
<file path=[Content_Types].xml><?xml version="1.0" encoding="utf-8"?>
<Types xmlns="http://schemas.openxmlformats.org/package/2006/content-types">
  <Default Extension="xml" ContentType="application/xml"/>
  <Default Extension="vml" ContentType="application/vnd.openxmlformats-officedocument.vmlDrawing"/>
  <Default Extension="jpeg" ContentType="image/jpeg"/>
  <Default Extension="JPG" ContentType="image/.jp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32400" tabRatio="795" firstSheet="1" activeTab="2"/>
  </bookViews>
  <sheets>
    <sheet name="E2421_E2425_SLT_Pinmux_Config" sheetId="73" state="hidden" r:id="rId1"/>
    <sheet name="Customer-Readme" sheetId="18" r:id="rId2"/>
    <sheet name="Jetson_AGX_Orin" sheetId="88" r:id="rId3"/>
    <sheet name="T234_Chip_Down_Pinmux_Template" sheetId="76" state="hidden" r:id="rId4"/>
  </sheets>
  <definedNames>
    <definedName name="a" localSheetId="2">#REF!</definedName>
    <definedName name="a">#REF!</definedName>
    <definedName name="aa" localSheetId="2">#REF!</definedName>
    <definedName name="aa">#REF!</definedName>
    <definedName name="ab">#REF!</definedName>
    <definedName name="ac">#REF!</definedName>
    <definedName name="ad">#REF!</definedName>
    <definedName name="ae">#REF!</definedName>
    <definedName name="ah">#REF!</definedName>
    <definedName name="ai">#REF!</definedName>
    <definedName name="aj">#REF!</definedName>
    <definedName name="ak">#REF!</definedName>
    <definedName name="al">#REF!</definedName>
    <definedName name="AllowedPinDirection_GPIO" localSheetId="0">E2421_E2425_SLT_Pinmux_Config!$I$7</definedName>
    <definedName name="AllowedPinDirection_GPIO" localSheetId="2">Jetson_AGX_Orin!$K$7</definedName>
    <definedName name="AllowedPinDirection_GPIO" localSheetId="3">T234_Chip_Down_Pinmux_Template!$I$7</definedName>
    <definedName name="AllowedPinDirection_SFIO0" localSheetId="0">E2421_E2425_SLT_Pinmux_Config!$J$7</definedName>
    <definedName name="AllowedPinDirection_SFIO0" localSheetId="2">Jetson_AGX_Orin!$L$7</definedName>
    <definedName name="AllowedPinDirection_SFIO0" localSheetId="3">T234_Chip_Down_Pinmux_Template!$J$7</definedName>
    <definedName name="AllowedPinDirection_SFIO1" localSheetId="0">E2421_E2425_SLT_Pinmux_Config!$K$7</definedName>
    <definedName name="AllowedPinDirection_SFIO1" localSheetId="2">Jetson_AGX_Orin!$M$7</definedName>
    <definedName name="AllowedPinDirection_SFIO1" localSheetId="3">T234_Chip_Down_Pinmux_Template!$K$7</definedName>
    <definedName name="AllowedPinDirection_SFIO2" localSheetId="0">E2421_E2425_SLT_Pinmux_Config!$L$7</definedName>
    <definedName name="AllowedPinDirection_SFIO2" localSheetId="2">Jetson_AGX_Orin!$N$7</definedName>
    <definedName name="AllowedPinDirection_SFIO2" localSheetId="3">T234_Chip_Down_Pinmux_Template!$L$7</definedName>
    <definedName name="AllowedPinDirection_SFIO3" localSheetId="0">E2421_E2425_SLT_Pinmux_Config!$M$7</definedName>
    <definedName name="AllowedPinDirection_SFIO3" localSheetId="2">Jetson_AGX_Orin!$O$7</definedName>
    <definedName name="AllowedPinDirection_SFIO3" localSheetId="3">T234_Chip_Down_Pinmux_Template!$M$7</definedName>
    <definedName name="am" localSheetId="2">#REF!</definedName>
    <definedName name="am">#REF!</definedName>
    <definedName name="an" localSheetId="2">#REF!</definedName>
    <definedName name="an">#REF!</definedName>
    <definedName name="ao" localSheetId="2">#REF!</definedName>
    <definedName name="ao">#REF!</definedName>
    <definedName name="ap">#REF!</definedName>
    <definedName name="aq">#REF!</definedName>
    <definedName name="as">#REF!</definedName>
    <definedName name="at">#REF!</definedName>
    <definedName name="au">#REF!</definedName>
    <definedName name="av">#REF!</definedName>
    <definedName name="aw">#REF!</definedName>
    <definedName name="ay">#REF!</definedName>
    <definedName name="az">#REF!</definedName>
    <definedName name="b">#REF!</definedName>
    <definedName name="ConfigFirstCell" localSheetId="0">E2421_E2425_SLT_Pinmux_Config!$AD$10</definedName>
    <definedName name="ConfigFirstCell" localSheetId="2">Jetson_AGX_Orin!$AF$10</definedName>
    <definedName name="ConfigFirstCell" localSheetId="3">T234_Chip_Down_Pinmux_Template!$AD$10</definedName>
    <definedName name="ConfigLastCell" localSheetId="0">E2421_E2425_SLT_Pinmux_Config!$AI$307</definedName>
    <definedName name="ConfigLastCell" localSheetId="2">Jetson_AGX_Orin!$AK$307</definedName>
    <definedName name="ConfigLastCell" localSheetId="3">T234_Chip_Down_Pinmux_Template!$AI$307</definedName>
    <definedName name="Customer_Usage" localSheetId="0">E2421_E2425_SLT_Pinmux_Config!$AQ$7</definedName>
    <definedName name="Customer_Usage" localSheetId="2">Jetson_AGX_Orin!$AS$7</definedName>
    <definedName name="Customer_Usage" localSheetId="3">T234_Chip_Down_Pinmux_Template!$AQ$7</definedName>
    <definedName name="Customer_Usage_Checker" localSheetId="0">E2421_E2425_SLT_Pinmux_Config!$AJ$7</definedName>
    <definedName name="Customer_Usage_Checker" localSheetId="2">Jetson_AGX_Orin!$AL$7</definedName>
    <definedName name="Customer_Usage_Checker" localSheetId="3">T234_Chip_Down_Pinmux_Template!$AJ$7</definedName>
    <definedName name="E_Input" localSheetId="0">E2421_E2425_SLT_Pinmux_Config!$AH$7</definedName>
    <definedName name="E_Input" localSheetId="2">Jetson_AGX_Orin!$AJ$7</definedName>
    <definedName name="E_Input" localSheetId="3">T234_Chip_Down_Pinmux_Template!$AH$7</definedName>
    <definedName name="EQOS_LPBK_Enable" localSheetId="0">E2421_E2425_SLT_Pinmux_Config!$AY$7</definedName>
    <definedName name="EQOS_LPBK_Enable" localSheetId="2">Jetson_AGX_Orin!$BA$7</definedName>
    <definedName name="EQOS_LPBK_Enable" localSheetId="3">T234_Chip_Down_Pinmux_Template!$AY$7</definedName>
    <definedName name="Error_Check" localSheetId="0">E2421_E2425_SLT_Pinmux_Config!$AP$7</definedName>
    <definedName name="Error_Check" localSheetId="2">Jetson_AGX_Orin!$AR$7</definedName>
    <definedName name="Error_Check" localSheetId="3">T234_Chip_Down_Pinmux_Template!$AP$7</definedName>
    <definedName name="Ext_Pull_Down" localSheetId="0">E2421_E2425_SLT_Pinmux_Config!$BA$7</definedName>
    <definedName name="Ext_Pull_Down" localSheetId="2">Jetson_AGX_Orin!$BC$7</definedName>
    <definedName name="Ext_Pull_Down" localSheetId="3">T234_Chip_Down_Pinmux_Template!$BA$7</definedName>
    <definedName name="Ext_Pull_Up" localSheetId="0">E2421_E2425_SLT_Pinmux_Config!$AZ$7</definedName>
    <definedName name="Ext_Pull_Up" localSheetId="2">Jetson_AGX_Orin!$BB$7</definedName>
    <definedName name="Ext_Pull_Up" localSheetId="3">T234_Chip_Down_Pinmux_Template!$AZ$7</definedName>
    <definedName name="FirstMPIO" localSheetId="0">E2421_E2425_SLT_Pinmux_Config!$A$9</definedName>
    <definedName name="FirstMPIO" localSheetId="2">Jetson_AGX_Orin!$C$9</definedName>
    <definedName name="FirstMPIO" localSheetId="3">T234_Chip_Down_Pinmux_Template!$A$9</definedName>
    <definedName name="FirstPadVoltageConfig" localSheetId="0">E2421_E2425_SLT_Pinmux_Config!$BD$1132</definedName>
    <definedName name="FirstPadVoltageConfig" localSheetId="2">Jetson_AGX_Orin!$BF$1132</definedName>
    <definedName name="FirstPadVoltageConfig" localSheetId="3">T234_Chip_Down_Pinmux_Template!$BD$1132</definedName>
    <definedName name="FirstPinMuxingOption" localSheetId="0">E2421_E2425_SLT_Pinmux_Config!$D$10</definedName>
    <definedName name="FirstPinMuxingOption" localSheetId="2">Jetson_AGX_Orin!$F$10</definedName>
    <definedName name="FirstPinMuxingOption" localSheetId="3">T234_Chip_Down_Pinmux_Template!$D$10</definedName>
    <definedName name="Function_0" localSheetId="0">E2421_E2425_SLT_Pinmux_Config!$N$7</definedName>
    <definedName name="Function_0" localSheetId="2">Jetson_AGX_Orin!$P$7</definedName>
    <definedName name="Function_0" localSheetId="3">T234_Chip_Down_Pinmux_Template!$N$7</definedName>
    <definedName name="Function_Safe" localSheetId="0">E2421_E2425_SLT_Pinmux_Config!$R$7</definedName>
    <definedName name="Function_Safe" localSheetId="2">Jetson_AGX_Orin!$T$7</definedName>
    <definedName name="Function_Safe" localSheetId="3">T234_Chip_Down_Pinmux_Template!$R$7</definedName>
    <definedName name="Galen" localSheetId="2">#REF!</definedName>
    <definedName name="Galen">#REF!</definedName>
    <definedName name="GPIO_Init_Value" localSheetId="0">E2421_E2425_SLT_Pinmux_Config!$AI$7</definedName>
    <definedName name="GPIO_Init_Value" localSheetId="2">Jetson_AGX_Orin!$AK$7</definedName>
    <definedName name="GPIO_Init_Value" localSheetId="3">T234_Chip_Down_Pinmux_Template!$AI$7</definedName>
    <definedName name="Initial_State" localSheetId="0">E2421_E2425_SLT_Pinmux_Config!$AS$7</definedName>
    <definedName name="Initial_State" localSheetId="2">Jetson_AGX_Orin!$AU$7</definedName>
    <definedName name="Initial_State" localSheetId="3">T234_Chip_Down_Pinmux_Template!$AS$7</definedName>
    <definedName name="Initial_State_Checker" localSheetId="0">E2421_E2425_SLT_Pinmux_Config!$AK$7</definedName>
    <definedName name="Initial_State_Checker" localSheetId="2">Jetson_AGX_Orin!$AM$7</definedName>
    <definedName name="Initial_State_Checker" localSheetId="3">T234_Chip_Down_Pinmux_Template!$AK$7</definedName>
    <definedName name="LastMPIO" localSheetId="0">E2421_E2425_SLT_Pinmux_Config!$A$307</definedName>
    <definedName name="LastMPIO" localSheetId="2">Jetson_AGX_Orin!$C$307</definedName>
    <definedName name="LastMPIO" localSheetId="3">T234_Chip_Down_Pinmux_Template!$A$307</definedName>
    <definedName name="LastPadVoltageConfig" localSheetId="0">E2421_E2425_SLT_Pinmux_Config!$BD$1138</definedName>
    <definedName name="LastPadVoltageConfig" localSheetId="2">Jetson_AGX_Orin!$BF$1138</definedName>
    <definedName name="LastPadVoltageConfig" localSheetId="3">T234_Chip_Down_Pinmux_Template!$BD$1138</definedName>
    <definedName name="LastSignameRow" localSheetId="2">#REF!</definedName>
    <definedName name="LastSignameRow">#REF!</definedName>
    <definedName name="Lock" localSheetId="0">E2421_E2425_SLT_Pinmux_Config!$AU$7</definedName>
    <definedName name="Lock" localSheetId="2">Jetson_AGX_Orin!$AW$7</definedName>
    <definedName name="Lock" localSheetId="3">T234_Chip_Down_Pinmux_Template!$AU$7</definedName>
    <definedName name="LPDR_Enable" localSheetId="0">E2421_E2425_SLT_Pinmux_Config!$AX$7</definedName>
    <definedName name="LPDR_Enable" localSheetId="2">Jetson_AGX_Orin!$AZ$7</definedName>
    <definedName name="LPDR_Enable" localSheetId="3">T234_Chip_Down_Pinmux_Template!$AX$7</definedName>
    <definedName name="MPIOName" localSheetId="0">E2421_E2425_SLT_Pinmux_Config!$S$7</definedName>
    <definedName name="MPIOName" localSheetId="2">Jetson_AGX_Orin!$U$7</definedName>
    <definedName name="MPIOName" localSheetId="3">T234_Chip_Down_Pinmux_Template!$S$7</definedName>
    <definedName name="P2888_CVM_A00" localSheetId="2">#REF!</definedName>
    <definedName name="P2888_CVM_A00">#REF!</definedName>
    <definedName name="PadVoltageConfig" localSheetId="0">E2421_E2425_SLT_Pinmux_Config!$BE$1131</definedName>
    <definedName name="PadVoltageConfig" localSheetId="2">Jetson_AGX_Orin!$BG$1131</definedName>
    <definedName name="PadVoltageConfig" localSheetId="3">T234_Chip_Down_Pinmux_Template!$BE$1131</definedName>
    <definedName name="Pin_Direction" localSheetId="0">E2421_E2425_SLT_Pinmux_Config!$AR$7</definedName>
    <definedName name="Pin_Direction" localSheetId="2">Jetson_AGX_Orin!$AT$7</definedName>
    <definedName name="Pin_Direction" localSheetId="3">T234_Chip_Down_Pinmux_Template!$AR$7</definedName>
    <definedName name="Pin_Direction_Checker" localSheetId="0">E2421_E2425_SLT_Pinmux_Config!$AL$7</definedName>
    <definedName name="Pin_Direction_Checker" localSheetId="2">Jetson_AGX_Orin!$AN$7</definedName>
    <definedName name="Pin_Direction_Checker" localSheetId="3">T234_Chip_Down_Pinmux_Template!$AL$7</definedName>
    <definedName name="Pin_Group" localSheetId="0">E2421_E2425_SLT_Pinmux_Config!$AD$7</definedName>
    <definedName name="Pin_Group" localSheetId="2">Jetson_AGX_Orin!$AF$7</definedName>
    <definedName name="Pin_Group" localSheetId="3">T234_Chip_Down_Pinmux_Template!$AD$7</definedName>
    <definedName name="Pinmux_GPIO" localSheetId="0">E2421_E2425_SLT_Pinmux_Config!$D$7</definedName>
    <definedName name="Pinmux_GPIO" localSheetId="2">Jetson_AGX_Orin!$F$7</definedName>
    <definedName name="Pinmux_GPIO" localSheetId="3">T234_Chip_Down_Pinmux_Template!$D$7</definedName>
    <definedName name="Pinmux_SFIO0" localSheetId="0">E2421_E2425_SLT_Pinmux_Config!$E$7</definedName>
    <definedName name="Pinmux_SFIO0" localSheetId="2">Jetson_AGX_Orin!$G$7</definedName>
    <definedName name="Pinmux_SFIO0" localSheetId="3">T234_Chip_Down_Pinmux_Template!$E$7</definedName>
    <definedName name="Pinmux_SFIO1" localSheetId="0">E2421_E2425_SLT_Pinmux_Config!$F$7</definedName>
    <definedName name="Pinmux_SFIO1" localSheetId="2">Jetson_AGX_Orin!$H$7</definedName>
    <definedName name="Pinmux_SFIO1" localSheetId="3">T234_Chip_Down_Pinmux_Template!$F$7</definedName>
    <definedName name="Pinmux_SFIO2" localSheetId="0">E2421_E2425_SLT_Pinmux_Config!$G$7</definedName>
    <definedName name="Pinmux_SFIO2" localSheetId="2">Jetson_AGX_Orin!$I$7</definedName>
    <definedName name="Pinmux_SFIO2" localSheetId="3">T234_Chip_Down_Pinmux_Template!$G$7</definedName>
    <definedName name="Pinmux_SFIO3" localSheetId="0">E2421_E2425_SLT_Pinmux_Config!$H$7</definedName>
    <definedName name="Pinmux_SFIO3" localSheetId="2">Jetson_AGX_Orin!$J$7</definedName>
    <definedName name="Pinmux_SFIO3" localSheetId="3">T234_Chip_Down_Pinmux_Template!$H$7</definedName>
    <definedName name="Pinmux_Unused" localSheetId="0">E2421_E2425_SLT_Pinmux_Config!$C$7</definedName>
    <definedName name="Pinmux_Unused" localSheetId="2">Jetson_AGX_Orin!$E$7</definedName>
    <definedName name="Pinmux_Unused" localSheetId="3">T234_Chip_Down_Pinmux_Template!$C$7</definedName>
    <definedName name="PUPD" localSheetId="0">E2421_E2425_SLT_Pinmux_Config!$AF$7</definedName>
    <definedName name="PUPD" localSheetId="2">Jetson_AGX_Orin!$AH$7</definedName>
    <definedName name="PUPD" localSheetId="3">T234_Chip_Down_Pinmux_Template!$AF$7</definedName>
    <definedName name="RCV_SEL" localSheetId="0">E2421_E2425_SLT_Pinmux_Config!$AW$7</definedName>
    <definedName name="RCV_SEL" localSheetId="2">Jetson_AGX_Orin!$AY$7</definedName>
    <definedName name="RCV_SEL" localSheetId="3">T234_Chip_Down_Pinmux_Template!$AW$7</definedName>
    <definedName name="RCV_SEL_Checker" localSheetId="0">E2421_E2425_SLT_Pinmux_Config!$AO$7</definedName>
    <definedName name="RCV_SEL_Checker" localSheetId="2">Jetson_AGX_Orin!$AQ$7</definedName>
    <definedName name="RCV_SEL_Checker" localSheetId="3">T234_Chip_Down_Pinmux_Template!$AO$7</definedName>
    <definedName name="Resistor_Checker" localSheetId="0">E2421_E2425_SLT_Pinmux_Config!$AN$7</definedName>
    <definedName name="Resistor_Checker" localSheetId="2">Jetson_AGX_Orin!$AP$7</definedName>
    <definedName name="Resistor_Checker" localSheetId="3">T234_Chip_Down_Pinmux_Template!$AN$7</definedName>
    <definedName name="REVISION_NO" localSheetId="0">E2421_E2425_SLT_Pinmux_Config!$B$3</definedName>
    <definedName name="REVISION_NO" localSheetId="2">Jetson_AGX_Orin!$B$3</definedName>
    <definedName name="REVISION_NO" localSheetId="3">T234_Chip_Down_Pinmux_Template!$B$3</definedName>
    <definedName name="REVISION_NUMBER" localSheetId="0">E2421_E2425_SLT_Pinmux_Config!$F$1087</definedName>
    <definedName name="REVISION_NUMBER" localSheetId="2">Jetson_AGX_Orin!$H$1087</definedName>
    <definedName name="REVISION_NUMBER" localSheetId="3">T234_Chip_Down_Pinmux_Template!$F$1087</definedName>
    <definedName name="REVISION_NUMBER">#REF!</definedName>
    <definedName name="sd" localSheetId="2">#REF!</definedName>
    <definedName name="sd">#REF!</definedName>
    <definedName name="temnp19" localSheetId="2">#REF!</definedName>
    <definedName name="temnp19">#REF!</definedName>
    <definedName name="temp">#REF!</definedName>
    <definedName name="temp1">#REF!</definedName>
    <definedName name="temp10">#REF!</definedName>
    <definedName name="temp11">#REF!</definedName>
    <definedName name="temp12">#REF!</definedName>
    <definedName name="temp13">#REF!</definedName>
    <definedName name="temp14">#REF!</definedName>
    <definedName name="temp15">#REF!</definedName>
    <definedName name="temp16">#REF!</definedName>
    <definedName name="temp17">#REF!</definedName>
    <definedName name="temp18">#REF!</definedName>
    <definedName name="temp2">#REF!</definedName>
    <definedName name="temp3">#REF!</definedName>
    <definedName name="temp4">#REF!</definedName>
    <definedName name="temp5">#REF!</definedName>
    <definedName name="temp6">#REF!</definedName>
    <definedName name="temp7">#REF!</definedName>
    <definedName name="temp8">#REF!</definedName>
    <definedName name="temp9">#REF!</definedName>
    <definedName name="Tristate" localSheetId="0">E2421_E2425_SLT_Pinmux_Config!$AG$7</definedName>
    <definedName name="Tristate" localSheetId="2">Jetson_AGX_Orin!$AI$7</definedName>
    <definedName name="Tristate" localSheetId="3">T234_Chip_Down_Pinmux_Template!$AG$7</definedName>
    <definedName name="Wake_Checker" localSheetId="0">E2421_E2425_SLT_Pinmux_Config!$AM$7</definedName>
    <definedName name="Wake_Checker" localSheetId="2">Jetson_AGX_Orin!$AO$7</definedName>
    <definedName name="Wake_Checker" localSheetId="3">T234_Chip_Down_Pinmux_Template!$AM$7</definedName>
    <definedName name="Wake_Pin" localSheetId="0">E2421_E2425_SLT_Pinmux_Config!$AT$7</definedName>
    <definedName name="Wake_Pin" localSheetId="2">Jetson_AGX_Orin!$AV$7</definedName>
    <definedName name="Wake_Pin" localSheetId="3">T234_Chip_Down_Pinmux_Template!$AT$7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David Lee</author>
  </authors>
  <commentList>
    <comment ref="AQ7" authorId="0">
      <text>
        <r>
          <rPr>
            <sz val="9"/>
            <rFont val="Tahoma"/>
            <charset val="134"/>
          </rPr>
          <t xml:space="preserve">Select the pin configuration from the pulldown menu
</t>
        </r>
      </text>
    </comment>
    <comment ref="AR7" authorId="0">
      <text>
        <r>
          <rPr>
            <sz val="9"/>
            <rFont val="Tahoma"/>
            <charset val="134"/>
          </rPr>
          <t>If a pin is used as GPIO, select the pin direction from the following list:
Input
Output
Bidirectional
Open-Drain
N/A</t>
        </r>
      </text>
    </comment>
    <comment ref="AS7" authorId="0">
      <text>
        <r>
          <rPr>
            <sz val="9"/>
            <rFont val="Tahoma"/>
            <charset val="134"/>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text>
        <r>
          <rPr>
            <b/>
            <sz val="9"/>
            <rFont val="Tahoma"/>
            <charset val="134"/>
          </rPr>
          <t>Some pins are wake-capable. For the wake capable pins, select Yes or No to determine if the pin will be used as a wake source.</t>
        </r>
        <r>
          <rPr>
            <sz val="9"/>
            <rFont val="Tahoma"/>
            <charset val="134"/>
          </rPr>
          <t xml:space="preserve">
</t>
        </r>
      </text>
    </comment>
    <comment ref="AZ7" authorId="0">
      <text>
        <r>
          <rPr>
            <sz val="9"/>
            <rFont val="Tahoma"/>
            <charset val="134"/>
          </rPr>
          <t xml:space="preserve">If an external pull up on the platform, list the value in this column
</t>
        </r>
      </text>
    </comment>
    <comment ref="BA7" authorId="0">
      <text>
        <r>
          <rPr>
            <b/>
            <sz val="9"/>
            <rFont val="Tahoma"/>
            <charset val="134"/>
          </rPr>
          <t>If an external pull down on the platform, list the value in this column</t>
        </r>
        <r>
          <rPr>
            <sz val="9"/>
            <rFont val="Tahoma"/>
            <charset val="134"/>
          </rPr>
          <t xml:space="preserve">
</t>
        </r>
      </text>
    </comment>
    <comment ref="BB7" authorId="0">
      <text>
        <r>
          <rPr>
            <b/>
            <sz val="9"/>
            <rFont val="Tahoma"/>
            <charset val="134"/>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rFont val="Tahoma"/>
            <charset val="134"/>
          </rPr>
          <t xml:space="preserve">
</t>
        </r>
      </text>
    </comment>
  </commentList>
</comments>
</file>

<file path=xl/comments2.xml><?xml version="1.0" encoding="utf-8"?>
<comments xmlns="http://schemas.openxmlformats.org/spreadsheetml/2006/main">
  <authors>
    <author>David Lee</author>
  </authors>
  <commentList>
    <comment ref="AS7" authorId="0">
      <text>
        <r>
          <rPr>
            <sz val="9"/>
            <rFont val="Tahoma"/>
            <charset val="134"/>
          </rPr>
          <t xml:space="preserve">Select the pin configuration from the pulldown menu
</t>
        </r>
      </text>
    </comment>
    <comment ref="AT7" authorId="0">
      <text>
        <r>
          <rPr>
            <sz val="9"/>
            <rFont val="Tahoma"/>
            <charset val="134"/>
          </rPr>
          <t>If a pin is used as GPIO, select the pin direction from the following list:
Input
Output
Bidirectional
Open-Drain
N/A</t>
        </r>
      </text>
    </comment>
    <comment ref="AU7" authorId="0">
      <text>
        <r>
          <rPr>
            <sz val="9"/>
            <rFont val="Tahoma"/>
            <charset val="134"/>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text>
        <r>
          <rPr>
            <b/>
            <sz val="9"/>
            <rFont val="Tahoma"/>
            <charset val="134"/>
          </rPr>
          <t>Some pins are wake-capable. For the wake capable pins, select Yes or No to determine if the pin will be used as a wake source.</t>
        </r>
        <r>
          <rPr>
            <sz val="9"/>
            <rFont val="Tahoma"/>
            <charset val="134"/>
          </rPr>
          <t xml:space="preserve">
</t>
        </r>
      </text>
    </comment>
    <comment ref="BB7" authorId="0">
      <text>
        <r>
          <rPr>
            <sz val="9"/>
            <rFont val="Tahoma"/>
            <charset val="134"/>
          </rPr>
          <t xml:space="preserve">If an external pull up on the platform, list the value in this column
</t>
        </r>
      </text>
    </comment>
    <comment ref="BC7" authorId="0">
      <text>
        <r>
          <rPr>
            <b/>
            <sz val="9"/>
            <rFont val="Tahoma"/>
            <charset val="134"/>
          </rPr>
          <t>If an external pull down on the platform, list the value in this column</t>
        </r>
        <r>
          <rPr>
            <sz val="9"/>
            <rFont val="Tahoma"/>
            <charset val="134"/>
          </rPr>
          <t xml:space="preserve">
</t>
        </r>
      </text>
    </comment>
    <comment ref="BD7" authorId="0">
      <text>
        <r>
          <rPr>
            <b/>
            <sz val="9"/>
            <rFont val="Tahoma"/>
            <charset val="134"/>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rFont val="Tahoma"/>
            <charset val="134"/>
          </rPr>
          <t xml:space="preserve">
</t>
        </r>
      </text>
    </comment>
  </commentList>
</comments>
</file>

<file path=xl/comments3.xml><?xml version="1.0" encoding="utf-8"?>
<comments xmlns="http://schemas.openxmlformats.org/spreadsheetml/2006/main">
  <authors>
    <author>David Lee</author>
  </authors>
  <commentList>
    <comment ref="AQ7" authorId="0">
      <text>
        <r>
          <rPr>
            <sz val="9"/>
            <rFont val="Tahoma"/>
            <charset val="134"/>
          </rPr>
          <t xml:space="preserve">Select the pin configuration from the pulldown menu
</t>
        </r>
      </text>
    </comment>
    <comment ref="AR7" authorId="0">
      <text>
        <r>
          <rPr>
            <sz val="9"/>
            <rFont val="Tahoma"/>
            <charset val="134"/>
          </rPr>
          <t>If a pin is used as GPIO, select the pin direction from the following list:
Input
Output
Bidirectional
Open-Drain
N/A</t>
        </r>
      </text>
    </comment>
    <comment ref="AS7" authorId="0">
      <text>
        <r>
          <rPr>
            <sz val="9"/>
            <rFont val="Tahoma"/>
            <charset val="134"/>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text>
        <r>
          <rPr>
            <b/>
            <sz val="9"/>
            <rFont val="Tahoma"/>
            <charset val="134"/>
          </rPr>
          <t>Some pins are wake-capable. For the wake capable pins, select Yes or No to determine if the pin will be used as a wake source.</t>
        </r>
        <r>
          <rPr>
            <sz val="9"/>
            <rFont val="Tahoma"/>
            <charset val="134"/>
          </rPr>
          <t xml:space="preserve">
</t>
        </r>
      </text>
    </comment>
    <comment ref="AZ7" authorId="0">
      <text>
        <r>
          <rPr>
            <sz val="9"/>
            <rFont val="Tahoma"/>
            <charset val="134"/>
          </rPr>
          <t xml:space="preserve">If an external pull up on the platform, list the value in this column
</t>
        </r>
      </text>
    </comment>
    <comment ref="BA7" authorId="0">
      <text>
        <r>
          <rPr>
            <b/>
            <sz val="9"/>
            <rFont val="Tahoma"/>
            <charset val="134"/>
          </rPr>
          <t>If an external pull down on the platform, list the value in this column</t>
        </r>
        <r>
          <rPr>
            <sz val="9"/>
            <rFont val="Tahoma"/>
            <charset val="134"/>
          </rPr>
          <t xml:space="preserve">
</t>
        </r>
      </text>
    </comment>
    <comment ref="BB7" authorId="0">
      <text>
        <r>
          <rPr>
            <b/>
            <sz val="9"/>
            <rFont val="Tahoma"/>
            <charset val="134"/>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rFont val="Tahoma"/>
            <charset val="134"/>
          </rPr>
          <t xml:space="preserve">
</t>
        </r>
      </text>
    </comment>
  </commentList>
</comments>
</file>

<file path=xl/sharedStrings.xml><?xml version="1.0" encoding="utf-8"?>
<sst xmlns="http://schemas.openxmlformats.org/spreadsheetml/2006/main" count="39089" uniqueCount="8129">
  <si>
    <t>Color Code</t>
  </si>
  <si>
    <t>SFIO</t>
  </si>
  <si>
    <t>Error</t>
  </si>
  <si>
    <t>GPIO</t>
  </si>
  <si>
    <t>Revision #</t>
  </si>
  <si>
    <t>Warning</t>
  </si>
  <si>
    <t>STRAP</t>
  </si>
  <si>
    <t>UNUSED</t>
  </si>
  <si>
    <t>Pin Muxing</t>
  </si>
  <si>
    <t>Allowed Pin Direction</t>
  </si>
  <si>
    <t>Pin Groups</t>
  </si>
  <si>
    <t>General</t>
  </si>
  <si>
    <t>Pad Info</t>
  </si>
  <si>
    <t>POR</t>
  </si>
  <si>
    <t>Customer Configuration</t>
  </si>
  <si>
    <t>Error Check</t>
  </si>
  <si>
    <t>Filled in by Customers</t>
  </si>
  <si>
    <t>Suggested Usage</t>
  </si>
  <si>
    <t>Package Signal Name</t>
  </si>
  <si>
    <t>Ball Location</t>
  </si>
  <si>
    <t>GPIO True Usage Direction</t>
  </si>
  <si>
    <t>Verilog Ball Name</t>
  </si>
  <si>
    <t>Package Ball Name</t>
  </si>
  <si>
    <t>Unused</t>
  </si>
  <si>
    <t>SFIO0</t>
  </si>
  <si>
    <t>SFIO1</t>
  </si>
  <si>
    <t>SFIO2</t>
  </si>
  <si>
    <t>SFIO3</t>
  </si>
  <si>
    <t>F0</t>
  </si>
  <si>
    <t>F1</t>
  </si>
  <si>
    <t>F2</t>
  </si>
  <si>
    <t>F3</t>
  </si>
  <si>
    <t>FS</t>
  </si>
  <si>
    <t>Device Tree Pin Name</t>
  </si>
  <si>
    <t>Power Rail</t>
  </si>
  <si>
    <t>Wake</t>
  </si>
  <si>
    <t>Strap</t>
  </si>
  <si>
    <t>GTE</t>
  </si>
  <si>
    <t>DPD Control</t>
  </si>
  <si>
    <t>DPD Group</t>
  </si>
  <si>
    <t>Pad Category</t>
  </si>
  <si>
    <t>Pad Type</t>
  </si>
  <si>
    <t>Pull Strength</t>
  </si>
  <si>
    <t>Pin State</t>
  </si>
  <si>
    <t>Pin Group</t>
  </si>
  <si>
    <t>SDMMC DAT/CMD</t>
  </si>
  <si>
    <t>PUPD</t>
  </si>
  <si>
    <t>Tristate</t>
  </si>
  <si>
    <t>E_Input</t>
  </si>
  <si>
    <t>GPIO Init Value</t>
  </si>
  <si>
    <t>Customer Usage Checker</t>
  </si>
  <si>
    <t>Initial State Checker</t>
  </si>
  <si>
    <t>Pin Direction Checker</t>
  </si>
  <si>
    <t>Wake Checker</t>
  </si>
  <si>
    <t>Resistor Checker</t>
  </si>
  <si>
    <t>3.3V Tolerance Enable Checker</t>
  </si>
  <si>
    <t>Error Checker</t>
  </si>
  <si>
    <t>Customer Usage</t>
  </si>
  <si>
    <t>Pin Direction</t>
  </si>
  <si>
    <t>Req. Initial State</t>
  </si>
  <si>
    <t>Wake Pin</t>
  </si>
  <si>
    <t>Lock</t>
  </si>
  <si>
    <t>Master Slave Mode</t>
  </si>
  <si>
    <t>3.3V Tolerance Enable</t>
  </si>
  <si>
    <t>LPDR Enable</t>
  </si>
  <si>
    <t>EQOS LPBK Enable</t>
  </si>
  <si>
    <r>
      <rPr>
        <b/>
        <sz val="10"/>
        <color theme="1"/>
        <rFont val="宋体"/>
        <charset val="134"/>
        <scheme val="minor"/>
      </rPr>
      <t>Ext Pull Up Value (</t>
    </r>
    <r>
      <rPr>
        <b/>
        <sz val="10"/>
        <color theme="1"/>
        <rFont val="Calibri"/>
        <charset val="134"/>
      </rPr>
      <t>Ω</t>
    </r>
    <r>
      <rPr>
        <b/>
        <sz val="8.5"/>
        <color theme="1"/>
        <rFont val="Calibri"/>
        <charset val="134"/>
      </rPr>
      <t>)</t>
    </r>
  </si>
  <si>
    <r>
      <rPr>
        <b/>
        <sz val="10"/>
        <color theme="1"/>
        <rFont val="宋体"/>
        <charset val="134"/>
        <scheme val="minor"/>
      </rPr>
      <t>Ext Pull Down Value (</t>
    </r>
    <r>
      <rPr>
        <b/>
        <sz val="10"/>
        <color theme="1"/>
        <rFont val="Calibri"/>
        <charset val="134"/>
      </rPr>
      <t>Ω</t>
    </r>
    <r>
      <rPr>
        <b/>
        <sz val="8.5"/>
        <color theme="1"/>
        <rFont val="Calibri"/>
        <charset val="134"/>
      </rPr>
      <t>)</t>
    </r>
  </si>
  <si>
    <t>Req. Deep Sleep State</t>
  </si>
  <si>
    <t>IO Block Voltage</t>
  </si>
  <si>
    <t>Customer Usage    Description or Net Names</t>
  </si>
  <si>
    <t>MPIO</t>
  </si>
  <si>
    <t>Signal Name</t>
  </si>
  <si>
    <t>Pin #</t>
  </si>
  <si>
    <t>SYS</t>
  </si>
  <si>
    <t>VDDIO_A</t>
  </si>
  <si>
    <t>1.8V</t>
  </si>
  <si>
    <t>SYS_RESET_N</t>
  </si>
  <si>
    <t>unused_SYS_RESET_N</t>
  </si>
  <si>
    <t>Not Assigned</t>
  </si>
  <si>
    <t>SHUTDOWN_N</t>
  </si>
  <si>
    <t>O</t>
  </si>
  <si>
    <t>SHUTDOWN</t>
  </si>
  <si>
    <t>RSVD1</t>
  </si>
  <si>
    <t>unused_SHUTDOWN_N</t>
  </si>
  <si>
    <t>Disable</t>
  </si>
  <si>
    <t>SCE_ERROR</t>
  </si>
  <si>
    <t>SCE</t>
  </si>
  <si>
    <t>unused_SCE_ERROR</t>
  </si>
  <si>
    <t>No</t>
  </si>
  <si>
    <t>VCOMP_ALERT</t>
  </si>
  <si>
    <t>SOC</t>
  </si>
  <si>
    <t>unused_VCOMP_ALERT</t>
  </si>
  <si>
    <t>SOC_GPIO26</t>
  </si>
  <si>
    <t>RSVD0</t>
  </si>
  <si>
    <t>unused_SOC_GPIO26</t>
  </si>
  <si>
    <t>SOC_GPIO27</t>
  </si>
  <si>
    <t>unused_SOC_GPIO27</t>
  </si>
  <si>
    <t>PMU_INT_N</t>
  </si>
  <si>
    <t>unused_PMU_INT_N</t>
  </si>
  <si>
    <t>SOC_PWR_REQ</t>
  </si>
  <si>
    <t>unused_SOC_PWR_REQ</t>
  </si>
  <si>
    <t>AO_RETENTION_N</t>
  </si>
  <si>
    <t>LED</t>
  </si>
  <si>
    <t>RSVD2</t>
  </si>
  <si>
    <t>RSVD3</t>
  </si>
  <si>
    <t>ISTCTRL</t>
  </si>
  <si>
    <t>unused_AO_RETENTION_N</t>
  </si>
  <si>
    <t>BATT_OC</t>
  </si>
  <si>
    <t>unused_BATT_OC</t>
  </si>
  <si>
    <t>BOOTV_CTL_N</t>
  </si>
  <si>
    <t>unused_BOOTV_CTL_N</t>
  </si>
  <si>
    <t>CLK_32K_IN</t>
  </si>
  <si>
    <t>unused_CLK_32K_IN</t>
  </si>
  <si>
    <t>POWER_ON</t>
  </si>
  <si>
    <t>unused_POWER_ON</t>
  </si>
  <si>
    <t>HDMI_CEC</t>
  </si>
  <si>
    <t>HDMI</t>
  </si>
  <si>
    <t>unused_HDMI_CEC</t>
  </si>
  <si>
    <t>AO</t>
  </si>
  <si>
    <t>VDDIO_B</t>
  </si>
  <si>
    <t>SPI2_SCK</t>
  </si>
  <si>
    <t>SPI2</t>
  </si>
  <si>
    <t>unused_SPI2_SCK</t>
  </si>
  <si>
    <t>Initiator</t>
  </si>
  <si>
    <t>SPI2_MISO</t>
  </si>
  <si>
    <t>unused_SPI2_MISO</t>
  </si>
  <si>
    <t>SPI2_MOSI</t>
  </si>
  <si>
    <t>unused_SPI2_MOSI</t>
  </si>
  <si>
    <t>SPI2_CS0</t>
  </si>
  <si>
    <t>unused_SPI2_CS0</t>
  </si>
  <si>
    <t>TOUCH_CLK</t>
  </si>
  <si>
    <t>GP</t>
  </si>
  <si>
    <t>TOUCH</t>
  </si>
  <si>
    <t>unused_TOUCH_CLK</t>
  </si>
  <si>
    <t>UART3_TX</t>
  </si>
  <si>
    <t>UARTC</t>
  </si>
  <si>
    <t>UARTJ</t>
  </si>
  <si>
    <t>unused_UART3_TX</t>
  </si>
  <si>
    <t>UART3_RX</t>
  </si>
  <si>
    <t>unused_UART3_RX</t>
  </si>
  <si>
    <t>GEN2_I2C_SCL</t>
  </si>
  <si>
    <t>I2C2</t>
  </si>
  <si>
    <t>unused_GEN2_I2C_SCL</t>
  </si>
  <si>
    <t>GEN2_I2C_SDA</t>
  </si>
  <si>
    <t>unused_GEN2_I2C_SDA</t>
  </si>
  <si>
    <t>GEN8_I2C_SCL</t>
  </si>
  <si>
    <t>I2C8</t>
  </si>
  <si>
    <t>unused_GEN8_I2C_SCL</t>
  </si>
  <si>
    <t>GEN8_I2C_SDA</t>
  </si>
  <si>
    <t>unused_GEN8_I2C_SDA</t>
  </si>
  <si>
    <t>AO_HV (3.3V Capable)</t>
  </si>
  <si>
    <t>VDDIO_C</t>
  </si>
  <si>
    <t>3.3V</t>
  </si>
  <si>
    <t>CAN0_DOUT</t>
  </si>
  <si>
    <t>CAN0</t>
  </si>
  <si>
    <t>unused_CAN0_DOUT</t>
  </si>
  <si>
    <t>CAN0_DIN</t>
  </si>
  <si>
    <t>unused_CAN0_DIN</t>
  </si>
  <si>
    <t>CAN1_DOUT</t>
  </si>
  <si>
    <t>CAN1</t>
  </si>
  <si>
    <t>unused_CAN1_DOUT</t>
  </si>
  <si>
    <t>CAN1_DIN</t>
  </si>
  <si>
    <t>unused_CAN1_DIN</t>
  </si>
  <si>
    <t>CAN0_STB</t>
  </si>
  <si>
    <t>WDT</t>
  </si>
  <si>
    <t>TSC</t>
  </si>
  <si>
    <t>TSC_ALT</t>
  </si>
  <si>
    <t>unused_CAN0_STB</t>
  </si>
  <si>
    <t>CAN0_EN</t>
  </si>
  <si>
    <t>unused_CAN0_EN</t>
  </si>
  <si>
    <t>SOC_GPIO49</t>
  </si>
  <si>
    <t>unused_SOC_GPIO49</t>
  </si>
  <si>
    <t>CAN0_ERR</t>
  </si>
  <si>
    <t>unused_CAN0_ERR</t>
  </si>
  <si>
    <t>CAN1_STB</t>
  </si>
  <si>
    <t>DMIC3</t>
  </si>
  <si>
    <t>DMIC5</t>
  </si>
  <si>
    <t>unused_CAN1_STB</t>
  </si>
  <si>
    <t>CAN1_EN</t>
  </si>
  <si>
    <t>unused_CAN1_EN</t>
  </si>
  <si>
    <t>SOC_GPIO50</t>
  </si>
  <si>
    <t>unused_SOC_GPIO50</t>
  </si>
  <si>
    <t>CAN1_ERR</t>
  </si>
  <si>
    <t>unused_CAN1_ERR</t>
  </si>
  <si>
    <t>DEBUG</t>
  </si>
  <si>
    <t>VDDIO_D</t>
  </si>
  <si>
    <t>SOC_GPIO08</t>
  </si>
  <si>
    <t>unused_SOC_GPIO08</t>
  </si>
  <si>
    <t>NVDBG_SEL</t>
  </si>
  <si>
    <t>unused_NVDBG_SEL</t>
  </si>
  <si>
    <t>NVJTAG_SEL</t>
  </si>
  <si>
    <t>unused_NVJTAG_SEL</t>
  </si>
  <si>
    <t>JTAG_TRST_</t>
  </si>
  <si>
    <t>unused_JTAG_TRST_</t>
  </si>
  <si>
    <t>JTAG_TDO</t>
  </si>
  <si>
    <t>unused_JTAG_TDO</t>
  </si>
  <si>
    <t>JTAG_TMS</t>
  </si>
  <si>
    <t>unused_JTAG_TMS</t>
  </si>
  <si>
    <t>JTAG_TCK</t>
  </si>
  <si>
    <t>unused_JTAG_TCK</t>
  </si>
  <si>
    <t>JTAG_TDI</t>
  </si>
  <si>
    <t>unused_JTAG_TDI</t>
  </si>
  <si>
    <t>G2</t>
  </si>
  <si>
    <t>VDDIO_E</t>
  </si>
  <si>
    <t>GPU_PWR_REQ</t>
  </si>
  <si>
    <t>unused_GPU_PWR_REQ</t>
  </si>
  <si>
    <t>CV_PWR_REQ</t>
  </si>
  <si>
    <t>unused_CV_PWR_REQ</t>
  </si>
  <si>
    <t>GP_PWM2</t>
  </si>
  <si>
    <t>unused_GP_PWM2</t>
  </si>
  <si>
    <t>GP_PWM3</t>
  </si>
  <si>
    <t>unused_GP_PWM3</t>
  </si>
  <si>
    <t>UART2_TX</t>
  </si>
  <si>
    <t>UARTB</t>
  </si>
  <si>
    <t>unused_UART2_TX</t>
  </si>
  <si>
    <t>UART2_RX</t>
  </si>
  <si>
    <t>unused_UART2_RX</t>
  </si>
  <si>
    <t>UART2_RTS</t>
  </si>
  <si>
    <t>unused_UART2_RTS</t>
  </si>
  <si>
    <t>UART2_CTS</t>
  </si>
  <si>
    <t>unused_UART2_CTS</t>
  </si>
  <si>
    <t>SPI3_SCK</t>
  </si>
  <si>
    <t>SPI3</t>
  </si>
  <si>
    <t>unused_SPI3_SCK</t>
  </si>
  <si>
    <t>SPI3_MISO</t>
  </si>
  <si>
    <t>unused_SPI3_MISO</t>
  </si>
  <si>
    <t>SPI3_MOSI</t>
  </si>
  <si>
    <t>unused_SPI3_MOSI</t>
  </si>
  <si>
    <t>SPI3_CS0</t>
  </si>
  <si>
    <t>unused_SPI3_CS0</t>
  </si>
  <si>
    <t>SPI3_CS1</t>
  </si>
  <si>
    <t>unused_SPI3_CS1</t>
  </si>
  <si>
    <t>UART5_TX</t>
  </si>
  <si>
    <t>UARTE</t>
  </si>
  <si>
    <t>UARTI</t>
  </si>
  <si>
    <t>unused_UART5_TX</t>
  </si>
  <si>
    <t>UART5_RX</t>
  </si>
  <si>
    <t>unused_UART5_RX</t>
  </si>
  <si>
    <t>UART5_RTS</t>
  </si>
  <si>
    <t>unused_UART5_RTS</t>
  </si>
  <si>
    <t>UART5_CTS</t>
  </si>
  <si>
    <t>unused_UART5_CTS</t>
  </si>
  <si>
    <t>USB_VBUS_EN0</t>
  </si>
  <si>
    <t>unused_USB_VBUS_EN0</t>
  </si>
  <si>
    <t>USB_VBUS_EN1</t>
  </si>
  <si>
    <t>UARTA</t>
  </si>
  <si>
    <t>unused_USB_VBUS_EN1</t>
  </si>
  <si>
    <t>SPI1_SCK</t>
  </si>
  <si>
    <t>SPI1</t>
  </si>
  <si>
    <t>unused_SPI1_SCK</t>
  </si>
  <si>
    <t>SPI1_MISO</t>
  </si>
  <si>
    <t>unused_SPI1_MISO</t>
  </si>
  <si>
    <t>SPI1_MOSI</t>
  </si>
  <si>
    <t>unused_SPI1_MOSI</t>
  </si>
  <si>
    <t>SPI1_CS0</t>
  </si>
  <si>
    <t>SPI4</t>
  </si>
  <si>
    <t>unused_SPI1_CS0</t>
  </si>
  <si>
    <t>SPI1_CS1</t>
  </si>
  <si>
    <t>SPI5</t>
  </si>
  <si>
    <t>unused_SPI1_CS1</t>
  </si>
  <si>
    <t>G3</t>
  </si>
  <si>
    <t>VDDIO_F</t>
  </si>
  <si>
    <t>EXTPERIPH1_CLK</t>
  </si>
  <si>
    <t>EXTPERIPH1</t>
  </si>
  <si>
    <t>unused_EXTPERIPH1_CLK</t>
  </si>
  <si>
    <t>EXTPERIPH2_CLK</t>
  </si>
  <si>
    <t>EXTPERIPH2</t>
  </si>
  <si>
    <t>unused_EXTPERIPH2_CLK</t>
  </si>
  <si>
    <t>CAM_I2C_SCL</t>
  </si>
  <si>
    <t>I2C3</t>
  </si>
  <si>
    <t>VI0</t>
  </si>
  <si>
    <t>VI0_ALT</t>
  </si>
  <si>
    <t>VI1</t>
  </si>
  <si>
    <t>unused_CAM_I2C_SCL</t>
  </si>
  <si>
    <t>CAM_I2C_SDA</t>
  </si>
  <si>
    <t>unused_CAM_I2C_SDA</t>
  </si>
  <si>
    <t>SOC_GPIO23</t>
  </si>
  <si>
    <t>VI1_ALT</t>
  </si>
  <si>
    <t>unused_SOC_GPIO23</t>
  </si>
  <si>
    <t>SOC_GPIO24</t>
  </si>
  <si>
    <t>unused_SOC_GPIO24</t>
  </si>
  <si>
    <t>SOC_GPIO25</t>
  </si>
  <si>
    <t>I2S5</t>
  </si>
  <si>
    <t>DMIC1</t>
  </si>
  <si>
    <t>unused_SOC_GPIO25</t>
  </si>
  <si>
    <t>PWR_I2C_SCL</t>
  </si>
  <si>
    <t>I2C5</t>
  </si>
  <si>
    <t>unused_PWR_I2C_SCL</t>
  </si>
  <si>
    <t>PWR_I2C_SDA</t>
  </si>
  <si>
    <t>unused_PWR_I2C_SDA</t>
  </si>
  <si>
    <t>SOC_GPIO28</t>
  </si>
  <si>
    <t>unused_SOC_GPIO28</t>
  </si>
  <si>
    <t>SOC_GPIO29</t>
  </si>
  <si>
    <t>NV</t>
  </si>
  <si>
    <t>unused_SOC_GPIO29</t>
  </si>
  <si>
    <t>SOC_GPIO30</t>
  </si>
  <si>
    <t>unused_SOC_GPIO30</t>
  </si>
  <si>
    <t>SOC_GPIO31</t>
  </si>
  <si>
    <t>unused_SOC_GPIO31</t>
  </si>
  <si>
    <t>SOC_GPIO32</t>
  </si>
  <si>
    <t>EXTPERIPH3</t>
  </si>
  <si>
    <t>DCB</t>
  </si>
  <si>
    <t>unused_SOC_GPIO32</t>
  </si>
  <si>
    <t>SOC_GPIO33</t>
  </si>
  <si>
    <t>EXTPERIPH4</t>
  </si>
  <si>
    <t>unused_SOC_GPIO33</t>
  </si>
  <si>
    <t>SOC_GPIO35</t>
  </si>
  <si>
    <t>unused_SOC_GPIO35</t>
  </si>
  <si>
    <t>SOC_GPIO37</t>
  </si>
  <si>
    <t>DMIC4</t>
  </si>
  <si>
    <t>DSPK1</t>
  </si>
  <si>
    <t>unused_SOC_GPIO37</t>
  </si>
  <si>
    <t>SOC_GPIO56</t>
  </si>
  <si>
    <t>unused_SOC_GPIO56</t>
  </si>
  <si>
    <t>UART1_TX</t>
  </si>
  <si>
    <t>unused_UART1_TX</t>
  </si>
  <si>
    <t>UART1_RX</t>
  </si>
  <si>
    <t>unused_UART1_RX</t>
  </si>
  <si>
    <t>UART1_RTS</t>
  </si>
  <si>
    <t>unused_UART1_RTS</t>
  </si>
  <si>
    <t>UART1_CTS</t>
  </si>
  <si>
    <t>unused_UART1_CTS</t>
  </si>
  <si>
    <t>EDP1</t>
  </si>
  <si>
    <t>VDDIO_G</t>
  </si>
  <si>
    <t>DP_AUX_CH0_P</t>
  </si>
  <si>
    <t>unused_DP_AUX_CH0_P</t>
  </si>
  <si>
    <t>DP_AUX_CH0_N</t>
  </si>
  <si>
    <t>unused_DP_AUX_CH0_N</t>
  </si>
  <si>
    <t>EDP</t>
  </si>
  <si>
    <t>DP_AUX_CH0_HPD</t>
  </si>
  <si>
    <t>DP</t>
  </si>
  <si>
    <t>unused_DP_AUX_CH0_HPD</t>
  </si>
  <si>
    <t>DP_AUX_CH1_P</t>
  </si>
  <si>
    <t>I2C4</t>
  </si>
  <si>
    <t>unused_DP_AUX_CH1_P</t>
  </si>
  <si>
    <t>DP_AUX_CH1_N</t>
  </si>
  <si>
    <t>unused_DP_AUX_CH1_N</t>
  </si>
  <si>
    <t>DP_AUX_CH1_HPD</t>
  </si>
  <si>
    <t>ETH3</t>
  </si>
  <si>
    <t>unused_DP_AUX_CH1_HPD</t>
  </si>
  <si>
    <t>DP_AUX_CH2_P</t>
  </si>
  <si>
    <t>I2C7</t>
  </si>
  <si>
    <t>unused_DP_AUX_CH2_P</t>
  </si>
  <si>
    <t>DP_AUX_CH2_N</t>
  </si>
  <si>
    <t>unused_DP_AUX_CH2_N</t>
  </si>
  <si>
    <t>DP_AUX_CH2_HPD</t>
  </si>
  <si>
    <t>DISPLAYB</t>
  </si>
  <si>
    <t>unused_DP_AUX_CH2_HPD</t>
  </si>
  <si>
    <t>DP_AUX_CH3_P</t>
  </si>
  <si>
    <t>I2C9</t>
  </si>
  <si>
    <t>unused_DP_AUX_CH3_P</t>
  </si>
  <si>
    <t>DP_AUX_CH3_N</t>
  </si>
  <si>
    <t>unused_DP_AUX_CH3_N</t>
  </si>
  <si>
    <t>DP_AUX_CH3_HPD</t>
  </si>
  <si>
    <t>ETH2</t>
  </si>
  <si>
    <t>DISPLAYA</t>
  </si>
  <si>
    <t>unused_DP_AUX_CH3_HPD</t>
  </si>
  <si>
    <t>SOC_GPIO55</t>
  </si>
  <si>
    <t>unused_SOC_GPIO55</t>
  </si>
  <si>
    <t>SOC_GPIO36</t>
  </si>
  <si>
    <t>ETH0</t>
  </si>
  <si>
    <t>DCA</t>
  </si>
  <si>
    <t>unused_SOC_GPIO36</t>
  </si>
  <si>
    <t>SOC_GPIO53</t>
  </si>
  <si>
    <t>unused_SOC_GPIO53</t>
  </si>
  <si>
    <t>SOC_GPIO38</t>
  </si>
  <si>
    <t>ETH1</t>
  </si>
  <si>
    <t>unused_SOC_GPIO38</t>
  </si>
  <si>
    <t>SOC_GPIO39</t>
  </si>
  <si>
    <t>unused_SOC_GPIO39</t>
  </si>
  <si>
    <t>SOC_GPIO40</t>
  </si>
  <si>
    <t>unused_SOC_GPIO40</t>
  </si>
  <si>
    <t>G4</t>
  </si>
  <si>
    <t>VDDIO_J</t>
  </si>
  <si>
    <t>SOC_GPIO13</t>
  </si>
  <si>
    <t>unused_SOC_GPIO13</t>
  </si>
  <si>
    <t>SOC_GPIO14</t>
  </si>
  <si>
    <t>unused_SOC_GPIO14</t>
  </si>
  <si>
    <t>SOC_GPIO15</t>
  </si>
  <si>
    <t>unused_SOC_GPIO15</t>
  </si>
  <si>
    <t>SOC_GPIO16</t>
  </si>
  <si>
    <t>unused_SOC_GPIO16</t>
  </si>
  <si>
    <t>SOC_GPIO17</t>
  </si>
  <si>
    <t>CCLA</t>
  </si>
  <si>
    <t>unused_SOC_GPIO17</t>
  </si>
  <si>
    <t>SOC_GPIO18</t>
  </si>
  <si>
    <t>unused_SOC_GPIO18</t>
  </si>
  <si>
    <t>SOC_GPIO19</t>
  </si>
  <si>
    <t>unused_SOC_GPIO19</t>
  </si>
  <si>
    <t>SOC_GPIO20</t>
  </si>
  <si>
    <t>SDMMC1</t>
  </si>
  <si>
    <t>unused_SOC_GPIO20</t>
  </si>
  <si>
    <t>SOC_GPIO21</t>
  </si>
  <si>
    <t>I2S7</t>
  </si>
  <si>
    <t>unused_SOC_GPIO21</t>
  </si>
  <si>
    <t>SOC_GPIO22</t>
  </si>
  <si>
    <t>unused_SOC_GPIO22</t>
  </si>
  <si>
    <t>SOC_GPIO06</t>
  </si>
  <si>
    <t>unused_SOC_GPIO06</t>
  </si>
  <si>
    <t>UART4_TX</t>
  </si>
  <si>
    <t>UARTD</t>
  </si>
  <si>
    <t>unused_UART4_TX</t>
  </si>
  <si>
    <t>UART4_RX</t>
  </si>
  <si>
    <t>unused_UART4_RX</t>
  </si>
  <si>
    <t>UART4_RTS</t>
  </si>
  <si>
    <t>unused_UART4_RTS</t>
  </si>
  <si>
    <t>UART4_CTS</t>
  </si>
  <si>
    <t>unused_UART4_CTS</t>
  </si>
  <si>
    <t>SOC_GPIO41</t>
  </si>
  <si>
    <t>I2S2</t>
  </si>
  <si>
    <t>unused_SOC_GPIO41</t>
  </si>
  <si>
    <t>SOC_GPIO42</t>
  </si>
  <si>
    <t>unused_SOC_GPIO42</t>
  </si>
  <si>
    <t>SOC_GPIO43</t>
  </si>
  <si>
    <t>unused_SOC_GPIO43</t>
  </si>
  <si>
    <t>SOC_GPIO44</t>
  </si>
  <si>
    <t>unused_SOC_GPIO44</t>
  </si>
  <si>
    <t>GEN1_I2C_SCL</t>
  </si>
  <si>
    <t>I2C1</t>
  </si>
  <si>
    <t>unused_GEN1_I2C_SCL</t>
  </si>
  <si>
    <t>GEN1_I2C_SDA</t>
  </si>
  <si>
    <t>unused_GEN1_I2C_SDA</t>
  </si>
  <si>
    <t>CPU_PWR_REQ</t>
  </si>
  <si>
    <t>unused_CPU_PWR_REQ</t>
  </si>
  <si>
    <t>SOC_GPIO07</t>
  </si>
  <si>
    <t>unused_SOC_GPIO07</t>
  </si>
  <si>
    <t>SDMMC1V (3.V3V Capable)</t>
  </si>
  <si>
    <t>VDDIO_K</t>
  </si>
  <si>
    <t>1.8V/3.3V_default_1.8V</t>
  </si>
  <si>
    <t>SDMMC1V (3.3V Capable)</t>
  </si>
  <si>
    <t>SDMMC1_HV (3.3V Capable)</t>
  </si>
  <si>
    <t>SDMMC1_CLK</t>
  </si>
  <si>
    <t>unused_SDMMC1_CLK</t>
  </si>
  <si>
    <t>Enable</t>
  </si>
  <si>
    <t>SDMMC1_CMD</t>
  </si>
  <si>
    <t>unused_SDMMC1_CMD</t>
  </si>
  <si>
    <t>SDMMC1_DAT0</t>
  </si>
  <si>
    <t>unused_SDMMC1_DAT0</t>
  </si>
  <si>
    <t>SDMMC1_DAT1</t>
  </si>
  <si>
    <t>unused_SDMMC1_DAT1</t>
  </si>
  <si>
    <t>SDMMC1_DAT2</t>
  </si>
  <si>
    <t>unused_SDMMC1_DAT2</t>
  </si>
  <si>
    <t>SDMMC1_DAT3</t>
  </si>
  <si>
    <t>unused_SDMMC1_DAT3</t>
  </si>
  <si>
    <t>SDMMC1_COMP</t>
  </si>
  <si>
    <t>unused_SDMMC1_COMP</t>
  </si>
  <si>
    <t>100 1%</t>
  </si>
  <si>
    <t>QSPI</t>
  </si>
  <si>
    <t>VDDIO_L</t>
  </si>
  <si>
    <t>QSPI0_SCK</t>
  </si>
  <si>
    <t>QSPI0</t>
  </si>
  <si>
    <t>unused_QSPI0_SCK</t>
  </si>
  <si>
    <t>QSPI0_CS_N</t>
  </si>
  <si>
    <t>unused_QSPI0_CS_N</t>
  </si>
  <si>
    <t>QSPI0_IO0</t>
  </si>
  <si>
    <t>unused_QSPI0_IO0</t>
  </si>
  <si>
    <t>QSPI0_IO1</t>
  </si>
  <si>
    <t>unused_QSPI0_IO1</t>
  </si>
  <si>
    <t>QSPI0_IO2</t>
  </si>
  <si>
    <t>unused_QSPI0_IO2</t>
  </si>
  <si>
    <t>QSPI0_IO3</t>
  </si>
  <si>
    <t>unused_QSPI0_IO3</t>
  </si>
  <si>
    <t>QSPI1_SCK</t>
  </si>
  <si>
    <t>QSPI1</t>
  </si>
  <si>
    <t>unused_QSPI1_SCK</t>
  </si>
  <si>
    <t>QSPI1_CS_N</t>
  </si>
  <si>
    <t>unused_QSPI1_CS_N</t>
  </si>
  <si>
    <t>QSPI1_IO0</t>
  </si>
  <si>
    <t>unused_QSPI1_IO0</t>
  </si>
  <si>
    <t>QSPI1_IO1</t>
  </si>
  <si>
    <t>unused_QSPI1_IO1</t>
  </si>
  <si>
    <t>QSPI1_IO2</t>
  </si>
  <si>
    <t>unused_QSPI1_IO2</t>
  </si>
  <si>
    <t>QSPI1_IO3</t>
  </si>
  <si>
    <t>unused_QSPI1_IO3</t>
  </si>
  <si>
    <t>QSPI_COMP</t>
  </si>
  <si>
    <t>unused_QSPI_COMP</t>
  </si>
  <si>
    <t>QSPI1_COMP</t>
  </si>
  <si>
    <t>EQOS (RGMII)</t>
  </si>
  <si>
    <t>VDDIO_M</t>
  </si>
  <si>
    <t>EQOS</t>
  </si>
  <si>
    <t>EQOS_TXC</t>
  </si>
  <si>
    <t>unused_EQOS_TXC</t>
  </si>
  <si>
    <t>EQOS_TD0</t>
  </si>
  <si>
    <t>unused_EQOS_TD0</t>
  </si>
  <si>
    <t>EQOS_TD1</t>
  </si>
  <si>
    <t>unused_EQOS_TD1</t>
  </si>
  <si>
    <t>EQOS_TD2</t>
  </si>
  <si>
    <t>unused_EQOS_TD2</t>
  </si>
  <si>
    <t>EQOS_TD3</t>
  </si>
  <si>
    <t>unused_EQOS_TD3</t>
  </si>
  <si>
    <t>EQOS_TX_CTL</t>
  </si>
  <si>
    <t>unused_EQOS_TX_CTL</t>
  </si>
  <si>
    <t>EQOS_RD0</t>
  </si>
  <si>
    <t>unused_EQOS_RD0</t>
  </si>
  <si>
    <t xml:space="preserve"> </t>
  </si>
  <si>
    <t>EQOS_RD1</t>
  </si>
  <si>
    <t>unused_EQOS_RD1</t>
  </si>
  <si>
    <t>EQOS_RD2</t>
  </si>
  <si>
    <t>unused_EQOS_RD2</t>
  </si>
  <si>
    <t>EQOS_RD3</t>
  </si>
  <si>
    <t>unused_EQOS_RD3</t>
  </si>
  <si>
    <t>EQOS_RX_CTL</t>
  </si>
  <si>
    <t>unused_EQOS_RX_CTL</t>
  </si>
  <si>
    <t>EQOS_RXC</t>
  </si>
  <si>
    <t>unused_EQOS_RXC</t>
  </si>
  <si>
    <t>EQOS_SMA_MDIO</t>
  </si>
  <si>
    <t>unused_EQOS_SMA_MDIO</t>
  </si>
  <si>
    <t>2.2K</t>
  </si>
  <si>
    <t>EQOS_SMA_MDC</t>
  </si>
  <si>
    <t>unused_EQOS_SMA_MDC</t>
  </si>
  <si>
    <t>EQOS_COMP</t>
  </si>
  <si>
    <t>unused_EQOS_COMP</t>
  </si>
  <si>
    <t>G7</t>
  </si>
  <si>
    <t>VDDIO_N</t>
  </si>
  <si>
    <t>SPI5_SCK</t>
  </si>
  <si>
    <t>I2S3</t>
  </si>
  <si>
    <t>DSPK0</t>
  </si>
  <si>
    <t>unused_SPI5_SCK</t>
  </si>
  <si>
    <t>SPI5_MISO</t>
  </si>
  <si>
    <t>unused_SPI5_MISO</t>
  </si>
  <si>
    <t>SPI5_MOSI</t>
  </si>
  <si>
    <t>DMIC2</t>
  </si>
  <si>
    <t>unused_SPI5_MOSI</t>
  </si>
  <si>
    <t>SPI5_CS0</t>
  </si>
  <si>
    <t>unused_SPI5_CS0</t>
  </si>
  <si>
    <t>SOC_GPIO57</t>
  </si>
  <si>
    <t>I2S8</t>
  </si>
  <si>
    <t>unused_SOC_GPIO57</t>
  </si>
  <si>
    <t>SOC_GPIO58</t>
  </si>
  <si>
    <t>unused_SOC_GPIO58</t>
  </si>
  <si>
    <t>SOC_GPIO59</t>
  </si>
  <si>
    <t>AUD</t>
  </si>
  <si>
    <t>unused_SOC_GPIO59</t>
  </si>
  <si>
    <t>SOC_GPIO60</t>
  </si>
  <si>
    <t>unused_SOC_GPIO60</t>
  </si>
  <si>
    <t>SOC_GPIO45</t>
  </si>
  <si>
    <t>I2S1</t>
  </si>
  <si>
    <t>unused_SOC_GPIO45</t>
  </si>
  <si>
    <t>SOC_GPIO46</t>
  </si>
  <si>
    <t>unused_SOC_GPIO46</t>
  </si>
  <si>
    <t>SOC_GPIO47</t>
  </si>
  <si>
    <t>unused_SOC_GPIO47</t>
  </si>
  <si>
    <t>SOC_GPIO48</t>
  </si>
  <si>
    <t>unused_SOC_GPIO48</t>
  </si>
  <si>
    <t>UFS</t>
  </si>
  <si>
    <t>VDDIO_P</t>
  </si>
  <si>
    <t>1.2V</t>
  </si>
  <si>
    <t>UFS0_REF_CLK</t>
  </si>
  <si>
    <t>UFS0</t>
  </si>
  <si>
    <t>unused_UFS0_REF_CLK</t>
  </si>
  <si>
    <t>UFS0_RST_N</t>
  </si>
  <si>
    <t>unused_UFS0_RST_N</t>
  </si>
  <si>
    <t>PEX_CTL</t>
  </si>
  <si>
    <t>VDDIO_QS</t>
  </si>
  <si>
    <t>PEX_L0_CLKREQ_N</t>
  </si>
  <si>
    <t>PE0</t>
  </si>
  <si>
    <t>unused_PEX_L0_CLKREQ_N</t>
  </si>
  <si>
    <t>PEX_L0_RST_N</t>
  </si>
  <si>
    <t>unused_PEX_L0_RST_N</t>
  </si>
  <si>
    <t>PEX_L1_CLKREQ_N</t>
  </si>
  <si>
    <t>PE1</t>
  </si>
  <si>
    <t>unused_PEX_L1_CLKREQ_N</t>
  </si>
  <si>
    <t>PEX_L1_RST_N</t>
  </si>
  <si>
    <t>unused_PEX_L1_RST_N</t>
  </si>
  <si>
    <t>PEX_L2_CLKREQ_N</t>
  </si>
  <si>
    <t>PE2</t>
  </si>
  <si>
    <t>unused_PEX_L2_CLKREQ_N</t>
  </si>
  <si>
    <t>4.7K</t>
  </si>
  <si>
    <t>PEX_L2_RST_N</t>
  </si>
  <si>
    <t>unused_PEX_L2_RST_N</t>
  </si>
  <si>
    <t>PEX_L3_CLKREQ_N</t>
  </si>
  <si>
    <t>PE3</t>
  </si>
  <si>
    <t>unused_PEX_L3_CLKREQ_N</t>
  </si>
  <si>
    <t>PEX_L3_RST_N</t>
  </si>
  <si>
    <t>unused_PEX_L3_RST_N</t>
  </si>
  <si>
    <t>PEX_L4_CLKREQ_N</t>
  </si>
  <si>
    <t>PE4</t>
  </si>
  <si>
    <t>unused_PEX_L4_CLKREQ_N</t>
  </si>
  <si>
    <t>PEX_L4_RST_N</t>
  </si>
  <si>
    <t>unused_PEX_L4_RST_N</t>
  </si>
  <si>
    <t>PEX_WAKE_N</t>
  </si>
  <si>
    <t>unused_PEX_WAKE_N</t>
  </si>
  <si>
    <t>SOC_GPIO34</t>
  </si>
  <si>
    <t>unused_SOC_GPIO34</t>
  </si>
  <si>
    <t>PEX_CLK</t>
  </si>
  <si>
    <t>PEX_CLK0P</t>
  </si>
  <si>
    <t>unused_PEX_CLK0P</t>
  </si>
  <si>
    <t>PEX_CLK0N</t>
  </si>
  <si>
    <t>unused_PEX_CLK0N</t>
  </si>
  <si>
    <t>PEX_CLK1P</t>
  </si>
  <si>
    <t>unused_PEX_CLK1P</t>
  </si>
  <si>
    <t>PEX_CLK1N</t>
  </si>
  <si>
    <t>unused_PEX_CLK1N</t>
  </si>
  <si>
    <t>PEX_CLK2P</t>
  </si>
  <si>
    <t>unused_PEX_CLK2P</t>
  </si>
  <si>
    <t>PEX_CLK2N</t>
  </si>
  <si>
    <t>unused_PEX_CLK2N</t>
  </si>
  <si>
    <t>PEX_CLK3P</t>
  </si>
  <si>
    <t>unused_PEX_CLK3P</t>
  </si>
  <si>
    <t>PEX_CLK3N</t>
  </si>
  <si>
    <t>unused_PEX_CLK3N</t>
  </si>
  <si>
    <t>PEX_CLK4P</t>
  </si>
  <si>
    <t>unused_PEX_CLK4P</t>
  </si>
  <si>
    <t>PEX_CLK4N</t>
  </si>
  <si>
    <t>unused_PEX_CLK4N</t>
  </si>
  <si>
    <t>PEX_CTL3</t>
  </si>
  <si>
    <t>VDDIO_RT</t>
  </si>
  <si>
    <t>PEX_L7_CLKREQ_N</t>
  </si>
  <si>
    <t>PE7</t>
  </si>
  <si>
    <t>unused_PEX_L7_CLKREQ_N</t>
  </si>
  <si>
    <t>PEX_L7_RST_N</t>
  </si>
  <si>
    <t>unused_PEX_L7_RST_N</t>
  </si>
  <si>
    <t>PEX_L8_CLKREQ_N</t>
  </si>
  <si>
    <t>PE8</t>
  </si>
  <si>
    <t>unused_PEX_L8_CLKREQ_N</t>
  </si>
  <si>
    <t>PEX_L8_RST_N</t>
  </si>
  <si>
    <t>unused_PEX_L8_RST_N</t>
  </si>
  <si>
    <t>PEX_L9_CLKREQ_N</t>
  </si>
  <si>
    <t>PE9</t>
  </si>
  <si>
    <t>unused_PEX_L9_CLKREQ_N</t>
  </si>
  <si>
    <t>PEX_L9_RST_N</t>
  </si>
  <si>
    <t>unused_PEX_L9_RST_N</t>
  </si>
  <si>
    <t>PEX_L10_CLKREQ_N</t>
  </si>
  <si>
    <t>PE10</t>
  </si>
  <si>
    <t>unused_PEX_L10_CLKREQ_N</t>
  </si>
  <si>
    <t>PEX_L10_RST_N</t>
  </si>
  <si>
    <t>unused_PEX_L10_RST_N</t>
  </si>
  <si>
    <t xml:space="preserve"> PEX_CLK3</t>
  </si>
  <si>
    <t>PEX_CLK7P</t>
  </si>
  <si>
    <t>unused_PEX_CLK7P</t>
  </si>
  <si>
    <t>PEX_CLK7N</t>
  </si>
  <si>
    <t>unused_PEX_CLK7N</t>
  </si>
  <si>
    <t>PEX_CLK8P</t>
  </si>
  <si>
    <t>unused_PEX_CLK8P</t>
  </si>
  <si>
    <t>PEX_CLK8N</t>
  </si>
  <si>
    <t>unused_PEX_CLK8N</t>
  </si>
  <si>
    <t>PEX_CLK9P</t>
  </si>
  <si>
    <t>unused_PEX_CLK9P</t>
  </si>
  <si>
    <t>PEX_CLK9N</t>
  </si>
  <si>
    <t>unused_PEX_CLK9N</t>
  </si>
  <si>
    <t>PEX_CLK10P</t>
  </si>
  <si>
    <t>unused_PEX_CLK10P</t>
  </si>
  <si>
    <t>PEX_CLK10N</t>
  </si>
  <si>
    <t>unused_PEX_CLK10N</t>
  </si>
  <si>
    <t>G9</t>
  </si>
  <si>
    <t>VDDIO_FSI_U</t>
  </si>
  <si>
    <t>CAN2_DOUT</t>
  </si>
  <si>
    <t>CAN2</t>
  </si>
  <si>
    <t>unused_CAN2_DOUT</t>
  </si>
  <si>
    <t>CAN2_DIN</t>
  </si>
  <si>
    <t>unused_CAN2_DIN</t>
  </si>
  <si>
    <t>CAN2_STB</t>
  </si>
  <si>
    <t>unused_CAN2_STB</t>
  </si>
  <si>
    <t>10k</t>
  </si>
  <si>
    <t>CAN2_EN</t>
  </si>
  <si>
    <t>unused_CAN2_EN</t>
  </si>
  <si>
    <t>CAN2_ERR</t>
  </si>
  <si>
    <t>unused_CAN2_ERR</t>
  </si>
  <si>
    <t>CAN3_DOUT</t>
  </si>
  <si>
    <t>unused_CAN3_DOUT</t>
  </si>
  <si>
    <t>CAN3_DIN</t>
  </si>
  <si>
    <t>unused_CAN3_DIN</t>
  </si>
  <si>
    <t>CAN3_STB</t>
  </si>
  <si>
    <t>unused_CAN3_STB</t>
  </si>
  <si>
    <t>CAN3_EN</t>
  </si>
  <si>
    <t>unused_CAN3_EN</t>
  </si>
  <si>
    <t>CAN3_ERR</t>
  </si>
  <si>
    <t>unused_CAN3_ERR</t>
  </si>
  <si>
    <t>G10</t>
  </si>
  <si>
    <t>SOC_ERROR</t>
  </si>
  <si>
    <t>unused_SOC_ERROR</t>
  </si>
  <si>
    <t>UART7_TX</t>
  </si>
  <si>
    <t>UARTG</t>
  </si>
  <si>
    <t>unused_UART7_TX</t>
  </si>
  <si>
    <t>UART7_RX</t>
  </si>
  <si>
    <t>unused_UART7_RX</t>
  </si>
  <si>
    <t>SPI7_SCK</t>
  </si>
  <si>
    <t>SPI7</t>
  </si>
  <si>
    <t>unused_SPI7_SCK</t>
  </si>
  <si>
    <t>SPI7_MISO</t>
  </si>
  <si>
    <t>unused_SPI7_MISO</t>
  </si>
  <si>
    <t>SPI7_MOSI</t>
  </si>
  <si>
    <t>unused_SPI7_MOSI</t>
  </si>
  <si>
    <t>SPI7_CS0</t>
  </si>
  <si>
    <t>unused_SPI7_CS0</t>
  </si>
  <si>
    <t>SOC_GPIO51</t>
  </si>
  <si>
    <t>unused_SOC_GPIO51</t>
  </si>
  <si>
    <t>SOC_GPIO52</t>
  </si>
  <si>
    <t>unused_SOC_GPIO52</t>
  </si>
  <si>
    <t>G11</t>
  </si>
  <si>
    <t>SOC_GPIO61</t>
  </si>
  <si>
    <t>unused_SOC_GPIO61</t>
  </si>
  <si>
    <t>SOC_GPIO62</t>
  </si>
  <si>
    <t>unused_SOC_GPIO62</t>
  </si>
  <si>
    <t>G5</t>
  </si>
  <si>
    <t>VDDIO_V</t>
  </si>
  <si>
    <t>DAP6_SCLK</t>
  </si>
  <si>
    <t>I2S6</t>
  </si>
  <si>
    <t>unused_DAP6_SCLK</t>
  </si>
  <si>
    <t>DAP6_DOUT</t>
  </si>
  <si>
    <t>unused_DAP6_DOUT</t>
  </si>
  <si>
    <t>DAP6_DIN</t>
  </si>
  <si>
    <t>unused_DAP6_DIN</t>
  </si>
  <si>
    <t>DAP6_FS</t>
  </si>
  <si>
    <t>unused_DAP6_FS</t>
  </si>
  <si>
    <t>DAP4_SCLK</t>
  </si>
  <si>
    <t>I2S4</t>
  </si>
  <si>
    <t>unused_DAP4_SCLK</t>
  </si>
  <si>
    <t>DAP4_DOUT</t>
  </si>
  <si>
    <t>unused_DAP4_DOUT</t>
  </si>
  <si>
    <t>DAP4_DIN</t>
  </si>
  <si>
    <t>unused_DAP4_DIN</t>
  </si>
  <si>
    <t>DAP4_FS</t>
  </si>
  <si>
    <t>unused_DAP4_FS</t>
  </si>
  <si>
    <t>PEX_CTL2</t>
  </si>
  <si>
    <t>VDDIO_WXY</t>
  </si>
  <si>
    <t>PEX_L5_CLKREQ_N</t>
  </si>
  <si>
    <t>PE5</t>
  </si>
  <si>
    <t>unused_PEX_L5_CLKREQ_N</t>
  </si>
  <si>
    <t>PEX_L5_RST_N</t>
  </si>
  <si>
    <t>unused_PEX_L5_RST_N</t>
  </si>
  <si>
    <t>PEX_L6_CLKREQ_N</t>
  </si>
  <si>
    <t>PE6</t>
  </si>
  <si>
    <t>unused_PEX_L6_CLKREQ_N</t>
  </si>
  <si>
    <t>PEX_L6_RST_N</t>
  </si>
  <si>
    <t>unused_PEX_L6_RST_N</t>
  </si>
  <si>
    <t>PEX_CLK2</t>
  </si>
  <si>
    <t>PEX_CLK5P</t>
  </si>
  <si>
    <t>unused_PEX_CLK5P</t>
  </si>
  <si>
    <t>PEX_CLK5N</t>
  </si>
  <si>
    <t>unused_PEX_CLK5N</t>
  </si>
  <si>
    <t>PEX_CLK6P</t>
  </si>
  <si>
    <t>unused_PEX_CLK6P</t>
  </si>
  <si>
    <t>PEX_CLK6N</t>
  </si>
  <si>
    <t>unused_PEX_CLK6N</t>
  </si>
  <si>
    <t>G8</t>
  </si>
  <si>
    <t>VDDIO_Z</t>
  </si>
  <si>
    <t>SPI6_SCK</t>
  </si>
  <si>
    <t>SPI6</t>
  </si>
  <si>
    <t>I2C15</t>
  </si>
  <si>
    <t>unused_SPI6_SCK</t>
  </si>
  <si>
    <t>SPI6_MISO</t>
  </si>
  <si>
    <t>unused_SPI6_MISO</t>
  </si>
  <si>
    <t>SPI6_MOSI</t>
  </si>
  <si>
    <t>unused_SPI6_MOSI</t>
  </si>
  <si>
    <t>SPI6_CS0</t>
  </si>
  <si>
    <t>unused_SPI6_CS0</t>
  </si>
  <si>
    <t>EMMC</t>
  </si>
  <si>
    <t>VDDIO_EMMC</t>
  </si>
  <si>
    <t>EMMC_CLK</t>
  </si>
  <si>
    <t>unused_EMMC_CLK</t>
  </si>
  <si>
    <t>EMMC_CMD</t>
  </si>
  <si>
    <t>unused_EMMC_CMD</t>
  </si>
  <si>
    <t>EMMC_DAT0</t>
  </si>
  <si>
    <t>unused_EMMC_DAT0</t>
  </si>
  <si>
    <t>EMMC_DAT1</t>
  </si>
  <si>
    <t>unused_EMMC_DAT1</t>
  </si>
  <si>
    <t>EMMC_DAT2</t>
  </si>
  <si>
    <t>unused_EMMC_DAT2</t>
  </si>
  <si>
    <t>EMMC_DAT3</t>
  </si>
  <si>
    <t>unused_EMMC_DAT3</t>
  </si>
  <si>
    <t>EMMC_DAT4</t>
  </si>
  <si>
    <t>unused_EMMC_DAT4</t>
  </si>
  <si>
    <t>EMMC_DAT5</t>
  </si>
  <si>
    <t>unused_EMMC_DAT5</t>
  </si>
  <si>
    <t>EMMC_DAT6</t>
  </si>
  <si>
    <t>unused_EMMC_DAT6</t>
  </si>
  <si>
    <t>EMMC_DAT7</t>
  </si>
  <si>
    <t>unused_EMMC_DAT7</t>
  </si>
  <si>
    <t>EMMC_DQS</t>
  </si>
  <si>
    <t>unused_EMMC_DQS</t>
  </si>
  <si>
    <t>EMMC_COMP</t>
  </si>
  <si>
    <t>Dedicated SFIOs</t>
  </si>
  <si>
    <t>CSI</t>
  </si>
  <si>
    <t>AVDD_CSI</t>
  </si>
  <si>
    <t>CSI_A_D0_P</t>
  </si>
  <si>
    <t>CSI_A_CLK_N</t>
  </si>
  <si>
    <t>CSI_A_D0_N</t>
  </si>
  <si>
    <t>CSI_A_CLK_P</t>
  </si>
  <si>
    <t>CSI_A_D1_P</t>
  </si>
  <si>
    <t>CSI_A_D1_N</t>
  </si>
  <si>
    <t>CSI_B_D0_P</t>
  </si>
  <si>
    <t>CSI_B_CLK_N</t>
  </si>
  <si>
    <t>CSI_B_D0_N</t>
  </si>
  <si>
    <t>CSI_B_CLK_P</t>
  </si>
  <si>
    <t>CSI_B_D1_P</t>
  </si>
  <si>
    <t>CSI_B_D1_N</t>
  </si>
  <si>
    <t>CSI_C_D0_P</t>
  </si>
  <si>
    <t>CSI_C_CLK_N</t>
  </si>
  <si>
    <t>CSI_C_D0_N</t>
  </si>
  <si>
    <t>CSI_C_CLK_P</t>
  </si>
  <si>
    <t>CSI_C_D1_P</t>
  </si>
  <si>
    <t>CSI_C_D1_N</t>
  </si>
  <si>
    <t>CSI_D_D0_P</t>
  </si>
  <si>
    <t>CSI_D_CLK_N</t>
  </si>
  <si>
    <t>CSI_D_D0_N</t>
  </si>
  <si>
    <t>CSI_D_CLK_P</t>
  </si>
  <si>
    <t>CSI_D_D1_P</t>
  </si>
  <si>
    <t>CSI_D_D1_N</t>
  </si>
  <si>
    <t>CSI_E_D0_P</t>
  </si>
  <si>
    <t>CSI_E_CLK_N</t>
  </si>
  <si>
    <t>CSI_E_D0_N</t>
  </si>
  <si>
    <t>CSI_E_CLK_P</t>
  </si>
  <si>
    <t>CSI_E_D1_P</t>
  </si>
  <si>
    <t>CSI_E_D1_N</t>
  </si>
  <si>
    <t>CSI_F_D0_P</t>
  </si>
  <si>
    <t>CSI_F_CLK_N</t>
  </si>
  <si>
    <t>CSI_F_D0_N</t>
  </si>
  <si>
    <t>CSI_F_CLK_P</t>
  </si>
  <si>
    <t>CSI_F_D1_P</t>
  </si>
  <si>
    <t>CSI_F_D1_N</t>
  </si>
  <si>
    <t>CSI_G_D0_P</t>
  </si>
  <si>
    <t>CSI_G_CLK_N</t>
  </si>
  <si>
    <t>CSI_G_D0_N</t>
  </si>
  <si>
    <t>CSI_G_CLK_P</t>
  </si>
  <si>
    <t>CSI_G_D1_P</t>
  </si>
  <si>
    <t>CSI_G_D1_N</t>
  </si>
  <si>
    <t>CSI_H_D0_P</t>
  </si>
  <si>
    <t>CSI_H_CLK_N</t>
  </si>
  <si>
    <t>CSI_H_D0_N</t>
  </si>
  <si>
    <t>CSI_H_CLK_P</t>
  </si>
  <si>
    <t>CSI_H_D1_P</t>
  </si>
  <si>
    <t>CSI_H_D1_N</t>
  </si>
  <si>
    <t>CSI_RDN</t>
  </si>
  <si>
    <t>1K 1%</t>
  </si>
  <si>
    <t>HDMI_DP0</t>
  </si>
  <si>
    <t>VDDIO_HDMI_DP0</t>
  </si>
  <si>
    <t>1.0V</t>
  </si>
  <si>
    <t>HDMI_DP0_TXDP0</t>
  </si>
  <si>
    <t>unused_HDMI_DP0_TXDP0</t>
  </si>
  <si>
    <t>HDMI_D0_P</t>
  </si>
  <si>
    <t>HDMI_DP0_TXDN0</t>
  </si>
  <si>
    <t>unused_HDMI_DP0_TXDN0</t>
  </si>
  <si>
    <t>HDMI_D0_N</t>
  </si>
  <si>
    <t>HDMI_DP0_TXDP1</t>
  </si>
  <si>
    <t>unused_HDMI_DP0_TXDP1</t>
  </si>
  <si>
    <t>HDMI_D1_P</t>
  </si>
  <si>
    <t>HDMI_DP0_TXDN1</t>
  </si>
  <si>
    <t>unused_HDMI_DP0_TXDN1</t>
  </si>
  <si>
    <t>HDMI_D1_N</t>
  </si>
  <si>
    <t>HDMI_DP0_TXDP2</t>
  </si>
  <si>
    <t>unused_HDMI_DP0_TXDP2</t>
  </si>
  <si>
    <t>HDMI_D2_P</t>
  </si>
  <si>
    <t>HDMI_DP0_TXDN2</t>
  </si>
  <si>
    <t>unused_HDMI_DP0_TXDN2</t>
  </si>
  <si>
    <t>HDMI_D2_N</t>
  </si>
  <si>
    <t>HDMI_DP0_TXDP3</t>
  </si>
  <si>
    <t>unused_HDMI_DP0_TXDP3</t>
  </si>
  <si>
    <t>HDMI_CK_P</t>
  </si>
  <si>
    <t>HDMI_DP0_TXDN3</t>
  </si>
  <si>
    <t>unused_HDMI_DP0_TXDN3</t>
  </si>
  <si>
    <t>HDMI_CK_N</t>
  </si>
  <si>
    <t>HDMI_DP0_RSET</t>
  </si>
  <si>
    <t>HDMI_RSET</t>
  </si>
  <si>
    <t>USB 2.0</t>
  </si>
  <si>
    <t>AVDD_USB</t>
  </si>
  <si>
    <t>USB0_DP</t>
  </si>
  <si>
    <t>USB0_DN</t>
  </si>
  <si>
    <t>USB1_DP</t>
  </si>
  <si>
    <t>USB1_DN</t>
  </si>
  <si>
    <t>USB2_DP</t>
  </si>
  <si>
    <t>USB2_DN</t>
  </si>
  <si>
    <t>USB3_DP</t>
  </si>
  <si>
    <t>USB3_DN</t>
  </si>
  <si>
    <t>USB_REXT</t>
  </si>
  <si>
    <t>PEX</t>
  </si>
  <si>
    <t>VDDIO_UPHY0</t>
  </si>
  <si>
    <t>PEX_REFCLK1P</t>
  </si>
  <si>
    <t>unused_PEX_REFCLK1P</t>
  </si>
  <si>
    <t>PEX_REFCLK1N</t>
  </si>
  <si>
    <t>unused_PEX_REFCLK1N</t>
  </si>
  <si>
    <t>PEX_REFCLK2P</t>
  </si>
  <si>
    <t>unused_PEX_REFCLK2P</t>
  </si>
  <si>
    <t>PEX_REFCLK2N</t>
  </si>
  <si>
    <t>unused_PEX_REFCLK2N</t>
  </si>
  <si>
    <t>PEX_RX0P</t>
  </si>
  <si>
    <t>unused_PEX_RX0P</t>
  </si>
  <si>
    <t>UPHY_L0</t>
  </si>
  <si>
    <t>PEX_RX0N</t>
  </si>
  <si>
    <t>unused_PEX_RX0N</t>
  </si>
  <si>
    <t>PEX_TX0P</t>
  </si>
  <si>
    <t>unused_PEX_TX0P</t>
  </si>
  <si>
    <t>UPHY_L1</t>
  </si>
  <si>
    <t>PEX_TX0N</t>
  </si>
  <si>
    <t>unused_PEX_TX0N</t>
  </si>
  <si>
    <t>PEX_RX1P</t>
  </si>
  <si>
    <t>unused_PEX_RX1P</t>
  </si>
  <si>
    <t>UPHY_L2</t>
  </si>
  <si>
    <t>PEX_RX1N</t>
  </si>
  <si>
    <t>unused_PEX_RX1N</t>
  </si>
  <si>
    <t>PEX_TX1P</t>
  </si>
  <si>
    <t>unused_PEX_TX1P</t>
  </si>
  <si>
    <t>PEX_TX1N</t>
  </si>
  <si>
    <t>unused_PEX_TX1N</t>
  </si>
  <si>
    <t>PEX_RX2P</t>
  </si>
  <si>
    <t>unused_PEX_RX2P</t>
  </si>
  <si>
    <t>PEX_RX2N</t>
  </si>
  <si>
    <t>unused_PEX_RX2N</t>
  </si>
  <si>
    <t>PEX_TX2P</t>
  </si>
  <si>
    <t>unused_PEX_TX2P</t>
  </si>
  <si>
    <t>PEX_TX2N</t>
  </si>
  <si>
    <t>unused_PEX_TX2N</t>
  </si>
  <si>
    <t>PEX_RX3P</t>
  </si>
  <si>
    <t>unused_PEX_RX3P</t>
  </si>
  <si>
    <t>UPHY_L3</t>
  </si>
  <si>
    <t>PEX_RX3N</t>
  </si>
  <si>
    <t>unused_PEX_RX3N</t>
  </si>
  <si>
    <t>PEX_TX3P</t>
  </si>
  <si>
    <t>unused_PEX_TX3P</t>
  </si>
  <si>
    <t>PEX_TX3N</t>
  </si>
  <si>
    <t>unused_PEX_TX3N</t>
  </si>
  <si>
    <t>PEX_RX4P</t>
  </si>
  <si>
    <t>unused_PEX_RX4P</t>
  </si>
  <si>
    <t>UPHY_L4</t>
  </si>
  <si>
    <t>PEX_RX4N</t>
  </si>
  <si>
    <t>unused_PEX_RX4N</t>
  </si>
  <si>
    <t>PEX_TX4P</t>
  </si>
  <si>
    <t>unused_PEX_TX4P</t>
  </si>
  <si>
    <t>PEX_TX4N</t>
  </si>
  <si>
    <t>unused_PEX_TX4N</t>
  </si>
  <si>
    <t>PEX_RX5P</t>
  </si>
  <si>
    <t>unused_PEX_RX5P</t>
  </si>
  <si>
    <t>UPHY_L5</t>
  </si>
  <si>
    <t>PEX_RX5N</t>
  </si>
  <si>
    <t>unused_PEX_RX5N</t>
  </si>
  <si>
    <t>PEX_TX5P</t>
  </si>
  <si>
    <t>unused_PEX_TX5P</t>
  </si>
  <si>
    <t>PEX_TX5N</t>
  </si>
  <si>
    <t>unused_PEX_TX5N</t>
  </si>
  <si>
    <t>PEX_RX6P</t>
  </si>
  <si>
    <t>unused_PEX_RX6P</t>
  </si>
  <si>
    <t>UPHY_L6</t>
  </si>
  <si>
    <t>PEX_RX6N</t>
  </si>
  <si>
    <t>unused_PEX_RX6N</t>
  </si>
  <si>
    <t>PEX_TX6P</t>
  </si>
  <si>
    <t>unused_PEX_TX6P</t>
  </si>
  <si>
    <t>PEX_TX6N</t>
  </si>
  <si>
    <t>unused_PEX_TX6N</t>
  </si>
  <si>
    <t>PEX_RX7P</t>
  </si>
  <si>
    <t>unused_PEX_RX7P</t>
  </si>
  <si>
    <t>UPHY_L7</t>
  </si>
  <si>
    <t>PEX_RX7N</t>
  </si>
  <si>
    <t>unused_PEX_RX7N</t>
  </si>
  <si>
    <t>PEX_TX7P</t>
  </si>
  <si>
    <t>unused_PEX_TX7P</t>
  </si>
  <si>
    <t>PEX_TX7N</t>
  </si>
  <si>
    <t>unused_PEX_TX7N</t>
  </si>
  <si>
    <t>PEX_PLL0_TERMP</t>
  </si>
  <si>
    <t>2.49K 1%</t>
  </si>
  <si>
    <t>UPHY_PLL0_TERMP</t>
  </si>
  <si>
    <t>PEX_PLL1_TERMP</t>
  </si>
  <si>
    <t>UPHY_PLL1_TERMP</t>
  </si>
  <si>
    <t>PEX_PLL2_TERMP</t>
  </si>
  <si>
    <t>UPHY_PLL2_TERMP</t>
  </si>
  <si>
    <t>PEX_PLL3_TERMP</t>
  </si>
  <si>
    <t>UPHY_PLL3_TERMP</t>
  </si>
  <si>
    <t>NVHS0</t>
  </si>
  <si>
    <t>UPHY1</t>
  </si>
  <si>
    <t>VDDIO_UPHY1</t>
  </si>
  <si>
    <t>NVHS0_REFCLK0_P</t>
  </si>
  <si>
    <t>unused_NVHS0_REFCLK0_P</t>
  </si>
  <si>
    <t>NVHS0_REFCLK0_N</t>
  </si>
  <si>
    <t>unused_NVHS0_REFCLK0_N</t>
  </si>
  <si>
    <t>NVHS0_REFCLK1_P</t>
  </si>
  <si>
    <t>unused_NVHS0_REFCLK1_P</t>
  </si>
  <si>
    <t>NVHS0_REFCLK1_N</t>
  </si>
  <si>
    <t>unused_NVHS0_REFCLK1_N</t>
  </si>
  <si>
    <t>NVHS0_RX0P</t>
  </si>
  <si>
    <t>unused_NVHS0_RX0P</t>
  </si>
  <si>
    <t>NVHS0_RX0N</t>
  </si>
  <si>
    <t>unused_NVHS0_RX0N</t>
  </si>
  <si>
    <t>NVHS0_TX0P</t>
  </si>
  <si>
    <t>unused_NVHS0_TX0P</t>
  </si>
  <si>
    <t>NVHS0_TX0N</t>
  </si>
  <si>
    <t>unused_NVHS0_TX0N</t>
  </si>
  <si>
    <t>NVHS0_RX1P</t>
  </si>
  <si>
    <t>unused_NVHS0_RX1P</t>
  </si>
  <si>
    <t>NVHS0_RX1N</t>
  </si>
  <si>
    <t>unused_NVHS0_RX1N</t>
  </si>
  <si>
    <t>NVHS0_TX1P</t>
  </si>
  <si>
    <t>unused_NVHS0_TX1P</t>
  </si>
  <si>
    <t>NVHS0_TX1N</t>
  </si>
  <si>
    <t>unused_NVHS0_TX1N</t>
  </si>
  <si>
    <t>NVHS0_RX2P</t>
  </si>
  <si>
    <t>unused_NVHS0_RX2P</t>
  </si>
  <si>
    <t>NVHS0_RX2N</t>
  </si>
  <si>
    <t>unused_NVHS0_RX2N</t>
  </si>
  <si>
    <t>NVHS0_TX2P</t>
  </si>
  <si>
    <t>unused_NVHS0_TX2P</t>
  </si>
  <si>
    <t>NVHS0_TX2N</t>
  </si>
  <si>
    <t>unused_NVHS0_TX2N</t>
  </si>
  <si>
    <t>NVHS0_RX3P</t>
  </si>
  <si>
    <t>unused_NVHS0_RX3P</t>
  </si>
  <si>
    <t>NVHS0_RX3N</t>
  </si>
  <si>
    <t>unused_NVHS0_RX3N</t>
  </si>
  <si>
    <t>NVHS0_TX3P</t>
  </si>
  <si>
    <t>unused_NVHS0_TX3P</t>
  </si>
  <si>
    <t>NVHS0_TX3N</t>
  </si>
  <si>
    <t>unused_NVHS0_TX3N</t>
  </si>
  <si>
    <t>NVHS0_RX4P</t>
  </si>
  <si>
    <t>unused_NVHS0_RX4P</t>
  </si>
  <si>
    <t>NVHS0_RX4N</t>
  </si>
  <si>
    <t>unused_NVHS0_RX4N</t>
  </si>
  <si>
    <t>NVHS0_TX4P</t>
  </si>
  <si>
    <t>unused_NVHS0_TX4P</t>
  </si>
  <si>
    <t>NVHS0_TX4N</t>
  </si>
  <si>
    <t>unused_NVHS0_TX4N</t>
  </si>
  <si>
    <t>NVHS0_RX5P</t>
  </si>
  <si>
    <t>unused_NVHS0_RX5P</t>
  </si>
  <si>
    <t>NVHS0_RX5N</t>
  </si>
  <si>
    <t>unused_NVHS0_RX5N</t>
  </si>
  <si>
    <t>NVHS0_TX5P</t>
  </si>
  <si>
    <t>unused_NVHS0_TX5P</t>
  </si>
  <si>
    <t>NVHS0_TX5N</t>
  </si>
  <si>
    <t>unused_NVHS0_TX5N</t>
  </si>
  <si>
    <t>NVHS0_RX6P</t>
  </si>
  <si>
    <t>unused_NVHS0_RX6P</t>
  </si>
  <si>
    <t>NVHS0_RX6N</t>
  </si>
  <si>
    <t>unused_NVHS0_RX6N</t>
  </si>
  <si>
    <t>NVHS0_TX6P</t>
  </si>
  <si>
    <t>unused_NVHS0_TX6P</t>
  </si>
  <si>
    <t>NVHS0_TX6N</t>
  </si>
  <si>
    <t>unused_NVHS0_TX6N</t>
  </si>
  <si>
    <t>NVHS0_RX7P</t>
  </si>
  <si>
    <t>unused_NVHS0_RX7P</t>
  </si>
  <si>
    <t>NVHS0_RX7N</t>
  </si>
  <si>
    <t>unused_NVHS0_RX7N</t>
  </si>
  <si>
    <t>NVHS0_TX7P</t>
  </si>
  <si>
    <t>unused_NVHS0_TX7P</t>
  </si>
  <si>
    <t>NVHS0_TX7N</t>
  </si>
  <si>
    <t>unused_NVHS0_TX7N</t>
  </si>
  <si>
    <t>NVHS0_PLL0_TERMP</t>
  </si>
  <si>
    <t>NVHS0_PLL1_TERMP</t>
  </si>
  <si>
    <t>UPHY2</t>
  </si>
  <si>
    <t>VDDIO_UPHY2</t>
  </si>
  <si>
    <t>UPHY2_REFCLK0P</t>
  </si>
  <si>
    <t>unused_UPHY2_REFCLK0P</t>
  </si>
  <si>
    <t>UPHY2_REFCLK0N</t>
  </si>
  <si>
    <t>unused_UPHY2_REFCLK0N</t>
  </si>
  <si>
    <t>UPHY2_REFCLK1P</t>
  </si>
  <si>
    <t>unused_UPHY2_REFCLK1P</t>
  </si>
  <si>
    <t>UPHY2_REFCLK1N</t>
  </si>
  <si>
    <t>unused_UPHY2_REFCLK1N</t>
  </si>
  <si>
    <t>UPHY2_REFCLK2P</t>
  </si>
  <si>
    <t>unused_UPHY2_REFCLK2P</t>
  </si>
  <si>
    <t>UPHY2_REFCLK2N</t>
  </si>
  <si>
    <t>unused_UPHY2_REFCLK2N</t>
  </si>
  <si>
    <t>UPHY2_RX0P</t>
  </si>
  <si>
    <t>unused_UPHY2_RX0P</t>
  </si>
  <si>
    <t>UPHY2_RX0N</t>
  </si>
  <si>
    <t>unused_UPHY2_RX0N</t>
  </si>
  <si>
    <t>UPHY2_TX0P</t>
  </si>
  <si>
    <t>unused_UPHY2_TX0P</t>
  </si>
  <si>
    <t>UPHY2_TX0N</t>
  </si>
  <si>
    <t>unused_UPHY2_TX0N</t>
  </si>
  <si>
    <t>UPHY2_RX1P</t>
  </si>
  <si>
    <t>unused_UPHY2_RX1P</t>
  </si>
  <si>
    <t>UPHY2_RX1N</t>
  </si>
  <si>
    <t>unused_UPHY2_RX1N</t>
  </si>
  <si>
    <t>UPHY2_TX1P</t>
  </si>
  <si>
    <t>unused_UPHY2_TX1P</t>
  </si>
  <si>
    <t>UPHY2_TX1N</t>
  </si>
  <si>
    <t>unused_UPHY2_TX1N</t>
  </si>
  <si>
    <t>UPHY2_RX2P</t>
  </si>
  <si>
    <t>unused_UPHY2_RX2P</t>
  </si>
  <si>
    <t>UPHY2_RX2N</t>
  </si>
  <si>
    <t>unused_UPHY2_RX2N</t>
  </si>
  <si>
    <t>UPHY2_TX2P</t>
  </si>
  <si>
    <t>unused_UPHY2_TX2P</t>
  </si>
  <si>
    <t>UPHY2_TX2N</t>
  </si>
  <si>
    <t>unused_UPHY2_TX2N</t>
  </si>
  <si>
    <t>UPHY2_RX3P</t>
  </si>
  <si>
    <t>unused_UPHY2_RX3P</t>
  </si>
  <si>
    <t>UPHY2_RX3N</t>
  </si>
  <si>
    <t>unused_UPHY2_RX3N</t>
  </si>
  <si>
    <t>UPHY2_TX3P</t>
  </si>
  <si>
    <t>unused_UPHY2_TX3P</t>
  </si>
  <si>
    <t>UPHY2_TX3N</t>
  </si>
  <si>
    <t>unused_UPHY2_TX3N</t>
  </si>
  <si>
    <t>UPHY2_RX4P</t>
  </si>
  <si>
    <t>unused_UPHY2_RX4P</t>
  </si>
  <si>
    <t>UPHY2_RX4N</t>
  </si>
  <si>
    <t>unused_UPHY2_RX4N</t>
  </si>
  <si>
    <t>UPHY2_TX4P</t>
  </si>
  <si>
    <t>unused_UPHY2_TX4P</t>
  </si>
  <si>
    <t>UPHY2_TX4N</t>
  </si>
  <si>
    <t>unused_UPHY2_TX4N</t>
  </si>
  <si>
    <t>UPHY2_RX5P</t>
  </si>
  <si>
    <t>unused_UPHY2_RX5P</t>
  </si>
  <si>
    <t>UPHY2_RX5N</t>
  </si>
  <si>
    <t>unused_UPHY2_RX5N</t>
  </si>
  <si>
    <t>UPHY2_TX5P</t>
  </si>
  <si>
    <t>unused_UPHY2_TX5P</t>
  </si>
  <si>
    <t>UPHY2_TX5N</t>
  </si>
  <si>
    <t>unused_UPHY2_TX5N</t>
  </si>
  <si>
    <t>UPHY2_RX6P</t>
  </si>
  <si>
    <t>unused_UPHY2_RX6P</t>
  </si>
  <si>
    <t>UPHY2_RX6N</t>
  </si>
  <si>
    <t>unused_UPHY2_RX6N</t>
  </si>
  <si>
    <t>UPHY2_TX6P</t>
  </si>
  <si>
    <t>unused_UPHY2_TX6P</t>
  </si>
  <si>
    <t>UPHY2_TX6N</t>
  </si>
  <si>
    <t>unused_UPHY2_TX6N</t>
  </si>
  <si>
    <t>UPHY2_RX7P</t>
  </si>
  <si>
    <t>unused_UPHY2_RX7P</t>
  </si>
  <si>
    <t>UPHY2_RX7N</t>
  </si>
  <si>
    <t>unused_UPHY2_RX7N</t>
  </si>
  <si>
    <t>UPHY2_TX7P</t>
  </si>
  <si>
    <t>unused_UPHY2_TX7P</t>
  </si>
  <si>
    <t>UPHY2_TX7N</t>
  </si>
  <si>
    <t>unused_UPHY2_TX7N</t>
  </si>
  <si>
    <t>UPHY2_PLL1_TERMP</t>
  </si>
  <si>
    <t>UPHY2_PLL0_TERMP</t>
  </si>
  <si>
    <t>UPHY2_PLL2_TERMP</t>
  </si>
  <si>
    <t>DDR0</t>
  </si>
  <si>
    <t>DDR</t>
  </si>
  <si>
    <t>0.6V</t>
  </si>
  <si>
    <t>DDR_XM0_B0D0</t>
  </si>
  <si>
    <t>DDR_XM0_B0D[0]</t>
  </si>
  <si>
    <t>DDR_0AB_DQ0</t>
  </si>
  <si>
    <t>DDR_XM0_B0D1</t>
  </si>
  <si>
    <t>DDR_XM0_B0D[1]</t>
  </si>
  <si>
    <t>DDR_0AB_DQ1</t>
  </si>
  <si>
    <t>DDR_XM0_B0D2</t>
  </si>
  <si>
    <t>DDR_XM0_B0D[2]</t>
  </si>
  <si>
    <t>DDR_0AB_DQ2</t>
  </si>
  <si>
    <t>DDR_XM0_B0D3</t>
  </si>
  <si>
    <t>DDR_XM0_B0D[3]</t>
  </si>
  <si>
    <t>DDR_0AB_DQ3</t>
  </si>
  <si>
    <t>DDR_XM0_B0D4</t>
  </si>
  <si>
    <t>DDR_XM0_B0D[4]</t>
  </si>
  <si>
    <t>DDR_0AB_DQ4</t>
  </si>
  <si>
    <t>DDR_XM0_B0D5</t>
  </si>
  <si>
    <t>DDR_XM0_B0D[5]</t>
  </si>
  <si>
    <t>DDR_0AB_DQ5</t>
  </si>
  <si>
    <t>DDR_XM0_B0D6</t>
  </si>
  <si>
    <t>DDR_XM0_B0D[6]</t>
  </si>
  <si>
    <t>DDR_0AB_DQ6</t>
  </si>
  <si>
    <t>DDR_XM0_B0D7</t>
  </si>
  <si>
    <t>DDR_XM0_B0D[7]</t>
  </si>
  <si>
    <t>DDR_0AB_DQ7</t>
  </si>
  <si>
    <t>DDR_XM0_B0DMI</t>
  </si>
  <si>
    <t>DDR_0AB_DMI0</t>
  </si>
  <si>
    <t>DDR_XM0_B0WCK_P</t>
  </si>
  <si>
    <t>DDR_0AB_WCK0_P</t>
  </si>
  <si>
    <t>DDR_XM0_B0WCK_N</t>
  </si>
  <si>
    <t>DDR_0AB_WCK0_N</t>
  </si>
  <si>
    <t>DDR_XM0_B0RDQS_P</t>
  </si>
  <si>
    <t>DDR_0AB_RDQS0_P</t>
  </si>
  <si>
    <t>DDR_XM0_B0RDQS_N</t>
  </si>
  <si>
    <t>DDR_0AB_RDQS0_N</t>
  </si>
  <si>
    <t>DDR_XM0_B1D0</t>
  </si>
  <si>
    <t>DDR_XM0_B1D[0]</t>
  </si>
  <si>
    <t>DDR_0AB_DQ8</t>
  </si>
  <si>
    <t>DDR_XM0_B1D1</t>
  </si>
  <si>
    <t>DDR_XM0_B1D[1]</t>
  </si>
  <si>
    <t>DDR_0AB_DQ9</t>
  </si>
  <si>
    <t>DDR_XM0_B1D2</t>
  </si>
  <si>
    <t>DDR_XM0_B1D[2]</t>
  </si>
  <si>
    <t>DDR_0AB_DQ10</t>
  </si>
  <si>
    <t>DDR_XM0_B1D3</t>
  </si>
  <si>
    <t>DDR_XM0_B1D[3]</t>
  </si>
  <si>
    <t>DDR_0AB_DQ11</t>
  </si>
  <si>
    <t>DDR_XM0_B1D4</t>
  </si>
  <si>
    <t>DDR_XM0_B1D[4]</t>
  </si>
  <si>
    <t>DDR_0AB_DQ12</t>
  </si>
  <si>
    <t>DDR_XM0_B1D5</t>
  </si>
  <si>
    <t>DDR_XM0_B1D[5]</t>
  </si>
  <si>
    <t>DDR_0AB_DQ13</t>
  </si>
  <si>
    <t>DDR_XM0_B1D6</t>
  </si>
  <si>
    <t>DDR_XM0_B1D[6]</t>
  </si>
  <si>
    <t>DDR_0AB_DQ14</t>
  </si>
  <si>
    <t>DDR_XM0_B1D7</t>
  </si>
  <si>
    <t>DDR_XM0_B1D[7]</t>
  </si>
  <si>
    <t>DDR_0AB_DQ15</t>
  </si>
  <si>
    <t>DDR_XM0_B1DMI</t>
  </si>
  <si>
    <t>DDR_0AB_DMI1</t>
  </si>
  <si>
    <t>DDR_XM0_B1WCK_P</t>
  </si>
  <si>
    <t>DDR_0AB_WCK1_P</t>
  </si>
  <si>
    <t>DDR_XM0_B1WCK_N</t>
  </si>
  <si>
    <t>DDR_0AB_WCK1_N</t>
  </si>
  <si>
    <t>DDR_XM0_B1RDQS_P</t>
  </si>
  <si>
    <t>DDR_0AB_RDQS1_P</t>
  </si>
  <si>
    <t>DDR_XM0_B1RDQS_N</t>
  </si>
  <si>
    <t>DDR_0AB_RDQS1_N</t>
  </si>
  <si>
    <t>DDR_XM0_B2A_CA0</t>
  </si>
  <si>
    <t>DDR_XM0_B2A_CA[0]</t>
  </si>
  <si>
    <t>DDR_0A_CA0</t>
  </si>
  <si>
    <t>DDR_XM0_B2A_CA1</t>
  </si>
  <si>
    <t>DDR_XM0_B2A_CA[1]</t>
  </si>
  <si>
    <t>DDR_0A_CA1</t>
  </si>
  <si>
    <t>DDR_XM0_B2A_CA2</t>
  </si>
  <si>
    <t>DDR_XM0_B2A_CA[2]</t>
  </si>
  <si>
    <t>DDR_0A_CA2</t>
  </si>
  <si>
    <t>DDR_XM0_B2A_CA3</t>
  </si>
  <si>
    <t>DDR_XM0_B2A_CA[3]</t>
  </si>
  <si>
    <t>DDR_0A_CA3</t>
  </si>
  <si>
    <t>DDR_XM0_B2A_CA4</t>
  </si>
  <si>
    <t>DDR_XM0_B2A_CA[4]</t>
  </si>
  <si>
    <t>DDR_0A_CA4</t>
  </si>
  <si>
    <t>DDR_XM0_B2A_CA5</t>
  </si>
  <si>
    <t>DDR_XM0_B2A_CA[5]</t>
  </si>
  <si>
    <t>DDR_0A_CA5</t>
  </si>
  <si>
    <t>DDR_XM0_B2A_CA6</t>
  </si>
  <si>
    <t>DDR_XM0_B2A_CA[6]</t>
  </si>
  <si>
    <t>DDR_0A_CA6</t>
  </si>
  <si>
    <t>DDR_XM0_B2B_CA0</t>
  </si>
  <si>
    <t>DDR_XM0_B2B_CA[0]</t>
  </si>
  <si>
    <t>DDR_0B_CA0</t>
  </si>
  <si>
    <t>DDR_XM0_B2B_CA1</t>
  </si>
  <si>
    <t>DDR_XM0_B2B_CA[1]</t>
  </si>
  <si>
    <t>DDR_0B_CA1</t>
  </si>
  <si>
    <t>DDR_XM0_B2B_CA2</t>
  </si>
  <si>
    <t>DDR_XM0_B2B_CA[2]</t>
  </si>
  <si>
    <t>DDR_0B_CA2</t>
  </si>
  <si>
    <t>DDR_XM0_B2B_CA3</t>
  </si>
  <si>
    <t>DDR_XM0_B2B_CA[3]</t>
  </si>
  <si>
    <t>DDR_0B_CA3</t>
  </si>
  <si>
    <t>DDR_XM0_B2B_CA4</t>
  </si>
  <si>
    <t>DDR_XM0_B2B_CA[4]</t>
  </si>
  <si>
    <t>DDR_0B_CA4</t>
  </si>
  <si>
    <t>DDR_XM0_B2B_CA5</t>
  </si>
  <si>
    <t>DDR_XM0_B2B_CA[5]</t>
  </si>
  <si>
    <t>DDR_0B_CA5</t>
  </si>
  <si>
    <t>DDR_XM0_B2B_CA6</t>
  </si>
  <si>
    <t>DDR_XM0_B2B_CA[6]</t>
  </si>
  <si>
    <t>DDR_0B_CA6</t>
  </si>
  <si>
    <t>DDR_XM0_B2A_CS_CKE0</t>
  </si>
  <si>
    <t>DDR_0A_CS0</t>
  </si>
  <si>
    <t>DDR_XM0_B2A_CS_CKE1</t>
  </si>
  <si>
    <t>DDR_0A_CS1</t>
  </si>
  <si>
    <t>DDR_XM0_B2B_CS_CKE0</t>
  </si>
  <si>
    <t>DDR_0B_CS0</t>
  </si>
  <si>
    <t>DDR_XM0_B2B_CS_CKE1</t>
  </si>
  <si>
    <t>DDR_0B_CS1</t>
  </si>
  <si>
    <t>DDR_XM0_B2A_CLK_P</t>
  </si>
  <si>
    <t>DDR_0A_CLK_P</t>
  </si>
  <si>
    <t>DDR_XM0_B2A_CLK_N</t>
  </si>
  <si>
    <t>DDR_0A_CLK_N</t>
  </si>
  <si>
    <t>DDR_XM0_B2B_CLK_P</t>
  </si>
  <si>
    <t>DDR_0B_CLK_P</t>
  </si>
  <si>
    <t>DDR_XM0_B2B_CLK_N</t>
  </si>
  <si>
    <t>DDR_0B_CLK_N</t>
  </si>
  <si>
    <t>DDR_XM0_B3D0</t>
  </si>
  <si>
    <t>DDR_XM0_B3D[0]</t>
  </si>
  <si>
    <t>DDR_0AB_DQ16</t>
  </si>
  <si>
    <t>DDR_XM0_B3D1</t>
  </si>
  <si>
    <t>DDR_XM0_B3D[1]</t>
  </si>
  <si>
    <t>DDR_0AB_DQ17</t>
  </si>
  <si>
    <t>DDR_XM0_B3D2</t>
  </si>
  <si>
    <t>DDR_XM0_B3D[2]</t>
  </si>
  <si>
    <t>DDR_0AB_DQ18</t>
  </si>
  <si>
    <t>DDR_XM0_B3D3</t>
  </si>
  <si>
    <t>DDR_XM0_B3D[3]</t>
  </si>
  <si>
    <t>DDR_0AB_DQ19</t>
  </si>
  <si>
    <t>DDR_XM0_B3D4</t>
  </si>
  <si>
    <t>DDR_XM0_B3D[4]</t>
  </si>
  <si>
    <t>DDR_0AB_DQ20</t>
  </si>
  <si>
    <t>DDR_XM0_B3D5</t>
  </si>
  <si>
    <t>DDR_XM0_B3D[5]</t>
  </si>
  <si>
    <t>DDR_0AB_DQ21</t>
  </si>
  <si>
    <t>DDR_XM0_B3D6</t>
  </si>
  <si>
    <t>DDR_XM0_B3D[6]</t>
  </si>
  <si>
    <t>DDR_0AB_DQ22</t>
  </si>
  <si>
    <t>DDR_XM0_B3D7</t>
  </si>
  <si>
    <t>DDR_XM0_B3D[7]</t>
  </si>
  <si>
    <t>DDR_0AB_DQ23</t>
  </si>
  <si>
    <t>DDR_XM0_B3DMI</t>
  </si>
  <si>
    <t>DDR_0AB_DMI2</t>
  </si>
  <si>
    <t>DDR_XM0_B3WCK_P</t>
  </si>
  <si>
    <t>DDR_0AB_WCK2_P</t>
  </si>
  <si>
    <t>DDR_XM0_B3WCK_N</t>
  </si>
  <si>
    <t>DDR_0AB_WCK2_N</t>
  </si>
  <si>
    <t>DDR_XM0_B3RDQS_P</t>
  </si>
  <si>
    <t>DDR_0AB_RDQS2_P</t>
  </si>
  <si>
    <t>DDR_XM0_B3RDQS_N</t>
  </si>
  <si>
    <t>DDR_0AB_RDQS2_N</t>
  </si>
  <si>
    <t>DDR_XM0_B4D0</t>
  </si>
  <si>
    <t>DDR_XM0_B4D[0]</t>
  </si>
  <si>
    <t>DDR_0AB_DQ24</t>
  </si>
  <si>
    <t>DDR_XM0_B4D1</t>
  </si>
  <si>
    <t>DDR_XM0_B4D[1]</t>
  </si>
  <si>
    <t>DDR_0AB_DQ25</t>
  </si>
  <si>
    <t>DDR_XM0_B4D2</t>
  </si>
  <si>
    <t>DDR_XM0_B4D[2]</t>
  </si>
  <si>
    <t>DDR_0AB_DQ26</t>
  </si>
  <si>
    <t>DDR_XM0_B4D3</t>
  </si>
  <si>
    <t>DDR_XM0_B4D[3]</t>
  </si>
  <si>
    <t>DDR_0AB_DQ27</t>
  </si>
  <si>
    <t>DDR_XM0_B4D4</t>
  </si>
  <si>
    <t>DDR_XM0_B4D[4]</t>
  </si>
  <si>
    <t>DDR_0AB_DQ28</t>
  </si>
  <si>
    <t>DDR_XM0_B4D5</t>
  </si>
  <si>
    <t>DDR_XM0_B4D[5]</t>
  </si>
  <si>
    <t>DDR_0AB_DQ29</t>
  </si>
  <si>
    <t>DDR_XM0_B4D6</t>
  </si>
  <si>
    <t>DDR_XM0_B4D[6]</t>
  </si>
  <si>
    <t>DDR_0AB_DQ30</t>
  </si>
  <si>
    <t>DDR_XM0_B4D7</t>
  </si>
  <si>
    <t>DDR_XM0_B4D[7]</t>
  </si>
  <si>
    <t>DDR_0AB_DQ31</t>
  </si>
  <si>
    <t>DDR_XM0_B4DMI</t>
  </si>
  <si>
    <t>DDR_0AB_DMI3</t>
  </si>
  <si>
    <t>DDR_XM0_B4WCK_P</t>
  </si>
  <si>
    <t>DDR_0AB_WCK3_P</t>
  </si>
  <si>
    <t>DDR_XM0_B4WCK_N</t>
  </si>
  <si>
    <t>DDR_0AB_WCK3_N</t>
  </si>
  <si>
    <t>DDR_XM0_B4RDQS_P</t>
  </si>
  <si>
    <t>DDR_0AB_RDQS3_P</t>
  </si>
  <si>
    <t>DDR_XM0_B4RDQS_N</t>
  </si>
  <si>
    <t>DDR_0AB_RDQS3_N</t>
  </si>
  <si>
    <t>DDR_XM0_B5D0</t>
  </si>
  <si>
    <t>DDR_XM0_B5D[0]</t>
  </si>
  <si>
    <t>DDR_0CD_DQ0</t>
  </si>
  <si>
    <t>DDR_XM0_B5D1</t>
  </si>
  <si>
    <t>DDR_XM0_B5D[1]</t>
  </si>
  <si>
    <t>DDR_0CD_DQ1</t>
  </si>
  <si>
    <t>DDR_XM0_B5D2</t>
  </si>
  <si>
    <t>DDR_XM0_B5D[2]</t>
  </si>
  <si>
    <t>DDR_0CD_DQ2</t>
  </si>
  <si>
    <t>DDR_XM0_B5D3</t>
  </si>
  <si>
    <t>DDR_XM0_B5D[3]</t>
  </si>
  <si>
    <t>DDR_0CD_DQ3</t>
  </si>
  <si>
    <t>DDR_XM0_B5D4</t>
  </si>
  <si>
    <t>DDR_XM0_B5D[4]</t>
  </si>
  <si>
    <t>DDR_0CD_DQ4</t>
  </si>
  <si>
    <t>DDR_XM0_B5D5</t>
  </si>
  <si>
    <t>DDR_XM0_B5D[5]</t>
  </si>
  <si>
    <t>DDR_0CD_DQ5</t>
  </si>
  <si>
    <t>DDR_XM0_B5D6</t>
  </si>
  <si>
    <t>DDR_XM0_B5D[6]</t>
  </si>
  <si>
    <t>DDR_0CD_DQ6</t>
  </si>
  <si>
    <t>DDR_XM0_B5D7</t>
  </si>
  <si>
    <t>DDR_XM0_B5D[7]</t>
  </si>
  <si>
    <t>DDR_0CD_DQ7</t>
  </si>
  <si>
    <t>DDR_XM0_B5DMI</t>
  </si>
  <si>
    <t>DDR_0CD_DMI0</t>
  </si>
  <si>
    <t>DDR_XM0_B5WCK_P</t>
  </si>
  <si>
    <t>DDR_0CD_WCK0_P</t>
  </si>
  <si>
    <t>DDR_XM0_B5WCK_N</t>
  </si>
  <si>
    <t>DDR_0CD_WCK0_N</t>
  </si>
  <si>
    <t>DDR_XM0_B5RDQS_P</t>
  </si>
  <si>
    <t>DDR_0CD_RDQS0_P</t>
  </si>
  <si>
    <t>DDR_XM0_B5RDQS_N</t>
  </si>
  <si>
    <t>DDR_0CD_RDQS0_N</t>
  </si>
  <si>
    <t>DDR_XM0_B6D0</t>
  </si>
  <si>
    <t>DDR_XM0_B6D[0]</t>
  </si>
  <si>
    <t>DDR_0CD_DQ8</t>
  </si>
  <si>
    <t>DDR_XM0_B6D1</t>
  </si>
  <si>
    <t>DDR_XM0_B6D[1]</t>
  </si>
  <si>
    <t>DDR_0CD_DQ9</t>
  </si>
  <si>
    <t>DDR_XM0_B6D2</t>
  </si>
  <si>
    <t>DDR_XM0_B6D[2]</t>
  </si>
  <si>
    <t>DDR_0CD_DQ10</t>
  </si>
  <si>
    <t>DDR_XM0_B6D3</t>
  </si>
  <si>
    <t>DDR_XM0_B6D[3]</t>
  </si>
  <si>
    <t>DDR_0CD_DQ11</t>
  </si>
  <si>
    <t>DDR_XM0_B6D4</t>
  </si>
  <si>
    <t>DDR_XM0_B6D[4]</t>
  </si>
  <si>
    <t>DDR_0CD_DQ12</t>
  </si>
  <si>
    <t>DDR_XM0_B6D5</t>
  </si>
  <si>
    <t>DDR_XM0_B6D[5]</t>
  </si>
  <si>
    <t>DDR_0CD_DQ13</t>
  </si>
  <si>
    <t>DDR_XM0_B6D6</t>
  </si>
  <si>
    <t>DDR_XM0_B6D[6]</t>
  </si>
  <si>
    <t>DDR_0CD_DQ14</t>
  </si>
  <si>
    <t>DDR_XM0_B6D7</t>
  </si>
  <si>
    <t>DDR_XM0_B6D[7]</t>
  </si>
  <si>
    <t>DDR_0CD_DQ15</t>
  </si>
  <si>
    <t>DDR_XM0_B6DMI</t>
  </si>
  <si>
    <t>DDR_0CD_DMI1</t>
  </si>
  <si>
    <t>DDR_XM0_B6WCK_P</t>
  </si>
  <si>
    <t>DDR_0CD_WCK1_P</t>
  </si>
  <si>
    <t>DDR_XM0_B6WCK_N</t>
  </si>
  <si>
    <t>DDR_0CD_WCK1_N</t>
  </si>
  <si>
    <t>DDR_XM0_B6RDQS_P</t>
  </si>
  <si>
    <t>DDR_0CD_RDQS1_P</t>
  </si>
  <si>
    <t>DDR_XM0_B6RDQS_N</t>
  </si>
  <si>
    <t>DDR_0CD_RDQS1_N</t>
  </si>
  <si>
    <t>DDR_XM0_B7A_CA0</t>
  </si>
  <si>
    <t>DDR_XM0_B7A_CA[0]</t>
  </si>
  <si>
    <t>DDR_0C_CA0</t>
  </si>
  <si>
    <t>DDR_XM0_B7A_CA1</t>
  </si>
  <si>
    <t>DDR_XM0_B7A_CA[1]</t>
  </si>
  <si>
    <t>DDR_0C_CA1</t>
  </si>
  <si>
    <t>DDR_XM0_B7A_CA2</t>
  </si>
  <si>
    <t>DDR_XM0_B7A_CA[2]</t>
  </si>
  <si>
    <t>DDR_0C_CA2</t>
  </si>
  <si>
    <t>DDR_XM0_B7A_CA3</t>
  </si>
  <si>
    <t>DDR_XM0_B7A_CA[3]</t>
  </si>
  <si>
    <t>DDR_0C_CA3</t>
  </si>
  <si>
    <t>DDR_XM0_B7A_CA4</t>
  </si>
  <si>
    <t>DDR_XM0_B7A_CA[4]</t>
  </si>
  <si>
    <t>DDR_0C_CA4</t>
  </si>
  <si>
    <t>DDR_XM0_B7A_CA5</t>
  </si>
  <si>
    <t>DDR_XM0_B7A_CA[5]</t>
  </si>
  <si>
    <t>DDR_0C_CA5</t>
  </si>
  <si>
    <t>DDR_XM0_B7A_CA6</t>
  </si>
  <si>
    <t>DDR_XM0_B7A_CA[6]</t>
  </si>
  <si>
    <t>DDR_0C_CA6</t>
  </si>
  <si>
    <t>DDR_XM0_B7B_CA0</t>
  </si>
  <si>
    <t>DDR_XM0_B7B_CA[0]</t>
  </si>
  <si>
    <t>DDR_0D_CA0</t>
  </si>
  <si>
    <t>DDR_XM0_B7B_CA1</t>
  </si>
  <si>
    <t>DDR_XM0_B7B_CA[1]</t>
  </si>
  <si>
    <t>DDR_0D_CA1</t>
  </si>
  <si>
    <t>DDR_XM0_B7B_CA2</t>
  </si>
  <si>
    <t>DDR_XM0_B7B_CA[2]</t>
  </si>
  <si>
    <t>DDR_0D_CA2</t>
  </si>
  <si>
    <t>DDR_XM0_B7B_CA3</t>
  </si>
  <si>
    <t>DDR_XM0_B7B_CA[3]</t>
  </si>
  <si>
    <t>DDR_0D_CA3</t>
  </si>
  <si>
    <t>DDR_XM0_B7B_CA4</t>
  </si>
  <si>
    <t>DDR_XM0_B7B_CA[4]</t>
  </si>
  <si>
    <t>DDR_0D_CA4</t>
  </si>
  <si>
    <t>DDR_XM0_B7B_CA5</t>
  </si>
  <si>
    <t>DDR_XM0_B7B_CA[5]</t>
  </si>
  <si>
    <t>DDR_0D_CA5</t>
  </si>
  <si>
    <t>DDR_XM0_B7B_CA6</t>
  </si>
  <si>
    <t>DDR_XM0_B7B_CA[6]</t>
  </si>
  <si>
    <t>DDR_0D_CA6</t>
  </si>
  <si>
    <t>DDR_XM0_B7A_CS_CKE0</t>
  </si>
  <si>
    <t>DDR_0C_CS0</t>
  </si>
  <si>
    <t>DDR_XM0_B7A_CS_CKE1</t>
  </si>
  <si>
    <t>DDR_0C_CS1</t>
  </si>
  <si>
    <t>DDR_XM0_B7B_CS_CKE0</t>
  </si>
  <si>
    <t>DDR_0D_CS0</t>
  </si>
  <si>
    <t>DDR_XM0_B7B_CS_CKE1</t>
  </si>
  <si>
    <t>DDR_0D_CS1</t>
  </si>
  <si>
    <t>DDR_XM0_B7A_CLK_P</t>
  </si>
  <si>
    <t>DDR_0C_CLK_P</t>
  </si>
  <si>
    <t>DDR_XM0_B7A_CLK_N</t>
  </si>
  <si>
    <t>DDR_0C_CLK_N</t>
  </si>
  <si>
    <t>DDR_XM0_B7B_CLK_P</t>
  </si>
  <si>
    <t>DDR_0D_CLK_P</t>
  </si>
  <si>
    <t>DDR_XM0_B7B_CLK_N</t>
  </si>
  <si>
    <t>DDR_0D_CLK_N</t>
  </si>
  <si>
    <t>DDR_XM0_B8D0</t>
  </si>
  <si>
    <t>DDR_XM0_B8D[0]</t>
  </si>
  <si>
    <t>DDR_0CD_DQ16</t>
  </si>
  <si>
    <t>DDR_XM0_B8D1</t>
  </si>
  <si>
    <t>DDR_XM0_B8D[1]</t>
  </si>
  <si>
    <t>DDR_0CD_DQ17</t>
  </si>
  <si>
    <t>DDR_XM0_B8D2</t>
  </si>
  <si>
    <t>DDR_XM0_B8D[2]</t>
  </si>
  <si>
    <t>DDR_0CD_DQ18</t>
  </si>
  <si>
    <t>DDR_XM0_B8D3</t>
  </si>
  <si>
    <t>DDR_XM0_B8D[3]</t>
  </si>
  <si>
    <t>DDR_0CD_DQ19</t>
  </si>
  <si>
    <t>DDR_XM0_B8D4</t>
  </si>
  <si>
    <t>DDR_XM0_B8D[4]</t>
  </si>
  <si>
    <t>DDR_0CD_DQ20</t>
  </si>
  <si>
    <t>DDR_XM0_B8D5</t>
  </si>
  <si>
    <t>DDR_XM0_B8D[5]</t>
  </si>
  <si>
    <t>DDR_0CD_DQ21</t>
  </si>
  <si>
    <t>DDR_XM0_B8D6</t>
  </si>
  <si>
    <t>DDR_XM0_B8D[6]</t>
  </si>
  <si>
    <t>DDR_0CD_DQ22</t>
  </si>
  <si>
    <t>DDR_XM0_B8D7</t>
  </si>
  <si>
    <t>DDR_XM0_B8D[7]</t>
  </si>
  <si>
    <t>DDR_0CD_DQ23</t>
  </si>
  <si>
    <t>DDR_XM0_B8DMI</t>
  </si>
  <si>
    <t>DDR_0CD_DMI2</t>
  </si>
  <si>
    <t>DDR_XM0_B8WCK_P</t>
  </si>
  <si>
    <t>DDR_0CD_WCK2_P</t>
  </si>
  <si>
    <t>DDR_XM0_B8WCK_N</t>
  </si>
  <si>
    <t>DDR_0CD_WCK2_N</t>
  </si>
  <si>
    <t>DDR_XM0_B8RDQS_P</t>
  </si>
  <si>
    <t>DDR_0CD_RDQS2_P</t>
  </si>
  <si>
    <t>DDR_XM0_B8RDQS_N</t>
  </si>
  <si>
    <t>DDR_0CD_RDQS2_N</t>
  </si>
  <si>
    <t>DDR_XM0_B9D0</t>
  </si>
  <si>
    <t>DDR_XM0_B9D[0]</t>
  </si>
  <si>
    <t>DDR_0CD_DQ24</t>
  </si>
  <si>
    <t>DDR_XM0_B9D1</t>
  </si>
  <si>
    <t>DDR_XM0_B9D[1]</t>
  </si>
  <si>
    <t>DDR_0CD_DQ25</t>
  </si>
  <si>
    <t>DDR_XM0_B9D2</t>
  </si>
  <si>
    <t>DDR_XM0_B9D[2]</t>
  </si>
  <si>
    <t>DDR_0CD_DQ26</t>
  </si>
  <si>
    <t>DDR_XM0_B9D3</t>
  </si>
  <si>
    <t>DDR_XM0_B9D[3]</t>
  </si>
  <si>
    <t>DDR_0CD_DQ27</t>
  </si>
  <si>
    <t>DDR_XM0_B9D4</t>
  </si>
  <si>
    <t>DDR_XM0_B9D[4]</t>
  </si>
  <si>
    <t>DDR_0CD_DQ28</t>
  </si>
  <si>
    <t>DDR_XM0_B9D5</t>
  </si>
  <si>
    <t>DDR_XM0_B9D[5]</t>
  </si>
  <si>
    <t>DDR_0CD_DQ29</t>
  </si>
  <si>
    <t>DDR_XM0_B9D6</t>
  </si>
  <si>
    <t>DDR_XM0_B9D[6]</t>
  </si>
  <si>
    <t>DDR_0CD_DQ30</t>
  </si>
  <si>
    <t>DDR_XM0_B9D7</t>
  </si>
  <si>
    <t>DDR_XM0_B9D[7]</t>
  </si>
  <si>
    <t>DDR_0CD_DQ31</t>
  </si>
  <si>
    <t>DDR_XM0_B9DMI</t>
  </si>
  <si>
    <t>DDR_0CD_DMI3</t>
  </si>
  <si>
    <t>DDR_XM0_B9WCK_P</t>
  </si>
  <si>
    <t>DDR_0CD_WCK3_P</t>
  </si>
  <si>
    <t>DDR_XM0_B9WCK_N</t>
  </si>
  <si>
    <t>DDR_0CD_WCK3_N</t>
  </si>
  <si>
    <t>DDR_XM0_B9RDQS_P</t>
  </si>
  <si>
    <t>DDR_0CD_RDQS3_P</t>
  </si>
  <si>
    <t>DDR_XM0_B9RDQS_N</t>
  </si>
  <si>
    <t>DDR_0CD_RDQS3_N</t>
  </si>
  <si>
    <t>DDR1</t>
  </si>
  <si>
    <t>DDR_XM1_B0D0</t>
  </si>
  <si>
    <t>DDR_XM1_B0D[0]</t>
  </si>
  <si>
    <t>DDR_1AB_DQ0</t>
  </si>
  <si>
    <t>DDR_XM1_B0D1</t>
  </si>
  <si>
    <t>DDR_XM1_B0D[1]</t>
  </si>
  <si>
    <t>DDR_1AB_DQ1</t>
  </si>
  <si>
    <t>DDR_XM1_B0D2</t>
  </si>
  <si>
    <t>DDR_XM1_B0D[2]</t>
  </si>
  <si>
    <t>DDR_1AB_DQ2</t>
  </si>
  <si>
    <t>DDR_XM1_B0D3</t>
  </si>
  <si>
    <t>DDR_XM1_B0D[3]</t>
  </si>
  <si>
    <t>DDR_1AB_DQ3</t>
  </si>
  <si>
    <t>DDR_XM1_B0D4</t>
  </si>
  <si>
    <t>DDR_XM1_B0D[4]</t>
  </si>
  <si>
    <t>DDR_1AB_DQ4</t>
  </si>
  <si>
    <t>DDR_XM1_B0D5</t>
  </si>
  <si>
    <t>DDR_XM1_B0D[5]</t>
  </si>
  <si>
    <t>DDR_1AB_DQ5</t>
  </si>
  <si>
    <t>DDR_XM1_B0D6</t>
  </si>
  <si>
    <t>DDR_XM1_B0D[6]</t>
  </si>
  <si>
    <t>DDR_1AB_DQ6</t>
  </si>
  <si>
    <t>DDR_XM1_B0D7</t>
  </si>
  <si>
    <t>DDR_XM1_B0D[7]</t>
  </si>
  <si>
    <t>DDR_1AB_DQ7</t>
  </si>
  <si>
    <t>DDR_XM1_B0DMI</t>
  </si>
  <si>
    <t>DDR_1AB_DMI0</t>
  </si>
  <si>
    <t>DDR_XM1_B0WCK_P</t>
  </si>
  <si>
    <t>DDR_1AB_WCK0_P</t>
  </si>
  <si>
    <t>DDR_XM1_B0WCK_N</t>
  </si>
  <si>
    <t>DDR_1AB_WCK0_N</t>
  </si>
  <si>
    <t>DDR_XM1_B0RDQS_P</t>
  </si>
  <si>
    <t>DDR_1AB_RDQS0_P</t>
  </si>
  <si>
    <t>DDR_XM1_B0RDQS_N</t>
  </si>
  <si>
    <t>DDR_1AB_RDQS0_N</t>
  </si>
  <si>
    <t>DDR_XM1_B1D0</t>
  </si>
  <si>
    <t>DDR_XM1_B1D[0]</t>
  </si>
  <si>
    <t>DDR_1AB_DQ8</t>
  </si>
  <si>
    <t>DDR_XM1_B1D1</t>
  </si>
  <si>
    <t>DDR_XM1_B1D[1]</t>
  </si>
  <si>
    <t>DDR_1AB_DQ9</t>
  </si>
  <si>
    <t>DDR_XM1_B1D2</t>
  </si>
  <si>
    <t>DDR_XM1_B1D[2]</t>
  </si>
  <si>
    <t>DDR_1AB_DQ10</t>
  </si>
  <si>
    <t>DDR_XM1_B1D3</t>
  </si>
  <si>
    <t>DDR_XM1_B1D[3]</t>
  </si>
  <si>
    <t>DDR_1AB_DQ11</t>
  </si>
  <si>
    <t>DDR_XM1_B1D4</t>
  </si>
  <si>
    <t>DDR_XM1_B1D[4]</t>
  </si>
  <si>
    <t>DDR_1AB_DQ12</t>
  </si>
  <si>
    <t>DDR_XM1_B1D5</t>
  </si>
  <si>
    <t>DDR_XM1_B1D[5]</t>
  </si>
  <si>
    <t>DDR_1AB_DQ13</t>
  </si>
  <si>
    <t>DDR_XM1_B1D6</t>
  </si>
  <si>
    <t>DDR_XM1_B1D[6]</t>
  </si>
  <si>
    <t>DDR_1AB_DQ14</t>
  </si>
  <si>
    <t>DDR_XM1_B1D7</t>
  </si>
  <si>
    <t>DDR_XM1_B1D[7]</t>
  </si>
  <si>
    <t>DDR_1AB_DQ15</t>
  </si>
  <si>
    <t>DDR_XM1_B1DMI</t>
  </si>
  <si>
    <t>DDR_1AB_DMI1</t>
  </si>
  <si>
    <t>DDR_XM1_B1WCK_P</t>
  </si>
  <si>
    <t>DDR_1AB_WCK1_P</t>
  </si>
  <si>
    <t>DDR_XM1_B1WCK_N</t>
  </si>
  <si>
    <t>DDR_1AB_WCK1_N</t>
  </si>
  <si>
    <t>DDR_XM1_B1RDQS_P</t>
  </si>
  <si>
    <t>DDR_1AB_RDQS1_P</t>
  </si>
  <si>
    <t>DDR_XM1_B1RDQS_N</t>
  </si>
  <si>
    <t>DDR_1AB_RDQS1_N</t>
  </si>
  <si>
    <t>DDR_XM1_B2A_CA0</t>
  </si>
  <si>
    <t>DDR_XM1_B2A_CA[0]</t>
  </si>
  <si>
    <t>DDR_1A_CA0</t>
  </si>
  <si>
    <t>DDR_XM1_B2A_CA1</t>
  </si>
  <si>
    <t>DDR_XM1_B2A_CA[1]</t>
  </si>
  <si>
    <t>DDR_1A_CA1</t>
  </si>
  <si>
    <t>DDR_XM1_B2A_CA2</t>
  </si>
  <si>
    <t>DDR_XM1_B2A_CA[2]</t>
  </si>
  <si>
    <t>DDR_1A_CA2</t>
  </si>
  <si>
    <t>DDR_XM1_B2A_CA3</t>
  </si>
  <si>
    <t>DDR_XM1_B2A_CA[3]</t>
  </si>
  <si>
    <t>DDR_1A_CA3</t>
  </si>
  <si>
    <t>DDR_XM1_B2A_CA4</t>
  </si>
  <si>
    <t>DDR_XM1_B2A_CA[4]</t>
  </si>
  <si>
    <t>DDR_1A_CA4</t>
  </si>
  <si>
    <t>DDR_XM1_B2A_CA5</t>
  </si>
  <si>
    <t>DDR_XM1_B2A_CA[5]</t>
  </si>
  <si>
    <t>DDR_1A_CA5</t>
  </si>
  <si>
    <t>DDR_XM1_B2A_CA6</t>
  </si>
  <si>
    <t>DDR_XM1_B2A_CA[6]</t>
  </si>
  <si>
    <t>DDR_1A_CA6</t>
  </si>
  <si>
    <t>DDR_XM1_B2B_CA0</t>
  </si>
  <si>
    <t>DDR_XM1_B2B_CA[0]</t>
  </si>
  <si>
    <t>DDR_1B_CA0</t>
  </si>
  <si>
    <t>DDR_XM1_B2B_CA1</t>
  </si>
  <si>
    <t>DDR_XM1_B2B_CA[1]</t>
  </si>
  <si>
    <t>DDR_1B_CA1</t>
  </si>
  <si>
    <t>DDR_XM1_B2B_CA2</t>
  </si>
  <si>
    <t>DDR_XM1_B2B_CA[2]</t>
  </si>
  <si>
    <t>DDR_1B_CA2</t>
  </si>
  <si>
    <t>DDR_XM1_B2B_CA3</t>
  </si>
  <si>
    <t>DDR_XM1_B2B_CA[3]</t>
  </si>
  <si>
    <t>DDR_1B_CA3</t>
  </si>
  <si>
    <t>DDR_XM1_B2B_CA4</t>
  </si>
  <si>
    <t>DDR_XM1_B2B_CA[4]</t>
  </si>
  <si>
    <t>DDR_1B_CA4</t>
  </si>
  <si>
    <t>DDR_XM1_B2B_CA5</t>
  </si>
  <si>
    <t>DDR_XM1_B2B_CA[5]</t>
  </si>
  <si>
    <t>DDR_1B_CA5</t>
  </si>
  <si>
    <t>DDR_XM1_B2B_CA6</t>
  </si>
  <si>
    <t>DDR_XM1_B2B_CA[6]</t>
  </si>
  <si>
    <t>DDR_1B_CA6</t>
  </si>
  <si>
    <t>DDR_XM1_B2A_CS_CKE0</t>
  </si>
  <si>
    <t>DDR_1A_CS0</t>
  </si>
  <si>
    <t>DDR_XM1_B2A_CS_CKE1</t>
  </si>
  <si>
    <t>DDR_1A_CS1</t>
  </si>
  <si>
    <t>DDR_XM1_B2B_CS_CKE0</t>
  </si>
  <si>
    <t>DDR_1B_CS0</t>
  </si>
  <si>
    <t>DDR_XM1_B2B_CS_CKE1</t>
  </si>
  <si>
    <t>DDR_1B_CS1</t>
  </si>
  <si>
    <t>DDR_XM1_B2A_CLK_P</t>
  </si>
  <si>
    <t>DDR_1A_CLK_P</t>
  </si>
  <si>
    <t>DDR_XM1_B2A_CLK_N</t>
  </si>
  <si>
    <t>DDR_1A_CLK_N</t>
  </si>
  <si>
    <t>DDR_XM1_B2B_CLK_P</t>
  </si>
  <si>
    <t>DDR_1B_CLK_P</t>
  </si>
  <si>
    <t>DDR_XM1_B2B_CLK_N</t>
  </si>
  <si>
    <t>DDR_1B_CLK_N</t>
  </si>
  <si>
    <t>DDR_XM1_B3D0</t>
  </si>
  <si>
    <t>DDR_XM1_B3D[0]</t>
  </si>
  <si>
    <t>DDR_1AB_DQ16</t>
  </si>
  <si>
    <t>DDR_XM1_B3D1</t>
  </si>
  <si>
    <t>DDR_XM1_B3D[1]</t>
  </si>
  <si>
    <t>DDR_1AB_DQ17</t>
  </si>
  <si>
    <t>DDR_XM1_B3D2</t>
  </si>
  <si>
    <t>DDR_XM1_B3D[2]</t>
  </si>
  <si>
    <t>DDR_1AB_DQ18</t>
  </si>
  <si>
    <t>DDR_XM1_B3D3</t>
  </si>
  <si>
    <t>DDR_XM1_B3D[3]</t>
  </si>
  <si>
    <t>DDR_1AB_DQ19</t>
  </si>
  <si>
    <t>DDR_XM1_B3D4</t>
  </si>
  <si>
    <t>DDR_XM1_B3D[4]</t>
  </si>
  <si>
    <t>DDR_1AB_DQ20</t>
  </si>
  <si>
    <t>DDR_XM1_B3D5</t>
  </si>
  <si>
    <t>DDR_XM1_B3D[5]</t>
  </si>
  <si>
    <t>DDR_1AB_DQ21</t>
  </si>
  <si>
    <t>DDR_XM1_B3D6</t>
  </si>
  <si>
    <t>DDR_XM1_B3D[6]</t>
  </si>
  <si>
    <t>DDR_1AB_DQ22</t>
  </si>
  <si>
    <t>DDR_XM1_B3D7</t>
  </si>
  <si>
    <t>DDR_XM1_B3D[7]</t>
  </si>
  <si>
    <t>DDR_1AB_DQ23</t>
  </si>
  <si>
    <t>DDR_XM1_B3DMI</t>
  </si>
  <si>
    <t>DDR_1AB_DMI2</t>
  </si>
  <si>
    <t>DDR_XM1_B3WCK_P</t>
  </si>
  <si>
    <t>DDR_1AB_WCK2_P</t>
  </si>
  <si>
    <t>DDR_XM1_B3WCK_N</t>
  </si>
  <si>
    <t>DDR_1AB_WCK2_N</t>
  </si>
  <si>
    <t>DDR_XM1_B3RDQS_P</t>
  </si>
  <si>
    <t>DDR_1AB_RDQS2_P</t>
  </si>
  <si>
    <t>DDR_XM1_B3RDQS_N</t>
  </si>
  <si>
    <t>DDR_1AB_RDQS2_N</t>
  </si>
  <si>
    <t>DDR_XM1_B4D0</t>
  </si>
  <si>
    <t>DDR_XM1_B4D[0]</t>
  </si>
  <si>
    <t>DDR_1AB_DQ24</t>
  </si>
  <si>
    <t>DDR_XM1_B4D1</t>
  </si>
  <si>
    <t>DDR_XM1_B4D[1]</t>
  </si>
  <si>
    <t>DDR_1AB_DQ25</t>
  </si>
  <si>
    <t>DDR_XM1_B4D2</t>
  </si>
  <si>
    <t>DDR_XM1_B4D[2]</t>
  </si>
  <si>
    <t>DDR_1AB_DQ26</t>
  </si>
  <si>
    <t>DDR_XM1_B4D3</t>
  </si>
  <si>
    <t>DDR_XM1_B4D[3]</t>
  </si>
  <si>
    <t>DDR_1AB_DQ27</t>
  </si>
  <si>
    <t>DDR_XM1_B4D4</t>
  </si>
  <si>
    <t>DDR_XM1_B4D[4]</t>
  </si>
  <si>
    <t>DDR_1AB_DQ28</t>
  </si>
  <si>
    <t>DDR_XM1_B4D5</t>
  </si>
  <si>
    <t>DDR_XM1_B4D[5]</t>
  </si>
  <si>
    <t>DDR_1AB_DQ29</t>
  </si>
  <si>
    <t>DDR_XM1_B4D6</t>
  </si>
  <si>
    <t>DDR_XM1_B4D[6]</t>
  </si>
  <si>
    <t>DDR_1AB_DQ30</t>
  </si>
  <si>
    <t>DDR_XM1_B4D7</t>
  </si>
  <si>
    <t>DDR_XM1_B4D[7]</t>
  </si>
  <si>
    <t>DDR_1AB_DQ31</t>
  </si>
  <si>
    <t>DDR_XM1_B4DMI</t>
  </si>
  <si>
    <t>DDR_1AB_DMI3</t>
  </si>
  <si>
    <t>DDR_XM1_B4WCK_P</t>
  </si>
  <si>
    <t>DDR_1AB_WCK3_P</t>
  </si>
  <si>
    <t>DDR_XM1_B4WCK_N</t>
  </si>
  <si>
    <t>DDR_1AB_WCK3_N</t>
  </si>
  <si>
    <t>DDR_XM1_B4RDQS_P</t>
  </si>
  <si>
    <t>DDR_1AB_RDQS3_P</t>
  </si>
  <si>
    <t>DDR_XM1_B4RDQS_N</t>
  </si>
  <si>
    <t>DDR_1AB_RDQS3_N</t>
  </si>
  <si>
    <t>DDR_XM1_B5D0</t>
  </si>
  <si>
    <t>DDR_XM1_B5D[0]</t>
  </si>
  <si>
    <t>DDR_1CD_DQ0</t>
  </si>
  <si>
    <t>DDR_XM1_B5D1</t>
  </si>
  <si>
    <t>DDR_XM1_B5D[1]</t>
  </si>
  <si>
    <t>DDR_1CD_DQ1</t>
  </si>
  <si>
    <t>DDR_XM1_B5D2</t>
  </si>
  <si>
    <t>DDR_XM1_B5D[2]</t>
  </si>
  <si>
    <t>DDR_1CD_DQ2</t>
  </si>
  <si>
    <t>DDR_XM1_B5D3</t>
  </si>
  <si>
    <t>DDR_XM1_B5D[3]</t>
  </si>
  <si>
    <t>DDR_1CD_DQ3</t>
  </si>
  <si>
    <t>DDR_XM1_B5D4</t>
  </si>
  <si>
    <t>DDR_XM1_B5D[4]</t>
  </si>
  <si>
    <t>DDR_1CD_DQ4</t>
  </si>
  <si>
    <t>DDR_XM1_B5D5</t>
  </si>
  <si>
    <t>DDR_XM1_B5D[5]</t>
  </si>
  <si>
    <t>DDR_1CD_DQ5</t>
  </si>
  <si>
    <t>DDR_XM1_B5D6</t>
  </si>
  <si>
    <t>DDR_XM1_B5D[6]</t>
  </si>
  <si>
    <t>DDR_1CD_DQ6</t>
  </si>
  <si>
    <t>DDR_XM1_B5D7</t>
  </si>
  <si>
    <t>DDR_XM1_B5D[7]</t>
  </si>
  <si>
    <t>DDR_1CD_DQ7</t>
  </si>
  <si>
    <t>DDR_XM1_B5DMI</t>
  </si>
  <si>
    <t>DDR_1CD_DMI0</t>
  </si>
  <si>
    <t>DDR_XM1_B5WCK_P</t>
  </si>
  <si>
    <t>DDR_1CD_WCK0_P</t>
  </si>
  <si>
    <t>DDR_XM1_B5WCK_N</t>
  </si>
  <si>
    <t>DDR_1CD_WCK0_N</t>
  </si>
  <si>
    <t>DDR_XM1_B5RDQS_P</t>
  </si>
  <si>
    <t>DDR_1CD_RDQS0_P</t>
  </si>
  <si>
    <t>DDR_XM1_B5RDQS_N</t>
  </si>
  <si>
    <t>DDR_1CD_RDQS0_N</t>
  </si>
  <si>
    <t>DDR_XM1_B6D0</t>
  </si>
  <si>
    <t>DDR_XM1_B6D[0]</t>
  </si>
  <si>
    <t>DDR_1CD_DQ8</t>
  </si>
  <si>
    <t>DDR_XM1_B6D1</t>
  </si>
  <si>
    <t>DDR_XM1_B6D[1]</t>
  </si>
  <si>
    <t>DDR_1CD_DQ9</t>
  </si>
  <si>
    <t>DDR_XM1_B6D2</t>
  </si>
  <si>
    <t>DDR_XM1_B6D[2]</t>
  </si>
  <si>
    <t>DDR_1CD_DQ10</t>
  </si>
  <si>
    <t>DDR_XM1_B6D3</t>
  </si>
  <si>
    <t>DDR_XM1_B6D[3]</t>
  </si>
  <si>
    <t>DDR_1CD_DQ11</t>
  </si>
  <si>
    <t>DDR_XM1_B6D4</t>
  </si>
  <si>
    <t>DDR_XM1_B6D[4]</t>
  </si>
  <si>
    <t>DDR_1CD_DQ12</t>
  </si>
  <si>
    <t>DDR_XM1_B6D5</t>
  </si>
  <si>
    <t>DDR_XM1_B6D[5]</t>
  </si>
  <si>
    <t>DDR_1CD_DQ13</t>
  </si>
  <si>
    <t>DDR_XM1_B6D6</t>
  </si>
  <si>
    <t>DDR_XM1_B6D[6]</t>
  </si>
  <si>
    <t>DDR_1CD_DQ14</t>
  </si>
  <si>
    <t>DDR_XM1_B6D7</t>
  </si>
  <si>
    <t>DDR_XM1_B6D[7]</t>
  </si>
  <si>
    <t>DDR_1CD_DQ15</t>
  </si>
  <si>
    <t>DDR_XM1_B6DMI</t>
  </si>
  <si>
    <t>DDR_1CD_DMI1</t>
  </si>
  <si>
    <t>DDR_XM1_B6WCK_P</t>
  </si>
  <si>
    <t>DDR_1CD_WCK1_P</t>
  </si>
  <si>
    <t>DDR_XM1_B6WCK_N</t>
  </si>
  <si>
    <t>DDR_1CD_WCK1_N</t>
  </si>
  <si>
    <t>DDR_XM1_B6RDQS_P</t>
  </si>
  <si>
    <t>DDR_1CD_RDQS1_P</t>
  </si>
  <si>
    <t>DDR_XM1_B6RDQS_N</t>
  </si>
  <si>
    <t>DDR_1CD_RDQS1_N</t>
  </si>
  <si>
    <t>DDR_XM1_B7A_CA0</t>
  </si>
  <si>
    <t>DDR_XM1_B7A_CA[0]</t>
  </si>
  <si>
    <t>DDR_1C_CA0</t>
  </si>
  <si>
    <t>DDR_XM1_B7A_CA1</t>
  </si>
  <si>
    <t>DDR_XM1_B7A_CA[1]</t>
  </si>
  <si>
    <t>DDR_1C_CA1</t>
  </si>
  <si>
    <t>DDR_XM1_B7A_CA2</t>
  </si>
  <si>
    <t>DDR_XM1_B7A_CA[2]</t>
  </si>
  <si>
    <t>DDR_1C_CA2</t>
  </si>
  <si>
    <t>DDR_XM1_B7A_CA3</t>
  </si>
  <si>
    <t>DDR_XM1_B7A_CA[3]</t>
  </si>
  <si>
    <t>DDR_1C_CA3</t>
  </si>
  <si>
    <t>DDR_XM1_B7A_CA4</t>
  </si>
  <si>
    <t>DDR_XM1_B7A_CA[4]</t>
  </si>
  <si>
    <t>DDR_1C_CA4</t>
  </si>
  <si>
    <t>DDR_XM1_B7A_CA5</t>
  </si>
  <si>
    <t>DDR_XM1_B7A_CA[5]</t>
  </si>
  <si>
    <t>DDR_1C_CA5</t>
  </si>
  <si>
    <t>DDR_XM1_B7A_CA6</t>
  </si>
  <si>
    <t>DDR_XM1_B7A_CA[6]</t>
  </si>
  <si>
    <t>DDR_1C_CA6</t>
  </si>
  <si>
    <t>DDR_XM1_B7B_CA0</t>
  </si>
  <si>
    <t>DDR_XM1_B7B_CA[0]</t>
  </si>
  <si>
    <t>DDR_1D_CA0</t>
  </si>
  <si>
    <t>DDR_XM1_B7B_CA1</t>
  </si>
  <si>
    <t>DDR_XM1_B7B_CA[1]</t>
  </si>
  <si>
    <t>DDR_1D_CA1</t>
  </si>
  <si>
    <t>DDR_XM1_B7B_CA2</t>
  </si>
  <si>
    <t>DDR_XM1_B7B_CA[2]</t>
  </si>
  <si>
    <t>DDR_1D_CA2</t>
  </si>
  <si>
    <t>DDR_XM1_B7B_CA3</t>
  </si>
  <si>
    <t>DDR_XM1_B7B_CA[3]</t>
  </si>
  <si>
    <t>DDR_1D_CA3</t>
  </si>
  <si>
    <t>DDR_XM1_B7B_CA4</t>
  </si>
  <si>
    <t>DDR_XM1_B7B_CA[4]</t>
  </si>
  <si>
    <t>DDR_1D_CA4</t>
  </si>
  <si>
    <t>DDR_XM1_B7B_CA5</t>
  </si>
  <si>
    <t>DDR_XM1_B7B_CA[5]</t>
  </si>
  <si>
    <t>DDR_1D_CA5</t>
  </si>
  <si>
    <t>DDR_XM1_B7B_CA6</t>
  </si>
  <si>
    <t>DDR_XM1_B7B_CA[6]</t>
  </si>
  <si>
    <t>DDR_1D_CA6</t>
  </si>
  <si>
    <t>DDR_XM1_B7A_CS_CKE0</t>
  </si>
  <si>
    <t>DDR_1C_CS0</t>
  </si>
  <si>
    <t>DDR_XM1_B7A_CS_CKE1</t>
  </si>
  <si>
    <t>DDR_1C_CS1</t>
  </si>
  <si>
    <t>DDR_XM1_B7B_CS_CKE0</t>
  </si>
  <si>
    <t>DDR_1D_CS0</t>
  </si>
  <si>
    <t>DDR_XM1_B7B_CS_CKE1</t>
  </si>
  <si>
    <t>DDR_1D_CS1</t>
  </si>
  <si>
    <t>DDR_XM1_B7A_CLK_P</t>
  </si>
  <si>
    <t>DDR_1C_CLK_P</t>
  </si>
  <si>
    <t>DDR_XM1_B7A_CLK_N</t>
  </si>
  <si>
    <t>DDR_1C_CLK_N</t>
  </si>
  <si>
    <t>DDR_XM1_B7B_CLK_P</t>
  </si>
  <si>
    <t>DDR_1D_CLK_P</t>
  </si>
  <si>
    <t>DDR_XM1_B7B_CLK_N</t>
  </si>
  <si>
    <t>DDR_1D_CLK_N</t>
  </si>
  <si>
    <t>DDR_XM1_B8D0</t>
  </si>
  <si>
    <t>DDR_XM1_B8D[0]</t>
  </si>
  <si>
    <t>DDR_1CD_DQ16</t>
  </si>
  <si>
    <t>DDR_XM1_B8D1</t>
  </si>
  <si>
    <t>DDR_XM1_B8D[1]</t>
  </si>
  <si>
    <t>DDR_1CD_DQ17</t>
  </si>
  <si>
    <t>DDR_XM1_B8D2</t>
  </si>
  <si>
    <t>DDR_XM1_B8D[2]</t>
  </si>
  <si>
    <t>DDR_1CD_DQ18</t>
  </si>
  <si>
    <t>DDR_XM1_B8D3</t>
  </si>
  <si>
    <t>DDR_XM1_B8D[3]</t>
  </si>
  <si>
    <t>DDR_1CD_DQ19</t>
  </si>
  <si>
    <t>DDR_XM1_B8D4</t>
  </si>
  <si>
    <t>DDR_XM1_B8D[4]</t>
  </si>
  <si>
    <t>DDR_1CD_DQ20</t>
  </si>
  <si>
    <t>DDR_XM1_B8D5</t>
  </si>
  <si>
    <t>DDR_XM1_B8D[5]</t>
  </si>
  <si>
    <t>DDR_1CD_DQ21</t>
  </si>
  <si>
    <t>DDR_XM1_B8D6</t>
  </si>
  <si>
    <t>DDR_XM1_B8D[6]</t>
  </si>
  <si>
    <t>DDR_1CD_DQ22</t>
  </si>
  <si>
    <t>DDR_XM1_B8D7</t>
  </si>
  <si>
    <t>DDR_XM1_B8D[7]</t>
  </si>
  <si>
    <t>DDR_1CD_DQ23</t>
  </si>
  <si>
    <t>DDR_XM1_B8DMI</t>
  </si>
  <si>
    <t>DDR_1CD_DMI2</t>
  </si>
  <si>
    <t>DDR_XM1_B8WCK_P</t>
  </si>
  <si>
    <t>DDR_1CD_WCK2_P</t>
  </si>
  <si>
    <t>DDR_XM1_B8WCK_N</t>
  </si>
  <si>
    <t>DDR_1CD_WCK2_N</t>
  </si>
  <si>
    <t>DDR_XM1_B8RDQS_P</t>
  </si>
  <si>
    <t>DDR_1CD_RDQS2_P</t>
  </si>
  <si>
    <t>DDR_XM1_B8RDQS_N</t>
  </si>
  <si>
    <t>DDR_1CD_RDQS2_N</t>
  </si>
  <si>
    <t>DDR_XM1_B9D0</t>
  </si>
  <si>
    <t>DDR_XM1_B9D[0]</t>
  </si>
  <si>
    <t>DDR_1CD_DQ24</t>
  </si>
  <si>
    <t>DDR_XM1_B9D1</t>
  </si>
  <si>
    <t>DDR_XM1_B9D[1]</t>
  </si>
  <si>
    <t>DDR_1CD_DQ25</t>
  </si>
  <si>
    <t>DDR_XM1_B9D2</t>
  </si>
  <si>
    <t>DDR_XM1_B9D[2]</t>
  </si>
  <si>
    <t>DDR_1CD_DQ26</t>
  </si>
  <si>
    <t>DDR_XM1_B9D3</t>
  </si>
  <si>
    <t>DDR_XM1_B9D[3]</t>
  </si>
  <si>
    <t>DDR_1CD_DQ27</t>
  </si>
  <si>
    <t>DDR_XM1_B9D4</t>
  </si>
  <si>
    <t>DDR_XM1_B9D[4]</t>
  </si>
  <si>
    <t>DDR_1CD_DQ28</t>
  </si>
  <si>
    <t>DDR_XM1_B9D5</t>
  </si>
  <si>
    <t>DDR_XM1_B9D[5]</t>
  </si>
  <si>
    <t>DDR_1CD_DQ29</t>
  </si>
  <si>
    <t>DDR_XM1_B9D6</t>
  </si>
  <si>
    <t>DDR_XM1_B9D[6]</t>
  </si>
  <si>
    <t>DDR_1CD_DQ30</t>
  </si>
  <si>
    <t>DDR_XM1_B9D7</t>
  </si>
  <si>
    <t>DDR_XM1_B9D[7]</t>
  </si>
  <si>
    <t>DDR_1CD_DQ31</t>
  </si>
  <si>
    <t>DDR_XM1_B9DMI</t>
  </si>
  <si>
    <t>DDR_1CD_DMI3</t>
  </si>
  <si>
    <t>DDR_XM1_B9WCK_P</t>
  </si>
  <si>
    <t>DDR_1CD_WCK3_P</t>
  </si>
  <si>
    <t>DDR_XM1_B9WCK_N</t>
  </si>
  <si>
    <t>DDR_1CD_WCK3_N</t>
  </si>
  <si>
    <t>DDR_XM1_B9RDQS_P</t>
  </si>
  <si>
    <t>DDR_1CD_RDQS3_P</t>
  </si>
  <si>
    <t>DDR_XM1_B9RDQS_N</t>
  </si>
  <si>
    <t>DDR_1CD_RDQS3_N</t>
  </si>
  <si>
    <t>DDR2</t>
  </si>
  <si>
    <t>DDR_XM2_B0D0</t>
  </si>
  <si>
    <t>DDR_XM2_B0D[0]</t>
  </si>
  <si>
    <t>DDR_2AB_DQ0</t>
  </si>
  <si>
    <t>DDR_XM2_B0D1</t>
  </si>
  <si>
    <t>DDR_XM2_B0D[1]</t>
  </si>
  <si>
    <t>DDR_2AB_DQ1</t>
  </si>
  <si>
    <t>DDR_XM2_B0D2</t>
  </si>
  <si>
    <t>DDR_XM2_B0D[2]</t>
  </si>
  <si>
    <t>DDR_2AB_DQ2</t>
  </si>
  <si>
    <t>DDR_XM2_B0D3</t>
  </si>
  <si>
    <t>DDR_XM2_B0D[3]</t>
  </si>
  <si>
    <t>DDR_2AB_DQ3</t>
  </si>
  <si>
    <t>DDR_XM2_B0D4</t>
  </si>
  <si>
    <t>DDR_XM2_B0D[4]</t>
  </si>
  <si>
    <t>DDR_2AB_DQ4</t>
  </si>
  <si>
    <t>DDR_XM2_B0D5</t>
  </si>
  <si>
    <t>DDR_XM2_B0D[5]</t>
  </si>
  <si>
    <t>DDR_2AB_DQ5</t>
  </si>
  <si>
    <t>DDR_XM2_B0D6</t>
  </si>
  <si>
    <t>DDR_XM2_B0D[6]</t>
  </si>
  <si>
    <t>DDR_2AB_DQ6</t>
  </si>
  <si>
    <t>DDR_XM2_B0D7</t>
  </si>
  <si>
    <t>DDR_XM2_B0D[7]</t>
  </si>
  <si>
    <t>DDR_2AB_DQ7</t>
  </si>
  <si>
    <t>DDR_XM2_B0DMI</t>
  </si>
  <si>
    <t>DDR_2AB_DMI0</t>
  </si>
  <si>
    <t>DDR_XM2_B0WCK_P</t>
  </si>
  <si>
    <t>DDR_2AB_WCK0_P</t>
  </si>
  <si>
    <t>DDR_XM2_B0WCK_N</t>
  </si>
  <si>
    <t>DDR_2AB_WCK0_N</t>
  </si>
  <si>
    <t>DDR_XM2_B0RDQS_P</t>
  </si>
  <si>
    <t>DDR_2AB_RDQS0_P</t>
  </si>
  <si>
    <t>DDR_XM2_B0RDQS_N</t>
  </si>
  <si>
    <t>DDR_2AB_RDQS0_N</t>
  </si>
  <si>
    <t>DDR_XM2_B1D0</t>
  </si>
  <si>
    <t>DDR_XM2_B1D[0]</t>
  </si>
  <si>
    <t>DDR_2AB_DQ8</t>
  </si>
  <si>
    <t>DDR_XM2_B1D1</t>
  </si>
  <si>
    <t>DDR_XM2_B1D[1]</t>
  </si>
  <si>
    <t>DDR_2AB_DQ9</t>
  </si>
  <si>
    <t>DDR_XM2_B1D2</t>
  </si>
  <si>
    <t>DDR_XM2_B1D[2]</t>
  </si>
  <si>
    <t>DDR_2AB_DQ10</t>
  </si>
  <si>
    <t>DDR_XM2_B1D3</t>
  </si>
  <si>
    <t>DDR_XM2_B1D[3]</t>
  </si>
  <si>
    <t>DDR_2AB_DQ11</t>
  </si>
  <si>
    <t>DDR_XM2_B1D4</t>
  </si>
  <si>
    <t>DDR_XM2_B1D[4]</t>
  </si>
  <si>
    <t>DDR_2AB_DQ12</t>
  </si>
  <si>
    <t>DDR_XM2_B1D5</t>
  </si>
  <si>
    <t>DDR_XM2_B1D[5]</t>
  </si>
  <si>
    <t>DDR_2AB_DQ13</t>
  </si>
  <si>
    <t>DDR_XM2_B1D6</t>
  </si>
  <si>
    <t>DDR_XM2_B1D[6]</t>
  </si>
  <si>
    <t>DDR_2AB_DQ14</t>
  </si>
  <si>
    <t>DDR_XM2_B1D7</t>
  </si>
  <si>
    <t>DDR_XM2_B1D[7]</t>
  </si>
  <si>
    <t>DDR_2AB_DQ15</t>
  </si>
  <si>
    <t>DDR_XM2_B1DMI</t>
  </si>
  <si>
    <t>DDR_2AB_DMI1</t>
  </si>
  <si>
    <t>DDR_XM2_B1WCK_P</t>
  </si>
  <si>
    <t>DDR_2AB_WCK1_P</t>
  </si>
  <si>
    <t>DDR_XM2_B1WCK_N</t>
  </si>
  <si>
    <t>DDR_2AB_WCK1_N</t>
  </si>
  <si>
    <t>DDR_XM2_B1RDQS_P</t>
  </si>
  <si>
    <t>DDR_2AB_RDQS1_P</t>
  </si>
  <si>
    <t>DDR_XM2_B1RDQS_N</t>
  </si>
  <si>
    <t>DDR_2AB_RDQS1_N</t>
  </si>
  <si>
    <t>DDR_XM2_B2A_CA0</t>
  </si>
  <si>
    <t>DDR_XM2_B2A_CA[0]</t>
  </si>
  <si>
    <t>DDR_2A_CA0</t>
  </si>
  <si>
    <t>DDR_XM2_B2A_CA1</t>
  </si>
  <si>
    <t>DDR_XM2_B2A_CA[1]</t>
  </si>
  <si>
    <t>DDR_2A_CA1</t>
  </si>
  <si>
    <t>DDR_XM2_B2A_CA2</t>
  </si>
  <si>
    <t>DDR_XM2_B2A_CA[2]</t>
  </si>
  <si>
    <t>DDR_2A_CA2</t>
  </si>
  <si>
    <t>DDR_XM2_B2A_CA3</t>
  </si>
  <si>
    <t>DDR_XM2_B2A_CA[3]</t>
  </si>
  <si>
    <t>DDR_2A_CA3</t>
  </si>
  <si>
    <t>DDR_XM2_B2A_CA4</t>
  </si>
  <si>
    <t>DDR_XM2_B2A_CA[4]</t>
  </si>
  <si>
    <t>DDR_2A_CA4</t>
  </si>
  <si>
    <t>DDR_XM2_B2A_CA5</t>
  </si>
  <si>
    <t>DDR_XM2_B2A_CA[5]</t>
  </si>
  <si>
    <t>DDR_2A_CA5</t>
  </si>
  <si>
    <t>DDR_XM2_B2A_CA6</t>
  </si>
  <si>
    <t>DDR_XM2_B2A_CA[6]</t>
  </si>
  <si>
    <t>DDR_2A_CA6</t>
  </si>
  <si>
    <t>DDR_XM2_B2B_CA0</t>
  </si>
  <si>
    <t>DDR_XM2_B2B_CA[0]</t>
  </si>
  <si>
    <t>DDR_2B_CA0</t>
  </si>
  <si>
    <t>DDR_XM2_B2B_CA1</t>
  </si>
  <si>
    <t>DDR_XM2_B2B_CA[1]</t>
  </si>
  <si>
    <t>DDR_2B_CA1</t>
  </si>
  <si>
    <t>DDR_XM2_B2B_CA2</t>
  </si>
  <si>
    <t>DDR_XM2_B2B_CA[2]</t>
  </si>
  <si>
    <t>DDR_2B_CA2</t>
  </si>
  <si>
    <t>DDR_XM2_B2B_CA3</t>
  </si>
  <si>
    <t>DDR_XM2_B2B_CA[3]</t>
  </si>
  <si>
    <t>DDR_2B_CA3</t>
  </si>
  <si>
    <t>DDR_XM2_B2B_CA4</t>
  </si>
  <si>
    <t>DDR_XM2_B2B_CA[4]</t>
  </si>
  <si>
    <t>DDR_2B_CA4</t>
  </si>
  <si>
    <t>DDR_XM2_B2B_CA5</t>
  </si>
  <si>
    <t>DDR_XM2_B2B_CA[5]</t>
  </si>
  <si>
    <t>DDR_2B_CA5</t>
  </si>
  <si>
    <t>DDR_XM2_B2B_CA6</t>
  </si>
  <si>
    <t>DDR_XM2_B2B_CA[6]</t>
  </si>
  <si>
    <t>DDR_2B_CA6</t>
  </si>
  <si>
    <t>DDR_XM2_B2A_CS_CKE0</t>
  </si>
  <si>
    <t>DDR_2A_CS0</t>
  </si>
  <si>
    <t>DDR_XM2_B2A_CS_CKE1</t>
  </si>
  <si>
    <t>DDR_2A_CS1</t>
  </si>
  <si>
    <t>DDR_XM2_B2B_CS_CKE0</t>
  </si>
  <si>
    <t>DDR_2B_CS0</t>
  </si>
  <si>
    <t>DDR_XM2_B2B_CS_CKE1</t>
  </si>
  <si>
    <t>DDR_2B_CS1</t>
  </si>
  <si>
    <t>DDR_XM2_B2A_CLK_P</t>
  </si>
  <si>
    <t>DDR_2A_CLK_P</t>
  </si>
  <si>
    <t>DDR_XM2_B2A_CLK_N</t>
  </si>
  <si>
    <t>DDR_2A_CLK_N</t>
  </si>
  <si>
    <t>DDR_XM2_B2B_CLK_P</t>
  </si>
  <si>
    <t>DDR_2B_CLK_P</t>
  </si>
  <si>
    <t>DDR_XM2_B2B_CLK_N</t>
  </si>
  <si>
    <t>DDR_2B_CLK_N</t>
  </si>
  <si>
    <t>DDR_XM2_B3D0</t>
  </si>
  <si>
    <t>DDR_XM2_B3D[0]</t>
  </si>
  <si>
    <t>DDR_2AB_DQ16</t>
  </si>
  <si>
    <t>DDR_XM2_B3D1</t>
  </si>
  <si>
    <t>DDR_XM2_B3D[1]</t>
  </si>
  <si>
    <t>DDR_2AB_DQ17</t>
  </si>
  <si>
    <t>DDR_XM2_B3D2</t>
  </si>
  <si>
    <t>DDR_XM2_B3D[2]</t>
  </si>
  <si>
    <t>DDR_2AB_DQ18</t>
  </si>
  <si>
    <t>DDR_XM2_B3D3</t>
  </si>
  <si>
    <t>DDR_XM2_B3D[3]</t>
  </si>
  <si>
    <t>DDR_2AB_DQ19</t>
  </si>
  <si>
    <t>DDR_XM2_B3D4</t>
  </si>
  <si>
    <t>DDR_XM2_B3D[4]</t>
  </si>
  <si>
    <t>DDR_2AB_DQ20</t>
  </si>
  <si>
    <t>DDR_XM2_B3D5</t>
  </si>
  <si>
    <t>DDR_XM2_B3D[5]</t>
  </si>
  <si>
    <t>DDR_2AB_DQ21</t>
  </si>
  <si>
    <t>DDR_XM2_B3D6</t>
  </si>
  <si>
    <t>DDR_XM2_B3D[6]</t>
  </si>
  <si>
    <t>DDR_2AB_DQ22</t>
  </si>
  <si>
    <t>DDR_XM2_B3D7</t>
  </si>
  <si>
    <t>DDR_XM2_B3D[7]</t>
  </si>
  <si>
    <t>DDR_2AB_DQ23</t>
  </si>
  <si>
    <t>DDR_XM2_B3DMI</t>
  </si>
  <si>
    <t>DDR_2AB_DMI2</t>
  </si>
  <si>
    <t>DDR_XM2_B3WCK_P</t>
  </si>
  <si>
    <t>DDR_2AB_WCK2_P</t>
  </si>
  <si>
    <t>DDR_XM2_B3WCK_N</t>
  </si>
  <si>
    <t>DDR_2AB_WCK2_N</t>
  </si>
  <si>
    <t>DDR_XM2_B3RDQS_P</t>
  </si>
  <si>
    <t>DDR_2AB_RDQS2_P</t>
  </si>
  <si>
    <t>DDR_XM2_B3RDQS_N</t>
  </si>
  <si>
    <t>DDR_2AB_RDQS2_N</t>
  </si>
  <si>
    <t>DDR_XM2_B4D0</t>
  </si>
  <si>
    <t>DDR_XM2_B4D[0]</t>
  </si>
  <si>
    <t>DDR_2AB_DQ24</t>
  </si>
  <si>
    <t>DDR_XM2_B4D1</t>
  </si>
  <si>
    <t>DDR_XM2_B4D[1]</t>
  </si>
  <si>
    <t>DDR_2AB_DQ25</t>
  </si>
  <si>
    <t>DDR_XM2_B4D2</t>
  </si>
  <si>
    <t>DDR_XM2_B4D[2]</t>
  </si>
  <si>
    <t>DDR_2AB_DQ26</t>
  </si>
  <si>
    <t>DDR_XM2_B4D3</t>
  </si>
  <si>
    <t>DDR_XM2_B4D[3]</t>
  </si>
  <si>
    <t>DDR_2AB_DQ27</t>
  </si>
  <si>
    <t>DDR_XM2_B4D4</t>
  </si>
  <si>
    <t>DDR_XM2_B4D[4]</t>
  </si>
  <si>
    <t>DDR_2AB_DQ28</t>
  </si>
  <si>
    <t>DDR_XM2_B4D5</t>
  </si>
  <si>
    <t>DDR_XM2_B4D[5]</t>
  </si>
  <si>
    <t>DDR_2AB_DQ29</t>
  </si>
  <si>
    <t>DDR_XM2_B4D6</t>
  </si>
  <si>
    <t>DDR_XM2_B4D[6]</t>
  </si>
  <si>
    <t>DDR_2AB_DQ30</t>
  </si>
  <si>
    <t>DDR_XM2_B4D7</t>
  </si>
  <si>
    <t>DDR_XM2_B4D[7]</t>
  </si>
  <si>
    <t>DDR_2AB_DQ31</t>
  </si>
  <si>
    <t>DDR_XM2_B4DMI</t>
  </si>
  <si>
    <t>DDR_2AB_DMI3</t>
  </si>
  <si>
    <t>DDR_XM2_B4WCK_P</t>
  </si>
  <si>
    <t>DDR_2AB_WCK3_P</t>
  </si>
  <si>
    <t>DDR_XM2_B4WCK_N</t>
  </si>
  <si>
    <t>DDR_2AB_WCK3_N</t>
  </si>
  <si>
    <t>DDR_XM2_B4RDQS_P</t>
  </si>
  <si>
    <t>DDR_2AB_RDQS3_P</t>
  </si>
  <si>
    <t>DDR_XM2_B4RDQS_N</t>
  </si>
  <si>
    <t>DDR_2AB_RDQS3_N</t>
  </si>
  <si>
    <t>DDR_XM2_B5D0</t>
  </si>
  <si>
    <t>DDR_XM2_B5D[0]</t>
  </si>
  <si>
    <t>DDR_2CD_DQ0</t>
  </si>
  <si>
    <t>DDR_XM2_B5D1</t>
  </si>
  <si>
    <t>DDR_XM2_B5D[1]</t>
  </si>
  <si>
    <t>DDR_2CD_DQ1</t>
  </si>
  <si>
    <t>DDR_XM2_B5D2</t>
  </si>
  <si>
    <t>DDR_XM2_B5D[2]</t>
  </si>
  <si>
    <t>DDR_2CD_DQ2</t>
  </si>
  <si>
    <t>DDR_XM2_B5D3</t>
  </si>
  <si>
    <t>DDR_XM2_B5D[3]</t>
  </si>
  <si>
    <t>DDR_2CD_DQ3</t>
  </si>
  <si>
    <t>DDR_XM2_B5D4</t>
  </si>
  <si>
    <t>DDR_XM2_B5D[4]</t>
  </si>
  <si>
    <t>DDR_2CD_DQ4</t>
  </si>
  <si>
    <t>DDR_XM2_B5D5</t>
  </si>
  <si>
    <t>DDR_XM2_B5D[5]</t>
  </si>
  <si>
    <t>DDR_2CD_DQ5</t>
  </si>
  <si>
    <t>DDR_XM2_B5D6</t>
  </si>
  <si>
    <t>DDR_XM2_B5D[6]</t>
  </si>
  <si>
    <t>DDR_2CD_DQ6</t>
  </si>
  <si>
    <t>DDR_XM2_B5D7</t>
  </si>
  <si>
    <t>DDR_XM2_B5D[7]</t>
  </si>
  <si>
    <t>DDR_2CD_DQ7</t>
  </si>
  <si>
    <t>DDR_XM2_B5DMI</t>
  </si>
  <si>
    <t>DDR_2CD_DMI0</t>
  </si>
  <si>
    <t>DDR_XM2_B5WCK_P</t>
  </si>
  <si>
    <t>DDR_2CD_WCK0_P</t>
  </si>
  <si>
    <t>DDR_XM2_B5WCK_N</t>
  </si>
  <si>
    <t>DDR_2CD_WCK0_N</t>
  </si>
  <si>
    <t>DDR_XM2_B5RDQS_P</t>
  </si>
  <si>
    <t>DDR_2CD_RDQS0_P</t>
  </si>
  <si>
    <t>DDR_XM2_B5RDQS_N</t>
  </si>
  <si>
    <t>DDR_2CD_RDQS0_N</t>
  </si>
  <si>
    <t>DDR_XM2_B6D0</t>
  </si>
  <si>
    <t>DDR_XM2_B6D[0]</t>
  </si>
  <si>
    <t>DDR_2CD_DQ8</t>
  </si>
  <si>
    <t>DDR_XM2_B6D1</t>
  </si>
  <si>
    <t>DDR_XM2_B6D[1]</t>
  </si>
  <si>
    <t>DDR_2CD_DQ9</t>
  </si>
  <si>
    <t>DDR_XM2_B6D2</t>
  </si>
  <si>
    <t>DDR_XM2_B6D[2]</t>
  </si>
  <si>
    <t>DDR_2CD_DQ10</t>
  </si>
  <si>
    <t>DDR_XM2_B6D3</t>
  </si>
  <si>
    <t>DDR_XM2_B6D[3]</t>
  </si>
  <si>
    <t>DDR_2CD_DQ11</t>
  </si>
  <si>
    <t>DDR_XM2_B6D4</t>
  </si>
  <si>
    <t>DDR_XM2_B6D[4]</t>
  </si>
  <si>
    <t>DDR_2CD_DQ12</t>
  </si>
  <si>
    <t>DDR_XM2_B6D5</t>
  </si>
  <si>
    <t>DDR_XM2_B6D[5]</t>
  </si>
  <si>
    <t>DDR_2CD_DQ13</t>
  </si>
  <si>
    <t>DDR_XM2_B6D6</t>
  </si>
  <si>
    <t>DDR_XM2_B6D[6]</t>
  </si>
  <si>
    <t>DDR_2CD_DQ14</t>
  </si>
  <si>
    <t>DDR_XM2_B6D7</t>
  </si>
  <si>
    <t>DDR_XM2_B6D[7]</t>
  </si>
  <si>
    <t>DDR_2CD_DQ15</t>
  </si>
  <si>
    <t>DDR_XM2_B6DMI</t>
  </si>
  <si>
    <t>DDR_2CD_DMI1</t>
  </si>
  <si>
    <t>DDR_XM2_B6WCK_P</t>
  </si>
  <si>
    <t>DDR_2CD_WCK1_P</t>
  </si>
  <si>
    <t>DDR_XM2_B6WCK_N</t>
  </si>
  <si>
    <t>DDR_2CD_WCK1_N</t>
  </si>
  <si>
    <t>DDR_XM2_B6RDQS_P</t>
  </si>
  <si>
    <t>DDR_2CD_RDQS1_P</t>
  </si>
  <si>
    <t>DDR_XM2_B6RDQS_N</t>
  </si>
  <si>
    <t>DDR_2CD_RDQS1_N</t>
  </si>
  <si>
    <t>DDR_XM2_B7A_CA0</t>
  </si>
  <si>
    <t>DDR_XM2_B7A_CA[0]</t>
  </si>
  <si>
    <t>DDR_2C_CA0</t>
  </si>
  <si>
    <t>DDR_XM2_B7A_CA1</t>
  </si>
  <si>
    <t>DDR_XM2_B7A_CA[1]</t>
  </si>
  <si>
    <t>DDR_2C_CA1</t>
  </si>
  <si>
    <t>DDR_XM2_B7A_CA2</t>
  </si>
  <si>
    <t>DDR_XM2_B7A_CA[2]</t>
  </si>
  <si>
    <t>DDR_2C_CA2</t>
  </si>
  <si>
    <t>DDR_XM2_B7A_CA3</t>
  </si>
  <si>
    <t>DDR_XM2_B7A_CA[3]</t>
  </si>
  <si>
    <t>DDR_2C_CA3</t>
  </si>
  <si>
    <t>DDR_XM2_B7A_CA4</t>
  </si>
  <si>
    <t>DDR_XM2_B7A_CA[4]</t>
  </si>
  <si>
    <t>DDR_2C_CA4</t>
  </si>
  <si>
    <t>DDR_XM2_B7A_CA5</t>
  </si>
  <si>
    <t>DDR_XM2_B7A_CA[5]</t>
  </si>
  <si>
    <t>DDR_2C_CA5</t>
  </si>
  <si>
    <t>DDR_XM2_B7A_CA6</t>
  </si>
  <si>
    <t>DDR_XM2_B7A_CA[6]</t>
  </si>
  <si>
    <t>DDR_2C_CA6</t>
  </si>
  <si>
    <t>DDR_XM2_B7B_CA0</t>
  </si>
  <si>
    <t>DDR_XM2_B7B_CA[0]</t>
  </si>
  <si>
    <t>DDR_2D_CA0</t>
  </si>
  <si>
    <t>DDR_XM2_B7B_CA1</t>
  </si>
  <si>
    <t>DDR_XM2_B7B_CA[1]</t>
  </si>
  <si>
    <t>DDR_2D_CA1</t>
  </si>
  <si>
    <t>DDR_XM2_B7B_CA2</t>
  </si>
  <si>
    <t>DDR_XM2_B7B_CA[2]</t>
  </si>
  <si>
    <t>DDR_2D_CA2</t>
  </si>
  <si>
    <t>DDR_XM2_B7B_CA3</t>
  </si>
  <si>
    <t>DDR_XM2_B7B_CA[3]</t>
  </si>
  <si>
    <t>DDR_2D_CA3</t>
  </si>
  <si>
    <t>DDR_XM2_B7B_CA4</t>
  </si>
  <si>
    <t>DDR_XM2_B7B_CA[4]</t>
  </si>
  <si>
    <t>DDR_2D_CA4</t>
  </si>
  <si>
    <t>DDR_XM2_B7B_CA5</t>
  </si>
  <si>
    <t>DDR_XM2_B7B_CA[5]</t>
  </si>
  <si>
    <t>DDR_2D_CA5</t>
  </si>
  <si>
    <t>DDR_XM2_B7B_CA6</t>
  </si>
  <si>
    <t>DDR_XM2_B7B_CA[6]</t>
  </si>
  <si>
    <t>DDR_2D_CA6</t>
  </si>
  <si>
    <t>DDR_XM2_B7A_CS_CKE0</t>
  </si>
  <si>
    <t>DDR_2C_CS0</t>
  </si>
  <si>
    <t>DDR_XM2_B7A_CS_CKE1</t>
  </si>
  <si>
    <t>DDR_2C_CS1</t>
  </si>
  <si>
    <t>DDR_XM2_B7B_CS_CKE0</t>
  </si>
  <si>
    <t>DDR_2D_CS0</t>
  </si>
  <si>
    <t>DDR_XM2_B7B_CS_CKE1</t>
  </si>
  <si>
    <t>DDR_2D_CS1</t>
  </si>
  <si>
    <t>DDR_XM2_B7A_CLK_P</t>
  </si>
  <si>
    <t>DDR_2C_CLK_P</t>
  </si>
  <si>
    <t>DDR_XM2_B7A_CLK_N</t>
  </si>
  <si>
    <t>DDR_2C_CLK_N</t>
  </si>
  <si>
    <t>DDR_XM2_B7B_CLK_P</t>
  </si>
  <si>
    <t>DDR_2D_CLK_P</t>
  </si>
  <si>
    <t>DDR_XM2_B7B_CLK_N</t>
  </si>
  <si>
    <t>DDR_2D_CLK_N</t>
  </si>
  <si>
    <t>DDR_XM2_B8D0</t>
  </si>
  <si>
    <t>DDR_XM2_B8D[0]</t>
  </si>
  <si>
    <t>DDR_2CD_DQ16</t>
  </si>
  <si>
    <t>DDR_XM2_B8D1</t>
  </si>
  <si>
    <t>DDR_XM2_B8D[1]</t>
  </si>
  <si>
    <t>DDR_2CD_DQ17</t>
  </si>
  <si>
    <t>DDR_XM2_B8D2</t>
  </si>
  <si>
    <t>DDR_XM2_B8D[2]</t>
  </si>
  <si>
    <t>DDR_2CD_DQ18</t>
  </si>
  <si>
    <t>DDR_XM2_B8D3</t>
  </si>
  <si>
    <t>DDR_XM2_B8D[3]</t>
  </si>
  <si>
    <t>DDR_2CD_DQ19</t>
  </si>
  <si>
    <t>DDR_XM2_B8D4</t>
  </si>
  <si>
    <t>DDR_XM2_B8D[4]</t>
  </si>
  <si>
    <t>DDR_2CD_DQ20</t>
  </si>
  <si>
    <t>DDR_XM2_B8D5</t>
  </si>
  <si>
    <t>DDR_XM2_B8D[5]</t>
  </si>
  <si>
    <t>DDR_2CD_DQ21</t>
  </si>
  <si>
    <t>DDR_XM2_B8D6</t>
  </si>
  <si>
    <t>DDR_XM2_B8D[6]</t>
  </si>
  <si>
    <t>DDR_2CD_DQ22</t>
  </si>
  <si>
    <t>DDR_XM2_B8D7</t>
  </si>
  <si>
    <t>DDR_XM2_B8D[7]</t>
  </si>
  <si>
    <t>DDR_2CD_DQ23</t>
  </si>
  <si>
    <t>DDR_XM2_B8DMI</t>
  </si>
  <si>
    <t>DDR_2CD_DMI2</t>
  </si>
  <si>
    <t>DDR_XM2_B8WCK_P</t>
  </si>
  <si>
    <t>DDR_2CD_WCK2_P</t>
  </si>
  <si>
    <t>DDR_XM2_B8WCK_N</t>
  </si>
  <si>
    <t>DDR_2CD_WCK2_N</t>
  </si>
  <si>
    <t>DDR_XM2_B8RDQS_P</t>
  </si>
  <si>
    <t>DDR_2CD_RDQS2_P</t>
  </si>
  <si>
    <t>DDR_XM2_B8RDQS_N</t>
  </si>
  <si>
    <t>DDR_2CD_RDQS2_N</t>
  </si>
  <si>
    <t>DDR_XM2_B9D0</t>
  </si>
  <si>
    <t>DDR_XM2_B9D[0]</t>
  </si>
  <si>
    <t>DDR_2CD_DQ24</t>
  </si>
  <si>
    <t>DDR_XM2_B9D1</t>
  </si>
  <si>
    <t>DDR_XM2_B9D[1]</t>
  </si>
  <si>
    <t>DDR_2CD_DQ25</t>
  </si>
  <si>
    <t>DDR_XM2_B9D2</t>
  </si>
  <si>
    <t>DDR_XM2_B9D[2]</t>
  </si>
  <si>
    <t>DDR_2CD_DQ26</t>
  </si>
  <si>
    <t>DDR_XM2_B9D3</t>
  </si>
  <si>
    <t>DDR_XM2_B9D[3]</t>
  </si>
  <si>
    <t>DDR_2CD_DQ27</t>
  </si>
  <si>
    <t>DDR_XM2_B9D4</t>
  </si>
  <si>
    <t>DDR_XM2_B9D[4]</t>
  </si>
  <si>
    <t>DDR_2CD_DQ28</t>
  </si>
  <si>
    <t>DDR_XM2_B9D5</t>
  </si>
  <si>
    <t>DDR_XM2_B9D[5]</t>
  </si>
  <si>
    <t>DDR_2CD_DQ29</t>
  </si>
  <si>
    <t>DDR_XM2_B9D6</t>
  </si>
  <si>
    <t>DDR_XM2_B9D[6]</t>
  </si>
  <si>
    <t>DDR_2CD_DQ30</t>
  </si>
  <si>
    <t>DDR_XM2_B9D7</t>
  </si>
  <si>
    <t>DDR_XM2_B9D[7]</t>
  </si>
  <si>
    <t>DDR_2CD_DQ31</t>
  </si>
  <si>
    <t>DDR_XM2_B9DMI</t>
  </si>
  <si>
    <t>DDR_2CD_DMI3</t>
  </si>
  <si>
    <t>DDR_XM2_B9WCK_P</t>
  </si>
  <si>
    <t>DDR_2CD_WCK3_P</t>
  </si>
  <si>
    <t>DDR_XM2_B9WCK_N</t>
  </si>
  <si>
    <t>DDR_2CD_WCK3_N</t>
  </si>
  <si>
    <t>DDR_XM2_B9RDQS_P</t>
  </si>
  <si>
    <t>DDR_2CD_RDQS3_P</t>
  </si>
  <si>
    <t>DDR_XM2_B9RDQS_N</t>
  </si>
  <si>
    <t>DDR_2CD_RDQS3_N</t>
  </si>
  <si>
    <t>DDR_XM2_COMP_PU_HV</t>
  </si>
  <si>
    <t>40.2 1%</t>
  </si>
  <si>
    <t>DDR_2_COMP_PU_HV</t>
  </si>
  <si>
    <t>DDR_XM2_COMP_PU_LV</t>
  </si>
  <si>
    <t>DDR_2_COMP_PU_LV</t>
  </si>
  <si>
    <t>DDR_XM2_COMP_PD_RESCAL</t>
  </si>
  <si>
    <t>DDR_XM2_COMP_PD_CAL</t>
  </si>
  <si>
    <t>200 1%</t>
  </si>
  <si>
    <t>DDR_2_COMP_PD_RESCAL</t>
  </si>
  <si>
    <t>DDR3</t>
  </si>
  <si>
    <t>DDR_XM3_B0D0</t>
  </si>
  <si>
    <t>DDR_XM3_B0D[0]</t>
  </si>
  <si>
    <t>DDR_3AB_DQ0</t>
  </si>
  <si>
    <t>DDR_XM3_B0D1</t>
  </si>
  <si>
    <t>DDR_XM3_B0D[1]</t>
  </si>
  <si>
    <t>DDR_3AB_DQ1</t>
  </si>
  <si>
    <t>DDR_XM3_B0D2</t>
  </si>
  <si>
    <t>DDR_XM3_B0D[2]</t>
  </si>
  <si>
    <t>DDR_3AB_DQ2</t>
  </si>
  <si>
    <t>DDR_XM3_B0D3</t>
  </si>
  <si>
    <t>DDR_XM3_B0D[3]</t>
  </si>
  <si>
    <t>DDR_3AB_DQ3</t>
  </si>
  <si>
    <t>DDR_XM3_B0D4</t>
  </si>
  <si>
    <t>DDR_XM3_B0D[4]</t>
  </si>
  <si>
    <t>DDR_3AB_DQ4</t>
  </si>
  <si>
    <t>DDR_XM3_B0D5</t>
  </si>
  <si>
    <t>DDR_XM3_B0D[5]</t>
  </si>
  <si>
    <t>DDR_3AB_DQ5</t>
  </si>
  <si>
    <t>DDR_XM3_B0D6</t>
  </si>
  <si>
    <t>DDR_XM3_B0D[6]</t>
  </si>
  <si>
    <t>DDR_3AB_DQ6</t>
  </si>
  <si>
    <t>DDR_XM3_B0D7</t>
  </si>
  <si>
    <t>DDR_XM3_B0D[7]</t>
  </si>
  <si>
    <t>DDR_3AB_DQ7</t>
  </si>
  <si>
    <t>DDR_XM3_B0DMI</t>
  </si>
  <si>
    <t>DDR_3AB_DMI0</t>
  </si>
  <si>
    <t>DDR_XM3_B0WCK_P</t>
  </si>
  <si>
    <t>DDR_3AB_WCK0_P</t>
  </si>
  <si>
    <t>DDR_XM3_B0WCK_N</t>
  </si>
  <si>
    <t>DDR_3AB_WCK0_N</t>
  </si>
  <si>
    <t>DDR_XM3_B0RDQS_P</t>
  </si>
  <si>
    <t>DDR_3AB_RDQS0_P</t>
  </si>
  <si>
    <t>DDR_XM3_B0RDQS_N</t>
  </si>
  <si>
    <t>DDR_3AB_RDQS0_N</t>
  </si>
  <si>
    <t>DDR_XM3_B1D0</t>
  </si>
  <si>
    <t>DDR_XM3_B1D[0]</t>
  </si>
  <si>
    <t>DDR_3AB_DQ8</t>
  </si>
  <si>
    <t>DDR_XM3_B1D1</t>
  </si>
  <si>
    <t>DDR_XM3_B1D[1]</t>
  </si>
  <si>
    <t>DDR_3AB_DQ9</t>
  </si>
  <si>
    <t>DDR_XM3_B1D2</t>
  </si>
  <si>
    <t>DDR_XM3_B1D[2]</t>
  </si>
  <si>
    <t>DDR_3AB_DQ10</t>
  </si>
  <si>
    <t>DDR_XM3_B1D3</t>
  </si>
  <si>
    <t>DDR_XM3_B1D[3]</t>
  </si>
  <si>
    <t>DDR_3AB_DQ11</t>
  </si>
  <si>
    <t>DDR_XM3_B1D4</t>
  </si>
  <si>
    <t>DDR_XM3_B1D[4]</t>
  </si>
  <si>
    <t>DDR_3AB_DQ12</t>
  </si>
  <si>
    <t>DDR_XM3_B1D5</t>
  </si>
  <si>
    <t>DDR_XM3_B1D[5]</t>
  </si>
  <si>
    <t>DDR_3AB_DQ13</t>
  </si>
  <si>
    <t>DDR_XM3_B1D6</t>
  </si>
  <si>
    <t>DDR_XM3_B1D[6]</t>
  </si>
  <si>
    <t>DDR_3AB_DQ14</t>
  </si>
  <si>
    <t>DDR_XM3_B1D7</t>
  </si>
  <si>
    <t>DDR_XM3_B1D[7]</t>
  </si>
  <si>
    <t>DDR_3AB_DQ15</t>
  </si>
  <si>
    <t>DDR_XM3_B1DMI</t>
  </si>
  <si>
    <t>DDR_3AB_DMI1</t>
  </si>
  <si>
    <t>DDR_XM3_B1WCK_P</t>
  </si>
  <si>
    <t>DDR_3AB_WCK1_P</t>
  </si>
  <si>
    <t>DDR_XM3_B1WCK_N</t>
  </si>
  <si>
    <t>DDR_3AB_WCK1_N</t>
  </si>
  <si>
    <t>DDR_XM3_B1RDQS_P</t>
  </si>
  <si>
    <t>DDR_3AB_RDQS1_P</t>
  </si>
  <si>
    <t>DDR_XM3_B1RDQS_N</t>
  </si>
  <si>
    <t>DDR_3AB_RDQS1_N</t>
  </si>
  <si>
    <t>DDR_XM3_B2A_CA0</t>
  </si>
  <si>
    <t>DDR_XM3_B2A_CA[0]</t>
  </si>
  <si>
    <t>DDR_3A_CA0</t>
  </si>
  <si>
    <t>DDR_XM3_B2A_CA1</t>
  </si>
  <si>
    <t>DDR_XM3_B2A_CA[1]</t>
  </si>
  <si>
    <t>DDR_3A_CA1</t>
  </si>
  <si>
    <t>DDR_XM3_B2A_CA2</t>
  </si>
  <si>
    <t>DDR_XM3_B2A_CA[2]</t>
  </si>
  <si>
    <t>DDR_3A_CA2</t>
  </si>
  <si>
    <t>DDR_XM3_B2A_CA3</t>
  </si>
  <si>
    <t>DDR_XM3_B2A_CA[3]</t>
  </si>
  <si>
    <t>DDR_3A_CA3</t>
  </si>
  <si>
    <t>DDR_XM3_B2A_CA4</t>
  </si>
  <si>
    <t>DDR_XM3_B2A_CA[4]</t>
  </si>
  <si>
    <t>DDR_3A_CA4</t>
  </si>
  <si>
    <t>DDR_XM3_B2A_CA5</t>
  </si>
  <si>
    <t>DDR_XM3_B2A_CA[5]</t>
  </si>
  <si>
    <t>DDR_3A_CA5</t>
  </si>
  <si>
    <t>DDR_XM3_B2A_CA6</t>
  </si>
  <si>
    <t>DDR_XM3_B2A_CA[6]</t>
  </si>
  <si>
    <t>DDR_3A_CA6</t>
  </si>
  <si>
    <t>DDR_XM3_B2B_CA0</t>
  </si>
  <si>
    <t>DDR_XM3_B2B_CA[0]</t>
  </si>
  <si>
    <t>DDR_3B_CA0</t>
  </si>
  <si>
    <t>DDR_XM3_B2B_CA1</t>
  </si>
  <si>
    <t>DDR_XM3_B2B_CA[1]</t>
  </si>
  <si>
    <t>DDR_3B_CA1</t>
  </si>
  <si>
    <t>DDR_XM3_B2B_CA2</t>
  </si>
  <si>
    <t>DDR_XM3_B2B_CA[2]</t>
  </si>
  <si>
    <t>DDR_3B_CA2</t>
  </si>
  <si>
    <t>DDR_XM3_B2B_CA3</t>
  </si>
  <si>
    <t>DDR_XM3_B2B_CA[3]</t>
  </si>
  <si>
    <t>DDR_3B_CA3</t>
  </si>
  <si>
    <t>DDR_XM3_B2B_CA4</t>
  </si>
  <si>
    <t>DDR_XM3_B2B_CA[4]</t>
  </si>
  <si>
    <t>DDR_3B_CA4</t>
  </si>
  <si>
    <t>DDR_XM3_B2B_CA5</t>
  </si>
  <si>
    <t>DDR_XM3_B2B_CA[5]</t>
  </si>
  <si>
    <t>DDR_3B_CA5</t>
  </si>
  <si>
    <t>DDR_XM3_B2B_CA6</t>
  </si>
  <si>
    <t>DDR_XM3_B2B_CA[6]</t>
  </si>
  <si>
    <t>DDR_3B_CA6</t>
  </si>
  <si>
    <t>DDR_XM3_B2A_CS_CKE0</t>
  </si>
  <si>
    <t>DDR_3A_CS0</t>
  </si>
  <si>
    <t>DDR_XM3_B2A_CS_CKE1</t>
  </si>
  <si>
    <t>DDR_3A_CS1</t>
  </si>
  <si>
    <t>DDR_XM3_B2B_CS_CKE0</t>
  </si>
  <si>
    <t>DDR_3B_CS0</t>
  </si>
  <si>
    <t>DDR_XM3_B2B_CS_CKE1</t>
  </si>
  <si>
    <t>DDR_3B_CS1</t>
  </si>
  <si>
    <t>DDR_XM3_B2A_CLK_P</t>
  </si>
  <si>
    <t>DDR_3A_CLK_P</t>
  </si>
  <si>
    <t>DDR_XM3_B2A_CLK_N</t>
  </si>
  <si>
    <t>DDR_3A_CLK_N</t>
  </si>
  <si>
    <t>DDR_XM3_B2B_CLK_P</t>
  </si>
  <si>
    <t>DDR_3B_CLK_P</t>
  </si>
  <si>
    <t>DDR_XM3_B2B_CLK_N</t>
  </si>
  <si>
    <t>DDR_3B_CLK_N</t>
  </si>
  <si>
    <t>DDR_XM3_B3D0</t>
  </si>
  <si>
    <t>DDR_XM3_B3D[0]</t>
  </si>
  <si>
    <t>DDR_3AB_DQ16</t>
  </si>
  <si>
    <t>DDR_XM3_B3D1</t>
  </si>
  <si>
    <t>DDR_XM3_B3D[1]</t>
  </si>
  <si>
    <t>DDR_3AB_DQ17</t>
  </si>
  <si>
    <t>DDR_XM3_B3D2</t>
  </si>
  <si>
    <t>DDR_XM3_B3D[2]</t>
  </si>
  <si>
    <t>DDR_3AB_DQ18</t>
  </si>
  <si>
    <t>DDR_XM3_B3D3</t>
  </si>
  <si>
    <t>DDR_XM3_B3D[3]</t>
  </si>
  <si>
    <t>DDR_3AB_DQ19</t>
  </si>
  <si>
    <t>DDR_XM3_B3D4</t>
  </si>
  <si>
    <t>DDR_XM3_B3D[4]</t>
  </si>
  <si>
    <t>DDR_3AB_DQ20</t>
  </si>
  <si>
    <t>DDR_XM3_B3D5</t>
  </si>
  <si>
    <t>DDR_XM3_B3D[5]</t>
  </si>
  <si>
    <t>DDR_3AB_DQ21</t>
  </si>
  <si>
    <t>DDR_XM3_B3D6</t>
  </si>
  <si>
    <t>DDR_XM3_B3D[6]</t>
  </si>
  <si>
    <t>DDR_3AB_DQ22</t>
  </si>
  <si>
    <t>DDR_XM3_B3D7</t>
  </si>
  <si>
    <t>DDR_XM3_B3D[7]</t>
  </si>
  <si>
    <t>DDR_3AB_DQ23</t>
  </si>
  <si>
    <t>DDR_XM3_B3DMI</t>
  </si>
  <si>
    <t>DDR_3AB_DMI2</t>
  </si>
  <si>
    <t>DDR_XM3_B3WCK_P</t>
  </si>
  <si>
    <t>DDR_3AB_WCK2_P</t>
  </si>
  <si>
    <t>DDR_XM3_B3WCK_N</t>
  </si>
  <si>
    <t>DDR_3AB_WCK2_N</t>
  </si>
  <si>
    <t>DDR_XM3_B3RDQS_P</t>
  </si>
  <si>
    <t>DDR_3AB_RDQS2_P</t>
  </si>
  <si>
    <t>DDR_XM3_B3RDQS_N</t>
  </si>
  <si>
    <t>DDR_3AB_RDQS2_N</t>
  </si>
  <si>
    <t>DDR_XM3_B4D0</t>
  </si>
  <si>
    <t>DDR_XM3_B4D[0]</t>
  </si>
  <si>
    <t>DDR_3AB_DQ24</t>
  </si>
  <si>
    <t>DDR_XM3_B4D1</t>
  </si>
  <si>
    <t>DDR_XM3_B4D[1]</t>
  </si>
  <si>
    <t>DDR_3AB_DQ25</t>
  </si>
  <si>
    <t>DDR_XM3_B4D2</t>
  </si>
  <si>
    <t>DDR_XM3_B4D[2]</t>
  </si>
  <si>
    <t>DDR_3AB_DQ26</t>
  </si>
  <si>
    <t>DDR_XM3_B4D3</t>
  </si>
  <si>
    <t>DDR_XM3_B4D[3]</t>
  </si>
  <si>
    <t>DDR_3AB_DQ27</t>
  </si>
  <si>
    <t>DDR_XM3_B4D4</t>
  </si>
  <si>
    <t>DDR_XM3_B4D[4]</t>
  </si>
  <si>
    <t>DDR_3AB_DQ28</t>
  </si>
  <si>
    <t>DDR_XM3_B4D5</t>
  </si>
  <si>
    <t>DDR_XM3_B4D[5]</t>
  </si>
  <si>
    <t>DDR_3AB_DQ29</t>
  </si>
  <si>
    <t>DDR_XM3_B4D6</t>
  </si>
  <si>
    <t>DDR_XM3_B4D[6]</t>
  </si>
  <si>
    <t>DDR_3AB_DQ30</t>
  </si>
  <si>
    <t>DDR_XM3_B4D7</t>
  </si>
  <si>
    <t>DDR_XM3_B4D[7]</t>
  </si>
  <si>
    <t>DDR_3AB_DQ31</t>
  </si>
  <si>
    <t>DDR_XM3_B4DMI</t>
  </si>
  <si>
    <t>DDR_3AB_DMI3</t>
  </si>
  <si>
    <t>DDR_XM3_B4WCK_P</t>
  </si>
  <si>
    <t>DDR_3AB_WCK3_P</t>
  </si>
  <si>
    <t>DDR_XM3_B4WCK_N</t>
  </si>
  <si>
    <t>DDR_3AB_WCK3_N</t>
  </si>
  <si>
    <t>DDR_XM3_B4RDQS_P</t>
  </si>
  <si>
    <t>DDR_3AB_RDQS3_P</t>
  </si>
  <si>
    <t>DDR_XM3_B4RDQS_N</t>
  </si>
  <si>
    <t>DDR_3AB_RDQS3_N</t>
  </si>
  <si>
    <t>DDR_XM3_B5D0</t>
  </si>
  <si>
    <t>DDR_XM3_B5D[0]</t>
  </si>
  <si>
    <t>DDR_3CD_DQ0</t>
  </si>
  <si>
    <t>DDR_XM3_B5D1</t>
  </si>
  <si>
    <t>DDR_XM3_B5D[1]</t>
  </si>
  <si>
    <t>DDR_3CD_DQ1</t>
  </si>
  <si>
    <t>DDR_XM3_B5D2</t>
  </si>
  <si>
    <t>DDR_XM3_B5D[2]</t>
  </si>
  <si>
    <t>DDR_3CD_DQ2</t>
  </si>
  <si>
    <t>DDR_XM3_B5D3</t>
  </si>
  <si>
    <t>DDR_XM3_B5D[3]</t>
  </si>
  <si>
    <t>DDR_3CD_DQ3</t>
  </si>
  <si>
    <t>DDR_XM3_B5D4</t>
  </si>
  <si>
    <t>DDR_XM3_B5D[4]</t>
  </si>
  <si>
    <t>DDR_3CD_DQ4</t>
  </si>
  <si>
    <t>DDR_XM3_B5D5</t>
  </si>
  <si>
    <t>DDR_XM3_B5D[5]</t>
  </si>
  <si>
    <t>DDR_3CD_DQ5</t>
  </si>
  <si>
    <t>DDR_XM3_B5D6</t>
  </si>
  <si>
    <t>DDR_XM3_B5D[6]</t>
  </si>
  <si>
    <t>DDR_3CD_DQ6</t>
  </si>
  <si>
    <t>DDR_XM3_B5D7</t>
  </si>
  <si>
    <t>DDR_XM3_B5D[7]</t>
  </si>
  <si>
    <t>DDR_3CD_DQ7</t>
  </si>
  <si>
    <t>DDR_XM3_B5DMI</t>
  </si>
  <si>
    <t>DDR_3CD_DMI0</t>
  </si>
  <si>
    <t>DDR_XM3_B5WCK_P</t>
  </si>
  <si>
    <t>DDR_3CD_WCK0_P</t>
  </si>
  <si>
    <t>DDR_XM3_B5WCK_N</t>
  </si>
  <si>
    <t>DDR_3CD_WCK0_N</t>
  </si>
  <si>
    <t>DDR_XM3_B5RDQS_P</t>
  </si>
  <si>
    <t>DDR_3CD_RDQS0_P</t>
  </si>
  <si>
    <t>DDR_XM3_B5RDQS_N</t>
  </si>
  <si>
    <t>DDR_3CD_RDQS0_N</t>
  </si>
  <si>
    <t>DDR_XM3_B6D0</t>
  </si>
  <si>
    <t>DDR_XM3_B6D[0]</t>
  </si>
  <si>
    <t>DDR_3CD_DQ8</t>
  </si>
  <si>
    <t>DDR_XM3_B6D1</t>
  </si>
  <si>
    <t>DDR_XM3_B6D[1]</t>
  </si>
  <si>
    <t>DDR_3CD_DQ9</t>
  </si>
  <si>
    <t>DDR_XM3_B6D2</t>
  </si>
  <si>
    <t>DDR_XM3_B6D[2]</t>
  </si>
  <si>
    <t>DDR_3CD_DQ10</t>
  </si>
  <si>
    <t>DDR_XM3_B6D3</t>
  </si>
  <si>
    <t>DDR_XM3_B6D[3]</t>
  </si>
  <si>
    <t>DDR_3CD_DQ11</t>
  </si>
  <si>
    <t>DDR_XM3_B6D4</t>
  </si>
  <si>
    <t>DDR_XM3_B6D[4]</t>
  </si>
  <si>
    <t>DDR_3CD_DQ12</t>
  </si>
  <si>
    <t>DDR_XM3_B6D5</t>
  </si>
  <si>
    <t>DDR_XM3_B6D[5]</t>
  </si>
  <si>
    <t>DDR_3CD_DQ13</t>
  </si>
  <si>
    <t>DDR_XM3_B6D6</t>
  </si>
  <si>
    <t>DDR_XM3_B6D[6]</t>
  </si>
  <si>
    <t>DDR_3CD_DQ14</t>
  </si>
  <si>
    <t>DDR_XM3_B6D7</t>
  </si>
  <si>
    <t>DDR_XM3_B6D[7]</t>
  </si>
  <si>
    <t>DDR_3CD_DQ15</t>
  </si>
  <si>
    <t>DDR_XM3_B6DMI</t>
  </si>
  <si>
    <t>DDR_3CD_DMI1</t>
  </si>
  <si>
    <t>DDR_XM3_B6WCK_P</t>
  </si>
  <si>
    <t>DDR_3CD_WCK1_P</t>
  </si>
  <si>
    <t>DDR_XM3_B6WCK_N</t>
  </si>
  <si>
    <t>DDR_3CD_WCK1_N</t>
  </si>
  <si>
    <t>DDR_XM3_B6RDQS_P</t>
  </si>
  <si>
    <t>DDR_3CD_RDQS1_P</t>
  </si>
  <si>
    <t>DDR_XM3_B6RDQS_N</t>
  </si>
  <si>
    <t>DDR_3CD_RDQS1_N</t>
  </si>
  <si>
    <t>DDR_XM3_B7A_CA0</t>
  </si>
  <si>
    <t>DDR_XM3_B7A_CA[0]</t>
  </si>
  <si>
    <t>DDR_3C_CA0</t>
  </si>
  <si>
    <t>DDR_XM3_B7A_CA1</t>
  </si>
  <si>
    <t>DDR_XM3_B7A_CA[1]</t>
  </si>
  <si>
    <t>DDR_3C_CA1</t>
  </si>
  <si>
    <t>DDR_XM3_B7A_CA2</t>
  </si>
  <si>
    <t>DDR_XM3_B7A_CA[2]</t>
  </si>
  <si>
    <t>DDR_3C_CA2</t>
  </si>
  <si>
    <t>DDR_XM3_B7A_CA3</t>
  </si>
  <si>
    <t>DDR_XM3_B7A_CA[3]</t>
  </si>
  <si>
    <t>DDR_3C_CA3</t>
  </si>
  <si>
    <t>DDR_XM3_B7A_CA4</t>
  </si>
  <si>
    <t>DDR_XM3_B7A_CA[4]</t>
  </si>
  <si>
    <t>DDR_3C_CA4</t>
  </si>
  <si>
    <t>DDR_XM3_B7A_CA5</t>
  </si>
  <si>
    <t>DDR_XM3_B7A_CA[5]</t>
  </si>
  <si>
    <t>DDR_3C_CA5</t>
  </si>
  <si>
    <t>DDR_XM3_B7A_CA6</t>
  </si>
  <si>
    <t>DDR_XM3_B7A_CA[6]</t>
  </si>
  <si>
    <t>DDR_3C_CA6</t>
  </si>
  <si>
    <t>DDR_XM3_B7B_CA0</t>
  </si>
  <si>
    <t>DDR_XM3_B7B_CA[0]</t>
  </si>
  <si>
    <t>DDR_3D_CA0</t>
  </si>
  <si>
    <t>DDR_XM3_B7B_CA1</t>
  </si>
  <si>
    <t>DDR_XM3_B7B_CA[1]</t>
  </si>
  <si>
    <t>DDR_3D_CA1</t>
  </si>
  <si>
    <t>DDR_XM3_B7B_CA2</t>
  </si>
  <si>
    <t>DDR_XM3_B7B_CA[2]</t>
  </si>
  <si>
    <t>DDR_3D_CA2</t>
  </si>
  <si>
    <t>DDR_XM3_B7B_CA3</t>
  </si>
  <si>
    <t>DDR_XM3_B7B_CA[3]</t>
  </si>
  <si>
    <t>DDR_3D_CA3</t>
  </si>
  <si>
    <t>DDR_XM3_B7B_CA4</t>
  </si>
  <si>
    <t>DDR_XM3_B7B_CA[4]</t>
  </si>
  <si>
    <t>DDR_3D_CA4</t>
  </si>
  <si>
    <t>DDR_XM3_B7B_CA5</t>
  </si>
  <si>
    <t>DDR_XM3_B7B_CA[5]</t>
  </si>
  <si>
    <t>DDR_3D_CA5</t>
  </si>
  <si>
    <t>DDR_XM3_B7B_CA6</t>
  </si>
  <si>
    <t>DDR_XM3_B7B_CA[6]</t>
  </si>
  <si>
    <t>DDR_3D_CA6</t>
  </si>
  <si>
    <t>DDR_XM3_B7A_CS_CKE0</t>
  </si>
  <si>
    <t>DDR_3C_CS0</t>
  </si>
  <si>
    <t>DDR_XM3_B7A_CS_CKE1</t>
  </si>
  <si>
    <t>DDR_3C_CS1</t>
  </si>
  <si>
    <t>DDR_XM3_B7B_CS_CKE0</t>
  </si>
  <si>
    <t>DDR_3D_CS0</t>
  </si>
  <si>
    <t>DDR_XM3_B7B_CS_CKE1</t>
  </si>
  <si>
    <t>DDR_3D_CS1</t>
  </si>
  <si>
    <t>DDR_XM3_B7A_CLK_P</t>
  </si>
  <si>
    <t>DDR_3C_CLK_P</t>
  </si>
  <si>
    <t>DDR_XM3_B7A_CLK_N</t>
  </si>
  <si>
    <t>DDR_3C_CLK_N</t>
  </si>
  <si>
    <t>DDR_XM3_B7B_CLK_P</t>
  </si>
  <si>
    <t>DDR_3D_CLK_P</t>
  </si>
  <si>
    <t>DDR_XM3_B7B_CLK_N</t>
  </si>
  <si>
    <t>DDR_3D_CLK_N</t>
  </si>
  <si>
    <t>DDR_XM3_B8D0</t>
  </si>
  <si>
    <t>DDR_XM3_B8D[0]</t>
  </si>
  <si>
    <t>DDR_3CD_DQ16</t>
  </si>
  <si>
    <t>DDR_XM3_B8D1</t>
  </si>
  <si>
    <t>DDR_XM3_B8D[1]</t>
  </si>
  <si>
    <t>DDR_3CD_DQ17</t>
  </si>
  <si>
    <t>DDR_XM3_B8D2</t>
  </si>
  <si>
    <t>DDR_XM3_B8D[2]</t>
  </si>
  <si>
    <t>DDR_3CD_DQ18</t>
  </si>
  <si>
    <t>DDR_XM3_B8D3</t>
  </si>
  <si>
    <t>DDR_XM3_B8D[3]</t>
  </si>
  <si>
    <t>DDR_3CD_DQ19</t>
  </si>
  <si>
    <t>DDR_XM3_B8D4</t>
  </si>
  <si>
    <t>DDR_XM3_B8D[4]</t>
  </si>
  <si>
    <t>DDR_3CD_DQ20</t>
  </si>
  <si>
    <t>DDR_XM3_B8D5</t>
  </si>
  <si>
    <t>DDR_XM3_B8D[5]</t>
  </si>
  <si>
    <t>DDR_3CD_DQ21</t>
  </si>
  <si>
    <t>DDR_XM3_B8D6</t>
  </si>
  <si>
    <t>DDR_XM3_B8D[6]</t>
  </si>
  <si>
    <t>DDR_3CD_DQ22</t>
  </si>
  <si>
    <t>DDR_XM3_B8D7</t>
  </si>
  <si>
    <t>DDR_XM3_B8D[7]</t>
  </si>
  <si>
    <t>DDR_3CD_DQ23</t>
  </si>
  <si>
    <t>DDR_XM3_B8DMI</t>
  </si>
  <si>
    <t>DDR_3CD_DMI2</t>
  </si>
  <si>
    <t>DDR_XM3_B8WCK_P</t>
  </si>
  <si>
    <t>DDR_3CD_WCK2_P</t>
  </si>
  <si>
    <t>DDR_XM3_B8WCK_N</t>
  </si>
  <si>
    <t>DDR_3CD_WCK2_N</t>
  </si>
  <si>
    <t>DDR_XM3_B8RDQS_P</t>
  </si>
  <si>
    <t>DDR_3CD_RDQS2_P</t>
  </si>
  <si>
    <t>DDR_XM3_B8RDQS_N</t>
  </si>
  <si>
    <t>DDR_3CD_RDQS2_N</t>
  </si>
  <si>
    <t>DDR_XM3_B9D0</t>
  </si>
  <si>
    <t>DDR_XM3_B9D[0]</t>
  </si>
  <si>
    <t>DDR_3CD_DQ24</t>
  </si>
  <si>
    <t>DDR_XM3_B9D1</t>
  </si>
  <si>
    <t>DDR_XM3_B9D[1]</t>
  </si>
  <si>
    <t>DDR_3CD_DQ25</t>
  </si>
  <si>
    <t>DDR_XM3_B9D2</t>
  </si>
  <si>
    <t>DDR_XM3_B9D[2]</t>
  </si>
  <si>
    <t>DDR_3CD_DQ26</t>
  </si>
  <si>
    <t>DDR_XM3_B9D3</t>
  </si>
  <si>
    <t>DDR_XM3_B9D[3]</t>
  </si>
  <si>
    <t>DDR_3CD_DQ27</t>
  </si>
  <si>
    <t>DDR_XM3_B9D4</t>
  </si>
  <si>
    <t>DDR_XM3_B9D[4]</t>
  </si>
  <si>
    <t>DDR_3CD_DQ28</t>
  </si>
  <si>
    <t>DDR_XM3_B9D5</t>
  </si>
  <si>
    <t>DDR_XM3_B9D[5]</t>
  </si>
  <si>
    <t>DDR_3CD_DQ29</t>
  </si>
  <si>
    <t>DDR_XM3_B9D6</t>
  </si>
  <si>
    <t>DDR_XM3_B9D[6]</t>
  </si>
  <si>
    <t>DDR_3CD_DQ30</t>
  </si>
  <si>
    <t>DDR_XM3_B9D7</t>
  </si>
  <si>
    <t>DDR_XM3_B9D[7]</t>
  </si>
  <si>
    <t>DDR_3CD_DQ31</t>
  </si>
  <si>
    <t>DDR_XM3_B9DMI</t>
  </si>
  <si>
    <t>DDR_3CD_DMI3</t>
  </si>
  <si>
    <t>DDR_XM3_B9WCK_P</t>
  </si>
  <si>
    <t>DDR_3CD_WCK3_P</t>
  </si>
  <si>
    <t>DDR_XM3_B9WCK_N</t>
  </si>
  <si>
    <t>DDR_3CD_WCK3_N</t>
  </si>
  <si>
    <t>DDR_XM3_B9RDQS_P</t>
  </si>
  <si>
    <t>DDR_3CD_RDQS3_P</t>
  </si>
  <si>
    <t>DDR_XM3_B9RDQS_N</t>
  </si>
  <si>
    <t>DDR_3CD_RDQS3_N</t>
  </si>
  <si>
    <t>VDDIO_DDR_VDD2_AON</t>
  </si>
  <si>
    <t>VDD2_AON</t>
  </si>
  <si>
    <t>DDR_RESET0_N</t>
  </si>
  <si>
    <t>DDR_REST0</t>
  </si>
  <si>
    <t>DDR0/1_RESET</t>
  </si>
  <si>
    <t>DDR_RESET1_N</t>
  </si>
  <si>
    <t>DDR_REST1</t>
  </si>
  <si>
    <t>DDR2/3_RESET</t>
  </si>
  <si>
    <t>Voltage Configuration</t>
  </si>
  <si>
    <t>Voltage Rail</t>
  </si>
  <si>
    <t>Voltage Setting</t>
  </si>
  <si>
    <t>SDMMC1_HV</t>
  </si>
  <si>
    <t>AO_HV</t>
  </si>
  <si>
    <t>Revision History</t>
  </si>
  <si>
    <t>Date</t>
  </si>
  <si>
    <t>Revision</t>
  </si>
  <si>
    <t>Description</t>
  </si>
  <si>
    <t>Initial Release</t>
  </si>
  <si>
    <t>README</t>
  </si>
  <si>
    <t>This spreadsheet is a companion to the Jetson Orinproduct module and DevKit datasheet.  It is designed to help system designers specify the pinmux configuration for each new system design.</t>
  </si>
  <si>
    <t>The only cells that need to be edited are the orange highlighted cells on the MPIO worksheet.</t>
  </si>
  <si>
    <t>This spreadsheet automatically highlights many kinds of pinmux configuration problem.  Errors are highlighted in pinkish-red on the MPIO, Signals, or Controllers worksheets.  This spreadsheet highlights the following problems:</t>
  </si>
  <si>
    <t>1) failure to select a pinmux option for a given ball</t>
  </si>
  <si>
    <t>2) bringing out the same signal on more than one ball</t>
  </si>
  <si>
    <t>3) bringing out signals from more than one interface for a single controller</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</si>
  <si>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</si>
  <si>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</si>
  <si>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Orin AGX CVM Connector</t>
  </si>
  <si>
    <t>Customer Usage Description or Net Names</t>
  </si>
  <si>
    <t>Devkit Usage</t>
  </si>
  <si>
    <t>Initiator Target Mode</t>
  </si>
  <si>
    <t>SF_RST_N</t>
  </si>
  <si>
    <t/>
  </si>
  <si>
    <t>RESET</t>
  </si>
  <si>
    <t>I</t>
  </si>
  <si>
    <t>sys_reset_n</t>
  </si>
  <si>
    <t>vddio_sys</t>
  </si>
  <si>
    <t>JT_RST</t>
  </si>
  <si>
    <t>BILPRST_GFCR90_VDP1P1P1</t>
  </si>
  <si>
    <t>N/A</t>
  </si>
  <si>
    <t>z</t>
  </si>
  <si>
    <t>Input</t>
  </si>
  <si>
    <t>System Reset Input</t>
  </si>
  <si>
    <t>AC50</t>
  </si>
  <si>
    <t>SF_SHUTDOWN_N</t>
  </si>
  <si>
    <t>shutdown_n</t>
  </si>
  <si>
    <t>DD</t>
  </si>
  <si>
    <t>BDPGLPHVIN_HFCR90_VDP1P1P1</t>
  </si>
  <si>
    <t>50k</t>
  </si>
  <si>
    <t>Output</t>
  </si>
  <si>
    <t>System Power Shutdown</t>
  </si>
  <si>
    <t>AC51</t>
  </si>
  <si>
    <t>GP00_SCE_ERROR</t>
  </si>
  <si>
    <t>GPIO3_PEE.00</t>
  </si>
  <si>
    <t>B</t>
  </si>
  <si>
    <t>sce_error_pee0</t>
  </si>
  <si>
    <t>wake25</t>
  </si>
  <si>
    <t>GTE_SLICE2[31]Â </t>
  </si>
  <si>
    <t>AB50</t>
  </si>
  <si>
    <t>F61</t>
  </si>
  <si>
    <t>VCOMP_ALERT_N</t>
  </si>
  <si>
    <t>GP01</t>
  </si>
  <si>
    <t>GPIO3_PEE.01</t>
  </si>
  <si>
    <t>SOC_THERM_OC1</t>
  </si>
  <si>
    <t>vcomp_alert_pee1</t>
  </si>
  <si>
    <t>wake26</t>
  </si>
  <si>
    <t>GTE_SLICE2[30]Â </t>
  </si>
  <si>
    <t>pd</t>
  </si>
  <si>
    <t>unused</t>
  </si>
  <si>
    <t>AA51</t>
  </si>
  <si>
    <t>A47</t>
  </si>
  <si>
    <t>GPIO38</t>
  </si>
  <si>
    <t>GP59</t>
  </si>
  <si>
    <t>GPIO3_PEE.05</t>
  </si>
  <si>
    <t>soc_gpio26_pee5</t>
  </si>
  <si>
    <t>GTE_SLICE2[26]</t>
  </si>
  <si>
    <t>Ethenernet Wake-On-Lan Status</t>
  </si>
  <si>
    <t>GPIO: ETH_WOL_EN_STATUS</t>
  </si>
  <si>
    <t>AB49</t>
  </si>
  <si>
    <t>A48</t>
  </si>
  <si>
    <t>GPIO37</t>
  </si>
  <si>
    <t>GP60</t>
  </si>
  <si>
    <t>GPIO3_PEE.06</t>
  </si>
  <si>
    <t>soc_gpio27_pee6</t>
  </si>
  <si>
    <t>GTE_SLICE2[25]</t>
  </si>
  <si>
    <t>cam int1</t>
  </si>
  <si>
    <t>GPIO: CAM_INT1</t>
  </si>
  <si>
    <t>AD51</t>
  </si>
  <si>
    <t>B10</t>
  </si>
  <si>
    <t>RSVD</t>
  </si>
  <si>
    <t>SF_PWR_INT_N</t>
  </si>
  <si>
    <t>PMICINTR</t>
  </si>
  <si>
    <t>pmu_int_n</t>
  </si>
  <si>
    <t>wake24</t>
  </si>
  <si>
    <t>ST</t>
  </si>
  <si>
    <t>BDPGLP_MFCR90_VDP1P1P1</t>
  </si>
  <si>
    <t>VRS10 Sequencer Interrupt</t>
  </si>
  <si>
    <t>AD52</t>
  </si>
  <si>
    <t>J60</t>
  </si>
  <si>
    <t>MODULE_SLEEP_N</t>
  </si>
  <si>
    <t>SF_PWR_SOC_EN</t>
  </si>
  <si>
    <t>soc_pwr_req</t>
  </si>
  <si>
    <t>Drive 1</t>
  </si>
  <si>
    <t>SOC Power Request</t>
  </si>
  <si>
    <t>AA47</t>
  </si>
  <si>
    <t>B55</t>
  </si>
  <si>
    <t>GPIO30</t>
  </si>
  <si>
    <t>GP02</t>
  </si>
  <si>
    <t>GPIO3_PEE.02</t>
  </si>
  <si>
    <t>GPIO_AO_RET</t>
  </si>
  <si>
    <t>ao_retention_n_pee2</t>
  </si>
  <si>
    <t>wake2</t>
  </si>
  <si>
    <t>GTE_SLICE2[29]</t>
  </si>
  <si>
    <t>M.2 E alert function</t>
  </si>
  <si>
    <t>GPIO: M2E_ALERT_N</t>
  </si>
  <si>
    <t>AA48</t>
  </si>
  <si>
    <t>A61</t>
  </si>
  <si>
    <t>SYSTEM_OC_N</t>
  </si>
  <si>
    <t>GP03</t>
  </si>
  <si>
    <t>GPIO3_PEE.03</t>
  </si>
  <si>
    <t>SOC_THERM_OC2</t>
  </si>
  <si>
    <t>batt_oc_pee3</t>
  </si>
  <si>
    <t>wake10</t>
  </si>
  <si>
    <t>GTE_SLICE2[28]</t>
  </si>
  <si>
    <t>Long Time Scale System Power Input Over-current Alert</t>
  </si>
  <si>
    <t>AA52</t>
  </si>
  <si>
    <t>SF_PWR_VBOOT_EN_N</t>
  </si>
  <si>
    <t>GPIO3_PEE.07</t>
  </si>
  <si>
    <t>bootv_ctl_n_pee7</t>
  </si>
  <si>
    <t>GTE_SLICE2[24]</t>
  </si>
  <si>
    <t>Set Default SOC Boot Voltage</t>
  </si>
  <si>
    <t>AC45</t>
  </si>
  <si>
    <t>SF_CLK32K</t>
  </si>
  <si>
    <t>clk_32k_in</t>
  </si>
  <si>
    <t>32K sytem clock</t>
  </si>
  <si>
    <t>AC52</t>
  </si>
  <si>
    <t>L61</t>
  </si>
  <si>
    <t>POWER_BTN_N</t>
  </si>
  <si>
    <t>GP04</t>
  </si>
  <si>
    <t>GPIO3_PEE.04</t>
  </si>
  <si>
    <t>power_on_pee4</t>
  </si>
  <si>
    <t>wake29</t>
  </si>
  <si>
    <t>GTE_SLICE2[27]</t>
  </si>
  <si>
    <t>Int PU</t>
  </si>
  <si>
    <t>System Power Button GPIO</t>
  </si>
  <si>
    <t>AA46</t>
  </si>
  <si>
    <t>J50</t>
  </si>
  <si>
    <t>GP05_HDMI_CEC</t>
  </si>
  <si>
    <t>GPIO3_PGG.00</t>
  </si>
  <si>
    <t>hdmi_cec_pgg0</t>
  </si>
  <si>
    <t>wake9</t>
  </si>
  <si>
    <t>GTE_SLICE2[23]</t>
  </si>
  <si>
    <t>Bidirectional</t>
  </si>
  <si>
    <t>HDMI CEC</t>
  </si>
  <si>
    <t>AA50</t>
  </si>
  <si>
    <t>E61</t>
  </si>
  <si>
    <t>SPI2_CLK</t>
  </si>
  <si>
    <t>GP06_SPI2_CLK</t>
  </si>
  <si>
    <t>GPIO3_PCC.00</t>
  </si>
  <si>
    <t>spi2_sck_pcc0</t>
  </si>
  <si>
    <t>vddio_ao</t>
  </si>
  <si>
    <t>GTE_SLICE2[22]</t>
  </si>
  <si>
    <t>Drive 0</t>
  </si>
  <si>
    <t>cam0 vdd en</t>
  </si>
  <si>
    <t>GPIO: CAM0_VDD_EN_1V8</t>
  </si>
  <si>
    <t>AF48</t>
  </si>
  <si>
    <t>D62</t>
  </si>
  <si>
    <t>GP07_SPI2_MISO</t>
  </si>
  <si>
    <t>GPIO3_PCC.01</t>
  </si>
  <si>
    <t>SPI2_DIN</t>
  </si>
  <si>
    <t>spi2_miso_pcc1</t>
  </si>
  <si>
    <t>GTE_SLICE2[21]</t>
  </si>
  <si>
    <t>cam3 pwdn</t>
  </si>
  <si>
    <t>GPIO: CAM3_PWDN</t>
  </si>
  <si>
    <t>AF44</t>
  </si>
  <si>
    <t>F60</t>
  </si>
  <si>
    <t>GP08_SPI2_MOSI</t>
  </si>
  <si>
    <t>GPIO3_PCC.02</t>
  </si>
  <si>
    <t>SPI2_DOUT</t>
  </si>
  <si>
    <t>spi2_mosi_pcc2</t>
  </si>
  <si>
    <t>GTE_SLICE2[20]</t>
  </si>
  <si>
    <t>gpo8 green</t>
  </si>
  <si>
    <t>GPIO: GPO8_GREEN_1V8</t>
  </si>
  <si>
    <t>AF46</t>
  </si>
  <si>
    <t>D60</t>
  </si>
  <si>
    <t>SPI2_CS0_N</t>
  </si>
  <si>
    <t>GP09_SPI2_CS_N</t>
  </si>
  <si>
    <t>GPIO3_PCC.03</t>
  </si>
  <si>
    <t>spi2_cs0_pcc3</t>
  </si>
  <si>
    <t>wake39</t>
  </si>
  <si>
    <t>GTE_SLICE2[19]</t>
  </si>
  <si>
    <t>gpo9 red</t>
  </si>
  <si>
    <t>GPIO: GPO9_RED_1V8</t>
  </si>
  <si>
    <t>AF49</t>
  </si>
  <si>
    <t>GP10_PWM4</t>
  </si>
  <si>
    <t>GPIO3_PCC.04</t>
  </si>
  <si>
    <t>GP_PWM4</t>
  </si>
  <si>
    <t>touch_clk_pcc4</t>
  </si>
  <si>
    <t>GTE_SLICE2[18]</t>
  </si>
  <si>
    <t>Z</t>
  </si>
  <si>
    <t>SOC VR PWMVID</t>
  </si>
  <si>
    <t>AG46</t>
  </si>
  <si>
    <t>H62</t>
  </si>
  <si>
    <t>UART3_TX_DEBUG</t>
  </si>
  <si>
    <t>GP11_UART3_TXD</t>
  </si>
  <si>
    <t>GPIO3_PCC.05</t>
  </si>
  <si>
    <t>UC3_TXD</t>
  </si>
  <si>
    <t>uart3_tx_pcc5</t>
  </si>
  <si>
    <t>GTE_SLICE2[17]</t>
  </si>
  <si>
    <t>Primary Unified Debug UART</t>
  </si>
  <si>
    <t>Debug UART</t>
  </si>
  <si>
    <t>AG50</t>
  </si>
  <si>
    <t>K60</t>
  </si>
  <si>
    <t>UART3_RX_DEBUG</t>
  </si>
  <si>
    <t>GP12_UART3_RXD</t>
  </si>
  <si>
    <t>GPIO3_PCC.06</t>
  </si>
  <si>
    <t>UC3_RXD</t>
  </si>
  <si>
    <t>uart3_rx_pcc6</t>
  </si>
  <si>
    <t>GTE_SLICE2[16]</t>
  </si>
  <si>
    <t>AF47</t>
  </si>
  <si>
    <t>J61</t>
  </si>
  <si>
    <t>I2C2_CLK</t>
  </si>
  <si>
    <t>GP13_I2C2_CLK</t>
  </si>
  <si>
    <t>GPIO3_PCC.07</t>
  </si>
  <si>
    <t>gen2_i2c_scl_pcc7</t>
  </si>
  <si>
    <t>GTE_SLICE2[15]</t>
  </si>
  <si>
    <t>miscellaneous I2C bus</t>
  </si>
  <si>
    <t>I2C_GP2_CLK</t>
  </si>
  <si>
    <t>AF42</t>
  </si>
  <si>
    <t>K61</t>
  </si>
  <si>
    <t>I2C2_DAT</t>
  </si>
  <si>
    <t>GP14_I2C2_DAT</t>
  </si>
  <si>
    <t>GPIO3_PDD.00</t>
  </si>
  <si>
    <t>gen2_i2c_sda_pdd0</t>
  </si>
  <si>
    <t>wake41</t>
  </si>
  <si>
    <t>GTE_SLICE2[14]</t>
  </si>
  <si>
    <t>I2C_GP2_DAT</t>
  </si>
  <si>
    <t>AF43</t>
  </si>
  <si>
    <t>D61</t>
  </si>
  <si>
    <t>I2C4_CLK</t>
  </si>
  <si>
    <t>GP15_I2C8_CLK</t>
  </si>
  <si>
    <t>GPIO3_PDD.01</t>
  </si>
  <si>
    <t>I2C8_CLK</t>
  </si>
  <si>
    <t>gen8_i2c_scl_pdd1</t>
  </si>
  <si>
    <t>GTE_SLICE2[13]</t>
  </si>
  <si>
    <t>40-pin header AO main dedicate I2C</t>
  </si>
  <si>
    <t>I2C_GP8_CLK</t>
  </si>
  <si>
    <t>AG48</t>
  </si>
  <si>
    <t>E60</t>
  </si>
  <si>
    <t>I2C4_DAT</t>
  </si>
  <si>
    <t>GP16_I2C8_DAT</t>
  </si>
  <si>
    <t>GPIO3_PDD.02</t>
  </si>
  <si>
    <t>I2C8_DAT</t>
  </si>
  <si>
    <t>gen8_i2c_sda_pdd2</t>
  </si>
  <si>
    <t>wake21</t>
  </si>
  <si>
    <t>GTE_SLICE2[12]</t>
  </si>
  <si>
    <t>I2C_GP8_DAT</t>
  </si>
  <si>
    <t>AG44</t>
  </si>
  <si>
    <t>D59</t>
  </si>
  <si>
    <t>GP17_CAN0_DOUT</t>
  </si>
  <si>
    <t>GPIO3_PAA.00</t>
  </si>
  <si>
    <t>can0_dout_paa0</t>
  </si>
  <si>
    <t>vddio_ao_hv</t>
  </si>
  <si>
    <t>GTE_SLICE2[11]</t>
  </si>
  <si>
    <t>CZ</t>
  </si>
  <si>
    <t>BDSDMEM_GFCR90_VDP1P1P1VC</t>
  </si>
  <si>
    <t>19.5K +/- 35%</t>
  </si>
  <si>
    <t>40-pin header Pin 31 GPIO/CAN1 Bus</t>
  </si>
  <si>
    <t>AE47</t>
  </si>
  <si>
    <t>F58</t>
  </si>
  <si>
    <t>GP18_CAN0_DIN</t>
  </si>
  <si>
    <t>GPIO3_PAA.01</t>
  </si>
  <si>
    <t>can0_din_paa1</t>
  </si>
  <si>
    <t>wake42</t>
  </si>
  <si>
    <t>GTE_SLICE2[10]</t>
  </si>
  <si>
    <t>Int PD</t>
  </si>
  <si>
    <t>40-pin header Pin 29 GPIO/CAN1 Bus</t>
  </si>
  <si>
    <t>AE50</t>
  </si>
  <si>
    <t>H61</t>
  </si>
  <si>
    <t>GP19_CAN1_DOUT</t>
  </si>
  <si>
    <t>GPIO3_PAA.02</t>
  </si>
  <si>
    <t>can1_dout_paa2</t>
  </si>
  <si>
    <t>GTE_SLICE2[9]</t>
  </si>
  <si>
    <t>40-pin header Pin 33 GPIO/CAN1 Bus</t>
  </si>
  <si>
    <t>AD46</t>
  </si>
  <si>
    <t>B61</t>
  </si>
  <si>
    <t>GP20_CAN1_DIN</t>
  </si>
  <si>
    <t>GPIO3_PAA.03</t>
  </si>
  <si>
    <t>can1_din_paa3</t>
  </si>
  <si>
    <t>wake43</t>
  </si>
  <si>
    <t>GTE_SLICE2[8]</t>
  </si>
  <si>
    <t>40-pin header Pin 37 GPIO/CAN1 Bus</t>
  </si>
  <si>
    <t>AD45</t>
  </si>
  <si>
    <t>E59</t>
  </si>
  <si>
    <t>GPIO06</t>
  </si>
  <si>
    <t>GP21</t>
  </si>
  <si>
    <t>GPIO3_PAA.04</t>
  </si>
  <si>
    <t>TSC_EDGE_OUT2</t>
  </si>
  <si>
    <t>TSC_EDGE_OUT0C</t>
  </si>
  <si>
    <t>can0_stb_paa4</t>
  </si>
  <si>
    <t>wake30</t>
  </si>
  <si>
    <t>GTE_SLICE2[7]</t>
  </si>
  <si>
    <t>can0 en</t>
  </si>
  <si>
    <t>GPIO: CAN0_120R_EN_3V3</t>
  </si>
  <si>
    <t>AE46</t>
  </si>
  <si>
    <t>GP22</t>
  </si>
  <si>
    <t>GPIO3_PAA.05</t>
  </si>
  <si>
    <t>can0_en_paa5</t>
  </si>
  <si>
    <t>GTE_SLICE2[6]</t>
  </si>
  <si>
    <t>AF51</t>
  </si>
  <si>
    <t>GP23</t>
  </si>
  <si>
    <t>GPIO3_PAA.06</t>
  </si>
  <si>
    <t>soc_gpio49_paa6</t>
  </si>
  <si>
    <t>wake46</t>
  </si>
  <si>
    <t>GTE_SLICE2[5]</t>
  </si>
  <si>
    <t>AD50</t>
  </si>
  <si>
    <t>F59</t>
  </si>
  <si>
    <t>GPIO07</t>
  </si>
  <si>
    <t>GP24</t>
  </si>
  <si>
    <t>GPIO3_PAA.07</t>
  </si>
  <si>
    <t>TSC_EDGE_OUT3</t>
  </si>
  <si>
    <t>TSC_EDGE_OUT0D</t>
  </si>
  <si>
    <t>can0_err_paa7</t>
  </si>
  <si>
    <t>wake49</t>
  </si>
  <si>
    <t>GTE_SLICE2[4]</t>
  </si>
  <si>
    <t>can1 en</t>
  </si>
  <si>
    <t>GPIO: CAN1_120R_EN_3V3</t>
  </si>
  <si>
    <t>AF52</t>
  </si>
  <si>
    <t>C61</t>
  </si>
  <si>
    <t>GPIO09</t>
  </si>
  <si>
    <t>GP25</t>
  </si>
  <si>
    <t>GPIO3_PBB.00</t>
  </si>
  <si>
    <t>DMIC3_CLK</t>
  </si>
  <si>
    <t>DMIC5_CLK</t>
  </si>
  <si>
    <t>can1_stb_pbb0</t>
  </si>
  <si>
    <t>GTE_SLICE2[3]</t>
  </si>
  <si>
    <t>usb pwr en</t>
  </si>
  <si>
    <t>GPIO: USB_PWR_EN_3V3</t>
  </si>
  <si>
    <t>AD47</t>
  </si>
  <si>
    <t>B62</t>
  </si>
  <si>
    <t>GPIO08</t>
  </si>
  <si>
    <t>GP26</t>
  </si>
  <si>
    <t>GPIO3_PBB.01</t>
  </si>
  <si>
    <t>DMIC3_DAT</t>
  </si>
  <si>
    <t>DMIC5_DAT</t>
  </si>
  <si>
    <t>can1_en_pbb1</t>
  </si>
  <si>
    <t>GTE_SLICE2[2]</t>
  </si>
  <si>
    <t>rs485 en</t>
  </si>
  <si>
    <t>GPIO: RS485_120R_EN_3V3</t>
  </si>
  <si>
    <t>AE49</t>
  </si>
  <si>
    <t>A62</t>
  </si>
  <si>
    <t>GPIO10</t>
  </si>
  <si>
    <t>GP27</t>
  </si>
  <si>
    <t>GPIO3_PBB.02</t>
  </si>
  <si>
    <t>TSC_EDGE_OUT0</t>
  </si>
  <si>
    <t>TSC_EDGE_OUT0A</t>
  </si>
  <si>
    <t>soc_gpio50_pbb2</t>
  </si>
  <si>
    <t>wake48</t>
  </si>
  <si>
    <t>GTE_SLICE2[1]</t>
  </si>
  <si>
    <t>cam1 vdd en</t>
  </si>
  <si>
    <t>GPIO: CAM1_VDD_EN_3V3</t>
  </si>
  <si>
    <t>AD48</t>
  </si>
  <si>
    <t>GP28</t>
  </si>
  <si>
    <t>GPIO3_PBB.03</t>
  </si>
  <si>
    <t>can1_err_pbb3</t>
  </si>
  <si>
    <t>wake47</t>
  </si>
  <si>
    <t>GTE_SLICE2[0]</t>
  </si>
  <si>
    <t>P3701 CVM PWR_SAVE_MODE</t>
  </si>
  <si>
    <t>PWR_SAVE_MODE_N</t>
  </si>
  <si>
    <t>AF50</t>
  </si>
  <si>
    <t>GP29</t>
  </si>
  <si>
    <t>GPIO3_PB.00</t>
  </si>
  <si>
    <t>soc_gpio08_pb0</t>
  </si>
  <si>
    <t>vddio_debug</t>
  </si>
  <si>
    <t>DBG</t>
  </si>
  <si>
    <t>BDPGLP_MFCR90_VXVDP1P1P1</t>
  </si>
  <si>
    <t>RDC</t>
  </si>
  <si>
    <t>W47</t>
  </si>
  <si>
    <t>G60</t>
  </si>
  <si>
    <t>SF_NVDBG_SEL</t>
  </si>
  <si>
    <t>nvdbg_sel</t>
  </si>
  <si>
    <t>wake14</t>
  </si>
  <si>
    <t>Select close-box debug</t>
  </si>
  <si>
    <t>Y51</t>
  </si>
  <si>
    <t>H59</t>
  </si>
  <si>
    <t>SF_NVJTAG_SEL</t>
  </si>
  <si>
    <t>nvjtag_sel</t>
  </si>
  <si>
    <t>Select NVJTAG</t>
  </si>
  <si>
    <t>Y50</t>
  </si>
  <si>
    <t>G61</t>
  </si>
  <si>
    <t>JTAG_TRST_N</t>
  </si>
  <si>
    <t>SF_JTAG_TRST_N</t>
  </si>
  <si>
    <t>jtag_trst_</t>
  </si>
  <si>
    <t>JTAG</t>
  </si>
  <si>
    <t>Y52</t>
  </si>
  <si>
    <t>D58</t>
  </si>
  <si>
    <t>SF_JTAG_TDO</t>
  </si>
  <si>
    <t>jtag_tdo</t>
  </si>
  <si>
    <t>Y48</t>
  </si>
  <si>
    <t>E58</t>
  </si>
  <si>
    <t>SF_JTAG_TMS</t>
  </si>
  <si>
    <t>jtag_tms</t>
  </si>
  <si>
    <t>pu</t>
  </si>
  <si>
    <t>W50</t>
  </si>
  <si>
    <t>A60</t>
  </si>
  <si>
    <t>SF_JTAG_TCK</t>
  </si>
  <si>
    <t>jtag_tck</t>
  </si>
  <si>
    <t>W49</t>
  </si>
  <si>
    <t>B60</t>
  </si>
  <si>
    <t>SF_JTAG_TDI</t>
  </si>
  <si>
    <t>jtag_tdi</t>
  </si>
  <si>
    <t>Y49</t>
  </si>
  <si>
    <t>SF_PWR_GPU_EN</t>
  </si>
  <si>
    <t>GPIO3_PX.00</t>
  </si>
  <si>
    <t>gpu_pwr_req_px0</t>
  </si>
  <si>
    <t>vddio_g2</t>
  </si>
  <si>
    <t>CPU VR Power Request</t>
  </si>
  <si>
    <t>T44</t>
  </si>
  <si>
    <t>SF_PWR_CV_EN</t>
  </si>
  <si>
    <t>GPIO3_PX.01</t>
  </si>
  <si>
    <t>cv_pwr_req_px1</t>
  </si>
  <si>
    <t>CV VR Power Request</t>
  </si>
  <si>
    <t>R45</t>
  </si>
  <si>
    <t>GP30_PWM2</t>
  </si>
  <si>
    <t>GPIO3_PX.02</t>
  </si>
  <si>
    <t>gp_pwm2_px2</t>
  </si>
  <si>
    <t>BDPGLPHVIN_HFCR90_VXVDP1P1P1</t>
  </si>
  <si>
    <t>GPU VR PWMVID</t>
  </si>
  <si>
    <t>T43</t>
  </si>
  <si>
    <t>K62</t>
  </si>
  <si>
    <t>FAN_PWM</t>
  </si>
  <si>
    <t>GP31_PWM3</t>
  </si>
  <si>
    <t>GPIO3_PX.03</t>
  </si>
  <si>
    <t>gp_pwm3_px3</t>
  </si>
  <si>
    <t>Cooling fan PWM</t>
  </si>
  <si>
    <t>R46</t>
  </si>
  <si>
    <t>J58</t>
  </si>
  <si>
    <t>GP32_UART2_TXD</t>
  </si>
  <si>
    <t>GPIO3_PX.04</t>
  </si>
  <si>
    <t>UB3_TXD</t>
  </si>
  <si>
    <t>uart2_tx_px4</t>
  </si>
  <si>
    <t>ram_code3</t>
  </si>
  <si>
    <t>UART2</t>
  </si>
  <si>
    <t>M.2 E UART</t>
  </si>
  <si>
    <t>UART5_TXD</t>
  </si>
  <si>
    <t>T47</t>
  </si>
  <si>
    <t>H58</t>
  </si>
  <si>
    <t>GP33_UART2_RXD</t>
  </si>
  <si>
    <t>GPIO3_PX.05</t>
  </si>
  <si>
    <t>UB3_RXD</t>
  </si>
  <si>
    <t>uart2_rx_px5</t>
  </si>
  <si>
    <t>UART5_RXD</t>
  </si>
  <si>
    <t>P48</t>
  </si>
  <si>
    <t>K58</t>
  </si>
  <si>
    <t>GP34_UART2_RTS_N</t>
  </si>
  <si>
    <t>GPIO3_PX.06</t>
  </si>
  <si>
    <t>UB3_RTS</t>
  </si>
  <si>
    <t>uart2_rts_px6</t>
  </si>
  <si>
    <t>ram_code2</t>
  </si>
  <si>
    <t>P50</t>
  </si>
  <si>
    <t>H57</t>
  </si>
  <si>
    <t>GP35_UART2_CTS_N</t>
  </si>
  <si>
    <t>GPIO3_PX.07</t>
  </si>
  <si>
    <t>UB3_CTS</t>
  </si>
  <si>
    <t>uart2_cts_px7</t>
  </si>
  <si>
    <t>wake52</t>
  </si>
  <si>
    <t>N46</t>
  </si>
  <si>
    <t>F55</t>
  </si>
  <si>
    <t>SPI3_CLK</t>
  </si>
  <si>
    <t>GP36_SPI3_CLK</t>
  </si>
  <si>
    <t>GPIO3_PY.00</t>
  </si>
  <si>
    <t>spi3_sck_py0</t>
  </si>
  <si>
    <t>M.2 E Bluetooth Reset</t>
  </si>
  <si>
    <t>GPIO: M2E_BT_DISABLE_N</t>
  </si>
  <si>
    <t>P42</t>
  </si>
  <si>
    <t>D56</t>
  </si>
  <si>
    <t>GP37_SPI3_MISO</t>
  </si>
  <si>
    <t>GPIO3_PY.01</t>
  </si>
  <si>
    <t>SPI3_DIN</t>
  </si>
  <si>
    <t>spi3_miso_py1</t>
  </si>
  <si>
    <t>Ethernet XFI0 Reset</t>
  </si>
  <si>
    <t>GPIO: XFI0_RST_N</t>
  </si>
  <si>
    <t>R47</t>
  </si>
  <si>
    <t>G56</t>
  </si>
  <si>
    <t>GP38_SPI3_MOSI</t>
  </si>
  <si>
    <t>GPIO3_PY.02</t>
  </si>
  <si>
    <t>SPI3_DOUT</t>
  </si>
  <si>
    <t>spi3_mosi_py2</t>
  </si>
  <si>
    <t>P45</t>
  </si>
  <si>
    <t>C57</t>
  </si>
  <si>
    <t>SPI3_CS0_N</t>
  </si>
  <si>
    <t>GP39_SPI3_CS0_N</t>
  </si>
  <si>
    <t>GPIO3_PY.03</t>
  </si>
  <si>
    <t>spi3_cs0_py3</t>
  </si>
  <si>
    <t>wake56</t>
  </si>
  <si>
    <t>Yes</t>
  </si>
  <si>
    <t>Ethernet XFI0  Interrupt</t>
  </si>
  <si>
    <t>GPIO: XFI0_INT_N</t>
  </si>
  <si>
    <t>R48</t>
  </si>
  <si>
    <t>E56</t>
  </si>
  <si>
    <t>SPI3_CS1_N</t>
  </si>
  <si>
    <t>GP40_SPI3_CS1_N</t>
  </si>
  <si>
    <t>GPIO3_PY.04</t>
  </si>
  <si>
    <t>spi3_cs1_py4</t>
  </si>
  <si>
    <t>wake58</t>
  </si>
  <si>
    <t>uart2 enable</t>
  </si>
  <si>
    <t>GPIO: UART2_EN_1V8</t>
  </si>
  <si>
    <t>T46</t>
  </si>
  <si>
    <t>C58</t>
  </si>
  <si>
    <t>GP41_UART5_TXD_DDRCODE1</t>
  </si>
  <si>
    <t>GPIO3_PY.05</t>
  </si>
  <si>
    <t>UE3_TXD</t>
  </si>
  <si>
    <t>uart5_tx_py5</t>
  </si>
  <si>
    <t>ram_code1</t>
  </si>
  <si>
    <t>UART5</t>
  </si>
  <si>
    <t>reserved secondary debug UART</t>
  </si>
  <si>
    <t>UART2_TXD</t>
  </si>
  <si>
    <t>R51</t>
  </si>
  <si>
    <t>C56</t>
  </si>
  <si>
    <t>GP42_UART5_RXD</t>
  </si>
  <si>
    <t>GPIO3_PY.06</t>
  </si>
  <si>
    <t>UE3_RXD</t>
  </si>
  <si>
    <t>uart5_rx_py6</t>
  </si>
  <si>
    <t>UART2_RXD</t>
  </si>
  <si>
    <t>R52</t>
  </si>
  <si>
    <t>G58</t>
  </si>
  <si>
    <t>GP43_UART5_RTS_N_DDRCODE0</t>
  </si>
  <si>
    <t>GPIO3_PY.07</t>
  </si>
  <si>
    <t>UE3_RTS</t>
  </si>
  <si>
    <t>uart5_rts_py7</t>
  </si>
  <si>
    <t>ram_code0</t>
  </si>
  <si>
    <t>reserved M2.E SAR_TOUT function</t>
  </si>
  <si>
    <t>R50</t>
  </si>
  <si>
    <t>A57</t>
  </si>
  <si>
    <t>GP44_UART5_CTS_N</t>
  </si>
  <si>
    <t>GPIO3_PZ.00</t>
  </si>
  <si>
    <t>UE3_CTS</t>
  </si>
  <si>
    <t>uart5_cts_pz0</t>
  </si>
  <si>
    <t>wake53</t>
  </si>
  <si>
    <t>P51</t>
  </si>
  <si>
    <t>F54</t>
  </si>
  <si>
    <t>GPIO22</t>
  </si>
  <si>
    <t>GP45_USB_VBUS_EN0</t>
  </si>
  <si>
    <t>GPIO3_PZ.01</t>
  </si>
  <si>
    <t>USB</t>
  </si>
  <si>
    <t>usb_vbus_en0_pz1</t>
  </si>
  <si>
    <t>wake31</t>
  </si>
  <si>
    <t>gpio22 in out</t>
  </si>
  <si>
    <t>GPIO: GPIO22_IN_OUT_SEL</t>
  </si>
  <si>
    <t>N43</t>
  </si>
  <si>
    <t>G55</t>
  </si>
  <si>
    <t>GPIO23</t>
  </si>
  <si>
    <t>GP46_USB_VBUS_EN1</t>
  </si>
  <si>
    <t>GPIO3_PZ.02</t>
  </si>
  <si>
    <t>usb_vbus_en1_pz2</t>
  </si>
  <si>
    <t>wake32</t>
  </si>
  <si>
    <t>M2E_WIFI_WAKE</t>
  </si>
  <si>
    <t>P43</t>
  </si>
  <si>
    <t>J57</t>
  </si>
  <si>
    <t>SPI1_CLK</t>
  </si>
  <si>
    <t>GP47_SPI1_CLK</t>
  </si>
  <si>
    <t>GPIO3_PZ.03</t>
  </si>
  <si>
    <t>spi1_sck_pz3</t>
  </si>
  <si>
    <t>40-pin header Pin 23 GPIO/SPI1</t>
  </si>
  <si>
    <t>P52</t>
  </si>
  <si>
    <t>A56</t>
  </si>
  <si>
    <t>GP48_SPI1_MISO</t>
  </si>
  <si>
    <t>GPIO3_PZ.04</t>
  </si>
  <si>
    <t>SPI1_DIN</t>
  </si>
  <si>
    <t>spi1_miso_pz4</t>
  </si>
  <si>
    <t>40-pin header Pin 21 GPIO/SPI1</t>
  </si>
  <si>
    <t>N44</t>
  </si>
  <si>
    <t>D55</t>
  </si>
  <si>
    <t>GP49_SPI1_MOSI</t>
  </si>
  <si>
    <t>GPIO3_PZ.05</t>
  </si>
  <si>
    <t>SPI1_DOUT</t>
  </si>
  <si>
    <t>spi1_mosi_pz5</t>
  </si>
  <si>
    <t>40-pin header Pin 19 GPIO/SPI1</t>
  </si>
  <si>
    <t>P47</t>
  </si>
  <si>
    <t>E55</t>
  </si>
  <si>
    <t>SPI1_CS0_N</t>
  </si>
  <si>
    <t>GP50_SPI1_CS0_N</t>
  </si>
  <si>
    <t>GPIO3_PZ.06</t>
  </si>
  <si>
    <t>spi1_cs0_pz6</t>
  </si>
  <si>
    <t>wake45</t>
  </si>
  <si>
    <t>40-pin header Pin 24 GPIO/SPI1</t>
  </si>
  <si>
    <t>T49</t>
  </si>
  <si>
    <t>B56</t>
  </si>
  <si>
    <t>SPI1_CS1_N</t>
  </si>
  <si>
    <t>GP51_SPI1_CS1_N</t>
  </si>
  <si>
    <t>GPIO3_PZ.07</t>
  </si>
  <si>
    <t>spi1_cs1_pz7</t>
  </si>
  <si>
    <t>wake50</t>
  </si>
  <si>
    <t>40-pin header Pin 26 GPIO/SPI1</t>
  </si>
  <si>
    <t>P49</t>
  </si>
  <si>
    <t>J54</t>
  </si>
  <si>
    <t>MCLK02</t>
  </si>
  <si>
    <t>GP52_CLK1</t>
  </si>
  <si>
    <t>GPIO3_PP.00</t>
  </si>
  <si>
    <t>extperiph1_clk_pp0</t>
  </si>
  <si>
    <t>vddio_g3</t>
  </si>
  <si>
    <t>Camera Master Clock 1</t>
  </si>
  <si>
    <t>MCLK02_MCLK</t>
  </si>
  <si>
    <t>L45</t>
  </si>
  <si>
    <t>H53</t>
  </si>
  <si>
    <t>MCLK03</t>
  </si>
  <si>
    <t>GP53_CLK2</t>
  </si>
  <si>
    <t>GPIO3_PP.01</t>
  </si>
  <si>
    <t>extperiph2_clk_pp1</t>
  </si>
  <si>
    <t>Camera Master Clock 2</t>
  </si>
  <si>
    <t>MCLK03_MCLK</t>
  </si>
  <si>
    <t>M50</t>
  </si>
  <si>
    <t>F53</t>
  </si>
  <si>
    <t>I2C3_CLK</t>
  </si>
  <si>
    <t>GP54_I2C3_CLK</t>
  </si>
  <si>
    <t>GPIO3_PP.02</t>
  </si>
  <si>
    <t>cam_i2c_scl_pp2</t>
  </si>
  <si>
    <t>I2C for Camera and PCIe</t>
  </si>
  <si>
    <t>I2C_GP3_CLK</t>
  </si>
  <si>
    <t>M42</t>
  </si>
  <si>
    <t>E53</t>
  </si>
  <si>
    <t>I2C3_DAT</t>
  </si>
  <si>
    <t>GP55_I2C3_DAT</t>
  </si>
  <si>
    <t>GPIO3_PP.03</t>
  </si>
  <si>
    <t>cam_i2c_sda_pp3</t>
  </si>
  <si>
    <t>I2C_GP3_DAT</t>
  </si>
  <si>
    <t>M47</t>
  </si>
  <si>
    <t>A54</t>
  </si>
  <si>
    <t>GPIO17</t>
  </si>
  <si>
    <t>GP56</t>
  </si>
  <si>
    <t>GPIO3_PP.04</t>
  </si>
  <si>
    <t>soc_gpio23_pp4</t>
  </si>
  <si>
    <t>40-pin header Pin 17 GPIO</t>
  </si>
  <si>
    <t>GPIO: GPIO_40PIN</t>
  </si>
  <si>
    <t>L50</t>
  </si>
  <si>
    <t>GP57</t>
  </si>
  <si>
    <t>GPIO3_PP.05</t>
  </si>
  <si>
    <t>SOC_THERM_OC3</t>
  </si>
  <si>
    <t>soc_gpio24_pp5</t>
  </si>
  <si>
    <t>P3701 CVM</t>
  </si>
  <si>
    <t>INA_CRIT</t>
  </si>
  <si>
    <t>L49</t>
  </si>
  <si>
    <t>J55</t>
  </si>
  <si>
    <t>GPIO32</t>
  </si>
  <si>
    <t>GP58</t>
  </si>
  <si>
    <t>GPIO3_PP.06</t>
  </si>
  <si>
    <t>soc_gpio25_pp6</t>
  </si>
  <si>
    <t>wake37</t>
  </si>
  <si>
    <t>M.2 E Bluetooth wake AP</t>
  </si>
  <si>
    <t>GPIO: M2E_BT_WAKE</t>
  </si>
  <si>
    <t>L48</t>
  </si>
  <si>
    <t>SF_PWR_I2C_CLK</t>
  </si>
  <si>
    <t>GPIO3_PP.07</t>
  </si>
  <si>
    <t>I2C5_CLK</t>
  </si>
  <si>
    <t>pwr_i2c_scl_pp7</t>
  </si>
  <si>
    <t>P3701 CVM PWR_I2C</t>
  </si>
  <si>
    <t>PWR_I2C_CLK</t>
  </si>
  <si>
    <t>L43</t>
  </si>
  <si>
    <t>SF_PWR_I2C_DAT</t>
  </si>
  <si>
    <t>GPIO3_PQ.00</t>
  </si>
  <si>
    <t>I2C5_DAT</t>
  </si>
  <si>
    <t>pwr_i2c_sda_pq0</t>
  </si>
  <si>
    <t>wake35</t>
  </si>
  <si>
    <t>PWR_I2C_DAT</t>
  </si>
  <si>
    <t>M48</t>
  </si>
  <si>
    <t>F56</t>
  </si>
  <si>
    <t>GPIO36</t>
  </si>
  <si>
    <t>GP61</t>
  </si>
  <si>
    <t>GPIO3_PQ.01</t>
  </si>
  <si>
    <t>soc_gpio28_pq1</t>
  </si>
  <si>
    <t>wake40</t>
  </si>
  <si>
    <t>gpio36</t>
  </si>
  <si>
    <t>GPIO: gpio36</t>
  </si>
  <si>
    <t>K47</t>
  </si>
  <si>
    <t>E54</t>
  </si>
  <si>
    <t>FAN_TACH</t>
  </si>
  <si>
    <t>GP62</t>
  </si>
  <si>
    <t>GPIO3_PQ.02</t>
  </si>
  <si>
    <t>NV_THERM_FAN_TACH0</t>
  </si>
  <si>
    <t>soc_gpio29_pq2</t>
  </si>
  <si>
    <t>Fan tachometer</t>
  </si>
  <si>
    <t>N49</t>
  </si>
  <si>
    <t>B54</t>
  </si>
  <si>
    <t>WDT_RESET_OUT_N</t>
  </si>
  <si>
    <t>GP63</t>
  </si>
  <si>
    <t>GPIO3_PQ.03</t>
  </si>
  <si>
    <t>WDT_RESET_OUTA</t>
  </si>
  <si>
    <t>soc_gpio30_pq3</t>
  </si>
  <si>
    <t>K46</t>
  </si>
  <si>
    <t>C55</t>
  </si>
  <si>
    <t>GPIO18</t>
  </si>
  <si>
    <t>GP64</t>
  </si>
  <si>
    <t>GPIO3_PQ.04</t>
  </si>
  <si>
    <t>soc_gpio31_pq4</t>
  </si>
  <si>
    <t>40-pin header Pin 18 GPIO</t>
  </si>
  <si>
    <t>L47</t>
  </si>
  <si>
    <t>H55</t>
  </si>
  <si>
    <t>MCLK04</t>
  </si>
  <si>
    <t>GP65</t>
  </si>
  <si>
    <t>GPIO3_PQ.05</t>
  </si>
  <si>
    <t>EXTPERIPH3_CLK</t>
  </si>
  <si>
    <t>soc_gpio32_pq5</t>
  </si>
  <si>
    <t>M45</t>
  </si>
  <si>
    <t>L57</t>
  </si>
  <si>
    <t>MCLK05</t>
  </si>
  <si>
    <t>GP66</t>
  </si>
  <si>
    <t>GPIO3_PQ.06</t>
  </si>
  <si>
    <t>EXTPERIPH4_CLK</t>
  </si>
  <si>
    <t>soc_gpio33_pq6</t>
  </si>
  <si>
    <t>M51</t>
  </si>
  <si>
    <t>L52</t>
  </si>
  <si>
    <t>MODULE_SHDN_N</t>
  </si>
  <si>
    <t>GP67</t>
  </si>
  <si>
    <t>GPIO3_PQ.07</t>
  </si>
  <si>
    <t>soc_gpio35_pq7</t>
  </si>
  <si>
    <t>OverT to shutdown module &amp; system</t>
  </si>
  <si>
    <t>GPIO: MOD_SHUTDOWN_N</t>
  </si>
  <si>
    <t>M52</t>
  </si>
  <si>
    <t>K57</t>
  </si>
  <si>
    <t>PWM01</t>
  </si>
  <si>
    <t>GP68</t>
  </si>
  <si>
    <t>GPIO3_PR.00</t>
  </si>
  <si>
    <t>GP_PWM8</t>
  </si>
  <si>
    <t>soc_gpio37_pr0</t>
  </si>
  <si>
    <t>Camera Conn Frame Sync 2</t>
  </si>
  <si>
    <t>GPIO: CAM_FRSYNC2</t>
  </si>
  <si>
    <t>N50</t>
  </si>
  <si>
    <t>A55</t>
  </si>
  <si>
    <t>GPIO34</t>
  </si>
  <si>
    <t>GP69</t>
  </si>
  <si>
    <t>GPIO3_PR.01</t>
  </si>
  <si>
    <t>soc_gpio56_pr1</t>
  </si>
  <si>
    <t>M.2 M Alert</t>
  </si>
  <si>
    <t>GPIO: M2M_ALERT_N</t>
  </si>
  <si>
    <t>M46</t>
  </si>
  <si>
    <t>K53</t>
  </si>
  <si>
    <t>GP70_UART1_TXD_BOOT2_STRAP</t>
  </si>
  <si>
    <t>GPIO3_PR.02</t>
  </si>
  <si>
    <t>UA3_TXD</t>
  </si>
  <si>
    <t>uart1_tx_pr2</t>
  </si>
  <si>
    <t>boot_sel2</t>
  </si>
  <si>
    <t>40-pin header Pin 8 GPIO/UART1_TXD</t>
  </si>
  <si>
    <t>UART1_TXD</t>
  </si>
  <si>
    <t>L51</t>
  </si>
  <si>
    <t>K54</t>
  </si>
  <si>
    <t>GP71_UART1_RXD</t>
  </si>
  <si>
    <t>GPIO3_PR.03</t>
  </si>
  <si>
    <t>UA3_RXD</t>
  </si>
  <si>
    <t>uart1_rx_pr3</t>
  </si>
  <si>
    <t>40-pin header Pin 10 GPIO/UART1_RXD</t>
  </si>
  <si>
    <t>UART1_RXD</t>
  </si>
  <si>
    <t>GP72_UART1_RTS_N</t>
  </si>
  <si>
    <t>GPIO3_PR.04</t>
  </si>
  <si>
    <t>UA3_RTS</t>
  </si>
  <si>
    <t>uart1_rts_pr4</t>
  </si>
  <si>
    <t>40-pin header Pin 11 GPIO/UART1_RTS</t>
  </si>
  <si>
    <t>K50</t>
  </si>
  <si>
    <t>H54</t>
  </si>
  <si>
    <t>GP73_UART1_CTS_N</t>
  </si>
  <si>
    <t>GPIO3_PR.05</t>
  </si>
  <si>
    <t>UA3_CTS</t>
  </si>
  <si>
    <t>uart1_cts_pr5</t>
  </si>
  <si>
    <t>40-pin header Pin 36 GPIO/UART1_CTS</t>
  </si>
  <si>
    <t>N47</t>
  </si>
  <si>
    <t>G53</t>
  </si>
  <si>
    <t>DP2_AUX_CH_P</t>
  </si>
  <si>
    <t>SF_DPAUX01_P</t>
  </si>
  <si>
    <t>I2C6_CLK</t>
  </si>
  <si>
    <t>dp_aux_ch0_p</t>
  </si>
  <si>
    <t>vddio_edp1</t>
  </si>
  <si>
    <t>DP_AUX</t>
  </si>
  <si>
    <t>BDDPAUX_LFC_VD181818NC</t>
  </si>
  <si>
    <t xml:space="preserve">I2C for Camera </t>
  </si>
  <si>
    <t>I2C_GP4_CLK</t>
  </si>
  <si>
    <t>H52</t>
  </si>
  <si>
    <t>G54</t>
  </si>
  <si>
    <t>DP2_AUX_CH_N</t>
  </si>
  <si>
    <t>SF_DPAUX01_N</t>
  </si>
  <si>
    <t>I2C6_DAT</t>
  </si>
  <si>
    <t>dp_aux_ch0_n</t>
  </si>
  <si>
    <t>I2C_GP4_DAT</t>
  </si>
  <si>
    <t>J52</t>
  </si>
  <si>
    <t>DP2_HPD</t>
  </si>
  <si>
    <t>GP74_HPD0_N</t>
  </si>
  <si>
    <t>GPIO3_PM.00</t>
  </si>
  <si>
    <t>dp_aux_ch0_hpd_pm0</t>
  </si>
  <si>
    <t>vddio_edp</t>
  </si>
  <si>
    <t>wake51</t>
  </si>
  <si>
    <t>BDPGLPHVIN_HFC_VXVDP1P1P1</t>
  </si>
  <si>
    <t>DP hotplug</t>
  </si>
  <si>
    <t>DP2_HPD_CH0_HPD</t>
  </si>
  <si>
    <t>J51</t>
  </si>
  <si>
    <t>DP1_AUX_CH_P</t>
  </si>
  <si>
    <t>GP75_I2C4_CLK</t>
  </si>
  <si>
    <t>GPIO3_PN.03</t>
  </si>
  <si>
    <t>dp_aux_ch1_p_pn3</t>
  </si>
  <si>
    <t>Miscellaneous I2C bus</t>
  </si>
  <si>
    <t>K49</t>
  </si>
  <si>
    <t>J53</t>
  </si>
  <si>
    <t>DP1_AUX_CH_N</t>
  </si>
  <si>
    <t>GP76_I2C4_DAT</t>
  </si>
  <si>
    <t>GPIO3_PN.04</t>
  </si>
  <si>
    <t>dp_aux_ch1_n_pn4</t>
  </si>
  <si>
    <t>J46</t>
  </si>
  <si>
    <t>K51</t>
  </si>
  <si>
    <t>DP1_HPD</t>
  </si>
  <si>
    <t>GP77_XFI3_MDIO</t>
  </si>
  <si>
    <t>GPIO3_PM.01</t>
  </si>
  <si>
    <t>ETH3_MDIO</t>
  </si>
  <si>
    <t>dp_aux_ch1_hpd_pm1</t>
  </si>
  <si>
    <t>cam int2</t>
  </si>
  <si>
    <t>GPIO: CAM_INT2</t>
  </si>
  <si>
    <t>K43</t>
  </si>
  <si>
    <t>F52</t>
  </si>
  <si>
    <t>DP0_AUX_CH_P</t>
  </si>
  <si>
    <t>GP78_I2C7_CLK</t>
  </si>
  <si>
    <t>GPIO3_PN.05</t>
  </si>
  <si>
    <t>I2C7_CLK</t>
  </si>
  <si>
    <t>dp_aux_ch2_p_pn5</t>
  </si>
  <si>
    <t>I2C_GP7_CLK</t>
  </si>
  <si>
    <t>H49</t>
  </si>
  <si>
    <t>F51</t>
  </si>
  <si>
    <t>DP0_AUX_CH_N</t>
  </si>
  <si>
    <t>GP79_I2C7_DAT</t>
  </si>
  <si>
    <t>GPIO3_PN.06</t>
  </si>
  <si>
    <t>I2C7_DAT</t>
  </si>
  <si>
    <t>dp_aux_ch2_n_pn6</t>
  </si>
  <si>
    <t>I2C_GP7_DAT</t>
  </si>
  <si>
    <t>H48</t>
  </si>
  <si>
    <t>K52</t>
  </si>
  <si>
    <t>DP0_HPD</t>
  </si>
  <si>
    <t>GP80_XFI3_MDC</t>
  </si>
  <si>
    <t>GPIO3_PM.02</t>
  </si>
  <si>
    <t>ETH3_MDC</t>
  </si>
  <si>
    <t>dp_aux_ch2_hpd_pm2</t>
  </si>
  <si>
    <t>cam int0</t>
  </si>
  <si>
    <t>GPIO: CAM_INT0</t>
  </si>
  <si>
    <t>K44</t>
  </si>
  <si>
    <t>A53</t>
  </si>
  <si>
    <t>GP81_I2C9_CLK</t>
  </si>
  <si>
    <t>GPIO3_PN.07</t>
  </si>
  <si>
    <t>I2C9_CLK</t>
  </si>
  <si>
    <t>dp_aux_ch3_p_pn7</t>
  </si>
  <si>
    <t>I2C_GP9_CLK</t>
  </si>
  <si>
    <t>J48</t>
  </si>
  <si>
    <t>C53</t>
  </si>
  <si>
    <t>GP82_I2C9_DAT</t>
  </si>
  <si>
    <t>GPIO3_PN.00</t>
  </si>
  <si>
    <t>I2C9_DAT</t>
  </si>
  <si>
    <t>dp_aux_ch3_n_pn0</t>
  </si>
  <si>
    <t>I2C_GP9_DAT</t>
  </si>
  <si>
    <t>J47</t>
  </si>
  <si>
    <t>GPIO24</t>
  </si>
  <si>
    <t>GP83_XFI2_MDIO</t>
  </si>
  <si>
    <t>GPIO3_PM.03</t>
  </si>
  <si>
    <t>ETH2_MDIO</t>
  </si>
  <si>
    <t>dp_aux_ch3_hpd_pm3</t>
  </si>
  <si>
    <t>gpio24 uart sel</t>
  </si>
  <si>
    <t>GPIO: GPIO24_UART_SEL</t>
  </si>
  <si>
    <t>J45</t>
  </si>
  <si>
    <t>D54</t>
  </si>
  <si>
    <t>GPIO03</t>
  </si>
  <si>
    <t>GP84_XFI2_MDC</t>
  </si>
  <si>
    <t>GPIO3_PM.04</t>
  </si>
  <si>
    <t>ETH2_MDC</t>
  </si>
  <si>
    <t>soc_gpio55_pm4</t>
  </si>
  <si>
    <t>wake22</t>
  </si>
  <si>
    <t>BDPGLP_MFC_VXVDP1P1P1</t>
  </si>
  <si>
    <t>cam int3</t>
  </si>
  <si>
    <t>GPIO: CAM_INT3</t>
  </si>
  <si>
    <t>J43</t>
  </si>
  <si>
    <t>GPIO25</t>
  </si>
  <si>
    <t>GP85_XFI0_MDIO</t>
  </si>
  <si>
    <t>GPIO3_PM.05</t>
  </si>
  <si>
    <t>ETH0_MDIO</t>
  </si>
  <si>
    <t>soc_gpio36_pm5</t>
  </si>
  <si>
    <t>Ethernet XFI0 MDIO</t>
  </si>
  <si>
    <t>GPIO25_XFI0_MDIO</t>
  </si>
  <si>
    <t>H44</t>
  </si>
  <si>
    <t>H51</t>
  </si>
  <si>
    <t>GPIO26</t>
  </si>
  <si>
    <t>GP86_XFI0_MDC</t>
  </si>
  <si>
    <t>GPIO3_PM.06</t>
  </si>
  <si>
    <t>ETH0_MDC</t>
  </si>
  <si>
    <t>soc_gpio53_pm6</t>
  </si>
  <si>
    <t>wake59</t>
  </si>
  <si>
    <t>Ethernet XFI0 MDC</t>
  </si>
  <si>
    <t>GPIO26_XFI0_MDC</t>
  </si>
  <si>
    <t>G47</t>
  </si>
  <si>
    <t>C54</t>
  </si>
  <si>
    <t>GPIO33</t>
  </si>
  <si>
    <t>GP87_XFI1_MDIO</t>
  </si>
  <si>
    <t>GPIO3_PM.07</t>
  </si>
  <si>
    <t>ETH1_MDIO</t>
  </si>
  <si>
    <t>soc_gpio38_pm7</t>
  </si>
  <si>
    <t>wake27</t>
  </si>
  <si>
    <t>Ethernet XFI1 MDIO</t>
  </si>
  <si>
    <t>GPIO33_XFI1_MDIO</t>
  </si>
  <si>
    <t>H46</t>
  </si>
  <si>
    <t>GPIO27</t>
  </si>
  <si>
    <t>GP88_PWM1</t>
  </si>
  <si>
    <t>GPIO3_PN.01</t>
  </si>
  <si>
    <t>GP_PWM1</t>
  </si>
  <si>
    <t>soc_gpio39_pn1</t>
  </si>
  <si>
    <t>gpio27 int</t>
  </si>
  <si>
    <t>GPIO: GPIO27_INT</t>
  </si>
  <si>
    <t>K56</t>
  </si>
  <si>
    <t>GPIO19</t>
  </si>
  <si>
    <t>GP89_XFI1_MDC</t>
  </si>
  <si>
    <t>GPIO3_PN.02</t>
  </si>
  <si>
    <t>ETH1_MDC</t>
  </si>
  <si>
    <t>soc_gpio40_pn2</t>
  </si>
  <si>
    <t>wake33</t>
  </si>
  <si>
    <t>40-pin header Pin 19 GPIO</t>
  </si>
  <si>
    <t>H47</t>
  </si>
  <si>
    <t>L10</t>
  </si>
  <si>
    <t>FORCE_RECOVERY_N</t>
  </si>
  <si>
    <t>GP107_RECOVERY0_STRAP</t>
  </si>
  <si>
    <t>GPIO3_PG.00</t>
  </si>
  <si>
    <t>soc_gpio13_pg0</t>
  </si>
  <si>
    <t>vddio_g4</t>
  </si>
  <si>
    <t>rcm_0</t>
  </si>
  <si>
    <t>GPIO: FORCE_RECOVERY_N</t>
  </si>
  <si>
    <t>AC3</t>
  </si>
  <si>
    <t>L56</t>
  </si>
  <si>
    <t>THERM_ALERT_N</t>
  </si>
  <si>
    <t>GP108</t>
  </si>
  <si>
    <t>GPIO3_PG.01</t>
  </si>
  <si>
    <t>soc_gpio14_pg1</t>
  </si>
  <si>
    <t>AC2</t>
  </si>
  <si>
    <t>L11</t>
  </si>
  <si>
    <t>SLEEP_REQ_N</t>
  </si>
  <si>
    <t>GP109</t>
  </si>
  <si>
    <t>GPIO3_PG.02</t>
  </si>
  <si>
    <t>soc_gpio15_pg2</t>
  </si>
  <si>
    <t>wake34</t>
  </si>
  <si>
    <t>AB3</t>
  </si>
  <si>
    <t>J4</t>
  </si>
  <si>
    <t>GPIO01</t>
  </si>
  <si>
    <t>GP110</t>
  </si>
  <si>
    <t>GPIO3_PG.03</t>
  </si>
  <si>
    <t>soc_gpio16_pg3</t>
  </si>
  <si>
    <t>M.2 E WIFI Reset</t>
  </si>
  <si>
    <t>GPIO: M2E_WIFI_DISABLE_N</t>
  </si>
  <si>
    <t>AA1</t>
  </si>
  <si>
    <t>J5</t>
  </si>
  <si>
    <t>ENET_INT</t>
  </si>
  <si>
    <t>GP111</t>
  </si>
  <si>
    <t>GPIO3_PG.04</t>
  </si>
  <si>
    <t>soc_gpio17_pg4</t>
  </si>
  <si>
    <t>wake20</t>
  </si>
  <si>
    <t>Y2</t>
  </si>
  <si>
    <t>H5</t>
  </si>
  <si>
    <t>ENET_RST_N</t>
  </si>
  <si>
    <t>GP112</t>
  </si>
  <si>
    <t>GPIO3_PG.05</t>
  </si>
  <si>
    <t>soc_gpio18_pg5</t>
  </si>
  <si>
    <t>AA10</t>
  </si>
  <si>
    <t>GP113_PWM7</t>
  </si>
  <si>
    <t>GPIO3_PG.06</t>
  </si>
  <si>
    <t>GP_PWM7</t>
  </si>
  <si>
    <t>soc_gpio19_pg6</t>
  </si>
  <si>
    <t>CV VR PWMVID</t>
  </si>
  <si>
    <t>AB7</t>
  </si>
  <si>
    <t>L6</t>
  </si>
  <si>
    <t>GPIO02</t>
  </si>
  <si>
    <t>GP114</t>
  </si>
  <si>
    <t>GPIO3_PG.07</t>
  </si>
  <si>
    <t>SDMMC1_CD</t>
  </si>
  <si>
    <t>soc_gpio20_pg7</t>
  </si>
  <si>
    <t>wake8</t>
  </si>
  <si>
    <t>microSD Socket detection</t>
  </si>
  <si>
    <t>GPIO: SD_DET_N</t>
  </si>
  <si>
    <t>Y1</t>
  </si>
  <si>
    <t>GPIO35</t>
  </si>
  <si>
    <t>GP115</t>
  </si>
  <si>
    <t>GPIO3_PH.00</t>
  </si>
  <si>
    <t>GP_PWM5</t>
  </si>
  <si>
    <t>soc_gpio21_ph0</t>
  </si>
  <si>
    <t>40-pin header Pin18 GPIO/PWM</t>
  </si>
  <si>
    <t>PWM3_40PIN</t>
  </si>
  <si>
    <t>AC8</t>
  </si>
  <si>
    <t>L9</t>
  </si>
  <si>
    <t>GPIO28</t>
  </si>
  <si>
    <t>GP116</t>
  </si>
  <si>
    <t>GPIO3_PH.01</t>
  </si>
  <si>
    <t>soc_gpio22_ph1</t>
  </si>
  <si>
    <t>Camera Conn Error 2</t>
  </si>
  <si>
    <t>GPIO: CAM_ERROR2</t>
  </si>
  <si>
    <t>AA6</t>
  </si>
  <si>
    <t>GP117</t>
  </si>
  <si>
    <t>GPIO3_PH.02</t>
  </si>
  <si>
    <t>soc_gpio06_ph2</t>
  </si>
  <si>
    <t>AC7</t>
  </si>
  <si>
    <t>L5</t>
  </si>
  <si>
    <t>GP118_UART4_TXD_BOOT1_STRAP</t>
  </si>
  <si>
    <t>GPIO3_PH.03</t>
  </si>
  <si>
    <t>UD3_TXD</t>
  </si>
  <si>
    <t>uart4_tx_ph3</t>
  </si>
  <si>
    <t>boot_sel1</t>
  </si>
  <si>
    <t>Camera Reset 0</t>
  </si>
  <si>
    <t>GPIO: CAM0_RST</t>
  </si>
  <si>
    <t>AA3</t>
  </si>
  <si>
    <t>GP119_UART4_RXD</t>
  </si>
  <si>
    <t>GPIO3_PH.04</t>
  </si>
  <si>
    <t>UD3_RXD</t>
  </si>
  <si>
    <t>uart4_rx_ph4</t>
  </si>
  <si>
    <t>Camera frsync</t>
  </si>
  <si>
    <t>GPIO: CAM_FRSYNC1</t>
  </si>
  <si>
    <t>AA4</t>
  </si>
  <si>
    <t>L4</t>
  </si>
  <si>
    <t>GP120_UART4_RTS_N_BOOT0_STRAP</t>
  </si>
  <si>
    <t>GPIO3_PH.05</t>
  </si>
  <si>
    <t>UD3_RTS</t>
  </si>
  <si>
    <t>uart4_rts_ph5</t>
  </si>
  <si>
    <t>boot_sel0</t>
  </si>
  <si>
    <t>Camera Conn Error 4</t>
  </si>
  <si>
    <t>GPIO: CAM_ERROR4</t>
  </si>
  <si>
    <t>AA2</t>
  </si>
  <si>
    <t>GP121_UART4_CTS_N</t>
  </si>
  <si>
    <t>GPIO3_PH.06</t>
  </si>
  <si>
    <t>UD3_CTS</t>
  </si>
  <si>
    <t>uart4_cts_ph6</t>
  </si>
  <si>
    <t>wake38</t>
  </si>
  <si>
    <t>Camera Power down 0</t>
  </si>
  <si>
    <t>GPIO: CAM0_PWDN</t>
  </si>
  <si>
    <t>AB6</t>
  </si>
  <si>
    <t>I2S2_CLK</t>
  </si>
  <si>
    <t>GP122</t>
  </si>
  <si>
    <t>GPIO3_PH.07</t>
  </si>
  <si>
    <t>I2S2_SCLK</t>
  </si>
  <si>
    <t>soc_gpio41_ph7</t>
  </si>
  <si>
    <t>40-pin header Pin 12 GPIO/Audio</t>
  </si>
  <si>
    <t>AB9</t>
  </si>
  <si>
    <t>F5</t>
  </si>
  <si>
    <t>I2S2_DOUT</t>
  </si>
  <si>
    <t>GP123</t>
  </si>
  <si>
    <t>GPIO3_PI.00</t>
  </si>
  <si>
    <t>I2S2_SDATA_OUT</t>
  </si>
  <si>
    <t>soc_gpio42_pi0</t>
  </si>
  <si>
    <t>40-pin header Pin 40 GPIO/Audio</t>
  </si>
  <si>
    <t>AB10</t>
  </si>
  <si>
    <t>F6</t>
  </si>
  <si>
    <t>I2S2_DIN</t>
  </si>
  <si>
    <t>GP124</t>
  </si>
  <si>
    <t>GPIO3_PI.01</t>
  </si>
  <si>
    <t>I2S2_SDATA_IN</t>
  </si>
  <si>
    <t>soc_gpio43_pi1</t>
  </si>
  <si>
    <t>40-pin header Pin 38 GPIO/Audio</t>
  </si>
  <si>
    <t>AA8</t>
  </si>
  <si>
    <t>E4</t>
  </si>
  <si>
    <t>I2S2_FS</t>
  </si>
  <si>
    <t>GP125</t>
  </si>
  <si>
    <t>GPIO3_PI.02</t>
  </si>
  <si>
    <t>I2S2_LRCK</t>
  </si>
  <si>
    <t>soc_gpio44_pi2</t>
  </si>
  <si>
    <t>40-pin header Pin 35 GPIO/Audio</t>
  </si>
  <si>
    <t>AA11</t>
  </si>
  <si>
    <t>K5</t>
  </si>
  <si>
    <t>I2C1_CLK</t>
  </si>
  <si>
    <t>GP126_I2C1_CLK</t>
  </si>
  <si>
    <t>GPIO3_PI.03</t>
  </si>
  <si>
    <t>gen1_i2c_scl_pi3</t>
  </si>
  <si>
    <t>I2C for Board ID</t>
  </si>
  <si>
    <t>I2C_GP1_CLK</t>
  </si>
  <si>
    <t>AC6</t>
  </si>
  <si>
    <t>L8</t>
  </si>
  <si>
    <t>I2C1_DAT</t>
  </si>
  <si>
    <t>GP127_I2C1_DAT</t>
  </si>
  <si>
    <t>GPIO3_PI.04</t>
  </si>
  <si>
    <t>gen1_i2c_sda_pi4</t>
  </si>
  <si>
    <t>I2C_GP1_DAT</t>
  </si>
  <si>
    <t>AB4</t>
  </si>
  <si>
    <t>SF_PWR_CPU_EN</t>
  </si>
  <si>
    <t>GPIO3_PI.05</t>
  </si>
  <si>
    <t>cpu_pwr_req_pi5</t>
  </si>
  <si>
    <t>AC5</t>
  </si>
  <si>
    <t>GP128</t>
  </si>
  <si>
    <t>GPIO3_PI.06</t>
  </si>
  <si>
    <t>GP_PWM6</t>
  </si>
  <si>
    <t>soc_gpio07_pi6</t>
  </si>
  <si>
    <t>CPU VR PWMVID</t>
  </si>
  <si>
    <t>AA5</t>
  </si>
  <si>
    <t>SDMMC1_HV (3V3 Capable)</t>
  </si>
  <si>
    <t>1.8V/3.3V</t>
  </si>
  <si>
    <t>B6</t>
  </si>
  <si>
    <t>SDCARD_CLK</t>
  </si>
  <si>
    <t>GP129_SDMMC_A_CLK</t>
  </si>
  <si>
    <t>GPIO3_PJ.00</t>
  </si>
  <si>
    <t>sdmmc1_clk_pj0</t>
  </si>
  <si>
    <t>vddio_sdmmc1_hv</t>
  </si>
  <si>
    <t>BDSDMEM_GFCR90_VXVDP1P1P1VC</t>
  </si>
  <si>
    <t>SD Card Connector</t>
  </si>
  <si>
    <t>R8</t>
  </si>
  <si>
    <t>A5</t>
  </si>
  <si>
    <t>SDCARD_CMD</t>
  </si>
  <si>
    <t>GP130_SDMMC_A_CMD</t>
  </si>
  <si>
    <t>GPIO3_PJ.01</t>
  </si>
  <si>
    <t>sdmmc1_cmd_pj1</t>
  </si>
  <si>
    <t>R3</t>
  </si>
  <si>
    <t>E8</t>
  </si>
  <si>
    <t>SDCARD_D0</t>
  </si>
  <si>
    <t>GP131_SDMMC_A0</t>
  </si>
  <si>
    <t>GPIO3_PJ.02</t>
  </si>
  <si>
    <t>sdmmc1_dat0_pj2</t>
  </si>
  <si>
    <t>R6</t>
  </si>
  <si>
    <t>F8</t>
  </si>
  <si>
    <t>SDCARD_D1</t>
  </si>
  <si>
    <t>GP132_SDMMC_A1</t>
  </si>
  <si>
    <t>GPIO3_PJ.03</t>
  </si>
  <si>
    <t>sdmmc1_dat1_pj3</t>
  </si>
  <si>
    <t>wake3</t>
  </si>
  <si>
    <t>R5</t>
  </si>
  <si>
    <t>A4</t>
  </si>
  <si>
    <t>SDCARD_D2</t>
  </si>
  <si>
    <t>GP133_SDMMC_A2</t>
  </si>
  <si>
    <t>GPIO3_PJ.04</t>
  </si>
  <si>
    <t>sdmmc1_dat2_pj4</t>
  </si>
  <si>
    <t>T3</t>
  </si>
  <si>
    <t>D6</t>
  </si>
  <si>
    <t>SDCARD_D3</t>
  </si>
  <si>
    <t>GP134_SDMMC_A3</t>
  </si>
  <si>
    <t>GPIO3_PJ.05</t>
  </si>
  <si>
    <t>sdmmc1_dat3_pj5</t>
  </si>
  <si>
    <t>R4</t>
  </si>
  <si>
    <t>SF_SDMMC_A_REXT_PD</t>
  </si>
  <si>
    <t>sdmmc1_comp</t>
  </si>
  <si>
    <t>MEM_COMP</t>
  </si>
  <si>
    <t>BDSDMEMCOMP_IFCR90_VXVDP1P1P1VC</t>
  </si>
  <si>
    <t>T9</t>
  </si>
  <si>
    <t>GP135_QSPI0_CLK</t>
  </si>
  <si>
    <t>GPIO3_PC.00</t>
  </si>
  <si>
    <t>qspi0_sck_pc0</t>
  </si>
  <si>
    <t>vddio_qspi</t>
  </si>
  <si>
    <t>LV_CZ</t>
  </si>
  <si>
    <t>BDSDMEMLV_FFCR90_VXVDP1P1P1</t>
  </si>
  <si>
    <t>18k +/- 30%</t>
  </si>
  <si>
    <t>W7</t>
  </si>
  <si>
    <t>GP136_QSPI0_CS_N</t>
  </si>
  <si>
    <t>GPIO3_PC.01</t>
  </si>
  <si>
    <t>qspi0_cs_n_pc1</t>
  </si>
  <si>
    <t>W6</t>
  </si>
  <si>
    <t>GP137_QSPI0_D0</t>
  </si>
  <si>
    <t>GPIO3_PC.02</t>
  </si>
  <si>
    <t>qspi0_io0_pc2</t>
  </si>
  <si>
    <t>W4</t>
  </si>
  <si>
    <t>GP138_QSPI0_D1</t>
  </si>
  <si>
    <t>GPIO3_PC.03</t>
  </si>
  <si>
    <t>qspi0_io1_pc3</t>
  </si>
  <si>
    <t>Y6</t>
  </si>
  <si>
    <t>GP139_QSPI0_D2</t>
  </si>
  <si>
    <t>GPIO3_PC.04</t>
  </si>
  <si>
    <t>qspi0_io2_pc4</t>
  </si>
  <si>
    <t>V1</t>
  </si>
  <si>
    <t>GP140_QSPI0_D3</t>
  </si>
  <si>
    <t>GPIO3_PC.05</t>
  </si>
  <si>
    <t>qspi0_io3_pc5</t>
  </si>
  <si>
    <t>V2</t>
  </si>
  <si>
    <t>GP141_QSPI1_CLK</t>
  </si>
  <si>
    <t>GPIO3_PC.06</t>
  </si>
  <si>
    <t>qspi1_sck_pc6</t>
  </si>
  <si>
    <t>Y5</t>
  </si>
  <si>
    <t>GP142_QSPI1_CS_N</t>
  </si>
  <si>
    <t>GPIO3_PC.07</t>
  </si>
  <si>
    <t>qspi1_cs_n_pc7</t>
  </si>
  <si>
    <t>V4</t>
  </si>
  <si>
    <t>GP143_QSPI1_D0</t>
  </si>
  <si>
    <t>GPIO3_PD.00</t>
  </si>
  <si>
    <t>qspi1_io0_pd0</t>
  </si>
  <si>
    <t>W3</t>
  </si>
  <si>
    <t>GP144_QSPI1_D1</t>
  </si>
  <si>
    <t>GPIO3_PD.01</t>
  </si>
  <si>
    <t>qspi1_io1_pd1</t>
  </si>
  <si>
    <t>V3</t>
  </si>
  <si>
    <t>GP145_QSPI1_D2</t>
  </si>
  <si>
    <t>GPIO3_PD.02</t>
  </si>
  <si>
    <t>qspi1_io2_pd2</t>
  </si>
  <si>
    <t>Y3</t>
  </si>
  <si>
    <t>GP146_QSPI1_D3</t>
  </si>
  <si>
    <t>GPIO3_PD.03</t>
  </si>
  <si>
    <t>qspi1_io3_pd3</t>
  </si>
  <si>
    <t>Y7</t>
  </si>
  <si>
    <t>SF_QSPI_REXT_PD</t>
  </si>
  <si>
    <t>qspi_comp</t>
  </si>
  <si>
    <t>LVMEM_COMP</t>
  </si>
  <si>
    <t>BDSDMEMLVCOMP_HFCR90_VXVDP1P1P1</t>
  </si>
  <si>
    <t>Y8</t>
  </si>
  <si>
    <t>B5</t>
  </si>
  <si>
    <t>RGMII_TXC</t>
  </si>
  <si>
    <t>GP147_RGMII0_TXC</t>
  </si>
  <si>
    <t>GPIO3_PE.00</t>
  </si>
  <si>
    <t>eqos_txc_pe0</t>
  </si>
  <si>
    <t>vddio_eqos</t>
  </si>
  <si>
    <t>W9</t>
  </si>
  <si>
    <t>J6</t>
  </si>
  <si>
    <t>RGMII_TD0</t>
  </si>
  <si>
    <t>GP148_RGMII0_TD0</t>
  </si>
  <si>
    <t>GPIO3_PE.01</t>
  </si>
  <si>
    <t>eqos_td0_pe1</t>
  </si>
  <si>
    <t>U7</t>
  </si>
  <si>
    <t>RGMII_TD1</t>
  </si>
  <si>
    <t>GP149_RGMII0_TD1</t>
  </si>
  <si>
    <t>GPIO3_PE.02</t>
  </si>
  <si>
    <t>eqos_td1_pe2</t>
  </si>
  <si>
    <t>T4</t>
  </si>
  <si>
    <t>J7</t>
  </si>
  <si>
    <t>RGMII_TD2</t>
  </si>
  <si>
    <t>GP150_RGMII0_TD2</t>
  </si>
  <si>
    <t>GPIO3_PE.03</t>
  </si>
  <si>
    <t>eqos_td2_pe3</t>
  </si>
  <si>
    <t>U8</t>
  </si>
  <si>
    <t>G6</t>
  </si>
  <si>
    <t>RGMII_TD3</t>
  </si>
  <si>
    <t>GP151_RGMII0_TD3</t>
  </si>
  <si>
    <t>GPIO3_PE.04</t>
  </si>
  <si>
    <t>eqos_td3_pe4</t>
  </si>
  <si>
    <t>T6</t>
  </si>
  <si>
    <t>K7</t>
  </si>
  <si>
    <t>RGMII_TX_CTL</t>
  </si>
  <si>
    <t>GP152_RGMII0_TX_CTL</t>
  </si>
  <si>
    <t>GPIO3_PE.05</t>
  </si>
  <si>
    <t>eqos_tx_ctl_pe5</t>
  </si>
  <si>
    <t>V8</t>
  </si>
  <si>
    <t>C4</t>
  </si>
  <si>
    <t>RGMII_RD0</t>
  </si>
  <si>
    <t>GP153_RGMII0_RD0</t>
  </si>
  <si>
    <t>GPIO3_PE.06</t>
  </si>
  <si>
    <t>eqos_rd0_pe6</t>
  </si>
  <si>
    <t>U6</t>
  </si>
  <si>
    <t>K6</t>
  </si>
  <si>
    <t>RGMII_RD1</t>
  </si>
  <si>
    <t>GP154_RGMII0_RD1</t>
  </si>
  <si>
    <t>GPIO3_PE.07</t>
  </si>
  <si>
    <t>eqos_rd1_pe7</t>
  </si>
  <si>
    <t>U1</t>
  </si>
  <si>
    <t>H6</t>
  </si>
  <si>
    <t>RGMII_RD2</t>
  </si>
  <si>
    <t>GP155_RGMII0_RD2</t>
  </si>
  <si>
    <t>GPIO3_PF.00</t>
  </si>
  <si>
    <t>eqos_rd2_pf0</t>
  </si>
  <si>
    <t>U2</t>
  </si>
  <si>
    <t>E5</t>
  </si>
  <si>
    <t>RGMII_RD3</t>
  </si>
  <si>
    <t>GP156_RGMII0_RD3</t>
  </si>
  <si>
    <t>GPIO3_PF.01</t>
  </si>
  <si>
    <t>eqos_rd3_pf1</t>
  </si>
  <si>
    <t>U3</t>
  </si>
  <si>
    <t>D5</t>
  </si>
  <si>
    <t>RGMII_RX_CTL</t>
  </si>
  <si>
    <t>GP157_RGMII0_RX_CTL</t>
  </si>
  <si>
    <t>GPIO3_PF.02</t>
  </si>
  <si>
    <t>eqos_rx_ctl_pf2</t>
  </si>
  <si>
    <t>wake28</t>
  </si>
  <si>
    <t>U5</t>
  </si>
  <si>
    <t>C5</t>
  </si>
  <si>
    <t>RGMII_RXC</t>
  </si>
  <si>
    <t>GP158_RGMII0_RXC</t>
  </si>
  <si>
    <t>GPIO3_PF.03</t>
  </si>
  <si>
    <t>eqos_rxc_pf3</t>
  </si>
  <si>
    <t>T7</t>
  </si>
  <si>
    <t>E7</t>
  </si>
  <si>
    <t>RGMII_SMA_MDIO</t>
  </si>
  <si>
    <t>GP159_RGMII0_SMA_MDIO</t>
  </si>
  <si>
    <t>GPIO3_PF.04</t>
  </si>
  <si>
    <t>eqos_sma_mdio_pf4</t>
  </si>
  <si>
    <t>wake17</t>
  </si>
  <si>
    <t>V5</t>
  </si>
  <si>
    <t>E6</t>
  </si>
  <si>
    <t>RGMII_SMA_MDC</t>
  </si>
  <si>
    <t>GP160_RGMII0_SMA_MDC</t>
  </si>
  <si>
    <t>GPIO3_PF.05</t>
  </si>
  <si>
    <t>eqos_sma_mdc_pf5</t>
  </si>
  <si>
    <t>V6</t>
  </si>
  <si>
    <t>SF_RGMII0_REXT_PD</t>
  </si>
  <si>
    <t>eqos_comp</t>
  </si>
  <si>
    <t>W10</t>
  </si>
  <si>
    <t>F10</t>
  </si>
  <si>
    <t>GPIO15</t>
  </si>
  <si>
    <t>GP161_SPI5_CLK</t>
  </si>
  <si>
    <t>GPIO3_PAC.00</t>
  </si>
  <si>
    <t>DSPK0_DAT</t>
  </si>
  <si>
    <t>spi5_sck_pac0</t>
  </si>
  <si>
    <t>vddio_g7</t>
  </si>
  <si>
    <t>Camera Power down 1</t>
  </si>
  <si>
    <t>GPIO: CAM1_PWDN</t>
  </si>
  <si>
    <t>V52</t>
  </si>
  <si>
    <t>F9</t>
  </si>
  <si>
    <t>GPIO16</t>
  </si>
  <si>
    <t>GP162_SPI5_MISO</t>
  </si>
  <si>
    <t>GPIO3_PAC.01</t>
  </si>
  <si>
    <t>DSPK0_CLK</t>
  </si>
  <si>
    <t>spi5_miso_pac1</t>
  </si>
  <si>
    <t>Camera Reset 1</t>
  </si>
  <si>
    <t>GPIO: CAM1_RST</t>
  </si>
  <si>
    <t>V50</t>
  </si>
  <si>
    <t>GPIO13</t>
  </si>
  <si>
    <t>GP163_SPI5_MOSI</t>
  </si>
  <si>
    <t>GPIO3_PAC.02</t>
  </si>
  <si>
    <t>DMIC2_DAT</t>
  </si>
  <si>
    <t>spi5_mosi_pac2</t>
  </si>
  <si>
    <t>gpio13 blue 1v8</t>
  </si>
  <si>
    <t>GPIO: GPIO13_BLUE_1V8</t>
  </si>
  <si>
    <t>V51</t>
  </si>
  <si>
    <t>L15</t>
  </si>
  <si>
    <t>GPIO14</t>
  </si>
  <si>
    <t>GP164_SPI5_CS0</t>
  </si>
  <si>
    <t>GPIO3_PAC.03</t>
  </si>
  <si>
    <t>DMIC2_CLK</t>
  </si>
  <si>
    <t>spi5_cs0_pac3</t>
  </si>
  <si>
    <t>CAM_FRSYNC4</t>
  </si>
  <si>
    <t>CAM_FRSYNC4  (CIM PIN#96)</t>
  </si>
  <si>
    <t>V48</t>
  </si>
  <si>
    <t>A7</t>
  </si>
  <si>
    <t>GPIO29</t>
  </si>
  <si>
    <t>GP165</t>
  </si>
  <si>
    <t>GPIO3_PAC.04</t>
  </si>
  <si>
    <t>SDMMC1_WP</t>
  </si>
  <si>
    <t>soc_gpio57_pac4</t>
  </si>
  <si>
    <t>Camera Conn Error 3</t>
  </si>
  <si>
    <t>GPIO: CAM_ERROR3</t>
  </si>
  <si>
    <t>V47</t>
  </si>
  <si>
    <t>B8</t>
  </si>
  <si>
    <t>GPIO11</t>
  </si>
  <si>
    <t>GP166</t>
  </si>
  <si>
    <t>GPIO3_PAC.05</t>
  </si>
  <si>
    <t>soc_gpio58_pac5</t>
  </si>
  <si>
    <t>Codec Interrupt</t>
  </si>
  <si>
    <t>GPIO: CODEC_INT</t>
  </si>
  <si>
    <t>V46</t>
  </si>
  <si>
    <t>H9</t>
  </si>
  <si>
    <t>MCLK01</t>
  </si>
  <si>
    <t>GP167</t>
  </si>
  <si>
    <t>GPIO3_PAC.06</t>
  </si>
  <si>
    <t>AUD_MCLK</t>
  </si>
  <si>
    <t>soc_gpio59_pac6</t>
  </si>
  <si>
    <t>Audio Codec MCLK</t>
  </si>
  <si>
    <t>MCLK01_AUDIO_MCLK</t>
  </si>
  <si>
    <t>W43</t>
  </si>
  <si>
    <t>E10</t>
  </si>
  <si>
    <t>GPIO12</t>
  </si>
  <si>
    <t>GP168</t>
  </si>
  <si>
    <t>GPIO3_PAC.07</t>
  </si>
  <si>
    <t>soc_gpio60_pac7</t>
  </si>
  <si>
    <t>Camera System power enable</t>
  </si>
  <si>
    <t>GPIO: CAM_VDD_SYS_EN</t>
  </si>
  <si>
    <t>W44</t>
  </si>
  <si>
    <t>L14</t>
  </si>
  <si>
    <t>I2S1_CLK</t>
  </si>
  <si>
    <t>GP169</t>
  </si>
  <si>
    <t>GPIO3_PAD.00</t>
  </si>
  <si>
    <t>I2S1_SCLK</t>
  </si>
  <si>
    <t>soc_gpio45_pad0</t>
  </si>
  <si>
    <t>wake5</t>
  </si>
  <si>
    <t>DAP1</t>
  </si>
  <si>
    <t>Carrer Audio CODEC</t>
  </si>
  <si>
    <t>U43</t>
  </si>
  <si>
    <t>C7</t>
  </si>
  <si>
    <t>I2S1_SDOUT</t>
  </si>
  <si>
    <t>GP170</t>
  </si>
  <si>
    <t>GPIO3_PAD.01</t>
  </si>
  <si>
    <t>I2S1_SDATA_OUT</t>
  </si>
  <si>
    <t>soc_gpio46_pad1</t>
  </si>
  <si>
    <t>wake44</t>
  </si>
  <si>
    <t>I2S1_DOUT</t>
  </si>
  <si>
    <t>U45</t>
  </si>
  <si>
    <t>H8</t>
  </si>
  <si>
    <t>I2S1_SDIN</t>
  </si>
  <si>
    <t>GP171</t>
  </si>
  <si>
    <t>GPIO3_PAD.02</t>
  </si>
  <si>
    <t>I2S1_SDATA_IN</t>
  </si>
  <si>
    <t>soc_gpio47_pad2</t>
  </si>
  <si>
    <t>wake6</t>
  </si>
  <si>
    <t>I2S1_DIN</t>
  </si>
  <si>
    <t>V45</t>
  </si>
  <si>
    <t>D8</t>
  </si>
  <si>
    <t>I2S1_FS</t>
  </si>
  <si>
    <t>GP172</t>
  </si>
  <si>
    <t>GPIO3_PAD.03</t>
  </si>
  <si>
    <t>I2S1_LRCK</t>
  </si>
  <si>
    <t>soc_gpio48_pad3</t>
  </si>
  <si>
    <t>wake4</t>
  </si>
  <si>
    <t>W46</t>
  </si>
  <si>
    <t>A6</t>
  </si>
  <si>
    <t>GP173_UFS_A_REFCLK</t>
  </si>
  <si>
    <t>GPIO3_PAE.00</t>
  </si>
  <si>
    <t>ufs0_ref_clk_pae0</t>
  </si>
  <si>
    <t>vddio_ufs</t>
  </si>
  <si>
    <t>UFS Reference Clock</t>
  </si>
  <si>
    <t>C6</t>
  </si>
  <si>
    <t>GP174_UFS_A_RST_N</t>
  </si>
  <si>
    <t>GPIO3_PAE.01</t>
  </si>
  <si>
    <t>ufs0_rst_n_pae1</t>
  </si>
  <si>
    <t>UFS Reset</t>
  </si>
  <si>
    <t>D9</t>
  </si>
  <si>
    <t>PEX_C1_CLKREQ_N</t>
  </si>
  <si>
    <t>GP175_PCIE0_CLKREQ_N</t>
  </si>
  <si>
    <t>GPIO3_PK.00</t>
  </si>
  <si>
    <t>pex_l0_clkreq_n_pk0</t>
  </si>
  <si>
    <t>vddio_pex_ctl</t>
  </si>
  <si>
    <t>wake15</t>
  </si>
  <si>
    <t>PEX_CTL_A</t>
  </si>
  <si>
    <t>unused (3.3V Tolerance Enabled to protect pad)</t>
  </si>
  <si>
    <t>B9</t>
  </si>
  <si>
    <t>PEX_C1_RST_N</t>
  </si>
  <si>
    <t>GP176_PCIE0_RST_N</t>
  </si>
  <si>
    <t>GPIO3_PK.01</t>
  </si>
  <si>
    <t>pex_l0_rst_n_pk1</t>
  </si>
  <si>
    <t>B37</t>
  </si>
  <si>
    <t>PEX_C7_CLKREQ_N</t>
  </si>
  <si>
    <t>GP177_PCIE1_CLKREQ_N</t>
  </si>
  <si>
    <t>GPIO3_PK.02</t>
  </si>
  <si>
    <t>PE1_CLKREQ_L</t>
  </si>
  <si>
    <t>pex_l1_clkreq_n_pk2</t>
  </si>
  <si>
    <t>wake54</t>
  </si>
  <si>
    <t>M.2 E PCIe C1 x1 Clkreq</t>
  </si>
  <si>
    <t>H2</t>
  </si>
  <si>
    <t>B36</t>
  </si>
  <si>
    <t>PEX_C7_RST_N</t>
  </si>
  <si>
    <t>GP178_PCIE1_RST_N</t>
  </si>
  <si>
    <t>GPIO3_PK.03</t>
  </si>
  <si>
    <t>PE1_RST_L</t>
  </si>
  <si>
    <t>pex_l1_rst_n_pk3</t>
  </si>
  <si>
    <t>M.2 E PCIe C1 x1 Reset</t>
  </si>
  <si>
    <t>GP179_PCIE2_CLKREQ_N</t>
  </si>
  <si>
    <t>GPIO3_PK.04</t>
  </si>
  <si>
    <t>pex_l2_clkreq_n_pk4</t>
  </si>
  <si>
    <t>wake0</t>
  </si>
  <si>
    <t>GPU VRS11 PSI</t>
  </si>
  <si>
    <t>L7</t>
  </si>
  <si>
    <t>GP180_PCIE2_RST_N</t>
  </si>
  <si>
    <t>GPIO3_PK.05</t>
  </si>
  <si>
    <t>pex_l2_rst_n_pk5</t>
  </si>
  <si>
    <t>SOC VRS11 PSI</t>
  </si>
  <si>
    <t>A38</t>
  </si>
  <si>
    <t>PEX_C8_CLKREQ_N</t>
  </si>
  <si>
    <t>GP181_PCIE3_CLKREQ_N</t>
  </si>
  <si>
    <t>GPIO3_PK.06</t>
  </si>
  <si>
    <t>pex_l3_clkreq_n_pk6</t>
  </si>
  <si>
    <t>wake36</t>
  </si>
  <si>
    <t>H1</t>
  </si>
  <si>
    <t>A39</t>
  </si>
  <si>
    <t>PEX_C8_RST_N</t>
  </si>
  <si>
    <t>GP182_PCIE3_RST_N</t>
  </si>
  <si>
    <t>GPIO3_PK.07</t>
  </si>
  <si>
    <t>pex_l3_rst_n_pk7</t>
  </si>
  <si>
    <t>J1</t>
  </si>
  <si>
    <t>PEX_C4_CLKREQ_N</t>
  </si>
  <si>
    <t>GP183_PCIE4_CLKREQ_N</t>
  </si>
  <si>
    <t>GPIO3_PL.00</t>
  </si>
  <si>
    <t>PE4_CLKREQ_L</t>
  </si>
  <si>
    <t>pex_l4_clkreq_n_pl0</t>
  </si>
  <si>
    <t>wake55</t>
  </si>
  <si>
    <t>M.2 M PCIe C4 x4</t>
  </si>
  <si>
    <t>J2</t>
  </si>
  <si>
    <t>J9</t>
  </si>
  <si>
    <t>PEX_C4_RST_N</t>
  </si>
  <si>
    <t>GP184_PCIE4_RST_N</t>
  </si>
  <si>
    <t>GPIO3_PL.01</t>
  </si>
  <si>
    <t>PE4_RST_L</t>
  </si>
  <si>
    <t>pex_l4_rst_n_pl1</t>
  </si>
  <si>
    <t>J3</t>
  </si>
  <si>
    <t>A8</t>
  </si>
  <si>
    <t>GP185_PCIE_WAKE_N</t>
  </si>
  <si>
    <t>GPIO3_PL.02</t>
  </si>
  <si>
    <t>pex_wake_n_pl2</t>
  </si>
  <si>
    <t>wake1</t>
  </si>
  <si>
    <t xml:space="preserve">M.2 M and PCIe Conn PCIe Wake </t>
  </si>
  <si>
    <t>L3</t>
  </si>
  <si>
    <t>H60</t>
  </si>
  <si>
    <t>GPIO31</t>
  </si>
  <si>
    <t>GP186</t>
  </si>
  <si>
    <t>GPIO3_PL.03</t>
  </si>
  <si>
    <t>soc_gpio34_pl3</t>
  </si>
  <si>
    <t>wake57</t>
  </si>
  <si>
    <t>F16</t>
  </si>
  <si>
    <t>PEX_CLK1_P</t>
  </si>
  <si>
    <t>SF_PCIE0_CLK_P</t>
  </si>
  <si>
    <t>pex_clk0p</t>
  </si>
  <si>
    <t>vddio_pex_clk</t>
  </si>
  <si>
    <t>PEX_CLK0</t>
  </si>
  <si>
    <t>PEX_CLK_A</t>
  </si>
  <si>
    <t>BOPEXCLKX3_LFC_VXVDP1P1NCP1</t>
  </si>
  <si>
    <t>G12</t>
  </si>
  <si>
    <t>F17</t>
  </si>
  <si>
    <t>PEX_CLK1_N</t>
  </si>
  <si>
    <t>SF_PCIE0_CLK_N</t>
  </si>
  <si>
    <t>pex_clk0n</t>
  </si>
  <si>
    <t>H12</t>
  </si>
  <si>
    <t>D49</t>
  </si>
  <si>
    <t>PEX_CLK6_P</t>
  </si>
  <si>
    <t>SF_PCIE1_CLK_P</t>
  </si>
  <si>
    <t>PEX_CLK_OUT_1_P</t>
  </si>
  <si>
    <t>pex_clk1p</t>
  </si>
  <si>
    <t>M.2 E PCIe  C1 x1</t>
  </si>
  <si>
    <t>J13</t>
  </si>
  <si>
    <t>D48</t>
  </si>
  <si>
    <t>PEX_CLK6_N</t>
  </si>
  <si>
    <t>SF_PCIE1_CLK_N</t>
  </si>
  <si>
    <t>PEX_CLK_OUT_1_N</t>
  </si>
  <si>
    <t>pex_clk1n</t>
  </si>
  <si>
    <t>M.2 E PCIe C1 x1</t>
  </si>
  <si>
    <t>K13</t>
  </si>
  <si>
    <t>SF_PCIE2_CLK_P</t>
  </si>
  <si>
    <t>pex_clk2p</t>
  </si>
  <si>
    <t>SF_PCIE2_CLK_N</t>
  </si>
  <si>
    <t>pex_clk2n</t>
  </si>
  <si>
    <t>PEX_CLK0 BIAS0</t>
  </si>
  <si>
    <t>SF_PCIE3_CLK_P</t>
  </si>
  <si>
    <t>pex_clk3p</t>
  </si>
  <si>
    <t>PEX_CLK1</t>
  </si>
  <si>
    <t>SF_PCIE3_CLK_N</t>
  </si>
  <si>
    <t>pex_clk3n</t>
  </si>
  <si>
    <t>J8</t>
  </si>
  <si>
    <t>E23</t>
  </si>
  <si>
    <t>PEX_CLK4_P</t>
  </si>
  <si>
    <t>SF_PCIE4_CLK_P</t>
  </si>
  <si>
    <t>PEX_CLK_OUT_4_P</t>
  </si>
  <si>
    <t>pex_clk4p</t>
  </si>
  <si>
    <t>K10</t>
  </si>
  <si>
    <t>E22</t>
  </si>
  <si>
    <t>PEX_CLK4_N</t>
  </si>
  <si>
    <t>SF_PCIE4_CLK_N</t>
  </si>
  <si>
    <t>PEX_CLK_OUT_4_N</t>
  </si>
  <si>
    <t>pex_clk4n</t>
  </si>
  <si>
    <t>PEX_CLK1 BIAS1</t>
  </si>
  <si>
    <t>K9</t>
  </si>
  <si>
    <t>E11</t>
  </si>
  <si>
    <t>PEX_C0_CLKREQ_N</t>
  </si>
  <si>
    <t>GP187_PCIE7_CLKREQ_N</t>
  </si>
  <si>
    <t>GPIO3_PAG.00</t>
  </si>
  <si>
    <t>PE7_CLKREQ_L</t>
  </si>
  <si>
    <t>pex_l7_clkreq_n_pag0</t>
  </si>
  <si>
    <t>vddio_pex_ctl_3</t>
  </si>
  <si>
    <t>wake11</t>
  </si>
  <si>
    <t>PEX_CTL_3</t>
  </si>
  <si>
    <t>PEX_CTL_C</t>
  </si>
  <si>
    <t>F4</t>
  </si>
  <si>
    <t>D10</t>
  </si>
  <si>
    <t>PEX_C0_RST_N</t>
  </si>
  <si>
    <t>GP188_PCIE7_RST_N</t>
  </si>
  <si>
    <t>GPIO3_PAG.01</t>
  </si>
  <si>
    <t>PE7_RST_L</t>
  </si>
  <si>
    <t>pex_l7_rst_n_pag1</t>
  </si>
  <si>
    <t>J11</t>
  </si>
  <si>
    <t>PEX_C2_CLKREQ_N</t>
  </si>
  <si>
    <t>GP189_PCIE8_CLKREQ_N</t>
  </si>
  <si>
    <t>GPIO3_PAG.02</t>
  </si>
  <si>
    <t>PE8_CLKREQ_L</t>
  </si>
  <si>
    <t>pex_l8_clkreq_n_pag2</t>
  </si>
  <si>
    <t>wake16</t>
  </si>
  <si>
    <t>PEX_C2_RST_N</t>
  </si>
  <si>
    <t>GP190_PCIE8_RST_N</t>
  </si>
  <si>
    <t>GPIO3_PAG.03</t>
  </si>
  <si>
    <t>PE8_RST_L</t>
  </si>
  <si>
    <t>pex_l8_rst_n_pag3</t>
  </si>
  <si>
    <t>GP191_PCIE9_CLKREQ_N</t>
  </si>
  <si>
    <t>GPIO3_PAG.04</t>
  </si>
  <si>
    <t>pex_l9_clkreq_n_pag4</t>
  </si>
  <si>
    <t>wake18</t>
  </si>
  <si>
    <t>CPU VRS11 PSI</t>
  </si>
  <si>
    <t>H3</t>
  </si>
  <si>
    <t>GP192_PCIE9_RST_N</t>
  </si>
  <si>
    <t>GPIO3_PAG.05</t>
  </si>
  <si>
    <t>pex_l9_rst_n_pag5</t>
  </si>
  <si>
    <t>CV VRS11 PSI</t>
  </si>
  <si>
    <t>J10</t>
  </si>
  <si>
    <t>PEX_C3_CLKREQ_N</t>
  </si>
  <si>
    <t>GP193_PCIE10_CLKREQ_N</t>
  </si>
  <si>
    <t>GPIO3_PAG.06</t>
  </si>
  <si>
    <t>pex_l10_clkreq_n_pag6</t>
  </si>
  <si>
    <t>wake19</t>
  </si>
  <si>
    <t>PEX_C3_RST_N</t>
  </si>
  <si>
    <t>GP194_PCIE10_RST_N</t>
  </si>
  <si>
    <t>GPIO3_PAG.07</t>
  </si>
  <si>
    <t>pex_l10_rst_n_pag7</t>
  </si>
  <si>
    <t>E15</t>
  </si>
  <si>
    <t>PEX_CLK0_P</t>
  </si>
  <si>
    <t>SF_PCIE7_CLK_P</t>
  </si>
  <si>
    <t>PEX_CLK_OUT_7_P</t>
  </si>
  <si>
    <t>pex_clk7p</t>
  </si>
  <si>
    <t>vddio_pex_clk3</t>
  </si>
  <si>
    <t>PEX_CLK_C</t>
  </si>
  <si>
    <t>J19</t>
  </si>
  <si>
    <t>E14</t>
  </si>
  <si>
    <t>PEX_CLK0_N</t>
  </si>
  <si>
    <t>SF_PCIE7_CLK_N</t>
  </si>
  <si>
    <t>PEX_CLK_OUT_7_N</t>
  </si>
  <si>
    <t>pex_clk7n</t>
  </si>
  <si>
    <t>PEX_CLK2 BIAS0</t>
  </si>
  <si>
    <t>K19</t>
  </si>
  <si>
    <t>E19</t>
  </si>
  <si>
    <t>PEX_CLK2_P</t>
  </si>
  <si>
    <t>SF_PCIE8_CLK_P</t>
  </si>
  <si>
    <t>PEX_CLK_OUT_8_P</t>
  </si>
  <si>
    <t>pex_clk8p</t>
  </si>
  <si>
    <t>PEX_CLK3</t>
  </si>
  <si>
    <t>K17</t>
  </si>
  <si>
    <t>E18</t>
  </si>
  <si>
    <t>PEX_CLK2_N</t>
  </si>
  <si>
    <t>SF_PCIE8_CLK_N</t>
  </si>
  <si>
    <t>PEX_CLK_OUT_8_N</t>
  </si>
  <si>
    <t>pex_clk8n</t>
  </si>
  <si>
    <t>L17</t>
  </si>
  <si>
    <t>SF_PCIE9_CLK_P</t>
  </si>
  <si>
    <t>pex_clk9p</t>
  </si>
  <si>
    <t>H17</t>
  </si>
  <si>
    <t>SF_PCIE9_CLK_N</t>
  </si>
  <si>
    <t>pex_clk9n</t>
  </si>
  <si>
    <t>H18</t>
  </si>
  <si>
    <t>F20</t>
  </si>
  <si>
    <t>PEX_CLK3_P</t>
  </si>
  <si>
    <t>SF_PCIE10_CLK_P</t>
  </si>
  <si>
    <t>pex_clk10p</t>
  </si>
  <si>
    <t>G15</t>
  </si>
  <si>
    <t>F21</t>
  </si>
  <si>
    <t>PEX_CLK3_N</t>
  </si>
  <si>
    <t>SF_PCIE10_CLK_N</t>
  </si>
  <si>
    <t>pex_clk10n</t>
  </si>
  <si>
    <t>PEX_CLK3 BIAS1</t>
  </si>
  <si>
    <t>H15</t>
  </si>
  <si>
    <t>G38</t>
  </si>
  <si>
    <t>GP90_CAN2_DOUT</t>
  </si>
  <si>
    <t>can2_dout_ps0</t>
  </si>
  <si>
    <t>vddio_g9</t>
  </si>
  <si>
    <t>FSI_G9</t>
  </si>
  <si>
    <t>N6</t>
  </si>
  <si>
    <t>G39</t>
  </si>
  <si>
    <t>GP91_CAN2_DIN</t>
  </si>
  <si>
    <t>can2_din_ps1</t>
  </si>
  <si>
    <t>P7</t>
  </si>
  <si>
    <t>F40</t>
  </si>
  <si>
    <t>GP92</t>
  </si>
  <si>
    <t>can2_stb_ps2</t>
  </si>
  <si>
    <t>N7</t>
  </si>
  <si>
    <t>D40</t>
  </si>
  <si>
    <t>GP93</t>
  </si>
  <si>
    <t>can2_en_ps3</t>
  </si>
  <si>
    <t>P8</t>
  </si>
  <si>
    <t>B40</t>
  </si>
  <si>
    <t>GP94</t>
  </si>
  <si>
    <t>can2_err_ps4</t>
  </si>
  <si>
    <t>H37</t>
  </si>
  <si>
    <t>GP95_CAN3_DOUT</t>
  </si>
  <si>
    <t>CAN3</t>
  </si>
  <si>
    <t>can3_dout_ps5</t>
  </si>
  <si>
    <t>N3</t>
  </si>
  <si>
    <t>H36</t>
  </si>
  <si>
    <t>GP96_CAN3_DIN</t>
  </si>
  <si>
    <t>can3_din_ps6</t>
  </si>
  <si>
    <t>P3</t>
  </si>
  <si>
    <t>J38</t>
  </si>
  <si>
    <t>GP97</t>
  </si>
  <si>
    <t>can3_stb_ps7</t>
  </si>
  <si>
    <t>M1</t>
  </si>
  <si>
    <t>J39</t>
  </si>
  <si>
    <t>GP98</t>
  </si>
  <si>
    <t>can3_en_pt0</t>
  </si>
  <si>
    <t>P1</t>
  </si>
  <si>
    <t>K36</t>
  </si>
  <si>
    <t>GP99</t>
  </si>
  <si>
    <t>can3_err_pt1</t>
  </si>
  <si>
    <t>P2</t>
  </si>
  <si>
    <t>K37</t>
  </si>
  <si>
    <t>GP100_SOC_ERROR_N</t>
  </si>
  <si>
    <t>soc_error_pu0</t>
  </si>
  <si>
    <t>vddio_g10</t>
  </si>
  <si>
    <t>FSI_G10</t>
  </si>
  <si>
    <t>R1</t>
  </si>
  <si>
    <t>B48</t>
  </si>
  <si>
    <t>GP101_UART7_TX</t>
  </si>
  <si>
    <t>UG3_TXD</t>
  </si>
  <si>
    <t>uart7_tx_pu1</t>
  </si>
  <si>
    <t>FSI UART</t>
  </si>
  <si>
    <t>UART7_TXD</t>
  </si>
  <si>
    <t>M8</t>
  </si>
  <si>
    <t>B49</t>
  </si>
  <si>
    <t>GP102_UART7_RX</t>
  </si>
  <si>
    <t>UG3_RXD</t>
  </si>
  <si>
    <t>uart7_rx_pu2</t>
  </si>
  <si>
    <t>UART7_RXD</t>
  </si>
  <si>
    <t>N9</t>
  </si>
  <si>
    <t>F37</t>
  </si>
  <si>
    <t>GP195_SPI7_CLK</t>
  </si>
  <si>
    <t>spi7_sck_pu3</t>
  </si>
  <si>
    <t>N4</t>
  </si>
  <si>
    <t>F36</t>
  </si>
  <si>
    <t>GP196_SPI7_MISO</t>
  </si>
  <si>
    <t>SPI7_DIN</t>
  </si>
  <si>
    <t>spi7_miso_pu4</t>
  </si>
  <si>
    <t>M5</t>
  </si>
  <si>
    <t>E35</t>
  </si>
  <si>
    <t>GP197_SPI7_MOSI</t>
  </si>
  <si>
    <t>SPI7_DOUT</t>
  </si>
  <si>
    <t>spi7_mosi_pu5</t>
  </si>
  <si>
    <t>M4</t>
  </si>
  <si>
    <t>E34</t>
  </si>
  <si>
    <t>GP198_SPI7_CS0_N</t>
  </si>
  <si>
    <t>spi7_cs0_pu6</t>
  </si>
  <si>
    <t>M6</t>
  </si>
  <si>
    <t>GP200</t>
  </si>
  <si>
    <t>soc_gpio51_pu7</t>
  </si>
  <si>
    <t>M3</t>
  </si>
  <si>
    <t>D36</t>
  </si>
  <si>
    <t>GP201</t>
  </si>
  <si>
    <t>soc_gpio52_pv0</t>
  </si>
  <si>
    <t>M2</t>
  </si>
  <si>
    <t>E51</t>
  </si>
  <si>
    <t>GP214</t>
  </si>
  <si>
    <t>soc_gpio61_pw0</t>
  </si>
  <si>
    <t>vddio_g11</t>
  </si>
  <si>
    <t>FSI_G11</t>
  </si>
  <si>
    <t>R2</t>
  </si>
  <si>
    <t>E50</t>
  </si>
  <si>
    <t>GP215</t>
  </si>
  <si>
    <t>soc_gpio62_pw1</t>
  </si>
  <si>
    <t>B58</t>
  </si>
  <si>
    <t>GPIO21</t>
  </si>
  <si>
    <t>GP202_DAP6_CLK</t>
  </si>
  <si>
    <t>GPIO3_PA.00</t>
  </si>
  <si>
    <t>I2S6_SCLK</t>
  </si>
  <si>
    <t>dap6_sclk_pa0</t>
  </si>
  <si>
    <t>vddio_g5</t>
  </si>
  <si>
    <t>DAP6</t>
  </si>
  <si>
    <t>microSD Power Enable</t>
  </si>
  <si>
    <t>GPIO: SD_POWER_EN</t>
  </si>
  <si>
    <t>U47</t>
  </si>
  <si>
    <t>A59</t>
  </si>
  <si>
    <t>GPIO05</t>
  </si>
  <si>
    <t>GP203_DAP6_DOUT</t>
  </si>
  <si>
    <t>GPIO3_PA.01</t>
  </si>
  <si>
    <t>I2S6_SDATA_OUT</t>
  </si>
  <si>
    <t>dap6_dout_pa1</t>
  </si>
  <si>
    <t>m2n ap wake bt</t>
  </si>
  <si>
    <t>GPIO: M2E_AP_WAKE_BT</t>
  </si>
  <si>
    <t>U48</t>
  </si>
  <si>
    <t>B59</t>
  </si>
  <si>
    <t>GPIO04</t>
  </si>
  <si>
    <t>GP204_DAP6_DIN</t>
  </si>
  <si>
    <t>GPIO3_PA.02</t>
  </si>
  <si>
    <t>I2S6_SDATA_IN</t>
  </si>
  <si>
    <t>dap6_din_pa2</t>
  </si>
  <si>
    <t>m2n sar tout</t>
  </si>
  <si>
    <t>GPIO: M2E_SAR_TOUT</t>
  </si>
  <si>
    <t>U42</t>
  </si>
  <si>
    <t>A58</t>
  </si>
  <si>
    <t>GPIO20</t>
  </si>
  <si>
    <t>GP205_DAP6_FS</t>
  </si>
  <si>
    <t>GPIO3_PA.03</t>
  </si>
  <si>
    <t>I2S6_LRCK</t>
  </si>
  <si>
    <t>dap6_fs_pa3</t>
  </si>
  <si>
    <t>Camera Power down 2</t>
  </si>
  <si>
    <t>GPIO: CAM2_PWDN</t>
  </si>
  <si>
    <t>U49</t>
  </si>
  <si>
    <t>C59</t>
  </si>
  <si>
    <t>I2S3_SCLK</t>
  </si>
  <si>
    <t>GP206_DAP4_CLK</t>
  </si>
  <si>
    <t>GPIO3_PA.04</t>
  </si>
  <si>
    <t>I2S4_SCLK</t>
  </si>
  <si>
    <t>dap4_sclk_pa4</t>
  </si>
  <si>
    <t>DAP4</t>
  </si>
  <si>
    <t>Target</t>
  </si>
  <si>
    <t>M.2 E I2S</t>
  </si>
  <si>
    <t>T50</t>
  </si>
  <si>
    <t>K59</t>
  </si>
  <si>
    <t>I2S3_DOUT</t>
  </si>
  <si>
    <t>GP207_DAP4_DOUT</t>
  </si>
  <si>
    <t>GPIO3_PA.05</t>
  </si>
  <si>
    <t>I2S4_SDATA_OUT</t>
  </si>
  <si>
    <t>dap4_dout_pa5</t>
  </si>
  <si>
    <t>I2S4_DOUT</t>
  </si>
  <si>
    <t>U50</t>
  </si>
  <si>
    <t>J59</t>
  </si>
  <si>
    <t>I2S3_DIN</t>
  </si>
  <si>
    <t>GP208_DAP4_DIN</t>
  </si>
  <si>
    <t>GPIO3_PA.06</t>
  </si>
  <si>
    <t>I2S4_SDATA_IN</t>
  </si>
  <si>
    <t>dap4_din_pa6</t>
  </si>
  <si>
    <t>I2S4_DIN</t>
  </si>
  <si>
    <t>U52</t>
  </si>
  <si>
    <t>C60</t>
  </si>
  <si>
    <t>I2S3_FS</t>
  </si>
  <si>
    <t>GP209_DAP4_FS</t>
  </si>
  <si>
    <t>GPIO3_PA.07</t>
  </si>
  <si>
    <t>I2S4_LRCK</t>
  </si>
  <si>
    <t>dap4_fs_pa7</t>
  </si>
  <si>
    <t>I2S4_FS</t>
  </si>
  <si>
    <t>U51</t>
  </si>
  <si>
    <t>C8</t>
  </si>
  <si>
    <t>PEX_C5_CLKREQ_N</t>
  </si>
  <si>
    <t>GP210_PCIE5_CLKREQ_N</t>
  </si>
  <si>
    <t>GPIO3_PAF.00</t>
  </si>
  <si>
    <t>PE5_CLKREQ_L</t>
  </si>
  <si>
    <t>pex_l5_clkreq_n_paf0</t>
  </si>
  <si>
    <t>vddio_pex_ctl_2</t>
  </si>
  <si>
    <t>wake7</t>
  </si>
  <si>
    <t>PEX_CTL_2</t>
  </si>
  <si>
    <t>PEX_CTL_B</t>
  </si>
  <si>
    <t>PCIe Conn C5 x8</t>
  </si>
  <si>
    <t>L2</t>
  </si>
  <si>
    <t>H10</t>
  </si>
  <si>
    <t>PEX_C5_RST_N</t>
  </si>
  <si>
    <t>GP211_PCIE5_RST_N</t>
  </si>
  <si>
    <t>GPIO3_PAF.01</t>
  </si>
  <si>
    <t>PE5_RST_L</t>
  </si>
  <si>
    <t>pex_l5_rst_n_paf1</t>
  </si>
  <si>
    <t>L1</t>
  </si>
  <si>
    <t>L19</t>
  </si>
  <si>
    <t>PEX_C6_CLKREQ_N</t>
  </si>
  <si>
    <t>GP212_PCIE6_CLKREQ_N</t>
  </si>
  <si>
    <t>GPIO3_PAF.02</t>
  </si>
  <si>
    <t>PE6_CLKREQ_L</t>
  </si>
  <si>
    <t>pex_l6_clkreq_n_paf2</t>
  </si>
  <si>
    <t>wake23</t>
  </si>
  <si>
    <t>usbc vbus</t>
  </si>
  <si>
    <t>GPIO: USBC_VBUS</t>
  </si>
  <si>
    <t>K3</t>
  </si>
  <si>
    <t>L18</t>
  </si>
  <si>
    <t>PEX_C6_RST_N</t>
  </si>
  <si>
    <t>GP213_PCIE6_RST_N</t>
  </si>
  <si>
    <t>GPIO3_PAF.03</t>
  </si>
  <si>
    <t>PE6_RST_L</t>
  </si>
  <si>
    <t>pex_l6_rst_n_paf3</t>
  </si>
  <si>
    <t>usbc id</t>
  </si>
  <si>
    <t>GPIO: USBC_ID</t>
  </si>
  <si>
    <t>K4</t>
  </si>
  <si>
    <t>F24</t>
  </si>
  <si>
    <t>PEX_CLK5_P</t>
  </si>
  <si>
    <t>SF_PCIE5_CLK_P</t>
  </si>
  <si>
    <t>PEX_CLK_OUT_5_P</t>
  </si>
  <si>
    <t>pex_clk5p</t>
  </si>
  <si>
    <t>vddio_pex_clk2</t>
  </si>
  <si>
    <t>PEX_CLK4</t>
  </si>
  <si>
    <t>PEX_CLK_B</t>
  </si>
  <si>
    <t>J31</t>
  </si>
  <si>
    <t>F25</t>
  </si>
  <si>
    <t>PEX_CLK5_N</t>
  </si>
  <si>
    <t>SF_PCIE5_CLK_N</t>
  </si>
  <si>
    <t>PEX_CLK_OUT_5_N</t>
  </si>
  <si>
    <t>pex_clk5n</t>
  </si>
  <si>
    <t>K31</t>
  </si>
  <si>
    <t>F32</t>
  </si>
  <si>
    <t>UPHY_REFCLK3_P</t>
  </si>
  <si>
    <t>SF_PCIE6_CLK_P</t>
  </si>
  <si>
    <t>PEX_CLK_OUT_6_P</t>
  </si>
  <si>
    <t>pex_clk6p</t>
  </si>
  <si>
    <t>F33</t>
  </si>
  <si>
    <t>UPHY_REFCLK3_N</t>
  </si>
  <si>
    <t>SF_PCIE6_CLK_N</t>
  </si>
  <si>
    <t>PEX_CLK_OUT_6_N</t>
  </si>
  <si>
    <t>pex_clk6n</t>
  </si>
  <si>
    <t>PEX_CLK4 BIAS</t>
  </si>
  <si>
    <t>H35</t>
  </si>
  <si>
    <t>SF_SKEY_SPI_CLK</t>
  </si>
  <si>
    <t>spi6_sck</t>
  </si>
  <si>
    <t>vddio_g8</t>
  </si>
  <si>
    <t>AA45</t>
  </si>
  <si>
    <t>SF_SKEY_SPI_MISO</t>
  </si>
  <si>
    <t>spi6_miso</t>
  </si>
  <si>
    <t>Y47</t>
  </si>
  <si>
    <t>SF_SKEY_SPI_MOSI</t>
  </si>
  <si>
    <t>spi6_mosi</t>
  </si>
  <si>
    <t>Y45</t>
  </si>
  <si>
    <t>SF_SKEY_SPI_CS_N</t>
  </si>
  <si>
    <t>spi6_cs0</t>
  </si>
  <si>
    <t>Y43</t>
  </si>
  <si>
    <t>SF_EMMC_CLK</t>
  </si>
  <si>
    <t>emmc_clk</t>
  </si>
  <si>
    <t>vddio_emmc</t>
  </si>
  <si>
    <t>ST_MEM</t>
  </si>
  <si>
    <t>BDEMMC_IOBRICK_GFCR90</t>
  </si>
  <si>
    <t>15k</t>
  </si>
  <si>
    <t>PD</t>
  </si>
  <si>
    <t>AD6</t>
  </si>
  <si>
    <t>SF_EMMC_CMD</t>
  </si>
  <si>
    <t>emmc_cmd</t>
  </si>
  <si>
    <t>AD5</t>
  </si>
  <si>
    <t>SF_EMMC_D0</t>
  </si>
  <si>
    <t>emmc_dat0</t>
  </si>
  <si>
    <t>AD1</t>
  </si>
  <si>
    <t>SF_EMMC_D1</t>
  </si>
  <si>
    <t>emmc_dat1</t>
  </si>
  <si>
    <t>AD2</t>
  </si>
  <si>
    <t>SF_EMMC_D2</t>
  </si>
  <si>
    <t>emmc_dat2</t>
  </si>
  <si>
    <t>AE3</t>
  </si>
  <si>
    <t>SF_EMMC_D3</t>
  </si>
  <si>
    <t>emmc_dat3</t>
  </si>
  <si>
    <t>AC1</t>
  </si>
  <si>
    <t>SF_EMMC_D4</t>
  </si>
  <si>
    <t>emmc_dat4</t>
  </si>
  <si>
    <t>AD3</t>
  </si>
  <si>
    <t>SF_EMMC_D5</t>
  </si>
  <si>
    <t>emmc_dat5</t>
  </si>
  <si>
    <t>AE4</t>
  </si>
  <si>
    <t>SF_EMMC_D6</t>
  </si>
  <si>
    <t>emmc_dat6</t>
  </si>
  <si>
    <t>AE6</t>
  </si>
  <si>
    <t>SF_EMMC_D7</t>
  </si>
  <si>
    <t>emmc_dat7</t>
  </si>
  <si>
    <t>AE7</t>
  </si>
  <si>
    <t>SF_EMMC_DQS</t>
  </si>
  <si>
    <t>emmc_dqs</t>
  </si>
  <si>
    <t>AD4</t>
  </si>
  <si>
    <t>SF_EMMC_REXT_PD</t>
  </si>
  <si>
    <t>unused_EMMC_COMP</t>
  </si>
  <si>
    <t>emmc_comp</t>
  </si>
  <si>
    <t>AD8</t>
  </si>
  <si>
    <t>E42</t>
  </si>
  <si>
    <t>CSI0_D0_P</t>
  </si>
  <si>
    <t>HS_CSI0_D0_P</t>
  </si>
  <si>
    <t>unused_CSI_A_D0_P</t>
  </si>
  <si>
    <t>CSI_TRIO0</t>
  </si>
  <si>
    <t>A</t>
  </si>
  <si>
    <t>csi_a_d0_p</t>
  </si>
  <si>
    <t>avdd_csi</t>
  </si>
  <si>
    <t>CSI_A</t>
  </si>
  <si>
    <t>BDMIPI16X_PLL1BIAS1_BFC130P70B</t>
  </si>
  <si>
    <t>Camera Conn</t>
  </si>
  <si>
    <t>E40</t>
  </si>
  <si>
    <t>E41</t>
  </si>
  <si>
    <t>CSI0_D0_N</t>
  </si>
  <si>
    <t>HS_CSI0_D0_N</t>
  </si>
  <si>
    <t>unused_CSI_A_D0_N</t>
  </si>
  <si>
    <t>csi_a_d0_n</t>
  </si>
  <si>
    <t>F43</t>
  </si>
  <si>
    <t>CSI0_CLK_P</t>
  </si>
  <si>
    <t>HS_CSI0_CLK_P</t>
  </si>
  <si>
    <t>unused_CSI_A_CLK_P</t>
  </si>
  <si>
    <t>C</t>
  </si>
  <si>
    <t>csi_a_clk_p</t>
  </si>
  <si>
    <t>E39</t>
  </si>
  <si>
    <t>F42</t>
  </si>
  <si>
    <t>CSI0_CLK_N</t>
  </si>
  <si>
    <t>HS_CSI0_CLK_N</t>
  </si>
  <si>
    <t>unused_CSI_A_CLK_N</t>
  </si>
  <si>
    <t>CSI_TRIO1</t>
  </si>
  <si>
    <t>csi_a_clk_n</t>
  </si>
  <si>
    <t>F39</t>
  </si>
  <si>
    <t>CSI0_D1_P</t>
  </si>
  <si>
    <t>HS_CSI0_D1_P</t>
  </si>
  <si>
    <t>unused_CSI_A_D1_P</t>
  </si>
  <si>
    <t>csi_a_d1_p</t>
  </si>
  <si>
    <t>D38</t>
  </si>
  <si>
    <t>E38</t>
  </si>
  <si>
    <t>CSI0_D1_N</t>
  </si>
  <si>
    <t>HS_CSI0_D1_N</t>
  </si>
  <si>
    <t>unused_CSI_A_D1_N</t>
  </si>
  <si>
    <t>csi_a_d1_n</t>
  </si>
  <si>
    <t>G41</t>
  </si>
  <si>
    <t>CSI1_D0_P</t>
  </si>
  <si>
    <t>HS_CSI1_D0_P</t>
  </si>
  <si>
    <t>unused_CSI_B_D0_P</t>
  </si>
  <si>
    <t>CSI_TRIO2</t>
  </si>
  <si>
    <t>csi_b_d0_p</t>
  </si>
  <si>
    <t>CSI_B</t>
  </si>
  <si>
    <t>G42</t>
  </si>
  <si>
    <t>CSI1_D0_N</t>
  </si>
  <si>
    <t>HS_CSI1_D0_N</t>
  </si>
  <si>
    <t>unused_CSI_B_D0_N</t>
  </si>
  <si>
    <t>csi_b_d0_n</t>
  </si>
  <si>
    <t>F41</t>
  </si>
  <si>
    <t>H43</t>
  </si>
  <si>
    <t>CSI1_CLK_P</t>
  </si>
  <si>
    <t>HS_CSI1_CLK_P</t>
  </si>
  <si>
    <t>unused_CSI_B_CLK_P</t>
  </si>
  <si>
    <t>csi_b_clk_p</t>
  </si>
  <si>
    <t>H42</t>
  </si>
  <si>
    <t>CSI1_CLK_N</t>
  </si>
  <si>
    <t>HS_CSI1_CLK_N</t>
  </si>
  <si>
    <t>unused_CSI_B_CLK_N</t>
  </si>
  <si>
    <t>CSI_TRIO3</t>
  </si>
  <si>
    <t>csi_b_clk_n</t>
  </si>
  <si>
    <t>J41</t>
  </si>
  <si>
    <t>CSI1_D1_P</t>
  </si>
  <si>
    <t>HS_CSI1_D1_P</t>
  </si>
  <si>
    <t>unused_CSI_B_D1_P</t>
  </si>
  <si>
    <t>csi_b_d1_p</t>
  </si>
  <si>
    <t>D43</t>
  </si>
  <si>
    <t>J42</t>
  </si>
  <si>
    <t>CSI1_D1_N</t>
  </si>
  <si>
    <t>HS_CSI1_D1_N</t>
  </si>
  <si>
    <t>unused_CSI_B_D1_N</t>
  </si>
  <si>
    <t>csi_b_d1_n</t>
  </si>
  <si>
    <t>C43</t>
  </si>
  <si>
    <t>A41</t>
  </si>
  <si>
    <t>CSI2_D0_P</t>
  </si>
  <si>
    <t>HS_CSI2_D0_P</t>
  </si>
  <si>
    <t>unused_CSI_C_D0_P</t>
  </si>
  <si>
    <t>CSI_TRIO4</t>
  </si>
  <si>
    <t>csi_c_d0_p</t>
  </si>
  <si>
    <t>CSI_C</t>
  </si>
  <si>
    <t>B41</t>
  </si>
  <si>
    <t>A42</t>
  </si>
  <si>
    <t>CSI2_D0_N</t>
  </si>
  <si>
    <t>HS_CSI2_D0_N</t>
  </si>
  <si>
    <t>unused_CSI_C_D0_N</t>
  </si>
  <si>
    <t>csi_c_d0_n</t>
  </si>
  <si>
    <t>C41</t>
  </si>
  <si>
    <t>B43</t>
  </si>
  <si>
    <t>CSI2_CLK_P</t>
  </si>
  <si>
    <t>HS_CSI2_CLK_P</t>
  </si>
  <si>
    <t>unused_CSI_C_CLK_P</t>
  </si>
  <si>
    <t>csi_c_clk_p</t>
  </si>
  <si>
    <t>B42</t>
  </si>
  <si>
    <t>CSI2_CLK_N</t>
  </si>
  <si>
    <t>HS_CSI2_CLK_N</t>
  </si>
  <si>
    <t>unused_CSI_C_CLK_N</t>
  </si>
  <si>
    <t>CSI_TRIO5</t>
  </si>
  <si>
    <t>csi_c_clk_n</t>
  </si>
  <si>
    <t>C42</t>
  </si>
  <si>
    <t>CSI2_D1_P</t>
  </si>
  <si>
    <t>HS_CSI2_D1_P</t>
  </si>
  <si>
    <t>unused_CSI_C_D1_P</t>
  </si>
  <si>
    <t>csi_c_d1_p</t>
  </si>
  <si>
    <t>CSI2_D1_N</t>
  </si>
  <si>
    <t>HS_CSI2_D1_N</t>
  </si>
  <si>
    <t>unused_CSI_C_D1_N</t>
  </si>
  <si>
    <t>csi_c_d1_n</t>
  </si>
  <si>
    <t>E45</t>
  </si>
  <si>
    <t>CSI3_D0_P</t>
  </si>
  <si>
    <t>HS_CSI3_D0_P</t>
  </si>
  <si>
    <t>unused_CSI_D_D0_P</t>
  </si>
  <si>
    <t>CSI_TRIO6</t>
  </si>
  <si>
    <t>csi_d_d0_p</t>
  </si>
  <si>
    <t>CSI_D</t>
  </si>
  <si>
    <t>E44</t>
  </si>
  <si>
    <t>CSI3_D0_N</t>
  </si>
  <si>
    <t>HS_CSI3_D0_N</t>
  </si>
  <si>
    <t>unused_CSI_D_D0_N</t>
  </si>
  <si>
    <t>csi_d_d0_n</t>
  </si>
  <si>
    <t>G43</t>
  </si>
  <si>
    <t>F46</t>
  </si>
  <si>
    <t>CSI3_CLK_P</t>
  </si>
  <si>
    <t>HS_CSI3_CLK_P</t>
  </si>
  <si>
    <t>unused_CSI_D_CLK_P</t>
  </si>
  <si>
    <t>csi_d_clk_p</t>
  </si>
  <si>
    <t>F45</t>
  </si>
  <si>
    <t>CSI3_CLK_N</t>
  </si>
  <si>
    <t>HS_CSI3_CLK_N</t>
  </si>
  <si>
    <t>unused_CSI_D_CLK_N</t>
  </si>
  <si>
    <t>CSI_TRIO7</t>
  </si>
  <si>
    <t>csi_d_clk_n</t>
  </si>
  <si>
    <t>F44</t>
  </si>
  <si>
    <t>G44</t>
  </si>
  <si>
    <t>CSI3_D1_P</t>
  </si>
  <si>
    <t>HS_CSI3_D1_P</t>
  </si>
  <si>
    <t>unused_CSI_D_D1_P</t>
  </si>
  <si>
    <t>csi_d_d1_p</t>
  </si>
  <si>
    <t>G45</t>
  </si>
  <si>
    <t>CSI3_D1_N</t>
  </si>
  <si>
    <t>HS_CSI3_D1_N</t>
  </si>
  <si>
    <t>unused_CSI_D_D1_N</t>
  </si>
  <si>
    <t>csi_d_d1_n</t>
  </si>
  <si>
    <t>G48</t>
  </si>
  <si>
    <t>CSI4_D0_P</t>
  </si>
  <si>
    <t>HS_CSI4_D0_P</t>
  </si>
  <si>
    <t>unused_CSI_E_D0_P</t>
  </si>
  <si>
    <t>CSI_TRIO8</t>
  </si>
  <si>
    <t>csi_e_d0_p</t>
  </si>
  <si>
    <t>CSI_E</t>
  </si>
  <si>
    <t>B44</t>
  </si>
  <si>
    <t>CSI4_D0_N</t>
  </si>
  <si>
    <t>HS_CSI4_D0_N</t>
  </si>
  <si>
    <t>unused_CSI_E_D0_N</t>
  </si>
  <si>
    <t>csi_e_d0_n</t>
  </si>
  <si>
    <t>C44</t>
  </si>
  <si>
    <t>F48</t>
  </si>
  <si>
    <t>CSI4_CLK_P</t>
  </si>
  <si>
    <t>HS_CSI4_CLK_P</t>
  </si>
  <si>
    <t>unused_CSI_E_CLK_P</t>
  </si>
  <si>
    <t>csi_e_clk_p</t>
  </si>
  <si>
    <t>A44</t>
  </si>
  <si>
    <t>F49</t>
  </si>
  <si>
    <t>CSI4_CLK_N</t>
  </si>
  <si>
    <t>HS_CSI4_CLK_N</t>
  </si>
  <si>
    <t>unused_CSI_E_CLK_N</t>
  </si>
  <si>
    <t>CSI_TRIO9</t>
  </si>
  <si>
    <t>csi_e_clk_n</t>
  </si>
  <si>
    <t>A45</t>
  </si>
  <si>
    <t>E47</t>
  </si>
  <si>
    <t>CSI4_D1_P</t>
  </si>
  <si>
    <t>HS_CSI4_D1_P</t>
  </si>
  <si>
    <t>unused_CSI_E_D1_P</t>
  </si>
  <si>
    <t>csi_e_d1_p</t>
  </si>
  <si>
    <t>C45</t>
  </si>
  <si>
    <t>E48</t>
  </si>
  <si>
    <t>CSI4_D1_N</t>
  </si>
  <si>
    <t>HS_CSI4_D1_N</t>
  </si>
  <si>
    <t>unused_CSI_E_D1_N</t>
  </si>
  <si>
    <t>csi_e_d1_n</t>
  </si>
  <si>
    <t>B45</t>
  </si>
  <si>
    <t>D42</t>
  </si>
  <si>
    <t>CSI5_D0_P</t>
  </si>
  <si>
    <t>HS_CSI5_D0_P</t>
  </si>
  <si>
    <t>unused_CSI_F_D0_P</t>
  </si>
  <si>
    <t>CSI_TRIO10</t>
  </si>
  <si>
    <t>csi_f_d0_p</t>
  </si>
  <si>
    <t>CSI_F</t>
  </si>
  <si>
    <t>D46</t>
  </si>
  <si>
    <t>CSI5_D0_N</t>
  </si>
  <si>
    <t>HS_CSI5_D0_N</t>
  </si>
  <si>
    <t>unused_CSI_F_D0_N</t>
  </si>
  <si>
    <t>csi_f_d0_n</t>
  </si>
  <si>
    <t>C46</t>
  </si>
  <si>
    <t>CSI5_CLK_P</t>
  </si>
  <si>
    <t>HS_CSI5_CLK_P</t>
  </si>
  <si>
    <t>unused_CSI_F_CLK_P</t>
  </si>
  <si>
    <t>csi_f_clk_p</t>
  </si>
  <si>
    <t>CSI5_CLK_N</t>
  </si>
  <si>
    <t>HS_CSI5_CLK_N</t>
  </si>
  <si>
    <t>unused_CSI_F_CLK_N</t>
  </si>
  <si>
    <t>CSI_TRIO11</t>
  </si>
  <si>
    <t>csi_f_clk_n</t>
  </si>
  <si>
    <t>D47</t>
  </si>
  <si>
    <t>CSI5_D1_P</t>
  </si>
  <si>
    <t>HS_CSI5_D1_P</t>
  </si>
  <si>
    <t>unused_CSI_F_D1_P</t>
  </si>
  <si>
    <t>csi_f_d1_p</t>
  </si>
  <si>
    <t>C47</t>
  </si>
  <si>
    <t>D45</t>
  </si>
  <si>
    <t>CSI5_D1_N</t>
  </si>
  <si>
    <t>HS_CSI5_D1_N</t>
  </si>
  <si>
    <t>unused_CSI_F_D1_N</t>
  </si>
  <si>
    <t>csi_f_d1_n</t>
  </si>
  <si>
    <t>B47</t>
  </si>
  <si>
    <t>CSI6_D0_P</t>
  </si>
  <si>
    <t>HS_CSI6_D0_P</t>
  </si>
  <si>
    <t>unused_CSI_G_D0_P</t>
  </si>
  <si>
    <t>CSI_TRIO12</t>
  </si>
  <si>
    <t>csi_g_d0_p</t>
  </si>
  <si>
    <t>CSI_G</t>
  </si>
  <si>
    <t>CSI6_D0_N</t>
  </si>
  <si>
    <t>HS_CSI6_D0_N</t>
  </si>
  <si>
    <t>unused_CSI_G_D0_N</t>
  </si>
  <si>
    <t>csi_g_d0_n</t>
  </si>
  <si>
    <t>J44</t>
  </si>
  <si>
    <t>CSI6_CLK_P</t>
  </si>
  <si>
    <t>HS_CSI6_CLK_P</t>
  </si>
  <si>
    <t>unused_CSI_G_CLK_P</t>
  </si>
  <si>
    <t>csi_g_clk_p</t>
  </si>
  <si>
    <t>C48</t>
  </si>
  <si>
    <t>CSI6_CLK_N</t>
  </si>
  <si>
    <t>HS_CSI6_CLK_N</t>
  </si>
  <si>
    <t>unused_CSI_G_CLK_N</t>
  </si>
  <si>
    <t>CSI_TRIO13</t>
  </si>
  <si>
    <t>csi_g_clk_n</t>
  </si>
  <si>
    <t>CSI6_D1_P</t>
  </si>
  <si>
    <t>HS_CSI6_D1_P</t>
  </si>
  <si>
    <t>unused_CSI_G_D1_P</t>
  </si>
  <si>
    <t>csi_g_d1_p</t>
  </si>
  <si>
    <t>H45</t>
  </si>
  <si>
    <t>CSI6_D1_N</t>
  </si>
  <si>
    <t>HS_CSI6_D1_N</t>
  </si>
  <si>
    <t>unused_CSI_G_D1_N</t>
  </si>
  <si>
    <t>csi_g_d1_n</t>
  </si>
  <si>
    <t>C49</t>
  </si>
  <si>
    <t>CSI7_D0_P</t>
  </si>
  <si>
    <t>HS_CSI7_D0_P</t>
  </si>
  <si>
    <t>unused_CSI_H_D0_P</t>
  </si>
  <si>
    <t>CSI_TRIO14</t>
  </si>
  <si>
    <t>csi_h_d0_p</t>
  </si>
  <si>
    <t>CSI_H</t>
  </si>
  <si>
    <t>D50</t>
  </si>
  <si>
    <t>CSI7_D0_N</t>
  </si>
  <si>
    <t>HS_CSI7_D0_N</t>
  </si>
  <si>
    <t>unused_CSI_H_D0_N</t>
  </si>
  <si>
    <t>csi_h_d0_n</t>
  </si>
  <si>
    <t>D51</t>
  </si>
  <si>
    <t>CSI7_CLK_P</t>
  </si>
  <si>
    <t>HS_CSI7_CLK_P</t>
  </si>
  <si>
    <t>unused_CSI_H_CLK_P</t>
  </si>
  <si>
    <t>csi_h_clk_p</t>
  </si>
  <si>
    <t>E49</t>
  </si>
  <si>
    <t>B46</t>
  </si>
  <si>
    <t>CSI7_CLK_N</t>
  </si>
  <si>
    <t>HS_CSI7_CLK_N</t>
  </si>
  <si>
    <t>unused_CSI_H_CLK_N</t>
  </si>
  <si>
    <t>CSI_TRIO15</t>
  </si>
  <si>
    <t>csi_h_clk_n</t>
  </si>
  <si>
    <t>CSI7_D1_P</t>
  </si>
  <si>
    <t>HS_CSI7_D1_P</t>
  </si>
  <si>
    <t>unused_CSI_H_D1_P</t>
  </si>
  <si>
    <t>csi_h_d1_p</t>
  </si>
  <si>
    <t>CSI7_D1_N</t>
  </si>
  <si>
    <t>HS_CSI7_D1_N</t>
  </si>
  <si>
    <t>unused_CSI_H_D1_N</t>
  </si>
  <si>
    <t>csi_h_d1_n</t>
  </si>
  <si>
    <t>E52</t>
  </si>
  <si>
    <t>HS_CSI_REXT_PD</t>
  </si>
  <si>
    <t>unused_CSI_RDN</t>
  </si>
  <si>
    <t>csi_rdn</t>
  </si>
  <si>
    <t>PHY_BIAS PHY_PLL</t>
  </si>
  <si>
    <t>A51</t>
  </si>
  <si>
    <t>HDMI_DP2_TX2_P</t>
  </si>
  <si>
    <t>HS_DISP0_HDMI_D0_DP2_P</t>
  </si>
  <si>
    <t>DP0_TXDP0</t>
  </si>
  <si>
    <t>HDMI0_TXDP2</t>
  </si>
  <si>
    <t>hdmi_dp0_txdp0</t>
  </si>
  <si>
    <t>avddio_hdmi_dp0</t>
  </si>
  <si>
    <t>DISP</t>
  </si>
  <si>
    <t>DP_SINGLE_LFC130P70B</t>
  </si>
  <si>
    <t>DP++ Display</t>
  </si>
  <si>
    <t>A50</t>
  </si>
  <si>
    <t>HDMI_DP2_TX2_N</t>
  </si>
  <si>
    <t>HS_DISP0_HDMI_D0_DP2_N</t>
  </si>
  <si>
    <t>DP0_TXDN0</t>
  </si>
  <si>
    <t>HDMI0_TXDN2</t>
  </si>
  <si>
    <t>hdmi_dp0_txdn0</t>
  </si>
  <si>
    <t>B51</t>
  </si>
  <si>
    <t>HDMI_DP2_TX1_P</t>
  </si>
  <si>
    <t>HS_DISP0_HDMI_D1_DP1_P</t>
  </si>
  <si>
    <t>DP0_TXDP1</t>
  </si>
  <si>
    <t>HDMI0_TXDP1</t>
  </si>
  <si>
    <t>hdmi_dp0_txdp1</t>
  </si>
  <si>
    <t>H50</t>
  </si>
  <si>
    <t>B52</t>
  </si>
  <si>
    <t>HDMI_DP2_TX1_N</t>
  </si>
  <si>
    <t>HS_DISP0_HDMI_D1_DP1_N</t>
  </si>
  <si>
    <t>DP0_TXDN1</t>
  </si>
  <si>
    <t>HDMI0_TXDN1</t>
  </si>
  <si>
    <t>hdmi_dp0_txdn1</t>
  </si>
  <si>
    <t>HDMI_DP2_TX0_P</t>
  </si>
  <si>
    <t>HS_DISP0_HDMI_D2_DP0_P</t>
  </si>
  <si>
    <t>DP0_TXDP2</t>
  </si>
  <si>
    <t>HDMI0_TXDP0</t>
  </si>
  <si>
    <t>hdmi_dp0_txdp2</t>
  </si>
  <si>
    <t>F50</t>
  </si>
  <si>
    <t>D52</t>
  </si>
  <si>
    <t>HDMI_DP2_TX0_N</t>
  </si>
  <si>
    <t>HS_DISP0_HDMI_D2_DP0_N</t>
  </si>
  <si>
    <t>DP0_TXDN2</t>
  </si>
  <si>
    <t>HDMI0_TXDN0</t>
  </si>
  <si>
    <t>hdmi_dp0_txdn2</t>
  </si>
  <si>
    <t>C51</t>
  </si>
  <si>
    <t>HDMI_DP2_TX3_P</t>
  </si>
  <si>
    <t>HS_DISP0_HDMI_CK_DP3_P</t>
  </si>
  <si>
    <t>DP0_TXDP3</t>
  </si>
  <si>
    <t>HDMI0_TXDP3</t>
  </si>
  <si>
    <t>hdmi_dp0_txdp3</t>
  </si>
  <si>
    <t>G50</t>
  </si>
  <si>
    <t>C50</t>
  </si>
  <si>
    <t>HDMI_DP2_TX3_N</t>
  </si>
  <si>
    <t>HS_DISP0_HDMI_CK_DP3_N</t>
  </si>
  <si>
    <t>DP0_TXDN3</t>
  </si>
  <si>
    <t>HDMI0_TXDN3</t>
  </si>
  <si>
    <t>hdmi_dp0_txdn3</t>
  </si>
  <si>
    <t>G49</t>
  </si>
  <si>
    <t>HS_DISP0_HDMI_DP_REXT_PD</t>
  </si>
  <si>
    <t>unused_HDMI_DP0_RSET</t>
  </si>
  <si>
    <t>hdmi_dp0_rset</t>
  </si>
  <si>
    <t>F12</t>
  </si>
  <si>
    <t>USB0_P</t>
  </si>
  <si>
    <t>HS_USB0_P0_P</t>
  </si>
  <si>
    <t>unused_USB0_DP</t>
  </si>
  <si>
    <t>usb0_dp</t>
  </si>
  <si>
    <t>avdd_usb</t>
  </si>
  <si>
    <t>BDUSB2_DD4BIAS1_CFC130P70B</t>
  </si>
  <si>
    <t>Front USB-C (ADB/flash)</t>
  </si>
  <si>
    <t>F13</t>
  </si>
  <si>
    <t>USB0_N</t>
  </si>
  <si>
    <t>HS_USB0_P0_N</t>
  </si>
  <si>
    <t>unused_USB0_DN</t>
  </si>
  <si>
    <t>usb0_dn</t>
  </si>
  <si>
    <t>C3</t>
  </si>
  <si>
    <t>C11</t>
  </si>
  <si>
    <t>USB1_P</t>
  </si>
  <si>
    <t>HS_USB0_P1_P</t>
  </si>
  <si>
    <t>unused_USB1_DP</t>
  </si>
  <si>
    <t>usb1_dp</t>
  </si>
  <si>
    <t>Back USB-C</t>
  </si>
  <si>
    <t>D2</t>
  </si>
  <si>
    <t>C10</t>
  </si>
  <si>
    <t>USB1_N</t>
  </si>
  <si>
    <t>HS_USB0_P1_N</t>
  </si>
  <si>
    <t>unused_USB1_DN</t>
  </si>
  <si>
    <t>usb1_dn</t>
  </si>
  <si>
    <t>D3</t>
  </si>
  <si>
    <t>A10</t>
  </si>
  <si>
    <t>USB2_P</t>
  </si>
  <si>
    <t>HS_USB0_P2_P</t>
  </si>
  <si>
    <t>unused_USB2_DP</t>
  </si>
  <si>
    <t>usb2_dp</t>
  </si>
  <si>
    <t>M.2 E USB2.0</t>
  </si>
  <si>
    <t>A11</t>
  </si>
  <si>
    <t>USB2_N</t>
  </si>
  <si>
    <t>HS_USB0_P2_N</t>
  </si>
  <si>
    <t>unused_USB2_DN</t>
  </si>
  <si>
    <t>usb2_dn</t>
  </si>
  <si>
    <t>E1</t>
  </si>
  <si>
    <t>USB3_P</t>
  </si>
  <si>
    <t>HS_USB0_P3_P</t>
  </si>
  <si>
    <t>unused_USB3_DP</t>
  </si>
  <si>
    <t>usb3_dp</t>
  </si>
  <si>
    <t>USB3.1 HUB</t>
  </si>
  <si>
    <t>E3</t>
  </si>
  <si>
    <t>USB3_N</t>
  </si>
  <si>
    <t>HS_USB0_P3_N</t>
  </si>
  <si>
    <t>unused_USB3_DN</t>
  </si>
  <si>
    <t>usb3_dn</t>
  </si>
  <si>
    <t>HS_USB0_REXT</t>
  </si>
  <si>
    <t>unused_USB_REXT</t>
  </si>
  <si>
    <t>T</t>
  </si>
  <si>
    <t>usb_rext</t>
  </si>
  <si>
    <t>USB3_REXT</t>
  </si>
  <si>
    <t>HS_UPHY0_REFCLK1_P</t>
  </si>
  <si>
    <t>pex_refclk1p</t>
  </si>
  <si>
    <t>vddio_pex</t>
  </si>
  <si>
    <t>UPHYDS_PLL4DS8_E5FC180P70B</t>
  </si>
  <si>
    <t>x</t>
  </si>
  <si>
    <t>J16</t>
  </si>
  <si>
    <t>HS_UPHY0_REFCLK1_N</t>
  </si>
  <si>
    <t>pex_refclk1n</t>
  </si>
  <si>
    <t>K16</t>
  </si>
  <si>
    <t>HS_UPHY0_REFCLK2_P</t>
  </si>
  <si>
    <t>pex_refclk2p</t>
  </si>
  <si>
    <t>K14</t>
  </si>
  <si>
    <t>HS_UPHY0_REFCLK2_N</t>
  </si>
  <si>
    <t>pex_refclk2n</t>
  </si>
  <si>
    <t>A22</t>
  </si>
  <si>
    <t>UPHY_RX0_P</t>
  </si>
  <si>
    <t>HS_UPHY0_L0_RX_P</t>
  </si>
  <si>
    <t>USB3_RX0P</t>
  </si>
  <si>
    <t>PEX0_RX0P</t>
  </si>
  <si>
    <t>pex_rx0p</t>
  </si>
  <si>
    <t>E13</t>
  </si>
  <si>
    <t>A23</t>
  </si>
  <si>
    <t>UPHY_RX0_N</t>
  </si>
  <si>
    <t>HS_UPHY0_L0_RX_N</t>
  </si>
  <si>
    <t>USB3_RX0N</t>
  </si>
  <si>
    <t>PEX0_RX0N</t>
  </si>
  <si>
    <t>pex_rx0n</t>
  </si>
  <si>
    <t>J22</t>
  </si>
  <si>
    <t>UPHY_TX0_P</t>
  </si>
  <si>
    <t>HS_UPHY0_L0_TX_P</t>
  </si>
  <si>
    <t>USB3_TX0P</t>
  </si>
  <si>
    <t>PEX0_TX0P</t>
  </si>
  <si>
    <t>P</t>
  </si>
  <si>
    <t>pex_tx0p</t>
  </si>
  <si>
    <t>B16</t>
  </si>
  <si>
    <t>J23</t>
  </si>
  <si>
    <t>UPHY_TX0_N</t>
  </si>
  <si>
    <t>HS_UPHY0_L0_TX_N</t>
  </si>
  <si>
    <t>USB3_TX0N</t>
  </si>
  <si>
    <t>PEX0_TX0N</t>
  </si>
  <si>
    <t>N</t>
  </si>
  <si>
    <t>pex_tx0n</t>
  </si>
  <si>
    <t>B15</t>
  </si>
  <si>
    <t>C23</t>
  </si>
  <si>
    <t>UPHY_RX1_P</t>
  </si>
  <si>
    <t>HS_UPHY0_L1_RX_P</t>
  </si>
  <si>
    <t>USB3_RX1P</t>
  </si>
  <si>
    <t>pex_rx1p</t>
  </si>
  <si>
    <t>D12</t>
  </si>
  <si>
    <t>C22</t>
  </si>
  <si>
    <t>UPHY_RX1_N</t>
  </si>
  <si>
    <t>HS_UPHY0_L1_RX_N</t>
  </si>
  <si>
    <t>USB3_RX1N</t>
  </si>
  <si>
    <t>pex_rx1n</t>
  </si>
  <si>
    <t>E12</t>
  </si>
  <si>
    <t>G23</t>
  </si>
  <si>
    <t>UPHY_TX1_P</t>
  </si>
  <si>
    <t>HS_UPHY0_L1_TX_P</t>
  </si>
  <si>
    <t>USB3_TX1P</t>
  </si>
  <si>
    <t>pex_tx1p</t>
  </si>
  <si>
    <t>A15</t>
  </si>
  <si>
    <t>G22</t>
  </si>
  <si>
    <t>UPHY_TX1_N</t>
  </si>
  <si>
    <t>HS_UPHY0_L1_TX_N</t>
  </si>
  <si>
    <t>USB3_TX1N</t>
  </si>
  <si>
    <t>pex_tx1n</t>
  </si>
  <si>
    <t>A14</t>
  </si>
  <si>
    <t>C34</t>
  </si>
  <si>
    <t>UPHY_RX20_P</t>
  </si>
  <si>
    <t>HS_UPHY0_L2_RX_P</t>
  </si>
  <si>
    <t>USB3_RX2P</t>
  </si>
  <si>
    <t>pex_rx2p</t>
  </si>
  <si>
    <t>C35</t>
  </si>
  <si>
    <t>UPHY_RX20_N</t>
  </si>
  <si>
    <t>HS_UPHY0_L2_RX_N</t>
  </si>
  <si>
    <t>USB3_RX2N</t>
  </si>
  <si>
    <t>pex_rx2n</t>
  </si>
  <si>
    <t>F11</t>
  </si>
  <si>
    <t>K32</t>
  </si>
  <si>
    <t>UPHY_TX20_P</t>
  </si>
  <si>
    <t>HS_UPHY0_L2_TX_P</t>
  </si>
  <si>
    <t>USB3_TX2P</t>
  </si>
  <si>
    <t>pex_tx2p</t>
  </si>
  <si>
    <t>B12</t>
  </si>
  <si>
    <t>K33</t>
  </si>
  <si>
    <t>UPHY_TX20_N</t>
  </si>
  <si>
    <t>HS_UPHY0_L2_TX_N</t>
  </si>
  <si>
    <t>USB3_TX2N</t>
  </si>
  <si>
    <t>pex_tx2n</t>
  </si>
  <si>
    <t>B13</t>
  </si>
  <si>
    <t>B33</t>
  </si>
  <si>
    <t>UPHY_RX21_P</t>
  </si>
  <si>
    <t>HS_UPHY0_L3_RX_P</t>
  </si>
  <si>
    <t>PEX1_RX0P</t>
  </si>
  <si>
    <t>PEX0_RX0P:i</t>
  </si>
  <si>
    <t>PEX0_RX3P</t>
  </si>
  <si>
    <t>pex_rx3p</t>
  </si>
  <si>
    <t>B32</t>
  </si>
  <si>
    <t>UPHY_RX21_N</t>
  </si>
  <si>
    <t>HS_UPHY0_L3_RX_N</t>
  </si>
  <si>
    <t>PEX1_RX0N</t>
  </si>
  <si>
    <t>PEX0_RX0N:i</t>
  </si>
  <si>
    <t>PEX0_RX3N</t>
  </si>
  <si>
    <t>pex_rx3n</t>
  </si>
  <si>
    <t>G35</t>
  </si>
  <si>
    <t>UPHY_TX21_P</t>
  </si>
  <si>
    <t>HS_UPHY0_L3_TX_P</t>
  </si>
  <si>
    <t>PEX1_TX0P</t>
  </si>
  <si>
    <t>PEX0_TX0P:o</t>
  </si>
  <si>
    <t>PEX0_TX3P</t>
  </si>
  <si>
    <t>pex_tx3p</t>
  </si>
  <si>
    <t>A12</t>
  </si>
  <si>
    <t>G34</t>
  </si>
  <si>
    <t>UPHY_TX21_N</t>
  </si>
  <si>
    <t>HS_UPHY0_L3_TX_N</t>
  </si>
  <si>
    <t>PEX1_TX0N</t>
  </si>
  <si>
    <t>PEX0_TX0N:o</t>
  </si>
  <si>
    <t>PEX0_TX3N</t>
  </si>
  <si>
    <t>pex_tx3n</t>
  </si>
  <si>
    <t>D33</t>
  </si>
  <si>
    <t>UPHY_RX22_P</t>
  </si>
  <si>
    <t>HS_UPHY0_L4_RX_P</t>
  </si>
  <si>
    <t>PEX4_RX0P</t>
  </si>
  <si>
    <t>PEX4_RX0P:i</t>
  </si>
  <si>
    <t>pex_rx4p</t>
  </si>
  <si>
    <t>E9</t>
  </si>
  <si>
    <t>D32</t>
  </si>
  <si>
    <t>UPHY_RX22_N</t>
  </si>
  <si>
    <t>HS_UPHY0_L4_RX_N</t>
  </si>
  <si>
    <t>PEX4_RX0N</t>
  </si>
  <si>
    <t>PEX4_RX0N:i</t>
  </si>
  <si>
    <t>pex_rx4n</t>
  </si>
  <si>
    <t>J35</t>
  </si>
  <si>
    <t>UPHY_TX22_P</t>
  </si>
  <si>
    <t>HS_UPHY0_L4_TX_P</t>
  </si>
  <si>
    <t>PEX4_TX0P</t>
  </si>
  <si>
    <t>PEX4_TX0P:o</t>
  </si>
  <si>
    <t>pex_tx4p</t>
  </si>
  <si>
    <t>J34</t>
  </si>
  <si>
    <t>UPHY_TX22_N</t>
  </si>
  <si>
    <t>HS_UPHY0_L4_TX_N</t>
  </si>
  <si>
    <t>PEX4_TX0N</t>
  </si>
  <si>
    <t>PEX4_TX0N:o</t>
  </si>
  <si>
    <t>pex_tx4n</t>
  </si>
  <si>
    <t>A34</t>
  </si>
  <si>
    <t>UPHY_RX23_P</t>
  </si>
  <si>
    <t>HS_UPHY0_L5_RX_P</t>
  </si>
  <si>
    <t>PEX4_RX1P</t>
  </si>
  <si>
    <t>PEX3_RX0P:i</t>
  </si>
  <si>
    <t>pex_rx5p</t>
  </si>
  <si>
    <t>A35</t>
  </si>
  <si>
    <t>UPHY_RX23_N</t>
  </si>
  <si>
    <t>HS_UPHY0_L5_RX_N</t>
  </si>
  <si>
    <t>PEX4_RX1N</t>
  </si>
  <si>
    <t>PEX3_RX0N:i</t>
  </si>
  <si>
    <t>pex_rx5n</t>
  </si>
  <si>
    <t>H32</t>
  </si>
  <si>
    <t>UPHY_TX23_P</t>
  </si>
  <si>
    <t>HS_UPHY0_L5_TX_P</t>
  </si>
  <si>
    <t>PEX4_TX1P</t>
  </si>
  <si>
    <t>PEX3_TX0P:o</t>
  </si>
  <si>
    <t>pex_tx5p</t>
  </si>
  <si>
    <t>H33</t>
  </si>
  <si>
    <t>UPHY_TX23_N</t>
  </si>
  <si>
    <t>HS_UPHY0_L5_TX_N</t>
  </si>
  <si>
    <t>PEX4_TX1N</t>
  </si>
  <si>
    <t>PEX3_TX0N:o</t>
  </si>
  <si>
    <t>pex_tx5n</t>
  </si>
  <si>
    <t>A9</t>
  </si>
  <si>
    <t>UPHY_RX10_P</t>
  </si>
  <si>
    <t>HS_UPHY0_L6_RX_P</t>
  </si>
  <si>
    <t>UFS_L0_RXP</t>
  </si>
  <si>
    <t>PEX4_RX2P</t>
  </si>
  <si>
    <t>pex_rx6p</t>
  </si>
  <si>
    <t>UPHY_RX10_N</t>
  </si>
  <si>
    <t>HS_UPHY0_L6_RX_N</t>
  </si>
  <si>
    <t>UFS_L0_RXN</t>
  </si>
  <si>
    <t>PEX4_RX2N</t>
  </si>
  <si>
    <t>pex_rx6n</t>
  </si>
  <si>
    <t>F7</t>
  </si>
  <si>
    <t>UPHY_TX10_P</t>
  </si>
  <si>
    <t>HS_UPHY0_L6_TX_P</t>
  </si>
  <si>
    <t>UFS_L0_TXP</t>
  </si>
  <si>
    <t>PEX4_TX2P</t>
  </si>
  <si>
    <t>pex_tx6p</t>
  </si>
  <si>
    <t>K12</t>
  </si>
  <si>
    <t>UPHY_TX10_N</t>
  </si>
  <si>
    <t>HS_UPHY0_L6_TX_N</t>
  </si>
  <si>
    <t>UFS_L0_TXN</t>
  </si>
  <si>
    <t>PEX4_TX2N</t>
  </si>
  <si>
    <t>pex_tx6n</t>
  </si>
  <si>
    <t>B7</t>
  </si>
  <si>
    <t>UPHY_RX11_P</t>
  </si>
  <si>
    <t>HS_UPHY0_L7_RX_P</t>
  </si>
  <si>
    <t>UFS_L1_RXP</t>
  </si>
  <si>
    <t>PEX4_RX3P</t>
  </si>
  <si>
    <t>USB3_RX3P</t>
  </si>
  <si>
    <t>pex_rx7p</t>
  </si>
  <si>
    <t>D13</t>
  </si>
  <si>
    <t>UPHY_RX11_N</t>
  </si>
  <si>
    <t>HS_UPHY0_L7_RX_N</t>
  </si>
  <si>
    <t>UFS_L1_RXN</t>
  </si>
  <si>
    <t>PEX4_RX3N</t>
  </si>
  <si>
    <t>USB3_RX3N</t>
  </si>
  <si>
    <t>pex_rx7n</t>
  </si>
  <si>
    <t>UPHY_TX11_P</t>
  </si>
  <si>
    <t>HS_UPHY0_L7_TX_P</t>
  </si>
  <si>
    <t>UFS_L1_TXP</t>
  </si>
  <si>
    <t>PEX4_TX3P</t>
  </si>
  <si>
    <t>USB3_TX3P</t>
  </si>
  <si>
    <t>pex_tx7p</t>
  </si>
  <si>
    <t>H13</t>
  </si>
  <si>
    <t>UPHY_TX11_N</t>
  </si>
  <si>
    <t>HS_UPHY0_L7_TX_N</t>
  </si>
  <si>
    <t>UFS_L1_TXN</t>
  </si>
  <si>
    <t>PEX4_TX3N</t>
  </si>
  <si>
    <t>USB3_TX3N</t>
  </si>
  <si>
    <t>pex_tx7n</t>
  </si>
  <si>
    <t>HS_UPHY0_PLL0_REXT_PD</t>
  </si>
  <si>
    <t>unused_PEX_PLL0_TERMP</t>
  </si>
  <si>
    <t>pex_pll0_termp</t>
  </si>
  <si>
    <t>G18</t>
  </si>
  <si>
    <t>HS_UPHY0_PLL1_REXT_PD</t>
  </si>
  <si>
    <t>unused_PEX_PLL1_TERMP</t>
  </si>
  <si>
    <t>pex_pll1_termp</t>
  </si>
  <si>
    <t>H14</t>
  </si>
  <si>
    <t>HS_UPHY0_PLL2_REXT_PD</t>
  </si>
  <si>
    <t>unused_PEX_PLL2_TERMP</t>
  </si>
  <si>
    <t>pex_pll2_termp</t>
  </si>
  <si>
    <t>H11</t>
  </si>
  <si>
    <t>HS_UPHY0_PLL3_REXT_PD</t>
  </si>
  <si>
    <t>unused_PEX_PLL3_TERMP</t>
  </si>
  <si>
    <t>pex_pll3_termp</t>
  </si>
  <si>
    <t>E30</t>
  </si>
  <si>
    <t>UPHY_REFCLK0_P</t>
  </si>
  <si>
    <t>HS_UPHY1_REFCLK0_P</t>
  </si>
  <si>
    <t>nvhs0_refclk0_p</t>
  </si>
  <si>
    <t>vddio_nvhs0</t>
  </si>
  <si>
    <t>UPHYDS_PLL2DS8_E5FC180P70B</t>
  </si>
  <si>
    <t>PCIe Conn PCIe C5 x8 EP mode</t>
  </si>
  <si>
    <t>E31</t>
  </si>
  <si>
    <t>UPHY_REFCLK0_N</t>
  </si>
  <si>
    <t>HS_UPHY1_REFCLK0_N</t>
  </si>
  <si>
    <t>nvhs0_refclk0_n</t>
  </si>
  <si>
    <t>C39</t>
  </si>
  <si>
    <t>UPHY_REFCLK4_P</t>
  </si>
  <si>
    <t>HS_UPHY1_REFCLK1_P</t>
  </si>
  <si>
    <t>nvhs0_refclk1_p</t>
  </si>
  <si>
    <t>C38</t>
  </si>
  <si>
    <t>UPHY_REFCLK4_N</t>
  </si>
  <si>
    <t>HS_UPHY1_REFCLK1_N</t>
  </si>
  <si>
    <t>nvhs0_refclk1_n</t>
  </si>
  <si>
    <t>L32</t>
  </si>
  <si>
    <t>D24</t>
  </si>
  <si>
    <t>UPHY_RX12_P</t>
  </si>
  <si>
    <t>HS_UPHY1_L0_RX_P</t>
  </si>
  <si>
    <t>PEX5_RX0P</t>
  </si>
  <si>
    <t>nvhs0_rx0p</t>
  </si>
  <si>
    <t xml:space="preserve">PCIe Conn PCIe C5 x8 </t>
  </si>
  <si>
    <t>E29</t>
  </si>
  <si>
    <t>D25</t>
  </si>
  <si>
    <t>UPHY_RX12_N</t>
  </si>
  <si>
    <t>HS_UPHY1_L0_RX_N</t>
  </si>
  <si>
    <t>PEX5_RX0N</t>
  </si>
  <si>
    <t>nvhs0_rx0n</t>
  </si>
  <si>
    <t>F29</t>
  </si>
  <si>
    <t>H24</t>
  </si>
  <si>
    <t>UPHY_TX12_P</t>
  </si>
  <si>
    <t>HS_UPHY1_L0_TX_P</t>
  </si>
  <si>
    <t>PEX5_TX0P</t>
  </si>
  <si>
    <t>nvhs0_tx0p</t>
  </si>
  <si>
    <t>A29</t>
  </si>
  <si>
    <t>H25</t>
  </si>
  <si>
    <t>UPHY_TX12_N</t>
  </si>
  <si>
    <t>HS_UPHY1_L0_TX_N</t>
  </si>
  <si>
    <t>PEX5_TX0N</t>
  </si>
  <si>
    <t>nvhs0_tx0n</t>
  </si>
  <si>
    <t>A30</t>
  </si>
  <si>
    <t>B25</t>
  </si>
  <si>
    <t>UPHY_RX13_P</t>
  </si>
  <si>
    <t>HS_UPHY1_L1_RX_P</t>
  </si>
  <si>
    <t>PEX5_RX1P</t>
  </si>
  <si>
    <t>nvhs0_rx1p</t>
  </si>
  <si>
    <t>D30</t>
  </si>
  <si>
    <t>B24</t>
  </si>
  <si>
    <t>UPHY_RX13_N</t>
  </si>
  <si>
    <t>HS_UPHY1_L1_RX_N</t>
  </si>
  <si>
    <t>PEX5_RX1N</t>
  </si>
  <si>
    <t>nvhs0_rx1n</t>
  </si>
  <si>
    <t>K25</t>
  </si>
  <si>
    <t>UPHY_TX13_P</t>
  </si>
  <si>
    <t>HS_UPHY1_L1_TX_P</t>
  </si>
  <si>
    <t>PEX5_TX1P</t>
  </si>
  <si>
    <t>nvhs0_tx1p</t>
  </si>
  <si>
    <t>B30</t>
  </si>
  <si>
    <t>K24</t>
  </si>
  <si>
    <t>UPHY_TX13_N</t>
  </si>
  <si>
    <t>HS_UPHY1_L1_TX_N</t>
  </si>
  <si>
    <t>PEX5_TX1N</t>
  </si>
  <si>
    <t>nvhs0_tx1n</t>
  </si>
  <si>
    <t>B31</t>
  </si>
  <si>
    <t>C27</t>
  </si>
  <si>
    <t>UPHY_RX14_P</t>
  </si>
  <si>
    <t>HS_UPHY1_L2_RX_P</t>
  </si>
  <si>
    <t>PEX5_RX2P</t>
  </si>
  <si>
    <t>nvhs0_rx2p</t>
  </si>
  <si>
    <t>F31</t>
  </si>
  <si>
    <t>C26</t>
  </si>
  <si>
    <t>UPHY_RX14_N</t>
  </si>
  <si>
    <t>HS_UPHY1_L2_RX_N</t>
  </si>
  <si>
    <t>PEX5_RX2N</t>
  </si>
  <si>
    <t>nvhs0_rx2n</t>
  </si>
  <si>
    <t>G27</t>
  </si>
  <si>
    <t>UPHY_TX14_P</t>
  </si>
  <si>
    <t>HS_UPHY1_L2_TX_P</t>
  </si>
  <si>
    <t>PEX5_TX2P</t>
  </si>
  <si>
    <t>nvhs0_tx2p</t>
  </si>
  <si>
    <t>A33</t>
  </si>
  <si>
    <t>G26</t>
  </si>
  <si>
    <t>UPHY_TX14_N</t>
  </si>
  <si>
    <t>HS_UPHY1_L2_TX_N</t>
  </si>
  <si>
    <t>PEX5_TX2N</t>
  </si>
  <si>
    <t>nvhs0_tx2n</t>
  </si>
  <si>
    <t>A32</t>
  </si>
  <si>
    <t>A26</t>
  </si>
  <si>
    <t>UPHY_RX15_P</t>
  </si>
  <si>
    <t>HS_UPHY1_L3_RX_P</t>
  </si>
  <si>
    <t>PEX5_RX3P</t>
  </si>
  <si>
    <t>nvhs0_rx3p</t>
  </si>
  <si>
    <t>E32</t>
  </si>
  <si>
    <t>A27</t>
  </si>
  <si>
    <t>UPHY_RX15_N</t>
  </si>
  <si>
    <t>HS_UPHY1_L3_RX_N</t>
  </si>
  <si>
    <t>PEX5_RX3N</t>
  </si>
  <si>
    <t>nvhs0_rx3n</t>
  </si>
  <si>
    <t>J26</t>
  </si>
  <si>
    <t>UPHY_TX15_P</t>
  </si>
  <si>
    <t>HS_UPHY1_L3_TX_P</t>
  </si>
  <si>
    <t>PEX5_TX3P</t>
  </si>
  <si>
    <t>nvhs0_tx3p</t>
  </si>
  <si>
    <t>J27</t>
  </si>
  <si>
    <t>UPHY_TX15_N</t>
  </si>
  <si>
    <t>HS_UPHY1_L3_TX_N</t>
  </si>
  <si>
    <t>PEX5_TX3N</t>
  </si>
  <si>
    <t>nvhs0_tx3n</t>
  </si>
  <si>
    <t>B34</t>
  </si>
  <si>
    <t>D28</t>
  </si>
  <si>
    <t>UPHY_RX16_P</t>
  </si>
  <si>
    <t>HS_UPHY1_L4_RX_P</t>
  </si>
  <si>
    <t>PEX5_RX4P</t>
  </si>
  <si>
    <t>PEX6_RX0P</t>
  </si>
  <si>
    <t>nvhs0_rx4p</t>
  </si>
  <si>
    <t>E33</t>
  </si>
  <si>
    <t>D29</t>
  </si>
  <si>
    <t>UPHY_RX16_N</t>
  </si>
  <si>
    <t>HS_UPHY1_L4_RX_N</t>
  </si>
  <si>
    <t>PEX5_RX4N</t>
  </si>
  <si>
    <t>PEX6_RX0N</t>
  </si>
  <si>
    <t>nvhs0_rx4n</t>
  </si>
  <si>
    <t>H28</t>
  </si>
  <si>
    <t>UPHY_TX16_P</t>
  </si>
  <si>
    <t>HS_UPHY1_L4_TX_P</t>
  </si>
  <si>
    <t>PEX5_TX4P</t>
  </si>
  <si>
    <t>PEX6_TX0P</t>
  </si>
  <si>
    <t>nvhs0_tx4p</t>
  </si>
  <si>
    <t>H29</t>
  </si>
  <si>
    <t>UPHY_TX16_N</t>
  </si>
  <si>
    <t>HS_UPHY1_L4_TX_N</t>
  </si>
  <si>
    <t>PEX5_TX4N</t>
  </si>
  <si>
    <t>PEX6_TX0N</t>
  </si>
  <si>
    <t>nvhs0_tx4n</t>
  </si>
  <si>
    <t>A36</t>
  </si>
  <si>
    <t>B29</t>
  </si>
  <si>
    <t>UPHY_RX17_P</t>
  </si>
  <si>
    <t>HS_UPHY1_L5_RX_P</t>
  </si>
  <si>
    <t>PEX5_RX5P</t>
  </si>
  <si>
    <t>PEX6_RX1P</t>
  </si>
  <si>
    <t>nvhs0_rx5p</t>
  </si>
  <si>
    <t>D34</t>
  </si>
  <si>
    <t>B28</t>
  </si>
  <si>
    <t>UPHY_RX17_N</t>
  </si>
  <si>
    <t>HS_UPHY1_L5_RX_N</t>
  </si>
  <si>
    <t>PEX5_RX5N</t>
  </si>
  <si>
    <t>PEX6_RX1N</t>
  </si>
  <si>
    <t>nvhs0_rx5n</t>
  </si>
  <si>
    <t>K29</t>
  </si>
  <si>
    <t>UPHY_TX17_P</t>
  </si>
  <si>
    <t>HS_UPHY1_L5_TX_P</t>
  </si>
  <si>
    <t>PEX5_TX5P</t>
  </si>
  <si>
    <t>PEX6_TX1P</t>
  </si>
  <si>
    <t>nvhs0_tx5p</t>
  </si>
  <si>
    <t>K28</t>
  </si>
  <si>
    <t>UPHY_TX17_N</t>
  </si>
  <si>
    <t>HS_UPHY1_L5_TX_N</t>
  </si>
  <si>
    <t>PEX5_TX5N</t>
  </si>
  <si>
    <t>PEX6_TX1N</t>
  </si>
  <si>
    <t>nvhs0_tx5n</t>
  </si>
  <si>
    <t>C31</t>
  </si>
  <si>
    <t>UPHY_RX18_P</t>
  </si>
  <si>
    <t>HS_UPHY1_L6_RX_P</t>
  </si>
  <si>
    <t>PEX5_RX6P</t>
  </si>
  <si>
    <t>PEX6_RX2P</t>
  </si>
  <si>
    <t>nvhs0_rx6p</t>
  </si>
  <si>
    <t>C30</t>
  </si>
  <si>
    <t>UPHY_RX18_N</t>
  </si>
  <si>
    <t>HS_UPHY1_L6_RX_N</t>
  </si>
  <si>
    <t>PEX5_RX6N</t>
  </si>
  <si>
    <t>PEX6_RX2N</t>
  </si>
  <si>
    <t>nvhs0_rx6n</t>
  </si>
  <si>
    <t>F35</t>
  </si>
  <si>
    <t>G31</t>
  </si>
  <si>
    <t>UPHY_TX18_P</t>
  </si>
  <si>
    <t>HS_UPHY1_L6_TX_P</t>
  </si>
  <si>
    <t>PEX5_TX6P</t>
  </si>
  <si>
    <t>PEX6_TX2P</t>
  </si>
  <si>
    <t>nvhs0_tx6p</t>
  </si>
  <si>
    <t>G30</t>
  </si>
  <si>
    <t>UPHY_TX18_N</t>
  </si>
  <si>
    <t>HS_UPHY1_L6_TX_N</t>
  </si>
  <si>
    <t>PEX5_TX6N</t>
  </si>
  <si>
    <t>PEX6_TX2N</t>
  </si>
  <si>
    <t>nvhs0_tx6n</t>
  </si>
  <si>
    <t>UPHY_RX19_P</t>
  </si>
  <si>
    <t>HS_UPHY1_L7_RX_P</t>
  </si>
  <si>
    <t>PEX5_RX7P</t>
  </si>
  <si>
    <t>PEX6_RX3P</t>
  </si>
  <si>
    <t>nvhs0_rx7p</t>
  </si>
  <si>
    <t>E36</t>
  </si>
  <si>
    <t>A31</t>
  </si>
  <si>
    <t>UPHY_RX19_N</t>
  </si>
  <si>
    <t>HS_UPHY1_L7_RX_N</t>
  </si>
  <si>
    <t>PEX5_RX7N</t>
  </si>
  <si>
    <t>PEX6_RX3N</t>
  </si>
  <si>
    <t>nvhs0_rx7n</t>
  </si>
  <si>
    <t>J30</t>
  </si>
  <si>
    <t>UPHY_TX19_P</t>
  </si>
  <si>
    <t>HS_UPHY1_L7_TX_P</t>
  </si>
  <si>
    <t>PEX5_TX7P</t>
  </si>
  <si>
    <t>PEX6_TX3P</t>
  </si>
  <si>
    <t>nvhs0_tx7p</t>
  </si>
  <si>
    <t>B39</t>
  </si>
  <si>
    <t>UPHY_TX19_N</t>
  </si>
  <si>
    <t>HS_UPHY1_L7_TX_N</t>
  </si>
  <si>
    <t>PEX5_TX7N</t>
  </si>
  <si>
    <t>PEX6_TX3N</t>
  </si>
  <si>
    <t>nvhs0_tx7n</t>
  </si>
  <si>
    <t>HS_UPHY1_PLL0_REXT_PD</t>
  </si>
  <si>
    <t>unused_NVHS0_PLL0_TERMP</t>
  </si>
  <si>
    <t>nvhs0_pll0_termp</t>
  </si>
  <si>
    <t>G33</t>
  </si>
  <si>
    <t>HS_UPHY1_PLL1_REXT_PD</t>
  </si>
  <si>
    <t>unused_NVHS0_PLL1_TERMP</t>
  </si>
  <si>
    <t>nvhs0_pll1_termp</t>
  </si>
  <si>
    <t>G36</t>
  </si>
  <si>
    <t>HS_UPHY2_REFCLK0_P</t>
  </si>
  <si>
    <t>uphy2_refclk0p</t>
  </si>
  <si>
    <t>vddio_uphy1</t>
  </si>
  <si>
    <t>UPHYDS_PLL3DS8_E5FC180P70B</t>
  </si>
  <si>
    <t>H20</t>
  </si>
  <si>
    <t>HS_UPHY2_REFCLK0_N</t>
  </si>
  <si>
    <t>uphy2_refclk0n</t>
  </si>
  <si>
    <t>vddio_uphy2</t>
  </si>
  <si>
    <t>H21</t>
  </si>
  <si>
    <t>E27</t>
  </si>
  <si>
    <t>UPHY_REFCLK1_P</t>
  </si>
  <si>
    <t>HS_UPHY2_REFCLK1_P</t>
  </si>
  <si>
    <t>uphy2_refclk1p</t>
  </si>
  <si>
    <t>K20</t>
  </si>
  <si>
    <t>E26</t>
  </si>
  <si>
    <t>UPHY_REFCLK1_N</t>
  </si>
  <si>
    <t>HS_UPHY2_REFCLK1_N</t>
  </si>
  <si>
    <t>uphy2_refclk1n</t>
  </si>
  <si>
    <t>L20</t>
  </si>
  <si>
    <t>F28</t>
  </si>
  <si>
    <t>UPHY_REFCLK2_P</t>
  </si>
  <si>
    <t>HS_UPHY2_REFCLK2_P</t>
  </si>
  <si>
    <t>uphy2_refclk2p</t>
  </si>
  <si>
    <t>MGBE 156.25MHz Input</t>
  </si>
  <si>
    <t>H23</t>
  </si>
  <si>
    <t>UPHY_REFCLK2_N</t>
  </si>
  <si>
    <t>HS_UPHY2_REFCLK2_N</t>
  </si>
  <si>
    <t>uphy2_refclk2n</t>
  </si>
  <si>
    <t>B21</t>
  </si>
  <si>
    <t>UPHY_RX2_P</t>
  </si>
  <si>
    <t>HS_UPHY2_L0_RX_P</t>
  </si>
  <si>
    <t>PEX7_RX0P</t>
  </si>
  <si>
    <t>uphy2_rx0p</t>
  </si>
  <si>
    <t>B20</t>
  </si>
  <si>
    <t>UPHY_RX2_N</t>
  </si>
  <si>
    <t>HS_UPHY2_L0_RX_N</t>
  </si>
  <si>
    <t>PEX7_RX0N</t>
  </si>
  <si>
    <t>uphy2_rx0n</t>
  </si>
  <si>
    <t>F27</t>
  </si>
  <si>
    <t>K21</t>
  </si>
  <si>
    <t>UPHY_TX2_P</t>
  </si>
  <si>
    <t>HS_UPHY2_L0_TX_P</t>
  </si>
  <si>
    <t>PEX7_TX0P</t>
  </si>
  <si>
    <t>uphy2_tx0p</t>
  </si>
  <si>
    <t>UPHY_TX2_N</t>
  </si>
  <si>
    <t>HS_UPHY2_L0_TX_N</t>
  </si>
  <si>
    <t>PEX7_TX0N</t>
  </si>
  <si>
    <t>uphy2_tx0n</t>
  </si>
  <si>
    <t>B27</t>
  </si>
  <si>
    <t>D20</t>
  </si>
  <si>
    <t>UPHY_RX3_P</t>
  </si>
  <si>
    <t>HS_UPHY2_L1_RX_P</t>
  </si>
  <si>
    <t>PEX7_RX1P</t>
  </si>
  <si>
    <t>uphy2_rx1p</t>
  </si>
  <si>
    <t>D26</t>
  </si>
  <si>
    <t>D21</t>
  </si>
  <si>
    <t>UPHY_RX3_N</t>
  </si>
  <si>
    <t>HS_UPHY2_L1_RX_N</t>
  </si>
  <si>
    <t>PEX7_RX1N</t>
  </si>
  <si>
    <t>uphy2_rx1n</t>
  </si>
  <si>
    <t>UPHY_TX3_P</t>
  </si>
  <si>
    <t>HS_UPHY2_L1_TX_P</t>
  </si>
  <si>
    <t>PEX7_TX1P</t>
  </si>
  <si>
    <t>uphy2_tx1p</t>
  </si>
  <si>
    <t>UPHY_TX3_N</t>
  </si>
  <si>
    <t>HS_UPHY2_L1_TX_N</t>
  </si>
  <si>
    <t>PEX7_TX1N</t>
  </si>
  <si>
    <t>uphy2_tx1n</t>
  </si>
  <si>
    <t>A18</t>
  </si>
  <si>
    <t>UPHY_RX4_P</t>
  </si>
  <si>
    <t>HS_UPHY2_L2_RX_P</t>
  </si>
  <si>
    <t>PEX7_RX2P</t>
  </si>
  <si>
    <t>uphy2_rx2p</t>
  </si>
  <si>
    <t>E25</t>
  </si>
  <si>
    <t>A19</t>
  </si>
  <si>
    <t>UPHY_RX4_N</t>
  </si>
  <si>
    <t>HS_UPHY2_L2_RX_N</t>
  </si>
  <si>
    <t>PEX7_RX2N</t>
  </si>
  <si>
    <t>uphy2_rx2n</t>
  </si>
  <si>
    <t>J18</t>
  </si>
  <si>
    <t>UPHY_TX4_P</t>
  </si>
  <si>
    <t>HS_UPHY2_L2_TX_P</t>
  </si>
  <si>
    <t>PEX7_TX2P</t>
  </si>
  <si>
    <t>uphy2_tx2p</t>
  </si>
  <si>
    <t>UPHY_TX4_N</t>
  </si>
  <si>
    <t>HS_UPHY2_L2_TX_N</t>
  </si>
  <si>
    <t>PEX7_TX2N</t>
  </si>
  <si>
    <t>uphy2_tx2n</t>
  </si>
  <si>
    <t>C19</t>
  </si>
  <si>
    <t>UPHY_RX5_P</t>
  </si>
  <si>
    <t>HS_UPHY2_L3_RX_P</t>
  </si>
  <si>
    <t>PEX7_RX3P</t>
  </si>
  <si>
    <t>uphy2_rx3p</t>
  </si>
  <si>
    <t>E24</t>
  </si>
  <si>
    <t>C18</t>
  </si>
  <si>
    <t>UPHY_RX5_N</t>
  </si>
  <si>
    <t>HS_UPHY2_L3_RX_N</t>
  </si>
  <si>
    <t>PEX7_RX3N</t>
  </si>
  <si>
    <t>uphy2_rx3n</t>
  </si>
  <si>
    <t>G19</t>
  </si>
  <si>
    <t>UPHY_TX5_P</t>
  </si>
  <si>
    <t>HS_UPHY2_L3_TX_P</t>
  </si>
  <si>
    <t>PEX7_TX3P</t>
  </si>
  <si>
    <t>uphy2_tx3p</t>
  </si>
  <si>
    <t>A24</t>
  </si>
  <si>
    <t>UPHY_TX5_N</t>
  </si>
  <si>
    <t>HS_UPHY2_L3_TX_N</t>
  </si>
  <si>
    <t>PEX7_TX3N</t>
  </si>
  <si>
    <t>uphy2_tx3n</t>
  </si>
  <si>
    <t>UPHY_RX6_P</t>
  </si>
  <si>
    <t>HS_UPHY2_L4_RX_P</t>
  </si>
  <si>
    <t>XFI0_RXP</t>
  </si>
  <si>
    <t>PEX7_RX4P</t>
  </si>
  <si>
    <t>uphy2_rx4p</t>
  </si>
  <si>
    <t>onboard 10G PHY XFI0</t>
  </si>
  <si>
    <t>B17</t>
  </si>
  <si>
    <t>UPHY_RX6_N</t>
  </si>
  <si>
    <t>HS_UPHY2_L4_RX_N</t>
  </si>
  <si>
    <t>XFI0_RXN</t>
  </si>
  <si>
    <t>PEX7_RX4N</t>
  </si>
  <si>
    <t>uphy2_rx4n</t>
  </si>
  <si>
    <t>F23</t>
  </si>
  <si>
    <t>UPHY_TX6_P</t>
  </si>
  <si>
    <t>HS_UPHY2_L4_TX_P</t>
  </si>
  <si>
    <t>XFI0_TXP</t>
  </si>
  <si>
    <t>PEX7_TX4P</t>
  </si>
  <si>
    <t>uphy2_tx4p</t>
  </si>
  <si>
    <t>UPHY_TX6_N</t>
  </si>
  <si>
    <t>HS_UPHY2_L4_TX_N</t>
  </si>
  <si>
    <t>XFI0_TXN</t>
  </si>
  <si>
    <t>PEX7_TX4N</t>
  </si>
  <si>
    <t>uphy2_tx4n</t>
  </si>
  <si>
    <t>B22</t>
  </si>
  <si>
    <t>D16</t>
  </si>
  <si>
    <t>UPHY_RX7_P</t>
  </si>
  <si>
    <t>HS_UPHY2_L5_RX_P</t>
  </si>
  <si>
    <t>XFI1_RXP</t>
  </si>
  <si>
    <t>PEX7_RX5P</t>
  </si>
  <si>
    <t>uphy2_rx5p</t>
  </si>
  <si>
    <t>reserved on PCIe Conn higher lanes</t>
  </si>
  <si>
    <t>D22</t>
  </si>
  <si>
    <t>D17</t>
  </si>
  <si>
    <t>UPHY_RX7_N</t>
  </si>
  <si>
    <t>HS_UPHY2_L5_RX_N</t>
  </si>
  <si>
    <t>XFI1_RXN</t>
  </si>
  <si>
    <t>PEX7_RX5N</t>
  </si>
  <si>
    <t>uphy2_rx5n</t>
  </si>
  <si>
    <t>H16</t>
  </si>
  <si>
    <t>UPHY_TX7_P</t>
  </si>
  <si>
    <t>HS_UPHY2_L5_TX_P</t>
  </si>
  <si>
    <t>XFI1_TXP</t>
  </si>
  <si>
    <t>PEX7_TX5P</t>
  </si>
  <si>
    <t>uphy2_tx5p</t>
  </si>
  <si>
    <t>A20</t>
  </si>
  <si>
    <t>UPHY_TX7_N</t>
  </si>
  <si>
    <t>HS_UPHY2_L5_TX_N</t>
  </si>
  <si>
    <t>XFI1_TXN</t>
  </si>
  <si>
    <t>PEX7_TX5N</t>
  </si>
  <si>
    <t>uphy2_tx5n</t>
  </si>
  <si>
    <t>A21</t>
  </si>
  <si>
    <t>UPHY_RX8_P</t>
  </si>
  <si>
    <t>HS_UPHY2_L6_RX_P</t>
  </si>
  <si>
    <t>XFI2_RXP</t>
  </si>
  <si>
    <t>PEX7_RX6P</t>
  </si>
  <si>
    <t>uphy2_rx6p</t>
  </si>
  <si>
    <t>E21</t>
  </si>
  <si>
    <t>UPHY_RX8_N</t>
  </si>
  <si>
    <t>HS_UPHY2_L6_RX_N</t>
  </si>
  <si>
    <t>XFI2_RXN</t>
  </si>
  <si>
    <t>PEX7_RX6N</t>
  </si>
  <si>
    <t>uphy2_rx6n</t>
  </si>
  <si>
    <t>J14</t>
  </si>
  <si>
    <t>UPHY_TX8_P</t>
  </si>
  <si>
    <t>HS_UPHY2_L6_TX_P</t>
  </si>
  <si>
    <t>XFI2_TXP</t>
  </si>
  <si>
    <t>PEX7_TX6P</t>
  </si>
  <si>
    <t>uphy2_tx6p</t>
  </si>
  <si>
    <t>B18</t>
  </si>
  <si>
    <t>J15</t>
  </si>
  <si>
    <t>UPHY_TX8_N</t>
  </si>
  <si>
    <t>HS_UPHY2_L6_TX_N</t>
  </si>
  <si>
    <t>XFI2_TXN</t>
  </si>
  <si>
    <t>PEX7_TX6N</t>
  </si>
  <si>
    <t>uphy2_tx6n</t>
  </si>
  <si>
    <t>B19</t>
  </si>
  <si>
    <t>C15</t>
  </si>
  <si>
    <t>UPHY_RX9_P</t>
  </si>
  <si>
    <t>HS_UPHY2_L7_RX_P</t>
  </si>
  <si>
    <t>XFI3_RXP</t>
  </si>
  <si>
    <t>PEX7_RX7P</t>
  </si>
  <si>
    <t>uphy2_rx7p</t>
  </si>
  <si>
    <t>E20</t>
  </si>
  <si>
    <t>C14</t>
  </si>
  <si>
    <t>UPHY_RX9_N</t>
  </si>
  <si>
    <t>HS_UPHY2_L7_RX_N</t>
  </si>
  <si>
    <t>XFI3_RXN</t>
  </si>
  <si>
    <t>PEX7_RX7N</t>
  </si>
  <si>
    <t>uphy2_rx7n</t>
  </si>
  <si>
    <t>UPHY_TX9_P</t>
  </si>
  <si>
    <t>HS_UPHY2_L7_TX_P</t>
  </si>
  <si>
    <t>XFI3_TXP</t>
  </si>
  <si>
    <t>PEX7_TX7P</t>
  </si>
  <si>
    <t>uphy2_tx7p</t>
  </si>
  <si>
    <t>G14</t>
  </si>
  <si>
    <t>UPHY_TX9_N</t>
  </si>
  <si>
    <t>HS_UPHY2_L7_TX_N</t>
  </si>
  <si>
    <t>XFI3_TXN</t>
  </si>
  <si>
    <t>PEX7_TX7N</t>
  </si>
  <si>
    <t>uphy2_tx7n</t>
  </si>
  <si>
    <t>A17</t>
  </si>
  <si>
    <t>HS_UPHY2_PLL1_REXT_PD</t>
  </si>
  <si>
    <t>unused_UPHY2_PLL1_TERMP</t>
  </si>
  <si>
    <t>uphy2_pll1_termp</t>
  </si>
  <si>
    <t>HS_UPHY2_PLL2_REXT_PD</t>
  </si>
  <si>
    <t>unused_UPHY2_PLL2_TERMP</t>
  </si>
  <si>
    <t>uphy2_pll2_termp</t>
  </si>
  <si>
    <t>G24</t>
  </si>
  <si>
    <t>HS_UPHY2_PLL0_REXT_PD</t>
  </si>
  <si>
    <t>unused_UPHY2_PLL0_TERMP</t>
  </si>
  <si>
    <t>uphy2_pll0_termp</t>
  </si>
  <si>
    <t>unused_DDR_XM0_B0D0</t>
  </si>
  <si>
    <t>DDR_XM0_B0D[0]:b</t>
  </si>
  <si>
    <t>ddr_xm0_b0d0</t>
  </si>
  <si>
    <t>vddio_ddr0</t>
  </si>
  <si>
    <t>LP5_DQBRICK_EFCR90</t>
  </si>
  <si>
    <t>AH49</t>
  </si>
  <si>
    <t>unused_DDR_XM0_B0D1</t>
  </si>
  <si>
    <t>DDR_XM0_B0D[1]:b</t>
  </si>
  <si>
    <t>ddr_xm0_b0d1</t>
  </si>
  <si>
    <t>AJ48</t>
  </si>
  <si>
    <t>unused_DDR_XM0_B0D2</t>
  </si>
  <si>
    <t>DDR_XM0_B0D[2]:b</t>
  </si>
  <si>
    <t>ddr_xm0_b0d2</t>
  </si>
  <si>
    <t>AJ46</t>
  </si>
  <si>
    <t>unused_DDR_XM0_B0D3</t>
  </si>
  <si>
    <t>DDR_XM0_B0D[3]:b</t>
  </si>
  <si>
    <t>ddr_xm0_b0d3</t>
  </si>
  <si>
    <t>AJ47</t>
  </si>
  <si>
    <t>unused_DDR_XM0_B0D4</t>
  </si>
  <si>
    <t>DDR_XM0_B0D[4]:b</t>
  </si>
  <si>
    <t>ddr_xm0_b0d4</t>
  </si>
  <si>
    <t>AJ49</t>
  </si>
  <si>
    <t>unused_DDR_XM0_B0D5</t>
  </si>
  <si>
    <t>DDR_XM0_B0D[5]:b</t>
  </si>
  <si>
    <t>ddr_xm0_b0d5</t>
  </si>
  <si>
    <t>AH46</t>
  </si>
  <si>
    <t>unused_DDR_XM0_B0D6</t>
  </si>
  <si>
    <t>DDR_XM0_B0D[6]:b</t>
  </si>
  <si>
    <t>ddr_xm0_b0d6</t>
  </si>
  <si>
    <t>AK48</t>
  </si>
  <si>
    <t>unused_DDR_XM0_B0D7</t>
  </si>
  <si>
    <t>DDR_XM0_B0D[7]:b</t>
  </si>
  <si>
    <t>ddr_xm0_b0d7</t>
  </si>
  <si>
    <t>AK47</t>
  </si>
  <si>
    <t>unused_DDR_XM0_B0DMI</t>
  </si>
  <si>
    <t>DDR_XM0_B0DMI:b</t>
  </si>
  <si>
    <t>ddr_xm0_b0dmi</t>
  </si>
  <si>
    <t>AH47</t>
  </si>
  <si>
    <t>unused_DDR_XM0_B0WCK_P</t>
  </si>
  <si>
    <t>DDR_XM0_B0WCK_P:b</t>
  </si>
  <si>
    <t>ddr_xm0_b0wck_p</t>
  </si>
  <si>
    <t>AH44</t>
  </si>
  <si>
    <t>unused_DDR_XM0_B0WCK_N</t>
  </si>
  <si>
    <t>DDR_XM0_B0WCK_N:b</t>
  </si>
  <si>
    <t>ddr_xm0_b0wck_n</t>
  </si>
  <si>
    <t>AH43</t>
  </si>
  <si>
    <t>unused_DDR_XM0_B0RDQS_P</t>
  </si>
  <si>
    <t>DDR_XM0_B0RDQS_P:b</t>
  </si>
  <si>
    <t>ddr_xm0_b0rdqs_p</t>
  </si>
  <si>
    <t>AJ42</t>
  </si>
  <si>
    <t>unused_DDR_XM0_B0RDQS_N</t>
  </si>
  <si>
    <t>DDR_XM0_B0RDQS_N:b</t>
  </si>
  <si>
    <t>ddr_xm0_b0rdqs_n</t>
  </si>
  <si>
    <t>AJ43</t>
  </si>
  <si>
    <t>unused_DDR_XM0_B1D0</t>
  </si>
  <si>
    <t>DDR_XM0_B1D[0]:b</t>
  </si>
  <si>
    <t>ddr_xm0_b1d0</t>
  </si>
  <si>
    <t>AL47</t>
  </si>
  <si>
    <t>unused_DDR_XM0_B1D1</t>
  </si>
  <si>
    <t>DDR_XM0_B1D[1]:b</t>
  </si>
  <si>
    <t>ddr_xm0_b1d1</t>
  </si>
  <si>
    <t>AK46</t>
  </si>
  <si>
    <t>unused_DDR_XM0_B1D2</t>
  </si>
  <si>
    <t>DDR_XM0_B1D[2]:b</t>
  </si>
  <si>
    <t>ddr_xm0_b1d2</t>
  </si>
  <si>
    <t>AL49</t>
  </si>
  <si>
    <t>unused_DDR_XM0_B1D3</t>
  </si>
  <si>
    <t>DDR_XM0_B1D[3]:b</t>
  </si>
  <si>
    <t>ddr_xm0_b1d3</t>
  </si>
  <si>
    <t>AM47</t>
  </si>
  <si>
    <t>unused_DDR_XM0_B1D4</t>
  </si>
  <si>
    <t>DDR_XM0_B1D[4]:b</t>
  </si>
  <si>
    <t>ddr_xm0_b1d4</t>
  </si>
  <si>
    <t>AM48</t>
  </si>
  <si>
    <t>unused_DDR_XM0_B1D5</t>
  </si>
  <si>
    <t>DDR_XM0_B1D[5]:b</t>
  </si>
  <si>
    <t>ddr_xm0_b1d5</t>
  </si>
  <si>
    <t>AL50</t>
  </si>
  <si>
    <t>unused_DDR_XM0_B1D6</t>
  </si>
  <si>
    <t>DDR_XM0_B1D[6]:b</t>
  </si>
  <si>
    <t>ddr_xm0_b1d6</t>
  </si>
  <si>
    <t>AM49</t>
  </si>
  <si>
    <t>unused_DDR_XM0_B1D7</t>
  </si>
  <si>
    <t>DDR_XM0_B1D[7]:b</t>
  </si>
  <si>
    <t>ddr_xm0_b1d7</t>
  </si>
  <si>
    <t>AJ44</t>
  </si>
  <si>
    <t>unused_DDR_XM0_B1DMI</t>
  </si>
  <si>
    <t>DDR_XM0_B1DMI:b</t>
  </si>
  <si>
    <t>ddr_xm0_b1dmi</t>
  </si>
  <si>
    <t>AL46</t>
  </si>
  <si>
    <t>unused_DDR_XM0_B1WCK_P</t>
  </si>
  <si>
    <t>DDR_XM0_B1WCK_P:b</t>
  </si>
  <si>
    <t>ddr_xm0_b1wck_p</t>
  </si>
  <si>
    <t>AL43</t>
  </si>
  <si>
    <t>unused_DDR_XM0_B1WCK_N</t>
  </si>
  <si>
    <t>DDR_XM0_B1WCK_N:b</t>
  </si>
  <si>
    <t>ddr_xm0_b1wck_n</t>
  </si>
  <si>
    <t>AL44</t>
  </si>
  <si>
    <t>unused_DDR_XM0_B1RDQS_P</t>
  </si>
  <si>
    <t>DDR_XM0_B1RDQS_P:b</t>
  </si>
  <si>
    <t>ddr_xm0_b1rdqs_p</t>
  </si>
  <si>
    <t>AM43</t>
  </si>
  <si>
    <t>unused_DDR_XM0_B1RDQS_N</t>
  </si>
  <si>
    <t>DDR_XM0_B1RDQS_N:b</t>
  </si>
  <si>
    <t>ddr_xm0_b1rdqs_n</t>
  </si>
  <si>
    <t>AM42</t>
  </si>
  <si>
    <t>unused_DDR_XM0_B2A_CA0</t>
  </si>
  <si>
    <t>DDR_XM0_B2A_CA[0]:b</t>
  </si>
  <si>
    <t>ddr_xm0_b2a_ca0</t>
  </si>
  <si>
    <t>LP5_CABRICK_EFCR90</t>
  </si>
  <si>
    <t>AG51</t>
  </si>
  <si>
    <t>unused_DDR_XM0_B2A_CA1</t>
  </si>
  <si>
    <t>DDR_XM0_B2A_CA[1]:b</t>
  </si>
  <si>
    <t>ddr_xm0_b2a_ca1</t>
  </si>
  <si>
    <t>AG52</t>
  </si>
  <si>
    <t>unused_DDR_XM0_B2A_CA2</t>
  </si>
  <si>
    <t>DDR_XM0_B2A_CA[2]:b</t>
  </si>
  <si>
    <t>ddr_xm0_b2a_ca2</t>
  </si>
  <si>
    <t>AK50</t>
  </si>
  <si>
    <t>unused_DDR_XM0_B2A_CA3</t>
  </si>
  <si>
    <t>DDR_XM0_B2A_CA[3]:b</t>
  </si>
  <si>
    <t>ddr_xm0_b2a_ca3</t>
  </si>
  <si>
    <t>AK51</t>
  </si>
  <si>
    <t>unused_DDR_XM0_B2A_CA4</t>
  </si>
  <si>
    <t>DDR_XM0_B2A_CA[4]:b</t>
  </si>
  <si>
    <t>ddr_xm0_b2a_ca4</t>
  </si>
  <si>
    <t>AJ51</t>
  </si>
  <si>
    <t>unused_DDR_XM0_B2A_CA5</t>
  </si>
  <si>
    <t>DDR_XM0_B2A_CA[5]:b</t>
  </si>
  <si>
    <t>ddr_xm0_b2a_ca5</t>
  </si>
  <si>
    <t>AK52</t>
  </si>
  <si>
    <t>unused_DDR_XM0_B2A_CA6</t>
  </si>
  <si>
    <t>DDR_XM0_B2A_CA[6]:b</t>
  </si>
  <si>
    <t>ddr_xm0_b2a_ca6</t>
  </si>
  <si>
    <t>AJ52</t>
  </si>
  <si>
    <t>unused_DDR_XM0_B2B_CA0</t>
  </si>
  <si>
    <t>DDR_XM0_B2B_CA[0]:b</t>
  </si>
  <si>
    <t>ddr_xm0_b2b_ca0</t>
  </si>
  <si>
    <t>AV50</t>
  </si>
  <si>
    <t>unused_DDR_XM0_B2B_CA1</t>
  </si>
  <si>
    <t>DDR_XM0_B2B_CA[1]:b</t>
  </si>
  <si>
    <t>ddr_xm0_b2b_ca1</t>
  </si>
  <si>
    <t>AR50</t>
  </si>
  <si>
    <t>unused_DDR_XM0_B2B_CA2</t>
  </si>
  <si>
    <t>DDR_XM0_B2B_CA[2]:b</t>
  </si>
  <si>
    <t>ddr_xm0_b2b_ca2</t>
  </si>
  <si>
    <t>AN50</t>
  </si>
  <si>
    <t>unused_DDR_XM0_B2B_CA3</t>
  </si>
  <si>
    <t>DDR_XM0_B2B_CA[3]:b</t>
  </si>
  <si>
    <t>ddr_xm0_b2b_ca3</t>
  </si>
  <si>
    <t>AN51</t>
  </si>
  <si>
    <t>unused_DDR_XM0_B2B_CA4</t>
  </si>
  <si>
    <t>DDR_XM0_B2B_CA[4]:b</t>
  </si>
  <si>
    <t>ddr_xm0_b2b_ca4</t>
  </si>
  <si>
    <t>AT50</t>
  </si>
  <si>
    <t>unused_DDR_XM0_B2B_CA5</t>
  </si>
  <si>
    <t>DDR_XM0_B2B_CA[5]:b</t>
  </si>
  <si>
    <t>ddr_xm0_b2b_ca5</t>
  </si>
  <si>
    <t>AT52</t>
  </si>
  <si>
    <t>unused_DDR_XM0_B2B_CA6</t>
  </si>
  <si>
    <t>DDR_XM0_B2B_CA[6]:b</t>
  </si>
  <si>
    <t>ddr_xm0_b2b_ca6</t>
  </si>
  <si>
    <t>AT51</t>
  </si>
  <si>
    <t>unused_DDR_XM0_B2A_CS_CKE0</t>
  </si>
  <si>
    <t>DDR_XM0_B2A_CS_CKE0:b</t>
  </si>
  <si>
    <t>ddr_xm0_b2a_cs_cke0</t>
  </si>
  <si>
    <t>AH50</t>
  </si>
  <si>
    <t>unused_DDR_XM0_B2A_CS_CKE1</t>
  </si>
  <si>
    <t>DDR_XM0_B2A_CS_CKE1:b</t>
  </si>
  <si>
    <t>ddr_xm0_b2a_cs_cke1</t>
  </si>
  <si>
    <t>AJ50</t>
  </si>
  <si>
    <t>unused_DDR_XM0_B2B_CS_CKE0</t>
  </si>
  <si>
    <t>DDR_XM0_B2B_CS_CKE0:b</t>
  </si>
  <si>
    <t>ddr_xm0_b2b_cs_cke0</t>
  </si>
  <si>
    <t>AR52</t>
  </si>
  <si>
    <t>unused_DDR_XM0_B2B_CS_CKE1</t>
  </si>
  <si>
    <t>DDR_XM0_B2B_CS_CKE1:b</t>
  </si>
  <si>
    <t>ddr_xm0_b2b_cs_cke1</t>
  </si>
  <si>
    <t>AR51</t>
  </si>
  <si>
    <t>unused_DDR_XM0_B2A_CLK_P</t>
  </si>
  <si>
    <t>DDR_XM0_B2A_CLK_P:b</t>
  </si>
  <si>
    <t>ddr_xm0_b2a_clk_p</t>
  </si>
  <si>
    <t>AM50</t>
  </si>
  <si>
    <t>unused_DDR_XM0_B2A_CLK_N</t>
  </si>
  <si>
    <t>DDR_XM0_B2A_CLK_N:b</t>
  </si>
  <si>
    <t>ddr_xm0_b2a_clk_n</t>
  </si>
  <si>
    <t>AM51</t>
  </si>
  <si>
    <t>unused_DDR_XM0_B2B_CLK_P</t>
  </si>
  <si>
    <t>DDR_XM0_B2B_CLK_P:b</t>
  </si>
  <si>
    <t>ddr_xm0_b2b_clk_p</t>
  </si>
  <si>
    <t>AN52</t>
  </si>
  <si>
    <t>unused_DDR_XM0_B2B_CLK_N</t>
  </si>
  <si>
    <t>DDR_XM0_B2B_CLK_N:b</t>
  </si>
  <si>
    <t>ddr_xm0_b2b_clk_n</t>
  </si>
  <si>
    <t>AM52</t>
  </si>
  <si>
    <t>unused_DDR_XM0_B3D0</t>
  </si>
  <si>
    <t>DDR_XM0_B3D[0]:b</t>
  </si>
  <si>
    <t>ddr_xm0_b3d0</t>
  </si>
  <si>
    <t>AN46</t>
  </si>
  <si>
    <t>unused_DDR_XM0_B3D1</t>
  </si>
  <si>
    <t>DDR_XM0_B3D[1]:b</t>
  </si>
  <si>
    <t>ddr_xm0_b3d1</t>
  </si>
  <si>
    <t>AN47</t>
  </si>
  <si>
    <t>unused_DDR_XM0_B3D2</t>
  </si>
  <si>
    <t>DDR_XM0_B3D[2]:b</t>
  </si>
  <si>
    <t>ddr_xm0_b3d2</t>
  </si>
  <si>
    <t>AN48</t>
  </si>
  <si>
    <t>unused_DDR_XM0_B3D3</t>
  </si>
  <si>
    <t>DDR_XM0_B3D[3]:b</t>
  </si>
  <si>
    <t>ddr_xm0_b3d3</t>
  </si>
  <si>
    <t>AP49</t>
  </si>
  <si>
    <t>unused_DDR_XM0_B3D4</t>
  </si>
  <si>
    <t>DDR_XM0_B3D[4]:b</t>
  </si>
  <si>
    <t>ddr_xm0_b3d4</t>
  </si>
  <si>
    <t>AP50</t>
  </si>
  <si>
    <t>unused_DDR_XM0_B3D5</t>
  </si>
  <si>
    <t>DDR_XM0_B3D[5]:b</t>
  </si>
  <si>
    <t>ddr_xm0_b3d5</t>
  </si>
  <si>
    <t>AR48</t>
  </si>
  <si>
    <t>unused_DDR_XM0_B3D6</t>
  </si>
  <si>
    <t>DDR_XM0_B3D[6]:b</t>
  </si>
  <si>
    <t>ddr_xm0_b3d6</t>
  </si>
  <si>
    <t>AP46</t>
  </si>
  <si>
    <t>unused_DDR_XM0_B3D7</t>
  </si>
  <si>
    <t>DDR_XM0_B3D[7]:b</t>
  </si>
  <si>
    <t>ddr_xm0_b3d7</t>
  </si>
  <si>
    <t>AR49</t>
  </si>
  <si>
    <t>unused_DDR_XM0_B3DMI</t>
  </si>
  <si>
    <t>DDR_XM0_B3DMI:b</t>
  </si>
  <si>
    <t>ddr_xm0_b3dmi</t>
  </si>
  <si>
    <t>AP47</t>
  </si>
  <si>
    <t>unused_DDR_XM0_B3WCK_P</t>
  </si>
  <si>
    <t>DDR_XM0_B3WCK_P:b</t>
  </si>
  <si>
    <t>ddr_xm0_b3wck_p</t>
  </si>
  <si>
    <t>AP44</t>
  </si>
  <si>
    <t>unused_DDR_XM0_B3WCK_N</t>
  </si>
  <si>
    <t>DDR_XM0_B3WCK_N:b</t>
  </si>
  <si>
    <t>ddr_xm0_b3wck_n</t>
  </si>
  <si>
    <t>AP43</t>
  </si>
  <si>
    <t>unused_DDR_XM0_B3RDQS_P</t>
  </si>
  <si>
    <t>DDR_XM0_B3RDQS_P:b</t>
  </si>
  <si>
    <t>ddr_xm0_b3rdqs_p</t>
  </si>
  <si>
    <t>AN45</t>
  </si>
  <si>
    <t>unused_DDR_XM0_B3RDQS_N</t>
  </si>
  <si>
    <t>DDR_XM0_B3RDQS_N:b</t>
  </si>
  <si>
    <t>ddr_xm0_b3rdqs_n</t>
  </si>
  <si>
    <t>AM45</t>
  </si>
  <si>
    <t>unused_DDR_XM0_B4D0</t>
  </si>
  <si>
    <t>DDR_XM0_B4D[0]:b</t>
  </si>
  <si>
    <t>ddr_xm0_b4d0</t>
  </si>
  <si>
    <t>AT47</t>
  </si>
  <si>
    <t>unused_DDR_XM0_B4D1</t>
  </si>
  <si>
    <t>DDR_XM0_B4D[1]:b</t>
  </si>
  <si>
    <t>ddr_xm0_b4d1</t>
  </si>
  <si>
    <t>AU49</t>
  </si>
  <si>
    <t>unused_DDR_XM0_B4D2</t>
  </si>
  <si>
    <t>DDR_XM0_B4D[2]:b</t>
  </si>
  <si>
    <t>ddr_xm0_b4d2</t>
  </si>
  <si>
    <t>AT48</t>
  </si>
  <si>
    <t>unused_DDR_XM0_B4D3</t>
  </si>
  <si>
    <t>DDR_XM0_B4D[3]:b</t>
  </si>
  <si>
    <t>ddr_xm0_b4d3</t>
  </si>
  <si>
    <t>AU50</t>
  </si>
  <si>
    <t>unused_DDR_XM0_B4D4</t>
  </si>
  <si>
    <t>DDR_XM0_B4D[4]:b</t>
  </si>
  <si>
    <t>ddr_xm0_b4d4</t>
  </si>
  <si>
    <t>AU47</t>
  </si>
  <si>
    <t>unused_DDR_XM0_B4D5</t>
  </si>
  <si>
    <t>DDR_XM0_B4D[5]:b</t>
  </si>
  <si>
    <t>ddr_xm0_b4d5</t>
  </si>
  <si>
    <t>AT46</t>
  </si>
  <si>
    <t>unused_DDR_XM0_B4D6</t>
  </si>
  <si>
    <t>DDR_XM0_B4D[6]:b</t>
  </si>
  <si>
    <t>ddr_xm0_b4d6</t>
  </si>
  <si>
    <t>AU46</t>
  </si>
  <si>
    <t>unused_DDR_XM0_B4D7</t>
  </si>
  <si>
    <t>DDR_XM0_B4D[7]:b</t>
  </si>
  <si>
    <t>ddr_xm0_b4d7</t>
  </si>
  <si>
    <t>AR47</t>
  </si>
  <si>
    <t>unused_DDR_XM0_B4DMI</t>
  </si>
  <si>
    <t>DDR_XM0_B4DMI:b</t>
  </si>
  <si>
    <t>ddr_xm0_b4dmi</t>
  </si>
  <si>
    <t>AV49</t>
  </si>
  <si>
    <t>unused_DDR_XM0_B4WCK_P</t>
  </si>
  <si>
    <t>DDR_XM0_B4WCK_P:b</t>
  </si>
  <si>
    <t>ddr_xm0_b4wck_p</t>
  </si>
  <si>
    <t>AR42</t>
  </si>
  <si>
    <t>unused_DDR_XM0_B4WCK_N</t>
  </si>
  <si>
    <t>DDR_XM0_B4WCK_N:b</t>
  </si>
  <si>
    <t>ddr_xm0_b4wck_n</t>
  </si>
  <si>
    <t>AR43</t>
  </si>
  <si>
    <t>unused_DDR_XM0_B4RDQS_P</t>
  </si>
  <si>
    <t>DDR_XM0_B4RDQS_P:b</t>
  </si>
  <si>
    <t>ddr_xm0_b4rdqs_p</t>
  </si>
  <si>
    <t>AT45</t>
  </si>
  <si>
    <t>unused_DDR_XM0_B4RDQS_N</t>
  </si>
  <si>
    <t>DDR_XM0_B4RDQS_N:b</t>
  </si>
  <si>
    <t>ddr_xm0_b4rdqs_n</t>
  </si>
  <si>
    <t>AR45</t>
  </si>
  <si>
    <t>unused_DDR_XM0_B5D0</t>
  </si>
  <si>
    <t>DDR_XM0_B5D[0]:b</t>
  </si>
  <si>
    <t>ddr_xm0_b5d0</t>
  </si>
  <si>
    <t>AY50</t>
  </si>
  <si>
    <t>unused_DDR_XM0_B5D1</t>
  </si>
  <si>
    <t>DDR_XM0_B5D[1]:b</t>
  </si>
  <si>
    <t>ddr_xm0_b5d1</t>
  </si>
  <si>
    <t>AY49</t>
  </si>
  <si>
    <t>unused_DDR_XM0_B5D2</t>
  </si>
  <si>
    <t>DDR_XM0_B5D[2]:b</t>
  </si>
  <si>
    <t>ddr_xm0_b5d2</t>
  </si>
  <si>
    <t>AV48</t>
  </si>
  <si>
    <t>unused_DDR_XM0_B5D3</t>
  </si>
  <si>
    <t>DDR_XM0_B5D[3]:b</t>
  </si>
  <si>
    <t>ddr_xm0_b5d3</t>
  </si>
  <si>
    <t>BA49</t>
  </si>
  <si>
    <t>unused_DDR_XM0_B5D4</t>
  </si>
  <si>
    <t>DDR_XM0_B5D[4]:b</t>
  </si>
  <si>
    <t>ddr_xm0_b5d4</t>
  </si>
  <si>
    <t>AY46</t>
  </si>
  <si>
    <t>unused_DDR_XM0_B5D5</t>
  </si>
  <si>
    <t>DDR_XM0_B5D[5]:b</t>
  </si>
  <si>
    <t>ddr_xm0_b5d5</t>
  </si>
  <si>
    <t>AV47</t>
  </si>
  <si>
    <t>unused_DDR_XM0_B5D6</t>
  </si>
  <si>
    <t>DDR_XM0_B5D[6]:b</t>
  </si>
  <si>
    <t>ddr_xm0_b5d6</t>
  </si>
  <si>
    <t>AY47</t>
  </si>
  <si>
    <t>unused_DDR_XM0_B5D7</t>
  </si>
  <si>
    <t>DDR_XM0_B5D[7]:b</t>
  </si>
  <si>
    <t>ddr_xm0_b5d7</t>
  </si>
  <si>
    <t>AW47</t>
  </si>
  <si>
    <t>unused_DDR_XM0_B5DMI</t>
  </si>
  <si>
    <t>DDR_XM0_B5DMI:b</t>
  </si>
  <si>
    <t>ddr_xm0_b5dmi</t>
  </si>
  <si>
    <t>AW48</t>
  </si>
  <si>
    <t>unused_DDR_XM0_B5WCK_P</t>
  </si>
  <si>
    <t>DDR_XM0_B5WCK_P:b</t>
  </si>
  <si>
    <t>ddr_xm0_b5wck_p</t>
  </si>
  <si>
    <t>AU44</t>
  </si>
  <si>
    <t>unused_DDR_XM0_B5WCK_N</t>
  </si>
  <si>
    <t>DDR_XM0_B5WCK_N:b</t>
  </si>
  <si>
    <t>ddr_xm0_b5wck_n</t>
  </si>
  <si>
    <t>AU43</t>
  </si>
  <si>
    <t>unused_DDR_XM0_B5RDQS_P</t>
  </si>
  <si>
    <t>DDR_XM0_B5RDQS_P:b</t>
  </si>
  <si>
    <t>ddr_xm0_b5rdqs_p</t>
  </si>
  <si>
    <t>AV42</t>
  </si>
  <si>
    <t>unused_DDR_XM0_B5RDQS_N</t>
  </si>
  <si>
    <t>DDR_XM0_B5RDQS_N:b</t>
  </si>
  <si>
    <t>ddr_xm0_b5rdqs_n</t>
  </si>
  <si>
    <t>AV43</t>
  </si>
  <si>
    <t>unused_DDR_XM0_B6D0</t>
  </si>
  <si>
    <t>DDR_XM0_B6D[0]:b</t>
  </si>
  <si>
    <t>ddr_xm0_b6d0</t>
  </si>
  <si>
    <t>BC49</t>
  </si>
  <si>
    <t>unused_DDR_XM0_B6D1</t>
  </si>
  <si>
    <t>DDR_XM0_B6D[1]:b</t>
  </si>
  <si>
    <t>ddr_xm0_b6d1</t>
  </si>
  <si>
    <t>BC50</t>
  </si>
  <si>
    <t>unused_DDR_XM0_B6D2</t>
  </si>
  <si>
    <t>DDR_XM0_B6D[2]:b</t>
  </si>
  <si>
    <t>ddr_xm0_b6d2</t>
  </si>
  <si>
    <t>BA42</t>
  </si>
  <si>
    <t>unused_DDR_XM0_B6D3</t>
  </si>
  <si>
    <t>DDR_XM0_B6D[3]:b</t>
  </si>
  <si>
    <t>ddr_xm0_b6d3</t>
  </si>
  <si>
    <t>AW46</t>
  </si>
  <si>
    <t>unused_DDR_XM0_B6D4</t>
  </si>
  <si>
    <t>DDR_XM0_B6D[4]:b</t>
  </si>
  <si>
    <t>ddr_xm0_b6d4</t>
  </si>
  <si>
    <t>BA47</t>
  </si>
  <si>
    <t>unused_DDR_XM0_B6D5</t>
  </si>
  <si>
    <t>DDR_XM0_B6D[5]:b</t>
  </si>
  <si>
    <t>ddr_xm0_b6d5</t>
  </si>
  <si>
    <t>BA44</t>
  </si>
  <si>
    <t>unused_DDR_XM0_B6D6</t>
  </si>
  <si>
    <t>DDR_XM0_B6D[6]:b</t>
  </si>
  <si>
    <t>ddr_xm0_b6d6</t>
  </si>
  <si>
    <t>BB48</t>
  </si>
  <si>
    <t>unused_DDR_XM0_B6D7</t>
  </si>
  <si>
    <t>DDR_XM0_B6D[7]:b</t>
  </si>
  <si>
    <t>ddr_xm0_b6d7</t>
  </si>
  <si>
    <t>BA48</t>
  </si>
  <si>
    <t>unused_DDR_XM0_B6DMI</t>
  </si>
  <si>
    <t>DDR_XM0_B6DMI:b</t>
  </si>
  <si>
    <t>ddr_xm0_b6dmi</t>
  </si>
  <si>
    <t>BB47</t>
  </si>
  <si>
    <t>unused_DDR_XM0_B6WCK_P</t>
  </si>
  <si>
    <t>DDR_XM0_B6WCK_P:b</t>
  </si>
  <si>
    <t>ddr_xm0_b6wck_p</t>
  </si>
  <si>
    <t>AV45</t>
  </si>
  <si>
    <t>unused_DDR_XM0_B6WCK_N</t>
  </si>
  <si>
    <t>DDR_XM0_B6WCK_N:b</t>
  </si>
  <si>
    <t>ddr_xm0_b6wck_n</t>
  </si>
  <si>
    <t>AW45</t>
  </si>
  <si>
    <t>unused_DDR_XM0_B6RDQS_P</t>
  </si>
  <si>
    <t>DDR_XM0_B6RDQS_P:b</t>
  </si>
  <si>
    <t>ddr_xm0_b6rdqs_p</t>
  </si>
  <si>
    <t>AY43</t>
  </si>
  <si>
    <t>unused_DDR_XM0_B6RDQS_N</t>
  </si>
  <si>
    <t>DDR_XM0_B6RDQS_N:b</t>
  </si>
  <si>
    <t>ddr_xm0_b6rdqs_n</t>
  </si>
  <si>
    <t>AY44</t>
  </si>
  <si>
    <t>unused_DDR_XM0_B7A_CA0</t>
  </si>
  <si>
    <t>DDR_XM0_B7A_CA[0]:b</t>
  </si>
  <si>
    <t>ddr_xm0_b7a_ca0</t>
  </si>
  <si>
    <t>AV51</t>
  </si>
  <si>
    <t>unused_DDR_XM0_B7A_CA1</t>
  </si>
  <si>
    <t>DDR_XM0_B7A_CA[1]:b</t>
  </si>
  <si>
    <t>ddr_xm0_b7a_ca1</t>
  </si>
  <si>
    <t>AV52</t>
  </si>
  <si>
    <t>unused_DDR_XM0_B7A_CA2</t>
  </si>
  <si>
    <t>DDR_XM0_B7A_CA[2]:b</t>
  </si>
  <si>
    <t>ddr_xm0_b7a_ca2</t>
  </si>
  <si>
    <t>AW50</t>
  </si>
  <si>
    <t>unused_DDR_XM0_B7A_CA3</t>
  </si>
  <si>
    <t>DDR_XM0_B7A_CA[3]:b</t>
  </si>
  <si>
    <t>ddr_xm0_b7a_ca3</t>
  </si>
  <si>
    <t>AW51</t>
  </si>
  <si>
    <t>unused_DDR_XM0_B7A_CA4</t>
  </si>
  <si>
    <t>DDR_XM0_B7A_CA[4]:b</t>
  </si>
  <si>
    <t>ddr_xm0_b7a_ca4</t>
  </si>
  <si>
    <t>AW52</t>
  </si>
  <si>
    <t>unused_DDR_XM0_B7A_CA5</t>
  </si>
  <si>
    <t>DDR_XM0_B7A_CA[5]:b</t>
  </si>
  <si>
    <t>ddr_xm0_b7a_ca5</t>
  </si>
  <si>
    <t>BB52</t>
  </si>
  <si>
    <t>unused_DDR_XM0_B7A_CA6</t>
  </si>
  <si>
    <t>DDR_XM0_B7A_CA[6]:b</t>
  </si>
  <si>
    <t>ddr_xm0_b7a_ca6</t>
  </si>
  <si>
    <t>BA52</t>
  </si>
  <si>
    <t>unused_DDR_XM0_B7B_CA0</t>
  </si>
  <si>
    <t>DDR_XM0_B7B_CA[0]:b</t>
  </si>
  <si>
    <t>ddr_xm0_b7b_ca0</t>
  </si>
  <si>
    <t>BH52</t>
  </si>
  <si>
    <t>unused_DDR_XM0_B7B_CA1</t>
  </si>
  <si>
    <t>DDR_XM0_B7B_CA[1]:b</t>
  </si>
  <si>
    <t>ddr_xm0_b7b_ca1</t>
  </si>
  <si>
    <t>BG52</t>
  </si>
  <si>
    <t>unused_DDR_XM0_B7B_CA2</t>
  </si>
  <si>
    <t>DDR_XM0_B7B_CA[2]:b</t>
  </si>
  <si>
    <t>ddr_xm0_b7b_ca2</t>
  </si>
  <si>
    <t>BE50</t>
  </si>
  <si>
    <t>unused_DDR_XM0_B7B_CA3</t>
  </si>
  <si>
    <t>DDR_XM0_B7B_CA[3]:b</t>
  </si>
  <si>
    <t>ddr_xm0_b7b_ca3</t>
  </si>
  <si>
    <t>BG50</t>
  </si>
  <si>
    <t>unused_DDR_XM0_B7B_CA4</t>
  </si>
  <si>
    <t>DDR_XM0_B7B_CA[4]:b</t>
  </si>
  <si>
    <t>ddr_xm0_b7b_ca4</t>
  </si>
  <si>
    <t>BE51</t>
  </si>
  <si>
    <t>unused_DDR_XM0_B7B_CA5</t>
  </si>
  <si>
    <t>DDR_XM0_B7B_CA[5]:b</t>
  </si>
  <si>
    <t>ddr_xm0_b7b_ca5</t>
  </si>
  <si>
    <t>BD52</t>
  </si>
  <si>
    <t>unused_DDR_XM0_B7B_CA6</t>
  </si>
  <si>
    <t>DDR_XM0_B7B_CA[6]:b</t>
  </si>
  <si>
    <t>ddr_xm0_b7b_ca6</t>
  </si>
  <si>
    <t>BE52</t>
  </si>
  <si>
    <t>unused_DDR_XM0_B7A_CS_CKE0</t>
  </si>
  <si>
    <t>DDR_XM0_B7A_CS_CKE0:b</t>
  </si>
  <si>
    <t>ddr_xm0_b7a_cs_cke0</t>
  </si>
  <si>
    <t>BA51</t>
  </si>
  <si>
    <t>unused_DDR_XM0_B7A_CS_CKE1</t>
  </si>
  <si>
    <t>DDR_XM0_B7A_CS_CKE1:b</t>
  </si>
  <si>
    <t>ddr_xm0_b7a_cs_cke1</t>
  </si>
  <si>
    <t>BA50</t>
  </si>
  <si>
    <t>unused_DDR_XM0_B7B_CS_CKE0</t>
  </si>
  <si>
    <t>DDR_XM0_B7B_CS_CKE0:b</t>
  </si>
  <si>
    <t>ddr_xm0_b7b_cs_cke0</t>
  </si>
  <si>
    <t>BH51</t>
  </si>
  <si>
    <t>unused_DDR_XM0_B7B_CS_CKE1</t>
  </si>
  <si>
    <t>DDR_XM0_B7B_CS_CKE1:b</t>
  </si>
  <si>
    <t>ddr_xm0_b7b_cs_cke1</t>
  </si>
  <si>
    <t>BG51</t>
  </si>
  <si>
    <t>unused_DDR_XM0_B7A_CLK_P</t>
  </si>
  <si>
    <t>DDR_XM0_B7A_CLK_P:b</t>
  </si>
  <si>
    <t>ddr_xm0_b7a_clk_p</t>
  </si>
  <si>
    <t>BB51</t>
  </si>
  <si>
    <t>unused_DDR_XM0_B7A_CLK_N</t>
  </si>
  <si>
    <t>DDR_XM0_B7A_CLK_N:b</t>
  </si>
  <si>
    <t>ddr_xm0_b7a_clk_n</t>
  </si>
  <si>
    <t>BB50</t>
  </si>
  <si>
    <t>unused_DDR_XM0_B7B_CLK_P</t>
  </si>
  <si>
    <t>DDR_XM0_B7B_CLK_P:b</t>
  </si>
  <si>
    <t>ddr_xm0_b7b_clk_p</t>
  </si>
  <si>
    <t>BD50</t>
  </si>
  <si>
    <t>unused_DDR_XM0_B7B_CLK_N</t>
  </si>
  <si>
    <t>DDR_XM0_B7B_CLK_N:b</t>
  </si>
  <si>
    <t>ddr_xm0_b7b_clk_n</t>
  </si>
  <si>
    <t>BD51</t>
  </si>
  <si>
    <t>unused_DDR_XM0_B8D0</t>
  </si>
  <si>
    <t>DDR_XM0_B8D[0]:b</t>
  </si>
  <si>
    <t>ddr_xm0_b8d0</t>
  </si>
  <si>
    <t>BC47</t>
  </si>
  <si>
    <t>unused_DDR_XM0_B8D1</t>
  </si>
  <si>
    <t>DDR_XM0_B8D[1]:b</t>
  </si>
  <si>
    <t>ddr_xm0_b8d1</t>
  </si>
  <si>
    <t>BE46</t>
  </si>
  <si>
    <t>unused_DDR_XM0_B8D2</t>
  </si>
  <si>
    <t>DDR_XM0_B8D[2]:b</t>
  </si>
  <si>
    <t>ddr_xm0_b8d2</t>
  </si>
  <si>
    <t>BE48</t>
  </si>
  <si>
    <t>unused_DDR_XM0_B8D3</t>
  </si>
  <si>
    <t>DDR_XM0_B8D[3]:b</t>
  </si>
  <si>
    <t>ddr_xm0_b8d3</t>
  </si>
  <si>
    <t>BE47</t>
  </si>
  <si>
    <t>unused_DDR_XM0_B8D4</t>
  </si>
  <si>
    <t>DDR_XM0_B8D[4]:b</t>
  </si>
  <si>
    <t>ddr_xm0_b8d4</t>
  </si>
  <si>
    <t>BC46</t>
  </si>
  <si>
    <t>unused_DDR_XM0_B8D5</t>
  </si>
  <si>
    <t>DDR_XM0_B8D[5]:b</t>
  </si>
  <si>
    <t>ddr_xm0_b8d5</t>
  </si>
  <si>
    <t>BD49</t>
  </si>
  <si>
    <t>unused_DDR_XM0_B8D6</t>
  </si>
  <si>
    <t>DDR_XM0_B8D[6]:b</t>
  </si>
  <si>
    <t>ddr_xm0_b8d6</t>
  </si>
  <si>
    <t>BD48</t>
  </si>
  <si>
    <t>unused_DDR_XM0_B8D7</t>
  </si>
  <si>
    <t>DDR_XM0_B8D[7]:b</t>
  </si>
  <si>
    <t>ddr_xm0_b8d7</t>
  </si>
  <si>
    <t>BD47</t>
  </si>
  <si>
    <t>unused_DDR_XM0_B8DMI</t>
  </si>
  <si>
    <t>DDR_XM0_B8DMI:b</t>
  </si>
  <si>
    <t>ddr_xm0_b8dmi</t>
  </si>
  <si>
    <t>BB46</t>
  </si>
  <si>
    <t>unused_DDR_XM0_B8WCK_P</t>
  </si>
  <si>
    <t>DDR_XM0_B8WCK_P:b</t>
  </si>
  <si>
    <t>ddr_xm0_b8wck_p</t>
  </si>
  <si>
    <t>BC44</t>
  </si>
  <si>
    <t>unused_DDR_XM0_B8WCK_N</t>
  </si>
  <si>
    <t>DDR_XM0_B8WCK_N:b</t>
  </si>
  <si>
    <t>ddr_xm0_b8wck_n</t>
  </si>
  <si>
    <t>BD45</t>
  </si>
  <si>
    <t>unused_DDR_XM0_B8RDQS_P</t>
  </si>
  <si>
    <t>DDR_XM0_B8RDQS_P:b</t>
  </si>
  <si>
    <t>ddr_xm0_b8rdqs_p</t>
  </si>
  <si>
    <t>BB45</t>
  </si>
  <si>
    <t>unused_DDR_XM0_B8RDQS_N</t>
  </si>
  <si>
    <t>DDR_XM0_B8RDQS_N:b</t>
  </si>
  <si>
    <t>ddr_xm0_b8rdqs_n</t>
  </si>
  <si>
    <t>BA45</t>
  </si>
  <si>
    <t>unused_DDR_XM0_B9D0</t>
  </si>
  <si>
    <t>DDR_XM0_B9D[0]:b</t>
  </si>
  <si>
    <t>ddr_xm0_b9d0</t>
  </si>
  <si>
    <t>BK50</t>
  </si>
  <si>
    <t>unused_DDR_XM0_B9D1</t>
  </si>
  <si>
    <t>DDR_XM0_B9D[1]:b</t>
  </si>
  <si>
    <t>ddr_xm0_b9d1</t>
  </si>
  <si>
    <t>BJ50</t>
  </si>
  <si>
    <t>unused_DDR_XM0_B9D2</t>
  </si>
  <si>
    <t>DDR_XM0_B9D[2]:b</t>
  </si>
  <si>
    <t>ddr_xm0_b9d2</t>
  </si>
  <si>
    <t>BH50</t>
  </si>
  <si>
    <t>unused_DDR_XM0_B9D3</t>
  </si>
  <si>
    <t>DDR_XM0_B9D[3]:b</t>
  </si>
  <si>
    <t>ddr_xm0_b9d3</t>
  </si>
  <si>
    <t>BF47</t>
  </si>
  <si>
    <t>unused_DDR_XM0_B9D4</t>
  </si>
  <si>
    <t>DDR_XM0_B9D[4]:b</t>
  </si>
  <si>
    <t>ddr_xm0_b9d4</t>
  </si>
  <si>
    <t>BG49</t>
  </si>
  <si>
    <t>unused_DDR_XM0_B9D5</t>
  </si>
  <si>
    <t>DDR_XM0_B9D[5]:b</t>
  </si>
  <si>
    <t>ddr_xm0_b9d5</t>
  </si>
  <si>
    <t>BG48</t>
  </si>
  <si>
    <t>unused_DDR_XM0_B9D6</t>
  </si>
  <si>
    <t>DDR_XM0_B9D[6]:b</t>
  </si>
  <si>
    <t>ddr_xm0_b9d6</t>
  </si>
  <si>
    <t>BF50</t>
  </si>
  <si>
    <t>unused_DDR_XM0_B9D7</t>
  </si>
  <si>
    <t>DDR_XM0_B9D[7]:b</t>
  </si>
  <si>
    <t>ddr_xm0_b9d7</t>
  </si>
  <si>
    <t>BF49</t>
  </si>
  <si>
    <t>unused_DDR_XM0_B9DMI</t>
  </si>
  <si>
    <t>DDR_XM0_B9DMI:b</t>
  </si>
  <si>
    <t>ddr_xm0_b9dmi</t>
  </si>
  <si>
    <t>BJ51</t>
  </si>
  <si>
    <t>unused_DDR_XM0_B9WCK_P</t>
  </si>
  <si>
    <t>DDR_XM0_B9WCK_P:b</t>
  </si>
  <si>
    <t>ddr_xm0_b9wck_p</t>
  </si>
  <si>
    <t>BH48</t>
  </si>
  <si>
    <t>unused_DDR_XM0_B9WCK_N</t>
  </si>
  <si>
    <t>DDR_XM0_B9WCK_N:b</t>
  </si>
  <si>
    <t>ddr_xm0_b9wck_n</t>
  </si>
  <si>
    <t>BH49</t>
  </si>
  <si>
    <t>unused_DDR_XM0_B9RDQS_P</t>
  </si>
  <si>
    <t>DDR_XM0_B9RDQS_P:b</t>
  </si>
  <si>
    <t>ddr_xm0_b9rdqs_p</t>
  </si>
  <si>
    <t>BK49</t>
  </si>
  <si>
    <t>unused_DDR_XM0_B9RDQS_N</t>
  </si>
  <si>
    <t>DDR_XM0_B9RDQS_N:b</t>
  </si>
  <si>
    <t>ddr_xm0_b9rdqs_n</t>
  </si>
  <si>
    <t>BL49</t>
  </si>
  <si>
    <t>unused_DDR_XM1_B0D0</t>
  </si>
  <si>
    <t>DDR_XM1_B0D[0]:b</t>
  </si>
  <si>
    <t>ddr_xm1_b0d0</t>
  </si>
  <si>
    <t>vddio_ddr1</t>
  </si>
  <si>
    <t>AG4</t>
  </si>
  <si>
    <t>unused_DDR_XM1_B0D1</t>
  </si>
  <si>
    <t>DDR_XM1_B0D[1]:b</t>
  </si>
  <si>
    <t>ddr_xm1_b0d1</t>
  </si>
  <si>
    <t>AH6</t>
  </si>
  <si>
    <t>unused_DDR_XM1_B0D2</t>
  </si>
  <si>
    <t>DDR_XM1_B0D[2]:b</t>
  </si>
  <si>
    <t>ddr_xm1_b0d2</t>
  </si>
  <si>
    <t>AH3</t>
  </si>
  <si>
    <t>unused_DDR_XM1_B0D3</t>
  </si>
  <si>
    <t>DDR_XM1_B0D[3]:b</t>
  </si>
  <si>
    <t>ddr_xm1_b0d3</t>
  </si>
  <si>
    <t>AH4</t>
  </si>
  <si>
    <t>unused_DDR_XM1_B0D4</t>
  </si>
  <si>
    <t>DDR_XM1_B0D[4]:b</t>
  </si>
  <si>
    <t>ddr_xm1_b0d4</t>
  </si>
  <si>
    <t>AJ6</t>
  </si>
  <si>
    <t>unused_DDR_XM1_B0D5</t>
  </si>
  <si>
    <t>DDR_XM1_B0D[5]:b</t>
  </si>
  <si>
    <t>ddr_xm1_b0d5</t>
  </si>
  <si>
    <t>AH7</t>
  </si>
  <si>
    <t>unused_DDR_XM1_B0D6</t>
  </si>
  <si>
    <t>DDR_XM1_B0D[6]:b</t>
  </si>
  <si>
    <t>ddr_xm1_b0d6</t>
  </si>
  <si>
    <t>AJ7</t>
  </si>
  <si>
    <t>unused_DDR_XM1_B0D7</t>
  </si>
  <si>
    <t>DDR_XM1_B0D[7]:b</t>
  </si>
  <si>
    <t>ddr_xm1_b0d7</t>
  </si>
  <si>
    <t>AG8</t>
  </si>
  <si>
    <t>unused_DDR_XM1_B0DMI</t>
  </si>
  <si>
    <t>DDR_XM1_B0DMI:b</t>
  </si>
  <si>
    <t>ddr_xm1_b0dmi</t>
  </si>
  <si>
    <t>AG5</t>
  </si>
  <si>
    <t>unused_DDR_XM1_B0WCK_P</t>
  </si>
  <si>
    <t>DDR_XM1_B0WCK_P:b</t>
  </si>
  <si>
    <t>ddr_xm1_b0wck_p</t>
  </si>
  <si>
    <t>AH9</t>
  </si>
  <si>
    <t>unused_DDR_XM1_B0WCK_N</t>
  </si>
  <si>
    <t>DDR_XM1_B0WCK_N:b</t>
  </si>
  <si>
    <t>ddr_xm1_b0wck_n</t>
  </si>
  <si>
    <t>AH10</t>
  </si>
  <si>
    <t>unused_DDR_XM1_B0RDQS_P</t>
  </si>
  <si>
    <t>DDR_XM1_B0RDQS_P:b</t>
  </si>
  <si>
    <t>ddr_xm1_b0rdqs_p</t>
  </si>
  <si>
    <t>AG10</t>
  </si>
  <si>
    <t>unused_DDR_XM1_B0RDQS_N</t>
  </si>
  <si>
    <t>DDR_XM1_B0RDQS_N:b</t>
  </si>
  <si>
    <t>ddr_xm1_b0rdqs_n</t>
  </si>
  <si>
    <t>AG11</t>
  </si>
  <si>
    <t>unused_DDR_XM1_B1D0</t>
  </si>
  <si>
    <t>DDR_XM1_B1D[0]:b</t>
  </si>
  <si>
    <t>ddr_xm1_b1d0</t>
  </si>
  <si>
    <t>AL9</t>
  </si>
  <si>
    <t>unused_DDR_XM1_B1D1</t>
  </si>
  <si>
    <t>DDR_XM1_B1D[1]:b</t>
  </si>
  <si>
    <t>ddr_xm1_b1d1</t>
  </si>
  <si>
    <t>AL6</t>
  </si>
  <si>
    <t>unused_DDR_XM1_B1D2</t>
  </si>
  <si>
    <t>DDR_XM1_B1D[2]:b</t>
  </si>
  <si>
    <t>ddr_xm1_b1d2</t>
  </si>
  <si>
    <t>AL3</t>
  </si>
  <si>
    <t>unused_DDR_XM1_B1D3</t>
  </si>
  <si>
    <t>DDR_XM1_B1D[3]:b</t>
  </si>
  <si>
    <t>ddr_xm1_b1d3</t>
  </si>
  <si>
    <t>AK4</t>
  </si>
  <si>
    <t>unused_DDR_XM1_B1D4</t>
  </si>
  <si>
    <t>DDR_XM1_B1D[4]:b</t>
  </si>
  <si>
    <t>ddr_xm1_b1d4</t>
  </si>
  <si>
    <t>AK6</t>
  </si>
  <si>
    <t>unused_DDR_XM1_B1D5</t>
  </si>
  <si>
    <t>DDR_XM1_B1D[5]:b</t>
  </si>
  <si>
    <t>ddr_xm1_b1d5</t>
  </si>
  <si>
    <t>AK5</t>
  </si>
  <si>
    <t>unused_DDR_XM1_B1D6</t>
  </si>
  <si>
    <t>DDR_XM1_B1D[6]:b</t>
  </si>
  <si>
    <t>ddr_xm1_b1d6</t>
  </si>
  <si>
    <t>AJ5</t>
  </si>
  <si>
    <t>unused_DDR_XM1_B1D7</t>
  </si>
  <si>
    <t>DDR_XM1_B1D[7]:b</t>
  </si>
  <si>
    <t>ddr_xm1_b1d7</t>
  </si>
  <si>
    <t>AL11</t>
  </si>
  <si>
    <t>unused_DDR_XM1_B1DMI</t>
  </si>
  <si>
    <t>DDR_XM1_B1DMI:b</t>
  </si>
  <si>
    <t>ddr_xm1_b1dmi</t>
  </si>
  <si>
    <t>AL7</t>
  </si>
  <si>
    <t>unused_DDR_XM1_B1WCK_P</t>
  </si>
  <si>
    <t>DDR_XM1_B1WCK_P:b</t>
  </si>
  <si>
    <t>ddr_xm1_b1wck_p</t>
  </si>
  <si>
    <t>AJ8</t>
  </si>
  <si>
    <t>unused_DDR_XM1_B1WCK_N</t>
  </si>
  <si>
    <t>DDR_XM1_B1WCK_N:b</t>
  </si>
  <si>
    <t>ddr_xm1_b1wck_n</t>
  </si>
  <si>
    <t>AK8</t>
  </si>
  <si>
    <t>unused_DDR_XM1_B1RDQS_P</t>
  </si>
  <si>
    <t>DDR_XM1_B1RDQS_P:b</t>
  </si>
  <si>
    <t>ddr_xm1_b1rdqs_p</t>
  </si>
  <si>
    <t>AK10</t>
  </si>
  <si>
    <t>unused_DDR_XM1_B1RDQS_N</t>
  </si>
  <si>
    <t>DDR_XM1_B1RDQS_N:b</t>
  </si>
  <si>
    <t>ddr_xm1_b1rdqs_n</t>
  </si>
  <si>
    <t>AK11</t>
  </si>
  <si>
    <t>unused_DDR_XM1_B2A_CA0</t>
  </si>
  <si>
    <t>DDR_XM1_B2A_CA[0]:b</t>
  </si>
  <si>
    <t>ddr_xm1_b2a_ca0</t>
  </si>
  <si>
    <t>AG3</t>
  </si>
  <si>
    <t>unused_DDR_XM1_B2A_CA1</t>
  </si>
  <si>
    <t>DDR_XM1_B2A_CA[1]:b</t>
  </si>
  <si>
    <t>ddr_xm1_b2a_ca1</t>
  </si>
  <si>
    <t>AJ1</t>
  </si>
  <si>
    <t>unused_DDR_XM1_B2A_CA2</t>
  </si>
  <si>
    <t>DDR_XM1_B2A_CA[2]:b</t>
  </si>
  <si>
    <t>ddr_xm1_b2a_ca2</t>
  </si>
  <si>
    <t>AK3</t>
  </si>
  <si>
    <t>unused_DDR_XM1_B2A_CA3</t>
  </si>
  <si>
    <t>DDR_XM1_B2A_CA[3]:b</t>
  </si>
  <si>
    <t>ddr_xm1_b2a_ca3</t>
  </si>
  <si>
    <t>AK2</t>
  </si>
  <si>
    <t>unused_DDR_XM1_B2A_CA4</t>
  </si>
  <si>
    <t>DDR_XM1_B2A_CA[4]:b</t>
  </si>
  <si>
    <t>ddr_xm1_b2a_ca4</t>
  </si>
  <si>
    <t>AJ2</t>
  </si>
  <si>
    <t>unused_DDR_XM1_B2A_CA5</t>
  </si>
  <si>
    <t>DDR_XM1_B2A_CA[5]:b</t>
  </si>
  <si>
    <t>ddr_xm1_b2a_ca5</t>
  </si>
  <si>
    <t>AK1</t>
  </si>
  <si>
    <t>unused_DDR_XM1_B2A_CA6</t>
  </si>
  <si>
    <t>DDR_XM1_B2A_CA[6]:b</t>
  </si>
  <si>
    <t>ddr_xm1_b2a_ca6</t>
  </si>
  <si>
    <t>AG1</t>
  </si>
  <si>
    <t>unused_DDR_XM1_B2B_CA0</t>
  </si>
  <si>
    <t>DDR_XM1_B2B_CA[0]:b</t>
  </si>
  <si>
    <t>ddr_xm1_b2b_ca0</t>
  </si>
  <si>
    <t>AV3</t>
  </si>
  <si>
    <t>unused_DDR_XM1_B2B_CA1</t>
  </si>
  <si>
    <t>DDR_XM1_B2B_CA[1]:b</t>
  </si>
  <si>
    <t>ddr_xm1_b2b_ca1</t>
  </si>
  <si>
    <t>AT3</t>
  </si>
  <si>
    <t>unused_DDR_XM1_B2B_CA2</t>
  </si>
  <si>
    <t>DDR_XM1_B2B_CA[2]:b</t>
  </si>
  <si>
    <t>ddr_xm1_b2b_ca2</t>
  </si>
  <si>
    <t>AN3</t>
  </si>
  <si>
    <t>unused_DDR_XM1_B2B_CA3</t>
  </si>
  <si>
    <t>DDR_XM1_B2B_CA[3]:b</t>
  </si>
  <si>
    <t>ddr_xm1_b2b_ca3</t>
  </si>
  <si>
    <t>AN2</t>
  </si>
  <si>
    <t>unused_DDR_XM1_B2B_CA4</t>
  </si>
  <si>
    <t>DDR_XM1_B2B_CA[4]:b</t>
  </si>
  <si>
    <t>ddr_xm1_b2b_ca4</t>
  </si>
  <si>
    <t>AT2</t>
  </si>
  <si>
    <t>unused_DDR_XM1_B2B_CA5</t>
  </si>
  <si>
    <t>DDR_XM1_B2B_CA[5]:b</t>
  </si>
  <si>
    <t>ddr_xm1_b2b_ca5</t>
  </si>
  <si>
    <t>AR1</t>
  </si>
  <si>
    <t>unused_DDR_XM1_B2B_CA6</t>
  </si>
  <si>
    <t>DDR_XM1_B2B_CA[6]:b</t>
  </si>
  <si>
    <t>ddr_xm1_b2b_ca6</t>
  </si>
  <si>
    <t>AT1</t>
  </si>
  <si>
    <t>unused_DDR_XM1_B2A_CS_CKE0</t>
  </si>
  <si>
    <t>DDR_XM1_B2A_CS_CKE0:b</t>
  </si>
  <si>
    <t>ddr_xm1_b2a_cs_cke0</t>
  </si>
  <si>
    <t>AG2</t>
  </si>
  <si>
    <t>unused_DDR_XM1_B2A_CS_CKE1</t>
  </si>
  <si>
    <t>DDR_XM1_B2A_CS_CKE1:b</t>
  </si>
  <si>
    <t>ddr_xm1_b2a_cs_cke1</t>
  </si>
  <si>
    <t>AJ3</t>
  </si>
  <si>
    <t>unused_DDR_XM1_B2B_CS_CKE0</t>
  </si>
  <si>
    <t>DDR_XM1_B2B_CS_CKE0:b</t>
  </si>
  <si>
    <t>ddr_xm1_b2b_cs_cke0</t>
  </si>
  <si>
    <t>AR3</t>
  </si>
  <si>
    <t>unused_DDR_XM1_B2B_CS_CKE1</t>
  </si>
  <si>
    <t>DDR_XM1_B2B_CS_CKE1:b</t>
  </si>
  <si>
    <t>ddr_xm1_b2b_cs_cke1</t>
  </si>
  <si>
    <t>AR2</t>
  </si>
  <si>
    <t>unused_DDR_XM1_B2A_CLK_P</t>
  </si>
  <si>
    <t>DDR_XM1_B2A_CLK_P:b</t>
  </si>
  <si>
    <t>ddr_xm1_b2a_clk_p</t>
  </si>
  <si>
    <t>AM3</t>
  </si>
  <si>
    <t>unused_DDR_XM1_B2A_CLK_N</t>
  </si>
  <si>
    <t>DDR_XM1_B2A_CLK_N:b</t>
  </si>
  <si>
    <t>ddr_xm1_b2a_clk_n</t>
  </si>
  <si>
    <t>AM2</t>
  </si>
  <si>
    <t>unused_DDR_XM1_B2B_CLK_P</t>
  </si>
  <si>
    <t>DDR_XM1_B2B_CLK_P:b</t>
  </si>
  <si>
    <t>ddr_xm1_b2b_clk_p</t>
  </si>
  <si>
    <t>AN1</t>
  </si>
  <si>
    <t>unused_DDR_XM1_B2B_CLK_N</t>
  </si>
  <si>
    <t>DDR_XM1_B2B_CLK_N:b</t>
  </si>
  <si>
    <t>ddr_xm1_b2b_clk_n</t>
  </si>
  <si>
    <t>AM1</t>
  </si>
  <si>
    <t>unused_DDR_XM1_B3D0</t>
  </si>
  <si>
    <t>DDR_XM1_B3D[0]:b</t>
  </si>
  <si>
    <t>ddr_xm1_b3d0</t>
  </si>
  <si>
    <t>AM5</t>
  </si>
  <si>
    <t>unused_DDR_XM1_B3D1</t>
  </si>
  <si>
    <t>DDR_XM1_B3D[1]:b</t>
  </si>
  <si>
    <t>ddr_xm1_b3d1</t>
  </si>
  <si>
    <t>AM6</t>
  </si>
  <si>
    <t>unused_DDR_XM1_B3D2</t>
  </si>
  <si>
    <t>DDR_XM1_B3D[2]:b</t>
  </si>
  <si>
    <t>ddr_xm1_b3d2</t>
  </si>
  <si>
    <t>AN4</t>
  </si>
  <si>
    <t>unused_DDR_XM1_B3D3</t>
  </si>
  <si>
    <t>DDR_XM1_B3D[3]:b</t>
  </si>
  <si>
    <t>ddr_xm1_b3d3</t>
  </si>
  <si>
    <t>AL4</t>
  </si>
  <si>
    <t>unused_DDR_XM1_B3D4</t>
  </si>
  <si>
    <t>DDR_XM1_B3D[4]:b</t>
  </si>
  <si>
    <t>ddr_xm1_b3d4</t>
  </si>
  <si>
    <t>AN6</t>
  </si>
  <si>
    <t>unused_DDR_XM1_B3D5</t>
  </si>
  <si>
    <t>DDR_XM1_B3D[5]:b</t>
  </si>
  <si>
    <t>ddr_xm1_b3d5</t>
  </si>
  <si>
    <t>AN5</t>
  </si>
  <si>
    <t>unused_DDR_XM1_B3D6</t>
  </si>
  <si>
    <t>DDR_XM1_B3D[6]:b</t>
  </si>
  <si>
    <t>ddr_xm1_b3d6</t>
  </si>
  <si>
    <t>AP6</t>
  </si>
  <si>
    <t>unused_DDR_XM1_B3D7</t>
  </si>
  <si>
    <t>DDR_XM1_B3D[7]:b</t>
  </si>
  <si>
    <t>ddr_xm1_b3d7</t>
  </si>
  <si>
    <t>AP7</t>
  </si>
  <si>
    <t>unused_DDR_XM1_B3DMI</t>
  </si>
  <si>
    <t>DDR_XM1_B3DMI:b</t>
  </si>
  <si>
    <t>ddr_xm1_b3dmi</t>
  </si>
  <si>
    <t>AM7</t>
  </si>
  <si>
    <t>unused_DDR_XM1_B3WCK_P</t>
  </si>
  <si>
    <t>DDR_XM1_B3WCK_P:b</t>
  </si>
  <si>
    <t>ddr_xm1_b3wck_p</t>
  </si>
  <si>
    <t>AN11</t>
  </si>
  <si>
    <t>unused_DDR_XM1_B3WCK_N</t>
  </si>
  <si>
    <t>DDR_XM1_B3WCK_N:b</t>
  </si>
  <si>
    <t>ddr_xm1_b3wck_n</t>
  </si>
  <si>
    <t>AN10</t>
  </si>
  <si>
    <t>unused_DDR_XM1_B3RDQS_P</t>
  </si>
  <si>
    <t>DDR_XM1_B3RDQS_P:b</t>
  </si>
  <si>
    <t>ddr_xm1_b3rdqs_p</t>
  </si>
  <si>
    <t>AN8</t>
  </si>
  <si>
    <t>unused_DDR_XM1_B3RDQS_N</t>
  </si>
  <si>
    <t>DDR_XM1_B3RDQS_N:b</t>
  </si>
  <si>
    <t>ddr_xm1_b3rdqs_n</t>
  </si>
  <si>
    <t>AM8</t>
  </si>
  <si>
    <t>unused_DDR_XM1_B4D0</t>
  </si>
  <si>
    <t>DDR_XM1_B4D[0]:b</t>
  </si>
  <si>
    <t>ddr_xm1_b4d0</t>
  </si>
  <si>
    <t>AU7</t>
  </si>
  <si>
    <t>unused_DDR_XM1_B4D1</t>
  </si>
  <si>
    <t>DDR_XM1_B4D[1]:b</t>
  </si>
  <si>
    <t>ddr_xm1_b4d1</t>
  </si>
  <si>
    <t>AT4</t>
  </si>
  <si>
    <t>unused_DDR_XM1_B4D2</t>
  </si>
  <si>
    <t>DDR_XM1_B4D[2]:b</t>
  </si>
  <si>
    <t>ddr_xm1_b4d2</t>
  </si>
  <si>
    <t>AT6</t>
  </si>
  <si>
    <t>unused_DDR_XM1_B4D3</t>
  </si>
  <si>
    <t>DDR_XM1_B4D[3]:b</t>
  </si>
  <si>
    <t>ddr_xm1_b4d3</t>
  </si>
  <si>
    <t>AR5</t>
  </si>
  <si>
    <t>unused_DDR_XM1_B4D4</t>
  </si>
  <si>
    <t>DDR_XM1_B4D[4]:b</t>
  </si>
  <si>
    <t>ddr_xm1_b4d4</t>
  </si>
  <si>
    <t>AR6</t>
  </si>
  <si>
    <t>unused_DDR_XM1_B4D5</t>
  </si>
  <si>
    <t>DDR_XM1_B4D[5]:b</t>
  </si>
  <si>
    <t>ddr_xm1_b4d5</t>
  </si>
  <si>
    <t>AR7</t>
  </si>
  <si>
    <t>unused_DDR_XM1_B4D6</t>
  </si>
  <si>
    <t>DDR_XM1_B4D[6]:b</t>
  </si>
  <si>
    <t>ddr_xm1_b4d6</t>
  </si>
  <si>
    <t>AP3</t>
  </si>
  <si>
    <t>unused_DDR_XM1_B4D7</t>
  </si>
  <si>
    <t>DDR_XM1_B4D[7]:b</t>
  </si>
  <si>
    <t>ddr_xm1_b4d7</t>
  </si>
  <si>
    <t>AP4</t>
  </si>
  <si>
    <t>unused_DDR_XM1_B4DMI</t>
  </si>
  <si>
    <t>DDR_XM1_B4DMI:b</t>
  </si>
  <si>
    <t>ddr_xm1_b4dmi</t>
  </si>
  <si>
    <t>AT5</t>
  </si>
  <si>
    <t>unused_DDR_XM1_B4WCK_P</t>
  </si>
  <si>
    <t>DDR_XM1_B4WCK_P:b</t>
  </si>
  <si>
    <t>ddr_xm1_b4wck_p</t>
  </si>
  <si>
    <t>AT8</t>
  </si>
  <si>
    <t>unused_DDR_XM1_B4WCK_N</t>
  </si>
  <si>
    <t>DDR_XM1_B4WCK_N:b</t>
  </si>
  <si>
    <t>ddr_xm1_b4wck_n</t>
  </si>
  <si>
    <t>AR8</t>
  </si>
  <si>
    <t>unused_DDR_XM1_B4RDQS_P</t>
  </si>
  <si>
    <t>DDR_XM1_B4RDQS_P:b</t>
  </si>
  <si>
    <t>ddr_xm1_b4rdqs_p</t>
  </si>
  <si>
    <t>AP9</t>
  </si>
  <si>
    <t>unused_DDR_XM1_B4RDQS_N</t>
  </si>
  <si>
    <t>DDR_XM1_B4RDQS_N:b</t>
  </si>
  <si>
    <t>ddr_xm1_b4rdqs_n</t>
  </si>
  <si>
    <t>AP10</t>
  </si>
  <si>
    <t>unused_DDR_XM1_B5D0</t>
  </si>
  <si>
    <t>DDR_XM1_B5D[0]:b</t>
  </si>
  <si>
    <t>ddr_xm1_b5d0</t>
  </si>
  <si>
    <t>AU3</t>
  </si>
  <si>
    <t>unused_DDR_XM1_B5D1</t>
  </si>
  <si>
    <t>DDR_XM1_B5D[1]:b</t>
  </si>
  <si>
    <t>ddr_xm1_b5d1</t>
  </si>
  <si>
    <t>AU4</t>
  </si>
  <si>
    <t>unused_DDR_XM1_B5D2</t>
  </si>
  <si>
    <t>DDR_XM1_B5D[2]:b</t>
  </si>
  <si>
    <t>ddr_xm1_b5d2</t>
  </si>
  <si>
    <t>AV7</t>
  </si>
  <si>
    <t>unused_DDR_XM1_B5D3</t>
  </si>
  <si>
    <t>DDR_XM1_B5D[3]:b</t>
  </si>
  <si>
    <t>ddr_xm1_b5d3</t>
  </si>
  <si>
    <t>AW5</t>
  </si>
  <si>
    <t>unused_DDR_XM1_B5D4</t>
  </si>
  <si>
    <t>DDR_XM1_B5D[4]:b</t>
  </si>
  <si>
    <t>ddr_xm1_b5d4</t>
  </si>
  <si>
    <t>AW4</t>
  </si>
  <si>
    <t>unused_DDR_XM1_B5D5</t>
  </si>
  <si>
    <t>DDR_XM1_B5D[5]:b</t>
  </si>
  <si>
    <t>ddr_xm1_b5d5</t>
  </si>
  <si>
    <t>AU6</t>
  </si>
  <si>
    <t>unused_DDR_XM1_B5D6</t>
  </si>
  <si>
    <t>DDR_XM1_B5D[6]:b</t>
  </si>
  <si>
    <t>ddr_xm1_b5d6</t>
  </si>
  <si>
    <t>AV5</t>
  </si>
  <si>
    <t>unused_DDR_XM1_B5D7</t>
  </si>
  <si>
    <t>DDR_XM1_B5D[7]:b</t>
  </si>
  <si>
    <t>ddr_xm1_b5d7</t>
  </si>
  <si>
    <t>AW6</t>
  </si>
  <si>
    <t>unused_DDR_XM1_B5DMI</t>
  </si>
  <si>
    <t>DDR_XM1_B5DMI:b</t>
  </si>
  <si>
    <t>ddr_xm1_b5dmi</t>
  </si>
  <si>
    <t>AV6</t>
  </si>
  <si>
    <t>unused_DDR_XM1_B5WCK_P</t>
  </si>
  <si>
    <t>DDR_XM1_B5WCK_P:b</t>
  </si>
  <si>
    <t>ddr_xm1_b5wck_p</t>
  </si>
  <si>
    <t>AU10</t>
  </si>
  <si>
    <t>unused_DDR_XM1_B5WCK_N</t>
  </si>
  <si>
    <t>DDR_XM1_B5WCK_N:b</t>
  </si>
  <si>
    <t>ddr_xm1_b5wck_n</t>
  </si>
  <si>
    <t>AU9</t>
  </si>
  <si>
    <t>unused_DDR_XM1_B5RDQS_P</t>
  </si>
  <si>
    <t>DDR_XM1_B5RDQS_P:b</t>
  </si>
  <si>
    <t>ddr_xm1_b5rdqs_p</t>
  </si>
  <si>
    <t>AT11</t>
  </si>
  <si>
    <t>unused_DDR_XM1_B5RDQS_N</t>
  </si>
  <si>
    <t>DDR_XM1_B5RDQS_N:b</t>
  </si>
  <si>
    <t>ddr_xm1_b5rdqs_n</t>
  </si>
  <si>
    <t>AT10</t>
  </si>
  <si>
    <t>unused_DDR_XM1_B6D0</t>
  </si>
  <si>
    <t>DDR_XM1_B6D[0]:b</t>
  </si>
  <si>
    <t>ddr_xm1_b6d0</t>
  </si>
  <si>
    <t>AY7</t>
  </si>
  <si>
    <t>unused_DDR_XM1_B6D1</t>
  </si>
  <si>
    <t>DDR_XM1_B6D[1]:b</t>
  </si>
  <si>
    <t>ddr_xm1_b6d1</t>
  </si>
  <si>
    <t>AY11</t>
  </si>
  <si>
    <t>unused_DDR_XM1_B6D2</t>
  </si>
  <si>
    <t>DDR_XM1_B6D[2]:b</t>
  </si>
  <si>
    <t>ddr_xm1_b6d2</t>
  </si>
  <si>
    <t>BB5</t>
  </si>
  <si>
    <t>unused_DDR_XM1_B6D3</t>
  </si>
  <si>
    <t>DDR_XM1_B6D[3]:b</t>
  </si>
  <si>
    <t>ddr_xm1_b6d3</t>
  </si>
  <si>
    <t>BB6</t>
  </si>
  <si>
    <t>unused_DDR_XM1_B6D4</t>
  </si>
  <si>
    <t>DDR_XM1_B6D[4]:b</t>
  </si>
  <si>
    <t>ddr_xm1_b6d4</t>
  </si>
  <si>
    <t>AY6</t>
  </si>
  <si>
    <t>unused_DDR_XM1_B6D5</t>
  </si>
  <si>
    <t>DDR_XM1_B6D[5]:b</t>
  </si>
  <si>
    <t>ddr_xm1_b6d5</t>
  </si>
  <si>
    <t>BA5</t>
  </si>
  <si>
    <t>unused_DDR_XM1_B6D6</t>
  </si>
  <si>
    <t>DDR_XM1_B6D[6]:b</t>
  </si>
  <si>
    <t>ddr_xm1_b6d6</t>
  </si>
  <si>
    <t>AY4</t>
  </si>
  <si>
    <t>unused_DDR_XM1_B6D7</t>
  </si>
  <si>
    <t>DDR_XM1_B6D[7]:b</t>
  </si>
  <si>
    <t>ddr_xm1_b6d7</t>
  </si>
  <si>
    <t>AY3</t>
  </si>
  <si>
    <t>unused_DDR_XM1_B6DMI</t>
  </si>
  <si>
    <t>DDR_XM1_B6DMI:b</t>
  </si>
  <si>
    <t>ddr_xm1_b6dmi</t>
  </si>
  <si>
    <t>BA6</t>
  </si>
  <si>
    <t>unused_DDR_XM1_B6WCK_P</t>
  </si>
  <si>
    <t>DDR_XM1_B6WCK_P:b</t>
  </si>
  <si>
    <t>ddr_xm1_b6wck_p</t>
  </si>
  <si>
    <t>AW8</t>
  </si>
  <si>
    <t>unused_DDR_XM1_B6WCK_N</t>
  </si>
  <si>
    <t>DDR_XM1_B6WCK_N:b</t>
  </si>
  <si>
    <t>ddr_xm1_b6wck_n</t>
  </si>
  <si>
    <t>AV8</t>
  </si>
  <si>
    <t>unused_DDR_XM1_B6RDQS_P</t>
  </si>
  <si>
    <t>DDR_XM1_B6RDQS_P:b</t>
  </si>
  <si>
    <t>ddr_xm1_b6rdqs_p</t>
  </si>
  <si>
    <t>AW10</t>
  </si>
  <si>
    <t>unused_DDR_XM1_B6RDQS_N</t>
  </si>
  <si>
    <t>DDR_XM1_B6RDQS_N:b</t>
  </si>
  <si>
    <t>ddr_xm1_b6rdqs_n</t>
  </si>
  <si>
    <t>AW11</t>
  </si>
  <si>
    <t>unused_DDR_XM1_B7A_CA0</t>
  </si>
  <si>
    <t>DDR_XM1_B7A_CA[0]:b</t>
  </si>
  <si>
    <t>ddr_xm1_b7a_ca0</t>
  </si>
  <si>
    <t>AW1</t>
  </si>
  <si>
    <t>unused_DDR_XM1_B7A_CA1</t>
  </si>
  <si>
    <t>DDR_XM1_B7A_CA[1]:b</t>
  </si>
  <si>
    <t>ddr_xm1_b7a_ca1</t>
  </si>
  <si>
    <t>AV2</t>
  </si>
  <si>
    <t>unused_DDR_XM1_B7A_CA2</t>
  </si>
  <si>
    <t>DDR_XM1_B7A_CA[2]:b</t>
  </si>
  <si>
    <t>ddr_xm1_b7a_ca2</t>
  </si>
  <si>
    <t>AW2</t>
  </si>
  <si>
    <t>unused_DDR_XM1_B7A_CA3</t>
  </si>
  <si>
    <t>DDR_XM1_B7A_CA[3]:b</t>
  </si>
  <si>
    <t>ddr_xm1_b7a_ca3</t>
  </si>
  <si>
    <t>AV1</t>
  </si>
  <si>
    <t>unused_DDR_XM1_B7A_CA4</t>
  </si>
  <si>
    <t>DDR_XM1_B7A_CA[4]:b</t>
  </si>
  <si>
    <t>ddr_xm1_b7a_ca4</t>
  </si>
  <si>
    <t>BA2</t>
  </si>
  <si>
    <t>unused_DDR_XM1_B7A_CA5</t>
  </si>
  <si>
    <t>DDR_XM1_B7A_CA[5]:b</t>
  </si>
  <si>
    <t>ddr_xm1_b7a_ca5</t>
  </si>
  <si>
    <t>BA1</t>
  </si>
  <si>
    <t>unused_DDR_XM1_B7A_CA6</t>
  </si>
  <si>
    <t>DDR_XM1_B7A_CA[6]:b</t>
  </si>
  <si>
    <t>ddr_xm1_b7a_ca6</t>
  </si>
  <si>
    <t>BB1</t>
  </si>
  <si>
    <t>unused_DDR_XM1_B7B_CA0</t>
  </si>
  <si>
    <t>DDR_XM1_B7B_CA[0]:b</t>
  </si>
  <si>
    <t>ddr_xm1_b7b_ca0</t>
  </si>
  <si>
    <t>BH2</t>
  </si>
  <si>
    <t>unused_DDR_XM1_B7B_CA1</t>
  </si>
  <si>
    <t>DDR_XM1_B7B_CA[1]:b</t>
  </si>
  <si>
    <t>ddr_xm1_b7b_ca1</t>
  </si>
  <si>
    <t>BH1</t>
  </si>
  <si>
    <t>unused_DDR_XM1_B7B_CA2</t>
  </si>
  <si>
    <t>DDR_XM1_B7B_CA[2]:b</t>
  </si>
  <si>
    <t>ddr_xm1_b7b_ca2</t>
  </si>
  <si>
    <t>BG3</t>
  </si>
  <si>
    <t>unused_DDR_XM1_B7B_CA3</t>
  </si>
  <si>
    <t>DDR_XM1_B7B_CA[3]:b</t>
  </si>
  <si>
    <t>ddr_xm1_b7b_ca3</t>
  </si>
  <si>
    <t>BE3</t>
  </si>
  <si>
    <t>unused_DDR_XM1_B7B_CA4</t>
  </si>
  <si>
    <t>DDR_XM1_B7B_CA[4]:b</t>
  </si>
  <si>
    <t>ddr_xm1_b7b_ca4</t>
  </si>
  <si>
    <t>BE2</t>
  </si>
  <si>
    <t>unused_DDR_XM1_B7B_CA5</t>
  </si>
  <si>
    <t>DDR_XM1_B7B_CA[5]:b</t>
  </si>
  <si>
    <t>ddr_xm1_b7b_ca5</t>
  </si>
  <si>
    <t>BD1</t>
  </si>
  <si>
    <t>unused_DDR_XM1_B7B_CA6</t>
  </si>
  <si>
    <t>DDR_XM1_B7B_CA[6]:b</t>
  </si>
  <si>
    <t>ddr_xm1_b7b_ca6</t>
  </si>
  <si>
    <t>BE1</t>
  </si>
  <si>
    <t>unused_DDR_XM1_B7A_CS_CKE0</t>
  </si>
  <si>
    <t>DDR_XM1_B7A_CS_CKE0:b</t>
  </si>
  <si>
    <t>ddr_xm1_b7a_cs_cke0</t>
  </si>
  <si>
    <t>AW3</t>
  </si>
  <si>
    <t>unused_DDR_XM1_B7A_CS_CKE1</t>
  </si>
  <si>
    <t>DDR_XM1_B7A_CS_CKE1:b</t>
  </si>
  <si>
    <t>ddr_xm1_b7a_cs_cke1</t>
  </si>
  <si>
    <t>BA3</t>
  </si>
  <si>
    <t>unused_DDR_XM1_B7B_CS_CKE0</t>
  </si>
  <si>
    <t>DDR_XM1_B7B_CS_CKE0:b</t>
  </si>
  <si>
    <t>ddr_xm1_b7b_cs_cke0</t>
  </si>
  <si>
    <t>BG1</t>
  </si>
  <si>
    <t>unused_DDR_XM1_B7B_CS_CKE1</t>
  </si>
  <si>
    <t>DDR_XM1_B7B_CS_CKE1:b</t>
  </si>
  <si>
    <t>ddr_xm1_b7b_cs_cke1</t>
  </si>
  <si>
    <t>BG2</t>
  </si>
  <si>
    <t>unused_DDR_XM1_B7A_CLK_P</t>
  </si>
  <si>
    <t>DDR_XM1_B7A_CLK_P:b</t>
  </si>
  <si>
    <t>ddr_xm1_b7a_clk_p</t>
  </si>
  <si>
    <t>BB3</t>
  </si>
  <si>
    <t>unused_DDR_XM1_B7A_CLK_N</t>
  </si>
  <si>
    <t>DDR_XM1_B7A_CLK_N:b</t>
  </si>
  <si>
    <t>ddr_xm1_b7a_clk_n</t>
  </si>
  <si>
    <t>BB2</t>
  </si>
  <si>
    <t>unused_DDR_XM1_B7B_CLK_P</t>
  </si>
  <si>
    <t>DDR_XM1_B7B_CLK_P:b</t>
  </si>
  <si>
    <t>ddr_xm1_b7b_clk_p</t>
  </si>
  <si>
    <t>BD2</t>
  </si>
  <si>
    <t>unused_DDR_XM1_B7B_CLK_N</t>
  </si>
  <si>
    <t>DDR_XM1_B7B_CLK_N:b</t>
  </si>
  <si>
    <t>ddr_xm1_b7b_clk_n</t>
  </si>
  <si>
    <t>BD3</t>
  </si>
  <si>
    <t>unused_DDR_XM1_B8D0</t>
  </si>
  <si>
    <t>DDR_XM1_B8D[0]:b</t>
  </si>
  <si>
    <t>ddr_xm1_b8d0</t>
  </si>
  <si>
    <t>AY9</t>
  </si>
  <si>
    <t>unused_DDR_XM1_B8D1</t>
  </si>
  <si>
    <t>DDR_XM1_B8D[1]:b</t>
  </si>
  <si>
    <t>ddr_xm1_b8d1</t>
  </si>
  <si>
    <t>BD5</t>
  </si>
  <si>
    <t>unused_DDR_XM1_B8D2</t>
  </si>
  <si>
    <t>DDR_XM1_B8D[2]:b</t>
  </si>
  <si>
    <t>ddr_xm1_b8d2</t>
  </si>
  <si>
    <t>BB4</t>
  </si>
  <si>
    <t>unused_DDR_XM1_B8D3</t>
  </si>
  <si>
    <t>DDR_XM1_B8D[3]:b</t>
  </si>
  <si>
    <t>ddr_xm1_b8d3</t>
  </si>
  <si>
    <t>BD6</t>
  </si>
  <si>
    <t>unused_DDR_XM1_B8D4</t>
  </si>
  <si>
    <t>DDR_XM1_B8D[4]:b</t>
  </si>
  <si>
    <t>ddr_xm1_b8d4</t>
  </si>
  <si>
    <t>BC4</t>
  </si>
  <si>
    <t>unused_DDR_XM1_B8D5</t>
  </si>
  <si>
    <t>DDR_XM1_B8D[5]:b</t>
  </si>
  <si>
    <t>ddr_xm1_b8d5</t>
  </si>
  <si>
    <t>BC3</t>
  </si>
  <si>
    <t>unused_DDR_XM1_B8D6</t>
  </si>
  <si>
    <t>DDR_XM1_B8D[6]:b</t>
  </si>
  <si>
    <t>ddr_xm1_b8d6</t>
  </si>
  <si>
    <t>BC6</t>
  </si>
  <si>
    <t>unused_DDR_XM1_B8D7</t>
  </si>
  <si>
    <t>DDR_XM1_B8D[7]:b</t>
  </si>
  <si>
    <t>ddr_xm1_b8d7</t>
  </si>
  <si>
    <t>BC7</t>
  </si>
  <si>
    <t>unused_DDR_XM1_B8DMI</t>
  </si>
  <si>
    <t>DDR_XM1_B8DMI:b</t>
  </si>
  <si>
    <t>ddr_xm1_b8dmi</t>
  </si>
  <si>
    <t>BA7</t>
  </si>
  <si>
    <t>unused_DDR_XM1_B8WCK_P</t>
  </si>
  <si>
    <t>DDR_XM1_B8WCK_P:b</t>
  </si>
  <si>
    <t>ddr_xm1_b8wck_p</t>
  </si>
  <si>
    <t>BB10</t>
  </si>
  <si>
    <t>unused_DDR_XM1_B8WCK_N</t>
  </si>
  <si>
    <t>DDR_XM1_B8WCK_N:b</t>
  </si>
  <si>
    <t>ddr_xm1_b8wck_n</t>
  </si>
  <si>
    <t>BC9</t>
  </si>
  <si>
    <t>unused_DDR_XM1_B8RDQS_P</t>
  </si>
  <si>
    <t>DDR_XM1_B8RDQS_P:b</t>
  </si>
  <si>
    <t>ddr_xm1_b8rdqs_p</t>
  </si>
  <si>
    <t>BA8</t>
  </si>
  <si>
    <t>unused_DDR_XM1_B8RDQS_N</t>
  </si>
  <si>
    <t>DDR_XM1_B8RDQS_N:b</t>
  </si>
  <si>
    <t>ddr_xm1_b8rdqs_n</t>
  </si>
  <si>
    <t>BB8</t>
  </si>
  <si>
    <t>unused_DDR_XM1_B9D0</t>
  </si>
  <si>
    <t>DDR_XM1_B9D[0]:b</t>
  </si>
  <si>
    <t>ddr_xm1_b9d0</t>
  </si>
  <si>
    <t>BE6</t>
  </si>
  <si>
    <t>unused_DDR_XM1_B9D1</t>
  </si>
  <si>
    <t>DDR_XM1_B9D[1]:b</t>
  </si>
  <si>
    <t>ddr_xm1_b9d1</t>
  </si>
  <si>
    <t>BF6</t>
  </si>
  <si>
    <t>unused_DDR_XM1_B9D2</t>
  </si>
  <si>
    <t>DDR_XM1_B9D[2]:b</t>
  </si>
  <si>
    <t>ddr_xm1_b9d2</t>
  </si>
  <si>
    <t>BD9</t>
  </si>
  <si>
    <t>unused_DDR_XM1_B9D3</t>
  </si>
  <si>
    <t>DDR_XM1_B9D[3]:b</t>
  </si>
  <si>
    <t>ddr_xm1_b9d3</t>
  </si>
  <si>
    <t>BD7</t>
  </si>
  <si>
    <t>unused_DDR_XM1_B9D4</t>
  </si>
  <si>
    <t>DDR_XM1_B9D[4]:b</t>
  </si>
  <si>
    <t>ddr_xm1_b9d4</t>
  </si>
  <si>
    <t>BE4</t>
  </si>
  <si>
    <t>unused_DDR_XM1_B9D5</t>
  </si>
  <si>
    <t>DDR_XM1_B9D[5]:b</t>
  </si>
  <si>
    <t>ddr_xm1_b9d5</t>
  </si>
  <si>
    <t>BH3</t>
  </si>
  <si>
    <t>unused_DDR_XM1_B9D6</t>
  </si>
  <si>
    <t>DDR_XM1_B9D[6]:b</t>
  </si>
  <si>
    <t>ddr_xm1_b9d6</t>
  </si>
  <si>
    <t>BF4</t>
  </si>
  <si>
    <t>unused_DDR_XM1_B9D7</t>
  </si>
  <si>
    <t>DDR_XM1_B9D[7]:b</t>
  </si>
  <si>
    <t>ddr_xm1_b9d7</t>
  </si>
  <si>
    <t>BE5</t>
  </si>
  <si>
    <t>unused_DDR_XM1_B9DMI</t>
  </si>
  <si>
    <t>DDR_XM1_B9DMI:b</t>
  </si>
  <si>
    <t>ddr_xm1_b9dmi</t>
  </si>
  <si>
    <t>BF3</t>
  </si>
  <si>
    <t>unused_DDR_XM1_B9WCK_P</t>
  </si>
  <si>
    <t>DDR_XM1_B9WCK_P:b</t>
  </si>
  <si>
    <t>ddr_xm1_b9wck_p</t>
  </si>
  <si>
    <t>BG5</t>
  </si>
  <si>
    <t>unused_DDR_XM1_B9WCK_N</t>
  </si>
  <si>
    <t>DDR_XM1_B9WCK_N:b</t>
  </si>
  <si>
    <t>ddr_xm1_b9wck_n</t>
  </si>
  <si>
    <t>BG4</t>
  </si>
  <si>
    <t>unused_DDR_XM1_B9RDQS_P</t>
  </si>
  <si>
    <t>DDR_XM1_B9RDQS_P:b</t>
  </si>
  <si>
    <t>ddr_xm1_b9rdqs_p</t>
  </si>
  <si>
    <t>BH4</t>
  </si>
  <si>
    <t>unused_DDR_XM1_B9RDQS_N</t>
  </si>
  <si>
    <t>DDR_XM1_B9RDQS_N:b</t>
  </si>
  <si>
    <t>ddr_xm1_b9rdqs_n</t>
  </si>
  <si>
    <t>BH5</t>
  </si>
  <si>
    <t>unused_DDR_XM2_B0D0</t>
  </si>
  <si>
    <t>DDR_XM2_B0D[0]:b</t>
  </si>
  <si>
    <t>ddr_xm2_b0d0</t>
  </si>
  <si>
    <t>vddio_ddr2</t>
  </si>
  <si>
    <t>LP5_DQBRICK_EFC</t>
  </si>
  <si>
    <t>BJ48</t>
  </si>
  <si>
    <t>unused_DDR_XM2_B0D1</t>
  </si>
  <si>
    <t>DDR_XM2_B0D[1]:b</t>
  </si>
  <si>
    <t>ddr_xm2_b0d1</t>
  </si>
  <si>
    <t>BJ47</t>
  </si>
  <si>
    <t>unused_DDR_XM2_B0D2</t>
  </si>
  <si>
    <t>DDR_XM2_B0D[2]:b</t>
  </si>
  <si>
    <t>ddr_xm2_b0d2</t>
  </si>
  <si>
    <t>BJ46</t>
  </si>
  <si>
    <t>unused_DDR_XM2_B0D3</t>
  </si>
  <si>
    <t>DDR_XM2_B0D[3]:b</t>
  </si>
  <si>
    <t>ddr_xm2_b0d3</t>
  </si>
  <si>
    <t>BG45</t>
  </si>
  <si>
    <t>unused_DDR_XM2_B0D4</t>
  </si>
  <si>
    <t>DDR_XM2_B0D[4]:b</t>
  </si>
  <si>
    <t>ddr_xm2_b0d4</t>
  </si>
  <si>
    <t>BH45</t>
  </si>
  <si>
    <t>unused_DDR_XM2_B0D5</t>
  </si>
  <si>
    <t>DDR_XM2_B0D[5]:b</t>
  </si>
  <si>
    <t>ddr_xm2_b0d5</t>
  </si>
  <si>
    <t>BK46</t>
  </si>
  <si>
    <t>unused_DDR_XM2_B0D6</t>
  </si>
  <si>
    <t>DDR_XM2_B0D[6]:b</t>
  </si>
  <si>
    <t>ddr_xm2_b0d6</t>
  </si>
  <si>
    <t>BJ45</t>
  </si>
  <si>
    <t>unused_DDR_XM2_B0D7</t>
  </si>
  <si>
    <t>DDR_XM2_B0D[7]:b</t>
  </si>
  <si>
    <t>ddr_xm2_b0d7</t>
  </si>
  <si>
    <t>BH44</t>
  </si>
  <si>
    <t>unused_DDR_XM2_B0DMI</t>
  </si>
  <si>
    <t>DDR_XM2_B0DMI:b</t>
  </si>
  <si>
    <t>ddr_xm2_b0dmi</t>
  </si>
  <si>
    <t>BH47</t>
  </si>
  <si>
    <t>unused_DDR_XM2_B0WCK_P</t>
  </si>
  <si>
    <t>DDR_XM2_B0WCK_P:b</t>
  </si>
  <si>
    <t>ddr_xm2_b0wck_p</t>
  </si>
  <si>
    <t>BG46</t>
  </si>
  <si>
    <t>unused_DDR_XM2_B0WCK_N</t>
  </si>
  <si>
    <t>DDR_XM2_B0WCK_N:b</t>
  </si>
  <si>
    <t>ddr_xm2_b0wck_n</t>
  </si>
  <si>
    <t>BF46</t>
  </si>
  <si>
    <t>unused_DDR_XM2_B0RDQS_P</t>
  </si>
  <si>
    <t>DDR_XM2_B0RDQS_P:b</t>
  </si>
  <si>
    <t>ddr_xm2_b0rdqs_p</t>
  </si>
  <si>
    <t>BF44</t>
  </si>
  <si>
    <t>unused_DDR_XM2_B0RDQS_N</t>
  </si>
  <si>
    <t>DDR_XM2_B0RDQS_N:b</t>
  </si>
  <si>
    <t>ddr_xm2_b0rdqs_n</t>
  </si>
  <si>
    <t>BE44</t>
  </si>
  <si>
    <t>unused_DDR_XM2_B1D0</t>
  </si>
  <si>
    <t>DDR_XM2_B1D[0]:b</t>
  </si>
  <si>
    <t>ddr_xm2_b1d0</t>
  </si>
  <si>
    <t>BF41</t>
  </si>
  <si>
    <t>unused_DDR_XM2_B1D1</t>
  </si>
  <si>
    <t>DDR_XM2_B1D[1]:b</t>
  </si>
  <si>
    <t>ddr_xm2_b1d1</t>
  </si>
  <si>
    <t>BJ42</t>
  </si>
  <si>
    <t>unused_DDR_XM2_B1D2</t>
  </si>
  <si>
    <t>DDR_XM2_B1D[2]:b</t>
  </si>
  <si>
    <t>ddr_xm2_b1d2</t>
  </si>
  <si>
    <t>BG42</t>
  </si>
  <si>
    <t>unused_DDR_XM2_B1D3</t>
  </si>
  <si>
    <t>DDR_XM2_B1D[3]:b</t>
  </si>
  <si>
    <t>ddr_xm2_b1d3</t>
  </si>
  <si>
    <t>BH42</t>
  </si>
  <si>
    <t>unused_DDR_XM2_B1D4</t>
  </si>
  <si>
    <t>DDR_XM2_B1D[4]:b</t>
  </si>
  <si>
    <t>ddr_xm2_b1d4</t>
  </si>
  <si>
    <t>BJ43</t>
  </si>
  <si>
    <t>unused_DDR_XM2_B1D5</t>
  </si>
  <si>
    <t>DDR_XM2_B1D[5]:b</t>
  </si>
  <si>
    <t>ddr_xm2_b1d5</t>
  </si>
  <si>
    <t>BK43</t>
  </si>
  <si>
    <t>unused_DDR_XM2_B1D6</t>
  </si>
  <si>
    <t>DDR_XM2_B1D[6]:b</t>
  </si>
  <si>
    <t>ddr_xm2_b1d6</t>
  </si>
  <si>
    <t>BG43</t>
  </si>
  <si>
    <t>unused_DDR_XM2_B1D7</t>
  </si>
  <si>
    <t>DDR_XM2_B1D[7]:b</t>
  </si>
  <si>
    <t>ddr_xm2_b1d7</t>
  </si>
  <si>
    <t>BG44</t>
  </si>
  <si>
    <t>unused_DDR_XM2_B1DMI</t>
  </si>
  <si>
    <t>DDR_XM2_B1DMI:b</t>
  </si>
  <si>
    <t>ddr_xm2_b1dmi</t>
  </si>
  <si>
    <t>BF43</t>
  </si>
  <si>
    <t>unused_DDR_XM2_B1WCK_P</t>
  </si>
  <si>
    <t>DDR_XM2_B1WCK_P:b</t>
  </si>
  <si>
    <t>ddr_xm2_b1wck_p</t>
  </si>
  <si>
    <t>BE41</t>
  </si>
  <si>
    <t>unused_DDR_XM2_B1WCK_N</t>
  </si>
  <si>
    <t>DDR_XM2_B1WCK_N:b</t>
  </si>
  <si>
    <t>ddr_xm2_b1wck_n</t>
  </si>
  <si>
    <t>BE42</t>
  </si>
  <si>
    <t>unused_DDR_XM2_B1RDQS_P</t>
  </si>
  <si>
    <t>DDR_XM2_B1RDQS_P:b</t>
  </si>
  <si>
    <t>ddr_xm2_b1rdqs_p</t>
  </si>
  <si>
    <t>BC40</t>
  </si>
  <si>
    <t>unused_DDR_XM2_B1RDQS_N</t>
  </si>
  <si>
    <t>DDR_XM2_B1RDQS_N:b</t>
  </si>
  <si>
    <t>ddr_xm2_b1rdqs_n</t>
  </si>
  <si>
    <t>BD40</t>
  </si>
  <si>
    <t>unused_DDR_XM2_B2A_CA0</t>
  </si>
  <si>
    <t>DDR_XM2_B2A_CA[0]:b</t>
  </si>
  <si>
    <t>ddr_xm2_b2a_ca0</t>
  </si>
  <si>
    <t>LP5_CABRICK_EFC</t>
  </si>
  <si>
    <t>BL48</t>
  </si>
  <si>
    <t>unused_DDR_XM2_B2A_CA1</t>
  </si>
  <si>
    <t>DDR_XM2_B2A_CA[1]:b</t>
  </si>
  <si>
    <t>ddr_xm2_b2a_ca1</t>
  </si>
  <si>
    <t>BM48</t>
  </si>
  <si>
    <t>unused_DDR_XM2_B2A_CA2</t>
  </si>
  <si>
    <t>DDR_XM2_B2A_CA[2]:b</t>
  </si>
  <si>
    <t>ddr_xm2_b2a_ca2</t>
  </si>
  <si>
    <t>BK45</t>
  </si>
  <si>
    <t>unused_DDR_XM2_B2A_CA3</t>
  </si>
  <si>
    <t>DDR_XM2_B2A_CA[3]:b</t>
  </si>
  <si>
    <t>ddr_xm2_b2a_ca3</t>
  </si>
  <si>
    <t>BK47</t>
  </si>
  <si>
    <t>unused_DDR_XM2_B2A_CA4</t>
  </si>
  <si>
    <t>DDR_XM2_B2A_CA[4]:b</t>
  </si>
  <si>
    <t>ddr_xm2_b2a_ca4</t>
  </si>
  <si>
    <t>BL45</t>
  </si>
  <si>
    <t>unused_DDR_XM2_B2A_CA5</t>
  </si>
  <si>
    <t>DDR_XM2_B2A_CA[5]:b</t>
  </si>
  <si>
    <t>ddr_xm2_b2a_ca5</t>
  </si>
  <si>
    <t>BM44</t>
  </si>
  <si>
    <t>unused_DDR_XM2_B2A_CA6</t>
  </si>
  <si>
    <t>DDR_XM2_B2A_CA[6]:b</t>
  </si>
  <si>
    <t>ddr_xm2_b2a_ca6</t>
  </si>
  <si>
    <t>BM45</t>
  </si>
  <si>
    <t>unused_DDR_XM2_B2B_CA0</t>
  </si>
  <si>
    <t>DDR_XM2_B2B_CA[0]:b</t>
  </si>
  <si>
    <t>ddr_xm2_b2b_ca0</t>
  </si>
  <si>
    <t>BM42</t>
  </si>
  <si>
    <t>unused_DDR_XM2_B2B_CA1</t>
  </si>
  <si>
    <t>DDR_XM2_B2B_CA[1]:b</t>
  </si>
  <si>
    <t>ddr_xm2_b2b_ca1</t>
  </si>
  <si>
    <t>BL41</t>
  </si>
  <si>
    <t>unused_DDR_XM2_B2B_CA2</t>
  </si>
  <si>
    <t>DDR_XM2_B2B_CA[2]:b</t>
  </si>
  <si>
    <t>ddr_xm2_b2b_ca2</t>
  </si>
  <si>
    <t>BL38</t>
  </si>
  <si>
    <t>unused_DDR_XM2_B2B_CA3</t>
  </si>
  <si>
    <t>DDR_XM2_B2B_CA[3]:b</t>
  </si>
  <si>
    <t>ddr_xm2_b2b_ca3</t>
  </si>
  <si>
    <t>BM38</t>
  </si>
  <si>
    <t>unused_DDR_XM2_B2B_CA4</t>
  </si>
  <si>
    <t>DDR_XM2_B2B_CA[4]:b</t>
  </si>
  <si>
    <t>ddr_xm2_b2b_ca4</t>
  </si>
  <si>
    <t>BL39</t>
  </si>
  <si>
    <t>unused_DDR_XM2_B2B_CA5</t>
  </si>
  <si>
    <t>DDR_XM2_B2B_CA[5]:b</t>
  </si>
  <si>
    <t>ddr_xm2_b2b_ca5</t>
  </si>
  <si>
    <t>BM41</t>
  </si>
  <si>
    <t>unused_DDR_XM2_B2B_CA6</t>
  </si>
  <si>
    <t>DDR_XM2_B2B_CA[6]:b</t>
  </si>
  <si>
    <t>ddr_xm2_b2b_ca6</t>
  </si>
  <si>
    <t>BM39</t>
  </si>
  <si>
    <t>unused_DDR_XM2_B2A_CS_CKE0</t>
  </si>
  <si>
    <t>DDR_XM2_B2A_CS_CKE0:b</t>
  </si>
  <si>
    <t>ddr_xm2_b2a_cs_cke0</t>
  </si>
  <si>
    <t>BM47</t>
  </si>
  <si>
    <t>unused_DDR_XM2_B2A_CS_CKE1</t>
  </si>
  <si>
    <t>DDR_XM2_B2A_CS_CKE1:b</t>
  </si>
  <si>
    <t>ddr_xm2_b2a_cs_cke1</t>
  </si>
  <si>
    <t>BL47</t>
  </si>
  <si>
    <t>unused_DDR_XM2_B2B_CS_CKE0</t>
  </si>
  <si>
    <t>DDR_XM2_B2B_CS_CKE0:b</t>
  </si>
  <si>
    <t>ddr_xm2_b2b_cs_cke0</t>
  </si>
  <si>
    <t>BK39</t>
  </si>
  <si>
    <t>unused_DDR_XM2_B2B_CS_CKE1</t>
  </si>
  <si>
    <t>DDR_XM2_B2B_CS_CKE1:b</t>
  </si>
  <si>
    <t>ddr_xm2_b2b_cs_cke1</t>
  </si>
  <si>
    <t>BK41</t>
  </si>
  <si>
    <t>unused_DDR_XM2_B2A_CLK_P</t>
  </si>
  <si>
    <t>DDR_XM2_B2A_CLK_P:b</t>
  </si>
  <si>
    <t>ddr_xm2_b2a_clk_p</t>
  </si>
  <si>
    <t>BL44</t>
  </si>
  <si>
    <t>unused_DDR_XM2_B2A_CLK_N</t>
  </si>
  <si>
    <t>DDR_XM2_B2A_CLK_N:b</t>
  </si>
  <si>
    <t>ddr_xm2_b2a_clk_n</t>
  </si>
  <si>
    <t>BK44</t>
  </si>
  <si>
    <t>unused_DDR_XM2_B2B_CLK_P</t>
  </si>
  <si>
    <t>DDR_XM2_B2B_CLK_P:b</t>
  </si>
  <si>
    <t>ddr_xm2_b2b_clk_p</t>
  </si>
  <si>
    <t>BL42</t>
  </si>
  <si>
    <t>unused_DDR_XM2_B2B_CLK_N</t>
  </si>
  <si>
    <t>DDR_XM2_B2B_CLK_N:b</t>
  </si>
  <si>
    <t>ddr_xm2_b2b_clk_n</t>
  </si>
  <si>
    <t>BK42</t>
  </si>
  <si>
    <t>unused_DDR_XM2_B3D0</t>
  </si>
  <si>
    <t>DDR_XM2_B3D[0]:b</t>
  </si>
  <si>
    <t>ddr_xm2_b3d0</t>
  </si>
  <si>
    <t>BG41</t>
  </si>
  <si>
    <t>unused_DDR_XM2_B3D1</t>
  </si>
  <si>
    <t>DDR_XM2_B3D[1]:b</t>
  </si>
  <si>
    <t>ddr_xm2_b3d1</t>
  </si>
  <si>
    <t>BF40</t>
  </si>
  <si>
    <t>unused_DDR_XM2_B3D2</t>
  </si>
  <si>
    <t>DDR_XM2_B3D[2]:b</t>
  </si>
  <si>
    <t>ddr_xm2_b3d2</t>
  </si>
  <si>
    <t>BG39</t>
  </si>
  <si>
    <t>unused_DDR_XM2_B3D3</t>
  </si>
  <si>
    <t>DDR_XM2_B3D[3]:b</t>
  </si>
  <si>
    <t>ddr_xm2_b3d3</t>
  </si>
  <si>
    <t>BH41</t>
  </si>
  <si>
    <t>unused_DDR_XM2_B3D4</t>
  </si>
  <si>
    <t>DDR_XM2_B3D[4]:b</t>
  </si>
  <si>
    <t>ddr_xm2_b3d4</t>
  </si>
  <si>
    <t>BH39</t>
  </si>
  <si>
    <t>unused_DDR_XM2_B3D5</t>
  </si>
  <si>
    <t>DDR_XM2_B3D[5]:b</t>
  </si>
  <si>
    <t>ddr_xm2_b3d5</t>
  </si>
  <si>
    <t>BJ40</t>
  </si>
  <si>
    <t>unused_DDR_XM2_B3D6</t>
  </si>
  <si>
    <t>DDR_XM2_B3D[6]:b</t>
  </si>
  <si>
    <t>ddr_xm2_b3d6</t>
  </si>
  <si>
    <t>BK40</t>
  </si>
  <si>
    <t>unused_DDR_XM2_B3D7</t>
  </si>
  <si>
    <t>DDR_XM2_B3D[7]:b</t>
  </si>
  <si>
    <t>ddr_xm2_b3d7</t>
  </si>
  <si>
    <t>BJ39</t>
  </si>
  <si>
    <t>unused_DDR_XM2_B3DMI</t>
  </si>
  <si>
    <t>DDR_XM2_B3DMI:b</t>
  </si>
  <si>
    <t>ddr_xm2_b3dmi</t>
  </si>
  <si>
    <t>BG40</t>
  </si>
  <si>
    <t>unused_DDR_XM2_B3WCK_P</t>
  </si>
  <si>
    <t>DDR_XM2_B3WCK_P:b</t>
  </si>
  <si>
    <t>ddr_xm2_b3wck_p</t>
  </si>
  <si>
    <t>BE39</t>
  </si>
  <si>
    <t>unused_DDR_XM2_B3WCK_N</t>
  </si>
  <si>
    <t>DDR_XM2_B3WCK_N:b</t>
  </si>
  <si>
    <t>ddr_xm2_b3wck_n</t>
  </si>
  <si>
    <t>BE38</t>
  </si>
  <si>
    <t>unused_DDR_XM2_B3RDQS_P</t>
  </si>
  <si>
    <t>DDR_XM2_B3RDQS_P:b</t>
  </si>
  <si>
    <t>ddr_xm2_b3rdqs_p</t>
  </si>
  <si>
    <t>BC39</t>
  </si>
  <si>
    <t>unused_DDR_XM2_B3RDQS_N</t>
  </si>
  <si>
    <t>DDR_XM2_B3RDQS_N:b</t>
  </si>
  <si>
    <t>ddr_xm2_b3rdqs_n</t>
  </si>
  <si>
    <t>BB39</t>
  </si>
  <si>
    <t>unused_DDR_XM2_B4D0</t>
  </si>
  <si>
    <t>DDR_XM2_B4D[0]:b</t>
  </si>
  <si>
    <t>ddr_xm2_b4d0</t>
  </si>
  <si>
    <t>BH36</t>
  </si>
  <si>
    <t>unused_DDR_XM2_B4D1</t>
  </si>
  <si>
    <t>DDR_XM2_B4D[1]:b</t>
  </si>
  <si>
    <t>ddr_xm2_b4d1</t>
  </si>
  <si>
    <t>BK37</t>
  </si>
  <si>
    <t>unused_DDR_XM2_B4D2</t>
  </si>
  <si>
    <t>DDR_XM2_B4D[2]:b</t>
  </si>
  <si>
    <t>ddr_xm2_b4d2</t>
  </si>
  <si>
    <t>BJ37</t>
  </si>
  <si>
    <t>unused_DDR_XM2_B4D3</t>
  </si>
  <si>
    <t>DDR_XM2_B4D[3]:b</t>
  </si>
  <si>
    <t>ddr_xm2_b4d3</t>
  </si>
  <si>
    <t>BF37</t>
  </si>
  <si>
    <t>unused_DDR_XM2_B4D4</t>
  </si>
  <si>
    <t>DDR_XM2_B4D[4]:b</t>
  </si>
  <si>
    <t>ddr_xm2_b4d4</t>
  </si>
  <si>
    <t>BH38</t>
  </si>
  <si>
    <t>unused_DDR_XM2_B4D5</t>
  </si>
  <si>
    <t>DDR_XM2_B4D[5]:b</t>
  </si>
  <si>
    <t>ddr_xm2_b4d5</t>
  </si>
  <si>
    <t>BG37</t>
  </si>
  <si>
    <t>unused_DDR_XM2_B4D6</t>
  </si>
  <si>
    <t>DDR_XM2_B4D[6]:b</t>
  </si>
  <si>
    <t>ddr_xm2_b4d6</t>
  </si>
  <si>
    <t>BG38</t>
  </si>
  <si>
    <t>unused_DDR_XM2_B4D7</t>
  </si>
  <si>
    <t>DDR_XM2_B4D[7]:b</t>
  </si>
  <si>
    <t>ddr_xm2_b4d7</t>
  </si>
  <si>
    <t>BF38</t>
  </si>
  <si>
    <t>unused_DDR_XM2_B4DMI</t>
  </si>
  <si>
    <t>DDR_XM2_B4DMI:b</t>
  </si>
  <si>
    <t>ddr_xm2_b4dmi</t>
  </si>
  <si>
    <t>BJ36</t>
  </si>
  <si>
    <t>unused_DDR_XM2_B4WCK_P</t>
  </si>
  <si>
    <t>DDR_XM2_B4WCK_P:b</t>
  </si>
  <si>
    <t>ddr_xm2_b4wck_p</t>
  </si>
  <si>
    <t>BD37</t>
  </si>
  <si>
    <t>unused_DDR_XM2_B4WCK_N</t>
  </si>
  <si>
    <t>DDR_XM2_B4WCK_N:b</t>
  </si>
  <si>
    <t>ddr_xm2_b4wck_n</t>
  </si>
  <si>
    <t>BC37</t>
  </si>
  <si>
    <t>unused_DDR_XM2_B4RDQS_P</t>
  </si>
  <si>
    <t>DDR_XM2_B4RDQS_P:b</t>
  </si>
  <si>
    <t>ddr_xm2_b4rdqs_p</t>
  </si>
  <si>
    <t>BB36</t>
  </si>
  <si>
    <t>unused_DDR_XM2_B4RDQS_N</t>
  </si>
  <si>
    <t>DDR_XM2_B4RDQS_N:b</t>
  </si>
  <si>
    <t>ddr_xm2_b4rdqs_n</t>
  </si>
  <si>
    <t>BC36</t>
  </si>
  <si>
    <t>unused_DDR_XM2_B5D0</t>
  </si>
  <si>
    <t>DDR_XM2_B5D[0]:b</t>
  </si>
  <si>
    <t>ddr_xm2_b5d0</t>
  </si>
  <si>
    <t>BH35</t>
  </si>
  <si>
    <t>unused_DDR_XM2_B5D1</t>
  </si>
  <si>
    <t>DDR_XM2_B5D[1]:b</t>
  </si>
  <si>
    <t>ddr_xm2_b5d1</t>
  </si>
  <si>
    <t>BG35</t>
  </si>
  <si>
    <t>unused_DDR_XM2_B5D2</t>
  </si>
  <si>
    <t>DDR_XM2_B5D[2]:b</t>
  </si>
  <si>
    <t>ddr_xm2_b5d2</t>
  </si>
  <si>
    <t>BF35</t>
  </si>
  <si>
    <t>unused_DDR_XM2_B5D3</t>
  </si>
  <si>
    <t>DDR_XM2_B5D[3]:b</t>
  </si>
  <si>
    <t>ddr_xm2_b5d3</t>
  </si>
  <si>
    <t>BG36</t>
  </si>
  <si>
    <t>unused_DDR_XM2_B5D4</t>
  </si>
  <si>
    <t>DDR_XM2_B5D[4]:b</t>
  </si>
  <si>
    <t>ddr_xm2_b5d4</t>
  </si>
  <si>
    <t>BJ33</t>
  </si>
  <si>
    <t>unused_DDR_XM2_B5D5</t>
  </si>
  <si>
    <t>DDR_XM2_B5D[5]:b</t>
  </si>
  <si>
    <t>ddr_xm2_b5d5</t>
  </si>
  <si>
    <t>BK34</t>
  </si>
  <si>
    <t>unused_DDR_XM2_B5D6</t>
  </si>
  <si>
    <t>DDR_XM2_B5D[6]:b</t>
  </si>
  <si>
    <t>ddr_xm2_b5d6</t>
  </si>
  <si>
    <t>BF34</t>
  </si>
  <si>
    <t>unused_DDR_XM2_B5D7</t>
  </si>
  <si>
    <t>DDR_XM2_B5D[7]:b</t>
  </si>
  <si>
    <t>ddr_xm2_b5d7</t>
  </si>
  <si>
    <t>BG34</t>
  </si>
  <si>
    <t>unused_DDR_XM2_B5DMI</t>
  </si>
  <si>
    <t>DDR_XM2_B5DMI:b</t>
  </si>
  <si>
    <t>ddr_xm2_b5dmi</t>
  </si>
  <si>
    <t>BJ34</t>
  </si>
  <si>
    <t>unused_DDR_XM2_B5WCK_P</t>
  </si>
  <si>
    <t>DDR_XM2_B5WCK_P:b</t>
  </si>
  <si>
    <t>ddr_xm2_b5wck_p</t>
  </si>
  <si>
    <t>BE36</t>
  </si>
  <si>
    <t>unused_DDR_XM2_B5WCK_N</t>
  </si>
  <si>
    <t>DDR_XM2_B5WCK_N:b</t>
  </si>
  <si>
    <t>ddr_xm2_b5wck_n</t>
  </si>
  <si>
    <t>BE35</t>
  </si>
  <si>
    <t>unused_DDR_XM2_B5RDQS_P</t>
  </si>
  <si>
    <t>DDR_XM2_B5RDQS_P:b</t>
  </si>
  <si>
    <t>ddr_xm2_b5rdqs_p</t>
  </si>
  <si>
    <t>BD34</t>
  </si>
  <si>
    <t>unused_DDR_XM2_B5RDQS_N</t>
  </si>
  <si>
    <t>DDR_XM2_B5RDQS_N:b</t>
  </si>
  <si>
    <t>ddr_xm2_b5rdqs_n</t>
  </si>
  <si>
    <t>BC34</t>
  </si>
  <si>
    <t>unused_DDR_XM2_B6D0</t>
  </si>
  <si>
    <t>DDR_XM2_B6D[0]:b</t>
  </si>
  <si>
    <t>ddr_xm2_b6d0</t>
  </si>
  <si>
    <t>BG32</t>
  </si>
  <si>
    <t>unused_DDR_XM2_B6D1</t>
  </si>
  <si>
    <t>DDR_XM2_B6D[1]:b</t>
  </si>
  <si>
    <t>ddr_xm2_b6d1</t>
  </si>
  <si>
    <t>BF32</t>
  </si>
  <si>
    <t>unused_DDR_XM2_B6D2</t>
  </si>
  <si>
    <t>DDR_XM2_B6D[2]:b</t>
  </si>
  <si>
    <t>ddr_xm2_b6d2</t>
  </si>
  <si>
    <t>BJ31</t>
  </si>
  <si>
    <t>unused_DDR_XM2_B6D3</t>
  </si>
  <si>
    <t>DDR_XM2_B6D[3]:b</t>
  </si>
  <si>
    <t>ddr_xm2_b6d3</t>
  </si>
  <si>
    <t>BG31</t>
  </si>
  <si>
    <t>unused_DDR_XM2_B6D4</t>
  </si>
  <si>
    <t>DDR_XM2_B6D[4]:b</t>
  </si>
  <si>
    <t>ddr_xm2_b6d4</t>
  </si>
  <si>
    <t>BK31</t>
  </si>
  <si>
    <t>unused_DDR_XM2_B6D5</t>
  </si>
  <si>
    <t>DDR_XM2_B6D[5]:b</t>
  </si>
  <si>
    <t>ddr_xm2_b6d5</t>
  </si>
  <si>
    <t>BH32</t>
  </si>
  <si>
    <t>unused_DDR_XM2_B6D6</t>
  </si>
  <si>
    <t>DDR_XM2_B6D[6]:b</t>
  </si>
  <si>
    <t>ddr_xm2_b6d6</t>
  </si>
  <si>
    <t>BH33</t>
  </si>
  <si>
    <t>unused_DDR_XM2_B6D7</t>
  </si>
  <si>
    <t>DDR_XM2_B6D[7]:b</t>
  </si>
  <si>
    <t>ddr_xm2_b6d7</t>
  </si>
  <si>
    <t>BG33</t>
  </si>
  <si>
    <t>unused_DDR_XM2_B6DMI</t>
  </si>
  <si>
    <t>DDR_XM2_B6DMI:b</t>
  </si>
  <si>
    <t>ddr_xm2_b6dmi</t>
  </si>
  <si>
    <t>BD31</t>
  </si>
  <si>
    <t>unused_DDR_XM2_B6WCK_P</t>
  </si>
  <si>
    <t>DDR_XM2_B6WCK_P:b</t>
  </si>
  <si>
    <t>ddr_xm2_b6wck_p</t>
  </si>
  <si>
    <t>BC33</t>
  </si>
  <si>
    <t>unused_DDR_XM2_B6WCK_N</t>
  </si>
  <si>
    <t>DDR_XM2_B6WCK_N:b</t>
  </si>
  <si>
    <t>ddr_xm2_b6wck_n</t>
  </si>
  <si>
    <t>BB33</t>
  </si>
  <si>
    <t>unused_DDR_XM2_B6RDQS_P</t>
  </si>
  <si>
    <t>DDR_XM2_B6RDQS_P:b</t>
  </si>
  <si>
    <t>ddr_xm2_b6rdqs_p</t>
  </si>
  <si>
    <t>BE32</t>
  </si>
  <si>
    <t>unused_DDR_XM2_B6RDQS_N</t>
  </si>
  <si>
    <t>DDR_XM2_B6RDQS_N:b</t>
  </si>
  <si>
    <t>ddr_xm2_b6rdqs_n</t>
  </si>
  <si>
    <t>BE33</t>
  </si>
  <si>
    <t>unused_DDR_XM2_B7A_CA0</t>
  </si>
  <si>
    <t>DDR_XM2_B7A_CA[0]:b</t>
  </si>
  <si>
    <t>ddr_xm2_b7a_ca0</t>
  </si>
  <si>
    <t>BL33</t>
  </si>
  <si>
    <t>unused_DDR_XM2_B7A_CA1</t>
  </si>
  <si>
    <t>DDR_XM2_B7A_CA[1]:b</t>
  </si>
  <si>
    <t>ddr_xm2_b7a_ca1</t>
  </si>
  <si>
    <t>BK33</t>
  </si>
  <si>
    <t>unused_DDR_XM2_B7A_CA2</t>
  </si>
  <si>
    <t>DDR_XM2_B7A_CA[2]:b</t>
  </si>
  <si>
    <t>ddr_xm2_b7a_ca2</t>
  </si>
  <si>
    <t>BK36</t>
  </si>
  <si>
    <t>unused_DDR_XM2_B7A_CA3</t>
  </si>
  <si>
    <t>DDR_XM2_B7A_CA[3]:b</t>
  </si>
  <si>
    <t>ddr_xm2_b7a_ca3</t>
  </si>
  <si>
    <t>BK38</t>
  </si>
  <si>
    <t>unused_DDR_XM2_B7A_CA4</t>
  </si>
  <si>
    <t>DDR_XM2_B7A_CA[4]:b</t>
  </si>
  <si>
    <t>ddr_xm2_b7a_ca4</t>
  </si>
  <si>
    <t>BL36</t>
  </si>
  <si>
    <t>unused_DDR_XM2_B7A_CA5</t>
  </si>
  <si>
    <t>DDR_XM2_B7A_CA[5]:b</t>
  </si>
  <si>
    <t>ddr_xm2_b7a_ca5</t>
  </si>
  <si>
    <t>BM35</t>
  </si>
  <si>
    <t>unused_DDR_XM2_B7A_CA6</t>
  </si>
  <si>
    <t>DDR_XM2_B7A_CA[6]:b</t>
  </si>
  <si>
    <t>ddr_xm2_b7a_ca6</t>
  </si>
  <si>
    <t>BM36</t>
  </si>
  <si>
    <t>unused_DDR_XM2_B7B_CA0</t>
  </si>
  <si>
    <t>DDR_XM2_B7B_CA[0]:b</t>
  </si>
  <si>
    <t>ddr_xm2_b7b_ca0</t>
  </si>
  <si>
    <t>BK27</t>
  </si>
  <si>
    <t>unused_DDR_XM2_B7B_CA1</t>
  </si>
  <si>
    <t>DDR_XM2_B7B_CA[1]:b</t>
  </si>
  <si>
    <t>ddr_xm2_b7b_ca1</t>
  </si>
  <si>
    <t>BM27</t>
  </si>
  <si>
    <t>unused_DDR_XM2_B7B_CA2</t>
  </si>
  <si>
    <t>DDR_XM2_B7B_CA[2]:b</t>
  </si>
  <si>
    <t>ddr_xm2_b7b_ca2</t>
  </si>
  <si>
    <t>BL29</t>
  </si>
  <si>
    <t>unused_DDR_XM2_B7B_CA3</t>
  </si>
  <si>
    <t>DDR_XM2_B7B_CA[3]:b</t>
  </si>
  <si>
    <t>ddr_xm2_b7b_ca3</t>
  </si>
  <si>
    <t>BM29</t>
  </si>
  <si>
    <t>unused_DDR_XM2_B7B_CA4</t>
  </si>
  <si>
    <t>DDR_XM2_B7B_CA[4]:b</t>
  </si>
  <si>
    <t>ddr_xm2_b7b_ca4</t>
  </si>
  <si>
    <t>BM30</t>
  </si>
  <si>
    <t>unused_DDR_XM2_B7B_CA5</t>
  </si>
  <si>
    <t>DDR_XM2_B7B_CA[5]:b</t>
  </si>
  <si>
    <t>ddr_xm2_b7b_ca5</t>
  </si>
  <si>
    <t>BL30</t>
  </si>
  <si>
    <t>unused_DDR_XM2_B7B_CA6</t>
  </si>
  <si>
    <t>DDR_XM2_B7B_CA[6]:b</t>
  </si>
  <si>
    <t>ddr_xm2_b7b_ca6</t>
  </si>
  <si>
    <t>BK30</t>
  </si>
  <si>
    <t>unused_DDR_XM2_B7A_CS_CKE0</t>
  </si>
  <si>
    <t>DDR_XM2_B7A_CS_CKE0:b</t>
  </si>
  <si>
    <t>ddr_xm2_b7a_cs_cke0</t>
  </si>
  <si>
    <t>BK35</t>
  </si>
  <si>
    <t>unused_DDR_XM2_B7A_CS_CKE1</t>
  </si>
  <si>
    <t>DDR_XM2_B7A_CS_CKE1:b</t>
  </si>
  <si>
    <t>ddr_xm2_b7a_cs_cke1</t>
  </si>
  <si>
    <t>BL35</t>
  </si>
  <si>
    <t>unused_DDR_XM2_B7B_CS_CKE0</t>
  </si>
  <si>
    <t>DDR_XM2_B7B_CS_CKE0:b</t>
  </si>
  <si>
    <t>ddr_xm2_b7b_cs_cke0</t>
  </si>
  <si>
    <t>BL27</t>
  </si>
  <si>
    <t>unused_DDR_XM2_B7B_CS_CKE1</t>
  </si>
  <si>
    <t>DDR_XM2_B7B_CS_CKE1:b</t>
  </si>
  <si>
    <t>ddr_xm2_b7b_cs_cke1</t>
  </si>
  <si>
    <t>BK29</t>
  </si>
  <si>
    <t>unused_DDR_XM2_B7A_CLK_P</t>
  </si>
  <si>
    <t>DDR_XM2_B7A_CLK_P:b</t>
  </si>
  <si>
    <t>ddr_xm2_b7a_clk_p</t>
  </si>
  <si>
    <t>BM33</t>
  </si>
  <si>
    <t>unused_DDR_XM2_B7A_CLK_N</t>
  </si>
  <si>
    <t>DDR_XM2_B7A_CLK_N:b</t>
  </si>
  <si>
    <t>ddr_xm2_b7a_clk_n</t>
  </si>
  <si>
    <t>BM32</t>
  </si>
  <si>
    <t>unused_DDR_XM2_B7B_CLK_P</t>
  </si>
  <si>
    <t>DDR_XM2_B7B_CLK_P:b</t>
  </si>
  <si>
    <t>ddr_xm2_b7b_clk_p</t>
  </si>
  <si>
    <t>BK32</t>
  </si>
  <si>
    <t>unused_DDR_XM2_B7B_CLK_N</t>
  </si>
  <si>
    <t>DDR_XM2_B7B_CLK_N:b</t>
  </si>
  <si>
    <t>ddr_xm2_b7b_clk_n</t>
  </si>
  <si>
    <t>BL32</t>
  </si>
  <si>
    <t>unused_DDR_XM2_B8D0</t>
  </si>
  <si>
    <t>DDR_XM2_B8D[0]:b</t>
  </si>
  <si>
    <t>ddr_xm2_b8d0</t>
  </si>
  <si>
    <t>BC31</t>
  </si>
  <si>
    <t>unused_DDR_XM2_B8D1</t>
  </si>
  <si>
    <t>DDR_XM2_B8D[1]:b</t>
  </si>
  <si>
    <t>ddr_xm2_b8d1</t>
  </si>
  <si>
    <t>BF31</t>
  </si>
  <si>
    <t>unused_DDR_XM2_B8D2</t>
  </si>
  <si>
    <t>DDR_XM2_B8D[2]:b</t>
  </si>
  <si>
    <t>ddr_xm2_b8d2</t>
  </si>
  <si>
    <t>BJ30</t>
  </si>
  <si>
    <t>unused_DDR_XM2_B8D3</t>
  </si>
  <si>
    <t>DDR_XM2_B8D[3]:b</t>
  </si>
  <si>
    <t>ddr_xm2_b8d3</t>
  </si>
  <si>
    <t>BH30</t>
  </si>
  <si>
    <t>unused_DDR_XM2_B8D4</t>
  </si>
  <si>
    <t>DDR_XM2_B8D[4]:b</t>
  </si>
  <si>
    <t>ddr_xm2_b8d4</t>
  </si>
  <si>
    <t>BH29</t>
  </si>
  <si>
    <t>unused_DDR_XM2_B8D5</t>
  </si>
  <si>
    <t>DDR_XM2_B8D[5]:b</t>
  </si>
  <si>
    <t>ddr_xm2_b8d5</t>
  </si>
  <si>
    <t>BJ28</t>
  </si>
  <si>
    <t>unused_DDR_XM2_B8D6</t>
  </si>
  <si>
    <t>DDR_XM2_B8D[6]:b</t>
  </si>
  <si>
    <t>ddr_xm2_b8d6</t>
  </si>
  <si>
    <t>BG29</t>
  </si>
  <si>
    <t>unused_DDR_XM2_B8D7</t>
  </si>
  <si>
    <t>DDR_XM2_B8D[7]:b</t>
  </si>
  <si>
    <t>ddr_xm2_b8d7</t>
  </si>
  <si>
    <t>BF29</t>
  </si>
  <si>
    <t>unused_DDR_XM2_B8DMI</t>
  </si>
  <si>
    <t>DDR_XM2_B8DMI:b</t>
  </si>
  <si>
    <t>ddr_xm2_b8dmi</t>
  </si>
  <si>
    <t>BG30</t>
  </si>
  <si>
    <t>unused_DDR_XM2_B8WCK_P</t>
  </si>
  <si>
    <t>DDR_XM2_B8WCK_P:b</t>
  </si>
  <si>
    <t>ddr_xm2_b8wck_p</t>
  </si>
  <si>
    <t>BE29</t>
  </si>
  <si>
    <t>unused_DDR_XM2_B8WCK_N</t>
  </si>
  <si>
    <t>DDR_XM2_B8WCK_N:b</t>
  </si>
  <si>
    <t>ddr_xm2_b8wck_n</t>
  </si>
  <si>
    <t>BE30</t>
  </si>
  <si>
    <t>unused_DDR_XM2_B8RDQS_P</t>
  </si>
  <si>
    <t>DDR_XM2_B8RDQS_P:b</t>
  </si>
  <si>
    <t>ddr_xm2_b8rdqs_p</t>
  </si>
  <si>
    <t>BC30</t>
  </si>
  <si>
    <t>unused_DDR_XM2_B8RDQS_N</t>
  </si>
  <si>
    <t>DDR_XM2_B8RDQS_N:b</t>
  </si>
  <si>
    <t>ddr_xm2_b8rdqs_n</t>
  </si>
  <si>
    <t>BB30</t>
  </si>
  <si>
    <t>unused_DDR_XM2_B9D0</t>
  </si>
  <si>
    <t>DDR_XM2_B9D[0]:b</t>
  </si>
  <si>
    <t>ddr_xm2_b9d0</t>
  </si>
  <si>
    <t>BD28</t>
  </si>
  <si>
    <t>unused_DDR_XM2_B9D1</t>
  </si>
  <si>
    <t>DDR_XM2_B9D[1]:b</t>
  </si>
  <si>
    <t>ddr_xm2_b9d1</t>
  </si>
  <si>
    <t>BG27</t>
  </si>
  <si>
    <t>unused_DDR_XM2_B9D2</t>
  </si>
  <si>
    <t>DDR_XM2_B9D[2]:b</t>
  </si>
  <si>
    <t>ddr_xm2_b9d2</t>
  </si>
  <si>
    <t>BC28</t>
  </si>
  <si>
    <t>unused_DDR_XM2_B9D3</t>
  </si>
  <si>
    <t>DDR_XM2_B9D[3]:b</t>
  </si>
  <si>
    <t>ddr_xm2_b9d3</t>
  </si>
  <si>
    <t>BH27</t>
  </si>
  <si>
    <t>unused_DDR_XM2_B9D4</t>
  </si>
  <si>
    <t>DDR_XM2_B9D[4]:b</t>
  </si>
  <si>
    <t>ddr_xm2_b9d4</t>
  </si>
  <si>
    <t>BF28</t>
  </si>
  <si>
    <t>unused_DDR_XM2_B9D5</t>
  </si>
  <si>
    <t>DDR_XM2_B9D[5]:b</t>
  </si>
  <si>
    <t>ddr_xm2_b9d5</t>
  </si>
  <si>
    <t>BJ27</t>
  </si>
  <si>
    <t>unused_DDR_XM2_B9D6</t>
  </si>
  <si>
    <t>DDR_XM2_B9D[6]:b</t>
  </si>
  <si>
    <t>ddr_xm2_b9d6</t>
  </si>
  <si>
    <t>BG28</t>
  </si>
  <si>
    <t>unused_DDR_XM2_B9D7</t>
  </si>
  <si>
    <t>DDR_XM2_B9D[7]:b</t>
  </si>
  <si>
    <t>ddr_xm2_b9d7</t>
  </si>
  <si>
    <t>BK28</t>
  </si>
  <si>
    <t>unused_DDR_XM2_B9DMI</t>
  </si>
  <si>
    <t>DDR_XM2_B9DMI:b</t>
  </si>
  <si>
    <t>ddr_xm2_b9dmi</t>
  </si>
  <si>
    <t>BH26</t>
  </si>
  <si>
    <t>unused_DDR_XM2_B9WCK_P</t>
  </si>
  <si>
    <t>DDR_XM2_B9WCK_P:b</t>
  </si>
  <si>
    <t>ddr_xm2_b9wck_p</t>
  </si>
  <si>
    <t>BB27</t>
  </si>
  <si>
    <t>unused_DDR_XM2_B9WCK_N</t>
  </si>
  <si>
    <t>DDR_XM2_B9WCK_N:b</t>
  </si>
  <si>
    <t>ddr_xm2_b9wck_n</t>
  </si>
  <si>
    <t>BC27</t>
  </si>
  <si>
    <t>unused_DDR_XM2_B9RDQS_P</t>
  </si>
  <si>
    <t>DDR_XM2_B9RDQS_P:b</t>
  </si>
  <si>
    <t>ddr_xm2_b9rdqs_p</t>
  </si>
  <si>
    <t>BE27</t>
  </si>
  <si>
    <t>unused_DDR_XM2_B9RDQS_N</t>
  </si>
  <si>
    <t>DDR_XM2_B9RDQS_N:b</t>
  </si>
  <si>
    <t>ddr_xm2_b9rdqs_n</t>
  </si>
  <si>
    <t>BE26</t>
  </si>
  <si>
    <t>DDR_2_REXT_PU_VDD2</t>
  </si>
  <si>
    <t>unused_DDR_XM2_COMP_PU_HV</t>
  </si>
  <si>
    <t>DDR_XM2_COMP_PU_HV:b</t>
  </si>
  <si>
    <t>ddr_xm2_comp_pu_hv</t>
  </si>
  <si>
    <t>LP5_COMP_EFC</t>
  </si>
  <si>
    <t>BC42</t>
  </si>
  <si>
    <t>DDR_2_REXT_PU_VDDQ</t>
  </si>
  <si>
    <t>unused_DDR_XM2_COMP_PU_LV</t>
  </si>
  <si>
    <t>DDR_XM2_COMP_PU_LV:b</t>
  </si>
  <si>
    <t>ddr_xm2_comp_pu_lv</t>
  </si>
  <si>
    <t>BD43</t>
  </si>
  <si>
    <t>DDR_2_REXT_PD</t>
  </si>
  <si>
    <t>unused_DDR_XM2_COMP_PD_RESCAL</t>
  </si>
  <si>
    <t>DDR_XM2_COMP_PD_RESCAL:b</t>
  </si>
  <si>
    <t>ddr_xm2_comp_pd_rescal</t>
  </si>
  <si>
    <t>BB42</t>
  </si>
  <si>
    <t>unused_DDR_XM3_B0D0</t>
  </si>
  <si>
    <t>DDR_XM3_B0D[0]:b</t>
  </si>
  <si>
    <t>ddr_xm3_b0d0</t>
  </si>
  <si>
    <t>vddio_ddr3</t>
  </si>
  <si>
    <t>BJ3</t>
  </si>
  <si>
    <t>unused_DDR_XM3_B0D1</t>
  </si>
  <si>
    <t>DDR_XM3_B0D[1]:b</t>
  </si>
  <si>
    <t>ddr_xm3_b0d1</t>
  </si>
  <si>
    <t>BG7</t>
  </si>
  <si>
    <t>unused_DDR_XM3_B0D2</t>
  </si>
  <si>
    <t>DDR_XM3_B0D[2]:b</t>
  </si>
  <si>
    <t>ddr_xm3_b0d2</t>
  </si>
  <si>
    <t>BK3</t>
  </si>
  <si>
    <t>unused_DDR_XM3_B0D3</t>
  </si>
  <si>
    <t>DDR_XM3_B0D[3]:b</t>
  </si>
  <si>
    <t>ddr_xm3_b0d3</t>
  </si>
  <si>
    <t>BJ5</t>
  </si>
  <si>
    <t>unused_DDR_XM3_B0D4</t>
  </si>
  <si>
    <t>DDR_XM3_B0D[4]:b</t>
  </si>
  <si>
    <t>ddr_xm3_b0d4</t>
  </si>
  <si>
    <t>BK5</t>
  </si>
  <si>
    <t>unused_DDR_XM3_B0D5</t>
  </si>
  <si>
    <t>DDR_XM3_B0D[5]:b</t>
  </si>
  <si>
    <t>ddr_xm3_b0d5</t>
  </si>
  <si>
    <t>BK4</t>
  </si>
  <si>
    <t>unused_DDR_XM3_B0D6</t>
  </si>
  <si>
    <t>DDR_XM3_B0D[6]:b</t>
  </si>
  <si>
    <t>ddr_xm3_b0d6</t>
  </si>
  <si>
    <t>BJ7</t>
  </si>
  <si>
    <t>unused_DDR_XM3_B0D7</t>
  </si>
  <si>
    <t>DDR_XM3_B0D[7]:b</t>
  </si>
  <si>
    <t>ddr_xm3_b0d7</t>
  </si>
  <si>
    <t>BK7</t>
  </si>
  <si>
    <t>unused_DDR_XM3_B0DMI</t>
  </si>
  <si>
    <t>DDR_XM3_B0DMI:b</t>
  </si>
  <si>
    <t>ddr_xm3_b0dmi</t>
  </si>
  <si>
    <t>BL4</t>
  </si>
  <si>
    <t>unused_DDR_XM3_B0WCK_P</t>
  </si>
  <si>
    <t>DDR_XM3_B0WCK_P:b</t>
  </si>
  <si>
    <t>ddr_xm3_b0wck_p</t>
  </si>
  <si>
    <t>BG8</t>
  </si>
  <si>
    <t>unused_DDR_XM3_B0WCK_N</t>
  </si>
  <si>
    <t>DDR_XM3_B0WCK_N:b</t>
  </si>
  <si>
    <t>ddr_xm3_b0wck_n</t>
  </si>
  <si>
    <t>BF8</t>
  </si>
  <si>
    <t>unused_DDR_XM3_B0RDQS_P</t>
  </si>
  <si>
    <t>DDR_XM3_B0RDQS_P:b</t>
  </si>
  <si>
    <t>ddr_xm3_b0rdqs_p</t>
  </si>
  <si>
    <t>BH6</t>
  </si>
  <si>
    <t>unused_DDR_XM3_B0RDQS_N</t>
  </si>
  <si>
    <t>DDR_XM3_B0RDQS_N:b</t>
  </si>
  <si>
    <t>ddr_xm3_b0rdqs_n</t>
  </si>
  <si>
    <t>BJ6</t>
  </si>
  <si>
    <t>unused_DDR_XM3_B1D0</t>
  </si>
  <si>
    <t>DDR_XM3_B1D[0]:b</t>
  </si>
  <si>
    <t>ddr_xm3_b1d0</t>
  </si>
  <si>
    <t>BF11</t>
  </si>
  <si>
    <t>unused_DDR_XM3_B1D1</t>
  </si>
  <si>
    <t>DDR_XM3_B1D[1]:b</t>
  </si>
  <si>
    <t>ddr_xm3_b1d1</t>
  </si>
  <si>
    <t>BJ9</t>
  </si>
  <si>
    <t>unused_DDR_XM3_B1D2</t>
  </si>
  <si>
    <t>DDR_XM3_B1D[2]:b</t>
  </si>
  <si>
    <t>ddr_xm3_b1d2</t>
  </si>
  <si>
    <t>BH9</t>
  </si>
  <si>
    <t>unused_DDR_XM3_B1D3</t>
  </si>
  <si>
    <t>DDR_XM3_B1D[3]:b</t>
  </si>
  <si>
    <t>ddr_xm3_b1d3</t>
  </si>
  <si>
    <t>BG10</t>
  </si>
  <si>
    <t>unused_DDR_XM3_B1D4</t>
  </si>
  <si>
    <t>DDR_XM3_B1D[4]:b</t>
  </si>
  <si>
    <t>ddr_xm3_b1d4</t>
  </si>
  <si>
    <t>BH8</t>
  </si>
  <si>
    <t>unused_DDR_XM3_B1D5</t>
  </si>
  <si>
    <t>DDR_XM3_B1D[5]:b</t>
  </si>
  <si>
    <t>ddr_xm3_b1d5</t>
  </si>
  <si>
    <t>BF10</t>
  </si>
  <si>
    <t>unused_DDR_XM3_B1D6</t>
  </si>
  <si>
    <t>DDR_XM3_B1D[6]:b</t>
  </si>
  <si>
    <t>ddr_xm3_b1d6</t>
  </si>
  <si>
    <t>BF9</t>
  </si>
  <si>
    <t>unused_DDR_XM3_B1D7</t>
  </si>
  <si>
    <t>DDR_XM3_B1D[7]:b</t>
  </si>
  <si>
    <t>ddr_xm3_b1d7</t>
  </si>
  <si>
    <t>BD10</t>
  </si>
  <si>
    <t>unused_DDR_XM3_B1DMI</t>
  </si>
  <si>
    <t>DDR_XM3_B1DMI:b</t>
  </si>
  <si>
    <t>ddr_xm3_b1dmi</t>
  </si>
  <si>
    <t>BG9</t>
  </si>
  <si>
    <t>unused_DDR_XM3_B1WCK_P</t>
  </si>
  <si>
    <t>DDR_XM3_B1WCK_P:b</t>
  </si>
  <si>
    <t>ddr_xm3_b1wck_p</t>
  </si>
  <si>
    <t>BE11</t>
  </si>
  <si>
    <t>unused_DDR_XM3_B1WCK_N</t>
  </si>
  <si>
    <t>DDR_XM3_B1WCK_N:b</t>
  </si>
  <si>
    <t>ddr_xm3_b1wck_n</t>
  </si>
  <si>
    <t>BE12</t>
  </si>
  <si>
    <t>unused_DDR_XM3_B1RDQS_P</t>
  </si>
  <si>
    <t>DDR_XM3_B1RDQS_P:b</t>
  </si>
  <si>
    <t>ddr_xm3_b1rdqs_p</t>
  </si>
  <si>
    <t>BC12</t>
  </si>
  <si>
    <t>unused_DDR_XM3_B1RDQS_N</t>
  </si>
  <si>
    <t>DDR_XM3_B1RDQS_N:b</t>
  </si>
  <si>
    <t>ddr_xm3_b1rdqs_n</t>
  </si>
  <si>
    <t>BB12</t>
  </si>
  <si>
    <t>unused_DDR_XM3_B2A_CA0</t>
  </si>
  <si>
    <t>DDR_XM3_B2A_CA[0]:b</t>
  </si>
  <si>
    <t>ddr_xm3_b2a_ca0</t>
  </si>
  <si>
    <t>BK6</t>
  </si>
  <si>
    <t>unused_DDR_XM3_B2A_CA1</t>
  </si>
  <si>
    <t>DDR_XM3_B2A_CA[1]:b</t>
  </si>
  <si>
    <t>ddr_xm3_b2a_ca1</t>
  </si>
  <si>
    <t>BK8</t>
  </si>
  <si>
    <t>unused_DDR_XM3_B2A_CA2</t>
  </si>
  <si>
    <t>DDR_XM3_B2A_CA[2]:b</t>
  </si>
  <si>
    <t>ddr_xm3_b2a_ca2</t>
  </si>
  <si>
    <t>BL5</t>
  </si>
  <si>
    <t>unused_DDR_XM3_B2A_CA3</t>
  </si>
  <si>
    <t>DDR_XM3_B2A_CA[3]:b</t>
  </si>
  <si>
    <t>ddr_xm3_b2a_ca3</t>
  </si>
  <si>
    <t>BM6</t>
  </si>
  <si>
    <t>unused_DDR_XM3_B2A_CA4</t>
  </si>
  <si>
    <t>DDR_XM3_B2A_CA[4]:b</t>
  </si>
  <si>
    <t>ddr_xm3_b2a_ca4</t>
  </si>
  <si>
    <t>BL8</t>
  </si>
  <si>
    <t>unused_DDR_XM3_B2A_CA5</t>
  </si>
  <si>
    <t>DDR_XM3_B2A_CA[5]:b</t>
  </si>
  <si>
    <t>ddr_xm3_b2a_ca5</t>
  </si>
  <si>
    <t>BM9</t>
  </si>
  <si>
    <t>unused_DDR_XM3_B2A_CA6</t>
  </si>
  <si>
    <t>DDR_XM3_B2A_CA[6]:b</t>
  </si>
  <si>
    <t>ddr_xm3_b2a_ca6</t>
  </si>
  <si>
    <t>BM8</t>
  </si>
  <si>
    <t>unused_DDR_XM3_B2B_CA0</t>
  </si>
  <si>
    <t>DDR_XM3_B2B_CA[0]:b</t>
  </si>
  <si>
    <t>ddr_xm3_b2b_ca0</t>
  </si>
  <si>
    <t>BK14</t>
  </si>
  <si>
    <t>unused_DDR_XM3_B2B_CA1</t>
  </si>
  <si>
    <t>DDR_XM3_B2B_CA[1]:b</t>
  </si>
  <si>
    <t>ddr_xm3_b2b_ca1</t>
  </si>
  <si>
    <t>BL14</t>
  </si>
  <si>
    <t>unused_DDR_XM3_B2B_CA2</t>
  </si>
  <si>
    <t>DDR_XM3_B2B_CA[2]:b</t>
  </si>
  <si>
    <t>ddr_xm3_b2b_ca2</t>
  </si>
  <si>
    <t>BL15</t>
  </si>
  <si>
    <t>unused_DDR_XM3_B2B_CA3</t>
  </si>
  <si>
    <t>DDR_XM3_B2B_CA[3]:b</t>
  </si>
  <si>
    <t>ddr_xm3_b2b_ca3</t>
  </si>
  <si>
    <t>BM15</t>
  </si>
  <si>
    <t>unused_DDR_XM3_B2B_CA4</t>
  </si>
  <si>
    <t>DDR_XM3_B2B_CA[4]:b</t>
  </si>
  <si>
    <t>ddr_xm3_b2b_ca4</t>
  </si>
  <si>
    <t>BM14</t>
  </si>
  <si>
    <t>unused_DDR_XM3_B2B_CA5</t>
  </si>
  <si>
    <t>DDR_XM3_B2B_CA[5]:b</t>
  </si>
  <si>
    <t>ddr_xm3_b2b_ca5</t>
  </si>
  <si>
    <t>BM11</t>
  </si>
  <si>
    <t>unused_DDR_XM3_B2B_CA6</t>
  </si>
  <si>
    <t>DDR_XM3_B2B_CA[6]:b</t>
  </si>
  <si>
    <t>ddr_xm3_b2b_ca6</t>
  </si>
  <si>
    <t>BM12</t>
  </si>
  <si>
    <t>unused_DDR_XM3_B2A_CS_CKE0</t>
  </si>
  <si>
    <t>DDR_XM3_B2A_CS_CKE0:b</t>
  </si>
  <si>
    <t>ddr_xm3_b2a_cs_cke0</t>
  </si>
  <si>
    <t>BM5</t>
  </si>
  <si>
    <t>unused_DDR_XM3_B2A_CS_CKE1</t>
  </si>
  <si>
    <t>DDR_XM3_B2A_CS_CKE1:b</t>
  </si>
  <si>
    <t>ddr_xm3_b2a_cs_cke1</t>
  </si>
  <si>
    <t>BL6</t>
  </si>
  <si>
    <t>unused_DDR_XM3_B2B_CS_CKE0</t>
  </si>
  <si>
    <t>DDR_XM3_B2B_CS_CKE0:b</t>
  </si>
  <si>
    <t>ddr_xm3_b2b_cs_cke0</t>
  </si>
  <si>
    <t>BL12</t>
  </si>
  <si>
    <t>unused_DDR_XM3_B2B_CS_CKE1</t>
  </si>
  <si>
    <t>DDR_XM3_B2B_CS_CKE1:b</t>
  </si>
  <si>
    <t>ddr_xm3_b2b_cs_cke1</t>
  </si>
  <si>
    <t>BK12</t>
  </si>
  <si>
    <t>unused_DDR_XM3_B2A_CLK_P</t>
  </si>
  <si>
    <t>DDR_XM3_B2A_CLK_P:b</t>
  </si>
  <si>
    <t>ddr_xm3_b2a_clk_p</t>
  </si>
  <si>
    <t>BK9</t>
  </si>
  <si>
    <t>unused_DDR_XM3_B2A_CLK_N</t>
  </si>
  <si>
    <t>DDR_XM3_B2A_CLK_N:b</t>
  </si>
  <si>
    <t>ddr_xm3_b2a_clk_n</t>
  </si>
  <si>
    <t>BL9</t>
  </si>
  <si>
    <t>unused_DDR_XM3_B2B_CLK_P</t>
  </si>
  <si>
    <t>DDR_XM3_B2B_CLK_P:b</t>
  </si>
  <si>
    <t>ddr_xm3_b2b_clk_p</t>
  </si>
  <si>
    <t>BL11</t>
  </si>
  <si>
    <t>unused_DDR_XM3_B2B_CLK_N</t>
  </si>
  <si>
    <t>DDR_XM3_B2B_CLK_N:b</t>
  </si>
  <si>
    <t>ddr_xm3_b2b_clk_n</t>
  </si>
  <si>
    <t>BK11</t>
  </si>
  <si>
    <t>unused_DDR_XM3_B3D0</t>
  </si>
  <si>
    <t>DDR_XM3_B3D[0]:b</t>
  </si>
  <si>
    <t>ddr_xm3_b3d0</t>
  </si>
  <si>
    <t>BF13</t>
  </si>
  <si>
    <t>unused_DDR_XM3_B3D1</t>
  </si>
  <si>
    <t>DDR_XM3_B3D[1]:b</t>
  </si>
  <si>
    <t>ddr_xm3_b3d1</t>
  </si>
  <si>
    <t>BG12</t>
  </si>
  <si>
    <t>unused_DDR_XM3_B3D2</t>
  </si>
  <si>
    <t>DDR_XM3_B3D[2]:b</t>
  </si>
  <si>
    <t>ddr_xm3_b3d2</t>
  </si>
  <si>
    <t>BG11</t>
  </si>
  <si>
    <t>unused_DDR_XM3_B3D3</t>
  </si>
  <si>
    <t>DDR_XM3_B3D[3]:b</t>
  </si>
  <si>
    <t>ddr_xm3_b3d3</t>
  </si>
  <si>
    <t>BG13</t>
  </si>
  <si>
    <t>unused_DDR_XM3_B3D4</t>
  </si>
  <si>
    <t>DDR_XM3_B3D[4]:b</t>
  </si>
  <si>
    <t>ddr_xm3_b3d4</t>
  </si>
  <si>
    <t>BH11</t>
  </si>
  <si>
    <t>unused_DDR_XM3_B3D5</t>
  </si>
  <si>
    <t>DDR_XM3_B3D[5]:b</t>
  </si>
  <si>
    <t>ddr_xm3_b3d5</t>
  </si>
  <si>
    <t>BJ12</t>
  </si>
  <si>
    <t>unused_DDR_XM3_B3D6</t>
  </si>
  <si>
    <t>DDR_XM3_B3D[6]:b</t>
  </si>
  <si>
    <t>ddr_xm3_b3d6</t>
  </si>
  <si>
    <t>BK10</t>
  </si>
  <si>
    <t>unused_DDR_XM3_B3D7</t>
  </si>
  <si>
    <t>DDR_XM3_B3D[7]:b</t>
  </si>
  <si>
    <t>ddr_xm3_b3d7</t>
  </si>
  <si>
    <t>BJ10</t>
  </si>
  <si>
    <t>unused_DDR_XM3_B3DMI</t>
  </si>
  <si>
    <t>DDR_XM3_B3DMI:b</t>
  </si>
  <si>
    <t>ddr_xm3_b3dmi</t>
  </si>
  <si>
    <t>BH12</t>
  </si>
  <si>
    <t>unused_DDR_XM3_B3WCK_P</t>
  </si>
  <si>
    <t>DDR_XM3_B3WCK_P:b</t>
  </si>
  <si>
    <t>ddr_xm3_b3wck_p</t>
  </si>
  <si>
    <t>BF14</t>
  </si>
  <si>
    <t>unused_DDR_XM3_B3WCK_N</t>
  </si>
  <si>
    <t>DDR_XM3_B3WCK_N:b</t>
  </si>
  <si>
    <t>ddr_xm3_b3wck_n</t>
  </si>
  <si>
    <t>BE14</t>
  </si>
  <si>
    <t>unused_DDR_XM3_B3RDQS_P</t>
  </si>
  <si>
    <t>DDR_XM3_B3RDQS_P:b</t>
  </si>
  <si>
    <t>ddr_xm3_b3rdqs_p</t>
  </si>
  <si>
    <t>BD13</t>
  </si>
  <si>
    <t>unused_DDR_XM3_B3RDQS_N</t>
  </si>
  <si>
    <t>DDR_XM3_B3RDQS_N:b</t>
  </si>
  <si>
    <t>ddr_xm3_b3rdqs_n</t>
  </si>
  <si>
    <t>BC13</t>
  </si>
  <si>
    <t>unused_DDR_XM3_B4D0</t>
  </si>
  <si>
    <t>DDR_XM3_B4D[0]:b</t>
  </si>
  <si>
    <t>ddr_xm3_b4d0</t>
  </si>
  <si>
    <t>BF16</t>
  </si>
  <si>
    <t>unused_DDR_XM3_B4D1</t>
  </si>
  <si>
    <t>DDR_XM3_B4D[1]:b</t>
  </si>
  <si>
    <t>ddr_xm3_b4d1</t>
  </si>
  <si>
    <t>BJ15</t>
  </si>
  <si>
    <t>unused_DDR_XM3_B4D2</t>
  </si>
  <si>
    <t>DDR_XM3_B4D[2]:b</t>
  </si>
  <si>
    <t>ddr_xm3_b4d2</t>
  </si>
  <si>
    <t>BJ13</t>
  </si>
  <si>
    <t>unused_DDR_XM3_B4D3</t>
  </si>
  <si>
    <t>DDR_XM3_B4D[3]:b</t>
  </si>
  <si>
    <t>ddr_xm3_b4d3</t>
  </si>
  <si>
    <t>BH15</t>
  </si>
  <si>
    <t>unused_DDR_XM3_B4D4</t>
  </si>
  <si>
    <t>DDR_XM3_B4D[4]:b</t>
  </si>
  <si>
    <t>ddr_xm3_b4d4</t>
  </si>
  <si>
    <t>BH14</t>
  </si>
  <si>
    <t>unused_DDR_XM3_B4D5</t>
  </si>
  <si>
    <t>DDR_XM3_B4D[5]:b</t>
  </si>
  <si>
    <t>ddr_xm3_b4d5</t>
  </si>
  <si>
    <t>BK13</t>
  </si>
  <si>
    <t>unused_DDR_XM3_B4D6</t>
  </si>
  <si>
    <t>DDR_XM3_B4D[6]:b</t>
  </si>
  <si>
    <t>ddr_xm3_b4d6</t>
  </si>
  <si>
    <t>BG14</t>
  </si>
  <si>
    <t>unused_DDR_XM3_B4D7</t>
  </si>
  <si>
    <t>DDR_XM3_B4D[7]:b</t>
  </si>
  <si>
    <t>ddr_xm3_b4d7</t>
  </si>
  <si>
    <t>BE15</t>
  </si>
  <si>
    <t>unused_DDR_XM3_B4DMI</t>
  </si>
  <si>
    <t>DDR_XM3_B4DMI:b</t>
  </si>
  <si>
    <t>ddr_xm3_b4dmi</t>
  </si>
  <si>
    <t>BG15</t>
  </si>
  <si>
    <t>unused_DDR_XM3_B4WCK_P</t>
  </si>
  <si>
    <t>DDR_XM3_B4WCK_P:b</t>
  </si>
  <si>
    <t>ddr_xm3_b4wck_p</t>
  </si>
  <si>
    <t>BB15</t>
  </si>
  <si>
    <t>unused_DDR_XM3_B4WCK_N</t>
  </si>
  <si>
    <t>DDR_XM3_B4WCK_N:b</t>
  </si>
  <si>
    <t>ddr_xm3_b4wck_n</t>
  </si>
  <si>
    <t>BC15</t>
  </si>
  <si>
    <t>unused_DDR_XM3_B4RDQS_P</t>
  </si>
  <si>
    <t>DDR_XM3_B4RDQS_P:b</t>
  </si>
  <si>
    <t>ddr_xm3_b4rdqs_p</t>
  </si>
  <si>
    <t>BC16</t>
  </si>
  <si>
    <t>unused_DDR_XM3_B4RDQS_N</t>
  </si>
  <si>
    <t>DDR_XM3_B4RDQS_N:b</t>
  </si>
  <si>
    <t>ddr_xm3_b4rdqs_n</t>
  </si>
  <si>
    <t>BD16</t>
  </si>
  <si>
    <t>unused_DDR_XM3_B5D0</t>
  </si>
  <si>
    <t>DDR_XM3_B5D[0]:b</t>
  </si>
  <si>
    <t>ddr_xm3_b5d0</t>
  </si>
  <si>
    <t>BG16</t>
  </si>
  <si>
    <t>unused_DDR_XM3_B5D1</t>
  </si>
  <si>
    <t>DDR_XM3_B5D[1]:b</t>
  </si>
  <si>
    <t>ddr_xm3_b5d1</t>
  </si>
  <si>
    <t>BK16</t>
  </si>
  <si>
    <t>unused_DDR_XM3_B5D2</t>
  </si>
  <si>
    <t>DDR_XM3_B5D[2]:b</t>
  </si>
  <si>
    <t>ddr_xm3_b5d2</t>
  </si>
  <si>
    <t>BG17</t>
  </si>
  <si>
    <t>unused_DDR_XM3_B5D3</t>
  </si>
  <si>
    <t>DDR_XM3_B5D[3]:b</t>
  </si>
  <si>
    <t>ddr_xm3_b5d3</t>
  </si>
  <si>
    <t>BH17</t>
  </si>
  <si>
    <t>unused_DDR_XM3_B5D4</t>
  </si>
  <si>
    <t>DDR_XM3_B5D[4]:b</t>
  </si>
  <si>
    <t>ddr_xm3_b5d4</t>
  </si>
  <si>
    <t>BJ18</t>
  </si>
  <si>
    <t>unused_DDR_XM3_B5D5</t>
  </si>
  <si>
    <t>DDR_XM3_B5D[5]:b</t>
  </si>
  <si>
    <t>ddr_xm3_b5d5</t>
  </si>
  <si>
    <t>BJ16</t>
  </si>
  <si>
    <t>unused_DDR_XM3_B5D6</t>
  </si>
  <si>
    <t>DDR_XM3_B5D[6]:b</t>
  </si>
  <si>
    <t>ddr_xm3_b5d6</t>
  </si>
  <si>
    <t>BH18</t>
  </si>
  <si>
    <t>unused_DDR_XM3_B5D7</t>
  </si>
  <si>
    <t>DDR_XM3_B5D[7]:b</t>
  </si>
  <si>
    <t>ddr_xm3_b5d7</t>
  </si>
  <si>
    <t>BG18</t>
  </si>
  <si>
    <t>unused_DDR_XM3_B5DMI</t>
  </si>
  <si>
    <t>DDR_XM3_B5DMI:b</t>
  </si>
  <si>
    <t>ddr_xm3_b5dmi</t>
  </si>
  <si>
    <t>BF17</t>
  </si>
  <si>
    <t>unused_DDR_XM3_B5WCK_P</t>
  </si>
  <si>
    <t>DDR_XM3_B5WCK_P:b</t>
  </si>
  <si>
    <t>ddr_xm3_b5wck_p</t>
  </si>
  <si>
    <t>BB18</t>
  </si>
  <si>
    <t>unused_DDR_XM3_B5WCK_N</t>
  </si>
  <si>
    <t>DDR_XM3_B5WCK_N:b</t>
  </si>
  <si>
    <t>ddr_xm3_b5wck_n</t>
  </si>
  <si>
    <t>BC18</t>
  </si>
  <si>
    <t>unused_DDR_XM3_B5RDQS_P</t>
  </si>
  <si>
    <t>DDR_XM3_B5RDQS_P:b</t>
  </si>
  <si>
    <t>ddr_xm3_b5rdqs_p</t>
  </si>
  <si>
    <t>BE18</t>
  </si>
  <si>
    <t>unused_DDR_XM3_B5RDQS_N</t>
  </si>
  <si>
    <t>DDR_XM3_B5RDQS_N:b</t>
  </si>
  <si>
    <t>ddr_xm3_b5rdqs_n</t>
  </si>
  <si>
    <t>BE17</t>
  </si>
  <si>
    <t>unused_DDR_XM3_B6D0</t>
  </si>
  <si>
    <t>DDR_XM3_B6D[0]:b</t>
  </si>
  <si>
    <t>ddr_xm3_b6d0</t>
  </si>
  <si>
    <t>BD21</t>
  </si>
  <si>
    <t>unused_DDR_XM3_B6D1</t>
  </si>
  <si>
    <t>DDR_XM3_B6D[1]:b</t>
  </si>
  <si>
    <t>ddr_xm3_b6d1</t>
  </si>
  <si>
    <t>BH20</t>
  </si>
  <si>
    <t>unused_DDR_XM3_B6D2</t>
  </si>
  <si>
    <t>DDR_XM3_B6D[2]:b</t>
  </si>
  <si>
    <t>ddr_xm3_b6d2</t>
  </si>
  <si>
    <t>BG20</t>
  </si>
  <si>
    <t>unused_DDR_XM3_B6D3</t>
  </si>
  <si>
    <t>DDR_XM3_B6D[3]:b</t>
  </si>
  <si>
    <t>ddr_xm3_b6d3</t>
  </si>
  <si>
    <t>BG21</t>
  </si>
  <si>
    <t>unused_DDR_XM3_B6D4</t>
  </si>
  <si>
    <t>DDR_XM3_B6D[4]:b</t>
  </si>
  <si>
    <t>ddr_xm3_b6d4</t>
  </si>
  <si>
    <t>BG19</t>
  </si>
  <si>
    <t>unused_DDR_XM3_B6D5</t>
  </si>
  <si>
    <t>DDR_XM3_B6D[5]:b</t>
  </si>
  <si>
    <t>ddr_xm3_b6d5</t>
  </si>
  <si>
    <t>BK19</t>
  </si>
  <si>
    <t>unused_DDR_XM3_B6D6</t>
  </si>
  <si>
    <t>DDR_XM3_B6D[6]:b</t>
  </si>
  <si>
    <t>ddr_xm3_b6d6</t>
  </si>
  <si>
    <t>BF19</t>
  </si>
  <si>
    <t>unused_DDR_XM3_B6D7</t>
  </si>
  <si>
    <t>DDR_XM3_B6D[7]:b</t>
  </si>
  <si>
    <t>ddr_xm3_b6d7</t>
  </si>
  <si>
    <t>BJ19</t>
  </si>
  <si>
    <t>unused_DDR_XM3_B6DMI</t>
  </si>
  <si>
    <t>DDR_XM3_B6DMI:b</t>
  </si>
  <si>
    <t>ddr_xm3_b6dmi</t>
  </si>
  <si>
    <t>BF20</t>
  </si>
  <si>
    <t>unused_DDR_XM3_B6WCK_P</t>
  </si>
  <si>
    <t>DDR_XM3_B6WCK_P:b</t>
  </si>
  <si>
    <t>ddr_xm3_b6wck_p</t>
  </si>
  <si>
    <t>BD19</t>
  </si>
  <si>
    <t>unused_DDR_XM3_B6WCK_N</t>
  </si>
  <si>
    <t>DDR_XM3_B6WCK_N:b</t>
  </si>
  <si>
    <t>ddr_xm3_b6wck_n</t>
  </si>
  <si>
    <t>BC19</t>
  </si>
  <si>
    <t>unused_DDR_XM3_B6RDQS_P</t>
  </si>
  <si>
    <t>DDR_XM3_B6RDQS_P:b</t>
  </si>
  <si>
    <t>ddr_xm3_b6rdqs_p</t>
  </si>
  <si>
    <t>BE20</t>
  </si>
  <si>
    <t>unused_DDR_XM3_B6RDQS_N</t>
  </si>
  <si>
    <t>DDR_XM3_B6RDQS_N:b</t>
  </si>
  <si>
    <t>ddr_xm3_b6rdqs_n</t>
  </si>
  <si>
    <t>BE21</t>
  </si>
  <si>
    <t>unused_DDR_XM3_B7A_CA0</t>
  </si>
  <si>
    <t>DDR_XM3_B7A_CA[0]:b</t>
  </si>
  <si>
    <t>ddr_xm3_b7a_ca0</t>
  </si>
  <si>
    <t>BL20</t>
  </si>
  <si>
    <t>unused_DDR_XM3_B7A_CA1</t>
  </si>
  <si>
    <t>DDR_XM3_B7A_CA[1]:b</t>
  </si>
  <si>
    <t>ddr_xm3_b7a_ca1</t>
  </si>
  <si>
    <t>BK20</t>
  </si>
  <si>
    <t>unused_DDR_XM3_B7A_CA2</t>
  </si>
  <si>
    <t>DDR_XM3_B7A_CA[2]:b</t>
  </si>
  <si>
    <t>ddr_xm3_b7a_ca2</t>
  </si>
  <si>
    <t>BK18</t>
  </si>
  <si>
    <t>unused_DDR_XM3_B7A_CA3</t>
  </si>
  <si>
    <t>DDR_XM3_B7A_CA[3]:b</t>
  </si>
  <si>
    <t>ddr_xm3_b7a_ca3</t>
  </si>
  <si>
    <t>BK17</t>
  </si>
  <si>
    <t>unused_DDR_XM3_B7A_CA4</t>
  </si>
  <si>
    <t>DDR_XM3_B7A_CA[4]:b</t>
  </si>
  <si>
    <t>ddr_xm3_b7a_ca4</t>
  </si>
  <si>
    <t>BK15</t>
  </si>
  <si>
    <t>unused_DDR_XM3_B7A_CA5</t>
  </si>
  <si>
    <t>DDR_XM3_B7A_CA[5]:b</t>
  </si>
  <si>
    <t>ddr_xm3_b7a_ca5</t>
  </si>
  <si>
    <t>BM17</t>
  </si>
  <si>
    <t>unused_DDR_XM3_B7A_CA6</t>
  </si>
  <si>
    <t>DDR_XM3_B7A_CA[6]:b</t>
  </si>
  <si>
    <t>ddr_xm3_b7a_ca6</t>
  </si>
  <si>
    <t>BL17</t>
  </si>
  <si>
    <t>unused_DDR_XM3_B7B_CA0</t>
  </si>
  <si>
    <t>DDR_XM3_B7B_CA[0]:b</t>
  </si>
  <si>
    <t>ddr_xm3_b7b_ca0</t>
  </si>
  <si>
    <t>BL26</t>
  </si>
  <si>
    <t>unused_DDR_XM3_B7B_CA1</t>
  </si>
  <si>
    <t>DDR_XM3_B7B_CA[1]:b</t>
  </si>
  <si>
    <t>ddr_xm3_b7b_ca1</t>
  </si>
  <si>
    <t>BK23</t>
  </si>
  <si>
    <t>unused_DDR_XM3_B7B_CA2</t>
  </si>
  <si>
    <t>DDR_XM3_B7B_CA[2]:b</t>
  </si>
  <si>
    <t>ddr_xm3_b7b_ca2</t>
  </si>
  <si>
    <t>BM26</t>
  </si>
  <si>
    <t>unused_DDR_XM3_B7B_CA3</t>
  </si>
  <si>
    <t>DDR_XM3_B7B_CA[3]:b</t>
  </si>
  <si>
    <t>ddr_xm3_b7b_ca3</t>
  </si>
  <si>
    <t>BL24</t>
  </si>
  <si>
    <t>unused_DDR_XM3_B7B_CA4</t>
  </si>
  <si>
    <t>DDR_XM3_B7B_CA[4]:b</t>
  </si>
  <si>
    <t>ddr_xm3_b7b_ca4</t>
  </si>
  <si>
    <t>BL23</t>
  </si>
  <si>
    <t>unused_DDR_XM3_B7B_CA5</t>
  </si>
  <si>
    <t>DDR_XM3_B7B_CA[5]:b</t>
  </si>
  <si>
    <t>ddr_xm3_b7b_ca5</t>
  </si>
  <si>
    <t>BM23</t>
  </si>
  <si>
    <t>unused_DDR_XM3_B7B_CA6</t>
  </si>
  <si>
    <t>DDR_XM3_B7B_CA[6]:b</t>
  </si>
  <si>
    <t>ddr_xm3_b7b_ca6</t>
  </si>
  <si>
    <t>BM24</t>
  </si>
  <si>
    <t>unused_DDR_XM3_B7A_CS_CKE0</t>
  </si>
  <si>
    <t>DDR_XM3_B7A_CS_CKE0:b</t>
  </si>
  <si>
    <t>ddr_xm3_b7a_cs_cke0</t>
  </si>
  <si>
    <t>BM18</t>
  </si>
  <si>
    <t>unused_DDR_XM3_B7A_CS_CKE1</t>
  </si>
  <si>
    <t>DDR_XM3_B7A_CS_CKE1:b</t>
  </si>
  <si>
    <t>ddr_xm3_b7a_cs_cke1</t>
  </si>
  <si>
    <t>BL18</t>
  </si>
  <si>
    <t>unused_DDR_XM3_B7B_CS_CKE0</t>
  </si>
  <si>
    <t>DDR_XM3_B7B_CS_CKE0:b</t>
  </si>
  <si>
    <t>ddr_xm3_b7b_cs_cke0</t>
  </si>
  <si>
    <t>BK26</t>
  </si>
  <si>
    <t>unused_DDR_XM3_B7B_CS_CKE1</t>
  </si>
  <si>
    <t>DDR_XM3_B7B_CS_CKE1:b</t>
  </si>
  <si>
    <t>ddr_xm3_b7b_cs_cke1</t>
  </si>
  <si>
    <t>BK24</t>
  </si>
  <si>
    <t>unused_DDR_XM3_B7A_CLK_P</t>
  </si>
  <si>
    <t>DDR_XM3_B7A_CLK_P:b</t>
  </si>
  <si>
    <t>ddr_xm3_b7a_clk_p</t>
  </si>
  <si>
    <t>BM21</t>
  </si>
  <si>
    <t>unused_DDR_XM3_B7A_CLK_N</t>
  </si>
  <si>
    <t>DDR_XM3_B7A_CLK_N:b</t>
  </si>
  <si>
    <t>ddr_xm3_b7a_clk_n</t>
  </si>
  <si>
    <t>BM20</t>
  </si>
  <si>
    <t>unused_DDR_XM3_B7B_CLK_P</t>
  </si>
  <si>
    <t>DDR_XM3_B7B_CLK_P:b</t>
  </si>
  <si>
    <t>ddr_xm3_b7b_clk_p</t>
  </si>
  <si>
    <t>BK21</t>
  </si>
  <si>
    <t>unused_DDR_XM3_B7B_CLK_N</t>
  </si>
  <si>
    <t>DDR_XM3_B7B_CLK_N:b</t>
  </si>
  <si>
    <t>ddr_xm3_b7b_clk_n</t>
  </si>
  <si>
    <t>BL21</t>
  </si>
  <si>
    <t>unused_DDR_XM3_B8D0</t>
  </si>
  <si>
    <t>DDR_XM3_B8D[0]:b</t>
  </si>
  <si>
    <t>ddr_xm3_b8d0</t>
  </si>
  <si>
    <t>BB21</t>
  </si>
  <si>
    <t>unused_DDR_XM3_B8D1</t>
  </si>
  <si>
    <t>DDR_XM3_B8D[1]:b</t>
  </si>
  <si>
    <t>ddr_xm3_b8d1</t>
  </si>
  <si>
    <t>BF22</t>
  </si>
  <si>
    <t>unused_DDR_XM3_B8D2</t>
  </si>
  <si>
    <t>DDR_XM3_B8D[2]:b</t>
  </si>
  <si>
    <t>ddr_xm3_b8d2</t>
  </si>
  <si>
    <t>BJ21</t>
  </si>
  <si>
    <t>unused_DDR_XM3_B8D3</t>
  </si>
  <si>
    <t>DDR_XM3_B8D[3]:b</t>
  </si>
  <si>
    <t>ddr_xm3_b8d3</t>
  </si>
  <si>
    <t>BH21</t>
  </si>
  <si>
    <t>unused_DDR_XM3_B8D4</t>
  </si>
  <si>
    <t>DDR_XM3_B8D[4]:b</t>
  </si>
  <si>
    <t>ddr_xm3_b8d4</t>
  </si>
  <si>
    <t>BF23</t>
  </si>
  <si>
    <t>unused_DDR_XM3_B8D5</t>
  </si>
  <si>
    <t>DDR_XM3_B8D[5]:b</t>
  </si>
  <si>
    <t>ddr_xm3_b8d5</t>
  </si>
  <si>
    <t>BK22</t>
  </si>
  <si>
    <t>unused_DDR_XM3_B8D6</t>
  </si>
  <si>
    <t>DDR_XM3_B8D[6]:b</t>
  </si>
  <si>
    <t>ddr_xm3_b8d6</t>
  </si>
  <si>
    <t>BJ22</t>
  </si>
  <si>
    <t>unused_DDR_XM3_B8D7</t>
  </si>
  <si>
    <t>DDR_XM3_B8D[7]:b</t>
  </si>
  <si>
    <t>ddr_xm3_b8d7</t>
  </si>
  <si>
    <t>BG23</t>
  </si>
  <si>
    <t>unused_DDR_XM3_B8DMI</t>
  </si>
  <si>
    <t>DDR_XM3_B8DMI:b</t>
  </si>
  <si>
    <t>ddr_xm3_b8dmi</t>
  </si>
  <si>
    <t>BG22</t>
  </si>
  <si>
    <t>unused_DDR_XM3_B8WCK_P</t>
  </si>
  <si>
    <t>DDR_XM3_B8WCK_P:b</t>
  </si>
  <si>
    <t>ddr_xm3_b8wck_p</t>
  </si>
  <si>
    <t>BE24</t>
  </si>
  <si>
    <t>unused_DDR_XM3_B8WCK_N</t>
  </si>
  <si>
    <t>DDR_XM3_B8WCK_N:b</t>
  </si>
  <si>
    <t>ddr_xm3_b8wck_n</t>
  </si>
  <si>
    <t>BE23</t>
  </si>
  <si>
    <t>unused_DDR_XM3_B8RDQS_P</t>
  </si>
  <si>
    <t>DDR_XM3_B8RDQS_P:b</t>
  </si>
  <si>
    <t>ddr_xm3_b8rdqs_p</t>
  </si>
  <si>
    <t>BC22</t>
  </si>
  <si>
    <t>unused_DDR_XM3_B8RDQS_N</t>
  </si>
  <si>
    <t>DDR_XM3_B8RDQS_N:b</t>
  </si>
  <si>
    <t>ddr_xm3_b8rdqs_n</t>
  </si>
  <si>
    <t>BD22</t>
  </si>
  <si>
    <t>unused_DDR_XM3_B9D0</t>
  </si>
  <si>
    <t>DDR_XM3_B9D[0]:b</t>
  </si>
  <si>
    <t>ddr_xm3_b9d0</t>
  </si>
  <si>
    <t>BF25</t>
  </si>
  <si>
    <t>unused_DDR_XM3_B9D1</t>
  </si>
  <si>
    <t>DDR_XM3_B9D[1]:b</t>
  </si>
  <si>
    <t>ddr_xm3_b9d1</t>
  </si>
  <si>
    <t>BG25</t>
  </si>
  <si>
    <t>unused_DDR_XM3_B9D2</t>
  </si>
  <si>
    <t>DDR_XM3_B9D[2]:b</t>
  </si>
  <si>
    <t>ddr_xm3_b9d2</t>
  </si>
  <si>
    <t>BK25</t>
  </si>
  <si>
    <t>unused_DDR_XM3_B9D3</t>
  </si>
  <si>
    <t>DDR_XM3_B9D[3]:b</t>
  </si>
  <si>
    <t>ddr_xm3_b9d3</t>
  </si>
  <si>
    <t>BJ25</t>
  </si>
  <si>
    <t>unused_DDR_XM3_B9D4</t>
  </si>
  <si>
    <t>DDR_XM3_B9D[4]:b</t>
  </si>
  <si>
    <t>ddr_xm3_b9d4</t>
  </si>
  <si>
    <t>BH24</t>
  </si>
  <si>
    <t>unused_DDR_XM3_B9D5</t>
  </si>
  <si>
    <t>DDR_XM3_B9D[5]:b</t>
  </si>
  <si>
    <t>ddr_xm3_b9d5</t>
  </si>
  <si>
    <t>BG24</t>
  </si>
  <si>
    <t>unused_DDR_XM3_B9D6</t>
  </si>
  <si>
    <t>DDR_XM3_B9D[6]:b</t>
  </si>
  <si>
    <t>ddr_xm3_b9d6</t>
  </si>
  <si>
    <t>BJ24</t>
  </si>
  <si>
    <t>unused_DDR_XM3_B9D7</t>
  </si>
  <si>
    <t>DDR_XM3_B9D[7]:b</t>
  </si>
  <si>
    <t>ddr_xm3_b9d7</t>
  </si>
  <si>
    <t>BH23</t>
  </si>
  <si>
    <t>unused_DDR_XM3_B9DMI</t>
  </si>
  <si>
    <t>DDR_XM3_B9DMI:b</t>
  </si>
  <si>
    <t>ddr_xm3_b9dmi</t>
  </si>
  <si>
    <t>BG26</t>
  </si>
  <si>
    <t>unused_DDR_XM3_B9WCK_P</t>
  </si>
  <si>
    <t>DDR_XM3_B9WCK_P:b</t>
  </si>
  <si>
    <t>ddr_xm3_b9wck_p</t>
  </si>
  <si>
    <t>BB24</t>
  </si>
  <si>
    <t>unused_DDR_XM3_B9WCK_N</t>
  </si>
  <si>
    <t>DDR_XM3_B9WCK_N:b</t>
  </si>
  <si>
    <t>ddr_xm3_b9wck_n</t>
  </si>
  <si>
    <t>BC24</t>
  </si>
  <si>
    <t>unused_DDR_XM3_B9RDQS_P</t>
  </si>
  <si>
    <t>DDR_XM3_B9RDQS_P:b</t>
  </si>
  <si>
    <t>ddr_xm3_b9rdqs_p</t>
  </si>
  <si>
    <t>BC25</t>
  </si>
  <si>
    <t>unused_DDR_XM3_B9RDQS_N</t>
  </si>
  <si>
    <t>DDR_XM3_B9RDQS_N:b</t>
  </si>
  <si>
    <t>ddr_xm3_b9rdqs_n</t>
  </si>
  <si>
    <t>BD25</t>
  </si>
  <si>
    <t>DDR_RST0_N</t>
  </si>
  <si>
    <t>unused_DDR_RESET0_N</t>
  </si>
  <si>
    <t>ddr_reset0_n</t>
  </si>
  <si>
    <t>vddio_vdd2_ddr0</t>
  </si>
  <si>
    <t>LP5_RESET_EFC</t>
  </si>
  <si>
    <t>BK48</t>
  </si>
  <si>
    <t>DDR_RST1_N</t>
  </si>
  <si>
    <t>unused_DDR_RESET1_N</t>
  </si>
  <si>
    <t>ddr_reset1_n</t>
  </si>
  <si>
    <t>vddio_vdd2_ddr1</t>
  </si>
  <si>
    <t>BJ2</t>
  </si>
  <si>
    <t>Non-Tegra Signals</t>
  </si>
  <si>
    <t>L55</t>
  </si>
  <si>
    <t>VDDIN_PWR_BAD_N</t>
  </si>
  <si>
    <t>unused_VDDIN_PWR_BAD_N</t>
  </si>
  <si>
    <t>Input Power Bad Indicator</t>
  </si>
  <si>
    <t>Non-Tegra signals</t>
  </si>
  <si>
    <t>L60</t>
  </si>
  <si>
    <t>Tegra and power Reset  (power restart)</t>
  </si>
  <si>
    <t>Reset both Tegra and power tree</t>
  </si>
  <si>
    <t>L58</t>
  </si>
  <si>
    <t>PERIPHERAL_RESET_N</t>
  </si>
  <si>
    <t>unused_PERIPHERAL_RESET_N</t>
  </si>
  <si>
    <t>Tegra Reset  (no power restart)</t>
  </si>
  <si>
    <t>Tegra Reset only (Does Not Reset Power tree)</t>
  </si>
  <si>
    <t>L62</t>
  </si>
  <si>
    <t>CARRIER_POWER_ON</t>
  </si>
  <si>
    <t>unused_CARRIER_POWER_ON</t>
  </si>
  <si>
    <t>Power on Carrier</t>
  </si>
  <si>
    <t xml:space="preserve"> Carrier board Power Enable (Driven By CVM Power Tree)</t>
  </si>
  <si>
    <t>L54</t>
  </si>
  <si>
    <t>MODULE_POWER_ON</t>
  </si>
  <si>
    <t>unused_MODULE_POWER_ON</t>
  </si>
  <si>
    <t>CVM Module Power Enable (Drive Module Power Tree)</t>
  </si>
  <si>
    <t>L42</t>
  </si>
  <si>
    <t>VM_EN0_N</t>
  </si>
  <si>
    <t>unused_VM_EN0_N</t>
  </si>
  <si>
    <t>VN_EN0_N</t>
  </si>
  <si>
    <t>CVM Voltage Monitor Enable 0</t>
  </si>
  <si>
    <t>L41</t>
  </si>
  <si>
    <t>VM_EN1_N</t>
  </si>
  <si>
    <t>unused_VM_EN1_N</t>
  </si>
  <si>
    <t>VN_EN1_N</t>
  </si>
  <si>
    <t>CVM Voltage Monitor Enable 1</t>
  </si>
  <si>
    <t>L44</t>
  </si>
  <si>
    <t>VM_I2C_SCK</t>
  </si>
  <si>
    <t>unused_VM_I2C_SCK</t>
  </si>
  <si>
    <t>Bi-directional</t>
  </si>
  <si>
    <t>Voltage Monitor I2C</t>
  </si>
  <si>
    <t>CVM Voltage Monitor I2C</t>
  </si>
  <si>
    <t>VM_I2C_DAT</t>
  </si>
  <si>
    <t>unused_VM_I2C_DAT</t>
  </si>
  <si>
    <t>VM_INT_N</t>
  </si>
  <si>
    <t>unused_VM_INT_N</t>
  </si>
  <si>
    <t>Voltage Monitor Generated Interrupt</t>
  </si>
  <si>
    <t>CVM Voltage Monitor Interrupt</t>
  </si>
  <si>
    <t>L59</t>
  </si>
  <si>
    <t>SAFETY_PROCESSOR_GPIO</t>
  </si>
  <si>
    <t>unused_SAFETY_PROCESSOR_GPIO</t>
  </si>
  <si>
    <t>Master</t>
  </si>
  <si>
    <t>OSC</t>
  </si>
  <si>
    <t>VDDIO_OSC</t>
  </si>
  <si>
    <t>XTAL_IN</t>
  </si>
  <si>
    <t>OSCFI</t>
  </si>
  <si>
    <t>38.4 MHz System Clock</t>
  </si>
  <si>
    <t>OSC_IN</t>
  </si>
  <si>
    <t>XTAL_OUT</t>
  </si>
  <si>
    <t>OSCFO</t>
  </si>
  <si>
    <t>OSC_OUT</t>
  </si>
  <si>
    <t>FSI_OSC</t>
  </si>
  <si>
    <t>VDDIO_FSI_OSC</t>
  </si>
  <si>
    <t>FSI_XTAL_IN</t>
  </si>
  <si>
    <t>40 MHz FSI Clock</t>
  </si>
  <si>
    <t>FSI_OSC_IN</t>
  </si>
  <si>
    <t>FSI_XTAL_OUT</t>
  </si>
  <si>
    <t>FSI_OSC_OUT</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</si>
</sst>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_)"/>
    <numFmt numFmtId="177" formatCode="m/d/yy;@"/>
  </numFmts>
  <fonts count="78">
    <font>
      <sz val="11"/>
      <color theme="1"/>
      <name val="宋体"/>
      <charset val="134"/>
      <scheme val="minor"/>
    </font>
    <font>
      <b/>
      <sz val="10"/>
      <color theme="1"/>
      <name val="宋体"/>
      <charset val="134"/>
      <scheme val="minor"/>
    </font>
    <font>
      <sz val="10"/>
      <color theme="1"/>
      <name val="宋体"/>
      <charset val="134"/>
      <scheme val="minor"/>
    </font>
    <font>
      <b/>
      <sz val="12"/>
      <color theme="1"/>
      <name val="宋体"/>
      <charset val="134"/>
      <scheme val="minor"/>
    </font>
    <font>
      <sz val="8"/>
      <color theme="1"/>
      <name val="宋体"/>
      <charset val="134"/>
      <scheme val="minor"/>
    </font>
    <font>
      <sz val="11"/>
      <color rgb="FF9C0006"/>
      <name val="宋体"/>
      <charset val="134"/>
      <scheme val="minor"/>
    </font>
    <font>
      <sz val="11"/>
      <color rgb="FF9C6500"/>
      <name val="宋体"/>
      <charset val="134"/>
      <scheme val="minor"/>
    </font>
    <font>
      <sz val="12"/>
      <color theme="1"/>
      <name val="宋体"/>
      <charset val="134"/>
      <scheme val="minor"/>
    </font>
    <font>
      <sz val="11"/>
      <color rgb="FF3F3F76"/>
      <name val="宋体"/>
      <charset val="134"/>
      <scheme val="minor"/>
    </font>
    <font>
      <b/>
      <sz val="12"/>
      <name val="Arial"/>
      <charset val="134"/>
    </font>
    <font>
      <sz val="10"/>
      <name val="Arial"/>
      <charset val="134"/>
    </font>
    <font>
      <b/>
      <sz val="10"/>
      <name val="Arial"/>
      <charset val="134"/>
    </font>
    <font>
      <sz val="10"/>
      <color theme="1"/>
      <name val="Arial"/>
      <charset val="134"/>
    </font>
    <font>
      <b/>
      <sz val="18"/>
      <color theme="1"/>
      <name val="宋体"/>
      <charset val="134"/>
      <scheme val="minor"/>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theme="0"/>
      <name val="宋体"/>
      <charset val="0"/>
      <scheme val="minor"/>
    </font>
    <font>
      <sz val="11"/>
      <color theme="1"/>
      <name val="宋体"/>
      <charset val="0"/>
      <scheme val="minor"/>
    </font>
    <font>
      <sz val="11"/>
      <color indexed="8"/>
      <name val="Calibri"/>
      <charset val="134"/>
    </font>
    <font>
      <sz val="11"/>
      <color indexed="9"/>
      <name val="Calibri"/>
      <charset val="134"/>
    </font>
    <font>
      <sz val="11"/>
      <color theme="0"/>
      <name val="宋体"/>
      <charset val="134"/>
      <scheme val="minor"/>
    </font>
    <font>
      <sz val="11"/>
      <color indexed="20"/>
      <name val="Calibri"/>
      <charset val="134"/>
    </font>
    <font>
      <sz val="11"/>
      <color indexed="36"/>
      <name val="Calibri"/>
      <charset val="134"/>
    </font>
    <font>
      <b/>
      <sz val="11"/>
      <color indexed="52"/>
      <name val="Calibri"/>
      <charset val="134"/>
    </font>
    <font>
      <b/>
      <sz val="11"/>
      <color rgb="FFFA7D00"/>
      <name val="宋体"/>
      <charset val="134"/>
      <scheme val="minor"/>
    </font>
    <font>
      <b/>
      <sz val="11"/>
      <color indexed="9"/>
      <name val="Calibri"/>
      <charset val="134"/>
    </font>
    <font>
      <b/>
      <sz val="11"/>
      <color theme="0"/>
      <name val="宋体"/>
      <charset val="134"/>
      <scheme val="minor"/>
    </font>
    <font>
      <i/>
      <sz val="11"/>
      <color indexed="23"/>
      <name val="Calibri"/>
      <charset val="134"/>
    </font>
    <font>
      <i/>
      <sz val="11"/>
      <color rgb="FF7F7F7F"/>
      <name val="宋体"/>
      <charset val="134"/>
      <scheme val="minor"/>
    </font>
    <font>
      <sz val="11"/>
      <color indexed="17"/>
      <name val="Calibri"/>
      <charset val="134"/>
    </font>
    <font>
      <sz val="11"/>
      <color rgb="FF006100"/>
      <name val="宋体"/>
      <charset val="134"/>
      <scheme val="minor"/>
    </font>
    <font>
      <sz val="8"/>
      <name val="Arial"/>
      <charset val="134"/>
    </font>
    <font>
      <b/>
      <sz val="15"/>
      <color indexed="62"/>
      <name val="Calibri"/>
      <charset val="134"/>
    </font>
    <font>
      <b/>
      <sz val="15"/>
      <color indexed="56"/>
      <name val="Calibri"/>
      <charset val="134"/>
    </font>
    <font>
      <b/>
      <sz val="15"/>
      <color indexed="62"/>
      <name val="宋体"/>
      <charset val="134"/>
      <scheme val="minor"/>
    </font>
    <font>
      <b/>
      <sz val="13"/>
      <color indexed="62"/>
      <name val="宋体"/>
      <charset val="134"/>
      <scheme val="minor"/>
    </font>
    <font>
      <b/>
      <sz val="13"/>
      <color indexed="56"/>
      <name val="Calibri"/>
      <charset val="134"/>
    </font>
    <font>
      <b/>
      <sz val="13"/>
      <color indexed="62"/>
      <name val="Calibri"/>
      <charset val="134"/>
    </font>
    <font>
      <b/>
      <sz val="11"/>
      <color indexed="56"/>
      <name val="Calibri"/>
      <charset val="134"/>
    </font>
    <font>
      <b/>
      <sz val="11"/>
      <color indexed="62"/>
      <name val="Calibri"/>
      <charset val="134"/>
    </font>
    <font>
      <b/>
      <sz val="11"/>
      <color indexed="62"/>
      <name val="宋体"/>
      <charset val="134"/>
      <scheme val="minor"/>
    </font>
    <font>
      <u/>
      <sz val="10"/>
      <color indexed="12"/>
      <name val="Arial"/>
      <charset val="134"/>
    </font>
    <font>
      <u/>
      <sz val="10"/>
      <color theme="10"/>
      <name val="Arial"/>
      <charset val="134"/>
    </font>
    <font>
      <u/>
      <sz val="11"/>
      <color theme="10"/>
      <name val="宋体"/>
      <charset val="134"/>
      <scheme val="minor"/>
    </font>
    <font>
      <sz val="11"/>
      <color indexed="62"/>
      <name val="Calibri"/>
      <charset val="134"/>
    </font>
    <font>
      <sz val="11"/>
      <color indexed="52"/>
      <name val="Calibri"/>
      <charset val="134"/>
    </font>
    <font>
      <sz val="11"/>
      <color rgb="FFFA7D00"/>
      <name val="宋体"/>
      <charset val="134"/>
      <scheme val="minor"/>
    </font>
    <font>
      <sz val="11"/>
      <color indexed="60"/>
      <name val="Calibri"/>
      <charset val="134"/>
    </font>
    <font>
      <b/>
      <i/>
      <sz val="16"/>
      <name val="Helv"/>
      <charset val="134"/>
    </font>
    <font>
      <sz val="11"/>
      <name val="ＭＳ Ｐゴシック"/>
      <charset val="134"/>
    </font>
    <font>
      <sz val="10"/>
      <color rgb="FF000000"/>
      <name val="Times New Roman"/>
      <charset val="134"/>
    </font>
    <font>
      <sz val="11"/>
      <color theme="1"/>
      <name val="ＭＳ Ｐゴシック"/>
      <charset val="134"/>
    </font>
    <font>
      <b/>
      <sz val="11"/>
      <color indexed="63"/>
      <name val="Calibri"/>
      <charset val="134"/>
    </font>
    <font>
      <b/>
      <sz val="11"/>
      <color rgb="FF3F3F3F"/>
      <name val="宋体"/>
      <charset val="134"/>
      <scheme val="minor"/>
    </font>
    <font>
      <b/>
      <sz val="18"/>
      <color theme="3"/>
      <name val="宋体"/>
      <charset val="134"/>
      <scheme val="major"/>
    </font>
    <font>
      <b/>
      <sz val="18"/>
      <color indexed="62"/>
      <name val="Cambria"/>
      <charset val="134"/>
    </font>
    <font>
      <b/>
      <sz val="18"/>
      <color indexed="56"/>
      <name val="Cambria"/>
      <charset val="134"/>
    </font>
    <font>
      <b/>
      <sz val="18"/>
      <color indexed="62"/>
      <name val="宋体"/>
      <charset val="134"/>
      <scheme val="major"/>
    </font>
    <font>
      <b/>
      <sz val="11"/>
      <color theme="1"/>
      <name val="宋体"/>
      <charset val="134"/>
      <scheme val="minor"/>
    </font>
    <font>
      <b/>
      <sz val="11"/>
      <color indexed="8"/>
      <name val="Calibri"/>
      <charset val="134"/>
    </font>
    <font>
      <sz val="11"/>
      <color indexed="10"/>
      <name val="Calibri"/>
      <charset val="134"/>
    </font>
    <font>
      <sz val="11"/>
      <color rgb="FFFF0000"/>
      <name val="宋体"/>
      <charset val="134"/>
      <scheme val="minor"/>
    </font>
    <font>
      <b/>
      <sz val="10"/>
      <color theme="1"/>
      <name val="Calibri"/>
      <charset val="134"/>
    </font>
    <font>
      <b/>
      <sz val="8.5"/>
      <color theme="1"/>
      <name val="Calibri"/>
      <charset val="134"/>
    </font>
    <font>
      <sz val="9"/>
      <name val="Tahoma"/>
      <charset val="134"/>
    </font>
    <font>
      <b/>
      <sz val="9"/>
      <name val="Tahoma"/>
      <charset val="134"/>
    </font>
  </fonts>
  <fills count="100">
    <fill>
      <patternFill patternType="none"/>
    </fill>
    <fill>
      <patternFill patternType="gray125"/>
    </fill>
    <fill>
      <patternFill patternType="solid">
        <fgColor theme="0" tint="-0.249977111117893"/>
        <bgColor indexed="64"/>
      </patternFill>
    </fill>
    <fill>
      <patternFill patternType="solid">
        <fgColor theme="1" tint="0.499984740745262"/>
        <bgColor indexed="64"/>
      </patternFill>
    </fill>
    <fill>
      <patternFill patternType="solid">
        <fgColor theme="0" tint="-0.149906918546098"/>
        <bgColor indexed="64"/>
      </patternFill>
    </fill>
    <fill>
      <patternFill patternType="solid">
        <fgColor rgb="FFFFC7CE"/>
        <bgColor indexed="64"/>
      </patternFill>
    </fill>
    <fill>
      <patternFill patternType="solid">
        <fgColor rgb="FFFFFF00"/>
        <bgColor indexed="64"/>
      </patternFill>
    </fill>
    <fill>
      <patternFill patternType="solid">
        <fgColor rgb="FFFFCC99"/>
        <bgColor indexed="64"/>
      </patternFill>
    </fill>
    <fill>
      <patternFill patternType="solid">
        <fgColor theme="0" tint="-0.249946592608417"/>
        <bgColor indexed="64"/>
      </patternFill>
    </fill>
    <fill>
      <patternFill patternType="solid">
        <fgColor rgb="FF66FFFF"/>
        <bgColor indexed="64"/>
      </patternFill>
    </fill>
    <fill>
      <patternFill patternType="solid">
        <fgColor theme="9" tint="0.799890133365886"/>
        <bgColor indexed="64"/>
      </patternFill>
    </fill>
    <fill>
      <patternFill patternType="solid">
        <fgColor rgb="FF00B050"/>
        <bgColor indexed="64"/>
      </patternFill>
    </fill>
    <fill>
      <patternFill patternType="solid">
        <fgColor theme="0"/>
        <bgColor indexed="64"/>
      </patternFill>
    </fill>
    <fill>
      <patternFill patternType="solid">
        <fgColor theme="0" tint="-0.349986266670736"/>
        <bgColor indexed="64"/>
      </patternFill>
    </fill>
    <fill>
      <patternFill patternType="solid">
        <fgColor theme="6" tint="0.399884029663991"/>
        <bgColor indexed="64"/>
      </patternFill>
    </fill>
    <fill>
      <patternFill patternType="solid">
        <fgColor rgb="FFFFFFCC"/>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31"/>
        <bgColor indexed="64"/>
      </patternFill>
    </fill>
    <fill>
      <patternFill patternType="solid">
        <fgColor theme="4" tint="0.799890133365886"/>
        <bgColor indexed="64"/>
      </patternFill>
    </fill>
    <fill>
      <patternFill patternType="solid">
        <fgColor indexed="47"/>
        <bgColor indexed="64"/>
      </patternFill>
    </fill>
    <fill>
      <patternFill patternType="solid">
        <fgColor indexed="45"/>
        <bgColor indexed="64"/>
      </patternFill>
    </fill>
    <fill>
      <patternFill patternType="solid">
        <fgColor indexed="29"/>
        <bgColor indexed="64"/>
      </patternFill>
    </fill>
    <fill>
      <patternFill patternType="solid">
        <fgColor theme="5" tint="0.799890133365886"/>
        <bgColor indexed="64"/>
      </patternFill>
    </fill>
    <fill>
      <patternFill patternType="solid">
        <fgColor indexed="45"/>
        <bgColor indexed="29"/>
      </patternFill>
    </fill>
    <fill>
      <patternFill patternType="solid">
        <fgColor indexed="42"/>
        <bgColor indexed="64"/>
      </patternFill>
    </fill>
    <fill>
      <patternFill patternType="solid">
        <fgColor indexed="26"/>
        <bgColor indexed="64"/>
      </patternFill>
    </fill>
    <fill>
      <patternFill patternType="solid">
        <fgColor theme="6" tint="0.799890133365886"/>
        <bgColor indexed="64"/>
      </patternFill>
    </fill>
    <fill>
      <patternFill patternType="solid">
        <fgColor indexed="42"/>
        <bgColor indexed="27"/>
      </patternFill>
    </fill>
    <fill>
      <patternFill patternType="solid">
        <fgColor indexed="46"/>
        <bgColor indexed="64"/>
      </patternFill>
    </fill>
    <fill>
      <patternFill patternType="solid">
        <fgColor theme="7" tint="0.799890133365886"/>
        <bgColor indexed="64"/>
      </patternFill>
    </fill>
    <fill>
      <patternFill patternType="solid">
        <fgColor indexed="46"/>
        <bgColor indexed="24"/>
      </patternFill>
    </fill>
    <fill>
      <patternFill patternType="solid">
        <fgColor indexed="9"/>
        <bgColor indexed="64"/>
      </patternFill>
    </fill>
    <fill>
      <patternFill patternType="solid">
        <fgColor theme="8" tint="0.799890133365886"/>
        <bgColor indexed="64"/>
      </patternFill>
    </fill>
    <fill>
      <patternFill patternType="solid">
        <fgColor indexed="27"/>
        <bgColor indexed="41"/>
      </patternFill>
    </fill>
    <fill>
      <patternFill patternType="solid">
        <fgColor indexed="27"/>
        <bgColor indexed="64"/>
      </patternFill>
    </fill>
    <fill>
      <patternFill patternType="solid">
        <fgColor indexed="47"/>
        <bgColor indexed="22"/>
      </patternFill>
    </fill>
    <fill>
      <patternFill patternType="solid">
        <fgColor indexed="44"/>
        <bgColor indexed="64"/>
      </patternFill>
    </fill>
    <fill>
      <patternFill patternType="solid">
        <fgColor indexed="22"/>
        <bgColor indexed="64"/>
      </patternFill>
    </fill>
    <fill>
      <patternFill patternType="solid">
        <fgColor indexed="44"/>
        <bgColor indexed="31"/>
      </patternFill>
    </fill>
    <fill>
      <patternFill patternType="solid">
        <fgColor indexed="29"/>
        <bgColor indexed="45"/>
      </patternFill>
    </fill>
    <fill>
      <patternFill patternType="solid">
        <fgColor indexed="11"/>
        <bgColor indexed="64"/>
      </patternFill>
    </fill>
    <fill>
      <patternFill patternType="solid">
        <fgColor indexed="43"/>
        <bgColor indexed="64"/>
      </patternFill>
    </fill>
    <fill>
      <patternFill patternType="solid">
        <fgColor indexed="11"/>
        <bgColor indexed="49"/>
      </patternFill>
    </fill>
    <fill>
      <patternFill patternType="solid">
        <fgColor indexed="50"/>
        <bgColor indexed="64"/>
      </patternFill>
    </fill>
    <fill>
      <patternFill patternType="solid">
        <fgColor indexed="51"/>
        <bgColor indexed="64"/>
      </patternFill>
    </fill>
    <fill>
      <patternFill patternType="solid">
        <fgColor indexed="51"/>
        <bgColor indexed="13"/>
      </patternFill>
    </fill>
    <fill>
      <patternFill patternType="solid">
        <fgColor indexed="30"/>
        <bgColor indexed="64"/>
      </patternFill>
    </fill>
    <fill>
      <patternFill patternType="solid">
        <fgColor theme="4" tint="0.399884029663991"/>
        <bgColor indexed="64"/>
      </patternFill>
    </fill>
    <fill>
      <patternFill patternType="solid">
        <fgColor indexed="49"/>
        <bgColor indexed="64"/>
      </patternFill>
    </fill>
    <fill>
      <patternFill patternType="solid">
        <fgColor indexed="30"/>
        <bgColor indexed="21"/>
      </patternFill>
    </fill>
    <fill>
      <patternFill patternType="solid">
        <fgColor indexed="54"/>
        <bgColor indexed="64"/>
      </patternFill>
    </fill>
    <fill>
      <patternFill patternType="solid">
        <fgColor theme="5" tint="0.399884029663991"/>
        <bgColor indexed="64"/>
      </patternFill>
    </fill>
    <fill>
      <patternFill patternType="solid">
        <fgColor indexed="36"/>
        <bgColor indexed="64"/>
      </patternFill>
    </fill>
    <fill>
      <patternFill patternType="solid">
        <fgColor theme="7" tint="0.399884029663991"/>
        <bgColor indexed="64"/>
      </patternFill>
    </fill>
    <fill>
      <patternFill patternType="solid">
        <fgColor indexed="20"/>
        <bgColor indexed="36"/>
      </patternFill>
    </fill>
    <fill>
      <patternFill patternType="solid">
        <fgColor theme="8" tint="0.399884029663991"/>
        <bgColor indexed="64"/>
      </patternFill>
    </fill>
    <fill>
      <patternFill patternType="solid">
        <fgColor indexed="49"/>
        <bgColor indexed="40"/>
      </patternFill>
    </fill>
    <fill>
      <patternFill patternType="solid">
        <fgColor indexed="52"/>
        <bgColor indexed="64"/>
      </patternFill>
    </fill>
    <fill>
      <patternFill patternType="solid">
        <fgColor theme="9" tint="0.399884029663991"/>
        <bgColor indexed="64"/>
      </patternFill>
    </fill>
    <fill>
      <patternFill patternType="solid">
        <fgColor indexed="52"/>
        <bgColor indexed="51"/>
      </patternFill>
    </fill>
    <fill>
      <patternFill patternType="solid">
        <fgColor indexed="62"/>
        <bgColor indexed="56"/>
      </patternFill>
    </fill>
    <fill>
      <patternFill patternType="solid">
        <fgColor indexed="62"/>
        <bgColor indexed="64"/>
      </patternFill>
    </fill>
    <fill>
      <patternFill patternType="solid">
        <fgColor indexed="10"/>
        <bgColor indexed="60"/>
      </patternFill>
    </fill>
    <fill>
      <patternFill patternType="solid">
        <fgColor indexed="10"/>
        <bgColor indexed="64"/>
      </patternFill>
    </fill>
    <fill>
      <patternFill patternType="solid">
        <fgColor indexed="57"/>
        <bgColor indexed="64"/>
      </patternFill>
    </fill>
    <fill>
      <patternFill patternType="solid">
        <fgColor indexed="57"/>
        <bgColor indexed="21"/>
      </patternFill>
    </fill>
    <fill>
      <patternFill patternType="solid">
        <fgColor indexed="53"/>
        <bgColor indexed="64"/>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55"/>
        <bgColor indexed="64"/>
      </patternFill>
    </fill>
    <fill>
      <patternFill patternType="solid">
        <fgColor indexed="43"/>
        <bgColor indexed="26"/>
      </patternFill>
    </fill>
    <fill>
      <patternFill patternType="solid">
        <fgColor indexed="26"/>
        <bgColor indexed="9"/>
      </patternFill>
    </fill>
  </fills>
  <borders count="84">
    <border>
      <left/>
      <right/>
      <top/>
      <bottom/>
      <diagonal/>
    </border>
    <border>
      <left/>
      <right style="thin">
        <color auto="1"/>
      </right>
      <top/>
      <bottom/>
      <diagonal/>
    </border>
    <border>
      <left style="thin">
        <color auto="1"/>
      </left>
      <right/>
      <top style="thin">
        <color auto="1"/>
      </top>
      <bottom/>
      <diagonal/>
    </border>
    <border>
      <left/>
      <right/>
      <top style="thin">
        <color auto="1"/>
      </top>
      <bottom style="thin">
        <color auto="1"/>
      </bottom>
      <diagonal/>
    </border>
    <border>
      <left/>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theme="0" tint="-0.499984740745262"/>
      </left>
      <right style="thin">
        <color theme="0" tint="-0.499984740745262"/>
      </right>
      <top/>
      <bottom/>
      <diagonal/>
    </border>
    <border>
      <left style="thin">
        <color theme="0" tint="-0.499984740745262"/>
      </left>
      <right/>
      <top/>
      <bottom/>
      <diagonal/>
    </border>
    <border>
      <left/>
      <right/>
      <top/>
      <bottom style="thin">
        <color auto="1"/>
      </bottom>
      <diagonal/>
    </border>
    <border>
      <left/>
      <right style="thin">
        <color auto="1"/>
      </right>
      <top/>
      <bottom style="thin">
        <color auto="1"/>
      </bottom>
      <diagonal/>
    </border>
    <border>
      <left/>
      <right style="thin">
        <color auto="1"/>
      </right>
      <top style="thin">
        <color auto="1"/>
      </top>
      <bottom/>
      <diagonal/>
    </border>
    <border>
      <left style="thin">
        <color auto="1"/>
      </left>
      <right/>
      <top/>
      <bottom style="thin">
        <color auto="1"/>
      </bottom>
      <diagonal/>
    </border>
    <border>
      <left style="thin">
        <color auto="1"/>
      </left>
      <right style="thin">
        <color theme="0" tint="-0.499984740745262"/>
      </right>
      <top style="thin">
        <color rgb="FF7F7F7F"/>
      </top>
      <bottom style="thin">
        <color rgb="FF7F7F7F"/>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auto="1"/>
      </top>
      <bottom style="thin">
        <color rgb="FF7F7F7F"/>
      </bottom>
      <diagonal/>
    </border>
    <border>
      <left style="thin">
        <color theme="0" tint="-0.499984740745262"/>
      </left>
      <right style="thin">
        <color theme="0" tint="-0.499984740745262"/>
      </right>
      <top style="thin">
        <color auto="1"/>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style="thin">
        <color theme="0" tint="-0.499984740745262"/>
      </bottom>
      <diagonal/>
    </border>
    <border>
      <left style="thin">
        <color theme="0" tint="-0.499984740745262"/>
      </left>
      <right/>
      <top style="thin">
        <color auto="1"/>
      </top>
      <bottom style="thin">
        <color theme="0" tint="-0.499984740745262"/>
      </bottom>
      <diagonal/>
    </border>
    <border>
      <left/>
      <right style="thin">
        <color auto="1"/>
      </right>
      <top style="thin">
        <color auto="1"/>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1"/>
      </left>
      <right style="thin">
        <color theme="1"/>
      </right>
      <top style="thin">
        <color theme="1"/>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1"/>
      </left>
      <right style="thin">
        <color theme="1"/>
      </right>
      <top/>
      <bottom style="thin">
        <color theme="1"/>
      </bottom>
      <diagonal/>
    </border>
    <border>
      <left style="thin">
        <color theme="1"/>
      </left>
      <right style="thin">
        <color theme="1"/>
      </right>
      <top style="thin">
        <color theme="1"/>
      </top>
      <bottom style="thin">
        <color theme="1"/>
      </bottom>
      <diagonal/>
    </border>
    <border>
      <left/>
      <right style="thin">
        <color theme="0" tint="-0.499984740745262"/>
      </right>
      <top/>
      <bottom/>
      <diagonal/>
    </border>
    <border>
      <left style="thin">
        <color theme="0" tint="-0.499984740745262"/>
      </left>
      <right/>
      <top style="thin">
        <color auto="1"/>
      </top>
      <bottom/>
      <diagonal/>
    </border>
    <border>
      <left style="medium">
        <color auto="1"/>
      </left>
      <right/>
      <top/>
      <bottom/>
      <diagonal/>
    </border>
    <border>
      <left style="thin">
        <color auto="1"/>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right style="thin">
        <color auto="1"/>
      </right>
      <top style="thin">
        <color theme="0" tint="-0.499984740745262"/>
      </top>
      <bottom/>
      <diagonal/>
    </border>
    <border>
      <left/>
      <right/>
      <top style="thin">
        <color auto="1"/>
      </top>
      <bottom style="thin">
        <color theme="0" tint="-0.499984740745262"/>
      </bottom>
      <diagonal/>
    </border>
    <border>
      <left/>
      <right style="thin">
        <color theme="0" tint="-0.499984740745262"/>
      </right>
      <top style="thin">
        <color auto="1"/>
      </top>
      <bottom/>
      <diagonal/>
    </border>
    <border>
      <left style="thin">
        <color auto="1"/>
      </left>
      <right style="thin">
        <color theme="0" tint="-0.499984740745262"/>
      </right>
      <top style="thin">
        <color auto="1"/>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right style="thin">
        <color rgb="FF7F7F7F"/>
      </right>
      <top style="thin">
        <color rgb="FF7F7F7F"/>
      </top>
      <bottom style="thin">
        <color rgb="FF7F7F7F"/>
      </bottom>
      <diagonal/>
    </border>
    <border>
      <left/>
      <right/>
      <top/>
      <bottom style="thin">
        <color rgb="FF7F7F7F"/>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style="thin">
        <color auto="1"/>
      </right>
      <top style="thin">
        <color theme="0" tint="-0.499984740745262"/>
      </top>
      <bottom style="thin">
        <color theme="0" tint="-0.499984740745262"/>
      </bottom>
      <diagonal/>
    </border>
    <border>
      <left style="thin">
        <color auto="1"/>
      </left>
      <right style="thin">
        <color theme="0" tint="-0.499984740745262"/>
      </right>
      <top style="thin">
        <color rgb="FF7F7F7F"/>
      </top>
      <bottom style="thin">
        <color theme="0" tint="-0.499984740745262"/>
      </bottom>
      <diagonal/>
    </border>
    <border>
      <left style="thin">
        <color auto="1"/>
      </left>
      <right/>
      <top style="thin">
        <color theme="0" tint="-0.499984740745262"/>
      </top>
      <bottom/>
      <diagonal/>
    </border>
    <border>
      <left/>
      <right/>
      <top style="thin">
        <color theme="0" tint="-0.499984740745262"/>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auto="1"/>
      </bottom>
      <diagonal/>
    </border>
    <border>
      <left/>
      <right style="thin">
        <color theme="0" tint="-0.499984740745262"/>
      </right>
      <top/>
      <bottom style="thin">
        <color auto="1"/>
      </bottom>
      <diagonal/>
    </border>
    <border>
      <left style="thin">
        <color theme="0" tint="-0.499984740745262"/>
      </left>
      <right style="thin">
        <color theme="0" tint="-0.499984740745262"/>
      </right>
      <top/>
      <bottom style="thin">
        <color auto="1"/>
      </bottom>
      <diagonal/>
    </border>
    <border>
      <left style="thin">
        <color theme="0" tint="-0.499984740745262"/>
      </left>
      <right style="thin">
        <color auto="1"/>
      </right>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theme="4"/>
      </bottom>
      <diagonal/>
    </border>
    <border>
      <left/>
      <right/>
      <top/>
      <bottom style="thick">
        <color indexed="49"/>
      </bottom>
      <diagonal/>
    </border>
    <border>
      <left/>
      <right/>
      <top/>
      <bottom style="thick">
        <color indexed="62"/>
      </bottom>
      <diagonal/>
    </border>
    <border>
      <left/>
      <right/>
      <top/>
      <bottom style="thick">
        <color theme="4" tint="0.499984740745262"/>
      </bottom>
      <diagonal/>
    </border>
    <border>
      <left/>
      <right/>
      <top/>
      <bottom style="thick">
        <color indexed="22"/>
      </bottom>
      <diagonal/>
    </border>
    <border>
      <left/>
      <right/>
      <top/>
      <bottom style="medium">
        <color theme="4" tint="0.399884029663991"/>
      </bottom>
      <diagonal/>
    </border>
    <border>
      <left/>
      <right/>
      <top/>
      <bottom style="medium">
        <color indexed="30"/>
      </bottom>
      <diagonal/>
    </border>
    <border>
      <left/>
      <right/>
      <top/>
      <bottom style="medium">
        <color indexed="49"/>
      </bottom>
      <diagonal/>
    </border>
    <border>
      <left/>
      <right/>
      <top/>
      <bottom style="medium">
        <color indexed="5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2"/>
      </top>
      <bottom style="double">
        <color indexed="62"/>
      </bottom>
      <diagonal/>
    </border>
  </borders>
  <cellStyleXfs count="53478">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0" fillId="15" borderId="60" applyNumberFormat="0" applyFont="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61" applyNumberFormat="0" applyFill="0" applyAlignment="0" applyProtection="0">
      <alignment vertical="center"/>
    </xf>
    <xf numFmtId="0" fontId="20" fillId="0" borderId="61" applyNumberFormat="0" applyFill="0" applyAlignment="0" applyProtection="0">
      <alignment vertical="center"/>
    </xf>
    <xf numFmtId="0" fontId="21" fillId="0" borderId="62" applyNumberFormat="0" applyFill="0" applyAlignment="0" applyProtection="0">
      <alignment vertical="center"/>
    </xf>
    <xf numFmtId="0" fontId="21" fillId="0" borderId="0" applyNumberFormat="0" applyFill="0" applyBorder="0" applyAlignment="0" applyProtection="0">
      <alignment vertical="center"/>
    </xf>
    <xf numFmtId="0" fontId="8" fillId="7" borderId="63" applyNumberFormat="0" applyAlignment="0" applyProtection="0"/>
    <xf numFmtId="0" fontId="22" fillId="16" borderId="64" applyNumberFormat="0" applyAlignment="0" applyProtection="0">
      <alignment vertical="center"/>
    </xf>
    <xf numFmtId="0" fontId="23" fillId="16" borderId="63" applyNumberFormat="0" applyAlignment="0" applyProtection="0">
      <alignment vertical="center"/>
    </xf>
    <xf numFmtId="0" fontId="24" fillId="17" borderId="65" applyNumberFormat="0" applyAlignment="0" applyProtection="0">
      <alignment vertical="center"/>
    </xf>
    <xf numFmtId="0" fontId="25" fillId="0" borderId="66" applyNumberFormat="0" applyFill="0" applyAlignment="0" applyProtection="0">
      <alignment vertical="center"/>
    </xf>
    <xf numFmtId="0" fontId="26" fillId="0" borderId="67" applyNumberFormat="0" applyFill="0" applyAlignment="0" applyProtection="0">
      <alignment vertical="center"/>
    </xf>
    <xf numFmtId="0" fontId="27" fillId="18" borderId="0" applyNumberFormat="0" applyBorder="0" applyAlignment="0" applyProtection="0">
      <alignment vertical="center"/>
    </xf>
    <xf numFmtId="0" fontId="5" fillId="5" borderId="0" applyNumberFormat="0" applyBorder="0" applyAlignment="0" applyProtection="0"/>
    <xf numFmtId="0" fontId="6" fillId="19" borderId="0" applyNumberFormat="0" applyBorder="0" applyAlignment="0" applyProtection="0"/>
    <xf numFmtId="0" fontId="28" fillId="20" borderId="0" applyNumberFormat="0" applyBorder="0" applyAlignment="0" applyProtection="0">
      <alignment vertical="center"/>
    </xf>
    <xf numFmtId="0" fontId="29" fillId="21" borderId="0" applyNumberFormat="0" applyBorder="0" applyAlignment="0" applyProtection="0">
      <alignment vertical="center"/>
    </xf>
    <xf numFmtId="0" fontId="29"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9" fillId="25" borderId="0" applyNumberFormat="0" applyBorder="0" applyAlignment="0" applyProtection="0">
      <alignment vertical="center"/>
    </xf>
    <xf numFmtId="0" fontId="29"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9" fillId="29" borderId="0" applyNumberFormat="0" applyBorder="0" applyAlignment="0" applyProtection="0">
      <alignment vertical="center"/>
    </xf>
    <xf numFmtId="0" fontId="29"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9" fillId="33" borderId="0" applyNumberFormat="0" applyBorder="0" applyAlignment="0" applyProtection="0">
      <alignment vertical="center"/>
    </xf>
    <xf numFmtId="0" fontId="29" fillId="34" borderId="0" applyNumberFormat="0" applyBorder="0" applyAlignment="0" applyProtection="0">
      <alignment vertical="center"/>
    </xf>
    <xf numFmtId="0" fontId="28" fillId="35" borderId="0" applyNumberFormat="0" applyBorder="0" applyAlignment="0" applyProtection="0">
      <alignment vertical="center"/>
    </xf>
    <xf numFmtId="0" fontId="28" fillId="36" borderId="0" applyNumberFormat="0" applyBorder="0" applyAlignment="0" applyProtection="0">
      <alignment vertical="center"/>
    </xf>
    <xf numFmtId="0" fontId="29" fillId="37" borderId="0" applyNumberFormat="0" applyBorder="0" applyAlignment="0" applyProtection="0">
      <alignment vertical="center"/>
    </xf>
    <xf numFmtId="0" fontId="29" fillId="38" borderId="0" applyNumberFormat="0" applyBorder="0" applyAlignment="0" applyProtection="0">
      <alignment vertical="center"/>
    </xf>
    <xf numFmtId="0" fontId="28" fillId="39" borderId="0" applyNumberFormat="0" applyBorder="0" applyAlignment="0" applyProtection="0">
      <alignment vertical="center"/>
    </xf>
    <xf numFmtId="0" fontId="28" fillId="40" borderId="0" applyNumberFormat="0" applyBorder="0" applyAlignment="0" applyProtection="0">
      <alignment vertical="center"/>
    </xf>
    <xf numFmtId="0" fontId="29" fillId="41" borderId="0" applyNumberFormat="0" applyBorder="0" applyAlignment="0" applyProtection="0">
      <alignment vertical="center"/>
    </xf>
    <xf numFmtId="0" fontId="29" fillId="42" borderId="0" applyNumberFormat="0" applyBorder="0" applyAlignment="0" applyProtection="0">
      <alignment vertical="center"/>
    </xf>
    <xf numFmtId="0" fontId="28" fillId="43" borderId="0" applyNumberFormat="0" applyBorder="0" applyAlignment="0" applyProtection="0">
      <alignment vertical="center"/>
    </xf>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4" borderId="0" applyNumberFormat="0" applyBorder="0" applyAlignment="0" applyProtection="0"/>
    <xf numFmtId="0" fontId="0" fillId="45"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5"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44" borderId="0" applyNumberFormat="0" applyBorder="0" applyAlignment="0" applyProtection="0"/>
    <xf numFmtId="0" fontId="0" fillId="45"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44" borderId="0" applyNumberFormat="0" applyBorder="0" applyAlignment="0" applyProtection="0"/>
    <xf numFmtId="0" fontId="0" fillId="45"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44" borderId="0" applyNumberFormat="0" applyBorder="0" applyAlignment="0" applyProtection="0"/>
    <xf numFmtId="0" fontId="0" fillId="45"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4"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0" fillId="45"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8" borderId="0" applyNumberFormat="0" applyBorder="0" applyAlignment="0" applyProtection="0"/>
    <xf numFmtId="0" fontId="0" fillId="48"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8" borderId="0" applyNumberFormat="0" applyBorder="0" applyAlignment="0" applyProtection="0"/>
    <xf numFmtId="0" fontId="0" fillId="48"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8" borderId="0" applyNumberFormat="0" applyBorder="0" applyAlignment="0" applyProtection="0"/>
    <xf numFmtId="0" fontId="0" fillId="48"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8" borderId="0" applyNumberFormat="0" applyBorder="0" applyAlignment="0" applyProtection="0"/>
    <xf numFmtId="0" fontId="0" fillId="48"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8" borderId="0" applyNumberFormat="0" applyBorder="0" applyAlignment="0" applyProtection="0"/>
    <xf numFmtId="0" fontId="0" fillId="48"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30" fillId="50" borderId="0" applyNumberFormat="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30" fillId="50" borderId="0" applyNumberFormat="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30" fillId="50" borderId="0" applyNumberFormat="0" applyAlignment="0" applyProtection="0"/>
    <xf numFmtId="0" fontId="30" fillId="50" borderId="0" applyNumberFormat="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50" borderId="0" applyNumberFormat="0" applyAlignment="0" applyProtection="0"/>
    <xf numFmtId="0" fontId="30" fillId="50" borderId="0" applyNumberFormat="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50" borderId="0" applyNumberFormat="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50" borderId="0" applyNumberFormat="0" applyAlignment="0" applyProtection="0"/>
    <xf numFmtId="0" fontId="30" fillId="50" borderId="0" applyNumberFormat="0" applyAlignment="0" applyProtection="0"/>
    <xf numFmtId="0" fontId="30" fillId="50" borderId="0" applyNumberFormat="0" applyAlignment="0" applyProtection="0"/>
    <xf numFmtId="0" fontId="30" fillId="50" borderId="0" applyNumberFormat="0" applyAlignment="0" applyProtection="0"/>
    <xf numFmtId="0" fontId="30" fillId="50" borderId="0" applyNumberFormat="0" applyAlignment="0" applyProtection="0"/>
    <xf numFmtId="0" fontId="30" fillId="50" borderId="0" applyNumberFormat="0" applyAlignment="0" applyProtection="0"/>
    <xf numFmtId="0" fontId="30" fillId="50" borderId="0" applyNumberFormat="0" applyAlignment="0" applyProtection="0"/>
    <xf numFmtId="0" fontId="0" fillId="49" borderId="0" applyNumberFormat="0" applyBorder="0" applyAlignment="0" applyProtection="0"/>
    <xf numFmtId="0" fontId="30" fillId="50" borderId="0" applyNumberFormat="0" applyAlignment="0" applyProtection="0"/>
    <xf numFmtId="0" fontId="30" fillId="47" borderId="0" applyNumberFormat="0" applyBorder="0" applyAlignment="0" applyProtection="0"/>
    <xf numFmtId="0" fontId="30" fillId="50" borderId="0" applyNumberFormat="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50" borderId="0" applyNumberFormat="0" applyAlignment="0" applyProtection="0"/>
    <xf numFmtId="0" fontId="30" fillId="50" borderId="0" applyNumberFormat="0" applyAlignment="0" applyProtection="0"/>
    <xf numFmtId="0" fontId="30" fillId="47" borderId="0" applyNumberFormat="0" applyBorder="0" applyAlignment="0" applyProtection="0"/>
    <xf numFmtId="0" fontId="30" fillId="47" borderId="0" applyNumberFormat="0" applyBorder="0" applyAlignment="0" applyProtection="0"/>
    <xf numFmtId="0" fontId="30" fillId="50" borderId="0" applyNumberFormat="0" applyAlignment="0" applyProtection="0"/>
    <xf numFmtId="0" fontId="30" fillId="50" borderId="0" applyNumberFormat="0" applyAlignment="0" applyProtection="0"/>
    <xf numFmtId="0" fontId="30" fillId="50" borderId="0" applyNumberFormat="0" applyAlignment="0" applyProtection="0"/>
    <xf numFmtId="0" fontId="30" fillId="47" borderId="0" applyNumberFormat="0" applyBorder="0" applyAlignment="0" applyProtection="0"/>
    <xf numFmtId="0" fontId="30" fillId="47" borderId="0" applyNumberFormat="0" applyBorder="0" applyAlignment="0" applyProtection="0"/>
    <xf numFmtId="0" fontId="30" fillId="50" borderId="0" applyNumberFormat="0" applyAlignment="0" applyProtection="0"/>
    <xf numFmtId="0" fontId="30" fillId="47" borderId="0" applyNumberFormat="0" applyBorder="0" applyAlignment="0" applyProtection="0"/>
    <xf numFmtId="0" fontId="30" fillId="50" borderId="0" applyNumberFormat="0" applyAlignment="0" applyProtection="0"/>
    <xf numFmtId="0" fontId="30" fillId="50" borderId="0" applyNumberFormat="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3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30" fillId="50" borderId="0" applyNumberFormat="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3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8" borderId="0" applyNumberFormat="0" applyBorder="0" applyAlignment="0" applyProtection="0"/>
    <xf numFmtId="0" fontId="0" fillId="48"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8" borderId="0" applyNumberFormat="0" applyBorder="0" applyAlignment="0" applyProtection="0"/>
    <xf numFmtId="0" fontId="0" fillId="48"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8" borderId="0" applyNumberFormat="0" applyBorder="0" applyAlignment="0" applyProtection="0"/>
    <xf numFmtId="0" fontId="0" fillId="48"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8" borderId="0" applyNumberFormat="0" applyBorder="0" applyAlignment="0" applyProtection="0"/>
    <xf numFmtId="0" fontId="0" fillId="48"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8" borderId="0" applyNumberFormat="0" applyBorder="0" applyAlignment="0" applyProtection="0"/>
    <xf numFmtId="0" fontId="0" fillId="48"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8" borderId="0" applyNumberFormat="0" applyBorder="0" applyAlignment="0" applyProtection="0"/>
    <xf numFmtId="0" fontId="0" fillId="48"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8" borderId="0" applyNumberFormat="0" applyBorder="0" applyAlignment="0" applyProtection="0"/>
    <xf numFmtId="0" fontId="0" fillId="48"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8" borderId="0" applyNumberFormat="0" applyBorder="0" applyAlignment="0" applyProtection="0"/>
    <xf numFmtId="0" fontId="0" fillId="48"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7"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0" fillId="49"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30" fillId="54" borderId="0" applyNumberFormat="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30" fillId="54" borderId="0" applyNumberFormat="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30" fillId="54" borderId="0" applyNumberFormat="0" applyAlignment="0" applyProtection="0"/>
    <xf numFmtId="0" fontId="30" fillId="54" borderId="0" applyNumberFormat="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4" borderId="0" applyNumberFormat="0" applyAlignment="0" applyProtection="0"/>
    <xf numFmtId="0" fontId="30" fillId="54" borderId="0" applyNumberFormat="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4" borderId="0" applyNumberFormat="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4" borderId="0" applyNumberFormat="0" applyAlignment="0" applyProtection="0"/>
    <xf numFmtId="0" fontId="30" fillId="54" borderId="0" applyNumberFormat="0" applyAlignment="0" applyProtection="0"/>
    <xf numFmtId="0" fontId="30" fillId="54" borderId="0" applyNumberFormat="0" applyAlignment="0" applyProtection="0"/>
    <xf numFmtId="0" fontId="30" fillId="54" borderId="0" applyNumberFormat="0" applyAlignment="0" applyProtection="0"/>
    <xf numFmtId="0" fontId="30" fillId="54" borderId="0" applyNumberFormat="0" applyAlignment="0" applyProtection="0"/>
    <xf numFmtId="0" fontId="30" fillId="54" borderId="0" applyNumberFormat="0" applyAlignment="0" applyProtection="0"/>
    <xf numFmtId="0" fontId="30" fillId="54" borderId="0" applyNumberFormat="0" applyAlignment="0" applyProtection="0"/>
    <xf numFmtId="0" fontId="0" fillId="53" borderId="0" applyNumberFormat="0" applyBorder="0" applyAlignment="0" applyProtection="0"/>
    <xf numFmtId="0" fontId="30" fillId="54" borderId="0" applyNumberFormat="0" applyAlignment="0" applyProtection="0"/>
    <xf numFmtId="0" fontId="30" fillId="51" borderId="0" applyNumberFormat="0" applyBorder="0" applyAlignment="0" applyProtection="0"/>
    <xf numFmtId="0" fontId="30" fillId="54" borderId="0" applyNumberFormat="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4" borderId="0" applyNumberFormat="0" applyAlignment="0" applyProtection="0"/>
    <xf numFmtId="0" fontId="30" fillId="54" borderId="0" applyNumberFormat="0" applyAlignment="0" applyProtection="0"/>
    <xf numFmtId="0" fontId="30" fillId="51" borderId="0" applyNumberFormat="0" applyBorder="0" applyAlignment="0" applyProtection="0"/>
    <xf numFmtId="0" fontId="30" fillId="51" borderId="0" applyNumberFormat="0" applyBorder="0" applyAlignment="0" applyProtection="0"/>
    <xf numFmtId="0" fontId="30" fillId="54" borderId="0" applyNumberFormat="0" applyAlignment="0" applyProtection="0"/>
    <xf numFmtId="0" fontId="30" fillId="54" borderId="0" applyNumberFormat="0" applyAlignment="0" applyProtection="0"/>
    <xf numFmtId="0" fontId="30" fillId="54" borderId="0" applyNumberFormat="0" applyAlignment="0" applyProtection="0"/>
    <xf numFmtId="0" fontId="30" fillId="51" borderId="0" applyNumberFormat="0" applyBorder="0" applyAlignment="0" applyProtection="0"/>
    <xf numFmtId="0" fontId="30" fillId="51" borderId="0" applyNumberFormat="0" applyBorder="0" applyAlignment="0" applyProtection="0"/>
    <xf numFmtId="0" fontId="30" fillId="54" borderId="0" applyNumberFormat="0" applyAlignment="0" applyProtection="0"/>
    <xf numFmtId="0" fontId="30" fillId="51" borderId="0" applyNumberFormat="0" applyBorder="0" applyAlignment="0" applyProtection="0"/>
    <xf numFmtId="0" fontId="30" fillId="54" borderId="0" applyNumberFormat="0" applyAlignment="0" applyProtection="0"/>
    <xf numFmtId="0" fontId="30" fillId="54" borderId="0" applyNumberFormat="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3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30" fillId="54" borderId="0" applyNumberFormat="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3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1"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0" fillId="53" borderId="0" applyNumberFormat="0" applyBorder="0" applyAlignment="0" applyProtection="0"/>
    <xf numFmtId="0" fontId="30" fillId="55" borderId="0" applyNumberFormat="0" applyBorder="0" applyAlignment="0" applyProtection="0"/>
    <xf numFmtId="0" fontId="3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30" fillId="57" borderId="0" applyNumberFormat="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30" fillId="57" borderId="0" applyNumberFormat="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30" fillId="57" borderId="0" applyNumberFormat="0" applyAlignment="0" applyProtection="0"/>
    <xf numFmtId="0" fontId="30" fillId="57" borderId="0" applyNumberFormat="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7" borderId="0" applyNumberFormat="0" applyAlignment="0" applyProtection="0"/>
    <xf numFmtId="0" fontId="30" fillId="57" borderId="0" applyNumberFormat="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7" borderId="0" applyNumberFormat="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8" borderId="0" applyNumberFormat="0" applyBorder="0" applyAlignment="0" applyProtection="0"/>
    <xf numFmtId="0" fontId="30" fillId="57" borderId="0" applyNumberFormat="0" applyAlignment="0" applyProtection="0"/>
    <xf numFmtId="0" fontId="30" fillId="57" borderId="0" applyNumberFormat="0" applyAlignment="0" applyProtection="0"/>
    <xf numFmtId="0" fontId="30" fillId="57" borderId="0" applyNumberFormat="0" applyAlignment="0" applyProtection="0"/>
    <xf numFmtId="0" fontId="30" fillId="57" borderId="0" applyNumberFormat="0" applyAlignment="0" applyProtection="0"/>
    <xf numFmtId="0" fontId="30" fillId="57" borderId="0" applyNumberFormat="0" applyAlignment="0" applyProtection="0"/>
    <xf numFmtId="0" fontId="30" fillId="57" borderId="0" applyNumberFormat="0" applyAlignment="0" applyProtection="0"/>
    <xf numFmtId="0" fontId="30" fillId="57" borderId="0" applyNumberFormat="0" applyAlignment="0" applyProtection="0"/>
    <xf numFmtId="0" fontId="0" fillId="56" borderId="0" applyNumberFormat="0" applyBorder="0" applyAlignment="0" applyProtection="0"/>
    <xf numFmtId="0" fontId="30" fillId="57" borderId="0" applyNumberFormat="0" applyAlignment="0" applyProtection="0"/>
    <xf numFmtId="0" fontId="30" fillId="55" borderId="0" applyNumberFormat="0" applyBorder="0" applyAlignment="0" applyProtection="0"/>
    <xf numFmtId="0" fontId="30" fillId="57" borderId="0" applyNumberFormat="0" applyAlignment="0" applyProtection="0"/>
    <xf numFmtId="0" fontId="30" fillId="55" borderId="0" applyNumberFormat="0" applyBorder="0" applyAlignment="0" applyProtection="0"/>
    <xf numFmtId="0" fontId="30" fillId="55" borderId="0" applyNumberFormat="0" applyBorder="0" applyAlignment="0" applyProtection="0"/>
    <xf numFmtId="0" fontId="30" fillId="55" borderId="0" applyNumberFormat="0" applyBorder="0" applyAlignment="0" applyProtection="0"/>
    <xf numFmtId="0" fontId="30" fillId="57" borderId="0" applyNumberFormat="0" applyAlignment="0" applyProtection="0"/>
    <xf numFmtId="0" fontId="30" fillId="57" borderId="0" applyNumberFormat="0" applyAlignment="0" applyProtection="0"/>
    <xf numFmtId="0" fontId="30" fillId="55" borderId="0" applyNumberFormat="0" applyBorder="0" applyAlignment="0" applyProtection="0"/>
    <xf numFmtId="0" fontId="30" fillId="55" borderId="0" applyNumberFormat="0" applyBorder="0" applyAlignment="0" applyProtection="0"/>
    <xf numFmtId="0" fontId="30" fillId="57" borderId="0" applyNumberFormat="0" applyAlignment="0" applyProtection="0"/>
    <xf numFmtId="0" fontId="30" fillId="57" borderId="0" applyNumberFormat="0" applyAlignment="0" applyProtection="0"/>
    <xf numFmtId="0" fontId="30" fillId="57" borderId="0" applyNumberFormat="0" applyAlignment="0" applyProtection="0"/>
    <xf numFmtId="0" fontId="30" fillId="55" borderId="0" applyNumberFormat="0" applyBorder="0" applyAlignment="0" applyProtection="0"/>
    <xf numFmtId="0" fontId="30" fillId="55" borderId="0" applyNumberFormat="0" applyBorder="0" applyAlignment="0" applyProtection="0"/>
    <xf numFmtId="0" fontId="30" fillId="57" borderId="0" applyNumberFormat="0" applyAlignment="0" applyProtection="0"/>
    <xf numFmtId="0" fontId="30" fillId="55" borderId="0" applyNumberFormat="0" applyBorder="0" applyAlignment="0" applyProtection="0"/>
    <xf numFmtId="0" fontId="30" fillId="57" borderId="0" applyNumberFormat="0" applyAlignment="0" applyProtection="0"/>
    <xf numFmtId="0" fontId="30" fillId="57" borderId="0" applyNumberFormat="0" applyAlignment="0" applyProtection="0"/>
    <xf numFmtId="0" fontId="30" fillId="55" borderId="0" applyNumberFormat="0" applyBorder="0" applyAlignment="0" applyProtection="0"/>
    <xf numFmtId="0" fontId="30" fillId="55" borderId="0" applyNumberFormat="0" applyBorder="0" applyAlignment="0" applyProtection="0"/>
    <xf numFmtId="0" fontId="3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3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30" fillId="57" borderId="0" applyNumberFormat="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3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46" borderId="0" applyNumberFormat="0" applyBorder="0" applyAlignment="0" applyProtection="0"/>
    <xf numFmtId="0" fontId="0" fillId="4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5"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6"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30" fillId="60" borderId="0" applyNumberFormat="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30" fillId="60" borderId="0" applyNumberFormat="0" applyAlignment="0" applyProtection="0"/>
    <xf numFmtId="0" fontId="30" fillId="60" borderId="0" applyNumberFormat="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0" borderId="0" applyNumberFormat="0" applyAlignment="0" applyProtection="0"/>
    <xf numFmtId="0" fontId="30" fillId="60" borderId="0" applyNumberFormat="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0" borderId="0" applyNumberFormat="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1" borderId="0" applyNumberFormat="0" applyBorder="0" applyAlignment="0" applyProtection="0"/>
    <xf numFmtId="0" fontId="30" fillId="60" borderId="0" applyNumberFormat="0" applyAlignment="0" applyProtection="0"/>
    <xf numFmtId="0" fontId="30" fillId="60" borderId="0" applyNumberFormat="0" applyAlignment="0" applyProtection="0"/>
    <xf numFmtId="0" fontId="30" fillId="60" borderId="0" applyNumberFormat="0" applyAlignment="0" applyProtection="0"/>
    <xf numFmtId="0" fontId="30" fillId="60" borderId="0" applyNumberFormat="0" applyAlignment="0" applyProtection="0"/>
    <xf numFmtId="0" fontId="30" fillId="60" borderId="0" applyNumberFormat="0" applyAlignment="0" applyProtection="0"/>
    <xf numFmtId="0" fontId="30" fillId="60" borderId="0" applyNumberFormat="0" applyAlignment="0" applyProtection="0"/>
    <xf numFmtId="0" fontId="30" fillId="60" borderId="0" applyNumberFormat="0" applyAlignment="0" applyProtection="0"/>
    <xf numFmtId="0" fontId="30" fillId="60" borderId="0" applyNumberFormat="0" applyAlignment="0" applyProtection="0"/>
    <xf numFmtId="0" fontId="30" fillId="60" borderId="0" applyNumberFormat="0" applyAlignment="0" applyProtection="0"/>
    <xf numFmtId="0" fontId="30" fillId="60" borderId="0" applyNumberFormat="0" applyAlignment="0" applyProtection="0"/>
    <xf numFmtId="0" fontId="30" fillId="60" borderId="0" applyNumberFormat="0" applyAlignment="0" applyProtection="0"/>
    <xf numFmtId="0" fontId="30" fillId="60" borderId="0" applyNumberFormat="0" applyAlignment="0" applyProtection="0"/>
    <xf numFmtId="0" fontId="30" fillId="60" borderId="0" applyNumberFormat="0" applyAlignment="0" applyProtection="0"/>
    <xf numFmtId="0" fontId="30" fillId="60" borderId="0" applyNumberFormat="0" applyAlignment="0" applyProtection="0"/>
    <xf numFmtId="0" fontId="30" fillId="60" borderId="0" applyNumberFormat="0" applyAlignment="0" applyProtection="0"/>
    <xf numFmtId="0" fontId="30" fillId="60" borderId="0" applyNumberFormat="0" applyAlignment="0" applyProtection="0"/>
    <xf numFmtId="0" fontId="0" fillId="59" borderId="0" applyNumberFormat="0" applyBorder="0" applyAlignment="0" applyProtection="0"/>
    <xf numFmtId="0" fontId="30" fillId="61"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30" fillId="60" borderId="0" applyNumberFormat="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30" fillId="61"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30" fillId="60" borderId="0" applyNumberFormat="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59"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10"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30" fillId="62" borderId="0" applyNumberFormat="0" applyAlignment="0" applyProtection="0"/>
    <xf numFmtId="0" fontId="0" fillId="10" borderId="0" applyNumberFormat="0" applyBorder="0" applyAlignment="0" applyProtection="0"/>
    <xf numFmtId="0" fontId="0" fillId="10" borderId="0" applyNumberFormat="0" applyBorder="0" applyAlignment="0" applyProtection="0"/>
    <xf numFmtId="0" fontId="30" fillId="62" borderId="0" applyNumberFormat="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30" fillId="62" borderId="0" applyNumberFormat="0" applyAlignment="0" applyProtection="0"/>
    <xf numFmtId="0" fontId="30" fillId="62" borderId="0" applyNumberFormat="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62" borderId="0" applyNumberFormat="0" applyAlignment="0" applyProtection="0"/>
    <xf numFmtId="0" fontId="30" fillId="62" borderId="0" applyNumberFormat="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62" borderId="0" applyNumberFormat="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62" borderId="0" applyNumberFormat="0" applyAlignment="0" applyProtection="0"/>
    <xf numFmtId="0" fontId="30" fillId="62" borderId="0" applyNumberFormat="0" applyAlignment="0" applyProtection="0"/>
    <xf numFmtId="0" fontId="30" fillId="62" borderId="0" applyNumberFormat="0" applyAlignment="0" applyProtection="0"/>
    <xf numFmtId="0" fontId="30" fillId="62" borderId="0" applyNumberFormat="0" applyAlignment="0" applyProtection="0"/>
    <xf numFmtId="0" fontId="30" fillId="62" borderId="0" applyNumberFormat="0" applyAlignment="0" applyProtection="0"/>
    <xf numFmtId="0" fontId="30" fillId="62" borderId="0" applyNumberFormat="0" applyAlignment="0" applyProtection="0"/>
    <xf numFmtId="0" fontId="30" fillId="62" borderId="0" applyNumberFormat="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30" fillId="62" borderId="0" applyNumberFormat="0" applyAlignment="0" applyProtection="0"/>
    <xf numFmtId="0" fontId="30" fillId="62" borderId="0" applyNumberFormat="0" applyAlignment="0" applyProtection="0"/>
    <xf numFmtId="0" fontId="30" fillId="62" borderId="0" applyNumberFormat="0" applyAlignment="0" applyProtection="0"/>
    <xf numFmtId="0" fontId="30" fillId="62" borderId="0" applyNumberFormat="0" applyAlignment="0" applyProtection="0"/>
    <xf numFmtId="0" fontId="30" fillId="62" borderId="0" applyNumberFormat="0" applyAlignment="0" applyProtection="0"/>
    <xf numFmtId="0" fontId="30" fillId="62" borderId="0" applyNumberFormat="0" applyAlignment="0" applyProtection="0"/>
    <xf numFmtId="0" fontId="30" fillId="62" borderId="0" applyNumberFormat="0" applyAlignment="0" applyProtection="0"/>
    <xf numFmtId="0" fontId="30" fillId="62" borderId="0" applyNumberFormat="0" applyAlignment="0" applyProtection="0"/>
    <xf numFmtId="0" fontId="30" fillId="62" borderId="0" applyNumberFormat="0" applyAlignment="0" applyProtection="0"/>
    <xf numFmtId="0" fontId="0" fillId="10" borderId="0" applyNumberFormat="0" applyBorder="0" applyAlignment="0" applyProtection="0"/>
    <xf numFmtId="0" fontId="30" fillId="46"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30" fillId="62" borderId="0" applyNumberFormat="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30" fillId="46"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10"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10"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10" borderId="0" applyNumberFormat="0" applyBorder="0" applyAlignment="0" applyProtection="0"/>
    <xf numFmtId="0" fontId="0" fillId="52" borderId="0" applyNumberFormat="0" applyBorder="0" applyAlignment="0" applyProtection="0"/>
    <xf numFmtId="0" fontId="0" fillId="52" borderId="0" applyNumberFormat="0" applyBorder="0" applyAlignment="0" applyProtection="0"/>
    <xf numFmtId="0" fontId="0" fillId="10" borderId="0" applyNumberFormat="0" applyBorder="0" applyAlignment="0" applyProtection="0"/>
    <xf numFmtId="0" fontId="30" fillId="63" borderId="0" applyNumberFormat="0" applyBorder="0" applyAlignment="0" applyProtection="0"/>
    <xf numFmtId="0" fontId="30" fillId="63"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22" borderId="0" applyNumberFormat="0" applyBorder="0" applyAlignment="0" applyProtection="0"/>
    <xf numFmtId="0" fontId="30" fillId="65" borderId="0" applyNumberFormat="0" applyAlignment="0" applyProtection="0"/>
    <xf numFmtId="0" fontId="0" fillId="22" borderId="0" applyNumberFormat="0" applyBorder="0" applyAlignment="0" applyProtection="0"/>
    <xf numFmtId="0" fontId="0" fillId="22" borderId="0" applyNumberFormat="0" applyBorder="0" applyAlignment="0" applyProtection="0"/>
    <xf numFmtId="0" fontId="30" fillId="65" borderId="0" applyNumberFormat="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30" fillId="65" borderId="0" applyNumberFormat="0" applyAlignment="0" applyProtection="0"/>
    <xf numFmtId="0" fontId="30" fillId="65" borderId="0" applyNumberFormat="0" applyAlignment="0" applyProtection="0"/>
    <xf numFmtId="0" fontId="30" fillId="64" borderId="0" applyNumberFormat="0" applyBorder="0" applyAlignment="0" applyProtection="0"/>
    <xf numFmtId="0" fontId="30" fillId="64" borderId="0" applyNumberFormat="0" applyBorder="0" applyAlignment="0" applyProtection="0"/>
    <xf numFmtId="0" fontId="30" fillId="64" borderId="0" applyNumberFormat="0" applyBorder="0" applyAlignment="0" applyProtection="0"/>
    <xf numFmtId="0" fontId="30" fillId="65" borderId="0" applyNumberFormat="0" applyAlignment="0" applyProtection="0"/>
    <xf numFmtId="0" fontId="30" fillId="65" borderId="0" applyNumberFormat="0" applyAlignment="0" applyProtection="0"/>
    <xf numFmtId="0" fontId="30" fillId="64" borderId="0" applyNumberFormat="0" applyBorder="0" applyAlignment="0" applyProtection="0"/>
    <xf numFmtId="0" fontId="30" fillId="64" borderId="0" applyNumberFormat="0" applyBorder="0" applyAlignment="0" applyProtection="0"/>
    <xf numFmtId="0" fontId="30" fillId="64" borderId="0" applyNumberFormat="0" applyBorder="0" applyAlignment="0" applyProtection="0"/>
    <xf numFmtId="0" fontId="30" fillId="64" borderId="0" applyNumberFormat="0" applyBorder="0" applyAlignment="0" applyProtection="0"/>
    <xf numFmtId="0" fontId="30" fillId="64" borderId="0" applyNumberFormat="0" applyBorder="0" applyAlignment="0" applyProtection="0"/>
    <xf numFmtId="0" fontId="30" fillId="65" borderId="0" applyNumberFormat="0" applyAlignment="0" applyProtection="0"/>
    <xf numFmtId="0" fontId="30" fillId="64" borderId="0" applyNumberFormat="0" applyBorder="0" applyAlignment="0" applyProtection="0"/>
    <xf numFmtId="0" fontId="30" fillId="64" borderId="0" applyNumberFormat="0" applyBorder="0" applyAlignment="0" applyProtection="0"/>
    <xf numFmtId="0" fontId="30" fillId="64" borderId="0" applyNumberFormat="0" applyBorder="0" applyAlignment="0" applyProtection="0"/>
    <xf numFmtId="0" fontId="30" fillId="64" borderId="0" applyNumberFormat="0" applyBorder="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0" fillId="22" borderId="0" applyNumberFormat="0" applyBorder="0" applyAlignment="0" applyProtection="0"/>
    <xf numFmtId="0" fontId="30" fillId="65" borderId="0" applyNumberFormat="0" applyAlignment="0" applyProtection="0"/>
    <xf numFmtId="0" fontId="30" fillId="63" borderId="0" applyNumberFormat="0" applyBorder="0" applyAlignment="0" applyProtection="0"/>
    <xf numFmtId="0" fontId="30" fillId="65" borderId="0" applyNumberFormat="0" applyAlignment="0" applyProtection="0"/>
    <xf numFmtId="0" fontId="30" fillId="63" borderId="0" applyNumberFormat="0" applyBorder="0" applyAlignment="0" applyProtection="0"/>
    <xf numFmtId="0" fontId="30" fillId="63" borderId="0" applyNumberFormat="0" applyBorder="0" applyAlignment="0" applyProtection="0"/>
    <xf numFmtId="0" fontId="30" fillId="63" borderId="0" applyNumberFormat="0" applyBorder="0" applyAlignment="0" applyProtection="0"/>
    <xf numFmtId="0" fontId="30" fillId="65" borderId="0" applyNumberFormat="0" applyAlignment="0" applyProtection="0"/>
    <xf numFmtId="0" fontId="30" fillId="65" borderId="0" applyNumberFormat="0" applyAlignment="0" applyProtection="0"/>
    <xf numFmtId="0" fontId="30" fillId="63" borderId="0" applyNumberFormat="0" applyBorder="0" applyAlignment="0" applyProtection="0"/>
    <xf numFmtId="0" fontId="30" fillId="63" borderId="0" applyNumberFormat="0" applyBorder="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3" borderId="0" applyNumberFormat="0" applyBorder="0" applyAlignment="0" applyProtection="0"/>
    <xf numFmtId="0" fontId="30" fillId="63" borderId="0" applyNumberFormat="0" applyBorder="0" applyAlignment="0" applyProtection="0"/>
    <xf numFmtId="0" fontId="30" fillId="65" borderId="0" applyNumberFormat="0" applyAlignment="0" applyProtection="0"/>
    <xf numFmtId="0" fontId="30" fillId="63" borderId="0" applyNumberFormat="0" applyBorder="0" applyAlignment="0" applyProtection="0"/>
    <xf numFmtId="0" fontId="30" fillId="65" borderId="0" applyNumberFormat="0" applyAlignment="0" applyProtection="0"/>
    <xf numFmtId="0" fontId="30" fillId="65" borderId="0" applyNumberFormat="0" applyAlignment="0" applyProtection="0"/>
    <xf numFmtId="0" fontId="30" fillId="63" borderId="0" applyNumberFormat="0" applyBorder="0" applyAlignment="0" applyProtection="0"/>
    <xf numFmtId="0" fontId="30" fillId="63" borderId="0" applyNumberFormat="0" applyBorder="0" applyAlignment="0" applyProtection="0"/>
    <xf numFmtId="0" fontId="30" fillId="63"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30" fillId="65" borderId="0" applyNumberFormat="0" applyAlignment="0" applyProtection="0"/>
    <xf numFmtId="0" fontId="30" fillId="63"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30" fillId="63"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22"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22"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30" fillId="66" borderId="0" applyNumberFormat="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30" fillId="66" borderId="0" applyNumberFormat="0" applyAlignment="0" applyProtection="0"/>
    <xf numFmtId="0" fontId="30" fillId="66" borderId="0" applyNumberFormat="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66" borderId="0" applyNumberFormat="0" applyAlignment="0" applyProtection="0"/>
    <xf numFmtId="0" fontId="30" fillId="66" borderId="0" applyNumberFormat="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66" borderId="0" applyNumberFormat="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66" borderId="0" applyNumberFormat="0" applyAlignment="0" applyProtection="0"/>
    <xf numFmtId="0" fontId="30" fillId="66" borderId="0" applyNumberFormat="0" applyAlignment="0" applyProtection="0"/>
    <xf numFmtId="0" fontId="30" fillId="66" borderId="0" applyNumberFormat="0" applyAlignment="0" applyProtection="0"/>
    <xf numFmtId="0" fontId="30" fillId="66" borderId="0" applyNumberFormat="0" applyAlignment="0" applyProtection="0"/>
    <xf numFmtId="0" fontId="30" fillId="66" borderId="0" applyNumberFormat="0" applyAlignment="0" applyProtection="0"/>
    <xf numFmtId="0" fontId="30" fillId="66" borderId="0" applyNumberFormat="0" applyAlignment="0" applyProtection="0"/>
    <xf numFmtId="0" fontId="30" fillId="66" borderId="0" applyNumberFormat="0" applyAlignment="0" applyProtection="0"/>
    <xf numFmtId="0" fontId="30" fillId="66" borderId="0" applyNumberFormat="0" applyAlignment="0" applyProtection="0"/>
    <xf numFmtId="0" fontId="30" fillId="48" borderId="0" applyNumberFormat="0" applyBorder="0" applyAlignment="0" applyProtection="0"/>
    <xf numFmtId="0" fontId="30" fillId="66" borderId="0" applyNumberFormat="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66" borderId="0" applyNumberFormat="0" applyAlignment="0" applyProtection="0"/>
    <xf numFmtId="0" fontId="30" fillId="66" borderId="0" applyNumberFormat="0" applyAlignment="0" applyProtection="0"/>
    <xf numFmtId="0" fontId="30" fillId="48" borderId="0" applyNumberFormat="0" applyBorder="0" applyAlignment="0" applyProtection="0"/>
    <xf numFmtId="0" fontId="30" fillId="48" borderId="0" applyNumberFormat="0" applyBorder="0" applyAlignment="0" applyProtection="0"/>
    <xf numFmtId="0" fontId="30" fillId="66" borderId="0" applyNumberFormat="0" applyAlignment="0" applyProtection="0"/>
    <xf numFmtId="0" fontId="30" fillId="66" borderId="0" applyNumberFormat="0" applyAlignment="0" applyProtection="0"/>
    <xf numFmtId="0" fontId="30" fillId="66" borderId="0" applyNumberFormat="0" applyAlignment="0" applyProtection="0"/>
    <xf numFmtId="0" fontId="30" fillId="48" borderId="0" applyNumberFormat="0" applyBorder="0" applyAlignment="0" applyProtection="0"/>
    <xf numFmtId="0" fontId="30" fillId="48" borderId="0" applyNumberFormat="0" applyBorder="0" applyAlignment="0" applyProtection="0"/>
    <xf numFmtId="0" fontId="30" fillId="66" borderId="0" applyNumberFormat="0" applyAlignment="0" applyProtection="0"/>
    <xf numFmtId="0" fontId="30" fillId="48" borderId="0" applyNumberFormat="0" applyBorder="0" applyAlignment="0" applyProtection="0"/>
    <xf numFmtId="0" fontId="30" fillId="66" borderId="0" applyNumberFormat="0" applyAlignment="0" applyProtection="0"/>
    <xf numFmtId="0" fontId="30" fillId="66" borderId="0" applyNumberFormat="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30" fillId="66" borderId="0" applyNumberFormat="0" applyAlignment="0" applyProtection="0"/>
    <xf numFmtId="0" fontId="30" fillId="48"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30" fillId="48"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30" fillId="66" borderId="0" applyNumberFormat="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0" fillId="26" borderId="0" applyNumberFormat="0" applyBorder="0" applyAlignment="0" applyProtection="0"/>
    <xf numFmtId="0" fontId="30" fillId="67" borderId="0" applyNumberFormat="0" applyBorder="0" applyAlignment="0" applyProtection="0"/>
    <xf numFmtId="0" fontId="3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30" fillId="69" borderId="0" applyNumberFormat="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30" fillId="69" borderId="0" applyNumberFormat="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30" fillId="69" borderId="0" applyNumberFormat="0" applyAlignment="0" applyProtection="0"/>
    <xf numFmtId="0" fontId="30" fillId="69" borderId="0" applyNumberFormat="0" applyAlignment="0" applyProtection="0"/>
    <xf numFmtId="0" fontId="30" fillId="70" borderId="0" applyNumberFormat="0" applyBorder="0" applyAlignment="0" applyProtection="0"/>
    <xf numFmtId="0" fontId="30" fillId="70" borderId="0" applyNumberFormat="0" applyBorder="0" applyAlignment="0" applyProtection="0"/>
    <xf numFmtId="0" fontId="30" fillId="70" borderId="0" applyNumberFormat="0" applyBorder="0" applyAlignment="0" applyProtection="0"/>
    <xf numFmtId="0" fontId="30" fillId="69" borderId="0" applyNumberFormat="0" applyAlignment="0" applyProtection="0"/>
    <xf numFmtId="0" fontId="30" fillId="69" borderId="0" applyNumberFormat="0" applyAlignment="0" applyProtection="0"/>
    <xf numFmtId="0" fontId="30" fillId="70" borderId="0" applyNumberFormat="0" applyBorder="0" applyAlignment="0" applyProtection="0"/>
    <xf numFmtId="0" fontId="30" fillId="70" borderId="0" applyNumberFormat="0" applyBorder="0" applyAlignment="0" applyProtection="0"/>
    <xf numFmtId="0" fontId="30" fillId="70" borderId="0" applyNumberFormat="0" applyBorder="0" applyAlignment="0" applyProtection="0"/>
    <xf numFmtId="0" fontId="30" fillId="70" borderId="0" applyNumberFormat="0" applyBorder="0" applyAlignment="0" applyProtection="0"/>
    <xf numFmtId="0" fontId="30" fillId="70" borderId="0" applyNumberFormat="0" applyBorder="0" applyAlignment="0" applyProtection="0"/>
    <xf numFmtId="0" fontId="30" fillId="69" borderId="0" applyNumberFormat="0" applyAlignment="0" applyProtection="0"/>
    <xf numFmtId="0" fontId="30" fillId="70" borderId="0" applyNumberFormat="0" applyBorder="0" applyAlignment="0" applyProtection="0"/>
    <xf numFmtId="0" fontId="30" fillId="70" borderId="0" applyNumberFormat="0" applyBorder="0" applyAlignment="0" applyProtection="0"/>
    <xf numFmtId="0" fontId="30" fillId="70" borderId="0" applyNumberFormat="0" applyBorder="0" applyAlignment="0" applyProtection="0"/>
    <xf numFmtId="0" fontId="30" fillId="70" borderId="0" applyNumberFormat="0" applyBorder="0" applyAlignment="0" applyProtection="0"/>
    <xf numFmtId="0" fontId="30" fillId="69" borderId="0" applyNumberFormat="0" applyAlignment="0" applyProtection="0"/>
    <xf numFmtId="0" fontId="30" fillId="69" borderId="0" applyNumberFormat="0" applyAlignment="0" applyProtection="0"/>
    <xf numFmtId="0" fontId="30" fillId="69" borderId="0" applyNumberFormat="0" applyAlignment="0" applyProtection="0"/>
    <xf numFmtId="0" fontId="30" fillId="69" borderId="0" applyNumberFormat="0" applyAlignment="0" applyProtection="0"/>
    <xf numFmtId="0" fontId="30" fillId="69" borderId="0" applyNumberFormat="0" applyAlignment="0" applyProtection="0"/>
    <xf numFmtId="0" fontId="30" fillId="69" borderId="0" applyNumberFormat="0" applyAlignment="0" applyProtection="0"/>
    <xf numFmtId="0" fontId="30" fillId="69" borderId="0" applyNumberFormat="0" applyAlignment="0" applyProtection="0"/>
    <xf numFmtId="0" fontId="0" fillId="30" borderId="0" applyNumberFormat="0" applyBorder="0" applyAlignment="0" applyProtection="0"/>
    <xf numFmtId="0" fontId="30" fillId="69" borderId="0" applyNumberFormat="0" applyAlignment="0" applyProtection="0"/>
    <xf numFmtId="0" fontId="30" fillId="67" borderId="0" applyNumberFormat="0" applyBorder="0" applyAlignment="0" applyProtection="0"/>
    <xf numFmtId="0" fontId="30" fillId="69" borderId="0" applyNumberFormat="0" applyAlignment="0" applyProtection="0"/>
    <xf numFmtId="0" fontId="30" fillId="67" borderId="0" applyNumberFormat="0" applyBorder="0" applyAlignment="0" applyProtection="0"/>
    <xf numFmtId="0" fontId="30" fillId="67" borderId="0" applyNumberFormat="0" applyBorder="0" applyAlignment="0" applyProtection="0"/>
    <xf numFmtId="0" fontId="30" fillId="67" borderId="0" applyNumberFormat="0" applyBorder="0" applyAlignment="0" applyProtection="0"/>
    <xf numFmtId="0" fontId="30" fillId="69" borderId="0" applyNumberFormat="0" applyAlignment="0" applyProtection="0"/>
    <xf numFmtId="0" fontId="30" fillId="69" borderId="0" applyNumberFormat="0" applyAlignment="0" applyProtection="0"/>
    <xf numFmtId="0" fontId="30" fillId="67" borderId="0" applyNumberFormat="0" applyBorder="0" applyAlignment="0" applyProtection="0"/>
    <xf numFmtId="0" fontId="30" fillId="67" borderId="0" applyNumberFormat="0" applyBorder="0" applyAlignment="0" applyProtection="0"/>
    <xf numFmtId="0" fontId="30" fillId="69" borderId="0" applyNumberFormat="0" applyAlignment="0" applyProtection="0"/>
    <xf numFmtId="0" fontId="30" fillId="69" borderId="0" applyNumberFormat="0" applyAlignment="0" applyProtection="0"/>
    <xf numFmtId="0" fontId="30" fillId="69" borderId="0" applyNumberFormat="0" applyAlignment="0" applyProtection="0"/>
    <xf numFmtId="0" fontId="30" fillId="67" borderId="0" applyNumberFormat="0" applyBorder="0" applyAlignment="0" applyProtection="0"/>
    <xf numFmtId="0" fontId="30" fillId="67" borderId="0" applyNumberFormat="0" applyBorder="0" applyAlignment="0" applyProtection="0"/>
    <xf numFmtId="0" fontId="30" fillId="69" borderId="0" applyNumberFormat="0" applyAlignment="0" applyProtection="0"/>
    <xf numFmtId="0" fontId="30" fillId="67" borderId="0" applyNumberFormat="0" applyBorder="0" applyAlignment="0" applyProtection="0"/>
    <xf numFmtId="0" fontId="30" fillId="69" borderId="0" applyNumberFormat="0" applyAlignment="0" applyProtection="0"/>
    <xf numFmtId="0" fontId="30" fillId="69" borderId="0" applyNumberFormat="0" applyAlignment="0" applyProtection="0"/>
    <xf numFmtId="0" fontId="30" fillId="67" borderId="0" applyNumberFormat="0" applyBorder="0" applyAlignment="0" applyProtection="0"/>
    <xf numFmtId="0" fontId="30" fillId="67" borderId="0" applyNumberFormat="0" applyBorder="0" applyAlignment="0" applyProtection="0"/>
    <xf numFmtId="0" fontId="3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3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30" fillId="69" borderId="0" applyNumberFormat="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3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67"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0" fillId="30" borderId="0" applyNumberFormat="0" applyBorder="0" applyAlignment="0" applyProtection="0"/>
    <xf numFmtId="0" fontId="30" fillId="55" borderId="0" applyNumberFormat="0" applyBorder="0" applyAlignment="0" applyProtection="0"/>
    <xf numFmtId="0" fontId="30" fillId="55"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34" borderId="0" applyNumberFormat="0" applyBorder="0" applyAlignment="0" applyProtection="0"/>
    <xf numFmtId="0" fontId="30" fillId="57" borderId="0" applyNumberFormat="0" applyAlignment="0" applyProtection="0"/>
    <xf numFmtId="0" fontId="0" fillId="34" borderId="0" applyNumberFormat="0" applyBorder="0" applyAlignment="0" applyProtection="0"/>
    <xf numFmtId="0" fontId="0" fillId="34" borderId="0" applyNumberFormat="0" applyBorder="0" applyAlignment="0" applyProtection="0"/>
    <xf numFmtId="0" fontId="30" fillId="57" borderId="0" applyNumberFormat="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30" fillId="57" borderId="0" applyNumberFormat="0" applyAlignment="0" applyProtection="0"/>
    <xf numFmtId="0" fontId="30" fillId="57" borderId="0" applyNumberFormat="0" applyAlignment="0" applyProtection="0"/>
    <xf numFmtId="0" fontId="30" fillId="64" borderId="0" applyNumberFormat="0" applyBorder="0" applyAlignment="0" applyProtection="0"/>
    <xf numFmtId="0" fontId="30" fillId="64" borderId="0" applyNumberFormat="0" applyBorder="0" applyAlignment="0" applyProtection="0"/>
    <xf numFmtId="0" fontId="30" fillId="64" borderId="0" applyNumberFormat="0" applyBorder="0" applyAlignment="0" applyProtection="0"/>
    <xf numFmtId="0" fontId="30" fillId="57" borderId="0" applyNumberFormat="0" applyAlignment="0" applyProtection="0"/>
    <xf numFmtId="0" fontId="30" fillId="57" borderId="0" applyNumberFormat="0" applyAlignment="0" applyProtection="0"/>
    <xf numFmtId="0" fontId="30" fillId="64" borderId="0" applyNumberFormat="0" applyBorder="0" applyAlignment="0" applyProtection="0"/>
    <xf numFmtId="0" fontId="30" fillId="64" borderId="0" applyNumberFormat="0" applyBorder="0" applyAlignment="0" applyProtection="0"/>
    <xf numFmtId="0" fontId="30" fillId="64" borderId="0" applyNumberFormat="0" applyBorder="0" applyAlignment="0" applyProtection="0"/>
    <xf numFmtId="0" fontId="30" fillId="64" borderId="0" applyNumberFormat="0" applyBorder="0" applyAlignment="0" applyProtection="0"/>
    <xf numFmtId="0" fontId="30" fillId="64" borderId="0" applyNumberFormat="0" applyBorder="0" applyAlignment="0" applyProtection="0"/>
    <xf numFmtId="0" fontId="30" fillId="57" borderId="0" applyNumberFormat="0" applyAlignment="0" applyProtection="0"/>
    <xf numFmtId="0" fontId="30" fillId="64" borderId="0" applyNumberFormat="0" applyBorder="0" applyAlignment="0" applyProtection="0"/>
    <xf numFmtId="0" fontId="30" fillId="64" borderId="0" applyNumberFormat="0" applyBorder="0" applyAlignment="0" applyProtection="0"/>
    <xf numFmtId="0" fontId="30" fillId="64" borderId="0" applyNumberFormat="0" applyBorder="0" applyAlignment="0" applyProtection="0"/>
    <xf numFmtId="0" fontId="30" fillId="64" borderId="0" applyNumberFormat="0" applyBorder="0" applyAlignment="0" applyProtection="0"/>
    <xf numFmtId="0" fontId="30" fillId="57" borderId="0" applyNumberFormat="0" applyAlignment="0" applyProtection="0"/>
    <xf numFmtId="0" fontId="30" fillId="57" borderId="0" applyNumberFormat="0" applyAlignment="0" applyProtection="0"/>
    <xf numFmtId="0" fontId="30" fillId="57" borderId="0" applyNumberFormat="0" applyAlignment="0" applyProtection="0"/>
    <xf numFmtId="0" fontId="30" fillId="57" borderId="0" applyNumberFormat="0" applyAlignment="0" applyProtection="0"/>
    <xf numFmtId="0" fontId="30" fillId="57" borderId="0" applyNumberFormat="0" applyAlignment="0" applyProtection="0"/>
    <xf numFmtId="0" fontId="30" fillId="57" borderId="0" applyNumberFormat="0" applyAlignment="0" applyProtection="0"/>
    <xf numFmtId="0" fontId="30" fillId="57" borderId="0" applyNumberFormat="0" applyAlignment="0" applyProtection="0"/>
    <xf numFmtId="0" fontId="0" fillId="34" borderId="0" applyNumberFormat="0" applyBorder="0" applyAlignment="0" applyProtection="0"/>
    <xf numFmtId="0" fontId="30" fillId="57" borderId="0" applyNumberFormat="0" applyAlignment="0" applyProtection="0"/>
    <xf numFmtId="0" fontId="30" fillId="55" borderId="0" applyNumberFormat="0" applyBorder="0" applyAlignment="0" applyProtection="0"/>
    <xf numFmtId="0" fontId="30" fillId="57" borderId="0" applyNumberFormat="0" applyAlignment="0" applyProtection="0"/>
    <xf numFmtId="0" fontId="30" fillId="55" borderId="0" applyNumberFormat="0" applyBorder="0" applyAlignment="0" applyProtection="0"/>
    <xf numFmtId="0" fontId="30" fillId="55" borderId="0" applyNumberFormat="0" applyBorder="0" applyAlignment="0" applyProtection="0"/>
    <xf numFmtId="0" fontId="30" fillId="55" borderId="0" applyNumberFormat="0" applyBorder="0" applyAlignment="0" applyProtection="0"/>
    <xf numFmtId="0" fontId="30" fillId="57" borderId="0" applyNumberFormat="0" applyAlignment="0" applyProtection="0"/>
    <xf numFmtId="0" fontId="30" fillId="57" borderId="0" applyNumberFormat="0" applyAlignment="0" applyProtection="0"/>
    <xf numFmtId="0" fontId="30" fillId="55" borderId="0" applyNumberFormat="0" applyBorder="0" applyAlignment="0" applyProtection="0"/>
    <xf numFmtId="0" fontId="30" fillId="55" borderId="0" applyNumberFormat="0" applyBorder="0" applyAlignment="0" applyProtection="0"/>
    <xf numFmtId="0" fontId="30" fillId="57" borderId="0" applyNumberFormat="0" applyAlignment="0" applyProtection="0"/>
    <xf numFmtId="0" fontId="30" fillId="57" borderId="0" applyNumberFormat="0" applyAlignment="0" applyProtection="0"/>
    <xf numFmtId="0" fontId="30" fillId="57" borderId="0" applyNumberFormat="0" applyAlignment="0" applyProtection="0"/>
    <xf numFmtId="0" fontId="30" fillId="55" borderId="0" applyNumberFormat="0" applyBorder="0" applyAlignment="0" applyProtection="0"/>
    <xf numFmtId="0" fontId="30" fillId="55" borderId="0" applyNumberFormat="0" applyBorder="0" applyAlignment="0" applyProtection="0"/>
    <xf numFmtId="0" fontId="30" fillId="57" borderId="0" applyNumberFormat="0" applyAlignment="0" applyProtection="0"/>
    <xf numFmtId="0" fontId="30" fillId="55" borderId="0" applyNumberFormat="0" applyBorder="0" applyAlignment="0" applyProtection="0"/>
    <xf numFmtId="0" fontId="30" fillId="57" borderId="0" applyNumberFormat="0" applyAlignment="0" applyProtection="0"/>
    <xf numFmtId="0" fontId="30" fillId="57" borderId="0" applyNumberFormat="0" applyAlignment="0" applyProtection="0"/>
    <xf numFmtId="0" fontId="30" fillId="55" borderId="0" applyNumberFormat="0" applyBorder="0" applyAlignment="0" applyProtection="0"/>
    <xf numFmtId="0" fontId="30" fillId="55" borderId="0" applyNumberFormat="0" applyBorder="0" applyAlignment="0" applyProtection="0"/>
    <xf numFmtId="0" fontId="30" fillId="55"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30" fillId="57" borderId="0" applyNumberFormat="0" applyAlignment="0" applyProtection="0"/>
    <xf numFmtId="0" fontId="30" fillId="55"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30" fillId="55"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34" borderId="0" applyNumberFormat="0" applyBorder="0" applyAlignment="0" applyProtection="0"/>
    <xf numFmtId="0" fontId="0" fillId="64" borderId="0" applyNumberFormat="0" applyBorder="0" applyAlignment="0" applyProtection="0"/>
    <xf numFmtId="0" fontId="0" fillId="64" borderId="0" applyNumberFormat="0" applyBorder="0" applyAlignment="0" applyProtection="0"/>
    <xf numFmtId="0" fontId="0" fillId="34"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30" fillId="65" borderId="0" applyNumberFormat="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30" fillId="65" borderId="0" applyNumberFormat="0" applyAlignment="0" applyProtection="0"/>
    <xf numFmtId="0" fontId="30" fillId="65" borderId="0" applyNumberFormat="0" applyAlignment="0" applyProtection="0"/>
    <xf numFmtId="0" fontId="30" fillId="63" borderId="0" applyNumberFormat="0" applyBorder="0" applyAlignment="0" applyProtection="0"/>
    <xf numFmtId="0" fontId="30" fillId="63" borderId="0" applyNumberFormat="0" applyBorder="0" applyAlignment="0" applyProtection="0"/>
    <xf numFmtId="0" fontId="30" fillId="63" borderId="0" applyNumberFormat="0" applyBorder="0" applyAlignment="0" applyProtection="0"/>
    <xf numFmtId="0" fontId="30" fillId="65" borderId="0" applyNumberFormat="0" applyAlignment="0" applyProtection="0"/>
    <xf numFmtId="0" fontId="30" fillId="65" borderId="0" applyNumberFormat="0" applyAlignment="0" applyProtection="0"/>
    <xf numFmtId="0" fontId="30" fillId="63" borderId="0" applyNumberFormat="0" applyBorder="0" applyAlignment="0" applyProtection="0"/>
    <xf numFmtId="0" fontId="30" fillId="63" borderId="0" applyNumberFormat="0" applyBorder="0" applyAlignment="0" applyProtection="0"/>
    <xf numFmtId="0" fontId="30" fillId="63" borderId="0" applyNumberFormat="0" applyBorder="0" applyAlignment="0" applyProtection="0"/>
    <xf numFmtId="0" fontId="30" fillId="63" borderId="0" applyNumberFormat="0" applyBorder="0" applyAlignment="0" applyProtection="0"/>
    <xf numFmtId="0" fontId="30" fillId="63" borderId="0" applyNumberFormat="0" applyBorder="0" applyAlignment="0" applyProtection="0"/>
    <xf numFmtId="0" fontId="30" fillId="65" borderId="0" applyNumberFormat="0" applyAlignment="0" applyProtection="0"/>
    <xf numFmtId="0" fontId="30" fillId="63" borderId="0" applyNumberFormat="0" applyBorder="0" applyAlignment="0" applyProtection="0"/>
    <xf numFmtId="0" fontId="30" fillId="63" borderId="0" applyNumberFormat="0" applyBorder="0" applyAlignment="0" applyProtection="0"/>
    <xf numFmtId="0" fontId="30" fillId="63" borderId="0" applyNumberFormat="0" applyBorder="0" applyAlignment="0" applyProtection="0"/>
    <xf numFmtId="0" fontId="30" fillId="63" borderId="0" applyNumberFormat="0" applyBorder="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30" fillId="65" borderId="0" applyNumberFormat="0" applyAlignment="0" applyProtection="0"/>
    <xf numFmtId="0" fontId="0" fillId="38" borderId="0" applyNumberFormat="0" applyBorder="0" applyAlignment="0" applyProtection="0"/>
    <xf numFmtId="0" fontId="30" fillId="63"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30" fillId="65" borderId="0" applyNumberFormat="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30" fillId="63"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30" fillId="65" borderId="0" applyNumberFormat="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0" fillId="38" borderId="0" applyNumberFormat="0" applyBorder="0" applyAlignment="0" applyProtection="0"/>
    <xf numFmtId="0" fontId="30" fillId="71" borderId="0" applyNumberFormat="0" applyBorder="0" applyAlignment="0" applyProtection="0"/>
    <xf numFmtId="0" fontId="30" fillId="71"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42" borderId="0" applyNumberFormat="0" applyBorder="0" applyAlignment="0" applyProtection="0"/>
    <xf numFmtId="0" fontId="30" fillId="72" borderId="0" applyNumberFormat="0" applyAlignment="0" applyProtection="0"/>
    <xf numFmtId="0" fontId="0" fillId="42" borderId="0" applyNumberFormat="0" applyBorder="0" applyAlignment="0" applyProtection="0"/>
    <xf numFmtId="0" fontId="0" fillId="42" borderId="0" applyNumberFormat="0" applyBorder="0" applyAlignment="0" applyProtection="0"/>
    <xf numFmtId="0" fontId="30" fillId="72" borderId="0" applyNumberFormat="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30" fillId="72" borderId="0" applyNumberFormat="0" applyAlignment="0" applyProtection="0"/>
    <xf numFmtId="0" fontId="30" fillId="72" borderId="0" applyNumberFormat="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72" borderId="0" applyNumberFormat="0" applyAlignment="0" applyProtection="0"/>
    <xf numFmtId="0" fontId="30" fillId="72" borderId="0" applyNumberFormat="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72" borderId="0" applyNumberFormat="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72" borderId="0" applyNumberFormat="0" applyAlignment="0" applyProtection="0"/>
    <xf numFmtId="0" fontId="30" fillId="72" borderId="0" applyNumberFormat="0" applyAlignment="0" applyProtection="0"/>
    <xf numFmtId="0" fontId="30" fillId="72" borderId="0" applyNumberFormat="0" applyAlignment="0" applyProtection="0"/>
    <xf numFmtId="0" fontId="30" fillId="72" borderId="0" applyNumberFormat="0" applyAlignment="0" applyProtection="0"/>
    <xf numFmtId="0" fontId="30" fillId="72" borderId="0" applyNumberFormat="0" applyAlignment="0" applyProtection="0"/>
    <xf numFmtId="0" fontId="30" fillId="72" borderId="0" applyNumberFormat="0" applyAlignment="0" applyProtection="0"/>
    <xf numFmtId="0" fontId="30" fillId="72" borderId="0" applyNumberFormat="0" applyAlignment="0" applyProtection="0"/>
    <xf numFmtId="0" fontId="0" fillId="42" borderId="0" applyNumberFormat="0" applyBorder="0" applyAlignment="0" applyProtection="0"/>
    <xf numFmtId="0" fontId="30" fillId="72" borderId="0" applyNumberFormat="0" applyAlignment="0" applyProtection="0"/>
    <xf numFmtId="0" fontId="30" fillId="71" borderId="0" applyNumberFormat="0" applyBorder="0" applyAlignment="0" applyProtection="0"/>
    <xf numFmtId="0" fontId="30" fillId="72" borderId="0" applyNumberFormat="0" applyAlignment="0" applyProtection="0"/>
    <xf numFmtId="0" fontId="30" fillId="71" borderId="0" applyNumberFormat="0" applyBorder="0" applyAlignment="0" applyProtection="0"/>
    <xf numFmtId="0" fontId="30" fillId="71" borderId="0" applyNumberFormat="0" applyBorder="0" applyAlignment="0" applyProtection="0"/>
    <xf numFmtId="0" fontId="30" fillId="71" borderId="0" applyNumberFormat="0" applyBorder="0" applyAlignment="0" applyProtection="0"/>
    <xf numFmtId="0" fontId="30" fillId="72" borderId="0" applyNumberFormat="0" applyAlignment="0" applyProtection="0"/>
    <xf numFmtId="0" fontId="30" fillId="72" borderId="0" applyNumberFormat="0" applyAlignment="0" applyProtection="0"/>
    <xf numFmtId="0" fontId="30" fillId="71" borderId="0" applyNumberFormat="0" applyBorder="0" applyAlignment="0" applyProtection="0"/>
    <xf numFmtId="0" fontId="30" fillId="71" borderId="0" applyNumberFormat="0" applyBorder="0" applyAlignment="0" applyProtection="0"/>
    <xf numFmtId="0" fontId="30" fillId="72" borderId="0" applyNumberFormat="0" applyAlignment="0" applyProtection="0"/>
    <xf numFmtId="0" fontId="30" fillId="72" borderId="0" applyNumberFormat="0" applyAlignment="0" applyProtection="0"/>
    <xf numFmtId="0" fontId="30" fillId="72" borderId="0" applyNumberFormat="0" applyAlignment="0" applyProtection="0"/>
    <xf numFmtId="0" fontId="30" fillId="71" borderId="0" applyNumberFormat="0" applyBorder="0" applyAlignment="0" applyProtection="0"/>
    <xf numFmtId="0" fontId="30" fillId="71" borderId="0" applyNumberFormat="0" applyBorder="0" applyAlignment="0" applyProtection="0"/>
    <xf numFmtId="0" fontId="30" fillId="72" borderId="0" applyNumberFormat="0" applyAlignment="0" applyProtection="0"/>
    <xf numFmtId="0" fontId="30" fillId="71" borderId="0" applyNumberFormat="0" applyBorder="0" applyAlignment="0" applyProtection="0"/>
    <xf numFmtId="0" fontId="30" fillId="72" borderId="0" applyNumberFormat="0" applyAlignment="0" applyProtection="0"/>
    <xf numFmtId="0" fontId="30" fillId="72" borderId="0" applyNumberFormat="0" applyAlignment="0" applyProtection="0"/>
    <xf numFmtId="0" fontId="30" fillId="71" borderId="0" applyNumberFormat="0" applyBorder="0" applyAlignment="0" applyProtection="0"/>
    <xf numFmtId="0" fontId="30" fillId="71" borderId="0" applyNumberFormat="0" applyBorder="0" applyAlignment="0" applyProtection="0"/>
    <xf numFmtId="0" fontId="30" fillId="71"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30" fillId="72" borderId="0" applyNumberFormat="0" applyAlignment="0" applyProtection="0"/>
    <xf numFmtId="0" fontId="30" fillId="71"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30" fillId="71"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42" borderId="0" applyNumberFormat="0" applyBorder="0" applyAlignment="0" applyProtection="0"/>
    <xf numFmtId="0" fontId="0" fillId="68" borderId="0" applyNumberFormat="0" applyBorder="0" applyAlignment="0" applyProtection="0"/>
    <xf numFmtId="0" fontId="0" fillId="68" borderId="0" applyNumberFormat="0" applyBorder="0" applyAlignment="0" applyProtection="0"/>
    <xf numFmtId="0" fontId="0" fillId="42" borderId="0" applyNumberFormat="0" applyBorder="0" applyAlignment="0" applyProtection="0"/>
    <xf numFmtId="0" fontId="31" fillId="73" borderId="0" applyNumberFormat="0" applyBorder="0" applyAlignment="0" applyProtection="0"/>
    <xf numFmtId="0" fontId="31" fillId="73" borderId="0" applyNumberFormat="0" applyBorder="0" applyAlignment="0" applyProtection="0"/>
    <xf numFmtId="0" fontId="32" fillId="74" borderId="0" applyNumberFormat="0" applyBorder="0" applyAlignment="0" applyProtection="0"/>
    <xf numFmtId="0" fontId="32" fillId="75" borderId="0" applyNumberFormat="0" applyBorder="0" applyAlignment="0" applyProtection="0"/>
    <xf numFmtId="0" fontId="32" fillId="74" borderId="0" applyNumberFormat="0" applyBorder="0" applyAlignment="0" applyProtection="0"/>
    <xf numFmtId="0" fontId="32" fillId="75" borderId="0" applyNumberFormat="0" applyBorder="0" applyAlignment="0" applyProtection="0"/>
    <xf numFmtId="0" fontId="32" fillId="75" borderId="0" applyNumberFormat="0" applyBorder="0" applyAlignment="0" applyProtection="0"/>
    <xf numFmtId="0" fontId="32" fillId="75" borderId="0" applyNumberFormat="0" applyBorder="0" applyAlignment="0" applyProtection="0"/>
    <xf numFmtId="0" fontId="32" fillId="75" borderId="0" applyNumberFormat="0" applyBorder="0" applyAlignment="0" applyProtection="0"/>
    <xf numFmtId="0" fontId="31" fillId="76" borderId="0" applyNumberFormat="0" applyAlignment="0" applyProtection="0"/>
    <xf numFmtId="0" fontId="32" fillId="74" borderId="0" applyNumberFormat="0" applyBorder="0" applyAlignment="0" applyProtection="0"/>
    <xf numFmtId="0" fontId="31" fillId="76" borderId="0" applyNumberFormat="0" applyAlignment="0" applyProtection="0"/>
    <xf numFmtId="0" fontId="31" fillId="76" borderId="0" applyNumberFormat="0" applyAlignment="0" applyProtection="0"/>
    <xf numFmtId="0" fontId="31" fillId="76" borderId="0" applyNumberFormat="0" applyAlignment="0" applyProtection="0"/>
    <xf numFmtId="0" fontId="31" fillId="77" borderId="0" applyNumberFormat="0" applyBorder="0" applyAlignment="0" applyProtection="0"/>
    <xf numFmtId="0" fontId="31" fillId="77" borderId="0" applyNumberFormat="0" applyBorder="0" applyAlignment="0" applyProtection="0"/>
    <xf numFmtId="0" fontId="31" fillId="77" borderId="0" applyNumberFormat="0" applyBorder="0" applyAlignment="0" applyProtection="0"/>
    <xf numFmtId="0" fontId="31" fillId="76" borderId="0" applyNumberFormat="0" applyAlignment="0" applyProtection="0"/>
    <xf numFmtId="0" fontId="31" fillId="76" borderId="0" applyNumberFormat="0" applyAlignment="0" applyProtection="0"/>
    <xf numFmtId="0" fontId="31" fillId="77" borderId="0" applyNumberFormat="0" applyBorder="0" applyAlignment="0" applyProtection="0"/>
    <xf numFmtId="0" fontId="31" fillId="77" borderId="0" applyNumberFormat="0" applyBorder="0" applyAlignment="0" applyProtection="0"/>
    <xf numFmtId="0" fontId="31" fillId="77" borderId="0" applyNumberFormat="0" applyBorder="0" applyAlignment="0" applyProtection="0"/>
    <xf numFmtId="0" fontId="31" fillId="77" borderId="0" applyNumberFormat="0" applyBorder="0" applyAlignment="0" applyProtection="0"/>
    <xf numFmtId="0" fontId="31" fillId="77" borderId="0" applyNumberFormat="0" applyBorder="0" applyAlignment="0" applyProtection="0"/>
    <xf numFmtId="0" fontId="31" fillId="76" borderId="0" applyNumberFormat="0" applyAlignment="0" applyProtection="0"/>
    <xf numFmtId="0" fontId="31" fillId="77" borderId="0" applyNumberFormat="0" applyBorder="0" applyAlignment="0" applyProtection="0"/>
    <xf numFmtId="0" fontId="31" fillId="77" borderId="0" applyNumberFormat="0" applyBorder="0" applyAlignment="0" applyProtection="0"/>
    <xf numFmtId="0" fontId="31" fillId="77" borderId="0" applyNumberFormat="0" applyBorder="0" applyAlignment="0" applyProtection="0"/>
    <xf numFmtId="0" fontId="31" fillId="77" borderId="0" applyNumberFormat="0" applyBorder="0" applyAlignment="0" applyProtection="0"/>
    <xf numFmtId="0" fontId="31" fillId="76" borderId="0" applyNumberFormat="0" applyAlignment="0" applyProtection="0"/>
    <xf numFmtId="0" fontId="31" fillId="76" borderId="0" applyNumberFormat="0" applyAlignment="0" applyProtection="0"/>
    <xf numFmtId="0" fontId="31" fillId="76" borderId="0" applyNumberFormat="0" applyAlignment="0" applyProtection="0"/>
    <xf numFmtId="0" fontId="31" fillId="76" borderId="0" applyNumberFormat="0" applyAlignment="0" applyProtection="0"/>
    <xf numFmtId="0" fontId="31" fillId="76" borderId="0" applyNumberFormat="0" applyAlignment="0" applyProtection="0"/>
    <xf numFmtId="0" fontId="31" fillId="76" borderId="0" applyNumberFormat="0" applyAlignment="0" applyProtection="0"/>
    <xf numFmtId="0" fontId="31" fillId="76" borderId="0" applyNumberFormat="0" applyAlignment="0" applyProtection="0"/>
    <xf numFmtId="0" fontId="31" fillId="76" borderId="0" applyNumberFormat="0" applyAlignment="0" applyProtection="0"/>
    <xf numFmtId="0" fontId="31" fillId="73" borderId="0" applyNumberFormat="0" applyBorder="0" applyAlignment="0" applyProtection="0"/>
    <xf numFmtId="0" fontId="31" fillId="76" borderId="0" applyNumberFormat="0" applyAlignment="0" applyProtection="0"/>
    <xf numFmtId="0" fontId="31" fillId="73" borderId="0" applyNumberFormat="0" applyBorder="0" applyAlignment="0" applyProtection="0"/>
    <xf numFmtId="0" fontId="31" fillId="73" borderId="0" applyNumberFormat="0" applyBorder="0" applyAlignment="0" applyProtection="0"/>
    <xf numFmtId="0" fontId="31" fillId="73" borderId="0" applyNumberFormat="0" applyBorder="0" applyAlignment="0" applyProtection="0"/>
    <xf numFmtId="0" fontId="31" fillId="76" borderId="0" applyNumberFormat="0" applyAlignment="0" applyProtection="0"/>
    <xf numFmtId="0" fontId="31" fillId="76" borderId="0" applyNumberFormat="0" applyAlignment="0" applyProtection="0"/>
    <xf numFmtId="0" fontId="31" fillId="73" borderId="0" applyNumberFormat="0" applyBorder="0" applyAlignment="0" applyProtection="0"/>
    <xf numFmtId="0" fontId="31" fillId="73" borderId="0" applyNumberFormat="0" applyBorder="0" applyAlignment="0" applyProtection="0"/>
    <xf numFmtId="0" fontId="31" fillId="76" borderId="0" applyNumberFormat="0" applyAlignment="0" applyProtection="0"/>
    <xf numFmtId="0" fontId="31" fillId="76" borderId="0" applyNumberFormat="0" applyAlignment="0" applyProtection="0"/>
    <xf numFmtId="0" fontId="31" fillId="76" borderId="0" applyNumberFormat="0" applyAlignment="0" applyProtection="0"/>
    <xf numFmtId="0" fontId="31" fillId="73" borderId="0" applyNumberFormat="0" applyBorder="0" applyAlignment="0" applyProtection="0"/>
    <xf numFmtId="0" fontId="31" fillId="73" borderId="0" applyNumberFormat="0" applyBorder="0" applyAlignment="0" applyProtection="0"/>
    <xf numFmtId="0" fontId="31" fillId="76" borderId="0" applyNumberFormat="0" applyAlignment="0" applyProtection="0"/>
    <xf numFmtId="0" fontId="31" fillId="73" borderId="0" applyNumberFormat="0" applyBorder="0" applyAlignment="0" applyProtection="0"/>
    <xf numFmtId="0" fontId="31" fillId="76" borderId="0" applyNumberFormat="0" applyAlignment="0" applyProtection="0"/>
    <xf numFmtId="0" fontId="31" fillId="76" borderId="0" applyNumberFormat="0" applyAlignment="0" applyProtection="0"/>
    <xf numFmtId="0" fontId="31" fillId="73" borderId="0" applyNumberFormat="0" applyBorder="0" applyAlignment="0" applyProtection="0"/>
    <xf numFmtId="0" fontId="31" fillId="73" borderId="0" applyNumberFormat="0" applyBorder="0" applyAlignment="0" applyProtection="0"/>
    <xf numFmtId="0" fontId="31" fillId="73" borderId="0" applyNumberFormat="0" applyBorder="0" applyAlignment="0" applyProtection="0"/>
    <xf numFmtId="0" fontId="32" fillId="74" borderId="0" applyNumberFormat="0" applyBorder="0" applyAlignment="0" applyProtection="0"/>
    <xf numFmtId="0" fontId="32" fillId="74" borderId="0" applyNumberFormat="0" applyBorder="0" applyAlignment="0" applyProtection="0"/>
    <xf numFmtId="0" fontId="31" fillId="76" borderId="0" applyNumberFormat="0" applyAlignment="0" applyProtection="0"/>
    <xf numFmtId="0" fontId="31" fillId="73" borderId="0" applyNumberFormat="0" applyBorder="0" applyAlignment="0" applyProtection="0"/>
    <xf numFmtId="0" fontId="32" fillId="74" borderId="0" applyNumberFormat="0" applyBorder="0" applyAlignment="0" applyProtection="0"/>
    <xf numFmtId="0" fontId="32" fillId="74" borderId="0" applyNumberFormat="0" applyBorder="0" applyAlignment="0" applyProtection="0"/>
    <xf numFmtId="0" fontId="32" fillId="74" borderId="0" applyNumberFormat="0" applyBorder="0" applyAlignment="0" applyProtection="0"/>
    <xf numFmtId="0" fontId="31" fillId="73" borderId="0" applyNumberFormat="0" applyBorder="0" applyAlignment="0" applyProtection="0"/>
    <xf numFmtId="0" fontId="32" fillId="74" borderId="0" applyNumberFormat="0" applyBorder="0" applyAlignment="0" applyProtection="0"/>
    <xf numFmtId="0" fontId="32" fillId="74" borderId="0" applyNumberFormat="0" applyBorder="0" applyAlignment="0" applyProtection="0"/>
    <xf numFmtId="0" fontId="32" fillId="75" borderId="0" applyNumberFormat="0" applyBorder="0" applyAlignment="0" applyProtection="0"/>
    <xf numFmtId="0" fontId="32" fillId="74" borderId="0" applyNumberFormat="0" applyBorder="0" applyAlignment="0" applyProtection="0"/>
    <xf numFmtId="0" fontId="32" fillId="75" borderId="0" applyNumberFormat="0" applyBorder="0" applyAlignment="0" applyProtection="0"/>
    <xf numFmtId="0" fontId="32" fillId="75" borderId="0" applyNumberFormat="0" applyBorder="0" applyAlignment="0" applyProtection="0"/>
    <xf numFmtId="0" fontId="32" fillId="74" borderId="0" applyNumberFormat="0" applyBorder="0" applyAlignment="0" applyProtection="0"/>
    <xf numFmtId="0" fontId="32" fillId="75" borderId="0" applyNumberFormat="0" applyBorder="0" applyAlignment="0" applyProtection="0"/>
    <xf numFmtId="0" fontId="31" fillId="48" borderId="0" applyNumberFormat="0" applyBorder="0" applyAlignment="0" applyProtection="0"/>
    <xf numFmtId="0" fontId="31" fillId="48" borderId="0" applyNumberFormat="0" applyBorder="0" applyAlignment="0" applyProtection="0"/>
    <xf numFmtId="0" fontId="32" fillId="78" borderId="0" applyNumberFormat="0" applyBorder="0" applyAlignment="0" applyProtection="0"/>
    <xf numFmtId="0" fontId="32" fillId="78" borderId="0" applyNumberFormat="0" applyBorder="0" applyAlignment="0" applyProtection="0"/>
    <xf numFmtId="0" fontId="31" fillId="66" borderId="0" applyNumberFormat="0" applyAlignment="0" applyProtection="0"/>
    <xf numFmtId="0" fontId="31" fillId="66" borderId="0" applyNumberFormat="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66" borderId="0" applyNumberFormat="0" applyAlignment="0" applyProtection="0"/>
    <xf numFmtId="0" fontId="31" fillId="66" borderId="0" applyNumberFormat="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66" borderId="0" applyNumberFormat="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66" borderId="0" applyNumberFormat="0" applyAlignment="0" applyProtection="0"/>
    <xf numFmtId="0" fontId="31" fillId="66" borderId="0" applyNumberFormat="0" applyAlignment="0" applyProtection="0"/>
    <xf numFmtId="0" fontId="31" fillId="66" borderId="0" applyNumberFormat="0" applyAlignment="0" applyProtection="0"/>
    <xf numFmtId="0" fontId="31" fillId="66" borderId="0" applyNumberFormat="0" applyAlignment="0" applyProtection="0"/>
    <xf numFmtId="0" fontId="31" fillId="66" borderId="0" applyNumberFormat="0" applyAlignment="0" applyProtection="0"/>
    <xf numFmtId="0" fontId="31" fillId="66" borderId="0" applyNumberFormat="0" applyAlignment="0" applyProtection="0"/>
    <xf numFmtId="0" fontId="31" fillId="66" borderId="0" applyNumberFormat="0" applyAlignment="0" applyProtection="0"/>
    <xf numFmtId="0" fontId="31" fillId="66" borderId="0" applyNumberFormat="0" applyAlignment="0" applyProtection="0"/>
    <xf numFmtId="0" fontId="31" fillId="48" borderId="0" applyNumberFormat="0" applyBorder="0" applyAlignment="0" applyProtection="0"/>
    <xf numFmtId="0" fontId="31" fillId="66" borderId="0" applyNumberFormat="0" applyAlignment="0" applyProtection="0"/>
    <xf numFmtId="0" fontId="31" fillId="48" borderId="0" applyNumberFormat="0" applyBorder="0" applyAlignment="0" applyProtection="0"/>
    <xf numFmtId="0" fontId="31" fillId="48" borderId="0" applyNumberFormat="0" applyBorder="0" applyAlignment="0" applyProtection="0"/>
    <xf numFmtId="0" fontId="31" fillId="48" borderId="0" applyNumberFormat="0" applyBorder="0" applyAlignment="0" applyProtection="0"/>
    <xf numFmtId="0" fontId="31" fillId="66" borderId="0" applyNumberFormat="0" applyAlignment="0" applyProtection="0"/>
    <xf numFmtId="0" fontId="31" fillId="66" borderId="0" applyNumberFormat="0" applyAlignment="0" applyProtection="0"/>
    <xf numFmtId="0" fontId="31" fillId="48" borderId="0" applyNumberFormat="0" applyBorder="0" applyAlignment="0" applyProtection="0"/>
    <xf numFmtId="0" fontId="31" fillId="48" borderId="0" applyNumberFormat="0" applyBorder="0" applyAlignment="0" applyProtection="0"/>
    <xf numFmtId="0" fontId="31" fillId="66" borderId="0" applyNumberFormat="0" applyAlignment="0" applyProtection="0"/>
    <xf numFmtId="0" fontId="31" fillId="66" borderId="0" applyNumberFormat="0" applyAlignment="0" applyProtection="0"/>
    <xf numFmtId="0" fontId="31" fillId="66" borderId="0" applyNumberFormat="0" applyAlignment="0" applyProtection="0"/>
    <xf numFmtId="0" fontId="31" fillId="48" borderId="0" applyNumberFormat="0" applyBorder="0" applyAlignment="0" applyProtection="0"/>
    <xf numFmtId="0" fontId="31" fillId="48" borderId="0" applyNumberFormat="0" applyBorder="0" applyAlignment="0" applyProtection="0"/>
    <xf numFmtId="0" fontId="31" fillId="66" borderId="0" applyNumberFormat="0" applyAlignment="0" applyProtection="0"/>
    <xf numFmtId="0" fontId="31" fillId="48" borderId="0" applyNumberFormat="0" applyBorder="0" applyAlignment="0" applyProtection="0"/>
    <xf numFmtId="0" fontId="31" fillId="66" borderId="0" applyNumberFormat="0" applyAlignment="0" applyProtection="0"/>
    <xf numFmtId="0" fontId="31" fillId="66" borderId="0" applyNumberFormat="0" applyAlignment="0" applyProtection="0"/>
    <xf numFmtId="0" fontId="31" fillId="48" borderId="0" applyNumberFormat="0" applyBorder="0" applyAlignment="0" applyProtection="0"/>
    <xf numFmtId="0" fontId="31" fillId="48" borderId="0" applyNumberFormat="0" applyBorder="0" applyAlignment="0" applyProtection="0"/>
    <xf numFmtId="0" fontId="31" fillId="48" borderId="0" applyNumberFormat="0" applyBorder="0" applyAlignment="0" applyProtection="0"/>
    <xf numFmtId="0" fontId="32" fillId="78" borderId="0" applyNumberFormat="0" applyBorder="0" applyAlignment="0" applyProtection="0"/>
    <xf numFmtId="0" fontId="32" fillId="78" borderId="0" applyNumberFormat="0" applyBorder="0" applyAlignment="0" applyProtection="0"/>
    <xf numFmtId="0" fontId="31" fillId="66" borderId="0" applyNumberFormat="0" applyAlignment="0" applyProtection="0"/>
    <xf numFmtId="0" fontId="31" fillId="48" borderId="0" applyNumberFormat="0" applyBorder="0" applyAlignment="0" applyProtection="0"/>
    <xf numFmtId="0" fontId="32" fillId="78" borderId="0" applyNumberFormat="0" applyBorder="0" applyAlignment="0" applyProtection="0"/>
    <xf numFmtId="0" fontId="32" fillId="78" borderId="0" applyNumberFormat="0" applyBorder="0" applyAlignment="0" applyProtection="0"/>
    <xf numFmtId="0" fontId="32" fillId="78" borderId="0" applyNumberFormat="0" applyBorder="0" applyAlignment="0" applyProtection="0"/>
    <xf numFmtId="0" fontId="31" fillId="48" borderId="0" applyNumberFormat="0" applyBorder="0" applyAlignment="0" applyProtection="0"/>
    <xf numFmtId="0" fontId="32" fillId="78" borderId="0" applyNumberFormat="0" applyBorder="0" applyAlignment="0" applyProtection="0"/>
    <xf numFmtId="0" fontId="32" fillId="78" borderId="0" applyNumberFormat="0" applyBorder="0" applyAlignment="0" applyProtection="0"/>
    <xf numFmtId="0" fontId="32" fillId="78" borderId="0" applyNumberFormat="0" applyBorder="0" applyAlignment="0" applyProtection="0"/>
    <xf numFmtId="0" fontId="31" fillId="66" borderId="0" applyNumberFormat="0" applyAlignment="0" applyProtection="0"/>
    <xf numFmtId="0" fontId="32" fillId="78" borderId="0" applyNumberFormat="0" applyBorder="0" applyAlignment="0" applyProtection="0"/>
    <xf numFmtId="0" fontId="31" fillId="66" borderId="0" applyNumberFormat="0" applyAlignment="0" applyProtection="0"/>
    <xf numFmtId="0" fontId="31" fillId="67" borderId="0" applyNumberFormat="0" applyBorder="0" applyAlignment="0" applyProtection="0"/>
    <xf numFmtId="0" fontId="31" fillId="67" borderId="0" applyNumberFormat="0" applyBorder="0" applyAlignment="0" applyProtection="0"/>
    <xf numFmtId="0" fontId="32" fillId="67" borderId="0" applyNumberFormat="0" applyBorder="0" applyAlignment="0" applyProtection="0"/>
    <xf numFmtId="0" fontId="32" fillId="68" borderId="0" applyNumberFormat="0" applyBorder="0" applyAlignment="0" applyProtection="0"/>
    <xf numFmtId="0" fontId="32" fillId="14" borderId="0" applyNumberFormat="0" applyBorder="0" applyAlignment="0" applyProtection="0"/>
    <xf numFmtId="0" fontId="32" fillId="68"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14" borderId="0" applyNumberFormat="0" applyBorder="0" applyAlignment="0" applyProtection="0"/>
    <xf numFmtId="0" fontId="32" fillId="67"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68" borderId="0" applyNumberFormat="0" applyBorder="0" applyAlignment="0" applyProtection="0"/>
    <xf numFmtId="0" fontId="32" fillId="68" borderId="0" applyNumberFormat="0" applyBorder="0" applyAlignment="0" applyProtection="0"/>
    <xf numFmtId="0" fontId="32" fillId="68" borderId="0" applyNumberFormat="0" applyBorder="0" applyAlignment="0" applyProtection="0"/>
    <xf numFmtId="0" fontId="31" fillId="69" borderId="0" applyNumberFormat="0" applyAlignment="0" applyProtection="0"/>
    <xf numFmtId="0" fontId="32" fillId="14" borderId="0" applyNumberFormat="0" applyBorder="0" applyAlignment="0" applyProtection="0"/>
    <xf numFmtId="0" fontId="31" fillId="69" borderId="0" applyNumberFormat="0" applyAlignment="0" applyProtection="0"/>
    <xf numFmtId="0" fontId="32" fillId="14" borderId="0" applyNumberFormat="0" applyBorder="0" applyAlignment="0" applyProtection="0"/>
    <xf numFmtId="0" fontId="31" fillId="69" borderId="0" applyNumberFormat="0" applyAlignment="0" applyProtection="0"/>
    <xf numFmtId="0" fontId="31" fillId="69" borderId="0" applyNumberFormat="0" applyAlignment="0" applyProtection="0"/>
    <xf numFmtId="0" fontId="31" fillId="70" borderId="0" applyNumberFormat="0" applyBorder="0" applyAlignment="0" applyProtection="0"/>
    <xf numFmtId="0" fontId="31" fillId="70" borderId="0" applyNumberFormat="0" applyBorder="0" applyAlignment="0" applyProtection="0"/>
    <xf numFmtId="0" fontId="31" fillId="70" borderId="0" applyNumberFormat="0" applyBorder="0" applyAlignment="0" applyProtection="0"/>
    <xf numFmtId="0" fontId="31" fillId="69" borderId="0" applyNumberFormat="0" applyAlignment="0" applyProtection="0"/>
    <xf numFmtId="0" fontId="31" fillId="69" borderId="0" applyNumberFormat="0" applyAlignment="0" applyProtection="0"/>
    <xf numFmtId="0" fontId="31" fillId="70" borderId="0" applyNumberFormat="0" applyBorder="0" applyAlignment="0" applyProtection="0"/>
    <xf numFmtId="0" fontId="31" fillId="70" borderId="0" applyNumberFormat="0" applyBorder="0" applyAlignment="0" applyProtection="0"/>
    <xf numFmtId="0" fontId="31" fillId="70" borderId="0" applyNumberFormat="0" applyBorder="0" applyAlignment="0" applyProtection="0"/>
    <xf numFmtId="0" fontId="31" fillId="70" borderId="0" applyNumberFormat="0" applyBorder="0" applyAlignment="0" applyProtection="0"/>
    <xf numFmtId="0" fontId="31" fillId="70" borderId="0" applyNumberFormat="0" applyBorder="0" applyAlignment="0" applyProtection="0"/>
    <xf numFmtId="0" fontId="31" fillId="69" borderId="0" applyNumberFormat="0" applyAlignment="0" applyProtection="0"/>
    <xf numFmtId="0" fontId="31" fillId="70" borderId="0" applyNumberFormat="0" applyBorder="0" applyAlignment="0" applyProtection="0"/>
    <xf numFmtId="0" fontId="31" fillId="70" borderId="0" applyNumberFormat="0" applyBorder="0" applyAlignment="0" applyProtection="0"/>
    <xf numFmtId="0" fontId="31" fillId="70" borderId="0" applyNumberFormat="0" applyBorder="0" applyAlignment="0" applyProtection="0"/>
    <xf numFmtId="0" fontId="31" fillId="70" borderId="0" applyNumberFormat="0" applyBorder="0" applyAlignment="0" applyProtection="0"/>
    <xf numFmtId="0" fontId="31" fillId="69" borderId="0" applyNumberFormat="0" applyAlignment="0" applyProtection="0"/>
    <xf numFmtId="0" fontId="31" fillId="69" borderId="0" applyNumberFormat="0" applyAlignment="0" applyProtection="0"/>
    <xf numFmtId="0" fontId="31" fillId="69" borderId="0" applyNumberFormat="0" applyAlignment="0" applyProtection="0"/>
    <xf numFmtId="0" fontId="31" fillId="69" borderId="0" applyNumberFormat="0" applyAlignment="0" applyProtection="0"/>
    <xf numFmtId="0" fontId="31" fillId="69" borderId="0" applyNumberFormat="0" applyAlignment="0" applyProtection="0"/>
    <xf numFmtId="0" fontId="31" fillId="69" borderId="0" applyNumberFormat="0" applyAlignment="0" applyProtection="0"/>
    <xf numFmtId="0" fontId="31" fillId="69" borderId="0" applyNumberFormat="0" applyAlignment="0" applyProtection="0"/>
    <xf numFmtId="0" fontId="31" fillId="69" borderId="0" applyNumberFormat="0" applyAlignment="0" applyProtection="0"/>
    <xf numFmtId="0" fontId="31" fillId="67" borderId="0" applyNumberFormat="0" applyBorder="0" applyAlignment="0" applyProtection="0"/>
    <xf numFmtId="0" fontId="31" fillId="69" borderId="0" applyNumberFormat="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1" fillId="69" borderId="0" applyNumberFormat="0" applyAlignment="0" applyProtection="0"/>
    <xf numFmtId="0" fontId="31" fillId="69" borderId="0" applyNumberFormat="0" applyAlignment="0" applyProtection="0"/>
    <xf numFmtId="0" fontId="31" fillId="67" borderId="0" applyNumberFormat="0" applyBorder="0" applyAlignment="0" applyProtection="0"/>
    <xf numFmtId="0" fontId="31" fillId="67" borderId="0" applyNumberFormat="0" applyBorder="0" applyAlignment="0" applyProtection="0"/>
    <xf numFmtId="0" fontId="31" fillId="69" borderId="0" applyNumberFormat="0" applyAlignment="0" applyProtection="0"/>
    <xf numFmtId="0" fontId="31" fillId="69" borderId="0" applyNumberFormat="0" applyAlignment="0" applyProtection="0"/>
    <xf numFmtId="0" fontId="31" fillId="69" borderId="0" applyNumberFormat="0" applyAlignment="0" applyProtection="0"/>
    <xf numFmtId="0" fontId="31" fillId="67" borderId="0" applyNumberFormat="0" applyBorder="0" applyAlignment="0" applyProtection="0"/>
    <xf numFmtId="0" fontId="31" fillId="67" borderId="0" applyNumberFormat="0" applyBorder="0" applyAlignment="0" applyProtection="0"/>
    <xf numFmtId="0" fontId="31" fillId="69" borderId="0" applyNumberFormat="0" applyAlignment="0" applyProtection="0"/>
    <xf numFmtId="0" fontId="31" fillId="67" borderId="0" applyNumberFormat="0" applyBorder="0" applyAlignment="0" applyProtection="0"/>
    <xf numFmtId="0" fontId="31" fillId="69" borderId="0" applyNumberFormat="0" applyAlignment="0" applyProtection="0"/>
    <xf numFmtId="0" fontId="31" fillId="69" borderId="0" applyNumberFormat="0" applyAlignment="0" applyProtection="0"/>
    <xf numFmtId="0" fontId="31" fillId="67" borderId="0" applyNumberFormat="0" applyBorder="0" applyAlignment="0" applyProtection="0"/>
    <xf numFmtId="0" fontId="31" fillId="67" borderId="0" applyNumberFormat="0" applyBorder="0" applyAlignment="0" applyProtection="0"/>
    <xf numFmtId="0" fontId="31" fillId="67"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67" borderId="0" applyNumberFormat="0" applyBorder="0" applyAlignment="0" applyProtection="0"/>
    <xf numFmtId="0" fontId="32" fillId="14"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1" fillId="67" borderId="0" applyNumberFormat="0" applyBorder="0" applyAlignment="0" applyProtection="0"/>
    <xf numFmtId="0" fontId="32" fillId="67" borderId="0" applyNumberFormat="0" applyBorder="0" applyAlignment="0" applyProtection="0"/>
    <xf numFmtId="0" fontId="32" fillId="14"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14" borderId="0" applyNumberFormat="0" applyBorder="0" applyAlignment="0" applyProtection="0"/>
    <xf numFmtId="0" fontId="32" fillId="67" borderId="0" applyNumberFormat="0" applyBorder="0" applyAlignment="0" applyProtection="0"/>
    <xf numFmtId="0" fontId="32" fillId="14" borderId="0" applyNumberFormat="0" applyBorder="0" applyAlignment="0" applyProtection="0"/>
    <xf numFmtId="0" fontId="31" fillId="69" borderId="0" applyNumberFormat="0" applyAlignment="0" applyProtection="0"/>
    <xf numFmtId="0" fontId="32" fillId="14" borderId="0" applyNumberFormat="0" applyBorder="0" applyAlignment="0" applyProtection="0"/>
    <xf numFmtId="0" fontId="32" fillId="67" borderId="0" applyNumberFormat="0" applyBorder="0" applyAlignment="0" applyProtection="0"/>
    <xf numFmtId="0" fontId="32" fillId="14"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1" fillId="67" borderId="0" applyNumberFormat="0" applyBorder="0" applyAlignment="0" applyProtection="0"/>
    <xf numFmtId="0" fontId="32" fillId="67" borderId="0" applyNumberFormat="0" applyBorder="0" applyAlignment="0" applyProtection="0"/>
    <xf numFmtId="0" fontId="32" fillId="14"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14" borderId="0" applyNumberFormat="0" applyBorder="0" applyAlignment="0" applyProtection="0"/>
    <xf numFmtId="0" fontId="32" fillId="67"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68"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14" borderId="0" applyNumberFormat="0" applyBorder="0" applyAlignment="0" applyProtection="0"/>
    <xf numFmtId="0" fontId="32" fillId="67"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68" borderId="0" applyNumberFormat="0" applyBorder="0" applyAlignment="0" applyProtection="0"/>
    <xf numFmtId="0" fontId="32" fillId="67" borderId="0" applyNumberFormat="0" applyBorder="0" applyAlignment="0" applyProtection="0"/>
    <xf numFmtId="0" fontId="32" fillId="68"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14" borderId="0" applyNumberFormat="0" applyBorder="0" applyAlignment="0" applyProtection="0"/>
    <xf numFmtId="0" fontId="32" fillId="67"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68"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67" borderId="0" applyNumberFormat="0" applyBorder="0" applyAlignment="0" applyProtection="0"/>
    <xf numFmtId="0" fontId="32" fillId="14" borderId="0" applyNumberFormat="0" applyBorder="0" applyAlignment="0" applyProtection="0"/>
    <xf numFmtId="0" fontId="32" fillId="67"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1" fillId="79" borderId="0" applyNumberFormat="0" applyBorder="0" applyAlignment="0" applyProtection="0"/>
    <xf numFmtId="0" fontId="31" fillId="79" borderId="0" applyNumberFormat="0" applyBorder="0" applyAlignment="0" applyProtection="0"/>
    <xf numFmtId="0" fontId="32" fillId="79" borderId="0" applyNumberFormat="0" applyBorder="0" applyAlignment="0" applyProtection="0"/>
    <xf numFmtId="0" fontId="32" fillId="64" borderId="0" applyNumberFormat="0" applyBorder="0" applyAlignment="0" applyProtection="0"/>
    <xf numFmtId="0" fontId="32" fillId="80" borderId="0" applyNumberFormat="0" applyBorder="0" applyAlignment="0" applyProtection="0"/>
    <xf numFmtId="0" fontId="32" fillId="64"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80" borderId="0" applyNumberFormat="0" applyBorder="0" applyAlignment="0" applyProtection="0"/>
    <xf numFmtId="0" fontId="32" fillId="79" borderId="0" applyNumberFormat="0" applyBorder="0" applyAlignment="0" applyProtection="0"/>
    <xf numFmtId="0" fontId="32" fillId="80" borderId="0" applyNumberFormat="0" applyBorder="0" applyAlignment="0" applyProtection="0"/>
    <xf numFmtId="0" fontId="32" fillId="80" borderId="0" applyNumberFormat="0" applyBorder="0" applyAlignment="0" applyProtection="0"/>
    <xf numFmtId="0" fontId="32" fillId="80" borderId="0" applyNumberFormat="0" applyBorder="0" applyAlignment="0" applyProtection="0"/>
    <xf numFmtId="0" fontId="32" fillId="64" borderId="0" applyNumberFormat="0" applyBorder="0" applyAlignment="0" applyProtection="0"/>
    <xf numFmtId="0" fontId="32" fillId="64" borderId="0" applyNumberFormat="0" applyBorder="0" applyAlignment="0" applyProtection="0"/>
    <xf numFmtId="0" fontId="32" fillId="64" borderId="0" applyNumberFormat="0" applyBorder="0" applyAlignment="0" applyProtection="0"/>
    <xf numFmtId="0" fontId="31" fillId="81" borderId="0" applyNumberFormat="0" applyAlignment="0" applyProtection="0"/>
    <xf numFmtId="0" fontId="32" fillId="80" borderId="0" applyNumberFormat="0" applyBorder="0" applyAlignment="0" applyProtection="0"/>
    <xf numFmtId="0" fontId="31" fillId="81" borderId="0" applyNumberFormat="0" applyAlignment="0" applyProtection="0"/>
    <xf numFmtId="0" fontId="32" fillId="80" borderId="0" applyNumberFormat="0" applyBorder="0" applyAlignment="0" applyProtection="0"/>
    <xf numFmtId="0" fontId="31" fillId="81" borderId="0" applyNumberFormat="0" applyAlignment="0" applyProtection="0"/>
    <xf numFmtId="0" fontId="31" fillId="81" borderId="0" applyNumberFormat="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81" borderId="0" applyNumberFormat="0" applyAlignment="0" applyProtection="0"/>
    <xf numFmtId="0" fontId="31" fillId="81" borderId="0" applyNumberFormat="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81" borderId="0" applyNumberFormat="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64" borderId="0" applyNumberFormat="0" applyBorder="0" applyAlignment="0" applyProtection="0"/>
    <xf numFmtId="0" fontId="31" fillId="81" borderId="0" applyNumberFormat="0" applyAlignment="0" applyProtection="0"/>
    <xf numFmtId="0" fontId="31" fillId="81" borderId="0" applyNumberFormat="0" applyAlignment="0" applyProtection="0"/>
    <xf numFmtId="0" fontId="31" fillId="81" borderId="0" applyNumberFormat="0" applyAlignment="0" applyProtection="0"/>
    <xf numFmtId="0" fontId="31" fillId="81" borderId="0" applyNumberFormat="0" applyAlignment="0" applyProtection="0"/>
    <xf numFmtId="0" fontId="31" fillId="81" borderId="0" applyNumberFormat="0" applyAlignment="0" applyProtection="0"/>
    <xf numFmtId="0" fontId="31" fillId="81" borderId="0" applyNumberFormat="0" applyAlignment="0" applyProtection="0"/>
    <xf numFmtId="0" fontId="31" fillId="81" borderId="0" applyNumberFormat="0" applyAlignment="0" applyProtection="0"/>
    <xf numFmtId="0" fontId="31" fillId="81" borderId="0" applyNumberFormat="0" applyAlignment="0" applyProtection="0"/>
    <xf numFmtId="0" fontId="31" fillId="79" borderId="0" applyNumberFormat="0" applyBorder="0" applyAlignment="0" applyProtection="0"/>
    <xf numFmtId="0" fontId="31" fillId="81" borderId="0" applyNumberFormat="0" applyAlignment="0" applyProtection="0"/>
    <xf numFmtId="0" fontId="31" fillId="79" borderId="0" applyNumberFormat="0" applyBorder="0" applyAlignment="0" applyProtection="0"/>
    <xf numFmtId="0" fontId="31" fillId="79" borderId="0" applyNumberFormat="0" applyBorder="0" applyAlignment="0" applyProtection="0"/>
    <xf numFmtId="0" fontId="31" fillId="79" borderId="0" applyNumberFormat="0" applyBorder="0" applyAlignment="0" applyProtection="0"/>
    <xf numFmtId="0" fontId="31" fillId="81" borderId="0" applyNumberFormat="0" applyAlignment="0" applyProtection="0"/>
    <xf numFmtId="0" fontId="31" fillId="81" borderId="0" applyNumberFormat="0" applyAlignment="0" applyProtection="0"/>
    <xf numFmtId="0" fontId="31" fillId="79" borderId="0" applyNumberFormat="0" applyBorder="0" applyAlignment="0" applyProtection="0"/>
    <xf numFmtId="0" fontId="31" fillId="79" borderId="0" applyNumberFormat="0" applyBorder="0" applyAlignment="0" applyProtection="0"/>
    <xf numFmtId="0" fontId="31" fillId="81" borderId="0" applyNumberFormat="0" applyAlignment="0" applyProtection="0"/>
    <xf numFmtId="0" fontId="31" fillId="81" borderId="0" applyNumberFormat="0" applyAlignment="0" applyProtection="0"/>
    <xf numFmtId="0" fontId="31" fillId="81" borderId="0" applyNumberFormat="0" applyAlignment="0" applyProtection="0"/>
    <xf numFmtId="0" fontId="31" fillId="79" borderId="0" applyNumberFormat="0" applyBorder="0" applyAlignment="0" applyProtection="0"/>
    <xf numFmtId="0" fontId="31" fillId="79" borderId="0" applyNumberFormat="0" applyBorder="0" applyAlignment="0" applyProtection="0"/>
    <xf numFmtId="0" fontId="31" fillId="81" borderId="0" applyNumberFormat="0" applyAlignment="0" applyProtection="0"/>
    <xf numFmtId="0" fontId="31" fillId="79" borderId="0" applyNumberFormat="0" applyBorder="0" applyAlignment="0" applyProtection="0"/>
    <xf numFmtId="0" fontId="31" fillId="81" borderId="0" applyNumberFormat="0" applyAlignment="0" applyProtection="0"/>
    <xf numFmtId="0" fontId="31" fillId="81" borderId="0" applyNumberFormat="0" applyAlignment="0" applyProtection="0"/>
    <xf numFmtId="0" fontId="31" fillId="79" borderId="0" applyNumberFormat="0" applyBorder="0" applyAlignment="0" applyProtection="0"/>
    <xf numFmtId="0" fontId="31" fillId="79" borderId="0" applyNumberFormat="0" applyBorder="0" applyAlignment="0" applyProtection="0"/>
    <xf numFmtId="0" fontId="31" fillId="79" borderId="0" applyNumberFormat="0" applyBorder="0" applyAlignment="0" applyProtection="0"/>
    <xf numFmtId="0" fontId="32" fillId="80" borderId="0" applyNumberFormat="0" applyBorder="0" applyAlignment="0" applyProtection="0"/>
    <xf numFmtId="0" fontId="32" fillId="80" borderId="0" applyNumberFormat="0" applyBorder="0" applyAlignment="0" applyProtection="0"/>
    <xf numFmtId="0" fontId="32" fillId="79" borderId="0" applyNumberFormat="0" applyBorder="0" applyAlignment="0" applyProtection="0"/>
    <xf numFmtId="0" fontId="32" fillId="80"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1" fillId="79" borderId="0" applyNumberFormat="0" applyBorder="0" applyAlignment="0" applyProtection="0"/>
    <xf numFmtId="0" fontId="32" fillId="79" borderId="0" applyNumberFormat="0" applyBorder="0" applyAlignment="0" applyProtection="0"/>
    <xf numFmtId="0" fontId="32" fillId="80"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80" borderId="0" applyNumberFormat="0" applyBorder="0" applyAlignment="0" applyProtection="0"/>
    <xf numFmtId="0" fontId="32" fillId="79" borderId="0" applyNumberFormat="0" applyBorder="0" applyAlignment="0" applyProtection="0"/>
    <xf numFmtId="0" fontId="32" fillId="80" borderId="0" applyNumberFormat="0" applyBorder="0" applyAlignment="0" applyProtection="0"/>
    <xf numFmtId="0" fontId="31" fillId="81" borderId="0" applyNumberFormat="0" applyAlignment="0" applyProtection="0"/>
    <xf numFmtId="0" fontId="32" fillId="80" borderId="0" applyNumberFormat="0" applyBorder="0" applyAlignment="0" applyProtection="0"/>
    <xf numFmtId="0" fontId="32" fillId="79" borderId="0" applyNumberFormat="0" applyBorder="0" applyAlignment="0" applyProtection="0"/>
    <xf numFmtId="0" fontId="32" fillId="80"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1" fillId="79" borderId="0" applyNumberFormat="0" applyBorder="0" applyAlignment="0" applyProtection="0"/>
    <xf numFmtId="0" fontId="32" fillId="79" borderId="0" applyNumberFormat="0" applyBorder="0" applyAlignment="0" applyProtection="0"/>
    <xf numFmtId="0" fontId="32" fillId="80"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80" borderId="0" applyNumberFormat="0" applyBorder="0" applyAlignment="0" applyProtection="0"/>
    <xf numFmtId="0" fontId="32" fillId="79" borderId="0" applyNumberFormat="0" applyBorder="0" applyAlignment="0" applyProtection="0"/>
    <xf numFmtId="0" fontId="32" fillId="80" borderId="0" applyNumberFormat="0" applyBorder="0" applyAlignment="0" applyProtection="0"/>
    <xf numFmtId="0" fontId="32" fillId="80" borderId="0" applyNumberFormat="0" applyBorder="0" applyAlignment="0" applyProtection="0"/>
    <xf numFmtId="0" fontId="32" fillId="80" borderId="0" applyNumberFormat="0" applyBorder="0" applyAlignment="0" applyProtection="0"/>
    <xf numFmtId="0" fontId="32" fillId="64"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80" borderId="0" applyNumberFormat="0" applyBorder="0" applyAlignment="0" applyProtection="0"/>
    <xf numFmtId="0" fontId="32" fillId="79" borderId="0" applyNumberFormat="0" applyBorder="0" applyAlignment="0" applyProtection="0"/>
    <xf numFmtId="0" fontId="32" fillId="80" borderId="0" applyNumberFormat="0" applyBorder="0" applyAlignment="0" applyProtection="0"/>
    <xf numFmtId="0" fontId="32" fillId="80" borderId="0" applyNumberFormat="0" applyBorder="0" applyAlignment="0" applyProtection="0"/>
    <xf numFmtId="0" fontId="32" fillId="80" borderId="0" applyNumberFormat="0" applyBorder="0" applyAlignment="0" applyProtection="0"/>
    <xf numFmtId="0" fontId="32" fillId="64" borderId="0" applyNumberFormat="0" applyBorder="0" applyAlignment="0" applyProtection="0"/>
    <xf numFmtId="0" fontId="32" fillId="79" borderId="0" applyNumberFormat="0" applyBorder="0" applyAlignment="0" applyProtection="0"/>
    <xf numFmtId="0" fontId="32" fillId="64"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80" borderId="0" applyNumberFormat="0" applyBorder="0" applyAlignment="0" applyProtection="0"/>
    <xf numFmtId="0" fontId="32" fillId="79" borderId="0" applyNumberFormat="0" applyBorder="0" applyAlignment="0" applyProtection="0"/>
    <xf numFmtId="0" fontId="32" fillId="80" borderId="0" applyNumberFormat="0" applyBorder="0" applyAlignment="0" applyProtection="0"/>
    <xf numFmtId="0" fontId="32" fillId="80" borderId="0" applyNumberFormat="0" applyBorder="0" applyAlignment="0" applyProtection="0"/>
    <xf numFmtId="0" fontId="32" fillId="80" borderId="0" applyNumberFormat="0" applyBorder="0" applyAlignment="0" applyProtection="0"/>
    <xf numFmtId="0" fontId="32" fillId="64"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79" borderId="0" applyNumberFormat="0" applyBorder="0" applyAlignment="0" applyProtection="0"/>
    <xf numFmtId="0" fontId="32" fillId="80" borderId="0" applyNumberFormat="0" applyBorder="0" applyAlignment="0" applyProtection="0"/>
    <xf numFmtId="0" fontId="32" fillId="79" borderId="0" applyNumberFormat="0" applyBorder="0" applyAlignment="0" applyProtection="0"/>
    <xf numFmtId="0" fontId="32" fillId="80" borderId="0" applyNumberFormat="0" applyBorder="0" applyAlignment="0" applyProtection="0"/>
    <xf numFmtId="0" fontId="32" fillId="80" borderId="0" applyNumberFormat="0" applyBorder="0" applyAlignment="0" applyProtection="0"/>
    <xf numFmtId="0" fontId="31" fillId="75" borderId="0" applyNumberFormat="0" applyBorder="0" applyAlignment="0" applyProtection="0"/>
    <xf numFmtId="0" fontId="31" fillId="75" borderId="0" applyNumberFormat="0" applyBorder="0" applyAlignment="0" applyProtection="0"/>
    <xf numFmtId="0" fontId="32" fillId="82" borderId="0" applyNumberFormat="0" applyBorder="0" applyAlignment="0" applyProtection="0"/>
    <xf numFmtId="0" fontId="32" fillId="82" borderId="0" applyNumberFormat="0" applyBorder="0" applyAlignment="0" applyProtection="0"/>
    <xf numFmtId="0" fontId="31" fillId="83" borderId="0" applyNumberFormat="0" applyAlignment="0" applyProtection="0"/>
    <xf numFmtId="0" fontId="31" fillId="83" borderId="0" applyNumberFormat="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83" borderId="0" applyNumberFormat="0" applyAlignment="0" applyProtection="0"/>
    <xf numFmtId="0" fontId="31" fillId="83" borderId="0" applyNumberFormat="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83" borderId="0" applyNumberFormat="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63" borderId="0" applyNumberFormat="0" applyBorder="0" applyAlignment="0" applyProtection="0"/>
    <xf numFmtId="0" fontId="31" fillId="83" borderId="0" applyNumberFormat="0" applyAlignment="0" applyProtection="0"/>
    <xf numFmtId="0" fontId="31" fillId="83" borderId="0" applyNumberFormat="0" applyAlignment="0" applyProtection="0"/>
    <xf numFmtId="0" fontId="31" fillId="83" borderId="0" applyNumberFormat="0" applyAlignment="0" applyProtection="0"/>
    <xf numFmtId="0" fontId="31" fillId="83" borderId="0" applyNumberFormat="0" applyAlignment="0" applyProtection="0"/>
    <xf numFmtId="0" fontId="31" fillId="83" borderId="0" applyNumberFormat="0" applyAlignment="0" applyProtection="0"/>
    <xf numFmtId="0" fontId="31" fillId="83" borderId="0" applyNumberFormat="0" applyAlignment="0" applyProtection="0"/>
    <xf numFmtId="0" fontId="31" fillId="83" borderId="0" applyNumberFormat="0" applyAlignment="0" applyProtection="0"/>
    <xf numFmtId="0" fontId="31" fillId="83" borderId="0" applyNumberFormat="0" applyAlignment="0" applyProtection="0"/>
    <xf numFmtId="0" fontId="31" fillId="75" borderId="0" applyNumberFormat="0" applyBorder="0" applyAlignment="0" applyProtection="0"/>
    <xf numFmtId="0" fontId="31" fillId="83" borderId="0" applyNumberFormat="0" applyAlignment="0" applyProtection="0"/>
    <xf numFmtId="0" fontId="31" fillId="75" borderId="0" applyNumberFormat="0" applyBorder="0" applyAlignment="0" applyProtection="0"/>
    <xf numFmtId="0" fontId="31" fillId="75" borderId="0" applyNumberFormat="0" applyBorder="0" applyAlignment="0" applyProtection="0"/>
    <xf numFmtId="0" fontId="31" fillId="75" borderId="0" applyNumberFormat="0" applyBorder="0" applyAlignment="0" applyProtection="0"/>
    <xf numFmtId="0" fontId="31" fillId="83" borderId="0" applyNumberFormat="0" applyAlignment="0" applyProtection="0"/>
    <xf numFmtId="0" fontId="31" fillId="83" borderId="0" applyNumberFormat="0" applyAlignment="0" applyProtection="0"/>
    <xf numFmtId="0" fontId="31" fillId="75" borderId="0" applyNumberFormat="0" applyBorder="0" applyAlignment="0" applyProtection="0"/>
    <xf numFmtId="0" fontId="31" fillId="75" borderId="0" applyNumberFormat="0" applyBorder="0" applyAlignment="0" applyProtection="0"/>
    <xf numFmtId="0" fontId="31" fillId="83" borderId="0" applyNumberFormat="0" applyAlignment="0" applyProtection="0"/>
    <xf numFmtId="0" fontId="31" fillId="83" borderId="0" applyNumberFormat="0" applyAlignment="0" applyProtection="0"/>
    <xf numFmtId="0" fontId="31" fillId="83" borderId="0" applyNumberFormat="0" applyAlignment="0" applyProtection="0"/>
    <xf numFmtId="0" fontId="31" fillId="75" borderId="0" applyNumberFormat="0" applyBorder="0" applyAlignment="0" applyProtection="0"/>
    <xf numFmtId="0" fontId="31" fillId="75" borderId="0" applyNumberFormat="0" applyBorder="0" applyAlignment="0" applyProtection="0"/>
    <xf numFmtId="0" fontId="31" fillId="83" borderId="0" applyNumberFormat="0" applyAlignment="0" applyProtection="0"/>
    <xf numFmtId="0" fontId="31" fillId="75" borderId="0" applyNumberFormat="0" applyBorder="0" applyAlignment="0" applyProtection="0"/>
    <xf numFmtId="0" fontId="31" fillId="83" borderId="0" applyNumberFormat="0" applyAlignment="0" applyProtection="0"/>
    <xf numFmtId="0" fontId="31" fillId="83" borderId="0" applyNumberFormat="0" applyAlignment="0" applyProtection="0"/>
    <xf numFmtId="0" fontId="31" fillId="75" borderId="0" applyNumberFormat="0" applyBorder="0" applyAlignment="0" applyProtection="0"/>
    <xf numFmtId="0" fontId="31" fillId="75" borderId="0" applyNumberFormat="0" applyBorder="0" applyAlignment="0" applyProtection="0"/>
    <xf numFmtId="0" fontId="31" fillId="75" borderId="0" applyNumberFormat="0" applyBorder="0" applyAlignment="0" applyProtection="0"/>
    <xf numFmtId="0" fontId="32" fillId="82" borderId="0" applyNumberFormat="0" applyBorder="0" applyAlignment="0" applyProtection="0"/>
    <xf numFmtId="0" fontId="32" fillId="82" borderId="0" applyNumberFormat="0" applyBorder="0" applyAlignment="0" applyProtection="0"/>
    <xf numFmtId="0" fontId="31" fillId="83" borderId="0" applyNumberFormat="0" applyAlignment="0" applyProtection="0"/>
    <xf numFmtId="0" fontId="31" fillId="75" borderId="0" applyNumberFormat="0" applyBorder="0" applyAlignment="0" applyProtection="0"/>
    <xf numFmtId="0" fontId="32" fillId="82" borderId="0" applyNumberFormat="0" applyBorder="0" applyAlignment="0" applyProtection="0"/>
    <xf numFmtId="0" fontId="32" fillId="82" borderId="0" applyNumberFormat="0" applyBorder="0" applyAlignment="0" applyProtection="0"/>
    <xf numFmtId="0" fontId="32" fillId="82" borderId="0" applyNumberFormat="0" applyBorder="0" applyAlignment="0" applyProtection="0"/>
    <xf numFmtId="0" fontId="31" fillId="75" borderId="0" applyNumberFormat="0" applyBorder="0" applyAlignment="0" applyProtection="0"/>
    <xf numFmtId="0" fontId="32" fillId="82" borderId="0" applyNumberFormat="0" applyBorder="0" applyAlignment="0" applyProtection="0"/>
    <xf numFmtId="0" fontId="32" fillId="82" borderId="0" applyNumberFormat="0" applyBorder="0" applyAlignment="0" applyProtection="0"/>
    <xf numFmtId="0" fontId="32" fillId="82" borderId="0" applyNumberFormat="0" applyBorder="0" applyAlignment="0" applyProtection="0"/>
    <xf numFmtId="0" fontId="31" fillId="83" borderId="0" applyNumberFormat="0" applyAlignment="0" applyProtection="0"/>
    <xf numFmtId="0" fontId="32" fillId="82" borderId="0" applyNumberFormat="0" applyBorder="0" applyAlignment="0" applyProtection="0"/>
    <xf numFmtId="0" fontId="31" fillId="83" borderId="0" applyNumberFormat="0" applyAlignment="0" applyProtection="0"/>
    <xf numFmtId="0" fontId="31" fillId="84" borderId="0" applyNumberFormat="0" applyBorder="0" applyAlignment="0" applyProtection="0"/>
    <xf numFmtId="0" fontId="31" fillId="84" borderId="0" applyNumberFormat="0" applyBorder="0" applyAlignment="0" applyProtection="0"/>
    <xf numFmtId="0" fontId="32" fillId="84" borderId="0" applyNumberFormat="0" applyBorder="0" applyAlignment="0" applyProtection="0"/>
    <xf numFmtId="0" fontId="32" fillId="48" borderId="0" applyNumberFormat="0" applyBorder="0" applyAlignment="0" applyProtection="0"/>
    <xf numFmtId="0" fontId="32" fillId="85" borderId="0" applyNumberFormat="0" applyBorder="0" applyAlignment="0" applyProtection="0"/>
    <xf numFmtId="0" fontId="32" fillId="48"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5" borderId="0" applyNumberFormat="0" applyBorder="0" applyAlignment="0" applyProtection="0"/>
    <xf numFmtId="0" fontId="32" fillId="84" borderId="0" applyNumberFormat="0" applyBorder="0" applyAlignment="0" applyProtection="0"/>
    <xf numFmtId="0" fontId="32" fillId="85" borderId="0" applyNumberFormat="0" applyBorder="0" applyAlignment="0" applyProtection="0"/>
    <xf numFmtId="0" fontId="32" fillId="85" borderId="0" applyNumberFormat="0" applyBorder="0" applyAlignment="0" applyProtection="0"/>
    <xf numFmtId="0" fontId="32" fillId="85" borderId="0" applyNumberFormat="0" applyBorder="0" applyAlignment="0" applyProtection="0"/>
    <xf numFmtId="0" fontId="32" fillId="48" borderId="0" applyNumberFormat="0" applyBorder="0" applyAlignment="0" applyProtection="0"/>
    <xf numFmtId="0" fontId="32" fillId="48" borderId="0" applyNumberFormat="0" applyBorder="0" applyAlignment="0" applyProtection="0"/>
    <xf numFmtId="0" fontId="32" fillId="48" borderId="0" applyNumberFormat="0" applyBorder="0" applyAlignment="0" applyProtection="0"/>
    <xf numFmtId="0" fontId="31" fillId="86" borderId="0" applyNumberFormat="0" applyAlignment="0" applyProtection="0"/>
    <xf numFmtId="0" fontId="32" fillId="85" borderId="0" applyNumberFormat="0" applyBorder="0" applyAlignment="0" applyProtection="0"/>
    <xf numFmtId="0" fontId="31" fillId="86" borderId="0" applyNumberFormat="0" applyAlignment="0" applyProtection="0"/>
    <xf numFmtId="0" fontId="32" fillId="85" borderId="0" applyNumberFormat="0" applyBorder="0" applyAlignment="0" applyProtection="0"/>
    <xf numFmtId="0" fontId="31" fillId="86" borderId="0" applyNumberFormat="0" applyAlignment="0" applyProtection="0"/>
    <xf numFmtId="0" fontId="31" fillId="86" borderId="0" applyNumberFormat="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86" borderId="0" applyNumberFormat="0" applyAlignment="0" applyProtection="0"/>
    <xf numFmtId="0" fontId="31" fillId="86" borderId="0" applyNumberFormat="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86" borderId="0" applyNumberFormat="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46" borderId="0" applyNumberFormat="0" applyBorder="0" applyAlignment="0" applyProtection="0"/>
    <xf numFmtId="0" fontId="31" fillId="86" borderId="0" applyNumberFormat="0" applyAlignment="0" applyProtection="0"/>
    <xf numFmtId="0" fontId="31" fillId="86" borderId="0" applyNumberFormat="0" applyAlignment="0" applyProtection="0"/>
    <xf numFmtId="0" fontId="31" fillId="86" borderId="0" applyNumberFormat="0" applyAlignment="0" applyProtection="0"/>
    <xf numFmtId="0" fontId="31" fillId="86" borderId="0" applyNumberFormat="0" applyAlignment="0" applyProtection="0"/>
    <xf numFmtId="0" fontId="31" fillId="86" borderId="0" applyNumberFormat="0" applyAlignment="0" applyProtection="0"/>
    <xf numFmtId="0" fontId="31" fillId="86" borderId="0" applyNumberFormat="0" applyAlignment="0" applyProtection="0"/>
    <xf numFmtId="0" fontId="31" fillId="86" borderId="0" applyNumberFormat="0" applyAlignment="0" applyProtection="0"/>
    <xf numFmtId="0" fontId="31" fillId="86" borderId="0" applyNumberFormat="0" applyAlignment="0" applyProtection="0"/>
    <xf numFmtId="0" fontId="31" fillId="84" borderId="0" applyNumberFormat="0" applyBorder="0" applyAlignment="0" applyProtection="0"/>
    <xf numFmtId="0" fontId="31" fillId="86" borderId="0" applyNumberFormat="0" applyAlignment="0" applyProtection="0"/>
    <xf numFmtId="0" fontId="31" fillId="84" borderId="0" applyNumberFormat="0" applyBorder="0" applyAlignment="0" applyProtection="0"/>
    <xf numFmtId="0" fontId="31" fillId="84" borderId="0" applyNumberFormat="0" applyBorder="0" applyAlignment="0" applyProtection="0"/>
    <xf numFmtId="0" fontId="31" fillId="84" borderId="0" applyNumberFormat="0" applyBorder="0" applyAlignment="0" applyProtection="0"/>
    <xf numFmtId="0" fontId="31" fillId="86" borderId="0" applyNumberFormat="0" applyAlignment="0" applyProtection="0"/>
    <xf numFmtId="0" fontId="31" fillId="86" borderId="0" applyNumberFormat="0" applyAlignment="0" applyProtection="0"/>
    <xf numFmtId="0" fontId="31" fillId="84" borderId="0" applyNumberFormat="0" applyBorder="0" applyAlignment="0" applyProtection="0"/>
    <xf numFmtId="0" fontId="31" fillId="84" borderId="0" applyNumberFormat="0" applyBorder="0" applyAlignment="0" applyProtection="0"/>
    <xf numFmtId="0" fontId="31" fillId="86" borderId="0" applyNumberFormat="0" applyAlignment="0" applyProtection="0"/>
    <xf numFmtId="0" fontId="31" fillId="86" borderId="0" applyNumberFormat="0" applyAlignment="0" applyProtection="0"/>
    <xf numFmtId="0" fontId="31" fillId="86" borderId="0" applyNumberFormat="0" applyAlignment="0" applyProtection="0"/>
    <xf numFmtId="0" fontId="31" fillId="84" borderId="0" applyNumberFormat="0" applyBorder="0" applyAlignment="0" applyProtection="0"/>
    <xf numFmtId="0" fontId="31" fillId="84" borderId="0" applyNumberFormat="0" applyBorder="0" applyAlignment="0" applyProtection="0"/>
    <xf numFmtId="0" fontId="31" fillId="86" borderId="0" applyNumberFormat="0" applyAlignment="0" applyProtection="0"/>
    <xf numFmtId="0" fontId="31" fillId="84" borderId="0" applyNumberFormat="0" applyBorder="0" applyAlignment="0" applyProtection="0"/>
    <xf numFmtId="0" fontId="31" fillId="86" borderId="0" applyNumberFormat="0" applyAlignment="0" applyProtection="0"/>
    <xf numFmtId="0" fontId="31" fillId="86" borderId="0" applyNumberFormat="0" applyAlignment="0" applyProtection="0"/>
    <xf numFmtId="0" fontId="31" fillId="84" borderId="0" applyNumberFormat="0" applyBorder="0" applyAlignment="0" applyProtection="0"/>
    <xf numFmtId="0" fontId="31" fillId="84" borderId="0" applyNumberFormat="0" applyBorder="0" applyAlignment="0" applyProtection="0"/>
    <xf numFmtId="0" fontId="31" fillId="84" borderId="0" applyNumberFormat="0" applyBorder="0" applyAlignment="0" applyProtection="0"/>
    <xf numFmtId="0" fontId="32" fillId="85" borderId="0" applyNumberFormat="0" applyBorder="0" applyAlignment="0" applyProtection="0"/>
    <xf numFmtId="0" fontId="32" fillId="85" borderId="0" applyNumberFormat="0" applyBorder="0" applyAlignment="0" applyProtection="0"/>
    <xf numFmtId="0" fontId="32" fillId="84" borderId="0" applyNumberFormat="0" applyBorder="0" applyAlignment="0" applyProtection="0"/>
    <xf numFmtId="0" fontId="32" fillId="85"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1" fillId="84" borderId="0" applyNumberFormat="0" applyBorder="0" applyAlignment="0" applyProtection="0"/>
    <xf numFmtId="0" fontId="32" fillId="84" borderId="0" applyNumberFormat="0" applyBorder="0" applyAlignment="0" applyProtection="0"/>
    <xf numFmtId="0" fontId="32" fillId="85"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5" borderId="0" applyNumberFormat="0" applyBorder="0" applyAlignment="0" applyProtection="0"/>
    <xf numFmtId="0" fontId="32" fillId="84" borderId="0" applyNumberFormat="0" applyBorder="0" applyAlignment="0" applyProtection="0"/>
    <xf numFmtId="0" fontId="32" fillId="85" borderId="0" applyNumberFormat="0" applyBorder="0" applyAlignment="0" applyProtection="0"/>
    <xf numFmtId="0" fontId="31" fillId="86" borderId="0" applyNumberFormat="0" applyAlignment="0" applyProtection="0"/>
    <xf numFmtId="0" fontId="32" fillId="85" borderId="0" applyNumberFormat="0" applyBorder="0" applyAlignment="0" applyProtection="0"/>
    <xf numFmtId="0" fontId="32" fillId="84" borderId="0" applyNumberFormat="0" applyBorder="0" applyAlignment="0" applyProtection="0"/>
    <xf numFmtId="0" fontId="32" fillId="85"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1" fillId="84" borderId="0" applyNumberFormat="0" applyBorder="0" applyAlignment="0" applyProtection="0"/>
    <xf numFmtId="0" fontId="32" fillId="84" borderId="0" applyNumberFormat="0" applyBorder="0" applyAlignment="0" applyProtection="0"/>
    <xf numFmtId="0" fontId="32" fillId="85"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5" borderId="0" applyNumberFormat="0" applyBorder="0" applyAlignment="0" applyProtection="0"/>
    <xf numFmtId="0" fontId="32" fillId="84" borderId="0" applyNumberFormat="0" applyBorder="0" applyAlignment="0" applyProtection="0"/>
    <xf numFmtId="0" fontId="32" fillId="85" borderId="0" applyNumberFormat="0" applyBorder="0" applyAlignment="0" applyProtection="0"/>
    <xf numFmtId="0" fontId="32" fillId="85" borderId="0" applyNumberFormat="0" applyBorder="0" applyAlignment="0" applyProtection="0"/>
    <xf numFmtId="0" fontId="32" fillId="85" borderId="0" applyNumberFormat="0" applyBorder="0" applyAlignment="0" applyProtection="0"/>
    <xf numFmtId="0" fontId="32" fillId="48"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5" borderId="0" applyNumberFormat="0" applyBorder="0" applyAlignment="0" applyProtection="0"/>
    <xf numFmtId="0" fontId="32" fillId="84" borderId="0" applyNumberFormat="0" applyBorder="0" applyAlignment="0" applyProtection="0"/>
    <xf numFmtId="0" fontId="32" fillId="85" borderId="0" applyNumberFormat="0" applyBorder="0" applyAlignment="0" applyProtection="0"/>
    <xf numFmtId="0" fontId="32" fillId="85" borderId="0" applyNumberFormat="0" applyBorder="0" applyAlignment="0" applyProtection="0"/>
    <xf numFmtId="0" fontId="32" fillId="85" borderId="0" applyNumberFormat="0" applyBorder="0" applyAlignment="0" applyProtection="0"/>
    <xf numFmtId="0" fontId="32" fillId="48" borderId="0" applyNumberFormat="0" applyBorder="0" applyAlignment="0" applyProtection="0"/>
    <xf numFmtId="0" fontId="32" fillId="84" borderId="0" applyNumberFormat="0" applyBorder="0" applyAlignment="0" applyProtection="0"/>
    <xf numFmtId="0" fontId="32" fillId="48"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5" borderId="0" applyNumberFormat="0" applyBorder="0" applyAlignment="0" applyProtection="0"/>
    <xf numFmtId="0" fontId="32" fillId="84" borderId="0" applyNumberFormat="0" applyBorder="0" applyAlignment="0" applyProtection="0"/>
    <xf numFmtId="0" fontId="32" fillId="85" borderId="0" applyNumberFormat="0" applyBorder="0" applyAlignment="0" applyProtection="0"/>
    <xf numFmtId="0" fontId="32" fillId="85" borderId="0" applyNumberFormat="0" applyBorder="0" applyAlignment="0" applyProtection="0"/>
    <xf numFmtId="0" fontId="32" fillId="85" borderId="0" applyNumberFormat="0" applyBorder="0" applyAlignment="0" applyProtection="0"/>
    <xf numFmtId="0" fontId="32" fillId="48"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4" borderId="0" applyNumberFormat="0" applyBorder="0" applyAlignment="0" applyProtection="0"/>
    <xf numFmtId="0" fontId="32" fillId="85" borderId="0" applyNumberFormat="0" applyBorder="0" applyAlignment="0" applyProtection="0"/>
    <xf numFmtId="0" fontId="32" fillId="84" borderId="0" applyNumberFormat="0" applyBorder="0" applyAlignment="0" applyProtection="0"/>
    <xf numFmtId="0" fontId="32" fillId="85" borderId="0" applyNumberFormat="0" applyBorder="0" applyAlignment="0" applyProtection="0"/>
    <xf numFmtId="0" fontId="32" fillId="85" borderId="0" applyNumberFormat="0" applyBorder="0" applyAlignment="0" applyProtection="0"/>
    <xf numFmtId="0" fontId="32" fillId="75" borderId="0" applyNumberFormat="0" applyBorder="0" applyAlignment="0" applyProtection="0"/>
    <xf numFmtId="0" fontId="32" fillId="75" borderId="0" applyNumberFormat="0" applyBorder="0" applyAlignment="0" applyProtection="0"/>
    <xf numFmtId="0" fontId="32" fillId="75" borderId="0" applyNumberFormat="0" applyBorder="0" applyAlignment="0" applyProtection="0"/>
    <xf numFmtId="0" fontId="32" fillId="75" borderId="0" applyNumberFormat="0" applyBorder="0" applyAlignment="0" applyProtection="0"/>
    <xf numFmtId="0" fontId="32" fillId="75" borderId="0" applyNumberFormat="0" applyBorder="0" applyAlignment="0" applyProtection="0"/>
    <xf numFmtId="0" fontId="31" fillId="87" borderId="0" applyNumberFormat="0" applyAlignment="0" applyProtection="0"/>
    <xf numFmtId="0" fontId="32" fillId="20" borderId="0" applyNumberFormat="0" applyBorder="0" applyAlignment="0" applyProtection="0"/>
    <xf numFmtId="0" fontId="31" fillId="87" borderId="0" applyNumberFormat="0" applyAlignment="0" applyProtection="0"/>
    <xf numFmtId="0" fontId="31" fillId="87" borderId="0" applyNumberFormat="0" applyAlignment="0" applyProtection="0"/>
    <xf numFmtId="0" fontId="31" fillId="87" borderId="0" applyNumberFormat="0" applyAlignment="0" applyProtection="0"/>
    <xf numFmtId="0" fontId="31" fillId="88" borderId="0" applyNumberFormat="0" applyBorder="0" applyAlignment="0" applyProtection="0"/>
    <xf numFmtId="0" fontId="31" fillId="88" borderId="0" applyNumberFormat="0" applyBorder="0" applyAlignment="0" applyProtection="0"/>
    <xf numFmtId="0" fontId="31" fillId="88" borderId="0" applyNumberFormat="0" applyBorder="0" applyAlignment="0" applyProtection="0"/>
    <xf numFmtId="0" fontId="31" fillId="87" borderId="0" applyNumberFormat="0" applyAlignment="0" applyProtection="0"/>
    <xf numFmtId="0" fontId="31" fillId="87" borderId="0" applyNumberFormat="0" applyAlignment="0" applyProtection="0"/>
    <xf numFmtId="0" fontId="31" fillId="88" borderId="0" applyNumberFormat="0" applyBorder="0" applyAlignment="0" applyProtection="0"/>
    <xf numFmtId="0" fontId="31" fillId="88" borderId="0" applyNumberFormat="0" applyBorder="0" applyAlignment="0" applyProtection="0"/>
    <xf numFmtId="0" fontId="31" fillId="88" borderId="0" applyNumberFormat="0" applyBorder="0" applyAlignment="0" applyProtection="0"/>
    <xf numFmtId="0" fontId="31" fillId="88" borderId="0" applyNumberFormat="0" applyBorder="0" applyAlignment="0" applyProtection="0"/>
    <xf numFmtId="0" fontId="31" fillId="88" borderId="0" applyNumberFormat="0" applyBorder="0" applyAlignment="0" applyProtection="0"/>
    <xf numFmtId="0" fontId="31" fillId="87" borderId="0" applyNumberFormat="0" applyAlignment="0" applyProtection="0"/>
    <xf numFmtId="0" fontId="31" fillId="88" borderId="0" applyNumberFormat="0" applyBorder="0" applyAlignment="0" applyProtection="0"/>
    <xf numFmtId="0" fontId="31" fillId="88" borderId="0" applyNumberFormat="0" applyBorder="0" applyAlignment="0" applyProtection="0"/>
    <xf numFmtId="0" fontId="31" fillId="88" borderId="0" applyNumberFormat="0" applyBorder="0" applyAlignment="0" applyProtection="0"/>
    <xf numFmtId="0" fontId="31" fillId="88" borderId="0" applyNumberFormat="0" applyBorder="0" applyAlignment="0" applyProtection="0"/>
    <xf numFmtId="0" fontId="31" fillId="87" borderId="0" applyNumberFormat="0" applyAlignment="0" applyProtection="0"/>
    <xf numFmtId="0" fontId="31" fillId="87" borderId="0" applyNumberFormat="0" applyAlignment="0" applyProtection="0"/>
    <xf numFmtId="0" fontId="31" fillId="87" borderId="0" applyNumberFormat="0" applyAlignment="0" applyProtection="0"/>
    <xf numFmtId="0" fontId="31" fillId="87" borderId="0" applyNumberFormat="0" applyAlignment="0" applyProtection="0"/>
    <xf numFmtId="0" fontId="31" fillId="87" borderId="0" applyNumberFormat="0" applyAlignment="0" applyProtection="0"/>
    <xf numFmtId="0" fontId="31" fillId="87" borderId="0" applyNumberFormat="0" applyAlignment="0" applyProtection="0"/>
    <xf numFmtId="0" fontId="31" fillId="87" borderId="0" applyNumberFormat="0" applyAlignment="0" applyProtection="0"/>
    <xf numFmtId="0" fontId="31" fillId="87" borderId="0" applyNumberFormat="0" applyAlignment="0" applyProtection="0"/>
    <xf numFmtId="0" fontId="31" fillId="87" borderId="0" applyNumberFormat="0" applyAlignment="0" applyProtection="0"/>
    <xf numFmtId="0" fontId="31" fillId="87" borderId="0" applyNumberFormat="0" applyAlignment="0" applyProtection="0"/>
    <xf numFmtId="0" fontId="31" fillId="87" borderId="0" applyNumberFormat="0" applyAlignment="0" applyProtection="0"/>
    <xf numFmtId="0" fontId="31" fillId="87" borderId="0" applyNumberFormat="0" applyAlignment="0" applyProtection="0"/>
    <xf numFmtId="0" fontId="31" fillId="87" borderId="0" applyNumberFormat="0" applyAlignment="0" applyProtection="0"/>
    <xf numFmtId="0" fontId="31" fillId="87" borderId="0" applyNumberFormat="0" applyAlignment="0" applyProtection="0"/>
    <xf numFmtId="0" fontId="31" fillId="87" borderId="0" applyNumberFormat="0" applyAlignment="0" applyProtection="0"/>
    <xf numFmtId="0" fontId="31" fillId="87" borderId="0" applyNumberFormat="0" applyAlignment="0" applyProtection="0"/>
    <xf numFmtId="0" fontId="32" fillId="20" borderId="0" applyNumberFormat="0" applyBorder="0" applyAlignment="0" applyProtection="0"/>
    <xf numFmtId="0" fontId="32" fillId="20" borderId="0" applyNumberFormat="0" applyBorder="0" applyAlignment="0" applyProtection="0"/>
    <xf numFmtId="0" fontId="31" fillId="87" borderId="0" applyNumberFormat="0" applyAlignment="0" applyProtection="0"/>
    <xf numFmtId="0" fontId="31" fillId="88" borderId="0" applyNumberFormat="0" applyBorder="0" applyAlignment="0" applyProtection="0"/>
    <xf numFmtId="0" fontId="31" fillId="88" borderId="0" applyNumberFormat="0" applyBorder="0" applyAlignment="0" applyProtection="0"/>
    <xf numFmtId="0" fontId="32" fillId="75" borderId="0" applyNumberFormat="0" applyBorder="0" applyAlignment="0" applyProtection="0"/>
    <xf numFmtId="0" fontId="32" fillId="75" borderId="0" applyNumberFormat="0" applyBorder="0" applyAlignment="0" applyProtection="0"/>
    <xf numFmtId="0" fontId="32" fillId="75" borderId="0" applyNumberFormat="0" applyBorder="0" applyAlignment="0" applyProtection="0"/>
    <xf numFmtId="0" fontId="32" fillId="75" borderId="0" applyNumberFormat="0" applyBorder="0" applyAlignment="0" applyProtection="0"/>
    <xf numFmtId="0" fontId="31" fillId="89" borderId="0" applyNumberFormat="0" applyAlignment="0" applyProtection="0"/>
    <xf numFmtId="0" fontId="31" fillId="89"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89" borderId="0" applyNumberFormat="0" applyAlignment="0" applyProtection="0"/>
    <xf numFmtId="0" fontId="31" fillId="89"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89"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89" borderId="0" applyNumberFormat="0" applyAlignment="0" applyProtection="0"/>
    <xf numFmtId="0" fontId="31" fillId="89" borderId="0" applyNumberFormat="0" applyAlignment="0" applyProtection="0"/>
    <xf numFmtId="0" fontId="31" fillId="89" borderId="0" applyNumberFormat="0" applyAlignment="0" applyProtection="0"/>
    <xf numFmtId="0" fontId="31" fillId="89" borderId="0" applyNumberFormat="0" applyAlignment="0" applyProtection="0"/>
    <xf numFmtId="0" fontId="31" fillId="89" borderId="0" applyNumberFormat="0" applyAlignment="0" applyProtection="0"/>
    <xf numFmtId="0" fontId="31" fillId="89" borderId="0" applyNumberFormat="0" applyAlignment="0" applyProtection="0"/>
    <xf numFmtId="0" fontId="31" fillId="89" borderId="0" applyNumberFormat="0" applyAlignment="0" applyProtection="0"/>
    <xf numFmtId="0" fontId="31" fillId="89" borderId="0" applyNumberFormat="0" applyAlignment="0" applyProtection="0"/>
    <xf numFmtId="0" fontId="31" fillId="89" borderId="0" applyNumberFormat="0" applyAlignment="0" applyProtection="0"/>
    <xf numFmtId="0" fontId="32" fillId="24" borderId="0" applyNumberFormat="0" applyBorder="0" applyAlignment="0" applyProtection="0"/>
    <xf numFmtId="0" fontId="31" fillId="89" borderId="0" applyNumberFormat="0" applyAlignment="0" applyProtection="0"/>
    <xf numFmtId="0" fontId="31" fillId="89" borderId="0" applyNumberFormat="0" applyAlignment="0" applyProtection="0"/>
    <xf numFmtId="0" fontId="31" fillId="89" borderId="0" applyNumberFormat="0" applyAlignment="0" applyProtection="0"/>
    <xf numFmtId="0" fontId="31" fillId="89" borderId="0" applyNumberFormat="0" applyAlignment="0" applyProtection="0"/>
    <xf numFmtId="0" fontId="31" fillId="89" borderId="0" applyNumberFormat="0" applyAlignment="0" applyProtection="0"/>
    <xf numFmtId="0" fontId="31" fillId="89" borderId="0" applyNumberFormat="0" applyAlignment="0" applyProtection="0"/>
    <xf numFmtId="0" fontId="31" fillId="89" borderId="0" applyNumberFormat="0" applyAlignment="0" applyProtection="0"/>
    <xf numFmtId="0" fontId="32" fillId="24" borderId="0" applyNumberFormat="0" applyBorder="0" applyAlignment="0" applyProtection="0"/>
    <xf numFmtId="0" fontId="32" fillId="24" borderId="0" applyNumberFormat="0" applyBorder="0" applyAlignment="0" applyProtection="0"/>
    <xf numFmtId="0" fontId="31" fillId="89"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89" borderId="0" applyNumberFormat="0" applyAlignment="0" applyProtection="0"/>
    <xf numFmtId="0" fontId="31" fillId="89" borderId="0" applyNumberFormat="0" applyAlignment="0" applyProtection="0"/>
    <xf numFmtId="0" fontId="31" fillId="91" borderId="0" applyNumberFormat="0" applyBorder="0" applyAlignment="0" applyProtection="0"/>
    <xf numFmtId="0" fontId="31" fillId="91" borderId="0" applyNumberFormat="0" applyBorder="0" applyAlignment="0" applyProtection="0"/>
    <xf numFmtId="0" fontId="32" fillId="28" borderId="0" applyNumberFormat="0" applyBorder="0" applyAlignment="0" applyProtection="0"/>
    <xf numFmtId="0" fontId="32" fillId="28" borderId="0" applyNumberFormat="0" applyBorder="0" applyAlignment="0" applyProtection="0"/>
    <xf numFmtId="0" fontId="31" fillId="92" borderId="0" applyNumberFormat="0" applyAlignment="0" applyProtection="0"/>
    <xf numFmtId="0" fontId="31" fillId="92" borderId="0" applyNumberFormat="0" applyAlignment="0" applyProtection="0"/>
    <xf numFmtId="0" fontId="31" fillId="70" borderId="0" applyNumberFormat="0" applyBorder="0" applyAlignment="0" applyProtection="0"/>
    <xf numFmtId="0" fontId="31" fillId="70" borderId="0" applyNumberFormat="0" applyBorder="0" applyAlignment="0" applyProtection="0"/>
    <xf numFmtId="0" fontId="31" fillId="70" borderId="0" applyNumberFormat="0" applyBorder="0" applyAlignment="0" applyProtection="0"/>
    <xf numFmtId="0" fontId="31" fillId="92" borderId="0" applyNumberFormat="0" applyAlignment="0" applyProtection="0"/>
    <xf numFmtId="0" fontId="31" fillId="92" borderId="0" applyNumberFormat="0" applyAlignment="0" applyProtection="0"/>
    <xf numFmtId="0" fontId="31" fillId="70" borderId="0" applyNumberFormat="0" applyBorder="0" applyAlignment="0" applyProtection="0"/>
    <xf numFmtId="0" fontId="31" fillId="70" borderId="0" applyNumberFormat="0" applyBorder="0" applyAlignment="0" applyProtection="0"/>
    <xf numFmtId="0" fontId="31" fillId="70" borderId="0" applyNumberFormat="0" applyBorder="0" applyAlignment="0" applyProtection="0"/>
    <xf numFmtId="0" fontId="31" fillId="70" borderId="0" applyNumberFormat="0" applyBorder="0" applyAlignment="0" applyProtection="0"/>
    <xf numFmtId="0" fontId="31" fillId="70" borderId="0" applyNumberFormat="0" applyBorder="0" applyAlignment="0" applyProtection="0"/>
    <xf numFmtId="0" fontId="31" fillId="92" borderId="0" applyNumberFormat="0" applyAlignment="0" applyProtection="0"/>
    <xf numFmtId="0" fontId="31" fillId="70" borderId="0" applyNumberFormat="0" applyBorder="0" applyAlignment="0" applyProtection="0"/>
    <xf numFmtId="0" fontId="31" fillId="70" borderId="0" applyNumberFormat="0" applyBorder="0" applyAlignment="0" applyProtection="0"/>
    <xf numFmtId="0" fontId="31" fillId="70" borderId="0" applyNumberFormat="0" applyBorder="0" applyAlignment="0" applyProtection="0"/>
    <xf numFmtId="0" fontId="31" fillId="70" borderId="0" applyNumberFormat="0" applyBorder="0" applyAlignment="0" applyProtection="0"/>
    <xf numFmtId="0" fontId="31" fillId="92" borderId="0" applyNumberFormat="0" applyAlignment="0" applyProtection="0"/>
    <xf numFmtId="0" fontId="31" fillId="92" borderId="0" applyNumberFormat="0" applyAlignment="0" applyProtection="0"/>
    <xf numFmtId="0" fontId="31" fillId="92" borderId="0" applyNumberFormat="0" applyAlignment="0" applyProtection="0"/>
    <xf numFmtId="0" fontId="31" fillId="92" borderId="0" applyNumberFormat="0" applyAlignment="0" applyProtection="0"/>
    <xf numFmtId="0" fontId="31" fillId="92" borderId="0" applyNumberFormat="0" applyAlignment="0" applyProtection="0"/>
    <xf numFmtId="0" fontId="31" fillId="92" borderId="0" applyNumberFormat="0" applyAlignment="0" applyProtection="0"/>
    <xf numFmtId="0" fontId="31" fillId="92" borderId="0" applyNumberFormat="0" applyAlignment="0" applyProtection="0"/>
    <xf numFmtId="0" fontId="31" fillId="92" borderId="0" applyNumberFormat="0" applyAlignment="0" applyProtection="0"/>
    <xf numFmtId="0" fontId="31" fillId="91" borderId="0" applyNumberFormat="0" applyBorder="0" applyAlignment="0" applyProtection="0"/>
    <xf numFmtId="0" fontId="31" fillId="92" borderId="0" applyNumberFormat="0" applyAlignment="0" applyProtection="0"/>
    <xf numFmtId="0" fontId="31" fillId="91" borderId="0" applyNumberFormat="0" applyBorder="0" applyAlignment="0" applyProtection="0"/>
    <xf numFmtId="0" fontId="31" fillId="91" borderId="0" applyNumberFormat="0" applyBorder="0" applyAlignment="0" applyProtection="0"/>
    <xf numFmtId="0" fontId="31" fillId="91" borderId="0" applyNumberFormat="0" applyBorder="0" applyAlignment="0" applyProtection="0"/>
    <xf numFmtId="0" fontId="31" fillId="92" borderId="0" applyNumberFormat="0" applyAlignment="0" applyProtection="0"/>
    <xf numFmtId="0" fontId="31" fillId="92" borderId="0" applyNumberFormat="0" applyAlignment="0" applyProtection="0"/>
    <xf numFmtId="0" fontId="31" fillId="91" borderId="0" applyNumberFormat="0" applyBorder="0" applyAlignment="0" applyProtection="0"/>
    <xf numFmtId="0" fontId="31" fillId="91" borderId="0" applyNumberFormat="0" applyBorder="0" applyAlignment="0" applyProtection="0"/>
    <xf numFmtId="0" fontId="31" fillId="92" borderId="0" applyNumberFormat="0" applyAlignment="0" applyProtection="0"/>
    <xf numFmtId="0" fontId="31" fillId="92" borderId="0" applyNumberFormat="0" applyAlignment="0" applyProtection="0"/>
    <xf numFmtId="0" fontId="31" fillId="92" borderId="0" applyNumberFormat="0" applyAlignment="0" applyProtection="0"/>
    <xf numFmtId="0" fontId="31" fillId="91" borderId="0" applyNumberFormat="0" applyBorder="0" applyAlignment="0" applyProtection="0"/>
    <xf numFmtId="0" fontId="31" fillId="91" borderId="0" applyNumberFormat="0" applyBorder="0" applyAlignment="0" applyProtection="0"/>
    <xf numFmtId="0" fontId="31" fillId="92" borderId="0" applyNumberFormat="0" applyAlignment="0" applyProtection="0"/>
    <xf numFmtId="0" fontId="31" fillId="91" borderId="0" applyNumberFormat="0" applyBorder="0" applyAlignment="0" applyProtection="0"/>
    <xf numFmtId="0" fontId="31" fillId="92" borderId="0" applyNumberFormat="0" applyAlignment="0" applyProtection="0"/>
    <xf numFmtId="0" fontId="31" fillId="92" borderId="0" applyNumberFormat="0" applyAlignment="0" applyProtection="0"/>
    <xf numFmtId="0" fontId="31" fillId="91" borderId="0" applyNumberFormat="0" applyBorder="0" applyAlignment="0" applyProtection="0"/>
    <xf numFmtId="0" fontId="31" fillId="91" borderId="0" applyNumberFormat="0" applyBorder="0" applyAlignment="0" applyProtection="0"/>
    <xf numFmtId="0" fontId="31" fillId="91" borderId="0" applyNumberFormat="0" applyBorder="0" applyAlignment="0" applyProtection="0"/>
    <xf numFmtId="0" fontId="32" fillId="28" borderId="0" applyNumberFormat="0" applyBorder="0" applyAlignment="0" applyProtection="0"/>
    <xf numFmtId="0" fontId="32" fillId="28" borderId="0" applyNumberFormat="0" applyBorder="0" applyAlignment="0" applyProtection="0"/>
    <xf numFmtId="0" fontId="31" fillId="92" borderId="0" applyNumberFormat="0" applyAlignment="0" applyProtection="0"/>
    <xf numFmtId="0" fontId="31" fillId="91" borderId="0" applyNumberFormat="0" applyBorder="0" applyAlignment="0" applyProtection="0"/>
    <xf numFmtId="0" fontId="32" fillId="28" borderId="0" applyNumberFormat="0" applyBorder="0" applyAlignment="0" applyProtection="0"/>
    <xf numFmtId="0" fontId="32" fillId="28" borderId="0" applyNumberFormat="0" applyBorder="0" applyAlignment="0" applyProtection="0"/>
    <xf numFmtId="0" fontId="32" fillId="28" borderId="0" applyNumberFormat="0" applyBorder="0" applyAlignment="0" applyProtection="0"/>
    <xf numFmtId="0" fontId="31" fillId="91" borderId="0" applyNumberFormat="0" applyBorder="0" applyAlignment="0" applyProtection="0"/>
    <xf numFmtId="0" fontId="32" fillId="28" borderId="0" applyNumberFormat="0" applyBorder="0" applyAlignment="0" applyProtection="0"/>
    <xf numFmtId="0" fontId="32" fillId="28" borderId="0" applyNumberFormat="0" applyBorder="0" applyAlignment="0" applyProtection="0"/>
    <xf numFmtId="0" fontId="32" fillId="28" borderId="0" applyNumberFormat="0" applyBorder="0" applyAlignment="0" applyProtection="0"/>
    <xf numFmtId="0" fontId="31" fillId="92" borderId="0" applyNumberFormat="0" applyAlignment="0" applyProtection="0"/>
    <xf numFmtId="0" fontId="32" fillId="28" borderId="0" applyNumberFormat="0" applyBorder="0" applyAlignment="0" applyProtection="0"/>
    <xf numFmtId="0" fontId="31" fillId="92" borderId="0" applyNumberFormat="0" applyAlignment="0" applyProtection="0"/>
    <xf numFmtId="0" fontId="31" fillId="79" borderId="0" applyNumberFormat="0" applyBorder="0" applyAlignment="0" applyProtection="0"/>
    <xf numFmtId="0" fontId="31" fillId="79" borderId="0" applyNumberFormat="0" applyBorder="0" applyAlignment="0" applyProtection="0"/>
    <xf numFmtId="0" fontId="32" fillId="32" borderId="0" applyNumberFormat="0" applyBorder="0" applyAlignment="0" applyProtection="0"/>
    <xf numFmtId="0" fontId="32" fillId="77" borderId="0" applyNumberFormat="0" applyBorder="0" applyAlignment="0" applyProtection="0"/>
    <xf numFmtId="0" fontId="32" fillId="32" borderId="0" applyNumberFormat="0" applyBorder="0" applyAlignment="0" applyProtection="0"/>
    <xf numFmtId="0" fontId="32" fillId="77" borderId="0" applyNumberFormat="0" applyBorder="0" applyAlignment="0" applyProtection="0"/>
    <xf numFmtId="0" fontId="32" fillId="77" borderId="0" applyNumberFormat="0" applyBorder="0" applyAlignment="0" applyProtection="0"/>
    <xf numFmtId="0" fontId="32" fillId="77" borderId="0" applyNumberFormat="0" applyBorder="0" applyAlignment="0" applyProtection="0"/>
    <xf numFmtId="0" fontId="32" fillId="77" borderId="0" applyNumberFormat="0" applyBorder="0" applyAlignment="0" applyProtection="0"/>
    <xf numFmtId="0" fontId="31" fillId="81" borderId="0" applyNumberFormat="0" applyAlignment="0" applyProtection="0"/>
    <xf numFmtId="0" fontId="32" fillId="32" borderId="0" applyNumberFormat="0" applyBorder="0" applyAlignment="0" applyProtection="0"/>
    <xf numFmtId="0" fontId="31" fillId="81" borderId="0" applyNumberFormat="0" applyAlignment="0" applyProtection="0"/>
    <xf numFmtId="0" fontId="31" fillId="81" borderId="0" applyNumberFormat="0" applyAlignment="0" applyProtection="0"/>
    <xf numFmtId="0" fontId="31" fillId="81" borderId="0" applyNumberFormat="0" applyAlignment="0" applyProtection="0"/>
    <xf numFmtId="0" fontId="31" fillId="77" borderId="0" applyNumberFormat="0" applyBorder="0" applyAlignment="0" applyProtection="0"/>
    <xf numFmtId="0" fontId="31" fillId="77" borderId="0" applyNumberFormat="0" applyBorder="0" applyAlignment="0" applyProtection="0"/>
    <xf numFmtId="0" fontId="31" fillId="77" borderId="0" applyNumberFormat="0" applyBorder="0" applyAlignment="0" applyProtection="0"/>
    <xf numFmtId="0" fontId="31" fillId="81" borderId="0" applyNumberFormat="0" applyAlignment="0" applyProtection="0"/>
    <xf numFmtId="0" fontId="31" fillId="81" borderId="0" applyNumberFormat="0" applyAlignment="0" applyProtection="0"/>
    <xf numFmtId="0" fontId="31" fillId="77" borderId="0" applyNumberFormat="0" applyBorder="0" applyAlignment="0" applyProtection="0"/>
    <xf numFmtId="0" fontId="31" fillId="77" borderId="0" applyNumberFormat="0" applyBorder="0" applyAlignment="0" applyProtection="0"/>
    <xf numFmtId="0" fontId="31" fillId="77" borderId="0" applyNumberFormat="0" applyBorder="0" applyAlignment="0" applyProtection="0"/>
    <xf numFmtId="0" fontId="31" fillId="77" borderId="0" applyNumberFormat="0" applyBorder="0" applyAlignment="0" applyProtection="0"/>
    <xf numFmtId="0" fontId="31" fillId="77" borderId="0" applyNumberFormat="0" applyBorder="0" applyAlignment="0" applyProtection="0"/>
    <xf numFmtId="0" fontId="31" fillId="81" borderId="0" applyNumberFormat="0" applyAlignment="0" applyProtection="0"/>
    <xf numFmtId="0" fontId="31" fillId="77" borderId="0" applyNumberFormat="0" applyBorder="0" applyAlignment="0" applyProtection="0"/>
    <xf numFmtId="0" fontId="31" fillId="77" borderId="0" applyNumberFormat="0" applyBorder="0" applyAlignment="0" applyProtection="0"/>
    <xf numFmtId="0" fontId="31" fillId="77" borderId="0" applyNumberFormat="0" applyBorder="0" applyAlignment="0" applyProtection="0"/>
    <xf numFmtId="0" fontId="31" fillId="77" borderId="0" applyNumberFormat="0" applyBorder="0" applyAlignment="0" applyProtection="0"/>
    <xf numFmtId="0" fontId="31" fillId="81" borderId="0" applyNumberFormat="0" applyAlignment="0" applyProtection="0"/>
    <xf numFmtId="0" fontId="31" fillId="81" borderId="0" applyNumberFormat="0" applyAlignment="0" applyProtection="0"/>
    <xf numFmtId="0" fontId="31" fillId="81" borderId="0" applyNumberFormat="0" applyAlignment="0" applyProtection="0"/>
    <xf numFmtId="0" fontId="31" fillId="81" borderId="0" applyNumberFormat="0" applyAlignment="0" applyProtection="0"/>
    <xf numFmtId="0" fontId="31" fillId="81" borderId="0" applyNumberFormat="0" applyAlignment="0" applyProtection="0"/>
    <xf numFmtId="0" fontId="31" fillId="81" borderId="0" applyNumberFormat="0" applyAlignment="0" applyProtection="0"/>
    <xf numFmtId="0" fontId="31" fillId="81" borderId="0" applyNumberFormat="0" applyAlignment="0" applyProtection="0"/>
    <xf numFmtId="0" fontId="31" fillId="81" borderId="0" applyNumberFormat="0" applyAlignment="0" applyProtection="0"/>
    <xf numFmtId="0" fontId="31" fillId="79" borderId="0" applyNumberFormat="0" applyBorder="0" applyAlignment="0" applyProtection="0"/>
    <xf numFmtId="0" fontId="31" fillId="81" borderId="0" applyNumberFormat="0" applyAlignment="0" applyProtection="0"/>
    <xf numFmtId="0" fontId="31" fillId="79" borderId="0" applyNumberFormat="0" applyBorder="0" applyAlignment="0" applyProtection="0"/>
    <xf numFmtId="0" fontId="31" fillId="79" borderId="0" applyNumberFormat="0" applyBorder="0" applyAlignment="0" applyProtection="0"/>
    <xf numFmtId="0" fontId="31" fillId="79" borderId="0" applyNumberFormat="0" applyBorder="0" applyAlignment="0" applyProtection="0"/>
    <xf numFmtId="0" fontId="31" fillId="81" borderId="0" applyNumberFormat="0" applyAlignment="0" applyProtection="0"/>
    <xf numFmtId="0" fontId="31" fillId="81" borderId="0" applyNumberFormat="0" applyAlignment="0" applyProtection="0"/>
    <xf numFmtId="0" fontId="31" fillId="79" borderId="0" applyNumberFormat="0" applyBorder="0" applyAlignment="0" applyProtection="0"/>
    <xf numFmtId="0" fontId="31" fillId="79" borderId="0" applyNumberFormat="0" applyBorder="0" applyAlignment="0" applyProtection="0"/>
    <xf numFmtId="0" fontId="31" fillId="81" borderId="0" applyNumberFormat="0" applyAlignment="0" applyProtection="0"/>
    <xf numFmtId="0" fontId="31" fillId="81" borderId="0" applyNumberFormat="0" applyAlignment="0" applyProtection="0"/>
    <xf numFmtId="0" fontId="31" fillId="81" borderId="0" applyNumberFormat="0" applyAlignment="0" applyProtection="0"/>
    <xf numFmtId="0" fontId="31" fillId="79" borderId="0" applyNumberFormat="0" applyBorder="0" applyAlignment="0" applyProtection="0"/>
    <xf numFmtId="0" fontId="31" fillId="79" borderId="0" applyNumberFormat="0" applyBorder="0" applyAlignment="0" applyProtection="0"/>
    <xf numFmtId="0" fontId="31" fillId="81" borderId="0" applyNumberFormat="0" applyAlignment="0" applyProtection="0"/>
    <xf numFmtId="0" fontId="31" fillId="79" borderId="0" applyNumberFormat="0" applyBorder="0" applyAlignment="0" applyProtection="0"/>
    <xf numFmtId="0" fontId="31" fillId="81" borderId="0" applyNumberFormat="0" applyAlignment="0" applyProtection="0"/>
    <xf numFmtId="0" fontId="31" fillId="81" borderId="0" applyNumberFormat="0" applyAlignment="0" applyProtection="0"/>
    <xf numFmtId="0" fontId="31" fillId="79" borderId="0" applyNumberFormat="0" applyBorder="0" applyAlignment="0" applyProtection="0"/>
    <xf numFmtId="0" fontId="31" fillId="79" borderId="0" applyNumberFormat="0" applyBorder="0" applyAlignment="0" applyProtection="0"/>
    <xf numFmtId="0" fontId="31" fillId="79" borderId="0" applyNumberFormat="0" applyBorder="0" applyAlignment="0" applyProtection="0"/>
    <xf numFmtId="0" fontId="32" fillId="32" borderId="0" applyNumberFormat="0" applyBorder="0" applyAlignment="0" applyProtection="0"/>
    <xf numFmtId="0" fontId="32" fillId="32" borderId="0" applyNumberFormat="0" applyBorder="0" applyAlignment="0" applyProtection="0"/>
    <xf numFmtId="0" fontId="31" fillId="81" borderId="0" applyNumberFormat="0" applyAlignment="0" applyProtection="0"/>
    <xf numFmtId="0" fontId="31" fillId="79" borderId="0" applyNumberFormat="0" applyBorder="0" applyAlignment="0" applyProtection="0"/>
    <xf numFmtId="0" fontId="32" fillId="32" borderId="0" applyNumberFormat="0" applyBorder="0" applyAlignment="0" applyProtection="0"/>
    <xf numFmtId="0" fontId="32" fillId="32" borderId="0" applyNumberFormat="0" applyBorder="0" applyAlignment="0" applyProtection="0"/>
    <xf numFmtId="0" fontId="32" fillId="32" borderId="0" applyNumberFormat="0" applyBorder="0" applyAlignment="0" applyProtection="0"/>
    <xf numFmtId="0" fontId="31" fillId="79" borderId="0" applyNumberFormat="0" applyBorder="0" applyAlignment="0" applyProtection="0"/>
    <xf numFmtId="0" fontId="32" fillId="32" borderId="0" applyNumberFormat="0" applyBorder="0" applyAlignment="0" applyProtection="0"/>
    <xf numFmtId="0" fontId="32" fillId="32" borderId="0" applyNumberFormat="0" applyBorder="0" applyAlignment="0" applyProtection="0"/>
    <xf numFmtId="0" fontId="32" fillId="77" borderId="0" applyNumberFormat="0" applyBorder="0" applyAlignment="0" applyProtection="0"/>
    <xf numFmtId="0" fontId="32" fillId="32" borderId="0" applyNumberFormat="0" applyBorder="0" applyAlignment="0" applyProtection="0"/>
    <xf numFmtId="0" fontId="32" fillId="77" borderId="0" applyNumberFormat="0" applyBorder="0" applyAlignment="0" applyProtection="0"/>
    <xf numFmtId="0" fontId="32" fillId="77" borderId="0" applyNumberFormat="0" applyBorder="0" applyAlignment="0" applyProtection="0"/>
    <xf numFmtId="0" fontId="32" fillId="32" borderId="0" applyNumberFormat="0" applyBorder="0" applyAlignment="0" applyProtection="0"/>
    <xf numFmtId="0" fontId="32" fillId="77" borderId="0" applyNumberFormat="0" applyBorder="0" applyAlignment="0" applyProtection="0"/>
    <xf numFmtId="0" fontId="31" fillId="75" borderId="0" applyNumberFormat="0" applyBorder="0" applyAlignment="0" applyProtection="0"/>
    <xf numFmtId="0" fontId="31" fillId="75" borderId="0" applyNumberFormat="0" applyBorder="0" applyAlignment="0" applyProtection="0"/>
    <xf numFmtId="0" fontId="32" fillId="36" borderId="0" applyNumberFormat="0" applyBorder="0" applyAlignment="0" applyProtection="0"/>
    <xf numFmtId="0" fontId="32" fillId="36" borderId="0" applyNumberFormat="0" applyBorder="0" applyAlignment="0" applyProtection="0"/>
    <xf numFmtId="0" fontId="31" fillId="83" borderId="0" applyNumberFormat="0" applyAlignment="0" applyProtection="0"/>
    <xf numFmtId="0" fontId="31" fillId="83" borderId="0" applyNumberFormat="0" applyAlignment="0" applyProtection="0"/>
    <xf numFmtId="0" fontId="31" fillId="91" borderId="0" applyNumberFormat="0" applyBorder="0" applyAlignment="0" applyProtection="0"/>
    <xf numFmtId="0" fontId="31" fillId="91" borderId="0" applyNumberFormat="0" applyBorder="0" applyAlignment="0" applyProtection="0"/>
    <xf numFmtId="0" fontId="31" fillId="91" borderId="0" applyNumberFormat="0" applyBorder="0" applyAlignment="0" applyProtection="0"/>
    <xf numFmtId="0" fontId="31" fillId="83" borderId="0" applyNumberFormat="0" applyAlignment="0" applyProtection="0"/>
    <xf numFmtId="0" fontId="31" fillId="83" borderId="0" applyNumberFormat="0" applyAlignment="0" applyProtection="0"/>
    <xf numFmtId="0" fontId="31" fillId="91" borderId="0" applyNumberFormat="0" applyBorder="0" applyAlignment="0" applyProtection="0"/>
    <xf numFmtId="0" fontId="31" fillId="91" borderId="0" applyNumberFormat="0" applyBorder="0" applyAlignment="0" applyProtection="0"/>
    <xf numFmtId="0" fontId="31" fillId="91" borderId="0" applyNumberFormat="0" applyBorder="0" applyAlignment="0" applyProtection="0"/>
    <xf numFmtId="0" fontId="31" fillId="91" borderId="0" applyNumberFormat="0" applyBorder="0" applyAlignment="0" applyProtection="0"/>
    <xf numFmtId="0" fontId="31" fillId="91" borderId="0" applyNumberFormat="0" applyBorder="0" applyAlignment="0" applyProtection="0"/>
    <xf numFmtId="0" fontId="31" fillId="83" borderId="0" applyNumberFormat="0" applyAlignment="0" applyProtection="0"/>
    <xf numFmtId="0" fontId="31" fillId="91" borderId="0" applyNumberFormat="0" applyBorder="0" applyAlignment="0" applyProtection="0"/>
    <xf numFmtId="0" fontId="31" fillId="91" borderId="0" applyNumberFormat="0" applyBorder="0" applyAlignment="0" applyProtection="0"/>
    <xf numFmtId="0" fontId="31" fillId="91" borderId="0" applyNumberFormat="0" applyBorder="0" applyAlignment="0" applyProtection="0"/>
    <xf numFmtId="0" fontId="31" fillId="91" borderId="0" applyNumberFormat="0" applyBorder="0" applyAlignment="0" applyProtection="0"/>
    <xf numFmtId="0" fontId="31" fillId="83" borderId="0" applyNumberFormat="0" applyAlignment="0" applyProtection="0"/>
    <xf numFmtId="0" fontId="31" fillId="83" borderId="0" applyNumberFormat="0" applyAlignment="0" applyProtection="0"/>
    <xf numFmtId="0" fontId="31" fillId="83" borderId="0" applyNumberFormat="0" applyAlignment="0" applyProtection="0"/>
    <xf numFmtId="0" fontId="31" fillId="83" borderId="0" applyNumberFormat="0" applyAlignment="0" applyProtection="0"/>
    <xf numFmtId="0" fontId="31" fillId="83" borderId="0" applyNumberFormat="0" applyAlignment="0" applyProtection="0"/>
    <xf numFmtId="0" fontId="31" fillId="83" borderId="0" applyNumberFormat="0" applyAlignment="0" applyProtection="0"/>
    <xf numFmtId="0" fontId="31" fillId="83" borderId="0" applyNumberFormat="0" applyAlignment="0" applyProtection="0"/>
    <xf numFmtId="0" fontId="31" fillId="83" borderId="0" applyNumberFormat="0" applyAlignment="0" applyProtection="0"/>
    <xf numFmtId="0" fontId="31" fillId="75" borderId="0" applyNumberFormat="0" applyBorder="0" applyAlignment="0" applyProtection="0"/>
    <xf numFmtId="0" fontId="31" fillId="83" borderId="0" applyNumberFormat="0" applyAlignment="0" applyProtection="0"/>
    <xf numFmtId="0" fontId="31" fillId="75" borderId="0" applyNumberFormat="0" applyBorder="0" applyAlignment="0" applyProtection="0"/>
    <xf numFmtId="0" fontId="31" fillId="75" borderId="0" applyNumberFormat="0" applyBorder="0" applyAlignment="0" applyProtection="0"/>
    <xf numFmtId="0" fontId="31" fillId="75" borderId="0" applyNumberFormat="0" applyBorder="0" applyAlignment="0" applyProtection="0"/>
    <xf numFmtId="0" fontId="31" fillId="83" borderId="0" applyNumberFormat="0" applyAlignment="0" applyProtection="0"/>
    <xf numFmtId="0" fontId="31" fillId="83" borderId="0" applyNumberFormat="0" applyAlignment="0" applyProtection="0"/>
    <xf numFmtId="0" fontId="31" fillId="75" borderId="0" applyNumberFormat="0" applyBorder="0" applyAlignment="0" applyProtection="0"/>
    <xf numFmtId="0" fontId="31" fillId="75" borderId="0" applyNumberFormat="0" applyBorder="0" applyAlignment="0" applyProtection="0"/>
    <xf numFmtId="0" fontId="31" fillId="83" borderId="0" applyNumberFormat="0" applyAlignment="0" applyProtection="0"/>
    <xf numFmtId="0" fontId="31" fillId="83" borderId="0" applyNumberFormat="0" applyAlignment="0" applyProtection="0"/>
    <xf numFmtId="0" fontId="31" fillId="83" borderId="0" applyNumberFormat="0" applyAlignment="0" applyProtection="0"/>
    <xf numFmtId="0" fontId="31" fillId="75" borderId="0" applyNumberFormat="0" applyBorder="0" applyAlignment="0" applyProtection="0"/>
    <xf numFmtId="0" fontId="31" fillId="75" borderId="0" applyNumberFormat="0" applyBorder="0" applyAlignment="0" applyProtection="0"/>
    <xf numFmtId="0" fontId="31" fillId="83" borderId="0" applyNumberFormat="0" applyAlignment="0" applyProtection="0"/>
    <xf numFmtId="0" fontId="31" fillId="75" borderId="0" applyNumberFormat="0" applyBorder="0" applyAlignment="0" applyProtection="0"/>
    <xf numFmtId="0" fontId="31" fillId="83" borderId="0" applyNumberFormat="0" applyAlignment="0" applyProtection="0"/>
    <xf numFmtId="0" fontId="31" fillId="83" borderId="0" applyNumberFormat="0" applyAlignment="0" applyProtection="0"/>
    <xf numFmtId="0" fontId="31" fillId="75" borderId="0" applyNumberFormat="0" applyBorder="0" applyAlignment="0" applyProtection="0"/>
    <xf numFmtId="0" fontId="31" fillId="75" borderId="0" applyNumberFormat="0" applyBorder="0" applyAlignment="0" applyProtection="0"/>
    <xf numFmtId="0" fontId="31" fillId="75" borderId="0" applyNumberFormat="0" applyBorder="0" applyAlignment="0" applyProtection="0"/>
    <xf numFmtId="0" fontId="32" fillId="36" borderId="0" applyNumberFormat="0" applyBorder="0" applyAlignment="0" applyProtection="0"/>
    <xf numFmtId="0" fontId="32" fillId="36" borderId="0" applyNumberFormat="0" applyBorder="0" applyAlignment="0" applyProtection="0"/>
    <xf numFmtId="0" fontId="31" fillId="83" borderId="0" applyNumberFormat="0" applyAlignment="0" applyProtection="0"/>
    <xf numFmtId="0" fontId="31" fillId="75" borderId="0" applyNumberFormat="0" applyBorder="0" applyAlignment="0" applyProtection="0"/>
    <xf numFmtId="0" fontId="32" fillId="36" borderId="0" applyNumberFormat="0" applyBorder="0" applyAlignment="0" applyProtection="0"/>
    <xf numFmtId="0" fontId="32" fillId="36" borderId="0" applyNumberFormat="0" applyBorder="0" applyAlignment="0" applyProtection="0"/>
    <xf numFmtId="0" fontId="32" fillId="36" borderId="0" applyNumberFormat="0" applyBorder="0" applyAlignment="0" applyProtection="0"/>
    <xf numFmtId="0" fontId="31" fillId="75" borderId="0" applyNumberFormat="0" applyBorder="0" applyAlignment="0" applyProtection="0"/>
    <xf numFmtId="0" fontId="32" fillId="36" borderId="0" applyNumberFormat="0" applyBorder="0" applyAlignment="0" applyProtection="0"/>
    <xf numFmtId="0" fontId="32" fillId="36" borderId="0" applyNumberFormat="0" applyBorder="0" applyAlignment="0" applyProtection="0"/>
    <xf numFmtId="0" fontId="32" fillId="36" borderId="0" applyNumberFormat="0" applyBorder="0" applyAlignment="0" applyProtection="0"/>
    <xf numFmtId="0" fontId="31" fillId="83" borderId="0" applyNumberFormat="0" applyAlignment="0" applyProtection="0"/>
    <xf numFmtId="0" fontId="32" fillId="36" borderId="0" applyNumberFormat="0" applyBorder="0" applyAlignment="0" applyProtection="0"/>
    <xf numFmtId="0" fontId="31" fillId="83" borderId="0" applyNumberFormat="0" applyAlignment="0" applyProtection="0"/>
    <xf numFmtId="0" fontId="31" fillId="93" borderId="0" applyNumberFormat="0" applyBorder="0" applyAlignment="0" applyProtection="0"/>
    <xf numFmtId="0" fontId="31" fillId="93" borderId="0" applyNumberFormat="0" applyBorder="0" applyAlignment="0" applyProtection="0"/>
    <xf numFmtId="0" fontId="32" fillId="40" borderId="0" applyNumberFormat="0" applyBorder="0" applyAlignment="0" applyProtection="0"/>
    <xf numFmtId="0" fontId="32" fillId="40" borderId="0" applyNumberFormat="0" applyBorder="0" applyAlignment="0" applyProtection="0"/>
    <xf numFmtId="0" fontId="31" fillId="94" borderId="0" applyNumberFormat="0" applyAlignment="0" applyProtection="0"/>
    <xf numFmtId="0" fontId="31" fillId="94" borderId="0" applyNumberFormat="0" applyAlignment="0" applyProtection="0"/>
    <xf numFmtId="0" fontId="31" fillId="48" borderId="0" applyNumberFormat="0" applyBorder="0" applyAlignment="0" applyProtection="0"/>
    <xf numFmtId="0" fontId="31" fillId="48" borderId="0" applyNumberFormat="0" applyBorder="0" applyAlignment="0" applyProtection="0"/>
    <xf numFmtId="0" fontId="31" fillId="48" borderId="0" applyNumberFormat="0" applyBorder="0" applyAlignment="0" applyProtection="0"/>
    <xf numFmtId="0" fontId="31" fillId="94" borderId="0" applyNumberFormat="0" applyAlignment="0" applyProtection="0"/>
    <xf numFmtId="0" fontId="31" fillId="94" borderId="0" applyNumberFormat="0" applyAlignment="0" applyProtection="0"/>
    <xf numFmtId="0" fontId="31" fillId="48" borderId="0" applyNumberFormat="0" applyBorder="0" applyAlignment="0" applyProtection="0"/>
    <xf numFmtId="0" fontId="31" fillId="48" borderId="0" applyNumberFormat="0" applyBorder="0" applyAlignment="0" applyProtection="0"/>
    <xf numFmtId="0" fontId="31" fillId="48" borderId="0" applyNumberFormat="0" applyBorder="0" applyAlignment="0" applyProtection="0"/>
    <xf numFmtId="0" fontId="31" fillId="48" borderId="0" applyNumberFormat="0" applyBorder="0" applyAlignment="0" applyProtection="0"/>
    <xf numFmtId="0" fontId="31" fillId="48" borderId="0" applyNumberFormat="0" applyBorder="0" applyAlignment="0" applyProtection="0"/>
    <xf numFmtId="0" fontId="31" fillId="94" borderId="0" applyNumberFormat="0" applyAlignment="0" applyProtection="0"/>
    <xf numFmtId="0" fontId="31" fillId="48" borderId="0" applyNumberFormat="0" applyBorder="0" applyAlignment="0" applyProtection="0"/>
    <xf numFmtId="0" fontId="31" fillId="48" borderId="0" applyNumberFormat="0" applyBorder="0" applyAlignment="0" applyProtection="0"/>
    <xf numFmtId="0" fontId="31" fillId="48" borderId="0" applyNumberFormat="0" applyBorder="0" applyAlignment="0" applyProtection="0"/>
    <xf numFmtId="0" fontId="31" fillId="48" borderId="0" applyNumberFormat="0" applyBorder="0" applyAlignment="0" applyProtection="0"/>
    <xf numFmtId="0" fontId="31" fillId="94" borderId="0" applyNumberFormat="0" applyAlignment="0" applyProtection="0"/>
    <xf numFmtId="0" fontId="31" fillId="94" borderId="0" applyNumberFormat="0" applyAlignment="0" applyProtection="0"/>
    <xf numFmtId="0" fontId="31" fillId="94" borderId="0" applyNumberFormat="0" applyAlignment="0" applyProtection="0"/>
    <xf numFmtId="0" fontId="31" fillId="94" borderId="0" applyNumberFormat="0" applyAlignment="0" applyProtection="0"/>
    <xf numFmtId="0" fontId="31" fillId="94" borderId="0" applyNumberFormat="0" applyAlignment="0" applyProtection="0"/>
    <xf numFmtId="0" fontId="31" fillId="94" borderId="0" applyNumberFormat="0" applyAlignment="0" applyProtection="0"/>
    <xf numFmtId="0" fontId="31" fillId="94" borderId="0" applyNumberFormat="0" applyAlignment="0" applyProtection="0"/>
    <xf numFmtId="0" fontId="31" fillId="94" borderId="0" applyNumberFormat="0" applyAlignment="0" applyProtection="0"/>
    <xf numFmtId="0" fontId="31" fillId="93" borderId="0" applyNumberFormat="0" applyBorder="0" applyAlignment="0" applyProtection="0"/>
    <xf numFmtId="0" fontId="31" fillId="94" borderId="0" applyNumberFormat="0" applyAlignment="0" applyProtection="0"/>
    <xf numFmtId="0" fontId="31" fillId="93" borderId="0" applyNumberFormat="0" applyBorder="0" applyAlignment="0" applyProtection="0"/>
    <xf numFmtId="0" fontId="31" fillId="93" borderId="0" applyNumberFormat="0" applyBorder="0" applyAlignment="0" applyProtection="0"/>
    <xf numFmtId="0" fontId="31" fillId="93" borderId="0" applyNumberFormat="0" applyBorder="0" applyAlignment="0" applyProtection="0"/>
    <xf numFmtId="0" fontId="31" fillId="94" borderId="0" applyNumberFormat="0" applyAlignment="0" applyProtection="0"/>
    <xf numFmtId="0" fontId="31" fillId="94" borderId="0" applyNumberFormat="0" applyAlignment="0" applyProtection="0"/>
    <xf numFmtId="0" fontId="31" fillId="93" borderId="0" applyNumberFormat="0" applyBorder="0" applyAlignment="0" applyProtection="0"/>
    <xf numFmtId="0" fontId="31" fillId="93" borderId="0" applyNumberFormat="0" applyBorder="0" applyAlignment="0" applyProtection="0"/>
    <xf numFmtId="0" fontId="31" fillId="94" borderId="0" applyNumberFormat="0" applyAlignment="0" applyProtection="0"/>
    <xf numFmtId="0" fontId="31" fillId="94" borderId="0" applyNumberFormat="0" applyAlignment="0" applyProtection="0"/>
    <xf numFmtId="0" fontId="31" fillId="94" borderId="0" applyNumberFormat="0" applyAlignment="0" applyProtection="0"/>
    <xf numFmtId="0" fontId="31" fillId="93" borderId="0" applyNumberFormat="0" applyBorder="0" applyAlignment="0" applyProtection="0"/>
    <xf numFmtId="0" fontId="31" fillId="93" borderId="0" applyNumberFormat="0" applyBorder="0" applyAlignment="0" applyProtection="0"/>
    <xf numFmtId="0" fontId="31" fillId="94" borderId="0" applyNumberFormat="0" applyAlignment="0" applyProtection="0"/>
    <xf numFmtId="0" fontId="31" fillId="93" borderId="0" applyNumberFormat="0" applyBorder="0" applyAlignment="0" applyProtection="0"/>
    <xf numFmtId="0" fontId="31" fillId="94" borderId="0" applyNumberFormat="0" applyAlignment="0" applyProtection="0"/>
    <xf numFmtId="0" fontId="31" fillId="94" borderId="0" applyNumberFormat="0" applyAlignment="0" applyProtection="0"/>
    <xf numFmtId="0" fontId="31" fillId="93" borderId="0" applyNumberFormat="0" applyBorder="0" applyAlignment="0" applyProtection="0"/>
    <xf numFmtId="0" fontId="31" fillId="93" borderId="0" applyNumberFormat="0" applyBorder="0" applyAlignment="0" applyProtection="0"/>
    <xf numFmtId="0" fontId="31" fillId="93" borderId="0" applyNumberFormat="0" applyBorder="0" applyAlignment="0" applyProtection="0"/>
    <xf numFmtId="0" fontId="32" fillId="40" borderId="0" applyNumberFormat="0" applyBorder="0" applyAlignment="0" applyProtection="0"/>
    <xf numFmtId="0" fontId="32" fillId="40" borderId="0" applyNumberFormat="0" applyBorder="0" applyAlignment="0" applyProtection="0"/>
    <xf numFmtId="0" fontId="31" fillId="94" borderId="0" applyNumberFormat="0" applyAlignment="0" applyProtection="0"/>
    <xf numFmtId="0" fontId="31" fillId="93" borderId="0" applyNumberFormat="0" applyBorder="0" applyAlignment="0" applyProtection="0"/>
    <xf numFmtId="0" fontId="32" fillId="40" borderId="0" applyNumberFormat="0" applyBorder="0" applyAlignment="0" applyProtection="0"/>
    <xf numFmtId="0" fontId="32" fillId="40" borderId="0" applyNumberFormat="0" applyBorder="0" applyAlignment="0" applyProtection="0"/>
    <xf numFmtId="0" fontId="32" fillId="40" borderId="0" applyNumberFormat="0" applyBorder="0" applyAlignment="0" applyProtection="0"/>
    <xf numFmtId="0" fontId="31" fillId="93" borderId="0" applyNumberFormat="0" applyBorder="0" applyAlignment="0" applyProtection="0"/>
    <xf numFmtId="0" fontId="32" fillId="40" borderId="0" applyNumberFormat="0" applyBorder="0" applyAlignment="0" applyProtection="0"/>
    <xf numFmtId="0" fontId="32" fillId="40" borderId="0" applyNumberFormat="0" applyBorder="0" applyAlignment="0" applyProtection="0"/>
    <xf numFmtId="0" fontId="32" fillId="40" borderId="0" applyNumberFormat="0" applyBorder="0" applyAlignment="0" applyProtection="0"/>
    <xf numFmtId="0" fontId="31" fillId="94" borderId="0" applyNumberFormat="0" applyAlignment="0" applyProtection="0"/>
    <xf numFmtId="0" fontId="32" fillId="40" borderId="0" applyNumberFormat="0" applyBorder="0" applyAlignment="0" applyProtection="0"/>
    <xf numFmtId="0" fontId="31" fillId="94" borderId="0" applyNumberFormat="0" applyAlignment="0" applyProtection="0"/>
    <xf numFmtId="0" fontId="33" fillId="47" borderId="0" applyNumberFormat="0" applyBorder="0" applyAlignment="0" applyProtection="0"/>
    <xf numFmtId="0" fontId="5" fillId="5" borderId="0" applyNumberFormat="0" applyBorder="0" applyAlignment="0" applyProtection="0"/>
    <xf numFmtId="0" fontId="33" fillId="50" borderId="0" applyNumberFormat="0" applyAlignment="0" applyProtection="0"/>
    <xf numFmtId="0" fontId="34" fillId="47" borderId="0" applyNumberFormat="0" applyBorder="0" applyAlignment="0" applyProtection="0"/>
    <xf numFmtId="0" fontId="33" fillId="50" borderId="0" applyNumberFormat="0" applyAlignment="0" applyProtection="0"/>
    <xf numFmtId="0" fontId="34" fillId="47" borderId="0" applyNumberFormat="0" applyBorder="0" applyAlignment="0" applyProtection="0"/>
    <xf numFmtId="0" fontId="34" fillId="47" borderId="0" applyNumberFormat="0" applyBorder="0" applyAlignment="0" applyProtection="0"/>
    <xf numFmtId="0" fontId="5" fillId="5"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5" fillId="5" borderId="0" applyNumberFormat="0" applyBorder="0" applyAlignment="0" applyProtection="0"/>
    <xf numFmtId="0" fontId="33" fillId="50" borderId="0" applyNumberFormat="0" applyAlignment="0" applyProtection="0"/>
    <xf numFmtId="0" fontId="34" fillId="47" borderId="0" applyNumberFormat="0" applyBorder="0" applyAlignment="0" applyProtection="0"/>
    <xf numFmtId="0" fontId="33" fillId="50" borderId="0" applyNumberFormat="0" applyAlignment="0" applyProtection="0"/>
    <xf numFmtId="0" fontId="34" fillId="47" borderId="0" applyNumberFormat="0" applyBorder="0" applyAlignment="0" applyProtection="0"/>
    <xf numFmtId="0" fontId="34" fillId="47" borderId="0" applyNumberFormat="0" applyBorder="0" applyAlignment="0" applyProtection="0"/>
    <xf numFmtId="0" fontId="33" fillId="50" borderId="0" applyNumberFormat="0" applyAlignment="0" applyProtection="0"/>
    <xf numFmtId="0" fontId="33" fillId="50" borderId="0" applyNumberFormat="0" applyAlignment="0" applyProtection="0"/>
    <xf numFmtId="0" fontId="33" fillId="47" borderId="0" applyNumberFormat="0" applyBorder="0" applyAlignment="0" applyProtection="0"/>
    <xf numFmtId="0" fontId="33" fillId="50" borderId="0" applyNumberFormat="0" applyAlignment="0" applyProtection="0"/>
    <xf numFmtId="0" fontId="33" fillId="50" borderId="0" applyNumberFormat="0" applyAlignment="0" applyProtection="0"/>
    <xf numFmtId="0" fontId="5" fillId="5" borderId="0" applyNumberFormat="0" applyBorder="0" applyAlignment="0" applyProtection="0"/>
    <xf numFmtId="0" fontId="33" fillId="47" borderId="0" applyNumberFormat="0" applyBorder="0" applyAlignment="0" applyProtection="0"/>
    <xf numFmtId="0" fontId="33" fillId="47" borderId="0" applyNumberFormat="0" applyBorder="0" applyAlignment="0" applyProtection="0"/>
    <xf numFmtId="0" fontId="33" fillId="50" borderId="0" applyNumberFormat="0" applyAlignment="0" applyProtection="0"/>
    <xf numFmtId="0" fontId="33" fillId="47" borderId="0" applyNumberFormat="0" applyBorder="0" applyAlignment="0" applyProtection="0"/>
    <xf numFmtId="0" fontId="33" fillId="47" borderId="0" applyNumberFormat="0" applyBorder="0" applyAlignment="0" applyProtection="0"/>
    <xf numFmtId="0" fontId="33" fillId="50" borderId="0" applyNumberFormat="0" applyAlignment="0" applyProtection="0"/>
    <xf numFmtId="0" fontId="33" fillId="50" borderId="0" applyNumberFormat="0" applyAlignment="0" applyProtection="0"/>
    <xf numFmtId="0" fontId="33" fillId="47" borderId="0" applyNumberFormat="0" applyBorder="0" applyAlignment="0" applyProtection="0"/>
    <xf numFmtId="0" fontId="33" fillId="47" borderId="0" applyNumberFormat="0" applyBorder="0" applyAlignment="0" applyProtection="0"/>
    <xf numFmtId="0" fontId="33" fillId="50" borderId="0" applyNumberFormat="0" applyAlignment="0" applyProtection="0"/>
    <xf numFmtId="0" fontId="33" fillId="50" borderId="0" applyNumberFormat="0" applyAlignment="0" applyProtection="0"/>
    <xf numFmtId="0" fontId="33" fillId="50" borderId="0" applyNumberFormat="0" applyAlignment="0" applyProtection="0"/>
    <xf numFmtId="0" fontId="5" fillId="5" borderId="0" applyNumberFormat="0" applyBorder="0" applyAlignment="0" applyProtection="0"/>
    <xf numFmtId="0" fontId="5" fillId="5" borderId="0" applyNumberFormat="0" applyBorder="0" applyAlignment="0" applyProtection="0"/>
    <xf numFmtId="0" fontId="33" fillId="50" borderId="0" applyNumberFormat="0" applyAlignment="0" applyProtection="0"/>
    <xf numFmtId="0" fontId="5" fillId="5" borderId="0" applyNumberFormat="0" applyBorder="0" applyAlignment="0" applyProtection="0"/>
    <xf numFmtId="0" fontId="33" fillId="50" borderId="0" applyNumberFormat="0" applyAlignment="0" applyProtection="0"/>
    <xf numFmtId="0" fontId="33" fillId="50" borderId="0" applyNumberFormat="0" applyAlignment="0" applyProtection="0"/>
    <xf numFmtId="0" fontId="5" fillId="5"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33" fillId="50" borderId="0" applyNumberFormat="0" applyAlignment="0" applyProtection="0"/>
    <xf numFmtId="0" fontId="33" fillId="47" borderId="0" applyNumberFormat="0" applyBorder="0" applyAlignment="0" applyProtection="0"/>
    <xf numFmtId="0" fontId="5" fillId="5" borderId="0" applyNumberFormat="0" applyBorder="0" applyAlignment="0" applyProtection="0"/>
    <xf numFmtId="0" fontId="33" fillId="47" borderId="0" applyNumberFormat="0" applyBorder="0" applyAlignment="0" applyProtection="0"/>
    <xf numFmtId="0" fontId="5" fillId="5" borderId="0" applyNumberFormat="0" applyBorder="0" applyAlignment="0" applyProtection="0"/>
    <xf numFmtId="0" fontId="33" fillId="50" borderId="0" applyNumberFormat="0" applyAlignment="0" applyProtection="0"/>
    <xf numFmtId="0" fontId="33" fillId="47" borderId="0" applyNumberFormat="0" applyBorder="0" applyAlignment="0" applyProtection="0"/>
    <xf numFmtId="0" fontId="33" fillId="47" borderId="0" applyNumberFormat="0" applyBorder="0" applyAlignment="0" applyProtection="0"/>
    <xf numFmtId="0" fontId="5" fillId="5" borderId="0" applyNumberFormat="0" applyBorder="0" applyAlignment="0" applyProtection="0"/>
    <xf numFmtId="0" fontId="33" fillId="50" borderId="0" applyNumberFormat="0" applyAlignment="0" applyProtection="0"/>
    <xf numFmtId="0" fontId="33" fillId="47" borderId="0" applyNumberFormat="0" applyBorder="0" applyAlignment="0" applyProtection="0"/>
    <xf numFmtId="0" fontId="33" fillId="47" borderId="0" applyNumberFormat="0" applyBorder="0" applyAlignment="0" applyProtection="0"/>
    <xf numFmtId="0" fontId="5" fillId="5" borderId="0" applyNumberFormat="0" applyBorder="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6" fillId="16" borderId="63"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6" fillId="58" borderId="63" applyNumberFormat="0" applyAlignment="0" applyProtection="0"/>
    <xf numFmtId="0" fontId="36" fillId="16" borderId="63" applyNumberFormat="0" applyAlignment="0" applyProtection="0"/>
    <xf numFmtId="0" fontId="36" fillId="58" borderId="63" applyNumberFormat="0" applyAlignment="0" applyProtection="0"/>
    <xf numFmtId="0" fontId="36" fillId="58" borderId="63" applyNumberFormat="0" applyAlignment="0" applyProtection="0"/>
    <xf numFmtId="0" fontId="36" fillId="58" borderId="63" applyNumberFormat="0" applyAlignment="0" applyProtection="0"/>
    <xf numFmtId="0" fontId="36" fillId="58" borderId="63"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6" fillId="16" borderId="63"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58"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64"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6" fillId="16" borderId="63" applyNumberFormat="0" applyAlignment="0" applyProtection="0"/>
    <xf numFmtId="0" fontId="36" fillId="16" borderId="63"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95"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6" fillId="16" borderId="63" applyNumberFormat="0" applyAlignment="0" applyProtection="0"/>
    <xf numFmtId="0" fontId="35" fillId="64" borderId="68" applyNumberFormat="0" applyAlignment="0" applyProtection="0"/>
    <xf numFmtId="0" fontId="36" fillId="16" borderId="63" applyNumberFormat="0" applyAlignment="0" applyProtection="0"/>
    <xf numFmtId="0" fontId="36" fillId="16" borderId="63"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5" fillId="64" borderId="68" applyNumberFormat="0" applyAlignment="0" applyProtection="0"/>
    <xf numFmtId="0" fontId="36" fillId="16" borderId="63" applyNumberFormat="0" applyAlignment="0" applyProtection="0"/>
    <xf numFmtId="0" fontId="35" fillId="64" borderId="68" applyNumberFormat="0" applyAlignment="0" applyProtection="0"/>
    <xf numFmtId="0" fontId="36" fillId="16" borderId="63" applyNumberFormat="0" applyAlignment="0" applyProtection="0"/>
    <xf numFmtId="0" fontId="36" fillId="58" borderId="63" applyNumberFormat="0" applyAlignment="0" applyProtection="0"/>
    <xf numFmtId="0" fontId="36" fillId="16" borderId="63" applyNumberFormat="0" applyAlignment="0" applyProtection="0"/>
    <xf numFmtId="0" fontId="36" fillId="58" borderId="63" applyNumberFormat="0" applyAlignment="0" applyProtection="0"/>
    <xf numFmtId="0" fontId="36" fillId="58" borderId="63" applyNumberFormat="0" applyAlignment="0" applyProtection="0"/>
    <xf numFmtId="0" fontId="36" fillId="16" borderId="63" applyNumberFormat="0" applyAlignment="0" applyProtection="0"/>
    <xf numFmtId="0" fontId="36" fillId="58" borderId="63" applyNumberFormat="0" applyAlignment="0" applyProtection="0"/>
    <xf numFmtId="0" fontId="37" fillId="96" borderId="69" applyNumberFormat="0" applyAlignment="0" applyProtection="0"/>
    <xf numFmtId="0" fontId="37" fillId="96" borderId="69" applyNumberFormat="0" applyAlignment="0" applyProtection="0"/>
    <xf numFmtId="0" fontId="37" fillId="97" borderId="69" applyNumberFormat="0" applyAlignment="0" applyProtection="0"/>
    <xf numFmtId="0" fontId="37" fillId="97" borderId="69" applyNumberFormat="0" applyAlignment="0" applyProtection="0"/>
    <xf numFmtId="0" fontId="37" fillId="97" borderId="69" applyNumberFormat="0" applyAlignment="0" applyProtection="0"/>
    <xf numFmtId="0" fontId="37" fillId="96" borderId="69" applyNumberFormat="0" applyAlignment="0" applyProtection="0"/>
    <xf numFmtId="0" fontId="37" fillId="96" borderId="69" applyNumberFormat="0" applyAlignment="0" applyProtection="0"/>
    <xf numFmtId="0" fontId="37" fillId="97" borderId="69" applyNumberFormat="0" applyAlignment="0" applyProtection="0"/>
    <xf numFmtId="0" fontId="37" fillId="97" borderId="69" applyNumberFormat="0" applyAlignment="0" applyProtection="0"/>
    <xf numFmtId="0" fontId="37" fillId="97" borderId="69" applyNumberFormat="0" applyAlignment="0" applyProtection="0"/>
    <xf numFmtId="0" fontId="37" fillId="97" borderId="69" applyNumberFormat="0" applyAlignment="0" applyProtection="0"/>
    <xf numFmtId="0" fontId="37" fillId="97" borderId="69" applyNumberFormat="0" applyAlignment="0" applyProtection="0"/>
    <xf numFmtId="0" fontId="37" fillId="96" borderId="69" applyNumberFormat="0" applyAlignment="0" applyProtection="0"/>
    <xf numFmtId="0" fontId="37" fillId="97" borderId="69" applyNumberFormat="0" applyAlignment="0" applyProtection="0"/>
    <xf numFmtId="0" fontId="37" fillId="97" borderId="69" applyNumberFormat="0" applyAlignment="0" applyProtection="0"/>
    <xf numFmtId="0" fontId="37" fillId="97" borderId="69" applyNumberFormat="0" applyAlignment="0" applyProtection="0"/>
    <xf numFmtId="0" fontId="37" fillId="97" borderId="69" applyNumberFormat="0" applyAlignment="0" applyProtection="0"/>
    <xf numFmtId="0" fontId="37" fillId="96" borderId="69" applyNumberFormat="0" applyAlignment="0" applyProtection="0"/>
    <xf numFmtId="0" fontId="37" fillId="96" borderId="69" applyNumberFormat="0" applyAlignment="0" applyProtection="0"/>
    <xf numFmtId="0" fontId="37" fillId="96" borderId="69" applyNumberFormat="0" applyAlignment="0" applyProtection="0"/>
    <xf numFmtId="0" fontId="37" fillId="96" borderId="69" applyNumberFormat="0" applyAlignment="0" applyProtection="0"/>
    <xf numFmtId="0" fontId="37" fillId="96" borderId="69" applyNumberFormat="0" applyAlignment="0" applyProtection="0"/>
    <xf numFmtId="0" fontId="37" fillId="96" borderId="69" applyNumberFormat="0" applyAlignment="0" applyProtection="0"/>
    <xf numFmtId="0" fontId="37" fillId="96" borderId="69" applyNumberFormat="0" applyAlignment="0" applyProtection="0"/>
    <xf numFmtId="0" fontId="37" fillId="96" borderId="69" applyNumberFormat="0" applyAlignment="0" applyProtection="0"/>
    <xf numFmtId="0" fontId="37" fillId="96" borderId="69" applyNumberFormat="0" applyAlignment="0" applyProtection="0"/>
    <xf numFmtId="0" fontId="38" fillId="17" borderId="65" applyNumberFormat="0" applyAlignment="0" applyProtection="0"/>
    <xf numFmtId="0" fontId="37" fillId="96" borderId="69" applyNumberFormat="0" applyAlignment="0" applyProtection="0"/>
    <xf numFmtId="0" fontId="37" fillId="96" borderId="69" applyNumberFormat="0" applyAlignment="0" applyProtection="0"/>
    <xf numFmtId="0" fontId="37" fillId="96" borderId="69" applyNumberFormat="0" applyAlignment="0" applyProtection="0"/>
    <xf numFmtId="0" fontId="37" fillId="96" borderId="69" applyNumberFormat="0" applyAlignment="0" applyProtection="0"/>
    <xf numFmtId="0" fontId="37" fillId="96" borderId="69" applyNumberFormat="0" applyAlignment="0" applyProtection="0"/>
    <xf numFmtId="0" fontId="37" fillId="96" borderId="69" applyNumberFormat="0" applyAlignment="0" applyProtection="0"/>
    <xf numFmtId="0" fontId="37" fillId="96" borderId="69" applyNumberFormat="0" applyAlignment="0" applyProtection="0"/>
    <xf numFmtId="0" fontId="38" fillId="17" borderId="65" applyNumberFormat="0" applyAlignment="0" applyProtection="0"/>
    <xf numFmtId="0" fontId="38" fillId="17" borderId="65" applyNumberFormat="0" applyAlignment="0" applyProtection="0"/>
    <xf numFmtId="0" fontId="37" fillId="96" borderId="69" applyNumberFormat="0" applyAlignment="0" applyProtection="0"/>
    <xf numFmtId="0" fontId="37" fillId="97" borderId="69" applyNumberFormat="0" applyAlignment="0" applyProtection="0"/>
    <xf numFmtId="0" fontId="37" fillId="97" borderId="69" applyNumberFormat="0" applyAlignment="0" applyProtection="0"/>
    <xf numFmtId="0" fontId="37" fillId="96" borderId="69" applyNumberFormat="0" applyAlignment="0" applyProtection="0"/>
    <xf numFmtId="0" fontId="37" fillId="96" borderId="69" applyNumberFormat="0" applyAlignment="0" applyProtection="0"/>
    <xf numFmtId="0" fontId="39" fillId="0" borderId="0" applyNumberFormat="0" applyFill="0" applyAlignment="0" applyProtection="0"/>
    <xf numFmtId="0" fontId="39" fillId="0" borderId="0" applyNumberFormat="0" applyFill="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Alignment="0" applyProtection="0"/>
    <xf numFmtId="0" fontId="39" fillId="0" borderId="0" applyNumberFormat="0" applyFill="0" applyBorder="0" applyAlignment="0" applyProtection="0"/>
    <xf numFmtId="0" fontId="39" fillId="0" borderId="0" applyNumberFormat="0" applyFill="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Alignment="0" applyProtection="0"/>
    <xf numFmtId="0" fontId="39" fillId="0" borderId="0" applyNumberFormat="0" applyFill="0" applyAlignment="0" applyProtection="0"/>
    <xf numFmtId="0" fontId="39" fillId="0" borderId="0" applyNumberFormat="0" applyFill="0" applyAlignment="0" applyProtection="0"/>
    <xf numFmtId="0" fontId="39" fillId="0" borderId="0" applyNumberFormat="0" applyFill="0" applyAlignment="0" applyProtection="0"/>
    <xf numFmtId="0" fontId="39" fillId="0" borderId="0" applyNumberFormat="0" applyFill="0" applyAlignment="0" applyProtection="0"/>
    <xf numFmtId="0" fontId="39" fillId="0" borderId="0" applyNumberFormat="0" applyFill="0" applyAlignment="0" applyProtection="0"/>
    <xf numFmtId="0" fontId="39" fillId="0" borderId="0" applyNumberFormat="0" applyFill="0" applyAlignment="0" applyProtection="0"/>
    <xf numFmtId="0" fontId="39" fillId="0" borderId="0" applyNumberFormat="0" applyFill="0" applyAlignment="0" applyProtection="0"/>
    <xf numFmtId="0" fontId="39" fillId="0" borderId="0" applyNumberFormat="0" applyFill="0" applyAlignment="0" applyProtection="0"/>
    <xf numFmtId="0" fontId="40" fillId="0" borderId="0" applyNumberFormat="0" applyFill="0" applyBorder="0" applyAlignment="0" applyProtection="0"/>
    <xf numFmtId="0" fontId="39" fillId="0" borderId="0" applyNumberFormat="0" applyFill="0" applyAlignment="0" applyProtection="0"/>
    <xf numFmtId="0" fontId="39" fillId="0" borderId="0" applyNumberFormat="0" applyFill="0" applyAlignment="0" applyProtection="0"/>
    <xf numFmtId="0" fontId="39" fillId="0" borderId="0" applyNumberFormat="0" applyFill="0" applyAlignment="0" applyProtection="0"/>
    <xf numFmtId="0" fontId="39" fillId="0" borderId="0" applyNumberFormat="0" applyFill="0" applyAlignment="0" applyProtection="0"/>
    <xf numFmtId="0" fontId="39" fillId="0" borderId="0" applyNumberFormat="0" applyFill="0" applyAlignment="0" applyProtection="0"/>
    <xf numFmtId="0" fontId="39" fillId="0" borderId="0" applyNumberFormat="0" applyFill="0" applyAlignment="0" applyProtection="0"/>
    <xf numFmtId="0" fontId="39"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Alignment="0" applyProtection="0"/>
    <xf numFmtId="0" fontId="39" fillId="0" borderId="0" applyNumberFormat="0" applyFill="0" applyAlignment="0" applyProtection="0"/>
    <xf numFmtId="0" fontId="41" fillId="54" borderId="0" applyNumberFormat="0" applyAlignment="0" applyProtection="0"/>
    <xf numFmtId="0" fontId="41" fillId="54" borderId="0" applyNumberFormat="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4" borderId="0" applyNumberFormat="0" applyAlignment="0" applyProtection="0"/>
    <xf numFmtId="0" fontId="41" fillId="54" borderId="0" applyNumberFormat="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4" borderId="0" applyNumberFormat="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4" borderId="0" applyNumberFormat="0" applyAlignment="0" applyProtection="0"/>
    <xf numFmtId="0" fontId="41" fillId="54" borderId="0" applyNumberFormat="0" applyAlignment="0" applyProtection="0"/>
    <xf numFmtId="0" fontId="41" fillId="54" borderId="0" applyNumberFormat="0" applyAlignment="0" applyProtection="0"/>
    <xf numFmtId="0" fontId="41" fillId="54" borderId="0" applyNumberFormat="0" applyAlignment="0" applyProtection="0"/>
    <xf numFmtId="0" fontId="41" fillId="54" borderId="0" applyNumberFormat="0" applyAlignment="0" applyProtection="0"/>
    <xf numFmtId="0" fontId="41" fillId="54" borderId="0" applyNumberFormat="0" applyAlignment="0" applyProtection="0"/>
    <xf numFmtId="0" fontId="41" fillId="54" borderId="0" applyNumberFormat="0" applyAlignment="0" applyProtection="0"/>
    <xf numFmtId="0" fontId="41" fillId="54" borderId="0" applyNumberFormat="0" applyAlignment="0" applyProtection="0"/>
    <xf numFmtId="0" fontId="41" fillId="54" borderId="0" applyNumberFormat="0" applyAlignment="0" applyProtection="0"/>
    <xf numFmtId="0" fontId="42" fillId="18" borderId="0" applyNumberFormat="0" applyBorder="0" applyAlignment="0" applyProtection="0"/>
    <xf numFmtId="0" fontId="41" fillId="54" borderId="0" applyNumberFormat="0" applyAlignment="0" applyProtection="0"/>
    <xf numFmtId="0" fontId="41" fillId="54" borderId="0" applyNumberFormat="0" applyAlignment="0" applyProtection="0"/>
    <xf numFmtId="0" fontId="41" fillId="54" borderId="0" applyNumberFormat="0" applyAlignment="0" applyProtection="0"/>
    <xf numFmtId="0" fontId="41" fillId="54" borderId="0" applyNumberFormat="0" applyAlignment="0" applyProtection="0"/>
    <xf numFmtId="0" fontId="41" fillId="54" borderId="0" applyNumberFormat="0" applyAlignment="0" applyProtection="0"/>
    <xf numFmtId="0" fontId="41" fillId="54" borderId="0" applyNumberFormat="0" applyAlignment="0" applyProtection="0"/>
    <xf numFmtId="0" fontId="41" fillId="54" borderId="0" applyNumberFormat="0" applyAlignment="0" applyProtection="0"/>
    <xf numFmtId="0" fontId="42" fillId="18" borderId="0" applyNumberFormat="0" applyBorder="0" applyAlignment="0" applyProtection="0"/>
    <xf numFmtId="0" fontId="42" fillId="18" borderId="0" applyNumberFormat="0" applyBorder="0" applyAlignment="0" applyProtection="0"/>
    <xf numFmtId="0" fontId="41" fillId="54" borderId="0" applyNumberFormat="0" applyAlignment="0" applyProtection="0"/>
    <xf numFmtId="0" fontId="41" fillId="51" borderId="0" applyNumberFormat="0" applyBorder="0" applyAlignment="0" applyProtection="0"/>
    <xf numFmtId="0" fontId="41" fillId="51" borderId="0" applyNumberFormat="0" applyBorder="0" applyAlignment="0" applyProtection="0"/>
    <xf numFmtId="0" fontId="41" fillId="54" borderId="0" applyNumberFormat="0" applyAlignment="0" applyProtection="0"/>
    <xf numFmtId="0" fontId="41" fillId="54" borderId="0" applyNumberFormat="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38" fontId="43" fillId="64" borderId="0" applyNumberFormat="0" applyBorder="0" applyAlignment="0" applyProtection="0"/>
    <xf numFmtId="0" fontId="19" fillId="0" borderId="70"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5" fillId="0" borderId="72" applyNumberFormat="0" applyFill="0" applyAlignment="0" applyProtection="0"/>
    <xf numFmtId="0" fontId="19" fillId="0" borderId="70" applyNumberFormat="0" applyFill="0" applyAlignment="0" applyProtection="0"/>
    <xf numFmtId="0" fontId="45" fillId="0" borderId="72" applyNumberFormat="0" applyFill="0" applyAlignment="0" applyProtection="0"/>
    <xf numFmtId="0" fontId="45" fillId="0" borderId="72" applyNumberFormat="0" applyFill="0" applyAlignment="0" applyProtection="0"/>
    <xf numFmtId="0" fontId="44" fillId="0" borderId="72" applyNumberFormat="0" applyFill="0" applyAlignment="0" applyProtection="0"/>
    <xf numFmtId="0" fontId="45" fillId="0" borderId="72" applyNumberFormat="0" applyFill="0" applyAlignment="0" applyProtection="0"/>
    <xf numFmtId="0" fontId="44" fillId="0" borderId="72"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2" applyNumberFormat="0" applyFill="0" applyAlignment="0" applyProtection="0"/>
    <xf numFmtId="0" fontId="44" fillId="0" borderId="71" applyNumberFormat="0" applyFill="0" applyAlignment="0" applyProtection="0"/>
    <xf numFmtId="0" fontId="44" fillId="0" borderId="72" applyNumberFormat="0" applyFill="0" applyAlignment="0" applyProtection="0"/>
    <xf numFmtId="0" fontId="44" fillId="0" borderId="71" applyNumberFormat="0" applyFill="0" applyAlignment="0" applyProtection="0"/>
    <xf numFmtId="0" fontId="44" fillId="0" borderId="72" applyNumberFormat="0" applyFill="0" applyAlignment="0" applyProtection="0"/>
    <xf numFmtId="0" fontId="44" fillId="0" borderId="71" applyNumberFormat="0" applyFill="0" applyAlignment="0" applyProtection="0"/>
    <xf numFmtId="0" fontId="45" fillId="0" borderId="72" applyNumberFormat="0" applyFill="0" applyAlignment="0" applyProtection="0"/>
    <xf numFmtId="0" fontId="44" fillId="0" borderId="72" applyNumberFormat="0" applyFill="0" applyAlignment="0" applyProtection="0"/>
    <xf numFmtId="0" fontId="45" fillId="0" borderId="72" applyNumberFormat="0" applyFill="0" applyAlignment="0" applyProtection="0"/>
    <xf numFmtId="0" fontId="44" fillId="0" borderId="71" applyNumberFormat="0" applyFill="0" applyAlignment="0" applyProtection="0"/>
    <xf numFmtId="0" fontId="44" fillId="0" borderId="72" applyNumberFormat="0" applyFill="0" applyAlignment="0" applyProtection="0"/>
    <xf numFmtId="0" fontId="44" fillId="0" borderId="72" applyNumberFormat="0" applyFill="0" applyAlignment="0" applyProtection="0"/>
    <xf numFmtId="0" fontId="45" fillId="0" borderId="72" applyNumberFormat="0" applyFill="0" applyAlignment="0" applyProtection="0"/>
    <xf numFmtId="0" fontId="45" fillId="0" borderId="72" applyNumberFormat="0" applyFill="0" applyAlignment="0" applyProtection="0"/>
    <xf numFmtId="0" fontId="45" fillId="0" borderId="72"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5" fillId="0" borderId="72"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5" fillId="0" borderId="72"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5" fillId="0" borderId="72"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5" fillId="0" borderId="72" applyNumberFormat="0" applyFill="0" applyAlignment="0" applyProtection="0"/>
    <xf numFmtId="0" fontId="45" fillId="0" borderId="72" applyNumberFormat="0" applyFill="0" applyAlignment="0" applyProtection="0"/>
    <xf numFmtId="0" fontId="19" fillId="0" borderId="70" applyNumberFormat="0" applyFill="0" applyAlignment="0" applyProtection="0"/>
    <xf numFmtId="0" fontId="19" fillId="0" borderId="70" applyNumberFormat="0" applyFill="0" applyAlignment="0" applyProtection="0"/>
    <xf numFmtId="0" fontId="45" fillId="0" borderId="72" applyNumberFormat="0" applyFill="0" applyAlignment="0" applyProtection="0"/>
    <xf numFmtId="0" fontId="19" fillId="0" borderId="70" applyNumberFormat="0" applyFill="0" applyAlignment="0" applyProtection="0"/>
    <xf numFmtId="0" fontId="45" fillId="0" borderId="72" applyNumberFormat="0" applyFill="0" applyAlignment="0" applyProtection="0"/>
    <xf numFmtId="0" fontId="45" fillId="0" borderId="72" applyNumberFormat="0" applyFill="0" applyAlignment="0" applyProtection="0"/>
    <xf numFmtId="0" fontId="19" fillId="0" borderId="70" applyNumberFormat="0" applyFill="0" applyAlignment="0" applyProtection="0"/>
    <xf numFmtId="0" fontId="19" fillId="0" borderId="70" applyNumberFormat="0" applyFill="0" applyAlignment="0" applyProtection="0"/>
    <xf numFmtId="0" fontId="19" fillId="0" borderId="70" applyNumberFormat="0" applyFill="0" applyAlignment="0" applyProtection="0"/>
    <xf numFmtId="0" fontId="19" fillId="0" borderId="70" applyNumberFormat="0" applyFill="0" applyAlignment="0" applyProtection="0"/>
    <xf numFmtId="0" fontId="19" fillId="0" borderId="70" applyNumberFormat="0" applyFill="0" applyAlignment="0" applyProtection="0"/>
    <xf numFmtId="0" fontId="45" fillId="0" borderId="72" applyNumberFormat="0" applyFill="0" applyAlignment="0" applyProtection="0"/>
    <xf numFmtId="0" fontId="19" fillId="0" borderId="70" applyNumberFormat="0" applyFill="0" applyAlignment="0" applyProtection="0"/>
    <xf numFmtId="0" fontId="45" fillId="0" borderId="72" applyNumberFormat="0" applyFill="0" applyAlignment="0" applyProtection="0"/>
    <xf numFmtId="0" fontId="19" fillId="0" borderId="70"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19" fillId="0" borderId="70"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19" fillId="0" borderId="70" applyNumberFormat="0" applyFill="0" applyAlignment="0" applyProtection="0"/>
    <xf numFmtId="0" fontId="44" fillId="0" borderId="71" applyNumberFormat="0" applyFill="0" applyAlignment="0" applyProtection="0"/>
    <xf numFmtId="0" fontId="46" fillId="0" borderId="71" applyNumberFormat="0" applyFill="0" applyAlignment="0" applyProtection="0"/>
    <xf numFmtId="0" fontId="44" fillId="0" borderId="71" applyNumberFormat="0" applyFill="0" applyAlignment="0" applyProtection="0"/>
    <xf numFmtId="0" fontId="44" fillId="0" borderId="71" applyNumberFormat="0" applyFill="0" applyAlignment="0" applyProtection="0"/>
    <xf numFmtId="0" fontId="20" fillId="0" borderId="73" applyNumberFormat="0" applyFill="0" applyAlignment="0" applyProtection="0"/>
    <xf numFmtId="0" fontId="47" fillId="0" borderId="73" applyNumberFormat="0" applyFill="0" applyAlignment="0" applyProtection="0"/>
    <xf numFmtId="0" fontId="47" fillId="0" borderId="73" applyNumberFormat="0" applyFill="0" applyAlignment="0" applyProtection="0"/>
    <xf numFmtId="0" fontId="47" fillId="0" borderId="73" applyNumberFormat="0" applyFill="0" applyAlignment="0" applyProtection="0"/>
    <xf numFmtId="0" fontId="47" fillId="0" borderId="73" applyNumberFormat="0" applyFill="0" applyAlignment="0" applyProtection="0"/>
    <xf numFmtId="0" fontId="47" fillId="0" borderId="73" applyNumberFormat="0" applyFill="0" applyAlignment="0" applyProtection="0"/>
    <xf numFmtId="0" fontId="48" fillId="0" borderId="74" applyNumberFormat="0" applyFill="0" applyAlignment="0" applyProtection="0"/>
    <xf numFmtId="0" fontId="20" fillId="0" borderId="73" applyNumberFormat="0" applyFill="0" applyAlignment="0" applyProtection="0"/>
    <xf numFmtId="0" fontId="48" fillId="0" borderId="74" applyNumberFormat="0" applyFill="0" applyAlignment="0" applyProtection="0"/>
    <xf numFmtId="0" fontId="48" fillId="0" borderId="74" applyNumberFormat="0" applyFill="0" applyAlignment="0" applyProtection="0"/>
    <xf numFmtId="0" fontId="49" fillId="0" borderId="74" applyNumberFormat="0" applyFill="0" applyAlignment="0" applyProtection="0"/>
    <xf numFmtId="0" fontId="48" fillId="0" borderId="74" applyNumberFormat="0" applyFill="0" applyAlignment="0" applyProtection="0"/>
    <xf numFmtId="0" fontId="49" fillId="0" borderId="74" applyNumberFormat="0" applyFill="0" applyAlignment="0" applyProtection="0"/>
    <xf numFmtId="0" fontId="49" fillId="0" borderId="74" applyNumberFormat="0" applyFill="0" applyAlignment="0" applyProtection="0"/>
    <xf numFmtId="0" fontId="49" fillId="0" borderId="74" applyNumberFormat="0" applyFill="0" applyAlignment="0" applyProtection="0"/>
    <xf numFmtId="0" fontId="48" fillId="0" borderId="74" applyNumberFormat="0" applyFill="0" applyAlignment="0" applyProtection="0"/>
    <xf numFmtId="0" fontId="48" fillId="0" borderId="74" applyNumberFormat="0" applyFill="0" applyAlignment="0" applyProtection="0"/>
    <xf numFmtId="0" fontId="49" fillId="0" borderId="74" applyNumberFormat="0" applyFill="0" applyAlignment="0" applyProtection="0"/>
    <xf numFmtId="0" fontId="49" fillId="0" borderId="74" applyNumberFormat="0" applyFill="0" applyAlignment="0" applyProtection="0"/>
    <xf numFmtId="0" fontId="48" fillId="0" borderId="74" applyNumberFormat="0" applyFill="0" applyAlignment="0" applyProtection="0"/>
    <xf numFmtId="0" fontId="48" fillId="0" borderId="74" applyNumberFormat="0" applyFill="0" applyAlignment="0" applyProtection="0"/>
    <xf numFmtId="0" fontId="48" fillId="0" borderId="74" applyNumberFormat="0" applyFill="0" applyAlignment="0" applyProtection="0"/>
    <xf numFmtId="0" fontId="48" fillId="0" borderId="74" applyNumberFormat="0" applyFill="0" applyAlignment="0" applyProtection="0"/>
    <xf numFmtId="0" fontId="48" fillId="0" borderId="74" applyNumberFormat="0" applyFill="0" applyAlignment="0" applyProtection="0"/>
    <xf numFmtId="0" fontId="48" fillId="0" borderId="74" applyNumberFormat="0" applyFill="0" applyAlignment="0" applyProtection="0"/>
    <xf numFmtId="0" fontId="48" fillId="0" borderId="74" applyNumberFormat="0" applyFill="0" applyAlignment="0" applyProtection="0"/>
    <xf numFmtId="0" fontId="20" fillId="0" borderId="73" applyNumberFormat="0" applyFill="0" applyAlignment="0" applyProtection="0"/>
    <xf numFmtId="0" fontId="20" fillId="0" borderId="73" applyNumberFormat="0" applyFill="0" applyAlignment="0" applyProtection="0"/>
    <xf numFmtId="0" fontId="48" fillId="0" borderId="74" applyNumberFormat="0" applyFill="0" applyAlignment="0" applyProtection="0"/>
    <xf numFmtId="0" fontId="20" fillId="0" borderId="73" applyNumberFormat="0" applyFill="0" applyAlignment="0" applyProtection="0"/>
    <xf numFmtId="0" fontId="48" fillId="0" borderId="74" applyNumberFormat="0" applyFill="0" applyAlignment="0" applyProtection="0"/>
    <xf numFmtId="0" fontId="48" fillId="0" borderId="74" applyNumberFormat="0" applyFill="0" applyAlignment="0" applyProtection="0"/>
    <xf numFmtId="0" fontId="20" fillId="0" borderId="73" applyNumberFormat="0" applyFill="0" applyAlignment="0" applyProtection="0"/>
    <xf numFmtId="0" fontId="20" fillId="0" borderId="73" applyNumberFormat="0" applyFill="0" applyAlignment="0" applyProtection="0"/>
    <xf numFmtId="0" fontId="20" fillId="0" borderId="73" applyNumberFormat="0" applyFill="0" applyAlignment="0" applyProtection="0"/>
    <xf numFmtId="0" fontId="20" fillId="0" borderId="73" applyNumberFormat="0" applyFill="0" applyAlignment="0" applyProtection="0"/>
    <xf numFmtId="0" fontId="20" fillId="0" borderId="73" applyNumberFormat="0" applyFill="0" applyAlignment="0" applyProtection="0"/>
    <xf numFmtId="0" fontId="48" fillId="0" borderId="74" applyNumberFormat="0" applyFill="0" applyAlignment="0" applyProtection="0"/>
    <xf numFmtId="0" fontId="20" fillId="0" borderId="73" applyNumberFormat="0" applyFill="0" applyAlignment="0" applyProtection="0"/>
    <xf numFmtId="0" fontId="48" fillId="0" borderId="74" applyNumberFormat="0" applyFill="0" applyAlignment="0" applyProtection="0"/>
    <xf numFmtId="0" fontId="20" fillId="0" borderId="73" applyNumberFormat="0" applyFill="0" applyAlignment="0" applyProtection="0"/>
    <xf numFmtId="0" fontId="47" fillId="0" borderId="73" applyNumberFormat="0" applyFill="0" applyAlignment="0" applyProtection="0"/>
    <xf numFmtId="0" fontId="20" fillId="0" borderId="73" applyNumberFormat="0" applyFill="0" applyAlignment="0" applyProtection="0"/>
    <xf numFmtId="0" fontId="47" fillId="0" borderId="73" applyNumberFormat="0" applyFill="0" applyAlignment="0" applyProtection="0"/>
    <xf numFmtId="0" fontId="47" fillId="0" borderId="73" applyNumberFormat="0" applyFill="0" applyAlignment="0" applyProtection="0"/>
    <xf numFmtId="0" fontId="20" fillId="0" borderId="73" applyNumberFormat="0" applyFill="0" applyAlignment="0" applyProtection="0"/>
    <xf numFmtId="0" fontId="47" fillId="0" borderId="73" applyNumberFormat="0" applyFill="0" applyAlignment="0" applyProtection="0"/>
    <xf numFmtId="0" fontId="21" fillId="0" borderId="75" applyNumberFormat="0" applyFill="0" applyAlignment="0" applyProtection="0"/>
    <xf numFmtId="0" fontId="50" fillId="0" borderId="76" applyNumberFormat="0" applyFill="0" applyAlignment="0" applyProtection="0"/>
    <xf numFmtId="0" fontId="51" fillId="0" borderId="77" applyNumberFormat="0" applyFill="0" applyAlignment="0" applyProtection="0"/>
    <xf numFmtId="0" fontId="51" fillId="0" borderId="77" applyNumberFormat="0" applyFill="0" applyAlignment="0" applyProtection="0"/>
    <xf numFmtId="0" fontId="50" fillId="0" borderId="76" applyNumberFormat="0" applyFill="0" applyAlignment="0" applyProtection="0"/>
    <xf numFmtId="0" fontId="51" fillId="0" borderId="77" applyNumberFormat="0" applyFill="0" applyAlignment="0" applyProtection="0"/>
    <xf numFmtId="0" fontId="51" fillId="0" borderId="77" applyNumberFormat="0" applyFill="0" applyAlignment="0" applyProtection="0"/>
    <xf numFmtId="0" fontId="50" fillId="0" borderId="76" applyNumberFormat="0" applyFill="0" applyAlignment="0" applyProtection="0"/>
    <xf numFmtId="0" fontId="51" fillId="0" borderId="77" applyNumberFormat="0" applyFill="0" applyAlignment="0" applyProtection="0"/>
    <xf numFmtId="0" fontId="51" fillId="0" borderId="77" applyNumberFormat="0" applyFill="0" applyAlignment="0" applyProtection="0"/>
    <xf numFmtId="0" fontId="51" fillId="0" borderId="77" applyNumberFormat="0" applyFill="0" applyAlignment="0" applyProtection="0"/>
    <xf numFmtId="0" fontId="51" fillId="0" borderId="77" applyNumberFormat="0" applyFill="0" applyAlignment="0" applyProtection="0"/>
    <xf numFmtId="0" fontId="51" fillId="0" borderId="77" applyNumberFormat="0" applyFill="0" applyAlignment="0" applyProtection="0"/>
    <xf numFmtId="0" fontId="51" fillId="0" borderId="77" applyNumberFormat="0" applyFill="0" applyAlignment="0" applyProtection="0"/>
    <xf numFmtId="0" fontId="50" fillId="0" borderId="76" applyNumberFormat="0" applyFill="0" applyAlignment="0" applyProtection="0"/>
    <xf numFmtId="0" fontId="51" fillId="0" borderId="77" applyNumberFormat="0" applyFill="0" applyAlignment="0" applyProtection="0"/>
    <xf numFmtId="0" fontId="50" fillId="0" borderId="76" applyNumberFormat="0" applyFill="0" applyAlignment="0" applyProtection="0"/>
    <xf numFmtId="0" fontId="50" fillId="0" borderId="76" applyNumberFormat="0" applyFill="0" applyAlignment="0" applyProtection="0"/>
    <xf numFmtId="0" fontId="21" fillId="0" borderId="75" applyNumberFormat="0" applyFill="0" applyAlignment="0" applyProtection="0"/>
    <xf numFmtId="0" fontId="50" fillId="0" borderId="76" applyNumberFormat="0" applyFill="0" applyAlignment="0" applyProtection="0"/>
    <xf numFmtId="0" fontId="50" fillId="0" borderId="76" applyNumberFormat="0" applyFill="0" applyAlignment="0" applyProtection="0"/>
    <xf numFmtId="0" fontId="50" fillId="0" borderId="76" applyNumberFormat="0" applyFill="0" applyAlignment="0" applyProtection="0"/>
    <xf numFmtId="0" fontId="50" fillId="0" borderId="76" applyNumberFormat="0" applyFill="0" applyAlignment="0" applyProtection="0"/>
    <xf numFmtId="0" fontId="51" fillId="0" borderId="78" applyNumberFormat="0" applyFill="0" applyAlignment="0" applyProtection="0"/>
    <xf numFmtId="0" fontId="50" fillId="0" borderId="76" applyNumberFormat="0" applyFill="0" applyAlignment="0" applyProtection="0"/>
    <xf numFmtId="0" fontId="51" fillId="0" borderId="78" applyNumberFormat="0" applyFill="0" applyAlignment="0" applyProtection="0"/>
    <xf numFmtId="0" fontId="51" fillId="0" borderId="78" applyNumberFormat="0" applyFill="0" applyAlignment="0" applyProtection="0"/>
    <xf numFmtId="0" fontId="51" fillId="0" borderId="78" applyNumberFormat="0" applyFill="0" applyAlignment="0" applyProtection="0"/>
    <xf numFmtId="0" fontId="50" fillId="0" borderId="76" applyNumberFormat="0" applyFill="0" applyAlignment="0" applyProtection="0"/>
    <xf numFmtId="0" fontId="50" fillId="0" borderId="76" applyNumberFormat="0" applyFill="0" applyAlignment="0" applyProtection="0"/>
    <xf numFmtId="0" fontId="51" fillId="0" borderId="78" applyNumberFormat="0" applyFill="0" applyAlignment="0" applyProtection="0"/>
    <xf numFmtId="0" fontId="51" fillId="0" borderId="78" applyNumberFormat="0" applyFill="0" applyAlignment="0" applyProtection="0"/>
    <xf numFmtId="0" fontId="50" fillId="0" borderId="76" applyNumberFormat="0" applyFill="0" applyAlignment="0" applyProtection="0"/>
    <xf numFmtId="0" fontId="50" fillId="0" borderId="76" applyNumberFormat="0" applyFill="0" applyAlignment="0" applyProtection="0"/>
    <xf numFmtId="0" fontId="50" fillId="0" borderId="76" applyNumberFormat="0" applyFill="0" applyAlignment="0" applyProtection="0"/>
    <xf numFmtId="0" fontId="50" fillId="0" borderId="76" applyNumberFormat="0" applyFill="0" applyAlignment="0" applyProtection="0"/>
    <xf numFmtId="0" fontId="50" fillId="0" borderId="76" applyNumberFormat="0" applyFill="0" applyAlignment="0" applyProtection="0"/>
    <xf numFmtId="0" fontId="50" fillId="0" borderId="76" applyNumberFormat="0" applyFill="0" applyAlignment="0" applyProtection="0"/>
    <xf numFmtId="0" fontId="50" fillId="0" borderId="76" applyNumberFormat="0" applyFill="0" applyAlignment="0" applyProtection="0"/>
    <xf numFmtId="0" fontId="50" fillId="0" borderId="76" applyNumberFormat="0" applyFill="0" applyAlignment="0" applyProtection="0"/>
    <xf numFmtId="0" fontId="50" fillId="0" borderId="76" applyNumberFormat="0" applyFill="0" applyAlignment="0" applyProtection="0"/>
    <xf numFmtId="0" fontId="50" fillId="0" borderId="76" applyNumberFormat="0" applyFill="0" applyAlignment="0" applyProtection="0"/>
    <xf numFmtId="0" fontId="50" fillId="0" borderId="76" applyNumberFormat="0" applyFill="0" applyAlignment="0" applyProtection="0"/>
    <xf numFmtId="0" fontId="21" fillId="0" borderId="75" applyNumberFormat="0" applyFill="0" applyAlignment="0" applyProtection="0"/>
    <xf numFmtId="0" fontId="50" fillId="0" borderId="76" applyNumberFormat="0" applyFill="0" applyAlignment="0" applyProtection="0"/>
    <xf numFmtId="0" fontId="21" fillId="0" borderId="75" applyNumberFormat="0" applyFill="0" applyAlignment="0" applyProtection="0"/>
    <xf numFmtId="0" fontId="21" fillId="0" borderId="75" applyNumberFormat="0" applyFill="0" applyAlignment="0" applyProtection="0"/>
    <xf numFmtId="0" fontId="50" fillId="0" borderId="76" applyNumberFormat="0" applyFill="0" applyAlignment="0" applyProtection="0"/>
    <xf numFmtId="0" fontId="21" fillId="0" borderId="75" applyNumberFormat="0" applyFill="0" applyAlignment="0" applyProtection="0"/>
    <xf numFmtId="0" fontId="50" fillId="0" borderId="76" applyNumberFormat="0" applyFill="0" applyAlignment="0" applyProtection="0"/>
    <xf numFmtId="0" fontId="51" fillId="0" borderId="77" applyNumberFormat="0" applyFill="0" applyAlignment="0" applyProtection="0"/>
    <xf numFmtId="0" fontId="51" fillId="0" borderId="77" applyNumberFormat="0" applyFill="0" applyAlignment="0" applyProtection="0"/>
    <xf numFmtId="0" fontId="21" fillId="0" borderId="75" applyNumberFormat="0" applyFill="0" applyAlignment="0" applyProtection="0"/>
    <xf numFmtId="0" fontId="51" fillId="0" borderId="77" applyNumberFormat="0" applyFill="0" applyAlignment="0" applyProtection="0"/>
    <xf numFmtId="0" fontId="51" fillId="0" borderId="77" applyNumberFormat="0" applyFill="0" applyAlignment="0" applyProtection="0"/>
    <xf numFmtId="0" fontId="51" fillId="0" borderId="77" applyNumberFormat="0" applyFill="0" applyAlignment="0" applyProtection="0"/>
    <xf numFmtId="0" fontId="50" fillId="0" borderId="76" applyNumberFormat="0" applyFill="0" applyAlignment="0" applyProtection="0"/>
    <xf numFmtId="0" fontId="50" fillId="0" borderId="76" applyNumberFormat="0" applyFill="0" applyAlignment="0" applyProtection="0"/>
    <xf numFmtId="0" fontId="51" fillId="0" borderId="77" applyNumberFormat="0" applyFill="0" applyAlignment="0" applyProtection="0"/>
    <xf numFmtId="0" fontId="21" fillId="0" borderId="75" applyNumberFormat="0" applyFill="0" applyAlignment="0" applyProtection="0"/>
    <xf numFmtId="0" fontId="52" fillId="0" borderId="77" applyNumberFormat="0" applyFill="0" applyAlignment="0" applyProtection="0"/>
    <xf numFmtId="0" fontId="51" fillId="0" borderId="77" applyNumberFormat="0" applyFill="0" applyAlignment="0" applyProtection="0"/>
    <xf numFmtId="0" fontId="51" fillId="0" borderId="77" applyNumberFormat="0" applyFill="0" applyAlignment="0" applyProtection="0"/>
    <xf numFmtId="0" fontId="51" fillId="0" borderId="77" applyNumberFormat="0" applyFill="0" applyAlignment="0" applyProtection="0"/>
    <xf numFmtId="0" fontId="2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Alignment="0" applyProtection="0"/>
    <xf numFmtId="0" fontId="50" fillId="0" borderId="0" applyNumberFormat="0" applyFill="0" applyBorder="0" applyAlignment="0" applyProtection="0"/>
    <xf numFmtId="0" fontId="21"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Alignment="0" applyProtection="0"/>
    <xf numFmtId="0" fontId="51" fillId="0" borderId="0" applyNumberFormat="0" applyFill="0" applyBorder="0" applyAlignment="0" applyProtection="0"/>
    <xf numFmtId="0" fontId="50" fillId="0" borderId="0" applyNumberFormat="0" applyFill="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Alignment="0" applyProtection="0"/>
    <xf numFmtId="0" fontId="50" fillId="0" borderId="0" applyNumberFormat="0" applyFill="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Alignment="0" applyProtection="0"/>
    <xf numFmtId="0" fontId="50" fillId="0" borderId="0" applyNumberFormat="0" applyFill="0" applyAlignment="0" applyProtection="0"/>
    <xf numFmtId="0" fontId="50" fillId="0" borderId="0" applyNumberFormat="0" applyFill="0" applyAlignment="0" applyProtection="0"/>
    <xf numFmtId="0" fontId="50" fillId="0" borderId="0" applyNumberFormat="0" applyFill="0" applyAlignment="0" applyProtection="0"/>
    <xf numFmtId="0" fontId="50" fillId="0" borderId="0" applyNumberFormat="0" applyFill="0" applyAlignment="0" applyProtection="0"/>
    <xf numFmtId="0" fontId="50" fillId="0" borderId="0" applyNumberFormat="0" applyFill="0" applyAlignment="0" applyProtection="0"/>
    <xf numFmtId="0" fontId="50" fillId="0" borderId="0"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50" fillId="0" borderId="0" applyNumberFormat="0" applyFill="0" applyAlignment="0" applyProtection="0"/>
    <xf numFmtId="0" fontId="21" fillId="0" borderId="0" applyNumberFormat="0" applyFill="0" applyBorder="0" applyAlignment="0" applyProtection="0"/>
    <xf numFmtId="0" fontId="50" fillId="0" borderId="0" applyNumberFormat="0" applyFill="0" applyAlignment="0" applyProtection="0"/>
    <xf numFmtId="0" fontId="50" fillId="0" borderId="0"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50" fillId="0" borderId="0" applyNumberFormat="0" applyFill="0" applyAlignment="0" applyProtection="0"/>
    <xf numFmtId="0" fontId="50" fillId="0" borderId="0" applyNumberFormat="0" applyFill="0" applyBorder="0" applyAlignment="0" applyProtection="0"/>
    <xf numFmtId="0" fontId="21" fillId="0" borderId="0" applyNumberFormat="0" applyFill="0" applyBorder="0" applyAlignment="0" applyProtection="0"/>
    <xf numFmtId="0" fontId="50" fillId="0" borderId="0" applyNumberFormat="0" applyFill="0" applyBorder="0" applyAlignment="0" applyProtection="0"/>
    <xf numFmtId="0" fontId="21"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21" fillId="0" borderId="0" applyNumberFormat="0" applyFill="0" applyBorder="0" applyAlignment="0" applyProtection="0"/>
    <xf numFmtId="0" fontId="51" fillId="0" borderId="0" applyNumberFormat="0" applyFill="0" applyBorder="0" applyAlignment="0" applyProtection="0"/>
    <xf numFmtId="0" fontId="2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4" fillId="0" borderId="0" applyNumberFormat="0" applyFill="0" applyBorder="0" applyAlignment="0" applyProtection="0">
      <alignment vertical="top"/>
      <protection locked="0"/>
    </xf>
    <xf numFmtId="0" fontId="54"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5" fillId="0" borderId="0" applyNumberFormat="0" applyFill="0" applyBorder="0" applyAlignment="0" applyProtection="0"/>
    <xf numFmtId="0" fontId="54"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4"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5" fillId="0" borderId="0" applyNumberFormat="0" applyFill="0" applyBorder="0" applyAlignment="0" applyProtection="0"/>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5" fillId="0" borderId="0" applyNumberFormat="0" applyFill="0" applyBorder="0" applyAlignment="0" applyProtection="0"/>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10" fontId="43" fillId="52" borderId="8" applyNumberFormat="0" applyBorder="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8" fillId="68" borderId="63"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8" fillId="68" borderId="63"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8" fillId="68" borderId="63"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8" fillId="68" borderId="63" applyNumberFormat="0" applyAlignment="0" applyProtection="0"/>
    <xf numFmtId="0" fontId="8" fillId="68" borderId="63" applyNumberFormat="0" applyAlignment="0" applyProtection="0"/>
    <xf numFmtId="0" fontId="8" fillId="68" borderId="63"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8" fillId="68" borderId="63"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8" fillId="7" borderId="63"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8" fillId="7"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7" borderId="63" applyNumberFormat="0" applyAlignment="0" applyProtection="0"/>
    <xf numFmtId="0" fontId="8" fillId="7" borderId="63" applyNumberFormat="0" applyAlignment="0" applyProtection="0"/>
    <xf numFmtId="0" fontId="8" fillId="7" borderId="63" applyNumberFormat="0" applyAlignment="0" applyProtection="0"/>
    <xf numFmtId="0" fontId="8" fillId="7" borderId="63" applyNumberFormat="0" applyAlignment="0" applyProtection="0"/>
    <xf numFmtId="0" fontId="8" fillId="7" borderId="63"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62"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56" fillId="46" borderId="68" applyNumberFormat="0" applyAlignment="0" applyProtection="0"/>
    <xf numFmtId="0" fontId="8" fillId="68" borderId="63" applyNumberFormat="0" applyAlignment="0" applyProtection="0"/>
    <xf numFmtId="0" fontId="8" fillId="68" borderId="63" applyNumberFormat="0" applyAlignment="0" applyProtection="0"/>
    <xf numFmtId="0" fontId="56" fillId="46" borderId="68" applyNumberFormat="0" applyAlignment="0" applyProtection="0"/>
    <xf numFmtId="0" fontId="56" fillId="46" borderId="68" applyNumberFormat="0" applyAlignment="0" applyProtection="0"/>
    <xf numFmtId="0" fontId="57" fillId="0" borderId="79"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8" fillId="0" borderId="66" applyNumberFormat="0" applyFill="0" applyAlignment="0" applyProtection="0"/>
    <xf numFmtId="0" fontId="58" fillId="0" borderId="66"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8" fillId="0" borderId="66" applyNumberFormat="0" applyFill="0" applyAlignment="0" applyProtection="0"/>
    <xf numFmtId="0" fontId="57" fillId="0" borderId="79" applyNumberFormat="0" applyFill="0" applyAlignment="0" applyProtection="0"/>
    <xf numFmtId="0" fontId="57" fillId="0" borderId="79" applyNumberFormat="0" applyFill="0" applyAlignment="0" applyProtection="0"/>
    <xf numFmtId="0" fontId="59" fillId="98" borderId="0" applyNumberFormat="0" applyAlignment="0" applyProtection="0"/>
    <xf numFmtId="0" fontId="59" fillId="98" borderId="0" applyNumberFormat="0" applyAlignment="0" applyProtection="0"/>
    <xf numFmtId="0" fontId="59" fillId="68" borderId="0" applyNumberFormat="0" applyBorder="0" applyAlignment="0" applyProtection="0"/>
    <xf numFmtId="0" fontId="59" fillId="68" borderId="0" applyNumberFormat="0" applyBorder="0" applyAlignment="0" applyProtection="0"/>
    <xf numFmtId="0" fontId="59" fillId="68" borderId="0" applyNumberFormat="0" applyBorder="0" applyAlignment="0" applyProtection="0"/>
    <xf numFmtId="0" fontId="59" fillId="98" borderId="0" applyNumberFormat="0" applyAlignment="0" applyProtection="0"/>
    <xf numFmtId="0" fontId="59" fillId="98" borderId="0" applyNumberFormat="0" applyAlignment="0" applyProtection="0"/>
    <xf numFmtId="0" fontId="59" fillId="68" borderId="0" applyNumberFormat="0" applyBorder="0" applyAlignment="0" applyProtection="0"/>
    <xf numFmtId="0" fontId="59" fillId="68" borderId="0" applyNumberFormat="0" applyBorder="0" applyAlignment="0" applyProtection="0"/>
    <xf numFmtId="0" fontId="59" fillId="68" borderId="0" applyNumberFormat="0" applyBorder="0" applyAlignment="0" applyProtection="0"/>
    <xf numFmtId="0" fontId="59" fillId="68" borderId="0" applyNumberFormat="0" applyBorder="0" applyAlignment="0" applyProtection="0"/>
    <xf numFmtId="0" fontId="59" fillId="68" borderId="0" applyNumberFormat="0" applyBorder="0" applyAlignment="0" applyProtection="0"/>
    <xf numFmtId="0" fontId="59" fillId="98" borderId="0" applyNumberFormat="0" applyAlignment="0" applyProtection="0"/>
    <xf numFmtId="0" fontId="59" fillId="68" borderId="0" applyNumberFormat="0" applyBorder="0" applyAlignment="0" applyProtection="0"/>
    <xf numFmtId="0" fontId="59" fillId="68" borderId="0" applyNumberFormat="0" applyBorder="0" applyAlignment="0" applyProtection="0"/>
    <xf numFmtId="0" fontId="59" fillId="68" borderId="0" applyNumberFormat="0" applyBorder="0" applyAlignment="0" applyProtection="0"/>
    <xf numFmtId="0" fontId="59" fillId="68" borderId="0" applyNumberFormat="0" applyBorder="0" applyAlignment="0" applyProtection="0"/>
    <xf numFmtId="0" fontId="59" fillId="98" borderId="0" applyNumberFormat="0" applyAlignment="0" applyProtection="0"/>
    <xf numFmtId="0" fontId="59" fillId="98" borderId="0" applyNumberFormat="0" applyAlignment="0" applyProtection="0"/>
    <xf numFmtId="0" fontId="59" fillId="98" borderId="0" applyNumberFormat="0" applyAlignment="0" applyProtection="0"/>
    <xf numFmtId="0" fontId="59" fillId="98" borderId="0" applyNumberFormat="0" applyAlignment="0" applyProtection="0"/>
    <xf numFmtId="0" fontId="59" fillId="98" borderId="0" applyNumberFormat="0" applyAlignment="0" applyProtection="0"/>
    <xf numFmtId="0" fontId="59" fillId="98" borderId="0" applyNumberFormat="0" applyAlignment="0" applyProtection="0"/>
    <xf numFmtId="0" fontId="59" fillId="98" borderId="0" applyNumberFormat="0" applyAlignment="0" applyProtection="0"/>
    <xf numFmtId="0" fontId="59" fillId="98" borderId="0" applyNumberFormat="0" applyAlignment="0" applyProtection="0"/>
    <xf numFmtId="0" fontId="59" fillId="98" borderId="0" applyNumberFormat="0" applyAlignment="0" applyProtection="0"/>
    <xf numFmtId="0" fontId="6" fillId="19" borderId="0" applyNumberFormat="0" applyBorder="0" applyAlignment="0" applyProtection="0"/>
    <xf numFmtId="0" fontId="59" fillId="98" borderId="0" applyNumberFormat="0" applyAlignment="0" applyProtection="0"/>
    <xf numFmtId="0" fontId="59" fillId="98" borderId="0" applyNumberFormat="0" applyAlignment="0" applyProtection="0"/>
    <xf numFmtId="0" fontId="59" fillId="98" borderId="0" applyNumberFormat="0" applyAlignment="0" applyProtection="0"/>
    <xf numFmtId="0" fontId="59" fillId="98" borderId="0" applyNumberFormat="0" applyAlignment="0" applyProtection="0"/>
    <xf numFmtId="0" fontId="59" fillId="98" borderId="0" applyNumberFormat="0" applyAlignment="0" applyProtection="0"/>
    <xf numFmtId="0" fontId="59" fillId="98" borderId="0" applyNumberFormat="0" applyAlignment="0" applyProtection="0"/>
    <xf numFmtId="0" fontId="59" fillId="98" borderId="0" applyNumberFormat="0" applyAlignment="0" applyProtection="0"/>
    <xf numFmtId="0" fontId="6" fillId="19" borderId="0" applyNumberFormat="0" applyBorder="0" applyAlignment="0" applyProtection="0"/>
    <xf numFmtId="0" fontId="6" fillId="19" borderId="0" applyNumberFormat="0" applyBorder="0" applyAlignment="0" applyProtection="0"/>
    <xf numFmtId="0" fontId="59" fillId="98" borderId="0" applyNumberFormat="0" applyAlignment="0" applyProtection="0"/>
    <xf numFmtId="0" fontId="59" fillId="68" borderId="0" applyNumberFormat="0" applyBorder="0" applyAlignment="0" applyProtection="0"/>
    <xf numFmtId="0" fontId="59" fillId="68" borderId="0" applyNumberFormat="0" applyBorder="0" applyAlignment="0" applyProtection="0"/>
    <xf numFmtId="0" fontId="59" fillId="98" borderId="0" applyNumberFormat="0" applyAlignment="0" applyProtection="0"/>
    <xf numFmtId="0" fontId="59" fillId="98" borderId="0" applyNumberFormat="0" applyAlignment="0" applyProtection="0"/>
    <xf numFmtId="176" fontId="6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30" fillId="0" borderId="0"/>
    <xf numFmtId="0" fontId="0" fillId="0" borderId="0"/>
    <xf numFmtId="0" fontId="0" fillId="0" borderId="0"/>
    <xf numFmtId="0" fontId="30" fillId="0" borderId="0"/>
    <xf numFmtId="0" fontId="30" fillId="0" borderId="0"/>
    <xf numFmtId="0" fontId="10" fillId="0" borderId="0"/>
    <xf numFmtId="0" fontId="30" fillId="0" borderId="0"/>
    <xf numFmtId="0" fontId="30" fillId="0" borderId="0"/>
    <xf numFmtId="0" fontId="0" fillId="0" borderId="0"/>
    <xf numFmtId="0" fontId="0" fillId="0" borderId="0"/>
    <xf numFmtId="0" fontId="3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0" fillId="0" borderId="0"/>
    <xf numFmtId="0" fontId="10" fillId="0" borderId="0"/>
    <xf numFmtId="0" fontId="30" fillId="0" borderId="0"/>
    <xf numFmtId="0" fontId="10" fillId="0" borderId="0"/>
    <xf numFmtId="0" fontId="1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0" fillId="0" borderId="0"/>
    <xf numFmtId="0" fontId="10" fillId="0" borderId="0"/>
    <xf numFmtId="0" fontId="30" fillId="0" borderId="0"/>
    <xf numFmtId="0" fontId="10" fillId="0" borderId="0"/>
    <xf numFmtId="0" fontId="1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61"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61"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62" fillId="0" borderId="0"/>
    <xf numFmtId="0" fontId="0" fillId="0" borderId="0"/>
    <xf numFmtId="0" fontId="0" fillId="0" borderId="0"/>
    <xf numFmtId="0" fontId="62" fillId="0" borderId="0"/>
    <xf numFmtId="0" fontId="0" fillId="0" borderId="0"/>
    <xf numFmtId="0" fontId="62"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62"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62"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62"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62"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62" fillId="0" borderId="0"/>
    <xf numFmtId="0" fontId="0" fillId="0" borderId="0"/>
    <xf numFmtId="0" fontId="0" fillId="0" borderId="0"/>
    <xf numFmtId="0" fontId="0" fillId="0" borderId="0"/>
    <xf numFmtId="0" fontId="0" fillId="0" borderId="0"/>
    <xf numFmtId="0" fontId="10" fillId="0" borderId="0"/>
    <xf numFmtId="0" fontId="10" fillId="0" borderId="0"/>
    <xf numFmtId="0" fontId="62"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62"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62"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62"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62"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62" fillId="0" borderId="0"/>
    <xf numFmtId="0" fontId="0" fillId="0" borderId="0"/>
    <xf numFmtId="0" fontId="10" fillId="0" borderId="0"/>
    <xf numFmtId="0" fontId="10" fillId="0" borderId="0"/>
    <xf numFmtId="0" fontId="62" fillId="0" borderId="0"/>
    <xf numFmtId="0" fontId="0" fillId="0" borderId="0"/>
    <xf numFmtId="0" fontId="0" fillId="0" borderId="0"/>
    <xf numFmtId="0" fontId="62" fillId="0" borderId="0"/>
    <xf numFmtId="0" fontId="62"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62" fillId="0" borderId="0"/>
    <xf numFmtId="0" fontId="10" fillId="0" borderId="0"/>
    <xf numFmtId="0" fontId="62" fillId="0" borderId="0"/>
    <xf numFmtId="0" fontId="10" fillId="0" borderId="0"/>
    <xf numFmtId="0" fontId="3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62"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62" fillId="0" borderId="0"/>
    <xf numFmtId="0" fontId="0" fillId="0" borderId="0"/>
    <xf numFmtId="0" fontId="10" fillId="0" borderId="0"/>
    <xf numFmtId="0" fontId="10" fillId="0" borderId="0"/>
    <xf numFmtId="0" fontId="10" fillId="0" borderId="0"/>
    <xf numFmtId="0" fontId="62"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62" fillId="0" borderId="0"/>
    <xf numFmtId="0" fontId="0" fillId="0" borderId="0"/>
    <xf numFmtId="0" fontId="10" fillId="0" borderId="0"/>
    <xf numFmtId="0" fontId="10" fillId="0" borderId="0"/>
    <xf numFmtId="0" fontId="10" fillId="0" borderId="0"/>
    <xf numFmtId="0" fontId="10" fillId="0" borderId="0"/>
    <xf numFmtId="0" fontId="62" fillId="0" borderId="0"/>
    <xf numFmtId="0" fontId="62"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62"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62" fillId="0" borderId="0"/>
    <xf numFmtId="0" fontId="10" fillId="0" borderId="0"/>
    <xf numFmtId="0" fontId="10" fillId="0" borderId="0"/>
    <xf numFmtId="0" fontId="10" fillId="0" borderId="0"/>
    <xf numFmtId="0" fontId="62" fillId="0" borderId="0"/>
    <xf numFmtId="0" fontId="10" fillId="0" borderId="0"/>
    <xf numFmtId="0" fontId="10" fillId="0" borderId="0"/>
    <xf numFmtId="0" fontId="10" fillId="0" borderId="0"/>
    <xf numFmtId="0" fontId="62" fillId="0" borderId="0"/>
    <xf numFmtId="0" fontId="10" fillId="0" borderId="0"/>
    <xf numFmtId="0" fontId="10" fillId="0" borderId="0"/>
    <xf numFmtId="0" fontId="10" fillId="0" borderId="0"/>
    <xf numFmtId="0" fontId="62"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0" fillId="0" borderId="0"/>
    <xf numFmtId="0" fontId="10" fillId="0" borderId="0"/>
    <xf numFmtId="0" fontId="30" fillId="0" borderId="0"/>
    <xf numFmtId="0" fontId="10" fillId="0" borderId="0"/>
    <xf numFmtId="0" fontId="1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0" fillId="0" borderId="0"/>
    <xf numFmtId="0" fontId="10" fillId="0" borderId="0"/>
    <xf numFmtId="0" fontId="30" fillId="0" borderId="0"/>
    <xf numFmtId="0" fontId="10" fillId="0" borderId="0"/>
    <xf numFmtId="0" fontId="1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63" fillId="0" borderId="0">
      <alignment vertical="center"/>
    </xf>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10" fillId="0" borderId="0"/>
    <xf numFmtId="0" fontId="30" fillId="0" borderId="0"/>
    <xf numFmtId="0" fontId="30" fillId="0" borderId="0"/>
    <xf numFmtId="0" fontId="3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0" fillId="0" borderId="0"/>
    <xf numFmtId="0" fontId="1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0" fillId="0" borderId="0"/>
    <xf numFmtId="0" fontId="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3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3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10" fillId="0" borderId="0"/>
    <xf numFmtId="0" fontId="10" fillId="0" borderId="0"/>
    <xf numFmtId="0" fontId="30" fillId="0" borderId="0"/>
    <xf numFmtId="0" fontId="10" fillId="0" borderId="0"/>
    <xf numFmtId="0" fontId="30" fillId="0" borderId="0"/>
    <xf numFmtId="0" fontId="0" fillId="0" borderId="0"/>
    <xf numFmtId="0" fontId="0" fillId="0" borderId="0"/>
    <xf numFmtId="0" fontId="30" fillId="0" borderId="0"/>
    <xf numFmtId="0" fontId="30" fillId="0" borderId="0"/>
    <xf numFmtId="0" fontId="0" fillId="0" borderId="0"/>
    <xf numFmtId="0" fontId="30" fillId="0" borderId="0"/>
    <xf numFmtId="0" fontId="30" fillId="0" borderId="0"/>
    <xf numFmtId="0" fontId="10" fillId="0" borderId="0"/>
    <xf numFmtId="0" fontId="30" fillId="0" borderId="0"/>
    <xf numFmtId="0" fontId="30" fillId="0" borderId="0"/>
    <xf numFmtId="0" fontId="10" fillId="0" borderId="0"/>
    <xf numFmtId="0" fontId="30" fillId="0" borderId="0"/>
    <xf numFmtId="0" fontId="30" fillId="0" borderId="0"/>
    <xf numFmtId="0" fontId="30" fillId="0" borderId="0"/>
    <xf numFmtId="0" fontId="30" fillId="0" borderId="0"/>
    <xf numFmtId="0" fontId="10" fillId="0" borderId="0"/>
    <xf numFmtId="0" fontId="3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30" fillId="0" borderId="0"/>
    <xf numFmtId="0" fontId="0" fillId="0" borderId="0"/>
    <xf numFmtId="0" fontId="0" fillId="0" borderId="0"/>
    <xf numFmtId="0" fontId="3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10" fillId="0" borderId="0"/>
    <xf numFmtId="0" fontId="1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30" fillId="0" borderId="0"/>
    <xf numFmtId="0" fontId="30" fillId="0" borderId="0"/>
    <xf numFmtId="0" fontId="30" fillId="0" borderId="0"/>
    <xf numFmtId="0" fontId="30" fillId="0" borderId="0"/>
    <xf numFmtId="0" fontId="10" fillId="0" borderId="0"/>
    <xf numFmtId="0" fontId="30" fillId="0" borderId="0"/>
    <xf numFmtId="0" fontId="30" fillId="0" borderId="0"/>
    <xf numFmtId="0" fontId="10" fillId="0" borderId="0"/>
    <xf numFmtId="0" fontId="30" fillId="0" borderId="0"/>
    <xf numFmtId="0" fontId="3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1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10" fillId="0" borderId="0"/>
    <xf numFmtId="0" fontId="10" fillId="0" borderId="0"/>
    <xf numFmtId="0" fontId="1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10" fillId="0" borderId="0"/>
    <xf numFmtId="0" fontId="10" fillId="0" borderId="0"/>
    <xf numFmtId="0" fontId="10" fillId="0" borderId="0"/>
    <xf numFmtId="0" fontId="0" fillId="0" borderId="0"/>
    <xf numFmtId="0" fontId="10" fillId="0" borderId="0"/>
    <xf numFmtId="0" fontId="10" fillId="0" borderId="0"/>
    <xf numFmtId="0" fontId="10" fillId="0" borderId="0"/>
    <xf numFmtId="0" fontId="10" fillId="0" borderId="0"/>
    <xf numFmtId="0" fontId="0" fillId="0" borderId="0"/>
    <xf numFmtId="0" fontId="10" fillId="0" borderId="0"/>
    <xf numFmtId="0" fontId="10" fillId="0" borderId="0"/>
    <xf numFmtId="0" fontId="1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10" fillId="0" borderId="0"/>
    <xf numFmtId="0" fontId="10" fillId="0" borderId="0"/>
    <xf numFmtId="0" fontId="1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10" fillId="0" borderId="0"/>
    <xf numFmtId="0" fontId="30" fillId="0" borderId="0"/>
    <xf numFmtId="0" fontId="10" fillId="0" borderId="0"/>
    <xf numFmtId="0" fontId="10" fillId="0" borderId="0"/>
    <xf numFmtId="0" fontId="30" fillId="0" borderId="0"/>
    <xf numFmtId="0" fontId="10" fillId="0" borderId="0"/>
    <xf numFmtId="0" fontId="30" fillId="0" borderId="0"/>
    <xf numFmtId="0" fontId="30" fillId="0" borderId="0"/>
    <xf numFmtId="0" fontId="10" fillId="0" borderId="0"/>
    <xf numFmtId="0" fontId="10" fillId="0" borderId="0"/>
    <xf numFmtId="0" fontId="10" fillId="0" borderId="0"/>
    <xf numFmtId="0" fontId="10" fillId="0" borderId="0"/>
    <xf numFmtId="0" fontId="30" fillId="0" borderId="0"/>
    <xf numFmtId="0" fontId="3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30" fillId="0" borderId="0"/>
    <xf numFmtId="0" fontId="30" fillId="0" borderId="0"/>
    <xf numFmtId="0" fontId="30" fillId="0" borderId="0"/>
    <xf numFmtId="0" fontId="30" fillId="0" borderId="0"/>
    <xf numFmtId="0" fontId="10" fillId="0" borderId="0"/>
    <xf numFmtId="0" fontId="1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10" fillId="0" borderId="0"/>
    <xf numFmtId="0" fontId="10" fillId="0" borderId="0"/>
    <xf numFmtId="0" fontId="10" fillId="0" borderId="0"/>
    <xf numFmtId="0" fontId="30" fillId="0" borderId="0"/>
    <xf numFmtId="0" fontId="30" fillId="0" borderId="0"/>
    <xf numFmtId="0" fontId="30" fillId="0" borderId="0"/>
    <xf numFmtId="0" fontId="30" fillId="0" borderId="0"/>
    <xf numFmtId="0" fontId="3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30" fillId="0" borderId="0"/>
    <xf numFmtId="0" fontId="30" fillId="0" borderId="0"/>
    <xf numFmtId="0" fontId="30" fillId="0" borderId="0"/>
    <xf numFmtId="0" fontId="30" fillId="0" borderId="0"/>
    <xf numFmtId="0" fontId="10" fillId="0" borderId="0"/>
    <xf numFmtId="0" fontId="10" fillId="0" borderId="0"/>
    <xf numFmtId="0" fontId="30" fillId="0" borderId="0"/>
    <xf numFmtId="0" fontId="3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30" fillId="0" borderId="0"/>
    <xf numFmtId="0" fontId="30" fillId="0" borderId="0"/>
    <xf numFmtId="0" fontId="30" fillId="0" borderId="0"/>
    <xf numFmtId="0" fontId="30" fillId="0" borderId="0"/>
    <xf numFmtId="0" fontId="10" fillId="0" borderId="0"/>
    <xf numFmtId="0" fontId="1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30" fillId="0" borderId="0"/>
    <xf numFmtId="0" fontId="30" fillId="0" borderId="0"/>
    <xf numFmtId="0" fontId="30" fillId="0" borderId="0"/>
    <xf numFmtId="0" fontId="30" fillId="0" borderId="0"/>
    <xf numFmtId="0" fontId="10" fillId="0" borderId="0"/>
    <xf numFmtId="0" fontId="1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30" fillId="0" borderId="0"/>
    <xf numFmtId="0" fontId="30" fillId="0" borderId="0"/>
    <xf numFmtId="0" fontId="10" fillId="0" borderId="0"/>
    <xf numFmtId="0" fontId="30" fillId="0" borderId="0"/>
    <xf numFmtId="0" fontId="30" fillId="0" borderId="0"/>
    <xf numFmtId="0" fontId="10" fillId="0" borderId="0"/>
    <xf numFmtId="0" fontId="10" fillId="0" borderId="0"/>
    <xf numFmtId="0" fontId="30" fillId="0" borderId="0"/>
    <xf numFmtId="0" fontId="10" fillId="0" borderId="0"/>
    <xf numFmtId="0" fontId="10" fillId="0" borderId="0"/>
    <xf numFmtId="0" fontId="3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30" fillId="0" borderId="0"/>
    <xf numFmtId="0" fontId="30" fillId="0" borderId="0"/>
    <xf numFmtId="0" fontId="30" fillId="0" borderId="0"/>
    <xf numFmtId="0" fontId="30" fillId="0" borderId="0"/>
    <xf numFmtId="0" fontId="10" fillId="0" borderId="0"/>
    <xf numFmtId="0" fontId="10" fillId="0" borderId="0"/>
    <xf numFmtId="0" fontId="3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30" fillId="0" borderId="0"/>
    <xf numFmtId="0" fontId="30" fillId="0" borderId="0"/>
    <xf numFmtId="0" fontId="30" fillId="0" borderId="0"/>
    <xf numFmtId="0" fontId="30" fillId="0" borderId="0"/>
    <xf numFmtId="0" fontId="10" fillId="0" borderId="0"/>
    <xf numFmtId="0" fontId="10" fillId="0" borderId="0"/>
    <xf numFmtId="0" fontId="3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30" fillId="0" borderId="0"/>
    <xf numFmtId="0" fontId="30" fillId="0" borderId="0"/>
    <xf numFmtId="0" fontId="30" fillId="0" borderId="0"/>
    <xf numFmtId="0" fontId="30" fillId="0" borderId="0"/>
    <xf numFmtId="0" fontId="10" fillId="0" borderId="0"/>
    <xf numFmtId="0" fontId="10" fillId="0" borderId="0"/>
    <xf numFmtId="0" fontId="3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30" fillId="0" borderId="0"/>
    <xf numFmtId="0" fontId="30" fillId="0" borderId="0"/>
    <xf numFmtId="0" fontId="30" fillId="0" borderId="0"/>
    <xf numFmtId="0" fontId="30" fillId="0" borderId="0"/>
    <xf numFmtId="0" fontId="10" fillId="0" borderId="0"/>
    <xf numFmtId="0" fontId="10" fillId="0" borderId="0"/>
    <xf numFmtId="0" fontId="3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0" fillId="0" borderId="0"/>
    <xf numFmtId="0" fontId="10" fillId="0" borderId="0"/>
    <xf numFmtId="0" fontId="10" fillId="0" borderId="0"/>
    <xf numFmtId="0" fontId="0" fillId="0" borderId="0"/>
    <xf numFmtId="0" fontId="0" fillId="0" borderId="0"/>
    <xf numFmtId="0" fontId="10" fillId="0" borderId="0"/>
    <xf numFmtId="0" fontId="10" fillId="0" borderId="0"/>
    <xf numFmtId="0" fontId="0" fillId="0" borderId="0"/>
    <xf numFmtId="0" fontId="0" fillId="0" borderId="0"/>
    <xf numFmtId="0" fontId="10" fillId="0" borderId="0"/>
    <xf numFmtId="0" fontId="1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0" fillId="0" borderId="0"/>
    <xf numFmtId="0" fontId="10" fillId="0" borderId="0"/>
    <xf numFmtId="0" fontId="30" fillId="0" borderId="0"/>
    <xf numFmtId="0" fontId="30" fillId="0" borderId="0"/>
    <xf numFmtId="0" fontId="30" fillId="0" borderId="0"/>
    <xf numFmtId="0" fontId="10" fillId="0" borderId="0"/>
    <xf numFmtId="0" fontId="30" fillId="0" borderId="0"/>
    <xf numFmtId="0" fontId="30" fillId="0" borderId="0"/>
    <xf numFmtId="0" fontId="10" fillId="0" borderId="0"/>
    <xf numFmtId="0" fontId="10" fillId="0" borderId="0"/>
    <xf numFmtId="0" fontId="30" fillId="0" borderId="0"/>
    <xf numFmtId="0" fontId="10" fillId="0" borderId="0"/>
    <xf numFmtId="0" fontId="10" fillId="0" borderId="0"/>
    <xf numFmtId="0" fontId="3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0" fillId="0" borderId="0"/>
    <xf numFmtId="0" fontId="0" fillId="0" borderId="0"/>
    <xf numFmtId="0" fontId="10" fillId="0" borderId="0"/>
    <xf numFmtId="0" fontId="0" fillId="0" borderId="0"/>
    <xf numFmtId="0" fontId="0" fillId="0" borderId="0"/>
    <xf numFmtId="0" fontId="10" fillId="0" borderId="0"/>
    <xf numFmtId="0" fontId="10" fillId="0" borderId="0"/>
    <xf numFmtId="0" fontId="10" fillId="0" borderId="0"/>
    <xf numFmtId="0" fontId="0" fillId="0" borderId="0"/>
    <xf numFmtId="0" fontId="0" fillId="0" borderId="0"/>
    <xf numFmtId="0" fontId="10" fillId="0" borderId="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10" fillId="99" borderId="80" applyNumberFormat="0" applyFont="0" applyAlignment="0" applyProtection="0"/>
    <xf numFmtId="0" fontId="30" fillId="15" borderId="60" applyNumberFormat="0" applyFont="0" applyAlignment="0" applyProtection="0"/>
    <xf numFmtId="0" fontId="10" fillId="99" borderId="8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0" fillId="15" borderId="60" applyNumberFormat="0" applyFont="0" applyAlignment="0" applyProtection="0"/>
    <xf numFmtId="0" fontId="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0" fillId="15" borderId="60" applyNumberFormat="0" applyFont="0" applyAlignment="0" applyProtection="0"/>
    <xf numFmtId="0" fontId="10" fillId="99" borderId="80" applyNumberFormat="0" applyFont="0" applyAlignment="0" applyProtection="0"/>
    <xf numFmtId="0" fontId="0" fillId="15" borderId="6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0" fillId="15" borderId="60" applyNumberFormat="0" applyFont="0" applyAlignment="0" applyProtection="0"/>
    <xf numFmtId="0" fontId="0" fillId="15" borderId="60" applyNumberFormat="0" applyFont="0" applyAlignment="0" applyProtection="0"/>
    <xf numFmtId="0" fontId="10" fillId="99" borderId="80" applyNumberFormat="0" applyFont="0" applyAlignment="0" applyProtection="0"/>
    <xf numFmtId="0" fontId="30" fillId="15" borderId="60" applyNumberFormat="0" applyFont="0" applyAlignment="0" applyProtection="0"/>
    <xf numFmtId="0" fontId="0" fillId="15" borderId="60" applyNumberFormat="0" applyFont="0" applyAlignment="0" applyProtection="0"/>
    <xf numFmtId="0" fontId="30" fillId="15" borderId="60" applyNumberFormat="0" applyFont="0" applyAlignment="0" applyProtection="0"/>
    <xf numFmtId="0" fontId="0" fillId="15" borderId="60" applyNumberFormat="0" applyFont="0" applyAlignment="0" applyProtection="0"/>
    <xf numFmtId="0" fontId="0" fillId="15" borderId="60" applyNumberFormat="0" applyFont="0" applyAlignment="0" applyProtection="0"/>
    <xf numFmtId="0" fontId="0" fillId="15" borderId="60" applyNumberFormat="0" applyFont="0" applyAlignment="0" applyProtection="0"/>
    <xf numFmtId="0" fontId="10" fillId="99"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99"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99"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99"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52" borderId="80" applyNumberFormat="0" applyFont="0" applyAlignment="0" applyProtection="0"/>
    <xf numFmtId="0" fontId="10" fillId="99" borderId="80" applyNumberFormat="0" applyFont="0" applyAlignment="0" applyProtection="0"/>
    <xf numFmtId="0" fontId="0" fillId="15" borderId="60" applyNumberFormat="0" applyFont="0" applyAlignment="0" applyProtection="0"/>
    <xf numFmtId="0" fontId="0" fillId="15" borderId="6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30" fillId="15" borderId="6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30" fillId="15" borderId="6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30" fillId="15" borderId="60" applyNumberFormat="0" applyFont="0" applyAlignment="0" applyProtection="0"/>
    <xf numFmtId="0" fontId="10" fillId="99" borderId="8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30" fillId="15" borderId="6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10" fillId="99" borderId="8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10" fillId="99" borderId="80" applyNumberFormat="0" applyFont="0" applyAlignment="0" applyProtection="0"/>
    <xf numFmtId="0" fontId="30" fillId="15" borderId="60" applyNumberFormat="0" applyFont="0" applyAlignment="0" applyProtection="0"/>
    <xf numFmtId="0" fontId="10" fillId="99" borderId="8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10" fillId="99" borderId="8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52" borderId="80" applyNumberFormat="0" applyFont="0" applyAlignment="0" applyProtection="0"/>
    <xf numFmtId="0" fontId="30" fillId="52" borderId="80" applyNumberFormat="0" applyFont="0" applyAlignment="0" applyProtection="0"/>
    <xf numFmtId="0" fontId="30" fillId="15" borderId="60" applyNumberFormat="0" applyFont="0" applyAlignment="0" applyProtection="0"/>
    <xf numFmtId="0" fontId="30" fillId="52" borderId="8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52" borderId="80" applyNumberFormat="0" applyFont="0" applyAlignment="0" applyProtection="0"/>
    <xf numFmtId="0" fontId="30" fillId="52" borderId="80" applyNumberFormat="0" applyFont="0" applyAlignment="0" applyProtection="0"/>
    <xf numFmtId="0" fontId="30" fillId="52" borderId="80" applyNumberFormat="0" applyFont="0" applyAlignment="0" applyProtection="0"/>
    <xf numFmtId="0" fontId="30" fillId="52" borderId="80" applyNumberFormat="0" applyFont="0" applyAlignment="0" applyProtection="0"/>
    <xf numFmtId="0" fontId="30" fillId="52" borderId="8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52" borderId="80" applyNumberFormat="0" applyFont="0" applyAlignment="0" applyProtection="0"/>
    <xf numFmtId="0" fontId="30" fillId="52" borderId="80" applyNumberFormat="0" applyFont="0" applyAlignment="0" applyProtection="0"/>
    <xf numFmtId="0" fontId="30" fillId="15" borderId="60" applyNumberFormat="0" applyFont="0" applyAlignment="0" applyProtection="0"/>
    <xf numFmtId="0" fontId="30" fillId="52" borderId="8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52" borderId="80" applyNumberFormat="0" applyFont="0" applyAlignment="0" applyProtection="0"/>
    <xf numFmtId="0" fontId="30" fillId="52" borderId="80" applyNumberFormat="0" applyFont="0" applyAlignment="0" applyProtection="0"/>
    <xf numFmtId="0" fontId="30" fillId="52" borderId="80" applyNumberFormat="0" applyFont="0" applyAlignment="0" applyProtection="0"/>
    <xf numFmtId="0" fontId="30" fillId="52" borderId="80" applyNumberFormat="0" applyFont="0" applyAlignment="0" applyProtection="0"/>
    <xf numFmtId="0" fontId="30" fillId="52" borderId="8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30" fillId="15" borderId="60" applyNumberFormat="0" applyFon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5" fillId="16" borderId="64"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5" fillId="58" borderId="64" applyNumberFormat="0" applyAlignment="0" applyProtection="0"/>
    <xf numFmtId="0" fontId="65" fillId="16" borderId="64" applyNumberFormat="0" applyAlignment="0" applyProtection="0"/>
    <xf numFmtId="0" fontId="65" fillId="58" borderId="64" applyNumberFormat="0" applyAlignment="0" applyProtection="0"/>
    <xf numFmtId="0" fontId="65" fillId="58" borderId="64" applyNumberFormat="0" applyAlignment="0" applyProtection="0"/>
    <xf numFmtId="0" fontId="65" fillId="58" borderId="64" applyNumberFormat="0" applyAlignment="0" applyProtection="0"/>
    <xf numFmtId="0" fontId="65" fillId="58" borderId="64"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5" fillId="16" borderId="64"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58"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58"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58"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95"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95"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95"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58"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5" fillId="16" borderId="64" applyNumberFormat="0" applyAlignment="0" applyProtection="0"/>
    <xf numFmtId="0" fontId="65" fillId="16" borderId="64"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95"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5" fillId="16" borderId="64"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5" fillId="16" borderId="64" applyNumberFormat="0" applyAlignment="0" applyProtection="0"/>
    <xf numFmtId="0" fontId="65" fillId="16" borderId="64"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5" fillId="16" borderId="64" applyNumberFormat="0" applyAlignment="0" applyProtection="0"/>
    <xf numFmtId="0" fontId="64" fillId="64" borderId="81" applyNumberFormat="0" applyAlignment="0" applyProtection="0"/>
    <xf numFmtId="0" fontId="64" fillId="64" borderId="81" applyNumberFormat="0" applyAlignment="0" applyProtection="0"/>
    <xf numFmtId="0" fontId="64" fillId="64" borderId="81" applyNumberFormat="0" applyAlignment="0" applyProtection="0"/>
    <xf numFmtId="0" fontId="65" fillId="16" borderId="64" applyNumberFormat="0" applyAlignment="0" applyProtection="0"/>
    <xf numFmtId="0" fontId="65" fillId="58" borderId="64" applyNumberFormat="0" applyAlignment="0" applyProtection="0"/>
    <xf numFmtId="0" fontId="65" fillId="16" borderId="64" applyNumberFormat="0" applyAlignment="0" applyProtection="0"/>
    <xf numFmtId="0" fontId="65" fillId="58" borderId="64" applyNumberFormat="0" applyAlignment="0" applyProtection="0"/>
    <xf numFmtId="0" fontId="65" fillId="58" borderId="64" applyNumberFormat="0" applyAlignment="0" applyProtection="0"/>
    <xf numFmtId="0" fontId="65" fillId="16" borderId="64" applyNumberFormat="0" applyAlignment="0" applyProtection="0"/>
    <xf numFmtId="0" fontId="65" fillId="58" borderId="64" applyNumberFormat="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10" fillId="0" borderId="0"/>
    <xf numFmtId="10" fontId="10" fillId="0" borderId="0" applyFont="0" applyFill="0" applyBorder="0" applyAlignment="0" applyProtection="0"/>
    <xf numFmtId="10" fontId="10" fillId="0" borderId="0" applyFont="0" applyFill="0" applyBorder="0" applyAlignment="0" applyProtection="0"/>
    <xf numFmtId="0" fontId="66" fillId="0" borderId="0" applyNumberFormat="0" applyFill="0" applyBorder="0" applyAlignment="0" applyProtection="0"/>
    <xf numFmtId="0" fontId="10" fillId="0" borderId="0"/>
    <xf numFmtId="0" fontId="67" fillId="0" borderId="0" applyNumberFormat="0" applyFill="0" applyBorder="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10" fillId="0" borderId="0"/>
    <xf numFmtId="0" fontId="67" fillId="0" borderId="0" applyNumberFormat="0" applyFill="0" applyBorder="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10"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10" fillId="0" borderId="0"/>
    <xf numFmtId="0" fontId="67"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Alignment="0" applyProtection="0"/>
    <xf numFmtId="0" fontId="10" fillId="0" borderId="0"/>
    <xf numFmtId="0" fontId="68" fillId="0" borderId="0" applyNumberFormat="0" applyFill="0" applyBorder="0" applyAlignment="0" applyProtection="0"/>
    <xf numFmtId="0" fontId="66" fillId="0" borderId="0" applyNumberFormat="0" applyFill="0" applyBorder="0" applyAlignment="0" applyProtection="0"/>
    <xf numFmtId="0" fontId="10" fillId="0" borderId="0"/>
    <xf numFmtId="0" fontId="68" fillId="0" borderId="0" applyNumberFormat="0" applyFill="0" applyBorder="0" applyAlignment="0" applyProtection="0"/>
    <xf numFmtId="0" fontId="68" fillId="0" borderId="0" applyNumberFormat="0" applyFill="0" applyAlignment="0" applyProtection="0"/>
    <xf numFmtId="0" fontId="10" fillId="0" borderId="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Alignment="0" applyProtection="0"/>
    <xf numFmtId="0" fontId="10" fillId="0" borderId="0"/>
    <xf numFmtId="0" fontId="67" fillId="0" borderId="0" applyNumberFormat="0" applyFill="0" applyBorder="0" applyAlignment="0" applyProtection="0"/>
    <xf numFmtId="0" fontId="68" fillId="0" borderId="0" applyNumberFormat="0" applyFill="0" applyAlignment="0" applyProtection="0"/>
    <xf numFmtId="0" fontId="10" fillId="0" borderId="0"/>
    <xf numFmtId="0" fontId="67" fillId="0" borderId="0" applyNumberFormat="0" applyFill="0" applyBorder="0" applyAlignment="0" applyProtection="0"/>
    <xf numFmtId="0" fontId="10" fillId="0" borderId="0"/>
    <xf numFmtId="0" fontId="67" fillId="0" borderId="0" applyNumberFormat="0" applyFill="0" applyBorder="0" applyAlignment="0" applyProtection="0"/>
    <xf numFmtId="0" fontId="10" fillId="0" borderId="0"/>
    <xf numFmtId="0" fontId="67" fillId="0" borderId="0" applyNumberFormat="0" applyFill="0" applyBorder="0" applyAlignment="0" applyProtection="0"/>
    <xf numFmtId="0" fontId="10" fillId="0" borderId="0"/>
    <xf numFmtId="0" fontId="68" fillId="0" borderId="0" applyNumberFormat="0" applyFill="0" applyAlignment="0" applyProtection="0"/>
    <xf numFmtId="0" fontId="10" fillId="0" borderId="0"/>
    <xf numFmtId="0" fontId="10" fillId="0" borderId="0"/>
    <xf numFmtId="0" fontId="68" fillId="0" borderId="0" applyNumberFormat="0" applyFill="0" applyAlignment="0" applyProtection="0"/>
    <xf numFmtId="0" fontId="10" fillId="0" borderId="0"/>
    <xf numFmtId="0" fontId="67" fillId="0" borderId="0" applyNumberFormat="0" applyFill="0" applyBorder="0" applyAlignment="0" applyProtection="0"/>
    <xf numFmtId="0" fontId="10" fillId="0" borderId="0"/>
    <xf numFmtId="0" fontId="68" fillId="0" borderId="0" applyNumberFormat="0" applyFill="0" applyAlignment="0" applyProtection="0"/>
    <xf numFmtId="0" fontId="68" fillId="0" borderId="0" applyNumberFormat="0" applyFill="0" applyAlignment="0" applyProtection="0"/>
    <xf numFmtId="0" fontId="68" fillId="0" borderId="0" applyNumberFormat="0" applyFill="0" applyAlignment="0" applyProtection="0"/>
    <xf numFmtId="0" fontId="10" fillId="0" borderId="0"/>
    <xf numFmtId="0" fontId="68" fillId="0" borderId="0" applyNumberFormat="0" applyFill="0" applyAlignment="0" applyProtection="0"/>
    <xf numFmtId="0" fontId="10" fillId="0" borderId="0"/>
    <xf numFmtId="0" fontId="10" fillId="0" borderId="0"/>
    <xf numFmtId="0" fontId="68" fillId="0" borderId="0" applyNumberFormat="0" applyFill="0" applyAlignment="0" applyProtection="0"/>
    <xf numFmtId="0" fontId="10" fillId="0" borderId="0"/>
    <xf numFmtId="0" fontId="68" fillId="0" borderId="0" applyNumberFormat="0" applyFill="0" applyAlignment="0" applyProtection="0"/>
    <xf numFmtId="0" fontId="66" fillId="0" borderId="0" applyNumberFormat="0" applyFill="0" applyBorder="0" applyAlignment="0" applyProtection="0"/>
    <xf numFmtId="0" fontId="68" fillId="0" borderId="0" applyNumberFormat="0" applyFill="0" applyAlignment="0" applyProtection="0"/>
    <xf numFmtId="0" fontId="10" fillId="0" borderId="0"/>
    <xf numFmtId="0" fontId="66" fillId="0" borderId="0" applyNumberFormat="0" applyFill="0" applyBorder="0" applyAlignment="0" applyProtection="0"/>
    <xf numFmtId="0" fontId="66" fillId="0" borderId="0" applyNumberFormat="0" applyFill="0" applyBorder="0" applyAlignment="0" applyProtection="0"/>
    <xf numFmtId="0" fontId="10" fillId="0" borderId="0"/>
    <xf numFmtId="0" fontId="68" fillId="0" borderId="0" applyNumberFormat="0" applyFill="0" applyAlignment="0" applyProtection="0"/>
    <xf numFmtId="0" fontId="66" fillId="0" borderId="0" applyNumberFormat="0" applyFill="0" applyBorder="0" applyAlignment="0" applyProtection="0"/>
    <xf numFmtId="0" fontId="10" fillId="0" borderId="0"/>
    <xf numFmtId="0" fontId="68" fillId="0" borderId="0" applyNumberFormat="0" applyFill="0" applyAlignment="0" applyProtection="0"/>
    <xf numFmtId="0" fontId="10" fillId="0" borderId="0"/>
    <xf numFmtId="0" fontId="10" fillId="0" borderId="0"/>
    <xf numFmtId="0" fontId="68" fillId="0" borderId="0" applyNumberFormat="0" applyFill="0" applyAlignment="0" applyProtection="0"/>
    <xf numFmtId="0" fontId="10" fillId="0" borderId="0"/>
    <xf numFmtId="0" fontId="66" fillId="0" borderId="0" applyNumberFormat="0" applyFill="0" applyBorder="0" applyAlignment="0" applyProtection="0"/>
    <xf numFmtId="0" fontId="10" fillId="0" borderId="0"/>
    <xf numFmtId="0" fontId="10" fillId="0" borderId="0"/>
    <xf numFmtId="0" fontId="66" fillId="0" borderId="0" applyNumberFormat="0" applyFill="0" applyBorder="0" applyAlignment="0" applyProtection="0"/>
    <xf numFmtId="0" fontId="10" fillId="0" borderId="0"/>
    <xf numFmtId="0" fontId="10" fillId="0" borderId="0"/>
    <xf numFmtId="0" fontId="10" fillId="0" borderId="0"/>
    <xf numFmtId="0" fontId="68" fillId="0" borderId="0" applyNumberFormat="0" applyFill="0" applyBorder="0" applyAlignment="0" applyProtection="0"/>
    <xf numFmtId="0" fontId="66" fillId="0" borderId="0" applyNumberFormat="0" applyFill="0" applyBorder="0" applyAlignment="0" applyProtection="0"/>
    <xf numFmtId="0" fontId="68" fillId="0" borderId="0" applyNumberFormat="0" applyFill="0" applyBorder="0" applyAlignment="0" applyProtection="0"/>
    <xf numFmtId="0" fontId="10" fillId="0" borderId="0"/>
    <xf numFmtId="0" fontId="10" fillId="0" borderId="0"/>
    <xf numFmtId="0" fontId="66" fillId="0" borderId="0" applyNumberFormat="0" applyFill="0" applyBorder="0" applyAlignment="0" applyProtection="0"/>
    <xf numFmtId="0" fontId="10" fillId="0" borderId="0"/>
    <xf numFmtId="0" fontId="67" fillId="0" borderId="0" applyNumberFormat="0" applyFill="0" applyBorder="0" applyAlignment="0" applyProtection="0"/>
    <xf numFmtId="0" fontId="68" fillId="0" borderId="0" applyNumberFormat="0" applyFill="0" applyBorder="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0" fillId="0" borderId="0"/>
    <xf numFmtId="0" fontId="67" fillId="0" borderId="0" applyNumberFormat="0" applyFill="0" applyBorder="0" applyAlignment="0" applyProtection="0"/>
    <xf numFmtId="0" fontId="67" fillId="0" borderId="0" applyNumberFormat="0" applyFill="0" applyBorder="0" applyAlignment="0" applyProtection="0"/>
    <xf numFmtId="0" fontId="66" fillId="0" borderId="0" applyNumberFormat="0" applyFill="0" applyBorder="0" applyAlignment="0" applyProtection="0"/>
    <xf numFmtId="0" fontId="10" fillId="0" borderId="0"/>
    <xf numFmtId="0" fontId="10" fillId="0" borderId="0"/>
    <xf numFmtId="0" fontId="67" fillId="0" borderId="0" applyNumberFormat="0" applyFill="0" applyBorder="0" applyAlignment="0" applyProtection="0"/>
    <xf numFmtId="0" fontId="66" fillId="0" borderId="0" applyNumberFormat="0" applyFill="0" applyBorder="0" applyAlignment="0" applyProtection="0"/>
    <xf numFmtId="0" fontId="68" fillId="0" borderId="0" applyNumberFormat="0" applyFill="0" applyBorder="0" applyAlignment="0" applyProtection="0"/>
    <xf numFmtId="0" fontId="10" fillId="0" borderId="0"/>
    <xf numFmtId="0" fontId="67" fillId="0" borderId="0" applyNumberFormat="0" applyFill="0" applyBorder="0" applyAlignment="0" applyProtection="0"/>
    <xf numFmtId="0" fontId="10" fillId="0" borderId="0"/>
    <xf numFmtId="0" fontId="69"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0" fillId="0" borderId="67"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10" fillId="0" borderId="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10" fillId="0" borderId="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10" fillId="0" borderId="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10" fillId="0" borderId="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10" fillId="0" borderId="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10" fillId="0" borderId="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10" fillId="0" borderId="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10" fillId="0" borderId="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10" fillId="0" borderId="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10" fillId="0" borderId="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10" fillId="0" borderId="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10" fillId="0" borderId="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10" fillId="0" borderId="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10" fillId="0" borderId="0"/>
    <xf numFmtId="0" fontId="10" fillId="0" borderId="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0" fillId="0" borderId="67" applyNumberFormat="0" applyFill="0" applyAlignment="0" applyProtection="0"/>
    <xf numFmtId="0" fontId="10" fillId="0" borderId="0"/>
    <xf numFmtId="0" fontId="71" fillId="0" borderId="83" applyNumberFormat="0" applyFill="0" applyAlignment="0" applyProtection="0"/>
    <xf numFmtId="0" fontId="10" fillId="0" borderId="0"/>
    <xf numFmtId="0" fontId="71" fillId="0" borderId="83" applyNumberFormat="0" applyFill="0" applyAlignment="0" applyProtection="0"/>
    <xf numFmtId="0" fontId="10" fillId="0" borderId="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10" fillId="0" borderId="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1" fillId="0" borderId="83"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0" fillId="0" borderId="82" applyNumberFormat="0" applyFill="0" applyAlignment="0" applyProtection="0"/>
    <xf numFmtId="0" fontId="72" fillId="0" borderId="0" applyNumberFormat="0" applyFill="0" applyAlignment="0" applyProtection="0"/>
    <xf numFmtId="0" fontId="72" fillId="0" borderId="0" applyNumberFormat="0" applyFill="0" applyAlignment="0" applyProtection="0"/>
    <xf numFmtId="0" fontId="10" fillId="0" borderId="0"/>
    <xf numFmtId="0" fontId="72" fillId="0" borderId="0" applyNumberFormat="0" applyFill="0" applyBorder="0" applyAlignment="0" applyProtection="0"/>
    <xf numFmtId="0" fontId="10" fillId="0" borderId="0"/>
    <xf numFmtId="0" fontId="72" fillId="0" borderId="0" applyNumberFormat="0" applyFill="0" applyBorder="0" applyAlignment="0" applyProtection="0"/>
    <xf numFmtId="0" fontId="10" fillId="0" borderId="0"/>
    <xf numFmtId="0" fontId="72" fillId="0" borderId="0" applyNumberFormat="0" applyFill="0" applyBorder="0" applyAlignment="0" applyProtection="0"/>
    <xf numFmtId="0" fontId="10" fillId="0" borderId="0"/>
    <xf numFmtId="0" fontId="72" fillId="0" borderId="0" applyNumberFormat="0" applyFill="0" applyAlignment="0" applyProtection="0"/>
    <xf numFmtId="0" fontId="10" fillId="0" borderId="0"/>
    <xf numFmtId="0" fontId="10" fillId="0" borderId="0"/>
    <xf numFmtId="0" fontId="72" fillId="0" borderId="0" applyNumberFormat="0" applyFill="0" applyAlignment="0" applyProtection="0"/>
    <xf numFmtId="0" fontId="10" fillId="0" borderId="0"/>
    <xf numFmtId="0" fontId="72" fillId="0" borderId="0" applyNumberFormat="0" applyFill="0" applyBorder="0" applyAlignment="0" applyProtection="0"/>
    <xf numFmtId="0" fontId="10" fillId="0" borderId="0"/>
    <xf numFmtId="0" fontId="10" fillId="0"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10" fillId="0" borderId="0"/>
    <xf numFmtId="0" fontId="72" fillId="0" borderId="0" applyNumberFormat="0" applyFill="0" applyAlignment="0" applyProtection="0"/>
    <xf numFmtId="0" fontId="10" fillId="0" borderId="0"/>
    <xf numFmtId="0" fontId="10" fillId="0" borderId="0"/>
    <xf numFmtId="0" fontId="72" fillId="0" borderId="0" applyNumberFormat="0" applyFill="0" applyBorder="0" applyAlignment="0" applyProtection="0"/>
    <xf numFmtId="0" fontId="10" fillId="0" borderId="0"/>
    <xf numFmtId="0" fontId="10" fillId="0" borderId="0"/>
    <xf numFmtId="0" fontId="72" fillId="0" borderId="0" applyNumberFormat="0" applyFill="0" applyBorder="0" applyAlignment="0" applyProtection="0"/>
    <xf numFmtId="0" fontId="72" fillId="0" borderId="0" applyNumberFormat="0" applyFill="0" applyBorder="0" applyAlignment="0" applyProtection="0"/>
    <xf numFmtId="0" fontId="10" fillId="0" borderId="0"/>
    <xf numFmtId="0" fontId="72" fillId="0" borderId="0" applyNumberFormat="0" applyFill="0" applyAlignment="0" applyProtection="0"/>
    <xf numFmtId="0" fontId="10" fillId="0" borderId="0"/>
    <xf numFmtId="0" fontId="72" fillId="0" borderId="0" applyNumberFormat="0" applyFill="0" applyAlignment="0" applyProtection="0"/>
    <xf numFmtId="0" fontId="10" fillId="0" borderId="0"/>
    <xf numFmtId="0" fontId="72" fillId="0" borderId="0" applyNumberFormat="0" applyFill="0" applyAlignment="0" applyProtection="0"/>
    <xf numFmtId="0" fontId="10" fillId="0" borderId="0"/>
    <xf numFmtId="0" fontId="72" fillId="0" borderId="0" applyNumberFormat="0" applyFill="0" applyAlignment="0" applyProtection="0"/>
    <xf numFmtId="0" fontId="10" fillId="0" borderId="0"/>
    <xf numFmtId="0" fontId="72" fillId="0" borderId="0" applyNumberFormat="0" applyFill="0" applyAlignment="0" applyProtection="0"/>
    <xf numFmtId="0" fontId="10" fillId="0" borderId="0"/>
    <xf numFmtId="0" fontId="72" fillId="0" borderId="0" applyNumberFormat="0" applyFill="0" applyAlignment="0" applyProtection="0"/>
    <xf numFmtId="0" fontId="10" fillId="0" borderId="0"/>
    <xf numFmtId="0" fontId="72" fillId="0" borderId="0" applyNumberFormat="0" applyFill="0" applyAlignment="0" applyProtection="0"/>
    <xf numFmtId="0" fontId="72" fillId="0" borderId="0" applyNumberFormat="0" applyFill="0" applyAlignment="0" applyProtection="0"/>
    <xf numFmtId="0" fontId="72" fillId="0" borderId="0" applyNumberFormat="0" applyFill="0" applyAlignment="0" applyProtection="0"/>
    <xf numFmtId="0" fontId="10" fillId="0" borderId="0"/>
    <xf numFmtId="0" fontId="72" fillId="0" borderId="0" applyNumberFormat="0" applyFill="0" applyAlignment="0" applyProtection="0"/>
    <xf numFmtId="0" fontId="10" fillId="0" borderId="0"/>
    <xf numFmtId="0" fontId="10" fillId="0" borderId="0"/>
    <xf numFmtId="0" fontId="72" fillId="0" borderId="0" applyNumberFormat="0" applyFill="0" applyAlignment="0" applyProtection="0"/>
    <xf numFmtId="0" fontId="10" fillId="0" borderId="0"/>
    <xf numFmtId="0" fontId="72" fillId="0" borderId="0" applyNumberFormat="0" applyFill="0" applyAlignment="0" applyProtection="0"/>
    <xf numFmtId="0" fontId="72" fillId="0" borderId="0" applyNumberFormat="0" applyFill="0" applyAlignment="0" applyProtection="0"/>
    <xf numFmtId="0" fontId="10" fillId="0" borderId="0"/>
    <xf numFmtId="0" fontId="10" fillId="0" borderId="0"/>
    <xf numFmtId="0" fontId="10" fillId="0" borderId="0"/>
    <xf numFmtId="0" fontId="72" fillId="0" borderId="0" applyNumberFormat="0" applyFill="0" applyAlignment="0" applyProtection="0"/>
    <xf numFmtId="0" fontId="10" fillId="0" borderId="0"/>
    <xf numFmtId="0" fontId="10" fillId="0" borderId="0"/>
    <xf numFmtId="0" fontId="10" fillId="0" borderId="0"/>
    <xf numFmtId="0" fontId="10" fillId="0" borderId="0"/>
    <xf numFmtId="0" fontId="10" fillId="0" borderId="0"/>
    <xf numFmtId="0" fontId="72" fillId="0" borderId="0" applyNumberFormat="0" applyFill="0" applyAlignment="0" applyProtection="0"/>
    <xf numFmtId="0" fontId="10" fillId="0" borderId="0"/>
    <xf numFmtId="0" fontId="10" fillId="0" borderId="0"/>
    <xf numFmtId="0" fontId="10" fillId="0" borderId="0"/>
    <xf numFmtId="0" fontId="10" fillId="0" borderId="0"/>
    <xf numFmtId="0" fontId="73" fillId="0" borderId="0" applyNumberFormat="0" applyFill="0" applyBorder="0" applyAlignment="0" applyProtection="0"/>
    <xf numFmtId="0" fontId="10" fillId="0" borderId="0"/>
    <xf numFmtId="0" fontId="10" fillId="0" borderId="0"/>
    <xf numFmtId="0" fontId="10" fillId="0" borderId="0"/>
    <xf numFmtId="0" fontId="10" fillId="0" borderId="0"/>
    <xf numFmtId="0" fontId="10" fillId="0" borderId="0"/>
    <xf numFmtId="0" fontId="72" fillId="0" borderId="0" applyNumberFormat="0" applyFill="0" applyBorder="0" applyAlignment="0" applyProtection="0"/>
    <xf numFmtId="0" fontId="10" fillId="0" borderId="0"/>
    <xf numFmtId="0" fontId="72" fillId="0" borderId="0" applyNumberFormat="0" applyFill="0" applyBorder="0" applyAlignment="0" applyProtection="0"/>
    <xf numFmtId="0" fontId="73" fillId="0" borderId="0" applyNumberFormat="0" applyFill="0" applyBorder="0" applyAlignment="0" applyProtection="0"/>
    <xf numFmtId="0" fontId="72" fillId="0" borderId="0" applyNumberFormat="0" applyFill="0" applyAlignment="0" applyProtection="0"/>
    <xf numFmtId="0" fontId="72" fillId="0" borderId="0" applyNumberFormat="0" applyFill="0" applyAlignment="0" applyProtection="0"/>
    <xf numFmtId="0" fontId="61" fillId="0" borderId="0">
      <alignment vertical="center"/>
    </xf>
    <xf numFmtId="0" fontId="10" fillId="0" borderId="0"/>
  </cellStyleXfs>
  <cellXfs count="400">
    <xf numFmtId="0" fontId="0" fillId="0" borderId="0" xfId="0"/>
    <xf numFmtId="0" fontId="1" fillId="0" borderId="0" xfId="0" applyFont="1"/>
    <xf numFmtId="0" fontId="2" fillId="0" borderId="0" xfId="0" applyFont="1"/>
    <xf numFmtId="0" fontId="3" fillId="0" borderId="0" xfId="0" applyFont="1"/>
    <xf numFmtId="0" fontId="3" fillId="0" borderId="0" xfId="0" applyFont="1" applyAlignment="1">
      <alignment vertical="center"/>
    </xf>
    <xf numFmtId="0" fontId="4" fillId="0" borderId="0" xfId="0" applyFont="1" applyAlignment="1">
      <alignment vertical="center"/>
    </xf>
    <xf numFmtId="0" fontId="4" fillId="0" borderId="0" xfId="0" applyFont="1" applyFill="1" applyBorder="1" applyAlignment="1">
      <alignment vertical="center"/>
    </xf>
    <xf numFmtId="0" fontId="4" fillId="0" borderId="0" xfId="0" applyFont="1" applyBorder="1" applyAlignment="1">
      <alignment vertical="center"/>
    </xf>
    <xf numFmtId="0" fontId="4" fillId="0" borderId="0" xfId="0" applyFont="1" applyFill="1" applyAlignment="1">
      <alignment vertical="center"/>
    </xf>
    <xf numFmtId="0" fontId="0" fillId="0" borderId="0" xfId="0" applyFont="1" applyAlignment="1">
      <alignment vertical="center"/>
    </xf>
    <xf numFmtId="0" fontId="4" fillId="0" borderId="0" xfId="0" applyFont="1"/>
    <xf numFmtId="0" fontId="4" fillId="0" borderId="0" xfId="0" applyFont="1" applyAlignment="1">
      <alignment shrinkToFit="1"/>
    </xf>
    <xf numFmtId="0" fontId="4" fillId="0" borderId="0" xfId="0" applyFont="1" applyAlignment="1">
      <alignment horizontal="center" shrinkToFit="1"/>
    </xf>
    <xf numFmtId="49" fontId="4" fillId="0" borderId="0" xfId="0" applyNumberFormat="1" applyFont="1"/>
    <xf numFmtId="0" fontId="4" fillId="0" borderId="0" xfId="0" applyFont="1" applyAlignment="1">
      <alignment horizontal="center"/>
    </xf>
    <xf numFmtId="0" fontId="2" fillId="0" borderId="1" xfId="0" applyFont="1" applyBorder="1" applyAlignment="1">
      <alignment horizontal="left"/>
    </xf>
    <xf numFmtId="0" fontId="2" fillId="0" borderId="0" xfId="0" applyFont="1" applyAlignment="1">
      <alignment horizontal="left"/>
    </xf>
    <xf numFmtId="0" fontId="2" fillId="0" borderId="0" xfId="0" applyFont="1" applyAlignment="1"/>
    <xf numFmtId="0" fontId="2" fillId="0" borderId="0" xfId="0" applyFont="1" applyAlignment="1">
      <alignment horizontal="left" vertical="center"/>
    </xf>
    <xf numFmtId="0" fontId="1" fillId="0" borderId="2" xfId="0" applyFont="1" applyBorder="1" applyAlignment="1">
      <alignment horizontal="left"/>
    </xf>
    <xf numFmtId="0" fontId="1" fillId="0" borderId="3" xfId="0" applyFont="1" applyBorder="1" applyAlignment="1">
      <alignment horizontal="center"/>
    </xf>
    <xf numFmtId="0" fontId="1" fillId="0" borderId="4" xfId="0" applyFont="1" applyBorder="1" applyAlignment="1">
      <alignment horizontal="left"/>
    </xf>
    <xf numFmtId="0" fontId="1" fillId="0" borderId="5" xfId="0" applyFont="1" applyBorder="1" applyAlignment="1">
      <alignment horizontal="center" shrinkToFit="1"/>
    </xf>
    <xf numFmtId="0" fontId="1" fillId="0" borderId="3" xfId="0" applyFont="1" applyBorder="1" applyAlignment="1">
      <alignment horizontal="center" shrinkToFit="1"/>
    </xf>
    <xf numFmtId="0" fontId="1" fillId="0" borderId="6" xfId="0" applyFont="1" applyBorder="1" applyAlignment="1">
      <alignment horizontal="center" shrinkToFit="1"/>
    </xf>
    <xf numFmtId="0" fontId="1" fillId="0" borderId="7" xfId="0" applyFont="1" applyBorder="1" applyAlignment="1">
      <alignment horizontal="left" wrapText="1"/>
    </xf>
    <xf numFmtId="0" fontId="1" fillId="0" borderId="8" xfId="0" applyFont="1" applyBorder="1"/>
    <xf numFmtId="0" fontId="1" fillId="0" borderId="8" xfId="0" applyFont="1" applyBorder="1" applyAlignment="1">
      <alignment horizontal="left" wrapText="1"/>
    </xf>
    <xf numFmtId="0" fontId="1" fillId="0" borderId="7" xfId="0" applyFont="1" applyBorder="1" applyAlignment="1">
      <alignment horizontal="left" shrinkToFit="1"/>
    </xf>
    <xf numFmtId="0" fontId="1" fillId="0" borderId="5" xfId="0" applyFont="1" applyBorder="1" applyAlignment="1">
      <alignment horizontal="left" shrinkToFit="1"/>
    </xf>
    <xf numFmtId="0" fontId="1" fillId="0" borderId="8" xfId="0" applyFont="1" applyBorder="1" applyAlignment="1">
      <alignment horizontal="left" shrinkToFit="1"/>
    </xf>
    <xf numFmtId="0" fontId="1" fillId="0" borderId="1" xfId="0" applyFont="1" applyBorder="1" applyAlignment="1">
      <alignment horizontal="left" shrinkToFit="1"/>
    </xf>
    <xf numFmtId="0" fontId="3" fillId="2" borderId="5" xfId="0" applyFont="1" applyFill="1" applyBorder="1" applyAlignment="1" applyProtection="1">
      <alignment horizontal="left" vertical="center" wrapText="1"/>
      <protection hidden="1"/>
    </xf>
    <xf numFmtId="0" fontId="3" fillId="2" borderId="3" xfId="0" applyFont="1" applyFill="1" applyBorder="1" applyAlignment="1" applyProtection="1">
      <alignment horizontal="left" vertical="center" wrapText="1"/>
      <protection hidden="1"/>
    </xf>
    <xf numFmtId="0" fontId="3" fillId="2" borderId="3" xfId="0" applyFont="1" applyFill="1" applyBorder="1" applyAlignment="1" applyProtection="1">
      <alignment horizontal="left" vertical="center" shrinkToFit="1"/>
      <protection hidden="1"/>
    </xf>
    <xf numFmtId="0" fontId="3" fillId="2" borderId="3" xfId="0" applyFont="1" applyFill="1" applyBorder="1" applyAlignment="1">
      <alignment horizontal="left" wrapText="1"/>
    </xf>
    <xf numFmtId="0" fontId="3" fillId="2" borderId="5" xfId="0" applyFont="1" applyFill="1" applyBorder="1" applyAlignment="1">
      <alignment horizontal="left"/>
    </xf>
    <xf numFmtId="0" fontId="3" fillId="2" borderId="3" xfId="0" applyFont="1" applyFill="1" applyBorder="1" applyAlignment="1">
      <alignment horizontal="left" shrinkToFit="1"/>
    </xf>
    <xf numFmtId="0" fontId="4" fillId="0" borderId="0" xfId="0" applyFont="1" applyAlignment="1" applyProtection="1">
      <alignment horizontal="left"/>
      <protection hidden="1"/>
    </xf>
    <xf numFmtId="0" fontId="4" fillId="0" borderId="0" xfId="0" applyFont="1" applyAlignment="1" applyProtection="1">
      <alignment horizontal="left" vertical="center"/>
      <protection hidden="1"/>
    </xf>
    <xf numFmtId="0" fontId="4" fillId="0" borderId="7" xfId="0" applyFont="1" applyBorder="1" applyAlignment="1" applyProtection="1">
      <alignment horizontal="left" wrapText="1" shrinkToFit="1"/>
      <protection hidden="1"/>
    </xf>
    <xf numFmtId="0" fontId="4" fillId="0" borderId="0" xfId="0" applyFont="1" applyAlignment="1" applyProtection="1">
      <alignment horizontal="left" wrapText="1" shrinkToFit="1"/>
      <protection hidden="1"/>
    </xf>
    <xf numFmtId="0" fontId="4" fillId="0" borderId="0" xfId="0" applyFont="1" applyAlignment="1" applyProtection="1">
      <alignment horizontal="left" shrinkToFit="1"/>
      <protection hidden="1"/>
    </xf>
    <xf numFmtId="0" fontId="4" fillId="0" borderId="1" xfId="0" applyFont="1" applyBorder="1" applyAlignment="1" applyProtection="1">
      <alignment horizontal="left" shrinkToFit="1"/>
      <protection hidden="1"/>
    </xf>
    <xf numFmtId="0" fontId="3" fillId="2" borderId="3" xfId="0" applyFont="1" applyFill="1" applyBorder="1" applyAlignment="1" applyProtection="1">
      <alignment horizontal="left" wrapText="1"/>
      <protection hidden="1"/>
    </xf>
    <xf numFmtId="0" fontId="3" fillId="2" borderId="5" xfId="0" applyFont="1" applyFill="1" applyBorder="1" applyAlignment="1" applyProtection="1">
      <alignment horizontal="left"/>
      <protection hidden="1"/>
    </xf>
    <xf numFmtId="0" fontId="3" fillId="2" borderId="3" xfId="0" applyFont="1" applyFill="1" applyBorder="1" applyAlignment="1" applyProtection="1">
      <alignment vertical="center" wrapText="1"/>
      <protection hidden="1"/>
    </xf>
    <xf numFmtId="0" fontId="4" fillId="0" borderId="7" xfId="0" applyFont="1" applyBorder="1" applyAlignment="1" applyProtection="1">
      <alignment horizontal="left"/>
      <protection hidden="1"/>
    </xf>
    <xf numFmtId="0" fontId="4" fillId="0" borderId="0" xfId="0" applyFont="1" applyAlignment="1">
      <alignment horizontal="left"/>
    </xf>
    <xf numFmtId="0" fontId="1" fillId="0" borderId="5" xfId="0" applyFont="1" applyBorder="1" applyAlignment="1">
      <alignment horizontal="center"/>
    </xf>
    <xf numFmtId="0" fontId="1" fillId="0" borderId="6" xfId="0" applyFont="1" applyBorder="1" applyAlignment="1">
      <alignment horizontal="center"/>
    </xf>
    <xf numFmtId="0" fontId="1" fillId="0" borderId="0" xfId="0" applyFont="1" applyAlignment="1">
      <alignment horizontal="left" wrapText="1"/>
    </xf>
    <xf numFmtId="0" fontId="1" fillId="0" borderId="5" xfId="0" applyFont="1" applyBorder="1" applyAlignment="1">
      <alignment horizontal="left" wrapText="1"/>
    </xf>
    <xf numFmtId="0" fontId="1" fillId="0" borderId="1" xfId="0" applyFont="1" applyBorder="1" applyAlignment="1">
      <alignment horizontal="left" wrapText="1"/>
    </xf>
    <xf numFmtId="0" fontId="4" fillId="0" borderId="7" xfId="0" applyFont="1" applyBorder="1" applyAlignment="1" applyProtection="1">
      <alignment horizontal="left" shrinkToFit="1"/>
      <protection hidden="1"/>
    </xf>
    <xf numFmtId="0" fontId="4" fillId="3" borderId="0" xfId="0" applyFont="1" applyFill="1" applyAlignment="1" applyProtection="1">
      <alignment horizontal="left"/>
      <protection hidden="1"/>
    </xf>
    <xf numFmtId="0" fontId="1" fillId="0" borderId="0" xfId="0" applyFont="1" applyAlignment="1">
      <alignment horizontal="center" shrinkToFit="1"/>
    </xf>
    <xf numFmtId="0" fontId="1" fillId="0" borderId="8" xfId="0" applyFont="1" applyBorder="1" applyAlignment="1">
      <alignment horizontal="center"/>
    </xf>
    <xf numFmtId="0" fontId="1" fillId="0" borderId="9" xfId="0" applyFont="1" applyBorder="1" applyAlignment="1">
      <alignment horizontal="left" wrapText="1"/>
    </xf>
    <xf numFmtId="0" fontId="3" fillId="2" borderId="3" xfId="0" applyFont="1" applyFill="1" applyBorder="1" applyAlignment="1" applyProtection="1">
      <alignment horizontal="center" vertical="center" shrinkToFit="1"/>
      <protection hidden="1"/>
    </xf>
    <xf numFmtId="0" fontId="3" fillId="2" borderId="3" xfId="0" applyFont="1" applyFill="1" applyBorder="1" applyAlignment="1">
      <alignment horizontal="center" shrinkToFit="1"/>
    </xf>
    <xf numFmtId="0" fontId="4" fillId="0" borderId="10" xfId="0" applyFont="1" applyBorder="1" applyAlignment="1" applyProtection="1">
      <alignment horizontal="left"/>
      <protection hidden="1"/>
    </xf>
    <xf numFmtId="0" fontId="4" fillId="0" borderId="0" xfId="0" applyFont="1" applyAlignment="1" applyProtection="1">
      <alignment horizontal="center" shrinkToFit="1"/>
      <protection hidden="1"/>
    </xf>
    <xf numFmtId="0" fontId="4" fillId="0" borderId="11" xfId="0" applyFont="1" applyBorder="1" applyAlignment="1" applyProtection="1">
      <alignment horizontal="left"/>
      <protection hidden="1"/>
    </xf>
    <xf numFmtId="0" fontId="4" fillId="0" borderId="9" xfId="0" applyFont="1" applyBorder="1" applyAlignment="1" applyProtection="1">
      <alignment horizontal="left"/>
      <protection hidden="1"/>
    </xf>
    <xf numFmtId="0" fontId="4" fillId="0" borderId="4" xfId="0" applyFont="1" applyBorder="1" applyAlignment="1" applyProtection="1">
      <alignment horizontal="left"/>
      <protection hidden="1"/>
    </xf>
    <xf numFmtId="0" fontId="4" fillId="0" borderId="12" xfId="0" applyFont="1" applyBorder="1" applyAlignment="1" applyProtection="1">
      <alignment horizontal="left"/>
      <protection hidden="1"/>
    </xf>
    <xf numFmtId="0" fontId="4" fillId="0" borderId="13" xfId="0" applyFont="1" applyBorder="1" applyAlignment="1" applyProtection="1">
      <alignment horizontal="left"/>
      <protection hidden="1"/>
    </xf>
    <xf numFmtId="49" fontId="1" fillId="0" borderId="0" xfId="0" applyNumberFormat="1" applyFont="1"/>
    <xf numFmtId="0" fontId="1" fillId="0" borderId="8" xfId="0" applyFont="1" applyBorder="1" applyAlignment="1">
      <alignment horizontal="center" vertical="center" wrapText="1"/>
    </xf>
    <xf numFmtId="0" fontId="1" fillId="0" borderId="10" xfId="0" applyFont="1" applyBorder="1" applyAlignment="1">
      <alignment horizontal="center" wrapText="1"/>
    </xf>
    <xf numFmtId="0" fontId="1" fillId="0" borderId="2" xfId="0" applyFont="1" applyBorder="1" applyAlignment="1">
      <alignment horizontal="center" wrapText="1"/>
    </xf>
    <xf numFmtId="0" fontId="1" fillId="0" borderId="4" xfId="0" applyFont="1" applyBorder="1" applyAlignment="1">
      <alignment horizontal="center" wrapText="1"/>
    </xf>
    <xf numFmtId="49" fontId="1" fillId="0" borderId="7" xfId="0" applyNumberFormat="1" applyFont="1" applyBorder="1" applyAlignment="1">
      <alignment horizontal="center" wrapText="1"/>
    </xf>
    <xf numFmtId="49" fontId="1" fillId="0" borderId="14" xfId="0" applyNumberFormat="1" applyFont="1" applyBorder="1" applyAlignment="1">
      <alignment horizontal="center" wrapText="1"/>
    </xf>
    <xf numFmtId="0" fontId="1" fillId="0" borderId="15" xfId="0" applyFont="1" applyBorder="1" applyAlignment="1">
      <alignment horizontal="center" wrapText="1"/>
    </xf>
    <xf numFmtId="49" fontId="1" fillId="0" borderId="11" xfId="0" applyNumberFormat="1" applyFont="1" applyBorder="1" applyAlignment="1">
      <alignment horizontal="center" wrapText="1"/>
    </xf>
    <xf numFmtId="49" fontId="1" fillId="0" borderId="7" xfId="0" applyNumberFormat="1" applyFont="1" applyBorder="1" applyAlignment="1">
      <alignment horizontal="left"/>
    </xf>
    <xf numFmtId="49" fontId="1" fillId="0" borderId="0" xfId="0" applyNumberFormat="1" applyFont="1" applyAlignment="1">
      <alignment horizontal="left" wrapText="1"/>
    </xf>
    <xf numFmtId="49" fontId="1" fillId="0" borderId="0" xfId="0" applyNumberFormat="1" applyFont="1" applyAlignment="1">
      <alignment horizontal="left"/>
    </xf>
    <xf numFmtId="49" fontId="3" fillId="2" borderId="3" xfId="0" applyNumberFormat="1" applyFont="1" applyFill="1" applyBorder="1" applyAlignment="1" applyProtection="1">
      <alignment horizontal="left" vertical="center"/>
      <protection hidden="1"/>
    </xf>
    <xf numFmtId="49" fontId="3" fillId="2" borderId="3" xfId="0" applyNumberFormat="1" applyFont="1" applyFill="1" applyBorder="1" applyAlignment="1">
      <alignment horizontal="left"/>
    </xf>
    <xf numFmtId="0" fontId="4" fillId="4" borderId="0" xfId="0" applyFont="1" applyFill="1" applyAlignment="1" applyProtection="1">
      <alignment horizontal="left"/>
      <protection hidden="1"/>
    </xf>
    <xf numFmtId="0" fontId="4" fillId="4" borderId="4" xfId="0" applyFont="1" applyFill="1" applyBorder="1" applyAlignment="1" applyProtection="1">
      <alignment horizontal="left"/>
      <protection hidden="1"/>
    </xf>
    <xf numFmtId="0" fontId="1" fillId="0" borderId="16" xfId="0" applyFont="1" applyBorder="1" applyAlignment="1">
      <alignment horizontal="center" wrapText="1"/>
    </xf>
    <xf numFmtId="49" fontId="1" fillId="0" borderId="1" xfId="0" applyNumberFormat="1" applyFont="1" applyBorder="1" applyAlignment="1">
      <alignment horizontal="left" wrapText="1"/>
    </xf>
    <xf numFmtId="0" fontId="4" fillId="0" borderId="11" xfId="0" applyFont="1" applyBorder="1" applyAlignment="1" applyProtection="1">
      <alignment horizontal="left"/>
      <protection locked="0" hidden="1"/>
    </xf>
    <xf numFmtId="0" fontId="4" fillId="0" borderId="1" xfId="0" applyFont="1" applyBorder="1" applyAlignment="1" applyProtection="1">
      <alignment horizontal="left"/>
      <protection hidden="1"/>
    </xf>
    <xf numFmtId="0" fontId="4" fillId="0" borderId="16" xfId="0" applyFont="1" applyBorder="1" applyAlignment="1" applyProtection="1">
      <alignment horizontal="left"/>
      <protection hidden="1"/>
    </xf>
    <xf numFmtId="0" fontId="1" fillId="0" borderId="0" xfId="0" applyFont="1" applyAlignment="1">
      <alignment horizontal="center"/>
    </xf>
    <xf numFmtId="0" fontId="5" fillId="5" borderId="0" xfId="23" applyAlignment="1">
      <alignment horizontal="center"/>
    </xf>
    <xf numFmtId="0" fontId="6" fillId="6" borderId="0" xfId="24" applyFill="1" applyAlignment="1">
      <alignment horizontal="center"/>
    </xf>
    <xf numFmtId="0" fontId="1" fillId="0" borderId="2"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xf>
    <xf numFmtId="0" fontId="1" fillId="0" borderId="9" xfId="0" applyFont="1" applyBorder="1" applyAlignment="1">
      <alignment horizontal="center"/>
    </xf>
    <xf numFmtId="0" fontId="1" fillId="0" borderId="0" xfId="0" applyFont="1" applyAlignment="1">
      <alignment horizontal="center" wrapText="1"/>
    </xf>
    <xf numFmtId="0" fontId="1" fillId="0" borderId="17" xfId="0" applyFont="1" applyBorder="1" applyAlignment="1">
      <alignment horizontal="center" wrapText="1"/>
    </xf>
    <xf numFmtId="0" fontId="3" fillId="2" borderId="3" xfId="0" applyFont="1" applyFill="1" applyBorder="1" applyAlignment="1">
      <alignment horizontal="left" vertical="center"/>
    </xf>
    <xf numFmtId="0" fontId="7" fillId="2" borderId="3" xfId="0" applyFont="1" applyFill="1" applyBorder="1" applyAlignment="1">
      <alignment horizontal="center" vertical="center"/>
    </xf>
    <xf numFmtId="0" fontId="3" fillId="2" borderId="3" xfId="0" applyFont="1" applyFill="1" applyBorder="1" applyAlignment="1">
      <alignment horizontal="left"/>
    </xf>
    <xf numFmtId="0" fontId="3" fillId="2" borderId="3" xfId="0" applyFont="1" applyFill="1" applyBorder="1" applyAlignment="1">
      <alignment horizontal="center"/>
    </xf>
    <xf numFmtId="0" fontId="8" fillId="7" borderId="18" xfId="16" applyBorder="1"/>
    <xf numFmtId="0" fontId="2" fillId="7" borderId="19" xfId="0" applyFont="1" applyFill="1" applyBorder="1" applyAlignment="1" applyProtection="1">
      <alignment horizontal="center" vertical="center"/>
      <protection locked="0"/>
    </xf>
    <xf numFmtId="0" fontId="2" fillId="7" borderId="19" xfId="0" applyFont="1" applyFill="1" applyBorder="1" applyAlignment="1" applyProtection="1">
      <alignment horizontal="center"/>
      <protection locked="0"/>
    </xf>
    <xf numFmtId="0" fontId="2" fillId="2" borderId="19" xfId="0" applyFont="1" applyFill="1" applyBorder="1" applyAlignment="1">
      <alignment horizontal="center"/>
    </xf>
    <xf numFmtId="0" fontId="8" fillId="7" borderId="20" xfId="16" applyBorder="1"/>
    <xf numFmtId="0" fontId="2" fillId="7" borderId="21" xfId="0" applyFont="1" applyFill="1" applyBorder="1" applyAlignment="1" applyProtection="1">
      <alignment horizontal="center" vertical="center"/>
      <protection locked="0"/>
    </xf>
    <xf numFmtId="0" fontId="2" fillId="2" borderId="21" xfId="0" applyFont="1" applyFill="1" applyBorder="1" applyAlignment="1">
      <alignment horizontal="center"/>
    </xf>
    <xf numFmtId="0" fontId="2" fillId="2" borderId="19" xfId="0" applyFont="1" applyFill="1" applyBorder="1" applyAlignment="1" applyProtection="1">
      <alignment horizontal="center"/>
      <protection locked="0"/>
    </xf>
    <xf numFmtId="0" fontId="1" fillId="0" borderId="16" xfId="0" applyFont="1" applyBorder="1" applyAlignment="1">
      <alignment horizontal="center" vertical="center"/>
    </xf>
    <xf numFmtId="0" fontId="1" fillId="0" borderId="0" xfId="0" applyFont="1" applyAlignment="1">
      <alignment horizontal="center" vertical="center" wrapText="1"/>
    </xf>
    <xf numFmtId="0" fontId="1" fillId="0" borderId="1" xfId="0" applyFont="1" applyBorder="1" applyAlignment="1">
      <alignment horizontal="center" vertical="center" wrapText="1"/>
    </xf>
    <xf numFmtId="0" fontId="1" fillId="7" borderId="3" xfId="0" applyFont="1" applyFill="1" applyBorder="1" applyAlignment="1" applyProtection="1">
      <alignment horizontal="center"/>
      <protection locked="0"/>
    </xf>
    <xf numFmtId="0" fontId="3" fillId="2" borderId="3" xfId="0" applyFont="1" applyFill="1" applyBorder="1"/>
    <xf numFmtId="0" fontId="2" fillId="7" borderId="22" xfId="0" applyFont="1" applyFill="1" applyBorder="1" applyAlignment="1" applyProtection="1">
      <alignment horizontal="center"/>
      <protection locked="0"/>
    </xf>
    <xf numFmtId="0" fontId="2" fillId="8" borderId="19" xfId="0" applyFont="1" applyFill="1" applyBorder="1" applyAlignment="1">
      <alignment horizontal="center"/>
    </xf>
    <xf numFmtId="0" fontId="2" fillId="7" borderId="23" xfId="0" applyFont="1" applyFill="1" applyBorder="1" applyAlignment="1" applyProtection="1">
      <alignment horizontal="center"/>
      <protection locked="0"/>
    </xf>
    <xf numFmtId="0" fontId="2" fillId="7" borderId="19" xfId="0" applyFont="1" applyFill="1" applyBorder="1" applyAlignment="1">
      <alignment horizontal="center"/>
    </xf>
    <xf numFmtId="0" fontId="2" fillId="7" borderId="21" xfId="0" applyFont="1" applyFill="1" applyBorder="1" applyAlignment="1" applyProtection="1">
      <alignment horizontal="center"/>
      <protection locked="0"/>
    </xf>
    <xf numFmtId="0" fontId="2" fillId="7" borderId="24" xfId="0" applyFont="1" applyFill="1" applyBorder="1" applyAlignment="1" applyProtection="1">
      <alignment horizontal="center"/>
      <protection locked="0"/>
    </xf>
    <xf numFmtId="0" fontId="2" fillId="8" borderId="21" xfId="0" applyFont="1" applyFill="1" applyBorder="1" applyAlignment="1">
      <alignment horizontal="center"/>
    </xf>
    <xf numFmtId="0" fontId="2" fillId="7" borderId="25" xfId="0" applyFont="1" applyFill="1" applyBorder="1" applyAlignment="1" applyProtection="1">
      <alignment horizontal="center"/>
      <protection locked="0"/>
    </xf>
    <xf numFmtId="0" fontId="1" fillId="9" borderId="8" xfId="0" applyFont="1" applyFill="1" applyBorder="1" applyAlignment="1">
      <alignment horizontal="center" shrinkToFit="1"/>
    </xf>
    <xf numFmtId="0" fontId="1" fillId="0" borderId="0" xfId="0" applyFont="1" applyBorder="1" applyAlignment="1">
      <alignment horizontal="center" shrinkToFit="1"/>
    </xf>
    <xf numFmtId="0" fontId="1" fillId="6" borderId="8" xfId="0" applyFont="1" applyFill="1" applyBorder="1" applyAlignment="1">
      <alignment horizontal="center" shrinkToFit="1"/>
    </xf>
    <xf numFmtId="0" fontId="1" fillId="10" borderId="8" xfId="0" applyFont="1" applyFill="1" applyBorder="1" applyAlignment="1">
      <alignment horizontal="center" shrinkToFit="1"/>
    </xf>
    <xf numFmtId="0" fontId="1" fillId="11" borderId="8" xfId="0" applyFont="1" applyFill="1" applyBorder="1" applyAlignment="1">
      <alignment horizontal="center" vertical="center" shrinkToFit="1"/>
    </xf>
    <xf numFmtId="0" fontId="1" fillId="0" borderId="0" xfId="0" applyFont="1" applyBorder="1" applyAlignment="1">
      <alignment horizontal="center" vertical="center" shrinkToFit="1"/>
    </xf>
    <xf numFmtId="0" fontId="1" fillId="0" borderId="0" xfId="0" applyFont="1" applyAlignment="1">
      <alignment shrinkToFit="1"/>
    </xf>
    <xf numFmtId="0" fontId="1" fillId="0" borderId="2" xfId="0" applyFont="1" applyBorder="1" applyAlignment="1" applyProtection="1">
      <alignment horizontal="center" vertical="center" wrapText="1" shrinkToFit="1"/>
      <protection locked="0"/>
    </xf>
    <xf numFmtId="0" fontId="1" fillId="0" borderId="26" xfId="0" applyFont="1" applyBorder="1" applyAlignment="1" applyProtection="1">
      <alignment horizontal="center" vertical="center" wrapText="1" shrinkToFit="1"/>
      <protection locked="0"/>
    </xf>
    <xf numFmtId="0" fontId="1" fillId="0" borderId="27" xfId="0" applyFont="1" applyBorder="1" applyAlignment="1" applyProtection="1">
      <alignment horizontal="center" vertical="center" wrapText="1" shrinkToFit="1"/>
      <protection locked="0"/>
    </xf>
    <xf numFmtId="0" fontId="1" fillId="0" borderId="28" xfId="0" applyFont="1" applyBorder="1" applyAlignment="1" applyProtection="1">
      <alignment horizontal="center" vertical="center" wrapText="1" shrinkToFit="1"/>
      <protection locked="0"/>
    </xf>
    <xf numFmtId="0" fontId="1" fillId="0" borderId="7" xfId="0" applyFont="1" applyBorder="1" applyAlignment="1" applyProtection="1">
      <alignment horizontal="center" vertical="center" wrapText="1" shrinkToFit="1"/>
      <protection locked="0"/>
    </xf>
    <xf numFmtId="0" fontId="1" fillId="0" borderId="29" xfId="0" applyFont="1" applyBorder="1" applyAlignment="1" applyProtection="1">
      <alignment horizontal="center" vertical="center" wrapText="1" shrinkToFit="1"/>
      <protection locked="0"/>
    </xf>
    <xf numFmtId="0" fontId="1" fillId="0" borderId="30" xfId="0" applyFont="1" applyBorder="1" applyAlignment="1" applyProtection="1">
      <alignment horizontal="center" vertical="center" wrapText="1" shrinkToFit="1"/>
      <protection locked="0"/>
    </xf>
    <xf numFmtId="0" fontId="1" fillId="0" borderId="31" xfId="0" applyFont="1" applyBorder="1" applyAlignment="1" applyProtection="1">
      <alignment horizontal="center" vertical="center" wrapText="1" shrinkToFit="1"/>
      <protection locked="0"/>
    </xf>
    <xf numFmtId="0" fontId="7" fillId="2" borderId="4" xfId="0" applyFont="1" applyFill="1" applyBorder="1" applyAlignment="1">
      <alignment horizontal="center" vertical="center"/>
    </xf>
    <xf numFmtId="0" fontId="7" fillId="2" borderId="26" xfId="0" applyFont="1" applyFill="1" applyBorder="1" applyAlignment="1">
      <alignment horizontal="center" vertical="center"/>
    </xf>
    <xf numFmtId="0" fontId="7" fillId="2" borderId="27" xfId="0" applyFont="1" applyFill="1" applyBorder="1" applyAlignment="1">
      <alignment horizontal="center" vertical="center"/>
    </xf>
    <xf numFmtId="0" fontId="7" fillId="2" borderId="32" xfId="0" applyFont="1" applyFill="1" applyBorder="1" applyAlignment="1">
      <alignment horizontal="center" vertical="center"/>
    </xf>
    <xf numFmtId="0" fontId="3" fillId="2" borderId="8" xfId="0" applyFont="1" applyFill="1" applyBorder="1" applyAlignment="1">
      <alignment shrinkToFit="1"/>
    </xf>
    <xf numFmtId="0" fontId="3" fillId="2" borderId="8" xfId="0" applyFont="1" applyFill="1" applyBorder="1" applyAlignment="1">
      <alignment horizontal="left" shrinkToFit="1"/>
    </xf>
    <xf numFmtId="0" fontId="3" fillId="2" borderId="5" xfId="0" applyFont="1" applyFill="1" applyBorder="1" applyAlignment="1">
      <alignment horizontal="left" shrinkToFit="1"/>
    </xf>
    <xf numFmtId="0" fontId="3" fillId="2" borderId="32" xfId="0" applyFont="1" applyFill="1" applyBorder="1" applyAlignment="1">
      <alignment horizontal="left" shrinkToFit="1"/>
    </xf>
    <xf numFmtId="0" fontId="4" fillId="9" borderId="17" xfId="0" applyFont="1" applyFill="1" applyBorder="1" applyAlignment="1">
      <alignment vertical="center" shrinkToFit="1"/>
    </xf>
    <xf numFmtId="0" fontId="4" fillId="0" borderId="29" xfId="0" applyFont="1" applyBorder="1" applyAlignment="1" applyProtection="1">
      <alignment horizontal="left"/>
      <protection hidden="1"/>
    </xf>
    <xf numFmtId="0" fontId="4" fillId="0" borderId="30" xfId="0" applyFont="1" applyBorder="1" applyAlignment="1" applyProtection="1">
      <alignment horizontal="left"/>
      <protection hidden="1"/>
    </xf>
    <xf numFmtId="0" fontId="4" fillId="0" borderId="32" xfId="0" applyFont="1" applyBorder="1" applyAlignment="1" applyProtection="1">
      <alignment horizontal="left"/>
      <protection hidden="1"/>
    </xf>
    <xf numFmtId="0" fontId="4" fillId="9" borderId="5" xfId="0" applyFont="1" applyFill="1" applyBorder="1" applyAlignment="1">
      <alignment vertical="center" shrinkToFit="1"/>
    </xf>
    <xf numFmtId="0" fontId="4" fillId="9" borderId="2" xfId="0" applyFont="1" applyFill="1" applyBorder="1" applyAlignment="1">
      <alignment vertical="center" shrinkToFit="1"/>
    </xf>
    <xf numFmtId="0" fontId="3" fillId="2" borderId="5" xfId="0" applyFont="1" applyFill="1" applyBorder="1" applyAlignment="1">
      <alignment shrinkToFit="1"/>
    </xf>
    <xf numFmtId="0" fontId="3" fillId="2" borderId="32" xfId="0" applyFont="1" applyFill="1" applyBorder="1" applyAlignment="1">
      <alignment shrinkToFit="1"/>
    </xf>
    <xf numFmtId="0" fontId="3" fillId="2" borderId="8" xfId="0" applyFont="1" applyFill="1" applyBorder="1"/>
    <xf numFmtId="0" fontId="3" fillId="2" borderId="8" xfId="0" applyFont="1" applyFill="1" applyBorder="1" applyAlignment="1">
      <alignment horizontal="left"/>
    </xf>
    <xf numFmtId="0" fontId="3" fillId="2" borderId="32" xfId="0" applyFont="1" applyFill="1" applyBorder="1" applyAlignment="1">
      <alignment horizontal="left"/>
    </xf>
    <xf numFmtId="0" fontId="1" fillId="6" borderId="9" xfId="0" applyFont="1" applyFill="1" applyBorder="1" applyAlignment="1">
      <alignment horizontal="center" shrinkToFit="1"/>
    </xf>
    <xf numFmtId="0" fontId="4" fillId="0" borderId="33" xfId="0" applyFont="1" applyBorder="1" applyAlignment="1" applyProtection="1">
      <alignment horizontal="left"/>
      <protection hidden="1"/>
    </xf>
    <xf numFmtId="0" fontId="4" fillId="0" borderId="0" xfId="0" applyFont="1" applyBorder="1" applyAlignment="1" applyProtection="1">
      <alignment horizontal="left"/>
      <protection hidden="1"/>
    </xf>
    <xf numFmtId="0" fontId="3" fillId="2" borderId="4" xfId="0" applyFont="1" applyFill="1" applyBorder="1" applyAlignment="1">
      <alignment horizontal="left" wrapText="1"/>
    </xf>
    <xf numFmtId="0" fontId="4" fillId="0" borderId="26" xfId="0" applyFont="1" applyBorder="1" applyAlignment="1" applyProtection="1">
      <alignment horizontal="left"/>
      <protection hidden="1"/>
    </xf>
    <xf numFmtId="0" fontId="4" fillId="0" borderId="34" xfId="0" applyFont="1" applyBorder="1" applyAlignment="1" applyProtection="1">
      <alignment horizontal="left"/>
      <protection hidden="1"/>
    </xf>
    <xf numFmtId="0" fontId="3" fillId="2" borderId="5" xfId="0" applyFont="1" applyFill="1" applyBorder="1" applyAlignment="1">
      <alignment horizontal="left" wrapText="1"/>
    </xf>
    <xf numFmtId="0" fontId="4" fillId="0" borderId="35" xfId="0" applyFont="1" applyBorder="1" applyAlignment="1">
      <alignment horizontal="left"/>
    </xf>
    <xf numFmtId="0" fontId="3" fillId="2" borderId="3" xfId="0" applyFont="1" applyFill="1" applyBorder="1" applyAlignment="1" applyProtection="1">
      <alignment horizontal="left" shrinkToFit="1"/>
      <protection hidden="1"/>
    </xf>
    <xf numFmtId="0" fontId="4" fillId="2" borderId="0" xfId="0" applyFont="1" applyFill="1" applyAlignment="1" applyProtection="1">
      <alignment horizontal="left"/>
      <protection hidden="1"/>
    </xf>
    <xf numFmtId="0" fontId="3" fillId="2" borderId="3" xfId="0" applyFont="1" applyFill="1" applyBorder="1" applyAlignment="1" applyProtection="1">
      <alignment horizontal="center" shrinkToFit="1"/>
      <protection hidden="1"/>
    </xf>
    <xf numFmtId="49" fontId="3" fillId="2" borderId="3" xfId="0" applyNumberFormat="1" applyFont="1" applyFill="1" applyBorder="1" applyAlignment="1" applyProtection="1">
      <alignment horizontal="left"/>
      <protection hidden="1"/>
    </xf>
    <xf numFmtId="0" fontId="8" fillId="7" borderId="18" xfId="16" applyFill="1" applyBorder="1"/>
    <xf numFmtId="0" fontId="8" fillId="7" borderId="36" xfId="16" applyBorder="1"/>
    <xf numFmtId="0" fontId="2" fillId="7" borderId="26" xfId="0" applyFont="1" applyFill="1" applyBorder="1" applyAlignment="1" applyProtection="1">
      <alignment horizontal="center" vertical="center"/>
      <protection locked="0"/>
    </xf>
    <xf numFmtId="0" fontId="2" fillId="7" borderId="26" xfId="0" applyFont="1" applyFill="1" applyBorder="1" applyAlignment="1" applyProtection="1">
      <alignment horizontal="center"/>
      <protection locked="0"/>
    </xf>
    <xf numFmtId="0" fontId="2" fillId="2" borderId="26" xfId="0" applyFont="1" applyFill="1" applyBorder="1" applyAlignment="1">
      <alignment horizontal="center"/>
    </xf>
    <xf numFmtId="0" fontId="8" fillId="7" borderId="37" xfId="16" applyBorder="1"/>
    <xf numFmtId="0" fontId="3" fillId="2" borderId="3" xfId="0" applyFont="1" applyFill="1" applyBorder="1" applyAlignment="1" applyProtection="1">
      <alignment horizontal="left"/>
      <protection locked="0"/>
    </xf>
    <xf numFmtId="0" fontId="7" fillId="2" borderId="3" xfId="0" applyFont="1" applyFill="1" applyBorder="1" applyAlignment="1" applyProtection="1">
      <alignment horizontal="center"/>
      <protection locked="0"/>
    </xf>
    <xf numFmtId="0" fontId="2" fillId="7" borderId="27" xfId="0" applyFont="1" applyFill="1" applyBorder="1" applyAlignment="1" applyProtection="1">
      <alignment horizontal="center"/>
      <protection locked="0"/>
    </xf>
    <xf numFmtId="0" fontId="2" fillId="8" borderId="26" xfId="0" applyFont="1" applyFill="1" applyBorder="1" applyAlignment="1">
      <alignment horizontal="center"/>
    </xf>
    <xf numFmtId="0" fontId="2" fillId="7" borderId="38" xfId="0" applyFont="1" applyFill="1" applyBorder="1" applyAlignment="1" applyProtection="1">
      <alignment horizontal="center"/>
      <protection locked="0"/>
    </xf>
    <xf numFmtId="0" fontId="4" fillId="6" borderId="5" xfId="0" applyFont="1" applyFill="1" applyBorder="1" applyAlignment="1">
      <alignment vertical="center" shrinkToFit="1"/>
    </xf>
    <xf numFmtId="0" fontId="4" fillId="9" borderId="17" xfId="0" applyFont="1" applyFill="1" applyBorder="1" applyAlignment="1">
      <alignment vertical="center" wrapText="1" shrinkToFit="1"/>
    </xf>
    <xf numFmtId="0" fontId="4" fillId="9" borderId="5" xfId="0" applyFont="1" applyFill="1" applyBorder="1" applyAlignment="1">
      <alignment vertical="center" wrapText="1" shrinkToFit="1"/>
    </xf>
    <xf numFmtId="0" fontId="4" fillId="9" borderId="2" xfId="0" applyFont="1" applyFill="1" applyBorder="1" applyAlignment="1">
      <alignment vertical="center" wrapText="1" shrinkToFit="1"/>
    </xf>
    <xf numFmtId="0" fontId="3" fillId="2" borderId="8" xfId="0" applyFont="1" applyFill="1" applyBorder="1" applyAlignment="1" applyProtection="1">
      <alignment shrinkToFit="1"/>
      <protection locked="0"/>
    </xf>
    <xf numFmtId="0" fontId="3" fillId="2" borderId="8" xfId="0" applyFont="1" applyFill="1" applyBorder="1" applyAlignment="1" applyProtection="1">
      <alignment horizontal="left" shrinkToFit="1"/>
      <protection locked="0"/>
    </xf>
    <xf numFmtId="0" fontId="3" fillId="2" borderId="5" xfId="0" applyFont="1" applyFill="1" applyBorder="1" applyAlignment="1" applyProtection="1">
      <alignment horizontal="left" shrinkToFit="1"/>
      <protection locked="0"/>
    </xf>
    <xf numFmtId="0" fontId="3" fillId="2" borderId="32" xfId="0" applyFont="1" applyFill="1" applyBorder="1" applyAlignment="1" applyProtection="1">
      <alignment horizontal="left" shrinkToFit="1"/>
      <protection locked="0"/>
    </xf>
    <xf numFmtId="0" fontId="4" fillId="9" borderId="17" xfId="0" applyFont="1" applyFill="1" applyBorder="1" applyAlignment="1">
      <alignment shrinkToFit="1"/>
    </xf>
    <xf numFmtId="0" fontId="4" fillId="9" borderId="5" xfId="0" applyFont="1" applyFill="1" applyBorder="1" applyAlignment="1">
      <alignment shrinkToFit="1"/>
    </xf>
    <xf numFmtId="0" fontId="3" fillId="2" borderId="5" xfId="0" applyFont="1" applyFill="1" applyBorder="1" applyAlignment="1" applyProtection="1">
      <alignment horizontal="left" wrapText="1"/>
      <protection hidden="1"/>
    </xf>
    <xf numFmtId="0" fontId="4" fillId="12" borderId="0" xfId="0" applyFont="1" applyFill="1" applyAlignment="1" applyProtection="1">
      <alignment horizontal="left"/>
      <protection hidden="1"/>
    </xf>
    <xf numFmtId="0" fontId="3" fillId="2" borderId="39" xfId="0" applyFont="1" applyFill="1" applyBorder="1" applyAlignment="1">
      <alignment horizontal="left" wrapText="1"/>
    </xf>
    <xf numFmtId="0" fontId="4" fillId="0" borderId="40" xfId="0" applyFont="1" applyBorder="1" applyAlignment="1" applyProtection="1">
      <alignment horizontal="left"/>
      <protection hidden="1"/>
    </xf>
    <xf numFmtId="0" fontId="4" fillId="0" borderId="0" xfId="0" applyFont="1" applyFill="1" applyBorder="1" applyAlignment="1" applyProtection="1">
      <alignment horizontal="left"/>
      <protection hidden="1"/>
    </xf>
    <xf numFmtId="0" fontId="4" fillId="0" borderId="12" xfId="0" applyFont="1" applyFill="1" applyBorder="1" applyAlignment="1" applyProtection="1">
      <alignment horizontal="left"/>
      <protection hidden="1"/>
    </xf>
    <xf numFmtId="0" fontId="4" fillId="0" borderId="13" xfId="0" applyFont="1" applyFill="1" applyBorder="1" applyAlignment="1" applyProtection="1">
      <alignment horizontal="left"/>
      <protection hidden="1"/>
    </xf>
    <xf numFmtId="0" fontId="4" fillId="0" borderId="0" xfId="0" applyFont="1" applyAlignment="1" applyProtection="1">
      <alignment horizontal="center"/>
      <protection hidden="1"/>
    </xf>
    <xf numFmtId="0" fontId="4" fillId="4" borderId="7" xfId="0" applyFont="1" applyFill="1" applyBorder="1" applyAlignment="1" applyProtection="1">
      <alignment horizontal="left"/>
      <protection hidden="1"/>
    </xf>
    <xf numFmtId="0" fontId="8" fillId="7" borderId="36" xfId="16" applyFill="1" applyBorder="1"/>
    <xf numFmtId="0" fontId="2" fillId="8" borderId="22" xfId="0" applyFont="1" applyFill="1" applyBorder="1" applyAlignment="1">
      <alignment horizontal="center"/>
    </xf>
    <xf numFmtId="0" fontId="4" fillId="9" borderId="2" xfId="0" applyFont="1" applyFill="1" applyBorder="1" applyAlignment="1">
      <alignment shrinkToFit="1"/>
    </xf>
    <xf numFmtId="0" fontId="1" fillId="6" borderId="10" xfId="0" applyFont="1" applyFill="1" applyBorder="1" applyAlignment="1">
      <alignment horizontal="center" shrinkToFit="1"/>
    </xf>
    <xf numFmtId="0" fontId="4" fillId="0" borderId="7" xfId="0" applyFont="1" applyBorder="1" applyAlignment="1" applyProtection="1">
      <alignment horizontal="left" vertical="center"/>
      <protection hidden="1"/>
    </xf>
    <xf numFmtId="0" fontId="3" fillId="2" borderId="4" xfId="0" applyFont="1" applyFill="1" applyBorder="1" applyAlignment="1" applyProtection="1">
      <alignment horizontal="left" wrapText="1"/>
      <protection hidden="1"/>
    </xf>
    <xf numFmtId="0" fontId="4" fillId="0" borderId="0" xfId="0" applyFont="1" applyFill="1" applyAlignment="1" applyProtection="1">
      <alignment horizontal="left"/>
      <protection hidden="1"/>
    </xf>
    <xf numFmtId="0" fontId="4" fillId="4" borderId="0" xfId="0" applyFont="1" applyFill="1" applyAlignment="1" applyProtection="1">
      <alignment horizontal="left" vertical="center"/>
      <protection hidden="1"/>
    </xf>
    <xf numFmtId="49" fontId="4" fillId="4" borderId="7" xfId="0" applyNumberFormat="1" applyFont="1" applyFill="1" applyBorder="1" applyAlignment="1" applyProtection="1">
      <alignment horizontal="left" vertical="center"/>
      <protection hidden="1"/>
    </xf>
    <xf numFmtId="49" fontId="4" fillId="4" borderId="0" xfId="0" applyNumberFormat="1" applyFont="1" applyFill="1" applyAlignment="1" applyProtection="1">
      <alignment horizontal="left" vertical="center"/>
      <protection hidden="1"/>
    </xf>
    <xf numFmtId="49" fontId="4" fillId="4" borderId="1" xfId="0" applyNumberFormat="1" applyFont="1" applyFill="1" applyBorder="1" applyAlignment="1" applyProtection="1">
      <alignment horizontal="left" vertical="center"/>
      <protection hidden="1"/>
    </xf>
    <xf numFmtId="49" fontId="4" fillId="4" borderId="11" xfId="0" applyNumberFormat="1" applyFont="1" applyFill="1" applyBorder="1" applyAlignment="1" applyProtection="1">
      <alignment horizontal="left" vertical="center"/>
      <protection hidden="1"/>
    </xf>
    <xf numFmtId="0" fontId="8" fillId="7" borderId="41" xfId="16" applyBorder="1"/>
    <xf numFmtId="0" fontId="2" fillId="8" borderId="29" xfId="0" applyFont="1" applyFill="1" applyBorder="1" applyAlignment="1">
      <alignment horizontal="center"/>
    </xf>
    <xf numFmtId="0" fontId="8" fillId="7" borderId="42" xfId="16" applyBorder="1"/>
    <xf numFmtId="0" fontId="8" fillId="7" borderId="43" xfId="16" applyBorder="1" applyAlignment="1">
      <alignment horizontal="left" vertical="center"/>
    </xf>
    <xf numFmtId="0" fontId="8" fillId="7" borderId="44" xfId="16" applyBorder="1" applyAlignment="1">
      <alignment horizontal="left" vertical="center"/>
    </xf>
    <xf numFmtId="0" fontId="2" fillId="2" borderId="29" xfId="0" applyFont="1" applyFill="1" applyBorder="1" applyAlignment="1">
      <alignment horizontal="center"/>
    </xf>
    <xf numFmtId="0" fontId="7" fillId="2" borderId="3" xfId="0" applyFont="1" applyFill="1" applyBorder="1" applyProtection="1">
      <protection locked="0"/>
    </xf>
    <xf numFmtId="0" fontId="2" fillId="2" borderId="22" xfId="0" applyFont="1" applyFill="1" applyBorder="1" applyAlignment="1">
      <alignment horizontal="center"/>
    </xf>
    <xf numFmtId="0" fontId="8" fillId="7" borderId="23" xfId="16" applyBorder="1" applyAlignment="1">
      <alignment horizontal="center" vertical="center"/>
    </xf>
    <xf numFmtId="0" fontId="3" fillId="2" borderId="8" xfId="0" applyFont="1" applyFill="1" applyBorder="1" applyProtection="1">
      <protection locked="0"/>
    </xf>
    <xf numFmtId="0" fontId="3" fillId="2" borderId="8" xfId="0" applyFont="1" applyFill="1" applyBorder="1" applyAlignment="1" applyProtection="1">
      <alignment horizontal="left"/>
      <protection locked="0"/>
    </xf>
    <xf numFmtId="0" fontId="3" fillId="2" borderId="5" xfId="0" applyFont="1" applyFill="1" applyBorder="1" applyAlignment="1" applyProtection="1">
      <alignment horizontal="left"/>
      <protection locked="0"/>
    </xf>
    <xf numFmtId="0" fontId="3" fillId="2" borderId="32" xfId="0" applyFont="1" applyFill="1" applyBorder="1" applyAlignment="1" applyProtection="1">
      <alignment horizontal="left"/>
      <protection locked="0"/>
    </xf>
    <xf numFmtId="0" fontId="7" fillId="2" borderId="0" xfId="0" applyFont="1" applyFill="1" applyBorder="1" applyAlignment="1">
      <alignment horizontal="center" vertical="center"/>
    </xf>
    <xf numFmtId="0" fontId="7" fillId="12" borderId="0" xfId="0" applyFont="1" applyFill="1" applyAlignment="1">
      <alignment vertical="center"/>
    </xf>
    <xf numFmtId="0" fontId="3" fillId="2" borderId="8" xfId="0" applyFont="1" applyFill="1" applyBorder="1" applyAlignment="1">
      <alignment horizontal="left" vertical="center"/>
    </xf>
    <xf numFmtId="0" fontId="3" fillId="2" borderId="8" xfId="0" applyFont="1" applyFill="1" applyBorder="1" applyAlignment="1">
      <alignment vertical="center"/>
    </xf>
    <xf numFmtId="0" fontId="3" fillId="2" borderId="5" xfId="0" applyFont="1" applyFill="1" applyBorder="1" applyAlignment="1">
      <alignment vertical="center"/>
    </xf>
    <xf numFmtId="0" fontId="3" fillId="2" borderId="32" xfId="0" applyFont="1" applyFill="1" applyBorder="1" applyAlignment="1">
      <alignment vertical="center"/>
    </xf>
    <xf numFmtId="0" fontId="4" fillId="9" borderId="17" xfId="0" applyFont="1" applyFill="1" applyBorder="1" applyAlignment="1">
      <alignment horizontal="left" vertical="center" shrinkToFit="1"/>
    </xf>
    <xf numFmtId="0" fontId="4" fillId="9" borderId="5" xfId="0" applyFont="1" applyFill="1" applyBorder="1" applyAlignment="1">
      <alignment horizontal="left" vertical="center" shrinkToFit="1"/>
    </xf>
    <xf numFmtId="0" fontId="3" fillId="13" borderId="0" xfId="0" applyFont="1" applyFill="1" applyAlignment="1">
      <alignment horizontal="left" wrapText="1"/>
    </xf>
    <xf numFmtId="49" fontId="4" fillId="4" borderId="2" xfId="0" applyNumberFormat="1" applyFont="1" applyFill="1" applyBorder="1" applyAlignment="1" applyProtection="1">
      <alignment horizontal="left" vertical="center"/>
      <protection hidden="1"/>
    </xf>
    <xf numFmtId="49" fontId="4" fillId="4" borderId="4" xfId="0" applyNumberFormat="1" applyFont="1" applyFill="1" applyBorder="1" applyAlignment="1" applyProtection="1">
      <alignment horizontal="left" vertical="center"/>
      <protection hidden="1"/>
    </xf>
    <xf numFmtId="49" fontId="4" fillId="4" borderId="16" xfId="0" applyNumberFormat="1" applyFont="1" applyFill="1" applyBorder="1" applyAlignment="1" applyProtection="1">
      <alignment horizontal="left" vertical="center"/>
      <protection hidden="1"/>
    </xf>
    <xf numFmtId="0" fontId="8" fillId="7" borderId="45" xfId="16" applyBorder="1" applyAlignment="1">
      <alignment horizontal="left" vertical="center"/>
    </xf>
    <xf numFmtId="0" fontId="8" fillId="7" borderId="46" xfId="16" applyBorder="1" applyAlignment="1">
      <alignment horizontal="left" vertical="center"/>
    </xf>
    <xf numFmtId="0" fontId="8" fillId="7" borderId="38" xfId="16" applyBorder="1" applyAlignment="1">
      <alignment horizontal="center" vertical="center"/>
    </xf>
    <xf numFmtId="0" fontId="8" fillId="7" borderId="47" xfId="16" applyBorder="1" applyAlignment="1">
      <alignment horizontal="center" vertical="center"/>
    </xf>
    <xf numFmtId="0" fontId="2" fillId="0" borderId="8" xfId="0" applyFont="1" applyBorder="1" applyAlignment="1" applyProtection="1">
      <alignment horizontal="center"/>
      <protection locked="0"/>
    </xf>
    <xf numFmtId="0" fontId="8" fillId="7" borderId="25" xfId="16" applyBorder="1" applyAlignment="1">
      <alignment horizontal="center" vertical="center"/>
    </xf>
    <xf numFmtId="0" fontId="4" fillId="9" borderId="2" xfId="0" applyFont="1" applyFill="1" applyBorder="1" applyAlignment="1">
      <alignment horizontal="left" vertical="center" shrinkToFit="1"/>
    </xf>
    <xf numFmtId="0" fontId="3" fillId="2" borderId="5" xfId="0" applyFont="1" applyFill="1" applyBorder="1" applyAlignment="1">
      <alignment horizontal="left" vertical="center"/>
    </xf>
    <xf numFmtId="0" fontId="3" fillId="2" borderId="32" xfId="0" applyFont="1" applyFill="1" applyBorder="1" applyAlignment="1">
      <alignment horizontal="left" vertical="center"/>
    </xf>
    <xf numFmtId="0" fontId="4" fillId="9" borderId="0" xfId="0" applyFont="1" applyFill="1" applyBorder="1" applyAlignment="1">
      <alignment horizontal="left" vertical="center" shrinkToFit="1"/>
    </xf>
    <xf numFmtId="0" fontId="4" fillId="9" borderId="4" xfId="0" applyFont="1" applyFill="1" applyBorder="1" applyAlignment="1">
      <alignment horizontal="left" vertical="center" shrinkToFit="1"/>
    </xf>
    <xf numFmtId="0" fontId="4" fillId="0" borderId="0" xfId="0" applyFont="1" applyAlignment="1" applyProtection="1">
      <alignment horizontal="center" vertical="center" shrinkToFit="1"/>
      <protection hidden="1"/>
    </xf>
    <xf numFmtId="49" fontId="4" fillId="0" borderId="11" xfId="0" applyNumberFormat="1" applyFont="1" applyBorder="1" applyAlignment="1" applyProtection="1">
      <alignment horizontal="left" vertical="center"/>
      <protection hidden="1"/>
    </xf>
    <xf numFmtId="0" fontId="8" fillId="7" borderId="39" xfId="16" applyBorder="1" applyAlignment="1">
      <alignment horizontal="center" vertical="center"/>
    </xf>
    <xf numFmtId="0" fontId="8" fillId="7" borderId="46" xfId="16" applyBorder="1" applyAlignment="1">
      <alignment horizontal="center" vertical="center"/>
    </xf>
    <xf numFmtId="0" fontId="3" fillId="2" borderId="8" xfId="0" applyFont="1" applyFill="1" applyBorder="1" applyAlignment="1" applyProtection="1">
      <alignment horizontal="left" vertical="center" wrapText="1"/>
      <protection hidden="1"/>
    </xf>
    <xf numFmtId="0" fontId="4" fillId="9" borderId="8" xfId="0" applyFont="1" applyFill="1" applyBorder="1" applyAlignment="1">
      <alignment vertical="center" shrinkToFit="1"/>
    </xf>
    <xf numFmtId="0" fontId="0" fillId="0" borderId="0" xfId="0" applyFont="1" applyAlignment="1" applyProtection="1">
      <alignment horizontal="left" shrinkToFit="1"/>
      <protection hidden="1"/>
    </xf>
    <xf numFmtId="0" fontId="4" fillId="0" borderId="0" xfId="0"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protection hidden="1"/>
    </xf>
    <xf numFmtId="0" fontId="8" fillId="7" borderId="48" xfId="16" applyBorder="1" applyAlignment="1">
      <alignment horizontal="left" vertical="center"/>
    </xf>
    <xf numFmtId="0" fontId="8" fillId="7" borderId="7" xfId="16" applyBorder="1" applyAlignment="1">
      <alignment horizontal="left" vertical="center"/>
    </xf>
    <xf numFmtId="0" fontId="8" fillId="7" borderId="49" xfId="16" applyBorder="1" applyAlignment="1">
      <alignment horizontal="left" vertical="center"/>
    </xf>
    <xf numFmtId="0" fontId="8" fillId="7" borderId="37" xfId="16" applyBorder="1" applyAlignment="1">
      <alignment horizontal="left" vertical="center"/>
    </xf>
    <xf numFmtId="0" fontId="2" fillId="2" borderId="0" xfId="0" applyFont="1" applyFill="1" applyBorder="1" applyAlignment="1">
      <alignment horizontal="center"/>
    </xf>
    <xf numFmtId="0" fontId="2" fillId="2" borderId="27" xfId="0" applyFont="1" applyFill="1" applyBorder="1" applyAlignment="1">
      <alignment horizontal="center"/>
    </xf>
    <xf numFmtId="0" fontId="8" fillId="7" borderId="50" xfId="16" applyBorder="1" applyAlignment="1">
      <alignment horizontal="center" vertical="center"/>
    </xf>
    <xf numFmtId="0" fontId="8" fillId="7" borderId="51" xfId="16" applyBorder="1" applyAlignment="1">
      <alignment horizontal="center" vertical="center"/>
    </xf>
    <xf numFmtId="0" fontId="8" fillId="7" borderId="45" xfId="16" applyBorder="1" applyAlignment="1">
      <alignment horizontal="center" vertical="center"/>
    </xf>
    <xf numFmtId="0" fontId="4" fillId="9" borderId="6" xfId="0" applyFont="1" applyFill="1" applyBorder="1" applyAlignment="1">
      <alignment vertical="center" shrinkToFit="1"/>
    </xf>
    <xf numFmtId="0" fontId="3" fillId="2" borderId="32" xfId="0" applyFont="1" applyFill="1" applyBorder="1" applyAlignment="1" applyProtection="1">
      <alignment horizontal="left" vertical="center" wrapText="1"/>
      <protection hidden="1"/>
    </xf>
    <xf numFmtId="0" fontId="4" fillId="0" borderId="0" xfId="0" applyFont="1" applyBorder="1" applyAlignment="1">
      <alignment horizontal="left" vertical="center"/>
    </xf>
    <xf numFmtId="0" fontId="4" fillId="0" borderId="0" xfId="0" applyFont="1" applyBorder="1" applyAlignment="1">
      <alignment horizontal="left"/>
    </xf>
    <xf numFmtId="0" fontId="4" fillId="9" borderId="8" xfId="0" applyFont="1" applyFill="1" applyBorder="1" applyAlignment="1">
      <alignment horizontal="left" shrinkToFit="1"/>
    </xf>
    <xf numFmtId="0" fontId="4" fillId="9" borderId="8" xfId="0" applyFont="1" applyFill="1" applyBorder="1" applyAlignment="1">
      <alignment horizontal="left" vertical="center" shrinkToFit="1"/>
    </xf>
    <xf numFmtId="0" fontId="3" fillId="2" borderId="6" xfId="0" applyFont="1" applyFill="1" applyBorder="1" applyAlignment="1" applyProtection="1">
      <alignment horizontal="left" vertical="center" wrapText="1"/>
      <protection hidden="1"/>
    </xf>
    <xf numFmtId="0" fontId="2" fillId="2" borderId="19" xfId="0" applyFont="1" applyFill="1" applyBorder="1" applyAlignment="1">
      <alignment horizontal="center" vertical="center"/>
    </xf>
    <xf numFmtId="0" fontId="2" fillId="2" borderId="22" xfId="0" applyFont="1" applyFill="1" applyBorder="1" applyAlignment="1">
      <alignment horizontal="center" vertical="center"/>
    </xf>
    <xf numFmtId="0" fontId="0" fillId="0" borderId="2" xfId="0" applyBorder="1" applyAlignment="1" applyProtection="1">
      <alignment horizontal="center"/>
      <protection locked="0"/>
    </xf>
    <xf numFmtId="0" fontId="3" fillId="2" borderId="52" xfId="0" applyFont="1" applyFill="1" applyBorder="1" applyAlignment="1">
      <alignment horizontal="left" vertical="center"/>
    </xf>
    <xf numFmtId="0" fontId="2" fillId="2" borderId="32" xfId="0" applyFont="1" applyFill="1" applyBorder="1" applyAlignment="1">
      <alignment horizontal="center"/>
    </xf>
    <xf numFmtId="0" fontId="4" fillId="0" borderId="0" xfId="0" applyFont="1" applyBorder="1"/>
    <xf numFmtId="0" fontId="4" fillId="0" borderId="1" xfId="0" applyFont="1" applyBorder="1" applyAlignment="1" applyProtection="1">
      <alignment horizontal="left" vertical="center"/>
      <protection hidden="1"/>
    </xf>
    <xf numFmtId="0" fontId="4" fillId="0" borderId="0" xfId="0" applyFont="1" applyBorder="1" applyAlignment="1" applyProtection="1">
      <alignment horizontal="left" wrapText="1" shrinkToFit="1"/>
      <protection hidden="1"/>
    </xf>
    <xf numFmtId="0" fontId="4" fillId="0" borderId="0" xfId="0" applyFont="1" applyBorder="1" applyAlignment="1" applyProtection="1">
      <alignment horizontal="left" shrinkToFit="1"/>
      <protection hidden="1"/>
    </xf>
    <xf numFmtId="0" fontId="4" fillId="0" borderId="0" xfId="0" applyFont="1" applyBorder="1" applyAlignment="1" applyProtection="1">
      <alignment horizontal="left" vertical="center"/>
      <protection hidden="1"/>
    </xf>
    <xf numFmtId="0" fontId="8" fillId="7" borderId="39" xfId="16" applyBorder="1" applyAlignment="1">
      <alignment vertical="center"/>
    </xf>
    <xf numFmtId="0" fontId="8" fillId="7" borderId="53" xfId="16" applyBorder="1" applyAlignment="1">
      <alignment vertical="center"/>
    </xf>
    <xf numFmtId="0" fontId="8" fillId="7" borderId="22" xfId="16" applyBorder="1" applyAlignment="1">
      <alignment horizontal="center" vertical="center"/>
    </xf>
    <xf numFmtId="0" fontId="4" fillId="0" borderId="15" xfId="0" applyFont="1" applyBorder="1" applyAlignment="1" applyProtection="1">
      <alignment horizontal="left" vertical="center"/>
      <protection hidden="1"/>
    </xf>
    <xf numFmtId="0" fontId="4" fillId="0" borderId="14" xfId="0" applyFont="1" applyBorder="1" applyAlignment="1" applyProtection="1">
      <alignment horizontal="left" wrapText="1" shrinkToFit="1"/>
      <protection hidden="1"/>
    </xf>
    <xf numFmtId="0" fontId="4" fillId="0" borderId="14" xfId="0" applyFont="1" applyBorder="1" applyAlignment="1" applyProtection="1">
      <alignment horizontal="left" shrinkToFit="1"/>
      <protection hidden="1"/>
    </xf>
    <xf numFmtId="0" fontId="4" fillId="0" borderId="15" xfId="0" applyFont="1" applyBorder="1" applyAlignment="1" applyProtection="1">
      <alignment horizontal="left" shrinkToFit="1"/>
      <protection hidden="1"/>
    </xf>
    <xf numFmtId="0" fontId="4" fillId="0" borderId="14" xfId="0" applyFont="1" applyBorder="1" applyAlignment="1" applyProtection="1">
      <alignment horizontal="left" vertical="center"/>
      <protection hidden="1"/>
    </xf>
    <xf numFmtId="0" fontId="4" fillId="0" borderId="17" xfId="0" applyFont="1" applyBorder="1" applyAlignment="1" applyProtection="1">
      <alignment horizontal="left" wrapText="1" shrinkToFit="1"/>
      <protection hidden="1"/>
    </xf>
    <xf numFmtId="0" fontId="3" fillId="2" borderId="0" xfId="0" applyFont="1" applyFill="1"/>
    <xf numFmtId="0" fontId="4" fillId="2" borderId="14" xfId="0" applyFont="1" applyFill="1" applyBorder="1" applyAlignment="1" applyProtection="1">
      <alignment horizontal="left" vertical="center"/>
      <protection hidden="1"/>
    </xf>
    <xf numFmtId="0" fontId="4" fillId="2" borderId="17" xfId="0" applyFont="1" applyFill="1" applyBorder="1" applyAlignment="1" applyProtection="1">
      <alignment horizontal="left" wrapText="1" shrinkToFit="1"/>
      <protection hidden="1"/>
    </xf>
    <xf numFmtId="0" fontId="4" fillId="2" borderId="14" xfId="0" applyFont="1" applyFill="1" applyBorder="1" applyAlignment="1" applyProtection="1">
      <alignment horizontal="left" wrapText="1" shrinkToFit="1"/>
      <protection hidden="1"/>
    </xf>
    <xf numFmtId="0" fontId="4" fillId="2" borderId="14" xfId="0" applyFont="1" applyFill="1" applyBorder="1" applyAlignment="1" applyProtection="1">
      <alignment horizontal="left" shrinkToFit="1"/>
      <protection hidden="1"/>
    </xf>
    <xf numFmtId="0" fontId="4" fillId="2" borderId="15" xfId="0" applyFont="1" applyFill="1" applyBorder="1" applyAlignment="1" applyProtection="1">
      <alignment horizontal="left" shrinkToFit="1"/>
      <protection hidden="1"/>
    </xf>
    <xf numFmtId="0" fontId="4" fillId="0" borderId="17" xfId="0" applyFont="1" applyBorder="1" applyAlignment="1" applyProtection="1">
      <alignment horizontal="left" shrinkToFit="1"/>
      <protection hidden="1"/>
    </xf>
    <xf numFmtId="0" fontId="4" fillId="2" borderId="17" xfId="0" applyFont="1" applyFill="1" applyBorder="1" applyAlignment="1" applyProtection="1">
      <alignment horizontal="left" shrinkToFit="1"/>
      <protection hidden="1"/>
    </xf>
    <xf numFmtId="0" fontId="4" fillId="0" borderId="17" xfId="0" applyFont="1" applyBorder="1" applyAlignment="1" applyProtection="1">
      <alignment horizontal="left"/>
      <protection hidden="1"/>
    </xf>
    <xf numFmtId="0" fontId="4" fillId="0" borderId="14" xfId="0" applyFont="1" applyBorder="1" applyAlignment="1" applyProtection="1">
      <alignment horizontal="center" shrinkToFit="1"/>
      <protection hidden="1"/>
    </xf>
    <xf numFmtId="49" fontId="4" fillId="4" borderId="14" xfId="0" applyNumberFormat="1" applyFont="1" applyFill="1" applyBorder="1" applyAlignment="1" applyProtection="1">
      <alignment horizontal="left" vertical="center"/>
      <protection hidden="1"/>
    </xf>
    <xf numFmtId="49" fontId="4" fillId="0" borderId="0" xfId="0" applyNumberFormat="1" applyFont="1" applyBorder="1"/>
    <xf numFmtId="49" fontId="4" fillId="4" borderId="15" xfId="0" applyNumberFormat="1" applyFont="1" applyFill="1" applyBorder="1" applyAlignment="1" applyProtection="1">
      <alignment horizontal="left" vertical="center"/>
      <protection hidden="1"/>
    </xf>
    <xf numFmtId="49" fontId="4" fillId="4" borderId="54" xfId="0" applyNumberFormat="1" applyFont="1" applyFill="1" applyBorder="1" applyAlignment="1" applyProtection="1">
      <alignment horizontal="left" vertical="center"/>
      <protection hidden="1"/>
    </xf>
    <xf numFmtId="49" fontId="4" fillId="4" borderId="55" xfId="0" applyNumberFormat="1" applyFont="1" applyFill="1" applyBorder="1" applyAlignment="1" applyProtection="1">
      <alignment horizontal="left" vertical="center"/>
      <protection hidden="1"/>
    </xf>
    <xf numFmtId="0" fontId="8" fillId="7" borderId="50" xfId="16" applyBorder="1" applyAlignment="1">
      <alignment vertical="center"/>
    </xf>
    <xf numFmtId="49" fontId="4" fillId="4" borderId="56" xfId="0" applyNumberFormat="1" applyFont="1" applyFill="1" applyBorder="1" applyAlignment="1" applyProtection="1">
      <alignment horizontal="left" vertical="center"/>
      <protection hidden="1"/>
    </xf>
    <xf numFmtId="0" fontId="8" fillId="7" borderId="6" xfId="16" applyBorder="1" applyAlignment="1">
      <alignment vertical="center"/>
    </xf>
    <xf numFmtId="0" fontId="2" fillId="2" borderId="52" xfId="0" applyFont="1" applyFill="1" applyBorder="1" applyAlignment="1">
      <alignment horizontal="center"/>
    </xf>
    <xf numFmtId="0" fontId="1" fillId="7" borderId="19" xfId="0" applyFont="1" applyFill="1" applyBorder="1" applyAlignment="1" applyProtection="1">
      <alignment horizontal="center"/>
      <protection locked="0"/>
    </xf>
    <xf numFmtId="0" fontId="2" fillId="2" borderId="8" xfId="0" applyFont="1" applyFill="1" applyBorder="1" applyAlignment="1">
      <alignment horizontal="left"/>
    </xf>
    <xf numFmtId="49" fontId="4" fillId="0" borderId="8" xfId="0" applyNumberFormat="1" applyFont="1" applyBorder="1" applyAlignment="1">
      <alignment horizontal="left"/>
    </xf>
    <xf numFmtId="0" fontId="4" fillId="0" borderId="8" xfId="0" applyFont="1" applyBorder="1" applyAlignment="1">
      <alignment horizontal="left"/>
    </xf>
    <xf numFmtId="0" fontId="4" fillId="0" borderId="8" xfId="0" applyFont="1" applyBorder="1"/>
    <xf numFmtId="0" fontId="0" fillId="0" borderId="0" xfId="0" applyAlignment="1">
      <alignment vertical="center"/>
    </xf>
    <xf numFmtId="1" fontId="2" fillId="0" borderId="0" xfId="0" applyNumberFormat="1" applyFont="1" applyAlignment="1">
      <alignment horizontal="left" vertical="center"/>
    </xf>
    <xf numFmtId="0" fontId="1" fillId="0" borderId="8" xfId="0" applyFont="1" applyBorder="1" applyAlignment="1">
      <alignment horizontal="center" vertical="center"/>
    </xf>
    <xf numFmtId="0" fontId="1" fillId="0" borderId="10" xfId="0" applyFont="1" applyBorder="1" applyAlignment="1">
      <alignment horizontal="center" vertical="center" wrapText="1"/>
    </xf>
    <xf numFmtId="0" fontId="1" fillId="0" borderId="9" xfId="0" applyFont="1" applyBorder="1" applyAlignment="1">
      <alignment horizontal="center" vertical="center" wrapText="1"/>
    </xf>
    <xf numFmtId="0" fontId="1" fillId="0" borderId="17" xfId="0" applyFont="1" applyBorder="1" applyAlignment="1">
      <alignment horizontal="center" vertical="center"/>
    </xf>
    <xf numFmtId="0" fontId="3" fillId="2" borderId="0" xfId="0" applyFont="1" applyFill="1" applyAlignment="1">
      <alignment horizontal="center" vertical="center"/>
    </xf>
    <xf numFmtId="0" fontId="4" fillId="13" borderId="0" xfId="0" applyFont="1" applyFill="1" applyAlignment="1">
      <alignment vertical="center"/>
    </xf>
    <xf numFmtId="0" fontId="4" fillId="13" borderId="0" xfId="0" applyFont="1" applyFill="1" applyAlignment="1" applyProtection="1">
      <alignment horizontal="left"/>
      <protection hidden="1"/>
    </xf>
    <xf numFmtId="0" fontId="4" fillId="14" borderId="0" xfId="0" applyFont="1" applyFill="1"/>
    <xf numFmtId="0" fontId="4" fillId="14" borderId="0" xfId="0" applyFont="1" applyFill="1" applyAlignment="1">
      <alignment vertical="center"/>
    </xf>
    <xf numFmtId="0" fontId="4" fillId="13" borderId="7" xfId="0" applyFont="1" applyFill="1" applyBorder="1" applyAlignment="1" applyProtection="1">
      <alignment horizontal="left"/>
      <protection hidden="1"/>
    </xf>
    <xf numFmtId="0" fontId="1" fillId="0" borderId="4" xfId="0" applyFont="1" applyBorder="1" applyAlignment="1">
      <alignment horizontal="center"/>
    </xf>
    <xf numFmtId="0" fontId="1" fillId="0" borderId="2" xfId="0" applyFont="1" applyBorder="1" applyAlignment="1">
      <alignment horizontal="center" vertical="center" wrapText="1"/>
    </xf>
    <xf numFmtId="0" fontId="1" fillId="0" borderId="4" xfId="0" applyFont="1" applyBorder="1" applyAlignment="1">
      <alignment horizontal="center" vertical="center" wrapText="1"/>
    </xf>
    <xf numFmtId="0" fontId="1" fillId="0" borderId="16" xfId="0" applyFont="1" applyBorder="1" applyAlignment="1">
      <alignment horizontal="center" vertical="center" wrapText="1"/>
    </xf>
    <xf numFmtId="0" fontId="1" fillId="0" borderId="0" xfId="0" applyFont="1" applyAlignment="1">
      <alignment horizontal="center" vertical="center" shrinkToFit="1"/>
    </xf>
    <xf numFmtId="0" fontId="1" fillId="0" borderId="15" xfId="0" applyFont="1" applyBorder="1" applyAlignment="1">
      <alignment horizontal="center" vertical="center" wrapText="1"/>
    </xf>
    <xf numFmtId="0" fontId="1" fillId="11" borderId="8" xfId="0" applyFont="1" applyFill="1" applyBorder="1" applyAlignment="1">
      <alignment horizontal="left" vertical="center" shrinkToFit="1"/>
    </xf>
    <xf numFmtId="0" fontId="1" fillId="6" borderId="8" xfId="0" applyFont="1" applyFill="1" applyBorder="1" applyAlignment="1">
      <alignment horizontal="left" shrinkToFit="1"/>
    </xf>
    <xf numFmtId="0" fontId="1" fillId="6" borderId="9" xfId="0" applyFont="1" applyFill="1" applyBorder="1" applyAlignment="1">
      <alignment horizontal="left" shrinkToFit="1"/>
    </xf>
    <xf numFmtId="0" fontId="4" fillId="13" borderId="35" xfId="0" applyFont="1" applyFill="1" applyBorder="1" applyAlignment="1">
      <alignment horizontal="left"/>
    </xf>
    <xf numFmtId="0" fontId="4" fillId="0" borderId="7" xfId="0" applyFont="1" applyFill="1" applyBorder="1" applyAlignment="1" applyProtection="1">
      <alignment horizontal="left"/>
      <protection hidden="1"/>
    </xf>
    <xf numFmtId="0" fontId="4" fillId="9" borderId="5" xfId="0" applyFont="1" applyFill="1" applyBorder="1" applyAlignment="1">
      <alignment horizontal="left" shrinkToFit="1"/>
    </xf>
    <xf numFmtId="0" fontId="4" fillId="9" borderId="2" xfId="0" applyFont="1" applyFill="1" applyBorder="1" applyAlignment="1">
      <alignment horizontal="left" shrinkToFit="1"/>
    </xf>
    <xf numFmtId="0" fontId="4" fillId="9" borderId="17" xfId="0" applyFont="1" applyFill="1" applyBorder="1" applyAlignment="1">
      <alignment horizontal="left" shrinkToFit="1"/>
    </xf>
    <xf numFmtId="0" fontId="4" fillId="13" borderId="0" xfId="0" applyFont="1" applyFill="1"/>
    <xf numFmtId="0" fontId="7" fillId="2" borderId="0" xfId="0" applyFont="1" applyFill="1" applyAlignment="1">
      <alignment horizontal="center" vertical="center"/>
    </xf>
    <xf numFmtId="0" fontId="4" fillId="9" borderId="0" xfId="0" applyFont="1" applyFill="1" applyAlignment="1">
      <alignment horizontal="left" vertical="center" shrinkToFit="1"/>
    </xf>
    <xf numFmtId="49" fontId="4" fillId="0" borderId="0" xfId="0" applyNumberFormat="1" applyFont="1" applyBorder="1" applyAlignment="1" applyProtection="1">
      <alignment horizontal="left" vertical="center"/>
      <protection hidden="1"/>
    </xf>
    <xf numFmtId="0" fontId="3" fillId="13" borderId="1" xfId="0" applyFont="1" applyFill="1" applyBorder="1" applyAlignment="1">
      <alignment horizontal="left" wrapText="1"/>
    </xf>
    <xf numFmtId="0" fontId="3" fillId="13" borderId="11" xfId="0" applyFont="1" applyFill="1" applyBorder="1" applyAlignment="1">
      <alignment horizontal="left" wrapText="1"/>
    </xf>
    <xf numFmtId="0" fontId="3" fillId="13" borderId="0" xfId="0" applyFont="1" applyFill="1" applyAlignment="1">
      <alignment vertical="center"/>
    </xf>
    <xf numFmtId="49" fontId="4" fillId="0" borderId="1" xfId="0" applyNumberFormat="1" applyFont="1" applyBorder="1" applyAlignment="1" applyProtection="1">
      <alignment horizontal="left" vertical="center"/>
      <protection hidden="1"/>
    </xf>
    <xf numFmtId="0" fontId="8" fillId="7" borderId="42" xfId="16" applyBorder="1" applyAlignment="1">
      <alignment horizontal="left" vertical="center"/>
    </xf>
    <xf numFmtId="0" fontId="4" fillId="0" borderId="0" xfId="0" applyFont="1" applyAlignment="1" applyProtection="1">
      <alignment horizontal="left" vertical="center" wrapText="1" shrinkToFit="1"/>
      <protection hidden="1"/>
    </xf>
    <xf numFmtId="0" fontId="4" fillId="0" borderId="0" xfId="0" applyFont="1" applyAlignment="1" applyProtection="1">
      <alignment horizontal="left" vertical="center" wrapText="1"/>
      <protection hidden="1"/>
    </xf>
    <xf numFmtId="0" fontId="4" fillId="4" borderId="5" xfId="0" applyFont="1" applyFill="1" applyBorder="1" applyAlignment="1" applyProtection="1">
      <alignment horizontal="left" vertical="center"/>
      <protection hidden="1"/>
    </xf>
    <xf numFmtId="0" fontId="4" fillId="4" borderId="3" xfId="0" applyFont="1" applyFill="1" applyBorder="1" applyAlignment="1" applyProtection="1">
      <alignment horizontal="left" vertical="center"/>
      <protection hidden="1"/>
    </xf>
    <xf numFmtId="0" fontId="4" fillId="4" borderId="6" xfId="0" applyFont="1" applyFill="1" applyBorder="1" applyAlignment="1" applyProtection="1">
      <alignment horizontal="left" vertical="center"/>
      <protection hidden="1"/>
    </xf>
    <xf numFmtId="0" fontId="2" fillId="2" borderId="0" xfId="0" applyFont="1" applyFill="1" applyAlignment="1">
      <alignment horizontal="center"/>
    </xf>
    <xf numFmtId="0" fontId="4" fillId="0" borderId="0" xfId="0" applyFont="1" applyAlignment="1">
      <alignment horizontal="left" vertical="center"/>
    </xf>
    <xf numFmtId="0" fontId="0" fillId="13" borderId="0" xfId="0" applyFill="1" applyAlignment="1">
      <alignment vertical="center"/>
    </xf>
    <xf numFmtId="0" fontId="3" fillId="13" borderId="0" xfId="0" applyFont="1" applyFill="1" applyAlignment="1">
      <alignment horizontal="center" vertical="center"/>
    </xf>
    <xf numFmtId="0" fontId="3" fillId="2" borderId="2" xfId="0" applyFont="1" applyFill="1" applyBorder="1" applyAlignment="1" applyProtection="1">
      <alignment horizontal="left" vertical="center" wrapText="1"/>
      <protection hidden="1"/>
    </xf>
    <xf numFmtId="0" fontId="3" fillId="2" borderId="4" xfId="0" applyFont="1" applyFill="1" applyBorder="1" applyAlignment="1" applyProtection="1">
      <alignment horizontal="left" vertical="center" wrapText="1"/>
      <protection hidden="1"/>
    </xf>
    <xf numFmtId="0" fontId="3" fillId="2" borderId="4" xfId="0" applyFont="1" applyFill="1" applyBorder="1" applyAlignment="1" applyProtection="1">
      <alignment horizontal="left" vertical="center" shrinkToFit="1"/>
      <protection hidden="1"/>
    </xf>
    <xf numFmtId="0" fontId="4" fillId="0" borderId="8" xfId="0" applyFont="1" applyBorder="1" applyAlignment="1">
      <alignment shrinkToFit="1"/>
    </xf>
    <xf numFmtId="0" fontId="4" fillId="4" borderId="0" xfId="0" applyFont="1" applyFill="1"/>
    <xf numFmtId="0" fontId="4" fillId="4" borderId="0" xfId="0" applyFont="1" applyFill="1" applyAlignment="1">
      <alignment horizontal="center" shrinkToFit="1"/>
    </xf>
    <xf numFmtId="49" fontId="4" fillId="4" borderId="0" xfId="0" applyNumberFormat="1" applyFont="1" applyFill="1"/>
    <xf numFmtId="49" fontId="4" fillId="0" borderId="4" xfId="0" applyNumberFormat="1" applyFont="1" applyBorder="1"/>
    <xf numFmtId="0" fontId="8" fillId="7" borderId="8" xfId="16" applyBorder="1" applyAlignment="1">
      <alignment vertical="center"/>
    </xf>
    <xf numFmtId="0" fontId="2" fillId="7" borderId="3" xfId="0" applyFont="1" applyFill="1" applyBorder="1" applyAlignment="1" applyProtection="1">
      <alignment horizontal="center"/>
      <protection locked="0"/>
    </xf>
    <xf numFmtId="0" fontId="4" fillId="0" borderId="8" xfId="0" applyFont="1" applyBorder="1" applyAlignment="1">
      <alignment horizontal="center"/>
    </xf>
    <xf numFmtId="0" fontId="4" fillId="0" borderId="8" xfId="0" applyFont="1" applyBorder="1" applyAlignment="1">
      <alignment horizontal="left" vertical="center" shrinkToFit="1"/>
    </xf>
    <xf numFmtId="0" fontId="0" fillId="0" borderId="0" xfId="0" applyAlignment="1">
      <alignment horizontal="center" wrapText="1"/>
    </xf>
    <xf numFmtId="49" fontId="0" fillId="0" borderId="0" xfId="0" applyNumberFormat="1"/>
    <xf numFmtId="0" fontId="0" fillId="0" borderId="0" xfId="0" applyNumberFormat="1" applyAlignment="1">
      <alignment horizontal="center" wrapText="1"/>
    </xf>
    <xf numFmtId="0" fontId="9" fillId="0" borderId="0" xfId="0" applyFont="1" applyAlignment="1">
      <alignment horizontal="left"/>
    </xf>
    <xf numFmtId="49" fontId="10" fillId="0" borderId="0" xfId="0" applyNumberFormat="1" applyFont="1"/>
    <xf numFmtId="0" fontId="0" fillId="0" borderId="0" xfId="0" applyNumberFormat="1"/>
    <xf numFmtId="0" fontId="11" fillId="0" borderId="0" xfId="0" applyFont="1" applyAlignment="1">
      <alignment horizontal="center"/>
    </xf>
    <xf numFmtId="49" fontId="11" fillId="0" borderId="0" xfId="0" applyNumberFormat="1" applyFont="1" applyAlignment="1">
      <alignment horizontal="center"/>
    </xf>
    <xf numFmtId="49" fontId="11" fillId="0" borderId="0" xfId="0" applyNumberFormat="1" applyFont="1"/>
    <xf numFmtId="177" fontId="10" fillId="0" borderId="0" xfId="0" applyNumberFormat="1" applyFont="1" applyAlignment="1">
      <alignment horizontal="center"/>
    </xf>
    <xf numFmtId="0" fontId="10" fillId="0" borderId="0" xfId="0" applyNumberFormat="1" applyFont="1" applyAlignment="1">
      <alignment horizontal="center"/>
    </xf>
    <xf numFmtId="49" fontId="10" fillId="0" borderId="0" xfId="0" applyNumberFormat="1" applyFont="1" applyAlignment="1">
      <alignment wrapText="1"/>
    </xf>
    <xf numFmtId="14" fontId="12" fillId="0" borderId="0" xfId="0" applyNumberFormat="1" applyFont="1" applyAlignment="1">
      <alignment horizontal="center" vertical="top" wrapText="1"/>
    </xf>
    <xf numFmtId="0" fontId="12" fillId="0" borderId="0" xfId="0" applyNumberFormat="1" applyFont="1" applyAlignment="1">
      <alignment horizontal="center" vertical="top"/>
    </xf>
    <xf numFmtId="49" fontId="10" fillId="0" borderId="0" xfId="0" applyNumberFormat="1" applyFont="1" applyAlignment="1">
      <alignment vertical="top" wrapText="1"/>
    </xf>
    <xf numFmtId="14" fontId="0" fillId="0" borderId="0" xfId="0" applyNumberFormat="1" applyAlignment="1">
      <alignment horizontal="center" vertical="top" wrapText="1"/>
    </xf>
    <xf numFmtId="0" fontId="0" fillId="0" borderId="0" xfId="0" applyNumberFormat="1" applyAlignment="1">
      <alignment horizontal="center" vertical="top"/>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14" fontId="0" fillId="0" borderId="0" xfId="0" applyNumberFormat="1" applyAlignment="1">
      <alignment horizontal="center" wrapText="1"/>
    </xf>
    <xf numFmtId="0" fontId="0" fillId="0" borderId="0" xfId="0" applyNumberFormat="1" applyAlignment="1">
      <alignment horizontal="center"/>
    </xf>
    <xf numFmtId="0" fontId="13" fillId="0" borderId="57" xfId="0" applyFont="1" applyBorder="1" applyAlignment="1">
      <alignment horizontal="center" wrapText="1"/>
    </xf>
    <xf numFmtId="0" fontId="13" fillId="0" borderId="58" xfId="0" applyFont="1" applyBorder="1" applyAlignment="1">
      <alignment horizontal="center" wrapText="1"/>
    </xf>
    <xf numFmtId="0" fontId="13" fillId="0" borderId="59" xfId="0" applyFont="1" applyBorder="1" applyAlignment="1">
      <alignment horizontal="center" wrapText="1"/>
    </xf>
    <xf numFmtId="0" fontId="0" fillId="0" borderId="0" xfId="0" applyAlignment="1">
      <alignment horizontal="left" wrapText="1"/>
    </xf>
    <xf numFmtId="0" fontId="9" fillId="0" borderId="0" xfId="0" applyFont="1" applyAlignment="1">
      <alignment horizontal="center"/>
    </xf>
    <xf numFmtId="0" fontId="10" fillId="0" borderId="0" xfId="0" applyFont="1" applyAlignment="1">
      <alignment wrapText="1"/>
    </xf>
    <xf numFmtId="0" fontId="4" fillId="0" borderId="0" xfId="0" applyFont="1" applyFill="1" applyBorder="1" applyAlignment="1">
      <alignment horizontal="center" vertical="center" shrinkToFit="1"/>
    </xf>
    <xf numFmtId="0" fontId="1" fillId="7" borderId="3" xfId="0" applyFont="1" applyFill="1" applyBorder="1" applyAlignment="1" applyProtection="1" quotePrefix="1">
      <alignment horizontal="center"/>
      <protection locked="0"/>
    </xf>
    <xf numFmtId="0" fontId="2" fillId="7" borderId="22" xfId="0" applyFont="1" applyFill="1" applyBorder="1" applyAlignment="1" applyProtection="1" quotePrefix="1">
      <alignment horizontal="center"/>
      <protection locked="0"/>
    </xf>
    <xf numFmtId="0" fontId="2" fillId="7" borderId="24" xfId="0" applyFont="1" applyFill="1" applyBorder="1" applyAlignment="1" applyProtection="1" quotePrefix="1">
      <alignment horizontal="center"/>
      <protection locked="0"/>
    </xf>
    <xf numFmtId="0" fontId="2" fillId="0" borderId="8" xfId="0" applyFont="1" applyBorder="1" applyAlignment="1" applyProtection="1" quotePrefix="1">
      <alignment horizontal="center"/>
      <protection locked="0"/>
    </xf>
    <xf numFmtId="0" fontId="1" fillId="7" borderId="19" xfId="0" applyFont="1" applyFill="1" applyBorder="1" applyAlignment="1" applyProtection="1" quotePrefix="1">
      <alignment horizontal="center"/>
      <protection locked="0"/>
    </xf>
    <xf numFmtId="0" fontId="2" fillId="7" borderId="25" xfId="0" applyFont="1" applyFill="1" applyBorder="1" applyAlignment="1" applyProtection="1" quotePrefix="1">
      <alignment horizontal="center"/>
      <protection locked="0"/>
    </xf>
    <xf numFmtId="0" fontId="2" fillId="7" borderId="23" xfId="0" applyFont="1" applyFill="1" applyBorder="1" applyAlignment="1" applyProtection="1" quotePrefix="1">
      <alignment horizontal="center"/>
      <protection locked="0"/>
    </xf>
    <xf numFmtId="0" fontId="2" fillId="7" borderId="3" xfId="0" applyFont="1" applyFill="1" applyBorder="1" applyAlignment="1" applyProtection="1" quotePrefix="1">
      <alignment horizontal="center"/>
      <protection locked="0"/>
    </xf>
  </cellXfs>
  <cellStyles count="53478">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20% - Accent1 6 12 4" xfId="49"/>
    <cellStyle name="20% - Accent1 6 13" xfId="50"/>
    <cellStyle name="20% - Accent1 6 13 2" xfId="51"/>
    <cellStyle name="20% - Accent1 6 13 2 2" xfId="52"/>
    <cellStyle name="20% - Accent1 6 13 2 2 2" xfId="53"/>
    <cellStyle name="20% - Accent1 6 13 2 3" xfId="54"/>
    <cellStyle name="20% - Accent1 6 13 3" xfId="55"/>
    <cellStyle name="20% - Accent1 6 13 3 2" xfId="56"/>
    <cellStyle name="20% - Accent1 6 13 4" xfId="57"/>
    <cellStyle name="20% - Accent1 6 14" xfId="58"/>
    <cellStyle name="20% - Accent1 6 14 2" xfId="59"/>
    <cellStyle name="20% - Accent1 6 14 2 2" xfId="60"/>
    <cellStyle name="20% - Accent1 6 14 3" xfId="61"/>
    <cellStyle name="20% - Accent1 6 15" xfId="62"/>
    <cellStyle name="20% - Accent1 6 15 2" xfId="63"/>
    <cellStyle name="20% - Accent1 6 16" xfId="64"/>
    <cellStyle name="20% - Accent1 6 16 2" xfId="65"/>
    <cellStyle name="20% - Accent1 6 17" xfId="66"/>
    <cellStyle name="20% - Accent1 6 18" xfId="67"/>
    <cellStyle name="20% - Accent1 6 2" xfId="68"/>
    <cellStyle name="20% - Accent1 6 2 10" xfId="69"/>
    <cellStyle name="20% - Accent1 6 2 2" xfId="70"/>
    <cellStyle name="20% - Accent1 6 2 2 2" xfId="71"/>
    <cellStyle name="20% - Accent1 6 2 2 2 2" xfId="72"/>
    <cellStyle name="20% - Accent1 6 2 2 2 2 2" xfId="73"/>
    <cellStyle name="20% - Accent1 6 2 2 2 3" xfId="74"/>
    <cellStyle name="20% - Accent1 6 2 2 3" xfId="75"/>
    <cellStyle name="20% - Accent1 6 2 2 3 2" xfId="76"/>
    <cellStyle name="20% - Accent1 6 2 2 4" xfId="77"/>
    <cellStyle name="20% - Accent1 6 2 3" xfId="78"/>
    <cellStyle name="20% - Accent1 6 2 3 2" xfId="79"/>
    <cellStyle name="20% - Accent1 6 2 3 2 2" xfId="80"/>
    <cellStyle name="20% - Accent1 6 2 3 2 2 2" xfId="81"/>
    <cellStyle name="20% - Accent1 6 2 3 2 3" xfId="82"/>
    <cellStyle name="20% - Accent1 6 2 3 3" xfId="83"/>
    <cellStyle name="20% - Accent1 6 2 3 3 2" xfId="84"/>
    <cellStyle name="20% - Accent1 6 2 3 4" xfId="85"/>
    <cellStyle name="20% - Accent1 6 2 4" xfId="86"/>
    <cellStyle name="20% - Accent1 6 2 4 2" xfId="87"/>
    <cellStyle name="20% - Accent1 6 2 5 2" xfId="88"/>
    <cellStyle name="20% - Accent1 6 2 5 4" xfId="89"/>
    <cellStyle name="20% - Accent1 6 2 9" xfId="90"/>
    <cellStyle name="20% - Accent1 6 3 2 4 2 2 2" xfId="91"/>
    <cellStyle name="20% - Accent1 6 3 3" xfId="92"/>
    <cellStyle name="20% - Accent1 6 3 3 2" xfId="93"/>
    <cellStyle name="20% - Accent1 6 3 3 2 2" xfId="94"/>
    <cellStyle name="20% - Accent1 6 3 3 2 2 2" xfId="95"/>
    <cellStyle name="20% - Accent1 6 3 3 2 2 2 2" xfId="96"/>
    <cellStyle name="20% - Accent1 6 3 3 2 2 3" xfId="97"/>
    <cellStyle name="20% - Accent1 6 3 3 2 3" xfId="98"/>
    <cellStyle name="20% - Accent1 6 3 3 2 3 2" xfId="99"/>
    <cellStyle name="20% - Accent1 6 3 3 2 4" xfId="100"/>
    <cellStyle name="20% - Accent1 6 3 3 3" xfId="101"/>
    <cellStyle name="20% - Accent1 6 3 3 3 2" xfId="102"/>
    <cellStyle name="20% - Accent1 6 3 3 3 2 2" xfId="103"/>
    <cellStyle name="20% - Accent1 6 3 3 3 2 2 2" xfId="104"/>
    <cellStyle name="20% - Accent1 6 3 3 3 2 3" xfId="105"/>
    <cellStyle name="20% - Accent1 6 3 3 3 3" xfId="106"/>
    <cellStyle name="20% - Accent1 6 3 3 3 3 2" xfId="107"/>
    <cellStyle name="20% - Accent1 6 3 3 3 4" xfId="108"/>
    <cellStyle name="20% - Accent1 6 3 3 4" xfId="109"/>
    <cellStyle name="20% - Accent1 6 3 3 4 2" xfId="110"/>
    <cellStyle name="20% - Accent1 6 3 3 4 2 2" xfId="111"/>
    <cellStyle name="20% - Accent1 6 3 3 4 2 2 2" xfId="112"/>
    <cellStyle name="20% - Accent1 6 3 3 4 2 3" xfId="113"/>
    <cellStyle name="20% - Accent1 6 3 3 4 3" xfId="114"/>
    <cellStyle name="20% - Accent1 6 3 3 4 3 2" xfId="115"/>
    <cellStyle name="20% - Accent1 6 3 3 4 4" xfId="116"/>
    <cellStyle name="20% - Accent1 6 3 3 5" xfId="117"/>
    <cellStyle name="20% - Accent1 6 3 3 5 2" xfId="118"/>
    <cellStyle name="20% - Accent1 6 3 3 5 2 2" xfId="119"/>
    <cellStyle name="20% - Accent1 6 3 3 5 3" xfId="120"/>
    <cellStyle name="20% - Accent1 6 3 3 6" xfId="121"/>
    <cellStyle name="20% - Accent1 6 3 3 6 2" xfId="122"/>
    <cellStyle name="20% - Accent1 6 3 3 7" xfId="123"/>
    <cellStyle name="20% - Accent1 6 3 4" xfId="124"/>
    <cellStyle name="20% - Accent1 6 3 4 2" xfId="125"/>
    <cellStyle name="20% - Accent1 6 3 4 2 2" xfId="126"/>
    <cellStyle name="20% - Accent1 6 3 4 2 2 2" xfId="127"/>
    <cellStyle name="20% - Accent1 6 3 4 2 3" xfId="128"/>
    <cellStyle name="20% - Accent1 6 3 4 3" xfId="129"/>
    <cellStyle name="20% - Accent1 6 3 4 3 2" xfId="130"/>
    <cellStyle name="20% - Accent1 6 3 4 4" xfId="131"/>
    <cellStyle name="20% - Accent1 6 3 5" xfId="132"/>
    <cellStyle name="20% - Accent1 6 3 5 2" xfId="133"/>
    <cellStyle name="20% - Accent1 6 3 5 2 2" xfId="134"/>
    <cellStyle name="20% - Accent1 6 3 5 2 2 2" xfId="135"/>
    <cellStyle name="20% - Accent1 6 3 5 2 3" xfId="136"/>
    <cellStyle name="20% - Accent1 6 3 5 3" xfId="137"/>
    <cellStyle name="20% - Accent1 6 3 5 3 2" xfId="138"/>
    <cellStyle name="20% - Accent1 6 3 5 4" xfId="139"/>
    <cellStyle name="20% - Accent1 6 3 6" xfId="140"/>
    <cellStyle name="20% - Accent1 6 3 6 2" xfId="141"/>
    <cellStyle name="20% - Accent1 6 3 6 2 2" xfId="142"/>
    <cellStyle name="20% - Accent1 6 3 6 2 2 2" xfId="143"/>
    <cellStyle name="20% - Accent1 6 3 6 2 3" xfId="144"/>
    <cellStyle name="20% - Accent1 6 3 6 3" xfId="145"/>
    <cellStyle name="20% - Accent1 6 3 6 3 2" xfId="146"/>
    <cellStyle name="20% - Accent1 6 3 6 4" xfId="147"/>
    <cellStyle name="20% - Accent1 6 3 7" xfId="148"/>
    <cellStyle name="20% - Accent1 6 3 7 2" xfId="149"/>
    <cellStyle name="20% - Accent1 6 3 7 2 2" xfId="150"/>
    <cellStyle name="20% - Accent1 6 3 7 2 2 2" xfId="151"/>
    <cellStyle name="20% - Accent1 6 3 7 2 3" xfId="152"/>
    <cellStyle name="20% - Accent1 6 3 7 3" xfId="153"/>
    <cellStyle name="20% - Accent1 6 3 7 3 2" xfId="154"/>
    <cellStyle name="20% - Accent1 6 3 7 4" xfId="155"/>
    <cellStyle name="20% - Accent1 6 3 8" xfId="156"/>
    <cellStyle name="20% - Accent1 6 3 8 2" xfId="157"/>
    <cellStyle name="20% - Accent1 6 3 8 2 2" xfId="158"/>
    <cellStyle name="20% - Accent1 6 3 8 3" xfId="159"/>
    <cellStyle name="20% - Accent1 6 3 9" xfId="160"/>
    <cellStyle name="20% - Accent1 6 3 9 2" xfId="161"/>
    <cellStyle name="20% - Accent1 6 4" xfId="162"/>
    <cellStyle name="20% - Accent1 6 4 10" xfId="163"/>
    <cellStyle name="20% - Accent1 6 4 2" xfId="164"/>
    <cellStyle name="20% - Accent1 6 4 2 2" xfId="165"/>
    <cellStyle name="20% - Accent1 6 4 2 2 2" xfId="166"/>
    <cellStyle name="20% - Accent1 6 4 2 2 2 2" xfId="167"/>
    <cellStyle name="20% - Accent1 6 4 2 2 3" xfId="168"/>
    <cellStyle name="20% - Accent1 6 4 2 3" xfId="169"/>
    <cellStyle name="20% - Accent1 6 4 2 3 2" xfId="170"/>
    <cellStyle name="20% - Accent1 6 4 2 4" xfId="171"/>
    <cellStyle name="20% - Accent1 6 4 3" xfId="172"/>
    <cellStyle name="20% - Accent1 6 4 3 2" xfId="173"/>
    <cellStyle name="20% - Accent1 6 4 3 2 2" xfId="174"/>
    <cellStyle name="20% - Accent1 6 4 3 2 2 2" xfId="175"/>
    <cellStyle name="20% - Accent1 6 4 3 2 3" xfId="176"/>
    <cellStyle name="20% - Accent1 6 4 3 3" xfId="177"/>
    <cellStyle name="20% - Accent1 6 4 3 3 2" xfId="178"/>
    <cellStyle name="20% - Accent1 6 4 3 4" xfId="179"/>
    <cellStyle name="20% - Accent1 6 4 4" xfId="180"/>
    <cellStyle name="20% - Accent1 6 4 4 2" xfId="181"/>
    <cellStyle name="20% - Accent1 6 4 4 2 2" xfId="182"/>
    <cellStyle name="20% - Accent1 6 4 4 2 2 2" xfId="183"/>
    <cellStyle name="20% - Accent1 6 4 4 2 3" xfId="184"/>
    <cellStyle name="20% - Accent1 6 4 4 3" xfId="185"/>
    <cellStyle name="20% - Accent1 6 4 4 3 2" xfId="186"/>
    <cellStyle name="20% - Accent1 6 4 4 4" xfId="187"/>
    <cellStyle name="20% - Accent1 6 4 5" xfId="188"/>
    <cellStyle name="20% - Accent1 6 4 5 2" xfId="189"/>
    <cellStyle name="20% - Accent1 6 4 5 2 2" xfId="190"/>
    <cellStyle name="20% - Accent1 6 4 5 2 2 2" xfId="191"/>
    <cellStyle name="20% - Accent1 6 4 5 2 3" xfId="192"/>
    <cellStyle name="20% - Accent1 6 4 5 3" xfId="193"/>
    <cellStyle name="20% - Accent1 6 4 5 3 2" xfId="194"/>
    <cellStyle name="20% - Accent1 6 4 5 4" xfId="195"/>
    <cellStyle name="20% - Accent1 6 4 6" xfId="196"/>
    <cellStyle name="20% - Accent1 6 4 6 2" xfId="197"/>
    <cellStyle name="20% - Accent1 6 4 6 2 2" xfId="198"/>
    <cellStyle name="20% - Accent1 6 4 6 3" xfId="199"/>
    <cellStyle name="20% - Accent1 6 4 7" xfId="200"/>
    <cellStyle name="20% - Accent1 6 4 7 2" xfId="201"/>
    <cellStyle name="20% - Accent1 6 4 8" xfId="202"/>
    <cellStyle name="20% - Accent1 6 4 9" xfId="203"/>
    <cellStyle name="20% - Accent1 6 5" xfId="204"/>
    <cellStyle name="20% - Accent1 6 5 2" xfId="205"/>
    <cellStyle name="20% - Accent1 6 5 2 2" xfId="206"/>
    <cellStyle name="20% - Accent1 6 5 2 2 2" xfId="207"/>
    <cellStyle name="20% - Accent1 6 5 2 2 2 2" xfId="208"/>
    <cellStyle name="20% - Accent1 6 5 2 2 3" xfId="209"/>
    <cellStyle name="20% - Accent1 6 5 2 3" xfId="210"/>
    <cellStyle name="20% - Accent1 6 5 2 3 2" xfId="211"/>
    <cellStyle name="20% - Accent1 6 5 2 4" xfId="212"/>
    <cellStyle name="20% - Accent1 6 5 3" xfId="213"/>
    <cellStyle name="20% - Accent1 6 5 3 2" xfId="214"/>
    <cellStyle name="20% - Accent1 6 5 3 2 2" xfId="215"/>
    <cellStyle name="20% - Accent1 6 5 3 2 2 2" xfId="216"/>
    <cellStyle name="20% - Accent1 6 5 3 2 3" xfId="217"/>
    <cellStyle name="20% - Accent1 6 5 3 3" xfId="218"/>
    <cellStyle name="20% - Accent1 6 5 3 3 2" xfId="219"/>
    <cellStyle name="20% - Accent1 6 5 3 4" xfId="220"/>
    <cellStyle name="20% - Accent1 6 5 4" xfId="221"/>
    <cellStyle name="20% - Accent1 6 5 4 2" xfId="222"/>
    <cellStyle name="20% - Accent1 6 5 4 2 2" xfId="223"/>
    <cellStyle name="20% - Accent1 6 5 4 2 2 2" xfId="224"/>
    <cellStyle name="20% - Accent1 6 5 4 2 3" xfId="225"/>
    <cellStyle name="20% - Accent1 6 5 4 3" xfId="226"/>
    <cellStyle name="20% - Accent1 6 5 4 3 2" xfId="227"/>
    <cellStyle name="20% - Accent1 6 5 4 4" xfId="228"/>
    <cellStyle name="20% - Accent1 6 5 5" xfId="229"/>
    <cellStyle name="20% - Accent1 6 5 5 2" xfId="230"/>
    <cellStyle name="20% - Accent1 6 5 5 2 2" xfId="231"/>
    <cellStyle name="20% - Accent1 6 5 5 2 2 2" xfId="232"/>
    <cellStyle name="20% - Accent1 6 5 5 2 3" xfId="233"/>
    <cellStyle name="20% - Accent1 6 5 5 3" xfId="234"/>
    <cellStyle name="20% - Accent1 6 5 5 3 2" xfId="235"/>
    <cellStyle name="20% - Accent1 6 5 5 4" xfId="236"/>
    <cellStyle name="20% - Accent1 6 5 6" xfId="237"/>
    <cellStyle name="20% - Accent1 6 5 6 2" xfId="238"/>
    <cellStyle name="20% - Accent1 6 5 6 2 2" xfId="239"/>
    <cellStyle name="20% - Accent1 6 5 6 3" xfId="240"/>
    <cellStyle name="20% - Accent1 6 5 7" xfId="241"/>
    <cellStyle name="20% - Accent1 6 5 7 2" xfId="242"/>
    <cellStyle name="20% - Accent1 6 5 8" xfId="243"/>
    <cellStyle name="20% - Accent1 6 5 9" xfId="244"/>
    <cellStyle name="20% - Accent1 6 6" xfId="245"/>
    <cellStyle name="20% - Accent1 6 6 2" xfId="246"/>
    <cellStyle name="20% - Accent1 6 6 2 2" xfId="247"/>
    <cellStyle name="20% - Accent1 6 6 2 2 2" xfId="248"/>
    <cellStyle name="20% - Accent1 6 6 2 2 2 2" xfId="249"/>
    <cellStyle name="20% - Accent1 6 6 2 2 3" xfId="250"/>
    <cellStyle name="20% - Accent1 6 6 2 3" xfId="251"/>
    <cellStyle name="20% - Accent1 6 6 2 3 2" xfId="252"/>
    <cellStyle name="20% - Accent1 6 6 2 4" xfId="253"/>
    <cellStyle name="20% - Accent1 6 6 3" xfId="254"/>
    <cellStyle name="20% - Accent1 6 6 3 2" xfId="255"/>
    <cellStyle name="20% - Accent1 6 6 3 2 2" xfId="256"/>
    <cellStyle name="20% - Accent1 6 6 3 2 2 2" xfId="257"/>
    <cellStyle name="20% - Accent1 6 6 3 2 3" xfId="258"/>
    <cellStyle name="20% - Accent1 6 6 3 3" xfId="259"/>
    <cellStyle name="20% - Accent1 6 6 3 3 2" xfId="260"/>
    <cellStyle name="20% - Accent1 6 6 3 4" xfId="261"/>
    <cellStyle name="20% - Accent1 6 6 4" xfId="262"/>
    <cellStyle name="20% - Accent1 6 6 4 2" xfId="263"/>
    <cellStyle name="20% - Accent1 6 6 4 2 2" xfId="264"/>
    <cellStyle name="20% - Accent1 6 6 4 2 2 2" xfId="265"/>
    <cellStyle name="20% - Accent1 6 6 4 2 3" xfId="266"/>
    <cellStyle name="20% - Accent1 6 6 4 3" xfId="267"/>
    <cellStyle name="20% - Accent1 6 6 4 3 2" xfId="268"/>
    <cellStyle name="20% - Accent1 6 6 4 4" xfId="269"/>
    <cellStyle name="20% - Accent1 6 6 5" xfId="270"/>
    <cellStyle name="20% - Accent1 6 6 5 2" xfId="271"/>
    <cellStyle name="20% - Accent1 6 6 5 2 2" xfId="272"/>
    <cellStyle name="20% - Accent1 6 6 5 2 2 2" xfId="273"/>
    <cellStyle name="20% - Accent1 6 6 5 2 3" xfId="274"/>
    <cellStyle name="20% - Accent1 6 6 5 3" xfId="275"/>
    <cellStyle name="20% - Accent1 6 6 5 3 2" xfId="276"/>
    <cellStyle name="20% - Accent1 6 6 5 4" xfId="277"/>
    <cellStyle name="20% - Accent1 6 6 6" xfId="278"/>
    <cellStyle name="20% - Accent1 6 6 6 2" xfId="279"/>
    <cellStyle name="20% - Accent1 6 6 6 2 2" xfId="280"/>
    <cellStyle name="20% - Accent1 6 6 6 3" xfId="281"/>
    <cellStyle name="20% - Accent1 6 6 7" xfId="282"/>
    <cellStyle name="20% - Accent1 6 6 7 2" xfId="283"/>
    <cellStyle name="20% - Accent1 6 6 8" xfId="284"/>
    <cellStyle name="20% - Accent1 6 6 9" xfId="285"/>
    <cellStyle name="20% - Accent1 6 7" xfId="286"/>
    <cellStyle name="20% - Accent1 6 7 10" xfId="287"/>
    <cellStyle name="20% - Accent1 6 7 2" xfId="288"/>
    <cellStyle name="20% - Accent1 6 7 2 2" xfId="289"/>
    <cellStyle name="20% - Accent1 6 7 2 2 2" xfId="290"/>
    <cellStyle name="20% - Accent1 6 7 2 2 2 2" xfId="291"/>
    <cellStyle name="20% - Accent1 6 7 2 2 3" xfId="292"/>
    <cellStyle name="20% - Accent1 6 7 2 3" xfId="293"/>
    <cellStyle name="20% - Accent1 6 7 2 3 2" xfId="294"/>
    <cellStyle name="20% - Accent1 6 7 2 4" xfId="295"/>
    <cellStyle name="20% - Accent1 6 7 3" xfId="296"/>
    <cellStyle name="20% - Accent1 6 7 3 2" xfId="297"/>
    <cellStyle name="20% - Accent1 6 7 3 2 2" xfId="298"/>
    <cellStyle name="20% - Accent1 6 7 3 2 2 2" xfId="299"/>
    <cellStyle name="20% - Accent1 6 7 3 2 3" xfId="300"/>
    <cellStyle name="20% - Accent1 6 7 3 3" xfId="301"/>
    <cellStyle name="20% - Accent1 6 7 3 3 2" xfId="302"/>
    <cellStyle name="20% - Accent1 6 7 3 4" xfId="303"/>
    <cellStyle name="20% - Accent1 6 7 4" xfId="304"/>
    <cellStyle name="20% - Accent1 6 7 4 2" xfId="305"/>
    <cellStyle name="20% - Accent1 6 7 4 2 2" xfId="306"/>
    <cellStyle name="20% - Accent1 6 7 4 2 2 2" xfId="307"/>
    <cellStyle name="20% - Accent1 6 7 4 2 3" xfId="308"/>
    <cellStyle name="20% - Accent1 6 7 4 3" xfId="309"/>
    <cellStyle name="20% - Accent1 6 7 4 3 2" xfId="310"/>
    <cellStyle name="20% - Accent1 6 7 4 4" xfId="311"/>
    <cellStyle name="20% - Accent1 6 7 5" xfId="312"/>
    <cellStyle name="20% - Accent1 6 7 5 2" xfId="313"/>
    <cellStyle name="20% - Accent1 6 7 5 2 2" xfId="314"/>
    <cellStyle name="20% - Accent1 6 7 5 2 2 2" xfId="315"/>
    <cellStyle name="20% - Accent1 6 7 5 2 3" xfId="316"/>
    <cellStyle name="20% - Accent1 6 7 5 3" xfId="317"/>
    <cellStyle name="20% - Accent1 6 7 5 3 2" xfId="318"/>
    <cellStyle name="20% - Accent1 6 7 5 4" xfId="319"/>
    <cellStyle name="20% - Accent1 6 7 6" xfId="320"/>
    <cellStyle name="20% - Accent1 6 7 6 2" xfId="321"/>
    <cellStyle name="20% - Accent1 6 7 6 2 2" xfId="322"/>
    <cellStyle name="20% - Accent1 6 7 6 2 2 2" xfId="323"/>
    <cellStyle name="20% - Accent1 6 7 6 2 3" xfId="324"/>
    <cellStyle name="20% - Accent1 6 7 6 3" xfId="325"/>
    <cellStyle name="20% - Accent1 6 7 6 3 2" xfId="326"/>
    <cellStyle name="20% - Accent1 6 7 6 4" xfId="327"/>
    <cellStyle name="20% - Accent1 6 7 7" xfId="328"/>
    <cellStyle name="20% - Accent1 6 7 7 2" xfId="329"/>
    <cellStyle name="20% - Accent1 6 7 7 2 2" xfId="330"/>
    <cellStyle name="20% - Accent1 6 7 7 3" xfId="331"/>
    <cellStyle name="20% - Accent1 6 7 8" xfId="332"/>
    <cellStyle name="20% - Accent1 6 7 8 2" xfId="333"/>
    <cellStyle name="20% - Accent1 6 7 9" xfId="334"/>
    <cellStyle name="20% - Accent1 6 8" xfId="335"/>
    <cellStyle name="20% - Accent1 6 8 2" xfId="336"/>
    <cellStyle name="20% - Accent1 6 8 2 2" xfId="337"/>
    <cellStyle name="20% - Accent1 6 8 2 2 2" xfId="338"/>
    <cellStyle name="20% - Accent1 6 8 2 3" xfId="339"/>
    <cellStyle name="20% - Accent1 6 8 3" xfId="340"/>
    <cellStyle name="20% - Accent1 6 8 3 2" xfId="341"/>
    <cellStyle name="20% - Accent1 6 8 4" xfId="342"/>
    <cellStyle name="20% - Accent1 6 9" xfId="343"/>
    <cellStyle name="20% - Accent1 6 9 2" xfId="344"/>
    <cellStyle name="20% - Accent1 6 9 2 2" xfId="345"/>
    <cellStyle name="20% - Accent1 6 9 2 2 2" xfId="346"/>
    <cellStyle name="20% - Accent1 6 9 2 3" xfId="347"/>
    <cellStyle name="20% - Accent1 6 9 3" xfId="348"/>
    <cellStyle name="20% - Accent1 6 9 3 2" xfId="349"/>
    <cellStyle name="20% - Accent1 6 9 4" xfId="350"/>
    <cellStyle name="20% - Accent1 7" xfId="351"/>
    <cellStyle name="20% - Accent1 7 10" xfId="352"/>
    <cellStyle name="20% - Accent1 7 10 2" xfId="353"/>
    <cellStyle name="20% - Accent1 7 10 2 2" xfId="354"/>
    <cellStyle name="20% - Accent1 7 10 2 2 2" xfId="355"/>
    <cellStyle name="20% - Accent1 7 10 2 3" xfId="356"/>
    <cellStyle name="20% - Accent1 7 10 3" xfId="357"/>
    <cellStyle name="20% - Accent1 7 10 3 2" xfId="358"/>
    <cellStyle name="20% - Accent1 7 10 4" xfId="359"/>
    <cellStyle name="20% - Accent1 7 11" xfId="360"/>
    <cellStyle name="20% - Accent1 7 11 2" xfId="361"/>
    <cellStyle name="20% - Accent1 7 11 2 2" xfId="362"/>
    <cellStyle name="20% - Accent1 7 11 2 2 2" xfId="363"/>
    <cellStyle name="20% - Accent1 7 11 2 3" xfId="364"/>
    <cellStyle name="20% - Accent1 7 11 3" xfId="365"/>
    <cellStyle name="20% - Accent1 7 11 3 2" xfId="366"/>
    <cellStyle name="20% - Accent1 7 11 4" xfId="367"/>
    <cellStyle name="20% - Accent1 7 12" xfId="368"/>
    <cellStyle name="20% - Accent1 7 12 2" xfId="369"/>
    <cellStyle name="20% - Accent1 7 12 2 2" xfId="370"/>
    <cellStyle name="20% - Accent1 7 12 2 2 2" xfId="371"/>
    <cellStyle name="20% - Accent1 7 12 2 3" xfId="372"/>
    <cellStyle name="20% - Accent1 7 12 3" xfId="373"/>
    <cellStyle name="20% - Accent1 7 12 3 2" xfId="374"/>
    <cellStyle name="20% - Accent1 7 12 4" xfId="375"/>
    <cellStyle name="20% - Accent1 7 13" xfId="376"/>
    <cellStyle name="20% - Accent1 7 13 2" xfId="377"/>
    <cellStyle name="20% - Accent1 7 13 2 2" xfId="378"/>
    <cellStyle name="20% - Accent1 7 13 2 2 2" xfId="379"/>
    <cellStyle name="20% - Accent1 7 13 2 3" xfId="380"/>
    <cellStyle name="20% - Accent1 7 13 3" xfId="381"/>
    <cellStyle name="20% - Accent1 7 13 3 2" xfId="382"/>
    <cellStyle name="20% - Accent1 7 13 4" xfId="383"/>
    <cellStyle name="20% - Accent1 7 14" xfId="384"/>
    <cellStyle name="20% - Accent1 7 14 2" xfId="385"/>
    <cellStyle name="20% - Accent1 7 14 2 2" xfId="386"/>
    <cellStyle name="20% - Accent1 7 14 3" xfId="387"/>
    <cellStyle name="20% - Accent1 7 15" xfId="388"/>
    <cellStyle name="20% - Accent1 7 15 2" xfId="389"/>
    <cellStyle name="20% - Accent1 7 16" xfId="390"/>
    <cellStyle name="20% - Accent1 7 16 2" xfId="391"/>
    <cellStyle name="20% - Accent1 7 17" xfId="392"/>
    <cellStyle name="20% - Accent1 7 18" xfId="393"/>
    <cellStyle name="20% - Accent1 7 2" xfId="394"/>
    <cellStyle name="20% - Accent1 7 2 10" xfId="395"/>
    <cellStyle name="20% - Accent1 7 2 2" xfId="396"/>
    <cellStyle name="20% - Accent1 7 2 2 2" xfId="397"/>
    <cellStyle name="20% - Accent1 7 2 2 2 2" xfId="398"/>
    <cellStyle name="20% - Accent1 7 2 2 2 2 2" xfId="399"/>
    <cellStyle name="20% - Accent1 7 2 2 2 3" xfId="400"/>
    <cellStyle name="20% - Accent1 7 2 2 3" xfId="401"/>
    <cellStyle name="20% - Accent1 7 2 2 3 2" xfId="402"/>
    <cellStyle name="20% - Accent1 7 2 2 4" xfId="403"/>
    <cellStyle name="20% - Accent1 7 2 3" xfId="404"/>
    <cellStyle name="20% - Accent1 7 2 3 2" xfId="405"/>
    <cellStyle name="20% - Accent1 7 2 3 2 2" xfId="406"/>
    <cellStyle name="20% - Accent1 7 2 3 2 2 2" xfId="407"/>
    <cellStyle name="20% - Accent1 7 2 3 2 3" xfId="408"/>
    <cellStyle name="20% - Accent1 7 2 3 3" xfId="409"/>
    <cellStyle name="20% - Accent1 7 2 3 3 2" xfId="410"/>
    <cellStyle name="20% - Accent1 7 2 3 4" xfId="411"/>
    <cellStyle name="20% - Accent1 7 2 4" xfId="412"/>
    <cellStyle name="20% - Accent1 7 2 4 2" xfId="413"/>
    <cellStyle name="20% - Accent1 7 2 4 2 2" xfId="414"/>
    <cellStyle name="20% - Accent1 7 2 4 2 2 2" xfId="415"/>
    <cellStyle name="20% - Accent1 7 2 4 2 3" xfId="416"/>
    <cellStyle name="20% - Accent1 7 2 4 3" xfId="417"/>
    <cellStyle name="20% - Accent1 7 2 4 3 2" xfId="418"/>
    <cellStyle name="20% - Accent1 7 2 4 4" xfId="419"/>
    <cellStyle name="20% - Accent1 7 2 5" xfId="420"/>
    <cellStyle name="20% - Accent1 7 2 5 2" xfId="421"/>
    <cellStyle name="20% - Accent1 7 2 5 2 2" xfId="422"/>
    <cellStyle name="20% - Accent1 7 2 5 2 2 2" xfId="423"/>
    <cellStyle name="20% - Accent1 7 2 5 2 3" xfId="424"/>
    <cellStyle name="20% - Accent1 7 2 5 3" xfId="425"/>
    <cellStyle name="20% - Accent1 7 2 5 3 2" xfId="426"/>
    <cellStyle name="20% - Accent1 7 2 5 4" xfId="427"/>
    <cellStyle name="20% - Accent1 7 2 6" xfId="428"/>
    <cellStyle name="20% - Accent1 7 2 6 2" xfId="429"/>
    <cellStyle name="20% - Accent1 7 2 6 2 2" xfId="430"/>
    <cellStyle name="20% - Accent1 7 2 6 3" xfId="431"/>
    <cellStyle name="20% - Accent1 7 2 7" xfId="432"/>
    <cellStyle name="20% - Accent1 7 2 7 2" xfId="433"/>
    <cellStyle name="20% - Accent1 7 2 8" xfId="434"/>
    <cellStyle name="20% - Accent1 7 2 8 2" xfId="435"/>
    <cellStyle name="20% - Accent1 7 2 9" xfId="436"/>
    <cellStyle name="20% - Accent1 7 3" xfId="437"/>
    <cellStyle name="20% - Accent1 7 3 10" xfId="438"/>
    <cellStyle name="20% - Accent1 7 3 11" xfId="439"/>
    <cellStyle name="20% - Accent1 7 3 2" xfId="440"/>
    <cellStyle name="20% - Accent1 7 3 2 2" xfId="441"/>
    <cellStyle name="20% - Accent1 7 3 2 2 2" xfId="442"/>
    <cellStyle name="20% - Accent1 7 3 2 2 2 2" xfId="443"/>
    <cellStyle name="20% - Accent1 7 3 2 2 2 2 2" xfId="444"/>
    <cellStyle name="20% - Accent1 7 3 2 2 2 3" xfId="445"/>
    <cellStyle name="20% - Accent1 7 3 2 2 3" xfId="446"/>
    <cellStyle name="20% - Accent1 7 3 2 2 3 2" xfId="447"/>
    <cellStyle name="20% - Accent1 7 3 2 2 4" xfId="448"/>
    <cellStyle name="20% - Accent1 7 3 2 3" xfId="449"/>
    <cellStyle name="20% - Accent1 7 3 2 3 2" xfId="450"/>
    <cellStyle name="20% - Accent1 7 3 2 3 2 2" xfId="451"/>
    <cellStyle name="20% - Accent1 7 3 2 3 2 2 2" xfId="452"/>
    <cellStyle name="20% - Accent1 7 3 2 3 2 3" xfId="453"/>
    <cellStyle name="20% - Accent1 7 3 2 3 3" xfId="454"/>
    <cellStyle name="20% - Accent1 7 3 2 3 3 2" xfId="455"/>
    <cellStyle name="20% - Accent1 7 3 2 3 4" xfId="456"/>
    <cellStyle name="20% - Accent1 7 3 2 4" xfId="457"/>
    <cellStyle name="20% - Accent1 7 3 2 4 2" xfId="458"/>
    <cellStyle name="20% - Accent1 7 3 2 4 2 2" xfId="459"/>
    <cellStyle name="20% - Accent1 7 3 2 4 2 2 2" xfId="460"/>
    <cellStyle name="20% - Accent1 7 3 2 4 2 3" xfId="461"/>
    <cellStyle name="20% - Accent1 7 3 2 4 3" xfId="462"/>
    <cellStyle name="20% - Accent1 7 3 2 4 3 2" xfId="463"/>
    <cellStyle name="20% - Accent1 7 3 2 4 4" xfId="464"/>
    <cellStyle name="20% - Accent1 7 3 2 5" xfId="465"/>
    <cellStyle name="20% - Accent1 7 3 2 5 2" xfId="466"/>
    <cellStyle name="20% - Accent1 7 3 2 5 2 2" xfId="467"/>
    <cellStyle name="20% - Accent1 7 3 2 5 2 2 2" xfId="468"/>
    <cellStyle name="20% - Accent1 7 3 2 5 2 3" xfId="469"/>
    <cellStyle name="20% - Accent1 7 3 2 5 3" xfId="470"/>
    <cellStyle name="20% - Accent1 7 3 2 5 3 2" xfId="471"/>
    <cellStyle name="20% - Accent1 7 3 2 5 4" xfId="472"/>
    <cellStyle name="20% - Accent1 7 3 2 6" xfId="473"/>
    <cellStyle name="20% - Accent1 7 3 2 6 2" xfId="474"/>
    <cellStyle name="20% - Accent1 7 3 2 6 2 2" xfId="475"/>
    <cellStyle name="20% - Accent1 7 3 2 6 3" xfId="476"/>
    <cellStyle name="20% - Accent1 7 3 2 7" xfId="477"/>
    <cellStyle name="20% - Accent1 7 3 2 7 2" xfId="478"/>
    <cellStyle name="20% - Accent1 7 3 2 8" xfId="479"/>
    <cellStyle name="20% - Accent1 7 3 2 9" xfId="480"/>
    <cellStyle name="20% - Accent1 7 3 3" xfId="481"/>
    <cellStyle name="20% - Accent1 7 3 3 2" xfId="482"/>
    <cellStyle name="20% - Accent1 7 3 3 2 2" xfId="483"/>
    <cellStyle name="20% - Accent1 7 3 3 2 2 2" xfId="484"/>
    <cellStyle name="20% - Accent1 7 3 3 2 2 2 2" xfId="485"/>
    <cellStyle name="20% - Accent1 7 3 3 2 2 3" xfId="486"/>
    <cellStyle name="20% - Accent1 7 3 3 2 3" xfId="487"/>
    <cellStyle name="20% - Accent1 7 3 3 2 3 2" xfId="488"/>
    <cellStyle name="20% - Accent1 7 3 3 2 4" xfId="489"/>
    <cellStyle name="20% - Accent1 7 3 3 3" xfId="490"/>
    <cellStyle name="20% - Accent1 7 3 3 3 2" xfId="491"/>
    <cellStyle name="20% - Accent1 7 3 3 3 2 2" xfId="492"/>
    <cellStyle name="20% - Accent1 7 3 3 3 2 2 2" xfId="493"/>
    <cellStyle name="20% - Accent1 7 3 3 3 2 3" xfId="494"/>
    <cellStyle name="20% - Accent1 7 3 3 3 3" xfId="495"/>
    <cellStyle name="20% - Accent1 7 3 3 3 3 2" xfId="496"/>
    <cellStyle name="20% - Accent1 7 3 3 3 4" xfId="497"/>
    <cellStyle name="20% - Accent1 7 3 3 4" xfId="498"/>
    <cellStyle name="20% - Accent1 7 3 3 4 2" xfId="499"/>
    <cellStyle name="20% - Accent1 7 3 3 4 2 2" xfId="500"/>
    <cellStyle name="20% - Accent1 7 3 3 4 2 2 2" xfId="501"/>
    <cellStyle name="20% - Accent1 7 3 3 4 2 3" xfId="502"/>
    <cellStyle name="20% - Accent1 7 3 3 4 3" xfId="503"/>
    <cellStyle name="20% - Accent1 7 3 3 4 3 2" xfId="504"/>
    <cellStyle name="20% - Accent1 7 3 3 4 4" xfId="505"/>
    <cellStyle name="20% - Accent1 7 3 3 5" xfId="506"/>
    <cellStyle name="20% - Accent1 7 3 3 5 2" xfId="507"/>
    <cellStyle name="20% - Accent1 7 3 3 5 2 2" xfId="508"/>
    <cellStyle name="20% - Accent1 7 3 3 5 3" xfId="509"/>
    <cellStyle name="20% - Accent1 7 3 3 6" xfId="510"/>
    <cellStyle name="20% - Accent1 7 3 3 6 2" xfId="511"/>
    <cellStyle name="20% - Accent1 7 3 3 7" xfId="512"/>
    <cellStyle name="20% - Accent1 7 3 4" xfId="513"/>
    <cellStyle name="20% - Accent1 7 3 4 2" xfId="514"/>
    <cellStyle name="20% - Accent1 7 3 4 2 2" xfId="515"/>
    <cellStyle name="20% - Accent1 7 3 4 2 2 2" xfId="516"/>
    <cellStyle name="20% - Accent1 7 3 4 2 3" xfId="517"/>
    <cellStyle name="20% - Accent1 7 3 4 3" xfId="518"/>
    <cellStyle name="20% - Accent1 7 3 4 3 2" xfId="519"/>
    <cellStyle name="20% - Accent1 7 3 4 4" xfId="520"/>
    <cellStyle name="20% - Accent1 7 3 5" xfId="521"/>
    <cellStyle name="20% - Accent1 7 3 5 2" xfId="522"/>
    <cellStyle name="20% - Accent1 7 3 5 2 2" xfId="523"/>
    <cellStyle name="20% - Accent1 7 3 5 2 2 2" xfId="524"/>
    <cellStyle name="20% - Accent1 7 3 5 2 3" xfId="525"/>
    <cellStyle name="20% - Accent1 7 3 5 3" xfId="526"/>
    <cellStyle name="20% - Accent1 7 3 5 3 2" xfId="527"/>
    <cellStyle name="20% - Accent1 7 3 5 4" xfId="528"/>
    <cellStyle name="20% - Accent1 7 3 6" xfId="529"/>
    <cellStyle name="20% - Accent1 7 3 6 2" xfId="530"/>
    <cellStyle name="20% - Accent1 7 3 6 2 2" xfId="531"/>
    <cellStyle name="20% - Accent1 7 3 6 2 2 2" xfId="532"/>
    <cellStyle name="20% - Accent1 7 3 6 2 3" xfId="533"/>
    <cellStyle name="20% - Accent1 7 3 6 3" xfId="534"/>
    <cellStyle name="20% - Accent1 7 3 6 3 2" xfId="535"/>
    <cellStyle name="20% - Accent1 7 3 6 4" xfId="536"/>
    <cellStyle name="20% - Accent1 7 3 7" xfId="537"/>
    <cellStyle name="20% - Accent1 7 3 7 2" xfId="538"/>
    <cellStyle name="20% - Accent1 7 3 7 2 2" xfId="539"/>
    <cellStyle name="20% - Accent1 7 3 7 2 2 2" xfId="540"/>
    <cellStyle name="20% - Accent1 7 3 7 2 3" xfId="541"/>
    <cellStyle name="20% - Accent1 7 3 7 3" xfId="542"/>
    <cellStyle name="20% - Accent1 7 3 7 3 2" xfId="543"/>
    <cellStyle name="20% - Accent1 7 3 7 4" xfId="544"/>
    <cellStyle name="20% - Accent1 7 3 8" xfId="545"/>
    <cellStyle name="20% - Accent1 7 3 8 2" xfId="546"/>
    <cellStyle name="20% - Accent1 7 3 8 2 2" xfId="547"/>
    <cellStyle name="20% - Accent1 7 3 8 3" xfId="548"/>
    <cellStyle name="20% - Accent1 7 3 9" xfId="549"/>
    <cellStyle name="20% - Accent1 7 3 9 2" xfId="550"/>
    <cellStyle name="20% - Accent1 7 4" xfId="551"/>
    <cellStyle name="20% - Accent1 7 4 2" xfId="552"/>
    <cellStyle name="20% - Accent1 7 4 2 2" xfId="553"/>
    <cellStyle name="20% - Accent1 7 4 2 2 2" xfId="554"/>
    <cellStyle name="20% - Accent1 7 4 2 2 2 2" xfId="555"/>
    <cellStyle name="20% - Accent1 7 4 2 2 3" xfId="556"/>
    <cellStyle name="20% - Accent1 7 4 2 3" xfId="557"/>
    <cellStyle name="20% - Accent1 7 4 2 3 2" xfId="558"/>
    <cellStyle name="20% - Accent1 7 4 2 4" xfId="559"/>
    <cellStyle name="20% - Accent1 7 4 3" xfId="560"/>
    <cellStyle name="20% - Accent1 7 4 3 2" xfId="561"/>
    <cellStyle name="20% - Accent1 7 4 3 2 2" xfId="562"/>
    <cellStyle name="20% - Accent1 7 4 3 2 2 2" xfId="563"/>
    <cellStyle name="20% - Accent1 7 4 3 2 3" xfId="564"/>
    <cellStyle name="20% - Accent1 7 4 3 3" xfId="565"/>
    <cellStyle name="20% - Accent1 7 4 3 3 2" xfId="566"/>
    <cellStyle name="20% - Accent1 7 4 3 4" xfId="567"/>
    <cellStyle name="20% - Accent1 7 4 4" xfId="568"/>
    <cellStyle name="20% - Accent1 7 4 4 2" xfId="569"/>
    <cellStyle name="20% - Accent1 7 4 4 2 2" xfId="570"/>
    <cellStyle name="20% - Accent1 7 4 4 2 2 2" xfId="571"/>
    <cellStyle name="20% - Accent1 7 4 4 2 3" xfId="572"/>
    <cellStyle name="20% - Accent1 7 4 4 3" xfId="573"/>
    <cellStyle name="20% - Accent1 7 4 4 3 2" xfId="574"/>
    <cellStyle name="20% - Accent1 7 4 4 4" xfId="575"/>
    <cellStyle name="20% - Accent1 7 4 5" xfId="576"/>
    <cellStyle name="20% - Accent1 7 4 5 2" xfId="577"/>
    <cellStyle name="20% - Accent1 7 4 5 2 2" xfId="578"/>
    <cellStyle name="20% - Accent1 7 4 5 2 2 2" xfId="579"/>
    <cellStyle name="20% - Accent1 7 4 5 2 3" xfId="580"/>
    <cellStyle name="20% - Accent1 7 4 5 3" xfId="581"/>
    <cellStyle name="20% - Accent1 7 4 5 3 2" xfId="582"/>
    <cellStyle name="20% - Accent1 7 4 5 4" xfId="583"/>
    <cellStyle name="20% - Accent1 7 4 6" xfId="584"/>
    <cellStyle name="20% - Accent1 7 4 6 2" xfId="585"/>
    <cellStyle name="20% - Accent1 7 4 6 2 2" xfId="586"/>
    <cellStyle name="20% - Accent1 7 4 6 3" xfId="587"/>
    <cellStyle name="20% - Accent1 7 4 7" xfId="588"/>
    <cellStyle name="20% - Accent1 7 4 7 2" xfId="589"/>
    <cellStyle name="20% - Accent1 7 4 8" xfId="590"/>
    <cellStyle name="20% - Accent1 7 4 9" xfId="591"/>
    <cellStyle name="20% - Accent1 7 5" xfId="592"/>
    <cellStyle name="20% - Accent1 7 5 2" xfId="593"/>
    <cellStyle name="20% - Accent1 7 5 2 2" xfId="594"/>
    <cellStyle name="20% - Accent1 7 5 2 2 2" xfId="595"/>
    <cellStyle name="20% - Accent1 7 5 2 2 2 2" xfId="596"/>
    <cellStyle name="20% - Accent1 7 5 2 2 3" xfId="597"/>
    <cellStyle name="20% - Accent1 7 5 2 3" xfId="598"/>
    <cellStyle name="20% - Accent1 7 5 2 3 2" xfId="599"/>
    <cellStyle name="20% - Accent1 7 5 2 4" xfId="600"/>
    <cellStyle name="20% - Accent1 7 5 3" xfId="601"/>
    <cellStyle name="20% - Accent1 7 5 3 2" xfId="602"/>
    <cellStyle name="20% - Accent1 7 5 3 2 2" xfId="603"/>
    <cellStyle name="20% - Accent1 7 5 3 2 2 2" xfId="604"/>
    <cellStyle name="20% - Accent1 7 5 3 2 3" xfId="605"/>
    <cellStyle name="20% - Accent1 7 5 3 3" xfId="606"/>
    <cellStyle name="20% - Accent1 7 5 3 3 2" xfId="607"/>
    <cellStyle name="20% - Accent1 7 5 3 4" xfId="608"/>
    <cellStyle name="20% - Accent1 7 5 4" xfId="609"/>
    <cellStyle name="20% - Accent1 7 5 4 2" xfId="610"/>
    <cellStyle name="20% - Accent1 7 5 4 2 2" xfId="611"/>
    <cellStyle name="20% - Accent1 7 5 4 2 2 2" xfId="612"/>
    <cellStyle name="20% - Accent1 7 5 4 2 3" xfId="613"/>
    <cellStyle name="20% - Accent1 7 5 4 3" xfId="614"/>
    <cellStyle name="20% - Accent1 7 5 4 3 2" xfId="615"/>
    <cellStyle name="20% - Accent1 7 5 4 4" xfId="616"/>
    <cellStyle name="20% - Accent1 7 5 5" xfId="617"/>
    <cellStyle name="20% - Accent1 7 5 5 2" xfId="618"/>
    <cellStyle name="20% - Accent1 7 5 5 2 2" xfId="619"/>
    <cellStyle name="20% - Accent1 7 5 5 2 2 2" xfId="620"/>
    <cellStyle name="20% - Accent1 7 5 5 2 3" xfId="621"/>
    <cellStyle name="20% - Accent1 7 5 5 3" xfId="622"/>
    <cellStyle name="20% - Accent1 7 5 5 3 2" xfId="623"/>
    <cellStyle name="20% - Accent1 7 5 5 4" xfId="624"/>
    <cellStyle name="20% - Accent1 7 5 6" xfId="625"/>
    <cellStyle name="20% - Accent1 7 5 6 2" xfId="626"/>
    <cellStyle name="20% - Accent1 7 5 6 2 2" xfId="627"/>
    <cellStyle name="20% - Accent1 7 5 6 3" xfId="628"/>
    <cellStyle name="20% - Accent1 7 5 7" xfId="629"/>
    <cellStyle name="20% - Accent1 7 5 7 2" xfId="630"/>
    <cellStyle name="20% - Accent1 7 5 8" xfId="631"/>
    <cellStyle name="20% - Accent1 7 5 9" xfId="632"/>
    <cellStyle name="20% - Accent1 7 6" xfId="633"/>
    <cellStyle name="20% - Accent1 7 6 2" xfId="634"/>
    <cellStyle name="20% - Accent1 7 6 2 2" xfId="635"/>
    <cellStyle name="20% - Accent1 7 6 2 2 2" xfId="636"/>
    <cellStyle name="20% - Accent1 7 6 2 2 2 2" xfId="637"/>
    <cellStyle name="20% - Accent1 7 6 2 2 3" xfId="638"/>
    <cellStyle name="20% - Accent1 7 6 2 3" xfId="639"/>
    <cellStyle name="20% - Accent1 7 6 2 3 2" xfId="640"/>
    <cellStyle name="20% - Accent1 7 6 2 4" xfId="641"/>
    <cellStyle name="20% - Accent1 7 6 3" xfId="642"/>
    <cellStyle name="20% - Accent1 7 6 3 2" xfId="643"/>
    <cellStyle name="20% - Accent1 7 6 3 2 2" xfId="644"/>
    <cellStyle name="20% - Accent1 7 6 3 2 2 2" xfId="645"/>
    <cellStyle name="20% - Accent1 7 6 3 2 3" xfId="646"/>
    <cellStyle name="20% - Accent1 7 6 3 3" xfId="647"/>
    <cellStyle name="20% - Accent1 7 6 3 3 2" xfId="648"/>
    <cellStyle name="20% - Accent1 7 6 3 4" xfId="649"/>
    <cellStyle name="20% - Accent1 7 6 4" xfId="650"/>
    <cellStyle name="20% - Accent1 7 6 4 2" xfId="651"/>
    <cellStyle name="20% - Accent1 7 6 4 2 2" xfId="652"/>
    <cellStyle name="20% - Accent1 7 6 4 2 2 2" xfId="653"/>
    <cellStyle name="20% - Accent1 7 6 4 2 3" xfId="654"/>
    <cellStyle name="20% - Accent1 7 6 4 3" xfId="655"/>
    <cellStyle name="20% - Accent1 7 6 4 3 2" xfId="656"/>
    <cellStyle name="20% - Accent1 7 6 4 4" xfId="657"/>
    <cellStyle name="20% - Accent1 7 6 5" xfId="658"/>
    <cellStyle name="20% - Accent1 7 6 5 2" xfId="659"/>
    <cellStyle name="20% - Accent1 7 6 5 2 2" xfId="660"/>
    <cellStyle name="20% - Accent1 7 6 5 2 2 2" xfId="661"/>
    <cellStyle name="20% - Accent1 7 6 5 2 3" xfId="662"/>
    <cellStyle name="20% - Accent1 7 6 5 3" xfId="663"/>
    <cellStyle name="20% - Accent1 7 6 5 3 2" xfId="664"/>
    <cellStyle name="20% - Accent1 7 6 5 4" xfId="665"/>
    <cellStyle name="20% - Accent1 7 6 6" xfId="666"/>
    <cellStyle name="20% - Accent1 7 6 6 2" xfId="667"/>
    <cellStyle name="20% - Accent1 7 6 6 2 2" xfId="668"/>
    <cellStyle name="20% - Accent1 7 6 6 3" xfId="669"/>
    <cellStyle name="20% - Accent1 7 6 7" xfId="670"/>
    <cellStyle name="20% - Accent1 7 6 7 2" xfId="671"/>
    <cellStyle name="20% - Accent1 7 6 8" xfId="672"/>
    <cellStyle name="20% - Accent1 7 6 9" xfId="673"/>
    <cellStyle name="20% - Accent1 7 7" xfId="674"/>
    <cellStyle name="20% - Accent1 7 7 10" xfId="675"/>
    <cellStyle name="20% - Accent1 7 7 2" xfId="676"/>
    <cellStyle name="20% - Accent1 7 7 2 2" xfId="677"/>
    <cellStyle name="20% - Accent1 7 7 2 2 2" xfId="678"/>
    <cellStyle name="20% - Accent1 7 7 2 2 2 2" xfId="679"/>
    <cellStyle name="20% - Accent1 7 7 2 2 3" xfId="680"/>
    <cellStyle name="20% - Accent1 7 7 2 3" xfId="681"/>
    <cellStyle name="20% - Accent1 7 7 2 3 2" xfId="682"/>
    <cellStyle name="20% - Accent1 7 7 2 4" xfId="683"/>
    <cellStyle name="20% - Accent1 7 7 3" xfId="684"/>
    <cellStyle name="20% - Accent1 7 7 3 2" xfId="685"/>
    <cellStyle name="20% - Accent1 7 7 3 2 2" xfId="686"/>
    <cellStyle name="20% - Accent1 7 7 3 2 2 2" xfId="687"/>
    <cellStyle name="20% - Accent1 7 7 3 2 3" xfId="688"/>
    <cellStyle name="20% - Accent1 7 7 3 3" xfId="689"/>
    <cellStyle name="20% - Accent1 7 7 3 3 2" xfId="690"/>
    <cellStyle name="20% - Accent1 7 7 3 4" xfId="691"/>
    <cellStyle name="20% - Accent1 7 7 4" xfId="692"/>
    <cellStyle name="20% - Accent1 7 7 4 2" xfId="693"/>
    <cellStyle name="20% - Accent1 7 7 4 2 2" xfId="694"/>
    <cellStyle name="20% - Accent1 7 7 4 2 2 2" xfId="695"/>
    <cellStyle name="20% - Accent1 7 7 4 2 3" xfId="696"/>
    <cellStyle name="20% - Accent1 7 7 4 3" xfId="697"/>
    <cellStyle name="20% - Accent1 7 7 4 3 2" xfId="698"/>
    <cellStyle name="20% - Accent1 7 7 4 4" xfId="699"/>
    <cellStyle name="20% - Accent1 7 7 5" xfId="700"/>
    <cellStyle name="20% - Accent1 7 7 5 2" xfId="701"/>
    <cellStyle name="20% - Accent1 7 7 5 2 2" xfId="702"/>
    <cellStyle name="20% - Accent1 7 7 5 2 2 2" xfId="703"/>
    <cellStyle name="20% - Accent1 7 7 5 2 3" xfId="704"/>
    <cellStyle name="20% - Accent1 7 7 5 3" xfId="705"/>
    <cellStyle name="20% - Accent1 7 7 5 3 2" xfId="706"/>
    <cellStyle name="20% - Accent1 7 7 5 4" xfId="707"/>
    <cellStyle name="20% - Accent1 7 7 6" xfId="708"/>
    <cellStyle name="20% - Accent1 7 7 6 2" xfId="709"/>
    <cellStyle name="20% - Accent1 7 7 6 2 2" xfId="710"/>
    <cellStyle name="20% - Accent1 7 7 6 2 2 2" xfId="711"/>
    <cellStyle name="20% - Accent1 7 7 6 2 3" xfId="712"/>
    <cellStyle name="20% - Accent1 7 7 6 3" xfId="713"/>
    <cellStyle name="20% - Accent1 7 7 6 3 2" xfId="714"/>
    <cellStyle name="20% - Accent1 7 7 6 4" xfId="715"/>
    <cellStyle name="20% - Accent1 7 7 7" xfId="716"/>
    <cellStyle name="20% - Accent1 7 7 7 2" xfId="717"/>
    <cellStyle name="20% - Accent1 7 7 7 2 2" xfId="718"/>
    <cellStyle name="20% - Accent1 7 7 7 3" xfId="719"/>
    <cellStyle name="20% - Accent1 7 7 8" xfId="720"/>
    <cellStyle name="20% - Accent1 7 7 8 2" xfId="721"/>
    <cellStyle name="20% - Accent1 7 7 9" xfId="722"/>
    <cellStyle name="20% - Accent1 7 8" xfId="723"/>
    <cellStyle name="20% - Accent1 7 8 2" xfId="724"/>
    <cellStyle name="20% - Accent1 7 8 2 2" xfId="725"/>
    <cellStyle name="20% - Accent1 7 8 2 2 2" xfId="726"/>
    <cellStyle name="20% - Accent1 7 8 2 3" xfId="727"/>
    <cellStyle name="20% - Accent1 7 8 3" xfId="728"/>
    <cellStyle name="20% - Accent1 7 8 3 2" xfId="729"/>
    <cellStyle name="20% - Accent1 7 8 4" xfId="730"/>
    <cellStyle name="20% - Accent1 7 9" xfId="731"/>
    <cellStyle name="20% - Accent1 7 9 2" xfId="732"/>
    <cellStyle name="20% - Accent1 7 9 2 2" xfId="733"/>
    <cellStyle name="20% - Accent1 7 9 2 2 2" xfId="734"/>
    <cellStyle name="20% - Accent1 7 9 2 3" xfId="735"/>
    <cellStyle name="20% - Accent1 7 9 3" xfId="736"/>
    <cellStyle name="20% - Accent1 7 9 3 2" xfId="737"/>
    <cellStyle name="20% - Accent1 7 9 4" xfId="738"/>
    <cellStyle name="20% - Accent1 8" xfId="739"/>
    <cellStyle name="20% - Accent1 8 10" xfId="740"/>
    <cellStyle name="20% - Accent1 8 10 2" xfId="741"/>
    <cellStyle name="20% - Accent1 8 10 2 2" xfId="742"/>
    <cellStyle name="20% - Accent1 8 10 2 2 2" xfId="743"/>
    <cellStyle name="20% - Accent1 8 10 2 3" xfId="744"/>
    <cellStyle name="20% - Accent1 8 10 3" xfId="745"/>
    <cellStyle name="20% - Accent1 8 10 3 2" xfId="746"/>
    <cellStyle name="20% - Accent1 8 10 4" xfId="747"/>
    <cellStyle name="20% - Accent1 8 11" xfId="748"/>
    <cellStyle name="20% - Accent1 8 11 2" xfId="749"/>
    <cellStyle name="20% - Accent1 8 11 2 2" xfId="750"/>
    <cellStyle name="20% - Accent1 8 11 2 2 2" xfId="751"/>
    <cellStyle name="20% - Accent1 8 11 2 3" xfId="752"/>
    <cellStyle name="20% - Accent1 8 11 3" xfId="753"/>
    <cellStyle name="20% - Accent1 8 11 3 2" xfId="754"/>
    <cellStyle name="20% - Accent1 8 11 4" xfId="755"/>
    <cellStyle name="20% - Accent1 8 12" xfId="756"/>
    <cellStyle name="20% - Accent1 8 12 2" xfId="757"/>
    <cellStyle name="20% - Accent1 8 12 2 2" xfId="758"/>
    <cellStyle name="20% - Accent1 8 12 2 2 2" xfId="759"/>
    <cellStyle name="20% - Accent1 8 12 2 3" xfId="760"/>
    <cellStyle name="20% - Accent1 8 12 3" xfId="761"/>
    <cellStyle name="20% - Accent1 8 12 3 2" xfId="762"/>
    <cellStyle name="20% - Accent1 8 12 4" xfId="763"/>
    <cellStyle name="20% - Accent1 8 13" xfId="764"/>
    <cellStyle name="20% - Accent1 8 13 2" xfId="765"/>
    <cellStyle name="20% - Accent1 8 13 2 2" xfId="766"/>
    <cellStyle name="20% - Accent1 8 13 2 2 2" xfId="767"/>
    <cellStyle name="20% - Accent1 8 13 2 3" xfId="768"/>
    <cellStyle name="20% - Accent1 8 13 3" xfId="769"/>
    <cellStyle name="20% - Accent1 8 13 3 2" xfId="770"/>
    <cellStyle name="20% - Accent1 8 13 4" xfId="771"/>
    <cellStyle name="20% - Accent1 8 14" xfId="772"/>
    <cellStyle name="20% - Accent1 8 14 2" xfId="773"/>
    <cellStyle name="20% - Accent1 8 14 2 2" xfId="774"/>
    <cellStyle name="20% - Accent1 8 14 3" xfId="775"/>
    <cellStyle name="20% - Accent1 8 15" xfId="776"/>
    <cellStyle name="20% - Accent1 8 15 2" xfId="777"/>
    <cellStyle name="20% - Accent1 8 16" xfId="778"/>
    <cellStyle name="20% - Accent1 8 16 2" xfId="779"/>
    <cellStyle name="20% - Accent1 8 17" xfId="780"/>
    <cellStyle name="20% - Accent1 8 18" xfId="781"/>
    <cellStyle name="20% - Accent1 8 2" xfId="782"/>
    <cellStyle name="20% - Accent1 8 2 10" xfId="783"/>
    <cellStyle name="20% - Accent1 8 2 2" xfId="784"/>
    <cellStyle name="20% - Accent1 8 2 2 2" xfId="785"/>
    <cellStyle name="20% - Accent1 8 2 2 2 2" xfId="786"/>
    <cellStyle name="20% - Accent1 8 2 2 2 2 2" xfId="787"/>
    <cellStyle name="20% - Accent1 8 2 2 2 3" xfId="788"/>
    <cellStyle name="20% - Accent1 8 2 2 3" xfId="789"/>
    <cellStyle name="20% - Accent1 8 2 2 3 2" xfId="790"/>
    <cellStyle name="20% - Accent1 8 2 2 4" xfId="791"/>
    <cellStyle name="20% - Accent1 8 2 2 4 2" xfId="792"/>
    <cellStyle name="20% - Accent1 8 2 2 5" xfId="793"/>
    <cellStyle name="20% - Accent1 8 2 3" xfId="794"/>
    <cellStyle name="20% - Accent1 8 2 3 2" xfId="795"/>
    <cellStyle name="20% - Accent1 8 2 3 2 2" xfId="796"/>
    <cellStyle name="20% - Accent1 8 2 3 2 2 2" xfId="797"/>
    <cellStyle name="20% - Accent1 8 2 3 2 3" xfId="798"/>
    <cellStyle name="20% - Accent1 8 2 3 3" xfId="799"/>
    <cellStyle name="20% - Accent1 8 2 3 3 2" xfId="800"/>
    <cellStyle name="20% - Accent1 8 2 3 4" xfId="801"/>
    <cellStyle name="20% - Accent1 8 2 4" xfId="802"/>
    <cellStyle name="20% - Accent1 8 2 4 2" xfId="803"/>
    <cellStyle name="20% - Accent1 8 2 4 2 2" xfId="804"/>
    <cellStyle name="20% - Accent1 8 2 4 2 2 2" xfId="805"/>
    <cellStyle name="20% - Accent1 8 2 4 2 3" xfId="806"/>
    <cellStyle name="20% - Accent1 8 2 4 3" xfId="807"/>
    <cellStyle name="20% - Accent1 8 2 4 3 2" xfId="808"/>
    <cellStyle name="20% - Accent1 8 2 4 4" xfId="809"/>
    <cellStyle name="20% - Accent1 8 2 5" xfId="810"/>
    <cellStyle name="20% - Accent1 8 2 5 2" xfId="811"/>
    <cellStyle name="20% - Accent1 8 2 5 2 2" xfId="812"/>
    <cellStyle name="20% - Accent1 8 2 5 2 2 2" xfId="813"/>
    <cellStyle name="20% - Accent1 8 2 5 2 3" xfId="814"/>
    <cellStyle name="20% - Accent1 8 2 5 3" xfId="815"/>
    <cellStyle name="20% - Accent1 8 2 5 3 2" xfId="816"/>
    <cellStyle name="20% - Accent1 8 2 5 4" xfId="817"/>
    <cellStyle name="20% - Accent1 8 2 6" xfId="818"/>
    <cellStyle name="20% - Accent1 8 2 6 2" xfId="819"/>
    <cellStyle name="20% - Accent1 8 2 6 2 2" xfId="820"/>
    <cellStyle name="20% - Accent1 8 2 6 3" xfId="821"/>
    <cellStyle name="20% - Accent1 8 2 7" xfId="822"/>
    <cellStyle name="20% - Accent1 8 2 7 2" xfId="823"/>
    <cellStyle name="20% - Accent1 8 2 8" xfId="824"/>
    <cellStyle name="20% - Accent1 8 2 8 2" xfId="825"/>
    <cellStyle name="20% - Accent1 8 2 9" xfId="826"/>
    <cellStyle name="20% - Accent1 8 3" xfId="827"/>
    <cellStyle name="20% - Accent1 8 3 10" xfId="828"/>
    <cellStyle name="20% - Accent1 8 3 10 2" xfId="829"/>
    <cellStyle name="20% - Accent1 8 3 11" xfId="830"/>
    <cellStyle name="20% - Accent1 8 3 12" xfId="831"/>
    <cellStyle name="20% - Accent1 8 3 2" xfId="832"/>
    <cellStyle name="20% - Accent1 8 3 2 2" xfId="833"/>
    <cellStyle name="20% - Accent1 8 3 2 2 2" xfId="834"/>
    <cellStyle name="20% - Accent1 8 3 2 2 2 2" xfId="835"/>
    <cellStyle name="20% - Accent1 8 3 2 2 2 2 2" xfId="836"/>
    <cellStyle name="20% - Accent1 8 3 2 2 2 3" xfId="837"/>
    <cellStyle name="20% - Accent1 8 3 2 2 3" xfId="838"/>
    <cellStyle name="20% - Accent1 8 3 2 2 3 2" xfId="839"/>
    <cellStyle name="20% - Accent1 8 3 2 2 4" xfId="840"/>
    <cellStyle name="20% - Accent1 8 3 2 3" xfId="841"/>
    <cellStyle name="20% - Accent1 8 3 2 3 2" xfId="842"/>
    <cellStyle name="20% - Accent1 8 3 2 3 2 2" xfId="843"/>
    <cellStyle name="20% - Accent1 8 3 2 3 2 2 2" xfId="844"/>
    <cellStyle name="20% - Accent1 8 3 2 3 2 3" xfId="845"/>
    <cellStyle name="20% - Accent1 8 3 2 3 3" xfId="846"/>
    <cellStyle name="20% - Accent1 8 3 2 3 3 2" xfId="847"/>
    <cellStyle name="20% - Accent1 8 3 2 3 4" xfId="848"/>
    <cellStyle name="20% - Accent1 8 3 2 4" xfId="849"/>
    <cellStyle name="20% - Accent1 8 3 2 4 2" xfId="850"/>
    <cellStyle name="20% - Accent1 8 3 2 4 2 2" xfId="851"/>
    <cellStyle name="20% - Accent1 8 3 2 4 2 2 2" xfId="852"/>
    <cellStyle name="20% - Accent1 8 3 2 4 2 3" xfId="853"/>
    <cellStyle name="20% - Accent1 8 3 2 4 3" xfId="854"/>
    <cellStyle name="20% - Accent1 8 3 2 4 3 2" xfId="855"/>
    <cellStyle name="20% - Accent1 8 3 2 4 4" xfId="856"/>
    <cellStyle name="20% - Accent1 8 3 2 5" xfId="857"/>
    <cellStyle name="20% - Accent1 8 3 2 5 2" xfId="858"/>
    <cellStyle name="20% - Accent1 8 3 2 5 2 2" xfId="859"/>
    <cellStyle name="20% - Accent1 8 3 2 5 2 2 2" xfId="860"/>
    <cellStyle name="20% - Accent1 8 3 2 5 2 3" xfId="861"/>
    <cellStyle name="20% - Accent1 8 3 2 5 3" xfId="862"/>
    <cellStyle name="20% - Accent1 8 3 2 5 3 2" xfId="863"/>
    <cellStyle name="20% - Accent1 8 3 2 5 4" xfId="864"/>
    <cellStyle name="20% - Accent1 8 3 2 6" xfId="865"/>
    <cellStyle name="20% - Accent1 8 3 2 6 2" xfId="866"/>
    <cellStyle name="20% - Accent1 8 3 2 6 2 2" xfId="867"/>
    <cellStyle name="20% - Accent1 8 3 2 6 3" xfId="868"/>
    <cellStyle name="20% - Accent1 8 3 2 7" xfId="869"/>
    <cellStyle name="20% - Accent1 8 3 2 7 2" xfId="870"/>
    <cellStyle name="20% - Accent1 8 3 2 8" xfId="871"/>
    <cellStyle name="20% - Accent1 8 3 2 9" xfId="872"/>
    <cellStyle name="20% - Accent1 8 3 3" xfId="873"/>
    <cellStyle name="20% - Accent1 8 3 3 2" xfId="874"/>
    <cellStyle name="20% - Accent1 8 3 3 2 2" xfId="875"/>
    <cellStyle name="20% - Accent1 8 3 3 2 2 2 2" xfId="876"/>
    <cellStyle name="20% - Accent1 8 3 3 2 2 3" xfId="877"/>
    <cellStyle name="20% - Accent1 8 3 3 2 3" xfId="878"/>
    <cellStyle name="20% - Accent1 8 3 3 2 3 2" xfId="879"/>
    <cellStyle name="20% - Accent1 8 3 3 2 4" xfId="880"/>
    <cellStyle name="20% - Accent1 8 3 3 3" xfId="881"/>
    <cellStyle name="20% - Accent1 8 3 3 3 2" xfId="882"/>
    <cellStyle name="20% - Accent1 8 3 3 3 2 2" xfId="883"/>
    <cellStyle name="20% - Accent1 8 3 3 3 2 2 2" xfId="884"/>
    <cellStyle name="20% - Accent1 8 3 3 3 2 3" xfId="885"/>
    <cellStyle name="20% - Accent1 8 3 3 3 3" xfId="886"/>
    <cellStyle name="20% - Accent1 8 3 3 3 3 2" xfId="887"/>
    <cellStyle name="20% - Accent1 8 3 3 3 4" xfId="888"/>
    <cellStyle name="20% - Accent1 8 3 3 4" xfId="889"/>
    <cellStyle name="20% - Accent1 8 3 3 4 2" xfId="890"/>
    <cellStyle name="20% - Accent1 8 3 3 4 2 2" xfId="891"/>
    <cellStyle name="20% - Accent1 8 3 3 4 2 2 2" xfId="892"/>
    <cellStyle name="20% - Accent1 8 3 3 4 2 3" xfId="893"/>
    <cellStyle name="20% - Accent1 8 3 3 4 3" xfId="894"/>
    <cellStyle name="20% - Accent1 8 3 3 4 3 2" xfId="895"/>
    <cellStyle name="20% - Accent1 8 3 3 4 4" xfId="896"/>
    <cellStyle name="20% - Accent1 8 3 3 5" xfId="897"/>
    <cellStyle name="20% - Accent1 8 3 3 5 2" xfId="898"/>
    <cellStyle name="20% - Accent1 8 3 3 5 2 2" xfId="899"/>
    <cellStyle name="20% - Accent1 8 3 3 5 3" xfId="900"/>
    <cellStyle name="20% - Accent1 8 3 3 6" xfId="901"/>
    <cellStyle name="20% - Accent1 8 3 3 6 2" xfId="902"/>
    <cellStyle name="20% - Accent1 8 3 3 7" xfId="903"/>
    <cellStyle name="20% - Accent1 8 3 4" xfId="904"/>
    <cellStyle name="20% - Accent1 8 3 4 2" xfId="905"/>
    <cellStyle name="20% - Accent1 8 3 4 2 2" xfId="906"/>
    <cellStyle name="20% - Accent1 8 3 4 2 2 2" xfId="907"/>
    <cellStyle name="20% - Accent1 8 3 4 2 3" xfId="908"/>
    <cellStyle name="20% - Accent1 8 3 4 3" xfId="909"/>
    <cellStyle name="20% - Accent1 8 3 4 3 2" xfId="910"/>
    <cellStyle name="20% - Accent1 8 3 4 4" xfId="911"/>
    <cellStyle name="20% - Accent1 8 3 5 2" xfId="912"/>
    <cellStyle name="20% - Accent1 8 3 5 2 2" xfId="913"/>
    <cellStyle name="20% - Accent1 8 3 5 2 2 2" xfId="914"/>
    <cellStyle name="20% - Accent1 8 3 5 2 3" xfId="915"/>
    <cellStyle name="20% - Accent1 8 3 5 3" xfId="916"/>
    <cellStyle name="20% - Accent1 8 3 5 3 2" xfId="917"/>
    <cellStyle name="20% - Accent1 8 3 5 4" xfId="918"/>
    <cellStyle name="20% - Accent1 8 3 6" xfId="919"/>
    <cellStyle name="20% - Accent1 8 3 6 2" xfId="920"/>
    <cellStyle name="20% - Accent1 8 3 6 2 2" xfId="921"/>
    <cellStyle name="20% - Accent1 8 3 6 2 2 2" xfId="922"/>
    <cellStyle name="20% - Accent1 8 3 6 2 3" xfId="923"/>
    <cellStyle name="20% - Accent1 8 3 6 3" xfId="924"/>
    <cellStyle name="20% - Accent1 8 3 6 3 2" xfId="925"/>
    <cellStyle name="20% - Accent1 8 3 6 4" xfId="926"/>
    <cellStyle name="20% - Accent1 8 3 7" xfId="927"/>
    <cellStyle name="20% - Accent1 8 3 7 2" xfId="928"/>
    <cellStyle name="20% - Accent1 8 3 7 2 2" xfId="929"/>
    <cellStyle name="20% - Accent1 8 3 7 2 2 2" xfId="930"/>
    <cellStyle name="20% - Accent1 8 3 7 2 3" xfId="931"/>
    <cellStyle name="20% - Accent1 8 3 7 3" xfId="932"/>
    <cellStyle name="20% - Accent1 8 3 7 3 2" xfId="933"/>
    <cellStyle name="20% - Accent1 8 3 7 4" xfId="934"/>
    <cellStyle name="20% - Accent1 8 3 8" xfId="935"/>
    <cellStyle name="20% - Accent1 8 3 8 2" xfId="936"/>
    <cellStyle name="20% - Accent1 8 3 8 2 2" xfId="937"/>
    <cellStyle name="20% - Accent1 8 3 8 3" xfId="938"/>
    <cellStyle name="20% - Accent1 8 3 9" xfId="939"/>
    <cellStyle name="20% - Accent1 8 3 9 2" xfId="940"/>
    <cellStyle name="20% - Accent1 8 4" xfId="941"/>
    <cellStyle name="20% - Accent1 8 4 2" xfId="942"/>
    <cellStyle name="20% - Accent1 8 4 2 2" xfId="943"/>
    <cellStyle name="20% - Accent1 8 4 2 2 2" xfId="944"/>
    <cellStyle name="20% - Accent1 8 4 2 2 2 2" xfId="945"/>
    <cellStyle name="20% - Accent1 8 4 2 2 3" xfId="946"/>
    <cellStyle name="20% - Accent1 8 4 2 3" xfId="947"/>
    <cellStyle name="20% - Accent1 8 4 2 3 2" xfId="948"/>
    <cellStyle name="20% - Accent1 8 4 2 4" xfId="949"/>
    <cellStyle name="20% - Accent1 8 4 3" xfId="950"/>
    <cellStyle name="20% - Accent1 8 4 3 2" xfId="951"/>
    <cellStyle name="20% - Accent1 8 4 3 2 2" xfId="952"/>
    <cellStyle name="20% - Accent1 8 4 3 2 2 2" xfId="953"/>
    <cellStyle name="20% - Accent1 8 4 3 2 3" xfId="954"/>
    <cellStyle name="20% - Accent1 8 4 3 3" xfId="955"/>
    <cellStyle name="20% - Accent1 8 4 3 3 2" xfId="956"/>
    <cellStyle name="20% - Accent1 8 4 3 4" xfId="957"/>
    <cellStyle name="20% - Accent1 8 4 4" xfId="958"/>
    <cellStyle name="20% - Accent1 8 4 4 2" xfId="959"/>
    <cellStyle name="20% - Accent1 8 4 4 2 2" xfId="960"/>
    <cellStyle name="20% - Accent1 8 4 4 2 2 2" xfId="961"/>
    <cellStyle name="20% - Accent1 8 4 4 2 3" xfId="962"/>
    <cellStyle name="20% - Accent1 8 4 4 3" xfId="963"/>
    <cellStyle name="20% - Accent1 8 4 4 3 2" xfId="964"/>
    <cellStyle name="20% - Accent1 8 4 4 4" xfId="965"/>
    <cellStyle name="20% - Accent1 8 4 5" xfId="966"/>
    <cellStyle name="20% - Accent1 8 4 5 2" xfId="967"/>
    <cellStyle name="20% - Accent1 8 4 5 2 2" xfId="968"/>
    <cellStyle name="20% - Accent1 8 4 5 2 2 2" xfId="969"/>
    <cellStyle name="20% - Accent1 8 4 5 2 3" xfId="970"/>
    <cellStyle name="20% - Accent1 8 4 5 3" xfId="971"/>
    <cellStyle name="20% - Accent1 8 4 5 3 2" xfId="972"/>
    <cellStyle name="20% - Accent1 8 4 5 4" xfId="973"/>
    <cellStyle name="20% - Accent1 8 4 6" xfId="974"/>
    <cellStyle name="20% - Accent1 8 4 6 2" xfId="975"/>
    <cellStyle name="20% - Accent1 8 4 6 2 2" xfId="976"/>
    <cellStyle name="20% - Accent1 8 4 6 3" xfId="977"/>
    <cellStyle name="20% - Accent1 8 4 7" xfId="978"/>
    <cellStyle name="20% - Accent1 8 4 7 2" xfId="979"/>
    <cellStyle name="20% - Accent1 8 4 8" xfId="980"/>
    <cellStyle name="20% - Accent1 8 4 9" xfId="981"/>
    <cellStyle name="20% - Accent1 8 5" xfId="982"/>
    <cellStyle name="20% - Accent1 8 5 2" xfId="983"/>
    <cellStyle name="20% - Accent1 8 5 2 2" xfId="984"/>
    <cellStyle name="20% - Accent1 8 5 2 2 2" xfId="985"/>
    <cellStyle name="20% - Accent1 8 5 2 2 2 2" xfId="986"/>
    <cellStyle name="20% - Accent1 8 5 2 2 3" xfId="987"/>
    <cellStyle name="20% - Accent1 8 5 2 3" xfId="988"/>
    <cellStyle name="20% - Accent1 8 5 2 3 2" xfId="989"/>
    <cellStyle name="20% - Accent1 8 5 2 4" xfId="990"/>
    <cellStyle name="20% - Accent1 8 5 3" xfId="991"/>
    <cellStyle name="20% - Accent1 8 5 3 2" xfId="992"/>
    <cellStyle name="20% - Accent1 8 5 3 2 2" xfId="993"/>
    <cellStyle name="20% - Accent1 8 5 3 2 2 2" xfId="994"/>
    <cellStyle name="20% - Accent1 8 5 3 2 3" xfId="995"/>
    <cellStyle name="20% - Accent1 8 5 3 3" xfId="996"/>
    <cellStyle name="20% - Accent1 8 5 3 3 2" xfId="997"/>
    <cellStyle name="20% - Accent1 8 5 3 4" xfId="998"/>
    <cellStyle name="20% - Accent1 8 5 4" xfId="999"/>
    <cellStyle name="20% - Accent1 8 5 4 2" xfId="1000"/>
    <cellStyle name="20% - Accent1 8 5 4 2 2" xfId="1001"/>
    <cellStyle name="20% - Accent1 8 5 4 2 2 2" xfId="1002"/>
    <cellStyle name="20% - Accent1 8 5 4 2 3" xfId="1003"/>
    <cellStyle name="20% - Accent1 8 5 4 3" xfId="1004"/>
    <cellStyle name="20% - Accent1 8 5 4 3 2" xfId="1005"/>
    <cellStyle name="20% - Accent1 8 5 4 4" xfId="1006"/>
    <cellStyle name="20% - Accent1 8 5 5" xfId="1007"/>
    <cellStyle name="20% - Accent1 8 5 5 2" xfId="1008"/>
    <cellStyle name="20% - Accent1 8 5 5 2 2" xfId="1009"/>
    <cellStyle name="20% - Accent1 8 5 5 2 2 2" xfId="1010"/>
    <cellStyle name="20% - Accent1 8 5 5 2 3" xfId="1011"/>
    <cellStyle name="20% - Accent1 8 5 5 3" xfId="1012"/>
    <cellStyle name="20% - Accent1 8 5 5 3 2" xfId="1013"/>
    <cellStyle name="20% - Accent1 8 5 5 4" xfId="1014"/>
    <cellStyle name="20% - Accent1 8 5 6" xfId="1015"/>
    <cellStyle name="20% - Accent1 8 5 6 2" xfId="1016"/>
    <cellStyle name="20% - Accent1 8 5 6 2 2" xfId="1017"/>
    <cellStyle name="20% - Accent1 8 5 6 3" xfId="1018"/>
    <cellStyle name="20% - Accent1 8 5 7" xfId="1019"/>
    <cellStyle name="20% - Accent1 8 5 7 2" xfId="1020"/>
    <cellStyle name="20% - Accent1 8 5 8" xfId="1021"/>
    <cellStyle name="20% - Accent1 8 5 9" xfId="1022"/>
    <cellStyle name="20% - Accent1 8 6" xfId="1023"/>
    <cellStyle name="20% - Accent1 8 6 2" xfId="1024"/>
    <cellStyle name="20% - Accent1 8 6 2 2" xfId="1025"/>
    <cellStyle name="20% - Accent1 8 6 2 2 2" xfId="1026"/>
    <cellStyle name="20% - Accent1 8 6 2 2 2 2" xfId="1027"/>
    <cellStyle name="20% - Accent1 8 6 2 2 3" xfId="1028"/>
    <cellStyle name="20% - Accent1 8 6 2 3" xfId="1029"/>
    <cellStyle name="20% - Accent1 8 6 2 3 2" xfId="1030"/>
    <cellStyle name="20% - Accent1 8 6 2 4" xfId="1031"/>
    <cellStyle name="20% - Accent1 8 6 3" xfId="1032"/>
    <cellStyle name="20% - Accent1 8 6 3 2" xfId="1033"/>
    <cellStyle name="20% - Accent1 8 6 3 2 2" xfId="1034"/>
    <cellStyle name="20% - Accent1 8 6 3 2 2 2" xfId="1035"/>
    <cellStyle name="20% - Accent1 8 6 3 2 3" xfId="1036"/>
    <cellStyle name="20% - Accent1 8 6 3 3" xfId="1037"/>
    <cellStyle name="20% - Accent1 8 6 3 3 2" xfId="1038"/>
    <cellStyle name="20% - Accent1 8 6 3 4" xfId="1039"/>
    <cellStyle name="20% - Accent1 8 6 4" xfId="1040"/>
    <cellStyle name="20% - Accent1 8 6 4 2" xfId="1041"/>
    <cellStyle name="20% - Accent1 8 6 4 2 2" xfId="1042"/>
    <cellStyle name="20% - Accent1 8 6 4 2 2 2" xfId="1043"/>
    <cellStyle name="20% - Accent1 8 6 4 2 3" xfId="1044"/>
    <cellStyle name="20% - Accent1 8 6 4 3" xfId="1045"/>
    <cellStyle name="20% - Accent1 8 6 4 3 2" xfId="1046"/>
    <cellStyle name="20% - Accent1 8 6 4 4" xfId="1047"/>
    <cellStyle name="20% - Accent1 8 6 5" xfId="1048"/>
    <cellStyle name="20% - Accent1 8 6 5 2" xfId="1049"/>
    <cellStyle name="20% - Accent1 8 6 5 2 2" xfId="1050"/>
    <cellStyle name="20% - Accent1 8 6 5 2 2 2" xfId="1051"/>
    <cellStyle name="20% - Accent1 8 6 5 2 3" xfId="1052"/>
    <cellStyle name="20% - Accent1 8 6 5 3" xfId="1053"/>
    <cellStyle name="20% - Accent1 8 6 5 3 2" xfId="1054"/>
    <cellStyle name="20% - Accent1 8 6 5 4" xfId="1055"/>
    <cellStyle name="20% - Accent1 8 6 6" xfId="1056"/>
    <cellStyle name="20% - Accent1 8 6 6 2" xfId="1057"/>
    <cellStyle name="20% - Accent1 8 6 6 2 2" xfId="1058"/>
    <cellStyle name="20% - Accent1 8 6 6 3" xfId="1059"/>
    <cellStyle name="20% - Accent1 8 6 7" xfId="1060"/>
    <cellStyle name="20% - Accent1 8 6 7 2" xfId="1061"/>
    <cellStyle name="20% - Accent1 8 6 8" xfId="1062"/>
    <cellStyle name="20% - Accent1 8 6 9" xfId="1063"/>
    <cellStyle name="20% - Accent1 8 7" xfId="1064"/>
    <cellStyle name="20% - Accent1 8 7 10" xfId="1065"/>
    <cellStyle name="20% - Accent1 8 7 2" xfId="1066"/>
    <cellStyle name="20% - Accent1 8 7 2 2" xfId="1067"/>
    <cellStyle name="20% - Accent1 8 7 2 2 2" xfId="1068"/>
    <cellStyle name="20% - Accent1 8 7 2 2 2 2" xfId="1069"/>
    <cellStyle name="20% - Accent1 8 7 2 2 3" xfId="1070"/>
    <cellStyle name="20% - Accent1 8 7 2 3" xfId="1071"/>
    <cellStyle name="20% - Accent1 8 7 2 3 2" xfId="1072"/>
    <cellStyle name="20% - Accent1 8 7 2 4" xfId="1073"/>
    <cellStyle name="20% - Accent1 8 7 3" xfId="1074"/>
    <cellStyle name="20% - Accent1 8 7 3 2" xfId="1075"/>
    <cellStyle name="20% - Accent1 8 7 3 2 2" xfId="1076"/>
    <cellStyle name="20% - Accent1 8 7 3 2 2 2" xfId="1077"/>
    <cellStyle name="20% - Accent1 8 7 3 2 3" xfId="1078"/>
    <cellStyle name="20% - Accent1 8 7 3 3" xfId="1079"/>
    <cellStyle name="20% - Accent1 8 7 3 3 2" xfId="1080"/>
    <cellStyle name="20% - Accent1 8 7 3 4" xfId="1081"/>
    <cellStyle name="20% - Accent1 8 7 4" xfId="1082"/>
    <cellStyle name="20% - Accent1 8 7 4 2" xfId="1083"/>
    <cellStyle name="20% - Accent1 8 7 4 2 2" xfId="1084"/>
    <cellStyle name="20% - Accent1 8 7 4 2 2 2" xfId="1085"/>
    <cellStyle name="20% - Accent1 8 7 4 2 3" xfId="1086"/>
    <cellStyle name="20% - Accent1 8 7 4 3" xfId="1087"/>
    <cellStyle name="20% - Accent1 8 7 4 3 2" xfId="1088"/>
    <cellStyle name="20% - Accent1 8 7 4 4" xfId="1089"/>
    <cellStyle name="20% - Accent1 8 7 5" xfId="1090"/>
    <cellStyle name="20% - Accent1 8 7 5 2" xfId="1091"/>
    <cellStyle name="20% - Accent1 8 7 5 2 2" xfId="1092"/>
    <cellStyle name="20% - Accent1 8 7 5 2 2 2" xfId="1093"/>
    <cellStyle name="20% - Accent1 8 7 5 2 3" xfId="1094"/>
    <cellStyle name="20% - Accent1 8 7 5 3" xfId="1095"/>
    <cellStyle name="20% - Accent1 8 7 5 3 2" xfId="1096"/>
    <cellStyle name="20% - Accent1 8 7 5 4" xfId="1097"/>
    <cellStyle name="20% - Accent1 8 7 6" xfId="1098"/>
    <cellStyle name="20% - Accent1 8 7 6 2" xfId="1099"/>
    <cellStyle name="20% - Accent1 8 7 6 2 2" xfId="1100"/>
    <cellStyle name="20% - Accent1 8 7 6 2 2 2" xfId="1101"/>
    <cellStyle name="20% - Accent1 8 7 6 2 3" xfId="1102"/>
    <cellStyle name="20% - Accent1 8 7 6 3" xfId="1103"/>
    <cellStyle name="20% - Accent1 8 7 6 3 2" xfId="1104"/>
    <cellStyle name="20% - Accent1 8 7 6 4" xfId="1105"/>
    <cellStyle name="20% - Accent1 8 7 7" xfId="1106"/>
    <cellStyle name="20% - Accent1 8 7 7 2" xfId="1107"/>
    <cellStyle name="20% - Accent1 8 7 7 2 2" xfId="1108"/>
    <cellStyle name="20% - Accent1 8 7 7 3" xfId="1109"/>
    <cellStyle name="20% - Accent1 8 7 8" xfId="1110"/>
    <cellStyle name="20% - Accent1 8 7 8 2" xfId="1111"/>
    <cellStyle name="20% - Accent1 8 7 9" xfId="1112"/>
    <cellStyle name="20% - Accent1 8 8" xfId="1113"/>
    <cellStyle name="20% - Accent1 8 8 2" xfId="1114"/>
    <cellStyle name="20% - Accent1 8 8 2 2" xfId="1115"/>
    <cellStyle name="20% - Accent1 8 8 2 2 2" xfId="1116"/>
    <cellStyle name="20% - Accent1 8 8 2 3" xfId="1117"/>
    <cellStyle name="20% - Accent1 8 8 3" xfId="1118"/>
    <cellStyle name="20% - Accent1 8 8 3 2" xfId="1119"/>
    <cellStyle name="20% - Accent1 8 8 4" xfId="1120"/>
    <cellStyle name="20% - Accent1 8 9" xfId="1121"/>
    <cellStyle name="20% - Accent1 8 9 2" xfId="1122"/>
    <cellStyle name="20% - Accent1 8 9 2 2" xfId="1123"/>
    <cellStyle name="20% - Accent1 8 9 2 2 2" xfId="1124"/>
    <cellStyle name="20% - Accent1 8 9 2 3" xfId="1125"/>
    <cellStyle name="20% - Accent1 8 9 3" xfId="1126"/>
    <cellStyle name="20% - Accent1 8 9 3 2" xfId="1127"/>
    <cellStyle name="20% - Accent1 8 9 4" xfId="1128"/>
    <cellStyle name="20% - Accent1 9" xfId="1129"/>
    <cellStyle name="20% - Accent1 9 10" xfId="1130"/>
    <cellStyle name="20% - Accent1 9 10 2" xfId="1131"/>
    <cellStyle name="20% - Accent1 9 10 2 2" xfId="1132"/>
    <cellStyle name="20% - Accent1 9 10 2 2 2" xfId="1133"/>
    <cellStyle name="20% - Accent1 9 10 2 3" xfId="1134"/>
    <cellStyle name="20% - Accent1 9 10 3" xfId="1135"/>
    <cellStyle name="20% - Accent1 9 10 3 2" xfId="1136"/>
    <cellStyle name="20% - Accent1 9 10 4" xfId="1137"/>
    <cellStyle name="20% - Accent1 9 11" xfId="1138"/>
    <cellStyle name="20% - Accent1 9 11 2" xfId="1139"/>
    <cellStyle name="20% - Accent1 9 11 2 2" xfId="1140"/>
    <cellStyle name="20% - Accent1 9 11 2 2 2" xfId="1141"/>
    <cellStyle name="20% - Accent1 9 11 2 3" xfId="1142"/>
    <cellStyle name="20% - Accent1 9 11 3" xfId="1143"/>
    <cellStyle name="20% - Accent1 9 11 3 2" xfId="1144"/>
    <cellStyle name="20% - Accent1 9 11 4" xfId="1145"/>
    <cellStyle name="20% - Accent1 9 12" xfId="1146"/>
    <cellStyle name="20% - Accent1 9 12 2" xfId="1147"/>
    <cellStyle name="20% - Accent1 9 12 2 2" xfId="1148"/>
    <cellStyle name="20% - Accent1 9 12 2 2 2" xfId="1149"/>
    <cellStyle name="20% - Accent1 9 12 2 3" xfId="1150"/>
    <cellStyle name="20% - Accent1 9 12 3" xfId="1151"/>
    <cellStyle name="20% - Accent1 9 12 3 2" xfId="1152"/>
    <cellStyle name="20% - Accent1 9 12 4" xfId="1153"/>
    <cellStyle name="20% - Accent1 9 13" xfId="1154"/>
    <cellStyle name="20% - Accent1 9 13 2" xfId="1155"/>
    <cellStyle name="20% - Accent1 9 13 2 2" xfId="1156"/>
    <cellStyle name="20% - Accent1 9 13 2 2 2" xfId="1157"/>
    <cellStyle name="20% - Accent1 9 13 2 3" xfId="1158"/>
    <cellStyle name="20% - Accent1 9 13 3" xfId="1159"/>
    <cellStyle name="20% - Accent1 9 13 3 2" xfId="1160"/>
    <cellStyle name="20% - Accent1 9 13 4" xfId="1161"/>
    <cellStyle name="20% - Accent1 9 14" xfId="1162"/>
    <cellStyle name="20% - Accent1 9 14 2" xfId="1163"/>
    <cellStyle name="20% - Accent1 9 14 2 2" xfId="1164"/>
    <cellStyle name="20% - Accent1 9 14 3" xfId="1165"/>
    <cellStyle name="20% - Accent1 9 15" xfId="1166"/>
    <cellStyle name="20% - Accent1 9 15 2" xfId="1167"/>
    <cellStyle name="20% - Accent1 9 16" xfId="1168"/>
    <cellStyle name="20% - Accent1 9 16 2" xfId="1169"/>
    <cellStyle name="20% - Accent1 9 17" xfId="1170"/>
    <cellStyle name="20% - Accent1 9 18" xfId="1171"/>
    <cellStyle name="20% - Accent1 9 2" xfId="1172"/>
    <cellStyle name="20% - Accent1 9 2 10" xfId="1173"/>
    <cellStyle name="20% - Accent1 9 2 2" xfId="1174"/>
    <cellStyle name="20% - Accent1 9 2 2 2" xfId="1175"/>
    <cellStyle name="20% - Accent1 9 2 2 2 2" xfId="1176"/>
    <cellStyle name="20% - Accent1 9 2 2 2 2 2" xfId="1177"/>
    <cellStyle name="20% - Accent1 9 2 2 2 3" xfId="1178"/>
    <cellStyle name="20% - Accent1 9 2 2 3" xfId="1179"/>
    <cellStyle name="20% - Accent1 9 2 2 3 2" xfId="1180"/>
    <cellStyle name="20% - Accent1 9 2 2 4" xfId="1181"/>
    <cellStyle name="20% - Accent1 9 2 3" xfId="1182"/>
    <cellStyle name="20% - Accent1 9 2 3 2" xfId="1183"/>
    <cellStyle name="20% - Accent1 9 2 3 2 2" xfId="1184"/>
    <cellStyle name="20% - Accent1 9 2 3 2 2 2" xfId="1185"/>
    <cellStyle name="20% - Accent1 9 2 3 2 3" xfId="1186"/>
    <cellStyle name="20% - Accent1 9 2 3 3" xfId="1187"/>
    <cellStyle name="20% - Accent1 9 2 3 3 2" xfId="1188"/>
    <cellStyle name="20% - Accent1 9 2 3 4" xfId="1189"/>
    <cellStyle name="20% - Accent1 9 2 4" xfId="1190"/>
    <cellStyle name="20% - Accent1 9 2 4 2" xfId="1191"/>
    <cellStyle name="20% - Accent1 9 2 4 2 2" xfId="1192"/>
    <cellStyle name="20% - Accent1 9 2 4 2 2 2" xfId="1193"/>
    <cellStyle name="20% - Accent1 9 2 4 2 3" xfId="1194"/>
    <cellStyle name="20% - Accent1 9 2 4 3" xfId="1195"/>
    <cellStyle name="20% - Accent1 9 2 4 3 2" xfId="1196"/>
    <cellStyle name="20% - Accent1 9 2 4 4" xfId="1197"/>
    <cellStyle name="20% - Accent1 9 2 5" xfId="1198"/>
    <cellStyle name="20% - Accent1 9 2 5 2" xfId="1199"/>
    <cellStyle name="20% - Accent1 9 2 5 2 2" xfId="1200"/>
    <cellStyle name="20% - Accent1 9 2 5 2 2 2" xfId="1201"/>
    <cellStyle name="20% - Accent1 9 2 5 2 3" xfId="1202"/>
    <cellStyle name="20% - Accent1 9 2 5 3" xfId="1203"/>
    <cellStyle name="20% - Accent1 9 2 5 3 2" xfId="1204"/>
    <cellStyle name="20% - Accent1 9 2 5 4" xfId="1205"/>
    <cellStyle name="20% - Accent1 9 2 6" xfId="1206"/>
    <cellStyle name="20% - Accent1 9 2 6 2" xfId="1207"/>
    <cellStyle name="20% - Accent1 9 2 6 2 2" xfId="1208"/>
    <cellStyle name="20% - Accent1 9 2 6 3" xfId="1209"/>
    <cellStyle name="20% - Accent1 9 2 7" xfId="1210"/>
    <cellStyle name="20% - Accent1 9 2 7 2" xfId="1211"/>
    <cellStyle name="20% - Accent1 9 2 8" xfId="1212"/>
    <cellStyle name="20% - Accent1 9 2 8 2" xfId="1213"/>
    <cellStyle name="20% - Accent1 9 2 9" xfId="1214"/>
    <cellStyle name="20% - Accent1 9 3" xfId="1215"/>
    <cellStyle name="20% - Accent1 9 3 10" xfId="1216"/>
    <cellStyle name="20% - Accent1 9 3 11" xfId="1217"/>
    <cellStyle name="20% - Accent1 9 3 2" xfId="1218"/>
    <cellStyle name="20% - Accent1 9 3 2 2" xfId="1219"/>
    <cellStyle name="20% - Accent1 9 3 2 2 2" xfId="1220"/>
    <cellStyle name="20% - Accent1 9 3 2 2 2 2" xfId="1221"/>
    <cellStyle name="20% - Accent1 9 3 2 2 2 2 2" xfId="1222"/>
    <cellStyle name="20% - Accent1 9 3 2 2 2 3" xfId="1223"/>
    <cellStyle name="20% - Accent1 9 3 2 2 3" xfId="1224"/>
    <cellStyle name="20% - Accent1 9 3 2 2 3 2" xfId="1225"/>
    <cellStyle name="20% - Accent1 9 3 2 2 4" xfId="1226"/>
    <cellStyle name="20% - Accent1 9 3 2 3" xfId="1227"/>
    <cellStyle name="20% - Accent1 9 3 2 3 2" xfId="1228"/>
    <cellStyle name="20% - Accent1 9 3 2 3 2 2" xfId="1229"/>
    <cellStyle name="20% - Accent1 9 3 2 3 2 2 2" xfId="1230"/>
    <cellStyle name="20% - Accent1 9 3 2 3 2 3" xfId="1231"/>
    <cellStyle name="20% - Accent1 9 3 2 3 3" xfId="1232"/>
    <cellStyle name="20% - Accent1 9 3 2 3 3 2" xfId="1233"/>
    <cellStyle name="20% - Accent1 9 3 2 3 4" xfId="1234"/>
    <cellStyle name="20% - Accent1 9 3 2 4" xfId="1235"/>
    <cellStyle name="20% - Accent1 9 3 2 4 2" xfId="1236"/>
    <cellStyle name="20% - Accent1 9 3 2 4 2 2" xfId="1237"/>
    <cellStyle name="20% - Accent1 9 3 2 4 2 2 2" xfId="1238"/>
    <cellStyle name="20% - Accent1 9 3 2 4 2 3" xfId="1239"/>
    <cellStyle name="20% - Accent1 9 3 2 4 3" xfId="1240"/>
    <cellStyle name="20% - Accent1 9 3 2 4 3 2" xfId="1241"/>
    <cellStyle name="20% - Accent1 9 3 2 4 4" xfId="1242"/>
    <cellStyle name="20% - Accent1 9 3 2 5" xfId="1243"/>
    <cellStyle name="20% - Accent1 9 3 2 5 2" xfId="1244"/>
    <cellStyle name="20% - Accent1 9 3 2 5 2 2" xfId="1245"/>
    <cellStyle name="20% - Accent1 9 3 2 5 2 2 2" xfId="1246"/>
    <cellStyle name="20% - Accent1 9 3 2 5 2 3" xfId="1247"/>
    <cellStyle name="20% - Accent1 9 3 2 5 3" xfId="1248"/>
    <cellStyle name="20% - Accent1 9 3 2 5 3 2" xfId="1249"/>
    <cellStyle name="20% - Accent1 9 3 2 5 4" xfId="1250"/>
    <cellStyle name="20% - Accent1 9 3 2 6" xfId="1251"/>
    <cellStyle name="20% - Accent1 9 3 2 6 2" xfId="1252"/>
    <cellStyle name="20% - Accent1 9 3 2 6 2 2" xfId="1253"/>
    <cellStyle name="20% - Accent1 9 3 2 6 3" xfId="1254"/>
    <cellStyle name="20% - Accent1 9 3 2 7" xfId="1255"/>
    <cellStyle name="20% - Accent1 9 3 2 7 2" xfId="1256"/>
    <cellStyle name="20% - Accent1 9 3 2 8" xfId="1257"/>
    <cellStyle name="20% - Accent1 9 3 2 9" xfId="1258"/>
    <cellStyle name="20% - Accent1 9 3 3" xfId="1259"/>
    <cellStyle name="20% - Accent1 9 3 3 2" xfId="1260"/>
    <cellStyle name="20% - Accent1 9 3 3 2 2" xfId="1261"/>
    <cellStyle name="20% - Accent1 9 3 3 2 2 2" xfId="1262"/>
    <cellStyle name="20% - Accent1 9 3 3 2 2 2 2" xfId="1263"/>
    <cellStyle name="20% - Accent1 9 3 3 2 2 3" xfId="1264"/>
    <cellStyle name="20% - Accent1 9 3 3 2 3" xfId="1265"/>
    <cellStyle name="20% - Accent1 9 3 3 2 3 2" xfId="1266"/>
    <cellStyle name="20% - Accent1 9 3 3 2 4" xfId="1267"/>
    <cellStyle name="20% - Accent1 9 3 3 3" xfId="1268"/>
    <cellStyle name="20% - Accent1 9 3 3 3 2" xfId="1269"/>
    <cellStyle name="20% - Accent1 9 3 3 3 2 2" xfId="1270"/>
    <cellStyle name="20% - Accent1 9 3 3 3 2 2 2" xfId="1271"/>
    <cellStyle name="20% - Accent1 9 3 3 3 2 3" xfId="1272"/>
    <cellStyle name="20% - Accent1 9 3 3 3 3" xfId="1273"/>
    <cellStyle name="20% - Accent1 9 3 3 3 3 2" xfId="1274"/>
    <cellStyle name="20% - Accent1 9 3 3 3 4" xfId="1275"/>
    <cellStyle name="20% - Accent1 9 3 3 4" xfId="1276"/>
    <cellStyle name="20% - Accent1 9 3 3 4 2" xfId="1277"/>
    <cellStyle name="20% - Accent1 9 3 3 4 2 2" xfId="1278"/>
    <cellStyle name="20% - Accent1 9 3 3 4 2 2 2" xfId="1279"/>
    <cellStyle name="20% - Accent1 9 3 3 4 2 3" xfId="1280"/>
    <cellStyle name="20% - Accent1 9 3 3 4 3" xfId="1281"/>
    <cellStyle name="20% - Accent1 9 3 3 4 3 2" xfId="1282"/>
    <cellStyle name="20% - Accent1 9 3 3 4 4" xfId="1283"/>
    <cellStyle name="20% - Accent1 9 3 3 5" xfId="1284"/>
    <cellStyle name="20% - Accent1 9 3 3 5 2" xfId="1285"/>
    <cellStyle name="20% - Accent1 9 3 3 5 2 2" xfId="1286"/>
    <cellStyle name="20% - Accent1 9 3 3 5 3" xfId="1287"/>
    <cellStyle name="20% - Accent1 9 3 3 6" xfId="1288"/>
    <cellStyle name="20% - Accent1 9 3 3 6 2" xfId="1289"/>
    <cellStyle name="20% - Accent1 9 3 3 7" xfId="1290"/>
    <cellStyle name="20% - Accent1 9 3 4" xfId="1291"/>
    <cellStyle name="20% - Accent1 9 3 4 2" xfId="1292"/>
    <cellStyle name="20% - Accent1 9 3 4 2 2" xfId="1293"/>
    <cellStyle name="20% - Accent1 9 3 4 2 2 2" xfId="1294"/>
    <cellStyle name="20% - Accent1 9 3 4 2 3" xfId="1295"/>
    <cellStyle name="20% - Accent1 9 3 4 3" xfId="1296"/>
    <cellStyle name="20% - Accent1 9 3 4 3 2" xfId="1297"/>
    <cellStyle name="20% - Accent1 9 3 4 4" xfId="1298"/>
    <cellStyle name="20% - Accent1 9 3 5" xfId="1299"/>
    <cellStyle name="20% - Accent1 9 3 5 2" xfId="1300"/>
    <cellStyle name="20% - Accent1 9 3 5 2 2" xfId="1301"/>
    <cellStyle name="20% - Accent1 9 3 5 2 2 2" xfId="1302"/>
    <cellStyle name="20% - Accent1 9 3 5 2 3" xfId="1303"/>
    <cellStyle name="20% - Accent1 9 3 5 3" xfId="1304"/>
    <cellStyle name="20% - Accent1 9 3 5 3 2" xfId="1305"/>
    <cellStyle name="20% - Accent1 9 3 5 4" xfId="1306"/>
    <cellStyle name="20% - Accent1 9 3 6" xfId="1307"/>
    <cellStyle name="20% - Accent1 9 3 6 2" xfId="1308"/>
    <cellStyle name="20% - Accent1 9 3 6 2 2" xfId="1309"/>
    <cellStyle name="20% - Accent1 9 3 6 2 2 2" xfId="1310"/>
    <cellStyle name="20% - Accent1 9 3 6 2 3" xfId="1311"/>
    <cellStyle name="20% - Accent1 9 3 6 3" xfId="1312"/>
    <cellStyle name="20% - Accent1 9 3 6 3 2" xfId="1313"/>
    <cellStyle name="20% - Accent1 9 3 6 4" xfId="1314"/>
    <cellStyle name="20% - Accent1 9 3 7" xfId="1315"/>
    <cellStyle name="20% - Accent1 9 3 7 2" xfId="1316"/>
    <cellStyle name="20% - Accent1 9 3 7 2 2" xfId="1317"/>
    <cellStyle name="20% - Accent1 9 3 7 2 2 2" xfId="1318"/>
    <cellStyle name="20% - Accent1 9 3 7 2 3" xfId="1319"/>
    <cellStyle name="20% - Accent1 9 3 7 3" xfId="1320"/>
    <cellStyle name="20% - Accent1 9 3 7 3 2" xfId="1321"/>
    <cellStyle name="20% - Accent1 9 3 7 4" xfId="1322"/>
    <cellStyle name="20% - Accent1 9 3 8" xfId="1323"/>
    <cellStyle name="20% - Accent1 9 3 8 2" xfId="1324"/>
    <cellStyle name="20% - Accent1 9 3 8 2 2" xfId="1325"/>
    <cellStyle name="20% - Accent1 9 3 8 3" xfId="1326"/>
    <cellStyle name="20% - Accent1 9 3 9" xfId="1327"/>
    <cellStyle name="20% - Accent1 9 3 9 2" xfId="1328"/>
    <cellStyle name="20% - Accent1 9 4" xfId="1329"/>
    <cellStyle name="20% - Accent1 9 4 2" xfId="1330"/>
    <cellStyle name="20% - Accent1 9 4 2 2" xfId="1331"/>
    <cellStyle name="20% - Accent1 9 4 2 2 2" xfId="1332"/>
    <cellStyle name="20% - Accent1 9 4 2 2 2 2" xfId="1333"/>
    <cellStyle name="20% - Accent1 9 4 2 2 3" xfId="1334"/>
    <cellStyle name="20% - Accent1 9 4 2 3" xfId="1335"/>
    <cellStyle name="20% - Accent1 9 4 2 3 2" xfId="1336"/>
    <cellStyle name="20% - Accent1 9 4 2 4" xfId="1337"/>
    <cellStyle name="20% - Accent1 9 4 3" xfId="1338"/>
    <cellStyle name="20% - Accent1 9 4 3 2" xfId="1339"/>
    <cellStyle name="20% - Accent1 9 4 3 2 2" xfId="1340"/>
    <cellStyle name="20% - Accent1 9 4 3 2 2 2" xfId="1341"/>
    <cellStyle name="20% - Accent1 9 4 3 2 3" xfId="1342"/>
    <cellStyle name="20% - Accent1 9 4 3 3" xfId="1343"/>
    <cellStyle name="20% - Accent1 9 4 3 3 2" xfId="1344"/>
    <cellStyle name="20% - Accent1 9 4 3 4" xfId="1345"/>
    <cellStyle name="20% - Accent1 9 4 4" xfId="1346"/>
    <cellStyle name="20% - Accent1 9 4 4 2" xfId="1347"/>
    <cellStyle name="20% - Accent1 9 4 4 2 2" xfId="1348"/>
    <cellStyle name="20% - Accent1 9 4 4 2 2 2" xfId="1349"/>
    <cellStyle name="20% - Accent1 9 4 4 2 3" xfId="1350"/>
    <cellStyle name="20% - Accent1 9 4 4 3" xfId="1351"/>
    <cellStyle name="20% - Accent1 9 4 4 3 2" xfId="1352"/>
    <cellStyle name="20% - Accent1 9 4 4 4" xfId="1353"/>
    <cellStyle name="20% - Accent1 9 4 5" xfId="1354"/>
    <cellStyle name="20% - Accent1 9 4 5 2" xfId="1355"/>
    <cellStyle name="20% - Accent1 9 4 5 2 2" xfId="1356"/>
    <cellStyle name="20% - Accent1 9 4 5 2 2 2" xfId="1357"/>
    <cellStyle name="20% - Accent1 9 4 5 2 3" xfId="1358"/>
    <cellStyle name="20% - Accent1 9 4 5 3" xfId="1359"/>
    <cellStyle name="20% - Accent1 9 4 5 3 2" xfId="1360"/>
    <cellStyle name="20% - Accent1 9 4 5 4" xfId="1361"/>
    <cellStyle name="20% - Accent1 9 4 6" xfId="1362"/>
    <cellStyle name="20% - Accent1 9 4 6 2" xfId="1363"/>
    <cellStyle name="20% - Accent1 9 4 6 2 2" xfId="1364"/>
    <cellStyle name="20% - Accent1 9 4 6 3" xfId="1365"/>
    <cellStyle name="20% - Accent1 9 4 7" xfId="1366"/>
    <cellStyle name="20% - Accent1 9 4 7 2" xfId="1367"/>
    <cellStyle name="20% - Accent1 9 4 8" xfId="1368"/>
    <cellStyle name="20% - Accent1 9 4 9" xfId="1369"/>
    <cellStyle name="20% - Accent1 9 5" xfId="1370"/>
    <cellStyle name="20% - Accent1 9 5 2" xfId="1371"/>
    <cellStyle name="20% - Accent1 9 5 2 2" xfId="1372"/>
    <cellStyle name="20% - Accent1 9 5 2 2 2" xfId="1373"/>
    <cellStyle name="20% - Accent1 9 5 2 2 2 2" xfId="1374"/>
    <cellStyle name="20% - Accent1 9 5 2 2 3" xfId="1375"/>
    <cellStyle name="20% - Accent1 9 5 2 3" xfId="1376"/>
    <cellStyle name="20% - Accent1 9 5 2 3 2" xfId="1377"/>
    <cellStyle name="20% - Accent1 9 5 2 4" xfId="1378"/>
    <cellStyle name="20% - Accent1 9 5 3" xfId="1379"/>
    <cellStyle name="20% - Accent1 9 5 3 2" xfId="1380"/>
    <cellStyle name="20% - Accent1 9 5 3 2 2" xfId="1381"/>
    <cellStyle name="20% - Accent1 9 5 3 2 2 2" xfId="1382"/>
    <cellStyle name="20% - Accent1 9 5 3 2 3" xfId="1383"/>
    <cellStyle name="20% - Accent1 9 5 3 3" xfId="1384"/>
    <cellStyle name="20% - Accent1 9 5 3 3 2" xfId="1385"/>
    <cellStyle name="20% - Accent1 9 5 3 4" xfId="1386"/>
    <cellStyle name="20% - Accent1 9 5 4" xfId="1387"/>
    <cellStyle name="20% - Accent1 9 5 4 2" xfId="1388"/>
    <cellStyle name="20% - Accent1 9 5 4 2 2" xfId="1389"/>
    <cellStyle name="20% - Accent1 9 5 4 2 2 2" xfId="1390"/>
    <cellStyle name="20% - Accent1 9 5 4 2 3" xfId="1391"/>
    <cellStyle name="20% - Accent1 9 5 4 3" xfId="1392"/>
    <cellStyle name="20% - Accent1 9 5 4 3 2" xfId="1393"/>
    <cellStyle name="20% - Accent1 9 5 4 4" xfId="1394"/>
    <cellStyle name="20% - Accent1 9 5 5" xfId="1395"/>
    <cellStyle name="20% - Accent1 9 5 5 2" xfId="1396"/>
    <cellStyle name="20% - Accent1 9 5 5 2 2" xfId="1397"/>
    <cellStyle name="20% - Accent1 9 5 5 2 2 2" xfId="1398"/>
    <cellStyle name="20% - Accent1 9 5 5 2 3" xfId="1399"/>
    <cellStyle name="20% - Accent1 9 5 5 3" xfId="1400"/>
    <cellStyle name="20% - Accent1 9 5 5 3 2" xfId="1401"/>
    <cellStyle name="20% - Accent1 9 5 5 4" xfId="1402"/>
    <cellStyle name="20% - Accent1 9 5 6" xfId="1403"/>
    <cellStyle name="20% - Accent1 9 5 6 2" xfId="1404"/>
    <cellStyle name="20% - Accent1 9 5 6 2 2" xfId="1405"/>
    <cellStyle name="20% - Accent1 9 5 6 3" xfId="1406"/>
    <cellStyle name="20% - Accent1 9 5 7" xfId="1407"/>
    <cellStyle name="20% - Accent1 9 5 7 2" xfId="1408"/>
    <cellStyle name="20% - Accent1 9 5 8" xfId="1409"/>
    <cellStyle name="20% - Accent1 9 5 9" xfId="1410"/>
    <cellStyle name="20% - Accent1 9 6" xfId="1411"/>
    <cellStyle name="20% - Accent1 9 6 2" xfId="1412"/>
    <cellStyle name="20% - Accent1 9 6 2 2" xfId="1413"/>
    <cellStyle name="20% - Accent1 9 6 2 2 2" xfId="1414"/>
    <cellStyle name="20% - Accent1 9 6 2 2 2 2" xfId="1415"/>
    <cellStyle name="20% - Accent1 9 6 2 2 3" xfId="1416"/>
    <cellStyle name="20% - Accent1 9 6 2 3" xfId="1417"/>
    <cellStyle name="20% - Accent1 9 6 2 3 2" xfId="1418"/>
    <cellStyle name="20% - Accent1 9 6 2 4" xfId="1419"/>
    <cellStyle name="20% - Accent1 9 6 3" xfId="1420"/>
    <cellStyle name="20% - Accent1 9 6 3 2" xfId="1421"/>
    <cellStyle name="20% - Accent1 9 6 3 2 2" xfId="1422"/>
    <cellStyle name="20% - Accent1 9 6 3 2 2 2" xfId="1423"/>
    <cellStyle name="20% - Accent1 9 6 3 2 3" xfId="1424"/>
    <cellStyle name="20% - Accent1 9 6 3 3" xfId="1425"/>
    <cellStyle name="20% - Accent1 9 6 3 3 2" xfId="1426"/>
    <cellStyle name="20% - Accent1 9 6 3 4" xfId="1427"/>
    <cellStyle name="20% - Accent1 9 6 4" xfId="1428"/>
    <cellStyle name="20% - Accent1 9 6 4 2" xfId="1429"/>
    <cellStyle name="20% - Accent1 9 6 4 2 2" xfId="1430"/>
    <cellStyle name="20% - Accent1 9 6 4 2 2 2" xfId="1431"/>
    <cellStyle name="20% - Accent1 9 6 4 2 3" xfId="1432"/>
    <cellStyle name="20% - Accent1 9 6 4 3" xfId="1433"/>
    <cellStyle name="20% - Accent1 9 6 4 3 2" xfId="1434"/>
    <cellStyle name="20% - Accent1 9 6 4 4" xfId="1435"/>
    <cellStyle name="20% - Accent1 9 6 5" xfId="1436"/>
    <cellStyle name="20% - Accent1 9 6 5 2" xfId="1437"/>
    <cellStyle name="20% - Accent1 9 6 5 2 2" xfId="1438"/>
    <cellStyle name="20% - Accent1 9 6 5 2 2 2" xfId="1439"/>
    <cellStyle name="20% - Accent1 9 6 5 2 3" xfId="1440"/>
    <cellStyle name="20% - Accent1 9 6 5 3" xfId="1441"/>
    <cellStyle name="20% - Accent1 9 6 5 3 2" xfId="1442"/>
    <cellStyle name="20% - Accent1 9 6 5 4" xfId="1443"/>
    <cellStyle name="20% - Accent1 9 6 6" xfId="1444"/>
    <cellStyle name="20% - Accent1 9 6 6 2" xfId="1445"/>
    <cellStyle name="20% - Accent1 9 6 6 2 2" xfId="1446"/>
    <cellStyle name="20% - Accent1 9 6 6 3" xfId="1447"/>
    <cellStyle name="20% - Accent1 9 6 7" xfId="1448"/>
    <cellStyle name="20% - Accent1 9 6 7 2" xfId="1449"/>
    <cellStyle name="20% - Accent1 9 6 8" xfId="1450"/>
    <cellStyle name="20% - Accent1 9 6 9" xfId="1451"/>
    <cellStyle name="20% - Accent1 9 7" xfId="1452"/>
    <cellStyle name="20% - Accent1 9 7 10" xfId="1453"/>
    <cellStyle name="20% - Accent1 9 7 2" xfId="1454"/>
    <cellStyle name="20% - Accent1 9 7 2 2" xfId="1455"/>
    <cellStyle name="20% - Accent1 9 7 2 2 2" xfId="1456"/>
    <cellStyle name="20% - Accent1 9 7 2 2 2 2" xfId="1457"/>
    <cellStyle name="20% - Accent1 9 7 2 2 3" xfId="1458"/>
    <cellStyle name="20% - Accent1 9 7 2 3" xfId="1459"/>
    <cellStyle name="20% - Accent1 9 7 2 3 2" xfId="1460"/>
    <cellStyle name="20% - Accent1 9 7 2 4" xfId="1461"/>
    <cellStyle name="20% - Accent1 9 7 3" xfId="1462"/>
    <cellStyle name="20% - Accent1 9 7 3 2" xfId="1463"/>
    <cellStyle name="20% - Accent1 9 7 3 2 2" xfId="1464"/>
    <cellStyle name="20% - Accent1 9 7 3 2 2 2" xfId="1465"/>
    <cellStyle name="20% - Accent1 9 7 3 2 3" xfId="1466"/>
    <cellStyle name="20% - Accent1 9 7 3 3" xfId="1467"/>
    <cellStyle name="20% - Accent1 9 7 3 3 2" xfId="1468"/>
    <cellStyle name="20% - Accent1 9 7 3 4" xfId="1469"/>
    <cellStyle name="20% - Accent1 9 7 4" xfId="1470"/>
    <cellStyle name="20% - Accent1 9 7 4 2" xfId="1471"/>
    <cellStyle name="20% - Accent1 9 7 4 2 2" xfId="1472"/>
    <cellStyle name="20% - Accent1 9 7 4 2 2 2" xfId="1473"/>
    <cellStyle name="20% - Accent1 9 7 4 2 3" xfId="1474"/>
    <cellStyle name="20% - Accent1 9 7 4 3" xfId="1475"/>
    <cellStyle name="20% - Accent1 9 7 4 3 2" xfId="1476"/>
    <cellStyle name="20% - Accent1 9 7 4 4" xfId="1477"/>
    <cellStyle name="20% - Accent1 9 7 5" xfId="1478"/>
    <cellStyle name="20% - Accent1 9 7 5 2" xfId="1479"/>
    <cellStyle name="20% - Accent1 9 7 5 2 2" xfId="1480"/>
    <cellStyle name="20% - Accent1 9 7 5 2 2 2" xfId="1481"/>
    <cellStyle name="20% - Accent1 9 7 5 2 3" xfId="1482"/>
    <cellStyle name="20% - Accent1 9 7 5 3" xfId="1483"/>
    <cellStyle name="20% - Accent1 9 7 5 3 2" xfId="1484"/>
    <cellStyle name="20% - Accent1 9 7 5 4" xfId="1485"/>
    <cellStyle name="20% - Accent1 9 7 6" xfId="1486"/>
    <cellStyle name="20% - Accent1 9 7 6 2" xfId="1487"/>
    <cellStyle name="20% - Accent1 9 7 6 2 2" xfId="1488"/>
    <cellStyle name="20% - Accent1 9 7 6 2 2 2" xfId="1489"/>
    <cellStyle name="20% - Accent1 9 7 6 2 3" xfId="1490"/>
    <cellStyle name="20% - Accent1 9 7 6 3" xfId="1491"/>
    <cellStyle name="20% - Accent1 9 7 6 3 2" xfId="1492"/>
    <cellStyle name="20% - Accent1 9 7 6 4" xfId="1493"/>
    <cellStyle name="20% - Accent1 9 7 7" xfId="1494"/>
    <cellStyle name="20% - Accent1 9 7 7 2" xfId="1495"/>
    <cellStyle name="20% - Accent1 9 7 7 2 2" xfId="1496"/>
    <cellStyle name="20% - Accent1 9 7 7 3" xfId="1497"/>
    <cellStyle name="20% - Accent1 9 7 8" xfId="1498"/>
    <cellStyle name="20% - Accent1 9 7 8 2" xfId="1499"/>
    <cellStyle name="20% - Accent1 9 7 9" xfId="1500"/>
    <cellStyle name="20% - Accent1 9 8" xfId="1501"/>
    <cellStyle name="20% - Accent1 9 8 2" xfId="1502"/>
    <cellStyle name="20% - Accent1 9 8 2 2" xfId="1503"/>
    <cellStyle name="20% - Accent1 9 8 2 2 2" xfId="1504"/>
    <cellStyle name="20% - Accent1 9 8 2 3" xfId="1505"/>
    <cellStyle name="20% - Accent1 9 8 3" xfId="1506"/>
    <cellStyle name="20% - Accent1 9 8 3 2" xfId="1507"/>
    <cellStyle name="20% - Accent1 9 8 4" xfId="1508"/>
    <cellStyle name="20% - Accent1 9 9" xfId="1509"/>
    <cellStyle name="20% - Accent1 9 9 2" xfId="1510"/>
    <cellStyle name="20% - Accent1 9 9 2 2" xfId="1511"/>
    <cellStyle name="20% - Accent1 9 9 2 2 2" xfId="1512"/>
    <cellStyle name="20% - Accent1 9 9 2 3" xfId="1513"/>
    <cellStyle name="20% - Accent1 9 9 3" xfId="1514"/>
    <cellStyle name="20% - Accent1 9 9 3 2" xfId="1515"/>
    <cellStyle name="20% - Accent1 9 9 4" xfId="1516"/>
    <cellStyle name="20% - Accent2 10" xfId="1517"/>
    <cellStyle name="20% - Accent2 10 2" xfId="1518"/>
    <cellStyle name="20% - Accent2 10 3" xfId="1519"/>
    <cellStyle name="20% - Accent2 10 3 2" xfId="1520"/>
    <cellStyle name="20% - Accent2 10 3 2 2" xfId="1521"/>
    <cellStyle name="20% - Accent2 10 3 2 2 2" xfId="1522"/>
    <cellStyle name="20% - Accent2 10 3 2 3" xfId="1523"/>
    <cellStyle name="20% - Accent2 10 3 3" xfId="1524"/>
    <cellStyle name="20% - Accent2 10 3 3 2" xfId="1525"/>
    <cellStyle name="20% - Accent2 10 3 4" xfId="1526"/>
    <cellStyle name="20% - Accent2 10 3 5" xfId="1527"/>
    <cellStyle name="20% - Accent2 10 4" xfId="1528"/>
    <cellStyle name="20% - Accent2 10 4 2" xfId="1529"/>
    <cellStyle name="20% - Accent2 10 4 2 2" xfId="1530"/>
    <cellStyle name="20% - Accent2 10 4 3" xfId="1531"/>
    <cellStyle name="20% - Accent2 10 5" xfId="1532"/>
    <cellStyle name="20% - Accent2 10 5 2" xfId="1533"/>
    <cellStyle name="20% - Accent2 10 6" xfId="1534"/>
    <cellStyle name="20% - Accent2 10 6 2" xfId="1535"/>
    <cellStyle name="20% - Accent2 10 7" xfId="1536"/>
    <cellStyle name="20% - Accent2 11" xfId="1537"/>
    <cellStyle name="20% - Accent2 11 10" xfId="1538"/>
    <cellStyle name="20% - Accent2 11 10 2" xfId="1539"/>
    <cellStyle name="20% - Accent2 11 10 2 2" xfId="1540"/>
    <cellStyle name="20% - Accent2 11 10 2 2 2" xfId="1541"/>
    <cellStyle name="20% - Accent2 11 10 2 3" xfId="1542"/>
    <cellStyle name="20% - Accent2 11 10 3" xfId="1543"/>
    <cellStyle name="20% - Accent2 11 10 3 2" xfId="1544"/>
    <cellStyle name="20% - Accent2 11 10 4" xfId="1545"/>
    <cellStyle name="20% - Accent2 11 11" xfId="1546"/>
    <cellStyle name="20% - Accent2 11 11 2" xfId="1547"/>
    <cellStyle name="20% - Accent2 11 11 2 2" xfId="1548"/>
    <cellStyle name="20% - Accent2 11 11 2 2 2" xfId="1549"/>
    <cellStyle name="20% - Accent2 11 11 2 3" xfId="1550"/>
    <cellStyle name="20% - Accent2 11 11 3" xfId="1551"/>
    <cellStyle name="20% - Accent2 11 11 3 2" xfId="1552"/>
    <cellStyle name="20% - Accent2 11 11 4" xfId="1553"/>
    <cellStyle name="20% - Accent2 11 12" xfId="1554"/>
    <cellStyle name="20% - Accent2 11 12 2" xfId="1555"/>
    <cellStyle name="20% - Accent2 11 12 2 2" xfId="1556"/>
    <cellStyle name="20% - Accent2 11 12 2 2 2" xfId="1557"/>
    <cellStyle name="20% - Accent2 11 12 2 3" xfId="1558"/>
    <cellStyle name="20% - Accent2 11 12 3" xfId="1559"/>
    <cellStyle name="20% - Accent2 11 12 3 2" xfId="1560"/>
    <cellStyle name="20% - Accent2 11 12 4" xfId="1561"/>
    <cellStyle name="20% - Accent2 11 13" xfId="1562"/>
    <cellStyle name="20% - Accent2 11 13 2" xfId="1563"/>
    <cellStyle name="20% - Accent2 11 13 2 2" xfId="1564"/>
    <cellStyle name="20% - Accent2 11 13 2 2 2" xfId="1565"/>
    <cellStyle name="20% - Accent2 11 13 2 3" xfId="1566"/>
    <cellStyle name="20% - Accent2 11 13 3" xfId="1567"/>
    <cellStyle name="20% - Accent2 11 13 3 2" xfId="1568"/>
    <cellStyle name="20% - Accent2 11 13 4" xfId="1569"/>
    <cellStyle name="20% - Accent2 11 14" xfId="1570"/>
    <cellStyle name="20% - Accent2 11 14 2" xfId="1571"/>
    <cellStyle name="20% - Accent2 11 14 2 2" xfId="1572"/>
    <cellStyle name="20% - Accent2 11 14 3" xfId="1573"/>
    <cellStyle name="20% - Accent2 11 15" xfId="1574"/>
    <cellStyle name="20% - Accent2 11 15 2" xfId="1575"/>
    <cellStyle name="20% - Accent2 11 16" xfId="1576"/>
    <cellStyle name="20% - Accent2 11 16 2" xfId="1577"/>
    <cellStyle name="20% - Accent2 11 17" xfId="1578"/>
    <cellStyle name="20% - Accent2 11 18" xfId="1579"/>
    <cellStyle name="20% - Accent2 11 2" xfId="1580"/>
    <cellStyle name="20% - Accent2 11 2 2" xfId="1581"/>
    <cellStyle name="20% - Accent2 11 2 2 2" xfId="1582"/>
    <cellStyle name="20% - Accent2 11 2 2 2 2" xfId="1583"/>
    <cellStyle name="20% - Accent2 11 2 2 2 2 2" xfId="1584"/>
    <cellStyle name="20% - Accent2 11 2 2 2 3" xfId="1585"/>
    <cellStyle name="20% - Accent2 11 2 2 3" xfId="1586"/>
    <cellStyle name="20% - Accent2 11 2 2 3 2" xfId="1587"/>
    <cellStyle name="20% - Accent2 11 2 2 4" xfId="1588"/>
    <cellStyle name="20% - Accent2 11 2 3" xfId="1589"/>
    <cellStyle name="20% - Accent2 11 2 3 2" xfId="1590"/>
    <cellStyle name="20% - Accent2 11 2 3 2 2" xfId="1591"/>
    <cellStyle name="20% - Accent2 11 2 3 2 2 2" xfId="1592"/>
    <cellStyle name="20% - Accent2 11 2 3 2 3" xfId="1593"/>
    <cellStyle name="20% - Accent2 11 2 3 3" xfId="1594"/>
    <cellStyle name="20% - Accent2 11 2 3 3 2" xfId="1595"/>
    <cellStyle name="20% - Accent2 11 2 3 4" xfId="1596"/>
    <cellStyle name="20% - Accent2 11 2 4" xfId="1597"/>
    <cellStyle name="20% - Accent2 11 2 4 2" xfId="1598"/>
    <cellStyle name="20% - Accent2 11 2 4 2 2" xfId="1599"/>
    <cellStyle name="20% - Accent2 11 2 4 2 2 2" xfId="1600"/>
    <cellStyle name="20% - Accent2 11 2 4 2 3" xfId="1601"/>
    <cellStyle name="20% - Accent2 11 2 4 3" xfId="1602"/>
    <cellStyle name="20% - Accent2 11 2 4 3 2" xfId="1603"/>
    <cellStyle name="20% - Accent2 11 2 4 4" xfId="1604"/>
    <cellStyle name="20% - Accent2 11 2 5" xfId="1605"/>
    <cellStyle name="20% - Accent2 11 2 5 2" xfId="1606"/>
    <cellStyle name="20% - Accent2 11 2 5 2 2" xfId="1607"/>
    <cellStyle name="20% - Accent2 11 2 5 2 2 2" xfId="1608"/>
    <cellStyle name="20% - Accent2 11 2 5 2 3" xfId="1609"/>
    <cellStyle name="20% - Accent2 11 2 5 3" xfId="1610"/>
    <cellStyle name="20% - Accent2 11 2 5 3 2" xfId="1611"/>
    <cellStyle name="20% - Accent2 11 2 5 4" xfId="1612"/>
    <cellStyle name="20% - Accent2 11 2 6" xfId="1613"/>
    <cellStyle name="20% - Accent2 11 2 6 2" xfId="1614"/>
    <cellStyle name="20% - Accent2 11 2 6 2 2" xfId="1615"/>
    <cellStyle name="20% - Accent2 11 2 6 3" xfId="1616"/>
    <cellStyle name="20% - Accent2 11 2 7" xfId="1617"/>
    <cellStyle name="20% - Accent2 11 2 7 2" xfId="1618"/>
    <cellStyle name="20% - Accent2 11 2 8" xfId="1619"/>
    <cellStyle name="20% - Accent2 11 2 9" xfId="1620"/>
    <cellStyle name="20% - Accent2 11 3" xfId="1621"/>
    <cellStyle name="20% - Accent2 11 3 10" xfId="1622"/>
    <cellStyle name="20% - Accent2 11 3 11" xfId="1623"/>
    <cellStyle name="20% - Accent2 11 3 2" xfId="1624"/>
    <cellStyle name="20% - Accent2 11 3 2 2" xfId="1625"/>
    <cellStyle name="20% - Accent2 11 3 2 2 2" xfId="1626"/>
    <cellStyle name="20% - Accent2 11 3 2 2 2 2" xfId="1627"/>
    <cellStyle name="20% - Accent2 11 3 2 2 2 2 2" xfId="1628"/>
    <cellStyle name="20% - Accent2 11 3 2 2 2 3" xfId="1629"/>
    <cellStyle name="20% - Accent2 11 3 2 2 3" xfId="1630"/>
    <cellStyle name="20% - Accent2 11 3 2 2 3 2" xfId="1631"/>
    <cellStyle name="20% - Accent2 11 3 2 2 4" xfId="1632"/>
    <cellStyle name="20% - Accent2 11 3 2 3" xfId="1633"/>
    <cellStyle name="20% - Accent2 11 3 2 3 2" xfId="1634"/>
    <cellStyle name="20% - Accent2 11 3 2 3 2 2" xfId="1635"/>
    <cellStyle name="20% - Accent2 11 3 2 3 2 2 2" xfId="1636"/>
    <cellStyle name="20% - Accent2 11 3 2 3 2 3" xfId="1637"/>
    <cellStyle name="20% - Accent2 11 3 2 3 3" xfId="1638"/>
    <cellStyle name="20% - Accent2 11 3 2 3 3 2" xfId="1639"/>
    <cellStyle name="20% - Accent2 11 3 2 3 4" xfId="1640"/>
    <cellStyle name="20% - Accent2 11 3 2 4" xfId="1641"/>
    <cellStyle name="20% - Accent2 11 3 2 4 2" xfId="1642"/>
    <cellStyle name="20% - Accent2 11 3 2 4 2 2" xfId="1643"/>
    <cellStyle name="20% - Accent2 11 3 2 4 2 2 2" xfId="1644"/>
    <cellStyle name="20% - Accent2 11 3 2 4 2 3" xfId="1645"/>
    <cellStyle name="20% - Accent2 11 3 2 4 3" xfId="1646"/>
    <cellStyle name="20% - Accent2 11 3 2 4 3 2" xfId="1647"/>
    <cellStyle name="20% - Accent2 11 3 2 4 4" xfId="1648"/>
    <cellStyle name="20% - Accent2 11 3 2 5" xfId="1649"/>
    <cellStyle name="20% - Accent2 11 3 2 5 2" xfId="1650"/>
    <cellStyle name="20% - Accent2 11 3 2 5 2 2" xfId="1651"/>
    <cellStyle name="20% - Accent2 11 3 2 5 2 2 2" xfId="1652"/>
    <cellStyle name="20% - Accent2 11 3 2 5 2 3" xfId="1653"/>
    <cellStyle name="20% - Accent2 11 3 2 5 3" xfId="1654"/>
    <cellStyle name="20% - Accent2 11 3 2 5 3 2" xfId="1655"/>
    <cellStyle name="20% - Accent2 11 3 2 5 4" xfId="1656"/>
    <cellStyle name="20% - Accent2 11 3 2 6" xfId="1657"/>
    <cellStyle name="20% - Accent2 11 3 2 6 2" xfId="1658"/>
    <cellStyle name="20% - Accent2 11 3 2 6 2 2" xfId="1659"/>
    <cellStyle name="20% - Accent2 11 3 2 6 3" xfId="1660"/>
    <cellStyle name="20% - Accent2 11 3 2 7" xfId="1661"/>
    <cellStyle name="20% - Accent2 11 3 2 7 2" xfId="1662"/>
    <cellStyle name="20% - Accent2 11 3 2 8" xfId="1663"/>
    <cellStyle name="20% - Accent2 11 3 2 9" xfId="1664"/>
    <cellStyle name="20% - Accent2 11 3 3" xfId="1665"/>
    <cellStyle name="20% - Accent2 11 3 3 2" xfId="1666"/>
    <cellStyle name="20% - Accent2 11 3 3 2 2" xfId="1667"/>
    <cellStyle name="20% - Accent2 11 3 3 2 2 2" xfId="1668"/>
    <cellStyle name="20% - Accent2 11 3 3 2 2 2 2" xfId="1669"/>
    <cellStyle name="20% - Accent2 11 3 3 2 2 3" xfId="1670"/>
    <cellStyle name="20% - Accent2 11 3 3 2 3" xfId="1671"/>
    <cellStyle name="20% - Accent2 11 3 3 2 3 2" xfId="1672"/>
    <cellStyle name="20% - Accent2 11 3 3 2 4" xfId="1673"/>
    <cellStyle name="20% - Accent2 11 3 3 3" xfId="1674"/>
    <cellStyle name="20% - Accent2 11 3 3 3 2" xfId="1675"/>
    <cellStyle name="20% - Accent2 11 3 3 3 2 2" xfId="1676"/>
    <cellStyle name="20% - Accent2 11 3 3 3 2 2 2" xfId="1677"/>
    <cellStyle name="20% - Accent2 11 3 3 3 2 3" xfId="1678"/>
    <cellStyle name="20% - Accent2 11 3 3 3 3" xfId="1679"/>
    <cellStyle name="20% - Accent2 11 3 3 3 3 2" xfId="1680"/>
    <cellStyle name="20% - Accent2 11 3 3 3 4" xfId="1681"/>
    <cellStyle name="20% - Accent2 11 3 3 4" xfId="1682"/>
    <cellStyle name="20% - Accent2 11 3 3 4 2" xfId="1683"/>
    <cellStyle name="20% - Accent2 11 3 3 4 2 2" xfId="1684"/>
    <cellStyle name="20% - Accent2 11 3 3 4 2 2 2" xfId="1685"/>
    <cellStyle name="20% - Accent2 11 3 3 4 2 3" xfId="1686"/>
    <cellStyle name="20% - Accent2 11 3 3 4 3" xfId="1687"/>
    <cellStyle name="20% - Accent2 11 3 3 4 3 2" xfId="1688"/>
    <cellStyle name="20% - Accent2 11 3 3 4 4" xfId="1689"/>
    <cellStyle name="20% - Accent2 11 3 3 5" xfId="1690"/>
    <cellStyle name="20% - Accent2 11 3 3 5 2" xfId="1691"/>
    <cellStyle name="20% - Accent2 11 3 3 5 2 2" xfId="1692"/>
    <cellStyle name="20% - Accent2 11 3 3 5 3" xfId="1693"/>
    <cellStyle name="20% - Accent2 11 3 3 6" xfId="1694"/>
    <cellStyle name="20% - Accent2 11 3 3 6 2" xfId="1695"/>
    <cellStyle name="20% - Accent2 11 3 3 7" xfId="1696"/>
    <cellStyle name="20% - Accent2 11 3 4" xfId="1697"/>
    <cellStyle name="20% - Accent2 11 3 4 2" xfId="1698"/>
    <cellStyle name="20% - Accent2 11 3 4 2 2" xfId="1699"/>
    <cellStyle name="20% - Accent2 11 3 4 2 2 2" xfId="1700"/>
    <cellStyle name="20% - Accent2 11 3 4 2 3" xfId="1701"/>
    <cellStyle name="20% - Accent2 11 3 4 3" xfId="1702"/>
    <cellStyle name="20% - Accent2 11 3 4 3 2" xfId="1703"/>
    <cellStyle name="20% - Accent2 11 3 4 4" xfId="1704"/>
    <cellStyle name="20% - Accent2 11 3 5" xfId="1705"/>
    <cellStyle name="20% - Accent2 11 3 5 2" xfId="1706"/>
    <cellStyle name="20% - Accent2 11 3 5 2 2" xfId="1707"/>
    <cellStyle name="20% - Accent2 11 3 5 2 2 2" xfId="1708"/>
    <cellStyle name="20% - Accent2 11 3 5 2 3" xfId="1709"/>
    <cellStyle name="20% - Accent2 11 3 5 3" xfId="1710"/>
    <cellStyle name="20% - Accent2 11 3 5 3 2" xfId="1711"/>
    <cellStyle name="20% - Accent2 11 3 5 4" xfId="1712"/>
    <cellStyle name="20% - Accent2 11 3 6" xfId="1713"/>
    <cellStyle name="20% - Accent2 11 3 6 2" xfId="1714"/>
    <cellStyle name="20% - Accent2 11 3 6 2 2" xfId="1715"/>
    <cellStyle name="20% - Accent2 11 3 6 2 2 2" xfId="1716"/>
    <cellStyle name="20% - Accent2 11 3 6 2 3" xfId="1717"/>
    <cellStyle name="20% - Accent2 11 3 6 3" xfId="1718"/>
    <cellStyle name="20% - Accent2 11 3 6 3 2" xfId="1719"/>
    <cellStyle name="20% - Accent2 11 3 6 4" xfId="1720"/>
    <cellStyle name="20% - Accent2 11 3 7" xfId="1721"/>
    <cellStyle name="20% - Accent2 11 3 7 2" xfId="1722"/>
    <cellStyle name="20% - Accent2 11 3 7 2 2" xfId="1723"/>
    <cellStyle name="20% - Accent2 11 3 7 2 2 2" xfId="1724"/>
    <cellStyle name="20% - Accent2 11 3 7 2 3" xfId="1725"/>
    <cellStyle name="20% - Accent2 11 3 7 3" xfId="1726"/>
    <cellStyle name="20% - Accent2 11 3 7 3 2" xfId="1727"/>
    <cellStyle name="20% - Accent2 11 3 7 4" xfId="1728"/>
    <cellStyle name="20% - Accent2 11 3 8" xfId="1729"/>
    <cellStyle name="20% - Accent2 11 3 8 2" xfId="1730"/>
    <cellStyle name="20% - Accent2 11 3 8 2 2" xfId="1731"/>
    <cellStyle name="20% - Accent2 11 3 8 3" xfId="1732"/>
    <cellStyle name="20% - Accent2 11 3 9" xfId="1733"/>
    <cellStyle name="20% - Accent2 11 3 9 2" xfId="1734"/>
    <cellStyle name="20% - Accent2 11 4" xfId="1735"/>
    <cellStyle name="20% - Accent2 11 4 2" xfId="1736"/>
    <cellStyle name="20% - Accent2 11 4 2 2" xfId="1737"/>
    <cellStyle name="20% - Accent2 11 4 2 2 2" xfId="1738"/>
    <cellStyle name="20% - Accent2 11 4 2 2 2 2" xfId="1739"/>
    <cellStyle name="20% - Accent2 11 4 2 2 3" xfId="1740"/>
    <cellStyle name="20% - Accent2 11 4 2 3" xfId="1741"/>
    <cellStyle name="20% - Accent2 11 4 2 3 2" xfId="1742"/>
    <cellStyle name="20% - Accent2 11 4 2 4" xfId="1743"/>
    <cellStyle name="20% - Accent2 11 4 3" xfId="1744"/>
    <cellStyle name="20% - Accent2 11 4 3 2" xfId="1745"/>
    <cellStyle name="20% - Accent2 11 4 3 2 2" xfId="1746"/>
    <cellStyle name="20% - Accent2 11 4 3 2 2 2" xfId="1747"/>
    <cellStyle name="20% - Accent2 11 4 3 2 3" xfId="1748"/>
    <cellStyle name="20% - Accent2 11 4 3 3" xfId="1749"/>
    <cellStyle name="20% - Accent2 11 4 3 3 2" xfId="1750"/>
    <cellStyle name="20% - Accent2 11 4 3 4" xfId="1751"/>
    <cellStyle name="20% - Accent2 11 4 4" xfId="1752"/>
    <cellStyle name="20% - Accent2 11 4 4 2" xfId="1753"/>
    <cellStyle name="20% - Accent2 11 4 4 2 2" xfId="1754"/>
    <cellStyle name="20% - Accent2 11 4 4 2 2 2" xfId="1755"/>
    <cellStyle name="20% - Accent2 11 4 4 2 3" xfId="1756"/>
    <cellStyle name="20% - Accent2 11 4 4 3" xfId="1757"/>
    <cellStyle name="20% - Accent2 11 4 4 3 2" xfId="1758"/>
    <cellStyle name="20% - Accent2 11 4 4 4" xfId="1759"/>
    <cellStyle name="20% - Accent2 11 4 5" xfId="1760"/>
    <cellStyle name="20% - Accent2 11 4 5 2" xfId="1761"/>
    <cellStyle name="20% - Accent2 11 4 5 2 2" xfId="1762"/>
    <cellStyle name="20% - Accent2 11 4 5 2 2 2" xfId="1763"/>
    <cellStyle name="20% - Accent2 11 4 5 2 3" xfId="1764"/>
    <cellStyle name="20% - Accent2 11 4 5 3" xfId="1765"/>
    <cellStyle name="20% - Accent2 11 4 5 3 2" xfId="1766"/>
    <cellStyle name="20% - Accent2 11 4 5 4" xfId="1767"/>
    <cellStyle name="20% - Accent2 11 4 6" xfId="1768"/>
    <cellStyle name="20% - Accent2 11 4 6 2" xfId="1769"/>
    <cellStyle name="20% - Accent2 11 4 6 2 2" xfId="1770"/>
    <cellStyle name="20% - Accent2 11 4 6 3" xfId="1771"/>
    <cellStyle name="20% - Accent2 11 4 7" xfId="1772"/>
    <cellStyle name="20% - Accent2 11 4 7 2" xfId="1773"/>
    <cellStyle name="20% - Accent2 11 4 8" xfId="1774"/>
    <cellStyle name="20% - Accent2 11 4 9" xfId="1775"/>
    <cellStyle name="20% - Accent2 11 5" xfId="1776"/>
    <cellStyle name="20% - Accent2 11 5 2" xfId="1777"/>
    <cellStyle name="20% - Accent2 11 5 2 2" xfId="1778"/>
    <cellStyle name="20% - Accent2 11 5 2 2 2" xfId="1779"/>
    <cellStyle name="20% - Accent2 11 5 2 2 2 2" xfId="1780"/>
    <cellStyle name="20% - Accent2 11 5 2 2 3" xfId="1781"/>
    <cellStyle name="20% - Accent2 11 5 2 3" xfId="1782"/>
    <cellStyle name="20% - Accent2 11 5 2 3 2" xfId="1783"/>
    <cellStyle name="20% - Accent2 11 5 2 4" xfId="1784"/>
    <cellStyle name="20% - Accent2 11 5 3" xfId="1785"/>
    <cellStyle name="20% - Accent2 11 5 3 2" xfId="1786"/>
    <cellStyle name="20% - Accent2 11 5 3 2 2" xfId="1787"/>
    <cellStyle name="20% - Accent2 11 5 3 2 2 2" xfId="1788"/>
    <cellStyle name="20% - Accent2 11 5 3 2 3" xfId="1789"/>
    <cellStyle name="20% - Accent2 11 5 3 3" xfId="1790"/>
    <cellStyle name="20% - Accent2 11 5 3 3 2" xfId="1791"/>
    <cellStyle name="20% - Accent2 11 5 3 4" xfId="1792"/>
    <cellStyle name="20% - Accent2 11 5 4" xfId="1793"/>
    <cellStyle name="20% - Accent2 11 5 4 2" xfId="1794"/>
    <cellStyle name="20% - Accent2 11 5 4 2 2" xfId="1795"/>
    <cellStyle name="20% - Accent2 11 5 4 2 2 2" xfId="1796"/>
    <cellStyle name="20% - Accent2 11 5 4 2 3" xfId="1797"/>
    <cellStyle name="20% - Accent2 11 5 4 3" xfId="1798"/>
    <cellStyle name="20% - Accent2 11 5 4 3 2" xfId="1799"/>
    <cellStyle name="20% - Accent2 11 5 4 4" xfId="1800"/>
    <cellStyle name="20% - Accent2 11 5 5" xfId="1801"/>
    <cellStyle name="20% - Accent2 11 5 5 2" xfId="1802"/>
    <cellStyle name="20% - Accent2 11 5 5 2 2" xfId="1803"/>
    <cellStyle name="20% - Accent2 11 5 5 2 2 2" xfId="1804"/>
    <cellStyle name="20% - Accent2 11 5 5 2 3" xfId="1805"/>
    <cellStyle name="20% - Accent2 11 5 5 3" xfId="1806"/>
    <cellStyle name="20% - Accent2 11 5 5 3 2" xfId="1807"/>
    <cellStyle name="20% - Accent2 11 5 5 4" xfId="1808"/>
    <cellStyle name="20% - Accent2 11 5 6" xfId="1809"/>
    <cellStyle name="20% - Accent2 11 5 6 2" xfId="1810"/>
    <cellStyle name="20% - Accent2 11 5 6 2 2" xfId="1811"/>
    <cellStyle name="20% - Accent2 11 5 6 3" xfId="1812"/>
    <cellStyle name="20% - Accent2 11 5 7" xfId="1813"/>
    <cellStyle name="20% - Accent2 11 5 7 2" xfId="1814"/>
    <cellStyle name="20% - Accent2 11 5 8" xfId="1815"/>
    <cellStyle name="20% - Accent2 11 5 9" xfId="1816"/>
    <cellStyle name="20% - Accent2 11 6" xfId="1817"/>
    <cellStyle name="20% - Accent2 11 6 2" xfId="1818"/>
    <cellStyle name="20% - Accent2 11 6 2 2" xfId="1819"/>
    <cellStyle name="20% - Accent2 11 6 2 2 2" xfId="1820"/>
    <cellStyle name="20% - Accent2 11 6 2 2 2 2" xfId="1821"/>
    <cellStyle name="20% - Accent2 11 6 2 2 3" xfId="1822"/>
    <cellStyle name="20% - Accent2 11 6 2 3" xfId="1823"/>
    <cellStyle name="20% - Accent2 11 6 2 3 2" xfId="1824"/>
    <cellStyle name="20% - Accent2 11 6 2 4" xfId="1825"/>
    <cellStyle name="20% - Accent2 11 6 3" xfId="1826"/>
    <cellStyle name="20% - Accent2 11 6 3 2" xfId="1827"/>
    <cellStyle name="20% - Accent2 11 6 3 2 2" xfId="1828"/>
    <cellStyle name="20% - Accent2 11 6 3 2 2 2" xfId="1829"/>
    <cellStyle name="20% - Accent2 11 6 3 2 3" xfId="1830"/>
    <cellStyle name="20% - Accent2 11 6 3 3" xfId="1831"/>
    <cellStyle name="20% - Accent2 11 6 3 3 2" xfId="1832"/>
    <cellStyle name="20% - Accent2 11 6 3 4" xfId="1833"/>
    <cellStyle name="20% - Accent2 11 6 4" xfId="1834"/>
    <cellStyle name="20% - Accent2 11 6 4 2" xfId="1835"/>
    <cellStyle name="20% - Accent2 11 6 4 2 2" xfId="1836"/>
    <cellStyle name="20% - Accent2 11 6 4 2 2 2" xfId="1837"/>
    <cellStyle name="20% - Accent2 11 6 4 2 3" xfId="1838"/>
    <cellStyle name="20% - Accent2 11 6 4 3" xfId="1839"/>
    <cellStyle name="20% - Accent2 11 6 4 3 2" xfId="1840"/>
    <cellStyle name="20% - Accent2 11 6 4 4" xfId="1841"/>
    <cellStyle name="20% - Accent2 11 6 5" xfId="1842"/>
    <cellStyle name="20% - Accent2 11 6 5 2" xfId="1843"/>
    <cellStyle name="20% - Accent2 11 6 5 2 2" xfId="1844"/>
    <cellStyle name="20% - Accent2 11 6 5 2 2 2" xfId="1845"/>
    <cellStyle name="20% - Accent2 11 6 5 2 3" xfId="1846"/>
    <cellStyle name="20% - Accent2 11 6 5 3" xfId="1847"/>
    <cellStyle name="20% - Accent2 11 6 5 3 2" xfId="1848"/>
    <cellStyle name="20% - Accent2 11 6 5 4" xfId="1849"/>
    <cellStyle name="20% - Accent2 11 6 6" xfId="1850"/>
    <cellStyle name="20% - Accent2 11 6 6 2" xfId="1851"/>
    <cellStyle name="20% - Accent2 11 6 6 2 2" xfId="1852"/>
    <cellStyle name="20% - Accent2 11 6 6 3" xfId="1853"/>
    <cellStyle name="20% - Accent2 11 6 7" xfId="1854"/>
    <cellStyle name="20% - Accent2 11 6 7 2" xfId="1855"/>
    <cellStyle name="20% - Accent2 11 6 8" xfId="1856"/>
    <cellStyle name="20% - Accent2 11 6 9" xfId="1857"/>
    <cellStyle name="20% - Accent2 11 7" xfId="1858"/>
    <cellStyle name="20% - Accent2 11 7 10" xfId="1859"/>
    <cellStyle name="20% - Accent2 11 7 2" xfId="1860"/>
    <cellStyle name="20% - Accent2 11 7 2 2" xfId="1861"/>
    <cellStyle name="20% - Accent2 11 7 2 2 2" xfId="1862"/>
    <cellStyle name="20% - Accent2 11 7 2 2 2 2" xfId="1863"/>
    <cellStyle name="20% - Accent2 11 7 2 2 3" xfId="1864"/>
    <cellStyle name="20% - Accent2 11 7 2 3" xfId="1865"/>
    <cellStyle name="20% - Accent2 11 7 2 3 2" xfId="1866"/>
    <cellStyle name="20% - Accent2 11 7 2 4" xfId="1867"/>
    <cellStyle name="20% - Accent2 11 7 3" xfId="1868"/>
    <cellStyle name="20% - Accent2 11 7 3 2" xfId="1869"/>
    <cellStyle name="20% - Accent2 11 7 3 2 2" xfId="1870"/>
    <cellStyle name="20% - Accent2 11 7 3 2 2 2" xfId="1871"/>
    <cellStyle name="20% - Accent2 11 7 3 2 3" xfId="1872"/>
    <cellStyle name="20% - Accent2 11 7 3 3" xfId="1873"/>
    <cellStyle name="20% - Accent2 11 7 3 3 2" xfId="1874"/>
    <cellStyle name="20% - Accent2 11 7 3 4" xfId="1875"/>
    <cellStyle name="20% - Accent2 11 7 4" xfId="1876"/>
    <cellStyle name="20% - Accent2 11 7 4 2" xfId="1877"/>
    <cellStyle name="20% - Accent2 11 7 4 2 2" xfId="1878"/>
    <cellStyle name="20% - Accent2 11 7 4 2 2 2" xfId="1879"/>
    <cellStyle name="20% - Accent2 11 7 4 2 3" xfId="1880"/>
    <cellStyle name="20% - Accent2 11 7 4 3" xfId="1881"/>
    <cellStyle name="20% - Accent2 11 7 4 3 2" xfId="1882"/>
    <cellStyle name="20% - Accent2 11 7 4 4" xfId="1883"/>
    <cellStyle name="20% - Accent2 11 7 5" xfId="1884"/>
    <cellStyle name="20% - Accent2 11 7 5 2" xfId="1885"/>
    <cellStyle name="20% - Accent2 11 7 5 2 2" xfId="1886"/>
    <cellStyle name="20% - Accent2 11 7 5 2 2 2" xfId="1887"/>
    <cellStyle name="20% - Accent2 11 7 5 2 3" xfId="1888"/>
    <cellStyle name="20% - Accent2 11 7 5 3" xfId="1889"/>
    <cellStyle name="20% - Accent2 11 7 5 3 2" xfId="1890"/>
    <cellStyle name="20% - Accent2 11 7 5 4" xfId="1891"/>
    <cellStyle name="20% - Accent2 11 7 6" xfId="1892"/>
    <cellStyle name="20% - Accent2 11 7 6 2" xfId="1893"/>
    <cellStyle name="20% - Accent2 11 7 6 2 2" xfId="1894"/>
    <cellStyle name="20% - Accent2 11 7 6 2 2 2" xfId="1895"/>
    <cellStyle name="20% - Accent2 11 7 6 2 3" xfId="1896"/>
    <cellStyle name="20% - Accent2 11 7 6 3" xfId="1897"/>
    <cellStyle name="20% - Accent2 11 7 6 3 2" xfId="1898"/>
    <cellStyle name="20% - Accent2 11 7 6 4" xfId="1899"/>
    <cellStyle name="20% - Accent2 11 7 7" xfId="1900"/>
    <cellStyle name="20% - Accent2 11 7 7 2" xfId="1901"/>
    <cellStyle name="20% - Accent2 11 7 7 2 2" xfId="1902"/>
    <cellStyle name="20% - Accent2 11 7 7 3" xfId="1903"/>
    <cellStyle name="20% - Accent2 11 7 8" xfId="1904"/>
    <cellStyle name="20% - Accent2 11 7 8 2" xfId="1905"/>
    <cellStyle name="20% - Accent2 11 7 9" xfId="1906"/>
    <cellStyle name="20% - Accent2 11 8" xfId="1907"/>
    <cellStyle name="20% - Accent2 11 8 2" xfId="1908"/>
    <cellStyle name="20% - Accent2 11 8 2 2" xfId="1909"/>
    <cellStyle name="20% - Accent2 11 8 2 2 2" xfId="1910"/>
    <cellStyle name="20% - Accent2 11 8 2 3" xfId="1911"/>
    <cellStyle name="20% - Accent2 11 8 3" xfId="1912"/>
    <cellStyle name="20% - Accent2 11 8 3 2" xfId="1913"/>
    <cellStyle name="20% - Accent2 11 8 4" xfId="1914"/>
    <cellStyle name="20% - Accent2 11 9" xfId="1915"/>
    <cellStyle name="20% - Accent2 11 9 2" xfId="1916"/>
    <cellStyle name="20% - Accent2 11 9 2 2" xfId="1917"/>
    <cellStyle name="20% - Accent2 11 9 2 2 2" xfId="1918"/>
    <cellStyle name="20% - Accent2 11 9 2 3" xfId="1919"/>
    <cellStyle name="20% - Accent2 11 9 3" xfId="1920"/>
    <cellStyle name="20% - Accent2 11 9 3 2" xfId="1921"/>
    <cellStyle name="20% - Accent2 11 9 4" xfId="1922"/>
    <cellStyle name="20% - Accent2 12" xfId="1923"/>
    <cellStyle name="20% - Accent2 12 2" xfId="1924"/>
    <cellStyle name="20% - Accent2 12 2 2" xfId="1925"/>
    <cellStyle name="20% - Accent2 12 2 2 2" xfId="1926"/>
    <cellStyle name="20% - Accent2 12 2 2 2 2" xfId="1927"/>
    <cellStyle name="20% - Accent2 12 2 2 3" xfId="1928"/>
    <cellStyle name="20% - Accent2 12 2 3" xfId="1929"/>
    <cellStyle name="20% - Accent2 12 2 3 2" xfId="1930"/>
    <cellStyle name="20% - Accent2 12 2 4" xfId="1931"/>
    <cellStyle name="20% - Accent2 12 2 4 2" xfId="1932"/>
    <cellStyle name="20% - Accent2 12 2 5" xfId="1933"/>
    <cellStyle name="20% - Accent2 12 3" xfId="1934"/>
    <cellStyle name="20% - Accent2 12 3 2" xfId="1935"/>
    <cellStyle name="20% - Accent2 12 3 2 2" xfId="1936"/>
    <cellStyle name="20% - Accent2 12 3 3" xfId="1937"/>
    <cellStyle name="20% - Accent2 12 4" xfId="1938"/>
    <cellStyle name="20% - Accent2 12 4 2" xfId="1939"/>
    <cellStyle name="20% - Accent2 12 5" xfId="1940"/>
    <cellStyle name="20% - Accent2 12 5 2" xfId="1941"/>
    <cellStyle name="20% - Accent2 12 6" xfId="1942"/>
    <cellStyle name="20% - Accent2 12 7" xfId="1943"/>
    <cellStyle name="20% - Accent2 13" xfId="1944"/>
    <cellStyle name="20% - Accent2 13 2" xfId="1945"/>
    <cellStyle name="20% - Accent2 13 2 2" xfId="1946"/>
    <cellStyle name="20% - Accent2 13 3" xfId="1947"/>
    <cellStyle name="20% - Accent2 14" xfId="1948"/>
    <cellStyle name="20% - Accent2 14 2" xfId="1949"/>
    <cellStyle name="20% - Accent2 14 3" xfId="1950"/>
    <cellStyle name="20% - Accent2 15" xfId="1951"/>
    <cellStyle name="20% - Accent2 15 2" xfId="1952"/>
    <cellStyle name="20% - Accent2 16" xfId="1953"/>
    <cellStyle name="20% - Accent2 17" xfId="1954"/>
    <cellStyle name="20% - Accent2 18" xfId="1955"/>
    <cellStyle name="20% - Accent2 19" xfId="1956"/>
    <cellStyle name="20% - Accent2 2" xfId="1957"/>
    <cellStyle name="20% - Accent2 2 10" xfId="1958"/>
    <cellStyle name="20% - Accent2 2 11" xfId="1959"/>
    <cellStyle name="20% - Accent2 2 12" xfId="1960"/>
    <cellStyle name="20% - Accent2 2 13" xfId="1961"/>
    <cellStyle name="20% - Accent2 2 14" xfId="1962"/>
    <cellStyle name="20% - Accent2 2 15" xfId="1963"/>
    <cellStyle name="20% - Accent2 2 16" xfId="1964"/>
    <cellStyle name="20% - Accent2 2 17" xfId="1965"/>
    <cellStyle name="20% - Accent2 2 18" xfId="1966"/>
    <cellStyle name="20% - Accent2 2 2" xfId="1967"/>
    <cellStyle name="20% - Accent2 2 2 2" xfId="1968"/>
    <cellStyle name="20% - Accent2 2 2 3" xfId="1969"/>
    <cellStyle name="20% - Accent2 2 2 4" xfId="1970"/>
    <cellStyle name="20% - Accent2 2 2 5" xfId="1971"/>
    <cellStyle name="20% - Accent2 2 2_Sheet1" xfId="1972"/>
    <cellStyle name="20% - Accent2 2 3" xfId="1973"/>
    <cellStyle name="20% - Accent2 2 4" xfId="1974"/>
    <cellStyle name="20% - Accent2 2 5" xfId="1975"/>
    <cellStyle name="20% - Accent2 2 6" xfId="1976"/>
    <cellStyle name="20% - Accent2 2 7" xfId="1977"/>
    <cellStyle name="20% - Accent2 2 8" xfId="1978"/>
    <cellStyle name="20% - Accent2 2 9" xfId="1979"/>
    <cellStyle name="20% - Accent2 2_BallGrid" xfId="1980"/>
    <cellStyle name="20% - Accent2 20" xfId="1981"/>
    <cellStyle name="20% - Accent2 3" xfId="1982"/>
    <cellStyle name="20% - Accent2 3 10" xfId="1983"/>
    <cellStyle name="20% - Accent2 3 2" xfId="1984"/>
    <cellStyle name="20% - Accent2 3 3" xfId="1985"/>
    <cellStyle name="20% - Accent2 3 4" xfId="1986"/>
    <cellStyle name="20% - Accent2 3 5" xfId="1987"/>
    <cellStyle name="20% - Accent2 3 6" xfId="1988"/>
    <cellStyle name="20% - Accent2 3 7" xfId="1989"/>
    <cellStyle name="20% - Accent2 3 8" xfId="1990"/>
    <cellStyle name="20% - Accent2 3 9" xfId="1991"/>
    <cellStyle name="20% - Accent2 3_BallGrid" xfId="1992"/>
    <cellStyle name="20% - Accent2 4" xfId="1993"/>
    <cellStyle name="20% - Accent2 4 2" xfId="1994"/>
    <cellStyle name="20% - Accent2 4 2 2" xfId="1995"/>
    <cellStyle name="20% - Accent2 4 3" xfId="1996"/>
    <cellStyle name="20% - Accent2 4 3 2" xfId="1997"/>
    <cellStyle name="20% - Accent2 4 4" xfId="1998"/>
    <cellStyle name="20% - Accent2 4 5" xfId="1999"/>
    <cellStyle name="20% - Accent2 4 6" xfId="2000"/>
    <cellStyle name="20% - Accent2 4 7" xfId="2001"/>
    <cellStyle name="20% - Accent2 4 8" xfId="2002"/>
    <cellStyle name="20% - Accent2 4 9" xfId="2003"/>
    <cellStyle name="20% - Accent2 5" xfId="2004"/>
    <cellStyle name="20% - Accent2 5 10" xfId="2005"/>
    <cellStyle name="20% - Accent2 5 10 2" xfId="2006"/>
    <cellStyle name="20% - Accent2 5 10 2 2" xfId="2007"/>
    <cellStyle name="20% - Accent2 5 10 2 2 2" xfId="2008"/>
    <cellStyle name="20% - Accent2 5 10 2 3" xfId="2009"/>
    <cellStyle name="20% - Accent2 5 10 3" xfId="2010"/>
    <cellStyle name="20% - Accent2 5 10 3 2" xfId="2011"/>
    <cellStyle name="20% - Accent2 5 10 4" xfId="2012"/>
    <cellStyle name="20% - Accent2 5 11" xfId="2013"/>
    <cellStyle name="20% - Accent2 5 11 2" xfId="2014"/>
    <cellStyle name="20% - Accent2 5 11 2 2" xfId="2015"/>
    <cellStyle name="20% - Accent2 5 11 2 2 2" xfId="2016"/>
    <cellStyle name="20% - Accent2 5 11 2 3" xfId="2017"/>
    <cellStyle name="20% - Accent2 5 11 3" xfId="2018"/>
    <cellStyle name="20% - Accent2 5 11 3 2" xfId="2019"/>
    <cellStyle name="20% - Accent2 5 11 4" xfId="2020"/>
    <cellStyle name="20% - Accent2 5 12" xfId="2021"/>
    <cellStyle name="20% - Accent2 5 12 2" xfId="2022"/>
    <cellStyle name="20% - Accent2 5 12 2 2" xfId="2023"/>
    <cellStyle name="20% - Accent2 5 12 2 2 2" xfId="2024"/>
    <cellStyle name="20% - Accent2 5 12 2 3" xfId="2025"/>
    <cellStyle name="20% - Accent2 5 12 3" xfId="2026"/>
    <cellStyle name="20% - Accent2 5 12 3 2" xfId="2027"/>
    <cellStyle name="20% - Accent2 5 12 4" xfId="2028"/>
    <cellStyle name="20% - Accent2 5 13" xfId="2029"/>
    <cellStyle name="20% - Accent2 5 13 2" xfId="2030"/>
    <cellStyle name="20% - Accent2 5 13 2 2" xfId="2031"/>
    <cellStyle name="20% - Accent2 5 13 2 2 2" xfId="2032"/>
    <cellStyle name="20% - Accent2 5 13 2 3" xfId="2033"/>
    <cellStyle name="20% - Accent2 5 13 3" xfId="2034"/>
    <cellStyle name="20% - Accent2 5 13 3 2" xfId="2035"/>
    <cellStyle name="20% - Accent2 5 13 4" xfId="2036"/>
    <cellStyle name="20% - Accent2 5 14" xfId="2037"/>
    <cellStyle name="20% - Accent2 5 14 2" xfId="2038"/>
    <cellStyle name="20% - Accent2 5 14 2 2" xfId="2039"/>
    <cellStyle name="20% - Accent2 5 14 2 2 2" xfId="2040"/>
    <cellStyle name="20% - Accent2 5 14 2 3" xfId="2041"/>
    <cellStyle name="20% - Accent2 5 14 3" xfId="2042"/>
    <cellStyle name="20% - Accent2 5 14 3 2" xfId="2043"/>
    <cellStyle name="20% - Accent2 5 14 4" xfId="2044"/>
    <cellStyle name="20% - Accent2 5 15" xfId="2045"/>
    <cellStyle name="20% - Accent2 5 15 2" xfId="2046"/>
    <cellStyle name="20% - Accent2 5 15 2 2" xfId="2047"/>
    <cellStyle name="20% - Accent2 5 15 3" xfId="2048"/>
    <cellStyle name="20% - Accent2 5 16" xfId="2049"/>
    <cellStyle name="20% - Accent2 5 16 2" xfId="2050"/>
    <cellStyle name="20% - Accent2 5 17" xfId="2051"/>
    <cellStyle name="20% - Accent2 5 17 2" xfId="2052"/>
    <cellStyle name="20% - Accent2 5 18" xfId="2053"/>
    <cellStyle name="20% - Accent2 5 19" xfId="2054"/>
    <cellStyle name="20% - Accent2 5 2" xfId="2055"/>
    <cellStyle name="20% - Accent2 5 2 10" xfId="2056"/>
    <cellStyle name="20% - Accent2 5 2 2" xfId="2057"/>
    <cellStyle name="20% - Accent2 5 2 2 2" xfId="2058"/>
    <cellStyle name="20% - Accent2 5 2 2 2 2" xfId="2059"/>
    <cellStyle name="20% - Accent2 5 2 2 2 2 2" xfId="2060"/>
    <cellStyle name="20% - Accent2 5 2 2 2 3" xfId="2061"/>
    <cellStyle name="20% - Accent2 5 2 2 3" xfId="2062"/>
    <cellStyle name="20% - Accent2 5 2 2 3 2" xfId="2063"/>
    <cellStyle name="20% - Accent2 5 2 2 4" xfId="2064"/>
    <cellStyle name="20% - Accent2 5 2 3" xfId="2065"/>
    <cellStyle name="20% - Accent2 5 2 3 2" xfId="2066"/>
    <cellStyle name="20% - Accent2 5 2 3 2 2" xfId="2067"/>
    <cellStyle name="20% - Accent2 5 2 3 2 2 2" xfId="2068"/>
    <cellStyle name="20% - Accent2 5 2 3 2 3" xfId="2069"/>
    <cellStyle name="20% - Accent2 5 2 3 3" xfId="2070"/>
    <cellStyle name="20% - Accent2 5 2 3 3 2" xfId="2071"/>
    <cellStyle name="20% - Accent2 5 2 3 4" xfId="2072"/>
    <cellStyle name="20% - Accent2 5 2 4" xfId="2073"/>
    <cellStyle name="20% - Accent2 5 2 4 2" xfId="2074"/>
    <cellStyle name="20% - Accent2 5 2 4 2 2" xfId="2075"/>
    <cellStyle name="20% - Accent2 5 2 4 2 2 2" xfId="2076"/>
    <cellStyle name="20% - Accent2 5 2 4 2 3" xfId="2077"/>
    <cellStyle name="20% - Accent2 5 2 4 3" xfId="2078"/>
    <cellStyle name="20% - Accent2 5 2 4 3 2" xfId="2079"/>
    <cellStyle name="20% - Accent2 5 2 4 4" xfId="2080"/>
    <cellStyle name="20% - Accent2 5 2 5" xfId="2081"/>
    <cellStyle name="20% - Accent2 5 2 5 2" xfId="2082"/>
    <cellStyle name="20% - Accent2 5 2 5 2 2" xfId="2083"/>
    <cellStyle name="20% - Accent2 5 2 5 2 2 2" xfId="2084"/>
    <cellStyle name="20% - Accent2 5 2 5 2 3" xfId="2085"/>
    <cellStyle name="20% - Accent2 5 2 5 3" xfId="2086"/>
    <cellStyle name="20% - Accent2 5 2 5 3 2" xfId="2087"/>
    <cellStyle name="20% - Accent2 5 2 5 4" xfId="2088"/>
    <cellStyle name="20% - Accent2 5 2 6" xfId="2089"/>
    <cellStyle name="20% - Accent2 5 2 6 2" xfId="2090"/>
    <cellStyle name="20% - Accent2 5 2 6 2 2" xfId="2091"/>
    <cellStyle name="20% - Accent2 5 2 6 3" xfId="2092"/>
    <cellStyle name="20% - Accent2 5 2 7" xfId="2093"/>
    <cellStyle name="20% - Accent2 5 2 7 2" xfId="2094"/>
    <cellStyle name="20% - Accent2 5 2 8" xfId="2095"/>
    <cellStyle name="20% - Accent2 5 2 8 2" xfId="2096"/>
    <cellStyle name="20% - Accent2 5 2 9" xfId="2097"/>
    <cellStyle name="20% - Accent2 5 3" xfId="2098"/>
    <cellStyle name="20% - Accent2 5 3 10" xfId="2099"/>
    <cellStyle name="20% - Accent2 5 3 11" xfId="2100"/>
    <cellStyle name="20% - Accent2 5 3 12" xfId="2101"/>
    <cellStyle name="20% - Accent2 5 3 2" xfId="2102"/>
    <cellStyle name="20% - Accent2 5 3 2 2" xfId="2103"/>
    <cellStyle name="20% - Accent2 5 3 2 2 2" xfId="2104"/>
    <cellStyle name="20% - Accent2 5 3 2 2 2 2" xfId="2105"/>
    <cellStyle name="20% - Accent2 5 3 2 2 2 2 2" xfId="2106"/>
    <cellStyle name="20% - Accent2 5 3 2 2 2 3" xfId="2107"/>
    <cellStyle name="20% - Accent2 5 3 2 2 3" xfId="2108"/>
    <cellStyle name="20% - Accent2 5 3 2 2 3 2" xfId="2109"/>
    <cellStyle name="20% - Accent2 5 3 2 2 4" xfId="2110"/>
    <cellStyle name="20% - Accent2 5 3 2 3" xfId="2111"/>
    <cellStyle name="20% - Accent2 5 3 2 3 2" xfId="2112"/>
    <cellStyle name="20% - Accent2 5 3 2 3 2 2" xfId="2113"/>
    <cellStyle name="20% - Accent2 5 3 2 3 2 2 2" xfId="2114"/>
    <cellStyle name="20% - Accent2 5 3 2 3 2 3" xfId="2115"/>
    <cellStyle name="20% - Accent2 5 3 2 3 3" xfId="2116"/>
    <cellStyle name="20% - Accent2 5 3 2 3 3 2" xfId="2117"/>
    <cellStyle name="20% - Accent2 5 3 2 3 4" xfId="2118"/>
    <cellStyle name="20% - Accent2 5 3 2 4" xfId="2119"/>
    <cellStyle name="20% - Accent2 5 3 2 4 2" xfId="2120"/>
    <cellStyle name="20% - Accent2 5 3 2 4 2 2" xfId="2121"/>
    <cellStyle name="20% - Accent2 5 3 2 4 2 2 2" xfId="2122"/>
    <cellStyle name="20% - Accent2 5 3 2 4 2 3" xfId="2123"/>
    <cellStyle name="20% - Accent2 5 3 2 4 3" xfId="2124"/>
    <cellStyle name="20% - Accent2 5 3 2 4 3 2" xfId="2125"/>
    <cellStyle name="20% - Accent2 5 3 2 4 4" xfId="2126"/>
    <cellStyle name="20% - Accent2 5 3 2 5" xfId="2127"/>
    <cellStyle name="20% - Accent2 5 3 2 5 2" xfId="2128"/>
    <cellStyle name="20% - Accent2 5 3 2 5 2 2" xfId="2129"/>
    <cellStyle name="20% - Accent2 5 3 2 5 2 2 2" xfId="2130"/>
    <cellStyle name="20% - Accent2 5 3 2 5 2 3" xfId="2131"/>
    <cellStyle name="20% - Accent2 5 3 2 5 3" xfId="2132"/>
    <cellStyle name="20% - Accent2 5 3 2 5 3 2" xfId="2133"/>
    <cellStyle name="20% - Accent2 5 3 2 5 4" xfId="2134"/>
    <cellStyle name="20% - Accent2 5 3 2 6" xfId="2135"/>
    <cellStyle name="20% - Accent2 5 3 2 6 2" xfId="2136"/>
    <cellStyle name="20% - Accent2 5 3 2 6 2 2" xfId="2137"/>
    <cellStyle name="20% - Accent2 5 3 2 6 3" xfId="2138"/>
    <cellStyle name="20% - Accent2 5 3 2 7" xfId="2139"/>
    <cellStyle name="20% - Accent2 5 3 2 7 2" xfId="2140"/>
    <cellStyle name="20% - Accent2 5 3 2 8" xfId="2141"/>
    <cellStyle name="20% - Accent2 5 3 2 9" xfId="2142"/>
    <cellStyle name="20% - Accent2 5 3 3" xfId="2143"/>
    <cellStyle name="20% - Accent2 5 3 3 2" xfId="2144"/>
    <cellStyle name="20% - Accent2 5 3 3 2 2" xfId="2145"/>
    <cellStyle name="20% - Accent2 5 3 3 2 2 2" xfId="2146"/>
    <cellStyle name="20% - Accent2 5 3 3 2 2 2 2" xfId="2147"/>
    <cellStyle name="20% - Accent2 5 3 3 2 2 3" xfId="2148"/>
    <cellStyle name="20% - Accent2 5 3 3 2 3" xfId="2149"/>
    <cellStyle name="20% - Accent2 5 3 3 2 3 2" xfId="2150"/>
    <cellStyle name="20% - Accent2 5 3 3 2 4" xfId="2151"/>
    <cellStyle name="20% - Accent2 5 3 3 3" xfId="2152"/>
    <cellStyle name="20% - Accent2 5 3 3 3 2" xfId="2153"/>
    <cellStyle name="20% - Accent2 5 3 3 3 2 2" xfId="2154"/>
    <cellStyle name="20% - Accent2 5 3 3 3 2 2 2" xfId="2155"/>
    <cellStyle name="20% - Accent2 5 3 3 3 2 3" xfId="2156"/>
    <cellStyle name="20% - Accent2 5 3 3 3 3" xfId="2157"/>
    <cellStyle name="20% - Accent2 5 3 3 3 3 2" xfId="2158"/>
    <cellStyle name="20% - Accent2 5 3 3 3 4" xfId="2159"/>
    <cellStyle name="20% - Accent2 5 3 3 4" xfId="2160"/>
    <cellStyle name="20% - Accent2 5 3 3 4 2" xfId="2161"/>
    <cellStyle name="20% - Accent2 5 3 3 4 2 2" xfId="2162"/>
    <cellStyle name="20% - Accent2 5 3 3 4 2 2 2" xfId="2163"/>
    <cellStyle name="20% - Accent2 5 3 3 4 2 3" xfId="2164"/>
    <cellStyle name="20% - Accent2 5 3 3 4 3" xfId="2165"/>
    <cellStyle name="20% - Accent2 5 3 3 4 3 2" xfId="2166"/>
    <cellStyle name="20% - Accent2 5 3 3 4 4" xfId="2167"/>
    <cellStyle name="20% - Accent2 5 3 3 5" xfId="2168"/>
    <cellStyle name="20% - Accent2 5 3 3 5 2" xfId="2169"/>
    <cellStyle name="20% - Accent2 5 3 3 5 2 2" xfId="2170"/>
    <cellStyle name="20% - Accent2 5 3 3 5 3" xfId="2171"/>
    <cellStyle name="20% - Accent2 5 3 3 6" xfId="2172"/>
    <cellStyle name="20% - Accent2 5 3 3 6 2" xfId="2173"/>
    <cellStyle name="20% - Accent2 5 3 3 7" xfId="2174"/>
    <cellStyle name="20% - Accent2 5 3 4" xfId="2175"/>
    <cellStyle name="20% - Accent2 5 3 4 2" xfId="2176"/>
    <cellStyle name="20% - Accent2 5 3 4 2 2" xfId="2177"/>
    <cellStyle name="20% - Accent2 5 3 4 2 2 2" xfId="2178"/>
    <cellStyle name="20% - Accent2 5 3 4 2 3" xfId="2179"/>
    <cellStyle name="20% - Accent2 5 3 4 3" xfId="2180"/>
    <cellStyle name="20% - Accent2 5 3 4 3 2" xfId="2181"/>
    <cellStyle name="20% - Accent2 5 3 4 4" xfId="2182"/>
    <cellStyle name="20% - Accent2 5 3 5" xfId="2183"/>
    <cellStyle name="20% - Accent2 5 3 5 2" xfId="2184"/>
    <cellStyle name="20% - Accent2 5 3 5 2 2" xfId="2185"/>
    <cellStyle name="20% - Accent2 5 3 5 2 2 2" xfId="2186"/>
    <cellStyle name="20% - Accent2 5 3 5 2 3" xfId="2187"/>
    <cellStyle name="20% - Accent2 5 3 5 3" xfId="2188"/>
    <cellStyle name="20% - Accent2 5 3 5 3 2" xfId="2189"/>
    <cellStyle name="20% - Accent2 5 3 5 4" xfId="2190"/>
    <cellStyle name="20% - Accent2 5 3 6" xfId="2191"/>
    <cellStyle name="20% - Accent2 5 3 6 2" xfId="2192"/>
    <cellStyle name="20% - Accent2 5 3 6 2 2" xfId="2193"/>
    <cellStyle name="20% - Accent2 5 3 6 2 2 2" xfId="2194"/>
    <cellStyle name="20% - Accent2 5 3 6 2 3" xfId="2195"/>
    <cellStyle name="20% - Accent2 5 3 6 3" xfId="2196"/>
    <cellStyle name="20% - Accent2 5 3 6 3 2" xfId="2197"/>
    <cellStyle name="20% - Accent2 5 3 6 4" xfId="2198"/>
    <cellStyle name="20% - Accent2 5 3 7" xfId="2199"/>
    <cellStyle name="20% - Accent2 5 3 7 2" xfId="2200"/>
    <cellStyle name="20% - Accent2 5 3 7 2 2" xfId="2201"/>
    <cellStyle name="20% - Accent2 5 3 7 2 2 2" xfId="2202"/>
    <cellStyle name="20% - Accent2 5 3 7 2 3" xfId="2203"/>
    <cellStyle name="20% - Accent2 5 3 7 3" xfId="2204"/>
    <cellStyle name="20% - Accent2 5 3 7 3 2" xfId="2205"/>
    <cellStyle name="20% - Accent2 5 3 7 4" xfId="2206"/>
    <cellStyle name="20% - Accent2 5 3 8" xfId="2207"/>
    <cellStyle name="20% - Accent2 5 3 8 2" xfId="2208"/>
    <cellStyle name="20% - Accent2 5 3 8 2 2" xfId="2209"/>
    <cellStyle name="20% - Accent2 5 3 8 3" xfId="2210"/>
    <cellStyle name="20% - Accent2 5 3 9" xfId="2211"/>
    <cellStyle name="20% - Accent2 5 3 9 2" xfId="2212"/>
    <cellStyle name="20% - Accent2 5 4" xfId="2213"/>
    <cellStyle name="20% - Accent2 5 4 10" xfId="2214"/>
    <cellStyle name="20% - Accent2 5 4 2" xfId="2215"/>
    <cellStyle name="20% - Accent2 5 4 2 2" xfId="2216"/>
    <cellStyle name="20% - Accent2 5 4 2 2 2" xfId="2217"/>
    <cellStyle name="20% - Accent2 5 4 2 2 2 2" xfId="2218"/>
    <cellStyle name="20% - Accent2 5 4 2 2 3" xfId="2219"/>
    <cellStyle name="20% - Accent2 5 4 2 3" xfId="2220"/>
    <cellStyle name="20% - Accent2 5 4 2 3 2" xfId="2221"/>
    <cellStyle name="20% - Accent2 5 4 2 4" xfId="2222"/>
    <cellStyle name="20% - Accent2 5 4 3" xfId="2223"/>
    <cellStyle name="20% - Accent2 5 4 3 2" xfId="2224"/>
    <cellStyle name="20% - Accent2 5 4 3 2 2" xfId="2225"/>
    <cellStyle name="20% - Accent2 5 4 3 2 2 2" xfId="2226"/>
    <cellStyle name="20% - Accent2 5 4 3 2 3" xfId="2227"/>
    <cellStyle name="20% - Accent2 5 4 3 3" xfId="2228"/>
    <cellStyle name="20% - Accent2 5 4 3 3 2" xfId="2229"/>
    <cellStyle name="20% - Accent2 5 4 3 4" xfId="2230"/>
    <cellStyle name="20% - Accent2 5 4 4" xfId="2231"/>
    <cellStyle name="20% - Accent2 5 4 4 2" xfId="2232"/>
    <cellStyle name="20% - Accent2 5 4 4 2 2" xfId="2233"/>
    <cellStyle name="20% - Accent2 5 4 4 2 2 2" xfId="2234"/>
    <cellStyle name="20% - Accent2 5 4 4 2 3" xfId="2235"/>
    <cellStyle name="20% - Accent2 5 4 4 3" xfId="2236"/>
    <cellStyle name="20% - Accent2 5 4 4 3 2" xfId="2237"/>
    <cellStyle name="20% - Accent2 5 4 4 4" xfId="2238"/>
    <cellStyle name="20% - Accent2 5 4 5" xfId="2239"/>
    <cellStyle name="20% - Accent2 5 4 5 2" xfId="2240"/>
    <cellStyle name="20% - Accent2 5 4 5 2 2" xfId="2241"/>
    <cellStyle name="20% - Accent2 5 4 5 2 2 2" xfId="2242"/>
    <cellStyle name="20% - Accent2 5 4 5 2 3" xfId="2243"/>
    <cellStyle name="20% - Accent2 5 4 5 3" xfId="2244"/>
    <cellStyle name="20% - Accent2 5 4 5 3 2" xfId="2245"/>
    <cellStyle name="20% - Accent2 5 4 5 4" xfId="2246"/>
    <cellStyle name="20% - Accent2 5 4 6" xfId="2247"/>
    <cellStyle name="20% - Accent2 5 4 6 2" xfId="2248"/>
    <cellStyle name="20% - Accent2 5 4 6 2 2" xfId="2249"/>
    <cellStyle name="20% - Accent2 5 4 6 3" xfId="2250"/>
    <cellStyle name="20% - Accent2 5 4 7" xfId="2251"/>
    <cellStyle name="20% - Accent2 5 4 7 2" xfId="2252"/>
    <cellStyle name="20% - Accent2 5 4 8" xfId="2253"/>
    <cellStyle name="20% - Accent2 5 4 9" xfId="2254"/>
    <cellStyle name="20% - Accent2 5 5" xfId="2255"/>
    <cellStyle name="20% - Accent2 5 5 2" xfId="2256"/>
    <cellStyle name="20% - Accent2 5 5 2 2" xfId="2257"/>
    <cellStyle name="20% - Accent2 5 5 2 2 2" xfId="2258"/>
    <cellStyle name="20% - Accent2 5 5 2 2 2 2" xfId="2259"/>
    <cellStyle name="20% - Accent2 5 5 2 2 3" xfId="2260"/>
    <cellStyle name="20% - Accent2 5 5 2 3" xfId="2261"/>
    <cellStyle name="20% - Accent2 5 5 2 3 2" xfId="2262"/>
    <cellStyle name="20% - Accent2 5 5 2 4" xfId="2263"/>
    <cellStyle name="20% - Accent2 5 5 3" xfId="2264"/>
    <cellStyle name="20% - Accent2 5 5 3 2" xfId="2265"/>
    <cellStyle name="20% - Accent2 5 5 3 2 2" xfId="2266"/>
    <cellStyle name="20% - Accent2 5 5 3 2 2 2" xfId="2267"/>
    <cellStyle name="20% - Accent2 5 5 3 2 3" xfId="2268"/>
    <cellStyle name="20% - Accent2 5 5 3 3" xfId="2269"/>
    <cellStyle name="20% - Accent2 5 5 3 3 2" xfId="2270"/>
    <cellStyle name="20% - Accent2 5 5 3 4" xfId="2271"/>
    <cellStyle name="20% - Accent2 5 5 4" xfId="2272"/>
    <cellStyle name="20% - Accent2 5 5 4 2" xfId="2273"/>
    <cellStyle name="20% - Accent2 5 5 4 2 2" xfId="2274"/>
    <cellStyle name="20% - Accent2 5 5 4 2 2 2" xfId="2275"/>
    <cellStyle name="20% - Accent2 5 5 4 2 3" xfId="2276"/>
    <cellStyle name="20% - Accent2 5 5 4 3" xfId="2277"/>
    <cellStyle name="20% - Accent2 5 5 4 3 2" xfId="2278"/>
    <cellStyle name="20% - Accent2 5 5 4 4" xfId="2279"/>
    <cellStyle name="20% - Accent2 5 5 5" xfId="2280"/>
    <cellStyle name="20% - Accent2 5 5 5 2" xfId="2281"/>
    <cellStyle name="20% - Accent2 5 5 5 2 2" xfId="2282"/>
    <cellStyle name="20% - Accent2 5 5 5 2 2 2" xfId="2283"/>
    <cellStyle name="20% - Accent2 5 5 5 2 3" xfId="2284"/>
    <cellStyle name="20% - Accent2 5 5 5 3" xfId="2285"/>
    <cellStyle name="20% - Accent2 5 5 5 3 2" xfId="2286"/>
    <cellStyle name="20% - Accent2 5 5 5 4" xfId="2287"/>
    <cellStyle name="20% - Accent2 5 5 6" xfId="2288"/>
    <cellStyle name="20% - Accent2 5 5 6 2" xfId="2289"/>
    <cellStyle name="20% - Accent2 5 5 6 2 2" xfId="2290"/>
    <cellStyle name="20% - Accent2 5 5 6 3" xfId="2291"/>
    <cellStyle name="20% - Accent2 5 5 7" xfId="2292"/>
    <cellStyle name="20% - Accent2 5 5 7 2" xfId="2293"/>
    <cellStyle name="20% - Accent2 5 5 8" xfId="2294"/>
    <cellStyle name="20% - Accent2 5 5 9" xfId="2295"/>
    <cellStyle name="20% - Accent2 5 6" xfId="2296"/>
    <cellStyle name="20% - Accent2 5 6 2" xfId="2297"/>
    <cellStyle name="20% - Accent2 5 6 2 2" xfId="2298"/>
    <cellStyle name="20% - Accent2 5 6 2 2 2" xfId="2299"/>
    <cellStyle name="20% - Accent2 5 6 2 2 2 2" xfId="2300"/>
    <cellStyle name="20% - Accent2 5 6 2 2 3" xfId="2301"/>
    <cellStyle name="20% - Accent2 5 6 2 3" xfId="2302"/>
    <cellStyle name="20% - Accent2 5 6 2 3 2" xfId="2303"/>
    <cellStyle name="20% - Accent2 5 6 2 4" xfId="2304"/>
    <cellStyle name="20% - Accent2 5 6 3" xfId="2305"/>
    <cellStyle name="20% - Accent2 5 6 3 2" xfId="2306"/>
    <cellStyle name="20% - Accent2 5 6 3 2 2" xfId="2307"/>
    <cellStyle name="20% - Accent2 5 6 3 2 2 2" xfId="2308"/>
    <cellStyle name="20% - Accent2 5 6 3 2 3" xfId="2309"/>
    <cellStyle name="20% - Accent2 5 6 3 3" xfId="2310"/>
    <cellStyle name="20% - Accent2 5 6 3 3 2" xfId="2311"/>
    <cellStyle name="20% - Accent2 5 6 3 4" xfId="2312"/>
    <cellStyle name="20% - Accent2 5 6 4" xfId="2313"/>
    <cellStyle name="20% - Accent2 5 6 4 2" xfId="2314"/>
    <cellStyle name="20% - Accent2 5 6 4 2 2" xfId="2315"/>
    <cellStyle name="20% - Accent2 5 6 4 2 2 2" xfId="2316"/>
    <cellStyle name="20% - Accent2 5 6 4 2 3" xfId="2317"/>
    <cellStyle name="20% - Accent2 5 6 4 3" xfId="2318"/>
    <cellStyle name="20% - Accent2 5 6 4 3 2" xfId="2319"/>
    <cellStyle name="20% - Accent2 5 6 4 4" xfId="2320"/>
    <cellStyle name="20% - Accent2 5 6 5" xfId="2321"/>
    <cellStyle name="20% - Accent2 5 6 5 2" xfId="2322"/>
    <cellStyle name="20% - Accent2 5 6 5 2 2" xfId="2323"/>
    <cellStyle name="20% - Accent2 5 6 5 2 2 2" xfId="2324"/>
    <cellStyle name="20% - Accent2 5 6 5 2 3" xfId="2325"/>
    <cellStyle name="20% - Accent2 5 6 5 3" xfId="2326"/>
    <cellStyle name="20% - Accent2 5 6 5 3 2" xfId="2327"/>
    <cellStyle name="20% - Accent2 5 6 5 4" xfId="2328"/>
    <cellStyle name="20% - Accent2 5 6 6" xfId="2329"/>
    <cellStyle name="20% - Accent2 5 6 6 2" xfId="2330"/>
    <cellStyle name="20% - Accent2 5 6 6 2 2" xfId="2331"/>
    <cellStyle name="20% - Accent2 5 6 6 3" xfId="2332"/>
    <cellStyle name="20% - Accent2 5 6 7" xfId="2333"/>
    <cellStyle name="20% - Accent2 5 6 7 2" xfId="2334"/>
    <cellStyle name="20% - Accent2 5 6 8" xfId="2335"/>
    <cellStyle name="20% - Accent2 5 6 9" xfId="2336"/>
    <cellStyle name="20% - Accent2 5 7" xfId="2337"/>
    <cellStyle name="20% - Accent2 5 7 10" xfId="2338"/>
    <cellStyle name="20% - Accent2 5 7 2" xfId="2339"/>
    <cellStyle name="20% - Accent2 5 7 2 2" xfId="2340"/>
    <cellStyle name="20% - Accent2 5 7 2 2 2" xfId="2341"/>
    <cellStyle name="20% - Accent2 5 7 2 2 2 2" xfId="2342"/>
    <cellStyle name="20% - Accent2 5 7 2 2 3" xfId="2343"/>
    <cellStyle name="20% - Accent2 5 7 2 3" xfId="2344"/>
    <cellStyle name="20% - Accent2 5 7 2 3 2" xfId="2345"/>
    <cellStyle name="20% - Accent2 5 7 2 4" xfId="2346"/>
    <cellStyle name="20% - Accent2 5 7 3" xfId="2347"/>
    <cellStyle name="20% - Accent2 5 7 3 2" xfId="2348"/>
    <cellStyle name="20% - Accent2 5 7 3 2 2" xfId="2349"/>
    <cellStyle name="20% - Accent2 5 7 3 2 2 2" xfId="2350"/>
    <cellStyle name="20% - Accent2 5 7 3 2 3" xfId="2351"/>
    <cellStyle name="20% - Accent2 5 7 3 3" xfId="2352"/>
    <cellStyle name="20% - Accent2 5 7 3 3 2" xfId="2353"/>
    <cellStyle name="20% - Accent2 5 7 3 4" xfId="2354"/>
    <cellStyle name="20% - Accent2 5 7 4" xfId="2355"/>
    <cellStyle name="20% - Accent2 5 7 4 2" xfId="2356"/>
    <cellStyle name="20% - Accent2 5 7 4 2 2" xfId="2357"/>
    <cellStyle name="20% - Accent2 5 7 4 2 2 2" xfId="2358"/>
    <cellStyle name="20% - Accent2 5 7 4 2 3" xfId="2359"/>
    <cellStyle name="20% - Accent2 5 7 4 3" xfId="2360"/>
    <cellStyle name="20% - Accent2 5 7 4 3 2" xfId="2361"/>
    <cellStyle name="20% - Accent2 5 7 4 4" xfId="2362"/>
    <cellStyle name="20% - Accent2 5 7 5" xfId="2363"/>
    <cellStyle name="20% - Accent2 5 7 5 2" xfId="2364"/>
    <cellStyle name="20% - Accent2 5 7 5 2 2" xfId="2365"/>
    <cellStyle name="20% - Accent2 5 7 5 2 2 2" xfId="2366"/>
    <cellStyle name="20% - Accent2 5 7 5 2 3" xfId="2367"/>
    <cellStyle name="20% - Accent2 5 7 5 3" xfId="2368"/>
    <cellStyle name="20% - Accent2 5 7 5 3 2" xfId="2369"/>
    <cellStyle name="20% - Accent2 5 7 5 4" xfId="2370"/>
    <cellStyle name="20% - Accent2 5 7 6" xfId="2371"/>
    <cellStyle name="20% - Accent2 5 7 6 2" xfId="2372"/>
    <cellStyle name="20% - Accent2 5 7 6 2 2" xfId="2373"/>
    <cellStyle name="20% - Accent2 5 7 6 2 2 2" xfId="2374"/>
    <cellStyle name="20% - Accent2 5 7 6 2 3" xfId="2375"/>
    <cellStyle name="20% - Accent2 5 7 6 3" xfId="2376"/>
    <cellStyle name="20% - Accent2 5 7 6 3 2" xfId="2377"/>
    <cellStyle name="20% - Accent2 5 7 6 4" xfId="2378"/>
    <cellStyle name="20% - Accent2 5 7 7" xfId="2379"/>
    <cellStyle name="20% - Accent2 5 7 7 2" xfId="2380"/>
    <cellStyle name="20% - Accent2 5 7 7 2 2" xfId="2381"/>
    <cellStyle name="20% - Accent2 5 7 7 3" xfId="2382"/>
    <cellStyle name="20% - Accent2 5 7 8" xfId="2383"/>
    <cellStyle name="20% - Accent2 5 7 8 2" xfId="2384"/>
    <cellStyle name="20% - Accent2 5 7 9" xfId="2385"/>
    <cellStyle name="20% - Accent2 5 8" xfId="2386"/>
    <cellStyle name="20% - Accent2 5 8 2" xfId="2387"/>
    <cellStyle name="20% - Accent2 5 8 2 2" xfId="2388"/>
    <cellStyle name="20% - Accent2 5 8 2 2 2" xfId="2389"/>
    <cellStyle name="20% - Accent2 5 8 2 3" xfId="2390"/>
    <cellStyle name="20% - Accent2 5 8 3" xfId="2391"/>
    <cellStyle name="20% - Accent2 5 8 3 2" xfId="2392"/>
    <cellStyle name="20% - Accent2 5 8 4" xfId="2393"/>
    <cellStyle name="20% - Accent2 5 9" xfId="2394"/>
    <cellStyle name="20% - Accent2 6" xfId="2395"/>
    <cellStyle name="20% - Accent2 6 10" xfId="2396"/>
    <cellStyle name="20% - Accent2 6 10 2" xfId="2397"/>
    <cellStyle name="20% - Accent2 6 10 2 2" xfId="2398"/>
    <cellStyle name="20% - Accent2 6 10 2 2 2" xfId="2399"/>
    <cellStyle name="20% - Accent2 6 10 2 3" xfId="2400"/>
    <cellStyle name="20% - Accent2 6 10 3" xfId="2401"/>
    <cellStyle name="20% - Accent2 6 10 3 2" xfId="2402"/>
    <cellStyle name="20% - Accent2 6 10 4" xfId="2403"/>
    <cellStyle name="20% - Accent2 6 11" xfId="2404"/>
    <cellStyle name="20% - Accent2 6 11 2" xfId="2405"/>
    <cellStyle name="20% - Accent2 6 11 2 2" xfId="2406"/>
    <cellStyle name="20% - Accent2 6 11 2 2 2" xfId="2407"/>
    <cellStyle name="20% - Accent2 6 11 2 3" xfId="2408"/>
    <cellStyle name="20% - Accent2 6 11 3" xfId="2409"/>
    <cellStyle name="20% - Accent2 6 11 3 2" xfId="2410"/>
    <cellStyle name="20% - Accent2 6 11 4" xfId="2411"/>
    <cellStyle name="20% - Accent2 6 12" xfId="2412"/>
    <cellStyle name="20% - Accent2 6 12 2" xfId="2413"/>
    <cellStyle name="20% - Accent2 6 12 2 2" xfId="2414"/>
    <cellStyle name="20% - Accent2 6 12 2 2 2" xfId="2415"/>
    <cellStyle name="20% - Accent2 6 12 2 3" xfId="2416"/>
    <cellStyle name="20% - Accent2 6 12 3" xfId="2417"/>
    <cellStyle name="20% - Accent2 6 12 3 2" xfId="2418"/>
    <cellStyle name="20% - Accent2 6 12 4" xfId="2419"/>
    <cellStyle name="20% - Accent2 6 13" xfId="2420"/>
    <cellStyle name="20% - Accent2 6 13 2" xfId="2421"/>
    <cellStyle name="20% - Accent2 6 13 2 2" xfId="2422"/>
    <cellStyle name="20% - Accent2 6 13 2 2 2" xfId="2423"/>
    <cellStyle name="20% - Accent2 6 13 2 3" xfId="2424"/>
    <cellStyle name="20% - Accent2 6 13 3" xfId="2425"/>
    <cellStyle name="20% - Accent2 6 13 3 2" xfId="2426"/>
    <cellStyle name="20% - Accent2 6 13 4" xfId="2427"/>
    <cellStyle name="20% - Accent2 6 14" xfId="2428"/>
    <cellStyle name="20% - Accent2 6 14 2" xfId="2429"/>
    <cellStyle name="20% - Accent2 6 14 2 2" xfId="2430"/>
    <cellStyle name="20% - Accent2 6 14 3" xfId="2431"/>
    <cellStyle name="20% - Accent2 6 15" xfId="2432"/>
    <cellStyle name="20% - Accent2 6 15 2" xfId="2433"/>
    <cellStyle name="20% - Accent2 6 16" xfId="2434"/>
    <cellStyle name="20% - Accent2 6 16 2" xfId="2435"/>
    <cellStyle name="20% - Accent2 6 17" xfId="2436"/>
    <cellStyle name="20% - Accent2 6 18" xfId="2437"/>
    <cellStyle name="20% - Accent2 6 2" xfId="2438"/>
    <cellStyle name="20% - Accent2 6 2 10" xfId="2439"/>
    <cellStyle name="20% - Accent2 6 2 2" xfId="2440"/>
    <cellStyle name="20% - Accent2 6 2 2 2" xfId="2441"/>
    <cellStyle name="20% - Accent2 6 2 2 2 2" xfId="2442"/>
    <cellStyle name="20% - Accent2 6 2 2 2 2 2" xfId="2443"/>
    <cellStyle name="20% - Accent2 6 2 2 2 3" xfId="2444"/>
    <cellStyle name="20% - Accent2 6 2 2 3" xfId="2445"/>
    <cellStyle name="20% - Accent2 6 2 2 3 2" xfId="2446"/>
    <cellStyle name="20% - Accent2 6 2 2 4" xfId="2447"/>
    <cellStyle name="20% - Accent2 6 2 3" xfId="2448"/>
    <cellStyle name="20% - Accent2 6 2 3 2" xfId="2449"/>
    <cellStyle name="20% - Accent2 6 2 3 2 2" xfId="2450"/>
    <cellStyle name="20% - Accent2 6 2 3 2 2 2" xfId="2451"/>
    <cellStyle name="20% - Accent2 6 2 3 2 3" xfId="2452"/>
    <cellStyle name="20% - Accent2 6 2 3 3" xfId="2453"/>
    <cellStyle name="20% - Accent2 6 2 3 3 2" xfId="2454"/>
    <cellStyle name="20% - Accent2 6 2 3 4" xfId="2455"/>
    <cellStyle name="20% - Accent2 6 2 4" xfId="2456"/>
    <cellStyle name="20% - Accent2 6 2 4 2" xfId="2457"/>
    <cellStyle name="20% - Accent2 6 2 4 2 2" xfId="2458"/>
    <cellStyle name="20% - Accent2 6 2 4 2 2 2" xfId="2459"/>
    <cellStyle name="20% - Accent2 6 2 4 2 3" xfId="2460"/>
    <cellStyle name="20% - Accent2 6 2 4 3" xfId="2461"/>
    <cellStyle name="20% - Accent2 6 2 4 3 2" xfId="2462"/>
    <cellStyle name="20% - Accent2 6 2 4 4" xfId="2463"/>
    <cellStyle name="20% - Accent2 6 2 5" xfId="2464"/>
    <cellStyle name="20% - Accent2 6 2 5 2" xfId="2465"/>
    <cellStyle name="20% - Accent2 6 2 5 2 2" xfId="2466"/>
    <cellStyle name="20% - Accent2 6 2 5 2 2 2" xfId="2467"/>
    <cellStyle name="20% - Accent2 6 2 5 2 3" xfId="2468"/>
    <cellStyle name="20% - Accent2 6 2 5 3" xfId="2469"/>
    <cellStyle name="20% - Accent2 6 2 5 3 2" xfId="2470"/>
    <cellStyle name="20% - Accent2 6 2 5 4" xfId="2471"/>
    <cellStyle name="20% - Accent2 6 2 6" xfId="2472"/>
    <cellStyle name="20% - Accent2 6 2 6 2" xfId="2473"/>
    <cellStyle name="20% - Accent2 6 2 6 2 2" xfId="2474"/>
    <cellStyle name="20% - Accent2 6 2 6 3" xfId="2475"/>
    <cellStyle name="20% - Accent2 6 2 7" xfId="2476"/>
    <cellStyle name="20% - Accent2 6 2 7 2" xfId="2477"/>
    <cellStyle name="20% - Accent2 6 2 8" xfId="2478"/>
    <cellStyle name="20% - Accent2 6 2 8 2" xfId="2479"/>
    <cellStyle name="20% - Accent2 6 2 9" xfId="2480"/>
    <cellStyle name="20% - Accent2 6 3" xfId="2481"/>
    <cellStyle name="20% - Accent2 6 3 10" xfId="2482"/>
    <cellStyle name="20% - Accent2 6 3 11" xfId="2483"/>
    <cellStyle name="20% - Accent2 6 3 12" xfId="2484"/>
    <cellStyle name="20% - Accent2 6 3 2" xfId="2485"/>
    <cellStyle name="20% - Accent2 6 3 2 2" xfId="2486"/>
    <cellStyle name="20% - Accent2 6 3 2 2 2" xfId="2487"/>
    <cellStyle name="20% - Accent2 6 3 2 2 2 2" xfId="2488"/>
    <cellStyle name="20% - Accent2 6 3 2 2 2 2 2" xfId="2489"/>
    <cellStyle name="20% - Accent2 6 3 2 2 2 3" xfId="2490"/>
    <cellStyle name="20% - Accent2 6 3 2 2 3" xfId="2491"/>
    <cellStyle name="20% - Accent2 6 3 2 2 3 2" xfId="2492"/>
    <cellStyle name="20% - Accent2 6 3 2 2 4" xfId="2493"/>
    <cellStyle name="20% - Accent2 6 3 2 3" xfId="2494"/>
    <cellStyle name="20% - Accent2 6 3 2 3 2" xfId="2495"/>
    <cellStyle name="20% - Accent2 6 3 2 3 2 2" xfId="2496"/>
    <cellStyle name="20% - Accent2 6 3 2 3 2 2 2" xfId="2497"/>
    <cellStyle name="20% - Accent2 6 3 2 3 2 3" xfId="2498"/>
    <cellStyle name="20% - Accent2 6 3 2 3 3" xfId="2499"/>
    <cellStyle name="20% - Accent2 6 3 2 3 3 2" xfId="2500"/>
    <cellStyle name="20% - Accent2 6 3 2 3 4" xfId="2501"/>
    <cellStyle name="20% - Accent2 6 3 2 4" xfId="2502"/>
    <cellStyle name="20% - Accent2 6 3 2 4 2" xfId="2503"/>
    <cellStyle name="20% - Accent2 6 3 2 4 2 2" xfId="2504"/>
    <cellStyle name="20% - Accent2 6 3 2 4 2 2 2" xfId="2505"/>
    <cellStyle name="20% - Accent2 6 3 2 4 2 3" xfId="2506"/>
    <cellStyle name="20% - Accent2 6 3 2 4 3" xfId="2507"/>
    <cellStyle name="20% - Accent2 6 3 2 4 3 2" xfId="2508"/>
    <cellStyle name="20% - Accent2 6 3 2 4 4" xfId="2509"/>
    <cellStyle name="20% - Accent2 6 3 2 5" xfId="2510"/>
    <cellStyle name="20% - Accent2 6 3 2 5 2" xfId="2511"/>
    <cellStyle name="20% - Accent2 6 3 2 5 2 2" xfId="2512"/>
    <cellStyle name="20% - Accent2 6 3 2 5 2 2 2" xfId="2513"/>
    <cellStyle name="20% - Accent2 6 3 2 5 2 3" xfId="2514"/>
    <cellStyle name="20% - Accent2 6 3 2 5 3" xfId="2515"/>
    <cellStyle name="20% - Accent2 6 3 2 5 3 2" xfId="2516"/>
    <cellStyle name="20% - Accent2 6 3 2 5 4" xfId="2517"/>
    <cellStyle name="20% - Accent2 6 3 2 6" xfId="2518"/>
    <cellStyle name="20% - Accent2 6 3 2 6 2" xfId="2519"/>
    <cellStyle name="20% - Accent2 6 3 2 6 2 2" xfId="2520"/>
    <cellStyle name="20% - Accent2 6 3 2 6 3" xfId="2521"/>
    <cellStyle name="20% - Accent2 6 3 2 7" xfId="2522"/>
    <cellStyle name="20% - Accent2 6 3 2 7 2" xfId="2523"/>
    <cellStyle name="20% - Accent2 6 3 2 8" xfId="2524"/>
    <cellStyle name="20% - Accent2 6 3 2 9" xfId="2525"/>
    <cellStyle name="20% - Accent2 6 3 3" xfId="2526"/>
    <cellStyle name="20% - Accent2 6 3 3 2" xfId="2527"/>
    <cellStyle name="20% - Accent2 6 3 3 2 2" xfId="2528"/>
    <cellStyle name="20% - Accent2 6 3 3 2 2 2" xfId="2529"/>
    <cellStyle name="20% - Accent2 6 3 3 2 2 2 2" xfId="2530"/>
    <cellStyle name="20% - Accent2 6 3 3 2 2 3" xfId="2531"/>
    <cellStyle name="20% - Accent2 6 3 3 2 3" xfId="2532"/>
    <cellStyle name="20% - Accent2 6 3 3 2 3 2" xfId="2533"/>
    <cellStyle name="20% - Accent2 6 3 3 2 4" xfId="2534"/>
    <cellStyle name="20% - Accent2 6 3 3 3" xfId="2535"/>
    <cellStyle name="20% - Accent2 6 3 3 3 2" xfId="2536"/>
    <cellStyle name="20% - Accent2 6 3 3 3 2 2" xfId="2537"/>
    <cellStyle name="20% - Accent2 6 3 3 3 2 2 2" xfId="2538"/>
    <cellStyle name="20% - Accent2 6 3 3 3 2 3" xfId="2539"/>
    <cellStyle name="20% - Accent2 6 3 3 3 3" xfId="2540"/>
    <cellStyle name="20% - Accent2 6 3 3 3 3 2" xfId="2541"/>
    <cellStyle name="20% - Accent2 6 3 3 3 4" xfId="2542"/>
    <cellStyle name="20% - Accent2 6 3 3 4" xfId="2543"/>
    <cellStyle name="20% - Accent2 6 3 3 4 2" xfId="2544"/>
    <cellStyle name="20% - Accent2 6 3 3 4 2 2" xfId="2545"/>
    <cellStyle name="20% - Accent2 6 3 3 4 2 2 2" xfId="2546"/>
    <cellStyle name="20% - Accent2 6 3 3 4 2 3" xfId="2547"/>
    <cellStyle name="20% - Accent2 6 3 3 4 3" xfId="2548"/>
    <cellStyle name="20% - Accent2 6 3 3 4 3 2" xfId="2549"/>
    <cellStyle name="20% - Accent2 6 3 3 4 4" xfId="2550"/>
    <cellStyle name="20% - Accent2 6 3 3 5" xfId="2551"/>
    <cellStyle name="20% - Accent2 6 3 3 5 2" xfId="2552"/>
    <cellStyle name="20% - Accent2 6 3 3 5 2 2" xfId="2553"/>
    <cellStyle name="20% - Accent2 6 3 3 5 3" xfId="2554"/>
    <cellStyle name="20% - Accent2 6 3 3 6" xfId="2555"/>
    <cellStyle name="20% - Accent2 6 3 3 6 2" xfId="2556"/>
    <cellStyle name="20% - Accent2 6 3 3 7" xfId="2557"/>
    <cellStyle name="20% - Accent2 6 3 4" xfId="2558"/>
    <cellStyle name="20% - Accent2 6 3 4 2" xfId="2559"/>
    <cellStyle name="20% - Accent2 6 3 4 2 2" xfId="2560"/>
    <cellStyle name="20% - Accent2 6 3 4 2 2 2" xfId="2561"/>
    <cellStyle name="20% - Accent2 6 3 4 2 3" xfId="2562"/>
    <cellStyle name="20% - Accent2 6 3 4 3" xfId="2563"/>
    <cellStyle name="20% - Accent2 6 3 4 3 2" xfId="2564"/>
    <cellStyle name="20% - Accent2 6 3 4 4" xfId="2565"/>
    <cellStyle name="20% - Accent2 6 3 5" xfId="2566"/>
    <cellStyle name="20% - Accent2 6 3 5 2" xfId="2567"/>
    <cellStyle name="20% - Accent2 6 3 5 2 2" xfId="2568"/>
    <cellStyle name="20% - Accent2 6 3 5 2 2 2" xfId="2569"/>
    <cellStyle name="20% - Accent2 6 3 5 2 3" xfId="2570"/>
    <cellStyle name="20% - Accent2 6 3 5 3" xfId="2571"/>
    <cellStyle name="20% - Accent2 6 3 5 3 2" xfId="2572"/>
    <cellStyle name="20% - Accent2 6 3 5 4" xfId="2573"/>
    <cellStyle name="20% - Accent2 6 3 6" xfId="2574"/>
    <cellStyle name="20% - Accent2 6 3 6 2" xfId="2575"/>
    <cellStyle name="20% - Accent2 6 3 6 2 2" xfId="2576"/>
    <cellStyle name="20% - Accent2 6 3 6 2 2 2" xfId="2577"/>
    <cellStyle name="20% - Accent2 6 3 6 2 3" xfId="2578"/>
    <cellStyle name="20% - Accent2 6 3 6 3" xfId="2579"/>
    <cellStyle name="20% - Accent2 6 3 6 3 2" xfId="2580"/>
    <cellStyle name="20% - Accent2 6 3 6 4" xfId="2581"/>
    <cellStyle name="20% - Accent2 6 3 7" xfId="2582"/>
    <cellStyle name="20% - Accent2 6 3 7 2" xfId="2583"/>
    <cellStyle name="20% - Accent2 6 3 7 2 2" xfId="2584"/>
    <cellStyle name="20% - Accent2 6 3 7 2 2 2" xfId="2585"/>
    <cellStyle name="20% - Accent2 6 3 7 2 3" xfId="2586"/>
    <cellStyle name="20% - Accent2 6 3 7 3" xfId="2587"/>
    <cellStyle name="20% - Accent2 6 3 7 3 2" xfId="2588"/>
    <cellStyle name="20% - Accent2 6 3 7 4" xfId="2589"/>
    <cellStyle name="20% - Accent2 6 3 8" xfId="2590"/>
    <cellStyle name="20% - Accent2 6 3 8 2" xfId="2591"/>
    <cellStyle name="20% - Accent2 6 3 8 2 2" xfId="2592"/>
    <cellStyle name="20% - Accent2 6 3 8 3" xfId="2593"/>
    <cellStyle name="20% - Accent2 6 3 9" xfId="2594"/>
    <cellStyle name="20% - Accent2 6 3 9 2" xfId="2595"/>
    <cellStyle name="20% - Accent2 6 4" xfId="2596"/>
    <cellStyle name="20% - Accent2 6 4 10" xfId="2597"/>
    <cellStyle name="20% - Accent2 6 4 2" xfId="2598"/>
    <cellStyle name="20% - Accent2 6 4 2 2" xfId="2599"/>
    <cellStyle name="20% - Accent2 6 4 2 2 2" xfId="2600"/>
    <cellStyle name="20% - Accent2 6 4 2 2 2 2" xfId="2601"/>
    <cellStyle name="20% - Accent2 6 4 2 2 3" xfId="2602"/>
    <cellStyle name="20% - Accent2 6 4 2 3" xfId="2603"/>
    <cellStyle name="20% - Accent2 6 4 2 3 2" xfId="2604"/>
    <cellStyle name="20% - Accent2 6 4 2 4" xfId="2605"/>
    <cellStyle name="20% - Accent2 6 4 3" xfId="2606"/>
    <cellStyle name="20% - Accent2 6 4 3 2" xfId="2607"/>
    <cellStyle name="20% - Accent2 6 4 3 2 2" xfId="2608"/>
    <cellStyle name="20% - Accent2 6 4 3 2 2 2" xfId="2609"/>
    <cellStyle name="20% - Accent2 6 4 3 2 3" xfId="2610"/>
    <cellStyle name="20% - Accent2 6 4 3 3" xfId="2611"/>
    <cellStyle name="20% - Accent2 6 4 3 3 2" xfId="2612"/>
    <cellStyle name="20% - Accent2 6 4 3 4" xfId="2613"/>
    <cellStyle name="20% - Accent2 6 4 4" xfId="2614"/>
    <cellStyle name="20% - Accent2 6 4 4 2" xfId="2615"/>
    <cellStyle name="20% - Accent2 6 4 4 2 2" xfId="2616"/>
    <cellStyle name="20% - Accent2 6 4 4 2 2 2" xfId="2617"/>
    <cellStyle name="20% - Accent2 6 4 4 2 3" xfId="2618"/>
    <cellStyle name="20% - Accent2 6 4 4 3" xfId="2619"/>
    <cellStyle name="20% - Accent2 6 4 4 3 2" xfId="2620"/>
    <cellStyle name="20% - Accent2 6 4 4 4" xfId="2621"/>
    <cellStyle name="20% - Accent2 6 4 5" xfId="2622"/>
    <cellStyle name="20% - Accent2 6 4 5 2" xfId="2623"/>
    <cellStyle name="20% - Accent2 6 4 5 2 2" xfId="2624"/>
    <cellStyle name="20% - Accent2 6 4 5 2 2 2" xfId="2625"/>
    <cellStyle name="20% - Accent2 6 4 5 2 3" xfId="2626"/>
    <cellStyle name="20% - Accent2 6 4 5 3" xfId="2627"/>
    <cellStyle name="20% - Accent2 6 4 5 3 2" xfId="2628"/>
    <cellStyle name="20% - Accent2 6 4 5 4" xfId="2629"/>
    <cellStyle name="20% - Accent2 6 4 6" xfId="2630"/>
    <cellStyle name="20% - Accent2 6 4 6 2" xfId="2631"/>
    <cellStyle name="20% - Accent2 6 4 6 2 2" xfId="2632"/>
    <cellStyle name="20% - Accent2 6 4 6 3" xfId="2633"/>
    <cellStyle name="20% - Accent2 6 4 7" xfId="2634"/>
    <cellStyle name="20% - Accent2 6 4 7 2" xfId="2635"/>
    <cellStyle name="20% - Accent2 6 4 8" xfId="2636"/>
    <cellStyle name="20% - Accent2 6 4 9" xfId="2637"/>
    <cellStyle name="20% - Accent2 6 5" xfId="2638"/>
    <cellStyle name="20% - Accent2 6 5 2" xfId="2639"/>
    <cellStyle name="20% - Accent2 6 5 2 2" xfId="2640"/>
    <cellStyle name="20% - Accent2 6 5 2 2 2" xfId="2641"/>
    <cellStyle name="20% - Accent2 6 5 2 2 2 2" xfId="2642"/>
    <cellStyle name="20% - Accent2 6 5 2 2 3" xfId="2643"/>
    <cellStyle name="20% - Accent2 6 5 2 3" xfId="2644"/>
    <cellStyle name="20% - Accent2 6 5 2 3 2" xfId="2645"/>
    <cellStyle name="20% - Accent2 6 5 2 4" xfId="2646"/>
    <cellStyle name="20% - Accent2 6 5 3" xfId="2647"/>
    <cellStyle name="20% - Accent2 6 5 3 2" xfId="2648"/>
    <cellStyle name="20% - Accent2 6 5 3 2 2" xfId="2649"/>
    <cellStyle name="20% - Accent2 6 5 3 2 2 2" xfId="2650"/>
    <cellStyle name="20% - Accent2 6 5 3 2 3" xfId="2651"/>
    <cellStyle name="20% - Accent2 6 5 3 3" xfId="2652"/>
    <cellStyle name="20% - Accent2 6 5 3 3 2" xfId="2653"/>
    <cellStyle name="20% - Accent2 6 5 3 4" xfId="2654"/>
    <cellStyle name="20% - Accent2 6 5 4" xfId="2655"/>
    <cellStyle name="20% - Accent2 6 5 4 2" xfId="2656"/>
    <cellStyle name="20% - Accent2 6 5 4 2 2" xfId="2657"/>
    <cellStyle name="20% - Accent2 6 5 4 2 2 2" xfId="2658"/>
    <cellStyle name="20% - Accent2 6 5 4 2 3" xfId="2659"/>
    <cellStyle name="20% - Accent2 6 5 4 3" xfId="2660"/>
    <cellStyle name="20% - Accent2 6 5 4 3 2" xfId="2661"/>
    <cellStyle name="20% - Accent2 6 5 4 4" xfId="2662"/>
    <cellStyle name="20% - Accent2 6 5 5" xfId="2663"/>
    <cellStyle name="20% - Accent2 6 5 5 2" xfId="2664"/>
    <cellStyle name="20% - Accent2 6 5 5 2 2" xfId="2665"/>
    <cellStyle name="20% - Accent2 6 5 5 2 2 2" xfId="2666"/>
    <cellStyle name="20% - Accent2 6 5 5 2 3" xfId="2667"/>
    <cellStyle name="20% - Accent2 6 5 5 3" xfId="2668"/>
    <cellStyle name="20% - Accent2 6 5 5 3 2" xfId="2669"/>
    <cellStyle name="20% - Accent2 6 5 5 4" xfId="2670"/>
    <cellStyle name="20% - Accent2 6 5 6" xfId="2671"/>
    <cellStyle name="20% - Accent2 6 5 6 2" xfId="2672"/>
    <cellStyle name="20% - Accent2 6 5 6 2 2" xfId="2673"/>
    <cellStyle name="20% - Accent2 6 5 6 3" xfId="2674"/>
    <cellStyle name="20% - Accent2 6 5 7" xfId="2675"/>
    <cellStyle name="20% - Accent2 6 5 7 2" xfId="2676"/>
    <cellStyle name="20% - Accent2 6 5 8" xfId="2677"/>
    <cellStyle name="20% - Accent2 6 5 9" xfId="2678"/>
    <cellStyle name="20% - Accent2 6 6" xfId="2679"/>
    <cellStyle name="20% - Accent2 6 6 2" xfId="2680"/>
    <cellStyle name="20% - Accent2 6 6 2 2" xfId="2681"/>
    <cellStyle name="20% - Accent2 6 6 2 2 2" xfId="2682"/>
    <cellStyle name="20% - Accent2 6 6 2 2 2 2" xfId="2683"/>
    <cellStyle name="20% - Accent2 6 6 2 2 3" xfId="2684"/>
    <cellStyle name="20% - Accent2 6 6 2 3" xfId="2685"/>
    <cellStyle name="20% - Accent2 6 6 2 3 2" xfId="2686"/>
    <cellStyle name="20% - Accent2 6 6 2 4" xfId="2687"/>
    <cellStyle name="20% - Accent2 6 6 3" xfId="2688"/>
    <cellStyle name="20% - Accent2 6 6 3 2" xfId="2689"/>
    <cellStyle name="20% - Accent2 6 6 3 2 2" xfId="2690"/>
    <cellStyle name="20% - Accent2 6 6 3 2 2 2" xfId="2691"/>
    <cellStyle name="20% - Accent2 6 6 3 2 3" xfId="2692"/>
    <cellStyle name="20% - Accent2 6 6 3 3" xfId="2693"/>
    <cellStyle name="20% - Accent2 6 6 3 3 2" xfId="2694"/>
    <cellStyle name="20% - Accent2 6 6 3 4" xfId="2695"/>
    <cellStyle name="20% - Accent2 6 6 4" xfId="2696"/>
    <cellStyle name="20% - Accent2 6 6 4 2" xfId="2697"/>
    <cellStyle name="20% - Accent2 6 6 4 2 2" xfId="2698"/>
    <cellStyle name="20% - Accent2 6 6 4 2 2 2" xfId="2699"/>
    <cellStyle name="20% - Accent2 6 6 4 2 3" xfId="2700"/>
    <cellStyle name="20% - Accent2 6 6 4 3" xfId="2701"/>
    <cellStyle name="20% - Accent2 6 6 4 3 2" xfId="2702"/>
    <cellStyle name="20% - Accent2 6 6 4 4" xfId="2703"/>
    <cellStyle name="20% - Accent2 6 6 5" xfId="2704"/>
    <cellStyle name="20% - Accent2 6 6 5 2" xfId="2705"/>
    <cellStyle name="20% - Accent2 6 6 5 2 2" xfId="2706"/>
    <cellStyle name="20% - Accent2 6 6 5 2 2 2" xfId="2707"/>
    <cellStyle name="20% - Accent2 6 6 5 2 3" xfId="2708"/>
    <cellStyle name="20% - Accent2 6 6 5 3" xfId="2709"/>
    <cellStyle name="20% - Accent2 6 6 5 3 2" xfId="2710"/>
    <cellStyle name="20% - Accent2 6 6 5 4" xfId="2711"/>
    <cellStyle name="20% - Accent2 6 6 6" xfId="2712"/>
    <cellStyle name="20% - Accent2 6 6 6 2" xfId="2713"/>
    <cellStyle name="20% - Accent2 6 6 6 2 2" xfId="2714"/>
    <cellStyle name="20% - Accent2 6 6 6 3" xfId="2715"/>
    <cellStyle name="20% - Accent2 6 6 7" xfId="2716"/>
    <cellStyle name="20% - Accent2 6 6 7 2" xfId="2717"/>
    <cellStyle name="20% - Accent2 6 6 8" xfId="2718"/>
    <cellStyle name="20% - Accent2 6 6 9" xfId="2719"/>
    <cellStyle name="20% - Accent2 6 7" xfId="2720"/>
    <cellStyle name="20% - Accent2 6 7 10" xfId="2721"/>
    <cellStyle name="20% - Accent2 6 7 2" xfId="2722"/>
    <cellStyle name="20% - Accent2 6 7 2 2" xfId="2723"/>
    <cellStyle name="20% - Accent2 6 7 2 2 2" xfId="2724"/>
    <cellStyle name="20% - Accent2 6 7 2 2 2 2" xfId="2725"/>
    <cellStyle name="20% - Accent2 6 7 2 2 3" xfId="2726"/>
    <cellStyle name="20% - Accent2 6 7 2 3" xfId="2727"/>
    <cellStyle name="20% - Accent2 6 7 2 3 2" xfId="2728"/>
    <cellStyle name="20% - Accent2 6 7 2 4" xfId="2729"/>
    <cellStyle name="20% - Accent2 6 7 3" xfId="2730"/>
    <cellStyle name="20% - Accent2 6 7 3 2" xfId="2731"/>
    <cellStyle name="20% - Accent2 6 7 3 2 2" xfId="2732"/>
    <cellStyle name="20% - Accent2 6 7 3 2 2 2" xfId="2733"/>
    <cellStyle name="20% - Accent2 6 7 3 2 3" xfId="2734"/>
    <cellStyle name="20% - Accent2 6 7 3 3" xfId="2735"/>
    <cellStyle name="20% - Accent2 6 7 3 3 2" xfId="2736"/>
    <cellStyle name="20% - Accent2 6 7 3 4" xfId="2737"/>
    <cellStyle name="20% - Accent2 6 7 4" xfId="2738"/>
    <cellStyle name="20% - Accent2 6 7 4 2" xfId="2739"/>
    <cellStyle name="20% - Accent2 6 7 4 2 2" xfId="2740"/>
    <cellStyle name="20% - Accent2 6 7 4 2 2 2" xfId="2741"/>
    <cellStyle name="20% - Accent2 6 7 4 2 3" xfId="2742"/>
    <cellStyle name="20% - Accent2 6 7 4 3" xfId="2743"/>
    <cellStyle name="20% - Accent2 6 7 4 3 2" xfId="2744"/>
    <cellStyle name="20% - Accent2 6 7 4 4" xfId="2745"/>
    <cellStyle name="20% - Accent2 6 7 5" xfId="2746"/>
    <cellStyle name="20% - Accent2 6 7 5 2" xfId="2747"/>
    <cellStyle name="20% - Accent2 6 7 5 2 2" xfId="2748"/>
    <cellStyle name="20% - Accent2 6 7 5 2 2 2" xfId="2749"/>
    <cellStyle name="20% - Accent2 6 7 5 2 3" xfId="2750"/>
    <cellStyle name="20% - Accent2 6 7 5 3" xfId="2751"/>
    <cellStyle name="20% - Accent2 6 7 5 3 2" xfId="2752"/>
    <cellStyle name="20% - Accent2 6 7 5 4" xfId="2753"/>
    <cellStyle name="20% - Accent2 6 7 6" xfId="2754"/>
    <cellStyle name="20% - Accent2 6 7 6 2" xfId="2755"/>
    <cellStyle name="20% - Accent2 6 7 6 2 2" xfId="2756"/>
    <cellStyle name="20% - Accent2 6 7 6 2 2 2" xfId="2757"/>
    <cellStyle name="20% - Accent2 6 7 6 2 3" xfId="2758"/>
    <cellStyle name="20% - Accent2 6 7 6 3" xfId="2759"/>
    <cellStyle name="20% - Accent2 6 7 6 3 2" xfId="2760"/>
    <cellStyle name="20% - Accent2 6 7 6 4" xfId="2761"/>
    <cellStyle name="20% - Accent2 6 7 7" xfId="2762"/>
    <cellStyle name="20% - Accent2 6 7 7 2" xfId="2763"/>
    <cellStyle name="20% - Accent2 6 7 7 2 2" xfId="2764"/>
    <cellStyle name="20% - Accent2 6 7 7 3" xfId="2765"/>
    <cellStyle name="20% - Accent2 6 7 8" xfId="2766"/>
    <cellStyle name="20% - Accent2 6 7 8 2" xfId="2767"/>
    <cellStyle name="20% - Accent2 6 7 9" xfId="2768"/>
    <cellStyle name="20% - Accent2 6 8" xfId="2769"/>
    <cellStyle name="20% - Accent2 6 8 2" xfId="2770"/>
    <cellStyle name="20% - Accent2 6 8 2 2" xfId="2771"/>
    <cellStyle name="20% - Accent2 6 8 2 2 2" xfId="2772"/>
    <cellStyle name="20% - Accent2 6 8 2 3" xfId="2773"/>
    <cellStyle name="20% - Accent2 6 8 3" xfId="2774"/>
    <cellStyle name="20% - Accent2 6 8 3 2" xfId="2775"/>
    <cellStyle name="20% - Accent2 6 8 4" xfId="2776"/>
    <cellStyle name="20% - Accent2 6 9" xfId="2777"/>
    <cellStyle name="20% - Accent2 6 9 2" xfId="2778"/>
    <cellStyle name="20% - Accent2 6 9 2 2" xfId="2779"/>
    <cellStyle name="20% - Accent2 6 9 2 2 2" xfId="2780"/>
    <cellStyle name="20% - Accent2 6 9 2 3" xfId="2781"/>
    <cellStyle name="20% - Accent2 6 9 3" xfId="2782"/>
    <cellStyle name="20% - Accent2 6 9 3 2" xfId="2783"/>
    <cellStyle name="20% - Accent2 6 9 4" xfId="2784"/>
    <cellStyle name="20% - Accent2 7" xfId="2785"/>
    <cellStyle name="20% - Accent2 7 10" xfId="2786"/>
    <cellStyle name="20% - Accent2 7 10 2" xfId="2787"/>
    <cellStyle name="20% - Accent2 7 10 2 2" xfId="2788"/>
    <cellStyle name="20% - Accent2 7 10 2 2 2" xfId="2789"/>
    <cellStyle name="20% - Accent2 7 10 2 3" xfId="2790"/>
    <cellStyle name="20% - Accent2 7 10 3" xfId="2791"/>
    <cellStyle name="20% - Accent2 7 10 3 2" xfId="2792"/>
    <cellStyle name="20% - Accent2 7 10 4" xfId="2793"/>
    <cellStyle name="20% - Accent2 7 11" xfId="2794"/>
    <cellStyle name="20% - Accent2 7 11 2" xfId="2795"/>
    <cellStyle name="20% - Accent2 7 11 2 2" xfId="2796"/>
    <cellStyle name="20% - Accent2 7 11 2 2 2" xfId="2797"/>
    <cellStyle name="20% - Accent2 7 11 2 3" xfId="2798"/>
    <cellStyle name="20% - Accent2 7 11 3" xfId="2799"/>
    <cellStyle name="20% - Accent2 7 11 3 2" xfId="2800"/>
    <cellStyle name="20% - Accent2 7 11 4" xfId="2801"/>
    <cellStyle name="20% - Accent2 7 12" xfId="2802"/>
    <cellStyle name="20% - Accent2 7 12 2" xfId="2803"/>
    <cellStyle name="20% - Accent2 7 12 2 2" xfId="2804"/>
    <cellStyle name="20% - Accent2 7 12 2 2 2" xfId="2805"/>
    <cellStyle name="20% - Accent2 7 12 2 3" xfId="2806"/>
    <cellStyle name="20% - Accent2 7 12 3" xfId="2807"/>
    <cellStyle name="20% - Accent2 7 12 3 2" xfId="2808"/>
    <cellStyle name="20% - Accent2 7 12 4" xfId="2809"/>
    <cellStyle name="20% - Accent2 7 13" xfId="2810"/>
    <cellStyle name="20% - Accent2 7 13 2" xfId="2811"/>
    <cellStyle name="20% - Accent2 7 13 2 2" xfId="2812"/>
    <cellStyle name="20% - Accent2 7 13 2 2 2" xfId="2813"/>
    <cellStyle name="20% - Accent2 7 13 2 3" xfId="2814"/>
    <cellStyle name="20% - Accent2 7 13 3" xfId="2815"/>
    <cellStyle name="20% - Accent2 7 13 3 2" xfId="2816"/>
    <cellStyle name="20% - Accent2 7 13 4" xfId="2817"/>
    <cellStyle name="20% - Accent2 7 14" xfId="2818"/>
    <cellStyle name="20% - Accent2 7 14 2" xfId="2819"/>
    <cellStyle name="20% - Accent2 7 14 2 2" xfId="2820"/>
    <cellStyle name="20% - Accent2 7 14 3" xfId="2821"/>
    <cellStyle name="20% - Accent2 7 15" xfId="2822"/>
    <cellStyle name="20% - Accent2 7 15 2" xfId="2823"/>
    <cellStyle name="20% - Accent2 7 16" xfId="2824"/>
    <cellStyle name="20% - Accent2 7 16 2" xfId="2825"/>
    <cellStyle name="20% - Accent2 7 17" xfId="2826"/>
    <cellStyle name="20% - Accent2 7 18" xfId="2827"/>
    <cellStyle name="20% - Accent2 7 2" xfId="2828"/>
    <cellStyle name="20% - Accent2 7 2 10" xfId="2829"/>
    <cellStyle name="20% - Accent2 7 2 2" xfId="2830"/>
    <cellStyle name="20% - Accent2 7 2 2 2" xfId="2831"/>
    <cellStyle name="20% - Accent2 7 2 2 2 2" xfId="2832"/>
    <cellStyle name="20% - Accent2 7 2 2 2 2 2" xfId="2833"/>
    <cellStyle name="20% - Accent2 7 2 2 2 3" xfId="2834"/>
    <cellStyle name="20% - Accent2 7 2 2 3" xfId="2835"/>
    <cellStyle name="20% - Accent2 7 2 2 3 2" xfId="2836"/>
    <cellStyle name="20% - Accent2 7 2 2 4" xfId="2837"/>
    <cellStyle name="20% - Accent2 7 2 3" xfId="2838"/>
    <cellStyle name="20% - Accent2 7 2 3 2" xfId="2839"/>
    <cellStyle name="20% - Accent2 7 2 3 2 2" xfId="2840"/>
    <cellStyle name="20% - Accent2 7 2 3 2 2 2" xfId="2841"/>
    <cellStyle name="20% - Accent2 7 2 3 2 3" xfId="2842"/>
    <cellStyle name="20% - Accent2 7 2 3 3" xfId="2843"/>
    <cellStyle name="20% - Accent2 7 2 3 3 2" xfId="2844"/>
    <cellStyle name="20% - Accent2 7 2 3 4" xfId="2845"/>
    <cellStyle name="20% - Accent2 7 2 4" xfId="2846"/>
    <cellStyle name="20% - Accent2 7 2 4 2" xfId="2847"/>
    <cellStyle name="20% - Accent2 7 2 4 2 2" xfId="2848"/>
    <cellStyle name="20% - Accent2 7 2 4 2 2 2" xfId="2849"/>
    <cellStyle name="20% - Accent2 7 2 4 2 3" xfId="2850"/>
    <cellStyle name="20% - Accent2 7 2 4 3" xfId="2851"/>
    <cellStyle name="20% - Accent2 7 2 4 3 2" xfId="2852"/>
    <cellStyle name="20% - Accent2 7 2 4 4" xfId="2853"/>
    <cellStyle name="20% - Accent2 7 2 5" xfId="2854"/>
    <cellStyle name="20% - Accent2 7 2 5 2" xfId="2855"/>
    <cellStyle name="20% - Accent2 7 2 5 2 2" xfId="2856"/>
    <cellStyle name="20% - Accent2 7 2 5 2 2 2" xfId="2857"/>
    <cellStyle name="20% - Accent2 7 2 5 2 3" xfId="2858"/>
    <cellStyle name="20% - Accent2 7 2 5 3" xfId="2859"/>
    <cellStyle name="20% - Accent2 7 2 5 3 2" xfId="2860"/>
    <cellStyle name="20% - Accent2 7 2 5 4" xfId="2861"/>
    <cellStyle name="20% - Accent2 7 2 6" xfId="2862"/>
    <cellStyle name="20% - Accent2 7 2 6 2" xfId="2863"/>
    <cellStyle name="20% - Accent2 7 2 6 2 2" xfId="2864"/>
    <cellStyle name="20% - Accent2 7 2 6 3" xfId="2865"/>
    <cellStyle name="20% - Accent2 7 2 7" xfId="2866"/>
    <cellStyle name="20% - Accent2 7 2 7 2" xfId="2867"/>
    <cellStyle name="20% - Accent2 7 2 8" xfId="2868"/>
    <cellStyle name="20% - Accent2 7 2 8 2" xfId="2869"/>
    <cellStyle name="20% - Accent2 7 2 9" xfId="2870"/>
    <cellStyle name="20% - Accent2 7 3" xfId="2871"/>
    <cellStyle name="20% - Accent2 7 3 10" xfId="2872"/>
    <cellStyle name="20% - Accent2 7 3 11" xfId="2873"/>
    <cellStyle name="20% - Accent2 7 3 2" xfId="2874"/>
    <cellStyle name="20% - Accent2 7 3 2 2" xfId="2875"/>
    <cellStyle name="20% - Accent2 7 3 2 2 2" xfId="2876"/>
    <cellStyle name="20% - Accent2 7 3 2 2 2 2" xfId="2877"/>
    <cellStyle name="20% - Accent2 7 3 2 2 2 2 2" xfId="2878"/>
    <cellStyle name="20% - Accent2 7 3 2 2 2 3" xfId="2879"/>
    <cellStyle name="20% - Accent2 7 3 2 2 3" xfId="2880"/>
    <cellStyle name="20% - Accent2 7 3 2 2 3 2" xfId="2881"/>
    <cellStyle name="20% - Accent2 7 3 2 2 4" xfId="2882"/>
    <cellStyle name="20% - Accent2 7 3 2 3" xfId="2883"/>
    <cellStyle name="20% - Accent2 7 3 2 3 2" xfId="2884"/>
    <cellStyle name="20% - Accent2 7 3 2 3 2 2" xfId="2885"/>
    <cellStyle name="20% - Accent2 7 3 2 3 2 2 2" xfId="2886"/>
    <cellStyle name="20% - Accent2 7 3 2 3 2 3" xfId="2887"/>
    <cellStyle name="20% - Accent2 7 3 2 3 3" xfId="2888"/>
    <cellStyle name="20% - Accent2 7 3 2 3 3 2" xfId="2889"/>
    <cellStyle name="20% - Accent2 7 3 2 3 4" xfId="2890"/>
    <cellStyle name="20% - Accent2 7 3 2 4" xfId="2891"/>
    <cellStyle name="20% - Accent2 7 3 2 4 2" xfId="2892"/>
    <cellStyle name="20% - Accent2 7 3 2 4 2 2" xfId="2893"/>
    <cellStyle name="20% - Accent2 7 3 2 4 2 2 2" xfId="2894"/>
    <cellStyle name="20% - Accent2 7 3 2 4 2 3" xfId="2895"/>
    <cellStyle name="20% - Accent2 7 3 2 4 3" xfId="2896"/>
    <cellStyle name="20% - Accent2 7 3 2 4 3 2" xfId="2897"/>
    <cellStyle name="20% - Accent2 7 3 2 4 4" xfId="2898"/>
    <cellStyle name="20% - Accent2 7 3 2 5" xfId="2899"/>
    <cellStyle name="20% - Accent2 7 3 2 5 2" xfId="2900"/>
    <cellStyle name="20% - Accent2 7 3 2 5 2 2" xfId="2901"/>
    <cellStyle name="20% - Accent2 7 3 2 5 2 2 2" xfId="2902"/>
    <cellStyle name="20% - Accent2 7 3 2 5 2 3" xfId="2903"/>
    <cellStyle name="20% - Accent2 7 3 2 5 3" xfId="2904"/>
    <cellStyle name="20% - Accent2 7 3 2 5 3 2" xfId="2905"/>
    <cellStyle name="20% - Accent2 7 3 2 5 4" xfId="2906"/>
    <cellStyle name="20% - Accent2 7 3 2 6" xfId="2907"/>
    <cellStyle name="20% - Accent2 7 3 2 6 2" xfId="2908"/>
    <cellStyle name="20% - Accent2 7 3 2 6 2 2" xfId="2909"/>
    <cellStyle name="20% - Accent2 7 3 2 6 3" xfId="2910"/>
    <cellStyle name="20% - Accent2 7 3 2 7" xfId="2911"/>
    <cellStyle name="20% - Accent2 7 3 2 7 2" xfId="2912"/>
    <cellStyle name="20% - Accent2 7 3 2 8" xfId="2913"/>
    <cellStyle name="20% - Accent2 7 3 2 9" xfId="2914"/>
    <cellStyle name="20% - Accent2 7 3 3" xfId="2915"/>
    <cellStyle name="20% - Accent2 7 3 3 2" xfId="2916"/>
    <cellStyle name="20% - Accent2 7 3 3 2 2" xfId="2917"/>
    <cellStyle name="20% - Accent2 7 3 3 2 2 2" xfId="2918"/>
    <cellStyle name="20% - Accent2 7 3 3 2 2 2 2" xfId="2919"/>
    <cellStyle name="20% - Accent2 7 3 3 2 2 3" xfId="2920"/>
    <cellStyle name="20% - Accent2 7 3 3 2 3" xfId="2921"/>
    <cellStyle name="20% - Accent2 7 3 3 2 3 2" xfId="2922"/>
    <cellStyle name="20% - Accent2 7 3 3 2 4" xfId="2923"/>
    <cellStyle name="20% - Accent2 7 3 3 3" xfId="2924"/>
    <cellStyle name="20% - Accent2 7 3 3 3 2" xfId="2925"/>
    <cellStyle name="20% - Accent2 7 3 3 3 2 2" xfId="2926"/>
    <cellStyle name="20% - Accent2 7 3 3 3 2 2 2" xfId="2927"/>
    <cellStyle name="20% - Accent2 7 3 3 3 2 3" xfId="2928"/>
    <cellStyle name="20% - Accent2 7 3 3 3 3" xfId="2929"/>
    <cellStyle name="20% - Accent2 7 3 3 3 3 2" xfId="2930"/>
    <cellStyle name="20% - Accent2 7 3 3 3 4" xfId="2931"/>
    <cellStyle name="20% - Accent2 7 3 3 4" xfId="2932"/>
    <cellStyle name="20% - Accent2 7 3 3 4 2" xfId="2933"/>
    <cellStyle name="20% - Accent2 7 3 3 4 2 2" xfId="2934"/>
    <cellStyle name="20% - Accent2 7 3 3 4 2 2 2" xfId="2935"/>
    <cellStyle name="20% - Accent2 7 3 3 4 2 3" xfId="2936"/>
    <cellStyle name="20% - Accent2 7 3 3 4 3" xfId="2937"/>
    <cellStyle name="20% - Accent2 7 3 3 4 3 2" xfId="2938"/>
    <cellStyle name="20% - Accent2 7 3 3 4 4" xfId="2939"/>
    <cellStyle name="20% - Accent2 7 3 3 5" xfId="2940"/>
    <cellStyle name="20% - Accent2 7 3 3 5 2" xfId="2941"/>
    <cellStyle name="20% - Accent2 7 3 3 5 2 2" xfId="2942"/>
    <cellStyle name="20% - Accent2 7 3 3 5 3" xfId="2943"/>
    <cellStyle name="20% - Accent2 7 3 3 6" xfId="2944"/>
    <cellStyle name="20% - Accent2 7 3 3 6 2" xfId="2945"/>
    <cellStyle name="20% - Accent2 7 3 3 7" xfId="2946"/>
    <cellStyle name="20% - Accent2 7 3 4" xfId="2947"/>
    <cellStyle name="20% - Accent2 7 3 4 2" xfId="2948"/>
    <cellStyle name="20% - Accent2 7 3 4 2 2" xfId="2949"/>
    <cellStyle name="20% - Accent2 7 3 4 2 2 2" xfId="2950"/>
    <cellStyle name="20% - Accent2 7 3 4 2 3" xfId="2951"/>
    <cellStyle name="20% - Accent2 7 3 4 3" xfId="2952"/>
    <cellStyle name="20% - Accent2 7 3 4 3 2" xfId="2953"/>
    <cellStyle name="20% - Accent2 7 3 4 4" xfId="2954"/>
    <cellStyle name="20% - Accent2 7 3 5" xfId="2955"/>
    <cellStyle name="20% - Accent2 7 3 5 2" xfId="2956"/>
    <cellStyle name="20% - Accent2 7 3 5 2 2" xfId="2957"/>
    <cellStyle name="20% - Accent2 7 3 5 2 2 2" xfId="2958"/>
    <cellStyle name="20% - Accent2 7 3 5 2 3" xfId="2959"/>
    <cellStyle name="20% - Accent2 7 3 5 3" xfId="2960"/>
    <cellStyle name="20% - Accent2 7 3 5 3 2" xfId="2961"/>
    <cellStyle name="20% - Accent2 7 3 5 4" xfId="2962"/>
    <cellStyle name="20% - Accent2 7 3 6" xfId="2963"/>
    <cellStyle name="20% - Accent2 7 3 6 2" xfId="2964"/>
    <cellStyle name="20% - Accent2 7 3 6 2 2" xfId="2965"/>
    <cellStyle name="20% - Accent2 7 3 6 2 2 2" xfId="2966"/>
    <cellStyle name="20% - Accent2 7 3 6 2 3" xfId="2967"/>
    <cellStyle name="20% - Accent2 7 3 6 3" xfId="2968"/>
    <cellStyle name="20% - Accent2 7 3 6 3 2" xfId="2969"/>
    <cellStyle name="20% - Accent2 7 3 6 4" xfId="2970"/>
    <cellStyle name="20% - Accent2 7 3 7" xfId="2971"/>
    <cellStyle name="20% - Accent2 7 3 7 2" xfId="2972"/>
    <cellStyle name="20% - Accent2 7 3 7 2 2" xfId="2973"/>
    <cellStyle name="20% - Accent2 7 3 7 2 2 2" xfId="2974"/>
    <cellStyle name="20% - Accent2 7 3 7 2 3" xfId="2975"/>
    <cellStyle name="20% - Accent2 7 3 7 3" xfId="2976"/>
    <cellStyle name="20% - Accent2 7 3 7 3 2" xfId="2977"/>
    <cellStyle name="20% - Accent2 7 3 7 4" xfId="2978"/>
    <cellStyle name="20% - Accent2 7 3 8" xfId="2979"/>
    <cellStyle name="20% - Accent2 7 3 8 2" xfId="2980"/>
    <cellStyle name="20% - Accent2 7 3 8 2 2" xfId="2981"/>
    <cellStyle name="20% - Accent2 7 3 8 3" xfId="2982"/>
    <cellStyle name="20% - Accent2 7 3 9" xfId="2983"/>
    <cellStyle name="20% - Accent2 7 3 9 2" xfId="2984"/>
    <cellStyle name="20% - Accent2 7 4" xfId="2985"/>
    <cellStyle name="20% - Accent2 7 4 2" xfId="2986"/>
    <cellStyle name="20% - Accent2 7 4 2 2" xfId="2987"/>
    <cellStyle name="20% - Accent2 7 4 2 2 2" xfId="2988"/>
    <cellStyle name="20% - Accent2 7 4 2 2 2 2" xfId="2989"/>
    <cellStyle name="20% - Accent2 7 4 2 2 3" xfId="2990"/>
    <cellStyle name="20% - Accent2 7 4 2 3" xfId="2991"/>
    <cellStyle name="20% - Accent2 7 4 2 3 2" xfId="2992"/>
    <cellStyle name="20% - Accent2 7 4 2 4" xfId="2993"/>
    <cellStyle name="20% - Accent2 7 4 3" xfId="2994"/>
    <cellStyle name="20% - Accent2 7 4 3 2" xfId="2995"/>
    <cellStyle name="20% - Accent2 7 4 3 2 2" xfId="2996"/>
    <cellStyle name="20% - Accent2 7 4 3 2 2 2" xfId="2997"/>
    <cellStyle name="20% - Accent2 7 4 3 2 3" xfId="2998"/>
    <cellStyle name="20% - Accent2 7 4 3 3" xfId="2999"/>
    <cellStyle name="20% - Accent2 7 4 3 3 2" xfId="3000"/>
    <cellStyle name="20% - Accent2 7 4 3 4" xfId="3001"/>
    <cellStyle name="20% - Accent2 7 4 4" xfId="3002"/>
    <cellStyle name="20% - Accent2 7 4 4 2" xfId="3003"/>
    <cellStyle name="20% - Accent2 7 4 4 2 2" xfId="3004"/>
    <cellStyle name="20% - Accent2 7 4 4 2 2 2" xfId="3005"/>
    <cellStyle name="20% - Accent2 7 4 4 2 3" xfId="3006"/>
    <cellStyle name="20% - Accent2 7 4 4 3" xfId="3007"/>
    <cellStyle name="20% - Accent2 7 4 4 3 2" xfId="3008"/>
    <cellStyle name="20% - Accent2 7 4 4 4" xfId="3009"/>
    <cellStyle name="20% - Accent2 7 4 5" xfId="3010"/>
    <cellStyle name="20% - Accent2 7 4 5 2" xfId="3011"/>
    <cellStyle name="20% - Accent2 7 4 5 2 2" xfId="3012"/>
    <cellStyle name="20% - Accent2 7 4 5 2 2 2" xfId="3013"/>
    <cellStyle name="20% - Accent2 7 4 5 2 3" xfId="3014"/>
    <cellStyle name="20% - Accent2 7 4 5 3" xfId="3015"/>
    <cellStyle name="20% - Accent2 7 4 5 3 2" xfId="3016"/>
    <cellStyle name="20% - Accent2 7 4 5 4" xfId="3017"/>
    <cellStyle name="20% - Accent2 7 4 6" xfId="3018"/>
    <cellStyle name="20% - Accent2 7 4 6 2" xfId="3019"/>
    <cellStyle name="20% - Accent2 7 4 6 2 2" xfId="3020"/>
    <cellStyle name="20% - Accent2 7 4 6 3" xfId="3021"/>
    <cellStyle name="20% - Accent2 7 4 7" xfId="3022"/>
    <cellStyle name="20% - Accent2 7 4 7 2" xfId="3023"/>
    <cellStyle name="20% - Accent2 7 4 8" xfId="3024"/>
    <cellStyle name="20% - Accent2 7 4 9" xfId="3025"/>
    <cellStyle name="20% - Accent2 7 5" xfId="3026"/>
    <cellStyle name="20% - Accent2 7 5 2" xfId="3027"/>
    <cellStyle name="20% - Accent2 7 5 2 2" xfId="3028"/>
    <cellStyle name="20% - Accent2 7 5 2 2 2" xfId="3029"/>
    <cellStyle name="20% - Accent2 7 5 2 2 2 2" xfId="3030"/>
    <cellStyle name="20% - Accent2 7 5 2 2 3" xfId="3031"/>
    <cellStyle name="20% - Accent2 7 5 2 3" xfId="3032"/>
    <cellStyle name="20% - Accent2 7 5 2 3 2" xfId="3033"/>
    <cellStyle name="20% - Accent2 7 5 2 4" xfId="3034"/>
    <cellStyle name="20% - Accent2 7 5 3" xfId="3035"/>
    <cellStyle name="20% - Accent2 7 5 3 2" xfId="3036"/>
    <cellStyle name="20% - Accent2 7 5 3 2 2" xfId="3037"/>
    <cellStyle name="20% - Accent2 7 5 3 2 2 2" xfId="3038"/>
    <cellStyle name="20% - Accent2 7 5 3 2 3" xfId="3039"/>
    <cellStyle name="20% - Accent2 7 5 3 3" xfId="3040"/>
    <cellStyle name="20% - Accent2 7 5 3 3 2" xfId="3041"/>
    <cellStyle name="20% - Accent2 7 5 3 4" xfId="3042"/>
    <cellStyle name="20% - Accent2 7 5 4" xfId="3043"/>
    <cellStyle name="20% - Accent2 7 5 4 2" xfId="3044"/>
    <cellStyle name="20% - Accent2 7 5 4 2 2" xfId="3045"/>
    <cellStyle name="20% - Accent2 7 5 4 2 2 2" xfId="3046"/>
    <cellStyle name="20% - Accent2 7 5 4 2 3" xfId="3047"/>
    <cellStyle name="20% - Accent2 7 5 4 3" xfId="3048"/>
    <cellStyle name="20% - Accent2 7 5 4 3 2" xfId="3049"/>
    <cellStyle name="20% - Accent2 7 5 4 4" xfId="3050"/>
    <cellStyle name="20% - Accent2 7 5 5" xfId="3051"/>
    <cellStyle name="20% - Accent2 7 5 5 2" xfId="3052"/>
    <cellStyle name="20% - Accent2 7 5 5 2 2" xfId="3053"/>
    <cellStyle name="20% - Accent2 7 5 5 2 2 2" xfId="3054"/>
    <cellStyle name="20% - Accent2 7 5 5 2 3" xfId="3055"/>
    <cellStyle name="20% - Accent2 7 5 5 3" xfId="3056"/>
    <cellStyle name="20% - Accent2 7 5 5 3 2" xfId="3057"/>
    <cellStyle name="20% - Accent2 7 5 5 4" xfId="3058"/>
    <cellStyle name="20% - Accent2 7 5 6" xfId="3059"/>
    <cellStyle name="20% - Accent2 7 5 6 2" xfId="3060"/>
    <cellStyle name="20% - Accent2 7 5 6 2 2" xfId="3061"/>
    <cellStyle name="20% - Accent2 7 5 6 3" xfId="3062"/>
    <cellStyle name="20% - Accent2 7 5 7" xfId="3063"/>
    <cellStyle name="20% - Accent2 7 5 7 2" xfId="3064"/>
    <cellStyle name="20% - Accent2 7 5 8" xfId="3065"/>
    <cellStyle name="20% - Accent2 7 5 9" xfId="3066"/>
    <cellStyle name="20% - Accent2 7 6" xfId="3067"/>
    <cellStyle name="20% - Accent2 7 6 2" xfId="3068"/>
    <cellStyle name="20% - Accent2 7 6 2 2" xfId="3069"/>
    <cellStyle name="20% - Accent2 7 6 2 2 2" xfId="3070"/>
    <cellStyle name="20% - Accent2 7 6 2 2 2 2" xfId="3071"/>
    <cellStyle name="20% - Accent2 7 6 2 2 3" xfId="3072"/>
    <cellStyle name="20% - Accent2 7 6 2 3" xfId="3073"/>
    <cellStyle name="20% - Accent2 7 6 2 3 2" xfId="3074"/>
    <cellStyle name="20% - Accent2 7 6 2 4" xfId="3075"/>
    <cellStyle name="20% - Accent2 7 6 3" xfId="3076"/>
    <cellStyle name="20% - Accent2 7 6 3 2" xfId="3077"/>
    <cellStyle name="20% - Accent2 7 6 3 2 2" xfId="3078"/>
    <cellStyle name="20% - Accent2 7 6 3 2 2 2" xfId="3079"/>
    <cellStyle name="20% - Accent2 7 6 3 2 3" xfId="3080"/>
    <cellStyle name="20% - Accent2 7 6 3 3" xfId="3081"/>
    <cellStyle name="20% - Accent2 7 6 3 3 2" xfId="3082"/>
    <cellStyle name="20% - Accent2 7 6 3 4" xfId="3083"/>
    <cellStyle name="20% - Accent2 7 6 4" xfId="3084"/>
    <cellStyle name="20% - Accent2 7 6 4 2" xfId="3085"/>
    <cellStyle name="20% - Accent2 7 6 4 2 2" xfId="3086"/>
    <cellStyle name="20% - Accent2 7 6 4 2 2 2" xfId="3087"/>
    <cellStyle name="20% - Accent2 7 6 4 2 3" xfId="3088"/>
    <cellStyle name="20% - Accent2 7 6 4 3" xfId="3089"/>
    <cellStyle name="20% - Accent2 7 6 4 3 2" xfId="3090"/>
    <cellStyle name="20% - Accent2 7 6 4 4" xfId="3091"/>
    <cellStyle name="20% - Accent2 7 6 5" xfId="3092"/>
    <cellStyle name="20% - Accent2 7 6 5 2" xfId="3093"/>
    <cellStyle name="20% - Accent2 7 6 5 2 2" xfId="3094"/>
    <cellStyle name="20% - Accent2 7 6 5 2 2 2" xfId="3095"/>
    <cellStyle name="20% - Accent2 7 6 5 2 3" xfId="3096"/>
    <cellStyle name="20% - Accent2 7 6 5 3" xfId="3097"/>
    <cellStyle name="20% - Accent2 7 6 5 3 2" xfId="3098"/>
    <cellStyle name="20% - Accent2 7 6 5 4" xfId="3099"/>
    <cellStyle name="20% - Accent2 7 6 6" xfId="3100"/>
    <cellStyle name="20% - Accent2 7 6 6 2" xfId="3101"/>
    <cellStyle name="20% - Accent2 7 6 6 2 2" xfId="3102"/>
    <cellStyle name="20% - Accent2 7 6 6 3" xfId="3103"/>
    <cellStyle name="20% - Accent2 7 6 7" xfId="3104"/>
    <cellStyle name="20% - Accent2 7 6 7 2" xfId="3105"/>
    <cellStyle name="20% - Accent2 7 6 8" xfId="3106"/>
    <cellStyle name="20% - Accent2 7 6 9" xfId="3107"/>
    <cellStyle name="20% - Accent2 7 7" xfId="3108"/>
    <cellStyle name="20% - Accent2 7 7 10" xfId="3109"/>
    <cellStyle name="20% - Accent2 7 7 2" xfId="3110"/>
    <cellStyle name="20% - Accent2 7 7 2 2" xfId="3111"/>
    <cellStyle name="20% - Accent2 7 7 2 2 2" xfId="3112"/>
    <cellStyle name="20% - Accent2 7 7 2 2 2 2" xfId="3113"/>
    <cellStyle name="20% - Accent2 7 7 2 2 3" xfId="3114"/>
    <cellStyle name="20% - Accent2 7 7 2 3" xfId="3115"/>
    <cellStyle name="20% - Accent2 7 7 2 3 2" xfId="3116"/>
    <cellStyle name="20% - Accent2 7 7 2 4" xfId="3117"/>
    <cellStyle name="20% - Accent2 7 7 3" xfId="3118"/>
    <cellStyle name="20% - Accent2 7 7 3 2" xfId="3119"/>
    <cellStyle name="20% - Accent2 7 7 3 2 2" xfId="3120"/>
    <cellStyle name="20% - Accent2 7 7 3 2 2 2" xfId="3121"/>
    <cellStyle name="20% - Accent2 7 7 3 2 3" xfId="3122"/>
    <cellStyle name="20% - Accent2 7 7 3 3" xfId="3123"/>
    <cellStyle name="20% - Accent2 7 7 3 3 2" xfId="3124"/>
    <cellStyle name="20% - Accent2 7 7 3 4" xfId="3125"/>
    <cellStyle name="20% - Accent2 7 7 4" xfId="3126"/>
    <cellStyle name="20% - Accent2 7 7 4 2" xfId="3127"/>
    <cellStyle name="20% - Accent2 7 7 4 2 2" xfId="3128"/>
    <cellStyle name="20% - Accent2 7 7 4 2 2 2" xfId="3129"/>
    <cellStyle name="20% - Accent2 7 7 4 2 3" xfId="3130"/>
    <cellStyle name="20% - Accent2 7 7 4 3" xfId="3131"/>
    <cellStyle name="20% - Accent2 7 7 4 3 2" xfId="3132"/>
    <cellStyle name="20% - Accent2 7 7 4 4" xfId="3133"/>
    <cellStyle name="20% - Accent2 7 7 5" xfId="3134"/>
    <cellStyle name="20% - Accent2 7 7 5 2" xfId="3135"/>
    <cellStyle name="20% - Accent2 7 7 5 2 2" xfId="3136"/>
    <cellStyle name="20% - Accent2 7 7 5 2 2 2" xfId="3137"/>
    <cellStyle name="20% - Accent2 7 7 5 2 3" xfId="3138"/>
    <cellStyle name="20% - Accent2 7 7 5 3" xfId="3139"/>
    <cellStyle name="20% - Accent2 7 7 5 3 2" xfId="3140"/>
    <cellStyle name="20% - Accent2 7 7 5 4" xfId="3141"/>
    <cellStyle name="20% - Accent2 7 7 6" xfId="3142"/>
    <cellStyle name="20% - Accent2 7 7 6 2" xfId="3143"/>
    <cellStyle name="20% - Accent2 7 7 6 2 2" xfId="3144"/>
    <cellStyle name="20% - Accent2 7 7 6 2 2 2" xfId="3145"/>
    <cellStyle name="20% - Accent2 7 7 6 2 3" xfId="3146"/>
    <cellStyle name="20% - Accent2 7 7 6 3" xfId="3147"/>
    <cellStyle name="20% - Accent2 7 7 6 3 2" xfId="3148"/>
    <cellStyle name="20% - Accent2 7 7 6 4" xfId="3149"/>
    <cellStyle name="20% - Accent2 7 7 7" xfId="3150"/>
    <cellStyle name="20% - Accent2 7 7 7 2" xfId="3151"/>
    <cellStyle name="20% - Accent2 7 7 7 2 2" xfId="3152"/>
    <cellStyle name="20% - Accent2 7 7 7 3" xfId="3153"/>
    <cellStyle name="20% - Accent2 7 7 8" xfId="3154"/>
    <cellStyle name="20% - Accent2 7 7 8 2" xfId="3155"/>
    <cellStyle name="20% - Accent2 7 7 9" xfId="3156"/>
    <cellStyle name="20% - Accent2 7 8" xfId="3157"/>
    <cellStyle name="20% - Accent2 7 8 2" xfId="3158"/>
    <cellStyle name="20% - Accent2 7 8 2 2" xfId="3159"/>
    <cellStyle name="20% - Accent2 7 8 2 2 2" xfId="3160"/>
    <cellStyle name="20% - Accent2 7 8 2 3" xfId="3161"/>
    <cellStyle name="20% - Accent2 7 8 3" xfId="3162"/>
    <cellStyle name="20% - Accent2 7 8 3 2" xfId="3163"/>
    <cellStyle name="20% - Accent2 7 8 4" xfId="3164"/>
    <cellStyle name="20% - Accent2 7 9" xfId="3165"/>
    <cellStyle name="20% - Accent2 7 9 2" xfId="3166"/>
    <cellStyle name="20% - Accent2 7 9 2 2" xfId="3167"/>
    <cellStyle name="20% - Accent2 7 9 2 2 2" xfId="3168"/>
    <cellStyle name="20% - Accent2 7 9 2 3" xfId="3169"/>
    <cellStyle name="20% - Accent2 7 9 3" xfId="3170"/>
    <cellStyle name="20% - Accent2 7 9 3 2" xfId="3171"/>
    <cellStyle name="20% - Accent2 7 9 4" xfId="3172"/>
    <cellStyle name="20% - Accent2 8" xfId="3173"/>
    <cellStyle name="20% - Accent2 8 10" xfId="3174"/>
    <cellStyle name="20% - Accent2 8 10 2" xfId="3175"/>
    <cellStyle name="20% - Accent2 8 10 2 2" xfId="3176"/>
    <cellStyle name="20% - Accent2 8 10 2 2 2" xfId="3177"/>
    <cellStyle name="20% - Accent2 8 10 2 3" xfId="3178"/>
    <cellStyle name="20% - Accent2 8 10 3" xfId="3179"/>
    <cellStyle name="20% - Accent2 8 10 3 2" xfId="3180"/>
    <cellStyle name="20% - Accent2 8 10 4" xfId="3181"/>
    <cellStyle name="20% - Accent2 8 11" xfId="3182"/>
    <cellStyle name="20% - Accent2 8 11 2" xfId="3183"/>
    <cellStyle name="20% - Accent2 8 11 2 2" xfId="3184"/>
    <cellStyle name="20% - Accent2 8 11 2 2 2" xfId="3185"/>
    <cellStyle name="20% - Accent2 8 11 2 3" xfId="3186"/>
    <cellStyle name="20% - Accent2 8 11 3" xfId="3187"/>
    <cellStyle name="20% - Accent2 8 11 3 2" xfId="3188"/>
    <cellStyle name="20% - Accent2 8 11 4" xfId="3189"/>
    <cellStyle name="20% - Accent2 8 12" xfId="3190"/>
    <cellStyle name="20% - Accent2 8 12 2" xfId="3191"/>
    <cellStyle name="20% - Accent2 8 12 2 2" xfId="3192"/>
    <cellStyle name="20% - Accent2 8 12 2 2 2" xfId="3193"/>
    <cellStyle name="20% - Accent2 8 12 2 3" xfId="3194"/>
    <cellStyle name="20% - Accent2 8 12 3" xfId="3195"/>
    <cellStyle name="20% - Accent2 8 12 3 2" xfId="3196"/>
    <cellStyle name="20% - Accent2 8 12 4" xfId="3197"/>
    <cellStyle name="20% - Accent2 8 13" xfId="3198"/>
    <cellStyle name="20% - Accent2 8 13 2" xfId="3199"/>
    <cellStyle name="20% - Accent2 8 13 2 2" xfId="3200"/>
    <cellStyle name="20% - Accent2 8 13 2 2 2" xfId="3201"/>
    <cellStyle name="20% - Accent2 8 13 2 3" xfId="3202"/>
    <cellStyle name="20% - Accent2 8 13 3" xfId="3203"/>
    <cellStyle name="20% - Accent2 8 13 3 2" xfId="3204"/>
    <cellStyle name="20% - Accent2 8 13 4" xfId="3205"/>
    <cellStyle name="20% - Accent2 8 14" xfId="3206"/>
    <cellStyle name="20% - Accent2 8 14 2" xfId="3207"/>
    <cellStyle name="20% - Accent2 8 14 2 2" xfId="3208"/>
    <cellStyle name="20% - Accent2 8 14 3" xfId="3209"/>
    <cellStyle name="20% - Accent2 8 15" xfId="3210"/>
    <cellStyle name="20% - Accent2 8 15 2" xfId="3211"/>
    <cellStyle name="20% - Accent2 8 16" xfId="3212"/>
    <cellStyle name="20% - Accent2 8 16 2" xfId="3213"/>
    <cellStyle name="20% - Accent2 8 17" xfId="3214"/>
    <cellStyle name="20% - Accent2 8 18" xfId="3215"/>
    <cellStyle name="20% - Accent2 8 2" xfId="3216"/>
    <cellStyle name="20% - Accent2 8 2 10" xfId="3217"/>
    <cellStyle name="20% - Accent2 8 2 2" xfId="3218"/>
    <cellStyle name="20% - Accent2 8 2 2 2" xfId="3219"/>
    <cellStyle name="20% - Accent2 8 2 2 2 2" xfId="3220"/>
    <cellStyle name="20% - Accent2 8 2 2 2 2 2" xfId="3221"/>
    <cellStyle name="20% - Accent2 8 2 2 2 3" xfId="3222"/>
    <cellStyle name="20% - Accent2 8 2 2 3" xfId="3223"/>
    <cellStyle name="20% - Accent2 8 2 2 3 2" xfId="3224"/>
    <cellStyle name="20% - Accent2 8 2 2 4" xfId="3225"/>
    <cellStyle name="20% - Accent2 8 2 2 4 2" xfId="3226"/>
    <cellStyle name="20% - Accent2 8 2 2 5" xfId="3227"/>
    <cellStyle name="20% - Accent2 8 2 3" xfId="3228"/>
    <cellStyle name="20% - Accent2 8 2 3 2" xfId="3229"/>
    <cellStyle name="20% - Accent2 8 2 3 2 2" xfId="3230"/>
    <cellStyle name="20% - Accent2 8 2 3 2 2 2" xfId="3231"/>
    <cellStyle name="20% - Accent2 8 2 3 2 3" xfId="3232"/>
    <cellStyle name="20% - Accent2 8 2 3 3" xfId="3233"/>
    <cellStyle name="20% - Accent2 8 2 3 3 2" xfId="3234"/>
    <cellStyle name="20% - Accent2 8 2 3 4" xfId="3235"/>
    <cellStyle name="20% - Accent2 8 2 4" xfId="3236"/>
    <cellStyle name="20% - Accent2 8 2 4 2" xfId="3237"/>
    <cellStyle name="20% - Accent2 8 2 4 2 2" xfId="3238"/>
    <cellStyle name="20% - Accent2 8 2 4 2 2 2" xfId="3239"/>
    <cellStyle name="20% - Accent2 8 2 4 2 3" xfId="3240"/>
    <cellStyle name="20% - Accent2 8 2 4 3" xfId="3241"/>
    <cellStyle name="20% - Accent2 8 2 4 3 2" xfId="3242"/>
    <cellStyle name="20% - Accent2 8 2 4 4" xfId="3243"/>
    <cellStyle name="20% - Accent2 8 2 5" xfId="3244"/>
    <cellStyle name="20% - Accent2 8 2 5 2" xfId="3245"/>
    <cellStyle name="20% - Accent2 8 2 5 2 2" xfId="3246"/>
    <cellStyle name="20% - Accent2 8 2 5 2 2 2" xfId="3247"/>
    <cellStyle name="20% - Accent2 8 2 5 2 3" xfId="3248"/>
    <cellStyle name="20% - Accent2 8 2 5 3" xfId="3249"/>
    <cellStyle name="20% - Accent2 8 2 5 3 2" xfId="3250"/>
    <cellStyle name="20% - Accent2 8 2 5 4" xfId="3251"/>
    <cellStyle name="20% - Accent2 8 2 6" xfId="3252"/>
    <cellStyle name="20% - Accent2 8 2 6 2" xfId="3253"/>
    <cellStyle name="20% - Accent2 8 2 6 2 2" xfId="3254"/>
    <cellStyle name="20% - Accent2 8 2 6 3" xfId="3255"/>
    <cellStyle name="20% - Accent2 8 2 7" xfId="3256"/>
    <cellStyle name="20% - Accent2 8 2 7 2" xfId="3257"/>
    <cellStyle name="20% - Accent2 8 2 8" xfId="3258"/>
    <cellStyle name="20% - Accent2 8 2 8 2" xfId="3259"/>
    <cellStyle name="20% - Accent2 8 2 9" xfId="3260"/>
    <cellStyle name="20% - Accent2 8 3" xfId="3261"/>
    <cellStyle name="20% - Accent2 8 3 10" xfId="3262"/>
    <cellStyle name="20% - Accent2 8 3 10 2" xfId="3263"/>
    <cellStyle name="20% - Accent2 8 3 11" xfId="3264"/>
    <cellStyle name="20% - Accent2 8 3 12" xfId="3265"/>
    <cellStyle name="20% - Accent2 8 3 2" xfId="3266"/>
    <cellStyle name="20% - Accent2 8 3 2 2" xfId="3267"/>
    <cellStyle name="20% - Accent2 8 3 2 2 2" xfId="3268"/>
    <cellStyle name="20% - Accent2 8 3 2 2 2 2" xfId="3269"/>
    <cellStyle name="20% - Accent2 8 3 2 2 2 2 2" xfId="3270"/>
    <cellStyle name="20% - Accent2 8 3 2 2 2 3" xfId="3271"/>
    <cellStyle name="20% - Accent2 8 3 2 2 3" xfId="3272"/>
    <cellStyle name="20% - Accent2 8 3 2 2 3 2" xfId="3273"/>
    <cellStyle name="20% - Accent2 8 3 2 2 4" xfId="3274"/>
    <cellStyle name="20% - Accent2 8 3 2 3" xfId="3275"/>
    <cellStyle name="20% - Accent2 8 3 2 3 2" xfId="3276"/>
    <cellStyle name="20% - Accent2 8 3 2 3 2 2" xfId="3277"/>
    <cellStyle name="20% - Accent2 8 3 2 3 2 2 2" xfId="3278"/>
    <cellStyle name="20% - Accent2 8 3 2 3 2 3" xfId="3279"/>
    <cellStyle name="20% - Accent2 8 3 2 3 3" xfId="3280"/>
    <cellStyle name="20% - Accent2 8 3 2 3 3 2" xfId="3281"/>
    <cellStyle name="20% - Accent2 8 3 2 3 4" xfId="3282"/>
    <cellStyle name="20% - Accent2 8 3 2 4" xfId="3283"/>
    <cellStyle name="20% - Accent2 8 3 2 4 2" xfId="3284"/>
    <cellStyle name="20% - Accent2 8 3 2 4 2 2" xfId="3285"/>
    <cellStyle name="20% - Accent2 8 3 2 4 2 2 2" xfId="3286"/>
    <cellStyle name="20% - Accent2 8 3 2 4 2 3" xfId="3287"/>
    <cellStyle name="20% - Accent2 8 3 2 4 3" xfId="3288"/>
    <cellStyle name="20% - Accent2 8 3 2 4 3 2" xfId="3289"/>
    <cellStyle name="20% - Accent2 8 3 2 4 4" xfId="3290"/>
    <cellStyle name="20% - Accent2 8 3 2 5" xfId="3291"/>
    <cellStyle name="20% - Accent2 8 3 2 5 2" xfId="3292"/>
    <cellStyle name="20% - Accent2 8 3 2 5 2 2" xfId="3293"/>
    <cellStyle name="20% - Accent2 8 3 2 5 2 2 2" xfId="3294"/>
    <cellStyle name="20% - Accent2 8 3 2 5 2 3" xfId="3295"/>
    <cellStyle name="20% - Accent2 8 3 2 5 3" xfId="3296"/>
    <cellStyle name="20% - Accent2 8 3 2 5 3 2" xfId="3297"/>
    <cellStyle name="20% - Accent2 8 3 2 5 4" xfId="3298"/>
    <cellStyle name="20% - Accent2 8 3 2 6" xfId="3299"/>
    <cellStyle name="20% - Accent2 8 3 2 6 2" xfId="3300"/>
    <cellStyle name="20% - Accent2 8 3 2 6 2 2" xfId="3301"/>
    <cellStyle name="20% - Accent2 8 3 2 6 3" xfId="3302"/>
    <cellStyle name="20% - Accent2 8 3 2 7" xfId="3303"/>
    <cellStyle name="20% - Accent2 8 3 2 7 2" xfId="3304"/>
    <cellStyle name="20% - Accent2 8 3 2 8" xfId="3305"/>
    <cellStyle name="20% - Accent2 8 3 2 9" xfId="3306"/>
    <cellStyle name="20% - Accent2 8 3 3" xfId="3307"/>
    <cellStyle name="20% - Accent2 8 3 3 2" xfId="3308"/>
    <cellStyle name="20% - Accent2 8 3 3 2 2" xfId="3309"/>
    <cellStyle name="20% - Accent2 8 3 3 2 2 2" xfId="3310"/>
    <cellStyle name="20% - Accent2 8 3 3 2 2 2 2" xfId="3311"/>
    <cellStyle name="20% - Accent2 8 3 3 2 2 3" xfId="3312"/>
    <cellStyle name="20% - Accent2 8 3 3 2 3" xfId="3313"/>
    <cellStyle name="20% - Accent2 8 3 3 2 3 2" xfId="3314"/>
    <cellStyle name="20% - Accent2 8 3 3 2 4" xfId="3315"/>
    <cellStyle name="20% - Accent2 8 3 3 3" xfId="3316"/>
    <cellStyle name="20% - Accent2 8 3 3 3 2" xfId="3317"/>
    <cellStyle name="20% - Accent2 8 3 3 3 2 2" xfId="3318"/>
    <cellStyle name="20% - Accent2 8 3 3 3 2 2 2" xfId="3319"/>
    <cellStyle name="20% - Accent2 8 3 3 3 2 3" xfId="3320"/>
    <cellStyle name="20% - Accent2 8 3 3 3 3" xfId="3321"/>
    <cellStyle name="20% - Accent2 8 3 3 3 3 2" xfId="3322"/>
    <cellStyle name="20% - Accent2 8 3 3 3 4" xfId="3323"/>
    <cellStyle name="20% - Accent2 8 3 3 4" xfId="3324"/>
    <cellStyle name="20% - Accent2 8 3 3 4 2" xfId="3325"/>
    <cellStyle name="20% - Accent2 8 3 3 4 2 2" xfId="3326"/>
    <cellStyle name="20% - Accent2 8 3 3 4 2 2 2" xfId="3327"/>
    <cellStyle name="20% - Accent2 8 3 3 4 2 3" xfId="3328"/>
    <cellStyle name="20% - Accent2 8 3 3 4 3" xfId="3329"/>
    <cellStyle name="20% - Accent2 8 3 3 4 3 2" xfId="3330"/>
    <cellStyle name="20% - Accent2 8 3 3 4 4" xfId="3331"/>
    <cellStyle name="20% - Accent2 8 3 3 5" xfId="3332"/>
    <cellStyle name="20% - Accent2 8 3 3 5 2" xfId="3333"/>
    <cellStyle name="20% - Accent2 8 3 3 5 2 2" xfId="3334"/>
    <cellStyle name="20% - Accent2 8 3 3 5 3" xfId="3335"/>
    <cellStyle name="20% - Accent2 8 3 3 6" xfId="3336"/>
    <cellStyle name="20% - Accent2 8 3 3 6 2" xfId="3337"/>
    <cellStyle name="20% - Accent2 8 3 3 7" xfId="3338"/>
    <cellStyle name="20% - Accent2 8 3 4" xfId="3339"/>
    <cellStyle name="20% - Accent2 8 3 4 2" xfId="3340"/>
    <cellStyle name="20% - Accent2 8 3 4 2 2" xfId="3341"/>
    <cellStyle name="20% - Accent2 8 3 4 2 2 2" xfId="3342"/>
    <cellStyle name="20% - Accent2 8 3 4 2 3" xfId="3343"/>
    <cellStyle name="20% - Accent2 8 3 4 3" xfId="3344"/>
    <cellStyle name="20% - Accent2 8 3 4 3 2" xfId="3345"/>
    <cellStyle name="20% - Accent2 8 3 4 4" xfId="3346"/>
    <cellStyle name="20% - Accent2 8 3 5" xfId="3347"/>
    <cellStyle name="20% - Accent2 8 3 5 2" xfId="3348"/>
    <cellStyle name="20% - Accent2 8 3 5 2 2" xfId="3349"/>
    <cellStyle name="20% - Accent2 8 3 5 2 2 2" xfId="3350"/>
    <cellStyle name="20% - Accent2 8 3 5 2 3" xfId="3351"/>
    <cellStyle name="20% - Accent2 8 3 5 3" xfId="3352"/>
    <cellStyle name="20% - Accent2 8 3 5 3 2" xfId="3353"/>
    <cellStyle name="20% - Accent2 8 3 5 4" xfId="3354"/>
    <cellStyle name="20% - Accent2 8 3 6" xfId="3355"/>
    <cellStyle name="20% - Accent2 8 3 6 2" xfId="3356"/>
    <cellStyle name="20% - Accent2 8 3 6 2 2" xfId="3357"/>
    <cellStyle name="20% - Accent2 8 3 6 2 2 2" xfId="3358"/>
    <cellStyle name="20% - Accent2 8 3 6 2 3" xfId="3359"/>
    <cellStyle name="20% - Accent2 8 3 6 3" xfId="3360"/>
    <cellStyle name="20% - Accent2 8 3 6 3 2" xfId="3361"/>
    <cellStyle name="20% - Accent2 8 3 6 4" xfId="3362"/>
    <cellStyle name="20% - Accent2 8 3 7" xfId="3363"/>
    <cellStyle name="20% - Accent2 8 3 7 2" xfId="3364"/>
    <cellStyle name="20% - Accent2 8 3 7 2 2" xfId="3365"/>
    <cellStyle name="20% - Accent2 8 3 7 2 2 2" xfId="3366"/>
    <cellStyle name="20% - Accent2 8 3 7 2 3" xfId="3367"/>
    <cellStyle name="20% - Accent2 8 3 7 3" xfId="3368"/>
    <cellStyle name="20% - Accent2 8 3 7 3 2" xfId="3369"/>
    <cellStyle name="20% - Accent2 8 3 7 4" xfId="3370"/>
    <cellStyle name="20% - Accent2 8 3 8" xfId="3371"/>
    <cellStyle name="20% - Accent2 8 3 8 2" xfId="3372"/>
    <cellStyle name="20% - Accent2 8 3 8 2 2" xfId="3373"/>
    <cellStyle name="20% - Accent2 8 3 8 3" xfId="3374"/>
    <cellStyle name="20% - Accent2 8 3 9" xfId="3375"/>
    <cellStyle name="20% - Accent2 8 3 9 2" xfId="3376"/>
    <cellStyle name="20% - Accent2 8 4" xfId="3377"/>
    <cellStyle name="20% - Accent2 8 4 2" xfId="3378"/>
    <cellStyle name="20% - Accent2 8 4 2 2" xfId="3379"/>
    <cellStyle name="20% - Accent2 8 4 2 2 2" xfId="3380"/>
    <cellStyle name="20% - Accent2 8 4 2 2 2 2" xfId="3381"/>
    <cellStyle name="20% - Accent2 8 4 2 2 3" xfId="3382"/>
    <cellStyle name="20% - Accent2 8 4 2 3" xfId="3383"/>
    <cellStyle name="20% - Accent2 8 4 2 3 2" xfId="3384"/>
    <cellStyle name="20% - Accent2 8 4 2 4" xfId="3385"/>
    <cellStyle name="20% - Accent2 8 4 3" xfId="3386"/>
    <cellStyle name="20% - Accent2 8 4 3 2" xfId="3387"/>
    <cellStyle name="20% - Accent2 8 4 3 2 2" xfId="3388"/>
    <cellStyle name="20% - Accent2 8 4 3 2 2 2" xfId="3389"/>
    <cellStyle name="20% - Accent2 8 4 3 2 3" xfId="3390"/>
    <cellStyle name="20% - Accent2 8 4 3 3" xfId="3391"/>
    <cellStyle name="20% - Accent2 8 4 3 3 2" xfId="3392"/>
    <cellStyle name="20% - Accent2 8 4 3 4" xfId="3393"/>
    <cellStyle name="20% - Accent2 8 4 4" xfId="3394"/>
    <cellStyle name="20% - Accent2 8 4 4 2" xfId="3395"/>
    <cellStyle name="20% - Accent2 8 4 4 2 2" xfId="3396"/>
    <cellStyle name="20% - Accent2 8 4 4 2 2 2" xfId="3397"/>
    <cellStyle name="20% - Accent2 8 4 4 2 3" xfId="3398"/>
    <cellStyle name="20% - Accent2 8 4 4 3" xfId="3399"/>
    <cellStyle name="20% - Accent2 8 4 4 3 2" xfId="3400"/>
    <cellStyle name="20% - Accent2 8 4 4 4" xfId="3401"/>
    <cellStyle name="20% - Accent2 8 4 5" xfId="3402"/>
    <cellStyle name="20% - Accent2 8 4 5 2" xfId="3403"/>
    <cellStyle name="20% - Accent2 8 4 5 2 2" xfId="3404"/>
    <cellStyle name="20% - Accent2 8 4 5 2 2 2" xfId="3405"/>
    <cellStyle name="20% - Accent2 8 4 5 2 3" xfId="3406"/>
    <cellStyle name="20% - Accent2 8 4 5 3" xfId="3407"/>
    <cellStyle name="20% - Accent2 8 4 5 3 2" xfId="3408"/>
    <cellStyle name="20% - Accent2 8 4 5 4" xfId="3409"/>
    <cellStyle name="20% - Accent2 8 4 6" xfId="3410"/>
    <cellStyle name="20% - Accent2 8 4 6 2" xfId="3411"/>
    <cellStyle name="20% - Accent2 8 4 6 2 2" xfId="3412"/>
    <cellStyle name="20% - Accent2 8 4 6 3" xfId="3413"/>
    <cellStyle name="20% - Accent2 8 4 7" xfId="3414"/>
    <cellStyle name="20% - Accent2 8 4 7 2" xfId="3415"/>
    <cellStyle name="20% - Accent2 8 4 8" xfId="3416"/>
    <cellStyle name="20% - Accent2 8 4 9" xfId="3417"/>
    <cellStyle name="20% - Accent2 8 5" xfId="3418"/>
    <cellStyle name="20% - Accent2 8 5 2" xfId="3419"/>
    <cellStyle name="20% - Accent2 8 5 2 2" xfId="3420"/>
    <cellStyle name="20% - Accent2 8 5 2 2 2" xfId="3421"/>
    <cellStyle name="20% - Accent2 8 5 2 2 2 2" xfId="3422"/>
    <cellStyle name="20% - Accent2 8 5 2 2 3" xfId="3423"/>
    <cellStyle name="20% - Accent2 8 5 2 3" xfId="3424"/>
    <cellStyle name="20% - Accent2 8 5 2 3 2" xfId="3425"/>
    <cellStyle name="20% - Accent2 8 5 2 4" xfId="3426"/>
    <cellStyle name="20% - Accent2 8 5 3" xfId="3427"/>
    <cellStyle name="20% - Accent2 8 5 3 2" xfId="3428"/>
    <cellStyle name="20% - Accent2 8 5 3 2 2" xfId="3429"/>
    <cellStyle name="20% - Accent2 8 5 3 2 2 2" xfId="3430"/>
    <cellStyle name="20% - Accent2 8 5 3 2 3" xfId="3431"/>
    <cellStyle name="20% - Accent2 8 5 3 3" xfId="3432"/>
    <cellStyle name="20% - Accent2 8 5 3 3 2" xfId="3433"/>
    <cellStyle name="20% - Accent2 8 5 3 4" xfId="3434"/>
    <cellStyle name="20% - Accent2 8 5 4" xfId="3435"/>
    <cellStyle name="20% - Accent2 8 5 4 2" xfId="3436"/>
    <cellStyle name="20% - Accent2 8 5 4 2 2" xfId="3437"/>
    <cellStyle name="20% - Accent2 8 5 4 2 2 2" xfId="3438"/>
    <cellStyle name="20% - Accent2 8 5 4 2 3" xfId="3439"/>
    <cellStyle name="20% - Accent2 8 5 4 3" xfId="3440"/>
    <cellStyle name="20% - Accent2 8 5 4 3 2" xfId="3441"/>
    <cellStyle name="20% - Accent2 8 5 4 4" xfId="3442"/>
    <cellStyle name="20% - Accent2 8 5 5" xfId="3443"/>
    <cellStyle name="20% - Accent2 8 5 5 2" xfId="3444"/>
    <cellStyle name="20% - Accent2 8 5 5 2 2" xfId="3445"/>
    <cellStyle name="20% - Accent2 8 5 5 2 2 2" xfId="3446"/>
    <cellStyle name="20% - Accent2 8 5 5 2 3" xfId="3447"/>
    <cellStyle name="20% - Accent2 8 5 5 3" xfId="3448"/>
    <cellStyle name="20% - Accent2 8 5 5 3 2" xfId="3449"/>
    <cellStyle name="20% - Accent2 8 5 5 4" xfId="3450"/>
    <cellStyle name="20% - Accent2 8 5 6" xfId="3451"/>
    <cellStyle name="20% - Accent2 8 5 6 2" xfId="3452"/>
    <cellStyle name="20% - Accent2 8 5 6 2 2" xfId="3453"/>
    <cellStyle name="20% - Accent2 8 5 6 3" xfId="3454"/>
    <cellStyle name="20% - Accent2 8 5 7" xfId="3455"/>
    <cellStyle name="20% - Accent2 8 5 7 2" xfId="3456"/>
    <cellStyle name="20% - Accent2 8 5 8" xfId="3457"/>
    <cellStyle name="20% - Accent2 8 5 9" xfId="3458"/>
    <cellStyle name="20% - Accent2 8 6" xfId="3459"/>
    <cellStyle name="20% - Accent2 8 6 2" xfId="3460"/>
    <cellStyle name="20% - Accent2 8 6 2 2" xfId="3461"/>
    <cellStyle name="20% - Accent2 8 6 2 2 2" xfId="3462"/>
    <cellStyle name="20% - Accent2 8 6 2 2 2 2" xfId="3463"/>
    <cellStyle name="20% - Accent2 8 6 2 2 3" xfId="3464"/>
    <cellStyle name="20% - Accent2 8 6 2 3" xfId="3465"/>
    <cellStyle name="20% - Accent2 8 6 2 3 2" xfId="3466"/>
    <cellStyle name="20% - Accent2 8 6 2 4" xfId="3467"/>
    <cellStyle name="20% - Accent2 8 6 3" xfId="3468"/>
    <cellStyle name="20% - Accent2 8 6 3 2" xfId="3469"/>
    <cellStyle name="20% - Accent2 8 6 3 2 2" xfId="3470"/>
    <cellStyle name="20% - Accent2 8 6 3 2 2 2" xfId="3471"/>
    <cellStyle name="20% - Accent2 8 6 3 2 3" xfId="3472"/>
    <cellStyle name="20% - Accent2 8 6 3 3" xfId="3473"/>
    <cellStyle name="20% - Accent2 8 6 3 3 2" xfId="3474"/>
    <cellStyle name="20% - Accent2 8 6 3 4" xfId="3475"/>
    <cellStyle name="20% - Accent2 8 6 4" xfId="3476"/>
    <cellStyle name="20% - Accent2 8 6 4 2" xfId="3477"/>
    <cellStyle name="20% - Accent2 8 6 4 2 2" xfId="3478"/>
    <cellStyle name="20% - Accent2 8 6 4 2 2 2" xfId="3479"/>
    <cellStyle name="20% - Accent2 8 6 4 2 3" xfId="3480"/>
    <cellStyle name="20% - Accent2 8 6 4 3" xfId="3481"/>
    <cellStyle name="20% - Accent2 8 6 4 3 2" xfId="3482"/>
    <cellStyle name="20% - Accent2 8 6 4 4" xfId="3483"/>
    <cellStyle name="20% - Accent2 8 6 5" xfId="3484"/>
    <cellStyle name="20% - Accent2 8 6 5 2" xfId="3485"/>
    <cellStyle name="20% - Accent2 8 6 5 2 2" xfId="3486"/>
    <cellStyle name="20% - Accent2 8 6 5 2 2 2" xfId="3487"/>
    <cellStyle name="20% - Accent2 8 6 5 2 3" xfId="3488"/>
    <cellStyle name="20% - Accent2 8 6 5 3" xfId="3489"/>
    <cellStyle name="20% - Accent2 8 6 5 3 2" xfId="3490"/>
    <cellStyle name="20% - Accent2 8 6 5 4" xfId="3491"/>
    <cellStyle name="20% - Accent2 8 6 6" xfId="3492"/>
    <cellStyle name="20% - Accent2 8 6 6 2" xfId="3493"/>
    <cellStyle name="20% - Accent2 8 6 6 2 2" xfId="3494"/>
    <cellStyle name="20% - Accent2 8 6 6 3" xfId="3495"/>
    <cellStyle name="20% - Accent2 8 6 7" xfId="3496"/>
    <cellStyle name="20% - Accent2 8 6 7 2" xfId="3497"/>
    <cellStyle name="20% - Accent2 8 6 8" xfId="3498"/>
    <cellStyle name="20% - Accent2 8 6 9" xfId="3499"/>
    <cellStyle name="20% - Accent2 8 7" xfId="3500"/>
    <cellStyle name="20% - Accent2 8 7 10" xfId="3501"/>
    <cellStyle name="20% - Accent2 8 7 2" xfId="3502"/>
    <cellStyle name="20% - Accent2 8 7 2 2" xfId="3503"/>
    <cellStyle name="20% - Accent2 8 7 2 2 2" xfId="3504"/>
    <cellStyle name="20% - Accent2 8 7 2 2 2 2" xfId="3505"/>
    <cellStyle name="20% - Accent2 8 7 2 2 3" xfId="3506"/>
    <cellStyle name="20% - Accent2 8 7 2 3" xfId="3507"/>
    <cellStyle name="20% - Accent2 8 7 2 3 2" xfId="3508"/>
    <cellStyle name="20% - Accent2 8 7 2 4" xfId="3509"/>
    <cellStyle name="20% - Accent2 8 7 3" xfId="3510"/>
    <cellStyle name="20% - Accent2 8 7 3 2" xfId="3511"/>
    <cellStyle name="20% - Accent2 8 7 3 2 2" xfId="3512"/>
    <cellStyle name="20% - Accent2 8 7 3 2 2 2" xfId="3513"/>
    <cellStyle name="20% - Accent2 8 7 3 2 3" xfId="3514"/>
    <cellStyle name="20% - Accent2 8 7 3 3" xfId="3515"/>
    <cellStyle name="20% - Accent2 8 7 3 3 2" xfId="3516"/>
    <cellStyle name="20% - Accent2 8 7 3 4" xfId="3517"/>
    <cellStyle name="20% - Accent2 8 7 4" xfId="3518"/>
    <cellStyle name="20% - Accent2 8 7 4 2" xfId="3519"/>
    <cellStyle name="20% - Accent2 8 7 4 2 2" xfId="3520"/>
    <cellStyle name="20% - Accent2 8 7 4 2 2 2" xfId="3521"/>
    <cellStyle name="20% - Accent2 8 7 4 2 3" xfId="3522"/>
    <cellStyle name="20% - Accent2 8 7 4 3" xfId="3523"/>
    <cellStyle name="20% - Accent2 8 7 4 3 2" xfId="3524"/>
    <cellStyle name="20% - Accent2 8 7 4 4" xfId="3525"/>
    <cellStyle name="20% - Accent2 8 7 5" xfId="3526"/>
    <cellStyle name="20% - Accent2 8 7 5 2" xfId="3527"/>
    <cellStyle name="20% - Accent2 8 7 5 2 2" xfId="3528"/>
    <cellStyle name="20% - Accent2 8 7 5 2 2 2" xfId="3529"/>
    <cellStyle name="20% - Accent2 8 7 5 2 3" xfId="3530"/>
    <cellStyle name="20% - Accent2 8 7 5 3" xfId="3531"/>
    <cellStyle name="20% - Accent2 8 7 5 3 2" xfId="3532"/>
    <cellStyle name="20% - Accent2 8 7 5 4" xfId="3533"/>
    <cellStyle name="20% - Accent2 8 7 6" xfId="3534"/>
    <cellStyle name="20% - Accent2 8 7 6 2" xfId="3535"/>
    <cellStyle name="20% - Accent2 8 7 6 2 2" xfId="3536"/>
    <cellStyle name="20% - Accent2 8 7 6 2 2 2" xfId="3537"/>
    <cellStyle name="20% - Accent2 8 7 6 2 3" xfId="3538"/>
    <cellStyle name="20% - Accent2 8 7 6 3" xfId="3539"/>
    <cellStyle name="20% - Accent2 8 7 6 3 2" xfId="3540"/>
    <cellStyle name="20% - Accent2 8 7 6 4" xfId="3541"/>
    <cellStyle name="20% - Accent2 8 7 7" xfId="3542"/>
    <cellStyle name="20% - Accent2 8 7 7 2" xfId="3543"/>
    <cellStyle name="20% - Accent2 8 7 7 2 2" xfId="3544"/>
    <cellStyle name="20% - Accent2 8 7 7 3" xfId="3545"/>
    <cellStyle name="20% - Accent2 8 7 8" xfId="3546"/>
    <cellStyle name="20% - Accent2 8 7 8 2" xfId="3547"/>
    <cellStyle name="20% - Accent2 8 7 9" xfId="3548"/>
    <cellStyle name="20% - Accent2 8 8" xfId="3549"/>
    <cellStyle name="20% - Accent2 8 8 2" xfId="3550"/>
    <cellStyle name="20% - Accent2 8 8 2 2" xfId="3551"/>
    <cellStyle name="20% - Accent2 8 8 2 2 2" xfId="3552"/>
    <cellStyle name="20% - Accent2 8 8 2 3" xfId="3553"/>
    <cellStyle name="20% - Accent2 8 8 3" xfId="3554"/>
    <cellStyle name="20% - Accent2 8 8 3 2" xfId="3555"/>
    <cellStyle name="20% - Accent2 8 8 4" xfId="3556"/>
    <cellStyle name="20% - Accent2 8 9" xfId="3557"/>
    <cellStyle name="20% - Accent2 8 9 2" xfId="3558"/>
    <cellStyle name="20% - Accent2 8 9 2 2" xfId="3559"/>
    <cellStyle name="20% - Accent2 8 9 2 2 2" xfId="3560"/>
    <cellStyle name="20% - Accent2 8 9 2 3" xfId="3561"/>
    <cellStyle name="20% - Accent2 8 9 3" xfId="3562"/>
    <cellStyle name="20% - Accent2 8 9 3 2" xfId="3563"/>
    <cellStyle name="20% - Accent2 8 9 4" xfId="3564"/>
    <cellStyle name="20% - Accent2 9" xfId="3565"/>
    <cellStyle name="20% - Accent2 9 10" xfId="3566"/>
    <cellStyle name="20% - Accent2 9 10 2" xfId="3567"/>
    <cellStyle name="20% - Accent2 9 10 2 2" xfId="3568"/>
    <cellStyle name="20% - Accent2 9 10 2 2 2" xfId="3569"/>
    <cellStyle name="20% - Accent2 9 10 2 3" xfId="3570"/>
    <cellStyle name="20% - Accent2 9 10 3" xfId="3571"/>
    <cellStyle name="20% - Accent2 9 10 3 2" xfId="3572"/>
    <cellStyle name="20% - Accent2 9 10 4" xfId="3573"/>
    <cellStyle name="20% - Accent2 9 11" xfId="3574"/>
    <cellStyle name="20% - Accent2 9 11 2" xfId="3575"/>
    <cellStyle name="20% - Accent2 9 11 2 2" xfId="3576"/>
    <cellStyle name="20% - Accent2 9 11 2 2 2" xfId="3577"/>
    <cellStyle name="20% - Accent2 9 11 2 3" xfId="3578"/>
    <cellStyle name="20% - Accent2 9 11 3" xfId="3579"/>
    <cellStyle name="20% - Accent2 9 11 3 2" xfId="3580"/>
    <cellStyle name="20% - Accent2 9 11 4" xfId="3581"/>
    <cellStyle name="20% - Accent2 9 12" xfId="3582"/>
    <cellStyle name="20% - Accent2 9 12 2" xfId="3583"/>
    <cellStyle name="20% - Accent2 9 12 2 2" xfId="3584"/>
    <cellStyle name="20% - Accent2 9 12 2 2 2" xfId="3585"/>
    <cellStyle name="20% - Accent2 9 12 2 3" xfId="3586"/>
    <cellStyle name="20% - Accent2 9 12 3" xfId="3587"/>
    <cellStyle name="20% - Accent2 9 12 3 2" xfId="3588"/>
    <cellStyle name="20% - Accent2 9 12 4" xfId="3589"/>
    <cellStyle name="20% - Accent2 9 13" xfId="3590"/>
    <cellStyle name="20% - Accent2 9 13 2" xfId="3591"/>
    <cellStyle name="20% - Accent2 9 13 2 2" xfId="3592"/>
    <cellStyle name="20% - Accent2 9 13 2 2 2" xfId="3593"/>
    <cellStyle name="20% - Accent2 9 13 2 3" xfId="3594"/>
    <cellStyle name="20% - Accent2 9 13 3" xfId="3595"/>
    <cellStyle name="20% - Accent2 9 13 3 2" xfId="3596"/>
    <cellStyle name="20% - Accent2 9 13 4" xfId="3597"/>
    <cellStyle name="20% - Accent2 9 14" xfId="3598"/>
    <cellStyle name="20% - Accent2 9 14 2" xfId="3599"/>
    <cellStyle name="20% - Accent2 9 14 2 2" xfId="3600"/>
    <cellStyle name="20% - Accent2 9 14 3" xfId="3601"/>
    <cellStyle name="20% - Accent2 9 15" xfId="3602"/>
    <cellStyle name="20% - Accent2 9 15 2" xfId="3603"/>
    <cellStyle name="20% - Accent2 9 16" xfId="3604"/>
    <cellStyle name="20% - Accent2 9 16 2" xfId="3605"/>
    <cellStyle name="20% - Accent2 9 17" xfId="3606"/>
    <cellStyle name="20% - Accent2 9 18" xfId="3607"/>
    <cellStyle name="20% - Accent2 9 2" xfId="3608"/>
    <cellStyle name="20% - Accent2 9 2 10" xfId="3609"/>
    <cellStyle name="20% - Accent2 9 2 2" xfId="3610"/>
    <cellStyle name="20% - Accent2 9 2 2 2" xfId="3611"/>
    <cellStyle name="20% - Accent2 9 2 2 2 2" xfId="3612"/>
    <cellStyle name="20% - Accent2 9 2 2 2 2 2" xfId="3613"/>
    <cellStyle name="20% - Accent2 9 2 2 2 3" xfId="3614"/>
    <cellStyle name="20% - Accent2 9 2 2 3" xfId="3615"/>
    <cellStyle name="20% - Accent2 9 2 2 3 2" xfId="3616"/>
    <cellStyle name="20% - Accent2 9 2 2 4" xfId="3617"/>
    <cellStyle name="20% - Accent2 9 2 3" xfId="3618"/>
    <cellStyle name="20% - Accent2 9 2 3 2" xfId="3619"/>
    <cellStyle name="20% - Accent2 9 2 3 2 2" xfId="3620"/>
    <cellStyle name="20% - Accent2 9 2 3 2 2 2" xfId="3621"/>
    <cellStyle name="20% - Accent2 9 2 3 2 3" xfId="3622"/>
    <cellStyle name="20% - Accent2 9 2 3 3" xfId="3623"/>
    <cellStyle name="20% - Accent2 9 2 3 3 2" xfId="3624"/>
    <cellStyle name="20% - Accent2 9 2 3 4" xfId="3625"/>
    <cellStyle name="20% - Accent2 9 2 4" xfId="3626"/>
    <cellStyle name="20% - Accent2 9 2 4 2" xfId="3627"/>
    <cellStyle name="20% - Accent2 9 2 4 2 2" xfId="3628"/>
    <cellStyle name="20% - Accent2 9 2 4 2 2 2" xfId="3629"/>
    <cellStyle name="20% - Accent2 9 2 4 2 3" xfId="3630"/>
    <cellStyle name="20% - Accent2 9 2 4 3" xfId="3631"/>
    <cellStyle name="20% - Accent2 9 2 4 3 2" xfId="3632"/>
    <cellStyle name="20% - Accent2 9 2 4 4" xfId="3633"/>
    <cellStyle name="20% - Accent2 9 2 5" xfId="3634"/>
    <cellStyle name="20% - Accent2 9 2 5 2" xfId="3635"/>
    <cellStyle name="20% - Accent2 9 2 5 2 2" xfId="3636"/>
    <cellStyle name="20% - Accent2 9 2 5 2 2 2" xfId="3637"/>
    <cellStyle name="20% - Accent2 9 2 5 2 3" xfId="3638"/>
    <cellStyle name="20% - Accent2 9 2 5 3" xfId="3639"/>
    <cellStyle name="20% - Accent2 9 2 5 3 2" xfId="3640"/>
    <cellStyle name="20% - Accent2 9 2 5 4" xfId="3641"/>
    <cellStyle name="20% - Accent2 9 2 6" xfId="3642"/>
    <cellStyle name="20% - Accent2 9 2 6 2" xfId="3643"/>
    <cellStyle name="20% - Accent2 9 2 6 2 2" xfId="3644"/>
    <cellStyle name="20% - Accent2 9 2 6 3" xfId="3645"/>
    <cellStyle name="20% - Accent2 9 2 7" xfId="3646"/>
    <cellStyle name="20% - Accent2 9 2 7 2" xfId="3647"/>
    <cellStyle name="20% - Accent2 9 2 8" xfId="3648"/>
    <cellStyle name="20% - Accent2 9 2 8 2" xfId="3649"/>
    <cellStyle name="20% - Accent2 9 2 9" xfId="3650"/>
    <cellStyle name="20% - Accent2 9 3" xfId="3651"/>
    <cellStyle name="20% - Accent2 9 3 10" xfId="3652"/>
    <cellStyle name="20% - Accent2 9 3 11" xfId="3653"/>
    <cellStyle name="20% - Accent2 9 3 2" xfId="3654"/>
    <cellStyle name="20% - Accent2 9 3 2 2" xfId="3655"/>
    <cellStyle name="20% - Accent2 9 3 2 2 2" xfId="3656"/>
    <cellStyle name="20% - Accent2 9 3 2 2 2 2" xfId="3657"/>
    <cellStyle name="20% - Accent2 9 3 2 2 2 2 2" xfId="3658"/>
    <cellStyle name="20% - Accent2 9 3 2 2 2 3" xfId="3659"/>
    <cellStyle name="20% - Accent2 9 3 2 2 3" xfId="3660"/>
    <cellStyle name="20% - Accent2 9 3 2 2 3 2" xfId="3661"/>
    <cellStyle name="20% - Accent2 9 3 2 2 4" xfId="3662"/>
    <cellStyle name="20% - Accent2 9 3 2 3" xfId="3663"/>
    <cellStyle name="20% - Accent2 9 3 2 3 2" xfId="3664"/>
    <cellStyle name="20% - Accent2 9 3 2 3 2 2" xfId="3665"/>
    <cellStyle name="20% - Accent2 9 3 2 3 2 2 2" xfId="3666"/>
    <cellStyle name="20% - Accent2 9 3 2 3 2 3" xfId="3667"/>
    <cellStyle name="20% - Accent2 9 3 2 3 3" xfId="3668"/>
    <cellStyle name="20% - Accent2 9 3 2 3 3 2" xfId="3669"/>
    <cellStyle name="20% - Accent2 9 3 2 3 4" xfId="3670"/>
    <cellStyle name="20% - Accent2 9 3 2 4" xfId="3671"/>
    <cellStyle name="20% - Accent2 9 3 2 4 2" xfId="3672"/>
    <cellStyle name="20% - Accent2 9 3 2 4 2 2" xfId="3673"/>
    <cellStyle name="20% - Accent2 9 3 2 4 2 2 2" xfId="3674"/>
    <cellStyle name="20% - Accent2 9 3 2 4 2 3" xfId="3675"/>
    <cellStyle name="20% - Accent2 9 3 2 4 3" xfId="3676"/>
    <cellStyle name="20% - Accent2 9 3 2 4 3 2" xfId="3677"/>
    <cellStyle name="20% - Accent2 9 3 2 4 4" xfId="3678"/>
    <cellStyle name="20% - Accent2 9 3 2 5" xfId="3679"/>
    <cellStyle name="20% - Accent2 9 3 2 5 2" xfId="3680"/>
    <cellStyle name="20% - Accent2 9 3 2 5 2 2" xfId="3681"/>
    <cellStyle name="20% - Accent2 9 3 2 5 2 2 2" xfId="3682"/>
    <cellStyle name="20% - Accent2 9 3 2 5 2 3" xfId="3683"/>
    <cellStyle name="20% - Accent2 9 3 2 5 3" xfId="3684"/>
    <cellStyle name="20% - Accent2 9 3 2 5 3 2" xfId="3685"/>
    <cellStyle name="20% - Accent2 9 3 2 5 4" xfId="3686"/>
    <cellStyle name="20% - Accent2 9 3 2 6" xfId="3687"/>
    <cellStyle name="20% - Accent2 9 3 2 6 2" xfId="3688"/>
    <cellStyle name="20% - Accent2 9 3 2 6 2 2" xfId="3689"/>
    <cellStyle name="20% - Accent2 9 3 2 6 3" xfId="3690"/>
    <cellStyle name="20% - Accent2 9 3 2 7" xfId="3691"/>
    <cellStyle name="20% - Accent2 9 3 2 7 2" xfId="3692"/>
    <cellStyle name="20% - Accent2 9 3 2 8" xfId="3693"/>
    <cellStyle name="20% - Accent2 9 3 2 9" xfId="3694"/>
    <cellStyle name="20% - Accent2 9 3 3" xfId="3695"/>
    <cellStyle name="20% - Accent2 9 3 3 2" xfId="3696"/>
    <cellStyle name="20% - Accent2 9 3 3 2 2" xfId="3697"/>
    <cellStyle name="20% - Accent2 9 3 3 2 2 2" xfId="3698"/>
    <cellStyle name="20% - Accent2 9 3 3 2 2 2 2" xfId="3699"/>
    <cellStyle name="20% - Accent2 9 3 3 2 2 3" xfId="3700"/>
    <cellStyle name="20% - Accent2 9 3 3 2 3" xfId="3701"/>
    <cellStyle name="20% - Accent2 9 3 3 2 3 2" xfId="3702"/>
    <cellStyle name="20% - Accent2 9 3 3 2 4" xfId="3703"/>
    <cellStyle name="20% - Accent2 9 3 3 3" xfId="3704"/>
    <cellStyle name="20% - Accent2 9 3 3 3 2" xfId="3705"/>
    <cellStyle name="20% - Accent2 9 3 3 3 2 2" xfId="3706"/>
    <cellStyle name="20% - Accent2 9 3 3 3 2 2 2" xfId="3707"/>
    <cellStyle name="20% - Accent2 9 3 3 3 2 3" xfId="3708"/>
    <cellStyle name="20% - Accent2 9 3 3 3 3" xfId="3709"/>
    <cellStyle name="20% - Accent2 9 3 3 3 3 2" xfId="3710"/>
    <cellStyle name="20% - Accent2 9 3 3 3 4" xfId="3711"/>
    <cellStyle name="20% - Accent2 9 3 3 4" xfId="3712"/>
    <cellStyle name="20% - Accent2 9 3 3 4 2" xfId="3713"/>
    <cellStyle name="20% - Accent2 9 3 3 4 2 2" xfId="3714"/>
    <cellStyle name="20% - Accent2 9 3 3 4 2 2 2" xfId="3715"/>
    <cellStyle name="20% - Accent2 9 3 3 4 2 3" xfId="3716"/>
    <cellStyle name="20% - Accent2 9 3 3 4 3" xfId="3717"/>
    <cellStyle name="20% - Accent2 9 3 3 4 3 2" xfId="3718"/>
    <cellStyle name="20% - Accent2 9 3 3 4 4" xfId="3719"/>
    <cellStyle name="20% - Accent2 9 3 3 5" xfId="3720"/>
    <cellStyle name="20% - Accent2 9 3 3 5 2" xfId="3721"/>
    <cellStyle name="20% - Accent2 9 3 3 5 2 2" xfId="3722"/>
    <cellStyle name="20% - Accent2 9 3 3 5 3" xfId="3723"/>
    <cellStyle name="20% - Accent2 9 3 3 6" xfId="3724"/>
    <cellStyle name="20% - Accent2 9 3 3 6 2" xfId="3725"/>
    <cellStyle name="20% - Accent2 9 3 3 7" xfId="3726"/>
    <cellStyle name="20% - Accent2 9 3 4" xfId="3727"/>
    <cellStyle name="20% - Accent2 9 3 4 2" xfId="3728"/>
    <cellStyle name="20% - Accent2 9 3 4 2 2" xfId="3729"/>
    <cellStyle name="20% - Accent2 9 3 4 2 2 2" xfId="3730"/>
    <cellStyle name="20% - Accent2 9 3 4 2 3" xfId="3731"/>
    <cellStyle name="20% - Accent2 9 3 4 3" xfId="3732"/>
    <cellStyle name="20% - Accent2 9 3 4 3 2" xfId="3733"/>
    <cellStyle name="20% - Accent2 9 3 4 4" xfId="3734"/>
    <cellStyle name="20% - Accent2 9 3 5" xfId="3735"/>
    <cellStyle name="20% - Accent2 9 3 5 2" xfId="3736"/>
    <cellStyle name="20% - Accent2 9 3 5 2 2" xfId="3737"/>
    <cellStyle name="20% - Accent2 9 3 5 2 2 2" xfId="3738"/>
    <cellStyle name="20% - Accent2 9 3 5 2 3" xfId="3739"/>
    <cellStyle name="20% - Accent2 9 3 5 3" xfId="3740"/>
    <cellStyle name="20% - Accent2 9 3 5 3 2" xfId="3741"/>
    <cellStyle name="20% - Accent2 9 3 5 4" xfId="3742"/>
    <cellStyle name="20% - Accent2 9 3 6" xfId="3743"/>
    <cellStyle name="20% - Accent2 9 3 6 2" xfId="3744"/>
    <cellStyle name="20% - Accent2 9 3 6 2 2" xfId="3745"/>
    <cellStyle name="20% - Accent2 9 3 6 2 2 2" xfId="3746"/>
    <cellStyle name="20% - Accent2 9 3 6 2 3" xfId="3747"/>
    <cellStyle name="20% - Accent2 9 3 6 3" xfId="3748"/>
    <cellStyle name="20% - Accent2 9 3 6 3 2" xfId="3749"/>
    <cellStyle name="20% - Accent2 9 3 6 4" xfId="3750"/>
    <cellStyle name="20% - Accent2 9 3 7" xfId="3751"/>
    <cellStyle name="20% - Accent2 9 3 7 2" xfId="3752"/>
    <cellStyle name="20% - Accent2 9 3 7 2 2" xfId="3753"/>
    <cellStyle name="20% - Accent2 9 3 7 2 2 2" xfId="3754"/>
    <cellStyle name="20% - Accent2 9 3 7 2 3" xfId="3755"/>
    <cellStyle name="20% - Accent2 9 3 7 3" xfId="3756"/>
    <cellStyle name="20% - Accent2 9 3 7 3 2" xfId="3757"/>
    <cellStyle name="20% - Accent2 9 3 7 4" xfId="3758"/>
    <cellStyle name="20% - Accent2 9 3 8" xfId="3759"/>
    <cellStyle name="20% - Accent2 9 3 8 2" xfId="3760"/>
    <cellStyle name="20% - Accent2 9 3 8 2 2" xfId="3761"/>
    <cellStyle name="20% - Accent2 9 3 8 3" xfId="3762"/>
    <cellStyle name="20% - Accent2 9 3 9" xfId="3763"/>
    <cellStyle name="20% - Accent2 9 3 9 2" xfId="3764"/>
    <cellStyle name="20% - Accent2 9 4" xfId="3765"/>
    <cellStyle name="20% - Accent2 9 4 2" xfId="3766"/>
    <cellStyle name="20% - Accent2 9 4 2 2" xfId="3767"/>
    <cellStyle name="20% - Accent2 9 4 2 2 2" xfId="3768"/>
    <cellStyle name="20% - Accent2 9 4 2 2 2 2" xfId="3769"/>
    <cellStyle name="20% - Accent2 9 4 2 2 3" xfId="3770"/>
    <cellStyle name="20% - Accent2 9 4 2 3" xfId="3771"/>
    <cellStyle name="20% - Accent2 9 4 2 3 2" xfId="3772"/>
    <cellStyle name="20% - Accent2 9 4 2 4" xfId="3773"/>
    <cellStyle name="20% - Accent2 9 4 3" xfId="3774"/>
    <cellStyle name="20% - Accent2 9 4 3 2" xfId="3775"/>
    <cellStyle name="20% - Accent2 9 4 3 2 2" xfId="3776"/>
    <cellStyle name="20% - Accent2 9 4 3 2 2 2" xfId="3777"/>
    <cellStyle name="20% - Accent2 9 4 3 2 3" xfId="3778"/>
    <cellStyle name="20% - Accent2 9 4 3 3" xfId="3779"/>
    <cellStyle name="20% - Accent2 9 4 3 3 2" xfId="3780"/>
    <cellStyle name="20% - Accent2 9 4 3 4" xfId="3781"/>
    <cellStyle name="20% - Accent2 9 4 4" xfId="3782"/>
    <cellStyle name="20% - Accent2 9 4 4 2" xfId="3783"/>
    <cellStyle name="20% - Accent2 9 4 4 2 2" xfId="3784"/>
    <cellStyle name="20% - Accent2 9 4 4 2 2 2" xfId="3785"/>
    <cellStyle name="20% - Accent2 9 4 4 2 3" xfId="3786"/>
    <cellStyle name="20% - Accent2 9 4 4 3" xfId="3787"/>
    <cellStyle name="20% - Accent2 9 4 4 3 2" xfId="3788"/>
    <cellStyle name="20% - Accent2 9 4 4 4" xfId="3789"/>
    <cellStyle name="20% - Accent2 9 4 5" xfId="3790"/>
    <cellStyle name="20% - Accent2 9 4 5 2" xfId="3791"/>
    <cellStyle name="20% - Accent2 9 4 5 2 2" xfId="3792"/>
    <cellStyle name="20% - Accent2 9 4 5 2 2 2" xfId="3793"/>
    <cellStyle name="20% - Accent2 9 4 5 2 3" xfId="3794"/>
    <cellStyle name="20% - Accent2 9 4 5 3" xfId="3795"/>
    <cellStyle name="20% - Accent2 9 4 5 3 2" xfId="3796"/>
    <cellStyle name="20% - Accent2 9 4 5 4" xfId="3797"/>
    <cellStyle name="20% - Accent2 9 4 6" xfId="3798"/>
    <cellStyle name="20% - Accent2 9 4 6 2" xfId="3799"/>
    <cellStyle name="20% - Accent2 9 4 6 2 2" xfId="3800"/>
    <cellStyle name="20% - Accent2 9 4 6 3" xfId="3801"/>
    <cellStyle name="20% - Accent2 9 4 7" xfId="3802"/>
    <cellStyle name="20% - Accent2 9 4 7 2" xfId="3803"/>
    <cellStyle name="20% - Accent2 9 4 8" xfId="3804"/>
    <cellStyle name="20% - Accent2 9 4 9" xfId="3805"/>
    <cellStyle name="20% - Accent2 9 5" xfId="3806"/>
    <cellStyle name="20% - Accent2 9 5 2" xfId="3807"/>
    <cellStyle name="20% - Accent2 9 5 2 2" xfId="3808"/>
    <cellStyle name="20% - Accent2 9 5 2 2 2" xfId="3809"/>
    <cellStyle name="20% - Accent2 9 5 2 2 2 2" xfId="3810"/>
    <cellStyle name="20% - Accent2 9 5 2 2 3" xfId="3811"/>
    <cellStyle name="20% - Accent2 9 5 2 3" xfId="3812"/>
    <cellStyle name="20% - Accent2 9 5 2 3 2" xfId="3813"/>
    <cellStyle name="20% - Accent2 9 5 2 4" xfId="3814"/>
    <cellStyle name="20% - Accent2 9 5 3" xfId="3815"/>
    <cellStyle name="20% - Accent2 9 5 3 2" xfId="3816"/>
    <cellStyle name="20% - Accent2 9 5 3 2 2" xfId="3817"/>
    <cellStyle name="20% - Accent2 9 5 3 2 2 2" xfId="3818"/>
    <cellStyle name="20% - Accent2 9 5 3 2 3" xfId="3819"/>
    <cellStyle name="20% - Accent2 9 5 3 3" xfId="3820"/>
    <cellStyle name="20% - Accent2 9 5 3 3 2" xfId="3821"/>
    <cellStyle name="20% - Accent2 9 5 3 4" xfId="3822"/>
    <cellStyle name="20% - Accent2 9 5 4" xfId="3823"/>
    <cellStyle name="20% - Accent2 9 5 4 2" xfId="3824"/>
    <cellStyle name="20% - Accent2 9 5 4 2 2" xfId="3825"/>
    <cellStyle name="20% - Accent2 9 5 4 2 2 2" xfId="3826"/>
    <cellStyle name="20% - Accent2 9 5 4 2 3" xfId="3827"/>
    <cellStyle name="20% - Accent2 9 5 4 3" xfId="3828"/>
    <cellStyle name="20% - Accent2 9 5 4 3 2" xfId="3829"/>
    <cellStyle name="20% - Accent2 9 5 4 4" xfId="3830"/>
    <cellStyle name="20% - Accent2 9 5 5" xfId="3831"/>
    <cellStyle name="20% - Accent2 9 5 5 2" xfId="3832"/>
    <cellStyle name="20% - Accent2 9 5 5 2 2" xfId="3833"/>
    <cellStyle name="20% - Accent2 9 5 5 2 2 2" xfId="3834"/>
    <cellStyle name="20% - Accent2 9 5 5 2 3" xfId="3835"/>
    <cellStyle name="20% - Accent2 9 5 5 3" xfId="3836"/>
    <cellStyle name="20% - Accent2 9 5 5 3 2" xfId="3837"/>
    <cellStyle name="20% - Accent2 9 5 5 4" xfId="3838"/>
    <cellStyle name="20% - Accent2 9 5 6" xfId="3839"/>
    <cellStyle name="20% - Accent2 9 5 6 2" xfId="3840"/>
    <cellStyle name="20% - Accent2 9 5 6 2 2" xfId="3841"/>
    <cellStyle name="20% - Accent2 9 5 6 3" xfId="3842"/>
    <cellStyle name="20% - Accent2 9 5 7" xfId="3843"/>
    <cellStyle name="20% - Accent2 9 5 7 2" xfId="3844"/>
    <cellStyle name="20% - Accent2 9 5 8" xfId="3845"/>
    <cellStyle name="20% - Accent2 9 5 9" xfId="3846"/>
    <cellStyle name="20% - Accent2 9 6" xfId="3847"/>
    <cellStyle name="20% - Accent2 9 6 2" xfId="3848"/>
    <cellStyle name="20% - Accent2 9 6 2 2" xfId="3849"/>
    <cellStyle name="20% - Accent2 9 6 2 2 2" xfId="3850"/>
    <cellStyle name="20% - Accent2 9 6 2 2 2 2" xfId="3851"/>
    <cellStyle name="20% - Accent2 9 6 2 2 3" xfId="3852"/>
    <cellStyle name="20% - Accent2 9 6 2 3" xfId="3853"/>
    <cellStyle name="20% - Accent2 9 6 2 3 2" xfId="3854"/>
    <cellStyle name="20% - Accent2 9 6 2 4" xfId="3855"/>
    <cellStyle name="20% - Accent2 9 6 3" xfId="3856"/>
    <cellStyle name="20% - Accent2 9 6 3 2" xfId="3857"/>
    <cellStyle name="20% - Accent2 9 6 3 2 2" xfId="3858"/>
    <cellStyle name="20% - Accent2 9 6 3 2 2 2" xfId="3859"/>
    <cellStyle name="20% - Accent2 9 6 3 2 3" xfId="3860"/>
    <cellStyle name="20% - Accent2 9 6 3 3" xfId="3861"/>
    <cellStyle name="20% - Accent2 9 6 3 3 2" xfId="3862"/>
    <cellStyle name="20% - Accent2 9 6 3 4" xfId="3863"/>
    <cellStyle name="20% - Accent2 9 6 4" xfId="3864"/>
    <cellStyle name="20% - Accent2 9 6 4 2" xfId="3865"/>
    <cellStyle name="20% - Accent2 9 6 4 2 2" xfId="3866"/>
    <cellStyle name="20% - Accent2 9 6 4 2 2 2" xfId="3867"/>
    <cellStyle name="20% - Accent2 9 6 4 2 3" xfId="3868"/>
    <cellStyle name="20% - Accent2 9 6 4 3" xfId="3869"/>
    <cellStyle name="20% - Accent2 9 6 4 3 2" xfId="3870"/>
    <cellStyle name="20% - Accent2 9 6 4 4" xfId="3871"/>
    <cellStyle name="20% - Accent2 9 6 5" xfId="3872"/>
    <cellStyle name="20% - Accent2 9 6 5 2" xfId="3873"/>
    <cellStyle name="20% - Accent2 9 6 5 2 2" xfId="3874"/>
    <cellStyle name="20% - Accent2 9 6 5 2 2 2" xfId="3875"/>
    <cellStyle name="20% - Accent2 9 6 5 2 3" xfId="3876"/>
    <cellStyle name="20% - Accent2 9 6 5 3" xfId="3877"/>
    <cellStyle name="20% - Accent2 9 6 5 3 2" xfId="3878"/>
    <cellStyle name="20% - Accent2 9 6 5 4" xfId="3879"/>
    <cellStyle name="20% - Accent2 9 6 6" xfId="3880"/>
    <cellStyle name="20% - Accent2 9 6 6 2" xfId="3881"/>
    <cellStyle name="20% - Accent2 9 6 6 2 2" xfId="3882"/>
    <cellStyle name="20% - Accent2 9 6 6 3" xfId="3883"/>
    <cellStyle name="20% - Accent2 9 6 7" xfId="3884"/>
    <cellStyle name="20% - Accent2 9 6 7 2" xfId="3885"/>
    <cellStyle name="20% - Accent2 9 6 8" xfId="3886"/>
    <cellStyle name="20% - Accent2 9 6 9" xfId="3887"/>
    <cellStyle name="20% - Accent2 9 7" xfId="3888"/>
    <cellStyle name="20% - Accent2 9 7 10" xfId="3889"/>
    <cellStyle name="20% - Accent2 9 7 2" xfId="3890"/>
    <cellStyle name="20% - Accent2 9 7 2 2" xfId="3891"/>
    <cellStyle name="20% - Accent2 9 7 2 2 2" xfId="3892"/>
    <cellStyle name="20% - Accent2 9 7 2 2 2 2" xfId="3893"/>
    <cellStyle name="20% - Accent2 9 7 2 2 3" xfId="3894"/>
    <cellStyle name="20% - Accent2 9 7 2 3" xfId="3895"/>
    <cellStyle name="20% - Accent2 9 7 2 3 2" xfId="3896"/>
    <cellStyle name="20% - Accent2 9 7 2 4" xfId="3897"/>
    <cellStyle name="20% - Accent2 9 7 3" xfId="3898"/>
    <cellStyle name="20% - Accent2 9 7 3 2" xfId="3899"/>
    <cellStyle name="20% - Accent2 9 7 3 2 2" xfId="3900"/>
    <cellStyle name="20% - Accent2 9 7 3 2 2 2" xfId="3901"/>
    <cellStyle name="20% - Accent2 9 7 3 2 3" xfId="3902"/>
    <cellStyle name="20% - Accent2 9 7 3 3" xfId="3903"/>
    <cellStyle name="20% - Accent2 9 7 3 3 2" xfId="3904"/>
    <cellStyle name="20% - Accent2 9 7 3 4" xfId="3905"/>
    <cellStyle name="20% - Accent2 9 7 4" xfId="3906"/>
    <cellStyle name="20% - Accent2 9 7 4 2" xfId="3907"/>
    <cellStyle name="20% - Accent2 9 7 4 2 2" xfId="3908"/>
    <cellStyle name="20% - Accent2 9 7 4 2 2 2" xfId="3909"/>
    <cellStyle name="20% - Accent2 9 7 4 2 3" xfId="3910"/>
    <cellStyle name="20% - Accent2 9 7 4 3" xfId="3911"/>
    <cellStyle name="20% - Accent2 9 7 4 3 2" xfId="3912"/>
    <cellStyle name="20% - Accent2 9 7 4 4" xfId="3913"/>
    <cellStyle name="20% - Accent2 9 7 5" xfId="3914"/>
    <cellStyle name="20% - Accent2 9 7 5 2" xfId="3915"/>
    <cellStyle name="20% - Accent2 9 7 5 2 2" xfId="3916"/>
    <cellStyle name="20% - Accent2 9 7 5 2 2 2" xfId="3917"/>
    <cellStyle name="20% - Accent2 9 7 5 2 3" xfId="3918"/>
    <cellStyle name="20% - Accent2 9 7 5 3" xfId="3919"/>
    <cellStyle name="20% - Accent2 9 7 5 3 2" xfId="3920"/>
    <cellStyle name="20% - Accent2 9 7 5 4" xfId="3921"/>
    <cellStyle name="20% - Accent2 9 7 6" xfId="3922"/>
    <cellStyle name="20% - Accent2 9 7 6 2" xfId="3923"/>
    <cellStyle name="20% - Accent2 9 7 6 2 2" xfId="3924"/>
    <cellStyle name="20% - Accent2 9 7 6 2 2 2" xfId="3925"/>
    <cellStyle name="20% - Accent2 9 7 6 2 3" xfId="3926"/>
    <cellStyle name="20% - Accent2 9 7 6 3" xfId="3927"/>
    <cellStyle name="20% - Accent2 9 7 6 3 2" xfId="3928"/>
    <cellStyle name="20% - Accent2 9 7 6 4" xfId="3929"/>
    <cellStyle name="20% - Accent2 9 7 7" xfId="3930"/>
    <cellStyle name="20% - Accent2 9 7 7 2" xfId="3931"/>
    <cellStyle name="20% - Accent2 9 7 7 2 2" xfId="3932"/>
    <cellStyle name="20% - Accent2 9 7 7 3" xfId="3933"/>
    <cellStyle name="20% - Accent2 9 7 8" xfId="3934"/>
    <cellStyle name="20% - Accent2 9 7 8 2" xfId="3935"/>
    <cellStyle name="20% - Accent2 9 7 9" xfId="3936"/>
    <cellStyle name="20% - Accent2 9 8" xfId="3937"/>
    <cellStyle name="20% - Accent2 9 8 2" xfId="3938"/>
    <cellStyle name="20% - Accent2 9 8 2 2" xfId="3939"/>
    <cellStyle name="20% - Accent2 9 8 2 2 2" xfId="3940"/>
    <cellStyle name="20% - Accent2 9 8 2 3" xfId="3941"/>
    <cellStyle name="20% - Accent2 9 8 3" xfId="3942"/>
    <cellStyle name="20% - Accent2 9 8 3 2" xfId="3943"/>
    <cellStyle name="20% - Accent2 9 8 4" xfId="3944"/>
    <cellStyle name="20% - Accent2 9 9" xfId="3945"/>
    <cellStyle name="20% - Accent2 9 9 2" xfId="3946"/>
    <cellStyle name="20% - Accent2 9 9 2 2" xfId="3947"/>
    <cellStyle name="20% - Accent2 9 9 2 2 2" xfId="3948"/>
    <cellStyle name="20% - Accent2 9 9 2 3" xfId="3949"/>
    <cellStyle name="20% - Accent2 9 9 3" xfId="3950"/>
    <cellStyle name="20% - Accent2 9 9 3 2" xfId="3951"/>
    <cellStyle name="20% - Accent2 9 9 4" xfId="3952"/>
    <cellStyle name="20% - Accent3 10" xfId="3953"/>
    <cellStyle name="20% - Accent3 10 2" xfId="3954"/>
    <cellStyle name="20% - Accent3 10 3" xfId="3955"/>
    <cellStyle name="20% - Accent3 10 3 2" xfId="3956"/>
    <cellStyle name="20% - Accent3 10 3 2 2" xfId="3957"/>
    <cellStyle name="20% - Accent3 10 3 2 2 2" xfId="3958"/>
    <cellStyle name="20% - Accent3 10 3 2 3" xfId="3959"/>
    <cellStyle name="20% - Accent3 10 3 3" xfId="3960"/>
    <cellStyle name="20% - Accent3 10 3 3 2" xfId="3961"/>
    <cellStyle name="20% - Accent3 10 3 4" xfId="3962"/>
    <cellStyle name="20% - Accent3 10 3 5" xfId="3963"/>
    <cellStyle name="20% - Accent3 10 4" xfId="3964"/>
    <cellStyle name="20% - Accent3 10 4 2" xfId="3965"/>
    <cellStyle name="20% - Accent3 10 4 2 2" xfId="3966"/>
    <cellStyle name="20% - Accent3 10 4 3" xfId="3967"/>
    <cellStyle name="20% - Accent3 10 5" xfId="3968"/>
    <cellStyle name="20% - Accent3 10 5 2" xfId="3969"/>
    <cellStyle name="20% - Accent3 10 6" xfId="3970"/>
    <cellStyle name="20% - Accent3 10 6 2" xfId="3971"/>
    <cellStyle name="20% - Accent3 10 7" xfId="3972"/>
    <cellStyle name="20% - Accent3 11" xfId="3973"/>
    <cellStyle name="20% - Accent3 11 10" xfId="3974"/>
    <cellStyle name="20% - Accent3 11 10 2" xfId="3975"/>
    <cellStyle name="20% - Accent3 11 10 2 2" xfId="3976"/>
    <cellStyle name="20% - Accent3 11 10 2 2 2" xfId="3977"/>
    <cellStyle name="20% - Accent3 11 10 2 3" xfId="3978"/>
    <cellStyle name="20% - Accent3 11 10 3" xfId="3979"/>
    <cellStyle name="20% - Accent3 11 10 3 2" xfId="3980"/>
    <cellStyle name="20% - Accent3 11 10 4" xfId="3981"/>
    <cellStyle name="20% - Accent3 11 11" xfId="3982"/>
    <cellStyle name="20% - Accent3 11 11 2" xfId="3983"/>
    <cellStyle name="20% - Accent3 11 11 2 2" xfId="3984"/>
    <cellStyle name="20% - Accent3 11 11 2 2 2" xfId="3985"/>
    <cellStyle name="20% - Accent3 11 11 2 3" xfId="3986"/>
    <cellStyle name="20% - Accent3 11 11 3" xfId="3987"/>
    <cellStyle name="20% - Accent3 11 11 3 2" xfId="3988"/>
    <cellStyle name="20% - Accent3 11 11 4" xfId="3989"/>
    <cellStyle name="20% - Accent3 11 12" xfId="3990"/>
    <cellStyle name="20% - Accent3 11 12 2" xfId="3991"/>
    <cellStyle name="20% - Accent3 11 12 2 2" xfId="3992"/>
    <cellStyle name="20% - Accent3 11 12 2 2 2" xfId="3993"/>
    <cellStyle name="20% - Accent3 11 12 2 3" xfId="3994"/>
    <cellStyle name="20% - Accent3 11 12 3" xfId="3995"/>
    <cellStyle name="20% - Accent3 11 12 3 2" xfId="3996"/>
    <cellStyle name="20% - Accent3 11 12 4" xfId="3997"/>
    <cellStyle name="20% - Accent3 11 13" xfId="3998"/>
    <cellStyle name="20% - Accent3 11 13 2" xfId="3999"/>
    <cellStyle name="20% - Accent3 11 13 2 2" xfId="4000"/>
    <cellStyle name="20% - Accent3 11 13 2 2 2" xfId="4001"/>
    <cellStyle name="20% - Accent3 11 13 2 3" xfId="4002"/>
    <cellStyle name="20% - Accent3 11 13 3" xfId="4003"/>
    <cellStyle name="20% - Accent3 11 13 3 2" xfId="4004"/>
    <cellStyle name="20% - Accent3 11 13 4" xfId="4005"/>
    <cellStyle name="20% - Accent3 11 14" xfId="4006"/>
    <cellStyle name="20% - Accent3 11 14 2" xfId="4007"/>
    <cellStyle name="20% - Accent3 11 14 2 2" xfId="4008"/>
    <cellStyle name="20% - Accent3 11 14 3" xfId="4009"/>
    <cellStyle name="20% - Accent3 11 15" xfId="4010"/>
    <cellStyle name="20% - Accent3 11 15 2" xfId="4011"/>
    <cellStyle name="20% - Accent3 11 16" xfId="4012"/>
    <cellStyle name="20% - Accent3 11 16 2" xfId="4013"/>
    <cellStyle name="20% - Accent3 11 17" xfId="4014"/>
    <cellStyle name="20% - Accent3 11 18" xfId="4015"/>
    <cellStyle name="20% - Accent3 11 2" xfId="4016"/>
    <cellStyle name="20% - Accent3 11 2 2" xfId="4017"/>
    <cellStyle name="20% - Accent3 11 2 2 2" xfId="4018"/>
    <cellStyle name="20% - Accent3 11 2 2 2 2" xfId="4019"/>
    <cellStyle name="20% - Accent3 11 2 2 2 2 2" xfId="4020"/>
    <cellStyle name="20% - Accent3 11 2 2 2 3" xfId="4021"/>
    <cellStyle name="20% - Accent3 11 2 2 3" xfId="4022"/>
    <cellStyle name="20% - Accent3 11 2 2 3 2" xfId="4023"/>
    <cellStyle name="20% - Accent3 11 2 2 4" xfId="4024"/>
    <cellStyle name="20% - Accent3 11 2 3" xfId="4025"/>
    <cellStyle name="20% - Accent3 11 2 3 2" xfId="4026"/>
    <cellStyle name="20% - Accent3 11 2 3 2 2" xfId="4027"/>
    <cellStyle name="20% - Accent3 11 2 3 2 2 2" xfId="4028"/>
    <cellStyle name="20% - Accent3 11 2 3 2 3" xfId="4029"/>
    <cellStyle name="20% - Accent3 11 2 3 3" xfId="4030"/>
    <cellStyle name="20% - Accent3 11 2 3 3 2" xfId="4031"/>
    <cellStyle name="20% - Accent3 11 2 3 4" xfId="4032"/>
    <cellStyle name="20% - Accent3 11 2 4" xfId="4033"/>
    <cellStyle name="20% - Accent3 11 2 4 2" xfId="4034"/>
    <cellStyle name="20% - Accent3 11 2 4 2 2" xfId="4035"/>
    <cellStyle name="20% - Accent3 11 2 4 2 2 2" xfId="4036"/>
    <cellStyle name="20% - Accent3 11 2 4 2 3" xfId="4037"/>
    <cellStyle name="20% - Accent3 11 2 4 3" xfId="4038"/>
    <cellStyle name="20% - Accent3 11 2 4 3 2" xfId="4039"/>
    <cellStyle name="20% - Accent3 11 2 4 4" xfId="4040"/>
    <cellStyle name="20% - Accent3 11 2 5" xfId="4041"/>
    <cellStyle name="20% - Accent3 11 2 5 2" xfId="4042"/>
    <cellStyle name="20% - Accent3 11 2 5 2 2" xfId="4043"/>
    <cellStyle name="20% - Accent3 11 2 5 2 2 2" xfId="4044"/>
    <cellStyle name="20% - Accent3 11 2 5 2 3" xfId="4045"/>
    <cellStyle name="20% - Accent3 11 2 5 3" xfId="4046"/>
    <cellStyle name="20% - Accent3 11 2 5 3 2" xfId="4047"/>
    <cellStyle name="20% - Accent3 11 2 5 4" xfId="4048"/>
    <cellStyle name="20% - Accent3 11 2 6" xfId="4049"/>
    <cellStyle name="20% - Accent3 11 2 6 2" xfId="4050"/>
    <cellStyle name="20% - Accent3 11 2 6 2 2" xfId="4051"/>
    <cellStyle name="20% - Accent3 11 2 6 3" xfId="4052"/>
    <cellStyle name="20% - Accent3 11 2 7" xfId="4053"/>
    <cellStyle name="20% - Accent3 11 2 7 2" xfId="4054"/>
    <cellStyle name="20% - Accent3 11 2 8" xfId="4055"/>
    <cellStyle name="20% - Accent3 11 2 9" xfId="4056"/>
    <cellStyle name="20% - Accent3 11 3" xfId="4057"/>
    <cellStyle name="20% - Accent3 11 3 10" xfId="4058"/>
    <cellStyle name="20% - Accent3 11 3 11" xfId="4059"/>
    <cellStyle name="20% - Accent3 11 3 2" xfId="4060"/>
    <cellStyle name="20% - Accent3 11 3 2 2" xfId="4061"/>
    <cellStyle name="20% - Accent3 11 3 2 2 2" xfId="4062"/>
    <cellStyle name="20% - Accent3 11 3 2 2 2 2" xfId="4063"/>
    <cellStyle name="20% - Accent3 11 3 2 2 2 2 2" xfId="4064"/>
    <cellStyle name="20% - Accent3 11 3 2 2 2 3" xfId="4065"/>
    <cellStyle name="20% - Accent3 11 3 2 2 3" xfId="4066"/>
    <cellStyle name="20% - Accent3 11 3 2 2 3 2" xfId="4067"/>
    <cellStyle name="20% - Accent3 11 3 2 2 4" xfId="4068"/>
    <cellStyle name="20% - Accent3 11 3 2 3" xfId="4069"/>
    <cellStyle name="20% - Accent3 11 3 2 3 2" xfId="4070"/>
    <cellStyle name="20% - Accent3 11 3 2 3 2 2" xfId="4071"/>
    <cellStyle name="20% - Accent3 11 3 2 3 2 2 2" xfId="4072"/>
    <cellStyle name="20% - Accent3 11 3 2 3 2 3" xfId="4073"/>
    <cellStyle name="20% - Accent3 11 3 2 3 3" xfId="4074"/>
    <cellStyle name="20% - Accent3 11 3 2 3 3 2" xfId="4075"/>
    <cellStyle name="20% - Accent3 11 3 2 3 4" xfId="4076"/>
    <cellStyle name="20% - Accent3 11 3 2 4" xfId="4077"/>
    <cellStyle name="20% - Accent3 11 3 2 4 2" xfId="4078"/>
    <cellStyle name="20% - Accent3 11 3 2 4 2 2" xfId="4079"/>
    <cellStyle name="20% - Accent3 11 3 2 4 2 2 2" xfId="4080"/>
    <cellStyle name="20% - Accent3 11 3 2 4 2 3" xfId="4081"/>
    <cellStyle name="20% - Accent3 11 3 2 4 3" xfId="4082"/>
    <cellStyle name="20% - Accent3 11 3 2 4 3 2" xfId="4083"/>
    <cellStyle name="20% - Accent3 11 3 2 4 4" xfId="4084"/>
    <cellStyle name="20% - Accent3 11 3 2 5" xfId="4085"/>
    <cellStyle name="20% - Accent3 11 3 2 5 2" xfId="4086"/>
    <cellStyle name="20% - Accent3 11 3 2 5 2 2" xfId="4087"/>
    <cellStyle name="20% - Accent3 11 3 2 5 2 2 2" xfId="4088"/>
    <cellStyle name="20% - Accent3 11 3 2 5 2 3" xfId="4089"/>
    <cellStyle name="20% - Accent3 11 3 2 5 3" xfId="4090"/>
    <cellStyle name="20% - Accent3 11 3 2 5 3 2" xfId="4091"/>
    <cellStyle name="20% - Accent3 11 3 2 5 4" xfId="4092"/>
    <cellStyle name="20% - Accent3 11 3 2 6" xfId="4093"/>
    <cellStyle name="20% - Accent3 11 3 2 6 2" xfId="4094"/>
    <cellStyle name="20% - Accent3 11 3 2 6 2 2" xfId="4095"/>
    <cellStyle name="20% - Accent3 11 3 2 6 3" xfId="4096"/>
    <cellStyle name="20% - Accent3 11 3 2 7" xfId="4097"/>
    <cellStyle name="20% - Accent3 11 3 2 7 2" xfId="4098"/>
    <cellStyle name="20% - Accent3 11 3 2 8" xfId="4099"/>
    <cellStyle name="20% - Accent3 11 3 2 9" xfId="4100"/>
    <cellStyle name="20% - Accent3 11 3 3" xfId="4101"/>
    <cellStyle name="20% - Accent3 11 3 3 2" xfId="4102"/>
    <cellStyle name="20% - Accent3 11 3 3 2 2" xfId="4103"/>
    <cellStyle name="20% - Accent3 11 3 3 2 2 2" xfId="4104"/>
    <cellStyle name="20% - Accent3 11 3 3 2 2 2 2" xfId="4105"/>
    <cellStyle name="20% - Accent3 11 3 3 2 2 3" xfId="4106"/>
    <cellStyle name="20% - Accent3 11 3 3 2 3" xfId="4107"/>
    <cellStyle name="20% - Accent3 11 3 3 2 3 2" xfId="4108"/>
    <cellStyle name="20% - Accent3 11 3 3 2 4" xfId="4109"/>
    <cellStyle name="20% - Accent3 11 3 3 3" xfId="4110"/>
    <cellStyle name="20% - Accent3 11 3 3 3 2" xfId="4111"/>
    <cellStyle name="20% - Accent3 11 3 3 3 2 2" xfId="4112"/>
    <cellStyle name="20% - Accent3 11 3 3 3 2 2 2" xfId="4113"/>
    <cellStyle name="20% - Accent3 11 3 3 3 2 3" xfId="4114"/>
    <cellStyle name="20% - Accent3 11 3 3 3 3" xfId="4115"/>
    <cellStyle name="20% - Accent3 11 3 3 3 3 2" xfId="4116"/>
    <cellStyle name="20% - Accent3 11 3 3 3 4" xfId="4117"/>
    <cellStyle name="20% - Accent3 11 3 3 4" xfId="4118"/>
    <cellStyle name="20% - Accent3 11 3 3 4 2" xfId="4119"/>
    <cellStyle name="20% - Accent3 11 3 3 4 2 2" xfId="4120"/>
    <cellStyle name="20% - Accent3 11 3 3 4 2 2 2" xfId="4121"/>
    <cellStyle name="20% - Accent3 11 3 3 4 2 3" xfId="4122"/>
    <cellStyle name="20% - Accent3 11 3 3 4 3" xfId="4123"/>
    <cellStyle name="20% - Accent3 11 3 3 4 3 2" xfId="4124"/>
    <cellStyle name="20% - Accent3 11 3 3 4 4" xfId="4125"/>
    <cellStyle name="20% - Accent3 11 3 3 5" xfId="4126"/>
    <cellStyle name="20% - Accent3 11 3 3 5 2" xfId="4127"/>
    <cellStyle name="20% - Accent3 11 3 3 5 2 2" xfId="4128"/>
    <cellStyle name="20% - Accent3 11 3 3 5 3" xfId="4129"/>
    <cellStyle name="20% - Accent3 11 3 3 6" xfId="4130"/>
    <cellStyle name="20% - Accent3 11 3 3 6 2" xfId="4131"/>
    <cellStyle name="20% - Accent3 11 3 3 7" xfId="4132"/>
    <cellStyle name="20% - Accent3 11 3 4" xfId="4133"/>
    <cellStyle name="20% - Accent3 11 3 4 2" xfId="4134"/>
    <cellStyle name="20% - Accent3 11 3 4 2 2" xfId="4135"/>
    <cellStyle name="20% - Accent3 11 3 4 2 2 2" xfId="4136"/>
    <cellStyle name="20% - Accent3 11 3 4 2 3" xfId="4137"/>
    <cellStyle name="20% - Accent3 11 3 4 3" xfId="4138"/>
    <cellStyle name="20% - Accent3 11 3 4 3 2" xfId="4139"/>
    <cellStyle name="20% - Accent3 11 3 4 4" xfId="4140"/>
    <cellStyle name="20% - Accent3 11 3 5" xfId="4141"/>
    <cellStyle name="20% - Accent3 11 3 5 2" xfId="4142"/>
    <cellStyle name="20% - Accent3 11 3 5 2 2" xfId="4143"/>
    <cellStyle name="20% - Accent3 11 3 5 2 2 2" xfId="4144"/>
    <cellStyle name="20% - Accent3 11 3 5 2 3" xfId="4145"/>
    <cellStyle name="20% - Accent3 11 3 5 3" xfId="4146"/>
    <cellStyle name="20% - Accent3 11 3 5 3 2" xfId="4147"/>
    <cellStyle name="20% - Accent3 11 3 5 4" xfId="4148"/>
    <cellStyle name="20% - Accent3 11 3 6" xfId="4149"/>
    <cellStyle name="20% - Accent3 11 3 6 2" xfId="4150"/>
    <cellStyle name="20% - Accent3 11 3 6 2 2" xfId="4151"/>
    <cellStyle name="20% - Accent3 11 3 6 2 2 2" xfId="4152"/>
    <cellStyle name="20% - Accent3 11 3 6 2 3" xfId="4153"/>
    <cellStyle name="20% - Accent3 11 3 6 3" xfId="4154"/>
    <cellStyle name="20% - Accent3 11 3 6 3 2" xfId="4155"/>
    <cellStyle name="20% - Accent3 11 3 6 4" xfId="4156"/>
    <cellStyle name="20% - Accent3 11 3 7" xfId="4157"/>
    <cellStyle name="20% - Accent3 11 3 7 2" xfId="4158"/>
    <cellStyle name="20% - Accent3 11 3 7 2 2" xfId="4159"/>
    <cellStyle name="20% - Accent3 11 3 7 2 2 2" xfId="4160"/>
    <cellStyle name="20% - Accent3 11 3 7 2 3" xfId="4161"/>
    <cellStyle name="20% - Accent3 11 3 7 3" xfId="4162"/>
    <cellStyle name="20% - Accent3 11 3 7 3 2" xfId="4163"/>
    <cellStyle name="20% - Accent3 11 3 7 4" xfId="4164"/>
    <cellStyle name="20% - Accent3 11 3 8" xfId="4165"/>
    <cellStyle name="20% - Accent3 11 3 8 2" xfId="4166"/>
    <cellStyle name="20% - Accent3 11 3 8 2 2" xfId="4167"/>
    <cellStyle name="20% - Accent3 11 3 8 3" xfId="4168"/>
    <cellStyle name="20% - Accent3 11 3 9" xfId="4169"/>
    <cellStyle name="20% - Accent3 11 3 9 2" xfId="4170"/>
    <cellStyle name="20% - Accent3 11 4" xfId="4171"/>
    <cellStyle name="20% - Accent3 11 4 2" xfId="4172"/>
    <cellStyle name="20% - Accent3 11 4 2 2" xfId="4173"/>
    <cellStyle name="20% - Accent3 11 4 2 2 2" xfId="4174"/>
    <cellStyle name="20% - Accent3 11 4 2 2 2 2" xfId="4175"/>
    <cellStyle name="20% - Accent3 11 4 2 2 3" xfId="4176"/>
    <cellStyle name="20% - Accent3 11 4 2 3" xfId="4177"/>
    <cellStyle name="20% - Accent3 11 4 2 3 2" xfId="4178"/>
    <cellStyle name="20% - Accent3 11 4 2 4" xfId="4179"/>
    <cellStyle name="20% - Accent3 11 4 3" xfId="4180"/>
    <cellStyle name="20% - Accent3 11 4 3 2" xfId="4181"/>
    <cellStyle name="20% - Accent3 11 4 3 2 2" xfId="4182"/>
    <cellStyle name="20% - Accent3 11 4 3 2 2 2" xfId="4183"/>
    <cellStyle name="20% - Accent3 11 4 3 2 3" xfId="4184"/>
    <cellStyle name="20% - Accent3 11 4 3 3" xfId="4185"/>
    <cellStyle name="20% - Accent3 11 4 3 3 2" xfId="4186"/>
    <cellStyle name="20% - Accent3 11 4 3 4" xfId="4187"/>
    <cellStyle name="20% - Accent3 11 4 4" xfId="4188"/>
    <cellStyle name="20% - Accent3 11 4 4 2" xfId="4189"/>
    <cellStyle name="20% - Accent3 11 4 4 2 2" xfId="4190"/>
    <cellStyle name="20% - Accent3 11 4 4 2 2 2" xfId="4191"/>
    <cellStyle name="20% - Accent3 11 4 4 2 3" xfId="4192"/>
    <cellStyle name="20% - Accent3 11 4 4 3" xfId="4193"/>
    <cellStyle name="20% - Accent3 11 4 4 3 2" xfId="4194"/>
    <cellStyle name="20% - Accent3 11 4 4 4" xfId="4195"/>
    <cellStyle name="20% - Accent3 11 4 5" xfId="4196"/>
    <cellStyle name="20% - Accent3 11 4 5 2" xfId="4197"/>
    <cellStyle name="20% - Accent3 11 4 5 2 2" xfId="4198"/>
    <cellStyle name="20% - Accent3 11 4 5 2 2 2" xfId="4199"/>
    <cellStyle name="20% - Accent3 11 4 5 2 3" xfId="4200"/>
    <cellStyle name="20% - Accent3 11 4 5 3" xfId="4201"/>
    <cellStyle name="20% - Accent3 11 4 5 3 2" xfId="4202"/>
    <cellStyle name="20% - Accent3 11 4 5 4" xfId="4203"/>
    <cellStyle name="20% - Accent3 11 4 6" xfId="4204"/>
    <cellStyle name="20% - Accent3 11 4 6 2" xfId="4205"/>
    <cellStyle name="20% - Accent3 11 4 6 2 2" xfId="4206"/>
    <cellStyle name="20% - Accent3 11 4 6 3" xfId="4207"/>
    <cellStyle name="20% - Accent3 11 4 7" xfId="4208"/>
    <cellStyle name="20% - Accent3 11 4 7 2" xfId="4209"/>
    <cellStyle name="20% - Accent3 11 4 8" xfId="4210"/>
    <cellStyle name="20% - Accent3 11 4 9" xfId="4211"/>
    <cellStyle name="20% - Accent3 11 5" xfId="4212"/>
    <cellStyle name="20% - Accent3 11 5 2" xfId="4213"/>
    <cellStyle name="20% - Accent3 11 5 2 2" xfId="4214"/>
    <cellStyle name="20% - Accent3 11 5 2 2 2" xfId="4215"/>
    <cellStyle name="20% - Accent3 11 5 2 2 2 2" xfId="4216"/>
    <cellStyle name="20% - Accent3 11 5 2 2 3" xfId="4217"/>
    <cellStyle name="20% - Accent3 11 5 2 3" xfId="4218"/>
    <cellStyle name="20% - Accent3 11 5 2 3 2" xfId="4219"/>
    <cellStyle name="20% - Accent3 11 5 2 4" xfId="4220"/>
    <cellStyle name="20% - Accent3 11 5 3" xfId="4221"/>
    <cellStyle name="20% - Accent3 11 5 3 2" xfId="4222"/>
    <cellStyle name="20% - Accent3 11 5 3 2 2" xfId="4223"/>
    <cellStyle name="20% - Accent3 11 5 3 2 2 2" xfId="4224"/>
    <cellStyle name="20% - Accent3 11 5 3 2 3" xfId="4225"/>
    <cellStyle name="20% - Accent3 11 5 3 3" xfId="4226"/>
    <cellStyle name="20% - Accent3 11 5 3 3 2" xfId="4227"/>
    <cellStyle name="20% - Accent3 11 5 3 4" xfId="4228"/>
    <cellStyle name="20% - Accent3 11 5 4" xfId="4229"/>
    <cellStyle name="20% - Accent3 11 5 4 2" xfId="4230"/>
    <cellStyle name="20% - Accent3 11 5 4 2 2" xfId="4231"/>
    <cellStyle name="20% - Accent3 11 5 4 2 2 2" xfId="4232"/>
    <cellStyle name="20% - Accent3 11 5 4 2 3" xfId="4233"/>
    <cellStyle name="20% - Accent3 11 5 4 3" xfId="4234"/>
    <cellStyle name="20% - Accent3 11 5 4 3 2" xfId="4235"/>
    <cellStyle name="20% - Accent3 11 5 4 4" xfId="4236"/>
    <cellStyle name="20% - Accent3 11 5 5" xfId="4237"/>
    <cellStyle name="20% - Accent3 11 5 5 2" xfId="4238"/>
    <cellStyle name="20% - Accent3 11 5 5 2 2" xfId="4239"/>
    <cellStyle name="20% - Accent3 11 5 5 2 2 2" xfId="4240"/>
    <cellStyle name="20% - Accent3 11 5 5 2 3" xfId="4241"/>
    <cellStyle name="20% - Accent3 11 5 5 3" xfId="4242"/>
    <cellStyle name="20% - Accent3 11 5 5 3 2" xfId="4243"/>
    <cellStyle name="20% - Accent3 11 5 5 4" xfId="4244"/>
    <cellStyle name="20% - Accent3 11 5 6" xfId="4245"/>
    <cellStyle name="20% - Accent3 11 5 6 2" xfId="4246"/>
    <cellStyle name="20% - Accent3 11 5 6 2 2" xfId="4247"/>
    <cellStyle name="20% - Accent3 11 5 6 3" xfId="4248"/>
    <cellStyle name="20% - Accent3 11 5 7" xfId="4249"/>
    <cellStyle name="20% - Accent3 11 5 7 2" xfId="4250"/>
    <cellStyle name="20% - Accent3 11 5 8" xfId="4251"/>
    <cellStyle name="20% - Accent3 11 5 9" xfId="4252"/>
    <cellStyle name="20% - Accent3 11 6" xfId="4253"/>
    <cellStyle name="20% - Accent3 11 6 2" xfId="4254"/>
    <cellStyle name="20% - Accent3 11 6 2 2" xfId="4255"/>
    <cellStyle name="20% - Accent3 11 6 2 2 2" xfId="4256"/>
    <cellStyle name="20% - Accent3 11 6 2 2 2 2" xfId="4257"/>
    <cellStyle name="20% - Accent3 11 6 2 2 3" xfId="4258"/>
    <cellStyle name="20% - Accent3 11 6 2 3" xfId="4259"/>
    <cellStyle name="20% - Accent3 11 6 2 3 2" xfId="4260"/>
    <cellStyle name="20% - Accent3 11 6 2 4" xfId="4261"/>
    <cellStyle name="20% - Accent3 11 6 3" xfId="4262"/>
    <cellStyle name="20% - Accent3 11 6 3 2" xfId="4263"/>
    <cellStyle name="20% - Accent3 11 6 3 2 2" xfId="4264"/>
    <cellStyle name="20% - Accent3 11 6 3 2 2 2" xfId="4265"/>
    <cellStyle name="20% - Accent3 11 6 3 2 3" xfId="4266"/>
    <cellStyle name="20% - Accent3 11 6 3 3" xfId="4267"/>
    <cellStyle name="20% - Accent3 11 6 3 3 2" xfId="4268"/>
    <cellStyle name="20% - Accent3 11 6 3 4" xfId="4269"/>
    <cellStyle name="20% - Accent3 11 6 4" xfId="4270"/>
    <cellStyle name="20% - Accent3 11 6 4 2" xfId="4271"/>
    <cellStyle name="20% - Accent3 11 6 4 2 2" xfId="4272"/>
    <cellStyle name="20% - Accent3 11 6 4 2 2 2" xfId="4273"/>
    <cellStyle name="20% - Accent3 11 6 4 2 3" xfId="4274"/>
    <cellStyle name="20% - Accent3 11 6 4 3" xfId="4275"/>
    <cellStyle name="20% - Accent3 11 6 4 3 2" xfId="4276"/>
    <cellStyle name="20% - Accent3 11 6 4 4" xfId="4277"/>
    <cellStyle name="20% - Accent3 11 6 5" xfId="4278"/>
    <cellStyle name="20% - Accent3 11 6 5 2" xfId="4279"/>
    <cellStyle name="20% - Accent3 11 6 5 2 2" xfId="4280"/>
    <cellStyle name="20% - Accent3 11 6 5 2 2 2" xfId="4281"/>
    <cellStyle name="20% - Accent3 11 6 5 2 3" xfId="4282"/>
    <cellStyle name="20% - Accent3 11 6 5 3" xfId="4283"/>
    <cellStyle name="20% - Accent3 11 6 5 3 2" xfId="4284"/>
    <cellStyle name="20% - Accent3 11 6 5 4" xfId="4285"/>
    <cellStyle name="20% - Accent3 11 6 6" xfId="4286"/>
    <cellStyle name="20% - Accent3 11 6 6 2" xfId="4287"/>
    <cellStyle name="20% - Accent3 11 6 6 2 2" xfId="4288"/>
    <cellStyle name="20% - Accent3 11 6 6 3" xfId="4289"/>
    <cellStyle name="20% - Accent3 11 6 7" xfId="4290"/>
    <cellStyle name="20% - Accent3 11 6 7 2" xfId="4291"/>
    <cellStyle name="20% - Accent3 11 6 8" xfId="4292"/>
    <cellStyle name="20% - Accent3 11 6 9" xfId="4293"/>
    <cellStyle name="20% - Accent3 11 7" xfId="4294"/>
    <cellStyle name="20% - Accent3 11 7 10" xfId="4295"/>
    <cellStyle name="20% - Accent3 11 7 2" xfId="4296"/>
    <cellStyle name="20% - Accent3 11 7 2 2" xfId="4297"/>
    <cellStyle name="20% - Accent3 11 7 2 2 2" xfId="4298"/>
    <cellStyle name="20% - Accent3 11 7 2 2 2 2" xfId="4299"/>
    <cellStyle name="20% - Accent3 11 7 2 2 3" xfId="4300"/>
    <cellStyle name="20% - Accent3 11 7 2 3" xfId="4301"/>
    <cellStyle name="20% - Accent3 11 7 2 3 2" xfId="4302"/>
    <cellStyle name="20% - Accent3 11 7 2 4" xfId="4303"/>
    <cellStyle name="20% - Accent3 11 7 3" xfId="4304"/>
    <cellStyle name="20% - Accent3 11 7 3 2" xfId="4305"/>
    <cellStyle name="20% - Accent3 11 7 3 2 2" xfId="4306"/>
    <cellStyle name="20% - Accent3 11 7 3 2 2 2" xfId="4307"/>
    <cellStyle name="20% - Accent3 11 7 3 2 3" xfId="4308"/>
    <cellStyle name="20% - Accent3 11 7 3 3" xfId="4309"/>
    <cellStyle name="20% - Accent3 11 7 3 3 2" xfId="4310"/>
    <cellStyle name="20% - Accent3 11 7 3 4" xfId="4311"/>
    <cellStyle name="20% - Accent3 11 7 4" xfId="4312"/>
    <cellStyle name="20% - Accent3 11 7 4 2" xfId="4313"/>
    <cellStyle name="20% - Accent3 11 7 4 2 2" xfId="4314"/>
    <cellStyle name="20% - Accent3 11 7 4 2 2 2" xfId="4315"/>
    <cellStyle name="20% - Accent3 11 7 4 2 3" xfId="4316"/>
    <cellStyle name="20% - Accent3 11 7 4 3" xfId="4317"/>
    <cellStyle name="20% - Accent3 11 7 4 3 2" xfId="4318"/>
    <cellStyle name="20% - Accent3 11 7 4 4" xfId="4319"/>
    <cellStyle name="20% - Accent3 11 7 5" xfId="4320"/>
    <cellStyle name="20% - Accent3 11 7 5 2" xfId="4321"/>
    <cellStyle name="20% - Accent3 11 7 5 2 2" xfId="4322"/>
    <cellStyle name="20% - Accent3 11 7 5 2 2 2" xfId="4323"/>
    <cellStyle name="20% - Accent3 11 7 5 2 3" xfId="4324"/>
    <cellStyle name="20% - Accent3 11 7 5 3" xfId="4325"/>
    <cellStyle name="20% - Accent3 11 7 5 3 2" xfId="4326"/>
    <cellStyle name="20% - Accent3 11 7 5 4" xfId="4327"/>
    <cellStyle name="20% - Accent3 11 7 6" xfId="4328"/>
    <cellStyle name="20% - Accent3 11 7 6 2" xfId="4329"/>
    <cellStyle name="20% - Accent3 11 7 6 2 2" xfId="4330"/>
    <cellStyle name="20% - Accent3 11 7 6 2 2 2" xfId="4331"/>
    <cellStyle name="20% - Accent3 11 7 6 2 3" xfId="4332"/>
    <cellStyle name="20% - Accent3 11 7 6 3" xfId="4333"/>
    <cellStyle name="20% - Accent3 11 7 6 3 2" xfId="4334"/>
    <cellStyle name="20% - Accent3 11 7 6 4" xfId="4335"/>
    <cellStyle name="20% - Accent3 11 7 7" xfId="4336"/>
    <cellStyle name="20% - Accent3 11 7 7 2" xfId="4337"/>
    <cellStyle name="20% - Accent3 11 7 7 2 2" xfId="4338"/>
    <cellStyle name="20% - Accent3 11 7 7 3" xfId="4339"/>
    <cellStyle name="20% - Accent3 11 7 8" xfId="4340"/>
    <cellStyle name="20% - Accent3 11 7 8 2" xfId="4341"/>
    <cellStyle name="20% - Accent3 11 7 9" xfId="4342"/>
    <cellStyle name="20% - Accent3 11 8" xfId="4343"/>
    <cellStyle name="20% - Accent3 11 8 2" xfId="4344"/>
    <cellStyle name="20% - Accent3 11 8 2 2" xfId="4345"/>
    <cellStyle name="20% - Accent3 11 8 2 2 2" xfId="4346"/>
    <cellStyle name="20% - Accent3 11 8 2 3" xfId="4347"/>
    <cellStyle name="20% - Accent3 11 8 3" xfId="4348"/>
    <cellStyle name="20% - Accent3 11 8 3 2" xfId="4349"/>
    <cellStyle name="20% - Accent3 11 8 4" xfId="4350"/>
    <cellStyle name="20% - Accent3 11 9" xfId="4351"/>
    <cellStyle name="20% - Accent3 11 9 2" xfId="4352"/>
    <cellStyle name="20% - Accent3 11 9 2 2" xfId="4353"/>
    <cellStyle name="20% - Accent3 11 9 2 2 2" xfId="4354"/>
    <cellStyle name="20% - Accent3 11 9 2 3" xfId="4355"/>
    <cellStyle name="20% - Accent3 11 9 3" xfId="4356"/>
    <cellStyle name="20% - Accent3 11 9 3 2" xfId="4357"/>
    <cellStyle name="20% - Accent3 11 9 4" xfId="4358"/>
    <cellStyle name="20% - Accent3 12" xfId="4359"/>
    <cellStyle name="20% - Accent3 12 2" xfId="4360"/>
    <cellStyle name="20% - Accent3 12 2 2" xfId="4361"/>
    <cellStyle name="20% - Accent3 12 2 2 2" xfId="4362"/>
    <cellStyle name="20% - Accent3 12 2 2 2 2" xfId="4363"/>
    <cellStyle name="20% - Accent3 12 2 2 3" xfId="4364"/>
    <cellStyle name="20% - Accent3 12 2 3" xfId="4365"/>
    <cellStyle name="20% - Accent3 12 2 3 2" xfId="4366"/>
    <cellStyle name="20% - Accent3 12 2 4" xfId="4367"/>
    <cellStyle name="20% - Accent3 12 2 4 2" xfId="4368"/>
    <cellStyle name="20% - Accent3 12 2 5" xfId="4369"/>
    <cellStyle name="20% - Accent3 12 3" xfId="4370"/>
    <cellStyle name="20% - Accent3 12 3 2" xfId="4371"/>
    <cellStyle name="20% - Accent3 12 3 2 2" xfId="4372"/>
    <cellStyle name="20% - Accent3 12 3 3" xfId="4373"/>
    <cellStyle name="20% - Accent3 12 4" xfId="4374"/>
    <cellStyle name="20% - Accent3 12 4 2" xfId="4375"/>
    <cellStyle name="20% - Accent3 12 5" xfId="4376"/>
    <cellStyle name="20% - Accent3 12 5 2" xfId="4377"/>
    <cellStyle name="20% - Accent3 12 6" xfId="4378"/>
    <cellStyle name="20% - Accent3 12 7" xfId="4379"/>
    <cellStyle name="20% - Accent3 13" xfId="4380"/>
    <cellStyle name="20% - Accent3 13 2" xfId="4381"/>
    <cellStyle name="20% - Accent3 13 2 2" xfId="4382"/>
    <cellStyle name="20% - Accent3 13 3" xfId="4383"/>
    <cellStyle name="20% - Accent3 14" xfId="4384"/>
    <cellStyle name="20% - Accent3 14 2" xfId="4385"/>
    <cellStyle name="20% - Accent3 14 3" xfId="4386"/>
    <cellStyle name="20% - Accent3 15" xfId="4387"/>
    <cellStyle name="20% - Accent3 15 2" xfId="4388"/>
    <cellStyle name="20% - Accent3 16" xfId="4389"/>
    <cellStyle name="20% - Accent3 17" xfId="4390"/>
    <cellStyle name="20% - Accent3 18" xfId="4391"/>
    <cellStyle name="20% - Accent3 19" xfId="4392"/>
    <cellStyle name="20% - Accent3 2" xfId="4393"/>
    <cellStyle name="20% - Accent3 2 10" xfId="4394"/>
    <cellStyle name="20% - Accent3 2 11" xfId="4395"/>
    <cellStyle name="20% - Accent3 2 12" xfId="4396"/>
    <cellStyle name="20% - Accent3 2 13" xfId="4397"/>
    <cellStyle name="20% - Accent3 2 14" xfId="4398"/>
    <cellStyle name="20% - Accent3 2 15" xfId="4399"/>
    <cellStyle name="20% - Accent3 2 16" xfId="4400"/>
    <cellStyle name="20% - Accent3 2 17" xfId="4401"/>
    <cellStyle name="20% - Accent3 2 18" xfId="4402"/>
    <cellStyle name="20% - Accent3 2 2" xfId="4403"/>
    <cellStyle name="20% - Accent3 2 2 2" xfId="4404"/>
    <cellStyle name="20% - Accent3 2 2 3" xfId="4405"/>
    <cellStyle name="20% - Accent3 2 2 4" xfId="4406"/>
    <cellStyle name="20% - Accent3 2 2 5" xfId="4407"/>
    <cellStyle name="20% - Accent3 2 2_Sheet1" xfId="4408"/>
    <cellStyle name="20% - Accent3 2 3" xfId="4409"/>
    <cellStyle name="20% - Accent3 2 4" xfId="4410"/>
    <cellStyle name="20% - Accent3 2 5" xfId="4411"/>
    <cellStyle name="20% - Accent3 2 6" xfId="4412"/>
    <cellStyle name="20% - Accent3 2 7" xfId="4413"/>
    <cellStyle name="20% - Accent3 2 8" xfId="4414"/>
    <cellStyle name="20% - Accent3 2 9" xfId="4415"/>
    <cellStyle name="20% - Accent3 2_BallGrid" xfId="4416"/>
    <cellStyle name="20% - Accent3 20" xfId="4417"/>
    <cellStyle name="20% - Accent3 3" xfId="4418"/>
    <cellStyle name="20% - Accent3 3 10" xfId="4419"/>
    <cellStyle name="20% - Accent3 3 2" xfId="4420"/>
    <cellStyle name="20% - Accent3 3 3" xfId="4421"/>
    <cellStyle name="20% - Accent3 3 4" xfId="4422"/>
    <cellStyle name="20% - Accent3 3 5" xfId="4423"/>
    <cellStyle name="20% - Accent3 3 6" xfId="4424"/>
    <cellStyle name="20% - Accent3 3 7" xfId="4425"/>
    <cellStyle name="20% - Accent3 3 8" xfId="4426"/>
    <cellStyle name="20% - Accent3 3 9" xfId="4427"/>
    <cellStyle name="20% - Accent3 3_BallGrid" xfId="4428"/>
    <cellStyle name="20% - Accent3 4" xfId="4429"/>
    <cellStyle name="20% - Accent3 4 2" xfId="4430"/>
    <cellStyle name="20% - Accent3 4 2 2" xfId="4431"/>
    <cellStyle name="20% - Accent3 4 3" xfId="4432"/>
    <cellStyle name="20% - Accent3 4 3 2" xfId="4433"/>
    <cellStyle name="20% - Accent3 4 4" xfId="4434"/>
    <cellStyle name="20% - Accent3 4 5" xfId="4435"/>
    <cellStyle name="20% - Accent3 4 6" xfId="4436"/>
    <cellStyle name="20% - Accent3 4 7" xfId="4437"/>
    <cellStyle name="20% - Accent3 4 8" xfId="4438"/>
    <cellStyle name="20% - Accent3 4 9" xfId="4439"/>
    <cellStyle name="20% - Accent3 5" xfId="4440"/>
    <cellStyle name="20% - Accent3 5 10" xfId="4441"/>
    <cellStyle name="20% - Accent3 5 10 2" xfId="4442"/>
    <cellStyle name="20% - Accent3 5 10 2 2" xfId="4443"/>
    <cellStyle name="20% - Accent3 5 10 2 2 2" xfId="4444"/>
    <cellStyle name="20% - Accent3 5 10 2 3" xfId="4445"/>
    <cellStyle name="20% - Accent3 5 10 3" xfId="4446"/>
    <cellStyle name="20% - Accent3 5 10 3 2" xfId="4447"/>
    <cellStyle name="20% - Accent3 5 10 4" xfId="4448"/>
    <cellStyle name="20% - Accent3 5 11" xfId="4449"/>
    <cellStyle name="20% - Accent3 5 11 2" xfId="4450"/>
    <cellStyle name="20% - Accent3 5 11 2 2" xfId="4451"/>
    <cellStyle name="20% - Accent3 5 11 2 2 2" xfId="4452"/>
    <cellStyle name="20% - Accent3 5 11 2 3" xfId="4453"/>
    <cellStyle name="20% - Accent3 5 11 3" xfId="4454"/>
    <cellStyle name="20% - Accent3 5 11 3 2" xfId="4455"/>
    <cellStyle name="20% - Accent3 5 11 4" xfId="4456"/>
    <cellStyle name="20% - Accent3 5 12" xfId="4457"/>
    <cellStyle name="20% - Accent3 5 12 2" xfId="4458"/>
    <cellStyle name="20% - Accent3 5 12 2 2" xfId="4459"/>
    <cellStyle name="20% - Accent3 5 12 2 2 2" xfId="4460"/>
    <cellStyle name="20% - Accent3 5 12 2 3" xfId="4461"/>
    <cellStyle name="20% - Accent3 5 12 3" xfId="4462"/>
    <cellStyle name="20% - Accent3 5 12 3 2" xfId="4463"/>
    <cellStyle name="20% - Accent3 5 12 4" xfId="4464"/>
    <cellStyle name="20% - Accent3 5 13" xfId="4465"/>
    <cellStyle name="20% - Accent3 5 13 2" xfId="4466"/>
    <cellStyle name="20% - Accent3 5 13 2 2" xfId="4467"/>
    <cellStyle name="20% - Accent3 5 13 2 2 2" xfId="4468"/>
    <cellStyle name="20% - Accent3 5 13 2 3" xfId="4469"/>
    <cellStyle name="20% - Accent3 5 13 3" xfId="4470"/>
    <cellStyle name="20% - Accent3 5 13 3 2" xfId="4471"/>
    <cellStyle name="20% - Accent3 5 13 4" xfId="4472"/>
    <cellStyle name="20% - Accent3 5 14" xfId="4473"/>
    <cellStyle name="20% - Accent3 5 14 2" xfId="4474"/>
    <cellStyle name="20% - Accent3 5 14 2 2" xfId="4475"/>
    <cellStyle name="20% - Accent3 5 14 2 2 2" xfId="4476"/>
    <cellStyle name="20% - Accent3 5 14 2 3" xfId="4477"/>
    <cellStyle name="20% - Accent3 5 14 3" xfId="4478"/>
    <cellStyle name="20% - Accent3 5 14 3 2" xfId="4479"/>
    <cellStyle name="20% - Accent3 5 14 4" xfId="4480"/>
    <cellStyle name="20% - Accent3 5 15" xfId="4481"/>
    <cellStyle name="20% - Accent3 5 15 2" xfId="4482"/>
    <cellStyle name="20% - Accent3 5 15 2 2" xfId="4483"/>
    <cellStyle name="20% - Accent3 5 15 3" xfId="4484"/>
    <cellStyle name="20% - Accent3 5 16" xfId="4485"/>
    <cellStyle name="20% - Accent3 5 16 2" xfId="4486"/>
    <cellStyle name="20% - Accent3 5 17" xfId="4487"/>
    <cellStyle name="20% - Accent3 5 17 2" xfId="4488"/>
    <cellStyle name="20% - Accent3 5 18" xfId="4489"/>
    <cellStyle name="20% - Accent3 5 19" xfId="4490"/>
    <cellStyle name="20% - Accent3 5 2" xfId="4491"/>
    <cellStyle name="20% - Accent3 5 2 10" xfId="4492"/>
    <cellStyle name="20% - Accent3 5 2 2" xfId="4493"/>
    <cellStyle name="20% - Accent3 5 2 2 2" xfId="4494"/>
    <cellStyle name="20% - Accent3 5 2 2 2 2" xfId="4495"/>
    <cellStyle name="20% - Accent3 5 2 2 2 2 2" xfId="4496"/>
    <cellStyle name="20% - Accent3 5 2 2 2 3" xfId="4497"/>
    <cellStyle name="20% - Accent3 5 2 2 3" xfId="4498"/>
    <cellStyle name="20% - Accent3 5 2 2 3 2" xfId="4499"/>
    <cellStyle name="20% - Accent3 5 2 2 4" xfId="4500"/>
    <cellStyle name="20% - Accent3 5 2 3" xfId="4501"/>
    <cellStyle name="20% - Accent3 5 2 3 2" xfId="4502"/>
    <cellStyle name="20% - Accent3 5 2 3 2 2" xfId="4503"/>
    <cellStyle name="20% - Accent3 5 2 3 2 2 2" xfId="4504"/>
    <cellStyle name="20% - Accent3 5 2 3 2 3" xfId="4505"/>
    <cellStyle name="20% - Accent3 5 2 3 3" xfId="4506"/>
    <cellStyle name="20% - Accent3 5 2 3 3 2" xfId="4507"/>
    <cellStyle name="20% - Accent3 5 2 3 4" xfId="4508"/>
    <cellStyle name="20% - Accent3 5 2 4" xfId="4509"/>
    <cellStyle name="20% - Accent3 5 2 4 2" xfId="4510"/>
    <cellStyle name="20% - Accent3 5 2 4 2 2" xfId="4511"/>
    <cellStyle name="20% - Accent3 5 2 4 2 2 2" xfId="4512"/>
    <cellStyle name="20% - Accent3 5 2 4 2 3" xfId="4513"/>
    <cellStyle name="20% - Accent3 5 2 4 3" xfId="4514"/>
    <cellStyle name="20% - Accent3 5 2 4 3 2" xfId="4515"/>
    <cellStyle name="20% - Accent3 5 2 4 4" xfId="4516"/>
    <cellStyle name="20% - Accent3 5 2 5" xfId="4517"/>
    <cellStyle name="20% - Accent3 5 2 5 2" xfId="4518"/>
    <cellStyle name="20% - Accent3 5 2 5 2 2" xfId="4519"/>
    <cellStyle name="20% - Accent3 5 2 5 2 2 2" xfId="4520"/>
    <cellStyle name="20% - Accent3 5 2 5 2 3" xfId="4521"/>
    <cellStyle name="20% - Accent3 5 2 5 3" xfId="4522"/>
    <cellStyle name="20% - Accent3 5 2 5 3 2" xfId="4523"/>
    <cellStyle name="20% - Accent3 5 2 5 4" xfId="4524"/>
    <cellStyle name="20% - Accent3 5 2 6" xfId="4525"/>
    <cellStyle name="20% - Accent3 5 2 6 2" xfId="4526"/>
    <cellStyle name="20% - Accent3 5 2 6 2 2" xfId="4527"/>
    <cellStyle name="20% - Accent3 5 2 6 3" xfId="4528"/>
    <cellStyle name="20% - Accent3 5 2 7" xfId="4529"/>
    <cellStyle name="20% - Accent3 5 2 7 2" xfId="4530"/>
    <cellStyle name="20% - Accent3 5 2 8" xfId="4531"/>
    <cellStyle name="20% - Accent3 5 2 8 2" xfId="4532"/>
    <cellStyle name="20% - Accent3 5 2 9" xfId="4533"/>
    <cellStyle name="20% - Accent3 5 3" xfId="4534"/>
    <cellStyle name="20% - Accent3 5 3 10" xfId="4535"/>
    <cellStyle name="20% - Accent3 5 3 11" xfId="4536"/>
    <cellStyle name="20% - Accent3 5 3 12" xfId="4537"/>
    <cellStyle name="20% - Accent3 5 3 2" xfId="4538"/>
    <cellStyle name="20% - Accent3 5 3 2 2" xfId="4539"/>
    <cellStyle name="20% - Accent3 5 3 2 2 2" xfId="4540"/>
    <cellStyle name="20% - Accent3 5 3 2 2 2 2" xfId="4541"/>
    <cellStyle name="20% - Accent3 5 3 2 2 2 2 2" xfId="4542"/>
    <cellStyle name="20% - Accent3 5 3 2 2 2 3" xfId="4543"/>
    <cellStyle name="20% - Accent3 5 3 2 2 3" xfId="4544"/>
    <cellStyle name="20% - Accent3 5 3 2 2 3 2" xfId="4545"/>
    <cellStyle name="20% - Accent3 5 3 2 2 4" xfId="4546"/>
    <cellStyle name="20% - Accent3 5 3 2 3" xfId="4547"/>
    <cellStyle name="20% - Accent3 5 3 2 3 2" xfId="4548"/>
    <cellStyle name="20% - Accent3 5 3 2 3 2 2" xfId="4549"/>
    <cellStyle name="20% - Accent3 5 3 2 3 2 2 2" xfId="4550"/>
    <cellStyle name="20% - Accent3 5 3 2 3 2 3" xfId="4551"/>
    <cellStyle name="20% - Accent3 5 3 2 3 3" xfId="4552"/>
    <cellStyle name="20% - Accent3 5 3 2 3 3 2" xfId="4553"/>
    <cellStyle name="20% - Accent3 5 3 2 3 4" xfId="4554"/>
    <cellStyle name="20% - Accent3 5 3 2 4" xfId="4555"/>
    <cellStyle name="20% - Accent3 5 3 2 4 2" xfId="4556"/>
    <cellStyle name="20% - Accent3 5 3 2 4 2 2" xfId="4557"/>
    <cellStyle name="20% - Accent3 5 3 2 4 2 2 2" xfId="4558"/>
    <cellStyle name="20% - Accent3 5 3 2 4 2 3" xfId="4559"/>
    <cellStyle name="20% - Accent3 5 3 2 4 3" xfId="4560"/>
    <cellStyle name="20% - Accent3 5 3 2 4 3 2" xfId="4561"/>
    <cellStyle name="20% - Accent3 5 3 2 4 4" xfId="4562"/>
    <cellStyle name="20% - Accent3 5 3 2 5" xfId="4563"/>
    <cellStyle name="20% - Accent3 5 3 2 5 2" xfId="4564"/>
    <cellStyle name="20% - Accent3 5 3 2 5 2 2" xfId="4565"/>
    <cellStyle name="20% - Accent3 5 3 2 5 2 2 2" xfId="4566"/>
    <cellStyle name="20% - Accent3 5 3 2 5 2 3" xfId="4567"/>
    <cellStyle name="20% - Accent3 5 3 2 5 3" xfId="4568"/>
    <cellStyle name="20% - Accent3 5 3 2 5 3 2" xfId="4569"/>
    <cellStyle name="20% - Accent3 5 3 2 5 4" xfId="4570"/>
    <cellStyle name="20% - Accent3 5 3 2 6" xfId="4571"/>
    <cellStyle name="20% - Accent3 5 3 2 6 2" xfId="4572"/>
    <cellStyle name="20% - Accent3 5 3 2 6 2 2" xfId="4573"/>
    <cellStyle name="20% - Accent3 5 3 2 6 3" xfId="4574"/>
    <cellStyle name="20% - Accent3 5 3 2 7" xfId="4575"/>
    <cellStyle name="20% - Accent3 5 3 2 7 2" xfId="4576"/>
    <cellStyle name="20% - Accent3 5 3 2 8" xfId="4577"/>
    <cellStyle name="20% - Accent3 5 3 2 9" xfId="4578"/>
    <cellStyle name="20% - Accent3 5 3 3" xfId="4579"/>
    <cellStyle name="20% - Accent3 5 3 3 2" xfId="4580"/>
    <cellStyle name="20% - Accent3 5 3 3 2 2" xfId="4581"/>
    <cellStyle name="20% - Accent3 5 3 3 2 2 2" xfId="4582"/>
    <cellStyle name="20% - Accent3 5 3 3 2 2 2 2" xfId="4583"/>
    <cellStyle name="20% - Accent3 5 3 3 2 2 3" xfId="4584"/>
    <cellStyle name="20% - Accent3 5 3 3 2 3" xfId="4585"/>
    <cellStyle name="20% - Accent3 5 3 3 2 3 2" xfId="4586"/>
    <cellStyle name="20% - Accent3 5 3 3 2 4" xfId="4587"/>
    <cellStyle name="20% - Accent3 5 3 3 3" xfId="4588"/>
    <cellStyle name="20% - Accent3 5 3 3 3 2" xfId="4589"/>
    <cellStyle name="20% - Accent3 5 3 3 3 2 2" xfId="4590"/>
    <cellStyle name="20% - Accent3 5 3 3 3 2 2 2" xfId="4591"/>
    <cellStyle name="20% - Accent3 5 3 3 3 2 3" xfId="4592"/>
    <cellStyle name="20% - Accent3 5 3 3 3 3" xfId="4593"/>
    <cellStyle name="20% - Accent3 5 3 3 3 3 2" xfId="4594"/>
    <cellStyle name="20% - Accent3 5 3 3 3 4" xfId="4595"/>
    <cellStyle name="20% - Accent3 5 3 3 4" xfId="4596"/>
    <cellStyle name="20% - Accent3 5 3 3 4 2" xfId="4597"/>
    <cellStyle name="20% - Accent3 5 3 3 4 2 2" xfId="4598"/>
    <cellStyle name="20% - Accent3 5 3 3 4 2 2 2" xfId="4599"/>
    <cellStyle name="20% - Accent3 5 3 3 4 2 3" xfId="4600"/>
    <cellStyle name="20% - Accent3 5 3 3 4 3" xfId="4601"/>
    <cellStyle name="20% - Accent3 5 3 3 4 3 2" xfId="4602"/>
    <cellStyle name="20% - Accent3 5 3 3 4 4" xfId="4603"/>
    <cellStyle name="20% - Accent3 5 3 3 5" xfId="4604"/>
    <cellStyle name="20% - Accent3 5 3 3 5 2" xfId="4605"/>
    <cellStyle name="20% - Accent3 5 3 3 5 2 2" xfId="4606"/>
    <cellStyle name="20% - Accent3 5 3 3 5 3" xfId="4607"/>
    <cellStyle name="20% - Accent3 5 3 3 6" xfId="4608"/>
    <cellStyle name="20% - Accent3 5 3 3 6 2" xfId="4609"/>
    <cellStyle name="20% - Accent3 5 3 3 7" xfId="4610"/>
    <cellStyle name="20% - Accent3 5 3 4" xfId="4611"/>
    <cellStyle name="20% - Accent3 5 3 4 2" xfId="4612"/>
    <cellStyle name="20% - Accent3 5 3 4 2 2" xfId="4613"/>
    <cellStyle name="20% - Accent3 5 3 4 2 2 2" xfId="4614"/>
    <cellStyle name="20% - Accent3 5 3 4 2 3" xfId="4615"/>
    <cellStyle name="20% - Accent3 5 3 4 3" xfId="4616"/>
    <cellStyle name="20% - Accent3 5 3 4 3 2" xfId="4617"/>
    <cellStyle name="20% - Accent3 5 3 4 4" xfId="4618"/>
    <cellStyle name="20% - Accent3 5 3 5" xfId="4619"/>
    <cellStyle name="20% - Accent3 5 3 5 2" xfId="4620"/>
    <cellStyle name="20% - Accent3 5 3 5 2 2" xfId="4621"/>
    <cellStyle name="20% - Accent3 5 3 5 2 2 2" xfId="4622"/>
    <cellStyle name="20% - Accent3 5 3 5 2 3" xfId="4623"/>
    <cellStyle name="20% - Accent3 5 3 5 3" xfId="4624"/>
    <cellStyle name="20% - Accent3 5 3 5 3 2" xfId="4625"/>
    <cellStyle name="20% - Accent3 5 3 5 4" xfId="4626"/>
    <cellStyle name="20% - Accent3 5 3 6" xfId="4627"/>
    <cellStyle name="20% - Accent3 5 3 6 2" xfId="4628"/>
    <cellStyle name="20% - Accent3 5 3 6 2 2" xfId="4629"/>
    <cellStyle name="20% - Accent3 5 3 6 2 2 2" xfId="4630"/>
    <cellStyle name="20% - Accent3 5 3 6 2 3" xfId="4631"/>
    <cellStyle name="20% - Accent3 5 3 6 3" xfId="4632"/>
    <cellStyle name="20% - Accent3 5 3 6 3 2" xfId="4633"/>
    <cellStyle name="20% - Accent3 5 3 6 4" xfId="4634"/>
    <cellStyle name="20% - Accent3 5 3 7" xfId="4635"/>
    <cellStyle name="20% - Accent3 5 3 7 2" xfId="4636"/>
    <cellStyle name="20% - Accent3 5 3 7 2 2" xfId="4637"/>
    <cellStyle name="20% - Accent3 5 3 7 2 2 2" xfId="4638"/>
    <cellStyle name="20% - Accent3 5 3 7 2 3" xfId="4639"/>
    <cellStyle name="20% - Accent3 5 3 7 3" xfId="4640"/>
    <cellStyle name="20% - Accent3 5 3 7 3 2" xfId="4641"/>
    <cellStyle name="20% - Accent3 5 3 7 4" xfId="4642"/>
    <cellStyle name="20% - Accent3 5 3 8" xfId="4643"/>
    <cellStyle name="20% - Accent3 5 3 8 2" xfId="4644"/>
    <cellStyle name="20% - Accent3 5 3 8 2 2" xfId="4645"/>
    <cellStyle name="20% - Accent3 5 3 8 3" xfId="4646"/>
    <cellStyle name="20% - Accent3 5 3 9" xfId="4647"/>
    <cellStyle name="20% - Accent3 5 3 9 2" xfId="4648"/>
    <cellStyle name="20% - Accent3 5 4" xfId="4649"/>
    <cellStyle name="20% - Accent3 5 4 10" xfId="4650"/>
    <cellStyle name="20% - Accent3 5 4 2" xfId="4651"/>
    <cellStyle name="20% - Accent3 5 4 2 2" xfId="4652"/>
    <cellStyle name="20% - Accent3 5 4 2 2 2" xfId="4653"/>
    <cellStyle name="20% - Accent3 5 4 2 2 2 2" xfId="4654"/>
    <cellStyle name="20% - Accent3 5 4 2 2 3" xfId="4655"/>
    <cellStyle name="20% - Accent3 5 4 2 3" xfId="4656"/>
    <cellStyle name="20% - Accent3 5 4 2 3 2" xfId="4657"/>
    <cellStyle name="20% - Accent3 5 4 2 4" xfId="4658"/>
    <cellStyle name="20% - Accent3 5 4 3" xfId="4659"/>
    <cellStyle name="20% - Accent3 5 4 3 2" xfId="4660"/>
    <cellStyle name="20% - Accent3 5 4 3 2 2" xfId="4661"/>
    <cellStyle name="20% - Accent3 5 4 3 2 2 2" xfId="4662"/>
    <cellStyle name="20% - Accent3 5 4 3 2 3" xfId="4663"/>
    <cellStyle name="20% - Accent3 5 4 3 3" xfId="4664"/>
    <cellStyle name="20% - Accent3 5 4 3 3 2" xfId="4665"/>
    <cellStyle name="20% - Accent3 5 4 3 4" xfId="4666"/>
    <cellStyle name="20% - Accent3 5 4 4" xfId="4667"/>
    <cellStyle name="20% - Accent3 5 4 4 2" xfId="4668"/>
    <cellStyle name="20% - Accent3 5 4 4 2 2" xfId="4669"/>
    <cellStyle name="20% - Accent3 5 4 4 2 2 2" xfId="4670"/>
    <cellStyle name="20% - Accent3 5 4 4 2 3" xfId="4671"/>
    <cellStyle name="20% - Accent3 5 4 4 3" xfId="4672"/>
    <cellStyle name="20% - Accent3 5 4 4 3 2" xfId="4673"/>
    <cellStyle name="20% - Accent3 5 4 4 4" xfId="4674"/>
    <cellStyle name="20% - Accent3 5 4 5" xfId="4675"/>
    <cellStyle name="20% - Accent3 5 4 5 2" xfId="4676"/>
    <cellStyle name="20% - Accent3 5 4 5 2 2" xfId="4677"/>
    <cellStyle name="20% - Accent3 5 4 5 2 2 2" xfId="4678"/>
    <cellStyle name="20% - Accent3 5 4 5 2 3" xfId="4679"/>
    <cellStyle name="20% - Accent3 5 4 5 3" xfId="4680"/>
    <cellStyle name="20% - Accent3 5 4 5 3 2" xfId="4681"/>
    <cellStyle name="20% - Accent3 5 4 5 4" xfId="4682"/>
    <cellStyle name="20% - Accent3 5 4 6" xfId="4683"/>
    <cellStyle name="20% - Accent3 5 4 6 2" xfId="4684"/>
    <cellStyle name="20% - Accent3 5 4 6 2 2" xfId="4685"/>
    <cellStyle name="20% - Accent3 5 4 6 3" xfId="4686"/>
    <cellStyle name="20% - Accent3 5 4 7" xfId="4687"/>
    <cellStyle name="20% - Accent3 5 4 7 2" xfId="4688"/>
    <cellStyle name="20% - Accent3 5 4 8" xfId="4689"/>
    <cellStyle name="20% - Accent3 5 4 9" xfId="4690"/>
    <cellStyle name="20% - Accent3 5 5" xfId="4691"/>
    <cellStyle name="20% - Accent3 5 5 2" xfId="4692"/>
    <cellStyle name="20% - Accent3 5 5 2 2" xfId="4693"/>
    <cellStyle name="20% - Accent3 5 5 2 2 2" xfId="4694"/>
    <cellStyle name="20% - Accent3 5 5 2 2 2 2" xfId="4695"/>
    <cellStyle name="20% - Accent3 5 5 2 2 3" xfId="4696"/>
    <cellStyle name="20% - Accent3 5 5 2 3" xfId="4697"/>
    <cellStyle name="20% - Accent3 5 5 2 3 2" xfId="4698"/>
    <cellStyle name="20% - Accent3 5 5 2 4" xfId="4699"/>
    <cellStyle name="20% - Accent3 5 5 3" xfId="4700"/>
    <cellStyle name="20% - Accent3 5 5 3 2" xfId="4701"/>
    <cellStyle name="20% - Accent3 5 5 3 2 2" xfId="4702"/>
    <cellStyle name="20% - Accent3 5 5 3 2 2 2" xfId="4703"/>
    <cellStyle name="20% - Accent3 5 5 3 2 3" xfId="4704"/>
    <cellStyle name="20% - Accent3 5 5 3 3" xfId="4705"/>
    <cellStyle name="20% - Accent3 5 5 3 3 2" xfId="4706"/>
    <cellStyle name="20% - Accent3 5 5 3 4" xfId="4707"/>
    <cellStyle name="20% - Accent3 5 5 4" xfId="4708"/>
    <cellStyle name="20% - Accent3 5 5 4 2" xfId="4709"/>
    <cellStyle name="20% - Accent3 5 5 4 2 2" xfId="4710"/>
    <cellStyle name="20% - Accent3 5 5 4 2 2 2" xfId="4711"/>
    <cellStyle name="20% - Accent3 5 5 4 2 3" xfId="4712"/>
    <cellStyle name="20% - Accent3 5 5 4 3" xfId="4713"/>
    <cellStyle name="20% - Accent3 5 5 4 3 2" xfId="4714"/>
    <cellStyle name="20% - Accent3 5 5 4 4" xfId="4715"/>
    <cellStyle name="20% - Accent3 5 5 5" xfId="4716"/>
    <cellStyle name="20% - Accent3 5 5 5 2" xfId="4717"/>
    <cellStyle name="20% - Accent3 5 5 5 2 2" xfId="4718"/>
    <cellStyle name="20% - Accent3 5 5 5 2 2 2" xfId="4719"/>
    <cellStyle name="20% - Accent3 5 5 5 2 3" xfId="4720"/>
    <cellStyle name="20% - Accent3 5 5 5 3" xfId="4721"/>
    <cellStyle name="20% - Accent3 5 5 5 3 2" xfId="4722"/>
    <cellStyle name="20% - Accent3 5 5 5 4" xfId="4723"/>
    <cellStyle name="20% - Accent3 5 5 6" xfId="4724"/>
    <cellStyle name="20% - Accent3 5 5 6 2" xfId="4725"/>
    <cellStyle name="20% - Accent3 5 5 6 2 2" xfId="4726"/>
    <cellStyle name="20% - Accent3 5 5 6 3" xfId="4727"/>
    <cellStyle name="20% - Accent3 5 5 7" xfId="4728"/>
    <cellStyle name="20% - Accent3 5 5 7 2" xfId="4729"/>
    <cellStyle name="20% - Accent3 5 5 8" xfId="4730"/>
    <cellStyle name="20% - Accent3 5 5 9" xfId="4731"/>
    <cellStyle name="20% - Accent3 5 6" xfId="4732"/>
    <cellStyle name="20% - Accent3 5 6 2" xfId="4733"/>
    <cellStyle name="20% - Accent3 5 6 2 2" xfId="4734"/>
    <cellStyle name="20% - Accent3 5 6 2 2 2" xfId="4735"/>
    <cellStyle name="20% - Accent3 5 6 2 2 2 2" xfId="4736"/>
    <cellStyle name="20% - Accent3 5 6 2 2 3" xfId="4737"/>
    <cellStyle name="20% - Accent3 5 6 2 3" xfId="4738"/>
    <cellStyle name="20% - Accent3 5 6 2 3 2" xfId="4739"/>
    <cellStyle name="20% - Accent3 5 6 2 4" xfId="4740"/>
    <cellStyle name="20% - Accent3 5 6 3" xfId="4741"/>
    <cellStyle name="20% - Accent3 5 6 3 2" xfId="4742"/>
    <cellStyle name="20% - Accent3 5 6 3 2 2" xfId="4743"/>
    <cellStyle name="20% - Accent3 5 6 3 2 2 2" xfId="4744"/>
    <cellStyle name="20% - Accent3 5 6 3 2 3" xfId="4745"/>
    <cellStyle name="20% - Accent3 5 6 3 3" xfId="4746"/>
    <cellStyle name="20% - Accent3 5 6 3 3 2" xfId="4747"/>
    <cellStyle name="20% - Accent3 5 6 3 4" xfId="4748"/>
    <cellStyle name="20% - Accent3 5 6 4" xfId="4749"/>
    <cellStyle name="20% - Accent3 5 6 4 2" xfId="4750"/>
    <cellStyle name="20% - Accent3 5 6 4 2 2" xfId="4751"/>
    <cellStyle name="20% - Accent3 5 6 4 2 2 2" xfId="4752"/>
    <cellStyle name="20% - Accent3 5 6 4 2 3" xfId="4753"/>
    <cellStyle name="20% - Accent3 5 6 4 3" xfId="4754"/>
    <cellStyle name="20% - Accent3 5 6 4 3 2" xfId="4755"/>
    <cellStyle name="20% - Accent3 5 6 4 4" xfId="4756"/>
    <cellStyle name="20% - Accent3 5 6 5" xfId="4757"/>
    <cellStyle name="20% - Accent3 5 6 5 2" xfId="4758"/>
    <cellStyle name="20% - Accent3 5 6 5 2 2" xfId="4759"/>
    <cellStyle name="20% - Accent3 5 6 5 2 2 2" xfId="4760"/>
    <cellStyle name="20% - Accent3 5 6 5 2 3" xfId="4761"/>
    <cellStyle name="20% - Accent3 5 6 5 3" xfId="4762"/>
    <cellStyle name="20% - Accent3 5 6 5 3 2" xfId="4763"/>
    <cellStyle name="20% - Accent3 5 6 5 4" xfId="4764"/>
    <cellStyle name="20% - Accent3 5 6 6" xfId="4765"/>
    <cellStyle name="20% - Accent3 5 6 6 2" xfId="4766"/>
    <cellStyle name="20% - Accent3 5 6 6 2 2" xfId="4767"/>
    <cellStyle name="20% - Accent3 5 6 6 3" xfId="4768"/>
    <cellStyle name="20% - Accent3 5 6 7" xfId="4769"/>
    <cellStyle name="20% - Accent3 5 6 7 2" xfId="4770"/>
    <cellStyle name="20% - Accent3 5 6 8" xfId="4771"/>
    <cellStyle name="20% - Accent3 5 6 9" xfId="4772"/>
    <cellStyle name="20% - Accent3 5 7" xfId="4773"/>
    <cellStyle name="20% - Accent3 5 7 10" xfId="4774"/>
    <cellStyle name="20% - Accent3 5 7 2" xfId="4775"/>
    <cellStyle name="20% - Accent3 5 7 2 2" xfId="4776"/>
    <cellStyle name="20% - Accent3 5 7 2 2 2" xfId="4777"/>
    <cellStyle name="20% - Accent3 5 7 2 2 2 2" xfId="4778"/>
    <cellStyle name="20% - Accent3 5 7 2 2 3" xfId="4779"/>
    <cellStyle name="20% - Accent3 5 7 2 3" xfId="4780"/>
    <cellStyle name="20% - Accent3 5 7 2 3 2" xfId="4781"/>
    <cellStyle name="20% - Accent3 5 7 2 4" xfId="4782"/>
    <cellStyle name="20% - Accent3 5 7 3" xfId="4783"/>
    <cellStyle name="20% - Accent3 5 7 3 2" xfId="4784"/>
    <cellStyle name="20% - Accent3 5 7 3 2 2" xfId="4785"/>
    <cellStyle name="20% - Accent3 5 7 3 2 2 2" xfId="4786"/>
    <cellStyle name="20% - Accent3 5 7 3 2 3" xfId="4787"/>
    <cellStyle name="20% - Accent3 5 7 3 3" xfId="4788"/>
    <cellStyle name="20% - Accent3 5 7 3 3 2" xfId="4789"/>
    <cellStyle name="20% - Accent3 5 7 3 4" xfId="4790"/>
    <cellStyle name="20% - Accent3 5 7 4" xfId="4791"/>
    <cellStyle name="20% - Accent3 5 7 4 2" xfId="4792"/>
    <cellStyle name="20% - Accent3 5 7 4 2 2" xfId="4793"/>
    <cellStyle name="20% - Accent3 5 7 4 2 2 2" xfId="4794"/>
    <cellStyle name="20% - Accent3 5 7 4 2 3" xfId="4795"/>
    <cellStyle name="20% - Accent3 5 7 4 3" xfId="4796"/>
    <cellStyle name="20% - Accent3 5 7 4 3 2" xfId="4797"/>
    <cellStyle name="20% - Accent3 5 7 4 4" xfId="4798"/>
    <cellStyle name="20% - Accent3 5 7 5" xfId="4799"/>
    <cellStyle name="20% - Accent3 5 7 5 2" xfId="4800"/>
    <cellStyle name="20% - Accent3 5 7 5 2 2" xfId="4801"/>
    <cellStyle name="20% - Accent3 5 7 5 2 2 2" xfId="4802"/>
    <cellStyle name="20% - Accent3 5 7 5 2 3" xfId="4803"/>
    <cellStyle name="20% - Accent3 5 7 5 3" xfId="4804"/>
    <cellStyle name="20% - Accent3 5 7 5 3 2" xfId="4805"/>
    <cellStyle name="20% - Accent3 5 7 5 4" xfId="4806"/>
    <cellStyle name="20% - Accent3 5 7 6" xfId="4807"/>
    <cellStyle name="20% - Accent3 5 7 6 2" xfId="4808"/>
    <cellStyle name="20% - Accent3 5 7 6 2 2" xfId="4809"/>
    <cellStyle name="20% - Accent3 5 7 6 2 2 2" xfId="4810"/>
    <cellStyle name="20% - Accent3 5 7 6 2 3" xfId="4811"/>
    <cellStyle name="20% - Accent3 5 7 6 3" xfId="4812"/>
    <cellStyle name="20% - Accent3 5 7 6 3 2" xfId="4813"/>
    <cellStyle name="20% - Accent3 5 7 6 4" xfId="4814"/>
    <cellStyle name="20% - Accent3 5 7 7" xfId="4815"/>
    <cellStyle name="20% - Accent3 5 7 7 2" xfId="4816"/>
    <cellStyle name="20% - Accent3 5 7 7 2 2" xfId="4817"/>
    <cellStyle name="20% - Accent3 5 7 7 3" xfId="4818"/>
    <cellStyle name="20% - Accent3 5 7 8" xfId="4819"/>
    <cellStyle name="20% - Accent3 5 7 8 2" xfId="4820"/>
    <cellStyle name="20% - Accent3 5 7 9" xfId="4821"/>
    <cellStyle name="20% - Accent3 5 8" xfId="4822"/>
    <cellStyle name="20% - Accent3 5 8 2" xfId="4823"/>
    <cellStyle name="20% - Accent3 5 8 2 2" xfId="4824"/>
    <cellStyle name="20% - Accent3 5 8 2 2 2" xfId="4825"/>
    <cellStyle name="20% - Accent3 5 8 2 3" xfId="4826"/>
    <cellStyle name="20% - Accent3 5 8 3" xfId="4827"/>
    <cellStyle name="20% - Accent3 5 8 3 2" xfId="4828"/>
    <cellStyle name="20% - Accent3 5 8 4" xfId="4829"/>
    <cellStyle name="20% - Accent3 5 9" xfId="4830"/>
    <cellStyle name="20% - Accent3 6" xfId="4831"/>
    <cellStyle name="20% - Accent3 6 10" xfId="4832"/>
    <cellStyle name="20% - Accent3 6 10 2" xfId="4833"/>
    <cellStyle name="20% - Accent3 6 10 2 2" xfId="4834"/>
    <cellStyle name="20% - Accent3 6 10 2 2 2" xfId="4835"/>
    <cellStyle name="20% - Accent3 6 10 2 3" xfId="4836"/>
    <cellStyle name="20% - Accent3 6 10 3" xfId="4837"/>
    <cellStyle name="20% - Accent3 6 10 3 2" xfId="4838"/>
    <cellStyle name="20% - Accent3 6 10 4" xfId="4839"/>
    <cellStyle name="20% - Accent3 6 11" xfId="4840"/>
    <cellStyle name="20% - Accent3 6 11 2" xfId="4841"/>
    <cellStyle name="20% - Accent3 6 11 2 2" xfId="4842"/>
    <cellStyle name="20% - Accent3 6 11 2 2 2" xfId="4843"/>
    <cellStyle name="20% - Accent3 6 11 2 3" xfId="4844"/>
    <cellStyle name="20% - Accent3 6 11 3" xfId="4845"/>
    <cellStyle name="20% - Accent3 6 11 3 2" xfId="4846"/>
    <cellStyle name="20% - Accent3 6 11 4" xfId="4847"/>
    <cellStyle name="20% - Accent3 6 12" xfId="4848"/>
    <cellStyle name="20% - Accent3 6 12 2" xfId="4849"/>
    <cellStyle name="20% - Accent3 6 12 2 2" xfId="4850"/>
    <cellStyle name="20% - Accent3 6 12 2 2 2" xfId="4851"/>
    <cellStyle name="20% - Accent3 6 12 2 3" xfId="4852"/>
    <cellStyle name="20% - Accent3 6 12 3" xfId="4853"/>
    <cellStyle name="20% - Accent3 6 12 3 2" xfId="4854"/>
    <cellStyle name="20% - Accent3 6 12 4" xfId="4855"/>
    <cellStyle name="20% - Accent3 6 13" xfId="4856"/>
    <cellStyle name="20% - Accent3 6 13 2" xfId="4857"/>
    <cellStyle name="20% - Accent3 6 13 2 2" xfId="4858"/>
    <cellStyle name="20% - Accent3 6 13 2 2 2" xfId="4859"/>
    <cellStyle name="20% - Accent3 6 13 2 3" xfId="4860"/>
    <cellStyle name="20% - Accent3 6 13 3" xfId="4861"/>
    <cellStyle name="20% - Accent3 6 13 3 2" xfId="4862"/>
    <cellStyle name="20% - Accent3 6 13 4" xfId="4863"/>
    <cellStyle name="20% - Accent3 6 14" xfId="4864"/>
    <cellStyle name="20% - Accent3 6 14 2" xfId="4865"/>
    <cellStyle name="20% - Accent3 6 14 2 2" xfId="4866"/>
    <cellStyle name="20% - Accent3 6 14 3" xfId="4867"/>
    <cellStyle name="20% - Accent3 6 15" xfId="4868"/>
    <cellStyle name="20% - Accent3 6 15 2" xfId="4869"/>
    <cellStyle name="20% - Accent3 6 16" xfId="4870"/>
    <cellStyle name="20% - Accent3 6 16 2" xfId="4871"/>
    <cellStyle name="20% - Accent3 6 17" xfId="4872"/>
    <cellStyle name="20% - Accent3 6 18" xfId="4873"/>
    <cellStyle name="20% - Accent3 6 2" xfId="4874"/>
    <cellStyle name="20% - Accent3 6 2 10" xfId="4875"/>
    <cellStyle name="20% - Accent3 6 2 2" xfId="4876"/>
    <cellStyle name="20% - Accent3 6 2 2 2" xfId="4877"/>
    <cellStyle name="20% - Accent3 6 2 2 2 2" xfId="4878"/>
    <cellStyle name="20% - Accent3 6 2 2 2 2 2" xfId="4879"/>
    <cellStyle name="20% - Accent3 6 2 2 2 3" xfId="4880"/>
    <cellStyle name="20% - Accent3 6 2 2 3" xfId="4881"/>
    <cellStyle name="20% - Accent3 6 2 2 3 2" xfId="4882"/>
    <cellStyle name="20% - Accent3 6 2 2 4" xfId="4883"/>
    <cellStyle name="20% - Accent3 6 2 3" xfId="4884"/>
    <cellStyle name="20% - Accent3 6 2 3 2" xfId="4885"/>
    <cellStyle name="20% - Accent3 6 2 3 2 2" xfId="4886"/>
    <cellStyle name="20% - Accent3 6 2 3 2 2 2" xfId="4887"/>
    <cellStyle name="20% - Accent3 6 2 3 2 3" xfId="4888"/>
    <cellStyle name="20% - Accent3 6 2 3 3" xfId="4889"/>
    <cellStyle name="20% - Accent3 6 2 3 3 2" xfId="4890"/>
    <cellStyle name="20% - Accent3 6 2 3 4" xfId="4891"/>
    <cellStyle name="20% - Accent3 6 2 4" xfId="4892"/>
    <cellStyle name="20% - Accent3 6 2 4 2" xfId="4893"/>
    <cellStyle name="20% - Accent3 6 2 4 2 2" xfId="4894"/>
    <cellStyle name="20% - Accent3 6 2 4 2 2 2" xfId="4895"/>
    <cellStyle name="20% - Accent3 6 2 4 2 3" xfId="4896"/>
    <cellStyle name="20% - Accent3 6 2 4 3" xfId="4897"/>
    <cellStyle name="20% - Accent3 6 2 4 3 2" xfId="4898"/>
    <cellStyle name="20% - Accent3 6 2 4 4" xfId="4899"/>
    <cellStyle name="20% - Accent3 6 2 5" xfId="4900"/>
    <cellStyle name="20% - Accent3 6 2 5 2" xfId="4901"/>
    <cellStyle name="20% - Accent3 6 2 5 2 2" xfId="4902"/>
    <cellStyle name="20% - Accent3 6 2 5 2 2 2" xfId="4903"/>
    <cellStyle name="20% - Accent3 6 2 5 2 3" xfId="4904"/>
    <cellStyle name="20% - Accent3 6 2 5 3" xfId="4905"/>
    <cellStyle name="20% - Accent3 6 2 5 3 2" xfId="4906"/>
    <cellStyle name="20% - Accent3 6 2 5 4" xfId="4907"/>
    <cellStyle name="20% - Accent3 6 2 6" xfId="4908"/>
    <cellStyle name="20% - Accent3 6 2 6 2" xfId="4909"/>
    <cellStyle name="20% - Accent3 6 2 6 2 2" xfId="4910"/>
    <cellStyle name="20% - Accent3 6 2 6 3" xfId="4911"/>
    <cellStyle name="20% - Accent3 6 2 7" xfId="4912"/>
    <cellStyle name="20% - Accent3 6 2 7 2" xfId="4913"/>
    <cellStyle name="20% - Accent3 6 2 8" xfId="4914"/>
    <cellStyle name="20% - Accent3 6 2 8 2" xfId="4915"/>
    <cellStyle name="20% - Accent3 6 2 9" xfId="4916"/>
    <cellStyle name="20% - Accent3 6 3" xfId="4917"/>
    <cellStyle name="20% - Accent3 6 3 10" xfId="4918"/>
    <cellStyle name="20% - Accent3 6 3 11" xfId="4919"/>
    <cellStyle name="20% - Accent3 6 3 12" xfId="4920"/>
    <cellStyle name="20% - Accent3 6 3 2" xfId="4921"/>
    <cellStyle name="20% - Accent3 6 3 2 2" xfId="4922"/>
    <cellStyle name="20% - Accent3 6 3 2 2 2" xfId="4923"/>
    <cellStyle name="20% - Accent3 6 3 2 2 2 2" xfId="4924"/>
    <cellStyle name="20% - Accent3 6 3 2 2 2 2 2" xfId="4925"/>
    <cellStyle name="20% - Accent3 6 3 2 2 2 3" xfId="4926"/>
    <cellStyle name="20% - Accent3 6 3 2 2 3" xfId="4927"/>
    <cellStyle name="20% - Accent3 6 3 2 2 3 2" xfId="4928"/>
    <cellStyle name="20% - Accent3 6 3 2 2 4" xfId="4929"/>
    <cellStyle name="20% - Accent3 6 3 2 3" xfId="4930"/>
    <cellStyle name="20% - Accent3 6 3 2 3 2" xfId="4931"/>
    <cellStyle name="20% - Accent3 6 3 2 3 2 2" xfId="4932"/>
    <cellStyle name="20% - Accent3 6 3 2 3 2 2 2" xfId="4933"/>
    <cellStyle name="20% - Accent3 6 3 2 3 2 3" xfId="4934"/>
    <cellStyle name="20% - Accent3 6 3 2 3 3" xfId="4935"/>
    <cellStyle name="20% - Accent3 6 3 2 3 3 2" xfId="4936"/>
    <cellStyle name="20% - Accent3 6 3 2 3 4" xfId="4937"/>
    <cellStyle name="20% - Accent3 6 3 2 4" xfId="4938"/>
    <cellStyle name="20% - Accent3 6 3 2 4 2" xfId="4939"/>
    <cellStyle name="20% - Accent3 6 3 2 4 2 2" xfId="4940"/>
    <cellStyle name="20% - Accent3 6 3 2 4 2 2 2" xfId="4941"/>
    <cellStyle name="20% - Accent3 6 3 2 4 2 3" xfId="4942"/>
    <cellStyle name="20% - Accent3 6 3 2 4 3" xfId="4943"/>
    <cellStyle name="20% - Accent3 6 3 2 4 3 2" xfId="4944"/>
    <cellStyle name="20% - Accent3 6 3 2 4 4" xfId="4945"/>
    <cellStyle name="20% - Accent3 6 3 2 5" xfId="4946"/>
    <cellStyle name="20% - Accent3 6 3 2 5 2" xfId="4947"/>
    <cellStyle name="20% - Accent3 6 3 2 5 2 2" xfId="4948"/>
    <cellStyle name="20% - Accent3 6 3 2 5 2 2 2" xfId="4949"/>
    <cellStyle name="20% - Accent3 6 3 2 5 2 3" xfId="4950"/>
    <cellStyle name="20% - Accent3 6 3 2 5 3" xfId="4951"/>
    <cellStyle name="20% - Accent3 6 3 2 5 3 2" xfId="4952"/>
    <cellStyle name="20% - Accent3 6 3 2 5 4" xfId="4953"/>
    <cellStyle name="20% - Accent3 6 3 2 6" xfId="4954"/>
    <cellStyle name="20% - Accent3 6 3 2 6 2" xfId="4955"/>
    <cellStyle name="20% - Accent3 6 3 2 6 2 2" xfId="4956"/>
    <cellStyle name="20% - Accent3 6 3 2 6 3" xfId="4957"/>
    <cellStyle name="20% - Accent3 6 3 2 7" xfId="4958"/>
    <cellStyle name="20% - Accent3 6 3 2 7 2" xfId="4959"/>
    <cellStyle name="20% - Accent3 6 3 2 8" xfId="4960"/>
    <cellStyle name="20% - Accent3 6 3 2 9" xfId="4961"/>
    <cellStyle name="20% - Accent3 6 3 3" xfId="4962"/>
    <cellStyle name="20% - Accent3 6 3 3 2" xfId="4963"/>
    <cellStyle name="20% - Accent3 6 3 3 2 2" xfId="4964"/>
    <cellStyle name="20% - Accent3 6 3 3 2 2 2" xfId="4965"/>
    <cellStyle name="20% - Accent3 6 3 3 2 2 2 2" xfId="4966"/>
    <cellStyle name="20% - Accent3 6 3 3 2 2 3" xfId="4967"/>
    <cellStyle name="20% - Accent3 6 3 3 2 3" xfId="4968"/>
    <cellStyle name="20% - Accent3 6 3 3 2 3 2" xfId="4969"/>
    <cellStyle name="20% - Accent3 6 3 3 2 4" xfId="4970"/>
    <cellStyle name="20% - Accent3 6 3 3 3" xfId="4971"/>
    <cellStyle name="20% - Accent3 6 3 3 3 2" xfId="4972"/>
    <cellStyle name="20% - Accent3 6 3 3 3 2 2" xfId="4973"/>
    <cellStyle name="20% - Accent3 6 3 3 3 2 2 2" xfId="4974"/>
    <cellStyle name="20% - Accent3 6 3 3 3 2 3" xfId="4975"/>
    <cellStyle name="20% - Accent3 6 3 3 3 3" xfId="4976"/>
    <cellStyle name="20% - Accent3 6 3 3 3 3 2" xfId="4977"/>
    <cellStyle name="20% - Accent3 6 3 3 3 4" xfId="4978"/>
    <cellStyle name="20% - Accent3 6 3 3 4" xfId="4979"/>
    <cellStyle name="20% - Accent3 6 3 3 4 2" xfId="4980"/>
    <cellStyle name="20% - Accent3 6 3 3 4 2 2" xfId="4981"/>
    <cellStyle name="20% - Accent3 6 3 3 4 2 2 2" xfId="4982"/>
    <cellStyle name="20% - Accent3 6 3 3 4 2 3" xfId="4983"/>
    <cellStyle name="20% - Accent3 6 3 3 4 3" xfId="4984"/>
    <cellStyle name="20% - Accent3 6 3 3 4 3 2" xfId="4985"/>
    <cellStyle name="20% - Accent3 6 3 3 4 4" xfId="4986"/>
    <cellStyle name="20% - Accent3 6 3 3 5" xfId="4987"/>
    <cellStyle name="20% - Accent3 6 3 3 5 2" xfId="4988"/>
    <cellStyle name="20% - Accent3 6 3 3 5 2 2" xfId="4989"/>
    <cellStyle name="20% - Accent3 6 3 3 5 3" xfId="4990"/>
    <cellStyle name="20% - Accent3 6 3 3 6" xfId="4991"/>
    <cellStyle name="20% - Accent3 6 3 3 6 2" xfId="4992"/>
    <cellStyle name="20% - Accent3 6 3 3 7" xfId="4993"/>
    <cellStyle name="20% - Accent3 6 3 4" xfId="4994"/>
    <cellStyle name="20% - Accent3 6 3 4 2" xfId="4995"/>
    <cellStyle name="20% - Accent3 6 3 4 2 2" xfId="4996"/>
    <cellStyle name="20% - Accent3 6 3 4 2 2 2" xfId="4997"/>
    <cellStyle name="20% - Accent3 6 3 4 2 3" xfId="4998"/>
    <cellStyle name="20% - Accent3 6 3 4 3" xfId="4999"/>
    <cellStyle name="20% - Accent3 6 3 4 3 2" xfId="5000"/>
    <cellStyle name="20% - Accent3 6 3 4 4" xfId="5001"/>
    <cellStyle name="20% - Accent3 6 3 5" xfId="5002"/>
    <cellStyle name="20% - Accent3 6 3 5 2" xfId="5003"/>
    <cellStyle name="20% - Accent3 6 3 5 2 2" xfId="5004"/>
    <cellStyle name="20% - Accent3 6 3 5 2 2 2" xfId="5005"/>
    <cellStyle name="20% - Accent3 6 3 5 2 3" xfId="5006"/>
    <cellStyle name="20% - Accent3 6 3 5 3" xfId="5007"/>
    <cellStyle name="20% - Accent3 6 3 5 3 2" xfId="5008"/>
    <cellStyle name="20% - Accent3 6 3 5 4" xfId="5009"/>
    <cellStyle name="20% - Accent3 6 3 6" xfId="5010"/>
    <cellStyle name="20% - Accent3 6 3 6 2" xfId="5011"/>
    <cellStyle name="20% - Accent3 6 3 6 2 2" xfId="5012"/>
    <cellStyle name="20% - Accent3 6 3 6 2 2 2" xfId="5013"/>
    <cellStyle name="20% - Accent3 6 3 6 2 3" xfId="5014"/>
    <cellStyle name="20% - Accent3 6 3 6 3" xfId="5015"/>
    <cellStyle name="20% - Accent3 6 3 6 3 2" xfId="5016"/>
    <cellStyle name="20% - Accent3 6 3 6 4" xfId="5017"/>
    <cellStyle name="20% - Accent3 6 3 7" xfId="5018"/>
    <cellStyle name="20% - Accent3 6 3 7 2" xfId="5019"/>
    <cellStyle name="20% - Accent3 6 3 7 2 2" xfId="5020"/>
    <cellStyle name="20% - Accent3 6 3 7 2 2 2" xfId="5021"/>
    <cellStyle name="20% - Accent3 6 3 7 2 3" xfId="5022"/>
    <cellStyle name="20% - Accent3 6 3 7 3" xfId="5023"/>
    <cellStyle name="20% - Accent3 6 3 7 3 2" xfId="5024"/>
    <cellStyle name="20% - Accent3 6 3 7 4" xfId="5025"/>
    <cellStyle name="20% - Accent3 6 3 8" xfId="5026"/>
    <cellStyle name="20% - Accent3 6 3 8 2" xfId="5027"/>
    <cellStyle name="20% - Accent3 6 3 8 2 2" xfId="5028"/>
    <cellStyle name="20% - Accent3 6 3 8 3" xfId="5029"/>
    <cellStyle name="20% - Accent3 6 3 9" xfId="5030"/>
    <cellStyle name="20% - Accent3 6 3 9 2" xfId="5031"/>
    <cellStyle name="20% - Accent3 6 4" xfId="5032"/>
    <cellStyle name="20% - Accent3 6 4 10" xfId="5033"/>
    <cellStyle name="20% - Accent3 6 4 2" xfId="5034"/>
    <cellStyle name="20% - Accent3 6 4 2 2" xfId="5035"/>
    <cellStyle name="20% - Accent3 6 4 2 2 2" xfId="5036"/>
    <cellStyle name="20% - Accent3 6 4 2 2 2 2" xfId="5037"/>
    <cellStyle name="20% - Accent3 6 4 2 2 3" xfId="5038"/>
    <cellStyle name="20% - Accent3 6 4 2 3" xfId="5039"/>
    <cellStyle name="20% - Accent3 6 4 2 3 2" xfId="5040"/>
    <cellStyle name="20% - Accent3 6 4 2 4" xfId="5041"/>
    <cellStyle name="20% - Accent3 6 4 3" xfId="5042"/>
    <cellStyle name="20% - Accent3 6 4 3 2" xfId="5043"/>
    <cellStyle name="20% - Accent3 6 4 3 2 2" xfId="5044"/>
    <cellStyle name="20% - Accent3 6 4 3 2 2 2" xfId="5045"/>
    <cellStyle name="20% - Accent3 6 4 3 2 3" xfId="5046"/>
    <cellStyle name="20% - Accent3 6 4 3 3" xfId="5047"/>
    <cellStyle name="20% - Accent3 6 4 3 3 2" xfId="5048"/>
    <cellStyle name="20% - Accent3 6 4 3 4" xfId="5049"/>
    <cellStyle name="20% - Accent3 6 4 4" xfId="5050"/>
    <cellStyle name="20% - Accent3 6 4 4 2" xfId="5051"/>
    <cellStyle name="20% - Accent3 6 4 4 2 2" xfId="5052"/>
    <cellStyle name="20% - Accent3 6 4 4 2 2 2" xfId="5053"/>
    <cellStyle name="20% - Accent3 6 4 4 2 3" xfId="5054"/>
    <cellStyle name="20% - Accent3 6 4 4 3" xfId="5055"/>
    <cellStyle name="20% - Accent3 6 4 4 3 2" xfId="5056"/>
    <cellStyle name="20% - Accent3 6 4 4 4" xfId="5057"/>
    <cellStyle name="20% - Accent3 6 4 5" xfId="5058"/>
    <cellStyle name="20% - Accent3 6 4 5 2" xfId="5059"/>
    <cellStyle name="20% - Accent3 6 4 5 2 2" xfId="5060"/>
    <cellStyle name="20% - Accent3 6 4 5 2 2 2" xfId="5061"/>
    <cellStyle name="20% - Accent3 6 4 5 2 3" xfId="5062"/>
    <cellStyle name="20% - Accent3 6 4 5 3" xfId="5063"/>
    <cellStyle name="20% - Accent3 6 4 5 3 2" xfId="5064"/>
    <cellStyle name="20% - Accent3 6 4 5 4" xfId="5065"/>
    <cellStyle name="20% - Accent3 6 4 6" xfId="5066"/>
    <cellStyle name="20% - Accent3 6 4 6 2" xfId="5067"/>
    <cellStyle name="20% - Accent3 6 4 6 2 2" xfId="5068"/>
    <cellStyle name="20% - Accent3 6 4 6 3" xfId="5069"/>
    <cellStyle name="20% - Accent3 6 4 7" xfId="5070"/>
    <cellStyle name="20% - Accent3 6 4 7 2" xfId="5071"/>
    <cellStyle name="20% - Accent3 6 4 8" xfId="5072"/>
    <cellStyle name="20% - Accent3 6 4 9" xfId="5073"/>
    <cellStyle name="20% - Accent3 6 5" xfId="5074"/>
    <cellStyle name="20% - Accent3 6 5 2" xfId="5075"/>
    <cellStyle name="20% - Accent3 6 5 2 2" xfId="5076"/>
    <cellStyle name="20% - Accent3 6 5 2 2 2" xfId="5077"/>
    <cellStyle name="20% - Accent3 6 5 2 2 2 2" xfId="5078"/>
    <cellStyle name="20% - Accent3 6 5 2 2 3" xfId="5079"/>
    <cellStyle name="20% - Accent3 6 5 2 3" xfId="5080"/>
    <cellStyle name="20% - Accent3 6 5 2 3 2" xfId="5081"/>
    <cellStyle name="20% - Accent3 6 5 2 4" xfId="5082"/>
    <cellStyle name="20% - Accent3 6 5 3" xfId="5083"/>
    <cellStyle name="20% - Accent3 6 5 3 2" xfId="5084"/>
    <cellStyle name="20% - Accent3 6 5 3 2 2" xfId="5085"/>
    <cellStyle name="20% - Accent3 6 5 3 2 2 2" xfId="5086"/>
    <cellStyle name="20% - Accent3 6 5 3 2 3" xfId="5087"/>
    <cellStyle name="20% - Accent3 6 5 3 3" xfId="5088"/>
    <cellStyle name="20% - Accent3 6 5 3 3 2" xfId="5089"/>
    <cellStyle name="20% - Accent3 6 5 3 4" xfId="5090"/>
    <cellStyle name="20% - Accent3 6 5 4" xfId="5091"/>
    <cellStyle name="20% - Accent3 6 5 4 2" xfId="5092"/>
    <cellStyle name="20% - Accent3 6 5 4 2 2" xfId="5093"/>
    <cellStyle name="20% - Accent3 6 5 4 2 2 2" xfId="5094"/>
    <cellStyle name="20% - Accent3 6 5 4 2 3" xfId="5095"/>
    <cellStyle name="20% - Accent3 6 5 4 3" xfId="5096"/>
    <cellStyle name="20% - Accent3 6 5 4 3 2" xfId="5097"/>
    <cellStyle name="20% - Accent3 6 5 4 4" xfId="5098"/>
    <cellStyle name="20% - Accent3 6 5 5" xfId="5099"/>
    <cellStyle name="20% - Accent3 6 5 5 2" xfId="5100"/>
    <cellStyle name="20% - Accent3 6 5 5 2 2" xfId="5101"/>
    <cellStyle name="20% - Accent3 6 5 5 2 2 2" xfId="5102"/>
    <cellStyle name="20% - Accent3 6 5 5 2 3" xfId="5103"/>
    <cellStyle name="20% - Accent3 6 5 5 3" xfId="5104"/>
    <cellStyle name="20% - Accent3 6 5 5 3 2" xfId="5105"/>
    <cellStyle name="20% - Accent3 6 5 5 4" xfId="5106"/>
    <cellStyle name="20% - Accent3 6 5 6" xfId="5107"/>
    <cellStyle name="20% - Accent3 6 5 6 2" xfId="5108"/>
    <cellStyle name="20% - Accent3 6 5 6 2 2" xfId="5109"/>
    <cellStyle name="20% - Accent3 6 5 6 3" xfId="5110"/>
    <cellStyle name="20% - Accent3 6 5 7" xfId="5111"/>
    <cellStyle name="20% - Accent3 6 5 7 2" xfId="5112"/>
    <cellStyle name="20% - Accent3 6 5 8" xfId="5113"/>
    <cellStyle name="20% - Accent3 6 5 9" xfId="5114"/>
    <cellStyle name="20% - Accent3 6 6" xfId="5115"/>
    <cellStyle name="20% - Accent3 6 6 2" xfId="5116"/>
    <cellStyle name="20% - Accent3 6 6 2 2" xfId="5117"/>
    <cellStyle name="20% - Accent3 6 6 2 2 2" xfId="5118"/>
    <cellStyle name="20% - Accent3 6 6 2 2 2 2" xfId="5119"/>
    <cellStyle name="20% - Accent3 6 6 2 2 3" xfId="5120"/>
    <cellStyle name="20% - Accent3 6 6 2 3" xfId="5121"/>
    <cellStyle name="20% - Accent3 6 6 2 3 2" xfId="5122"/>
    <cellStyle name="20% - Accent3 6 6 2 4" xfId="5123"/>
    <cellStyle name="20% - Accent3 6 6 3" xfId="5124"/>
    <cellStyle name="20% - Accent3 6 6 3 2" xfId="5125"/>
    <cellStyle name="20% - Accent3 6 6 3 2 2" xfId="5126"/>
    <cellStyle name="20% - Accent3 6 6 3 2 2 2" xfId="5127"/>
    <cellStyle name="20% - Accent3 6 6 3 2 3" xfId="5128"/>
    <cellStyle name="20% - Accent3 6 6 3 3" xfId="5129"/>
    <cellStyle name="20% - Accent3 6 6 3 3 2" xfId="5130"/>
    <cellStyle name="20% - Accent3 6 6 3 4" xfId="5131"/>
    <cellStyle name="20% - Accent3 6 6 4" xfId="5132"/>
    <cellStyle name="20% - Accent3 6 6 4 2" xfId="5133"/>
    <cellStyle name="20% - Accent3 6 6 4 2 2" xfId="5134"/>
    <cellStyle name="20% - Accent3 6 6 4 2 2 2" xfId="5135"/>
    <cellStyle name="20% - Accent3 6 6 4 2 3" xfId="5136"/>
    <cellStyle name="20% - Accent3 6 6 4 3" xfId="5137"/>
    <cellStyle name="20% - Accent3 6 6 4 3 2" xfId="5138"/>
    <cellStyle name="20% - Accent3 6 6 4 4" xfId="5139"/>
    <cellStyle name="20% - Accent3 6 6 5" xfId="5140"/>
    <cellStyle name="20% - Accent3 6 6 5 2" xfId="5141"/>
    <cellStyle name="20% - Accent3 6 6 5 2 2" xfId="5142"/>
    <cellStyle name="20% - Accent3 6 6 5 2 2 2" xfId="5143"/>
    <cellStyle name="20% - Accent3 6 6 5 2 3" xfId="5144"/>
    <cellStyle name="20% - Accent3 6 6 5 3" xfId="5145"/>
    <cellStyle name="20% - Accent3 6 6 5 3 2" xfId="5146"/>
    <cellStyle name="20% - Accent3 6 6 5 4" xfId="5147"/>
    <cellStyle name="20% - Accent3 6 6 6" xfId="5148"/>
    <cellStyle name="20% - Accent3 6 6 6 2" xfId="5149"/>
    <cellStyle name="20% - Accent3 6 6 6 2 2" xfId="5150"/>
    <cellStyle name="20% - Accent3 6 6 6 3" xfId="5151"/>
    <cellStyle name="20% - Accent3 6 6 7" xfId="5152"/>
    <cellStyle name="20% - Accent3 6 6 7 2" xfId="5153"/>
    <cellStyle name="20% - Accent3 6 6 8" xfId="5154"/>
    <cellStyle name="20% - Accent3 6 6 9" xfId="5155"/>
    <cellStyle name="20% - Accent3 6 7" xfId="5156"/>
    <cellStyle name="20% - Accent3 6 7 10" xfId="5157"/>
    <cellStyle name="20% - Accent3 6 7 2" xfId="5158"/>
    <cellStyle name="20% - Accent3 6 7 2 2" xfId="5159"/>
    <cellStyle name="20% - Accent3 6 7 2 2 2" xfId="5160"/>
    <cellStyle name="20% - Accent3 6 7 2 2 2 2" xfId="5161"/>
    <cellStyle name="20% - Accent3 6 7 2 2 3" xfId="5162"/>
    <cellStyle name="20% - Accent3 6 7 2 3" xfId="5163"/>
    <cellStyle name="20% - Accent3 6 7 2 3 2" xfId="5164"/>
    <cellStyle name="20% - Accent3 6 7 2 4" xfId="5165"/>
    <cellStyle name="20% - Accent3 6 7 3" xfId="5166"/>
    <cellStyle name="20% - Accent3 6 7 3 2" xfId="5167"/>
    <cellStyle name="20% - Accent3 6 7 3 2 2" xfId="5168"/>
    <cellStyle name="20% - Accent3 6 7 3 2 2 2" xfId="5169"/>
    <cellStyle name="20% - Accent3 6 7 3 2 3" xfId="5170"/>
    <cellStyle name="20% - Accent3 6 7 3 3" xfId="5171"/>
    <cellStyle name="20% - Accent3 6 7 3 3 2" xfId="5172"/>
    <cellStyle name="20% - Accent3 6 7 3 4" xfId="5173"/>
    <cellStyle name="20% - Accent3 6 7 4" xfId="5174"/>
    <cellStyle name="20% - Accent3 6 7 4 2" xfId="5175"/>
    <cellStyle name="20% - Accent3 6 7 4 2 2" xfId="5176"/>
    <cellStyle name="20% - Accent3 6 7 4 2 2 2" xfId="5177"/>
    <cellStyle name="20% - Accent3 6 7 4 2 3" xfId="5178"/>
    <cellStyle name="20% - Accent3 6 7 4 3" xfId="5179"/>
    <cellStyle name="20% - Accent3 6 7 4 3 2" xfId="5180"/>
    <cellStyle name="20% - Accent3 6 7 4 4" xfId="5181"/>
    <cellStyle name="20% - Accent3 6 7 5" xfId="5182"/>
    <cellStyle name="20% - Accent3 6 7 5 2" xfId="5183"/>
    <cellStyle name="20% - Accent3 6 7 5 2 2" xfId="5184"/>
    <cellStyle name="20% - Accent3 6 7 5 2 2 2" xfId="5185"/>
    <cellStyle name="20% - Accent3 6 7 5 2 3" xfId="5186"/>
    <cellStyle name="20% - Accent3 6 7 5 3" xfId="5187"/>
    <cellStyle name="20% - Accent3 6 7 5 3 2" xfId="5188"/>
    <cellStyle name="20% - Accent3 6 7 5 4" xfId="5189"/>
    <cellStyle name="20% - Accent3 6 7 6" xfId="5190"/>
    <cellStyle name="20% - Accent3 6 7 6 2" xfId="5191"/>
    <cellStyle name="20% - Accent3 6 7 6 2 2" xfId="5192"/>
    <cellStyle name="20% - Accent3 6 7 6 2 2 2" xfId="5193"/>
    <cellStyle name="20% - Accent3 6 7 6 2 3" xfId="5194"/>
    <cellStyle name="20% - Accent3 6 7 6 3" xfId="5195"/>
    <cellStyle name="20% - Accent3 6 7 6 3 2" xfId="5196"/>
    <cellStyle name="20% - Accent3 6 7 6 4" xfId="5197"/>
    <cellStyle name="20% - Accent3 6 7 7" xfId="5198"/>
    <cellStyle name="20% - Accent3 6 7 7 2" xfId="5199"/>
    <cellStyle name="20% - Accent3 6 7 7 2 2" xfId="5200"/>
    <cellStyle name="20% - Accent3 6 7 7 3" xfId="5201"/>
    <cellStyle name="20% - Accent3 6 7 8" xfId="5202"/>
    <cellStyle name="20% - Accent3 6 7 8 2" xfId="5203"/>
    <cellStyle name="20% - Accent3 6 7 9" xfId="5204"/>
    <cellStyle name="20% - Accent3 6 8" xfId="5205"/>
    <cellStyle name="20% - Accent3 6 8 2" xfId="5206"/>
    <cellStyle name="20% - Accent3 6 8 2 2" xfId="5207"/>
    <cellStyle name="20% - Accent3 6 8 2 2 2" xfId="5208"/>
    <cellStyle name="20% - Accent3 6 8 2 3" xfId="5209"/>
    <cellStyle name="20% - Accent3 6 8 3" xfId="5210"/>
    <cellStyle name="20% - Accent3 6 8 3 2" xfId="5211"/>
    <cellStyle name="20% - Accent3 6 8 4" xfId="5212"/>
    <cellStyle name="20% - Accent3 6 9" xfId="5213"/>
    <cellStyle name="20% - Accent3 6 9 2" xfId="5214"/>
    <cellStyle name="20% - Accent3 6 9 2 2" xfId="5215"/>
    <cellStyle name="20% - Accent3 6 9 2 2 2" xfId="5216"/>
    <cellStyle name="20% - Accent3 6 9 2 3" xfId="5217"/>
    <cellStyle name="20% - Accent3 6 9 3" xfId="5218"/>
    <cellStyle name="20% - Accent3 6 9 3 2" xfId="5219"/>
    <cellStyle name="20% - Accent3 6 9 4" xfId="5220"/>
    <cellStyle name="20% - Accent3 7" xfId="5221"/>
    <cellStyle name="20% - Accent3 7 10" xfId="5222"/>
    <cellStyle name="20% - Accent3 7 10 2" xfId="5223"/>
    <cellStyle name="20% - Accent3 7 10 2 2" xfId="5224"/>
    <cellStyle name="20% - Accent3 7 10 2 2 2" xfId="5225"/>
    <cellStyle name="20% - Accent3 7 10 2 3" xfId="5226"/>
    <cellStyle name="20% - Accent3 7 10 3" xfId="5227"/>
    <cellStyle name="20% - Accent3 7 10 3 2" xfId="5228"/>
    <cellStyle name="20% - Accent3 7 10 4" xfId="5229"/>
    <cellStyle name="20% - Accent3 7 11" xfId="5230"/>
    <cellStyle name="20% - Accent3 7 11 2" xfId="5231"/>
    <cellStyle name="20% - Accent3 7 11 2 2" xfId="5232"/>
    <cellStyle name="20% - Accent3 7 11 2 2 2" xfId="5233"/>
    <cellStyle name="20% - Accent3 7 11 2 3" xfId="5234"/>
    <cellStyle name="20% - Accent3 7 11 3" xfId="5235"/>
    <cellStyle name="20% - Accent3 7 11 3 2" xfId="5236"/>
    <cellStyle name="20% - Accent3 7 11 4" xfId="5237"/>
    <cellStyle name="20% - Accent3 7 12" xfId="5238"/>
    <cellStyle name="20% - Accent3 7 12 2" xfId="5239"/>
    <cellStyle name="20% - Accent3 7 12 2 2" xfId="5240"/>
    <cellStyle name="20% - Accent3 7 12 2 2 2" xfId="5241"/>
    <cellStyle name="20% - Accent3 7 12 2 3" xfId="5242"/>
    <cellStyle name="20% - Accent3 7 12 3" xfId="5243"/>
    <cellStyle name="20% - Accent3 7 12 3 2" xfId="5244"/>
    <cellStyle name="20% - Accent3 7 12 4" xfId="5245"/>
    <cellStyle name="20% - Accent3 7 13" xfId="5246"/>
    <cellStyle name="20% - Accent3 7 13 2" xfId="5247"/>
    <cellStyle name="20% - Accent3 7 13 2 2" xfId="5248"/>
    <cellStyle name="20% - Accent3 7 13 2 2 2" xfId="5249"/>
    <cellStyle name="20% - Accent3 7 13 2 3" xfId="5250"/>
    <cellStyle name="20% - Accent3 7 13 3" xfId="5251"/>
    <cellStyle name="20% - Accent3 7 13 3 2" xfId="5252"/>
    <cellStyle name="20% - Accent3 7 13 4" xfId="5253"/>
    <cellStyle name="20% - Accent3 7 14" xfId="5254"/>
    <cellStyle name="20% - Accent3 7 14 2" xfId="5255"/>
    <cellStyle name="20% - Accent3 7 14 2 2" xfId="5256"/>
    <cellStyle name="20% - Accent3 7 14 3" xfId="5257"/>
    <cellStyle name="20% - Accent3 7 15" xfId="5258"/>
    <cellStyle name="20% - Accent3 7 15 2" xfId="5259"/>
    <cellStyle name="20% - Accent3 7 16" xfId="5260"/>
    <cellStyle name="20% - Accent3 7 16 2" xfId="5261"/>
    <cellStyle name="20% - Accent3 7 17" xfId="5262"/>
    <cellStyle name="20% - Accent3 7 18" xfId="5263"/>
    <cellStyle name="20% - Accent3 7 2" xfId="5264"/>
    <cellStyle name="20% - Accent3 7 2 10" xfId="5265"/>
    <cellStyle name="20% - Accent3 7 2 2" xfId="5266"/>
    <cellStyle name="20% - Accent3 7 2 2 2" xfId="5267"/>
    <cellStyle name="20% - Accent3 7 2 2 2 2" xfId="5268"/>
    <cellStyle name="20% - Accent3 7 2 2 2 2 2" xfId="5269"/>
    <cellStyle name="20% - Accent3 7 2 2 2 3" xfId="5270"/>
    <cellStyle name="20% - Accent3 7 2 2 3" xfId="5271"/>
    <cellStyle name="20% - Accent3 7 2 2 3 2" xfId="5272"/>
    <cellStyle name="20% - Accent3 7 2 2 4" xfId="5273"/>
    <cellStyle name="20% - Accent3 7 2 3" xfId="5274"/>
    <cellStyle name="20% - Accent3 7 2 3 2" xfId="5275"/>
    <cellStyle name="20% - Accent3 7 2 3 2 2" xfId="5276"/>
    <cellStyle name="20% - Accent3 7 2 3 2 2 2" xfId="5277"/>
    <cellStyle name="20% - Accent3 7 2 3 2 3" xfId="5278"/>
    <cellStyle name="20% - Accent3 7 2 3 3" xfId="5279"/>
    <cellStyle name="20% - Accent3 7 2 3 3 2" xfId="5280"/>
    <cellStyle name="20% - Accent3 7 2 3 4" xfId="5281"/>
    <cellStyle name="20% - Accent3 7 2 4" xfId="5282"/>
    <cellStyle name="20% - Accent3 7 2 4 2" xfId="5283"/>
    <cellStyle name="20% - Accent3 7 2 4 2 2" xfId="5284"/>
    <cellStyle name="20% - Accent3 7 2 4 2 2 2" xfId="5285"/>
    <cellStyle name="20% - Accent3 7 2 4 2 3" xfId="5286"/>
    <cellStyle name="20% - Accent3 7 2 4 3" xfId="5287"/>
    <cellStyle name="20% - Accent3 7 2 4 3 2" xfId="5288"/>
    <cellStyle name="20% - Accent3 7 2 4 4" xfId="5289"/>
    <cellStyle name="20% - Accent3 7 2 5" xfId="5290"/>
    <cellStyle name="20% - Accent3 7 2 5 2" xfId="5291"/>
    <cellStyle name="20% - Accent3 7 2 5 2 2" xfId="5292"/>
    <cellStyle name="20% - Accent3 7 2 5 2 2 2" xfId="5293"/>
    <cellStyle name="20% - Accent3 7 2 5 2 3" xfId="5294"/>
    <cellStyle name="20% - Accent3 7 2 5 3" xfId="5295"/>
    <cellStyle name="20% - Accent3 7 2 5 3 2" xfId="5296"/>
    <cellStyle name="20% - Accent3 7 2 5 4" xfId="5297"/>
    <cellStyle name="20% - Accent3 7 2 6" xfId="5298"/>
    <cellStyle name="20% - Accent3 7 2 6 2" xfId="5299"/>
    <cellStyle name="20% - Accent3 7 2 6 2 2" xfId="5300"/>
    <cellStyle name="20% - Accent3 7 2 6 3" xfId="5301"/>
    <cellStyle name="20% - Accent3 7 2 7" xfId="5302"/>
    <cellStyle name="20% - Accent3 7 2 7 2" xfId="5303"/>
    <cellStyle name="20% - Accent3 7 2 8" xfId="5304"/>
    <cellStyle name="20% - Accent3 7 2 8 2" xfId="5305"/>
    <cellStyle name="20% - Accent3 7 2 9" xfId="5306"/>
    <cellStyle name="20% - Accent3 7 3" xfId="5307"/>
    <cellStyle name="20% - Accent3 7 3 10" xfId="5308"/>
    <cellStyle name="20% - Accent3 7 3 11" xfId="5309"/>
    <cellStyle name="20% - Accent3 7 3 2" xfId="5310"/>
    <cellStyle name="20% - Accent3 7 3 2 2" xfId="5311"/>
    <cellStyle name="20% - Accent3 7 3 2 2 2" xfId="5312"/>
    <cellStyle name="20% - Accent3 7 3 2 2 2 2" xfId="5313"/>
    <cellStyle name="20% - Accent3 7 3 2 2 2 2 2" xfId="5314"/>
    <cellStyle name="20% - Accent3 7 3 2 2 2 3" xfId="5315"/>
    <cellStyle name="20% - Accent3 7 3 2 2 3" xfId="5316"/>
    <cellStyle name="20% - Accent3 7 3 2 2 3 2" xfId="5317"/>
    <cellStyle name="20% - Accent3 7 3 2 2 4" xfId="5318"/>
    <cellStyle name="20% - Accent3 7 3 2 3" xfId="5319"/>
    <cellStyle name="20% - Accent3 7 3 2 3 2" xfId="5320"/>
    <cellStyle name="20% - Accent3 7 3 2 3 2 2" xfId="5321"/>
    <cellStyle name="20% - Accent3 7 3 2 3 2 2 2" xfId="5322"/>
    <cellStyle name="20% - Accent3 7 3 2 3 2 3" xfId="5323"/>
    <cellStyle name="20% - Accent3 7 3 2 3 3" xfId="5324"/>
    <cellStyle name="20% - Accent3 7 3 2 3 3 2" xfId="5325"/>
    <cellStyle name="20% - Accent3 7 3 2 3 4" xfId="5326"/>
    <cellStyle name="20% - Accent3 7 3 2 4" xfId="5327"/>
    <cellStyle name="20% - Accent3 7 3 2 4 2" xfId="5328"/>
    <cellStyle name="20% - Accent3 7 3 2 4 2 2" xfId="5329"/>
    <cellStyle name="20% - Accent3 7 3 2 4 2 2 2" xfId="5330"/>
    <cellStyle name="20% - Accent3 7 3 2 4 2 3" xfId="5331"/>
    <cellStyle name="20% - Accent3 7 3 2 4 3" xfId="5332"/>
    <cellStyle name="20% - Accent3 7 3 2 4 3 2" xfId="5333"/>
    <cellStyle name="20% - Accent3 7 3 2 4 4" xfId="5334"/>
    <cellStyle name="20% - Accent3 7 3 2 5" xfId="5335"/>
    <cellStyle name="20% - Accent3 7 3 2 5 2" xfId="5336"/>
    <cellStyle name="20% - Accent3 7 3 2 5 2 2" xfId="5337"/>
    <cellStyle name="20% - Accent3 7 3 2 5 2 2 2" xfId="5338"/>
    <cellStyle name="20% - Accent3 7 3 2 5 2 3" xfId="5339"/>
    <cellStyle name="20% - Accent3 7 3 2 5 3" xfId="5340"/>
    <cellStyle name="20% - Accent3 7 3 2 5 3 2" xfId="5341"/>
    <cellStyle name="20% - Accent3 7 3 2 5 4" xfId="5342"/>
    <cellStyle name="20% - Accent3 7 3 2 6" xfId="5343"/>
    <cellStyle name="20% - Accent3 7 3 2 6 2" xfId="5344"/>
    <cellStyle name="20% - Accent3 7 3 2 6 2 2" xfId="5345"/>
    <cellStyle name="20% - Accent3 7 3 2 6 3" xfId="5346"/>
    <cellStyle name="20% - Accent3 7 3 2 7" xfId="5347"/>
    <cellStyle name="20% - Accent3 7 3 2 7 2" xfId="5348"/>
    <cellStyle name="20% - Accent3 7 3 2 8" xfId="5349"/>
    <cellStyle name="20% - Accent3 7 3 2 9" xfId="5350"/>
    <cellStyle name="20% - Accent3 7 3 3" xfId="5351"/>
    <cellStyle name="20% - Accent3 7 3 3 2" xfId="5352"/>
    <cellStyle name="20% - Accent3 7 3 3 2 2" xfId="5353"/>
    <cellStyle name="20% - Accent3 7 3 3 2 2 2" xfId="5354"/>
    <cellStyle name="20% - Accent3 7 3 3 2 2 2 2" xfId="5355"/>
    <cellStyle name="20% - Accent3 7 3 3 2 2 3" xfId="5356"/>
    <cellStyle name="20% - Accent3 7 3 3 2 3" xfId="5357"/>
    <cellStyle name="20% - Accent3 7 3 3 2 3 2" xfId="5358"/>
    <cellStyle name="20% - Accent3 7 3 3 2 4" xfId="5359"/>
    <cellStyle name="20% - Accent3 7 3 3 3" xfId="5360"/>
    <cellStyle name="20% - Accent3 7 3 3 3 2" xfId="5361"/>
    <cellStyle name="20% - Accent3 7 3 3 3 2 2" xfId="5362"/>
    <cellStyle name="20% - Accent3 7 3 3 3 2 2 2" xfId="5363"/>
    <cellStyle name="20% - Accent3 7 3 3 3 2 3" xfId="5364"/>
    <cellStyle name="20% - Accent3 7 3 3 3 3" xfId="5365"/>
    <cellStyle name="20% - Accent3 7 3 3 3 3 2" xfId="5366"/>
    <cellStyle name="20% - Accent3 7 3 3 3 4" xfId="5367"/>
    <cellStyle name="20% - Accent3 7 3 3 4" xfId="5368"/>
    <cellStyle name="20% - Accent3 7 3 3 4 2" xfId="5369"/>
    <cellStyle name="20% - Accent3 7 3 3 4 2 2" xfId="5370"/>
    <cellStyle name="20% - Accent3 7 3 3 4 2 2 2" xfId="5371"/>
    <cellStyle name="20% - Accent3 7 3 3 4 2 3" xfId="5372"/>
    <cellStyle name="20% - Accent3 7 3 3 4 3" xfId="5373"/>
    <cellStyle name="20% - Accent3 7 3 3 4 3 2" xfId="5374"/>
    <cellStyle name="20% - Accent3 7 3 3 4 4" xfId="5375"/>
    <cellStyle name="20% - Accent3 7 3 3 5" xfId="5376"/>
    <cellStyle name="20% - Accent3 7 3 3 5 2" xfId="5377"/>
    <cellStyle name="20% - Accent3 7 3 3 5 2 2" xfId="5378"/>
    <cellStyle name="20% - Accent3 7 3 3 5 3" xfId="5379"/>
    <cellStyle name="20% - Accent3 7 3 3 6" xfId="5380"/>
    <cellStyle name="20% - Accent3 7 3 3 6 2" xfId="5381"/>
    <cellStyle name="20% - Accent3 7 3 3 7" xfId="5382"/>
    <cellStyle name="20% - Accent3 7 3 4" xfId="5383"/>
    <cellStyle name="20% - Accent3 7 3 4 2" xfId="5384"/>
    <cellStyle name="20% - Accent3 7 3 4 2 2" xfId="5385"/>
    <cellStyle name="20% - Accent3 7 3 4 2 2 2" xfId="5386"/>
    <cellStyle name="20% - Accent3 7 3 4 2 3" xfId="5387"/>
    <cellStyle name="20% - Accent3 7 3 4 3" xfId="5388"/>
    <cellStyle name="20% - Accent3 7 3 4 3 2" xfId="5389"/>
    <cellStyle name="20% - Accent3 7 3 4 4" xfId="5390"/>
    <cellStyle name="20% - Accent3 7 3 5" xfId="5391"/>
    <cellStyle name="20% - Accent3 7 3 5 2" xfId="5392"/>
    <cellStyle name="20% - Accent3 7 3 5 2 2" xfId="5393"/>
    <cellStyle name="20% - Accent3 7 3 5 2 2 2" xfId="5394"/>
    <cellStyle name="20% - Accent3 7 3 5 2 3" xfId="5395"/>
    <cellStyle name="20% - Accent3 7 3 5 3" xfId="5396"/>
    <cellStyle name="20% - Accent3 7 3 5 3 2" xfId="5397"/>
    <cellStyle name="20% - Accent3 7 3 5 4" xfId="5398"/>
    <cellStyle name="20% - Accent3 7 3 6" xfId="5399"/>
    <cellStyle name="20% - Accent3 7 3 6 2" xfId="5400"/>
    <cellStyle name="20% - Accent3 7 3 6 2 2" xfId="5401"/>
    <cellStyle name="20% - Accent3 7 3 6 2 2 2" xfId="5402"/>
    <cellStyle name="20% - Accent3 7 3 6 2 3" xfId="5403"/>
    <cellStyle name="20% - Accent3 7 3 6 3" xfId="5404"/>
    <cellStyle name="20% - Accent3 7 3 6 3 2" xfId="5405"/>
    <cellStyle name="20% - Accent3 7 3 6 4" xfId="5406"/>
    <cellStyle name="20% - Accent3 7 3 7" xfId="5407"/>
    <cellStyle name="20% - Accent3 7 3 7 2" xfId="5408"/>
    <cellStyle name="20% - Accent3 7 3 7 2 2" xfId="5409"/>
    <cellStyle name="20% - Accent3 7 3 7 2 2 2" xfId="5410"/>
    <cellStyle name="20% - Accent3 7 3 7 2 3" xfId="5411"/>
    <cellStyle name="20% - Accent3 7 3 7 3" xfId="5412"/>
    <cellStyle name="20% - Accent3 7 3 7 3 2" xfId="5413"/>
    <cellStyle name="20% - Accent3 7 3 7 4" xfId="5414"/>
    <cellStyle name="20% - Accent3 7 3 8" xfId="5415"/>
    <cellStyle name="20% - Accent3 7 3 8 2" xfId="5416"/>
    <cellStyle name="20% - Accent3 7 3 8 2 2" xfId="5417"/>
    <cellStyle name="20% - Accent3 7 3 8 3" xfId="5418"/>
    <cellStyle name="20% - Accent3 7 3 9" xfId="5419"/>
    <cellStyle name="20% - Accent3 7 3 9 2" xfId="5420"/>
    <cellStyle name="20% - Accent3 7 4" xfId="5421"/>
    <cellStyle name="20% - Accent3 7 4 2" xfId="5422"/>
    <cellStyle name="20% - Accent3 7 4 2 2" xfId="5423"/>
    <cellStyle name="20% - Accent3 7 4 2 2 2" xfId="5424"/>
    <cellStyle name="20% - Accent3 7 4 2 2 2 2" xfId="5425"/>
    <cellStyle name="20% - Accent3 7 4 2 2 3" xfId="5426"/>
    <cellStyle name="20% - Accent3 7 4 2 3" xfId="5427"/>
    <cellStyle name="20% - Accent3 7 4 2 3 2" xfId="5428"/>
    <cellStyle name="20% - Accent3 7 4 2 4" xfId="5429"/>
    <cellStyle name="20% - Accent3 7 4 3" xfId="5430"/>
    <cellStyle name="20% - Accent3 7 4 3 2" xfId="5431"/>
    <cellStyle name="20% - Accent3 7 4 3 2 2" xfId="5432"/>
    <cellStyle name="20% - Accent3 7 4 3 2 2 2" xfId="5433"/>
    <cellStyle name="20% - Accent3 7 4 3 2 3" xfId="5434"/>
    <cellStyle name="20% - Accent3 7 4 3 3" xfId="5435"/>
    <cellStyle name="20% - Accent3 7 4 3 3 2" xfId="5436"/>
    <cellStyle name="20% - Accent3 7 4 3 4" xfId="5437"/>
    <cellStyle name="20% - Accent3 7 4 4" xfId="5438"/>
    <cellStyle name="20% - Accent3 7 4 4 2" xfId="5439"/>
    <cellStyle name="20% - Accent3 7 4 4 2 2" xfId="5440"/>
    <cellStyle name="20% - Accent3 7 4 4 2 2 2" xfId="5441"/>
    <cellStyle name="20% - Accent3 7 4 4 2 3" xfId="5442"/>
    <cellStyle name="20% - Accent3 7 4 4 3" xfId="5443"/>
    <cellStyle name="20% - Accent3 7 4 4 3 2" xfId="5444"/>
    <cellStyle name="20% - Accent3 7 4 4 4" xfId="5445"/>
    <cellStyle name="20% - Accent3 7 4 5" xfId="5446"/>
    <cellStyle name="20% - Accent3 7 4 5 2" xfId="5447"/>
    <cellStyle name="20% - Accent3 7 4 5 2 2" xfId="5448"/>
    <cellStyle name="20% - Accent3 7 4 5 2 2 2" xfId="5449"/>
    <cellStyle name="20% - Accent3 7 4 5 2 3" xfId="5450"/>
    <cellStyle name="20% - Accent3 7 4 5 3" xfId="5451"/>
    <cellStyle name="20% - Accent3 7 4 5 3 2" xfId="5452"/>
    <cellStyle name="20% - Accent3 7 4 5 4" xfId="5453"/>
    <cellStyle name="20% - Accent3 7 4 6" xfId="5454"/>
    <cellStyle name="20% - Accent3 7 4 6 2" xfId="5455"/>
    <cellStyle name="20% - Accent3 7 4 6 2 2" xfId="5456"/>
    <cellStyle name="20% - Accent3 7 4 6 3" xfId="5457"/>
    <cellStyle name="20% - Accent3 7 4 7" xfId="5458"/>
    <cellStyle name="20% - Accent3 7 4 7 2" xfId="5459"/>
    <cellStyle name="20% - Accent3 7 4 8" xfId="5460"/>
    <cellStyle name="20% - Accent3 7 4 9" xfId="5461"/>
    <cellStyle name="20% - Accent3 7 5" xfId="5462"/>
    <cellStyle name="20% - Accent3 7 5 2" xfId="5463"/>
    <cellStyle name="20% - Accent3 7 5 2 2" xfId="5464"/>
    <cellStyle name="20% - Accent3 7 5 2 2 2" xfId="5465"/>
    <cellStyle name="20% - Accent3 7 5 2 2 2 2" xfId="5466"/>
    <cellStyle name="20% - Accent3 7 5 2 2 3" xfId="5467"/>
    <cellStyle name="20% - Accent3 7 5 2 3" xfId="5468"/>
    <cellStyle name="20% - Accent3 7 5 2 3 2" xfId="5469"/>
    <cellStyle name="20% - Accent3 7 5 2 4" xfId="5470"/>
    <cellStyle name="20% - Accent3 7 5 3" xfId="5471"/>
    <cellStyle name="20% - Accent3 7 5 3 2" xfId="5472"/>
    <cellStyle name="20% - Accent3 7 5 3 2 2" xfId="5473"/>
    <cellStyle name="20% - Accent3 7 5 3 2 2 2" xfId="5474"/>
    <cellStyle name="20% - Accent3 7 5 3 2 3" xfId="5475"/>
    <cellStyle name="20% - Accent3 7 5 3 3" xfId="5476"/>
    <cellStyle name="20% - Accent3 7 5 3 3 2" xfId="5477"/>
    <cellStyle name="20% - Accent3 7 5 3 4" xfId="5478"/>
    <cellStyle name="20% - Accent3 7 5 4" xfId="5479"/>
    <cellStyle name="20% - Accent3 7 5 4 2" xfId="5480"/>
    <cellStyle name="20% - Accent3 7 5 4 2 2" xfId="5481"/>
    <cellStyle name="20% - Accent3 7 5 4 2 2 2" xfId="5482"/>
    <cellStyle name="20% - Accent3 7 5 4 2 3" xfId="5483"/>
    <cellStyle name="20% - Accent3 7 5 4 3" xfId="5484"/>
    <cellStyle name="20% - Accent3 7 5 4 3 2" xfId="5485"/>
    <cellStyle name="20% - Accent3 7 5 4 4" xfId="5486"/>
    <cellStyle name="20% - Accent3 7 5 5" xfId="5487"/>
    <cellStyle name="20% - Accent3 7 5 5 2" xfId="5488"/>
    <cellStyle name="20% - Accent3 7 5 5 2 2" xfId="5489"/>
    <cellStyle name="20% - Accent3 7 5 5 2 2 2" xfId="5490"/>
    <cellStyle name="20% - Accent3 7 5 5 2 3" xfId="5491"/>
    <cellStyle name="20% - Accent3 7 5 5 3" xfId="5492"/>
    <cellStyle name="20% - Accent3 7 5 5 3 2" xfId="5493"/>
    <cellStyle name="20% - Accent3 7 5 5 4" xfId="5494"/>
    <cellStyle name="20% - Accent3 7 5 6" xfId="5495"/>
    <cellStyle name="20% - Accent3 7 5 6 2" xfId="5496"/>
    <cellStyle name="20% - Accent3 7 5 6 2 2" xfId="5497"/>
    <cellStyle name="20% - Accent3 7 5 6 3" xfId="5498"/>
    <cellStyle name="20% - Accent3 7 5 7" xfId="5499"/>
    <cellStyle name="20% - Accent3 7 5 7 2" xfId="5500"/>
    <cellStyle name="20% - Accent3 7 5 8" xfId="5501"/>
    <cellStyle name="20% - Accent3 7 5 9" xfId="5502"/>
    <cellStyle name="20% - Accent3 7 6" xfId="5503"/>
    <cellStyle name="20% - Accent3 7 6 2" xfId="5504"/>
    <cellStyle name="20% - Accent3 7 6 2 2" xfId="5505"/>
    <cellStyle name="20% - Accent3 7 6 2 2 2" xfId="5506"/>
    <cellStyle name="20% - Accent3 7 6 2 2 2 2" xfId="5507"/>
    <cellStyle name="20% - Accent3 7 6 2 2 3" xfId="5508"/>
    <cellStyle name="20% - Accent3 7 6 2 3" xfId="5509"/>
    <cellStyle name="20% - Accent3 7 6 2 3 2" xfId="5510"/>
    <cellStyle name="20% - Accent3 7 6 2 4" xfId="5511"/>
    <cellStyle name="20% - Accent3 7 6 3" xfId="5512"/>
    <cellStyle name="20% - Accent3 7 6 3 2" xfId="5513"/>
    <cellStyle name="20% - Accent3 7 6 3 2 2" xfId="5514"/>
    <cellStyle name="20% - Accent3 7 6 3 2 2 2" xfId="5515"/>
    <cellStyle name="20% - Accent3 7 6 3 2 3" xfId="5516"/>
    <cellStyle name="20% - Accent3 7 6 3 3" xfId="5517"/>
    <cellStyle name="20% - Accent3 7 6 3 3 2" xfId="5518"/>
    <cellStyle name="20% - Accent3 7 6 3 4" xfId="5519"/>
    <cellStyle name="20% - Accent3 7 6 4" xfId="5520"/>
    <cellStyle name="20% - Accent3 7 6 4 2" xfId="5521"/>
    <cellStyle name="20% - Accent3 7 6 4 2 2" xfId="5522"/>
    <cellStyle name="20% - Accent3 7 6 4 2 2 2" xfId="5523"/>
    <cellStyle name="20% - Accent3 7 6 4 2 3" xfId="5524"/>
    <cellStyle name="20% - Accent3 7 6 4 3" xfId="5525"/>
    <cellStyle name="20% - Accent3 7 6 4 3 2" xfId="5526"/>
    <cellStyle name="20% - Accent3 7 6 4 4" xfId="5527"/>
    <cellStyle name="20% - Accent3 7 6 5" xfId="5528"/>
    <cellStyle name="20% - Accent3 7 6 5 2" xfId="5529"/>
    <cellStyle name="20% - Accent3 7 6 5 2 2" xfId="5530"/>
    <cellStyle name="20% - Accent3 7 6 5 2 2 2" xfId="5531"/>
    <cellStyle name="20% - Accent3 7 6 5 2 3" xfId="5532"/>
    <cellStyle name="20% - Accent3 7 6 5 3" xfId="5533"/>
    <cellStyle name="20% - Accent3 7 6 5 3 2" xfId="5534"/>
    <cellStyle name="20% - Accent3 7 6 5 4" xfId="5535"/>
    <cellStyle name="20% - Accent3 7 6 6" xfId="5536"/>
    <cellStyle name="20% - Accent3 7 6 6 2" xfId="5537"/>
    <cellStyle name="20% - Accent3 7 6 6 2 2" xfId="5538"/>
    <cellStyle name="20% - Accent3 7 6 6 3" xfId="5539"/>
    <cellStyle name="20% - Accent3 7 6 7" xfId="5540"/>
    <cellStyle name="20% - Accent3 7 6 7 2" xfId="5541"/>
    <cellStyle name="20% - Accent3 7 6 8" xfId="5542"/>
    <cellStyle name="20% - Accent3 7 6 9" xfId="5543"/>
    <cellStyle name="20% - Accent3 7 7" xfId="5544"/>
    <cellStyle name="20% - Accent3 7 7 10" xfId="5545"/>
    <cellStyle name="20% - Accent3 7 7 2" xfId="5546"/>
    <cellStyle name="20% - Accent3 7 7 2 2" xfId="5547"/>
    <cellStyle name="20% - Accent3 7 7 2 2 2" xfId="5548"/>
    <cellStyle name="20% - Accent3 7 7 2 2 2 2" xfId="5549"/>
    <cellStyle name="20% - Accent3 7 7 2 2 3" xfId="5550"/>
    <cellStyle name="20% - Accent3 7 7 2 3" xfId="5551"/>
    <cellStyle name="20% - Accent3 7 7 2 3 2" xfId="5552"/>
    <cellStyle name="20% - Accent3 7 7 2 4" xfId="5553"/>
    <cellStyle name="20% - Accent3 7 7 3" xfId="5554"/>
    <cellStyle name="20% - Accent3 7 7 3 2" xfId="5555"/>
    <cellStyle name="20% - Accent3 7 7 3 2 2" xfId="5556"/>
    <cellStyle name="20% - Accent3 7 7 3 2 2 2" xfId="5557"/>
    <cellStyle name="20% - Accent3 7 7 3 2 3" xfId="5558"/>
    <cellStyle name="20% - Accent3 7 7 3 3" xfId="5559"/>
    <cellStyle name="20% - Accent3 7 7 3 3 2" xfId="5560"/>
    <cellStyle name="20% - Accent3 7 7 3 4" xfId="5561"/>
    <cellStyle name="20% - Accent3 7 7 4" xfId="5562"/>
    <cellStyle name="20% - Accent3 7 7 4 2" xfId="5563"/>
    <cellStyle name="20% - Accent3 7 7 4 2 2" xfId="5564"/>
    <cellStyle name="20% - Accent3 7 7 4 2 2 2" xfId="5565"/>
    <cellStyle name="20% - Accent3 7 7 4 2 3" xfId="5566"/>
    <cellStyle name="20% - Accent3 7 7 4 3" xfId="5567"/>
    <cellStyle name="20% - Accent3 7 7 4 3 2" xfId="5568"/>
    <cellStyle name="20% - Accent3 7 7 4 4" xfId="5569"/>
    <cellStyle name="20% - Accent3 7 7 5" xfId="5570"/>
    <cellStyle name="20% - Accent3 7 7 5 2" xfId="5571"/>
    <cellStyle name="20% - Accent3 7 7 5 2 2" xfId="5572"/>
    <cellStyle name="20% - Accent3 7 7 5 2 2 2" xfId="5573"/>
    <cellStyle name="20% - Accent3 7 7 5 2 3" xfId="5574"/>
    <cellStyle name="20% - Accent3 7 7 5 3" xfId="5575"/>
    <cellStyle name="20% - Accent3 7 7 5 3 2" xfId="5576"/>
    <cellStyle name="20% - Accent3 7 7 5 4" xfId="5577"/>
    <cellStyle name="20% - Accent3 7 7 6" xfId="5578"/>
    <cellStyle name="20% - Accent3 7 7 6 2" xfId="5579"/>
    <cellStyle name="20% - Accent3 7 7 6 2 2" xfId="5580"/>
    <cellStyle name="20% - Accent3 7 7 6 2 2 2" xfId="5581"/>
    <cellStyle name="20% - Accent3 7 7 6 2 3" xfId="5582"/>
    <cellStyle name="20% - Accent3 7 7 6 3" xfId="5583"/>
    <cellStyle name="20% - Accent3 7 7 6 3 2" xfId="5584"/>
    <cellStyle name="20% - Accent3 7 7 6 4" xfId="5585"/>
    <cellStyle name="20% - Accent3 7 7 7" xfId="5586"/>
    <cellStyle name="20% - Accent3 7 7 7 2" xfId="5587"/>
    <cellStyle name="20% - Accent3 7 7 7 2 2" xfId="5588"/>
    <cellStyle name="20% - Accent3 7 7 7 3" xfId="5589"/>
    <cellStyle name="20% - Accent3 7 7 8" xfId="5590"/>
    <cellStyle name="20% - Accent3 7 7 8 2" xfId="5591"/>
    <cellStyle name="20% - Accent3 7 7 9" xfId="5592"/>
    <cellStyle name="20% - Accent3 7 8" xfId="5593"/>
    <cellStyle name="20% - Accent3 7 8 2" xfId="5594"/>
    <cellStyle name="20% - Accent3 7 8 2 2" xfId="5595"/>
    <cellStyle name="20% - Accent3 7 8 2 2 2" xfId="5596"/>
    <cellStyle name="20% - Accent3 7 8 2 3" xfId="5597"/>
    <cellStyle name="20% - Accent3 7 8 3" xfId="5598"/>
    <cellStyle name="20% - Accent3 7 8 3 2" xfId="5599"/>
    <cellStyle name="20% - Accent3 7 8 4" xfId="5600"/>
    <cellStyle name="20% - Accent3 7 9" xfId="5601"/>
    <cellStyle name="20% - Accent3 7 9 2" xfId="5602"/>
    <cellStyle name="20% - Accent3 7 9 2 2" xfId="5603"/>
    <cellStyle name="20% - Accent3 7 9 2 2 2" xfId="5604"/>
    <cellStyle name="20% - Accent3 7 9 2 3" xfId="5605"/>
    <cellStyle name="20% - Accent3 7 9 3" xfId="5606"/>
    <cellStyle name="20% - Accent3 7 9 3 2" xfId="5607"/>
    <cellStyle name="20% - Accent3 7 9 4" xfId="5608"/>
    <cellStyle name="20% - Accent3 8" xfId="5609"/>
    <cellStyle name="20% - Accent3 8 10" xfId="5610"/>
    <cellStyle name="20% - Accent3 8 10 2" xfId="5611"/>
    <cellStyle name="20% - Accent3 8 10 2 2" xfId="5612"/>
    <cellStyle name="20% - Accent3 8 10 2 2 2" xfId="5613"/>
    <cellStyle name="20% - Accent3 8 10 2 3" xfId="5614"/>
    <cellStyle name="20% - Accent3 8 10 3" xfId="5615"/>
    <cellStyle name="20% - Accent3 8 10 3 2" xfId="5616"/>
    <cellStyle name="20% - Accent3 8 10 4" xfId="5617"/>
    <cellStyle name="20% - Accent3 8 11" xfId="5618"/>
    <cellStyle name="20% - Accent3 8 11 2" xfId="5619"/>
    <cellStyle name="20% - Accent3 8 11 2 2" xfId="5620"/>
    <cellStyle name="20% - Accent3 8 11 2 2 2" xfId="5621"/>
    <cellStyle name="20% - Accent3 8 11 2 3" xfId="5622"/>
    <cellStyle name="20% - Accent3 8 11 3" xfId="5623"/>
    <cellStyle name="20% - Accent3 8 11 3 2" xfId="5624"/>
    <cellStyle name="20% - Accent3 8 11 4" xfId="5625"/>
    <cellStyle name="20% - Accent3 8 12" xfId="5626"/>
    <cellStyle name="20% - Accent3 8 12 2" xfId="5627"/>
    <cellStyle name="20% - Accent3 8 12 2 2" xfId="5628"/>
    <cellStyle name="20% - Accent3 8 12 2 2 2" xfId="5629"/>
    <cellStyle name="20% - Accent3 8 12 2 3" xfId="5630"/>
    <cellStyle name="20% - Accent3 8 12 3" xfId="5631"/>
    <cellStyle name="20% - Accent3 8 12 3 2" xfId="5632"/>
    <cellStyle name="20% - Accent3 8 12 4" xfId="5633"/>
    <cellStyle name="20% - Accent3 8 13" xfId="5634"/>
    <cellStyle name="20% - Accent3 8 13 2" xfId="5635"/>
    <cellStyle name="20% - Accent3 8 13 2 2" xfId="5636"/>
    <cellStyle name="20% - Accent3 8 13 2 2 2" xfId="5637"/>
    <cellStyle name="20% - Accent3 8 13 2 3" xfId="5638"/>
    <cellStyle name="20% - Accent3 8 13 3" xfId="5639"/>
    <cellStyle name="20% - Accent3 8 13 3 2" xfId="5640"/>
    <cellStyle name="20% - Accent3 8 13 4" xfId="5641"/>
    <cellStyle name="20% - Accent3 8 14" xfId="5642"/>
    <cellStyle name="20% - Accent3 8 14 2" xfId="5643"/>
    <cellStyle name="20% - Accent3 8 14 2 2" xfId="5644"/>
    <cellStyle name="20% - Accent3 8 14 3" xfId="5645"/>
    <cellStyle name="20% - Accent3 8 15" xfId="5646"/>
    <cellStyle name="20% - Accent3 8 15 2" xfId="5647"/>
    <cellStyle name="20% - Accent3 8 16" xfId="5648"/>
    <cellStyle name="20% - Accent3 8 16 2" xfId="5649"/>
    <cellStyle name="20% - Accent3 8 17" xfId="5650"/>
    <cellStyle name="20% - Accent3 8 18" xfId="5651"/>
    <cellStyle name="20% - Accent3 8 2" xfId="5652"/>
    <cellStyle name="20% - Accent3 8 2 10" xfId="5653"/>
    <cellStyle name="20% - Accent3 8 2 2" xfId="5654"/>
    <cellStyle name="20% - Accent3 8 2 2 2" xfId="5655"/>
    <cellStyle name="20% - Accent3 8 2 2 2 2" xfId="5656"/>
    <cellStyle name="20% - Accent3 8 2 2 2 2 2" xfId="5657"/>
    <cellStyle name="20% - Accent3 8 2 2 2 3" xfId="5658"/>
    <cellStyle name="20% - Accent3 8 2 2 3" xfId="5659"/>
    <cellStyle name="20% - Accent3 8 2 2 3 2" xfId="5660"/>
    <cellStyle name="20% - Accent3 8 2 2 4" xfId="5661"/>
    <cellStyle name="20% - Accent3 8 2 2 4 2" xfId="5662"/>
    <cellStyle name="20% - Accent3 8 2 2 5" xfId="5663"/>
    <cellStyle name="20% - Accent3 8 2 3" xfId="5664"/>
    <cellStyle name="20% - Accent3 8 2 3 2" xfId="5665"/>
    <cellStyle name="20% - Accent3 8 2 3 2 2" xfId="5666"/>
    <cellStyle name="20% - Accent3 8 2 3 2 2 2" xfId="5667"/>
    <cellStyle name="20% - Accent3 8 2 3 2 3" xfId="5668"/>
    <cellStyle name="20% - Accent3 8 2 3 3" xfId="5669"/>
    <cellStyle name="20% - Accent3 8 2 3 3 2" xfId="5670"/>
    <cellStyle name="20% - Accent3 8 2 3 4" xfId="5671"/>
    <cellStyle name="20% - Accent3 8 2 4" xfId="5672"/>
    <cellStyle name="20% - Accent3 8 2 4 2" xfId="5673"/>
    <cellStyle name="20% - Accent3 8 2 4 2 2" xfId="5674"/>
    <cellStyle name="20% - Accent3 8 2 4 2 2 2" xfId="5675"/>
    <cellStyle name="20% - Accent3 8 2 4 2 3" xfId="5676"/>
    <cellStyle name="20% - Accent3 8 2 4 3" xfId="5677"/>
    <cellStyle name="20% - Accent3 8 2 4 3 2" xfId="5678"/>
    <cellStyle name="20% - Accent3 8 2 4 4" xfId="5679"/>
    <cellStyle name="20% - Accent3 8 2 5" xfId="5680"/>
    <cellStyle name="20% - Accent3 8 2 5 2" xfId="5681"/>
    <cellStyle name="20% - Accent3 8 2 5 2 2" xfId="5682"/>
    <cellStyle name="20% - Accent3 8 2 5 2 2 2" xfId="5683"/>
    <cellStyle name="20% - Accent3 8 2 5 2 3" xfId="5684"/>
    <cellStyle name="20% - Accent3 8 2 5 3" xfId="5685"/>
    <cellStyle name="20% - Accent3 8 2 5 3 2" xfId="5686"/>
    <cellStyle name="20% - Accent3 8 2 5 4" xfId="5687"/>
    <cellStyle name="20% - Accent3 8 2 6" xfId="5688"/>
    <cellStyle name="20% - Accent3 8 2 6 2" xfId="5689"/>
    <cellStyle name="20% - Accent3 8 2 6 2 2" xfId="5690"/>
    <cellStyle name="20% - Accent3 8 2 6 3" xfId="5691"/>
    <cellStyle name="20% - Accent3 8 2 7" xfId="5692"/>
    <cellStyle name="20% - Accent3 8 2 7 2" xfId="5693"/>
    <cellStyle name="20% - Accent3 8 2 8" xfId="5694"/>
    <cellStyle name="20% - Accent3 8 2 8 2" xfId="5695"/>
    <cellStyle name="20% - Accent3 8 2 9" xfId="5696"/>
    <cellStyle name="20% - Accent3 8 3" xfId="5697"/>
    <cellStyle name="20% - Accent3 8 3 10" xfId="5698"/>
    <cellStyle name="20% - Accent3 8 3 10 2" xfId="5699"/>
    <cellStyle name="20% - Accent3 8 3 11" xfId="5700"/>
    <cellStyle name="20% - Accent3 8 3 12" xfId="5701"/>
    <cellStyle name="20% - Accent3 8 3 2" xfId="5702"/>
    <cellStyle name="20% - Accent3 8 3 2 2" xfId="5703"/>
    <cellStyle name="20% - Accent3 8 3 2 2 2" xfId="5704"/>
    <cellStyle name="20% - Accent3 8 3 2 2 2 2" xfId="5705"/>
    <cellStyle name="20% - Accent3 8 3 2 2 2 2 2" xfId="5706"/>
    <cellStyle name="20% - Accent3 8 3 2 2 2 3" xfId="5707"/>
    <cellStyle name="20% - Accent3 8 3 2 2 3" xfId="5708"/>
    <cellStyle name="20% - Accent3 8 3 2 2 3 2" xfId="5709"/>
    <cellStyle name="20% - Accent3 8 3 2 2 4" xfId="5710"/>
    <cellStyle name="20% - Accent3 8 3 2 3" xfId="5711"/>
    <cellStyle name="20% - Accent3 8 3 2 3 2" xfId="5712"/>
    <cellStyle name="20% - Accent3 8 3 2 3 2 2" xfId="5713"/>
    <cellStyle name="20% - Accent3 8 3 2 3 2 2 2" xfId="5714"/>
    <cellStyle name="20% - Accent3 8 3 2 3 2 3" xfId="5715"/>
    <cellStyle name="20% - Accent3 8 3 2 3 3" xfId="5716"/>
    <cellStyle name="20% - Accent3 8 3 2 3 3 2" xfId="5717"/>
    <cellStyle name="20% - Accent3 8 3 2 3 4" xfId="5718"/>
    <cellStyle name="20% - Accent3 8 3 2 4" xfId="5719"/>
    <cellStyle name="20% - Accent3 8 3 2 4 2" xfId="5720"/>
    <cellStyle name="20% - Accent3 8 3 2 4 2 2" xfId="5721"/>
    <cellStyle name="20% - Accent3 8 3 2 4 2 2 2" xfId="5722"/>
    <cellStyle name="20% - Accent3 8 3 2 4 2 3" xfId="5723"/>
    <cellStyle name="20% - Accent3 8 3 2 4 3" xfId="5724"/>
    <cellStyle name="20% - Accent3 8 3 2 4 3 2" xfId="5725"/>
    <cellStyle name="20% - Accent3 8 3 2 4 4" xfId="5726"/>
    <cellStyle name="20% - Accent3 8 3 2 5" xfId="5727"/>
    <cellStyle name="20% - Accent3 8 3 2 5 2" xfId="5728"/>
    <cellStyle name="20% - Accent3 8 3 2 5 2 2" xfId="5729"/>
    <cellStyle name="20% - Accent3 8 3 2 5 2 2 2" xfId="5730"/>
    <cellStyle name="20% - Accent3 8 3 2 5 2 3" xfId="5731"/>
    <cellStyle name="20% - Accent3 8 3 2 5 3" xfId="5732"/>
    <cellStyle name="20% - Accent3 8 3 2 5 3 2" xfId="5733"/>
    <cellStyle name="20% - Accent3 8 3 2 5 4" xfId="5734"/>
    <cellStyle name="20% - Accent3 8 3 2 6" xfId="5735"/>
    <cellStyle name="20% - Accent3 8 3 2 6 2" xfId="5736"/>
    <cellStyle name="20% - Accent3 8 3 2 6 2 2" xfId="5737"/>
    <cellStyle name="20% - Accent3 8 3 2 6 3" xfId="5738"/>
    <cellStyle name="20% - Accent3 8 3 2 7" xfId="5739"/>
    <cellStyle name="20% - Accent3 8 3 2 7 2" xfId="5740"/>
    <cellStyle name="20% - Accent3 8 3 2 8" xfId="5741"/>
    <cellStyle name="20% - Accent3 8 3 2 9" xfId="5742"/>
    <cellStyle name="20% - Accent3 8 3 3" xfId="5743"/>
    <cellStyle name="20% - Accent3 8 3 3 2" xfId="5744"/>
    <cellStyle name="20% - Accent3 8 3 3 2 2" xfId="5745"/>
    <cellStyle name="20% - Accent3 8 3 3 2 2 2" xfId="5746"/>
    <cellStyle name="20% - Accent3 8 3 3 2 2 2 2" xfId="5747"/>
    <cellStyle name="20% - Accent3 8 3 3 2 2 3" xfId="5748"/>
    <cellStyle name="20% - Accent3 8 3 3 2 3" xfId="5749"/>
    <cellStyle name="20% - Accent3 8 3 3 2 3 2" xfId="5750"/>
    <cellStyle name="20% - Accent3 8 3 3 2 4" xfId="5751"/>
    <cellStyle name="20% - Accent3 8 3 3 3" xfId="5752"/>
    <cellStyle name="20% - Accent3 8 3 3 3 2" xfId="5753"/>
    <cellStyle name="20% - Accent3 8 3 3 3 2 2" xfId="5754"/>
    <cellStyle name="20% - Accent3 8 3 3 3 2 2 2" xfId="5755"/>
    <cellStyle name="20% - Accent3 8 3 3 3 2 3" xfId="5756"/>
    <cellStyle name="20% - Accent3 8 3 3 3 3" xfId="5757"/>
    <cellStyle name="20% - Accent3 8 3 3 3 3 2" xfId="5758"/>
    <cellStyle name="20% - Accent3 8 3 3 3 4" xfId="5759"/>
    <cellStyle name="20% - Accent3 8 3 3 4" xfId="5760"/>
    <cellStyle name="20% - Accent3 8 3 3 4 2" xfId="5761"/>
    <cellStyle name="20% - Accent3 8 3 3 4 2 2" xfId="5762"/>
    <cellStyle name="20% - Accent3 8 3 3 4 2 2 2" xfId="5763"/>
    <cellStyle name="20% - Accent3 8 3 3 4 2 3" xfId="5764"/>
    <cellStyle name="20% - Accent3 8 3 3 4 3" xfId="5765"/>
    <cellStyle name="20% - Accent3 8 3 3 4 3 2" xfId="5766"/>
    <cellStyle name="20% - Accent3 8 3 3 4 4" xfId="5767"/>
    <cellStyle name="20% - Accent3 8 3 3 5" xfId="5768"/>
    <cellStyle name="20% - Accent3 8 3 3 5 2" xfId="5769"/>
    <cellStyle name="20% - Accent3 8 3 3 5 2 2" xfId="5770"/>
    <cellStyle name="20% - Accent3 8 3 3 5 3" xfId="5771"/>
    <cellStyle name="20% - Accent3 8 3 3 6" xfId="5772"/>
    <cellStyle name="20% - Accent3 8 3 3 6 2" xfId="5773"/>
    <cellStyle name="20% - Accent3 8 3 3 7" xfId="5774"/>
    <cellStyle name="20% - Accent3 8 3 4" xfId="5775"/>
    <cellStyle name="20% - Accent3 8 3 4 2" xfId="5776"/>
    <cellStyle name="20% - Accent3 8 3 4 2 2" xfId="5777"/>
    <cellStyle name="20% - Accent3 8 3 4 2 2 2" xfId="5778"/>
    <cellStyle name="20% - Accent3 8 3 4 2 3" xfId="5779"/>
    <cellStyle name="20% - Accent3 8 3 4 3" xfId="5780"/>
    <cellStyle name="20% - Accent3 8 3 4 3 2" xfId="5781"/>
    <cellStyle name="20% - Accent3 8 3 4 4" xfId="5782"/>
    <cellStyle name="20% - Accent3 8 3 5" xfId="5783"/>
    <cellStyle name="20% - Accent3 8 3 5 2" xfId="5784"/>
    <cellStyle name="20% - Accent3 8 3 5 2 2" xfId="5785"/>
    <cellStyle name="20% - Accent3 8 3 5 2 2 2" xfId="5786"/>
    <cellStyle name="20% - Accent3 8 3 5 2 3" xfId="5787"/>
    <cellStyle name="20% - Accent3 8 3 5 3" xfId="5788"/>
    <cellStyle name="20% - Accent3 8 3 5 3 2" xfId="5789"/>
    <cellStyle name="20% - Accent3 8 3 5 4" xfId="5790"/>
    <cellStyle name="20% - Accent3 8 3 6" xfId="5791"/>
    <cellStyle name="20% - Accent3 8 3 6 2" xfId="5792"/>
    <cellStyle name="20% - Accent3 8 3 6 2 2" xfId="5793"/>
    <cellStyle name="20% - Accent3 8 3 6 2 2 2" xfId="5794"/>
    <cellStyle name="20% - Accent3 8 3 6 2 3" xfId="5795"/>
    <cellStyle name="20% - Accent3 8 3 6 3" xfId="5796"/>
    <cellStyle name="20% - Accent3 8 3 6 3 2" xfId="5797"/>
    <cellStyle name="20% - Accent3 8 3 6 4" xfId="5798"/>
    <cellStyle name="20% - Accent3 8 3 7" xfId="5799"/>
    <cellStyle name="20% - Accent3 8 3 7 2" xfId="5800"/>
    <cellStyle name="20% - Accent3 8 3 7 2 2" xfId="5801"/>
    <cellStyle name="20% - Accent3 8 3 7 2 2 2" xfId="5802"/>
    <cellStyle name="20% - Accent3 8 3 7 2 3" xfId="5803"/>
    <cellStyle name="20% - Accent3 8 3 7 3" xfId="5804"/>
    <cellStyle name="20% - Accent3 8 3 7 3 2" xfId="5805"/>
    <cellStyle name="20% - Accent3 8 3 7 4" xfId="5806"/>
    <cellStyle name="20% - Accent3 8 3 8" xfId="5807"/>
    <cellStyle name="20% - Accent3 8 3 8 2" xfId="5808"/>
    <cellStyle name="20% - Accent3 8 3 8 2 2" xfId="5809"/>
    <cellStyle name="20% - Accent3 8 3 8 3" xfId="5810"/>
    <cellStyle name="20% - Accent3 8 3 9" xfId="5811"/>
    <cellStyle name="20% - Accent3 8 3 9 2" xfId="5812"/>
    <cellStyle name="20% - Accent3 8 4" xfId="5813"/>
    <cellStyle name="20% - Accent3 8 4 2" xfId="5814"/>
    <cellStyle name="20% - Accent3 8 4 2 2" xfId="5815"/>
    <cellStyle name="20% - Accent3 8 4 2 2 2" xfId="5816"/>
    <cellStyle name="20% - Accent3 8 4 2 2 2 2" xfId="5817"/>
    <cellStyle name="20% - Accent3 8 4 2 2 3" xfId="5818"/>
    <cellStyle name="20% - Accent3 8 4 2 3" xfId="5819"/>
    <cellStyle name="20% - Accent3 8 4 2 3 2" xfId="5820"/>
    <cellStyle name="20% - Accent3 8 4 2 4" xfId="5821"/>
    <cellStyle name="20% - Accent3 8 4 3" xfId="5822"/>
    <cellStyle name="20% - Accent3 8 4 3 2" xfId="5823"/>
    <cellStyle name="20% - Accent3 8 4 3 2 2" xfId="5824"/>
    <cellStyle name="20% - Accent3 8 4 3 2 2 2" xfId="5825"/>
    <cellStyle name="20% - Accent3 8 4 3 2 3" xfId="5826"/>
    <cellStyle name="20% - Accent3 8 4 3 3" xfId="5827"/>
    <cellStyle name="20% - Accent3 8 4 3 3 2" xfId="5828"/>
    <cellStyle name="20% - Accent3 8 4 3 4" xfId="5829"/>
    <cellStyle name="20% - Accent3 8 4 4" xfId="5830"/>
    <cellStyle name="20% - Accent3 8 4 4 2" xfId="5831"/>
    <cellStyle name="20% - Accent3 8 4 4 2 2" xfId="5832"/>
    <cellStyle name="20% - Accent3 8 4 4 2 2 2" xfId="5833"/>
    <cellStyle name="20% - Accent3 8 4 4 2 3" xfId="5834"/>
    <cellStyle name="20% - Accent3 8 4 4 3" xfId="5835"/>
    <cellStyle name="20% - Accent3 8 4 4 3 2" xfId="5836"/>
    <cellStyle name="20% - Accent3 8 4 4 4" xfId="5837"/>
    <cellStyle name="20% - Accent3 8 4 5" xfId="5838"/>
    <cellStyle name="20% - Accent3 8 4 5 2" xfId="5839"/>
    <cellStyle name="20% - Accent3 8 4 5 2 2" xfId="5840"/>
    <cellStyle name="20% - Accent3 8 4 5 2 2 2" xfId="5841"/>
    <cellStyle name="20% - Accent3 8 4 5 2 3" xfId="5842"/>
    <cellStyle name="20% - Accent3 8 4 5 3" xfId="5843"/>
    <cellStyle name="20% - Accent3 8 4 5 3 2" xfId="5844"/>
    <cellStyle name="20% - Accent3 8 4 5 4" xfId="5845"/>
    <cellStyle name="20% - Accent3 8 4 6" xfId="5846"/>
    <cellStyle name="20% - Accent3 8 4 6 2" xfId="5847"/>
    <cellStyle name="20% - Accent3 8 4 6 2 2" xfId="5848"/>
    <cellStyle name="20% - Accent3 8 4 6 3" xfId="5849"/>
    <cellStyle name="20% - Accent3 8 4 7" xfId="5850"/>
    <cellStyle name="20% - Accent3 8 4 7 2" xfId="5851"/>
    <cellStyle name="20% - Accent3 8 4 8" xfId="5852"/>
    <cellStyle name="20% - Accent3 8 4 9" xfId="5853"/>
    <cellStyle name="20% - Accent3 8 5" xfId="5854"/>
    <cellStyle name="20% - Accent3 8 5 2" xfId="5855"/>
    <cellStyle name="20% - Accent3 8 5 2 2" xfId="5856"/>
    <cellStyle name="20% - Accent3 8 5 2 2 2" xfId="5857"/>
    <cellStyle name="20% - Accent3 8 5 2 2 2 2" xfId="5858"/>
    <cellStyle name="20% - Accent3 8 5 2 2 3" xfId="5859"/>
    <cellStyle name="20% - Accent3 8 5 2 3" xfId="5860"/>
    <cellStyle name="20% - Accent3 8 5 2 3 2" xfId="5861"/>
    <cellStyle name="20% - Accent3 8 5 2 4" xfId="5862"/>
    <cellStyle name="20% - Accent3 8 5 3" xfId="5863"/>
    <cellStyle name="20% - Accent3 8 5 3 2" xfId="5864"/>
    <cellStyle name="20% - Accent3 8 5 3 2 2" xfId="5865"/>
    <cellStyle name="20% - Accent3 8 5 3 2 2 2" xfId="5866"/>
    <cellStyle name="20% - Accent3 8 5 3 2 3" xfId="5867"/>
    <cellStyle name="20% - Accent3 8 5 3 3" xfId="5868"/>
    <cellStyle name="20% - Accent3 8 5 3 3 2" xfId="5869"/>
    <cellStyle name="20% - Accent3 8 5 3 4" xfId="5870"/>
    <cellStyle name="20% - Accent3 8 5 4" xfId="5871"/>
    <cellStyle name="20% - Accent3 8 5 4 2" xfId="5872"/>
    <cellStyle name="20% - Accent3 8 5 4 2 2" xfId="5873"/>
    <cellStyle name="20% - Accent3 8 5 4 2 2 2" xfId="5874"/>
    <cellStyle name="20% - Accent3 8 5 4 2 3" xfId="5875"/>
    <cellStyle name="20% - Accent3 8 5 4 3" xfId="5876"/>
    <cellStyle name="20% - Accent3 8 5 4 3 2" xfId="5877"/>
    <cellStyle name="20% - Accent3 8 5 4 4" xfId="5878"/>
    <cellStyle name="20% - Accent3 8 5 5" xfId="5879"/>
    <cellStyle name="20% - Accent3 8 5 5 2" xfId="5880"/>
    <cellStyle name="20% - Accent3 8 5 5 2 2" xfId="5881"/>
    <cellStyle name="20% - Accent3 8 5 5 2 2 2" xfId="5882"/>
    <cellStyle name="20% - Accent3 8 5 5 2 3" xfId="5883"/>
    <cellStyle name="20% - Accent3 8 5 5 3" xfId="5884"/>
    <cellStyle name="20% - Accent3 8 5 5 3 2" xfId="5885"/>
    <cellStyle name="20% - Accent3 8 5 5 4" xfId="5886"/>
    <cellStyle name="20% - Accent3 8 5 6" xfId="5887"/>
    <cellStyle name="20% - Accent3 8 5 6 2" xfId="5888"/>
    <cellStyle name="20% - Accent3 8 5 6 2 2" xfId="5889"/>
    <cellStyle name="20% - Accent3 8 5 6 3" xfId="5890"/>
    <cellStyle name="20% - Accent3 8 5 7" xfId="5891"/>
    <cellStyle name="20% - Accent3 8 5 7 2" xfId="5892"/>
    <cellStyle name="20% - Accent3 8 5 8" xfId="5893"/>
    <cellStyle name="20% - Accent3 8 5 9" xfId="5894"/>
    <cellStyle name="20% - Accent3 8 6" xfId="5895"/>
    <cellStyle name="20% - Accent3 8 6 2" xfId="5896"/>
    <cellStyle name="20% - Accent3 8 6 2 2" xfId="5897"/>
    <cellStyle name="20% - Accent3 8 6 2 2 2" xfId="5898"/>
    <cellStyle name="20% - Accent3 8 6 2 2 2 2" xfId="5899"/>
    <cellStyle name="20% - Accent3 8 6 2 2 3" xfId="5900"/>
    <cellStyle name="20% - Accent3 8 6 2 3" xfId="5901"/>
    <cellStyle name="20% - Accent3 8 6 2 3 2" xfId="5902"/>
    <cellStyle name="20% - Accent3 8 6 2 4" xfId="5903"/>
    <cellStyle name="20% - Accent3 8 6 3" xfId="5904"/>
    <cellStyle name="20% - Accent3 8 6 3 2" xfId="5905"/>
    <cellStyle name="20% - Accent3 8 6 3 2 2" xfId="5906"/>
    <cellStyle name="20% - Accent3 8 6 3 2 2 2" xfId="5907"/>
    <cellStyle name="20% - Accent3 8 6 3 2 3" xfId="5908"/>
    <cellStyle name="20% - Accent3 8 6 3 3" xfId="5909"/>
    <cellStyle name="20% - Accent3 8 6 3 3 2" xfId="5910"/>
    <cellStyle name="20% - Accent3 8 6 3 4" xfId="5911"/>
    <cellStyle name="20% - Accent3 8 6 4" xfId="5912"/>
    <cellStyle name="20% - Accent3 8 6 4 2" xfId="5913"/>
    <cellStyle name="20% - Accent3 8 6 4 2 2" xfId="5914"/>
    <cellStyle name="20% - Accent3 8 6 4 2 2 2" xfId="5915"/>
    <cellStyle name="20% - Accent3 8 6 4 2 3" xfId="5916"/>
    <cellStyle name="20% - Accent3 8 6 4 3" xfId="5917"/>
    <cellStyle name="20% - Accent3 8 6 4 3 2" xfId="5918"/>
    <cellStyle name="20% - Accent3 8 6 4 4" xfId="5919"/>
    <cellStyle name="20% - Accent3 8 6 5" xfId="5920"/>
    <cellStyle name="20% - Accent3 8 6 5 2" xfId="5921"/>
    <cellStyle name="20% - Accent3 8 6 5 2 2" xfId="5922"/>
    <cellStyle name="20% - Accent3 8 6 5 2 2 2" xfId="5923"/>
    <cellStyle name="20% - Accent3 8 6 5 2 3" xfId="5924"/>
    <cellStyle name="20% - Accent3 8 6 5 3" xfId="5925"/>
    <cellStyle name="20% - Accent3 8 6 5 3 2" xfId="5926"/>
    <cellStyle name="20% - Accent3 8 6 5 4" xfId="5927"/>
    <cellStyle name="20% - Accent3 8 6 6" xfId="5928"/>
    <cellStyle name="20% - Accent3 8 6 6 2" xfId="5929"/>
    <cellStyle name="20% - Accent3 8 6 6 2 2" xfId="5930"/>
    <cellStyle name="20% - Accent3 8 6 6 3" xfId="5931"/>
    <cellStyle name="20% - Accent3 8 6 7" xfId="5932"/>
    <cellStyle name="20% - Accent3 8 6 7 2" xfId="5933"/>
    <cellStyle name="20% - Accent3 8 6 8" xfId="5934"/>
    <cellStyle name="20% - Accent3 8 6 9" xfId="5935"/>
    <cellStyle name="20% - Accent3 8 7" xfId="5936"/>
    <cellStyle name="20% - Accent3 8 7 10" xfId="5937"/>
    <cellStyle name="20% - Accent3 8 7 2" xfId="5938"/>
    <cellStyle name="20% - Accent3 8 7 2 2" xfId="5939"/>
    <cellStyle name="20% - Accent3 8 7 2 2 2" xfId="5940"/>
    <cellStyle name="20% - Accent3 8 7 2 2 2 2" xfId="5941"/>
    <cellStyle name="20% - Accent3 8 7 2 2 3" xfId="5942"/>
    <cellStyle name="20% - Accent3 8 7 2 3" xfId="5943"/>
    <cellStyle name="20% - Accent3 8 7 2 3 2" xfId="5944"/>
    <cellStyle name="20% - Accent3 8 7 2 4" xfId="5945"/>
    <cellStyle name="20% - Accent3 8 7 3" xfId="5946"/>
    <cellStyle name="20% - Accent3 8 7 3 2" xfId="5947"/>
    <cellStyle name="20% - Accent3 8 7 3 2 2" xfId="5948"/>
    <cellStyle name="20% - Accent3 8 7 3 2 2 2" xfId="5949"/>
    <cellStyle name="20% - Accent3 8 7 3 2 3" xfId="5950"/>
    <cellStyle name="20% - Accent3 8 7 3 3" xfId="5951"/>
    <cellStyle name="20% - Accent3 8 7 3 3 2" xfId="5952"/>
    <cellStyle name="20% - Accent3 8 7 3 4" xfId="5953"/>
    <cellStyle name="20% - Accent3 8 7 4" xfId="5954"/>
    <cellStyle name="20% - Accent3 8 7 4 2" xfId="5955"/>
    <cellStyle name="20% - Accent3 8 7 4 2 2" xfId="5956"/>
    <cellStyle name="20% - Accent3 8 7 4 2 2 2" xfId="5957"/>
    <cellStyle name="20% - Accent3 8 7 4 2 3" xfId="5958"/>
    <cellStyle name="20% - Accent3 8 7 4 3" xfId="5959"/>
    <cellStyle name="20% - Accent3 8 7 4 3 2" xfId="5960"/>
    <cellStyle name="20% - Accent3 8 7 4 4" xfId="5961"/>
    <cellStyle name="20% - Accent3 8 7 5" xfId="5962"/>
    <cellStyle name="20% - Accent3 8 7 5 2" xfId="5963"/>
    <cellStyle name="20% - Accent3 8 7 5 2 2" xfId="5964"/>
    <cellStyle name="20% - Accent3 8 7 5 2 2 2" xfId="5965"/>
    <cellStyle name="20% - Accent3 8 7 5 2 3" xfId="5966"/>
    <cellStyle name="20% - Accent3 8 7 5 3" xfId="5967"/>
    <cellStyle name="20% - Accent3 8 7 5 3 2" xfId="5968"/>
    <cellStyle name="20% - Accent3 8 7 5 4" xfId="5969"/>
    <cellStyle name="20% - Accent3 8 7 6" xfId="5970"/>
    <cellStyle name="20% - Accent3 8 7 6 2" xfId="5971"/>
    <cellStyle name="20% - Accent3 8 7 6 2 2" xfId="5972"/>
    <cellStyle name="20% - Accent3 8 7 6 2 2 2" xfId="5973"/>
    <cellStyle name="20% - Accent3 8 7 6 2 3" xfId="5974"/>
    <cellStyle name="20% - Accent3 8 7 6 3" xfId="5975"/>
    <cellStyle name="20% - Accent3 8 7 6 3 2" xfId="5976"/>
    <cellStyle name="20% - Accent3 8 7 6 4" xfId="5977"/>
    <cellStyle name="20% - Accent3 8 7 7" xfId="5978"/>
    <cellStyle name="20% - Accent3 8 7 7 2" xfId="5979"/>
    <cellStyle name="20% - Accent3 8 7 7 2 2" xfId="5980"/>
    <cellStyle name="20% - Accent3 8 7 7 3" xfId="5981"/>
    <cellStyle name="20% - Accent3 8 7 8" xfId="5982"/>
    <cellStyle name="20% - Accent3 8 7 8 2" xfId="5983"/>
    <cellStyle name="20% - Accent3 8 7 9" xfId="5984"/>
    <cellStyle name="20% - Accent3 8 8" xfId="5985"/>
    <cellStyle name="20% - Accent3 8 8 2" xfId="5986"/>
    <cellStyle name="20% - Accent3 8 8 2 2" xfId="5987"/>
    <cellStyle name="20% - Accent3 8 8 2 2 2" xfId="5988"/>
    <cellStyle name="20% - Accent3 8 8 2 3" xfId="5989"/>
    <cellStyle name="20% - Accent3 8 8 3" xfId="5990"/>
    <cellStyle name="20% - Accent3 8 8 3 2" xfId="5991"/>
    <cellStyle name="20% - Accent3 8 8 4" xfId="5992"/>
    <cellStyle name="20% - Accent3 8 9" xfId="5993"/>
    <cellStyle name="20% - Accent3 8 9 2" xfId="5994"/>
    <cellStyle name="20% - Accent3 8 9 2 2" xfId="5995"/>
    <cellStyle name="20% - Accent3 8 9 2 2 2" xfId="5996"/>
    <cellStyle name="20% - Accent3 8 9 2 3" xfId="5997"/>
    <cellStyle name="20% - Accent3 8 9 3" xfId="5998"/>
    <cellStyle name="20% - Accent3 8 9 3 2" xfId="5999"/>
    <cellStyle name="20% - Accent3 8 9 4" xfId="6000"/>
    <cellStyle name="20% - Accent3 9" xfId="6001"/>
    <cellStyle name="20% - Accent3 9 10" xfId="6002"/>
    <cellStyle name="20% - Accent3 9 10 2" xfId="6003"/>
    <cellStyle name="20% - Accent3 9 10 2 2" xfId="6004"/>
    <cellStyle name="20% - Accent3 9 10 2 2 2" xfId="6005"/>
    <cellStyle name="20% - Accent3 9 10 2 3" xfId="6006"/>
    <cellStyle name="20% - Accent3 9 10 3" xfId="6007"/>
    <cellStyle name="20% - Accent3 9 10 3 2" xfId="6008"/>
    <cellStyle name="20% - Accent3 9 10 4" xfId="6009"/>
    <cellStyle name="20% - Accent3 9 11" xfId="6010"/>
    <cellStyle name="20% - Accent3 9 11 2" xfId="6011"/>
    <cellStyle name="20% - Accent3 9 11 2 2" xfId="6012"/>
    <cellStyle name="20% - Accent3 9 11 2 2 2" xfId="6013"/>
    <cellStyle name="20% - Accent3 9 11 2 3" xfId="6014"/>
    <cellStyle name="20% - Accent3 9 11 3" xfId="6015"/>
    <cellStyle name="20% - Accent3 9 11 3 2" xfId="6016"/>
    <cellStyle name="20% - Accent3 9 11 4" xfId="6017"/>
    <cellStyle name="20% - Accent3 9 12" xfId="6018"/>
    <cellStyle name="20% - Accent3 9 12 2" xfId="6019"/>
    <cellStyle name="20% - Accent3 9 12 2 2" xfId="6020"/>
    <cellStyle name="20% - Accent3 9 12 2 2 2" xfId="6021"/>
    <cellStyle name="20% - Accent3 9 12 2 3" xfId="6022"/>
    <cellStyle name="20% - Accent3 9 12 3" xfId="6023"/>
    <cellStyle name="20% - Accent3 9 12 3 2" xfId="6024"/>
    <cellStyle name="20% - Accent3 9 12 4" xfId="6025"/>
    <cellStyle name="20% - Accent3 9 13" xfId="6026"/>
    <cellStyle name="20% - Accent3 9 13 2" xfId="6027"/>
    <cellStyle name="20% - Accent3 9 13 2 2" xfId="6028"/>
    <cellStyle name="20% - Accent3 9 13 2 2 2" xfId="6029"/>
    <cellStyle name="20% - Accent3 9 13 2 3" xfId="6030"/>
    <cellStyle name="20% - Accent3 9 13 3" xfId="6031"/>
    <cellStyle name="20% - Accent3 9 13 3 2" xfId="6032"/>
    <cellStyle name="20% - Accent3 9 13 4" xfId="6033"/>
    <cellStyle name="20% - Accent3 9 14" xfId="6034"/>
    <cellStyle name="20% - Accent3 9 14 2" xfId="6035"/>
    <cellStyle name="20% - Accent3 9 14 2 2" xfId="6036"/>
    <cellStyle name="20% - Accent3 9 14 3" xfId="6037"/>
    <cellStyle name="20% - Accent3 9 15" xfId="6038"/>
    <cellStyle name="20% - Accent3 9 15 2" xfId="6039"/>
    <cellStyle name="20% - Accent3 9 16" xfId="6040"/>
    <cellStyle name="20% - Accent3 9 16 2" xfId="6041"/>
    <cellStyle name="20% - Accent3 9 17" xfId="6042"/>
    <cellStyle name="20% - Accent3 9 18" xfId="6043"/>
    <cellStyle name="20% - Accent3 9 2" xfId="6044"/>
    <cellStyle name="20% - Accent3 9 2 10" xfId="6045"/>
    <cellStyle name="20% - Accent3 9 2 2" xfId="6046"/>
    <cellStyle name="20% - Accent3 9 2 2 2" xfId="6047"/>
    <cellStyle name="20% - Accent3 9 2 2 2 2" xfId="6048"/>
    <cellStyle name="20% - Accent3 9 2 2 2 2 2" xfId="6049"/>
    <cellStyle name="20% - Accent3 9 2 2 2 3" xfId="6050"/>
    <cellStyle name="20% - Accent3 9 2 2 3" xfId="6051"/>
    <cellStyle name="20% - Accent3 9 2 2 3 2" xfId="6052"/>
    <cellStyle name="20% - Accent3 9 2 2 4" xfId="6053"/>
    <cellStyle name="20% - Accent3 9 2 3" xfId="6054"/>
    <cellStyle name="20% - Accent3 9 2 3 2" xfId="6055"/>
    <cellStyle name="20% - Accent3 9 2 3 2 2" xfId="6056"/>
    <cellStyle name="20% - Accent3 9 2 3 2 2 2" xfId="6057"/>
    <cellStyle name="20% - Accent3 9 2 3 2 3" xfId="6058"/>
    <cellStyle name="20% - Accent3 9 2 3 3" xfId="6059"/>
    <cellStyle name="20% - Accent3 9 2 3 3 2" xfId="6060"/>
    <cellStyle name="20% - Accent3 9 2 3 4" xfId="6061"/>
    <cellStyle name="20% - Accent3 9 2 4" xfId="6062"/>
    <cellStyle name="20% - Accent3 9 2 4 2" xfId="6063"/>
    <cellStyle name="20% - Accent3 9 2 4 2 2" xfId="6064"/>
    <cellStyle name="20% - Accent3 9 2 4 2 2 2" xfId="6065"/>
    <cellStyle name="20% - Accent3 9 2 4 2 3" xfId="6066"/>
    <cellStyle name="20% - Accent3 9 2 4 3" xfId="6067"/>
    <cellStyle name="20% - Accent3 9 2 4 3 2" xfId="6068"/>
    <cellStyle name="20% - Accent3 9 2 4 4" xfId="6069"/>
    <cellStyle name="20% - Accent3 9 2 5" xfId="6070"/>
    <cellStyle name="20% - Accent3 9 2 5 2" xfId="6071"/>
    <cellStyle name="20% - Accent3 9 2 5 2 2" xfId="6072"/>
    <cellStyle name="20% - Accent3 9 2 5 2 2 2" xfId="6073"/>
    <cellStyle name="20% - Accent3 9 2 5 2 3" xfId="6074"/>
    <cellStyle name="20% - Accent3 9 2 5 3" xfId="6075"/>
    <cellStyle name="20% - Accent3 9 2 5 3 2" xfId="6076"/>
    <cellStyle name="20% - Accent3 9 2 5 4" xfId="6077"/>
    <cellStyle name="20% - Accent3 9 2 6" xfId="6078"/>
    <cellStyle name="20% - Accent3 9 2 6 2" xfId="6079"/>
    <cellStyle name="20% - Accent3 9 2 6 2 2" xfId="6080"/>
    <cellStyle name="20% - Accent3 9 2 6 3" xfId="6081"/>
    <cellStyle name="20% - Accent3 9 2 7" xfId="6082"/>
    <cellStyle name="20% - Accent3 9 2 7 2" xfId="6083"/>
    <cellStyle name="20% - Accent3 9 2 8" xfId="6084"/>
    <cellStyle name="20% - Accent3 9 2 8 2" xfId="6085"/>
    <cellStyle name="20% - Accent3 9 2 9" xfId="6086"/>
    <cellStyle name="20% - Accent3 9 3" xfId="6087"/>
    <cellStyle name="20% - Accent3 9 3 10" xfId="6088"/>
    <cellStyle name="20% - Accent3 9 3 11" xfId="6089"/>
    <cellStyle name="20% - Accent3 9 3 2" xfId="6090"/>
    <cellStyle name="20% - Accent3 9 3 2 2" xfId="6091"/>
    <cellStyle name="20% - Accent3 9 3 2 2 2" xfId="6092"/>
    <cellStyle name="20% - Accent3 9 3 2 2 2 2" xfId="6093"/>
    <cellStyle name="20% - Accent3 9 3 2 2 2 2 2" xfId="6094"/>
    <cellStyle name="20% - Accent3 9 3 2 2 2 3" xfId="6095"/>
    <cellStyle name="20% - Accent3 9 3 2 2 3" xfId="6096"/>
    <cellStyle name="20% - Accent3 9 3 2 2 3 2" xfId="6097"/>
    <cellStyle name="20% - Accent3 9 3 2 2 4" xfId="6098"/>
    <cellStyle name="20% - Accent3 9 3 2 3" xfId="6099"/>
    <cellStyle name="20% - Accent3 9 3 2 3 2" xfId="6100"/>
    <cellStyle name="20% - Accent3 9 3 2 3 2 2" xfId="6101"/>
    <cellStyle name="20% - Accent3 9 3 2 3 2 2 2" xfId="6102"/>
    <cellStyle name="20% - Accent3 9 3 2 3 2 3" xfId="6103"/>
    <cellStyle name="20% - Accent3 9 3 2 3 3" xfId="6104"/>
    <cellStyle name="20% - Accent3 9 3 2 3 3 2" xfId="6105"/>
    <cellStyle name="20% - Accent3 9 3 2 3 4" xfId="6106"/>
    <cellStyle name="20% - Accent3 9 3 2 4" xfId="6107"/>
    <cellStyle name="20% - Accent3 9 3 2 4 2" xfId="6108"/>
    <cellStyle name="20% - Accent3 9 3 2 4 2 2" xfId="6109"/>
    <cellStyle name="20% - Accent3 9 3 2 4 2 2 2" xfId="6110"/>
    <cellStyle name="20% - Accent3 9 3 2 4 2 3" xfId="6111"/>
    <cellStyle name="20% - Accent3 9 3 2 4 3" xfId="6112"/>
    <cellStyle name="20% - Accent3 9 3 2 4 3 2" xfId="6113"/>
    <cellStyle name="20% - Accent3 9 3 2 4 4" xfId="6114"/>
    <cellStyle name="20% - Accent3 9 3 2 5" xfId="6115"/>
    <cellStyle name="20% - Accent3 9 3 2 5 2" xfId="6116"/>
    <cellStyle name="20% - Accent3 9 3 2 5 2 2" xfId="6117"/>
    <cellStyle name="20% - Accent3 9 3 2 5 2 2 2" xfId="6118"/>
    <cellStyle name="20% - Accent3 9 3 2 5 2 3" xfId="6119"/>
    <cellStyle name="20% - Accent3 9 3 2 5 3" xfId="6120"/>
    <cellStyle name="20% - Accent3 9 3 2 5 3 2" xfId="6121"/>
    <cellStyle name="20% - Accent3 9 3 2 5 4" xfId="6122"/>
    <cellStyle name="20% - Accent3 9 3 2 6" xfId="6123"/>
    <cellStyle name="20% - Accent3 9 3 2 6 2" xfId="6124"/>
    <cellStyle name="20% - Accent3 9 3 2 6 2 2" xfId="6125"/>
    <cellStyle name="20% - Accent3 9 3 2 6 3" xfId="6126"/>
    <cellStyle name="20% - Accent3 9 3 2 7" xfId="6127"/>
    <cellStyle name="20% - Accent3 9 3 2 7 2" xfId="6128"/>
    <cellStyle name="20% - Accent3 9 3 2 8" xfId="6129"/>
    <cellStyle name="20% - Accent3 9 3 2 9" xfId="6130"/>
    <cellStyle name="20% - Accent3 9 3 3" xfId="6131"/>
    <cellStyle name="20% - Accent3 9 3 3 2" xfId="6132"/>
    <cellStyle name="20% - Accent3 9 3 3 2 2" xfId="6133"/>
    <cellStyle name="20% - Accent3 9 3 3 2 2 2" xfId="6134"/>
    <cellStyle name="20% - Accent3 9 3 3 2 2 2 2" xfId="6135"/>
    <cellStyle name="20% - Accent3 9 3 3 2 2 3" xfId="6136"/>
    <cellStyle name="20% - Accent3 9 3 3 2 3" xfId="6137"/>
    <cellStyle name="20% - Accent3 9 3 3 2 3 2" xfId="6138"/>
    <cellStyle name="20% - Accent3 9 3 3 2 4" xfId="6139"/>
    <cellStyle name="20% - Accent3 9 3 3 3" xfId="6140"/>
    <cellStyle name="20% - Accent3 9 3 3 3 2" xfId="6141"/>
    <cellStyle name="20% - Accent3 9 3 3 3 2 2" xfId="6142"/>
    <cellStyle name="20% - Accent3 9 3 3 3 2 2 2" xfId="6143"/>
    <cellStyle name="20% - Accent3 9 3 3 3 2 3" xfId="6144"/>
    <cellStyle name="20% - Accent3 9 3 3 3 3" xfId="6145"/>
    <cellStyle name="20% - Accent3 9 3 3 3 3 2" xfId="6146"/>
    <cellStyle name="20% - Accent3 9 3 3 3 4" xfId="6147"/>
    <cellStyle name="20% - Accent3 9 3 3 4" xfId="6148"/>
    <cellStyle name="20% - Accent3 9 3 3 4 2" xfId="6149"/>
    <cellStyle name="20% - Accent3 9 3 3 4 2 2" xfId="6150"/>
    <cellStyle name="20% - Accent3 9 3 3 4 2 2 2" xfId="6151"/>
    <cellStyle name="20% - Accent3 9 3 3 4 2 3" xfId="6152"/>
    <cellStyle name="20% - Accent3 9 3 3 4 3" xfId="6153"/>
    <cellStyle name="20% - Accent3 9 3 3 4 3 2" xfId="6154"/>
    <cellStyle name="20% - Accent3 9 3 3 4 4" xfId="6155"/>
    <cellStyle name="20% - Accent3 9 3 3 5" xfId="6156"/>
    <cellStyle name="20% - Accent3 9 3 3 5 2" xfId="6157"/>
    <cellStyle name="20% - Accent3 9 3 3 5 2 2" xfId="6158"/>
    <cellStyle name="20% - Accent3 9 3 3 5 3" xfId="6159"/>
    <cellStyle name="20% - Accent3 9 3 3 6" xfId="6160"/>
    <cellStyle name="20% - Accent3 9 3 3 6 2" xfId="6161"/>
    <cellStyle name="20% - Accent3 9 3 3 7" xfId="6162"/>
    <cellStyle name="20% - Accent3 9 3 4" xfId="6163"/>
    <cellStyle name="20% - Accent3 9 3 4 2" xfId="6164"/>
    <cellStyle name="20% - Accent3 9 3 4 2 2" xfId="6165"/>
    <cellStyle name="20% - Accent3 9 3 4 2 2 2" xfId="6166"/>
    <cellStyle name="20% - Accent3 9 3 4 2 3" xfId="6167"/>
    <cellStyle name="20% - Accent3 9 3 4 3" xfId="6168"/>
    <cellStyle name="20% - Accent3 9 3 4 3 2" xfId="6169"/>
    <cellStyle name="20% - Accent3 9 3 4 4" xfId="6170"/>
    <cellStyle name="20% - Accent3 9 3 5" xfId="6171"/>
    <cellStyle name="20% - Accent3 9 3 5 2" xfId="6172"/>
    <cellStyle name="20% - Accent3 9 3 5 2 2" xfId="6173"/>
    <cellStyle name="20% - Accent3 9 3 5 2 2 2" xfId="6174"/>
    <cellStyle name="20% - Accent3 9 3 5 2 3" xfId="6175"/>
    <cellStyle name="20% - Accent3 9 3 5 3" xfId="6176"/>
    <cellStyle name="20% - Accent3 9 3 5 3 2" xfId="6177"/>
    <cellStyle name="20% - Accent3 9 3 5 4" xfId="6178"/>
    <cellStyle name="20% - Accent3 9 3 6" xfId="6179"/>
    <cellStyle name="20% - Accent3 9 3 6 2" xfId="6180"/>
    <cellStyle name="20% - Accent3 9 3 6 2 2" xfId="6181"/>
    <cellStyle name="20% - Accent3 9 3 6 2 2 2" xfId="6182"/>
    <cellStyle name="20% - Accent3 9 3 6 2 3" xfId="6183"/>
    <cellStyle name="20% - Accent3 9 3 6 3" xfId="6184"/>
    <cellStyle name="20% - Accent3 9 3 6 3 2" xfId="6185"/>
    <cellStyle name="20% - Accent3 9 3 6 4" xfId="6186"/>
    <cellStyle name="20% - Accent3 9 3 7" xfId="6187"/>
    <cellStyle name="20% - Accent3 9 3 7 2" xfId="6188"/>
    <cellStyle name="20% - Accent3 9 3 7 2 2" xfId="6189"/>
    <cellStyle name="20% - Accent3 9 3 7 2 2 2" xfId="6190"/>
    <cellStyle name="20% - Accent3 9 3 7 2 3" xfId="6191"/>
    <cellStyle name="20% - Accent3 9 3 7 3" xfId="6192"/>
    <cellStyle name="20% - Accent3 9 3 7 3 2" xfId="6193"/>
    <cellStyle name="20% - Accent3 9 3 7 4" xfId="6194"/>
    <cellStyle name="20% - Accent3 9 3 8" xfId="6195"/>
    <cellStyle name="20% - Accent3 9 3 8 2" xfId="6196"/>
    <cellStyle name="20% - Accent3 9 3 8 2 2" xfId="6197"/>
    <cellStyle name="20% - Accent3 9 3 8 3" xfId="6198"/>
    <cellStyle name="20% - Accent3 9 3 9" xfId="6199"/>
    <cellStyle name="20% - Accent3 9 3 9 2" xfId="6200"/>
    <cellStyle name="20% - Accent3 9 4" xfId="6201"/>
    <cellStyle name="20% - Accent3 9 4 2" xfId="6202"/>
    <cellStyle name="20% - Accent3 9 4 2 2" xfId="6203"/>
    <cellStyle name="20% - Accent3 9 4 2 2 2" xfId="6204"/>
    <cellStyle name="20% - Accent3 9 4 2 2 2 2" xfId="6205"/>
    <cellStyle name="20% - Accent3 9 4 2 2 3" xfId="6206"/>
    <cellStyle name="20% - Accent3 9 4 2 3" xfId="6207"/>
    <cellStyle name="20% - Accent3 9 4 2 3 2" xfId="6208"/>
    <cellStyle name="20% - Accent3 9 4 2 4" xfId="6209"/>
    <cellStyle name="20% - Accent3 9 4 3" xfId="6210"/>
    <cellStyle name="20% - Accent3 9 4 3 2" xfId="6211"/>
    <cellStyle name="20% - Accent3 9 4 3 2 2" xfId="6212"/>
    <cellStyle name="20% - Accent3 9 4 3 2 2 2" xfId="6213"/>
    <cellStyle name="20% - Accent3 9 4 3 2 3" xfId="6214"/>
    <cellStyle name="20% - Accent3 9 4 3 3" xfId="6215"/>
    <cellStyle name="20% - Accent3 9 4 3 3 2" xfId="6216"/>
    <cellStyle name="20% - Accent3 9 4 3 4" xfId="6217"/>
    <cellStyle name="20% - Accent3 9 4 4" xfId="6218"/>
    <cellStyle name="20% - Accent3 9 4 4 2" xfId="6219"/>
    <cellStyle name="20% - Accent3 9 4 4 2 2" xfId="6220"/>
    <cellStyle name="20% - Accent3 9 4 4 2 2 2" xfId="6221"/>
    <cellStyle name="20% - Accent3 9 4 4 2 3" xfId="6222"/>
    <cellStyle name="20% - Accent3 9 4 4 3" xfId="6223"/>
    <cellStyle name="20% - Accent3 9 4 4 3 2" xfId="6224"/>
    <cellStyle name="20% - Accent3 9 4 4 4" xfId="6225"/>
    <cellStyle name="20% - Accent3 9 4 5" xfId="6226"/>
    <cellStyle name="20% - Accent3 9 4 5 2" xfId="6227"/>
    <cellStyle name="20% - Accent3 9 4 5 2 2" xfId="6228"/>
    <cellStyle name="20% - Accent3 9 4 5 2 2 2" xfId="6229"/>
    <cellStyle name="20% - Accent3 9 4 5 2 3" xfId="6230"/>
    <cellStyle name="20% - Accent3 9 4 5 3" xfId="6231"/>
    <cellStyle name="20% - Accent3 9 4 5 3 2" xfId="6232"/>
    <cellStyle name="20% - Accent3 9 4 5 4" xfId="6233"/>
    <cellStyle name="20% - Accent3 9 4 6" xfId="6234"/>
    <cellStyle name="20% - Accent3 9 4 6 2" xfId="6235"/>
    <cellStyle name="20% - Accent3 9 4 6 2 2" xfId="6236"/>
    <cellStyle name="20% - Accent3 9 4 6 3" xfId="6237"/>
    <cellStyle name="20% - Accent3 9 4 7" xfId="6238"/>
    <cellStyle name="20% - Accent3 9 4 7 2" xfId="6239"/>
    <cellStyle name="20% - Accent3 9 4 8" xfId="6240"/>
    <cellStyle name="20% - Accent3 9 4 9" xfId="6241"/>
    <cellStyle name="20% - Accent3 9 5" xfId="6242"/>
    <cellStyle name="20% - Accent3 9 5 2" xfId="6243"/>
    <cellStyle name="20% - Accent3 9 5 2 2" xfId="6244"/>
    <cellStyle name="20% - Accent3 9 5 2 2 2" xfId="6245"/>
    <cellStyle name="20% - Accent3 9 5 2 2 2 2" xfId="6246"/>
    <cellStyle name="20% - Accent3 9 5 2 2 3" xfId="6247"/>
    <cellStyle name="20% - Accent3 9 5 2 3" xfId="6248"/>
    <cellStyle name="20% - Accent3 9 5 2 3 2" xfId="6249"/>
    <cellStyle name="20% - Accent3 9 5 2 4" xfId="6250"/>
    <cellStyle name="20% - Accent3 9 5 3" xfId="6251"/>
    <cellStyle name="20% - Accent3 9 5 3 2" xfId="6252"/>
    <cellStyle name="20% - Accent3 9 5 3 2 2" xfId="6253"/>
    <cellStyle name="20% - Accent3 9 5 3 2 2 2" xfId="6254"/>
    <cellStyle name="20% - Accent3 9 5 3 2 3" xfId="6255"/>
    <cellStyle name="20% - Accent3 9 5 3 3" xfId="6256"/>
    <cellStyle name="20% - Accent3 9 5 3 3 2" xfId="6257"/>
    <cellStyle name="20% - Accent3 9 5 3 4" xfId="6258"/>
    <cellStyle name="20% - Accent3 9 5 4" xfId="6259"/>
    <cellStyle name="20% - Accent3 9 5 4 2" xfId="6260"/>
    <cellStyle name="20% - Accent3 9 5 4 2 2" xfId="6261"/>
    <cellStyle name="20% - Accent3 9 5 4 2 2 2" xfId="6262"/>
    <cellStyle name="20% - Accent3 9 5 4 2 3" xfId="6263"/>
    <cellStyle name="20% - Accent3 9 5 4 3" xfId="6264"/>
    <cellStyle name="20% - Accent3 9 5 4 3 2" xfId="6265"/>
    <cellStyle name="20% - Accent3 9 5 4 4" xfId="6266"/>
    <cellStyle name="20% - Accent3 9 5 5" xfId="6267"/>
    <cellStyle name="20% - Accent3 9 5 5 2" xfId="6268"/>
    <cellStyle name="20% - Accent3 9 5 5 2 2" xfId="6269"/>
    <cellStyle name="20% - Accent3 9 5 5 2 2 2" xfId="6270"/>
    <cellStyle name="20% - Accent3 9 5 5 2 3" xfId="6271"/>
    <cellStyle name="20% - Accent3 9 5 5 3" xfId="6272"/>
    <cellStyle name="20% - Accent3 9 5 5 3 2" xfId="6273"/>
    <cellStyle name="20% - Accent3 9 5 5 4" xfId="6274"/>
    <cellStyle name="20% - Accent3 9 5 6" xfId="6275"/>
    <cellStyle name="20% - Accent3 9 5 6 2" xfId="6276"/>
    <cellStyle name="20% - Accent3 9 5 6 2 2" xfId="6277"/>
    <cellStyle name="20% - Accent3 9 5 6 3" xfId="6278"/>
    <cellStyle name="20% - Accent3 9 5 7" xfId="6279"/>
    <cellStyle name="20% - Accent3 9 5 7 2" xfId="6280"/>
    <cellStyle name="20% - Accent3 9 5 8" xfId="6281"/>
    <cellStyle name="20% - Accent3 9 5 9" xfId="6282"/>
    <cellStyle name="20% - Accent3 9 6" xfId="6283"/>
    <cellStyle name="20% - Accent3 9 6 2" xfId="6284"/>
    <cellStyle name="20% - Accent3 9 6 2 2" xfId="6285"/>
    <cellStyle name="20% - Accent3 9 6 2 2 2" xfId="6286"/>
    <cellStyle name="20% - Accent3 9 6 2 2 2 2" xfId="6287"/>
    <cellStyle name="20% - Accent3 9 6 2 2 3" xfId="6288"/>
    <cellStyle name="20% - Accent3 9 6 2 3" xfId="6289"/>
    <cellStyle name="20% - Accent3 9 6 2 3 2" xfId="6290"/>
    <cellStyle name="20% - Accent3 9 6 2 4" xfId="6291"/>
    <cellStyle name="20% - Accent3 9 6 3" xfId="6292"/>
    <cellStyle name="20% - Accent3 9 6 3 2" xfId="6293"/>
    <cellStyle name="20% - Accent3 9 6 3 2 2" xfId="6294"/>
    <cellStyle name="20% - Accent3 9 6 3 2 2 2" xfId="6295"/>
    <cellStyle name="20% - Accent3 9 6 3 2 3" xfId="6296"/>
    <cellStyle name="20% - Accent3 9 6 3 3" xfId="6297"/>
    <cellStyle name="20% - Accent3 9 6 3 3 2" xfId="6298"/>
    <cellStyle name="20% - Accent3 9 6 3 4" xfId="6299"/>
    <cellStyle name="20% - Accent3 9 6 4" xfId="6300"/>
    <cellStyle name="20% - Accent3 9 6 4 2" xfId="6301"/>
    <cellStyle name="20% - Accent3 9 6 4 2 2" xfId="6302"/>
    <cellStyle name="20% - Accent3 9 6 4 2 2 2" xfId="6303"/>
    <cellStyle name="20% - Accent3 9 6 4 2 3" xfId="6304"/>
    <cellStyle name="20% - Accent3 9 6 4 3" xfId="6305"/>
    <cellStyle name="20% - Accent3 9 6 4 3 2" xfId="6306"/>
    <cellStyle name="20% - Accent3 9 6 4 4" xfId="6307"/>
    <cellStyle name="20% - Accent3 9 6 5" xfId="6308"/>
    <cellStyle name="20% - Accent3 9 6 5 2" xfId="6309"/>
    <cellStyle name="20% - Accent3 9 6 5 2 2" xfId="6310"/>
    <cellStyle name="20% - Accent3 9 6 5 2 2 2" xfId="6311"/>
    <cellStyle name="20% - Accent3 9 6 5 2 3" xfId="6312"/>
    <cellStyle name="20% - Accent3 9 6 5 3" xfId="6313"/>
    <cellStyle name="20% - Accent3 9 6 5 3 2" xfId="6314"/>
    <cellStyle name="20% - Accent3 9 6 5 4" xfId="6315"/>
    <cellStyle name="20% - Accent3 9 6 6" xfId="6316"/>
    <cellStyle name="20% - Accent3 9 6 6 2" xfId="6317"/>
    <cellStyle name="20% - Accent3 9 6 6 2 2" xfId="6318"/>
    <cellStyle name="20% - Accent3 9 6 6 3" xfId="6319"/>
    <cellStyle name="20% - Accent3 9 6 7" xfId="6320"/>
    <cellStyle name="20% - Accent3 9 6 7 2" xfId="6321"/>
    <cellStyle name="20% - Accent3 9 6 8" xfId="6322"/>
    <cellStyle name="20% - Accent3 9 6 9" xfId="6323"/>
    <cellStyle name="20% - Accent3 9 7" xfId="6324"/>
    <cellStyle name="20% - Accent3 9 7 10" xfId="6325"/>
    <cellStyle name="20% - Accent3 9 7 2" xfId="6326"/>
    <cellStyle name="20% - Accent3 9 7 2 2" xfId="6327"/>
    <cellStyle name="20% - Accent3 9 7 2 2 2" xfId="6328"/>
    <cellStyle name="20% - Accent3 9 7 2 2 2 2" xfId="6329"/>
    <cellStyle name="20% - Accent3 9 7 2 2 3" xfId="6330"/>
    <cellStyle name="20% - Accent3 9 7 2 3" xfId="6331"/>
    <cellStyle name="20% - Accent3 9 7 2 3 2" xfId="6332"/>
    <cellStyle name="20% - Accent3 9 7 2 4" xfId="6333"/>
    <cellStyle name="20% - Accent3 9 7 3" xfId="6334"/>
    <cellStyle name="20% - Accent3 9 7 3 2" xfId="6335"/>
    <cellStyle name="20% - Accent3 9 7 3 2 2" xfId="6336"/>
    <cellStyle name="20% - Accent3 9 7 3 2 2 2" xfId="6337"/>
    <cellStyle name="20% - Accent3 9 7 3 2 3" xfId="6338"/>
    <cellStyle name="20% - Accent3 9 7 3 3" xfId="6339"/>
    <cellStyle name="20% - Accent3 9 7 3 3 2" xfId="6340"/>
    <cellStyle name="20% - Accent3 9 7 3 4" xfId="6341"/>
    <cellStyle name="20% - Accent3 9 7 4" xfId="6342"/>
    <cellStyle name="20% - Accent3 9 7 4 2" xfId="6343"/>
    <cellStyle name="20% - Accent3 9 7 4 2 2" xfId="6344"/>
    <cellStyle name="20% - Accent3 9 7 4 2 2 2" xfId="6345"/>
    <cellStyle name="20% - Accent3 9 7 4 2 3" xfId="6346"/>
    <cellStyle name="20% - Accent3 9 7 4 3" xfId="6347"/>
    <cellStyle name="20% - Accent3 9 7 4 3 2" xfId="6348"/>
    <cellStyle name="20% - Accent3 9 7 4 4" xfId="6349"/>
    <cellStyle name="20% - Accent3 9 7 5" xfId="6350"/>
    <cellStyle name="20% - Accent3 9 7 5 2" xfId="6351"/>
    <cellStyle name="20% - Accent3 9 7 5 2 2" xfId="6352"/>
    <cellStyle name="20% - Accent3 9 7 5 2 2 2" xfId="6353"/>
    <cellStyle name="20% - Accent3 9 7 5 2 3" xfId="6354"/>
    <cellStyle name="20% - Accent3 9 7 5 3" xfId="6355"/>
    <cellStyle name="20% - Accent3 9 7 5 3 2" xfId="6356"/>
    <cellStyle name="20% - Accent3 9 7 5 4" xfId="6357"/>
    <cellStyle name="20% - Accent3 9 7 6" xfId="6358"/>
    <cellStyle name="20% - Accent3 9 7 6 2" xfId="6359"/>
    <cellStyle name="20% - Accent3 9 7 6 2 2" xfId="6360"/>
    <cellStyle name="20% - Accent3 9 7 6 2 2 2" xfId="6361"/>
    <cellStyle name="20% - Accent3 9 7 6 2 3" xfId="6362"/>
    <cellStyle name="20% - Accent3 9 7 6 3" xfId="6363"/>
    <cellStyle name="20% - Accent3 9 7 6 3 2" xfId="6364"/>
    <cellStyle name="20% - Accent3 9 7 6 4" xfId="6365"/>
    <cellStyle name="20% - Accent3 9 7 7" xfId="6366"/>
    <cellStyle name="20% - Accent3 9 7 7 2" xfId="6367"/>
    <cellStyle name="20% - Accent3 9 7 7 2 2" xfId="6368"/>
    <cellStyle name="20% - Accent3 9 7 7 3" xfId="6369"/>
    <cellStyle name="20% - Accent3 9 7 8" xfId="6370"/>
    <cellStyle name="20% - Accent3 9 7 8 2" xfId="6371"/>
    <cellStyle name="20% - Accent3 9 7 9" xfId="6372"/>
    <cellStyle name="20% - Accent3 9 8" xfId="6373"/>
    <cellStyle name="20% - Accent3 9 8 2" xfId="6374"/>
    <cellStyle name="20% - Accent3 9 8 2 2" xfId="6375"/>
    <cellStyle name="20% - Accent3 9 8 2 2 2" xfId="6376"/>
    <cellStyle name="20% - Accent3 9 8 2 3" xfId="6377"/>
    <cellStyle name="20% - Accent3 9 8 3" xfId="6378"/>
    <cellStyle name="20% - Accent3 9 8 3 2" xfId="6379"/>
    <cellStyle name="20% - Accent3 9 8 4" xfId="6380"/>
    <cellStyle name="20% - Accent3 9 9" xfId="6381"/>
    <cellStyle name="20% - Accent3 9 9 2" xfId="6382"/>
    <cellStyle name="20% - Accent3 9 9 2 2" xfId="6383"/>
    <cellStyle name="20% - Accent3 9 9 2 2 2" xfId="6384"/>
    <cellStyle name="20% - Accent3 9 9 2 3" xfId="6385"/>
    <cellStyle name="20% - Accent3 9 9 3" xfId="6386"/>
    <cellStyle name="20% - Accent3 9 9 3 2" xfId="6387"/>
    <cellStyle name="20% - Accent3 9 9 4" xfId="6388"/>
    <cellStyle name="20% - Accent4 10" xfId="6389"/>
    <cellStyle name="20% - Accent4 10 2" xfId="6390"/>
    <cellStyle name="20% - Accent4 10 3" xfId="6391"/>
    <cellStyle name="20% - Accent4 10 3 2" xfId="6392"/>
    <cellStyle name="20% - Accent4 10 3 2 2" xfId="6393"/>
    <cellStyle name="20% - Accent4 10 3 2 2 2" xfId="6394"/>
    <cellStyle name="20% - Accent4 10 3 2 3" xfId="6395"/>
    <cellStyle name="20% - Accent4 10 3 3" xfId="6396"/>
    <cellStyle name="20% - Accent4 10 3 3 2" xfId="6397"/>
    <cellStyle name="20% - Accent4 10 3 4" xfId="6398"/>
    <cellStyle name="20% - Accent4 10 3 5" xfId="6399"/>
    <cellStyle name="20% - Accent4 10 4" xfId="6400"/>
    <cellStyle name="20% - Accent4 10 4 2" xfId="6401"/>
    <cellStyle name="20% - Accent4 10 4 2 2" xfId="6402"/>
    <cellStyle name="20% - Accent4 10 4 3" xfId="6403"/>
    <cellStyle name="20% - Accent4 10 5" xfId="6404"/>
    <cellStyle name="20% - Accent4 10 5 2" xfId="6405"/>
    <cellStyle name="20% - Accent4 10 6" xfId="6406"/>
    <cellStyle name="20% - Accent4 10 6 2" xfId="6407"/>
    <cellStyle name="20% - Accent4 10 7" xfId="6408"/>
    <cellStyle name="20% - Accent4 11" xfId="6409"/>
    <cellStyle name="20% - Accent4 11 10" xfId="6410"/>
    <cellStyle name="20% - Accent4 11 10 2" xfId="6411"/>
    <cellStyle name="20% - Accent4 11 10 2 2" xfId="6412"/>
    <cellStyle name="20% - Accent4 11 10 2 2 2" xfId="6413"/>
    <cellStyle name="20% - Accent4 11 10 2 3" xfId="6414"/>
    <cellStyle name="20% - Accent4 11 10 3" xfId="6415"/>
    <cellStyle name="20% - Accent4 11 10 3 2" xfId="6416"/>
    <cellStyle name="20% - Accent4 11 10 4" xfId="6417"/>
    <cellStyle name="20% - Accent4 11 11" xfId="6418"/>
    <cellStyle name="20% - Accent4 11 11 2" xfId="6419"/>
    <cellStyle name="20% - Accent4 11 11 2 2" xfId="6420"/>
    <cellStyle name="20% - Accent4 11 11 2 2 2" xfId="6421"/>
    <cellStyle name="20% - Accent4 11 11 2 3" xfId="6422"/>
    <cellStyle name="20% - Accent4 11 11 3" xfId="6423"/>
    <cellStyle name="20% - Accent4 11 11 3 2" xfId="6424"/>
    <cellStyle name="20% - Accent4 11 11 4" xfId="6425"/>
    <cellStyle name="20% - Accent4 11 12" xfId="6426"/>
    <cellStyle name="20% - Accent4 11 12 2" xfId="6427"/>
    <cellStyle name="20% - Accent4 11 12 2 2" xfId="6428"/>
    <cellStyle name="20% - Accent4 11 12 2 2 2" xfId="6429"/>
    <cellStyle name="20% - Accent4 11 12 2 3" xfId="6430"/>
    <cellStyle name="20% - Accent4 11 12 3" xfId="6431"/>
    <cellStyle name="20% - Accent4 11 12 3 2" xfId="6432"/>
    <cellStyle name="20% - Accent4 11 12 4" xfId="6433"/>
    <cellStyle name="20% - Accent4 11 13" xfId="6434"/>
    <cellStyle name="20% - Accent4 11 13 2" xfId="6435"/>
    <cellStyle name="20% - Accent4 11 13 2 2" xfId="6436"/>
    <cellStyle name="20% - Accent4 11 13 2 2 2" xfId="6437"/>
    <cellStyle name="20% - Accent4 11 13 2 3" xfId="6438"/>
    <cellStyle name="20% - Accent4 11 13 3" xfId="6439"/>
    <cellStyle name="20% - Accent4 11 13 3 2" xfId="6440"/>
    <cellStyle name="20% - Accent4 11 13 4" xfId="6441"/>
    <cellStyle name="20% - Accent4 11 14" xfId="6442"/>
    <cellStyle name="20% - Accent4 11 14 2" xfId="6443"/>
    <cellStyle name="20% - Accent4 11 14 2 2" xfId="6444"/>
    <cellStyle name="20% - Accent4 11 14 3" xfId="6445"/>
    <cellStyle name="20% - Accent4 11 15" xfId="6446"/>
    <cellStyle name="20% - Accent4 11 15 2" xfId="6447"/>
    <cellStyle name="20% - Accent4 11 16" xfId="6448"/>
    <cellStyle name="20% - Accent4 11 16 2" xfId="6449"/>
    <cellStyle name="20% - Accent4 11 17" xfId="6450"/>
    <cellStyle name="20% - Accent4 11 18" xfId="6451"/>
    <cellStyle name="20% - Accent4 11 2" xfId="6452"/>
    <cellStyle name="20% - Accent4 11 2 2" xfId="6453"/>
    <cellStyle name="20% - Accent4 11 2 2 2" xfId="6454"/>
    <cellStyle name="20% - Accent4 11 2 2 2 2" xfId="6455"/>
    <cellStyle name="20% - Accent4 11 2 2 2 2 2" xfId="6456"/>
    <cellStyle name="20% - Accent4 11 2 2 2 3" xfId="6457"/>
    <cellStyle name="20% - Accent4 11 2 2 3" xfId="6458"/>
    <cellStyle name="20% - Accent4 11 2 2 3 2" xfId="6459"/>
    <cellStyle name="20% - Accent4 11 2 2 4" xfId="6460"/>
    <cellStyle name="20% - Accent4 11 2 3" xfId="6461"/>
    <cellStyle name="20% - Accent4 11 2 3 2" xfId="6462"/>
    <cellStyle name="20% - Accent4 11 2 3 2 2" xfId="6463"/>
    <cellStyle name="20% - Accent4 11 2 3 2 2 2" xfId="6464"/>
    <cellStyle name="20% - Accent4 11 2 3 2 3" xfId="6465"/>
    <cellStyle name="20% - Accent4 11 2 3 3" xfId="6466"/>
    <cellStyle name="20% - Accent4 11 2 3 3 2" xfId="6467"/>
    <cellStyle name="20% - Accent4 11 2 3 4" xfId="6468"/>
    <cellStyle name="20% - Accent4 11 2 4" xfId="6469"/>
    <cellStyle name="20% - Accent4 11 2 4 2" xfId="6470"/>
    <cellStyle name="20% - Accent4 11 2 4 2 2" xfId="6471"/>
    <cellStyle name="20% - Accent4 11 2 4 2 2 2" xfId="6472"/>
    <cellStyle name="20% - Accent4 11 2 4 2 3" xfId="6473"/>
    <cellStyle name="20% - Accent4 11 2 4 3" xfId="6474"/>
    <cellStyle name="20% - Accent4 11 2 4 3 2" xfId="6475"/>
    <cellStyle name="20% - Accent4 11 2 4 4" xfId="6476"/>
    <cellStyle name="20% - Accent4 11 2 5" xfId="6477"/>
    <cellStyle name="20% - Accent4 11 2 5 2" xfId="6478"/>
    <cellStyle name="20% - Accent4 11 2 5 2 2" xfId="6479"/>
    <cellStyle name="20% - Accent4 11 2 5 2 2 2" xfId="6480"/>
    <cellStyle name="20% - Accent4 11 2 5 2 3" xfId="6481"/>
    <cellStyle name="20% - Accent4 11 2 5 3" xfId="6482"/>
    <cellStyle name="20% - Accent4 11 2 5 3 2" xfId="6483"/>
    <cellStyle name="20% - Accent4 11 2 5 4" xfId="6484"/>
    <cellStyle name="20% - Accent4 11 2 6" xfId="6485"/>
    <cellStyle name="20% - Accent4 11 2 6 2" xfId="6486"/>
    <cellStyle name="20% - Accent4 11 2 6 2 2" xfId="6487"/>
    <cellStyle name="20% - Accent4 11 2 6 3" xfId="6488"/>
    <cellStyle name="20% - Accent4 11 2 7" xfId="6489"/>
    <cellStyle name="20% - Accent4 11 2 7 2" xfId="6490"/>
    <cellStyle name="20% - Accent4 11 2 8" xfId="6491"/>
    <cellStyle name="20% - Accent4 11 2 9" xfId="6492"/>
    <cellStyle name="20% - Accent4 11 3" xfId="6493"/>
    <cellStyle name="20% - Accent4 11 3 10" xfId="6494"/>
    <cellStyle name="20% - Accent4 11 3 11" xfId="6495"/>
    <cellStyle name="20% - Accent4 11 3 2" xfId="6496"/>
    <cellStyle name="20% - Accent4 11 3 2 2" xfId="6497"/>
    <cellStyle name="20% - Accent4 11 3 2 2 2" xfId="6498"/>
    <cellStyle name="20% - Accent4 11 3 2 2 2 2" xfId="6499"/>
    <cellStyle name="20% - Accent4 11 3 2 2 2 2 2" xfId="6500"/>
    <cellStyle name="20% - Accent4 11 3 2 2 2 3" xfId="6501"/>
    <cellStyle name="20% - Accent4 11 3 2 2 3" xfId="6502"/>
    <cellStyle name="20% - Accent4 11 3 2 2 3 2" xfId="6503"/>
    <cellStyle name="20% - Accent4 11 3 2 2 4" xfId="6504"/>
    <cellStyle name="20% - Accent4 11 3 2 3" xfId="6505"/>
    <cellStyle name="20% - Accent4 11 3 2 3 2" xfId="6506"/>
    <cellStyle name="20% - Accent4 11 3 2 3 2 2" xfId="6507"/>
    <cellStyle name="20% - Accent4 11 3 2 3 2 2 2" xfId="6508"/>
    <cellStyle name="20% - Accent4 11 3 2 3 2 3" xfId="6509"/>
    <cellStyle name="20% - Accent4 11 3 2 3 3" xfId="6510"/>
    <cellStyle name="20% - Accent4 11 3 2 3 3 2" xfId="6511"/>
    <cellStyle name="20% - Accent4 11 3 2 3 4" xfId="6512"/>
    <cellStyle name="20% - Accent4 11 3 2 4" xfId="6513"/>
    <cellStyle name="20% - Accent4 11 3 2 4 2" xfId="6514"/>
    <cellStyle name="20% - Accent4 11 3 2 4 2 2" xfId="6515"/>
    <cellStyle name="20% - Accent4 11 3 2 4 2 2 2" xfId="6516"/>
    <cellStyle name="20% - Accent4 11 3 2 4 2 3" xfId="6517"/>
    <cellStyle name="20% - Accent4 11 3 2 4 3" xfId="6518"/>
    <cellStyle name="20% - Accent4 11 3 2 4 3 2" xfId="6519"/>
    <cellStyle name="20% - Accent4 11 3 2 4 4" xfId="6520"/>
    <cellStyle name="20% - Accent4 11 3 2 5" xfId="6521"/>
    <cellStyle name="20% - Accent4 11 3 2 5 2" xfId="6522"/>
    <cellStyle name="20% - Accent4 11 3 2 5 2 2" xfId="6523"/>
    <cellStyle name="20% - Accent4 11 3 2 5 2 2 2" xfId="6524"/>
    <cellStyle name="20% - Accent4 11 3 2 5 2 3" xfId="6525"/>
    <cellStyle name="20% - Accent4 11 3 2 5 3" xfId="6526"/>
    <cellStyle name="20% - Accent4 11 3 2 5 3 2" xfId="6527"/>
    <cellStyle name="20% - Accent4 11 3 2 5 4" xfId="6528"/>
    <cellStyle name="20% - Accent4 11 3 2 6" xfId="6529"/>
    <cellStyle name="20% - Accent4 11 3 2 6 2" xfId="6530"/>
    <cellStyle name="20% - Accent4 11 3 2 6 2 2" xfId="6531"/>
    <cellStyle name="20% - Accent4 11 3 2 6 3" xfId="6532"/>
    <cellStyle name="20% - Accent4 11 3 2 7" xfId="6533"/>
    <cellStyle name="20% - Accent4 11 3 2 7 2" xfId="6534"/>
    <cellStyle name="20% - Accent4 11 3 2 8" xfId="6535"/>
    <cellStyle name="20% - Accent4 11 3 2 9" xfId="6536"/>
    <cellStyle name="20% - Accent4 11 3 3" xfId="6537"/>
    <cellStyle name="20% - Accent4 11 3 3 2" xfId="6538"/>
    <cellStyle name="20% - Accent4 11 3 3 2 2" xfId="6539"/>
    <cellStyle name="20% - Accent4 11 3 3 2 2 2" xfId="6540"/>
    <cellStyle name="20% - Accent4 11 3 3 2 2 2 2" xfId="6541"/>
    <cellStyle name="20% - Accent4 11 3 3 2 2 3" xfId="6542"/>
    <cellStyle name="20% - Accent4 11 3 3 2 3" xfId="6543"/>
    <cellStyle name="20% - Accent4 11 3 3 2 3 2" xfId="6544"/>
    <cellStyle name="20% - Accent4 11 3 3 2 4" xfId="6545"/>
    <cellStyle name="20% - Accent4 11 3 3 3" xfId="6546"/>
    <cellStyle name="20% - Accent4 11 3 3 3 2" xfId="6547"/>
    <cellStyle name="20% - Accent4 11 3 3 3 2 2" xfId="6548"/>
    <cellStyle name="20% - Accent4 11 3 3 3 2 2 2" xfId="6549"/>
    <cellStyle name="20% - Accent4 11 3 3 3 2 3" xfId="6550"/>
    <cellStyle name="20% - Accent4 11 3 3 3 3" xfId="6551"/>
    <cellStyle name="20% - Accent4 11 3 3 3 3 2" xfId="6552"/>
    <cellStyle name="20% - Accent4 11 3 3 3 4" xfId="6553"/>
    <cellStyle name="20% - Accent4 11 3 3 4" xfId="6554"/>
    <cellStyle name="20% - Accent4 11 3 3 4 2" xfId="6555"/>
    <cellStyle name="20% - Accent4 11 3 3 4 2 2" xfId="6556"/>
    <cellStyle name="20% - Accent4 11 3 3 4 2 2 2" xfId="6557"/>
    <cellStyle name="20% - Accent4 11 3 3 4 2 3" xfId="6558"/>
    <cellStyle name="20% - Accent4 11 3 3 4 3" xfId="6559"/>
    <cellStyle name="20% - Accent4 11 3 3 4 3 2" xfId="6560"/>
    <cellStyle name="20% - Accent4 11 3 3 4 4" xfId="6561"/>
    <cellStyle name="20% - Accent4 11 3 3 5" xfId="6562"/>
    <cellStyle name="20% - Accent4 11 3 3 5 2" xfId="6563"/>
    <cellStyle name="20% - Accent4 11 3 3 5 2 2" xfId="6564"/>
    <cellStyle name="20% - Accent4 11 3 3 5 3" xfId="6565"/>
    <cellStyle name="20% - Accent4 11 3 3 6" xfId="6566"/>
    <cellStyle name="20% - Accent4 11 3 3 6 2" xfId="6567"/>
    <cellStyle name="20% - Accent4 11 3 3 7" xfId="6568"/>
    <cellStyle name="20% - Accent4 11 3 4" xfId="6569"/>
    <cellStyle name="20% - Accent4 11 3 4 2" xfId="6570"/>
    <cellStyle name="20% - Accent4 11 3 4 2 2" xfId="6571"/>
    <cellStyle name="20% - Accent4 11 3 4 2 2 2" xfId="6572"/>
    <cellStyle name="20% - Accent4 11 3 4 2 3" xfId="6573"/>
    <cellStyle name="20% - Accent4 11 3 4 3" xfId="6574"/>
    <cellStyle name="20% - Accent4 11 3 4 3 2" xfId="6575"/>
    <cellStyle name="20% - Accent4 11 3 4 4" xfId="6576"/>
    <cellStyle name="20% - Accent4 11 3 5" xfId="6577"/>
    <cellStyle name="20% - Accent4 11 3 5 2" xfId="6578"/>
    <cellStyle name="20% - Accent4 11 3 5 2 2" xfId="6579"/>
    <cellStyle name="20% - Accent4 11 3 5 2 2 2" xfId="6580"/>
    <cellStyle name="20% - Accent4 11 3 5 2 3" xfId="6581"/>
    <cellStyle name="20% - Accent4 11 3 5 3" xfId="6582"/>
    <cellStyle name="20% - Accent4 11 3 5 3 2" xfId="6583"/>
    <cellStyle name="20% - Accent4 11 3 5 4" xfId="6584"/>
    <cellStyle name="20% - Accent4 11 3 6" xfId="6585"/>
    <cellStyle name="20% - Accent4 11 3 6 2" xfId="6586"/>
    <cellStyle name="20% - Accent4 11 3 6 2 2" xfId="6587"/>
    <cellStyle name="20% - Accent4 11 3 6 2 2 2" xfId="6588"/>
    <cellStyle name="20% - Accent4 11 3 6 2 3" xfId="6589"/>
    <cellStyle name="20% - Accent4 11 3 6 3" xfId="6590"/>
    <cellStyle name="20% - Accent4 11 3 6 3 2" xfId="6591"/>
    <cellStyle name="20% - Accent4 11 3 6 4" xfId="6592"/>
    <cellStyle name="20% - Accent4 11 3 7" xfId="6593"/>
    <cellStyle name="20% - Accent4 11 3 7 2" xfId="6594"/>
    <cellStyle name="20% - Accent4 11 3 7 2 2" xfId="6595"/>
    <cellStyle name="20% - Accent4 11 3 7 2 2 2" xfId="6596"/>
    <cellStyle name="20% - Accent4 11 3 7 2 3" xfId="6597"/>
    <cellStyle name="20% - Accent4 11 3 7 3" xfId="6598"/>
    <cellStyle name="20% - Accent4 11 3 7 3 2" xfId="6599"/>
    <cellStyle name="20% - Accent4 11 3 7 4" xfId="6600"/>
    <cellStyle name="20% - Accent4 11 3 8" xfId="6601"/>
    <cellStyle name="20% - Accent4 11 3 8 2" xfId="6602"/>
    <cellStyle name="20% - Accent4 11 3 8 2 2" xfId="6603"/>
    <cellStyle name="20% - Accent4 11 3 8 3" xfId="6604"/>
    <cellStyle name="20% - Accent4 11 3 9" xfId="6605"/>
    <cellStyle name="20% - Accent4 11 3 9 2" xfId="6606"/>
    <cellStyle name="20% - Accent4 11 4" xfId="6607"/>
    <cellStyle name="20% - Accent4 11 4 2" xfId="6608"/>
    <cellStyle name="20% - Accent4 11 4 2 2" xfId="6609"/>
    <cellStyle name="20% - Accent4 11 4 2 2 2" xfId="6610"/>
    <cellStyle name="20% - Accent4 11 4 2 2 2 2" xfId="6611"/>
    <cellStyle name="20% - Accent4 11 4 2 2 3" xfId="6612"/>
    <cellStyle name="20% - Accent4 11 4 2 3" xfId="6613"/>
    <cellStyle name="20% - Accent4 11 4 2 3 2" xfId="6614"/>
    <cellStyle name="20% - Accent4 11 4 2 4" xfId="6615"/>
    <cellStyle name="20% - Accent4 11 4 3" xfId="6616"/>
    <cellStyle name="20% - Accent4 11 4 3 2" xfId="6617"/>
    <cellStyle name="20% - Accent4 11 4 3 2 2" xfId="6618"/>
    <cellStyle name="20% - Accent4 11 4 3 2 2 2" xfId="6619"/>
    <cellStyle name="20% - Accent4 11 4 3 2 3" xfId="6620"/>
    <cellStyle name="20% - Accent4 11 4 3 3" xfId="6621"/>
    <cellStyle name="20% - Accent4 11 4 3 3 2" xfId="6622"/>
    <cellStyle name="20% - Accent4 11 4 3 4" xfId="6623"/>
    <cellStyle name="20% - Accent4 11 4 4" xfId="6624"/>
    <cellStyle name="20% - Accent4 11 4 4 2" xfId="6625"/>
    <cellStyle name="20% - Accent4 11 4 4 2 2" xfId="6626"/>
    <cellStyle name="20% - Accent4 11 4 4 2 2 2" xfId="6627"/>
    <cellStyle name="20% - Accent4 11 4 4 2 3" xfId="6628"/>
    <cellStyle name="20% - Accent4 11 4 4 3" xfId="6629"/>
    <cellStyle name="20% - Accent4 11 4 4 3 2" xfId="6630"/>
    <cellStyle name="20% - Accent4 11 4 4 4" xfId="6631"/>
    <cellStyle name="20% - Accent4 11 4 5" xfId="6632"/>
    <cellStyle name="20% - Accent4 11 4 5 2" xfId="6633"/>
    <cellStyle name="20% - Accent4 11 4 5 2 2" xfId="6634"/>
    <cellStyle name="20% - Accent4 11 4 5 2 2 2" xfId="6635"/>
    <cellStyle name="20% - Accent4 11 4 5 2 3" xfId="6636"/>
    <cellStyle name="20% - Accent4 11 4 5 3" xfId="6637"/>
    <cellStyle name="20% - Accent4 11 4 5 3 2" xfId="6638"/>
    <cellStyle name="20% - Accent4 11 4 5 4" xfId="6639"/>
    <cellStyle name="20% - Accent4 11 4 6" xfId="6640"/>
    <cellStyle name="20% - Accent4 11 4 6 2" xfId="6641"/>
    <cellStyle name="20% - Accent4 11 4 6 2 2" xfId="6642"/>
    <cellStyle name="20% - Accent4 11 4 6 3" xfId="6643"/>
    <cellStyle name="20% - Accent4 11 4 7" xfId="6644"/>
    <cellStyle name="20% - Accent4 11 4 7 2" xfId="6645"/>
    <cellStyle name="20% - Accent4 11 4 8" xfId="6646"/>
    <cellStyle name="20% - Accent4 11 4 9" xfId="6647"/>
    <cellStyle name="20% - Accent4 11 5" xfId="6648"/>
    <cellStyle name="20% - Accent4 11 5 2" xfId="6649"/>
    <cellStyle name="20% - Accent4 11 5 2 2" xfId="6650"/>
    <cellStyle name="20% - Accent4 11 5 2 2 2" xfId="6651"/>
    <cellStyle name="20% - Accent4 11 5 2 2 2 2" xfId="6652"/>
    <cellStyle name="20% - Accent4 11 5 2 2 3" xfId="6653"/>
    <cellStyle name="20% - Accent4 11 5 2 3" xfId="6654"/>
    <cellStyle name="20% - Accent4 11 5 2 3 2" xfId="6655"/>
    <cellStyle name="20% - Accent4 11 5 2 4" xfId="6656"/>
    <cellStyle name="20% - Accent4 11 5 3" xfId="6657"/>
    <cellStyle name="20% - Accent4 11 5 3 2" xfId="6658"/>
    <cellStyle name="20% - Accent4 11 5 3 2 2" xfId="6659"/>
    <cellStyle name="20% - Accent4 11 5 3 2 2 2" xfId="6660"/>
    <cellStyle name="20% - Accent4 11 5 3 2 3" xfId="6661"/>
    <cellStyle name="20% - Accent4 11 5 3 3" xfId="6662"/>
    <cellStyle name="20% - Accent4 11 5 3 3 2" xfId="6663"/>
    <cellStyle name="20% - Accent4 11 5 3 4" xfId="6664"/>
    <cellStyle name="20% - Accent4 11 5 4" xfId="6665"/>
    <cellStyle name="20% - Accent4 11 5 4 2" xfId="6666"/>
    <cellStyle name="20% - Accent4 11 5 4 2 2" xfId="6667"/>
    <cellStyle name="20% - Accent4 11 5 4 2 2 2" xfId="6668"/>
    <cellStyle name="20% - Accent4 11 5 4 2 3" xfId="6669"/>
    <cellStyle name="20% - Accent4 11 5 4 3" xfId="6670"/>
    <cellStyle name="20% - Accent4 11 5 4 3 2" xfId="6671"/>
    <cellStyle name="20% - Accent4 11 5 4 4" xfId="6672"/>
    <cellStyle name="20% - Accent4 11 5 5" xfId="6673"/>
    <cellStyle name="20% - Accent4 11 5 5 2" xfId="6674"/>
    <cellStyle name="20% - Accent4 11 5 5 2 2" xfId="6675"/>
    <cellStyle name="20% - Accent4 11 5 5 2 2 2" xfId="6676"/>
    <cellStyle name="20% - Accent4 11 5 5 2 3" xfId="6677"/>
    <cellStyle name="20% - Accent4 11 5 5 3" xfId="6678"/>
    <cellStyle name="20% - Accent4 11 5 5 3 2" xfId="6679"/>
    <cellStyle name="20% - Accent4 11 5 5 4" xfId="6680"/>
    <cellStyle name="20% - Accent4 11 5 6" xfId="6681"/>
    <cellStyle name="20% - Accent4 11 5 6 2" xfId="6682"/>
    <cellStyle name="20% - Accent4 11 5 6 2 2" xfId="6683"/>
    <cellStyle name="20% - Accent4 11 5 6 3" xfId="6684"/>
    <cellStyle name="20% - Accent4 11 5 7" xfId="6685"/>
    <cellStyle name="20% - Accent4 11 5 7 2" xfId="6686"/>
    <cellStyle name="20% - Accent4 11 5 8" xfId="6687"/>
    <cellStyle name="20% - Accent4 11 5 9" xfId="6688"/>
    <cellStyle name="20% - Accent4 11 6" xfId="6689"/>
    <cellStyle name="20% - Accent4 11 6 2" xfId="6690"/>
    <cellStyle name="20% - Accent4 11 6 2 2" xfId="6691"/>
    <cellStyle name="20% - Accent4 11 6 2 2 2" xfId="6692"/>
    <cellStyle name="20% - Accent4 11 6 2 2 2 2" xfId="6693"/>
    <cellStyle name="20% - Accent4 11 6 2 2 3" xfId="6694"/>
    <cellStyle name="20% - Accent4 11 6 2 3" xfId="6695"/>
    <cellStyle name="20% - Accent4 11 6 2 3 2" xfId="6696"/>
    <cellStyle name="20% - Accent4 11 6 2 4" xfId="6697"/>
    <cellStyle name="20% - Accent4 11 6 3" xfId="6698"/>
    <cellStyle name="20% - Accent4 11 6 3 2" xfId="6699"/>
    <cellStyle name="20% - Accent4 11 6 3 2 2" xfId="6700"/>
    <cellStyle name="20% - Accent4 11 6 3 2 2 2" xfId="6701"/>
    <cellStyle name="20% - Accent4 11 6 3 2 3" xfId="6702"/>
    <cellStyle name="20% - Accent4 11 6 3 3" xfId="6703"/>
    <cellStyle name="20% - Accent4 11 6 3 3 2" xfId="6704"/>
    <cellStyle name="20% - Accent4 11 6 3 4" xfId="6705"/>
    <cellStyle name="20% - Accent4 11 6 4" xfId="6706"/>
    <cellStyle name="20% - Accent4 11 6 4 2" xfId="6707"/>
    <cellStyle name="20% - Accent4 11 6 4 2 2" xfId="6708"/>
    <cellStyle name="20% - Accent4 11 6 4 2 2 2" xfId="6709"/>
    <cellStyle name="20% - Accent4 11 6 4 2 3" xfId="6710"/>
    <cellStyle name="20% - Accent4 11 6 4 3" xfId="6711"/>
    <cellStyle name="20% - Accent4 11 6 4 3 2" xfId="6712"/>
    <cellStyle name="20% - Accent4 11 6 4 4" xfId="6713"/>
    <cellStyle name="20% - Accent4 11 6 5" xfId="6714"/>
    <cellStyle name="20% - Accent4 11 6 5 2" xfId="6715"/>
    <cellStyle name="20% - Accent4 11 6 5 2 2" xfId="6716"/>
    <cellStyle name="20% - Accent4 11 6 5 2 2 2" xfId="6717"/>
    <cellStyle name="20% - Accent4 11 6 5 2 3" xfId="6718"/>
    <cellStyle name="20% - Accent4 11 6 5 3" xfId="6719"/>
    <cellStyle name="20% - Accent4 11 6 5 3 2" xfId="6720"/>
    <cellStyle name="20% - Accent4 11 6 5 4" xfId="6721"/>
    <cellStyle name="20% - Accent4 11 6 6" xfId="6722"/>
    <cellStyle name="20% - Accent4 11 6 6 2" xfId="6723"/>
    <cellStyle name="20% - Accent4 11 6 6 2 2" xfId="6724"/>
    <cellStyle name="20% - Accent4 11 6 6 3" xfId="6725"/>
    <cellStyle name="20% - Accent4 11 6 7" xfId="6726"/>
    <cellStyle name="20% - Accent4 11 6 7 2" xfId="6727"/>
    <cellStyle name="20% - Accent4 11 6 8" xfId="6728"/>
    <cellStyle name="20% - Accent4 11 6 9" xfId="6729"/>
    <cellStyle name="20% - Accent4 11 7" xfId="6730"/>
    <cellStyle name="20% - Accent4 11 7 10" xfId="6731"/>
    <cellStyle name="20% - Accent4 11 7 2" xfId="6732"/>
    <cellStyle name="20% - Accent4 11 7 2 2" xfId="6733"/>
    <cellStyle name="20% - Accent4 11 7 2 2 2" xfId="6734"/>
    <cellStyle name="20% - Accent4 11 7 2 2 2 2" xfId="6735"/>
    <cellStyle name="20% - Accent4 11 7 2 2 3" xfId="6736"/>
    <cellStyle name="20% - Accent4 11 7 2 3" xfId="6737"/>
    <cellStyle name="20% - Accent4 11 7 2 3 2" xfId="6738"/>
    <cellStyle name="20% - Accent4 11 7 2 4" xfId="6739"/>
    <cellStyle name="20% - Accent4 11 7 3" xfId="6740"/>
    <cellStyle name="20% - Accent4 11 7 3 2" xfId="6741"/>
    <cellStyle name="20% - Accent4 11 7 3 2 2" xfId="6742"/>
    <cellStyle name="20% - Accent4 11 7 3 2 2 2" xfId="6743"/>
    <cellStyle name="20% - Accent4 11 7 3 2 3" xfId="6744"/>
    <cellStyle name="20% - Accent4 11 7 3 3" xfId="6745"/>
    <cellStyle name="20% - Accent4 11 7 3 3 2" xfId="6746"/>
    <cellStyle name="20% - Accent4 11 7 3 4" xfId="6747"/>
    <cellStyle name="20% - Accent4 11 7 4" xfId="6748"/>
    <cellStyle name="20% - Accent4 11 7 4 2" xfId="6749"/>
    <cellStyle name="20% - Accent4 11 7 4 2 2" xfId="6750"/>
    <cellStyle name="20% - Accent4 11 7 4 2 2 2" xfId="6751"/>
    <cellStyle name="20% - Accent4 11 7 4 2 3" xfId="6752"/>
    <cellStyle name="20% - Accent4 11 7 4 3" xfId="6753"/>
    <cellStyle name="20% - Accent4 11 7 4 3 2" xfId="6754"/>
    <cellStyle name="20% - Accent4 11 7 4 4" xfId="6755"/>
    <cellStyle name="20% - Accent4 11 7 5" xfId="6756"/>
    <cellStyle name="20% - Accent4 11 7 5 2" xfId="6757"/>
    <cellStyle name="20% - Accent4 11 7 5 2 2" xfId="6758"/>
    <cellStyle name="20% - Accent4 11 7 5 2 2 2" xfId="6759"/>
    <cellStyle name="20% - Accent4 11 7 5 2 3" xfId="6760"/>
    <cellStyle name="20% - Accent4 11 7 5 3" xfId="6761"/>
    <cellStyle name="20% - Accent4 11 7 5 3 2" xfId="6762"/>
    <cellStyle name="20% - Accent4 11 7 5 4" xfId="6763"/>
    <cellStyle name="20% - Accent4 11 7 6" xfId="6764"/>
    <cellStyle name="20% - Accent4 11 7 6 2" xfId="6765"/>
    <cellStyle name="20% - Accent4 11 7 6 2 2" xfId="6766"/>
    <cellStyle name="20% - Accent4 11 7 6 2 2 2" xfId="6767"/>
    <cellStyle name="20% - Accent4 11 7 6 2 3" xfId="6768"/>
    <cellStyle name="20% - Accent4 11 7 6 3" xfId="6769"/>
    <cellStyle name="20% - Accent4 11 7 6 3 2" xfId="6770"/>
    <cellStyle name="20% - Accent4 11 7 6 4" xfId="6771"/>
    <cellStyle name="20% - Accent4 11 7 7" xfId="6772"/>
    <cellStyle name="20% - Accent4 11 7 7 2" xfId="6773"/>
    <cellStyle name="20% - Accent4 11 7 7 2 2" xfId="6774"/>
    <cellStyle name="20% - Accent4 11 7 7 3" xfId="6775"/>
    <cellStyle name="20% - Accent4 11 7 8" xfId="6776"/>
    <cellStyle name="20% - Accent4 11 7 8 2" xfId="6777"/>
    <cellStyle name="20% - Accent4 11 7 9" xfId="6778"/>
    <cellStyle name="20% - Accent4 11 8" xfId="6779"/>
    <cellStyle name="20% - Accent4 11 8 2" xfId="6780"/>
    <cellStyle name="20% - Accent4 11 8 2 2" xfId="6781"/>
    <cellStyle name="20% - Accent4 11 8 2 2 2" xfId="6782"/>
    <cellStyle name="20% - Accent4 11 8 2 3" xfId="6783"/>
    <cellStyle name="20% - Accent4 11 8 3" xfId="6784"/>
    <cellStyle name="20% - Accent4 11 8 3 2" xfId="6785"/>
    <cellStyle name="20% - Accent4 11 8 4" xfId="6786"/>
    <cellStyle name="20% - Accent4 11 9" xfId="6787"/>
    <cellStyle name="20% - Accent4 11 9 2" xfId="6788"/>
    <cellStyle name="20% - Accent4 11 9 2 2" xfId="6789"/>
    <cellStyle name="20% - Accent4 11 9 2 2 2" xfId="6790"/>
    <cellStyle name="20% - Accent4 11 9 2 3" xfId="6791"/>
    <cellStyle name="20% - Accent4 11 9 3" xfId="6792"/>
    <cellStyle name="20% - Accent4 11 9 3 2" xfId="6793"/>
    <cellStyle name="20% - Accent4 11 9 4" xfId="6794"/>
    <cellStyle name="20% - Accent4 12" xfId="6795"/>
    <cellStyle name="20% - Accent4 12 2" xfId="6796"/>
    <cellStyle name="20% - Accent4 12 2 2" xfId="6797"/>
    <cellStyle name="20% - Accent4 12 2 2 2" xfId="6798"/>
    <cellStyle name="20% - Accent4 12 2 2 2 2" xfId="6799"/>
    <cellStyle name="20% - Accent4 12 2 2 3" xfId="6800"/>
    <cellStyle name="20% - Accent4 12 2 3" xfId="6801"/>
    <cellStyle name="20% - Accent4 12 2 3 2" xfId="6802"/>
    <cellStyle name="20% - Accent4 12 2 4" xfId="6803"/>
    <cellStyle name="20% - Accent4 12 2 4 2" xfId="6804"/>
    <cellStyle name="20% - Accent4 12 2 5" xfId="6805"/>
    <cellStyle name="20% - Accent4 12 3" xfId="6806"/>
    <cellStyle name="20% - Accent4 12 3 2" xfId="6807"/>
    <cellStyle name="20% - Accent4 12 3 2 2" xfId="6808"/>
    <cellStyle name="20% - Accent4 12 3 3" xfId="6809"/>
    <cellStyle name="20% - Accent4 12 4" xfId="6810"/>
    <cellStyle name="20% - Accent4 12 4 2" xfId="6811"/>
    <cellStyle name="20% - Accent4 12 5" xfId="6812"/>
    <cellStyle name="20% - Accent4 12 5 2" xfId="6813"/>
    <cellStyle name="20% - Accent4 12 6" xfId="6814"/>
    <cellStyle name="20% - Accent4 12 7" xfId="6815"/>
    <cellStyle name="20% - Accent4 13" xfId="6816"/>
    <cellStyle name="20% - Accent4 13 2" xfId="6817"/>
    <cellStyle name="20% - Accent4 13 2 2" xfId="6818"/>
    <cellStyle name="20% - Accent4 13 3" xfId="6819"/>
    <cellStyle name="20% - Accent4 14" xfId="6820"/>
    <cellStyle name="20% - Accent4 14 2" xfId="6821"/>
    <cellStyle name="20% - Accent4 14 3" xfId="6822"/>
    <cellStyle name="20% - Accent4 15" xfId="6823"/>
    <cellStyle name="20% - Accent4 15 2" xfId="6824"/>
    <cellStyle name="20% - Accent4 16" xfId="6825"/>
    <cellStyle name="20% - Accent4 17" xfId="6826"/>
    <cellStyle name="20% - Accent4 18" xfId="6827"/>
    <cellStyle name="20% - Accent4 19" xfId="6828"/>
    <cellStyle name="20% - Accent4 2" xfId="6829"/>
    <cellStyle name="20% - Accent4 2 10" xfId="6830"/>
    <cellStyle name="20% - Accent4 2 11" xfId="6831"/>
    <cellStyle name="20% - Accent4 2 12" xfId="6832"/>
    <cellStyle name="20% - Accent4 2 13" xfId="6833"/>
    <cellStyle name="20% - Accent4 2 14" xfId="6834"/>
    <cellStyle name="20% - Accent4 2 15" xfId="6835"/>
    <cellStyle name="20% - Accent4 2 16" xfId="6836"/>
    <cellStyle name="20% - Accent4 2 17" xfId="6837"/>
    <cellStyle name="20% - Accent4 2 18" xfId="6838"/>
    <cellStyle name="20% - Accent4 2 2" xfId="6839"/>
    <cellStyle name="20% - Accent4 2 2 2" xfId="6840"/>
    <cellStyle name="20% - Accent4 2 2 3" xfId="6841"/>
    <cellStyle name="20% - Accent4 2 2 4" xfId="6842"/>
    <cellStyle name="20% - Accent4 2 2 5" xfId="6843"/>
    <cellStyle name="20% - Accent4 2 2_Sheet1" xfId="6844"/>
    <cellStyle name="20% - Accent4 2 3" xfId="6845"/>
    <cellStyle name="20% - Accent4 2 4" xfId="6846"/>
    <cellStyle name="20% - Accent4 2 5" xfId="6847"/>
    <cellStyle name="20% - Accent4 2 6" xfId="6848"/>
    <cellStyle name="20% - Accent4 2 7" xfId="6849"/>
    <cellStyle name="20% - Accent4 2 8" xfId="6850"/>
    <cellStyle name="20% - Accent4 2 9" xfId="6851"/>
    <cellStyle name="20% - Accent4 2_BallGrid" xfId="6852"/>
    <cellStyle name="20% - Accent4 20" xfId="6853"/>
    <cellStyle name="20% - Accent4 3" xfId="6854"/>
    <cellStyle name="20% - Accent4 3 10" xfId="6855"/>
    <cellStyle name="20% - Accent4 3 2" xfId="6856"/>
    <cellStyle name="20% - Accent4 3 3" xfId="6857"/>
    <cellStyle name="20% - Accent4 3 4" xfId="6858"/>
    <cellStyle name="20% - Accent4 3 5" xfId="6859"/>
    <cellStyle name="20% - Accent4 3 6" xfId="6860"/>
    <cellStyle name="20% - Accent4 3 7" xfId="6861"/>
    <cellStyle name="20% - Accent4 3 8" xfId="6862"/>
    <cellStyle name="20% - Accent4 3 9" xfId="6863"/>
    <cellStyle name="20% - Accent4 3_BallGrid" xfId="6864"/>
    <cellStyle name="20% - Accent4 4" xfId="6865"/>
    <cellStyle name="20% - Accent4 4 2" xfId="6866"/>
    <cellStyle name="20% - Accent4 4 2 2" xfId="6867"/>
    <cellStyle name="20% - Accent4 4 3" xfId="6868"/>
    <cellStyle name="20% - Accent4 4 3 2" xfId="6869"/>
    <cellStyle name="20% - Accent4 4 4" xfId="6870"/>
    <cellStyle name="20% - Accent4 4 5" xfId="6871"/>
    <cellStyle name="20% - Accent4 4 6" xfId="6872"/>
    <cellStyle name="20% - Accent4 4 7" xfId="6873"/>
    <cellStyle name="20% - Accent4 4 8" xfId="6874"/>
    <cellStyle name="20% - Accent4 4 9" xfId="6875"/>
    <cellStyle name="20% - Accent4 5" xfId="6876"/>
    <cellStyle name="20% - Accent4 5 10" xfId="6877"/>
    <cellStyle name="20% - Accent4 5 10 2" xfId="6878"/>
    <cellStyle name="20% - Accent4 5 10 2 2" xfId="6879"/>
    <cellStyle name="20% - Accent4 5 10 2 2 2" xfId="6880"/>
    <cellStyle name="20% - Accent4 5 10 2 3" xfId="6881"/>
    <cellStyle name="20% - Accent4 5 10 3" xfId="6882"/>
    <cellStyle name="20% - Accent4 5 10 3 2" xfId="6883"/>
    <cellStyle name="20% - Accent4 5 10 4" xfId="6884"/>
    <cellStyle name="20% - Accent4 5 11" xfId="6885"/>
    <cellStyle name="20% - Accent4 5 11 2" xfId="6886"/>
    <cellStyle name="20% - Accent4 5 11 2 2" xfId="6887"/>
    <cellStyle name="20% - Accent4 5 11 2 2 2" xfId="6888"/>
    <cellStyle name="20% - Accent4 5 11 2 3" xfId="6889"/>
    <cellStyle name="20% - Accent4 5 11 3" xfId="6890"/>
    <cellStyle name="20% - Accent4 5 11 3 2" xfId="6891"/>
    <cellStyle name="20% - Accent4 5 11 4" xfId="6892"/>
    <cellStyle name="20% - Accent4 5 12" xfId="6893"/>
    <cellStyle name="20% - Accent4 5 12 2" xfId="6894"/>
    <cellStyle name="20% - Accent4 5 12 2 2" xfId="6895"/>
    <cellStyle name="20% - Accent4 5 12 2 2 2" xfId="6896"/>
    <cellStyle name="20% - Accent4 5 12 2 3" xfId="6897"/>
    <cellStyle name="20% - Accent4 5 12 3" xfId="6898"/>
    <cellStyle name="20% - Accent4 5 12 3 2" xfId="6899"/>
    <cellStyle name="20% - Accent4 5 12 4" xfId="6900"/>
    <cellStyle name="20% - Accent4 5 13" xfId="6901"/>
    <cellStyle name="20% - Accent4 5 13 2" xfId="6902"/>
    <cellStyle name="20% - Accent4 5 13 2 2" xfId="6903"/>
    <cellStyle name="20% - Accent4 5 13 2 2 2" xfId="6904"/>
    <cellStyle name="20% - Accent4 5 13 2 3" xfId="6905"/>
    <cellStyle name="20% - Accent4 5 13 3" xfId="6906"/>
    <cellStyle name="20% - Accent4 5 13 3 2" xfId="6907"/>
    <cellStyle name="20% - Accent4 5 13 4" xfId="6908"/>
    <cellStyle name="20% - Accent4 5 14" xfId="6909"/>
    <cellStyle name="20% - Accent4 5 14 2" xfId="6910"/>
    <cellStyle name="20% - Accent4 5 14 2 2" xfId="6911"/>
    <cellStyle name="20% - Accent4 5 14 2 2 2" xfId="6912"/>
    <cellStyle name="20% - Accent4 5 14 2 3" xfId="6913"/>
    <cellStyle name="20% - Accent4 5 14 3" xfId="6914"/>
    <cellStyle name="20% - Accent4 5 14 3 2" xfId="6915"/>
    <cellStyle name="20% - Accent4 5 14 4" xfId="6916"/>
    <cellStyle name="20% - Accent4 5 15" xfId="6917"/>
    <cellStyle name="20% - Accent4 5 15 2" xfId="6918"/>
    <cellStyle name="20% - Accent4 5 15 2 2" xfId="6919"/>
    <cellStyle name="20% - Accent4 5 15 3" xfId="6920"/>
    <cellStyle name="20% - Accent4 5 16" xfId="6921"/>
    <cellStyle name="20% - Accent4 5 16 2" xfId="6922"/>
    <cellStyle name="20% - Accent4 5 17" xfId="6923"/>
    <cellStyle name="20% - Accent4 5 17 2" xfId="6924"/>
    <cellStyle name="20% - Accent4 5 18" xfId="6925"/>
    <cellStyle name="20% - Accent4 5 19" xfId="6926"/>
    <cellStyle name="20% - Accent4 5 2" xfId="6927"/>
    <cellStyle name="20% - Accent4 5 2 10" xfId="6928"/>
    <cellStyle name="20% - Accent4 5 2 2" xfId="6929"/>
    <cellStyle name="20% - Accent4 5 2 2 2" xfId="6930"/>
    <cellStyle name="20% - Accent4 5 2 2 2 2" xfId="6931"/>
    <cellStyle name="20% - Accent4 5 2 2 2 2 2" xfId="6932"/>
    <cellStyle name="20% - Accent4 5 2 2 2 3" xfId="6933"/>
    <cellStyle name="20% - Accent4 5 2 2 3" xfId="6934"/>
    <cellStyle name="20% - Accent4 5 2 2 3 2" xfId="6935"/>
    <cellStyle name="20% - Accent4 5 2 2 4" xfId="6936"/>
    <cellStyle name="20% - Accent4 5 2 3" xfId="6937"/>
    <cellStyle name="20% - Accent4 5 2 3 2" xfId="6938"/>
    <cellStyle name="20% - Accent4 5 2 3 2 2" xfId="6939"/>
    <cellStyle name="20% - Accent4 5 2 3 2 2 2" xfId="6940"/>
    <cellStyle name="20% - Accent4 5 2 3 2 3" xfId="6941"/>
    <cellStyle name="20% - Accent4 5 2 3 3" xfId="6942"/>
    <cellStyle name="20% - Accent4 5 2 3 3 2" xfId="6943"/>
    <cellStyle name="20% - Accent4 5 2 3 4" xfId="6944"/>
    <cellStyle name="20% - Accent4 5 2 4" xfId="6945"/>
    <cellStyle name="20% - Accent4 5 2 4 2" xfId="6946"/>
    <cellStyle name="20% - Accent4 5 2 4 2 2" xfId="6947"/>
    <cellStyle name="20% - Accent4 5 2 4 2 2 2" xfId="6948"/>
    <cellStyle name="20% - Accent4 5 2 4 2 3" xfId="6949"/>
    <cellStyle name="20% - Accent4 5 2 4 3" xfId="6950"/>
    <cellStyle name="20% - Accent4 5 2 4 3 2" xfId="6951"/>
    <cellStyle name="20% - Accent4 5 2 4 4" xfId="6952"/>
    <cellStyle name="20% - Accent4 5 2 5" xfId="6953"/>
    <cellStyle name="20% - Accent4 5 2 5 2" xfId="6954"/>
    <cellStyle name="20% - Accent4 5 2 5 2 2" xfId="6955"/>
    <cellStyle name="20% - Accent4 5 2 5 2 2 2" xfId="6956"/>
    <cellStyle name="20% - Accent4 5 2 5 2 3" xfId="6957"/>
    <cellStyle name="20% - Accent4 5 2 5 3" xfId="6958"/>
    <cellStyle name="20% - Accent4 5 2 5 3 2" xfId="6959"/>
    <cellStyle name="20% - Accent4 5 2 5 4" xfId="6960"/>
    <cellStyle name="20% - Accent4 5 2 6" xfId="6961"/>
    <cellStyle name="20% - Accent4 5 2 6 2" xfId="6962"/>
    <cellStyle name="20% - Accent4 5 2 6 2 2" xfId="6963"/>
    <cellStyle name="20% - Accent4 5 2 6 3" xfId="6964"/>
    <cellStyle name="20% - Accent4 5 2 7" xfId="6965"/>
    <cellStyle name="20% - Accent4 5 2 7 2" xfId="6966"/>
    <cellStyle name="20% - Accent4 5 2 8" xfId="6967"/>
    <cellStyle name="20% - Accent4 5 2 8 2" xfId="6968"/>
    <cellStyle name="20% - Accent4 5 2 9" xfId="6969"/>
    <cellStyle name="20% - Accent4 5 3" xfId="6970"/>
    <cellStyle name="20% - Accent4 5 3 10" xfId="6971"/>
    <cellStyle name="20% - Accent4 5 3 11" xfId="6972"/>
    <cellStyle name="20% - Accent4 5 3 12" xfId="6973"/>
    <cellStyle name="20% - Accent4 5 3 2" xfId="6974"/>
    <cellStyle name="20% - Accent4 5 3 2 2" xfId="6975"/>
    <cellStyle name="20% - Accent4 5 3 2 2 2" xfId="6976"/>
    <cellStyle name="20% - Accent4 5 3 2 2 2 2" xfId="6977"/>
    <cellStyle name="20% - Accent4 5 3 2 2 2 2 2" xfId="6978"/>
    <cellStyle name="20% - Accent4 5 3 2 2 2 3" xfId="6979"/>
    <cellStyle name="20% - Accent4 5 3 2 2 3" xfId="6980"/>
    <cellStyle name="20% - Accent4 5 3 2 2 3 2" xfId="6981"/>
    <cellStyle name="20% - Accent4 5 3 2 2 4" xfId="6982"/>
    <cellStyle name="20% - Accent4 5 3 2 3" xfId="6983"/>
    <cellStyle name="20% - Accent4 5 3 2 3 2" xfId="6984"/>
    <cellStyle name="20% - Accent4 5 3 2 3 2 2" xfId="6985"/>
    <cellStyle name="20% - Accent4 5 3 2 3 2 2 2" xfId="6986"/>
    <cellStyle name="20% - Accent4 5 3 2 3 2 3" xfId="6987"/>
    <cellStyle name="20% - Accent4 5 3 2 3 3" xfId="6988"/>
    <cellStyle name="20% - Accent4 5 3 2 3 3 2" xfId="6989"/>
    <cellStyle name="20% - Accent4 5 3 2 3 4" xfId="6990"/>
    <cellStyle name="20% - Accent4 5 3 2 4" xfId="6991"/>
    <cellStyle name="20% - Accent4 5 3 2 4 2" xfId="6992"/>
    <cellStyle name="20% - Accent4 5 3 2 4 2 2" xfId="6993"/>
    <cellStyle name="20% - Accent4 5 3 2 4 2 2 2" xfId="6994"/>
    <cellStyle name="20% - Accent4 5 3 2 4 2 3" xfId="6995"/>
    <cellStyle name="20% - Accent4 5 3 2 4 3" xfId="6996"/>
    <cellStyle name="20% - Accent4 5 3 2 4 3 2" xfId="6997"/>
    <cellStyle name="20% - Accent4 5 3 2 4 4" xfId="6998"/>
    <cellStyle name="20% - Accent4 5 3 2 5" xfId="6999"/>
    <cellStyle name="20% - Accent4 5 3 2 5 2" xfId="7000"/>
    <cellStyle name="20% - Accent4 5 3 2 5 2 2" xfId="7001"/>
    <cellStyle name="20% - Accent4 5 3 2 5 2 2 2" xfId="7002"/>
    <cellStyle name="20% - Accent4 5 3 2 5 2 3" xfId="7003"/>
    <cellStyle name="20% - Accent4 5 3 2 5 3" xfId="7004"/>
    <cellStyle name="20% - Accent4 5 3 2 5 3 2" xfId="7005"/>
    <cellStyle name="20% - Accent4 5 3 2 5 4" xfId="7006"/>
    <cellStyle name="20% - Accent4 5 3 2 6" xfId="7007"/>
    <cellStyle name="20% - Accent4 5 3 2 6 2" xfId="7008"/>
    <cellStyle name="20% - Accent4 5 3 2 6 2 2" xfId="7009"/>
    <cellStyle name="20% - Accent4 5 3 2 6 3" xfId="7010"/>
    <cellStyle name="20% - Accent4 5 3 2 7" xfId="7011"/>
    <cellStyle name="20% - Accent4 5 3 2 7 2" xfId="7012"/>
    <cellStyle name="20% - Accent4 5 3 2 8" xfId="7013"/>
    <cellStyle name="20% - Accent4 5 3 2 9" xfId="7014"/>
    <cellStyle name="20% - Accent4 5 3 3" xfId="7015"/>
    <cellStyle name="20% - Accent4 5 3 3 2" xfId="7016"/>
    <cellStyle name="20% - Accent4 5 3 3 2 2" xfId="7017"/>
    <cellStyle name="20% - Accent4 5 3 3 2 2 2" xfId="7018"/>
    <cellStyle name="20% - Accent4 5 3 3 2 2 2 2" xfId="7019"/>
    <cellStyle name="20% - Accent4 5 3 3 2 2 3" xfId="7020"/>
    <cellStyle name="20% - Accent4 5 3 3 2 3" xfId="7021"/>
    <cellStyle name="20% - Accent4 5 3 3 2 3 2" xfId="7022"/>
    <cellStyle name="20% - Accent4 5 3 3 2 4" xfId="7023"/>
    <cellStyle name="20% - Accent4 5 3 3 3" xfId="7024"/>
    <cellStyle name="20% - Accent4 5 3 3 3 2" xfId="7025"/>
    <cellStyle name="20% - Accent4 5 3 3 3 2 2" xfId="7026"/>
    <cellStyle name="20% - Accent4 5 3 3 3 2 2 2" xfId="7027"/>
    <cellStyle name="20% - Accent4 5 3 3 3 2 3" xfId="7028"/>
    <cellStyle name="20% - Accent4 5 3 3 3 3" xfId="7029"/>
    <cellStyle name="20% - Accent4 5 3 3 3 3 2" xfId="7030"/>
    <cellStyle name="20% - Accent4 5 3 3 3 4" xfId="7031"/>
    <cellStyle name="20% - Accent4 5 3 3 4" xfId="7032"/>
    <cellStyle name="20% - Accent4 5 3 3 4 2" xfId="7033"/>
    <cellStyle name="20% - Accent4 5 3 3 4 2 2" xfId="7034"/>
    <cellStyle name="20% - Accent4 5 3 3 4 2 2 2" xfId="7035"/>
    <cellStyle name="20% - Accent4 5 3 3 4 2 3" xfId="7036"/>
    <cellStyle name="20% - Accent4 5 3 3 4 3" xfId="7037"/>
    <cellStyle name="20% - Accent4 5 3 3 4 3 2" xfId="7038"/>
    <cellStyle name="20% - Accent4 5 3 3 4 4" xfId="7039"/>
    <cellStyle name="20% - Accent4 5 3 3 5" xfId="7040"/>
    <cellStyle name="20% - Accent4 5 3 3 5 2" xfId="7041"/>
    <cellStyle name="20% - Accent4 5 3 3 5 2 2" xfId="7042"/>
    <cellStyle name="20% - Accent4 5 3 3 5 3" xfId="7043"/>
    <cellStyle name="20% - Accent4 5 3 3 6" xfId="7044"/>
    <cellStyle name="20% - Accent4 5 3 3 6 2" xfId="7045"/>
    <cellStyle name="20% - Accent4 5 3 3 7" xfId="7046"/>
    <cellStyle name="20% - Accent4 5 3 4" xfId="7047"/>
    <cellStyle name="20% - Accent4 5 3 4 2" xfId="7048"/>
    <cellStyle name="20% - Accent4 5 3 4 2 2" xfId="7049"/>
    <cellStyle name="20% - Accent4 5 3 4 2 2 2" xfId="7050"/>
    <cellStyle name="20% - Accent4 5 3 4 2 3" xfId="7051"/>
    <cellStyle name="20% - Accent4 5 3 4 3" xfId="7052"/>
    <cellStyle name="20% - Accent4 5 3 4 3 2" xfId="7053"/>
    <cellStyle name="20% - Accent4 5 3 4 4" xfId="7054"/>
    <cellStyle name="20% - Accent4 5 3 5" xfId="7055"/>
    <cellStyle name="20% - Accent4 5 3 5 2" xfId="7056"/>
    <cellStyle name="20% - Accent4 5 3 5 2 2" xfId="7057"/>
    <cellStyle name="20% - Accent4 5 3 5 2 2 2" xfId="7058"/>
    <cellStyle name="20% - Accent4 5 3 5 2 3" xfId="7059"/>
    <cellStyle name="20% - Accent4 5 3 5 3" xfId="7060"/>
    <cellStyle name="20% - Accent4 5 3 5 3 2" xfId="7061"/>
    <cellStyle name="20% - Accent4 5 3 5 4" xfId="7062"/>
    <cellStyle name="20% - Accent4 5 3 6" xfId="7063"/>
    <cellStyle name="20% - Accent4 5 3 6 2" xfId="7064"/>
    <cellStyle name="20% - Accent4 5 3 6 2 2" xfId="7065"/>
    <cellStyle name="20% - Accent4 5 3 6 2 2 2" xfId="7066"/>
    <cellStyle name="20% - Accent4 5 3 6 2 3" xfId="7067"/>
    <cellStyle name="20% - Accent4 5 3 6 3" xfId="7068"/>
    <cellStyle name="20% - Accent4 5 3 6 3 2" xfId="7069"/>
    <cellStyle name="20% - Accent4 5 3 6 4" xfId="7070"/>
    <cellStyle name="20% - Accent4 5 3 7" xfId="7071"/>
    <cellStyle name="20% - Accent4 5 3 7 2" xfId="7072"/>
    <cellStyle name="20% - Accent4 5 3 7 2 2" xfId="7073"/>
    <cellStyle name="20% - Accent4 5 3 7 2 2 2" xfId="7074"/>
    <cellStyle name="20% - Accent4 5 3 7 2 3" xfId="7075"/>
    <cellStyle name="20% - Accent4 5 3 7 3" xfId="7076"/>
    <cellStyle name="20% - Accent4 5 3 7 3 2" xfId="7077"/>
    <cellStyle name="20% - Accent4 5 3 7 4" xfId="7078"/>
    <cellStyle name="20% - Accent4 5 3 8" xfId="7079"/>
    <cellStyle name="20% - Accent4 5 3 8 2" xfId="7080"/>
    <cellStyle name="20% - Accent4 5 3 8 2 2" xfId="7081"/>
    <cellStyle name="20% - Accent4 5 3 8 3" xfId="7082"/>
    <cellStyle name="20% - Accent4 5 3 9" xfId="7083"/>
    <cellStyle name="20% - Accent4 5 3 9 2" xfId="7084"/>
    <cellStyle name="20% - Accent4 5 4" xfId="7085"/>
    <cellStyle name="20% - Accent4 5 4 10" xfId="7086"/>
    <cellStyle name="20% - Accent4 5 4 2" xfId="7087"/>
    <cellStyle name="20% - Accent4 5 4 2 2" xfId="7088"/>
    <cellStyle name="20% - Accent4 5 4 2 2 2" xfId="7089"/>
    <cellStyle name="20% - Accent4 5 4 2 2 2 2" xfId="7090"/>
    <cellStyle name="20% - Accent4 5 4 2 2 3" xfId="7091"/>
    <cellStyle name="20% - Accent4 5 4 2 3" xfId="7092"/>
    <cellStyle name="20% - Accent4 5 4 2 3 2" xfId="7093"/>
    <cellStyle name="20% - Accent4 5 4 2 4" xfId="7094"/>
    <cellStyle name="20% - Accent4 5 4 3" xfId="7095"/>
    <cellStyle name="20% - Accent4 5 4 3 2" xfId="7096"/>
    <cellStyle name="20% - Accent4 5 4 3 2 2" xfId="7097"/>
    <cellStyle name="20% - Accent4 5 4 3 2 2 2" xfId="7098"/>
    <cellStyle name="20% - Accent4 5 4 3 2 3" xfId="7099"/>
    <cellStyle name="20% - Accent4 5 4 3 3" xfId="7100"/>
    <cellStyle name="20% - Accent4 5 4 3 3 2" xfId="7101"/>
    <cellStyle name="20% - Accent4 5 4 3 4" xfId="7102"/>
    <cellStyle name="20% - Accent4 5 4 4" xfId="7103"/>
    <cellStyle name="20% - Accent4 5 4 4 2" xfId="7104"/>
    <cellStyle name="20% - Accent4 5 4 4 2 2" xfId="7105"/>
    <cellStyle name="20% - Accent4 5 4 4 2 2 2" xfId="7106"/>
    <cellStyle name="20% - Accent4 5 4 4 2 3" xfId="7107"/>
    <cellStyle name="20% - Accent4 5 4 4 3" xfId="7108"/>
    <cellStyle name="20% - Accent4 5 4 4 3 2" xfId="7109"/>
    <cellStyle name="20% - Accent4 5 4 4 4" xfId="7110"/>
    <cellStyle name="20% - Accent4 5 4 5" xfId="7111"/>
    <cellStyle name="20% - Accent4 5 4 5 2" xfId="7112"/>
    <cellStyle name="20% - Accent4 5 4 5 2 2" xfId="7113"/>
    <cellStyle name="20% - Accent4 5 4 5 2 2 2" xfId="7114"/>
    <cellStyle name="20% - Accent4 5 4 5 2 3" xfId="7115"/>
    <cellStyle name="20% - Accent4 5 4 5 3" xfId="7116"/>
    <cellStyle name="20% - Accent4 5 4 5 3 2" xfId="7117"/>
    <cellStyle name="20% - Accent4 5 4 5 4" xfId="7118"/>
    <cellStyle name="20% - Accent4 5 4 6" xfId="7119"/>
    <cellStyle name="20% - Accent4 5 4 6 2" xfId="7120"/>
    <cellStyle name="20% - Accent4 5 4 6 2 2" xfId="7121"/>
    <cellStyle name="20% - Accent4 5 4 6 3" xfId="7122"/>
    <cellStyle name="20% - Accent4 5 4 7" xfId="7123"/>
    <cellStyle name="20% - Accent4 5 4 7 2" xfId="7124"/>
    <cellStyle name="20% - Accent4 5 4 8" xfId="7125"/>
    <cellStyle name="20% - Accent4 5 4 9" xfId="7126"/>
    <cellStyle name="20% - Accent4 5 5" xfId="7127"/>
    <cellStyle name="20% - Accent4 5 5 2" xfId="7128"/>
    <cellStyle name="20% - Accent4 5 5 2 2" xfId="7129"/>
    <cellStyle name="20% - Accent4 5 5 2 2 2" xfId="7130"/>
    <cellStyle name="20% - Accent4 5 5 2 2 2 2" xfId="7131"/>
    <cellStyle name="20% - Accent4 5 5 2 2 3" xfId="7132"/>
    <cellStyle name="20% - Accent4 5 5 2 3" xfId="7133"/>
    <cellStyle name="20% - Accent4 5 5 2 3 2" xfId="7134"/>
    <cellStyle name="20% - Accent4 5 5 2 4" xfId="7135"/>
    <cellStyle name="20% - Accent4 5 5 3" xfId="7136"/>
    <cellStyle name="20% - Accent4 5 5 3 2" xfId="7137"/>
    <cellStyle name="20% - Accent4 5 5 3 2 2" xfId="7138"/>
    <cellStyle name="20% - Accent4 5 5 3 2 2 2" xfId="7139"/>
    <cellStyle name="20% - Accent4 5 5 3 2 3" xfId="7140"/>
    <cellStyle name="20% - Accent4 5 5 3 3" xfId="7141"/>
    <cellStyle name="20% - Accent4 5 5 3 3 2" xfId="7142"/>
    <cellStyle name="20% - Accent4 5 5 3 4" xfId="7143"/>
    <cellStyle name="20% - Accent4 5 5 4" xfId="7144"/>
    <cellStyle name="20% - Accent4 5 5 4 2" xfId="7145"/>
    <cellStyle name="20% - Accent4 5 5 4 2 2" xfId="7146"/>
    <cellStyle name="20% - Accent4 5 5 4 2 2 2" xfId="7147"/>
    <cellStyle name="20% - Accent4 5 5 4 2 3" xfId="7148"/>
    <cellStyle name="20% - Accent4 5 5 4 3" xfId="7149"/>
    <cellStyle name="20% - Accent4 5 5 4 3 2" xfId="7150"/>
    <cellStyle name="20% - Accent4 5 5 4 4" xfId="7151"/>
    <cellStyle name="20% - Accent4 5 5 5" xfId="7152"/>
    <cellStyle name="20% - Accent4 5 5 5 2" xfId="7153"/>
    <cellStyle name="20% - Accent4 5 5 5 2 2" xfId="7154"/>
    <cellStyle name="20% - Accent4 5 5 5 2 2 2" xfId="7155"/>
    <cellStyle name="20% - Accent4 5 5 5 2 3" xfId="7156"/>
    <cellStyle name="20% - Accent4 5 5 5 3" xfId="7157"/>
    <cellStyle name="20% - Accent4 5 5 5 3 2" xfId="7158"/>
    <cellStyle name="20% - Accent4 5 5 5 4" xfId="7159"/>
    <cellStyle name="20% - Accent4 5 5 6" xfId="7160"/>
    <cellStyle name="20% - Accent4 5 5 6 2" xfId="7161"/>
    <cellStyle name="20% - Accent4 5 5 6 2 2" xfId="7162"/>
    <cellStyle name="20% - Accent4 5 5 6 3" xfId="7163"/>
    <cellStyle name="20% - Accent4 5 5 7" xfId="7164"/>
    <cellStyle name="20% - Accent4 5 5 7 2" xfId="7165"/>
    <cellStyle name="20% - Accent4 5 5 8" xfId="7166"/>
    <cellStyle name="20% - Accent4 5 5 9" xfId="7167"/>
    <cellStyle name="20% - Accent4 5 6" xfId="7168"/>
    <cellStyle name="20% - Accent4 5 6 2" xfId="7169"/>
    <cellStyle name="20% - Accent4 5 6 2 2" xfId="7170"/>
    <cellStyle name="20% - Accent4 5 6 2 2 2" xfId="7171"/>
    <cellStyle name="20% - Accent4 5 6 2 2 2 2" xfId="7172"/>
    <cellStyle name="20% - Accent4 5 6 2 2 3" xfId="7173"/>
    <cellStyle name="20% - Accent4 5 6 2 3" xfId="7174"/>
    <cellStyle name="20% - Accent4 5 6 2 3 2" xfId="7175"/>
    <cellStyle name="20% - Accent4 5 6 2 4" xfId="7176"/>
    <cellStyle name="20% - Accent4 5 6 3" xfId="7177"/>
    <cellStyle name="20% - Accent4 5 6 3 2" xfId="7178"/>
    <cellStyle name="20% - Accent4 5 6 3 2 2" xfId="7179"/>
    <cellStyle name="20% - Accent4 5 6 3 2 2 2" xfId="7180"/>
    <cellStyle name="20% - Accent4 5 6 3 2 3" xfId="7181"/>
    <cellStyle name="20% - Accent4 5 6 3 3" xfId="7182"/>
    <cellStyle name="20% - Accent4 5 6 3 3 2" xfId="7183"/>
    <cellStyle name="20% - Accent4 5 6 3 4" xfId="7184"/>
    <cellStyle name="20% - Accent4 5 6 4" xfId="7185"/>
    <cellStyle name="20% - Accent4 5 6 4 2" xfId="7186"/>
    <cellStyle name="20% - Accent4 5 6 4 2 2" xfId="7187"/>
    <cellStyle name="20% - Accent4 5 6 4 2 2 2" xfId="7188"/>
    <cellStyle name="20% - Accent4 5 6 4 2 3" xfId="7189"/>
    <cellStyle name="20% - Accent4 5 6 4 3" xfId="7190"/>
    <cellStyle name="20% - Accent4 5 6 4 3 2" xfId="7191"/>
    <cellStyle name="20% - Accent4 5 6 4 4" xfId="7192"/>
    <cellStyle name="20% - Accent4 5 6 5" xfId="7193"/>
    <cellStyle name="20% - Accent4 5 6 5 2" xfId="7194"/>
    <cellStyle name="20% - Accent4 5 6 5 2 2" xfId="7195"/>
    <cellStyle name="20% - Accent4 5 6 5 2 2 2" xfId="7196"/>
    <cellStyle name="20% - Accent4 5 6 5 2 3" xfId="7197"/>
    <cellStyle name="20% - Accent4 5 6 5 3" xfId="7198"/>
    <cellStyle name="20% - Accent4 5 6 5 3 2" xfId="7199"/>
    <cellStyle name="20% - Accent4 5 6 5 4" xfId="7200"/>
    <cellStyle name="20% - Accent4 5 6 6" xfId="7201"/>
    <cellStyle name="20% - Accent4 5 6 6 2" xfId="7202"/>
    <cellStyle name="20% - Accent4 5 6 6 2 2" xfId="7203"/>
    <cellStyle name="20% - Accent4 5 6 6 3" xfId="7204"/>
    <cellStyle name="20% - Accent4 5 6 7" xfId="7205"/>
    <cellStyle name="20% - Accent4 5 6 7 2" xfId="7206"/>
    <cellStyle name="20% - Accent4 5 6 8" xfId="7207"/>
    <cellStyle name="20% - Accent4 5 6 9" xfId="7208"/>
    <cellStyle name="20% - Accent4 5 7" xfId="7209"/>
    <cellStyle name="20% - Accent4 5 7 10" xfId="7210"/>
    <cellStyle name="20% - Accent4 5 7 2" xfId="7211"/>
    <cellStyle name="20% - Accent4 5 7 2 2" xfId="7212"/>
    <cellStyle name="20% - Accent4 5 7 2 2 2" xfId="7213"/>
    <cellStyle name="20% - Accent4 5 7 2 2 2 2" xfId="7214"/>
    <cellStyle name="20% - Accent4 5 7 2 2 3" xfId="7215"/>
    <cellStyle name="20% - Accent4 5 7 2 3" xfId="7216"/>
    <cellStyle name="20% - Accent4 5 7 2 3 2" xfId="7217"/>
    <cellStyle name="20% - Accent4 5 7 2 4" xfId="7218"/>
    <cellStyle name="20% - Accent4 5 7 3" xfId="7219"/>
    <cellStyle name="20% - Accent4 5 7 3 2" xfId="7220"/>
    <cellStyle name="20% - Accent4 5 7 3 2 2" xfId="7221"/>
    <cellStyle name="20% - Accent4 5 7 3 2 2 2" xfId="7222"/>
    <cellStyle name="20% - Accent4 5 7 3 2 3" xfId="7223"/>
    <cellStyle name="20% - Accent4 5 7 3 3" xfId="7224"/>
    <cellStyle name="20% - Accent4 5 7 3 3 2" xfId="7225"/>
    <cellStyle name="20% - Accent4 5 7 3 4" xfId="7226"/>
    <cellStyle name="20% - Accent4 5 7 4" xfId="7227"/>
    <cellStyle name="20% - Accent4 5 7 4 2" xfId="7228"/>
    <cellStyle name="20% - Accent4 5 7 4 2 2" xfId="7229"/>
    <cellStyle name="20% - Accent4 5 7 4 2 2 2" xfId="7230"/>
    <cellStyle name="20% - Accent4 5 7 4 2 3" xfId="7231"/>
    <cellStyle name="20% - Accent4 5 7 4 3" xfId="7232"/>
    <cellStyle name="20% - Accent4 5 7 4 3 2" xfId="7233"/>
    <cellStyle name="20% - Accent4 5 7 4 4" xfId="7234"/>
    <cellStyle name="20% - Accent4 5 7 5" xfId="7235"/>
    <cellStyle name="20% - Accent4 5 7 5 2" xfId="7236"/>
    <cellStyle name="20% - Accent4 5 7 5 2 2" xfId="7237"/>
    <cellStyle name="20% - Accent4 5 7 5 2 2 2" xfId="7238"/>
    <cellStyle name="20% - Accent4 5 7 5 2 3" xfId="7239"/>
    <cellStyle name="20% - Accent4 5 7 5 3" xfId="7240"/>
    <cellStyle name="20% - Accent4 5 7 5 3 2" xfId="7241"/>
    <cellStyle name="20% - Accent4 5 7 5 4" xfId="7242"/>
    <cellStyle name="20% - Accent4 5 7 6" xfId="7243"/>
    <cellStyle name="20% - Accent4 5 7 6 2" xfId="7244"/>
    <cellStyle name="20% - Accent4 5 7 6 2 2" xfId="7245"/>
    <cellStyle name="20% - Accent4 5 7 6 2 2 2" xfId="7246"/>
    <cellStyle name="20% - Accent4 5 7 6 2 3" xfId="7247"/>
    <cellStyle name="20% - Accent4 5 7 6 3" xfId="7248"/>
    <cellStyle name="20% - Accent4 5 7 6 3 2" xfId="7249"/>
    <cellStyle name="20% - Accent4 5 7 6 4" xfId="7250"/>
    <cellStyle name="20% - Accent4 5 7 7" xfId="7251"/>
    <cellStyle name="20% - Accent4 5 7 7 2" xfId="7252"/>
    <cellStyle name="20% - Accent4 5 7 7 2 2" xfId="7253"/>
    <cellStyle name="20% - Accent4 5 7 7 3" xfId="7254"/>
    <cellStyle name="20% - Accent4 5 7 8" xfId="7255"/>
    <cellStyle name="20% - Accent4 5 7 8 2" xfId="7256"/>
    <cellStyle name="20% - Accent4 5 7 9" xfId="7257"/>
    <cellStyle name="20% - Accent4 5 8" xfId="7258"/>
    <cellStyle name="20% - Accent4 5 8 2" xfId="7259"/>
    <cellStyle name="20% - Accent4 5 8 2 2" xfId="7260"/>
    <cellStyle name="20% - Accent4 5 8 2 2 2" xfId="7261"/>
    <cellStyle name="20% - Accent4 5 8 2 3" xfId="7262"/>
    <cellStyle name="20% - Accent4 5 8 3" xfId="7263"/>
    <cellStyle name="20% - Accent4 5 8 3 2" xfId="7264"/>
    <cellStyle name="20% - Accent4 5 8 4" xfId="7265"/>
    <cellStyle name="20% - Accent4 5 9" xfId="7266"/>
    <cellStyle name="20% - Accent4 6" xfId="7267"/>
    <cellStyle name="20% - Accent4 6 10" xfId="7268"/>
    <cellStyle name="20% - Accent4 6 10 2" xfId="7269"/>
    <cellStyle name="20% - Accent4 6 10 2 2" xfId="7270"/>
    <cellStyle name="20% - Accent4 6 10 2 2 2" xfId="7271"/>
    <cellStyle name="20% - Accent4 6 10 2 3" xfId="7272"/>
    <cellStyle name="20% - Accent4 6 10 3" xfId="7273"/>
    <cellStyle name="20% - Accent4 6 10 3 2" xfId="7274"/>
    <cellStyle name="20% - Accent4 6 10 4" xfId="7275"/>
    <cellStyle name="20% - Accent4 6 11" xfId="7276"/>
    <cellStyle name="20% - Accent4 6 11 2" xfId="7277"/>
    <cellStyle name="20% - Accent4 6 11 2 2" xfId="7278"/>
    <cellStyle name="20% - Accent4 6 11 2 2 2" xfId="7279"/>
    <cellStyle name="20% - Accent4 6 11 2 3" xfId="7280"/>
    <cellStyle name="20% - Accent4 6 11 3" xfId="7281"/>
    <cellStyle name="20% - Accent4 6 11 3 2" xfId="7282"/>
    <cellStyle name="20% - Accent4 6 11 4" xfId="7283"/>
    <cellStyle name="20% - Accent4 6 12" xfId="7284"/>
    <cellStyle name="20% - Accent4 6 12 2" xfId="7285"/>
    <cellStyle name="20% - Accent4 6 12 2 2" xfId="7286"/>
    <cellStyle name="20% - Accent4 6 12 2 2 2" xfId="7287"/>
    <cellStyle name="20% - Accent4 6 12 2 3" xfId="7288"/>
    <cellStyle name="20% - Accent4 6 12 3" xfId="7289"/>
    <cellStyle name="20% - Accent4 6 12 3 2" xfId="7290"/>
    <cellStyle name="20% - Accent4 6 12 4" xfId="7291"/>
    <cellStyle name="20% - Accent4 6 13" xfId="7292"/>
    <cellStyle name="20% - Accent4 6 13 2" xfId="7293"/>
    <cellStyle name="20% - Accent4 6 13 2 2" xfId="7294"/>
    <cellStyle name="20% - Accent4 6 13 2 2 2" xfId="7295"/>
    <cellStyle name="20% - Accent4 6 13 2 3" xfId="7296"/>
    <cellStyle name="20% - Accent4 6 13 3" xfId="7297"/>
    <cellStyle name="20% - Accent4 6 13 3 2" xfId="7298"/>
    <cellStyle name="20% - Accent4 6 13 4" xfId="7299"/>
    <cellStyle name="20% - Accent4 6 14" xfId="7300"/>
    <cellStyle name="20% - Accent4 6 14 2" xfId="7301"/>
    <cellStyle name="20% - Accent4 6 14 2 2" xfId="7302"/>
    <cellStyle name="20% - Accent4 6 14 3" xfId="7303"/>
    <cellStyle name="20% - Accent4 6 15" xfId="7304"/>
    <cellStyle name="20% - Accent4 6 15 2" xfId="7305"/>
    <cellStyle name="20% - Accent4 6 16" xfId="7306"/>
    <cellStyle name="20% - Accent4 6 16 2" xfId="7307"/>
    <cellStyle name="20% - Accent4 6 17" xfId="7308"/>
    <cellStyle name="20% - Accent4 6 18" xfId="7309"/>
    <cellStyle name="20% - Accent4 6 2" xfId="7310"/>
    <cellStyle name="20% - Accent4 6 2 10" xfId="7311"/>
    <cellStyle name="20% - Accent4 6 2 2" xfId="7312"/>
    <cellStyle name="20% - Accent4 6 2 2 2" xfId="7313"/>
    <cellStyle name="20% - Accent4 6 2 2 2 2" xfId="7314"/>
    <cellStyle name="20% - Accent4 6 2 2 2 2 2" xfId="7315"/>
    <cellStyle name="20% - Accent4 6 2 2 2 3" xfId="7316"/>
    <cellStyle name="20% - Accent4 6 2 2 3" xfId="7317"/>
    <cellStyle name="20% - Accent4 6 2 2 3 2" xfId="7318"/>
    <cellStyle name="20% - Accent4 6 2 2 4" xfId="7319"/>
    <cellStyle name="20% - Accent4 6 2 3" xfId="7320"/>
    <cellStyle name="20% - Accent4 6 2 3 2" xfId="7321"/>
    <cellStyle name="20% - Accent4 6 2 3 2 2" xfId="7322"/>
    <cellStyle name="20% - Accent4 6 2 3 2 2 2" xfId="7323"/>
    <cellStyle name="20% - Accent4 6 2 3 2 3" xfId="7324"/>
    <cellStyle name="20% - Accent4 6 2 3 3" xfId="7325"/>
    <cellStyle name="20% - Accent4 6 2 3 3 2" xfId="7326"/>
    <cellStyle name="20% - Accent4 6 2 3 4" xfId="7327"/>
    <cellStyle name="20% - Accent4 6 2 4" xfId="7328"/>
    <cellStyle name="20% - Accent4 6 2 4 2" xfId="7329"/>
    <cellStyle name="20% - Accent4 6 2 4 2 2" xfId="7330"/>
    <cellStyle name="20% - Accent4 6 2 4 2 2 2" xfId="7331"/>
    <cellStyle name="20% - Accent4 6 2 4 2 3" xfId="7332"/>
    <cellStyle name="20% - Accent4 6 2 4 3" xfId="7333"/>
    <cellStyle name="20% - Accent4 6 2 4 3 2" xfId="7334"/>
    <cellStyle name="20% - Accent4 6 2 4 4" xfId="7335"/>
    <cellStyle name="20% - Accent4 6 2 5" xfId="7336"/>
    <cellStyle name="20% - Accent4 6 2 5 2" xfId="7337"/>
    <cellStyle name="20% - Accent4 6 2 5 2 2" xfId="7338"/>
    <cellStyle name="20% - Accent4 6 2 5 2 2 2" xfId="7339"/>
    <cellStyle name="20% - Accent4 6 2 5 2 3" xfId="7340"/>
    <cellStyle name="20% - Accent4 6 2 5 3" xfId="7341"/>
    <cellStyle name="20% - Accent4 6 2 5 3 2" xfId="7342"/>
    <cellStyle name="20% - Accent4 6 2 5 4" xfId="7343"/>
    <cellStyle name="20% - Accent4 6 2 6" xfId="7344"/>
    <cellStyle name="20% - Accent4 6 2 6 2" xfId="7345"/>
    <cellStyle name="20% - Accent4 6 2 6 2 2" xfId="7346"/>
    <cellStyle name="20% - Accent4 6 2 6 3" xfId="7347"/>
    <cellStyle name="20% - Accent4 6 2 7" xfId="7348"/>
    <cellStyle name="20% - Accent4 6 2 7 2" xfId="7349"/>
    <cellStyle name="20% - Accent4 6 2 8" xfId="7350"/>
    <cellStyle name="20% - Accent4 6 2 8 2" xfId="7351"/>
    <cellStyle name="20% - Accent4 6 2 9" xfId="7352"/>
    <cellStyle name="20% - Accent4 6 3" xfId="7353"/>
    <cellStyle name="20% - Accent4 6 3 10" xfId="7354"/>
    <cellStyle name="20% - Accent4 6 3 11" xfId="7355"/>
    <cellStyle name="20% - Accent4 6 3 12" xfId="7356"/>
    <cellStyle name="20% - Accent4 6 3 2" xfId="7357"/>
    <cellStyle name="20% - Accent4 6 3 2 2" xfId="7358"/>
    <cellStyle name="20% - Accent4 6 3 2 2 2" xfId="7359"/>
    <cellStyle name="20% - Accent4 6 3 2 2 2 2" xfId="7360"/>
    <cellStyle name="20% - Accent4 6 3 2 2 2 2 2" xfId="7361"/>
    <cellStyle name="20% - Accent4 6 3 2 2 2 3" xfId="7362"/>
    <cellStyle name="20% - Accent4 6 3 2 2 3" xfId="7363"/>
    <cellStyle name="20% - Accent4 6 3 2 2 3 2" xfId="7364"/>
    <cellStyle name="20% - Accent4 6 3 2 2 4" xfId="7365"/>
    <cellStyle name="20% - Accent4 6 3 2 3" xfId="7366"/>
    <cellStyle name="20% - Accent4 6 3 2 3 2" xfId="7367"/>
    <cellStyle name="20% - Accent4 6 3 2 3 2 2" xfId="7368"/>
    <cellStyle name="20% - Accent4 6 3 2 3 2 2 2" xfId="7369"/>
    <cellStyle name="20% - Accent4 6 3 2 3 2 3" xfId="7370"/>
    <cellStyle name="20% - Accent4 6 3 2 3 3" xfId="7371"/>
    <cellStyle name="20% - Accent4 6 3 2 3 3 2" xfId="7372"/>
    <cellStyle name="20% - Accent4 6 3 2 3 4" xfId="7373"/>
    <cellStyle name="20% - Accent4 6 3 2 4" xfId="7374"/>
    <cellStyle name="20% - Accent4 6 3 2 4 2" xfId="7375"/>
    <cellStyle name="20% - Accent4 6 3 2 4 2 2" xfId="7376"/>
    <cellStyle name="20% - Accent4 6 3 2 4 2 2 2" xfId="7377"/>
    <cellStyle name="20% - Accent4 6 3 2 4 2 3" xfId="7378"/>
    <cellStyle name="20% - Accent4 6 3 2 4 3" xfId="7379"/>
    <cellStyle name="20% - Accent4 6 3 2 4 3 2" xfId="7380"/>
    <cellStyle name="20% - Accent4 6 3 2 4 4" xfId="7381"/>
    <cellStyle name="20% - Accent4 6 3 2 5" xfId="7382"/>
    <cellStyle name="20% - Accent4 6 3 2 5 2" xfId="7383"/>
    <cellStyle name="20% - Accent4 6 3 2 5 2 2" xfId="7384"/>
    <cellStyle name="20% - Accent4 6 3 2 5 2 2 2" xfId="7385"/>
    <cellStyle name="20% - Accent4 6 3 2 5 2 3" xfId="7386"/>
    <cellStyle name="20% - Accent4 6 3 2 5 3" xfId="7387"/>
    <cellStyle name="20% - Accent4 6 3 2 5 3 2" xfId="7388"/>
    <cellStyle name="20% - Accent4 6 3 2 5 4" xfId="7389"/>
    <cellStyle name="20% - Accent4 6 3 2 6" xfId="7390"/>
    <cellStyle name="20% - Accent4 6 3 2 6 2" xfId="7391"/>
    <cellStyle name="20% - Accent4 6 3 2 6 2 2" xfId="7392"/>
    <cellStyle name="20% - Accent4 6 3 2 6 3" xfId="7393"/>
    <cellStyle name="20% - Accent4 6 3 2 7" xfId="7394"/>
    <cellStyle name="20% - Accent4 6 3 2 7 2" xfId="7395"/>
    <cellStyle name="20% - Accent4 6 3 2 8" xfId="7396"/>
    <cellStyle name="20% - Accent4 6 3 2 9" xfId="7397"/>
    <cellStyle name="20% - Accent4 6 3 3" xfId="7398"/>
    <cellStyle name="20% - Accent4 6 3 3 2" xfId="7399"/>
    <cellStyle name="20% - Accent4 6 3 3 2 2" xfId="7400"/>
    <cellStyle name="20% - Accent4 6 3 3 2 2 2" xfId="7401"/>
    <cellStyle name="20% - Accent4 6 3 3 2 2 2 2" xfId="7402"/>
    <cellStyle name="20% - Accent4 6 3 3 2 2 3" xfId="7403"/>
    <cellStyle name="20% - Accent4 6 3 3 2 3" xfId="7404"/>
    <cellStyle name="20% - Accent4 6 3 3 2 3 2" xfId="7405"/>
    <cellStyle name="20% - Accent4 6 3 3 2 4" xfId="7406"/>
    <cellStyle name="20% - Accent4 6 3 3 3" xfId="7407"/>
    <cellStyle name="20% - Accent4 6 3 3 3 2" xfId="7408"/>
    <cellStyle name="20% - Accent4 6 3 3 3 2 2" xfId="7409"/>
    <cellStyle name="20% - Accent4 6 3 3 3 2 2 2" xfId="7410"/>
    <cellStyle name="20% - Accent4 6 3 3 3 2 3" xfId="7411"/>
    <cellStyle name="20% - Accent4 6 3 3 3 3" xfId="7412"/>
    <cellStyle name="20% - Accent4 6 3 3 3 3 2" xfId="7413"/>
    <cellStyle name="20% - Accent4 6 3 3 3 4" xfId="7414"/>
    <cellStyle name="20% - Accent4 6 3 3 4" xfId="7415"/>
    <cellStyle name="20% - Accent4 6 3 3 4 2" xfId="7416"/>
    <cellStyle name="20% - Accent4 6 3 3 4 2 2" xfId="7417"/>
    <cellStyle name="20% - Accent4 6 3 3 4 2 2 2" xfId="7418"/>
    <cellStyle name="20% - Accent4 6 3 3 4 2 3" xfId="7419"/>
    <cellStyle name="20% - Accent4 6 3 3 4 3" xfId="7420"/>
    <cellStyle name="20% - Accent4 6 3 3 4 3 2" xfId="7421"/>
    <cellStyle name="20% - Accent4 6 3 3 4 4" xfId="7422"/>
    <cellStyle name="20% - Accent4 6 3 3 5" xfId="7423"/>
    <cellStyle name="20% - Accent4 6 3 3 5 2" xfId="7424"/>
    <cellStyle name="20% - Accent4 6 3 3 5 2 2" xfId="7425"/>
    <cellStyle name="20% - Accent4 6 3 3 5 3" xfId="7426"/>
    <cellStyle name="20% - Accent4 6 3 3 6" xfId="7427"/>
    <cellStyle name="20% - Accent4 6 3 3 6 2" xfId="7428"/>
    <cellStyle name="20% - Accent4 6 3 3 7" xfId="7429"/>
    <cellStyle name="20% - Accent4 6 3 4" xfId="7430"/>
    <cellStyle name="20% - Accent4 6 3 4 2" xfId="7431"/>
    <cellStyle name="20% - Accent4 6 3 4 2 2" xfId="7432"/>
    <cellStyle name="20% - Accent4 6 3 4 2 2 2" xfId="7433"/>
    <cellStyle name="20% - Accent4 6 3 4 2 3" xfId="7434"/>
    <cellStyle name="20% - Accent4 6 3 4 3" xfId="7435"/>
    <cellStyle name="20% - Accent4 6 3 4 3 2" xfId="7436"/>
    <cellStyle name="20% - Accent4 6 3 4 4" xfId="7437"/>
    <cellStyle name="20% - Accent4 6 3 5" xfId="7438"/>
    <cellStyle name="20% - Accent4 6 3 5 2" xfId="7439"/>
    <cellStyle name="20% - Accent4 6 3 5 2 2" xfId="7440"/>
    <cellStyle name="20% - Accent4 6 3 5 2 2 2" xfId="7441"/>
    <cellStyle name="20% - Accent4 6 3 5 2 3" xfId="7442"/>
    <cellStyle name="20% - Accent4 6 3 5 3" xfId="7443"/>
    <cellStyle name="20% - Accent4 6 3 5 3 2" xfId="7444"/>
    <cellStyle name="20% - Accent4 6 3 5 4" xfId="7445"/>
    <cellStyle name="20% - Accent4 6 3 6" xfId="7446"/>
    <cellStyle name="20% - Accent4 6 3 6 2" xfId="7447"/>
    <cellStyle name="20% - Accent4 6 3 6 2 2" xfId="7448"/>
    <cellStyle name="20% - Accent4 6 3 6 2 2 2" xfId="7449"/>
    <cellStyle name="20% - Accent4 6 3 6 2 3" xfId="7450"/>
    <cellStyle name="20% - Accent4 6 3 6 3" xfId="7451"/>
    <cellStyle name="20% - Accent4 6 3 6 3 2" xfId="7452"/>
    <cellStyle name="20% - Accent4 6 3 6 4" xfId="7453"/>
    <cellStyle name="20% - Accent4 6 3 7" xfId="7454"/>
    <cellStyle name="20% - Accent4 6 3 7 2" xfId="7455"/>
    <cellStyle name="20% - Accent4 6 3 7 2 2" xfId="7456"/>
    <cellStyle name="20% - Accent4 6 3 7 2 2 2" xfId="7457"/>
    <cellStyle name="20% - Accent4 6 3 7 2 3" xfId="7458"/>
    <cellStyle name="20% - Accent4 6 3 7 3" xfId="7459"/>
    <cellStyle name="20% - Accent4 6 3 7 3 2" xfId="7460"/>
    <cellStyle name="20% - Accent4 6 3 7 4" xfId="7461"/>
    <cellStyle name="20% - Accent4 6 3 8" xfId="7462"/>
    <cellStyle name="20% - Accent4 6 3 8 2" xfId="7463"/>
    <cellStyle name="20% - Accent4 6 3 8 2 2" xfId="7464"/>
    <cellStyle name="20% - Accent4 6 3 8 3" xfId="7465"/>
    <cellStyle name="20% - Accent4 6 3 9" xfId="7466"/>
    <cellStyle name="20% - Accent4 6 3 9 2" xfId="7467"/>
    <cellStyle name="20% - Accent4 6 4" xfId="7468"/>
    <cellStyle name="20% - Accent4 6 4 10" xfId="7469"/>
    <cellStyle name="20% - Accent4 6 4 2" xfId="7470"/>
    <cellStyle name="20% - Accent4 6 4 2 2" xfId="7471"/>
    <cellStyle name="20% - Accent4 6 4 2 2 2" xfId="7472"/>
    <cellStyle name="20% - Accent4 6 4 2 2 2 2" xfId="7473"/>
    <cellStyle name="20% - Accent4 6 4 2 2 3" xfId="7474"/>
    <cellStyle name="20% - Accent4 6 4 2 3" xfId="7475"/>
    <cellStyle name="20% - Accent4 6 4 2 3 2" xfId="7476"/>
    <cellStyle name="20% - Accent4 6 4 2 4" xfId="7477"/>
    <cellStyle name="20% - Accent4 6 4 3" xfId="7478"/>
    <cellStyle name="20% - Accent4 6 4 3 2" xfId="7479"/>
    <cellStyle name="20% - Accent4 6 4 3 2 2" xfId="7480"/>
    <cellStyle name="20% - Accent4 6 4 3 2 2 2" xfId="7481"/>
    <cellStyle name="20% - Accent4 6 4 3 2 3" xfId="7482"/>
    <cellStyle name="20% - Accent4 6 4 3 3" xfId="7483"/>
    <cellStyle name="20% - Accent4 6 4 3 3 2" xfId="7484"/>
    <cellStyle name="20% - Accent4 6 4 3 4" xfId="7485"/>
    <cellStyle name="20% - Accent4 6 4 4" xfId="7486"/>
    <cellStyle name="20% - Accent4 6 4 4 2" xfId="7487"/>
    <cellStyle name="20% - Accent4 6 4 4 2 2" xfId="7488"/>
    <cellStyle name="20% - Accent4 6 4 4 2 2 2" xfId="7489"/>
    <cellStyle name="20% - Accent4 6 4 4 2 3" xfId="7490"/>
    <cellStyle name="20% - Accent4 6 4 4 3" xfId="7491"/>
    <cellStyle name="20% - Accent4 6 4 4 3 2" xfId="7492"/>
    <cellStyle name="20% - Accent4 6 4 4 4" xfId="7493"/>
    <cellStyle name="20% - Accent4 6 4 5" xfId="7494"/>
    <cellStyle name="20% - Accent4 6 4 5 2" xfId="7495"/>
    <cellStyle name="20% - Accent4 6 4 5 2 2" xfId="7496"/>
    <cellStyle name="20% - Accent4 6 4 5 2 2 2" xfId="7497"/>
    <cellStyle name="20% - Accent4 6 4 5 2 3" xfId="7498"/>
    <cellStyle name="20% - Accent4 6 4 5 3" xfId="7499"/>
    <cellStyle name="20% - Accent4 6 4 5 3 2" xfId="7500"/>
    <cellStyle name="20% - Accent4 6 4 5 4" xfId="7501"/>
    <cellStyle name="20% - Accent4 6 4 6" xfId="7502"/>
    <cellStyle name="20% - Accent4 6 4 6 2" xfId="7503"/>
    <cellStyle name="20% - Accent4 6 4 6 2 2" xfId="7504"/>
    <cellStyle name="20% - Accent4 6 4 6 3" xfId="7505"/>
    <cellStyle name="20% - Accent4 6 4 7" xfId="7506"/>
    <cellStyle name="20% - Accent4 6 4 7 2" xfId="7507"/>
    <cellStyle name="20% - Accent4 6 4 8" xfId="7508"/>
    <cellStyle name="20% - Accent4 6 4 9" xfId="7509"/>
    <cellStyle name="20% - Accent4 6 5" xfId="7510"/>
    <cellStyle name="20% - Accent4 6 5 2" xfId="7511"/>
    <cellStyle name="20% - Accent4 6 5 2 2" xfId="7512"/>
    <cellStyle name="20% - Accent4 6 5 2 2 2" xfId="7513"/>
    <cellStyle name="20% - Accent4 6 5 2 2 2 2" xfId="7514"/>
    <cellStyle name="20% - Accent4 6 5 2 2 3" xfId="7515"/>
    <cellStyle name="20% - Accent4 6 5 2 3" xfId="7516"/>
    <cellStyle name="20% - Accent4 6 5 2 3 2" xfId="7517"/>
    <cellStyle name="20% - Accent4 6 5 2 4" xfId="7518"/>
    <cellStyle name="20% - Accent4 6 5 3" xfId="7519"/>
    <cellStyle name="20% - Accent4 6 5 3 2" xfId="7520"/>
    <cellStyle name="20% - Accent4 6 5 3 2 2" xfId="7521"/>
    <cellStyle name="20% - Accent4 6 5 3 2 2 2" xfId="7522"/>
    <cellStyle name="20% - Accent4 6 5 3 2 3" xfId="7523"/>
    <cellStyle name="20% - Accent4 6 5 3 3" xfId="7524"/>
    <cellStyle name="20% - Accent4 6 5 3 3 2" xfId="7525"/>
    <cellStyle name="20% - Accent4 6 5 3 4" xfId="7526"/>
    <cellStyle name="20% - Accent4 6 5 4" xfId="7527"/>
    <cellStyle name="20% - Accent4 6 5 4 2" xfId="7528"/>
    <cellStyle name="20% - Accent4 6 5 4 2 2" xfId="7529"/>
    <cellStyle name="20% - Accent4 6 5 4 2 2 2" xfId="7530"/>
    <cellStyle name="20% - Accent4 6 5 4 2 3" xfId="7531"/>
    <cellStyle name="20% - Accent4 6 5 4 3" xfId="7532"/>
    <cellStyle name="20% - Accent4 6 5 4 3 2" xfId="7533"/>
    <cellStyle name="20% - Accent4 6 5 4 4" xfId="7534"/>
    <cellStyle name="20% - Accent4 6 5 5" xfId="7535"/>
    <cellStyle name="20% - Accent4 6 5 5 2" xfId="7536"/>
    <cellStyle name="20% - Accent4 6 5 5 2 2" xfId="7537"/>
    <cellStyle name="20% - Accent4 6 5 5 2 2 2" xfId="7538"/>
    <cellStyle name="20% - Accent4 6 5 5 2 3" xfId="7539"/>
    <cellStyle name="20% - Accent4 6 5 5 3" xfId="7540"/>
    <cellStyle name="20% - Accent4 6 5 5 3 2" xfId="7541"/>
    <cellStyle name="20% - Accent4 6 5 5 4" xfId="7542"/>
    <cellStyle name="20% - Accent4 6 5 6" xfId="7543"/>
    <cellStyle name="20% - Accent4 6 5 6 2" xfId="7544"/>
    <cellStyle name="20% - Accent4 6 5 6 2 2" xfId="7545"/>
    <cellStyle name="20% - Accent4 6 5 6 3" xfId="7546"/>
    <cellStyle name="20% - Accent4 6 5 7" xfId="7547"/>
    <cellStyle name="20% - Accent4 6 5 7 2" xfId="7548"/>
    <cellStyle name="20% - Accent4 6 5 8" xfId="7549"/>
    <cellStyle name="20% - Accent4 6 5 9" xfId="7550"/>
    <cellStyle name="20% - Accent4 6 6" xfId="7551"/>
    <cellStyle name="20% - Accent4 6 6 2" xfId="7552"/>
    <cellStyle name="20% - Accent4 6 6 2 2" xfId="7553"/>
    <cellStyle name="20% - Accent4 6 6 2 2 2" xfId="7554"/>
    <cellStyle name="20% - Accent4 6 6 2 2 2 2" xfId="7555"/>
    <cellStyle name="20% - Accent4 6 6 2 2 3" xfId="7556"/>
    <cellStyle name="20% - Accent4 6 6 2 3" xfId="7557"/>
    <cellStyle name="20% - Accent4 6 6 2 3 2" xfId="7558"/>
    <cellStyle name="20% - Accent4 6 6 2 4" xfId="7559"/>
    <cellStyle name="20% - Accent4 6 6 3" xfId="7560"/>
    <cellStyle name="20% - Accent4 6 6 3 2" xfId="7561"/>
    <cellStyle name="20% - Accent4 6 6 3 2 2" xfId="7562"/>
    <cellStyle name="20% - Accent4 6 6 3 2 2 2" xfId="7563"/>
    <cellStyle name="20% - Accent4 6 6 3 2 3" xfId="7564"/>
    <cellStyle name="20% - Accent4 6 6 3 3" xfId="7565"/>
    <cellStyle name="20% - Accent4 6 6 3 3 2" xfId="7566"/>
    <cellStyle name="20% - Accent4 6 6 3 4" xfId="7567"/>
    <cellStyle name="20% - Accent4 6 6 4" xfId="7568"/>
    <cellStyle name="20% - Accent4 6 6 4 2" xfId="7569"/>
    <cellStyle name="20% - Accent4 6 6 4 2 2" xfId="7570"/>
    <cellStyle name="20% - Accent4 6 6 4 2 2 2" xfId="7571"/>
    <cellStyle name="20% - Accent4 6 6 4 2 3" xfId="7572"/>
    <cellStyle name="20% - Accent4 6 6 4 3" xfId="7573"/>
    <cellStyle name="20% - Accent4 6 6 4 3 2" xfId="7574"/>
    <cellStyle name="20% - Accent4 6 6 4 4" xfId="7575"/>
    <cellStyle name="20% - Accent4 6 6 5" xfId="7576"/>
    <cellStyle name="20% - Accent4 6 6 5 2" xfId="7577"/>
    <cellStyle name="20% - Accent4 6 6 5 2 2" xfId="7578"/>
    <cellStyle name="20% - Accent4 6 6 5 2 2 2" xfId="7579"/>
    <cellStyle name="20% - Accent4 6 6 5 2 3" xfId="7580"/>
    <cellStyle name="20% - Accent4 6 6 5 3" xfId="7581"/>
    <cellStyle name="20% - Accent4 6 6 5 3 2" xfId="7582"/>
    <cellStyle name="20% - Accent4 6 6 5 4" xfId="7583"/>
    <cellStyle name="20% - Accent4 6 6 6" xfId="7584"/>
    <cellStyle name="20% - Accent4 6 6 6 2" xfId="7585"/>
    <cellStyle name="20% - Accent4 6 6 6 2 2" xfId="7586"/>
    <cellStyle name="20% - Accent4 6 6 6 3" xfId="7587"/>
    <cellStyle name="20% - Accent4 6 6 7" xfId="7588"/>
    <cellStyle name="20% - Accent4 6 6 7 2" xfId="7589"/>
    <cellStyle name="20% - Accent4 6 6 8" xfId="7590"/>
    <cellStyle name="20% - Accent4 6 6 9" xfId="7591"/>
    <cellStyle name="20% - Accent4 6 7" xfId="7592"/>
    <cellStyle name="20% - Accent4 6 7 10" xfId="7593"/>
    <cellStyle name="20% - Accent4 6 7 2" xfId="7594"/>
    <cellStyle name="20% - Accent4 6 7 2 2" xfId="7595"/>
    <cellStyle name="20% - Accent4 6 7 2 2 2" xfId="7596"/>
    <cellStyle name="20% - Accent4 6 7 2 2 2 2" xfId="7597"/>
    <cellStyle name="20% - Accent4 6 7 2 2 3" xfId="7598"/>
    <cellStyle name="20% - Accent4 6 7 2 3" xfId="7599"/>
    <cellStyle name="20% - Accent4 6 7 2 3 2" xfId="7600"/>
    <cellStyle name="20% - Accent4 6 7 2 4" xfId="7601"/>
    <cellStyle name="20% - Accent4 6 7 3" xfId="7602"/>
    <cellStyle name="20% - Accent4 6 7 3 2" xfId="7603"/>
    <cellStyle name="20% - Accent4 6 7 3 2 2" xfId="7604"/>
    <cellStyle name="20% - Accent4 6 7 3 2 2 2" xfId="7605"/>
    <cellStyle name="20% - Accent4 6 7 3 2 3" xfId="7606"/>
    <cellStyle name="20% - Accent4 6 7 3 3" xfId="7607"/>
    <cellStyle name="20% - Accent4 6 7 3 3 2" xfId="7608"/>
    <cellStyle name="20% - Accent4 6 7 3 4" xfId="7609"/>
    <cellStyle name="20% - Accent4 6 7 4" xfId="7610"/>
    <cellStyle name="20% - Accent4 6 7 4 2" xfId="7611"/>
    <cellStyle name="20% - Accent4 6 7 4 2 2" xfId="7612"/>
    <cellStyle name="20% - Accent4 6 7 4 2 2 2" xfId="7613"/>
    <cellStyle name="20% - Accent4 6 7 4 2 3" xfId="7614"/>
    <cellStyle name="20% - Accent4 6 7 4 3" xfId="7615"/>
    <cellStyle name="20% - Accent4 6 7 4 3 2" xfId="7616"/>
    <cellStyle name="20% - Accent4 6 7 4 4" xfId="7617"/>
    <cellStyle name="20% - Accent4 6 7 5" xfId="7618"/>
    <cellStyle name="20% - Accent4 6 7 5 2" xfId="7619"/>
    <cellStyle name="20% - Accent4 6 7 5 2 2" xfId="7620"/>
    <cellStyle name="20% - Accent4 6 7 5 2 2 2" xfId="7621"/>
    <cellStyle name="20% - Accent4 6 7 5 2 3" xfId="7622"/>
    <cellStyle name="20% - Accent4 6 7 5 3" xfId="7623"/>
    <cellStyle name="20% - Accent4 6 7 5 3 2" xfId="7624"/>
    <cellStyle name="20% - Accent4 6 7 5 4" xfId="7625"/>
    <cellStyle name="20% - Accent4 6 7 6" xfId="7626"/>
    <cellStyle name="20% - Accent4 6 7 6 2" xfId="7627"/>
    <cellStyle name="20% - Accent4 6 7 6 2 2" xfId="7628"/>
    <cellStyle name="20% - Accent4 6 7 6 2 2 2" xfId="7629"/>
    <cellStyle name="20% - Accent4 6 7 6 2 3" xfId="7630"/>
    <cellStyle name="20% - Accent4 6 7 6 3" xfId="7631"/>
    <cellStyle name="20% - Accent4 6 7 6 3 2" xfId="7632"/>
    <cellStyle name="20% - Accent4 6 7 6 4" xfId="7633"/>
    <cellStyle name="20% - Accent4 6 7 7" xfId="7634"/>
    <cellStyle name="20% - Accent4 6 7 7 2" xfId="7635"/>
    <cellStyle name="20% - Accent4 6 7 7 2 2" xfId="7636"/>
    <cellStyle name="20% - Accent4 6 7 7 3" xfId="7637"/>
    <cellStyle name="20% - Accent4 6 7 8" xfId="7638"/>
    <cellStyle name="20% - Accent4 6 7 8 2" xfId="7639"/>
    <cellStyle name="20% - Accent4 6 7 9" xfId="7640"/>
    <cellStyle name="20% - Accent4 6 8" xfId="7641"/>
    <cellStyle name="20% - Accent4 6 8 2" xfId="7642"/>
    <cellStyle name="20% - Accent4 6 8 2 2" xfId="7643"/>
    <cellStyle name="20% - Accent4 6 8 2 2 2" xfId="7644"/>
    <cellStyle name="20% - Accent4 6 8 2 3" xfId="7645"/>
    <cellStyle name="20% - Accent4 6 8 3" xfId="7646"/>
    <cellStyle name="20% - Accent4 6 8 3 2" xfId="7647"/>
    <cellStyle name="20% - Accent4 6 8 4" xfId="7648"/>
    <cellStyle name="20% - Accent4 6 9" xfId="7649"/>
    <cellStyle name="20% - Accent4 6 9 2" xfId="7650"/>
    <cellStyle name="20% - Accent4 6 9 2 2" xfId="7651"/>
    <cellStyle name="20% - Accent4 6 9 2 2 2" xfId="7652"/>
    <cellStyle name="20% - Accent4 6 9 2 3" xfId="7653"/>
    <cellStyle name="20% - Accent4 6 9 3" xfId="7654"/>
    <cellStyle name="20% - Accent4 6 9 3 2" xfId="7655"/>
    <cellStyle name="20% - Accent4 6 9 4" xfId="7656"/>
    <cellStyle name="20% - Accent4 7" xfId="7657"/>
    <cellStyle name="20% - Accent4 7 10" xfId="7658"/>
    <cellStyle name="20% - Accent4 7 10 2" xfId="7659"/>
    <cellStyle name="20% - Accent4 7 10 2 2" xfId="7660"/>
    <cellStyle name="20% - Accent4 7 10 2 2 2" xfId="7661"/>
    <cellStyle name="20% - Accent4 7 10 2 3" xfId="7662"/>
    <cellStyle name="20% - Accent4 7 10 3" xfId="7663"/>
    <cellStyle name="20% - Accent4 7 10 3 2" xfId="7664"/>
    <cellStyle name="20% - Accent4 7 10 4" xfId="7665"/>
    <cellStyle name="20% - Accent4 7 11" xfId="7666"/>
    <cellStyle name="20% - Accent4 7 11 2" xfId="7667"/>
    <cellStyle name="20% - Accent4 7 11 2 2" xfId="7668"/>
    <cellStyle name="20% - Accent4 7 11 2 2 2" xfId="7669"/>
    <cellStyle name="20% - Accent4 7 11 2 3" xfId="7670"/>
    <cellStyle name="20% - Accent4 7 11 3" xfId="7671"/>
    <cellStyle name="20% - Accent4 7 11 3 2" xfId="7672"/>
    <cellStyle name="20% - Accent4 7 11 4" xfId="7673"/>
    <cellStyle name="20% - Accent4 7 12" xfId="7674"/>
    <cellStyle name="20% - Accent4 7 12 2" xfId="7675"/>
    <cellStyle name="20% - Accent4 7 12 2 2" xfId="7676"/>
    <cellStyle name="20% - Accent4 7 12 2 2 2" xfId="7677"/>
    <cellStyle name="20% - Accent4 7 12 2 3" xfId="7678"/>
    <cellStyle name="20% - Accent4 7 12 3" xfId="7679"/>
    <cellStyle name="20% - Accent4 7 12 3 2" xfId="7680"/>
    <cellStyle name="20% - Accent4 7 12 4" xfId="7681"/>
    <cellStyle name="20% - Accent4 7 13" xfId="7682"/>
    <cellStyle name="20% - Accent4 7 13 2" xfId="7683"/>
    <cellStyle name="20% - Accent4 7 13 2 2" xfId="7684"/>
    <cellStyle name="20% - Accent4 7 13 2 2 2" xfId="7685"/>
    <cellStyle name="20% - Accent4 7 13 2 3" xfId="7686"/>
    <cellStyle name="20% - Accent4 7 13 3" xfId="7687"/>
    <cellStyle name="20% - Accent4 7 13 3 2" xfId="7688"/>
    <cellStyle name="20% - Accent4 7 13 4" xfId="7689"/>
    <cellStyle name="20% - Accent4 7 14" xfId="7690"/>
    <cellStyle name="20% - Accent4 7 14 2" xfId="7691"/>
    <cellStyle name="20% - Accent4 7 14 2 2" xfId="7692"/>
    <cellStyle name="20% - Accent4 7 14 3" xfId="7693"/>
    <cellStyle name="20% - Accent4 7 15" xfId="7694"/>
    <cellStyle name="20% - Accent4 7 15 2" xfId="7695"/>
    <cellStyle name="20% - Accent4 7 16" xfId="7696"/>
    <cellStyle name="20% - Accent4 7 16 2" xfId="7697"/>
    <cellStyle name="20% - Accent4 7 17" xfId="7698"/>
    <cellStyle name="20% - Accent4 7 18" xfId="7699"/>
    <cellStyle name="20% - Accent4 7 2" xfId="7700"/>
    <cellStyle name="20% - Accent4 7 2 10" xfId="7701"/>
    <cellStyle name="20% - Accent4 7 2 2" xfId="7702"/>
    <cellStyle name="20% - Accent4 7 2 2 2" xfId="7703"/>
    <cellStyle name="20% - Accent4 7 2 2 2 2" xfId="7704"/>
    <cellStyle name="20% - Accent4 7 2 2 2 2 2" xfId="7705"/>
    <cellStyle name="20% - Accent4 7 2 2 2 3" xfId="7706"/>
    <cellStyle name="20% - Accent4 7 2 2 3" xfId="7707"/>
    <cellStyle name="20% - Accent4 7 2 2 3 2" xfId="7708"/>
    <cellStyle name="20% - Accent4 7 2 2 4" xfId="7709"/>
    <cellStyle name="20% - Accent4 7 2 3" xfId="7710"/>
    <cellStyle name="20% - Accent4 7 2 3 2" xfId="7711"/>
    <cellStyle name="20% - Accent4 7 2 3 2 2" xfId="7712"/>
    <cellStyle name="20% - Accent4 7 2 3 2 2 2" xfId="7713"/>
    <cellStyle name="20% - Accent4 7 2 3 2 3" xfId="7714"/>
    <cellStyle name="20% - Accent4 7 2 3 3" xfId="7715"/>
    <cellStyle name="20% - Accent4 7 2 3 3 2" xfId="7716"/>
    <cellStyle name="20% - Accent4 7 2 3 4" xfId="7717"/>
    <cellStyle name="20% - Accent4 7 2 4" xfId="7718"/>
    <cellStyle name="20% - Accent4 7 2 4 2" xfId="7719"/>
    <cellStyle name="20% - Accent4 7 2 4 2 2" xfId="7720"/>
    <cellStyle name="20% - Accent4 7 2 4 2 2 2" xfId="7721"/>
    <cellStyle name="20% - Accent4 7 2 4 2 3" xfId="7722"/>
    <cellStyle name="20% - Accent4 7 2 4 3" xfId="7723"/>
    <cellStyle name="20% - Accent4 7 2 4 3 2" xfId="7724"/>
    <cellStyle name="20% - Accent4 7 2 4 4" xfId="7725"/>
    <cellStyle name="20% - Accent4 7 2 5" xfId="7726"/>
    <cellStyle name="20% - Accent4 7 2 5 2" xfId="7727"/>
    <cellStyle name="20% - Accent4 7 2 5 2 2" xfId="7728"/>
    <cellStyle name="20% - Accent4 7 2 5 2 2 2" xfId="7729"/>
    <cellStyle name="20% - Accent4 7 2 5 2 3" xfId="7730"/>
    <cellStyle name="20% - Accent4 7 2 5 3" xfId="7731"/>
    <cellStyle name="20% - Accent4 7 2 5 3 2" xfId="7732"/>
    <cellStyle name="20% - Accent4 7 2 5 4" xfId="7733"/>
    <cellStyle name="20% - Accent4 7 2 6" xfId="7734"/>
    <cellStyle name="20% - Accent4 7 2 6 2" xfId="7735"/>
    <cellStyle name="20% - Accent4 7 2 6 2 2" xfId="7736"/>
    <cellStyle name="20% - Accent4 7 2 6 3" xfId="7737"/>
    <cellStyle name="20% - Accent4 7 2 7" xfId="7738"/>
    <cellStyle name="20% - Accent4 7 2 7 2" xfId="7739"/>
    <cellStyle name="20% - Accent4 7 2 8" xfId="7740"/>
    <cellStyle name="20% - Accent4 7 2 8 2" xfId="7741"/>
    <cellStyle name="20% - Accent4 7 2 9" xfId="7742"/>
    <cellStyle name="20% - Accent4 7 3" xfId="7743"/>
    <cellStyle name="20% - Accent4 7 3 10" xfId="7744"/>
    <cellStyle name="20% - Accent4 7 3 11" xfId="7745"/>
    <cellStyle name="20% - Accent4 7 3 2" xfId="7746"/>
    <cellStyle name="20% - Accent4 7 3 2 2" xfId="7747"/>
    <cellStyle name="20% - Accent4 7 3 2 2 2" xfId="7748"/>
    <cellStyle name="20% - Accent4 7 3 2 2 2 2" xfId="7749"/>
    <cellStyle name="20% - Accent4 7 3 2 2 2 2 2" xfId="7750"/>
    <cellStyle name="20% - Accent4 7 3 2 2 2 3" xfId="7751"/>
    <cellStyle name="20% - Accent4 7 3 2 2 3" xfId="7752"/>
    <cellStyle name="20% - Accent4 7 3 2 2 3 2" xfId="7753"/>
    <cellStyle name="20% - Accent4 7 3 2 2 4" xfId="7754"/>
    <cellStyle name="20% - Accent4 7 3 2 3" xfId="7755"/>
    <cellStyle name="20% - Accent4 7 3 2 3 2" xfId="7756"/>
    <cellStyle name="20% - Accent4 7 3 2 3 2 2" xfId="7757"/>
    <cellStyle name="20% - Accent4 7 3 2 3 2 2 2" xfId="7758"/>
    <cellStyle name="20% - Accent4 7 3 2 3 2 3" xfId="7759"/>
    <cellStyle name="20% - Accent4 7 3 2 3 3" xfId="7760"/>
    <cellStyle name="20% - Accent4 7 3 2 3 3 2" xfId="7761"/>
    <cellStyle name="20% - Accent4 7 3 2 3 4" xfId="7762"/>
    <cellStyle name="20% - Accent4 7 3 2 4" xfId="7763"/>
    <cellStyle name="20% - Accent4 7 3 2 4 2" xfId="7764"/>
    <cellStyle name="20% - Accent4 7 3 2 4 2 2" xfId="7765"/>
    <cellStyle name="20% - Accent4 7 3 2 4 2 2 2" xfId="7766"/>
    <cellStyle name="20% - Accent4 7 3 2 4 2 3" xfId="7767"/>
    <cellStyle name="20% - Accent4 7 3 2 4 3" xfId="7768"/>
    <cellStyle name="20% - Accent4 7 3 2 4 3 2" xfId="7769"/>
    <cellStyle name="20% - Accent4 7 3 2 4 4" xfId="7770"/>
    <cellStyle name="20% - Accent4 7 3 2 5" xfId="7771"/>
    <cellStyle name="20% - Accent4 7 3 2 5 2" xfId="7772"/>
    <cellStyle name="20% - Accent4 7 3 2 5 2 2" xfId="7773"/>
    <cellStyle name="20% - Accent4 7 3 2 5 2 2 2" xfId="7774"/>
    <cellStyle name="20% - Accent4 7 3 2 5 2 3" xfId="7775"/>
    <cellStyle name="20% - Accent4 7 3 2 5 3" xfId="7776"/>
    <cellStyle name="20% - Accent4 7 3 2 5 3 2" xfId="7777"/>
    <cellStyle name="20% - Accent4 7 3 2 5 4" xfId="7778"/>
    <cellStyle name="20% - Accent4 7 3 2 6" xfId="7779"/>
    <cellStyle name="20% - Accent4 7 3 2 6 2" xfId="7780"/>
    <cellStyle name="20% - Accent4 7 3 2 6 2 2" xfId="7781"/>
    <cellStyle name="20% - Accent4 7 3 2 6 3" xfId="7782"/>
    <cellStyle name="20% - Accent4 7 3 2 7" xfId="7783"/>
    <cellStyle name="20% - Accent4 7 3 2 7 2" xfId="7784"/>
    <cellStyle name="20% - Accent4 7 3 2 8" xfId="7785"/>
    <cellStyle name="20% - Accent4 7 3 2 9" xfId="7786"/>
    <cellStyle name="20% - Accent4 7 3 3" xfId="7787"/>
    <cellStyle name="20% - Accent4 7 3 3 2" xfId="7788"/>
    <cellStyle name="20% - Accent4 7 3 3 2 2" xfId="7789"/>
    <cellStyle name="20% - Accent4 7 3 3 2 2 2" xfId="7790"/>
    <cellStyle name="20% - Accent4 7 3 3 2 2 2 2" xfId="7791"/>
    <cellStyle name="20% - Accent4 7 3 3 2 2 3" xfId="7792"/>
    <cellStyle name="20% - Accent4 7 3 3 2 3" xfId="7793"/>
    <cellStyle name="20% - Accent4 7 3 3 2 3 2" xfId="7794"/>
    <cellStyle name="20% - Accent4 7 3 3 2 4" xfId="7795"/>
    <cellStyle name="20% - Accent4 7 3 3 3" xfId="7796"/>
    <cellStyle name="20% - Accent4 7 3 3 3 2" xfId="7797"/>
    <cellStyle name="20% - Accent4 7 3 3 3 2 2" xfId="7798"/>
    <cellStyle name="20% - Accent4 7 3 3 3 2 2 2" xfId="7799"/>
    <cellStyle name="20% - Accent4 7 3 3 3 2 3" xfId="7800"/>
    <cellStyle name="20% - Accent4 7 3 3 3 3" xfId="7801"/>
    <cellStyle name="20% - Accent4 7 3 3 3 3 2" xfId="7802"/>
    <cellStyle name="20% - Accent4 7 3 3 3 4" xfId="7803"/>
    <cellStyle name="20% - Accent4 7 3 3 4" xfId="7804"/>
    <cellStyle name="20% - Accent4 7 3 3 4 2" xfId="7805"/>
    <cellStyle name="20% - Accent4 7 3 3 4 2 2" xfId="7806"/>
    <cellStyle name="20% - Accent4 7 3 3 4 2 2 2" xfId="7807"/>
    <cellStyle name="20% - Accent4 7 3 3 4 2 3" xfId="7808"/>
    <cellStyle name="20% - Accent4 7 3 3 4 3" xfId="7809"/>
    <cellStyle name="20% - Accent4 7 3 3 4 3 2" xfId="7810"/>
    <cellStyle name="20% - Accent4 7 3 3 4 4" xfId="7811"/>
    <cellStyle name="20% - Accent4 7 3 3 5" xfId="7812"/>
    <cellStyle name="20% - Accent4 7 3 3 5 2" xfId="7813"/>
    <cellStyle name="20% - Accent4 7 3 3 5 2 2" xfId="7814"/>
    <cellStyle name="20% - Accent4 7 3 3 5 3" xfId="7815"/>
    <cellStyle name="20% - Accent4 7 3 3 6" xfId="7816"/>
    <cellStyle name="20% - Accent4 7 3 3 6 2" xfId="7817"/>
    <cellStyle name="20% - Accent4 7 3 3 7" xfId="7818"/>
    <cellStyle name="20% - Accent4 7 3 4" xfId="7819"/>
    <cellStyle name="20% - Accent4 7 3 4 2" xfId="7820"/>
    <cellStyle name="20% - Accent4 7 3 4 2 2" xfId="7821"/>
    <cellStyle name="20% - Accent4 7 3 4 2 2 2" xfId="7822"/>
    <cellStyle name="20% - Accent4 7 3 4 2 3" xfId="7823"/>
    <cellStyle name="20% - Accent4 7 3 4 3" xfId="7824"/>
    <cellStyle name="20% - Accent4 7 3 4 3 2" xfId="7825"/>
    <cellStyle name="20% - Accent4 7 3 4 4" xfId="7826"/>
    <cellStyle name="20% - Accent4 7 3 5" xfId="7827"/>
    <cellStyle name="20% - Accent4 7 3 5 2" xfId="7828"/>
    <cellStyle name="20% - Accent4 7 3 5 2 2" xfId="7829"/>
    <cellStyle name="20% - Accent4 7 3 5 2 2 2" xfId="7830"/>
    <cellStyle name="20% - Accent4 7 3 5 2 3" xfId="7831"/>
    <cellStyle name="20% - Accent4 7 3 5 3" xfId="7832"/>
    <cellStyle name="20% - Accent4 7 3 5 3 2" xfId="7833"/>
    <cellStyle name="20% - Accent4 7 3 5 4" xfId="7834"/>
    <cellStyle name="20% - Accent4 7 3 6" xfId="7835"/>
    <cellStyle name="20% - Accent4 7 3 6 2" xfId="7836"/>
    <cellStyle name="20% - Accent4 7 3 6 2 2" xfId="7837"/>
    <cellStyle name="20% - Accent4 7 3 6 2 2 2" xfId="7838"/>
    <cellStyle name="20% - Accent4 7 3 6 2 3" xfId="7839"/>
    <cellStyle name="20% - Accent4 7 3 6 3" xfId="7840"/>
    <cellStyle name="20% - Accent4 7 3 6 3 2" xfId="7841"/>
    <cellStyle name="20% - Accent4 7 3 6 4" xfId="7842"/>
    <cellStyle name="20% - Accent4 7 3 7" xfId="7843"/>
    <cellStyle name="20% - Accent4 7 3 7 2" xfId="7844"/>
    <cellStyle name="20% - Accent4 7 3 7 2 2" xfId="7845"/>
    <cellStyle name="20% - Accent4 7 3 7 2 2 2" xfId="7846"/>
    <cellStyle name="20% - Accent4 7 3 7 2 3" xfId="7847"/>
    <cellStyle name="20% - Accent4 7 3 7 3" xfId="7848"/>
    <cellStyle name="20% - Accent4 7 3 7 3 2" xfId="7849"/>
    <cellStyle name="20% - Accent4 7 3 7 4" xfId="7850"/>
    <cellStyle name="20% - Accent4 7 3 8" xfId="7851"/>
    <cellStyle name="20% - Accent4 7 3 8 2" xfId="7852"/>
    <cellStyle name="20% - Accent4 7 3 8 2 2" xfId="7853"/>
    <cellStyle name="20% - Accent4 7 3 8 3" xfId="7854"/>
    <cellStyle name="20% - Accent4 7 3 9" xfId="7855"/>
    <cellStyle name="20% - Accent4 7 3 9 2" xfId="7856"/>
    <cellStyle name="20% - Accent4 7 4" xfId="7857"/>
    <cellStyle name="20% - Accent4 7 4 2" xfId="7858"/>
    <cellStyle name="20% - Accent4 7 4 2 2" xfId="7859"/>
    <cellStyle name="20% - Accent4 7 4 2 2 2" xfId="7860"/>
    <cellStyle name="20% - Accent4 7 4 2 2 2 2" xfId="7861"/>
    <cellStyle name="20% - Accent4 7 4 2 2 3" xfId="7862"/>
    <cellStyle name="20% - Accent4 7 4 2 3" xfId="7863"/>
    <cellStyle name="20% - Accent4 7 4 2 3 2" xfId="7864"/>
    <cellStyle name="20% - Accent4 7 4 2 4" xfId="7865"/>
    <cellStyle name="20% - Accent4 7 4 3" xfId="7866"/>
    <cellStyle name="20% - Accent4 7 4 3 2" xfId="7867"/>
    <cellStyle name="20% - Accent4 7 4 3 2 2" xfId="7868"/>
    <cellStyle name="20% - Accent4 7 4 3 2 2 2" xfId="7869"/>
    <cellStyle name="20% - Accent4 7 4 3 2 3" xfId="7870"/>
    <cellStyle name="20% - Accent4 7 4 3 3" xfId="7871"/>
    <cellStyle name="20% - Accent4 7 4 3 3 2" xfId="7872"/>
    <cellStyle name="20% - Accent4 7 4 3 4" xfId="7873"/>
    <cellStyle name="20% - Accent4 7 4 4" xfId="7874"/>
    <cellStyle name="20% - Accent4 7 4 4 2" xfId="7875"/>
    <cellStyle name="20% - Accent4 7 4 4 2 2" xfId="7876"/>
    <cellStyle name="20% - Accent4 7 4 4 2 2 2" xfId="7877"/>
    <cellStyle name="20% - Accent4 7 4 4 2 3" xfId="7878"/>
    <cellStyle name="20% - Accent4 7 4 4 3" xfId="7879"/>
    <cellStyle name="20% - Accent4 7 4 4 3 2" xfId="7880"/>
    <cellStyle name="20% - Accent4 7 4 4 4" xfId="7881"/>
    <cellStyle name="20% - Accent4 7 4 5" xfId="7882"/>
    <cellStyle name="20% - Accent4 7 4 5 2" xfId="7883"/>
    <cellStyle name="20% - Accent4 7 4 5 2 2" xfId="7884"/>
    <cellStyle name="20% - Accent4 7 4 5 2 2 2" xfId="7885"/>
    <cellStyle name="20% - Accent4 7 4 5 2 3" xfId="7886"/>
    <cellStyle name="20% - Accent4 7 4 5 3" xfId="7887"/>
    <cellStyle name="20% - Accent4 7 4 5 3 2" xfId="7888"/>
    <cellStyle name="20% - Accent4 7 4 5 4" xfId="7889"/>
    <cellStyle name="20% - Accent4 7 4 6" xfId="7890"/>
    <cellStyle name="20% - Accent4 7 4 6 2" xfId="7891"/>
    <cellStyle name="20% - Accent4 7 4 6 2 2" xfId="7892"/>
    <cellStyle name="20% - Accent4 7 4 6 3" xfId="7893"/>
    <cellStyle name="20% - Accent4 7 4 7" xfId="7894"/>
    <cellStyle name="20% - Accent4 7 4 7 2" xfId="7895"/>
    <cellStyle name="20% - Accent4 7 4 8" xfId="7896"/>
    <cellStyle name="20% - Accent4 7 4 9" xfId="7897"/>
    <cellStyle name="20% - Accent4 7 5" xfId="7898"/>
    <cellStyle name="20% - Accent4 7 5 2" xfId="7899"/>
    <cellStyle name="20% - Accent4 7 5 2 2" xfId="7900"/>
    <cellStyle name="20% - Accent4 7 5 2 2 2" xfId="7901"/>
    <cellStyle name="20% - Accent4 7 5 2 2 2 2" xfId="7902"/>
    <cellStyle name="20% - Accent4 7 5 2 2 3" xfId="7903"/>
    <cellStyle name="20% - Accent4 7 5 2 3" xfId="7904"/>
    <cellStyle name="20% - Accent4 7 5 2 3 2" xfId="7905"/>
    <cellStyle name="20% - Accent4 7 5 2 4" xfId="7906"/>
    <cellStyle name="20% - Accent4 7 5 3" xfId="7907"/>
    <cellStyle name="20% - Accent4 7 5 3 2" xfId="7908"/>
    <cellStyle name="20% - Accent4 7 5 3 2 2" xfId="7909"/>
    <cellStyle name="20% - Accent4 7 5 3 2 2 2" xfId="7910"/>
    <cellStyle name="20% - Accent4 7 5 3 2 3" xfId="7911"/>
    <cellStyle name="20% - Accent4 7 5 3 3" xfId="7912"/>
    <cellStyle name="20% - Accent4 7 5 3 3 2" xfId="7913"/>
    <cellStyle name="20% - Accent4 7 5 3 4" xfId="7914"/>
    <cellStyle name="20% - Accent4 7 5 4" xfId="7915"/>
    <cellStyle name="20% - Accent4 7 5 4 2" xfId="7916"/>
    <cellStyle name="20% - Accent4 7 5 4 2 2" xfId="7917"/>
    <cellStyle name="20% - Accent4 7 5 4 2 2 2" xfId="7918"/>
    <cellStyle name="20% - Accent4 7 5 4 2 3" xfId="7919"/>
    <cellStyle name="20% - Accent4 7 5 4 3" xfId="7920"/>
    <cellStyle name="20% - Accent4 7 5 4 3 2" xfId="7921"/>
    <cellStyle name="20% - Accent4 7 5 4 4" xfId="7922"/>
    <cellStyle name="20% - Accent4 7 5 5" xfId="7923"/>
    <cellStyle name="20% - Accent4 7 5 5 2" xfId="7924"/>
    <cellStyle name="20% - Accent4 7 5 5 2 2" xfId="7925"/>
    <cellStyle name="20% - Accent4 7 5 5 2 2 2" xfId="7926"/>
    <cellStyle name="20% - Accent4 7 5 5 2 3" xfId="7927"/>
    <cellStyle name="20% - Accent4 7 5 5 3" xfId="7928"/>
    <cellStyle name="20% - Accent4 7 5 5 3 2" xfId="7929"/>
    <cellStyle name="20% - Accent4 7 5 5 4" xfId="7930"/>
    <cellStyle name="20% - Accent4 7 5 6" xfId="7931"/>
    <cellStyle name="20% - Accent4 7 5 6 2" xfId="7932"/>
    <cellStyle name="20% - Accent4 7 5 6 2 2" xfId="7933"/>
    <cellStyle name="20% - Accent4 7 5 6 3" xfId="7934"/>
    <cellStyle name="20% - Accent4 7 5 7" xfId="7935"/>
    <cellStyle name="20% - Accent4 7 5 7 2" xfId="7936"/>
    <cellStyle name="20% - Accent4 7 5 8" xfId="7937"/>
    <cellStyle name="20% - Accent4 7 5 9" xfId="7938"/>
    <cellStyle name="20% - Accent4 7 6" xfId="7939"/>
    <cellStyle name="20% - Accent4 7 6 2" xfId="7940"/>
    <cellStyle name="20% - Accent4 7 6 2 2" xfId="7941"/>
    <cellStyle name="20% - Accent4 7 6 2 2 2" xfId="7942"/>
    <cellStyle name="20% - Accent4 7 6 2 2 2 2" xfId="7943"/>
    <cellStyle name="20% - Accent4 7 6 2 2 3" xfId="7944"/>
    <cellStyle name="20% - Accent4 7 6 2 3" xfId="7945"/>
    <cellStyle name="20% - Accent4 7 6 2 3 2" xfId="7946"/>
    <cellStyle name="20% - Accent4 7 6 2 4" xfId="7947"/>
    <cellStyle name="20% - Accent4 7 6 3" xfId="7948"/>
    <cellStyle name="20% - Accent4 7 6 3 2" xfId="7949"/>
    <cellStyle name="20% - Accent4 7 6 3 2 2" xfId="7950"/>
    <cellStyle name="20% - Accent4 7 6 3 2 2 2" xfId="7951"/>
    <cellStyle name="20% - Accent4 7 6 3 2 3" xfId="7952"/>
    <cellStyle name="20% - Accent4 7 6 3 3" xfId="7953"/>
    <cellStyle name="20% - Accent4 7 6 3 3 2" xfId="7954"/>
    <cellStyle name="20% - Accent4 7 6 3 4" xfId="7955"/>
    <cellStyle name="20% - Accent4 7 6 4" xfId="7956"/>
    <cellStyle name="20% - Accent4 7 6 4 2" xfId="7957"/>
    <cellStyle name="20% - Accent4 7 6 4 2 2" xfId="7958"/>
    <cellStyle name="20% - Accent4 7 6 4 2 2 2" xfId="7959"/>
    <cellStyle name="20% - Accent4 7 6 4 2 3" xfId="7960"/>
    <cellStyle name="20% - Accent4 7 6 4 3" xfId="7961"/>
    <cellStyle name="20% - Accent4 7 6 4 3 2" xfId="7962"/>
    <cellStyle name="20% - Accent4 7 6 4 4" xfId="7963"/>
    <cellStyle name="20% - Accent4 7 6 5" xfId="7964"/>
    <cellStyle name="20% - Accent4 7 6 5 2" xfId="7965"/>
    <cellStyle name="20% - Accent4 7 6 5 2 2" xfId="7966"/>
    <cellStyle name="20% - Accent4 7 6 5 2 2 2" xfId="7967"/>
    <cellStyle name="20% - Accent4 7 6 5 2 3" xfId="7968"/>
    <cellStyle name="20% - Accent4 7 6 5 3" xfId="7969"/>
    <cellStyle name="20% - Accent4 7 6 5 3 2" xfId="7970"/>
    <cellStyle name="20% - Accent4 7 6 5 4" xfId="7971"/>
    <cellStyle name="20% - Accent4 7 6 6" xfId="7972"/>
    <cellStyle name="20% - Accent4 7 6 6 2" xfId="7973"/>
    <cellStyle name="20% - Accent4 7 6 6 2 2" xfId="7974"/>
    <cellStyle name="20% - Accent4 7 6 6 3" xfId="7975"/>
    <cellStyle name="20% - Accent4 7 6 7" xfId="7976"/>
    <cellStyle name="20% - Accent4 7 6 7 2" xfId="7977"/>
    <cellStyle name="20% - Accent4 7 6 8" xfId="7978"/>
    <cellStyle name="20% - Accent4 7 6 9" xfId="7979"/>
    <cellStyle name="20% - Accent4 7 7" xfId="7980"/>
    <cellStyle name="20% - Accent4 7 7 10" xfId="7981"/>
    <cellStyle name="20% - Accent4 7 7 2" xfId="7982"/>
    <cellStyle name="20% - Accent4 7 7 2 2" xfId="7983"/>
    <cellStyle name="20% - Accent4 7 7 2 2 2" xfId="7984"/>
    <cellStyle name="20% - Accent4 7 7 2 2 2 2" xfId="7985"/>
    <cellStyle name="20% - Accent4 7 7 2 2 3" xfId="7986"/>
    <cellStyle name="20% - Accent4 7 7 2 3" xfId="7987"/>
    <cellStyle name="20% - Accent4 7 7 2 3 2" xfId="7988"/>
    <cellStyle name="20% - Accent4 7 7 2 4" xfId="7989"/>
    <cellStyle name="20% - Accent4 7 7 3" xfId="7990"/>
    <cellStyle name="20% - Accent4 7 7 3 2" xfId="7991"/>
    <cellStyle name="20% - Accent4 7 7 3 2 2" xfId="7992"/>
    <cellStyle name="20% - Accent4 7 7 3 2 2 2" xfId="7993"/>
    <cellStyle name="20% - Accent4 7 7 3 2 3" xfId="7994"/>
    <cellStyle name="20% - Accent4 7 7 3 3" xfId="7995"/>
    <cellStyle name="20% - Accent4 7 7 3 3 2" xfId="7996"/>
    <cellStyle name="20% - Accent4 7 7 3 4" xfId="7997"/>
    <cellStyle name="20% - Accent4 7 7 4" xfId="7998"/>
    <cellStyle name="20% - Accent4 7 7 4 2" xfId="7999"/>
    <cellStyle name="20% - Accent4 7 7 4 2 2" xfId="8000"/>
    <cellStyle name="20% - Accent4 7 7 4 2 2 2" xfId="8001"/>
    <cellStyle name="20% - Accent4 7 7 4 2 3" xfId="8002"/>
    <cellStyle name="20% - Accent4 7 7 4 3" xfId="8003"/>
    <cellStyle name="20% - Accent4 7 7 4 3 2" xfId="8004"/>
    <cellStyle name="20% - Accent4 7 7 4 4" xfId="8005"/>
    <cellStyle name="20% - Accent4 7 7 5" xfId="8006"/>
    <cellStyle name="20% - Accent4 7 7 5 2" xfId="8007"/>
    <cellStyle name="20% - Accent4 7 7 5 2 2" xfId="8008"/>
    <cellStyle name="20% - Accent4 7 7 5 2 2 2" xfId="8009"/>
    <cellStyle name="20% - Accent4 7 7 5 2 3" xfId="8010"/>
    <cellStyle name="20% - Accent4 7 7 5 3" xfId="8011"/>
    <cellStyle name="20% - Accent4 7 7 5 3 2" xfId="8012"/>
    <cellStyle name="20% - Accent4 7 7 5 4" xfId="8013"/>
    <cellStyle name="20% - Accent4 7 7 6" xfId="8014"/>
    <cellStyle name="20% - Accent4 7 7 6 2" xfId="8015"/>
    <cellStyle name="20% - Accent4 7 7 6 2 2" xfId="8016"/>
    <cellStyle name="20% - Accent4 7 7 6 2 2 2" xfId="8017"/>
    <cellStyle name="20% - Accent4 7 7 6 2 3" xfId="8018"/>
    <cellStyle name="20% - Accent4 7 7 6 3" xfId="8019"/>
    <cellStyle name="20% - Accent4 7 7 6 3 2" xfId="8020"/>
    <cellStyle name="20% - Accent4 7 7 6 4" xfId="8021"/>
    <cellStyle name="20% - Accent4 7 7 7" xfId="8022"/>
    <cellStyle name="20% - Accent4 7 7 7 2" xfId="8023"/>
    <cellStyle name="20% - Accent4 7 7 7 2 2" xfId="8024"/>
    <cellStyle name="20% - Accent4 7 7 7 3" xfId="8025"/>
    <cellStyle name="20% - Accent4 7 7 8" xfId="8026"/>
    <cellStyle name="20% - Accent4 7 7 8 2" xfId="8027"/>
    <cellStyle name="20% - Accent4 7 7 9" xfId="8028"/>
    <cellStyle name="20% - Accent4 7 8" xfId="8029"/>
    <cellStyle name="20% - Accent4 7 8 2" xfId="8030"/>
    <cellStyle name="20% - Accent4 7 8 2 2" xfId="8031"/>
    <cellStyle name="20% - Accent4 7 8 2 2 2" xfId="8032"/>
    <cellStyle name="20% - Accent4 7 8 2 3" xfId="8033"/>
    <cellStyle name="20% - Accent4 7 8 3" xfId="8034"/>
    <cellStyle name="20% - Accent4 7 8 3 2" xfId="8035"/>
    <cellStyle name="20% - Accent4 7 8 4" xfId="8036"/>
    <cellStyle name="20% - Accent4 7 9" xfId="8037"/>
    <cellStyle name="20% - Accent4 7 9 2" xfId="8038"/>
    <cellStyle name="20% - Accent4 7 9 2 2" xfId="8039"/>
    <cellStyle name="20% - Accent4 7 9 2 2 2" xfId="8040"/>
    <cellStyle name="20% - Accent4 7 9 2 3" xfId="8041"/>
    <cellStyle name="20% - Accent4 7 9 3" xfId="8042"/>
    <cellStyle name="20% - Accent4 7 9 3 2" xfId="8043"/>
    <cellStyle name="20% - Accent4 7 9 4" xfId="8044"/>
    <cellStyle name="20% - Accent4 8" xfId="8045"/>
    <cellStyle name="20% - Accent4 8 10" xfId="8046"/>
    <cellStyle name="20% - Accent4 8 10 2" xfId="8047"/>
    <cellStyle name="20% - Accent4 8 10 2 2" xfId="8048"/>
    <cellStyle name="20% - Accent4 8 10 2 2 2" xfId="8049"/>
    <cellStyle name="20% - Accent4 8 10 2 3" xfId="8050"/>
    <cellStyle name="20% - Accent4 8 10 3" xfId="8051"/>
    <cellStyle name="20% - Accent4 8 10 3 2" xfId="8052"/>
    <cellStyle name="20% - Accent4 8 10 4" xfId="8053"/>
    <cellStyle name="20% - Accent4 8 11" xfId="8054"/>
    <cellStyle name="20% - Accent4 8 11 2" xfId="8055"/>
    <cellStyle name="20% - Accent4 8 11 2 2" xfId="8056"/>
    <cellStyle name="20% - Accent4 8 11 2 2 2" xfId="8057"/>
    <cellStyle name="20% - Accent4 8 11 2 3" xfId="8058"/>
    <cellStyle name="20% - Accent4 8 11 3" xfId="8059"/>
    <cellStyle name="20% - Accent4 8 11 3 2" xfId="8060"/>
    <cellStyle name="20% - Accent4 8 11 4" xfId="8061"/>
    <cellStyle name="20% - Accent4 8 12" xfId="8062"/>
    <cellStyle name="20% - Accent4 8 12 2" xfId="8063"/>
    <cellStyle name="20% - Accent4 8 12 2 2" xfId="8064"/>
    <cellStyle name="20% - Accent4 8 12 2 2 2" xfId="8065"/>
    <cellStyle name="20% - Accent4 8 12 2 3" xfId="8066"/>
    <cellStyle name="20% - Accent4 8 12 3" xfId="8067"/>
    <cellStyle name="20% - Accent4 8 12 3 2" xfId="8068"/>
    <cellStyle name="20% - Accent4 8 12 4" xfId="8069"/>
    <cellStyle name="20% - Accent4 8 13" xfId="8070"/>
    <cellStyle name="20% - Accent4 8 13 2" xfId="8071"/>
    <cellStyle name="20% - Accent4 8 13 2 2" xfId="8072"/>
    <cellStyle name="20% - Accent4 8 13 2 2 2" xfId="8073"/>
    <cellStyle name="20% - Accent4 8 13 2 3" xfId="8074"/>
    <cellStyle name="20% - Accent4 8 13 3" xfId="8075"/>
    <cellStyle name="20% - Accent4 8 13 3 2" xfId="8076"/>
    <cellStyle name="20% - Accent4 8 13 4" xfId="8077"/>
    <cellStyle name="20% - Accent4 8 14" xfId="8078"/>
    <cellStyle name="20% - Accent4 8 14 2" xfId="8079"/>
    <cellStyle name="20% - Accent4 8 14 2 2" xfId="8080"/>
    <cellStyle name="20% - Accent4 8 14 3" xfId="8081"/>
    <cellStyle name="20% - Accent4 8 15" xfId="8082"/>
    <cellStyle name="20% - Accent4 8 15 2" xfId="8083"/>
    <cellStyle name="20% - Accent4 8 16" xfId="8084"/>
    <cellStyle name="20% - Accent4 8 16 2" xfId="8085"/>
    <cellStyle name="20% - Accent4 8 17" xfId="8086"/>
    <cellStyle name="20% - Accent4 8 18" xfId="8087"/>
    <cellStyle name="20% - Accent4 8 2" xfId="8088"/>
    <cellStyle name="20% - Accent4 8 2 10" xfId="8089"/>
    <cellStyle name="20% - Accent4 8 2 2" xfId="8090"/>
    <cellStyle name="20% - Accent4 8 2 2 2" xfId="8091"/>
    <cellStyle name="20% - Accent4 8 2 2 2 2" xfId="8092"/>
    <cellStyle name="20% - Accent4 8 2 2 2 2 2" xfId="8093"/>
    <cellStyle name="20% - Accent4 8 2 2 2 3" xfId="8094"/>
    <cellStyle name="20% - Accent4 8 2 2 3" xfId="8095"/>
    <cellStyle name="20% - Accent4 8 2 2 3 2" xfId="8096"/>
    <cellStyle name="20% - Accent4 8 2 2 4" xfId="8097"/>
    <cellStyle name="20% - Accent4 8 2 2 4 2" xfId="8098"/>
    <cellStyle name="20% - Accent4 8 2 2 5" xfId="8099"/>
    <cellStyle name="20% - Accent4 8 2 3" xfId="8100"/>
    <cellStyle name="20% - Accent4 8 2 3 2" xfId="8101"/>
    <cellStyle name="20% - Accent4 8 2 3 2 2" xfId="8102"/>
    <cellStyle name="20% - Accent4 8 2 3 2 2 2" xfId="8103"/>
    <cellStyle name="20% - Accent4 8 2 3 2 3" xfId="8104"/>
    <cellStyle name="20% - Accent4 8 2 3 3" xfId="8105"/>
    <cellStyle name="20% - Accent4 8 2 3 3 2" xfId="8106"/>
    <cellStyle name="20% - Accent4 8 2 3 4" xfId="8107"/>
    <cellStyle name="20% - Accent4 8 2 4" xfId="8108"/>
    <cellStyle name="20% - Accent4 8 2 4 2" xfId="8109"/>
    <cellStyle name="20% - Accent4 8 2 4 2 2" xfId="8110"/>
    <cellStyle name="20% - Accent4 8 2 4 2 2 2" xfId="8111"/>
    <cellStyle name="20% - Accent4 8 2 4 2 3" xfId="8112"/>
    <cellStyle name="20% - Accent4 8 2 4 3" xfId="8113"/>
    <cellStyle name="20% - Accent4 8 2 4 3 2" xfId="8114"/>
    <cellStyle name="20% - Accent4 8 2 4 4" xfId="8115"/>
    <cellStyle name="20% - Accent4 8 2 5" xfId="8116"/>
    <cellStyle name="20% - Accent4 8 2 5 2" xfId="8117"/>
    <cellStyle name="20% - Accent4 8 2 5 2 2" xfId="8118"/>
    <cellStyle name="20% - Accent4 8 2 5 2 2 2" xfId="8119"/>
    <cellStyle name="20% - Accent4 8 2 5 2 3" xfId="8120"/>
    <cellStyle name="20% - Accent4 8 2 5 3" xfId="8121"/>
    <cellStyle name="20% - Accent4 8 2 5 3 2" xfId="8122"/>
    <cellStyle name="20% - Accent4 8 2 5 4" xfId="8123"/>
    <cellStyle name="20% - Accent4 8 2 6" xfId="8124"/>
    <cellStyle name="20% - Accent4 8 2 6 2" xfId="8125"/>
    <cellStyle name="20% - Accent4 8 2 6 2 2" xfId="8126"/>
    <cellStyle name="20% - Accent4 8 2 6 3" xfId="8127"/>
    <cellStyle name="20% - Accent4 8 2 7" xfId="8128"/>
    <cellStyle name="20% - Accent4 8 2 7 2" xfId="8129"/>
    <cellStyle name="20% - Accent4 8 2 8" xfId="8130"/>
    <cellStyle name="20% - Accent4 8 2 8 2" xfId="8131"/>
    <cellStyle name="20% - Accent4 8 2 9" xfId="8132"/>
    <cellStyle name="20% - Accent4 8 3" xfId="8133"/>
    <cellStyle name="20% - Accent4 8 3 10" xfId="8134"/>
    <cellStyle name="20% - Accent4 8 3 10 2" xfId="8135"/>
    <cellStyle name="20% - Accent4 8 3 11" xfId="8136"/>
    <cellStyle name="20% - Accent4 8 3 12" xfId="8137"/>
    <cellStyle name="20% - Accent4 8 3 2" xfId="8138"/>
    <cellStyle name="20% - Accent4 8 3 2 2" xfId="8139"/>
    <cellStyle name="20% - Accent4 8 3 2 2 2" xfId="8140"/>
    <cellStyle name="20% - Accent4 8 3 2 2 2 2" xfId="8141"/>
    <cellStyle name="20% - Accent4 8 3 2 2 2 2 2" xfId="8142"/>
    <cellStyle name="20% - Accent4 8 3 2 2 2 3" xfId="8143"/>
    <cellStyle name="20% - Accent4 8 3 2 2 3" xfId="8144"/>
    <cellStyle name="20% - Accent4 8 3 2 2 3 2" xfId="8145"/>
    <cellStyle name="20% - Accent4 8 3 2 2 4" xfId="8146"/>
    <cellStyle name="20% - Accent4 8 3 2 3" xfId="8147"/>
    <cellStyle name="20% - Accent4 8 3 2 3 2" xfId="8148"/>
    <cellStyle name="20% - Accent4 8 3 2 3 2 2" xfId="8149"/>
    <cellStyle name="20% - Accent4 8 3 2 3 2 2 2" xfId="8150"/>
    <cellStyle name="20% - Accent4 8 3 2 3 2 3" xfId="8151"/>
    <cellStyle name="20% - Accent4 8 3 2 3 3" xfId="8152"/>
    <cellStyle name="20% - Accent4 8 3 2 3 3 2" xfId="8153"/>
    <cellStyle name="20% - Accent4 8 3 2 3 4" xfId="8154"/>
    <cellStyle name="20% - Accent4 8 3 2 4" xfId="8155"/>
    <cellStyle name="20% - Accent4 8 3 2 4 2" xfId="8156"/>
    <cellStyle name="20% - Accent4 8 3 2 4 2 2" xfId="8157"/>
    <cellStyle name="20% - Accent4 8 3 2 4 2 2 2" xfId="8158"/>
    <cellStyle name="20% - Accent4 8 3 2 4 2 3" xfId="8159"/>
    <cellStyle name="20% - Accent4 8 3 2 4 3" xfId="8160"/>
    <cellStyle name="20% - Accent4 8 3 2 4 3 2" xfId="8161"/>
    <cellStyle name="20% - Accent4 8 3 2 4 4" xfId="8162"/>
    <cellStyle name="20% - Accent4 8 3 2 5" xfId="8163"/>
    <cellStyle name="20% - Accent4 8 3 2 5 2" xfId="8164"/>
    <cellStyle name="20% - Accent4 8 3 2 5 2 2" xfId="8165"/>
    <cellStyle name="20% - Accent4 8 3 2 5 2 2 2" xfId="8166"/>
    <cellStyle name="20% - Accent4 8 3 2 5 2 3" xfId="8167"/>
    <cellStyle name="20% - Accent4 8 3 2 5 3" xfId="8168"/>
    <cellStyle name="20% - Accent4 8 3 2 5 3 2" xfId="8169"/>
    <cellStyle name="20% - Accent4 8 3 2 5 4" xfId="8170"/>
    <cellStyle name="20% - Accent4 8 3 2 6" xfId="8171"/>
    <cellStyle name="20% - Accent4 8 3 2 6 2" xfId="8172"/>
    <cellStyle name="20% - Accent4 8 3 2 6 2 2" xfId="8173"/>
    <cellStyle name="20% - Accent4 8 3 2 6 3" xfId="8174"/>
    <cellStyle name="20% - Accent4 8 3 2 7" xfId="8175"/>
    <cellStyle name="20% - Accent4 8 3 2 7 2" xfId="8176"/>
    <cellStyle name="20% - Accent4 8 3 2 8" xfId="8177"/>
    <cellStyle name="20% - Accent4 8 3 2 9" xfId="8178"/>
    <cellStyle name="20% - Accent4 8 3 3" xfId="8179"/>
    <cellStyle name="20% - Accent4 8 3 3 2" xfId="8180"/>
    <cellStyle name="20% - Accent4 8 3 3 2 2" xfId="8181"/>
    <cellStyle name="20% - Accent4 8 3 3 2 2 2" xfId="8182"/>
    <cellStyle name="20% - Accent4 8 3 3 2 2 2 2" xfId="8183"/>
    <cellStyle name="20% - Accent4 8 3 3 2 2 3" xfId="8184"/>
    <cellStyle name="20% - Accent4 8 3 3 2 3" xfId="8185"/>
    <cellStyle name="20% - Accent4 8 3 3 2 3 2" xfId="8186"/>
    <cellStyle name="20% - Accent4 8 3 3 2 4" xfId="8187"/>
    <cellStyle name="20% - Accent4 8 3 3 3" xfId="8188"/>
    <cellStyle name="20% - Accent4 8 3 3 3 2" xfId="8189"/>
    <cellStyle name="20% - Accent4 8 3 3 3 2 2" xfId="8190"/>
    <cellStyle name="20% - Accent4 8 3 3 3 2 2 2" xfId="8191"/>
    <cellStyle name="20% - Accent4 8 3 3 3 2 3" xfId="8192"/>
    <cellStyle name="20% - Accent4 8 3 3 3 3" xfId="8193"/>
    <cellStyle name="20% - Accent4 8 3 3 3 3 2" xfId="8194"/>
    <cellStyle name="20% - Accent4 8 3 3 3 4" xfId="8195"/>
    <cellStyle name="20% - Accent4 8 3 3 4" xfId="8196"/>
    <cellStyle name="20% - Accent4 8 3 3 4 2" xfId="8197"/>
    <cellStyle name="20% - Accent4 8 3 3 4 2 2" xfId="8198"/>
    <cellStyle name="20% - Accent4 8 3 3 4 2 2 2" xfId="8199"/>
    <cellStyle name="20% - Accent4 8 3 3 4 2 3" xfId="8200"/>
    <cellStyle name="20% - Accent4 8 3 3 4 3" xfId="8201"/>
    <cellStyle name="20% - Accent4 8 3 3 4 3 2" xfId="8202"/>
    <cellStyle name="20% - Accent4 8 3 3 4 4" xfId="8203"/>
    <cellStyle name="20% - Accent4 8 3 3 5" xfId="8204"/>
    <cellStyle name="20% - Accent4 8 3 3 5 2" xfId="8205"/>
    <cellStyle name="20% - Accent4 8 3 3 5 2 2" xfId="8206"/>
    <cellStyle name="20% - Accent4 8 3 3 5 3" xfId="8207"/>
    <cellStyle name="20% - Accent4 8 3 3 6" xfId="8208"/>
    <cellStyle name="20% - Accent4 8 3 3 6 2" xfId="8209"/>
    <cellStyle name="20% - Accent4 8 3 3 7" xfId="8210"/>
    <cellStyle name="20% - Accent4 8 3 4" xfId="8211"/>
    <cellStyle name="20% - Accent4 8 3 4 2" xfId="8212"/>
    <cellStyle name="20% - Accent4 8 3 4 2 2" xfId="8213"/>
    <cellStyle name="20% - Accent4 8 3 4 2 2 2" xfId="8214"/>
    <cellStyle name="20% - Accent4 8 3 4 2 3" xfId="8215"/>
    <cellStyle name="20% - Accent4 8 3 4 3" xfId="8216"/>
    <cellStyle name="20% - Accent4 8 3 4 3 2" xfId="8217"/>
    <cellStyle name="20% - Accent4 8 3 4 4" xfId="8218"/>
    <cellStyle name="20% - Accent4 8 3 5" xfId="8219"/>
    <cellStyle name="20% - Accent4 8 3 5 2" xfId="8220"/>
    <cellStyle name="20% - Accent4 8 3 5 2 2" xfId="8221"/>
    <cellStyle name="20% - Accent4 8 3 5 2 2 2" xfId="8222"/>
    <cellStyle name="20% - Accent4 8 3 5 2 3" xfId="8223"/>
    <cellStyle name="20% - Accent4 8 3 5 3" xfId="8224"/>
    <cellStyle name="20% - Accent4 8 3 5 3 2" xfId="8225"/>
    <cellStyle name="20% - Accent4 8 3 5 4" xfId="8226"/>
    <cellStyle name="20% - Accent4 8 3 6" xfId="8227"/>
    <cellStyle name="20% - Accent4 8 3 6 2" xfId="8228"/>
    <cellStyle name="20% - Accent4 8 3 6 2 2" xfId="8229"/>
    <cellStyle name="20% - Accent4 8 3 6 2 2 2" xfId="8230"/>
    <cellStyle name="20% - Accent4 8 3 6 2 3" xfId="8231"/>
    <cellStyle name="20% - Accent4 8 3 6 3" xfId="8232"/>
    <cellStyle name="20% - Accent4 8 3 6 3 2" xfId="8233"/>
    <cellStyle name="20% - Accent4 8 3 6 4" xfId="8234"/>
    <cellStyle name="20% - Accent4 8 3 7" xfId="8235"/>
    <cellStyle name="20% - Accent4 8 3 7 2" xfId="8236"/>
    <cellStyle name="20% - Accent4 8 3 7 2 2" xfId="8237"/>
    <cellStyle name="20% - Accent4 8 3 7 2 2 2" xfId="8238"/>
    <cellStyle name="20% - Accent4 8 3 7 2 3" xfId="8239"/>
    <cellStyle name="20% - Accent4 8 3 7 3" xfId="8240"/>
    <cellStyle name="20% - Accent4 8 3 7 3 2" xfId="8241"/>
    <cellStyle name="20% - Accent4 8 3 7 4" xfId="8242"/>
    <cellStyle name="20% - Accent4 8 3 8" xfId="8243"/>
    <cellStyle name="20% - Accent4 8 3 8 2" xfId="8244"/>
    <cellStyle name="20% - Accent4 8 3 8 2 2" xfId="8245"/>
    <cellStyle name="20% - Accent4 8 3 8 3" xfId="8246"/>
    <cellStyle name="20% - Accent4 8 3 9" xfId="8247"/>
    <cellStyle name="20% - Accent4 8 3 9 2" xfId="8248"/>
    <cellStyle name="20% - Accent4 8 4" xfId="8249"/>
    <cellStyle name="20% - Accent4 8 4 2" xfId="8250"/>
    <cellStyle name="20% - Accent4 8 4 2 2" xfId="8251"/>
    <cellStyle name="20% - Accent4 8 4 2 2 2" xfId="8252"/>
    <cellStyle name="20% - Accent4 8 4 2 2 2 2" xfId="8253"/>
    <cellStyle name="20% - Accent4 8 4 2 2 3" xfId="8254"/>
    <cellStyle name="20% - Accent4 8 4 2 3" xfId="8255"/>
    <cellStyle name="20% - Accent4 8 4 2 3 2" xfId="8256"/>
    <cellStyle name="20% - Accent4 8 4 2 4" xfId="8257"/>
    <cellStyle name="20% - Accent4 8 4 3" xfId="8258"/>
    <cellStyle name="20% - Accent4 8 4 3 2" xfId="8259"/>
    <cellStyle name="20% - Accent4 8 4 3 2 2" xfId="8260"/>
    <cellStyle name="20% - Accent4 8 4 3 2 2 2" xfId="8261"/>
    <cellStyle name="20% - Accent4 8 4 3 2 3" xfId="8262"/>
    <cellStyle name="20% - Accent4 8 4 3 3" xfId="8263"/>
    <cellStyle name="20% - Accent4 8 4 3 3 2" xfId="8264"/>
    <cellStyle name="20% - Accent4 8 4 3 4" xfId="8265"/>
    <cellStyle name="20% - Accent4 8 4 4" xfId="8266"/>
    <cellStyle name="20% - Accent4 8 4 4 2" xfId="8267"/>
    <cellStyle name="20% - Accent4 8 4 4 2 2" xfId="8268"/>
    <cellStyle name="20% - Accent4 8 4 4 2 2 2" xfId="8269"/>
    <cellStyle name="20% - Accent4 8 4 4 2 3" xfId="8270"/>
    <cellStyle name="20% - Accent4 8 4 4 3" xfId="8271"/>
    <cellStyle name="20% - Accent4 8 4 4 3 2" xfId="8272"/>
    <cellStyle name="20% - Accent4 8 4 4 4" xfId="8273"/>
    <cellStyle name="20% - Accent4 8 4 5" xfId="8274"/>
    <cellStyle name="20% - Accent4 8 4 5 2" xfId="8275"/>
    <cellStyle name="20% - Accent4 8 4 5 2 2" xfId="8276"/>
    <cellStyle name="20% - Accent4 8 4 5 2 2 2" xfId="8277"/>
    <cellStyle name="20% - Accent4 8 4 5 2 3" xfId="8278"/>
    <cellStyle name="20% - Accent4 8 4 5 3" xfId="8279"/>
    <cellStyle name="20% - Accent4 8 4 5 3 2" xfId="8280"/>
    <cellStyle name="20% - Accent4 8 4 5 4" xfId="8281"/>
    <cellStyle name="20% - Accent4 8 4 6" xfId="8282"/>
    <cellStyle name="20% - Accent4 8 4 6 2" xfId="8283"/>
    <cellStyle name="20% - Accent4 8 4 6 2 2" xfId="8284"/>
    <cellStyle name="20% - Accent4 8 4 6 3" xfId="8285"/>
    <cellStyle name="20% - Accent4 8 4 7" xfId="8286"/>
    <cellStyle name="20% - Accent4 8 4 7 2" xfId="8287"/>
    <cellStyle name="20% - Accent4 8 4 8" xfId="8288"/>
    <cellStyle name="20% - Accent4 8 4 9" xfId="8289"/>
    <cellStyle name="20% - Accent4 8 5" xfId="8290"/>
    <cellStyle name="20% - Accent4 8 5 2" xfId="8291"/>
    <cellStyle name="20% - Accent4 8 5 2 2" xfId="8292"/>
    <cellStyle name="20% - Accent4 8 5 2 2 2" xfId="8293"/>
    <cellStyle name="20% - Accent4 8 5 2 2 2 2" xfId="8294"/>
    <cellStyle name="20% - Accent4 8 5 2 2 3" xfId="8295"/>
    <cellStyle name="20% - Accent4 8 5 2 3" xfId="8296"/>
    <cellStyle name="20% - Accent4 8 5 2 3 2" xfId="8297"/>
    <cellStyle name="20% - Accent4 8 5 2 4" xfId="8298"/>
    <cellStyle name="20% - Accent4 8 5 3" xfId="8299"/>
    <cellStyle name="20% - Accent4 8 5 3 2" xfId="8300"/>
    <cellStyle name="20% - Accent4 8 5 3 2 2" xfId="8301"/>
    <cellStyle name="20% - Accent4 8 5 3 2 2 2" xfId="8302"/>
    <cellStyle name="20% - Accent4 8 5 3 2 3" xfId="8303"/>
    <cellStyle name="20% - Accent4 8 5 3 3" xfId="8304"/>
    <cellStyle name="20% - Accent4 8 5 3 3 2" xfId="8305"/>
    <cellStyle name="20% - Accent4 8 5 3 4" xfId="8306"/>
    <cellStyle name="20% - Accent4 8 5 4" xfId="8307"/>
    <cellStyle name="20% - Accent4 8 5 4 2" xfId="8308"/>
    <cellStyle name="20% - Accent4 8 5 4 2 2" xfId="8309"/>
    <cellStyle name="20% - Accent4 8 5 4 2 2 2" xfId="8310"/>
    <cellStyle name="20% - Accent4 8 5 4 2 3" xfId="8311"/>
    <cellStyle name="20% - Accent4 8 5 4 3" xfId="8312"/>
    <cellStyle name="20% - Accent4 8 5 4 3 2" xfId="8313"/>
    <cellStyle name="20% - Accent4 8 5 4 4" xfId="8314"/>
    <cellStyle name="20% - Accent4 8 5 5" xfId="8315"/>
    <cellStyle name="20% - Accent4 8 5 5 2" xfId="8316"/>
    <cellStyle name="20% - Accent4 8 5 5 2 2" xfId="8317"/>
    <cellStyle name="20% - Accent4 8 5 5 2 2 2" xfId="8318"/>
    <cellStyle name="20% - Accent4 8 5 5 2 3" xfId="8319"/>
    <cellStyle name="20% - Accent4 8 5 5 3" xfId="8320"/>
    <cellStyle name="20% - Accent4 8 5 5 3 2" xfId="8321"/>
    <cellStyle name="20% - Accent4 8 5 5 4" xfId="8322"/>
    <cellStyle name="20% - Accent4 8 5 6" xfId="8323"/>
    <cellStyle name="20% - Accent4 8 5 6 2" xfId="8324"/>
    <cellStyle name="20% - Accent4 8 5 6 2 2" xfId="8325"/>
    <cellStyle name="20% - Accent4 8 5 6 3" xfId="8326"/>
    <cellStyle name="20% - Accent4 8 5 7" xfId="8327"/>
    <cellStyle name="20% - Accent4 8 5 7 2" xfId="8328"/>
    <cellStyle name="20% - Accent4 8 5 8" xfId="8329"/>
    <cellStyle name="20% - Accent4 8 5 9" xfId="8330"/>
    <cellStyle name="20% - Accent4 8 6" xfId="8331"/>
    <cellStyle name="20% - Accent4 8 6 2" xfId="8332"/>
    <cellStyle name="20% - Accent4 8 6 2 2" xfId="8333"/>
    <cellStyle name="20% - Accent4 8 6 2 2 2" xfId="8334"/>
    <cellStyle name="20% - Accent4 8 6 2 2 2 2" xfId="8335"/>
    <cellStyle name="20% - Accent4 8 6 2 2 3" xfId="8336"/>
    <cellStyle name="20% - Accent4 8 6 2 3" xfId="8337"/>
    <cellStyle name="20% - Accent4 8 6 2 3 2" xfId="8338"/>
    <cellStyle name="20% - Accent4 8 6 2 4" xfId="8339"/>
    <cellStyle name="20% - Accent4 8 6 3" xfId="8340"/>
    <cellStyle name="20% - Accent4 8 6 3 2" xfId="8341"/>
    <cellStyle name="20% - Accent4 8 6 3 2 2" xfId="8342"/>
    <cellStyle name="20% - Accent4 8 6 3 2 2 2" xfId="8343"/>
    <cellStyle name="20% - Accent4 8 6 3 2 3" xfId="8344"/>
    <cellStyle name="20% - Accent4 8 6 3 3" xfId="8345"/>
    <cellStyle name="20% - Accent4 8 6 3 3 2" xfId="8346"/>
    <cellStyle name="20% - Accent4 8 6 3 4" xfId="8347"/>
    <cellStyle name="20% - Accent4 8 6 4" xfId="8348"/>
    <cellStyle name="20% - Accent4 8 6 4 2" xfId="8349"/>
    <cellStyle name="20% - Accent4 8 6 4 2 2" xfId="8350"/>
    <cellStyle name="20% - Accent4 8 6 4 2 2 2" xfId="8351"/>
    <cellStyle name="20% - Accent4 8 6 4 2 3" xfId="8352"/>
    <cellStyle name="20% - Accent4 8 6 4 3" xfId="8353"/>
    <cellStyle name="20% - Accent4 8 6 4 3 2" xfId="8354"/>
    <cellStyle name="20% - Accent4 8 6 4 4" xfId="8355"/>
    <cellStyle name="20% - Accent4 8 6 5" xfId="8356"/>
    <cellStyle name="20% - Accent4 8 6 5 2" xfId="8357"/>
    <cellStyle name="20% - Accent4 8 6 5 2 2" xfId="8358"/>
    <cellStyle name="20% - Accent4 8 6 5 2 2 2" xfId="8359"/>
    <cellStyle name="20% - Accent4 8 6 5 2 3" xfId="8360"/>
    <cellStyle name="20% - Accent4 8 6 5 3" xfId="8361"/>
    <cellStyle name="20% - Accent4 8 6 5 3 2" xfId="8362"/>
    <cellStyle name="20% - Accent4 8 6 5 4" xfId="8363"/>
    <cellStyle name="20% - Accent4 8 6 6" xfId="8364"/>
    <cellStyle name="20% - Accent4 8 6 6 2" xfId="8365"/>
    <cellStyle name="20% - Accent4 8 6 6 2 2" xfId="8366"/>
    <cellStyle name="20% - Accent4 8 6 6 3" xfId="8367"/>
    <cellStyle name="20% - Accent4 8 6 7" xfId="8368"/>
    <cellStyle name="20% - Accent4 8 6 7 2" xfId="8369"/>
    <cellStyle name="20% - Accent4 8 6 8" xfId="8370"/>
    <cellStyle name="20% - Accent4 8 6 9" xfId="8371"/>
    <cellStyle name="20% - Accent4 8 7" xfId="8372"/>
    <cellStyle name="20% - Accent4 8 7 10" xfId="8373"/>
    <cellStyle name="20% - Accent4 8 7 2" xfId="8374"/>
    <cellStyle name="20% - Accent4 8 7 2 2" xfId="8375"/>
    <cellStyle name="20% - Accent4 8 7 2 2 2" xfId="8376"/>
    <cellStyle name="20% - Accent4 8 7 2 2 2 2" xfId="8377"/>
    <cellStyle name="20% - Accent4 8 7 2 2 3" xfId="8378"/>
    <cellStyle name="20% - Accent4 8 7 2 3" xfId="8379"/>
    <cellStyle name="20% - Accent4 8 7 2 3 2" xfId="8380"/>
    <cellStyle name="20% - Accent4 8 7 2 4" xfId="8381"/>
    <cellStyle name="20% - Accent4 8 7 3" xfId="8382"/>
    <cellStyle name="20% - Accent4 8 7 3 2" xfId="8383"/>
    <cellStyle name="20% - Accent4 8 7 3 2 2" xfId="8384"/>
    <cellStyle name="20% - Accent4 8 7 3 2 2 2" xfId="8385"/>
    <cellStyle name="20% - Accent4 8 7 3 2 3" xfId="8386"/>
    <cellStyle name="20% - Accent4 8 7 3 3" xfId="8387"/>
    <cellStyle name="20% - Accent4 8 7 3 3 2" xfId="8388"/>
    <cellStyle name="20% - Accent4 8 7 3 4" xfId="8389"/>
    <cellStyle name="20% - Accent4 8 7 4" xfId="8390"/>
    <cellStyle name="20% - Accent4 8 7 4 2" xfId="8391"/>
    <cellStyle name="20% - Accent4 8 7 4 2 2" xfId="8392"/>
    <cellStyle name="20% - Accent4 8 7 4 2 2 2" xfId="8393"/>
    <cellStyle name="20% - Accent4 8 7 4 2 3" xfId="8394"/>
    <cellStyle name="20% - Accent4 8 7 4 3" xfId="8395"/>
    <cellStyle name="20% - Accent4 8 7 4 3 2" xfId="8396"/>
    <cellStyle name="20% - Accent4 8 7 4 4" xfId="8397"/>
    <cellStyle name="20% - Accent4 8 7 5" xfId="8398"/>
    <cellStyle name="20% - Accent4 8 7 5 2" xfId="8399"/>
    <cellStyle name="20% - Accent4 8 7 5 2 2" xfId="8400"/>
    <cellStyle name="20% - Accent4 8 7 5 2 2 2" xfId="8401"/>
    <cellStyle name="20% - Accent4 8 7 5 2 3" xfId="8402"/>
    <cellStyle name="20% - Accent4 8 7 5 3" xfId="8403"/>
    <cellStyle name="20% - Accent4 8 7 5 3 2" xfId="8404"/>
    <cellStyle name="20% - Accent4 8 7 5 4" xfId="8405"/>
    <cellStyle name="20% - Accent4 8 7 6" xfId="8406"/>
    <cellStyle name="20% - Accent4 8 7 6 2" xfId="8407"/>
    <cellStyle name="20% - Accent4 8 7 6 2 2" xfId="8408"/>
    <cellStyle name="20% - Accent4 8 7 6 2 2 2" xfId="8409"/>
    <cellStyle name="20% - Accent4 8 7 6 2 3" xfId="8410"/>
    <cellStyle name="20% - Accent4 8 7 6 3" xfId="8411"/>
    <cellStyle name="20% - Accent4 8 7 6 3 2" xfId="8412"/>
    <cellStyle name="20% - Accent4 8 7 6 4" xfId="8413"/>
    <cellStyle name="20% - Accent4 8 7 7" xfId="8414"/>
    <cellStyle name="20% - Accent4 8 7 7 2" xfId="8415"/>
    <cellStyle name="20% - Accent4 8 7 7 2 2" xfId="8416"/>
    <cellStyle name="20% - Accent4 8 7 7 3" xfId="8417"/>
    <cellStyle name="20% - Accent4 8 7 8" xfId="8418"/>
    <cellStyle name="20% - Accent4 8 7 8 2" xfId="8419"/>
    <cellStyle name="20% - Accent4 8 7 9" xfId="8420"/>
    <cellStyle name="20% - Accent4 8 8" xfId="8421"/>
    <cellStyle name="20% - Accent4 8 8 2" xfId="8422"/>
    <cellStyle name="20% - Accent4 8 8 2 2" xfId="8423"/>
    <cellStyle name="20% - Accent4 8 8 2 2 2" xfId="8424"/>
    <cellStyle name="20% - Accent4 8 8 2 3" xfId="8425"/>
    <cellStyle name="20% - Accent4 8 8 3" xfId="8426"/>
    <cellStyle name="20% - Accent4 8 8 3 2" xfId="8427"/>
    <cellStyle name="20% - Accent4 8 8 4" xfId="8428"/>
    <cellStyle name="20% - Accent4 8 9" xfId="8429"/>
    <cellStyle name="20% - Accent4 8 9 2" xfId="8430"/>
    <cellStyle name="20% - Accent4 8 9 2 2" xfId="8431"/>
    <cellStyle name="20% - Accent4 8 9 2 2 2" xfId="8432"/>
    <cellStyle name="20% - Accent4 8 9 2 3" xfId="8433"/>
    <cellStyle name="20% - Accent4 8 9 3" xfId="8434"/>
    <cellStyle name="20% - Accent4 8 9 3 2" xfId="8435"/>
    <cellStyle name="20% - Accent4 8 9 4" xfId="8436"/>
    <cellStyle name="20% - Accent4 9" xfId="8437"/>
    <cellStyle name="20% - Accent4 9 10" xfId="8438"/>
    <cellStyle name="20% - Accent4 9 10 2" xfId="8439"/>
    <cellStyle name="20% - Accent4 9 10 2 2" xfId="8440"/>
    <cellStyle name="20% - Accent4 9 10 2 2 2" xfId="8441"/>
    <cellStyle name="20% - Accent4 9 10 2 3" xfId="8442"/>
    <cellStyle name="20% - Accent4 9 10 3" xfId="8443"/>
    <cellStyle name="20% - Accent4 9 10 3 2" xfId="8444"/>
    <cellStyle name="20% - Accent4 9 10 4" xfId="8445"/>
    <cellStyle name="20% - Accent4 9 11" xfId="8446"/>
    <cellStyle name="20% - Accent4 9 11 2" xfId="8447"/>
    <cellStyle name="20% - Accent4 9 11 2 2" xfId="8448"/>
    <cellStyle name="20% - Accent4 9 11 2 2 2" xfId="8449"/>
    <cellStyle name="20% - Accent4 9 11 2 3" xfId="8450"/>
    <cellStyle name="20% - Accent4 9 11 3" xfId="8451"/>
    <cellStyle name="20% - Accent4 9 11 3 2" xfId="8452"/>
    <cellStyle name="20% - Accent4 9 11 4" xfId="8453"/>
    <cellStyle name="20% - Accent4 9 12" xfId="8454"/>
    <cellStyle name="20% - Accent4 9 12 2" xfId="8455"/>
    <cellStyle name="20% - Accent4 9 12 2 2" xfId="8456"/>
    <cellStyle name="20% - Accent4 9 12 2 2 2" xfId="8457"/>
    <cellStyle name="20% - Accent4 9 12 2 3" xfId="8458"/>
    <cellStyle name="20% - Accent4 9 12 3" xfId="8459"/>
    <cellStyle name="20% - Accent4 9 12 3 2" xfId="8460"/>
    <cellStyle name="20% - Accent4 9 12 4" xfId="8461"/>
    <cellStyle name="20% - Accent4 9 13" xfId="8462"/>
    <cellStyle name="20% - Accent4 9 13 2" xfId="8463"/>
    <cellStyle name="20% - Accent4 9 13 2 2" xfId="8464"/>
    <cellStyle name="20% - Accent4 9 13 2 2 2" xfId="8465"/>
    <cellStyle name="20% - Accent4 9 13 2 3" xfId="8466"/>
    <cellStyle name="20% - Accent4 9 13 3" xfId="8467"/>
    <cellStyle name="20% - Accent4 9 13 3 2" xfId="8468"/>
    <cellStyle name="20% - Accent4 9 13 4" xfId="8469"/>
    <cellStyle name="20% - Accent4 9 14" xfId="8470"/>
    <cellStyle name="20% - Accent4 9 14 2" xfId="8471"/>
    <cellStyle name="20% - Accent4 9 14 2 2" xfId="8472"/>
    <cellStyle name="20% - Accent4 9 14 3" xfId="8473"/>
    <cellStyle name="20% - Accent4 9 15" xfId="8474"/>
    <cellStyle name="20% - Accent4 9 15 2" xfId="8475"/>
    <cellStyle name="20% - Accent4 9 16" xfId="8476"/>
    <cellStyle name="20% - Accent4 9 16 2" xfId="8477"/>
    <cellStyle name="20% - Accent4 9 17" xfId="8478"/>
    <cellStyle name="20% - Accent4 9 18" xfId="8479"/>
    <cellStyle name="20% - Accent4 9 2" xfId="8480"/>
    <cellStyle name="20% - Accent4 9 2 10" xfId="8481"/>
    <cellStyle name="20% - Accent4 9 2 2" xfId="8482"/>
    <cellStyle name="20% - Accent4 9 2 2 2" xfId="8483"/>
    <cellStyle name="20% - Accent4 9 2 2 2 2" xfId="8484"/>
    <cellStyle name="20% - Accent4 9 2 2 2 2 2" xfId="8485"/>
    <cellStyle name="20% - Accent4 9 2 2 2 3" xfId="8486"/>
    <cellStyle name="20% - Accent4 9 2 2 3" xfId="8487"/>
    <cellStyle name="20% - Accent4 9 2 2 3 2" xfId="8488"/>
    <cellStyle name="20% - Accent4 9 2 2 4" xfId="8489"/>
    <cellStyle name="20% - Accent4 9 2 3" xfId="8490"/>
    <cellStyle name="20% - Accent4 9 2 3 2" xfId="8491"/>
    <cellStyle name="20% - Accent4 9 2 3 2 2" xfId="8492"/>
    <cellStyle name="20% - Accent4 9 2 3 2 2 2" xfId="8493"/>
    <cellStyle name="20% - Accent4 9 2 3 2 3" xfId="8494"/>
    <cellStyle name="20% - Accent4 9 2 3 3" xfId="8495"/>
    <cellStyle name="20% - Accent4 9 2 3 3 2" xfId="8496"/>
    <cellStyle name="20% - Accent4 9 2 3 4" xfId="8497"/>
    <cellStyle name="20% - Accent4 9 2 4" xfId="8498"/>
    <cellStyle name="20% - Accent4 9 2 4 2" xfId="8499"/>
    <cellStyle name="20% - Accent4 9 2 4 2 2" xfId="8500"/>
    <cellStyle name="20% - Accent4 9 2 4 2 2 2" xfId="8501"/>
    <cellStyle name="20% - Accent4 9 2 4 2 3" xfId="8502"/>
    <cellStyle name="20% - Accent4 9 2 4 3" xfId="8503"/>
    <cellStyle name="20% - Accent4 9 2 4 3 2" xfId="8504"/>
    <cellStyle name="20% - Accent4 9 2 4 4" xfId="8505"/>
    <cellStyle name="20% - Accent4 9 2 5" xfId="8506"/>
    <cellStyle name="20% - Accent4 9 2 5 2" xfId="8507"/>
    <cellStyle name="20% - Accent4 9 2 5 2 2" xfId="8508"/>
    <cellStyle name="20% - Accent4 9 2 5 2 2 2" xfId="8509"/>
    <cellStyle name="20% - Accent4 9 2 5 2 3" xfId="8510"/>
    <cellStyle name="20% - Accent4 9 2 5 3" xfId="8511"/>
    <cellStyle name="20% - Accent4 9 2 5 3 2" xfId="8512"/>
    <cellStyle name="20% - Accent4 9 2 5 4" xfId="8513"/>
    <cellStyle name="20% - Accent4 9 2 6" xfId="8514"/>
    <cellStyle name="20% - Accent4 9 2 6 2" xfId="8515"/>
    <cellStyle name="20% - Accent4 9 2 6 2 2" xfId="8516"/>
    <cellStyle name="20% - Accent4 9 2 6 3" xfId="8517"/>
    <cellStyle name="20% - Accent4 9 2 7" xfId="8518"/>
    <cellStyle name="20% - Accent4 9 2 7 2" xfId="8519"/>
    <cellStyle name="20% - Accent4 9 2 8" xfId="8520"/>
    <cellStyle name="20% - Accent4 9 2 8 2" xfId="8521"/>
    <cellStyle name="20% - Accent4 9 2 9" xfId="8522"/>
    <cellStyle name="20% - Accent4 9 3" xfId="8523"/>
    <cellStyle name="20% - Accent4 9 3 10" xfId="8524"/>
    <cellStyle name="20% - Accent4 9 3 11" xfId="8525"/>
    <cellStyle name="20% - Accent4 9 3 2" xfId="8526"/>
    <cellStyle name="20% - Accent4 9 3 2 2" xfId="8527"/>
    <cellStyle name="20% - Accent4 9 3 2 2 2" xfId="8528"/>
    <cellStyle name="20% - Accent4 9 3 2 2 2 2" xfId="8529"/>
    <cellStyle name="20% - Accent4 9 3 2 2 2 2 2" xfId="8530"/>
    <cellStyle name="20% - Accent4 9 3 2 2 2 3" xfId="8531"/>
    <cellStyle name="20% - Accent4 9 3 2 2 3" xfId="8532"/>
    <cellStyle name="20% - Accent4 9 3 2 2 3 2" xfId="8533"/>
    <cellStyle name="20% - Accent4 9 3 2 2 4" xfId="8534"/>
    <cellStyle name="20% - Accent4 9 3 2 3" xfId="8535"/>
    <cellStyle name="20% - Accent4 9 3 2 3 2" xfId="8536"/>
    <cellStyle name="20% - Accent4 9 3 2 3 2 2" xfId="8537"/>
    <cellStyle name="20% - Accent4 9 3 2 3 2 2 2" xfId="8538"/>
    <cellStyle name="20% - Accent4 9 3 2 3 2 3" xfId="8539"/>
    <cellStyle name="20% - Accent4 9 3 2 3 3" xfId="8540"/>
    <cellStyle name="20% - Accent4 9 3 2 3 3 2" xfId="8541"/>
    <cellStyle name="20% - Accent4 9 3 2 3 4" xfId="8542"/>
    <cellStyle name="20% - Accent4 9 3 2 4" xfId="8543"/>
    <cellStyle name="20% - Accent4 9 3 2 4 2" xfId="8544"/>
    <cellStyle name="20% - Accent4 9 3 2 4 2 2" xfId="8545"/>
    <cellStyle name="20% - Accent4 9 3 2 4 2 2 2" xfId="8546"/>
    <cellStyle name="20% - Accent4 9 3 2 4 2 3" xfId="8547"/>
    <cellStyle name="20% - Accent4 9 3 2 4 3" xfId="8548"/>
    <cellStyle name="20% - Accent4 9 3 2 4 3 2" xfId="8549"/>
    <cellStyle name="20% - Accent4 9 3 2 4 4" xfId="8550"/>
    <cellStyle name="20% - Accent4 9 3 2 5" xfId="8551"/>
    <cellStyle name="20% - Accent4 9 3 2 5 2" xfId="8552"/>
    <cellStyle name="20% - Accent4 9 3 2 5 2 2" xfId="8553"/>
    <cellStyle name="20% - Accent4 9 3 2 5 2 2 2" xfId="8554"/>
    <cellStyle name="20% - Accent4 9 3 2 5 2 3" xfId="8555"/>
    <cellStyle name="20% - Accent4 9 3 2 5 3" xfId="8556"/>
    <cellStyle name="20% - Accent4 9 3 2 5 3 2" xfId="8557"/>
    <cellStyle name="20% - Accent4 9 3 2 5 4" xfId="8558"/>
    <cellStyle name="20% - Accent4 9 3 2 6" xfId="8559"/>
    <cellStyle name="20% - Accent4 9 3 2 6 2" xfId="8560"/>
    <cellStyle name="20% - Accent4 9 3 2 6 2 2" xfId="8561"/>
    <cellStyle name="20% - Accent4 9 3 2 6 3" xfId="8562"/>
    <cellStyle name="20% - Accent4 9 3 2 7" xfId="8563"/>
    <cellStyle name="20% - Accent4 9 3 2 7 2" xfId="8564"/>
    <cellStyle name="20% - Accent4 9 3 2 8" xfId="8565"/>
    <cellStyle name="20% - Accent4 9 3 2 9" xfId="8566"/>
    <cellStyle name="20% - Accent4 9 3 3" xfId="8567"/>
    <cellStyle name="20% - Accent4 9 3 3 2" xfId="8568"/>
    <cellStyle name="20% - Accent4 9 3 3 2 2" xfId="8569"/>
    <cellStyle name="20% - Accent4 9 3 3 2 2 2" xfId="8570"/>
    <cellStyle name="20% - Accent4 9 3 3 2 2 2 2" xfId="8571"/>
    <cellStyle name="20% - Accent4 9 3 3 2 2 3" xfId="8572"/>
    <cellStyle name="20% - Accent4 9 3 3 2 3" xfId="8573"/>
    <cellStyle name="20% - Accent4 9 3 3 2 3 2" xfId="8574"/>
    <cellStyle name="20% - Accent4 9 3 3 2 4" xfId="8575"/>
    <cellStyle name="20% - Accent4 9 3 3 3" xfId="8576"/>
    <cellStyle name="20% - Accent4 9 3 3 3 2" xfId="8577"/>
    <cellStyle name="20% - Accent4 9 3 3 3 2 2" xfId="8578"/>
    <cellStyle name="20% - Accent4 9 3 3 3 2 2 2" xfId="8579"/>
    <cellStyle name="20% - Accent4 9 3 3 3 2 3" xfId="8580"/>
    <cellStyle name="20% - Accent4 9 3 3 3 3" xfId="8581"/>
    <cellStyle name="20% - Accent4 9 3 3 3 3 2" xfId="8582"/>
    <cellStyle name="20% - Accent4 9 3 3 3 4" xfId="8583"/>
    <cellStyle name="20% - Accent4 9 3 3 4" xfId="8584"/>
    <cellStyle name="20% - Accent4 9 3 3 4 2" xfId="8585"/>
    <cellStyle name="20% - Accent4 9 3 3 4 2 2" xfId="8586"/>
    <cellStyle name="20% - Accent4 9 3 3 4 2 2 2" xfId="8587"/>
    <cellStyle name="20% - Accent4 9 3 3 4 2 3" xfId="8588"/>
    <cellStyle name="20% - Accent4 9 3 3 4 3" xfId="8589"/>
    <cellStyle name="20% - Accent4 9 3 3 4 3 2" xfId="8590"/>
    <cellStyle name="20% - Accent4 9 3 3 4 4" xfId="8591"/>
    <cellStyle name="20% - Accent4 9 3 3 5" xfId="8592"/>
    <cellStyle name="20% - Accent4 9 3 3 5 2" xfId="8593"/>
    <cellStyle name="20% - Accent4 9 3 3 5 2 2" xfId="8594"/>
    <cellStyle name="20% - Accent4 9 3 3 5 3" xfId="8595"/>
    <cellStyle name="20% - Accent4 9 3 3 6" xfId="8596"/>
    <cellStyle name="20% - Accent4 9 3 3 6 2" xfId="8597"/>
    <cellStyle name="20% - Accent4 9 3 3 7" xfId="8598"/>
    <cellStyle name="20% - Accent4 9 3 4" xfId="8599"/>
    <cellStyle name="20% - Accent4 9 3 4 2" xfId="8600"/>
    <cellStyle name="20% - Accent4 9 3 4 2 2" xfId="8601"/>
    <cellStyle name="20% - Accent4 9 3 4 2 2 2" xfId="8602"/>
    <cellStyle name="20% - Accent4 9 3 4 2 3" xfId="8603"/>
    <cellStyle name="20% - Accent4 9 3 4 3" xfId="8604"/>
    <cellStyle name="20% - Accent4 9 3 4 3 2" xfId="8605"/>
    <cellStyle name="20% - Accent4 9 3 4 4" xfId="8606"/>
    <cellStyle name="20% - Accent4 9 3 5" xfId="8607"/>
    <cellStyle name="20% - Accent4 9 3 5 2" xfId="8608"/>
    <cellStyle name="20% - Accent4 9 3 5 2 2" xfId="8609"/>
    <cellStyle name="20% - Accent4 9 3 5 2 2 2" xfId="8610"/>
    <cellStyle name="20% - Accent4 9 3 5 2 3" xfId="8611"/>
    <cellStyle name="20% - Accent4 9 3 5 3" xfId="8612"/>
    <cellStyle name="20% - Accent4 9 3 5 3 2" xfId="8613"/>
    <cellStyle name="20% - Accent4 9 3 5 4" xfId="8614"/>
    <cellStyle name="20% - Accent4 9 3 6" xfId="8615"/>
    <cellStyle name="20% - Accent4 9 3 6 2" xfId="8616"/>
    <cellStyle name="20% - Accent4 9 3 6 2 2" xfId="8617"/>
    <cellStyle name="20% - Accent4 9 3 6 2 2 2" xfId="8618"/>
    <cellStyle name="20% - Accent4 9 3 6 2 3" xfId="8619"/>
    <cellStyle name="20% - Accent4 9 3 6 3" xfId="8620"/>
    <cellStyle name="20% - Accent4 9 3 6 3 2" xfId="8621"/>
    <cellStyle name="20% - Accent4 9 3 6 4" xfId="8622"/>
    <cellStyle name="20% - Accent4 9 3 7" xfId="8623"/>
    <cellStyle name="20% - Accent4 9 3 7 2" xfId="8624"/>
    <cellStyle name="20% - Accent4 9 3 7 2 2" xfId="8625"/>
    <cellStyle name="20% - Accent4 9 3 7 2 2 2" xfId="8626"/>
    <cellStyle name="20% - Accent4 9 3 7 2 3" xfId="8627"/>
    <cellStyle name="20% - Accent4 9 3 7 3" xfId="8628"/>
    <cellStyle name="20% - Accent4 9 3 7 3 2" xfId="8629"/>
    <cellStyle name="20% - Accent4 9 3 7 4" xfId="8630"/>
    <cellStyle name="20% - Accent4 9 3 8" xfId="8631"/>
    <cellStyle name="20% - Accent4 9 3 8 2" xfId="8632"/>
    <cellStyle name="20% - Accent4 9 3 8 2 2" xfId="8633"/>
    <cellStyle name="20% - Accent4 9 3 8 3" xfId="8634"/>
    <cellStyle name="20% - Accent4 9 3 9" xfId="8635"/>
    <cellStyle name="20% - Accent4 9 3 9 2" xfId="8636"/>
    <cellStyle name="20% - Accent4 9 4" xfId="8637"/>
    <cellStyle name="20% - Accent4 9 4 2" xfId="8638"/>
    <cellStyle name="20% - Accent4 9 4 2 2" xfId="8639"/>
    <cellStyle name="20% - Accent4 9 4 2 2 2" xfId="8640"/>
    <cellStyle name="20% - Accent4 9 4 2 2 2 2" xfId="8641"/>
    <cellStyle name="20% - Accent4 9 4 2 2 3" xfId="8642"/>
    <cellStyle name="20% - Accent4 9 4 2 3" xfId="8643"/>
    <cellStyle name="20% - Accent4 9 4 2 3 2" xfId="8644"/>
    <cellStyle name="20% - Accent4 9 4 2 4" xfId="8645"/>
    <cellStyle name="20% - Accent4 9 4 3" xfId="8646"/>
    <cellStyle name="20% - Accent4 9 4 3 2" xfId="8647"/>
    <cellStyle name="20% - Accent4 9 4 3 2 2" xfId="8648"/>
    <cellStyle name="20% - Accent4 9 4 3 2 2 2" xfId="8649"/>
    <cellStyle name="20% - Accent4 9 4 3 2 3" xfId="8650"/>
    <cellStyle name="20% - Accent4 9 4 3 3" xfId="8651"/>
    <cellStyle name="20% - Accent4 9 4 3 3 2" xfId="8652"/>
    <cellStyle name="20% - Accent4 9 4 3 4" xfId="8653"/>
    <cellStyle name="20% - Accent4 9 4 4" xfId="8654"/>
    <cellStyle name="20% - Accent4 9 4 4 2" xfId="8655"/>
    <cellStyle name="20% - Accent4 9 4 4 2 2" xfId="8656"/>
    <cellStyle name="20% - Accent4 9 4 4 2 2 2" xfId="8657"/>
    <cellStyle name="20% - Accent4 9 4 4 2 3" xfId="8658"/>
    <cellStyle name="20% - Accent4 9 4 4 3" xfId="8659"/>
    <cellStyle name="20% - Accent4 9 4 4 3 2" xfId="8660"/>
    <cellStyle name="20% - Accent4 9 4 4 4" xfId="8661"/>
    <cellStyle name="20% - Accent4 9 4 5" xfId="8662"/>
    <cellStyle name="20% - Accent4 9 4 5 2" xfId="8663"/>
    <cellStyle name="20% - Accent4 9 4 5 2 2" xfId="8664"/>
    <cellStyle name="20% - Accent4 9 4 5 2 2 2" xfId="8665"/>
    <cellStyle name="20% - Accent4 9 4 5 2 3" xfId="8666"/>
    <cellStyle name="20% - Accent4 9 4 5 3" xfId="8667"/>
    <cellStyle name="20% - Accent4 9 4 5 3 2" xfId="8668"/>
    <cellStyle name="20% - Accent4 9 4 5 4" xfId="8669"/>
    <cellStyle name="20% - Accent4 9 4 6" xfId="8670"/>
    <cellStyle name="20% - Accent4 9 4 6 2" xfId="8671"/>
    <cellStyle name="20% - Accent4 9 4 6 2 2" xfId="8672"/>
    <cellStyle name="20% - Accent4 9 4 6 3" xfId="8673"/>
    <cellStyle name="20% - Accent4 9 4 7" xfId="8674"/>
    <cellStyle name="20% - Accent4 9 4 7 2" xfId="8675"/>
    <cellStyle name="20% - Accent4 9 4 8" xfId="8676"/>
    <cellStyle name="20% - Accent4 9 4 9" xfId="8677"/>
    <cellStyle name="20% - Accent4 9 5" xfId="8678"/>
    <cellStyle name="20% - Accent4 9 5 2" xfId="8679"/>
    <cellStyle name="20% - Accent4 9 5 2 2" xfId="8680"/>
    <cellStyle name="20% - Accent4 9 5 2 2 2" xfId="8681"/>
    <cellStyle name="20% - Accent4 9 5 2 2 2 2" xfId="8682"/>
    <cellStyle name="20% - Accent4 9 5 2 2 3" xfId="8683"/>
    <cellStyle name="20% - Accent4 9 5 2 3" xfId="8684"/>
    <cellStyle name="20% - Accent4 9 5 2 3 2" xfId="8685"/>
    <cellStyle name="20% - Accent4 9 5 2 4" xfId="8686"/>
    <cellStyle name="20% - Accent4 9 5 3" xfId="8687"/>
    <cellStyle name="20% - Accent4 9 5 3 2" xfId="8688"/>
    <cellStyle name="20% - Accent4 9 5 3 2 2" xfId="8689"/>
    <cellStyle name="20% - Accent4 9 5 3 2 2 2" xfId="8690"/>
    <cellStyle name="20% - Accent4 9 5 3 2 3" xfId="8691"/>
    <cellStyle name="20% - Accent4 9 5 3 3" xfId="8692"/>
    <cellStyle name="20% - Accent4 9 5 3 3 2" xfId="8693"/>
    <cellStyle name="20% - Accent4 9 5 3 4" xfId="8694"/>
    <cellStyle name="20% - Accent4 9 5 4" xfId="8695"/>
    <cellStyle name="20% - Accent4 9 5 4 2" xfId="8696"/>
    <cellStyle name="20% - Accent4 9 5 4 2 2" xfId="8697"/>
    <cellStyle name="20% - Accent4 9 5 4 2 2 2" xfId="8698"/>
    <cellStyle name="20% - Accent4 9 5 4 2 3" xfId="8699"/>
    <cellStyle name="20% - Accent4 9 5 4 3" xfId="8700"/>
    <cellStyle name="20% - Accent4 9 5 4 3 2" xfId="8701"/>
    <cellStyle name="20% - Accent4 9 5 4 4" xfId="8702"/>
    <cellStyle name="20% - Accent4 9 5 5" xfId="8703"/>
    <cellStyle name="20% - Accent4 9 5 5 2" xfId="8704"/>
    <cellStyle name="20% - Accent4 9 5 5 2 2" xfId="8705"/>
    <cellStyle name="20% - Accent4 9 5 5 2 2 2" xfId="8706"/>
    <cellStyle name="20% - Accent4 9 5 5 2 3" xfId="8707"/>
    <cellStyle name="20% - Accent4 9 5 5 3" xfId="8708"/>
    <cellStyle name="20% - Accent4 9 5 5 3 2" xfId="8709"/>
    <cellStyle name="20% - Accent4 9 5 5 4" xfId="8710"/>
    <cellStyle name="20% - Accent4 9 5 6" xfId="8711"/>
    <cellStyle name="20% - Accent4 9 5 6 2" xfId="8712"/>
    <cellStyle name="20% - Accent4 9 5 6 2 2" xfId="8713"/>
    <cellStyle name="20% - Accent4 9 5 6 3" xfId="8714"/>
    <cellStyle name="20% - Accent4 9 5 7" xfId="8715"/>
    <cellStyle name="20% - Accent4 9 5 7 2" xfId="8716"/>
    <cellStyle name="20% - Accent4 9 5 8" xfId="8717"/>
    <cellStyle name="20% - Accent4 9 5 9" xfId="8718"/>
    <cellStyle name="20% - Accent4 9 6" xfId="8719"/>
    <cellStyle name="20% - Accent4 9 6 2" xfId="8720"/>
    <cellStyle name="20% - Accent4 9 6 2 2" xfId="8721"/>
    <cellStyle name="20% - Accent4 9 6 2 2 2" xfId="8722"/>
    <cellStyle name="20% - Accent4 9 6 2 2 2 2" xfId="8723"/>
    <cellStyle name="20% - Accent4 9 6 2 2 3" xfId="8724"/>
    <cellStyle name="20% - Accent4 9 6 2 3" xfId="8725"/>
    <cellStyle name="20% - Accent4 9 6 2 3 2" xfId="8726"/>
    <cellStyle name="20% - Accent4 9 6 2 4" xfId="8727"/>
    <cellStyle name="20% - Accent4 9 6 3" xfId="8728"/>
    <cellStyle name="20% - Accent4 9 6 3 2" xfId="8729"/>
    <cellStyle name="20% - Accent4 9 6 3 2 2" xfId="8730"/>
    <cellStyle name="20% - Accent4 9 6 3 2 2 2" xfId="8731"/>
    <cellStyle name="20% - Accent4 9 6 3 2 3" xfId="8732"/>
    <cellStyle name="20% - Accent4 9 6 3 3" xfId="8733"/>
    <cellStyle name="20% - Accent4 9 6 3 3 2" xfId="8734"/>
    <cellStyle name="20% - Accent4 9 6 3 4" xfId="8735"/>
    <cellStyle name="20% - Accent4 9 6 4" xfId="8736"/>
    <cellStyle name="20% - Accent4 9 6 4 2" xfId="8737"/>
    <cellStyle name="20% - Accent4 9 6 4 2 2" xfId="8738"/>
    <cellStyle name="20% - Accent4 9 6 4 2 2 2" xfId="8739"/>
    <cellStyle name="20% - Accent4 9 6 4 2 3" xfId="8740"/>
    <cellStyle name="20% - Accent4 9 6 4 3" xfId="8741"/>
    <cellStyle name="20% - Accent4 9 6 4 3 2" xfId="8742"/>
    <cellStyle name="20% - Accent4 9 6 4 4" xfId="8743"/>
    <cellStyle name="20% - Accent4 9 6 5" xfId="8744"/>
    <cellStyle name="20% - Accent4 9 6 5 2" xfId="8745"/>
    <cellStyle name="20% - Accent4 9 6 5 2 2" xfId="8746"/>
    <cellStyle name="20% - Accent4 9 6 5 2 2 2" xfId="8747"/>
    <cellStyle name="20% - Accent4 9 6 5 2 3" xfId="8748"/>
    <cellStyle name="20% - Accent4 9 6 5 3" xfId="8749"/>
    <cellStyle name="20% - Accent4 9 6 5 3 2" xfId="8750"/>
    <cellStyle name="20% - Accent4 9 6 5 4" xfId="8751"/>
    <cellStyle name="20% - Accent4 9 6 6" xfId="8752"/>
    <cellStyle name="20% - Accent4 9 6 6 2" xfId="8753"/>
    <cellStyle name="20% - Accent4 9 6 6 2 2" xfId="8754"/>
    <cellStyle name="20% - Accent4 9 6 6 3" xfId="8755"/>
    <cellStyle name="20% - Accent4 9 6 7" xfId="8756"/>
    <cellStyle name="20% - Accent4 9 6 7 2" xfId="8757"/>
    <cellStyle name="20% - Accent4 9 6 8" xfId="8758"/>
    <cellStyle name="20% - Accent4 9 6 9" xfId="8759"/>
    <cellStyle name="20% - Accent4 9 7" xfId="8760"/>
    <cellStyle name="20% - Accent4 9 7 10" xfId="8761"/>
    <cellStyle name="20% - Accent4 9 7 2" xfId="8762"/>
    <cellStyle name="20% - Accent4 9 7 2 2" xfId="8763"/>
    <cellStyle name="20% - Accent4 9 7 2 2 2" xfId="8764"/>
    <cellStyle name="20% - Accent4 9 7 2 2 2 2" xfId="8765"/>
    <cellStyle name="20% - Accent4 9 7 2 2 3" xfId="8766"/>
    <cellStyle name="20% - Accent4 9 7 2 3" xfId="8767"/>
    <cellStyle name="20% - Accent4 9 7 2 3 2" xfId="8768"/>
    <cellStyle name="20% - Accent4 9 7 2 4" xfId="8769"/>
    <cellStyle name="20% - Accent4 9 7 3" xfId="8770"/>
    <cellStyle name="20% - Accent4 9 7 3 2" xfId="8771"/>
    <cellStyle name="20% - Accent4 9 7 3 2 2" xfId="8772"/>
    <cellStyle name="20% - Accent4 9 7 3 2 2 2" xfId="8773"/>
    <cellStyle name="20% - Accent4 9 7 3 2 3" xfId="8774"/>
    <cellStyle name="20% - Accent4 9 7 3 3" xfId="8775"/>
    <cellStyle name="20% - Accent4 9 7 3 3 2" xfId="8776"/>
    <cellStyle name="20% - Accent4 9 7 3 4" xfId="8777"/>
    <cellStyle name="20% - Accent4 9 7 4" xfId="8778"/>
    <cellStyle name="20% - Accent4 9 7 4 2" xfId="8779"/>
    <cellStyle name="20% - Accent4 9 7 4 2 2" xfId="8780"/>
    <cellStyle name="20% - Accent4 9 7 4 2 2 2" xfId="8781"/>
    <cellStyle name="20% - Accent4 9 7 4 2 3" xfId="8782"/>
    <cellStyle name="20% - Accent4 9 7 4 3" xfId="8783"/>
    <cellStyle name="20% - Accent4 9 7 4 3 2" xfId="8784"/>
    <cellStyle name="20% - Accent4 9 7 4 4" xfId="8785"/>
    <cellStyle name="20% - Accent4 9 7 5" xfId="8786"/>
    <cellStyle name="20% - Accent4 9 7 5 2" xfId="8787"/>
    <cellStyle name="20% - Accent4 9 7 5 2 2" xfId="8788"/>
    <cellStyle name="20% - Accent4 9 7 5 2 2 2" xfId="8789"/>
    <cellStyle name="20% - Accent4 9 7 5 2 3" xfId="8790"/>
    <cellStyle name="20% - Accent4 9 7 5 3" xfId="8791"/>
    <cellStyle name="20% - Accent4 9 7 5 3 2" xfId="8792"/>
    <cellStyle name="20% - Accent4 9 7 5 4" xfId="8793"/>
    <cellStyle name="20% - Accent4 9 7 6" xfId="8794"/>
    <cellStyle name="20% - Accent4 9 7 6 2" xfId="8795"/>
    <cellStyle name="20% - Accent4 9 7 6 2 2" xfId="8796"/>
    <cellStyle name="20% - Accent4 9 7 6 2 2 2" xfId="8797"/>
    <cellStyle name="20% - Accent4 9 7 6 2 3" xfId="8798"/>
    <cellStyle name="20% - Accent4 9 7 6 3" xfId="8799"/>
    <cellStyle name="20% - Accent4 9 7 6 3 2" xfId="8800"/>
    <cellStyle name="20% - Accent4 9 7 6 4" xfId="8801"/>
    <cellStyle name="20% - Accent4 9 7 7" xfId="8802"/>
    <cellStyle name="20% - Accent4 9 7 7 2" xfId="8803"/>
    <cellStyle name="20% - Accent4 9 7 7 2 2" xfId="8804"/>
    <cellStyle name="20% - Accent4 9 7 7 3" xfId="8805"/>
    <cellStyle name="20% - Accent4 9 7 8" xfId="8806"/>
    <cellStyle name="20% - Accent4 9 7 8 2" xfId="8807"/>
    <cellStyle name="20% - Accent4 9 7 9" xfId="8808"/>
    <cellStyle name="20% - Accent4 9 8" xfId="8809"/>
    <cellStyle name="20% - Accent4 9 8 2" xfId="8810"/>
    <cellStyle name="20% - Accent4 9 8 2 2" xfId="8811"/>
    <cellStyle name="20% - Accent4 9 8 2 2 2" xfId="8812"/>
    <cellStyle name="20% - Accent4 9 8 2 3" xfId="8813"/>
    <cellStyle name="20% - Accent4 9 8 3" xfId="8814"/>
    <cellStyle name="20% - Accent4 9 8 3 2" xfId="8815"/>
    <cellStyle name="20% - Accent4 9 8 4" xfId="8816"/>
    <cellStyle name="20% - Accent4 9 9" xfId="8817"/>
    <cellStyle name="20% - Accent4 9 9 2" xfId="8818"/>
    <cellStyle name="20% - Accent4 9 9 2 2" xfId="8819"/>
    <cellStyle name="20% - Accent4 9 9 2 2 2" xfId="8820"/>
    <cellStyle name="20% - Accent4 9 9 2 3" xfId="8821"/>
    <cellStyle name="20% - Accent4 9 9 3" xfId="8822"/>
    <cellStyle name="20% - Accent4 9 9 3 2" xfId="8823"/>
    <cellStyle name="20% - Accent4 9 9 4" xfId="8824"/>
    <cellStyle name="20% - Accent5 10" xfId="8825"/>
    <cellStyle name="20% - Accent5 10 2" xfId="8826"/>
    <cellStyle name="20% - Accent5 10 2 2" xfId="8827"/>
    <cellStyle name="20% - Accent5 10 3" xfId="8828"/>
    <cellStyle name="20% - Accent5 10 4" xfId="8829"/>
    <cellStyle name="20% - Accent5 11" xfId="8830"/>
    <cellStyle name="20% - Accent5 11 2" xfId="8831"/>
    <cellStyle name="20% - Accent5 12" xfId="8832"/>
    <cellStyle name="20% - Accent5 12 2" xfId="8833"/>
    <cellStyle name="20% - Accent5 13" xfId="8834"/>
    <cellStyle name="20% - Accent5 13 2" xfId="8835"/>
    <cellStyle name="20% - Accent5 14" xfId="8836"/>
    <cellStyle name="20% - Accent5 15" xfId="8837"/>
    <cellStyle name="20% - Accent5 16" xfId="8838"/>
    <cellStyle name="20% - Accent5 17" xfId="8839"/>
    <cellStyle name="20% - Accent5 18" xfId="8840"/>
    <cellStyle name="20% - Accent5 2" xfId="8841"/>
    <cellStyle name="20% - Accent5 2 10" xfId="8842"/>
    <cellStyle name="20% - Accent5 2 11" xfId="8843"/>
    <cellStyle name="20% - Accent5 2 12" xfId="8844"/>
    <cellStyle name="20% - Accent5 2 13" xfId="8845"/>
    <cellStyle name="20% - Accent5 2 14" xfId="8846"/>
    <cellStyle name="20% - Accent5 2 15" xfId="8847"/>
    <cellStyle name="20% - Accent5 2 16" xfId="8848"/>
    <cellStyle name="20% - Accent5 2 17" xfId="8849"/>
    <cellStyle name="20% - Accent5 2 18" xfId="8850"/>
    <cellStyle name="20% - Accent5 2 2" xfId="8851"/>
    <cellStyle name="20% - Accent5 2 2 2" xfId="8852"/>
    <cellStyle name="20% - Accent5 2 2 3" xfId="8853"/>
    <cellStyle name="20% - Accent5 2 2 4" xfId="8854"/>
    <cellStyle name="20% - Accent5 2 2 5" xfId="8855"/>
    <cellStyle name="20% - Accent5 2 2_Sheet1" xfId="8856"/>
    <cellStyle name="20% - Accent5 2 3" xfId="8857"/>
    <cellStyle name="20% - Accent5 2 4" xfId="8858"/>
    <cellStyle name="20% - Accent5 2 5" xfId="8859"/>
    <cellStyle name="20% - Accent5 2 6" xfId="8860"/>
    <cellStyle name="20% - Accent5 2 7" xfId="8861"/>
    <cellStyle name="20% - Accent5 2 8" xfId="8862"/>
    <cellStyle name="20% - Accent5 2 9" xfId="8863"/>
    <cellStyle name="20% - Accent5 2_BallGrid" xfId="8864"/>
    <cellStyle name="20% - Accent5 3" xfId="8865"/>
    <cellStyle name="20% - Accent5 3 2" xfId="8866"/>
    <cellStyle name="20% - Accent5 3 3" xfId="8867"/>
    <cellStyle name="20% - Accent5 3 4" xfId="8868"/>
    <cellStyle name="20% - Accent5 4" xfId="8869"/>
    <cellStyle name="20% - Accent5 4 2" xfId="8870"/>
    <cellStyle name="20% - Accent5 4 3" xfId="8871"/>
    <cellStyle name="20% - Accent5 4 4" xfId="8872"/>
    <cellStyle name="20% - Accent5 4 5" xfId="8873"/>
    <cellStyle name="20% - Accent5 5" xfId="8874"/>
    <cellStyle name="20% - Accent5 5 10" xfId="8875"/>
    <cellStyle name="20% - Accent5 5 11" xfId="8876"/>
    <cellStyle name="20% - Accent5 5 12" xfId="8877"/>
    <cellStyle name="20% - Accent5 5 2" xfId="8878"/>
    <cellStyle name="20% - Accent5 5 2 2" xfId="8879"/>
    <cellStyle name="20% - Accent5 5 2 2 2" xfId="8880"/>
    <cellStyle name="20% - Accent5 5 2 2 2 2" xfId="8881"/>
    <cellStyle name="20% - Accent5 5 2 2 3" xfId="8882"/>
    <cellStyle name="20% - Accent5 5 2 3" xfId="8883"/>
    <cellStyle name="20% - Accent5 5 2 3 2" xfId="8884"/>
    <cellStyle name="20% - Accent5 5 2 4" xfId="8885"/>
    <cellStyle name="20% - Accent5 5 3" xfId="8886"/>
    <cellStyle name="20% - Accent5 5 4" xfId="8887"/>
    <cellStyle name="20% - Accent5 5 4 2" xfId="8888"/>
    <cellStyle name="20% - Accent5 5 4 2 2" xfId="8889"/>
    <cellStyle name="20% - Accent5 5 4 2 2 2" xfId="8890"/>
    <cellStyle name="20% - Accent5 5 4 2 3" xfId="8891"/>
    <cellStyle name="20% - Accent5 5 4 3" xfId="8892"/>
    <cellStyle name="20% - Accent5 5 4 3 2" xfId="8893"/>
    <cellStyle name="20% - Accent5 5 4 4" xfId="8894"/>
    <cellStyle name="20% - Accent5 5 5" xfId="8895"/>
    <cellStyle name="20% - Accent5 5 5 2" xfId="8896"/>
    <cellStyle name="20% - Accent5 5 5 2 2" xfId="8897"/>
    <cellStyle name="20% - Accent5 5 5 2 2 2" xfId="8898"/>
    <cellStyle name="20% - Accent5 5 5 2 3" xfId="8899"/>
    <cellStyle name="20% - Accent5 5 5 3" xfId="8900"/>
    <cellStyle name="20% - Accent5 5 5 3 2" xfId="8901"/>
    <cellStyle name="20% - Accent5 5 5 4" xfId="8902"/>
    <cellStyle name="20% - Accent5 5 6" xfId="8903"/>
    <cellStyle name="20% - Accent5 5 6 2" xfId="8904"/>
    <cellStyle name="20% - Accent5 5 6 2 2" xfId="8905"/>
    <cellStyle name="20% - Accent5 5 6 2 2 2" xfId="8906"/>
    <cellStyle name="20% - Accent5 5 6 2 3" xfId="8907"/>
    <cellStyle name="20% - Accent5 5 6 3" xfId="8908"/>
    <cellStyle name="20% - Accent5 5 6 3 2" xfId="8909"/>
    <cellStyle name="20% - Accent5 5 6 4" xfId="8910"/>
    <cellStyle name="20% - Accent5 5 7" xfId="8911"/>
    <cellStyle name="20% - Accent5 5 7 2" xfId="8912"/>
    <cellStyle name="20% - Accent5 5 7 2 2" xfId="8913"/>
    <cellStyle name="20% - Accent5 5 7 2 2 2" xfId="8914"/>
    <cellStyle name="20% - Accent5 5 7 2 3" xfId="8915"/>
    <cellStyle name="20% - Accent5 5 7 3" xfId="8916"/>
    <cellStyle name="20% - Accent5 5 7 3 2" xfId="8917"/>
    <cellStyle name="20% - Accent5 5 7 4" xfId="8918"/>
    <cellStyle name="20% - Accent5 5 8" xfId="8919"/>
    <cellStyle name="20% - Accent5 5 8 2" xfId="8920"/>
    <cellStyle name="20% - Accent5 5 8 2 2" xfId="8921"/>
    <cellStyle name="20% - Accent5 5 8 3" xfId="8922"/>
    <cellStyle name="20% - Accent5 5 9" xfId="8923"/>
    <cellStyle name="20% - Accent5 5 9 2" xfId="8924"/>
    <cellStyle name="20% - Accent5 6" xfId="8925"/>
    <cellStyle name="20% - Accent5 6 2" xfId="8926"/>
    <cellStyle name="20% - Accent5 6 2 2" xfId="8927"/>
    <cellStyle name="20% - Accent5 6 2 2 2" xfId="8928"/>
    <cellStyle name="20% - Accent5 6 2 3" xfId="8929"/>
    <cellStyle name="20% - Accent5 6 3" xfId="8930"/>
    <cellStyle name="20% - Accent5 6 3 2" xfId="8931"/>
    <cellStyle name="20% - Accent5 6 4" xfId="8932"/>
    <cellStyle name="20% - Accent5 6 5" xfId="8933"/>
    <cellStyle name="20% - Accent5 7" xfId="8934"/>
    <cellStyle name="20% - Accent5 7 2" xfId="8935"/>
    <cellStyle name="20% - Accent5 7 2 2" xfId="8936"/>
    <cellStyle name="20% - Accent5 7 2 2 2" xfId="8937"/>
    <cellStyle name="20% - Accent5 7 2 3" xfId="8938"/>
    <cellStyle name="20% - Accent5 7 2 3 2" xfId="8939"/>
    <cellStyle name="20% - Accent5 7 2 4" xfId="8940"/>
    <cellStyle name="20% - Accent5 7 3" xfId="8941"/>
    <cellStyle name="20% - Accent5 7 3 2" xfId="8942"/>
    <cellStyle name="20% - Accent5 7 4" xfId="8943"/>
    <cellStyle name="20% - Accent5 7 4 2" xfId="8944"/>
    <cellStyle name="20% - Accent5 7 5" xfId="8945"/>
    <cellStyle name="20% - Accent5 8" xfId="8946"/>
    <cellStyle name="20% - Accent5 8 2" xfId="8947"/>
    <cellStyle name="20% - Accent5 8 2 2" xfId="8948"/>
    <cellStyle name="20% - Accent5 8 2 2 2" xfId="8949"/>
    <cellStyle name="20% - Accent5 8 2 3" xfId="8950"/>
    <cellStyle name="20% - Accent5 8 3" xfId="8951"/>
    <cellStyle name="20% - Accent5 8 3 2" xfId="8952"/>
    <cellStyle name="20% - Accent5 8 4" xfId="8953"/>
    <cellStyle name="20% - Accent5 8 5" xfId="8954"/>
    <cellStyle name="20% - Accent5 9" xfId="8955"/>
    <cellStyle name="20% - Accent5 9 2" xfId="8956"/>
    <cellStyle name="20% - Accent5 9 2 2" xfId="8957"/>
    <cellStyle name="20% - Accent5 9 2 2 2" xfId="8958"/>
    <cellStyle name="20% - Accent5 9 2 3" xfId="8959"/>
    <cellStyle name="20% - Accent5 9 3" xfId="8960"/>
    <cellStyle name="20% - Accent5 9 3 2" xfId="8961"/>
    <cellStyle name="20% - Accent5 9 4" xfId="8962"/>
    <cellStyle name="20% - Accent5 9 4 2" xfId="8963"/>
    <cellStyle name="20% - Accent5 9 5" xfId="8964"/>
    <cellStyle name="20% - Accent6 10" xfId="8965"/>
    <cellStyle name="20% - Accent6 10 2" xfId="8966"/>
    <cellStyle name="20% - Accent6 10 2 2" xfId="8967"/>
    <cellStyle name="20% - Accent6 10 3" xfId="8968"/>
    <cellStyle name="20% - Accent6 10 3 2" xfId="8969"/>
    <cellStyle name="20% - Accent6 10 4" xfId="8970"/>
    <cellStyle name="20% - Accent6 11" xfId="8971"/>
    <cellStyle name="20% - Accent6 11 2" xfId="8972"/>
    <cellStyle name="20% - Accent6 11 2 2" xfId="8973"/>
    <cellStyle name="20% - Accent6 11 3" xfId="8974"/>
    <cellStyle name="20% - Accent6 12" xfId="8975"/>
    <cellStyle name="20% - Accent6 12 2" xfId="8976"/>
    <cellStyle name="20% - Accent6 12 2 2" xfId="8977"/>
    <cellStyle name="20% - Accent6 12 3" xfId="8978"/>
    <cellStyle name="20% - Accent6 12 3 2" xfId="8979"/>
    <cellStyle name="20% - Accent6 12 4" xfId="8980"/>
    <cellStyle name="20% - Accent6 13" xfId="8981"/>
    <cellStyle name="20% - Accent6 13 2" xfId="8982"/>
    <cellStyle name="20% - Accent6 14" xfId="8983"/>
    <cellStyle name="20% - Accent6 15" xfId="8984"/>
    <cellStyle name="20% - Accent6 15 2" xfId="8985"/>
    <cellStyle name="20% - Accent6 16" xfId="8986"/>
    <cellStyle name="20% - Accent6 17" xfId="8987"/>
    <cellStyle name="20% - Accent6 17 2" xfId="8988"/>
    <cellStyle name="20% - Accent6 18" xfId="8989"/>
    <cellStyle name="20% - Accent6 19" xfId="8990"/>
    <cellStyle name="20% - Accent6 2" xfId="8991"/>
    <cellStyle name="20% - Accent6 2 10" xfId="8992"/>
    <cellStyle name="20% - Accent6 2 11" xfId="8993"/>
    <cellStyle name="20% - Accent6 2 12" xfId="8994"/>
    <cellStyle name="20% - Accent6 2 13" xfId="8995"/>
    <cellStyle name="20% - Accent6 2 14" xfId="8996"/>
    <cellStyle name="20% - Accent6 2 15" xfId="8997"/>
    <cellStyle name="20% - Accent6 2 16" xfId="8998"/>
    <cellStyle name="20% - Accent6 2 17" xfId="8999"/>
    <cellStyle name="20% - Accent6 2 18" xfId="9000"/>
    <cellStyle name="20% - Accent6 2 2" xfId="9001"/>
    <cellStyle name="20% - Accent6 2 2 2" xfId="9002"/>
    <cellStyle name="20% - Accent6 2 2 3" xfId="9003"/>
    <cellStyle name="20% - Accent6 2 2 4" xfId="9004"/>
    <cellStyle name="20% - Accent6 2 2 5" xfId="9005"/>
    <cellStyle name="20% - Accent6 2 2_Sheet1" xfId="9006"/>
    <cellStyle name="20% - Accent6 2 3" xfId="9007"/>
    <cellStyle name="20% - Accent6 2 4" xfId="9008"/>
    <cellStyle name="20% - Accent6 2 5" xfId="9009"/>
    <cellStyle name="20% - Accent6 2 6" xfId="9010"/>
    <cellStyle name="20% - Accent6 2 7" xfId="9011"/>
    <cellStyle name="20% - Accent6 2 8" xfId="9012"/>
    <cellStyle name="20% - Accent6 2 9" xfId="9013"/>
    <cellStyle name="20% - Accent6 2_BallGrid" xfId="9014"/>
    <cellStyle name="20% - Accent6 20" xfId="9015"/>
    <cellStyle name="20% - Accent6 21" xfId="9016"/>
    <cellStyle name="20% - Accent6 22" xfId="9017"/>
    <cellStyle name="20% - Accent6 3" xfId="9018"/>
    <cellStyle name="20% - Accent6 3 2" xfId="9019"/>
    <cellStyle name="20% - Accent6 3 3" xfId="9020"/>
    <cellStyle name="20% - Accent6 3 4" xfId="9021"/>
    <cellStyle name="20% - Accent6 4" xfId="9022"/>
    <cellStyle name="20% - Accent6 4 2" xfId="9023"/>
    <cellStyle name="20% - Accent6 4 3" xfId="9024"/>
    <cellStyle name="20% - Accent6 4 4" xfId="9025"/>
    <cellStyle name="20% - Accent6 4 5" xfId="9026"/>
    <cellStyle name="20% - Accent6 5" xfId="9027"/>
    <cellStyle name="20% - Accent6 5 10" xfId="9028"/>
    <cellStyle name="20% - Accent6 5 11" xfId="9029"/>
    <cellStyle name="20% - Accent6 5 12" xfId="9030"/>
    <cellStyle name="20% - Accent6 5 2" xfId="9031"/>
    <cellStyle name="20% - Accent6 5 2 2" xfId="9032"/>
    <cellStyle name="20% - Accent6 5 2 2 2" xfId="9033"/>
    <cellStyle name="20% - Accent6 5 2 2 2 2" xfId="9034"/>
    <cellStyle name="20% - Accent6 5 2 2 3" xfId="9035"/>
    <cellStyle name="20% - Accent6 5 2 3" xfId="9036"/>
    <cellStyle name="20% - Accent6 5 2 3 2" xfId="9037"/>
    <cellStyle name="20% - Accent6 5 2 4" xfId="9038"/>
    <cellStyle name="20% - Accent6 5 3" xfId="9039"/>
    <cellStyle name="20% - Accent6 5 4" xfId="9040"/>
    <cellStyle name="20% - Accent6 5 4 2" xfId="9041"/>
    <cellStyle name="20% - Accent6 5 4 2 2" xfId="9042"/>
    <cellStyle name="20% - Accent6 5 4 2 2 2" xfId="9043"/>
    <cellStyle name="20% - Accent6 5 4 2 3" xfId="9044"/>
    <cellStyle name="20% - Accent6 5 4 3" xfId="9045"/>
    <cellStyle name="20% - Accent6 5 4 3 2" xfId="9046"/>
    <cellStyle name="20% - Accent6 5 4 4" xfId="9047"/>
    <cellStyle name="20% - Accent6 5 5" xfId="9048"/>
    <cellStyle name="20% - Accent6 5 5 2" xfId="9049"/>
    <cellStyle name="20% - Accent6 5 5 2 2" xfId="9050"/>
    <cellStyle name="20% - Accent6 5 5 2 2 2" xfId="9051"/>
    <cellStyle name="20% - Accent6 5 5 2 3" xfId="9052"/>
    <cellStyle name="20% - Accent6 5 5 3" xfId="9053"/>
    <cellStyle name="20% - Accent6 5 5 3 2" xfId="9054"/>
    <cellStyle name="20% - Accent6 5 5 4" xfId="9055"/>
    <cellStyle name="20% - Accent6 5 6" xfId="9056"/>
    <cellStyle name="20% - Accent6 5 6 2" xfId="9057"/>
    <cellStyle name="20% - Accent6 5 6 2 2" xfId="9058"/>
    <cellStyle name="20% - Accent6 5 6 2 2 2" xfId="9059"/>
    <cellStyle name="20% - Accent6 5 6 2 3" xfId="9060"/>
    <cellStyle name="20% - Accent6 5 6 3" xfId="9061"/>
    <cellStyle name="20% - Accent6 5 6 3 2" xfId="9062"/>
    <cellStyle name="20% - Accent6 5 6 4" xfId="9063"/>
    <cellStyle name="20% - Accent6 5 7" xfId="9064"/>
    <cellStyle name="20% - Accent6 5 7 2" xfId="9065"/>
    <cellStyle name="20% - Accent6 5 7 2 2" xfId="9066"/>
    <cellStyle name="20% - Accent6 5 7 2 2 2" xfId="9067"/>
    <cellStyle name="20% - Accent6 5 7 2 3" xfId="9068"/>
    <cellStyle name="20% - Accent6 5 7 3" xfId="9069"/>
    <cellStyle name="20% - Accent6 5 7 3 2" xfId="9070"/>
    <cellStyle name="20% - Accent6 5 7 4" xfId="9071"/>
    <cellStyle name="20% - Accent6 5 8" xfId="9072"/>
    <cellStyle name="20% - Accent6 5 8 2" xfId="9073"/>
    <cellStyle name="20% - Accent6 5 8 2 2" xfId="9074"/>
    <cellStyle name="20% - Accent6 5 8 3" xfId="9075"/>
    <cellStyle name="20% - Accent6 5 9" xfId="9076"/>
    <cellStyle name="20% - Accent6 5 9 2" xfId="9077"/>
    <cellStyle name="20% - Accent6 6" xfId="9078"/>
    <cellStyle name="20% - Accent6 6 2" xfId="9079"/>
    <cellStyle name="20% - Accent6 6 2 2" xfId="9080"/>
    <cellStyle name="20% - Accent6 6 2 2 2" xfId="9081"/>
    <cellStyle name="20% - Accent6 6 2 3" xfId="9082"/>
    <cellStyle name="20% - Accent6 6 3" xfId="9083"/>
    <cellStyle name="20% - Accent6 6 3 2" xfId="9084"/>
    <cellStyle name="20% - Accent6 6 4" xfId="9085"/>
    <cellStyle name="20% - Accent6 6 5" xfId="9086"/>
    <cellStyle name="20% - Accent6 7" xfId="9087"/>
    <cellStyle name="20% - Accent6 7 2" xfId="9088"/>
    <cellStyle name="20% - Accent6 7 2 2" xfId="9089"/>
    <cellStyle name="20% - Accent6 7 2 2 2" xfId="9090"/>
    <cellStyle name="20% - Accent6 7 2 3" xfId="9091"/>
    <cellStyle name="20% - Accent6 7 2 3 2" xfId="9092"/>
    <cellStyle name="20% - Accent6 7 2 4" xfId="9093"/>
    <cellStyle name="20% - Accent6 7 3" xfId="9094"/>
    <cellStyle name="20% - Accent6 7 3 2" xfId="9095"/>
    <cellStyle name="20% - Accent6 7 4" xfId="9096"/>
    <cellStyle name="20% - Accent6 7 4 2" xfId="9097"/>
    <cellStyle name="20% - Accent6 7 5" xfId="9098"/>
    <cellStyle name="20% - Accent6 8" xfId="9099"/>
    <cellStyle name="20% - Accent6 8 2" xfId="9100"/>
    <cellStyle name="20% - Accent6 8 2 2" xfId="9101"/>
    <cellStyle name="20% - Accent6 8 2 2 2" xfId="9102"/>
    <cellStyle name="20% - Accent6 8 2 2 2 2" xfId="9103"/>
    <cellStyle name="20% - Accent6 8 2 2 3" xfId="9104"/>
    <cellStyle name="20% - Accent6 8 2 3" xfId="9105"/>
    <cellStyle name="20% - Accent6 8 2 3 2" xfId="9106"/>
    <cellStyle name="20% - Accent6 8 2 4" xfId="9107"/>
    <cellStyle name="20% - Accent6 8 3" xfId="9108"/>
    <cellStyle name="20% - Accent6 8 3 2" xfId="9109"/>
    <cellStyle name="20% - Accent6 8 3 2 2" xfId="9110"/>
    <cellStyle name="20% - Accent6 8 3 3" xfId="9111"/>
    <cellStyle name="20% - Accent6 8 4" xfId="9112"/>
    <cellStyle name="20% - Accent6 8 4 2" xfId="9113"/>
    <cellStyle name="20% - Accent6 8 5" xfId="9114"/>
    <cellStyle name="20% - Accent6 9" xfId="9115"/>
    <cellStyle name="20% - Accent6 9 2" xfId="9116"/>
    <cellStyle name="20% - Accent6 9 2 2" xfId="9117"/>
    <cellStyle name="20% - Accent6 9 2 2 2" xfId="9118"/>
    <cellStyle name="20% - Accent6 9 2 3" xfId="9119"/>
    <cellStyle name="20% - Accent6 9 2 3 2" xfId="9120"/>
    <cellStyle name="20% - Accent6 9 2 4" xfId="9121"/>
    <cellStyle name="20% - Accent6 9 3" xfId="9122"/>
    <cellStyle name="20% - Accent6 9 3 2" xfId="9123"/>
    <cellStyle name="20% - Accent6 9 4" xfId="9124"/>
    <cellStyle name="20% - Accent6 9 4 2" xfId="9125"/>
    <cellStyle name="20% - Accent6 9 5" xfId="9126"/>
    <cellStyle name="40% - Accent1 10" xfId="9127"/>
    <cellStyle name="40% - Accent1 10 2" xfId="9128"/>
    <cellStyle name="40% - Accent1 10 3" xfId="9129"/>
    <cellStyle name="40% - Accent1 10 3 2" xfId="9130"/>
    <cellStyle name="40% - Accent1 10 3 2 2" xfId="9131"/>
    <cellStyle name="40% - Accent1 10 3 2 2 2" xfId="9132"/>
    <cellStyle name="40% - Accent1 10 3 2 3" xfId="9133"/>
    <cellStyle name="40% - Accent1 10 3 3" xfId="9134"/>
    <cellStyle name="40% - Accent1 10 3 3 2" xfId="9135"/>
    <cellStyle name="40% - Accent1 10 3 4" xfId="9136"/>
    <cellStyle name="40% - Accent1 10 3 5" xfId="9137"/>
    <cellStyle name="40% - Accent1 10 4" xfId="9138"/>
    <cellStyle name="40% - Accent1 10 4 2" xfId="9139"/>
    <cellStyle name="40% - Accent1 10 4 2 2" xfId="9140"/>
    <cellStyle name="40% - Accent1 10 4 3" xfId="9141"/>
    <cellStyle name="40% - Accent1 10 5" xfId="9142"/>
    <cellStyle name="40% - Accent1 10 5 2" xfId="9143"/>
    <cellStyle name="40% - Accent1 10 6" xfId="9144"/>
    <cellStyle name="40% - Accent1 10 6 2" xfId="9145"/>
    <cellStyle name="40% - Accent1 10 7" xfId="9146"/>
    <cellStyle name="40% - Accent1 11" xfId="9147"/>
    <cellStyle name="40% - Accent1 11 10" xfId="9148"/>
    <cellStyle name="40% - Accent1 11 2" xfId="9149"/>
    <cellStyle name="40% - Accent1 11 2 2" xfId="9150"/>
    <cellStyle name="40% - Accent1 11 2 2 2" xfId="9151"/>
    <cellStyle name="40% - Accent1 11 2 2 2 2" xfId="9152"/>
    <cellStyle name="40% - Accent1 11 2 2 3" xfId="9153"/>
    <cellStyle name="40% - Accent1 11 2 3" xfId="9154"/>
    <cellStyle name="40% - Accent1 11 2 3 2" xfId="9155"/>
    <cellStyle name="40% - Accent1 11 2 4" xfId="9156"/>
    <cellStyle name="40% - Accent1 11 3" xfId="9157"/>
    <cellStyle name="40% - Accent1 11 3 2" xfId="9158"/>
    <cellStyle name="40% - Accent1 11 3 2 2" xfId="9159"/>
    <cellStyle name="40% - Accent1 11 3 2 2 2" xfId="9160"/>
    <cellStyle name="40% - Accent1 11 3 2 3" xfId="9161"/>
    <cellStyle name="40% - Accent1 11 3 3" xfId="9162"/>
    <cellStyle name="40% - Accent1 11 3 3 2" xfId="9163"/>
    <cellStyle name="40% - Accent1 11 3 4" xfId="9164"/>
    <cellStyle name="40% - Accent1 11 4" xfId="9165"/>
    <cellStyle name="40% - Accent1 11 4 2" xfId="9166"/>
    <cellStyle name="40% - Accent1 11 4 2 2" xfId="9167"/>
    <cellStyle name="40% - Accent1 11 4 2 2 2" xfId="9168"/>
    <cellStyle name="40% - Accent1 11 4 2 3" xfId="9169"/>
    <cellStyle name="40% - Accent1 11 4 3" xfId="9170"/>
    <cellStyle name="40% - Accent1 11 4 3 2" xfId="9171"/>
    <cellStyle name="40% - Accent1 11 4 4" xfId="9172"/>
    <cellStyle name="40% - Accent1 11 5" xfId="9173"/>
    <cellStyle name="40% - Accent1 11 5 2" xfId="9174"/>
    <cellStyle name="40% - Accent1 11 5 2 2" xfId="9175"/>
    <cellStyle name="40% - Accent1 11 5 2 2 2" xfId="9176"/>
    <cellStyle name="40% - Accent1 11 5 2 3" xfId="9177"/>
    <cellStyle name="40% - Accent1 11 5 3" xfId="9178"/>
    <cellStyle name="40% - Accent1 11 5 3 2" xfId="9179"/>
    <cellStyle name="40% - Accent1 11 5 4" xfId="9180"/>
    <cellStyle name="40% - Accent1 11 6" xfId="9181"/>
    <cellStyle name="40% - Accent1 11 6 2" xfId="9182"/>
    <cellStyle name="40% - Accent1 11 6 2 2" xfId="9183"/>
    <cellStyle name="40% - Accent1 11 6 3" xfId="9184"/>
    <cellStyle name="40% - Accent1 11 7" xfId="9185"/>
    <cellStyle name="40% - Accent1 11 7 2" xfId="9186"/>
    <cellStyle name="40% - Accent1 11 8" xfId="9187"/>
    <cellStyle name="40% - Accent1 11 8 2" xfId="9188"/>
    <cellStyle name="40% - Accent1 11 9" xfId="9189"/>
    <cellStyle name="40% - Accent1 12" xfId="9190"/>
    <cellStyle name="40% - Accent1 12 2" xfId="9191"/>
    <cellStyle name="40% - Accent1 12 2 2" xfId="9192"/>
    <cellStyle name="40% - Accent1 12 3" xfId="9193"/>
    <cellStyle name="40% - Accent1 12 3 2" xfId="9194"/>
    <cellStyle name="40% - Accent1 12 4" xfId="9195"/>
    <cellStyle name="40% - Accent1 13" xfId="9196"/>
    <cellStyle name="40% - Accent1 13 2" xfId="9197"/>
    <cellStyle name="40% - Accent1 13 2 2" xfId="9198"/>
    <cellStyle name="40% - Accent1 13 3" xfId="9199"/>
    <cellStyle name="40% - Accent1 14" xfId="9200"/>
    <cellStyle name="40% - Accent1 15" xfId="9201"/>
    <cellStyle name="40% - Accent1 15 2" xfId="9202"/>
    <cellStyle name="40% - Accent1 16" xfId="9203"/>
    <cellStyle name="40% - Accent1 17" xfId="9204"/>
    <cellStyle name="40% - Accent1 18" xfId="9205"/>
    <cellStyle name="40% - Accent1 19" xfId="9206"/>
    <cellStyle name="40% - Accent1 2" xfId="9207"/>
    <cellStyle name="40% - Accent1 2 10" xfId="9208"/>
    <cellStyle name="40% - Accent1 2 11" xfId="9209"/>
    <cellStyle name="40% - Accent1 2 12" xfId="9210"/>
    <cellStyle name="40% - Accent1 2 13" xfId="9211"/>
    <cellStyle name="40% - Accent1 2 14" xfId="9212"/>
    <cellStyle name="40% - Accent1 2 15" xfId="9213"/>
    <cellStyle name="40% - Accent1 2 16" xfId="9214"/>
    <cellStyle name="40% - Accent1 2 17" xfId="9215"/>
    <cellStyle name="40% - Accent1 2 18" xfId="9216"/>
    <cellStyle name="40% - Accent1 2 2" xfId="9217"/>
    <cellStyle name="40% - Accent1 2 2 2" xfId="9218"/>
    <cellStyle name="40% - Accent1 2 2 3" xfId="9219"/>
    <cellStyle name="40% - Accent1 2 2 4" xfId="9220"/>
    <cellStyle name="40% - Accent1 2 2 5" xfId="9221"/>
    <cellStyle name="40% - Accent1 2 2_Sheet1" xfId="9222"/>
    <cellStyle name="40% - Accent1 2 3" xfId="9223"/>
    <cellStyle name="40% - Accent1 2 4" xfId="9224"/>
    <cellStyle name="40% - Accent1 2 5" xfId="9225"/>
    <cellStyle name="40% - Accent1 2 6" xfId="9226"/>
    <cellStyle name="40% - Accent1 2 7" xfId="9227"/>
    <cellStyle name="40% - Accent1 2 8" xfId="9228"/>
    <cellStyle name="40% - Accent1 2 9" xfId="9229"/>
    <cellStyle name="40% - Accent1 2_BallGrid" xfId="9230"/>
    <cellStyle name="40% - Accent1 20" xfId="9231"/>
    <cellStyle name="40% - Accent1 3" xfId="9232"/>
    <cellStyle name="40% - Accent1 3 10" xfId="9233"/>
    <cellStyle name="40% - Accent1 3 2" xfId="9234"/>
    <cellStyle name="40% - Accent1 3 3" xfId="9235"/>
    <cellStyle name="40% - Accent1 3 4" xfId="9236"/>
    <cellStyle name="40% - Accent1 3 5" xfId="9237"/>
    <cellStyle name="40% - Accent1 3 6" xfId="9238"/>
    <cellStyle name="40% - Accent1 3 7" xfId="9239"/>
    <cellStyle name="40% - Accent1 3 8" xfId="9240"/>
    <cellStyle name="40% - Accent1 3 9" xfId="9241"/>
    <cellStyle name="40% - Accent1 3_BallGrid" xfId="9242"/>
    <cellStyle name="40% - Accent1 4" xfId="9243"/>
    <cellStyle name="40% - Accent1 4 2" xfId="9244"/>
    <cellStyle name="40% - Accent1 4 2 2" xfId="9245"/>
    <cellStyle name="40% - Accent1 4 3" xfId="9246"/>
    <cellStyle name="40% - Accent1 4 3 2" xfId="9247"/>
    <cellStyle name="40% - Accent1 4 4" xfId="9248"/>
    <cellStyle name="40% - Accent1 4 5" xfId="9249"/>
    <cellStyle name="40% - Accent1 4 6" xfId="9250"/>
    <cellStyle name="40% - Accent1 4 7" xfId="9251"/>
    <cellStyle name="40% - Accent1 4 8" xfId="9252"/>
    <cellStyle name="40% - Accent1 4 9" xfId="9253"/>
    <cellStyle name="40% - Accent1 5" xfId="9254"/>
    <cellStyle name="40% - Accent1 5 10" xfId="9255"/>
    <cellStyle name="40% - Accent1 5 10 2" xfId="9256"/>
    <cellStyle name="40% - Accent1 5 11" xfId="9257"/>
    <cellStyle name="40% - Accent1 5 12" xfId="9258"/>
    <cellStyle name="40% - Accent1 5 2" xfId="9259"/>
    <cellStyle name="40% - Accent1 5 2 2" xfId="9260"/>
    <cellStyle name="40% - Accent1 5 2 2 2" xfId="9261"/>
    <cellStyle name="40% - Accent1 5 2 2 2 2" xfId="9262"/>
    <cellStyle name="40% - Accent1 5 2 2 3" xfId="9263"/>
    <cellStyle name="40% - Accent1 5 2 3" xfId="9264"/>
    <cellStyle name="40% - Accent1 5 2 3 2" xfId="9265"/>
    <cellStyle name="40% - Accent1 5 2 4" xfId="9266"/>
    <cellStyle name="40% - Accent1 5 2 4 2" xfId="9267"/>
    <cellStyle name="40% - Accent1 5 2 5" xfId="9268"/>
    <cellStyle name="40% - Accent1 5 3" xfId="9269"/>
    <cellStyle name="40% - Accent1 5 3 2" xfId="9270"/>
    <cellStyle name="40% - Accent1 5 4" xfId="9271"/>
    <cellStyle name="40% - Accent1 5 4 2" xfId="9272"/>
    <cellStyle name="40% - Accent1 5 4 2 2" xfId="9273"/>
    <cellStyle name="40% - Accent1 5 4 2 2 2" xfId="9274"/>
    <cellStyle name="40% - Accent1 5 4 2 3" xfId="9275"/>
    <cellStyle name="40% - Accent1 5 4 3" xfId="9276"/>
    <cellStyle name="40% - Accent1 5 4 3 2" xfId="9277"/>
    <cellStyle name="40% - Accent1 5 4 4" xfId="9278"/>
    <cellStyle name="40% - Accent1 5 5" xfId="9279"/>
    <cellStyle name="40% - Accent1 5 5 2" xfId="9280"/>
    <cellStyle name="40% - Accent1 5 5 2 2" xfId="9281"/>
    <cellStyle name="40% - Accent1 5 5 2 2 2" xfId="9282"/>
    <cellStyle name="40% - Accent1 5 5 2 3" xfId="9283"/>
    <cellStyle name="40% - Accent1 5 5 3" xfId="9284"/>
    <cellStyle name="40% - Accent1 5 5 3 2" xfId="9285"/>
    <cellStyle name="40% - Accent1 5 5 4" xfId="9286"/>
    <cellStyle name="40% - Accent1 5 6" xfId="9287"/>
    <cellStyle name="40% - Accent1 5 6 2" xfId="9288"/>
    <cellStyle name="40% - Accent1 5 6 2 2" xfId="9289"/>
    <cellStyle name="40% - Accent1 5 6 2 2 2" xfId="9290"/>
    <cellStyle name="40% - Accent1 5 6 2 3" xfId="9291"/>
    <cellStyle name="40% - Accent1 5 6 3" xfId="9292"/>
    <cellStyle name="40% - Accent1 5 6 3 2" xfId="9293"/>
    <cellStyle name="40% - Accent1 5 6 4" xfId="9294"/>
    <cellStyle name="40% - Accent1 5 7" xfId="9295"/>
    <cellStyle name="40% - Accent1 5 7 2" xfId="9296"/>
    <cellStyle name="40% - Accent1 5 7 2 2" xfId="9297"/>
    <cellStyle name="40% - Accent1 5 7 2 2 2" xfId="9298"/>
    <cellStyle name="40% - Accent1 5 7 2 3" xfId="9299"/>
    <cellStyle name="40% - Accent1 5 7 3" xfId="9300"/>
    <cellStyle name="40% - Accent1 5 7 3 2" xfId="9301"/>
    <cellStyle name="40% - Accent1 5 7 4" xfId="9302"/>
    <cellStyle name="40% - Accent1 5 8" xfId="9303"/>
    <cellStyle name="40% - Accent1 5 8 2" xfId="9304"/>
    <cellStyle name="40% - Accent1 5 8 2 2" xfId="9305"/>
    <cellStyle name="40% - Accent1 5 8 3" xfId="9306"/>
    <cellStyle name="40% - Accent1 5 9" xfId="9307"/>
    <cellStyle name="40% - Accent1 5 9 2" xfId="9308"/>
    <cellStyle name="40% - Accent1 6" xfId="9309"/>
    <cellStyle name="40% - Accent1 6 10" xfId="9310"/>
    <cellStyle name="40% - Accent1 6 2" xfId="9311"/>
    <cellStyle name="40% - Accent1 6 2 2" xfId="9312"/>
    <cellStyle name="40% - Accent1 6 2 2 2" xfId="9313"/>
    <cellStyle name="40% - Accent1 6 2 2 2 2" xfId="9314"/>
    <cellStyle name="40% - Accent1 6 2 2 3" xfId="9315"/>
    <cellStyle name="40% - Accent1 6 2 3" xfId="9316"/>
    <cellStyle name="40% - Accent1 6 2 3 2" xfId="9317"/>
    <cellStyle name="40% - Accent1 6 2 4" xfId="9318"/>
    <cellStyle name="40% - Accent1 6 2 4 2" xfId="9319"/>
    <cellStyle name="40% - Accent1 6 2 5" xfId="9320"/>
    <cellStyle name="40% - Accent1 6 3" xfId="9321"/>
    <cellStyle name="40% - Accent1 6 3 2" xfId="9322"/>
    <cellStyle name="40% - Accent1 6 3 2 2" xfId="9323"/>
    <cellStyle name="40% - Accent1 6 3 2 2 2" xfId="9324"/>
    <cellStyle name="40% - Accent1 6 3 2 3" xfId="9325"/>
    <cellStyle name="40% - Accent1 6 3 3" xfId="9326"/>
    <cellStyle name="40% - Accent1 6 3 3 2" xfId="9327"/>
    <cellStyle name="40% - Accent1 6 3 4" xfId="9328"/>
    <cellStyle name="40% - Accent1 6 3 5" xfId="9329"/>
    <cellStyle name="40% - Accent1 6 4" xfId="9330"/>
    <cellStyle name="40% - Accent1 6 4 2" xfId="9331"/>
    <cellStyle name="40% - Accent1 6 4 2 2" xfId="9332"/>
    <cellStyle name="40% - Accent1 6 4 2 2 2" xfId="9333"/>
    <cellStyle name="40% - Accent1 6 4 2 3" xfId="9334"/>
    <cellStyle name="40% - Accent1 6 4 3" xfId="9335"/>
    <cellStyle name="40% - Accent1 6 4 3 2" xfId="9336"/>
    <cellStyle name="40% - Accent1 6 4 4" xfId="9337"/>
    <cellStyle name="40% - Accent1 6 5" xfId="9338"/>
    <cellStyle name="40% - Accent1 6 5 2" xfId="9339"/>
    <cellStyle name="40% - Accent1 6 5 2 2" xfId="9340"/>
    <cellStyle name="40% - Accent1 6 5 2 2 2" xfId="9341"/>
    <cellStyle name="40% - Accent1 6 5 2 3" xfId="9342"/>
    <cellStyle name="40% - Accent1 6 5 3" xfId="9343"/>
    <cellStyle name="40% - Accent1 6 5 3 2" xfId="9344"/>
    <cellStyle name="40% - Accent1 6 5 4" xfId="9345"/>
    <cellStyle name="40% - Accent1 6 6" xfId="9346"/>
    <cellStyle name="40% - Accent1 6 6 2" xfId="9347"/>
    <cellStyle name="40% - Accent1 6 6 2 2" xfId="9348"/>
    <cellStyle name="40% - Accent1 6 6 3" xfId="9349"/>
    <cellStyle name="40% - Accent1 6 7" xfId="9350"/>
    <cellStyle name="40% - Accent1 6 7 2" xfId="9351"/>
    <cellStyle name="40% - Accent1 6 8" xfId="9352"/>
    <cellStyle name="40% - Accent1 6 8 2" xfId="9353"/>
    <cellStyle name="40% - Accent1 6 9" xfId="9354"/>
    <cellStyle name="40% - Accent1 7" xfId="9355"/>
    <cellStyle name="40% - Accent1 7 10" xfId="9356"/>
    <cellStyle name="40% - Accent1 7 2" xfId="9357"/>
    <cellStyle name="40% - Accent1 7 2 2" xfId="9358"/>
    <cellStyle name="40% - Accent1 7 2 2 2" xfId="9359"/>
    <cellStyle name="40% - Accent1 7 2 2 2 2" xfId="9360"/>
    <cellStyle name="40% - Accent1 7 2 2 3" xfId="9361"/>
    <cellStyle name="40% - Accent1 7 2 3" xfId="9362"/>
    <cellStyle name="40% - Accent1 7 2 3 2" xfId="9363"/>
    <cellStyle name="40% - Accent1 7 2 4" xfId="9364"/>
    <cellStyle name="40% - Accent1 7 2 4 2" xfId="9365"/>
    <cellStyle name="40% - Accent1 7 2 5" xfId="9366"/>
    <cellStyle name="40% - Accent1 7 3" xfId="9367"/>
    <cellStyle name="40% - Accent1 7 3 2" xfId="9368"/>
    <cellStyle name="40% - Accent1 7 3 2 2" xfId="9369"/>
    <cellStyle name="40% - Accent1 7 3 2 2 2" xfId="9370"/>
    <cellStyle name="40% - Accent1 7 3 2 3" xfId="9371"/>
    <cellStyle name="40% - Accent1 7 3 3" xfId="9372"/>
    <cellStyle name="40% - Accent1 7 3 3 2" xfId="9373"/>
    <cellStyle name="40% - Accent1 7 3 4" xfId="9374"/>
    <cellStyle name="40% - Accent1 7 4" xfId="9375"/>
    <cellStyle name="40% - Accent1 7 4 2" xfId="9376"/>
    <cellStyle name="40% - Accent1 7 4 2 2" xfId="9377"/>
    <cellStyle name="40% - Accent1 7 4 2 2 2" xfId="9378"/>
    <cellStyle name="40% - Accent1 7 4 2 3" xfId="9379"/>
    <cellStyle name="40% - Accent1 7 4 3" xfId="9380"/>
    <cellStyle name="40% - Accent1 7 4 3 2" xfId="9381"/>
    <cellStyle name="40% - Accent1 7 4 4" xfId="9382"/>
    <cellStyle name="40% - Accent1 7 5" xfId="9383"/>
    <cellStyle name="40% - Accent1 7 5 2" xfId="9384"/>
    <cellStyle name="40% - Accent1 7 5 2 2" xfId="9385"/>
    <cellStyle name="40% - Accent1 7 5 2 2 2" xfId="9386"/>
    <cellStyle name="40% - Accent1 7 5 2 3" xfId="9387"/>
    <cellStyle name="40% - Accent1 7 5 3" xfId="9388"/>
    <cellStyle name="40% - Accent1 7 5 3 2" xfId="9389"/>
    <cellStyle name="40% - Accent1 7 5 4" xfId="9390"/>
    <cellStyle name="40% - Accent1 7 6" xfId="9391"/>
    <cellStyle name="40% - Accent1 7 6 2" xfId="9392"/>
    <cellStyle name="40% - Accent1 7 6 2 2" xfId="9393"/>
    <cellStyle name="40% - Accent1 7 6 3" xfId="9394"/>
    <cellStyle name="40% - Accent1 7 7" xfId="9395"/>
    <cellStyle name="40% - Accent1 7 7 2" xfId="9396"/>
    <cellStyle name="40% - Accent1 7 8" xfId="9397"/>
    <cellStyle name="40% - Accent1 7 8 2" xfId="9398"/>
    <cellStyle name="40% - Accent1 7 9" xfId="9399"/>
    <cellStyle name="40% - Accent1 8" xfId="9400"/>
    <cellStyle name="40% - Accent1 8 10" xfId="9401"/>
    <cellStyle name="40% - Accent1 8 2" xfId="9402"/>
    <cellStyle name="40% - Accent1 8 2 2" xfId="9403"/>
    <cellStyle name="40% - Accent1 8 2 2 2" xfId="9404"/>
    <cellStyle name="40% - Accent1 8 2 2 2 2" xfId="9405"/>
    <cellStyle name="40% - Accent1 8 2 2 3" xfId="9406"/>
    <cellStyle name="40% - Accent1 8 2 2 3 2" xfId="9407"/>
    <cellStyle name="40% - Accent1 8 2 2 4" xfId="9408"/>
    <cellStyle name="40% - Accent1 8 2 3" xfId="9409"/>
    <cellStyle name="40% - Accent1 8 2 3 2" xfId="9410"/>
    <cellStyle name="40% - Accent1 8 2 4" xfId="9411"/>
    <cellStyle name="40% - Accent1 8 2 4 2" xfId="9412"/>
    <cellStyle name="40% - Accent1 8 2 5" xfId="9413"/>
    <cellStyle name="40% - Accent1 8 3" xfId="9414"/>
    <cellStyle name="40% - Accent1 8 3 2" xfId="9415"/>
    <cellStyle name="40% - Accent1 8 3 2 2" xfId="9416"/>
    <cellStyle name="40% - Accent1 8 3 2 2 2" xfId="9417"/>
    <cellStyle name="40% - Accent1 8 3 2 3" xfId="9418"/>
    <cellStyle name="40% - Accent1 8 3 3" xfId="9419"/>
    <cellStyle name="40% - Accent1 8 3 3 2" xfId="9420"/>
    <cellStyle name="40% - Accent1 8 3 4" xfId="9421"/>
    <cellStyle name="40% - Accent1 8 3 4 2" xfId="9422"/>
    <cellStyle name="40% - Accent1 8 3 5" xfId="9423"/>
    <cellStyle name="40% - Accent1 8 4" xfId="9424"/>
    <cellStyle name="40% - Accent1 8 4 2" xfId="9425"/>
    <cellStyle name="40% - Accent1 8 4 2 2" xfId="9426"/>
    <cellStyle name="40% - Accent1 8 4 2 2 2" xfId="9427"/>
    <cellStyle name="40% - Accent1 8 4 2 3" xfId="9428"/>
    <cellStyle name="40% - Accent1 8 4 3" xfId="9429"/>
    <cellStyle name="40% - Accent1 8 4 3 2" xfId="9430"/>
    <cellStyle name="40% - Accent1 8 4 4" xfId="9431"/>
    <cellStyle name="40% - Accent1 8 5" xfId="9432"/>
    <cellStyle name="40% - Accent1 8 5 2" xfId="9433"/>
    <cellStyle name="40% - Accent1 8 5 2 2" xfId="9434"/>
    <cellStyle name="40% - Accent1 8 5 2 2 2" xfId="9435"/>
    <cellStyle name="40% - Accent1 8 5 2 3" xfId="9436"/>
    <cellStyle name="40% - Accent1 8 5 3" xfId="9437"/>
    <cellStyle name="40% - Accent1 8 5 3 2" xfId="9438"/>
    <cellStyle name="40% - Accent1 8 5 4" xfId="9439"/>
    <cellStyle name="40% - Accent1 8 6" xfId="9440"/>
    <cellStyle name="40% - Accent1 8 6 2" xfId="9441"/>
    <cellStyle name="40% - Accent1 8 6 2 2" xfId="9442"/>
    <cellStyle name="40% - Accent1 8 6 3" xfId="9443"/>
    <cellStyle name="40% - Accent1 8 7" xfId="9444"/>
    <cellStyle name="40% - Accent1 8 7 2" xfId="9445"/>
    <cellStyle name="40% - Accent1 8 8" xfId="9446"/>
    <cellStyle name="40% - Accent1 8 8 2" xfId="9447"/>
    <cellStyle name="40% - Accent1 8 9" xfId="9448"/>
    <cellStyle name="40% - Accent1 9" xfId="9449"/>
    <cellStyle name="40% - Accent1 9 10" xfId="9450"/>
    <cellStyle name="40% - Accent1 9 2" xfId="9451"/>
    <cellStyle name="40% - Accent1 9 2 2" xfId="9452"/>
    <cellStyle name="40% - Accent1 9 2 2 2" xfId="9453"/>
    <cellStyle name="40% - Accent1 9 2 2 2 2" xfId="9454"/>
    <cellStyle name="40% - Accent1 9 2 2 3" xfId="9455"/>
    <cellStyle name="40% - Accent1 9 2 3" xfId="9456"/>
    <cellStyle name="40% - Accent1 9 2 3 2" xfId="9457"/>
    <cellStyle name="40% - Accent1 9 2 4" xfId="9458"/>
    <cellStyle name="40% - Accent1 9 2 4 2" xfId="9459"/>
    <cellStyle name="40% - Accent1 9 2 5" xfId="9460"/>
    <cellStyle name="40% - Accent1 9 3" xfId="9461"/>
    <cellStyle name="40% - Accent1 9 3 2" xfId="9462"/>
    <cellStyle name="40% - Accent1 9 3 2 2" xfId="9463"/>
    <cellStyle name="40% - Accent1 9 3 2 2 2" xfId="9464"/>
    <cellStyle name="40% - Accent1 9 3 2 3" xfId="9465"/>
    <cellStyle name="40% - Accent1 9 3 3" xfId="9466"/>
    <cellStyle name="40% - Accent1 9 3 3 2" xfId="9467"/>
    <cellStyle name="40% - Accent1 9 3 4" xfId="9468"/>
    <cellStyle name="40% - Accent1 9 4" xfId="9469"/>
    <cellStyle name="40% - Accent1 9 4 2" xfId="9470"/>
    <cellStyle name="40% - Accent1 9 4 2 2" xfId="9471"/>
    <cellStyle name="40% - Accent1 9 4 2 2 2" xfId="9472"/>
    <cellStyle name="40% - Accent1 9 4 2 3" xfId="9473"/>
    <cellStyle name="40% - Accent1 9 4 3" xfId="9474"/>
    <cellStyle name="40% - Accent1 9 4 3 2" xfId="9475"/>
    <cellStyle name="40% - Accent1 9 4 4" xfId="9476"/>
    <cellStyle name="40% - Accent1 9 5" xfId="9477"/>
    <cellStyle name="40% - Accent1 9 5 2" xfId="9478"/>
    <cellStyle name="40% - Accent1 9 5 2 2" xfId="9479"/>
    <cellStyle name="40% - Accent1 9 5 2 2 2" xfId="9480"/>
    <cellStyle name="40% - Accent1 9 5 2 3" xfId="9481"/>
    <cellStyle name="40% - Accent1 9 5 3" xfId="9482"/>
    <cellStyle name="40% - Accent1 9 5 3 2" xfId="9483"/>
    <cellStyle name="40% - Accent1 9 5 4" xfId="9484"/>
    <cellStyle name="40% - Accent1 9 6" xfId="9485"/>
    <cellStyle name="40% - Accent1 9 6 2" xfId="9486"/>
    <cellStyle name="40% - Accent1 9 6 2 2" xfId="9487"/>
    <cellStyle name="40% - Accent1 9 6 3" xfId="9488"/>
    <cellStyle name="40% - Accent1 9 7" xfId="9489"/>
    <cellStyle name="40% - Accent1 9 7 2" xfId="9490"/>
    <cellStyle name="40% - Accent1 9 8" xfId="9491"/>
    <cellStyle name="40% - Accent1 9 8 2" xfId="9492"/>
    <cellStyle name="40% - Accent1 9 9" xfId="9493"/>
    <cellStyle name="40% - Accent2 10" xfId="9494"/>
    <cellStyle name="40% - Accent2 10 2" xfId="9495"/>
    <cellStyle name="40% - Accent2 10 3" xfId="9496"/>
    <cellStyle name="40% - Accent2 10 3 2" xfId="9497"/>
    <cellStyle name="40% - Accent2 10 3 2 2" xfId="9498"/>
    <cellStyle name="40% - Accent2 10 3 2 2 2" xfId="9499"/>
    <cellStyle name="40% - Accent2 10 3 2 3" xfId="9500"/>
    <cellStyle name="40% - Accent2 10 3 3" xfId="9501"/>
    <cellStyle name="40% - Accent2 10 3 3 2" xfId="9502"/>
    <cellStyle name="40% - Accent2 10 3 4" xfId="9503"/>
    <cellStyle name="40% - Accent2 10 3 5" xfId="9504"/>
    <cellStyle name="40% - Accent2 10 4" xfId="9505"/>
    <cellStyle name="40% - Accent2 10 4 2" xfId="9506"/>
    <cellStyle name="40% - Accent2 10 4 2 2" xfId="9507"/>
    <cellStyle name="40% - Accent2 10 4 3" xfId="9508"/>
    <cellStyle name="40% - Accent2 10 5" xfId="9509"/>
    <cellStyle name="40% - Accent2 10 5 2" xfId="9510"/>
    <cellStyle name="40% - Accent2 10 6" xfId="9511"/>
    <cellStyle name="40% - Accent2 10 7" xfId="9512"/>
    <cellStyle name="40% - Accent2 11" xfId="9513"/>
    <cellStyle name="40% - Accent2 11 2" xfId="9514"/>
    <cellStyle name="40% - Accent2 11 2 2" xfId="9515"/>
    <cellStyle name="40% - Accent2 11 2 2 2" xfId="9516"/>
    <cellStyle name="40% - Accent2 11 2 2 2 2" xfId="9517"/>
    <cellStyle name="40% - Accent2 11 2 2 3" xfId="9518"/>
    <cellStyle name="40% - Accent2 11 2 3" xfId="9519"/>
    <cellStyle name="40% - Accent2 11 2 3 2" xfId="9520"/>
    <cellStyle name="40% - Accent2 11 2 4" xfId="9521"/>
    <cellStyle name="40% - Accent2 11 3" xfId="9522"/>
    <cellStyle name="40% - Accent2 11 3 2" xfId="9523"/>
    <cellStyle name="40% - Accent2 11 3 2 2" xfId="9524"/>
    <cellStyle name="40% - Accent2 11 3 2 2 2" xfId="9525"/>
    <cellStyle name="40% - Accent2 11 3 2 3" xfId="9526"/>
    <cellStyle name="40% - Accent2 11 3 3" xfId="9527"/>
    <cellStyle name="40% - Accent2 11 3 3 2" xfId="9528"/>
    <cellStyle name="40% - Accent2 11 3 4" xfId="9529"/>
    <cellStyle name="40% - Accent2 11 4" xfId="9530"/>
    <cellStyle name="40% - Accent2 11 4 2" xfId="9531"/>
    <cellStyle name="40% - Accent2 11 4 2 2" xfId="9532"/>
    <cellStyle name="40% - Accent2 11 4 2 2 2" xfId="9533"/>
    <cellStyle name="40% - Accent2 11 4 2 3" xfId="9534"/>
    <cellStyle name="40% - Accent2 11 4 3" xfId="9535"/>
    <cellStyle name="40% - Accent2 11 4 3 2" xfId="9536"/>
    <cellStyle name="40% - Accent2 11 4 4" xfId="9537"/>
    <cellStyle name="40% - Accent2 11 5" xfId="9538"/>
    <cellStyle name="40% - Accent2 11 5 2" xfId="9539"/>
    <cellStyle name="40% - Accent2 11 5 2 2" xfId="9540"/>
    <cellStyle name="40% - Accent2 11 5 2 2 2" xfId="9541"/>
    <cellStyle name="40% - Accent2 11 5 2 3" xfId="9542"/>
    <cellStyle name="40% - Accent2 11 5 3" xfId="9543"/>
    <cellStyle name="40% - Accent2 11 5 3 2" xfId="9544"/>
    <cellStyle name="40% - Accent2 11 5 4" xfId="9545"/>
    <cellStyle name="40% - Accent2 11 6" xfId="9546"/>
    <cellStyle name="40% - Accent2 11 6 2" xfId="9547"/>
    <cellStyle name="40% - Accent2 11 6 2 2" xfId="9548"/>
    <cellStyle name="40% - Accent2 11 6 3" xfId="9549"/>
    <cellStyle name="40% - Accent2 11 7" xfId="9550"/>
    <cellStyle name="40% - Accent2 11 7 2" xfId="9551"/>
    <cellStyle name="40% - Accent2 11 8" xfId="9552"/>
    <cellStyle name="40% - Accent2 11 9" xfId="9553"/>
    <cellStyle name="40% - Accent2 12" xfId="9554"/>
    <cellStyle name="40% - Accent2 12 2" xfId="9555"/>
    <cellStyle name="40% - Accent2 13" xfId="9556"/>
    <cellStyle name="40% - Accent2 13 2" xfId="9557"/>
    <cellStyle name="40% - Accent2 14" xfId="9558"/>
    <cellStyle name="40% - Accent2 15" xfId="9559"/>
    <cellStyle name="40% - Accent2 16" xfId="9560"/>
    <cellStyle name="40% - Accent2 17" xfId="9561"/>
    <cellStyle name="40% - Accent2 2" xfId="9562"/>
    <cellStyle name="40% - Accent2 2 10" xfId="9563"/>
    <cellStyle name="40% - Accent2 2 11" xfId="9564"/>
    <cellStyle name="40% - Accent2 2 12" xfId="9565"/>
    <cellStyle name="40% - Accent2 2 13" xfId="9566"/>
    <cellStyle name="40% - Accent2 2 14" xfId="9567"/>
    <cellStyle name="40% - Accent2 2 15" xfId="9568"/>
    <cellStyle name="40% - Accent2 2 16" xfId="9569"/>
    <cellStyle name="40% - Accent2 2 17" xfId="9570"/>
    <cellStyle name="40% - Accent2 2 18" xfId="9571"/>
    <cellStyle name="40% - Accent2 2 2" xfId="9572"/>
    <cellStyle name="40% - Accent2 2 2 2" xfId="9573"/>
    <cellStyle name="40% - Accent2 2 2 3" xfId="9574"/>
    <cellStyle name="40% - Accent2 2 2 4" xfId="9575"/>
    <cellStyle name="40% - Accent2 2 2 5" xfId="9576"/>
    <cellStyle name="40% - Accent2 2 2_Sheet1" xfId="9577"/>
    <cellStyle name="40% - Accent2 2 3" xfId="9578"/>
    <cellStyle name="40% - Accent2 2 4" xfId="9579"/>
    <cellStyle name="40% - Accent2 2 5" xfId="9580"/>
    <cellStyle name="40% - Accent2 2 6" xfId="9581"/>
    <cellStyle name="40% - Accent2 2 7" xfId="9582"/>
    <cellStyle name="40% - Accent2 2 8" xfId="9583"/>
    <cellStyle name="40% - Accent2 2 9" xfId="9584"/>
    <cellStyle name="40% - Accent2 2_BallGrid" xfId="9585"/>
    <cellStyle name="40% - Accent2 3" xfId="9586"/>
    <cellStyle name="40% - Accent2 3 10" xfId="9587"/>
    <cellStyle name="40% - Accent2 3 2" xfId="9588"/>
    <cellStyle name="40% - Accent2 3 3" xfId="9589"/>
    <cellStyle name="40% - Accent2 3 4" xfId="9590"/>
    <cellStyle name="40% - Accent2 3 5" xfId="9591"/>
    <cellStyle name="40% - Accent2 3 6" xfId="9592"/>
    <cellStyle name="40% - Accent2 3 7" xfId="9593"/>
    <cellStyle name="40% - Accent2 3 8" xfId="9594"/>
    <cellStyle name="40% - Accent2 3 9" xfId="9595"/>
    <cellStyle name="40% - Accent2 3_BallGrid" xfId="9596"/>
    <cellStyle name="40% - Accent2 4" xfId="9597"/>
    <cellStyle name="40% - Accent2 4 2" xfId="9598"/>
    <cellStyle name="40% - Accent2 4 2 2" xfId="9599"/>
    <cellStyle name="40% - Accent2 4 3" xfId="9600"/>
    <cellStyle name="40% - Accent2 4 3 2" xfId="9601"/>
    <cellStyle name="40% - Accent2 4 4" xfId="9602"/>
    <cellStyle name="40% - Accent2 4 5" xfId="9603"/>
    <cellStyle name="40% - Accent2 4 6" xfId="9604"/>
    <cellStyle name="40% - Accent2 4 7" xfId="9605"/>
    <cellStyle name="40% - Accent2 4 8" xfId="9606"/>
    <cellStyle name="40% - Accent2 4 9" xfId="9607"/>
    <cellStyle name="40% - Accent2 5" xfId="9608"/>
    <cellStyle name="40% - Accent2 5 10" xfId="9609"/>
    <cellStyle name="40% - Accent2 5 10 2" xfId="9610"/>
    <cellStyle name="40% - Accent2 5 11" xfId="9611"/>
    <cellStyle name="40% - Accent2 5 12" xfId="9612"/>
    <cellStyle name="40% - Accent2 5 2" xfId="9613"/>
    <cellStyle name="40% - Accent2 5 2 2" xfId="9614"/>
    <cellStyle name="40% - Accent2 5 2 2 2" xfId="9615"/>
    <cellStyle name="40% - Accent2 5 2 2 2 2" xfId="9616"/>
    <cellStyle name="40% - Accent2 5 2 2 3" xfId="9617"/>
    <cellStyle name="40% - Accent2 5 2 3" xfId="9618"/>
    <cellStyle name="40% - Accent2 5 2 3 2" xfId="9619"/>
    <cellStyle name="40% - Accent2 5 2 4" xfId="9620"/>
    <cellStyle name="40% - Accent2 5 2 4 2" xfId="9621"/>
    <cellStyle name="40% - Accent2 5 2 5" xfId="9622"/>
    <cellStyle name="40% - Accent2 5 3" xfId="9623"/>
    <cellStyle name="40% - Accent2 5 3 2" xfId="9624"/>
    <cellStyle name="40% - Accent2 5 4" xfId="9625"/>
    <cellStyle name="40% - Accent2 5 4 2" xfId="9626"/>
    <cellStyle name="40% - Accent2 5 4 2 2" xfId="9627"/>
    <cellStyle name="40% - Accent2 5 4 2 2 2" xfId="9628"/>
    <cellStyle name="40% - Accent2 5 4 2 3" xfId="9629"/>
    <cellStyle name="40% - Accent2 5 4 3" xfId="9630"/>
    <cellStyle name="40% - Accent2 5 4 3 2" xfId="9631"/>
    <cellStyle name="40% - Accent2 5 4 4" xfId="9632"/>
    <cellStyle name="40% - Accent2 5 5" xfId="9633"/>
    <cellStyle name="40% - Accent2 5 5 2" xfId="9634"/>
    <cellStyle name="40% - Accent2 5 5 2 2" xfId="9635"/>
    <cellStyle name="40% - Accent2 5 5 2 2 2" xfId="9636"/>
    <cellStyle name="40% - Accent2 5 5 2 3" xfId="9637"/>
    <cellStyle name="40% - Accent2 5 5 3" xfId="9638"/>
    <cellStyle name="40% - Accent2 5 5 3 2" xfId="9639"/>
    <cellStyle name="40% - Accent2 5 5 4" xfId="9640"/>
    <cellStyle name="40% - Accent2 5 6" xfId="9641"/>
    <cellStyle name="40% - Accent2 5 6 2" xfId="9642"/>
    <cellStyle name="40% - Accent2 5 6 2 2" xfId="9643"/>
    <cellStyle name="40% - Accent2 5 6 2 2 2" xfId="9644"/>
    <cellStyle name="40% - Accent2 5 6 2 3" xfId="9645"/>
    <cellStyle name="40% - Accent2 5 6 3" xfId="9646"/>
    <cellStyle name="40% - Accent2 5 6 3 2" xfId="9647"/>
    <cellStyle name="40% - Accent2 5 6 4" xfId="9648"/>
    <cellStyle name="40% - Accent2 5 7" xfId="9649"/>
    <cellStyle name="40% - Accent2 5 7 2" xfId="9650"/>
    <cellStyle name="40% - Accent2 5 7 2 2" xfId="9651"/>
    <cellStyle name="40% - Accent2 5 7 2 2 2" xfId="9652"/>
    <cellStyle name="40% - Accent2 5 7 2 3" xfId="9653"/>
    <cellStyle name="40% - Accent2 5 7 3" xfId="9654"/>
    <cellStyle name="40% - Accent2 5 7 3 2" xfId="9655"/>
    <cellStyle name="40% - Accent2 5 7 4" xfId="9656"/>
    <cellStyle name="40% - Accent2 5 8" xfId="9657"/>
    <cellStyle name="40% - Accent2 5 8 2" xfId="9658"/>
    <cellStyle name="40% - Accent2 5 8 2 2" xfId="9659"/>
    <cellStyle name="40% - Accent2 5 8 3" xfId="9660"/>
    <cellStyle name="40% - Accent2 5 9" xfId="9661"/>
    <cellStyle name="40% - Accent2 5 9 2" xfId="9662"/>
    <cellStyle name="40% - Accent2 6" xfId="9663"/>
    <cellStyle name="40% - Accent2 6 10" xfId="9664"/>
    <cellStyle name="40% - Accent2 6 2" xfId="9665"/>
    <cellStyle name="40% - Accent2 6 2 2" xfId="9666"/>
    <cellStyle name="40% - Accent2 6 2 2 2" xfId="9667"/>
    <cellStyle name="40% - Accent2 6 2 2 2 2" xfId="9668"/>
    <cellStyle name="40% - Accent2 6 2 2 3" xfId="9669"/>
    <cellStyle name="40% - Accent2 6 2 3" xfId="9670"/>
    <cellStyle name="40% - Accent2 6 2 3 2" xfId="9671"/>
    <cellStyle name="40% - Accent2 6 2 4" xfId="9672"/>
    <cellStyle name="40% - Accent2 6 2 4 2" xfId="9673"/>
    <cellStyle name="40% - Accent2 6 2 5" xfId="9674"/>
    <cellStyle name="40% - Accent2 6 3" xfId="9675"/>
    <cellStyle name="40% - Accent2 6 3 2" xfId="9676"/>
    <cellStyle name="40% - Accent2 6 3 2 2" xfId="9677"/>
    <cellStyle name="40% - Accent2 6 3 2 2 2" xfId="9678"/>
    <cellStyle name="40% - Accent2 6 3 2 3" xfId="9679"/>
    <cellStyle name="40% - Accent2 6 3 3" xfId="9680"/>
    <cellStyle name="40% - Accent2 6 3 3 2" xfId="9681"/>
    <cellStyle name="40% - Accent2 6 3 4" xfId="9682"/>
    <cellStyle name="40% - Accent2 6 3 5" xfId="9683"/>
    <cellStyle name="40% - Accent2 6 4" xfId="9684"/>
    <cellStyle name="40% - Accent2 6 4 2" xfId="9685"/>
    <cellStyle name="40% - Accent2 6 4 2 2" xfId="9686"/>
    <cellStyle name="40% - Accent2 6 4 2 2 2" xfId="9687"/>
    <cellStyle name="40% - Accent2 6 4 2 3" xfId="9688"/>
    <cellStyle name="40% - Accent2 6 4 3" xfId="9689"/>
    <cellStyle name="40% - Accent2 6 4 3 2" xfId="9690"/>
    <cellStyle name="40% - Accent2 6 4 4" xfId="9691"/>
    <cellStyle name="40% - Accent2 6 5" xfId="9692"/>
    <cellStyle name="40% - Accent2 6 5 2" xfId="9693"/>
    <cellStyle name="40% - Accent2 6 5 2 2" xfId="9694"/>
    <cellStyle name="40% - Accent2 6 5 2 2 2" xfId="9695"/>
    <cellStyle name="40% - Accent2 6 5 2 3" xfId="9696"/>
    <cellStyle name="40% - Accent2 6 5 3" xfId="9697"/>
    <cellStyle name="40% - Accent2 6 5 3 2" xfId="9698"/>
    <cellStyle name="40% - Accent2 6 5 4" xfId="9699"/>
    <cellStyle name="40% - Accent2 6 6" xfId="9700"/>
    <cellStyle name="40% - Accent2 6 6 2" xfId="9701"/>
    <cellStyle name="40% - Accent2 6 6 2 2" xfId="9702"/>
    <cellStyle name="40% - Accent2 6 6 3" xfId="9703"/>
    <cellStyle name="40% - Accent2 6 7" xfId="9704"/>
    <cellStyle name="40% - Accent2 6 7 2" xfId="9705"/>
    <cellStyle name="40% - Accent2 6 8" xfId="9706"/>
    <cellStyle name="40% - Accent2 6 8 2" xfId="9707"/>
    <cellStyle name="40% - Accent2 6 9" xfId="9708"/>
    <cellStyle name="40% - Accent2 7" xfId="9709"/>
    <cellStyle name="40% - Accent2 7 10" xfId="9710"/>
    <cellStyle name="40% - Accent2 7 2" xfId="9711"/>
    <cellStyle name="40% - Accent2 7 2 2" xfId="9712"/>
    <cellStyle name="40% - Accent2 7 2 2 2" xfId="9713"/>
    <cellStyle name="40% - Accent2 7 2 2 2 2" xfId="9714"/>
    <cellStyle name="40% - Accent2 7 2 2 3" xfId="9715"/>
    <cellStyle name="40% - Accent2 7 2 3" xfId="9716"/>
    <cellStyle name="40% - Accent2 7 2 3 2" xfId="9717"/>
    <cellStyle name="40% - Accent2 7 2 4" xfId="9718"/>
    <cellStyle name="40% - Accent2 7 2 4 2" xfId="9719"/>
    <cellStyle name="40% - Accent2 7 2 5" xfId="9720"/>
    <cellStyle name="40% - Accent2 7 3" xfId="9721"/>
    <cellStyle name="40% - Accent2 7 3 2" xfId="9722"/>
    <cellStyle name="40% - Accent2 7 3 2 2" xfId="9723"/>
    <cellStyle name="40% - Accent2 7 3 2 2 2" xfId="9724"/>
    <cellStyle name="40% - Accent2 7 3 2 3" xfId="9725"/>
    <cellStyle name="40% - Accent2 7 3 3" xfId="9726"/>
    <cellStyle name="40% - Accent2 7 3 3 2" xfId="9727"/>
    <cellStyle name="40% - Accent2 7 3 4" xfId="9728"/>
    <cellStyle name="40% - Accent2 7 4" xfId="9729"/>
    <cellStyle name="40% - Accent2 7 4 2" xfId="9730"/>
    <cellStyle name="40% - Accent2 7 4 2 2" xfId="9731"/>
    <cellStyle name="40% - Accent2 7 4 2 2 2" xfId="9732"/>
    <cellStyle name="40% - Accent2 7 4 2 3" xfId="9733"/>
    <cellStyle name="40% - Accent2 7 4 3" xfId="9734"/>
    <cellStyle name="40% - Accent2 7 4 3 2" xfId="9735"/>
    <cellStyle name="40% - Accent2 7 4 4" xfId="9736"/>
    <cellStyle name="40% - Accent2 7 5" xfId="9737"/>
    <cellStyle name="40% - Accent2 7 5 2" xfId="9738"/>
    <cellStyle name="40% - Accent2 7 5 2 2" xfId="9739"/>
    <cellStyle name="40% - Accent2 7 5 2 2 2" xfId="9740"/>
    <cellStyle name="40% - Accent2 7 5 2 3" xfId="9741"/>
    <cellStyle name="40% - Accent2 7 5 3" xfId="9742"/>
    <cellStyle name="40% - Accent2 7 5 3 2" xfId="9743"/>
    <cellStyle name="40% - Accent2 7 5 4" xfId="9744"/>
    <cellStyle name="40% - Accent2 7 6" xfId="9745"/>
    <cellStyle name="40% - Accent2 7 6 2" xfId="9746"/>
    <cellStyle name="40% - Accent2 7 6 2 2" xfId="9747"/>
    <cellStyle name="40% - Accent2 7 6 3" xfId="9748"/>
    <cellStyle name="40% - Accent2 7 7" xfId="9749"/>
    <cellStyle name="40% - Accent2 7 7 2" xfId="9750"/>
    <cellStyle name="40% - Accent2 7 8" xfId="9751"/>
    <cellStyle name="40% - Accent2 7 8 2" xfId="9752"/>
    <cellStyle name="40% - Accent2 7 9" xfId="9753"/>
    <cellStyle name="40% - Accent2 8" xfId="9754"/>
    <cellStyle name="40% - Accent2 8 10" xfId="9755"/>
    <cellStyle name="40% - Accent2 8 2" xfId="9756"/>
    <cellStyle name="40% - Accent2 8 2 2" xfId="9757"/>
    <cellStyle name="40% - Accent2 8 2 2 2" xfId="9758"/>
    <cellStyle name="40% - Accent2 8 2 2 2 2" xfId="9759"/>
    <cellStyle name="40% - Accent2 8 2 2 3" xfId="9760"/>
    <cellStyle name="40% - Accent2 8 2 3" xfId="9761"/>
    <cellStyle name="40% - Accent2 8 2 3 2" xfId="9762"/>
    <cellStyle name="40% - Accent2 8 2 4" xfId="9763"/>
    <cellStyle name="40% - Accent2 8 3" xfId="9764"/>
    <cellStyle name="40% - Accent2 8 3 2" xfId="9765"/>
    <cellStyle name="40% - Accent2 8 3 2 2" xfId="9766"/>
    <cellStyle name="40% - Accent2 8 3 2 2 2" xfId="9767"/>
    <cellStyle name="40% - Accent2 8 3 2 3" xfId="9768"/>
    <cellStyle name="40% - Accent2 8 3 3" xfId="9769"/>
    <cellStyle name="40% - Accent2 8 3 3 2" xfId="9770"/>
    <cellStyle name="40% - Accent2 8 3 4" xfId="9771"/>
    <cellStyle name="40% - Accent2 8 4" xfId="9772"/>
    <cellStyle name="40% - Accent2 8 4 2" xfId="9773"/>
    <cellStyle name="40% - Accent2 8 4 2 2" xfId="9774"/>
    <cellStyle name="40% - Accent2 8 4 2 2 2" xfId="9775"/>
    <cellStyle name="40% - Accent2 8 4 2 3" xfId="9776"/>
    <cellStyle name="40% - Accent2 8 4 3" xfId="9777"/>
    <cellStyle name="40% - Accent2 8 4 3 2" xfId="9778"/>
    <cellStyle name="40% - Accent2 8 4 4" xfId="9779"/>
    <cellStyle name="40% - Accent2 8 5" xfId="9780"/>
    <cellStyle name="40% - Accent2 8 5 2" xfId="9781"/>
    <cellStyle name="40% - Accent2 8 5 2 2" xfId="9782"/>
    <cellStyle name="40% - Accent2 8 5 2 2 2" xfId="9783"/>
    <cellStyle name="40% - Accent2 8 5 2 3" xfId="9784"/>
    <cellStyle name="40% - Accent2 8 5 3" xfId="9785"/>
    <cellStyle name="40% - Accent2 8 5 3 2" xfId="9786"/>
    <cellStyle name="40% - Accent2 8 5 4" xfId="9787"/>
    <cellStyle name="40% - Accent2 8 6" xfId="9788"/>
    <cellStyle name="40% - Accent2 8 6 2" xfId="9789"/>
    <cellStyle name="40% - Accent2 8 6 2 2" xfId="9790"/>
    <cellStyle name="40% - Accent2 8 6 3" xfId="9791"/>
    <cellStyle name="40% - Accent2 8 7" xfId="9792"/>
    <cellStyle name="40% - Accent2 8 7 2" xfId="9793"/>
    <cellStyle name="40% - Accent2 8 8" xfId="9794"/>
    <cellStyle name="40% - Accent2 8 9" xfId="9795"/>
    <cellStyle name="40% - Accent2 9" xfId="9796"/>
    <cellStyle name="40% - Accent2 9 10" xfId="9797"/>
    <cellStyle name="40% - Accent2 9 2" xfId="9798"/>
    <cellStyle name="40% - Accent2 9 2 2" xfId="9799"/>
    <cellStyle name="40% - Accent2 9 2 2 2" xfId="9800"/>
    <cellStyle name="40% - Accent2 9 2 2 2 2" xfId="9801"/>
    <cellStyle name="40% - Accent2 9 2 2 3" xfId="9802"/>
    <cellStyle name="40% - Accent2 9 2 3" xfId="9803"/>
    <cellStyle name="40% - Accent2 9 2 3 2" xfId="9804"/>
    <cellStyle name="40% - Accent2 9 2 4" xfId="9805"/>
    <cellStyle name="40% - Accent2 9 3" xfId="9806"/>
    <cellStyle name="40% - Accent2 9 3 2" xfId="9807"/>
    <cellStyle name="40% - Accent2 9 3 2 2" xfId="9808"/>
    <cellStyle name="40% - Accent2 9 3 2 2 2" xfId="9809"/>
    <cellStyle name="40% - Accent2 9 3 2 3" xfId="9810"/>
    <cellStyle name="40% - Accent2 9 3 3" xfId="9811"/>
    <cellStyle name="40% - Accent2 9 3 3 2" xfId="9812"/>
    <cellStyle name="40% - Accent2 9 3 4" xfId="9813"/>
    <cellStyle name="40% - Accent2 9 4" xfId="9814"/>
    <cellStyle name="40% - Accent2 9 4 2" xfId="9815"/>
    <cellStyle name="40% - Accent2 9 4 2 2" xfId="9816"/>
    <cellStyle name="40% - Accent2 9 4 2 2 2" xfId="9817"/>
    <cellStyle name="40% - Accent2 9 4 2 3" xfId="9818"/>
    <cellStyle name="40% - Accent2 9 4 3" xfId="9819"/>
    <cellStyle name="40% - Accent2 9 4 3 2" xfId="9820"/>
    <cellStyle name="40% - Accent2 9 4 4" xfId="9821"/>
    <cellStyle name="40% - Accent2 9 5" xfId="9822"/>
    <cellStyle name="40% - Accent2 9 5 2" xfId="9823"/>
    <cellStyle name="40% - Accent2 9 5 2 2" xfId="9824"/>
    <cellStyle name="40% - Accent2 9 5 2 2 2" xfId="9825"/>
    <cellStyle name="40% - Accent2 9 5 2 3" xfId="9826"/>
    <cellStyle name="40% - Accent2 9 5 3" xfId="9827"/>
    <cellStyle name="40% - Accent2 9 5 3 2" xfId="9828"/>
    <cellStyle name="40% - Accent2 9 5 4" xfId="9829"/>
    <cellStyle name="40% - Accent2 9 6" xfId="9830"/>
    <cellStyle name="40% - Accent2 9 6 2" xfId="9831"/>
    <cellStyle name="40% - Accent2 9 6 2 2" xfId="9832"/>
    <cellStyle name="40% - Accent2 9 6 3" xfId="9833"/>
    <cellStyle name="40% - Accent2 9 7" xfId="9834"/>
    <cellStyle name="40% - Accent2 9 7 2" xfId="9835"/>
    <cellStyle name="40% - Accent2 9 8" xfId="9836"/>
    <cellStyle name="40% - Accent2 9 8 2" xfId="9837"/>
    <cellStyle name="40% - Accent2 9 9" xfId="9838"/>
    <cellStyle name="40% - Accent3 10" xfId="9839"/>
    <cellStyle name="40% - Accent3 10 2" xfId="9840"/>
    <cellStyle name="40% - Accent3 10 3" xfId="9841"/>
    <cellStyle name="40% - Accent3 10 3 2" xfId="9842"/>
    <cellStyle name="40% - Accent3 10 3 2 2" xfId="9843"/>
    <cellStyle name="40% - Accent3 10 3 2 2 2" xfId="9844"/>
    <cellStyle name="40% - Accent3 10 3 2 3" xfId="9845"/>
    <cellStyle name="40% - Accent3 10 3 3" xfId="9846"/>
    <cellStyle name="40% - Accent3 10 3 3 2" xfId="9847"/>
    <cellStyle name="40% - Accent3 10 3 4" xfId="9848"/>
    <cellStyle name="40% - Accent3 10 3 5" xfId="9849"/>
    <cellStyle name="40% - Accent3 10 4" xfId="9850"/>
    <cellStyle name="40% - Accent3 10 4 2" xfId="9851"/>
    <cellStyle name="40% - Accent3 10 4 2 2" xfId="9852"/>
    <cellStyle name="40% - Accent3 10 4 3" xfId="9853"/>
    <cellStyle name="40% - Accent3 10 5" xfId="9854"/>
    <cellStyle name="40% - Accent3 10 5 2" xfId="9855"/>
    <cellStyle name="40% - Accent3 10 6" xfId="9856"/>
    <cellStyle name="40% - Accent3 10 6 2" xfId="9857"/>
    <cellStyle name="40% - Accent3 10 7" xfId="9858"/>
    <cellStyle name="40% - Accent3 11" xfId="9859"/>
    <cellStyle name="40% - Accent3 11 10" xfId="9860"/>
    <cellStyle name="40% - Accent3 11 10 2" xfId="9861"/>
    <cellStyle name="40% - Accent3 11 10 2 2" xfId="9862"/>
    <cellStyle name="40% - Accent3 11 10 2 2 2" xfId="9863"/>
    <cellStyle name="40% - Accent3 11 10 2 3" xfId="9864"/>
    <cellStyle name="40% - Accent3 11 10 3" xfId="9865"/>
    <cellStyle name="40% - Accent3 11 10 3 2" xfId="9866"/>
    <cellStyle name="40% - Accent3 11 10 4" xfId="9867"/>
    <cellStyle name="40% - Accent3 11 11" xfId="9868"/>
    <cellStyle name="40% - Accent3 11 11 2" xfId="9869"/>
    <cellStyle name="40% - Accent3 11 11 2 2" xfId="9870"/>
    <cellStyle name="40% - Accent3 11 11 2 2 2" xfId="9871"/>
    <cellStyle name="40% - Accent3 11 11 2 3" xfId="9872"/>
    <cellStyle name="40% - Accent3 11 11 3" xfId="9873"/>
    <cellStyle name="40% - Accent3 11 11 3 2" xfId="9874"/>
    <cellStyle name="40% - Accent3 11 11 4" xfId="9875"/>
    <cellStyle name="40% - Accent3 11 12" xfId="9876"/>
    <cellStyle name="40% - Accent3 11 12 2" xfId="9877"/>
    <cellStyle name="40% - Accent3 11 12 2 2" xfId="9878"/>
    <cellStyle name="40% - Accent3 11 12 2 2 2" xfId="9879"/>
    <cellStyle name="40% - Accent3 11 12 2 3" xfId="9880"/>
    <cellStyle name="40% - Accent3 11 12 3" xfId="9881"/>
    <cellStyle name="40% - Accent3 11 12 3 2" xfId="9882"/>
    <cellStyle name="40% - Accent3 11 12 4" xfId="9883"/>
    <cellStyle name="40% - Accent3 11 13" xfId="9884"/>
    <cellStyle name="40% - Accent3 11 13 2" xfId="9885"/>
    <cellStyle name="40% - Accent3 11 13 2 2" xfId="9886"/>
    <cellStyle name="40% - Accent3 11 13 2 2 2" xfId="9887"/>
    <cellStyle name="40% - Accent3 11 13 2 3" xfId="9888"/>
    <cellStyle name="40% - Accent3 11 13 3" xfId="9889"/>
    <cellStyle name="40% - Accent3 11 13 3 2" xfId="9890"/>
    <cellStyle name="40% - Accent3 11 13 4" xfId="9891"/>
    <cellStyle name="40% - Accent3 11 14" xfId="9892"/>
    <cellStyle name="40% - Accent3 11 14 2" xfId="9893"/>
    <cellStyle name="40% - Accent3 11 14 2 2" xfId="9894"/>
    <cellStyle name="40% - Accent3 11 14 3" xfId="9895"/>
    <cellStyle name="40% - Accent3 11 15" xfId="9896"/>
    <cellStyle name="40% - Accent3 11 15 2" xfId="9897"/>
    <cellStyle name="40% - Accent3 11 16" xfId="9898"/>
    <cellStyle name="40% - Accent3 11 16 2" xfId="9899"/>
    <cellStyle name="40% - Accent3 11 17" xfId="9900"/>
    <cellStyle name="40% - Accent3 11 18" xfId="9901"/>
    <cellStyle name="40% - Accent3 11 2" xfId="9902"/>
    <cellStyle name="40% - Accent3 11 2 2" xfId="9903"/>
    <cellStyle name="40% - Accent3 11 2 2 2" xfId="9904"/>
    <cellStyle name="40% - Accent3 11 2 2 2 2" xfId="9905"/>
    <cellStyle name="40% - Accent3 11 2 2 2 2 2" xfId="9906"/>
    <cellStyle name="40% - Accent3 11 2 2 2 3" xfId="9907"/>
    <cellStyle name="40% - Accent3 11 2 2 3" xfId="9908"/>
    <cellStyle name="40% - Accent3 11 2 2 3 2" xfId="9909"/>
    <cellStyle name="40% - Accent3 11 2 2 4" xfId="9910"/>
    <cellStyle name="40% - Accent3 11 2 3" xfId="9911"/>
    <cellStyle name="40% - Accent3 11 2 3 2" xfId="9912"/>
    <cellStyle name="40% - Accent3 11 2 3 2 2" xfId="9913"/>
    <cellStyle name="40% - Accent3 11 2 3 2 2 2" xfId="9914"/>
    <cellStyle name="40% - Accent3 11 2 3 2 3" xfId="9915"/>
    <cellStyle name="40% - Accent3 11 2 3 3" xfId="9916"/>
    <cellStyle name="40% - Accent3 11 2 3 3 2" xfId="9917"/>
    <cellStyle name="40% - Accent3 11 2 3 4" xfId="9918"/>
    <cellStyle name="40% - Accent3 11 2 4" xfId="9919"/>
    <cellStyle name="40% - Accent3 11 2 4 2" xfId="9920"/>
    <cellStyle name="40% - Accent3 11 2 4 2 2" xfId="9921"/>
    <cellStyle name="40% - Accent3 11 2 4 2 2 2" xfId="9922"/>
    <cellStyle name="40% - Accent3 11 2 4 2 3" xfId="9923"/>
    <cellStyle name="40% - Accent3 11 2 4 3" xfId="9924"/>
    <cellStyle name="40% - Accent3 11 2 4 3 2" xfId="9925"/>
    <cellStyle name="40% - Accent3 11 2 4 4" xfId="9926"/>
    <cellStyle name="40% - Accent3 11 2 5" xfId="9927"/>
    <cellStyle name="40% - Accent3 11 2 5 2" xfId="9928"/>
    <cellStyle name="40% - Accent3 11 2 5 2 2" xfId="9929"/>
    <cellStyle name="40% - Accent3 11 2 5 2 2 2" xfId="9930"/>
    <cellStyle name="40% - Accent3 11 2 5 2 3" xfId="9931"/>
    <cellStyle name="40% - Accent3 11 2 5 3" xfId="9932"/>
    <cellStyle name="40% - Accent3 11 2 5 3 2" xfId="9933"/>
    <cellStyle name="40% - Accent3 11 2 5 4" xfId="9934"/>
    <cellStyle name="40% - Accent3 11 2 6" xfId="9935"/>
    <cellStyle name="40% - Accent3 11 2 6 2" xfId="9936"/>
    <cellStyle name="40% - Accent3 11 2 6 2 2" xfId="9937"/>
    <cellStyle name="40% - Accent3 11 2 6 3" xfId="9938"/>
    <cellStyle name="40% - Accent3 11 2 7" xfId="9939"/>
    <cellStyle name="40% - Accent3 11 2 7 2" xfId="9940"/>
    <cellStyle name="40% - Accent3 11 2 8" xfId="9941"/>
    <cellStyle name="40% - Accent3 11 2 9" xfId="9942"/>
    <cellStyle name="40% - Accent3 11 3" xfId="9943"/>
    <cellStyle name="40% - Accent3 11 3 10" xfId="9944"/>
    <cellStyle name="40% - Accent3 11 3 11" xfId="9945"/>
    <cellStyle name="40% - Accent3 11 3 2" xfId="9946"/>
    <cellStyle name="40% - Accent3 11 3 2 2" xfId="9947"/>
    <cellStyle name="40% - Accent3 11 3 2 2 2" xfId="9948"/>
    <cellStyle name="40% - Accent3 11 3 2 2 2 2" xfId="9949"/>
    <cellStyle name="40% - Accent3 11 3 2 2 2 2 2" xfId="9950"/>
    <cellStyle name="40% - Accent3 11 3 2 2 2 3" xfId="9951"/>
    <cellStyle name="40% - Accent3 11 3 2 2 3" xfId="9952"/>
    <cellStyle name="40% - Accent3 11 3 2 2 3 2" xfId="9953"/>
    <cellStyle name="40% - Accent3 11 3 2 2 4" xfId="9954"/>
    <cellStyle name="40% - Accent3 11 3 2 3" xfId="9955"/>
    <cellStyle name="40% - Accent3 11 3 2 3 2" xfId="9956"/>
    <cellStyle name="40% - Accent3 11 3 2 3 2 2" xfId="9957"/>
    <cellStyle name="40% - Accent3 11 3 2 3 2 2 2" xfId="9958"/>
    <cellStyle name="40% - Accent3 11 3 2 3 2 3" xfId="9959"/>
    <cellStyle name="40% - Accent3 11 3 2 3 3" xfId="9960"/>
    <cellStyle name="40% - Accent3 11 3 2 3 3 2" xfId="9961"/>
    <cellStyle name="40% - Accent3 11 3 2 3 4" xfId="9962"/>
    <cellStyle name="40% - Accent3 11 3 2 4" xfId="9963"/>
    <cellStyle name="40% - Accent3 11 3 2 4 2" xfId="9964"/>
    <cellStyle name="40% - Accent3 11 3 2 4 2 2" xfId="9965"/>
    <cellStyle name="40% - Accent3 11 3 2 4 2 2 2" xfId="9966"/>
    <cellStyle name="40% - Accent3 11 3 2 4 2 3" xfId="9967"/>
    <cellStyle name="40% - Accent3 11 3 2 4 3" xfId="9968"/>
    <cellStyle name="40% - Accent3 11 3 2 4 3 2" xfId="9969"/>
    <cellStyle name="40% - Accent3 11 3 2 4 4" xfId="9970"/>
    <cellStyle name="40% - Accent3 11 3 2 5" xfId="9971"/>
    <cellStyle name="40% - Accent3 11 3 2 5 2" xfId="9972"/>
    <cellStyle name="40% - Accent3 11 3 2 5 2 2" xfId="9973"/>
    <cellStyle name="40% - Accent3 11 3 2 5 2 2 2" xfId="9974"/>
    <cellStyle name="40% - Accent3 11 3 2 5 2 3" xfId="9975"/>
    <cellStyle name="40% - Accent3 11 3 2 5 3" xfId="9976"/>
    <cellStyle name="40% - Accent3 11 3 2 5 3 2" xfId="9977"/>
    <cellStyle name="40% - Accent3 11 3 2 5 4" xfId="9978"/>
    <cellStyle name="40% - Accent3 11 3 2 6" xfId="9979"/>
    <cellStyle name="40% - Accent3 11 3 2 6 2" xfId="9980"/>
    <cellStyle name="40% - Accent3 11 3 2 6 2 2" xfId="9981"/>
    <cellStyle name="40% - Accent3 11 3 2 6 3" xfId="9982"/>
    <cellStyle name="40% - Accent3 11 3 2 7" xfId="9983"/>
    <cellStyle name="40% - Accent3 11 3 2 7 2" xfId="9984"/>
    <cellStyle name="40% - Accent3 11 3 2 8" xfId="9985"/>
    <cellStyle name="40% - Accent3 11 3 2 9" xfId="9986"/>
    <cellStyle name="40% - Accent3 11 3 3" xfId="9987"/>
    <cellStyle name="40% - Accent3 11 3 3 2" xfId="9988"/>
    <cellStyle name="40% - Accent3 11 3 3 2 2" xfId="9989"/>
    <cellStyle name="40% - Accent3 11 3 3 2 2 2" xfId="9990"/>
    <cellStyle name="40% - Accent3 11 3 3 2 2 2 2" xfId="9991"/>
    <cellStyle name="40% - Accent3 11 3 3 2 2 3" xfId="9992"/>
    <cellStyle name="40% - Accent3 11 3 3 2 3" xfId="9993"/>
    <cellStyle name="40% - Accent3 11 3 3 2 3 2" xfId="9994"/>
    <cellStyle name="40% - Accent3 11 3 3 2 4" xfId="9995"/>
    <cellStyle name="40% - Accent3 11 3 3 3" xfId="9996"/>
    <cellStyle name="40% - Accent3 11 3 3 3 2" xfId="9997"/>
    <cellStyle name="40% - Accent3 11 3 3 3 2 2" xfId="9998"/>
    <cellStyle name="40% - Accent3 11 3 3 3 2 2 2" xfId="9999"/>
    <cellStyle name="40% - Accent3 11 3 3 3 2 3" xfId="10000"/>
    <cellStyle name="40% - Accent3 11 3 3 3 3" xfId="10001"/>
    <cellStyle name="40% - Accent3 11 3 3 3 3 2" xfId="10002"/>
    <cellStyle name="40% - Accent3 11 3 3 3 4" xfId="10003"/>
    <cellStyle name="40% - Accent3 11 3 3 4" xfId="10004"/>
    <cellStyle name="40% - Accent3 11 3 3 4 2" xfId="10005"/>
    <cellStyle name="40% - Accent3 11 3 3 4 2 2" xfId="10006"/>
    <cellStyle name="40% - Accent3 11 3 3 4 2 2 2" xfId="10007"/>
    <cellStyle name="40% - Accent3 11 3 3 4 2 3" xfId="10008"/>
    <cellStyle name="40% - Accent3 11 3 3 4 3" xfId="10009"/>
    <cellStyle name="40% - Accent3 11 3 3 4 3 2" xfId="10010"/>
    <cellStyle name="40% - Accent3 11 3 3 4 4" xfId="10011"/>
    <cellStyle name="40% - Accent3 11 3 3 5" xfId="10012"/>
    <cellStyle name="40% - Accent3 11 3 3 5 2" xfId="10013"/>
    <cellStyle name="40% - Accent3 11 3 3 5 2 2" xfId="10014"/>
    <cellStyle name="40% - Accent3 11 3 3 5 3" xfId="10015"/>
    <cellStyle name="40% - Accent3 11 3 3 6" xfId="10016"/>
    <cellStyle name="40% - Accent3 11 3 3 6 2" xfId="10017"/>
    <cellStyle name="40% - Accent3 11 3 3 7" xfId="10018"/>
    <cellStyle name="40% - Accent3 11 3 4" xfId="10019"/>
    <cellStyle name="40% - Accent3 11 3 4 2" xfId="10020"/>
    <cellStyle name="40% - Accent3 11 3 4 2 2" xfId="10021"/>
    <cellStyle name="40% - Accent3 11 3 4 2 2 2" xfId="10022"/>
    <cellStyle name="40% - Accent3 11 3 4 2 3" xfId="10023"/>
    <cellStyle name="40% - Accent3 11 3 4 3" xfId="10024"/>
    <cellStyle name="40% - Accent3 11 3 4 3 2" xfId="10025"/>
    <cellStyle name="40% - Accent3 11 3 4 4" xfId="10026"/>
    <cellStyle name="40% - Accent3 11 3 5" xfId="10027"/>
    <cellStyle name="40% - Accent3 11 3 5 2" xfId="10028"/>
    <cellStyle name="40% - Accent3 11 3 5 2 2" xfId="10029"/>
    <cellStyle name="40% - Accent3 11 3 5 2 2 2" xfId="10030"/>
    <cellStyle name="40% - Accent3 11 3 5 2 3" xfId="10031"/>
    <cellStyle name="40% - Accent3 11 3 5 3" xfId="10032"/>
    <cellStyle name="40% - Accent3 11 3 5 3 2" xfId="10033"/>
    <cellStyle name="40% - Accent3 11 3 5 4" xfId="10034"/>
    <cellStyle name="40% - Accent3 11 3 6" xfId="10035"/>
    <cellStyle name="40% - Accent3 11 3 6 2" xfId="10036"/>
    <cellStyle name="40% - Accent3 11 3 6 2 2" xfId="10037"/>
    <cellStyle name="40% - Accent3 11 3 6 2 2 2" xfId="10038"/>
    <cellStyle name="40% - Accent3 11 3 6 2 3" xfId="10039"/>
    <cellStyle name="40% - Accent3 11 3 6 3" xfId="10040"/>
    <cellStyle name="40% - Accent3 11 3 6 3 2" xfId="10041"/>
    <cellStyle name="40% - Accent3 11 3 6 4" xfId="10042"/>
    <cellStyle name="40% - Accent3 11 3 7" xfId="10043"/>
    <cellStyle name="40% - Accent3 11 3 7 2" xfId="10044"/>
    <cellStyle name="40% - Accent3 11 3 7 2 2" xfId="10045"/>
    <cellStyle name="40% - Accent3 11 3 7 2 2 2" xfId="10046"/>
    <cellStyle name="40% - Accent3 11 3 7 2 3" xfId="10047"/>
    <cellStyle name="40% - Accent3 11 3 7 3" xfId="10048"/>
    <cellStyle name="40% - Accent3 11 3 7 3 2" xfId="10049"/>
    <cellStyle name="40% - Accent3 11 3 7 4" xfId="10050"/>
    <cellStyle name="40% - Accent3 11 3 8" xfId="10051"/>
    <cellStyle name="40% - Accent3 11 3 8 2" xfId="10052"/>
    <cellStyle name="40% - Accent3 11 3 8 2 2" xfId="10053"/>
    <cellStyle name="40% - Accent3 11 3 8 3" xfId="10054"/>
    <cellStyle name="40% - Accent3 11 3 9" xfId="10055"/>
    <cellStyle name="40% - Accent3 11 3 9 2" xfId="10056"/>
    <cellStyle name="40% - Accent3 11 4" xfId="10057"/>
    <cellStyle name="40% - Accent3 11 4 2" xfId="10058"/>
    <cellStyle name="40% - Accent3 11 4 2 2" xfId="10059"/>
    <cellStyle name="40% - Accent3 11 4 2 2 2" xfId="10060"/>
    <cellStyle name="40% - Accent3 11 4 2 2 2 2" xfId="10061"/>
    <cellStyle name="40% - Accent3 11 4 2 2 3" xfId="10062"/>
    <cellStyle name="40% - Accent3 11 4 2 3" xfId="10063"/>
    <cellStyle name="40% - Accent3 11 4 2 3 2" xfId="10064"/>
    <cellStyle name="40% - Accent3 11 4 2 4" xfId="10065"/>
    <cellStyle name="40% - Accent3 11 4 3" xfId="10066"/>
    <cellStyle name="40% - Accent3 11 4 3 2" xfId="10067"/>
    <cellStyle name="40% - Accent3 11 4 3 2 2" xfId="10068"/>
    <cellStyle name="40% - Accent3 11 4 3 2 2 2" xfId="10069"/>
    <cellStyle name="40% - Accent3 11 4 3 2 3" xfId="10070"/>
    <cellStyle name="40% - Accent3 11 4 3 3" xfId="10071"/>
    <cellStyle name="40% - Accent3 11 4 3 3 2" xfId="10072"/>
    <cellStyle name="40% - Accent3 11 4 3 4" xfId="10073"/>
    <cellStyle name="40% - Accent3 11 4 4" xfId="10074"/>
    <cellStyle name="40% - Accent3 11 4 4 2" xfId="10075"/>
    <cellStyle name="40% - Accent3 11 4 4 2 2" xfId="10076"/>
    <cellStyle name="40% - Accent3 11 4 4 2 2 2" xfId="10077"/>
    <cellStyle name="40% - Accent3 11 4 4 2 3" xfId="10078"/>
    <cellStyle name="40% - Accent3 11 4 4 3" xfId="10079"/>
    <cellStyle name="40% - Accent3 11 4 4 3 2" xfId="10080"/>
    <cellStyle name="40% - Accent3 11 4 4 4" xfId="10081"/>
    <cellStyle name="40% - Accent3 11 4 5" xfId="10082"/>
    <cellStyle name="40% - Accent3 11 4 5 2" xfId="10083"/>
    <cellStyle name="40% - Accent3 11 4 5 2 2" xfId="10084"/>
    <cellStyle name="40% - Accent3 11 4 5 2 2 2" xfId="10085"/>
    <cellStyle name="40% - Accent3 11 4 5 2 3" xfId="10086"/>
    <cellStyle name="40% - Accent3 11 4 5 3" xfId="10087"/>
    <cellStyle name="40% - Accent3 11 4 5 3 2" xfId="10088"/>
    <cellStyle name="40% - Accent3 11 4 5 4" xfId="10089"/>
    <cellStyle name="40% - Accent3 11 4 6" xfId="10090"/>
    <cellStyle name="40% - Accent3 11 4 6 2" xfId="10091"/>
    <cellStyle name="40% - Accent3 11 4 6 2 2" xfId="10092"/>
    <cellStyle name="40% - Accent3 11 4 6 3" xfId="10093"/>
    <cellStyle name="40% - Accent3 11 4 7" xfId="10094"/>
    <cellStyle name="40% - Accent3 11 4 7 2" xfId="10095"/>
    <cellStyle name="40% - Accent3 11 4 8" xfId="10096"/>
    <cellStyle name="40% - Accent3 11 4 9" xfId="10097"/>
    <cellStyle name="40% - Accent3 11 5" xfId="10098"/>
    <cellStyle name="40% - Accent3 11 5 2" xfId="10099"/>
    <cellStyle name="40% - Accent3 11 5 2 2" xfId="10100"/>
    <cellStyle name="40% - Accent3 11 5 2 2 2" xfId="10101"/>
    <cellStyle name="40% - Accent3 11 5 2 2 2 2" xfId="10102"/>
    <cellStyle name="40% - Accent3 11 5 2 2 3" xfId="10103"/>
    <cellStyle name="40% - Accent3 11 5 2 3" xfId="10104"/>
    <cellStyle name="40% - Accent3 11 5 2 3 2" xfId="10105"/>
    <cellStyle name="40% - Accent3 11 5 2 4" xfId="10106"/>
    <cellStyle name="40% - Accent3 11 5 3" xfId="10107"/>
    <cellStyle name="40% - Accent3 11 5 3 2" xfId="10108"/>
    <cellStyle name="40% - Accent3 11 5 3 2 2" xfId="10109"/>
    <cellStyle name="40% - Accent3 11 5 3 2 2 2" xfId="10110"/>
    <cellStyle name="40% - Accent3 11 5 3 2 3" xfId="10111"/>
    <cellStyle name="40% - Accent3 11 5 3 3" xfId="10112"/>
    <cellStyle name="40% - Accent3 11 5 3 3 2" xfId="10113"/>
    <cellStyle name="40% - Accent3 11 5 3 4" xfId="10114"/>
    <cellStyle name="40% - Accent3 11 5 4" xfId="10115"/>
    <cellStyle name="40% - Accent3 11 5 4 2" xfId="10116"/>
    <cellStyle name="40% - Accent3 11 5 4 2 2" xfId="10117"/>
    <cellStyle name="40% - Accent3 11 5 4 2 2 2" xfId="10118"/>
    <cellStyle name="40% - Accent3 11 5 4 2 3" xfId="10119"/>
    <cellStyle name="40% - Accent3 11 5 4 3" xfId="10120"/>
    <cellStyle name="40% - Accent3 11 5 4 3 2" xfId="10121"/>
    <cellStyle name="40% - Accent3 11 5 4 4" xfId="10122"/>
    <cellStyle name="40% - Accent3 11 5 5" xfId="10123"/>
    <cellStyle name="40% - Accent3 11 5 5 2" xfId="10124"/>
    <cellStyle name="40% - Accent3 11 5 5 2 2" xfId="10125"/>
    <cellStyle name="40% - Accent3 11 5 5 2 2 2" xfId="10126"/>
    <cellStyle name="40% - Accent3 11 5 5 2 3" xfId="10127"/>
    <cellStyle name="40% - Accent3 11 5 5 3" xfId="10128"/>
    <cellStyle name="40% - Accent3 11 5 5 3 2" xfId="10129"/>
    <cellStyle name="40% - Accent3 11 5 5 4" xfId="10130"/>
    <cellStyle name="40% - Accent3 11 5 6" xfId="10131"/>
    <cellStyle name="40% - Accent3 11 5 6 2" xfId="10132"/>
    <cellStyle name="40% - Accent3 11 5 6 2 2" xfId="10133"/>
    <cellStyle name="40% - Accent3 11 5 6 3" xfId="10134"/>
    <cellStyle name="40% - Accent3 11 5 7" xfId="10135"/>
    <cellStyle name="40% - Accent3 11 5 7 2" xfId="10136"/>
    <cellStyle name="40% - Accent3 11 5 8" xfId="10137"/>
    <cellStyle name="40% - Accent3 11 5 9" xfId="10138"/>
    <cellStyle name="40% - Accent3 11 6" xfId="10139"/>
    <cellStyle name="40% - Accent3 11 6 2" xfId="10140"/>
    <cellStyle name="40% - Accent3 11 6 2 2" xfId="10141"/>
    <cellStyle name="40% - Accent3 11 6 2 2 2" xfId="10142"/>
    <cellStyle name="40% - Accent3 11 6 2 2 2 2" xfId="10143"/>
    <cellStyle name="40% - Accent3 11 6 2 2 3" xfId="10144"/>
    <cellStyle name="40% - Accent3 11 6 2 3" xfId="10145"/>
    <cellStyle name="40% - Accent3 11 6 2 3 2" xfId="10146"/>
    <cellStyle name="40% - Accent3 11 6 2 4" xfId="10147"/>
    <cellStyle name="40% - Accent3 11 6 3" xfId="10148"/>
    <cellStyle name="40% - Accent3 11 6 3 2" xfId="10149"/>
    <cellStyle name="40% - Accent3 11 6 3 2 2" xfId="10150"/>
    <cellStyle name="40% - Accent3 11 6 3 2 2 2" xfId="10151"/>
    <cellStyle name="40% - Accent3 11 6 3 2 3" xfId="10152"/>
    <cellStyle name="40% - Accent3 11 6 3 3" xfId="10153"/>
    <cellStyle name="40% - Accent3 11 6 3 3 2" xfId="10154"/>
    <cellStyle name="40% - Accent3 11 6 3 4" xfId="10155"/>
    <cellStyle name="40% - Accent3 11 6 4" xfId="10156"/>
    <cellStyle name="40% - Accent3 11 6 4 2" xfId="10157"/>
    <cellStyle name="40% - Accent3 11 6 4 2 2" xfId="10158"/>
    <cellStyle name="40% - Accent3 11 6 4 2 2 2" xfId="10159"/>
    <cellStyle name="40% - Accent3 11 6 4 2 3" xfId="10160"/>
    <cellStyle name="40% - Accent3 11 6 4 3" xfId="10161"/>
    <cellStyle name="40% - Accent3 11 6 4 3 2" xfId="10162"/>
    <cellStyle name="40% - Accent3 11 6 4 4" xfId="10163"/>
    <cellStyle name="40% - Accent3 11 6 5" xfId="10164"/>
    <cellStyle name="40% - Accent3 11 6 5 2" xfId="10165"/>
    <cellStyle name="40% - Accent3 11 6 5 2 2" xfId="10166"/>
    <cellStyle name="40% - Accent3 11 6 5 2 2 2" xfId="10167"/>
    <cellStyle name="40% - Accent3 11 6 5 2 3" xfId="10168"/>
    <cellStyle name="40% - Accent3 11 6 5 3" xfId="10169"/>
    <cellStyle name="40% - Accent3 11 6 5 3 2" xfId="10170"/>
    <cellStyle name="40% - Accent3 11 6 5 4" xfId="10171"/>
    <cellStyle name="40% - Accent3 11 6 6" xfId="10172"/>
    <cellStyle name="40% - Accent3 11 6 6 2" xfId="10173"/>
    <cellStyle name="40% - Accent3 11 6 6 2 2" xfId="10174"/>
    <cellStyle name="40% - Accent3 11 6 6 3" xfId="10175"/>
    <cellStyle name="40% - Accent3 11 6 7" xfId="10176"/>
    <cellStyle name="40% - Accent3 11 6 7 2" xfId="10177"/>
    <cellStyle name="40% - Accent3 11 6 8" xfId="10178"/>
    <cellStyle name="40% - Accent3 11 6 9" xfId="10179"/>
    <cellStyle name="40% - Accent3 11 7" xfId="10180"/>
    <cellStyle name="40% - Accent3 11 7 10" xfId="10181"/>
    <cellStyle name="40% - Accent3 11 7 2" xfId="10182"/>
    <cellStyle name="40% - Accent3 11 7 2 2" xfId="10183"/>
    <cellStyle name="40% - Accent3 11 7 2 2 2" xfId="10184"/>
    <cellStyle name="40% - Accent3 11 7 2 2 2 2" xfId="10185"/>
    <cellStyle name="40% - Accent3 11 7 2 2 3" xfId="10186"/>
    <cellStyle name="40% - Accent3 11 7 2 3" xfId="10187"/>
    <cellStyle name="40% - Accent3 11 7 2 3 2" xfId="10188"/>
    <cellStyle name="40% - Accent3 11 7 2 4" xfId="10189"/>
    <cellStyle name="40% - Accent3 11 7 3" xfId="10190"/>
    <cellStyle name="40% - Accent3 11 7 3 2" xfId="10191"/>
    <cellStyle name="40% - Accent3 11 7 3 2 2" xfId="10192"/>
    <cellStyle name="40% - Accent3 11 7 3 2 2 2" xfId="10193"/>
    <cellStyle name="40% - Accent3 11 7 3 2 3" xfId="10194"/>
    <cellStyle name="40% - Accent3 11 7 3 3" xfId="10195"/>
    <cellStyle name="40% - Accent3 11 7 3 3 2" xfId="10196"/>
    <cellStyle name="40% - Accent3 11 7 3 4" xfId="10197"/>
    <cellStyle name="40% - Accent3 11 7 4" xfId="10198"/>
    <cellStyle name="40% - Accent3 11 7 4 2" xfId="10199"/>
    <cellStyle name="40% - Accent3 11 7 4 2 2" xfId="10200"/>
    <cellStyle name="40% - Accent3 11 7 4 2 2 2" xfId="10201"/>
    <cellStyle name="40% - Accent3 11 7 4 2 3" xfId="10202"/>
    <cellStyle name="40% - Accent3 11 7 4 3" xfId="10203"/>
    <cellStyle name="40% - Accent3 11 7 4 3 2" xfId="10204"/>
    <cellStyle name="40% - Accent3 11 7 4 4" xfId="10205"/>
    <cellStyle name="40% - Accent3 11 7 5" xfId="10206"/>
    <cellStyle name="40% - Accent3 11 7 5 2" xfId="10207"/>
    <cellStyle name="40% - Accent3 11 7 5 2 2" xfId="10208"/>
    <cellStyle name="40% - Accent3 11 7 5 2 2 2" xfId="10209"/>
    <cellStyle name="40% - Accent3 11 7 5 2 3" xfId="10210"/>
    <cellStyle name="40% - Accent3 11 7 5 3" xfId="10211"/>
    <cellStyle name="40% - Accent3 11 7 5 3 2" xfId="10212"/>
    <cellStyle name="40% - Accent3 11 7 5 4" xfId="10213"/>
    <cellStyle name="40% - Accent3 11 7 6" xfId="10214"/>
    <cellStyle name="40% - Accent3 11 7 6 2" xfId="10215"/>
    <cellStyle name="40% - Accent3 11 7 6 2 2" xfId="10216"/>
    <cellStyle name="40% - Accent3 11 7 6 2 2 2" xfId="10217"/>
    <cellStyle name="40% - Accent3 11 7 6 2 3" xfId="10218"/>
    <cellStyle name="40% - Accent3 11 7 6 3" xfId="10219"/>
    <cellStyle name="40% - Accent3 11 7 6 3 2" xfId="10220"/>
    <cellStyle name="40% - Accent3 11 7 6 4" xfId="10221"/>
    <cellStyle name="40% - Accent3 11 7 7" xfId="10222"/>
    <cellStyle name="40% - Accent3 11 7 7 2" xfId="10223"/>
    <cellStyle name="40% - Accent3 11 7 7 2 2" xfId="10224"/>
    <cellStyle name="40% - Accent3 11 7 7 3" xfId="10225"/>
    <cellStyle name="40% - Accent3 11 7 8" xfId="10226"/>
    <cellStyle name="40% - Accent3 11 7 8 2" xfId="10227"/>
    <cellStyle name="40% - Accent3 11 7 9" xfId="10228"/>
    <cellStyle name="40% - Accent3 11 8" xfId="10229"/>
    <cellStyle name="40% - Accent3 11 8 2" xfId="10230"/>
    <cellStyle name="40% - Accent3 11 8 2 2" xfId="10231"/>
    <cellStyle name="40% - Accent3 11 8 2 2 2" xfId="10232"/>
    <cellStyle name="40% - Accent3 11 8 2 3" xfId="10233"/>
    <cellStyle name="40% - Accent3 11 8 3" xfId="10234"/>
    <cellStyle name="40% - Accent3 11 8 3 2" xfId="10235"/>
    <cellStyle name="40% - Accent3 11 8 4" xfId="10236"/>
    <cellStyle name="40% - Accent3 11 9" xfId="10237"/>
    <cellStyle name="40% - Accent3 11 9 2" xfId="10238"/>
    <cellStyle name="40% - Accent3 11 9 2 2" xfId="10239"/>
    <cellStyle name="40% - Accent3 11 9 2 2 2" xfId="10240"/>
    <cellStyle name="40% - Accent3 11 9 2 3" xfId="10241"/>
    <cellStyle name="40% - Accent3 11 9 3" xfId="10242"/>
    <cellStyle name="40% - Accent3 11 9 3 2" xfId="10243"/>
    <cellStyle name="40% - Accent3 11 9 4" xfId="10244"/>
    <cellStyle name="40% - Accent3 12" xfId="10245"/>
    <cellStyle name="40% - Accent3 12 2" xfId="10246"/>
    <cellStyle name="40% - Accent3 12 2 2" xfId="10247"/>
    <cellStyle name="40% - Accent3 12 2 2 2" xfId="10248"/>
    <cellStyle name="40% - Accent3 12 2 2 2 2" xfId="10249"/>
    <cellStyle name="40% - Accent3 12 2 2 3" xfId="10250"/>
    <cellStyle name="40% - Accent3 12 2 3" xfId="10251"/>
    <cellStyle name="40% - Accent3 12 2 3 2" xfId="10252"/>
    <cellStyle name="40% - Accent3 12 2 4" xfId="10253"/>
    <cellStyle name="40% - Accent3 12 2 4 2" xfId="10254"/>
    <cellStyle name="40% - Accent3 12 2 5" xfId="10255"/>
    <cellStyle name="40% - Accent3 12 3" xfId="10256"/>
    <cellStyle name="40% - Accent3 12 3 2" xfId="10257"/>
    <cellStyle name="40% - Accent3 12 3 2 2" xfId="10258"/>
    <cellStyle name="40% - Accent3 12 3 3" xfId="10259"/>
    <cellStyle name="40% - Accent3 12 4" xfId="10260"/>
    <cellStyle name="40% - Accent3 12 4 2" xfId="10261"/>
    <cellStyle name="40% - Accent3 12 5" xfId="10262"/>
    <cellStyle name="40% - Accent3 12 5 2" xfId="10263"/>
    <cellStyle name="40% - Accent3 12 6" xfId="10264"/>
    <cellStyle name="40% - Accent3 12 7" xfId="10265"/>
    <cellStyle name="40% - Accent3 13" xfId="10266"/>
    <cellStyle name="40% - Accent3 13 2" xfId="10267"/>
    <cellStyle name="40% - Accent3 13 2 2" xfId="10268"/>
    <cellStyle name="40% - Accent3 13 3" xfId="10269"/>
    <cellStyle name="40% - Accent3 14" xfId="10270"/>
    <cellStyle name="40% - Accent3 14 2" xfId="10271"/>
    <cellStyle name="40% - Accent3 14 3" xfId="10272"/>
    <cellStyle name="40% - Accent3 15" xfId="10273"/>
    <cellStyle name="40% - Accent3 15 2" xfId="10274"/>
    <cellStyle name="40% - Accent3 16" xfId="10275"/>
    <cellStyle name="40% - Accent3 17" xfId="10276"/>
    <cellStyle name="40% - Accent3 18" xfId="10277"/>
    <cellStyle name="40% - Accent3 19" xfId="10278"/>
    <cellStyle name="40% - Accent3 2" xfId="10279"/>
    <cellStyle name="40% - Accent3 2 10" xfId="10280"/>
    <cellStyle name="40% - Accent3 2 11" xfId="10281"/>
    <cellStyle name="40% - Accent3 2 12" xfId="10282"/>
    <cellStyle name="40% - Accent3 2 13" xfId="10283"/>
    <cellStyle name="40% - Accent3 2 14" xfId="10284"/>
    <cellStyle name="40% - Accent3 2 15" xfId="10285"/>
    <cellStyle name="40% - Accent3 2 16" xfId="10286"/>
    <cellStyle name="40% - Accent3 2 17" xfId="10287"/>
    <cellStyle name="40% - Accent3 2 18" xfId="10288"/>
    <cellStyle name="40% - Accent3 2 2" xfId="10289"/>
    <cellStyle name="40% - Accent3 2 2 2" xfId="10290"/>
    <cellStyle name="40% - Accent3 2 2 3" xfId="10291"/>
    <cellStyle name="40% - Accent3 2 2 4" xfId="10292"/>
    <cellStyle name="40% - Accent3 2 2 5" xfId="10293"/>
    <cellStyle name="40% - Accent3 2 2_Sheet1" xfId="10294"/>
    <cellStyle name="40% - Accent3 2 3" xfId="10295"/>
    <cellStyle name="40% - Accent3 2 4" xfId="10296"/>
    <cellStyle name="40% - Accent3 2 5" xfId="10297"/>
    <cellStyle name="40% - Accent3 2 6" xfId="10298"/>
    <cellStyle name="40% - Accent3 2 7" xfId="10299"/>
    <cellStyle name="40% - Accent3 2 8" xfId="10300"/>
    <cellStyle name="40% - Accent3 2 9" xfId="10301"/>
    <cellStyle name="40% - Accent3 2_BallGrid" xfId="10302"/>
    <cellStyle name="40% - Accent3 20" xfId="10303"/>
    <cellStyle name="40% - Accent3 3" xfId="10304"/>
    <cellStyle name="40% - Accent3 3 10" xfId="10305"/>
    <cellStyle name="40% - Accent3 3 2" xfId="10306"/>
    <cellStyle name="40% - Accent3 3 3" xfId="10307"/>
    <cellStyle name="40% - Accent3 3 4" xfId="10308"/>
    <cellStyle name="40% - Accent3 3 5" xfId="10309"/>
    <cellStyle name="40% - Accent3 3 6" xfId="10310"/>
    <cellStyle name="40% - Accent3 3 7" xfId="10311"/>
    <cellStyle name="40% - Accent3 3 8" xfId="10312"/>
    <cellStyle name="40% - Accent3 3 9" xfId="10313"/>
    <cellStyle name="40% - Accent3 3_BallGrid" xfId="10314"/>
    <cellStyle name="40% - Accent3 4" xfId="10315"/>
    <cellStyle name="40% - Accent3 4 2" xfId="10316"/>
    <cellStyle name="40% - Accent3 4 2 2" xfId="10317"/>
    <cellStyle name="40% - Accent3 4 3" xfId="10318"/>
    <cellStyle name="40% - Accent3 4 3 2" xfId="10319"/>
    <cellStyle name="40% - Accent3 4 4" xfId="10320"/>
    <cellStyle name="40% - Accent3 4 5" xfId="10321"/>
    <cellStyle name="40% - Accent3 4 6" xfId="10322"/>
    <cellStyle name="40% - Accent3 4 7" xfId="10323"/>
    <cellStyle name="40% - Accent3 4 8" xfId="10324"/>
    <cellStyle name="40% - Accent3 4 9" xfId="10325"/>
    <cellStyle name="40% - Accent3 5" xfId="10326"/>
    <cellStyle name="40% - Accent3 5 10" xfId="10327"/>
    <cellStyle name="40% - Accent3 5 10 2" xfId="10328"/>
    <cellStyle name="40% - Accent3 5 10 2 2" xfId="10329"/>
    <cellStyle name="40% - Accent3 5 10 2 2 2" xfId="10330"/>
    <cellStyle name="40% - Accent3 5 10 2 3" xfId="10331"/>
    <cellStyle name="40% - Accent3 5 10 3" xfId="10332"/>
    <cellStyle name="40% - Accent3 5 10 3 2" xfId="10333"/>
    <cellStyle name="40% - Accent3 5 10 4" xfId="10334"/>
    <cellStyle name="40% - Accent3 5 11" xfId="10335"/>
    <cellStyle name="40% - Accent3 5 11 2" xfId="10336"/>
    <cellStyle name="40% - Accent3 5 11 2 2" xfId="10337"/>
    <cellStyle name="40% - Accent3 5 11 2 2 2" xfId="10338"/>
    <cellStyle name="40% - Accent3 5 11 2 3" xfId="10339"/>
    <cellStyle name="40% - Accent3 5 11 3" xfId="10340"/>
    <cellStyle name="40% - Accent3 5 11 3 2" xfId="10341"/>
    <cellStyle name="40% - Accent3 5 11 4" xfId="10342"/>
    <cellStyle name="40% - Accent3 5 12" xfId="10343"/>
    <cellStyle name="40% - Accent3 5 12 2" xfId="10344"/>
    <cellStyle name="40% - Accent3 5 12 2 2" xfId="10345"/>
    <cellStyle name="40% - Accent3 5 12 2 2 2" xfId="10346"/>
    <cellStyle name="40% - Accent3 5 12 2 3" xfId="10347"/>
    <cellStyle name="40% - Accent3 5 12 3" xfId="10348"/>
    <cellStyle name="40% - Accent3 5 12 3 2" xfId="10349"/>
    <cellStyle name="40% - Accent3 5 12 4" xfId="10350"/>
    <cellStyle name="40% - Accent3 5 13" xfId="10351"/>
    <cellStyle name="40% - Accent3 5 13 2" xfId="10352"/>
    <cellStyle name="40% - Accent3 5 13 2 2" xfId="10353"/>
    <cellStyle name="40% - Accent3 5 13 2 2 2" xfId="10354"/>
    <cellStyle name="40% - Accent3 5 13 2 3" xfId="10355"/>
    <cellStyle name="40% - Accent3 5 13 3" xfId="10356"/>
    <cellStyle name="40% - Accent3 5 13 3 2" xfId="10357"/>
    <cellStyle name="40% - Accent3 5 13 4" xfId="10358"/>
    <cellStyle name="40% - Accent3 5 14" xfId="10359"/>
    <cellStyle name="40% - Accent3 5 14 2" xfId="10360"/>
    <cellStyle name="40% - Accent3 5 14 2 2" xfId="10361"/>
    <cellStyle name="40% - Accent3 5 14 2 2 2" xfId="10362"/>
    <cellStyle name="40% - Accent3 5 14 2 3" xfId="10363"/>
    <cellStyle name="40% - Accent3 5 14 3" xfId="10364"/>
    <cellStyle name="40% - Accent3 5 14 3 2" xfId="10365"/>
    <cellStyle name="40% - Accent3 5 14 4" xfId="10366"/>
    <cellStyle name="40% - Accent3 5 15" xfId="10367"/>
    <cellStyle name="40% - Accent3 5 15 2" xfId="10368"/>
    <cellStyle name="40% - Accent3 5 15 2 2" xfId="10369"/>
    <cellStyle name="40% - Accent3 5 15 3" xfId="10370"/>
    <cellStyle name="40% - Accent3 5 16" xfId="10371"/>
    <cellStyle name="40% - Accent3 5 16 2" xfId="10372"/>
    <cellStyle name="40% - Accent3 5 17" xfId="10373"/>
    <cellStyle name="40% - Accent3 5 17 2" xfId="10374"/>
    <cellStyle name="40% - Accent3 5 18" xfId="10375"/>
    <cellStyle name="40% - Accent3 5 19" xfId="10376"/>
    <cellStyle name="40% - Accent3 5 2" xfId="10377"/>
    <cellStyle name="40% - Accent3 5 2 10" xfId="10378"/>
    <cellStyle name="40% - Accent3 5 2 2" xfId="10379"/>
    <cellStyle name="40% - Accent3 5 2 2 2" xfId="10380"/>
    <cellStyle name="40% - Accent3 5 2 2 2 2" xfId="10381"/>
    <cellStyle name="40% - Accent3 5 2 2 2 2 2" xfId="10382"/>
    <cellStyle name="40% - Accent3 5 2 2 2 3" xfId="10383"/>
    <cellStyle name="40% - Accent3 5 2 2 3" xfId="10384"/>
    <cellStyle name="40% - Accent3 5 2 2 3 2" xfId="10385"/>
    <cellStyle name="40% - Accent3 5 2 2 4" xfId="10386"/>
    <cellStyle name="40% - Accent3 5 2 3" xfId="10387"/>
    <cellStyle name="40% - Accent3 5 2 3 2" xfId="10388"/>
    <cellStyle name="40% - Accent3 5 2 3 2 2" xfId="10389"/>
    <cellStyle name="40% - Accent3 5 2 3 2 2 2" xfId="10390"/>
    <cellStyle name="40% - Accent3 5 2 3 2 3" xfId="10391"/>
    <cellStyle name="40% - Accent3 5 2 3 3" xfId="10392"/>
    <cellStyle name="40% - Accent3 5 2 3 3 2" xfId="10393"/>
    <cellStyle name="40% - Accent3 5 2 3 4" xfId="10394"/>
    <cellStyle name="40% - Accent3 5 2 4" xfId="10395"/>
    <cellStyle name="40% - Accent3 5 2 4 2" xfId="10396"/>
    <cellStyle name="40% - Accent3 5 2 4 2 2" xfId="10397"/>
    <cellStyle name="40% - Accent3 5 2 4 2 2 2" xfId="10398"/>
    <cellStyle name="40% - Accent3 5 2 4 2 3" xfId="10399"/>
    <cellStyle name="40% - Accent3 5 2 4 3" xfId="10400"/>
    <cellStyle name="40% - Accent3 5 2 4 3 2" xfId="10401"/>
    <cellStyle name="40% - Accent3 5 2 4 4" xfId="10402"/>
    <cellStyle name="40% - Accent3 5 2 5" xfId="10403"/>
    <cellStyle name="40% - Accent3 5 2 5 2" xfId="10404"/>
    <cellStyle name="40% - Accent3 5 2 5 2 2" xfId="10405"/>
    <cellStyle name="40% - Accent3 5 2 5 2 2 2" xfId="10406"/>
    <cellStyle name="40% - Accent3 5 2 5 2 3" xfId="10407"/>
    <cellStyle name="40% - Accent3 5 2 5 3" xfId="10408"/>
    <cellStyle name="40% - Accent3 5 2 5 3 2" xfId="10409"/>
    <cellStyle name="40% - Accent3 5 2 5 4" xfId="10410"/>
    <cellStyle name="40% - Accent3 5 2 6" xfId="10411"/>
    <cellStyle name="40% - Accent3 5 2 6 2" xfId="10412"/>
    <cellStyle name="40% - Accent3 5 2 6 2 2" xfId="10413"/>
    <cellStyle name="40% - Accent3 5 2 6 3" xfId="10414"/>
    <cellStyle name="40% - Accent3 5 2 7" xfId="10415"/>
    <cellStyle name="40% - Accent3 5 2 7 2" xfId="10416"/>
    <cellStyle name="40% - Accent3 5 2 8" xfId="10417"/>
    <cellStyle name="40% - Accent3 5 2 8 2" xfId="10418"/>
    <cellStyle name="40% - Accent3 5 2 9" xfId="10419"/>
    <cellStyle name="40% - Accent3 5 3" xfId="10420"/>
    <cellStyle name="40% - Accent3 5 3 10" xfId="10421"/>
    <cellStyle name="40% - Accent3 5 3 11" xfId="10422"/>
    <cellStyle name="40% - Accent3 5 3 12" xfId="10423"/>
    <cellStyle name="40% - Accent3 5 3 2" xfId="10424"/>
    <cellStyle name="40% - Accent3 5 3 2 2" xfId="10425"/>
    <cellStyle name="40% - Accent3 5 3 2 2 2" xfId="10426"/>
    <cellStyle name="40% - Accent3 5 3 2 2 2 2" xfId="10427"/>
    <cellStyle name="40% - Accent3 5 3 2 2 2 2 2" xfId="10428"/>
    <cellStyle name="40% - Accent3 5 3 2 2 2 3" xfId="10429"/>
    <cellStyle name="40% - Accent3 5 3 2 2 3" xfId="10430"/>
    <cellStyle name="40% - Accent3 5 3 2 2 3 2" xfId="10431"/>
    <cellStyle name="40% - Accent3 5 3 2 2 4" xfId="10432"/>
    <cellStyle name="40% - Accent3 5 3 2 3" xfId="10433"/>
    <cellStyle name="40% - Accent3 5 3 2 3 2" xfId="10434"/>
    <cellStyle name="40% - Accent3 5 3 2 3 2 2" xfId="10435"/>
    <cellStyle name="40% - Accent3 5 3 2 3 2 2 2" xfId="10436"/>
    <cellStyle name="40% - Accent3 5 3 2 3 2 3" xfId="10437"/>
    <cellStyle name="40% - Accent3 5 3 2 3 3" xfId="10438"/>
    <cellStyle name="40% - Accent3 5 3 2 3 3 2" xfId="10439"/>
    <cellStyle name="40% - Accent3 5 3 2 3 4" xfId="10440"/>
    <cellStyle name="40% - Accent3 5 3 2 4" xfId="10441"/>
    <cellStyle name="40% - Accent3 5 3 2 4 2" xfId="10442"/>
    <cellStyle name="40% - Accent3 5 3 2 4 2 2" xfId="10443"/>
    <cellStyle name="40% - Accent3 5 3 2 4 2 2 2" xfId="10444"/>
    <cellStyle name="40% - Accent3 5 3 2 4 2 3" xfId="10445"/>
    <cellStyle name="40% - Accent3 5 3 2 4 3" xfId="10446"/>
    <cellStyle name="40% - Accent3 5 3 2 4 3 2" xfId="10447"/>
    <cellStyle name="40% - Accent3 5 3 2 4 4" xfId="10448"/>
    <cellStyle name="40% - Accent3 5 3 2 5" xfId="10449"/>
    <cellStyle name="40% - Accent3 5 3 2 5 2" xfId="10450"/>
    <cellStyle name="40% - Accent3 5 3 2 5 2 2" xfId="10451"/>
    <cellStyle name="40% - Accent3 5 3 2 5 2 2 2" xfId="10452"/>
    <cellStyle name="40% - Accent3 5 3 2 5 2 3" xfId="10453"/>
    <cellStyle name="40% - Accent3 5 3 2 5 3" xfId="10454"/>
    <cellStyle name="40% - Accent3 5 3 2 5 3 2" xfId="10455"/>
    <cellStyle name="40% - Accent3 5 3 2 5 4" xfId="10456"/>
    <cellStyle name="40% - Accent3 5 3 2 6" xfId="10457"/>
    <cellStyle name="40% - Accent3 5 3 2 6 2" xfId="10458"/>
    <cellStyle name="40% - Accent3 5 3 2 6 2 2" xfId="10459"/>
    <cellStyle name="40% - Accent3 5 3 2 6 3" xfId="10460"/>
    <cellStyle name="40% - Accent3 5 3 2 7" xfId="10461"/>
    <cellStyle name="40% - Accent3 5 3 2 7 2" xfId="10462"/>
    <cellStyle name="40% - Accent3 5 3 2 8" xfId="10463"/>
    <cellStyle name="40% - Accent3 5 3 2 9" xfId="10464"/>
    <cellStyle name="40% - Accent3 5 3 3" xfId="10465"/>
    <cellStyle name="40% - Accent3 5 3 3 2" xfId="10466"/>
    <cellStyle name="40% - Accent3 5 3 3 2 2" xfId="10467"/>
    <cellStyle name="40% - Accent3 5 3 3 2 2 2" xfId="10468"/>
    <cellStyle name="40% - Accent3 5 3 3 2 2 2 2" xfId="10469"/>
    <cellStyle name="40% - Accent3 5 3 3 2 2 3" xfId="10470"/>
    <cellStyle name="40% - Accent3 5 3 3 2 3" xfId="10471"/>
    <cellStyle name="40% - Accent3 5 3 3 2 3 2" xfId="10472"/>
    <cellStyle name="40% - Accent3 5 3 3 2 4" xfId="10473"/>
    <cellStyle name="40% - Accent3 5 3 3 3" xfId="10474"/>
    <cellStyle name="40% - Accent3 5 3 3 3 2" xfId="10475"/>
    <cellStyle name="40% - Accent3 5 3 3 3 2 2" xfId="10476"/>
    <cellStyle name="40% - Accent3 5 3 3 3 2 2 2" xfId="10477"/>
    <cellStyle name="40% - Accent3 5 3 3 3 2 3" xfId="10478"/>
    <cellStyle name="40% - Accent3 5 3 3 3 3" xfId="10479"/>
    <cellStyle name="40% - Accent3 5 3 3 3 3 2" xfId="10480"/>
    <cellStyle name="40% - Accent3 5 3 3 3 4" xfId="10481"/>
    <cellStyle name="40% - Accent3 5 3 3 4" xfId="10482"/>
    <cellStyle name="40% - Accent3 5 3 3 4 2" xfId="10483"/>
    <cellStyle name="40% - Accent3 5 3 3 4 2 2" xfId="10484"/>
    <cellStyle name="40% - Accent3 5 3 3 4 2 2 2" xfId="10485"/>
    <cellStyle name="40% - Accent3 5 3 3 4 2 3" xfId="10486"/>
    <cellStyle name="40% - Accent3 5 3 3 4 3" xfId="10487"/>
    <cellStyle name="40% - Accent3 5 3 3 4 3 2" xfId="10488"/>
    <cellStyle name="40% - Accent3 5 3 3 4 4" xfId="10489"/>
    <cellStyle name="40% - Accent3 5 3 3 5" xfId="10490"/>
    <cellStyle name="40% - Accent3 5 3 3 5 2" xfId="10491"/>
    <cellStyle name="40% - Accent3 5 3 3 5 2 2" xfId="10492"/>
    <cellStyle name="40% - Accent3 5 3 3 5 3" xfId="10493"/>
    <cellStyle name="40% - Accent3 5 3 3 6" xfId="10494"/>
    <cellStyle name="40% - Accent3 5 3 3 6 2" xfId="10495"/>
    <cellStyle name="40% - Accent3 5 3 3 7" xfId="10496"/>
    <cellStyle name="40% - Accent3 5 3 4" xfId="10497"/>
    <cellStyle name="40% - Accent3 5 3 4 2" xfId="10498"/>
    <cellStyle name="40% - Accent3 5 3 4 2 2" xfId="10499"/>
    <cellStyle name="40% - Accent3 5 3 4 2 2 2" xfId="10500"/>
    <cellStyle name="40% - Accent3 5 3 4 2 3" xfId="10501"/>
    <cellStyle name="40% - Accent3 5 3 4 3" xfId="10502"/>
    <cellStyle name="40% - Accent3 5 3 4 3 2" xfId="10503"/>
    <cellStyle name="40% - Accent3 5 3 4 4" xfId="10504"/>
    <cellStyle name="40% - Accent3 5 3 5" xfId="10505"/>
    <cellStyle name="40% - Accent3 5 3 5 2" xfId="10506"/>
    <cellStyle name="40% - Accent3 5 3 5 2 2" xfId="10507"/>
    <cellStyle name="40% - Accent3 5 3 5 2 2 2" xfId="10508"/>
    <cellStyle name="40% - Accent3 5 3 5 2 3" xfId="10509"/>
    <cellStyle name="40% - Accent3 5 3 5 3" xfId="10510"/>
    <cellStyle name="40% - Accent3 5 3 5 3 2" xfId="10511"/>
    <cellStyle name="40% - Accent3 5 3 5 4" xfId="10512"/>
    <cellStyle name="40% - Accent3 5 3 6" xfId="10513"/>
    <cellStyle name="40% - Accent3 5 3 6 2" xfId="10514"/>
    <cellStyle name="40% - Accent3 5 3 6 2 2" xfId="10515"/>
    <cellStyle name="40% - Accent3 5 3 6 2 2 2" xfId="10516"/>
    <cellStyle name="40% - Accent3 5 3 6 2 3" xfId="10517"/>
    <cellStyle name="40% - Accent3 5 3 6 3" xfId="10518"/>
    <cellStyle name="40% - Accent3 5 3 6 3 2" xfId="10519"/>
    <cellStyle name="40% - Accent3 5 3 6 4" xfId="10520"/>
    <cellStyle name="40% - Accent3 5 3 7" xfId="10521"/>
    <cellStyle name="40% - Accent3 5 3 7 2" xfId="10522"/>
    <cellStyle name="40% - Accent3 5 3 7 2 2" xfId="10523"/>
    <cellStyle name="40% - Accent3 5 3 7 2 2 2" xfId="10524"/>
    <cellStyle name="40% - Accent3 5 3 7 2 3" xfId="10525"/>
    <cellStyle name="40% - Accent3 5 3 7 3" xfId="10526"/>
    <cellStyle name="40% - Accent3 5 3 7 3 2" xfId="10527"/>
    <cellStyle name="40% - Accent3 5 3 7 4" xfId="10528"/>
    <cellStyle name="40% - Accent3 5 3 8" xfId="10529"/>
    <cellStyle name="40% - Accent3 5 3 8 2" xfId="10530"/>
    <cellStyle name="40% - Accent3 5 3 8 2 2" xfId="10531"/>
    <cellStyle name="40% - Accent3 5 3 8 3" xfId="10532"/>
    <cellStyle name="40% - Accent3 5 3 9" xfId="10533"/>
    <cellStyle name="40% - Accent3 5 3 9 2" xfId="10534"/>
    <cellStyle name="40% - Accent3 5 4" xfId="10535"/>
    <cellStyle name="40% - Accent3 5 4 10" xfId="10536"/>
    <cellStyle name="40% - Accent3 5 4 2" xfId="10537"/>
    <cellStyle name="40% - Accent3 5 4 2 2" xfId="10538"/>
    <cellStyle name="40% - Accent3 5 4 2 2 2" xfId="10539"/>
    <cellStyle name="40% - Accent3 5 4 2 2 2 2" xfId="10540"/>
    <cellStyle name="40% - Accent3 5 4 2 2 3" xfId="10541"/>
    <cellStyle name="40% - Accent3 5 4 2 3" xfId="10542"/>
    <cellStyle name="40% - Accent3 5 4 2 3 2" xfId="10543"/>
    <cellStyle name="40% - Accent3 5 4 2 4" xfId="10544"/>
    <cellStyle name="40% - Accent3 5 4 3" xfId="10545"/>
    <cellStyle name="40% - Accent3 5 4 3 2" xfId="10546"/>
    <cellStyle name="40% - Accent3 5 4 3 2 2" xfId="10547"/>
    <cellStyle name="40% - Accent3 5 4 3 2 2 2" xfId="10548"/>
    <cellStyle name="40% - Accent3 5 4 3 2 3" xfId="10549"/>
    <cellStyle name="40% - Accent3 5 4 3 3" xfId="10550"/>
    <cellStyle name="40% - Accent3 5 4 3 3 2" xfId="10551"/>
    <cellStyle name="40% - Accent3 5 4 3 4" xfId="10552"/>
    <cellStyle name="40% - Accent3 5 4 4" xfId="10553"/>
    <cellStyle name="40% - Accent3 5 4 4 2" xfId="10554"/>
    <cellStyle name="40% - Accent3 5 4 4 2 2" xfId="10555"/>
    <cellStyle name="40% - Accent3 5 4 4 2 2 2" xfId="10556"/>
    <cellStyle name="40% - Accent3 5 4 4 2 3" xfId="10557"/>
    <cellStyle name="40% - Accent3 5 4 4 3" xfId="10558"/>
    <cellStyle name="40% - Accent3 5 4 4 3 2" xfId="10559"/>
    <cellStyle name="40% - Accent3 5 4 4 4" xfId="10560"/>
    <cellStyle name="40% - Accent3 5 4 5" xfId="10561"/>
    <cellStyle name="40% - Accent3 5 4 5 2" xfId="10562"/>
    <cellStyle name="40% - Accent3 5 4 5 2 2" xfId="10563"/>
    <cellStyle name="40% - Accent3 5 4 5 2 2 2" xfId="10564"/>
    <cellStyle name="40% - Accent3 5 4 5 2 3" xfId="10565"/>
    <cellStyle name="40% - Accent3 5 4 5 3" xfId="10566"/>
    <cellStyle name="40% - Accent3 5 4 5 3 2" xfId="10567"/>
    <cellStyle name="40% - Accent3 5 4 5 4" xfId="10568"/>
    <cellStyle name="40% - Accent3 5 4 6" xfId="10569"/>
    <cellStyle name="40% - Accent3 5 4 6 2" xfId="10570"/>
    <cellStyle name="40% - Accent3 5 4 6 2 2" xfId="10571"/>
    <cellStyle name="40% - Accent3 5 4 6 3" xfId="10572"/>
    <cellStyle name="40% - Accent3 5 4 7" xfId="10573"/>
    <cellStyle name="40% - Accent3 5 4 7 2" xfId="10574"/>
    <cellStyle name="40% - Accent3 5 4 8" xfId="10575"/>
    <cellStyle name="40% - Accent3 5 4 9" xfId="10576"/>
    <cellStyle name="40% - Accent3 5 5" xfId="10577"/>
    <cellStyle name="40% - Accent3 5 5 2" xfId="10578"/>
    <cellStyle name="40% - Accent3 5 5 2 2" xfId="10579"/>
    <cellStyle name="40% - Accent3 5 5 2 2 2" xfId="10580"/>
    <cellStyle name="40% - Accent3 5 5 2 2 2 2" xfId="10581"/>
    <cellStyle name="40% - Accent3 5 5 2 2 3" xfId="10582"/>
    <cellStyle name="40% - Accent3 5 5 2 3" xfId="10583"/>
    <cellStyle name="40% - Accent3 5 5 2 3 2" xfId="10584"/>
    <cellStyle name="40% - Accent3 5 5 2 4" xfId="10585"/>
    <cellStyle name="40% - Accent3 5 5 3" xfId="10586"/>
    <cellStyle name="40% - Accent3 5 5 3 2" xfId="10587"/>
    <cellStyle name="40% - Accent3 5 5 3 2 2" xfId="10588"/>
    <cellStyle name="40% - Accent3 5 5 3 2 2 2" xfId="10589"/>
    <cellStyle name="40% - Accent3 5 5 3 2 3" xfId="10590"/>
    <cellStyle name="40% - Accent3 5 5 3 3" xfId="10591"/>
    <cellStyle name="40% - Accent3 5 5 3 3 2" xfId="10592"/>
    <cellStyle name="40% - Accent3 5 5 3 4" xfId="10593"/>
    <cellStyle name="40% - Accent3 5 5 4" xfId="10594"/>
    <cellStyle name="40% - Accent3 5 5 4 2" xfId="10595"/>
    <cellStyle name="40% - Accent3 5 5 4 2 2" xfId="10596"/>
    <cellStyle name="40% - Accent3 5 5 4 2 2 2" xfId="10597"/>
    <cellStyle name="40% - Accent3 5 5 4 2 3" xfId="10598"/>
    <cellStyle name="40% - Accent3 5 5 4 3" xfId="10599"/>
    <cellStyle name="40% - Accent3 5 5 4 3 2" xfId="10600"/>
    <cellStyle name="40% - Accent3 5 5 4 4" xfId="10601"/>
    <cellStyle name="40% - Accent3 5 5 5" xfId="10602"/>
    <cellStyle name="40% - Accent3 5 5 5 2" xfId="10603"/>
    <cellStyle name="40% - Accent3 5 5 5 2 2" xfId="10604"/>
    <cellStyle name="40% - Accent3 5 5 5 2 2 2" xfId="10605"/>
    <cellStyle name="40% - Accent3 5 5 5 2 3" xfId="10606"/>
    <cellStyle name="40% - Accent3 5 5 5 3" xfId="10607"/>
    <cellStyle name="40% - Accent3 5 5 5 3 2" xfId="10608"/>
    <cellStyle name="40% - Accent3 5 5 5 4" xfId="10609"/>
    <cellStyle name="40% - Accent3 5 5 6" xfId="10610"/>
    <cellStyle name="40% - Accent3 5 5 6 2" xfId="10611"/>
    <cellStyle name="40% - Accent3 5 5 6 2 2" xfId="10612"/>
    <cellStyle name="40% - Accent3 5 5 6 3" xfId="10613"/>
    <cellStyle name="40% - Accent3 5 5 7" xfId="10614"/>
    <cellStyle name="40% - Accent3 5 5 7 2" xfId="10615"/>
    <cellStyle name="40% - Accent3 5 5 8" xfId="10616"/>
    <cellStyle name="40% - Accent3 5 5 9" xfId="10617"/>
    <cellStyle name="40% - Accent3 5 6" xfId="10618"/>
    <cellStyle name="40% - Accent3 5 6 2" xfId="10619"/>
    <cellStyle name="40% - Accent3 5 6 2 2" xfId="10620"/>
    <cellStyle name="40% - Accent3 5 6 2 2 2" xfId="10621"/>
    <cellStyle name="40% - Accent3 5 6 2 2 2 2" xfId="10622"/>
    <cellStyle name="40% - Accent3 5 6 2 2 3" xfId="10623"/>
    <cellStyle name="40% - Accent3 5 6 2 3" xfId="10624"/>
    <cellStyle name="40% - Accent3 5 6 2 3 2" xfId="10625"/>
    <cellStyle name="40% - Accent3 5 6 2 4" xfId="10626"/>
    <cellStyle name="40% - Accent3 5 6 3" xfId="10627"/>
    <cellStyle name="40% - Accent3 5 6 3 2" xfId="10628"/>
    <cellStyle name="40% - Accent3 5 6 3 2 2" xfId="10629"/>
    <cellStyle name="40% - Accent3 5 6 3 2 2 2" xfId="10630"/>
    <cellStyle name="40% - Accent3 5 6 3 2 3" xfId="10631"/>
    <cellStyle name="40% - Accent3 5 6 3 3" xfId="10632"/>
    <cellStyle name="40% - Accent3 5 6 3 3 2" xfId="10633"/>
    <cellStyle name="40% - Accent3 5 6 3 4" xfId="10634"/>
    <cellStyle name="40% - Accent3 5 6 4" xfId="10635"/>
    <cellStyle name="40% - Accent3 5 6 4 2" xfId="10636"/>
    <cellStyle name="40% - Accent3 5 6 4 2 2" xfId="10637"/>
    <cellStyle name="40% - Accent3 5 6 4 2 2 2" xfId="10638"/>
    <cellStyle name="40% - Accent3 5 6 4 2 3" xfId="10639"/>
    <cellStyle name="40% - Accent3 5 6 4 3" xfId="10640"/>
    <cellStyle name="40% - Accent3 5 6 4 3 2" xfId="10641"/>
    <cellStyle name="40% - Accent3 5 6 4 4" xfId="10642"/>
    <cellStyle name="40% - Accent3 5 6 5" xfId="10643"/>
    <cellStyle name="40% - Accent3 5 6 5 2" xfId="10644"/>
    <cellStyle name="40% - Accent3 5 6 5 2 2" xfId="10645"/>
    <cellStyle name="40% - Accent3 5 6 5 2 2 2" xfId="10646"/>
    <cellStyle name="40% - Accent3 5 6 5 2 3" xfId="10647"/>
    <cellStyle name="40% - Accent3 5 6 5 3" xfId="10648"/>
    <cellStyle name="40% - Accent3 5 6 5 3 2" xfId="10649"/>
    <cellStyle name="40% - Accent3 5 6 5 4" xfId="10650"/>
    <cellStyle name="40% - Accent3 5 6 6" xfId="10651"/>
    <cellStyle name="40% - Accent3 5 6 6 2" xfId="10652"/>
    <cellStyle name="40% - Accent3 5 6 6 2 2" xfId="10653"/>
    <cellStyle name="40% - Accent3 5 6 6 3" xfId="10654"/>
    <cellStyle name="40% - Accent3 5 6 7" xfId="10655"/>
    <cellStyle name="40% - Accent3 5 6 7 2" xfId="10656"/>
    <cellStyle name="40% - Accent3 5 6 8" xfId="10657"/>
    <cellStyle name="40% - Accent3 5 6 9" xfId="10658"/>
    <cellStyle name="40% - Accent3 5 7" xfId="10659"/>
    <cellStyle name="40% - Accent3 5 7 10" xfId="10660"/>
    <cellStyle name="40% - Accent3 5 7 2" xfId="10661"/>
    <cellStyle name="40% - Accent3 5 7 2 2" xfId="10662"/>
    <cellStyle name="40% - Accent3 5 7 2 2 2" xfId="10663"/>
    <cellStyle name="40% - Accent3 5 7 2 2 2 2" xfId="10664"/>
    <cellStyle name="40% - Accent3 5 7 2 2 3" xfId="10665"/>
    <cellStyle name="40% - Accent3 5 7 2 3" xfId="10666"/>
    <cellStyle name="40% - Accent3 5 7 2 3 2" xfId="10667"/>
    <cellStyle name="40% - Accent3 5 7 2 4" xfId="10668"/>
    <cellStyle name="40% - Accent3 5 7 3" xfId="10669"/>
    <cellStyle name="40% - Accent3 5 7 3 2" xfId="10670"/>
    <cellStyle name="40% - Accent3 5 7 3 2 2" xfId="10671"/>
    <cellStyle name="40% - Accent3 5 7 3 2 2 2" xfId="10672"/>
    <cellStyle name="40% - Accent3 5 7 3 2 3" xfId="10673"/>
    <cellStyle name="40% - Accent3 5 7 3 3" xfId="10674"/>
    <cellStyle name="40% - Accent3 5 7 3 3 2" xfId="10675"/>
    <cellStyle name="40% - Accent3 5 7 3 4" xfId="10676"/>
    <cellStyle name="40% - Accent3 5 7 4" xfId="10677"/>
    <cellStyle name="40% - Accent3 5 7 4 2" xfId="10678"/>
    <cellStyle name="40% - Accent3 5 7 4 2 2" xfId="10679"/>
    <cellStyle name="40% - Accent3 5 7 4 2 2 2" xfId="10680"/>
    <cellStyle name="40% - Accent3 5 7 4 2 3" xfId="10681"/>
    <cellStyle name="40% - Accent3 5 7 4 3" xfId="10682"/>
    <cellStyle name="40% - Accent3 5 7 4 3 2" xfId="10683"/>
    <cellStyle name="40% - Accent3 5 7 4 4" xfId="10684"/>
    <cellStyle name="40% - Accent3 5 7 5" xfId="10685"/>
    <cellStyle name="40% - Accent3 5 7 5 2" xfId="10686"/>
    <cellStyle name="40% - Accent3 5 7 5 2 2" xfId="10687"/>
    <cellStyle name="40% - Accent3 5 7 5 2 2 2" xfId="10688"/>
    <cellStyle name="40% - Accent3 5 7 5 2 3" xfId="10689"/>
    <cellStyle name="40% - Accent3 5 7 5 3" xfId="10690"/>
    <cellStyle name="40% - Accent3 5 7 5 3 2" xfId="10691"/>
    <cellStyle name="40% - Accent3 5 7 5 4" xfId="10692"/>
    <cellStyle name="40% - Accent3 5 7 6" xfId="10693"/>
    <cellStyle name="40% - Accent3 5 7 6 2" xfId="10694"/>
    <cellStyle name="40% - Accent3 5 7 6 2 2" xfId="10695"/>
    <cellStyle name="40% - Accent3 5 7 6 2 2 2" xfId="10696"/>
    <cellStyle name="40% - Accent3 5 7 6 2 3" xfId="10697"/>
    <cellStyle name="40% - Accent3 5 7 6 3" xfId="10698"/>
    <cellStyle name="40% - Accent3 5 7 6 3 2" xfId="10699"/>
    <cellStyle name="40% - Accent3 5 7 6 4" xfId="10700"/>
    <cellStyle name="40% - Accent3 5 7 7" xfId="10701"/>
    <cellStyle name="40% - Accent3 5 7 7 2" xfId="10702"/>
    <cellStyle name="40% - Accent3 5 7 7 2 2" xfId="10703"/>
    <cellStyle name="40% - Accent3 5 7 7 3" xfId="10704"/>
    <cellStyle name="40% - Accent3 5 7 8" xfId="10705"/>
    <cellStyle name="40% - Accent3 5 7 8 2" xfId="10706"/>
    <cellStyle name="40% - Accent3 5 7 9" xfId="10707"/>
    <cellStyle name="40% - Accent3 5 8" xfId="10708"/>
    <cellStyle name="40% - Accent3 5 8 2" xfId="10709"/>
    <cellStyle name="40% - Accent3 5 8 2 2" xfId="10710"/>
    <cellStyle name="40% - Accent3 5 8 2 2 2" xfId="10711"/>
    <cellStyle name="40% - Accent3 5 8 2 3" xfId="10712"/>
    <cellStyle name="40% - Accent3 5 8 3" xfId="10713"/>
    <cellStyle name="40% - Accent3 5 8 3 2" xfId="10714"/>
    <cellStyle name="40% - Accent3 5 8 4" xfId="10715"/>
    <cellStyle name="40% - Accent3 5 9" xfId="10716"/>
    <cellStyle name="40% - Accent3 6" xfId="10717"/>
    <cellStyle name="40% - Accent3 6 10" xfId="10718"/>
    <cellStyle name="40% - Accent3 6 10 2" xfId="10719"/>
    <cellStyle name="40% - Accent3 6 10 2 2" xfId="10720"/>
    <cellStyle name="40% - Accent3 6 10 2 2 2" xfId="10721"/>
    <cellStyle name="40% - Accent3 6 10 2 3" xfId="10722"/>
    <cellStyle name="40% - Accent3 6 10 3" xfId="10723"/>
    <cellStyle name="40% - Accent3 6 10 3 2" xfId="10724"/>
    <cellStyle name="40% - Accent3 6 10 4" xfId="10725"/>
    <cellStyle name="40% - Accent3 6 11" xfId="10726"/>
    <cellStyle name="40% - Accent3 6 11 2" xfId="10727"/>
    <cellStyle name="40% - Accent3 6 11 2 2" xfId="10728"/>
    <cellStyle name="40% - Accent3 6 11 2 2 2" xfId="10729"/>
    <cellStyle name="40% - Accent3 6 11 2 3" xfId="10730"/>
    <cellStyle name="40% - Accent3 6 11 3" xfId="10731"/>
    <cellStyle name="40% - Accent3 6 11 3 2" xfId="10732"/>
    <cellStyle name="40% - Accent3 6 11 4" xfId="10733"/>
    <cellStyle name="40% - Accent3 6 12" xfId="10734"/>
    <cellStyle name="40% - Accent3 6 12 2" xfId="10735"/>
    <cellStyle name="40% - Accent3 6 12 2 2" xfId="10736"/>
    <cellStyle name="40% - Accent3 6 12 2 2 2" xfId="10737"/>
    <cellStyle name="40% - Accent3 6 12 2 3" xfId="10738"/>
    <cellStyle name="40% - Accent3 6 12 3" xfId="10739"/>
    <cellStyle name="40% - Accent3 6 12 3 2" xfId="10740"/>
    <cellStyle name="40% - Accent3 6 12 4" xfId="10741"/>
    <cellStyle name="40% - Accent3 6 13" xfId="10742"/>
    <cellStyle name="40% - Accent3 6 13 2" xfId="10743"/>
    <cellStyle name="40% - Accent3 6 13 2 2" xfId="10744"/>
    <cellStyle name="40% - Accent3 6 13 2 2 2" xfId="10745"/>
    <cellStyle name="40% - Accent3 6 13 2 3" xfId="10746"/>
    <cellStyle name="40% - Accent3 6 13 3" xfId="10747"/>
    <cellStyle name="40% - Accent3 6 13 3 2" xfId="10748"/>
    <cellStyle name="40% - Accent3 6 13 4" xfId="10749"/>
    <cellStyle name="40% - Accent3 6 14" xfId="10750"/>
    <cellStyle name="40% - Accent3 6 14 2" xfId="10751"/>
    <cellStyle name="40% - Accent3 6 14 2 2" xfId="10752"/>
    <cellStyle name="40% - Accent3 6 14 3" xfId="10753"/>
    <cellStyle name="40% - Accent3 6 15" xfId="10754"/>
    <cellStyle name="40% - Accent3 6 15 2" xfId="10755"/>
    <cellStyle name="40% - Accent3 6 16" xfId="10756"/>
    <cellStyle name="40% - Accent3 6 16 2" xfId="10757"/>
    <cellStyle name="40% - Accent3 6 17" xfId="10758"/>
    <cellStyle name="40% - Accent3 6 18" xfId="10759"/>
    <cellStyle name="40% - Accent3 6 2" xfId="10760"/>
    <cellStyle name="40% - Accent3 6 2 10" xfId="10761"/>
    <cellStyle name="40% - Accent3 6 2 2" xfId="10762"/>
    <cellStyle name="40% - Accent3 6 2 2 2" xfId="10763"/>
    <cellStyle name="40% - Accent3 6 2 2 2 2" xfId="10764"/>
    <cellStyle name="40% - Accent3 6 2 2 2 2 2" xfId="10765"/>
    <cellStyle name="40% - Accent3 6 2 2 2 3" xfId="10766"/>
    <cellStyle name="40% - Accent3 6 2 2 3" xfId="10767"/>
    <cellStyle name="40% - Accent3 6 2 2 3 2" xfId="10768"/>
    <cellStyle name="40% - Accent3 6 2 2 4" xfId="10769"/>
    <cellStyle name="40% - Accent3 6 2 3" xfId="10770"/>
    <cellStyle name="40% - Accent3 6 2 3 2" xfId="10771"/>
    <cellStyle name="40% - Accent3 6 2 3 2 2" xfId="10772"/>
    <cellStyle name="40% - Accent3 6 2 3 2 2 2" xfId="10773"/>
    <cellStyle name="40% - Accent3 6 2 3 2 3" xfId="10774"/>
    <cellStyle name="40% - Accent3 6 2 3 3" xfId="10775"/>
    <cellStyle name="40% - Accent3 6 2 3 3 2" xfId="10776"/>
    <cellStyle name="40% - Accent3 6 2 3 4" xfId="10777"/>
    <cellStyle name="40% - Accent3 6 2 4" xfId="10778"/>
    <cellStyle name="40% - Accent3 6 2 4 2" xfId="10779"/>
    <cellStyle name="40% - Accent3 6 2 4 2 2" xfId="10780"/>
    <cellStyle name="40% - Accent3 6 2 4 2 2 2" xfId="10781"/>
    <cellStyle name="40% - Accent3 6 2 4 2 3" xfId="10782"/>
    <cellStyle name="40% - Accent3 6 2 4 3" xfId="10783"/>
    <cellStyle name="40% - Accent3 6 2 4 3 2" xfId="10784"/>
    <cellStyle name="40% - Accent3 6 2 4 4" xfId="10785"/>
    <cellStyle name="40% - Accent3 6 2 5" xfId="10786"/>
    <cellStyle name="40% - Accent3 6 2 5 2" xfId="10787"/>
    <cellStyle name="40% - Accent3 6 2 5 2 2" xfId="10788"/>
    <cellStyle name="40% - Accent3 6 2 5 2 2 2" xfId="10789"/>
    <cellStyle name="40% - Accent3 6 2 5 2 3" xfId="10790"/>
    <cellStyle name="40% - Accent3 6 2 5 3" xfId="10791"/>
    <cellStyle name="40% - Accent3 6 2 5 3 2" xfId="10792"/>
    <cellStyle name="40% - Accent3 6 2 5 4" xfId="10793"/>
    <cellStyle name="40% - Accent3 6 2 6" xfId="10794"/>
    <cellStyle name="40% - Accent3 6 2 6 2" xfId="10795"/>
    <cellStyle name="40% - Accent3 6 2 6 2 2" xfId="10796"/>
    <cellStyle name="40% - Accent3 6 2 6 3" xfId="10797"/>
    <cellStyle name="40% - Accent3 6 2 7" xfId="10798"/>
    <cellStyle name="40% - Accent3 6 2 7 2" xfId="10799"/>
    <cellStyle name="40% - Accent3 6 2 8" xfId="10800"/>
    <cellStyle name="40% - Accent3 6 2 8 2" xfId="10801"/>
    <cellStyle name="40% - Accent3 6 2 9" xfId="10802"/>
    <cellStyle name="40% - Accent3 6 3" xfId="10803"/>
    <cellStyle name="40% - Accent3 6 3 10" xfId="10804"/>
    <cellStyle name="40% - Accent3 6 3 11" xfId="10805"/>
    <cellStyle name="40% - Accent3 6 3 12" xfId="10806"/>
    <cellStyle name="40% - Accent3 6 3 2" xfId="10807"/>
    <cellStyle name="40% - Accent3 6 3 2 2" xfId="10808"/>
    <cellStyle name="40% - Accent3 6 3 2 2 2" xfId="10809"/>
    <cellStyle name="40% - Accent3 6 3 2 2 2 2" xfId="10810"/>
    <cellStyle name="40% - Accent3 6 3 2 2 2 2 2" xfId="10811"/>
    <cellStyle name="40% - Accent3 6 3 2 2 2 3" xfId="10812"/>
    <cellStyle name="40% - Accent3 6 3 2 2 3" xfId="10813"/>
    <cellStyle name="40% - Accent3 6 3 2 2 3 2" xfId="10814"/>
    <cellStyle name="40% - Accent3 6 3 2 2 4" xfId="10815"/>
    <cellStyle name="40% - Accent3 6 3 2 3" xfId="10816"/>
    <cellStyle name="40% - Accent3 6 3 2 3 2" xfId="10817"/>
    <cellStyle name="40% - Accent3 6 3 2 3 2 2" xfId="10818"/>
    <cellStyle name="40% - Accent3 6 3 2 3 2 2 2" xfId="10819"/>
    <cellStyle name="40% - Accent3 6 3 2 3 2 3" xfId="10820"/>
    <cellStyle name="40% - Accent3 6 3 2 3 3" xfId="10821"/>
    <cellStyle name="40% - Accent3 6 3 2 3 3 2" xfId="10822"/>
    <cellStyle name="40% - Accent3 6 3 2 3 4" xfId="10823"/>
    <cellStyle name="40% - Accent3 6 3 2 4" xfId="10824"/>
    <cellStyle name="40% - Accent3 6 3 2 4 2" xfId="10825"/>
    <cellStyle name="40% - Accent3 6 3 2 4 2 2" xfId="10826"/>
    <cellStyle name="40% - Accent3 6 3 2 4 2 2 2" xfId="10827"/>
    <cellStyle name="40% - Accent3 6 3 2 4 2 3" xfId="10828"/>
    <cellStyle name="40% - Accent3 6 3 2 4 3" xfId="10829"/>
    <cellStyle name="40% - Accent3 6 3 2 4 3 2" xfId="10830"/>
    <cellStyle name="40% - Accent3 6 3 2 4 4" xfId="10831"/>
    <cellStyle name="40% - Accent3 6 3 2 5" xfId="10832"/>
    <cellStyle name="40% - Accent3 6 3 2 5 2" xfId="10833"/>
    <cellStyle name="40% - Accent3 6 3 2 5 2 2" xfId="10834"/>
    <cellStyle name="40% - Accent3 6 3 2 5 2 2 2" xfId="10835"/>
    <cellStyle name="40% - Accent3 6 3 2 5 2 3" xfId="10836"/>
    <cellStyle name="40% - Accent3 6 3 2 5 3" xfId="10837"/>
    <cellStyle name="40% - Accent3 6 3 2 5 3 2" xfId="10838"/>
    <cellStyle name="40% - Accent3 6 3 2 5 4" xfId="10839"/>
    <cellStyle name="40% - Accent3 6 3 2 6" xfId="10840"/>
    <cellStyle name="40% - Accent3 6 3 2 6 2" xfId="10841"/>
    <cellStyle name="40% - Accent3 6 3 2 6 2 2" xfId="10842"/>
    <cellStyle name="40% - Accent3 6 3 2 6 3" xfId="10843"/>
    <cellStyle name="40% - Accent3 6 3 2 7" xfId="10844"/>
    <cellStyle name="40% - Accent3 6 3 2 7 2" xfId="10845"/>
    <cellStyle name="40% - Accent3 6 3 2 8" xfId="10846"/>
    <cellStyle name="40% - Accent3 6 3 2 9" xfId="10847"/>
    <cellStyle name="40% - Accent3 6 3 3" xfId="10848"/>
    <cellStyle name="40% - Accent3 6 3 3 2" xfId="10849"/>
    <cellStyle name="40% - Accent3 6 3 3 2 2" xfId="10850"/>
    <cellStyle name="40% - Accent3 6 3 3 2 2 2" xfId="10851"/>
    <cellStyle name="40% - Accent3 6 3 3 2 2 2 2" xfId="10852"/>
    <cellStyle name="40% - Accent3 6 3 3 2 2 3" xfId="10853"/>
    <cellStyle name="40% - Accent3 6 3 3 2 3" xfId="10854"/>
    <cellStyle name="40% - Accent3 6 3 3 2 3 2" xfId="10855"/>
    <cellStyle name="40% - Accent3 6 3 3 2 4" xfId="10856"/>
    <cellStyle name="40% - Accent3 6 3 3 3" xfId="10857"/>
    <cellStyle name="40% - Accent3 6 3 3 3 2" xfId="10858"/>
    <cellStyle name="40% - Accent3 6 3 3 3 2 2" xfId="10859"/>
    <cellStyle name="40% - Accent3 6 3 3 3 2 2 2" xfId="10860"/>
    <cellStyle name="40% - Accent3 6 3 3 3 2 3" xfId="10861"/>
    <cellStyle name="40% - Accent3 6 3 3 3 3" xfId="10862"/>
    <cellStyle name="40% - Accent3 6 3 3 3 3 2" xfId="10863"/>
    <cellStyle name="40% - Accent3 6 3 3 3 4" xfId="10864"/>
    <cellStyle name="40% - Accent3 6 3 3 4" xfId="10865"/>
    <cellStyle name="40% - Accent3 6 3 3 4 2" xfId="10866"/>
    <cellStyle name="40% - Accent3 6 3 3 4 2 2" xfId="10867"/>
    <cellStyle name="40% - Accent3 6 3 3 4 2 2 2" xfId="10868"/>
    <cellStyle name="40% - Accent3 6 3 3 4 2 3" xfId="10869"/>
    <cellStyle name="40% - Accent3 6 3 3 4 3" xfId="10870"/>
    <cellStyle name="40% - Accent3 6 3 3 4 3 2" xfId="10871"/>
    <cellStyle name="40% - Accent3 6 3 3 4 4" xfId="10872"/>
    <cellStyle name="40% - Accent3 6 3 3 5" xfId="10873"/>
    <cellStyle name="40% - Accent3 6 3 3 5 2" xfId="10874"/>
    <cellStyle name="40% - Accent3 6 3 3 5 2 2" xfId="10875"/>
    <cellStyle name="40% - Accent3 6 3 3 5 3" xfId="10876"/>
    <cellStyle name="40% - Accent3 6 3 3 6" xfId="10877"/>
    <cellStyle name="40% - Accent3 6 3 3 6 2" xfId="10878"/>
    <cellStyle name="40% - Accent3 6 3 3 7" xfId="10879"/>
    <cellStyle name="40% - Accent3 6 3 4" xfId="10880"/>
    <cellStyle name="40% - Accent3 6 3 4 2" xfId="10881"/>
    <cellStyle name="40% - Accent3 6 3 4 2 2" xfId="10882"/>
    <cellStyle name="40% - Accent3 6 3 4 2 2 2" xfId="10883"/>
    <cellStyle name="40% - Accent3 6 3 4 2 3" xfId="10884"/>
    <cellStyle name="40% - Accent3 6 3 4 3" xfId="10885"/>
    <cellStyle name="40% - Accent3 6 3 4 3 2" xfId="10886"/>
    <cellStyle name="40% - Accent3 6 3 4 4" xfId="10887"/>
    <cellStyle name="40% - Accent3 6 3 5" xfId="10888"/>
    <cellStyle name="40% - Accent3 6 3 5 2" xfId="10889"/>
    <cellStyle name="40% - Accent3 6 3 5 2 2" xfId="10890"/>
    <cellStyle name="40% - Accent3 6 3 5 2 2 2" xfId="10891"/>
    <cellStyle name="40% - Accent3 6 3 5 2 3" xfId="10892"/>
    <cellStyle name="40% - Accent3 6 3 5 3" xfId="10893"/>
    <cellStyle name="40% - Accent3 6 3 5 3 2" xfId="10894"/>
    <cellStyle name="40% - Accent3 6 3 5 4" xfId="10895"/>
    <cellStyle name="40% - Accent3 6 3 6" xfId="10896"/>
    <cellStyle name="40% - Accent3 6 3 6 2" xfId="10897"/>
    <cellStyle name="40% - Accent3 6 3 6 2 2" xfId="10898"/>
    <cellStyle name="40% - Accent3 6 3 6 2 2 2" xfId="10899"/>
    <cellStyle name="40% - Accent3 6 3 6 2 3" xfId="10900"/>
    <cellStyle name="40% - Accent3 6 3 6 3" xfId="10901"/>
    <cellStyle name="40% - Accent3 6 3 6 3 2" xfId="10902"/>
    <cellStyle name="40% - Accent3 6 3 6 4" xfId="10903"/>
    <cellStyle name="40% - Accent3 6 3 7" xfId="10904"/>
    <cellStyle name="40% - Accent3 6 3 7 2" xfId="10905"/>
    <cellStyle name="40% - Accent3 6 3 7 2 2" xfId="10906"/>
    <cellStyle name="40% - Accent3 6 3 7 2 2 2" xfId="10907"/>
    <cellStyle name="40% - Accent3 6 3 7 2 3" xfId="10908"/>
    <cellStyle name="40% - Accent3 6 3 7 3" xfId="10909"/>
    <cellStyle name="40% - Accent3 6 3 7 3 2" xfId="10910"/>
    <cellStyle name="40% - Accent3 6 3 7 4" xfId="10911"/>
    <cellStyle name="40% - Accent3 6 3 8" xfId="10912"/>
    <cellStyle name="40% - Accent3 6 3 8 2" xfId="10913"/>
    <cellStyle name="40% - Accent3 6 3 8 2 2" xfId="10914"/>
    <cellStyle name="40% - Accent3 6 3 8 3" xfId="10915"/>
    <cellStyle name="40% - Accent3 6 3 9" xfId="10916"/>
    <cellStyle name="40% - Accent3 6 3 9 2" xfId="10917"/>
    <cellStyle name="40% - Accent3 6 4" xfId="10918"/>
    <cellStyle name="40% - Accent3 6 4 10" xfId="10919"/>
    <cellStyle name="40% - Accent3 6 4 2" xfId="10920"/>
    <cellStyle name="40% - Accent3 6 4 2 2" xfId="10921"/>
    <cellStyle name="40% - Accent3 6 4 2 2 2" xfId="10922"/>
    <cellStyle name="40% - Accent3 6 4 2 2 2 2" xfId="10923"/>
    <cellStyle name="40% - Accent3 6 4 2 2 3" xfId="10924"/>
    <cellStyle name="40% - Accent3 6 4 2 3" xfId="10925"/>
    <cellStyle name="40% - Accent3 6 4 2 3 2" xfId="10926"/>
    <cellStyle name="40% - Accent3 6 4 2 4" xfId="10927"/>
    <cellStyle name="40% - Accent3 6 4 3" xfId="10928"/>
    <cellStyle name="40% - Accent3 6 4 3 2" xfId="10929"/>
    <cellStyle name="40% - Accent3 6 4 3 2 2" xfId="10930"/>
    <cellStyle name="40% - Accent3 6 4 3 2 2 2" xfId="10931"/>
    <cellStyle name="40% - Accent3 6 4 3 2 3" xfId="10932"/>
    <cellStyle name="40% - Accent3 6 4 3 3" xfId="10933"/>
    <cellStyle name="40% - Accent3 6 4 3 3 2" xfId="10934"/>
    <cellStyle name="40% - Accent3 6 4 3 4" xfId="10935"/>
    <cellStyle name="40% - Accent3 6 4 4" xfId="10936"/>
    <cellStyle name="40% - Accent3 6 4 4 2" xfId="10937"/>
    <cellStyle name="40% - Accent3 6 4 4 2 2" xfId="10938"/>
    <cellStyle name="40% - Accent3 6 4 4 2 2 2" xfId="10939"/>
    <cellStyle name="40% - Accent3 6 4 4 2 3" xfId="10940"/>
    <cellStyle name="40% - Accent3 6 4 4 3" xfId="10941"/>
    <cellStyle name="40% - Accent3 6 4 4 3 2" xfId="10942"/>
    <cellStyle name="40% - Accent3 6 4 4 4" xfId="10943"/>
    <cellStyle name="40% - Accent3 6 4 5" xfId="10944"/>
    <cellStyle name="40% - Accent3 6 4 5 2" xfId="10945"/>
    <cellStyle name="40% - Accent3 6 4 5 2 2" xfId="10946"/>
    <cellStyle name="40% - Accent3 6 4 5 2 2 2" xfId="10947"/>
    <cellStyle name="40% - Accent3 6 4 5 2 3" xfId="10948"/>
    <cellStyle name="40% - Accent3 6 4 5 3" xfId="10949"/>
    <cellStyle name="40% - Accent3 6 4 5 3 2" xfId="10950"/>
    <cellStyle name="40% - Accent3 6 4 5 4" xfId="10951"/>
    <cellStyle name="40% - Accent3 6 4 6" xfId="10952"/>
    <cellStyle name="40% - Accent3 6 4 6 2" xfId="10953"/>
    <cellStyle name="40% - Accent3 6 4 6 2 2" xfId="10954"/>
    <cellStyle name="40% - Accent3 6 4 6 3" xfId="10955"/>
    <cellStyle name="40% - Accent3 6 4 7" xfId="10956"/>
    <cellStyle name="40% - Accent3 6 4 7 2" xfId="10957"/>
    <cellStyle name="40% - Accent3 6 4 8" xfId="10958"/>
    <cellStyle name="40% - Accent3 6 4 9" xfId="10959"/>
    <cellStyle name="40% - Accent3 6 5" xfId="10960"/>
    <cellStyle name="40% - Accent3 6 5 2" xfId="10961"/>
    <cellStyle name="40% - Accent3 6 5 2 2" xfId="10962"/>
    <cellStyle name="40% - Accent3 6 5 2 2 2" xfId="10963"/>
    <cellStyle name="40% - Accent3 6 5 2 2 2 2" xfId="10964"/>
    <cellStyle name="40% - Accent3 6 5 2 2 3" xfId="10965"/>
    <cellStyle name="40% - Accent3 6 5 2 3" xfId="10966"/>
    <cellStyle name="40% - Accent3 6 5 2 3 2" xfId="10967"/>
    <cellStyle name="40% - Accent3 6 5 2 4" xfId="10968"/>
    <cellStyle name="40% - Accent3 6 5 3" xfId="10969"/>
    <cellStyle name="40% - Accent3 6 5 3 2" xfId="10970"/>
    <cellStyle name="40% - Accent3 6 5 3 2 2" xfId="10971"/>
    <cellStyle name="40% - Accent3 6 5 3 2 2 2" xfId="10972"/>
    <cellStyle name="40% - Accent3 6 5 3 2 3" xfId="10973"/>
    <cellStyle name="40% - Accent3 6 5 3 3" xfId="10974"/>
    <cellStyle name="40% - Accent3 6 5 3 3 2" xfId="10975"/>
    <cellStyle name="40% - Accent3 6 5 3 4" xfId="10976"/>
    <cellStyle name="40% - Accent3 6 5 4" xfId="10977"/>
    <cellStyle name="40% - Accent3 6 5 4 2" xfId="10978"/>
    <cellStyle name="40% - Accent3 6 5 4 2 2" xfId="10979"/>
    <cellStyle name="40% - Accent3 6 5 4 2 2 2" xfId="10980"/>
    <cellStyle name="40% - Accent3 6 5 4 2 3" xfId="10981"/>
    <cellStyle name="40% - Accent3 6 5 4 3" xfId="10982"/>
    <cellStyle name="40% - Accent3 6 5 4 3 2" xfId="10983"/>
    <cellStyle name="40% - Accent3 6 5 4 4" xfId="10984"/>
    <cellStyle name="40% - Accent3 6 5 5" xfId="10985"/>
    <cellStyle name="40% - Accent3 6 5 5 2" xfId="10986"/>
    <cellStyle name="40% - Accent3 6 5 5 2 2" xfId="10987"/>
    <cellStyle name="40% - Accent3 6 5 5 2 2 2" xfId="10988"/>
    <cellStyle name="40% - Accent3 6 5 5 2 3" xfId="10989"/>
    <cellStyle name="40% - Accent3 6 5 5 3" xfId="10990"/>
    <cellStyle name="40% - Accent3 6 5 5 3 2" xfId="10991"/>
    <cellStyle name="40% - Accent3 6 5 5 4" xfId="10992"/>
    <cellStyle name="40% - Accent3 6 5 6" xfId="10993"/>
    <cellStyle name="40% - Accent3 6 5 6 2" xfId="10994"/>
    <cellStyle name="40% - Accent3 6 5 6 2 2" xfId="10995"/>
    <cellStyle name="40% - Accent3 6 5 6 3" xfId="10996"/>
    <cellStyle name="40% - Accent3 6 5 7" xfId="10997"/>
    <cellStyle name="40% - Accent3 6 5 7 2" xfId="10998"/>
    <cellStyle name="40% - Accent3 6 5 8" xfId="10999"/>
    <cellStyle name="40% - Accent3 6 5 9" xfId="11000"/>
    <cellStyle name="40% - Accent3 6 6" xfId="11001"/>
    <cellStyle name="40% - Accent3 6 6 2" xfId="11002"/>
    <cellStyle name="40% - Accent3 6 6 2 2" xfId="11003"/>
    <cellStyle name="40% - Accent3 6 6 2 2 2" xfId="11004"/>
    <cellStyle name="40% - Accent3 6 6 2 2 2 2" xfId="11005"/>
    <cellStyle name="40% - Accent3 6 6 2 2 3" xfId="11006"/>
    <cellStyle name="40% - Accent3 6 6 2 3" xfId="11007"/>
    <cellStyle name="40% - Accent3 6 6 2 3 2" xfId="11008"/>
    <cellStyle name="40% - Accent3 6 6 2 4" xfId="11009"/>
    <cellStyle name="40% - Accent3 6 6 3" xfId="11010"/>
    <cellStyle name="40% - Accent3 6 6 3 2" xfId="11011"/>
    <cellStyle name="40% - Accent3 6 6 3 2 2" xfId="11012"/>
    <cellStyle name="40% - Accent3 6 6 3 2 2 2" xfId="11013"/>
    <cellStyle name="40% - Accent3 6 6 3 2 3" xfId="11014"/>
    <cellStyle name="40% - Accent3 6 6 3 3" xfId="11015"/>
    <cellStyle name="40% - Accent3 6 6 3 3 2" xfId="11016"/>
    <cellStyle name="40% - Accent3 6 6 3 4" xfId="11017"/>
    <cellStyle name="40% - Accent3 6 6 4" xfId="11018"/>
    <cellStyle name="40% - Accent3 6 6 4 2" xfId="11019"/>
    <cellStyle name="40% - Accent3 6 6 4 2 2" xfId="11020"/>
    <cellStyle name="40% - Accent3 6 6 4 2 2 2" xfId="11021"/>
    <cellStyle name="40% - Accent3 6 6 4 2 3" xfId="11022"/>
    <cellStyle name="40% - Accent3 6 6 4 3" xfId="11023"/>
    <cellStyle name="40% - Accent3 6 6 4 3 2" xfId="11024"/>
    <cellStyle name="40% - Accent3 6 6 4 4" xfId="11025"/>
    <cellStyle name="40% - Accent3 6 6 5" xfId="11026"/>
    <cellStyle name="40% - Accent3 6 6 5 2" xfId="11027"/>
    <cellStyle name="40% - Accent3 6 6 5 2 2" xfId="11028"/>
    <cellStyle name="40% - Accent3 6 6 5 2 2 2" xfId="11029"/>
    <cellStyle name="40% - Accent3 6 6 5 2 3" xfId="11030"/>
    <cellStyle name="40% - Accent3 6 6 5 3" xfId="11031"/>
    <cellStyle name="40% - Accent3 6 6 5 3 2" xfId="11032"/>
    <cellStyle name="40% - Accent3 6 6 5 4" xfId="11033"/>
    <cellStyle name="40% - Accent3 6 6 6" xfId="11034"/>
    <cellStyle name="40% - Accent3 6 6 6 2" xfId="11035"/>
    <cellStyle name="40% - Accent3 6 6 6 2 2" xfId="11036"/>
    <cellStyle name="40% - Accent3 6 6 6 3" xfId="11037"/>
    <cellStyle name="40% - Accent3 6 6 7" xfId="11038"/>
    <cellStyle name="40% - Accent3 6 6 7 2" xfId="11039"/>
    <cellStyle name="40% - Accent3 6 6 8" xfId="11040"/>
    <cellStyle name="40% - Accent3 6 6 9" xfId="11041"/>
    <cellStyle name="40% - Accent3 6 7" xfId="11042"/>
    <cellStyle name="40% - Accent3 6 7 10" xfId="11043"/>
    <cellStyle name="40% - Accent3 6 7 2" xfId="11044"/>
    <cellStyle name="40% - Accent3 6 7 2 2" xfId="11045"/>
    <cellStyle name="40% - Accent3 6 7 2 2 2" xfId="11046"/>
    <cellStyle name="40% - Accent3 6 7 2 2 2 2" xfId="11047"/>
    <cellStyle name="40% - Accent3 6 7 2 2 3" xfId="11048"/>
    <cellStyle name="40% - Accent3 6 7 2 3" xfId="11049"/>
    <cellStyle name="40% - Accent3 6 7 2 3 2" xfId="11050"/>
    <cellStyle name="40% - Accent3 6 7 2 4" xfId="11051"/>
    <cellStyle name="40% - Accent3 6 7 3" xfId="11052"/>
    <cellStyle name="40% - Accent3 6 7 3 2" xfId="11053"/>
    <cellStyle name="40% - Accent3 6 7 3 2 2" xfId="11054"/>
    <cellStyle name="40% - Accent3 6 7 3 2 2 2" xfId="11055"/>
    <cellStyle name="40% - Accent3 6 7 3 2 3" xfId="11056"/>
    <cellStyle name="40% - Accent3 6 7 3 3" xfId="11057"/>
    <cellStyle name="40% - Accent3 6 7 3 3 2" xfId="11058"/>
    <cellStyle name="40% - Accent3 6 7 3 4" xfId="11059"/>
    <cellStyle name="40% - Accent3 6 7 4" xfId="11060"/>
    <cellStyle name="40% - Accent3 6 7 4 2" xfId="11061"/>
    <cellStyle name="40% - Accent3 6 7 4 2 2" xfId="11062"/>
    <cellStyle name="40% - Accent3 6 7 4 2 2 2" xfId="11063"/>
    <cellStyle name="40% - Accent3 6 7 4 2 3" xfId="11064"/>
    <cellStyle name="40% - Accent3 6 7 4 3" xfId="11065"/>
    <cellStyle name="40% - Accent3 6 7 4 3 2" xfId="11066"/>
    <cellStyle name="40% - Accent3 6 7 4 4" xfId="11067"/>
    <cellStyle name="40% - Accent3 6 7 5" xfId="11068"/>
    <cellStyle name="40% - Accent3 6 7 5 2" xfId="11069"/>
    <cellStyle name="40% - Accent3 6 7 5 2 2" xfId="11070"/>
    <cellStyle name="40% - Accent3 6 7 5 2 2 2" xfId="11071"/>
    <cellStyle name="40% - Accent3 6 7 5 2 3" xfId="11072"/>
    <cellStyle name="40% - Accent3 6 7 5 3" xfId="11073"/>
    <cellStyle name="40% - Accent3 6 7 5 3 2" xfId="11074"/>
    <cellStyle name="40% - Accent3 6 7 5 4" xfId="11075"/>
    <cellStyle name="40% - Accent3 6 7 6" xfId="11076"/>
    <cellStyle name="40% - Accent3 6 7 6 2" xfId="11077"/>
    <cellStyle name="40% - Accent3 6 7 6 2 2" xfId="11078"/>
    <cellStyle name="40% - Accent3 6 7 6 2 2 2" xfId="11079"/>
    <cellStyle name="40% - Accent3 6 7 6 2 3" xfId="11080"/>
    <cellStyle name="40% - Accent3 6 7 6 3" xfId="11081"/>
    <cellStyle name="40% - Accent3 6 7 6 3 2" xfId="11082"/>
    <cellStyle name="40% - Accent3 6 7 6 4" xfId="11083"/>
    <cellStyle name="40% - Accent3 6 7 7" xfId="11084"/>
    <cellStyle name="40% - Accent3 6 7 7 2" xfId="11085"/>
    <cellStyle name="40% - Accent3 6 7 7 2 2" xfId="11086"/>
    <cellStyle name="40% - Accent3 6 7 7 3" xfId="11087"/>
    <cellStyle name="40% - Accent3 6 7 8" xfId="11088"/>
    <cellStyle name="40% - Accent3 6 7 8 2" xfId="11089"/>
    <cellStyle name="40% - Accent3 6 7 9" xfId="11090"/>
    <cellStyle name="40% - Accent3 6 8" xfId="11091"/>
    <cellStyle name="40% - Accent3 6 8 2" xfId="11092"/>
    <cellStyle name="40% - Accent3 6 8 2 2" xfId="11093"/>
    <cellStyle name="40% - Accent3 6 8 2 2 2" xfId="11094"/>
    <cellStyle name="40% - Accent3 6 8 2 3" xfId="11095"/>
    <cellStyle name="40% - Accent3 6 8 3" xfId="11096"/>
    <cellStyle name="40% - Accent3 6 8 3 2" xfId="11097"/>
    <cellStyle name="40% - Accent3 6 8 4" xfId="11098"/>
    <cellStyle name="40% - Accent3 6 9" xfId="11099"/>
    <cellStyle name="40% - Accent3 6 9 2" xfId="11100"/>
    <cellStyle name="40% - Accent3 6 9 2 2" xfId="11101"/>
    <cellStyle name="40% - Accent3 6 9 2 2 2" xfId="11102"/>
    <cellStyle name="40% - Accent3 6 9 2 3" xfId="11103"/>
    <cellStyle name="40% - Accent3 6 9 3" xfId="11104"/>
    <cellStyle name="40% - Accent3 6 9 3 2" xfId="11105"/>
    <cellStyle name="40% - Accent3 6 9 4" xfId="11106"/>
    <cellStyle name="40% - Accent3 7" xfId="11107"/>
    <cellStyle name="40% - Accent3 7 10" xfId="11108"/>
    <cellStyle name="40% - Accent3 7 10 2" xfId="11109"/>
    <cellStyle name="40% - Accent3 7 10 2 2" xfId="11110"/>
    <cellStyle name="40% - Accent3 7 10 2 2 2" xfId="11111"/>
    <cellStyle name="40% - Accent3 7 10 2 3" xfId="11112"/>
    <cellStyle name="40% - Accent3 7 10 3" xfId="11113"/>
    <cellStyle name="40% - Accent3 7 10 3 2" xfId="11114"/>
    <cellStyle name="40% - Accent3 7 10 4" xfId="11115"/>
    <cellStyle name="40% - Accent3 7 11" xfId="11116"/>
    <cellStyle name="40% - Accent3 7 11 2" xfId="11117"/>
    <cellStyle name="40% - Accent3 7 11 2 2" xfId="11118"/>
    <cellStyle name="40% - Accent3 7 11 2 2 2" xfId="11119"/>
    <cellStyle name="40% - Accent3 7 11 2 3" xfId="11120"/>
    <cellStyle name="40% - Accent3 7 11 3" xfId="11121"/>
    <cellStyle name="40% - Accent3 7 11 3 2" xfId="11122"/>
    <cellStyle name="40% - Accent3 7 11 4" xfId="11123"/>
    <cellStyle name="40% - Accent3 7 12" xfId="11124"/>
    <cellStyle name="40% - Accent3 7 12 2" xfId="11125"/>
    <cellStyle name="40% - Accent3 7 12 2 2" xfId="11126"/>
    <cellStyle name="40% - Accent3 7 12 2 2 2" xfId="11127"/>
    <cellStyle name="40% - Accent3 7 12 2 3" xfId="11128"/>
    <cellStyle name="40% - Accent3 7 12 3" xfId="11129"/>
    <cellStyle name="40% - Accent3 7 12 3 2" xfId="11130"/>
    <cellStyle name="40% - Accent3 7 12 4" xfId="11131"/>
    <cellStyle name="40% - Accent3 7 13" xfId="11132"/>
    <cellStyle name="40% - Accent3 7 13 2" xfId="11133"/>
    <cellStyle name="40% - Accent3 7 13 2 2" xfId="11134"/>
    <cellStyle name="40% - Accent3 7 13 2 2 2" xfId="11135"/>
    <cellStyle name="40% - Accent3 7 13 2 3" xfId="11136"/>
    <cellStyle name="40% - Accent3 7 13 3" xfId="11137"/>
    <cellStyle name="40% - Accent3 7 13 3 2" xfId="11138"/>
    <cellStyle name="40% - Accent3 7 13 4" xfId="11139"/>
    <cellStyle name="40% - Accent3 7 14" xfId="11140"/>
    <cellStyle name="40% - Accent3 7 14 2" xfId="11141"/>
    <cellStyle name="40% - Accent3 7 14 2 2" xfId="11142"/>
    <cellStyle name="40% - Accent3 7 14 3" xfId="11143"/>
    <cellStyle name="40% - Accent3 7 15" xfId="11144"/>
    <cellStyle name="40% - Accent3 7 15 2" xfId="11145"/>
    <cellStyle name="40% - Accent3 7 16" xfId="11146"/>
    <cellStyle name="40% - Accent3 7 16 2" xfId="11147"/>
    <cellStyle name="40% - Accent3 7 17" xfId="11148"/>
    <cellStyle name="40% - Accent3 7 18" xfId="11149"/>
    <cellStyle name="40% - Accent3 7 2" xfId="11150"/>
    <cellStyle name="40% - Accent3 7 2 10" xfId="11151"/>
    <cellStyle name="40% - Accent3 7 2 2" xfId="11152"/>
    <cellStyle name="40% - Accent3 7 2 2 2" xfId="11153"/>
    <cellStyle name="40% - Accent3 7 2 2 2 2" xfId="11154"/>
    <cellStyle name="40% - Accent3 7 2 2 2 2 2" xfId="11155"/>
    <cellStyle name="40% - Accent3 7 2 2 2 3" xfId="11156"/>
    <cellStyle name="40% - Accent3 7 2 2 3" xfId="11157"/>
    <cellStyle name="40% - Accent3 7 2 2 3 2" xfId="11158"/>
    <cellStyle name="40% - Accent3 7 2 2 4" xfId="11159"/>
    <cellStyle name="40% - Accent3 7 2 3" xfId="11160"/>
    <cellStyle name="40% - Accent3 7 2 3 2" xfId="11161"/>
    <cellStyle name="40% - Accent3 7 2 3 2 2" xfId="11162"/>
    <cellStyle name="40% - Accent3 7 2 3 2 2 2" xfId="11163"/>
    <cellStyle name="40% - Accent3 7 2 3 2 3" xfId="11164"/>
    <cellStyle name="40% - Accent3 7 2 3 3" xfId="11165"/>
    <cellStyle name="40% - Accent3 7 2 3 3 2" xfId="11166"/>
    <cellStyle name="40% - Accent3 7 2 3 4" xfId="11167"/>
    <cellStyle name="40% - Accent3 7 2 4" xfId="11168"/>
    <cellStyle name="40% - Accent3 7 2 4 2" xfId="11169"/>
    <cellStyle name="40% - Accent3 7 2 4 2 2" xfId="11170"/>
    <cellStyle name="40% - Accent3 7 2 4 2 2 2" xfId="11171"/>
    <cellStyle name="40% - Accent3 7 2 4 2 3" xfId="11172"/>
    <cellStyle name="40% - Accent3 7 2 4 3" xfId="11173"/>
    <cellStyle name="40% - Accent3 7 2 4 3 2" xfId="11174"/>
    <cellStyle name="40% - Accent3 7 2 4 4" xfId="11175"/>
    <cellStyle name="40% - Accent3 7 2 5" xfId="11176"/>
    <cellStyle name="40% - Accent3 7 2 5 2" xfId="11177"/>
    <cellStyle name="40% - Accent3 7 2 5 2 2" xfId="11178"/>
    <cellStyle name="40% - Accent3 7 2 5 2 2 2" xfId="11179"/>
    <cellStyle name="40% - Accent3 7 2 5 2 3" xfId="11180"/>
    <cellStyle name="40% - Accent3 7 2 5 3" xfId="11181"/>
    <cellStyle name="40% - Accent3 7 2 5 3 2" xfId="11182"/>
    <cellStyle name="40% - Accent3 7 2 5 4" xfId="11183"/>
    <cellStyle name="40% - Accent3 7 2 6" xfId="11184"/>
    <cellStyle name="40% - Accent3 7 2 6 2" xfId="11185"/>
    <cellStyle name="40% - Accent3 7 2 6 2 2" xfId="11186"/>
    <cellStyle name="40% - Accent3 7 2 6 3" xfId="11187"/>
    <cellStyle name="40% - Accent3 7 2 7" xfId="11188"/>
    <cellStyle name="40% - Accent3 7 2 7 2" xfId="11189"/>
    <cellStyle name="40% - Accent3 7 2 8" xfId="11190"/>
    <cellStyle name="40% - Accent3 7 2 8 2" xfId="11191"/>
    <cellStyle name="40% - Accent3 7 2 9" xfId="11192"/>
    <cellStyle name="40% - Accent3 7 3" xfId="11193"/>
    <cellStyle name="40% - Accent3 7 3 10" xfId="11194"/>
    <cellStyle name="40% - Accent3 7 3 11" xfId="11195"/>
    <cellStyle name="40% - Accent3 7 3 2" xfId="11196"/>
    <cellStyle name="40% - Accent3 7 3 2 2" xfId="11197"/>
    <cellStyle name="40% - Accent3 7 3 2 2 2" xfId="11198"/>
    <cellStyle name="40% - Accent3 7 3 2 2 2 2" xfId="11199"/>
    <cellStyle name="40% - Accent3 7 3 2 2 2 2 2" xfId="11200"/>
    <cellStyle name="40% - Accent3 7 3 2 2 2 3" xfId="11201"/>
    <cellStyle name="40% - Accent3 7 3 2 2 3" xfId="11202"/>
    <cellStyle name="40% - Accent3 7 3 2 2 3 2" xfId="11203"/>
    <cellStyle name="40% - Accent3 7 3 2 2 4" xfId="11204"/>
    <cellStyle name="40% - Accent3 7 3 2 3" xfId="11205"/>
    <cellStyle name="40% - Accent3 7 3 2 3 2" xfId="11206"/>
    <cellStyle name="40% - Accent3 7 3 2 3 2 2" xfId="11207"/>
    <cellStyle name="40% - Accent3 7 3 2 3 2 2 2" xfId="11208"/>
    <cellStyle name="40% - Accent3 7 3 2 3 2 3" xfId="11209"/>
    <cellStyle name="40% - Accent3 7 3 2 3 3" xfId="11210"/>
    <cellStyle name="40% - Accent3 7 3 2 3 3 2" xfId="11211"/>
    <cellStyle name="40% - Accent3 7 3 2 3 4" xfId="11212"/>
    <cellStyle name="40% - Accent3 7 3 2 4" xfId="11213"/>
    <cellStyle name="40% - Accent3 7 3 2 4 2" xfId="11214"/>
    <cellStyle name="40% - Accent3 7 3 2 4 2 2" xfId="11215"/>
    <cellStyle name="40% - Accent3 7 3 2 4 2 2 2" xfId="11216"/>
    <cellStyle name="40% - Accent3 7 3 2 4 2 3" xfId="11217"/>
    <cellStyle name="40% - Accent3 7 3 2 4 3" xfId="11218"/>
    <cellStyle name="40% - Accent3 7 3 2 4 3 2" xfId="11219"/>
    <cellStyle name="40% - Accent3 7 3 2 4 4" xfId="11220"/>
    <cellStyle name="40% - Accent3 7 3 2 5" xfId="11221"/>
    <cellStyle name="40% - Accent3 7 3 2 5 2" xfId="11222"/>
    <cellStyle name="40% - Accent3 7 3 2 5 2 2" xfId="11223"/>
    <cellStyle name="40% - Accent3 7 3 2 5 2 2 2" xfId="11224"/>
    <cellStyle name="40% - Accent3 7 3 2 5 2 3" xfId="11225"/>
    <cellStyle name="40% - Accent3 7 3 2 5 3" xfId="11226"/>
    <cellStyle name="40% - Accent3 7 3 2 5 3 2" xfId="11227"/>
    <cellStyle name="40% - Accent3 7 3 2 5 4" xfId="11228"/>
    <cellStyle name="40% - Accent3 7 3 2 6" xfId="11229"/>
    <cellStyle name="40% - Accent3 7 3 2 6 2" xfId="11230"/>
    <cellStyle name="40% - Accent3 7 3 2 6 2 2" xfId="11231"/>
    <cellStyle name="40% - Accent3 7 3 2 6 3" xfId="11232"/>
    <cellStyle name="40% - Accent3 7 3 2 7" xfId="11233"/>
    <cellStyle name="40% - Accent3 7 3 2 7 2" xfId="11234"/>
    <cellStyle name="40% - Accent3 7 3 2 8" xfId="11235"/>
    <cellStyle name="40% - Accent3 7 3 2 9" xfId="11236"/>
    <cellStyle name="40% - Accent3 7 3 3" xfId="11237"/>
    <cellStyle name="40% - Accent3 7 3 3 2" xfId="11238"/>
    <cellStyle name="40% - Accent3 7 3 3 2 2" xfId="11239"/>
    <cellStyle name="40% - Accent3 7 3 3 2 2 2" xfId="11240"/>
    <cellStyle name="40% - Accent3 7 3 3 2 2 2 2" xfId="11241"/>
    <cellStyle name="40% - Accent3 7 3 3 2 2 3" xfId="11242"/>
    <cellStyle name="40% - Accent3 7 3 3 2 3" xfId="11243"/>
    <cellStyle name="40% - Accent3 7 3 3 2 3 2" xfId="11244"/>
    <cellStyle name="40% - Accent3 7 3 3 2 4" xfId="11245"/>
    <cellStyle name="40% - Accent3 7 3 3 3" xfId="11246"/>
    <cellStyle name="40% - Accent3 7 3 3 3 2" xfId="11247"/>
    <cellStyle name="40% - Accent3 7 3 3 3 2 2" xfId="11248"/>
    <cellStyle name="40% - Accent3 7 3 3 3 2 2 2" xfId="11249"/>
    <cellStyle name="40% - Accent3 7 3 3 3 2 3" xfId="11250"/>
    <cellStyle name="40% - Accent3 7 3 3 3 3" xfId="11251"/>
    <cellStyle name="40% - Accent3 7 3 3 3 3 2" xfId="11252"/>
    <cellStyle name="40% - Accent3 7 3 3 3 4" xfId="11253"/>
    <cellStyle name="40% - Accent3 7 3 3 4" xfId="11254"/>
    <cellStyle name="40% - Accent3 7 3 3 4 2" xfId="11255"/>
    <cellStyle name="40% - Accent3 7 3 3 4 2 2" xfId="11256"/>
    <cellStyle name="40% - Accent3 7 3 3 4 2 2 2" xfId="11257"/>
    <cellStyle name="40% - Accent3 7 3 3 4 2 3" xfId="11258"/>
    <cellStyle name="40% - Accent3 7 3 3 4 3" xfId="11259"/>
    <cellStyle name="40% - Accent3 7 3 3 4 3 2" xfId="11260"/>
    <cellStyle name="40% - Accent3 7 3 3 4 4" xfId="11261"/>
    <cellStyle name="40% - Accent3 7 3 3 5" xfId="11262"/>
    <cellStyle name="40% - Accent3 7 3 3 5 2" xfId="11263"/>
    <cellStyle name="40% - Accent3 7 3 3 5 2 2" xfId="11264"/>
    <cellStyle name="40% - Accent3 7 3 3 5 3" xfId="11265"/>
    <cellStyle name="40% - Accent3 7 3 3 6" xfId="11266"/>
    <cellStyle name="40% - Accent3 7 3 3 6 2" xfId="11267"/>
    <cellStyle name="40% - Accent3 7 3 3 7" xfId="11268"/>
    <cellStyle name="40% - Accent3 7 3 4" xfId="11269"/>
    <cellStyle name="40% - Accent3 7 3 4 2" xfId="11270"/>
    <cellStyle name="40% - Accent3 7 3 4 2 2" xfId="11271"/>
    <cellStyle name="40% - Accent3 7 3 4 2 2 2" xfId="11272"/>
    <cellStyle name="40% - Accent3 7 3 4 2 3" xfId="11273"/>
    <cellStyle name="40% - Accent3 7 3 4 3" xfId="11274"/>
    <cellStyle name="40% - Accent3 7 3 4 3 2" xfId="11275"/>
    <cellStyle name="40% - Accent3 7 3 4 4" xfId="11276"/>
    <cellStyle name="40% - Accent3 7 3 5" xfId="11277"/>
    <cellStyle name="40% - Accent3 7 3 5 2" xfId="11278"/>
    <cellStyle name="40% - Accent3 7 3 5 2 2" xfId="11279"/>
    <cellStyle name="40% - Accent3 7 3 5 2 2 2" xfId="11280"/>
    <cellStyle name="40% - Accent3 7 3 5 2 3" xfId="11281"/>
    <cellStyle name="40% - Accent3 7 3 5 3" xfId="11282"/>
    <cellStyle name="40% - Accent3 7 3 5 3 2" xfId="11283"/>
    <cellStyle name="40% - Accent3 7 3 5 4" xfId="11284"/>
    <cellStyle name="40% - Accent3 7 3 6" xfId="11285"/>
    <cellStyle name="40% - Accent3 7 3 6 2" xfId="11286"/>
    <cellStyle name="40% - Accent3 7 3 6 2 2" xfId="11287"/>
    <cellStyle name="40% - Accent3 7 3 6 2 2 2" xfId="11288"/>
    <cellStyle name="40% - Accent3 7 3 6 2 3" xfId="11289"/>
    <cellStyle name="40% - Accent3 7 3 6 3" xfId="11290"/>
    <cellStyle name="40% - Accent3 7 3 6 3 2" xfId="11291"/>
    <cellStyle name="40% - Accent3 7 3 6 4" xfId="11292"/>
    <cellStyle name="40% - Accent3 7 3 7" xfId="11293"/>
    <cellStyle name="40% - Accent3 7 3 7 2" xfId="11294"/>
    <cellStyle name="40% - Accent3 7 3 7 2 2" xfId="11295"/>
    <cellStyle name="40% - Accent3 7 3 7 2 2 2" xfId="11296"/>
    <cellStyle name="40% - Accent3 7 3 7 2 3" xfId="11297"/>
    <cellStyle name="40% - Accent3 7 3 7 3" xfId="11298"/>
    <cellStyle name="40% - Accent3 7 3 7 3 2" xfId="11299"/>
    <cellStyle name="40% - Accent3 7 3 7 4" xfId="11300"/>
    <cellStyle name="40% - Accent3 7 3 8" xfId="11301"/>
    <cellStyle name="40% - Accent3 7 3 8 2" xfId="11302"/>
    <cellStyle name="40% - Accent3 7 3 8 2 2" xfId="11303"/>
    <cellStyle name="40% - Accent3 7 3 8 3" xfId="11304"/>
    <cellStyle name="40% - Accent3 7 3 9" xfId="11305"/>
    <cellStyle name="40% - Accent3 7 3 9 2" xfId="11306"/>
    <cellStyle name="40% - Accent3 7 4" xfId="11307"/>
    <cellStyle name="40% - Accent3 7 4 2" xfId="11308"/>
    <cellStyle name="40% - Accent3 7 4 2 2" xfId="11309"/>
    <cellStyle name="40% - Accent3 7 4 2 2 2" xfId="11310"/>
    <cellStyle name="40% - Accent3 7 4 2 2 2 2" xfId="11311"/>
    <cellStyle name="40% - Accent3 7 4 2 2 3" xfId="11312"/>
    <cellStyle name="40% - Accent3 7 4 2 3" xfId="11313"/>
    <cellStyle name="40% - Accent3 7 4 2 3 2" xfId="11314"/>
    <cellStyle name="40% - Accent3 7 4 2 4" xfId="11315"/>
    <cellStyle name="40% - Accent3 7 4 3" xfId="11316"/>
    <cellStyle name="40% - Accent3 7 4 3 2" xfId="11317"/>
    <cellStyle name="40% - Accent3 7 4 3 2 2" xfId="11318"/>
    <cellStyle name="40% - Accent3 7 4 3 2 2 2" xfId="11319"/>
    <cellStyle name="40% - Accent3 7 4 3 2 3" xfId="11320"/>
    <cellStyle name="40% - Accent3 7 4 3 3" xfId="11321"/>
    <cellStyle name="40% - Accent3 7 4 3 3 2" xfId="11322"/>
    <cellStyle name="40% - Accent3 7 4 3 4" xfId="11323"/>
    <cellStyle name="40% - Accent3 7 4 4" xfId="11324"/>
    <cellStyle name="40% - Accent3 7 4 4 2" xfId="11325"/>
    <cellStyle name="40% - Accent3 7 4 4 2 2" xfId="11326"/>
    <cellStyle name="40% - Accent3 7 4 4 2 2 2" xfId="11327"/>
    <cellStyle name="40% - Accent3 7 4 4 2 3" xfId="11328"/>
    <cellStyle name="40% - Accent3 7 4 4 3" xfId="11329"/>
    <cellStyle name="40% - Accent3 7 4 4 3 2" xfId="11330"/>
    <cellStyle name="40% - Accent3 7 4 4 4" xfId="11331"/>
    <cellStyle name="40% - Accent3 7 4 5" xfId="11332"/>
    <cellStyle name="40% - Accent3 7 4 5 2" xfId="11333"/>
    <cellStyle name="40% - Accent3 7 4 5 2 2" xfId="11334"/>
    <cellStyle name="40% - Accent3 7 4 5 2 2 2" xfId="11335"/>
    <cellStyle name="40% - Accent3 7 4 5 2 3" xfId="11336"/>
    <cellStyle name="40% - Accent3 7 4 5 3" xfId="11337"/>
    <cellStyle name="40% - Accent3 7 4 5 3 2" xfId="11338"/>
    <cellStyle name="40% - Accent3 7 4 5 4" xfId="11339"/>
    <cellStyle name="40% - Accent3 7 4 6" xfId="11340"/>
    <cellStyle name="40% - Accent3 7 4 6 2" xfId="11341"/>
    <cellStyle name="40% - Accent3 7 4 6 2 2" xfId="11342"/>
    <cellStyle name="40% - Accent3 7 4 6 3" xfId="11343"/>
    <cellStyle name="40% - Accent3 7 4 7" xfId="11344"/>
    <cellStyle name="40% - Accent3 7 4 7 2" xfId="11345"/>
    <cellStyle name="40% - Accent3 7 4 8" xfId="11346"/>
    <cellStyle name="40% - Accent3 7 4 9" xfId="11347"/>
    <cellStyle name="40% - Accent3 7 5" xfId="11348"/>
    <cellStyle name="40% - Accent3 7 5 2" xfId="11349"/>
    <cellStyle name="40% - Accent3 7 5 2 2" xfId="11350"/>
    <cellStyle name="40% - Accent3 7 5 2 2 2" xfId="11351"/>
    <cellStyle name="40% - Accent3 7 5 2 2 2 2" xfId="11352"/>
    <cellStyle name="40% - Accent3 7 5 2 2 3" xfId="11353"/>
    <cellStyle name="40% - Accent3 7 5 2 3" xfId="11354"/>
    <cellStyle name="40% - Accent3 7 5 2 3 2" xfId="11355"/>
    <cellStyle name="40% - Accent3 7 5 2 4" xfId="11356"/>
    <cellStyle name="40% - Accent3 7 5 3" xfId="11357"/>
    <cellStyle name="40% - Accent3 7 5 3 2" xfId="11358"/>
    <cellStyle name="40% - Accent3 7 5 3 2 2" xfId="11359"/>
    <cellStyle name="40% - Accent3 7 5 3 2 2 2" xfId="11360"/>
    <cellStyle name="40% - Accent3 7 5 3 2 3" xfId="11361"/>
    <cellStyle name="40% - Accent3 7 5 3 3" xfId="11362"/>
    <cellStyle name="40% - Accent3 7 5 3 3 2" xfId="11363"/>
    <cellStyle name="40% - Accent3 7 5 3 4" xfId="11364"/>
    <cellStyle name="40% - Accent3 7 5 4" xfId="11365"/>
    <cellStyle name="40% - Accent3 7 5 4 2" xfId="11366"/>
    <cellStyle name="40% - Accent3 7 5 4 2 2" xfId="11367"/>
    <cellStyle name="40% - Accent3 7 5 4 2 2 2" xfId="11368"/>
    <cellStyle name="40% - Accent3 7 5 4 2 3" xfId="11369"/>
    <cellStyle name="40% - Accent3 7 5 4 3" xfId="11370"/>
    <cellStyle name="40% - Accent3 7 5 4 3 2" xfId="11371"/>
    <cellStyle name="40% - Accent3 7 5 4 4" xfId="11372"/>
    <cellStyle name="40% - Accent3 7 5 5" xfId="11373"/>
    <cellStyle name="40% - Accent3 7 5 5 2" xfId="11374"/>
    <cellStyle name="40% - Accent3 7 5 5 2 2" xfId="11375"/>
    <cellStyle name="40% - Accent3 7 5 5 2 2 2" xfId="11376"/>
    <cellStyle name="40% - Accent3 7 5 5 2 3" xfId="11377"/>
    <cellStyle name="40% - Accent3 7 5 5 3" xfId="11378"/>
    <cellStyle name="40% - Accent3 7 5 5 3 2" xfId="11379"/>
    <cellStyle name="40% - Accent3 7 5 5 4" xfId="11380"/>
    <cellStyle name="40% - Accent3 7 5 6" xfId="11381"/>
    <cellStyle name="40% - Accent3 7 5 6 2" xfId="11382"/>
    <cellStyle name="40% - Accent3 7 5 6 2 2" xfId="11383"/>
    <cellStyle name="40% - Accent3 7 5 6 3" xfId="11384"/>
    <cellStyle name="40% - Accent3 7 5 7" xfId="11385"/>
    <cellStyle name="40% - Accent3 7 5 7 2" xfId="11386"/>
    <cellStyle name="40% - Accent3 7 5 8" xfId="11387"/>
    <cellStyle name="40% - Accent3 7 5 9" xfId="11388"/>
    <cellStyle name="40% - Accent3 7 6" xfId="11389"/>
    <cellStyle name="40% - Accent3 7 6 2" xfId="11390"/>
    <cellStyle name="40% - Accent3 7 6 2 2" xfId="11391"/>
    <cellStyle name="40% - Accent3 7 6 2 2 2" xfId="11392"/>
    <cellStyle name="40% - Accent3 7 6 2 2 2 2" xfId="11393"/>
    <cellStyle name="40% - Accent3 7 6 2 2 3" xfId="11394"/>
    <cellStyle name="40% - Accent3 7 6 2 3" xfId="11395"/>
    <cellStyle name="40% - Accent3 7 6 2 3 2" xfId="11396"/>
    <cellStyle name="40% - Accent3 7 6 2 4" xfId="11397"/>
    <cellStyle name="40% - Accent3 7 6 3" xfId="11398"/>
    <cellStyle name="40% - Accent3 7 6 3 2" xfId="11399"/>
    <cellStyle name="40% - Accent3 7 6 3 2 2" xfId="11400"/>
    <cellStyle name="40% - Accent3 7 6 3 2 2 2" xfId="11401"/>
    <cellStyle name="40% - Accent3 7 6 3 2 3" xfId="11402"/>
    <cellStyle name="40% - Accent3 7 6 3 3" xfId="11403"/>
    <cellStyle name="40% - Accent3 7 6 3 3 2" xfId="11404"/>
    <cellStyle name="40% - Accent3 7 6 3 4" xfId="11405"/>
    <cellStyle name="40% - Accent3 7 6 4" xfId="11406"/>
    <cellStyle name="40% - Accent3 7 6 4 2" xfId="11407"/>
    <cellStyle name="40% - Accent3 7 6 4 2 2" xfId="11408"/>
    <cellStyle name="40% - Accent3 7 6 4 2 2 2" xfId="11409"/>
    <cellStyle name="40% - Accent3 7 6 4 2 3" xfId="11410"/>
    <cellStyle name="40% - Accent3 7 6 4 3" xfId="11411"/>
    <cellStyle name="40% - Accent3 7 6 4 3 2" xfId="11412"/>
    <cellStyle name="40% - Accent3 7 6 4 4" xfId="11413"/>
    <cellStyle name="40% - Accent3 7 6 5" xfId="11414"/>
    <cellStyle name="40% - Accent3 7 6 5 2" xfId="11415"/>
    <cellStyle name="40% - Accent3 7 6 5 2 2" xfId="11416"/>
    <cellStyle name="40% - Accent3 7 6 5 2 2 2" xfId="11417"/>
    <cellStyle name="40% - Accent3 7 6 5 2 3" xfId="11418"/>
    <cellStyle name="40% - Accent3 7 6 5 3" xfId="11419"/>
    <cellStyle name="40% - Accent3 7 6 5 3 2" xfId="11420"/>
    <cellStyle name="40% - Accent3 7 6 5 4" xfId="11421"/>
    <cellStyle name="40% - Accent3 7 6 6" xfId="11422"/>
    <cellStyle name="40% - Accent3 7 6 6 2" xfId="11423"/>
    <cellStyle name="40% - Accent3 7 6 6 2 2" xfId="11424"/>
    <cellStyle name="40% - Accent3 7 6 6 3" xfId="11425"/>
    <cellStyle name="40% - Accent3 7 6 7" xfId="11426"/>
    <cellStyle name="40% - Accent3 7 6 7 2" xfId="11427"/>
    <cellStyle name="40% - Accent3 7 6 8" xfId="11428"/>
    <cellStyle name="40% - Accent3 7 6 9" xfId="11429"/>
    <cellStyle name="40% - Accent3 7 7" xfId="11430"/>
    <cellStyle name="40% - Accent3 7 7 10" xfId="11431"/>
    <cellStyle name="40% - Accent3 7 7 2" xfId="11432"/>
    <cellStyle name="40% - Accent3 7 7 2 2" xfId="11433"/>
    <cellStyle name="40% - Accent3 7 7 2 2 2" xfId="11434"/>
    <cellStyle name="40% - Accent3 7 7 2 2 2 2" xfId="11435"/>
    <cellStyle name="40% - Accent3 7 7 2 2 3" xfId="11436"/>
    <cellStyle name="40% - Accent3 7 7 2 3" xfId="11437"/>
    <cellStyle name="40% - Accent3 7 7 2 3 2" xfId="11438"/>
    <cellStyle name="40% - Accent3 7 7 2 4" xfId="11439"/>
    <cellStyle name="40% - Accent3 7 7 3" xfId="11440"/>
    <cellStyle name="40% - Accent3 7 7 3 2" xfId="11441"/>
    <cellStyle name="40% - Accent3 7 7 3 2 2" xfId="11442"/>
    <cellStyle name="40% - Accent3 7 7 3 2 2 2" xfId="11443"/>
    <cellStyle name="40% - Accent3 7 7 3 2 3" xfId="11444"/>
    <cellStyle name="40% - Accent3 7 7 3 3" xfId="11445"/>
    <cellStyle name="40% - Accent3 7 7 3 3 2" xfId="11446"/>
    <cellStyle name="40% - Accent3 7 7 3 4" xfId="11447"/>
    <cellStyle name="40% - Accent3 7 7 4" xfId="11448"/>
    <cellStyle name="40% - Accent3 7 7 4 2" xfId="11449"/>
    <cellStyle name="40% - Accent3 7 7 4 2 2" xfId="11450"/>
    <cellStyle name="40% - Accent3 7 7 4 2 2 2" xfId="11451"/>
    <cellStyle name="40% - Accent3 7 7 4 2 3" xfId="11452"/>
    <cellStyle name="40% - Accent3 7 7 4 3" xfId="11453"/>
    <cellStyle name="40% - Accent3 7 7 4 3 2" xfId="11454"/>
    <cellStyle name="40% - Accent3 7 7 4 4" xfId="11455"/>
    <cellStyle name="40% - Accent3 7 7 5" xfId="11456"/>
    <cellStyle name="40% - Accent3 7 7 5 2" xfId="11457"/>
    <cellStyle name="40% - Accent3 7 7 5 2 2" xfId="11458"/>
    <cellStyle name="40% - Accent3 7 7 5 2 2 2" xfId="11459"/>
    <cellStyle name="40% - Accent3 7 7 5 2 3" xfId="11460"/>
    <cellStyle name="40% - Accent3 7 7 5 3" xfId="11461"/>
    <cellStyle name="40% - Accent3 7 7 5 3 2" xfId="11462"/>
    <cellStyle name="40% - Accent3 7 7 5 4" xfId="11463"/>
    <cellStyle name="40% - Accent3 7 7 6" xfId="11464"/>
    <cellStyle name="40% - Accent3 7 7 6 2" xfId="11465"/>
    <cellStyle name="40% - Accent3 7 7 6 2 2" xfId="11466"/>
    <cellStyle name="40% - Accent3 7 7 6 2 2 2" xfId="11467"/>
    <cellStyle name="40% - Accent3 7 7 6 2 3" xfId="11468"/>
    <cellStyle name="40% - Accent3 7 7 6 3" xfId="11469"/>
    <cellStyle name="40% - Accent3 7 7 6 3 2" xfId="11470"/>
    <cellStyle name="40% - Accent3 7 7 6 4" xfId="11471"/>
    <cellStyle name="40% - Accent3 7 7 7" xfId="11472"/>
    <cellStyle name="40% - Accent3 7 7 7 2" xfId="11473"/>
    <cellStyle name="40% - Accent3 7 7 7 2 2" xfId="11474"/>
    <cellStyle name="40% - Accent3 7 7 7 3" xfId="11475"/>
    <cellStyle name="40% - Accent3 7 7 8" xfId="11476"/>
    <cellStyle name="40% - Accent3 7 7 8 2" xfId="11477"/>
    <cellStyle name="40% - Accent3 7 7 9" xfId="11478"/>
    <cellStyle name="40% - Accent3 7 8" xfId="11479"/>
    <cellStyle name="40% - Accent3 7 8 2" xfId="11480"/>
    <cellStyle name="40% - Accent3 7 8 2 2" xfId="11481"/>
    <cellStyle name="40% - Accent3 7 8 2 2 2" xfId="11482"/>
    <cellStyle name="40% - Accent3 7 8 2 3" xfId="11483"/>
    <cellStyle name="40% - Accent3 7 8 3" xfId="11484"/>
    <cellStyle name="40% - Accent3 7 8 3 2" xfId="11485"/>
    <cellStyle name="40% - Accent3 7 8 4" xfId="11486"/>
    <cellStyle name="40% - Accent3 7 9" xfId="11487"/>
    <cellStyle name="40% - Accent3 7 9 2" xfId="11488"/>
    <cellStyle name="40% - Accent3 7 9 2 2" xfId="11489"/>
    <cellStyle name="40% - Accent3 7 9 2 2 2" xfId="11490"/>
    <cellStyle name="40% - Accent3 7 9 2 3" xfId="11491"/>
    <cellStyle name="40% - Accent3 7 9 3" xfId="11492"/>
    <cellStyle name="40% - Accent3 7 9 3 2" xfId="11493"/>
    <cellStyle name="40% - Accent3 7 9 4" xfId="11494"/>
    <cellStyle name="40% - Accent3 8" xfId="11495"/>
    <cellStyle name="40% - Accent3 8 10" xfId="11496"/>
    <cellStyle name="40% - Accent3 8 10 2" xfId="11497"/>
    <cellStyle name="40% - Accent3 8 10 2 2" xfId="11498"/>
    <cellStyle name="40% - Accent3 8 10 2 2 2" xfId="11499"/>
    <cellStyle name="40% - Accent3 8 10 2 3" xfId="11500"/>
    <cellStyle name="40% - Accent3 8 10 3" xfId="11501"/>
    <cellStyle name="40% - Accent3 8 10 3 2" xfId="11502"/>
    <cellStyle name="40% - Accent3 8 10 4" xfId="11503"/>
    <cellStyle name="40% - Accent3 8 11" xfId="11504"/>
    <cellStyle name="40% - Accent3 8 11 2" xfId="11505"/>
    <cellStyle name="40% - Accent3 8 11 2 2" xfId="11506"/>
    <cellStyle name="40% - Accent3 8 11 2 2 2" xfId="11507"/>
    <cellStyle name="40% - Accent3 8 11 2 3" xfId="11508"/>
    <cellStyle name="40% - Accent3 8 11 3" xfId="11509"/>
    <cellStyle name="40% - Accent3 8 11 3 2" xfId="11510"/>
    <cellStyle name="40% - Accent3 8 11 4" xfId="11511"/>
    <cellStyle name="40% - Accent3 8 12" xfId="11512"/>
    <cellStyle name="40% - Accent3 8 12 2" xfId="11513"/>
    <cellStyle name="40% - Accent3 8 12 2 2" xfId="11514"/>
    <cellStyle name="40% - Accent3 8 12 2 2 2" xfId="11515"/>
    <cellStyle name="40% - Accent3 8 12 2 3" xfId="11516"/>
    <cellStyle name="40% - Accent3 8 12 3" xfId="11517"/>
    <cellStyle name="40% - Accent3 8 12 3 2" xfId="11518"/>
    <cellStyle name="40% - Accent3 8 12 4" xfId="11519"/>
    <cellStyle name="40% - Accent3 8 13" xfId="11520"/>
    <cellStyle name="40% - Accent3 8 13 2" xfId="11521"/>
    <cellStyle name="40% - Accent3 8 13 2 2" xfId="11522"/>
    <cellStyle name="40% - Accent3 8 13 2 2 2" xfId="11523"/>
    <cellStyle name="40% - Accent3 8 13 2 3" xfId="11524"/>
    <cellStyle name="40% - Accent3 8 13 3" xfId="11525"/>
    <cellStyle name="40% - Accent3 8 13 3 2" xfId="11526"/>
    <cellStyle name="40% - Accent3 8 13 4" xfId="11527"/>
    <cellStyle name="40% - Accent3 8 14" xfId="11528"/>
    <cellStyle name="40% - Accent3 8 14 2" xfId="11529"/>
    <cellStyle name="40% - Accent3 8 14 2 2" xfId="11530"/>
    <cellStyle name="40% - Accent3 8 14 3" xfId="11531"/>
    <cellStyle name="40% - Accent3 8 15" xfId="11532"/>
    <cellStyle name="40% - Accent3 8 15 2" xfId="11533"/>
    <cellStyle name="40% - Accent3 8 16" xfId="11534"/>
    <cellStyle name="40% - Accent3 8 16 2" xfId="11535"/>
    <cellStyle name="40% - Accent3 8 17" xfId="11536"/>
    <cellStyle name="40% - Accent3 8 18" xfId="11537"/>
    <cellStyle name="40% - Accent3 8 2" xfId="11538"/>
    <cellStyle name="40% - Accent3 8 2 10" xfId="11539"/>
    <cellStyle name="40% - Accent3 8 2 2" xfId="11540"/>
    <cellStyle name="40% - Accent3 8 2 2 2" xfId="11541"/>
    <cellStyle name="40% - Accent3 8 2 2 2 2" xfId="11542"/>
    <cellStyle name="40% - Accent3 8 2 2 2 2 2" xfId="11543"/>
    <cellStyle name="40% - Accent3 8 2 2 2 3" xfId="11544"/>
    <cellStyle name="40% - Accent3 8 2 2 3" xfId="11545"/>
    <cellStyle name="40% - Accent3 8 2 2 3 2" xfId="11546"/>
    <cellStyle name="40% - Accent3 8 2 2 4" xfId="11547"/>
    <cellStyle name="40% - Accent3 8 2 2 4 2" xfId="11548"/>
    <cellStyle name="40% - Accent3 8 2 2 5" xfId="11549"/>
    <cellStyle name="40% - Accent3 8 2 3" xfId="11550"/>
    <cellStyle name="40% - Accent3 8 2 3 2" xfId="11551"/>
    <cellStyle name="40% - Accent3 8 2 3 2 2" xfId="11552"/>
    <cellStyle name="40% - Accent3 8 2 3 2 2 2" xfId="11553"/>
    <cellStyle name="40% - Accent3 8 2 3 2 3" xfId="11554"/>
    <cellStyle name="40% - Accent3 8 2 3 3" xfId="11555"/>
    <cellStyle name="40% - Accent3 8 2 3 3 2" xfId="11556"/>
    <cellStyle name="40% - Accent3 8 2 3 4" xfId="11557"/>
    <cellStyle name="40% - Accent3 8 2 4" xfId="11558"/>
    <cellStyle name="40% - Accent3 8 2 4 2" xfId="11559"/>
    <cellStyle name="40% - Accent3 8 2 4 2 2" xfId="11560"/>
    <cellStyle name="40% - Accent3 8 2 4 2 2 2" xfId="11561"/>
    <cellStyle name="40% - Accent3 8 2 4 2 3" xfId="11562"/>
    <cellStyle name="40% - Accent3 8 2 4 3" xfId="11563"/>
    <cellStyle name="40% - Accent3 8 2 4 3 2" xfId="11564"/>
    <cellStyle name="40% - Accent3 8 2 4 4" xfId="11565"/>
    <cellStyle name="40% - Accent3 8 2 5" xfId="11566"/>
    <cellStyle name="40% - Accent3 8 2 5 2" xfId="11567"/>
    <cellStyle name="40% - Accent3 8 2 5 2 2" xfId="11568"/>
    <cellStyle name="40% - Accent3 8 2 5 2 2 2" xfId="11569"/>
    <cellStyle name="40% - Accent3 8 2 5 2 3" xfId="11570"/>
    <cellStyle name="40% - Accent3 8 2 5 3" xfId="11571"/>
    <cellStyle name="40% - Accent3 8 2 5 3 2" xfId="11572"/>
    <cellStyle name="40% - Accent3 8 2 5 4" xfId="11573"/>
    <cellStyle name="40% - Accent3 8 2 6" xfId="11574"/>
    <cellStyle name="40% - Accent3 8 2 6 2" xfId="11575"/>
    <cellStyle name="40% - Accent3 8 2 6 2 2" xfId="11576"/>
    <cellStyle name="40% - Accent3 8 2 6 3" xfId="11577"/>
    <cellStyle name="40% - Accent3 8 2 7" xfId="11578"/>
    <cellStyle name="40% - Accent3 8 2 7 2" xfId="11579"/>
    <cellStyle name="40% - Accent3 8 2 8" xfId="11580"/>
    <cellStyle name="40% - Accent3 8 2 8 2" xfId="11581"/>
    <cellStyle name="40% - Accent3 8 2 9" xfId="11582"/>
    <cellStyle name="40% - Accent3 8 3" xfId="11583"/>
    <cellStyle name="40% - Accent3 8 3 10" xfId="11584"/>
    <cellStyle name="40% - Accent3 8 3 10 2" xfId="11585"/>
    <cellStyle name="40% - Accent3 8 3 11" xfId="11586"/>
    <cellStyle name="40% - Accent3 8 3 12" xfId="11587"/>
    <cellStyle name="40% - Accent3 8 3 2" xfId="11588"/>
    <cellStyle name="40% - Accent3 8 3 2 2" xfId="11589"/>
    <cellStyle name="40% - Accent3 8 3 2 2 2" xfId="11590"/>
    <cellStyle name="40% - Accent3 8 3 2 2 2 2" xfId="11591"/>
    <cellStyle name="40% - Accent3 8 3 2 2 2 2 2" xfId="11592"/>
    <cellStyle name="40% - Accent3 8 3 2 2 2 3" xfId="11593"/>
    <cellStyle name="40% - Accent3 8 3 2 2 3" xfId="11594"/>
    <cellStyle name="40% - Accent3 8 3 2 2 3 2" xfId="11595"/>
    <cellStyle name="40% - Accent3 8 3 2 2 4" xfId="11596"/>
    <cellStyle name="40% - Accent3 8 3 2 3" xfId="11597"/>
    <cellStyle name="40% - Accent3 8 3 2 3 2" xfId="11598"/>
    <cellStyle name="40% - Accent3 8 3 2 3 2 2" xfId="11599"/>
    <cellStyle name="40% - Accent3 8 3 2 3 2 2 2" xfId="11600"/>
    <cellStyle name="40% - Accent3 8 3 2 3 2 3" xfId="11601"/>
    <cellStyle name="40% - Accent3 8 3 2 3 3" xfId="11602"/>
    <cellStyle name="40% - Accent3 8 3 2 3 3 2" xfId="11603"/>
    <cellStyle name="40% - Accent3 8 3 2 3 4" xfId="11604"/>
    <cellStyle name="40% - Accent3 8 3 2 4" xfId="11605"/>
    <cellStyle name="40% - Accent3 8 3 2 4 2" xfId="11606"/>
    <cellStyle name="40% - Accent3 8 3 2 4 2 2" xfId="11607"/>
    <cellStyle name="40% - Accent3 8 3 2 4 2 2 2" xfId="11608"/>
    <cellStyle name="40% - Accent3 8 3 2 4 2 3" xfId="11609"/>
    <cellStyle name="40% - Accent3 8 3 2 4 3" xfId="11610"/>
    <cellStyle name="40% - Accent3 8 3 2 4 3 2" xfId="11611"/>
    <cellStyle name="40% - Accent3 8 3 2 4 4" xfId="11612"/>
    <cellStyle name="40% - Accent3 8 3 2 5" xfId="11613"/>
    <cellStyle name="40% - Accent3 8 3 2 5 2" xfId="11614"/>
    <cellStyle name="40% - Accent3 8 3 2 5 2 2" xfId="11615"/>
    <cellStyle name="40% - Accent3 8 3 2 5 2 2 2" xfId="11616"/>
    <cellStyle name="40% - Accent3 8 3 2 5 2 3" xfId="11617"/>
    <cellStyle name="40% - Accent3 8 3 2 5 3" xfId="11618"/>
    <cellStyle name="40% - Accent3 8 3 2 5 3 2" xfId="11619"/>
    <cellStyle name="40% - Accent3 8 3 2 5 4" xfId="11620"/>
    <cellStyle name="40% - Accent3 8 3 2 6" xfId="11621"/>
    <cellStyle name="40% - Accent3 8 3 2 6 2" xfId="11622"/>
    <cellStyle name="40% - Accent3 8 3 2 6 2 2" xfId="11623"/>
    <cellStyle name="40% - Accent3 8 3 2 6 3" xfId="11624"/>
    <cellStyle name="40% - Accent3 8 3 2 7" xfId="11625"/>
    <cellStyle name="40% - Accent3 8 3 2 7 2" xfId="11626"/>
    <cellStyle name="40% - Accent3 8 3 2 8" xfId="11627"/>
    <cellStyle name="40% - Accent3 8 3 2 9" xfId="11628"/>
    <cellStyle name="40% - Accent3 8 3 3" xfId="11629"/>
    <cellStyle name="40% - Accent3 8 3 3 2" xfId="11630"/>
    <cellStyle name="40% - Accent3 8 3 3 2 2" xfId="11631"/>
    <cellStyle name="40% - Accent3 8 3 3 2 2 2" xfId="11632"/>
    <cellStyle name="40% - Accent3 8 3 3 2 2 2 2" xfId="11633"/>
    <cellStyle name="40% - Accent3 8 3 3 2 2 3" xfId="11634"/>
    <cellStyle name="40% - Accent3 8 3 3 2 3" xfId="11635"/>
    <cellStyle name="40% - Accent3 8 3 3 2 3 2" xfId="11636"/>
    <cellStyle name="40% - Accent3 8 3 3 2 4" xfId="11637"/>
    <cellStyle name="40% - Accent3 8 3 3 3" xfId="11638"/>
    <cellStyle name="40% - Accent3 8 3 3 3 2" xfId="11639"/>
    <cellStyle name="40% - Accent3 8 3 3 3 2 2" xfId="11640"/>
    <cellStyle name="40% - Accent3 8 3 3 3 2 2 2" xfId="11641"/>
    <cellStyle name="40% - Accent3 8 3 3 3 2 3" xfId="11642"/>
    <cellStyle name="40% - Accent3 8 3 3 3 3" xfId="11643"/>
    <cellStyle name="40% - Accent3 8 3 3 3 3 2" xfId="11644"/>
    <cellStyle name="40% - Accent3 8 3 3 3 4" xfId="11645"/>
    <cellStyle name="40% - Accent3 8 3 3 4" xfId="11646"/>
    <cellStyle name="40% - Accent3 8 3 3 4 2" xfId="11647"/>
    <cellStyle name="40% - Accent3 8 3 3 4 2 2" xfId="11648"/>
    <cellStyle name="40% - Accent3 8 3 3 4 2 2 2" xfId="11649"/>
    <cellStyle name="40% - Accent3 8 3 3 4 2 3" xfId="11650"/>
    <cellStyle name="40% - Accent3 8 3 3 4 3" xfId="11651"/>
    <cellStyle name="40% - Accent3 8 3 3 4 3 2" xfId="11652"/>
    <cellStyle name="40% - Accent3 8 3 3 4 4" xfId="11653"/>
    <cellStyle name="40% - Accent3 8 3 3 5" xfId="11654"/>
    <cellStyle name="40% - Accent3 8 3 3 5 2" xfId="11655"/>
    <cellStyle name="40% - Accent3 8 3 3 5 2 2" xfId="11656"/>
    <cellStyle name="40% - Accent3 8 3 3 5 3" xfId="11657"/>
    <cellStyle name="40% - Accent3 8 3 3 6" xfId="11658"/>
    <cellStyle name="40% - Accent3 8 3 3 6 2" xfId="11659"/>
    <cellStyle name="40% - Accent3 8 3 3 7" xfId="11660"/>
    <cellStyle name="40% - Accent3 8 3 4" xfId="11661"/>
    <cellStyle name="40% - Accent3 8 3 4 2" xfId="11662"/>
    <cellStyle name="40% - Accent3 8 3 4 2 2" xfId="11663"/>
    <cellStyle name="40% - Accent3 8 3 4 2 2 2" xfId="11664"/>
    <cellStyle name="40% - Accent3 8 3 4 2 3" xfId="11665"/>
    <cellStyle name="40% - Accent3 8 3 4 3" xfId="11666"/>
    <cellStyle name="40% - Accent3 8 3 4 3 2" xfId="11667"/>
    <cellStyle name="40% - Accent3 8 3 4 4" xfId="11668"/>
    <cellStyle name="40% - Accent3 8 3 5" xfId="11669"/>
    <cellStyle name="40% - Accent3 8 3 5 2" xfId="11670"/>
    <cellStyle name="40% - Accent3 8 3 5 2 2" xfId="11671"/>
    <cellStyle name="40% - Accent3 8 3 5 2 2 2" xfId="11672"/>
    <cellStyle name="40% - Accent3 8 3 5 2 3" xfId="11673"/>
    <cellStyle name="40% - Accent3 8 3 5 3" xfId="11674"/>
    <cellStyle name="40% - Accent3 8 3 5 3 2" xfId="11675"/>
    <cellStyle name="40% - Accent3 8 3 5 4" xfId="11676"/>
    <cellStyle name="40% - Accent3 8 3 6" xfId="11677"/>
    <cellStyle name="40% - Accent3 8 3 6 2" xfId="11678"/>
    <cellStyle name="40% - Accent3 8 3 6 2 2" xfId="11679"/>
    <cellStyle name="40% - Accent3 8 3 6 2 2 2" xfId="11680"/>
    <cellStyle name="40% - Accent3 8 3 6 2 3" xfId="11681"/>
    <cellStyle name="40% - Accent3 8 3 6 3" xfId="11682"/>
    <cellStyle name="40% - Accent3 8 3 6 3 2" xfId="11683"/>
    <cellStyle name="40% - Accent3 8 3 6 4" xfId="11684"/>
    <cellStyle name="40% - Accent3 8 3 7" xfId="11685"/>
    <cellStyle name="40% - Accent3 8 3 7 2" xfId="11686"/>
    <cellStyle name="40% - Accent3 8 3 7 2 2" xfId="11687"/>
    <cellStyle name="40% - Accent3 8 3 7 2 2 2" xfId="11688"/>
    <cellStyle name="40% - Accent3 8 3 7 2 3" xfId="11689"/>
    <cellStyle name="40% - Accent3 8 3 7 3" xfId="11690"/>
    <cellStyle name="40% - Accent3 8 3 7 3 2" xfId="11691"/>
    <cellStyle name="40% - Accent3 8 3 7 4" xfId="11692"/>
    <cellStyle name="40% - Accent3 8 3 8" xfId="11693"/>
    <cellStyle name="40% - Accent3 8 3 8 2" xfId="11694"/>
    <cellStyle name="40% - Accent3 8 3 8 2 2" xfId="11695"/>
    <cellStyle name="40% - Accent3 8 3 8 3" xfId="11696"/>
    <cellStyle name="40% - Accent3 8 3 9" xfId="11697"/>
    <cellStyle name="40% - Accent3 8 3 9 2" xfId="11698"/>
    <cellStyle name="40% - Accent3 8 4" xfId="11699"/>
    <cellStyle name="40% - Accent3 8 4 2" xfId="11700"/>
    <cellStyle name="40% - Accent3 8 4 2 2" xfId="11701"/>
    <cellStyle name="40% - Accent3 8 4 2 2 2" xfId="11702"/>
    <cellStyle name="40% - Accent3 8 4 2 2 2 2" xfId="11703"/>
    <cellStyle name="40% - Accent3 8 4 2 2 3" xfId="11704"/>
    <cellStyle name="40% - Accent3 8 4 2 3" xfId="11705"/>
    <cellStyle name="40% - Accent3 8 4 2 3 2" xfId="11706"/>
    <cellStyle name="40% - Accent3 8 4 2 4" xfId="11707"/>
    <cellStyle name="40% - Accent3 8 4 3" xfId="11708"/>
    <cellStyle name="40% - Accent3 8 4 3 2" xfId="11709"/>
    <cellStyle name="40% - Accent3 8 4 3 2 2" xfId="11710"/>
    <cellStyle name="40% - Accent3 8 4 3 2 2 2" xfId="11711"/>
    <cellStyle name="40% - Accent3 8 4 3 2 3" xfId="11712"/>
    <cellStyle name="40% - Accent3 8 4 3 3" xfId="11713"/>
    <cellStyle name="40% - Accent3 8 4 3 3 2" xfId="11714"/>
    <cellStyle name="40% - Accent3 8 4 3 4" xfId="11715"/>
    <cellStyle name="40% - Accent3 8 4 4" xfId="11716"/>
    <cellStyle name="40% - Accent3 8 4 4 2" xfId="11717"/>
    <cellStyle name="40% - Accent3 8 4 4 2 2" xfId="11718"/>
    <cellStyle name="40% - Accent3 8 4 4 2 2 2" xfId="11719"/>
    <cellStyle name="40% - Accent3 8 4 4 2 3" xfId="11720"/>
    <cellStyle name="40% - Accent3 8 4 4 3" xfId="11721"/>
    <cellStyle name="40% - Accent3 8 4 4 3 2" xfId="11722"/>
    <cellStyle name="40% - Accent3 8 4 4 4" xfId="11723"/>
    <cellStyle name="40% - Accent3 8 4 5" xfId="11724"/>
    <cellStyle name="40% - Accent3 8 4 5 2" xfId="11725"/>
    <cellStyle name="40% - Accent3 8 4 5 2 2" xfId="11726"/>
    <cellStyle name="40% - Accent3 8 4 5 2 2 2" xfId="11727"/>
    <cellStyle name="40% - Accent3 8 4 5 2 3" xfId="11728"/>
    <cellStyle name="40% - Accent3 8 4 5 3" xfId="11729"/>
    <cellStyle name="40% - Accent3 8 4 5 3 2" xfId="11730"/>
    <cellStyle name="40% - Accent3 8 4 5 4" xfId="11731"/>
    <cellStyle name="40% - Accent3 8 4 6" xfId="11732"/>
    <cellStyle name="40% - Accent3 8 4 6 2" xfId="11733"/>
    <cellStyle name="40% - Accent3 8 4 6 2 2" xfId="11734"/>
    <cellStyle name="40% - Accent3 8 4 6 3" xfId="11735"/>
    <cellStyle name="40% - Accent3 8 4 7" xfId="11736"/>
    <cellStyle name="40% - Accent3 8 4 7 2" xfId="11737"/>
    <cellStyle name="40% - Accent3 8 4 8" xfId="11738"/>
    <cellStyle name="40% - Accent3 8 4 9" xfId="11739"/>
    <cellStyle name="40% - Accent3 8 5" xfId="11740"/>
    <cellStyle name="40% - Accent3 8 5 2" xfId="11741"/>
    <cellStyle name="40% - Accent3 8 5 2 2" xfId="11742"/>
    <cellStyle name="40% - Accent3 8 5 2 2 2" xfId="11743"/>
    <cellStyle name="40% - Accent3 8 5 2 2 2 2" xfId="11744"/>
    <cellStyle name="40% - Accent3 8 5 2 2 3" xfId="11745"/>
    <cellStyle name="40% - Accent3 8 5 2 3" xfId="11746"/>
    <cellStyle name="40% - Accent3 8 5 2 3 2" xfId="11747"/>
    <cellStyle name="40% - Accent3 8 5 2 4" xfId="11748"/>
    <cellStyle name="40% - Accent3 8 5 3" xfId="11749"/>
    <cellStyle name="40% - Accent3 8 5 3 2" xfId="11750"/>
    <cellStyle name="40% - Accent3 8 5 3 2 2" xfId="11751"/>
    <cellStyle name="40% - Accent3 8 5 3 2 2 2" xfId="11752"/>
    <cellStyle name="40% - Accent3 8 5 3 2 3" xfId="11753"/>
    <cellStyle name="40% - Accent3 8 5 3 3" xfId="11754"/>
    <cellStyle name="40% - Accent3 8 5 3 3 2" xfId="11755"/>
    <cellStyle name="40% - Accent3 8 5 3 4" xfId="11756"/>
    <cellStyle name="40% - Accent3 8 5 4" xfId="11757"/>
    <cellStyle name="40% - Accent3 8 5 4 2" xfId="11758"/>
    <cellStyle name="40% - Accent3 8 5 4 2 2" xfId="11759"/>
    <cellStyle name="40% - Accent3 8 5 4 2 2 2" xfId="11760"/>
    <cellStyle name="40% - Accent3 8 5 4 2 3" xfId="11761"/>
    <cellStyle name="40% - Accent3 8 5 4 3" xfId="11762"/>
    <cellStyle name="40% - Accent3 8 5 4 3 2" xfId="11763"/>
    <cellStyle name="40% - Accent3 8 5 4 4" xfId="11764"/>
    <cellStyle name="40% - Accent3 8 5 5" xfId="11765"/>
    <cellStyle name="40% - Accent3 8 5 5 2" xfId="11766"/>
    <cellStyle name="40% - Accent3 8 5 5 2 2" xfId="11767"/>
    <cellStyle name="40% - Accent3 8 5 5 2 2 2" xfId="11768"/>
    <cellStyle name="40% - Accent3 8 5 5 2 3" xfId="11769"/>
    <cellStyle name="40% - Accent3 8 5 5 3" xfId="11770"/>
    <cellStyle name="40% - Accent3 8 5 5 3 2" xfId="11771"/>
    <cellStyle name="40% - Accent3 8 5 5 4" xfId="11772"/>
    <cellStyle name="40% - Accent3 8 5 6" xfId="11773"/>
    <cellStyle name="40% - Accent3 8 5 6 2" xfId="11774"/>
    <cellStyle name="40% - Accent3 8 5 6 2 2" xfId="11775"/>
    <cellStyle name="40% - Accent3 8 5 6 3" xfId="11776"/>
    <cellStyle name="40% - Accent3 8 5 7" xfId="11777"/>
    <cellStyle name="40% - Accent3 8 5 7 2" xfId="11778"/>
    <cellStyle name="40% - Accent3 8 5 8" xfId="11779"/>
    <cellStyle name="40% - Accent3 8 5 9" xfId="11780"/>
    <cellStyle name="40% - Accent3 8 6" xfId="11781"/>
    <cellStyle name="40% - Accent3 8 6 2" xfId="11782"/>
    <cellStyle name="40% - Accent3 8 6 2 2" xfId="11783"/>
    <cellStyle name="40% - Accent3 8 6 2 2 2" xfId="11784"/>
    <cellStyle name="40% - Accent3 8 6 2 2 2 2" xfId="11785"/>
    <cellStyle name="40% - Accent3 8 6 2 2 3" xfId="11786"/>
    <cellStyle name="40% - Accent3 8 6 2 3" xfId="11787"/>
    <cellStyle name="40% - Accent3 8 6 2 3 2" xfId="11788"/>
    <cellStyle name="40% - Accent3 8 6 2 4" xfId="11789"/>
    <cellStyle name="40% - Accent3 8 6 3" xfId="11790"/>
    <cellStyle name="40% - Accent3 8 6 3 2" xfId="11791"/>
    <cellStyle name="40% - Accent3 8 6 3 2 2" xfId="11792"/>
    <cellStyle name="40% - Accent3 8 6 3 2 2 2" xfId="11793"/>
    <cellStyle name="40% - Accent3 8 6 3 2 3" xfId="11794"/>
    <cellStyle name="40% - Accent3 8 6 3 3" xfId="11795"/>
    <cellStyle name="40% - Accent3 8 6 3 3 2" xfId="11796"/>
    <cellStyle name="40% - Accent3 8 6 3 4" xfId="11797"/>
    <cellStyle name="40% - Accent3 8 6 4" xfId="11798"/>
    <cellStyle name="40% - Accent3 8 6 4 2" xfId="11799"/>
    <cellStyle name="40% - Accent3 8 6 4 2 2" xfId="11800"/>
    <cellStyle name="40% - Accent3 8 6 4 2 2 2" xfId="11801"/>
    <cellStyle name="40% - Accent3 8 6 4 2 3" xfId="11802"/>
    <cellStyle name="40% - Accent3 8 6 4 3" xfId="11803"/>
    <cellStyle name="40% - Accent3 8 6 4 3 2" xfId="11804"/>
    <cellStyle name="40% - Accent3 8 6 4 4" xfId="11805"/>
    <cellStyle name="40% - Accent3 8 6 5" xfId="11806"/>
    <cellStyle name="40% - Accent3 8 6 5 2" xfId="11807"/>
    <cellStyle name="40% - Accent3 8 6 5 2 2" xfId="11808"/>
    <cellStyle name="40% - Accent3 8 6 5 2 2 2" xfId="11809"/>
    <cellStyle name="40% - Accent3 8 6 5 2 3" xfId="11810"/>
    <cellStyle name="40% - Accent3 8 6 5 3" xfId="11811"/>
    <cellStyle name="40% - Accent3 8 6 5 3 2" xfId="11812"/>
    <cellStyle name="40% - Accent3 8 6 5 4" xfId="11813"/>
    <cellStyle name="40% - Accent3 8 6 6" xfId="11814"/>
    <cellStyle name="40% - Accent3 8 6 6 2" xfId="11815"/>
    <cellStyle name="40% - Accent3 8 6 6 2 2" xfId="11816"/>
    <cellStyle name="40% - Accent3 8 6 6 3" xfId="11817"/>
    <cellStyle name="40% - Accent3 8 6 7" xfId="11818"/>
    <cellStyle name="40% - Accent3 8 6 7 2" xfId="11819"/>
    <cellStyle name="40% - Accent3 8 6 8" xfId="11820"/>
    <cellStyle name="40% - Accent3 8 6 9" xfId="11821"/>
    <cellStyle name="40% - Accent3 8 7" xfId="11822"/>
    <cellStyle name="40% - Accent3 8 7 10" xfId="11823"/>
    <cellStyle name="40% - Accent3 8 7 2" xfId="11824"/>
    <cellStyle name="40% - Accent3 8 7 2 2" xfId="11825"/>
    <cellStyle name="40% - Accent3 8 7 2 2 2" xfId="11826"/>
    <cellStyle name="40% - Accent3 8 7 2 2 2 2" xfId="11827"/>
    <cellStyle name="40% - Accent3 8 7 2 2 3" xfId="11828"/>
    <cellStyle name="40% - Accent3 8 7 2 3" xfId="11829"/>
    <cellStyle name="40% - Accent3 8 7 2 3 2" xfId="11830"/>
    <cellStyle name="40% - Accent3 8 7 2 4" xfId="11831"/>
    <cellStyle name="40% - Accent3 8 7 3" xfId="11832"/>
    <cellStyle name="40% - Accent3 8 7 3 2" xfId="11833"/>
    <cellStyle name="40% - Accent3 8 7 3 2 2" xfId="11834"/>
    <cellStyle name="40% - Accent3 8 7 3 2 2 2" xfId="11835"/>
    <cellStyle name="40% - Accent3 8 7 3 2 3" xfId="11836"/>
    <cellStyle name="40% - Accent3 8 7 3 3" xfId="11837"/>
    <cellStyle name="40% - Accent3 8 7 3 3 2" xfId="11838"/>
    <cellStyle name="40% - Accent3 8 7 3 4" xfId="11839"/>
    <cellStyle name="40% - Accent3 8 7 4" xfId="11840"/>
    <cellStyle name="40% - Accent3 8 7 4 2" xfId="11841"/>
    <cellStyle name="40% - Accent3 8 7 4 2 2" xfId="11842"/>
    <cellStyle name="40% - Accent3 8 7 4 2 2 2" xfId="11843"/>
    <cellStyle name="40% - Accent3 8 7 4 2 3" xfId="11844"/>
    <cellStyle name="40% - Accent3 8 7 4 3" xfId="11845"/>
    <cellStyle name="40% - Accent3 8 7 4 3 2" xfId="11846"/>
    <cellStyle name="40% - Accent3 8 7 4 4" xfId="11847"/>
    <cellStyle name="40% - Accent3 8 7 5" xfId="11848"/>
    <cellStyle name="40% - Accent3 8 7 5 2" xfId="11849"/>
    <cellStyle name="40% - Accent3 8 7 5 2 2" xfId="11850"/>
    <cellStyle name="40% - Accent3 8 7 5 2 2 2" xfId="11851"/>
    <cellStyle name="40% - Accent3 8 7 5 2 3" xfId="11852"/>
    <cellStyle name="40% - Accent3 8 7 5 3" xfId="11853"/>
    <cellStyle name="40% - Accent3 8 7 5 3 2" xfId="11854"/>
    <cellStyle name="40% - Accent3 8 7 5 4" xfId="11855"/>
    <cellStyle name="40% - Accent3 8 7 6" xfId="11856"/>
    <cellStyle name="40% - Accent3 8 7 6 2" xfId="11857"/>
    <cellStyle name="40% - Accent3 8 7 6 2 2" xfId="11858"/>
    <cellStyle name="40% - Accent3 8 7 6 2 2 2" xfId="11859"/>
    <cellStyle name="40% - Accent3 8 7 6 2 3" xfId="11860"/>
    <cellStyle name="40% - Accent3 8 7 6 3" xfId="11861"/>
    <cellStyle name="40% - Accent3 8 7 6 3 2" xfId="11862"/>
    <cellStyle name="40% - Accent3 8 7 6 4" xfId="11863"/>
    <cellStyle name="40% - Accent3 8 7 7" xfId="11864"/>
    <cellStyle name="40% - Accent3 8 7 7 2" xfId="11865"/>
    <cellStyle name="40% - Accent3 8 7 7 2 2" xfId="11866"/>
    <cellStyle name="40% - Accent3 8 7 7 3" xfId="11867"/>
    <cellStyle name="40% - Accent3 8 7 8" xfId="11868"/>
    <cellStyle name="40% - Accent3 8 7 8 2" xfId="11869"/>
    <cellStyle name="40% - Accent3 8 7 9" xfId="11870"/>
    <cellStyle name="40% - Accent3 8 8" xfId="11871"/>
    <cellStyle name="40% - Accent3 8 8 2" xfId="11872"/>
    <cellStyle name="40% - Accent3 8 8 2 2" xfId="11873"/>
    <cellStyle name="40% - Accent3 8 8 2 2 2" xfId="11874"/>
    <cellStyle name="40% - Accent3 8 8 2 3" xfId="11875"/>
    <cellStyle name="40% - Accent3 8 8 3" xfId="11876"/>
    <cellStyle name="40% - Accent3 8 8 3 2" xfId="11877"/>
    <cellStyle name="40% - Accent3 8 8 4" xfId="11878"/>
    <cellStyle name="40% - Accent3 8 9" xfId="11879"/>
    <cellStyle name="40% - Accent3 8 9 2" xfId="11880"/>
    <cellStyle name="40% - Accent3 8 9 2 2" xfId="11881"/>
    <cellStyle name="40% - Accent3 8 9 2 2 2" xfId="11882"/>
    <cellStyle name="40% - Accent3 8 9 2 3" xfId="11883"/>
    <cellStyle name="40% - Accent3 8 9 3" xfId="11884"/>
    <cellStyle name="40% - Accent3 8 9 3 2" xfId="11885"/>
    <cellStyle name="40% - Accent3 8 9 4" xfId="11886"/>
    <cellStyle name="40% - Accent3 9" xfId="11887"/>
    <cellStyle name="40% - Accent3 9 10" xfId="11888"/>
    <cellStyle name="40% - Accent3 9 10 2" xfId="11889"/>
    <cellStyle name="40% - Accent3 9 10 2 2" xfId="11890"/>
    <cellStyle name="40% - Accent3 9 10 2 2 2" xfId="11891"/>
    <cellStyle name="40% - Accent3 9 10 2 3" xfId="11892"/>
    <cellStyle name="40% - Accent3 9 10 3" xfId="11893"/>
    <cellStyle name="40% - Accent3 9 10 3 2" xfId="11894"/>
    <cellStyle name="40% - Accent3 9 10 4" xfId="11895"/>
    <cellStyle name="40% - Accent3 9 11" xfId="11896"/>
    <cellStyle name="40% - Accent3 9 11 2" xfId="11897"/>
    <cellStyle name="40% - Accent3 9 11 2 2" xfId="11898"/>
    <cellStyle name="40% - Accent3 9 11 2 2 2" xfId="11899"/>
    <cellStyle name="40% - Accent3 9 11 2 3" xfId="11900"/>
    <cellStyle name="40% - Accent3 9 11 3" xfId="11901"/>
    <cellStyle name="40% - Accent3 9 11 3 2" xfId="11902"/>
    <cellStyle name="40% - Accent3 9 11 4" xfId="11903"/>
    <cellStyle name="40% - Accent3 9 12" xfId="11904"/>
    <cellStyle name="40% - Accent3 9 12 2" xfId="11905"/>
    <cellStyle name="40% - Accent3 9 12 2 2" xfId="11906"/>
    <cellStyle name="40% - Accent3 9 12 2 2 2" xfId="11907"/>
    <cellStyle name="40% - Accent3 9 12 2 3" xfId="11908"/>
    <cellStyle name="40% - Accent3 9 12 3" xfId="11909"/>
    <cellStyle name="40% - Accent3 9 12 3 2" xfId="11910"/>
    <cellStyle name="40% - Accent3 9 12 4" xfId="11911"/>
    <cellStyle name="40% - Accent3 9 13" xfId="11912"/>
    <cellStyle name="40% - Accent3 9 13 2" xfId="11913"/>
    <cellStyle name="40% - Accent3 9 13 2 2" xfId="11914"/>
    <cellStyle name="40% - Accent3 9 13 2 2 2" xfId="11915"/>
    <cellStyle name="40% - Accent3 9 13 2 3" xfId="11916"/>
    <cellStyle name="40% - Accent3 9 13 3" xfId="11917"/>
    <cellStyle name="40% - Accent3 9 13 3 2" xfId="11918"/>
    <cellStyle name="40% - Accent3 9 13 4" xfId="11919"/>
    <cellStyle name="40% - Accent3 9 14" xfId="11920"/>
    <cellStyle name="40% - Accent3 9 14 2" xfId="11921"/>
    <cellStyle name="40% - Accent3 9 14 2 2" xfId="11922"/>
    <cellStyle name="40% - Accent3 9 14 3" xfId="11923"/>
    <cellStyle name="40% - Accent3 9 15" xfId="11924"/>
    <cellStyle name="40% - Accent3 9 15 2" xfId="11925"/>
    <cellStyle name="40% - Accent3 9 16" xfId="11926"/>
    <cellStyle name="40% - Accent3 9 16 2" xfId="11927"/>
    <cellStyle name="40% - Accent3 9 17" xfId="11928"/>
    <cellStyle name="40% - Accent3 9 18" xfId="11929"/>
    <cellStyle name="40% - Accent3 9 2" xfId="11930"/>
    <cellStyle name="40% - Accent3 9 2 10" xfId="11931"/>
    <cellStyle name="40% - Accent3 9 2 2" xfId="11932"/>
    <cellStyle name="40% - Accent3 9 2 2 2" xfId="11933"/>
    <cellStyle name="40% - Accent3 9 2 2 2 2" xfId="11934"/>
    <cellStyle name="40% - Accent3 9 2 2 2 2 2" xfId="11935"/>
    <cellStyle name="40% - Accent3 9 2 2 2 3" xfId="11936"/>
    <cellStyle name="40% - Accent3 9 2 2 3" xfId="11937"/>
    <cellStyle name="40% - Accent3 9 2 2 3 2" xfId="11938"/>
    <cellStyle name="40% - Accent3 9 2 2 4" xfId="11939"/>
    <cellStyle name="40% - Accent3 9 2 3" xfId="11940"/>
    <cellStyle name="40% - Accent3 9 2 3 2" xfId="11941"/>
    <cellStyle name="40% - Accent3 9 2 3 2 2" xfId="11942"/>
    <cellStyle name="40% - Accent3 9 2 3 2 2 2" xfId="11943"/>
    <cellStyle name="40% - Accent3 9 2 3 2 3" xfId="11944"/>
    <cellStyle name="40% - Accent3 9 2 3 3" xfId="11945"/>
    <cellStyle name="40% - Accent3 9 2 3 3 2" xfId="11946"/>
    <cellStyle name="40% - Accent3 9 2 3 4" xfId="11947"/>
    <cellStyle name="40% - Accent3 9 2 4" xfId="11948"/>
    <cellStyle name="40% - Accent3 9 2 4 2" xfId="11949"/>
    <cellStyle name="40% - Accent3 9 2 4 2 2" xfId="11950"/>
    <cellStyle name="40% - Accent3 9 2 4 2 2 2" xfId="11951"/>
    <cellStyle name="40% - Accent3 9 2 4 2 3" xfId="11952"/>
    <cellStyle name="40% - Accent3 9 2 4 3" xfId="11953"/>
    <cellStyle name="40% - Accent3 9 2 4 3 2" xfId="11954"/>
    <cellStyle name="40% - Accent3 9 2 4 4" xfId="11955"/>
    <cellStyle name="40% - Accent3 9 2 5" xfId="11956"/>
    <cellStyle name="40% - Accent3 9 2 5 2" xfId="11957"/>
    <cellStyle name="40% - Accent3 9 2 5 2 2" xfId="11958"/>
    <cellStyle name="40% - Accent3 9 2 5 2 2 2" xfId="11959"/>
    <cellStyle name="40% - Accent3 9 2 5 2 3" xfId="11960"/>
    <cellStyle name="40% - Accent3 9 2 5 3" xfId="11961"/>
    <cellStyle name="40% - Accent3 9 2 5 3 2" xfId="11962"/>
    <cellStyle name="40% - Accent3 9 2 5 4" xfId="11963"/>
    <cellStyle name="40% - Accent3 9 2 6" xfId="11964"/>
    <cellStyle name="40% - Accent3 9 2 6 2" xfId="11965"/>
    <cellStyle name="40% - Accent3 9 2 6 2 2" xfId="11966"/>
    <cellStyle name="40% - Accent3 9 2 6 3" xfId="11967"/>
    <cellStyle name="40% - Accent3 9 2 7" xfId="11968"/>
    <cellStyle name="40% - Accent3 9 2 7 2" xfId="11969"/>
    <cellStyle name="40% - Accent3 9 2 8" xfId="11970"/>
    <cellStyle name="40% - Accent3 9 2 8 2" xfId="11971"/>
    <cellStyle name="40% - Accent3 9 2 9" xfId="11972"/>
    <cellStyle name="40% - Accent3 9 3" xfId="11973"/>
    <cellStyle name="40% - Accent3 9 3 10" xfId="11974"/>
    <cellStyle name="40% - Accent3 9 3 11" xfId="11975"/>
    <cellStyle name="40% - Accent3 9 3 2" xfId="11976"/>
    <cellStyle name="40% - Accent3 9 3 2 2" xfId="11977"/>
    <cellStyle name="40% - Accent3 9 3 2 2 2" xfId="11978"/>
    <cellStyle name="40% - Accent3 9 3 2 2 2 2" xfId="11979"/>
    <cellStyle name="40% - Accent3 9 3 2 2 2 2 2" xfId="11980"/>
    <cellStyle name="40% - Accent3 9 3 2 2 2 3" xfId="11981"/>
    <cellStyle name="40% - Accent3 9 3 2 2 3" xfId="11982"/>
    <cellStyle name="40% - Accent3 9 3 2 2 3 2" xfId="11983"/>
    <cellStyle name="40% - Accent3 9 3 2 2 4" xfId="11984"/>
    <cellStyle name="40% - Accent3 9 3 2 3" xfId="11985"/>
    <cellStyle name="40% - Accent3 9 3 2 3 2" xfId="11986"/>
    <cellStyle name="40% - Accent3 9 3 2 3 2 2" xfId="11987"/>
    <cellStyle name="40% - Accent3 9 3 2 3 2 2 2" xfId="11988"/>
    <cellStyle name="40% - Accent3 9 3 2 3 2 3" xfId="11989"/>
    <cellStyle name="40% - Accent3 9 3 2 3 3" xfId="11990"/>
    <cellStyle name="40% - Accent3 9 3 2 3 3 2" xfId="11991"/>
    <cellStyle name="40% - Accent3 9 3 2 3 4" xfId="11992"/>
    <cellStyle name="40% - Accent3 9 3 2 4" xfId="11993"/>
    <cellStyle name="40% - Accent3 9 3 2 4 2" xfId="11994"/>
    <cellStyle name="40% - Accent3 9 3 2 4 2 2" xfId="11995"/>
    <cellStyle name="40% - Accent3 9 3 2 4 2 2 2" xfId="11996"/>
    <cellStyle name="40% - Accent3 9 3 2 4 2 3" xfId="11997"/>
    <cellStyle name="40% - Accent3 9 3 2 4 3" xfId="11998"/>
    <cellStyle name="40% - Accent3 9 3 2 4 3 2" xfId="11999"/>
    <cellStyle name="40% - Accent3 9 3 2 4 4" xfId="12000"/>
    <cellStyle name="40% - Accent3 9 3 2 5" xfId="12001"/>
    <cellStyle name="40% - Accent3 9 3 2 5 2" xfId="12002"/>
    <cellStyle name="40% - Accent3 9 3 2 5 2 2" xfId="12003"/>
    <cellStyle name="40% - Accent3 9 3 2 5 2 2 2" xfId="12004"/>
    <cellStyle name="40% - Accent3 9 3 2 5 2 3" xfId="12005"/>
    <cellStyle name="40% - Accent3 9 3 2 5 3" xfId="12006"/>
    <cellStyle name="40% - Accent3 9 3 2 5 3 2" xfId="12007"/>
    <cellStyle name="40% - Accent3 9 3 2 5 4" xfId="12008"/>
    <cellStyle name="40% - Accent3 9 3 2 6" xfId="12009"/>
    <cellStyle name="40% - Accent3 9 3 2 6 2" xfId="12010"/>
    <cellStyle name="40% - Accent3 9 3 2 6 2 2" xfId="12011"/>
    <cellStyle name="40% - Accent3 9 3 2 6 3" xfId="12012"/>
    <cellStyle name="40% - Accent3 9 3 2 7" xfId="12013"/>
    <cellStyle name="40% - Accent3 9 3 2 7 2" xfId="12014"/>
    <cellStyle name="40% - Accent3 9 3 2 8" xfId="12015"/>
    <cellStyle name="40% - Accent3 9 3 2 9" xfId="12016"/>
    <cellStyle name="40% - Accent3 9 3 3" xfId="12017"/>
    <cellStyle name="40% - Accent3 9 3 3 2" xfId="12018"/>
    <cellStyle name="40% - Accent3 9 3 3 2 2" xfId="12019"/>
    <cellStyle name="40% - Accent3 9 3 3 2 2 2" xfId="12020"/>
    <cellStyle name="40% - Accent3 9 3 3 2 2 2 2" xfId="12021"/>
    <cellStyle name="40% - Accent3 9 3 3 2 2 3" xfId="12022"/>
    <cellStyle name="40% - Accent3 9 3 3 2 3" xfId="12023"/>
    <cellStyle name="40% - Accent3 9 3 3 2 3 2" xfId="12024"/>
    <cellStyle name="40% - Accent3 9 3 3 2 4" xfId="12025"/>
    <cellStyle name="40% - Accent3 9 3 3 3" xfId="12026"/>
    <cellStyle name="40% - Accent3 9 3 3 3 2" xfId="12027"/>
    <cellStyle name="40% - Accent3 9 3 3 3 2 2" xfId="12028"/>
    <cellStyle name="40% - Accent3 9 3 3 3 2 2 2" xfId="12029"/>
    <cellStyle name="40% - Accent3 9 3 3 3 2 3" xfId="12030"/>
    <cellStyle name="40% - Accent3 9 3 3 3 3" xfId="12031"/>
    <cellStyle name="40% - Accent3 9 3 3 3 3 2" xfId="12032"/>
    <cellStyle name="40% - Accent3 9 3 3 3 4" xfId="12033"/>
    <cellStyle name="40% - Accent3 9 3 3 4" xfId="12034"/>
    <cellStyle name="40% - Accent3 9 3 3 4 2" xfId="12035"/>
    <cellStyle name="40% - Accent3 9 3 3 4 2 2" xfId="12036"/>
    <cellStyle name="40% - Accent3 9 3 3 4 2 2 2" xfId="12037"/>
    <cellStyle name="40% - Accent3 9 3 3 4 2 3" xfId="12038"/>
    <cellStyle name="40% - Accent3 9 3 3 4 3" xfId="12039"/>
    <cellStyle name="40% - Accent3 9 3 3 4 3 2" xfId="12040"/>
    <cellStyle name="40% - Accent3 9 3 3 4 4" xfId="12041"/>
    <cellStyle name="40% - Accent3 9 3 3 5" xfId="12042"/>
    <cellStyle name="40% - Accent3 9 3 3 5 2" xfId="12043"/>
    <cellStyle name="40% - Accent3 9 3 3 5 2 2" xfId="12044"/>
    <cellStyle name="40% - Accent3 9 3 3 5 3" xfId="12045"/>
    <cellStyle name="40% - Accent3 9 3 3 6" xfId="12046"/>
    <cellStyle name="40% - Accent3 9 3 3 6 2" xfId="12047"/>
    <cellStyle name="40% - Accent3 9 3 3 7" xfId="12048"/>
    <cellStyle name="40% - Accent3 9 3 4" xfId="12049"/>
    <cellStyle name="40% - Accent3 9 3 4 2" xfId="12050"/>
    <cellStyle name="40% - Accent3 9 3 4 2 2" xfId="12051"/>
    <cellStyle name="40% - Accent3 9 3 4 2 2 2" xfId="12052"/>
    <cellStyle name="40% - Accent3 9 3 4 2 3" xfId="12053"/>
    <cellStyle name="40% - Accent3 9 3 4 3" xfId="12054"/>
    <cellStyle name="40% - Accent3 9 3 4 3 2" xfId="12055"/>
    <cellStyle name="40% - Accent3 9 3 4 4" xfId="12056"/>
    <cellStyle name="40% - Accent3 9 3 5" xfId="12057"/>
    <cellStyle name="40% - Accent3 9 3 5 2" xfId="12058"/>
    <cellStyle name="40% - Accent3 9 3 5 2 2" xfId="12059"/>
    <cellStyle name="40% - Accent3 9 3 5 2 2 2" xfId="12060"/>
    <cellStyle name="40% - Accent3 9 3 5 2 3" xfId="12061"/>
    <cellStyle name="40% - Accent3 9 3 5 3" xfId="12062"/>
    <cellStyle name="40% - Accent3 9 3 5 3 2" xfId="12063"/>
    <cellStyle name="40% - Accent3 9 3 5 4" xfId="12064"/>
    <cellStyle name="40% - Accent3 9 3 6" xfId="12065"/>
    <cellStyle name="40% - Accent3 9 3 6 2" xfId="12066"/>
    <cellStyle name="40% - Accent3 9 3 6 2 2" xfId="12067"/>
    <cellStyle name="40% - Accent3 9 3 6 2 2 2" xfId="12068"/>
    <cellStyle name="40% - Accent3 9 3 6 2 3" xfId="12069"/>
    <cellStyle name="40% - Accent3 9 3 6 3" xfId="12070"/>
    <cellStyle name="40% - Accent3 9 3 6 3 2" xfId="12071"/>
    <cellStyle name="40% - Accent3 9 3 6 4" xfId="12072"/>
    <cellStyle name="40% - Accent3 9 3 7" xfId="12073"/>
    <cellStyle name="40% - Accent3 9 3 7 2" xfId="12074"/>
    <cellStyle name="40% - Accent3 9 3 7 2 2" xfId="12075"/>
    <cellStyle name="40% - Accent3 9 3 7 2 2 2" xfId="12076"/>
    <cellStyle name="40% - Accent3 9 3 7 2 3" xfId="12077"/>
    <cellStyle name="40% - Accent3 9 3 7 3" xfId="12078"/>
    <cellStyle name="40% - Accent3 9 3 7 3 2" xfId="12079"/>
    <cellStyle name="40% - Accent3 9 3 7 4" xfId="12080"/>
    <cellStyle name="40% - Accent3 9 3 8" xfId="12081"/>
    <cellStyle name="40% - Accent3 9 3 8 2" xfId="12082"/>
    <cellStyle name="40% - Accent3 9 3 8 2 2" xfId="12083"/>
    <cellStyle name="40% - Accent3 9 3 8 3" xfId="12084"/>
    <cellStyle name="40% - Accent3 9 3 9" xfId="12085"/>
    <cellStyle name="40% - Accent3 9 3 9 2" xfId="12086"/>
    <cellStyle name="40% - Accent3 9 4" xfId="12087"/>
    <cellStyle name="40% - Accent3 9 4 2" xfId="12088"/>
    <cellStyle name="40% - Accent3 9 4 2 2" xfId="12089"/>
    <cellStyle name="40% - Accent3 9 4 2 2 2" xfId="12090"/>
    <cellStyle name="40% - Accent3 9 4 2 2 2 2" xfId="12091"/>
    <cellStyle name="40% - Accent3 9 4 2 2 3" xfId="12092"/>
    <cellStyle name="40% - Accent3 9 4 2 3" xfId="12093"/>
    <cellStyle name="40% - Accent3 9 4 2 3 2" xfId="12094"/>
    <cellStyle name="40% - Accent3 9 4 2 4" xfId="12095"/>
    <cellStyle name="40% - Accent3 9 4 3" xfId="12096"/>
    <cellStyle name="40% - Accent3 9 4 3 2" xfId="12097"/>
    <cellStyle name="40% - Accent3 9 4 3 2 2" xfId="12098"/>
    <cellStyle name="40% - Accent3 9 4 3 2 2 2" xfId="12099"/>
    <cellStyle name="40% - Accent3 9 4 3 2 3" xfId="12100"/>
    <cellStyle name="40% - Accent3 9 4 3 3" xfId="12101"/>
    <cellStyle name="40% - Accent3 9 4 3 3 2" xfId="12102"/>
    <cellStyle name="40% - Accent3 9 4 3 4" xfId="12103"/>
    <cellStyle name="40% - Accent3 9 4 4" xfId="12104"/>
    <cellStyle name="40% - Accent3 9 4 4 2" xfId="12105"/>
    <cellStyle name="40% - Accent3 9 4 4 2 2" xfId="12106"/>
    <cellStyle name="40% - Accent3 9 4 4 2 2 2" xfId="12107"/>
    <cellStyle name="40% - Accent3 9 4 4 2 3" xfId="12108"/>
    <cellStyle name="40% - Accent3 9 4 4 3" xfId="12109"/>
    <cellStyle name="40% - Accent3 9 4 4 3 2" xfId="12110"/>
    <cellStyle name="40% - Accent3 9 4 4 4" xfId="12111"/>
    <cellStyle name="40% - Accent3 9 4 5" xfId="12112"/>
    <cellStyle name="40% - Accent3 9 4 5 2" xfId="12113"/>
    <cellStyle name="40% - Accent3 9 4 5 2 2" xfId="12114"/>
    <cellStyle name="40% - Accent3 9 4 5 2 2 2" xfId="12115"/>
    <cellStyle name="40% - Accent3 9 4 5 2 3" xfId="12116"/>
    <cellStyle name="40% - Accent3 9 4 5 3" xfId="12117"/>
    <cellStyle name="40% - Accent3 9 4 5 3 2" xfId="12118"/>
    <cellStyle name="40% - Accent3 9 4 5 4" xfId="12119"/>
    <cellStyle name="40% - Accent3 9 4 6" xfId="12120"/>
    <cellStyle name="40% - Accent3 9 4 6 2" xfId="12121"/>
    <cellStyle name="40% - Accent3 9 4 6 2 2" xfId="12122"/>
    <cellStyle name="40% - Accent3 9 4 6 3" xfId="12123"/>
    <cellStyle name="40% - Accent3 9 4 7" xfId="12124"/>
    <cellStyle name="40% - Accent3 9 4 7 2" xfId="12125"/>
    <cellStyle name="40% - Accent3 9 4 8" xfId="12126"/>
    <cellStyle name="40% - Accent3 9 4 9" xfId="12127"/>
    <cellStyle name="40% - Accent3 9 5" xfId="12128"/>
    <cellStyle name="40% - Accent3 9 5 2" xfId="12129"/>
    <cellStyle name="40% - Accent3 9 5 2 2" xfId="12130"/>
    <cellStyle name="40% - Accent3 9 5 2 2 2" xfId="12131"/>
    <cellStyle name="40% - Accent3 9 5 2 2 2 2" xfId="12132"/>
    <cellStyle name="40% - Accent3 9 5 2 2 3" xfId="12133"/>
    <cellStyle name="40% - Accent3 9 5 2 3" xfId="12134"/>
    <cellStyle name="40% - Accent3 9 5 2 3 2" xfId="12135"/>
    <cellStyle name="40% - Accent3 9 5 2 4" xfId="12136"/>
    <cellStyle name="40% - Accent3 9 5 3" xfId="12137"/>
    <cellStyle name="40% - Accent3 9 5 3 2" xfId="12138"/>
    <cellStyle name="40% - Accent3 9 5 3 2 2" xfId="12139"/>
    <cellStyle name="40% - Accent3 9 5 3 2 2 2" xfId="12140"/>
    <cellStyle name="40% - Accent3 9 5 3 2 3" xfId="12141"/>
    <cellStyle name="40% - Accent3 9 5 3 3" xfId="12142"/>
    <cellStyle name="40% - Accent3 9 5 3 3 2" xfId="12143"/>
    <cellStyle name="40% - Accent3 9 5 3 4" xfId="12144"/>
    <cellStyle name="40% - Accent3 9 5 4" xfId="12145"/>
    <cellStyle name="40% - Accent3 9 5 4 2" xfId="12146"/>
    <cellStyle name="40% - Accent3 9 5 4 2 2" xfId="12147"/>
    <cellStyle name="40% - Accent3 9 5 4 2 2 2" xfId="12148"/>
    <cellStyle name="40% - Accent3 9 5 4 2 3" xfId="12149"/>
    <cellStyle name="40% - Accent3 9 5 4 3" xfId="12150"/>
    <cellStyle name="40% - Accent3 9 5 4 3 2" xfId="12151"/>
    <cellStyle name="40% - Accent3 9 5 4 4" xfId="12152"/>
    <cellStyle name="40% - Accent3 9 5 5" xfId="12153"/>
    <cellStyle name="40% - Accent3 9 5 5 2" xfId="12154"/>
    <cellStyle name="40% - Accent3 9 5 5 2 2" xfId="12155"/>
    <cellStyle name="40% - Accent3 9 5 5 2 2 2" xfId="12156"/>
    <cellStyle name="40% - Accent3 9 5 5 2 3" xfId="12157"/>
    <cellStyle name="40% - Accent3 9 5 5 3" xfId="12158"/>
    <cellStyle name="40% - Accent3 9 5 5 3 2" xfId="12159"/>
    <cellStyle name="40% - Accent3 9 5 5 4" xfId="12160"/>
    <cellStyle name="40% - Accent3 9 5 6" xfId="12161"/>
    <cellStyle name="40% - Accent3 9 5 6 2" xfId="12162"/>
    <cellStyle name="40% - Accent3 9 5 6 2 2" xfId="12163"/>
    <cellStyle name="40% - Accent3 9 5 6 3" xfId="12164"/>
    <cellStyle name="40% - Accent3 9 5 7" xfId="12165"/>
    <cellStyle name="40% - Accent3 9 5 7 2" xfId="12166"/>
    <cellStyle name="40% - Accent3 9 5 8" xfId="12167"/>
    <cellStyle name="40% - Accent3 9 5 9" xfId="12168"/>
    <cellStyle name="40% - Accent3 9 6" xfId="12169"/>
    <cellStyle name="40% - Accent3 9 6 2" xfId="12170"/>
    <cellStyle name="40% - Accent3 9 6 2 2" xfId="12171"/>
    <cellStyle name="40% - Accent3 9 6 2 2 2" xfId="12172"/>
    <cellStyle name="40% - Accent3 9 6 2 2 2 2" xfId="12173"/>
    <cellStyle name="40% - Accent3 9 6 2 2 3" xfId="12174"/>
    <cellStyle name="40% - Accent3 9 6 2 3" xfId="12175"/>
    <cellStyle name="40% - Accent3 9 6 2 3 2" xfId="12176"/>
    <cellStyle name="40% - Accent3 9 6 2 4" xfId="12177"/>
    <cellStyle name="40% - Accent3 9 6 3" xfId="12178"/>
    <cellStyle name="40% - Accent3 9 6 3 2" xfId="12179"/>
    <cellStyle name="40% - Accent3 9 6 3 2 2" xfId="12180"/>
    <cellStyle name="40% - Accent3 9 6 3 2 2 2" xfId="12181"/>
    <cellStyle name="40% - Accent3 9 6 3 2 3" xfId="12182"/>
    <cellStyle name="40% - Accent3 9 6 3 3" xfId="12183"/>
    <cellStyle name="40% - Accent3 9 6 3 3 2" xfId="12184"/>
    <cellStyle name="40% - Accent3 9 6 3 4" xfId="12185"/>
    <cellStyle name="40% - Accent3 9 6 4" xfId="12186"/>
    <cellStyle name="40% - Accent3 9 6 4 2" xfId="12187"/>
    <cellStyle name="40% - Accent3 9 6 4 2 2" xfId="12188"/>
    <cellStyle name="40% - Accent3 9 6 4 2 2 2" xfId="12189"/>
    <cellStyle name="40% - Accent3 9 6 4 2 3" xfId="12190"/>
    <cellStyle name="40% - Accent3 9 6 4 3" xfId="12191"/>
    <cellStyle name="40% - Accent3 9 6 4 3 2" xfId="12192"/>
    <cellStyle name="40% - Accent3 9 6 4 4" xfId="12193"/>
    <cellStyle name="40% - Accent3 9 6 5" xfId="12194"/>
    <cellStyle name="40% - Accent3 9 6 5 2" xfId="12195"/>
    <cellStyle name="40% - Accent3 9 6 5 2 2" xfId="12196"/>
    <cellStyle name="40% - Accent3 9 6 5 2 2 2" xfId="12197"/>
    <cellStyle name="40% - Accent3 9 6 5 2 3" xfId="12198"/>
    <cellStyle name="40% - Accent3 9 6 5 3" xfId="12199"/>
    <cellStyle name="40% - Accent3 9 6 5 3 2" xfId="12200"/>
    <cellStyle name="40% - Accent3 9 6 5 4" xfId="12201"/>
    <cellStyle name="40% - Accent3 9 6 6" xfId="12202"/>
    <cellStyle name="40% - Accent3 9 6 6 2" xfId="12203"/>
    <cellStyle name="40% - Accent3 9 6 6 2 2" xfId="12204"/>
    <cellStyle name="40% - Accent3 9 6 6 3" xfId="12205"/>
    <cellStyle name="40% - Accent3 9 6 7" xfId="12206"/>
    <cellStyle name="40% - Accent3 9 6 7 2" xfId="12207"/>
    <cellStyle name="40% - Accent3 9 6 8" xfId="12208"/>
    <cellStyle name="40% - Accent3 9 6 9" xfId="12209"/>
    <cellStyle name="40% - Accent3 9 7" xfId="12210"/>
    <cellStyle name="40% - Accent3 9 7 10" xfId="12211"/>
    <cellStyle name="40% - Accent3 9 7 2" xfId="12212"/>
    <cellStyle name="40% - Accent3 9 7 2 2" xfId="12213"/>
    <cellStyle name="40% - Accent3 9 7 2 2 2" xfId="12214"/>
    <cellStyle name="40% - Accent3 9 7 2 2 2 2" xfId="12215"/>
    <cellStyle name="40% - Accent3 9 7 2 2 3" xfId="12216"/>
    <cellStyle name="40% - Accent3 9 7 2 3" xfId="12217"/>
    <cellStyle name="40% - Accent3 9 7 2 3 2" xfId="12218"/>
    <cellStyle name="40% - Accent3 9 7 2 4" xfId="12219"/>
    <cellStyle name="40% - Accent3 9 7 3" xfId="12220"/>
    <cellStyle name="40% - Accent3 9 7 3 2" xfId="12221"/>
    <cellStyle name="40% - Accent3 9 7 3 2 2" xfId="12222"/>
    <cellStyle name="40% - Accent3 9 7 3 2 2 2" xfId="12223"/>
    <cellStyle name="40% - Accent3 9 7 3 2 3" xfId="12224"/>
    <cellStyle name="40% - Accent3 9 7 3 3" xfId="12225"/>
    <cellStyle name="40% - Accent3 9 7 3 3 2" xfId="12226"/>
    <cellStyle name="40% - Accent3 9 7 3 4" xfId="12227"/>
    <cellStyle name="40% - Accent3 9 7 4" xfId="12228"/>
    <cellStyle name="40% - Accent3 9 7 4 2" xfId="12229"/>
    <cellStyle name="40% - Accent3 9 7 4 2 2" xfId="12230"/>
    <cellStyle name="40% - Accent3 9 7 4 2 2 2" xfId="12231"/>
    <cellStyle name="40% - Accent3 9 7 4 2 3" xfId="12232"/>
    <cellStyle name="40% - Accent3 9 7 4 3" xfId="12233"/>
    <cellStyle name="40% - Accent3 9 7 4 3 2" xfId="12234"/>
    <cellStyle name="40% - Accent3 9 7 4 4" xfId="12235"/>
    <cellStyle name="40% - Accent3 9 7 5" xfId="12236"/>
    <cellStyle name="40% - Accent3 9 7 5 2" xfId="12237"/>
    <cellStyle name="40% - Accent3 9 7 5 2 2" xfId="12238"/>
    <cellStyle name="40% - Accent3 9 7 5 2 2 2" xfId="12239"/>
    <cellStyle name="40% - Accent3 9 7 5 2 3" xfId="12240"/>
    <cellStyle name="40% - Accent3 9 7 5 3" xfId="12241"/>
    <cellStyle name="40% - Accent3 9 7 5 3 2" xfId="12242"/>
    <cellStyle name="40% - Accent3 9 7 5 4" xfId="12243"/>
    <cellStyle name="40% - Accent3 9 7 6" xfId="12244"/>
    <cellStyle name="40% - Accent3 9 7 6 2" xfId="12245"/>
    <cellStyle name="40% - Accent3 9 7 6 2 2" xfId="12246"/>
    <cellStyle name="40% - Accent3 9 7 6 2 2 2" xfId="12247"/>
    <cellStyle name="40% - Accent3 9 7 6 2 3" xfId="12248"/>
    <cellStyle name="40% - Accent3 9 7 6 3" xfId="12249"/>
    <cellStyle name="40% - Accent3 9 7 6 3 2" xfId="12250"/>
    <cellStyle name="40% - Accent3 9 7 6 4" xfId="12251"/>
    <cellStyle name="40% - Accent3 9 7 7" xfId="12252"/>
    <cellStyle name="40% - Accent3 9 7 7 2" xfId="12253"/>
    <cellStyle name="40% - Accent3 9 7 7 2 2" xfId="12254"/>
    <cellStyle name="40% - Accent3 9 7 7 3" xfId="12255"/>
    <cellStyle name="40% - Accent3 9 7 8" xfId="12256"/>
    <cellStyle name="40% - Accent3 9 7 8 2" xfId="12257"/>
    <cellStyle name="40% - Accent3 9 7 9" xfId="12258"/>
    <cellStyle name="40% - Accent3 9 8" xfId="12259"/>
    <cellStyle name="40% - Accent3 9 8 2" xfId="12260"/>
    <cellStyle name="40% - Accent3 9 8 2 2" xfId="12261"/>
    <cellStyle name="40% - Accent3 9 8 2 2 2" xfId="12262"/>
    <cellStyle name="40% - Accent3 9 8 2 3" xfId="12263"/>
    <cellStyle name="40% - Accent3 9 8 3" xfId="12264"/>
    <cellStyle name="40% - Accent3 9 8 3 2" xfId="12265"/>
    <cellStyle name="40% - Accent3 9 8 4" xfId="12266"/>
    <cellStyle name="40% - Accent3 9 9" xfId="12267"/>
    <cellStyle name="40% - Accent3 9 9 2" xfId="12268"/>
    <cellStyle name="40% - Accent3 9 9 2 2" xfId="12269"/>
    <cellStyle name="40% - Accent3 9 9 2 2 2" xfId="12270"/>
    <cellStyle name="40% - Accent3 9 9 2 3" xfId="12271"/>
    <cellStyle name="40% - Accent3 9 9 3" xfId="12272"/>
    <cellStyle name="40% - Accent3 9 9 3 2" xfId="12273"/>
    <cellStyle name="40% - Accent3 9 9 4" xfId="12274"/>
    <cellStyle name="40% - Accent4 10" xfId="12275"/>
    <cellStyle name="40% - Accent4 10 2" xfId="12276"/>
    <cellStyle name="40% - Accent4 10 3" xfId="12277"/>
    <cellStyle name="40% - Accent4 10 3 2" xfId="12278"/>
    <cellStyle name="40% - Accent4 10 3 2 2" xfId="12279"/>
    <cellStyle name="40% - Accent4 10 3 2 2 2" xfId="12280"/>
    <cellStyle name="40% - Accent4 10 3 2 3" xfId="12281"/>
    <cellStyle name="40% - Accent4 10 3 3" xfId="12282"/>
    <cellStyle name="40% - Accent4 10 3 3 2" xfId="12283"/>
    <cellStyle name="40% - Accent4 10 3 4" xfId="12284"/>
    <cellStyle name="40% - Accent4 10 3 5" xfId="12285"/>
    <cellStyle name="40% - Accent4 10 4" xfId="12286"/>
    <cellStyle name="40% - Accent4 10 4 2" xfId="12287"/>
    <cellStyle name="40% - Accent4 10 4 2 2" xfId="12288"/>
    <cellStyle name="40% - Accent4 10 4 3" xfId="12289"/>
    <cellStyle name="40% - Accent4 10 5" xfId="12290"/>
    <cellStyle name="40% - Accent4 10 5 2" xfId="12291"/>
    <cellStyle name="40% - Accent4 10 6" xfId="12292"/>
    <cellStyle name="40% - Accent4 10 6 2" xfId="12293"/>
    <cellStyle name="40% - Accent4 10 7" xfId="12294"/>
    <cellStyle name="40% - Accent4 11" xfId="12295"/>
    <cellStyle name="40% - Accent4 11 10" xfId="12296"/>
    <cellStyle name="40% - Accent4 11 2" xfId="12297"/>
    <cellStyle name="40% - Accent4 11 2 2" xfId="12298"/>
    <cellStyle name="40% - Accent4 11 2 2 2" xfId="12299"/>
    <cellStyle name="40% - Accent4 11 2 2 2 2" xfId="12300"/>
    <cellStyle name="40% - Accent4 11 2 2 3" xfId="12301"/>
    <cellStyle name="40% - Accent4 11 2 3" xfId="12302"/>
    <cellStyle name="40% - Accent4 11 2 3 2" xfId="12303"/>
    <cellStyle name="40% - Accent4 11 2 4" xfId="12304"/>
    <cellStyle name="40% - Accent4 11 3" xfId="12305"/>
    <cellStyle name="40% - Accent4 11 3 2" xfId="12306"/>
    <cellStyle name="40% - Accent4 11 3 2 2" xfId="12307"/>
    <cellStyle name="40% - Accent4 11 3 2 2 2" xfId="12308"/>
    <cellStyle name="40% - Accent4 11 3 2 3" xfId="12309"/>
    <cellStyle name="40% - Accent4 11 3 3" xfId="12310"/>
    <cellStyle name="40% - Accent4 11 3 3 2" xfId="12311"/>
    <cellStyle name="40% - Accent4 11 3 4" xfId="12312"/>
    <cellStyle name="40% - Accent4 11 4" xfId="12313"/>
    <cellStyle name="40% - Accent4 11 4 2" xfId="12314"/>
    <cellStyle name="40% - Accent4 11 4 2 2" xfId="12315"/>
    <cellStyle name="40% - Accent4 11 4 2 2 2" xfId="12316"/>
    <cellStyle name="40% - Accent4 11 4 2 3" xfId="12317"/>
    <cellStyle name="40% - Accent4 11 4 3" xfId="12318"/>
    <cellStyle name="40% - Accent4 11 4 3 2" xfId="12319"/>
    <cellStyle name="40% - Accent4 11 4 4" xfId="12320"/>
    <cellStyle name="40% - Accent4 11 5" xfId="12321"/>
    <cellStyle name="40% - Accent4 11 5 2" xfId="12322"/>
    <cellStyle name="40% - Accent4 11 5 2 2" xfId="12323"/>
    <cellStyle name="40% - Accent4 11 5 2 2 2" xfId="12324"/>
    <cellStyle name="40% - Accent4 11 5 2 3" xfId="12325"/>
    <cellStyle name="40% - Accent4 11 5 3" xfId="12326"/>
    <cellStyle name="40% - Accent4 11 5 3 2" xfId="12327"/>
    <cellStyle name="40% - Accent4 11 5 4" xfId="12328"/>
    <cellStyle name="40% - Accent4 11 6" xfId="12329"/>
    <cellStyle name="40% - Accent4 11 6 2" xfId="12330"/>
    <cellStyle name="40% - Accent4 11 6 2 2" xfId="12331"/>
    <cellStyle name="40% - Accent4 11 6 3" xfId="12332"/>
    <cellStyle name="40% - Accent4 11 7" xfId="12333"/>
    <cellStyle name="40% - Accent4 11 7 2" xfId="12334"/>
    <cellStyle name="40% - Accent4 11 8" xfId="12335"/>
    <cellStyle name="40% - Accent4 11 8 2" xfId="12336"/>
    <cellStyle name="40% - Accent4 11 9" xfId="12337"/>
    <cellStyle name="40% - Accent4 12" xfId="12338"/>
    <cellStyle name="40% - Accent4 12 2" xfId="12339"/>
    <cellStyle name="40% - Accent4 12 2 2" xfId="12340"/>
    <cellStyle name="40% - Accent4 12 3" xfId="12341"/>
    <cellStyle name="40% - Accent4 12 3 2" xfId="12342"/>
    <cellStyle name="40% - Accent4 12 4" xfId="12343"/>
    <cellStyle name="40% - Accent4 13" xfId="12344"/>
    <cellStyle name="40% - Accent4 13 2" xfId="12345"/>
    <cellStyle name="40% - Accent4 13 2 2" xfId="12346"/>
    <cellStyle name="40% - Accent4 13 3" xfId="12347"/>
    <cellStyle name="40% - Accent4 14" xfId="12348"/>
    <cellStyle name="40% - Accent4 15" xfId="12349"/>
    <cellStyle name="40% - Accent4 15 2" xfId="12350"/>
    <cellStyle name="40% - Accent4 16" xfId="12351"/>
    <cellStyle name="40% - Accent4 17" xfId="12352"/>
    <cellStyle name="40% - Accent4 18" xfId="12353"/>
    <cellStyle name="40% - Accent4 19" xfId="12354"/>
    <cellStyle name="40% - Accent4 2" xfId="12355"/>
    <cellStyle name="40% - Accent4 2 10" xfId="12356"/>
    <cellStyle name="40% - Accent4 2 11" xfId="12357"/>
    <cellStyle name="40% - Accent4 2 12" xfId="12358"/>
    <cellStyle name="40% - Accent4 2 13" xfId="12359"/>
    <cellStyle name="40% - Accent4 2 14" xfId="12360"/>
    <cellStyle name="40% - Accent4 2 15" xfId="12361"/>
    <cellStyle name="40% - Accent4 2 16" xfId="12362"/>
    <cellStyle name="40% - Accent4 2 17" xfId="12363"/>
    <cellStyle name="40% - Accent4 2 18" xfId="12364"/>
    <cellStyle name="40% - Accent4 2 2" xfId="12365"/>
    <cellStyle name="40% - Accent4 2 2 2" xfId="12366"/>
    <cellStyle name="40% - Accent4 2 2 3" xfId="12367"/>
    <cellStyle name="40% - Accent4 2 2 4" xfId="12368"/>
    <cellStyle name="40% - Accent4 2 2 5" xfId="12369"/>
    <cellStyle name="40% - Accent4 2 2_Sheet1" xfId="12370"/>
    <cellStyle name="40% - Accent4 2 3" xfId="12371"/>
    <cellStyle name="40% - Accent4 2 4" xfId="12372"/>
    <cellStyle name="40% - Accent4 2 5" xfId="12373"/>
    <cellStyle name="40% - Accent4 2 6" xfId="12374"/>
    <cellStyle name="40% - Accent4 2 7" xfId="12375"/>
    <cellStyle name="40% - Accent4 2 8" xfId="12376"/>
    <cellStyle name="40% - Accent4 2 9" xfId="12377"/>
    <cellStyle name="40% - Accent4 2_BallGrid" xfId="12378"/>
    <cellStyle name="40% - Accent4 20" xfId="12379"/>
    <cellStyle name="40% - Accent4 3" xfId="12380"/>
    <cellStyle name="40% - Accent4 3 10" xfId="12381"/>
    <cellStyle name="40% - Accent4 3 2" xfId="12382"/>
    <cellStyle name="40% - Accent4 3 3" xfId="12383"/>
    <cellStyle name="40% - Accent4 3 4" xfId="12384"/>
    <cellStyle name="40% - Accent4 3 5" xfId="12385"/>
    <cellStyle name="40% - Accent4 3 6" xfId="12386"/>
    <cellStyle name="40% - Accent4 3 7" xfId="12387"/>
    <cellStyle name="40% - Accent4 3 8" xfId="12388"/>
    <cellStyle name="40% - Accent4 3 9" xfId="12389"/>
    <cellStyle name="40% - Accent4 3_BallGrid" xfId="12390"/>
    <cellStyle name="40% - Accent4 4" xfId="12391"/>
    <cellStyle name="40% - Accent4 4 2" xfId="12392"/>
    <cellStyle name="40% - Accent4 4 2 2" xfId="12393"/>
    <cellStyle name="40% - Accent4 4 3" xfId="12394"/>
    <cellStyle name="40% - Accent4 4 3 2" xfId="12395"/>
    <cellStyle name="40% - Accent4 4 4" xfId="12396"/>
    <cellStyle name="40% - Accent4 4 5" xfId="12397"/>
    <cellStyle name="40% - Accent4 4 6" xfId="12398"/>
    <cellStyle name="40% - Accent4 4 7" xfId="12399"/>
    <cellStyle name="40% - Accent4 4 8" xfId="12400"/>
    <cellStyle name="40% - Accent4 4 9" xfId="12401"/>
    <cellStyle name="40% - Accent4 5" xfId="12402"/>
    <cellStyle name="40% - Accent4 5 10" xfId="12403"/>
    <cellStyle name="40% - Accent4 5 10 2" xfId="12404"/>
    <cellStyle name="40% - Accent4 5 11" xfId="12405"/>
    <cellStyle name="40% - Accent4 5 12" xfId="12406"/>
    <cellStyle name="40% - Accent4 5 2" xfId="12407"/>
    <cellStyle name="40% - Accent4 5 2 2" xfId="12408"/>
    <cellStyle name="40% - Accent4 5 2 2 2" xfId="12409"/>
    <cellStyle name="40% - Accent4 5 2 2 2 2" xfId="12410"/>
    <cellStyle name="40% - Accent4 5 2 2 3" xfId="12411"/>
    <cellStyle name="40% - Accent4 5 2 3" xfId="12412"/>
    <cellStyle name="40% - Accent4 5 2 3 2" xfId="12413"/>
    <cellStyle name="40% - Accent4 5 2 4" xfId="12414"/>
    <cellStyle name="40% - Accent4 5 2 4 2" xfId="12415"/>
    <cellStyle name="40% - Accent4 5 2 5" xfId="12416"/>
    <cellStyle name="40% - Accent4 5 3" xfId="12417"/>
    <cellStyle name="40% - Accent4 5 3 2" xfId="12418"/>
    <cellStyle name="40% - Accent4 5 4" xfId="12419"/>
    <cellStyle name="40% - Accent4 5 4 2" xfId="12420"/>
    <cellStyle name="40% - Accent4 5 4 2 2" xfId="12421"/>
    <cellStyle name="40% - Accent4 5 4 2 2 2" xfId="12422"/>
    <cellStyle name="40% - Accent4 5 4 2 3" xfId="12423"/>
    <cellStyle name="40% - Accent4 5 4 3" xfId="12424"/>
    <cellStyle name="40% - Accent4 5 4 3 2" xfId="12425"/>
    <cellStyle name="40% - Accent4 5 4 4" xfId="12426"/>
    <cellStyle name="40% - Accent4 5 5" xfId="12427"/>
    <cellStyle name="40% - Accent4 5 5 2" xfId="12428"/>
    <cellStyle name="40% - Accent4 5 5 2 2" xfId="12429"/>
    <cellStyle name="40% - Accent4 5 5 2 2 2" xfId="12430"/>
    <cellStyle name="40% - Accent4 5 5 2 3" xfId="12431"/>
    <cellStyle name="40% - Accent4 5 5 3" xfId="12432"/>
    <cellStyle name="40% - Accent4 5 5 3 2" xfId="12433"/>
    <cellStyle name="40% - Accent4 5 5 4" xfId="12434"/>
    <cellStyle name="40% - Accent4 5 6" xfId="12435"/>
    <cellStyle name="40% - Accent4 5 6 2" xfId="12436"/>
    <cellStyle name="40% - Accent4 5 6 2 2" xfId="12437"/>
    <cellStyle name="40% - Accent4 5 6 2 2 2" xfId="12438"/>
    <cellStyle name="40% - Accent4 5 6 2 3" xfId="12439"/>
    <cellStyle name="40% - Accent4 5 6 3" xfId="12440"/>
    <cellStyle name="40% - Accent4 5 6 3 2" xfId="12441"/>
    <cellStyle name="40% - Accent4 5 6 4" xfId="12442"/>
    <cellStyle name="40% - Accent4 5 7" xfId="12443"/>
    <cellStyle name="40% - Accent4 5 7 2" xfId="12444"/>
    <cellStyle name="40% - Accent4 5 7 2 2" xfId="12445"/>
    <cellStyle name="40% - Accent4 5 7 2 2 2" xfId="12446"/>
    <cellStyle name="40% - Accent4 5 7 2 3" xfId="12447"/>
    <cellStyle name="40% - Accent4 5 7 3" xfId="12448"/>
    <cellStyle name="40% - Accent4 5 7 3 2" xfId="12449"/>
    <cellStyle name="40% - Accent4 5 7 4" xfId="12450"/>
    <cellStyle name="40% - Accent4 5 8" xfId="12451"/>
    <cellStyle name="40% - Accent4 5 8 2" xfId="12452"/>
    <cellStyle name="40% - Accent4 5 8 2 2" xfId="12453"/>
    <cellStyle name="40% - Accent4 5 8 3" xfId="12454"/>
    <cellStyle name="40% - Accent4 5 9" xfId="12455"/>
    <cellStyle name="40% - Accent4 5 9 2" xfId="12456"/>
    <cellStyle name="40% - Accent4 6" xfId="12457"/>
    <cellStyle name="40% - Accent4 6 10" xfId="12458"/>
    <cellStyle name="40% - Accent4 6 2" xfId="12459"/>
    <cellStyle name="40% - Accent4 6 2 2" xfId="12460"/>
    <cellStyle name="40% - Accent4 6 2 2 2" xfId="12461"/>
    <cellStyle name="40% - Accent4 6 2 2 2 2" xfId="12462"/>
    <cellStyle name="40% - Accent4 6 2 2 3" xfId="12463"/>
    <cellStyle name="40% - Accent4 6 2 3" xfId="12464"/>
    <cellStyle name="40% - Accent4 6 2 3 2" xfId="12465"/>
    <cellStyle name="40% - Accent4 6 2 4" xfId="12466"/>
    <cellStyle name="40% - Accent4 6 2 4 2" xfId="12467"/>
    <cellStyle name="40% - Accent4 6 2 5" xfId="12468"/>
    <cellStyle name="40% - Accent4 6 3" xfId="12469"/>
    <cellStyle name="40% - Accent4 6 3 2" xfId="12470"/>
    <cellStyle name="40% - Accent4 6 3 2 2" xfId="12471"/>
    <cellStyle name="40% - Accent4 6 3 2 2 2" xfId="12472"/>
    <cellStyle name="40% - Accent4 6 3 2 3" xfId="12473"/>
    <cellStyle name="40% - Accent4 6 3 3" xfId="12474"/>
    <cellStyle name="40% - Accent4 6 3 3 2" xfId="12475"/>
    <cellStyle name="40% - Accent4 6 3 4" xfId="12476"/>
    <cellStyle name="40% - Accent4 6 3 5" xfId="12477"/>
    <cellStyle name="40% - Accent4 6 4" xfId="12478"/>
    <cellStyle name="40% - Accent4 6 4 2" xfId="12479"/>
    <cellStyle name="40% - Accent4 6 4 2 2" xfId="12480"/>
    <cellStyle name="40% - Accent4 6 4 2 2 2" xfId="12481"/>
    <cellStyle name="40% - Accent4 6 4 2 3" xfId="12482"/>
    <cellStyle name="40% - Accent4 6 4 3" xfId="12483"/>
    <cellStyle name="40% - Accent4 6 4 3 2" xfId="12484"/>
    <cellStyle name="40% - Accent4 6 4 4" xfId="12485"/>
    <cellStyle name="40% - Accent4 6 5" xfId="12486"/>
    <cellStyle name="40% - Accent4 6 5 2" xfId="12487"/>
    <cellStyle name="40% - Accent4 6 5 2 2" xfId="12488"/>
    <cellStyle name="40% - Accent4 6 5 2 2 2" xfId="12489"/>
    <cellStyle name="40% - Accent4 6 5 2 3" xfId="12490"/>
    <cellStyle name="40% - Accent4 6 5 3" xfId="12491"/>
    <cellStyle name="40% - Accent4 6 5 3 2" xfId="12492"/>
    <cellStyle name="40% - Accent4 6 5 4" xfId="12493"/>
    <cellStyle name="40% - Accent4 6 6" xfId="12494"/>
    <cellStyle name="40% - Accent4 6 6 2" xfId="12495"/>
    <cellStyle name="40% - Accent4 6 6 2 2" xfId="12496"/>
    <cellStyle name="40% - Accent4 6 6 3" xfId="12497"/>
    <cellStyle name="40% - Accent4 6 7" xfId="12498"/>
    <cellStyle name="40% - Accent4 6 7 2" xfId="12499"/>
    <cellStyle name="40% - Accent4 6 8" xfId="12500"/>
    <cellStyle name="40% - Accent4 6 8 2" xfId="12501"/>
    <cellStyle name="40% - Accent4 6 9" xfId="12502"/>
    <cellStyle name="40% - Accent4 7" xfId="12503"/>
    <cellStyle name="40% - Accent4 7 10" xfId="12504"/>
    <cellStyle name="40% - Accent4 7 2" xfId="12505"/>
    <cellStyle name="40% - Accent4 7 2 2" xfId="12506"/>
    <cellStyle name="40% - Accent4 7 2 2 2" xfId="12507"/>
    <cellStyle name="40% - Accent4 7 2 2 2 2" xfId="12508"/>
    <cellStyle name="40% - Accent4 7 2 2 3" xfId="12509"/>
    <cellStyle name="40% - Accent4 7 2 3" xfId="12510"/>
    <cellStyle name="40% - Accent4 7 2 3 2" xfId="12511"/>
    <cellStyle name="40% - Accent4 7 2 4" xfId="12512"/>
    <cellStyle name="40% - Accent4 7 2 4 2" xfId="12513"/>
    <cellStyle name="40% - Accent4 7 2 5" xfId="12514"/>
    <cellStyle name="40% - Accent4 7 3" xfId="12515"/>
    <cellStyle name="40% - Accent4 7 3 2" xfId="12516"/>
    <cellStyle name="40% - Accent4 7 3 2 2" xfId="12517"/>
    <cellStyle name="40% - Accent4 7 3 2 2 2" xfId="12518"/>
    <cellStyle name="40% - Accent4 7 3 2 3" xfId="12519"/>
    <cellStyle name="40% - Accent4 7 3 3" xfId="12520"/>
    <cellStyle name="40% - Accent4 7 3 3 2" xfId="12521"/>
    <cellStyle name="40% - Accent4 7 3 4" xfId="12522"/>
    <cellStyle name="40% - Accent4 7 4" xfId="12523"/>
    <cellStyle name="40% - Accent4 7 4 2" xfId="12524"/>
    <cellStyle name="40% - Accent4 7 4 2 2" xfId="12525"/>
    <cellStyle name="40% - Accent4 7 4 2 2 2" xfId="12526"/>
    <cellStyle name="40% - Accent4 7 4 2 3" xfId="12527"/>
    <cellStyle name="40% - Accent4 7 4 3" xfId="12528"/>
    <cellStyle name="40% - Accent4 7 4 3 2" xfId="12529"/>
    <cellStyle name="40% - Accent4 7 4 4" xfId="12530"/>
    <cellStyle name="40% - Accent4 7 5" xfId="12531"/>
    <cellStyle name="40% - Accent4 7 5 2" xfId="12532"/>
    <cellStyle name="40% - Accent4 7 5 2 2" xfId="12533"/>
    <cellStyle name="40% - Accent4 7 5 2 2 2" xfId="12534"/>
    <cellStyle name="40% - Accent4 7 5 2 3" xfId="12535"/>
    <cellStyle name="40% - Accent4 7 5 3" xfId="12536"/>
    <cellStyle name="40% - Accent4 7 5 3 2" xfId="12537"/>
    <cellStyle name="40% - Accent4 7 5 4" xfId="12538"/>
    <cellStyle name="40% - Accent4 7 6" xfId="12539"/>
    <cellStyle name="40% - Accent4 7 6 2" xfId="12540"/>
    <cellStyle name="40% - Accent4 7 6 2 2" xfId="12541"/>
    <cellStyle name="40% - Accent4 7 6 3" xfId="12542"/>
    <cellStyle name="40% - Accent4 7 7" xfId="12543"/>
    <cellStyle name="40% - Accent4 7 7 2" xfId="12544"/>
    <cellStyle name="40% - Accent4 7 8" xfId="12545"/>
    <cellStyle name="40% - Accent4 7 8 2" xfId="12546"/>
    <cellStyle name="40% - Accent4 7 9" xfId="12547"/>
    <cellStyle name="40% - Accent4 8" xfId="12548"/>
    <cellStyle name="40% - Accent4 8 10" xfId="12549"/>
    <cellStyle name="40% - Accent4 8 2" xfId="12550"/>
    <cellStyle name="40% - Accent4 8 2 2" xfId="12551"/>
    <cellStyle name="40% - Accent4 8 2 2 2" xfId="12552"/>
    <cellStyle name="40% - Accent4 8 2 2 2 2" xfId="12553"/>
    <cellStyle name="40% - Accent4 8 2 2 3" xfId="12554"/>
    <cellStyle name="40% - Accent4 8 2 2 3 2" xfId="12555"/>
    <cellStyle name="40% - Accent4 8 2 2 4" xfId="12556"/>
    <cellStyle name="40% - Accent4 8 2 3" xfId="12557"/>
    <cellStyle name="40% - Accent4 8 2 3 2" xfId="12558"/>
    <cellStyle name="40% - Accent4 8 2 4" xfId="12559"/>
    <cellStyle name="40% - Accent4 8 2 4 2" xfId="12560"/>
    <cellStyle name="40% - Accent4 8 2 5" xfId="12561"/>
    <cellStyle name="40% - Accent4 8 3" xfId="12562"/>
    <cellStyle name="40% - Accent4 8 3 2" xfId="12563"/>
    <cellStyle name="40% - Accent4 8 3 2 2" xfId="12564"/>
    <cellStyle name="40% - Accent4 8 3 2 2 2" xfId="12565"/>
    <cellStyle name="40% - Accent4 8 3 2 3" xfId="12566"/>
    <cellStyle name="40% - Accent4 8 3 3" xfId="12567"/>
    <cellStyle name="40% - Accent4 8 3 3 2" xfId="12568"/>
    <cellStyle name="40% - Accent4 8 3 4" xfId="12569"/>
    <cellStyle name="40% - Accent4 8 3 4 2" xfId="12570"/>
    <cellStyle name="40% - Accent4 8 3 5" xfId="12571"/>
    <cellStyle name="40% - Accent4 8 4" xfId="12572"/>
    <cellStyle name="40% - Accent4 8 4 2" xfId="12573"/>
    <cellStyle name="40% - Accent4 8 4 2 2" xfId="12574"/>
    <cellStyle name="40% - Accent4 8 4 2 2 2" xfId="12575"/>
    <cellStyle name="40% - Accent4 8 4 2 3" xfId="12576"/>
    <cellStyle name="40% - Accent4 8 4 3" xfId="12577"/>
    <cellStyle name="40% - Accent4 8 4 3 2" xfId="12578"/>
    <cellStyle name="40% - Accent4 8 4 4" xfId="12579"/>
    <cellStyle name="40% - Accent4 8 5" xfId="12580"/>
    <cellStyle name="40% - Accent4 8 5 2" xfId="12581"/>
    <cellStyle name="40% - Accent4 8 5 2 2" xfId="12582"/>
    <cellStyle name="40% - Accent4 8 5 2 2 2" xfId="12583"/>
    <cellStyle name="40% - Accent4 8 5 2 3" xfId="12584"/>
    <cellStyle name="40% - Accent4 8 5 3" xfId="12585"/>
    <cellStyle name="40% - Accent4 8 5 3 2" xfId="12586"/>
    <cellStyle name="40% - Accent4 8 5 4" xfId="12587"/>
    <cellStyle name="40% - Accent4 8 6" xfId="12588"/>
    <cellStyle name="40% - Accent4 8 6 2" xfId="12589"/>
    <cellStyle name="40% - Accent4 8 6 2 2" xfId="12590"/>
    <cellStyle name="40% - Accent4 8 6 3" xfId="12591"/>
    <cellStyle name="40% - Accent4 8 7" xfId="12592"/>
    <cellStyle name="40% - Accent4 8 7 2" xfId="12593"/>
    <cellStyle name="40% - Accent4 8 8" xfId="12594"/>
    <cellStyle name="40% - Accent4 8 8 2" xfId="12595"/>
    <cellStyle name="40% - Accent4 8 9" xfId="12596"/>
    <cellStyle name="40% - Accent4 9" xfId="12597"/>
    <cellStyle name="40% - Accent4 9 10" xfId="12598"/>
    <cellStyle name="40% - Accent4 9 2" xfId="12599"/>
    <cellStyle name="40% - Accent4 9 2 2" xfId="12600"/>
    <cellStyle name="40% - Accent4 9 2 2 2" xfId="12601"/>
    <cellStyle name="40% - Accent4 9 2 2 2 2" xfId="12602"/>
    <cellStyle name="40% - Accent4 9 2 2 3" xfId="12603"/>
    <cellStyle name="40% - Accent4 9 2 3" xfId="12604"/>
    <cellStyle name="40% - Accent4 9 2 3 2" xfId="12605"/>
    <cellStyle name="40% - Accent4 9 2 4" xfId="12606"/>
    <cellStyle name="40% - Accent4 9 2 4 2" xfId="12607"/>
    <cellStyle name="40% - Accent4 9 2 5" xfId="12608"/>
    <cellStyle name="40% - Accent4 9 3" xfId="12609"/>
    <cellStyle name="40% - Accent4 9 3 2" xfId="12610"/>
    <cellStyle name="40% - Accent4 9 3 2 2" xfId="12611"/>
    <cellStyle name="40% - Accent4 9 3 2 2 2" xfId="12612"/>
    <cellStyle name="40% - Accent4 9 3 2 3" xfId="12613"/>
    <cellStyle name="40% - Accent4 9 3 3" xfId="12614"/>
    <cellStyle name="40% - Accent4 9 3 3 2" xfId="12615"/>
    <cellStyle name="40% - Accent4 9 3 4" xfId="12616"/>
    <cellStyle name="40% - Accent4 9 4" xfId="12617"/>
    <cellStyle name="40% - Accent4 9 4 2" xfId="12618"/>
    <cellStyle name="40% - Accent4 9 4 2 2" xfId="12619"/>
    <cellStyle name="40% - Accent4 9 4 2 2 2" xfId="12620"/>
    <cellStyle name="40% - Accent4 9 4 2 3" xfId="12621"/>
    <cellStyle name="40% - Accent4 9 4 3" xfId="12622"/>
    <cellStyle name="40% - Accent4 9 4 3 2" xfId="12623"/>
    <cellStyle name="40% - Accent4 9 4 4" xfId="12624"/>
    <cellStyle name="40% - Accent4 9 5" xfId="12625"/>
    <cellStyle name="40% - Accent4 9 5 2" xfId="12626"/>
    <cellStyle name="40% - Accent4 9 5 2 2" xfId="12627"/>
    <cellStyle name="40% - Accent4 9 5 2 2 2" xfId="12628"/>
    <cellStyle name="40% - Accent4 9 5 2 3" xfId="12629"/>
    <cellStyle name="40% - Accent4 9 5 3" xfId="12630"/>
    <cellStyle name="40% - Accent4 9 5 3 2" xfId="12631"/>
    <cellStyle name="40% - Accent4 9 5 4" xfId="12632"/>
    <cellStyle name="40% - Accent4 9 6" xfId="12633"/>
    <cellStyle name="40% - Accent4 9 6 2" xfId="12634"/>
    <cellStyle name="40% - Accent4 9 6 2 2" xfId="12635"/>
    <cellStyle name="40% - Accent4 9 6 3" xfId="12636"/>
    <cellStyle name="40% - Accent4 9 7" xfId="12637"/>
    <cellStyle name="40% - Accent4 9 7 2" xfId="12638"/>
    <cellStyle name="40% - Accent4 9 8" xfId="12639"/>
    <cellStyle name="40% - Accent4 9 8 2" xfId="12640"/>
    <cellStyle name="40% - Accent4 9 9" xfId="12641"/>
    <cellStyle name="40% - Accent5 10" xfId="12642"/>
    <cellStyle name="40% - Accent5 10 2" xfId="12643"/>
    <cellStyle name="40% - Accent5 10 2 2" xfId="12644"/>
    <cellStyle name="40% - Accent5 10 3" xfId="12645"/>
    <cellStyle name="40% - Accent5 10 4" xfId="12646"/>
    <cellStyle name="40% - Accent5 11" xfId="12647"/>
    <cellStyle name="40% - Accent5 11 2" xfId="12648"/>
    <cellStyle name="40% - Accent5 12" xfId="12649"/>
    <cellStyle name="40% - Accent5 12 2" xfId="12650"/>
    <cellStyle name="40% - Accent5 13" xfId="12651"/>
    <cellStyle name="40% - Accent5 13 2" xfId="12652"/>
    <cellStyle name="40% - Accent5 14" xfId="12653"/>
    <cellStyle name="40% - Accent5 15" xfId="12654"/>
    <cellStyle name="40% - Accent5 16" xfId="12655"/>
    <cellStyle name="40% - Accent5 17" xfId="12656"/>
    <cellStyle name="40% - Accent5 18" xfId="12657"/>
    <cellStyle name="40% - Accent5 2" xfId="12658"/>
    <cellStyle name="40% - Accent5 2 10" xfId="12659"/>
    <cellStyle name="40% - Accent5 2 11" xfId="12660"/>
    <cellStyle name="40% - Accent5 2 12" xfId="12661"/>
    <cellStyle name="40% - Accent5 2 13" xfId="12662"/>
    <cellStyle name="40% - Accent5 2 14" xfId="12663"/>
    <cellStyle name="40% - Accent5 2 15" xfId="12664"/>
    <cellStyle name="40% - Accent5 2 16" xfId="12665"/>
    <cellStyle name="40% - Accent5 2 17" xfId="12666"/>
    <cellStyle name="40% - Accent5 2 18" xfId="12667"/>
    <cellStyle name="40% - Accent5 2 2" xfId="12668"/>
    <cellStyle name="40% - Accent5 2 2 2" xfId="12669"/>
    <cellStyle name="40% - Accent5 2 2 3" xfId="12670"/>
    <cellStyle name="40% - Accent5 2 2 4" xfId="12671"/>
    <cellStyle name="40% - Accent5 2 2 5" xfId="12672"/>
    <cellStyle name="40% - Accent5 2 2_Sheet1" xfId="12673"/>
    <cellStyle name="40% - Accent5 2 3" xfId="12674"/>
    <cellStyle name="40% - Accent5 2 4" xfId="12675"/>
    <cellStyle name="40% - Accent5 2 5" xfId="12676"/>
    <cellStyle name="40% - Accent5 2 6" xfId="12677"/>
    <cellStyle name="40% - Accent5 2 7" xfId="12678"/>
    <cellStyle name="40% - Accent5 2 8" xfId="12679"/>
    <cellStyle name="40% - Accent5 2 9" xfId="12680"/>
    <cellStyle name="40% - Accent5 2_BallGrid" xfId="12681"/>
    <cellStyle name="40% - Accent5 3" xfId="12682"/>
    <cellStyle name="40% - Accent5 3 2" xfId="12683"/>
    <cellStyle name="40% - Accent5 3 3" xfId="12684"/>
    <cellStyle name="40% - Accent5 3 4" xfId="12685"/>
    <cellStyle name="40% - Accent5 4" xfId="12686"/>
    <cellStyle name="40% - Accent5 4 2" xfId="12687"/>
    <cellStyle name="40% - Accent5 4 3" xfId="12688"/>
    <cellStyle name="40% - Accent5 4 4" xfId="12689"/>
    <cellStyle name="40% - Accent5 4 5" xfId="12690"/>
    <cellStyle name="40% - Accent5 5" xfId="12691"/>
    <cellStyle name="40% - Accent5 5 10" xfId="12692"/>
    <cellStyle name="40% - Accent5 5 11" xfId="12693"/>
    <cellStyle name="40% - Accent5 5 12" xfId="12694"/>
    <cellStyle name="40% - Accent5 5 2" xfId="12695"/>
    <cellStyle name="40% - Accent5 5 2 2" xfId="12696"/>
    <cellStyle name="40% - Accent5 5 2 2 2" xfId="12697"/>
    <cellStyle name="40% - Accent5 5 2 2 2 2" xfId="12698"/>
    <cellStyle name="40% - Accent5 5 2 2 3" xfId="12699"/>
    <cellStyle name="40% - Accent5 5 2 3" xfId="12700"/>
    <cellStyle name="40% - Accent5 5 2 3 2" xfId="12701"/>
    <cellStyle name="40% - Accent5 5 2 4" xfId="12702"/>
    <cellStyle name="40% - Accent5 5 3" xfId="12703"/>
    <cellStyle name="40% - Accent5 5 4" xfId="12704"/>
    <cellStyle name="40% - Accent5 5 4 2" xfId="12705"/>
    <cellStyle name="40% - Accent5 5 4 2 2" xfId="12706"/>
    <cellStyle name="40% - Accent5 5 4 2 2 2" xfId="12707"/>
    <cellStyle name="40% - Accent5 5 4 2 3" xfId="12708"/>
    <cellStyle name="40% - Accent5 5 4 3" xfId="12709"/>
    <cellStyle name="40% - Accent5 5 4 3 2" xfId="12710"/>
    <cellStyle name="40% - Accent5 5 4 4" xfId="12711"/>
    <cellStyle name="40% - Accent5 5 5" xfId="12712"/>
    <cellStyle name="40% - Accent5 5 5 2" xfId="12713"/>
    <cellStyle name="40% - Accent5 5 5 2 2" xfId="12714"/>
    <cellStyle name="40% - Accent5 5 5 2 2 2" xfId="12715"/>
    <cellStyle name="40% - Accent5 5 5 2 3" xfId="12716"/>
    <cellStyle name="40% - Accent5 5 5 3" xfId="12717"/>
    <cellStyle name="40% - Accent5 5 5 3 2" xfId="12718"/>
    <cellStyle name="40% - Accent5 5 5 4" xfId="12719"/>
    <cellStyle name="40% - Accent5 5 6" xfId="12720"/>
    <cellStyle name="40% - Accent5 5 6 2" xfId="12721"/>
    <cellStyle name="40% - Accent5 5 6 2 2" xfId="12722"/>
    <cellStyle name="40% - Accent5 5 6 2 2 2" xfId="12723"/>
    <cellStyle name="40% - Accent5 5 6 2 3" xfId="12724"/>
    <cellStyle name="40% - Accent5 5 6 3" xfId="12725"/>
    <cellStyle name="40% - Accent5 5 6 3 2" xfId="12726"/>
    <cellStyle name="40% - Accent5 5 6 4" xfId="12727"/>
    <cellStyle name="40% - Accent5 5 7" xfId="12728"/>
    <cellStyle name="40% - Accent5 5 7 2" xfId="12729"/>
    <cellStyle name="40% - Accent5 5 7 2 2" xfId="12730"/>
    <cellStyle name="40% - Accent5 5 7 2 2 2" xfId="12731"/>
    <cellStyle name="40% - Accent5 5 7 2 3" xfId="12732"/>
    <cellStyle name="40% - Accent5 5 7 3" xfId="12733"/>
    <cellStyle name="40% - Accent5 5 7 3 2" xfId="12734"/>
    <cellStyle name="40% - Accent5 5 7 4" xfId="12735"/>
    <cellStyle name="40% - Accent5 5 8" xfId="12736"/>
    <cellStyle name="40% - Accent5 5 8 2" xfId="12737"/>
    <cellStyle name="40% - Accent5 5 8 2 2" xfId="12738"/>
    <cellStyle name="40% - Accent5 5 8 3" xfId="12739"/>
    <cellStyle name="40% - Accent5 5 9" xfId="12740"/>
    <cellStyle name="40% - Accent5 5 9 2" xfId="12741"/>
    <cellStyle name="40% - Accent5 6" xfId="12742"/>
    <cellStyle name="40% - Accent5 6 2" xfId="12743"/>
    <cellStyle name="40% - Accent5 6 2 2" xfId="12744"/>
    <cellStyle name="40% - Accent5 6 2 2 2" xfId="12745"/>
    <cellStyle name="40% - Accent5 6 2 3" xfId="12746"/>
    <cellStyle name="40% - Accent5 6 3" xfId="12747"/>
    <cellStyle name="40% - Accent5 6 3 2" xfId="12748"/>
    <cellStyle name="40% - Accent5 6 4" xfId="12749"/>
    <cellStyle name="40% - Accent5 6 5" xfId="12750"/>
    <cellStyle name="40% - Accent5 7" xfId="12751"/>
    <cellStyle name="40% - Accent5 7 2" xfId="12752"/>
    <cellStyle name="40% - Accent5 7 2 2" xfId="12753"/>
    <cellStyle name="40% - Accent5 7 2 2 2" xfId="12754"/>
    <cellStyle name="40% - Accent5 7 2 3" xfId="12755"/>
    <cellStyle name="40% - Accent5 7 2 3 2" xfId="12756"/>
    <cellStyle name="40% - Accent5 7 2 4" xfId="12757"/>
    <cellStyle name="40% - Accent5 7 3" xfId="12758"/>
    <cellStyle name="40% - Accent5 7 3 2" xfId="12759"/>
    <cellStyle name="40% - Accent5 7 4" xfId="12760"/>
    <cellStyle name="40% - Accent5 7 4 2" xfId="12761"/>
    <cellStyle name="40% - Accent5 7 5" xfId="12762"/>
    <cellStyle name="40% - Accent5 8" xfId="12763"/>
    <cellStyle name="40% - Accent5 8 2" xfId="12764"/>
    <cellStyle name="40% - Accent5 8 2 2" xfId="12765"/>
    <cellStyle name="40% - Accent5 8 2 2 2" xfId="12766"/>
    <cellStyle name="40% - Accent5 8 2 3" xfId="12767"/>
    <cellStyle name="40% - Accent5 8 3" xfId="12768"/>
    <cellStyle name="40% - Accent5 8 3 2" xfId="12769"/>
    <cellStyle name="40% - Accent5 8 4" xfId="12770"/>
    <cellStyle name="40% - Accent5 8 5" xfId="12771"/>
    <cellStyle name="40% - Accent5 9" xfId="12772"/>
    <cellStyle name="40% - Accent5 9 2" xfId="12773"/>
    <cellStyle name="40% - Accent5 9 2 2" xfId="12774"/>
    <cellStyle name="40% - Accent5 9 2 2 2" xfId="12775"/>
    <cellStyle name="40% - Accent5 9 2 3" xfId="12776"/>
    <cellStyle name="40% - Accent5 9 3" xfId="12777"/>
    <cellStyle name="40% - Accent5 9 3 2" xfId="12778"/>
    <cellStyle name="40% - Accent5 9 4" xfId="12779"/>
    <cellStyle name="40% - Accent5 9 4 2" xfId="12780"/>
    <cellStyle name="40% - Accent5 9 5" xfId="12781"/>
    <cellStyle name="40% - Accent6 10" xfId="12782"/>
    <cellStyle name="40% - Accent6 10 2" xfId="12783"/>
    <cellStyle name="40% - Accent6 10 3" xfId="12784"/>
    <cellStyle name="40% - Accent6 10 3 2" xfId="12785"/>
    <cellStyle name="40% - Accent6 10 3 2 2" xfId="12786"/>
    <cellStyle name="40% - Accent6 10 3 2 2 2" xfId="12787"/>
    <cellStyle name="40% - Accent6 10 3 2 3" xfId="12788"/>
    <cellStyle name="40% - Accent6 10 3 3" xfId="12789"/>
    <cellStyle name="40% - Accent6 10 3 3 2" xfId="12790"/>
    <cellStyle name="40% - Accent6 10 3 4" xfId="12791"/>
    <cellStyle name="40% - Accent6 10 3 5" xfId="12792"/>
    <cellStyle name="40% - Accent6 10 4" xfId="12793"/>
    <cellStyle name="40% - Accent6 10 4 2" xfId="12794"/>
    <cellStyle name="40% - Accent6 10 4 2 2" xfId="12795"/>
    <cellStyle name="40% - Accent6 10 4 3" xfId="12796"/>
    <cellStyle name="40% - Accent6 10 5" xfId="12797"/>
    <cellStyle name="40% - Accent6 10 5 2" xfId="12798"/>
    <cellStyle name="40% - Accent6 10 6" xfId="12799"/>
    <cellStyle name="40% - Accent6 10 6 2" xfId="12800"/>
    <cellStyle name="40% - Accent6 10 7" xfId="12801"/>
    <cellStyle name="40% - Accent6 11" xfId="12802"/>
    <cellStyle name="40% - Accent6 11 10" xfId="12803"/>
    <cellStyle name="40% - Accent6 11 2" xfId="12804"/>
    <cellStyle name="40% - Accent6 11 2 2" xfId="12805"/>
    <cellStyle name="40% - Accent6 11 2 2 2" xfId="12806"/>
    <cellStyle name="40% - Accent6 11 2 2 2 2" xfId="12807"/>
    <cellStyle name="40% - Accent6 11 2 2 3" xfId="12808"/>
    <cellStyle name="40% - Accent6 11 2 3" xfId="12809"/>
    <cellStyle name="40% - Accent6 11 2 3 2" xfId="12810"/>
    <cellStyle name="40% - Accent6 11 2 4" xfId="12811"/>
    <cellStyle name="40% - Accent6 11 3" xfId="12812"/>
    <cellStyle name="40% - Accent6 11 3 2" xfId="12813"/>
    <cellStyle name="40% - Accent6 11 3 2 2" xfId="12814"/>
    <cellStyle name="40% - Accent6 11 3 2 2 2" xfId="12815"/>
    <cellStyle name="40% - Accent6 11 3 2 3" xfId="12816"/>
    <cellStyle name="40% - Accent6 11 3 3" xfId="12817"/>
    <cellStyle name="40% - Accent6 11 3 3 2" xfId="12818"/>
    <cellStyle name="40% - Accent6 11 3 4" xfId="12819"/>
    <cellStyle name="40% - Accent6 11 4" xfId="12820"/>
    <cellStyle name="40% - Accent6 11 4 2" xfId="12821"/>
    <cellStyle name="40% - Accent6 11 4 2 2" xfId="12822"/>
    <cellStyle name="40% - Accent6 11 4 2 2 2" xfId="12823"/>
    <cellStyle name="40% - Accent6 11 4 2 3" xfId="12824"/>
    <cellStyle name="40% - Accent6 11 4 3" xfId="12825"/>
    <cellStyle name="40% - Accent6 11 4 3 2" xfId="12826"/>
    <cellStyle name="40% - Accent6 11 4 4" xfId="12827"/>
    <cellStyle name="40% - Accent6 11 5" xfId="12828"/>
    <cellStyle name="40% - Accent6 11 5 2" xfId="12829"/>
    <cellStyle name="40% - Accent6 11 5 2 2" xfId="12830"/>
    <cellStyle name="40% - Accent6 11 5 2 2 2" xfId="12831"/>
    <cellStyle name="40% - Accent6 11 5 2 3" xfId="12832"/>
    <cellStyle name="40% - Accent6 11 5 3" xfId="12833"/>
    <cellStyle name="40% - Accent6 11 5 3 2" xfId="12834"/>
    <cellStyle name="40% - Accent6 11 5 4" xfId="12835"/>
    <cellStyle name="40% - Accent6 11 6" xfId="12836"/>
    <cellStyle name="40% - Accent6 11 6 2" xfId="12837"/>
    <cellStyle name="40% - Accent6 11 6 2 2" xfId="12838"/>
    <cellStyle name="40% - Accent6 11 6 3" xfId="12839"/>
    <cellStyle name="40% - Accent6 11 7" xfId="12840"/>
    <cellStyle name="40% - Accent6 11 7 2" xfId="12841"/>
    <cellStyle name="40% - Accent6 11 8" xfId="12842"/>
    <cellStyle name="40% - Accent6 11 8 2" xfId="12843"/>
    <cellStyle name="40% - Accent6 11 9" xfId="12844"/>
    <cellStyle name="40% - Accent6 12" xfId="12845"/>
    <cellStyle name="40% - Accent6 12 2" xfId="12846"/>
    <cellStyle name="40% - Accent6 12 2 2" xfId="12847"/>
    <cellStyle name="40% - Accent6 12 3" xfId="12848"/>
    <cellStyle name="40% - Accent6 12 3 2" xfId="12849"/>
    <cellStyle name="40% - Accent6 12 4" xfId="12850"/>
    <cellStyle name="40% - Accent6 13" xfId="12851"/>
    <cellStyle name="40% - Accent6 13 2" xfId="12852"/>
    <cellStyle name="40% - Accent6 13 2 2" xfId="12853"/>
    <cellStyle name="40% - Accent6 13 3" xfId="12854"/>
    <cellStyle name="40% - Accent6 14" xfId="12855"/>
    <cellStyle name="40% - Accent6 15" xfId="12856"/>
    <cellStyle name="40% - Accent6 15 2" xfId="12857"/>
    <cellStyle name="40% - Accent6 16" xfId="12858"/>
    <cellStyle name="40% - Accent6 17" xfId="12859"/>
    <cellStyle name="40% - Accent6 18" xfId="12860"/>
    <cellStyle name="40% - Accent6 19" xfId="12861"/>
    <cellStyle name="40% - Accent6 2" xfId="12862"/>
    <cellStyle name="40% - Accent6 2 10" xfId="12863"/>
    <cellStyle name="40% - Accent6 2 11" xfId="12864"/>
    <cellStyle name="40% - Accent6 2 12" xfId="12865"/>
    <cellStyle name="40% - Accent6 2 13" xfId="12866"/>
    <cellStyle name="40% - Accent6 2 14" xfId="12867"/>
    <cellStyle name="40% - Accent6 2 15" xfId="12868"/>
    <cellStyle name="40% - Accent6 2 16" xfId="12869"/>
    <cellStyle name="40% - Accent6 2 17" xfId="12870"/>
    <cellStyle name="40% - Accent6 2 18" xfId="12871"/>
    <cellStyle name="40% - Accent6 2 2" xfId="12872"/>
    <cellStyle name="40% - Accent6 2 2 2" xfId="12873"/>
    <cellStyle name="40% - Accent6 2 2 3" xfId="12874"/>
    <cellStyle name="40% - Accent6 2 2 4" xfId="12875"/>
    <cellStyle name="40% - Accent6 2 2 5" xfId="12876"/>
    <cellStyle name="40% - Accent6 2 2_Sheet1" xfId="12877"/>
    <cellStyle name="40% - Accent6 2 3" xfId="12878"/>
    <cellStyle name="40% - Accent6 2 4" xfId="12879"/>
    <cellStyle name="40% - Accent6 2 5" xfId="12880"/>
    <cellStyle name="40% - Accent6 2 6" xfId="12881"/>
    <cellStyle name="40% - Accent6 2 7" xfId="12882"/>
    <cellStyle name="40% - Accent6 2 8" xfId="12883"/>
    <cellStyle name="40% - Accent6 2 9" xfId="12884"/>
    <cellStyle name="40% - Accent6 2_BallGrid" xfId="12885"/>
    <cellStyle name="40% - Accent6 20" xfId="12886"/>
    <cellStyle name="40% - Accent6 3" xfId="12887"/>
    <cellStyle name="40% - Accent6 3 10" xfId="12888"/>
    <cellStyle name="40% - Accent6 3 2" xfId="12889"/>
    <cellStyle name="40% - Accent6 3 3" xfId="12890"/>
    <cellStyle name="40% - Accent6 3 4" xfId="12891"/>
    <cellStyle name="40% - Accent6 3 5" xfId="12892"/>
    <cellStyle name="40% - Accent6 3 6" xfId="12893"/>
    <cellStyle name="40% - Accent6 3 7" xfId="12894"/>
    <cellStyle name="40% - Accent6 3 8" xfId="12895"/>
    <cellStyle name="40% - Accent6 3 9" xfId="12896"/>
    <cellStyle name="40% - Accent6 3_BallGrid" xfId="12897"/>
    <cellStyle name="40% - Accent6 4" xfId="12898"/>
    <cellStyle name="40% - Accent6 4 2" xfId="12899"/>
    <cellStyle name="40% - Accent6 4 2 2" xfId="12900"/>
    <cellStyle name="40% - Accent6 4 3" xfId="12901"/>
    <cellStyle name="40% - Accent6 4 3 2" xfId="12902"/>
    <cellStyle name="40% - Accent6 4 4" xfId="12903"/>
    <cellStyle name="40% - Accent6 4 5" xfId="12904"/>
    <cellStyle name="40% - Accent6 4 6" xfId="12905"/>
    <cellStyle name="40% - Accent6 4 7" xfId="12906"/>
    <cellStyle name="40% - Accent6 4 8" xfId="12907"/>
    <cellStyle name="40% - Accent6 4 9" xfId="12908"/>
    <cellStyle name="40% - Accent6 5" xfId="12909"/>
    <cellStyle name="40% - Accent6 5 10" xfId="12910"/>
    <cellStyle name="40% - Accent6 5 10 2" xfId="12911"/>
    <cellStyle name="40% - Accent6 5 11" xfId="12912"/>
    <cellStyle name="40% - Accent6 5 12" xfId="12913"/>
    <cellStyle name="40% - Accent6 5 2" xfId="12914"/>
    <cellStyle name="40% - Accent6 5 2 2" xfId="12915"/>
    <cellStyle name="40% - Accent6 5 2 2 2" xfId="12916"/>
    <cellStyle name="40% - Accent6 5 2 2 2 2" xfId="12917"/>
    <cellStyle name="40% - Accent6 5 2 2 3" xfId="12918"/>
    <cellStyle name="40% - Accent6 5 2 3" xfId="12919"/>
    <cellStyle name="40% - Accent6 5 2 3 2" xfId="12920"/>
    <cellStyle name="40% - Accent6 5 2 4" xfId="12921"/>
    <cellStyle name="40% - Accent6 5 2 4 2" xfId="12922"/>
    <cellStyle name="40% - Accent6 5 2 5" xfId="12923"/>
    <cellStyle name="40% - Accent6 5 3" xfId="12924"/>
    <cellStyle name="40% - Accent6 5 3 2" xfId="12925"/>
    <cellStyle name="40% - Accent6 5 4" xfId="12926"/>
    <cellStyle name="40% - Accent6 5 4 2" xfId="12927"/>
    <cellStyle name="40% - Accent6 5 4 2 2" xfId="12928"/>
    <cellStyle name="40% - Accent6 5 4 2 2 2" xfId="12929"/>
    <cellStyle name="40% - Accent6 5 4 2 3" xfId="12930"/>
    <cellStyle name="40% - Accent6 5 4 3" xfId="12931"/>
    <cellStyle name="40% - Accent6 5 4 3 2" xfId="12932"/>
    <cellStyle name="40% - Accent6 5 4 4" xfId="12933"/>
    <cellStyle name="40% - Accent6 5 5" xfId="12934"/>
    <cellStyle name="40% - Accent6 5 5 2" xfId="12935"/>
    <cellStyle name="40% - Accent6 5 5 2 2" xfId="12936"/>
    <cellStyle name="40% - Accent6 5 5 2 2 2" xfId="12937"/>
    <cellStyle name="40% - Accent6 5 5 2 3" xfId="12938"/>
    <cellStyle name="40% - Accent6 5 5 3" xfId="12939"/>
    <cellStyle name="40% - Accent6 5 5 3 2" xfId="12940"/>
    <cellStyle name="40% - Accent6 5 5 4" xfId="12941"/>
    <cellStyle name="40% - Accent6 5 6" xfId="12942"/>
    <cellStyle name="40% - Accent6 5 6 2" xfId="12943"/>
    <cellStyle name="40% - Accent6 5 6 2 2" xfId="12944"/>
    <cellStyle name="40% - Accent6 5 6 2 2 2" xfId="12945"/>
    <cellStyle name="40% - Accent6 5 6 2 3" xfId="12946"/>
    <cellStyle name="40% - Accent6 5 6 3" xfId="12947"/>
    <cellStyle name="40% - Accent6 5 6 3 2" xfId="12948"/>
    <cellStyle name="40% - Accent6 5 6 4" xfId="12949"/>
    <cellStyle name="40% - Accent6 5 7" xfId="12950"/>
    <cellStyle name="40% - Accent6 5 7 2" xfId="12951"/>
    <cellStyle name="40% - Accent6 5 7 2 2" xfId="12952"/>
    <cellStyle name="40% - Accent6 5 7 2 2 2" xfId="12953"/>
    <cellStyle name="40% - Accent6 5 7 2 3" xfId="12954"/>
    <cellStyle name="40% - Accent6 5 7 3" xfId="12955"/>
    <cellStyle name="40% - Accent6 5 7 3 2" xfId="12956"/>
    <cellStyle name="40% - Accent6 5 7 4" xfId="12957"/>
    <cellStyle name="40% - Accent6 5 8" xfId="12958"/>
    <cellStyle name="40% - Accent6 5 8 2" xfId="12959"/>
    <cellStyle name="40% - Accent6 5 8 2 2" xfId="12960"/>
    <cellStyle name="40% - Accent6 5 8 3" xfId="12961"/>
    <cellStyle name="40% - Accent6 5 9" xfId="12962"/>
    <cellStyle name="40% - Accent6 5 9 2" xfId="12963"/>
    <cellStyle name="40% - Accent6 6" xfId="12964"/>
    <cellStyle name="40% - Accent6 6 10" xfId="12965"/>
    <cellStyle name="40% - Accent6 6 2" xfId="12966"/>
    <cellStyle name="40% - Accent6 6 2 2" xfId="12967"/>
    <cellStyle name="40% - Accent6 6 2 2 2" xfId="12968"/>
    <cellStyle name="40% - Accent6 6 2 2 2 2" xfId="12969"/>
    <cellStyle name="40% - Accent6 6 2 2 3" xfId="12970"/>
    <cellStyle name="40% - Accent6 6 2 3" xfId="12971"/>
    <cellStyle name="40% - Accent6 6 2 3 2" xfId="12972"/>
    <cellStyle name="40% - Accent6 6 2 4" xfId="12973"/>
    <cellStyle name="40% - Accent6 6 2 4 2" xfId="12974"/>
    <cellStyle name="40% - Accent6 6 2 5" xfId="12975"/>
    <cellStyle name="40% - Accent6 6 3" xfId="12976"/>
    <cellStyle name="40% - Accent6 6 3 2" xfId="12977"/>
    <cellStyle name="40% - Accent6 6 3 2 2" xfId="12978"/>
    <cellStyle name="40% - Accent6 6 3 2 2 2" xfId="12979"/>
    <cellStyle name="40% - Accent6 6 3 2 3" xfId="12980"/>
    <cellStyle name="40% - Accent6 6 3 3" xfId="12981"/>
    <cellStyle name="40% - Accent6 6 3 3 2" xfId="12982"/>
    <cellStyle name="40% - Accent6 6 3 4" xfId="12983"/>
    <cellStyle name="40% - Accent6 6 3 5" xfId="12984"/>
    <cellStyle name="40% - Accent6 6 4" xfId="12985"/>
    <cellStyle name="40% - Accent6 6 4 2" xfId="12986"/>
    <cellStyle name="40% - Accent6 6 4 2 2" xfId="12987"/>
    <cellStyle name="40% - Accent6 6 4 2 2 2" xfId="12988"/>
    <cellStyle name="40% - Accent6 6 4 2 3" xfId="12989"/>
    <cellStyle name="40% - Accent6 6 4 3" xfId="12990"/>
    <cellStyle name="40% - Accent6 6 4 3 2" xfId="12991"/>
    <cellStyle name="40% - Accent6 6 4 4" xfId="12992"/>
    <cellStyle name="40% - Accent6 6 5" xfId="12993"/>
    <cellStyle name="40% - Accent6 6 5 2" xfId="12994"/>
    <cellStyle name="40% - Accent6 6 5 2 2" xfId="12995"/>
    <cellStyle name="40% - Accent6 6 5 2 2 2" xfId="12996"/>
    <cellStyle name="40% - Accent6 6 5 2 3" xfId="12997"/>
    <cellStyle name="40% - Accent6 6 5 3" xfId="12998"/>
    <cellStyle name="40% - Accent6 6 5 3 2" xfId="12999"/>
    <cellStyle name="40% - Accent6 6 5 4" xfId="13000"/>
    <cellStyle name="40% - Accent6 6 6" xfId="13001"/>
    <cellStyle name="40% - Accent6 6 6 2" xfId="13002"/>
    <cellStyle name="40% - Accent6 6 6 2 2" xfId="13003"/>
    <cellStyle name="40% - Accent6 6 6 3" xfId="13004"/>
    <cellStyle name="40% - Accent6 6 7" xfId="13005"/>
    <cellStyle name="40% - Accent6 6 7 2" xfId="13006"/>
    <cellStyle name="40% - Accent6 6 8" xfId="13007"/>
    <cellStyle name="40% - Accent6 6 8 2" xfId="13008"/>
    <cellStyle name="40% - Accent6 6 9" xfId="13009"/>
    <cellStyle name="40% - Accent6 7" xfId="13010"/>
    <cellStyle name="40% - Accent6 7 10" xfId="13011"/>
    <cellStyle name="40% - Accent6 7 2" xfId="13012"/>
    <cellStyle name="40% - Accent6 7 2 2" xfId="13013"/>
    <cellStyle name="40% - Accent6 7 2 2 2" xfId="13014"/>
    <cellStyle name="40% - Accent6 7 2 2 2 2" xfId="13015"/>
    <cellStyle name="40% - Accent6 7 2 2 3" xfId="13016"/>
    <cellStyle name="40% - Accent6 7 2 3" xfId="13017"/>
    <cellStyle name="40% - Accent6 7 2 3 2" xfId="13018"/>
    <cellStyle name="40% - Accent6 7 2 4" xfId="13019"/>
    <cellStyle name="40% - Accent6 7 2 4 2" xfId="13020"/>
    <cellStyle name="40% - Accent6 7 2 5" xfId="13021"/>
    <cellStyle name="40% - Accent6 7 3" xfId="13022"/>
    <cellStyle name="40% - Accent6 7 3 2" xfId="13023"/>
    <cellStyle name="40% - Accent6 7 3 2 2" xfId="13024"/>
    <cellStyle name="40% - Accent6 7 3 2 2 2" xfId="13025"/>
    <cellStyle name="40% - Accent6 7 3 2 3" xfId="13026"/>
    <cellStyle name="40% - Accent6 7 3 3" xfId="13027"/>
    <cellStyle name="40% - Accent6 7 3 3 2" xfId="13028"/>
    <cellStyle name="40% - Accent6 7 3 4" xfId="13029"/>
    <cellStyle name="40% - Accent6 7 4" xfId="13030"/>
    <cellStyle name="40% - Accent6 7 4 2" xfId="13031"/>
    <cellStyle name="40% - Accent6 7 4 2 2" xfId="13032"/>
    <cellStyle name="40% - Accent6 7 4 2 2 2" xfId="13033"/>
    <cellStyle name="40% - Accent6 7 4 2 3" xfId="13034"/>
    <cellStyle name="40% - Accent6 7 4 3" xfId="13035"/>
    <cellStyle name="40% - Accent6 7 4 3 2" xfId="13036"/>
    <cellStyle name="40% - Accent6 7 4 4" xfId="13037"/>
    <cellStyle name="40% - Accent6 7 5" xfId="13038"/>
    <cellStyle name="40% - Accent6 7 5 2" xfId="13039"/>
    <cellStyle name="40% - Accent6 7 5 2 2" xfId="13040"/>
    <cellStyle name="40% - Accent6 7 5 2 2 2" xfId="13041"/>
    <cellStyle name="40% - Accent6 7 5 2 3" xfId="13042"/>
    <cellStyle name="40% - Accent6 7 5 3" xfId="13043"/>
    <cellStyle name="40% - Accent6 7 5 3 2" xfId="13044"/>
    <cellStyle name="40% - Accent6 7 5 4" xfId="13045"/>
    <cellStyle name="40% - Accent6 7 6" xfId="13046"/>
    <cellStyle name="40% - Accent6 7 6 2" xfId="13047"/>
    <cellStyle name="40% - Accent6 7 6 2 2" xfId="13048"/>
    <cellStyle name="40% - Accent6 7 6 3" xfId="13049"/>
    <cellStyle name="40% - Accent6 7 7" xfId="13050"/>
    <cellStyle name="40% - Accent6 7 7 2" xfId="13051"/>
    <cellStyle name="40% - Accent6 7 8" xfId="13052"/>
    <cellStyle name="40% - Accent6 7 8 2" xfId="13053"/>
    <cellStyle name="40% - Accent6 7 9" xfId="13054"/>
    <cellStyle name="40% - Accent6 8" xfId="13055"/>
    <cellStyle name="40% - Accent6 8 10" xfId="13056"/>
    <cellStyle name="40% - Accent6 8 2" xfId="13057"/>
    <cellStyle name="40% - Accent6 8 2 2" xfId="13058"/>
    <cellStyle name="40% - Accent6 8 2 2 2" xfId="13059"/>
    <cellStyle name="40% - Accent6 8 2 2 2 2" xfId="13060"/>
    <cellStyle name="40% - Accent6 8 2 2 3" xfId="13061"/>
    <cellStyle name="40% - Accent6 8 2 2 3 2" xfId="13062"/>
    <cellStyle name="40% - Accent6 8 2 2 4" xfId="13063"/>
    <cellStyle name="40% - Accent6 8 2 3" xfId="13064"/>
    <cellStyle name="40% - Accent6 8 2 3 2" xfId="13065"/>
    <cellStyle name="40% - Accent6 8 2 4" xfId="13066"/>
    <cellStyle name="40% - Accent6 8 2 4 2" xfId="13067"/>
    <cellStyle name="40% - Accent6 8 2 5" xfId="13068"/>
    <cellStyle name="40% - Accent6 8 3" xfId="13069"/>
    <cellStyle name="40% - Accent6 8 3 2" xfId="13070"/>
    <cellStyle name="40% - Accent6 8 3 2 2" xfId="13071"/>
    <cellStyle name="40% - Accent6 8 3 2 2 2" xfId="13072"/>
    <cellStyle name="40% - Accent6 8 3 2 3" xfId="13073"/>
    <cellStyle name="40% - Accent6 8 3 3" xfId="13074"/>
    <cellStyle name="40% - Accent6 8 3 3 2" xfId="13075"/>
    <cellStyle name="40% - Accent6 8 3 4" xfId="13076"/>
    <cellStyle name="40% - Accent6 8 3 4 2" xfId="13077"/>
    <cellStyle name="40% - Accent6 8 3 5" xfId="13078"/>
    <cellStyle name="40% - Accent6 8 4" xfId="13079"/>
    <cellStyle name="40% - Accent6 8 4 2" xfId="13080"/>
    <cellStyle name="40% - Accent6 8 4 2 2" xfId="13081"/>
    <cellStyle name="40% - Accent6 8 4 2 2 2" xfId="13082"/>
    <cellStyle name="40% - Accent6 8 4 2 3" xfId="13083"/>
    <cellStyle name="40% - Accent6 8 4 3" xfId="13084"/>
    <cellStyle name="40% - Accent6 8 4 3 2" xfId="13085"/>
    <cellStyle name="40% - Accent6 8 4 4" xfId="13086"/>
    <cellStyle name="40% - Accent6 8 5" xfId="13087"/>
    <cellStyle name="40% - Accent6 8 5 2" xfId="13088"/>
    <cellStyle name="40% - Accent6 8 5 2 2" xfId="13089"/>
    <cellStyle name="40% - Accent6 8 5 2 2 2" xfId="13090"/>
    <cellStyle name="40% - Accent6 8 5 2 3" xfId="13091"/>
    <cellStyle name="40% - Accent6 8 5 3" xfId="13092"/>
    <cellStyle name="40% - Accent6 8 5 3 2" xfId="13093"/>
    <cellStyle name="40% - Accent6 8 5 4" xfId="13094"/>
    <cellStyle name="40% - Accent6 8 6" xfId="13095"/>
    <cellStyle name="40% - Accent6 8 6 2" xfId="13096"/>
    <cellStyle name="40% - Accent6 8 6 2 2" xfId="13097"/>
    <cellStyle name="40% - Accent6 8 6 3" xfId="13098"/>
    <cellStyle name="40% - Accent6 8 7" xfId="13099"/>
    <cellStyle name="40% - Accent6 8 7 2" xfId="13100"/>
    <cellStyle name="40% - Accent6 8 8" xfId="13101"/>
    <cellStyle name="40% - Accent6 8 8 2" xfId="13102"/>
    <cellStyle name="40% - Accent6 8 9" xfId="13103"/>
    <cellStyle name="40% - Accent6 9" xfId="13104"/>
    <cellStyle name="40% - Accent6 9 10" xfId="13105"/>
    <cellStyle name="40% - Accent6 9 2" xfId="13106"/>
    <cellStyle name="40% - Accent6 9 2 2" xfId="13107"/>
    <cellStyle name="40% - Accent6 9 2 2 2" xfId="13108"/>
    <cellStyle name="40% - Accent6 9 2 2 2 2" xfId="13109"/>
    <cellStyle name="40% - Accent6 9 2 2 3" xfId="13110"/>
    <cellStyle name="40% - Accent6 9 2 3" xfId="13111"/>
    <cellStyle name="40% - Accent6 9 2 3 2" xfId="13112"/>
    <cellStyle name="40% - Accent6 9 2 4" xfId="13113"/>
    <cellStyle name="40% - Accent6 9 2 4 2" xfId="13114"/>
    <cellStyle name="40% - Accent6 9 2 5" xfId="13115"/>
    <cellStyle name="40% - Accent6 9 3" xfId="13116"/>
    <cellStyle name="40% - Accent6 9 3 2" xfId="13117"/>
    <cellStyle name="40% - Accent6 9 3 2 2" xfId="13118"/>
    <cellStyle name="40% - Accent6 9 3 2 2 2" xfId="13119"/>
    <cellStyle name="40% - Accent6 9 3 2 3" xfId="13120"/>
    <cellStyle name="40% - Accent6 9 3 3" xfId="13121"/>
    <cellStyle name="40% - Accent6 9 3 3 2" xfId="13122"/>
    <cellStyle name="40% - Accent6 9 3 4" xfId="13123"/>
    <cellStyle name="40% - Accent6 9 4" xfId="13124"/>
    <cellStyle name="40% - Accent6 9 4 2" xfId="13125"/>
    <cellStyle name="40% - Accent6 9 4 2 2" xfId="13126"/>
    <cellStyle name="40% - Accent6 9 4 2 2 2" xfId="13127"/>
    <cellStyle name="40% - Accent6 9 4 2 3" xfId="13128"/>
    <cellStyle name="40% - Accent6 9 4 3" xfId="13129"/>
    <cellStyle name="40% - Accent6 9 4 3 2" xfId="13130"/>
    <cellStyle name="40% - Accent6 9 4 4" xfId="13131"/>
    <cellStyle name="40% - Accent6 9 5" xfId="13132"/>
    <cellStyle name="40% - Accent6 9 5 2" xfId="13133"/>
    <cellStyle name="40% - Accent6 9 5 2 2" xfId="13134"/>
    <cellStyle name="40% - Accent6 9 5 2 2 2" xfId="13135"/>
    <cellStyle name="40% - Accent6 9 5 2 3" xfId="13136"/>
    <cellStyle name="40% - Accent6 9 5 3" xfId="13137"/>
    <cellStyle name="40% - Accent6 9 5 3 2" xfId="13138"/>
    <cellStyle name="40% - Accent6 9 5 4" xfId="13139"/>
    <cellStyle name="40% - Accent6 9 6" xfId="13140"/>
    <cellStyle name="40% - Accent6 9 6 2" xfId="13141"/>
    <cellStyle name="40% - Accent6 9 6 2 2" xfId="13142"/>
    <cellStyle name="40% - Accent6 9 6 3" xfId="13143"/>
    <cellStyle name="40% - Accent6 9 7" xfId="13144"/>
    <cellStyle name="40% - Accent6 9 7 2" xfId="13145"/>
    <cellStyle name="40% - Accent6 9 8" xfId="13146"/>
    <cellStyle name="40% - Accent6 9 8 2" xfId="13147"/>
    <cellStyle name="40% - Accent6 9 9" xfId="13148"/>
    <cellStyle name="60% - Accent1 10" xfId="13149"/>
    <cellStyle name="60% - Accent1 10 2" xfId="13150"/>
    <cellStyle name="60% - Accent1 10 3" xfId="13151"/>
    <cellStyle name="60% - Accent1 10 4" xfId="13152"/>
    <cellStyle name="60% - Accent1 11" xfId="13153"/>
    <cellStyle name="60% - Accent1 11 2" xfId="13154"/>
    <cellStyle name="60% - Accent1 12" xfId="13155"/>
    <cellStyle name="60% - Accent1 12 2" xfId="13156"/>
    <cellStyle name="60% - Accent1 13" xfId="13157"/>
    <cellStyle name="60% - Accent1 14" xfId="13158"/>
    <cellStyle name="60% - Accent1 15" xfId="13159"/>
    <cellStyle name="60% - Accent1 16" xfId="13160"/>
    <cellStyle name="60% - Accent1 2" xfId="13161"/>
    <cellStyle name="60% - Accent1 2 10" xfId="13162"/>
    <cellStyle name="60% - Accent1 2 11" xfId="13163"/>
    <cellStyle name="60% - Accent1 2 12" xfId="13164"/>
    <cellStyle name="60% - Accent1 2 13" xfId="13165"/>
    <cellStyle name="60% - Accent1 2 14" xfId="13166"/>
    <cellStyle name="60% - Accent1 2 15" xfId="13167"/>
    <cellStyle name="60% - Accent1 2 16" xfId="13168"/>
    <cellStyle name="60% - Accent1 2 17" xfId="13169"/>
    <cellStyle name="60% - Accent1 2 18" xfId="13170"/>
    <cellStyle name="60% - Accent1 2 2" xfId="13171"/>
    <cellStyle name="60% - Accent1 2 2 2" xfId="13172"/>
    <cellStyle name="60% - Accent1 2 2 3" xfId="13173"/>
    <cellStyle name="60% - Accent1 2 2 4" xfId="13174"/>
    <cellStyle name="60% - Accent1 2 2 5" xfId="13175"/>
    <cellStyle name="60% - Accent1 2 2_Sheet1" xfId="13176"/>
    <cellStyle name="60% - Accent1 2 3" xfId="13177"/>
    <cellStyle name="60% - Accent1 2 4" xfId="13178"/>
    <cellStyle name="60% - Accent1 2 5" xfId="13179"/>
    <cellStyle name="60% - Accent1 2 6" xfId="13180"/>
    <cellStyle name="60% - Accent1 2 7" xfId="13181"/>
    <cellStyle name="60% - Accent1 2 8" xfId="13182"/>
    <cellStyle name="60% - Accent1 2 9" xfId="13183"/>
    <cellStyle name="60% - Accent1 2_BallGrid" xfId="13184"/>
    <cellStyle name="60% - Accent1 3" xfId="13185"/>
    <cellStyle name="60% - Accent1 3 10" xfId="13186"/>
    <cellStyle name="60% - Accent1 3 2" xfId="13187"/>
    <cellStyle name="60% - Accent1 3 3" xfId="13188"/>
    <cellStyle name="60% - Accent1 3 4" xfId="13189"/>
    <cellStyle name="60% - Accent1 3 5" xfId="13190"/>
    <cellStyle name="60% - Accent1 3 6" xfId="13191"/>
    <cellStyle name="60% - Accent1 3 7" xfId="13192"/>
    <cellStyle name="60% - Accent1 3 8" xfId="13193"/>
    <cellStyle name="60% - Accent1 3 9" xfId="13194"/>
    <cellStyle name="60% - Accent1 3_BallGrid" xfId="13195"/>
    <cellStyle name="60% - Accent1 4" xfId="13196"/>
    <cellStyle name="60% - Accent1 4 2" xfId="13197"/>
    <cellStyle name="60% - Accent1 4 2 2" xfId="13198"/>
    <cellStyle name="60% - Accent1 4 3" xfId="13199"/>
    <cellStyle name="60% - Accent1 4 3 2" xfId="13200"/>
    <cellStyle name="60% - Accent1 4 4" xfId="13201"/>
    <cellStyle name="60% - Accent1 4 5" xfId="13202"/>
    <cellStyle name="60% - Accent1 4 6" xfId="13203"/>
    <cellStyle name="60% - Accent1 4 7" xfId="13204"/>
    <cellStyle name="60% - Accent1 4 8" xfId="13205"/>
    <cellStyle name="60% - Accent1 4 9" xfId="13206"/>
    <cellStyle name="60% - Accent1 5" xfId="13207"/>
    <cellStyle name="60% - Accent1 5 2" xfId="13208"/>
    <cellStyle name="60% - Accent1 5 3" xfId="13209"/>
    <cellStyle name="60% - Accent1 5 3 2" xfId="13210"/>
    <cellStyle name="60% - Accent1 5 4" xfId="13211"/>
    <cellStyle name="60% - Accent1 6" xfId="13212"/>
    <cellStyle name="60% - Accent1 6 2" xfId="13213"/>
    <cellStyle name="60% - Accent1 6 3" xfId="13214"/>
    <cellStyle name="60% - Accent1 6 4" xfId="13215"/>
    <cellStyle name="60% - Accent1 7" xfId="13216"/>
    <cellStyle name="60% - Accent1 7 2" xfId="13217"/>
    <cellStyle name="60% - Accent1 8" xfId="13218"/>
    <cellStyle name="60% - Accent1 8 2" xfId="13219"/>
    <cellStyle name="60% - Accent1 8 3" xfId="13220"/>
    <cellStyle name="60% - Accent1 9" xfId="13221"/>
    <cellStyle name="60% - Accent1 9 2" xfId="13222"/>
    <cellStyle name="60% - Accent2 10" xfId="13223"/>
    <cellStyle name="60% - Accent2 10 2" xfId="13224"/>
    <cellStyle name="60% - Accent2 10 3" xfId="13225"/>
    <cellStyle name="60% - Accent2 11" xfId="13226"/>
    <cellStyle name="60% - Accent2 2" xfId="13227"/>
    <cellStyle name="60% - Accent2 2 10" xfId="13228"/>
    <cellStyle name="60% - Accent2 2 11" xfId="13229"/>
    <cellStyle name="60% - Accent2 2 12" xfId="13230"/>
    <cellStyle name="60% - Accent2 2 13" xfId="13231"/>
    <cellStyle name="60% - Accent2 2 14" xfId="13232"/>
    <cellStyle name="60% - Accent2 2 15" xfId="13233"/>
    <cellStyle name="60% - Accent2 2 16" xfId="13234"/>
    <cellStyle name="60% - Accent2 2 17" xfId="13235"/>
    <cellStyle name="60% - Accent2 2 18" xfId="13236"/>
    <cellStyle name="60% - Accent2 2 2" xfId="13237"/>
    <cellStyle name="60% - Accent2 2 2 2" xfId="13238"/>
    <cellStyle name="60% - Accent2 2 2 3" xfId="13239"/>
    <cellStyle name="60% - Accent2 2 2 4" xfId="13240"/>
    <cellStyle name="60% - Accent2 2 2 5" xfId="13241"/>
    <cellStyle name="60% - Accent2 2 2_Sheet1" xfId="13242"/>
    <cellStyle name="60% - Accent2 2 3" xfId="13243"/>
    <cellStyle name="60% - Accent2 2 4" xfId="13244"/>
    <cellStyle name="60% - Accent2 2 5" xfId="13245"/>
    <cellStyle name="60% - Accent2 2 6" xfId="13246"/>
    <cellStyle name="60% - Accent2 2 7" xfId="13247"/>
    <cellStyle name="60% - Accent2 2 8" xfId="13248"/>
    <cellStyle name="60% - Accent2 2 9" xfId="13249"/>
    <cellStyle name="60% - Accent2 2_BallGrid" xfId="13250"/>
    <cellStyle name="60% - Accent2 3" xfId="13251"/>
    <cellStyle name="60% - Accent2 3 10" xfId="13252"/>
    <cellStyle name="60% - Accent2 3 2" xfId="13253"/>
    <cellStyle name="60% - Accent2 3 3" xfId="13254"/>
    <cellStyle name="60% - Accent2 3 4" xfId="13255"/>
    <cellStyle name="60% - Accent2 3 5" xfId="13256"/>
    <cellStyle name="60% - Accent2 3 6" xfId="13257"/>
    <cellStyle name="60% - Accent2 3 7" xfId="13258"/>
    <cellStyle name="60% - Accent2 3 8" xfId="13259"/>
    <cellStyle name="60% - Accent2 3 9" xfId="13260"/>
    <cellStyle name="60% - Accent2 3_BallGrid" xfId="13261"/>
    <cellStyle name="60% - Accent2 4" xfId="13262"/>
    <cellStyle name="60% - Accent2 4 2" xfId="13263"/>
    <cellStyle name="60% - Accent2 4 2 2" xfId="13264"/>
    <cellStyle name="60% - Accent2 4 3" xfId="13265"/>
    <cellStyle name="60% - Accent2 4 3 2" xfId="13266"/>
    <cellStyle name="60% - Accent2 4 4" xfId="13267"/>
    <cellStyle name="60% - Accent2 4 5" xfId="13268"/>
    <cellStyle name="60% - Accent2 4 6" xfId="13269"/>
    <cellStyle name="60% - Accent2 4 7" xfId="13270"/>
    <cellStyle name="60% - Accent2 4 8" xfId="13271"/>
    <cellStyle name="60% - Accent2 4 9" xfId="13272"/>
    <cellStyle name="60% - Accent2 5" xfId="13273"/>
    <cellStyle name="60% - Accent2 5 2" xfId="13274"/>
    <cellStyle name="60% - Accent2 5 3" xfId="13275"/>
    <cellStyle name="60% - Accent2 5 3 2" xfId="13276"/>
    <cellStyle name="60% - Accent2 5 4" xfId="13277"/>
    <cellStyle name="60% - Accent2 6" xfId="13278"/>
    <cellStyle name="60% - Accent2 6 2" xfId="13279"/>
    <cellStyle name="60% - Accent2 6 3" xfId="13280"/>
    <cellStyle name="60% - Accent2 6 4" xfId="13281"/>
    <cellStyle name="60% - Accent2 7" xfId="13282"/>
    <cellStyle name="60% - Accent2 8" xfId="13283"/>
    <cellStyle name="60% - Accent2 8 2" xfId="13284"/>
    <cellStyle name="60% - Accent2 9" xfId="13285"/>
    <cellStyle name="60% - Accent2 9 2" xfId="13286"/>
    <cellStyle name="60% - Accent3 10" xfId="13287"/>
    <cellStyle name="60% - Accent3 10 2" xfId="13288"/>
    <cellStyle name="60% - Accent3 10 3" xfId="13289"/>
    <cellStyle name="60% - Accent3 10 4" xfId="13290"/>
    <cellStyle name="60% - Accent3 11" xfId="13291"/>
    <cellStyle name="60% - Accent3 11 10" xfId="13292"/>
    <cellStyle name="60% - Accent3 11 2" xfId="13293"/>
    <cellStyle name="60% - Accent3 11 3" xfId="13294"/>
    <cellStyle name="60% - Accent3 11 3 2" xfId="13295"/>
    <cellStyle name="60% - Accent3 11 3 3" xfId="13296"/>
    <cellStyle name="60% - Accent3 11 4" xfId="13297"/>
    <cellStyle name="60% - Accent3 11 5" xfId="13298"/>
    <cellStyle name="60% - Accent3 11 6" xfId="13299"/>
    <cellStyle name="60% - Accent3 11 7" xfId="13300"/>
    <cellStyle name="60% - Accent3 11 7 2" xfId="13301"/>
    <cellStyle name="60% - Accent3 11 7 3" xfId="13302"/>
    <cellStyle name="60% - Accent3 11 8" xfId="13303"/>
    <cellStyle name="60% - Accent3 11 9" xfId="13304"/>
    <cellStyle name="60% - Accent3 12" xfId="13305"/>
    <cellStyle name="60% - Accent3 12 2" xfId="13306"/>
    <cellStyle name="60% - Accent3 12 3" xfId="13307"/>
    <cellStyle name="60% - Accent3 13" xfId="13308"/>
    <cellStyle name="60% - Accent3 14" xfId="13309"/>
    <cellStyle name="60% - Accent3 15" xfId="13310"/>
    <cellStyle name="60% - Accent3 16" xfId="13311"/>
    <cellStyle name="60% - Accent3 17" xfId="13312"/>
    <cellStyle name="60% - Accent3 2" xfId="13313"/>
    <cellStyle name="60% - Accent3 2 10" xfId="13314"/>
    <cellStyle name="60% - Accent3 2 11" xfId="13315"/>
    <cellStyle name="60% - Accent3 2 12" xfId="13316"/>
    <cellStyle name="60% - Accent3 2 13" xfId="13317"/>
    <cellStyle name="60% - Accent3 2 14" xfId="13318"/>
    <cellStyle name="60% - Accent3 2 15" xfId="13319"/>
    <cellStyle name="60% - Accent3 2 16" xfId="13320"/>
    <cellStyle name="60% - Accent3 2 17" xfId="13321"/>
    <cellStyle name="60% - Accent3 2 18" xfId="13322"/>
    <cellStyle name="60% - Accent3 2 2" xfId="13323"/>
    <cellStyle name="60% - Accent3 2 2 2" xfId="13324"/>
    <cellStyle name="60% - Accent3 2 2 3" xfId="13325"/>
    <cellStyle name="60% - Accent3 2 2 4" xfId="13326"/>
    <cellStyle name="60% - Accent3 2 2 5" xfId="13327"/>
    <cellStyle name="60% - Accent3 2 2_Sheet1" xfId="13328"/>
    <cellStyle name="60% - Accent3 2 3" xfId="13329"/>
    <cellStyle name="60% - Accent3 2 4" xfId="13330"/>
    <cellStyle name="60% - Accent3 2 5" xfId="13331"/>
    <cellStyle name="60% - Accent3 2 6" xfId="13332"/>
    <cellStyle name="60% - Accent3 2 7" xfId="13333"/>
    <cellStyle name="60% - Accent3 2 8" xfId="13334"/>
    <cellStyle name="60% - Accent3 2 9" xfId="13335"/>
    <cellStyle name="60% - Accent3 2_BallGrid" xfId="13336"/>
    <cellStyle name="60% - Accent3 3" xfId="13337"/>
    <cellStyle name="60% - Accent3 3 10" xfId="13338"/>
    <cellStyle name="60% - Accent3 3 2" xfId="13339"/>
    <cellStyle name="60% - Accent3 3 3" xfId="13340"/>
    <cellStyle name="60% - Accent3 3 4" xfId="13341"/>
    <cellStyle name="60% - Accent3 3 5" xfId="13342"/>
    <cellStyle name="60% - Accent3 3 6" xfId="13343"/>
    <cellStyle name="60% - Accent3 3 7" xfId="13344"/>
    <cellStyle name="60% - Accent3 3 8" xfId="13345"/>
    <cellStyle name="60% - Accent3 3 9" xfId="13346"/>
    <cellStyle name="60% - Accent3 3_BallGrid" xfId="13347"/>
    <cellStyle name="60% - Accent3 4" xfId="13348"/>
    <cellStyle name="60% - Accent3 4 2" xfId="13349"/>
    <cellStyle name="60% - Accent3 4 2 2" xfId="13350"/>
    <cellStyle name="60% - Accent3 4 3" xfId="13351"/>
    <cellStyle name="60% - Accent3 4 3 2" xfId="13352"/>
    <cellStyle name="60% - Accent3 4 4" xfId="13353"/>
    <cellStyle name="60% - Accent3 4 5" xfId="13354"/>
    <cellStyle name="60% - Accent3 4 6" xfId="13355"/>
    <cellStyle name="60% - Accent3 4 7" xfId="13356"/>
    <cellStyle name="60% - Accent3 4 8" xfId="13357"/>
    <cellStyle name="60% - Accent3 4 9" xfId="13358"/>
    <cellStyle name="60% - Accent3 5" xfId="13359"/>
    <cellStyle name="60% - Accent3 5 10" xfId="13360"/>
    <cellStyle name="60% - Accent3 5 2" xfId="13361"/>
    <cellStyle name="60% - Accent3 5 2 2" xfId="13362"/>
    <cellStyle name="60% - Accent3 5 3" xfId="13363"/>
    <cellStyle name="60% - Accent3 5 3 2" xfId="13364"/>
    <cellStyle name="60% - Accent3 5 3 3" xfId="13365"/>
    <cellStyle name="60% - Accent3 5 3 4" xfId="13366"/>
    <cellStyle name="60% - Accent3 5 4" xfId="13367"/>
    <cellStyle name="60% - Accent3 5 4 2" xfId="13368"/>
    <cellStyle name="60% - Accent3 5 5" xfId="13369"/>
    <cellStyle name="60% - Accent3 5 6" xfId="13370"/>
    <cellStyle name="60% - Accent3 5 7" xfId="13371"/>
    <cellStyle name="60% - Accent3 5 7 2" xfId="13372"/>
    <cellStyle name="60% - Accent3 5 7 3" xfId="13373"/>
    <cellStyle name="60% - Accent3 5 8" xfId="13374"/>
    <cellStyle name="60% - Accent3 5 9" xfId="13375"/>
    <cellStyle name="60% - Accent3 6" xfId="13376"/>
    <cellStyle name="60% - Accent3 6 2" xfId="13377"/>
    <cellStyle name="60% - Accent3 6 2 2" xfId="13378"/>
    <cellStyle name="60% - Accent3 6 3" xfId="13379"/>
    <cellStyle name="60% - Accent3 6 3 2" xfId="13380"/>
    <cellStyle name="60% - Accent3 6 3 3" xfId="13381"/>
    <cellStyle name="60% - Accent3 6 3 4" xfId="13382"/>
    <cellStyle name="60% - Accent3 6 4" xfId="13383"/>
    <cellStyle name="60% - Accent3 6 4 2" xfId="13384"/>
    <cellStyle name="60% - Accent3 6 5" xfId="13385"/>
    <cellStyle name="60% - Accent3 6 6" xfId="13386"/>
    <cellStyle name="60% - Accent3 6 7" xfId="13387"/>
    <cellStyle name="60% - Accent3 6 7 2" xfId="13388"/>
    <cellStyle name="60% - Accent3 6 7 3" xfId="13389"/>
    <cellStyle name="60% - Accent3 6 8" xfId="13390"/>
    <cellStyle name="60% - Accent3 6 9" xfId="13391"/>
    <cellStyle name="60% - Accent3 7" xfId="13392"/>
    <cellStyle name="60% - Accent3 7 10" xfId="13393"/>
    <cellStyle name="60% - Accent3 7 2" xfId="13394"/>
    <cellStyle name="60% - Accent3 7 3" xfId="13395"/>
    <cellStyle name="60% - Accent3 7 3 2" xfId="13396"/>
    <cellStyle name="60% - Accent3 7 3 3" xfId="13397"/>
    <cellStyle name="60% - Accent3 7 4" xfId="13398"/>
    <cellStyle name="60% - Accent3 7 5" xfId="13399"/>
    <cellStyle name="60% - Accent3 7 6" xfId="13400"/>
    <cellStyle name="60% - Accent3 7 7" xfId="13401"/>
    <cellStyle name="60% - Accent3 7 7 2" xfId="13402"/>
    <cellStyle name="60% - Accent3 7 7 3" xfId="13403"/>
    <cellStyle name="60% - Accent3 7 8" xfId="13404"/>
    <cellStyle name="60% - Accent3 7 9" xfId="13405"/>
    <cellStyle name="60% - Accent3 8" xfId="13406"/>
    <cellStyle name="60% - Accent3 8 10" xfId="13407"/>
    <cellStyle name="60% - Accent3 8 2" xfId="13408"/>
    <cellStyle name="60% - Accent3 8 2 2" xfId="13409"/>
    <cellStyle name="60% - Accent3 8 3" xfId="13410"/>
    <cellStyle name="60% - Accent3 8 3 2" xfId="13411"/>
    <cellStyle name="60% - Accent3 8 3 3" xfId="13412"/>
    <cellStyle name="60% - Accent3 8 4" xfId="13413"/>
    <cellStyle name="60% - Accent3 8 5" xfId="13414"/>
    <cellStyle name="60% - Accent3 8 6" xfId="13415"/>
    <cellStyle name="60% - Accent3 8 7" xfId="13416"/>
    <cellStyle name="60% - Accent3 8 7 2" xfId="13417"/>
    <cellStyle name="60% - Accent3 8 7 3" xfId="13418"/>
    <cellStyle name="60% - Accent3 8 8" xfId="13419"/>
    <cellStyle name="60% - Accent3 8 9" xfId="13420"/>
    <cellStyle name="60% - Accent3 9" xfId="13421"/>
    <cellStyle name="60% - Accent3 9 10" xfId="13422"/>
    <cellStyle name="60% - Accent3 9 2" xfId="13423"/>
    <cellStyle name="60% - Accent3 9 3" xfId="13424"/>
    <cellStyle name="60% - Accent3 9 3 2" xfId="13425"/>
    <cellStyle name="60% - Accent3 9 3 3" xfId="13426"/>
    <cellStyle name="60% - Accent3 9 4" xfId="13427"/>
    <cellStyle name="60% - Accent3 9 5" xfId="13428"/>
    <cellStyle name="60% - Accent3 9 6" xfId="13429"/>
    <cellStyle name="60% - Accent3 9 7" xfId="13430"/>
    <cellStyle name="60% - Accent3 9 7 2" xfId="13431"/>
    <cellStyle name="60% - Accent3 9 7 3" xfId="13432"/>
    <cellStyle name="60% - Accent3 9 8" xfId="13433"/>
    <cellStyle name="60% - Accent3 9 9" xfId="13434"/>
    <cellStyle name="60% - Accent4 10" xfId="13435"/>
    <cellStyle name="60% - Accent4 10 2" xfId="13436"/>
    <cellStyle name="60% - Accent4 10 3" xfId="13437"/>
    <cellStyle name="60% - Accent4 10 4" xfId="13438"/>
    <cellStyle name="60% - Accent4 11" xfId="13439"/>
    <cellStyle name="60% - Accent4 11 10" xfId="13440"/>
    <cellStyle name="60% - Accent4 11 2" xfId="13441"/>
    <cellStyle name="60% - Accent4 11 3" xfId="13442"/>
    <cellStyle name="60% - Accent4 11 3 2" xfId="13443"/>
    <cellStyle name="60% - Accent4 11 3 3" xfId="13444"/>
    <cellStyle name="60% - Accent4 11 4" xfId="13445"/>
    <cellStyle name="60% - Accent4 11 5" xfId="13446"/>
    <cellStyle name="60% - Accent4 11 6" xfId="13447"/>
    <cellStyle name="60% - Accent4 11 7" xfId="13448"/>
    <cellStyle name="60% - Accent4 11 7 2" xfId="13449"/>
    <cellStyle name="60% - Accent4 11 7 3" xfId="13450"/>
    <cellStyle name="60% - Accent4 11 8" xfId="13451"/>
    <cellStyle name="60% - Accent4 11 9" xfId="13452"/>
    <cellStyle name="60% - Accent4 12" xfId="13453"/>
    <cellStyle name="60% - Accent4 12 2" xfId="13454"/>
    <cellStyle name="60% - Accent4 12 3" xfId="13455"/>
    <cellStyle name="60% - Accent4 13" xfId="13456"/>
    <cellStyle name="60% - Accent4 14" xfId="13457"/>
    <cellStyle name="60% - Accent4 15" xfId="13458"/>
    <cellStyle name="60% - Accent4 16" xfId="13459"/>
    <cellStyle name="60% - Accent4 17" xfId="13460"/>
    <cellStyle name="60% - Accent4 2" xfId="13461"/>
    <cellStyle name="60% - Accent4 2 10" xfId="13462"/>
    <cellStyle name="60% - Accent4 2 11" xfId="13463"/>
    <cellStyle name="60% - Accent4 2 12" xfId="13464"/>
    <cellStyle name="60% - Accent4 2 13" xfId="13465"/>
    <cellStyle name="60% - Accent4 2 14" xfId="13466"/>
    <cellStyle name="60% - Accent4 2 15" xfId="13467"/>
    <cellStyle name="60% - Accent4 2 16" xfId="13468"/>
    <cellStyle name="60% - Accent4 2 17" xfId="13469"/>
    <cellStyle name="60% - Accent4 2 18" xfId="13470"/>
    <cellStyle name="60% - Accent4 2 2" xfId="13471"/>
    <cellStyle name="60% - Accent4 2 2 2" xfId="13472"/>
    <cellStyle name="60% - Accent4 2 2 3" xfId="13473"/>
    <cellStyle name="60% - Accent4 2 2 4" xfId="13474"/>
    <cellStyle name="60% - Accent4 2 2 5" xfId="13475"/>
    <cellStyle name="60% - Accent4 2 2_Sheet1" xfId="13476"/>
    <cellStyle name="60% - Accent4 2 3" xfId="13477"/>
    <cellStyle name="60% - Accent4 2 4" xfId="13478"/>
    <cellStyle name="60% - Accent4 2 5" xfId="13479"/>
    <cellStyle name="60% - Accent4 2 6" xfId="13480"/>
    <cellStyle name="60% - Accent4 2 7" xfId="13481"/>
    <cellStyle name="60% - Accent4 2 8" xfId="13482"/>
    <cellStyle name="60% - Accent4 2 9" xfId="13483"/>
    <cellStyle name="60% - Accent4 2_BallGrid" xfId="13484"/>
    <cellStyle name="60% - Accent4 3" xfId="13485"/>
    <cellStyle name="60% - Accent4 3 10" xfId="13486"/>
    <cellStyle name="60% - Accent4 3 2" xfId="13487"/>
    <cellStyle name="60% - Accent4 3 3" xfId="13488"/>
    <cellStyle name="60% - Accent4 3 4" xfId="13489"/>
    <cellStyle name="60% - Accent4 3 5" xfId="13490"/>
    <cellStyle name="60% - Accent4 3 6" xfId="13491"/>
    <cellStyle name="60% - Accent4 3 7" xfId="13492"/>
    <cellStyle name="60% - Accent4 3 8" xfId="13493"/>
    <cellStyle name="60% - Accent4 3 9" xfId="13494"/>
    <cellStyle name="60% - Accent4 3_BallGrid" xfId="13495"/>
    <cellStyle name="60% - Accent4 4" xfId="13496"/>
    <cellStyle name="60% - Accent4 4 2" xfId="13497"/>
    <cellStyle name="60% - Accent4 4 2 2" xfId="13498"/>
    <cellStyle name="60% - Accent4 4 3" xfId="13499"/>
    <cellStyle name="60% - Accent4 4 3 2" xfId="13500"/>
    <cellStyle name="60% - Accent4 4 4" xfId="13501"/>
    <cellStyle name="60% - Accent4 4 5" xfId="13502"/>
    <cellStyle name="60% - Accent4 4 6" xfId="13503"/>
    <cellStyle name="60% - Accent4 4 7" xfId="13504"/>
    <cellStyle name="60% - Accent4 4 8" xfId="13505"/>
    <cellStyle name="60% - Accent4 4 9" xfId="13506"/>
    <cellStyle name="60% - Accent4 5" xfId="13507"/>
    <cellStyle name="60% - Accent4 5 10" xfId="13508"/>
    <cellStyle name="60% - Accent4 5 2" xfId="13509"/>
    <cellStyle name="60% - Accent4 5 2 2" xfId="13510"/>
    <cellStyle name="60% - Accent4 5 3" xfId="13511"/>
    <cellStyle name="60% - Accent4 5 3 2" xfId="13512"/>
    <cellStyle name="60% - Accent4 5 3 3" xfId="13513"/>
    <cellStyle name="60% - Accent4 5 3 4" xfId="13514"/>
    <cellStyle name="60% - Accent4 5 4" xfId="13515"/>
    <cellStyle name="60% - Accent4 5 4 2" xfId="13516"/>
    <cellStyle name="60% - Accent4 5 5" xfId="13517"/>
    <cellStyle name="60% - Accent4 5 6" xfId="13518"/>
    <cellStyle name="60% - Accent4 5 7" xfId="13519"/>
    <cellStyle name="60% - Accent4 5 7 2" xfId="13520"/>
    <cellStyle name="60% - Accent4 5 7 3" xfId="13521"/>
    <cellStyle name="60% - Accent4 5 8" xfId="13522"/>
    <cellStyle name="60% - Accent4 5 9" xfId="13523"/>
    <cellStyle name="60% - Accent4 6" xfId="13524"/>
    <cellStyle name="60% - Accent4 6 2" xfId="13525"/>
    <cellStyle name="60% - Accent4 6 2 2" xfId="13526"/>
    <cellStyle name="60% - Accent4 6 3" xfId="13527"/>
    <cellStyle name="60% - Accent4 6 3 2" xfId="13528"/>
    <cellStyle name="60% - Accent4 6 3 3" xfId="13529"/>
    <cellStyle name="60% - Accent4 6 3 4" xfId="13530"/>
    <cellStyle name="60% - Accent4 6 4" xfId="13531"/>
    <cellStyle name="60% - Accent4 6 4 2" xfId="13532"/>
    <cellStyle name="60% - Accent4 6 5" xfId="13533"/>
    <cellStyle name="60% - Accent4 6 6" xfId="13534"/>
    <cellStyle name="60% - Accent4 6 7" xfId="13535"/>
    <cellStyle name="60% - Accent4 6 7 2" xfId="13536"/>
    <cellStyle name="60% - Accent4 6 7 3" xfId="13537"/>
    <cellStyle name="60% - Accent4 6 8" xfId="13538"/>
    <cellStyle name="60% - Accent4 6 9" xfId="13539"/>
    <cellStyle name="60% - Accent4 7" xfId="13540"/>
    <cellStyle name="60% - Accent4 7 10" xfId="13541"/>
    <cellStyle name="60% - Accent4 7 2" xfId="13542"/>
    <cellStyle name="60% - Accent4 7 3" xfId="13543"/>
    <cellStyle name="60% - Accent4 7 3 2" xfId="13544"/>
    <cellStyle name="60% - Accent4 7 3 3" xfId="13545"/>
    <cellStyle name="60% - Accent4 7 4" xfId="13546"/>
    <cellStyle name="60% - Accent4 7 5" xfId="13547"/>
    <cellStyle name="60% - Accent4 7 6" xfId="13548"/>
    <cellStyle name="60% - Accent4 7 7" xfId="13549"/>
    <cellStyle name="60% - Accent4 7 7 2" xfId="13550"/>
    <cellStyle name="60% - Accent4 7 7 3" xfId="13551"/>
    <cellStyle name="60% - Accent4 7 8" xfId="13552"/>
    <cellStyle name="60% - Accent4 7 9" xfId="13553"/>
    <cellStyle name="60% - Accent4 8" xfId="13554"/>
    <cellStyle name="60% - Accent4 8 10" xfId="13555"/>
    <cellStyle name="60% - Accent4 8 2" xfId="13556"/>
    <cellStyle name="60% - Accent4 8 2 2" xfId="13557"/>
    <cellStyle name="60% - Accent4 8 3" xfId="13558"/>
    <cellStyle name="60% - Accent4 8 3 2" xfId="13559"/>
    <cellStyle name="60% - Accent4 8 3 3" xfId="13560"/>
    <cellStyle name="60% - Accent4 8 4" xfId="13561"/>
    <cellStyle name="60% - Accent4 8 5" xfId="13562"/>
    <cellStyle name="60% - Accent4 8 6" xfId="13563"/>
    <cellStyle name="60% - Accent4 8 7" xfId="13564"/>
    <cellStyle name="60% - Accent4 8 7 2" xfId="13565"/>
    <cellStyle name="60% - Accent4 8 7 3" xfId="13566"/>
    <cellStyle name="60% - Accent4 8 8" xfId="13567"/>
    <cellStyle name="60% - Accent4 8 9" xfId="13568"/>
    <cellStyle name="60% - Accent4 9" xfId="13569"/>
    <cellStyle name="60% - Accent4 9 10" xfId="13570"/>
    <cellStyle name="60% - Accent4 9 2" xfId="13571"/>
    <cellStyle name="60% - Accent4 9 3" xfId="13572"/>
    <cellStyle name="60% - Accent4 9 3 2" xfId="13573"/>
    <cellStyle name="60% - Accent4 9 3 3" xfId="13574"/>
    <cellStyle name="60% - Accent4 9 4" xfId="13575"/>
    <cellStyle name="60% - Accent4 9 5" xfId="13576"/>
    <cellStyle name="60% - Accent4 9 6" xfId="13577"/>
    <cellStyle name="60% - Accent4 9 7" xfId="13578"/>
    <cellStyle name="60% - Accent4 9 7 2" xfId="13579"/>
    <cellStyle name="60% - Accent4 9 7 3" xfId="13580"/>
    <cellStyle name="60% - Accent4 9 8" xfId="13581"/>
    <cellStyle name="60% - Accent4 9 9" xfId="13582"/>
    <cellStyle name="60% - Accent5 10" xfId="13583"/>
    <cellStyle name="60% - Accent5 10 2" xfId="13584"/>
    <cellStyle name="60% - Accent5 10 3" xfId="13585"/>
    <cellStyle name="60% - Accent5 11" xfId="13586"/>
    <cellStyle name="60% - Accent5 2" xfId="13587"/>
    <cellStyle name="60% - Accent5 2 10" xfId="13588"/>
    <cellStyle name="60% - Accent5 2 11" xfId="13589"/>
    <cellStyle name="60% - Accent5 2 12" xfId="13590"/>
    <cellStyle name="60% - Accent5 2 13" xfId="13591"/>
    <cellStyle name="60% - Accent5 2 14" xfId="13592"/>
    <cellStyle name="60% - Accent5 2 15" xfId="13593"/>
    <cellStyle name="60% - Accent5 2 16" xfId="13594"/>
    <cellStyle name="60% - Accent5 2 17" xfId="13595"/>
    <cellStyle name="60% - Accent5 2 18" xfId="13596"/>
    <cellStyle name="60% - Accent5 2 2" xfId="13597"/>
    <cellStyle name="60% - Accent5 2 2 2" xfId="13598"/>
    <cellStyle name="60% - Accent5 2 2 3" xfId="13599"/>
    <cellStyle name="60% - Accent5 2 2 4" xfId="13600"/>
    <cellStyle name="60% - Accent5 2 2 5" xfId="13601"/>
    <cellStyle name="60% - Accent5 2 2_Sheet1" xfId="13602"/>
    <cellStyle name="60% - Accent5 2 3" xfId="13603"/>
    <cellStyle name="60% - Accent5 2 4" xfId="13604"/>
    <cellStyle name="60% - Accent5 2 5" xfId="13605"/>
    <cellStyle name="60% - Accent5 2 6" xfId="13606"/>
    <cellStyle name="60% - Accent5 2 7" xfId="13607"/>
    <cellStyle name="60% - Accent5 2 8" xfId="13608"/>
    <cellStyle name="60% - Accent5 2 9" xfId="13609"/>
    <cellStyle name="60% - Accent5 2_BallGrid" xfId="13610"/>
    <cellStyle name="60% - Accent5 3" xfId="13611"/>
    <cellStyle name="60% - Accent5 3 10" xfId="13612"/>
    <cellStyle name="60% - Accent5 3 2" xfId="13613"/>
    <cellStyle name="60% - Accent5 3 3" xfId="13614"/>
    <cellStyle name="60% - Accent5 3 4" xfId="13615"/>
    <cellStyle name="60% - Accent5 3 5" xfId="13616"/>
    <cellStyle name="60% - Accent5 3 6" xfId="13617"/>
    <cellStyle name="60% - Accent5 3 7" xfId="13618"/>
    <cellStyle name="60% - Accent5 3 8" xfId="13619"/>
    <cellStyle name="60% - Accent5 3 9" xfId="13620"/>
    <cellStyle name="60% - Accent5 3_BallGrid" xfId="13621"/>
    <cellStyle name="60% - Accent5 4" xfId="13622"/>
    <cellStyle name="60% - Accent5 4 2" xfId="13623"/>
    <cellStyle name="60% - Accent5 4 2 2" xfId="13624"/>
    <cellStyle name="60% - Accent5 4 3" xfId="13625"/>
    <cellStyle name="60% - Accent5 4 3 2" xfId="13626"/>
    <cellStyle name="60% - Accent5 4 4" xfId="13627"/>
    <cellStyle name="60% - Accent5 4 5" xfId="13628"/>
    <cellStyle name="60% - Accent5 4 6" xfId="13629"/>
    <cellStyle name="60% - Accent5 4 7" xfId="13630"/>
    <cellStyle name="60% - Accent5 4 8" xfId="13631"/>
    <cellStyle name="60% - Accent5 4 9" xfId="13632"/>
    <cellStyle name="60% - Accent5 5" xfId="13633"/>
    <cellStyle name="60% - Accent5 5 2" xfId="13634"/>
    <cellStyle name="60% - Accent5 5 3" xfId="13635"/>
    <cellStyle name="60% - Accent5 5 3 2" xfId="13636"/>
    <cellStyle name="60% - Accent5 5 4" xfId="13637"/>
    <cellStyle name="60% - Accent5 6" xfId="13638"/>
    <cellStyle name="60% - Accent5 6 2" xfId="13639"/>
    <cellStyle name="60% - Accent5 6 3" xfId="13640"/>
    <cellStyle name="60% - Accent5 6 4" xfId="13641"/>
    <cellStyle name="60% - Accent5 7" xfId="13642"/>
    <cellStyle name="60% - Accent5 8" xfId="13643"/>
    <cellStyle name="60% - Accent5 8 2" xfId="13644"/>
    <cellStyle name="60% - Accent5 9" xfId="13645"/>
    <cellStyle name="60% - Accent5 9 2" xfId="13646"/>
    <cellStyle name="60% - Accent6 10" xfId="13647"/>
    <cellStyle name="60% - Accent6 10 2" xfId="13648"/>
    <cellStyle name="60% - Accent6 10 3" xfId="13649"/>
    <cellStyle name="60% - Accent6 10 4" xfId="13650"/>
    <cellStyle name="60% - Accent6 11" xfId="13651"/>
    <cellStyle name="60% - Accent6 11 10" xfId="13652"/>
    <cellStyle name="60% - Accent6 11 2" xfId="13653"/>
    <cellStyle name="60% - Accent6 11 3" xfId="13654"/>
    <cellStyle name="60% - Accent6 11 3 2" xfId="13655"/>
    <cellStyle name="60% - Accent6 11 3 3" xfId="13656"/>
    <cellStyle name="60% - Accent6 11 4" xfId="13657"/>
    <cellStyle name="60% - Accent6 11 5" xfId="13658"/>
    <cellStyle name="60% - Accent6 11 6" xfId="13659"/>
    <cellStyle name="60% - Accent6 11 7" xfId="13660"/>
    <cellStyle name="60% - Accent6 11 7 2" xfId="13661"/>
    <cellStyle name="60% - Accent6 11 7 3" xfId="13662"/>
    <cellStyle name="60% - Accent6 11 8" xfId="13663"/>
    <cellStyle name="60% - Accent6 11 9" xfId="13664"/>
    <cellStyle name="60% - Accent6 12" xfId="13665"/>
    <cellStyle name="60% - Accent6 12 2" xfId="13666"/>
    <cellStyle name="60% - Accent6 12 3" xfId="13667"/>
    <cellStyle name="60% - Accent6 13" xfId="13668"/>
    <cellStyle name="60% - Accent6 14" xfId="13669"/>
    <cellStyle name="60% - Accent6 15" xfId="13670"/>
    <cellStyle name="60% - Accent6 16" xfId="13671"/>
    <cellStyle name="60% - Accent6 17" xfId="13672"/>
    <cellStyle name="60% - Accent6 2" xfId="13673"/>
    <cellStyle name="60% - Accent6 2 10" xfId="13674"/>
    <cellStyle name="60% - Accent6 2 11" xfId="13675"/>
    <cellStyle name="60% - Accent6 2 12" xfId="13676"/>
    <cellStyle name="60% - Accent6 2 13" xfId="13677"/>
    <cellStyle name="60% - Accent6 2 14" xfId="13678"/>
    <cellStyle name="60% - Accent6 2 15" xfId="13679"/>
    <cellStyle name="60% - Accent6 2 16" xfId="13680"/>
    <cellStyle name="60% - Accent6 2 17" xfId="13681"/>
    <cellStyle name="60% - Accent6 2 18" xfId="13682"/>
    <cellStyle name="60% - Accent6 2 2" xfId="13683"/>
    <cellStyle name="60% - Accent6 2 2 2" xfId="13684"/>
    <cellStyle name="60% - Accent6 2 2 3" xfId="13685"/>
    <cellStyle name="60% - Accent6 2 2 4" xfId="13686"/>
    <cellStyle name="60% - Accent6 2 2 5" xfId="13687"/>
    <cellStyle name="60% - Accent6 2 2_Sheet1" xfId="13688"/>
    <cellStyle name="60% - Accent6 2 3" xfId="13689"/>
    <cellStyle name="60% - Accent6 2 4" xfId="13690"/>
    <cellStyle name="60% - Accent6 2 5" xfId="13691"/>
    <cellStyle name="60% - Accent6 2 6" xfId="13692"/>
    <cellStyle name="60% - Accent6 2 7" xfId="13693"/>
    <cellStyle name="60% - Accent6 2 8" xfId="13694"/>
    <cellStyle name="60% - Accent6 2 9" xfId="13695"/>
    <cellStyle name="60% - Accent6 2_BallGrid" xfId="13696"/>
    <cellStyle name="60% - Accent6 3" xfId="13697"/>
    <cellStyle name="60% - Accent6 3 10" xfId="13698"/>
    <cellStyle name="60% - Accent6 3 2" xfId="13699"/>
    <cellStyle name="60% - Accent6 3 3" xfId="13700"/>
    <cellStyle name="60% - Accent6 3 4" xfId="13701"/>
    <cellStyle name="60% - Accent6 3 5" xfId="13702"/>
    <cellStyle name="60% - Accent6 3 6" xfId="13703"/>
    <cellStyle name="60% - Accent6 3 7" xfId="13704"/>
    <cellStyle name="60% - Accent6 3 8" xfId="13705"/>
    <cellStyle name="60% - Accent6 3 9" xfId="13706"/>
    <cellStyle name="60% - Accent6 3_BallGrid" xfId="13707"/>
    <cellStyle name="60% - Accent6 4" xfId="13708"/>
    <cellStyle name="60% - Accent6 4 2" xfId="13709"/>
    <cellStyle name="60% - Accent6 4 2 2" xfId="13710"/>
    <cellStyle name="60% - Accent6 4 3" xfId="13711"/>
    <cellStyle name="60% - Accent6 4 3 2" xfId="13712"/>
    <cellStyle name="60% - Accent6 4 4" xfId="13713"/>
    <cellStyle name="60% - Accent6 4 5" xfId="13714"/>
    <cellStyle name="60% - Accent6 4 6" xfId="13715"/>
    <cellStyle name="60% - Accent6 4 7" xfId="13716"/>
    <cellStyle name="60% - Accent6 4 8" xfId="13717"/>
    <cellStyle name="60% - Accent6 4 9" xfId="13718"/>
    <cellStyle name="60% - Accent6 5" xfId="13719"/>
    <cellStyle name="60% - Accent6 5 10" xfId="13720"/>
    <cellStyle name="60% - Accent6 5 2" xfId="13721"/>
    <cellStyle name="60% - Accent6 5 2 2" xfId="13722"/>
    <cellStyle name="60% - Accent6 5 3" xfId="13723"/>
    <cellStyle name="60% - Accent6 5 3 2" xfId="13724"/>
    <cellStyle name="60% - Accent6 5 3 3" xfId="13725"/>
    <cellStyle name="60% - Accent6 5 3 4" xfId="13726"/>
    <cellStyle name="60% - Accent6 5 4" xfId="13727"/>
    <cellStyle name="60% - Accent6 5 4 2" xfId="13728"/>
    <cellStyle name="60% - Accent6 5 5" xfId="13729"/>
    <cellStyle name="60% - Accent6 5 6" xfId="13730"/>
    <cellStyle name="60% - Accent6 5 7" xfId="13731"/>
    <cellStyle name="60% - Accent6 5 7 2" xfId="13732"/>
    <cellStyle name="60% - Accent6 5 7 3" xfId="13733"/>
    <cellStyle name="60% - Accent6 5 8" xfId="13734"/>
    <cellStyle name="60% - Accent6 5 9" xfId="13735"/>
    <cellStyle name="60% - Accent6 6" xfId="13736"/>
    <cellStyle name="60% - Accent6 6 2" xfId="13737"/>
    <cellStyle name="60% - Accent6 6 2 2" xfId="13738"/>
    <cellStyle name="60% - Accent6 6 3" xfId="13739"/>
    <cellStyle name="60% - Accent6 6 3 2" xfId="13740"/>
    <cellStyle name="60% - Accent6 6 3 3" xfId="13741"/>
    <cellStyle name="60% - Accent6 6 3 4" xfId="13742"/>
    <cellStyle name="60% - Accent6 6 4" xfId="13743"/>
    <cellStyle name="60% - Accent6 6 4 2" xfId="13744"/>
    <cellStyle name="60% - Accent6 6 5" xfId="13745"/>
    <cellStyle name="60% - Accent6 6 6" xfId="13746"/>
    <cellStyle name="60% - Accent6 6 7" xfId="13747"/>
    <cellStyle name="60% - Accent6 6 7 2" xfId="13748"/>
    <cellStyle name="60% - Accent6 6 7 3" xfId="13749"/>
    <cellStyle name="60% - Accent6 6 8" xfId="13750"/>
    <cellStyle name="60% - Accent6 6 9" xfId="13751"/>
    <cellStyle name="60% - Accent6 7" xfId="13752"/>
    <cellStyle name="60% - Accent6 7 10" xfId="13753"/>
    <cellStyle name="60% - Accent6 7 2" xfId="13754"/>
    <cellStyle name="60% - Accent6 7 3" xfId="13755"/>
    <cellStyle name="60% - Accent6 7 3 2" xfId="13756"/>
    <cellStyle name="60% - Accent6 7 3 3" xfId="13757"/>
    <cellStyle name="60% - Accent6 7 4" xfId="13758"/>
    <cellStyle name="60% - Accent6 7 5" xfId="13759"/>
    <cellStyle name="60% - Accent6 7 6" xfId="13760"/>
    <cellStyle name="60% - Accent6 7 7" xfId="13761"/>
    <cellStyle name="60% - Accent6 7 7 2" xfId="13762"/>
    <cellStyle name="60% - Accent6 7 7 3" xfId="13763"/>
    <cellStyle name="60% - Accent6 7 8" xfId="13764"/>
    <cellStyle name="60% - Accent6 7 9" xfId="13765"/>
    <cellStyle name="60% - Accent6 8" xfId="13766"/>
    <cellStyle name="60% - Accent6 8 10" xfId="13767"/>
    <cellStyle name="60% - Accent6 8 2" xfId="13768"/>
    <cellStyle name="60% - Accent6 8 2 2" xfId="13769"/>
    <cellStyle name="60% - Accent6 8 3" xfId="13770"/>
    <cellStyle name="60% - Accent6 8 3 2" xfId="13771"/>
    <cellStyle name="60% - Accent6 8 3 3" xfId="13772"/>
    <cellStyle name="60% - Accent6 8 4" xfId="13773"/>
    <cellStyle name="60% - Accent6 8 5" xfId="13774"/>
    <cellStyle name="60% - Accent6 8 6" xfId="13775"/>
    <cellStyle name="60% - Accent6 8 7" xfId="13776"/>
    <cellStyle name="60% - Accent6 8 7 2" xfId="13777"/>
    <cellStyle name="60% - Accent6 8 7 3" xfId="13778"/>
    <cellStyle name="60% - Accent6 8 8" xfId="13779"/>
    <cellStyle name="60% - Accent6 8 9" xfId="13780"/>
    <cellStyle name="60% - Accent6 9" xfId="13781"/>
    <cellStyle name="60% - Accent6 9 10" xfId="13782"/>
    <cellStyle name="60% - Accent6 9 2" xfId="13783"/>
    <cellStyle name="60% - Accent6 9 3" xfId="13784"/>
    <cellStyle name="60% - Accent6 9 3 2" xfId="13785"/>
    <cellStyle name="60% - Accent6 9 3 3" xfId="13786"/>
    <cellStyle name="60% - Accent6 9 4" xfId="13787"/>
    <cellStyle name="60% - Accent6 9 5" xfId="13788"/>
    <cellStyle name="60% - Accent6 9 6" xfId="13789"/>
    <cellStyle name="60% - Accent6 9 7" xfId="13790"/>
    <cellStyle name="60% - Accent6 9 7 2" xfId="13791"/>
    <cellStyle name="60% - Accent6 9 7 3" xfId="13792"/>
    <cellStyle name="60% - Accent6 9 8" xfId="13793"/>
    <cellStyle name="60% - Accent6 9 9" xfId="13794"/>
    <cellStyle name="Accent1 10" xfId="13795"/>
    <cellStyle name="Accent1 11" xfId="13796"/>
    <cellStyle name="Accent1 12" xfId="13797"/>
    <cellStyle name="Accent1 12 2" xfId="13798"/>
    <cellStyle name="Accent1 13" xfId="13799"/>
    <cellStyle name="Accent1 14" xfId="13800"/>
    <cellStyle name="Accent1 15" xfId="13801"/>
    <cellStyle name="Accent1 16" xfId="13802"/>
    <cellStyle name="Accent1 2" xfId="13803"/>
    <cellStyle name="Accent1 2 10" xfId="13804"/>
    <cellStyle name="Accent1 2 11" xfId="13805"/>
    <cellStyle name="Accent1 2 12" xfId="13806"/>
    <cellStyle name="Accent1 2 13" xfId="13807"/>
    <cellStyle name="Accent1 2 14" xfId="13808"/>
    <cellStyle name="Accent1 2 15" xfId="13809"/>
    <cellStyle name="Accent1 2 16" xfId="13810"/>
    <cellStyle name="Accent1 2 17" xfId="13811"/>
    <cellStyle name="Accent1 2 18" xfId="13812"/>
    <cellStyle name="Accent1 2 2" xfId="13813"/>
    <cellStyle name="Accent1 2 2 2" xfId="13814"/>
    <cellStyle name="Accent1 2 2 3" xfId="13815"/>
    <cellStyle name="Accent1 2 2 4" xfId="13816"/>
    <cellStyle name="Accent1 2 2 5" xfId="13817"/>
    <cellStyle name="Accent1 2 2_Sheet1" xfId="13818"/>
    <cellStyle name="Accent1 2 3" xfId="13819"/>
    <cellStyle name="Accent1 2 4" xfId="13820"/>
    <cellStyle name="Accent1 2 5" xfId="13821"/>
    <cellStyle name="Accent1 2 6" xfId="13822"/>
    <cellStyle name="Accent1 2 7" xfId="13823"/>
    <cellStyle name="Accent1 2 8" xfId="13824"/>
    <cellStyle name="Accent1 2 9" xfId="13825"/>
    <cellStyle name="Accent1 2_BallGrid" xfId="13826"/>
    <cellStyle name="Accent1 3" xfId="13827"/>
    <cellStyle name="Accent1 3 2" xfId="13828"/>
    <cellStyle name="Accent1 3 3" xfId="13829"/>
    <cellStyle name="Accent1 3 4" xfId="13830"/>
    <cellStyle name="Accent1 4" xfId="13831"/>
    <cellStyle name="Accent1 4 2" xfId="13832"/>
    <cellStyle name="Accent1 4 3" xfId="13833"/>
    <cellStyle name="Accent1 4 4" xfId="13834"/>
    <cellStyle name="Accent1 4 5" xfId="13835"/>
    <cellStyle name="Accent1 5" xfId="13836"/>
    <cellStyle name="Accent1 5 2" xfId="13837"/>
    <cellStyle name="Accent1 5 3" xfId="13838"/>
    <cellStyle name="Accent1 5 4" xfId="13839"/>
    <cellStyle name="Accent1 6" xfId="13840"/>
    <cellStyle name="Accent1 7" xfId="13841"/>
    <cellStyle name="Accent1 8" xfId="13842"/>
    <cellStyle name="Accent1 8 2" xfId="13843"/>
    <cellStyle name="Accent1 9" xfId="13844"/>
    <cellStyle name="Accent2 2" xfId="13845"/>
    <cellStyle name="Accent2 2 10" xfId="13846"/>
    <cellStyle name="Accent2 2 11" xfId="13847"/>
    <cellStyle name="Accent2 2 12" xfId="13848"/>
    <cellStyle name="Accent2 2 13" xfId="13849"/>
    <cellStyle name="Accent2 2 14" xfId="13850"/>
    <cellStyle name="Accent2 2 15" xfId="13851"/>
    <cellStyle name="Accent2 2 16" xfId="13852"/>
    <cellStyle name="Accent2 2 17" xfId="13853"/>
    <cellStyle name="Accent2 2 18" xfId="13854"/>
    <cellStyle name="Accent2 2 2" xfId="13855"/>
    <cellStyle name="Accent2 2 2 2" xfId="13856"/>
    <cellStyle name="Accent2 2 2 3" xfId="13857"/>
    <cellStyle name="Accent2 2 2 4" xfId="13858"/>
    <cellStyle name="Accent2 2 2 5" xfId="13859"/>
    <cellStyle name="Accent2 2 2_Sheet1" xfId="13860"/>
    <cellStyle name="Accent2 2 3" xfId="13861"/>
    <cellStyle name="Accent2 2 4" xfId="13862"/>
    <cellStyle name="Accent2 2 5" xfId="13863"/>
    <cellStyle name="Accent2 2 6" xfId="13864"/>
    <cellStyle name="Accent2 2 7" xfId="13865"/>
    <cellStyle name="Accent2 2 8" xfId="13866"/>
    <cellStyle name="Accent2 2 9" xfId="13867"/>
    <cellStyle name="Accent2 2_BallGrid" xfId="13868"/>
    <cellStyle name="Accent2 3" xfId="13869"/>
    <cellStyle name="Accent2 3 2" xfId="13870"/>
    <cellStyle name="Accent2 3 2 2" xfId="13871"/>
    <cellStyle name="Accent2 3 3" xfId="13872"/>
    <cellStyle name="Accent2 3 4" xfId="13873"/>
    <cellStyle name="Accent2 4" xfId="13874"/>
    <cellStyle name="Accent2 4 2" xfId="13875"/>
    <cellStyle name="Accent2 4 3" xfId="13876"/>
    <cellStyle name="Accent2 4 4" xfId="13877"/>
    <cellStyle name="Accent2 4 5" xfId="13878"/>
    <cellStyle name="Accent2 5" xfId="13879"/>
    <cellStyle name="Accent2 5 2" xfId="13880"/>
    <cellStyle name="Accent2 5 3" xfId="13881"/>
    <cellStyle name="Accent2 5 4" xfId="13882"/>
    <cellStyle name="Accent2 6" xfId="13883"/>
    <cellStyle name="Accent2 7" xfId="13884"/>
    <cellStyle name="Accent2 8" xfId="13885"/>
    <cellStyle name="Accent3 10" xfId="13886"/>
    <cellStyle name="Accent3 10 2" xfId="13887"/>
    <cellStyle name="Accent3 10 3" xfId="13888"/>
    <cellStyle name="Accent3 11" xfId="13889"/>
    <cellStyle name="Accent3 2" xfId="13890"/>
    <cellStyle name="Accent3 2 10" xfId="13891"/>
    <cellStyle name="Accent3 2 11" xfId="13892"/>
    <cellStyle name="Accent3 2 12" xfId="13893"/>
    <cellStyle name="Accent3 2 13" xfId="13894"/>
    <cellStyle name="Accent3 2 14" xfId="13895"/>
    <cellStyle name="Accent3 2 15" xfId="13896"/>
    <cellStyle name="Accent3 2 16" xfId="13897"/>
    <cellStyle name="Accent3 2 17" xfId="13898"/>
    <cellStyle name="Accent3 2 18" xfId="13899"/>
    <cellStyle name="Accent3 2 2" xfId="13900"/>
    <cellStyle name="Accent3 2 2 2" xfId="13901"/>
    <cellStyle name="Accent3 2 2 3" xfId="13902"/>
    <cellStyle name="Accent3 2 2 4" xfId="13903"/>
    <cellStyle name="Accent3 2 2 5" xfId="13904"/>
    <cellStyle name="Accent3 2 2_Sheet1" xfId="13905"/>
    <cellStyle name="Accent3 2 3" xfId="13906"/>
    <cellStyle name="Accent3 2 4" xfId="13907"/>
    <cellStyle name="Accent3 2 5" xfId="13908"/>
    <cellStyle name="Accent3 2 6" xfId="13909"/>
    <cellStyle name="Accent3 2 7" xfId="13910"/>
    <cellStyle name="Accent3 2 8" xfId="13911"/>
    <cellStyle name="Accent3 2 9" xfId="13912"/>
    <cellStyle name="Accent3 2_BallGrid" xfId="13913"/>
    <cellStyle name="Accent3 3" xfId="13914"/>
    <cellStyle name="Accent3 3 10" xfId="13915"/>
    <cellStyle name="Accent3 3 2" xfId="13916"/>
    <cellStyle name="Accent3 3 3" xfId="13917"/>
    <cellStyle name="Accent3 3 4" xfId="13918"/>
    <cellStyle name="Accent3 3 5" xfId="13919"/>
    <cellStyle name="Accent3 3 6" xfId="13920"/>
    <cellStyle name="Accent3 3 7" xfId="13921"/>
    <cellStyle name="Accent3 3 8" xfId="13922"/>
    <cellStyle name="Accent3 3 9" xfId="13923"/>
    <cellStyle name="Accent3 3_BallGrid" xfId="13924"/>
    <cellStyle name="Accent3 4" xfId="13925"/>
    <cellStyle name="Accent3 4 2" xfId="13926"/>
    <cellStyle name="Accent3 4 2 2" xfId="13927"/>
    <cellStyle name="Accent3 4 3" xfId="13928"/>
    <cellStyle name="Accent3 4 3 2" xfId="13929"/>
    <cellStyle name="Accent3 4 4" xfId="13930"/>
    <cellStyle name="Accent3 4 5" xfId="13931"/>
    <cellStyle name="Accent3 4 6" xfId="13932"/>
    <cellStyle name="Accent3 4 7" xfId="13933"/>
    <cellStyle name="Accent3 4 8" xfId="13934"/>
    <cellStyle name="Accent3 4 9" xfId="13935"/>
    <cellStyle name="Accent3 5" xfId="13936"/>
    <cellStyle name="Accent3 5 2" xfId="13937"/>
    <cellStyle name="Accent3 5 3" xfId="13938"/>
    <cellStyle name="Accent3 5 3 2" xfId="13939"/>
    <cellStyle name="Accent3 5 4" xfId="13940"/>
    <cellStyle name="Accent3 6" xfId="13941"/>
    <cellStyle name="Accent3 6 2" xfId="13942"/>
    <cellStyle name="Accent3 6 3" xfId="13943"/>
    <cellStyle name="Accent3 6 4" xfId="13944"/>
    <cellStyle name="Accent3 7" xfId="13945"/>
    <cellStyle name="Accent3 8" xfId="13946"/>
    <cellStyle name="Accent3 8 2" xfId="13947"/>
    <cellStyle name="Accent3 9" xfId="13948"/>
    <cellStyle name="Accent3 9 2" xfId="13949"/>
    <cellStyle name="Accent4 10" xfId="13950"/>
    <cellStyle name="Accent4 10 2" xfId="13951"/>
    <cellStyle name="Accent4 10 3" xfId="13952"/>
    <cellStyle name="Accent4 10 4" xfId="13953"/>
    <cellStyle name="Accent4 11" xfId="13954"/>
    <cellStyle name="Accent4 11 2" xfId="13955"/>
    <cellStyle name="Accent4 12" xfId="13956"/>
    <cellStyle name="Accent4 12 2" xfId="13957"/>
    <cellStyle name="Accent4 13" xfId="13958"/>
    <cellStyle name="Accent4 14" xfId="13959"/>
    <cellStyle name="Accent4 15" xfId="13960"/>
    <cellStyle name="Accent4 16" xfId="13961"/>
    <cellStyle name="Accent4 2" xfId="13962"/>
    <cellStyle name="Accent4 2 10" xfId="13963"/>
    <cellStyle name="Accent4 2 11" xfId="13964"/>
    <cellStyle name="Accent4 2 12" xfId="13965"/>
    <cellStyle name="Accent4 2 13" xfId="13966"/>
    <cellStyle name="Accent4 2 14" xfId="13967"/>
    <cellStyle name="Accent4 2 15" xfId="13968"/>
    <cellStyle name="Accent4 2 16" xfId="13969"/>
    <cellStyle name="Accent4 2 17" xfId="13970"/>
    <cellStyle name="Accent4 2 18" xfId="13971"/>
    <cellStyle name="Accent4 2 2" xfId="13972"/>
    <cellStyle name="Accent4 2 2 2" xfId="13973"/>
    <cellStyle name="Accent4 2 2 3" xfId="13974"/>
    <cellStyle name="Accent4 2 2 4" xfId="13975"/>
    <cellStyle name="Accent4 2 2 5" xfId="13976"/>
    <cellStyle name="Accent4 2 2_Sheet1" xfId="13977"/>
    <cellStyle name="Accent4 2 3" xfId="13978"/>
    <cellStyle name="Accent4 2 4" xfId="13979"/>
    <cellStyle name="Accent4 2 5" xfId="13980"/>
    <cellStyle name="Accent4 2 6" xfId="13981"/>
    <cellStyle name="Accent4 2 7" xfId="13982"/>
    <cellStyle name="Accent4 2 8" xfId="13983"/>
    <cellStyle name="Accent4 2 9" xfId="13984"/>
    <cellStyle name="Accent4 2_BallGrid" xfId="13985"/>
    <cellStyle name="Accent4 3" xfId="13986"/>
    <cellStyle name="Accent4 3 10" xfId="13987"/>
    <cellStyle name="Accent4 3 2" xfId="13988"/>
    <cellStyle name="Accent4 3 3" xfId="13989"/>
    <cellStyle name="Accent4 3 4" xfId="13990"/>
    <cellStyle name="Accent4 3 5" xfId="13991"/>
    <cellStyle name="Accent4 3 6" xfId="13992"/>
    <cellStyle name="Accent4 3 7" xfId="13993"/>
    <cellStyle name="Accent4 3 8" xfId="13994"/>
    <cellStyle name="Accent4 3 9" xfId="13995"/>
    <cellStyle name="Accent4 3_BallGrid" xfId="13996"/>
    <cellStyle name="Accent4 4" xfId="13997"/>
    <cellStyle name="Accent4 4 2" xfId="13998"/>
    <cellStyle name="Accent4 4 2 2" xfId="13999"/>
    <cellStyle name="Accent4 4 3" xfId="14000"/>
    <cellStyle name="Accent4 4 3 2" xfId="14001"/>
    <cellStyle name="Accent4 4 4" xfId="14002"/>
    <cellStyle name="Accent4 4 5" xfId="14003"/>
    <cellStyle name="Accent4 4 6" xfId="14004"/>
    <cellStyle name="Accent4 4 7" xfId="14005"/>
    <cellStyle name="Accent4 4 8" xfId="14006"/>
    <cellStyle name="Accent4 4 9" xfId="14007"/>
    <cellStyle name="Accent4 5" xfId="14008"/>
    <cellStyle name="Accent4 5 2" xfId="14009"/>
    <cellStyle name="Accent4 5 3" xfId="14010"/>
    <cellStyle name="Accent4 5 3 2" xfId="14011"/>
    <cellStyle name="Accent4 5 4" xfId="14012"/>
    <cellStyle name="Accent4 6" xfId="14013"/>
    <cellStyle name="Accent4 6 2" xfId="14014"/>
    <cellStyle name="Accent4 6 3" xfId="14015"/>
    <cellStyle name="Accent4 6 4" xfId="14016"/>
    <cellStyle name="Accent4 7" xfId="14017"/>
    <cellStyle name="Accent4 7 2" xfId="14018"/>
    <cellStyle name="Accent4 8" xfId="14019"/>
    <cellStyle name="Accent4 8 2" xfId="14020"/>
    <cellStyle name="Accent4 8 3" xfId="14021"/>
    <cellStyle name="Accent4 9" xfId="14022"/>
    <cellStyle name="Accent4 9 2" xfId="14023"/>
    <cellStyle name="Accent5 10" xfId="14024"/>
    <cellStyle name="Accent5 10 2" xfId="14025"/>
    <cellStyle name="Accent5 10 3" xfId="14026"/>
    <cellStyle name="Accent5 11" xfId="14027"/>
    <cellStyle name="Accent5 2" xfId="14028"/>
    <cellStyle name="Accent5 2 10" xfId="14029"/>
    <cellStyle name="Accent5 2 11" xfId="14030"/>
    <cellStyle name="Accent5 2 12" xfId="14031"/>
    <cellStyle name="Accent5 2 13" xfId="14032"/>
    <cellStyle name="Accent5 2 14" xfId="14033"/>
    <cellStyle name="Accent5 2 15" xfId="14034"/>
    <cellStyle name="Accent5 2 16" xfId="14035"/>
    <cellStyle name="Accent5 2 17" xfId="14036"/>
    <cellStyle name="Accent5 2 18" xfId="14037"/>
    <cellStyle name="Accent5 2 2" xfId="14038"/>
    <cellStyle name="Accent5 2 2 2" xfId="14039"/>
    <cellStyle name="Accent5 2 2 3" xfId="14040"/>
    <cellStyle name="Accent5 2 2 4" xfId="14041"/>
    <cellStyle name="Accent5 2 2 5" xfId="14042"/>
    <cellStyle name="Accent5 2 2_Sheet1" xfId="14043"/>
    <cellStyle name="Accent5 2 3" xfId="14044"/>
    <cellStyle name="Accent5 2 4" xfId="14045"/>
    <cellStyle name="Accent5 2 5" xfId="14046"/>
    <cellStyle name="Accent5 2 6" xfId="14047"/>
    <cellStyle name="Accent5 2 7" xfId="14048"/>
    <cellStyle name="Accent5 2 8" xfId="14049"/>
    <cellStyle name="Accent5 2 9" xfId="14050"/>
    <cellStyle name="Accent5 2_BallGrid" xfId="14051"/>
    <cellStyle name="Accent5 3" xfId="14052"/>
    <cellStyle name="Accent5 3 10" xfId="14053"/>
    <cellStyle name="Accent5 3 2" xfId="14054"/>
    <cellStyle name="Accent5 3 3" xfId="14055"/>
    <cellStyle name="Accent5 3 4" xfId="14056"/>
    <cellStyle name="Accent5 3 5" xfId="14057"/>
    <cellStyle name="Accent5 3 6" xfId="14058"/>
    <cellStyle name="Accent5 3 7" xfId="14059"/>
    <cellStyle name="Accent5 3 8" xfId="14060"/>
    <cellStyle name="Accent5 3 9" xfId="14061"/>
    <cellStyle name="Accent5 3_BallGrid" xfId="14062"/>
    <cellStyle name="Accent5 4" xfId="14063"/>
    <cellStyle name="Accent5 4 2" xfId="14064"/>
    <cellStyle name="Accent5 4 2 2" xfId="14065"/>
    <cellStyle name="Accent5 4 3" xfId="14066"/>
    <cellStyle name="Accent5 4 3 2" xfId="14067"/>
    <cellStyle name="Accent5 4 4" xfId="14068"/>
    <cellStyle name="Accent5 4 5" xfId="14069"/>
    <cellStyle name="Accent5 4 6" xfId="14070"/>
    <cellStyle name="Accent5 4 7" xfId="14071"/>
    <cellStyle name="Accent5 4 8" xfId="14072"/>
    <cellStyle name="Accent5 4 9" xfId="14073"/>
    <cellStyle name="Accent5 5" xfId="14074"/>
    <cellStyle name="Accent5 5 2" xfId="14075"/>
    <cellStyle name="Accent5 5 3" xfId="14076"/>
    <cellStyle name="Accent5 5 3 2" xfId="14077"/>
    <cellStyle name="Accent5 5 4" xfId="14078"/>
    <cellStyle name="Accent5 6" xfId="14079"/>
    <cellStyle name="Accent5 6 2" xfId="14080"/>
    <cellStyle name="Accent5 6 3" xfId="14081"/>
    <cellStyle name="Accent5 6 4" xfId="14082"/>
    <cellStyle name="Accent5 7" xfId="14083"/>
    <cellStyle name="Accent5 8" xfId="14084"/>
    <cellStyle name="Accent5 8 2" xfId="14085"/>
    <cellStyle name="Accent5 9" xfId="14086"/>
    <cellStyle name="Accent5 9 2" xfId="14087"/>
    <cellStyle name="Accent6 10" xfId="14088"/>
    <cellStyle name="Accent6 10 2" xfId="14089"/>
    <cellStyle name="Accent6 10 3" xfId="14090"/>
    <cellStyle name="Accent6 11" xfId="14091"/>
    <cellStyle name="Accent6 2" xfId="14092"/>
    <cellStyle name="Accent6 2 10" xfId="14093"/>
    <cellStyle name="Accent6 2 11" xfId="14094"/>
    <cellStyle name="Accent6 2 12" xfId="14095"/>
    <cellStyle name="Accent6 2 13" xfId="14096"/>
    <cellStyle name="Accent6 2 14" xfId="14097"/>
    <cellStyle name="Accent6 2 15" xfId="14098"/>
    <cellStyle name="Accent6 2 16" xfId="14099"/>
    <cellStyle name="Accent6 2 17" xfId="14100"/>
    <cellStyle name="Accent6 2 18" xfId="14101"/>
    <cellStyle name="Accent6 2 2" xfId="14102"/>
    <cellStyle name="Accent6 2 2 2" xfId="14103"/>
    <cellStyle name="Accent6 2 2 3" xfId="14104"/>
    <cellStyle name="Accent6 2 2 4" xfId="14105"/>
    <cellStyle name="Accent6 2 2 5" xfId="14106"/>
    <cellStyle name="Accent6 2 2_Sheet1" xfId="14107"/>
    <cellStyle name="Accent6 2 3" xfId="14108"/>
    <cellStyle name="Accent6 2 4" xfId="14109"/>
    <cellStyle name="Accent6 2 5" xfId="14110"/>
    <cellStyle name="Accent6 2 6" xfId="14111"/>
    <cellStyle name="Accent6 2 7" xfId="14112"/>
    <cellStyle name="Accent6 2 8" xfId="14113"/>
    <cellStyle name="Accent6 2 9" xfId="14114"/>
    <cellStyle name="Accent6 2_BallGrid" xfId="14115"/>
    <cellStyle name="Accent6 3" xfId="14116"/>
    <cellStyle name="Accent6 3 10" xfId="14117"/>
    <cellStyle name="Accent6 3 2" xfId="14118"/>
    <cellStyle name="Accent6 3 3" xfId="14119"/>
    <cellStyle name="Accent6 3 4" xfId="14120"/>
    <cellStyle name="Accent6 3 5" xfId="14121"/>
    <cellStyle name="Accent6 3 6" xfId="14122"/>
    <cellStyle name="Accent6 3 7" xfId="14123"/>
    <cellStyle name="Accent6 3 8" xfId="14124"/>
    <cellStyle name="Accent6 3 9" xfId="14125"/>
    <cellStyle name="Accent6 3_BallGrid" xfId="14126"/>
    <cellStyle name="Accent6 4" xfId="14127"/>
    <cellStyle name="Accent6 4 2" xfId="14128"/>
    <cellStyle name="Accent6 4 2 2" xfId="14129"/>
    <cellStyle name="Accent6 4 3" xfId="14130"/>
    <cellStyle name="Accent6 4 3 2" xfId="14131"/>
    <cellStyle name="Accent6 4 4" xfId="14132"/>
    <cellStyle name="Accent6 4 5" xfId="14133"/>
    <cellStyle name="Accent6 4 6" xfId="14134"/>
    <cellStyle name="Accent6 4 7" xfId="14135"/>
    <cellStyle name="Accent6 4 8" xfId="14136"/>
    <cellStyle name="Accent6 4 9" xfId="14137"/>
    <cellStyle name="Accent6 5" xfId="14138"/>
    <cellStyle name="Accent6 5 2" xfId="14139"/>
    <cellStyle name="Accent6 5 3" xfId="14140"/>
    <cellStyle name="Accent6 5 3 2" xfId="14141"/>
    <cellStyle name="Accent6 5 4" xfId="14142"/>
    <cellStyle name="Accent6 6" xfId="14143"/>
    <cellStyle name="Accent6 6 2" xfId="14144"/>
    <cellStyle name="Accent6 6 3" xfId="14145"/>
    <cellStyle name="Accent6 6 4" xfId="14146"/>
    <cellStyle name="Accent6 7" xfId="14147"/>
    <cellStyle name="Accent6 8" xfId="14148"/>
    <cellStyle name="Accent6 8 2" xfId="14149"/>
    <cellStyle name="Accent6 9" xfId="14150"/>
    <cellStyle name="Accent6 9 2" xfId="14151"/>
    <cellStyle name="Bad 10" xfId="14152"/>
    <cellStyle name="Bad 11" xfId="14153"/>
    <cellStyle name="Bad 2" xfId="14154"/>
    <cellStyle name="Bad 2 10" xfId="14155"/>
    <cellStyle name="Bad 2 2" xfId="14156"/>
    <cellStyle name="Bad 2 3" xfId="14157"/>
    <cellStyle name="Bad 2 3 2" xfId="14158"/>
    <cellStyle name="Bad 2 3 3" xfId="14159"/>
    <cellStyle name="Bad 2 4" xfId="14160"/>
    <cellStyle name="Bad 2 5" xfId="14161"/>
    <cellStyle name="Bad 2 5 2" xfId="14162"/>
    <cellStyle name="Bad 2 6" xfId="14163"/>
    <cellStyle name="Bad 2 6 2" xfId="14164"/>
    <cellStyle name="Bad 2 7" xfId="14165"/>
    <cellStyle name="Bad 2 8" xfId="14166"/>
    <cellStyle name="Bad 2 9" xfId="14167"/>
    <cellStyle name="Bad 2_BallGrid" xfId="14168"/>
    <cellStyle name="Bad 3" xfId="14169"/>
    <cellStyle name="Bad 3 10" xfId="14170"/>
    <cellStyle name="Bad 3 2" xfId="14171"/>
    <cellStyle name="Bad 3 2 2" xfId="14172"/>
    <cellStyle name="Bad 3 2 3" xfId="14173"/>
    <cellStyle name="Bad 3 3" xfId="14174"/>
    <cellStyle name="Bad 3 3 2" xfId="14175"/>
    <cellStyle name="Bad 3 3 3" xfId="14176"/>
    <cellStyle name="Bad 3 4" xfId="14177"/>
    <cellStyle name="Bad 3 5" xfId="14178"/>
    <cellStyle name="Bad 3 6" xfId="14179"/>
    <cellStyle name="Bad 3 7" xfId="14180"/>
    <cellStyle name="Bad 3 8" xfId="14181"/>
    <cellStyle name="Bad 3 9" xfId="14182"/>
    <cellStyle name="Bad 3_BallGrid" xfId="14183"/>
    <cellStyle name="Bad 4" xfId="14184"/>
    <cellStyle name="Bad 4 2" xfId="14185"/>
    <cellStyle name="Bad 4 2 2" xfId="14186"/>
    <cellStyle name="Bad 4 3" xfId="14187"/>
    <cellStyle name="Bad 4 3 2" xfId="14188"/>
    <cellStyle name="Bad 4 4" xfId="14189"/>
    <cellStyle name="Bad 4 5" xfId="14190"/>
    <cellStyle name="Bad 4 6" xfId="14191"/>
    <cellStyle name="Bad 4 7" xfId="14192"/>
    <cellStyle name="Bad 4 8" xfId="14193"/>
    <cellStyle name="Bad 4 9" xfId="14194"/>
    <cellStyle name="Bad 5" xfId="14195"/>
    <cellStyle name="Bad 5 2" xfId="14196"/>
    <cellStyle name="Bad 5 3" xfId="14197"/>
    <cellStyle name="Bad 5 4" xfId="14198"/>
    <cellStyle name="Bad 6" xfId="14199"/>
    <cellStyle name="Bad 6 2" xfId="14200"/>
    <cellStyle name="Bad 7" xfId="14201"/>
    <cellStyle name="Bad 7 2" xfId="14202"/>
    <cellStyle name="Bad 8" xfId="14203"/>
    <cellStyle name="Bad 8 2" xfId="14204"/>
    <cellStyle name="Bad 8 3" xfId="14205"/>
    <cellStyle name="Bad 8 4" xfId="14206"/>
    <cellStyle name="Bad 9" xfId="14207"/>
    <cellStyle name="Bad 9 2" xfId="14208"/>
    <cellStyle name="Bad 9 3" xfId="14209"/>
    <cellStyle name="Calculation 10" xfId="14210"/>
    <cellStyle name="Calculation 10 2" xfId="14211"/>
    <cellStyle name="Calculation 10 2 2" xfId="14212"/>
    <cellStyle name="Calculation 10 2 2 2" xfId="14213"/>
    <cellStyle name="Calculation 10 2 2 2 2" xfId="14214"/>
    <cellStyle name="Calculation 10 2 2 2 3" xfId="14215"/>
    <cellStyle name="Calculation 10 2 2 2 4" xfId="14216"/>
    <cellStyle name="Calculation 10 2 2 3" xfId="14217"/>
    <cellStyle name="Calculation 10 2 2 3 2" xfId="14218"/>
    <cellStyle name="Calculation 10 2 2 3 3" xfId="14219"/>
    <cellStyle name="Calculation 10 2 2 3 4" xfId="14220"/>
    <cellStyle name="Calculation 10 2 2 4" xfId="14221"/>
    <cellStyle name="Calculation 10 2 2 4 2" xfId="14222"/>
    <cellStyle name="Calculation 10 2 2 4 3" xfId="14223"/>
    <cellStyle name="Calculation 10 2 2 4 4" xfId="14224"/>
    <cellStyle name="Calculation 10 2 2 5" xfId="14225"/>
    <cellStyle name="Calculation 10 2 2 5 2" xfId="14226"/>
    <cellStyle name="Calculation 10 2 2 5 3" xfId="14227"/>
    <cellStyle name="Calculation 10 2 2 5 4" xfId="14228"/>
    <cellStyle name="Calculation 10 2 2 6" xfId="14229"/>
    <cellStyle name="Calculation 10 2 2 6 2" xfId="14230"/>
    <cellStyle name="Calculation 10 2 2 6 3" xfId="14231"/>
    <cellStyle name="Calculation 10 2 2 7" xfId="14232"/>
    <cellStyle name="Calculation 10 2 2 8" xfId="14233"/>
    <cellStyle name="Calculation 10 2 3" xfId="14234"/>
    <cellStyle name="Calculation 10 2 3 2" xfId="14235"/>
    <cellStyle name="Calculation 10 2 3 2 2" xfId="14236"/>
    <cellStyle name="Calculation 10 2 3 2 3" xfId="14237"/>
    <cellStyle name="Calculation 10 2 3 2 4" xfId="14238"/>
    <cellStyle name="Calculation 10 2 3 3" xfId="14239"/>
    <cellStyle name="Calculation 10 2 3 3 2" xfId="14240"/>
    <cellStyle name="Calculation 10 2 3 3 3" xfId="14241"/>
    <cellStyle name="Calculation 10 2 3 3 4" xfId="14242"/>
    <cellStyle name="Calculation 10 2 3 4" xfId="14243"/>
    <cellStyle name="Calculation 10 2 3 4 2" xfId="14244"/>
    <cellStyle name="Calculation 10 2 3 4 3" xfId="14245"/>
    <cellStyle name="Calculation 10 2 3 4 4" xfId="14246"/>
    <cellStyle name="Calculation 10 2 3 5" xfId="14247"/>
    <cellStyle name="Calculation 10 2 3 5 2" xfId="14248"/>
    <cellStyle name="Calculation 10 2 3 5 3" xfId="14249"/>
    <cellStyle name="Calculation 10 2 3 5 4" xfId="14250"/>
    <cellStyle name="Calculation 10 2 3 6" xfId="14251"/>
    <cellStyle name="Calculation 10 2 3 6 2" xfId="14252"/>
    <cellStyle name="Calculation 10 2 3 6 3" xfId="14253"/>
    <cellStyle name="Calculation 10 2 3 7" xfId="14254"/>
    <cellStyle name="Calculation 10 2 3 8" xfId="14255"/>
    <cellStyle name="Calculation 10 3" xfId="14256"/>
    <cellStyle name="Calculation 10 4" xfId="14257"/>
    <cellStyle name="Calculation 10 4 10" xfId="14258"/>
    <cellStyle name="Calculation 10 4 2" xfId="14259"/>
    <cellStyle name="Calculation 10 4 2 2" xfId="14260"/>
    <cellStyle name="Calculation 10 4 2 2 2" xfId="14261"/>
    <cellStyle name="Calculation 10 4 2 2 3" xfId="14262"/>
    <cellStyle name="Calculation 10 4 2 2 4" xfId="14263"/>
    <cellStyle name="Calculation 10 4 2 3" xfId="14264"/>
    <cellStyle name="Calculation 10 4 2 3 2" xfId="14265"/>
    <cellStyle name="Calculation 10 4 2 3 3" xfId="14266"/>
    <cellStyle name="Calculation 10 4 2 3 4" xfId="14267"/>
    <cellStyle name="Calculation 10 4 2 4" xfId="14268"/>
    <cellStyle name="Calculation 10 4 2 4 2" xfId="14269"/>
    <cellStyle name="Calculation 10 4 2 4 3" xfId="14270"/>
    <cellStyle name="Calculation 10 4 2 4 4" xfId="14271"/>
    <cellStyle name="Calculation 10 4 2 5" xfId="14272"/>
    <cellStyle name="Calculation 10 4 2 5 2" xfId="14273"/>
    <cellStyle name="Calculation 10 4 2 5 3" xfId="14274"/>
    <cellStyle name="Calculation 10 4 2 5 4" xfId="14275"/>
    <cellStyle name="Calculation 10 4 2 6" xfId="14276"/>
    <cellStyle name="Calculation 10 4 2 6 2" xfId="14277"/>
    <cellStyle name="Calculation 10 4 2 6 3" xfId="14278"/>
    <cellStyle name="Calculation 10 4 2 7" xfId="14279"/>
    <cellStyle name="Calculation 10 4 2 8" xfId="14280"/>
    <cellStyle name="Calculation 10 4 3" xfId="14281"/>
    <cellStyle name="Calculation 10 4 3 2" xfId="14282"/>
    <cellStyle name="Calculation 10 4 3 2 2" xfId="14283"/>
    <cellStyle name="Calculation 10 4 3 2 3" xfId="14284"/>
    <cellStyle name="Calculation 10 4 3 2 4" xfId="14285"/>
    <cellStyle name="Calculation 10 4 3 3" xfId="14286"/>
    <cellStyle name="Calculation 10 4 3 3 2" xfId="14287"/>
    <cellStyle name="Calculation 10 4 3 3 3" xfId="14288"/>
    <cellStyle name="Calculation 10 4 3 3 4" xfId="14289"/>
    <cellStyle name="Calculation 10 4 3 4" xfId="14290"/>
    <cellStyle name="Calculation 10 4 3 4 2" xfId="14291"/>
    <cellStyle name="Calculation 10 4 3 4 3" xfId="14292"/>
    <cellStyle name="Calculation 10 4 3 4 4" xfId="14293"/>
    <cellStyle name="Calculation 10 4 3 5" xfId="14294"/>
    <cellStyle name="Calculation 10 4 3 5 2" xfId="14295"/>
    <cellStyle name="Calculation 10 4 3 5 3" xfId="14296"/>
    <cellStyle name="Calculation 10 4 3 5 4" xfId="14297"/>
    <cellStyle name="Calculation 10 4 3 6" xfId="14298"/>
    <cellStyle name="Calculation 10 4 3 6 2" xfId="14299"/>
    <cellStyle name="Calculation 10 4 3 6 3" xfId="14300"/>
    <cellStyle name="Calculation 10 4 3 7" xfId="14301"/>
    <cellStyle name="Calculation 10 4 3 8" xfId="14302"/>
    <cellStyle name="Calculation 10 4 4" xfId="14303"/>
    <cellStyle name="Calculation 10 4 4 2" xfId="14304"/>
    <cellStyle name="Calculation 10 4 4 3" xfId="14305"/>
    <cellStyle name="Calculation 10 4 4 4" xfId="14306"/>
    <cellStyle name="Calculation 10 4 5" xfId="14307"/>
    <cellStyle name="Calculation 10 4 5 2" xfId="14308"/>
    <cellStyle name="Calculation 10 4 5 3" xfId="14309"/>
    <cellStyle name="Calculation 10 4 5 4" xfId="14310"/>
    <cellStyle name="Calculation 10 4 6" xfId="14311"/>
    <cellStyle name="Calculation 10 4 6 2" xfId="14312"/>
    <cellStyle name="Calculation 10 4 6 3" xfId="14313"/>
    <cellStyle name="Calculation 10 4 6 4" xfId="14314"/>
    <cellStyle name="Calculation 10 4 7" xfId="14315"/>
    <cellStyle name="Calculation 10 4 7 2" xfId="14316"/>
    <cellStyle name="Calculation 10 4 7 3" xfId="14317"/>
    <cellStyle name="Calculation 10 4 7 4" xfId="14318"/>
    <cellStyle name="Calculation 10 4 8" xfId="14319"/>
    <cellStyle name="Calculation 10 4 8 2" xfId="14320"/>
    <cellStyle name="Calculation 10 4 8 3" xfId="14321"/>
    <cellStyle name="Calculation 10 4 9" xfId="14322"/>
    <cellStyle name="Calculation 10 5" xfId="14323"/>
    <cellStyle name="Calculation 11" xfId="14324"/>
    <cellStyle name="Calculation 11 2" xfId="14325"/>
    <cellStyle name="Calculation 12" xfId="14326"/>
    <cellStyle name="Calculation 12 2" xfId="14327"/>
    <cellStyle name="Calculation 13" xfId="14328"/>
    <cellStyle name="Calculation 14" xfId="14329"/>
    <cellStyle name="Calculation 14 2" xfId="14330"/>
    <cellStyle name="Calculation 14 2 2" xfId="14331"/>
    <cellStyle name="Calculation 14 2 3" xfId="14332"/>
    <cellStyle name="Calculation 14 3" xfId="14333"/>
    <cellStyle name="Calculation 14 4" xfId="14334"/>
    <cellStyle name="Calculation 14 5" xfId="14335"/>
    <cellStyle name="Calculation 15" xfId="14336"/>
    <cellStyle name="Calculation 16" xfId="14337"/>
    <cellStyle name="Calculation 16 2" xfId="14338"/>
    <cellStyle name="Calculation 16 2 2" xfId="14339"/>
    <cellStyle name="Calculation 16 2 3" xfId="14340"/>
    <cellStyle name="Calculation 16 3" xfId="14341"/>
    <cellStyle name="Calculation 16 4" xfId="14342"/>
    <cellStyle name="Calculation 16 5" xfId="14343"/>
    <cellStyle name="Calculation 2" xfId="14344"/>
    <cellStyle name="Calculation 2 10" xfId="14345"/>
    <cellStyle name="Calculation 2 10 2" xfId="14346"/>
    <cellStyle name="Calculation 2 10 2 10" xfId="14347"/>
    <cellStyle name="Calculation 2 10 2 2" xfId="14348"/>
    <cellStyle name="Calculation 2 10 2 2 2" xfId="14349"/>
    <cellStyle name="Calculation 2 10 2 2 2 2" xfId="14350"/>
    <cellStyle name="Calculation 2 10 2 2 2 3" xfId="14351"/>
    <cellStyle name="Calculation 2 10 2 2 2 4" xfId="14352"/>
    <cellStyle name="Calculation 2 10 2 2 3" xfId="14353"/>
    <cellStyle name="Calculation 2 10 2 2 3 2" xfId="14354"/>
    <cellStyle name="Calculation 2 10 2 2 3 3" xfId="14355"/>
    <cellStyle name="Calculation 2 10 2 2 3 4" xfId="14356"/>
    <cellStyle name="Calculation 2 10 2 2 4" xfId="14357"/>
    <cellStyle name="Calculation 2 10 2 2 4 2" xfId="14358"/>
    <cellStyle name="Calculation 2 10 2 2 4 3" xfId="14359"/>
    <cellStyle name="Calculation 2 10 2 2 4 4" xfId="14360"/>
    <cellStyle name="Calculation 2 10 2 2 5" xfId="14361"/>
    <cellStyle name="Calculation 2 10 2 2 5 2" xfId="14362"/>
    <cellStyle name="Calculation 2 10 2 2 5 3" xfId="14363"/>
    <cellStyle name="Calculation 2 10 2 2 5 4" xfId="14364"/>
    <cellStyle name="Calculation 2 10 2 2 6" xfId="14365"/>
    <cellStyle name="Calculation 2 10 2 2 6 2" xfId="14366"/>
    <cellStyle name="Calculation 2 10 2 2 6 3" xfId="14367"/>
    <cellStyle name="Calculation 2 10 2 2 7" xfId="14368"/>
    <cellStyle name="Calculation 2 10 2 2 8" xfId="14369"/>
    <cellStyle name="Calculation 2 10 2 3" xfId="14370"/>
    <cellStyle name="Calculation 2 10 2 3 2" xfId="14371"/>
    <cellStyle name="Calculation 2 10 2 3 2 2" xfId="14372"/>
    <cellStyle name="Calculation 2 10 2 3 2 3" xfId="14373"/>
    <cellStyle name="Calculation 2 10 2 3 2 4" xfId="14374"/>
    <cellStyle name="Calculation 2 10 2 3 3" xfId="14375"/>
    <cellStyle name="Calculation 2 10 2 3 3 2" xfId="14376"/>
    <cellStyle name="Calculation 2 10 2 3 3 3" xfId="14377"/>
    <cellStyle name="Calculation 2 10 2 3 3 4" xfId="14378"/>
    <cellStyle name="Calculation 2 10 2 3 4" xfId="14379"/>
    <cellStyle name="Calculation 2 10 2 3 4 2" xfId="14380"/>
    <cellStyle name="Calculation 2 10 2 3 4 3" xfId="14381"/>
    <cellStyle name="Calculation 2 10 2 3 4 4" xfId="14382"/>
    <cellStyle name="Calculation 2 10 2 3 5" xfId="14383"/>
    <cellStyle name="Calculation 2 10 2 3 5 2" xfId="14384"/>
    <cellStyle name="Calculation 2 10 2 3 5 3" xfId="14385"/>
    <cellStyle name="Calculation 2 10 2 3 5 4" xfId="14386"/>
    <cellStyle name="Calculation 2 10 2 3 6" xfId="14387"/>
    <cellStyle name="Calculation 2 10 2 3 6 2" xfId="14388"/>
    <cellStyle name="Calculation 2 10 2 3 6 3" xfId="14389"/>
    <cellStyle name="Calculation 2 10 2 3 7" xfId="14390"/>
    <cellStyle name="Calculation 2 10 2 3 8" xfId="14391"/>
    <cellStyle name="Calculation 2 10 2 4" xfId="14392"/>
    <cellStyle name="Calculation 2 10 2 4 2" xfId="14393"/>
    <cellStyle name="Calculation 2 10 2 4 3" xfId="14394"/>
    <cellStyle name="Calculation 2 10 2 4 4" xfId="14395"/>
    <cellStyle name="Calculation 2 10 2 5" xfId="14396"/>
    <cellStyle name="Calculation 2 10 2 5 2" xfId="14397"/>
    <cellStyle name="Calculation 2 10 2 5 3" xfId="14398"/>
    <cellStyle name="Calculation 2 10 2 5 4" xfId="14399"/>
    <cellStyle name="Calculation 2 10 2 6" xfId="14400"/>
    <cellStyle name="Calculation 2 10 2 6 2" xfId="14401"/>
    <cellStyle name="Calculation 2 10 2 6 3" xfId="14402"/>
    <cellStyle name="Calculation 2 10 2 6 4" xfId="14403"/>
    <cellStyle name="Calculation 2 10 2 7" xfId="14404"/>
    <cellStyle name="Calculation 2 10 2 7 2" xfId="14405"/>
    <cellStyle name="Calculation 2 10 2 7 3" xfId="14406"/>
    <cellStyle name="Calculation 2 10 2 7 4" xfId="14407"/>
    <cellStyle name="Calculation 2 10 2 8" xfId="14408"/>
    <cellStyle name="Calculation 2 10 2 8 2" xfId="14409"/>
    <cellStyle name="Calculation 2 10 2 8 3" xfId="14410"/>
    <cellStyle name="Calculation 2 10 2 9" xfId="14411"/>
    <cellStyle name="Calculation 2 10 3" xfId="14412"/>
    <cellStyle name="Calculation 2 11" xfId="14413"/>
    <cellStyle name="Calculation 2 11 2" xfId="14414"/>
    <cellStyle name="Calculation 2 11 2 10" xfId="14415"/>
    <cellStyle name="Calculation 2 11 2 2" xfId="14416"/>
    <cellStyle name="Calculation 2 11 2 2 2" xfId="14417"/>
    <cellStyle name="Calculation 2 11 2 2 2 2" xfId="14418"/>
    <cellStyle name="Calculation 2 11 2 2 2 3" xfId="14419"/>
    <cellStyle name="Calculation 2 11 2 2 2 4" xfId="14420"/>
    <cellStyle name="Calculation 2 11 2 2 3" xfId="14421"/>
    <cellStyle name="Calculation 2 11 2 2 3 2" xfId="14422"/>
    <cellStyle name="Calculation 2 11 2 2 3 3" xfId="14423"/>
    <cellStyle name="Calculation 2 11 2 2 3 4" xfId="14424"/>
    <cellStyle name="Calculation 2 11 2 2 4" xfId="14425"/>
    <cellStyle name="Calculation 2 11 2 2 4 2" xfId="14426"/>
    <cellStyle name="Calculation 2 11 2 2 4 3" xfId="14427"/>
    <cellStyle name="Calculation 2 11 2 2 4 4" xfId="14428"/>
    <cellStyle name="Calculation 2 11 2 2 5" xfId="14429"/>
    <cellStyle name="Calculation 2 11 2 2 5 2" xfId="14430"/>
    <cellStyle name="Calculation 2 11 2 2 5 3" xfId="14431"/>
    <cellStyle name="Calculation 2 11 2 2 5 4" xfId="14432"/>
    <cellStyle name="Calculation 2 11 2 2 6" xfId="14433"/>
    <cellStyle name="Calculation 2 11 2 2 6 2" xfId="14434"/>
    <cellStyle name="Calculation 2 11 2 2 6 3" xfId="14435"/>
    <cellStyle name="Calculation 2 11 2 2 7" xfId="14436"/>
    <cellStyle name="Calculation 2 11 2 2 8" xfId="14437"/>
    <cellStyle name="Calculation 2 11 2 3" xfId="14438"/>
    <cellStyle name="Calculation 2 11 2 3 2" xfId="14439"/>
    <cellStyle name="Calculation 2 11 2 3 2 2" xfId="14440"/>
    <cellStyle name="Calculation 2 11 2 3 2 3" xfId="14441"/>
    <cellStyle name="Calculation 2 11 2 3 2 4" xfId="14442"/>
    <cellStyle name="Calculation 2 11 2 3 3" xfId="14443"/>
    <cellStyle name="Calculation 2 11 2 3 3 2" xfId="14444"/>
    <cellStyle name="Calculation 2 11 2 3 3 3" xfId="14445"/>
    <cellStyle name="Calculation 2 11 2 3 3 4" xfId="14446"/>
    <cellStyle name="Calculation 2 11 2 3 4" xfId="14447"/>
    <cellStyle name="Calculation 2 11 2 3 4 2" xfId="14448"/>
    <cellStyle name="Calculation 2 11 2 3 4 3" xfId="14449"/>
    <cellStyle name="Calculation 2 11 2 3 4 4" xfId="14450"/>
    <cellStyle name="Calculation 2 11 2 3 5" xfId="14451"/>
    <cellStyle name="Calculation 2 11 2 3 5 2" xfId="14452"/>
    <cellStyle name="Calculation 2 11 2 3 5 3" xfId="14453"/>
    <cellStyle name="Calculation 2 11 2 3 5 4" xfId="14454"/>
    <cellStyle name="Calculation 2 11 2 3 6" xfId="14455"/>
    <cellStyle name="Calculation 2 11 2 3 6 2" xfId="14456"/>
    <cellStyle name="Calculation 2 11 2 3 6 3" xfId="14457"/>
    <cellStyle name="Calculation 2 11 2 3 7" xfId="14458"/>
    <cellStyle name="Calculation 2 11 2 3 8" xfId="14459"/>
    <cellStyle name="Calculation 2 11 2 4" xfId="14460"/>
    <cellStyle name="Calculation 2 11 2 4 2" xfId="14461"/>
    <cellStyle name="Calculation 2 11 2 4 3" xfId="14462"/>
    <cellStyle name="Calculation 2 11 2 4 4" xfId="14463"/>
    <cellStyle name="Calculation 2 11 2 5" xfId="14464"/>
    <cellStyle name="Calculation 2 11 2 5 2" xfId="14465"/>
    <cellStyle name="Calculation 2 11 2 5 3" xfId="14466"/>
    <cellStyle name="Calculation 2 11 2 5 4" xfId="14467"/>
    <cellStyle name="Calculation 2 11 2 6" xfId="14468"/>
    <cellStyle name="Calculation 2 11 2 6 2" xfId="14469"/>
    <cellStyle name="Calculation 2 11 2 6 3" xfId="14470"/>
    <cellStyle name="Calculation 2 11 2 6 4" xfId="14471"/>
    <cellStyle name="Calculation 2 11 2 7" xfId="14472"/>
    <cellStyle name="Calculation 2 11 2 7 2" xfId="14473"/>
    <cellStyle name="Calculation 2 11 2 7 3" xfId="14474"/>
    <cellStyle name="Calculation 2 11 2 7 4" xfId="14475"/>
    <cellStyle name="Calculation 2 11 2 8" xfId="14476"/>
    <cellStyle name="Calculation 2 11 2 8 2" xfId="14477"/>
    <cellStyle name="Calculation 2 11 2 8 3" xfId="14478"/>
    <cellStyle name="Calculation 2 11 2 9" xfId="14479"/>
    <cellStyle name="Calculation 2 11 3" xfId="14480"/>
    <cellStyle name="Calculation 2 12" xfId="14481"/>
    <cellStyle name="Calculation 2 12 2" xfId="14482"/>
    <cellStyle name="Calculation 2 12 2 10" xfId="14483"/>
    <cellStyle name="Calculation 2 12 2 2" xfId="14484"/>
    <cellStyle name="Calculation 2 12 2 2 2" xfId="14485"/>
    <cellStyle name="Calculation 2 12 2 2 2 2" xfId="14486"/>
    <cellStyle name="Calculation 2 12 2 2 2 3" xfId="14487"/>
    <cellStyle name="Calculation 2 12 2 2 2 4" xfId="14488"/>
    <cellStyle name="Calculation 2 12 2 2 3" xfId="14489"/>
    <cellStyle name="Calculation 2 12 2 2 3 2" xfId="14490"/>
    <cellStyle name="Calculation 2 12 2 2 3 3" xfId="14491"/>
    <cellStyle name="Calculation 2 12 2 2 3 4" xfId="14492"/>
    <cellStyle name="Calculation 2 12 2 2 4" xfId="14493"/>
    <cellStyle name="Calculation 2 12 2 2 4 2" xfId="14494"/>
    <cellStyle name="Calculation 2 12 2 2 4 3" xfId="14495"/>
    <cellStyle name="Calculation 2 12 2 2 4 4" xfId="14496"/>
    <cellStyle name="Calculation 2 12 2 2 5" xfId="14497"/>
    <cellStyle name="Calculation 2 12 2 2 5 2" xfId="14498"/>
    <cellStyle name="Calculation 2 12 2 2 5 3" xfId="14499"/>
    <cellStyle name="Calculation 2 12 2 2 5 4" xfId="14500"/>
    <cellStyle name="Calculation 2 12 2 2 6" xfId="14501"/>
    <cellStyle name="Calculation 2 12 2 2 6 2" xfId="14502"/>
    <cellStyle name="Calculation 2 12 2 2 6 3" xfId="14503"/>
    <cellStyle name="Calculation 2 12 2 2 7" xfId="14504"/>
    <cellStyle name="Calculation 2 12 2 2 8" xfId="14505"/>
    <cellStyle name="Calculation 2 12 2 3" xfId="14506"/>
    <cellStyle name="Calculation 2 12 2 3 2" xfId="14507"/>
    <cellStyle name="Calculation 2 12 2 3 2 2" xfId="14508"/>
    <cellStyle name="Calculation 2 12 2 3 2 3" xfId="14509"/>
    <cellStyle name="Calculation 2 12 2 3 2 4" xfId="14510"/>
    <cellStyle name="Calculation 2 12 2 3 3" xfId="14511"/>
    <cellStyle name="Calculation 2 12 2 3 3 2" xfId="14512"/>
    <cellStyle name="Calculation 2 12 2 3 3 3" xfId="14513"/>
    <cellStyle name="Calculation 2 12 2 3 3 4" xfId="14514"/>
    <cellStyle name="Calculation 2 12 2 3 4" xfId="14515"/>
    <cellStyle name="Calculation 2 12 2 3 4 2" xfId="14516"/>
    <cellStyle name="Calculation 2 12 2 3 4 3" xfId="14517"/>
    <cellStyle name="Calculation 2 12 2 3 4 4" xfId="14518"/>
    <cellStyle name="Calculation 2 12 2 3 5" xfId="14519"/>
    <cellStyle name="Calculation 2 12 2 3 5 2" xfId="14520"/>
    <cellStyle name="Calculation 2 12 2 3 5 3" xfId="14521"/>
    <cellStyle name="Calculation 2 12 2 3 5 4" xfId="14522"/>
    <cellStyle name="Calculation 2 12 2 3 6" xfId="14523"/>
    <cellStyle name="Calculation 2 12 2 3 6 2" xfId="14524"/>
    <cellStyle name="Calculation 2 12 2 3 6 3" xfId="14525"/>
    <cellStyle name="Calculation 2 12 2 3 7" xfId="14526"/>
    <cellStyle name="Calculation 2 12 2 3 8" xfId="14527"/>
    <cellStyle name="Calculation 2 12 2 4" xfId="14528"/>
    <cellStyle name="Calculation 2 12 2 4 2" xfId="14529"/>
    <cellStyle name="Calculation 2 12 2 4 3" xfId="14530"/>
    <cellStyle name="Calculation 2 12 2 4 4" xfId="14531"/>
    <cellStyle name="Calculation 2 12 2 5" xfId="14532"/>
    <cellStyle name="Calculation 2 12 2 5 2" xfId="14533"/>
    <cellStyle name="Calculation 2 12 2 5 3" xfId="14534"/>
    <cellStyle name="Calculation 2 12 2 5 4" xfId="14535"/>
    <cellStyle name="Calculation 2 12 2 6" xfId="14536"/>
    <cellStyle name="Calculation 2 12 2 6 2" xfId="14537"/>
    <cellStyle name="Calculation 2 12 2 6 3" xfId="14538"/>
    <cellStyle name="Calculation 2 12 2 6 4" xfId="14539"/>
    <cellStyle name="Calculation 2 12 2 7" xfId="14540"/>
    <cellStyle name="Calculation 2 12 2 7 2" xfId="14541"/>
    <cellStyle name="Calculation 2 12 2 7 3" xfId="14542"/>
    <cellStyle name="Calculation 2 12 2 7 4" xfId="14543"/>
    <cellStyle name="Calculation 2 12 2 8" xfId="14544"/>
    <cellStyle name="Calculation 2 12 2 8 2" xfId="14545"/>
    <cellStyle name="Calculation 2 12 2 8 3" xfId="14546"/>
    <cellStyle name="Calculation 2 12 2 9" xfId="14547"/>
    <cellStyle name="Calculation 2 12 3" xfId="14548"/>
    <cellStyle name="Calculation 2 13" xfId="14549"/>
    <cellStyle name="Calculation 2 13 2" xfId="14550"/>
    <cellStyle name="Calculation 2 13 2 10" xfId="14551"/>
    <cellStyle name="Calculation 2 13 2 2" xfId="14552"/>
    <cellStyle name="Calculation 2 13 2 2 2" xfId="14553"/>
    <cellStyle name="Calculation 2 13 2 2 2 2" xfId="14554"/>
    <cellStyle name="Calculation 2 13 2 2 2 3" xfId="14555"/>
    <cellStyle name="Calculation 2 13 2 2 2 4" xfId="14556"/>
    <cellStyle name="Calculation 2 13 2 2 3" xfId="14557"/>
    <cellStyle name="Calculation 2 13 2 2 3 2" xfId="14558"/>
    <cellStyle name="Calculation 2 13 2 2 3 3" xfId="14559"/>
    <cellStyle name="Calculation 2 13 2 2 3 4" xfId="14560"/>
    <cellStyle name="Calculation 2 13 2 2 4" xfId="14561"/>
    <cellStyle name="Calculation 2 13 2 2 4 2" xfId="14562"/>
    <cellStyle name="Calculation 2 13 2 2 4 3" xfId="14563"/>
    <cellStyle name="Calculation 2 13 2 2 4 4" xfId="14564"/>
    <cellStyle name="Calculation 2 13 2 2 5" xfId="14565"/>
    <cellStyle name="Calculation 2 13 2 2 5 2" xfId="14566"/>
    <cellStyle name="Calculation 2 13 2 2 5 3" xfId="14567"/>
    <cellStyle name="Calculation 2 13 2 2 5 4" xfId="14568"/>
    <cellStyle name="Calculation 2 13 2 2 6" xfId="14569"/>
    <cellStyle name="Calculation 2 13 2 2 6 2" xfId="14570"/>
    <cellStyle name="Calculation 2 13 2 2 6 3" xfId="14571"/>
    <cellStyle name="Calculation 2 13 2 2 7" xfId="14572"/>
    <cellStyle name="Calculation 2 13 2 2 8" xfId="14573"/>
    <cellStyle name="Calculation 2 13 2 3" xfId="14574"/>
    <cellStyle name="Calculation 2 13 2 3 2" xfId="14575"/>
    <cellStyle name="Calculation 2 13 2 3 2 2" xfId="14576"/>
    <cellStyle name="Calculation 2 13 2 3 2 3" xfId="14577"/>
    <cellStyle name="Calculation 2 13 2 3 2 4" xfId="14578"/>
    <cellStyle name="Calculation 2 13 2 3 3" xfId="14579"/>
    <cellStyle name="Calculation 2 13 2 3 3 2" xfId="14580"/>
    <cellStyle name="Calculation 2 13 2 3 3 3" xfId="14581"/>
    <cellStyle name="Calculation 2 13 2 3 3 4" xfId="14582"/>
    <cellStyle name="Calculation 2 13 2 3 4" xfId="14583"/>
    <cellStyle name="Calculation 2 13 2 3 4 2" xfId="14584"/>
    <cellStyle name="Calculation 2 13 2 3 4 3" xfId="14585"/>
    <cellStyle name="Calculation 2 13 2 3 4 4" xfId="14586"/>
    <cellStyle name="Calculation 2 13 2 3 5" xfId="14587"/>
    <cellStyle name="Calculation 2 13 2 3 5 2" xfId="14588"/>
    <cellStyle name="Calculation 2 13 2 3 5 3" xfId="14589"/>
    <cellStyle name="Calculation 2 13 2 3 5 4" xfId="14590"/>
    <cellStyle name="Calculation 2 13 2 3 6" xfId="14591"/>
    <cellStyle name="Calculation 2 13 2 3 6 2" xfId="14592"/>
    <cellStyle name="Calculation 2 13 2 3 6 3" xfId="14593"/>
    <cellStyle name="Calculation 2 13 2 3 7" xfId="14594"/>
    <cellStyle name="Calculation 2 13 2 3 8" xfId="14595"/>
    <cellStyle name="Calculation 2 13 2 4" xfId="14596"/>
    <cellStyle name="Calculation 2 13 2 4 2" xfId="14597"/>
    <cellStyle name="Calculation 2 13 2 4 3" xfId="14598"/>
    <cellStyle name="Calculation 2 13 2 4 4" xfId="14599"/>
    <cellStyle name="Calculation 2 13 2 5" xfId="14600"/>
    <cellStyle name="Calculation 2 13 2 5 2" xfId="14601"/>
    <cellStyle name="Calculation 2 13 2 5 3" xfId="14602"/>
    <cellStyle name="Calculation 2 13 2 5 4" xfId="14603"/>
    <cellStyle name="Calculation 2 13 2 6" xfId="14604"/>
    <cellStyle name="Calculation 2 13 2 6 2" xfId="14605"/>
    <cellStyle name="Calculation 2 13 2 6 3" xfId="14606"/>
    <cellStyle name="Calculation 2 13 2 6 4" xfId="14607"/>
    <cellStyle name="Calculation 2 13 2 7" xfId="14608"/>
    <cellStyle name="Calculation 2 13 2 7 2" xfId="14609"/>
    <cellStyle name="Calculation 2 13 2 7 3" xfId="14610"/>
    <cellStyle name="Calculation 2 13 2 7 4" xfId="14611"/>
    <cellStyle name="Calculation 2 13 2 8" xfId="14612"/>
    <cellStyle name="Calculation 2 13 2 8 2" xfId="14613"/>
    <cellStyle name="Calculation 2 13 2 8 3" xfId="14614"/>
    <cellStyle name="Calculation 2 13 2 9" xfId="14615"/>
    <cellStyle name="Calculation 2 13 3" xfId="14616"/>
    <cellStyle name="Calculation 2 14" xfId="14617"/>
    <cellStyle name="Calculation 2 14 2" xfId="14618"/>
    <cellStyle name="Calculation 2 14 2 10" xfId="14619"/>
    <cellStyle name="Calculation 2 14 2 2" xfId="14620"/>
    <cellStyle name="Calculation 2 14 2 2 2" xfId="14621"/>
    <cellStyle name="Calculation 2 14 2 2 2 2" xfId="14622"/>
    <cellStyle name="Calculation 2 14 2 2 2 3" xfId="14623"/>
    <cellStyle name="Calculation 2 14 2 2 2 4" xfId="14624"/>
    <cellStyle name="Calculation 2 14 2 2 3" xfId="14625"/>
    <cellStyle name="Calculation 2 14 2 2 3 2" xfId="14626"/>
    <cellStyle name="Calculation 2 14 2 2 3 3" xfId="14627"/>
    <cellStyle name="Calculation 2 14 2 2 3 4" xfId="14628"/>
    <cellStyle name="Calculation 2 14 2 2 4" xfId="14629"/>
    <cellStyle name="Calculation 2 14 2 2 4 2" xfId="14630"/>
    <cellStyle name="Calculation 2 14 2 2 4 3" xfId="14631"/>
    <cellStyle name="Calculation 2 14 2 2 4 4" xfId="14632"/>
    <cellStyle name="Calculation 2 14 2 2 5" xfId="14633"/>
    <cellStyle name="Calculation 2 14 2 2 5 2" xfId="14634"/>
    <cellStyle name="Calculation 2 14 2 2 5 3" xfId="14635"/>
    <cellStyle name="Calculation 2 14 2 2 5 4" xfId="14636"/>
    <cellStyle name="Calculation 2 14 2 2 6" xfId="14637"/>
    <cellStyle name="Calculation 2 14 2 2 6 2" xfId="14638"/>
    <cellStyle name="Calculation 2 14 2 2 6 3" xfId="14639"/>
    <cellStyle name="Calculation 2 14 2 2 7" xfId="14640"/>
    <cellStyle name="Calculation 2 14 2 2 8" xfId="14641"/>
    <cellStyle name="Calculation 2 14 2 3" xfId="14642"/>
    <cellStyle name="Calculation 2 14 2 3 2" xfId="14643"/>
    <cellStyle name="Calculation 2 14 2 3 2 2" xfId="14644"/>
    <cellStyle name="Calculation 2 14 2 3 2 3" xfId="14645"/>
    <cellStyle name="Calculation 2 14 2 3 2 4" xfId="14646"/>
    <cellStyle name="Calculation 2 14 2 3 3" xfId="14647"/>
    <cellStyle name="Calculation 2 14 2 3 3 2" xfId="14648"/>
    <cellStyle name="Calculation 2 14 2 3 3 3" xfId="14649"/>
    <cellStyle name="Calculation 2 14 2 3 3 4" xfId="14650"/>
    <cellStyle name="Calculation 2 14 2 3 4" xfId="14651"/>
    <cellStyle name="Calculation 2 14 2 3 4 2" xfId="14652"/>
    <cellStyle name="Calculation 2 14 2 3 4 3" xfId="14653"/>
    <cellStyle name="Calculation 2 14 2 3 4 4" xfId="14654"/>
    <cellStyle name="Calculation 2 14 2 3 5" xfId="14655"/>
    <cellStyle name="Calculation 2 14 2 3 5 2" xfId="14656"/>
    <cellStyle name="Calculation 2 14 2 3 5 3" xfId="14657"/>
    <cellStyle name="Calculation 2 14 2 3 5 4" xfId="14658"/>
    <cellStyle name="Calculation 2 14 2 3 6" xfId="14659"/>
    <cellStyle name="Calculation 2 14 2 3 6 2" xfId="14660"/>
    <cellStyle name="Calculation 2 14 2 3 6 3" xfId="14661"/>
    <cellStyle name="Calculation 2 14 2 3 7" xfId="14662"/>
    <cellStyle name="Calculation 2 14 2 3 8" xfId="14663"/>
    <cellStyle name="Calculation 2 14 2 4" xfId="14664"/>
    <cellStyle name="Calculation 2 14 2 4 2" xfId="14665"/>
    <cellStyle name="Calculation 2 14 2 4 3" xfId="14666"/>
    <cellStyle name="Calculation 2 14 2 4 4" xfId="14667"/>
    <cellStyle name="Calculation 2 14 2 5" xfId="14668"/>
    <cellStyle name="Calculation 2 14 2 5 2" xfId="14669"/>
    <cellStyle name="Calculation 2 14 2 5 3" xfId="14670"/>
    <cellStyle name="Calculation 2 14 2 5 4" xfId="14671"/>
    <cellStyle name="Calculation 2 14 2 6" xfId="14672"/>
    <cellStyle name="Calculation 2 14 2 6 2" xfId="14673"/>
    <cellStyle name="Calculation 2 14 2 6 3" xfId="14674"/>
    <cellStyle name="Calculation 2 14 2 6 4" xfId="14675"/>
    <cellStyle name="Calculation 2 14 2 7" xfId="14676"/>
    <cellStyle name="Calculation 2 14 2 7 2" xfId="14677"/>
    <cellStyle name="Calculation 2 14 2 7 3" xfId="14678"/>
    <cellStyle name="Calculation 2 14 2 7 4" xfId="14679"/>
    <cellStyle name="Calculation 2 14 2 8" xfId="14680"/>
    <cellStyle name="Calculation 2 14 2 8 2" xfId="14681"/>
    <cellStyle name="Calculation 2 14 2 8 3" xfId="14682"/>
    <cellStyle name="Calculation 2 14 2 9" xfId="14683"/>
    <cellStyle name="Calculation 2 15" xfId="14684"/>
    <cellStyle name="Calculation 2 15 2" xfId="14685"/>
    <cellStyle name="Calculation 2 15 2 10" xfId="14686"/>
    <cellStyle name="Calculation 2 15 2 2" xfId="14687"/>
    <cellStyle name="Calculation 2 15 2 2 2" xfId="14688"/>
    <cellStyle name="Calculation 2 15 2 2 2 2" xfId="14689"/>
    <cellStyle name="Calculation 2 15 2 2 2 3" xfId="14690"/>
    <cellStyle name="Calculation 2 15 2 2 2 4" xfId="14691"/>
    <cellStyle name="Calculation 2 15 2 2 3" xfId="14692"/>
    <cellStyle name="Calculation 2 15 2 2 3 2" xfId="14693"/>
    <cellStyle name="Calculation 2 15 2 2 3 3" xfId="14694"/>
    <cellStyle name="Calculation 2 15 2 2 3 4" xfId="14695"/>
    <cellStyle name="Calculation 2 15 2 2 4" xfId="14696"/>
    <cellStyle name="Calculation 2 15 2 2 4 2" xfId="14697"/>
    <cellStyle name="Calculation 2 15 2 2 4 3" xfId="14698"/>
    <cellStyle name="Calculation 2 15 2 2 4 4" xfId="14699"/>
    <cellStyle name="Calculation 2 15 2 2 5" xfId="14700"/>
    <cellStyle name="Calculation 2 15 2 2 5 2" xfId="14701"/>
    <cellStyle name="Calculation 2 15 2 2 5 3" xfId="14702"/>
    <cellStyle name="Calculation 2 15 2 2 5 4" xfId="14703"/>
    <cellStyle name="Calculation 2 15 2 2 6" xfId="14704"/>
    <cellStyle name="Calculation 2 15 2 2 6 2" xfId="14705"/>
    <cellStyle name="Calculation 2 15 2 2 6 3" xfId="14706"/>
    <cellStyle name="Calculation 2 15 2 2 7" xfId="14707"/>
    <cellStyle name="Calculation 2 15 2 2 8" xfId="14708"/>
    <cellStyle name="Calculation 2 15 2 3" xfId="14709"/>
    <cellStyle name="Calculation 2 15 2 3 2" xfId="14710"/>
    <cellStyle name="Calculation 2 15 2 3 2 2" xfId="14711"/>
    <cellStyle name="Calculation 2 15 2 3 2 3" xfId="14712"/>
    <cellStyle name="Calculation 2 15 2 3 2 4" xfId="14713"/>
    <cellStyle name="Calculation 2 15 2 3 3" xfId="14714"/>
    <cellStyle name="Calculation 2 15 2 3 3 2" xfId="14715"/>
    <cellStyle name="Calculation 2 15 2 3 3 3" xfId="14716"/>
    <cellStyle name="Calculation 2 15 2 3 3 4" xfId="14717"/>
    <cellStyle name="Calculation 2 15 2 3 4" xfId="14718"/>
    <cellStyle name="Calculation 2 15 2 3 4 2" xfId="14719"/>
    <cellStyle name="Calculation 2 15 2 3 4 3" xfId="14720"/>
    <cellStyle name="Calculation 2 15 2 3 4 4" xfId="14721"/>
    <cellStyle name="Calculation 2 15 2 3 5" xfId="14722"/>
    <cellStyle name="Calculation 2 15 2 3 5 2" xfId="14723"/>
    <cellStyle name="Calculation 2 15 2 3 5 3" xfId="14724"/>
    <cellStyle name="Calculation 2 15 2 3 5 4" xfId="14725"/>
    <cellStyle name="Calculation 2 15 2 3 6" xfId="14726"/>
    <cellStyle name="Calculation 2 15 2 3 6 2" xfId="14727"/>
    <cellStyle name="Calculation 2 15 2 3 6 3" xfId="14728"/>
    <cellStyle name="Calculation 2 15 2 3 7" xfId="14729"/>
    <cellStyle name="Calculation 2 15 2 3 8" xfId="14730"/>
    <cellStyle name="Calculation 2 15 2 4" xfId="14731"/>
    <cellStyle name="Calculation 2 15 2 4 2" xfId="14732"/>
    <cellStyle name="Calculation 2 15 2 4 3" xfId="14733"/>
    <cellStyle name="Calculation 2 15 2 4 4" xfId="14734"/>
    <cellStyle name="Calculation 2 15 2 5" xfId="14735"/>
    <cellStyle name="Calculation 2 15 2 5 2" xfId="14736"/>
    <cellStyle name="Calculation 2 15 2 5 3" xfId="14737"/>
    <cellStyle name="Calculation 2 15 2 5 4" xfId="14738"/>
    <cellStyle name="Calculation 2 15 2 6" xfId="14739"/>
    <cellStyle name="Calculation 2 15 2 6 2" xfId="14740"/>
    <cellStyle name="Calculation 2 15 2 6 3" xfId="14741"/>
    <cellStyle name="Calculation 2 15 2 6 4" xfId="14742"/>
    <cellStyle name="Calculation 2 15 2 7" xfId="14743"/>
    <cellStyle name="Calculation 2 15 2 7 2" xfId="14744"/>
    <cellStyle name="Calculation 2 15 2 7 3" xfId="14745"/>
    <cellStyle name="Calculation 2 15 2 7 4" xfId="14746"/>
    <cellStyle name="Calculation 2 15 2 8" xfId="14747"/>
    <cellStyle name="Calculation 2 15 2 8 2" xfId="14748"/>
    <cellStyle name="Calculation 2 15 2 8 3" xfId="14749"/>
    <cellStyle name="Calculation 2 15 2 9" xfId="14750"/>
    <cellStyle name="Calculation 2 16" xfId="14751"/>
    <cellStyle name="Calculation 2 16 2" xfId="14752"/>
    <cellStyle name="Calculation 2 16 2 10" xfId="14753"/>
    <cellStyle name="Calculation 2 16 2 2" xfId="14754"/>
    <cellStyle name="Calculation 2 16 2 2 2" xfId="14755"/>
    <cellStyle name="Calculation 2 16 2 2 2 2" xfId="14756"/>
    <cellStyle name="Calculation 2 16 2 2 2 3" xfId="14757"/>
    <cellStyle name="Calculation 2 16 2 2 2 4" xfId="14758"/>
    <cellStyle name="Calculation 2 16 2 2 3" xfId="14759"/>
    <cellStyle name="Calculation 2 16 2 2 3 2" xfId="14760"/>
    <cellStyle name="Calculation 2 16 2 2 3 3" xfId="14761"/>
    <cellStyle name="Calculation 2 16 2 2 3 4" xfId="14762"/>
    <cellStyle name="Calculation 2 16 2 2 4" xfId="14763"/>
    <cellStyle name="Calculation 2 16 2 2 4 2" xfId="14764"/>
    <cellStyle name="Calculation 2 16 2 2 4 3" xfId="14765"/>
    <cellStyle name="Calculation 2 16 2 2 4 4" xfId="14766"/>
    <cellStyle name="Calculation 2 16 2 2 5" xfId="14767"/>
    <cellStyle name="Calculation 2 16 2 2 5 2" xfId="14768"/>
    <cellStyle name="Calculation 2 16 2 2 5 3" xfId="14769"/>
    <cellStyle name="Calculation 2 16 2 2 5 4" xfId="14770"/>
    <cellStyle name="Calculation 2 16 2 2 6" xfId="14771"/>
    <cellStyle name="Calculation 2 16 2 2 6 2" xfId="14772"/>
    <cellStyle name="Calculation 2 16 2 2 6 3" xfId="14773"/>
    <cellStyle name="Calculation 2 16 2 2 7" xfId="14774"/>
    <cellStyle name="Calculation 2 16 2 2 8" xfId="14775"/>
    <cellStyle name="Calculation 2 16 2 3" xfId="14776"/>
    <cellStyle name="Calculation 2 16 2 3 2" xfId="14777"/>
    <cellStyle name="Calculation 2 16 2 3 2 2" xfId="14778"/>
    <cellStyle name="Calculation 2 16 2 3 2 3" xfId="14779"/>
    <cellStyle name="Calculation 2 16 2 3 2 4" xfId="14780"/>
    <cellStyle name="Calculation 2 16 2 3 3" xfId="14781"/>
    <cellStyle name="Calculation 2 16 2 3 3 2" xfId="14782"/>
    <cellStyle name="Calculation 2 16 2 3 3 3" xfId="14783"/>
    <cellStyle name="Calculation 2 16 2 3 3 4" xfId="14784"/>
    <cellStyle name="Calculation 2 16 2 3 4" xfId="14785"/>
    <cellStyle name="Calculation 2 16 2 3 4 2" xfId="14786"/>
    <cellStyle name="Calculation 2 16 2 3 4 3" xfId="14787"/>
    <cellStyle name="Calculation 2 16 2 3 4 4" xfId="14788"/>
    <cellStyle name="Calculation 2 16 2 3 5" xfId="14789"/>
    <cellStyle name="Calculation 2 16 2 3 5 2" xfId="14790"/>
    <cellStyle name="Calculation 2 16 2 3 5 3" xfId="14791"/>
    <cellStyle name="Calculation 2 16 2 3 5 4" xfId="14792"/>
    <cellStyle name="Calculation 2 16 2 3 6" xfId="14793"/>
    <cellStyle name="Calculation 2 16 2 3 6 2" xfId="14794"/>
    <cellStyle name="Calculation 2 16 2 3 6 3" xfId="14795"/>
    <cellStyle name="Calculation 2 16 2 3 7" xfId="14796"/>
    <cellStyle name="Calculation 2 16 2 3 8" xfId="14797"/>
    <cellStyle name="Calculation 2 16 2 4" xfId="14798"/>
    <cellStyle name="Calculation 2 16 2 4 2" xfId="14799"/>
    <cellStyle name="Calculation 2 16 2 4 3" xfId="14800"/>
    <cellStyle name="Calculation 2 16 2 4 4" xfId="14801"/>
    <cellStyle name="Calculation 2 16 2 5" xfId="14802"/>
    <cellStyle name="Calculation 2 16 2 5 2" xfId="14803"/>
    <cellStyle name="Calculation 2 16 2 5 3" xfId="14804"/>
    <cellStyle name="Calculation 2 16 2 5 4" xfId="14805"/>
    <cellStyle name="Calculation 2 16 2 6" xfId="14806"/>
    <cellStyle name="Calculation 2 16 2 6 2" xfId="14807"/>
    <cellStyle name="Calculation 2 16 2 6 3" xfId="14808"/>
    <cellStyle name="Calculation 2 16 2 6 4" xfId="14809"/>
    <cellStyle name="Calculation 2 16 2 7" xfId="14810"/>
    <cellStyle name="Calculation 2 16 2 7 2" xfId="14811"/>
    <cellStyle name="Calculation 2 16 2 7 3" xfId="14812"/>
    <cellStyle name="Calculation 2 16 2 7 4" xfId="14813"/>
    <cellStyle name="Calculation 2 16 2 8" xfId="14814"/>
    <cellStyle name="Calculation 2 16 2 8 2" xfId="14815"/>
    <cellStyle name="Calculation 2 16 2 8 3" xfId="14816"/>
    <cellStyle name="Calculation 2 16 2 9" xfId="14817"/>
    <cellStyle name="Calculation 2 17" xfId="14818"/>
    <cellStyle name="Calculation 2 17 2" xfId="14819"/>
    <cellStyle name="Calculation 2 17 2 2" xfId="14820"/>
    <cellStyle name="Calculation 2 17 2 2 2" xfId="14821"/>
    <cellStyle name="Calculation 2 17 2 2 3" xfId="14822"/>
    <cellStyle name="Calculation 2 17 2 2 4" xfId="14823"/>
    <cellStyle name="Calculation 2 17 2 3" xfId="14824"/>
    <cellStyle name="Calculation 2 17 2 3 2" xfId="14825"/>
    <cellStyle name="Calculation 2 17 2 3 3" xfId="14826"/>
    <cellStyle name="Calculation 2 17 2 3 4" xfId="14827"/>
    <cellStyle name="Calculation 2 17 2 4" xfId="14828"/>
    <cellStyle name="Calculation 2 17 2 4 2" xfId="14829"/>
    <cellStyle name="Calculation 2 17 2 4 3" xfId="14830"/>
    <cellStyle name="Calculation 2 17 2 4 4" xfId="14831"/>
    <cellStyle name="Calculation 2 17 2 5" xfId="14832"/>
    <cellStyle name="Calculation 2 17 2 5 2" xfId="14833"/>
    <cellStyle name="Calculation 2 17 2 5 3" xfId="14834"/>
    <cellStyle name="Calculation 2 17 2 5 4" xfId="14835"/>
    <cellStyle name="Calculation 2 17 2 6" xfId="14836"/>
    <cellStyle name="Calculation 2 17 2 6 2" xfId="14837"/>
    <cellStyle name="Calculation 2 17 2 6 3" xfId="14838"/>
    <cellStyle name="Calculation 2 17 2 7" xfId="14839"/>
    <cellStyle name="Calculation 2 17 2 8" xfId="14840"/>
    <cellStyle name="Calculation 2 17 3" xfId="14841"/>
    <cellStyle name="Calculation 2 17 3 2" xfId="14842"/>
    <cellStyle name="Calculation 2 17 3 2 2" xfId="14843"/>
    <cellStyle name="Calculation 2 17 3 2 3" xfId="14844"/>
    <cellStyle name="Calculation 2 17 3 2 4" xfId="14845"/>
    <cellStyle name="Calculation 2 17 3 3" xfId="14846"/>
    <cellStyle name="Calculation 2 17 3 3 2" xfId="14847"/>
    <cellStyle name="Calculation 2 17 3 3 3" xfId="14848"/>
    <cellStyle name="Calculation 2 17 3 3 4" xfId="14849"/>
    <cellStyle name="Calculation 2 17 3 4" xfId="14850"/>
    <cellStyle name="Calculation 2 17 3 4 2" xfId="14851"/>
    <cellStyle name="Calculation 2 17 3 4 3" xfId="14852"/>
    <cellStyle name="Calculation 2 17 3 4 4" xfId="14853"/>
    <cellStyle name="Calculation 2 17 3 5" xfId="14854"/>
    <cellStyle name="Calculation 2 17 3 5 2" xfId="14855"/>
    <cellStyle name="Calculation 2 17 3 5 3" xfId="14856"/>
    <cellStyle name="Calculation 2 17 3 5 4" xfId="14857"/>
    <cellStyle name="Calculation 2 17 3 6" xfId="14858"/>
    <cellStyle name="Calculation 2 17 3 6 2" xfId="14859"/>
    <cellStyle name="Calculation 2 17 3 6 3" xfId="14860"/>
    <cellStyle name="Calculation 2 17 3 7" xfId="14861"/>
    <cellStyle name="Calculation 2 17 3 8" xfId="14862"/>
    <cellStyle name="Calculation 2 18" xfId="14863"/>
    <cellStyle name="Calculation 2 18 10" xfId="14864"/>
    <cellStyle name="Calculation 2 18 2" xfId="14865"/>
    <cellStyle name="Calculation 2 18 2 2" xfId="14866"/>
    <cellStyle name="Calculation 2 18 2 2 2" xfId="14867"/>
    <cellStyle name="Calculation 2 18 2 2 3" xfId="14868"/>
    <cellStyle name="Calculation 2 18 2 2 4" xfId="14869"/>
    <cellStyle name="Calculation 2 18 2 3" xfId="14870"/>
    <cellStyle name="Calculation 2 18 2 3 2" xfId="14871"/>
    <cellStyle name="Calculation 2 18 2 3 3" xfId="14872"/>
    <cellStyle name="Calculation 2 18 2 3 4" xfId="14873"/>
    <cellStyle name="Calculation 2 18 2 4" xfId="14874"/>
    <cellStyle name="Calculation 2 18 2 4 2" xfId="14875"/>
    <cellStyle name="Calculation 2 18 2 4 3" xfId="14876"/>
    <cellStyle name="Calculation 2 18 2 4 4" xfId="14877"/>
    <cellStyle name="Calculation 2 18 2 5" xfId="14878"/>
    <cellStyle name="Calculation 2 18 2 5 2" xfId="14879"/>
    <cellStyle name="Calculation 2 18 2 5 3" xfId="14880"/>
    <cellStyle name="Calculation 2 18 2 5 4" xfId="14881"/>
    <cellStyle name="Calculation 2 18 2 6" xfId="14882"/>
    <cellStyle name="Calculation 2 18 2 6 2" xfId="14883"/>
    <cellStyle name="Calculation 2 18 2 6 3" xfId="14884"/>
    <cellStyle name="Calculation 2 18 2 7" xfId="14885"/>
    <cellStyle name="Calculation 2 18 2 8" xfId="14886"/>
    <cellStyle name="Calculation 2 18 3" xfId="14887"/>
    <cellStyle name="Calculation 2 18 3 2" xfId="14888"/>
    <cellStyle name="Calculation 2 18 3 2 2" xfId="14889"/>
    <cellStyle name="Calculation 2 18 3 2 3" xfId="14890"/>
    <cellStyle name="Calculation 2 18 3 2 4" xfId="14891"/>
    <cellStyle name="Calculation 2 18 3 3" xfId="14892"/>
    <cellStyle name="Calculation 2 18 3 3 2" xfId="14893"/>
    <cellStyle name="Calculation 2 18 3 3 3" xfId="14894"/>
    <cellStyle name="Calculation 2 18 3 3 4" xfId="14895"/>
    <cellStyle name="Calculation 2 18 3 4" xfId="14896"/>
    <cellStyle name="Calculation 2 18 3 4 2" xfId="14897"/>
    <cellStyle name="Calculation 2 18 3 4 3" xfId="14898"/>
    <cellStyle name="Calculation 2 18 3 4 4" xfId="14899"/>
    <cellStyle name="Calculation 2 18 3 5" xfId="14900"/>
    <cellStyle name="Calculation 2 18 3 5 2" xfId="14901"/>
    <cellStyle name="Calculation 2 18 3 5 3" xfId="14902"/>
    <cellStyle name="Calculation 2 18 3 5 4" xfId="14903"/>
    <cellStyle name="Calculation 2 18 3 6" xfId="14904"/>
    <cellStyle name="Calculation 2 18 3 6 2" xfId="14905"/>
    <cellStyle name="Calculation 2 18 3 6 3" xfId="14906"/>
    <cellStyle name="Calculation 2 18 3 7" xfId="14907"/>
    <cellStyle name="Calculation 2 18 3 8" xfId="14908"/>
    <cellStyle name="Calculation 2 18 4" xfId="14909"/>
    <cellStyle name="Calculation 2 18 4 2" xfId="14910"/>
    <cellStyle name="Calculation 2 18 4 3" xfId="14911"/>
    <cellStyle name="Calculation 2 18 4 4" xfId="14912"/>
    <cellStyle name="Calculation 2 18 5" xfId="14913"/>
    <cellStyle name="Calculation 2 18 5 2" xfId="14914"/>
    <cellStyle name="Calculation 2 18 5 3" xfId="14915"/>
    <cellStyle name="Calculation 2 18 5 4" xfId="14916"/>
    <cellStyle name="Calculation 2 18 6" xfId="14917"/>
    <cellStyle name="Calculation 2 18 6 2" xfId="14918"/>
    <cellStyle name="Calculation 2 18 6 3" xfId="14919"/>
    <cellStyle name="Calculation 2 18 6 4" xfId="14920"/>
    <cellStyle name="Calculation 2 18 7" xfId="14921"/>
    <cellStyle name="Calculation 2 18 7 2" xfId="14922"/>
    <cellStyle name="Calculation 2 18 7 3" xfId="14923"/>
    <cellStyle name="Calculation 2 18 7 4" xfId="14924"/>
    <cellStyle name="Calculation 2 18 8" xfId="14925"/>
    <cellStyle name="Calculation 2 18 8 2" xfId="14926"/>
    <cellStyle name="Calculation 2 18 8 3" xfId="14927"/>
    <cellStyle name="Calculation 2 18 9" xfId="14928"/>
    <cellStyle name="Calculation 2 19" xfId="14929"/>
    <cellStyle name="Calculation 2 2" xfId="14930"/>
    <cellStyle name="Calculation 2 2 2" xfId="14931"/>
    <cellStyle name="Calculation 2 2 2 2" xfId="14932"/>
    <cellStyle name="Calculation 2 2 2 2 10" xfId="14933"/>
    <cellStyle name="Calculation 2 2 2 2 2" xfId="14934"/>
    <cellStyle name="Calculation 2 2 2 2 2 2" xfId="14935"/>
    <cellStyle name="Calculation 2 2 2 2 2 2 2" xfId="14936"/>
    <cellStyle name="Calculation 2 2 2 2 2 2 3" xfId="14937"/>
    <cellStyle name="Calculation 2 2 2 2 2 2 4" xfId="14938"/>
    <cellStyle name="Calculation 2 2 2 2 2 3" xfId="14939"/>
    <cellStyle name="Calculation 2 2 2 2 2 3 2" xfId="14940"/>
    <cellStyle name="Calculation 2 2 2 2 2 3 3" xfId="14941"/>
    <cellStyle name="Calculation 2 2 2 2 2 3 4" xfId="14942"/>
    <cellStyle name="Calculation 2 2 2 2 2 4" xfId="14943"/>
    <cellStyle name="Calculation 2 2 2 2 2 4 2" xfId="14944"/>
    <cellStyle name="Calculation 2 2 2 2 2 4 3" xfId="14945"/>
    <cellStyle name="Calculation 2 2 2 2 2 4 4" xfId="14946"/>
    <cellStyle name="Calculation 2 2 2 2 2 5" xfId="14947"/>
    <cellStyle name="Calculation 2 2 2 2 2 5 2" xfId="14948"/>
    <cellStyle name="Calculation 2 2 2 2 2 5 3" xfId="14949"/>
    <cellStyle name="Calculation 2 2 2 2 2 5 4" xfId="14950"/>
    <cellStyle name="Calculation 2 2 2 2 2 6" xfId="14951"/>
    <cellStyle name="Calculation 2 2 2 2 2 6 2" xfId="14952"/>
    <cellStyle name="Calculation 2 2 2 2 2 6 3" xfId="14953"/>
    <cellStyle name="Calculation 2 2 2 2 2 7" xfId="14954"/>
    <cellStyle name="Calculation 2 2 2 2 2 8" xfId="14955"/>
    <cellStyle name="Calculation 2 2 2 2 3" xfId="14956"/>
    <cellStyle name="Calculation 2 2 2 2 3 2" xfId="14957"/>
    <cellStyle name="Calculation 2 2 2 2 3 2 2" xfId="14958"/>
    <cellStyle name="Calculation 2 2 2 2 3 2 3" xfId="14959"/>
    <cellStyle name="Calculation 2 2 2 2 3 2 4" xfId="14960"/>
    <cellStyle name="Calculation 2 2 2 2 3 3" xfId="14961"/>
    <cellStyle name="Calculation 2 2 2 2 3 3 2" xfId="14962"/>
    <cellStyle name="Calculation 2 2 2 2 3 3 3" xfId="14963"/>
    <cellStyle name="Calculation 2 2 2 2 3 3 4" xfId="14964"/>
    <cellStyle name="Calculation 2 2 2 2 3 4" xfId="14965"/>
    <cellStyle name="Calculation 2 2 2 2 3 4 2" xfId="14966"/>
    <cellStyle name="Calculation 2 2 2 2 3 4 3" xfId="14967"/>
    <cellStyle name="Calculation 2 2 2 2 3 4 4" xfId="14968"/>
    <cellStyle name="Calculation 2 2 2 2 3 5" xfId="14969"/>
    <cellStyle name="Calculation 2 2 2 2 3 5 2" xfId="14970"/>
    <cellStyle name="Calculation 2 2 2 2 3 5 3" xfId="14971"/>
    <cellStyle name="Calculation 2 2 2 2 3 5 4" xfId="14972"/>
    <cellStyle name="Calculation 2 2 2 2 3 6" xfId="14973"/>
    <cellStyle name="Calculation 2 2 2 2 3 6 2" xfId="14974"/>
    <cellStyle name="Calculation 2 2 2 2 3 6 3" xfId="14975"/>
    <cellStyle name="Calculation 2 2 2 2 3 7" xfId="14976"/>
    <cellStyle name="Calculation 2 2 2 2 3 8" xfId="14977"/>
    <cellStyle name="Calculation 2 2 2 2 4" xfId="14978"/>
    <cellStyle name="Calculation 2 2 2 2 4 2" xfId="14979"/>
    <cellStyle name="Calculation 2 2 2 2 4 3" xfId="14980"/>
    <cellStyle name="Calculation 2 2 2 2 4 4" xfId="14981"/>
    <cellStyle name="Calculation 2 2 2 2 5" xfId="14982"/>
    <cellStyle name="Calculation 2 2 2 2 5 2" xfId="14983"/>
    <cellStyle name="Calculation 2 2 2 2 5 3" xfId="14984"/>
    <cellStyle name="Calculation 2 2 2 2 5 4" xfId="14985"/>
    <cellStyle name="Calculation 2 2 2 2 6" xfId="14986"/>
    <cellStyle name="Calculation 2 2 2 2 6 2" xfId="14987"/>
    <cellStyle name="Calculation 2 2 2 2 6 3" xfId="14988"/>
    <cellStyle name="Calculation 2 2 2 2 6 4" xfId="14989"/>
    <cellStyle name="Calculation 2 2 2 2 7" xfId="14990"/>
    <cellStyle name="Calculation 2 2 2 2 7 2" xfId="14991"/>
    <cellStyle name="Calculation 2 2 2 2 7 3" xfId="14992"/>
    <cellStyle name="Calculation 2 2 2 2 7 4" xfId="14993"/>
    <cellStyle name="Calculation 2 2 2 2 8" xfId="14994"/>
    <cellStyle name="Calculation 2 2 2 2 8 2" xfId="14995"/>
    <cellStyle name="Calculation 2 2 2 2 8 3" xfId="14996"/>
    <cellStyle name="Calculation 2 2 2 2 9" xfId="14997"/>
    <cellStyle name="Calculation 2 2 2 3" xfId="14998"/>
    <cellStyle name="Calculation 2 2 3" xfId="14999"/>
    <cellStyle name="Calculation 2 2 3 2" xfId="15000"/>
    <cellStyle name="Calculation 2 2 3 2 10" xfId="15001"/>
    <cellStyle name="Calculation 2 2 3 2 2" xfId="15002"/>
    <cellStyle name="Calculation 2 2 3 2 2 2" xfId="15003"/>
    <cellStyle name="Calculation 2 2 3 2 2 2 2" xfId="15004"/>
    <cellStyle name="Calculation 2 2 3 2 2 2 3" xfId="15005"/>
    <cellStyle name="Calculation 2 2 3 2 2 2 4" xfId="15006"/>
    <cellStyle name="Calculation 2 2 3 2 2 3" xfId="15007"/>
    <cellStyle name="Calculation 2 2 3 2 2 3 2" xfId="15008"/>
    <cellStyle name="Calculation 2 2 3 2 2 3 3" xfId="15009"/>
    <cellStyle name="Calculation 2 2 3 2 2 3 4" xfId="15010"/>
    <cellStyle name="Calculation 2 2 3 2 2 4" xfId="15011"/>
    <cellStyle name="Calculation 2 2 3 2 2 4 2" xfId="15012"/>
    <cellStyle name="Calculation 2 2 3 2 2 4 3" xfId="15013"/>
    <cellStyle name="Calculation 2 2 3 2 2 4 4" xfId="15014"/>
    <cellStyle name="Calculation 2 2 3 2 2 5" xfId="15015"/>
    <cellStyle name="Calculation 2 2 3 2 2 5 2" xfId="15016"/>
    <cellStyle name="Calculation 2 2 3 2 2 5 3" xfId="15017"/>
    <cellStyle name="Calculation 2 2 3 2 2 5 4" xfId="15018"/>
    <cellStyle name="Calculation 2 2 3 2 2 6" xfId="15019"/>
    <cellStyle name="Calculation 2 2 3 2 2 6 2" xfId="15020"/>
    <cellStyle name="Calculation 2 2 3 2 2 6 3" xfId="15021"/>
    <cellStyle name="Calculation 2 2 3 2 2 7" xfId="15022"/>
    <cellStyle name="Calculation 2 2 3 2 2 8" xfId="15023"/>
    <cellStyle name="Calculation 2 2 3 2 3" xfId="15024"/>
    <cellStyle name="Calculation 2 2 3 2 3 2" xfId="15025"/>
    <cellStyle name="Calculation 2 2 3 2 3 2 2" xfId="15026"/>
    <cellStyle name="Calculation 2 2 3 2 3 2 3" xfId="15027"/>
    <cellStyle name="Calculation 2 2 3 2 3 2 4" xfId="15028"/>
    <cellStyle name="Calculation 2 2 3 2 3 3" xfId="15029"/>
    <cellStyle name="Calculation 2 2 3 2 3 3 2" xfId="15030"/>
    <cellStyle name="Calculation 2 2 3 2 3 3 3" xfId="15031"/>
    <cellStyle name="Calculation 2 2 3 2 3 3 4" xfId="15032"/>
    <cellStyle name="Calculation 2 2 3 2 3 4" xfId="15033"/>
    <cellStyle name="Calculation 2 2 3 2 3 4 2" xfId="15034"/>
    <cellStyle name="Calculation 2 2 3 2 3 4 3" xfId="15035"/>
    <cellStyle name="Calculation 2 2 3 2 3 4 4" xfId="15036"/>
    <cellStyle name="Calculation 2 2 3 2 3 5" xfId="15037"/>
    <cellStyle name="Calculation 2 2 3 2 3 5 2" xfId="15038"/>
    <cellStyle name="Calculation 2 2 3 2 3 5 3" xfId="15039"/>
    <cellStyle name="Calculation 2 2 3 2 3 5 4" xfId="15040"/>
    <cellStyle name="Calculation 2 2 3 2 3 6" xfId="15041"/>
    <cellStyle name="Calculation 2 2 3 2 3 6 2" xfId="15042"/>
    <cellStyle name="Calculation 2 2 3 2 3 6 3" xfId="15043"/>
    <cellStyle name="Calculation 2 2 3 2 3 7" xfId="15044"/>
    <cellStyle name="Calculation 2 2 3 2 3 8" xfId="15045"/>
    <cellStyle name="Calculation 2 2 3 2 4" xfId="15046"/>
    <cellStyle name="Calculation 2 2 3 2 4 2" xfId="15047"/>
    <cellStyle name="Calculation 2 2 3 2 4 3" xfId="15048"/>
    <cellStyle name="Calculation 2 2 3 2 4 4" xfId="15049"/>
    <cellStyle name="Calculation 2 2 3 2 5" xfId="15050"/>
    <cellStyle name="Calculation 2 2 3 2 5 2" xfId="15051"/>
    <cellStyle name="Calculation 2 2 3 2 5 3" xfId="15052"/>
    <cellStyle name="Calculation 2 2 3 2 5 4" xfId="15053"/>
    <cellStyle name="Calculation 2 2 3 2 6" xfId="15054"/>
    <cellStyle name="Calculation 2 2 3 2 6 2" xfId="15055"/>
    <cellStyle name="Calculation 2 2 3 2 6 3" xfId="15056"/>
    <cellStyle name="Calculation 2 2 3 2 6 4" xfId="15057"/>
    <cellStyle name="Calculation 2 2 3 2 7" xfId="15058"/>
    <cellStyle name="Calculation 2 2 3 2 7 2" xfId="15059"/>
    <cellStyle name="Calculation 2 2 3 2 7 3" xfId="15060"/>
    <cellStyle name="Calculation 2 2 3 2 7 4" xfId="15061"/>
    <cellStyle name="Calculation 2 2 3 2 8" xfId="15062"/>
    <cellStyle name="Calculation 2 2 3 2 8 2" xfId="15063"/>
    <cellStyle name="Calculation 2 2 3 2 8 3" xfId="15064"/>
    <cellStyle name="Calculation 2 2 3 2 9" xfId="15065"/>
    <cellStyle name="Calculation 2 2 3 3" xfId="15066"/>
    <cellStyle name="Calculation 2 2 3 3 2" xfId="15067"/>
    <cellStyle name="Calculation 2 2 3 3 3" xfId="15068"/>
    <cellStyle name="Calculation 2 2 3 3 4" xfId="15069"/>
    <cellStyle name="Calculation 2 2 3 4" xfId="15070"/>
    <cellStyle name="Calculation 2 2 3 4 2" xfId="15071"/>
    <cellStyle name="Calculation 2 2 3 4 3" xfId="15072"/>
    <cellStyle name="Calculation 2 2 3 5" xfId="15073"/>
    <cellStyle name="Calculation 2 2 4" xfId="15074"/>
    <cellStyle name="Calculation 2 2 4 2" xfId="15075"/>
    <cellStyle name="Calculation 2 2 4 2 10" xfId="15076"/>
    <cellStyle name="Calculation 2 2 4 2 2" xfId="15077"/>
    <cellStyle name="Calculation 2 2 4 2 2 2" xfId="15078"/>
    <cellStyle name="Calculation 2 2 4 2 2 2 2" xfId="15079"/>
    <cellStyle name="Calculation 2 2 4 2 2 2 3" xfId="15080"/>
    <cellStyle name="Calculation 2 2 4 2 2 2 4" xfId="15081"/>
    <cellStyle name="Calculation 2 2 4 2 2 3" xfId="15082"/>
    <cellStyle name="Calculation 2 2 4 2 2 3 2" xfId="15083"/>
    <cellStyle name="Calculation 2 2 4 2 2 3 3" xfId="15084"/>
    <cellStyle name="Calculation 2 2 4 2 2 3 4" xfId="15085"/>
    <cellStyle name="Calculation 2 2 4 2 2 4" xfId="15086"/>
    <cellStyle name="Calculation 2 2 4 2 2 4 2" xfId="15087"/>
    <cellStyle name="Calculation 2 2 4 2 2 4 3" xfId="15088"/>
    <cellStyle name="Calculation 2 2 4 2 2 4 4" xfId="15089"/>
    <cellStyle name="Calculation 2 2 4 2 2 5" xfId="15090"/>
    <cellStyle name="Calculation 2 2 4 2 2 5 2" xfId="15091"/>
    <cellStyle name="Calculation 2 2 4 2 2 5 3" xfId="15092"/>
    <cellStyle name="Calculation 2 2 4 2 2 5 4" xfId="15093"/>
    <cellStyle name="Calculation 2 2 4 2 2 6" xfId="15094"/>
    <cellStyle name="Calculation 2 2 4 2 2 6 2" xfId="15095"/>
    <cellStyle name="Calculation 2 2 4 2 2 6 3" xfId="15096"/>
    <cellStyle name="Calculation 2 2 4 2 2 7" xfId="15097"/>
    <cellStyle name="Calculation 2 2 4 2 2 8" xfId="15098"/>
    <cellStyle name="Calculation 2 2 4 2 3" xfId="15099"/>
    <cellStyle name="Calculation 2 2 4 2 3 2" xfId="15100"/>
    <cellStyle name="Calculation 2 2 4 2 3 2 2" xfId="15101"/>
    <cellStyle name="Calculation 2 2 4 2 3 2 3" xfId="15102"/>
    <cellStyle name="Calculation 2 2 4 2 3 2 4" xfId="15103"/>
    <cellStyle name="Calculation 2 2 4 2 3 3" xfId="15104"/>
    <cellStyle name="Calculation 2 2 4 2 3 3 2" xfId="15105"/>
    <cellStyle name="Calculation 2 2 4 2 3 3 3" xfId="15106"/>
    <cellStyle name="Calculation 2 2 4 2 3 3 4" xfId="15107"/>
    <cellStyle name="Calculation 2 2 4 2 3 4" xfId="15108"/>
    <cellStyle name="Calculation 2 2 4 2 3 4 2" xfId="15109"/>
    <cellStyle name="Calculation 2 2 4 2 3 4 3" xfId="15110"/>
    <cellStyle name="Calculation 2 2 4 2 3 4 4" xfId="15111"/>
    <cellStyle name="Calculation 2 2 4 2 3 5" xfId="15112"/>
    <cellStyle name="Calculation 2 2 4 2 3 5 2" xfId="15113"/>
    <cellStyle name="Calculation 2 2 4 2 3 5 3" xfId="15114"/>
    <cellStyle name="Calculation 2 2 4 2 3 5 4" xfId="15115"/>
    <cellStyle name="Calculation 2 2 4 2 3 6" xfId="15116"/>
    <cellStyle name="Calculation 2 2 4 2 3 6 2" xfId="15117"/>
    <cellStyle name="Calculation 2 2 4 2 3 6 3" xfId="15118"/>
    <cellStyle name="Calculation 2 2 4 2 3 7" xfId="15119"/>
    <cellStyle name="Calculation 2 2 4 2 3 8" xfId="15120"/>
    <cellStyle name="Calculation 2 2 4 2 4" xfId="15121"/>
    <cellStyle name="Calculation 2 2 4 2 4 2" xfId="15122"/>
    <cellStyle name="Calculation 2 2 4 2 4 3" xfId="15123"/>
    <cellStyle name="Calculation 2 2 4 2 4 4" xfId="15124"/>
    <cellStyle name="Calculation 2 2 4 2 5" xfId="15125"/>
    <cellStyle name="Calculation 2 2 4 2 5 2" xfId="15126"/>
    <cellStyle name="Calculation 2 2 4 2 5 3" xfId="15127"/>
    <cellStyle name="Calculation 2 2 4 2 5 4" xfId="15128"/>
    <cellStyle name="Calculation 2 2 4 2 6" xfId="15129"/>
    <cellStyle name="Calculation 2 2 4 2 6 2" xfId="15130"/>
    <cellStyle name="Calculation 2 2 4 2 6 3" xfId="15131"/>
    <cellStyle name="Calculation 2 2 4 2 6 4" xfId="15132"/>
    <cellStyle name="Calculation 2 2 4 2 7" xfId="15133"/>
    <cellStyle name="Calculation 2 2 4 2 7 2" xfId="15134"/>
    <cellStyle name="Calculation 2 2 4 2 7 3" xfId="15135"/>
    <cellStyle name="Calculation 2 2 4 2 7 4" xfId="15136"/>
    <cellStyle name="Calculation 2 2 4 2 8" xfId="15137"/>
    <cellStyle name="Calculation 2 2 4 2 8 2" xfId="15138"/>
    <cellStyle name="Calculation 2 2 4 2 8 3" xfId="15139"/>
    <cellStyle name="Calculation 2 2 4 2 9" xfId="15140"/>
    <cellStyle name="Calculation 2 2 4 3" xfId="15141"/>
    <cellStyle name="Calculation 2 2 4 3 2" xfId="15142"/>
    <cellStyle name="Calculation 2 2 4 3 3" xfId="15143"/>
    <cellStyle name="Calculation 2 2 4 3 4" xfId="15144"/>
    <cellStyle name="Calculation 2 2 4 4" xfId="15145"/>
    <cellStyle name="Calculation 2 2 4 4 2" xfId="15146"/>
    <cellStyle name="Calculation 2 2 4 4 3" xfId="15147"/>
    <cellStyle name="Calculation 2 2 4 5" xfId="15148"/>
    <cellStyle name="Calculation 2 2 5" xfId="15149"/>
    <cellStyle name="Calculation 2 2 5 2" xfId="15150"/>
    <cellStyle name="Calculation 2 2 5 2 2" xfId="15151"/>
    <cellStyle name="Calculation 2 2 5 2 2 2" xfId="15152"/>
    <cellStyle name="Calculation 2 2 5 2 2 3" xfId="15153"/>
    <cellStyle name="Calculation 2 2 5 2 2 4" xfId="15154"/>
    <cellStyle name="Calculation 2 2 5 2 3" xfId="15155"/>
    <cellStyle name="Calculation 2 2 5 2 3 2" xfId="15156"/>
    <cellStyle name="Calculation 2 2 5 2 3 3" xfId="15157"/>
    <cellStyle name="Calculation 2 2 5 2 3 4" xfId="15158"/>
    <cellStyle name="Calculation 2 2 5 2 4" xfId="15159"/>
    <cellStyle name="Calculation 2 2 5 2 4 2" xfId="15160"/>
    <cellStyle name="Calculation 2 2 5 2 4 3" xfId="15161"/>
    <cellStyle name="Calculation 2 2 5 2 4 4" xfId="15162"/>
    <cellStyle name="Calculation 2 2 5 2 5" xfId="15163"/>
    <cellStyle name="Calculation 2 2 5 2 5 2" xfId="15164"/>
    <cellStyle name="Calculation 2 2 5 2 5 3" xfId="15165"/>
    <cellStyle name="Calculation 2 2 5 2 5 4" xfId="15166"/>
    <cellStyle name="Calculation 2 2 5 2 6" xfId="15167"/>
    <cellStyle name="Calculation 2 2 5 2 6 2" xfId="15168"/>
    <cellStyle name="Calculation 2 2 5 2 6 3" xfId="15169"/>
    <cellStyle name="Calculation 2 2 5 2 7" xfId="15170"/>
    <cellStyle name="Calculation 2 2 5 2 8" xfId="15171"/>
    <cellStyle name="Calculation 2 2 5 3" xfId="15172"/>
    <cellStyle name="Calculation 2 2 5 3 2" xfId="15173"/>
    <cellStyle name="Calculation 2 2 5 3 2 2" xfId="15174"/>
    <cellStyle name="Calculation 2 2 5 3 2 3" xfId="15175"/>
    <cellStyle name="Calculation 2 2 5 3 2 4" xfId="15176"/>
    <cellStyle name="Calculation 2 2 5 3 3" xfId="15177"/>
    <cellStyle name="Calculation 2 2 5 3 3 2" xfId="15178"/>
    <cellStyle name="Calculation 2 2 5 3 3 3" xfId="15179"/>
    <cellStyle name="Calculation 2 2 5 3 3 4" xfId="15180"/>
    <cellStyle name="Calculation 2 2 5 3 4" xfId="15181"/>
    <cellStyle name="Calculation 2 2 5 3 4 2" xfId="15182"/>
    <cellStyle name="Calculation 2 2 5 3 4 3" xfId="15183"/>
    <cellStyle name="Calculation 2 2 5 3 4 4" xfId="15184"/>
    <cellStyle name="Calculation 2 2 5 3 5" xfId="15185"/>
    <cellStyle name="Calculation 2 2 5 3 5 2" xfId="15186"/>
    <cellStyle name="Calculation 2 2 5 3 5 3" xfId="15187"/>
    <cellStyle name="Calculation 2 2 5 3 5 4" xfId="15188"/>
    <cellStyle name="Calculation 2 2 5 3 6" xfId="15189"/>
    <cellStyle name="Calculation 2 2 5 3 6 2" xfId="15190"/>
    <cellStyle name="Calculation 2 2 5 3 6 3" xfId="15191"/>
    <cellStyle name="Calculation 2 2 5 3 7" xfId="15192"/>
    <cellStyle name="Calculation 2 2 5 3 8" xfId="15193"/>
    <cellStyle name="Calculation 2 2 6" xfId="15194"/>
    <cellStyle name="Calculation 2 2 6 10" xfId="15195"/>
    <cellStyle name="Calculation 2 2 6 2" xfId="15196"/>
    <cellStyle name="Calculation 2 2 6 2 2" xfId="15197"/>
    <cellStyle name="Calculation 2 2 6 2 2 2" xfId="15198"/>
    <cellStyle name="Calculation 2 2 6 2 2 3" xfId="15199"/>
    <cellStyle name="Calculation 2 2 6 2 2 4" xfId="15200"/>
    <cellStyle name="Calculation 2 2 6 2 3" xfId="15201"/>
    <cellStyle name="Calculation 2 2 6 2 3 2" xfId="15202"/>
    <cellStyle name="Calculation 2 2 6 2 3 3" xfId="15203"/>
    <cellStyle name="Calculation 2 2 6 2 3 4" xfId="15204"/>
    <cellStyle name="Calculation 2 2 6 2 4" xfId="15205"/>
    <cellStyle name="Calculation 2 2 6 2 4 2" xfId="15206"/>
    <cellStyle name="Calculation 2 2 6 2 4 3" xfId="15207"/>
    <cellStyle name="Calculation 2 2 6 2 4 4" xfId="15208"/>
    <cellStyle name="Calculation 2 2 6 2 5" xfId="15209"/>
    <cellStyle name="Calculation 2 2 6 2 5 2" xfId="15210"/>
    <cellStyle name="Calculation 2 2 6 2 5 3" xfId="15211"/>
    <cellStyle name="Calculation 2 2 6 2 5 4" xfId="15212"/>
    <cellStyle name="Calculation 2 2 6 2 6" xfId="15213"/>
    <cellStyle name="Calculation 2 2 6 2 6 2" xfId="15214"/>
    <cellStyle name="Calculation 2 2 6 2 6 3" xfId="15215"/>
    <cellStyle name="Calculation 2 2 6 2 7" xfId="15216"/>
    <cellStyle name="Calculation 2 2 6 2 8" xfId="15217"/>
    <cellStyle name="Calculation 2 2 6 3" xfId="15218"/>
    <cellStyle name="Calculation 2 2 6 3 2" xfId="15219"/>
    <cellStyle name="Calculation 2 2 6 3 2 2" xfId="15220"/>
    <cellStyle name="Calculation 2 2 6 3 2 3" xfId="15221"/>
    <cellStyle name="Calculation 2 2 6 3 2 4" xfId="15222"/>
    <cellStyle name="Calculation 2 2 6 3 3" xfId="15223"/>
    <cellStyle name="Calculation 2 2 6 3 3 2" xfId="15224"/>
    <cellStyle name="Calculation 2 2 6 3 3 3" xfId="15225"/>
    <cellStyle name="Calculation 2 2 6 3 3 4" xfId="15226"/>
    <cellStyle name="Calculation 2 2 6 3 4" xfId="15227"/>
    <cellStyle name="Calculation 2 2 6 3 4 2" xfId="15228"/>
    <cellStyle name="Calculation 2 2 6 3 4 3" xfId="15229"/>
    <cellStyle name="Calculation 2 2 6 3 4 4" xfId="15230"/>
    <cellStyle name="Calculation 2 2 6 3 5" xfId="15231"/>
    <cellStyle name="Calculation 2 2 6 3 5 2" xfId="15232"/>
    <cellStyle name="Calculation 2 2 6 3 5 3" xfId="15233"/>
    <cellStyle name="Calculation 2 2 6 3 5 4" xfId="15234"/>
    <cellStyle name="Calculation 2 2 6 3 6" xfId="15235"/>
    <cellStyle name="Calculation 2 2 6 3 6 2" xfId="15236"/>
    <cellStyle name="Calculation 2 2 6 3 6 3" xfId="15237"/>
    <cellStyle name="Calculation 2 2 6 3 7" xfId="15238"/>
    <cellStyle name="Calculation 2 2 6 3 8" xfId="15239"/>
    <cellStyle name="Calculation 2 2 6 4" xfId="15240"/>
    <cellStyle name="Calculation 2 2 6 4 2" xfId="15241"/>
    <cellStyle name="Calculation 2 2 6 4 3" xfId="15242"/>
    <cellStyle name="Calculation 2 2 6 4 4" xfId="15243"/>
    <cellStyle name="Calculation 2 2 6 5" xfId="15244"/>
    <cellStyle name="Calculation 2 2 6 5 2" xfId="15245"/>
    <cellStyle name="Calculation 2 2 6 5 3" xfId="15246"/>
    <cellStyle name="Calculation 2 2 6 5 4" xfId="15247"/>
    <cellStyle name="Calculation 2 2 6 6" xfId="15248"/>
    <cellStyle name="Calculation 2 2 6 6 2" xfId="15249"/>
    <cellStyle name="Calculation 2 2 6 6 3" xfId="15250"/>
    <cellStyle name="Calculation 2 2 6 6 4" xfId="15251"/>
    <cellStyle name="Calculation 2 2 6 7" xfId="15252"/>
    <cellStyle name="Calculation 2 2 6 7 2" xfId="15253"/>
    <cellStyle name="Calculation 2 2 6 7 3" xfId="15254"/>
    <cellStyle name="Calculation 2 2 6 7 4" xfId="15255"/>
    <cellStyle name="Calculation 2 2 6 8" xfId="15256"/>
    <cellStyle name="Calculation 2 2 6 8 2" xfId="15257"/>
    <cellStyle name="Calculation 2 2 6 8 3" xfId="15258"/>
    <cellStyle name="Calculation 2 2 6 9" xfId="15259"/>
    <cellStyle name="Calculation 2 2 7" xfId="15260"/>
    <cellStyle name="Calculation 2 2_Sheet1" xfId="15261"/>
    <cellStyle name="Calculation 2 20" xfId="15262"/>
    <cellStyle name="Calculation 2 21" xfId="15263"/>
    <cellStyle name="Calculation 2 22" xfId="15264"/>
    <cellStyle name="Calculation 2 23" xfId="15265"/>
    <cellStyle name="Calculation 2 24" xfId="15266"/>
    <cellStyle name="Calculation 2 25" xfId="15267"/>
    <cellStyle name="Calculation 2 26" xfId="15268"/>
    <cellStyle name="Calculation 2 27" xfId="15269"/>
    <cellStyle name="Calculation 2 28" xfId="15270"/>
    <cellStyle name="Calculation 2 29" xfId="15271"/>
    <cellStyle name="Calculation 2 3" xfId="15272"/>
    <cellStyle name="Calculation 2 3 2" xfId="15273"/>
    <cellStyle name="Calculation 2 3 2 10" xfId="15274"/>
    <cellStyle name="Calculation 2 3 2 2" xfId="15275"/>
    <cellStyle name="Calculation 2 3 2 2 2" xfId="15276"/>
    <cellStyle name="Calculation 2 3 2 2 2 2" xfId="15277"/>
    <cellStyle name="Calculation 2 3 2 2 2 3" xfId="15278"/>
    <cellStyle name="Calculation 2 3 2 2 2 4" xfId="15279"/>
    <cellStyle name="Calculation 2 3 2 2 3" xfId="15280"/>
    <cellStyle name="Calculation 2 3 2 2 3 2" xfId="15281"/>
    <cellStyle name="Calculation 2 3 2 2 3 3" xfId="15282"/>
    <cellStyle name="Calculation 2 3 2 2 3 4" xfId="15283"/>
    <cellStyle name="Calculation 2 3 2 2 4" xfId="15284"/>
    <cellStyle name="Calculation 2 3 2 2 4 2" xfId="15285"/>
    <cellStyle name="Calculation 2 3 2 2 4 3" xfId="15286"/>
    <cellStyle name="Calculation 2 3 2 2 4 4" xfId="15287"/>
    <cellStyle name="Calculation 2 3 2 2 5" xfId="15288"/>
    <cellStyle name="Calculation 2 3 2 2 5 2" xfId="15289"/>
    <cellStyle name="Calculation 2 3 2 2 5 3" xfId="15290"/>
    <cellStyle name="Calculation 2 3 2 2 5 4" xfId="15291"/>
    <cellStyle name="Calculation 2 3 2 2 6" xfId="15292"/>
    <cellStyle name="Calculation 2 3 2 2 6 2" xfId="15293"/>
    <cellStyle name="Calculation 2 3 2 2 6 3" xfId="15294"/>
    <cellStyle name="Calculation 2 3 2 2 7" xfId="15295"/>
    <cellStyle name="Calculation 2 3 2 2 8" xfId="15296"/>
    <cellStyle name="Calculation 2 3 2 3" xfId="15297"/>
    <cellStyle name="Calculation 2 3 2 3 2" xfId="15298"/>
    <cellStyle name="Calculation 2 3 2 3 2 2" xfId="15299"/>
    <cellStyle name="Calculation 2 3 2 3 2 3" xfId="15300"/>
    <cellStyle name="Calculation 2 3 2 3 2 4" xfId="15301"/>
    <cellStyle name="Calculation 2 3 2 3 3" xfId="15302"/>
    <cellStyle name="Calculation 2 3 2 3 3 2" xfId="15303"/>
    <cellStyle name="Calculation 2 3 2 3 3 3" xfId="15304"/>
    <cellStyle name="Calculation 2 3 2 3 3 4" xfId="15305"/>
    <cellStyle name="Calculation 2 3 2 3 4" xfId="15306"/>
    <cellStyle name="Calculation 2 3 2 3 4 2" xfId="15307"/>
    <cellStyle name="Calculation 2 3 2 3 4 3" xfId="15308"/>
    <cellStyle name="Calculation 2 3 2 3 4 4" xfId="15309"/>
    <cellStyle name="Calculation 2 3 2 3 5" xfId="15310"/>
    <cellStyle name="Calculation 2 3 2 3 5 2" xfId="15311"/>
    <cellStyle name="Calculation 2 3 2 3 5 3" xfId="15312"/>
    <cellStyle name="Calculation 2 3 2 3 5 4" xfId="15313"/>
    <cellStyle name="Calculation 2 3 2 3 6" xfId="15314"/>
    <cellStyle name="Calculation 2 3 2 3 6 2" xfId="15315"/>
    <cellStyle name="Calculation 2 3 2 3 6 3" xfId="15316"/>
    <cellStyle name="Calculation 2 3 2 3 7" xfId="15317"/>
    <cellStyle name="Calculation 2 3 2 3 8" xfId="15318"/>
    <cellStyle name="Calculation 2 3 2 4" xfId="15319"/>
    <cellStyle name="Calculation 2 3 2 4 2" xfId="15320"/>
    <cellStyle name="Calculation 2 3 2 4 3" xfId="15321"/>
    <cellStyle name="Calculation 2 3 2 4 4" xfId="15322"/>
    <cellStyle name="Calculation 2 3 2 5" xfId="15323"/>
    <cellStyle name="Calculation 2 3 2 5 2" xfId="15324"/>
    <cellStyle name="Calculation 2 3 2 5 3" xfId="15325"/>
    <cellStyle name="Calculation 2 3 2 5 4" xfId="15326"/>
    <cellStyle name="Calculation 2 3 2 6" xfId="15327"/>
    <cellStyle name="Calculation 2 3 2 6 2" xfId="15328"/>
    <cellStyle name="Calculation 2 3 2 6 3" xfId="15329"/>
    <cellStyle name="Calculation 2 3 2 6 4" xfId="15330"/>
    <cellStyle name="Calculation 2 3 2 7" xfId="15331"/>
    <cellStyle name="Calculation 2 3 2 7 2" xfId="15332"/>
    <cellStyle name="Calculation 2 3 2 7 3" xfId="15333"/>
    <cellStyle name="Calculation 2 3 2 7 4" xfId="15334"/>
    <cellStyle name="Calculation 2 3 2 8" xfId="15335"/>
    <cellStyle name="Calculation 2 3 2 8 2" xfId="15336"/>
    <cellStyle name="Calculation 2 3 2 8 3" xfId="15337"/>
    <cellStyle name="Calculation 2 3 2 9" xfId="15338"/>
    <cellStyle name="Calculation 2 3 3" xfId="15339"/>
    <cellStyle name="Calculation 2 30" xfId="15340"/>
    <cellStyle name="Calculation 2 31" xfId="15341"/>
    <cellStyle name="Calculation 2 32" xfId="15342"/>
    <cellStyle name="Calculation 2 33" xfId="15343"/>
    <cellStyle name="Calculation 2 34" xfId="15344"/>
    <cellStyle name="Calculation 2 35" xfId="15345"/>
    <cellStyle name="Calculation 2 36" xfId="15346"/>
    <cellStyle name="Calculation 2 37" xfId="15347"/>
    <cellStyle name="Calculation 2 38" xfId="15348"/>
    <cellStyle name="Calculation 2 39" xfId="15349"/>
    <cellStyle name="Calculation 2 4" xfId="15350"/>
    <cellStyle name="Calculation 2 4 2" xfId="15351"/>
    <cellStyle name="Calculation 2 4 2 10" xfId="15352"/>
    <cellStyle name="Calculation 2 4 2 2" xfId="15353"/>
    <cellStyle name="Calculation 2 4 2 2 2" xfId="15354"/>
    <cellStyle name="Calculation 2 4 2 2 2 2" xfId="15355"/>
    <cellStyle name="Calculation 2 4 2 2 2 3" xfId="15356"/>
    <cellStyle name="Calculation 2 4 2 2 2 4" xfId="15357"/>
    <cellStyle name="Calculation 2 4 2 2 3" xfId="15358"/>
    <cellStyle name="Calculation 2 4 2 2 3 2" xfId="15359"/>
    <cellStyle name="Calculation 2 4 2 2 3 3" xfId="15360"/>
    <cellStyle name="Calculation 2 4 2 2 3 4" xfId="15361"/>
    <cellStyle name="Calculation 2 4 2 2 4" xfId="15362"/>
    <cellStyle name="Calculation 2 4 2 2 4 2" xfId="15363"/>
    <cellStyle name="Calculation 2 4 2 2 4 3" xfId="15364"/>
    <cellStyle name="Calculation 2 4 2 2 4 4" xfId="15365"/>
    <cellStyle name="Calculation 2 4 2 2 5" xfId="15366"/>
    <cellStyle name="Calculation 2 4 2 2 5 2" xfId="15367"/>
    <cellStyle name="Calculation 2 4 2 2 5 3" xfId="15368"/>
    <cellStyle name="Calculation 2 4 2 2 5 4" xfId="15369"/>
    <cellStyle name="Calculation 2 4 2 2 6" xfId="15370"/>
    <cellStyle name="Calculation 2 4 2 2 6 2" xfId="15371"/>
    <cellStyle name="Calculation 2 4 2 2 6 3" xfId="15372"/>
    <cellStyle name="Calculation 2 4 2 2 7" xfId="15373"/>
    <cellStyle name="Calculation 2 4 2 2 8" xfId="15374"/>
    <cellStyle name="Calculation 2 4 2 3" xfId="15375"/>
    <cellStyle name="Calculation 2 4 2 3 2" xfId="15376"/>
    <cellStyle name="Calculation 2 4 2 3 2 2" xfId="15377"/>
    <cellStyle name="Calculation 2 4 2 3 2 3" xfId="15378"/>
    <cellStyle name="Calculation 2 4 2 3 2 4" xfId="15379"/>
    <cellStyle name="Calculation 2 4 2 3 3" xfId="15380"/>
    <cellStyle name="Calculation 2 4 2 3 3 2" xfId="15381"/>
    <cellStyle name="Calculation 2 4 2 3 3 3" xfId="15382"/>
    <cellStyle name="Calculation 2 4 2 3 3 4" xfId="15383"/>
    <cellStyle name="Calculation 2 4 2 3 4" xfId="15384"/>
    <cellStyle name="Calculation 2 4 2 3 4 2" xfId="15385"/>
    <cellStyle name="Calculation 2 4 2 3 4 3" xfId="15386"/>
    <cellStyle name="Calculation 2 4 2 3 4 4" xfId="15387"/>
    <cellStyle name="Calculation 2 4 2 3 5" xfId="15388"/>
    <cellStyle name="Calculation 2 4 2 3 5 2" xfId="15389"/>
    <cellStyle name="Calculation 2 4 2 3 5 3" xfId="15390"/>
    <cellStyle name="Calculation 2 4 2 3 5 4" xfId="15391"/>
    <cellStyle name="Calculation 2 4 2 3 6" xfId="15392"/>
    <cellStyle name="Calculation 2 4 2 3 6 2" xfId="15393"/>
    <cellStyle name="Calculation 2 4 2 3 6 3" xfId="15394"/>
    <cellStyle name="Calculation 2 4 2 3 7" xfId="15395"/>
    <cellStyle name="Calculation 2 4 2 3 8" xfId="15396"/>
    <cellStyle name="Calculation 2 4 2 4" xfId="15397"/>
    <cellStyle name="Calculation 2 4 2 4 2" xfId="15398"/>
    <cellStyle name="Calculation 2 4 2 4 3" xfId="15399"/>
    <cellStyle name="Calculation 2 4 2 4 4" xfId="15400"/>
    <cellStyle name="Calculation 2 4 2 5" xfId="15401"/>
    <cellStyle name="Calculation 2 4 2 5 2" xfId="15402"/>
    <cellStyle name="Calculation 2 4 2 5 3" xfId="15403"/>
    <cellStyle name="Calculation 2 4 2 5 4" xfId="15404"/>
    <cellStyle name="Calculation 2 4 2 6" xfId="15405"/>
    <cellStyle name="Calculation 2 4 2 6 2" xfId="15406"/>
    <cellStyle name="Calculation 2 4 2 6 3" xfId="15407"/>
    <cellStyle name="Calculation 2 4 2 6 4" xfId="15408"/>
    <cellStyle name="Calculation 2 4 2 7" xfId="15409"/>
    <cellStyle name="Calculation 2 4 2 7 2" xfId="15410"/>
    <cellStyle name="Calculation 2 4 2 7 3" xfId="15411"/>
    <cellStyle name="Calculation 2 4 2 7 4" xfId="15412"/>
    <cellStyle name="Calculation 2 4 2 8" xfId="15413"/>
    <cellStyle name="Calculation 2 4 2 8 2" xfId="15414"/>
    <cellStyle name="Calculation 2 4 2 8 3" xfId="15415"/>
    <cellStyle name="Calculation 2 4 2 9" xfId="15416"/>
    <cellStyle name="Calculation 2 4 3" xfId="15417"/>
    <cellStyle name="Calculation 2 40" xfId="15418"/>
    <cellStyle name="Calculation 2 41" xfId="15419"/>
    <cellStyle name="Calculation 2 42" xfId="15420"/>
    <cellStyle name="Calculation 2 43" xfId="15421"/>
    <cellStyle name="Calculation 2 44" xfId="15422"/>
    <cellStyle name="Calculation 2 45" xfId="15423"/>
    <cellStyle name="Calculation 2 46" xfId="15424"/>
    <cellStyle name="Calculation 2 47" xfId="15425"/>
    <cellStyle name="Calculation 2 48" xfId="15426"/>
    <cellStyle name="Calculation 2 49" xfId="15427"/>
    <cellStyle name="Calculation 2 5" xfId="15428"/>
    <cellStyle name="Calculation 2 5 2" xfId="15429"/>
    <cellStyle name="Calculation 2 5 2 10" xfId="15430"/>
    <cellStyle name="Calculation 2 5 2 2" xfId="15431"/>
    <cellStyle name="Calculation 2 5 2 2 2" xfId="15432"/>
    <cellStyle name="Calculation 2 5 2 2 2 2" xfId="15433"/>
    <cellStyle name="Calculation 2 5 2 2 2 3" xfId="15434"/>
    <cellStyle name="Calculation 2 5 2 2 2 4" xfId="15435"/>
    <cellStyle name="Calculation 2 5 2 2 3" xfId="15436"/>
    <cellStyle name="Calculation 2 5 2 2 3 2" xfId="15437"/>
    <cellStyle name="Calculation 2 5 2 2 3 3" xfId="15438"/>
    <cellStyle name="Calculation 2 5 2 2 3 4" xfId="15439"/>
    <cellStyle name="Calculation 2 5 2 2 4" xfId="15440"/>
    <cellStyle name="Calculation 2 5 2 2 4 2" xfId="15441"/>
    <cellStyle name="Calculation 2 5 2 2 4 3" xfId="15442"/>
    <cellStyle name="Calculation 2 5 2 2 4 4" xfId="15443"/>
    <cellStyle name="Calculation 2 5 2 2 5" xfId="15444"/>
    <cellStyle name="Calculation 2 5 2 2 5 2" xfId="15445"/>
    <cellStyle name="Calculation 2 5 2 2 5 3" xfId="15446"/>
    <cellStyle name="Calculation 2 5 2 2 5 4" xfId="15447"/>
    <cellStyle name="Calculation 2 5 2 2 6" xfId="15448"/>
    <cellStyle name="Calculation 2 5 2 2 6 2" xfId="15449"/>
    <cellStyle name="Calculation 2 5 2 2 6 3" xfId="15450"/>
    <cellStyle name="Calculation 2 5 2 2 7" xfId="15451"/>
    <cellStyle name="Calculation 2 5 2 2 8" xfId="15452"/>
    <cellStyle name="Calculation 2 5 2 3" xfId="15453"/>
    <cellStyle name="Calculation 2 5 2 3 2" xfId="15454"/>
    <cellStyle name="Calculation 2 5 2 3 2 2" xfId="15455"/>
    <cellStyle name="Calculation 2 5 2 3 2 3" xfId="15456"/>
    <cellStyle name="Calculation 2 5 2 3 2 4" xfId="15457"/>
    <cellStyle name="Calculation 2 5 2 3 3" xfId="15458"/>
    <cellStyle name="Calculation 2 5 2 3 3 2" xfId="15459"/>
    <cellStyle name="Calculation 2 5 2 3 3 3" xfId="15460"/>
    <cellStyle name="Calculation 2 5 2 3 3 4" xfId="15461"/>
    <cellStyle name="Calculation 2 5 2 3 4" xfId="15462"/>
    <cellStyle name="Calculation 2 5 2 3 4 2" xfId="15463"/>
    <cellStyle name="Calculation 2 5 2 3 4 3" xfId="15464"/>
    <cellStyle name="Calculation 2 5 2 3 4 4" xfId="15465"/>
    <cellStyle name="Calculation 2 5 2 3 5" xfId="15466"/>
    <cellStyle name="Calculation 2 5 2 3 5 2" xfId="15467"/>
    <cellStyle name="Calculation 2 5 2 3 5 3" xfId="15468"/>
    <cellStyle name="Calculation 2 5 2 3 5 4" xfId="15469"/>
    <cellStyle name="Calculation 2 5 2 3 6" xfId="15470"/>
    <cellStyle name="Calculation 2 5 2 3 6 2" xfId="15471"/>
    <cellStyle name="Calculation 2 5 2 3 6 3" xfId="15472"/>
    <cellStyle name="Calculation 2 5 2 3 7" xfId="15473"/>
    <cellStyle name="Calculation 2 5 2 3 8" xfId="15474"/>
    <cellStyle name="Calculation 2 5 2 4" xfId="15475"/>
    <cellStyle name="Calculation 2 5 2 4 2" xfId="15476"/>
    <cellStyle name="Calculation 2 5 2 4 3" xfId="15477"/>
    <cellStyle name="Calculation 2 5 2 4 4" xfId="15478"/>
    <cellStyle name="Calculation 2 5 2 5" xfId="15479"/>
    <cellStyle name="Calculation 2 5 2 5 2" xfId="15480"/>
    <cellStyle name="Calculation 2 5 2 5 3" xfId="15481"/>
    <cellStyle name="Calculation 2 5 2 5 4" xfId="15482"/>
    <cellStyle name="Calculation 2 5 2 6" xfId="15483"/>
    <cellStyle name="Calculation 2 5 2 6 2" xfId="15484"/>
    <cellStyle name="Calculation 2 5 2 6 3" xfId="15485"/>
    <cellStyle name="Calculation 2 5 2 6 4" xfId="15486"/>
    <cellStyle name="Calculation 2 5 2 7" xfId="15487"/>
    <cellStyle name="Calculation 2 5 2 7 2" xfId="15488"/>
    <cellStyle name="Calculation 2 5 2 7 3" xfId="15489"/>
    <cellStyle name="Calculation 2 5 2 7 4" xfId="15490"/>
    <cellStyle name="Calculation 2 5 2 8" xfId="15491"/>
    <cellStyle name="Calculation 2 5 2 8 2" xfId="15492"/>
    <cellStyle name="Calculation 2 5 2 8 3" xfId="15493"/>
    <cellStyle name="Calculation 2 5 2 9" xfId="15494"/>
    <cellStyle name="Calculation 2 5 3" xfId="15495"/>
    <cellStyle name="Calculation 2 50" xfId="15496"/>
    <cellStyle name="Calculation 2 51" xfId="15497"/>
    <cellStyle name="Calculation 2 52" xfId="15498"/>
    <cellStyle name="Calculation 2 53" xfId="15499"/>
    <cellStyle name="Calculation 2 54" xfId="15500"/>
    <cellStyle name="Calculation 2 55" xfId="15501"/>
    <cellStyle name="Calculation 2 56" xfId="15502"/>
    <cellStyle name="Calculation 2 57" xfId="15503"/>
    <cellStyle name="Calculation 2 58" xfId="15504"/>
    <cellStyle name="Calculation 2 59" xfId="15505"/>
    <cellStyle name="Calculation 2 6" xfId="15506"/>
    <cellStyle name="Calculation 2 6 2" xfId="15507"/>
    <cellStyle name="Calculation 2 6 2 10" xfId="15508"/>
    <cellStyle name="Calculation 2 6 2 2" xfId="15509"/>
    <cellStyle name="Calculation 2 6 2 2 2" xfId="15510"/>
    <cellStyle name="Calculation 2 6 2 2 2 2" xfId="15511"/>
    <cellStyle name="Calculation 2 6 2 2 2 3" xfId="15512"/>
    <cellStyle name="Calculation 2 6 2 2 2 4" xfId="15513"/>
    <cellStyle name="Calculation 2 6 2 2 3" xfId="15514"/>
    <cellStyle name="Calculation 2 6 2 2 3 2" xfId="15515"/>
    <cellStyle name="Calculation 2 6 2 2 3 3" xfId="15516"/>
    <cellStyle name="Calculation 2 6 2 2 3 4" xfId="15517"/>
    <cellStyle name="Calculation 2 6 2 2 4" xfId="15518"/>
    <cellStyle name="Calculation 2 6 2 2 4 2" xfId="15519"/>
    <cellStyle name="Calculation 2 6 2 2 4 3" xfId="15520"/>
    <cellStyle name="Calculation 2 6 2 2 4 4" xfId="15521"/>
    <cellStyle name="Calculation 2 6 2 2 5" xfId="15522"/>
    <cellStyle name="Calculation 2 6 2 2 5 2" xfId="15523"/>
    <cellStyle name="Calculation 2 6 2 2 5 3" xfId="15524"/>
    <cellStyle name="Calculation 2 6 2 2 5 4" xfId="15525"/>
    <cellStyle name="Calculation 2 6 2 2 6" xfId="15526"/>
    <cellStyle name="Calculation 2 6 2 2 6 2" xfId="15527"/>
    <cellStyle name="Calculation 2 6 2 2 6 3" xfId="15528"/>
    <cellStyle name="Calculation 2 6 2 2 7" xfId="15529"/>
    <cellStyle name="Calculation 2 6 2 2 8" xfId="15530"/>
    <cellStyle name="Calculation 2 6 2 3" xfId="15531"/>
    <cellStyle name="Calculation 2 6 2 3 2" xfId="15532"/>
    <cellStyle name="Calculation 2 6 2 3 2 2" xfId="15533"/>
    <cellStyle name="Calculation 2 6 2 3 2 3" xfId="15534"/>
    <cellStyle name="Calculation 2 6 2 3 2 4" xfId="15535"/>
    <cellStyle name="Calculation 2 6 2 3 3" xfId="15536"/>
    <cellStyle name="Calculation 2 6 2 3 3 2" xfId="15537"/>
    <cellStyle name="Calculation 2 6 2 3 3 3" xfId="15538"/>
    <cellStyle name="Calculation 2 6 2 3 3 4" xfId="15539"/>
    <cellStyle name="Calculation 2 6 2 3 4" xfId="15540"/>
    <cellStyle name="Calculation 2 6 2 3 4 2" xfId="15541"/>
    <cellStyle name="Calculation 2 6 2 3 4 3" xfId="15542"/>
    <cellStyle name="Calculation 2 6 2 3 4 4" xfId="15543"/>
    <cellStyle name="Calculation 2 6 2 3 5" xfId="15544"/>
    <cellStyle name="Calculation 2 6 2 3 5 2" xfId="15545"/>
    <cellStyle name="Calculation 2 6 2 3 5 3" xfId="15546"/>
    <cellStyle name="Calculation 2 6 2 3 5 4" xfId="15547"/>
    <cellStyle name="Calculation 2 6 2 3 6" xfId="15548"/>
    <cellStyle name="Calculation 2 6 2 3 6 2" xfId="15549"/>
    <cellStyle name="Calculation 2 6 2 3 6 3" xfId="15550"/>
    <cellStyle name="Calculation 2 6 2 3 7" xfId="15551"/>
    <cellStyle name="Calculation 2 6 2 3 8" xfId="15552"/>
    <cellStyle name="Calculation 2 6 2 4" xfId="15553"/>
    <cellStyle name="Calculation 2 6 2 4 2" xfId="15554"/>
    <cellStyle name="Calculation 2 6 2 4 3" xfId="15555"/>
    <cellStyle name="Calculation 2 6 2 4 4" xfId="15556"/>
    <cellStyle name="Calculation 2 6 2 5" xfId="15557"/>
    <cellStyle name="Calculation 2 6 2 5 2" xfId="15558"/>
    <cellStyle name="Calculation 2 6 2 5 3" xfId="15559"/>
    <cellStyle name="Calculation 2 6 2 5 4" xfId="15560"/>
    <cellStyle name="Calculation 2 6 2 6" xfId="15561"/>
    <cellStyle name="Calculation 2 6 2 6 2" xfId="15562"/>
    <cellStyle name="Calculation 2 6 2 6 3" xfId="15563"/>
    <cellStyle name="Calculation 2 6 2 6 4" xfId="15564"/>
    <cellStyle name="Calculation 2 6 2 7" xfId="15565"/>
    <cellStyle name="Calculation 2 6 2 7 2" xfId="15566"/>
    <cellStyle name="Calculation 2 6 2 7 3" xfId="15567"/>
    <cellStyle name="Calculation 2 6 2 7 4" xfId="15568"/>
    <cellStyle name="Calculation 2 6 2 8" xfId="15569"/>
    <cellStyle name="Calculation 2 6 2 8 2" xfId="15570"/>
    <cellStyle name="Calculation 2 6 2 8 3" xfId="15571"/>
    <cellStyle name="Calculation 2 6 2 9" xfId="15572"/>
    <cellStyle name="Calculation 2 6 3" xfId="15573"/>
    <cellStyle name="Calculation 2 7" xfId="15574"/>
    <cellStyle name="Calculation 2 7 2" xfId="15575"/>
    <cellStyle name="Calculation 2 7 2 10" xfId="15576"/>
    <cellStyle name="Calculation 2 7 2 2" xfId="15577"/>
    <cellStyle name="Calculation 2 7 2 2 2" xfId="15578"/>
    <cellStyle name="Calculation 2 7 2 2 2 2" xfId="15579"/>
    <cellStyle name="Calculation 2 7 2 2 2 3" xfId="15580"/>
    <cellStyle name="Calculation 2 7 2 2 2 4" xfId="15581"/>
    <cellStyle name="Calculation 2 7 2 2 3" xfId="15582"/>
    <cellStyle name="Calculation 2 7 2 2 3 2" xfId="15583"/>
    <cellStyle name="Calculation 2 7 2 2 3 3" xfId="15584"/>
    <cellStyle name="Calculation 2 7 2 2 3 4" xfId="15585"/>
    <cellStyle name="Calculation 2 7 2 2 4" xfId="15586"/>
    <cellStyle name="Calculation 2 7 2 2 4 2" xfId="15587"/>
    <cellStyle name="Calculation 2 7 2 2 4 3" xfId="15588"/>
    <cellStyle name="Calculation 2 7 2 2 4 4" xfId="15589"/>
    <cellStyle name="Calculation 2 7 2 2 5" xfId="15590"/>
    <cellStyle name="Calculation 2 7 2 2 5 2" xfId="15591"/>
    <cellStyle name="Calculation 2 7 2 2 5 3" xfId="15592"/>
    <cellStyle name="Calculation 2 7 2 2 5 4" xfId="15593"/>
    <cellStyle name="Calculation 2 7 2 2 6" xfId="15594"/>
    <cellStyle name="Calculation 2 7 2 2 6 2" xfId="15595"/>
    <cellStyle name="Calculation 2 7 2 2 6 3" xfId="15596"/>
    <cellStyle name="Calculation 2 7 2 2 7" xfId="15597"/>
    <cellStyle name="Calculation 2 7 2 2 8" xfId="15598"/>
    <cellStyle name="Calculation 2 7 2 3" xfId="15599"/>
    <cellStyle name="Calculation 2 7 2 3 2" xfId="15600"/>
    <cellStyle name="Calculation 2 7 2 3 2 2" xfId="15601"/>
    <cellStyle name="Calculation 2 7 2 3 2 3" xfId="15602"/>
    <cellStyle name="Calculation 2 7 2 3 2 4" xfId="15603"/>
    <cellStyle name="Calculation 2 7 2 3 3" xfId="15604"/>
    <cellStyle name="Calculation 2 7 2 3 3 2" xfId="15605"/>
    <cellStyle name="Calculation 2 7 2 3 3 3" xfId="15606"/>
    <cellStyle name="Calculation 2 7 2 3 3 4" xfId="15607"/>
    <cellStyle name="Calculation 2 7 2 3 4" xfId="15608"/>
    <cellStyle name="Calculation 2 7 2 3 4 2" xfId="15609"/>
    <cellStyle name="Calculation 2 7 2 3 4 3" xfId="15610"/>
    <cellStyle name="Calculation 2 7 2 3 4 4" xfId="15611"/>
    <cellStyle name="Calculation 2 7 2 3 5" xfId="15612"/>
    <cellStyle name="Calculation 2 7 2 3 5 2" xfId="15613"/>
    <cellStyle name="Calculation 2 7 2 3 5 3" xfId="15614"/>
    <cellStyle name="Calculation 2 7 2 3 5 4" xfId="15615"/>
    <cellStyle name="Calculation 2 7 2 3 6" xfId="15616"/>
    <cellStyle name="Calculation 2 7 2 3 6 2" xfId="15617"/>
    <cellStyle name="Calculation 2 7 2 3 6 3" xfId="15618"/>
    <cellStyle name="Calculation 2 7 2 3 7" xfId="15619"/>
    <cellStyle name="Calculation 2 7 2 3 8" xfId="15620"/>
    <cellStyle name="Calculation 2 7 2 4" xfId="15621"/>
    <cellStyle name="Calculation 2 7 2 4 2" xfId="15622"/>
    <cellStyle name="Calculation 2 7 2 4 3" xfId="15623"/>
    <cellStyle name="Calculation 2 7 2 4 4" xfId="15624"/>
    <cellStyle name="Calculation 2 7 2 5" xfId="15625"/>
    <cellStyle name="Calculation 2 7 2 5 2" xfId="15626"/>
    <cellStyle name="Calculation 2 7 2 5 3" xfId="15627"/>
    <cellStyle name="Calculation 2 7 2 5 4" xfId="15628"/>
    <cellStyle name="Calculation 2 7 2 6" xfId="15629"/>
    <cellStyle name="Calculation 2 7 2 6 2" xfId="15630"/>
    <cellStyle name="Calculation 2 7 2 6 3" xfId="15631"/>
    <cellStyle name="Calculation 2 7 2 6 4" xfId="15632"/>
    <cellStyle name="Calculation 2 7 2 7" xfId="15633"/>
    <cellStyle name="Calculation 2 7 2 7 2" xfId="15634"/>
    <cellStyle name="Calculation 2 7 2 7 3" xfId="15635"/>
    <cellStyle name="Calculation 2 7 2 7 4" xfId="15636"/>
    <cellStyle name="Calculation 2 7 2 8" xfId="15637"/>
    <cellStyle name="Calculation 2 7 2 8 2" xfId="15638"/>
    <cellStyle name="Calculation 2 7 2 8 3" xfId="15639"/>
    <cellStyle name="Calculation 2 7 2 9" xfId="15640"/>
    <cellStyle name="Calculation 2 7 3" xfId="15641"/>
    <cellStyle name="Calculation 2 8" xfId="15642"/>
    <cellStyle name="Calculation 2 8 2" xfId="15643"/>
    <cellStyle name="Calculation 2 8 2 10" xfId="15644"/>
    <cellStyle name="Calculation 2 8 2 2" xfId="15645"/>
    <cellStyle name="Calculation 2 8 2 2 2" xfId="15646"/>
    <cellStyle name="Calculation 2 8 2 2 2 2" xfId="15647"/>
    <cellStyle name="Calculation 2 8 2 2 2 3" xfId="15648"/>
    <cellStyle name="Calculation 2 8 2 2 2 4" xfId="15649"/>
    <cellStyle name="Calculation 2 8 2 2 3" xfId="15650"/>
    <cellStyle name="Calculation 2 8 2 2 3 2" xfId="15651"/>
    <cellStyle name="Calculation 2 8 2 2 3 3" xfId="15652"/>
    <cellStyle name="Calculation 2 8 2 2 3 4" xfId="15653"/>
    <cellStyle name="Calculation 2 8 2 2 4" xfId="15654"/>
    <cellStyle name="Calculation 2 8 2 2 4 2" xfId="15655"/>
    <cellStyle name="Calculation 2 8 2 2 4 3" xfId="15656"/>
    <cellStyle name="Calculation 2 8 2 2 4 4" xfId="15657"/>
    <cellStyle name="Calculation 2 8 2 2 5" xfId="15658"/>
    <cellStyle name="Calculation 2 8 2 2 5 2" xfId="15659"/>
    <cellStyle name="Calculation 2 8 2 2 5 3" xfId="15660"/>
    <cellStyle name="Calculation 2 8 2 2 5 4" xfId="15661"/>
    <cellStyle name="Calculation 2 8 2 2 6" xfId="15662"/>
    <cellStyle name="Calculation 2 8 2 2 6 2" xfId="15663"/>
    <cellStyle name="Calculation 2 8 2 2 6 3" xfId="15664"/>
    <cellStyle name="Calculation 2 8 2 2 7" xfId="15665"/>
    <cellStyle name="Calculation 2 8 2 2 8" xfId="15666"/>
    <cellStyle name="Calculation 2 8 2 3" xfId="15667"/>
    <cellStyle name="Calculation 2 8 2 3 2" xfId="15668"/>
    <cellStyle name="Calculation 2 8 2 3 2 2" xfId="15669"/>
    <cellStyle name="Calculation 2 8 2 3 2 3" xfId="15670"/>
    <cellStyle name="Calculation 2 8 2 3 2 4" xfId="15671"/>
    <cellStyle name="Calculation 2 8 2 3 3" xfId="15672"/>
    <cellStyle name="Calculation 2 8 2 3 3 2" xfId="15673"/>
    <cellStyle name="Calculation 2 8 2 3 3 3" xfId="15674"/>
    <cellStyle name="Calculation 2 8 2 3 3 4" xfId="15675"/>
    <cellStyle name="Calculation 2 8 2 3 4" xfId="15676"/>
    <cellStyle name="Calculation 2 8 2 3 4 2" xfId="15677"/>
    <cellStyle name="Calculation 2 8 2 3 4 3" xfId="15678"/>
    <cellStyle name="Calculation 2 8 2 3 4 4" xfId="15679"/>
    <cellStyle name="Calculation 2 8 2 3 5" xfId="15680"/>
    <cellStyle name="Calculation 2 8 2 3 5 2" xfId="15681"/>
    <cellStyle name="Calculation 2 8 2 3 5 3" xfId="15682"/>
    <cellStyle name="Calculation 2 8 2 3 5 4" xfId="15683"/>
    <cellStyle name="Calculation 2 8 2 3 6" xfId="15684"/>
    <cellStyle name="Calculation 2 8 2 3 6 2" xfId="15685"/>
    <cellStyle name="Calculation 2 8 2 3 6 3" xfId="15686"/>
    <cellStyle name="Calculation 2 8 2 3 7" xfId="15687"/>
    <cellStyle name="Calculation 2 8 2 3 8" xfId="15688"/>
    <cellStyle name="Calculation 2 8 2 4" xfId="15689"/>
    <cellStyle name="Calculation 2 8 2 4 2" xfId="15690"/>
    <cellStyle name="Calculation 2 8 2 4 3" xfId="15691"/>
    <cellStyle name="Calculation 2 8 2 4 4" xfId="15692"/>
    <cellStyle name="Calculation 2 8 2 5" xfId="15693"/>
    <cellStyle name="Calculation 2 8 2 5 2" xfId="15694"/>
    <cellStyle name="Calculation 2 8 2 5 3" xfId="15695"/>
    <cellStyle name="Calculation 2 8 2 5 4" xfId="15696"/>
    <cellStyle name="Calculation 2 8 2 6" xfId="15697"/>
    <cellStyle name="Calculation 2 8 2 6 2" xfId="15698"/>
    <cellStyle name="Calculation 2 8 2 6 3" xfId="15699"/>
    <cellStyle name="Calculation 2 8 2 6 4" xfId="15700"/>
    <cellStyle name="Calculation 2 8 2 7" xfId="15701"/>
    <cellStyle name="Calculation 2 8 2 7 2" xfId="15702"/>
    <cellStyle name="Calculation 2 8 2 7 3" xfId="15703"/>
    <cellStyle name="Calculation 2 8 2 7 4" xfId="15704"/>
    <cellStyle name="Calculation 2 8 2 8" xfId="15705"/>
    <cellStyle name="Calculation 2 8 2 8 2" xfId="15706"/>
    <cellStyle name="Calculation 2 8 2 8 3" xfId="15707"/>
    <cellStyle name="Calculation 2 8 2 9" xfId="15708"/>
    <cellStyle name="Calculation 2 8 3" xfId="15709"/>
    <cellStyle name="Calculation 2 9" xfId="15710"/>
    <cellStyle name="Calculation 2 9 2" xfId="15711"/>
    <cellStyle name="Calculation 2 9 2 10" xfId="15712"/>
    <cellStyle name="Calculation 2 9 2 2" xfId="15713"/>
    <cellStyle name="Calculation 2 9 2 2 2" xfId="15714"/>
    <cellStyle name="Calculation 2 9 2 2 2 2" xfId="15715"/>
    <cellStyle name="Calculation 2 9 2 2 2 3" xfId="15716"/>
    <cellStyle name="Calculation 2 9 2 2 2 4" xfId="15717"/>
    <cellStyle name="Calculation 2 9 2 2 3" xfId="15718"/>
    <cellStyle name="Calculation 2 9 2 2 3 2" xfId="15719"/>
    <cellStyle name="Calculation 2 9 2 2 3 3" xfId="15720"/>
    <cellStyle name="Calculation 2 9 2 2 3 4" xfId="15721"/>
    <cellStyle name="Calculation 2 9 2 2 4" xfId="15722"/>
    <cellStyle name="Calculation 2 9 2 2 4 2" xfId="15723"/>
    <cellStyle name="Calculation 2 9 2 2 4 3" xfId="15724"/>
    <cellStyle name="Calculation 2 9 2 2 4 4" xfId="15725"/>
    <cellStyle name="Calculation 2 9 2 2 5" xfId="15726"/>
    <cellStyle name="Calculation 2 9 2 2 5 2" xfId="15727"/>
    <cellStyle name="Calculation 2 9 2 2 5 3" xfId="15728"/>
    <cellStyle name="Calculation 2 9 2 2 5 4" xfId="15729"/>
    <cellStyle name="Calculation 2 9 2 2 6" xfId="15730"/>
    <cellStyle name="Calculation 2 9 2 2 6 2" xfId="15731"/>
    <cellStyle name="Calculation 2 9 2 2 6 3" xfId="15732"/>
    <cellStyle name="Calculation 2 9 2 2 7" xfId="15733"/>
    <cellStyle name="Calculation 2 9 2 2 8" xfId="15734"/>
    <cellStyle name="Calculation 2 9 2 3" xfId="15735"/>
    <cellStyle name="Calculation 2 9 2 3 2" xfId="15736"/>
    <cellStyle name="Calculation 2 9 2 3 2 2" xfId="15737"/>
    <cellStyle name="Calculation 2 9 2 3 2 3" xfId="15738"/>
    <cellStyle name="Calculation 2 9 2 3 2 4" xfId="15739"/>
    <cellStyle name="Calculation 2 9 2 3 3" xfId="15740"/>
    <cellStyle name="Calculation 2 9 2 3 3 2" xfId="15741"/>
    <cellStyle name="Calculation 2 9 2 3 3 3" xfId="15742"/>
    <cellStyle name="Calculation 2 9 2 3 3 4" xfId="15743"/>
    <cellStyle name="Calculation 2 9 2 3 4" xfId="15744"/>
    <cellStyle name="Calculation 2 9 2 3 4 2" xfId="15745"/>
    <cellStyle name="Calculation 2 9 2 3 4 3" xfId="15746"/>
    <cellStyle name="Calculation 2 9 2 3 4 4" xfId="15747"/>
    <cellStyle name="Calculation 2 9 2 3 5" xfId="15748"/>
    <cellStyle name="Calculation 2 9 2 3 5 2" xfId="15749"/>
    <cellStyle name="Calculation 2 9 2 3 5 3" xfId="15750"/>
    <cellStyle name="Calculation 2 9 2 3 5 4" xfId="15751"/>
    <cellStyle name="Calculation 2 9 2 3 6" xfId="15752"/>
    <cellStyle name="Calculation 2 9 2 3 6 2" xfId="15753"/>
    <cellStyle name="Calculation 2 9 2 3 6 3" xfId="15754"/>
    <cellStyle name="Calculation 2 9 2 3 7" xfId="15755"/>
    <cellStyle name="Calculation 2 9 2 3 8" xfId="15756"/>
    <cellStyle name="Calculation 2 9 2 4" xfId="15757"/>
    <cellStyle name="Calculation 2 9 2 4 2" xfId="15758"/>
    <cellStyle name="Calculation 2 9 2 4 3" xfId="15759"/>
    <cellStyle name="Calculation 2 9 2 4 4" xfId="15760"/>
    <cellStyle name="Calculation 2 9 2 5" xfId="15761"/>
    <cellStyle name="Calculation 2 9 2 5 2" xfId="15762"/>
    <cellStyle name="Calculation 2 9 2 5 3" xfId="15763"/>
    <cellStyle name="Calculation 2 9 2 5 4" xfId="15764"/>
    <cellStyle name="Calculation 2 9 2 6" xfId="15765"/>
    <cellStyle name="Calculation 2 9 2 6 2" xfId="15766"/>
    <cellStyle name="Calculation 2 9 2 6 3" xfId="15767"/>
    <cellStyle name="Calculation 2 9 2 6 4" xfId="15768"/>
    <cellStyle name="Calculation 2 9 2 7" xfId="15769"/>
    <cellStyle name="Calculation 2 9 2 7 2" xfId="15770"/>
    <cellStyle name="Calculation 2 9 2 7 3" xfId="15771"/>
    <cellStyle name="Calculation 2 9 2 7 4" xfId="15772"/>
    <cellStyle name="Calculation 2 9 2 8" xfId="15773"/>
    <cellStyle name="Calculation 2 9 2 8 2" xfId="15774"/>
    <cellStyle name="Calculation 2 9 2 8 3" xfId="15775"/>
    <cellStyle name="Calculation 2 9 2 9" xfId="15776"/>
    <cellStyle name="Calculation 2 9 3" xfId="15777"/>
    <cellStyle name="Calculation 2_BallGrid" xfId="15778"/>
    <cellStyle name="Calculation 3" xfId="15779"/>
    <cellStyle name="Calculation 3 10" xfId="15780"/>
    <cellStyle name="Calculation 3 10 10" xfId="15781"/>
    <cellStyle name="Calculation 3 10 2" xfId="15782"/>
    <cellStyle name="Calculation 3 10 2 2" xfId="15783"/>
    <cellStyle name="Calculation 3 10 2 2 2" xfId="15784"/>
    <cellStyle name="Calculation 3 10 2 2 3" xfId="15785"/>
    <cellStyle name="Calculation 3 10 2 2 4" xfId="15786"/>
    <cellStyle name="Calculation 3 10 2 3" xfId="15787"/>
    <cellStyle name="Calculation 3 10 2 3 2" xfId="15788"/>
    <cellStyle name="Calculation 3 10 2 3 3" xfId="15789"/>
    <cellStyle name="Calculation 3 10 2 3 4" xfId="15790"/>
    <cellStyle name="Calculation 3 10 2 4" xfId="15791"/>
    <cellStyle name="Calculation 3 10 2 4 2" xfId="15792"/>
    <cellStyle name="Calculation 3 10 2 4 3" xfId="15793"/>
    <cellStyle name="Calculation 3 10 2 4 4" xfId="15794"/>
    <cellStyle name="Calculation 3 10 2 5" xfId="15795"/>
    <cellStyle name="Calculation 3 10 2 5 2" xfId="15796"/>
    <cellStyle name="Calculation 3 10 2 5 3" xfId="15797"/>
    <cellStyle name="Calculation 3 10 2 5 4" xfId="15798"/>
    <cellStyle name="Calculation 3 10 2 6" xfId="15799"/>
    <cellStyle name="Calculation 3 10 2 6 2" xfId="15800"/>
    <cellStyle name="Calculation 3 10 2 6 3" xfId="15801"/>
    <cellStyle name="Calculation 3 10 2 7" xfId="15802"/>
    <cellStyle name="Calculation 3 10 2 8" xfId="15803"/>
    <cellStyle name="Calculation 3 10 3" xfId="15804"/>
    <cellStyle name="Calculation 3 10 3 2" xfId="15805"/>
    <cellStyle name="Calculation 3 10 3 2 2" xfId="15806"/>
    <cellStyle name="Calculation 3 10 3 2 3" xfId="15807"/>
    <cellStyle name="Calculation 3 10 3 2 4" xfId="15808"/>
    <cellStyle name="Calculation 3 10 3 3" xfId="15809"/>
    <cellStyle name="Calculation 3 10 3 3 2" xfId="15810"/>
    <cellStyle name="Calculation 3 10 3 3 3" xfId="15811"/>
    <cellStyle name="Calculation 3 10 3 3 4" xfId="15812"/>
    <cellStyle name="Calculation 3 10 3 4" xfId="15813"/>
    <cellStyle name="Calculation 3 10 3 4 2" xfId="15814"/>
    <cellStyle name="Calculation 3 10 3 4 3" xfId="15815"/>
    <cellStyle name="Calculation 3 10 3 4 4" xfId="15816"/>
    <cellStyle name="Calculation 3 10 3 5" xfId="15817"/>
    <cellStyle name="Calculation 3 10 3 5 2" xfId="15818"/>
    <cellStyle name="Calculation 3 10 3 5 3" xfId="15819"/>
    <cellStyle name="Calculation 3 10 3 5 4" xfId="15820"/>
    <cellStyle name="Calculation 3 10 3 6" xfId="15821"/>
    <cellStyle name="Calculation 3 10 3 6 2" xfId="15822"/>
    <cellStyle name="Calculation 3 10 3 6 3" xfId="15823"/>
    <cellStyle name="Calculation 3 10 3 7" xfId="15824"/>
    <cellStyle name="Calculation 3 10 3 8" xfId="15825"/>
    <cellStyle name="Calculation 3 10 4" xfId="15826"/>
    <cellStyle name="Calculation 3 10 4 2" xfId="15827"/>
    <cellStyle name="Calculation 3 10 4 3" xfId="15828"/>
    <cellStyle name="Calculation 3 10 4 4" xfId="15829"/>
    <cellStyle name="Calculation 3 10 5" xfId="15830"/>
    <cellStyle name="Calculation 3 10 5 2" xfId="15831"/>
    <cellStyle name="Calculation 3 10 5 3" xfId="15832"/>
    <cellStyle name="Calculation 3 10 5 4" xfId="15833"/>
    <cellStyle name="Calculation 3 10 6" xfId="15834"/>
    <cellStyle name="Calculation 3 10 6 2" xfId="15835"/>
    <cellStyle name="Calculation 3 10 6 3" xfId="15836"/>
    <cellStyle name="Calculation 3 10 6 4" xfId="15837"/>
    <cellStyle name="Calculation 3 10 7" xfId="15838"/>
    <cellStyle name="Calculation 3 10 7 2" xfId="15839"/>
    <cellStyle name="Calculation 3 10 7 3" xfId="15840"/>
    <cellStyle name="Calculation 3 10 7 4" xfId="15841"/>
    <cellStyle name="Calculation 3 10 8" xfId="15842"/>
    <cellStyle name="Calculation 3 10 8 2" xfId="15843"/>
    <cellStyle name="Calculation 3 10 8 3" xfId="15844"/>
    <cellStyle name="Calculation 3 10 9" xfId="15845"/>
    <cellStyle name="Calculation 3 11" xfId="15846"/>
    <cellStyle name="Calculation 3 12" xfId="15847"/>
    <cellStyle name="Calculation 3 2" xfId="15848"/>
    <cellStyle name="Calculation 3 2 2" xfId="15849"/>
    <cellStyle name="Calculation 3 2 2 10" xfId="15850"/>
    <cellStyle name="Calculation 3 2 2 2" xfId="15851"/>
    <cellStyle name="Calculation 3 2 2 2 2" xfId="15852"/>
    <cellStyle name="Calculation 3 2 2 2 2 2" xfId="15853"/>
    <cellStyle name="Calculation 3 2 2 2 2 3" xfId="15854"/>
    <cellStyle name="Calculation 3 2 2 2 2 4" xfId="15855"/>
    <cellStyle name="Calculation 3 2 2 2 3" xfId="15856"/>
    <cellStyle name="Calculation 3 2 2 2 3 2" xfId="15857"/>
    <cellStyle name="Calculation 3 2 2 2 3 3" xfId="15858"/>
    <cellStyle name="Calculation 3 2 2 2 3 4" xfId="15859"/>
    <cellStyle name="Calculation 3 2 2 2 4" xfId="15860"/>
    <cellStyle name="Calculation 3 2 2 2 4 2" xfId="15861"/>
    <cellStyle name="Calculation 3 2 2 2 4 3" xfId="15862"/>
    <cellStyle name="Calculation 3 2 2 2 4 4" xfId="15863"/>
    <cellStyle name="Calculation 3 2 2 2 5" xfId="15864"/>
    <cellStyle name="Calculation 3 2 2 2 5 2" xfId="15865"/>
    <cellStyle name="Calculation 3 2 2 2 5 3" xfId="15866"/>
    <cellStyle name="Calculation 3 2 2 2 5 4" xfId="15867"/>
    <cellStyle name="Calculation 3 2 2 2 6" xfId="15868"/>
    <cellStyle name="Calculation 3 2 2 2 6 2" xfId="15869"/>
    <cellStyle name="Calculation 3 2 2 2 6 3" xfId="15870"/>
    <cellStyle name="Calculation 3 2 2 2 7" xfId="15871"/>
    <cellStyle name="Calculation 3 2 2 2 8" xfId="15872"/>
    <cellStyle name="Calculation 3 2 2 3" xfId="15873"/>
    <cellStyle name="Calculation 3 2 2 3 2" xfId="15874"/>
    <cellStyle name="Calculation 3 2 2 3 2 2" xfId="15875"/>
    <cellStyle name="Calculation 3 2 2 3 2 3" xfId="15876"/>
    <cellStyle name="Calculation 3 2 2 3 2 4" xfId="15877"/>
    <cellStyle name="Calculation 3 2 2 3 3" xfId="15878"/>
    <cellStyle name="Calculation 3 2 2 3 3 2" xfId="15879"/>
    <cellStyle name="Calculation 3 2 2 3 3 3" xfId="15880"/>
    <cellStyle name="Calculation 3 2 2 3 3 4" xfId="15881"/>
    <cellStyle name="Calculation 3 2 2 3 4" xfId="15882"/>
    <cellStyle name="Calculation 3 2 2 3 4 2" xfId="15883"/>
    <cellStyle name="Calculation 3 2 2 3 4 3" xfId="15884"/>
    <cellStyle name="Calculation 3 2 2 3 4 4" xfId="15885"/>
    <cellStyle name="Calculation 3 2 2 3 5" xfId="15886"/>
    <cellStyle name="Calculation 3 2 2 3 5 2" xfId="15887"/>
    <cellStyle name="Calculation 3 2 2 3 5 3" xfId="15888"/>
    <cellStyle name="Calculation 3 2 2 3 5 4" xfId="15889"/>
    <cellStyle name="Calculation 3 2 2 3 6" xfId="15890"/>
    <cellStyle name="Calculation 3 2 2 3 6 2" xfId="15891"/>
    <cellStyle name="Calculation 3 2 2 3 6 3" xfId="15892"/>
    <cellStyle name="Calculation 3 2 2 3 7" xfId="15893"/>
    <cellStyle name="Calculation 3 2 2 3 8" xfId="15894"/>
    <cellStyle name="Calculation 3 2 2 4" xfId="15895"/>
    <cellStyle name="Calculation 3 2 2 4 2" xfId="15896"/>
    <cellStyle name="Calculation 3 2 2 4 3" xfId="15897"/>
    <cellStyle name="Calculation 3 2 2 4 4" xfId="15898"/>
    <cellStyle name="Calculation 3 2 2 5" xfId="15899"/>
    <cellStyle name="Calculation 3 2 2 5 2" xfId="15900"/>
    <cellStyle name="Calculation 3 2 2 5 3" xfId="15901"/>
    <cellStyle name="Calculation 3 2 2 5 4" xfId="15902"/>
    <cellStyle name="Calculation 3 2 2 6" xfId="15903"/>
    <cellStyle name="Calculation 3 2 2 6 2" xfId="15904"/>
    <cellStyle name="Calculation 3 2 2 6 3" xfId="15905"/>
    <cellStyle name="Calculation 3 2 2 6 4" xfId="15906"/>
    <cellStyle name="Calculation 3 2 2 7" xfId="15907"/>
    <cellStyle name="Calculation 3 2 2 7 2" xfId="15908"/>
    <cellStyle name="Calculation 3 2 2 7 3" xfId="15909"/>
    <cellStyle name="Calculation 3 2 2 7 4" xfId="15910"/>
    <cellStyle name="Calculation 3 2 2 8" xfId="15911"/>
    <cellStyle name="Calculation 3 2 2 8 2" xfId="15912"/>
    <cellStyle name="Calculation 3 2 2 8 3" xfId="15913"/>
    <cellStyle name="Calculation 3 2 2 9" xfId="15914"/>
    <cellStyle name="Calculation 3 2 3" xfId="15915"/>
    <cellStyle name="Calculation 3 3" xfId="15916"/>
    <cellStyle name="Calculation 3 3 2" xfId="15917"/>
    <cellStyle name="Calculation 3 3 2 10" xfId="15918"/>
    <cellStyle name="Calculation 3 3 2 2" xfId="15919"/>
    <cellStyle name="Calculation 3 3 2 2 2" xfId="15920"/>
    <cellStyle name="Calculation 3 3 2 2 2 2" xfId="15921"/>
    <cellStyle name="Calculation 3 3 2 2 2 3" xfId="15922"/>
    <cellStyle name="Calculation 3 3 2 2 2 4" xfId="15923"/>
    <cellStyle name="Calculation 3 3 2 2 3" xfId="15924"/>
    <cellStyle name="Calculation 3 3 2 2 3 2" xfId="15925"/>
    <cellStyle name="Calculation 3 3 2 2 3 3" xfId="15926"/>
    <cellStyle name="Calculation 3 3 2 2 3 4" xfId="15927"/>
    <cellStyle name="Calculation 3 3 2 2 4" xfId="15928"/>
    <cellStyle name="Calculation 3 3 2 2 4 2" xfId="15929"/>
    <cellStyle name="Calculation 3 3 2 2 4 3" xfId="15930"/>
    <cellStyle name="Calculation 3 3 2 2 4 4" xfId="15931"/>
    <cellStyle name="Calculation 3 3 2 2 5" xfId="15932"/>
    <cellStyle name="Calculation 3 3 2 2 5 2" xfId="15933"/>
    <cellStyle name="Calculation 3 3 2 2 5 3" xfId="15934"/>
    <cellStyle name="Calculation 3 3 2 2 5 4" xfId="15935"/>
    <cellStyle name="Calculation 3 3 2 2 6" xfId="15936"/>
    <cellStyle name="Calculation 3 3 2 2 6 2" xfId="15937"/>
    <cellStyle name="Calculation 3 3 2 2 6 3" xfId="15938"/>
    <cellStyle name="Calculation 3 3 2 2 7" xfId="15939"/>
    <cellStyle name="Calculation 3 3 2 2 8" xfId="15940"/>
    <cellStyle name="Calculation 3 3 2 3" xfId="15941"/>
    <cellStyle name="Calculation 3 3 2 3 2" xfId="15942"/>
    <cellStyle name="Calculation 3 3 2 3 2 2" xfId="15943"/>
    <cellStyle name="Calculation 3 3 2 3 2 3" xfId="15944"/>
    <cellStyle name="Calculation 3 3 2 3 2 4" xfId="15945"/>
    <cellStyle name="Calculation 3 3 2 3 3" xfId="15946"/>
    <cellStyle name="Calculation 3 3 2 3 3 2" xfId="15947"/>
    <cellStyle name="Calculation 3 3 2 3 3 3" xfId="15948"/>
    <cellStyle name="Calculation 3 3 2 3 3 4" xfId="15949"/>
    <cellStyle name="Calculation 3 3 2 3 4" xfId="15950"/>
    <cellStyle name="Calculation 3 3 2 3 4 2" xfId="15951"/>
    <cellStyle name="Calculation 3 3 2 3 4 3" xfId="15952"/>
    <cellStyle name="Calculation 3 3 2 3 4 4" xfId="15953"/>
    <cellStyle name="Calculation 3 3 2 3 5" xfId="15954"/>
    <cellStyle name="Calculation 3 3 2 3 5 2" xfId="15955"/>
    <cellStyle name="Calculation 3 3 2 3 5 3" xfId="15956"/>
    <cellStyle name="Calculation 3 3 2 3 5 4" xfId="15957"/>
    <cellStyle name="Calculation 3 3 2 3 6" xfId="15958"/>
    <cellStyle name="Calculation 3 3 2 3 6 2" xfId="15959"/>
    <cellStyle name="Calculation 3 3 2 3 6 3" xfId="15960"/>
    <cellStyle name="Calculation 3 3 2 3 7" xfId="15961"/>
    <cellStyle name="Calculation 3 3 2 3 8" xfId="15962"/>
    <cellStyle name="Calculation 3 3 2 4" xfId="15963"/>
    <cellStyle name="Calculation 3 3 2 4 2" xfId="15964"/>
    <cellStyle name="Calculation 3 3 2 4 3" xfId="15965"/>
    <cellStyle name="Calculation 3 3 2 4 4" xfId="15966"/>
    <cellStyle name="Calculation 3 3 2 5" xfId="15967"/>
    <cellStyle name="Calculation 3 3 2 5 2" xfId="15968"/>
    <cellStyle name="Calculation 3 3 2 5 3" xfId="15969"/>
    <cellStyle name="Calculation 3 3 2 5 4" xfId="15970"/>
    <cellStyle name="Calculation 3 3 2 6" xfId="15971"/>
    <cellStyle name="Calculation 3 3 2 6 2" xfId="15972"/>
    <cellStyle name="Calculation 3 3 2 6 3" xfId="15973"/>
    <cellStyle name="Calculation 3 3 2 6 4" xfId="15974"/>
    <cellStyle name="Calculation 3 3 2 7" xfId="15975"/>
    <cellStyle name="Calculation 3 3 2 7 2" xfId="15976"/>
    <cellStyle name="Calculation 3 3 2 7 3" xfId="15977"/>
    <cellStyle name="Calculation 3 3 2 7 4" xfId="15978"/>
    <cellStyle name="Calculation 3 3 2 8" xfId="15979"/>
    <cellStyle name="Calculation 3 3 2 8 2" xfId="15980"/>
    <cellStyle name="Calculation 3 3 2 8 3" xfId="15981"/>
    <cellStyle name="Calculation 3 3 2 9" xfId="15982"/>
    <cellStyle name="Calculation 3 3 3" xfId="15983"/>
    <cellStyle name="Calculation 3 4" xfId="15984"/>
    <cellStyle name="Calculation 3 4 2" xfId="15985"/>
    <cellStyle name="Calculation 3 4 2 10" xfId="15986"/>
    <cellStyle name="Calculation 3 4 2 2" xfId="15987"/>
    <cellStyle name="Calculation 3 4 2 2 2" xfId="15988"/>
    <cellStyle name="Calculation 3 4 2 2 2 2" xfId="15989"/>
    <cellStyle name="Calculation 3 4 2 2 2 3" xfId="15990"/>
    <cellStyle name="Calculation 3 4 2 2 2 4" xfId="15991"/>
    <cellStyle name="Calculation 3 4 2 2 3" xfId="15992"/>
    <cellStyle name="Calculation 3 4 2 2 3 2" xfId="15993"/>
    <cellStyle name="Calculation 3 4 2 2 3 3" xfId="15994"/>
    <cellStyle name="Calculation 3 4 2 2 3 4" xfId="15995"/>
    <cellStyle name="Calculation 3 4 2 2 4" xfId="15996"/>
    <cellStyle name="Calculation 3 4 2 2 4 2" xfId="15997"/>
    <cellStyle name="Calculation 3 4 2 2 4 3" xfId="15998"/>
    <cellStyle name="Calculation 3 4 2 2 4 4" xfId="15999"/>
    <cellStyle name="Calculation 3 4 2 2 5" xfId="16000"/>
    <cellStyle name="Calculation 3 4 2 2 5 2" xfId="16001"/>
    <cellStyle name="Calculation 3 4 2 2 5 3" xfId="16002"/>
    <cellStyle name="Calculation 3 4 2 2 5 4" xfId="16003"/>
    <cellStyle name="Calculation 3 4 2 2 6" xfId="16004"/>
    <cellStyle name="Calculation 3 4 2 2 6 2" xfId="16005"/>
    <cellStyle name="Calculation 3 4 2 2 6 3" xfId="16006"/>
    <cellStyle name="Calculation 3 4 2 2 7" xfId="16007"/>
    <cellStyle name="Calculation 3 4 2 2 8" xfId="16008"/>
    <cellStyle name="Calculation 3 4 2 3" xfId="16009"/>
    <cellStyle name="Calculation 3 4 2 3 2" xfId="16010"/>
    <cellStyle name="Calculation 3 4 2 3 2 2" xfId="16011"/>
    <cellStyle name="Calculation 3 4 2 3 2 3" xfId="16012"/>
    <cellStyle name="Calculation 3 4 2 3 2 4" xfId="16013"/>
    <cellStyle name="Calculation 3 4 2 3 3" xfId="16014"/>
    <cellStyle name="Calculation 3 4 2 3 3 2" xfId="16015"/>
    <cellStyle name="Calculation 3 4 2 3 3 3" xfId="16016"/>
    <cellStyle name="Calculation 3 4 2 3 3 4" xfId="16017"/>
    <cellStyle name="Calculation 3 4 2 3 4" xfId="16018"/>
    <cellStyle name="Calculation 3 4 2 3 4 2" xfId="16019"/>
    <cellStyle name="Calculation 3 4 2 3 4 3" xfId="16020"/>
    <cellStyle name="Calculation 3 4 2 3 4 4" xfId="16021"/>
    <cellStyle name="Calculation 3 4 2 3 5" xfId="16022"/>
    <cellStyle name="Calculation 3 4 2 3 5 2" xfId="16023"/>
    <cellStyle name="Calculation 3 4 2 3 5 3" xfId="16024"/>
    <cellStyle name="Calculation 3 4 2 3 5 4" xfId="16025"/>
    <cellStyle name="Calculation 3 4 2 3 6" xfId="16026"/>
    <cellStyle name="Calculation 3 4 2 3 6 2" xfId="16027"/>
    <cellStyle name="Calculation 3 4 2 3 6 3" xfId="16028"/>
    <cellStyle name="Calculation 3 4 2 3 7" xfId="16029"/>
    <cellStyle name="Calculation 3 4 2 3 8" xfId="16030"/>
    <cellStyle name="Calculation 3 4 2 4" xfId="16031"/>
    <cellStyle name="Calculation 3 4 2 4 2" xfId="16032"/>
    <cellStyle name="Calculation 3 4 2 4 3" xfId="16033"/>
    <cellStyle name="Calculation 3 4 2 4 4" xfId="16034"/>
    <cellStyle name="Calculation 3 4 2 5" xfId="16035"/>
    <cellStyle name="Calculation 3 4 2 5 2" xfId="16036"/>
    <cellStyle name="Calculation 3 4 2 5 3" xfId="16037"/>
    <cellStyle name="Calculation 3 4 2 5 4" xfId="16038"/>
    <cellStyle name="Calculation 3 4 2 6" xfId="16039"/>
    <cellStyle name="Calculation 3 4 2 6 2" xfId="16040"/>
    <cellStyle name="Calculation 3 4 2 6 3" xfId="16041"/>
    <cellStyle name="Calculation 3 4 2 6 4" xfId="16042"/>
    <cellStyle name="Calculation 3 4 2 7" xfId="16043"/>
    <cellStyle name="Calculation 3 4 2 7 2" xfId="16044"/>
    <cellStyle name="Calculation 3 4 2 7 3" xfId="16045"/>
    <cellStyle name="Calculation 3 4 2 7 4" xfId="16046"/>
    <cellStyle name="Calculation 3 4 2 8" xfId="16047"/>
    <cellStyle name="Calculation 3 4 2 8 2" xfId="16048"/>
    <cellStyle name="Calculation 3 4 2 8 3" xfId="16049"/>
    <cellStyle name="Calculation 3 4 2 9" xfId="16050"/>
    <cellStyle name="Calculation 3 4 3" xfId="16051"/>
    <cellStyle name="Calculation 3 5" xfId="16052"/>
    <cellStyle name="Calculation 3 5 2" xfId="16053"/>
    <cellStyle name="Calculation 3 5 2 10" xfId="16054"/>
    <cellStyle name="Calculation 3 5 2 2" xfId="16055"/>
    <cellStyle name="Calculation 3 5 2 2 2" xfId="16056"/>
    <cellStyle name="Calculation 3 5 2 2 2 2" xfId="16057"/>
    <cellStyle name="Calculation 3 5 2 2 2 3" xfId="16058"/>
    <cellStyle name="Calculation 3 5 2 2 2 4" xfId="16059"/>
    <cellStyle name="Calculation 3 5 2 2 3" xfId="16060"/>
    <cellStyle name="Calculation 3 5 2 2 3 2" xfId="16061"/>
    <cellStyle name="Calculation 3 5 2 2 3 3" xfId="16062"/>
    <cellStyle name="Calculation 3 5 2 2 3 4" xfId="16063"/>
    <cellStyle name="Calculation 3 5 2 2 4" xfId="16064"/>
    <cellStyle name="Calculation 3 5 2 2 4 2" xfId="16065"/>
    <cellStyle name="Calculation 3 5 2 2 4 3" xfId="16066"/>
    <cellStyle name="Calculation 3 5 2 2 4 4" xfId="16067"/>
    <cellStyle name="Calculation 3 5 2 2 5" xfId="16068"/>
    <cellStyle name="Calculation 3 5 2 2 5 2" xfId="16069"/>
    <cellStyle name="Calculation 3 5 2 2 5 3" xfId="16070"/>
    <cellStyle name="Calculation 3 5 2 2 5 4" xfId="16071"/>
    <cellStyle name="Calculation 3 5 2 2 6" xfId="16072"/>
    <cellStyle name="Calculation 3 5 2 2 6 2" xfId="16073"/>
    <cellStyle name="Calculation 3 5 2 2 6 3" xfId="16074"/>
    <cellStyle name="Calculation 3 5 2 2 7" xfId="16075"/>
    <cellStyle name="Calculation 3 5 2 2 8" xfId="16076"/>
    <cellStyle name="Calculation 3 5 2 3" xfId="16077"/>
    <cellStyle name="Calculation 3 5 2 3 2" xfId="16078"/>
    <cellStyle name="Calculation 3 5 2 3 2 2" xfId="16079"/>
    <cellStyle name="Calculation 3 5 2 3 2 3" xfId="16080"/>
    <cellStyle name="Calculation 3 5 2 3 2 4" xfId="16081"/>
    <cellStyle name="Calculation 3 5 2 3 3" xfId="16082"/>
    <cellStyle name="Calculation 3 5 2 3 3 2" xfId="16083"/>
    <cellStyle name="Calculation 3 5 2 3 3 3" xfId="16084"/>
    <cellStyle name="Calculation 3 5 2 3 3 4" xfId="16085"/>
    <cellStyle name="Calculation 3 5 2 3 4" xfId="16086"/>
    <cellStyle name="Calculation 3 5 2 3 4 2" xfId="16087"/>
    <cellStyle name="Calculation 3 5 2 3 4 3" xfId="16088"/>
    <cellStyle name="Calculation 3 5 2 3 4 4" xfId="16089"/>
    <cellStyle name="Calculation 3 5 2 3 5" xfId="16090"/>
    <cellStyle name="Calculation 3 5 2 3 5 2" xfId="16091"/>
    <cellStyle name="Calculation 3 5 2 3 5 3" xfId="16092"/>
    <cellStyle name="Calculation 3 5 2 3 5 4" xfId="16093"/>
    <cellStyle name="Calculation 3 5 2 3 6" xfId="16094"/>
    <cellStyle name="Calculation 3 5 2 3 6 2" xfId="16095"/>
    <cellStyle name="Calculation 3 5 2 3 6 3" xfId="16096"/>
    <cellStyle name="Calculation 3 5 2 3 7" xfId="16097"/>
    <cellStyle name="Calculation 3 5 2 3 8" xfId="16098"/>
    <cellStyle name="Calculation 3 5 2 4" xfId="16099"/>
    <cellStyle name="Calculation 3 5 2 4 2" xfId="16100"/>
    <cellStyle name="Calculation 3 5 2 4 3" xfId="16101"/>
    <cellStyle name="Calculation 3 5 2 4 4" xfId="16102"/>
    <cellStyle name="Calculation 3 5 2 5" xfId="16103"/>
    <cellStyle name="Calculation 3 5 2 5 2" xfId="16104"/>
    <cellStyle name="Calculation 3 5 2 5 3" xfId="16105"/>
    <cellStyle name="Calculation 3 5 2 5 4" xfId="16106"/>
    <cellStyle name="Calculation 3 5 2 6" xfId="16107"/>
    <cellStyle name="Calculation 3 5 2 6 2" xfId="16108"/>
    <cellStyle name="Calculation 3 5 2 6 3" xfId="16109"/>
    <cellStyle name="Calculation 3 5 2 6 4" xfId="16110"/>
    <cellStyle name="Calculation 3 5 2 7" xfId="16111"/>
    <cellStyle name="Calculation 3 5 2 7 2" xfId="16112"/>
    <cellStyle name="Calculation 3 5 2 7 3" xfId="16113"/>
    <cellStyle name="Calculation 3 5 2 7 4" xfId="16114"/>
    <cellStyle name="Calculation 3 5 2 8" xfId="16115"/>
    <cellStyle name="Calculation 3 5 2 8 2" xfId="16116"/>
    <cellStyle name="Calculation 3 5 2 8 3" xfId="16117"/>
    <cellStyle name="Calculation 3 5 2 9" xfId="16118"/>
    <cellStyle name="Calculation 3 5 3" xfId="16119"/>
    <cellStyle name="Calculation 3 6" xfId="16120"/>
    <cellStyle name="Calculation 3 6 2" xfId="16121"/>
    <cellStyle name="Calculation 3 6 2 10" xfId="16122"/>
    <cellStyle name="Calculation 3 6 2 2" xfId="16123"/>
    <cellStyle name="Calculation 3 6 2 2 2" xfId="16124"/>
    <cellStyle name="Calculation 3 6 2 2 2 2" xfId="16125"/>
    <cellStyle name="Calculation 3 6 2 2 2 3" xfId="16126"/>
    <cellStyle name="Calculation 3 6 2 2 2 4" xfId="16127"/>
    <cellStyle name="Calculation 3 6 2 2 3" xfId="16128"/>
    <cellStyle name="Calculation 3 6 2 2 3 2" xfId="16129"/>
    <cellStyle name="Calculation 3 6 2 2 3 3" xfId="16130"/>
    <cellStyle name="Calculation 3 6 2 2 3 4" xfId="16131"/>
    <cellStyle name="Calculation 3 6 2 2 4" xfId="16132"/>
    <cellStyle name="Calculation 3 6 2 2 4 2" xfId="16133"/>
    <cellStyle name="Calculation 3 6 2 2 4 3" xfId="16134"/>
    <cellStyle name="Calculation 3 6 2 2 4 4" xfId="16135"/>
    <cellStyle name="Calculation 3 6 2 2 5" xfId="16136"/>
    <cellStyle name="Calculation 3 6 2 2 5 2" xfId="16137"/>
    <cellStyle name="Calculation 3 6 2 2 5 3" xfId="16138"/>
    <cellStyle name="Calculation 3 6 2 2 5 4" xfId="16139"/>
    <cellStyle name="Calculation 3 6 2 2 6" xfId="16140"/>
    <cellStyle name="Calculation 3 6 2 2 6 2" xfId="16141"/>
    <cellStyle name="Calculation 3 6 2 2 6 3" xfId="16142"/>
    <cellStyle name="Calculation 3 6 2 2 7" xfId="16143"/>
    <cellStyle name="Calculation 3 6 2 2 8" xfId="16144"/>
    <cellStyle name="Calculation 3 6 2 3" xfId="16145"/>
    <cellStyle name="Calculation 3 6 2 3 2" xfId="16146"/>
    <cellStyle name="Calculation 3 6 2 3 2 2" xfId="16147"/>
    <cellStyle name="Calculation 3 6 2 3 2 3" xfId="16148"/>
    <cellStyle name="Calculation 3 6 2 3 2 4" xfId="16149"/>
    <cellStyle name="Calculation 3 6 2 3 3" xfId="16150"/>
    <cellStyle name="Calculation 3 6 2 3 3 2" xfId="16151"/>
    <cellStyle name="Calculation 3 6 2 3 3 3" xfId="16152"/>
    <cellStyle name="Calculation 3 6 2 3 3 4" xfId="16153"/>
    <cellStyle name="Calculation 3 6 2 3 4" xfId="16154"/>
    <cellStyle name="Calculation 3 6 2 3 4 2" xfId="16155"/>
    <cellStyle name="Calculation 3 6 2 3 4 3" xfId="16156"/>
    <cellStyle name="Calculation 3 6 2 3 4 4" xfId="16157"/>
    <cellStyle name="Calculation 3 6 2 3 5" xfId="16158"/>
    <cellStyle name="Calculation 3 6 2 3 5 2" xfId="16159"/>
    <cellStyle name="Calculation 3 6 2 3 5 3" xfId="16160"/>
    <cellStyle name="Calculation 3 6 2 3 5 4" xfId="16161"/>
    <cellStyle name="Calculation 3 6 2 3 6" xfId="16162"/>
    <cellStyle name="Calculation 3 6 2 3 6 2" xfId="16163"/>
    <cellStyle name="Calculation 3 6 2 3 6 3" xfId="16164"/>
    <cellStyle name="Calculation 3 6 2 3 7" xfId="16165"/>
    <cellStyle name="Calculation 3 6 2 3 8" xfId="16166"/>
    <cellStyle name="Calculation 3 6 2 4" xfId="16167"/>
    <cellStyle name="Calculation 3 6 2 4 2" xfId="16168"/>
    <cellStyle name="Calculation 3 6 2 4 3" xfId="16169"/>
    <cellStyle name="Calculation 3 6 2 4 4" xfId="16170"/>
    <cellStyle name="Calculation 3 6 2 5" xfId="16171"/>
    <cellStyle name="Calculation 3 6 2 5 2" xfId="16172"/>
    <cellStyle name="Calculation 3 6 2 5 3" xfId="16173"/>
    <cellStyle name="Calculation 3 6 2 5 4" xfId="16174"/>
    <cellStyle name="Calculation 3 6 2 6" xfId="16175"/>
    <cellStyle name="Calculation 3 6 2 6 2" xfId="16176"/>
    <cellStyle name="Calculation 3 6 2 6 3" xfId="16177"/>
    <cellStyle name="Calculation 3 6 2 6 4" xfId="16178"/>
    <cellStyle name="Calculation 3 6 2 7" xfId="16179"/>
    <cellStyle name="Calculation 3 6 2 7 2" xfId="16180"/>
    <cellStyle name="Calculation 3 6 2 7 3" xfId="16181"/>
    <cellStyle name="Calculation 3 6 2 7 4" xfId="16182"/>
    <cellStyle name="Calculation 3 6 2 8" xfId="16183"/>
    <cellStyle name="Calculation 3 6 2 8 2" xfId="16184"/>
    <cellStyle name="Calculation 3 6 2 8 3" xfId="16185"/>
    <cellStyle name="Calculation 3 6 2 9" xfId="16186"/>
    <cellStyle name="Calculation 3 7" xfId="16187"/>
    <cellStyle name="Calculation 3 7 2" xfId="16188"/>
    <cellStyle name="Calculation 3 7 2 10" xfId="16189"/>
    <cellStyle name="Calculation 3 7 2 2" xfId="16190"/>
    <cellStyle name="Calculation 3 7 2 2 2" xfId="16191"/>
    <cellStyle name="Calculation 3 7 2 2 2 2" xfId="16192"/>
    <cellStyle name="Calculation 3 7 2 2 2 3" xfId="16193"/>
    <cellStyle name="Calculation 3 7 2 2 2 4" xfId="16194"/>
    <cellStyle name="Calculation 3 7 2 2 3" xfId="16195"/>
    <cellStyle name="Calculation 3 7 2 2 3 2" xfId="16196"/>
    <cellStyle name="Calculation 3 7 2 2 3 3" xfId="16197"/>
    <cellStyle name="Calculation 3 7 2 2 3 4" xfId="16198"/>
    <cellStyle name="Calculation 3 7 2 2 4" xfId="16199"/>
    <cellStyle name="Calculation 3 7 2 2 4 2" xfId="16200"/>
    <cellStyle name="Calculation 3 7 2 2 4 3" xfId="16201"/>
    <cellStyle name="Calculation 3 7 2 2 4 4" xfId="16202"/>
    <cellStyle name="Calculation 3 7 2 2 5" xfId="16203"/>
    <cellStyle name="Calculation 3 7 2 2 5 2" xfId="16204"/>
    <cellStyle name="Calculation 3 7 2 2 5 3" xfId="16205"/>
    <cellStyle name="Calculation 3 7 2 2 5 4" xfId="16206"/>
    <cellStyle name="Calculation 3 7 2 2 6" xfId="16207"/>
    <cellStyle name="Calculation 3 7 2 2 6 2" xfId="16208"/>
    <cellStyle name="Calculation 3 7 2 2 6 3" xfId="16209"/>
    <cellStyle name="Calculation 3 7 2 2 7" xfId="16210"/>
    <cellStyle name="Calculation 3 7 2 2 8" xfId="16211"/>
    <cellStyle name="Calculation 3 7 2 3" xfId="16212"/>
    <cellStyle name="Calculation 3 7 2 3 2" xfId="16213"/>
    <cellStyle name="Calculation 3 7 2 3 2 2" xfId="16214"/>
    <cellStyle name="Calculation 3 7 2 3 2 3" xfId="16215"/>
    <cellStyle name="Calculation 3 7 2 3 2 4" xfId="16216"/>
    <cellStyle name="Calculation 3 7 2 3 3" xfId="16217"/>
    <cellStyle name="Calculation 3 7 2 3 3 2" xfId="16218"/>
    <cellStyle name="Calculation 3 7 2 3 3 3" xfId="16219"/>
    <cellStyle name="Calculation 3 7 2 3 3 4" xfId="16220"/>
    <cellStyle name="Calculation 3 7 2 3 4" xfId="16221"/>
    <cellStyle name="Calculation 3 7 2 3 4 2" xfId="16222"/>
    <cellStyle name="Calculation 3 7 2 3 4 3" xfId="16223"/>
    <cellStyle name="Calculation 3 7 2 3 4 4" xfId="16224"/>
    <cellStyle name="Calculation 3 7 2 3 5" xfId="16225"/>
    <cellStyle name="Calculation 3 7 2 3 5 2" xfId="16226"/>
    <cellStyle name="Calculation 3 7 2 3 5 3" xfId="16227"/>
    <cellStyle name="Calculation 3 7 2 3 5 4" xfId="16228"/>
    <cellStyle name="Calculation 3 7 2 3 6" xfId="16229"/>
    <cellStyle name="Calculation 3 7 2 3 6 2" xfId="16230"/>
    <cellStyle name="Calculation 3 7 2 3 6 3" xfId="16231"/>
    <cellStyle name="Calculation 3 7 2 3 7" xfId="16232"/>
    <cellStyle name="Calculation 3 7 2 3 8" xfId="16233"/>
    <cellStyle name="Calculation 3 7 2 4" xfId="16234"/>
    <cellStyle name="Calculation 3 7 2 4 2" xfId="16235"/>
    <cellStyle name="Calculation 3 7 2 4 3" xfId="16236"/>
    <cellStyle name="Calculation 3 7 2 4 4" xfId="16237"/>
    <cellStyle name="Calculation 3 7 2 5" xfId="16238"/>
    <cellStyle name="Calculation 3 7 2 5 2" xfId="16239"/>
    <cellStyle name="Calculation 3 7 2 5 3" xfId="16240"/>
    <cellStyle name="Calculation 3 7 2 5 4" xfId="16241"/>
    <cellStyle name="Calculation 3 7 2 6" xfId="16242"/>
    <cellStyle name="Calculation 3 7 2 6 2" xfId="16243"/>
    <cellStyle name="Calculation 3 7 2 6 3" xfId="16244"/>
    <cellStyle name="Calculation 3 7 2 6 4" xfId="16245"/>
    <cellStyle name="Calculation 3 7 2 7" xfId="16246"/>
    <cellStyle name="Calculation 3 7 2 7 2" xfId="16247"/>
    <cellStyle name="Calculation 3 7 2 7 3" xfId="16248"/>
    <cellStyle name="Calculation 3 7 2 7 4" xfId="16249"/>
    <cellStyle name="Calculation 3 7 2 8" xfId="16250"/>
    <cellStyle name="Calculation 3 7 2 8 2" xfId="16251"/>
    <cellStyle name="Calculation 3 7 2 8 3" xfId="16252"/>
    <cellStyle name="Calculation 3 7 2 9" xfId="16253"/>
    <cellStyle name="Calculation 3 8" xfId="16254"/>
    <cellStyle name="Calculation 3 8 2" xfId="16255"/>
    <cellStyle name="Calculation 3 8 2 10" xfId="16256"/>
    <cellStyle name="Calculation 3 8 2 2" xfId="16257"/>
    <cellStyle name="Calculation 3 8 2 2 2" xfId="16258"/>
    <cellStyle name="Calculation 3 8 2 2 2 2" xfId="16259"/>
    <cellStyle name="Calculation 3 8 2 2 2 3" xfId="16260"/>
    <cellStyle name="Calculation 3 8 2 2 2 4" xfId="16261"/>
    <cellStyle name="Calculation 3 8 2 2 3" xfId="16262"/>
    <cellStyle name="Calculation 3 8 2 2 3 2" xfId="16263"/>
    <cellStyle name="Calculation 3 8 2 2 3 3" xfId="16264"/>
    <cellStyle name="Calculation 3 8 2 2 3 4" xfId="16265"/>
    <cellStyle name="Calculation 3 8 2 2 4" xfId="16266"/>
    <cellStyle name="Calculation 3 8 2 2 4 2" xfId="16267"/>
    <cellStyle name="Calculation 3 8 2 2 4 3" xfId="16268"/>
    <cellStyle name="Calculation 3 8 2 2 4 4" xfId="16269"/>
    <cellStyle name="Calculation 3 8 2 2 5" xfId="16270"/>
    <cellStyle name="Calculation 3 8 2 2 5 2" xfId="16271"/>
    <cellStyle name="Calculation 3 8 2 2 5 3" xfId="16272"/>
    <cellStyle name="Calculation 3 8 2 2 5 4" xfId="16273"/>
    <cellStyle name="Calculation 3 8 2 2 6" xfId="16274"/>
    <cellStyle name="Calculation 3 8 2 2 6 2" xfId="16275"/>
    <cellStyle name="Calculation 3 8 2 2 6 3" xfId="16276"/>
    <cellStyle name="Calculation 3 8 2 2 7" xfId="16277"/>
    <cellStyle name="Calculation 3 8 2 2 8" xfId="16278"/>
    <cellStyle name="Calculation 3 8 2 3" xfId="16279"/>
    <cellStyle name="Calculation 3 8 2 3 2" xfId="16280"/>
    <cellStyle name="Calculation 3 8 2 3 2 2" xfId="16281"/>
    <cellStyle name="Calculation 3 8 2 3 2 3" xfId="16282"/>
    <cellStyle name="Calculation 3 8 2 3 2 4" xfId="16283"/>
    <cellStyle name="Calculation 3 8 2 3 3" xfId="16284"/>
    <cellStyle name="Calculation 3 8 2 3 3 2" xfId="16285"/>
    <cellStyle name="Calculation 3 8 2 3 3 3" xfId="16286"/>
    <cellStyle name="Calculation 3 8 2 3 3 4" xfId="16287"/>
    <cellStyle name="Calculation 3 8 2 3 4" xfId="16288"/>
    <cellStyle name="Calculation 3 8 2 3 4 2" xfId="16289"/>
    <cellStyle name="Calculation 3 8 2 3 4 3" xfId="16290"/>
    <cellStyle name="Calculation 3 8 2 3 4 4" xfId="16291"/>
    <cellStyle name="Calculation 3 8 2 3 5" xfId="16292"/>
    <cellStyle name="Calculation 3 8 2 3 5 2" xfId="16293"/>
    <cellStyle name="Calculation 3 8 2 3 5 3" xfId="16294"/>
    <cellStyle name="Calculation 3 8 2 3 5 4" xfId="16295"/>
    <cellStyle name="Calculation 3 8 2 3 6" xfId="16296"/>
    <cellStyle name="Calculation 3 8 2 3 6 2" xfId="16297"/>
    <cellStyle name="Calculation 3 8 2 3 6 3" xfId="16298"/>
    <cellStyle name="Calculation 3 8 2 3 7" xfId="16299"/>
    <cellStyle name="Calculation 3 8 2 3 8" xfId="16300"/>
    <cellStyle name="Calculation 3 8 2 4" xfId="16301"/>
    <cellStyle name="Calculation 3 8 2 4 2" xfId="16302"/>
    <cellStyle name="Calculation 3 8 2 4 3" xfId="16303"/>
    <cellStyle name="Calculation 3 8 2 4 4" xfId="16304"/>
    <cellStyle name="Calculation 3 8 2 5" xfId="16305"/>
    <cellStyle name="Calculation 3 8 2 5 2" xfId="16306"/>
    <cellStyle name="Calculation 3 8 2 5 3" xfId="16307"/>
    <cellStyle name="Calculation 3 8 2 5 4" xfId="16308"/>
    <cellStyle name="Calculation 3 8 2 6" xfId="16309"/>
    <cellStyle name="Calculation 3 8 2 6 2" xfId="16310"/>
    <cellStyle name="Calculation 3 8 2 6 3" xfId="16311"/>
    <cellStyle name="Calculation 3 8 2 6 4" xfId="16312"/>
    <cellStyle name="Calculation 3 8 2 7" xfId="16313"/>
    <cellStyle name="Calculation 3 8 2 7 2" xfId="16314"/>
    <cellStyle name="Calculation 3 8 2 7 3" xfId="16315"/>
    <cellStyle name="Calculation 3 8 2 7 4" xfId="16316"/>
    <cellStyle name="Calculation 3 8 2 8" xfId="16317"/>
    <cellStyle name="Calculation 3 8 2 8 2" xfId="16318"/>
    <cellStyle name="Calculation 3 8 2 8 3" xfId="16319"/>
    <cellStyle name="Calculation 3 8 2 9" xfId="16320"/>
    <cellStyle name="Calculation 3 9" xfId="16321"/>
    <cellStyle name="Calculation 3 9 2" xfId="16322"/>
    <cellStyle name="Calculation 3 9 2 2" xfId="16323"/>
    <cellStyle name="Calculation 3 9 2 2 2" xfId="16324"/>
    <cellStyle name="Calculation 3 9 2 2 3" xfId="16325"/>
    <cellStyle name="Calculation 3 9 2 2 4" xfId="16326"/>
    <cellStyle name="Calculation 3 9 2 3" xfId="16327"/>
    <cellStyle name="Calculation 3 9 2 3 2" xfId="16328"/>
    <cellStyle name="Calculation 3 9 2 3 3" xfId="16329"/>
    <cellStyle name="Calculation 3 9 2 3 4" xfId="16330"/>
    <cellStyle name="Calculation 3 9 2 4" xfId="16331"/>
    <cellStyle name="Calculation 3 9 2 4 2" xfId="16332"/>
    <cellStyle name="Calculation 3 9 2 4 3" xfId="16333"/>
    <cellStyle name="Calculation 3 9 2 4 4" xfId="16334"/>
    <cellStyle name="Calculation 3 9 2 5" xfId="16335"/>
    <cellStyle name="Calculation 3 9 2 5 2" xfId="16336"/>
    <cellStyle name="Calculation 3 9 2 5 3" xfId="16337"/>
    <cellStyle name="Calculation 3 9 2 5 4" xfId="16338"/>
    <cellStyle name="Calculation 3 9 2 6" xfId="16339"/>
    <cellStyle name="Calculation 3 9 2 6 2" xfId="16340"/>
    <cellStyle name="Calculation 3 9 2 6 3" xfId="16341"/>
    <cellStyle name="Calculation 3 9 2 7" xfId="16342"/>
    <cellStyle name="Calculation 3 9 2 8" xfId="16343"/>
    <cellStyle name="Calculation 3 9 3" xfId="16344"/>
    <cellStyle name="Calculation 3 9 3 2" xfId="16345"/>
    <cellStyle name="Calculation 3 9 3 2 2" xfId="16346"/>
    <cellStyle name="Calculation 3 9 3 2 3" xfId="16347"/>
    <cellStyle name="Calculation 3 9 3 2 4" xfId="16348"/>
    <cellStyle name="Calculation 3 9 3 3" xfId="16349"/>
    <cellStyle name="Calculation 3 9 3 3 2" xfId="16350"/>
    <cellStyle name="Calculation 3 9 3 3 3" xfId="16351"/>
    <cellStyle name="Calculation 3 9 3 3 4" xfId="16352"/>
    <cellStyle name="Calculation 3 9 3 4" xfId="16353"/>
    <cellStyle name="Calculation 3 9 3 4 2" xfId="16354"/>
    <cellStyle name="Calculation 3 9 3 4 3" xfId="16355"/>
    <cellStyle name="Calculation 3 9 3 4 4" xfId="16356"/>
    <cellStyle name="Calculation 3 9 3 5" xfId="16357"/>
    <cellStyle name="Calculation 3 9 3 5 2" xfId="16358"/>
    <cellStyle name="Calculation 3 9 3 5 3" xfId="16359"/>
    <cellStyle name="Calculation 3 9 3 5 4" xfId="16360"/>
    <cellStyle name="Calculation 3 9 3 6" xfId="16361"/>
    <cellStyle name="Calculation 3 9 3 6 2" xfId="16362"/>
    <cellStyle name="Calculation 3 9 3 6 3" xfId="16363"/>
    <cellStyle name="Calculation 3 9 3 7" xfId="16364"/>
    <cellStyle name="Calculation 3 9 3 8" xfId="16365"/>
    <cellStyle name="Calculation 3_BallGrid" xfId="16366"/>
    <cellStyle name="Calculation 4" xfId="16367"/>
    <cellStyle name="Calculation 4 10" xfId="16368"/>
    <cellStyle name="Calculation 4 11" xfId="16369"/>
    <cellStyle name="Calculation 4 2" xfId="16370"/>
    <cellStyle name="Calculation 4 2 2" xfId="16371"/>
    <cellStyle name="Calculation 4 2 2 10" xfId="16372"/>
    <cellStyle name="Calculation 4 2 2 2" xfId="16373"/>
    <cellStyle name="Calculation 4 2 2 2 2" xfId="16374"/>
    <cellStyle name="Calculation 4 2 2 2 2 2" xfId="16375"/>
    <cellStyle name="Calculation 4 2 2 2 2 3" xfId="16376"/>
    <cellStyle name="Calculation 4 2 2 2 2 4" xfId="16377"/>
    <cellStyle name="Calculation 4 2 2 2 3" xfId="16378"/>
    <cellStyle name="Calculation 4 2 2 2 3 2" xfId="16379"/>
    <cellStyle name="Calculation 4 2 2 2 3 3" xfId="16380"/>
    <cellStyle name="Calculation 4 2 2 2 3 4" xfId="16381"/>
    <cellStyle name="Calculation 4 2 2 2 4" xfId="16382"/>
    <cellStyle name="Calculation 4 2 2 2 4 2" xfId="16383"/>
    <cellStyle name="Calculation 4 2 2 2 4 3" xfId="16384"/>
    <cellStyle name="Calculation 4 2 2 2 4 4" xfId="16385"/>
    <cellStyle name="Calculation 4 2 2 2 5" xfId="16386"/>
    <cellStyle name="Calculation 4 2 2 2 5 2" xfId="16387"/>
    <cellStyle name="Calculation 4 2 2 2 5 3" xfId="16388"/>
    <cellStyle name="Calculation 4 2 2 2 5 4" xfId="16389"/>
    <cellStyle name="Calculation 4 2 2 2 6" xfId="16390"/>
    <cellStyle name="Calculation 4 2 2 2 6 2" xfId="16391"/>
    <cellStyle name="Calculation 4 2 2 2 6 3" xfId="16392"/>
    <cellStyle name="Calculation 4 2 2 2 7" xfId="16393"/>
    <cellStyle name="Calculation 4 2 2 2 8" xfId="16394"/>
    <cellStyle name="Calculation 4 2 2 3" xfId="16395"/>
    <cellStyle name="Calculation 4 2 2 3 2" xfId="16396"/>
    <cellStyle name="Calculation 4 2 2 3 2 2" xfId="16397"/>
    <cellStyle name="Calculation 4 2 2 3 2 3" xfId="16398"/>
    <cellStyle name="Calculation 4 2 2 3 2 4" xfId="16399"/>
    <cellStyle name="Calculation 4 2 2 3 3" xfId="16400"/>
    <cellStyle name="Calculation 4 2 2 3 3 2" xfId="16401"/>
    <cellStyle name="Calculation 4 2 2 3 3 3" xfId="16402"/>
    <cellStyle name="Calculation 4 2 2 3 3 4" xfId="16403"/>
    <cellStyle name="Calculation 4 2 2 3 4" xfId="16404"/>
    <cellStyle name="Calculation 4 2 2 3 4 2" xfId="16405"/>
    <cellStyle name="Calculation 4 2 2 3 4 3" xfId="16406"/>
    <cellStyle name="Calculation 4 2 2 3 4 4" xfId="16407"/>
    <cellStyle name="Calculation 4 2 2 3 5" xfId="16408"/>
    <cellStyle name="Calculation 4 2 2 3 5 2" xfId="16409"/>
    <cellStyle name="Calculation 4 2 2 3 5 3" xfId="16410"/>
    <cellStyle name="Calculation 4 2 2 3 5 4" xfId="16411"/>
    <cellStyle name="Calculation 4 2 2 3 6" xfId="16412"/>
    <cellStyle name="Calculation 4 2 2 3 6 2" xfId="16413"/>
    <cellStyle name="Calculation 4 2 2 3 6 3" xfId="16414"/>
    <cellStyle name="Calculation 4 2 2 3 7" xfId="16415"/>
    <cellStyle name="Calculation 4 2 2 3 8" xfId="16416"/>
    <cellStyle name="Calculation 4 2 2 4" xfId="16417"/>
    <cellStyle name="Calculation 4 2 2 4 2" xfId="16418"/>
    <cellStyle name="Calculation 4 2 2 4 3" xfId="16419"/>
    <cellStyle name="Calculation 4 2 2 4 4" xfId="16420"/>
    <cellStyle name="Calculation 4 2 2 5" xfId="16421"/>
    <cellStyle name="Calculation 4 2 2 5 2" xfId="16422"/>
    <cellStyle name="Calculation 4 2 2 5 3" xfId="16423"/>
    <cellStyle name="Calculation 4 2 2 5 4" xfId="16424"/>
    <cellStyle name="Calculation 4 2 2 6" xfId="16425"/>
    <cellStyle name="Calculation 4 2 2 6 2" xfId="16426"/>
    <cellStyle name="Calculation 4 2 2 6 3" xfId="16427"/>
    <cellStyle name="Calculation 4 2 2 6 4" xfId="16428"/>
    <cellStyle name="Calculation 4 2 2 7" xfId="16429"/>
    <cellStyle name="Calculation 4 2 2 7 2" xfId="16430"/>
    <cellStyle name="Calculation 4 2 2 7 3" xfId="16431"/>
    <cellStyle name="Calculation 4 2 2 7 4" xfId="16432"/>
    <cellStyle name="Calculation 4 2 2 8" xfId="16433"/>
    <cellStyle name="Calculation 4 2 2 8 2" xfId="16434"/>
    <cellStyle name="Calculation 4 2 2 8 3" xfId="16435"/>
    <cellStyle name="Calculation 4 2 2 9" xfId="16436"/>
    <cellStyle name="Calculation 4 2 3" xfId="16437"/>
    <cellStyle name="Calculation 4 2 3 2" xfId="16438"/>
    <cellStyle name="Calculation 4 2 3 3" xfId="16439"/>
    <cellStyle name="Calculation 4 2 3 4" xfId="16440"/>
    <cellStyle name="Calculation 4 2 4" xfId="16441"/>
    <cellStyle name="Calculation 4 2 4 2" xfId="16442"/>
    <cellStyle name="Calculation 4 2 4 3" xfId="16443"/>
    <cellStyle name="Calculation 4 2 5" xfId="16444"/>
    <cellStyle name="Calculation 4 3" xfId="16445"/>
    <cellStyle name="Calculation 4 3 2" xfId="16446"/>
    <cellStyle name="Calculation 4 3 2 10" xfId="16447"/>
    <cellStyle name="Calculation 4 3 2 2" xfId="16448"/>
    <cellStyle name="Calculation 4 3 2 2 2" xfId="16449"/>
    <cellStyle name="Calculation 4 3 2 2 2 2" xfId="16450"/>
    <cellStyle name="Calculation 4 3 2 2 2 3" xfId="16451"/>
    <cellStyle name="Calculation 4 3 2 2 2 4" xfId="16452"/>
    <cellStyle name="Calculation 4 3 2 2 3" xfId="16453"/>
    <cellStyle name="Calculation 4 3 2 2 3 2" xfId="16454"/>
    <cellStyle name="Calculation 4 3 2 2 3 3" xfId="16455"/>
    <cellStyle name="Calculation 4 3 2 2 3 4" xfId="16456"/>
    <cellStyle name="Calculation 4 3 2 2 4" xfId="16457"/>
    <cellStyle name="Calculation 4 3 2 2 4 2" xfId="16458"/>
    <cellStyle name="Calculation 4 3 2 2 4 3" xfId="16459"/>
    <cellStyle name="Calculation 4 3 2 2 4 4" xfId="16460"/>
    <cellStyle name="Calculation 4 3 2 2 5" xfId="16461"/>
    <cellStyle name="Calculation 4 3 2 2 5 2" xfId="16462"/>
    <cellStyle name="Calculation 4 3 2 2 5 3" xfId="16463"/>
    <cellStyle name="Calculation 4 3 2 2 5 4" xfId="16464"/>
    <cellStyle name="Calculation 4 3 2 2 6" xfId="16465"/>
    <cellStyle name="Calculation 4 3 2 2 6 2" xfId="16466"/>
    <cellStyle name="Calculation 4 3 2 2 6 3" xfId="16467"/>
    <cellStyle name="Calculation 4 3 2 2 7" xfId="16468"/>
    <cellStyle name="Calculation 4 3 2 2 8" xfId="16469"/>
    <cellStyle name="Calculation 4 3 2 3" xfId="16470"/>
    <cellStyle name="Calculation 4 3 2 3 2" xfId="16471"/>
    <cellStyle name="Calculation 4 3 2 3 2 2" xfId="16472"/>
    <cellStyle name="Calculation 4 3 2 3 2 3" xfId="16473"/>
    <cellStyle name="Calculation 4 3 2 3 2 4" xfId="16474"/>
    <cellStyle name="Calculation 4 3 2 3 3" xfId="16475"/>
    <cellStyle name="Calculation 4 3 2 3 3 2" xfId="16476"/>
    <cellStyle name="Calculation 4 3 2 3 3 3" xfId="16477"/>
    <cellStyle name="Calculation 4 3 2 3 3 4" xfId="16478"/>
    <cellStyle name="Calculation 4 3 2 3 4" xfId="16479"/>
    <cellStyle name="Calculation 4 3 2 3 4 2" xfId="16480"/>
    <cellStyle name="Calculation 4 3 2 3 4 3" xfId="16481"/>
    <cellStyle name="Calculation 4 3 2 3 4 4" xfId="16482"/>
    <cellStyle name="Calculation 4 3 2 3 5" xfId="16483"/>
    <cellStyle name="Calculation 4 3 2 3 5 2" xfId="16484"/>
    <cellStyle name="Calculation 4 3 2 3 5 3" xfId="16485"/>
    <cellStyle name="Calculation 4 3 2 3 5 4" xfId="16486"/>
    <cellStyle name="Calculation 4 3 2 3 6" xfId="16487"/>
    <cellStyle name="Calculation 4 3 2 3 6 2" xfId="16488"/>
    <cellStyle name="Calculation 4 3 2 3 6 3" xfId="16489"/>
    <cellStyle name="Calculation 4 3 2 3 7" xfId="16490"/>
    <cellStyle name="Calculation 4 3 2 3 8" xfId="16491"/>
    <cellStyle name="Calculation 4 3 2 4" xfId="16492"/>
    <cellStyle name="Calculation 4 3 2 4 2" xfId="16493"/>
    <cellStyle name="Calculation 4 3 2 4 3" xfId="16494"/>
    <cellStyle name="Calculation 4 3 2 4 4" xfId="16495"/>
    <cellStyle name="Calculation 4 3 2 5" xfId="16496"/>
    <cellStyle name="Calculation 4 3 2 5 2" xfId="16497"/>
    <cellStyle name="Calculation 4 3 2 5 3" xfId="16498"/>
    <cellStyle name="Calculation 4 3 2 5 4" xfId="16499"/>
    <cellStyle name="Calculation 4 3 2 6" xfId="16500"/>
    <cellStyle name="Calculation 4 3 2 6 2" xfId="16501"/>
    <cellStyle name="Calculation 4 3 2 6 3" xfId="16502"/>
    <cellStyle name="Calculation 4 3 2 6 4" xfId="16503"/>
    <cellStyle name="Calculation 4 3 2 7" xfId="16504"/>
    <cellStyle name="Calculation 4 3 2 7 2" xfId="16505"/>
    <cellStyle name="Calculation 4 3 2 7 3" xfId="16506"/>
    <cellStyle name="Calculation 4 3 2 7 4" xfId="16507"/>
    <cellStyle name="Calculation 4 3 2 8" xfId="16508"/>
    <cellStyle name="Calculation 4 3 2 8 2" xfId="16509"/>
    <cellStyle name="Calculation 4 3 2 8 3" xfId="16510"/>
    <cellStyle name="Calculation 4 3 2 9" xfId="16511"/>
    <cellStyle name="Calculation 4 3 3" xfId="16512"/>
    <cellStyle name="Calculation 4 3 3 2" xfId="16513"/>
    <cellStyle name="Calculation 4 3 3 3" xfId="16514"/>
    <cellStyle name="Calculation 4 3 3 4" xfId="16515"/>
    <cellStyle name="Calculation 4 3 4" xfId="16516"/>
    <cellStyle name="Calculation 4 3 4 2" xfId="16517"/>
    <cellStyle name="Calculation 4 3 4 3" xfId="16518"/>
    <cellStyle name="Calculation 4 3 5" xfId="16519"/>
    <cellStyle name="Calculation 4 4" xfId="16520"/>
    <cellStyle name="Calculation 4 4 2" xfId="16521"/>
    <cellStyle name="Calculation 4 4 2 10" xfId="16522"/>
    <cellStyle name="Calculation 4 4 2 2" xfId="16523"/>
    <cellStyle name="Calculation 4 4 2 2 2" xfId="16524"/>
    <cellStyle name="Calculation 4 4 2 2 2 2" xfId="16525"/>
    <cellStyle name="Calculation 4 4 2 2 2 3" xfId="16526"/>
    <cellStyle name="Calculation 4 4 2 2 2 4" xfId="16527"/>
    <cellStyle name="Calculation 4 4 2 2 3" xfId="16528"/>
    <cellStyle name="Calculation 4 4 2 2 3 2" xfId="16529"/>
    <cellStyle name="Calculation 4 4 2 2 3 3" xfId="16530"/>
    <cellStyle name="Calculation 4 4 2 2 3 4" xfId="16531"/>
    <cellStyle name="Calculation 4 4 2 2 4" xfId="16532"/>
    <cellStyle name="Calculation 4 4 2 2 4 2" xfId="16533"/>
    <cellStyle name="Calculation 4 4 2 2 4 3" xfId="16534"/>
    <cellStyle name="Calculation 4 4 2 2 4 4" xfId="16535"/>
    <cellStyle name="Calculation 4 4 2 2 5" xfId="16536"/>
    <cellStyle name="Calculation 4 4 2 2 5 2" xfId="16537"/>
    <cellStyle name="Calculation 4 4 2 2 5 3" xfId="16538"/>
    <cellStyle name="Calculation 4 4 2 2 5 4" xfId="16539"/>
    <cellStyle name="Calculation 4 4 2 2 6" xfId="16540"/>
    <cellStyle name="Calculation 4 4 2 2 6 2" xfId="16541"/>
    <cellStyle name="Calculation 4 4 2 2 6 3" xfId="16542"/>
    <cellStyle name="Calculation 4 4 2 2 7" xfId="16543"/>
    <cellStyle name="Calculation 4 4 2 2 8" xfId="16544"/>
    <cellStyle name="Calculation 4 4 2 3" xfId="16545"/>
    <cellStyle name="Calculation 4 4 2 3 2" xfId="16546"/>
    <cellStyle name="Calculation 4 4 2 3 2 2" xfId="16547"/>
    <cellStyle name="Calculation 4 4 2 3 2 3" xfId="16548"/>
    <cellStyle name="Calculation 4 4 2 3 2 4" xfId="16549"/>
    <cellStyle name="Calculation 4 4 2 3 3" xfId="16550"/>
    <cellStyle name="Calculation 4 4 2 3 3 2" xfId="16551"/>
    <cellStyle name="Calculation 4 4 2 3 3 3" xfId="16552"/>
    <cellStyle name="Calculation 4 4 2 3 3 4" xfId="16553"/>
    <cellStyle name="Calculation 4 4 2 3 4" xfId="16554"/>
    <cellStyle name="Calculation 4 4 2 3 4 2" xfId="16555"/>
    <cellStyle name="Calculation 4 4 2 3 4 3" xfId="16556"/>
    <cellStyle name="Calculation 4 4 2 3 4 4" xfId="16557"/>
    <cellStyle name="Calculation 4 4 2 3 5" xfId="16558"/>
    <cellStyle name="Calculation 4 4 2 3 5 2" xfId="16559"/>
    <cellStyle name="Calculation 4 4 2 3 5 3" xfId="16560"/>
    <cellStyle name="Calculation 4 4 2 3 5 4" xfId="16561"/>
    <cellStyle name="Calculation 4 4 2 3 6" xfId="16562"/>
    <cellStyle name="Calculation 4 4 2 3 6 2" xfId="16563"/>
    <cellStyle name="Calculation 4 4 2 3 6 3" xfId="16564"/>
    <cellStyle name="Calculation 4 4 2 3 7" xfId="16565"/>
    <cellStyle name="Calculation 4 4 2 3 8" xfId="16566"/>
    <cellStyle name="Calculation 4 4 2 4" xfId="16567"/>
    <cellStyle name="Calculation 4 4 2 4 2" xfId="16568"/>
    <cellStyle name="Calculation 4 4 2 4 3" xfId="16569"/>
    <cellStyle name="Calculation 4 4 2 4 4" xfId="16570"/>
    <cellStyle name="Calculation 4 4 2 5" xfId="16571"/>
    <cellStyle name="Calculation 4 4 2 5 2" xfId="16572"/>
    <cellStyle name="Calculation 4 4 2 5 3" xfId="16573"/>
    <cellStyle name="Calculation 4 4 2 5 4" xfId="16574"/>
    <cellStyle name="Calculation 4 4 2 6" xfId="16575"/>
    <cellStyle name="Calculation 4 4 2 6 2" xfId="16576"/>
    <cellStyle name="Calculation 4 4 2 6 3" xfId="16577"/>
    <cellStyle name="Calculation 4 4 2 6 4" xfId="16578"/>
    <cellStyle name="Calculation 4 4 2 7" xfId="16579"/>
    <cellStyle name="Calculation 4 4 2 7 2" xfId="16580"/>
    <cellStyle name="Calculation 4 4 2 7 3" xfId="16581"/>
    <cellStyle name="Calculation 4 4 2 7 4" xfId="16582"/>
    <cellStyle name="Calculation 4 4 2 8" xfId="16583"/>
    <cellStyle name="Calculation 4 4 2 8 2" xfId="16584"/>
    <cellStyle name="Calculation 4 4 2 8 3" xfId="16585"/>
    <cellStyle name="Calculation 4 4 2 9" xfId="16586"/>
    <cellStyle name="Calculation 4 4 3" xfId="16587"/>
    <cellStyle name="Calculation 4 5" xfId="16588"/>
    <cellStyle name="Calculation 4 5 2" xfId="16589"/>
    <cellStyle name="Calculation 4 5 2 10" xfId="16590"/>
    <cellStyle name="Calculation 4 5 2 2" xfId="16591"/>
    <cellStyle name="Calculation 4 5 2 2 2" xfId="16592"/>
    <cellStyle name="Calculation 4 5 2 2 2 2" xfId="16593"/>
    <cellStyle name="Calculation 4 5 2 2 2 3" xfId="16594"/>
    <cellStyle name="Calculation 4 5 2 2 2 4" xfId="16595"/>
    <cellStyle name="Calculation 4 5 2 2 3" xfId="16596"/>
    <cellStyle name="Calculation 4 5 2 2 3 2" xfId="16597"/>
    <cellStyle name="Calculation 4 5 2 2 3 3" xfId="16598"/>
    <cellStyle name="Calculation 4 5 2 2 3 4" xfId="16599"/>
    <cellStyle name="Calculation 4 5 2 2 4" xfId="16600"/>
    <cellStyle name="Calculation 4 5 2 2 4 2" xfId="16601"/>
    <cellStyle name="Calculation 4 5 2 2 4 3" xfId="16602"/>
    <cellStyle name="Calculation 4 5 2 2 4 4" xfId="16603"/>
    <cellStyle name="Calculation 4 5 2 2 5" xfId="16604"/>
    <cellStyle name="Calculation 4 5 2 2 5 2" xfId="16605"/>
    <cellStyle name="Calculation 4 5 2 2 5 3" xfId="16606"/>
    <cellStyle name="Calculation 4 5 2 2 5 4" xfId="16607"/>
    <cellStyle name="Calculation 4 5 2 2 6" xfId="16608"/>
    <cellStyle name="Calculation 4 5 2 2 6 2" xfId="16609"/>
    <cellStyle name="Calculation 4 5 2 2 6 3" xfId="16610"/>
    <cellStyle name="Calculation 4 5 2 2 7" xfId="16611"/>
    <cellStyle name="Calculation 4 5 2 2 8" xfId="16612"/>
    <cellStyle name="Calculation 4 5 2 3" xfId="16613"/>
    <cellStyle name="Calculation 4 5 2 3 2" xfId="16614"/>
    <cellStyle name="Calculation 4 5 2 3 2 2" xfId="16615"/>
    <cellStyle name="Calculation 4 5 2 3 2 3" xfId="16616"/>
    <cellStyle name="Calculation 4 5 2 3 2 4" xfId="16617"/>
    <cellStyle name="Calculation 4 5 2 3 3" xfId="16618"/>
    <cellStyle name="Calculation 4 5 2 3 3 2" xfId="16619"/>
    <cellStyle name="Calculation 4 5 2 3 3 3" xfId="16620"/>
    <cellStyle name="Calculation 4 5 2 3 3 4" xfId="16621"/>
    <cellStyle name="Calculation 4 5 2 3 4" xfId="16622"/>
    <cellStyle name="Calculation 4 5 2 3 4 2" xfId="16623"/>
    <cellStyle name="Calculation 4 5 2 3 4 3" xfId="16624"/>
    <cellStyle name="Calculation 4 5 2 3 4 4" xfId="16625"/>
    <cellStyle name="Calculation 4 5 2 3 5" xfId="16626"/>
    <cellStyle name="Calculation 4 5 2 3 5 2" xfId="16627"/>
    <cellStyle name="Calculation 4 5 2 3 5 3" xfId="16628"/>
    <cellStyle name="Calculation 4 5 2 3 5 4" xfId="16629"/>
    <cellStyle name="Calculation 4 5 2 3 6" xfId="16630"/>
    <cellStyle name="Calculation 4 5 2 3 6 2" xfId="16631"/>
    <cellStyle name="Calculation 4 5 2 3 6 3" xfId="16632"/>
    <cellStyle name="Calculation 4 5 2 3 7" xfId="16633"/>
    <cellStyle name="Calculation 4 5 2 3 8" xfId="16634"/>
    <cellStyle name="Calculation 4 5 2 4" xfId="16635"/>
    <cellStyle name="Calculation 4 5 2 4 2" xfId="16636"/>
    <cellStyle name="Calculation 4 5 2 4 3" xfId="16637"/>
    <cellStyle name="Calculation 4 5 2 4 4" xfId="16638"/>
    <cellStyle name="Calculation 4 5 2 5" xfId="16639"/>
    <cellStyle name="Calculation 4 5 2 5 2" xfId="16640"/>
    <cellStyle name="Calculation 4 5 2 5 3" xfId="16641"/>
    <cellStyle name="Calculation 4 5 2 5 4" xfId="16642"/>
    <cellStyle name="Calculation 4 5 2 6" xfId="16643"/>
    <cellStyle name="Calculation 4 5 2 6 2" xfId="16644"/>
    <cellStyle name="Calculation 4 5 2 6 3" xfId="16645"/>
    <cellStyle name="Calculation 4 5 2 6 4" xfId="16646"/>
    <cellStyle name="Calculation 4 5 2 7" xfId="16647"/>
    <cellStyle name="Calculation 4 5 2 7 2" xfId="16648"/>
    <cellStyle name="Calculation 4 5 2 7 3" xfId="16649"/>
    <cellStyle name="Calculation 4 5 2 7 4" xfId="16650"/>
    <cellStyle name="Calculation 4 5 2 8" xfId="16651"/>
    <cellStyle name="Calculation 4 5 2 8 2" xfId="16652"/>
    <cellStyle name="Calculation 4 5 2 8 3" xfId="16653"/>
    <cellStyle name="Calculation 4 5 2 9" xfId="16654"/>
    <cellStyle name="Calculation 4 6" xfId="16655"/>
    <cellStyle name="Calculation 4 6 2" xfId="16656"/>
    <cellStyle name="Calculation 4 6 2 10" xfId="16657"/>
    <cellStyle name="Calculation 4 6 2 2" xfId="16658"/>
    <cellStyle name="Calculation 4 6 2 2 2" xfId="16659"/>
    <cellStyle name="Calculation 4 6 2 2 2 2" xfId="16660"/>
    <cellStyle name="Calculation 4 6 2 2 2 3" xfId="16661"/>
    <cellStyle name="Calculation 4 6 2 2 2 4" xfId="16662"/>
    <cellStyle name="Calculation 4 6 2 2 3" xfId="16663"/>
    <cellStyle name="Calculation 4 6 2 2 3 2" xfId="16664"/>
    <cellStyle name="Calculation 4 6 2 2 3 3" xfId="16665"/>
    <cellStyle name="Calculation 4 6 2 2 3 4" xfId="16666"/>
    <cellStyle name="Calculation 4 6 2 2 4" xfId="16667"/>
    <cellStyle name="Calculation 4 6 2 2 4 2" xfId="16668"/>
    <cellStyle name="Calculation 4 6 2 2 4 3" xfId="16669"/>
    <cellStyle name="Calculation 4 6 2 2 4 4" xfId="16670"/>
    <cellStyle name="Calculation 4 6 2 2 5" xfId="16671"/>
    <cellStyle name="Calculation 4 6 2 2 5 2" xfId="16672"/>
    <cellStyle name="Calculation 4 6 2 2 5 3" xfId="16673"/>
    <cellStyle name="Calculation 4 6 2 2 5 4" xfId="16674"/>
    <cellStyle name="Calculation 4 6 2 2 6" xfId="16675"/>
    <cellStyle name="Calculation 4 6 2 2 6 2" xfId="16676"/>
    <cellStyle name="Calculation 4 6 2 2 6 3" xfId="16677"/>
    <cellStyle name="Calculation 4 6 2 2 7" xfId="16678"/>
    <cellStyle name="Calculation 4 6 2 2 8" xfId="16679"/>
    <cellStyle name="Calculation 4 6 2 3" xfId="16680"/>
    <cellStyle name="Calculation 4 6 2 3 2" xfId="16681"/>
    <cellStyle name="Calculation 4 6 2 3 2 2" xfId="16682"/>
    <cellStyle name="Calculation 4 6 2 3 2 3" xfId="16683"/>
    <cellStyle name="Calculation 4 6 2 3 2 4" xfId="16684"/>
    <cellStyle name="Calculation 4 6 2 3 3" xfId="16685"/>
    <cellStyle name="Calculation 4 6 2 3 3 2" xfId="16686"/>
    <cellStyle name="Calculation 4 6 2 3 3 3" xfId="16687"/>
    <cellStyle name="Calculation 4 6 2 3 3 4" xfId="16688"/>
    <cellStyle name="Calculation 4 6 2 3 4" xfId="16689"/>
    <cellStyle name="Calculation 4 6 2 3 4 2" xfId="16690"/>
    <cellStyle name="Calculation 4 6 2 3 4 3" xfId="16691"/>
    <cellStyle name="Calculation 4 6 2 3 4 4" xfId="16692"/>
    <cellStyle name="Calculation 4 6 2 3 5" xfId="16693"/>
    <cellStyle name="Calculation 4 6 2 3 5 2" xfId="16694"/>
    <cellStyle name="Calculation 4 6 2 3 5 3" xfId="16695"/>
    <cellStyle name="Calculation 4 6 2 3 5 4" xfId="16696"/>
    <cellStyle name="Calculation 4 6 2 3 6" xfId="16697"/>
    <cellStyle name="Calculation 4 6 2 3 6 2" xfId="16698"/>
    <cellStyle name="Calculation 4 6 2 3 6 3" xfId="16699"/>
    <cellStyle name="Calculation 4 6 2 3 7" xfId="16700"/>
    <cellStyle name="Calculation 4 6 2 3 8" xfId="16701"/>
    <cellStyle name="Calculation 4 6 2 4" xfId="16702"/>
    <cellStyle name="Calculation 4 6 2 4 2" xfId="16703"/>
    <cellStyle name="Calculation 4 6 2 4 3" xfId="16704"/>
    <cellStyle name="Calculation 4 6 2 4 4" xfId="16705"/>
    <cellStyle name="Calculation 4 6 2 5" xfId="16706"/>
    <cellStyle name="Calculation 4 6 2 5 2" xfId="16707"/>
    <cellStyle name="Calculation 4 6 2 5 3" xfId="16708"/>
    <cellStyle name="Calculation 4 6 2 5 4" xfId="16709"/>
    <cellStyle name="Calculation 4 6 2 6" xfId="16710"/>
    <cellStyle name="Calculation 4 6 2 6 2" xfId="16711"/>
    <cellStyle name="Calculation 4 6 2 6 3" xfId="16712"/>
    <cellStyle name="Calculation 4 6 2 6 4" xfId="16713"/>
    <cellStyle name="Calculation 4 6 2 7" xfId="16714"/>
    <cellStyle name="Calculation 4 6 2 7 2" xfId="16715"/>
    <cellStyle name="Calculation 4 6 2 7 3" xfId="16716"/>
    <cellStyle name="Calculation 4 6 2 7 4" xfId="16717"/>
    <cellStyle name="Calculation 4 6 2 8" xfId="16718"/>
    <cellStyle name="Calculation 4 6 2 8 2" xfId="16719"/>
    <cellStyle name="Calculation 4 6 2 8 3" xfId="16720"/>
    <cellStyle name="Calculation 4 6 2 9" xfId="16721"/>
    <cellStyle name="Calculation 4 7" xfId="16722"/>
    <cellStyle name="Calculation 4 7 2" xfId="16723"/>
    <cellStyle name="Calculation 4 7 2 10" xfId="16724"/>
    <cellStyle name="Calculation 4 7 2 2" xfId="16725"/>
    <cellStyle name="Calculation 4 7 2 2 2" xfId="16726"/>
    <cellStyle name="Calculation 4 7 2 2 2 2" xfId="16727"/>
    <cellStyle name="Calculation 4 7 2 2 2 3" xfId="16728"/>
    <cellStyle name="Calculation 4 7 2 2 2 4" xfId="16729"/>
    <cellStyle name="Calculation 4 7 2 2 3" xfId="16730"/>
    <cellStyle name="Calculation 4 7 2 2 3 2" xfId="16731"/>
    <cellStyle name="Calculation 4 7 2 2 3 3" xfId="16732"/>
    <cellStyle name="Calculation 4 7 2 2 3 4" xfId="16733"/>
    <cellStyle name="Calculation 4 7 2 2 4" xfId="16734"/>
    <cellStyle name="Calculation 4 7 2 2 4 2" xfId="16735"/>
    <cellStyle name="Calculation 4 7 2 2 4 3" xfId="16736"/>
    <cellStyle name="Calculation 4 7 2 2 4 4" xfId="16737"/>
    <cellStyle name="Calculation 4 7 2 2 5" xfId="16738"/>
    <cellStyle name="Calculation 4 7 2 2 5 2" xfId="16739"/>
    <cellStyle name="Calculation 4 7 2 2 5 3" xfId="16740"/>
    <cellStyle name="Calculation 4 7 2 2 5 4" xfId="16741"/>
    <cellStyle name="Calculation 4 7 2 2 6" xfId="16742"/>
    <cellStyle name="Calculation 4 7 2 2 6 2" xfId="16743"/>
    <cellStyle name="Calculation 4 7 2 2 6 3" xfId="16744"/>
    <cellStyle name="Calculation 4 7 2 2 7" xfId="16745"/>
    <cellStyle name="Calculation 4 7 2 2 8" xfId="16746"/>
    <cellStyle name="Calculation 4 7 2 3" xfId="16747"/>
    <cellStyle name="Calculation 4 7 2 3 2" xfId="16748"/>
    <cellStyle name="Calculation 4 7 2 3 2 2" xfId="16749"/>
    <cellStyle name="Calculation 4 7 2 3 2 3" xfId="16750"/>
    <cellStyle name="Calculation 4 7 2 3 2 4" xfId="16751"/>
    <cellStyle name="Calculation 4 7 2 3 3" xfId="16752"/>
    <cellStyle name="Calculation 4 7 2 3 3 2" xfId="16753"/>
    <cellStyle name="Calculation 4 7 2 3 3 3" xfId="16754"/>
    <cellStyle name="Calculation 4 7 2 3 3 4" xfId="16755"/>
    <cellStyle name="Calculation 4 7 2 3 4" xfId="16756"/>
    <cellStyle name="Calculation 4 7 2 3 4 2" xfId="16757"/>
    <cellStyle name="Calculation 4 7 2 3 4 3" xfId="16758"/>
    <cellStyle name="Calculation 4 7 2 3 4 4" xfId="16759"/>
    <cellStyle name="Calculation 4 7 2 3 5" xfId="16760"/>
    <cellStyle name="Calculation 4 7 2 3 5 2" xfId="16761"/>
    <cellStyle name="Calculation 4 7 2 3 5 3" xfId="16762"/>
    <cellStyle name="Calculation 4 7 2 3 5 4" xfId="16763"/>
    <cellStyle name="Calculation 4 7 2 3 6" xfId="16764"/>
    <cellStyle name="Calculation 4 7 2 3 6 2" xfId="16765"/>
    <cellStyle name="Calculation 4 7 2 3 6 3" xfId="16766"/>
    <cellStyle name="Calculation 4 7 2 3 7" xfId="16767"/>
    <cellStyle name="Calculation 4 7 2 3 8" xfId="16768"/>
    <cellStyle name="Calculation 4 7 2 4" xfId="16769"/>
    <cellStyle name="Calculation 4 7 2 4 2" xfId="16770"/>
    <cellStyle name="Calculation 4 7 2 4 3" xfId="16771"/>
    <cellStyle name="Calculation 4 7 2 4 4" xfId="16772"/>
    <cellStyle name="Calculation 4 7 2 5" xfId="16773"/>
    <cellStyle name="Calculation 4 7 2 5 2" xfId="16774"/>
    <cellStyle name="Calculation 4 7 2 5 3" xfId="16775"/>
    <cellStyle name="Calculation 4 7 2 5 4" xfId="16776"/>
    <cellStyle name="Calculation 4 7 2 6" xfId="16777"/>
    <cellStyle name="Calculation 4 7 2 6 2" xfId="16778"/>
    <cellStyle name="Calculation 4 7 2 6 3" xfId="16779"/>
    <cellStyle name="Calculation 4 7 2 6 4" xfId="16780"/>
    <cellStyle name="Calculation 4 7 2 7" xfId="16781"/>
    <cellStyle name="Calculation 4 7 2 7 2" xfId="16782"/>
    <cellStyle name="Calculation 4 7 2 7 3" xfId="16783"/>
    <cellStyle name="Calculation 4 7 2 7 4" xfId="16784"/>
    <cellStyle name="Calculation 4 7 2 8" xfId="16785"/>
    <cellStyle name="Calculation 4 7 2 8 2" xfId="16786"/>
    <cellStyle name="Calculation 4 7 2 8 3" xfId="16787"/>
    <cellStyle name="Calculation 4 7 2 9" xfId="16788"/>
    <cellStyle name="Calculation 4 8" xfId="16789"/>
    <cellStyle name="Calculation 4 8 2" xfId="16790"/>
    <cellStyle name="Calculation 4 8 2 2" xfId="16791"/>
    <cellStyle name="Calculation 4 8 2 2 2" xfId="16792"/>
    <cellStyle name="Calculation 4 8 2 2 3" xfId="16793"/>
    <cellStyle name="Calculation 4 8 2 2 4" xfId="16794"/>
    <cellStyle name="Calculation 4 8 2 3" xfId="16795"/>
    <cellStyle name="Calculation 4 8 2 3 2" xfId="16796"/>
    <cellStyle name="Calculation 4 8 2 3 3" xfId="16797"/>
    <cellStyle name="Calculation 4 8 2 3 4" xfId="16798"/>
    <cellStyle name="Calculation 4 8 2 4" xfId="16799"/>
    <cellStyle name="Calculation 4 8 2 4 2" xfId="16800"/>
    <cellStyle name="Calculation 4 8 2 4 3" xfId="16801"/>
    <cellStyle name="Calculation 4 8 2 4 4" xfId="16802"/>
    <cellStyle name="Calculation 4 8 2 5" xfId="16803"/>
    <cellStyle name="Calculation 4 8 2 5 2" xfId="16804"/>
    <cellStyle name="Calculation 4 8 2 5 3" xfId="16805"/>
    <cellStyle name="Calculation 4 8 2 5 4" xfId="16806"/>
    <cellStyle name="Calculation 4 8 2 6" xfId="16807"/>
    <cellStyle name="Calculation 4 8 2 6 2" xfId="16808"/>
    <cellStyle name="Calculation 4 8 2 6 3" xfId="16809"/>
    <cellStyle name="Calculation 4 8 2 7" xfId="16810"/>
    <cellStyle name="Calculation 4 8 2 8" xfId="16811"/>
    <cellStyle name="Calculation 4 8 3" xfId="16812"/>
    <cellStyle name="Calculation 4 8 3 2" xfId="16813"/>
    <cellStyle name="Calculation 4 8 3 2 2" xfId="16814"/>
    <cellStyle name="Calculation 4 8 3 2 3" xfId="16815"/>
    <cellStyle name="Calculation 4 8 3 2 4" xfId="16816"/>
    <cellStyle name="Calculation 4 8 3 3" xfId="16817"/>
    <cellStyle name="Calculation 4 8 3 3 2" xfId="16818"/>
    <cellStyle name="Calculation 4 8 3 3 3" xfId="16819"/>
    <cellStyle name="Calculation 4 8 3 3 4" xfId="16820"/>
    <cellStyle name="Calculation 4 8 3 4" xfId="16821"/>
    <cellStyle name="Calculation 4 8 3 4 2" xfId="16822"/>
    <cellStyle name="Calculation 4 8 3 4 3" xfId="16823"/>
    <cellStyle name="Calculation 4 8 3 4 4" xfId="16824"/>
    <cellStyle name="Calculation 4 8 3 5" xfId="16825"/>
    <cellStyle name="Calculation 4 8 3 5 2" xfId="16826"/>
    <cellStyle name="Calculation 4 8 3 5 3" xfId="16827"/>
    <cellStyle name="Calculation 4 8 3 5 4" xfId="16828"/>
    <cellStyle name="Calculation 4 8 3 6" xfId="16829"/>
    <cellStyle name="Calculation 4 8 3 6 2" xfId="16830"/>
    <cellStyle name="Calculation 4 8 3 6 3" xfId="16831"/>
    <cellStyle name="Calculation 4 8 3 7" xfId="16832"/>
    <cellStyle name="Calculation 4 8 3 8" xfId="16833"/>
    <cellStyle name="Calculation 4 9" xfId="16834"/>
    <cellStyle name="Calculation 4 9 10" xfId="16835"/>
    <cellStyle name="Calculation 4 9 2" xfId="16836"/>
    <cellStyle name="Calculation 4 9 2 2" xfId="16837"/>
    <cellStyle name="Calculation 4 9 2 2 2" xfId="16838"/>
    <cellStyle name="Calculation 4 9 2 2 3" xfId="16839"/>
    <cellStyle name="Calculation 4 9 2 2 4" xfId="16840"/>
    <cellStyle name="Calculation 4 9 2 3" xfId="16841"/>
    <cellStyle name="Calculation 4 9 2 3 2" xfId="16842"/>
    <cellStyle name="Calculation 4 9 2 3 3" xfId="16843"/>
    <cellStyle name="Calculation 4 9 2 3 4" xfId="16844"/>
    <cellStyle name="Calculation 4 9 2 4" xfId="16845"/>
    <cellStyle name="Calculation 4 9 2 4 2" xfId="16846"/>
    <cellStyle name="Calculation 4 9 2 4 3" xfId="16847"/>
    <cellStyle name="Calculation 4 9 2 4 4" xfId="16848"/>
    <cellStyle name="Calculation 4 9 2 5" xfId="16849"/>
    <cellStyle name="Calculation 4 9 2 5 2" xfId="16850"/>
    <cellStyle name="Calculation 4 9 2 5 3" xfId="16851"/>
    <cellStyle name="Calculation 4 9 2 5 4" xfId="16852"/>
    <cellStyle name="Calculation 4 9 2 6" xfId="16853"/>
    <cellStyle name="Calculation 4 9 2 6 2" xfId="16854"/>
    <cellStyle name="Calculation 4 9 2 6 3" xfId="16855"/>
    <cellStyle name="Calculation 4 9 2 7" xfId="16856"/>
    <cellStyle name="Calculation 4 9 2 8" xfId="16857"/>
    <cellStyle name="Calculation 4 9 3" xfId="16858"/>
    <cellStyle name="Calculation 4 9 3 2" xfId="16859"/>
    <cellStyle name="Calculation 4 9 3 2 2" xfId="16860"/>
    <cellStyle name="Calculation 4 9 3 2 3" xfId="16861"/>
    <cellStyle name="Calculation 4 9 3 2 4" xfId="16862"/>
    <cellStyle name="Calculation 4 9 3 3" xfId="16863"/>
    <cellStyle name="Calculation 4 9 3 3 2" xfId="16864"/>
    <cellStyle name="Calculation 4 9 3 3 3" xfId="16865"/>
    <cellStyle name="Calculation 4 9 3 3 4" xfId="16866"/>
    <cellStyle name="Calculation 4 9 3 4" xfId="16867"/>
    <cellStyle name="Calculation 4 9 3 4 2" xfId="16868"/>
    <cellStyle name="Calculation 4 9 3 4 3" xfId="16869"/>
    <cellStyle name="Calculation 4 9 3 4 4" xfId="16870"/>
    <cellStyle name="Calculation 4 9 3 5" xfId="16871"/>
    <cellStyle name="Calculation 4 9 3 5 2" xfId="16872"/>
    <cellStyle name="Calculation 4 9 3 5 3" xfId="16873"/>
    <cellStyle name="Calculation 4 9 3 5 4" xfId="16874"/>
    <cellStyle name="Calculation 4 9 3 6" xfId="16875"/>
    <cellStyle name="Calculation 4 9 3 6 2" xfId="16876"/>
    <cellStyle name="Calculation 4 9 3 6 3" xfId="16877"/>
    <cellStyle name="Calculation 4 9 3 7" xfId="16878"/>
    <cellStyle name="Calculation 4 9 3 8" xfId="16879"/>
    <cellStyle name="Calculation 4 9 4" xfId="16880"/>
    <cellStyle name="Calculation 4 9 4 2" xfId="16881"/>
    <cellStyle name="Calculation 4 9 4 3" xfId="16882"/>
    <cellStyle name="Calculation 4 9 4 4" xfId="16883"/>
    <cellStyle name="Calculation 4 9 5" xfId="16884"/>
    <cellStyle name="Calculation 4 9 5 2" xfId="16885"/>
    <cellStyle name="Calculation 4 9 5 3" xfId="16886"/>
    <cellStyle name="Calculation 4 9 5 4" xfId="16887"/>
    <cellStyle name="Calculation 4 9 6" xfId="16888"/>
    <cellStyle name="Calculation 4 9 6 2" xfId="16889"/>
    <cellStyle name="Calculation 4 9 6 3" xfId="16890"/>
    <cellStyle name="Calculation 4 9 6 4" xfId="16891"/>
    <cellStyle name="Calculation 4 9 7" xfId="16892"/>
    <cellStyle name="Calculation 4 9 7 2" xfId="16893"/>
    <cellStyle name="Calculation 4 9 7 3" xfId="16894"/>
    <cellStyle name="Calculation 4 9 7 4" xfId="16895"/>
    <cellStyle name="Calculation 4 9 8" xfId="16896"/>
    <cellStyle name="Calculation 4 9 8 2" xfId="16897"/>
    <cellStyle name="Calculation 4 9 8 3" xfId="16898"/>
    <cellStyle name="Calculation 4 9 9" xfId="16899"/>
    <cellStyle name="Calculation 5" xfId="16900"/>
    <cellStyle name="Calculation 5 2" xfId="16901"/>
    <cellStyle name="Calculation 5 3" xfId="16902"/>
    <cellStyle name="Calculation 5 3 2" xfId="16903"/>
    <cellStyle name="Calculation 5 3 2 2" xfId="16904"/>
    <cellStyle name="Calculation 5 3 2 2 2" xfId="16905"/>
    <cellStyle name="Calculation 5 3 2 2 3" xfId="16906"/>
    <cellStyle name="Calculation 5 3 2 2 4" xfId="16907"/>
    <cellStyle name="Calculation 5 3 2 3" xfId="16908"/>
    <cellStyle name="Calculation 5 3 2 3 2" xfId="16909"/>
    <cellStyle name="Calculation 5 3 2 3 3" xfId="16910"/>
    <cellStyle name="Calculation 5 3 2 3 4" xfId="16911"/>
    <cellStyle name="Calculation 5 3 2 4" xfId="16912"/>
    <cellStyle name="Calculation 5 3 2 4 2" xfId="16913"/>
    <cellStyle name="Calculation 5 3 2 4 3" xfId="16914"/>
    <cellStyle name="Calculation 5 3 2 4 4" xfId="16915"/>
    <cellStyle name="Calculation 5 3 2 5" xfId="16916"/>
    <cellStyle name="Calculation 5 3 2 5 2" xfId="16917"/>
    <cellStyle name="Calculation 5 3 2 5 3" xfId="16918"/>
    <cellStyle name="Calculation 5 3 2 5 4" xfId="16919"/>
    <cellStyle name="Calculation 5 3 2 6" xfId="16920"/>
    <cellStyle name="Calculation 5 3 2 6 2" xfId="16921"/>
    <cellStyle name="Calculation 5 3 2 6 3" xfId="16922"/>
    <cellStyle name="Calculation 5 3 2 7" xfId="16923"/>
    <cellStyle name="Calculation 5 3 2 8" xfId="16924"/>
    <cellStyle name="Calculation 5 3 3" xfId="16925"/>
    <cellStyle name="Calculation 5 3 3 2" xfId="16926"/>
    <cellStyle name="Calculation 5 3 3 2 2" xfId="16927"/>
    <cellStyle name="Calculation 5 3 3 2 3" xfId="16928"/>
    <cellStyle name="Calculation 5 3 3 2 4" xfId="16929"/>
    <cellStyle name="Calculation 5 3 3 3" xfId="16930"/>
    <cellStyle name="Calculation 5 3 3 3 2" xfId="16931"/>
    <cellStyle name="Calculation 5 3 3 3 3" xfId="16932"/>
    <cellStyle name="Calculation 5 3 3 3 4" xfId="16933"/>
    <cellStyle name="Calculation 5 3 3 4" xfId="16934"/>
    <cellStyle name="Calculation 5 3 3 4 2" xfId="16935"/>
    <cellStyle name="Calculation 5 3 3 4 3" xfId="16936"/>
    <cellStyle name="Calculation 5 3 3 4 4" xfId="16937"/>
    <cellStyle name="Calculation 5 3 3 5" xfId="16938"/>
    <cellStyle name="Calculation 5 3 3 5 2" xfId="16939"/>
    <cellStyle name="Calculation 5 3 3 5 3" xfId="16940"/>
    <cellStyle name="Calculation 5 3 3 5 4" xfId="16941"/>
    <cellStyle name="Calculation 5 3 3 6" xfId="16942"/>
    <cellStyle name="Calculation 5 3 3 6 2" xfId="16943"/>
    <cellStyle name="Calculation 5 3 3 6 3" xfId="16944"/>
    <cellStyle name="Calculation 5 3 3 7" xfId="16945"/>
    <cellStyle name="Calculation 5 3 3 8" xfId="16946"/>
    <cellStyle name="Calculation 5 3 4" xfId="16947"/>
    <cellStyle name="Calculation 5 3 4 2" xfId="16948"/>
    <cellStyle name="Calculation 5 3 4 3" xfId="16949"/>
    <cellStyle name="Calculation 5 3 4 4" xfId="16950"/>
    <cellStyle name="Calculation 5 3 5" xfId="16951"/>
    <cellStyle name="Calculation 5 3 5 2" xfId="16952"/>
    <cellStyle name="Calculation 5 3 5 3" xfId="16953"/>
    <cellStyle name="Calculation 5 3 6" xfId="16954"/>
    <cellStyle name="Calculation 5 4" xfId="16955"/>
    <cellStyle name="Calculation 5 5" xfId="16956"/>
    <cellStyle name="Calculation 6" xfId="16957"/>
    <cellStyle name="Calculation 6 2" xfId="16958"/>
    <cellStyle name="Calculation 6 3" xfId="16959"/>
    <cellStyle name="Calculation 6 3 2" xfId="16960"/>
    <cellStyle name="Calculation 6 3 2 2" xfId="16961"/>
    <cellStyle name="Calculation 6 3 2 3" xfId="16962"/>
    <cellStyle name="Calculation 6 3 3" xfId="16963"/>
    <cellStyle name="Calculation 6 3 4" xfId="16964"/>
    <cellStyle name="Calculation 6 3 5" xfId="16965"/>
    <cellStyle name="Calculation 6 4" xfId="16966"/>
    <cellStyle name="Calculation 6 5" xfId="16967"/>
    <cellStyle name="Calculation 7" xfId="16968"/>
    <cellStyle name="Calculation 7 2" xfId="16969"/>
    <cellStyle name="Calculation 8" xfId="16970"/>
    <cellStyle name="Calculation 8 2" xfId="16971"/>
    <cellStyle name="Calculation 8 3" xfId="16972"/>
    <cellStyle name="Calculation 9" xfId="16973"/>
    <cellStyle name="Calculation 9 2" xfId="16974"/>
    <cellStyle name="Check Cell 2" xfId="16975"/>
    <cellStyle name="Check Cell 2 10" xfId="16976"/>
    <cellStyle name="Check Cell 2 11" xfId="16977"/>
    <cellStyle name="Check Cell 2 12" xfId="16978"/>
    <cellStyle name="Check Cell 2 13" xfId="16979"/>
    <cellStyle name="Check Cell 2 14" xfId="16980"/>
    <cellStyle name="Check Cell 2 15" xfId="16981"/>
    <cellStyle name="Check Cell 2 16" xfId="16982"/>
    <cellStyle name="Check Cell 2 17" xfId="16983"/>
    <cellStyle name="Check Cell 2 18" xfId="16984"/>
    <cellStyle name="Check Cell 2 2" xfId="16985"/>
    <cellStyle name="Check Cell 2 2 2" xfId="16986"/>
    <cellStyle name="Check Cell 2 2 3" xfId="16987"/>
    <cellStyle name="Check Cell 2 2 4" xfId="16988"/>
    <cellStyle name="Check Cell 2 2 5" xfId="16989"/>
    <cellStyle name="Check Cell 2 2_Sheet1" xfId="16990"/>
    <cellStyle name="Check Cell 2 3" xfId="16991"/>
    <cellStyle name="Check Cell 2 4" xfId="16992"/>
    <cellStyle name="Check Cell 2 5" xfId="16993"/>
    <cellStyle name="Check Cell 2 6" xfId="16994"/>
    <cellStyle name="Check Cell 2 7" xfId="16995"/>
    <cellStyle name="Check Cell 2 8" xfId="16996"/>
    <cellStyle name="Check Cell 2 9" xfId="16997"/>
    <cellStyle name="Check Cell 2_BallGrid" xfId="16998"/>
    <cellStyle name="Check Cell 3" xfId="16999"/>
    <cellStyle name="Check Cell 3 2" xfId="17000"/>
    <cellStyle name="Check Cell 3 2 2" xfId="17001"/>
    <cellStyle name="Check Cell 3 3" xfId="17002"/>
    <cellStyle name="Check Cell 3 4" xfId="17003"/>
    <cellStyle name="Check Cell 4" xfId="17004"/>
    <cellStyle name="Check Cell 4 2" xfId="17005"/>
    <cellStyle name="Check Cell 4 3" xfId="17006"/>
    <cellStyle name="Check Cell 4 4" xfId="17007"/>
    <cellStyle name="Check Cell 4 5" xfId="17008"/>
    <cellStyle name="Check Cell 5" xfId="17009"/>
    <cellStyle name="Check Cell 5 2" xfId="17010"/>
    <cellStyle name="Check Cell 5 3" xfId="17011"/>
    <cellStyle name="Check Cell 5 4" xfId="17012"/>
    <cellStyle name="Check Cell 6" xfId="17013"/>
    <cellStyle name="Check Cell 7" xfId="17014"/>
    <cellStyle name="Check Cell 8" xfId="17015"/>
    <cellStyle name="Explanatory Text 2" xfId="17016"/>
    <cellStyle name="Explanatory Text 2 10" xfId="17017"/>
    <cellStyle name="Explanatory Text 2 11" xfId="17018"/>
    <cellStyle name="Explanatory Text 2 12" xfId="17019"/>
    <cellStyle name="Explanatory Text 2 13" xfId="17020"/>
    <cellStyle name="Explanatory Text 2 13 2" xfId="17021"/>
    <cellStyle name="Explanatory Text 2 14" xfId="17022"/>
    <cellStyle name="Explanatory Text 2 14 2" xfId="17023"/>
    <cellStyle name="Explanatory Text 2 15" xfId="17024"/>
    <cellStyle name="Explanatory Text 2 16" xfId="17025"/>
    <cellStyle name="Explanatory Text 2 17" xfId="17026"/>
    <cellStyle name="Explanatory Text 2 18" xfId="17027"/>
    <cellStyle name="Explanatory Text 2 2" xfId="17028"/>
    <cellStyle name="Explanatory Text 2 2 2" xfId="17029"/>
    <cellStyle name="Explanatory Text 2 2 3" xfId="17030"/>
    <cellStyle name="Explanatory Text 2 2 3 2" xfId="17031"/>
    <cellStyle name="Explanatory Text 2 2 4" xfId="17032"/>
    <cellStyle name="Explanatory Text 2 2 4 2" xfId="17033"/>
    <cellStyle name="Explanatory Text 2 2 5" xfId="17034"/>
    <cellStyle name="Explanatory Text 2 2_Sheet1" xfId="17035"/>
    <cellStyle name="Explanatory Text 2 3" xfId="17036"/>
    <cellStyle name="Explanatory Text 2 3 2" xfId="17037"/>
    <cellStyle name="Explanatory Text 2 3 3" xfId="17038"/>
    <cellStyle name="Explanatory Text 2 4" xfId="17039"/>
    <cellStyle name="Explanatory Text 2 5" xfId="17040"/>
    <cellStyle name="Explanatory Text 2 6" xfId="17041"/>
    <cellStyle name="Explanatory Text 2 7" xfId="17042"/>
    <cellStyle name="Explanatory Text 2 8" xfId="17043"/>
    <cellStyle name="Explanatory Text 2 9" xfId="17044"/>
    <cellStyle name="Explanatory Text 2_BallGrid" xfId="17045"/>
    <cellStyle name="Explanatory Text 3" xfId="17046"/>
    <cellStyle name="Explanatory Text 3 2" xfId="17047"/>
    <cellStyle name="Explanatory Text 3 2 2" xfId="17048"/>
    <cellStyle name="Explanatory Text 3 3" xfId="17049"/>
    <cellStyle name="Explanatory Text 3 4" xfId="17050"/>
    <cellStyle name="Explanatory Text 4" xfId="17051"/>
    <cellStyle name="Explanatory Text 4 2" xfId="17052"/>
    <cellStyle name="Explanatory Text 4 3" xfId="17053"/>
    <cellStyle name="Explanatory Text 4 4" xfId="17054"/>
    <cellStyle name="Explanatory Text 4 5" xfId="17055"/>
    <cellStyle name="Explanatory Text 5" xfId="17056"/>
    <cellStyle name="Explanatory Text 5 2" xfId="17057"/>
    <cellStyle name="Explanatory Text 5 3" xfId="17058"/>
    <cellStyle name="Explanatory Text 5 4" xfId="17059"/>
    <cellStyle name="Explanatory Text 6" xfId="17060"/>
    <cellStyle name="Explanatory Text 7" xfId="17061"/>
    <cellStyle name="Explanatory Text 8" xfId="17062"/>
    <cellStyle name="Good 2" xfId="17063"/>
    <cellStyle name="Good 2 10" xfId="17064"/>
    <cellStyle name="Good 2 11" xfId="17065"/>
    <cellStyle name="Good 2 12" xfId="17066"/>
    <cellStyle name="Good 2 13" xfId="17067"/>
    <cellStyle name="Good 2 14" xfId="17068"/>
    <cellStyle name="Good 2 15" xfId="17069"/>
    <cellStyle name="Good 2 16" xfId="17070"/>
    <cellStyle name="Good 2 17" xfId="17071"/>
    <cellStyle name="Good 2 18" xfId="17072"/>
    <cellStyle name="Good 2 2" xfId="17073"/>
    <cellStyle name="Good 2 2 2" xfId="17074"/>
    <cellStyle name="Good 2 2 3" xfId="17075"/>
    <cellStyle name="Good 2 2 4" xfId="17076"/>
    <cellStyle name="Good 2 2 5" xfId="17077"/>
    <cellStyle name="Good 2 2_Sheet1" xfId="17078"/>
    <cellStyle name="Good 2 3" xfId="17079"/>
    <cellStyle name="Good 2 4" xfId="17080"/>
    <cellStyle name="Good 2 5" xfId="17081"/>
    <cellStyle name="Good 2 6" xfId="17082"/>
    <cellStyle name="Good 2 7" xfId="17083"/>
    <cellStyle name="Good 2 8" xfId="17084"/>
    <cellStyle name="Good 2 9" xfId="17085"/>
    <cellStyle name="Good 2_BallGrid" xfId="17086"/>
    <cellStyle name="Good 3" xfId="17087"/>
    <cellStyle name="Good 3 2" xfId="17088"/>
    <cellStyle name="Good 3 2 2" xfId="17089"/>
    <cellStyle name="Good 3 3" xfId="17090"/>
    <cellStyle name="Good 3 4" xfId="17091"/>
    <cellStyle name="Good 4" xfId="17092"/>
    <cellStyle name="Good 4 2" xfId="17093"/>
    <cellStyle name="Good 4 3" xfId="17094"/>
    <cellStyle name="Good 4 4" xfId="17095"/>
    <cellStyle name="Good 4 5" xfId="17096"/>
    <cellStyle name="Good 5" xfId="17097"/>
    <cellStyle name="Good 5 2" xfId="17098"/>
    <cellStyle name="Good 5 3" xfId="17099"/>
    <cellStyle name="Good 5 4" xfId="17100"/>
    <cellStyle name="Good 6" xfId="17101"/>
    <cellStyle name="Good 7" xfId="17102"/>
    <cellStyle name="Good 8" xfId="17103"/>
    <cellStyle name="Grey" xfId="17104"/>
    <cellStyle name="Grey 2" xfId="17105"/>
    <cellStyle name="Grey 2 2" xfId="17106"/>
    <cellStyle name="Grey 2 3" xfId="17107"/>
    <cellStyle name="Grey 2_BallGrid" xfId="17108"/>
    <cellStyle name="Grey 3" xfId="17109"/>
    <cellStyle name="Grey 3 2" xfId="17110"/>
    <cellStyle name="Grey 3 3" xfId="17111"/>
    <cellStyle name="Grey 3_BallGrid" xfId="17112"/>
    <cellStyle name="Grey 4" xfId="17113"/>
    <cellStyle name="Grey 4 2" xfId="17114"/>
    <cellStyle name="Grey 4 3" xfId="17115"/>
    <cellStyle name="Grey 4_BallGrid" xfId="17116"/>
    <cellStyle name="Grey 5" xfId="17117"/>
    <cellStyle name="Grey 5 2" xfId="17118"/>
    <cellStyle name="Grey 5 3" xfId="17119"/>
    <cellStyle name="Grey 5_BallGrid" xfId="17120"/>
    <cellStyle name="Grey 6" xfId="17121"/>
    <cellStyle name="Grey 6 2" xfId="17122"/>
    <cellStyle name="Grey 7" xfId="17123"/>
    <cellStyle name="Grey_BallGrid" xfId="17124"/>
    <cellStyle name="Heading 1 10" xfId="17125"/>
    <cellStyle name="Heading 1 10 2" xfId="17126"/>
    <cellStyle name="Heading 1 10 3" xfId="17127"/>
    <cellStyle name="Heading 1 11" xfId="17128"/>
    <cellStyle name="Heading 1 11 2" xfId="17129"/>
    <cellStyle name="Heading 1 12" xfId="17130"/>
    <cellStyle name="Heading 1 12 2" xfId="17131"/>
    <cellStyle name="Heading 1 12 2 2" xfId="17132"/>
    <cellStyle name="Heading 1 12 2 2 2" xfId="17133"/>
    <cellStyle name="Heading 1 12 2 3" xfId="17134"/>
    <cellStyle name="Heading 1 12 3" xfId="17135"/>
    <cellStyle name="Heading 1 13" xfId="17136"/>
    <cellStyle name="Heading 1 14" xfId="17137"/>
    <cellStyle name="Heading 1 15" xfId="17138"/>
    <cellStyle name="Heading 1 16" xfId="17139"/>
    <cellStyle name="Heading 1 2" xfId="17140"/>
    <cellStyle name="Heading 1 2 10" xfId="17141"/>
    <cellStyle name="Heading 1 2 2" xfId="17142"/>
    <cellStyle name="Heading 1 2 3" xfId="17143"/>
    <cellStyle name="Heading 1 2 3 2" xfId="17144"/>
    <cellStyle name="Heading 1 2 3 2 2" xfId="17145"/>
    <cellStyle name="Heading 1 2 3 3" xfId="17146"/>
    <cellStyle name="Heading 1 2 3 4" xfId="17147"/>
    <cellStyle name="Heading 1 2 3 5" xfId="17148"/>
    <cellStyle name="Heading 1 2 4" xfId="17149"/>
    <cellStyle name="Heading 1 2 4 2" xfId="17150"/>
    <cellStyle name="Heading 1 2 5" xfId="17151"/>
    <cellStyle name="Heading 1 2 5 2" xfId="17152"/>
    <cellStyle name="Heading 1 2 6" xfId="17153"/>
    <cellStyle name="Heading 1 2 6 2" xfId="17154"/>
    <cellStyle name="Heading 1 2 7" xfId="17155"/>
    <cellStyle name="Heading 1 2 7 2" xfId="17156"/>
    <cellStyle name="Heading 1 2 8" xfId="17157"/>
    <cellStyle name="Heading 1 2 9" xfId="17158"/>
    <cellStyle name="Heading 1 2_BallGrid" xfId="17159"/>
    <cellStyle name="Heading 1 3" xfId="17160"/>
    <cellStyle name="Heading 1 3 2" xfId="17161"/>
    <cellStyle name="Heading 1 3 2 2" xfId="17162"/>
    <cellStyle name="Heading 1 3 2 3" xfId="17163"/>
    <cellStyle name="Heading 1 3 3" xfId="17164"/>
    <cellStyle name="Heading 1 3 3 2" xfId="17165"/>
    <cellStyle name="Heading 1 3 3 3" xfId="17166"/>
    <cellStyle name="Heading 1 3 4" xfId="17167"/>
    <cellStyle name="Heading 1 3 4 2" xfId="17168"/>
    <cellStyle name="Heading 1 3 4 3" xfId="17169"/>
    <cellStyle name="Heading 1 3 5" xfId="17170"/>
    <cellStyle name="Heading 1 3 5 2" xfId="17171"/>
    <cellStyle name="Heading 1 3 5 2 2" xfId="17172"/>
    <cellStyle name="Heading 1 3 5 2 3" xfId="17173"/>
    <cellStyle name="Heading 1 3 5 2 3 2" xfId="17174"/>
    <cellStyle name="Heading 1 3 5 3" xfId="17175"/>
    <cellStyle name="Heading 1 3 6" xfId="17176"/>
    <cellStyle name="Heading 1 3 7" xfId="17177"/>
    <cellStyle name="Heading 1 3 7 2" xfId="17178"/>
    <cellStyle name="Heading 1 3 7 2 2" xfId="17179"/>
    <cellStyle name="Heading 1 3 7 3" xfId="17180"/>
    <cellStyle name="Heading 1 3 7 3 2" xfId="17181"/>
    <cellStyle name="Heading 1 3 7 3 2 2" xfId="17182"/>
    <cellStyle name="Heading 1 3 7 3 3" xfId="17183"/>
    <cellStyle name="Heading 1 3 7 4" xfId="17184"/>
    <cellStyle name="Heading 1 4" xfId="17185"/>
    <cellStyle name="Heading 1 4 2" xfId="17186"/>
    <cellStyle name="Heading 1 4 2 2" xfId="17187"/>
    <cellStyle name="Heading 1 4 3" xfId="17188"/>
    <cellStyle name="Heading 1 4 3 2" xfId="17189"/>
    <cellStyle name="Heading 1 4 4" xfId="17190"/>
    <cellStyle name="Heading 1 4 5" xfId="17191"/>
    <cellStyle name="Heading 1 4 6" xfId="17192"/>
    <cellStyle name="Heading 1 4 7" xfId="17193"/>
    <cellStyle name="Heading 1 4 8" xfId="17194"/>
    <cellStyle name="Heading 1 4 9" xfId="17195"/>
    <cellStyle name="Heading 1 5" xfId="17196"/>
    <cellStyle name="Heading 1 5 2" xfId="17197"/>
    <cellStyle name="Heading 1 5 3" xfId="17198"/>
    <cellStyle name="Heading 1 6" xfId="17199"/>
    <cellStyle name="Heading 1 6 2" xfId="17200"/>
    <cellStyle name="Heading 1 7" xfId="17201"/>
    <cellStyle name="Heading 1 7 2" xfId="17202"/>
    <cellStyle name="Heading 1 7 3" xfId="17203"/>
    <cellStyle name="Heading 1 8" xfId="17204"/>
    <cellStyle name="Heading 1 8 2" xfId="17205"/>
    <cellStyle name="Heading 1 8 2 2" xfId="17206"/>
    <cellStyle name="Heading 1 8 3" xfId="17207"/>
    <cellStyle name="Heading 1 9" xfId="17208"/>
    <cellStyle name="Heading 1 9 2" xfId="17209"/>
    <cellStyle name="Heading 1 9 3" xfId="17210"/>
    <cellStyle name="Heading 1 9 3 2" xfId="17211"/>
    <cellStyle name="Heading 1 9 4" xfId="17212"/>
    <cellStyle name="Heading 2 10" xfId="17213"/>
    <cellStyle name="Heading 2 10 2" xfId="17214"/>
    <cellStyle name="Heading 2 11" xfId="17215"/>
    <cellStyle name="Heading 2 12" xfId="17216"/>
    <cellStyle name="Heading 2 12 2" xfId="17217"/>
    <cellStyle name="Heading 2 13" xfId="17218"/>
    <cellStyle name="Heading 2 14" xfId="17219"/>
    <cellStyle name="Heading 2 15" xfId="17220"/>
    <cellStyle name="Heading 2 16" xfId="17221"/>
    <cellStyle name="Heading 2 2" xfId="17222"/>
    <cellStyle name="Heading 2 2 10" xfId="17223"/>
    <cellStyle name="Heading 2 2 2" xfId="17224"/>
    <cellStyle name="Heading 2 2 3" xfId="17225"/>
    <cellStyle name="Heading 2 2 4" xfId="17226"/>
    <cellStyle name="Heading 2 2 5" xfId="17227"/>
    <cellStyle name="Heading 2 2 6" xfId="17228"/>
    <cellStyle name="Heading 2 2 7" xfId="17229"/>
    <cellStyle name="Heading 2 2 8" xfId="17230"/>
    <cellStyle name="Heading 2 2 9" xfId="17231"/>
    <cellStyle name="Heading 2 2_BallGrid" xfId="17232"/>
    <cellStyle name="Heading 2 3" xfId="17233"/>
    <cellStyle name="Heading 2 3 2" xfId="17234"/>
    <cellStyle name="Heading 2 3 3" xfId="17235"/>
    <cellStyle name="Heading 2 3 4" xfId="17236"/>
    <cellStyle name="Heading 2 4" xfId="17237"/>
    <cellStyle name="Heading 2 4 2" xfId="17238"/>
    <cellStyle name="Heading 2 4 2 2" xfId="17239"/>
    <cellStyle name="Heading 2 4 3" xfId="17240"/>
    <cellStyle name="Heading 2 4 3 2" xfId="17241"/>
    <cellStyle name="Heading 2 4 4" xfId="17242"/>
    <cellStyle name="Heading 2 4 5" xfId="17243"/>
    <cellStyle name="Heading 2 4 6" xfId="17244"/>
    <cellStyle name="Heading 2 4 7" xfId="17245"/>
    <cellStyle name="Heading 2 4 8" xfId="17246"/>
    <cellStyle name="Heading 2 4 9" xfId="17247"/>
    <cellStyle name="Heading 2 5" xfId="17248"/>
    <cellStyle name="Heading 2 5 2" xfId="17249"/>
    <cellStyle name="Heading 2 5 3" xfId="17250"/>
    <cellStyle name="Heading 2 6" xfId="17251"/>
    <cellStyle name="Heading 2 6 2" xfId="17252"/>
    <cellStyle name="Heading 2 7" xfId="17253"/>
    <cellStyle name="Heading 2 7 2" xfId="17254"/>
    <cellStyle name="Heading 2 8" xfId="17255"/>
    <cellStyle name="Heading 2 8 2" xfId="17256"/>
    <cellStyle name="Heading 2 8 3" xfId="17257"/>
    <cellStyle name="Heading 2 9" xfId="17258"/>
    <cellStyle name="Heading 2 9 2" xfId="17259"/>
    <cellStyle name="Heading 3 10" xfId="17260"/>
    <cellStyle name="Heading 3 10 2" xfId="17261"/>
    <cellStyle name="Heading 3 10 2 2" xfId="17262"/>
    <cellStyle name="Heading 3 10 3" xfId="17263"/>
    <cellStyle name="Heading 3 11" xfId="17264"/>
    <cellStyle name="Heading 3 11 2" xfId="17265"/>
    <cellStyle name="Heading 3 11 3" xfId="17266"/>
    <cellStyle name="Heading 3 12" xfId="17267"/>
    <cellStyle name="Heading 3 12 2" xfId="17268"/>
    <cellStyle name="Heading 3 12 2 2" xfId="17269"/>
    <cellStyle name="Heading 3 12 2 2 2" xfId="17270"/>
    <cellStyle name="Heading 3 12 2 3" xfId="17271"/>
    <cellStyle name="Heading 3 12 3" xfId="17272"/>
    <cellStyle name="Heading 3 12 4" xfId="17273"/>
    <cellStyle name="Heading 3 13" xfId="17274"/>
    <cellStyle name="Heading 3 13 2" xfId="17275"/>
    <cellStyle name="Heading 3 14" xfId="17276"/>
    <cellStyle name="Heading 3 15" xfId="17277"/>
    <cellStyle name="Heading 3 15 2" xfId="17278"/>
    <cellStyle name="Heading 3 16" xfId="17279"/>
    <cellStyle name="Heading 3 17" xfId="17280"/>
    <cellStyle name="Heading 3 18" xfId="17281"/>
    <cellStyle name="Heading 3 2" xfId="17282"/>
    <cellStyle name="Heading 3 2 10" xfId="17283"/>
    <cellStyle name="Heading 3 2 2" xfId="17284"/>
    <cellStyle name="Heading 3 2 3" xfId="17285"/>
    <cellStyle name="Heading 3 2 4" xfId="17286"/>
    <cellStyle name="Heading 3 2 5" xfId="17287"/>
    <cellStyle name="Heading 3 2 6" xfId="17288"/>
    <cellStyle name="Heading 3 2 7" xfId="17289"/>
    <cellStyle name="Heading 3 2 8" xfId="17290"/>
    <cellStyle name="Heading 3 2 9" xfId="17291"/>
    <cellStyle name="Heading 3 2_BallGrid" xfId="17292"/>
    <cellStyle name="Heading 3 3" xfId="17293"/>
    <cellStyle name="Heading 3 3 2" xfId="17294"/>
    <cellStyle name="Heading 3 3 3" xfId="17295"/>
    <cellStyle name="Heading 3 3 4" xfId="17296"/>
    <cellStyle name="Heading 3 4" xfId="17297"/>
    <cellStyle name="Heading 3 4 2" xfId="17298"/>
    <cellStyle name="Heading 3 4 3" xfId="17299"/>
    <cellStyle name="Heading 3 4 4" xfId="17300"/>
    <cellStyle name="Heading 3 4 5" xfId="17301"/>
    <cellStyle name="Heading 3 5" xfId="17302"/>
    <cellStyle name="Heading 3 5 2" xfId="17303"/>
    <cellStyle name="Heading 3 5 3" xfId="17304"/>
    <cellStyle name="Heading 3 5 4" xfId="17305"/>
    <cellStyle name="Heading 3 6" xfId="17306"/>
    <cellStyle name="Heading 3 6 2" xfId="17307"/>
    <cellStyle name="Heading 3 7" xfId="17308"/>
    <cellStyle name="Heading 3 7 2" xfId="17309"/>
    <cellStyle name="Heading 3 7 2 2" xfId="17310"/>
    <cellStyle name="Heading 3 7 3" xfId="17311"/>
    <cellStyle name="Heading 3 8" xfId="17312"/>
    <cellStyle name="Heading 3 8 2" xfId="17313"/>
    <cellStyle name="Heading 3 8 2 2" xfId="17314"/>
    <cellStyle name="Heading 3 8 3" xfId="17315"/>
    <cellStyle name="Heading 3 9" xfId="17316"/>
    <cellStyle name="Heading 3 9 2" xfId="17317"/>
    <cellStyle name="Heading 3 9 2 2" xfId="17318"/>
    <cellStyle name="Heading 3 9 3" xfId="17319"/>
    <cellStyle name="Heading 3 9 3 2" xfId="17320"/>
    <cellStyle name="Heading 3 9 3 2 2" xfId="17321"/>
    <cellStyle name="Heading 3 9 3 3" xfId="17322"/>
    <cellStyle name="Heading 3 9 4" xfId="17323"/>
    <cellStyle name="Heading 4 10" xfId="17324"/>
    <cellStyle name="Heading 4 10 2" xfId="17325"/>
    <cellStyle name="Heading 4 10 3" xfId="17326"/>
    <cellStyle name="Heading 4 11" xfId="17327"/>
    <cellStyle name="Heading 4 11 2" xfId="17328"/>
    <cellStyle name="Heading 4 11 3" xfId="17329"/>
    <cellStyle name="Heading 4 12" xfId="17330"/>
    <cellStyle name="Heading 4 12 2" xfId="17331"/>
    <cellStyle name="Heading 4 12 2 2" xfId="17332"/>
    <cellStyle name="Heading 4 12 2 2 2" xfId="17333"/>
    <cellStyle name="Heading 4 12 2 3" xfId="17334"/>
    <cellStyle name="Heading 4 12 3" xfId="17335"/>
    <cellStyle name="Heading 4 12 4" xfId="17336"/>
    <cellStyle name="Heading 4 13" xfId="17337"/>
    <cellStyle name="Heading 4 13 2" xfId="17338"/>
    <cellStyle name="Heading 4 14" xfId="17339"/>
    <cellStyle name="Heading 4 14 2" xfId="17340"/>
    <cellStyle name="Heading 4 15" xfId="17341"/>
    <cellStyle name="Heading 4 15 2" xfId="17342"/>
    <cellStyle name="Heading 4 16" xfId="17343"/>
    <cellStyle name="Heading 4 16 2" xfId="17344"/>
    <cellStyle name="Heading 4 17" xfId="17345"/>
    <cellStyle name="Heading 4 18" xfId="17346"/>
    <cellStyle name="Heading 4 19" xfId="17347"/>
    <cellStyle name="Heading 4 2" xfId="17348"/>
    <cellStyle name="Heading 4 2 10" xfId="17349"/>
    <cellStyle name="Heading 4 2 2" xfId="17350"/>
    <cellStyle name="Heading 4 2 3" xfId="17351"/>
    <cellStyle name="Heading 4 2 4" xfId="17352"/>
    <cellStyle name="Heading 4 2 5" xfId="17353"/>
    <cellStyle name="Heading 4 2 6" xfId="17354"/>
    <cellStyle name="Heading 4 2 7" xfId="17355"/>
    <cellStyle name="Heading 4 2 8" xfId="17356"/>
    <cellStyle name="Heading 4 2 9" xfId="17357"/>
    <cellStyle name="Heading 4 2_BallGrid" xfId="17358"/>
    <cellStyle name="Heading 4 3" xfId="17359"/>
    <cellStyle name="Heading 4 3 2" xfId="17360"/>
    <cellStyle name="Heading 4 3 3" xfId="17361"/>
    <cellStyle name="Heading 4 3 4" xfId="17362"/>
    <cellStyle name="Heading 4 4" xfId="17363"/>
    <cellStyle name="Heading 4 4 2" xfId="17364"/>
    <cellStyle name="Heading 4 4 2 2" xfId="17365"/>
    <cellStyle name="Heading 4 4 3" xfId="17366"/>
    <cellStyle name="Heading 4 4 3 2" xfId="17367"/>
    <cellStyle name="Heading 4 4 4" xfId="17368"/>
    <cellStyle name="Heading 4 4 5" xfId="17369"/>
    <cellStyle name="Heading 4 4 6" xfId="17370"/>
    <cellStyle name="Heading 4 4 7" xfId="17371"/>
    <cellStyle name="Heading 4 4 8" xfId="17372"/>
    <cellStyle name="Heading 4 4 9" xfId="17373"/>
    <cellStyle name="Heading 4 5" xfId="17374"/>
    <cellStyle name="Heading 4 5 2" xfId="17375"/>
    <cellStyle name="Heading 4 5 3" xfId="17376"/>
    <cellStyle name="Heading 4 5 4" xfId="17377"/>
    <cellStyle name="Heading 4 6" xfId="17378"/>
    <cellStyle name="Heading 4 6 2" xfId="17379"/>
    <cellStyle name="Heading 4 7" xfId="17380"/>
    <cellStyle name="Heading 4 7 2" xfId="17381"/>
    <cellStyle name="Heading 4 7 3" xfId="17382"/>
    <cellStyle name="Heading 4 7 4" xfId="17383"/>
    <cellStyle name="Heading 4 7 5" xfId="17384"/>
    <cellStyle name="Heading 4 8" xfId="17385"/>
    <cellStyle name="Heading 4 8 2" xfId="17386"/>
    <cellStyle name="Heading 4 8 2 2" xfId="17387"/>
    <cellStyle name="Heading 4 8 2 3" xfId="17388"/>
    <cellStyle name="Heading 4 8 3" xfId="17389"/>
    <cellStyle name="Heading 4 8 4" xfId="17390"/>
    <cellStyle name="Heading 4 9" xfId="17391"/>
    <cellStyle name="Heading 4 9 2" xfId="17392"/>
    <cellStyle name="Heading 4 9 2 2" xfId="17393"/>
    <cellStyle name="Heading 4 9 3" xfId="17394"/>
    <cellStyle name="Heading 4 9 3 2" xfId="17395"/>
    <cellStyle name="Heading 4 9 4" xfId="17396"/>
    <cellStyle name="Hyperlink 10" xfId="17397"/>
    <cellStyle name="Hyperlink 10 2" xfId="17398"/>
    <cellStyle name="Hyperlink 10 3" xfId="17399"/>
    <cellStyle name="Hyperlink 10_BallGrid" xfId="17400"/>
    <cellStyle name="Hyperlink 11" xfId="17401"/>
    <cellStyle name="Hyperlink 11 2" xfId="17402"/>
    <cellStyle name="Hyperlink 11 3" xfId="17403"/>
    <cellStyle name="Hyperlink 11_BallGrid" xfId="17404"/>
    <cellStyle name="Hyperlink 12" xfId="17405"/>
    <cellStyle name="Hyperlink 12 2" xfId="17406"/>
    <cellStyle name="Hyperlink 12 3" xfId="17407"/>
    <cellStyle name="Hyperlink 12_BallGrid" xfId="17408"/>
    <cellStyle name="Hyperlink 13" xfId="17409"/>
    <cellStyle name="Hyperlink 13 2" xfId="17410"/>
    <cellStyle name="Hyperlink 13 3" xfId="17411"/>
    <cellStyle name="Hyperlink 13_BallGrid" xfId="17412"/>
    <cellStyle name="Hyperlink 14" xfId="17413"/>
    <cellStyle name="Hyperlink 14 2" xfId="17414"/>
    <cellStyle name="Hyperlink 14 3" xfId="17415"/>
    <cellStyle name="Hyperlink 14_BallGrid" xfId="17416"/>
    <cellStyle name="Hyperlink 15" xfId="17417"/>
    <cellStyle name="Hyperlink 15 2" xfId="17418"/>
    <cellStyle name="Hyperlink 15 3" xfId="17419"/>
    <cellStyle name="Hyperlink 15_BallGrid" xfId="17420"/>
    <cellStyle name="Hyperlink 16" xfId="17421"/>
    <cellStyle name="Hyperlink 16 2" xfId="17422"/>
    <cellStyle name="Hyperlink 16 3" xfId="17423"/>
    <cellStyle name="Hyperlink 16_BallGrid" xfId="17424"/>
    <cellStyle name="Hyperlink 17" xfId="17425"/>
    <cellStyle name="Hyperlink 17 2" xfId="17426"/>
    <cellStyle name="Hyperlink 17 3" xfId="17427"/>
    <cellStyle name="Hyperlink 17_BallGrid" xfId="17428"/>
    <cellStyle name="Hyperlink 18" xfId="17429"/>
    <cellStyle name="Hyperlink 18 2" xfId="17430"/>
    <cellStyle name="Hyperlink 18 3" xfId="17431"/>
    <cellStyle name="Hyperlink 18_BallGrid" xfId="17432"/>
    <cellStyle name="Hyperlink 19" xfId="17433"/>
    <cellStyle name="Hyperlink 19 2" xfId="17434"/>
    <cellStyle name="Hyperlink 19 3" xfId="17435"/>
    <cellStyle name="Hyperlink 19_BallGrid" xfId="17436"/>
    <cellStyle name="Hyperlink 2" xfId="17437"/>
    <cellStyle name="Hyperlink 2 2" xfId="17438"/>
    <cellStyle name="Hyperlink 2 3" xfId="17439"/>
    <cellStyle name="Hyperlink 2 4" xfId="17440"/>
    <cellStyle name="Hyperlink 2 5" xfId="17441"/>
    <cellStyle name="Hyperlink 2 6" xfId="17442"/>
    <cellStyle name="Hyperlink 2 7" xfId="17443"/>
    <cellStyle name="Hyperlink 2 8" xfId="17444"/>
    <cellStyle name="Hyperlink 2_BallGrid" xfId="17445"/>
    <cellStyle name="Hyperlink 20" xfId="17446"/>
    <cellStyle name="Hyperlink 20 2" xfId="17447"/>
    <cellStyle name="Hyperlink 20 3" xfId="17448"/>
    <cellStyle name="Hyperlink 20_BallGrid" xfId="17449"/>
    <cellStyle name="Hyperlink 21" xfId="17450"/>
    <cellStyle name="Hyperlink 21 2" xfId="17451"/>
    <cellStyle name="Hyperlink 21 3" xfId="17452"/>
    <cellStyle name="Hyperlink 21_BallGrid" xfId="17453"/>
    <cellStyle name="Hyperlink 22" xfId="17454"/>
    <cellStyle name="Hyperlink 22 2" xfId="17455"/>
    <cellStyle name="Hyperlink 22 3" xfId="17456"/>
    <cellStyle name="Hyperlink 22_BallGrid" xfId="17457"/>
    <cellStyle name="Hyperlink 23" xfId="17458"/>
    <cellStyle name="Hyperlink 23 2" xfId="17459"/>
    <cellStyle name="Hyperlink 23 3" xfId="17460"/>
    <cellStyle name="Hyperlink 23_BallGrid" xfId="17461"/>
    <cellStyle name="Hyperlink 24" xfId="17462"/>
    <cellStyle name="Hyperlink 24 2" xfId="17463"/>
    <cellStyle name="Hyperlink 24 3" xfId="17464"/>
    <cellStyle name="Hyperlink 24_BallGrid" xfId="17465"/>
    <cellStyle name="Hyperlink 25" xfId="17466"/>
    <cellStyle name="Hyperlink 25 2" xfId="17467"/>
    <cellStyle name="Hyperlink 25 3" xfId="17468"/>
    <cellStyle name="Hyperlink 25_BallGrid" xfId="17469"/>
    <cellStyle name="Hyperlink 26" xfId="17470"/>
    <cellStyle name="Hyperlink 26 2" xfId="17471"/>
    <cellStyle name="Hyperlink 26 3" xfId="17472"/>
    <cellStyle name="Hyperlink 26_BallGrid" xfId="17473"/>
    <cellStyle name="Hyperlink 27" xfId="17474"/>
    <cellStyle name="Hyperlink 27 2" xfId="17475"/>
    <cellStyle name="Hyperlink 27 3" xfId="17476"/>
    <cellStyle name="Hyperlink 27_BallGrid" xfId="17477"/>
    <cellStyle name="Hyperlink 28" xfId="17478"/>
    <cellStyle name="Hyperlink 28 2" xfId="17479"/>
    <cellStyle name="Hyperlink 28 3" xfId="17480"/>
    <cellStyle name="Hyperlink 28_BallGrid" xfId="17481"/>
    <cellStyle name="Hyperlink 29" xfId="17482"/>
    <cellStyle name="Hyperlink 3" xfId="17483"/>
    <cellStyle name="Hyperlink 3 2" xfId="17484"/>
    <cellStyle name="Hyperlink 3 2 2" xfId="17485"/>
    <cellStyle name="Hyperlink 3 2 3" xfId="17486"/>
    <cellStyle name="Hyperlink 3 3" xfId="17487"/>
    <cellStyle name="Hyperlink 3 4" xfId="17488"/>
    <cellStyle name="Hyperlink 3 5" xfId="17489"/>
    <cellStyle name="Hyperlink 3_BallGrid" xfId="17490"/>
    <cellStyle name="Hyperlink 30" xfId="17491"/>
    <cellStyle name="Hyperlink 4" xfId="17492"/>
    <cellStyle name="Hyperlink 4 2" xfId="17493"/>
    <cellStyle name="Hyperlink 4 3" xfId="17494"/>
    <cellStyle name="Hyperlink 4_BallGrid" xfId="17495"/>
    <cellStyle name="Hyperlink 5" xfId="17496"/>
    <cellStyle name="Hyperlink 5 2" xfId="17497"/>
    <cellStyle name="Hyperlink 5 3" xfId="17498"/>
    <cellStyle name="Hyperlink 5_BallGrid" xfId="17499"/>
    <cellStyle name="Hyperlink 6" xfId="17500"/>
    <cellStyle name="Hyperlink 6 2" xfId="17501"/>
    <cellStyle name="Hyperlink 6 3" xfId="17502"/>
    <cellStyle name="Hyperlink 6_BallGrid" xfId="17503"/>
    <cellStyle name="Hyperlink 7" xfId="17504"/>
    <cellStyle name="Hyperlink 7 2" xfId="17505"/>
    <cellStyle name="Hyperlink 7 3" xfId="17506"/>
    <cellStyle name="Hyperlink 7_BallGrid" xfId="17507"/>
    <cellStyle name="Hyperlink 8" xfId="17508"/>
    <cellStyle name="Hyperlink 8 2" xfId="17509"/>
    <cellStyle name="Hyperlink 8 3" xfId="17510"/>
    <cellStyle name="Hyperlink 8_BallGrid" xfId="17511"/>
    <cellStyle name="Hyperlink 9" xfId="17512"/>
    <cellStyle name="Hyperlink 9 2" xfId="17513"/>
    <cellStyle name="Hyperlink 9 3" xfId="17514"/>
    <cellStyle name="Hyperlink 9_BallGrid" xfId="17515"/>
    <cellStyle name="Input [yellow]" xfId="17516"/>
    <cellStyle name="Input [yellow] 10" xfId="17517"/>
    <cellStyle name="Input [yellow] 10 2" xfId="17518"/>
    <cellStyle name="Input [yellow] 10 2 2" xfId="17519"/>
    <cellStyle name="Input [yellow] 10 2 3" xfId="17520"/>
    <cellStyle name="Input [yellow] 10 2 4" xfId="17521"/>
    <cellStyle name="Input [yellow] 10 3" xfId="17522"/>
    <cellStyle name="Input [yellow] 10 3 2" xfId="17523"/>
    <cellStyle name="Input [yellow] 10 3 3" xfId="17524"/>
    <cellStyle name="Input [yellow] 10 3 4" xfId="17525"/>
    <cellStyle name="Input [yellow] 10 4" xfId="17526"/>
    <cellStyle name="Input [yellow] 10 4 2" xfId="17527"/>
    <cellStyle name="Input [yellow] 10 4 3" xfId="17528"/>
    <cellStyle name="Input [yellow] 10 4 4" xfId="17529"/>
    <cellStyle name="Input [yellow] 10 5" xfId="17530"/>
    <cellStyle name="Input [yellow] 10 5 2" xfId="17531"/>
    <cellStyle name="Input [yellow] 10 5 3" xfId="17532"/>
    <cellStyle name="Input [yellow] 10 5 4" xfId="17533"/>
    <cellStyle name="Input [yellow] 10 6" xfId="17534"/>
    <cellStyle name="Input [yellow] 10 6 2" xfId="17535"/>
    <cellStyle name="Input [yellow] 10 6 3" xfId="17536"/>
    <cellStyle name="Input [yellow] 10 7" xfId="17537"/>
    <cellStyle name="Input [yellow] 10 8" xfId="17538"/>
    <cellStyle name="Input [yellow] 11" xfId="17539"/>
    <cellStyle name="Input [yellow] 2" xfId="17540"/>
    <cellStyle name="Input [yellow] 2 2" xfId="17541"/>
    <cellStyle name="Input [yellow] 2 2 2" xfId="17542"/>
    <cellStyle name="Input [yellow] 2 2 2 10" xfId="17543"/>
    <cellStyle name="Input [yellow] 2 2 2 11" xfId="17544"/>
    <cellStyle name="Input [yellow] 2 2 2 2" xfId="17545"/>
    <cellStyle name="Input [yellow] 2 2 2 2 2" xfId="17546"/>
    <cellStyle name="Input [yellow] 2 2 2 2 2 2" xfId="17547"/>
    <cellStyle name="Input [yellow] 2 2 2 2 2 3" xfId="17548"/>
    <cellStyle name="Input [yellow] 2 2 2 2 2 4" xfId="17549"/>
    <cellStyle name="Input [yellow] 2 2 2 2 3" xfId="17550"/>
    <cellStyle name="Input [yellow] 2 2 2 2 3 2" xfId="17551"/>
    <cellStyle name="Input [yellow] 2 2 2 2 3 3" xfId="17552"/>
    <cellStyle name="Input [yellow] 2 2 2 2 3 4" xfId="17553"/>
    <cellStyle name="Input [yellow] 2 2 2 2 4" xfId="17554"/>
    <cellStyle name="Input [yellow] 2 2 2 2 4 2" xfId="17555"/>
    <cellStyle name="Input [yellow] 2 2 2 2 4 3" xfId="17556"/>
    <cellStyle name="Input [yellow] 2 2 2 2 4 4" xfId="17557"/>
    <cellStyle name="Input [yellow] 2 2 2 2 5" xfId="17558"/>
    <cellStyle name="Input [yellow] 2 2 2 2 5 2" xfId="17559"/>
    <cellStyle name="Input [yellow] 2 2 2 2 5 3" xfId="17560"/>
    <cellStyle name="Input [yellow] 2 2 2 2 5 4" xfId="17561"/>
    <cellStyle name="Input [yellow] 2 2 2 2 6" xfId="17562"/>
    <cellStyle name="Input [yellow] 2 2 2 2 6 2" xfId="17563"/>
    <cellStyle name="Input [yellow] 2 2 2 2 6 3" xfId="17564"/>
    <cellStyle name="Input [yellow] 2 2 2 2 7" xfId="17565"/>
    <cellStyle name="Input [yellow] 2 2 2 2 8" xfId="17566"/>
    <cellStyle name="Input [yellow] 2 2 2 3" xfId="17567"/>
    <cellStyle name="Input [yellow] 2 2 2 3 2" xfId="17568"/>
    <cellStyle name="Input [yellow] 2 2 2 3 2 2" xfId="17569"/>
    <cellStyle name="Input [yellow] 2 2 2 3 2 3" xfId="17570"/>
    <cellStyle name="Input [yellow] 2 2 2 3 2 4" xfId="17571"/>
    <cellStyle name="Input [yellow] 2 2 2 3 3" xfId="17572"/>
    <cellStyle name="Input [yellow] 2 2 2 3 3 2" xfId="17573"/>
    <cellStyle name="Input [yellow] 2 2 2 3 3 3" xfId="17574"/>
    <cellStyle name="Input [yellow] 2 2 2 3 3 4" xfId="17575"/>
    <cellStyle name="Input [yellow] 2 2 2 3 4" xfId="17576"/>
    <cellStyle name="Input [yellow] 2 2 2 3 4 2" xfId="17577"/>
    <cellStyle name="Input [yellow] 2 2 2 3 4 3" xfId="17578"/>
    <cellStyle name="Input [yellow] 2 2 2 3 4 4" xfId="17579"/>
    <cellStyle name="Input [yellow] 2 2 2 3 5" xfId="17580"/>
    <cellStyle name="Input [yellow] 2 2 2 3 5 2" xfId="17581"/>
    <cellStyle name="Input [yellow] 2 2 2 3 5 3" xfId="17582"/>
    <cellStyle name="Input [yellow] 2 2 2 3 5 4" xfId="17583"/>
    <cellStyle name="Input [yellow] 2 2 2 3 6" xfId="17584"/>
    <cellStyle name="Input [yellow] 2 2 2 3 6 2" xfId="17585"/>
    <cellStyle name="Input [yellow] 2 2 2 3 6 3" xfId="17586"/>
    <cellStyle name="Input [yellow] 2 2 2 3 7" xfId="17587"/>
    <cellStyle name="Input [yellow] 2 2 2 3 8" xfId="17588"/>
    <cellStyle name="Input [yellow] 2 2 2 4" xfId="17589"/>
    <cellStyle name="Input [yellow] 2 2 2 4 2" xfId="17590"/>
    <cellStyle name="Input [yellow] 2 2 2 4 2 2" xfId="17591"/>
    <cellStyle name="Input [yellow] 2 2 2 4 2 3" xfId="17592"/>
    <cellStyle name="Input [yellow] 2 2 2 4 2 4" xfId="17593"/>
    <cellStyle name="Input [yellow] 2 2 2 4 3" xfId="17594"/>
    <cellStyle name="Input [yellow] 2 2 2 4 3 2" xfId="17595"/>
    <cellStyle name="Input [yellow] 2 2 2 4 3 3" xfId="17596"/>
    <cellStyle name="Input [yellow] 2 2 2 4 3 4" xfId="17597"/>
    <cellStyle name="Input [yellow] 2 2 2 4 4" xfId="17598"/>
    <cellStyle name="Input [yellow] 2 2 2 4 4 2" xfId="17599"/>
    <cellStyle name="Input [yellow] 2 2 2 4 4 3" xfId="17600"/>
    <cellStyle name="Input [yellow] 2 2 2 4 4 4" xfId="17601"/>
    <cellStyle name="Input [yellow] 2 2 2 4 5" xfId="17602"/>
    <cellStyle name="Input [yellow] 2 2 2 4 5 2" xfId="17603"/>
    <cellStyle name="Input [yellow] 2 2 2 4 5 3" xfId="17604"/>
    <cellStyle name="Input [yellow] 2 2 2 4 5 4" xfId="17605"/>
    <cellStyle name="Input [yellow] 2 2 2 4 6" xfId="17606"/>
    <cellStyle name="Input [yellow] 2 2 2 4 6 2" xfId="17607"/>
    <cellStyle name="Input [yellow] 2 2 2 4 6 3" xfId="17608"/>
    <cellStyle name="Input [yellow] 2 2 2 4 7" xfId="17609"/>
    <cellStyle name="Input [yellow] 2 2 2 4 8" xfId="17610"/>
    <cellStyle name="Input [yellow] 2 2 2 5" xfId="17611"/>
    <cellStyle name="Input [yellow] 2 2 2 5 2" xfId="17612"/>
    <cellStyle name="Input [yellow] 2 2 2 5 3" xfId="17613"/>
    <cellStyle name="Input [yellow] 2 2 2 5 4" xfId="17614"/>
    <cellStyle name="Input [yellow] 2 2 2 6" xfId="17615"/>
    <cellStyle name="Input [yellow] 2 2 2 6 2" xfId="17616"/>
    <cellStyle name="Input [yellow] 2 2 2 6 3" xfId="17617"/>
    <cellStyle name="Input [yellow] 2 2 2 6 4" xfId="17618"/>
    <cellStyle name="Input [yellow] 2 2 2 7" xfId="17619"/>
    <cellStyle name="Input [yellow] 2 2 2 7 2" xfId="17620"/>
    <cellStyle name="Input [yellow] 2 2 2 7 3" xfId="17621"/>
    <cellStyle name="Input [yellow] 2 2 2 7 4" xfId="17622"/>
    <cellStyle name="Input [yellow] 2 2 2 8" xfId="17623"/>
    <cellStyle name="Input [yellow] 2 2 2 8 2" xfId="17624"/>
    <cellStyle name="Input [yellow] 2 2 2 8 3" xfId="17625"/>
    <cellStyle name="Input [yellow] 2 2 2 8 4" xfId="17626"/>
    <cellStyle name="Input [yellow] 2 2 2 9" xfId="17627"/>
    <cellStyle name="Input [yellow] 2 2 2 9 2" xfId="17628"/>
    <cellStyle name="Input [yellow] 2 2 2 9 3" xfId="17629"/>
    <cellStyle name="Input [yellow] 2 2 2 9 4" xfId="17630"/>
    <cellStyle name="Input [yellow] 2 2 3" xfId="17631"/>
    <cellStyle name="Input [yellow] 2 2 3 2" xfId="17632"/>
    <cellStyle name="Input [yellow] 2 2 3 2 2" xfId="17633"/>
    <cellStyle name="Input [yellow] 2 2 3 2 3" xfId="17634"/>
    <cellStyle name="Input [yellow] 2 2 3 2 4" xfId="17635"/>
    <cellStyle name="Input [yellow] 2 2 3 3" xfId="17636"/>
    <cellStyle name="Input [yellow] 2 2 3 3 2" xfId="17637"/>
    <cellStyle name="Input [yellow] 2 2 3 3 3" xfId="17638"/>
    <cellStyle name="Input [yellow] 2 2 3 3 4" xfId="17639"/>
    <cellStyle name="Input [yellow] 2 2 3 4" xfId="17640"/>
    <cellStyle name="Input [yellow] 2 2 3 4 2" xfId="17641"/>
    <cellStyle name="Input [yellow] 2 2 3 4 3" xfId="17642"/>
    <cellStyle name="Input [yellow] 2 2 3 4 4" xfId="17643"/>
    <cellStyle name="Input [yellow] 2 2 3 5" xfId="17644"/>
    <cellStyle name="Input [yellow] 2 2 3 5 2" xfId="17645"/>
    <cellStyle name="Input [yellow] 2 2 3 5 3" xfId="17646"/>
    <cellStyle name="Input [yellow] 2 2 3 5 4" xfId="17647"/>
    <cellStyle name="Input [yellow] 2 2 3 6" xfId="17648"/>
    <cellStyle name="Input [yellow] 2 2 3 6 2" xfId="17649"/>
    <cellStyle name="Input [yellow] 2 2 3 6 3" xfId="17650"/>
    <cellStyle name="Input [yellow] 2 2 3 7" xfId="17651"/>
    <cellStyle name="Input [yellow] 2 2 3 8" xfId="17652"/>
    <cellStyle name="Input [yellow] 2 2 4" xfId="17653"/>
    <cellStyle name="Input [yellow] 2 2 4 2" xfId="17654"/>
    <cellStyle name="Input [yellow] 2 2 4 2 2" xfId="17655"/>
    <cellStyle name="Input [yellow] 2 2 4 2 3" xfId="17656"/>
    <cellStyle name="Input [yellow] 2 2 4 2 4" xfId="17657"/>
    <cellStyle name="Input [yellow] 2 2 4 3" xfId="17658"/>
    <cellStyle name="Input [yellow] 2 2 4 3 2" xfId="17659"/>
    <cellStyle name="Input [yellow] 2 2 4 3 3" xfId="17660"/>
    <cellStyle name="Input [yellow] 2 2 4 3 4" xfId="17661"/>
    <cellStyle name="Input [yellow] 2 2 4 4" xfId="17662"/>
    <cellStyle name="Input [yellow] 2 2 4 4 2" xfId="17663"/>
    <cellStyle name="Input [yellow] 2 2 4 4 3" xfId="17664"/>
    <cellStyle name="Input [yellow] 2 2 4 4 4" xfId="17665"/>
    <cellStyle name="Input [yellow] 2 2 4 5" xfId="17666"/>
    <cellStyle name="Input [yellow] 2 2 4 5 2" xfId="17667"/>
    <cellStyle name="Input [yellow] 2 2 4 5 3" xfId="17668"/>
    <cellStyle name="Input [yellow] 2 2 4 5 4" xfId="17669"/>
    <cellStyle name="Input [yellow] 2 2 4 6" xfId="17670"/>
    <cellStyle name="Input [yellow] 2 2 4 6 2" xfId="17671"/>
    <cellStyle name="Input [yellow] 2 2 4 6 3" xfId="17672"/>
    <cellStyle name="Input [yellow] 2 2 4 7" xfId="17673"/>
    <cellStyle name="Input [yellow] 2 2 4 8" xfId="17674"/>
    <cellStyle name="Input [yellow] 2 2 5" xfId="17675"/>
    <cellStyle name="Input [yellow] 2 3" xfId="17676"/>
    <cellStyle name="Input [yellow] 2 3 2" xfId="17677"/>
    <cellStyle name="Input [yellow] 2 3 2 10" xfId="17678"/>
    <cellStyle name="Input [yellow] 2 3 2 11" xfId="17679"/>
    <cellStyle name="Input [yellow] 2 3 2 2" xfId="17680"/>
    <cellStyle name="Input [yellow] 2 3 2 2 2" xfId="17681"/>
    <cellStyle name="Input [yellow] 2 3 2 2 2 2" xfId="17682"/>
    <cellStyle name="Input [yellow] 2 3 2 2 2 3" xfId="17683"/>
    <cellStyle name="Input [yellow] 2 3 2 2 2 4" xfId="17684"/>
    <cellStyle name="Input [yellow] 2 3 2 2 3" xfId="17685"/>
    <cellStyle name="Input [yellow] 2 3 2 2 3 2" xfId="17686"/>
    <cellStyle name="Input [yellow] 2 3 2 2 3 3" xfId="17687"/>
    <cellStyle name="Input [yellow] 2 3 2 2 3 4" xfId="17688"/>
    <cellStyle name="Input [yellow] 2 3 2 2 4" xfId="17689"/>
    <cellStyle name="Input [yellow] 2 3 2 2 4 2" xfId="17690"/>
    <cellStyle name="Input [yellow] 2 3 2 2 4 3" xfId="17691"/>
    <cellStyle name="Input [yellow] 2 3 2 2 4 4" xfId="17692"/>
    <cellStyle name="Input [yellow] 2 3 2 2 5" xfId="17693"/>
    <cellStyle name="Input [yellow] 2 3 2 2 5 2" xfId="17694"/>
    <cellStyle name="Input [yellow] 2 3 2 2 5 3" xfId="17695"/>
    <cellStyle name="Input [yellow] 2 3 2 2 5 4" xfId="17696"/>
    <cellStyle name="Input [yellow] 2 3 2 2 6" xfId="17697"/>
    <cellStyle name="Input [yellow] 2 3 2 2 6 2" xfId="17698"/>
    <cellStyle name="Input [yellow] 2 3 2 2 6 3" xfId="17699"/>
    <cellStyle name="Input [yellow] 2 3 2 2 7" xfId="17700"/>
    <cellStyle name="Input [yellow] 2 3 2 2 8" xfId="17701"/>
    <cellStyle name="Input [yellow] 2 3 2 3" xfId="17702"/>
    <cellStyle name="Input [yellow] 2 3 2 3 2" xfId="17703"/>
    <cellStyle name="Input [yellow] 2 3 2 3 2 2" xfId="17704"/>
    <cellStyle name="Input [yellow] 2 3 2 3 2 3" xfId="17705"/>
    <cellStyle name="Input [yellow] 2 3 2 3 2 4" xfId="17706"/>
    <cellStyle name="Input [yellow] 2 3 2 3 3" xfId="17707"/>
    <cellStyle name="Input [yellow] 2 3 2 3 3 2" xfId="17708"/>
    <cellStyle name="Input [yellow] 2 3 2 3 3 3" xfId="17709"/>
    <cellStyle name="Input [yellow] 2 3 2 3 3 4" xfId="17710"/>
    <cellStyle name="Input [yellow] 2 3 2 3 4" xfId="17711"/>
    <cellStyle name="Input [yellow] 2 3 2 3 4 2" xfId="17712"/>
    <cellStyle name="Input [yellow] 2 3 2 3 4 3" xfId="17713"/>
    <cellStyle name="Input [yellow] 2 3 2 3 4 4" xfId="17714"/>
    <cellStyle name="Input [yellow] 2 3 2 3 5" xfId="17715"/>
    <cellStyle name="Input [yellow] 2 3 2 3 5 2" xfId="17716"/>
    <cellStyle name="Input [yellow] 2 3 2 3 5 3" xfId="17717"/>
    <cellStyle name="Input [yellow] 2 3 2 3 5 4" xfId="17718"/>
    <cellStyle name="Input [yellow] 2 3 2 3 6" xfId="17719"/>
    <cellStyle name="Input [yellow] 2 3 2 3 6 2" xfId="17720"/>
    <cellStyle name="Input [yellow] 2 3 2 3 6 3" xfId="17721"/>
    <cellStyle name="Input [yellow] 2 3 2 3 7" xfId="17722"/>
    <cellStyle name="Input [yellow] 2 3 2 3 8" xfId="17723"/>
    <cellStyle name="Input [yellow] 2 3 2 4" xfId="17724"/>
    <cellStyle name="Input [yellow] 2 3 2 4 2" xfId="17725"/>
    <cellStyle name="Input [yellow] 2 3 2 4 2 2" xfId="17726"/>
    <cellStyle name="Input [yellow] 2 3 2 4 2 3" xfId="17727"/>
    <cellStyle name="Input [yellow] 2 3 2 4 2 4" xfId="17728"/>
    <cellStyle name="Input [yellow] 2 3 2 4 3" xfId="17729"/>
    <cellStyle name="Input [yellow] 2 3 2 4 3 2" xfId="17730"/>
    <cellStyle name="Input [yellow] 2 3 2 4 3 3" xfId="17731"/>
    <cellStyle name="Input [yellow] 2 3 2 4 3 4" xfId="17732"/>
    <cellStyle name="Input [yellow] 2 3 2 4 4" xfId="17733"/>
    <cellStyle name="Input [yellow] 2 3 2 4 4 2" xfId="17734"/>
    <cellStyle name="Input [yellow] 2 3 2 4 4 3" xfId="17735"/>
    <cellStyle name="Input [yellow] 2 3 2 4 4 4" xfId="17736"/>
    <cellStyle name="Input [yellow] 2 3 2 4 5" xfId="17737"/>
    <cellStyle name="Input [yellow] 2 3 2 4 5 2" xfId="17738"/>
    <cellStyle name="Input [yellow] 2 3 2 4 5 3" xfId="17739"/>
    <cellStyle name="Input [yellow] 2 3 2 4 5 4" xfId="17740"/>
    <cellStyle name="Input [yellow] 2 3 2 4 6" xfId="17741"/>
    <cellStyle name="Input [yellow] 2 3 2 4 6 2" xfId="17742"/>
    <cellStyle name="Input [yellow] 2 3 2 4 6 3" xfId="17743"/>
    <cellStyle name="Input [yellow] 2 3 2 4 7" xfId="17744"/>
    <cellStyle name="Input [yellow] 2 3 2 4 8" xfId="17745"/>
    <cellStyle name="Input [yellow] 2 3 2 5" xfId="17746"/>
    <cellStyle name="Input [yellow] 2 3 2 5 2" xfId="17747"/>
    <cellStyle name="Input [yellow] 2 3 2 5 3" xfId="17748"/>
    <cellStyle name="Input [yellow] 2 3 2 5 4" xfId="17749"/>
    <cellStyle name="Input [yellow] 2 3 2 6" xfId="17750"/>
    <cellStyle name="Input [yellow] 2 3 2 6 2" xfId="17751"/>
    <cellStyle name="Input [yellow] 2 3 2 6 3" xfId="17752"/>
    <cellStyle name="Input [yellow] 2 3 2 6 4" xfId="17753"/>
    <cellStyle name="Input [yellow] 2 3 2 7" xfId="17754"/>
    <cellStyle name="Input [yellow] 2 3 2 7 2" xfId="17755"/>
    <cellStyle name="Input [yellow] 2 3 2 7 3" xfId="17756"/>
    <cellStyle name="Input [yellow] 2 3 2 7 4" xfId="17757"/>
    <cellStyle name="Input [yellow] 2 3 2 8" xfId="17758"/>
    <cellStyle name="Input [yellow] 2 3 2 8 2" xfId="17759"/>
    <cellStyle name="Input [yellow] 2 3 2 8 3" xfId="17760"/>
    <cellStyle name="Input [yellow] 2 3 2 8 4" xfId="17761"/>
    <cellStyle name="Input [yellow] 2 3 2 9" xfId="17762"/>
    <cellStyle name="Input [yellow] 2 3 2 9 2" xfId="17763"/>
    <cellStyle name="Input [yellow] 2 3 2 9 3" xfId="17764"/>
    <cellStyle name="Input [yellow] 2 3 2 9 4" xfId="17765"/>
    <cellStyle name="Input [yellow] 2 3 3" xfId="17766"/>
    <cellStyle name="Input [yellow] 2 3 3 2" xfId="17767"/>
    <cellStyle name="Input [yellow] 2 3 3 2 2" xfId="17768"/>
    <cellStyle name="Input [yellow] 2 3 3 2 3" xfId="17769"/>
    <cellStyle name="Input [yellow] 2 3 3 2 4" xfId="17770"/>
    <cellStyle name="Input [yellow] 2 3 3 3" xfId="17771"/>
    <cellStyle name="Input [yellow] 2 3 3 3 2" xfId="17772"/>
    <cellStyle name="Input [yellow] 2 3 3 3 3" xfId="17773"/>
    <cellStyle name="Input [yellow] 2 3 3 3 4" xfId="17774"/>
    <cellStyle name="Input [yellow] 2 3 3 4" xfId="17775"/>
    <cellStyle name="Input [yellow] 2 3 3 4 2" xfId="17776"/>
    <cellStyle name="Input [yellow] 2 3 3 4 3" xfId="17777"/>
    <cellStyle name="Input [yellow] 2 3 3 4 4" xfId="17778"/>
    <cellStyle name="Input [yellow] 2 3 3 5" xfId="17779"/>
    <cellStyle name="Input [yellow] 2 3 3 5 2" xfId="17780"/>
    <cellStyle name="Input [yellow] 2 3 3 5 3" xfId="17781"/>
    <cellStyle name="Input [yellow] 2 3 3 5 4" xfId="17782"/>
    <cellStyle name="Input [yellow] 2 3 3 6" xfId="17783"/>
    <cellStyle name="Input [yellow] 2 3 3 6 2" xfId="17784"/>
    <cellStyle name="Input [yellow] 2 3 3 6 3" xfId="17785"/>
    <cellStyle name="Input [yellow] 2 3 3 7" xfId="17786"/>
    <cellStyle name="Input [yellow] 2 3 3 8" xfId="17787"/>
    <cellStyle name="Input [yellow] 2 3 4" xfId="17788"/>
    <cellStyle name="Input [yellow] 2 3 4 2" xfId="17789"/>
    <cellStyle name="Input [yellow] 2 3 4 2 2" xfId="17790"/>
    <cellStyle name="Input [yellow] 2 3 4 2 3" xfId="17791"/>
    <cellStyle name="Input [yellow] 2 3 4 2 4" xfId="17792"/>
    <cellStyle name="Input [yellow] 2 3 4 3" xfId="17793"/>
    <cellStyle name="Input [yellow] 2 3 4 3 2" xfId="17794"/>
    <cellStyle name="Input [yellow] 2 3 4 3 3" xfId="17795"/>
    <cellStyle name="Input [yellow] 2 3 4 3 4" xfId="17796"/>
    <cellStyle name="Input [yellow] 2 3 4 4" xfId="17797"/>
    <cellStyle name="Input [yellow] 2 3 4 4 2" xfId="17798"/>
    <cellStyle name="Input [yellow] 2 3 4 4 3" xfId="17799"/>
    <cellStyle name="Input [yellow] 2 3 4 4 4" xfId="17800"/>
    <cellStyle name="Input [yellow] 2 3 4 5" xfId="17801"/>
    <cellStyle name="Input [yellow] 2 3 4 5 2" xfId="17802"/>
    <cellStyle name="Input [yellow] 2 3 4 5 3" xfId="17803"/>
    <cellStyle name="Input [yellow] 2 3 4 5 4" xfId="17804"/>
    <cellStyle name="Input [yellow] 2 3 4 6" xfId="17805"/>
    <cellStyle name="Input [yellow] 2 3 4 6 2" xfId="17806"/>
    <cellStyle name="Input [yellow] 2 3 4 6 3" xfId="17807"/>
    <cellStyle name="Input [yellow] 2 3 4 7" xfId="17808"/>
    <cellStyle name="Input [yellow] 2 3 4 8" xfId="17809"/>
    <cellStyle name="Input [yellow] 2 4" xfId="17810"/>
    <cellStyle name="Input [yellow] 2 4 10" xfId="17811"/>
    <cellStyle name="Input [yellow] 2 4 11" xfId="17812"/>
    <cellStyle name="Input [yellow] 2 4 2" xfId="17813"/>
    <cellStyle name="Input [yellow] 2 4 2 2" xfId="17814"/>
    <cellStyle name="Input [yellow] 2 4 2 2 2" xfId="17815"/>
    <cellStyle name="Input [yellow] 2 4 2 2 3" xfId="17816"/>
    <cellStyle name="Input [yellow] 2 4 2 2 4" xfId="17817"/>
    <cellStyle name="Input [yellow] 2 4 2 3" xfId="17818"/>
    <cellStyle name="Input [yellow] 2 4 2 3 2" xfId="17819"/>
    <cellStyle name="Input [yellow] 2 4 2 3 3" xfId="17820"/>
    <cellStyle name="Input [yellow] 2 4 2 3 4" xfId="17821"/>
    <cellStyle name="Input [yellow] 2 4 2 4" xfId="17822"/>
    <cellStyle name="Input [yellow] 2 4 2 4 2" xfId="17823"/>
    <cellStyle name="Input [yellow] 2 4 2 4 3" xfId="17824"/>
    <cellStyle name="Input [yellow] 2 4 2 4 4" xfId="17825"/>
    <cellStyle name="Input [yellow] 2 4 2 5" xfId="17826"/>
    <cellStyle name="Input [yellow] 2 4 2 5 2" xfId="17827"/>
    <cellStyle name="Input [yellow] 2 4 2 5 3" xfId="17828"/>
    <cellStyle name="Input [yellow] 2 4 2 5 4" xfId="17829"/>
    <cellStyle name="Input [yellow] 2 4 2 6" xfId="17830"/>
    <cellStyle name="Input [yellow] 2 4 2 6 2" xfId="17831"/>
    <cellStyle name="Input [yellow] 2 4 2 6 3" xfId="17832"/>
    <cellStyle name="Input [yellow] 2 4 2 7" xfId="17833"/>
    <cellStyle name="Input [yellow] 2 4 2 8" xfId="17834"/>
    <cellStyle name="Input [yellow] 2 4 3" xfId="17835"/>
    <cellStyle name="Input [yellow] 2 4 3 2" xfId="17836"/>
    <cellStyle name="Input [yellow] 2 4 3 2 2" xfId="17837"/>
    <cellStyle name="Input [yellow] 2 4 3 2 3" xfId="17838"/>
    <cellStyle name="Input [yellow] 2 4 3 2 4" xfId="17839"/>
    <cellStyle name="Input [yellow] 2 4 3 3" xfId="17840"/>
    <cellStyle name="Input [yellow] 2 4 3 3 2" xfId="17841"/>
    <cellStyle name="Input [yellow] 2 4 3 3 3" xfId="17842"/>
    <cellStyle name="Input [yellow] 2 4 3 3 4" xfId="17843"/>
    <cellStyle name="Input [yellow] 2 4 3 4" xfId="17844"/>
    <cellStyle name="Input [yellow] 2 4 3 4 2" xfId="17845"/>
    <cellStyle name="Input [yellow] 2 4 3 4 3" xfId="17846"/>
    <cellStyle name="Input [yellow] 2 4 3 4 4" xfId="17847"/>
    <cellStyle name="Input [yellow] 2 4 3 5" xfId="17848"/>
    <cellStyle name="Input [yellow] 2 4 3 5 2" xfId="17849"/>
    <cellStyle name="Input [yellow] 2 4 3 5 3" xfId="17850"/>
    <cellStyle name="Input [yellow] 2 4 3 5 4" xfId="17851"/>
    <cellStyle name="Input [yellow] 2 4 3 6" xfId="17852"/>
    <cellStyle name="Input [yellow] 2 4 3 6 2" xfId="17853"/>
    <cellStyle name="Input [yellow] 2 4 3 6 3" xfId="17854"/>
    <cellStyle name="Input [yellow] 2 4 3 7" xfId="17855"/>
    <cellStyle name="Input [yellow] 2 4 3 8" xfId="17856"/>
    <cellStyle name="Input [yellow] 2 4 4" xfId="17857"/>
    <cellStyle name="Input [yellow] 2 4 4 2" xfId="17858"/>
    <cellStyle name="Input [yellow] 2 4 4 2 2" xfId="17859"/>
    <cellStyle name="Input [yellow] 2 4 4 2 3" xfId="17860"/>
    <cellStyle name="Input [yellow] 2 4 4 2 4" xfId="17861"/>
    <cellStyle name="Input [yellow] 2 4 4 3" xfId="17862"/>
    <cellStyle name="Input [yellow] 2 4 4 3 2" xfId="17863"/>
    <cellStyle name="Input [yellow] 2 4 4 3 3" xfId="17864"/>
    <cellStyle name="Input [yellow] 2 4 4 3 4" xfId="17865"/>
    <cellStyle name="Input [yellow] 2 4 4 4" xfId="17866"/>
    <cellStyle name="Input [yellow] 2 4 4 4 2" xfId="17867"/>
    <cellStyle name="Input [yellow] 2 4 4 4 3" xfId="17868"/>
    <cellStyle name="Input [yellow] 2 4 4 4 4" xfId="17869"/>
    <cellStyle name="Input [yellow] 2 4 4 5" xfId="17870"/>
    <cellStyle name="Input [yellow] 2 4 4 5 2" xfId="17871"/>
    <cellStyle name="Input [yellow] 2 4 4 5 3" xfId="17872"/>
    <cellStyle name="Input [yellow] 2 4 4 5 4" xfId="17873"/>
    <cellStyle name="Input [yellow] 2 4 4 6" xfId="17874"/>
    <cellStyle name="Input [yellow] 2 4 4 6 2" xfId="17875"/>
    <cellStyle name="Input [yellow] 2 4 4 6 3" xfId="17876"/>
    <cellStyle name="Input [yellow] 2 4 4 7" xfId="17877"/>
    <cellStyle name="Input [yellow] 2 4 4 8" xfId="17878"/>
    <cellStyle name="Input [yellow] 2 4 5" xfId="17879"/>
    <cellStyle name="Input [yellow] 2 4 5 2" xfId="17880"/>
    <cellStyle name="Input [yellow] 2 4 5 3" xfId="17881"/>
    <cellStyle name="Input [yellow] 2 4 5 4" xfId="17882"/>
    <cellStyle name="Input [yellow] 2 4 6" xfId="17883"/>
    <cellStyle name="Input [yellow] 2 4 6 2" xfId="17884"/>
    <cellStyle name="Input [yellow] 2 4 6 3" xfId="17885"/>
    <cellStyle name="Input [yellow] 2 4 6 4" xfId="17886"/>
    <cellStyle name="Input [yellow] 2 4 7" xfId="17887"/>
    <cellStyle name="Input [yellow] 2 4 7 2" xfId="17888"/>
    <cellStyle name="Input [yellow] 2 4 7 3" xfId="17889"/>
    <cellStyle name="Input [yellow] 2 4 7 4" xfId="17890"/>
    <cellStyle name="Input [yellow] 2 4 8" xfId="17891"/>
    <cellStyle name="Input [yellow] 2 4 8 2" xfId="17892"/>
    <cellStyle name="Input [yellow] 2 4 8 3" xfId="17893"/>
    <cellStyle name="Input [yellow] 2 4 8 4" xfId="17894"/>
    <cellStyle name="Input [yellow] 2 4 9" xfId="17895"/>
    <cellStyle name="Input [yellow] 2 4 9 2" xfId="17896"/>
    <cellStyle name="Input [yellow] 2 4 9 3" xfId="17897"/>
    <cellStyle name="Input [yellow] 2 4 9 4" xfId="17898"/>
    <cellStyle name="Input [yellow] 2 5" xfId="17899"/>
    <cellStyle name="Input [yellow] 2 5 2" xfId="17900"/>
    <cellStyle name="Input [yellow] 2 5 2 2" xfId="17901"/>
    <cellStyle name="Input [yellow] 2 5 2 3" xfId="17902"/>
    <cellStyle name="Input [yellow] 2 5 2 4" xfId="17903"/>
    <cellStyle name="Input [yellow] 2 5 3" xfId="17904"/>
    <cellStyle name="Input [yellow] 2 5 3 2" xfId="17905"/>
    <cellStyle name="Input [yellow] 2 5 3 3" xfId="17906"/>
    <cellStyle name="Input [yellow] 2 5 3 4" xfId="17907"/>
    <cellStyle name="Input [yellow] 2 5 4" xfId="17908"/>
    <cellStyle name="Input [yellow] 2 5 4 2" xfId="17909"/>
    <cellStyle name="Input [yellow] 2 5 4 3" xfId="17910"/>
    <cellStyle name="Input [yellow] 2 5 4 4" xfId="17911"/>
    <cellStyle name="Input [yellow] 2 5 5" xfId="17912"/>
    <cellStyle name="Input [yellow] 2 5 5 2" xfId="17913"/>
    <cellStyle name="Input [yellow] 2 5 5 3" xfId="17914"/>
    <cellStyle name="Input [yellow] 2 5 5 4" xfId="17915"/>
    <cellStyle name="Input [yellow] 2 5 6" xfId="17916"/>
    <cellStyle name="Input [yellow] 2 5 6 2" xfId="17917"/>
    <cellStyle name="Input [yellow] 2 5 6 3" xfId="17918"/>
    <cellStyle name="Input [yellow] 2 5 7" xfId="17919"/>
    <cellStyle name="Input [yellow] 2 5 8" xfId="17920"/>
    <cellStyle name="Input [yellow] 2 6" xfId="17921"/>
    <cellStyle name="Input [yellow] 2 6 2" xfId="17922"/>
    <cellStyle name="Input [yellow] 2 6 2 2" xfId="17923"/>
    <cellStyle name="Input [yellow] 2 6 2 3" xfId="17924"/>
    <cellStyle name="Input [yellow] 2 6 2 4" xfId="17925"/>
    <cellStyle name="Input [yellow] 2 6 3" xfId="17926"/>
    <cellStyle name="Input [yellow] 2 6 3 2" xfId="17927"/>
    <cellStyle name="Input [yellow] 2 6 3 3" xfId="17928"/>
    <cellStyle name="Input [yellow] 2 6 3 4" xfId="17929"/>
    <cellStyle name="Input [yellow] 2 6 4" xfId="17930"/>
    <cellStyle name="Input [yellow] 2 6 4 2" xfId="17931"/>
    <cellStyle name="Input [yellow] 2 6 4 3" xfId="17932"/>
    <cellStyle name="Input [yellow] 2 6 4 4" xfId="17933"/>
    <cellStyle name="Input [yellow] 2 6 5" xfId="17934"/>
    <cellStyle name="Input [yellow] 2 6 5 2" xfId="17935"/>
    <cellStyle name="Input [yellow] 2 6 5 3" xfId="17936"/>
    <cellStyle name="Input [yellow] 2 6 5 4" xfId="17937"/>
    <cellStyle name="Input [yellow] 2 6 6" xfId="17938"/>
    <cellStyle name="Input [yellow] 2 6 6 2" xfId="17939"/>
    <cellStyle name="Input [yellow] 2 6 6 3" xfId="17940"/>
    <cellStyle name="Input [yellow] 2 6 7" xfId="17941"/>
    <cellStyle name="Input [yellow] 2 6 8" xfId="17942"/>
    <cellStyle name="Input [yellow] 2 7" xfId="17943"/>
    <cellStyle name="Input [yellow] 2_BallGrid" xfId="17944"/>
    <cellStyle name="Input [yellow] 3" xfId="17945"/>
    <cellStyle name="Input [yellow] 3 2" xfId="17946"/>
    <cellStyle name="Input [yellow] 3 2 2" xfId="17947"/>
    <cellStyle name="Input [yellow] 3 2 2 10" xfId="17948"/>
    <cellStyle name="Input [yellow] 3 2 2 11" xfId="17949"/>
    <cellStyle name="Input [yellow] 3 2 2 2" xfId="17950"/>
    <cellStyle name="Input [yellow] 3 2 2 2 2" xfId="17951"/>
    <cellStyle name="Input [yellow] 3 2 2 2 2 2" xfId="17952"/>
    <cellStyle name="Input [yellow] 3 2 2 2 2 3" xfId="17953"/>
    <cellStyle name="Input [yellow] 3 2 2 2 2 4" xfId="17954"/>
    <cellStyle name="Input [yellow] 3 2 2 2 3" xfId="17955"/>
    <cellStyle name="Input [yellow] 3 2 2 2 3 2" xfId="17956"/>
    <cellStyle name="Input [yellow] 3 2 2 2 3 3" xfId="17957"/>
    <cellStyle name="Input [yellow] 3 2 2 2 3 4" xfId="17958"/>
    <cellStyle name="Input [yellow] 3 2 2 2 4" xfId="17959"/>
    <cellStyle name="Input [yellow] 3 2 2 2 4 2" xfId="17960"/>
    <cellStyle name="Input [yellow] 3 2 2 2 4 3" xfId="17961"/>
    <cellStyle name="Input [yellow] 3 2 2 2 4 4" xfId="17962"/>
    <cellStyle name="Input [yellow] 3 2 2 2 5" xfId="17963"/>
    <cellStyle name="Input [yellow] 3 2 2 2 5 2" xfId="17964"/>
    <cellStyle name="Input [yellow] 3 2 2 2 5 3" xfId="17965"/>
    <cellStyle name="Input [yellow] 3 2 2 2 5 4" xfId="17966"/>
    <cellStyle name="Input [yellow] 3 2 2 2 6" xfId="17967"/>
    <cellStyle name="Input [yellow] 3 2 2 2 6 2" xfId="17968"/>
    <cellStyle name="Input [yellow] 3 2 2 2 6 3" xfId="17969"/>
    <cellStyle name="Input [yellow] 3 2 2 2 7" xfId="17970"/>
    <cellStyle name="Input [yellow] 3 2 2 2 8" xfId="17971"/>
    <cellStyle name="Input [yellow] 3 2 2 3" xfId="17972"/>
    <cellStyle name="Input [yellow] 3 2 2 3 2" xfId="17973"/>
    <cellStyle name="Input [yellow] 3 2 2 3 2 2" xfId="17974"/>
    <cellStyle name="Input [yellow] 3 2 2 3 2 3" xfId="17975"/>
    <cellStyle name="Input [yellow] 3 2 2 3 2 4" xfId="17976"/>
    <cellStyle name="Input [yellow] 3 2 2 3 3" xfId="17977"/>
    <cellStyle name="Input [yellow] 3 2 2 3 3 2" xfId="17978"/>
    <cellStyle name="Input [yellow] 3 2 2 3 3 3" xfId="17979"/>
    <cellStyle name="Input [yellow] 3 2 2 3 3 4" xfId="17980"/>
    <cellStyle name="Input [yellow] 3 2 2 3 4" xfId="17981"/>
    <cellStyle name="Input [yellow] 3 2 2 3 4 2" xfId="17982"/>
    <cellStyle name="Input [yellow] 3 2 2 3 4 3" xfId="17983"/>
    <cellStyle name="Input [yellow] 3 2 2 3 4 4" xfId="17984"/>
    <cellStyle name="Input [yellow] 3 2 2 3 5" xfId="17985"/>
    <cellStyle name="Input [yellow] 3 2 2 3 5 2" xfId="17986"/>
    <cellStyle name="Input [yellow] 3 2 2 3 5 3" xfId="17987"/>
    <cellStyle name="Input [yellow] 3 2 2 3 5 4" xfId="17988"/>
    <cellStyle name="Input [yellow] 3 2 2 3 6" xfId="17989"/>
    <cellStyle name="Input [yellow] 3 2 2 3 6 2" xfId="17990"/>
    <cellStyle name="Input [yellow] 3 2 2 3 6 3" xfId="17991"/>
    <cellStyle name="Input [yellow] 3 2 2 3 7" xfId="17992"/>
    <cellStyle name="Input [yellow] 3 2 2 3 8" xfId="17993"/>
    <cellStyle name="Input [yellow] 3 2 2 4" xfId="17994"/>
    <cellStyle name="Input [yellow] 3 2 2 4 2" xfId="17995"/>
    <cellStyle name="Input [yellow] 3 2 2 4 2 2" xfId="17996"/>
    <cellStyle name="Input [yellow] 3 2 2 4 2 3" xfId="17997"/>
    <cellStyle name="Input [yellow] 3 2 2 4 2 4" xfId="17998"/>
    <cellStyle name="Input [yellow] 3 2 2 4 3" xfId="17999"/>
    <cellStyle name="Input [yellow] 3 2 2 4 3 2" xfId="18000"/>
    <cellStyle name="Input [yellow] 3 2 2 4 3 3" xfId="18001"/>
    <cellStyle name="Input [yellow] 3 2 2 4 3 4" xfId="18002"/>
    <cellStyle name="Input [yellow] 3 2 2 4 4" xfId="18003"/>
    <cellStyle name="Input [yellow] 3 2 2 4 4 2" xfId="18004"/>
    <cellStyle name="Input [yellow] 3 2 2 4 4 3" xfId="18005"/>
    <cellStyle name="Input [yellow] 3 2 2 4 4 4" xfId="18006"/>
    <cellStyle name="Input [yellow] 3 2 2 4 5" xfId="18007"/>
    <cellStyle name="Input [yellow] 3 2 2 4 5 2" xfId="18008"/>
    <cellStyle name="Input [yellow] 3 2 2 4 5 3" xfId="18009"/>
    <cellStyle name="Input [yellow] 3 2 2 4 5 4" xfId="18010"/>
    <cellStyle name="Input [yellow] 3 2 2 4 6" xfId="18011"/>
    <cellStyle name="Input [yellow] 3 2 2 4 6 2" xfId="18012"/>
    <cellStyle name="Input [yellow] 3 2 2 4 6 3" xfId="18013"/>
    <cellStyle name="Input [yellow] 3 2 2 4 7" xfId="18014"/>
    <cellStyle name="Input [yellow] 3 2 2 4 8" xfId="18015"/>
    <cellStyle name="Input [yellow] 3 2 2 5" xfId="18016"/>
    <cellStyle name="Input [yellow] 3 2 2 5 2" xfId="18017"/>
    <cellStyle name="Input [yellow] 3 2 2 5 3" xfId="18018"/>
    <cellStyle name="Input [yellow] 3 2 2 5 4" xfId="18019"/>
    <cellStyle name="Input [yellow] 3 2 2 6" xfId="18020"/>
    <cellStyle name="Input [yellow] 3 2 2 6 2" xfId="18021"/>
    <cellStyle name="Input [yellow] 3 2 2 6 3" xfId="18022"/>
    <cellStyle name="Input [yellow] 3 2 2 6 4" xfId="18023"/>
    <cellStyle name="Input [yellow] 3 2 2 7" xfId="18024"/>
    <cellStyle name="Input [yellow] 3 2 2 7 2" xfId="18025"/>
    <cellStyle name="Input [yellow] 3 2 2 7 3" xfId="18026"/>
    <cellStyle name="Input [yellow] 3 2 2 7 4" xfId="18027"/>
    <cellStyle name="Input [yellow] 3 2 2 8" xfId="18028"/>
    <cellStyle name="Input [yellow] 3 2 2 8 2" xfId="18029"/>
    <cellStyle name="Input [yellow] 3 2 2 8 3" xfId="18030"/>
    <cellStyle name="Input [yellow] 3 2 2 8 4" xfId="18031"/>
    <cellStyle name="Input [yellow] 3 2 2 9" xfId="18032"/>
    <cellStyle name="Input [yellow] 3 2 2 9 2" xfId="18033"/>
    <cellStyle name="Input [yellow] 3 2 2 9 3" xfId="18034"/>
    <cellStyle name="Input [yellow] 3 2 2 9 4" xfId="18035"/>
    <cellStyle name="Input [yellow] 3 2 3" xfId="18036"/>
    <cellStyle name="Input [yellow] 3 2 3 2" xfId="18037"/>
    <cellStyle name="Input [yellow] 3 2 3 2 2" xfId="18038"/>
    <cellStyle name="Input [yellow] 3 2 3 2 3" xfId="18039"/>
    <cellStyle name="Input [yellow] 3 2 3 2 4" xfId="18040"/>
    <cellStyle name="Input [yellow] 3 2 3 3" xfId="18041"/>
    <cellStyle name="Input [yellow] 3 2 3 3 2" xfId="18042"/>
    <cellStyle name="Input [yellow] 3 2 3 3 3" xfId="18043"/>
    <cellStyle name="Input [yellow] 3 2 3 3 4" xfId="18044"/>
    <cellStyle name="Input [yellow] 3 2 3 4" xfId="18045"/>
    <cellStyle name="Input [yellow] 3 2 3 4 2" xfId="18046"/>
    <cellStyle name="Input [yellow] 3 2 3 4 3" xfId="18047"/>
    <cellStyle name="Input [yellow] 3 2 3 4 4" xfId="18048"/>
    <cellStyle name="Input [yellow] 3 2 3 5" xfId="18049"/>
    <cellStyle name="Input [yellow] 3 2 3 5 2" xfId="18050"/>
    <cellStyle name="Input [yellow] 3 2 3 5 3" xfId="18051"/>
    <cellStyle name="Input [yellow] 3 2 3 5 4" xfId="18052"/>
    <cellStyle name="Input [yellow] 3 2 3 6" xfId="18053"/>
    <cellStyle name="Input [yellow] 3 2 3 6 2" xfId="18054"/>
    <cellStyle name="Input [yellow] 3 2 3 6 3" xfId="18055"/>
    <cellStyle name="Input [yellow] 3 2 3 7" xfId="18056"/>
    <cellStyle name="Input [yellow] 3 2 3 8" xfId="18057"/>
    <cellStyle name="Input [yellow] 3 2 4" xfId="18058"/>
    <cellStyle name="Input [yellow] 3 2 4 2" xfId="18059"/>
    <cellStyle name="Input [yellow] 3 2 4 2 2" xfId="18060"/>
    <cellStyle name="Input [yellow] 3 2 4 2 3" xfId="18061"/>
    <cellStyle name="Input [yellow] 3 2 4 2 4" xfId="18062"/>
    <cellStyle name="Input [yellow] 3 2 4 3" xfId="18063"/>
    <cellStyle name="Input [yellow] 3 2 4 3 2" xfId="18064"/>
    <cellStyle name="Input [yellow] 3 2 4 3 3" xfId="18065"/>
    <cellStyle name="Input [yellow] 3 2 4 3 4" xfId="18066"/>
    <cellStyle name="Input [yellow] 3 2 4 4" xfId="18067"/>
    <cellStyle name="Input [yellow] 3 2 4 4 2" xfId="18068"/>
    <cellStyle name="Input [yellow] 3 2 4 4 3" xfId="18069"/>
    <cellStyle name="Input [yellow] 3 2 4 4 4" xfId="18070"/>
    <cellStyle name="Input [yellow] 3 2 4 5" xfId="18071"/>
    <cellStyle name="Input [yellow] 3 2 4 5 2" xfId="18072"/>
    <cellStyle name="Input [yellow] 3 2 4 5 3" xfId="18073"/>
    <cellStyle name="Input [yellow] 3 2 4 5 4" xfId="18074"/>
    <cellStyle name="Input [yellow] 3 2 4 6" xfId="18075"/>
    <cellStyle name="Input [yellow] 3 2 4 6 2" xfId="18076"/>
    <cellStyle name="Input [yellow] 3 2 4 6 3" xfId="18077"/>
    <cellStyle name="Input [yellow] 3 2 4 7" xfId="18078"/>
    <cellStyle name="Input [yellow] 3 2 4 8" xfId="18079"/>
    <cellStyle name="Input [yellow] 3 2 5" xfId="18080"/>
    <cellStyle name="Input [yellow] 3 3" xfId="18081"/>
    <cellStyle name="Input [yellow] 3 3 2" xfId="18082"/>
    <cellStyle name="Input [yellow] 3 3 2 10" xfId="18083"/>
    <cellStyle name="Input [yellow] 3 3 2 11" xfId="18084"/>
    <cellStyle name="Input [yellow] 3 3 2 2" xfId="18085"/>
    <cellStyle name="Input [yellow] 3 3 2 2 2" xfId="18086"/>
    <cellStyle name="Input [yellow] 3 3 2 2 2 2" xfId="18087"/>
    <cellStyle name="Input [yellow] 3 3 2 2 2 3" xfId="18088"/>
    <cellStyle name="Input [yellow] 3 3 2 2 2 4" xfId="18089"/>
    <cellStyle name="Input [yellow] 3 3 2 2 3" xfId="18090"/>
    <cellStyle name="Input [yellow] 3 3 2 2 3 2" xfId="18091"/>
    <cellStyle name="Input [yellow] 3 3 2 2 3 3" xfId="18092"/>
    <cellStyle name="Input [yellow] 3 3 2 2 3 4" xfId="18093"/>
    <cellStyle name="Input [yellow] 3 3 2 2 4" xfId="18094"/>
    <cellStyle name="Input [yellow] 3 3 2 2 4 2" xfId="18095"/>
    <cellStyle name="Input [yellow] 3 3 2 2 4 3" xfId="18096"/>
    <cellStyle name="Input [yellow] 3 3 2 2 4 4" xfId="18097"/>
    <cellStyle name="Input [yellow] 3 3 2 2 5" xfId="18098"/>
    <cellStyle name="Input [yellow] 3 3 2 2 5 2" xfId="18099"/>
    <cellStyle name="Input [yellow] 3 3 2 2 5 3" xfId="18100"/>
    <cellStyle name="Input [yellow] 3 3 2 2 5 4" xfId="18101"/>
    <cellStyle name="Input [yellow] 3 3 2 2 6" xfId="18102"/>
    <cellStyle name="Input [yellow] 3 3 2 2 6 2" xfId="18103"/>
    <cellStyle name="Input [yellow] 3 3 2 2 6 3" xfId="18104"/>
    <cellStyle name="Input [yellow] 3 3 2 2 7" xfId="18105"/>
    <cellStyle name="Input [yellow] 3 3 2 2 8" xfId="18106"/>
    <cellStyle name="Input [yellow] 3 3 2 3" xfId="18107"/>
    <cellStyle name="Input [yellow] 3 3 2 3 2" xfId="18108"/>
    <cellStyle name="Input [yellow] 3 3 2 3 2 2" xfId="18109"/>
    <cellStyle name="Input [yellow] 3 3 2 3 2 3" xfId="18110"/>
    <cellStyle name="Input [yellow] 3 3 2 3 2 4" xfId="18111"/>
    <cellStyle name="Input [yellow] 3 3 2 3 3" xfId="18112"/>
    <cellStyle name="Input [yellow] 3 3 2 3 3 2" xfId="18113"/>
    <cellStyle name="Input [yellow] 3 3 2 3 3 3" xfId="18114"/>
    <cellStyle name="Input [yellow] 3 3 2 3 3 4" xfId="18115"/>
    <cellStyle name="Input [yellow] 3 3 2 3 4" xfId="18116"/>
    <cellStyle name="Input [yellow] 3 3 2 3 4 2" xfId="18117"/>
    <cellStyle name="Input [yellow] 3 3 2 3 4 3" xfId="18118"/>
    <cellStyle name="Input [yellow] 3 3 2 3 4 4" xfId="18119"/>
    <cellStyle name="Input [yellow] 3 3 2 3 5" xfId="18120"/>
    <cellStyle name="Input [yellow] 3 3 2 3 5 2" xfId="18121"/>
    <cellStyle name="Input [yellow] 3 3 2 3 5 3" xfId="18122"/>
    <cellStyle name="Input [yellow] 3 3 2 3 5 4" xfId="18123"/>
    <cellStyle name="Input [yellow] 3 3 2 3 6" xfId="18124"/>
    <cellStyle name="Input [yellow] 3 3 2 3 6 2" xfId="18125"/>
    <cellStyle name="Input [yellow] 3 3 2 3 6 3" xfId="18126"/>
    <cellStyle name="Input [yellow] 3 3 2 3 7" xfId="18127"/>
    <cellStyle name="Input [yellow] 3 3 2 3 8" xfId="18128"/>
    <cellStyle name="Input [yellow] 3 3 2 4" xfId="18129"/>
    <cellStyle name="Input [yellow] 3 3 2 4 2" xfId="18130"/>
    <cellStyle name="Input [yellow] 3 3 2 4 2 2" xfId="18131"/>
    <cellStyle name="Input [yellow] 3 3 2 4 2 3" xfId="18132"/>
    <cellStyle name="Input [yellow] 3 3 2 4 2 4" xfId="18133"/>
    <cellStyle name="Input [yellow] 3 3 2 4 3" xfId="18134"/>
    <cellStyle name="Input [yellow] 3 3 2 4 3 2" xfId="18135"/>
    <cellStyle name="Input [yellow] 3 3 2 4 3 3" xfId="18136"/>
    <cellStyle name="Input [yellow] 3 3 2 4 3 4" xfId="18137"/>
    <cellStyle name="Input [yellow] 3 3 2 4 4" xfId="18138"/>
    <cellStyle name="Input [yellow] 3 3 2 4 4 2" xfId="18139"/>
    <cellStyle name="Input [yellow] 3 3 2 4 4 3" xfId="18140"/>
    <cellStyle name="Input [yellow] 3 3 2 4 4 4" xfId="18141"/>
    <cellStyle name="Input [yellow] 3 3 2 4 5" xfId="18142"/>
    <cellStyle name="Input [yellow] 3 3 2 4 5 2" xfId="18143"/>
    <cellStyle name="Input [yellow] 3 3 2 4 5 3" xfId="18144"/>
    <cellStyle name="Input [yellow] 3 3 2 4 5 4" xfId="18145"/>
    <cellStyle name="Input [yellow] 3 3 2 4 6" xfId="18146"/>
    <cellStyle name="Input [yellow] 3 3 2 4 6 2" xfId="18147"/>
    <cellStyle name="Input [yellow] 3 3 2 4 6 3" xfId="18148"/>
    <cellStyle name="Input [yellow] 3 3 2 4 7" xfId="18149"/>
    <cellStyle name="Input [yellow] 3 3 2 4 8" xfId="18150"/>
    <cellStyle name="Input [yellow] 3 3 2 5" xfId="18151"/>
    <cellStyle name="Input [yellow] 3 3 2 5 2" xfId="18152"/>
    <cellStyle name="Input [yellow] 3 3 2 5 3" xfId="18153"/>
    <cellStyle name="Input [yellow] 3 3 2 5 4" xfId="18154"/>
    <cellStyle name="Input [yellow] 3 3 2 6" xfId="18155"/>
    <cellStyle name="Input [yellow] 3 3 2 6 2" xfId="18156"/>
    <cellStyle name="Input [yellow] 3 3 2 6 3" xfId="18157"/>
    <cellStyle name="Input [yellow] 3 3 2 6 4" xfId="18158"/>
    <cellStyle name="Input [yellow] 3 3 2 7" xfId="18159"/>
    <cellStyle name="Input [yellow] 3 3 2 7 2" xfId="18160"/>
    <cellStyle name="Input [yellow] 3 3 2 7 3" xfId="18161"/>
    <cellStyle name="Input [yellow] 3 3 2 7 4" xfId="18162"/>
    <cellStyle name="Input [yellow] 3 3 2 8" xfId="18163"/>
    <cellStyle name="Input [yellow] 3 3 2 8 2" xfId="18164"/>
    <cellStyle name="Input [yellow] 3 3 2 8 3" xfId="18165"/>
    <cellStyle name="Input [yellow] 3 3 2 8 4" xfId="18166"/>
    <cellStyle name="Input [yellow] 3 3 2 9" xfId="18167"/>
    <cellStyle name="Input [yellow] 3 3 2 9 2" xfId="18168"/>
    <cellStyle name="Input [yellow] 3 3 2 9 3" xfId="18169"/>
    <cellStyle name="Input [yellow] 3 3 2 9 4" xfId="18170"/>
    <cellStyle name="Input [yellow] 3 3 3" xfId="18171"/>
    <cellStyle name="Input [yellow] 3 3 3 2" xfId="18172"/>
    <cellStyle name="Input [yellow] 3 3 3 2 2" xfId="18173"/>
    <cellStyle name="Input [yellow] 3 3 3 2 3" xfId="18174"/>
    <cellStyle name="Input [yellow] 3 3 3 2 4" xfId="18175"/>
    <cellStyle name="Input [yellow] 3 3 3 3" xfId="18176"/>
    <cellStyle name="Input [yellow] 3 3 3 3 2" xfId="18177"/>
    <cellStyle name="Input [yellow] 3 3 3 3 3" xfId="18178"/>
    <cellStyle name="Input [yellow] 3 3 3 3 4" xfId="18179"/>
    <cellStyle name="Input [yellow] 3 3 3 4" xfId="18180"/>
    <cellStyle name="Input [yellow] 3 3 3 4 2" xfId="18181"/>
    <cellStyle name="Input [yellow] 3 3 3 4 3" xfId="18182"/>
    <cellStyle name="Input [yellow] 3 3 3 4 4" xfId="18183"/>
    <cellStyle name="Input [yellow] 3 3 3 5" xfId="18184"/>
    <cellStyle name="Input [yellow] 3 3 3 5 2" xfId="18185"/>
    <cellStyle name="Input [yellow] 3 3 3 5 3" xfId="18186"/>
    <cellStyle name="Input [yellow] 3 3 3 5 4" xfId="18187"/>
    <cellStyle name="Input [yellow] 3 3 3 6" xfId="18188"/>
    <cellStyle name="Input [yellow] 3 3 3 6 2" xfId="18189"/>
    <cellStyle name="Input [yellow] 3 3 3 6 3" xfId="18190"/>
    <cellStyle name="Input [yellow] 3 3 3 7" xfId="18191"/>
    <cellStyle name="Input [yellow] 3 3 3 8" xfId="18192"/>
    <cellStyle name="Input [yellow] 3 3 4" xfId="18193"/>
    <cellStyle name="Input [yellow] 3 3 4 2" xfId="18194"/>
    <cellStyle name="Input [yellow] 3 3 4 2 2" xfId="18195"/>
    <cellStyle name="Input [yellow] 3 3 4 2 3" xfId="18196"/>
    <cellStyle name="Input [yellow] 3 3 4 2 4" xfId="18197"/>
    <cellStyle name="Input [yellow] 3 3 4 3" xfId="18198"/>
    <cellStyle name="Input [yellow] 3 3 4 3 2" xfId="18199"/>
    <cellStyle name="Input [yellow] 3 3 4 3 3" xfId="18200"/>
    <cellStyle name="Input [yellow] 3 3 4 3 4" xfId="18201"/>
    <cellStyle name="Input [yellow] 3 3 4 4" xfId="18202"/>
    <cellStyle name="Input [yellow] 3 3 4 4 2" xfId="18203"/>
    <cellStyle name="Input [yellow] 3 3 4 4 3" xfId="18204"/>
    <cellStyle name="Input [yellow] 3 3 4 4 4" xfId="18205"/>
    <cellStyle name="Input [yellow] 3 3 4 5" xfId="18206"/>
    <cellStyle name="Input [yellow] 3 3 4 5 2" xfId="18207"/>
    <cellStyle name="Input [yellow] 3 3 4 5 3" xfId="18208"/>
    <cellStyle name="Input [yellow] 3 3 4 5 4" xfId="18209"/>
    <cellStyle name="Input [yellow] 3 3 4 6" xfId="18210"/>
    <cellStyle name="Input [yellow] 3 3 4 6 2" xfId="18211"/>
    <cellStyle name="Input [yellow] 3 3 4 6 3" xfId="18212"/>
    <cellStyle name="Input [yellow] 3 3 4 7" xfId="18213"/>
    <cellStyle name="Input [yellow] 3 3 4 8" xfId="18214"/>
    <cellStyle name="Input [yellow] 3 4" xfId="18215"/>
    <cellStyle name="Input [yellow] 3 4 10" xfId="18216"/>
    <cellStyle name="Input [yellow] 3 4 11" xfId="18217"/>
    <cellStyle name="Input [yellow] 3 4 2" xfId="18218"/>
    <cellStyle name="Input [yellow] 3 4 2 2" xfId="18219"/>
    <cellStyle name="Input [yellow] 3 4 2 2 2" xfId="18220"/>
    <cellStyle name="Input [yellow] 3 4 2 2 3" xfId="18221"/>
    <cellStyle name="Input [yellow] 3 4 2 2 4" xfId="18222"/>
    <cellStyle name="Input [yellow] 3 4 2 3" xfId="18223"/>
    <cellStyle name="Input [yellow] 3 4 2 3 2" xfId="18224"/>
    <cellStyle name="Input [yellow] 3 4 2 3 3" xfId="18225"/>
    <cellStyle name="Input [yellow] 3 4 2 3 4" xfId="18226"/>
    <cellStyle name="Input [yellow] 3 4 2 4" xfId="18227"/>
    <cellStyle name="Input [yellow] 3 4 2 4 2" xfId="18228"/>
    <cellStyle name="Input [yellow] 3 4 2 4 3" xfId="18229"/>
    <cellStyle name="Input [yellow] 3 4 2 4 4" xfId="18230"/>
    <cellStyle name="Input [yellow] 3 4 2 5" xfId="18231"/>
    <cellStyle name="Input [yellow] 3 4 2 5 2" xfId="18232"/>
    <cellStyle name="Input [yellow] 3 4 2 5 3" xfId="18233"/>
    <cellStyle name="Input [yellow] 3 4 2 5 4" xfId="18234"/>
    <cellStyle name="Input [yellow] 3 4 2 6" xfId="18235"/>
    <cellStyle name="Input [yellow] 3 4 2 6 2" xfId="18236"/>
    <cellStyle name="Input [yellow] 3 4 2 6 3" xfId="18237"/>
    <cellStyle name="Input [yellow] 3 4 2 7" xfId="18238"/>
    <cellStyle name="Input [yellow] 3 4 2 8" xfId="18239"/>
    <cellStyle name="Input [yellow] 3 4 3" xfId="18240"/>
    <cellStyle name="Input [yellow] 3 4 3 2" xfId="18241"/>
    <cellStyle name="Input [yellow] 3 4 3 2 2" xfId="18242"/>
    <cellStyle name="Input [yellow] 3 4 3 2 3" xfId="18243"/>
    <cellStyle name="Input [yellow] 3 4 3 2 4" xfId="18244"/>
    <cellStyle name="Input [yellow] 3 4 3 3" xfId="18245"/>
    <cellStyle name="Input [yellow] 3 4 3 3 2" xfId="18246"/>
    <cellStyle name="Input [yellow] 3 4 3 3 3" xfId="18247"/>
    <cellStyle name="Input [yellow] 3 4 3 3 4" xfId="18248"/>
    <cellStyle name="Input [yellow] 3 4 3 4" xfId="18249"/>
    <cellStyle name="Input [yellow] 3 4 3 4 2" xfId="18250"/>
    <cellStyle name="Input [yellow] 3 4 3 4 3" xfId="18251"/>
    <cellStyle name="Input [yellow] 3 4 3 4 4" xfId="18252"/>
    <cellStyle name="Input [yellow] 3 4 3 5" xfId="18253"/>
    <cellStyle name="Input [yellow] 3 4 3 5 2" xfId="18254"/>
    <cellStyle name="Input [yellow] 3 4 3 5 3" xfId="18255"/>
    <cellStyle name="Input [yellow] 3 4 3 5 4" xfId="18256"/>
    <cellStyle name="Input [yellow] 3 4 3 6" xfId="18257"/>
    <cellStyle name="Input [yellow] 3 4 3 6 2" xfId="18258"/>
    <cellStyle name="Input [yellow] 3 4 3 6 3" xfId="18259"/>
    <cellStyle name="Input [yellow] 3 4 3 7" xfId="18260"/>
    <cellStyle name="Input [yellow] 3 4 3 8" xfId="18261"/>
    <cellStyle name="Input [yellow] 3 4 4" xfId="18262"/>
    <cellStyle name="Input [yellow] 3 4 4 2" xfId="18263"/>
    <cellStyle name="Input [yellow] 3 4 4 2 2" xfId="18264"/>
    <cellStyle name="Input [yellow] 3 4 4 2 3" xfId="18265"/>
    <cellStyle name="Input [yellow] 3 4 4 2 4" xfId="18266"/>
    <cellStyle name="Input [yellow] 3 4 4 3" xfId="18267"/>
    <cellStyle name="Input [yellow] 3 4 4 3 2" xfId="18268"/>
    <cellStyle name="Input [yellow] 3 4 4 3 3" xfId="18269"/>
    <cellStyle name="Input [yellow] 3 4 4 3 4" xfId="18270"/>
    <cellStyle name="Input [yellow] 3 4 4 4" xfId="18271"/>
    <cellStyle name="Input [yellow] 3 4 4 4 2" xfId="18272"/>
    <cellStyle name="Input [yellow] 3 4 4 4 3" xfId="18273"/>
    <cellStyle name="Input [yellow] 3 4 4 4 4" xfId="18274"/>
    <cellStyle name="Input [yellow] 3 4 4 5" xfId="18275"/>
    <cellStyle name="Input [yellow] 3 4 4 5 2" xfId="18276"/>
    <cellStyle name="Input [yellow] 3 4 4 5 3" xfId="18277"/>
    <cellStyle name="Input [yellow] 3 4 4 5 4" xfId="18278"/>
    <cellStyle name="Input [yellow] 3 4 4 6" xfId="18279"/>
    <cellStyle name="Input [yellow] 3 4 4 6 2" xfId="18280"/>
    <cellStyle name="Input [yellow] 3 4 4 6 3" xfId="18281"/>
    <cellStyle name="Input [yellow] 3 4 4 7" xfId="18282"/>
    <cellStyle name="Input [yellow] 3 4 4 8" xfId="18283"/>
    <cellStyle name="Input [yellow] 3 4 5" xfId="18284"/>
    <cellStyle name="Input [yellow] 3 4 5 2" xfId="18285"/>
    <cellStyle name="Input [yellow] 3 4 5 3" xfId="18286"/>
    <cellStyle name="Input [yellow] 3 4 5 4" xfId="18287"/>
    <cellStyle name="Input [yellow] 3 4 6" xfId="18288"/>
    <cellStyle name="Input [yellow] 3 4 6 2" xfId="18289"/>
    <cellStyle name="Input [yellow] 3 4 6 3" xfId="18290"/>
    <cellStyle name="Input [yellow] 3 4 6 4" xfId="18291"/>
    <cellStyle name="Input [yellow] 3 4 7" xfId="18292"/>
    <cellStyle name="Input [yellow] 3 4 7 2" xfId="18293"/>
    <cellStyle name="Input [yellow] 3 4 7 3" xfId="18294"/>
    <cellStyle name="Input [yellow] 3 4 7 4" xfId="18295"/>
    <cellStyle name="Input [yellow] 3 4 8" xfId="18296"/>
    <cellStyle name="Input [yellow] 3 4 8 2" xfId="18297"/>
    <cellStyle name="Input [yellow] 3 4 8 3" xfId="18298"/>
    <cellStyle name="Input [yellow] 3 4 8 4" xfId="18299"/>
    <cellStyle name="Input [yellow] 3 4 9" xfId="18300"/>
    <cellStyle name="Input [yellow] 3 4 9 2" xfId="18301"/>
    <cellStyle name="Input [yellow] 3 4 9 3" xfId="18302"/>
    <cellStyle name="Input [yellow] 3 4 9 4" xfId="18303"/>
    <cellStyle name="Input [yellow] 3 5" xfId="18304"/>
    <cellStyle name="Input [yellow] 3 5 2" xfId="18305"/>
    <cellStyle name="Input [yellow] 3 5 2 2" xfId="18306"/>
    <cellStyle name="Input [yellow] 3 5 2 3" xfId="18307"/>
    <cellStyle name="Input [yellow] 3 5 2 4" xfId="18308"/>
    <cellStyle name="Input [yellow] 3 5 3" xfId="18309"/>
    <cellStyle name="Input [yellow] 3 5 3 2" xfId="18310"/>
    <cellStyle name="Input [yellow] 3 5 3 3" xfId="18311"/>
    <cellStyle name="Input [yellow] 3 5 3 4" xfId="18312"/>
    <cellStyle name="Input [yellow] 3 5 4" xfId="18313"/>
    <cellStyle name="Input [yellow] 3 5 4 2" xfId="18314"/>
    <cellStyle name="Input [yellow] 3 5 4 3" xfId="18315"/>
    <cellStyle name="Input [yellow] 3 5 4 4" xfId="18316"/>
    <cellStyle name="Input [yellow] 3 5 5" xfId="18317"/>
    <cellStyle name="Input [yellow] 3 5 5 2" xfId="18318"/>
    <cellStyle name="Input [yellow] 3 5 5 3" xfId="18319"/>
    <cellStyle name="Input [yellow] 3 5 5 4" xfId="18320"/>
    <cellStyle name="Input [yellow] 3 5 6" xfId="18321"/>
    <cellStyle name="Input [yellow] 3 5 6 2" xfId="18322"/>
    <cellStyle name="Input [yellow] 3 5 6 3" xfId="18323"/>
    <cellStyle name="Input [yellow] 3 5 7" xfId="18324"/>
    <cellStyle name="Input [yellow] 3 5 8" xfId="18325"/>
    <cellStyle name="Input [yellow] 3 6" xfId="18326"/>
    <cellStyle name="Input [yellow] 3 6 2" xfId="18327"/>
    <cellStyle name="Input [yellow] 3 6 2 2" xfId="18328"/>
    <cellStyle name="Input [yellow] 3 6 2 3" xfId="18329"/>
    <cellStyle name="Input [yellow] 3 6 2 4" xfId="18330"/>
    <cellStyle name="Input [yellow] 3 6 3" xfId="18331"/>
    <cellStyle name="Input [yellow] 3 6 3 2" xfId="18332"/>
    <cellStyle name="Input [yellow] 3 6 3 3" xfId="18333"/>
    <cellStyle name="Input [yellow] 3 6 3 4" xfId="18334"/>
    <cellStyle name="Input [yellow] 3 6 4" xfId="18335"/>
    <cellStyle name="Input [yellow] 3 6 4 2" xfId="18336"/>
    <cellStyle name="Input [yellow] 3 6 4 3" xfId="18337"/>
    <cellStyle name="Input [yellow] 3 6 4 4" xfId="18338"/>
    <cellStyle name="Input [yellow] 3 6 5" xfId="18339"/>
    <cellStyle name="Input [yellow] 3 6 5 2" xfId="18340"/>
    <cellStyle name="Input [yellow] 3 6 5 3" xfId="18341"/>
    <cellStyle name="Input [yellow] 3 6 5 4" xfId="18342"/>
    <cellStyle name="Input [yellow] 3 6 6" xfId="18343"/>
    <cellStyle name="Input [yellow] 3 6 6 2" xfId="18344"/>
    <cellStyle name="Input [yellow] 3 6 6 3" xfId="18345"/>
    <cellStyle name="Input [yellow] 3 6 7" xfId="18346"/>
    <cellStyle name="Input [yellow] 3 6 8" xfId="18347"/>
    <cellStyle name="Input [yellow] 3 7" xfId="18348"/>
    <cellStyle name="Input [yellow] 3_BallGrid" xfId="18349"/>
    <cellStyle name="Input [yellow] 4" xfId="18350"/>
    <cellStyle name="Input [yellow] 4 2" xfId="18351"/>
    <cellStyle name="Input [yellow] 4 2 2" xfId="18352"/>
    <cellStyle name="Input [yellow] 4 2 2 10" xfId="18353"/>
    <cellStyle name="Input [yellow] 4 2 2 11" xfId="18354"/>
    <cellStyle name="Input [yellow] 4 2 2 2" xfId="18355"/>
    <cellStyle name="Input [yellow] 4 2 2 2 2" xfId="18356"/>
    <cellStyle name="Input [yellow] 4 2 2 2 2 2" xfId="18357"/>
    <cellStyle name="Input [yellow] 4 2 2 2 2 3" xfId="18358"/>
    <cellStyle name="Input [yellow] 4 2 2 2 2 4" xfId="18359"/>
    <cellStyle name="Input [yellow] 4 2 2 2 3" xfId="18360"/>
    <cellStyle name="Input [yellow] 4 2 2 2 3 2" xfId="18361"/>
    <cellStyle name="Input [yellow] 4 2 2 2 3 3" xfId="18362"/>
    <cellStyle name="Input [yellow] 4 2 2 2 3 4" xfId="18363"/>
    <cellStyle name="Input [yellow] 4 2 2 2 4" xfId="18364"/>
    <cellStyle name="Input [yellow] 4 2 2 2 4 2" xfId="18365"/>
    <cellStyle name="Input [yellow] 4 2 2 2 4 3" xfId="18366"/>
    <cellStyle name="Input [yellow] 4 2 2 2 4 4" xfId="18367"/>
    <cellStyle name="Input [yellow] 4 2 2 2 5" xfId="18368"/>
    <cellStyle name="Input [yellow] 4 2 2 2 5 2" xfId="18369"/>
    <cellStyle name="Input [yellow] 4 2 2 2 5 3" xfId="18370"/>
    <cellStyle name="Input [yellow] 4 2 2 2 5 4" xfId="18371"/>
    <cellStyle name="Input [yellow] 4 2 2 2 6" xfId="18372"/>
    <cellStyle name="Input [yellow] 4 2 2 2 6 2" xfId="18373"/>
    <cellStyle name="Input [yellow] 4 2 2 2 6 3" xfId="18374"/>
    <cellStyle name="Input [yellow] 4 2 2 2 7" xfId="18375"/>
    <cellStyle name="Input [yellow] 4 2 2 2 8" xfId="18376"/>
    <cellStyle name="Input [yellow] 4 2 2 3" xfId="18377"/>
    <cellStyle name="Input [yellow] 4 2 2 3 2" xfId="18378"/>
    <cellStyle name="Input [yellow] 4 2 2 3 2 2" xfId="18379"/>
    <cellStyle name="Input [yellow] 4 2 2 3 2 3" xfId="18380"/>
    <cellStyle name="Input [yellow] 4 2 2 3 2 4" xfId="18381"/>
    <cellStyle name="Input [yellow] 4 2 2 3 3" xfId="18382"/>
    <cellStyle name="Input [yellow] 4 2 2 3 3 2" xfId="18383"/>
    <cellStyle name="Input [yellow] 4 2 2 3 3 3" xfId="18384"/>
    <cellStyle name="Input [yellow] 4 2 2 3 3 4" xfId="18385"/>
    <cellStyle name="Input [yellow] 4 2 2 3 4" xfId="18386"/>
    <cellStyle name="Input [yellow] 4 2 2 3 4 2" xfId="18387"/>
    <cellStyle name="Input [yellow] 4 2 2 3 4 3" xfId="18388"/>
    <cellStyle name="Input [yellow] 4 2 2 3 4 4" xfId="18389"/>
    <cellStyle name="Input [yellow] 4 2 2 3 5" xfId="18390"/>
    <cellStyle name="Input [yellow] 4 2 2 3 5 2" xfId="18391"/>
    <cellStyle name="Input [yellow] 4 2 2 3 5 3" xfId="18392"/>
    <cellStyle name="Input [yellow] 4 2 2 3 5 4" xfId="18393"/>
    <cellStyle name="Input [yellow] 4 2 2 3 6" xfId="18394"/>
    <cellStyle name="Input [yellow] 4 2 2 3 6 2" xfId="18395"/>
    <cellStyle name="Input [yellow] 4 2 2 3 6 3" xfId="18396"/>
    <cellStyle name="Input [yellow] 4 2 2 3 7" xfId="18397"/>
    <cellStyle name="Input [yellow] 4 2 2 3 8" xfId="18398"/>
    <cellStyle name="Input [yellow] 4 2 2 4" xfId="18399"/>
    <cellStyle name="Input [yellow] 4 2 2 4 2" xfId="18400"/>
    <cellStyle name="Input [yellow] 4 2 2 4 2 2" xfId="18401"/>
    <cellStyle name="Input [yellow] 4 2 2 4 2 3" xfId="18402"/>
    <cellStyle name="Input [yellow] 4 2 2 4 2 4" xfId="18403"/>
    <cellStyle name="Input [yellow] 4 2 2 4 3" xfId="18404"/>
    <cellStyle name="Input [yellow] 4 2 2 4 3 2" xfId="18405"/>
    <cellStyle name="Input [yellow] 4 2 2 4 3 3" xfId="18406"/>
    <cellStyle name="Input [yellow] 4 2 2 4 3 4" xfId="18407"/>
    <cellStyle name="Input [yellow] 4 2 2 4 4" xfId="18408"/>
    <cellStyle name="Input [yellow] 4 2 2 4 4 2" xfId="18409"/>
    <cellStyle name="Input [yellow] 4 2 2 4 4 3" xfId="18410"/>
    <cellStyle name="Input [yellow] 4 2 2 4 4 4" xfId="18411"/>
    <cellStyle name="Input [yellow] 4 2 2 4 5" xfId="18412"/>
    <cellStyle name="Input [yellow] 4 2 2 4 5 2" xfId="18413"/>
    <cellStyle name="Input [yellow] 4 2 2 4 5 3" xfId="18414"/>
    <cellStyle name="Input [yellow] 4 2 2 4 5 4" xfId="18415"/>
    <cellStyle name="Input [yellow] 4 2 2 4 6" xfId="18416"/>
    <cellStyle name="Input [yellow] 4 2 2 4 6 2" xfId="18417"/>
    <cellStyle name="Input [yellow] 4 2 2 4 6 3" xfId="18418"/>
    <cellStyle name="Input [yellow] 4 2 2 4 7" xfId="18419"/>
    <cellStyle name="Input [yellow] 4 2 2 4 8" xfId="18420"/>
    <cellStyle name="Input [yellow] 4 2 2 5" xfId="18421"/>
    <cellStyle name="Input [yellow] 4 2 2 5 2" xfId="18422"/>
    <cellStyle name="Input [yellow] 4 2 2 5 3" xfId="18423"/>
    <cellStyle name="Input [yellow] 4 2 2 5 4" xfId="18424"/>
    <cellStyle name="Input [yellow] 4 2 2 6" xfId="18425"/>
    <cellStyle name="Input [yellow] 4 2 2 6 2" xfId="18426"/>
    <cellStyle name="Input [yellow] 4 2 2 6 3" xfId="18427"/>
    <cellStyle name="Input [yellow] 4 2 2 6 4" xfId="18428"/>
    <cellStyle name="Input [yellow] 4 2 2 7" xfId="18429"/>
    <cellStyle name="Input [yellow] 4 2 2 7 2" xfId="18430"/>
    <cellStyle name="Input [yellow] 4 2 2 7 3" xfId="18431"/>
    <cellStyle name="Input [yellow] 4 2 2 7 4" xfId="18432"/>
    <cellStyle name="Input [yellow] 4 2 2 8" xfId="18433"/>
    <cellStyle name="Input [yellow] 4 2 2 8 2" xfId="18434"/>
    <cellStyle name="Input [yellow] 4 2 2 8 3" xfId="18435"/>
    <cellStyle name="Input [yellow] 4 2 2 8 4" xfId="18436"/>
    <cellStyle name="Input [yellow] 4 2 2 9" xfId="18437"/>
    <cellStyle name="Input [yellow] 4 2 2 9 2" xfId="18438"/>
    <cellStyle name="Input [yellow] 4 2 2 9 3" xfId="18439"/>
    <cellStyle name="Input [yellow] 4 2 2 9 4" xfId="18440"/>
    <cellStyle name="Input [yellow] 4 2 3" xfId="18441"/>
    <cellStyle name="Input [yellow] 4 2 3 2" xfId="18442"/>
    <cellStyle name="Input [yellow] 4 2 3 2 2" xfId="18443"/>
    <cellStyle name="Input [yellow] 4 2 3 2 3" xfId="18444"/>
    <cellStyle name="Input [yellow] 4 2 3 2 4" xfId="18445"/>
    <cellStyle name="Input [yellow] 4 2 3 3" xfId="18446"/>
    <cellStyle name="Input [yellow] 4 2 3 3 2" xfId="18447"/>
    <cellStyle name="Input [yellow] 4 2 3 3 3" xfId="18448"/>
    <cellStyle name="Input [yellow] 4 2 3 3 4" xfId="18449"/>
    <cellStyle name="Input [yellow] 4 2 3 4" xfId="18450"/>
    <cellStyle name="Input [yellow] 4 2 3 4 2" xfId="18451"/>
    <cellStyle name="Input [yellow] 4 2 3 4 3" xfId="18452"/>
    <cellStyle name="Input [yellow] 4 2 3 4 4" xfId="18453"/>
    <cellStyle name="Input [yellow] 4 2 3 5" xfId="18454"/>
    <cellStyle name="Input [yellow] 4 2 3 5 2" xfId="18455"/>
    <cellStyle name="Input [yellow] 4 2 3 5 3" xfId="18456"/>
    <cellStyle name="Input [yellow] 4 2 3 5 4" xfId="18457"/>
    <cellStyle name="Input [yellow] 4 2 3 6" xfId="18458"/>
    <cellStyle name="Input [yellow] 4 2 3 6 2" xfId="18459"/>
    <cellStyle name="Input [yellow] 4 2 3 6 3" xfId="18460"/>
    <cellStyle name="Input [yellow] 4 2 3 7" xfId="18461"/>
    <cellStyle name="Input [yellow] 4 2 3 8" xfId="18462"/>
    <cellStyle name="Input [yellow] 4 2 4" xfId="18463"/>
    <cellStyle name="Input [yellow] 4 2 4 2" xfId="18464"/>
    <cellStyle name="Input [yellow] 4 2 4 2 2" xfId="18465"/>
    <cellStyle name="Input [yellow] 4 2 4 2 3" xfId="18466"/>
    <cellStyle name="Input [yellow] 4 2 4 2 4" xfId="18467"/>
    <cellStyle name="Input [yellow] 4 2 4 3" xfId="18468"/>
    <cellStyle name="Input [yellow] 4 2 4 3 2" xfId="18469"/>
    <cellStyle name="Input [yellow] 4 2 4 3 3" xfId="18470"/>
    <cellStyle name="Input [yellow] 4 2 4 3 4" xfId="18471"/>
    <cellStyle name="Input [yellow] 4 2 4 4" xfId="18472"/>
    <cellStyle name="Input [yellow] 4 2 4 4 2" xfId="18473"/>
    <cellStyle name="Input [yellow] 4 2 4 4 3" xfId="18474"/>
    <cellStyle name="Input [yellow] 4 2 4 4 4" xfId="18475"/>
    <cellStyle name="Input [yellow] 4 2 4 5" xfId="18476"/>
    <cellStyle name="Input [yellow] 4 2 4 5 2" xfId="18477"/>
    <cellStyle name="Input [yellow] 4 2 4 5 3" xfId="18478"/>
    <cellStyle name="Input [yellow] 4 2 4 5 4" xfId="18479"/>
    <cellStyle name="Input [yellow] 4 2 4 6" xfId="18480"/>
    <cellStyle name="Input [yellow] 4 2 4 6 2" xfId="18481"/>
    <cellStyle name="Input [yellow] 4 2 4 6 3" xfId="18482"/>
    <cellStyle name="Input [yellow] 4 2 4 7" xfId="18483"/>
    <cellStyle name="Input [yellow] 4 2 4 8" xfId="18484"/>
    <cellStyle name="Input [yellow] 4 2 5" xfId="18485"/>
    <cellStyle name="Input [yellow] 4 3" xfId="18486"/>
    <cellStyle name="Input [yellow] 4 3 2" xfId="18487"/>
    <cellStyle name="Input [yellow] 4 3 2 10" xfId="18488"/>
    <cellStyle name="Input [yellow] 4 3 2 11" xfId="18489"/>
    <cellStyle name="Input [yellow] 4 3 2 2" xfId="18490"/>
    <cellStyle name="Input [yellow] 4 3 2 2 2" xfId="18491"/>
    <cellStyle name="Input [yellow] 4 3 2 2 2 2" xfId="18492"/>
    <cellStyle name="Input [yellow] 4 3 2 2 2 3" xfId="18493"/>
    <cellStyle name="Input [yellow] 4 3 2 2 2 4" xfId="18494"/>
    <cellStyle name="Input [yellow] 4 3 2 2 3" xfId="18495"/>
    <cellStyle name="Input [yellow] 4 3 2 2 3 2" xfId="18496"/>
    <cellStyle name="Input [yellow] 4 3 2 2 3 3" xfId="18497"/>
    <cellStyle name="Input [yellow] 4 3 2 2 3 4" xfId="18498"/>
    <cellStyle name="Input [yellow] 4 3 2 2 4" xfId="18499"/>
    <cellStyle name="Input [yellow] 4 3 2 2 4 2" xfId="18500"/>
    <cellStyle name="Input [yellow] 4 3 2 2 4 3" xfId="18501"/>
    <cellStyle name="Input [yellow] 4 3 2 2 4 4" xfId="18502"/>
    <cellStyle name="Input [yellow] 4 3 2 2 5" xfId="18503"/>
    <cellStyle name="Input [yellow] 4 3 2 2 5 2" xfId="18504"/>
    <cellStyle name="Input [yellow] 4 3 2 2 5 3" xfId="18505"/>
    <cellStyle name="Input [yellow] 4 3 2 2 5 4" xfId="18506"/>
    <cellStyle name="Input [yellow] 4 3 2 2 6" xfId="18507"/>
    <cellStyle name="Input [yellow] 4 3 2 2 6 2" xfId="18508"/>
    <cellStyle name="Input [yellow] 4 3 2 2 6 3" xfId="18509"/>
    <cellStyle name="Input [yellow] 4 3 2 2 7" xfId="18510"/>
    <cellStyle name="Input [yellow] 4 3 2 2 8" xfId="18511"/>
    <cellStyle name="Input [yellow] 4 3 2 3" xfId="18512"/>
    <cellStyle name="Input [yellow] 4 3 2 3 2" xfId="18513"/>
    <cellStyle name="Input [yellow] 4 3 2 3 2 2" xfId="18514"/>
    <cellStyle name="Input [yellow] 4 3 2 3 2 3" xfId="18515"/>
    <cellStyle name="Input [yellow] 4 3 2 3 2 4" xfId="18516"/>
    <cellStyle name="Input [yellow] 4 3 2 3 3" xfId="18517"/>
    <cellStyle name="Input [yellow] 4 3 2 3 3 2" xfId="18518"/>
    <cellStyle name="Input [yellow] 4 3 2 3 3 3" xfId="18519"/>
    <cellStyle name="Input [yellow] 4 3 2 3 3 4" xfId="18520"/>
    <cellStyle name="Input [yellow] 4 3 2 3 4" xfId="18521"/>
    <cellStyle name="Input [yellow] 4 3 2 3 4 2" xfId="18522"/>
    <cellStyle name="Input [yellow] 4 3 2 3 4 3" xfId="18523"/>
    <cellStyle name="Input [yellow] 4 3 2 3 4 4" xfId="18524"/>
    <cellStyle name="Input [yellow] 4 3 2 3 5" xfId="18525"/>
    <cellStyle name="Input [yellow] 4 3 2 3 5 2" xfId="18526"/>
    <cellStyle name="Input [yellow] 4 3 2 3 5 3" xfId="18527"/>
    <cellStyle name="Input [yellow] 4 3 2 3 5 4" xfId="18528"/>
    <cellStyle name="Input [yellow] 4 3 2 3 6" xfId="18529"/>
    <cellStyle name="Input [yellow] 4 3 2 3 6 2" xfId="18530"/>
    <cellStyle name="Input [yellow] 4 3 2 3 6 3" xfId="18531"/>
    <cellStyle name="Input [yellow] 4 3 2 3 7" xfId="18532"/>
    <cellStyle name="Input [yellow] 4 3 2 3 8" xfId="18533"/>
    <cellStyle name="Input [yellow] 4 3 2 4" xfId="18534"/>
    <cellStyle name="Input [yellow] 4 3 2 4 2" xfId="18535"/>
    <cellStyle name="Input [yellow] 4 3 2 4 2 2" xfId="18536"/>
    <cellStyle name="Input [yellow] 4 3 2 4 2 3" xfId="18537"/>
    <cellStyle name="Input [yellow] 4 3 2 4 2 4" xfId="18538"/>
    <cellStyle name="Input [yellow] 4 3 2 4 3" xfId="18539"/>
    <cellStyle name="Input [yellow] 4 3 2 4 3 2" xfId="18540"/>
    <cellStyle name="Input [yellow] 4 3 2 4 3 3" xfId="18541"/>
    <cellStyle name="Input [yellow] 4 3 2 4 3 4" xfId="18542"/>
    <cellStyle name="Input [yellow] 4 3 2 4 4" xfId="18543"/>
    <cellStyle name="Input [yellow] 4 3 2 4 4 2" xfId="18544"/>
    <cellStyle name="Input [yellow] 4 3 2 4 4 3" xfId="18545"/>
    <cellStyle name="Input [yellow] 4 3 2 4 4 4" xfId="18546"/>
    <cellStyle name="Input [yellow] 4 3 2 4 5" xfId="18547"/>
    <cellStyle name="Input [yellow] 4 3 2 4 5 2" xfId="18548"/>
    <cellStyle name="Input [yellow] 4 3 2 4 5 3" xfId="18549"/>
    <cellStyle name="Input [yellow] 4 3 2 4 5 4" xfId="18550"/>
    <cellStyle name="Input [yellow] 4 3 2 4 6" xfId="18551"/>
    <cellStyle name="Input [yellow] 4 3 2 4 6 2" xfId="18552"/>
    <cellStyle name="Input [yellow] 4 3 2 4 6 3" xfId="18553"/>
    <cellStyle name="Input [yellow] 4 3 2 4 7" xfId="18554"/>
    <cellStyle name="Input [yellow] 4 3 2 4 8" xfId="18555"/>
    <cellStyle name="Input [yellow] 4 3 2 5" xfId="18556"/>
    <cellStyle name="Input [yellow] 4 3 2 5 2" xfId="18557"/>
    <cellStyle name="Input [yellow] 4 3 2 5 3" xfId="18558"/>
    <cellStyle name="Input [yellow] 4 3 2 5 4" xfId="18559"/>
    <cellStyle name="Input [yellow] 4 3 2 6" xfId="18560"/>
    <cellStyle name="Input [yellow] 4 3 2 6 2" xfId="18561"/>
    <cellStyle name="Input [yellow] 4 3 2 6 3" xfId="18562"/>
    <cellStyle name="Input [yellow] 4 3 2 6 4" xfId="18563"/>
    <cellStyle name="Input [yellow] 4 3 2 7" xfId="18564"/>
    <cellStyle name="Input [yellow] 4 3 2 7 2" xfId="18565"/>
    <cellStyle name="Input [yellow] 4 3 2 7 3" xfId="18566"/>
    <cellStyle name="Input [yellow] 4 3 2 7 4" xfId="18567"/>
    <cellStyle name="Input [yellow] 4 3 2 8" xfId="18568"/>
    <cellStyle name="Input [yellow] 4 3 2 8 2" xfId="18569"/>
    <cellStyle name="Input [yellow] 4 3 2 8 3" xfId="18570"/>
    <cellStyle name="Input [yellow] 4 3 2 8 4" xfId="18571"/>
    <cellStyle name="Input [yellow] 4 3 2 9" xfId="18572"/>
    <cellStyle name="Input [yellow] 4 3 2 9 2" xfId="18573"/>
    <cellStyle name="Input [yellow] 4 3 2 9 3" xfId="18574"/>
    <cellStyle name="Input [yellow] 4 3 2 9 4" xfId="18575"/>
    <cellStyle name="Input [yellow] 4 3 3" xfId="18576"/>
    <cellStyle name="Input [yellow] 4 3 3 2" xfId="18577"/>
    <cellStyle name="Input [yellow] 4 3 3 2 2" xfId="18578"/>
    <cellStyle name="Input [yellow] 4 3 3 2 3" xfId="18579"/>
    <cellStyle name="Input [yellow] 4 3 3 2 4" xfId="18580"/>
    <cellStyle name="Input [yellow] 4 3 3 3" xfId="18581"/>
    <cellStyle name="Input [yellow] 4 3 3 3 2" xfId="18582"/>
    <cellStyle name="Input [yellow] 4 3 3 3 3" xfId="18583"/>
    <cellStyle name="Input [yellow] 4 3 3 3 4" xfId="18584"/>
    <cellStyle name="Input [yellow] 4 3 3 4" xfId="18585"/>
    <cellStyle name="Input [yellow] 4 3 3 4 2" xfId="18586"/>
    <cellStyle name="Input [yellow] 4 3 3 4 3" xfId="18587"/>
    <cellStyle name="Input [yellow] 4 3 3 4 4" xfId="18588"/>
    <cellStyle name="Input [yellow] 4 3 3 5" xfId="18589"/>
    <cellStyle name="Input [yellow] 4 3 3 5 2" xfId="18590"/>
    <cellStyle name="Input [yellow] 4 3 3 5 3" xfId="18591"/>
    <cellStyle name="Input [yellow] 4 3 3 5 4" xfId="18592"/>
    <cellStyle name="Input [yellow] 4 3 3 6" xfId="18593"/>
    <cellStyle name="Input [yellow] 4 3 3 6 2" xfId="18594"/>
    <cellStyle name="Input [yellow] 4 3 3 6 3" xfId="18595"/>
    <cellStyle name="Input [yellow] 4 3 3 7" xfId="18596"/>
    <cellStyle name="Input [yellow] 4 3 3 8" xfId="18597"/>
    <cellStyle name="Input [yellow] 4 3 4" xfId="18598"/>
    <cellStyle name="Input [yellow] 4 3 4 2" xfId="18599"/>
    <cellStyle name="Input [yellow] 4 3 4 2 2" xfId="18600"/>
    <cellStyle name="Input [yellow] 4 3 4 2 3" xfId="18601"/>
    <cellStyle name="Input [yellow] 4 3 4 2 4" xfId="18602"/>
    <cellStyle name="Input [yellow] 4 3 4 3" xfId="18603"/>
    <cellStyle name="Input [yellow] 4 3 4 3 2" xfId="18604"/>
    <cellStyle name="Input [yellow] 4 3 4 3 3" xfId="18605"/>
    <cellStyle name="Input [yellow] 4 3 4 3 4" xfId="18606"/>
    <cellStyle name="Input [yellow] 4 3 4 4" xfId="18607"/>
    <cellStyle name="Input [yellow] 4 3 4 4 2" xfId="18608"/>
    <cellStyle name="Input [yellow] 4 3 4 4 3" xfId="18609"/>
    <cellStyle name="Input [yellow] 4 3 4 4 4" xfId="18610"/>
    <cellStyle name="Input [yellow] 4 3 4 5" xfId="18611"/>
    <cellStyle name="Input [yellow] 4 3 4 5 2" xfId="18612"/>
    <cellStyle name="Input [yellow] 4 3 4 5 3" xfId="18613"/>
    <cellStyle name="Input [yellow] 4 3 4 5 4" xfId="18614"/>
    <cellStyle name="Input [yellow] 4 3 4 6" xfId="18615"/>
    <cellStyle name="Input [yellow] 4 3 4 6 2" xfId="18616"/>
    <cellStyle name="Input [yellow] 4 3 4 6 3" xfId="18617"/>
    <cellStyle name="Input [yellow] 4 3 4 7" xfId="18618"/>
    <cellStyle name="Input [yellow] 4 3 4 8" xfId="18619"/>
    <cellStyle name="Input [yellow] 4 4" xfId="18620"/>
    <cellStyle name="Input [yellow] 4 4 10" xfId="18621"/>
    <cellStyle name="Input [yellow] 4 4 11" xfId="18622"/>
    <cellStyle name="Input [yellow] 4 4 2" xfId="18623"/>
    <cellStyle name="Input [yellow] 4 4 2 2" xfId="18624"/>
    <cellStyle name="Input [yellow] 4 4 2 2 2" xfId="18625"/>
    <cellStyle name="Input [yellow] 4 4 2 2 3" xfId="18626"/>
    <cellStyle name="Input [yellow] 4 4 2 2 4" xfId="18627"/>
    <cellStyle name="Input [yellow] 4 4 2 3" xfId="18628"/>
    <cellStyle name="Input [yellow] 4 4 2 3 2" xfId="18629"/>
    <cellStyle name="Input [yellow] 4 4 2 3 3" xfId="18630"/>
    <cellStyle name="Input [yellow] 4 4 2 3 4" xfId="18631"/>
    <cellStyle name="Input [yellow] 4 4 2 4" xfId="18632"/>
    <cellStyle name="Input [yellow] 4 4 2 4 2" xfId="18633"/>
    <cellStyle name="Input [yellow] 4 4 2 4 3" xfId="18634"/>
    <cellStyle name="Input [yellow] 4 4 2 4 4" xfId="18635"/>
    <cellStyle name="Input [yellow] 4 4 2 5" xfId="18636"/>
    <cellStyle name="Input [yellow] 4 4 2 5 2" xfId="18637"/>
    <cellStyle name="Input [yellow] 4 4 2 5 3" xfId="18638"/>
    <cellStyle name="Input [yellow] 4 4 2 5 4" xfId="18639"/>
    <cellStyle name="Input [yellow] 4 4 2 6" xfId="18640"/>
    <cellStyle name="Input [yellow] 4 4 2 6 2" xfId="18641"/>
    <cellStyle name="Input [yellow] 4 4 2 6 3" xfId="18642"/>
    <cellStyle name="Input [yellow] 4 4 2 7" xfId="18643"/>
    <cellStyle name="Input [yellow] 4 4 2 8" xfId="18644"/>
    <cellStyle name="Input [yellow] 4 4 3" xfId="18645"/>
    <cellStyle name="Input [yellow] 4 4 3 2" xfId="18646"/>
    <cellStyle name="Input [yellow] 4 4 3 2 2" xfId="18647"/>
    <cellStyle name="Input [yellow] 4 4 3 2 3" xfId="18648"/>
    <cellStyle name="Input [yellow] 4 4 3 2 4" xfId="18649"/>
    <cellStyle name="Input [yellow] 4 4 3 3" xfId="18650"/>
    <cellStyle name="Input [yellow] 4 4 3 3 2" xfId="18651"/>
    <cellStyle name="Input [yellow] 4 4 3 3 3" xfId="18652"/>
    <cellStyle name="Input [yellow] 4 4 3 3 4" xfId="18653"/>
    <cellStyle name="Input [yellow] 4 4 3 4" xfId="18654"/>
    <cellStyle name="Input [yellow] 4 4 3 4 2" xfId="18655"/>
    <cellStyle name="Input [yellow] 4 4 3 4 3" xfId="18656"/>
    <cellStyle name="Input [yellow] 4 4 3 4 4" xfId="18657"/>
    <cellStyle name="Input [yellow] 4 4 3 5" xfId="18658"/>
    <cellStyle name="Input [yellow] 4 4 3 5 2" xfId="18659"/>
    <cellStyle name="Input [yellow] 4 4 3 5 3" xfId="18660"/>
    <cellStyle name="Input [yellow] 4 4 3 5 4" xfId="18661"/>
    <cellStyle name="Input [yellow] 4 4 3 6" xfId="18662"/>
    <cellStyle name="Input [yellow] 4 4 3 6 2" xfId="18663"/>
    <cellStyle name="Input [yellow] 4 4 3 6 3" xfId="18664"/>
    <cellStyle name="Input [yellow] 4 4 3 7" xfId="18665"/>
    <cellStyle name="Input [yellow] 4 4 3 8" xfId="18666"/>
    <cellStyle name="Input [yellow] 4 4 4" xfId="18667"/>
    <cellStyle name="Input [yellow] 4 4 4 2" xfId="18668"/>
    <cellStyle name="Input [yellow] 4 4 4 2 2" xfId="18669"/>
    <cellStyle name="Input [yellow] 4 4 4 2 3" xfId="18670"/>
    <cellStyle name="Input [yellow] 4 4 4 2 4" xfId="18671"/>
    <cellStyle name="Input [yellow] 4 4 4 3" xfId="18672"/>
    <cellStyle name="Input [yellow] 4 4 4 3 2" xfId="18673"/>
    <cellStyle name="Input [yellow] 4 4 4 3 3" xfId="18674"/>
    <cellStyle name="Input [yellow] 4 4 4 3 4" xfId="18675"/>
    <cellStyle name="Input [yellow] 4 4 4 4" xfId="18676"/>
    <cellStyle name="Input [yellow] 4 4 4 4 2" xfId="18677"/>
    <cellStyle name="Input [yellow] 4 4 4 4 3" xfId="18678"/>
    <cellStyle name="Input [yellow] 4 4 4 4 4" xfId="18679"/>
    <cellStyle name="Input [yellow] 4 4 4 5" xfId="18680"/>
    <cellStyle name="Input [yellow] 4 4 4 5 2" xfId="18681"/>
    <cellStyle name="Input [yellow] 4 4 4 5 3" xfId="18682"/>
    <cellStyle name="Input [yellow] 4 4 4 5 4" xfId="18683"/>
    <cellStyle name="Input [yellow] 4 4 4 6" xfId="18684"/>
    <cellStyle name="Input [yellow] 4 4 4 6 2" xfId="18685"/>
    <cellStyle name="Input [yellow] 4 4 4 6 3" xfId="18686"/>
    <cellStyle name="Input [yellow] 4 4 4 7" xfId="18687"/>
    <cellStyle name="Input [yellow] 4 4 4 8" xfId="18688"/>
    <cellStyle name="Input [yellow] 4 4 5" xfId="18689"/>
    <cellStyle name="Input [yellow] 4 4 5 2" xfId="18690"/>
    <cellStyle name="Input [yellow] 4 4 5 3" xfId="18691"/>
    <cellStyle name="Input [yellow] 4 4 5 4" xfId="18692"/>
    <cellStyle name="Input [yellow] 4 4 6" xfId="18693"/>
    <cellStyle name="Input [yellow] 4 4 6 2" xfId="18694"/>
    <cellStyle name="Input [yellow] 4 4 6 3" xfId="18695"/>
    <cellStyle name="Input [yellow] 4 4 6 4" xfId="18696"/>
    <cellStyle name="Input [yellow] 4 4 7" xfId="18697"/>
    <cellStyle name="Input [yellow] 4 4 7 2" xfId="18698"/>
    <cellStyle name="Input [yellow] 4 4 7 3" xfId="18699"/>
    <cellStyle name="Input [yellow] 4 4 7 4" xfId="18700"/>
    <cellStyle name="Input [yellow] 4 4 8" xfId="18701"/>
    <cellStyle name="Input [yellow] 4 4 8 2" xfId="18702"/>
    <cellStyle name="Input [yellow] 4 4 8 3" xfId="18703"/>
    <cellStyle name="Input [yellow] 4 4 8 4" xfId="18704"/>
    <cellStyle name="Input [yellow] 4 4 9" xfId="18705"/>
    <cellStyle name="Input [yellow] 4 4 9 2" xfId="18706"/>
    <cellStyle name="Input [yellow] 4 4 9 3" xfId="18707"/>
    <cellStyle name="Input [yellow] 4 4 9 4" xfId="18708"/>
    <cellStyle name="Input [yellow] 4 5" xfId="18709"/>
    <cellStyle name="Input [yellow] 4 5 2" xfId="18710"/>
    <cellStyle name="Input [yellow] 4 5 2 2" xfId="18711"/>
    <cellStyle name="Input [yellow] 4 5 2 3" xfId="18712"/>
    <cellStyle name="Input [yellow] 4 5 2 4" xfId="18713"/>
    <cellStyle name="Input [yellow] 4 5 3" xfId="18714"/>
    <cellStyle name="Input [yellow] 4 5 3 2" xfId="18715"/>
    <cellStyle name="Input [yellow] 4 5 3 3" xfId="18716"/>
    <cellStyle name="Input [yellow] 4 5 3 4" xfId="18717"/>
    <cellStyle name="Input [yellow] 4 5 4" xfId="18718"/>
    <cellStyle name="Input [yellow] 4 5 4 2" xfId="18719"/>
    <cellStyle name="Input [yellow] 4 5 4 3" xfId="18720"/>
    <cellStyle name="Input [yellow] 4 5 4 4" xfId="18721"/>
    <cellStyle name="Input [yellow] 4 5 5" xfId="18722"/>
    <cellStyle name="Input [yellow] 4 5 5 2" xfId="18723"/>
    <cellStyle name="Input [yellow] 4 5 5 3" xfId="18724"/>
    <cellStyle name="Input [yellow] 4 5 5 4" xfId="18725"/>
    <cellStyle name="Input [yellow] 4 5 6" xfId="18726"/>
    <cellStyle name="Input [yellow] 4 5 6 2" xfId="18727"/>
    <cellStyle name="Input [yellow] 4 5 6 3" xfId="18728"/>
    <cellStyle name="Input [yellow] 4 5 7" xfId="18729"/>
    <cellStyle name="Input [yellow] 4 5 8" xfId="18730"/>
    <cellStyle name="Input [yellow] 4 6" xfId="18731"/>
    <cellStyle name="Input [yellow] 4 6 2" xfId="18732"/>
    <cellStyle name="Input [yellow] 4 6 2 2" xfId="18733"/>
    <cellStyle name="Input [yellow] 4 6 2 3" xfId="18734"/>
    <cellStyle name="Input [yellow] 4 6 2 4" xfId="18735"/>
    <cellStyle name="Input [yellow] 4 6 3" xfId="18736"/>
    <cellStyle name="Input [yellow] 4 6 3 2" xfId="18737"/>
    <cellStyle name="Input [yellow] 4 6 3 3" xfId="18738"/>
    <cellStyle name="Input [yellow] 4 6 3 4" xfId="18739"/>
    <cellStyle name="Input [yellow] 4 6 4" xfId="18740"/>
    <cellStyle name="Input [yellow] 4 6 4 2" xfId="18741"/>
    <cellStyle name="Input [yellow] 4 6 4 3" xfId="18742"/>
    <cellStyle name="Input [yellow] 4 6 4 4" xfId="18743"/>
    <cellStyle name="Input [yellow] 4 6 5" xfId="18744"/>
    <cellStyle name="Input [yellow] 4 6 5 2" xfId="18745"/>
    <cellStyle name="Input [yellow] 4 6 5 3" xfId="18746"/>
    <cellStyle name="Input [yellow] 4 6 5 4" xfId="18747"/>
    <cellStyle name="Input [yellow] 4 6 6" xfId="18748"/>
    <cellStyle name="Input [yellow] 4 6 6 2" xfId="18749"/>
    <cellStyle name="Input [yellow] 4 6 6 3" xfId="18750"/>
    <cellStyle name="Input [yellow] 4 6 7" xfId="18751"/>
    <cellStyle name="Input [yellow] 4 6 8" xfId="18752"/>
    <cellStyle name="Input [yellow] 4 7" xfId="18753"/>
    <cellStyle name="Input [yellow] 4_BallGrid" xfId="18754"/>
    <cellStyle name="Input [yellow] 5" xfId="18755"/>
    <cellStyle name="Input [yellow] 5 2" xfId="18756"/>
    <cellStyle name="Input [yellow] 5 2 2" xfId="18757"/>
    <cellStyle name="Input [yellow] 5 2 2 10" xfId="18758"/>
    <cellStyle name="Input [yellow] 5 2 2 11" xfId="18759"/>
    <cellStyle name="Input [yellow] 5 2 2 2" xfId="18760"/>
    <cellStyle name="Input [yellow] 5 2 2 2 2" xfId="18761"/>
    <cellStyle name="Input [yellow] 5 2 2 2 2 2" xfId="18762"/>
    <cellStyle name="Input [yellow] 5 2 2 2 2 3" xfId="18763"/>
    <cellStyle name="Input [yellow] 5 2 2 2 2 4" xfId="18764"/>
    <cellStyle name="Input [yellow] 5 2 2 2 3" xfId="18765"/>
    <cellStyle name="Input [yellow] 5 2 2 2 3 2" xfId="18766"/>
    <cellStyle name="Input [yellow] 5 2 2 2 3 3" xfId="18767"/>
    <cellStyle name="Input [yellow] 5 2 2 2 3 4" xfId="18768"/>
    <cellStyle name="Input [yellow] 5 2 2 2 4" xfId="18769"/>
    <cellStyle name="Input [yellow] 5 2 2 2 4 2" xfId="18770"/>
    <cellStyle name="Input [yellow] 5 2 2 2 4 3" xfId="18771"/>
    <cellStyle name="Input [yellow] 5 2 2 2 4 4" xfId="18772"/>
    <cellStyle name="Input [yellow] 5 2 2 2 5" xfId="18773"/>
    <cellStyle name="Input [yellow] 5 2 2 2 5 2" xfId="18774"/>
    <cellStyle name="Input [yellow] 5 2 2 2 5 3" xfId="18775"/>
    <cellStyle name="Input [yellow] 5 2 2 2 5 4" xfId="18776"/>
    <cellStyle name="Input [yellow] 5 2 2 2 6" xfId="18777"/>
    <cellStyle name="Input [yellow] 5 2 2 2 6 2" xfId="18778"/>
    <cellStyle name="Input [yellow] 5 2 2 2 6 3" xfId="18779"/>
    <cellStyle name="Input [yellow] 5 2 2 2 7" xfId="18780"/>
    <cellStyle name="Input [yellow] 5 2 2 2 8" xfId="18781"/>
    <cellStyle name="Input [yellow] 5 2 2 3" xfId="18782"/>
    <cellStyle name="Input [yellow] 5 2 2 3 2" xfId="18783"/>
    <cellStyle name="Input [yellow] 5 2 2 3 2 2" xfId="18784"/>
    <cellStyle name="Input [yellow] 5 2 2 3 2 3" xfId="18785"/>
    <cellStyle name="Input [yellow] 5 2 2 3 2 4" xfId="18786"/>
    <cellStyle name="Input [yellow] 5 2 2 3 3" xfId="18787"/>
    <cellStyle name="Input [yellow] 5 2 2 3 3 2" xfId="18788"/>
    <cellStyle name="Input [yellow] 5 2 2 3 3 3" xfId="18789"/>
    <cellStyle name="Input [yellow] 5 2 2 3 3 4" xfId="18790"/>
    <cellStyle name="Input [yellow] 5 2 2 3 4" xfId="18791"/>
    <cellStyle name="Input [yellow] 5 2 2 3 4 2" xfId="18792"/>
    <cellStyle name="Input [yellow] 5 2 2 3 4 3" xfId="18793"/>
    <cellStyle name="Input [yellow] 5 2 2 3 4 4" xfId="18794"/>
    <cellStyle name="Input [yellow] 5 2 2 3 5" xfId="18795"/>
    <cellStyle name="Input [yellow] 5 2 2 3 5 2" xfId="18796"/>
    <cellStyle name="Input [yellow] 5 2 2 3 5 3" xfId="18797"/>
    <cellStyle name="Input [yellow] 5 2 2 3 5 4" xfId="18798"/>
    <cellStyle name="Input [yellow] 5 2 2 3 6" xfId="18799"/>
    <cellStyle name="Input [yellow] 5 2 2 3 6 2" xfId="18800"/>
    <cellStyle name="Input [yellow] 5 2 2 3 6 3" xfId="18801"/>
    <cellStyle name="Input [yellow] 5 2 2 3 7" xfId="18802"/>
    <cellStyle name="Input [yellow] 5 2 2 3 8" xfId="18803"/>
    <cellStyle name="Input [yellow] 5 2 2 4" xfId="18804"/>
    <cellStyle name="Input [yellow] 5 2 2 4 2" xfId="18805"/>
    <cellStyle name="Input [yellow] 5 2 2 4 2 2" xfId="18806"/>
    <cellStyle name="Input [yellow] 5 2 2 4 2 3" xfId="18807"/>
    <cellStyle name="Input [yellow] 5 2 2 4 2 4" xfId="18808"/>
    <cellStyle name="Input [yellow] 5 2 2 4 3" xfId="18809"/>
    <cellStyle name="Input [yellow] 5 2 2 4 3 2" xfId="18810"/>
    <cellStyle name="Input [yellow] 5 2 2 4 3 3" xfId="18811"/>
    <cellStyle name="Input [yellow] 5 2 2 4 3 4" xfId="18812"/>
    <cellStyle name="Input [yellow] 5 2 2 4 4" xfId="18813"/>
    <cellStyle name="Input [yellow] 5 2 2 4 4 2" xfId="18814"/>
    <cellStyle name="Input [yellow] 5 2 2 4 4 3" xfId="18815"/>
    <cellStyle name="Input [yellow] 5 2 2 4 4 4" xfId="18816"/>
    <cellStyle name="Input [yellow] 5 2 2 4 5" xfId="18817"/>
    <cellStyle name="Input [yellow] 5 2 2 4 5 2" xfId="18818"/>
    <cellStyle name="Input [yellow] 5 2 2 4 5 3" xfId="18819"/>
    <cellStyle name="Input [yellow] 5 2 2 4 5 4" xfId="18820"/>
    <cellStyle name="Input [yellow] 5 2 2 4 6" xfId="18821"/>
    <cellStyle name="Input [yellow] 5 2 2 4 6 2" xfId="18822"/>
    <cellStyle name="Input [yellow] 5 2 2 4 6 3" xfId="18823"/>
    <cellStyle name="Input [yellow] 5 2 2 4 7" xfId="18824"/>
    <cellStyle name="Input [yellow] 5 2 2 4 8" xfId="18825"/>
    <cellStyle name="Input [yellow] 5 2 2 5" xfId="18826"/>
    <cellStyle name="Input [yellow] 5 2 2 5 2" xfId="18827"/>
    <cellStyle name="Input [yellow] 5 2 2 5 3" xfId="18828"/>
    <cellStyle name="Input [yellow] 5 2 2 5 4" xfId="18829"/>
    <cellStyle name="Input [yellow] 5 2 2 6" xfId="18830"/>
    <cellStyle name="Input [yellow] 5 2 2 6 2" xfId="18831"/>
    <cellStyle name="Input [yellow] 5 2 2 6 3" xfId="18832"/>
    <cellStyle name="Input [yellow] 5 2 2 6 4" xfId="18833"/>
    <cellStyle name="Input [yellow] 5 2 2 7" xfId="18834"/>
    <cellStyle name="Input [yellow] 5 2 2 7 2" xfId="18835"/>
    <cellStyle name="Input [yellow] 5 2 2 7 3" xfId="18836"/>
    <cellStyle name="Input [yellow] 5 2 2 7 4" xfId="18837"/>
    <cellStyle name="Input [yellow] 5 2 2 8" xfId="18838"/>
    <cellStyle name="Input [yellow] 5 2 2 8 2" xfId="18839"/>
    <cellStyle name="Input [yellow] 5 2 2 8 3" xfId="18840"/>
    <cellStyle name="Input [yellow] 5 2 2 8 4" xfId="18841"/>
    <cellStyle name="Input [yellow] 5 2 2 9" xfId="18842"/>
    <cellStyle name="Input [yellow] 5 2 2 9 2" xfId="18843"/>
    <cellStyle name="Input [yellow] 5 2 2 9 3" xfId="18844"/>
    <cellStyle name="Input [yellow] 5 2 2 9 4" xfId="18845"/>
    <cellStyle name="Input [yellow] 5 2 3" xfId="18846"/>
    <cellStyle name="Input [yellow] 5 2 3 2" xfId="18847"/>
    <cellStyle name="Input [yellow] 5 2 3 2 2" xfId="18848"/>
    <cellStyle name="Input [yellow] 5 2 3 2 3" xfId="18849"/>
    <cellStyle name="Input [yellow] 5 2 3 2 4" xfId="18850"/>
    <cellStyle name="Input [yellow] 5 2 3 3" xfId="18851"/>
    <cellStyle name="Input [yellow] 5 2 3 3 2" xfId="18852"/>
    <cellStyle name="Input [yellow] 5 2 3 3 3" xfId="18853"/>
    <cellStyle name="Input [yellow] 5 2 3 3 4" xfId="18854"/>
    <cellStyle name="Input [yellow] 5 2 3 4" xfId="18855"/>
    <cellStyle name="Input [yellow] 5 2 3 4 2" xfId="18856"/>
    <cellStyle name="Input [yellow] 5 2 3 4 3" xfId="18857"/>
    <cellStyle name="Input [yellow] 5 2 3 4 4" xfId="18858"/>
    <cellStyle name="Input [yellow] 5 2 3 5" xfId="18859"/>
    <cellStyle name="Input [yellow] 5 2 3 5 2" xfId="18860"/>
    <cellStyle name="Input [yellow] 5 2 3 5 3" xfId="18861"/>
    <cellStyle name="Input [yellow] 5 2 3 5 4" xfId="18862"/>
    <cellStyle name="Input [yellow] 5 2 3 6" xfId="18863"/>
    <cellStyle name="Input [yellow] 5 2 3 6 2" xfId="18864"/>
    <cellStyle name="Input [yellow] 5 2 3 6 3" xfId="18865"/>
    <cellStyle name="Input [yellow] 5 2 3 7" xfId="18866"/>
    <cellStyle name="Input [yellow] 5 2 3 8" xfId="18867"/>
    <cellStyle name="Input [yellow] 5 2 4" xfId="18868"/>
    <cellStyle name="Input [yellow] 5 2 4 2" xfId="18869"/>
    <cellStyle name="Input [yellow] 5 2 4 2 2" xfId="18870"/>
    <cellStyle name="Input [yellow] 5 2 4 2 3" xfId="18871"/>
    <cellStyle name="Input [yellow] 5 2 4 2 4" xfId="18872"/>
    <cellStyle name="Input [yellow] 5 2 4 3" xfId="18873"/>
    <cellStyle name="Input [yellow] 5 2 4 3 2" xfId="18874"/>
    <cellStyle name="Input [yellow] 5 2 4 3 3" xfId="18875"/>
    <cellStyle name="Input [yellow] 5 2 4 3 4" xfId="18876"/>
    <cellStyle name="Input [yellow] 5 2 4 4" xfId="18877"/>
    <cellStyle name="Input [yellow] 5 2 4 4 2" xfId="18878"/>
    <cellStyle name="Input [yellow] 5 2 4 4 3" xfId="18879"/>
    <cellStyle name="Input [yellow] 5 2 4 4 4" xfId="18880"/>
    <cellStyle name="Input [yellow] 5 2 4 5" xfId="18881"/>
    <cellStyle name="Input [yellow] 5 2 4 5 2" xfId="18882"/>
    <cellStyle name="Input [yellow] 5 2 4 5 3" xfId="18883"/>
    <cellStyle name="Input [yellow] 5 2 4 5 4" xfId="18884"/>
    <cellStyle name="Input [yellow] 5 2 4 6" xfId="18885"/>
    <cellStyle name="Input [yellow] 5 2 4 6 2" xfId="18886"/>
    <cellStyle name="Input [yellow] 5 2 4 6 3" xfId="18887"/>
    <cellStyle name="Input [yellow] 5 2 4 7" xfId="18888"/>
    <cellStyle name="Input [yellow] 5 2 4 8" xfId="18889"/>
    <cellStyle name="Input [yellow] 5 2 5" xfId="18890"/>
    <cellStyle name="Input [yellow] 5 3" xfId="18891"/>
    <cellStyle name="Input [yellow] 5 3 2" xfId="18892"/>
    <cellStyle name="Input [yellow] 5 3 2 10" xfId="18893"/>
    <cellStyle name="Input [yellow] 5 3 2 11" xfId="18894"/>
    <cellStyle name="Input [yellow] 5 3 2 2" xfId="18895"/>
    <cellStyle name="Input [yellow] 5 3 2 2 2" xfId="18896"/>
    <cellStyle name="Input [yellow] 5 3 2 2 2 2" xfId="18897"/>
    <cellStyle name="Input [yellow] 5 3 2 2 2 3" xfId="18898"/>
    <cellStyle name="Input [yellow] 5 3 2 2 2 4" xfId="18899"/>
    <cellStyle name="Input [yellow] 5 3 2 2 3" xfId="18900"/>
    <cellStyle name="Input [yellow] 5 3 2 2 3 2" xfId="18901"/>
    <cellStyle name="Input [yellow] 5 3 2 2 3 3" xfId="18902"/>
    <cellStyle name="Input [yellow] 5 3 2 2 3 4" xfId="18903"/>
    <cellStyle name="Input [yellow] 5 3 2 2 4" xfId="18904"/>
    <cellStyle name="Input [yellow] 5 3 2 2 4 2" xfId="18905"/>
    <cellStyle name="Input [yellow] 5 3 2 2 4 3" xfId="18906"/>
    <cellStyle name="Input [yellow] 5 3 2 2 4 4" xfId="18907"/>
    <cellStyle name="Input [yellow] 5 3 2 2 5" xfId="18908"/>
    <cellStyle name="Input [yellow] 5 3 2 2 5 2" xfId="18909"/>
    <cellStyle name="Input [yellow] 5 3 2 2 5 3" xfId="18910"/>
    <cellStyle name="Input [yellow] 5 3 2 2 5 4" xfId="18911"/>
    <cellStyle name="Input [yellow] 5 3 2 2 6" xfId="18912"/>
    <cellStyle name="Input [yellow] 5 3 2 2 6 2" xfId="18913"/>
    <cellStyle name="Input [yellow] 5 3 2 2 6 3" xfId="18914"/>
    <cellStyle name="Input [yellow] 5 3 2 2 7" xfId="18915"/>
    <cellStyle name="Input [yellow] 5 3 2 2 8" xfId="18916"/>
    <cellStyle name="Input [yellow] 5 3 2 3" xfId="18917"/>
    <cellStyle name="Input [yellow] 5 3 2 3 2" xfId="18918"/>
    <cellStyle name="Input [yellow] 5 3 2 3 2 2" xfId="18919"/>
    <cellStyle name="Input [yellow] 5 3 2 3 2 3" xfId="18920"/>
    <cellStyle name="Input [yellow] 5 3 2 3 2 4" xfId="18921"/>
    <cellStyle name="Input [yellow] 5 3 2 3 3" xfId="18922"/>
    <cellStyle name="Input [yellow] 5 3 2 3 3 2" xfId="18923"/>
    <cellStyle name="Input [yellow] 5 3 2 3 3 3" xfId="18924"/>
    <cellStyle name="Input [yellow] 5 3 2 3 3 4" xfId="18925"/>
    <cellStyle name="Input [yellow] 5 3 2 3 4" xfId="18926"/>
    <cellStyle name="Input [yellow] 5 3 2 3 4 2" xfId="18927"/>
    <cellStyle name="Input [yellow] 5 3 2 3 4 3" xfId="18928"/>
    <cellStyle name="Input [yellow] 5 3 2 3 4 4" xfId="18929"/>
    <cellStyle name="Input [yellow] 5 3 2 3 5" xfId="18930"/>
    <cellStyle name="Input [yellow] 5 3 2 3 5 2" xfId="18931"/>
    <cellStyle name="Input [yellow] 5 3 2 3 5 3" xfId="18932"/>
    <cellStyle name="Input [yellow] 5 3 2 3 5 4" xfId="18933"/>
    <cellStyle name="Input [yellow] 5 3 2 3 6" xfId="18934"/>
    <cellStyle name="Input [yellow] 5 3 2 3 6 2" xfId="18935"/>
    <cellStyle name="Input [yellow] 5 3 2 3 6 3" xfId="18936"/>
    <cellStyle name="Input [yellow] 5 3 2 3 7" xfId="18937"/>
    <cellStyle name="Input [yellow] 5 3 2 3 8" xfId="18938"/>
    <cellStyle name="Input [yellow] 5 3 2 4" xfId="18939"/>
    <cellStyle name="Input [yellow] 5 3 2 4 2" xfId="18940"/>
    <cellStyle name="Input [yellow] 5 3 2 4 2 2" xfId="18941"/>
    <cellStyle name="Input [yellow] 5 3 2 4 2 3" xfId="18942"/>
    <cellStyle name="Input [yellow] 5 3 2 4 2 4" xfId="18943"/>
    <cellStyle name="Input [yellow] 5 3 2 4 3" xfId="18944"/>
    <cellStyle name="Input [yellow] 5 3 2 4 3 2" xfId="18945"/>
    <cellStyle name="Input [yellow] 5 3 2 4 3 3" xfId="18946"/>
    <cellStyle name="Input [yellow] 5 3 2 4 3 4" xfId="18947"/>
    <cellStyle name="Input [yellow] 5 3 2 4 4" xfId="18948"/>
    <cellStyle name="Input [yellow] 5 3 2 4 4 2" xfId="18949"/>
    <cellStyle name="Input [yellow] 5 3 2 4 4 3" xfId="18950"/>
    <cellStyle name="Input [yellow] 5 3 2 4 4 4" xfId="18951"/>
    <cellStyle name="Input [yellow] 5 3 2 4 5" xfId="18952"/>
    <cellStyle name="Input [yellow] 5 3 2 4 5 2" xfId="18953"/>
    <cellStyle name="Input [yellow] 5 3 2 4 5 3" xfId="18954"/>
    <cellStyle name="Input [yellow] 5 3 2 4 5 4" xfId="18955"/>
    <cellStyle name="Input [yellow] 5 3 2 4 6" xfId="18956"/>
    <cellStyle name="Input [yellow] 5 3 2 4 6 2" xfId="18957"/>
    <cellStyle name="Input [yellow] 5 3 2 4 6 3" xfId="18958"/>
    <cellStyle name="Input [yellow] 5 3 2 4 7" xfId="18959"/>
    <cellStyle name="Input [yellow] 5 3 2 4 8" xfId="18960"/>
    <cellStyle name="Input [yellow] 5 3 2 5" xfId="18961"/>
    <cellStyle name="Input [yellow] 5 3 2 5 2" xfId="18962"/>
    <cellStyle name="Input [yellow] 5 3 2 5 3" xfId="18963"/>
    <cellStyle name="Input [yellow] 5 3 2 5 4" xfId="18964"/>
    <cellStyle name="Input [yellow] 5 3 2 6" xfId="18965"/>
    <cellStyle name="Input [yellow] 5 3 2 6 2" xfId="18966"/>
    <cellStyle name="Input [yellow] 5 3 2 6 3" xfId="18967"/>
    <cellStyle name="Input [yellow] 5 3 2 6 4" xfId="18968"/>
    <cellStyle name="Input [yellow] 5 3 2 7" xfId="18969"/>
    <cellStyle name="Input [yellow] 5 3 2 7 2" xfId="18970"/>
    <cellStyle name="Input [yellow] 5 3 2 7 3" xfId="18971"/>
    <cellStyle name="Input [yellow] 5 3 2 7 4" xfId="18972"/>
    <cellStyle name="Input [yellow] 5 3 2 8" xfId="18973"/>
    <cellStyle name="Input [yellow] 5 3 2 8 2" xfId="18974"/>
    <cellStyle name="Input [yellow] 5 3 2 8 3" xfId="18975"/>
    <cellStyle name="Input [yellow] 5 3 2 8 4" xfId="18976"/>
    <cellStyle name="Input [yellow] 5 3 2 9" xfId="18977"/>
    <cellStyle name="Input [yellow] 5 3 2 9 2" xfId="18978"/>
    <cellStyle name="Input [yellow] 5 3 2 9 3" xfId="18979"/>
    <cellStyle name="Input [yellow] 5 3 2 9 4" xfId="18980"/>
    <cellStyle name="Input [yellow] 5 3 3" xfId="18981"/>
    <cellStyle name="Input [yellow] 5 3 3 2" xfId="18982"/>
    <cellStyle name="Input [yellow] 5 3 3 2 2" xfId="18983"/>
    <cellStyle name="Input [yellow] 5 3 3 2 3" xfId="18984"/>
    <cellStyle name="Input [yellow] 5 3 3 2 4" xfId="18985"/>
    <cellStyle name="Input [yellow] 5 3 3 3" xfId="18986"/>
    <cellStyle name="Input [yellow] 5 3 3 3 2" xfId="18987"/>
    <cellStyle name="Input [yellow] 5 3 3 3 3" xfId="18988"/>
    <cellStyle name="Input [yellow] 5 3 3 3 4" xfId="18989"/>
    <cellStyle name="Input [yellow] 5 3 3 4" xfId="18990"/>
    <cellStyle name="Input [yellow] 5 3 3 4 2" xfId="18991"/>
    <cellStyle name="Input [yellow] 5 3 3 4 3" xfId="18992"/>
    <cellStyle name="Input [yellow] 5 3 3 4 4" xfId="18993"/>
    <cellStyle name="Input [yellow] 5 3 3 5" xfId="18994"/>
    <cellStyle name="Input [yellow] 5 3 3 5 2" xfId="18995"/>
    <cellStyle name="Input [yellow] 5 3 3 5 3" xfId="18996"/>
    <cellStyle name="Input [yellow] 5 3 3 5 4" xfId="18997"/>
    <cellStyle name="Input [yellow] 5 3 3 6" xfId="18998"/>
    <cellStyle name="Input [yellow] 5 3 3 6 2" xfId="18999"/>
    <cellStyle name="Input [yellow] 5 3 3 6 3" xfId="19000"/>
    <cellStyle name="Input [yellow] 5 3 3 7" xfId="19001"/>
    <cellStyle name="Input [yellow] 5 3 3 8" xfId="19002"/>
    <cellStyle name="Input [yellow] 5 3 4" xfId="19003"/>
    <cellStyle name="Input [yellow] 5 3 4 2" xfId="19004"/>
    <cellStyle name="Input [yellow] 5 3 4 2 2" xfId="19005"/>
    <cellStyle name="Input [yellow] 5 3 4 2 3" xfId="19006"/>
    <cellStyle name="Input [yellow] 5 3 4 2 4" xfId="19007"/>
    <cellStyle name="Input [yellow] 5 3 4 3" xfId="19008"/>
    <cellStyle name="Input [yellow] 5 3 4 3 2" xfId="19009"/>
    <cellStyle name="Input [yellow] 5 3 4 3 3" xfId="19010"/>
    <cellStyle name="Input [yellow] 5 3 4 3 4" xfId="19011"/>
    <cellStyle name="Input [yellow] 5 3 4 4" xfId="19012"/>
    <cellStyle name="Input [yellow] 5 3 4 4 2" xfId="19013"/>
    <cellStyle name="Input [yellow] 5 3 4 4 3" xfId="19014"/>
    <cellStyle name="Input [yellow] 5 3 4 4 4" xfId="19015"/>
    <cellStyle name="Input [yellow] 5 3 4 5" xfId="19016"/>
    <cellStyle name="Input [yellow] 5 3 4 5 2" xfId="19017"/>
    <cellStyle name="Input [yellow] 5 3 4 5 3" xfId="19018"/>
    <cellStyle name="Input [yellow] 5 3 4 5 4" xfId="19019"/>
    <cellStyle name="Input [yellow] 5 3 4 6" xfId="19020"/>
    <cellStyle name="Input [yellow] 5 3 4 6 2" xfId="19021"/>
    <cellStyle name="Input [yellow] 5 3 4 6 3" xfId="19022"/>
    <cellStyle name="Input [yellow] 5 3 4 7" xfId="19023"/>
    <cellStyle name="Input [yellow] 5 3 4 8" xfId="19024"/>
    <cellStyle name="Input [yellow] 5 4" xfId="19025"/>
    <cellStyle name="Input [yellow] 5 4 10" xfId="19026"/>
    <cellStyle name="Input [yellow] 5 4 11" xfId="19027"/>
    <cellStyle name="Input [yellow] 5 4 2" xfId="19028"/>
    <cellStyle name="Input [yellow] 5 4 2 2" xfId="19029"/>
    <cellStyle name="Input [yellow] 5 4 2 2 2" xfId="19030"/>
    <cellStyle name="Input [yellow] 5 4 2 2 3" xfId="19031"/>
    <cellStyle name="Input [yellow] 5 4 2 2 4" xfId="19032"/>
    <cellStyle name="Input [yellow] 5 4 2 3" xfId="19033"/>
    <cellStyle name="Input [yellow] 5 4 2 3 2" xfId="19034"/>
    <cellStyle name="Input [yellow] 5 4 2 3 3" xfId="19035"/>
    <cellStyle name="Input [yellow] 5 4 2 3 4" xfId="19036"/>
    <cellStyle name="Input [yellow] 5 4 2 4" xfId="19037"/>
    <cellStyle name="Input [yellow] 5 4 2 4 2" xfId="19038"/>
    <cellStyle name="Input [yellow] 5 4 2 4 3" xfId="19039"/>
    <cellStyle name="Input [yellow] 5 4 2 4 4" xfId="19040"/>
    <cellStyle name="Input [yellow] 5 4 2 5" xfId="19041"/>
    <cellStyle name="Input [yellow] 5 4 2 5 2" xfId="19042"/>
    <cellStyle name="Input [yellow] 5 4 2 5 3" xfId="19043"/>
    <cellStyle name="Input [yellow] 5 4 2 5 4" xfId="19044"/>
    <cellStyle name="Input [yellow] 5 4 2 6" xfId="19045"/>
    <cellStyle name="Input [yellow] 5 4 2 6 2" xfId="19046"/>
    <cellStyle name="Input [yellow] 5 4 2 6 3" xfId="19047"/>
    <cellStyle name="Input [yellow] 5 4 2 7" xfId="19048"/>
    <cellStyle name="Input [yellow] 5 4 2 8" xfId="19049"/>
    <cellStyle name="Input [yellow] 5 4 3" xfId="19050"/>
    <cellStyle name="Input [yellow] 5 4 3 2" xfId="19051"/>
    <cellStyle name="Input [yellow] 5 4 3 2 2" xfId="19052"/>
    <cellStyle name="Input [yellow] 5 4 3 2 3" xfId="19053"/>
    <cellStyle name="Input [yellow] 5 4 3 2 4" xfId="19054"/>
    <cellStyle name="Input [yellow] 5 4 3 3" xfId="19055"/>
    <cellStyle name="Input [yellow] 5 4 3 3 2" xfId="19056"/>
    <cellStyle name="Input [yellow] 5 4 3 3 3" xfId="19057"/>
    <cellStyle name="Input [yellow] 5 4 3 3 4" xfId="19058"/>
    <cellStyle name="Input [yellow] 5 4 3 4" xfId="19059"/>
    <cellStyle name="Input [yellow] 5 4 3 4 2" xfId="19060"/>
    <cellStyle name="Input [yellow] 5 4 3 4 3" xfId="19061"/>
    <cellStyle name="Input [yellow] 5 4 3 4 4" xfId="19062"/>
    <cellStyle name="Input [yellow] 5 4 3 5" xfId="19063"/>
    <cellStyle name="Input [yellow] 5 4 3 5 2" xfId="19064"/>
    <cellStyle name="Input [yellow] 5 4 3 5 3" xfId="19065"/>
    <cellStyle name="Input [yellow] 5 4 3 5 4" xfId="19066"/>
    <cellStyle name="Input [yellow] 5 4 3 6" xfId="19067"/>
    <cellStyle name="Input [yellow] 5 4 3 6 2" xfId="19068"/>
    <cellStyle name="Input [yellow] 5 4 3 6 3" xfId="19069"/>
    <cellStyle name="Input [yellow] 5 4 3 7" xfId="19070"/>
    <cellStyle name="Input [yellow] 5 4 3 8" xfId="19071"/>
    <cellStyle name="Input [yellow] 5 4 4" xfId="19072"/>
    <cellStyle name="Input [yellow] 5 4 4 2" xfId="19073"/>
    <cellStyle name="Input [yellow] 5 4 4 2 2" xfId="19074"/>
    <cellStyle name="Input [yellow] 5 4 4 2 3" xfId="19075"/>
    <cellStyle name="Input [yellow] 5 4 4 2 4" xfId="19076"/>
    <cellStyle name="Input [yellow] 5 4 4 3" xfId="19077"/>
    <cellStyle name="Input [yellow] 5 4 4 3 2" xfId="19078"/>
    <cellStyle name="Input [yellow] 5 4 4 3 3" xfId="19079"/>
    <cellStyle name="Input [yellow] 5 4 4 3 4" xfId="19080"/>
    <cellStyle name="Input [yellow] 5 4 4 4" xfId="19081"/>
    <cellStyle name="Input [yellow] 5 4 4 4 2" xfId="19082"/>
    <cellStyle name="Input [yellow] 5 4 4 4 3" xfId="19083"/>
    <cellStyle name="Input [yellow] 5 4 4 4 4" xfId="19084"/>
    <cellStyle name="Input [yellow] 5 4 4 5" xfId="19085"/>
    <cellStyle name="Input [yellow] 5 4 4 5 2" xfId="19086"/>
    <cellStyle name="Input [yellow] 5 4 4 5 3" xfId="19087"/>
    <cellStyle name="Input [yellow] 5 4 4 5 4" xfId="19088"/>
    <cellStyle name="Input [yellow] 5 4 4 6" xfId="19089"/>
    <cellStyle name="Input [yellow] 5 4 4 6 2" xfId="19090"/>
    <cellStyle name="Input [yellow] 5 4 4 6 3" xfId="19091"/>
    <cellStyle name="Input [yellow] 5 4 4 7" xfId="19092"/>
    <cellStyle name="Input [yellow] 5 4 4 8" xfId="19093"/>
    <cellStyle name="Input [yellow] 5 4 5" xfId="19094"/>
    <cellStyle name="Input [yellow] 5 4 5 2" xfId="19095"/>
    <cellStyle name="Input [yellow] 5 4 5 3" xfId="19096"/>
    <cellStyle name="Input [yellow] 5 4 5 4" xfId="19097"/>
    <cellStyle name="Input [yellow] 5 4 6" xfId="19098"/>
    <cellStyle name="Input [yellow] 5 4 6 2" xfId="19099"/>
    <cellStyle name="Input [yellow] 5 4 6 3" xfId="19100"/>
    <cellStyle name="Input [yellow] 5 4 6 4" xfId="19101"/>
    <cellStyle name="Input [yellow] 5 4 7" xfId="19102"/>
    <cellStyle name="Input [yellow] 5 4 7 2" xfId="19103"/>
    <cellStyle name="Input [yellow] 5 4 7 3" xfId="19104"/>
    <cellStyle name="Input [yellow] 5 4 7 4" xfId="19105"/>
    <cellStyle name="Input [yellow] 5 4 8" xfId="19106"/>
    <cellStyle name="Input [yellow] 5 4 8 2" xfId="19107"/>
    <cellStyle name="Input [yellow] 5 4 8 3" xfId="19108"/>
    <cellStyle name="Input [yellow] 5 4 8 4" xfId="19109"/>
    <cellStyle name="Input [yellow] 5 4 9" xfId="19110"/>
    <cellStyle name="Input [yellow] 5 4 9 2" xfId="19111"/>
    <cellStyle name="Input [yellow] 5 4 9 3" xfId="19112"/>
    <cellStyle name="Input [yellow] 5 4 9 4" xfId="19113"/>
    <cellStyle name="Input [yellow] 5 5" xfId="19114"/>
    <cellStyle name="Input [yellow] 5 5 2" xfId="19115"/>
    <cellStyle name="Input [yellow] 5 5 2 2" xfId="19116"/>
    <cellStyle name="Input [yellow] 5 5 2 3" xfId="19117"/>
    <cellStyle name="Input [yellow] 5 5 2 4" xfId="19118"/>
    <cellStyle name="Input [yellow] 5 5 3" xfId="19119"/>
    <cellStyle name="Input [yellow] 5 5 3 2" xfId="19120"/>
    <cellStyle name="Input [yellow] 5 5 3 3" xfId="19121"/>
    <cellStyle name="Input [yellow] 5 5 3 4" xfId="19122"/>
    <cellStyle name="Input [yellow] 5 5 4" xfId="19123"/>
    <cellStyle name="Input [yellow] 5 5 4 2" xfId="19124"/>
    <cellStyle name="Input [yellow] 5 5 4 3" xfId="19125"/>
    <cellStyle name="Input [yellow] 5 5 4 4" xfId="19126"/>
    <cellStyle name="Input [yellow] 5 5 5" xfId="19127"/>
    <cellStyle name="Input [yellow] 5 5 5 2" xfId="19128"/>
    <cellStyle name="Input [yellow] 5 5 5 3" xfId="19129"/>
    <cellStyle name="Input [yellow] 5 5 5 4" xfId="19130"/>
    <cellStyle name="Input [yellow] 5 5 6" xfId="19131"/>
    <cellStyle name="Input [yellow] 5 5 6 2" xfId="19132"/>
    <cellStyle name="Input [yellow] 5 5 6 3" xfId="19133"/>
    <cellStyle name="Input [yellow] 5 5 7" xfId="19134"/>
    <cellStyle name="Input [yellow] 5 5 8" xfId="19135"/>
    <cellStyle name="Input [yellow] 5 6" xfId="19136"/>
    <cellStyle name="Input [yellow] 5 6 2" xfId="19137"/>
    <cellStyle name="Input [yellow] 5 6 2 2" xfId="19138"/>
    <cellStyle name="Input [yellow] 5 6 2 3" xfId="19139"/>
    <cellStyle name="Input [yellow] 5 6 2 4" xfId="19140"/>
    <cellStyle name="Input [yellow] 5 6 3" xfId="19141"/>
    <cellStyle name="Input [yellow] 5 6 3 2" xfId="19142"/>
    <cellStyle name="Input [yellow] 5 6 3 3" xfId="19143"/>
    <cellStyle name="Input [yellow] 5 6 3 4" xfId="19144"/>
    <cellStyle name="Input [yellow] 5 6 4" xfId="19145"/>
    <cellStyle name="Input [yellow] 5 6 4 2" xfId="19146"/>
    <cellStyle name="Input [yellow] 5 6 4 3" xfId="19147"/>
    <cellStyle name="Input [yellow] 5 6 4 4" xfId="19148"/>
    <cellStyle name="Input [yellow] 5 6 5" xfId="19149"/>
    <cellStyle name="Input [yellow] 5 6 5 2" xfId="19150"/>
    <cellStyle name="Input [yellow] 5 6 5 3" xfId="19151"/>
    <cellStyle name="Input [yellow] 5 6 5 4" xfId="19152"/>
    <cellStyle name="Input [yellow] 5 6 6" xfId="19153"/>
    <cellStyle name="Input [yellow] 5 6 6 2" xfId="19154"/>
    <cellStyle name="Input [yellow] 5 6 6 3" xfId="19155"/>
    <cellStyle name="Input [yellow] 5 6 7" xfId="19156"/>
    <cellStyle name="Input [yellow] 5 6 8" xfId="19157"/>
    <cellStyle name="Input [yellow] 5 7" xfId="19158"/>
    <cellStyle name="Input [yellow] 5_BallGrid" xfId="19159"/>
    <cellStyle name="Input [yellow] 6" xfId="19160"/>
    <cellStyle name="Input [yellow] 6 2" xfId="19161"/>
    <cellStyle name="Input [yellow] 6 2 2" xfId="19162"/>
    <cellStyle name="Input [yellow] 6 2 2 10" xfId="19163"/>
    <cellStyle name="Input [yellow] 6 2 2 11" xfId="19164"/>
    <cellStyle name="Input [yellow] 6 2 2 2" xfId="19165"/>
    <cellStyle name="Input [yellow] 6 2 2 2 2" xfId="19166"/>
    <cellStyle name="Input [yellow] 6 2 2 2 2 2" xfId="19167"/>
    <cellStyle name="Input [yellow] 6 2 2 2 2 3" xfId="19168"/>
    <cellStyle name="Input [yellow] 6 2 2 2 2 4" xfId="19169"/>
    <cellStyle name="Input [yellow] 6 2 2 2 3" xfId="19170"/>
    <cellStyle name="Input [yellow] 6 2 2 2 3 2" xfId="19171"/>
    <cellStyle name="Input [yellow] 6 2 2 2 3 3" xfId="19172"/>
    <cellStyle name="Input [yellow] 6 2 2 2 3 4" xfId="19173"/>
    <cellStyle name="Input [yellow] 6 2 2 2 4" xfId="19174"/>
    <cellStyle name="Input [yellow] 6 2 2 2 4 2" xfId="19175"/>
    <cellStyle name="Input [yellow] 6 2 2 2 4 3" xfId="19176"/>
    <cellStyle name="Input [yellow] 6 2 2 2 4 4" xfId="19177"/>
    <cellStyle name="Input [yellow] 6 2 2 2 5" xfId="19178"/>
    <cellStyle name="Input [yellow] 6 2 2 2 5 2" xfId="19179"/>
    <cellStyle name="Input [yellow] 6 2 2 2 5 3" xfId="19180"/>
    <cellStyle name="Input [yellow] 6 2 2 2 5 4" xfId="19181"/>
    <cellStyle name="Input [yellow] 6 2 2 2 6" xfId="19182"/>
    <cellStyle name="Input [yellow] 6 2 2 2 6 2" xfId="19183"/>
    <cellStyle name="Input [yellow] 6 2 2 2 6 3" xfId="19184"/>
    <cellStyle name="Input [yellow] 6 2 2 2 7" xfId="19185"/>
    <cellStyle name="Input [yellow] 6 2 2 2 8" xfId="19186"/>
    <cellStyle name="Input [yellow] 6 2 2 3" xfId="19187"/>
    <cellStyle name="Input [yellow] 6 2 2 3 2" xfId="19188"/>
    <cellStyle name="Input [yellow] 6 2 2 3 2 2" xfId="19189"/>
    <cellStyle name="Input [yellow] 6 2 2 3 2 3" xfId="19190"/>
    <cellStyle name="Input [yellow] 6 2 2 3 2 4" xfId="19191"/>
    <cellStyle name="Input [yellow] 6 2 2 3 3" xfId="19192"/>
    <cellStyle name="Input [yellow] 6 2 2 3 3 2" xfId="19193"/>
    <cellStyle name="Input [yellow] 6 2 2 3 3 3" xfId="19194"/>
    <cellStyle name="Input [yellow] 6 2 2 3 3 4" xfId="19195"/>
    <cellStyle name="Input [yellow] 6 2 2 3 4" xfId="19196"/>
    <cellStyle name="Input [yellow] 6 2 2 3 4 2" xfId="19197"/>
    <cellStyle name="Input [yellow] 6 2 2 3 4 3" xfId="19198"/>
    <cellStyle name="Input [yellow] 6 2 2 3 4 4" xfId="19199"/>
    <cellStyle name="Input [yellow] 6 2 2 3 5" xfId="19200"/>
    <cellStyle name="Input [yellow] 6 2 2 3 5 2" xfId="19201"/>
    <cellStyle name="Input [yellow] 6 2 2 3 5 3" xfId="19202"/>
    <cellStyle name="Input [yellow] 6 2 2 3 5 4" xfId="19203"/>
    <cellStyle name="Input [yellow] 6 2 2 3 6" xfId="19204"/>
    <cellStyle name="Input [yellow] 6 2 2 3 6 2" xfId="19205"/>
    <cellStyle name="Input [yellow] 6 2 2 3 6 3" xfId="19206"/>
    <cellStyle name="Input [yellow] 6 2 2 3 7" xfId="19207"/>
    <cellStyle name="Input [yellow] 6 2 2 3 8" xfId="19208"/>
    <cellStyle name="Input [yellow] 6 2 2 4" xfId="19209"/>
    <cellStyle name="Input [yellow] 6 2 2 4 2" xfId="19210"/>
    <cellStyle name="Input [yellow] 6 2 2 4 2 2" xfId="19211"/>
    <cellStyle name="Input [yellow] 6 2 2 4 2 3" xfId="19212"/>
    <cellStyle name="Input [yellow] 6 2 2 4 2 4" xfId="19213"/>
    <cellStyle name="Input [yellow] 6 2 2 4 3" xfId="19214"/>
    <cellStyle name="Input [yellow] 6 2 2 4 3 2" xfId="19215"/>
    <cellStyle name="Input [yellow] 6 2 2 4 3 3" xfId="19216"/>
    <cellStyle name="Input [yellow] 6 2 2 4 3 4" xfId="19217"/>
    <cellStyle name="Input [yellow] 6 2 2 4 4" xfId="19218"/>
    <cellStyle name="Input [yellow] 6 2 2 4 4 2" xfId="19219"/>
    <cellStyle name="Input [yellow] 6 2 2 4 4 3" xfId="19220"/>
    <cellStyle name="Input [yellow] 6 2 2 4 4 4" xfId="19221"/>
    <cellStyle name="Input [yellow] 6 2 2 4 5" xfId="19222"/>
    <cellStyle name="Input [yellow] 6 2 2 4 5 2" xfId="19223"/>
    <cellStyle name="Input [yellow] 6 2 2 4 5 3" xfId="19224"/>
    <cellStyle name="Input [yellow] 6 2 2 4 5 4" xfId="19225"/>
    <cellStyle name="Input [yellow] 6 2 2 4 6" xfId="19226"/>
    <cellStyle name="Input [yellow] 6 2 2 4 6 2" xfId="19227"/>
    <cellStyle name="Input [yellow] 6 2 2 4 6 3" xfId="19228"/>
    <cellStyle name="Input [yellow] 6 2 2 4 7" xfId="19229"/>
    <cellStyle name="Input [yellow] 6 2 2 4 8" xfId="19230"/>
    <cellStyle name="Input [yellow] 6 2 2 5" xfId="19231"/>
    <cellStyle name="Input [yellow] 6 2 2 5 2" xfId="19232"/>
    <cellStyle name="Input [yellow] 6 2 2 5 3" xfId="19233"/>
    <cellStyle name="Input [yellow] 6 2 2 5 4" xfId="19234"/>
    <cellStyle name="Input [yellow] 6 2 2 6" xfId="19235"/>
    <cellStyle name="Input [yellow] 6 2 2 6 2" xfId="19236"/>
    <cellStyle name="Input [yellow] 6 2 2 6 3" xfId="19237"/>
    <cellStyle name="Input [yellow] 6 2 2 6 4" xfId="19238"/>
    <cellStyle name="Input [yellow] 6 2 2 7" xfId="19239"/>
    <cellStyle name="Input [yellow] 6 2 2 7 2" xfId="19240"/>
    <cellStyle name="Input [yellow] 6 2 2 7 3" xfId="19241"/>
    <cellStyle name="Input [yellow] 6 2 2 7 4" xfId="19242"/>
    <cellStyle name="Input [yellow] 6 2 2 8" xfId="19243"/>
    <cellStyle name="Input [yellow] 6 2 2 8 2" xfId="19244"/>
    <cellStyle name="Input [yellow] 6 2 2 8 3" xfId="19245"/>
    <cellStyle name="Input [yellow] 6 2 2 8 4" xfId="19246"/>
    <cellStyle name="Input [yellow] 6 2 2 9" xfId="19247"/>
    <cellStyle name="Input [yellow] 6 2 2 9 2" xfId="19248"/>
    <cellStyle name="Input [yellow] 6 2 2 9 3" xfId="19249"/>
    <cellStyle name="Input [yellow] 6 2 2 9 4" xfId="19250"/>
    <cellStyle name="Input [yellow] 6 2 3" xfId="19251"/>
    <cellStyle name="Input [yellow] 6 2 3 2" xfId="19252"/>
    <cellStyle name="Input [yellow] 6 2 3 2 2" xfId="19253"/>
    <cellStyle name="Input [yellow] 6 2 3 2 3" xfId="19254"/>
    <cellStyle name="Input [yellow] 6 2 3 2 4" xfId="19255"/>
    <cellStyle name="Input [yellow] 6 2 3 3" xfId="19256"/>
    <cellStyle name="Input [yellow] 6 2 3 3 2" xfId="19257"/>
    <cellStyle name="Input [yellow] 6 2 3 3 3" xfId="19258"/>
    <cellStyle name="Input [yellow] 6 2 3 3 4" xfId="19259"/>
    <cellStyle name="Input [yellow] 6 2 3 4" xfId="19260"/>
    <cellStyle name="Input [yellow] 6 2 3 4 2" xfId="19261"/>
    <cellStyle name="Input [yellow] 6 2 3 4 3" xfId="19262"/>
    <cellStyle name="Input [yellow] 6 2 3 4 4" xfId="19263"/>
    <cellStyle name="Input [yellow] 6 2 3 5" xfId="19264"/>
    <cellStyle name="Input [yellow] 6 2 3 5 2" xfId="19265"/>
    <cellStyle name="Input [yellow] 6 2 3 5 3" xfId="19266"/>
    <cellStyle name="Input [yellow] 6 2 3 5 4" xfId="19267"/>
    <cellStyle name="Input [yellow] 6 2 3 6" xfId="19268"/>
    <cellStyle name="Input [yellow] 6 2 3 6 2" xfId="19269"/>
    <cellStyle name="Input [yellow] 6 2 3 6 3" xfId="19270"/>
    <cellStyle name="Input [yellow] 6 2 3 7" xfId="19271"/>
    <cellStyle name="Input [yellow] 6 2 3 8" xfId="19272"/>
    <cellStyle name="Input [yellow] 6 2 4" xfId="19273"/>
    <cellStyle name="Input [yellow] 6 2 4 2" xfId="19274"/>
    <cellStyle name="Input [yellow] 6 2 4 2 2" xfId="19275"/>
    <cellStyle name="Input [yellow] 6 2 4 2 3" xfId="19276"/>
    <cellStyle name="Input [yellow] 6 2 4 2 4" xfId="19277"/>
    <cellStyle name="Input [yellow] 6 2 4 3" xfId="19278"/>
    <cellStyle name="Input [yellow] 6 2 4 3 2" xfId="19279"/>
    <cellStyle name="Input [yellow] 6 2 4 3 3" xfId="19280"/>
    <cellStyle name="Input [yellow] 6 2 4 3 4" xfId="19281"/>
    <cellStyle name="Input [yellow] 6 2 4 4" xfId="19282"/>
    <cellStyle name="Input [yellow] 6 2 4 4 2" xfId="19283"/>
    <cellStyle name="Input [yellow] 6 2 4 4 3" xfId="19284"/>
    <cellStyle name="Input [yellow] 6 2 4 4 4" xfId="19285"/>
    <cellStyle name="Input [yellow] 6 2 4 5" xfId="19286"/>
    <cellStyle name="Input [yellow] 6 2 4 5 2" xfId="19287"/>
    <cellStyle name="Input [yellow] 6 2 4 5 3" xfId="19288"/>
    <cellStyle name="Input [yellow] 6 2 4 5 4" xfId="19289"/>
    <cellStyle name="Input [yellow] 6 2 4 6" xfId="19290"/>
    <cellStyle name="Input [yellow] 6 2 4 6 2" xfId="19291"/>
    <cellStyle name="Input [yellow] 6 2 4 6 3" xfId="19292"/>
    <cellStyle name="Input [yellow] 6 2 4 7" xfId="19293"/>
    <cellStyle name="Input [yellow] 6 2 4 8" xfId="19294"/>
    <cellStyle name="Input [yellow] 6 3" xfId="19295"/>
    <cellStyle name="Input [yellow] 6 3 10" xfId="19296"/>
    <cellStyle name="Input [yellow] 6 3 11" xfId="19297"/>
    <cellStyle name="Input [yellow] 6 3 2" xfId="19298"/>
    <cellStyle name="Input [yellow] 6 3 2 2" xfId="19299"/>
    <cellStyle name="Input [yellow] 6 3 2 2 2" xfId="19300"/>
    <cellStyle name="Input [yellow] 6 3 2 2 3" xfId="19301"/>
    <cellStyle name="Input [yellow] 6 3 2 2 4" xfId="19302"/>
    <cellStyle name="Input [yellow] 6 3 2 3" xfId="19303"/>
    <cellStyle name="Input [yellow] 6 3 2 3 2" xfId="19304"/>
    <cellStyle name="Input [yellow] 6 3 2 3 3" xfId="19305"/>
    <cellStyle name="Input [yellow] 6 3 2 3 4" xfId="19306"/>
    <cellStyle name="Input [yellow] 6 3 2 4" xfId="19307"/>
    <cellStyle name="Input [yellow] 6 3 2 4 2" xfId="19308"/>
    <cellStyle name="Input [yellow] 6 3 2 4 3" xfId="19309"/>
    <cellStyle name="Input [yellow] 6 3 2 4 4" xfId="19310"/>
    <cellStyle name="Input [yellow] 6 3 2 5" xfId="19311"/>
    <cellStyle name="Input [yellow] 6 3 2 5 2" xfId="19312"/>
    <cellStyle name="Input [yellow] 6 3 2 5 3" xfId="19313"/>
    <cellStyle name="Input [yellow] 6 3 2 5 4" xfId="19314"/>
    <cellStyle name="Input [yellow] 6 3 2 6" xfId="19315"/>
    <cellStyle name="Input [yellow] 6 3 2 6 2" xfId="19316"/>
    <cellStyle name="Input [yellow] 6 3 2 6 3" xfId="19317"/>
    <cellStyle name="Input [yellow] 6 3 2 7" xfId="19318"/>
    <cellStyle name="Input [yellow] 6 3 2 8" xfId="19319"/>
    <cellStyle name="Input [yellow] 6 3 3" xfId="19320"/>
    <cellStyle name="Input [yellow] 6 3 3 2" xfId="19321"/>
    <cellStyle name="Input [yellow] 6 3 3 2 2" xfId="19322"/>
    <cellStyle name="Input [yellow] 6 3 3 2 3" xfId="19323"/>
    <cellStyle name="Input [yellow] 6 3 3 2 4" xfId="19324"/>
    <cellStyle name="Input [yellow] 6 3 3 3" xfId="19325"/>
    <cellStyle name="Input [yellow] 6 3 3 3 2" xfId="19326"/>
    <cellStyle name="Input [yellow] 6 3 3 3 3" xfId="19327"/>
    <cellStyle name="Input [yellow] 6 3 3 3 4" xfId="19328"/>
    <cellStyle name="Input [yellow] 6 3 3 4" xfId="19329"/>
    <cellStyle name="Input [yellow] 6 3 3 4 2" xfId="19330"/>
    <cellStyle name="Input [yellow] 6 3 3 4 3" xfId="19331"/>
    <cellStyle name="Input [yellow] 6 3 3 4 4" xfId="19332"/>
    <cellStyle name="Input [yellow] 6 3 3 5" xfId="19333"/>
    <cellStyle name="Input [yellow] 6 3 3 5 2" xfId="19334"/>
    <cellStyle name="Input [yellow] 6 3 3 5 3" xfId="19335"/>
    <cellStyle name="Input [yellow] 6 3 3 5 4" xfId="19336"/>
    <cellStyle name="Input [yellow] 6 3 3 6" xfId="19337"/>
    <cellStyle name="Input [yellow] 6 3 3 6 2" xfId="19338"/>
    <cellStyle name="Input [yellow] 6 3 3 6 3" xfId="19339"/>
    <cellStyle name="Input [yellow] 6 3 3 7" xfId="19340"/>
    <cellStyle name="Input [yellow] 6 3 3 8" xfId="19341"/>
    <cellStyle name="Input [yellow] 6 3 4" xfId="19342"/>
    <cellStyle name="Input [yellow] 6 3 4 2" xfId="19343"/>
    <cellStyle name="Input [yellow] 6 3 4 2 2" xfId="19344"/>
    <cellStyle name="Input [yellow] 6 3 4 2 3" xfId="19345"/>
    <cellStyle name="Input [yellow] 6 3 4 2 4" xfId="19346"/>
    <cellStyle name="Input [yellow] 6 3 4 3" xfId="19347"/>
    <cellStyle name="Input [yellow] 6 3 4 3 2" xfId="19348"/>
    <cellStyle name="Input [yellow] 6 3 4 3 3" xfId="19349"/>
    <cellStyle name="Input [yellow] 6 3 4 3 4" xfId="19350"/>
    <cellStyle name="Input [yellow] 6 3 4 4" xfId="19351"/>
    <cellStyle name="Input [yellow] 6 3 4 4 2" xfId="19352"/>
    <cellStyle name="Input [yellow] 6 3 4 4 3" xfId="19353"/>
    <cellStyle name="Input [yellow] 6 3 4 4 4" xfId="19354"/>
    <cellStyle name="Input [yellow] 6 3 4 5" xfId="19355"/>
    <cellStyle name="Input [yellow] 6 3 4 5 2" xfId="19356"/>
    <cellStyle name="Input [yellow] 6 3 4 5 3" xfId="19357"/>
    <cellStyle name="Input [yellow] 6 3 4 5 4" xfId="19358"/>
    <cellStyle name="Input [yellow] 6 3 4 6" xfId="19359"/>
    <cellStyle name="Input [yellow] 6 3 4 6 2" xfId="19360"/>
    <cellStyle name="Input [yellow] 6 3 4 6 3" xfId="19361"/>
    <cellStyle name="Input [yellow] 6 3 4 7" xfId="19362"/>
    <cellStyle name="Input [yellow] 6 3 4 8" xfId="19363"/>
    <cellStyle name="Input [yellow] 6 3 5" xfId="19364"/>
    <cellStyle name="Input [yellow] 6 3 5 2" xfId="19365"/>
    <cellStyle name="Input [yellow] 6 3 5 3" xfId="19366"/>
    <cellStyle name="Input [yellow] 6 3 5 4" xfId="19367"/>
    <cellStyle name="Input [yellow] 6 3 6" xfId="19368"/>
    <cellStyle name="Input [yellow] 6 3 6 2" xfId="19369"/>
    <cellStyle name="Input [yellow] 6 3 6 3" xfId="19370"/>
    <cellStyle name="Input [yellow] 6 3 6 4" xfId="19371"/>
    <cellStyle name="Input [yellow] 6 3 7" xfId="19372"/>
    <cellStyle name="Input [yellow] 6 3 7 2" xfId="19373"/>
    <cellStyle name="Input [yellow] 6 3 7 3" xfId="19374"/>
    <cellStyle name="Input [yellow] 6 3 7 4" xfId="19375"/>
    <cellStyle name="Input [yellow] 6 3 8" xfId="19376"/>
    <cellStyle name="Input [yellow] 6 3 8 2" xfId="19377"/>
    <cellStyle name="Input [yellow] 6 3 8 3" xfId="19378"/>
    <cellStyle name="Input [yellow] 6 3 8 4" xfId="19379"/>
    <cellStyle name="Input [yellow] 6 3 9" xfId="19380"/>
    <cellStyle name="Input [yellow] 6 3 9 2" xfId="19381"/>
    <cellStyle name="Input [yellow] 6 3 9 3" xfId="19382"/>
    <cellStyle name="Input [yellow] 6 3 9 4" xfId="19383"/>
    <cellStyle name="Input [yellow] 6 4" xfId="19384"/>
    <cellStyle name="Input [yellow] 6 4 2" xfId="19385"/>
    <cellStyle name="Input [yellow] 6 4 2 2" xfId="19386"/>
    <cellStyle name="Input [yellow] 6 4 2 3" xfId="19387"/>
    <cellStyle name="Input [yellow] 6 4 2 4" xfId="19388"/>
    <cellStyle name="Input [yellow] 6 4 3" xfId="19389"/>
    <cellStyle name="Input [yellow] 6 4 3 2" xfId="19390"/>
    <cellStyle name="Input [yellow] 6 4 3 3" xfId="19391"/>
    <cellStyle name="Input [yellow] 6 4 3 4" xfId="19392"/>
    <cellStyle name="Input [yellow] 6 4 4" xfId="19393"/>
    <cellStyle name="Input [yellow] 6 4 4 2" xfId="19394"/>
    <cellStyle name="Input [yellow] 6 4 4 3" xfId="19395"/>
    <cellStyle name="Input [yellow] 6 4 4 4" xfId="19396"/>
    <cellStyle name="Input [yellow] 6 4 5" xfId="19397"/>
    <cellStyle name="Input [yellow] 6 4 5 2" xfId="19398"/>
    <cellStyle name="Input [yellow] 6 4 5 3" xfId="19399"/>
    <cellStyle name="Input [yellow] 6 4 5 4" xfId="19400"/>
    <cellStyle name="Input [yellow] 6 4 6" xfId="19401"/>
    <cellStyle name="Input [yellow] 6 4 6 2" xfId="19402"/>
    <cellStyle name="Input [yellow] 6 4 6 3" xfId="19403"/>
    <cellStyle name="Input [yellow] 6 4 7" xfId="19404"/>
    <cellStyle name="Input [yellow] 6 4 8" xfId="19405"/>
    <cellStyle name="Input [yellow] 6 5" xfId="19406"/>
    <cellStyle name="Input [yellow] 6 5 2" xfId="19407"/>
    <cellStyle name="Input [yellow] 6 5 2 2" xfId="19408"/>
    <cellStyle name="Input [yellow] 6 5 2 3" xfId="19409"/>
    <cellStyle name="Input [yellow] 6 5 2 4" xfId="19410"/>
    <cellStyle name="Input [yellow] 6 5 3" xfId="19411"/>
    <cellStyle name="Input [yellow] 6 5 3 2" xfId="19412"/>
    <cellStyle name="Input [yellow] 6 5 3 3" xfId="19413"/>
    <cellStyle name="Input [yellow] 6 5 3 4" xfId="19414"/>
    <cellStyle name="Input [yellow] 6 5 4" xfId="19415"/>
    <cellStyle name="Input [yellow] 6 5 4 2" xfId="19416"/>
    <cellStyle name="Input [yellow] 6 5 4 3" xfId="19417"/>
    <cellStyle name="Input [yellow] 6 5 4 4" xfId="19418"/>
    <cellStyle name="Input [yellow] 6 5 5" xfId="19419"/>
    <cellStyle name="Input [yellow] 6 5 5 2" xfId="19420"/>
    <cellStyle name="Input [yellow] 6 5 5 3" xfId="19421"/>
    <cellStyle name="Input [yellow] 6 5 5 4" xfId="19422"/>
    <cellStyle name="Input [yellow] 6 5 6" xfId="19423"/>
    <cellStyle name="Input [yellow] 6 5 6 2" xfId="19424"/>
    <cellStyle name="Input [yellow] 6 5 6 3" xfId="19425"/>
    <cellStyle name="Input [yellow] 6 5 7" xfId="19426"/>
    <cellStyle name="Input [yellow] 6 5 8" xfId="19427"/>
    <cellStyle name="Input [yellow] 6 6" xfId="19428"/>
    <cellStyle name="Input [yellow] 7" xfId="19429"/>
    <cellStyle name="Input [yellow] 7 2" xfId="19430"/>
    <cellStyle name="Input [yellow] 7 2 10" xfId="19431"/>
    <cellStyle name="Input [yellow] 7 2 11" xfId="19432"/>
    <cellStyle name="Input [yellow] 7 2 2" xfId="19433"/>
    <cellStyle name="Input [yellow] 7 2 2 2" xfId="19434"/>
    <cellStyle name="Input [yellow] 7 2 2 2 2" xfId="19435"/>
    <cellStyle name="Input [yellow] 7 2 2 2 3" xfId="19436"/>
    <cellStyle name="Input [yellow] 7 2 2 2 4" xfId="19437"/>
    <cellStyle name="Input [yellow] 7 2 2 3" xfId="19438"/>
    <cellStyle name="Input [yellow] 7 2 2 3 2" xfId="19439"/>
    <cellStyle name="Input [yellow] 7 2 2 3 3" xfId="19440"/>
    <cellStyle name="Input [yellow] 7 2 2 3 4" xfId="19441"/>
    <cellStyle name="Input [yellow] 7 2 2 4" xfId="19442"/>
    <cellStyle name="Input [yellow] 7 2 2 4 2" xfId="19443"/>
    <cellStyle name="Input [yellow] 7 2 2 4 3" xfId="19444"/>
    <cellStyle name="Input [yellow] 7 2 2 4 4" xfId="19445"/>
    <cellStyle name="Input [yellow] 7 2 2 5" xfId="19446"/>
    <cellStyle name="Input [yellow] 7 2 2 5 2" xfId="19447"/>
    <cellStyle name="Input [yellow] 7 2 2 5 3" xfId="19448"/>
    <cellStyle name="Input [yellow] 7 2 2 5 4" xfId="19449"/>
    <cellStyle name="Input [yellow] 7 2 2 6" xfId="19450"/>
    <cellStyle name="Input [yellow] 7 2 2 6 2" xfId="19451"/>
    <cellStyle name="Input [yellow] 7 2 2 6 3" xfId="19452"/>
    <cellStyle name="Input [yellow] 7 2 2 7" xfId="19453"/>
    <cellStyle name="Input [yellow] 7 2 2 8" xfId="19454"/>
    <cellStyle name="Input [yellow] 7 2 3" xfId="19455"/>
    <cellStyle name="Input [yellow] 7 2 3 2" xfId="19456"/>
    <cellStyle name="Input [yellow] 7 2 3 2 2" xfId="19457"/>
    <cellStyle name="Input [yellow] 7 2 3 2 3" xfId="19458"/>
    <cellStyle name="Input [yellow] 7 2 3 2 4" xfId="19459"/>
    <cellStyle name="Input [yellow] 7 2 3 3" xfId="19460"/>
    <cellStyle name="Input [yellow] 7 2 3 3 2" xfId="19461"/>
    <cellStyle name="Input [yellow] 7 2 3 3 3" xfId="19462"/>
    <cellStyle name="Input [yellow] 7 2 3 3 4" xfId="19463"/>
    <cellStyle name="Input [yellow] 7 2 3 4" xfId="19464"/>
    <cellStyle name="Input [yellow] 7 2 3 4 2" xfId="19465"/>
    <cellStyle name="Input [yellow] 7 2 3 4 3" xfId="19466"/>
    <cellStyle name="Input [yellow] 7 2 3 4 4" xfId="19467"/>
    <cellStyle name="Input [yellow] 7 2 3 5" xfId="19468"/>
    <cellStyle name="Input [yellow] 7 2 3 5 2" xfId="19469"/>
    <cellStyle name="Input [yellow] 7 2 3 5 3" xfId="19470"/>
    <cellStyle name="Input [yellow] 7 2 3 5 4" xfId="19471"/>
    <cellStyle name="Input [yellow] 7 2 3 6" xfId="19472"/>
    <cellStyle name="Input [yellow] 7 2 3 6 2" xfId="19473"/>
    <cellStyle name="Input [yellow] 7 2 3 6 3" xfId="19474"/>
    <cellStyle name="Input [yellow] 7 2 3 7" xfId="19475"/>
    <cellStyle name="Input [yellow] 7 2 3 8" xfId="19476"/>
    <cellStyle name="Input [yellow] 7 2 4" xfId="19477"/>
    <cellStyle name="Input [yellow] 7 2 4 2" xfId="19478"/>
    <cellStyle name="Input [yellow] 7 2 4 2 2" xfId="19479"/>
    <cellStyle name="Input [yellow] 7 2 4 2 3" xfId="19480"/>
    <cellStyle name="Input [yellow] 7 2 4 2 4" xfId="19481"/>
    <cellStyle name="Input [yellow] 7 2 4 3" xfId="19482"/>
    <cellStyle name="Input [yellow] 7 2 4 3 2" xfId="19483"/>
    <cellStyle name="Input [yellow] 7 2 4 3 3" xfId="19484"/>
    <cellStyle name="Input [yellow] 7 2 4 3 4" xfId="19485"/>
    <cellStyle name="Input [yellow] 7 2 4 4" xfId="19486"/>
    <cellStyle name="Input [yellow] 7 2 4 4 2" xfId="19487"/>
    <cellStyle name="Input [yellow] 7 2 4 4 3" xfId="19488"/>
    <cellStyle name="Input [yellow] 7 2 4 4 4" xfId="19489"/>
    <cellStyle name="Input [yellow] 7 2 4 5" xfId="19490"/>
    <cellStyle name="Input [yellow] 7 2 4 5 2" xfId="19491"/>
    <cellStyle name="Input [yellow] 7 2 4 5 3" xfId="19492"/>
    <cellStyle name="Input [yellow] 7 2 4 5 4" xfId="19493"/>
    <cellStyle name="Input [yellow] 7 2 4 6" xfId="19494"/>
    <cellStyle name="Input [yellow] 7 2 4 6 2" xfId="19495"/>
    <cellStyle name="Input [yellow] 7 2 4 6 3" xfId="19496"/>
    <cellStyle name="Input [yellow] 7 2 4 7" xfId="19497"/>
    <cellStyle name="Input [yellow] 7 2 4 8" xfId="19498"/>
    <cellStyle name="Input [yellow] 7 2 5" xfId="19499"/>
    <cellStyle name="Input [yellow] 7 2 5 2" xfId="19500"/>
    <cellStyle name="Input [yellow] 7 2 5 3" xfId="19501"/>
    <cellStyle name="Input [yellow] 7 2 5 4" xfId="19502"/>
    <cellStyle name="Input [yellow] 7 2 6" xfId="19503"/>
    <cellStyle name="Input [yellow] 7 2 6 2" xfId="19504"/>
    <cellStyle name="Input [yellow] 7 2 6 3" xfId="19505"/>
    <cellStyle name="Input [yellow] 7 2 6 4" xfId="19506"/>
    <cellStyle name="Input [yellow] 7 2 7" xfId="19507"/>
    <cellStyle name="Input [yellow] 7 2 7 2" xfId="19508"/>
    <cellStyle name="Input [yellow] 7 2 7 3" xfId="19509"/>
    <cellStyle name="Input [yellow] 7 2 7 4" xfId="19510"/>
    <cellStyle name="Input [yellow] 7 2 8" xfId="19511"/>
    <cellStyle name="Input [yellow] 7 2 8 2" xfId="19512"/>
    <cellStyle name="Input [yellow] 7 2 8 3" xfId="19513"/>
    <cellStyle name="Input [yellow] 7 2 8 4" xfId="19514"/>
    <cellStyle name="Input [yellow] 7 2 9" xfId="19515"/>
    <cellStyle name="Input [yellow] 7 2 9 2" xfId="19516"/>
    <cellStyle name="Input [yellow] 7 2 9 3" xfId="19517"/>
    <cellStyle name="Input [yellow] 7 2 9 4" xfId="19518"/>
    <cellStyle name="Input [yellow] 7 3" xfId="19519"/>
    <cellStyle name="Input [yellow] 7 3 2" xfId="19520"/>
    <cellStyle name="Input [yellow] 7 3 2 2" xfId="19521"/>
    <cellStyle name="Input [yellow] 7 3 2 3" xfId="19522"/>
    <cellStyle name="Input [yellow] 7 3 2 4" xfId="19523"/>
    <cellStyle name="Input [yellow] 7 3 3" xfId="19524"/>
    <cellStyle name="Input [yellow] 7 3 3 2" xfId="19525"/>
    <cellStyle name="Input [yellow] 7 3 3 3" xfId="19526"/>
    <cellStyle name="Input [yellow] 7 3 3 4" xfId="19527"/>
    <cellStyle name="Input [yellow] 7 3 4" xfId="19528"/>
    <cellStyle name="Input [yellow] 7 3 4 2" xfId="19529"/>
    <cellStyle name="Input [yellow] 7 3 4 3" xfId="19530"/>
    <cellStyle name="Input [yellow] 7 3 4 4" xfId="19531"/>
    <cellStyle name="Input [yellow] 7 3 5" xfId="19532"/>
    <cellStyle name="Input [yellow] 7 3 5 2" xfId="19533"/>
    <cellStyle name="Input [yellow] 7 3 5 3" xfId="19534"/>
    <cellStyle name="Input [yellow] 7 3 5 4" xfId="19535"/>
    <cellStyle name="Input [yellow] 7 3 6" xfId="19536"/>
    <cellStyle name="Input [yellow] 7 3 6 2" xfId="19537"/>
    <cellStyle name="Input [yellow] 7 3 6 3" xfId="19538"/>
    <cellStyle name="Input [yellow] 7 3 7" xfId="19539"/>
    <cellStyle name="Input [yellow] 7 3 8" xfId="19540"/>
    <cellStyle name="Input [yellow] 7 4" xfId="19541"/>
    <cellStyle name="Input [yellow] 7 4 2" xfId="19542"/>
    <cellStyle name="Input [yellow] 7 4 2 2" xfId="19543"/>
    <cellStyle name="Input [yellow] 7 4 2 3" xfId="19544"/>
    <cellStyle name="Input [yellow] 7 4 2 4" xfId="19545"/>
    <cellStyle name="Input [yellow] 7 4 3" xfId="19546"/>
    <cellStyle name="Input [yellow] 7 4 3 2" xfId="19547"/>
    <cellStyle name="Input [yellow] 7 4 3 3" xfId="19548"/>
    <cellStyle name="Input [yellow] 7 4 3 4" xfId="19549"/>
    <cellStyle name="Input [yellow] 7 4 4" xfId="19550"/>
    <cellStyle name="Input [yellow] 7 4 4 2" xfId="19551"/>
    <cellStyle name="Input [yellow] 7 4 4 3" xfId="19552"/>
    <cellStyle name="Input [yellow] 7 4 4 4" xfId="19553"/>
    <cellStyle name="Input [yellow] 7 4 5" xfId="19554"/>
    <cellStyle name="Input [yellow] 7 4 5 2" xfId="19555"/>
    <cellStyle name="Input [yellow] 7 4 5 3" xfId="19556"/>
    <cellStyle name="Input [yellow] 7 4 5 4" xfId="19557"/>
    <cellStyle name="Input [yellow] 7 4 6" xfId="19558"/>
    <cellStyle name="Input [yellow] 7 4 6 2" xfId="19559"/>
    <cellStyle name="Input [yellow] 7 4 6 3" xfId="19560"/>
    <cellStyle name="Input [yellow] 7 4 7" xfId="19561"/>
    <cellStyle name="Input [yellow] 7 4 8" xfId="19562"/>
    <cellStyle name="Input [yellow] 8" xfId="19563"/>
    <cellStyle name="Input [yellow] 8 10" xfId="19564"/>
    <cellStyle name="Input [yellow] 8 11" xfId="19565"/>
    <cellStyle name="Input [yellow] 8 2" xfId="19566"/>
    <cellStyle name="Input [yellow] 8 2 2" xfId="19567"/>
    <cellStyle name="Input [yellow] 8 2 2 2" xfId="19568"/>
    <cellStyle name="Input [yellow] 8 2 2 3" xfId="19569"/>
    <cellStyle name="Input [yellow] 8 2 2 4" xfId="19570"/>
    <cellStyle name="Input [yellow] 8 2 3" xfId="19571"/>
    <cellStyle name="Input [yellow] 8 2 3 2" xfId="19572"/>
    <cellStyle name="Input [yellow] 8 2 3 3" xfId="19573"/>
    <cellStyle name="Input [yellow] 8 2 3 4" xfId="19574"/>
    <cellStyle name="Input [yellow] 8 2 4" xfId="19575"/>
    <cellStyle name="Input [yellow] 8 2 4 2" xfId="19576"/>
    <cellStyle name="Input [yellow] 8 2 4 3" xfId="19577"/>
    <cellStyle name="Input [yellow] 8 2 4 4" xfId="19578"/>
    <cellStyle name="Input [yellow] 8 2 5" xfId="19579"/>
    <cellStyle name="Input [yellow] 8 2 5 2" xfId="19580"/>
    <cellStyle name="Input [yellow] 8 2 5 3" xfId="19581"/>
    <cellStyle name="Input [yellow] 8 2 5 4" xfId="19582"/>
    <cellStyle name="Input [yellow] 8 2 6" xfId="19583"/>
    <cellStyle name="Input [yellow] 8 2 6 2" xfId="19584"/>
    <cellStyle name="Input [yellow] 8 2 6 3" xfId="19585"/>
    <cellStyle name="Input [yellow] 8 2 7" xfId="19586"/>
    <cellStyle name="Input [yellow] 8 2 8" xfId="19587"/>
    <cellStyle name="Input [yellow] 8 3" xfId="19588"/>
    <cellStyle name="Input [yellow] 8 3 2" xfId="19589"/>
    <cellStyle name="Input [yellow] 8 3 2 2" xfId="19590"/>
    <cellStyle name="Input [yellow] 8 3 2 3" xfId="19591"/>
    <cellStyle name="Input [yellow] 8 3 2 4" xfId="19592"/>
    <cellStyle name="Input [yellow] 8 3 3" xfId="19593"/>
    <cellStyle name="Input [yellow] 8 3 3 2" xfId="19594"/>
    <cellStyle name="Input [yellow] 8 3 3 3" xfId="19595"/>
    <cellStyle name="Input [yellow] 8 3 3 4" xfId="19596"/>
    <cellStyle name="Input [yellow] 8 3 4" xfId="19597"/>
    <cellStyle name="Input [yellow] 8 3 4 2" xfId="19598"/>
    <cellStyle name="Input [yellow] 8 3 4 3" xfId="19599"/>
    <cellStyle name="Input [yellow] 8 3 4 4" xfId="19600"/>
    <cellStyle name="Input [yellow] 8 3 5" xfId="19601"/>
    <cellStyle name="Input [yellow] 8 3 5 2" xfId="19602"/>
    <cellStyle name="Input [yellow] 8 3 5 3" xfId="19603"/>
    <cellStyle name="Input [yellow] 8 3 5 4" xfId="19604"/>
    <cellStyle name="Input [yellow] 8 3 6" xfId="19605"/>
    <cellStyle name="Input [yellow] 8 3 6 2" xfId="19606"/>
    <cellStyle name="Input [yellow] 8 3 6 3" xfId="19607"/>
    <cellStyle name="Input [yellow] 8 3 7" xfId="19608"/>
    <cellStyle name="Input [yellow] 8 3 8" xfId="19609"/>
    <cellStyle name="Input [yellow] 8 4" xfId="19610"/>
    <cellStyle name="Input [yellow] 8 4 2" xfId="19611"/>
    <cellStyle name="Input [yellow] 8 4 2 2" xfId="19612"/>
    <cellStyle name="Input [yellow] 8 4 2 3" xfId="19613"/>
    <cellStyle name="Input [yellow] 8 4 2 4" xfId="19614"/>
    <cellStyle name="Input [yellow] 8 4 3" xfId="19615"/>
    <cellStyle name="Input [yellow] 8 4 3 2" xfId="19616"/>
    <cellStyle name="Input [yellow] 8 4 3 3" xfId="19617"/>
    <cellStyle name="Input [yellow] 8 4 3 4" xfId="19618"/>
    <cellStyle name="Input [yellow] 8 4 4" xfId="19619"/>
    <cellStyle name="Input [yellow] 8 4 4 2" xfId="19620"/>
    <cellStyle name="Input [yellow] 8 4 4 3" xfId="19621"/>
    <cellStyle name="Input [yellow] 8 4 4 4" xfId="19622"/>
    <cellStyle name="Input [yellow] 8 4 5" xfId="19623"/>
    <cellStyle name="Input [yellow] 8 4 5 2" xfId="19624"/>
    <cellStyle name="Input [yellow] 8 4 5 3" xfId="19625"/>
    <cellStyle name="Input [yellow] 8 4 5 4" xfId="19626"/>
    <cellStyle name="Input [yellow] 8 4 6" xfId="19627"/>
    <cellStyle name="Input [yellow] 8 4 6 2" xfId="19628"/>
    <cellStyle name="Input [yellow] 8 4 6 3" xfId="19629"/>
    <cellStyle name="Input [yellow] 8 4 7" xfId="19630"/>
    <cellStyle name="Input [yellow] 8 4 8" xfId="19631"/>
    <cellStyle name="Input [yellow] 8 5" xfId="19632"/>
    <cellStyle name="Input [yellow] 8 5 2" xfId="19633"/>
    <cellStyle name="Input [yellow] 8 5 3" xfId="19634"/>
    <cellStyle name="Input [yellow] 8 5 4" xfId="19635"/>
    <cellStyle name="Input [yellow] 8 6" xfId="19636"/>
    <cellStyle name="Input [yellow] 8 6 2" xfId="19637"/>
    <cellStyle name="Input [yellow] 8 6 3" xfId="19638"/>
    <cellStyle name="Input [yellow] 8 6 4" xfId="19639"/>
    <cellStyle name="Input [yellow] 8 7" xfId="19640"/>
    <cellStyle name="Input [yellow] 8 7 2" xfId="19641"/>
    <cellStyle name="Input [yellow] 8 7 3" xfId="19642"/>
    <cellStyle name="Input [yellow] 8 7 4" xfId="19643"/>
    <cellStyle name="Input [yellow] 8 8" xfId="19644"/>
    <cellStyle name="Input [yellow] 8 8 2" xfId="19645"/>
    <cellStyle name="Input [yellow] 8 8 3" xfId="19646"/>
    <cellStyle name="Input [yellow] 8 8 4" xfId="19647"/>
    <cellStyle name="Input [yellow] 8 9" xfId="19648"/>
    <cellStyle name="Input [yellow] 8 9 2" xfId="19649"/>
    <cellStyle name="Input [yellow] 8 9 3" xfId="19650"/>
    <cellStyle name="Input [yellow] 8 9 4" xfId="19651"/>
    <cellStyle name="Input [yellow] 9" xfId="19652"/>
    <cellStyle name="Input [yellow] 9 2" xfId="19653"/>
    <cellStyle name="Input [yellow] 9 2 2" xfId="19654"/>
    <cellStyle name="Input [yellow] 9 2 3" xfId="19655"/>
    <cellStyle name="Input [yellow] 9 2 4" xfId="19656"/>
    <cellStyle name="Input [yellow] 9 3" xfId="19657"/>
    <cellStyle name="Input [yellow] 9 3 2" xfId="19658"/>
    <cellStyle name="Input [yellow] 9 3 3" xfId="19659"/>
    <cellStyle name="Input [yellow] 9 3 4" xfId="19660"/>
    <cellStyle name="Input [yellow] 9 4" xfId="19661"/>
    <cellStyle name="Input [yellow] 9 4 2" xfId="19662"/>
    <cellStyle name="Input [yellow] 9 4 3" xfId="19663"/>
    <cellStyle name="Input [yellow] 9 4 4" xfId="19664"/>
    <cellStyle name="Input [yellow] 9 5" xfId="19665"/>
    <cellStyle name="Input [yellow] 9 5 2" xfId="19666"/>
    <cellStyle name="Input [yellow] 9 5 3" xfId="19667"/>
    <cellStyle name="Input [yellow] 9 5 4" xfId="19668"/>
    <cellStyle name="Input [yellow] 9 6" xfId="19669"/>
    <cellStyle name="Input [yellow] 9 6 2" xfId="19670"/>
    <cellStyle name="Input [yellow] 9 6 3" xfId="19671"/>
    <cellStyle name="Input [yellow] 9 7" xfId="19672"/>
    <cellStyle name="Input [yellow] 9 8" xfId="19673"/>
    <cellStyle name="Input [yellow]_BallGrid" xfId="19674"/>
    <cellStyle name="Input 10" xfId="19675"/>
    <cellStyle name="Input 10 2" xfId="19676"/>
    <cellStyle name="Input 10 2 2" xfId="19677"/>
    <cellStyle name="Input 10 2 2 2" xfId="19678"/>
    <cellStyle name="Input 10 2 2 2 10" xfId="19679"/>
    <cellStyle name="Input 10 2 2 2 2" xfId="19680"/>
    <cellStyle name="Input 10 2 2 2 2 2" xfId="19681"/>
    <cellStyle name="Input 10 2 2 2 2 2 2" xfId="19682"/>
    <cellStyle name="Input 10 2 2 2 2 2 3" xfId="19683"/>
    <cellStyle name="Input 10 2 2 2 2 2 4" xfId="19684"/>
    <cellStyle name="Input 10 2 2 2 2 3" xfId="19685"/>
    <cellStyle name="Input 10 2 2 2 2 3 2" xfId="19686"/>
    <cellStyle name="Input 10 2 2 2 2 3 3" xfId="19687"/>
    <cellStyle name="Input 10 2 2 2 2 3 4" xfId="19688"/>
    <cellStyle name="Input 10 2 2 2 2 4" xfId="19689"/>
    <cellStyle name="Input 10 2 2 2 2 4 2" xfId="19690"/>
    <cellStyle name="Input 10 2 2 2 2 4 3" xfId="19691"/>
    <cellStyle name="Input 10 2 2 2 2 4 4" xfId="19692"/>
    <cellStyle name="Input 10 2 2 2 2 5" xfId="19693"/>
    <cellStyle name="Input 10 2 2 2 2 5 2" xfId="19694"/>
    <cellStyle name="Input 10 2 2 2 2 5 3" xfId="19695"/>
    <cellStyle name="Input 10 2 2 2 2 5 4" xfId="19696"/>
    <cellStyle name="Input 10 2 2 2 2 6" xfId="19697"/>
    <cellStyle name="Input 10 2 2 2 2 6 2" xfId="19698"/>
    <cellStyle name="Input 10 2 2 2 2 6 3" xfId="19699"/>
    <cellStyle name="Input 10 2 2 2 2 7" xfId="19700"/>
    <cellStyle name="Input 10 2 2 2 2 8" xfId="19701"/>
    <cellStyle name="Input 10 2 2 2 3" xfId="19702"/>
    <cellStyle name="Input 10 2 2 2 3 2" xfId="19703"/>
    <cellStyle name="Input 10 2 2 2 3 2 2" xfId="19704"/>
    <cellStyle name="Input 10 2 2 2 3 2 3" xfId="19705"/>
    <cellStyle name="Input 10 2 2 2 3 2 4" xfId="19706"/>
    <cellStyle name="Input 10 2 2 2 3 3" xfId="19707"/>
    <cellStyle name="Input 10 2 2 2 3 3 2" xfId="19708"/>
    <cellStyle name="Input 10 2 2 2 3 3 3" xfId="19709"/>
    <cellStyle name="Input 10 2 2 2 3 3 4" xfId="19710"/>
    <cellStyle name="Input 10 2 2 2 3 4" xfId="19711"/>
    <cellStyle name="Input 10 2 2 2 3 4 2" xfId="19712"/>
    <cellStyle name="Input 10 2 2 2 3 4 3" xfId="19713"/>
    <cellStyle name="Input 10 2 2 2 3 4 4" xfId="19714"/>
    <cellStyle name="Input 10 2 2 2 3 5" xfId="19715"/>
    <cellStyle name="Input 10 2 2 2 3 5 2" xfId="19716"/>
    <cellStyle name="Input 10 2 2 2 3 5 3" xfId="19717"/>
    <cellStyle name="Input 10 2 2 2 3 5 4" xfId="19718"/>
    <cellStyle name="Input 10 2 2 2 3 6" xfId="19719"/>
    <cellStyle name="Input 10 2 2 2 3 6 2" xfId="19720"/>
    <cellStyle name="Input 10 2 2 2 3 6 3" xfId="19721"/>
    <cellStyle name="Input 10 2 2 2 3 7" xfId="19722"/>
    <cellStyle name="Input 10 2 2 2 3 8" xfId="19723"/>
    <cellStyle name="Input 10 2 2 2 4" xfId="19724"/>
    <cellStyle name="Input 10 2 2 2 4 2" xfId="19725"/>
    <cellStyle name="Input 10 2 2 2 4 3" xfId="19726"/>
    <cellStyle name="Input 10 2 2 2 4 4" xfId="19727"/>
    <cellStyle name="Input 10 2 2 2 5" xfId="19728"/>
    <cellStyle name="Input 10 2 2 2 5 2" xfId="19729"/>
    <cellStyle name="Input 10 2 2 2 5 3" xfId="19730"/>
    <cellStyle name="Input 10 2 2 2 5 4" xfId="19731"/>
    <cellStyle name="Input 10 2 2 2 6" xfId="19732"/>
    <cellStyle name="Input 10 2 2 2 6 2" xfId="19733"/>
    <cellStyle name="Input 10 2 2 2 6 3" xfId="19734"/>
    <cellStyle name="Input 10 2 2 2 6 4" xfId="19735"/>
    <cellStyle name="Input 10 2 2 2 7" xfId="19736"/>
    <cellStyle name="Input 10 2 2 2 7 2" xfId="19737"/>
    <cellStyle name="Input 10 2 2 2 7 3" xfId="19738"/>
    <cellStyle name="Input 10 2 2 2 7 4" xfId="19739"/>
    <cellStyle name="Input 10 2 2 2 8" xfId="19740"/>
    <cellStyle name="Input 10 2 2 2 8 2" xfId="19741"/>
    <cellStyle name="Input 10 2 2 2 8 3" xfId="19742"/>
    <cellStyle name="Input 10 2 2 2 9" xfId="19743"/>
    <cellStyle name="Input 10 2 2 3" xfId="19744"/>
    <cellStyle name="Input 10 2 3" xfId="19745"/>
    <cellStyle name="Input 10 2 3 10" xfId="19746"/>
    <cellStyle name="Input 10 2 3 2" xfId="19747"/>
    <cellStyle name="Input 10 2 3 2 2" xfId="19748"/>
    <cellStyle name="Input 10 2 3 2 2 2" xfId="19749"/>
    <cellStyle name="Input 10 2 3 2 2 3" xfId="19750"/>
    <cellStyle name="Input 10 2 3 2 2 4" xfId="19751"/>
    <cellStyle name="Input 10 2 3 2 3" xfId="19752"/>
    <cellStyle name="Input 10 2 3 2 3 2" xfId="19753"/>
    <cellStyle name="Input 10 2 3 2 3 3" xfId="19754"/>
    <cellStyle name="Input 10 2 3 2 3 4" xfId="19755"/>
    <cellStyle name="Input 10 2 3 2 4" xfId="19756"/>
    <cellStyle name="Input 10 2 3 2 4 2" xfId="19757"/>
    <cellStyle name="Input 10 2 3 2 4 3" xfId="19758"/>
    <cellStyle name="Input 10 2 3 2 4 4" xfId="19759"/>
    <cellStyle name="Input 10 2 3 2 5" xfId="19760"/>
    <cellStyle name="Input 10 2 3 2 5 2" xfId="19761"/>
    <cellStyle name="Input 10 2 3 2 5 3" xfId="19762"/>
    <cellStyle name="Input 10 2 3 2 5 4" xfId="19763"/>
    <cellStyle name="Input 10 2 3 2 6" xfId="19764"/>
    <cellStyle name="Input 10 2 3 2 6 2" xfId="19765"/>
    <cellStyle name="Input 10 2 3 2 6 3" xfId="19766"/>
    <cellStyle name="Input 10 2 3 2 7" xfId="19767"/>
    <cellStyle name="Input 10 2 3 2 8" xfId="19768"/>
    <cellStyle name="Input 10 2 3 3" xfId="19769"/>
    <cellStyle name="Input 10 2 3 3 2" xfId="19770"/>
    <cellStyle name="Input 10 2 3 3 2 2" xfId="19771"/>
    <cellStyle name="Input 10 2 3 3 2 3" xfId="19772"/>
    <cellStyle name="Input 10 2 3 3 2 4" xfId="19773"/>
    <cellStyle name="Input 10 2 3 3 3" xfId="19774"/>
    <cellStyle name="Input 10 2 3 3 3 2" xfId="19775"/>
    <cellStyle name="Input 10 2 3 3 3 3" xfId="19776"/>
    <cellStyle name="Input 10 2 3 3 3 4" xfId="19777"/>
    <cellStyle name="Input 10 2 3 3 4" xfId="19778"/>
    <cellStyle name="Input 10 2 3 3 4 2" xfId="19779"/>
    <cellStyle name="Input 10 2 3 3 4 3" xfId="19780"/>
    <cellStyle name="Input 10 2 3 3 4 4" xfId="19781"/>
    <cellStyle name="Input 10 2 3 3 5" xfId="19782"/>
    <cellStyle name="Input 10 2 3 3 5 2" xfId="19783"/>
    <cellStyle name="Input 10 2 3 3 5 3" xfId="19784"/>
    <cellStyle name="Input 10 2 3 3 5 4" xfId="19785"/>
    <cellStyle name="Input 10 2 3 3 6" xfId="19786"/>
    <cellStyle name="Input 10 2 3 3 6 2" xfId="19787"/>
    <cellStyle name="Input 10 2 3 3 6 3" xfId="19788"/>
    <cellStyle name="Input 10 2 3 3 7" xfId="19789"/>
    <cellStyle name="Input 10 2 3 3 8" xfId="19790"/>
    <cellStyle name="Input 10 2 3 4" xfId="19791"/>
    <cellStyle name="Input 10 2 3 4 2" xfId="19792"/>
    <cellStyle name="Input 10 2 3 4 3" xfId="19793"/>
    <cellStyle name="Input 10 2 3 4 4" xfId="19794"/>
    <cellStyle name="Input 10 2 3 5" xfId="19795"/>
    <cellStyle name="Input 10 2 3 5 2" xfId="19796"/>
    <cellStyle name="Input 10 2 3 5 3" xfId="19797"/>
    <cellStyle name="Input 10 2 3 5 4" xfId="19798"/>
    <cellStyle name="Input 10 2 3 6" xfId="19799"/>
    <cellStyle name="Input 10 2 3 6 2" xfId="19800"/>
    <cellStyle name="Input 10 2 3 6 3" xfId="19801"/>
    <cellStyle name="Input 10 2 3 6 4" xfId="19802"/>
    <cellStyle name="Input 10 2 3 7" xfId="19803"/>
    <cellStyle name="Input 10 2 3 7 2" xfId="19804"/>
    <cellStyle name="Input 10 2 3 7 3" xfId="19805"/>
    <cellStyle name="Input 10 2 3 7 4" xfId="19806"/>
    <cellStyle name="Input 10 2 3 8" xfId="19807"/>
    <cellStyle name="Input 10 2 3 8 2" xfId="19808"/>
    <cellStyle name="Input 10 2 3 8 3" xfId="19809"/>
    <cellStyle name="Input 10 2 3 9" xfId="19810"/>
    <cellStyle name="Input 10 2 4" xfId="19811"/>
    <cellStyle name="Input 10 2_Sheet1" xfId="19812"/>
    <cellStyle name="Input 10 3" xfId="19813"/>
    <cellStyle name="Input 10 3 2" xfId="19814"/>
    <cellStyle name="Input 10 3 2 10" xfId="19815"/>
    <cellStyle name="Input 10 3 2 2" xfId="19816"/>
    <cellStyle name="Input 10 3 2 2 2" xfId="19817"/>
    <cellStyle name="Input 10 3 2 2 2 2" xfId="19818"/>
    <cellStyle name="Input 10 3 2 2 2 3" xfId="19819"/>
    <cellStyle name="Input 10 3 2 2 2 4" xfId="19820"/>
    <cellStyle name="Input 10 3 2 2 3" xfId="19821"/>
    <cellStyle name="Input 10 3 2 2 3 2" xfId="19822"/>
    <cellStyle name="Input 10 3 2 2 3 3" xfId="19823"/>
    <cellStyle name="Input 10 3 2 2 3 4" xfId="19824"/>
    <cellStyle name="Input 10 3 2 2 4" xfId="19825"/>
    <cellStyle name="Input 10 3 2 2 4 2" xfId="19826"/>
    <cellStyle name="Input 10 3 2 2 4 3" xfId="19827"/>
    <cellStyle name="Input 10 3 2 2 4 4" xfId="19828"/>
    <cellStyle name="Input 10 3 2 2 5" xfId="19829"/>
    <cellStyle name="Input 10 3 2 2 5 2" xfId="19830"/>
    <cellStyle name="Input 10 3 2 2 5 3" xfId="19831"/>
    <cellStyle name="Input 10 3 2 2 5 4" xfId="19832"/>
    <cellStyle name="Input 10 3 2 2 6" xfId="19833"/>
    <cellStyle name="Input 10 3 2 2 6 2" xfId="19834"/>
    <cellStyle name="Input 10 3 2 2 6 3" xfId="19835"/>
    <cellStyle name="Input 10 3 2 2 7" xfId="19836"/>
    <cellStyle name="Input 10 3 2 2 8" xfId="19837"/>
    <cellStyle name="Input 10 3 2 3" xfId="19838"/>
    <cellStyle name="Input 10 3 2 3 2" xfId="19839"/>
    <cellStyle name="Input 10 3 2 3 2 2" xfId="19840"/>
    <cellStyle name="Input 10 3 2 3 2 3" xfId="19841"/>
    <cellStyle name="Input 10 3 2 3 2 4" xfId="19842"/>
    <cellStyle name="Input 10 3 2 3 3" xfId="19843"/>
    <cellStyle name="Input 10 3 2 3 3 2" xfId="19844"/>
    <cellStyle name="Input 10 3 2 3 3 3" xfId="19845"/>
    <cellStyle name="Input 10 3 2 3 3 4" xfId="19846"/>
    <cellStyle name="Input 10 3 2 3 4" xfId="19847"/>
    <cellStyle name="Input 10 3 2 3 4 2" xfId="19848"/>
    <cellStyle name="Input 10 3 2 3 4 3" xfId="19849"/>
    <cellStyle name="Input 10 3 2 3 4 4" xfId="19850"/>
    <cellStyle name="Input 10 3 2 3 5" xfId="19851"/>
    <cellStyle name="Input 10 3 2 3 5 2" xfId="19852"/>
    <cellStyle name="Input 10 3 2 3 5 3" xfId="19853"/>
    <cellStyle name="Input 10 3 2 3 5 4" xfId="19854"/>
    <cellStyle name="Input 10 3 2 3 6" xfId="19855"/>
    <cellStyle name="Input 10 3 2 3 6 2" xfId="19856"/>
    <cellStyle name="Input 10 3 2 3 6 3" xfId="19857"/>
    <cellStyle name="Input 10 3 2 3 7" xfId="19858"/>
    <cellStyle name="Input 10 3 2 3 8" xfId="19859"/>
    <cellStyle name="Input 10 3 2 4" xfId="19860"/>
    <cellStyle name="Input 10 3 2 4 2" xfId="19861"/>
    <cellStyle name="Input 10 3 2 4 3" xfId="19862"/>
    <cellStyle name="Input 10 3 2 4 4" xfId="19863"/>
    <cellStyle name="Input 10 3 2 5" xfId="19864"/>
    <cellStyle name="Input 10 3 2 5 2" xfId="19865"/>
    <cellStyle name="Input 10 3 2 5 3" xfId="19866"/>
    <cellStyle name="Input 10 3 2 5 4" xfId="19867"/>
    <cellStyle name="Input 10 3 2 6" xfId="19868"/>
    <cellStyle name="Input 10 3 2 6 2" xfId="19869"/>
    <cellStyle name="Input 10 3 2 6 3" xfId="19870"/>
    <cellStyle name="Input 10 3 2 6 4" xfId="19871"/>
    <cellStyle name="Input 10 3 2 7" xfId="19872"/>
    <cellStyle name="Input 10 3 2 7 2" xfId="19873"/>
    <cellStyle name="Input 10 3 2 7 3" xfId="19874"/>
    <cellStyle name="Input 10 3 2 7 4" xfId="19875"/>
    <cellStyle name="Input 10 3 2 8" xfId="19876"/>
    <cellStyle name="Input 10 3 2 8 2" xfId="19877"/>
    <cellStyle name="Input 10 3 2 8 3" xfId="19878"/>
    <cellStyle name="Input 10 3 2 9" xfId="19879"/>
    <cellStyle name="Input 10 3 3" xfId="19880"/>
    <cellStyle name="Input 10 4" xfId="19881"/>
    <cellStyle name="Input 10 4 10" xfId="19882"/>
    <cellStyle name="Input 10 4 11" xfId="19883"/>
    <cellStyle name="Input 10 4 2" xfId="19884"/>
    <cellStyle name="Input 10 4 2 2" xfId="19885"/>
    <cellStyle name="Input 10 4 2 2 2" xfId="19886"/>
    <cellStyle name="Input 10 4 2 2 3" xfId="19887"/>
    <cellStyle name="Input 10 4 2 2 4" xfId="19888"/>
    <cellStyle name="Input 10 4 2 3" xfId="19889"/>
    <cellStyle name="Input 10 4 2 3 2" xfId="19890"/>
    <cellStyle name="Input 10 4 2 3 3" xfId="19891"/>
    <cellStyle name="Input 10 4 2 3 4" xfId="19892"/>
    <cellStyle name="Input 10 4 2 4" xfId="19893"/>
    <cellStyle name="Input 10 4 2 4 2" xfId="19894"/>
    <cellStyle name="Input 10 4 2 4 3" xfId="19895"/>
    <cellStyle name="Input 10 4 2 4 4" xfId="19896"/>
    <cellStyle name="Input 10 4 2 5" xfId="19897"/>
    <cellStyle name="Input 10 4 2 5 2" xfId="19898"/>
    <cellStyle name="Input 10 4 2 5 3" xfId="19899"/>
    <cellStyle name="Input 10 4 2 5 4" xfId="19900"/>
    <cellStyle name="Input 10 4 2 6" xfId="19901"/>
    <cellStyle name="Input 10 4 2 6 2" xfId="19902"/>
    <cellStyle name="Input 10 4 2 6 3" xfId="19903"/>
    <cellStyle name="Input 10 4 2 7" xfId="19904"/>
    <cellStyle name="Input 10 4 2 8" xfId="19905"/>
    <cellStyle name="Input 10 4 3" xfId="19906"/>
    <cellStyle name="Input 10 4 3 2" xfId="19907"/>
    <cellStyle name="Input 10 4 3 2 2" xfId="19908"/>
    <cellStyle name="Input 10 4 3 2 3" xfId="19909"/>
    <cellStyle name="Input 10 4 3 2 4" xfId="19910"/>
    <cellStyle name="Input 10 4 3 3" xfId="19911"/>
    <cellStyle name="Input 10 4 3 3 2" xfId="19912"/>
    <cellStyle name="Input 10 4 3 3 3" xfId="19913"/>
    <cellStyle name="Input 10 4 3 3 4" xfId="19914"/>
    <cellStyle name="Input 10 4 3 4" xfId="19915"/>
    <cellStyle name="Input 10 4 3 4 2" xfId="19916"/>
    <cellStyle name="Input 10 4 3 4 3" xfId="19917"/>
    <cellStyle name="Input 10 4 3 4 4" xfId="19918"/>
    <cellStyle name="Input 10 4 3 5" xfId="19919"/>
    <cellStyle name="Input 10 4 3 5 2" xfId="19920"/>
    <cellStyle name="Input 10 4 3 5 3" xfId="19921"/>
    <cellStyle name="Input 10 4 3 5 4" xfId="19922"/>
    <cellStyle name="Input 10 4 3 6" xfId="19923"/>
    <cellStyle name="Input 10 4 3 6 2" xfId="19924"/>
    <cellStyle name="Input 10 4 3 6 3" xfId="19925"/>
    <cellStyle name="Input 10 4 3 7" xfId="19926"/>
    <cellStyle name="Input 10 4 3 8" xfId="19927"/>
    <cellStyle name="Input 10 4 4" xfId="19928"/>
    <cellStyle name="Input 10 4 4 2" xfId="19929"/>
    <cellStyle name="Input 10 4 4 3" xfId="19930"/>
    <cellStyle name="Input 10 4 4 4" xfId="19931"/>
    <cellStyle name="Input 10 4 5" xfId="19932"/>
    <cellStyle name="Input 10 4 5 2" xfId="19933"/>
    <cellStyle name="Input 10 4 5 3" xfId="19934"/>
    <cellStyle name="Input 10 4 5 4" xfId="19935"/>
    <cellStyle name="Input 10 4 6" xfId="19936"/>
    <cellStyle name="Input 10 4 6 2" xfId="19937"/>
    <cellStyle name="Input 10 4 6 3" xfId="19938"/>
    <cellStyle name="Input 10 4 6 4" xfId="19939"/>
    <cellStyle name="Input 10 4 7" xfId="19940"/>
    <cellStyle name="Input 10 4 7 2" xfId="19941"/>
    <cellStyle name="Input 10 4 7 3" xfId="19942"/>
    <cellStyle name="Input 10 4 7 4" xfId="19943"/>
    <cellStyle name="Input 10 4 8" xfId="19944"/>
    <cellStyle name="Input 10 4 8 2" xfId="19945"/>
    <cellStyle name="Input 10 4 8 3" xfId="19946"/>
    <cellStyle name="Input 10 4 9" xfId="19947"/>
    <cellStyle name="Input 10 5" xfId="19948"/>
    <cellStyle name="Input 10 6" xfId="19949"/>
    <cellStyle name="Input 10 7" xfId="19950"/>
    <cellStyle name="Input 10_Sheet1" xfId="19951"/>
    <cellStyle name="Input 11" xfId="19952"/>
    <cellStyle name="Input 11 2" xfId="19953"/>
    <cellStyle name="Input 11 2 2" xfId="19954"/>
    <cellStyle name="Input 11 2 2 2" xfId="19955"/>
    <cellStyle name="Input 11 2 2 2 10" xfId="19956"/>
    <cellStyle name="Input 11 2 2 2 2" xfId="19957"/>
    <cellStyle name="Input 11 2 2 2 2 2" xfId="19958"/>
    <cellStyle name="Input 11 2 2 2 2 2 2" xfId="19959"/>
    <cellStyle name="Input 11 2 2 2 2 2 3" xfId="19960"/>
    <cellStyle name="Input 11 2 2 2 2 2 4" xfId="19961"/>
    <cellStyle name="Input 11 2 2 2 2 3" xfId="19962"/>
    <cellStyle name="Input 11 2 2 2 2 3 2" xfId="19963"/>
    <cellStyle name="Input 11 2 2 2 2 3 3" xfId="19964"/>
    <cellStyle name="Input 11 2 2 2 2 3 4" xfId="19965"/>
    <cellStyle name="Input 11 2 2 2 2 4" xfId="19966"/>
    <cellStyle name="Input 11 2 2 2 2 4 2" xfId="19967"/>
    <cellStyle name="Input 11 2 2 2 2 4 3" xfId="19968"/>
    <cellStyle name="Input 11 2 2 2 2 4 4" xfId="19969"/>
    <cellStyle name="Input 11 2 2 2 2 5" xfId="19970"/>
    <cellStyle name="Input 11 2 2 2 2 5 2" xfId="19971"/>
    <cellStyle name="Input 11 2 2 2 2 5 3" xfId="19972"/>
    <cellStyle name="Input 11 2 2 2 2 5 4" xfId="19973"/>
    <cellStyle name="Input 11 2 2 2 2 6" xfId="19974"/>
    <cellStyle name="Input 11 2 2 2 2 6 2" xfId="19975"/>
    <cellStyle name="Input 11 2 2 2 2 6 3" xfId="19976"/>
    <cellStyle name="Input 11 2 2 2 2 7" xfId="19977"/>
    <cellStyle name="Input 11 2 2 2 2 8" xfId="19978"/>
    <cellStyle name="Input 11 2 2 2 3" xfId="19979"/>
    <cellStyle name="Input 11 2 2 2 3 2" xfId="19980"/>
    <cellStyle name="Input 11 2 2 2 3 2 2" xfId="19981"/>
    <cellStyle name="Input 11 2 2 2 3 2 3" xfId="19982"/>
    <cellStyle name="Input 11 2 2 2 3 2 4" xfId="19983"/>
    <cellStyle name="Input 11 2 2 2 3 3" xfId="19984"/>
    <cellStyle name="Input 11 2 2 2 3 3 2" xfId="19985"/>
    <cellStyle name="Input 11 2 2 2 3 3 3" xfId="19986"/>
    <cellStyle name="Input 11 2 2 2 3 3 4" xfId="19987"/>
    <cellStyle name="Input 11 2 2 2 3 4" xfId="19988"/>
    <cellStyle name="Input 11 2 2 2 3 4 2" xfId="19989"/>
    <cellStyle name="Input 11 2 2 2 3 4 3" xfId="19990"/>
    <cellStyle name="Input 11 2 2 2 3 4 4" xfId="19991"/>
    <cellStyle name="Input 11 2 2 2 3 5" xfId="19992"/>
    <cellStyle name="Input 11 2 2 2 3 5 2" xfId="19993"/>
    <cellStyle name="Input 11 2 2 2 3 5 3" xfId="19994"/>
    <cellStyle name="Input 11 2 2 2 3 5 4" xfId="19995"/>
    <cellStyle name="Input 11 2 2 2 3 6" xfId="19996"/>
    <cellStyle name="Input 11 2 2 2 3 6 2" xfId="19997"/>
    <cellStyle name="Input 11 2 2 2 3 6 3" xfId="19998"/>
    <cellStyle name="Input 11 2 2 2 3 7" xfId="19999"/>
    <cellStyle name="Input 11 2 2 2 3 8" xfId="20000"/>
    <cellStyle name="Input 11 2 2 2 4" xfId="20001"/>
    <cellStyle name="Input 11 2 2 2 4 2" xfId="20002"/>
    <cellStyle name="Input 11 2 2 2 4 3" xfId="20003"/>
    <cellStyle name="Input 11 2 2 2 4 4" xfId="20004"/>
    <cellStyle name="Input 11 2 2 2 5" xfId="20005"/>
    <cellStyle name="Input 11 2 2 2 5 2" xfId="20006"/>
    <cellStyle name="Input 11 2 2 2 5 3" xfId="20007"/>
    <cellStyle name="Input 11 2 2 2 5 4" xfId="20008"/>
    <cellStyle name="Input 11 2 2 2 6" xfId="20009"/>
    <cellStyle name="Input 11 2 2 2 6 2" xfId="20010"/>
    <cellStyle name="Input 11 2 2 2 6 3" xfId="20011"/>
    <cellStyle name="Input 11 2 2 2 6 4" xfId="20012"/>
    <cellStyle name="Input 11 2 2 2 7" xfId="20013"/>
    <cellStyle name="Input 11 2 2 2 7 2" xfId="20014"/>
    <cellStyle name="Input 11 2 2 2 7 3" xfId="20015"/>
    <cellStyle name="Input 11 2 2 2 7 4" xfId="20016"/>
    <cellStyle name="Input 11 2 2 2 8" xfId="20017"/>
    <cellStyle name="Input 11 2 2 2 8 2" xfId="20018"/>
    <cellStyle name="Input 11 2 2 2 8 3" xfId="20019"/>
    <cellStyle name="Input 11 2 2 2 9" xfId="20020"/>
    <cellStyle name="Input 11 2 2 3" xfId="20021"/>
    <cellStyle name="Input 11 2 3" xfId="20022"/>
    <cellStyle name="Input 11 2 3 10" xfId="20023"/>
    <cellStyle name="Input 11 2 3 11" xfId="20024"/>
    <cellStyle name="Input 11 2 3 2" xfId="20025"/>
    <cellStyle name="Input 11 2 3 2 2" xfId="20026"/>
    <cellStyle name="Input 11 2 3 2 2 2" xfId="20027"/>
    <cellStyle name="Input 11 2 3 2 2 3" xfId="20028"/>
    <cellStyle name="Input 11 2 3 2 2 4" xfId="20029"/>
    <cellStyle name="Input 11 2 3 2 3" xfId="20030"/>
    <cellStyle name="Input 11 2 3 2 3 2" xfId="20031"/>
    <cellStyle name="Input 11 2 3 2 3 3" xfId="20032"/>
    <cellStyle name="Input 11 2 3 2 3 4" xfId="20033"/>
    <cellStyle name="Input 11 2 3 2 4" xfId="20034"/>
    <cellStyle name="Input 11 2 3 2 4 2" xfId="20035"/>
    <cellStyle name="Input 11 2 3 2 4 3" xfId="20036"/>
    <cellStyle name="Input 11 2 3 2 4 4" xfId="20037"/>
    <cellStyle name="Input 11 2 3 2 5" xfId="20038"/>
    <cellStyle name="Input 11 2 3 2 5 2" xfId="20039"/>
    <cellStyle name="Input 11 2 3 2 5 3" xfId="20040"/>
    <cellStyle name="Input 11 2 3 2 5 4" xfId="20041"/>
    <cellStyle name="Input 11 2 3 2 6" xfId="20042"/>
    <cellStyle name="Input 11 2 3 2 6 2" xfId="20043"/>
    <cellStyle name="Input 11 2 3 2 6 3" xfId="20044"/>
    <cellStyle name="Input 11 2 3 2 7" xfId="20045"/>
    <cellStyle name="Input 11 2 3 2 8" xfId="20046"/>
    <cellStyle name="Input 11 2 3 3" xfId="20047"/>
    <cellStyle name="Input 11 2 3 3 2" xfId="20048"/>
    <cellStyle name="Input 11 2 3 3 2 2" xfId="20049"/>
    <cellStyle name="Input 11 2 3 3 2 3" xfId="20050"/>
    <cellStyle name="Input 11 2 3 3 2 4" xfId="20051"/>
    <cellStyle name="Input 11 2 3 3 3" xfId="20052"/>
    <cellStyle name="Input 11 2 3 3 3 2" xfId="20053"/>
    <cellStyle name="Input 11 2 3 3 3 3" xfId="20054"/>
    <cellStyle name="Input 11 2 3 3 3 4" xfId="20055"/>
    <cellStyle name="Input 11 2 3 3 4" xfId="20056"/>
    <cellStyle name="Input 11 2 3 3 4 2" xfId="20057"/>
    <cellStyle name="Input 11 2 3 3 4 3" xfId="20058"/>
    <cellStyle name="Input 11 2 3 3 4 4" xfId="20059"/>
    <cellStyle name="Input 11 2 3 3 5" xfId="20060"/>
    <cellStyle name="Input 11 2 3 3 5 2" xfId="20061"/>
    <cellStyle name="Input 11 2 3 3 5 3" xfId="20062"/>
    <cellStyle name="Input 11 2 3 3 5 4" xfId="20063"/>
    <cellStyle name="Input 11 2 3 3 6" xfId="20064"/>
    <cellStyle name="Input 11 2 3 3 6 2" xfId="20065"/>
    <cellStyle name="Input 11 2 3 3 6 3" xfId="20066"/>
    <cellStyle name="Input 11 2 3 3 7" xfId="20067"/>
    <cellStyle name="Input 11 2 3 3 8" xfId="20068"/>
    <cellStyle name="Input 11 2 3 4" xfId="20069"/>
    <cellStyle name="Input 11 2 3 4 2" xfId="20070"/>
    <cellStyle name="Input 11 2 3 4 3" xfId="20071"/>
    <cellStyle name="Input 11 2 3 4 4" xfId="20072"/>
    <cellStyle name="Input 11 2 3 5" xfId="20073"/>
    <cellStyle name="Input 11 2 3 5 2" xfId="20074"/>
    <cellStyle name="Input 11 2 3 5 3" xfId="20075"/>
    <cellStyle name="Input 11 2 3 5 4" xfId="20076"/>
    <cellStyle name="Input 11 2 3 6" xfId="20077"/>
    <cellStyle name="Input 11 2 3 6 2" xfId="20078"/>
    <cellStyle name="Input 11 2 3 6 3" xfId="20079"/>
    <cellStyle name="Input 11 2 3 6 4" xfId="20080"/>
    <cellStyle name="Input 11 2 3 7" xfId="20081"/>
    <cellStyle name="Input 11 2 3 7 2" xfId="20082"/>
    <cellStyle name="Input 11 2 3 7 3" xfId="20083"/>
    <cellStyle name="Input 11 2 3 7 4" xfId="20084"/>
    <cellStyle name="Input 11 2 3 8" xfId="20085"/>
    <cellStyle name="Input 11 2 3 8 2" xfId="20086"/>
    <cellStyle name="Input 11 2 3 8 3" xfId="20087"/>
    <cellStyle name="Input 11 2 3 9" xfId="20088"/>
    <cellStyle name="Input 11 2 4" xfId="20089"/>
    <cellStyle name="Input 11 2 5" xfId="20090"/>
    <cellStyle name="Input 11 2_Sheet1" xfId="20091"/>
    <cellStyle name="Input 11 3" xfId="20092"/>
    <cellStyle name="Input 11 3 2" xfId="20093"/>
    <cellStyle name="Input 11 3 2 10" xfId="20094"/>
    <cellStyle name="Input 11 3 2 2" xfId="20095"/>
    <cellStyle name="Input 11 3 2 2 2" xfId="20096"/>
    <cellStyle name="Input 11 3 2 2 2 2" xfId="20097"/>
    <cellStyle name="Input 11 3 2 2 2 3" xfId="20098"/>
    <cellStyle name="Input 11 3 2 2 2 4" xfId="20099"/>
    <cellStyle name="Input 11 3 2 2 3" xfId="20100"/>
    <cellStyle name="Input 11 3 2 2 3 2" xfId="20101"/>
    <cellStyle name="Input 11 3 2 2 3 3" xfId="20102"/>
    <cellStyle name="Input 11 3 2 2 3 4" xfId="20103"/>
    <cellStyle name="Input 11 3 2 2 4" xfId="20104"/>
    <cellStyle name="Input 11 3 2 2 4 2" xfId="20105"/>
    <cellStyle name="Input 11 3 2 2 4 3" xfId="20106"/>
    <cellStyle name="Input 11 3 2 2 4 4" xfId="20107"/>
    <cellStyle name="Input 11 3 2 2 5" xfId="20108"/>
    <cellStyle name="Input 11 3 2 2 5 2" xfId="20109"/>
    <cellStyle name="Input 11 3 2 2 5 3" xfId="20110"/>
    <cellStyle name="Input 11 3 2 2 5 4" xfId="20111"/>
    <cellStyle name="Input 11 3 2 2 6" xfId="20112"/>
    <cellStyle name="Input 11 3 2 2 6 2" xfId="20113"/>
    <cellStyle name="Input 11 3 2 2 6 3" xfId="20114"/>
    <cellStyle name="Input 11 3 2 2 7" xfId="20115"/>
    <cellStyle name="Input 11 3 2 2 8" xfId="20116"/>
    <cellStyle name="Input 11 3 2 3" xfId="20117"/>
    <cellStyle name="Input 11 3 2 3 2" xfId="20118"/>
    <cellStyle name="Input 11 3 2 3 2 2" xfId="20119"/>
    <cellStyle name="Input 11 3 2 3 2 3" xfId="20120"/>
    <cellStyle name="Input 11 3 2 3 2 4" xfId="20121"/>
    <cellStyle name="Input 11 3 2 3 3" xfId="20122"/>
    <cellStyle name="Input 11 3 2 3 3 2" xfId="20123"/>
    <cellStyle name="Input 11 3 2 3 3 3" xfId="20124"/>
    <cellStyle name="Input 11 3 2 3 3 4" xfId="20125"/>
    <cellStyle name="Input 11 3 2 3 4" xfId="20126"/>
    <cellStyle name="Input 11 3 2 3 4 2" xfId="20127"/>
    <cellStyle name="Input 11 3 2 3 4 3" xfId="20128"/>
    <cellStyle name="Input 11 3 2 3 4 4" xfId="20129"/>
    <cellStyle name="Input 11 3 2 3 5" xfId="20130"/>
    <cellStyle name="Input 11 3 2 3 5 2" xfId="20131"/>
    <cellStyle name="Input 11 3 2 3 5 3" xfId="20132"/>
    <cellStyle name="Input 11 3 2 3 5 4" xfId="20133"/>
    <cellStyle name="Input 11 3 2 3 6" xfId="20134"/>
    <cellStyle name="Input 11 3 2 3 6 2" xfId="20135"/>
    <cellStyle name="Input 11 3 2 3 6 3" xfId="20136"/>
    <cellStyle name="Input 11 3 2 3 7" xfId="20137"/>
    <cellStyle name="Input 11 3 2 3 8" xfId="20138"/>
    <cellStyle name="Input 11 3 2 4" xfId="20139"/>
    <cellStyle name="Input 11 3 2 4 2" xfId="20140"/>
    <cellStyle name="Input 11 3 2 4 3" xfId="20141"/>
    <cellStyle name="Input 11 3 2 4 4" xfId="20142"/>
    <cellStyle name="Input 11 3 2 5" xfId="20143"/>
    <cellStyle name="Input 11 3 2 5 2" xfId="20144"/>
    <cellStyle name="Input 11 3 2 5 3" xfId="20145"/>
    <cellStyle name="Input 11 3 2 5 4" xfId="20146"/>
    <cellStyle name="Input 11 3 2 6" xfId="20147"/>
    <cellStyle name="Input 11 3 2 6 2" xfId="20148"/>
    <cellStyle name="Input 11 3 2 6 3" xfId="20149"/>
    <cellStyle name="Input 11 3 2 6 4" xfId="20150"/>
    <cellStyle name="Input 11 3 2 7" xfId="20151"/>
    <cellStyle name="Input 11 3 2 7 2" xfId="20152"/>
    <cellStyle name="Input 11 3 2 7 3" xfId="20153"/>
    <cellStyle name="Input 11 3 2 7 4" xfId="20154"/>
    <cellStyle name="Input 11 3 2 8" xfId="20155"/>
    <cellStyle name="Input 11 3 2 8 2" xfId="20156"/>
    <cellStyle name="Input 11 3 2 8 3" xfId="20157"/>
    <cellStyle name="Input 11 3 2 9" xfId="20158"/>
    <cellStyle name="Input 11 3 3" xfId="20159"/>
    <cellStyle name="Input 11 4" xfId="20160"/>
    <cellStyle name="Input 11 4 10" xfId="20161"/>
    <cellStyle name="Input 11 4 11" xfId="20162"/>
    <cellStyle name="Input 11 4 2" xfId="20163"/>
    <cellStyle name="Input 11 4 2 2" xfId="20164"/>
    <cellStyle name="Input 11 4 2 2 2" xfId="20165"/>
    <cellStyle name="Input 11 4 2 2 3" xfId="20166"/>
    <cellStyle name="Input 11 4 2 2 4" xfId="20167"/>
    <cellStyle name="Input 11 4 2 3" xfId="20168"/>
    <cellStyle name="Input 11 4 2 3 2" xfId="20169"/>
    <cellStyle name="Input 11 4 2 3 3" xfId="20170"/>
    <cellStyle name="Input 11 4 2 3 4" xfId="20171"/>
    <cellStyle name="Input 11 4 2 4" xfId="20172"/>
    <cellStyle name="Input 11 4 2 4 2" xfId="20173"/>
    <cellStyle name="Input 11 4 2 4 3" xfId="20174"/>
    <cellStyle name="Input 11 4 2 4 4" xfId="20175"/>
    <cellStyle name="Input 11 4 2 5" xfId="20176"/>
    <cellStyle name="Input 11 4 2 5 2" xfId="20177"/>
    <cellStyle name="Input 11 4 2 5 3" xfId="20178"/>
    <cellStyle name="Input 11 4 2 5 4" xfId="20179"/>
    <cellStyle name="Input 11 4 2 6" xfId="20180"/>
    <cellStyle name="Input 11 4 2 6 2" xfId="20181"/>
    <cellStyle name="Input 11 4 2 6 3" xfId="20182"/>
    <cellStyle name="Input 11 4 2 7" xfId="20183"/>
    <cellStyle name="Input 11 4 2 8" xfId="20184"/>
    <cellStyle name="Input 11 4 3" xfId="20185"/>
    <cellStyle name="Input 11 4 3 2" xfId="20186"/>
    <cellStyle name="Input 11 4 3 2 2" xfId="20187"/>
    <cellStyle name="Input 11 4 3 2 3" xfId="20188"/>
    <cellStyle name="Input 11 4 3 2 4" xfId="20189"/>
    <cellStyle name="Input 11 4 3 3" xfId="20190"/>
    <cellStyle name="Input 11 4 3 3 2" xfId="20191"/>
    <cellStyle name="Input 11 4 3 3 3" xfId="20192"/>
    <cellStyle name="Input 11 4 3 3 4" xfId="20193"/>
    <cellStyle name="Input 11 4 3 4" xfId="20194"/>
    <cellStyle name="Input 11 4 3 4 2" xfId="20195"/>
    <cellStyle name="Input 11 4 3 4 3" xfId="20196"/>
    <cellStyle name="Input 11 4 3 4 4" xfId="20197"/>
    <cellStyle name="Input 11 4 3 5" xfId="20198"/>
    <cellStyle name="Input 11 4 3 5 2" xfId="20199"/>
    <cellStyle name="Input 11 4 3 5 3" xfId="20200"/>
    <cellStyle name="Input 11 4 3 5 4" xfId="20201"/>
    <cellStyle name="Input 11 4 3 6" xfId="20202"/>
    <cellStyle name="Input 11 4 3 6 2" xfId="20203"/>
    <cellStyle name="Input 11 4 3 6 3" xfId="20204"/>
    <cellStyle name="Input 11 4 3 7" xfId="20205"/>
    <cellStyle name="Input 11 4 3 8" xfId="20206"/>
    <cellStyle name="Input 11 4 4" xfId="20207"/>
    <cellStyle name="Input 11 4 4 2" xfId="20208"/>
    <cellStyle name="Input 11 4 4 3" xfId="20209"/>
    <cellStyle name="Input 11 4 4 4" xfId="20210"/>
    <cellStyle name="Input 11 4 5" xfId="20211"/>
    <cellStyle name="Input 11 4 5 2" xfId="20212"/>
    <cellStyle name="Input 11 4 5 3" xfId="20213"/>
    <cellStyle name="Input 11 4 5 4" xfId="20214"/>
    <cellStyle name="Input 11 4 6" xfId="20215"/>
    <cellStyle name="Input 11 4 6 2" xfId="20216"/>
    <cellStyle name="Input 11 4 6 3" xfId="20217"/>
    <cellStyle name="Input 11 4 6 4" xfId="20218"/>
    <cellStyle name="Input 11 4 7" xfId="20219"/>
    <cellStyle name="Input 11 4 7 2" xfId="20220"/>
    <cellStyle name="Input 11 4 7 3" xfId="20221"/>
    <cellStyle name="Input 11 4 7 4" xfId="20222"/>
    <cellStyle name="Input 11 4 8" xfId="20223"/>
    <cellStyle name="Input 11 4 8 2" xfId="20224"/>
    <cellStyle name="Input 11 4 8 3" xfId="20225"/>
    <cellStyle name="Input 11 4 9" xfId="20226"/>
    <cellStyle name="Input 11 5" xfId="20227"/>
    <cellStyle name="Input 11 6" xfId="20228"/>
    <cellStyle name="Input 11_Sheet1" xfId="20229"/>
    <cellStyle name="Input 12" xfId="20230"/>
    <cellStyle name="Input 12 2" xfId="20231"/>
    <cellStyle name="Input 12 2 2" xfId="20232"/>
    <cellStyle name="Input 12 2 2 2" xfId="20233"/>
    <cellStyle name="Input 12 2 2 2 10" xfId="20234"/>
    <cellStyle name="Input 12 2 2 2 2" xfId="20235"/>
    <cellStyle name="Input 12 2 2 2 2 2" xfId="20236"/>
    <cellStyle name="Input 12 2 2 2 2 2 2" xfId="20237"/>
    <cellStyle name="Input 12 2 2 2 2 2 3" xfId="20238"/>
    <cellStyle name="Input 12 2 2 2 2 2 4" xfId="20239"/>
    <cellStyle name="Input 12 2 2 2 2 3" xfId="20240"/>
    <cellStyle name="Input 12 2 2 2 2 3 2" xfId="20241"/>
    <cellStyle name="Input 12 2 2 2 2 3 3" xfId="20242"/>
    <cellStyle name="Input 12 2 2 2 2 3 4" xfId="20243"/>
    <cellStyle name="Input 12 2 2 2 2 4" xfId="20244"/>
    <cellStyle name="Input 12 2 2 2 2 4 2" xfId="20245"/>
    <cellStyle name="Input 12 2 2 2 2 4 3" xfId="20246"/>
    <cellStyle name="Input 12 2 2 2 2 4 4" xfId="20247"/>
    <cellStyle name="Input 12 2 2 2 2 5" xfId="20248"/>
    <cellStyle name="Input 12 2 2 2 2 5 2" xfId="20249"/>
    <cellStyle name="Input 12 2 2 2 2 5 3" xfId="20250"/>
    <cellStyle name="Input 12 2 2 2 2 5 4" xfId="20251"/>
    <cellStyle name="Input 12 2 2 2 2 6" xfId="20252"/>
    <cellStyle name="Input 12 2 2 2 2 6 2" xfId="20253"/>
    <cellStyle name="Input 12 2 2 2 2 6 3" xfId="20254"/>
    <cellStyle name="Input 12 2 2 2 2 7" xfId="20255"/>
    <cellStyle name="Input 12 2 2 2 2 8" xfId="20256"/>
    <cellStyle name="Input 12 2 2 2 3" xfId="20257"/>
    <cellStyle name="Input 12 2 2 2 3 2" xfId="20258"/>
    <cellStyle name="Input 12 2 2 2 3 2 2" xfId="20259"/>
    <cellStyle name="Input 12 2 2 2 3 2 3" xfId="20260"/>
    <cellStyle name="Input 12 2 2 2 3 2 4" xfId="20261"/>
    <cellStyle name="Input 12 2 2 2 3 3" xfId="20262"/>
    <cellStyle name="Input 12 2 2 2 3 3 2" xfId="20263"/>
    <cellStyle name="Input 12 2 2 2 3 3 3" xfId="20264"/>
    <cellStyle name="Input 12 2 2 2 3 3 4" xfId="20265"/>
    <cellStyle name="Input 12 2 2 2 3 4" xfId="20266"/>
    <cellStyle name="Input 12 2 2 2 3 4 2" xfId="20267"/>
    <cellStyle name="Input 12 2 2 2 3 4 3" xfId="20268"/>
    <cellStyle name="Input 12 2 2 2 3 4 4" xfId="20269"/>
    <cellStyle name="Input 12 2 2 2 3 5" xfId="20270"/>
    <cellStyle name="Input 12 2 2 2 3 5 2" xfId="20271"/>
    <cellStyle name="Input 12 2 2 2 3 5 3" xfId="20272"/>
    <cellStyle name="Input 12 2 2 2 3 5 4" xfId="20273"/>
    <cellStyle name="Input 12 2 2 2 3 6" xfId="20274"/>
    <cellStyle name="Input 12 2 2 2 3 6 2" xfId="20275"/>
    <cellStyle name="Input 12 2 2 2 3 6 3" xfId="20276"/>
    <cellStyle name="Input 12 2 2 2 3 7" xfId="20277"/>
    <cellStyle name="Input 12 2 2 2 3 8" xfId="20278"/>
    <cellStyle name="Input 12 2 2 2 4" xfId="20279"/>
    <cellStyle name="Input 12 2 2 2 4 2" xfId="20280"/>
    <cellStyle name="Input 12 2 2 2 4 3" xfId="20281"/>
    <cellStyle name="Input 12 2 2 2 4 4" xfId="20282"/>
    <cellStyle name="Input 12 2 2 2 5" xfId="20283"/>
    <cellStyle name="Input 12 2 2 2 5 2" xfId="20284"/>
    <cellStyle name="Input 12 2 2 2 5 3" xfId="20285"/>
    <cellStyle name="Input 12 2 2 2 5 4" xfId="20286"/>
    <cellStyle name="Input 12 2 2 2 6" xfId="20287"/>
    <cellStyle name="Input 12 2 2 2 6 2" xfId="20288"/>
    <cellStyle name="Input 12 2 2 2 6 3" xfId="20289"/>
    <cellStyle name="Input 12 2 2 2 6 4" xfId="20290"/>
    <cellStyle name="Input 12 2 2 2 7" xfId="20291"/>
    <cellStyle name="Input 12 2 2 2 7 2" xfId="20292"/>
    <cellStyle name="Input 12 2 2 2 7 3" xfId="20293"/>
    <cellStyle name="Input 12 2 2 2 7 4" xfId="20294"/>
    <cellStyle name="Input 12 2 2 2 8" xfId="20295"/>
    <cellStyle name="Input 12 2 2 2 8 2" xfId="20296"/>
    <cellStyle name="Input 12 2 2 2 8 3" xfId="20297"/>
    <cellStyle name="Input 12 2 2 2 9" xfId="20298"/>
    <cellStyle name="Input 12 2 2 3" xfId="20299"/>
    <cellStyle name="Input 12 2 3" xfId="20300"/>
    <cellStyle name="Input 12 2 3 10" xfId="20301"/>
    <cellStyle name="Input 12 2 3 2" xfId="20302"/>
    <cellStyle name="Input 12 2 3 2 2" xfId="20303"/>
    <cellStyle name="Input 12 2 3 2 2 2" xfId="20304"/>
    <cellStyle name="Input 12 2 3 2 2 3" xfId="20305"/>
    <cellStyle name="Input 12 2 3 2 2 4" xfId="20306"/>
    <cellStyle name="Input 12 2 3 2 3" xfId="20307"/>
    <cellStyle name="Input 12 2 3 2 3 2" xfId="20308"/>
    <cellStyle name="Input 12 2 3 2 3 3" xfId="20309"/>
    <cellStyle name="Input 12 2 3 2 3 4" xfId="20310"/>
    <cellStyle name="Input 12 2 3 2 4" xfId="20311"/>
    <cellStyle name="Input 12 2 3 2 4 2" xfId="20312"/>
    <cellStyle name="Input 12 2 3 2 4 3" xfId="20313"/>
    <cellStyle name="Input 12 2 3 2 4 4" xfId="20314"/>
    <cellStyle name="Input 12 2 3 2 5" xfId="20315"/>
    <cellStyle name="Input 12 2 3 2 5 2" xfId="20316"/>
    <cellStyle name="Input 12 2 3 2 5 3" xfId="20317"/>
    <cellStyle name="Input 12 2 3 2 5 4" xfId="20318"/>
    <cellStyle name="Input 12 2 3 2 6" xfId="20319"/>
    <cellStyle name="Input 12 2 3 2 6 2" xfId="20320"/>
    <cellStyle name="Input 12 2 3 2 6 3" xfId="20321"/>
    <cellStyle name="Input 12 2 3 2 7" xfId="20322"/>
    <cellStyle name="Input 12 2 3 2 8" xfId="20323"/>
    <cellStyle name="Input 12 2 3 3" xfId="20324"/>
    <cellStyle name="Input 12 2 3 3 2" xfId="20325"/>
    <cellStyle name="Input 12 2 3 3 2 2" xfId="20326"/>
    <cellStyle name="Input 12 2 3 3 2 3" xfId="20327"/>
    <cellStyle name="Input 12 2 3 3 2 4" xfId="20328"/>
    <cellStyle name="Input 12 2 3 3 3" xfId="20329"/>
    <cellStyle name="Input 12 2 3 3 3 2" xfId="20330"/>
    <cellStyle name="Input 12 2 3 3 3 3" xfId="20331"/>
    <cellStyle name="Input 12 2 3 3 3 4" xfId="20332"/>
    <cellStyle name="Input 12 2 3 3 4" xfId="20333"/>
    <cellStyle name="Input 12 2 3 3 4 2" xfId="20334"/>
    <cellStyle name="Input 12 2 3 3 4 3" xfId="20335"/>
    <cellStyle name="Input 12 2 3 3 4 4" xfId="20336"/>
    <cellStyle name="Input 12 2 3 3 5" xfId="20337"/>
    <cellStyle name="Input 12 2 3 3 5 2" xfId="20338"/>
    <cellStyle name="Input 12 2 3 3 5 3" xfId="20339"/>
    <cellStyle name="Input 12 2 3 3 5 4" xfId="20340"/>
    <cellStyle name="Input 12 2 3 3 6" xfId="20341"/>
    <cellStyle name="Input 12 2 3 3 6 2" xfId="20342"/>
    <cellStyle name="Input 12 2 3 3 6 3" xfId="20343"/>
    <cellStyle name="Input 12 2 3 3 7" xfId="20344"/>
    <cellStyle name="Input 12 2 3 3 8" xfId="20345"/>
    <cellStyle name="Input 12 2 3 4" xfId="20346"/>
    <cellStyle name="Input 12 2 3 4 2" xfId="20347"/>
    <cellStyle name="Input 12 2 3 4 3" xfId="20348"/>
    <cellStyle name="Input 12 2 3 4 4" xfId="20349"/>
    <cellStyle name="Input 12 2 3 5" xfId="20350"/>
    <cellStyle name="Input 12 2 3 5 2" xfId="20351"/>
    <cellStyle name="Input 12 2 3 5 3" xfId="20352"/>
    <cellStyle name="Input 12 2 3 5 4" xfId="20353"/>
    <cellStyle name="Input 12 2 3 6" xfId="20354"/>
    <cellStyle name="Input 12 2 3 6 2" xfId="20355"/>
    <cellStyle name="Input 12 2 3 6 3" xfId="20356"/>
    <cellStyle name="Input 12 2 3 6 4" xfId="20357"/>
    <cellStyle name="Input 12 2 3 7" xfId="20358"/>
    <cellStyle name="Input 12 2 3 7 2" xfId="20359"/>
    <cellStyle name="Input 12 2 3 7 3" xfId="20360"/>
    <cellStyle name="Input 12 2 3 7 4" xfId="20361"/>
    <cellStyle name="Input 12 2 3 8" xfId="20362"/>
    <cellStyle name="Input 12 2 3 8 2" xfId="20363"/>
    <cellStyle name="Input 12 2 3 8 3" xfId="20364"/>
    <cellStyle name="Input 12 2 3 9" xfId="20365"/>
    <cellStyle name="Input 12 2 4" xfId="20366"/>
    <cellStyle name="Input 12 2_Sheet1" xfId="20367"/>
    <cellStyle name="Input 12 3" xfId="20368"/>
    <cellStyle name="Input 12 3 2" xfId="20369"/>
    <cellStyle name="Input 12 3 2 10" xfId="20370"/>
    <cellStyle name="Input 12 3 2 2" xfId="20371"/>
    <cellStyle name="Input 12 3 2 2 2" xfId="20372"/>
    <cellStyle name="Input 12 3 2 2 2 2" xfId="20373"/>
    <cellStyle name="Input 12 3 2 2 2 3" xfId="20374"/>
    <cellStyle name="Input 12 3 2 2 2 4" xfId="20375"/>
    <cellStyle name="Input 12 3 2 2 3" xfId="20376"/>
    <cellStyle name="Input 12 3 2 2 3 2" xfId="20377"/>
    <cellStyle name="Input 12 3 2 2 3 3" xfId="20378"/>
    <cellStyle name="Input 12 3 2 2 3 4" xfId="20379"/>
    <cellStyle name="Input 12 3 2 2 4" xfId="20380"/>
    <cellStyle name="Input 12 3 2 2 4 2" xfId="20381"/>
    <cellStyle name="Input 12 3 2 2 4 3" xfId="20382"/>
    <cellStyle name="Input 12 3 2 2 4 4" xfId="20383"/>
    <cellStyle name="Input 12 3 2 2 5" xfId="20384"/>
    <cellStyle name="Input 12 3 2 2 5 2" xfId="20385"/>
    <cellStyle name="Input 12 3 2 2 5 3" xfId="20386"/>
    <cellStyle name="Input 12 3 2 2 5 4" xfId="20387"/>
    <cellStyle name="Input 12 3 2 2 6" xfId="20388"/>
    <cellStyle name="Input 12 3 2 2 6 2" xfId="20389"/>
    <cellStyle name="Input 12 3 2 2 6 3" xfId="20390"/>
    <cellStyle name="Input 12 3 2 2 7" xfId="20391"/>
    <cellStyle name="Input 12 3 2 2 8" xfId="20392"/>
    <cellStyle name="Input 12 3 2 3" xfId="20393"/>
    <cellStyle name="Input 12 3 2 3 2" xfId="20394"/>
    <cellStyle name="Input 12 3 2 3 2 2" xfId="20395"/>
    <cellStyle name="Input 12 3 2 3 2 3" xfId="20396"/>
    <cellStyle name="Input 12 3 2 3 2 4" xfId="20397"/>
    <cellStyle name="Input 12 3 2 3 3" xfId="20398"/>
    <cellStyle name="Input 12 3 2 3 3 2" xfId="20399"/>
    <cellStyle name="Input 12 3 2 3 3 3" xfId="20400"/>
    <cellStyle name="Input 12 3 2 3 3 4" xfId="20401"/>
    <cellStyle name="Input 12 3 2 3 4" xfId="20402"/>
    <cellStyle name="Input 12 3 2 3 4 2" xfId="20403"/>
    <cellStyle name="Input 12 3 2 3 4 3" xfId="20404"/>
    <cellStyle name="Input 12 3 2 3 4 4" xfId="20405"/>
    <cellStyle name="Input 12 3 2 3 5" xfId="20406"/>
    <cellStyle name="Input 12 3 2 3 5 2" xfId="20407"/>
    <cellStyle name="Input 12 3 2 3 5 3" xfId="20408"/>
    <cellStyle name="Input 12 3 2 3 5 4" xfId="20409"/>
    <cellStyle name="Input 12 3 2 3 6" xfId="20410"/>
    <cellStyle name="Input 12 3 2 3 6 2" xfId="20411"/>
    <cellStyle name="Input 12 3 2 3 6 3" xfId="20412"/>
    <cellStyle name="Input 12 3 2 3 7" xfId="20413"/>
    <cellStyle name="Input 12 3 2 3 8" xfId="20414"/>
    <cellStyle name="Input 12 3 2 4" xfId="20415"/>
    <cellStyle name="Input 12 3 2 4 2" xfId="20416"/>
    <cellStyle name="Input 12 3 2 4 3" xfId="20417"/>
    <cellStyle name="Input 12 3 2 4 4" xfId="20418"/>
    <cellStyle name="Input 12 3 2 5" xfId="20419"/>
    <cellStyle name="Input 12 3 2 5 2" xfId="20420"/>
    <cellStyle name="Input 12 3 2 5 3" xfId="20421"/>
    <cellStyle name="Input 12 3 2 5 4" xfId="20422"/>
    <cellStyle name="Input 12 3 2 6" xfId="20423"/>
    <cellStyle name="Input 12 3 2 6 2" xfId="20424"/>
    <cellStyle name="Input 12 3 2 6 3" xfId="20425"/>
    <cellStyle name="Input 12 3 2 6 4" xfId="20426"/>
    <cellStyle name="Input 12 3 2 7" xfId="20427"/>
    <cellStyle name="Input 12 3 2 7 2" xfId="20428"/>
    <cellStyle name="Input 12 3 2 7 3" xfId="20429"/>
    <cellStyle name="Input 12 3 2 7 4" xfId="20430"/>
    <cellStyle name="Input 12 3 2 8" xfId="20431"/>
    <cellStyle name="Input 12 3 2 8 2" xfId="20432"/>
    <cellStyle name="Input 12 3 2 8 3" xfId="20433"/>
    <cellStyle name="Input 12 3 2 9" xfId="20434"/>
    <cellStyle name="Input 12 3 3" xfId="20435"/>
    <cellStyle name="Input 12 4" xfId="20436"/>
    <cellStyle name="Input 12 4 10" xfId="20437"/>
    <cellStyle name="Input 12 4 11" xfId="20438"/>
    <cellStyle name="Input 12 4 2" xfId="20439"/>
    <cellStyle name="Input 12 4 2 2" xfId="20440"/>
    <cellStyle name="Input 12 4 2 2 2" xfId="20441"/>
    <cellStyle name="Input 12 4 2 2 3" xfId="20442"/>
    <cellStyle name="Input 12 4 2 2 4" xfId="20443"/>
    <cellStyle name="Input 12 4 2 3" xfId="20444"/>
    <cellStyle name="Input 12 4 2 3 2" xfId="20445"/>
    <cellStyle name="Input 12 4 2 3 3" xfId="20446"/>
    <cellStyle name="Input 12 4 2 3 4" xfId="20447"/>
    <cellStyle name="Input 12 4 2 4" xfId="20448"/>
    <cellStyle name="Input 12 4 2 4 2" xfId="20449"/>
    <cellStyle name="Input 12 4 2 4 3" xfId="20450"/>
    <cellStyle name="Input 12 4 2 4 4" xfId="20451"/>
    <cellStyle name="Input 12 4 2 5" xfId="20452"/>
    <cellStyle name="Input 12 4 2 5 2" xfId="20453"/>
    <cellStyle name="Input 12 4 2 5 3" xfId="20454"/>
    <cellStyle name="Input 12 4 2 5 4" xfId="20455"/>
    <cellStyle name="Input 12 4 2 6" xfId="20456"/>
    <cellStyle name="Input 12 4 2 6 2" xfId="20457"/>
    <cellStyle name="Input 12 4 2 6 3" xfId="20458"/>
    <cellStyle name="Input 12 4 2 7" xfId="20459"/>
    <cellStyle name="Input 12 4 2 8" xfId="20460"/>
    <cellStyle name="Input 12 4 3" xfId="20461"/>
    <cellStyle name="Input 12 4 3 2" xfId="20462"/>
    <cellStyle name="Input 12 4 3 2 2" xfId="20463"/>
    <cellStyle name="Input 12 4 3 2 3" xfId="20464"/>
    <cellStyle name="Input 12 4 3 2 4" xfId="20465"/>
    <cellStyle name="Input 12 4 3 3" xfId="20466"/>
    <cellStyle name="Input 12 4 3 3 2" xfId="20467"/>
    <cellStyle name="Input 12 4 3 3 3" xfId="20468"/>
    <cellStyle name="Input 12 4 3 3 4" xfId="20469"/>
    <cellStyle name="Input 12 4 3 4" xfId="20470"/>
    <cellStyle name="Input 12 4 3 4 2" xfId="20471"/>
    <cellStyle name="Input 12 4 3 4 3" xfId="20472"/>
    <cellStyle name="Input 12 4 3 4 4" xfId="20473"/>
    <cellStyle name="Input 12 4 3 5" xfId="20474"/>
    <cellStyle name="Input 12 4 3 5 2" xfId="20475"/>
    <cellStyle name="Input 12 4 3 5 3" xfId="20476"/>
    <cellStyle name="Input 12 4 3 5 4" xfId="20477"/>
    <cellStyle name="Input 12 4 3 6" xfId="20478"/>
    <cellStyle name="Input 12 4 3 6 2" xfId="20479"/>
    <cellStyle name="Input 12 4 3 6 3" xfId="20480"/>
    <cellStyle name="Input 12 4 3 7" xfId="20481"/>
    <cellStyle name="Input 12 4 3 8" xfId="20482"/>
    <cellStyle name="Input 12 4 4" xfId="20483"/>
    <cellStyle name="Input 12 4 4 2" xfId="20484"/>
    <cellStyle name="Input 12 4 4 3" xfId="20485"/>
    <cellStyle name="Input 12 4 4 4" xfId="20486"/>
    <cellStyle name="Input 12 4 5" xfId="20487"/>
    <cellStyle name="Input 12 4 5 2" xfId="20488"/>
    <cellStyle name="Input 12 4 5 3" xfId="20489"/>
    <cellStyle name="Input 12 4 5 4" xfId="20490"/>
    <cellStyle name="Input 12 4 6" xfId="20491"/>
    <cellStyle name="Input 12 4 6 2" xfId="20492"/>
    <cellStyle name="Input 12 4 6 3" xfId="20493"/>
    <cellStyle name="Input 12 4 6 4" xfId="20494"/>
    <cellStyle name="Input 12 4 7" xfId="20495"/>
    <cellStyle name="Input 12 4 7 2" xfId="20496"/>
    <cellStyle name="Input 12 4 7 3" xfId="20497"/>
    <cellStyle name="Input 12 4 7 4" xfId="20498"/>
    <cellStyle name="Input 12 4 8" xfId="20499"/>
    <cellStyle name="Input 12 4 8 2" xfId="20500"/>
    <cellStyle name="Input 12 4 8 3" xfId="20501"/>
    <cellStyle name="Input 12 4 9" xfId="20502"/>
    <cellStyle name="Input 12 5" xfId="20503"/>
    <cellStyle name="Input 12 6" xfId="20504"/>
    <cellStyle name="Input 12 7" xfId="20505"/>
    <cellStyle name="Input 12_Sheet1" xfId="20506"/>
    <cellStyle name="Input 13" xfId="20507"/>
    <cellStyle name="Input 13 2" xfId="20508"/>
    <cellStyle name="Input 13 2 2" xfId="20509"/>
    <cellStyle name="Input 13 2 2 2" xfId="20510"/>
    <cellStyle name="Input 13 2 2 2 10" xfId="20511"/>
    <cellStyle name="Input 13 2 2 2 2" xfId="20512"/>
    <cellStyle name="Input 13 2 2 2 2 2" xfId="20513"/>
    <cellStyle name="Input 13 2 2 2 2 2 2" xfId="20514"/>
    <cellStyle name="Input 13 2 2 2 2 2 3" xfId="20515"/>
    <cellStyle name="Input 13 2 2 2 2 2 4" xfId="20516"/>
    <cellStyle name="Input 13 2 2 2 2 3" xfId="20517"/>
    <cellStyle name="Input 13 2 2 2 2 3 2" xfId="20518"/>
    <cellStyle name="Input 13 2 2 2 2 3 3" xfId="20519"/>
    <cellStyle name="Input 13 2 2 2 2 3 4" xfId="20520"/>
    <cellStyle name="Input 13 2 2 2 2 4" xfId="20521"/>
    <cellStyle name="Input 13 2 2 2 2 4 2" xfId="20522"/>
    <cellStyle name="Input 13 2 2 2 2 4 3" xfId="20523"/>
    <cellStyle name="Input 13 2 2 2 2 4 4" xfId="20524"/>
    <cellStyle name="Input 13 2 2 2 2 5" xfId="20525"/>
    <cellStyle name="Input 13 2 2 2 2 5 2" xfId="20526"/>
    <cellStyle name="Input 13 2 2 2 2 5 3" xfId="20527"/>
    <cellStyle name="Input 13 2 2 2 2 5 4" xfId="20528"/>
    <cellStyle name="Input 13 2 2 2 2 6" xfId="20529"/>
    <cellStyle name="Input 13 2 2 2 2 6 2" xfId="20530"/>
    <cellStyle name="Input 13 2 2 2 2 6 3" xfId="20531"/>
    <cellStyle name="Input 13 2 2 2 2 7" xfId="20532"/>
    <cellStyle name="Input 13 2 2 2 2 8" xfId="20533"/>
    <cellStyle name="Input 13 2 2 2 3" xfId="20534"/>
    <cellStyle name="Input 13 2 2 2 3 2" xfId="20535"/>
    <cellStyle name="Input 13 2 2 2 3 2 2" xfId="20536"/>
    <cellStyle name="Input 13 2 2 2 3 2 3" xfId="20537"/>
    <cellStyle name="Input 13 2 2 2 3 2 4" xfId="20538"/>
    <cellStyle name="Input 13 2 2 2 3 3" xfId="20539"/>
    <cellStyle name="Input 13 2 2 2 3 3 2" xfId="20540"/>
    <cellStyle name="Input 13 2 2 2 3 3 3" xfId="20541"/>
    <cellStyle name="Input 13 2 2 2 3 3 4" xfId="20542"/>
    <cellStyle name="Input 13 2 2 2 3 4" xfId="20543"/>
    <cellStyle name="Input 13 2 2 2 3 4 2" xfId="20544"/>
    <cellStyle name="Input 13 2 2 2 3 4 3" xfId="20545"/>
    <cellStyle name="Input 13 2 2 2 3 4 4" xfId="20546"/>
    <cellStyle name="Input 13 2 2 2 3 5" xfId="20547"/>
    <cellStyle name="Input 13 2 2 2 3 5 2" xfId="20548"/>
    <cellStyle name="Input 13 2 2 2 3 5 3" xfId="20549"/>
    <cellStyle name="Input 13 2 2 2 3 5 4" xfId="20550"/>
    <cellStyle name="Input 13 2 2 2 3 6" xfId="20551"/>
    <cellStyle name="Input 13 2 2 2 3 6 2" xfId="20552"/>
    <cellStyle name="Input 13 2 2 2 3 6 3" xfId="20553"/>
    <cellStyle name="Input 13 2 2 2 3 7" xfId="20554"/>
    <cellStyle name="Input 13 2 2 2 3 8" xfId="20555"/>
    <cellStyle name="Input 13 2 2 2 4" xfId="20556"/>
    <cellStyle name="Input 13 2 2 2 4 2" xfId="20557"/>
    <cellStyle name="Input 13 2 2 2 4 3" xfId="20558"/>
    <cellStyle name="Input 13 2 2 2 4 4" xfId="20559"/>
    <cellStyle name="Input 13 2 2 2 5" xfId="20560"/>
    <cellStyle name="Input 13 2 2 2 5 2" xfId="20561"/>
    <cellStyle name="Input 13 2 2 2 5 3" xfId="20562"/>
    <cellStyle name="Input 13 2 2 2 5 4" xfId="20563"/>
    <cellStyle name="Input 13 2 2 2 6" xfId="20564"/>
    <cellStyle name="Input 13 2 2 2 6 2" xfId="20565"/>
    <cellStyle name="Input 13 2 2 2 6 3" xfId="20566"/>
    <cellStyle name="Input 13 2 2 2 6 4" xfId="20567"/>
    <cellStyle name="Input 13 2 2 2 7" xfId="20568"/>
    <cellStyle name="Input 13 2 2 2 7 2" xfId="20569"/>
    <cellStyle name="Input 13 2 2 2 7 3" xfId="20570"/>
    <cellStyle name="Input 13 2 2 2 7 4" xfId="20571"/>
    <cellStyle name="Input 13 2 2 2 8" xfId="20572"/>
    <cellStyle name="Input 13 2 2 2 8 2" xfId="20573"/>
    <cellStyle name="Input 13 2 2 2 8 3" xfId="20574"/>
    <cellStyle name="Input 13 2 2 2 9" xfId="20575"/>
    <cellStyle name="Input 13 2 2 3" xfId="20576"/>
    <cellStyle name="Input 13 2 3" xfId="20577"/>
    <cellStyle name="Input 13 2 3 10" xfId="20578"/>
    <cellStyle name="Input 13 2 3 2" xfId="20579"/>
    <cellStyle name="Input 13 2 3 2 2" xfId="20580"/>
    <cellStyle name="Input 13 2 3 2 2 2" xfId="20581"/>
    <cellStyle name="Input 13 2 3 2 2 3" xfId="20582"/>
    <cellStyle name="Input 13 2 3 2 2 4" xfId="20583"/>
    <cellStyle name="Input 13 2 3 2 3" xfId="20584"/>
    <cellStyle name="Input 13 2 3 2 3 2" xfId="20585"/>
    <cellStyle name="Input 13 2 3 2 3 3" xfId="20586"/>
    <cellStyle name="Input 13 2 3 2 3 4" xfId="20587"/>
    <cellStyle name="Input 13 2 3 2 4" xfId="20588"/>
    <cellStyle name="Input 13 2 3 2 4 2" xfId="20589"/>
    <cellStyle name="Input 13 2 3 2 4 3" xfId="20590"/>
    <cellStyle name="Input 13 2 3 2 4 4" xfId="20591"/>
    <cellStyle name="Input 13 2 3 2 5" xfId="20592"/>
    <cellStyle name="Input 13 2 3 2 5 2" xfId="20593"/>
    <cellStyle name="Input 13 2 3 2 5 3" xfId="20594"/>
    <cellStyle name="Input 13 2 3 2 5 4" xfId="20595"/>
    <cellStyle name="Input 13 2 3 2 6" xfId="20596"/>
    <cellStyle name="Input 13 2 3 2 6 2" xfId="20597"/>
    <cellStyle name="Input 13 2 3 2 6 3" xfId="20598"/>
    <cellStyle name="Input 13 2 3 2 7" xfId="20599"/>
    <cellStyle name="Input 13 2 3 2 8" xfId="20600"/>
    <cellStyle name="Input 13 2 3 3" xfId="20601"/>
    <cellStyle name="Input 13 2 3 3 2" xfId="20602"/>
    <cellStyle name="Input 13 2 3 3 2 2" xfId="20603"/>
    <cellStyle name="Input 13 2 3 3 2 3" xfId="20604"/>
    <cellStyle name="Input 13 2 3 3 2 4" xfId="20605"/>
    <cellStyle name="Input 13 2 3 3 3" xfId="20606"/>
    <cellStyle name="Input 13 2 3 3 3 2" xfId="20607"/>
    <cellStyle name="Input 13 2 3 3 3 3" xfId="20608"/>
    <cellStyle name="Input 13 2 3 3 3 4" xfId="20609"/>
    <cellStyle name="Input 13 2 3 3 4" xfId="20610"/>
    <cellStyle name="Input 13 2 3 3 4 2" xfId="20611"/>
    <cellStyle name="Input 13 2 3 3 4 3" xfId="20612"/>
    <cellStyle name="Input 13 2 3 3 4 4" xfId="20613"/>
    <cellStyle name="Input 13 2 3 3 5" xfId="20614"/>
    <cellStyle name="Input 13 2 3 3 5 2" xfId="20615"/>
    <cellStyle name="Input 13 2 3 3 5 3" xfId="20616"/>
    <cellStyle name="Input 13 2 3 3 5 4" xfId="20617"/>
    <cellStyle name="Input 13 2 3 3 6" xfId="20618"/>
    <cellStyle name="Input 13 2 3 3 6 2" xfId="20619"/>
    <cellStyle name="Input 13 2 3 3 6 3" xfId="20620"/>
    <cellStyle name="Input 13 2 3 3 7" xfId="20621"/>
    <cellStyle name="Input 13 2 3 3 8" xfId="20622"/>
    <cellStyle name="Input 13 2 3 4" xfId="20623"/>
    <cellStyle name="Input 13 2 3 4 2" xfId="20624"/>
    <cellStyle name="Input 13 2 3 4 3" xfId="20625"/>
    <cellStyle name="Input 13 2 3 4 4" xfId="20626"/>
    <cellStyle name="Input 13 2 3 5" xfId="20627"/>
    <cellStyle name="Input 13 2 3 5 2" xfId="20628"/>
    <cellStyle name="Input 13 2 3 5 3" xfId="20629"/>
    <cellStyle name="Input 13 2 3 5 4" xfId="20630"/>
    <cellStyle name="Input 13 2 3 6" xfId="20631"/>
    <cellStyle name="Input 13 2 3 6 2" xfId="20632"/>
    <cellStyle name="Input 13 2 3 6 3" xfId="20633"/>
    <cellStyle name="Input 13 2 3 6 4" xfId="20634"/>
    <cellStyle name="Input 13 2 3 7" xfId="20635"/>
    <cellStyle name="Input 13 2 3 7 2" xfId="20636"/>
    <cellStyle name="Input 13 2 3 7 3" xfId="20637"/>
    <cellStyle name="Input 13 2 3 7 4" xfId="20638"/>
    <cellStyle name="Input 13 2 3 8" xfId="20639"/>
    <cellStyle name="Input 13 2 3 8 2" xfId="20640"/>
    <cellStyle name="Input 13 2 3 8 3" xfId="20641"/>
    <cellStyle name="Input 13 2 3 9" xfId="20642"/>
    <cellStyle name="Input 13 2 4" xfId="20643"/>
    <cellStyle name="Input 13 2_Sheet1" xfId="20644"/>
    <cellStyle name="Input 13 3" xfId="20645"/>
    <cellStyle name="Input 13 3 2" xfId="20646"/>
    <cellStyle name="Input 13 3 2 10" xfId="20647"/>
    <cellStyle name="Input 13 3 2 2" xfId="20648"/>
    <cellStyle name="Input 13 3 2 2 2" xfId="20649"/>
    <cellStyle name="Input 13 3 2 2 2 2" xfId="20650"/>
    <cellStyle name="Input 13 3 2 2 2 3" xfId="20651"/>
    <cellStyle name="Input 13 3 2 2 2 4" xfId="20652"/>
    <cellStyle name="Input 13 3 2 2 3" xfId="20653"/>
    <cellStyle name="Input 13 3 2 2 3 2" xfId="20654"/>
    <cellStyle name="Input 13 3 2 2 3 3" xfId="20655"/>
    <cellStyle name="Input 13 3 2 2 3 4" xfId="20656"/>
    <cellStyle name="Input 13 3 2 2 4" xfId="20657"/>
    <cellStyle name="Input 13 3 2 2 4 2" xfId="20658"/>
    <cellStyle name="Input 13 3 2 2 4 3" xfId="20659"/>
    <cellStyle name="Input 13 3 2 2 4 4" xfId="20660"/>
    <cellStyle name="Input 13 3 2 2 5" xfId="20661"/>
    <cellStyle name="Input 13 3 2 2 5 2" xfId="20662"/>
    <cellStyle name="Input 13 3 2 2 5 3" xfId="20663"/>
    <cellStyle name="Input 13 3 2 2 5 4" xfId="20664"/>
    <cellStyle name="Input 13 3 2 2 6" xfId="20665"/>
    <cellStyle name="Input 13 3 2 2 6 2" xfId="20666"/>
    <cellStyle name="Input 13 3 2 2 6 3" xfId="20667"/>
    <cellStyle name="Input 13 3 2 2 7" xfId="20668"/>
    <cellStyle name="Input 13 3 2 2 8" xfId="20669"/>
    <cellStyle name="Input 13 3 2 3" xfId="20670"/>
    <cellStyle name="Input 13 3 2 3 2" xfId="20671"/>
    <cellStyle name="Input 13 3 2 3 2 2" xfId="20672"/>
    <cellStyle name="Input 13 3 2 3 2 3" xfId="20673"/>
    <cellStyle name="Input 13 3 2 3 2 4" xfId="20674"/>
    <cellStyle name="Input 13 3 2 3 3" xfId="20675"/>
    <cellStyle name="Input 13 3 2 3 3 2" xfId="20676"/>
    <cellStyle name="Input 13 3 2 3 3 3" xfId="20677"/>
    <cellStyle name="Input 13 3 2 3 3 4" xfId="20678"/>
    <cellStyle name="Input 13 3 2 3 4" xfId="20679"/>
    <cellStyle name="Input 13 3 2 3 4 2" xfId="20680"/>
    <cellStyle name="Input 13 3 2 3 4 3" xfId="20681"/>
    <cellStyle name="Input 13 3 2 3 4 4" xfId="20682"/>
    <cellStyle name="Input 13 3 2 3 5" xfId="20683"/>
    <cellStyle name="Input 13 3 2 3 5 2" xfId="20684"/>
    <cellStyle name="Input 13 3 2 3 5 3" xfId="20685"/>
    <cellStyle name="Input 13 3 2 3 5 4" xfId="20686"/>
    <cellStyle name="Input 13 3 2 3 6" xfId="20687"/>
    <cellStyle name="Input 13 3 2 3 6 2" xfId="20688"/>
    <cellStyle name="Input 13 3 2 3 6 3" xfId="20689"/>
    <cellStyle name="Input 13 3 2 3 7" xfId="20690"/>
    <cellStyle name="Input 13 3 2 3 8" xfId="20691"/>
    <cellStyle name="Input 13 3 2 4" xfId="20692"/>
    <cellStyle name="Input 13 3 2 4 2" xfId="20693"/>
    <cellStyle name="Input 13 3 2 4 3" xfId="20694"/>
    <cellStyle name="Input 13 3 2 4 4" xfId="20695"/>
    <cellStyle name="Input 13 3 2 5" xfId="20696"/>
    <cellStyle name="Input 13 3 2 5 2" xfId="20697"/>
    <cellStyle name="Input 13 3 2 5 3" xfId="20698"/>
    <cellStyle name="Input 13 3 2 5 4" xfId="20699"/>
    <cellStyle name="Input 13 3 2 6" xfId="20700"/>
    <cellStyle name="Input 13 3 2 6 2" xfId="20701"/>
    <cellStyle name="Input 13 3 2 6 3" xfId="20702"/>
    <cellStyle name="Input 13 3 2 6 4" xfId="20703"/>
    <cellStyle name="Input 13 3 2 7" xfId="20704"/>
    <cellStyle name="Input 13 3 2 7 2" xfId="20705"/>
    <cellStyle name="Input 13 3 2 7 3" xfId="20706"/>
    <cellStyle name="Input 13 3 2 7 4" xfId="20707"/>
    <cellStyle name="Input 13 3 2 8" xfId="20708"/>
    <cellStyle name="Input 13 3 2 8 2" xfId="20709"/>
    <cellStyle name="Input 13 3 2 8 3" xfId="20710"/>
    <cellStyle name="Input 13 3 2 9" xfId="20711"/>
    <cellStyle name="Input 13 3 3" xfId="20712"/>
    <cellStyle name="Input 13 4" xfId="20713"/>
    <cellStyle name="Input 13 4 10" xfId="20714"/>
    <cellStyle name="Input 13 4 11" xfId="20715"/>
    <cellStyle name="Input 13 4 2" xfId="20716"/>
    <cellStyle name="Input 13 4 2 2" xfId="20717"/>
    <cellStyle name="Input 13 4 2 2 2" xfId="20718"/>
    <cellStyle name="Input 13 4 2 2 3" xfId="20719"/>
    <cellStyle name="Input 13 4 2 2 4" xfId="20720"/>
    <cellStyle name="Input 13 4 2 3" xfId="20721"/>
    <cellStyle name="Input 13 4 2 3 2" xfId="20722"/>
    <cellStyle name="Input 13 4 2 3 3" xfId="20723"/>
    <cellStyle name="Input 13 4 2 3 4" xfId="20724"/>
    <cellStyle name="Input 13 4 2 4" xfId="20725"/>
    <cellStyle name="Input 13 4 2 4 2" xfId="20726"/>
    <cellStyle name="Input 13 4 2 4 3" xfId="20727"/>
    <cellStyle name="Input 13 4 2 4 4" xfId="20728"/>
    <cellStyle name="Input 13 4 2 5" xfId="20729"/>
    <cellStyle name="Input 13 4 2 5 2" xfId="20730"/>
    <cellStyle name="Input 13 4 2 5 3" xfId="20731"/>
    <cellStyle name="Input 13 4 2 5 4" xfId="20732"/>
    <cellStyle name="Input 13 4 2 6" xfId="20733"/>
    <cellStyle name="Input 13 4 2 6 2" xfId="20734"/>
    <cellStyle name="Input 13 4 2 6 3" xfId="20735"/>
    <cellStyle name="Input 13 4 2 7" xfId="20736"/>
    <cellStyle name="Input 13 4 2 8" xfId="20737"/>
    <cellStyle name="Input 13 4 3" xfId="20738"/>
    <cellStyle name="Input 13 4 3 2" xfId="20739"/>
    <cellStyle name="Input 13 4 3 2 2" xfId="20740"/>
    <cellStyle name="Input 13 4 3 2 3" xfId="20741"/>
    <cellStyle name="Input 13 4 3 2 4" xfId="20742"/>
    <cellStyle name="Input 13 4 3 3" xfId="20743"/>
    <cellStyle name="Input 13 4 3 3 2" xfId="20744"/>
    <cellStyle name="Input 13 4 3 3 3" xfId="20745"/>
    <cellStyle name="Input 13 4 3 3 4" xfId="20746"/>
    <cellStyle name="Input 13 4 3 4" xfId="20747"/>
    <cellStyle name="Input 13 4 3 4 2" xfId="20748"/>
    <cellStyle name="Input 13 4 3 4 3" xfId="20749"/>
    <cellStyle name="Input 13 4 3 4 4" xfId="20750"/>
    <cellStyle name="Input 13 4 3 5" xfId="20751"/>
    <cellStyle name="Input 13 4 3 5 2" xfId="20752"/>
    <cellStyle name="Input 13 4 3 5 3" xfId="20753"/>
    <cellStyle name="Input 13 4 3 5 4" xfId="20754"/>
    <cellStyle name="Input 13 4 3 6" xfId="20755"/>
    <cellStyle name="Input 13 4 3 6 2" xfId="20756"/>
    <cellStyle name="Input 13 4 3 6 3" xfId="20757"/>
    <cellStyle name="Input 13 4 3 7" xfId="20758"/>
    <cellStyle name="Input 13 4 3 8" xfId="20759"/>
    <cellStyle name="Input 13 4 4" xfId="20760"/>
    <cellStyle name="Input 13 4 4 2" xfId="20761"/>
    <cellStyle name="Input 13 4 4 3" xfId="20762"/>
    <cellStyle name="Input 13 4 4 4" xfId="20763"/>
    <cellStyle name="Input 13 4 5" xfId="20764"/>
    <cellStyle name="Input 13 4 5 2" xfId="20765"/>
    <cellStyle name="Input 13 4 5 3" xfId="20766"/>
    <cellStyle name="Input 13 4 5 4" xfId="20767"/>
    <cellStyle name="Input 13 4 6" xfId="20768"/>
    <cellStyle name="Input 13 4 6 2" xfId="20769"/>
    <cellStyle name="Input 13 4 6 3" xfId="20770"/>
    <cellStyle name="Input 13 4 6 4" xfId="20771"/>
    <cellStyle name="Input 13 4 7" xfId="20772"/>
    <cellStyle name="Input 13 4 7 2" xfId="20773"/>
    <cellStyle name="Input 13 4 7 3" xfId="20774"/>
    <cellStyle name="Input 13 4 7 4" xfId="20775"/>
    <cellStyle name="Input 13 4 8" xfId="20776"/>
    <cellStyle name="Input 13 4 8 2" xfId="20777"/>
    <cellStyle name="Input 13 4 8 3" xfId="20778"/>
    <cellStyle name="Input 13 4 9" xfId="20779"/>
    <cellStyle name="Input 13 5" xfId="20780"/>
    <cellStyle name="Input 13 6" xfId="20781"/>
    <cellStyle name="Input 13 7" xfId="20782"/>
    <cellStyle name="Input 13_Sheet1" xfId="20783"/>
    <cellStyle name="Input 14" xfId="20784"/>
    <cellStyle name="Input 14 2" xfId="20785"/>
    <cellStyle name="Input 14 2 2" xfId="20786"/>
    <cellStyle name="Input 14 2 2 2" xfId="20787"/>
    <cellStyle name="Input 14 2 2 2 10" xfId="20788"/>
    <cellStyle name="Input 14 2 2 2 2" xfId="20789"/>
    <cellStyle name="Input 14 2 2 2 2 2" xfId="20790"/>
    <cellStyle name="Input 14 2 2 2 2 2 2" xfId="20791"/>
    <cellStyle name="Input 14 2 2 2 2 2 3" xfId="20792"/>
    <cellStyle name="Input 14 2 2 2 2 2 4" xfId="20793"/>
    <cellStyle name="Input 14 2 2 2 2 3" xfId="20794"/>
    <cellStyle name="Input 14 2 2 2 2 3 2" xfId="20795"/>
    <cellStyle name="Input 14 2 2 2 2 3 3" xfId="20796"/>
    <cellStyle name="Input 14 2 2 2 2 3 4" xfId="20797"/>
    <cellStyle name="Input 14 2 2 2 2 4" xfId="20798"/>
    <cellStyle name="Input 14 2 2 2 2 4 2" xfId="20799"/>
    <cellStyle name="Input 14 2 2 2 2 4 3" xfId="20800"/>
    <cellStyle name="Input 14 2 2 2 2 4 4" xfId="20801"/>
    <cellStyle name="Input 14 2 2 2 2 5" xfId="20802"/>
    <cellStyle name="Input 14 2 2 2 2 5 2" xfId="20803"/>
    <cellStyle name="Input 14 2 2 2 2 5 3" xfId="20804"/>
    <cellStyle name="Input 14 2 2 2 2 5 4" xfId="20805"/>
    <cellStyle name="Input 14 2 2 2 2 6" xfId="20806"/>
    <cellStyle name="Input 14 2 2 2 2 6 2" xfId="20807"/>
    <cellStyle name="Input 14 2 2 2 2 6 3" xfId="20808"/>
    <cellStyle name="Input 14 2 2 2 2 7" xfId="20809"/>
    <cellStyle name="Input 14 2 2 2 2 8" xfId="20810"/>
    <cellStyle name="Input 14 2 2 2 3" xfId="20811"/>
    <cellStyle name="Input 14 2 2 2 3 2" xfId="20812"/>
    <cellStyle name="Input 14 2 2 2 3 2 2" xfId="20813"/>
    <cellStyle name="Input 14 2 2 2 3 2 3" xfId="20814"/>
    <cellStyle name="Input 14 2 2 2 3 2 4" xfId="20815"/>
    <cellStyle name="Input 14 2 2 2 3 3" xfId="20816"/>
    <cellStyle name="Input 14 2 2 2 3 3 2" xfId="20817"/>
    <cellStyle name="Input 14 2 2 2 3 3 3" xfId="20818"/>
    <cellStyle name="Input 14 2 2 2 3 3 4" xfId="20819"/>
    <cellStyle name="Input 14 2 2 2 3 4" xfId="20820"/>
    <cellStyle name="Input 14 2 2 2 3 4 2" xfId="20821"/>
    <cellStyle name="Input 14 2 2 2 3 4 3" xfId="20822"/>
    <cellStyle name="Input 14 2 2 2 3 4 4" xfId="20823"/>
    <cellStyle name="Input 14 2 2 2 3 5" xfId="20824"/>
    <cellStyle name="Input 14 2 2 2 3 5 2" xfId="20825"/>
    <cellStyle name="Input 14 2 2 2 3 5 3" xfId="20826"/>
    <cellStyle name="Input 14 2 2 2 3 5 4" xfId="20827"/>
    <cellStyle name="Input 14 2 2 2 3 6" xfId="20828"/>
    <cellStyle name="Input 14 2 2 2 3 6 2" xfId="20829"/>
    <cellStyle name="Input 14 2 2 2 3 6 3" xfId="20830"/>
    <cellStyle name="Input 14 2 2 2 3 7" xfId="20831"/>
    <cellStyle name="Input 14 2 2 2 3 8" xfId="20832"/>
    <cellStyle name="Input 14 2 2 2 4" xfId="20833"/>
    <cellStyle name="Input 14 2 2 2 4 2" xfId="20834"/>
    <cellStyle name="Input 14 2 2 2 4 3" xfId="20835"/>
    <cellStyle name="Input 14 2 2 2 4 4" xfId="20836"/>
    <cellStyle name="Input 14 2 2 2 5" xfId="20837"/>
    <cellStyle name="Input 14 2 2 2 5 2" xfId="20838"/>
    <cellStyle name="Input 14 2 2 2 5 3" xfId="20839"/>
    <cellStyle name="Input 14 2 2 2 5 4" xfId="20840"/>
    <cellStyle name="Input 14 2 2 2 6" xfId="20841"/>
    <cellStyle name="Input 14 2 2 2 6 2" xfId="20842"/>
    <cellStyle name="Input 14 2 2 2 6 3" xfId="20843"/>
    <cellStyle name="Input 14 2 2 2 6 4" xfId="20844"/>
    <cellStyle name="Input 14 2 2 2 7" xfId="20845"/>
    <cellStyle name="Input 14 2 2 2 7 2" xfId="20846"/>
    <cellStyle name="Input 14 2 2 2 7 3" xfId="20847"/>
    <cellStyle name="Input 14 2 2 2 7 4" xfId="20848"/>
    <cellStyle name="Input 14 2 2 2 8" xfId="20849"/>
    <cellStyle name="Input 14 2 2 2 8 2" xfId="20850"/>
    <cellStyle name="Input 14 2 2 2 8 3" xfId="20851"/>
    <cellStyle name="Input 14 2 2 2 9" xfId="20852"/>
    <cellStyle name="Input 14 2 2 3" xfId="20853"/>
    <cellStyle name="Input 14 2 3" xfId="20854"/>
    <cellStyle name="Input 14 2 3 10" xfId="20855"/>
    <cellStyle name="Input 14 2 3 2" xfId="20856"/>
    <cellStyle name="Input 14 2 3 2 2" xfId="20857"/>
    <cellStyle name="Input 14 2 3 2 2 2" xfId="20858"/>
    <cellStyle name="Input 14 2 3 2 2 3" xfId="20859"/>
    <cellStyle name="Input 14 2 3 2 2 4" xfId="20860"/>
    <cellStyle name="Input 14 2 3 2 3" xfId="20861"/>
    <cellStyle name="Input 14 2 3 2 3 2" xfId="20862"/>
    <cellStyle name="Input 14 2 3 2 3 3" xfId="20863"/>
    <cellStyle name="Input 14 2 3 2 3 4" xfId="20864"/>
    <cellStyle name="Input 14 2 3 2 4" xfId="20865"/>
    <cellStyle name="Input 14 2 3 2 4 2" xfId="20866"/>
    <cellStyle name="Input 14 2 3 2 4 3" xfId="20867"/>
    <cellStyle name="Input 14 2 3 2 4 4" xfId="20868"/>
    <cellStyle name="Input 14 2 3 2 5" xfId="20869"/>
    <cellStyle name="Input 14 2 3 2 5 2" xfId="20870"/>
    <cellStyle name="Input 14 2 3 2 5 3" xfId="20871"/>
    <cellStyle name="Input 14 2 3 2 5 4" xfId="20872"/>
    <cellStyle name="Input 14 2 3 2 6" xfId="20873"/>
    <cellStyle name="Input 14 2 3 2 6 2" xfId="20874"/>
    <cellStyle name="Input 14 2 3 2 6 3" xfId="20875"/>
    <cellStyle name="Input 14 2 3 2 7" xfId="20876"/>
    <cellStyle name="Input 14 2 3 2 8" xfId="20877"/>
    <cellStyle name="Input 14 2 3 3" xfId="20878"/>
    <cellStyle name="Input 14 2 3 3 2" xfId="20879"/>
    <cellStyle name="Input 14 2 3 3 2 2" xfId="20880"/>
    <cellStyle name="Input 14 2 3 3 2 3" xfId="20881"/>
    <cellStyle name="Input 14 2 3 3 2 4" xfId="20882"/>
    <cellStyle name="Input 14 2 3 3 3" xfId="20883"/>
    <cellStyle name="Input 14 2 3 3 3 2" xfId="20884"/>
    <cellStyle name="Input 14 2 3 3 3 3" xfId="20885"/>
    <cellStyle name="Input 14 2 3 3 3 4" xfId="20886"/>
    <cellStyle name="Input 14 2 3 3 4" xfId="20887"/>
    <cellStyle name="Input 14 2 3 3 4 2" xfId="20888"/>
    <cellStyle name="Input 14 2 3 3 4 3" xfId="20889"/>
    <cellStyle name="Input 14 2 3 3 4 4" xfId="20890"/>
    <cellStyle name="Input 14 2 3 3 5" xfId="20891"/>
    <cellStyle name="Input 14 2 3 3 5 2" xfId="20892"/>
    <cellStyle name="Input 14 2 3 3 5 3" xfId="20893"/>
    <cellStyle name="Input 14 2 3 3 5 4" xfId="20894"/>
    <cellStyle name="Input 14 2 3 3 6" xfId="20895"/>
    <cellStyle name="Input 14 2 3 3 6 2" xfId="20896"/>
    <cellStyle name="Input 14 2 3 3 6 3" xfId="20897"/>
    <cellStyle name="Input 14 2 3 3 7" xfId="20898"/>
    <cellStyle name="Input 14 2 3 3 8" xfId="20899"/>
    <cellStyle name="Input 14 2 3 4" xfId="20900"/>
    <cellStyle name="Input 14 2 3 4 2" xfId="20901"/>
    <cellStyle name="Input 14 2 3 4 3" xfId="20902"/>
    <cellStyle name="Input 14 2 3 4 4" xfId="20903"/>
    <cellStyle name="Input 14 2 3 5" xfId="20904"/>
    <cellStyle name="Input 14 2 3 5 2" xfId="20905"/>
    <cellStyle name="Input 14 2 3 5 3" xfId="20906"/>
    <cellStyle name="Input 14 2 3 5 4" xfId="20907"/>
    <cellStyle name="Input 14 2 3 6" xfId="20908"/>
    <cellStyle name="Input 14 2 3 6 2" xfId="20909"/>
    <cellStyle name="Input 14 2 3 6 3" xfId="20910"/>
    <cellStyle name="Input 14 2 3 6 4" xfId="20911"/>
    <cellStyle name="Input 14 2 3 7" xfId="20912"/>
    <cellStyle name="Input 14 2 3 7 2" xfId="20913"/>
    <cellStyle name="Input 14 2 3 7 3" xfId="20914"/>
    <cellStyle name="Input 14 2 3 7 4" xfId="20915"/>
    <cellStyle name="Input 14 2 3 8" xfId="20916"/>
    <cellStyle name="Input 14 2 3 8 2" xfId="20917"/>
    <cellStyle name="Input 14 2 3 8 3" xfId="20918"/>
    <cellStyle name="Input 14 2 3 9" xfId="20919"/>
    <cellStyle name="Input 14 2 4" xfId="20920"/>
    <cellStyle name="Input 14 2_Sheet1" xfId="20921"/>
    <cellStyle name="Input 14 3" xfId="20922"/>
    <cellStyle name="Input 14 3 2" xfId="20923"/>
    <cellStyle name="Input 14 3 2 10" xfId="20924"/>
    <cellStyle name="Input 14 3 2 2" xfId="20925"/>
    <cellStyle name="Input 14 3 2 2 2" xfId="20926"/>
    <cellStyle name="Input 14 3 2 2 2 2" xfId="20927"/>
    <cellStyle name="Input 14 3 2 2 2 3" xfId="20928"/>
    <cellStyle name="Input 14 3 2 2 2 4" xfId="20929"/>
    <cellStyle name="Input 14 3 2 2 3" xfId="20930"/>
    <cellStyle name="Input 14 3 2 2 3 2" xfId="20931"/>
    <cellStyle name="Input 14 3 2 2 3 3" xfId="20932"/>
    <cellStyle name="Input 14 3 2 2 3 4" xfId="20933"/>
    <cellStyle name="Input 14 3 2 2 4" xfId="20934"/>
    <cellStyle name="Input 14 3 2 2 4 2" xfId="20935"/>
    <cellStyle name="Input 14 3 2 2 4 3" xfId="20936"/>
    <cellStyle name="Input 14 3 2 2 4 4" xfId="20937"/>
    <cellStyle name="Input 14 3 2 2 5" xfId="20938"/>
    <cellStyle name="Input 14 3 2 2 5 2" xfId="20939"/>
    <cellStyle name="Input 14 3 2 2 5 3" xfId="20940"/>
    <cellStyle name="Input 14 3 2 2 5 4" xfId="20941"/>
    <cellStyle name="Input 14 3 2 2 6" xfId="20942"/>
    <cellStyle name="Input 14 3 2 2 6 2" xfId="20943"/>
    <cellStyle name="Input 14 3 2 2 6 3" xfId="20944"/>
    <cellStyle name="Input 14 3 2 2 7" xfId="20945"/>
    <cellStyle name="Input 14 3 2 2 8" xfId="20946"/>
    <cellStyle name="Input 14 3 2 3" xfId="20947"/>
    <cellStyle name="Input 14 3 2 3 2" xfId="20948"/>
    <cellStyle name="Input 14 3 2 3 2 2" xfId="20949"/>
    <cellStyle name="Input 14 3 2 3 2 3" xfId="20950"/>
    <cellStyle name="Input 14 3 2 3 2 4" xfId="20951"/>
    <cellStyle name="Input 14 3 2 3 3" xfId="20952"/>
    <cellStyle name="Input 14 3 2 3 3 2" xfId="20953"/>
    <cellStyle name="Input 14 3 2 3 3 3" xfId="20954"/>
    <cellStyle name="Input 14 3 2 3 3 4" xfId="20955"/>
    <cellStyle name="Input 14 3 2 3 4" xfId="20956"/>
    <cellStyle name="Input 14 3 2 3 4 2" xfId="20957"/>
    <cellStyle name="Input 14 3 2 3 4 3" xfId="20958"/>
    <cellStyle name="Input 14 3 2 3 4 4" xfId="20959"/>
    <cellStyle name="Input 14 3 2 3 5" xfId="20960"/>
    <cellStyle name="Input 14 3 2 3 5 2" xfId="20961"/>
    <cellStyle name="Input 14 3 2 3 5 3" xfId="20962"/>
    <cellStyle name="Input 14 3 2 3 5 4" xfId="20963"/>
    <cellStyle name="Input 14 3 2 3 6" xfId="20964"/>
    <cellStyle name="Input 14 3 2 3 6 2" xfId="20965"/>
    <cellStyle name="Input 14 3 2 3 6 3" xfId="20966"/>
    <cellStyle name="Input 14 3 2 3 7" xfId="20967"/>
    <cellStyle name="Input 14 3 2 3 8" xfId="20968"/>
    <cellStyle name="Input 14 3 2 4" xfId="20969"/>
    <cellStyle name="Input 14 3 2 4 2" xfId="20970"/>
    <cellStyle name="Input 14 3 2 4 3" xfId="20971"/>
    <cellStyle name="Input 14 3 2 4 4" xfId="20972"/>
    <cellStyle name="Input 14 3 2 5" xfId="20973"/>
    <cellStyle name="Input 14 3 2 5 2" xfId="20974"/>
    <cellStyle name="Input 14 3 2 5 3" xfId="20975"/>
    <cellStyle name="Input 14 3 2 5 4" xfId="20976"/>
    <cellStyle name="Input 14 3 2 6" xfId="20977"/>
    <cellStyle name="Input 14 3 2 6 2" xfId="20978"/>
    <cellStyle name="Input 14 3 2 6 3" xfId="20979"/>
    <cellStyle name="Input 14 3 2 6 4" xfId="20980"/>
    <cellStyle name="Input 14 3 2 7" xfId="20981"/>
    <cellStyle name="Input 14 3 2 7 2" xfId="20982"/>
    <cellStyle name="Input 14 3 2 7 3" xfId="20983"/>
    <cellStyle name="Input 14 3 2 7 4" xfId="20984"/>
    <cellStyle name="Input 14 3 2 8" xfId="20985"/>
    <cellStyle name="Input 14 3 2 8 2" xfId="20986"/>
    <cellStyle name="Input 14 3 2 8 3" xfId="20987"/>
    <cellStyle name="Input 14 3 2 9" xfId="20988"/>
    <cellStyle name="Input 14 3 3" xfId="20989"/>
    <cellStyle name="Input 14 4" xfId="20990"/>
    <cellStyle name="Input 14 4 10" xfId="20991"/>
    <cellStyle name="Input 14 4 11" xfId="20992"/>
    <cellStyle name="Input 14 4 2" xfId="20993"/>
    <cellStyle name="Input 14 4 2 2" xfId="20994"/>
    <cellStyle name="Input 14 4 2 2 2" xfId="20995"/>
    <cellStyle name="Input 14 4 2 2 3" xfId="20996"/>
    <cellStyle name="Input 14 4 2 2 4" xfId="20997"/>
    <cellStyle name="Input 14 4 2 3" xfId="20998"/>
    <cellStyle name="Input 14 4 2 3 2" xfId="20999"/>
    <cellStyle name="Input 14 4 2 3 3" xfId="21000"/>
    <cellStyle name="Input 14 4 2 3 4" xfId="21001"/>
    <cellStyle name="Input 14 4 2 4" xfId="21002"/>
    <cellStyle name="Input 14 4 2 4 2" xfId="21003"/>
    <cellStyle name="Input 14 4 2 4 3" xfId="21004"/>
    <cellStyle name="Input 14 4 2 4 4" xfId="21005"/>
    <cellStyle name="Input 14 4 2 5" xfId="21006"/>
    <cellStyle name="Input 14 4 2 5 2" xfId="21007"/>
    <cellStyle name="Input 14 4 2 5 3" xfId="21008"/>
    <cellStyle name="Input 14 4 2 5 4" xfId="21009"/>
    <cellStyle name="Input 14 4 2 6" xfId="21010"/>
    <cellStyle name="Input 14 4 2 6 2" xfId="21011"/>
    <cellStyle name="Input 14 4 2 6 3" xfId="21012"/>
    <cellStyle name="Input 14 4 2 7" xfId="21013"/>
    <cellStyle name="Input 14 4 2 8" xfId="21014"/>
    <cellStyle name="Input 14 4 3" xfId="21015"/>
    <cellStyle name="Input 14 4 3 2" xfId="21016"/>
    <cellStyle name="Input 14 4 3 2 2" xfId="21017"/>
    <cellStyle name="Input 14 4 3 2 3" xfId="21018"/>
    <cellStyle name="Input 14 4 3 2 4" xfId="21019"/>
    <cellStyle name="Input 14 4 3 3" xfId="21020"/>
    <cellStyle name="Input 14 4 3 3 2" xfId="21021"/>
    <cellStyle name="Input 14 4 3 3 3" xfId="21022"/>
    <cellStyle name="Input 14 4 3 3 4" xfId="21023"/>
    <cellStyle name="Input 14 4 3 4" xfId="21024"/>
    <cellStyle name="Input 14 4 3 4 2" xfId="21025"/>
    <cellStyle name="Input 14 4 3 4 3" xfId="21026"/>
    <cellStyle name="Input 14 4 3 4 4" xfId="21027"/>
    <cellStyle name="Input 14 4 3 5" xfId="21028"/>
    <cellStyle name="Input 14 4 3 5 2" xfId="21029"/>
    <cellStyle name="Input 14 4 3 5 3" xfId="21030"/>
    <cellStyle name="Input 14 4 3 5 4" xfId="21031"/>
    <cellStyle name="Input 14 4 3 6" xfId="21032"/>
    <cellStyle name="Input 14 4 3 6 2" xfId="21033"/>
    <cellStyle name="Input 14 4 3 6 3" xfId="21034"/>
    <cellStyle name="Input 14 4 3 7" xfId="21035"/>
    <cellStyle name="Input 14 4 3 8" xfId="21036"/>
    <cellStyle name="Input 14 4 4" xfId="21037"/>
    <cellStyle name="Input 14 4 4 2" xfId="21038"/>
    <cellStyle name="Input 14 4 4 3" xfId="21039"/>
    <cellStyle name="Input 14 4 4 4" xfId="21040"/>
    <cellStyle name="Input 14 4 5" xfId="21041"/>
    <cellStyle name="Input 14 4 5 2" xfId="21042"/>
    <cellStyle name="Input 14 4 5 3" xfId="21043"/>
    <cellStyle name="Input 14 4 5 4" xfId="21044"/>
    <cellStyle name="Input 14 4 6" xfId="21045"/>
    <cellStyle name="Input 14 4 6 2" xfId="21046"/>
    <cellStyle name="Input 14 4 6 3" xfId="21047"/>
    <cellStyle name="Input 14 4 6 4" xfId="21048"/>
    <cellStyle name="Input 14 4 7" xfId="21049"/>
    <cellStyle name="Input 14 4 7 2" xfId="21050"/>
    <cellStyle name="Input 14 4 7 3" xfId="21051"/>
    <cellStyle name="Input 14 4 7 4" xfId="21052"/>
    <cellStyle name="Input 14 4 8" xfId="21053"/>
    <cellStyle name="Input 14 4 8 2" xfId="21054"/>
    <cellStyle name="Input 14 4 8 3" xfId="21055"/>
    <cellStyle name="Input 14 4 9" xfId="21056"/>
    <cellStyle name="Input 14 5" xfId="21057"/>
    <cellStyle name="Input 14 6" xfId="21058"/>
    <cellStyle name="Input 14 7" xfId="21059"/>
    <cellStyle name="Input 14_Sheet1" xfId="21060"/>
    <cellStyle name="Input 15" xfId="21061"/>
    <cellStyle name="Input 15 2" xfId="21062"/>
    <cellStyle name="Input 15 2 2" xfId="21063"/>
    <cellStyle name="Input 15 2 2 2" xfId="21064"/>
    <cellStyle name="Input 15 2 2 2 10" xfId="21065"/>
    <cellStyle name="Input 15 2 2 2 2" xfId="21066"/>
    <cellStyle name="Input 15 2 2 2 2 2" xfId="21067"/>
    <cellStyle name="Input 15 2 2 2 2 2 2" xfId="21068"/>
    <cellStyle name="Input 15 2 2 2 2 2 3" xfId="21069"/>
    <cellStyle name="Input 15 2 2 2 2 2 4" xfId="21070"/>
    <cellStyle name="Input 15 2 2 2 2 3" xfId="21071"/>
    <cellStyle name="Input 15 2 2 2 2 3 2" xfId="21072"/>
    <cellStyle name="Input 15 2 2 2 2 3 3" xfId="21073"/>
    <cellStyle name="Input 15 2 2 2 2 3 4" xfId="21074"/>
    <cellStyle name="Input 15 2 2 2 2 4" xfId="21075"/>
    <cellStyle name="Input 15 2 2 2 2 4 2" xfId="21076"/>
    <cellStyle name="Input 15 2 2 2 2 4 3" xfId="21077"/>
    <cellStyle name="Input 15 2 2 2 2 4 4" xfId="21078"/>
    <cellStyle name="Input 15 2 2 2 2 5" xfId="21079"/>
    <cellStyle name="Input 15 2 2 2 2 5 2" xfId="21080"/>
    <cellStyle name="Input 15 2 2 2 2 5 3" xfId="21081"/>
    <cellStyle name="Input 15 2 2 2 2 5 4" xfId="21082"/>
    <cellStyle name="Input 15 2 2 2 2 6" xfId="21083"/>
    <cellStyle name="Input 15 2 2 2 2 6 2" xfId="21084"/>
    <cellStyle name="Input 15 2 2 2 2 6 3" xfId="21085"/>
    <cellStyle name="Input 15 2 2 2 2 7" xfId="21086"/>
    <cellStyle name="Input 15 2 2 2 2 8" xfId="21087"/>
    <cellStyle name="Input 15 2 2 2 3" xfId="21088"/>
    <cellStyle name="Input 15 2 2 2 3 2" xfId="21089"/>
    <cellStyle name="Input 15 2 2 2 3 2 2" xfId="21090"/>
    <cellStyle name="Input 15 2 2 2 3 2 3" xfId="21091"/>
    <cellStyle name="Input 15 2 2 2 3 2 4" xfId="21092"/>
    <cellStyle name="Input 15 2 2 2 3 3" xfId="21093"/>
    <cellStyle name="Input 15 2 2 2 3 3 2" xfId="21094"/>
    <cellStyle name="Input 15 2 2 2 3 3 3" xfId="21095"/>
    <cellStyle name="Input 15 2 2 2 3 3 4" xfId="21096"/>
    <cellStyle name="Input 15 2 2 2 3 4" xfId="21097"/>
    <cellStyle name="Input 15 2 2 2 3 4 2" xfId="21098"/>
    <cellStyle name="Input 15 2 2 2 3 4 3" xfId="21099"/>
    <cellStyle name="Input 15 2 2 2 3 4 4" xfId="21100"/>
    <cellStyle name="Input 15 2 2 2 3 5" xfId="21101"/>
    <cellStyle name="Input 15 2 2 2 3 5 2" xfId="21102"/>
    <cellStyle name="Input 15 2 2 2 3 5 3" xfId="21103"/>
    <cellStyle name="Input 15 2 2 2 3 5 4" xfId="21104"/>
    <cellStyle name="Input 15 2 2 2 3 6" xfId="21105"/>
    <cellStyle name="Input 15 2 2 2 3 6 2" xfId="21106"/>
    <cellStyle name="Input 15 2 2 2 3 6 3" xfId="21107"/>
    <cellStyle name="Input 15 2 2 2 3 7" xfId="21108"/>
    <cellStyle name="Input 15 2 2 2 3 8" xfId="21109"/>
    <cellStyle name="Input 15 2 2 2 4" xfId="21110"/>
    <cellStyle name="Input 15 2 2 2 4 2" xfId="21111"/>
    <cellStyle name="Input 15 2 2 2 4 3" xfId="21112"/>
    <cellStyle name="Input 15 2 2 2 4 4" xfId="21113"/>
    <cellStyle name="Input 15 2 2 2 5" xfId="21114"/>
    <cellStyle name="Input 15 2 2 2 5 2" xfId="21115"/>
    <cellStyle name="Input 15 2 2 2 5 3" xfId="21116"/>
    <cellStyle name="Input 15 2 2 2 5 4" xfId="21117"/>
    <cellStyle name="Input 15 2 2 2 6" xfId="21118"/>
    <cellStyle name="Input 15 2 2 2 6 2" xfId="21119"/>
    <cellStyle name="Input 15 2 2 2 6 3" xfId="21120"/>
    <cellStyle name="Input 15 2 2 2 6 4" xfId="21121"/>
    <cellStyle name="Input 15 2 2 2 7" xfId="21122"/>
    <cellStyle name="Input 15 2 2 2 7 2" xfId="21123"/>
    <cellStyle name="Input 15 2 2 2 7 3" xfId="21124"/>
    <cellStyle name="Input 15 2 2 2 7 4" xfId="21125"/>
    <cellStyle name="Input 15 2 2 2 8" xfId="21126"/>
    <cellStyle name="Input 15 2 2 2 8 2" xfId="21127"/>
    <cellStyle name="Input 15 2 2 2 8 3" xfId="21128"/>
    <cellStyle name="Input 15 2 2 2 9" xfId="21129"/>
    <cellStyle name="Input 15 2 2 3" xfId="21130"/>
    <cellStyle name="Input 15 2 3" xfId="21131"/>
    <cellStyle name="Input 15 2 3 10" xfId="21132"/>
    <cellStyle name="Input 15 2 3 11" xfId="21133"/>
    <cellStyle name="Input 15 2 3 2" xfId="21134"/>
    <cellStyle name="Input 15 2 3 2 2" xfId="21135"/>
    <cellStyle name="Input 15 2 3 2 2 2" xfId="21136"/>
    <cellStyle name="Input 15 2 3 2 2 3" xfId="21137"/>
    <cellStyle name="Input 15 2 3 2 2 4" xfId="21138"/>
    <cellStyle name="Input 15 2 3 2 3" xfId="21139"/>
    <cellStyle name="Input 15 2 3 2 3 2" xfId="21140"/>
    <cellStyle name="Input 15 2 3 2 3 3" xfId="21141"/>
    <cellStyle name="Input 15 2 3 2 3 4" xfId="21142"/>
    <cellStyle name="Input 15 2 3 2 4" xfId="21143"/>
    <cellStyle name="Input 15 2 3 2 4 2" xfId="21144"/>
    <cellStyle name="Input 15 2 3 2 4 3" xfId="21145"/>
    <cellStyle name="Input 15 2 3 2 4 4" xfId="21146"/>
    <cellStyle name="Input 15 2 3 2 5" xfId="21147"/>
    <cellStyle name="Input 15 2 3 2 5 2" xfId="21148"/>
    <cellStyle name="Input 15 2 3 2 5 3" xfId="21149"/>
    <cellStyle name="Input 15 2 3 2 5 4" xfId="21150"/>
    <cellStyle name="Input 15 2 3 2 6" xfId="21151"/>
    <cellStyle name="Input 15 2 3 2 6 2" xfId="21152"/>
    <cellStyle name="Input 15 2 3 2 6 3" xfId="21153"/>
    <cellStyle name="Input 15 2 3 2 7" xfId="21154"/>
    <cellStyle name="Input 15 2 3 2 8" xfId="21155"/>
    <cellStyle name="Input 15 2 3 3" xfId="21156"/>
    <cellStyle name="Input 15 2 3 3 2" xfId="21157"/>
    <cellStyle name="Input 15 2 3 3 2 2" xfId="21158"/>
    <cellStyle name="Input 15 2 3 3 2 3" xfId="21159"/>
    <cellStyle name="Input 15 2 3 3 2 4" xfId="21160"/>
    <cellStyle name="Input 15 2 3 3 3" xfId="21161"/>
    <cellStyle name="Input 15 2 3 3 3 2" xfId="21162"/>
    <cellStyle name="Input 15 2 3 3 3 3" xfId="21163"/>
    <cellStyle name="Input 15 2 3 3 3 4" xfId="21164"/>
    <cellStyle name="Input 15 2 3 3 4" xfId="21165"/>
    <cellStyle name="Input 15 2 3 3 4 2" xfId="21166"/>
    <cellStyle name="Input 15 2 3 3 4 3" xfId="21167"/>
    <cellStyle name="Input 15 2 3 3 4 4" xfId="21168"/>
    <cellStyle name="Input 15 2 3 3 5" xfId="21169"/>
    <cellStyle name="Input 15 2 3 3 5 2" xfId="21170"/>
    <cellStyle name="Input 15 2 3 3 5 3" xfId="21171"/>
    <cellStyle name="Input 15 2 3 3 5 4" xfId="21172"/>
    <cellStyle name="Input 15 2 3 3 6" xfId="21173"/>
    <cellStyle name="Input 15 2 3 3 6 2" xfId="21174"/>
    <cellStyle name="Input 15 2 3 3 6 3" xfId="21175"/>
    <cellStyle name="Input 15 2 3 3 7" xfId="21176"/>
    <cellStyle name="Input 15 2 3 3 8" xfId="21177"/>
    <cellStyle name="Input 15 2 3 4" xfId="21178"/>
    <cellStyle name="Input 15 2 3 4 2" xfId="21179"/>
    <cellStyle name="Input 15 2 3 4 3" xfId="21180"/>
    <cellStyle name="Input 15 2 3 4 4" xfId="21181"/>
    <cellStyle name="Input 15 2 3 5" xfId="21182"/>
    <cellStyle name="Input 15 2 3 5 2" xfId="21183"/>
    <cellStyle name="Input 15 2 3 5 3" xfId="21184"/>
    <cellStyle name="Input 15 2 3 5 4" xfId="21185"/>
    <cellStyle name="Input 15 2 3 6" xfId="21186"/>
    <cellStyle name="Input 15 2 3 6 2" xfId="21187"/>
    <cellStyle name="Input 15 2 3 6 3" xfId="21188"/>
    <cellStyle name="Input 15 2 3 6 4" xfId="21189"/>
    <cellStyle name="Input 15 2 3 7" xfId="21190"/>
    <cellStyle name="Input 15 2 3 7 2" xfId="21191"/>
    <cellStyle name="Input 15 2 3 7 3" xfId="21192"/>
    <cellStyle name="Input 15 2 3 7 4" xfId="21193"/>
    <cellStyle name="Input 15 2 3 8" xfId="21194"/>
    <cellStyle name="Input 15 2 3 8 2" xfId="21195"/>
    <cellStyle name="Input 15 2 3 8 3" xfId="21196"/>
    <cellStyle name="Input 15 2 3 9" xfId="21197"/>
    <cellStyle name="Input 15 2 4" xfId="21198"/>
    <cellStyle name="Input 15 2 5" xfId="21199"/>
    <cellStyle name="Input 15 2_Sheet1" xfId="21200"/>
    <cellStyle name="Input 15 3" xfId="21201"/>
    <cellStyle name="Input 15 3 2" xfId="21202"/>
    <cellStyle name="Input 15 3 2 10" xfId="21203"/>
    <cellStyle name="Input 15 3 2 2" xfId="21204"/>
    <cellStyle name="Input 15 3 2 2 2" xfId="21205"/>
    <cellStyle name="Input 15 3 2 2 2 2" xfId="21206"/>
    <cellStyle name="Input 15 3 2 2 2 3" xfId="21207"/>
    <cellStyle name="Input 15 3 2 2 2 4" xfId="21208"/>
    <cellStyle name="Input 15 3 2 2 3" xfId="21209"/>
    <cellStyle name="Input 15 3 2 2 3 2" xfId="21210"/>
    <cellStyle name="Input 15 3 2 2 3 3" xfId="21211"/>
    <cellStyle name="Input 15 3 2 2 3 4" xfId="21212"/>
    <cellStyle name="Input 15 3 2 2 4" xfId="21213"/>
    <cellStyle name="Input 15 3 2 2 4 2" xfId="21214"/>
    <cellStyle name="Input 15 3 2 2 4 3" xfId="21215"/>
    <cellStyle name="Input 15 3 2 2 4 4" xfId="21216"/>
    <cellStyle name="Input 15 3 2 2 5" xfId="21217"/>
    <cellStyle name="Input 15 3 2 2 5 2" xfId="21218"/>
    <cellStyle name="Input 15 3 2 2 5 3" xfId="21219"/>
    <cellStyle name="Input 15 3 2 2 5 4" xfId="21220"/>
    <cellStyle name="Input 15 3 2 2 6" xfId="21221"/>
    <cellStyle name="Input 15 3 2 2 6 2" xfId="21222"/>
    <cellStyle name="Input 15 3 2 2 6 3" xfId="21223"/>
    <cellStyle name="Input 15 3 2 2 7" xfId="21224"/>
    <cellStyle name="Input 15 3 2 2 8" xfId="21225"/>
    <cellStyle name="Input 15 3 2 3" xfId="21226"/>
    <cellStyle name="Input 15 3 2 3 2" xfId="21227"/>
    <cellStyle name="Input 15 3 2 3 2 2" xfId="21228"/>
    <cellStyle name="Input 15 3 2 3 2 3" xfId="21229"/>
    <cellStyle name="Input 15 3 2 3 2 4" xfId="21230"/>
    <cellStyle name="Input 15 3 2 3 3" xfId="21231"/>
    <cellStyle name="Input 15 3 2 3 3 2" xfId="21232"/>
    <cellStyle name="Input 15 3 2 3 3 3" xfId="21233"/>
    <cellStyle name="Input 15 3 2 3 3 4" xfId="21234"/>
    <cellStyle name="Input 15 3 2 3 4" xfId="21235"/>
    <cellStyle name="Input 15 3 2 3 4 2" xfId="21236"/>
    <cellStyle name="Input 15 3 2 3 4 3" xfId="21237"/>
    <cellStyle name="Input 15 3 2 3 4 4" xfId="21238"/>
    <cellStyle name="Input 15 3 2 3 5" xfId="21239"/>
    <cellStyle name="Input 15 3 2 3 5 2" xfId="21240"/>
    <cellStyle name="Input 15 3 2 3 5 3" xfId="21241"/>
    <cellStyle name="Input 15 3 2 3 5 4" xfId="21242"/>
    <cellStyle name="Input 15 3 2 3 6" xfId="21243"/>
    <cellStyle name="Input 15 3 2 3 6 2" xfId="21244"/>
    <cellStyle name="Input 15 3 2 3 6 3" xfId="21245"/>
    <cellStyle name="Input 15 3 2 3 7" xfId="21246"/>
    <cellStyle name="Input 15 3 2 3 8" xfId="21247"/>
    <cellStyle name="Input 15 3 2 4" xfId="21248"/>
    <cellStyle name="Input 15 3 2 4 2" xfId="21249"/>
    <cellStyle name="Input 15 3 2 4 3" xfId="21250"/>
    <cellStyle name="Input 15 3 2 4 4" xfId="21251"/>
    <cellStyle name="Input 15 3 2 5" xfId="21252"/>
    <cellStyle name="Input 15 3 2 5 2" xfId="21253"/>
    <cellStyle name="Input 15 3 2 5 3" xfId="21254"/>
    <cellStyle name="Input 15 3 2 5 4" xfId="21255"/>
    <cellStyle name="Input 15 3 2 6" xfId="21256"/>
    <cellStyle name="Input 15 3 2 6 2" xfId="21257"/>
    <cellStyle name="Input 15 3 2 6 3" xfId="21258"/>
    <cellStyle name="Input 15 3 2 6 4" xfId="21259"/>
    <cellStyle name="Input 15 3 2 7" xfId="21260"/>
    <cellStyle name="Input 15 3 2 7 2" xfId="21261"/>
    <cellStyle name="Input 15 3 2 7 3" xfId="21262"/>
    <cellStyle name="Input 15 3 2 7 4" xfId="21263"/>
    <cellStyle name="Input 15 3 2 8" xfId="21264"/>
    <cellStyle name="Input 15 3 2 8 2" xfId="21265"/>
    <cellStyle name="Input 15 3 2 8 3" xfId="21266"/>
    <cellStyle name="Input 15 3 2 9" xfId="21267"/>
    <cellStyle name="Input 15 3 3" xfId="21268"/>
    <cellStyle name="Input 15 4" xfId="21269"/>
    <cellStyle name="Input 15 4 10" xfId="21270"/>
    <cellStyle name="Input 15 4 11" xfId="21271"/>
    <cellStyle name="Input 15 4 2" xfId="21272"/>
    <cellStyle name="Input 15 4 2 2" xfId="21273"/>
    <cellStyle name="Input 15 4 2 2 2" xfId="21274"/>
    <cellStyle name="Input 15 4 2 2 3" xfId="21275"/>
    <cellStyle name="Input 15 4 2 2 4" xfId="21276"/>
    <cellStyle name="Input 15 4 2 3" xfId="21277"/>
    <cellStyle name="Input 15 4 2 3 2" xfId="21278"/>
    <cellStyle name="Input 15 4 2 3 3" xfId="21279"/>
    <cellStyle name="Input 15 4 2 3 4" xfId="21280"/>
    <cellStyle name="Input 15 4 2 4" xfId="21281"/>
    <cellStyle name="Input 15 4 2 4 2" xfId="21282"/>
    <cellStyle name="Input 15 4 2 4 3" xfId="21283"/>
    <cellStyle name="Input 15 4 2 4 4" xfId="21284"/>
    <cellStyle name="Input 15 4 2 5" xfId="21285"/>
    <cellStyle name="Input 15 4 2 5 2" xfId="21286"/>
    <cellStyle name="Input 15 4 2 5 3" xfId="21287"/>
    <cellStyle name="Input 15 4 2 5 4" xfId="21288"/>
    <cellStyle name="Input 15 4 2 6" xfId="21289"/>
    <cellStyle name="Input 15 4 2 6 2" xfId="21290"/>
    <cellStyle name="Input 15 4 2 6 3" xfId="21291"/>
    <cellStyle name="Input 15 4 2 7" xfId="21292"/>
    <cellStyle name="Input 15 4 2 8" xfId="21293"/>
    <cellStyle name="Input 15 4 3" xfId="21294"/>
    <cellStyle name="Input 15 4 3 2" xfId="21295"/>
    <cellStyle name="Input 15 4 3 2 2" xfId="21296"/>
    <cellStyle name="Input 15 4 3 2 3" xfId="21297"/>
    <cellStyle name="Input 15 4 3 2 4" xfId="21298"/>
    <cellStyle name="Input 15 4 3 3" xfId="21299"/>
    <cellStyle name="Input 15 4 3 3 2" xfId="21300"/>
    <cellStyle name="Input 15 4 3 3 3" xfId="21301"/>
    <cellStyle name="Input 15 4 3 3 4" xfId="21302"/>
    <cellStyle name="Input 15 4 3 4" xfId="21303"/>
    <cellStyle name="Input 15 4 3 4 2" xfId="21304"/>
    <cellStyle name="Input 15 4 3 4 3" xfId="21305"/>
    <cellStyle name="Input 15 4 3 4 4" xfId="21306"/>
    <cellStyle name="Input 15 4 3 5" xfId="21307"/>
    <cellStyle name="Input 15 4 3 5 2" xfId="21308"/>
    <cellStyle name="Input 15 4 3 5 3" xfId="21309"/>
    <cellStyle name="Input 15 4 3 5 4" xfId="21310"/>
    <cellStyle name="Input 15 4 3 6" xfId="21311"/>
    <cellStyle name="Input 15 4 3 6 2" xfId="21312"/>
    <cellStyle name="Input 15 4 3 6 3" xfId="21313"/>
    <cellStyle name="Input 15 4 3 7" xfId="21314"/>
    <cellStyle name="Input 15 4 3 8" xfId="21315"/>
    <cellStyle name="Input 15 4 4" xfId="21316"/>
    <cellStyle name="Input 15 4 4 2" xfId="21317"/>
    <cellStyle name="Input 15 4 4 3" xfId="21318"/>
    <cellStyle name="Input 15 4 4 4" xfId="21319"/>
    <cellStyle name="Input 15 4 5" xfId="21320"/>
    <cellStyle name="Input 15 4 5 2" xfId="21321"/>
    <cellStyle name="Input 15 4 5 3" xfId="21322"/>
    <cellStyle name="Input 15 4 5 4" xfId="21323"/>
    <cellStyle name="Input 15 4 6" xfId="21324"/>
    <cellStyle name="Input 15 4 6 2" xfId="21325"/>
    <cellStyle name="Input 15 4 6 3" xfId="21326"/>
    <cellStyle name="Input 15 4 6 4" xfId="21327"/>
    <cellStyle name="Input 15 4 7" xfId="21328"/>
    <cellStyle name="Input 15 4 7 2" xfId="21329"/>
    <cellStyle name="Input 15 4 7 3" xfId="21330"/>
    <cellStyle name="Input 15 4 7 4" xfId="21331"/>
    <cellStyle name="Input 15 4 8" xfId="21332"/>
    <cellStyle name="Input 15 4 8 2" xfId="21333"/>
    <cellStyle name="Input 15 4 8 3" xfId="21334"/>
    <cellStyle name="Input 15 4 9" xfId="21335"/>
    <cellStyle name="Input 15 5" xfId="21336"/>
    <cellStyle name="Input 15 6" xfId="21337"/>
    <cellStyle name="Input 15_Sheet1" xfId="21338"/>
    <cellStyle name="Input 16" xfId="21339"/>
    <cellStyle name="Input 16 2" xfId="21340"/>
    <cellStyle name="Input 16 2 2" xfId="21341"/>
    <cellStyle name="Input 16 2 2 2" xfId="21342"/>
    <cellStyle name="Input 16 2 2 2 10" xfId="21343"/>
    <cellStyle name="Input 16 2 2 2 2" xfId="21344"/>
    <cellStyle name="Input 16 2 2 2 2 2" xfId="21345"/>
    <cellStyle name="Input 16 2 2 2 2 2 2" xfId="21346"/>
    <cellStyle name="Input 16 2 2 2 2 2 3" xfId="21347"/>
    <cellStyle name="Input 16 2 2 2 2 2 4" xfId="21348"/>
    <cellStyle name="Input 16 2 2 2 2 3" xfId="21349"/>
    <cellStyle name="Input 16 2 2 2 2 3 2" xfId="21350"/>
    <cellStyle name="Input 16 2 2 2 2 3 3" xfId="21351"/>
    <cellStyle name="Input 16 2 2 2 2 3 4" xfId="21352"/>
    <cellStyle name="Input 16 2 2 2 2 4" xfId="21353"/>
    <cellStyle name="Input 16 2 2 2 2 4 2" xfId="21354"/>
    <cellStyle name="Input 16 2 2 2 2 4 3" xfId="21355"/>
    <cellStyle name="Input 16 2 2 2 2 4 4" xfId="21356"/>
    <cellStyle name="Input 16 2 2 2 2 5" xfId="21357"/>
    <cellStyle name="Input 16 2 2 2 2 5 2" xfId="21358"/>
    <cellStyle name="Input 16 2 2 2 2 5 3" xfId="21359"/>
    <cellStyle name="Input 16 2 2 2 2 5 4" xfId="21360"/>
    <cellStyle name="Input 16 2 2 2 2 6" xfId="21361"/>
    <cellStyle name="Input 16 2 2 2 2 6 2" xfId="21362"/>
    <cellStyle name="Input 16 2 2 2 2 6 3" xfId="21363"/>
    <cellStyle name="Input 16 2 2 2 2 7" xfId="21364"/>
    <cellStyle name="Input 16 2 2 2 2 8" xfId="21365"/>
    <cellStyle name="Input 16 2 2 2 3" xfId="21366"/>
    <cellStyle name="Input 16 2 2 2 3 2" xfId="21367"/>
    <cellStyle name="Input 16 2 2 2 3 2 2" xfId="21368"/>
    <cellStyle name="Input 16 2 2 2 3 2 3" xfId="21369"/>
    <cellStyle name="Input 16 2 2 2 3 2 4" xfId="21370"/>
    <cellStyle name="Input 16 2 2 2 3 3" xfId="21371"/>
    <cellStyle name="Input 16 2 2 2 3 3 2" xfId="21372"/>
    <cellStyle name="Input 16 2 2 2 3 3 3" xfId="21373"/>
    <cellStyle name="Input 16 2 2 2 3 3 4" xfId="21374"/>
    <cellStyle name="Input 16 2 2 2 3 4" xfId="21375"/>
    <cellStyle name="Input 16 2 2 2 3 4 2" xfId="21376"/>
    <cellStyle name="Input 16 2 2 2 3 4 3" xfId="21377"/>
    <cellStyle name="Input 16 2 2 2 3 4 4" xfId="21378"/>
    <cellStyle name="Input 16 2 2 2 3 5" xfId="21379"/>
    <cellStyle name="Input 16 2 2 2 3 5 2" xfId="21380"/>
    <cellStyle name="Input 16 2 2 2 3 5 3" xfId="21381"/>
    <cellStyle name="Input 16 2 2 2 3 5 4" xfId="21382"/>
    <cellStyle name="Input 16 2 2 2 3 6" xfId="21383"/>
    <cellStyle name="Input 16 2 2 2 3 6 2" xfId="21384"/>
    <cellStyle name="Input 16 2 2 2 3 6 3" xfId="21385"/>
    <cellStyle name="Input 16 2 2 2 3 7" xfId="21386"/>
    <cellStyle name="Input 16 2 2 2 3 8" xfId="21387"/>
    <cellStyle name="Input 16 2 2 2 4" xfId="21388"/>
    <cellStyle name="Input 16 2 2 2 4 2" xfId="21389"/>
    <cellStyle name="Input 16 2 2 2 4 3" xfId="21390"/>
    <cellStyle name="Input 16 2 2 2 4 4" xfId="21391"/>
    <cellStyle name="Input 16 2 2 2 5" xfId="21392"/>
    <cellStyle name="Input 16 2 2 2 5 2" xfId="21393"/>
    <cellStyle name="Input 16 2 2 2 5 3" xfId="21394"/>
    <cellStyle name="Input 16 2 2 2 5 4" xfId="21395"/>
    <cellStyle name="Input 16 2 2 2 6" xfId="21396"/>
    <cellStyle name="Input 16 2 2 2 6 2" xfId="21397"/>
    <cellStyle name="Input 16 2 2 2 6 3" xfId="21398"/>
    <cellStyle name="Input 16 2 2 2 6 4" xfId="21399"/>
    <cellStyle name="Input 16 2 2 2 7" xfId="21400"/>
    <cellStyle name="Input 16 2 2 2 7 2" xfId="21401"/>
    <cellStyle name="Input 16 2 2 2 7 3" xfId="21402"/>
    <cellStyle name="Input 16 2 2 2 7 4" xfId="21403"/>
    <cellStyle name="Input 16 2 2 2 8" xfId="21404"/>
    <cellStyle name="Input 16 2 2 2 8 2" xfId="21405"/>
    <cellStyle name="Input 16 2 2 2 8 3" xfId="21406"/>
    <cellStyle name="Input 16 2 2 2 9" xfId="21407"/>
    <cellStyle name="Input 16 2 2 3" xfId="21408"/>
    <cellStyle name="Input 16 2 3" xfId="21409"/>
    <cellStyle name="Input 16 2 3 10" xfId="21410"/>
    <cellStyle name="Input 16 2 3 11" xfId="21411"/>
    <cellStyle name="Input 16 2 3 2" xfId="21412"/>
    <cellStyle name="Input 16 2 3 2 2" xfId="21413"/>
    <cellStyle name="Input 16 2 3 2 2 2" xfId="21414"/>
    <cellStyle name="Input 16 2 3 2 2 3" xfId="21415"/>
    <cellStyle name="Input 16 2 3 2 2 4" xfId="21416"/>
    <cellStyle name="Input 16 2 3 2 3" xfId="21417"/>
    <cellStyle name="Input 16 2 3 2 3 2" xfId="21418"/>
    <cellStyle name="Input 16 2 3 2 3 3" xfId="21419"/>
    <cellStyle name="Input 16 2 3 2 3 4" xfId="21420"/>
    <cellStyle name="Input 16 2 3 2 4" xfId="21421"/>
    <cellStyle name="Input 16 2 3 2 4 2" xfId="21422"/>
    <cellStyle name="Input 16 2 3 2 4 3" xfId="21423"/>
    <cellStyle name="Input 16 2 3 2 4 4" xfId="21424"/>
    <cellStyle name="Input 16 2 3 2 5" xfId="21425"/>
    <cellStyle name="Input 16 2 3 2 5 2" xfId="21426"/>
    <cellStyle name="Input 16 2 3 2 5 3" xfId="21427"/>
    <cellStyle name="Input 16 2 3 2 5 4" xfId="21428"/>
    <cellStyle name="Input 16 2 3 2 6" xfId="21429"/>
    <cellStyle name="Input 16 2 3 2 6 2" xfId="21430"/>
    <cellStyle name="Input 16 2 3 2 6 3" xfId="21431"/>
    <cellStyle name="Input 16 2 3 2 7" xfId="21432"/>
    <cellStyle name="Input 16 2 3 2 8" xfId="21433"/>
    <cellStyle name="Input 16 2 3 3" xfId="21434"/>
    <cellStyle name="Input 16 2 3 3 2" xfId="21435"/>
    <cellStyle name="Input 16 2 3 3 2 2" xfId="21436"/>
    <cellStyle name="Input 16 2 3 3 2 3" xfId="21437"/>
    <cellStyle name="Input 16 2 3 3 2 4" xfId="21438"/>
    <cellStyle name="Input 16 2 3 3 3" xfId="21439"/>
    <cellStyle name="Input 16 2 3 3 3 2" xfId="21440"/>
    <cellStyle name="Input 16 2 3 3 3 3" xfId="21441"/>
    <cellStyle name="Input 16 2 3 3 3 4" xfId="21442"/>
    <cellStyle name="Input 16 2 3 3 4" xfId="21443"/>
    <cellStyle name="Input 16 2 3 3 4 2" xfId="21444"/>
    <cellStyle name="Input 16 2 3 3 4 3" xfId="21445"/>
    <cellStyle name="Input 16 2 3 3 4 4" xfId="21446"/>
    <cellStyle name="Input 16 2 3 3 5" xfId="21447"/>
    <cellStyle name="Input 16 2 3 3 5 2" xfId="21448"/>
    <cellStyle name="Input 16 2 3 3 5 3" xfId="21449"/>
    <cellStyle name="Input 16 2 3 3 5 4" xfId="21450"/>
    <cellStyle name="Input 16 2 3 3 6" xfId="21451"/>
    <cellStyle name="Input 16 2 3 3 6 2" xfId="21452"/>
    <cellStyle name="Input 16 2 3 3 6 3" xfId="21453"/>
    <cellStyle name="Input 16 2 3 3 7" xfId="21454"/>
    <cellStyle name="Input 16 2 3 3 8" xfId="21455"/>
    <cellStyle name="Input 16 2 3 4" xfId="21456"/>
    <cellStyle name="Input 16 2 3 4 2" xfId="21457"/>
    <cellStyle name="Input 16 2 3 4 3" xfId="21458"/>
    <cellStyle name="Input 16 2 3 4 4" xfId="21459"/>
    <cellStyle name="Input 16 2 3 5" xfId="21460"/>
    <cellStyle name="Input 16 2 3 5 2" xfId="21461"/>
    <cellStyle name="Input 16 2 3 5 3" xfId="21462"/>
    <cellStyle name="Input 16 2 3 5 4" xfId="21463"/>
    <cellStyle name="Input 16 2 3 6" xfId="21464"/>
    <cellStyle name="Input 16 2 3 6 2" xfId="21465"/>
    <cellStyle name="Input 16 2 3 6 3" xfId="21466"/>
    <cellStyle name="Input 16 2 3 6 4" xfId="21467"/>
    <cellStyle name="Input 16 2 3 7" xfId="21468"/>
    <cellStyle name="Input 16 2 3 7 2" xfId="21469"/>
    <cellStyle name="Input 16 2 3 7 3" xfId="21470"/>
    <cellStyle name="Input 16 2 3 7 4" xfId="21471"/>
    <cellStyle name="Input 16 2 3 8" xfId="21472"/>
    <cellStyle name="Input 16 2 3 8 2" xfId="21473"/>
    <cellStyle name="Input 16 2 3 8 3" xfId="21474"/>
    <cellStyle name="Input 16 2 3 9" xfId="21475"/>
    <cellStyle name="Input 16 2 4" xfId="21476"/>
    <cellStyle name="Input 16 2 5" xfId="21477"/>
    <cellStyle name="Input 16 2_Sheet1" xfId="21478"/>
    <cellStyle name="Input 16 3" xfId="21479"/>
    <cellStyle name="Input 16 3 2" xfId="21480"/>
    <cellStyle name="Input 16 3 2 10" xfId="21481"/>
    <cellStyle name="Input 16 3 2 2" xfId="21482"/>
    <cellStyle name="Input 16 3 2 2 2" xfId="21483"/>
    <cellStyle name="Input 16 3 2 2 2 2" xfId="21484"/>
    <cellStyle name="Input 16 3 2 2 2 3" xfId="21485"/>
    <cellStyle name="Input 16 3 2 2 2 4" xfId="21486"/>
    <cellStyle name="Input 16 3 2 2 3" xfId="21487"/>
    <cellStyle name="Input 16 3 2 2 3 2" xfId="21488"/>
    <cellStyle name="Input 16 3 2 2 3 3" xfId="21489"/>
    <cellStyle name="Input 16 3 2 2 3 4" xfId="21490"/>
    <cellStyle name="Input 16 3 2 2 4" xfId="21491"/>
    <cellStyle name="Input 16 3 2 2 4 2" xfId="21492"/>
    <cellStyle name="Input 16 3 2 2 4 3" xfId="21493"/>
    <cellStyle name="Input 16 3 2 2 4 4" xfId="21494"/>
    <cellStyle name="Input 16 3 2 2 5" xfId="21495"/>
    <cellStyle name="Input 16 3 2 2 5 2" xfId="21496"/>
    <cellStyle name="Input 16 3 2 2 5 3" xfId="21497"/>
    <cellStyle name="Input 16 3 2 2 5 4" xfId="21498"/>
    <cellStyle name="Input 16 3 2 2 6" xfId="21499"/>
    <cellStyle name="Input 16 3 2 2 6 2" xfId="21500"/>
    <cellStyle name="Input 16 3 2 2 6 3" xfId="21501"/>
    <cellStyle name="Input 16 3 2 2 7" xfId="21502"/>
    <cellStyle name="Input 16 3 2 2 8" xfId="21503"/>
    <cellStyle name="Input 16 3 2 3" xfId="21504"/>
    <cellStyle name="Input 16 3 2 3 2" xfId="21505"/>
    <cellStyle name="Input 16 3 2 3 2 2" xfId="21506"/>
    <cellStyle name="Input 16 3 2 3 2 3" xfId="21507"/>
    <cellStyle name="Input 16 3 2 3 2 4" xfId="21508"/>
    <cellStyle name="Input 16 3 2 3 3" xfId="21509"/>
    <cellStyle name="Input 16 3 2 3 3 2" xfId="21510"/>
    <cellStyle name="Input 16 3 2 3 3 3" xfId="21511"/>
    <cellStyle name="Input 16 3 2 3 3 4" xfId="21512"/>
    <cellStyle name="Input 16 3 2 3 4" xfId="21513"/>
    <cellStyle name="Input 16 3 2 3 4 2" xfId="21514"/>
    <cellStyle name="Input 16 3 2 3 4 3" xfId="21515"/>
    <cellStyle name="Input 16 3 2 3 4 4" xfId="21516"/>
    <cellStyle name="Input 16 3 2 3 5" xfId="21517"/>
    <cellStyle name="Input 16 3 2 3 5 2" xfId="21518"/>
    <cellStyle name="Input 16 3 2 3 5 3" xfId="21519"/>
    <cellStyle name="Input 16 3 2 3 5 4" xfId="21520"/>
    <cellStyle name="Input 16 3 2 3 6" xfId="21521"/>
    <cellStyle name="Input 16 3 2 3 6 2" xfId="21522"/>
    <cellStyle name="Input 16 3 2 3 6 3" xfId="21523"/>
    <cellStyle name="Input 16 3 2 3 7" xfId="21524"/>
    <cellStyle name="Input 16 3 2 3 8" xfId="21525"/>
    <cellStyle name="Input 16 3 2 4" xfId="21526"/>
    <cellStyle name="Input 16 3 2 4 2" xfId="21527"/>
    <cellStyle name="Input 16 3 2 4 3" xfId="21528"/>
    <cellStyle name="Input 16 3 2 4 4" xfId="21529"/>
    <cellStyle name="Input 16 3 2 5" xfId="21530"/>
    <cellStyle name="Input 16 3 2 5 2" xfId="21531"/>
    <cellStyle name="Input 16 3 2 5 3" xfId="21532"/>
    <cellStyle name="Input 16 3 2 5 4" xfId="21533"/>
    <cellStyle name="Input 16 3 2 6" xfId="21534"/>
    <cellStyle name="Input 16 3 2 6 2" xfId="21535"/>
    <cellStyle name="Input 16 3 2 6 3" xfId="21536"/>
    <cellStyle name="Input 16 3 2 6 4" xfId="21537"/>
    <cellStyle name="Input 16 3 2 7" xfId="21538"/>
    <cellStyle name="Input 16 3 2 7 2" xfId="21539"/>
    <cellStyle name="Input 16 3 2 7 3" xfId="21540"/>
    <cellStyle name="Input 16 3 2 7 4" xfId="21541"/>
    <cellStyle name="Input 16 3 2 8" xfId="21542"/>
    <cellStyle name="Input 16 3 2 8 2" xfId="21543"/>
    <cellStyle name="Input 16 3 2 8 3" xfId="21544"/>
    <cellStyle name="Input 16 3 2 9" xfId="21545"/>
    <cellStyle name="Input 16 3 3" xfId="21546"/>
    <cellStyle name="Input 16 4" xfId="21547"/>
    <cellStyle name="Input 16 4 10" xfId="21548"/>
    <cellStyle name="Input 16 4 11" xfId="21549"/>
    <cellStyle name="Input 16 4 2" xfId="21550"/>
    <cellStyle name="Input 16 4 2 2" xfId="21551"/>
    <cellStyle name="Input 16 4 2 2 2" xfId="21552"/>
    <cellStyle name="Input 16 4 2 2 3" xfId="21553"/>
    <cellStyle name="Input 16 4 2 2 4" xfId="21554"/>
    <cellStyle name="Input 16 4 2 3" xfId="21555"/>
    <cellStyle name="Input 16 4 2 3 2" xfId="21556"/>
    <cellStyle name="Input 16 4 2 3 3" xfId="21557"/>
    <cellStyle name="Input 16 4 2 3 4" xfId="21558"/>
    <cellStyle name="Input 16 4 2 4" xfId="21559"/>
    <cellStyle name="Input 16 4 2 4 2" xfId="21560"/>
    <cellStyle name="Input 16 4 2 4 3" xfId="21561"/>
    <cellStyle name="Input 16 4 2 4 4" xfId="21562"/>
    <cellStyle name="Input 16 4 2 5" xfId="21563"/>
    <cellStyle name="Input 16 4 2 5 2" xfId="21564"/>
    <cellStyle name="Input 16 4 2 5 3" xfId="21565"/>
    <cellStyle name="Input 16 4 2 5 4" xfId="21566"/>
    <cellStyle name="Input 16 4 2 6" xfId="21567"/>
    <cellStyle name="Input 16 4 2 6 2" xfId="21568"/>
    <cellStyle name="Input 16 4 2 6 3" xfId="21569"/>
    <cellStyle name="Input 16 4 2 7" xfId="21570"/>
    <cellStyle name="Input 16 4 2 8" xfId="21571"/>
    <cellStyle name="Input 16 4 3" xfId="21572"/>
    <cellStyle name="Input 16 4 3 2" xfId="21573"/>
    <cellStyle name="Input 16 4 3 2 2" xfId="21574"/>
    <cellStyle name="Input 16 4 3 2 3" xfId="21575"/>
    <cellStyle name="Input 16 4 3 2 4" xfId="21576"/>
    <cellStyle name="Input 16 4 3 3" xfId="21577"/>
    <cellStyle name="Input 16 4 3 3 2" xfId="21578"/>
    <cellStyle name="Input 16 4 3 3 3" xfId="21579"/>
    <cellStyle name="Input 16 4 3 3 4" xfId="21580"/>
    <cellStyle name="Input 16 4 3 4" xfId="21581"/>
    <cellStyle name="Input 16 4 3 4 2" xfId="21582"/>
    <cellStyle name="Input 16 4 3 4 3" xfId="21583"/>
    <cellStyle name="Input 16 4 3 4 4" xfId="21584"/>
    <cellStyle name="Input 16 4 3 5" xfId="21585"/>
    <cellStyle name="Input 16 4 3 5 2" xfId="21586"/>
    <cellStyle name="Input 16 4 3 5 3" xfId="21587"/>
    <cellStyle name="Input 16 4 3 5 4" xfId="21588"/>
    <cellStyle name="Input 16 4 3 6" xfId="21589"/>
    <cellStyle name="Input 16 4 3 6 2" xfId="21590"/>
    <cellStyle name="Input 16 4 3 6 3" xfId="21591"/>
    <cellStyle name="Input 16 4 3 7" xfId="21592"/>
    <cellStyle name="Input 16 4 3 8" xfId="21593"/>
    <cellStyle name="Input 16 4 4" xfId="21594"/>
    <cellStyle name="Input 16 4 4 2" xfId="21595"/>
    <cellStyle name="Input 16 4 4 3" xfId="21596"/>
    <cellStyle name="Input 16 4 4 4" xfId="21597"/>
    <cellStyle name="Input 16 4 5" xfId="21598"/>
    <cellStyle name="Input 16 4 5 2" xfId="21599"/>
    <cellStyle name="Input 16 4 5 3" xfId="21600"/>
    <cellStyle name="Input 16 4 5 4" xfId="21601"/>
    <cellStyle name="Input 16 4 6" xfId="21602"/>
    <cellStyle name="Input 16 4 6 2" xfId="21603"/>
    <cellStyle name="Input 16 4 6 3" xfId="21604"/>
    <cellStyle name="Input 16 4 6 4" xfId="21605"/>
    <cellStyle name="Input 16 4 7" xfId="21606"/>
    <cellStyle name="Input 16 4 7 2" xfId="21607"/>
    <cellStyle name="Input 16 4 7 3" xfId="21608"/>
    <cellStyle name="Input 16 4 7 4" xfId="21609"/>
    <cellStyle name="Input 16 4 8" xfId="21610"/>
    <cellStyle name="Input 16 4 8 2" xfId="21611"/>
    <cellStyle name="Input 16 4 8 3" xfId="21612"/>
    <cellStyle name="Input 16 4 9" xfId="21613"/>
    <cellStyle name="Input 16 5" xfId="21614"/>
    <cellStyle name="Input 16 6" xfId="21615"/>
    <cellStyle name="Input 16_Sheet1" xfId="21616"/>
    <cellStyle name="Input 17" xfId="21617"/>
    <cellStyle name="Input 17 2" xfId="21618"/>
    <cellStyle name="Input 17 2 2" xfId="21619"/>
    <cellStyle name="Input 17 2 2 2" xfId="21620"/>
    <cellStyle name="Input 17 2 2 2 10" xfId="21621"/>
    <cellStyle name="Input 17 2 2 2 2" xfId="21622"/>
    <cellStyle name="Input 17 2 2 2 2 2" xfId="21623"/>
    <cellStyle name="Input 17 2 2 2 2 2 2" xfId="21624"/>
    <cellStyle name="Input 17 2 2 2 2 2 3" xfId="21625"/>
    <cellStyle name="Input 17 2 2 2 2 2 4" xfId="21626"/>
    <cellStyle name="Input 17 2 2 2 2 3" xfId="21627"/>
    <cellStyle name="Input 17 2 2 2 2 3 2" xfId="21628"/>
    <cellStyle name="Input 17 2 2 2 2 3 3" xfId="21629"/>
    <cellStyle name="Input 17 2 2 2 2 3 4" xfId="21630"/>
    <cellStyle name="Input 17 2 2 2 2 4" xfId="21631"/>
    <cellStyle name="Input 17 2 2 2 2 4 2" xfId="21632"/>
    <cellStyle name="Input 17 2 2 2 2 4 3" xfId="21633"/>
    <cellStyle name="Input 17 2 2 2 2 4 4" xfId="21634"/>
    <cellStyle name="Input 17 2 2 2 2 5" xfId="21635"/>
    <cellStyle name="Input 17 2 2 2 2 5 2" xfId="21636"/>
    <cellStyle name="Input 17 2 2 2 2 5 3" xfId="21637"/>
    <cellStyle name="Input 17 2 2 2 2 5 4" xfId="21638"/>
    <cellStyle name="Input 17 2 2 2 2 6" xfId="21639"/>
    <cellStyle name="Input 17 2 2 2 2 6 2" xfId="21640"/>
    <cellStyle name="Input 17 2 2 2 2 6 3" xfId="21641"/>
    <cellStyle name="Input 17 2 2 2 2 7" xfId="21642"/>
    <cellStyle name="Input 17 2 2 2 2 8" xfId="21643"/>
    <cellStyle name="Input 17 2 2 2 3" xfId="21644"/>
    <cellStyle name="Input 17 2 2 2 3 2" xfId="21645"/>
    <cellStyle name="Input 17 2 2 2 3 2 2" xfId="21646"/>
    <cellStyle name="Input 17 2 2 2 3 2 3" xfId="21647"/>
    <cellStyle name="Input 17 2 2 2 3 2 4" xfId="21648"/>
    <cellStyle name="Input 17 2 2 2 3 3" xfId="21649"/>
    <cellStyle name="Input 17 2 2 2 3 3 2" xfId="21650"/>
    <cellStyle name="Input 17 2 2 2 3 3 3" xfId="21651"/>
    <cellStyle name="Input 17 2 2 2 3 3 4" xfId="21652"/>
    <cellStyle name="Input 17 2 2 2 3 4" xfId="21653"/>
    <cellStyle name="Input 17 2 2 2 3 4 2" xfId="21654"/>
    <cellStyle name="Input 17 2 2 2 3 4 3" xfId="21655"/>
    <cellStyle name="Input 17 2 2 2 3 4 4" xfId="21656"/>
    <cellStyle name="Input 17 2 2 2 3 5" xfId="21657"/>
    <cellStyle name="Input 17 2 2 2 3 5 2" xfId="21658"/>
    <cellStyle name="Input 17 2 2 2 3 5 3" xfId="21659"/>
    <cellStyle name="Input 17 2 2 2 3 5 4" xfId="21660"/>
    <cellStyle name="Input 17 2 2 2 3 6" xfId="21661"/>
    <cellStyle name="Input 17 2 2 2 3 6 2" xfId="21662"/>
    <cellStyle name="Input 17 2 2 2 3 6 3" xfId="21663"/>
    <cellStyle name="Input 17 2 2 2 3 7" xfId="21664"/>
    <cellStyle name="Input 17 2 2 2 3 8" xfId="21665"/>
    <cellStyle name="Input 17 2 2 2 4" xfId="21666"/>
    <cellStyle name="Input 17 2 2 2 4 2" xfId="21667"/>
    <cellStyle name="Input 17 2 2 2 4 3" xfId="21668"/>
    <cellStyle name="Input 17 2 2 2 4 4" xfId="21669"/>
    <cellStyle name="Input 17 2 2 2 5" xfId="21670"/>
    <cellStyle name="Input 17 2 2 2 5 2" xfId="21671"/>
    <cellStyle name="Input 17 2 2 2 5 3" xfId="21672"/>
    <cellStyle name="Input 17 2 2 2 5 4" xfId="21673"/>
    <cellStyle name="Input 17 2 2 2 6" xfId="21674"/>
    <cellStyle name="Input 17 2 2 2 6 2" xfId="21675"/>
    <cellStyle name="Input 17 2 2 2 6 3" xfId="21676"/>
    <cellStyle name="Input 17 2 2 2 6 4" xfId="21677"/>
    <cellStyle name="Input 17 2 2 2 7" xfId="21678"/>
    <cellStyle name="Input 17 2 2 2 7 2" xfId="21679"/>
    <cellStyle name="Input 17 2 2 2 7 3" xfId="21680"/>
    <cellStyle name="Input 17 2 2 2 7 4" xfId="21681"/>
    <cellStyle name="Input 17 2 2 2 8" xfId="21682"/>
    <cellStyle name="Input 17 2 2 2 8 2" xfId="21683"/>
    <cellStyle name="Input 17 2 2 2 8 3" xfId="21684"/>
    <cellStyle name="Input 17 2 2 2 9" xfId="21685"/>
    <cellStyle name="Input 17 2 2 3" xfId="21686"/>
    <cellStyle name="Input 17 2 3" xfId="21687"/>
    <cellStyle name="Input 17 2 3 10" xfId="21688"/>
    <cellStyle name="Input 17 2 3 11" xfId="21689"/>
    <cellStyle name="Input 17 2 3 2" xfId="21690"/>
    <cellStyle name="Input 17 2 3 2 2" xfId="21691"/>
    <cellStyle name="Input 17 2 3 2 2 2" xfId="21692"/>
    <cellStyle name="Input 17 2 3 2 2 3" xfId="21693"/>
    <cellStyle name="Input 17 2 3 2 2 4" xfId="21694"/>
    <cellStyle name="Input 17 2 3 2 3" xfId="21695"/>
    <cellStyle name="Input 17 2 3 2 3 2" xfId="21696"/>
    <cellStyle name="Input 17 2 3 2 3 3" xfId="21697"/>
    <cellStyle name="Input 17 2 3 2 3 4" xfId="21698"/>
    <cellStyle name="Input 17 2 3 2 4" xfId="21699"/>
    <cellStyle name="Input 17 2 3 2 4 2" xfId="21700"/>
    <cellStyle name="Input 17 2 3 2 4 3" xfId="21701"/>
    <cellStyle name="Input 17 2 3 2 4 4" xfId="21702"/>
    <cellStyle name="Input 17 2 3 2 5" xfId="21703"/>
    <cellStyle name="Input 17 2 3 2 5 2" xfId="21704"/>
    <cellStyle name="Input 17 2 3 2 5 3" xfId="21705"/>
    <cellStyle name="Input 17 2 3 2 5 4" xfId="21706"/>
    <cellStyle name="Input 17 2 3 2 6" xfId="21707"/>
    <cellStyle name="Input 17 2 3 2 6 2" xfId="21708"/>
    <cellStyle name="Input 17 2 3 2 6 3" xfId="21709"/>
    <cellStyle name="Input 17 2 3 2 7" xfId="21710"/>
    <cellStyle name="Input 17 2 3 2 8" xfId="21711"/>
    <cellStyle name="Input 17 2 3 3" xfId="21712"/>
    <cellStyle name="Input 17 2 3 3 2" xfId="21713"/>
    <cellStyle name="Input 17 2 3 3 2 2" xfId="21714"/>
    <cellStyle name="Input 17 2 3 3 2 3" xfId="21715"/>
    <cellStyle name="Input 17 2 3 3 2 4" xfId="21716"/>
    <cellStyle name="Input 17 2 3 3 3" xfId="21717"/>
    <cellStyle name="Input 17 2 3 3 3 2" xfId="21718"/>
    <cellStyle name="Input 17 2 3 3 3 3" xfId="21719"/>
    <cellStyle name="Input 17 2 3 3 3 4" xfId="21720"/>
    <cellStyle name="Input 17 2 3 3 4" xfId="21721"/>
    <cellStyle name="Input 17 2 3 3 4 2" xfId="21722"/>
    <cellStyle name="Input 17 2 3 3 4 3" xfId="21723"/>
    <cellStyle name="Input 17 2 3 3 4 4" xfId="21724"/>
    <cellStyle name="Input 17 2 3 3 5" xfId="21725"/>
    <cellStyle name="Input 17 2 3 3 5 2" xfId="21726"/>
    <cellStyle name="Input 17 2 3 3 5 3" xfId="21727"/>
    <cellStyle name="Input 17 2 3 3 5 4" xfId="21728"/>
    <cellStyle name="Input 17 2 3 3 6" xfId="21729"/>
    <cellStyle name="Input 17 2 3 3 6 2" xfId="21730"/>
    <cellStyle name="Input 17 2 3 3 6 3" xfId="21731"/>
    <cellStyle name="Input 17 2 3 3 7" xfId="21732"/>
    <cellStyle name="Input 17 2 3 3 8" xfId="21733"/>
    <cellStyle name="Input 17 2 3 4" xfId="21734"/>
    <cellStyle name="Input 17 2 3 4 2" xfId="21735"/>
    <cellStyle name="Input 17 2 3 4 3" xfId="21736"/>
    <cellStyle name="Input 17 2 3 4 4" xfId="21737"/>
    <cellStyle name="Input 17 2 3 5" xfId="21738"/>
    <cellStyle name="Input 17 2 3 5 2" xfId="21739"/>
    <cellStyle name="Input 17 2 3 5 3" xfId="21740"/>
    <cellStyle name="Input 17 2 3 5 4" xfId="21741"/>
    <cellStyle name="Input 17 2 3 6" xfId="21742"/>
    <cellStyle name="Input 17 2 3 6 2" xfId="21743"/>
    <cellStyle name="Input 17 2 3 6 3" xfId="21744"/>
    <cellStyle name="Input 17 2 3 6 4" xfId="21745"/>
    <cellStyle name="Input 17 2 3 7" xfId="21746"/>
    <cellStyle name="Input 17 2 3 7 2" xfId="21747"/>
    <cellStyle name="Input 17 2 3 7 3" xfId="21748"/>
    <cellStyle name="Input 17 2 3 7 4" xfId="21749"/>
    <cellStyle name="Input 17 2 3 8" xfId="21750"/>
    <cellStyle name="Input 17 2 3 8 2" xfId="21751"/>
    <cellStyle name="Input 17 2 3 8 3" xfId="21752"/>
    <cellStyle name="Input 17 2 3 9" xfId="21753"/>
    <cellStyle name="Input 17 2 4" xfId="21754"/>
    <cellStyle name="Input 17 2 5" xfId="21755"/>
    <cellStyle name="Input 17 2_Sheet1" xfId="21756"/>
    <cellStyle name="Input 17 3" xfId="21757"/>
    <cellStyle name="Input 17 3 2" xfId="21758"/>
    <cellStyle name="Input 17 3 2 10" xfId="21759"/>
    <cellStyle name="Input 17 3 2 2" xfId="21760"/>
    <cellStyle name="Input 17 3 2 2 2" xfId="21761"/>
    <cellStyle name="Input 17 3 2 2 2 2" xfId="21762"/>
    <cellStyle name="Input 17 3 2 2 2 3" xfId="21763"/>
    <cellStyle name="Input 17 3 2 2 2 4" xfId="21764"/>
    <cellStyle name="Input 17 3 2 2 3" xfId="21765"/>
    <cellStyle name="Input 17 3 2 2 3 2" xfId="21766"/>
    <cellStyle name="Input 17 3 2 2 3 3" xfId="21767"/>
    <cellStyle name="Input 17 3 2 2 3 4" xfId="21768"/>
    <cellStyle name="Input 17 3 2 2 4" xfId="21769"/>
    <cellStyle name="Input 17 3 2 2 4 2" xfId="21770"/>
    <cellStyle name="Input 17 3 2 2 4 3" xfId="21771"/>
    <cellStyle name="Input 17 3 2 2 4 4" xfId="21772"/>
    <cellStyle name="Input 17 3 2 2 5" xfId="21773"/>
    <cellStyle name="Input 17 3 2 2 5 2" xfId="21774"/>
    <cellStyle name="Input 17 3 2 2 5 3" xfId="21775"/>
    <cellStyle name="Input 17 3 2 2 5 4" xfId="21776"/>
    <cellStyle name="Input 17 3 2 2 6" xfId="21777"/>
    <cellStyle name="Input 17 3 2 2 6 2" xfId="21778"/>
    <cellStyle name="Input 17 3 2 2 6 3" xfId="21779"/>
    <cellStyle name="Input 17 3 2 2 7" xfId="21780"/>
    <cellStyle name="Input 17 3 2 2 8" xfId="21781"/>
    <cellStyle name="Input 17 3 2 3" xfId="21782"/>
    <cellStyle name="Input 17 3 2 3 2" xfId="21783"/>
    <cellStyle name="Input 17 3 2 3 2 2" xfId="21784"/>
    <cellStyle name="Input 17 3 2 3 2 3" xfId="21785"/>
    <cellStyle name="Input 17 3 2 3 2 4" xfId="21786"/>
    <cellStyle name="Input 17 3 2 3 3" xfId="21787"/>
    <cellStyle name="Input 17 3 2 3 3 2" xfId="21788"/>
    <cellStyle name="Input 17 3 2 3 3 3" xfId="21789"/>
    <cellStyle name="Input 17 3 2 3 3 4" xfId="21790"/>
    <cellStyle name="Input 17 3 2 3 4" xfId="21791"/>
    <cellStyle name="Input 17 3 2 3 4 2" xfId="21792"/>
    <cellStyle name="Input 17 3 2 3 4 3" xfId="21793"/>
    <cellStyle name="Input 17 3 2 3 4 4" xfId="21794"/>
    <cellStyle name="Input 17 3 2 3 5" xfId="21795"/>
    <cellStyle name="Input 17 3 2 3 5 2" xfId="21796"/>
    <cellStyle name="Input 17 3 2 3 5 3" xfId="21797"/>
    <cellStyle name="Input 17 3 2 3 5 4" xfId="21798"/>
    <cellStyle name="Input 17 3 2 3 6" xfId="21799"/>
    <cellStyle name="Input 17 3 2 3 6 2" xfId="21800"/>
    <cellStyle name="Input 17 3 2 3 6 3" xfId="21801"/>
    <cellStyle name="Input 17 3 2 3 7" xfId="21802"/>
    <cellStyle name="Input 17 3 2 3 8" xfId="21803"/>
    <cellStyle name="Input 17 3 2 4" xfId="21804"/>
    <cellStyle name="Input 17 3 2 4 2" xfId="21805"/>
    <cellStyle name="Input 17 3 2 4 3" xfId="21806"/>
    <cellStyle name="Input 17 3 2 4 4" xfId="21807"/>
    <cellStyle name="Input 17 3 2 5" xfId="21808"/>
    <cellStyle name="Input 17 3 2 5 2" xfId="21809"/>
    <cellStyle name="Input 17 3 2 5 3" xfId="21810"/>
    <cellStyle name="Input 17 3 2 5 4" xfId="21811"/>
    <cellStyle name="Input 17 3 2 6" xfId="21812"/>
    <cellStyle name="Input 17 3 2 6 2" xfId="21813"/>
    <cellStyle name="Input 17 3 2 6 3" xfId="21814"/>
    <cellStyle name="Input 17 3 2 6 4" xfId="21815"/>
    <cellStyle name="Input 17 3 2 7" xfId="21816"/>
    <cellStyle name="Input 17 3 2 7 2" xfId="21817"/>
    <cellStyle name="Input 17 3 2 7 3" xfId="21818"/>
    <cellStyle name="Input 17 3 2 7 4" xfId="21819"/>
    <cellStyle name="Input 17 3 2 8" xfId="21820"/>
    <cellStyle name="Input 17 3 2 8 2" xfId="21821"/>
    <cellStyle name="Input 17 3 2 8 3" xfId="21822"/>
    <cellStyle name="Input 17 3 2 9" xfId="21823"/>
    <cellStyle name="Input 17 3 3" xfId="21824"/>
    <cellStyle name="Input 17 4" xfId="21825"/>
    <cellStyle name="Input 17 4 10" xfId="21826"/>
    <cellStyle name="Input 17 4 11" xfId="21827"/>
    <cellStyle name="Input 17 4 2" xfId="21828"/>
    <cellStyle name="Input 17 4 2 2" xfId="21829"/>
    <cellStyle name="Input 17 4 2 2 2" xfId="21830"/>
    <cellStyle name="Input 17 4 2 2 3" xfId="21831"/>
    <cellStyle name="Input 17 4 2 2 4" xfId="21832"/>
    <cellStyle name="Input 17 4 2 3" xfId="21833"/>
    <cellStyle name="Input 17 4 2 3 2" xfId="21834"/>
    <cellStyle name="Input 17 4 2 3 3" xfId="21835"/>
    <cellStyle name="Input 17 4 2 3 4" xfId="21836"/>
    <cellStyle name="Input 17 4 2 4" xfId="21837"/>
    <cellStyle name="Input 17 4 2 4 2" xfId="21838"/>
    <cellStyle name="Input 17 4 2 4 3" xfId="21839"/>
    <cellStyle name="Input 17 4 2 4 4" xfId="21840"/>
    <cellStyle name="Input 17 4 2 5" xfId="21841"/>
    <cellStyle name="Input 17 4 2 5 2" xfId="21842"/>
    <cellStyle name="Input 17 4 2 5 3" xfId="21843"/>
    <cellStyle name="Input 17 4 2 5 4" xfId="21844"/>
    <cellStyle name="Input 17 4 2 6" xfId="21845"/>
    <cellStyle name="Input 17 4 2 6 2" xfId="21846"/>
    <cellStyle name="Input 17 4 2 6 3" xfId="21847"/>
    <cellStyle name="Input 17 4 2 7" xfId="21848"/>
    <cellStyle name="Input 17 4 2 8" xfId="21849"/>
    <cellStyle name="Input 17 4 3" xfId="21850"/>
    <cellStyle name="Input 17 4 3 2" xfId="21851"/>
    <cellStyle name="Input 17 4 3 2 2" xfId="21852"/>
    <cellStyle name="Input 17 4 3 2 3" xfId="21853"/>
    <cellStyle name="Input 17 4 3 2 4" xfId="21854"/>
    <cellStyle name="Input 17 4 3 3" xfId="21855"/>
    <cellStyle name="Input 17 4 3 3 2" xfId="21856"/>
    <cellStyle name="Input 17 4 3 3 3" xfId="21857"/>
    <cellStyle name="Input 17 4 3 3 4" xfId="21858"/>
    <cellStyle name="Input 17 4 3 4" xfId="21859"/>
    <cellStyle name="Input 17 4 3 4 2" xfId="21860"/>
    <cellStyle name="Input 17 4 3 4 3" xfId="21861"/>
    <cellStyle name="Input 17 4 3 4 4" xfId="21862"/>
    <cellStyle name="Input 17 4 3 5" xfId="21863"/>
    <cellStyle name="Input 17 4 3 5 2" xfId="21864"/>
    <cellStyle name="Input 17 4 3 5 3" xfId="21865"/>
    <cellStyle name="Input 17 4 3 5 4" xfId="21866"/>
    <cellStyle name="Input 17 4 3 6" xfId="21867"/>
    <cellStyle name="Input 17 4 3 6 2" xfId="21868"/>
    <cellStyle name="Input 17 4 3 6 3" xfId="21869"/>
    <cellStyle name="Input 17 4 3 7" xfId="21870"/>
    <cellStyle name="Input 17 4 3 8" xfId="21871"/>
    <cellStyle name="Input 17 4 4" xfId="21872"/>
    <cellStyle name="Input 17 4 4 2" xfId="21873"/>
    <cellStyle name="Input 17 4 4 3" xfId="21874"/>
    <cellStyle name="Input 17 4 4 4" xfId="21875"/>
    <cellStyle name="Input 17 4 5" xfId="21876"/>
    <cellStyle name="Input 17 4 5 2" xfId="21877"/>
    <cellStyle name="Input 17 4 5 3" xfId="21878"/>
    <cellStyle name="Input 17 4 5 4" xfId="21879"/>
    <cellStyle name="Input 17 4 6" xfId="21880"/>
    <cellStyle name="Input 17 4 6 2" xfId="21881"/>
    <cellStyle name="Input 17 4 6 3" xfId="21882"/>
    <cellStyle name="Input 17 4 6 4" xfId="21883"/>
    <cellStyle name="Input 17 4 7" xfId="21884"/>
    <cellStyle name="Input 17 4 7 2" xfId="21885"/>
    <cellStyle name="Input 17 4 7 3" xfId="21886"/>
    <cellStyle name="Input 17 4 7 4" xfId="21887"/>
    <cellStyle name="Input 17 4 8" xfId="21888"/>
    <cellStyle name="Input 17 4 8 2" xfId="21889"/>
    <cellStyle name="Input 17 4 8 3" xfId="21890"/>
    <cellStyle name="Input 17 4 9" xfId="21891"/>
    <cellStyle name="Input 17 5" xfId="21892"/>
    <cellStyle name="Input 17 6" xfId="21893"/>
    <cellStyle name="Input 17_Sheet1" xfId="21894"/>
    <cellStyle name="Input 18" xfId="21895"/>
    <cellStyle name="Input 18 2" xfId="21896"/>
    <cellStyle name="Input 18 2 2" xfId="21897"/>
    <cellStyle name="Input 18 2 2 2" xfId="21898"/>
    <cellStyle name="Input 18 2 2 2 10" xfId="21899"/>
    <cellStyle name="Input 18 2 2 2 2" xfId="21900"/>
    <cellStyle name="Input 18 2 2 2 2 2" xfId="21901"/>
    <cellStyle name="Input 18 2 2 2 2 2 2" xfId="21902"/>
    <cellStyle name="Input 18 2 2 2 2 2 3" xfId="21903"/>
    <cellStyle name="Input 18 2 2 2 2 2 4" xfId="21904"/>
    <cellStyle name="Input 18 2 2 2 2 3" xfId="21905"/>
    <cellStyle name="Input 18 2 2 2 2 3 2" xfId="21906"/>
    <cellStyle name="Input 18 2 2 2 2 3 3" xfId="21907"/>
    <cellStyle name="Input 18 2 2 2 2 3 4" xfId="21908"/>
    <cellStyle name="Input 18 2 2 2 2 4" xfId="21909"/>
    <cellStyle name="Input 18 2 2 2 2 4 2" xfId="21910"/>
    <cellStyle name="Input 18 2 2 2 2 4 3" xfId="21911"/>
    <cellStyle name="Input 18 2 2 2 2 4 4" xfId="21912"/>
    <cellStyle name="Input 18 2 2 2 2 5" xfId="21913"/>
    <cellStyle name="Input 18 2 2 2 2 5 2" xfId="21914"/>
    <cellStyle name="Input 18 2 2 2 2 5 3" xfId="21915"/>
    <cellStyle name="Input 18 2 2 2 2 5 4" xfId="21916"/>
    <cellStyle name="Input 18 2 2 2 2 6" xfId="21917"/>
    <cellStyle name="Input 18 2 2 2 2 6 2" xfId="21918"/>
    <cellStyle name="Input 18 2 2 2 2 6 3" xfId="21919"/>
    <cellStyle name="Input 18 2 2 2 2 7" xfId="21920"/>
    <cellStyle name="Input 18 2 2 2 2 8" xfId="21921"/>
    <cellStyle name="Input 18 2 2 2 3" xfId="21922"/>
    <cellStyle name="Input 18 2 2 2 3 2" xfId="21923"/>
    <cellStyle name="Input 18 2 2 2 3 2 2" xfId="21924"/>
    <cellStyle name="Input 18 2 2 2 3 2 3" xfId="21925"/>
    <cellStyle name="Input 18 2 2 2 3 2 4" xfId="21926"/>
    <cellStyle name="Input 18 2 2 2 3 3" xfId="21927"/>
    <cellStyle name="Input 18 2 2 2 3 3 2" xfId="21928"/>
    <cellStyle name="Input 18 2 2 2 3 3 3" xfId="21929"/>
    <cellStyle name="Input 18 2 2 2 3 3 4" xfId="21930"/>
    <cellStyle name="Input 18 2 2 2 3 4" xfId="21931"/>
    <cellStyle name="Input 18 2 2 2 3 4 2" xfId="21932"/>
    <cellStyle name="Input 18 2 2 2 3 4 3" xfId="21933"/>
    <cellStyle name="Input 18 2 2 2 3 4 4" xfId="21934"/>
    <cellStyle name="Input 18 2 2 2 3 5" xfId="21935"/>
    <cellStyle name="Input 18 2 2 2 3 5 2" xfId="21936"/>
    <cellStyle name="Input 18 2 2 2 3 5 3" xfId="21937"/>
    <cellStyle name="Input 18 2 2 2 3 5 4" xfId="21938"/>
    <cellStyle name="Input 18 2 2 2 3 6" xfId="21939"/>
    <cellStyle name="Input 18 2 2 2 3 6 2" xfId="21940"/>
    <cellStyle name="Input 18 2 2 2 3 6 3" xfId="21941"/>
    <cellStyle name="Input 18 2 2 2 3 7" xfId="21942"/>
    <cellStyle name="Input 18 2 2 2 3 8" xfId="21943"/>
    <cellStyle name="Input 18 2 2 2 4" xfId="21944"/>
    <cellStyle name="Input 18 2 2 2 4 2" xfId="21945"/>
    <cellStyle name="Input 18 2 2 2 4 3" xfId="21946"/>
    <cellStyle name="Input 18 2 2 2 4 4" xfId="21947"/>
    <cellStyle name="Input 18 2 2 2 5" xfId="21948"/>
    <cellStyle name="Input 18 2 2 2 5 2" xfId="21949"/>
    <cellStyle name="Input 18 2 2 2 5 3" xfId="21950"/>
    <cellStyle name="Input 18 2 2 2 5 4" xfId="21951"/>
    <cellStyle name="Input 18 2 2 2 6" xfId="21952"/>
    <cellStyle name="Input 18 2 2 2 6 2" xfId="21953"/>
    <cellStyle name="Input 18 2 2 2 6 3" xfId="21954"/>
    <cellStyle name="Input 18 2 2 2 6 4" xfId="21955"/>
    <cellStyle name="Input 18 2 2 2 7" xfId="21956"/>
    <cellStyle name="Input 18 2 2 2 7 2" xfId="21957"/>
    <cellStyle name="Input 18 2 2 2 7 3" xfId="21958"/>
    <cellStyle name="Input 18 2 2 2 7 4" xfId="21959"/>
    <cellStyle name="Input 18 2 2 2 8" xfId="21960"/>
    <cellStyle name="Input 18 2 2 2 8 2" xfId="21961"/>
    <cellStyle name="Input 18 2 2 2 8 3" xfId="21962"/>
    <cellStyle name="Input 18 2 2 2 9" xfId="21963"/>
    <cellStyle name="Input 18 2 2 3" xfId="21964"/>
    <cellStyle name="Input 18 2 3" xfId="21965"/>
    <cellStyle name="Input 18 2 3 10" xfId="21966"/>
    <cellStyle name="Input 18 2 3 11" xfId="21967"/>
    <cellStyle name="Input 18 2 3 2" xfId="21968"/>
    <cellStyle name="Input 18 2 3 2 2" xfId="21969"/>
    <cellStyle name="Input 18 2 3 2 2 2" xfId="21970"/>
    <cellStyle name="Input 18 2 3 2 2 3" xfId="21971"/>
    <cellStyle name="Input 18 2 3 2 2 4" xfId="21972"/>
    <cellStyle name="Input 18 2 3 2 3" xfId="21973"/>
    <cellStyle name="Input 18 2 3 2 3 2" xfId="21974"/>
    <cellStyle name="Input 18 2 3 2 3 3" xfId="21975"/>
    <cellStyle name="Input 18 2 3 2 3 4" xfId="21976"/>
    <cellStyle name="Input 18 2 3 2 4" xfId="21977"/>
    <cellStyle name="Input 18 2 3 2 4 2" xfId="21978"/>
    <cellStyle name="Input 18 2 3 2 4 3" xfId="21979"/>
    <cellStyle name="Input 18 2 3 2 4 4" xfId="21980"/>
    <cellStyle name="Input 18 2 3 2 5" xfId="21981"/>
    <cellStyle name="Input 18 2 3 2 5 2" xfId="21982"/>
    <cellStyle name="Input 18 2 3 2 5 3" xfId="21983"/>
    <cellStyle name="Input 18 2 3 2 5 4" xfId="21984"/>
    <cellStyle name="Input 18 2 3 2 6" xfId="21985"/>
    <cellStyle name="Input 18 2 3 2 6 2" xfId="21986"/>
    <cellStyle name="Input 18 2 3 2 6 3" xfId="21987"/>
    <cellStyle name="Input 18 2 3 2 7" xfId="21988"/>
    <cellStyle name="Input 18 2 3 2 8" xfId="21989"/>
    <cellStyle name="Input 18 2 3 3" xfId="21990"/>
    <cellStyle name="Input 18 2 3 3 2" xfId="21991"/>
    <cellStyle name="Input 18 2 3 3 2 2" xfId="21992"/>
    <cellStyle name="Input 18 2 3 3 2 3" xfId="21993"/>
    <cellStyle name="Input 18 2 3 3 2 4" xfId="21994"/>
    <cellStyle name="Input 18 2 3 3 3" xfId="21995"/>
    <cellStyle name="Input 18 2 3 3 3 2" xfId="21996"/>
    <cellStyle name="Input 18 2 3 3 3 3" xfId="21997"/>
    <cellStyle name="Input 18 2 3 3 3 4" xfId="21998"/>
    <cellStyle name="Input 18 2 3 3 4" xfId="21999"/>
    <cellStyle name="Input 18 2 3 3 4 2" xfId="22000"/>
    <cellStyle name="Input 18 2 3 3 4 3" xfId="22001"/>
    <cellStyle name="Input 18 2 3 3 4 4" xfId="22002"/>
    <cellStyle name="Input 18 2 3 3 5" xfId="22003"/>
    <cellStyle name="Input 18 2 3 3 5 2" xfId="22004"/>
    <cellStyle name="Input 18 2 3 3 5 3" xfId="22005"/>
    <cellStyle name="Input 18 2 3 3 5 4" xfId="22006"/>
    <cellStyle name="Input 18 2 3 3 6" xfId="22007"/>
    <cellStyle name="Input 18 2 3 3 6 2" xfId="22008"/>
    <cellStyle name="Input 18 2 3 3 6 3" xfId="22009"/>
    <cellStyle name="Input 18 2 3 3 7" xfId="22010"/>
    <cellStyle name="Input 18 2 3 3 8" xfId="22011"/>
    <cellStyle name="Input 18 2 3 4" xfId="22012"/>
    <cellStyle name="Input 18 2 3 4 2" xfId="22013"/>
    <cellStyle name="Input 18 2 3 4 3" xfId="22014"/>
    <cellStyle name="Input 18 2 3 4 4" xfId="22015"/>
    <cellStyle name="Input 18 2 3 5" xfId="22016"/>
    <cellStyle name="Input 18 2 3 5 2" xfId="22017"/>
    <cellStyle name="Input 18 2 3 5 3" xfId="22018"/>
    <cellStyle name="Input 18 2 3 5 4" xfId="22019"/>
    <cellStyle name="Input 18 2 3 6" xfId="22020"/>
    <cellStyle name="Input 18 2 3 6 2" xfId="22021"/>
    <cellStyle name="Input 18 2 3 6 3" xfId="22022"/>
    <cellStyle name="Input 18 2 3 6 4" xfId="22023"/>
    <cellStyle name="Input 18 2 3 7" xfId="22024"/>
    <cellStyle name="Input 18 2 3 7 2" xfId="22025"/>
    <cellStyle name="Input 18 2 3 7 3" xfId="22026"/>
    <cellStyle name="Input 18 2 3 7 4" xfId="22027"/>
    <cellStyle name="Input 18 2 3 8" xfId="22028"/>
    <cellStyle name="Input 18 2 3 8 2" xfId="22029"/>
    <cellStyle name="Input 18 2 3 8 3" xfId="22030"/>
    <cellStyle name="Input 18 2 3 9" xfId="22031"/>
    <cellStyle name="Input 18 2 4" xfId="22032"/>
    <cellStyle name="Input 18 2 5" xfId="22033"/>
    <cellStyle name="Input 18 2_Sheet1" xfId="22034"/>
    <cellStyle name="Input 18 3" xfId="22035"/>
    <cellStyle name="Input 18 3 2" xfId="22036"/>
    <cellStyle name="Input 18 3 2 10" xfId="22037"/>
    <cellStyle name="Input 18 3 2 2" xfId="22038"/>
    <cellStyle name="Input 18 3 2 2 2" xfId="22039"/>
    <cellStyle name="Input 18 3 2 2 2 2" xfId="22040"/>
    <cellStyle name="Input 18 3 2 2 2 3" xfId="22041"/>
    <cellStyle name="Input 18 3 2 2 2 4" xfId="22042"/>
    <cellStyle name="Input 18 3 2 2 3" xfId="22043"/>
    <cellStyle name="Input 18 3 2 2 3 2" xfId="22044"/>
    <cellStyle name="Input 18 3 2 2 3 3" xfId="22045"/>
    <cellStyle name="Input 18 3 2 2 3 4" xfId="22046"/>
    <cellStyle name="Input 18 3 2 2 4" xfId="22047"/>
    <cellStyle name="Input 18 3 2 2 4 2" xfId="22048"/>
    <cellStyle name="Input 18 3 2 2 4 3" xfId="22049"/>
    <cellStyle name="Input 18 3 2 2 4 4" xfId="22050"/>
    <cellStyle name="Input 18 3 2 2 5" xfId="22051"/>
    <cellStyle name="Input 18 3 2 2 5 2" xfId="22052"/>
    <cellStyle name="Input 18 3 2 2 5 3" xfId="22053"/>
    <cellStyle name="Input 18 3 2 2 5 4" xfId="22054"/>
    <cellStyle name="Input 18 3 2 2 6" xfId="22055"/>
    <cellStyle name="Input 18 3 2 2 6 2" xfId="22056"/>
    <cellStyle name="Input 18 3 2 2 6 3" xfId="22057"/>
    <cellStyle name="Input 18 3 2 2 7" xfId="22058"/>
    <cellStyle name="Input 18 3 2 2 8" xfId="22059"/>
    <cellStyle name="Input 18 3 2 3" xfId="22060"/>
    <cellStyle name="Input 18 3 2 3 2" xfId="22061"/>
    <cellStyle name="Input 18 3 2 3 2 2" xfId="22062"/>
    <cellStyle name="Input 18 3 2 3 2 3" xfId="22063"/>
    <cellStyle name="Input 18 3 2 3 2 4" xfId="22064"/>
    <cellStyle name="Input 18 3 2 3 3" xfId="22065"/>
    <cellStyle name="Input 18 3 2 3 3 2" xfId="22066"/>
    <cellStyle name="Input 18 3 2 3 3 3" xfId="22067"/>
    <cellStyle name="Input 18 3 2 3 3 4" xfId="22068"/>
    <cellStyle name="Input 18 3 2 3 4" xfId="22069"/>
    <cellStyle name="Input 18 3 2 3 4 2" xfId="22070"/>
    <cellStyle name="Input 18 3 2 3 4 3" xfId="22071"/>
    <cellStyle name="Input 18 3 2 3 4 4" xfId="22072"/>
    <cellStyle name="Input 18 3 2 3 5" xfId="22073"/>
    <cellStyle name="Input 18 3 2 3 5 2" xfId="22074"/>
    <cellStyle name="Input 18 3 2 3 5 3" xfId="22075"/>
    <cellStyle name="Input 18 3 2 3 5 4" xfId="22076"/>
    <cellStyle name="Input 18 3 2 3 6" xfId="22077"/>
    <cellStyle name="Input 18 3 2 3 6 2" xfId="22078"/>
    <cellStyle name="Input 18 3 2 3 6 3" xfId="22079"/>
    <cellStyle name="Input 18 3 2 3 7" xfId="22080"/>
    <cellStyle name="Input 18 3 2 3 8" xfId="22081"/>
    <cellStyle name="Input 18 3 2 4" xfId="22082"/>
    <cellStyle name="Input 18 3 2 4 2" xfId="22083"/>
    <cellStyle name="Input 18 3 2 4 3" xfId="22084"/>
    <cellStyle name="Input 18 3 2 4 4" xfId="22085"/>
    <cellStyle name="Input 18 3 2 5" xfId="22086"/>
    <cellStyle name="Input 18 3 2 5 2" xfId="22087"/>
    <cellStyle name="Input 18 3 2 5 3" xfId="22088"/>
    <cellStyle name="Input 18 3 2 5 4" xfId="22089"/>
    <cellStyle name="Input 18 3 2 6" xfId="22090"/>
    <cellStyle name="Input 18 3 2 6 2" xfId="22091"/>
    <cellStyle name="Input 18 3 2 6 3" xfId="22092"/>
    <cellStyle name="Input 18 3 2 6 4" xfId="22093"/>
    <cellStyle name="Input 18 3 2 7" xfId="22094"/>
    <cellStyle name="Input 18 3 2 7 2" xfId="22095"/>
    <cellStyle name="Input 18 3 2 7 3" xfId="22096"/>
    <cellStyle name="Input 18 3 2 7 4" xfId="22097"/>
    <cellStyle name="Input 18 3 2 8" xfId="22098"/>
    <cellStyle name="Input 18 3 2 8 2" xfId="22099"/>
    <cellStyle name="Input 18 3 2 8 3" xfId="22100"/>
    <cellStyle name="Input 18 3 2 9" xfId="22101"/>
    <cellStyle name="Input 18 3 3" xfId="22102"/>
    <cellStyle name="Input 18 4" xfId="22103"/>
    <cellStyle name="Input 18 4 10" xfId="22104"/>
    <cellStyle name="Input 18 4 11" xfId="22105"/>
    <cellStyle name="Input 18 4 2" xfId="22106"/>
    <cellStyle name="Input 18 4 2 2" xfId="22107"/>
    <cellStyle name="Input 18 4 2 2 2" xfId="22108"/>
    <cellStyle name="Input 18 4 2 2 3" xfId="22109"/>
    <cellStyle name="Input 18 4 2 2 4" xfId="22110"/>
    <cellStyle name="Input 18 4 2 3" xfId="22111"/>
    <cellStyle name="Input 18 4 2 3 2" xfId="22112"/>
    <cellStyle name="Input 18 4 2 3 3" xfId="22113"/>
    <cellStyle name="Input 18 4 2 3 4" xfId="22114"/>
    <cellStyle name="Input 18 4 2 4" xfId="22115"/>
    <cellStyle name="Input 18 4 2 4 2" xfId="22116"/>
    <cellStyle name="Input 18 4 2 4 3" xfId="22117"/>
    <cellStyle name="Input 18 4 2 4 4" xfId="22118"/>
    <cellStyle name="Input 18 4 2 5" xfId="22119"/>
    <cellStyle name="Input 18 4 2 5 2" xfId="22120"/>
    <cellStyle name="Input 18 4 2 5 3" xfId="22121"/>
    <cellStyle name="Input 18 4 2 5 4" xfId="22122"/>
    <cellStyle name="Input 18 4 2 6" xfId="22123"/>
    <cellStyle name="Input 18 4 2 6 2" xfId="22124"/>
    <cellStyle name="Input 18 4 2 6 3" xfId="22125"/>
    <cellStyle name="Input 18 4 2 7" xfId="22126"/>
    <cellStyle name="Input 18 4 2 8" xfId="22127"/>
    <cellStyle name="Input 18 4 3" xfId="22128"/>
    <cellStyle name="Input 18 4 3 2" xfId="22129"/>
    <cellStyle name="Input 18 4 3 2 2" xfId="22130"/>
    <cellStyle name="Input 18 4 3 2 3" xfId="22131"/>
    <cellStyle name="Input 18 4 3 2 4" xfId="22132"/>
    <cellStyle name="Input 18 4 3 3" xfId="22133"/>
    <cellStyle name="Input 18 4 3 3 2" xfId="22134"/>
    <cellStyle name="Input 18 4 3 3 3" xfId="22135"/>
    <cellStyle name="Input 18 4 3 3 4" xfId="22136"/>
    <cellStyle name="Input 18 4 3 4" xfId="22137"/>
    <cellStyle name="Input 18 4 3 4 2" xfId="22138"/>
    <cellStyle name="Input 18 4 3 4 3" xfId="22139"/>
    <cellStyle name="Input 18 4 3 4 4" xfId="22140"/>
    <cellStyle name="Input 18 4 3 5" xfId="22141"/>
    <cellStyle name="Input 18 4 3 5 2" xfId="22142"/>
    <cellStyle name="Input 18 4 3 5 3" xfId="22143"/>
    <cellStyle name="Input 18 4 3 5 4" xfId="22144"/>
    <cellStyle name="Input 18 4 3 6" xfId="22145"/>
    <cellStyle name="Input 18 4 3 6 2" xfId="22146"/>
    <cellStyle name="Input 18 4 3 6 3" xfId="22147"/>
    <cellStyle name="Input 18 4 3 7" xfId="22148"/>
    <cellStyle name="Input 18 4 3 8" xfId="22149"/>
    <cellStyle name="Input 18 4 4" xfId="22150"/>
    <cellStyle name="Input 18 4 4 2" xfId="22151"/>
    <cellStyle name="Input 18 4 4 3" xfId="22152"/>
    <cellStyle name="Input 18 4 4 4" xfId="22153"/>
    <cellStyle name="Input 18 4 5" xfId="22154"/>
    <cellStyle name="Input 18 4 5 2" xfId="22155"/>
    <cellStyle name="Input 18 4 5 3" xfId="22156"/>
    <cellStyle name="Input 18 4 5 4" xfId="22157"/>
    <cellStyle name="Input 18 4 6" xfId="22158"/>
    <cellStyle name="Input 18 4 6 2" xfId="22159"/>
    <cellStyle name="Input 18 4 6 3" xfId="22160"/>
    <cellStyle name="Input 18 4 6 4" xfId="22161"/>
    <cellStyle name="Input 18 4 7" xfId="22162"/>
    <cellStyle name="Input 18 4 7 2" xfId="22163"/>
    <cellStyle name="Input 18 4 7 3" xfId="22164"/>
    <cellStyle name="Input 18 4 7 4" xfId="22165"/>
    <cellStyle name="Input 18 4 8" xfId="22166"/>
    <cellStyle name="Input 18 4 8 2" xfId="22167"/>
    <cellStyle name="Input 18 4 8 3" xfId="22168"/>
    <cellStyle name="Input 18 4 9" xfId="22169"/>
    <cellStyle name="Input 18 5" xfId="22170"/>
    <cellStyle name="Input 18 6" xfId="22171"/>
    <cellStyle name="Input 18_Sheet1" xfId="22172"/>
    <cellStyle name="Input 19" xfId="22173"/>
    <cellStyle name="Input 19 2" xfId="22174"/>
    <cellStyle name="Input 19 2 2" xfId="22175"/>
    <cellStyle name="Input 19 2 2 2" xfId="22176"/>
    <cellStyle name="Input 19 2 2 2 10" xfId="22177"/>
    <cellStyle name="Input 19 2 2 2 2" xfId="22178"/>
    <cellStyle name="Input 19 2 2 2 2 2" xfId="22179"/>
    <cellStyle name="Input 19 2 2 2 2 2 2" xfId="22180"/>
    <cellStyle name="Input 19 2 2 2 2 2 3" xfId="22181"/>
    <cellStyle name="Input 19 2 2 2 2 2 4" xfId="22182"/>
    <cellStyle name="Input 19 2 2 2 2 3" xfId="22183"/>
    <cellStyle name="Input 19 2 2 2 2 3 2" xfId="22184"/>
    <cellStyle name="Input 19 2 2 2 2 3 3" xfId="22185"/>
    <cellStyle name="Input 19 2 2 2 2 3 4" xfId="22186"/>
    <cellStyle name="Input 19 2 2 2 2 4" xfId="22187"/>
    <cellStyle name="Input 19 2 2 2 2 4 2" xfId="22188"/>
    <cellStyle name="Input 19 2 2 2 2 4 3" xfId="22189"/>
    <cellStyle name="Input 19 2 2 2 2 4 4" xfId="22190"/>
    <cellStyle name="Input 19 2 2 2 2 5" xfId="22191"/>
    <cellStyle name="Input 19 2 2 2 2 5 2" xfId="22192"/>
    <cellStyle name="Input 19 2 2 2 2 5 3" xfId="22193"/>
    <cellStyle name="Input 19 2 2 2 2 5 4" xfId="22194"/>
    <cellStyle name="Input 19 2 2 2 2 6" xfId="22195"/>
    <cellStyle name="Input 19 2 2 2 2 6 2" xfId="22196"/>
    <cellStyle name="Input 19 2 2 2 2 6 3" xfId="22197"/>
    <cellStyle name="Input 19 2 2 2 2 7" xfId="22198"/>
    <cellStyle name="Input 19 2 2 2 2 8" xfId="22199"/>
    <cellStyle name="Input 19 2 2 2 3" xfId="22200"/>
    <cellStyle name="Input 19 2 2 2 3 2" xfId="22201"/>
    <cellStyle name="Input 19 2 2 2 3 2 2" xfId="22202"/>
    <cellStyle name="Input 19 2 2 2 3 2 3" xfId="22203"/>
    <cellStyle name="Input 19 2 2 2 3 2 4" xfId="22204"/>
    <cellStyle name="Input 19 2 2 2 3 3" xfId="22205"/>
    <cellStyle name="Input 19 2 2 2 3 3 2" xfId="22206"/>
    <cellStyle name="Input 19 2 2 2 3 3 3" xfId="22207"/>
    <cellStyle name="Input 19 2 2 2 3 3 4" xfId="22208"/>
    <cellStyle name="Input 19 2 2 2 3 4" xfId="22209"/>
    <cellStyle name="Input 19 2 2 2 3 4 2" xfId="22210"/>
    <cellStyle name="Input 19 2 2 2 3 4 3" xfId="22211"/>
    <cellStyle name="Input 19 2 2 2 3 4 4" xfId="22212"/>
    <cellStyle name="Input 19 2 2 2 3 5" xfId="22213"/>
    <cellStyle name="Input 19 2 2 2 3 5 2" xfId="22214"/>
    <cellStyle name="Input 19 2 2 2 3 5 3" xfId="22215"/>
    <cellStyle name="Input 19 2 2 2 3 5 4" xfId="22216"/>
    <cellStyle name="Input 19 2 2 2 3 6" xfId="22217"/>
    <cellStyle name="Input 19 2 2 2 3 6 2" xfId="22218"/>
    <cellStyle name="Input 19 2 2 2 3 6 3" xfId="22219"/>
    <cellStyle name="Input 19 2 2 2 3 7" xfId="22220"/>
    <cellStyle name="Input 19 2 2 2 3 8" xfId="22221"/>
    <cellStyle name="Input 19 2 2 2 4" xfId="22222"/>
    <cellStyle name="Input 19 2 2 2 4 2" xfId="22223"/>
    <cellStyle name="Input 19 2 2 2 4 3" xfId="22224"/>
    <cellStyle name="Input 19 2 2 2 4 4" xfId="22225"/>
    <cellStyle name="Input 19 2 2 2 5" xfId="22226"/>
    <cellStyle name="Input 19 2 2 2 5 2" xfId="22227"/>
    <cellStyle name="Input 19 2 2 2 5 3" xfId="22228"/>
    <cellStyle name="Input 19 2 2 2 5 4" xfId="22229"/>
    <cellStyle name="Input 19 2 2 2 6" xfId="22230"/>
    <cellStyle name="Input 19 2 2 2 6 2" xfId="22231"/>
    <cellStyle name="Input 19 2 2 2 6 3" xfId="22232"/>
    <cellStyle name="Input 19 2 2 2 6 4" xfId="22233"/>
    <cellStyle name="Input 19 2 2 2 7" xfId="22234"/>
    <cellStyle name="Input 19 2 2 2 7 2" xfId="22235"/>
    <cellStyle name="Input 19 2 2 2 7 3" xfId="22236"/>
    <cellStyle name="Input 19 2 2 2 7 4" xfId="22237"/>
    <cellStyle name="Input 19 2 2 2 8" xfId="22238"/>
    <cellStyle name="Input 19 2 2 2 8 2" xfId="22239"/>
    <cellStyle name="Input 19 2 2 2 8 3" xfId="22240"/>
    <cellStyle name="Input 19 2 2 2 9" xfId="22241"/>
    <cellStyle name="Input 19 2 2 3" xfId="22242"/>
    <cellStyle name="Input 19 2 3" xfId="22243"/>
    <cellStyle name="Input 19 2 3 10" xfId="22244"/>
    <cellStyle name="Input 19 2 3 11" xfId="22245"/>
    <cellStyle name="Input 19 2 3 2" xfId="22246"/>
    <cellStyle name="Input 19 2 3 2 2" xfId="22247"/>
    <cellStyle name="Input 19 2 3 2 2 2" xfId="22248"/>
    <cellStyle name="Input 19 2 3 2 2 3" xfId="22249"/>
    <cellStyle name="Input 19 2 3 2 2 4" xfId="22250"/>
    <cellStyle name="Input 19 2 3 2 3" xfId="22251"/>
    <cellStyle name="Input 19 2 3 2 3 2" xfId="22252"/>
    <cellStyle name="Input 19 2 3 2 3 3" xfId="22253"/>
    <cellStyle name="Input 19 2 3 2 3 4" xfId="22254"/>
    <cellStyle name="Input 19 2 3 2 4" xfId="22255"/>
    <cellStyle name="Input 19 2 3 2 4 2" xfId="22256"/>
    <cellStyle name="Input 19 2 3 2 4 3" xfId="22257"/>
    <cellStyle name="Input 19 2 3 2 4 4" xfId="22258"/>
    <cellStyle name="Input 19 2 3 2 5" xfId="22259"/>
    <cellStyle name="Input 19 2 3 2 5 2" xfId="22260"/>
    <cellStyle name="Input 19 2 3 2 5 3" xfId="22261"/>
    <cellStyle name="Input 19 2 3 2 5 4" xfId="22262"/>
    <cellStyle name="Input 19 2 3 2 6" xfId="22263"/>
    <cellStyle name="Input 19 2 3 2 6 2" xfId="22264"/>
    <cellStyle name="Input 19 2 3 2 6 3" xfId="22265"/>
    <cellStyle name="Input 19 2 3 2 7" xfId="22266"/>
    <cellStyle name="Input 19 2 3 2 8" xfId="22267"/>
    <cellStyle name="Input 19 2 3 3" xfId="22268"/>
    <cellStyle name="Input 19 2 3 3 2" xfId="22269"/>
    <cellStyle name="Input 19 2 3 3 2 2" xfId="22270"/>
    <cellStyle name="Input 19 2 3 3 2 3" xfId="22271"/>
    <cellStyle name="Input 19 2 3 3 2 4" xfId="22272"/>
    <cellStyle name="Input 19 2 3 3 3" xfId="22273"/>
    <cellStyle name="Input 19 2 3 3 3 2" xfId="22274"/>
    <cellStyle name="Input 19 2 3 3 3 3" xfId="22275"/>
    <cellStyle name="Input 19 2 3 3 3 4" xfId="22276"/>
    <cellStyle name="Input 19 2 3 3 4" xfId="22277"/>
    <cellStyle name="Input 19 2 3 3 4 2" xfId="22278"/>
    <cellStyle name="Input 19 2 3 3 4 3" xfId="22279"/>
    <cellStyle name="Input 19 2 3 3 4 4" xfId="22280"/>
    <cellStyle name="Input 19 2 3 3 5" xfId="22281"/>
    <cellStyle name="Input 19 2 3 3 5 2" xfId="22282"/>
    <cellStyle name="Input 19 2 3 3 5 3" xfId="22283"/>
    <cellStyle name="Input 19 2 3 3 5 4" xfId="22284"/>
    <cellStyle name="Input 19 2 3 3 6" xfId="22285"/>
    <cellStyle name="Input 19 2 3 3 6 2" xfId="22286"/>
    <cellStyle name="Input 19 2 3 3 6 3" xfId="22287"/>
    <cellStyle name="Input 19 2 3 3 7" xfId="22288"/>
    <cellStyle name="Input 19 2 3 3 8" xfId="22289"/>
    <cellStyle name="Input 19 2 3 4" xfId="22290"/>
    <cellStyle name="Input 19 2 3 4 2" xfId="22291"/>
    <cellStyle name="Input 19 2 3 4 3" xfId="22292"/>
    <cellStyle name="Input 19 2 3 4 4" xfId="22293"/>
    <cellStyle name="Input 19 2 3 5" xfId="22294"/>
    <cellStyle name="Input 19 2 3 5 2" xfId="22295"/>
    <cellStyle name="Input 19 2 3 5 3" xfId="22296"/>
    <cellStyle name="Input 19 2 3 5 4" xfId="22297"/>
    <cellStyle name="Input 19 2 3 6" xfId="22298"/>
    <cellStyle name="Input 19 2 3 6 2" xfId="22299"/>
    <cellStyle name="Input 19 2 3 6 3" xfId="22300"/>
    <cellStyle name="Input 19 2 3 6 4" xfId="22301"/>
    <cellStyle name="Input 19 2 3 7" xfId="22302"/>
    <cellStyle name="Input 19 2 3 7 2" xfId="22303"/>
    <cellStyle name="Input 19 2 3 7 3" xfId="22304"/>
    <cellStyle name="Input 19 2 3 7 4" xfId="22305"/>
    <cellStyle name="Input 19 2 3 8" xfId="22306"/>
    <cellStyle name="Input 19 2 3 8 2" xfId="22307"/>
    <cellStyle name="Input 19 2 3 8 3" xfId="22308"/>
    <cellStyle name="Input 19 2 3 9" xfId="22309"/>
    <cellStyle name="Input 19 2 4" xfId="22310"/>
    <cellStyle name="Input 19 2 5" xfId="22311"/>
    <cellStyle name="Input 19 2_Sheet1" xfId="22312"/>
    <cellStyle name="Input 19 3" xfId="22313"/>
    <cellStyle name="Input 19 3 2" xfId="22314"/>
    <cellStyle name="Input 19 3 2 10" xfId="22315"/>
    <cellStyle name="Input 19 3 2 2" xfId="22316"/>
    <cellStyle name="Input 19 3 2 2 2" xfId="22317"/>
    <cellStyle name="Input 19 3 2 2 2 2" xfId="22318"/>
    <cellStyle name="Input 19 3 2 2 2 3" xfId="22319"/>
    <cellStyle name="Input 19 3 2 2 2 4" xfId="22320"/>
    <cellStyle name="Input 19 3 2 2 3" xfId="22321"/>
    <cellStyle name="Input 19 3 2 2 3 2" xfId="22322"/>
    <cellStyle name="Input 19 3 2 2 3 3" xfId="22323"/>
    <cellStyle name="Input 19 3 2 2 3 4" xfId="22324"/>
    <cellStyle name="Input 19 3 2 2 4" xfId="22325"/>
    <cellStyle name="Input 19 3 2 2 4 2" xfId="22326"/>
    <cellStyle name="Input 19 3 2 2 4 3" xfId="22327"/>
    <cellStyle name="Input 19 3 2 2 4 4" xfId="22328"/>
    <cellStyle name="Input 19 3 2 2 5" xfId="22329"/>
    <cellStyle name="Input 19 3 2 2 5 2" xfId="22330"/>
    <cellStyle name="Input 19 3 2 2 5 3" xfId="22331"/>
    <cellStyle name="Input 19 3 2 2 5 4" xfId="22332"/>
    <cellStyle name="Input 19 3 2 2 6" xfId="22333"/>
    <cellStyle name="Input 19 3 2 2 6 2" xfId="22334"/>
    <cellStyle name="Input 19 3 2 2 6 3" xfId="22335"/>
    <cellStyle name="Input 19 3 2 2 7" xfId="22336"/>
    <cellStyle name="Input 19 3 2 2 8" xfId="22337"/>
    <cellStyle name="Input 19 3 2 3" xfId="22338"/>
    <cellStyle name="Input 19 3 2 3 2" xfId="22339"/>
    <cellStyle name="Input 19 3 2 3 2 2" xfId="22340"/>
    <cellStyle name="Input 19 3 2 3 2 3" xfId="22341"/>
    <cellStyle name="Input 19 3 2 3 2 4" xfId="22342"/>
    <cellStyle name="Input 19 3 2 3 3" xfId="22343"/>
    <cellStyle name="Input 19 3 2 3 3 2" xfId="22344"/>
    <cellStyle name="Input 19 3 2 3 3 3" xfId="22345"/>
    <cellStyle name="Input 19 3 2 3 3 4" xfId="22346"/>
    <cellStyle name="Input 19 3 2 3 4" xfId="22347"/>
    <cellStyle name="Input 19 3 2 3 4 2" xfId="22348"/>
    <cellStyle name="Input 19 3 2 3 4 3" xfId="22349"/>
    <cellStyle name="Input 19 3 2 3 4 4" xfId="22350"/>
    <cellStyle name="Input 19 3 2 3 5" xfId="22351"/>
    <cellStyle name="Input 19 3 2 3 5 2" xfId="22352"/>
    <cellStyle name="Input 19 3 2 3 5 3" xfId="22353"/>
    <cellStyle name="Input 19 3 2 3 5 4" xfId="22354"/>
    <cellStyle name="Input 19 3 2 3 6" xfId="22355"/>
    <cellStyle name="Input 19 3 2 3 6 2" xfId="22356"/>
    <cellStyle name="Input 19 3 2 3 6 3" xfId="22357"/>
    <cellStyle name="Input 19 3 2 3 7" xfId="22358"/>
    <cellStyle name="Input 19 3 2 3 8" xfId="22359"/>
    <cellStyle name="Input 19 3 2 4" xfId="22360"/>
    <cellStyle name="Input 19 3 2 4 2" xfId="22361"/>
    <cellStyle name="Input 19 3 2 4 3" xfId="22362"/>
    <cellStyle name="Input 19 3 2 4 4" xfId="22363"/>
    <cellStyle name="Input 19 3 2 5" xfId="22364"/>
    <cellStyle name="Input 19 3 2 5 2" xfId="22365"/>
    <cellStyle name="Input 19 3 2 5 3" xfId="22366"/>
    <cellStyle name="Input 19 3 2 5 4" xfId="22367"/>
    <cellStyle name="Input 19 3 2 6" xfId="22368"/>
    <cellStyle name="Input 19 3 2 6 2" xfId="22369"/>
    <cellStyle name="Input 19 3 2 6 3" xfId="22370"/>
    <cellStyle name="Input 19 3 2 6 4" xfId="22371"/>
    <cellStyle name="Input 19 3 2 7" xfId="22372"/>
    <cellStyle name="Input 19 3 2 7 2" xfId="22373"/>
    <cellStyle name="Input 19 3 2 7 3" xfId="22374"/>
    <cellStyle name="Input 19 3 2 7 4" xfId="22375"/>
    <cellStyle name="Input 19 3 2 8" xfId="22376"/>
    <cellStyle name="Input 19 3 2 8 2" xfId="22377"/>
    <cellStyle name="Input 19 3 2 8 3" xfId="22378"/>
    <cellStyle name="Input 19 3 2 9" xfId="22379"/>
    <cellStyle name="Input 19 3 3" xfId="22380"/>
    <cellStyle name="Input 19 4" xfId="22381"/>
    <cellStyle name="Input 19 4 10" xfId="22382"/>
    <cellStyle name="Input 19 4 11" xfId="22383"/>
    <cellStyle name="Input 19 4 2" xfId="22384"/>
    <cellStyle name="Input 19 4 2 2" xfId="22385"/>
    <cellStyle name="Input 19 4 2 2 2" xfId="22386"/>
    <cellStyle name="Input 19 4 2 2 3" xfId="22387"/>
    <cellStyle name="Input 19 4 2 2 4" xfId="22388"/>
    <cellStyle name="Input 19 4 2 3" xfId="22389"/>
    <cellStyle name="Input 19 4 2 3 2" xfId="22390"/>
    <cellStyle name="Input 19 4 2 3 3" xfId="22391"/>
    <cellStyle name="Input 19 4 2 3 4" xfId="22392"/>
    <cellStyle name="Input 19 4 2 4" xfId="22393"/>
    <cellStyle name="Input 19 4 2 4 2" xfId="22394"/>
    <cellStyle name="Input 19 4 2 4 3" xfId="22395"/>
    <cellStyle name="Input 19 4 2 4 4" xfId="22396"/>
    <cellStyle name="Input 19 4 2 5" xfId="22397"/>
    <cellStyle name="Input 19 4 2 5 2" xfId="22398"/>
    <cellStyle name="Input 19 4 2 5 3" xfId="22399"/>
    <cellStyle name="Input 19 4 2 5 4" xfId="22400"/>
    <cellStyle name="Input 19 4 2 6" xfId="22401"/>
    <cellStyle name="Input 19 4 2 6 2" xfId="22402"/>
    <cellStyle name="Input 19 4 2 6 3" xfId="22403"/>
    <cellStyle name="Input 19 4 2 7" xfId="22404"/>
    <cellStyle name="Input 19 4 2 8" xfId="22405"/>
    <cellStyle name="Input 19 4 3" xfId="22406"/>
    <cellStyle name="Input 19 4 3 2" xfId="22407"/>
    <cellStyle name="Input 19 4 3 2 2" xfId="22408"/>
    <cellStyle name="Input 19 4 3 2 3" xfId="22409"/>
    <cellStyle name="Input 19 4 3 2 4" xfId="22410"/>
    <cellStyle name="Input 19 4 3 3" xfId="22411"/>
    <cellStyle name="Input 19 4 3 3 2" xfId="22412"/>
    <cellStyle name="Input 19 4 3 3 3" xfId="22413"/>
    <cellStyle name="Input 19 4 3 3 4" xfId="22414"/>
    <cellStyle name="Input 19 4 3 4" xfId="22415"/>
    <cellStyle name="Input 19 4 3 4 2" xfId="22416"/>
    <cellStyle name="Input 19 4 3 4 3" xfId="22417"/>
    <cellStyle name="Input 19 4 3 4 4" xfId="22418"/>
    <cellStyle name="Input 19 4 3 5" xfId="22419"/>
    <cellStyle name="Input 19 4 3 5 2" xfId="22420"/>
    <cellStyle name="Input 19 4 3 5 3" xfId="22421"/>
    <cellStyle name="Input 19 4 3 5 4" xfId="22422"/>
    <cellStyle name="Input 19 4 3 6" xfId="22423"/>
    <cellStyle name="Input 19 4 3 6 2" xfId="22424"/>
    <cellStyle name="Input 19 4 3 6 3" xfId="22425"/>
    <cellStyle name="Input 19 4 3 7" xfId="22426"/>
    <cellStyle name="Input 19 4 3 8" xfId="22427"/>
    <cellStyle name="Input 19 4 4" xfId="22428"/>
    <cellStyle name="Input 19 4 4 2" xfId="22429"/>
    <cellStyle name="Input 19 4 4 3" xfId="22430"/>
    <cellStyle name="Input 19 4 4 4" xfId="22431"/>
    <cellStyle name="Input 19 4 5" xfId="22432"/>
    <cellStyle name="Input 19 4 5 2" xfId="22433"/>
    <cellStyle name="Input 19 4 5 3" xfId="22434"/>
    <cellStyle name="Input 19 4 5 4" xfId="22435"/>
    <cellStyle name="Input 19 4 6" xfId="22436"/>
    <cellStyle name="Input 19 4 6 2" xfId="22437"/>
    <cellStyle name="Input 19 4 6 3" xfId="22438"/>
    <cellStyle name="Input 19 4 6 4" xfId="22439"/>
    <cellStyle name="Input 19 4 7" xfId="22440"/>
    <cellStyle name="Input 19 4 7 2" xfId="22441"/>
    <cellStyle name="Input 19 4 7 3" xfId="22442"/>
    <cellStyle name="Input 19 4 7 4" xfId="22443"/>
    <cellStyle name="Input 19 4 8" xfId="22444"/>
    <cellStyle name="Input 19 4 8 2" xfId="22445"/>
    <cellStyle name="Input 19 4 8 3" xfId="22446"/>
    <cellStyle name="Input 19 4 9" xfId="22447"/>
    <cellStyle name="Input 19 5" xfId="22448"/>
    <cellStyle name="Input 19 6" xfId="22449"/>
    <cellStyle name="Input 19_Sheet1" xfId="22450"/>
    <cellStyle name="Input 2" xfId="22451"/>
    <cellStyle name="Input 2 10" xfId="22452"/>
    <cellStyle name="Input 2 10 2" xfId="22453"/>
    <cellStyle name="Input 2 10 2 10" xfId="22454"/>
    <cellStyle name="Input 2 10 2 2" xfId="22455"/>
    <cellStyle name="Input 2 10 2 2 2" xfId="22456"/>
    <cellStyle name="Input 2 10 2 2 2 2" xfId="22457"/>
    <cellStyle name="Input 2 10 2 2 2 3" xfId="22458"/>
    <cellStyle name="Input 2 10 2 2 2 4" xfId="22459"/>
    <cellStyle name="Input 2 10 2 2 3" xfId="22460"/>
    <cellStyle name="Input 2 10 2 2 3 2" xfId="22461"/>
    <cellStyle name="Input 2 10 2 2 3 3" xfId="22462"/>
    <cellStyle name="Input 2 10 2 2 3 4" xfId="22463"/>
    <cellStyle name="Input 2 10 2 2 4" xfId="22464"/>
    <cellStyle name="Input 2 10 2 2 4 2" xfId="22465"/>
    <cellStyle name="Input 2 10 2 2 4 3" xfId="22466"/>
    <cellStyle name="Input 2 10 2 2 4 4" xfId="22467"/>
    <cellStyle name="Input 2 10 2 2 5" xfId="22468"/>
    <cellStyle name="Input 2 10 2 2 5 2" xfId="22469"/>
    <cellStyle name="Input 2 10 2 2 5 3" xfId="22470"/>
    <cellStyle name="Input 2 10 2 2 5 4" xfId="22471"/>
    <cellStyle name="Input 2 10 2 2 6" xfId="22472"/>
    <cellStyle name="Input 2 10 2 2 6 2" xfId="22473"/>
    <cellStyle name="Input 2 10 2 2 6 3" xfId="22474"/>
    <cellStyle name="Input 2 10 2 2 7" xfId="22475"/>
    <cellStyle name="Input 2 10 2 2 8" xfId="22476"/>
    <cellStyle name="Input 2 10 2 3" xfId="22477"/>
    <cellStyle name="Input 2 10 2 3 2" xfId="22478"/>
    <cellStyle name="Input 2 10 2 3 2 2" xfId="22479"/>
    <cellStyle name="Input 2 10 2 3 2 3" xfId="22480"/>
    <cellStyle name="Input 2 10 2 3 2 4" xfId="22481"/>
    <cellStyle name="Input 2 10 2 3 3" xfId="22482"/>
    <cellStyle name="Input 2 10 2 3 3 2" xfId="22483"/>
    <cellStyle name="Input 2 10 2 3 3 3" xfId="22484"/>
    <cellStyle name="Input 2 10 2 3 3 4" xfId="22485"/>
    <cellStyle name="Input 2 10 2 3 4" xfId="22486"/>
    <cellStyle name="Input 2 10 2 3 4 2" xfId="22487"/>
    <cellStyle name="Input 2 10 2 3 4 3" xfId="22488"/>
    <cellStyle name="Input 2 10 2 3 4 4" xfId="22489"/>
    <cellStyle name="Input 2 10 2 3 5" xfId="22490"/>
    <cellStyle name="Input 2 10 2 3 5 2" xfId="22491"/>
    <cellStyle name="Input 2 10 2 3 5 3" xfId="22492"/>
    <cellStyle name="Input 2 10 2 3 5 4" xfId="22493"/>
    <cellStyle name="Input 2 10 2 3 6" xfId="22494"/>
    <cellStyle name="Input 2 10 2 3 6 2" xfId="22495"/>
    <cellStyle name="Input 2 10 2 3 6 3" xfId="22496"/>
    <cellStyle name="Input 2 10 2 3 7" xfId="22497"/>
    <cellStyle name="Input 2 10 2 3 8" xfId="22498"/>
    <cellStyle name="Input 2 10 2 4" xfId="22499"/>
    <cellStyle name="Input 2 10 2 4 2" xfId="22500"/>
    <cellStyle name="Input 2 10 2 4 3" xfId="22501"/>
    <cellStyle name="Input 2 10 2 4 4" xfId="22502"/>
    <cellStyle name="Input 2 10 2 5" xfId="22503"/>
    <cellStyle name="Input 2 10 2 5 2" xfId="22504"/>
    <cellStyle name="Input 2 10 2 5 3" xfId="22505"/>
    <cellStyle name="Input 2 10 2 5 4" xfId="22506"/>
    <cellStyle name="Input 2 10 2 6" xfId="22507"/>
    <cellStyle name="Input 2 10 2 6 2" xfId="22508"/>
    <cellStyle name="Input 2 10 2 6 3" xfId="22509"/>
    <cellStyle name="Input 2 10 2 6 4" xfId="22510"/>
    <cellStyle name="Input 2 10 2 7" xfId="22511"/>
    <cellStyle name="Input 2 10 2 7 2" xfId="22512"/>
    <cellStyle name="Input 2 10 2 7 3" xfId="22513"/>
    <cellStyle name="Input 2 10 2 7 4" xfId="22514"/>
    <cellStyle name="Input 2 10 2 8" xfId="22515"/>
    <cellStyle name="Input 2 10 2 8 2" xfId="22516"/>
    <cellStyle name="Input 2 10 2 8 3" xfId="22517"/>
    <cellStyle name="Input 2 10 2 9" xfId="22518"/>
    <cellStyle name="Input 2 10 3" xfId="22519"/>
    <cellStyle name="Input 2 11" xfId="22520"/>
    <cellStyle name="Input 2 11 2" xfId="22521"/>
    <cellStyle name="Input 2 11 2 10" xfId="22522"/>
    <cellStyle name="Input 2 11 2 2" xfId="22523"/>
    <cellStyle name="Input 2 11 2 2 2" xfId="22524"/>
    <cellStyle name="Input 2 11 2 2 2 2" xfId="22525"/>
    <cellStyle name="Input 2 11 2 2 2 3" xfId="22526"/>
    <cellStyle name="Input 2 11 2 2 2 4" xfId="22527"/>
    <cellStyle name="Input 2 11 2 2 3" xfId="22528"/>
    <cellStyle name="Input 2 11 2 2 3 2" xfId="22529"/>
    <cellStyle name="Input 2 11 2 2 3 3" xfId="22530"/>
    <cellStyle name="Input 2 11 2 2 3 4" xfId="22531"/>
    <cellStyle name="Input 2 11 2 2 4" xfId="22532"/>
    <cellStyle name="Input 2 11 2 2 4 2" xfId="22533"/>
    <cellStyle name="Input 2 11 2 2 4 3" xfId="22534"/>
    <cellStyle name="Input 2 11 2 2 4 4" xfId="22535"/>
    <cellStyle name="Input 2 11 2 2 5" xfId="22536"/>
    <cellStyle name="Input 2 11 2 2 5 2" xfId="22537"/>
    <cellStyle name="Input 2 11 2 2 5 3" xfId="22538"/>
    <cellStyle name="Input 2 11 2 2 5 4" xfId="22539"/>
    <cellStyle name="Input 2 11 2 2 6" xfId="22540"/>
    <cellStyle name="Input 2 11 2 2 6 2" xfId="22541"/>
    <cellStyle name="Input 2 11 2 2 6 3" xfId="22542"/>
    <cellStyle name="Input 2 11 2 2 7" xfId="22543"/>
    <cellStyle name="Input 2 11 2 2 8" xfId="22544"/>
    <cellStyle name="Input 2 11 2 3" xfId="22545"/>
    <cellStyle name="Input 2 11 2 3 2" xfId="22546"/>
    <cellStyle name="Input 2 11 2 3 2 2" xfId="22547"/>
    <cellStyle name="Input 2 11 2 3 2 3" xfId="22548"/>
    <cellStyle name="Input 2 11 2 3 2 4" xfId="22549"/>
    <cellStyle name="Input 2 11 2 3 3" xfId="22550"/>
    <cellStyle name="Input 2 11 2 3 3 2" xfId="22551"/>
    <cellStyle name="Input 2 11 2 3 3 3" xfId="22552"/>
    <cellStyle name="Input 2 11 2 3 3 4" xfId="22553"/>
    <cellStyle name="Input 2 11 2 3 4" xfId="22554"/>
    <cellStyle name="Input 2 11 2 3 4 2" xfId="22555"/>
    <cellStyle name="Input 2 11 2 3 4 3" xfId="22556"/>
    <cellStyle name="Input 2 11 2 3 4 4" xfId="22557"/>
    <cellStyle name="Input 2 11 2 3 5" xfId="22558"/>
    <cellStyle name="Input 2 11 2 3 5 2" xfId="22559"/>
    <cellStyle name="Input 2 11 2 3 5 3" xfId="22560"/>
    <cellStyle name="Input 2 11 2 3 5 4" xfId="22561"/>
    <cellStyle name="Input 2 11 2 3 6" xfId="22562"/>
    <cellStyle name="Input 2 11 2 3 6 2" xfId="22563"/>
    <cellStyle name="Input 2 11 2 3 6 3" xfId="22564"/>
    <cellStyle name="Input 2 11 2 3 7" xfId="22565"/>
    <cellStyle name="Input 2 11 2 3 8" xfId="22566"/>
    <cellStyle name="Input 2 11 2 4" xfId="22567"/>
    <cellStyle name="Input 2 11 2 4 2" xfId="22568"/>
    <cellStyle name="Input 2 11 2 4 3" xfId="22569"/>
    <cellStyle name="Input 2 11 2 4 4" xfId="22570"/>
    <cellStyle name="Input 2 11 2 5" xfId="22571"/>
    <cellStyle name="Input 2 11 2 5 2" xfId="22572"/>
    <cellStyle name="Input 2 11 2 5 3" xfId="22573"/>
    <cellStyle name="Input 2 11 2 5 4" xfId="22574"/>
    <cellStyle name="Input 2 11 2 6" xfId="22575"/>
    <cellStyle name="Input 2 11 2 6 2" xfId="22576"/>
    <cellStyle name="Input 2 11 2 6 3" xfId="22577"/>
    <cellStyle name="Input 2 11 2 6 4" xfId="22578"/>
    <cellStyle name="Input 2 11 2 7" xfId="22579"/>
    <cellStyle name="Input 2 11 2 7 2" xfId="22580"/>
    <cellStyle name="Input 2 11 2 7 3" xfId="22581"/>
    <cellStyle name="Input 2 11 2 7 4" xfId="22582"/>
    <cellStyle name="Input 2 11 2 8" xfId="22583"/>
    <cellStyle name="Input 2 11 2 8 2" xfId="22584"/>
    <cellStyle name="Input 2 11 2 8 3" xfId="22585"/>
    <cellStyle name="Input 2 11 2 9" xfId="22586"/>
    <cellStyle name="Input 2 11 3" xfId="22587"/>
    <cellStyle name="Input 2 12" xfId="22588"/>
    <cellStyle name="Input 2 12 2" xfId="22589"/>
    <cellStyle name="Input 2 12 2 10" xfId="22590"/>
    <cellStyle name="Input 2 12 2 2" xfId="22591"/>
    <cellStyle name="Input 2 12 2 2 2" xfId="22592"/>
    <cellStyle name="Input 2 12 2 2 2 2" xfId="22593"/>
    <cellStyle name="Input 2 12 2 2 2 3" xfId="22594"/>
    <cellStyle name="Input 2 12 2 2 2 4" xfId="22595"/>
    <cellStyle name="Input 2 12 2 2 3" xfId="22596"/>
    <cellStyle name="Input 2 12 2 2 3 2" xfId="22597"/>
    <cellStyle name="Input 2 12 2 2 3 3" xfId="22598"/>
    <cellStyle name="Input 2 12 2 2 3 4" xfId="22599"/>
    <cellStyle name="Input 2 12 2 2 4" xfId="22600"/>
    <cellStyle name="Input 2 12 2 2 4 2" xfId="22601"/>
    <cellStyle name="Input 2 12 2 2 4 3" xfId="22602"/>
    <cellStyle name="Input 2 12 2 2 4 4" xfId="22603"/>
    <cellStyle name="Input 2 12 2 2 5" xfId="22604"/>
    <cellStyle name="Input 2 12 2 2 5 2" xfId="22605"/>
    <cellStyle name="Input 2 12 2 2 5 3" xfId="22606"/>
    <cellStyle name="Input 2 12 2 2 5 4" xfId="22607"/>
    <cellStyle name="Input 2 12 2 2 6" xfId="22608"/>
    <cellStyle name="Input 2 12 2 2 6 2" xfId="22609"/>
    <cellStyle name="Input 2 12 2 2 6 3" xfId="22610"/>
    <cellStyle name="Input 2 12 2 2 7" xfId="22611"/>
    <cellStyle name="Input 2 12 2 2 8" xfId="22612"/>
    <cellStyle name="Input 2 12 2 3" xfId="22613"/>
    <cellStyle name="Input 2 12 2 3 2" xfId="22614"/>
    <cellStyle name="Input 2 12 2 3 2 2" xfId="22615"/>
    <cellStyle name="Input 2 12 2 3 2 3" xfId="22616"/>
    <cellStyle name="Input 2 12 2 3 2 4" xfId="22617"/>
    <cellStyle name="Input 2 12 2 3 3" xfId="22618"/>
    <cellStyle name="Input 2 12 2 3 3 2" xfId="22619"/>
    <cellStyle name="Input 2 12 2 3 3 3" xfId="22620"/>
    <cellStyle name="Input 2 12 2 3 3 4" xfId="22621"/>
    <cellStyle name="Input 2 12 2 3 4" xfId="22622"/>
    <cellStyle name="Input 2 12 2 3 4 2" xfId="22623"/>
    <cellStyle name="Input 2 12 2 3 4 3" xfId="22624"/>
    <cellStyle name="Input 2 12 2 3 4 4" xfId="22625"/>
    <cellStyle name="Input 2 12 2 3 5" xfId="22626"/>
    <cellStyle name="Input 2 12 2 3 5 2" xfId="22627"/>
    <cellStyle name="Input 2 12 2 3 5 3" xfId="22628"/>
    <cellStyle name="Input 2 12 2 3 5 4" xfId="22629"/>
    <cellStyle name="Input 2 12 2 3 6" xfId="22630"/>
    <cellStyle name="Input 2 12 2 3 6 2" xfId="22631"/>
    <cellStyle name="Input 2 12 2 3 6 3" xfId="22632"/>
    <cellStyle name="Input 2 12 2 3 7" xfId="22633"/>
    <cellStyle name="Input 2 12 2 3 8" xfId="22634"/>
    <cellStyle name="Input 2 12 2 4" xfId="22635"/>
    <cellStyle name="Input 2 12 2 4 2" xfId="22636"/>
    <cellStyle name="Input 2 12 2 4 3" xfId="22637"/>
    <cellStyle name="Input 2 12 2 4 4" xfId="22638"/>
    <cellStyle name="Input 2 12 2 5" xfId="22639"/>
    <cellStyle name="Input 2 12 2 5 2" xfId="22640"/>
    <cellStyle name="Input 2 12 2 5 3" xfId="22641"/>
    <cellStyle name="Input 2 12 2 5 4" xfId="22642"/>
    <cellStyle name="Input 2 12 2 6" xfId="22643"/>
    <cellStyle name="Input 2 12 2 6 2" xfId="22644"/>
    <cellStyle name="Input 2 12 2 6 3" xfId="22645"/>
    <cellStyle name="Input 2 12 2 6 4" xfId="22646"/>
    <cellStyle name="Input 2 12 2 7" xfId="22647"/>
    <cellStyle name="Input 2 12 2 7 2" xfId="22648"/>
    <cellStyle name="Input 2 12 2 7 3" xfId="22649"/>
    <cellStyle name="Input 2 12 2 7 4" xfId="22650"/>
    <cellStyle name="Input 2 12 2 8" xfId="22651"/>
    <cellStyle name="Input 2 12 2 8 2" xfId="22652"/>
    <cellStyle name="Input 2 12 2 8 3" xfId="22653"/>
    <cellStyle name="Input 2 12 2 9" xfId="22654"/>
    <cellStyle name="Input 2 12 3" xfId="22655"/>
    <cellStyle name="Input 2 13" xfId="22656"/>
    <cellStyle name="Input 2 13 2" xfId="22657"/>
    <cellStyle name="Input 2 13 2 10" xfId="22658"/>
    <cellStyle name="Input 2 13 2 2" xfId="22659"/>
    <cellStyle name="Input 2 13 2 2 2" xfId="22660"/>
    <cellStyle name="Input 2 13 2 2 2 2" xfId="22661"/>
    <cellStyle name="Input 2 13 2 2 2 3" xfId="22662"/>
    <cellStyle name="Input 2 13 2 2 2 4" xfId="22663"/>
    <cellStyle name="Input 2 13 2 2 3" xfId="22664"/>
    <cellStyle name="Input 2 13 2 2 3 2" xfId="22665"/>
    <cellStyle name="Input 2 13 2 2 3 3" xfId="22666"/>
    <cellStyle name="Input 2 13 2 2 3 4" xfId="22667"/>
    <cellStyle name="Input 2 13 2 2 4" xfId="22668"/>
    <cellStyle name="Input 2 13 2 2 4 2" xfId="22669"/>
    <cellStyle name="Input 2 13 2 2 4 3" xfId="22670"/>
    <cellStyle name="Input 2 13 2 2 4 4" xfId="22671"/>
    <cellStyle name="Input 2 13 2 2 5" xfId="22672"/>
    <cellStyle name="Input 2 13 2 2 5 2" xfId="22673"/>
    <cellStyle name="Input 2 13 2 2 5 3" xfId="22674"/>
    <cellStyle name="Input 2 13 2 2 5 4" xfId="22675"/>
    <cellStyle name="Input 2 13 2 2 6" xfId="22676"/>
    <cellStyle name="Input 2 13 2 2 6 2" xfId="22677"/>
    <cellStyle name="Input 2 13 2 2 6 3" xfId="22678"/>
    <cellStyle name="Input 2 13 2 2 7" xfId="22679"/>
    <cellStyle name="Input 2 13 2 2 8" xfId="22680"/>
    <cellStyle name="Input 2 13 2 3" xfId="22681"/>
    <cellStyle name="Input 2 13 2 3 2" xfId="22682"/>
    <cellStyle name="Input 2 13 2 3 2 2" xfId="22683"/>
    <cellStyle name="Input 2 13 2 3 2 3" xfId="22684"/>
    <cellStyle name="Input 2 13 2 3 2 4" xfId="22685"/>
    <cellStyle name="Input 2 13 2 3 3" xfId="22686"/>
    <cellStyle name="Input 2 13 2 3 3 2" xfId="22687"/>
    <cellStyle name="Input 2 13 2 3 3 3" xfId="22688"/>
    <cellStyle name="Input 2 13 2 3 3 4" xfId="22689"/>
    <cellStyle name="Input 2 13 2 3 4" xfId="22690"/>
    <cellStyle name="Input 2 13 2 3 4 2" xfId="22691"/>
    <cellStyle name="Input 2 13 2 3 4 3" xfId="22692"/>
    <cellStyle name="Input 2 13 2 3 4 4" xfId="22693"/>
    <cellStyle name="Input 2 13 2 3 5" xfId="22694"/>
    <cellStyle name="Input 2 13 2 3 5 2" xfId="22695"/>
    <cellStyle name="Input 2 13 2 3 5 3" xfId="22696"/>
    <cellStyle name="Input 2 13 2 3 5 4" xfId="22697"/>
    <cellStyle name="Input 2 13 2 3 6" xfId="22698"/>
    <cellStyle name="Input 2 13 2 3 6 2" xfId="22699"/>
    <cellStyle name="Input 2 13 2 3 6 3" xfId="22700"/>
    <cellStyle name="Input 2 13 2 3 7" xfId="22701"/>
    <cellStyle name="Input 2 13 2 3 8" xfId="22702"/>
    <cellStyle name="Input 2 13 2 4" xfId="22703"/>
    <cellStyle name="Input 2 13 2 4 2" xfId="22704"/>
    <cellStyle name="Input 2 13 2 4 3" xfId="22705"/>
    <cellStyle name="Input 2 13 2 4 4" xfId="22706"/>
    <cellStyle name="Input 2 13 2 5" xfId="22707"/>
    <cellStyle name="Input 2 13 2 5 2" xfId="22708"/>
    <cellStyle name="Input 2 13 2 5 3" xfId="22709"/>
    <cellStyle name="Input 2 13 2 5 4" xfId="22710"/>
    <cellStyle name="Input 2 13 2 6" xfId="22711"/>
    <cellStyle name="Input 2 13 2 6 2" xfId="22712"/>
    <cellStyle name="Input 2 13 2 6 3" xfId="22713"/>
    <cellStyle name="Input 2 13 2 6 4" xfId="22714"/>
    <cellStyle name="Input 2 13 2 7" xfId="22715"/>
    <cellStyle name="Input 2 13 2 7 2" xfId="22716"/>
    <cellStyle name="Input 2 13 2 7 3" xfId="22717"/>
    <cellStyle name="Input 2 13 2 7 4" xfId="22718"/>
    <cellStyle name="Input 2 13 2 8" xfId="22719"/>
    <cellStyle name="Input 2 13 2 8 2" xfId="22720"/>
    <cellStyle name="Input 2 13 2 8 3" xfId="22721"/>
    <cellStyle name="Input 2 13 2 9" xfId="22722"/>
    <cellStyle name="Input 2 13 3" xfId="22723"/>
    <cellStyle name="Input 2 14" xfId="22724"/>
    <cellStyle name="Input 2 14 2" xfId="22725"/>
    <cellStyle name="Input 2 14 2 10" xfId="22726"/>
    <cellStyle name="Input 2 14 2 2" xfId="22727"/>
    <cellStyle name="Input 2 14 2 2 2" xfId="22728"/>
    <cellStyle name="Input 2 14 2 2 2 2" xfId="22729"/>
    <cellStyle name="Input 2 14 2 2 2 3" xfId="22730"/>
    <cellStyle name="Input 2 14 2 2 2 4" xfId="22731"/>
    <cellStyle name="Input 2 14 2 2 3" xfId="22732"/>
    <cellStyle name="Input 2 14 2 2 3 2" xfId="22733"/>
    <cellStyle name="Input 2 14 2 2 3 3" xfId="22734"/>
    <cellStyle name="Input 2 14 2 2 3 4" xfId="22735"/>
    <cellStyle name="Input 2 14 2 2 4" xfId="22736"/>
    <cellStyle name="Input 2 14 2 2 4 2" xfId="22737"/>
    <cellStyle name="Input 2 14 2 2 4 3" xfId="22738"/>
    <cellStyle name="Input 2 14 2 2 4 4" xfId="22739"/>
    <cellStyle name="Input 2 14 2 2 5" xfId="22740"/>
    <cellStyle name="Input 2 14 2 2 5 2" xfId="22741"/>
    <cellStyle name="Input 2 14 2 2 5 3" xfId="22742"/>
    <cellStyle name="Input 2 14 2 2 5 4" xfId="22743"/>
    <cellStyle name="Input 2 14 2 2 6" xfId="22744"/>
    <cellStyle name="Input 2 14 2 2 6 2" xfId="22745"/>
    <cellStyle name="Input 2 14 2 2 6 3" xfId="22746"/>
    <cellStyle name="Input 2 14 2 2 7" xfId="22747"/>
    <cellStyle name="Input 2 14 2 2 8" xfId="22748"/>
    <cellStyle name="Input 2 14 2 3" xfId="22749"/>
    <cellStyle name="Input 2 14 2 3 2" xfId="22750"/>
    <cellStyle name="Input 2 14 2 3 2 2" xfId="22751"/>
    <cellStyle name="Input 2 14 2 3 2 3" xfId="22752"/>
    <cellStyle name="Input 2 14 2 3 2 4" xfId="22753"/>
    <cellStyle name="Input 2 14 2 3 3" xfId="22754"/>
    <cellStyle name="Input 2 14 2 3 3 2" xfId="22755"/>
    <cellStyle name="Input 2 14 2 3 3 3" xfId="22756"/>
    <cellStyle name="Input 2 14 2 3 3 4" xfId="22757"/>
    <cellStyle name="Input 2 14 2 3 4" xfId="22758"/>
    <cellStyle name="Input 2 14 2 3 4 2" xfId="22759"/>
    <cellStyle name="Input 2 14 2 3 4 3" xfId="22760"/>
    <cellStyle name="Input 2 14 2 3 4 4" xfId="22761"/>
    <cellStyle name="Input 2 14 2 3 5" xfId="22762"/>
    <cellStyle name="Input 2 14 2 3 5 2" xfId="22763"/>
    <cellStyle name="Input 2 14 2 3 5 3" xfId="22764"/>
    <cellStyle name="Input 2 14 2 3 5 4" xfId="22765"/>
    <cellStyle name="Input 2 14 2 3 6" xfId="22766"/>
    <cellStyle name="Input 2 14 2 3 6 2" xfId="22767"/>
    <cellStyle name="Input 2 14 2 3 6 3" xfId="22768"/>
    <cellStyle name="Input 2 14 2 3 7" xfId="22769"/>
    <cellStyle name="Input 2 14 2 3 8" xfId="22770"/>
    <cellStyle name="Input 2 14 2 4" xfId="22771"/>
    <cellStyle name="Input 2 14 2 4 2" xfId="22772"/>
    <cellStyle name="Input 2 14 2 4 3" xfId="22773"/>
    <cellStyle name="Input 2 14 2 4 4" xfId="22774"/>
    <cellStyle name="Input 2 14 2 5" xfId="22775"/>
    <cellStyle name="Input 2 14 2 5 2" xfId="22776"/>
    <cellStyle name="Input 2 14 2 5 3" xfId="22777"/>
    <cellStyle name="Input 2 14 2 5 4" xfId="22778"/>
    <cellStyle name="Input 2 14 2 6" xfId="22779"/>
    <cellStyle name="Input 2 14 2 6 2" xfId="22780"/>
    <cellStyle name="Input 2 14 2 6 3" xfId="22781"/>
    <cellStyle name="Input 2 14 2 6 4" xfId="22782"/>
    <cellStyle name="Input 2 14 2 7" xfId="22783"/>
    <cellStyle name="Input 2 14 2 7 2" xfId="22784"/>
    <cellStyle name="Input 2 14 2 7 3" xfId="22785"/>
    <cellStyle name="Input 2 14 2 7 4" xfId="22786"/>
    <cellStyle name="Input 2 14 2 8" xfId="22787"/>
    <cellStyle name="Input 2 14 2 8 2" xfId="22788"/>
    <cellStyle name="Input 2 14 2 8 3" xfId="22789"/>
    <cellStyle name="Input 2 14 2 9" xfId="22790"/>
    <cellStyle name="Input 2 14 3" xfId="22791"/>
    <cellStyle name="Input 2 15" xfId="22792"/>
    <cellStyle name="Input 2 15 2" xfId="22793"/>
    <cellStyle name="Input 2 15 2 10" xfId="22794"/>
    <cellStyle name="Input 2 15 2 2" xfId="22795"/>
    <cellStyle name="Input 2 15 2 2 2" xfId="22796"/>
    <cellStyle name="Input 2 15 2 2 2 2" xfId="22797"/>
    <cellStyle name="Input 2 15 2 2 2 3" xfId="22798"/>
    <cellStyle name="Input 2 15 2 2 2 4" xfId="22799"/>
    <cellStyle name="Input 2 15 2 2 3" xfId="22800"/>
    <cellStyle name="Input 2 15 2 2 3 2" xfId="22801"/>
    <cellStyle name="Input 2 15 2 2 3 3" xfId="22802"/>
    <cellStyle name="Input 2 15 2 2 3 4" xfId="22803"/>
    <cellStyle name="Input 2 15 2 2 4" xfId="22804"/>
    <cellStyle name="Input 2 15 2 2 4 2" xfId="22805"/>
    <cellStyle name="Input 2 15 2 2 4 3" xfId="22806"/>
    <cellStyle name="Input 2 15 2 2 4 4" xfId="22807"/>
    <cellStyle name="Input 2 15 2 2 5" xfId="22808"/>
    <cellStyle name="Input 2 15 2 2 5 2" xfId="22809"/>
    <cellStyle name="Input 2 15 2 2 5 3" xfId="22810"/>
    <cellStyle name="Input 2 15 2 2 5 4" xfId="22811"/>
    <cellStyle name="Input 2 15 2 2 6" xfId="22812"/>
    <cellStyle name="Input 2 15 2 2 6 2" xfId="22813"/>
    <cellStyle name="Input 2 15 2 2 6 3" xfId="22814"/>
    <cellStyle name="Input 2 15 2 2 7" xfId="22815"/>
    <cellStyle name="Input 2 15 2 2 8" xfId="22816"/>
    <cellStyle name="Input 2 15 2 3" xfId="22817"/>
    <cellStyle name="Input 2 15 2 3 2" xfId="22818"/>
    <cellStyle name="Input 2 15 2 3 2 2" xfId="22819"/>
    <cellStyle name="Input 2 15 2 3 2 3" xfId="22820"/>
    <cellStyle name="Input 2 15 2 3 2 4" xfId="22821"/>
    <cellStyle name="Input 2 15 2 3 3" xfId="22822"/>
    <cellStyle name="Input 2 15 2 3 3 2" xfId="22823"/>
    <cellStyle name="Input 2 15 2 3 3 3" xfId="22824"/>
    <cellStyle name="Input 2 15 2 3 3 4" xfId="22825"/>
    <cellStyle name="Input 2 15 2 3 4" xfId="22826"/>
    <cellStyle name="Input 2 15 2 3 4 2" xfId="22827"/>
    <cellStyle name="Input 2 15 2 3 4 3" xfId="22828"/>
    <cellStyle name="Input 2 15 2 3 4 4" xfId="22829"/>
    <cellStyle name="Input 2 15 2 3 5" xfId="22830"/>
    <cellStyle name="Input 2 15 2 3 5 2" xfId="22831"/>
    <cellStyle name="Input 2 15 2 3 5 3" xfId="22832"/>
    <cellStyle name="Input 2 15 2 3 5 4" xfId="22833"/>
    <cellStyle name="Input 2 15 2 3 6" xfId="22834"/>
    <cellStyle name="Input 2 15 2 3 6 2" xfId="22835"/>
    <cellStyle name="Input 2 15 2 3 6 3" xfId="22836"/>
    <cellStyle name="Input 2 15 2 3 7" xfId="22837"/>
    <cellStyle name="Input 2 15 2 3 8" xfId="22838"/>
    <cellStyle name="Input 2 15 2 4" xfId="22839"/>
    <cellStyle name="Input 2 15 2 4 2" xfId="22840"/>
    <cellStyle name="Input 2 15 2 4 3" xfId="22841"/>
    <cellStyle name="Input 2 15 2 4 4" xfId="22842"/>
    <cellStyle name="Input 2 15 2 5" xfId="22843"/>
    <cellStyle name="Input 2 15 2 5 2" xfId="22844"/>
    <cellStyle name="Input 2 15 2 5 3" xfId="22845"/>
    <cellStyle name="Input 2 15 2 5 4" xfId="22846"/>
    <cellStyle name="Input 2 15 2 6" xfId="22847"/>
    <cellStyle name="Input 2 15 2 6 2" xfId="22848"/>
    <cellStyle name="Input 2 15 2 6 3" xfId="22849"/>
    <cellStyle name="Input 2 15 2 6 4" xfId="22850"/>
    <cellStyle name="Input 2 15 2 7" xfId="22851"/>
    <cellStyle name="Input 2 15 2 7 2" xfId="22852"/>
    <cellStyle name="Input 2 15 2 7 3" xfId="22853"/>
    <cellStyle name="Input 2 15 2 7 4" xfId="22854"/>
    <cellStyle name="Input 2 15 2 8" xfId="22855"/>
    <cellStyle name="Input 2 15 2 8 2" xfId="22856"/>
    <cellStyle name="Input 2 15 2 8 3" xfId="22857"/>
    <cellStyle name="Input 2 15 2 9" xfId="22858"/>
    <cellStyle name="Input 2 16" xfId="22859"/>
    <cellStyle name="Input 2 16 2" xfId="22860"/>
    <cellStyle name="Input 2 16 2 10" xfId="22861"/>
    <cellStyle name="Input 2 16 2 2" xfId="22862"/>
    <cellStyle name="Input 2 16 2 2 2" xfId="22863"/>
    <cellStyle name="Input 2 16 2 2 2 2" xfId="22864"/>
    <cellStyle name="Input 2 16 2 2 2 3" xfId="22865"/>
    <cellStyle name="Input 2 16 2 2 2 4" xfId="22866"/>
    <cellStyle name="Input 2 16 2 2 3" xfId="22867"/>
    <cellStyle name="Input 2 16 2 2 3 2" xfId="22868"/>
    <cellStyle name="Input 2 16 2 2 3 3" xfId="22869"/>
    <cellStyle name="Input 2 16 2 2 3 4" xfId="22870"/>
    <cellStyle name="Input 2 16 2 2 4" xfId="22871"/>
    <cellStyle name="Input 2 16 2 2 4 2" xfId="22872"/>
    <cellStyle name="Input 2 16 2 2 4 3" xfId="22873"/>
    <cellStyle name="Input 2 16 2 2 4 4" xfId="22874"/>
    <cellStyle name="Input 2 16 2 2 5" xfId="22875"/>
    <cellStyle name="Input 2 16 2 2 5 2" xfId="22876"/>
    <cellStyle name="Input 2 16 2 2 5 3" xfId="22877"/>
    <cellStyle name="Input 2 16 2 2 5 4" xfId="22878"/>
    <cellStyle name="Input 2 16 2 2 6" xfId="22879"/>
    <cellStyle name="Input 2 16 2 2 6 2" xfId="22880"/>
    <cellStyle name="Input 2 16 2 2 6 3" xfId="22881"/>
    <cellStyle name="Input 2 16 2 2 7" xfId="22882"/>
    <cellStyle name="Input 2 16 2 2 8" xfId="22883"/>
    <cellStyle name="Input 2 16 2 3" xfId="22884"/>
    <cellStyle name="Input 2 16 2 3 2" xfId="22885"/>
    <cellStyle name="Input 2 16 2 3 2 2" xfId="22886"/>
    <cellStyle name="Input 2 16 2 3 2 3" xfId="22887"/>
    <cellStyle name="Input 2 16 2 3 2 4" xfId="22888"/>
    <cellStyle name="Input 2 16 2 3 3" xfId="22889"/>
    <cellStyle name="Input 2 16 2 3 3 2" xfId="22890"/>
    <cellStyle name="Input 2 16 2 3 3 3" xfId="22891"/>
    <cellStyle name="Input 2 16 2 3 3 4" xfId="22892"/>
    <cellStyle name="Input 2 16 2 3 4" xfId="22893"/>
    <cellStyle name="Input 2 16 2 3 4 2" xfId="22894"/>
    <cellStyle name="Input 2 16 2 3 4 3" xfId="22895"/>
    <cellStyle name="Input 2 16 2 3 4 4" xfId="22896"/>
    <cellStyle name="Input 2 16 2 3 5" xfId="22897"/>
    <cellStyle name="Input 2 16 2 3 5 2" xfId="22898"/>
    <cellStyle name="Input 2 16 2 3 5 3" xfId="22899"/>
    <cellStyle name="Input 2 16 2 3 5 4" xfId="22900"/>
    <cellStyle name="Input 2 16 2 3 6" xfId="22901"/>
    <cellStyle name="Input 2 16 2 3 6 2" xfId="22902"/>
    <cellStyle name="Input 2 16 2 3 6 3" xfId="22903"/>
    <cellStyle name="Input 2 16 2 3 7" xfId="22904"/>
    <cellStyle name="Input 2 16 2 3 8" xfId="22905"/>
    <cellStyle name="Input 2 16 2 4" xfId="22906"/>
    <cellStyle name="Input 2 16 2 4 2" xfId="22907"/>
    <cellStyle name="Input 2 16 2 4 3" xfId="22908"/>
    <cellStyle name="Input 2 16 2 4 4" xfId="22909"/>
    <cellStyle name="Input 2 16 2 5" xfId="22910"/>
    <cellStyle name="Input 2 16 2 5 2" xfId="22911"/>
    <cellStyle name="Input 2 16 2 5 3" xfId="22912"/>
    <cellStyle name="Input 2 16 2 5 4" xfId="22913"/>
    <cellStyle name="Input 2 16 2 6" xfId="22914"/>
    <cellStyle name="Input 2 16 2 6 2" xfId="22915"/>
    <cellStyle name="Input 2 16 2 6 3" xfId="22916"/>
    <cellStyle name="Input 2 16 2 6 4" xfId="22917"/>
    <cellStyle name="Input 2 16 2 7" xfId="22918"/>
    <cellStyle name="Input 2 16 2 7 2" xfId="22919"/>
    <cellStyle name="Input 2 16 2 7 3" xfId="22920"/>
    <cellStyle name="Input 2 16 2 7 4" xfId="22921"/>
    <cellStyle name="Input 2 16 2 8" xfId="22922"/>
    <cellStyle name="Input 2 16 2 8 2" xfId="22923"/>
    <cellStyle name="Input 2 16 2 8 3" xfId="22924"/>
    <cellStyle name="Input 2 16 2 9" xfId="22925"/>
    <cellStyle name="Input 2 17" xfId="22926"/>
    <cellStyle name="Input 2 17 2" xfId="22927"/>
    <cellStyle name="Input 2 17 2 2" xfId="22928"/>
    <cellStyle name="Input 2 17 2 2 2" xfId="22929"/>
    <cellStyle name="Input 2 17 2 2 3" xfId="22930"/>
    <cellStyle name="Input 2 17 2 2 4" xfId="22931"/>
    <cellStyle name="Input 2 17 2 3" xfId="22932"/>
    <cellStyle name="Input 2 17 2 3 2" xfId="22933"/>
    <cellStyle name="Input 2 17 2 3 3" xfId="22934"/>
    <cellStyle name="Input 2 17 2 3 4" xfId="22935"/>
    <cellStyle name="Input 2 17 2 4" xfId="22936"/>
    <cellStyle name="Input 2 17 2 4 2" xfId="22937"/>
    <cellStyle name="Input 2 17 2 4 3" xfId="22938"/>
    <cellStyle name="Input 2 17 2 4 4" xfId="22939"/>
    <cellStyle name="Input 2 17 2 5" xfId="22940"/>
    <cellStyle name="Input 2 17 2 5 2" xfId="22941"/>
    <cellStyle name="Input 2 17 2 5 3" xfId="22942"/>
    <cellStyle name="Input 2 17 2 5 4" xfId="22943"/>
    <cellStyle name="Input 2 17 2 6" xfId="22944"/>
    <cellStyle name="Input 2 17 2 6 2" xfId="22945"/>
    <cellStyle name="Input 2 17 2 6 3" xfId="22946"/>
    <cellStyle name="Input 2 17 2 7" xfId="22947"/>
    <cellStyle name="Input 2 17 2 8" xfId="22948"/>
    <cellStyle name="Input 2 17 3" xfId="22949"/>
    <cellStyle name="Input 2 17 3 2" xfId="22950"/>
    <cellStyle name="Input 2 17 3 2 2" xfId="22951"/>
    <cellStyle name="Input 2 17 3 2 3" xfId="22952"/>
    <cellStyle name="Input 2 17 3 2 4" xfId="22953"/>
    <cellStyle name="Input 2 17 3 3" xfId="22954"/>
    <cellStyle name="Input 2 17 3 3 2" xfId="22955"/>
    <cellStyle name="Input 2 17 3 3 3" xfId="22956"/>
    <cellStyle name="Input 2 17 3 3 4" xfId="22957"/>
    <cellStyle name="Input 2 17 3 4" xfId="22958"/>
    <cellStyle name="Input 2 17 3 4 2" xfId="22959"/>
    <cellStyle name="Input 2 17 3 4 3" xfId="22960"/>
    <cellStyle name="Input 2 17 3 4 4" xfId="22961"/>
    <cellStyle name="Input 2 17 3 5" xfId="22962"/>
    <cellStyle name="Input 2 17 3 5 2" xfId="22963"/>
    <cellStyle name="Input 2 17 3 5 3" xfId="22964"/>
    <cellStyle name="Input 2 17 3 5 4" xfId="22965"/>
    <cellStyle name="Input 2 17 3 6" xfId="22966"/>
    <cellStyle name="Input 2 17 3 6 2" xfId="22967"/>
    <cellStyle name="Input 2 17 3 6 3" xfId="22968"/>
    <cellStyle name="Input 2 17 3 7" xfId="22969"/>
    <cellStyle name="Input 2 17 3 8" xfId="22970"/>
    <cellStyle name="Input 2 18" xfId="22971"/>
    <cellStyle name="Input 2 18 10" xfId="22972"/>
    <cellStyle name="Input 2 18 2" xfId="22973"/>
    <cellStyle name="Input 2 18 2 2" xfId="22974"/>
    <cellStyle name="Input 2 18 2 2 2" xfId="22975"/>
    <cellStyle name="Input 2 18 2 2 3" xfId="22976"/>
    <cellStyle name="Input 2 18 2 2 4" xfId="22977"/>
    <cellStyle name="Input 2 18 2 3" xfId="22978"/>
    <cellStyle name="Input 2 18 2 3 2" xfId="22979"/>
    <cellStyle name="Input 2 18 2 3 3" xfId="22980"/>
    <cellStyle name="Input 2 18 2 3 4" xfId="22981"/>
    <cellStyle name="Input 2 18 2 4" xfId="22982"/>
    <cellStyle name="Input 2 18 2 4 2" xfId="22983"/>
    <cellStyle name="Input 2 18 2 4 3" xfId="22984"/>
    <cellStyle name="Input 2 18 2 4 4" xfId="22985"/>
    <cellStyle name="Input 2 18 2 5" xfId="22986"/>
    <cellStyle name="Input 2 18 2 5 2" xfId="22987"/>
    <cellStyle name="Input 2 18 2 5 3" xfId="22988"/>
    <cellStyle name="Input 2 18 2 5 4" xfId="22989"/>
    <cellStyle name="Input 2 18 2 6" xfId="22990"/>
    <cellStyle name="Input 2 18 2 6 2" xfId="22991"/>
    <cellStyle name="Input 2 18 2 6 3" xfId="22992"/>
    <cellStyle name="Input 2 18 2 7" xfId="22993"/>
    <cellStyle name="Input 2 18 2 8" xfId="22994"/>
    <cellStyle name="Input 2 18 3" xfId="22995"/>
    <cellStyle name="Input 2 18 3 2" xfId="22996"/>
    <cellStyle name="Input 2 18 3 2 2" xfId="22997"/>
    <cellStyle name="Input 2 18 3 2 3" xfId="22998"/>
    <cellStyle name="Input 2 18 3 2 4" xfId="22999"/>
    <cellStyle name="Input 2 18 3 3" xfId="23000"/>
    <cellStyle name="Input 2 18 3 3 2" xfId="23001"/>
    <cellStyle name="Input 2 18 3 3 3" xfId="23002"/>
    <cellStyle name="Input 2 18 3 3 4" xfId="23003"/>
    <cellStyle name="Input 2 18 3 4" xfId="23004"/>
    <cellStyle name="Input 2 18 3 4 2" xfId="23005"/>
    <cellStyle name="Input 2 18 3 4 3" xfId="23006"/>
    <cellStyle name="Input 2 18 3 4 4" xfId="23007"/>
    <cellStyle name="Input 2 18 3 5" xfId="23008"/>
    <cellStyle name="Input 2 18 3 5 2" xfId="23009"/>
    <cellStyle name="Input 2 18 3 5 3" xfId="23010"/>
    <cellStyle name="Input 2 18 3 5 4" xfId="23011"/>
    <cellStyle name="Input 2 18 3 6" xfId="23012"/>
    <cellStyle name="Input 2 18 3 6 2" xfId="23013"/>
    <cellStyle name="Input 2 18 3 6 3" xfId="23014"/>
    <cellStyle name="Input 2 18 3 7" xfId="23015"/>
    <cellStyle name="Input 2 18 3 8" xfId="23016"/>
    <cellStyle name="Input 2 18 4" xfId="23017"/>
    <cellStyle name="Input 2 18 4 2" xfId="23018"/>
    <cellStyle name="Input 2 18 4 3" xfId="23019"/>
    <cellStyle name="Input 2 18 4 4" xfId="23020"/>
    <cellStyle name="Input 2 18 5" xfId="23021"/>
    <cellStyle name="Input 2 18 5 2" xfId="23022"/>
    <cellStyle name="Input 2 18 5 3" xfId="23023"/>
    <cellStyle name="Input 2 18 5 4" xfId="23024"/>
    <cellStyle name="Input 2 18 6" xfId="23025"/>
    <cellStyle name="Input 2 18 6 2" xfId="23026"/>
    <cellStyle name="Input 2 18 6 3" xfId="23027"/>
    <cellStyle name="Input 2 18 6 4" xfId="23028"/>
    <cellStyle name="Input 2 18 7" xfId="23029"/>
    <cellStyle name="Input 2 18 7 2" xfId="23030"/>
    <cellStyle name="Input 2 18 7 3" xfId="23031"/>
    <cellStyle name="Input 2 18 7 4" xfId="23032"/>
    <cellStyle name="Input 2 18 8" xfId="23033"/>
    <cellStyle name="Input 2 18 8 2" xfId="23034"/>
    <cellStyle name="Input 2 18 8 3" xfId="23035"/>
    <cellStyle name="Input 2 18 9" xfId="23036"/>
    <cellStyle name="Input 2 19" xfId="23037"/>
    <cellStyle name="Input 2 2" xfId="23038"/>
    <cellStyle name="Input 2 2 2" xfId="23039"/>
    <cellStyle name="Input 2 2 2 2" xfId="23040"/>
    <cellStyle name="Input 2 2 2 2 10" xfId="23041"/>
    <cellStyle name="Input 2 2 2 2 2" xfId="23042"/>
    <cellStyle name="Input 2 2 2 2 2 2" xfId="23043"/>
    <cellStyle name="Input 2 2 2 2 2 2 2" xfId="23044"/>
    <cellStyle name="Input 2 2 2 2 2 2 3" xfId="23045"/>
    <cellStyle name="Input 2 2 2 2 2 2 4" xfId="23046"/>
    <cellStyle name="Input 2 2 2 2 2 3" xfId="23047"/>
    <cellStyle name="Input 2 2 2 2 2 3 2" xfId="23048"/>
    <cellStyle name="Input 2 2 2 2 2 3 3" xfId="23049"/>
    <cellStyle name="Input 2 2 2 2 2 3 4" xfId="23050"/>
    <cellStyle name="Input 2 2 2 2 2 4" xfId="23051"/>
    <cellStyle name="Input 2 2 2 2 2 4 2" xfId="23052"/>
    <cellStyle name="Input 2 2 2 2 2 4 3" xfId="23053"/>
    <cellStyle name="Input 2 2 2 2 2 4 4" xfId="23054"/>
    <cellStyle name="Input 2 2 2 2 2 5" xfId="23055"/>
    <cellStyle name="Input 2 2 2 2 2 5 2" xfId="23056"/>
    <cellStyle name="Input 2 2 2 2 2 5 3" xfId="23057"/>
    <cellStyle name="Input 2 2 2 2 2 5 4" xfId="23058"/>
    <cellStyle name="Input 2 2 2 2 2 6" xfId="23059"/>
    <cellStyle name="Input 2 2 2 2 2 6 2" xfId="23060"/>
    <cellStyle name="Input 2 2 2 2 2 6 3" xfId="23061"/>
    <cellStyle name="Input 2 2 2 2 2 7" xfId="23062"/>
    <cellStyle name="Input 2 2 2 2 2 8" xfId="23063"/>
    <cellStyle name="Input 2 2 2 2 3" xfId="23064"/>
    <cellStyle name="Input 2 2 2 2 3 2" xfId="23065"/>
    <cellStyle name="Input 2 2 2 2 3 2 2" xfId="23066"/>
    <cellStyle name="Input 2 2 2 2 3 2 3" xfId="23067"/>
    <cellStyle name="Input 2 2 2 2 3 2 4" xfId="23068"/>
    <cellStyle name="Input 2 2 2 2 3 3" xfId="23069"/>
    <cellStyle name="Input 2 2 2 2 3 3 2" xfId="23070"/>
    <cellStyle name="Input 2 2 2 2 3 3 3" xfId="23071"/>
    <cellStyle name="Input 2 2 2 2 3 3 4" xfId="23072"/>
    <cellStyle name="Input 2 2 2 2 3 4" xfId="23073"/>
    <cellStyle name="Input 2 2 2 2 3 4 2" xfId="23074"/>
    <cellStyle name="Input 2 2 2 2 3 4 3" xfId="23075"/>
    <cellStyle name="Input 2 2 2 2 3 4 4" xfId="23076"/>
    <cellStyle name="Input 2 2 2 2 3 5" xfId="23077"/>
    <cellStyle name="Input 2 2 2 2 3 5 2" xfId="23078"/>
    <cellStyle name="Input 2 2 2 2 3 5 3" xfId="23079"/>
    <cellStyle name="Input 2 2 2 2 3 5 4" xfId="23080"/>
    <cellStyle name="Input 2 2 2 2 3 6" xfId="23081"/>
    <cellStyle name="Input 2 2 2 2 3 6 2" xfId="23082"/>
    <cellStyle name="Input 2 2 2 2 3 6 3" xfId="23083"/>
    <cellStyle name="Input 2 2 2 2 3 7" xfId="23084"/>
    <cellStyle name="Input 2 2 2 2 3 8" xfId="23085"/>
    <cellStyle name="Input 2 2 2 2 4" xfId="23086"/>
    <cellStyle name="Input 2 2 2 2 4 2" xfId="23087"/>
    <cellStyle name="Input 2 2 2 2 4 3" xfId="23088"/>
    <cellStyle name="Input 2 2 2 2 4 4" xfId="23089"/>
    <cellStyle name="Input 2 2 2 2 5" xfId="23090"/>
    <cellStyle name="Input 2 2 2 2 5 2" xfId="23091"/>
    <cellStyle name="Input 2 2 2 2 5 3" xfId="23092"/>
    <cellStyle name="Input 2 2 2 2 5 4" xfId="23093"/>
    <cellStyle name="Input 2 2 2 2 6" xfId="23094"/>
    <cellStyle name="Input 2 2 2 2 6 2" xfId="23095"/>
    <cellStyle name="Input 2 2 2 2 6 3" xfId="23096"/>
    <cellStyle name="Input 2 2 2 2 6 4" xfId="23097"/>
    <cellStyle name="Input 2 2 2 2 7" xfId="23098"/>
    <cellStyle name="Input 2 2 2 2 7 2" xfId="23099"/>
    <cellStyle name="Input 2 2 2 2 7 3" xfId="23100"/>
    <cellStyle name="Input 2 2 2 2 7 4" xfId="23101"/>
    <cellStyle name="Input 2 2 2 2 8" xfId="23102"/>
    <cellStyle name="Input 2 2 2 2 8 2" xfId="23103"/>
    <cellStyle name="Input 2 2 2 2 8 3" xfId="23104"/>
    <cellStyle name="Input 2 2 2 2 9" xfId="23105"/>
    <cellStyle name="Input 2 2 2 3" xfId="23106"/>
    <cellStyle name="Input 2 2 3" xfId="23107"/>
    <cellStyle name="Input 2 2 3 2" xfId="23108"/>
    <cellStyle name="Input 2 2 3 2 10" xfId="23109"/>
    <cellStyle name="Input 2 2 3 2 2" xfId="23110"/>
    <cellStyle name="Input 2 2 3 2 2 2" xfId="23111"/>
    <cellStyle name="Input 2 2 3 2 2 2 2" xfId="23112"/>
    <cellStyle name="Input 2 2 3 2 2 2 3" xfId="23113"/>
    <cellStyle name="Input 2 2 3 2 2 2 4" xfId="23114"/>
    <cellStyle name="Input 2 2 3 2 2 3" xfId="23115"/>
    <cellStyle name="Input 2 2 3 2 2 3 2" xfId="23116"/>
    <cellStyle name="Input 2 2 3 2 2 3 3" xfId="23117"/>
    <cellStyle name="Input 2 2 3 2 2 3 4" xfId="23118"/>
    <cellStyle name="Input 2 2 3 2 2 4" xfId="23119"/>
    <cellStyle name="Input 2 2 3 2 2 4 2" xfId="23120"/>
    <cellStyle name="Input 2 2 3 2 2 4 3" xfId="23121"/>
    <cellStyle name="Input 2 2 3 2 2 4 4" xfId="23122"/>
    <cellStyle name="Input 2 2 3 2 2 5" xfId="23123"/>
    <cellStyle name="Input 2 2 3 2 2 5 2" xfId="23124"/>
    <cellStyle name="Input 2 2 3 2 2 5 3" xfId="23125"/>
    <cellStyle name="Input 2 2 3 2 2 5 4" xfId="23126"/>
    <cellStyle name="Input 2 2 3 2 2 6" xfId="23127"/>
    <cellStyle name="Input 2 2 3 2 2 6 2" xfId="23128"/>
    <cellStyle name="Input 2 2 3 2 2 6 3" xfId="23129"/>
    <cellStyle name="Input 2 2 3 2 2 7" xfId="23130"/>
    <cellStyle name="Input 2 2 3 2 2 8" xfId="23131"/>
    <cellStyle name="Input 2 2 3 2 3" xfId="23132"/>
    <cellStyle name="Input 2 2 3 2 3 2" xfId="23133"/>
    <cellStyle name="Input 2 2 3 2 3 2 2" xfId="23134"/>
    <cellStyle name="Input 2 2 3 2 3 2 3" xfId="23135"/>
    <cellStyle name="Input 2 2 3 2 3 2 4" xfId="23136"/>
    <cellStyle name="Input 2 2 3 2 3 3" xfId="23137"/>
    <cellStyle name="Input 2 2 3 2 3 3 2" xfId="23138"/>
    <cellStyle name="Input 2 2 3 2 3 3 3" xfId="23139"/>
    <cellStyle name="Input 2 2 3 2 3 3 4" xfId="23140"/>
    <cellStyle name="Input 2 2 3 2 3 4" xfId="23141"/>
    <cellStyle name="Input 2 2 3 2 3 4 2" xfId="23142"/>
    <cellStyle name="Input 2 2 3 2 3 4 3" xfId="23143"/>
    <cellStyle name="Input 2 2 3 2 3 4 4" xfId="23144"/>
    <cellStyle name="Input 2 2 3 2 3 5" xfId="23145"/>
    <cellStyle name="Input 2 2 3 2 3 5 2" xfId="23146"/>
    <cellStyle name="Input 2 2 3 2 3 5 3" xfId="23147"/>
    <cellStyle name="Input 2 2 3 2 3 5 4" xfId="23148"/>
    <cellStyle name="Input 2 2 3 2 3 6" xfId="23149"/>
    <cellStyle name="Input 2 2 3 2 3 6 2" xfId="23150"/>
    <cellStyle name="Input 2 2 3 2 3 6 3" xfId="23151"/>
    <cellStyle name="Input 2 2 3 2 3 7" xfId="23152"/>
    <cellStyle name="Input 2 2 3 2 3 8" xfId="23153"/>
    <cellStyle name="Input 2 2 3 2 4" xfId="23154"/>
    <cellStyle name="Input 2 2 3 2 4 2" xfId="23155"/>
    <cellStyle name="Input 2 2 3 2 4 3" xfId="23156"/>
    <cellStyle name="Input 2 2 3 2 4 4" xfId="23157"/>
    <cellStyle name="Input 2 2 3 2 5" xfId="23158"/>
    <cellStyle name="Input 2 2 3 2 5 2" xfId="23159"/>
    <cellStyle name="Input 2 2 3 2 5 3" xfId="23160"/>
    <cellStyle name="Input 2 2 3 2 5 4" xfId="23161"/>
    <cellStyle name="Input 2 2 3 2 6" xfId="23162"/>
    <cellStyle name="Input 2 2 3 2 6 2" xfId="23163"/>
    <cellStyle name="Input 2 2 3 2 6 3" xfId="23164"/>
    <cellStyle name="Input 2 2 3 2 6 4" xfId="23165"/>
    <cellStyle name="Input 2 2 3 2 7" xfId="23166"/>
    <cellStyle name="Input 2 2 3 2 7 2" xfId="23167"/>
    <cellStyle name="Input 2 2 3 2 7 3" xfId="23168"/>
    <cellStyle name="Input 2 2 3 2 7 4" xfId="23169"/>
    <cellStyle name="Input 2 2 3 2 8" xfId="23170"/>
    <cellStyle name="Input 2 2 3 2 8 2" xfId="23171"/>
    <cellStyle name="Input 2 2 3 2 8 3" xfId="23172"/>
    <cellStyle name="Input 2 2 3 2 9" xfId="23173"/>
    <cellStyle name="Input 2 2 3 3" xfId="23174"/>
    <cellStyle name="Input 2 2 3 3 2" xfId="23175"/>
    <cellStyle name="Input 2 2 3 3 3" xfId="23176"/>
    <cellStyle name="Input 2 2 3 3 4" xfId="23177"/>
    <cellStyle name="Input 2 2 3 4" xfId="23178"/>
    <cellStyle name="Input 2 2 3 4 2" xfId="23179"/>
    <cellStyle name="Input 2 2 3 4 3" xfId="23180"/>
    <cellStyle name="Input 2 2 3 5" xfId="23181"/>
    <cellStyle name="Input 2 2 4" xfId="23182"/>
    <cellStyle name="Input 2 2 4 2" xfId="23183"/>
    <cellStyle name="Input 2 2 4 2 10" xfId="23184"/>
    <cellStyle name="Input 2 2 4 2 2" xfId="23185"/>
    <cellStyle name="Input 2 2 4 2 2 2" xfId="23186"/>
    <cellStyle name="Input 2 2 4 2 2 2 2" xfId="23187"/>
    <cellStyle name="Input 2 2 4 2 2 2 3" xfId="23188"/>
    <cellStyle name="Input 2 2 4 2 2 2 4" xfId="23189"/>
    <cellStyle name="Input 2 2 4 2 2 3" xfId="23190"/>
    <cellStyle name="Input 2 2 4 2 2 3 2" xfId="23191"/>
    <cellStyle name="Input 2 2 4 2 2 3 3" xfId="23192"/>
    <cellStyle name="Input 2 2 4 2 2 3 4" xfId="23193"/>
    <cellStyle name="Input 2 2 4 2 2 4" xfId="23194"/>
    <cellStyle name="Input 2 2 4 2 2 4 2" xfId="23195"/>
    <cellStyle name="Input 2 2 4 2 2 4 3" xfId="23196"/>
    <cellStyle name="Input 2 2 4 2 2 4 4" xfId="23197"/>
    <cellStyle name="Input 2 2 4 2 2 5" xfId="23198"/>
    <cellStyle name="Input 2 2 4 2 2 5 2" xfId="23199"/>
    <cellStyle name="Input 2 2 4 2 2 5 3" xfId="23200"/>
    <cellStyle name="Input 2 2 4 2 2 5 4" xfId="23201"/>
    <cellStyle name="Input 2 2 4 2 2 6" xfId="23202"/>
    <cellStyle name="Input 2 2 4 2 2 6 2" xfId="23203"/>
    <cellStyle name="Input 2 2 4 2 2 6 3" xfId="23204"/>
    <cellStyle name="Input 2 2 4 2 2 7" xfId="23205"/>
    <cellStyle name="Input 2 2 4 2 2 8" xfId="23206"/>
    <cellStyle name="Input 2 2 4 2 3" xfId="23207"/>
    <cellStyle name="Input 2 2 4 2 3 2" xfId="23208"/>
    <cellStyle name="Input 2 2 4 2 3 2 2" xfId="23209"/>
    <cellStyle name="Input 2 2 4 2 3 2 3" xfId="23210"/>
    <cellStyle name="Input 2 2 4 2 3 2 4" xfId="23211"/>
    <cellStyle name="Input 2 2 4 2 3 3" xfId="23212"/>
    <cellStyle name="Input 2 2 4 2 3 3 2" xfId="23213"/>
    <cellStyle name="Input 2 2 4 2 3 3 3" xfId="23214"/>
    <cellStyle name="Input 2 2 4 2 3 3 4" xfId="23215"/>
    <cellStyle name="Input 2 2 4 2 3 4" xfId="23216"/>
    <cellStyle name="Input 2 2 4 2 3 4 2" xfId="23217"/>
    <cellStyle name="Input 2 2 4 2 3 4 3" xfId="23218"/>
    <cellStyle name="Input 2 2 4 2 3 4 4" xfId="23219"/>
    <cellStyle name="Input 2 2 4 2 3 5" xfId="23220"/>
    <cellStyle name="Input 2 2 4 2 3 5 2" xfId="23221"/>
    <cellStyle name="Input 2 2 4 2 3 5 3" xfId="23222"/>
    <cellStyle name="Input 2 2 4 2 3 5 4" xfId="23223"/>
    <cellStyle name="Input 2 2 4 2 3 6" xfId="23224"/>
    <cellStyle name="Input 2 2 4 2 3 6 2" xfId="23225"/>
    <cellStyle name="Input 2 2 4 2 3 6 3" xfId="23226"/>
    <cellStyle name="Input 2 2 4 2 3 7" xfId="23227"/>
    <cellStyle name="Input 2 2 4 2 3 8" xfId="23228"/>
    <cellStyle name="Input 2 2 4 2 4" xfId="23229"/>
    <cellStyle name="Input 2 2 4 2 4 2" xfId="23230"/>
    <cellStyle name="Input 2 2 4 2 4 3" xfId="23231"/>
    <cellStyle name="Input 2 2 4 2 4 4" xfId="23232"/>
    <cellStyle name="Input 2 2 4 2 5" xfId="23233"/>
    <cellStyle name="Input 2 2 4 2 5 2" xfId="23234"/>
    <cellStyle name="Input 2 2 4 2 5 3" xfId="23235"/>
    <cellStyle name="Input 2 2 4 2 5 4" xfId="23236"/>
    <cellStyle name="Input 2 2 4 2 6" xfId="23237"/>
    <cellStyle name="Input 2 2 4 2 6 2" xfId="23238"/>
    <cellStyle name="Input 2 2 4 2 6 3" xfId="23239"/>
    <cellStyle name="Input 2 2 4 2 6 4" xfId="23240"/>
    <cellStyle name="Input 2 2 4 2 7" xfId="23241"/>
    <cellStyle name="Input 2 2 4 2 7 2" xfId="23242"/>
    <cellStyle name="Input 2 2 4 2 7 3" xfId="23243"/>
    <cellStyle name="Input 2 2 4 2 7 4" xfId="23244"/>
    <cellStyle name="Input 2 2 4 2 8" xfId="23245"/>
    <cellStyle name="Input 2 2 4 2 8 2" xfId="23246"/>
    <cellStyle name="Input 2 2 4 2 8 3" xfId="23247"/>
    <cellStyle name="Input 2 2 4 2 9" xfId="23248"/>
    <cellStyle name="Input 2 2 4 3" xfId="23249"/>
    <cellStyle name="Input 2 2 4 3 2" xfId="23250"/>
    <cellStyle name="Input 2 2 4 3 3" xfId="23251"/>
    <cellStyle name="Input 2 2 4 3 4" xfId="23252"/>
    <cellStyle name="Input 2 2 4 4" xfId="23253"/>
    <cellStyle name="Input 2 2 4 4 2" xfId="23254"/>
    <cellStyle name="Input 2 2 4 4 3" xfId="23255"/>
    <cellStyle name="Input 2 2 4 5" xfId="23256"/>
    <cellStyle name="Input 2 2 5" xfId="23257"/>
    <cellStyle name="Input 2 2 5 2" xfId="23258"/>
    <cellStyle name="Input 2 2 5 2 2" xfId="23259"/>
    <cellStyle name="Input 2 2 5 2 2 2" xfId="23260"/>
    <cellStyle name="Input 2 2 5 2 2 3" xfId="23261"/>
    <cellStyle name="Input 2 2 5 2 2 4" xfId="23262"/>
    <cellStyle name="Input 2 2 5 2 3" xfId="23263"/>
    <cellStyle name="Input 2 2 5 2 3 2" xfId="23264"/>
    <cellStyle name="Input 2 2 5 2 3 3" xfId="23265"/>
    <cellStyle name="Input 2 2 5 2 3 4" xfId="23266"/>
    <cellStyle name="Input 2 2 5 2 4" xfId="23267"/>
    <cellStyle name="Input 2 2 5 2 4 2" xfId="23268"/>
    <cellStyle name="Input 2 2 5 2 4 3" xfId="23269"/>
    <cellStyle name="Input 2 2 5 2 4 4" xfId="23270"/>
    <cellStyle name="Input 2 2 5 2 5" xfId="23271"/>
    <cellStyle name="Input 2 2 5 2 5 2" xfId="23272"/>
    <cellStyle name="Input 2 2 5 2 5 3" xfId="23273"/>
    <cellStyle name="Input 2 2 5 2 5 4" xfId="23274"/>
    <cellStyle name="Input 2 2 5 2 6" xfId="23275"/>
    <cellStyle name="Input 2 2 5 2 6 2" xfId="23276"/>
    <cellStyle name="Input 2 2 5 2 6 3" xfId="23277"/>
    <cellStyle name="Input 2 2 5 2 7" xfId="23278"/>
    <cellStyle name="Input 2 2 5 2 8" xfId="23279"/>
    <cellStyle name="Input 2 2 5 3" xfId="23280"/>
    <cellStyle name="Input 2 2 5 3 2" xfId="23281"/>
    <cellStyle name="Input 2 2 5 3 2 2" xfId="23282"/>
    <cellStyle name="Input 2 2 5 3 2 3" xfId="23283"/>
    <cellStyle name="Input 2 2 5 3 2 4" xfId="23284"/>
    <cellStyle name="Input 2 2 5 3 3" xfId="23285"/>
    <cellStyle name="Input 2 2 5 3 3 2" xfId="23286"/>
    <cellStyle name="Input 2 2 5 3 3 3" xfId="23287"/>
    <cellStyle name="Input 2 2 5 3 3 4" xfId="23288"/>
    <cellStyle name="Input 2 2 5 3 4" xfId="23289"/>
    <cellStyle name="Input 2 2 5 3 4 2" xfId="23290"/>
    <cellStyle name="Input 2 2 5 3 4 3" xfId="23291"/>
    <cellStyle name="Input 2 2 5 3 4 4" xfId="23292"/>
    <cellStyle name="Input 2 2 5 3 5" xfId="23293"/>
    <cellStyle name="Input 2 2 5 3 5 2" xfId="23294"/>
    <cellStyle name="Input 2 2 5 3 5 3" xfId="23295"/>
    <cellStyle name="Input 2 2 5 3 5 4" xfId="23296"/>
    <cellStyle name="Input 2 2 5 3 6" xfId="23297"/>
    <cellStyle name="Input 2 2 5 3 6 2" xfId="23298"/>
    <cellStyle name="Input 2 2 5 3 6 3" xfId="23299"/>
    <cellStyle name="Input 2 2 5 3 7" xfId="23300"/>
    <cellStyle name="Input 2 2 5 3 8" xfId="23301"/>
    <cellStyle name="Input 2 2 6" xfId="23302"/>
    <cellStyle name="Input 2 2 6 10" xfId="23303"/>
    <cellStyle name="Input 2 2 6 2" xfId="23304"/>
    <cellStyle name="Input 2 2 6 2 2" xfId="23305"/>
    <cellStyle name="Input 2 2 6 2 2 2" xfId="23306"/>
    <cellStyle name="Input 2 2 6 2 2 3" xfId="23307"/>
    <cellStyle name="Input 2 2 6 2 2 4" xfId="23308"/>
    <cellStyle name="Input 2 2 6 2 3" xfId="23309"/>
    <cellStyle name="Input 2 2 6 2 3 2" xfId="23310"/>
    <cellStyle name="Input 2 2 6 2 3 3" xfId="23311"/>
    <cellStyle name="Input 2 2 6 2 3 4" xfId="23312"/>
    <cellStyle name="Input 2 2 6 2 4" xfId="23313"/>
    <cellStyle name="Input 2 2 6 2 4 2" xfId="23314"/>
    <cellStyle name="Input 2 2 6 2 4 3" xfId="23315"/>
    <cellStyle name="Input 2 2 6 2 4 4" xfId="23316"/>
    <cellStyle name="Input 2 2 6 2 5" xfId="23317"/>
    <cellStyle name="Input 2 2 6 2 5 2" xfId="23318"/>
    <cellStyle name="Input 2 2 6 2 5 3" xfId="23319"/>
    <cellStyle name="Input 2 2 6 2 5 4" xfId="23320"/>
    <cellStyle name="Input 2 2 6 2 6" xfId="23321"/>
    <cellStyle name="Input 2 2 6 2 6 2" xfId="23322"/>
    <cellStyle name="Input 2 2 6 2 6 3" xfId="23323"/>
    <cellStyle name="Input 2 2 6 2 7" xfId="23324"/>
    <cellStyle name="Input 2 2 6 2 8" xfId="23325"/>
    <cellStyle name="Input 2 2 6 3" xfId="23326"/>
    <cellStyle name="Input 2 2 6 3 2" xfId="23327"/>
    <cellStyle name="Input 2 2 6 3 2 2" xfId="23328"/>
    <cellStyle name="Input 2 2 6 3 2 3" xfId="23329"/>
    <cellStyle name="Input 2 2 6 3 2 4" xfId="23330"/>
    <cellStyle name="Input 2 2 6 3 3" xfId="23331"/>
    <cellStyle name="Input 2 2 6 3 3 2" xfId="23332"/>
    <cellStyle name="Input 2 2 6 3 3 3" xfId="23333"/>
    <cellStyle name="Input 2 2 6 3 3 4" xfId="23334"/>
    <cellStyle name="Input 2 2 6 3 4" xfId="23335"/>
    <cellStyle name="Input 2 2 6 3 4 2" xfId="23336"/>
    <cellStyle name="Input 2 2 6 3 4 3" xfId="23337"/>
    <cellStyle name="Input 2 2 6 3 4 4" xfId="23338"/>
    <cellStyle name="Input 2 2 6 3 5" xfId="23339"/>
    <cellStyle name="Input 2 2 6 3 5 2" xfId="23340"/>
    <cellStyle name="Input 2 2 6 3 5 3" xfId="23341"/>
    <cellStyle name="Input 2 2 6 3 5 4" xfId="23342"/>
    <cellStyle name="Input 2 2 6 3 6" xfId="23343"/>
    <cellStyle name="Input 2 2 6 3 6 2" xfId="23344"/>
    <cellStyle name="Input 2 2 6 3 6 3" xfId="23345"/>
    <cellStyle name="Input 2 2 6 3 7" xfId="23346"/>
    <cellStyle name="Input 2 2 6 3 8" xfId="23347"/>
    <cellStyle name="Input 2 2 6 4" xfId="23348"/>
    <cellStyle name="Input 2 2 6 4 2" xfId="23349"/>
    <cellStyle name="Input 2 2 6 4 3" xfId="23350"/>
    <cellStyle name="Input 2 2 6 4 4" xfId="23351"/>
    <cellStyle name="Input 2 2 6 5" xfId="23352"/>
    <cellStyle name="Input 2 2 6 5 2" xfId="23353"/>
    <cellStyle name="Input 2 2 6 5 3" xfId="23354"/>
    <cellStyle name="Input 2 2 6 5 4" xfId="23355"/>
    <cellStyle name="Input 2 2 6 6" xfId="23356"/>
    <cellStyle name="Input 2 2 6 6 2" xfId="23357"/>
    <cellStyle name="Input 2 2 6 6 3" xfId="23358"/>
    <cellStyle name="Input 2 2 6 6 4" xfId="23359"/>
    <cellStyle name="Input 2 2 6 7" xfId="23360"/>
    <cellStyle name="Input 2 2 6 7 2" xfId="23361"/>
    <cellStyle name="Input 2 2 6 7 3" xfId="23362"/>
    <cellStyle name="Input 2 2 6 7 4" xfId="23363"/>
    <cellStyle name="Input 2 2 6 8" xfId="23364"/>
    <cellStyle name="Input 2 2 6 8 2" xfId="23365"/>
    <cellStyle name="Input 2 2 6 8 3" xfId="23366"/>
    <cellStyle name="Input 2 2 6 9" xfId="23367"/>
    <cellStyle name="Input 2 2 7" xfId="23368"/>
    <cellStyle name="Input 2 2_Sheet1" xfId="23369"/>
    <cellStyle name="Input 2 20" xfId="23370"/>
    <cellStyle name="Input 2 21" xfId="23371"/>
    <cellStyle name="Input 2 22" xfId="23372"/>
    <cellStyle name="Input 2 23" xfId="23373"/>
    <cellStyle name="Input 2 24" xfId="23374"/>
    <cellStyle name="Input 2 25" xfId="23375"/>
    <cellStyle name="Input 2 26" xfId="23376"/>
    <cellStyle name="Input 2 27" xfId="23377"/>
    <cellStyle name="Input 2 28" xfId="23378"/>
    <cellStyle name="Input 2 29" xfId="23379"/>
    <cellStyle name="Input 2 3" xfId="23380"/>
    <cellStyle name="Input 2 3 2" xfId="23381"/>
    <cellStyle name="Input 2 3 2 10" xfId="23382"/>
    <cellStyle name="Input 2 3 2 11" xfId="23383"/>
    <cellStyle name="Input 2 3 2 2" xfId="23384"/>
    <cellStyle name="Input 2 3 2 2 2" xfId="23385"/>
    <cellStyle name="Input 2 3 2 2 2 2" xfId="23386"/>
    <cellStyle name="Input 2 3 2 2 2 3" xfId="23387"/>
    <cellStyle name="Input 2 3 2 2 2 4" xfId="23388"/>
    <cellStyle name="Input 2 3 2 2 3" xfId="23389"/>
    <cellStyle name="Input 2 3 2 2 3 2" xfId="23390"/>
    <cellStyle name="Input 2 3 2 2 3 3" xfId="23391"/>
    <cellStyle name="Input 2 3 2 2 3 4" xfId="23392"/>
    <cellStyle name="Input 2 3 2 2 4" xfId="23393"/>
    <cellStyle name="Input 2 3 2 2 4 2" xfId="23394"/>
    <cellStyle name="Input 2 3 2 2 4 3" xfId="23395"/>
    <cellStyle name="Input 2 3 2 2 4 4" xfId="23396"/>
    <cellStyle name="Input 2 3 2 2 5" xfId="23397"/>
    <cellStyle name="Input 2 3 2 2 5 2" xfId="23398"/>
    <cellStyle name="Input 2 3 2 2 5 3" xfId="23399"/>
    <cellStyle name="Input 2 3 2 2 5 4" xfId="23400"/>
    <cellStyle name="Input 2 3 2 2 6" xfId="23401"/>
    <cellStyle name="Input 2 3 2 2 6 2" xfId="23402"/>
    <cellStyle name="Input 2 3 2 2 6 3" xfId="23403"/>
    <cellStyle name="Input 2 3 2 2 7" xfId="23404"/>
    <cellStyle name="Input 2 3 2 2 8" xfId="23405"/>
    <cellStyle name="Input 2 3 2 3" xfId="23406"/>
    <cellStyle name="Input 2 3 2 3 2" xfId="23407"/>
    <cellStyle name="Input 2 3 2 3 2 2" xfId="23408"/>
    <cellStyle name="Input 2 3 2 3 2 3" xfId="23409"/>
    <cellStyle name="Input 2 3 2 3 2 4" xfId="23410"/>
    <cellStyle name="Input 2 3 2 3 3" xfId="23411"/>
    <cellStyle name="Input 2 3 2 3 3 2" xfId="23412"/>
    <cellStyle name="Input 2 3 2 3 3 3" xfId="23413"/>
    <cellStyle name="Input 2 3 2 3 3 4" xfId="23414"/>
    <cellStyle name="Input 2 3 2 3 4" xfId="23415"/>
    <cellStyle name="Input 2 3 2 3 4 2" xfId="23416"/>
    <cellStyle name="Input 2 3 2 3 4 3" xfId="23417"/>
    <cellStyle name="Input 2 3 2 3 4 4" xfId="23418"/>
    <cellStyle name="Input 2 3 2 3 5" xfId="23419"/>
    <cellStyle name="Input 2 3 2 3 5 2" xfId="23420"/>
    <cellStyle name="Input 2 3 2 3 5 3" xfId="23421"/>
    <cellStyle name="Input 2 3 2 3 5 4" xfId="23422"/>
    <cellStyle name="Input 2 3 2 3 6" xfId="23423"/>
    <cellStyle name="Input 2 3 2 3 6 2" xfId="23424"/>
    <cellStyle name="Input 2 3 2 3 6 3" xfId="23425"/>
    <cellStyle name="Input 2 3 2 3 7" xfId="23426"/>
    <cellStyle name="Input 2 3 2 3 8" xfId="23427"/>
    <cellStyle name="Input 2 3 2 4" xfId="23428"/>
    <cellStyle name="Input 2 3 2 4 2" xfId="23429"/>
    <cellStyle name="Input 2 3 2 4 3" xfId="23430"/>
    <cellStyle name="Input 2 3 2 4 4" xfId="23431"/>
    <cellStyle name="Input 2 3 2 5" xfId="23432"/>
    <cellStyle name="Input 2 3 2 5 2" xfId="23433"/>
    <cellStyle name="Input 2 3 2 5 3" xfId="23434"/>
    <cellStyle name="Input 2 3 2 5 4" xfId="23435"/>
    <cellStyle name="Input 2 3 2 6" xfId="23436"/>
    <cellStyle name="Input 2 3 2 6 2" xfId="23437"/>
    <cellStyle name="Input 2 3 2 6 3" xfId="23438"/>
    <cellStyle name="Input 2 3 2 6 4" xfId="23439"/>
    <cellStyle name="Input 2 3 2 7" xfId="23440"/>
    <cellStyle name="Input 2 3 2 7 2" xfId="23441"/>
    <cellStyle name="Input 2 3 2 7 3" xfId="23442"/>
    <cellStyle name="Input 2 3 2 7 4" xfId="23443"/>
    <cellStyle name="Input 2 3 2 8" xfId="23444"/>
    <cellStyle name="Input 2 3 2 8 2" xfId="23445"/>
    <cellStyle name="Input 2 3 2 8 3" xfId="23446"/>
    <cellStyle name="Input 2 3 2 9" xfId="23447"/>
    <cellStyle name="Input 2 3 3" xfId="23448"/>
    <cellStyle name="Input 2 3 3 2" xfId="23449"/>
    <cellStyle name="Input 2 3 3 2 2" xfId="23450"/>
    <cellStyle name="Input 2 3 3 2 3" xfId="23451"/>
    <cellStyle name="Input 2 3 3 3" xfId="23452"/>
    <cellStyle name="Input 2 3 3 4" xfId="23453"/>
    <cellStyle name="Input 2 3 3 5" xfId="23454"/>
    <cellStyle name="Input 2 3 4" xfId="23455"/>
    <cellStyle name="Input 2 3 5" xfId="23456"/>
    <cellStyle name="Input 2 30" xfId="23457"/>
    <cellStyle name="Input 2 31" xfId="23458"/>
    <cellStyle name="Input 2 32" xfId="23459"/>
    <cellStyle name="Input 2 33" xfId="23460"/>
    <cellStyle name="Input 2 34" xfId="23461"/>
    <cellStyle name="Input 2 35" xfId="23462"/>
    <cellStyle name="Input 2 36" xfId="23463"/>
    <cellStyle name="Input 2 37" xfId="23464"/>
    <cellStyle name="Input 2 38" xfId="23465"/>
    <cellStyle name="Input 2 39" xfId="23466"/>
    <cellStyle name="Input 2 4" xfId="23467"/>
    <cellStyle name="Input 2 4 2" xfId="23468"/>
    <cellStyle name="Input 2 4 2 10" xfId="23469"/>
    <cellStyle name="Input 2 4 2 11" xfId="23470"/>
    <cellStyle name="Input 2 4 2 2" xfId="23471"/>
    <cellStyle name="Input 2 4 2 2 2" xfId="23472"/>
    <cellStyle name="Input 2 4 2 2 2 2" xfId="23473"/>
    <cellStyle name="Input 2 4 2 2 2 3" xfId="23474"/>
    <cellStyle name="Input 2 4 2 2 2 4" xfId="23475"/>
    <cellStyle name="Input 2 4 2 2 3" xfId="23476"/>
    <cellStyle name="Input 2 4 2 2 3 2" xfId="23477"/>
    <cellStyle name="Input 2 4 2 2 3 3" xfId="23478"/>
    <cellStyle name="Input 2 4 2 2 3 4" xfId="23479"/>
    <cellStyle name="Input 2 4 2 2 4" xfId="23480"/>
    <cellStyle name="Input 2 4 2 2 4 2" xfId="23481"/>
    <cellStyle name="Input 2 4 2 2 4 3" xfId="23482"/>
    <cellStyle name="Input 2 4 2 2 4 4" xfId="23483"/>
    <cellStyle name="Input 2 4 2 2 5" xfId="23484"/>
    <cellStyle name="Input 2 4 2 2 5 2" xfId="23485"/>
    <cellStyle name="Input 2 4 2 2 5 3" xfId="23486"/>
    <cellStyle name="Input 2 4 2 2 5 4" xfId="23487"/>
    <cellStyle name="Input 2 4 2 2 6" xfId="23488"/>
    <cellStyle name="Input 2 4 2 2 6 2" xfId="23489"/>
    <cellStyle name="Input 2 4 2 2 6 3" xfId="23490"/>
    <cellStyle name="Input 2 4 2 2 7" xfId="23491"/>
    <cellStyle name="Input 2 4 2 2 8" xfId="23492"/>
    <cellStyle name="Input 2 4 2 3" xfId="23493"/>
    <cellStyle name="Input 2 4 2 3 2" xfId="23494"/>
    <cellStyle name="Input 2 4 2 3 2 2" xfId="23495"/>
    <cellStyle name="Input 2 4 2 3 2 3" xfId="23496"/>
    <cellStyle name="Input 2 4 2 3 2 4" xfId="23497"/>
    <cellStyle name="Input 2 4 2 3 3" xfId="23498"/>
    <cellStyle name="Input 2 4 2 3 3 2" xfId="23499"/>
    <cellStyle name="Input 2 4 2 3 3 3" xfId="23500"/>
    <cellStyle name="Input 2 4 2 3 3 4" xfId="23501"/>
    <cellStyle name="Input 2 4 2 3 4" xfId="23502"/>
    <cellStyle name="Input 2 4 2 3 4 2" xfId="23503"/>
    <cellStyle name="Input 2 4 2 3 4 3" xfId="23504"/>
    <cellStyle name="Input 2 4 2 3 4 4" xfId="23505"/>
    <cellStyle name="Input 2 4 2 3 5" xfId="23506"/>
    <cellStyle name="Input 2 4 2 3 5 2" xfId="23507"/>
    <cellStyle name="Input 2 4 2 3 5 3" xfId="23508"/>
    <cellStyle name="Input 2 4 2 3 5 4" xfId="23509"/>
    <cellStyle name="Input 2 4 2 3 6" xfId="23510"/>
    <cellStyle name="Input 2 4 2 3 6 2" xfId="23511"/>
    <cellStyle name="Input 2 4 2 3 6 3" xfId="23512"/>
    <cellStyle name="Input 2 4 2 3 7" xfId="23513"/>
    <cellStyle name="Input 2 4 2 3 8" xfId="23514"/>
    <cellStyle name="Input 2 4 2 4" xfId="23515"/>
    <cellStyle name="Input 2 4 2 4 2" xfId="23516"/>
    <cellStyle name="Input 2 4 2 4 3" xfId="23517"/>
    <cellStyle name="Input 2 4 2 4 4" xfId="23518"/>
    <cellStyle name="Input 2 4 2 5" xfId="23519"/>
    <cellStyle name="Input 2 4 2 5 2" xfId="23520"/>
    <cellStyle name="Input 2 4 2 5 3" xfId="23521"/>
    <cellStyle name="Input 2 4 2 5 4" xfId="23522"/>
    <cellStyle name="Input 2 4 2 6" xfId="23523"/>
    <cellStyle name="Input 2 4 2 6 2" xfId="23524"/>
    <cellStyle name="Input 2 4 2 6 3" xfId="23525"/>
    <cellStyle name="Input 2 4 2 6 4" xfId="23526"/>
    <cellStyle name="Input 2 4 2 7" xfId="23527"/>
    <cellStyle name="Input 2 4 2 7 2" xfId="23528"/>
    <cellStyle name="Input 2 4 2 7 3" xfId="23529"/>
    <cellStyle name="Input 2 4 2 7 4" xfId="23530"/>
    <cellStyle name="Input 2 4 2 8" xfId="23531"/>
    <cellStyle name="Input 2 4 2 8 2" xfId="23532"/>
    <cellStyle name="Input 2 4 2 8 3" xfId="23533"/>
    <cellStyle name="Input 2 4 2 9" xfId="23534"/>
    <cellStyle name="Input 2 4 3" xfId="23535"/>
    <cellStyle name="Input 2 4 4" xfId="23536"/>
    <cellStyle name="Input 2 40" xfId="23537"/>
    <cellStyle name="Input 2 41" xfId="23538"/>
    <cellStyle name="Input 2 42" xfId="23539"/>
    <cellStyle name="Input 2 43" xfId="23540"/>
    <cellStyle name="Input 2 44" xfId="23541"/>
    <cellStyle name="Input 2 45" xfId="23542"/>
    <cellStyle name="Input 2 46" xfId="23543"/>
    <cellStyle name="Input 2 47" xfId="23544"/>
    <cellStyle name="Input 2 48" xfId="23545"/>
    <cellStyle name="Input 2 49" xfId="23546"/>
    <cellStyle name="Input 2 5" xfId="23547"/>
    <cellStyle name="Input 2 5 2" xfId="23548"/>
    <cellStyle name="Input 2 5 2 10" xfId="23549"/>
    <cellStyle name="Input 2 5 2 2" xfId="23550"/>
    <cellStyle name="Input 2 5 2 2 2" xfId="23551"/>
    <cellStyle name="Input 2 5 2 2 2 2" xfId="23552"/>
    <cellStyle name="Input 2 5 2 2 2 3" xfId="23553"/>
    <cellStyle name="Input 2 5 2 2 2 4" xfId="23554"/>
    <cellStyle name="Input 2 5 2 2 3" xfId="23555"/>
    <cellStyle name="Input 2 5 2 2 3 2" xfId="23556"/>
    <cellStyle name="Input 2 5 2 2 3 3" xfId="23557"/>
    <cellStyle name="Input 2 5 2 2 3 4" xfId="23558"/>
    <cellStyle name="Input 2 5 2 2 4" xfId="23559"/>
    <cellStyle name="Input 2 5 2 2 4 2" xfId="23560"/>
    <cellStyle name="Input 2 5 2 2 4 3" xfId="23561"/>
    <cellStyle name="Input 2 5 2 2 4 4" xfId="23562"/>
    <cellStyle name="Input 2 5 2 2 5" xfId="23563"/>
    <cellStyle name="Input 2 5 2 2 5 2" xfId="23564"/>
    <cellStyle name="Input 2 5 2 2 5 3" xfId="23565"/>
    <cellStyle name="Input 2 5 2 2 5 4" xfId="23566"/>
    <cellStyle name="Input 2 5 2 2 6" xfId="23567"/>
    <cellStyle name="Input 2 5 2 2 6 2" xfId="23568"/>
    <cellStyle name="Input 2 5 2 2 6 3" xfId="23569"/>
    <cellStyle name="Input 2 5 2 2 7" xfId="23570"/>
    <cellStyle name="Input 2 5 2 2 8" xfId="23571"/>
    <cellStyle name="Input 2 5 2 3" xfId="23572"/>
    <cellStyle name="Input 2 5 2 3 2" xfId="23573"/>
    <cellStyle name="Input 2 5 2 3 2 2" xfId="23574"/>
    <cellStyle name="Input 2 5 2 3 2 3" xfId="23575"/>
    <cellStyle name="Input 2 5 2 3 2 4" xfId="23576"/>
    <cellStyle name="Input 2 5 2 3 3" xfId="23577"/>
    <cellStyle name="Input 2 5 2 3 3 2" xfId="23578"/>
    <cellStyle name="Input 2 5 2 3 3 3" xfId="23579"/>
    <cellStyle name="Input 2 5 2 3 3 4" xfId="23580"/>
    <cellStyle name="Input 2 5 2 3 4" xfId="23581"/>
    <cellStyle name="Input 2 5 2 3 4 2" xfId="23582"/>
    <cellStyle name="Input 2 5 2 3 4 3" xfId="23583"/>
    <cellStyle name="Input 2 5 2 3 4 4" xfId="23584"/>
    <cellStyle name="Input 2 5 2 3 5" xfId="23585"/>
    <cellStyle name="Input 2 5 2 3 5 2" xfId="23586"/>
    <cellStyle name="Input 2 5 2 3 5 3" xfId="23587"/>
    <cellStyle name="Input 2 5 2 3 5 4" xfId="23588"/>
    <cellStyle name="Input 2 5 2 3 6" xfId="23589"/>
    <cellStyle name="Input 2 5 2 3 6 2" xfId="23590"/>
    <cellStyle name="Input 2 5 2 3 6 3" xfId="23591"/>
    <cellStyle name="Input 2 5 2 3 7" xfId="23592"/>
    <cellStyle name="Input 2 5 2 3 8" xfId="23593"/>
    <cellStyle name="Input 2 5 2 4" xfId="23594"/>
    <cellStyle name="Input 2 5 2 4 2" xfId="23595"/>
    <cellStyle name="Input 2 5 2 4 3" xfId="23596"/>
    <cellStyle name="Input 2 5 2 4 4" xfId="23597"/>
    <cellStyle name="Input 2 5 2 5" xfId="23598"/>
    <cellStyle name="Input 2 5 2 5 2" xfId="23599"/>
    <cellStyle name="Input 2 5 2 5 3" xfId="23600"/>
    <cellStyle name="Input 2 5 2 5 4" xfId="23601"/>
    <cellStyle name="Input 2 5 2 6" xfId="23602"/>
    <cellStyle name="Input 2 5 2 6 2" xfId="23603"/>
    <cellStyle name="Input 2 5 2 6 3" xfId="23604"/>
    <cellStyle name="Input 2 5 2 6 4" xfId="23605"/>
    <cellStyle name="Input 2 5 2 7" xfId="23606"/>
    <cellStyle name="Input 2 5 2 7 2" xfId="23607"/>
    <cellStyle name="Input 2 5 2 7 3" xfId="23608"/>
    <cellStyle name="Input 2 5 2 7 4" xfId="23609"/>
    <cellStyle name="Input 2 5 2 8" xfId="23610"/>
    <cellStyle name="Input 2 5 2 8 2" xfId="23611"/>
    <cellStyle name="Input 2 5 2 8 3" xfId="23612"/>
    <cellStyle name="Input 2 5 2 9" xfId="23613"/>
    <cellStyle name="Input 2 5 3" xfId="23614"/>
    <cellStyle name="Input 2 50" xfId="23615"/>
    <cellStyle name="Input 2 51" xfId="23616"/>
    <cellStyle name="Input 2 52" xfId="23617"/>
    <cellStyle name="Input 2 53" xfId="23618"/>
    <cellStyle name="Input 2 54" xfId="23619"/>
    <cellStyle name="Input 2 55" xfId="23620"/>
    <cellStyle name="Input 2 56" xfId="23621"/>
    <cellStyle name="Input 2 57" xfId="23622"/>
    <cellStyle name="Input 2 58" xfId="23623"/>
    <cellStyle name="Input 2 59" xfId="23624"/>
    <cellStyle name="Input 2 6" xfId="23625"/>
    <cellStyle name="Input 2 6 2" xfId="23626"/>
    <cellStyle name="Input 2 6 2 10" xfId="23627"/>
    <cellStyle name="Input 2 6 2 2" xfId="23628"/>
    <cellStyle name="Input 2 6 2 2 2" xfId="23629"/>
    <cellStyle name="Input 2 6 2 2 2 2" xfId="23630"/>
    <cellStyle name="Input 2 6 2 2 2 3" xfId="23631"/>
    <cellStyle name="Input 2 6 2 2 2 4" xfId="23632"/>
    <cellStyle name="Input 2 6 2 2 3" xfId="23633"/>
    <cellStyle name="Input 2 6 2 2 3 2" xfId="23634"/>
    <cellStyle name="Input 2 6 2 2 3 3" xfId="23635"/>
    <cellStyle name="Input 2 6 2 2 3 4" xfId="23636"/>
    <cellStyle name="Input 2 6 2 2 4" xfId="23637"/>
    <cellStyle name="Input 2 6 2 2 4 2" xfId="23638"/>
    <cellStyle name="Input 2 6 2 2 4 3" xfId="23639"/>
    <cellStyle name="Input 2 6 2 2 4 4" xfId="23640"/>
    <cellStyle name="Input 2 6 2 2 5" xfId="23641"/>
    <cellStyle name="Input 2 6 2 2 5 2" xfId="23642"/>
    <cellStyle name="Input 2 6 2 2 5 3" xfId="23643"/>
    <cellStyle name="Input 2 6 2 2 5 4" xfId="23644"/>
    <cellStyle name="Input 2 6 2 2 6" xfId="23645"/>
    <cellStyle name="Input 2 6 2 2 6 2" xfId="23646"/>
    <cellStyle name="Input 2 6 2 2 6 3" xfId="23647"/>
    <cellStyle name="Input 2 6 2 2 7" xfId="23648"/>
    <cellStyle name="Input 2 6 2 2 8" xfId="23649"/>
    <cellStyle name="Input 2 6 2 3" xfId="23650"/>
    <cellStyle name="Input 2 6 2 3 2" xfId="23651"/>
    <cellStyle name="Input 2 6 2 3 2 2" xfId="23652"/>
    <cellStyle name="Input 2 6 2 3 2 3" xfId="23653"/>
    <cellStyle name="Input 2 6 2 3 2 4" xfId="23654"/>
    <cellStyle name="Input 2 6 2 3 3" xfId="23655"/>
    <cellStyle name="Input 2 6 2 3 3 2" xfId="23656"/>
    <cellStyle name="Input 2 6 2 3 3 3" xfId="23657"/>
    <cellStyle name="Input 2 6 2 3 3 4" xfId="23658"/>
    <cellStyle name="Input 2 6 2 3 4" xfId="23659"/>
    <cellStyle name="Input 2 6 2 3 4 2" xfId="23660"/>
    <cellStyle name="Input 2 6 2 3 4 3" xfId="23661"/>
    <cellStyle name="Input 2 6 2 3 4 4" xfId="23662"/>
    <cellStyle name="Input 2 6 2 3 5" xfId="23663"/>
    <cellStyle name="Input 2 6 2 3 5 2" xfId="23664"/>
    <cellStyle name="Input 2 6 2 3 5 3" xfId="23665"/>
    <cellStyle name="Input 2 6 2 3 5 4" xfId="23666"/>
    <cellStyle name="Input 2 6 2 3 6" xfId="23667"/>
    <cellStyle name="Input 2 6 2 3 6 2" xfId="23668"/>
    <cellStyle name="Input 2 6 2 3 6 3" xfId="23669"/>
    <cellStyle name="Input 2 6 2 3 7" xfId="23670"/>
    <cellStyle name="Input 2 6 2 3 8" xfId="23671"/>
    <cellStyle name="Input 2 6 2 4" xfId="23672"/>
    <cellStyle name="Input 2 6 2 4 2" xfId="23673"/>
    <cellStyle name="Input 2 6 2 4 3" xfId="23674"/>
    <cellStyle name="Input 2 6 2 4 4" xfId="23675"/>
    <cellStyle name="Input 2 6 2 5" xfId="23676"/>
    <cellStyle name="Input 2 6 2 5 2" xfId="23677"/>
    <cellStyle name="Input 2 6 2 5 3" xfId="23678"/>
    <cellStyle name="Input 2 6 2 5 4" xfId="23679"/>
    <cellStyle name="Input 2 6 2 6" xfId="23680"/>
    <cellStyle name="Input 2 6 2 6 2" xfId="23681"/>
    <cellStyle name="Input 2 6 2 6 3" xfId="23682"/>
    <cellStyle name="Input 2 6 2 6 4" xfId="23683"/>
    <cellStyle name="Input 2 6 2 7" xfId="23684"/>
    <cellStyle name="Input 2 6 2 7 2" xfId="23685"/>
    <cellStyle name="Input 2 6 2 7 3" xfId="23686"/>
    <cellStyle name="Input 2 6 2 7 4" xfId="23687"/>
    <cellStyle name="Input 2 6 2 8" xfId="23688"/>
    <cellStyle name="Input 2 6 2 8 2" xfId="23689"/>
    <cellStyle name="Input 2 6 2 8 3" xfId="23690"/>
    <cellStyle name="Input 2 6 2 9" xfId="23691"/>
    <cellStyle name="Input 2 6 3" xfId="23692"/>
    <cellStyle name="Input 2 7" xfId="23693"/>
    <cellStyle name="Input 2 7 2" xfId="23694"/>
    <cellStyle name="Input 2 7 2 10" xfId="23695"/>
    <cellStyle name="Input 2 7 2 2" xfId="23696"/>
    <cellStyle name="Input 2 7 2 2 2" xfId="23697"/>
    <cellStyle name="Input 2 7 2 2 2 2" xfId="23698"/>
    <cellStyle name="Input 2 7 2 2 2 3" xfId="23699"/>
    <cellStyle name="Input 2 7 2 2 2 4" xfId="23700"/>
    <cellStyle name="Input 2 7 2 2 3" xfId="23701"/>
    <cellStyle name="Input 2 7 2 2 3 2" xfId="23702"/>
    <cellStyle name="Input 2 7 2 2 3 3" xfId="23703"/>
    <cellStyle name="Input 2 7 2 2 3 4" xfId="23704"/>
    <cellStyle name="Input 2 7 2 2 4" xfId="23705"/>
    <cellStyle name="Input 2 7 2 2 4 2" xfId="23706"/>
    <cellStyle name="Input 2 7 2 2 4 3" xfId="23707"/>
    <cellStyle name="Input 2 7 2 2 4 4" xfId="23708"/>
    <cellStyle name="Input 2 7 2 2 5" xfId="23709"/>
    <cellStyle name="Input 2 7 2 2 5 2" xfId="23710"/>
    <cellStyle name="Input 2 7 2 2 5 3" xfId="23711"/>
    <cellStyle name="Input 2 7 2 2 5 4" xfId="23712"/>
    <cellStyle name="Input 2 7 2 2 6" xfId="23713"/>
    <cellStyle name="Input 2 7 2 2 6 2" xfId="23714"/>
    <cellStyle name="Input 2 7 2 2 6 3" xfId="23715"/>
    <cellStyle name="Input 2 7 2 2 7" xfId="23716"/>
    <cellStyle name="Input 2 7 2 2 8" xfId="23717"/>
    <cellStyle name="Input 2 7 2 3" xfId="23718"/>
    <cellStyle name="Input 2 7 2 3 2" xfId="23719"/>
    <cellStyle name="Input 2 7 2 3 2 2" xfId="23720"/>
    <cellStyle name="Input 2 7 2 3 2 3" xfId="23721"/>
    <cellStyle name="Input 2 7 2 3 2 4" xfId="23722"/>
    <cellStyle name="Input 2 7 2 3 3" xfId="23723"/>
    <cellStyle name="Input 2 7 2 3 3 2" xfId="23724"/>
    <cellStyle name="Input 2 7 2 3 3 3" xfId="23725"/>
    <cellStyle name="Input 2 7 2 3 3 4" xfId="23726"/>
    <cellStyle name="Input 2 7 2 3 4" xfId="23727"/>
    <cellStyle name="Input 2 7 2 3 4 2" xfId="23728"/>
    <cellStyle name="Input 2 7 2 3 4 3" xfId="23729"/>
    <cellStyle name="Input 2 7 2 3 4 4" xfId="23730"/>
    <cellStyle name="Input 2 7 2 3 5" xfId="23731"/>
    <cellStyle name="Input 2 7 2 3 5 2" xfId="23732"/>
    <cellStyle name="Input 2 7 2 3 5 3" xfId="23733"/>
    <cellStyle name="Input 2 7 2 3 5 4" xfId="23734"/>
    <cellStyle name="Input 2 7 2 3 6" xfId="23735"/>
    <cellStyle name="Input 2 7 2 3 6 2" xfId="23736"/>
    <cellStyle name="Input 2 7 2 3 6 3" xfId="23737"/>
    <cellStyle name="Input 2 7 2 3 7" xfId="23738"/>
    <cellStyle name="Input 2 7 2 3 8" xfId="23739"/>
    <cellStyle name="Input 2 7 2 4" xfId="23740"/>
    <cellStyle name="Input 2 7 2 4 2" xfId="23741"/>
    <cellStyle name="Input 2 7 2 4 3" xfId="23742"/>
    <cellStyle name="Input 2 7 2 4 4" xfId="23743"/>
    <cellStyle name="Input 2 7 2 5" xfId="23744"/>
    <cellStyle name="Input 2 7 2 5 2" xfId="23745"/>
    <cellStyle name="Input 2 7 2 5 3" xfId="23746"/>
    <cellStyle name="Input 2 7 2 5 4" xfId="23747"/>
    <cellStyle name="Input 2 7 2 6" xfId="23748"/>
    <cellStyle name="Input 2 7 2 6 2" xfId="23749"/>
    <cellStyle name="Input 2 7 2 6 3" xfId="23750"/>
    <cellStyle name="Input 2 7 2 6 4" xfId="23751"/>
    <cellStyle name="Input 2 7 2 7" xfId="23752"/>
    <cellStyle name="Input 2 7 2 7 2" xfId="23753"/>
    <cellStyle name="Input 2 7 2 7 3" xfId="23754"/>
    <cellStyle name="Input 2 7 2 7 4" xfId="23755"/>
    <cellStyle name="Input 2 7 2 8" xfId="23756"/>
    <cellStyle name="Input 2 7 2 8 2" xfId="23757"/>
    <cellStyle name="Input 2 7 2 8 3" xfId="23758"/>
    <cellStyle name="Input 2 7 2 9" xfId="23759"/>
    <cellStyle name="Input 2 7 3" xfId="23760"/>
    <cellStyle name="Input 2 8" xfId="23761"/>
    <cellStyle name="Input 2 8 2" xfId="23762"/>
    <cellStyle name="Input 2 8 2 10" xfId="23763"/>
    <cellStyle name="Input 2 8 2 2" xfId="23764"/>
    <cellStyle name="Input 2 8 2 2 2" xfId="23765"/>
    <cellStyle name="Input 2 8 2 2 2 2" xfId="23766"/>
    <cellStyle name="Input 2 8 2 2 2 3" xfId="23767"/>
    <cellStyle name="Input 2 8 2 2 2 4" xfId="23768"/>
    <cellStyle name="Input 2 8 2 2 3" xfId="23769"/>
    <cellStyle name="Input 2 8 2 2 3 2" xfId="23770"/>
    <cellStyle name="Input 2 8 2 2 3 3" xfId="23771"/>
    <cellStyle name="Input 2 8 2 2 3 4" xfId="23772"/>
    <cellStyle name="Input 2 8 2 2 4" xfId="23773"/>
    <cellStyle name="Input 2 8 2 2 4 2" xfId="23774"/>
    <cellStyle name="Input 2 8 2 2 4 3" xfId="23775"/>
    <cellStyle name="Input 2 8 2 2 4 4" xfId="23776"/>
    <cellStyle name="Input 2 8 2 2 5" xfId="23777"/>
    <cellStyle name="Input 2 8 2 2 5 2" xfId="23778"/>
    <cellStyle name="Input 2 8 2 2 5 3" xfId="23779"/>
    <cellStyle name="Input 2 8 2 2 5 4" xfId="23780"/>
    <cellStyle name="Input 2 8 2 2 6" xfId="23781"/>
    <cellStyle name="Input 2 8 2 2 6 2" xfId="23782"/>
    <cellStyle name="Input 2 8 2 2 6 3" xfId="23783"/>
    <cellStyle name="Input 2 8 2 2 7" xfId="23784"/>
    <cellStyle name="Input 2 8 2 2 8" xfId="23785"/>
    <cellStyle name="Input 2 8 2 3" xfId="23786"/>
    <cellStyle name="Input 2 8 2 3 2" xfId="23787"/>
    <cellStyle name="Input 2 8 2 3 2 2" xfId="23788"/>
    <cellStyle name="Input 2 8 2 3 2 3" xfId="23789"/>
    <cellStyle name="Input 2 8 2 3 2 4" xfId="23790"/>
    <cellStyle name="Input 2 8 2 3 3" xfId="23791"/>
    <cellStyle name="Input 2 8 2 3 3 2" xfId="23792"/>
    <cellStyle name="Input 2 8 2 3 3 3" xfId="23793"/>
    <cellStyle name="Input 2 8 2 3 3 4" xfId="23794"/>
    <cellStyle name="Input 2 8 2 3 4" xfId="23795"/>
    <cellStyle name="Input 2 8 2 3 4 2" xfId="23796"/>
    <cellStyle name="Input 2 8 2 3 4 3" xfId="23797"/>
    <cellStyle name="Input 2 8 2 3 4 4" xfId="23798"/>
    <cellStyle name="Input 2 8 2 3 5" xfId="23799"/>
    <cellStyle name="Input 2 8 2 3 5 2" xfId="23800"/>
    <cellStyle name="Input 2 8 2 3 5 3" xfId="23801"/>
    <cellStyle name="Input 2 8 2 3 5 4" xfId="23802"/>
    <cellStyle name="Input 2 8 2 3 6" xfId="23803"/>
    <cellStyle name="Input 2 8 2 3 6 2" xfId="23804"/>
    <cellStyle name="Input 2 8 2 3 6 3" xfId="23805"/>
    <cellStyle name="Input 2 8 2 3 7" xfId="23806"/>
    <cellStyle name="Input 2 8 2 3 8" xfId="23807"/>
    <cellStyle name="Input 2 8 2 4" xfId="23808"/>
    <cellStyle name="Input 2 8 2 4 2" xfId="23809"/>
    <cellStyle name="Input 2 8 2 4 3" xfId="23810"/>
    <cellStyle name="Input 2 8 2 4 4" xfId="23811"/>
    <cellStyle name="Input 2 8 2 5" xfId="23812"/>
    <cellStyle name="Input 2 8 2 5 2" xfId="23813"/>
    <cellStyle name="Input 2 8 2 5 3" xfId="23814"/>
    <cellStyle name="Input 2 8 2 5 4" xfId="23815"/>
    <cellStyle name="Input 2 8 2 6" xfId="23816"/>
    <cellStyle name="Input 2 8 2 6 2" xfId="23817"/>
    <cellStyle name="Input 2 8 2 6 3" xfId="23818"/>
    <cellStyle name="Input 2 8 2 6 4" xfId="23819"/>
    <cellStyle name="Input 2 8 2 7" xfId="23820"/>
    <cellStyle name="Input 2 8 2 7 2" xfId="23821"/>
    <cellStyle name="Input 2 8 2 7 3" xfId="23822"/>
    <cellStyle name="Input 2 8 2 7 4" xfId="23823"/>
    <cellStyle name="Input 2 8 2 8" xfId="23824"/>
    <cellStyle name="Input 2 8 2 8 2" xfId="23825"/>
    <cellStyle name="Input 2 8 2 8 3" xfId="23826"/>
    <cellStyle name="Input 2 8 2 9" xfId="23827"/>
    <cellStyle name="Input 2 8 3" xfId="23828"/>
    <cellStyle name="Input 2 9" xfId="23829"/>
    <cellStyle name="Input 2 9 2" xfId="23830"/>
    <cellStyle name="Input 2 9 2 10" xfId="23831"/>
    <cellStyle name="Input 2 9 2 2" xfId="23832"/>
    <cellStyle name="Input 2 9 2 2 2" xfId="23833"/>
    <cellStyle name="Input 2 9 2 2 2 2" xfId="23834"/>
    <cellStyle name="Input 2 9 2 2 2 3" xfId="23835"/>
    <cellStyle name="Input 2 9 2 2 2 4" xfId="23836"/>
    <cellStyle name="Input 2 9 2 2 3" xfId="23837"/>
    <cellStyle name="Input 2 9 2 2 3 2" xfId="23838"/>
    <cellStyle name="Input 2 9 2 2 3 3" xfId="23839"/>
    <cellStyle name="Input 2 9 2 2 3 4" xfId="23840"/>
    <cellStyle name="Input 2 9 2 2 4" xfId="23841"/>
    <cellStyle name="Input 2 9 2 2 4 2" xfId="23842"/>
    <cellStyle name="Input 2 9 2 2 4 3" xfId="23843"/>
    <cellStyle name="Input 2 9 2 2 4 4" xfId="23844"/>
    <cellStyle name="Input 2 9 2 2 5" xfId="23845"/>
    <cellStyle name="Input 2 9 2 2 5 2" xfId="23846"/>
    <cellStyle name="Input 2 9 2 2 5 3" xfId="23847"/>
    <cellStyle name="Input 2 9 2 2 5 4" xfId="23848"/>
    <cellStyle name="Input 2 9 2 2 6" xfId="23849"/>
    <cellStyle name="Input 2 9 2 2 6 2" xfId="23850"/>
    <cellStyle name="Input 2 9 2 2 6 3" xfId="23851"/>
    <cellStyle name="Input 2 9 2 2 7" xfId="23852"/>
    <cellStyle name="Input 2 9 2 2 8" xfId="23853"/>
    <cellStyle name="Input 2 9 2 3" xfId="23854"/>
    <cellStyle name="Input 2 9 2 3 2" xfId="23855"/>
    <cellStyle name="Input 2 9 2 3 2 2" xfId="23856"/>
    <cellStyle name="Input 2 9 2 3 2 3" xfId="23857"/>
    <cellStyle name="Input 2 9 2 3 2 4" xfId="23858"/>
    <cellStyle name="Input 2 9 2 3 3" xfId="23859"/>
    <cellStyle name="Input 2 9 2 3 3 2" xfId="23860"/>
    <cellStyle name="Input 2 9 2 3 3 3" xfId="23861"/>
    <cellStyle name="Input 2 9 2 3 3 4" xfId="23862"/>
    <cellStyle name="Input 2 9 2 3 4" xfId="23863"/>
    <cellStyle name="Input 2 9 2 3 4 2" xfId="23864"/>
    <cellStyle name="Input 2 9 2 3 4 3" xfId="23865"/>
    <cellStyle name="Input 2 9 2 3 4 4" xfId="23866"/>
    <cellStyle name="Input 2 9 2 3 5" xfId="23867"/>
    <cellStyle name="Input 2 9 2 3 5 2" xfId="23868"/>
    <cellStyle name="Input 2 9 2 3 5 3" xfId="23869"/>
    <cellStyle name="Input 2 9 2 3 5 4" xfId="23870"/>
    <cellStyle name="Input 2 9 2 3 6" xfId="23871"/>
    <cellStyle name="Input 2 9 2 3 6 2" xfId="23872"/>
    <cellStyle name="Input 2 9 2 3 6 3" xfId="23873"/>
    <cellStyle name="Input 2 9 2 3 7" xfId="23874"/>
    <cellStyle name="Input 2 9 2 3 8" xfId="23875"/>
    <cellStyle name="Input 2 9 2 4" xfId="23876"/>
    <cellStyle name="Input 2 9 2 4 2" xfId="23877"/>
    <cellStyle name="Input 2 9 2 4 3" xfId="23878"/>
    <cellStyle name="Input 2 9 2 4 4" xfId="23879"/>
    <cellStyle name="Input 2 9 2 5" xfId="23880"/>
    <cellStyle name="Input 2 9 2 5 2" xfId="23881"/>
    <cellStyle name="Input 2 9 2 5 3" xfId="23882"/>
    <cellStyle name="Input 2 9 2 5 4" xfId="23883"/>
    <cellStyle name="Input 2 9 2 6" xfId="23884"/>
    <cellStyle name="Input 2 9 2 6 2" xfId="23885"/>
    <cellStyle name="Input 2 9 2 6 3" xfId="23886"/>
    <cellStyle name="Input 2 9 2 6 4" xfId="23887"/>
    <cellStyle name="Input 2 9 2 7" xfId="23888"/>
    <cellStyle name="Input 2 9 2 7 2" xfId="23889"/>
    <cellStyle name="Input 2 9 2 7 3" xfId="23890"/>
    <cellStyle name="Input 2 9 2 7 4" xfId="23891"/>
    <cellStyle name="Input 2 9 2 8" xfId="23892"/>
    <cellStyle name="Input 2 9 2 8 2" xfId="23893"/>
    <cellStyle name="Input 2 9 2 8 3" xfId="23894"/>
    <cellStyle name="Input 2 9 2 9" xfId="23895"/>
    <cellStyle name="Input 2 9 3" xfId="23896"/>
    <cellStyle name="Input 2_BallGrid" xfId="23897"/>
    <cellStyle name="Input 20" xfId="23898"/>
    <cellStyle name="Input 20 2" xfId="23899"/>
    <cellStyle name="Input 20 2 2" xfId="23900"/>
    <cellStyle name="Input 20 2 2 2" xfId="23901"/>
    <cellStyle name="Input 20 2 2 2 10" xfId="23902"/>
    <cellStyle name="Input 20 2 2 2 2" xfId="23903"/>
    <cellStyle name="Input 20 2 2 2 2 2" xfId="23904"/>
    <cellStyle name="Input 20 2 2 2 2 2 2" xfId="23905"/>
    <cellStyle name="Input 20 2 2 2 2 2 3" xfId="23906"/>
    <cellStyle name="Input 20 2 2 2 2 2 4" xfId="23907"/>
    <cellStyle name="Input 20 2 2 2 2 3" xfId="23908"/>
    <cellStyle name="Input 20 2 2 2 2 3 2" xfId="23909"/>
    <cellStyle name="Input 20 2 2 2 2 3 3" xfId="23910"/>
    <cellStyle name="Input 20 2 2 2 2 3 4" xfId="23911"/>
    <cellStyle name="Input 20 2 2 2 2 4" xfId="23912"/>
    <cellStyle name="Input 20 2 2 2 2 4 2" xfId="23913"/>
    <cellStyle name="Input 20 2 2 2 2 4 3" xfId="23914"/>
    <cellStyle name="Input 20 2 2 2 2 4 4" xfId="23915"/>
    <cellStyle name="Input 20 2 2 2 2 5" xfId="23916"/>
    <cellStyle name="Input 20 2 2 2 2 5 2" xfId="23917"/>
    <cellStyle name="Input 20 2 2 2 2 5 3" xfId="23918"/>
    <cellStyle name="Input 20 2 2 2 2 5 4" xfId="23919"/>
    <cellStyle name="Input 20 2 2 2 2 6" xfId="23920"/>
    <cellStyle name="Input 20 2 2 2 2 6 2" xfId="23921"/>
    <cellStyle name="Input 20 2 2 2 2 6 3" xfId="23922"/>
    <cellStyle name="Input 20 2 2 2 2 7" xfId="23923"/>
    <cellStyle name="Input 20 2 2 2 2 8" xfId="23924"/>
    <cellStyle name="Input 20 2 2 2 3" xfId="23925"/>
    <cellStyle name="Input 20 2 2 2 3 2" xfId="23926"/>
    <cellStyle name="Input 20 2 2 2 3 2 2" xfId="23927"/>
    <cellStyle name="Input 20 2 2 2 3 2 3" xfId="23928"/>
    <cellStyle name="Input 20 2 2 2 3 2 4" xfId="23929"/>
    <cellStyle name="Input 20 2 2 2 3 3" xfId="23930"/>
    <cellStyle name="Input 20 2 2 2 3 3 2" xfId="23931"/>
    <cellStyle name="Input 20 2 2 2 3 3 3" xfId="23932"/>
    <cellStyle name="Input 20 2 2 2 3 3 4" xfId="23933"/>
    <cellStyle name="Input 20 2 2 2 3 4" xfId="23934"/>
    <cellStyle name="Input 20 2 2 2 3 4 2" xfId="23935"/>
    <cellStyle name="Input 20 2 2 2 3 4 3" xfId="23936"/>
    <cellStyle name="Input 20 2 2 2 3 4 4" xfId="23937"/>
    <cellStyle name="Input 20 2 2 2 3 5" xfId="23938"/>
    <cellStyle name="Input 20 2 2 2 3 5 2" xfId="23939"/>
    <cellStyle name="Input 20 2 2 2 3 5 3" xfId="23940"/>
    <cellStyle name="Input 20 2 2 2 3 5 4" xfId="23941"/>
    <cellStyle name="Input 20 2 2 2 3 6" xfId="23942"/>
    <cellStyle name="Input 20 2 2 2 3 6 2" xfId="23943"/>
    <cellStyle name="Input 20 2 2 2 3 6 3" xfId="23944"/>
    <cellStyle name="Input 20 2 2 2 3 7" xfId="23945"/>
    <cellStyle name="Input 20 2 2 2 3 8" xfId="23946"/>
    <cellStyle name="Input 20 2 2 2 4" xfId="23947"/>
    <cellStyle name="Input 20 2 2 2 4 2" xfId="23948"/>
    <cellStyle name="Input 20 2 2 2 4 3" xfId="23949"/>
    <cellStyle name="Input 20 2 2 2 4 4" xfId="23950"/>
    <cellStyle name="Input 20 2 2 2 5" xfId="23951"/>
    <cellStyle name="Input 20 2 2 2 5 2" xfId="23952"/>
    <cellStyle name="Input 20 2 2 2 5 3" xfId="23953"/>
    <cellStyle name="Input 20 2 2 2 5 4" xfId="23954"/>
    <cellStyle name="Input 20 2 2 2 6" xfId="23955"/>
    <cellStyle name="Input 20 2 2 2 6 2" xfId="23956"/>
    <cellStyle name="Input 20 2 2 2 6 3" xfId="23957"/>
    <cellStyle name="Input 20 2 2 2 6 4" xfId="23958"/>
    <cellStyle name="Input 20 2 2 2 7" xfId="23959"/>
    <cellStyle name="Input 20 2 2 2 7 2" xfId="23960"/>
    <cellStyle name="Input 20 2 2 2 7 3" xfId="23961"/>
    <cellStyle name="Input 20 2 2 2 7 4" xfId="23962"/>
    <cellStyle name="Input 20 2 2 2 8" xfId="23963"/>
    <cellStyle name="Input 20 2 2 2 8 2" xfId="23964"/>
    <cellStyle name="Input 20 2 2 2 8 3" xfId="23965"/>
    <cellStyle name="Input 20 2 2 2 9" xfId="23966"/>
    <cellStyle name="Input 20 2 2 3" xfId="23967"/>
    <cellStyle name="Input 20 2 3" xfId="23968"/>
    <cellStyle name="Input 20 2 3 10" xfId="23969"/>
    <cellStyle name="Input 20 2 3 11" xfId="23970"/>
    <cellStyle name="Input 20 2 3 2" xfId="23971"/>
    <cellStyle name="Input 20 2 3 2 2" xfId="23972"/>
    <cellStyle name="Input 20 2 3 2 2 2" xfId="23973"/>
    <cellStyle name="Input 20 2 3 2 2 3" xfId="23974"/>
    <cellStyle name="Input 20 2 3 2 2 4" xfId="23975"/>
    <cellStyle name="Input 20 2 3 2 3" xfId="23976"/>
    <cellStyle name="Input 20 2 3 2 3 2" xfId="23977"/>
    <cellStyle name="Input 20 2 3 2 3 3" xfId="23978"/>
    <cellStyle name="Input 20 2 3 2 3 4" xfId="23979"/>
    <cellStyle name="Input 20 2 3 2 4" xfId="23980"/>
    <cellStyle name="Input 20 2 3 2 4 2" xfId="23981"/>
    <cellStyle name="Input 20 2 3 2 4 3" xfId="23982"/>
    <cellStyle name="Input 20 2 3 2 4 4" xfId="23983"/>
    <cellStyle name="Input 20 2 3 2 5" xfId="23984"/>
    <cellStyle name="Input 20 2 3 2 5 2" xfId="23985"/>
    <cellStyle name="Input 20 2 3 2 5 3" xfId="23986"/>
    <cellStyle name="Input 20 2 3 2 5 4" xfId="23987"/>
    <cellStyle name="Input 20 2 3 2 6" xfId="23988"/>
    <cellStyle name="Input 20 2 3 2 6 2" xfId="23989"/>
    <cellStyle name="Input 20 2 3 2 6 3" xfId="23990"/>
    <cellStyle name="Input 20 2 3 2 7" xfId="23991"/>
    <cellStyle name="Input 20 2 3 2 8" xfId="23992"/>
    <cellStyle name="Input 20 2 3 3" xfId="23993"/>
    <cellStyle name="Input 20 2 3 3 2" xfId="23994"/>
    <cellStyle name="Input 20 2 3 3 2 2" xfId="23995"/>
    <cellStyle name="Input 20 2 3 3 2 3" xfId="23996"/>
    <cellStyle name="Input 20 2 3 3 2 4" xfId="23997"/>
    <cellStyle name="Input 20 2 3 3 3" xfId="23998"/>
    <cellStyle name="Input 20 2 3 3 3 2" xfId="23999"/>
    <cellStyle name="Input 20 2 3 3 3 3" xfId="24000"/>
    <cellStyle name="Input 20 2 3 3 3 4" xfId="24001"/>
    <cellStyle name="Input 20 2 3 3 4" xfId="24002"/>
    <cellStyle name="Input 20 2 3 3 4 2" xfId="24003"/>
    <cellStyle name="Input 20 2 3 3 4 3" xfId="24004"/>
    <cellStyle name="Input 20 2 3 3 4 4" xfId="24005"/>
    <cellStyle name="Input 20 2 3 3 5" xfId="24006"/>
    <cellStyle name="Input 20 2 3 3 5 2" xfId="24007"/>
    <cellStyle name="Input 20 2 3 3 5 3" xfId="24008"/>
    <cellStyle name="Input 20 2 3 3 5 4" xfId="24009"/>
    <cellStyle name="Input 20 2 3 3 6" xfId="24010"/>
    <cellStyle name="Input 20 2 3 3 6 2" xfId="24011"/>
    <cellStyle name="Input 20 2 3 3 6 3" xfId="24012"/>
    <cellStyle name="Input 20 2 3 3 7" xfId="24013"/>
    <cellStyle name="Input 20 2 3 3 8" xfId="24014"/>
    <cellStyle name="Input 20 2 3 4" xfId="24015"/>
    <cellStyle name="Input 20 2 3 4 2" xfId="24016"/>
    <cellStyle name="Input 20 2 3 4 3" xfId="24017"/>
    <cellStyle name="Input 20 2 3 4 4" xfId="24018"/>
    <cellStyle name="Input 20 2 3 5" xfId="24019"/>
    <cellStyle name="Input 20 2 3 5 2" xfId="24020"/>
    <cellStyle name="Input 20 2 3 5 3" xfId="24021"/>
    <cellStyle name="Input 20 2 3 5 4" xfId="24022"/>
    <cellStyle name="Input 20 2 3 6" xfId="24023"/>
    <cellStyle name="Input 20 2 3 6 2" xfId="24024"/>
    <cellStyle name="Input 20 2 3 6 3" xfId="24025"/>
    <cellStyle name="Input 20 2 3 6 4" xfId="24026"/>
    <cellStyle name="Input 20 2 3 7" xfId="24027"/>
    <cellStyle name="Input 20 2 3 7 2" xfId="24028"/>
    <cellStyle name="Input 20 2 3 7 3" xfId="24029"/>
    <cellStyle name="Input 20 2 3 7 4" xfId="24030"/>
    <cellStyle name="Input 20 2 3 8" xfId="24031"/>
    <cellStyle name="Input 20 2 3 8 2" xfId="24032"/>
    <cellStyle name="Input 20 2 3 8 3" xfId="24033"/>
    <cellStyle name="Input 20 2 3 9" xfId="24034"/>
    <cellStyle name="Input 20 2 4" xfId="24035"/>
    <cellStyle name="Input 20 2 5" xfId="24036"/>
    <cellStyle name="Input 20 2_Sheet1" xfId="24037"/>
    <cellStyle name="Input 20 3" xfId="24038"/>
    <cellStyle name="Input 20 3 2" xfId="24039"/>
    <cellStyle name="Input 20 3 2 10" xfId="24040"/>
    <cellStyle name="Input 20 3 2 2" xfId="24041"/>
    <cellStyle name="Input 20 3 2 2 2" xfId="24042"/>
    <cellStyle name="Input 20 3 2 2 2 2" xfId="24043"/>
    <cellStyle name="Input 20 3 2 2 2 3" xfId="24044"/>
    <cellStyle name="Input 20 3 2 2 2 4" xfId="24045"/>
    <cellStyle name="Input 20 3 2 2 3" xfId="24046"/>
    <cellStyle name="Input 20 3 2 2 3 2" xfId="24047"/>
    <cellStyle name="Input 20 3 2 2 3 3" xfId="24048"/>
    <cellStyle name="Input 20 3 2 2 3 4" xfId="24049"/>
    <cellStyle name="Input 20 3 2 2 4" xfId="24050"/>
    <cellStyle name="Input 20 3 2 2 4 2" xfId="24051"/>
    <cellStyle name="Input 20 3 2 2 4 3" xfId="24052"/>
    <cellStyle name="Input 20 3 2 2 4 4" xfId="24053"/>
    <cellStyle name="Input 20 3 2 2 5" xfId="24054"/>
    <cellStyle name="Input 20 3 2 2 5 2" xfId="24055"/>
    <cellStyle name="Input 20 3 2 2 5 3" xfId="24056"/>
    <cellStyle name="Input 20 3 2 2 5 4" xfId="24057"/>
    <cellStyle name="Input 20 3 2 2 6" xfId="24058"/>
    <cellStyle name="Input 20 3 2 2 6 2" xfId="24059"/>
    <cellStyle name="Input 20 3 2 2 6 3" xfId="24060"/>
    <cellStyle name="Input 20 3 2 2 7" xfId="24061"/>
    <cellStyle name="Input 20 3 2 2 8" xfId="24062"/>
    <cellStyle name="Input 20 3 2 3" xfId="24063"/>
    <cellStyle name="Input 20 3 2 3 2" xfId="24064"/>
    <cellStyle name="Input 20 3 2 3 2 2" xfId="24065"/>
    <cellStyle name="Input 20 3 2 3 2 3" xfId="24066"/>
    <cellStyle name="Input 20 3 2 3 2 4" xfId="24067"/>
    <cellStyle name="Input 20 3 2 3 3" xfId="24068"/>
    <cellStyle name="Input 20 3 2 3 3 2" xfId="24069"/>
    <cellStyle name="Input 20 3 2 3 3 3" xfId="24070"/>
    <cellStyle name="Input 20 3 2 3 3 4" xfId="24071"/>
    <cellStyle name="Input 20 3 2 3 4" xfId="24072"/>
    <cellStyle name="Input 20 3 2 3 4 2" xfId="24073"/>
    <cellStyle name="Input 20 3 2 3 4 3" xfId="24074"/>
    <cellStyle name="Input 20 3 2 3 4 4" xfId="24075"/>
    <cellStyle name="Input 20 3 2 3 5" xfId="24076"/>
    <cellStyle name="Input 20 3 2 3 5 2" xfId="24077"/>
    <cellStyle name="Input 20 3 2 3 5 3" xfId="24078"/>
    <cellStyle name="Input 20 3 2 3 5 4" xfId="24079"/>
    <cellStyle name="Input 20 3 2 3 6" xfId="24080"/>
    <cellStyle name="Input 20 3 2 3 6 2" xfId="24081"/>
    <cellStyle name="Input 20 3 2 3 6 3" xfId="24082"/>
    <cellStyle name="Input 20 3 2 3 7" xfId="24083"/>
    <cellStyle name="Input 20 3 2 3 8" xfId="24084"/>
    <cellStyle name="Input 20 3 2 4" xfId="24085"/>
    <cellStyle name="Input 20 3 2 4 2" xfId="24086"/>
    <cellStyle name="Input 20 3 2 4 3" xfId="24087"/>
    <cellStyle name="Input 20 3 2 4 4" xfId="24088"/>
    <cellStyle name="Input 20 3 2 5" xfId="24089"/>
    <cellStyle name="Input 20 3 2 5 2" xfId="24090"/>
    <cellStyle name="Input 20 3 2 5 3" xfId="24091"/>
    <cellStyle name="Input 20 3 2 5 4" xfId="24092"/>
    <cellStyle name="Input 20 3 2 6" xfId="24093"/>
    <cellStyle name="Input 20 3 2 6 2" xfId="24094"/>
    <cellStyle name="Input 20 3 2 6 3" xfId="24095"/>
    <cellStyle name="Input 20 3 2 6 4" xfId="24096"/>
    <cellStyle name="Input 20 3 2 7" xfId="24097"/>
    <cellStyle name="Input 20 3 2 7 2" xfId="24098"/>
    <cellStyle name="Input 20 3 2 7 3" xfId="24099"/>
    <cellStyle name="Input 20 3 2 7 4" xfId="24100"/>
    <cellStyle name="Input 20 3 2 8" xfId="24101"/>
    <cellStyle name="Input 20 3 2 8 2" xfId="24102"/>
    <cellStyle name="Input 20 3 2 8 3" xfId="24103"/>
    <cellStyle name="Input 20 3 2 9" xfId="24104"/>
    <cellStyle name="Input 20 3 3" xfId="24105"/>
    <cellStyle name="Input 20 4" xfId="24106"/>
    <cellStyle name="Input 20 4 10" xfId="24107"/>
    <cellStyle name="Input 20 4 11" xfId="24108"/>
    <cellStyle name="Input 20 4 2" xfId="24109"/>
    <cellStyle name="Input 20 4 2 2" xfId="24110"/>
    <cellStyle name="Input 20 4 2 2 2" xfId="24111"/>
    <cellStyle name="Input 20 4 2 2 3" xfId="24112"/>
    <cellStyle name="Input 20 4 2 2 4" xfId="24113"/>
    <cellStyle name="Input 20 4 2 3" xfId="24114"/>
    <cellStyle name="Input 20 4 2 3 2" xfId="24115"/>
    <cellStyle name="Input 20 4 2 3 3" xfId="24116"/>
    <cellStyle name="Input 20 4 2 3 4" xfId="24117"/>
    <cellStyle name="Input 20 4 2 4" xfId="24118"/>
    <cellStyle name="Input 20 4 2 4 2" xfId="24119"/>
    <cellStyle name="Input 20 4 2 4 3" xfId="24120"/>
    <cellStyle name="Input 20 4 2 4 4" xfId="24121"/>
    <cellStyle name="Input 20 4 2 5" xfId="24122"/>
    <cellStyle name="Input 20 4 2 5 2" xfId="24123"/>
    <cellStyle name="Input 20 4 2 5 3" xfId="24124"/>
    <cellStyle name="Input 20 4 2 5 4" xfId="24125"/>
    <cellStyle name="Input 20 4 2 6" xfId="24126"/>
    <cellStyle name="Input 20 4 2 6 2" xfId="24127"/>
    <cellStyle name="Input 20 4 2 6 3" xfId="24128"/>
    <cellStyle name="Input 20 4 2 7" xfId="24129"/>
    <cellStyle name="Input 20 4 2 8" xfId="24130"/>
    <cellStyle name="Input 20 4 3" xfId="24131"/>
    <cellStyle name="Input 20 4 3 2" xfId="24132"/>
    <cellStyle name="Input 20 4 3 2 2" xfId="24133"/>
    <cellStyle name="Input 20 4 3 2 3" xfId="24134"/>
    <cellStyle name="Input 20 4 3 2 4" xfId="24135"/>
    <cellStyle name="Input 20 4 3 3" xfId="24136"/>
    <cellStyle name="Input 20 4 3 3 2" xfId="24137"/>
    <cellStyle name="Input 20 4 3 3 3" xfId="24138"/>
    <cellStyle name="Input 20 4 3 3 4" xfId="24139"/>
    <cellStyle name="Input 20 4 3 4" xfId="24140"/>
    <cellStyle name="Input 20 4 3 4 2" xfId="24141"/>
    <cellStyle name="Input 20 4 3 4 3" xfId="24142"/>
    <cellStyle name="Input 20 4 3 4 4" xfId="24143"/>
    <cellStyle name="Input 20 4 3 5" xfId="24144"/>
    <cellStyle name="Input 20 4 3 5 2" xfId="24145"/>
    <cellStyle name="Input 20 4 3 5 3" xfId="24146"/>
    <cellStyle name="Input 20 4 3 5 4" xfId="24147"/>
    <cellStyle name="Input 20 4 3 6" xfId="24148"/>
    <cellStyle name="Input 20 4 3 6 2" xfId="24149"/>
    <cellStyle name="Input 20 4 3 6 3" xfId="24150"/>
    <cellStyle name="Input 20 4 3 7" xfId="24151"/>
    <cellStyle name="Input 20 4 3 8" xfId="24152"/>
    <cellStyle name="Input 20 4 4" xfId="24153"/>
    <cellStyle name="Input 20 4 4 2" xfId="24154"/>
    <cellStyle name="Input 20 4 4 3" xfId="24155"/>
    <cellStyle name="Input 20 4 4 4" xfId="24156"/>
    <cellStyle name="Input 20 4 5" xfId="24157"/>
    <cellStyle name="Input 20 4 5 2" xfId="24158"/>
    <cellStyle name="Input 20 4 5 3" xfId="24159"/>
    <cellStyle name="Input 20 4 5 4" xfId="24160"/>
    <cellStyle name="Input 20 4 6" xfId="24161"/>
    <cellStyle name="Input 20 4 6 2" xfId="24162"/>
    <cellStyle name="Input 20 4 6 3" xfId="24163"/>
    <cellStyle name="Input 20 4 6 4" xfId="24164"/>
    <cellStyle name="Input 20 4 7" xfId="24165"/>
    <cellStyle name="Input 20 4 7 2" xfId="24166"/>
    <cellStyle name="Input 20 4 7 3" xfId="24167"/>
    <cellStyle name="Input 20 4 7 4" xfId="24168"/>
    <cellStyle name="Input 20 4 8" xfId="24169"/>
    <cellStyle name="Input 20 4 8 2" xfId="24170"/>
    <cellStyle name="Input 20 4 8 3" xfId="24171"/>
    <cellStyle name="Input 20 4 9" xfId="24172"/>
    <cellStyle name="Input 20 5" xfId="24173"/>
    <cellStyle name="Input 20 6" xfId="24174"/>
    <cellStyle name="Input 20_Sheet1" xfId="24175"/>
    <cellStyle name="Input 21" xfId="24176"/>
    <cellStyle name="Input 21 2" xfId="24177"/>
    <cellStyle name="Input 21 2 2" xfId="24178"/>
    <cellStyle name="Input 21 2 2 2" xfId="24179"/>
    <cellStyle name="Input 21 2 2 2 10" xfId="24180"/>
    <cellStyle name="Input 21 2 2 2 2" xfId="24181"/>
    <cellStyle name="Input 21 2 2 2 2 2" xfId="24182"/>
    <cellStyle name="Input 21 2 2 2 2 2 2" xfId="24183"/>
    <cellStyle name="Input 21 2 2 2 2 2 3" xfId="24184"/>
    <cellStyle name="Input 21 2 2 2 2 2 4" xfId="24185"/>
    <cellStyle name="Input 21 2 2 2 2 3" xfId="24186"/>
    <cellStyle name="Input 21 2 2 2 2 3 2" xfId="24187"/>
    <cellStyle name="Input 21 2 2 2 2 3 3" xfId="24188"/>
    <cellStyle name="Input 21 2 2 2 2 3 4" xfId="24189"/>
    <cellStyle name="Input 21 2 2 2 2 4" xfId="24190"/>
    <cellStyle name="Input 21 2 2 2 2 4 2" xfId="24191"/>
    <cellStyle name="Input 21 2 2 2 2 4 3" xfId="24192"/>
    <cellStyle name="Input 21 2 2 2 2 4 4" xfId="24193"/>
    <cellStyle name="Input 21 2 2 2 2 5" xfId="24194"/>
    <cellStyle name="Input 21 2 2 2 2 5 2" xfId="24195"/>
    <cellStyle name="Input 21 2 2 2 2 5 3" xfId="24196"/>
    <cellStyle name="Input 21 2 2 2 2 5 4" xfId="24197"/>
    <cellStyle name="Input 21 2 2 2 2 6" xfId="24198"/>
    <cellStyle name="Input 21 2 2 2 2 6 2" xfId="24199"/>
    <cellStyle name="Input 21 2 2 2 2 6 3" xfId="24200"/>
    <cellStyle name="Input 21 2 2 2 2 7" xfId="24201"/>
    <cellStyle name="Input 21 2 2 2 2 8" xfId="24202"/>
    <cellStyle name="Input 21 2 2 2 3" xfId="24203"/>
    <cellStyle name="Input 21 2 2 2 3 2" xfId="24204"/>
    <cellStyle name="Input 21 2 2 2 3 2 2" xfId="24205"/>
    <cellStyle name="Input 21 2 2 2 3 2 3" xfId="24206"/>
    <cellStyle name="Input 21 2 2 2 3 2 4" xfId="24207"/>
    <cellStyle name="Input 21 2 2 2 3 3" xfId="24208"/>
    <cellStyle name="Input 21 2 2 2 3 3 2" xfId="24209"/>
    <cellStyle name="Input 21 2 2 2 3 3 3" xfId="24210"/>
    <cellStyle name="Input 21 2 2 2 3 3 4" xfId="24211"/>
    <cellStyle name="Input 21 2 2 2 3 4" xfId="24212"/>
    <cellStyle name="Input 21 2 2 2 3 4 2" xfId="24213"/>
    <cellStyle name="Input 21 2 2 2 3 4 3" xfId="24214"/>
    <cellStyle name="Input 21 2 2 2 3 4 4" xfId="24215"/>
    <cellStyle name="Input 21 2 2 2 3 5" xfId="24216"/>
    <cellStyle name="Input 21 2 2 2 3 5 2" xfId="24217"/>
    <cellStyle name="Input 21 2 2 2 3 5 3" xfId="24218"/>
    <cellStyle name="Input 21 2 2 2 3 5 4" xfId="24219"/>
    <cellStyle name="Input 21 2 2 2 3 6" xfId="24220"/>
    <cellStyle name="Input 21 2 2 2 3 6 2" xfId="24221"/>
    <cellStyle name="Input 21 2 2 2 3 6 3" xfId="24222"/>
    <cellStyle name="Input 21 2 2 2 3 7" xfId="24223"/>
    <cellStyle name="Input 21 2 2 2 3 8" xfId="24224"/>
    <cellStyle name="Input 21 2 2 2 4" xfId="24225"/>
    <cellStyle name="Input 21 2 2 2 4 2" xfId="24226"/>
    <cellStyle name="Input 21 2 2 2 4 3" xfId="24227"/>
    <cellStyle name="Input 21 2 2 2 4 4" xfId="24228"/>
    <cellStyle name="Input 21 2 2 2 5" xfId="24229"/>
    <cellStyle name="Input 21 2 2 2 5 2" xfId="24230"/>
    <cellStyle name="Input 21 2 2 2 5 3" xfId="24231"/>
    <cellStyle name="Input 21 2 2 2 5 4" xfId="24232"/>
    <cellStyle name="Input 21 2 2 2 6" xfId="24233"/>
    <cellStyle name="Input 21 2 2 2 6 2" xfId="24234"/>
    <cellStyle name="Input 21 2 2 2 6 3" xfId="24235"/>
    <cellStyle name="Input 21 2 2 2 6 4" xfId="24236"/>
    <cellStyle name="Input 21 2 2 2 7" xfId="24237"/>
    <cellStyle name="Input 21 2 2 2 7 2" xfId="24238"/>
    <cellStyle name="Input 21 2 2 2 7 3" xfId="24239"/>
    <cellStyle name="Input 21 2 2 2 7 4" xfId="24240"/>
    <cellStyle name="Input 21 2 2 2 8" xfId="24241"/>
    <cellStyle name="Input 21 2 2 2 8 2" xfId="24242"/>
    <cellStyle name="Input 21 2 2 2 8 3" xfId="24243"/>
    <cellStyle name="Input 21 2 2 2 9" xfId="24244"/>
    <cellStyle name="Input 21 2 2 3" xfId="24245"/>
    <cellStyle name="Input 21 2 3" xfId="24246"/>
    <cellStyle name="Input 21 2 3 10" xfId="24247"/>
    <cellStyle name="Input 21 2 3 11" xfId="24248"/>
    <cellStyle name="Input 21 2 3 2" xfId="24249"/>
    <cellStyle name="Input 21 2 3 2 2" xfId="24250"/>
    <cellStyle name="Input 21 2 3 2 2 2" xfId="24251"/>
    <cellStyle name="Input 21 2 3 2 2 3" xfId="24252"/>
    <cellStyle name="Input 21 2 3 2 2 4" xfId="24253"/>
    <cellStyle name="Input 21 2 3 2 3" xfId="24254"/>
    <cellStyle name="Input 21 2 3 2 3 2" xfId="24255"/>
    <cellStyle name="Input 21 2 3 2 3 3" xfId="24256"/>
    <cellStyle name="Input 21 2 3 2 3 4" xfId="24257"/>
    <cellStyle name="Input 21 2 3 2 4" xfId="24258"/>
    <cellStyle name="Input 21 2 3 2 4 2" xfId="24259"/>
    <cellStyle name="Input 21 2 3 2 4 3" xfId="24260"/>
    <cellStyle name="Input 21 2 3 2 4 4" xfId="24261"/>
    <cellStyle name="Input 21 2 3 2 5" xfId="24262"/>
    <cellStyle name="Input 21 2 3 2 5 2" xfId="24263"/>
    <cellStyle name="Input 21 2 3 2 5 3" xfId="24264"/>
    <cellStyle name="Input 21 2 3 2 5 4" xfId="24265"/>
    <cellStyle name="Input 21 2 3 2 6" xfId="24266"/>
    <cellStyle name="Input 21 2 3 2 6 2" xfId="24267"/>
    <cellStyle name="Input 21 2 3 2 6 3" xfId="24268"/>
    <cellStyle name="Input 21 2 3 2 7" xfId="24269"/>
    <cellStyle name="Input 21 2 3 2 8" xfId="24270"/>
    <cellStyle name="Input 21 2 3 3" xfId="24271"/>
    <cellStyle name="Input 21 2 3 3 2" xfId="24272"/>
    <cellStyle name="Input 21 2 3 3 2 2" xfId="24273"/>
    <cellStyle name="Input 21 2 3 3 2 3" xfId="24274"/>
    <cellStyle name="Input 21 2 3 3 2 4" xfId="24275"/>
    <cellStyle name="Input 21 2 3 3 3" xfId="24276"/>
    <cellStyle name="Input 21 2 3 3 3 2" xfId="24277"/>
    <cellStyle name="Input 21 2 3 3 3 3" xfId="24278"/>
    <cellStyle name="Input 21 2 3 3 3 4" xfId="24279"/>
    <cellStyle name="Input 21 2 3 3 4" xfId="24280"/>
    <cellStyle name="Input 21 2 3 3 4 2" xfId="24281"/>
    <cellStyle name="Input 21 2 3 3 4 3" xfId="24282"/>
    <cellStyle name="Input 21 2 3 3 4 4" xfId="24283"/>
    <cellStyle name="Input 21 2 3 3 5" xfId="24284"/>
    <cellStyle name="Input 21 2 3 3 5 2" xfId="24285"/>
    <cellStyle name="Input 21 2 3 3 5 3" xfId="24286"/>
    <cellStyle name="Input 21 2 3 3 5 4" xfId="24287"/>
    <cellStyle name="Input 21 2 3 3 6" xfId="24288"/>
    <cellStyle name="Input 21 2 3 3 6 2" xfId="24289"/>
    <cellStyle name="Input 21 2 3 3 6 3" xfId="24290"/>
    <cellStyle name="Input 21 2 3 3 7" xfId="24291"/>
    <cellStyle name="Input 21 2 3 3 8" xfId="24292"/>
    <cellStyle name="Input 21 2 3 4" xfId="24293"/>
    <cellStyle name="Input 21 2 3 4 2" xfId="24294"/>
    <cellStyle name="Input 21 2 3 4 3" xfId="24295"/>
    <cellStyle name="Input 21 2 3 4 4" xfId="24296"/>
    <cellStyle name="Input 21 2 3 5" xfId="24297"/>
    <cellStyle name="Input 21 2 3 5 2" xfId="24298"/>
    <cellStyle name="Input 21 2 3 5 3" xfId="24299"/>
    <cellStyle name="Input 21 2 3 5 4" xfId="24300"/>
    <cellStyle name="Input 21 2 3 6" xfId="24301"/>
    <cellStyle name="Input 21 2 3 6 2" xfId="24302"/>
    <cellStyle name="Input 21 2 3 6 3" xfId="24303"/>
    <cellStyle name="Input 21 2 3 6 4" xfId="24304"/>
    <cellStyle name="Input 21 2 3 7" xfId="24305"/>
    <cellStyle name="Input 21 2 3 7 2" xfId="24306"/>
    <cellStyle name="Input 21 2 3 7 3" xfId="24307"/>
    <cellStyle name="Input 21 2 3 7 4" xfId="24308"/>
    <cellStyle name="Input 21 2 3 8" xfId="24309"/>
    <cellStyle name="Input 21 2 3 8 2" xfId="24310"/>
    <cellStyle name="Input 21 2 3 8 3" xfId="24311"/>
    <cellStyle name="Input 21 2 3 9" xfId="24312"/>
    <cellStyle name="Input 21 2 4" xfId="24313"/>
    <cellStyle name="Input 21 2 5" xfId="24314"/>
    <cellStyle name="Input 21 2_Sheet1" xfId="24315"/>
    <cellStyle name="Input 21 3" xfId="24316"/>
    <cellStyle name="Input 21 3 2" xfId="24317"/>
    <cellStyle name="Input 21 3 2 10" xfId="24318"/>
    <cellStyle name="Input 21 3 2 2" xfId="24319"/>
    <cellStyle name="Input 21 3 2 2 2" xfId="24320"/>
    <cellStyle name="Input 21 3 2 2 2 2" xfId="24321"/>
    <cellStyle name="Input 21 3 2 2 2 3" xfId="24322"/>
    <cellStyle name="Input 21 3 2 2 2 4" xfId="24323"/>
    <cellStyle name="Input 21 3 2 2 3" xfId="24324"/>
    <cellStyle name="Input 21 3 2 2 3 2" xfId="24325"/>
    <cellStyle name="Input 21 3 2 2 3 3" xfId="24326"/>
    <cellStyle name="Input 21 3 2 2 3 4" xfId="24327"/>
    <cellStyle name="Input 21 3 2 2 4" xfId="24328"/>
    <cellStyle name="Input 21 3 2 2 4 2" xfId="24329"/>
    <cellStyle name="Input 21 3 2 2 4 3" xfId="24330"/>
    <cellStyle name="Input 21 3 2 2 4 4" xfId="24331"/>
    <cellStyle name="Input 21 3 2 2 5" xfId="24332"/>
    <cellStyle name="Input 21 3 2 2 5 2" xfId="24333"/>
    <cellStyle name="Input 21 3 2 2 5 3" xfId="24334"/>
    <cellStyle name="Input 21 3 2 2 5 4" xfId="24335"/>
    <cellStyle name="Input 21 3 2 2 6" xfId="24336"/>
    <cellStyle name="Input 21 3 2 2 6 2" xfId="24337"/>
    <cellStyle name="Input 21 3 2 2 6 3" xfId="24338"/>
    <cellStyle name="Input 21 3 2 2 7" xfId="24339"/>
    <cellStyle name="Input 21 3 2 2 8" xfId="24340"/>
    <cellStyle name="Input 21 3 2 3" xfId="24341"/>
    <cellStyle name="Input 21 3 2 3 2" xfId="24342"/>
    <cellStyle name="Input 21 3 2 3 2 2" xfId="24343"/>
    <cellStyle name="Input 21 3 2 3 2 3" xfId="24344"/>
    <cellStyle name="Input 21 3 2 3 2 4" xfId="24345"/>
    <cellStyle name="Input 21 3 2 3 3" xfId="24346"/>
    <cellStyle name="Input 21 3 2 3 3 2" xfId="24347"/>
    <cellStyle name="Input 21 3 2 3 3 3" xfId="24348"/>
    <cellStyle name="Input 21 3 2 3 3 4" xfId="24349"/>
    <cellStyle name="Input 21 3 2 3 4" xfId="24350"/>
    <cellStyle name="Input 21 3 2 3 4 2" xfId="24351"/>
    <cellStyle name="Input 21 3 2 3 4 3" xfId="24352"/>
    <cellStyle name="Input 21 3 2 3 4 4" xfId="24353"/>
    <cellStyle name="Input 21 3 2 3 5" xfId="24354"/>
    <cellStyle name="Input 21 3 2 3 5 2" xfId="24355"/>
    <cellStyle name="Input 21 3 2 3 5 3" xfId="24356"/>
    <cellStyle name="Input 21 3 2 3 5 4" xfId="24357"/>
    <cellStyle name="Input 21 3 2 3 6" xfId="24358"/>
    <cellStyle name="Input 21 3 2 3 6 2" xfId="24359"/>
    <cellStyle name="Input 21 3 2 3 6 3" xfId="24360"/>
    <cellStyle name="Input 21 3 2 3 7" xfId="24361"/>
    <cellStyle name="Input 21 3 2 3 8" xfId="24362"/>
    <cellStyle name="Input 21 3 2 4" xfId="24363"/>
    <cellStyle name="Input 21 3 2 4 2" xfId="24364"/>
    <cellStyle name="Input 21 3 2 4 3" xfId="24365"/>
    <cellStyle name="Input 21 3 2 4 4" xfId="24366"/>
    <cellStyle name="Input 21 3 2 5" xfId="24367"/>
    <cellStyle name="Input 21 3 2 5 2" xfId="24368"/>
    <cellStyle name="Input 21 3 2 5 3" xfId="24369"/>
    <cellStyle name="Input 21 3 2 5 4" xfId="24370"/>
    <cellStyle name="Input 21 3 2 6" xfId="24371"/>
    <cellStyle name="Input 21 3 2 6 2" xfId="24372"/>
    <cellStyle name="Input 21 3 2 6 3" xfId="24373"/>
    <cellStyle name="Input 21 3 2 6 4" xfId="24374"/>
    <cellStyle name="Input 21 3 2 7" xfId="24375"/>
    <cellStyle name="Input 21 3 2 7 2" xfId="24376"/>
    <cellStyle name="Input 21 3 2 7 3" xfId="24377"/>
    <cellStyle name="Input 21 3 2 7 4" xfId="24378"/>
    <cellStyle name="Input 21 3 2 8" xfId="24379"/>
    <cellStyle name="Input 21 3 2 8 2" xfId="24380"/>
    <cellStyle name="Input 21 3 2 8 3" xfId="24381"/>
    <cellStyle name="Input 21 3 2 9" xfId="24382"/>
    <cellStyle name="Input 21 3 3" xfId="24383"/>
    <cellStyle name="Input 21 4" xfId="24384"/>
    <cellStyle name="Input 21 4 10" xfId="24385"/>
    <cellStyle name="Input 21 4 11" xfId="24386"/>
    <cellStyle name="Input 21 4 2" xfId="24387"/>
    <cellStyle name="Input 21 4 2 2" xfId="24388"/>
    <cellStyle name="Input 21 4 2 2 2" xfId="24389"/>
    <cellStyle name="Input 21 4 2 2 3" xfId="24390"/>
    <cellStyle name="Input 21 4 2 2 4" xfId="24391"/>
    <cellStyle name="Input 21 4 2 3" xfId="24392"/>
    <cellStyle name="Input 21 4 2 3 2" xfId="24393"/>
    <cellStyle name="Input 21 4 2 3 3" xfId="24394"/>
    <cellStyle name="Input 21 4 2 3 4" xfId="24395"/>
    <cellStyle name="Input 21 4 2 4" xfId="24396"/>
    <cellStyle name="Input 21 4 2 4 2" xfId="24397"/>
    <cellStyle name="Input 21 4 2 4 3" xfId="24398"/>
    <cellStyle name="Input 21 4 2 4 4" xfId="24399"/>
    <cellStyle name="Input 21 4 2 5" xfId="24400"/>
    <cellStyle name="Input 21 4 2 5 2" xfId="24401"/>
    <cellStyle name="Input 21 4 2 5 3" xfId="24402"/>
    <cellStyle name="Input 21 4 2 5 4" xfId="24403"/>
    <cellStyle name="Input 21 4 2 6" xfId="24404"/>
    <cellStyle name="Input 21 4 2 6 2" xfId="24405"/>
    <cellStyle name="Input 21 4 2 6 3" xfId="24406"/>
    <cellStyle name="Input 21 4 2 7" xfId="24407"/>
    <cellStyle name="Input 21 4 2 8" xfId="24408"/>
    <cellStyle name="Input 21 4 3" xfId="24409"/>
    <cellStyle name="Input 21 4 3 2" xfId="24410"/>
    <cellStyle name="Input 21 4 3 2 2" xfId="24411"/>
    <cellStyle name="Input 21 4 3 2 3" xfId="24412"/>
    <cellStyle name="Input 21 4 3 2 4" xfId="24413"/>
    <cellStyle name="Input 21 4 3 3" xfId="24414"/>
    <cellStyle name="Input 21 4 3 3 2" xfId="24415"/>
    <cellStyle name="Input 21 4 3 3 3" xfId="24416"/>
    <cellStyle name="Input 21 4 3 3 4" xfId="24417"/>
    <cellStyle name="Input 21 4 3 4" xfId="24418"/>
    <cellStyle name="Input 21 4 3 4 2" xfId="24419"/>
    <cellStyle name="Input 21 4 3 4 3" xfId="24420"/>
    <cellStyle name="Input 21 4 3 4 4" xfId="24421"/>
    <cellStyle name="Input 21 4 3 5" xfId="24422"/>
    <cellStyle name="Input 21 4 3 5 2" xfId="24423"/>
    <cellStyle name="Input 21 4 3 5 3" xfId="24424"/>
    <cellStyle name="Input 21 4 3 5 4" xfId="24425"/>
    <cellStyle name="Input 21 4 3 6" xfId="24426"/>
    <cellStyle name="Input 21 4 3 6 2" xfId="24427"/>
    <cellStyle name="Input 21 4 3 6 3" xfId="24428"/>
    <cellStyle name="Input 21 4 3 7" xfId="24429"/>
    <cellStyle name="Input 21 4 3 8" xfId="24430"/>
    <cellStyle name="Input 21 4 4" xfId="24431"/>
    <cellStyle name="Input 21 4 4 2" xfId="24432"/>
    <cellStyle name="Input 21 4 4 3" xfId="24433"/>
    <cellStyle name="Input 21 4 4 4" xfId="24434"/>
    <cellStyle name="Input 21 4 5" xfId="24435"/>
    <cellStyle name="Input 21 4 5 2" xfId="24436"/>
    <cellStyle name="Input 21 4 5 3" xfId="24437"/>
    <cellStyle name="Input 21 4 5 4" xfId="24438"/>
    <cellStyle name="Input 21 4 6" xfId="24439"/>
    <cellStyle name="Input 21 4 6 2" xfId="24440"/>
    <cellStyle name="Input 21 4 6 3" xfId="24441"/>
    <cellStyle name="Input 21 4 6 4" xfId="24442"/>
    <cellStyle name="Input 21 4 7" xfId="24443"/>
    <cellStyle name="Input 21 4 7 2" xfId="24444"/>
    <cellStyle name="Input 21 4 7 3" xfId="24445"/>
    <cellStyle name="Input 21 4 7 4" xfId="24446"/>
    <cellStyle name="Input 21 4 8" xfId="24447"/>
    <cellStyle name="Input 21 4 8 2" xfId="24448"/>
    <cellStyle name="Input 21 4 8 3" xfId="24449"/>
    <cellStyle name="Input 21 4 9" xfId="24450"/>
    <cellStyle name="Input 21 5" xfId="24451"/>
    <cellStyle name="Input 21 6" xfId="24452"/>
    <cellStyle name="Input 21_Sheet1" xfId="24453"/>
    <cellStyle name="Input 22" xfId="24454"/>
    <cellStyle name="Input 22 2" xfId="24455"/>
    <cellStyle name="Input 22 2 2" xfId="24456"/>
    <cellStyle name="Input 22 2 2 2" xfId="24457"/>
    <cellStyle name="Input 22 2 2 2 10" xfId="24458"/>
    <cellStyle name="Input 22 2 2 2 2" xfId="24459"/>
    <cellStyle name="Input 22 2 2 2 2 2" xfId="24460"/>
    <cellStyle name="Input 22 2 2 2 2 2 2" xfId="24461"/>
    <cellStyle name="Input 22 2 2 2 2 2 3" xfId="24462"/>
    <cellStyle name="Input 22 2 2 2 2 2 4" xfId="24463"/>
    <cellStyle name="Input 22 2 2 2 2 3" xfId="24464"/>
    <cellStyle name="Input 22 2 2 2 2 3 2" xfId="24465"/>
    <cellStyle name="Input 22 2 2 2 2 3 3" xfId="24466"/>
    <cellStyle name="Input 22 2 2 2 2 3 4" xfId="24467"/>
    <cellStyle name="Input 22 2 2 2 2 4" xfId="24468"/>
    <cellStyle name="Input 22 2 2 2 2 4 2" xfId="24469"/>
    <cellStyle name="Input 22 2 2 2 2 4 3" xfId="24470"/>
    <cellStyle name="Input 22 2 2 2 2 4 4" xfId="24471"/>
    <cellStyle name="Input 22 2 2 2 2 5" xfId="24472"/>
    <cellStyle name="Input 22 2 2 2 2 5 2" xfId="24473"/>
    <cellStyle name="Input 22 2 2 2 2 5 3" xfId="24474"/>
    <cellStyle name="Input 22 2 2 2 2 5 4" xfId="24475"/>
    <cellStyle name="Input 22 2 2 2 2 6" xfId="24476"/>
    <cellStyle name="Input 22 2 2 2 2 6 2" xfId="24477"/>
    <cellStyle name="Input 22 2 2 2 2 6 3" xfId="24478"/>
    <cellStyle name="Input 22 2 2 2 2 7" xfId="24479"/>
    <cellStyle name="Input 22 2 2 2 2 8" xfId="24480"/>
    <cellStyle name="Input 22 2 2 2 3" xfId="24481"/>
    <cellStyle name="Input 22 2 2 2 3 2" xfId="24482"/>
    <cellStyle name="Input 22 2 2 2 3 2 2" xfId="24483"/>
    <cellStyle name="Input 22 2 2 2 3 2 3" xfId="24484"/>
    <cellStyle name="Input 22 2 2 2 3 2 4" xfId="24485"/>
    <cellStyle name="Input 22 2 2 2 3 3" xfId="24486"/>
    <cellStyle name="Input 22 2 2 2 3 3 2" xfId="24487"/>
    <cellStyle name="Input 22 2 2 2 3 3 3" xfId="24488"/>
    <cellStyle name="Input 22 2 2 2 3 3 4" xfId="24489"/>
    <cellStyle name="Input 22 2 2 2 3 4" xfId="24490"/>
    <cellStyle name="Input 22 2 2 2 3 4 2" xfId="24491"/>
    <cellStyle name="Input 22 2 2 2 3 4 3" xfId="24492"/>
    <cellStyle name="Input 22 2 2 2 3 4 4" xfId="24493"/>
    <cellStyle name="Input 22 2 2 2 3 5" xfId="24494"/>
    <cellStyle name="Input 22 2 2 2 3 5 2" xfId="24495"/>
    <cellStyle name="Input 22 2 2 2 3 5 3" xfId="24496"/>
    <cellStyle name="Input 22 2 2 2 3 5 4" xfId="24497"/>
    <cellStyle name="Input 22 2 2 2 3 6" xfId="24498"/>
    <cellStyle name="Input 22 2 2 2 3 6 2" xfId="24499"/>
    <cellStyle name="Input 22 2 2 2 3 6 3" xfId="24500"/>
    <cellStyle name="Input 22 2 2 2 3 7" xfId="24501"/>
    <cellStyle name="Input 22 2 2 2 3 8" xfId="24502"/>
    <cellStyle name="Input 22 2 2 2 4" xfId="24503"/>
    <cellStyle name="Input 22 2 2 2 4 2" xfId="24504"/>
    <cellStyle name="Input 22 2 2 2 4 3" xfId="24505"/>
    <cellStyle name="Input 22 2 2 2 4 4" xfId="24506"/>
    <cellStyle name="Input 22 2 2 2 5" xfId="24507"/>
    <cellStyle name="Input 22 2 2 2 5 2" xfId="24508"/>
    <cellStyle name="Input 22 2 2 2 5 3" xfId="24509"/>
    <cellStyle name="Input 22 2 2 2 5 4" xfId="24510"/>
    <cellStyle name="Input 22 2 2 2 6" xfId="24511"/>
    <cellStyle name="Input 22 2 2 2 6 2" xfId="24512"/>
    <cellStyle name="Input 22 2 2 2 6 3" xfId="24513"/>
    <cellStyle name="Input 22 2 2 2 6 4" xfId="24514"/>
    <cellStyle name="Input 22 2 2 2 7" xfId="24515"/>
    <cellStyle name="Input 22 2 2 2 7 2" xfId="24516"/>
    <cellStyle name="Input 22 2 2 2 7 3" xfId="24517"/>
    <cellStyle name="Input 22 2 2 2 7 4" xfId="24518"/>
    <cellStyle name="Input 22 2 2 2 8" xfId="24519"/>
    <cellStyle name="Input 22 2 2 2 8 2" xfId="24520"/>
    <cellStyle name="Input 22 2 2 2 8 3" xfId="24521"/>
    <cellStyle name="Input 22 2 2 2 9" xfId="24522"/>
    <cellStyle name="Input 22 2 2 3" xfId="24523"/>
    <cellStyle name="Input 22 2 3" xfId="24524"/>
    <cellStyle name="Input 22 2 3 10" xfId="24525"/>
    <cellStyle name="Input 22 2 3 11" xfId="24526"/>
    <cellStyle name="Input 22 2 3 2" xfId="24527"/>
    <cellStyle name="Input 22 2 3 2 2" xfId="24528"/>
    <cellStyle name="Input 22 2 3 2 2 2" xfId="24529"/>
    <cellStyle name="Input 22 2 3 2 2 3" xfId="24530"/>
    <cellStyle name="Input 22 2 3 2 2 4" xfId="24531"/>
    <cellStyle name="Input 22 2 3 2 3" xfId="24532"/>
    <cellStyle name="Input 22 2 3 2 3 2" xfId="24533"/>
    <cellStyle name="Input 22 2 3 2 3 3" xfId="24534"/>
    <cellStyle name="Input 22 2 3 2 3 4" xfId="24535"/>
    <cellStyle name="Input 22 2 3 2 4" xfId="24536"/>
    <cellStyle name="Input 22 2 3 2 4 2" xfId="24537"/>
    <cellStyle name="Input 22 2 3 2 4 3" xfId="24538"/>
    <cellStyle name="Input 22 2 3 2 4 4" xfId="24539"/>
    <cellStyle name="Input 22 2 3 2 5" xfId="24540"/>
    <cellStyle name="Input 22 2 3 2 5 2" xfId="24541"/>
    <cellStyle name="Input 22 2 3 2 5 3" xfId="24542"/>
    <cellStyle name="Input 22 2 3 2 5 4" xfId="24543"/>
    <cellStyle name="Input 22 2 3 2 6" xfId="24544"/>
    <cellStyle name="Input 22 2 3 2 6 2" xfId="24545"/>
    <cellStyle name="Input 22 2 3 2 6 3" xfId="24546"/>
    <cellStyle name="Input 22 2 3 2 7" xfId="24547"/>
    <cellStyle name="Input 22 2 3 2 8" xfId="24548"/>
    <cellStyle name="Input 22 2 3 3" xfId="24549"/>
    <cellStyle name="Input 22 2 3 3 2" xfId="24550"/>
    <cellStyle name="Input 22 2 3 3 2 2" xfId="24551"/>
    <cellStyle name="Input 22 2 3 3 2 3" xfId="24552"/>
    <cellStyle name="Input 22 2 3 3 2 4" xfId="24553"/>
    <cellStyle name="Input 22 2 3 3 3" xfId="24554"/>
    <cellStyle name="Input 22 2 3 3 3 2" xfId="24555"/>
    <cellStyle name="Input 22 2 3 3 3 3" xfId="24556"/>
    <cellStyle name="Input 22 2 3 3 3 4" xfId="24557"/>
    <cellStyle name="Input 22 2 3 3 4" xfId="24558"/>
    <cellStyle name="Input 22 2 3 3 4 2" xfId="24559"/>
    <cellStyle name="Input 22 2 3 3 4 3" xfId="24560"/>
    <cellStyle name="Input 22 2 3 3 4 4" xfId="24561"/>
    <cellStyle name="Input 22 2 3 3 5" xfId="24562"/>
    <cellStyle name="Input 22 2 3 3 5 2" xfId="24563"/>
    <cellStyle name="Input 22 2 3 3 5 3" xfId="24564"/>
    <cellStyle name="Input 22 2 3 3 5 4" xfId="24565"/>
    <cellStyle name="Input 22 2 3 3 6" xfId="24566"/>
    <cellStyle name="Input 22 2 3 3 6 2" xfId="24567"/>
    <cellStyle name="Input 22 2 3 3 6 3" xfId="24568"/>
    <cellStyle name="Input 22 2 3 3 7" xfId="24569"/>
    <cellStyle name="Input 22 2 3 3 8" xfId="24570"/>
    <cellStyle name="Input 22 2 3 4" xfId="24571"/>
    <cellStyle name="Input 22 2 3 4 2" xfId="24572"/>
    <cellStyle name="Input 22 2 3 4 3" xfId="24573"/>
    <cellStyle name="Input 22 2 3 4 4" xfId="24574"/>
    <cellStyle name="Input 22 2 3 5" xfId="24575"/>
    <cellStyle name="Input 22 2 3 5 2" xfId="24576"/>
    <cellStyle name="Input 22 2 3 5 3" xfId="24577"/>
    <cellStyle name="Input 22 2 3 5 4" xfId="24578"/>
    <cellStyle name="Input 22 2 3 6" xfId="24579"/>
    <cellStyle name="Input 22 2 3 6 2" xfId="24580"/>
    <cellStyle name="Input 22 2 3 6 3" xfId="24581"/>
    <cellStyle name="Input 22 2 3 6 4" xfId="24582"/>
    <cellStyle name="Input 22 2 3 7" xfId="24583"/>
    <cellStyle name="Input 22 2 3 7 2" xfId="24584"/>
    <cellStyle name="Input 22 2 3 7 3" xfId="24585"/>
    <cellStyle name="Input 22 2 3 7 4" xfId="24586"/>
    <cellStyle name="Input 22 2 3 8" xfId="24587"/>
    <cellStyle name="Input 22 2 3 8 2" xfId="24588"/>
    <cellStyle name="Input 22 2 3 8 3" xfId="24589"/>
    <cellStyle name="Input 22 2 3 9" xfId="24590"/>
    <cellStyle name="Input 22 2 4" xfId="24591"/>
    <cellStyle name="Input 22 2 5" xfId="24592"/>
    <cellStyle name="Input 22 2_Sheet1" xfId="24593"/>
    <cellStyle name="Input 22 3" xfId="24594"/>
    <cellStyle name="Input 22 3 2" xfId="24595"/>
    <cellStyle name="Input 22 3 2 10" xfId="24596"/>
    <cellStyle name="Input 22 3 2 2" xfId="24597"/>
    <cellStyle name="Input 22 3 2 2 2" xfId="24598"/>
    <cellStyle name="Input 22 3 2 2 2 2" xfId="24599"/>
    <cellStyle name="Input 22 3 2 2 2 3" xfId="24600"/>
    <cellStyle name="Input 22 3 2 2 2 4" xfId="24601"/>
    <cellStyle name="Input 22 3 2 2 3" xfId="24602"/>
    <cellStyle name="Input 22 3 2 2 3 2" xfId="24603"/>
    <cellStyle name="Input 22 3 2 2 3 3" xfId="24604"/>
    <cellStyle name="Input 22 3 2 2 3 4" xfId="24605"/>
    <cellStyle name="Input 22 3 2 2 4" xfId="24606"/>
    <cellStyle name="Input 22 3 2 2 4 2" xfId="24607"/>
    <cellStyle name="Input 22 3 2 2 4 3" xfId="24608"/>
    <cellStyle name="Input 22 3 2 2 4 4" xfId="24609"/>
    <cellStyle name="Input 22 3 2 2 5" xfId="24610"/>
    <cellStyle name="Input 22 3 2 2 5 2" xfId="24611"/>
    <cellStyle name="Input 22 3 2 2 5 3" xfId="24612"/>
    <cellStyle name="Input 22 3 2 2 5 4" xfId="24613"/>
    <cellStyle name="Input 22 3 2 2 6" xfId="24614"/>
    <cellStyle name="Input 22 3 2 2 6 2" xfId="24615"/>
    <cellStyle name="Input 22 3 2 2 6 3" xfId="24616"/>
    <cellStyle name="Input 22 3 2 2 7" xfId="24617"/>
    <cellStyle name="Input 22 3 2 2 8" xfId="24618"/>
    <cellStyle name="Input 22 3 2 3" xfId="24619"/>
    <cellStyle name="Input 22 3 2 3 2" xfId="24620"/>
    <cellStyle name="Input 22 3 2 3 2 2" xfId="24621"/>
    <cellStyle name="Input 22 3 2 3 2 3" xfId="24622"/>
    <cellStyle name="Input 22 3 2 3 2 4" xfId="24623"/>
    <cellStyle name="Input 22 3 2 3 3" xfId="24624"/>
    <cellStyle name="Input 22 3 2 3 3 2" xfId="24625"/>
    <cellStyle name="Input 22 3 2 3 3 3" xfId="24626"/>
    <cellStyle name="Input 22 3 2 3 3 4" xfId="24627"/>
    <cellStyle name="Input 22 3 2 3 4" xfId="24628"/>
    <cellStyle name="Input 22 3 2 3 4 2" xfId="24629"/>
    <cellStyle name="Input 22 3 2 3 4 3" xfId="24630"/>
    <cellStyle name="Input 22 3 2 3 4 4" xfId="24631"/>
    <cellStyle name="Input 22 3 2 3 5" xfId="24632"/>
    <cellStyle name="Input 22 3 2 3 5 2" xfId="24633"/>
    <cellStyle name="Input 22 3 2 3 5 3" xfId="24634"/>
    <cellStyle name="Input 22 3 2 3 5 4" xfId="24635"/>
    <cellStyle name="Input 22 3 2 3 6" xfId="24636"/>
    <cellStyle name="Input 22 3 2 3 6 2" xfId="24637"/>
    <cellStyle name="Input 22 3 2 3 6 3" xfId="24638"/>
    <cellStyle name="Input 22 3 2 3 7" xfId="24639"/>
    <cellStyle name="Input 22 3 2 3 8" xfId="24640"/>
    <cellStyle name="Input 22 3 2 4" xfId="24641"/>
    <cellStyle name="Input 22 3 2 4 2" xfId="24642"/>
    <cellStyle name="Input 22 3 2 4 3" xfId="24643"/>
    <cellStyle name="Input 22 3 2 4 4" xfId="24644"/>
    <cellStyle name="Input 22 3 2 5" xfId="24645"/>
    <cellStyle name="Input 22 3 2 5 2" xfId="24646"/>
    <cellStyle name="Input 22 3 2 5 3" xfId="24647"/>
    <cellStyle name="Input 22 3 2 5 4" xfId="24648"/>
    <cellStyle name="Input 22 3 2 6" xfId="24649"/>
    <cellStyle name="Input 22 3 2 6 2" xfId="24650"/>
    <cellStyle name="Input 22 3 2 6 3" xfId="24651"/>
    <cellStyle name="Input 22 3 2 6 4" xfId="24652"/>
    <cellStyle name="Input 22 3 2 7" xfId="24653"/>
    <cellStyle name="Input 22 3 2 7 2" xfId="24654"/>
    <cellStyle name="Input 22 3 2 7 3" xfId="24655"/>
    <cellStyle name="Input 22 3 2 7 4" xfId="24656"/>
    <cellStyle name="Input 22 3 2 8" xfId="24657"/>
    <cellStyle name="Input 22 3 2 8 2" xfId="24658"/>
    <cellStyle name="Input 22 3 2 8 3" xfId="24659"/>
    <cellStyle name="Input 22 3 2 9" xfId="24660"/>
    <cellStyle name="Input 22 3 3" xfId="24661"/>
    <cellStyle name="Input 22 4" xfId="24662"/>
    <cellStyle name="Input 22 4 10" xfId="24663"/>
    <cellStyle name="Input 22 4 11" xfId="24664"/>
    <cellStyle name="Input 22 4 2" xfId="24665"/>
    <cellStyle name="Input 22 4 2 2" xfId="24666"/>
    <cellStyle name="Input 22 4 2 2 2" xfId="24667"/>
    <cellStyle name="Input 22 4 2 2 3" xfId="24668"/>
    <cellStyle name="Input 22 4 2 2 4" xfId="24669"/>
    <cellStyle name="Input 22 4 2 3" xfId="24670"/>
    <cellStyle name="Input 22 4 2 3 2" xfId="24671"/>
    <cellStyle name="Input 22 4 2 3 3" xfId="24672"/>
    <cellStyle name="Input 22 4 2 3 4" xfId="24673"/>
    <cellStyle name="Input 22 4 2 4" xfId="24674"/>
    <cellStyle name="Input 22 4 2 4 2" xfId="24675"/>
    <cellStyle name="Input 22 4 2 4 3" xfId="24676"/>
    <cellStyle name="Input 22 4 2 4 4" xfId="24677"/>
    <cellStyle name="Input 22 4 2 5" xfId="24678"/>
    <cellStyle name="Input 22 4 2 5 2" xfId="24679"/>
    <cellStyle name="Input 22 4 2 5 3" xfId="24680"/>
    <cellStyle name="Input 22 4 2 5 4" xfId="24681"/>
    <cellStyle name="Input 22 4 2 6" xfId="24682"/>
    <cellStyle name="Input 22 4 2 6 2" xfId="24683"/>
    <cellStyle name="Input 22 4 2 6 3" xfId="24684"/>
    <cellStyle name="Input 22 4 2 7" xfId="24685"/>
    <cellStyle name="Input 22 4 2 8" xfId="24686"/>
    <cellStyle name="Input 22 4 3" xfId="24687"/>
    <cellStyle name="Input 22 4 3 2" xfId="24688"/>
    <cellStyle name="Input 22 4 3 2 2" xfId="24689"/>
    <cellStyle name="Input 22 4 3 2 3" xfId="24690"/>
    <cellStyle name="Input 22 4 3 2 4" xfId="24691"/>
    <cellStyle name="Input 22 4 3 3" xfId="24692"/>
    <cellStyle name="Input 22 4 3 3 2" xfId="24693"/>
    <cellStyle name="Input 22 4 3 3 3" xfId="24694"/>
    <cellStyle name="Input 22 4 3 3 4" xfId="24695"/>
    <cellStyle name="Input 22 4 3 4" xfId="24696"/>
    <cellStyle name="Input 22 4 3 4 2" xfId="24697"/>
    <cellStyle name="Input 22 4 3 4 3" xfId="24698"/>
    <cellStyle name="Input 22 4 3 4 4" xfId="24699"/>
    <cellStyle name="Input 22 4 3 5" xfId="24700"/>
    <cellStyle name="Input 22 4 3 5 2" xfId="24701"/>
    <cellStyle name="Input 22 4 3 5 3" xfId="24702"/>
    <cellStyle name="Input 22 4 3 5 4" xfId="24703"/>
    <cellStyle name="Input 22 4 3 6" xfId="24704"/>
    <cellStyle name="Input 22 4 3 6 2" xfId="24705"/>
    <cellStyle name="Input 22 4 3 6 3" xfId="24706"/>
    <cellStyle name="Input 22 4 3 7" xfId="24707"/>
    <cellStyle name="Input 22 4 3 8" xfId="24708"/>
    <cellStyle name="Input 22 4 4" xfId="24709"/>
    <cellStyle name="Input 22 4 4 2" xfId="24710"/>
    <cellStyle name="Input 22 4 4 3" xfId="24711"/>
    <cellStyle name="Input 22 4 4 4" xfId="24712"/>
    <cellStyle name="Input 22 4 5" xfId="24713"/>
    <cellStyle name="Input 22 4 5 2" xfId="24714"/>
    <cellStyle name="Input 22 4 5 3" xfId="24715"/>
    <cellStyle name="Input 22 4 5 4" xfId="24716"/>
    <cellStyle name="Input 22 4 6" xfId="24717"/>
    <cellStyle name="Input 22 4 6 2" xfId="24718"/>
    <cellStyle name="Input 22 4 6 3" xfId="24719"/>
    <cellStyle name="Input 22 4 6 4" xfId="24720"/>
    <cellStyle name="Input 22 4 7" xfId="24721"/>
    <cellStyle name="Input 22 4 7 2" xfId="24722"/>
    <cellStyle name="Input 22 4 7 3" xfId="24723"/>
    <cellStyle name="Input 22 4 7 4" xfId="24724"/>
    <cellStyle name="Input 22 4 8" xfId="24725"/>
    <cellStyle name="Input 22 4 8 2" xfId="24726"/>
    <cellStyle name="Input 22 4 8 3" xfId="24727"/>
    <cellStyle name="Input 22 4 9" xfId="24728"/>
    <cellStyle name="Input 22 5" xfId="24729"/>
    <cellStyle name="Input 22 6" xfId="24730"/>
    <cellStyle name="Input 22_Sheet1" xfId="24731"/>
    <cellStyle name="Input 23" xfId="24732"/>
    <cellStyle name="Input 23 2" xfId="24733"/>
    <cellStyle name="Input 23 2 2" xfId="24734"/>
    <cellStyle name="Input 23 2 2 2" xfId="24735"/>
    <cellStyle name="Input 23 2 2 2 10" xfId="24736"/>
    <cellStyle name="Input 23 2 2 2 2" xfId="24737"/>
    <cellStyle name="Input 23 2 2 2 2 2" xfId="24738"/>
    <cellStyle name="Input 23 2 2 2 2 2 2" xfId="24739"/>
    <cellStyle name="Input 23 2 2 2 2 2 3" xfId="24740"/>
    <cellStyle name="Input 23 2 2 2 2 2 4" xfId="24741"/>
    <cellStyle name="Input 23 2 2 2 2 3" xfId="24742"/>
    <cellStyle name="Input 23 2 2 2 2 3 2" xfId="24743"/>
    <cellStyle name="Input 23 2 2 2 2 3 3" xfId="24744"/>
    <cellStyle name="Input 23 2 2 2 2 3 4" xfId="24745"/>
    <cellStyle name="Input 23 2 2 2 2 4" xfId="24746"/>
    <cellStyle name="Input 23 2 2 2 2 4 2" xfId="24747"/>
    <cellStyle name="Input 23 2 2 2 2 4 3" xfId="24748"/>
    <cellStyle name="Input 23 2 2 2 2 4 4" xfId="24749"/>
    <cellStyle name="Input 23 2 2 2 2 5" xfId="24750"/>
    <cellStyle name="Input 23 2 2 2 2 5 2" xfId="24751"/>
    <cellStyle name="Input 23 2 2 2 2 5 3" xfId="24752"/>
    <cellStyle name="Input 23 2 2 2 2 5 4" xfId="24753"/>
    <cellStyle name="Input 23 2 2 2 2 6" xfId="24754"/>
    <cellStyle name="Input 23 2 2 2 2 6 2" xfId="24755"/>
    <cellStyle name="Input 23 2 2 2 2 6 3" xfId="24756"/>
    <cellStyle name="Input 23 2 2 2 2 7" xfId="24757"/>
    <cellStyle name="Input 23 2 2 2 2 8" xfId="24758"/>
    <cellStyle name="Input 23 2 2 2 3" xfId="24759"/>
    <cellStyle name="Input 23 2 2 2 3 2" xfId="24760"/>
    <cellStyle name="Input 23 2 2 2 3 2 2" xfId="24761"/>
    <cellStyle name="Input 23 2 2 2 3 2 3" xfId="24762"/>
    <cellStyle name="Input 23 2 2 2 3 2 4" xfId="24763"/>
    <cellStyle name="Input 23 2 2 2 3 3" xfId="24764"/>
    <cellStyle name="Input 23 2 2 2 3 3 2" xfId="24765"/>
    <cellStyle name="Input 23 2 2 2 3 3 3" xfId="24766"/>
    <cellStyle name="Input 23 2 2 2 3 3 4" xfId="24767"/>
    <cellStyle name="Input 23 2 2 2 3 4" xfId="24768"/>
    <cellStyle name="Input 23 2 2 2 3 4 2" xfId="24769"/>
    <cellStyle name="Input 23 2 2 2 3 4 3" xfId="24770"/>
    <cellStyle name="Input 23 2 2 2 3 4 4" xfId="24771"/>
    <cellStyle name="Input 23 2 2 2 3 5" xfId="24772"/>
    <cellStyle name="Input 23 2 2 2 3 5 2" xfId="24773"/>
    <cellStyle name="Input 23 2 2 2 3 5 3" xfId="24774"/>
    <cellStyle name="Input 23 2 2 2 3 5 4" xfId="24775"/>
    <cellStyle name="Input 23 2 2 2 3 6" xfId="24776"/>
    <cellStyle name="Input 23 2 2 2 3 6 2" xfId="24777"/>
    <cellStyle name="Input 23 2 2 2 3 6 3" xfId="24778"/>
    <cellStyle name="Input 23 2 2 2 3 7" xfId="24779"/>
    <cellStyle name="Input 23 2 2 2 3 8" xfId="24780"/>
    <cellStyle name="Input 23 2 2 2 4" xfId="24781"/>
    <cellStyle name="Input 23 2 2 2 4 2" xfId="24782"/>
    <cellStyle name="Input 23 2 2 2 4 3" xfId="24783"/>
    <cellStyle name="Input 23 2 2 2 4 4" xfId="24784"/>
    <cellStyle name="Input 23 2 2 2 5" xfId="24785"/>
    <cellStyle name="Input 23 2 2 2 5 2" xfId="24786"/>
    <cellStyle name="Input 23 2 2 2 5 3" xfId="24787"/>
    <cellStyle name="Input 23 2 2 2 5 4" xfId="24788"/>
    <cellStyle name="Input 23 2 2 2 6" xfId="24789"/>
    <cellStyle name="Input 23 2 2 2 6 2" xfId="24790"/>
    <cellStyle name="Input 23 2 2 2 6 3" xfId="24791"/>
    <cellStyle name="Input 23 2 2 2 6 4" xfId="24792"/>
    <cellStyle name="Input 23 2 2 2 7" xfId="24793"/>
    <cellStyle name="Input 23 2 2 2 7 2" xfId="24794"/>
    <cellStyle name="Input 23 2 2 2 7 3" xfId="24795"/>
    <cellStyle name="Input 23 2 2 2 7 4" xfId="24796"/>
    <cellStyle name="Input 23 2 2 2 8" xfId="24797"/>
    <cellStyle name="Input 23 2 2 2 8 2" xfId="24798"/>
    <cellStyle name="Input 23 2 2 2 8 3" xfId="24799"/>
    <cellStyle name="Input 23 2 2 2 9" xfId="24800"/>
    <cellStyle name="Input 23 2 2 3" xfId="24801"/>
    <cellStyle name="Input 23 2 3" xfId="24802"/>
    <cellStyle name="Input 23 2 3 10" xfId="24803"/>
    <cellStyle name="Input 23 2 3 11" xfId="24804"/>
    <cellStyle name="Input 23 2 3 2" xfId="24805"/>
    <cellStyle name="Input 23 2 3 2 2" xfId="24806"/>
    <cellStyle name="Input 23 2 3 2 2 2" xfId="24807"/>
    <cellStyle name="Input 23 2 3 2 2 3" xfId="24808"/>
    <cellStyle name="Input 23 2 3 2 2 4" xfId="24809"/>
    <cellStyle name="Input 23 2 3 2 3" xfId="24810"/>
    <cellStyle name="Input 23 2 3 2 3 2" xfId="24811"/>
    <cellStyle name="Input 23 2 3 2 3 3" xfId="24812"/>
    <cellStyle name="Input 23 2 3 2 3 4" xfId="24813"/>
    <cellStyle name="Input 23 2 3 2 4" xfId="24814"/>
    <cellStyle name="Input 23 2 3 2 4 2" xfId="24815"/>
    <cellStyle name="Input 23 2 3 2 4 3" xfId="24816"/>
    <cellStyle name="Input 23 2 3 2 4 4" xfId="24817"/>
    <cellStyle name="Input 23 2 3 2 5" xfId="24818"/>
    <cellStyle name="Input 23 2 3 2 5 2" xfId="24819"/>
    <cellStyle name="Input 23 2 3 2 5 3" xfId="24820"/>
    <cellStyle name="Input 23 2 3 2 5 4" xfId="24821"/>
    <cellStyle name="Input 23 2 3 2 6" xfId="24822"/>
    <cellStyle name="Input 23 2 3 2 6 2" xfId="24823"/>
    <cellStyle name="Input 23 2 3 2 6 3" xfId="24824"/>
    <cellStyle name="Input 23 2 3 2 7" xfId="24825"/>
    <cellStyle name="Input 23 2 3 2 8" xfId="24826"/>
    <cellStyle name="Input 23 2 3 3" xfId="24827"/>
    <cellStyle name="Input 23 2 3 3 2" xfId="24828"/>
    <cellStyle name="Input 23 2 3 3 2 2" xfId="24829"/>
    <cellStyle name="Input 23 2 3 3 2 3" xfId="24830"/>
    <cellStyle name="Input 23 2 3 3 2 4" xfId="24831"/>
    <cellStyle name="Input 23 2 3 3 3" xfId="24832"/>
    <cellStyle name="Input 23 2 3 3 3 2" xfId="24833"/>
    <cellStyle name="Input 23 2 3 3 3 3" xfId="24834"/>
    <cellStyle name="Input 23 2 3 3 3 4" xfId="24835"/>
    <cellStyle name="Input 23 2 3 3 4" xfId="24836"/>
    <cellStyle name="Input 23 2 3 3 4 2" xfId="24837"/>
    <cellStyle name="Input 23 2 3 3 4 3" xfId="24838"/>
    <cellStyle name="Input 23 2 3 3 4 4" xfId="24839"/>
    <cellStyle name="Input 23 2 3 3 5" xfId="24840"/>
    <cellStyle name="Input 23 2 3 3 5 2" xfId="24841"/>
    <cellStyle name="Input 23 2 3 3 5 3" xfId="24842"/>
    <cellStyle name="Input 23 2 3 3 5 4" xfId="24843"/>
    <cellStyle name="Input 23 2 3 3 6" xfId="24844"/>
    <cellStyle name="Input 23 2 3 3 6 2" xfId="24845"/>
    <cellStyle name="Input 23 2 3 3 6 3" xfId="24846"/>
    <cellStyle name="Input 23 2 3 3 7" xfId="24847"/>
    <cellStyle name="Input 23 2 3 3 8" xfId="24848"/>
    <cellStyle name="Input 23 2 3 4" xfId="24849"/>
    <cellStyle name="Input 23 2 3 4 2" xfId="24850"/>
    <cellStyle name="Input 23 2 3 4 3" xfId="24851"/>
    <cellStyle name="Input 23 2 3 4 4" xfId="24852"/>
    <cellStyle name="Input 23 2 3 5" xfId="24853"/>
    <cellStyle name="Input 23 2 3 5 2" xfId="24854"/>
    <cellStyle name="Input 23 2 3 5 3" xfId="24855"/>
    <cellStyle name="Input 23 2 3 5 4" xfId="24856"/>
    <cellStyle name="Input 23 2 3 6" xfId="24857"/>
    <cellStyle name="Input 23 2 3 6 2" xfId="24858"/>
    <cellStyle name="Input 23 2 3 6 3" xfId="24859"/>
    <cellStyle name="Input 23 2 3 6 4" xfId="24860"/>
    <cellStyle name="Input 23 2 3 7" xfId="24861"/>
    <cellStyle name="Input 23 2 3 7 2" xfId="24862"/>
    <cellStyle name="Input 23 2 3 7 3" xfId="24863"/>
    <cellStyle name="Input 23 2 3 7 4" xfId="24864"/>
    <cellStyle name="Input 23 2 3 8" xfId="24865"/>
    <cellStyle name="Input 23 2 3 8 2" xfId="24866"/>
    <cellStyle name="Input 23 2 3 8 3" xfId="24867"/>
    <cellStyle name="Input 23 2 3 9" xfId="24868"/>
    <cellStyle name="Input 23 2 4" xfId="24869"/>
    <cellStyle name="Input 23 2 5" xfId="24870"/>
    <cellStyle name="Input 23 2_Sheet1" xfId="24871"/>
    <cellStyle name="Input 23 3" xfId="24872"/>
    <cellStyle name="Input 23 3 2" xfId="24873"/>
    <cellStyle name="Input 23 3 2 10" xfId="24874"/>
    <cellStyle name="Input 23 3 2 2" xfId="24875"/>
    <cellStyle name="Input 23 3 2 2 2" xfId="24876"/>
    <cellStyle name="Input 23 3 2 2 2 2" xfId="24877"/>
    <cellStyle name="Input 23 3 2 2 2 3" xfId="24878"/>
    <cellStyle name="Input 23 3 2 2 2 4" xfId="24879"/>
    <cellStyle name="Input 23 3 2 2 3" xfId="24880"/>
    <cellStyle name="Input 23 3 2 2 3 2" xfId="24881"/>
    <cellStyle name="Input 23 3 2 2 3 3" xfId="24882"/>
    <cellStyle name="Input 23 3 2 2 3 4" xfId="24883"/>
    <cellStyle name="Input 23 3 2 2 4" xfId="24884"/>
    <cellStyle name="Input 23 3 2 2 4 2" xfId="24885"/>
    <cellStyle name="Input 23 3 2 2 4 3" xfId="24886"/>
    <cellStyle name="Input 23 3 2 2 4 4" xfId="24887"/>
    <cellStyle name="Input 23 3 2 2 5" xfId="24888"/>
    <cellStyle name="Input 23 3 2 2 5 2" xfId="24889"/>
    <cellStyle name="Input 23 3 2 2 5 3" xfId="24890"/>
    <cellStyle name="Input 23 3 2 2 5 4" xfId="24891"/>
    <cellStyle name="Input 23 3 2 2 6" xfId="24892"/>
    <cellStyle name="Input 23 3 2 2 6 2" xfId="24893"/>
    <cellStyle name="Input 23 3 2 2 6 3" xfId="24894"/>
    <cellStyle name="Input 23 3 2 2 7" xfId="24895"/>
    <cellStyle name="Input 23 3 2 2 8" xfId="24896"/>
    <cellStyle name="Input 23 3 2 3" xfId="24897"/>
    <cellStyle name="Input 23 3 2 3 2" xfId="24898"/>
    <cellStyle name="Input 23 3 2 3 2 2" xfId="24899"/>
    <cellStyle name="Input 23 3 2 3 2 3" xfId="24900"/>
    <cellStyle name="Input 23 3 2 3 2 4" xfId="24901"/>
    <cellStyle name="Input 23 3 2 3 3" xfId="24902"/>
    <cellStyle name="Input 23 3 2 3 3 2" xfId="24903"/>
    <cellStyle name="Input 23 3 2 3 3 3" xfId="24904"/>
    <cellStyle name="Input 23 3 2 3 3 4" xfId="24905"/>
    <cellStyle name="Input 23 3 2 3 4" xfId="24906"/>
    <cellStyle name="Input 23 3 2 3 4 2" xfId="24907"/>
    <cellStyle name="Input 23 3 2 3 4 3" xfId="24908"/>
    <cellStyle name="Input 23 3 2 3 4 4" xfId="24909"/>
    <cellStyle name="Input 23 3 2 3 5" xfId="24910"/>
    <cellStyle name="Input 23 3 2 3 5 2" xfId="24911"/>
    <cellStyle name="Input 23 3 2 3 5 3" xfId="24912"/>
    <cellStyle name="Input 23 3 2 3 5 4" xfId="24913"/>
    <cellStyle name="Input 23 3 2 3 6" xfId="24914"/>
    <cellStyle name="Input 23 3 2 3 6 2" xfId="24915"/>
    <cellStyle name="Input 23 3 2 3 6 3" xfId="24916"/>
    <cellStyle name="Input 23 3 2 3 7" xfId="24917"/>
    <cellStyle name="Input 23 3 2 3 8" xfId="24918"/>
    <cellStyle name="Input 23 3 2 4" xfId="24919"/>
    <cellStyle name="Input 23 3 2 4 2" xfId="24920"/>
    <cellStyle name="Input 23 3 2 4 3" xfId="24921"/>
    <cellStyle name="Input 23 3 2 4 4" xfId="24922"/>
    <cellStyle name="Input 23 3 2 5" xfId="24923"/>
    <cellStyle name="Input 23 3 2 5 2" xfId="24924"/>
    <cellStyle name="Input 23 3 2 5 3" xfId="24925"/>
    <cellStyle name="Input 23 3 2 5 4" xfId="24926"/>
    <cellStyle name="Input 23 3 2 6" xfId="24927"/>
    <cellStyle name="Input 23 3 2 6 2" xfId="24928"/>
    <cellStyle name="Input 23 3 2 6 3" xfId="24929"/>
    <cellStyle name="Input 23 3 2 6 4" xfId="24930"/>
    <cellStyle name="Input 23 3 2 7" xfId="24931"/>
    <cellStyle name="Input 23 3 2 7 2" xfId="24932"/>
    <cellStyle name="Input 23 3 2 7 3" xfId="24933"/>
    <cellStyle name="Input 23 3 2 7 4" xfId="24934"/>
    <cellStyle name="Input 23 3 2 8" xfId="24935"/>
    <cellStyle name="Input 23 3 2 8 2" xfId="24936"/>
    <cellStyle name="Input 23 3 2 8 3" xfId="24937"/>
    <cellStyle name="Input 23 3 2 9" xfId="24938"/>
    <cellStyle name="Input 23 3 3" xfId="24939"/>
    <cellStyle name="Input 23 4" xfId="24940"/>
    <cellStyle name="Input 23 4 10" xfId="24941"/>
    <cellStyle name="Input 23 4 11" xfId="24942"/>
    <cellStyle name="Input 23 4 2" xfId="24943"/>
    <cellStyle name="Input 23 4 2 2" xfId="24944"/>
    <cellStyle name="Input 23 4 2 2 2" xfId="24945"/>
    <cellStyle name="Input 23 4 2 2 3" xfId="24946"/>
    <cellStyle name="Input 23 4 2 2 4" xfId="24947"/>
    <cellStyle name="Input 23 4 2 3" xfId="24948"/>
    <cellStyle name="Input 23 4 2 3 2" xfId="24949"/>
    <cellStyle name="Input 23 4 2 3 3" xfId="24950"/>
    <cellStyle name="Input 23 4 2 3 4" xfId="24951"/>
    <cellStyle name="Input 23 4 2 4" xfId="24952"/>
    <cellStyle name="Input 23 4 2 4 2" xfId="24953"/>
    <cellStyle name="Input 23 4 2 4 3" xfId="24954"/>
    <cellStyle name="Input 23 4 2 4 4" xfId="24955"/>
    <cellStyle name="Input 23 4 2 5" xfId="24956"/>
    <cellStyle name="Input 23 4 2 5 2" xfId="24957"/>
    <cellStyle name="Input 23 4 2 5 3" xfId="24958"/>
    <cellStyle name="Input 23 4 2 5 4" xfId="24959"/>
    <cellStyle name="Input 23 4 2 6" xfId="24960"/>
    <cellStyle name="Input 23 4 2 6 2" xfId="24961"/>
    <cellStyle name="Input 23 4 2 6 3" xfId="24962"/>
    <cellStyle name="Input 23 4 2 7" xfId="24963"/>
    <cellStyle name="Input 23 4 2 8" xfId="24964"/>
    <cellStyle name="Input 23 4 3" xfId="24965"/>
    <cellStyle name="Input 23 4 3 2" xfId="24966"/>
    <cellStyle name="Input 23 4 3 2 2" xfId="24967"/>
    <cellStyle name="Input 23 4 3 2 3" xfId="24968"/>
    <cellStyle name="Input 23 4 3 2 4" xfId="24969"/>
    <cellStyle name="Input 23 4 3 3" xfId="24970"/>
    <cellStyle name="Input 23 4 3 3 2" xfId="24971"/>
    <cellStyle name="Input 23 4 3 3 3" xfId="24972"/>
    <cellStyle name="Input 23 4 3 3 4" xfId="24973"/>
    <cellStyle name="Input 23 4 3 4" xfId="24974"/>
    <cellStyle name="Input 23 4 3 4 2" xfId="24975"/>
    <cellStyle name="Input 23 4 3 4 3" xfId="24976"/>
    <cellStyle name="Input 23 4 3 4 4" xfId="24977"/>
    <cellStyle name="Input 23 4 3 5" xfId="24978"/>
    <cellStyle name="Input 23 4 3 5 2" xfId="24979"/>
    <cellStyle name="Input 23 4 3 5 3" xfId="24980"/>
    <cellStyle name="Input 23 4 3 5 4" xfId="24981"/>
    <cellStyle name="Input 23 4 3 6" xfId="24982"/>
    <cellStyle name="Input 23 4 3 6 2" xfId="24983"/>
    <cellStyle name="Input 23 4 3 6 3" xfId="24984"/>
    <cellStyle name="Input 23 4 3 7" xfId="24985"/>
    <cellStyle name="Input 23 4 3 8" xfId="24986"/>
    <cellStyle name="Input 23 4 4" xfId="24987"/>
    <cellStyle name="Input 23 4 4 2" xfId="24988"/>
    <cellStyle name="Input 23 4 4 3" xfId="24989"/>
    <cellStyle name="Input 23 4 4 4" xfId="24990"/>
    <cellStyle name="Input 23 4 5" xfId="24991"/>
    <cellStyle name="Input 23 4 5 2" xfId="24992"/>
    <cellStyle name="Input 23 4 5 3" xfId="24993"/>
    <cellStyle name="Input 23 4 5 4" xfId="24994"/>
    <cellStyle name="Input 23 4 6" xfId="24995"/>
    <cellStyle name="Input 23 4 6 2" xfId="24996"/>
    <cellStyle name="Input 23 4 6 3" xfId="24997"/>
    <cellStyle name="Input 23 4 6 4" xfId="24998"/>
    <cellStyle name="Input 23 4 7" xfId="24999"/>
    <cellStyle name="Input 23 4 7 2" xfId="25000"/>
    <cellStyle name="Input 23 4 7 3" xfId="25001"/>
    <cellStyle name="Input 23 4 7 4" xfId="25002"/>
    <cellStyle name="Input 23 4 8" xfId="25003"/>
    <cellStyle name="Input 23 4 8 2" xfId="25004"/>
    <cellStyle name="Input 23 4 8 3" xfId="25005"/>
    <cellStyle name="Input 23 4 9" xfId="25006"/>
    <cellStyle name="Input 23 5" xfId="25007"/>
    <cellStyle name="Input 23 6" xfId="25008"/>
    <cellStyle name="Input 23_Sheet1" xfId="25009"/>
    <cellStyle name="Input 24" xfId="25010"/>
    <cellStyle name="Input 24 2" xfId="25011"/>
    <cellStyle name="Input 24 2 2" xfId="25012"/>
    <cellStyle name="Input 24 2 2 2" xfId="25013"/>
    <cellStyle name="Input 24 2 2 2 10" xfId="25014"/>
    <cellStyle name="Input 24 2 2 2 2" xfId="25015"/>
    <cellStyle name="Input 24 2 2 2 2 2" xfId="25016"/>
    <cellStyle name="Input 24 2 2 2 2 2 2" xfId="25017"/>
    <cellStyle name="Input 24 2 2 2 2 2 3" xfId="25018"/>
    <cellStyle name="Input 24 2 2 2 2 2 4" xfId="25019"/>
    <cellStyle name="Input 24 2 2 2 2 3" xfId="25020"/>
    <cellStyle name="Input 24 2 2 2 2 3 2" xfId="25021"/>
    <cellStyle name="Input 24 2 2 2 2 3 3" xfId="25022"/>
    <cellStyle name="Input 24 2 2 2 2 3 4" xfId="25023"/>
    <cellStyle name="Input 24 2 2 2 2 4" xfId="25024"/>
    <cellStyle name="Input 24 2 2 2 2 4 2" xfId="25025"/>
    <cellStyle name="Input 24 2 2 2 2 4 3" xfId="25026"/>
    <cellStyle name="Input 24 2 2 2 2 4 4" xfId="25027"/>
    <cellStyle name="Input 24 2 2 2 2 5" xfId="25028"/>
    <cellStyle name="Input 24 2 2 2 2 5 2" xfId="25029"/>
    <cellStyle name="Input 24 2 2 2 2 5 3" xfId="25030"/>
    <cellStyle name="Input 24 2 2 2 2 5 4" xfId="25031"/>
    <cellStyle name="Input 24 2 2 2 2 6" xfId="25032"/>
    <cellStyle name="Input 24 2 2 2 2 6 2" xfId="25033"/>
    <cellStyle name="Input 24 2 2 2 2 6 3" xfId="25034"/>
    <cellStyle name="Input 24 2 2 2 2 7" xfId="25035"/>
    <cellStyle name="Input 24 2 2 2 2 8" xfId="25036"/>
    <cellStyle name="Input 24 2 2 2 3" xfId="25037"/>
    <cellStyle name="Input 24 2 2 2 3 2" xfId="25038"/>
    <cellStyle name="Input 24 2 2 2 3 2 2" xfId="25039"/>
    <cellStyle name="Input 24 2 2 2 3 2 3" xfId="25040"/>
    <cellStyle name="Input 24 2 2 2 3 2 4" xfId="25041"/>
    <cellStyle name="Input 24 2 2 2 3 3" xfId="25042"/>
    <cellStyle name="Input 24 2 2 2 3 3 2" xfId="25043"/>
    <cellStyle name="Input 24 2 2 2 3 3 3" xfId="25044"/>
    <cellStyle name="Input 24 2 2 2 3 3 4" xfId="25045"/>
    <cellStyle name="Input 24 2 2 2 3 4" xfId="25046"/>
    <cellStyle name="Input 24 2 2 2 3 4 2" xfId="25047"/>
    <cellStyle name="Input 24 2 2 2 3 4 3" xfId="25048"/>
    <cellStyle name="Input 24 2 2 2 3 4 4" xfId="25049"/>
    <cellStyle name="Input 24 2 2 2 3 5" xfId="25050"/>
    <cellStyle name="Input 24 2 2 2 3 5 2" xfId="25051"/>
    <cellStyle name="Input 24 2 2 2 3 5 3" xfId="25052"/>
    <cellStyle name="Input 24 2 2 2 3 5 4" xfId="25053"/>
    <cellStyle name="Input 24 2 2 2 3 6" xfId="25054"/>
    <cellStyle name="Input 24 2 2 2 3 6 2" xfId="25055"/>
    <cellStyle name="Input 24 2 2 2 3 6 3" xfId="25056"/>
    <cellStyle name="Input 24 2 2 2 3 7" xfId="25057"/>
    <cellStyle name="Input 24 2 2 2 3 8" xfId="25058"/>
    <cellStyle name="Input 24 2 2 2 4" xfId="25059"/>
    <cellStyle name="Input 24 2 2 2 4 2" xfId="25060"/>
    <cellStyle name="Input 24 2 2 2 4 3" xfId="25061"/>
    <cellStyle name="Input 24 2 2 2 4 4" xfId="25062"/>
    <cellStyle name="Input 24 2 2 2 5" xfId="25063"/>
    <cellStyle name="Input 24 2 2 2 5 2" xfId="25064"/>
    <cellStyle name="Input 24 2 2 2 5 3" xfId="25065"/>
    <cellStyle name="Input 24 2 2 2 5 4" xfId="25066"/>
    <cellStyle name="Input 24 2 2 2 6" xfId="25067"/>
    <cellStyle name="Input 24 2 2 2 6 2" xfId="25068"/>
    <cellStyle name="Input 24 2 2 2 6 3" xfId="25069"/>
    <cellStyle name="Input 24 2 2 2 6 4" xfId="25070"/>
    <cellStyle name="Input 24 2 2 2 7" xfId="25071"/>
    <cellStyle name="Input 24 2 2 2 7 2" xfId="25072"/>
    <cellStyle name="Input 24 2 2 2 7 3" xfId="25073"/>
    <cellStyle name="Input 24 2 2 2 7 4" xfId="25074"/>
    <cellStyle name="Input 24 2 2 2 8" xfId="25075"/>
    <cellStyle name="Input 24 2 2 2 8 2" xfId="25076"/>
    <cellStyle name="Input 24 2 2 2 8 3" xfId="25077"/>
    <cellStyle name="Input 24 2 2 2 9" xfId="25078"/>
    <cellStyle name="Input 24 2 2 3" xfId="25079"/>
    <cellStyle name="Input 24 2 3" xfId="25080"/>
    <cellStyle name="Input 24 2 3 10" xfId="25081"/>
    <cellStyle name="Input 24 2 3 11" xfId="25082"/>
    <cellStyle name="Input 24 2 3 2" xfId="25083"/>
    <cellStyle name="Input 24 2 3 2 2" xfId="25084"/>
    <cellStyle name="Input 24 2 3 2 2 2" xfId="25085"/>
    <cellStyle name="Input 24 2 3 2 2 3" xfId="25086"/>
    <cellStyle name="Input 24 2 3 2 2 4" xfId="25087"/>
    <cellStyle name="Input 24 2 3 2 3" xfId="25088"/>
    <cellStyle name="Input 24 2 3 2 3 2" xfId="25089"/>
    <cellStyle name="Input 24 2 3 2 3 3" xfId="25090"/>
    <cellStyle name="Input 24 2 3 2 3 4" xfId="25091"/>
    <cellStyle name="Input 24 2 3 2 4" xfId="25092"/>
    <cellStyle name="Input 24 2 3 2 4 2" xfId="25093"/>
    <cellStyle name="Input 24 2 3 2 4 3" xfId="25094"/>
    <cellStyle name="Input 24 2 3 2 4 4" xfId="25095"/>
    <cellStyle name="Input 24 2 3 2 5" xfId="25096"/>
    <cellStyle name="Input 24 2 3 2 5 2" xfId="25097"/>
    <cellStyle name="Input 24 2 3 2 5 3" xfId="25098"/>
    <cellStyle name="Input 24 2 3 2 5 4" xfId="25099"/>
    <cellStyle name="Input 24 2 3 2 6" xfId="25100"/>
    <cellStyle name="Input 24 2 3 2 6 2" xfId="25101"/>
    <cellStyle name="Input 24 2 3 2 6 3" xfId="25102"/>
    <cellStyle name="Input 24 2 3 2 7" xfId="25103"/>
    <cellStyle name="Input 24 2 3 2 8" xfId="25104"/>
    <cellStyle name="Input 24 2 3 3" xfId="25105"/>
    <cellStyle name="Input 24 2 3 3 2" xfId="25106"/>
    <cellStyle name="Input 24 2 3 3 2 2" xfId="25107"/>
    <cellStyle name="Input 24 2 3 3 2 3" xfId="25108"/>
    <cellStyle name="Input 24 2 3 3 2 4" xfId="25109"/>
    <cellStyle name="Input 24 2 3 3 3" xfId="25110"/>
    <cellStyle name="Input 24 2 3 3 3 2" xfId="25111"/>
    <cellStyle name="Input 24 2 3 3 3 3" xfId="25112"/>
    <cellStyle name="Input 24 2 3 3 3 4" xfId="25113"/>
    <cellStyle name="Input 24 2 3 3 4" xfId="25114"/>
    <cellStyle name="Input 24 2 3 3 4 2" xfId="25115"/>
    <cellStyle name="Input 24 2 3 3 4 3" xfId="25116"/>
    <cellStyle name="Input 24 2 3 3 4 4" xfId="25117"/>
    <cellStyle name="Input 24 2 3 3 5" xfId="25118"/>
    <cellStyle name="Input 24 2 3 3 5 2" xfId="25119"/>
    <cellStyle name="Input 24 2 3 3 5 3" xfId="25120"/>
    <cellStyle name="Input 24 2 3 3 5 4" xfId="25121"/>
    <cellStyle name="Input 24 2 3 3 6" xfId="25122"/>
    <cellStyle name="Input 24 2 3 3 6 2" xfId="25123"/>
    <cellStyle name="Input 24 2 3 3 6 3" xfId="25124"/>
    <cellStyle name="Input 24 2 3 3 7" xfId="25125"/>
    <cellStyle name="Input 24 2 3 3 8" xfId="25126"/>
    <cellStyle name="Input 24 2 3 4" xfId="25127"/>
    <cellStyle name="Input 24 2 3 4 2" xfId="25128"/>
    <cellStyle name="Input 24 2 3 4 3" xfId="25129"/>
    <cellStyle name="Input 24 2 3 4 4" xfId="25130"/>
    <cellStyle name="Input 24 2 3 5" xfId="25131"/>
    <cellStyle name="Input 24 2 3 5 2" xfId="25132"/>
    <cellStyle name="Input 24 2 3 5 3" xfId="25133"/>
    <cellStyle name="Input 24 2 3 5 4" xfId="25134"/>
    <cellStyle name="Input 24 2 3 6" xfId="25135"/>
    <cellStyle name="Input 24 2 3 6 2" xfId="25136"/>
    <cellStyle name="Input 24 2 3 6 3" xfId="25137"/>
    <cellStyle name="Input 24 2 3 6 4" xfId="25138"/>
    <cellStyle name="Input 24 2 3 7" xfId="25139"/>
    <cellStyle name="Input 24 2 3 7 2" xfId="25140"/>
    <cellStyle name="Input 24 2 3 7 3" xfId="25141"/>
    <cellStyle name="Input 24 2 3 7 4" xfId="25142"/>
    <cellStyle name="Input 24 2 3 8" xfId="25143"/>
    <cellStyle name="Input 24 2 3 8 2" xfId="25144"/>
    <cellStyle name="Input 24 2 3 8 3" xfId="25145"/>
    <cellStyle name="Input 24 2 3 9" xfId="25146"/>
    <cellStyle name="Input 24 2 4" xfId="25147"/>
    <cellStyle name="Input 24 2 5" xfId="25148"/>
    <cellStyle name="Input 24 2_Sheet1" xfId="25149"/>
    <cellStyle name="Input 24 3" xfId="25150"/>
    <cellStyle name="Input 24 3 2" xfId="25151"/>
    <cellStyle name="Input 24 3 2 10" xfId="25152"/>
    <cellStyle name="Input 24 3 2 2" xfId="25153"/>
    <cellStyle name="Input 24 3 2 2 2" xfId="25154"/>
    <cellStyle name="Input 24 3 2 2 2 2" xfId="25155"/>
    <cellStyle name="Input 24 3 2 2 2 3" xfId="25156"/>
    <cellStyle name="Input 24 3 2 2 2 4" xfId="25157"/>
    <cellStyle name="Input 24 3 2 2 3" xfId="25158"/>
    <cellStyle name="Input 24 3 2 2 3 2" xfId="25159"/>
    <cellStyle name="Input 24 3 2 2 3 3" xfId="25160"/>
    <cellStyle name="Input 24 3 2 2 3 4" xfId="25161"/>
    <cellStyle name="Input 24 3 2 2 4" xfId="25162"/>
    <cellStyle name="Input 24 3 2 2 4 2" xfId="25163"/>
    <cellStyle name="Input 24 3 2 2 4 3" xfId="25164"/>
    <cellStyle name="Input 24 3 2 2 4 4" xfId="25165"/>
    <cellStyle name="Input 24 3 2 2 5" xfId="25166"/>
    <cellStyle name="Input 24 3 2 2 5 2" xfId="25167"/>
    <cellStyle name="Input 24 3 2 2 5 3" xfId="25168"/>
    <cellStyle name="Input 24 3 2 2 5 4" xfId="25169"/>
    <cellStyle name="Input 24 3 2 2 6" xfId="25170"/>
    <cellStyle name="Input 24 3 2 2 6 2" xfId="25171"/>
    <cellStyle name="Input 24 3 2 2 6 3" xfId="25172"/>
    <cellStyle name="Input 24 3 2 2 7" xfId="25173"/>
    <cellStyle name="Input 24 3 2 2 8" xfId="25174"/>
    <cellStyle name="Input 24 3 2 3" xfId="25175"/>
    <cellStyle name="Input 24 3 2 3 2" xfId="25176"/>
    <cellStyle name="Input 24 3 2 3 2 2" xfId="25177"/>
    <cellStyle name="Input 24 3 2 3 2 3" xfId="25178"/>
    <cellStyle name="Input 24 3 2 3 2 4" xfId="25179"/>
    <cellStyle name="Input 24 3 2 3 3" xfId="25180"/>
    <cellStyle name="Input 24 3 2 3 3 2" xfId="25181"/>
    <cellStyle name="Input 24 3 2 3 3 3" xfId="25182"/>
    <cellStyle name="Input 24 3 2 3 3 4" xfId="25183"/>
    <cellStyle name="Input 24 3 2 3 4" xfId="25184"/>
    <cellStyle name="Input 24 3 2 3 4 2" xfId="25185"/>
    <cellStyle name="Input 24 3 2 3 4 3" xfId="25186"/>
    <cellStyle name="Input 24 3 2 3 4 4" xfId="25187"/>
    <cellStyle name="Input 24 3 2 3 5" xfId="25188"/>
    <cellStyle name="Input 24 3 2 3 5 2" xfId="25189"/>
    <cellStyle name="Input 24 3 2 3 5 3" xfId="25190"/>
    <cellStyle name="Input 24 3 2 3 5 4" xfId="25191"/>
    <cellStyle name="Input 24 3 2 3 6" xfId="25192"/>
    <cellStyle name="Input 24 3 2 3 6 2" xfId="25193"/>
    <cellStyle name="Input 24 3 2 3 6 3" xfId="25194"/>
    <cellStyle name="Input 24 3 2 3 7" xfId="25195"/>
    <cellStyle name="Input 24 3 2 3 8" xfId="25196"/>
    <cellStyle name="Input 24 3 2 4" xfId="25197"/>
    <cellStyle name="Input 24 3 2 4 2" xfId="25198"/>
    <cellStyle name="Input 24 3 2 4 3" xfId="25199"/>
    <cellStyle name="Input 24 3 2 4 4" xfId="25200"/>
    <cellStyle name="Input 24 3 2 5" xfId="25201"/>
    <cellStyle name="Input 24 3 2 5 2" xfId="25202"/>
    <cellStyle name="Input 24 3 2 5 3" xfId="25203"/>
    <cellStyle name="Input 24 3 2 5 4" xfId="25204"/>
    <cellStyle name="Input 24 3 2 6" xfId="25205"/>
    <cellStyle name="Input 24 3 2 6 2" xfId="25206"/>
    <cellStyle name="Input 24 3 2 6 3" xfId="25207"/>
    <cellStyle name="Input 24 3 2 6 4" xfId="25208"/>
    <cellStyle name="Input 24 3 2 7" xfId="25209"/>
    <cellStyle name="Input 24 3 2 7 2" xfId="25210"/>
    <cellStyle name="Input 24 3 2 7 3" xfId="25211"/>
    <cellStyle name="Input 24 3 2 7 4" xfId="25212"/>
    <cellStyle name="Input 24 3 2 8" xfId="25213"/>
    <cellStyle name="Input 24 3 2 8 2" xfId="25214"/>
    <cellStyle name="Input 24 3 2 8 3" xfId="25215"/>
    <cellStyle name="Input 24 3 2 9" xfId="25216"/>
    <cellStyle name="Input 24 3 3" xfId="25217"/>
    <cellStyle name="Input 24 4" xfId="25218"/>
    <cellStyle name="Input 24 4 10" xfId="25219"/>
    <cellStyle name="Input 24 4 11" xfId="25220"/>
    <cellStyle name="Input 24 4 2" xfId="25221"/>
    <cellStyle name="Input 24 4 2 2" xfId="25222"/>
    <cellStyle name="Input 24 4 2 2 2" xfId="25223"/>
    <cellStyle name="Input 24 4 2 2 3" xfId="25224"/>
    <cellStyle name="Input 24 4 2 2 4" xfId="25225"/>
    <cellStyle name="Input 24 4 2 3" xfId="25226"/>
    <cellStyle name="Input 24 4 2 3 2" xfId="25227"/>
    <cellStyle name="Input 24 4 2 3 3" xfId="25228"/>
    <cellStyle name="Input 24 4 2 3 4" xfId="25229"/>
    <cellStyle name="Input 24 4 2 4" xfId="25230"/>
    <cellStyle name="Input 24 4 2 4 2" xfId="25231"/>
    <cellStyle name="Input 24 4 2 4 3" xfId="25232"/>
    <cellStyle name="Input 24 4 2 4 4" xfId="25233"/>
    <cellStyle name="Input 24 4 2 5" xfId="25234"/>
    <cellStyle name="Input 24 4 2 5 2" xfId="25235"/>
    <cellStyle name="Input 24 4 2 5 3" xfId="25236"/>
    <cellStyle name="Input 24 4 2 5 4" xfId="25237"/>
    <cellStyle name="Input 24 4 2 6" xfId="25238"/>
    <cellStyle name="Input 24 4 2 6 2" xfId="25239"/>
    <cellStyle name="Input 24 4 2 6 3" xfId="25240"/>
    <cellStyle name="Input 24 4 2 7" xfId="25241"/>
    <cellStyle name="Input 24 4 2 8" xfId="25242"/>
    <cellStyle name="Input 24 4 3" xfId="25243"/>
    <cellStyle name="Input 24 4 3 2" xfId="25244"/>
    <cellStyle name="Input 24 4 3 2 2" xfId="25245"/>
    <cellStyle name="Input 24 4 3 2 3" xfId="25246"/>
    <cellStyle name="Input 24 4 3 2 4" xfId="25247"/>
    <cellStyle name="Input 24 4 3 3" xfId="25248"/>
    <cellStyle name="Input 24 4 3 3 2" xfId="25249"/>
    <cellStyle name="Input 24 4 3 3 3" xfId="25250"/>
    <cellStyle name="Input 24 4 3 3 4" xfId="25251"/>
    <cellStyle name="Input 24 4 3 4" xfId="25252"/>
    <cellStyle name="Input 24 4 3 4 2" xfId="25253"/>
    <cellStyle name="Input 24 4 3 4 3" xfId="25254"/>
    <cellStyle name="Input 24 4 3 4 4" xfId="25255"/>
    <cellStyle name="Input 24 4 3 5" xfId="25256"/>
    <cellStyle name="Input 24 4 3 5 2" xfId="25257"/>
    <cellStyle name="Input 24 4 3 5 3" xfId="25258"/>
    <cellStyle name="Input 24 4 3 5 4" xfId="25259"/>
    <cellStyle name="Input 24 4 3 6" xfId="25260"/>
    <cellStyle name="Input 24 4 3 6 2" xfId="25261"/>
    <cellStyle name="Input 24 4 3 6 3" xfId="25262"/>
    <cellStyle name="Input 24 4 3 7" xfId="25263"/>
    <cellStyle name="Input 24 4 3 8" xfId="25264"/>
    <cellStyle name="Input 24 4 4" xfId="25265"/>
    <cellStyle name="Input 24 4 4 2" xfId="25266"/>
    <cellStyle name="Input 24 4 4 3" xfId="25267"/>
    <cellStyle name="Input 24 4 4 4" xfId="25268"/>
    <cellStyle name="Input 24 4 5" xfId="25269"/>
    <cellStyle name="Input 24 4 5 2" xfId="25270"/>
    <cellStyle name="Input 24 4 5 3" xfId="25271"/>
    <cellStyle name="Input 24 4 5 4" xfId="25272"/>
    <cellStyle name="Input 24 4 6" xfId="25273"/>
    <cellStyle name="Input 24 4 6 2" xfId="25274"/>
    <cellStyle name="Input 24 4 6 3" xfId="25275"/>
    <cellStyle name="Input 24 4 6 4" xfId="25276"/>
    <cellStyle name="Input 24 4 7" xfId="25277"/>
    <cellStyle name="Input 24 4 7 2" xfId="25278"/>
    <cellStyle name="Input 24 4 7 3" xfId="25279"/>
    <cellStyle name="Input 24 4 7 4" xfId="25280"/>
    <cellStyle name="Input 24 4 8" xfId="25281"/>
    <cellStyle name="Input 24 4 8 2" xfId="25282"/>
    <cellStyle name="Input 24 4 8 3" xfId="25283"/>
    <cellStyle name="Input 24 4 9" xfId="25284"/>
    <cellStyle name="Input 24 5" xfId="25285"/>
    <cellStyle name="Input 24 6" xfId="25286"/>
    <cellStyle name="Input 24_Sheet1" xfId="25287"/>
    <cellStyle name="Input 25" xfId="25288"/>
    <cellStyle name="Input 25 2" xfId="25289"/>
    <cellStyle name="Input 25 2 2" xfId="25290"/>
    <cellStyle name="Input 25 2 2 2" xfId="25291"/>
    <cellStyle name="Input 25 2 2 2 10" xfId="25292"/>
    <cellStyle name="Input 25 2 2 2 2" xfId="25293"/>
    <cellStyle name="Input 25 2 2 2 2 2" xfId="25294"/>
    <cellStyle name="Input 25 2 2 2 2 2 2" xfId="25295"/>
    <cellStyle name="Input 25 2 2 2 2 2 3" xfId="25296"/>
    <cellStyle name="Input 25 2 2 2 2 2 4" xfId="25297"/>
    <cellStyle name="Input 25 2 2 2 2 3" xfId="25298"/>
    <cellStyle name="Input 25 2 2 2 2 3 2" xfId="25299"/>
    <cellStyle name="Input 25 2 2 2 2 3 3" xfId="25300"/>
    <cellStyle name="Input 25 2 2 2 2 3 4" xfId="25301"/>
    <cellStyle name="Input 25 2 2 2 2 4" xfId="25302"/>
    <cellStyle name="Input 25 2 2 2 2 4 2" xfId="25303"/>
    <cellStyle name="Input 25 2 2 2 2 4 3" xfId="25304"/>
    <cellStyle name="Input 25 2 2 2 2 4 4" xfId="25305"/>
    <cellStyle name="Input 25 2 2 2 2 5" xfId="25306"/>
    <cellStyle name="Input 25 2 2 2 2 5 2" xfId="25307"/>
    <cellStyle name="Input 25 2 2 2 2 5 3" xfId="25308"/>
    <cellStyle name="Input 25 2 2 2 2 5 4" xfId="25309"/>
    <cellStyle name="Input 25 2 2 2 2 6" xfId="25310"/>
    <cellStyle name="Input 25 2 2 2 2 6 2" xfId="25311"/>
    <cellStyle name="Input 25 2 2 2 2 6 3" xfId="25312"/>
    <cellStyle name="Input 25 2 2 2 2 7" xfId="25313"/>
    <cellStyle name="Input 25 2 2 2 2 8" xfId="25314"/>
    <cellStyle name="Input 25 2 2 2 3" xfId="25315"/>
    <cellStyle name="Input 25 2 2 2 3 2" xfId="25316"/>
    <cellStyle name="Input 25 2 2 2 3 2 2" xfId="25317"/>
    <cellStyle name="Input 25 2 2 2 3 2 3" xfId="25318"/>
    <cellStyle name="Input 25 2 2 2 3 2 4" xfId="25319"/>
    <cellStyle name="Input 25 2 2 2 3 3" xfId="25320"/>
    <cellStyle name="Input 25 2 2 2 3 3 2" xfId="25321"/>
    <cellStyle name="Input 25 2 2 2 3 3 3" xfId="25322"/>
    <cellStyle name="Input 25 2 2 2 3 3 4" xfId="25323"/>
    <cellStyle name="Input 25 2 2 2 3 4" xfId="25324"/>
    <cellStyle name="Input 25 2 2 2 3 4 2" xfId="25325"/>
    <cellStyle name="Input 25 2 2 2 3 4 3" xfId="25326"/>
    <cellStyle name="Input 25 2 2 2 3 4 4" xfId="25327"/>
    <cellStyle name="Input 25 2 2 2 3 5" xfId="25328"/>
    <cellStyle name="Input 25 2 2 2 3 5 2" xfId="25329"/>
    <cellStyle name="Input 25 2 2 2 3 5 3" xfId="25330"/>
    <cellStyle name="Input 25 2 2 2 3 5 4" xfId="25331"/>
    <cellStyle name="Input 25 2 2 2 3 6" xfId="25332"/>
    <cellStyle name="Input 25 2 2 2 3 6 2" xfId="25333"/>
    <cellStyle name="Input 25 2 2 2 3 6 3" xfId="25334"/>
    <cellStyle name="Input 25 2 2 2 3 7" xfId="25335"/>
    <cellStyle name="Input 25 2 2 2 3 8" xfId="25336"/>
    <cellStyle name="Input 25 2 2 2 4" xfId="25337"/>
    <cellStyle name="Input 25 2 2 2 4 2" xfId="25338"/>
    <cellStyle name="Input 25 2 2 2 4 3" xfId="25339"/>
    <cellStyle name="Input 25 2 2 2 4 4" xfId="25340"/>
    <cellStyle name="Input 25 2 2 2 5" xfId="25341"/>
    <cellStyle name="Input 25 2 2 2 5 2" xfId="25342"/>
    <cellStyle name="Input 25 2 2 2 5 3" xfId="25343"/>
    <cellStyle name="Input 25 2 2 2 5 4" xfId="25344"/>
    <cellStyle name="Input 25 2 2 2 6" xfId="25345"/>
    <cellStyle name="Input 25 2 2 2 6 2" xfId="25346"/>
    <cellStyle name="Input 25 2 2 2 6 3" xfId="25347"/>
    <cellStyle name="Input 25 2 2 2 6 4" xfId="25348"/>
    <cellStyle name="Input 25 2 2 2 7" xfId="25349"/>
    <cellStyle name="Input 25 2 2 2 7 2" xfId="25350"/>
    <cellStyle name="Input 25 2 2 2 7 3" xfId="25351"/>
    <cellStyle name="Input 25 2 2 2 7 4" xfId="25352"/>
    <cellStyle name="Input 25 2 2 2 8" xfId="25353"/>
    <cellStyle name="Input 25 2 2 2 8 2" xfId="25354"/>
    <cellStyle name="Input 25 2 2 2 8 3" xfId="25355"/>
    <cellStyle name="Input 25 2 2 2 9" xfId="25356"/>
    <cellStyle name="Input 25 2 2 3" xfId="25357"/>
    <cellStyle name="Input 25 2 3" xfId="25358"/>
    <cellStyle name="Input 25 2 3 10" xfId="25359"/>
    <cellStyle name="Input 25 2 3 11" xfId="25360"/>
    <cellStyle name="Input 25 2 3 2" xfId="25361"/>
    <cellStyle name="Input 25 2 3 2 2" xfId="25362"/>
    <cellStyle name="Input 25 2 3 2 2 2" xfId="25363"/>
    <cellStyle name="Input 25 2 3 2 2 3" xfId="25364"/>
    <cellStyle name="Input 25 2 3 2 2 4" xfId="25365"/>
    <cellStyle name="Input 25 2 3 2 3" xfId="25366"/>
    <cellStyle name="Input 25 2 3 2 3 2" xfId="25367"/>
    <cellStyle name="Input 25 2 3 2 3 3" xfId="25368"/>
    <cellStyle name="Input 25 2 3 2 3 4" xfId="25369"/>
    <cellStyle name="Input 25 2 3 2 4" xfId="25370"/>
    <cellStyle name="Input 25 2 3 2 4 2" xfId="25371"/>
    <cellStyle name="Input 25 2 3 2 4 3" xfId="25372"/>
    <cellStyle name="Input 25 2 3 2 4 4" xfId="25373"/>
    <cellStyle name="Input 25 2 3 2 5" xfId="25374"/>
    <cellStyle name="Input 25 2 3 2 5 2" xfId="25375"/>
    <cellStyle name="Input 25 2 3 2 5 3" xfId="25376"/>
    <cellStyle name="Input 25 2 3 2 5 4" xfId="25377"/>
    <cellStyle name="Input 25 2 3 2 6" xfId="25378"/>
    <cellStyle name="Input 25 2 3 2 6 2" xfId="25379"/>
    <cellStyle name="Input 25 2 3 2 6 3" xfId="25380"/>
    <cellStyle name="Input 25 2 3 2 7" xfId="25381"/>
    <cellStyle name="Input 25 2 3 2 8" xfId="25382"/>
    <cellStyle name="Input 25 2 3 3" xfId="25383"/>
    <cellStyle name="Input 25 2 3 3 2" xfId="25384"/>
    <cellStyle name="Input 25 2 3 3 2 2" xfId="25385"/>
    <cellStyle name="Input 25 2 3 3 2 3" xfId="25386"/>
    <cellStyle name="Input 25 2 3 3 2 4" xfId="25387"/>
    <cellStyle name="Input 25 2 3 3 3" xfId="25388"/>
    <cellStyle name="Input 25 2 3 3 3 2" xfId="25389"/>
    <cellStyle name="Input 25 2 3 3 3 3" xfId="25390"/>
    <cellStyle name="Input 25 2 3 3 3 4" xfId="25391"/>
    <cellStyle name="Input 25 2 3 3 4" xfId="25392"/>
    <cellStyle name="Input 25 2 3 3 4 2" xfId="25393"/>
    <cellStyle name="Input 25 2 3 3 4 3" xfId="25394"/>
    <cellStyle name="Input 25 2 3 3 4 4" xfId="25395"/>
    <cellStyle name="Input 25 2 3 3 5" xfId="25396"/>
    <cellStyle name="Input 25 2 3 3 5 2" xfId="25397"/>
    <cellStyle name="Input 25 2 3 3 5 3" xfId="25398"/>
    <cellStyle name="Input 25 2 3 3 5 4" xfId="25399"/>
    <cellStyle name="Input 25 2 3 3 6" xfId="25400"/>
    <cellStyle name="Input 25 2 3 3 6 2" xfId="25401"/>
    <cellStyle name="Input 25 2 3 3 6 3" xfId="25402"/>
    <cellStyle name="Input 25 2 3 3 7" xfId="25403"/>
    <cellStyle name="Input 25 2 3 3 8" xfId="25404"/>
    <cellStyle name="Input 25 2 3 4" xfId="25405"/>
    <cellStyle name="Input 25 2 3 4 2" xfId="25406"/>
    <cellStyle name="Input 25 2 3 4 3" xfId="25407"/>
    <cellStyle name="Input 25 2 3 4 4" xfId="25408"/>
    <cellStyle name="Input 25 2 3 5" xfId="25409"/>
    <cellStyle name="Input 25 2 3 5 2" xfId="25410"/>
    <cellStyle name="Input 25 2 3 5 3" xfId="25411"/>
    <cellStyle name="Input 25 2 3 5 4" xfId="25412"/>
    <cellStyle name="Input 25 2 3 6" xfId="25413"/>
    <cellStyle name="Input 25 2 3 6 2" xfId="25414"/>
    <cellStyle name="Input 25 2 3 6 3" xfId="25415"/>
    <cellStyle name="Input 25 2 3 6 4" xfId="25416"/>
    <cellStyle name="Input 25 2 3 7" xfId="25417"/>
    <cellStyle name="Input 25 2 3 7 2" xfId="25418"/>
    <cellStyle name="Input 25 2 3 7 3" xfId="25419"/>
    <cellStyle name="Input 25 2 3 7 4" xfId="25420"/>
    <cellStyle name="Input 25 2 3 8" xfId="25421"/>
    <cellStyle name="Input 25 2 3 8 2" xfId="25422"/>
    <cellStyle name="Input 25 2 3 8 3" xfId="25423"/>
    <cellStyle name="Input 25 2 3 9" xfId="25424"/>
    <cellStyle name="Input 25 2 4" xfId="25425"/>
    <cellStyle name="Input 25 2 5" xfId="25426"/>
    <cellStyle name="Input 25 2_Sheet1" xfId="25427"/>
    <cellStyle name="Input 25 3" xfId="25428"/>
    <cellStyle name="Input 25 3 2" xfId="25429"/>
    <cellStyle name="Input 25 3 2 10" xfId="25430"/>
    <cellStyle name="Input 25 3 2 2" xfId="25431"/>
    <cellStyle name="Input 25 3 2 2 2" xfId="25432"/>
    <cellStyle name="Input 25 3 2 2 2 2" xfId="25433"/>
    <cellStyle name="Input 25 3 2 2 2 3" xfId="25434"/>
    <cellStyle name="Input 25 3 2 2 2 4" xfId="25435"/>
    <cellStyle name="Input 25 3 2 2 3" xfId="25436"/>
    <cellStyle name="Input 25 3 2 2 3 2" xfId="25437"/>
    <cellStyle name="Input 25 3 2 2 3 3" xfId="25438"/>
    <cellStyle name="Input 25 3 2 2 3 4" xfId="25439"/>
    <cellStyle name="Input 25 3 2 2 4" xfId="25440"/>
    <cellStyle name="Input 25 3 2 2 4 2" xfId="25441"/>
    <cellStyle name="Input 25 3 2 2 4 3" xfId="25442"/>
    <cellStyle name="Input 25 3 2 2 4 4" xfId="25443"/>
    <cellStyle name="Input 25 3 2 2 5" xfId="25444"/>
    <cellStyle name="Input 25 3 2 2 5 2" xfId="25445"/>
    <cellStyle name="Input 25 3 2 2 5 3" xfId="25446"/>
    <cellStyle name="Input 25 3 2 2 5 4" xfId="25447"/>
    <cellStyle name="Input 25 3 2 2 6" xfId="25448"/>
    <cellStyle name="Input 25 3 2 2 6 2" xfId="25449"/>
    <cellStyle name="Input 25 3 2 2 6 3" xfId="25450"/>
    <cellStyle name="Input 25 3 2 2 7" xfId="25451"/>
    <cellStyle name="Input 25 3 2 2 8" xfId="25452"/>
    <cellStyle name="Input 25 3 2 3" xfId="25453"/>
    <cellStyle name="Input 25 3 2 3 2" xfId="25454"/>
    <cellStyle name="Input 25 3 2 3 2 2" xfId="25455"/>
    <cellStyle name="Input 25 3 2 3 2 3" xfId="25456"/>
    <cellStyle name="Input 25 3 2 3 2 4" xfId="25457"/>
    <cellStyle name="Input 25 3 2 3 3" xfId="25458"/>
    <cellStyle name="Input 25 3 2 3 3 2" xfId="25459"/>
    <cellStyle name="Input 25 3 2 3 3 3" xfId="25460"/>
    <cellStyle name="Input 25 3 2 3 3 4" xfId="25461"/>
    <cellStyle name="Input 25 3 2 3 4" xfId="25462"/>
    <cellStyle name="Input 25 3 2 3 4 2" xfId="25463"/>
    <cellStyle name="Input 25 3 2 3 4 3" xfId="25464"/>
    <cellStyle name="Input 25 3 2 3 4 4" xfId="25465"/>
    <cellStyle name="Input 25 3 2 3 5" xfId="25466"/>
    <cellStyle name="Input 25 3 2 3 5 2" xfId="25467"/>
    <cellStyle name="Input 25 3 2 3 5 3" xfId="25468"/>
    <cellStyle name="Input 25 3 2 3 5 4" xfId="25469"/>
    <cellStyle name="Input 25 3 2 3 6" xfId="25470"/>
    <cellStyle name="Input 25 3 2 3 6 2" xfId="25471"/>
    <cellStyle name="Input 25 3 2 3 6 3" xfId="25472"/>
    <cellStyle name="Input 25 3 2 3 7" xfId="25473"/>
    <cellStyle name="Input 25 3 2 3 8" xfId="25474"/>
    <cellStyle name="Input 25 3 2 4" xfId="25475"/>
    <cellStyle name="Input 25 3 2 4 2" xfId="25476"/>
    <cellStyle name="Input 25 3 2 4 3" xfId="25477"/>
    <cellStyle name="Input 25 3 2 4 4" xfId="25478"/>
    <cellStyle name="Input 25 3 2 5" xfId="25479"/>
    <cellStyle name="Input 25 3 2 5 2" xfId="25480"/>
    <cellStyle name="Input 25 3 2 5 3" xfId="25481"/>
    <cellStyle name="Input 25 3 2 5 4" xfId="25482"/>
    <cellStyle name="Input 25 3 2 6" xfId="25483"/>
    <cellStyle name="Input 25 3 2 6 2" xfId="25484"/>
    <cellStyle name="Input 25 3 2 6 3" xfId="25485"/>
    <cellStyle name="Input 25 3 2 6 4" xfId="25486"/>
    <cellStyle name="Input 25 3 2 7" xfId="25487"/>
    <cellStyle name="Input 25 3 2 7 2" xfId="25488"/>
    <cellStyle name="Input 25 3 2 7 3" xfId="25489"/>
    <cellStyle name="Input 25 3 2 7 4" xfId="25490"/>
    <cellStyle name="Input 25 3 2 8" xfId="25491"/>
    <cellStyle name="Input 25 3 2 8 2" xfId="25492"/>
    <cellStyle name="Input 25 3 2 8 3" xfId="25493"/>
    <cellStyle name="Input 25 3 2 9" xfId="25494"/>
    <cellStyle name="Input 25 3 3" xfId="25495"/>
    <cellStyle name="Input 25 4" xfId="25496"/>
    <cellStyle name="Input 25 4 10" xfId="25497"/>
    <cellStyle name="Input 25 4 11" xfId="25498"/>
    <cellStyle name="Input 25 4 2" xfId="25499"/>
    <cellStyle name="Input 25 4 2 2" xfId="25500"/>
    <cellStyle name="Input 25 4 2 2 2" xfId="25501"/>
    <cellStyle name="Input 25 4 2 2 3" xfId="25502"/>
    <cellStyle name="Input 25 4 2 2 4" xfId="25503"/>
    <cellStyle name="Input 25 4 2 3" xfId="25504"/>
    <cellStyle name="Input 25 4 2 3 2" xfId="25505"/>
    <cellStyle name="Input 25 4 2 3 3" xfId="25506"/>
    <cellStyle name="Input 25 4 2 3 4" xfId="25507"/>
    <cellStyle name="Input 25 4 2 4" xfId="25508"/>
    <cellStyle name="Input 25 4 2 4 2" xfId="25509"/>
    <cellStyle name="Input 25 4 2 4 3" xfId="25510"/>
    <cellStyle name="Input 25 4 2 4 4" xfId="25511"/>
    <cellStyle name="Input 25 4 2 5" xfId="25512"/>
    <cellStyle name="Input 25 4 2 5 2" xfId="25513"/>
    <cellStyle name="Input 25 4 2 5 3" xfId="25514"/>
    <cellStyle name="Input 25 4 2 5 4" xfId="25515"/>
    <cellStyle name="Input 25 4 2 6" xfId="25516"/>
    <cellStyle name="Input 25 4 2 6 2" xfId="25517"/>
    <cellStyle name="Input 25 4 2 6 3" xfId="25518"/>
    <cellStyle name="Input 25 4 2 7" xfId="25519"/>
    <cellStyle name="Input 25 4 2 8" xfId="25520"/>
    <cellStyle name="Input 25 4 3" xfId="25521"/>
    <cellStyle name="Input 25 4 3 2" xfId="25522"/>
    <cellStyle name="Input 25 4 3 2 2" xfId="25523"/>
    <cellStyle name="Input 25 4 3 2 3" xfId="25524"/>
    <cellStyle name="Input 25 4 3 2 4" xfId="25525"/>
    <cellStyle name="Input 25 4 3 3" xfId="25526"/>
    <cellStyle name="Input 25 4 3 3 2" xfId="25527"/>
    <cellStyle name="Input 25 4 3 3 3" xfId="25528"/>
    <cellStyle name="Input 25 4 3 3 4" xfId="25529"/>
    <cellStyle name="Input 25 4 3 4" xfId="25530"/>
    <cellStyle name="Input 25 4 3 4 2" xfId="25531"/>
    <cellStyle name="Input 25 4 3 4 3" xfId="25532"/>
    <cellStyle name="Input 25 4 3 4 4" xfId="25533"/>
    <cellStyle name="Input 25 4 3 5" xfId="25534"/>
    <cellStyle name="Input 25 4 3 5 2" xfId="25535"/>
    <cellStyle name="Input 25 4 3 5 3" xfId="25536"/>
    <cellStyle name="Input 25 4 3 5 4" xfId="25537"/>
    <cellStyle name="Input 25 4 3 6" xfId="25538"/>
    <cellStyle name="Input 25 4 3 6 2" xfId="25539"/>
    <cellStyle name="Input 25 4 3 6 3" xfId="25540"/>
    <cellStyle name="Input 25 4 3 7" xfId="25541"/>
    <cellStyle name="Input 25 4 3 8" xfId="25542"/>
    <cellStyle name="Input 25 4 4" xfId="25543"/>
    <cellStyle name="Input 25 4 4 2" xfId="25544"/>
    <cellStyle name="Input 25 4 4 3" xfId="25545"/>
    <cellStyle name="Input 25 4 4 4" xfId="25546"/>
    <cellStyle name="Input 25 4 5" xfId="25547"/>
    <cellStyle name="Input 25 4 5 2" xfId="25548"/>
    <cellStyle name="Input 25 4 5 3" xfId="25549"/>
    <cellStyle name="Input 25 4 5 4" xfId="25550"/>
    <cellStyle name="Input 25 4 6" xfId="25551"/>
    <cellStyle name="Input 25 4 6 2" xfId="25552"/>
    <cellStyle name="Input 25 4 6 3" xfId="25553"/>
    <cellStyle name="Input 25 4 6 4" xfId="25554"/>
    <cellStyle name="Input 25 4 7" xfId="25555"/>
    <cellStyle name="Input 25 4 7 2" xfId="25556"/>
    <cellStyle name="Input 25 4 7 3" xfId="25557"/>
    <cellStyle name="Input 25 4 7 4" xfId="25558"/>
    <cellStyle name="Input 25 4 8" xfId="25559"/>
    <cellStyle name="Input 25 4 8 2" xfId="25560"/>
    <cellStyle name="Input 25 4 8 3" xfId="25561"/>
    <cellStyle name="Input 25 4 9" xfId="25562"/>
    <cellStyle name="Input 25 5" xfId="25563"/>
    <cellStyle name="Input 25 6" xfId="25564"/>
    <cellStyle name="Input 25_Sheet1" xfId="25565"/>
    <cellStyle name="Input 26" xfId="25566"/>
    <cellStyle name="Input 26 2" xfId="25567"/>
    <cellStyle name="Input 26 2 2" xfId="25568"/>
    <cellStyle name="Input 26 2 2 2" xfId="25569"/>
    <cellStyle name="Input 26 2 2 2 10" xfId="25570"/>
    <cellStyle name="Input 26 2 2 2 2" xfId="25571"/>
    <cellStyle name="Input 26 2 2 2 2 2" xfId="25572"/>
    <cellStyle name="Input 26 2 2 2 2 2 2" xfId="25573"/>
    <cellStyle name="Input 26 2 2 2 2 2 3" xfId="25574"/>
    <cellStyle name="Input 26 2 2 2 2 2 4" xfId="25575"/>
    <cellStyle name="Input 26 2 2 2 2 3" xfId="25576"/>
    <cellStyle name="Input 26 2 2 2 2 3 2" xfId="25577"/>
    <cellStyle name="Input 26 2 2 2 2 3 3" xfId="25578"/>
    <cellStyle name="Input 26 2 2 2 2 3 4" xfId="25579"/>
    <cellStyle name="Input 26 2 2 2 2 4" xfId="25580"/>
    <cellStyle name="Input 26 2 2 2 2 4 2" xfId="25581"/>
    <cellStyle name="Input 26 2 2 2 2 4 3" xfId="25582"/>
    <cellStyle name="Input 26 2 2 2 2 4 4" xfId="25583"/>
    <cellStyle name="Input 26 2 2 2 2 5" xfId="25584"/>
    <cellStyle name="Input 26 2 2 2 2 5 2" xfId="25585"/>
    <cellStyle name="Input 26 2 2 2 2 5 3" xfId="25586"/>
    <cellStyle name="Input 26 2 2 2 2 5 4" xfId="25587"/>
    <cellStyle name="Input 26 2 2 2 2 6" xfId="25588"/>
    <cellStyle name="Input 26 2 2 2 2 6 2" xfId="25589"/>
    <cellStyle name="Input 26 2 2 2 2 6 3" xfId="25590"/>
    <cellStyle name="Input 26 2 2 2 2 7" xfId="25591"/>
    <cellStyle name="Input 26 2 2 2 2 8" xfId="25592"/>
    <cellStyle name="Input 26 2 2 2 3" xfId="25593"/>
    <cellStyle name="Input 26 2 2 2 3 2" xfId="25594"/>
    <cellStyle name="Input 26 2 2 2 3 2 2" xfId="25595"/>
    <cellStyle name="Input 26 2 2 2 3 2 3" xfId="25596"/>
    <cellStyle name="Input 26 2 2 2 3 2 4" xfId="25597"/>
    <cellStyle name="Input 26 2 2 2 3 3" xfId="25598"/>
    <cellStyle name="Input 26 2 2 2 3 3 2" xfId="25599"/>
    <cellStyle name="Input 26 2 2 2 3 3 3" xfId="25600"/>
    <cellStyle name="Input 26 2 2 2 3 3 4" xfId="25601"/>
    <cellStyle name="Input 26 2 2 2 3 4" xfId="25602"/>
    <cellStyle name="Input 26 2 2 2 3 4 2" xfId="25603"/>
    <cellStyle name="Input 26 2 2 2 3 4 3" xfId="25604"/>
    <cellStyle name="Input 26 2 2 2 3 4 4" xfId="25605"/>
    <cellStyle name="Input 26 2 2 2 3 5" xfId="25606"/>
    <cellStyle name="Input 26 2 2 2 3 5 2" xfId="25607"/>
    <cellStyle name="Input 26 2 2 2 3 5 3" xfId="25608"/>
    <cellStyle name="Input 26 2 2 2 3 5 4" xfId="25609"/>
    <cellStyle name="Input 26 2 2 2 3 6" xfId="25610"/>
    <cellStyle name="Input 26 2 2 2 3 6 2" xfId="25611"/>
    <cellStyle name="Input 26 2 2 2 3 6 3" xfId="25612"/>
    <cellStyle name="Input 26 2 2 2 3 7" xfId="25613"/>
    <cellStyle name="Input 26 2 2 2 3 8" xfId="25614"/>
    <cellStyle name="Input 26 2 2 2 4" xfId="25615"/>
    <cellStyle name="Input 26 2 2 2 4 2" xfId="25616"/>
    <cellStyle name="Input 26 2 2 2 4 3" xfId="25617"/>
    <cellStyle name="Input 26 2 2 2 4 4" xfId="25618"/>
    <cellStyle name="Input 26 2 2 2 5" xfId="25619"/>
    <cellStyle name="Input 26 2 2 2 5 2" xfId="25620"/>
    <cellStyle name="Input 26 2 2 2 5 3" xfId="25621"/>
    <cellStyle name="Input 26 2 2 2 5 4" xfId="25622"/>
    <cellStyle name="Input 26 2 2 2 6" xfId="25623"/>
    <cellStyle name="Input 26 2 2 2 6 2" xfId="25624"/>
    <cellStyle name="Input 26 2 2 2 6 3" xfId="25625"/>
    <cellStyle name="Input 26 2 2 2 6 4" xfId="25626"/>
    <cellStyle name="Input 26 2 2 2 7" xfId="25627"/>
    <cellStyle name="Input 26 2 2 2 7 2" xfId="25628"/>
    <cellStyle name="Input 26 2 2 2 7 3" xfId="25629"/>
    <cellStyle name="Input 26 2 2 2 7 4" xfId="25630"/>
    <cellStyle name="Input 26 2 2 2 8" xfId="25631"/>
    <cellStyle name="Input 26 2 2 2 8 2" xfId="25632"/>
    <cellStyle name="Input 26 2 2 2 8 3" xfId="25633"/>
    <cellStyle name="Input 26 2 2 2 9" xfId="25634"/>
    <cellStyle name="Input 26 2 2 3" xfId="25635"/>
    <cellStyle name="Input 26 2 3" xfId="25636"/>
    <cellStyle name="Input 26 2 3 10" xfId="25637"/>
    <cellStyle name="Input 26 2 3 2" xfId="25638"/>
    <cellStyle name="Input 26 2 3 2 2" xfId="25639"/>
    <cellStyle name="Input 26 2 3 2 2 2" xfId="25640"/>
    <cellStyle name="Input 26 2 3 2 2 3" xfId="25641"/>
    <cellStyle name="Input 26 2 3 2 2 4" xfId="25642"/>
    <cellStyle name="Input 26 2 3 2 3" xfId="25643"/>
    <cellStyle name="Input 26 2 3 2 3 2" xfId="25644"/>
    <cellStyle name="Input 26 2 3 2 3 3" xfId="25645"/>
    <cellStyle name="Input 26 2 3 2 3 4" xfId="25646"/>
    <cellStyle name="Input 26 2 3 2 4" xfId="25647"/>
    <cellStyle name="Input 26 2 3 2 4 2" xfId="25648"/>
    <cellStyle name="Input 26 2 3 2 4 3" xfId="25649"/>
    <cellStyle name="Input 26 2 3 2 4 4" xfId="25650"/>
    <cellStyle name="Input 26 2 3 2 5" xfId="25651"/>
    <cellStyle name="Input 26 2 3 2 5 2" xfId="25652"/>
    <cellStyle name="Input 26 2 3 2 5 3" xfId="25653"/>
    <cellStyle name="Input 26 2 3 2 5 4" xfId="25654"/>
    <cellStyle name="Input 26 2 3 2 6" xfId="25655"/>
    <cellStyle name="Input 26 2 3 2 6 2" xfId="25656"/>
    <cellStyle name="Input 26 2 3 2 6 3" xfId="25657"/>
    <cellStyle name="Input 26 2 3 2 7" xfId="25658"/>
    <cellStyle name="Input 26 2 3 2 8" xfId="25659"/>
    <cellStyle name="Input 26 2 3 3" xfId="25660"/>
    <cellStyle name="Input 26 2 3 3 2" xfId="25661"/>
    <cellStyle name="Input 26 2 3 3 2 2" xfId="25662"/>
    <cellStyle name="Input 26 2 3 3 2 3" xfId="25663"/>
    <cellStyle name="Input 26 2 3 3 2 4" xfId="25664"/>
    <cellStyle name="Input 26 2 3 3 3" xfId="25665"/>
    <cellStyle name="Input 26 2 3 3 3 2" xfId="25666"/>
    <cellStyle name="Input 26 2 3 3 3 3" xfId="25667"/>
    <cellStyle name="Input 26 2 3 3 3 4" xfId="25668"/>
    <cellStyle name="Input 26 2 3 3 4" xfId="25669"/>
    <cellStyle name="Input 26 2 3 3 4 2" xfId="25670"/>
    <cellStyle name="Input 26 2 3 3 4 3" xfId="25671"/>
    <cellStyle name="Input 26 2 3 3 4 4" xfId="25672"/>
    <cellStyle name="Input 26 2 3 3 5" xfId="25673"/>
    <cellStyle name="Input 26 2 3 3 5 2" xfId="25674"/>
    <cellStyle name="Input 26 2 3 3 5 3" xfId="25675"/>
    <cellStyle name="Input 26 2 3 3 5 4" xfId="25676"/>
    <cellStyle name="Input 26 2 3 3 6" xfId="25677"/>
    <cellStyle name="Input 26 2 3 3 6 2" xfId="25678"/>
    <cellStyle name="Input 26 2 3 3 6 3" xfId="25679"/>
    <cellStyle name="Input 26 2 3 3 7" xfId="25680"/>
    <cellStyle name="Input 26 2 3 3 8" xfId="25681"/>
    <cellStyle name="Input 26 2 3 4" xfId="25682"/>
    <cellStyle name="Input 26 2 3 4 2" xfId="25683"/>
    <cellStyle name="Input 26 2 3 4 3" xfId="25684"/>
    <cellStyle name="Input 26 2 3 4 4" xfId="25685"/>
    <cellStyle name="Input 26 2 3 5" xfId="25686"/>
    <cellStyle name="Input 26 2 3 5 2" xfId="25687"/>
    <cellStyle name="Input 26 2 3 5 3" xfId="25688"/>
    <cellStyle name="Input 26 2 3 5 4" xfId="25689"/>
    <cellStyle name="Input 26 2 3 6" xfId="25690"/>
    <cellStyle name="Input 26 2 3 6 2" xfId="25691"/>
    <cellStyle name="Input 26 2 3 6 3" xfId="25692"/>
    <cellStyle name="Input 26 2 3 6 4" xfId="25693"/>
    <cellStyle name="Input 26 2 3 7" xfId="25694"/>
    <cellStyle name="Input 26 2 3 7 2" xfId="25695"/>
    <cellStyle name="Input 26 2 3 7 3" xfId="25696"/>
    <cellStyle name="Input 26 2 3 7 4" xfId="25697"/>
    <cellStyle name="Input 26 2 3 8" xfId="25698"/>
    <cellStyle name="Input 26 2 3 8 2" xfId="25699"/>
    <cellStyle name="Input 26 2 3 8 3" xfId="25700"/>
    <cellStyle name="Input 26 2 3 9" xfId="25701"/>
    <cellStyle name="Input 26 2 4" xfId="25702"/>
    <cellStyle name="Input 26 2_Sheet1" xfId="25703"/>
    <cellStyle name="Input 26 3" xfId="25704"/>
    <cellStyle name="Input 26 3 2" xfId="25705"/>
    <cellStyle name="Input 26 3 2 10" xfId="25706"/>
    <cellStyle name="Input 26 3 2 2" xfId="25707"/>
    <cellStyle name="Input 26 3 2 2 2" xfId="25708"/>
    <cellStyle name="Input 26 3 2 2 2 2" xfId="25709"/>
    <cellStyle name="Input 26 3 2 2 2 3" xfId="25710"/>
    <cellStyle name="Input 26 3 2 2 2 4" xfId="25711"/>
    <cellStyle name="Input 26 3 2 2 3" xfId="25712"/>
    <cellStyle name="Input 26 3 2 2 3 2" xfId="25713"/>
    <cellStyle name="Input 26 3 2 2 3 3" xfId="25714"/>
    <cellStyle name="Input 26 3 2 2 3 4" xfId="25715"/>
    <cellStyle name="Input 26 3 2 2 4" xfId="25716"/>
    <cellStyle name="Input 26 3 2 2 4 2" xfId="25717"/>
    <cellStyle name="Input 26 3 2 2 4 3" xfId="25718"/>
    <cellStyle name="Input 26 3 2 2 4 4" xfId="25719"/>
    <cellStyle name="Input 26 3 2 2 5" xfId="25720"/>
    <cellStyle name="Input 26 3 2 2 5 2" xfId="25721"/>
    <cellStyle name="Input 26 3 2 2 5 3" xfId="25722"/>
    <cellStyle name="Input 26 3 2 2 5 4" xfId="25723"/>
    <cellStyle name="Input 26 3 2 2 6" xfId="25724"/>
    <cellStyle name="Input 26 3 2 2 6 2" xfId="25725"/>
    <cellStyle name="Input 26 3 2 2 6 3" xfId="25726"/>
    <cellStyle name="Input 26 3 2 2 7" xfId="25727"/>
    <cellStyle name="Input 26 3 2 2 8" xfId="25728"/>
    <cellStyle name="Input 26 3 2 3" xfId="25729"/>
    <cellStyle name="Input 26 3 2 3 2" xfId="25730"/>
    <cellStyle name="Input 26 3 2 3 2 2" xfId="25731"/>
    <cellStyle name="Input 26 3 2 3 2 3" xfId="25732"/>
    <cellStyle name="Input 26 3 2 3 2 4" xfId="25733"/>
    <cellStyle name="Input 26 3 2 3 3" xfId="25734"/>
    <cellStyle name="Input 26 3 2 3 3 2" xfId="25735"/>
    <cellStyle name="Input 26 3 2 3 3 3" xfId="25736"/>
    <cellStyle name="Input 26 3 2 3 3 4" xfId="25737"/>
    <cellStyle name="Input 26 3 2 3 4" xfId="25738"/>
    <cellStyle name="Input 26 3 2 3 4 2" xfId="25739"/>
    <cellStyle name="Input 26 3 2 3 4 3" xfId="25740"/>
    <cellStyle name="Input 26 3 2 3 4 4" xfId="25741"/>
    <cellStyle name="Input 26 3 2 3 5" xfId="25742"/>
    <cellStyle name="Input 26 3 2 3 5 2" xfId="25743"/>
    <cellStyle name="Input 26 3 2 3 5 3" xfId="25744"/>
    <cellStyle name="Input 26 3 2 3 5 4" xfId="25745"/>
    <cellStyle name="Input 26 3 2 3 6" xfId="25746"/>
    <cellStyle name="Input 26 3 2 3 6 2" xfId="25747"/>
    <cellStyle name="Input 26 3 2 3 6 3" xfId="25748"/>
    <cellStyle name="Input 26 3 2 3 7" xfId="25749"/>
    <cellStyle name="Input 26 3 2 3 8" xfId="25750"/>
    <cellStyle name="Input 26 3 2 4" xfId="25751"/>
    <cellStyle name="Input 26 3 2 4 2" xfId="25752"/>
    <cellStyle name="Input 26 3 2 4 3" xfId="25753"/>
    <cellStyle name="Input 26 3 2 4 4" xfId="25754"/>
    <cellStyle name="Input 26 3 2 5" xfId="25755"/>
    <cellStyle name="Input 26 3 2 5 2" xfId="25756"/>
    <cellStyle name="Input 26 3 2 5 3" xfId="25757"/>
    <cellStyle name="Input 26 3 2 5 4" xfId="25758"/>
    <cellStyle name="Input 26 3 2 6" xfId="25759"/>
    <cellStyle name="Input 26 3 2 6 2" xfId="25760"/>
    <cellStyle name="Input 26 3 2 6 3" xfId="25761"/>
    <cellStyle name="Input 26 3 2 6 4" xfId="25762"/>
    <cellStyle name="Input 26 3 2 7" xfId="25763"/>
    <cellStyle name="Input 26 3 2 7 2" xfId="25764"/>
    <cellStyle name="Input 26 3 2 7 3" xfId="25765"/>
    <cellStyle name="Input 26 3 2 7 4" xfId="25766"/>
    <cellStyle name="Input 26 3 2 8" xfId="25767"/>
    <cellStyle name="Input 26 3 2 8 2" xfId="25768"/>
    <cellStyle name="Input 26 3 2 8 3" xfId="25769"/>
    <cellStyle name="Input 26 3 2 9" xfId="25770"/>
    <cellStyle name="Input 26 3 3" xfId="25771"/>
    <cellStyle name="Input 26 4" xfId="25772"/>
    <cellStyle name="Input 26 4 10" xfId="25773"/>
    <cellStyle name="Input 26 4 11" xfId="25774"/>
    <cellStyle name="Input 26 4 2" xfId="25775"/>
    <cellStyle name="Input 26 4 2 2" xfId="25776"/>
    <cellStyle name="Input 26 4 2 2 2" xfId="25777"/>
    <cellStyle name="Input 26 4 2 2 3" xfId="25778"/>
    <cellStyle name="Input 26 4 2 2 4" xfId="25779"/>
    <cellStyle name="Input 26 4 2 3" xfId="25780"/>
    <cellStyle name="Input 26 4 2 3 2" xfId="25781"/>
    <cellStyle name="Input 26 4 2 3 3" xfId="25782"/>
    <cellStyle name="Input 26 4 2 3 4" xfId="25783"/>
    <cellStyle name="Input 26 4 2 4" xfId="25784"/>
    <cellStyle name="Input 26 4 2 4 2" xfId="25785"/>
    <cellStyle name="Input 26 4 2 4 3" xfId="25786"/>
    <cellStyle name="Input 26 4 2 4 4" xfId="25787"/>
    <cellStyle name="Input 26 4 2 5" xfId="25788"/>
    <cellStyle name="Input 26 4 2 5 2" xfId="25789"/>
    <cellStyle name="Input 26 4 2 5 3" xfId="25790"/>
    <cellStyle name="Input 26 4 2 5 4" xfId="25791"/>
    <cellStyle name="Input 26 4 2 6" xfId="25792"/>
    <cellStyle name="Input 26 4 2 6 2" xfId="25793"/>
    <cellStyle name="Input 26 4 2 6 3" xfId="25794"/>
    <cellStyle name="Input 26 4 2 7" xfId="25795"/>
    <cellStyle name="Input 26 4 2 8" xfId="25796"/>
    <cellStyle name="Input 26 4 3" xfId="25797"/>
    <cellStyle name="Input 26 4 3 2" xfId="25798"/>
    <cellStyle name="Input 26 4 3 2 2" xfId="25799"/>
    <cellStyle name="Input 26 4 3 2 3" xfId="25800"/>
    <cellStyle name="Input 26 4 3 2 4" xfId="25801"/>
    <cellStyle name="Input 26 4 3 3" xfId="25802"/>
    <cellStyle name="Input 26 4 3 3 2" xfId="25803"/>
    <cellStyle name="Input 26 4 3 3 3" xfId="25804"/>
    <cellStyle name="Input 26 4 3 3 4" xfId="25805"/>
    <cellStyle name="Input 26 4 3 4" xfId="25806"/>
    <cellStyle name="Input 26 4 3 4 2" xfId="25807"/>
    <cellStyle name="Input 26 4 3 4 3" xfId="25808"/>
    <cellStyle name="Input 26 4 3 4 4" xfId="25809"/>
    <cellStyle name="Input 26 4 3 5" xfId="25810"/>
    <cellStyle name="Input 26 4 3 5 2" xfId="25811"/>
    <cellStyle name="Input 26 4 3 5 3" xfId="25812"/>
    <cellStyle name="Input 26 4 3 5 4" xfId="25813"/>
    <cellStyle name="Input 26 4 3 6" xfId="25814"/>
    <cellStyle name="Input 26 4 3 6 2" xfId="25815"/>
    <cellStyle name="Input 26 4 3 6 3" xfId="25816"/>
    <cellStyle name="Input 26 4 3 7" xfId="25817"/>
    <cellStyle name="Input 26 4 3 8" xfId="25818"/>
    <cellStyle name="Input 26 4 4" xfId="25819"/>
    <cellStyle name="Input 26 4 4 2" xfId="25820"/>
    <cellStyle name="Input 26 4 4 3" xfId="25821"/>
    <cellStyle name="Input 26 4 4 4" xfId="25822"/>
    <cellStyle name="Input 26 4 5" xfId="25823"/>
    <cellStyle name="Input 26 4 5 2" xfId="25824"/>
    <cellStyle name="Input 26 4 5 3" xfId="25825"/>
    <cellStyle name="Input 26 4 5 4" xfId="25826"/>
    <cellStyle name="Input 26 4 6" xfId="25827"/>
    <cellStyle name="Input 26 4 6 2" xfId="25828"/>
    <cellStyle name="Input 26 4 6 3" xfId="25829"/>
    <cellStyle name="Input 26 4 6 4" xfId="25830"/>
    <cellStyle name="Input 26 4 7" xfId="25831"/>
    <cellStyle name="Input 26 4 7 2" xfId="25832"/>
    <cellStyle name="Input 26 4 7 3" xfId="25833"/>
    <cellStyle name="Input 26 4 7 4" xfId="25834"/>
    <cellStyle name="Input 26 4 8" xfId="25835"/>
    <cellStyle name="Input 26 4 8 2" xfId="25836"/>
    <cellStyle name="Input 26 4 8 3" xfId="25837"/>
    <cellStyle name="Input 26 4 9" xfId="25838"/>
    <cellStyle name="Input 26 5" xfId="25839"/>
    <cellStyle name="Input 26 6" xfId="25840"/>
    <cellStyle name="Input 26 7" xfId="25841"/>
    <cellStyle name="Input 26_Sheet1" xfId="25842"/>
    <cellStyle name="Input 27" xfId="25843"/>
    <cellStyle name="Input 27 2" xfId="25844"/>
    <cellStyle name="Input 27 2 2" xfId="25845"/>
    <cellStyle name="Input 27 2 2 2" xfId="25846"/>
    <cellStyle name="Input 27 2 2 2 10" xfId="25847"/>
    <cellStyle name="Input 27 2 2 2 2" xfId="25848"/>
    <cellStyle name="Input 27 2 2 2 2 2" xfId="25849"/>
    <cellStyle name="Input 27 2 2 2 2 2 2" xfId="25850"/>
    <cellStyle name="Input 27 2 2 2 2 2 3" xfId="25851"/>
    <cellStyle name="Input 27 2 2 2 2 2 4" xfId="25852"/>
    <cellStyle name="Input 27 2 2 2 2 3" xfId="25853"/>
    <cellStyle name="Input 27 2 2 2 2 3 2" xfId="25854"/>
    <cellStyle name="Input 27 2 2 2 2 3 3" xfId="25855"/>
    <cellStyle name="Input 27 2 2 2 2 3 4" xfId="25856"/>
    <cellStyle name="Input 27 2 2 2 2 4" xfId="25857"/>
    <cellStyle name="Input 27 2 2 2 2 4 2" xfId="25858"/>
    <cellStyle name="Input 27 2 2 2 2 4 3" xfId="25859"/>
    <cellStyle name="Input 27 2 2 2 2 4 4" xfId="25860"/>
    <cellStyle name="Input 27 2 2 2 2 5" xfId="25861"/>
    <cellStyle name="Input 27 2 2 2 2 5 2" xfId="25862"/>
    <cellStyle name="Input 27 2 2 2 2 5 3" xfId="25863"/>
    <cellStyle name="Input 27 2 2 2 2 5 4" xfId="25864"/>
    <cellStyle name="Input 27 2 2 2 2 6" xfId="25865"/>
    <cellStyle name="Input 27 2 2 2 2 6 2" xfId="25866"/>
    <cellStyle name="Input 27 2 2 2 2 6 3" xfId="25867"/>
    <cellStyle name="Input 27 2 2 2 2 7" xfId="25868"/>
    <cellStyle name="Input 27 2 2 2 2 8" xfId="25869"/>
    <cellStyle name="Input 27 2 2 2 3" xfId="25870"/>
    <cellStyle name="Input 27 2 2 2 3 2" xfId="25871"/>
    <cellStyle name="Input 27 2 2 2 3 2 2" xfId="25872"/>
    <cellStyle name="Input 27 2 2 2 3 2 3" xfId="25873"/>
    <cellStyle name="Input 27 2 2 2 3 2 4" xfId="25874"/>
    <cellStyle name="Input 27 2 2 2 3 3" xfId="25875"/>
    <cellStyle name="Input 27 2 2 2 3 3 2" xfId="25876"/>
    <cellStyle name="Input 27 2 2 2 3 3 3" xfId="25877"/>
    <cellStyle name="Input 27 2 2 2 3 3 4" xfId="25878"/>
    <cellStyle name="Input 27 2 2 2 3 4" xfId="25879"/>
    <cellStyle name="Input 27 2 2 2 3 4 2" xfId="25880"/>
    <cellStyle name="Input 27 2 2 2 3 4 3" xfId="25881"/>
    <cellStyle name="Input 27 2 2 2 3 4 4" xfId="25882"/>
    <cellStyle name="Input 27 2 2 2 3 5" xfId="25883"/>
    <cellStyle name="Input 27 2 2 2 3 5 2" xfId="25884"/>
    <cellStyle name="Input 27 2 2 2 3 5 3" xfId="25885"/>
    <cellStyle name="Input 27 2 2 2 3 5 4" xfId="25886"/>
    <cellStyle name="Input 27 2 2 2 3 6" xfId="25887"/>
    <cellStyle name="Input 27 2 2 2 3 6 2" xfId="25888"/>
    <cellStyle name="Input 27 2 2 2 3 6 3" xfId="25889"/>
    <cellStyle name="Input 27 2 2 2 3 7" xfId="25890"/>
    <cellStyle name="Input 27 2 2 2 3 8" xfId="25891"/>
    <cellStyle name="Input 27 2 2 2 4" xfId="25892"/>
    <cellStyle name="Input 27 2 2 2 4 2" xfId="25893"/>
    <cellStyle name="Input 27 2 2 2 4 3" xfId="25894"/>
    <cellStyle name="Input 27 2 2 2 4 4" xfId="25895"/>
    <cellStyle name="Input 27 2 2 2 5" xfId="25896"/>
    <cellStyle name="Input 27 2 2 2 5 2" xfId="25897"/>
    <cellStyle name="Input 27 2 2 2 5 3" xfId="25898"/>
    <cellStyle name="Input 27 2 2 2 5 4" xfId="25899"/>
    <cellStyle name="Input 27 2 2 2 6" xfId="25900"/>
    <cellStyle name="Input 27 2 2 2 6 2" xfId="25901"/>
    <cellStyle name="Input 27 2 2 2 6 3" xfId="25902"/>
    <cellStyle name="Input 27 2 2 2 6 4" xfId="25903"/>
    <cellStyle name="Input 27 2 2 2 7" xfId="25904"/>
    <cellStyle name="Input 27 2 2 2 7 2" xfId="25905"/>
    <cellStyle name="Input 27 2 2 2 7 3" xfId="25906"/>
    <cellStyle name="Input 27 2 2 2 7 4" xfId="25907"/>
    <cellStyle name="Input 27 2 2 2 8" xfId="25908"/>
    <cellStyle name="Input 27 2 2 2 8 2" xfId="25909"/>
    <cellStyle name="Input 27 2 2 2 8 3" xfId="25910"/>
    <cellStyle name="Input 27 2 2 2 9" xfId="25911"/>
    <cellStyle name="Input 27 2 2 3" xfId="25912"/>
    <cellStyle name="Input 27 2 3" xfId="25913"/>
    <cellStyle name="Input 27 2 3 10" xfId="25914"/>
    <cellStyle name="Input 27 2 3 2" xfId="25915"/>
    <cellStyle name="Input 27 2 3 2 2" xfId="25916"/>
    <cellStyle name="Input 27 2 3 2 2 2" xfId="25917"/>
    <cellStyle name="Input 27 2 3 2 2 3" xfId="25918"/>
    <cellStyle name="Input 27 2 3 2 2 4" xfId="25919"/>
    <cellStyle name="Input 27 2 3 2 3" xfId="25920"/>
    <cellStyle name="Input 27 2 3 2 3 2" xfId="25921"/>
    <cellStyle name="Input 27 2 3 2 3 3" xfId="25922"/>
    <cellStyle name="Input 27 2 3 2 3 4" xfId="25923"/>
    <cellStyle name="Input 27 2 3 2 4" xfId="25924"/>
    <cellStyle name="Input 27 2 3 2 4 2" xfId="25925"/>
    <cellStyle name="Input 27 2 3 2 4 3" xfId="25926"/>
    <cellStyle name="Input 27 2 3 2 4 4" xfId="25927"/>
    <cellStyle name="Input 27 2 3 2 5" xfId="25928"/>
    <cellStyle name="Input 27 2 3 2 5 2" xfId="25929"/>
    <cellStyle name="Input 27 2 3 2 5 3" xfId="25930"/>
    <cellStyle name="Input 27 2 3 2 5 4" xfId="25931"/>
    <cellStyle name="Input 27 2 3 2 6" xfId="25932"/>
    <cellStyle name="Input 27 2 3 2 6 2" xfId="25933"/>
    <cellStyle name="Input 27 2 3 2 6 3" xfId="25934"/>
    <cellStyle name="Input 27 2 3 2 7" xfId="25935"/>
    <cellStyle name="Input 27 2 3 2 8" xfId="25936"/>
    <cellStyle name="Input 27 2 3 3" xfId="25937"/>
    <cellStyle name="Input 27 2 3 3 2" xfId="25938"/>
    <cellStyle name="Input 27 2 3 3 2 2" xfId="25939"/>
    <cellStyle name="Input 27 2 3 3 2 3" xfId="25940"/>
    <cellStyle name="Input 27 2 3 3 2 4" xfId="25941"/>
    <cellStyle name="Input 27 2 3 3 3" xfId="25942"/>
    <cellStyle name="Input 27 2 3 3 3 2" xfId="25943"/>
    <cellStyle name="Input 27 2 3 3 3 3" xfId="25944"/>
    <cellStyle name="Input 27 2 3 3 3 4" xfId="25945"/>
    <cellStyle name="Input 27 2 3 3 4" xfId="25946"/>
    <cellStyle name="Input 27 2 3 3 4 2" xfId="25947"/>
    <cellStyle name="Input 27 2 3 3 4 3" xfId="25948"/>
    <cellStyle name="Input 27 2 3 3 4 4" xfId="25949"/>
    <cellStyle name="Input 27 2 3 3 5" xfId="25950"/>
    <cellStyle name="Input 27 2 3 3 5 2" xfId="25951"/>
    <cellStyle name="Input 27 2 3 3 5 3" xfId="25952"/>
    <cellStyle name="Input 27 2 3 3 5 4" xfId="25953"/>
    <cellStyle name="Input 27 2 3 3 6" xfId="25954"/>
    <cellStyle name="Input 27 2 3 3 6 2" xfId="25955"/>
    <cellStyle name="Input 27 2 3 3 6 3" xfId="25956"/>
    <cellStyle name="Input 27 2 3 3 7" xfId="25957"/>
    <cellStyle name="Input 27 2 3 3 8" xfId="25958"/>
    <cellStyle name="Input 27 2 3 4" xfId="25959"/>
    <cellStyle name="Input 27 2 3 4 2" xfId="25960"/>
    <cellStyle name="Input 27 2 3 4 3" xfId="25961"/>
    <cellStyle name="Input 27 2 3 4 4" xfId="25962"/>
    <cellStyle name="Input 27 2 3 5" xfId="25963"/>
    <cellStyle name="Input 27 2 3 5 2" xfId="25964"/>
    <cellStyle name="Input 27 2 3 5 3" xfId="25965"/>
    <cellStyle name="Input 27 2 3 5 4" xfId="25966"/>
    <cellStyle name="Input 27 2 3 6" xfId="25967"/>
    <cellStyle name="Input 27 2 3 6 2" xfId="25968"/>
    <cellStyle name="Input 27 2 3 6 3" xfId="25969"/>
    <cellStyle name="Input 27 2 3 6 4" xfId="25970"/>
    <cellStyle name="Input 27 2 3 7" xfId="25971"/>
    <cellStyle name="Input 27 2 3 7 2" xfId="25972"/>
    <cellStyle name="Input 27 2 3 7 3" xfId="25973"/>
    <cellStyle name="Input 27 2 3 7 4" xfId="25974"/>
    <cellStyle name="Input 27 2 3 8" xfId="25975"/>
    <cellStyle name="Input 27 2 3 8 2" xfId="25976"/>
    <cellStyle name="Input 27 2 3 8 3" xfId="25977"/>
    <cellStyle name="Input 27 2 3 9" xfId="25978"/>
    <cellStyle name="Input 27 2 4" xfId="25979"/>
    <cellStyle name="Input 27 2_Sheet1" xfId="25980"/>
    <cellStyle name="Input 27 3" xfId="25981"/>
    <cellStyle name="Input 27 3 2" xfId="25982"/>
    <cellStyle name="Input 27 3 2 10" xfId="25983"/>
    <cellStyle name="Input 27 3 2 2" xfId="25984"/>
    <cellStyle name="Input 27 3 2 2 2" xfId="25985"/>
    <cellStyle name="Input 27 3 2 2 2 2" xfId="25986"/>
    <cellStyle name="Input 27 3 2 2 2 3" xfId="25987"/>
    <cellStyle name="Input 27 3 2 2 2 4" xfId="25988"/>
    <cellStyle name="Input 27 3 2 2 3" xfId="25989"/>
    <cellStyle name="Input 27 3 2 2 3 2" xfId="25990"/>
    <cellStyle name="Input 27 3 2 2 3 3" xfId="25991"/>
    <cellStyle name="Input 27 3 2 2 3 4" xfId="25992"/>
    <cellStyle name="Input 27 3 2 2 4" xfId="25993"/>
    <cellStyle name="Input 27 3 2 2 4 2" xfId="25994"/>
    <cellStyle name="Input 27 3 2 2 4 3" xfId="25995"/>
    <cellStyle name="Input 27 3 2 2 4 4" xfId="25996"/>
    <cellStyle name="Input 27 3 2 2 5" xfId="25997"/>
    <cellStyle name="Input 27 3 2 2 5 2" xfId="25998"/>
    <cellStyle name="Input 27 3 2 2 5 3" xfId="25999"/>
    <cellStyle name="Input 27 3 2 2 5 4" xfId="26000"/>
    <cellStyle name="Input 27 3 2 2 6" xfId="26001"/>
    <cellStyle name="Input 27 3 2 2 6 2" xfId="26002"/>
    <cellStyle name="Input 27 3 2 2 6 3" xfId="26003"/>
    <cellStyle name="Input 27 3 2 2 7" xfId="26004"/>
    <cellStyle name="Input 27 3 2 2 8" xfId="26005"/>
    <cellStyle name="Input 27 3 2 3" xfId="26006"/>
    <cellStyle name="Input 27 3 2 3 2" xfId="26007"/>
    <cellStyle name="Input 27 3 2 3 2 2" xfId="26008"/>
    <cellStyle name="Input 27 3 2 3 2 3" xfId="26009"/>
    <cellStyle name="Input 27 3 2 3 2 4" xfId="26010"/>
    <cellStyle name="Input 27 3 2 3 3" xfId="26011"/>
    <cellStyle name="Input 27 3 2 3 3 2" xfId="26012"/>
    <cellStyle name="Input 27 3 2 3 3 3" xfId="26013"/>
    <cellStyle name="Input 27 3 2 3 3 4" xfId="26014"/>
    <cellStyle name="Input 27 3 2 3 4" xfId="26015"/>
    <cellStyle name="Input 27 3 2 3 4 2" xfId="26016"/>
    <cellStyle name="Input 27 3 2 3 4 3" xfId="26017"/>
    <cellStyle name="Input 27 3 2 3 4 4" xfId="26018"/>
    <cellStyle name="Input 27 3 2 3 5" xfId="26019"/>
    <cellStyle name="Input 27 3 2 3 5 2" xfId="26020"/>
    <cellStyle name="Input 27 3 2 3 5 3" xfId="26021"/>
    <cellStyle name="Input 27 3 2 3 5 4" xfId="26022"/>
    <cellStyle name="Input 27 3 2 3 6" xfId="26023"/>
    <cellStyle name="Input 27 3 2 3 6 2" xfId="26024"/>
    <cellStyle name="Input 27 3 2 3 6 3" xfId="26025"/>
    <cellStyle name="Input 27 3 2 3 7" xfId="26026"/>
    <cellStyle name="Input 27 3 2 3 8" xfId="26027"/>
    <cellStyle name="Input 27 3 2 4" xfId="26028"/>
    <cellStyle name="Input 27 3 2 4 2" xfId="26029"/>
    <cellStyle name="Input 27 3 2 4 3" xfId="26030"/>
    <cellStyle name="Input 27 3 2 4 4" xfId="26031"/>
    <cellStyle name="Input 27 3 2 5" xfId="26032"/>
    <cellStyle name="Input 27 3 2 5 2" xfId="26033"/>
    <cellStyle name="Input 27 3 2 5 3" xfId="26034"/>
    <cellStyle name="Input 27 3 2 5 4" xfId="26035"/>
    <cellStyle name="Input 27 3 2 6" xfId="26036"/>
    <cellStyle name="Input 27 3 2 6 2" xfId="26037"/>
    <cellStyle name="Input 27 3 2 6 3" xfId="26038"/>
    <cellStyle name="Input 27 3 2 6 4" xfId="26039"/>
    <cellStyle name="Input 27 3 2 7" xfId="26040"/>
    <cellStyle name="Input 27 3 2 7 2" xfId="26041"/>
    <cellStyle name="Input 27 3 2 7 3" xfId="26042"/>
    <cellStyle name="Input 27 3 2 7 4" xfId="26043"/>
    <cellStyle name="Input 27 3 2 8" xfId="26044"/>
    <cellStyle name="Input 27 3 2 8 2" xfId="26045"/>
    <cellStyle name="Input 27 3 2 8 3" xfId="26046"/>
    <cellStyle name="Input 27 3 2 9" xfId="26047"/>
    <cellStyle name="Input 27 3 3" xfId="26048"/>
    <cellStyle name="Input 27 4" xfId="26049"/>
    <cellStyle name="Input 27 4 10" xfId="26050"/>
    <cellStyle name="Input 27 4 11" xfId="26051"/>
    <cellStyle name="Input 27 4 2" xfId="26052"/>
    <cellStyle name="Input 27 4 2 2" xfId="26053"/>
    <cellStyle name="Input 27 4 2 2 2" xfId="26054"/>
    <cellStyle name="Input 27 4 2 2 3" xfId="26055"/>
    <cellStyle name="Input 27 4 2 2 4" xfId="26056"/>
    <cellStyle name="Input 27 4 2 3" xfId="26057"/>
    <cellStyle name="Input 27 4 2 3 2" xfId="26058"/>
    <cellStyle name="Input 27 4 2 3 3" xfId="26059"/>
    <cellStyle name="Input 27 4 2 3 4" xfId="26060"/>
    <cellStyle name="Input 27 4 2 4" xfId="26061"/>
    <cellStyle name="Input 27 4 2 4 2" xfId="26062"/>
    <cellStyle name="Input 27 4 2 4 3" xfId="26063"/>
    <cellStyle name="Input 27 4 2 4 4" xfId="26064"/>
    <cellStyle name="Input 27 4 2 5" xfId="26065"/>
    <cellStyle name="Input 27 4 2 5 2" xfId="26066"/>
    <cellStyle name="Input 27 4 2 5 3" xfId="26067"/>
    <cellStyle name="Input 27 4 2 5 4" xfId="26068"/>
    <cellStyle name="Input 27 4 2 6" xfId="26069"/>
    <cellStyle name="Input 27 4 2 6 2" xfId="26070"/>
    <cellStyle name="Input 27 4 2 6 3" xfId="26071"/>
    <cellStyle name="Input 27 4 2 7" xfId="26072"/>
    <cellStyle name="Input 27 4 2 8" xfId="26073"/>
    <cellStyle name="Input 27 4 3" xfId="26074"/>
    <cellStyle name="Input 27 4 3 2" xfId="26075"/>
    <cellStyle name="Input 27 4 3 2 2" xfId="26076"/>
    <cellStyle name="Input 27 4 3 2 3" xfId="26077"/>
    <cellStyle name="Input 27 4 3 2 4" xfId="26078"/>
    <cellStyle name="Input 27 4 3 3" xfId="26079"/>
    <cellStyle name="Input 27 4 3 3 2" xfId="26080"/>
    <cellStyle name="Input 27 4 3 3 3" xfId="26081"/>
    <cellStyle name="Input 27 4 3 3 4" xfId="26082"/>
    <cellStyle name="Input 27 4 3 4" xfId="26083"/>
    <cellStyle name="Input 27 4 3 4 2" xfId="26084"/>
    <cellStyle name="Input 27 4 3 4 3" xfId="26085"/>
    <cellStyle name="Input 27 4 3 4 4" xfId="26086"/>
    <cellStyle name="Input 27 4 3 5" xfId="26087"/>
    <cellStyle name="Input 27 4 3 5 2" xfId="26088"/>
    <cellStyle name="Input 27 4 3 5 3" xfId="26089"/>
    <cellStyle name="Input 27 4 3 5 4" xfId="26090"/>
    <cellStyle name="Input 27 4 3 6" xfId="26091"/>
    <cellStyle name="Input 27 4 3 6 2" xfId="26092"/>
    <cellStyle name="Input 27 4 3 6 3" xfId="26093"/>
    <cellStyle name="Input 27 4 3 7" xfId="26094"/>
    <cellStyle name="Input 27 4 3 8" xfId="26095"/>
    <cellStyle name="Input 27 4 4" xfId="26096"/>
    <cellStyle name="Input 27 4 4 2" xfId="26097"/>
    <cellStyle name="Input 27 4 4 3" xfId="26098"/>
    <cellStyle name="Input 27 4 4 4" xfId="26099"/>
    <cellStyle name="Input 27 4 5" xfId="26100"/>
    <cellStyle name="Input 27 4 5 2" xfId="26101"/>
    <cellStyle name="Input 27 4 5 3" xfId="26102"/>
    <cellStyle name="Input 27 4 5 4" xfId="26103"/>
    <cellStyle name="Input 27 4 6" xfId="26104"/>
    <cellStyle name="Input 27 4 6 2" xfId="26105"/>
    <cellStyle name="Input 27 4 6 3" xfId="26106"/>
    <cellStyle name="Input 27 4 6 4" xfId="26107"/>
    <cellStyle name="Input 27 4 7" xfId="26108"/>
    <cellStyle name="Input 27 4 7 2" xfId="26109"/>
    <cellStyle name="Input 27 4 7 3" xfId="26110"/>
    <cellStyle name="Input 27 4 7 4" xfId="26111"/>
    <cellStyle name="Input 27 4 8" xfId="26112"/>
    <cellStyle name="Input 27 4 8 2" xfId="26113"/>
    <cellStyle name="Input 27 4 8 3" xfId="26114"/>
    <cellStyle name="Input 27 4 9" xfId="26115"/>
    <cellStyle name="Input 27 5" xfId="26116"/>
    <cellStyle name="Input 27 6" xfId="26117"/>
    <cellStyle name="Input 27 7" xfId="26118"/>
    <cellStyle name="Input 27_Sheet1" xfId="26119"/>
    <cellStyle name="Input 28" xfId="26120"/>
    <cellStyle name="Input 28 2" xfId="26121"/>
    <cellStyle name="Input 28 2 2" xfId="26122"/>
    <cellStyle name="Input 28 2 2 2" xfId="26123"/>
    <cellStyle name="Input 28 2 2 2 10" xfId="26124"/>
    <cellStyle name="Input 28 2 2 2 2" xfId="26125"/>
    <cellStyle name="Input 28 2 2 2 2 2" xfId="26126"/>
    <cellStyle name="Input 28 2 2 2 2 2 2" xfId="26127"/>
    <cellStyle name="Input 28 2 2 2 2 2 3" xfId="26128"/>
    <cellStyle name="Input 28 2 2 2 2 2 4" xfId="26129"/>
    <cellStyle name="Input 28 2 2 2 2 3" xfId="26130"/>
    <cellStyle name="Input 28 2 2 2 2 3 2" xfId="26131"/>
    <cellStyle name="Input 28 2 2 2 2 3 3" xfId="26132"/>
    <cellStyle name="Input 28 2 2 2 2 3 4" xfId="26133"/>
    <cellStyle name="Input 28 2 2 2 2 4" xfId="26134"/>
    <cellStyle name="Input 28 2 2 2 2 4 2" xfId="26135"/>
    <cellStyle name="Input 28 2 2 2 2 4 3" xfId="26136"/>
    <cellStyle name="Input 28 2 2 2 2 4 4" xfId="26137"/>
    <cellStyle name="Input 28 2 2 2 2 5" xfId="26138"/>
    <cellStyle name="Input 28 2 2 2 2 5 2" xfId="26139"/>
    <cellStyle name="Input 28 2 2 2 2 5 3" xfId="26140"/>
    <cellStyle name="Input 28 2 2 2 2 5 4" xfId="26141"/>
    <cellStyle name="Input 28 2 2 2 2 6" xfId="26142"/>
    <cellStyle name="Input 28 2 2 2 2 6 2" xfId="26143"/>
    <cellStyle name="Input 28 2 2 2 2 6 3" xfId="26144"/>
    <cellStyle name="Input 28 2 2 2 2 7" xfId="26145"/>
    <cellStyle name="Input 28 2 2 2 2 8" xfId="26146"/>
    <cellStyle name="Input 28 2 2 2 3" xfId="26147"/>
    <cellStyle name="Input 28 2 2 2 3 2" xfId="26148"/>
    <cellStyle name="Input 28 2 2 2 3 2 2" xfId="26149"/>
    <cellStyle name="Input 28 2 2 2 3 2 3" xfId="26150"/>
    <cellStyle name="Input 28 2 2 2 3 2 4" xfId="26151"/>
    <cellStyle name="Input 28 2 2 2 3 3" xfId="26152"/>
    <cellStyle name="Input 28 2 2 2 3 3 2" xfId="26153"/>
    <cellStyle name="Input 28 2 2 2 3 3 3" xfId="26154"/>
    <cellStyle name="Input 28 2 2 2 3 3 4" xfId="26155"/>
    <cellStyle name="Input 28 2 2 2 3 4" xfId="26156"/>
    <cellStyle name="Input 28 2 2 2 3 4 2" xfId="26157"/>
    <cellStyle name="Input 28 2 2 2 3 4 3" xfId="26158"/>
    <cellStyle name="Input 28 2 2 2 3 4 4" xfId="26159"/>
    <cellStyle name="Input 28 2 2 2 3 5" xfId="26160"/>
    <cellStyle name="Input 28 2 2 2 3 5 2" xfId="26161"/>
    <cellStyle name="Input 28 2 2 2 3 5 3" xfId="26162"/>
    <cellStyle name="Input 28 2 2 2 3 5 4" xfId="26163"/>
    <cellStyle name="Input 28 2 2 2 3 6" xfId="26164"/>
    <cellStyle name="Input 28 2 2 2 3 6 2" xfId="26165"/>
    <cellStyle name="Input 28 2 2 2 3 6 3" xfId="26166"/>
    <cellStyle name="Input 28 2 2 2 3 7" xfId="26167"/>
    <cellStyle name="Input 28 2 2 2 3 8" xfId="26168"/>
    <cellStyle name="Input 28 2 2 2 4" xfId="26169"/>
    <cellStyle name="Input 28 2 2 2 4 2" xfId="26170"/>
    <cellStyle name="Input 28 2 2 2 4 3" xfId="26171"/>
    <cellStyle name="Input 28 2 2 2 4 4" xfId="26172"/>
    <cellStyle name="Input 28 2 2 2 5" xfId="26173"/>
    <cellStyle name="Input 28 2 2 2 5 2" xfId="26174"/>
    <cellStyle name="Input 28 2 2 2 5 3" xfId="26175"/>
    <cellStyle name="Input 28 2 2 2 5 4" xfId="26176"/>
    <cellStyle name="Input 28 2 2 2 6" xfId="26177"/>
    <cellStyle name="Input 28 2 2 2 6 2" xfId="26178"/>
    <cellStyle name="Input 28 2 2 2 6 3" xfId="26179"/>
    <cellStyle name="Input 28 2 2 2 6 4" xfId="26180"/>
    <cellStyle name="Input 28 2 2 2 7" xfId="26181"/>
    <cellStyle name="Input 28 2 2 2 7 2" xfId="26182"/>
    <cellStyle name="Input 28 2 2 2 7 3" xfId="26183"/>
    <cellStyle name="Input 28 2 2 2 7 4" xfId="26184"/>
    <cellStyle name="Input 28 2 2 2 8" xfId="26185"/>
    <cellStyle name="Input 28 2 2 2 8 2" xfId="26186"/>
    <cellStyle name="Input 28 2 2 2 8 3" xfId="26187"/>
    <cellStyle name="Input 28 2 2 2 9" xfId="26188"/>
    <cellStyle name="Input 28 2 2 3" xfId="26189"/>
    <cellStyle name="Input 28 2 3" xfId="26190"/>
    <cellStyle name="Input 28 2 3 10" xfId="26191"/>
    <cellStyle name="Input 28 2 3 2" xfId="26192"/>
    <cellStyle name="Input 28 2 3 2 2" xfId="26193"/>
    <cellStyle name="Input 28 2 3 2 2 2" xfId="26194"/>
    <cellStyle name="Input 28 2 3 2 2 3" xfId="26195"/>
    <cellStyle name="Input 28 2 3 2 2 4" xfId="26196"/>
    <cellStyle name="Input 28 2 3 2 3" xfId="26197"/>
    <cellStyle name="Input 28 2 3 2 3 2" xfId="26198"/>
    <cellStyle name="Input 28 2 3 2 3 3" xfId="26199"/>
    <cellStyle name="Input 28 2 3 2 3 4" xfId="26200"/>
    <cellStyle name="Input 28 2 3 2 4" xfId="26201"/>
    <cellStyle name="Input 28 2 3 2 4 2" xfId="26202"/>
    <cellStyle name="Input 28 2 3 2 4 3" xfId="26203"/>
    <cellStyle name="Input 28 2 3 2 4 4" xfId="26204"/>
    <cellStyle name="Input 28 2 3 2 5" xfId="26205"/>
    <cellStyle name="Input 28 2 3 2 5 2" xfId="26206"/>
    <cellStyle name="Input 28 2 3 2 5 3" xfId="26207"/>
    <cellStyle name="Input 28 2 3 2 5 4" xfId="26208"/>
    <cellStyle name="Input 28 2 3 2 6" xfId="26209"/>
    <cellStyle name="Input 28 2 3 2 6 2" xfId="26210"/>
    <cellStyle name="Input 28 2 3 2 6 3" xfId="26211"/>
    <cellStyle name="Input 28 2 3 2 7" xfId="26212"/>
    <cellStyle name="Input 28 2 3 2 8" xfId="26213"/>
    <cellStyle name="Input 28 2 3 3" xfId="26214"/>
    <cellStyle name="Input 28 2 3 3 2" xfId="26215"/>
    <cellStyle name="Input 28 2 3 3 2 2" xfId="26216"/>
    <cellStyle name="Input 28 2 3 3 2 3" xfId="26217"/>
    <cellStyle name="Input 28 2 3 3 2 4" xfId="26218"/>
    <cellStyle name="Input 28 2 3 3 3" xfId="26219"/>
    <cellStyle name="Input 28 2 3 3 3 2" xfId="26220"/>
    <cellStyle name="Input 28 2 3 3 3 3" xfId="26221"/>
    <cellStyle name="Input 28 2 3 3 3 4" xfId="26222"/>
    <cellStyle name="Input 28 2 3 3 4" xfId="26223"/>
    <cellStyle name="Input 28 2 3 3 4 2" xfId="26224"/>
    <cellStyle name="Input 28 2 3 3 4 3" xfId="26225"/>
    <cellStyle name="Input 28 2 3 3 4 4" xfId="26226"/>
    <cellStyle name="Input 28 2 3 3 5" xfId="26227"/>
    <cellStyle name="Input 28 2 3 3 5 2" xfId="26228"/>
    <cellStyle name="Input 28 2 3 3 5 3" xfId="26229"/>
    <cellStyle name="Input 28 2 3 3 5 4" xfId="26230"/>
    <cellStyle name="Input 28 2 3 3 6" xfId="26231"/>
    <cellStyle name="Input 28 2 3 3 6 2" xfId="26232"/>
    <cellStyle name="Input 28 2 3 3 6 3" xfId="26233"/>
    <cellStyle name="Input 28 2 3 3 7" xfId="26234"/>
    <cellStyle name="Input 28 2 3 3 8" xfId="26235"/>
    <cellStyle name="Input 28 2 3 4" xfId="26236"/>
    <cellStyle name="Input 28 2 3 4 2" xfId="26237"/>
    <cellStyle name="Input 28 2 3 4 3" xfId="26238"/>
    <cellStyle name="Input 28 2 3 4 4" xfId="26239"/>
    <cellStyle name="Input 28 2 3 5" xfId="26240"/>
    <cellStyle name="Input 28 2 3 5 2" xfId="26241"/>
    <cellStyle name="Input 28 2 3 5 3" xfId="26242"/>
    <cellStyle name="Input 28 2 3 5 4" xfId="26243"/>
    <cellStyle name="Input 28 2 3 6" xfId="26244"/>
    <cellStyle name="Input 28 2 3 6 2" xfId="26245"/>
    <cellStyle name="Input 28 2 3 6 3" xfId="26246"/>
    <cellStyle name="Input 28 2 3 6 4" xfId="26247"/>
    <cellStyle name="Input 28 2 3 7" xfId="26248"/>
    <cellStyle name="Input 28 2 3 7 2" xfId="26249"/>
    <cellStyle name="Input 28 2 3 7 3" xfId="26250"/>
    <cellStyle name="Input 28 2 3 7 4" xfId="26251"/>
    <cellStyle name="Input 28 2 3 8" xfId="26252"/>
    <cellStyle name="Input 28 2 3 8 2" xfId="26253"/>
    <cellStyle name="Input 28 2 3 8 3" xfId="26254"/>
    <cellStyle name="Input 28 2 3 9" xfId="26255"/>
    <cellStyle name="Input 28 2 4" xfId="26256"/>
    <cellStyle name="Input 28 2_Sheet1" xfId="26257"/>
    <cellStyle name="Input 28 3" xfId="26258"/>
    <cellStyle name="Input 28 3 2" xfId="26259"/>
    <cellStyle name="Input 28 3 2 10" xfId="26260"/>
    <cellStyle name="Input 28 3 2 2" xfId="26261"/>
    <cellStyle name="Input 28 3 2 2 2" xfId="26262"/>
    <cellStyle name="Input 28 3 2 2 2 2" xfId="26263"/>
    <cellStyle name="Input 28 3 2 2 2 3" xfId="26264"/>
    <cellStyle name="Input 28 3 2 2 2 4" xfId="26265"/>
    <cellStyle name="Input 28 3 2 2 3" xfId="26266"/>
    <cellStyle name="Input 28 3 2 2 3 2" xfId="26267"/>
    <cellStyle name="Input 28 3 2 2 3 3" xfId="26268"/>
    <cellStyle name="Input 28 3 2 2 3 4" xfId="26269"/>
    <cellStyle name="Input 28 3 2 2 4" xfId="26270"/>
    <cellStyle name="Input 28 3 2 2 4 2" xfId="26271"/>
    <cellStyle name="Input 28 3 2 2 4 3" xfId="26272"/>
    <cellStyle name="Input 28 3 2 2 4 4" xfId="26273"/>
    <cellStyle name="Input 28 3 2 2 5" xfId="26274"/>
    <cellStyle name="Input 28 3 2 2 5 2" xfId="26275"/>
    <cellStyle name="Input 28 3 2 2 5 3" xfId="26276"/>
    <cellStyle name="Input 28 3 2 2 5 4" xfId="26277"/>
    <cellStyle name="Input 28 3 2 2 6" xfId="26278"/>
    <cellStyle name="Input 28 3 2 2 6 2" xfId="26279"/>
    <cellStyle name="Input 28 3 2 2 6 3" xfId="26280"/>
    <cellStyle name="Input 28 3 2 2 7" xfId="26281"/>
    <cellStyle name="Input 28 3 2 2 8" xfId="26282"/>
    <cellStyle name="Input 28 3 2 3" xfId="26283"/>
    <cellStyle name="Input 28 3 2 3 2" xfId="26284"/>
    <cellStyle name="Input 28 3 2 3 2 2" xfId="26285"/>
    <cellStyle name="Input 28 3 2 3 2 3" xfId="26286"/>
    <cellStyle name="Input 28 3 2 3 2 4" xfId="26287"/>
    <cellStyle name="Input 28 3 2 3 3" xfId="26288"/>
    <cellStyle name="Input 28 3 2 3 3 2" xfId="26289"/>
    <cellStyle name="Input 28 3 2 3 3 3" xfId="26290"/>
    <cellStyle name="Input 28 3 2 3 3 4" xfId="26291"/>
    <cellStyle name="Input 28 3 2 3 4" xfId="26292"/>
    <cellStyle name="Input 28 3 2 3 4 2" xfId="26293"/>
    <cellStyle name="Input 28 3 2 3 4 3" xfId="26294"/>
    <cellStyle name="Input 28 3 2 3 4 4" xfId="26295"/>
    <cellStyle name="Input 28 3 2 3 5" xfId="26296"/>
    <cellStyle name="Input 28 3 2 3 5 2" xfId="26297"/>
    <cellStyle name="Input 28 3 2 3 5 3" xfId="26298"/>
    <cellStyle name="Input 28 3 2 3 5 4" xfId="26299"/>
    <cellStyle name="Input 28 3 2 3 6" xfId="26300"/>
    <cellStyle name="Input 28 3 2 3 6 2" xfId="26301"/>
    <cellStyle name="Input 28 3 2 3 6 3" xfId="26302"/>
    <cellStyle name="Input 28 3 2 3 7" xfId="26303"/>
    <cellStyle name="Input 28 3 2 3 8" xfId="26304"/>
    <cellStyle name="Input 28 3 2 4" xfId="26305"/>
    <cellStyle name="Input 28 3 2 4 2" xfId="26306"/>
    <cellStyle name="Input 28 3 2 4 3" xfId="26307"/>
    <cellStyle name="Input 28 3 2 4 4" xfId="26308"/>
    <cellStyle name="Input 28 3 2 5" xfId="26309"/>
    <cellStyle name="Input 28 3 2 5 2" xfId="26310"/>
    <cellStyle name="Input 28 3 2 5 3" xfId="26311"/>
    <cellStyle name="Input 28 3 2 5 4" xfId="26312"/>
    <cellStyle name="Input 28 3 2 6" xfId="26313"/>
    <cellStyle name="Input 28 3 2 6 2" xfId="26314"/>
    <cellStyle name="Input 28 3 2 6 3" xfId="26315"/>
    <cellStyle name="Input 28 3 2 6 4" xfId="26316"/>
    <cellStyle name="Input 28 3 2 7" xfId="26317"/>
    <cellStyle name="Input 28 3 2 7 2" xfId="26318"/>
    <cellStyle name="Input 28 3 2 7 3" xfId="26319"/>
    <cellStyle name="Input 28 3 2 7 4" xfId="26320"/>
    <cellStyle name="Input 28 3 2 8" xfId="26321"/>
    <cellStyle name="Input 28 3 2 8 2" xfId="26322"/>
    <cellStyle name="Input 28 3 2 8 3" xfId="26323"/>
    <cellStyle name="Input 28 3 2 9" xfId="26324"/>
    <cellStyle name="Input 28 3 3" xfId="26325"/>
    <cellStyle name="Input 28 4" xfId="26326"/>
    <cellStyle name="Input 28 4 10" xfId="26327"/>
    <cellStyle name="Input 28 4 11" xfId="26328"/>
    <cellStyle name="Input 28 4 2" xfId="26329"/>
    <cellStyle name="Input 28 4 2 2" xfId="26330"/>
    <cellStyle name="Input 28 4 2 2 2" xfId="26331"/>
    <cellStyle name="Input 28 4 2 2 3" xfId="26332"/>
    <cellStyle name="Input 28 4 2 2 4" xfId="26333"/>
    <cellStyle name="Input 28 4 2 3" xfId="26334"/>
    <cellStyle name="Input 28 4 2 3 2" xfId="26335"/>
    <cellStyle name="Input 28 4 2 3 3" xfId="26336"/>
    <cellStyle name="Input 28 4 2 3 4" xfId="26337"/>
    <cellStyle name="Input 28 4 2 4" xfId="26338"/>
    <cellStyle name="Input 28 4 2 4 2" xfId="26339"/>
    <cellStyle name="Input 28 4 2 4 3" xfId="26340"/>
    <cellStyle name="Input 28 4 2 4 4" xfId="26341"/>
    <cellStyle name="Input 28 4 2 5" xfId="26342"/>
    <cellStyle name="Input 28 4 2 5 2" xfId="26343"/>
    <cellStyle name="Input 28 4 2 5 3" xfId="26344"/>
    <cellStyle name="Input 28 4 2 5 4" xfId="26345"/>
    <cellStyle name="Input 28 4 2 6" xfId="26346"/>
    <cellStyle name="Input 28 4 2 6 2" xfId="26347"/>
    <cellStyle name="Input 28 4 2 6 3" xfId="26348"/>
    <cellStyle name="Input 28 4 2 7" xfId="26349"/>
    <cellStyle name="Input 28 4 2 8" xfId="26350"/>
    <cellStyle name="Input 28 4 3" xfId="26351"/>
    <cellStyle name="Input 28 4 3 2" xfId="26352"/>
    <cellStyle name="Input 28 4 3 2 2" xfId="26353"/>
    <cellStyle name="Input 28 4 3 2 3" xfId="26354"/>
    <cellStyle name="Input 28 4 3 2 4" xfId="26355"/>
    <cellStyle name="Input 28 4 3 3" xfId="26356"/>
    <cellStyle name="Input 28 4 3 3 2" xfId="26357"/>
    <cellStyle name="Input 28 4 3 3 3" xfId="26358"/>
    <cellStyle name="Input 28 4 3 3 4" xfId="26359"/>
    <cellStyle name="Input 28 4 3 4" xfId="26360"/>
    <cellStyle name="Input 28 4 3 4 2" xfId="26361"/>
    <cellStyle name="Input 28 4 3 4 3" xfId="26362"/>
    <cellStyle name="Input 28 4 3 4 4" xfId="26363"/>
    <cellStyle name="Input 28 4 3 5" xfId="26364"/>
    <cellStyle name="Input 28 4 3 5 2" xfId="26365"/>
    <cellStyle name="Input 28 4 3 5 3" xfId="26366"/>
    <cellStyle name="Input 28 4 3 5 4" xfId="26367"/>
    <cellStyle name="Input 28 4 3 6" xfId="26368"/>
    <cellStyle name="Input 28 4 3 6 2" xfId="26369"/>
    <cellStyle name="Input 28 4 3 6 3" xfId="26370"/>
    <cellStyle name="Input 28 4 3 7" xfId="26371"/>
    <cellStyle name="Input 28 4 3 8" xfId="26372"/>
    <cellStyle name="Input 28 4 4" xfId="26373"/>
    <cellStyle name="Input 28 4 4 2" xfId="26374"/>
    <cellStyle name="Input 28 4 4 3" xfId="26375"/>
    <cellStyle name="Input 28 4 4 4" xfId="26376"/>
    <cellStyle name="Input 28 4 5" xfId="26377"/>
    <cellStyle name="Input 28 4 5 2" xfId="26378"/>
    <cellStyle name="Input 28 4 5 3" xfId="26379"/>
    <cellStyle name="Input 28 4 5 4" xfId="26380"/>
    <cellStyle name="Input 28 4 6" xfId="26381"/>
    <cellStyle name="Input 28 4 6 2" xfId="26382"/>
    <cellStyle name="Input 28 4 6 3" xfId="26383"/>
    <cellStyle name="Input 28 4 6 4" xfId="26384"/>
    <cellStyle name="Input 28 4 7" xfId="26385"/>
    <cellStyle name="Input 28 4 7 2" xfId="26386"/>
    <cellStyle name="Input 28 4 7 3" xfId="26387"/>
    <cellStyle name="Input 28 4 7 4" xfId="26388"/>
    <cellStyle name="Input 28 4 8" xfId="26389"/>
    <cellStyle name="Input 28 4 8 2" xfId="26390"/>
    <cellStyle name="Input 28 4 8 3" xfId="26391"/>
    <cellStyle name="Input 28 4 9" xfId="26392"/>
    <cellStyle name="Input 28 5" xfId="26393"/>
    <cellStyle name="Input 28 6" xfId="26394"/>
    <cellStyle name="Input 28 7" xfId="26395"/>
    <cellStyle name="Input 28_Sheet1" xfId="26396"/>
    <cellStyle name="Input 29" xfId="26397"/>
    <cellStyle name="Input 29 2" xfId="26398"/>
    <cellStyle name="Input 29 2 2" xfId="26399"/>
    <cellStyle name="Input 29 2 2 2" xfId="26400"/>
    <cellStyle name="Input 29 2 2 2 10" xfId="26401"/>
    <cellStyle name="Input 29 2 2 2 2" xfId="26402"/>
    <cellStyle name="Input 29 2 2 2 2 2" xfId="26403"/>
    <cellStyle name="Input 29 2 2 2 2 2 2" xfId="26404"/>
    <cellStyle name="Input 29 2 2 2 2 2 3" xfId="26405"/>
    <cellStyle name="Input 29 2 2 2 2 2 4" xfId="26406"/>
    <cellStyle name="Input 29 2 2 2 2 3" xfId="26407"/>
    <cellStyle name="Input 29 2 2 2 2 3 2" xfId="26408"/>
    <cellStyle name="Input 29 2 2 2 2 3 3" xfId="26409"/>
    <cellStyle name="Input 29 2 2 2 2 3 4" xfId="26410"/>
    <cellStyle name="Input 29 2 2 2 2 4" xfId="26411"/>
    <cellStyle name="Input 29 2 2 2 2 4 2" xfId="26412"/>
    <cellStyle name="Input 29 2 2 2 2 4 3" xfId="26413"/>
    <cellStyle name="Input 29 2 2 2 2 4 4" xfId="26414"/>
    <cellStyle name="Input 29 2 2 2 2 5" xfId="26415"/>
    <cellStyle name="Input 29 2 2 2 2 5 2" xfId="26416"/>
    <cellStyle name="Input 29 2 2 2 2 5 3" xfId="26417"/>
    <cellStyle name="Input 29 2 2 2 2 5 4" xfId="26418"/>
    <cellStyle name="Input 29 2 2 2 2 6" xfId="26419"/>
    <cellStyle name="Input 29 2 2 2 2 6 2" xfId="26420"/>
    <cellStyle name="Input 29 2 2 2 2 6 3" xfId="26421"/>
    <cellStyle name="Input 29 2 2 2 2 7" xfId="26422"/>
    <cellStyle name="Input 29 2 2 2 2 8" xfId="26423"/>
    <cellStyle name="Input 29 2 2 2 3" xfId="26424"/>
    <cellStyle name="Input 29 2 2 2 3 2" xfId="26425"/>
    <cellStyle name="Input 29 2 2 2 3 2 2" xfId="26426"/>
    <cellStyle name="Input 29 2 2 2 3 2 3" xfId="26427"/>
    <cellStyle name="Input 29 2 2 2 3 2 4" xfId="26428"/>
    <cellStyle name="Input 29 2 2 2 3 3" xfId="26429"/>
    <cellStyle name="Input 29 2 2 2 3 3 2" xfId="26430"/>
    <cellStyle name="Input 29 2 2 2 3 3 3" xfId="26431"/>
    <cellStyle name="Input 29 2 2 2 3 3 4" xfId="26432"/>
    <cellStyle name="Input 29 2 2 2 3 4" xfId="26433"/>
    <cellStyle name="Input 29 2 2 2 3 4 2" xfId="26434"/>
    <cellStyle name="Input 29 2 2 2 3 4 3" xfId="26435"/>
    <cellStyle name="Input 29 2 2 2 3 4 4" xfId="26436"/>
    <cellStyle name="Input 29 2 2 2 3 5" xfId="26437"/>
    <cellStyle name="Input 29 2 2 2 3 5 2" xfId="26438"/>
    <cellStyle name="Input 29 2 2 2 3 5 3" xfId="26439"/>
    <cellStyle name="Input 29 2 2 2 3 5 4" xfId="26440"/>
    <cellStyle name="Input 29 2 2 2 3 6" xfId="26441"/>
    <cellStyle name="Input 29 2 2 2 3 6 2" xfId="26442"/>
    <cellStyle name="Input 29 2 2 2 3 6 3" xfId="26443"/>
    <cellStyle name="Input 29 2 2 2 3 7" xfId="26444"/>
    <cellStyle name="Input 29 2 2 2 3 8" xfId="26445"/>
    <cellStyle name="Input 29 2 2 2 4" xfId="26446"/>
    <cellStyle name="Input 29 2 2 2 4 2" xfId="26447"/>
    <cellStyle name="Input 29 2 2 2 4 3" xfId="26448"/>
    <cellStyle name="Input 29 2 2 2 4 4" xfId="26449"/>
    <cellStyle name="Input 29 2 2 2 5" xfId="26450"/>
    <cellStyle name="Input 29 2 2 2 5 2" xfId="26451"/>
    <cellStyle name="Input 29 2 2 2 5 3" xfId="26452"/>
    <cellStyle name="Input 29 2 2 2 5 4" xfId="26453"/>
    <cellStyle name="Input 29 2 2 2 6" xfId="26454"/>
    <cellStyle name="Input 29 2 2 2 6 2" xfId="26455"/>
    <cellStyle name="Input 29 2 2 2 6 3" xfId="26456"/>
    <cellStyle name="Input 29 2 2 2 6 4" xfId="26457"/>
    <cellStyle name="Input 29 2 2 2 7" xfId="26458"/>
    <cellStyle name="Input 29 2 2 2 7 2" xfId="26459"/>
    <cellStyle name="Input 29 2 2 2 7 3" xfId="26460"/>
    <cellStyle name="Input 29 2 2 2 7 4" xfId="26461"/>
    <cellStyle name="Input 29 2 2 2 8" xfId="26462"/>
    <cellStyle name="Input 29 2 2 2 8 2" xfId="26463"/>
    <cellStyle name="Input 29 2 2 2 8 3" xfId="26464"/>
    <cellStyle name="Input 29 2 2 2 9" xfId="26465"/>
    <cellStyle name="Input 29 2 2 3" xfId="26466"/>
    <cellStyle name="Input 29 2 3" xfId="26467"/>
    <cellStyle name="Input 29 2 3 10" xfId="26468"/>
    <cellStyle name="Input 29 2 3 2" xfId="26469"/>
    <cellStyle name="Input 29 2 3 2 2" xfId="26470"/>
    <cellStyle name="Input 29 2 3 2 2 2" xfId="26471"/>
    <cellStyle name="Input 29 2 3 2 2 3" xfId="26472"/>
    <cellStyle name="Input 29 2 3 2 2 4" xfId="26473"/>
    <cellStyle name="Input 29 2 3 2 3" xfId="26474"/>
    <cellStyle name="Input 29 2 3 2 3 2" xfId="26475"/>
    <cellStyle name="Input 29 2 3 2 3 3" xfId="26476"/>
    <cellStyle name="Input 29 2 3 2 3 4" xfId="26477"/>
    <cellStyle name="Input 29 2 3 2 4" xfId="26478"/>
    <cellStyle name="Input 29 2 3 2 4 2" xfId="26479"/>
    <cellStyle name="Input 29 2 3 2 4 3" xfId="26480"/>
    <cellStyle name="Input 29 2 3 2 4 4" xfId="26481"/>
    <cellStyle name="Input 29 2 3 2 5" xfId="26482"/>
    <cellStyle name="Input 29 2 3 2 5 2" xfId="26483"/>
    <cellStyle name="Input 29 2 3 2 5 3" xfId="26484"/>
    <cellStyle name="Input 29 2 3 2 5 4" xfId="26485"/>
    <cellStyle name="Input 29 2 3 2 6" xfId="26486"/>
    <cellStyle name="Input 29 2 3 2 6 2" xfId="26487"/>
    <cellStyle name="Input 29 2 3 2 6 3" xfId="26488"/>
    <cellStyle name="Input 29 2 3 2 7" xfId="26489"/>
    <cellStyle name="Input 29 2 3 2 8" xfId="26490"/>
    <cellStyle name="Input 29 2 3 3" xfId="26491"/>
    <cellStyle name="Input 29 2 3 3 2" xfId="26492"/>
    <cellStyle name="Input 29 2 3 3 2 2" xfId="26493"/>
    <cellStyle name="Input 29 2 3 3 2 3" xfId="26494"/>
    <cellStyle name="Input 29 2 3 3 2 4" xfId="26495"/>
    <cellStyle name="Input 29 2 3 3 3" xfId="26496"/>
    <cellStyle name="Input 29 2 3 3 3 2" xfId="26497"/>
    <cellStyle name="Input 29 2 3 3 3 3" xfId="26498"/>
    <cellStyle name="Input 29 2 3 3 3 4" xfId="26499"/>
    <cellStyle name="Input 29 2 3 3 4" xfId="26500"/>
    <cellStyle name="Input 29 2 3 3 4 2" xfId="26501"/>
    <cellStyle name="Input 29 2 3 3 4 3" xfId="26502"/>
    <cellStyle name="Input 29 2 3 3 4 4" xfId="26503"/>
    <cellStyle name="Input 29 2 3 3 5" xfId="26504"/>
    <cellStyle name="Input 29 2 3 3 5 2" xfId="26505"/>
    <cellStyle name="Input 29 2 3 3 5 3" xfId="26506"/>
    <cellStyle name="Input 29 2 3 3 5 4" xfId="26507"/>
    <cellStyle name="Input 29 2 3 3 6" xfId="26508"/>
    <cellStyle name="Input 29 2 3 3 6 2" xfId="26509"/>
    <cellStyle name="Input 29 2 3 3 6 3" xfId="26510"/>
    <cellStyle name="Input 29 2 3 3 7" xfId="26511"/>
    <cellStyle name="Input 29 2 3 3 8" xfId="26512"/>
    <cellStyle name="Input 29 2 3 4" xfId="26513"/>
    <cellStyle name="Input 29 2 3 4 2" xfId="26514"/>
    <cellStyle name="Input 29 2 3 4 3" xfId="26515"/>
    <cellStyle name="Input 29 2 3 4 4" xfId="26516"/>
    <cellStyle name="Input 29 2 3 5" xfId="26517"/>
    <cellStyle name="Input 29 2 3 5 2" xfId="26518"/>
    <cellStyle name="Input 29 2 3 5 3" xfId="26519"/>
    <cellStyle name="Input 29 2 3 5 4" xfId="26520"/>
    <cellStyle name="Input 29 2 3 6" xfId="26521"/>
    <cellStyle name="Input 29 2 3 6 2" xfId="26522"/>
    <cellStyle name="Input 29 2 3 6 3" xfId="26523"/>
    <cellStyle name="Input 29 2 3 6 4" xfId="26524"/>
    <cellStyle name="Input 29 2 3 7" xfId="26525"/>
    <cellStyle name="Input 29 2 3 7 2" xfId="26526"/>
    <cellStyle name="Input 29 2 3 7 3" xfId="26527"/>
    <cellStyle name="Input 29 2 3 7 4" xfId="26528"/>
    <cellStyle name="Input 29 2 3 8" xfId="26529"/>
    <cellStyle name="Input 29 2 3 8 2" xfId="26530"/>
    <cellStyle name="Input 29 2 3 8 3" xfId="26531"/>
    <cellStyle name="Input 29 2 3 9" xfId="26532"/>
    <cellStyle name="Input 29 2 4" xfId="26533"/>
    <cellStyle name="Input 29 2_Sheet1" xfId="26534"/>
    <cellStyle name="Input 29 3" xfId="26535"/>
    <cellStyle name="Input 29 3 2" xfId="26536"/>
    <cellStyle name="Input 29 3 2 10" xfId="26537"/>
    <cellStyle name="Input 29 3 2 2" xfId="26538"/>
    <cellStyle name="Input 29 3 2 2 2" xfId="26539"/>
    <cellStyle name="Input 29 3 2 2 2 2" xfId="26540"/>
    <cellStyle name="Input 29 3 2 2 2 3" xfId="26541"/>
    <cellStyle name="Input 29 3 2 2 2 4" xfId="26542"/>
    <cellStyle name="Input 29 3 2 2 3" xfId="26543"/>
    <cellStyle name="Input 29 3 2 2 3 2" xfId="26544"/>
    <cellStyle name="Input 29 3 2 2 3 3" xfId="26545"/>
    <cellStyle name="Input 29 3 2 2 3 4" xfId="26546"/>
    <cellStyle name="Input 29 3 2 2 4" xfId="26547"/>
    <cellStyle name="Input 29 3 2 2 4 2" xfId="26548"/>
    <cellStyle name="Input 29 3 2 2 4 3" xfId="26549"/>
    <cellStyle name="Input 29 3 2 2 4 4" xfId="26550"/>
    <cellStyle name="Input 29 3 2 2 5" xfId="26551"/>
    <cellStyle name="Input 29 3 2 2 5 2" xfId="26552"/>
    <cellStyle name="Input 29 3 2 2 5 3" xfId="26553"/>
    <cellStyle name="Input 29 3 2 2 5 4" xfId="26554"/>
    <cellStyle name="Input 29 3 2 2 6" xfId="26555"/>
    <cellStyle name="Input 29 3 2 2 6 2" xfId="26556"/>
    <cellStyle name="Input 29 3 2 2 6 3" xfId="26557"/>
    <cellStyle name="Input 29 3 2 2 7" xfId="26558"/>
    <cellStyle name="Input 29 3 2 2 8" xfId="26559"/>
    <cellStyle name="Input 29 3 2 3" xfId="26560"/>
    <cellStyle name="Input 29 3 2 3 2" xfId="26561"/>
    <cellStyle name="Input 29 3 2 3 2 2" xfId="26562"/>
    <cellStyle name="Input 29 3 2 3 2 3" xfId="26563"/>
    <cellStyle name="Input 29 3 2 3 2 4" xfId="26564"/>
    <cellStyle name="Input 29 3 2 3 3" xfId="26565"/>
    <cellStyle name="Input 29 3 2 3 3 2" xfId="26566"/>
    <cellStyle name="Input 29 3 2 3 3 3" xfId="26567"/>
    <cellStyle name="Input 29 3 2 3 3 4" xfId="26568"/>
    <cellStyle name="Input 29 3 2 3 4" xfId="26569"/>
    <cellStyle name="Input 29 3 2 3 4 2" xfId="26570"/>
    <cellStyle name="Input 29 3 2 3 4 3" xfId="26571"/>
    <cellStyle name="Input 29 3 2 3 4 4" xfId="26572"/>
    <cellStyle name="Input 29 3 2 3 5" xfId="26573"/>
    <cellStyle name="Input 29 3 2 3 5 2" xfId="26574"/>
    <cellStyle name="Input 29 3 2 3 5 3" xfId="26575"/>
    <cellStyle name="Input 29 3 2 3 5 4" xfId="26576"/>
    <cellStyle name="Input 29 3 2 3 6" xfId="26577"/>
    <cellStyle name="Input 29 3 2 3 6 2" xfId="26578"/>
    <cellStyle name="Input 29 3 2 3 6 3" xfId="26579"/>
    <cellStyle name="Input 29 3 2 3 7" xfId="26580"/>
    <cellStyle name="Input 29 3 2 3 8" xfId="26581"/>
    <cellStyle name="Input 29 3 2 4" xfId="26582"/>
    <cellStyle name="Input 29 3 2 4 2" xfId="26583"/>
    <cellStyle name="Input 29 3 2 4 3" xfId="26584"/>
    <cellStyle name="Input 29 3 2 4 4" xfId="26585"/>
    <cellStyle name="Input 29 3 2 5" xfId="26586"/>
    <cellStyle name="Input 29 3 2 5 2" xfId="26587"/>
    <cellStyle name="Input 29 3 2 5 3" xfId="26588"/>
    <cellStyle name="Input 29 3 2 5 4" xfId="26589"/>
    <cellStyle name="Input 29 3 2 6" xfId="26590"/>
    <cellStyle name="Input 29 3 2 6 2" xfId="26591"/>
    <cellStyle name="Input 29 3 2 6 3" xfId="26592"/>
    <cellStyle name="Input 29 3 2 6 4" xfId="26593"/>
    <cellStyle name="Input 29 3 2 7" xfId="26594"/>
    <cellStyle name="Input 29 3 2 7 2" xfId="26595"/>
    <cellStyle name="Input 29 3 2 7 3" xfId="26596"/>
    <cellStyle name="Input 29 3 2 7 4" xfId="26597"/>
    <cellStyle name="Input 29 3 2 8" xfId="26598"/>
    <cellStyle name="Input 29 3 2 8 2" xfId="26599"/>
    <cellStyle name="Input 29 3 2 8 3" xfId="26600"/>
    <cellStyle name="Input 29 3 2 9" xfId="26601"/>
    <cellStyle name="Input 29 3 3" xfId="26602"/>
    <cellStyle name="Input 29 4" xfId="26603"/>
    <cellStyle name="Input 29 4 10" xfId="26604"/>
    <cellStyle name="Input 29 4 11" xfId="26605"/>
    <cellStyle name="Input 29 4 2" xfId="26606"/>
    <cellStyle name="Input 29 4 2 2" xfId="26607"/>
    <cellStyle name="Input 29 4 2 2 2" xfId="26608"/>
    <cellStyle name="Input 29 4 2 2 3" xfId="26609"/>
    <cellStyle name="Input 29 4 2 2 4" xfId="26610"/>
    <cellStyle name="Input 29 4 2 3" xfId="26611"/>
    <cellStyle name="Input 29 4 2 3 2" xfId="26612"/>
    <cellStyle name="Input 29 4 2 3 3" xfId="26613"/>
    <cellStyle name="Input 29 4 2 3 4" xfId="26614"/>
    <cellStyle name="Input 29 4 2 4" xfId="26615"/>
    <cellStyle name="Input 29 4 2 4 2" xfId="26616"/>
    <cellStyle name="Input 29 4 2 4 3" xfId="26617"/>
    <cellStyle name="Input 29 4 2 4 4" xfId="26618"/>
    <cellStyle name="Input 29 4 2 5" xfId="26619"/>
    <cellStyle name="Input 29 4 2 5 2" xfId="26620"/>
    <cellStyle name="Input 29 4 2 5 3" xfId="26621"/>
    <cellStyle name="Input 29 4 2 5 4" xfId="26622"/>
    <cellStyle name="Input 29 4 2 6" xfId="26623"/>
    <cellStyle name="Input 29 4 2 6 2" xfId="26624"/>
    <cellStyle name="Input 29 4 2 6 3" xfId="26625"/>
    <cellStyle name="Input 29 4 2 7" xfId="26626"/>
    <cellStyle name="Input 29 4 2 8" xfId="26627"/>
    <cellStyle name="Input 29 4 3" xfId="26628"/>
    <cellStyle name="Input 29 4 3 2" xfId="26629"/>
    <cellStyle name="Input 29 4 3 2 2" xfId="26630"/>
    <cellStyle name="Input 29 4 3 2 3" xfId="26631"/>
    <cellStyle name="Input 29 4 3 2 4" xfId="26632"/>
    <cellStyle name="Input 29 4 3 3" xfId="26633"/>
    <cellStyle name="Input 29 4 3 3 2" xfId="26634"/>
    <cellStyle name="Input 29 4 3 3 3" xfId="26635"/>
    <cellStyle name="Input 29 4 3 3 4" xfId="26636"/>
    <cellStyle name="Input 29 4 3 4" xfId="26637"/>
    <cellStyle name="Input 29 4 3 4 2" xfId="26638"/>
    <cellStyle name="Input 29 4 3 4 3" xfId="26639"/>
    <cellStyle name="Input 29 4 3 4 4" xfId="26640"/>
    <cellStyle name="Input 29 4 3 5" xfId="26641"/>
    <cellStyle name="Input 29 4 3 5 2" xfId="26642"/>
    <cellStyle name="Input 29 4 3 5 3" xfId="26643"/>
    <cellStyle name="Input 29 4 3 5 4" xfId="26644"/>
    <cellStyle name="Input 29 4 3 6" xfId="26645"/>
    <cellStyle name="Input 29 4 3 6 2" xfId="26646"/>
    <cellStyle name="Input 29 4 3 6 3" xfId="26647"/>
    <cellStyle name="Input 29 4 3 7" xfId="26648"/>
    <cellStyle name="Input 29 4 3 8" xfId="26649"/>
    <cellStyle name="Input 29 4 4" xfId="26650"/>
    <cellStyle name="Input 29 4 4 2" xfId="26651"/>
    <cellStyle name="Input 29 4 4 3" xfId="26652"/>
    <cellStyle name="Input 29 4 4 4" xfId="26653"/>
    <cellStyle name="Input 29 4 5" xfId="26654"/>
    <cellStyle name="Input 29 4 5 2" xfId="26655"/>
    <cellStyle name="Input 29 4 5 3" xfId="26656"/>
    <cellStyle name="Input 29 4 5 4" xfId="26657"/>
    <cellStyle name="Input 29 4 6" xfId="26658"/>
    <cellStyle name="Input 29 4 6 2" xfId="26659"/>
    <cellStyle name="Input 29 4 6 3" xfId="26660"/>
    <cellStyle name="Input 29 4 6 4" xfId="26661"/>
    <cellStyle name="Input 29 4 7" xfId="26662"/>
    <cellStyle name="Input 29 4 7 2" xfId="26663"/>
    <cellStyle name="Input 29 4 7 3" xfId="26664"/>
    <cellStyle name="Input 29 4 7 4" xfId="26665"/>
    <cellStyle name="Input 29 4 8" xfId="26666"/>
    <cellStyle name="Input 29 4 8 2" xfId="26667"/>
    <cellStyle name="Input 29 4 8 3" xfId="26668"/>
    <cellStyle name="Input 29 4 9" xfId="26669"/>
    <cellStyle name="Input 29 5" xfId="26670"/>
    <cellStyle name="Input 29 6" xfId="26671"/>
    <cellStyle name="Input 29 7" xfId="26672"/>
    <cellStyle name="Input 29_Sheet1" xfId="26673"/>
    <cellStyle name="Input 3" xfId="26674"/>
    <cellStyle name="Input 3 10" xfId="26675"/>
    <cellStyle name="Input 3 10 2" xfId="26676"/>
    <cellStyle name="Input 3 10 2 10" xfId="26677"/>
    <cellStyle name="Input 3 10 2 2" xfId="26678"/>
    <cellStyle name="Input 3 10 2 2 2" xfId="26679"/>
    <cellStyle name="Input 3 10 2 2 2 2" xfId="26680"/>
    <cellStyle name="Input 3 10 2 2 2 3" xfId="26681"/>
    <cellStyle name="Input 3 10 2 2 2 4" xfId="26682"/>
    <cellStyle name="Input 3 10 2 2 3" xfId="26683"/>
    <cellStyle name="Input 3 10 2 2 3 2" xfId="26684"/>
    <cellStyle name="Input 3 10 2 2 3 3" xfId="26685"/>
    <cellStyle name="Input 3 10 2 2 3 4" xfId="26686"/>
    <cellStyle name="Input 3 10 2 2 4" xfId="26687"/>
    <cellStyle name="Input 3 10 2 2 4 2" xfId="26688"/>
    <cellStyle name="Input 3 10 2 2 4 3" xfId="26689"/>
    <cellStyle name="Input 3 10 2 2 4 4" xfId="26690"/>
    <cellStyle name="Input 3 10 2 2 5" xfId="26691"/>
    <cellStyle name="Input 3 10 2 2 5 2" xfId="26692"/>
    <cellStyle name="Input 3 10 2 2 5 3" xfId="26693"/>
    <cellStyle name="Input 3 10 2 2 5 4" xfId="26694"/>
    <cellStyle name="Input 3 10 2 2 6" xfId="26695"/>
    <cellStyle name="Input 3 10 2 2 6 2" xfId="26696"/>
    <cellStyle name="Input 3 10 2 2 6 3" xfId="26697"/>
    <cellStyle name="Input 3 10 2 2 7" xfId="26698"/>
    <cellStyle name="Input 3 10 2 2 8" xfId="26699"/>
    <cellStyle name="Input 3 10 2 3" xfId="26700"/>
    <cellStyle name="Input 3 10 2 3 2" xfId="26701"/>
    <cellStyle name="Input 3 10 2 3 2 2" xfId="26702"/>
    <cellStyle name="Input 3 10 2 3 2 3" xfId="26703"/>
    <cellStyle name="Input 3 10 2 3 2 4" xfId="26704"/>
    <cellStyle name="Input 3 10 2 3 3" xfId="26705"/>
    <cellStyle name="Input 3 10 2 3 3 2" xfId="26706"/>
    <cellStyle name="Input 3 10 2 3 3 3" xfId="26707"/>
    <cellStyle name="Input 3 10 2 3 3 4" xfId="26708"/>
    <cellStyle name="Input 3 10 2 3 4" xfId="26709"/>
    <cellStyle name="Input 3 10 2 3 4 2" xfId="26710"/>
    <cellStyle name="Input 3 10 2 3 4 3" xfId="26711"/>
    <cellStyle name="Input 3 10 2 3 4 4" xfId="26712"/>
    <cellStyle name="Input 3 10 2 3 5" xfId="26713"/>
    <cellStyle name="Input 3 10 2 3 5 2" xfId="26714"/>
    <cellStyle name="Input 3 10 2 3 5 3" xfId="26715"/>
    <cellStyle name="Input 3 10 2 3 5 4" xfId="26716"/>
    <cellStyle name="Input 3 10 2 3 6" xfId="26717"/>
    <cellStyle name="Input 3 10 2 3 6 2" xfId="26718"/>
    <cellStyle name="Input 3 10 2 3 6 3" xfId="26719"/>
    <cellStyle name="Input 3 10 2 3 7" xfId="26720"/>
    <cellStyle name="Input 3 10 2 3 8" xfId="26721"/>
    <cellStyle name="Input 3 10 2 4" xfId="26722"/>
    <cellStyle name="Input 3 10 2 4 2" xfId="26723"/>
    <cellStyle name="Input 3 10 2 4 3" xfId="26724"/>
    <cellStyle name="Input 3 10 2 4 4" xfId="26725"/>
    <cellStyle name="Input 3 10 2 5" xfId="26726"/>
    <cellStyle name="Input 3 10 2 5 2" xfId="26727"/>
    <cellStyle name="Input 3 10 2 5 3" xfId="26728"/>
    <cellStyle name="Input 3 10 2 5 4" xfId="26729"/>
    <cellStyle name="Input 3 10 2 6" xfId="26730"/>
    <cellStyle name="Input 3 10 2 6 2" xfId="26731"/>
    <cellStyle name="Input 3 10 2 6 3" xfId="26732"/>
    <cellStyle name="Input 3 10 2 6 4" xfId="26733"/>
    <cellStyle name="Input 3 10 2 7" xfId="26734"/>
    <cellStyle name="Input 3 10 2 7 2" xfId="26735"/>
    <cellStyle name="Input 3 10 2 7 3" xfId="26736"/>
    <cellStyle name="Input 3 10 2 7 4" xfId="26737"/>
    <cellStyle name="Input 3 10 2 8" xfId="26738"/>
    <cellStyle name="Input 3 10 2 8 2" xfId="26739"/>
    <cellStyle name="Input 3 10 2 8 3" xfId="26740"/>
    <cellStyle name="Input 3 10 2 9" xfId="26741"/>
    <cellStyle name="Input 3 10 3" xfId="26742"/>
    <cellStyle name="Input 3 11" xfId="26743"/>
    <cellStyle name="Input 3 11 2" xfId="26744"/>
    <cellStyle name="Input 3 11 2 10" xfId="26745"/>
    <cellStyle name="Input 3 11 2 2" xfId="26746"/>
    <cellStyle name="Input 3 11 2 2 2" xfId="26747"/>
    <cellStyle name="Input 3 11 2 2 2 2" xfId="26748"/>
    <cellStyle name="Input 3 11 2 2 2 3" xfId="26749"/>
    <cellStyle name="Input 3 11 2 2 2 4" xfId="26750"/>
    <cellStyle name="Input 3 11 2 2 3" xfId="26751"/>
    <cellStyle name="Input 3 11 2 2 3 2" xfId="26752"/>
    <cellStyle name="Input 3 11 2 2 3 3" xfId="26753"/>
    <cellStyle name="Input 3 11 2 2 3 4" xfId="26754"/>
    <cellStyle name="Input 3 11 2 2 4" xfId="26755"/>
    <cellStyle name="Input 3 11 2 2 4 2" xfId="26756"/>
    <cellStyle name="Input 3 11 2 2 4 3" xfId="26757"/>
    <cellStyle name="Input 3 11 2 2 4 4" xfId="26758"/>
    <cellStyle name="Input 3 11 2 2 5" xfId="26759"/>
    <cellStyle name="Input 3 11 2 2 5 2" xfId="26760"/>
    <cellStyle name="Input 3 11 2 2 5 3" xfId="26761"/>
    <cellStyle name="Input 3 11 2 2 5 4" xfId="26762"/>
    <cellStyle name="Input 3 11 2 2 6" xfId="26763"/>
    <cellStyle name="Input 3 11 2 2 6 2" xfId="26764"/>
    <cellStyle name="Input 3 11 2 2 6 3" xfId="26765"/>
    <cellStyle name="Input 3 11 2 2 7" xfId="26766"/>
    <cellStyle name="Input 3 11 2 2 8" xfId="26767"/>
    <cellStyle name="Input 3 11 2 3" xfId="26768"/>
    <cellStyle name="Input 3 11 2 3 2" xfId="26769"/>
    <cellStyle name="Input 3 11 2 3 2 2" xfId="26770"/>
    <cellStyle name="Input 3 11 2 3 2 3" xfId="26771"/>
    <cellStyle name="Input 3 11 2 3 2 4" xfId="26772"/>
    <cellStyle name="Input 3 11 2 3 3" xfId="26773"/>
    <cellStyle name="Input 3 11 2 3 3 2" xfId="26774"/>
    <cellStyle name="Input 3 11 2 3 3 3" xfId="26775"/>
    <cellStyle name="Input 3 11 2 3 3 4" xfId="26776"/>
    <cellStyle name="Input 3 11 2 3 4" xfId="26777"/>
    <cellStyle name="Input 3 11 2 3 4 2" xfId="26778"/>
    <cellStyle name="Input 3 11 2 3 4 3" xfId="26779"/>
    <cellStyle name="Input 3 11 2 3 4 4" xfId="26780"/>
    <cellStyle name="Input 3 11 2 3 5" xfId="26781"/>
    <cellStyle name="Input 3 11 2 3 5 2" xfId="26782"/>
    <cellStyle name="Input 3 11 2 3 5 3" xfId="26783"/>
    <cellStyle name="Input 3 11 2 3 5 4" xfId="26784"/>
    <cellStyle name="Input 3 11 2 3 6" xfId="26785"/>
    <cellStyle name="Input 3 11 2 3 6 2" xfId="26786"/>
    <cellStyle name="Input 3 11 2 3 6 3" xfId="26787"/>
    <cellStyle name="Input 3 11 2 3 7" xfId="26788"/>
    <cellStyle name="Input 3 11 2 3 8" xfId="26789"/>
    <cellStyle name="Input 3 11 2 4" xfId="26790"/>
    <cellStyle name="Input 3 11 2 4 2" xfId="26791"/>
    <cellStyle name="Input 3 11 2 4 3" xfId="26792"/>
    <cellStyle name="Input 3 11 2 4 4" xfId="26793"/>
    <cellStyle name="Input 3 11 2 5" xfId="26794"/>
    <cellStyle name="Input 3 11 2 5 2" xfId="26795"/>
    <cellStyle name="Input 3 11 2 5 3" xfId="26796"/>
    <cellStyle name="Input 3 11 2 5 4" xfId="26797"/>
    <cellStyle name="Input 3 11 2 6" xfId="26798"/>
    <cellStyle name="Input 3 11 2 6 2" xfId="26799"/>
    <cellStyle name="Input 3 11 2 6 3" xfId="26800"/>
    <cellStyle name="Input 3 11 2 6 4" xfId="26801"/>
    <cellStyle name="Input 3 11 2 7" xfId="26802"/>
    <cellStyle name="Input 3 11 2 7 2" xfId="26803"/>
    <cellStyle name="Input 3 11 2 7 3" xfId="26804"/>
    <cellStyle name="Input 3 11 2 7 4" xfId="26805"/>
    <cellStyle name="Input 3 11 2 8" xfId="26806"/>
    <cellStyle name="Input 3 11 2 8 2" xfId="26807"/>
    <cellStyle name="Input 3 11 2 8 3" xfId="26808"/>
    <cellStyle name="Input 3 11 2 9" xfId="26809"/>
    <cellStyle name="Input 3 11 3" xfId="26810"/>
    <cellStyle name="Input 3 12" xfId="26811"/>
    <cellStyle name="Input 3 12 2" xfId="26812"/>
    <cellStyle name="Input 3 12 2 10" xfId="26813"/>
    <cellStyle name="Input 3 12 2 2" xfId="26814"/>
    <cellStyle name="Input 3 12 2 2 2" xfId="26815"/>
    <cellStyle name="Input 3 12 2 2 2 2" xfId="26816"/>
    <cellStyle name="Input 3 12 2 2 2 3" xfId="26817"/>
    <cellStyle name="Input 3 12 2 2 2 4" xfId="26818"/>
    <cellStyle name="Input 3 12 2 2 3" xfId="26819"/>
    <cellStyle name="Input 3 12 2 2 3 2" xfId="26820"/>
    <cellStyle name="Input 3 12 2 2 3 3" xfId="26821"/>
    <cellStyle name="Input 3 12 2 2 3 4" xfId="26822"/>
    <cellStyle name="Input 3 12 2 2 4" xfId="26823"/>
    <cellStyle name="Input 3 12 2 2 4 2" xfId="26824"/>
    <cellStyle name="Input 3 12 2 2 4 3" xfId="26825"/>
    <cellStyle name="Input 3 12 2 2 4 4" xfId="26826"/>
    <cellStyle name="Input 3 12 2 2 5" xfId="26827"/>
    <cellStyle name="Input 3 12 2 2 5 2" xfId="26828"/>
    <cellStyle name="Input 3 12 2 2 5 3" xfId="26829"/>
    <cellStyle name="Input 3 12 2 2 5 4" xfId="26830"/>
    <cellStyle name="Input 3 12 2 2 6" xfId="26831"/>
    <cellStyle name="Input 3 12 2 2 6 2" xfId="26832"/>
    <cellStyle name="Input 3 12 2 2 6 3" xfId="26833"/>
    <cellStyle name="Input 3 12 2 2 7" xfId="26834"/>
    <cellStyle name="Input 3 12 2 2 8" xfId="26835"/>
    <cellStyle name="Input 3 12 2 3" xfId="26836"/>
    <cellStyle name="Input 3 12 2 3 2" xfId="26837"/>
    <cellStyle name="Input 3 12 2 3 2 2" xfId="26838"/>
    <cellStyle name="Input 3 12 2 3 2 3" xfId="26839"/>
    <cellStyle name="Input 3 12 2 3 2 4" xfId="26840"/>
    <cellStyle name="Input 3 12 2 3 3" xfId="26841"/>
    <cellStyle name="Input 3 12 2 3 3 2" xfId="26842"/>
    <cellStyle name="Input 3 12 2 3 3 3" xfId="26843"/>
    <cellStyle name="Input 3 12 2 3 3 4" xfId="26844"/>
    <cellStyle name="Input 3 12 2 3 4" xfId="26845"/>
    <cellStyle name="Input 3 12 2 3 4 2" xfId="26846"/>
    <cellStyle name="Input 3 12 2 3 4 3" xfId="26847"/>
    <cellStyle name="Input 3 12 2 3 4 4" xfId="26848"/>
    <cellStyle name="Input 3 12 2 3 5" xfId="26849"/>
    <cellStyle name="Input 3 12 2 3 5 2" xfId="26850"/>
    <cellStyle name="Input 3 12 2 3 5 3" xfId="26851"/>
    <cellStyle name="Input 3 12 2 3 5 4" xfId="26852"/>
    <cellStyle name="Input 3 12 2 3 6" xfId="26853"/>
    <cellStyle name="Input 3 12 2 3 6 2" xfId="26854"/>
    <cellStyle name="Input 3 12 2 3 6 3" xfId="26855"/>
    <cellStyle name="Input 3 12 2 3 7" xfId="26856"/>
    <cellStyle name="Input 3 12 2 3 8" xfId="26857"/>
    <cellStyle name="Input 3 12 2 4" xfId="26858"/>
    <cellStyle name="Input 3 12 2 4 2" xfId="26859"/>
    <cellStyle name="Input 3 12 2 4 3" xfId="26860"/>
    <cellStyle name="Input 3 12 2 4 4" xfId="26861"/>
    <cellStyle name="Input 3 12 2 5" xfId="26862"/>
    <cellStyle name="Input 3 12 2 5 2" xfId="26863"/>
    <cellStyle name="Input 3 12 2 5 3" xfId="26864"/>
    <cellStyle name="Input 3 12 2 5 4" xfId="26865"/>
    <cellStyle name="Input 3 12 2 6" xfId="26866"/>
    <cellStyle name="Input 3 12 2 6 2" xfId="26867"/>
    <cellStyle name="Input 3 12 2 6 3" xfId="26868"/>
    <cellStyle name="Input 3 12 2 6 4" xfId="26869"/>
    <cellStyle name="Input 3 12 2 7" xfId="26870"/>
    <cellStyle name="Input 3 12 2 7 2" xfId="26871"/>
    <cellStyle name="Input 3 12 2 7 3" xfId="26872"/>
    <cellStyle name="Input 3 12 2 7 4" xfId="26873"/>
    <cellStyle name="Input 3 12 2 8" xfId="26874"/>
    <cellStyle name="Input 3 12 2 8 2" xfId="26875"/>
    <cellStyle name="Input 3 12 2 8 3" xfId="26876"/>
    <cellStyle name="Input 3 12 2 9" xfId="26877"/>
    <cellStyle name="Input 3 12 3" xfId="26878"/>
    <cellStyle name="Input 3 13" xfId="26879"/>
    <cellStyle name="Input 3 13 2" xfId="26880"/>
    <cellStyle name="Input 3 13 2 10" xfId="26881"/>
    <cellStyle name="Input 3 13 2 2" xfId="26882"/>
    <cellStyle name="Input 3 13 2 2 2" xfId="26883"/>
    <cellStyle name="Input 3 13 2 2 2 2" xfId="26884"/>
    <cellStyle name="Input 3 13 2 2 2 3" xfId="26885"/>
    <cellStyle name="Input 3 13 2 2 2 4" xfId="26886"/>
    <cellStyle name="Input 3 13 2 2 3" xfId="26887"/>
    <cellStyle name="Input 3 13 2 2 3 2" xfId="26888"/>
    <cellStyle name="Input 3 13 2 2 3 3" xfId="26889"/>
    <cellStyle name="Input 3 13 2 2 3 4" xfId="26890"/>
    <cellStyle name="Input 3 13 2 2 4" xfId="26891"/>
    <cellStyle name="Input 3 13 2 2 4 2" xfId="26892"/>
    <cellStyle name="Input 3 13 2 2 4 3" xfId="26893"/>
    <cellStyle name="Input 3 13 2 2 4 4" xfId="26894"/>
    <cellStyle name="Input 3 13 2 2 5" xfId="26895"/>
    <cellStyle name="Input 3 13 2 2 5 2" xfId="26896"/>
    <cellStyle name="Input 3 13 2 2 5 3" xfId="26897"/>
    <cellStyle name="Input 3 13 2 2 5 4" xfId="26898"/>
    <cellStyle name="Input 3 13 2 2 6" xfId="26899"/>
    <cellStyle name="Input 3 13 2 2 6 2" xfId="26900"/>
    <cellStyle name="Input 3 13 2 2 6 3" xfId="26901"/>
    <cellStyle name="Input 3 13 2 2 7" xfId="26902"/>
    <cellStyle name="Input 3 13 2 2 8" xfId="26903"/>
    <cellStyle name="Input 3 13 2 3" xfId="26904"/>
    <cellStyle name="Input 3 13 2 3 2" xfId="26905"/>
    <cellStyle name="Input 3 13 2 3 2 2" xfId="26906"/>
    <cellStyle name="Input 3 13 2 3 2 3" xfId="26907"/>
    <cellStyle name="Input 3 13 2 3 2 4" xfId="26908"/>
    <cellStyle name="Input 3 13 2 3 3" xfId="26909"/>
    <cellStyle name="Input 3 13 2 3 3 2" xfId="26910"/>
    <cellStyle name="Input 3 13 2 3 3 3" xfId="26911"/>
    <cellStyle name="Input 3 13 2 3 3 4" xfId="26912"/>
    <cellStyle name="Input 3 13 2 3 4" xfId="26913"/>
    <cellStyle name="Input 3 13 2 3 4 2" xfId="26914"/>
    <cellStyle name="Input 3 13 2 3 4 3" xfId="26915"/>
    <cellStyle name="Input 3 13 2 3 4 4" xfId="26916"/>
    <cellStyle name="Input 3 13 2 3 5" xfId="26917"/>
    <cellStyle name="Input 3 13 2 3 5 2" xfId="26918"/>
    <cellStyle name="Input 3 13 2 3 5 3" xfId="26919"/>
    <cellStyle name="Input 3 13 2 3 5 4" xfId="26920"/>
    <cellStyle name="Input 3 13 2 3 6" xfId="26921"/>
    <cellStyle name="Input 3 13 2 3 6 2" xfId="26922"/>
    <cellStyle name="Input 3 13 2 3 6 3" xfId="26923"/>
    <cellStyle name="Input 3 13 2 3 7" xfId="26924"/>
    <cellStyle name="Input 3 13 2 3 8" xfId="26925"/>
    <cellStyle name="Input 3 13 2 4" xfId="26926"/>
    <cellStyle name="Input 3 13 2 4 2" xfId="26927"/>
    <cellStyle name="Input 3 13 2 4 3" xfId="26928"/>
    <cellStyle name="Input 3 13 2 4 4" xfId="26929"/>
    <cellStyle name="Input 3 13 2 5" xfId="26930"/>
    <cellStyle name="Input 3 13 2 5 2" xfId="26931"/>
    <cellStyle name="Input 3 13 2 5 3" xfId="26932"/>
    <cellStyle name="Input 3 13 2 5 4" xfId="26933"/>
    <cellStyle name="Input 3 13 2 6" xfId="26934"/>
    <cellStyle name="Input 3 13 2 6 2" xfId="26935"/>
    <cellStyle name="Input 3 13 2 6 3" xfId="26936"/>
    <cellStyle name="Input 3 13 2 6 4" xfId="26937"/>
    <cellStyle name="Input 3 13 2 7" xfId="26938"/>
    <cellStyle name="Input 3 13 2 7 2" xfId="26939"/>
    <cellStyle name="Input 3 13 2 7 3" xfId="26940"/>
    <cellStyle name="Input 3 13 2 7 4" xfId="26941"/>
    <cellStyle name="Input 3 13 2 8" xfId="26942"/>
    <cellStyle name="Input 3 13 2 8 2" xfId="26943"/>
    <cellStyle name="Input 3 13 2 8 3" xfId="26944"/>
    <cellStyle name="Input 3 13 2 9" xfId="26945"/>
    <cellStyle name="Input 3 13 3" xfId="26946"/>
    <cellStyle name="Input 3 14" xfId="26947"/>
    <cellStyle name="Input 3 14 2" xfId="26948"/>
    <cellStyle name="Input 3 14 2 10" xfId="26949"/>
    <cellStyle name="Input 3 14 2 2" xfId="26950"/>
    <cellStyle name="Input 3 14 2 2 2" xfId="26951"/>
    <cellStyle name="Input 3 14 2 2 2 2" xfId="26952"/>
    <cellStyle name="Input 3 14 2 2 2 3" xfId="26953"/>
    <cellStyle name="Input 3 14 2 2 2 4" xfId="26954"/>
    <cellStyle name="Input 3 14 2 2 3" xfId="26955"/>
    <cellStyle name="Input 3 14 2 2 3 2" xfId="26956"/>
    <cellStyle name="Input 3 14 2 2 3 3" xfId="26957"/>
    <cellStyle name="Input 3 14 2 2 3 4" xfId="26958"/>
    <cellStyle name="Input 3 14 2 2 4" xfId="26959"/>
    <cellStyle name="Input 3 14 2 2 4 2" xfId="26960"/>
    <cellStyle name="Input 3 14 2 2 4 3" xfId="26961"/>
    <cellStyle name="Input 3 14 2 2 4 4" xfId="26962"/>
    <cellStyle name="Input 3 14 2 2 5" xfId="26963"/>
    <cellStyle name="Input 3 14 2 2 5 2" xfId="26964"/>
    <cellStyle name="Input 3 14 2 2 5 3" xfId="26965"/>
    <cellStyle name="Input 3 14 2 2 5 4" xfId="26966"/>
    <cellStyle name="Input 3 14 2 2 6" xfId="26967"/>
    <cellStyle name="Input 3 14 2 2 6 2" xfId="26968"/>
    <cellStyle name="Input 3 14 2 2 6 3" xfId="26969"/>
    <cellStyle name="Input 3 14 2 2 7" xfId="26970"/>
    <cellStyle name="Input 3 14 2 2 8" xfId="26971"/>
    <cellStyle name="Input 3 14 2 3" xfId="26972"/>
    <cellStyle name="Input 3 14 2 3 2" xfId="26973"/>
    <cellStyle name="Input 3 14 2 3 2 2" xfId="26974"/>
    <cellStyle name="Input 3 14 2 3 2 3" xfId="26975"/>
    <cellStyle name="Input 3 14 2 3 2 4" xfId="26976"/>
    <cellStyle name="Input 3 14 2 3 3" xfId="26977"/>
    <cellStyle name="Input 3 14 2 3 3 2" xfId="26978"/>
    <cellStyle name="Input 3 14 2 3 3 3" xfId="26979"/>
    <cellStyle name="Input 3 14 2 3 3 4" xfId="26980"/>
    <cellStyle name="Input 3 14 2 3 4" xfId="26981"/>
    <cellStyle name="Input 3 14 2 3 4 2" xfId="26982"/>
    <cellStyle name="Input 3 14 2 3 4 3" xfId="26983"/>
    <cellStyle name="Input 3 14 2 3 4 4" xfId="26984"/>
    <cellStyle name="Input 3 14 2 3 5" xfId="26985"/>
    <cellStyle name="Input 3 14 2 3 5 2" xfId="26986"/>
    <cellStyle name="Input 3 14 2 3 5 3" xfId="26987"/>
    <cellStyle name="Input 3 14 2 3 5 4" xfId="26988"/>
    <cellStyle name="Input 3 14 2 3 6" xfId="26989"/>
    <cellStyle name="Input 3 14 2 3 6 2" xfId="26990"/>
    <cellStyle name="Input 3 14 2 3 6 3" xfId="26991"/>
    <cellStyle name="Input 3 14 2 3 7" xfId="26992"/>
    <cellStyle name="Input 3 14 2 3 8" xfId="26993"/>
    <cellStyle name="Input 3 14 2 4" xfId="26994"/>
    <cellStyle name="Input 3 14 2 4 2" xfId="26995"/>
    <cellStyle name="Input 3 14 2 4 3" xfId="26996"/>
    <cellStyle name="Input 3 14 2 4 4" xfId="26997"/>
    <cellStyle name="Input 3 14 2 5" xfId="26998"/>
    <cellStyle name="Input 3 14 2 5 2" xfId="26999"/>
    <cellStyle name="Input 3 14 2 5 3" xfId="27000"/>
    <cellStyle name="Input 3 14 2 5 4" xfId="27001"/>
    <cellStyle name="Input 3 14 2 6" xfId="27002"/>
    <cellStyle name="Input 3 14 2 6 2" xfId="27003"/>
    <cellStyle name="Input 3 14 2 6 3" xfId="27004"/>
    <cellStyle name="Input 3 14 2 6 4" xfId="27005"/>
    <cellStyle name="Input 3 14 2 7" xfId="27006"/>
    <cellStyle name="Input 3 14 2 7 2" xfId="27007"/>
    <cellStyle name="Input 3 14 2 7 3" xfId="27008"/>
    <cellStyle name="Input 3 14 2 7 4" xfId="27009"/>
    <cellStyle name="Input 3 14 2 8" xfId="27010"/>
    <cellStyle name="Input 3 14 2 8 2" xfId="27011"/>
    <cellStyle name="Input 3 14 2 8 3" xfId="27012"/>
    <cellStyle name="Input 3 14 2 9" xfId="27013"/>
    <cellStyle name="Input 3 15" xfId="27014"/>
    <cellStyle name="Input 3 15 2" xfId="27015"/>
    <cellStyle name="Input 3 15 2 10" xfId="27016"/>
    <cellStyle name="Input 3 15 2 2" xfId="27017"/>
    <cellStyle name="Input 3 15 2 2 2" xfId="27018"/>
    <cellStyle name="Input 3 15 2 2 2 2" xfId="27019"/>
    <cellStyle name="Input 3 15 2 2 2 3" xfId="27020"/>
    <cellStyle name="Input 3 15 2 2 2 4" xfId="27021"/>
    <cellStyle name="Input 3 15 2 2 3" xfId="27022"/>
    <cellStyle name="Input 3 15 2 2 3 2" xfId="27023"/>
    <cellStyle name="Input 3 15 2 2 3 3" xfId="27024"/>
    <cellStyle name="Input 3 15 2 2 3 4" xfId="27025"/>
    <cellStyle name="Input 3 15 2 2 4" xfId="27026"/>
    <cellStyle name="Input 3 15 2 2 4 2" xfId="27027"/>
    <cellStyle name="Input 3 15 2 2 4 3" xfId="27028"/>
    <cellStyle name="Input 3 15 2 2 4 4" xfId="27029"/>
    <cellStyle name="Input 3 15 2 2 5" xfId="27030"/>
    <cellStyle name="Input 3 15 2 2 5 2" xfId="27031"/>
    <cellStyle name="Input 3 15 2 2 5 3" xfId="27032"/>
    <cellStyle name="Input 3 15 2 2 5 4" xfId="27033"/>
    <cellStyle name="Input 3 15 2 2 6" xfId="27034"/>
    <cellStyle name="Input 3 15 2 2 6 2" xfId="27035"/>
    <cellStyle name="Input 3 15 2 2 6 3" xfId="27036"/>
    <cellStyle name="Input 3 15 2 2 7" xfId="27037"/>
    <cellStyle name="Input 3 15 2 2 8" xfId="27038"/>
    <cellStyle name="Input 3 15 2 3" xfId="27039"/>
    <cellStyle name="Input 3 15 2 3 2" xfId="27040"/>
    <cellStyle name="Input 3 15 2 3 2 2" xfId="27041"/>
    <cellStyle name="Input 3 15 2 3 2 3" xfId="27042"/>
    <cellStyle name="Input 3 15 2 3 2 4" xfId="27043"/>
    <cellStyle name="Input 3 15 2 3 3" xfId="27044"/>
    <cellStyle name="Input 3 15 2 3 3 2" xfId="27045"/>
    <cellStyle name="Input 3 15 2 3 3 3" xfId="27046"/>
    <cellStyle name="Input 3 15 2 3 3 4" xfId="27047"/>
    <cellStyle name="Input 3 15 2 3 4" xfId="27048"/>
    <cellStyle name="Input 3 15 2 3 4 2" xfId="27049"/>
    <cellStyle name="Input 3 15 2 3 4 3" xfId="27050"/>
    <cellStyle name="Input 3 15 2 3 4 4" xfId="27051"/>
    <cellStyle name="Input 3 15 2 3 5" xfId="27052"/>
    <cellStyle name="Input 3 15 2 3 5 2" xfId="27053"/>
    <cellStyle name="Input 3 15 2 3 5 3" xfId="27054"/>
    <cellStyle name="Input 3 15 2 3 5 4" xfId="27055"/>
    <cellStyle name="Input 3 15 2 3 6" xfId="27056"/>
    <cellStyle name="Input 3 15 2 3 6 2" xfId="27057"/>
    <cellStyle name="Input 3 15 2 3 6 3" xfId="27058"/>
    <cellStyle name="Input 3 15 2 3 7" xfId="27059"/>
    <cellStyle name="Input 3 15 2 3 8" xfId="27060"/>
    <cellStyle name="Input 3 15 2 4" xfId="27061"/>
    <cellStyle name="Input 3 15 2 4 2" xfId="27062"/>
    <cellStyle name="Input 3 15 2 4 3" xfId="27063"/>
    <cellStyle name="Input 3 15 2 4 4" xfId="27064"/>
    <cellStyle name="Input 3 15 2 5" xfId="27065"/>
    <cellStyle name="Input 3 15 2 5 2" xfId="27066"/>
    <cellStyle name="Input 3 15 2 5 3" xfId="27067"/>
    <cellStyle name="Input 3 15 2 5 4" xfId="27068"/>
    <cellStyle name="Input 3 15 2 6" xfId="27069"/>
    <cellStyle name="Input 3 15 2 6 2" xfId="27070"/>
    <cellStyle name="Input 3 15 2 6 3" xfId="27071"/>
    <cellStyle name="Input 3 15 2 6 4" xfId="27072"/>
    <cellStyle name="Input 3 15 2 7" xfId="27073"/>
    <cellStyle name="Input 3 15 2 7 2" xfId="27074"/>
    <cellStyle name="Input 3 15 2 7 3" xfId="27075"/>
    <cellStyle name="Input 3 15 2 7 4" xfId="27076"/>
    <cellStyle name="Input 3 15 2 8" xfId="27077"/>
    <cellStyle name="Input 3 15 2 8 2" xfId="27078"/>
    <cellStyle name="Input 3 15 2 8 3" xfId="27079"/>
    <cellStyle name="Input 3 15 2 9" xfId="27080"/>
    <cellStyle name="Input 3 16" xfId="27081"/>
    <cellStyle name="Input 3 16 2" xfId="27082"/>
    <cellStyle name="Input 3 16 2 10" xfId="27083"/>
    <cellStyle name="Input 3 16 2 2" xfId="27084"/>
    <cellStyle name="Input 3 16 2 2 2" xfId="27085"/>
    <cellStyle name="Input 3 16 2 2 2 2" xfId="27086"/>
    <cellStyle name="Input 3 16 2 2 2 3" xfId="27087"/>
    <cellStyle name="Input 3 16 2 2 2 4" xfId="27088"/>
    <cellStyle name="Input 3 16 2 2 3" xfId="27089"/>
    <cellStyle name="Input 3 16 2 2 3 2" xfId="27090"/>
    <cellStyle name="Input 3 16 2 2 3 3" xfId="27091"/>
    <cellStyle name="Input 3 16 2 2 3 4" xfId="27092"/>
    <cellStyle name="Input 3 16 2 2 4" xfId="27093"/>
    <cellStyle name="Input 3 16 2 2 4 2" xfId="27094"/>
    <cellStyle name="Input 3 16 2 2 4 3" xfId="27095"/>
    <cellStyle name="Input 3 16 2 2 4 4" xfId="27096"/>
    <cellStyle name="Input 3 16 2 2 5" xfId="27097"/>
    <cellStyle name="Input 3 16 2 2 5 2" xfId="27098"/>
    <cellStyle name="Input 3 16 2 2 5 3" xfId="27099"/>
    <cellStyle name="Input 3 16 2 2 5 4" xfId="27100"/>
    <cellStyle name="Input 3 16 2 2 6" xfId="27101"/>
    <cellStyle name="Input 3 16 2 2 6 2" xfId="27102"/>
    <cellStyle name="Input 3 16 2 2 6 3" xfId="27103"/>
    <cellStyle name="Input 3 16 2 2 7" xfId="27104"/>
    <cellStyle name="Input 3 16 2 2 8" xfId="27105"/>
    <cellStyle name="Input 3 16 2 3" xfId="27106"/>
    <cellStyle name="Input 3 16 2 3 2" xfId="27107"/>
    <cellStyle name="Input 3 16 2 3 2 2" xfId="27108"/>
    <cellStyle name="Input 3 16 2 3 2 3" xfId="27109"/>
    <cellStyle name="Input 3 16 2 3 2 4" xfId="27110"/>
    <cellStyle name="Input 3 16 2 3 3" xfId="27111"/>
    <cellStyle name="Input 3 16 2 3 3 2" xfId="27112"/>
    <cellStyle name="Input 3 16 2 3 3 3" xfId="27113"/>
    <cellStyle name="Input 3 16 2 3 3 4" xfId="27114"/>
    <cellStyle name="Input 3 16 2 3 4" xfId="27115"/>
    <cellStyle name="Input 3 16 2 3 4 2" xfId="27116"/>
    <cellStyle name="Input 3 16 2 3 4 3" xfId="27117"/>
    <cellStyle name="Input 3 16 2 3 4 4" xfId="27118"/>
    <cellStyle name="Input 3 16 2 3 5" xfId="27119"/>
    <cellStyle name="Input 3 16 2 3 5 2" xfId="27120"/>
    <cellStyle name="Input 3 16 2 3 5 3" xfId="27121"/>
    <cellStyle name="Input 3 16 2 3 5 4" xfId="27122"/>
    <cellStyle name="Input 3 16 2 3 6" xfId="27123"/>
    <cellStyle name="Input 3 16 2 3 6 2" xfId="27124"/>
    <cellStyle name="Input 3 16 2 3 6 3" xfId="27125"/>
    <cellStyle name="Input 3 16 2 3 7" xfId="27126"/>
    <cellStyle name="Input 3 16 2 3 8" xfId="27127"/>
    <cellStyle name="Input 3 16 2 4" xfId="27128"/>
    <cellStyle name="Input 3 16 2 4 2" xfId="27129"/>
    <cellStyle name="Input 3 16 2 4 3" xfId="27130"/>
    <cellStyle name="Input 3 16 2 4 4" xfId="27131"/>
    <cellStyle name="Input 3 16 2 5" xfId="27132"/>
    <cellStyle name="Input 3 16 2 5 2" xfId="27133"/>
    <cellStyle name="Input 3 16 2 5 3" xfId="27134"/>
    <cellStyle name="Input 3 16 2 5 4" xfId="27135"/>
    <cellStyle name="Input 3 16 2 6" xfId="27136"/>
    <cellStyle name="Input 3 16 2 6 2" xfId="27137"/>
    <cellStyle name="Input 3 16 2 6 3" xfId="27138"/>
    <cellStyle name="Input 3 16 2 6 4" xfId="27139"/>
    <cellStyle name="Input 3 16 2 7" xfId="27140"/>
    <cellStyle name="Input 3 16 2 7 2" xfId="27141"/>
    <cellStyle name="Input 3 16 2 7 3" xfId="27142"/>
    <cellStyle name="Input 3 16 2 7 4" xfId="27143"/>
    <cellStyle name="Input 3 16 2 8" xfId="27144"/>
    <cellStyle name="Input 3 16 2 8 2" xfId="27145"/>
    <cellStyle name="Input 3 16 2 8 3" xfId="27146"/>
    <cellStyle name="Input 3 16 2 9" xfId="27147"/>
    <cellStyle name="Input 3 17" xfId="27148"/>
    <cellStyle name="Input 3 17 2" xfId="27149"/>
    <cellStyle name="Input 3 17 2 2" xfId="27150"/>
    <cellStyle name="Input 3 17 2 2 2" xfId="27151"/>
    <cellStyle name="Input 3 17 2 2 3" xfId="27152"/>
    <cellStyle name="Input 3 17 2 2 4" xfId="27153"/>
    <cellStyle name="Input 3 17 2 3" xfId="27154"/>
    <cellStyle name="Input 3 17 2 3 2" xfId="27155"/>
    <cellStyle name="Input 3 17 2 3 3" xfId="27156"/>
    <cellStyle name="Input 3 17 2 3 4" xfId="27157"/>
    <cellStyle name="Input 3 17 2 4" xfId="27158"/>
    <cellStyle name="Input 3 17 2 4 2" xfId="27159"/>
    <cellStyle name="Input 3 17 2 4 3" xfId="27160"/>
    <cellStyle name="Input 3 17 2 4 4" xfId="27161"/>
    <cellStyle name="Input 3 17 2 5" xfId="27162"/>
    <cellStyle name="Input 3 17 2 5 2" xfId="27163"/>
    <cellStyle name="Input 3 17 2 5 3" xfId="27164"/>
    <cellStyle name="Input 3 17 2 5 4" xfId="27165"/>
    <cellStyle name="Input 3 17 2 6" xfId="27166"/>
    <cellStyle name="Input 3 17 2 6 2" xfId="27167"/>
    <cellStyle name="Input 3 17 2 6 3" xfId="27168"/>
    <cellStyle name="Input 3 17 2 7" xfId="27169"/>
    <cellStyle name="Input 3 17 2 8" xfId="27170"/>
    <cellStyle name="Input 3 17 3" xfId="27171"/>
    <cellStyle name="Input 3 17 3 2" xfId="27172"/>
    <cellStyle name="Input 3 17 3 2 2" xfId="27173"/>
    <cellStyle name="Input 3 17 3 2 3" xfId="27174"/>
    <cellStyle name="Input 3 17 3 2 4" xfId="27175"/>
    <cellStyle name="Input 3 17 3 3" xfId="27176"/>
    <cellStyle name="Input 3 17 3 3 2" xfId="27177"/>
    <cellStyle name="Input 3 17 3 3 3" xfId="27178"/>
    <cellStyle name="Input 3 17 3 3 4" xfId="27179"/>
    <cellStyle name="Input 3 17 3 4" xfId="27180"/>
    <cellStyle name="Input 3 17 3 4 2" xfId="27181"/>
    <cellStyle name="Input 3 17 3 4 3" xfId="27182"/>
    <cellStyle name="Input 3 17 3 4 4" xfId="27183"/>
    <cellStyle name="Input 3 17 3 5" xfId="27184"/>
    <cellStyle name="Input 3 17 3 5 2" xfId="27185"/>
    <cellStyle name="Input 3 17 3 5 3" xfId="27186"/>
    <cellStyle name="Input 3 17 3 5 4" xfId="27187"/>
    <cellStyle name="Input 3 17 3 6" xfId="27188"/>
    <cellStyle name="Input 3 17 3 6 2" xfId="27189"/>
    <cellStyle name="Input 3 17 3 6 3" xfId="27190"/>
    <cellStyle name="Input 3 17 3 7" xfId="27191"/>
    <cellStyle name="Input 3 17 3 8" xfId="27192"/>
    <cellStyle name="Input 3 18" xfId="27193"/>
    <cellStyle name="Input 3 18 10" xfId="27194"/>
    <cellStyle name="Input 3 18 2" xfId="27195"/>
    <cellStyle name="Input 3 18 2 2" xfId="27196"/>
    <cellStyle name="Input 3 18 2 2 2" xfId="27197"/>
    <cellStyle name="Input 3 18 2 2 3" xfId="27198"/>
    <cellStyle name="Input 3 18 2 2 4" xfId="27199"/>
    <cellStyle name="Input 3 18 2 3" xfId="27200"/>
    <cellStyle name="Input 3 18 2 3 2" xfId="27201"/>
    <cellStyle name="Input 3 18 2 3 3" xfId="27202"/>
    <cellStyle name="Input 3 18 2 3 4" xfId="27203"/>
    <cellStyle name="Input 3 18 2 4" xfId="27204"/>
    <cellStyle name="Input 3 18 2 4 2" xfId="27205"/>
    <cellStyle name="Input 3 18 2 4 3" xfId="27206"/>
    <cellStyle name="Input 3 18 2 4 4" xfId="27207"/>
    <cellStyle name="Input 3 18 2 5" xfId="27208"/>
    <cellStyle name="Input 3 18 2 5 2" xfId="27209"/>
    <cellStyle name="Input 3 18 2 5 3" xfId="27210"/>
    <cellStyle name="Input 3 18 2 5 4" xfId="27211"/>
    <cellStyle name="Input 3 18 2 6" xfId="27212"/>
    <cellStyle name="Input 3 18 2 6 2" xfId="27213"/>
    <cellStyle name="Input 3 18 2 6 3" xfId="27214"/>
    <cellStyle name="Input 3 18 2 7" xfId="27215"/>
    <cellStyle name="Input 3 18 2 8" xfId="27216"/>
    <cellStyle name="Input 3 18 3" xfId="27217"/>
    <cellStyle name="Input 3 18 3 2" xfId="27218"/>
    <cellStyle name="Input 3 18 3 2 2" xfId="27219"/>
    <cellStyle name="Input 3 18 3 2 3" xfId="27220"/>
    <cellStyle name="Input 3 18 3 2 4" xfId="27221"/>
    <cellStyle name="Input 3 18 3 3" xfId="27222"/>
    <cellStyle name="Input 3 18 3 3 2" xfId="27223"/>
    <cellStyle name="Input 3 18 3 3 3" xfId="27224"/>
    <cellStyle name="Input 3 18 3 3 4" xfId="27225"/>
    <cellStyle name="Input 3 18 3 4" xfId="27226"/>
    <cellStyle name="Input 3 18 3 4 2" xfId="27227"/>
    <cellStyle name="Input 3 18 3 4 3" xfId="27228"/>
    <cellStyle name="Input 3 18 3 4 4" xfId="27229"/>
    <cellStyle name="Input 3 18 3 5" xfId="27230"/>
    <cellStyle name="Input 3 18 3 5 2" xfId="27231"/>
    <cellStyle name="Input 3 18 3 5 3" xfId="27232"/>
    <cellStyle name="Input 3 18 3 5 4" xfId="27233"/>
    <cellStyle name="Input 3 18 3 6" xfId="27234"/>
    <cellStyle name="Input 3 18 3 6 2" xfId="27235"/>
    <cellStyle name="Input 3 18 3 6 3" xfId="27236"/>
    <cellStyle name="Input 3 18 3 7" xfId="27237"/>
    <cellStyle name="Input 3 18 3 8" xfId="27238"/>
    <cellStyle name="Input 3 18 4" xfId="27239"/>
    <cellStyle name="Input 3 18 4 2" xfId="27240"/>
    <cellStyle name="Input 3 18 4 3" xfId="27241"/>
    <cellStyle name="Input 3 18 4 4" xfId="27242"/>
    <cellStyle name="Input 3 18 5" xfId="27243"/>
    <cellStyle name="Input 3 18 5 2" xfId="27244"/>
    <cellStyle name="Input 3 18 5 3" xfId="27245"/>
    <cellStyle name="Input 3 18 5 4" xfId="27246"/>
    <cellStyle name="Input 3 18 6" xfId="27247"/>
    <cellStyle name="Input 3 18 6 2" xfId="27248"/>
    <cellStyle name="Input 3 18 6 3" xfId="27249"/>
    <cellStyle name="Input 3 18 6 4" xfId="27250"/>
    <cellStyle name="Input 3 18 7" xfId="27251"/>
    <cellStyle name="Input 3 18 7 2" xfId="27252"/>
    <cellStyle name="Input 3 18 7 3" xfId="27253"/>
    <cellStyle name="Input 3 18 7 4" xfId="27254"/>
    <cellStyle name="Input 3 18 8" xfId="27255"/>
    <cellStyle name="Input 3 18 8 2" xfId="27256"/>
    <cellStyle name="Input 3 18 8 3" xfId="27257"/>
    <cellStyle name="Input 3 18 9" xfId="27258"/>
    <cellStyle name="Input 3 19" xfId="27259"/>
    <cellStyle name="Input 3 2" xfId="27260"/>
    <cellStyle name="Input 3 2 2" xfId="27261"/>
    <cellStyle name="Input 3 2 2 2" xfId="27262"/>
    <cellStyle name="Input 3 2 2 2 10" xfId="27263"/>
    <cellStyle name="Input 3 2 2 2 2" xfId="27264"/>
    <cellStyle name="Input 3 2 2 2 2 2" xfId="27265"/>
    <cellStyle name="Input 3 2 2 2 2 2 2" xfId="27266"/>
    <cellStyle name="Input 3 2 2 2 2 2 3" xfId="27267"/>
    <cellStyle name="Input 3 2 2 2 2 2 4" xfId="27268"/>
    <cellStyle name="Input 3 2 2 2 2 3" xfId="27269"/>
    <cellStyle name="Input 3 2 2 2 2 3 2" xfId="27270"/>
    <cellStyle name="Input 3 2 2 2 2 3 3" xfId="27271"/>
    <cellStyle name="Input 3 2 2 2 2 3 4" xfId="27272"/>
    <cellStyle name="Input 3 2 2 2 2 4" xfId="27273"/>
    <cellStyle name="Input 3 2 2 2 2 4 2" xfId="27274"/>
    <cellStyle name="Input 3 2 2 2 2 4 3" xfId="27275"/>
    <cellStyle name="Input 3 2 2 2 2 4 4" xfId="27276"/>
    <cellStyle name="Input 3 2 2 2 2 5" xfId="27277"/>
    <cellStyle name="Input 3 2 2 2 2 5 2" xfId="27278"/>
    <cellStyle name="Input 3 2 2 2 2 5 3" xfId="27279"/>
    <cellStyle name="Input 3 2 2 2 2 5 4" xfId="27280"/>
    <cellStyle name="Input 3 2 2 2 2 6" xfId="27281"/>
    <cellStyle name="Input 3 2 2 2 2 6 2" xfId="27282"/>
    <cellStyle name="Input 3 2 2 2 2 6 3" xfId="27283"/>
    <cellStyle name="Input 3 2 2 2 2 7" xfId="27284"/>
    <cellStyle name="Input 3 2 2 2 2 8" xfId="27285"/>
    <cellStyle name="Input 3 2 2 2 3" xfId="27286"/>
    <cellStyle name="Input 3 2 2 2 3 2" xfId="27287"/>
    <cellStyle name="Input 3 2 2 2 3 2 2" xfId="27288"/>
    <cellStyle name="Input 3 2 2 2 3 2 3" xfId="27289"/>
    <cellStyle name="Input 3 2 2 2 3 2 4" xfId="27290"/>
    <cellStyle name="Input 3 2 2 2 3 3" xfId="27291"/>
    <cellStyle name="Input 3 2 2 2 3 3 2" xfId="27292"/>
    <cellStyle name="Input 3 2 2 2 3 3 3" xfId="27293"/>
    <cellStyle name="Input 3 2 2 2 3 3 4" xfId="27294"/>
    <cellStyle name="Input 3 2 2 2 3 4" xfId="27295"/>
    <cellStyle name="Input 3 2 2 2 3 4 2" xfId="27296"/>
    <cellStyle name="Input 3 2 2 2 3 4 3" xfId="27297"/>
    <cellStyle name="Input 3 2 2 2 3 4 4" xfId="27298"/>
    <cellStyle name="Input 3 2 2 2 3 5" xfId="27299"/>
    <cellStyle name="Input 3 2 2 2 3 5 2" xfId="27300"/>
    <cellStyle name="Input 3 2 2 2 3 5 3" xfId="27301"/>
    <cellStyle name="Input 3 2 2 2 3 5 4" xfId="27302"/>
    <cellStyle name="Input 3 2 2 2 3 6" xfId="27303"/>
    <cellStyle name="Input 3 2 2 2 3 6 2" xfId="27304"/>
    <cellStyle name="Input 3 2 2 2 3 6 3" xfId="27305"/>
    <cellStyle name="Input 3 2 2 2 3 7" xfId="27306"/>
    <cellStyle name="Input 3 2 2 2 3 8" xfId="27307"/>
    <cellStyle name="Input 3 2 2 2 4" xfId="27308"/>
    <cellStyle name="Input 3 2 2 2 4 2" xfId="27309"/>
    <cellStyle name="Input 3 2 2 2 4 3" xfId="27310"/>
    <cellStyle name="Input 3 2 2 2 4 4" xfId="27311"/>
    <cellStyle name="Input 3 2 2 2 5" xfId="27312"/>
    <cellStyle name="Input 3 2 2 2 5 2" xfId="27313"/>
    <cellStyle name="Input 3 2 2 2 5 3" xfId="27314"/>
    <cellStyle name="Input 3 2 2 2 5 4" xfId="27315"/>
    <cellStyle name="Input 3 2 2 2 6" xfId="27316"/>
    <cellStyle name="Input 3 2 2 2 6 2" xfId="27317"/>
    <cellStyle name="Input 3 2 2 2 6 3" xfId="27318"/>
    <cellStyle name="Input 3 2 2 2 6 4" xfId="27319"/>
    <cellStyle name="Input 3 2 2 2 7" xfId="27320"/>
    <cellStyle name="Input 3 2 2 2 7 2" xfId="27321"/>
    <cellStyle name="Input 3 2 2 2 7 3" xfId="27322"/>
    <cellStyle name="Input 3 2 2 2 7 4" xfId="27323"/>
    <cellStyle name="Input 3 2 2 2 8" xfId="27324"/>
    <cellStyle name="Input 3 2 2 2 8 2" xfId="27325"/>
    <cellStyle name="Input 3 2 2 2 8 3" xfId="27326"/>
    <cellStyle name="Input 3 2 2 2 9" xfId="27327"/>
    <cellStyle name="Input 3 2 2 3" xfId="27328"/>
    <cellStyle name="Input 3 2 3" xfId="27329"/>
    <cellStyle name="Input 3 2 3 2" xfId="27330"/>
    <cellStyle name="Input 3 2 3 2 10" xfId="27331"/>
    <cellStyle name="Input 3 2 3 2 2" xfId="27332"/>
    <cellStyle name="Input 3 2 3 2 2 2" xfId="27333"/>
    <cellStyle name="Input 3 2 3 2 2 2 2" xfId="27334"/>
    <cellStyle name="Input 3 2 3 2 2 2 3" xfId="27335"/>
    <cellStyle name="Input 3 2 3 2 2 2 4" xfId="27336"/>
    <cellStyle name="Input 3 2 3 2 2 3" xfId="27337"/>
    <cellStyle name="Input 3 2 3 2 2 3 2" xfId="27338"/>
    <cellStyle name="Input 3 2 3 2 2 3 3" xfId="27339"/>
    <cellStyle name="Input 3 2 3 2 2 3 4" xfId="27340"/>
    <cellStyle name="Input 3 2 3 2 2 4" xfId="27341"/>
    <cellStyle name="Input 3 2 3 2 2 4 2" xfId="27342"/>
    <cellStyle name="Input 3 2 3 2 2 4 3" xfId="27343"/>
    <cellStyle name="Input 3 2 3 2 2 4 4" xfId="27344"/>
    <cellStyle name="Input 3 2 3 2 2 5" xfId="27345"/>
    <cellStyle name="Input 3 2 3 2 2 5 2" xfId="27346"/>
    <cellStyle name="Input 3 2 3 2 2 5 3" xfId="27347"/>
    <cellStyle name="Input 3 2 3 2 2 5 4" xfId="27348"/>
    <cellStyle name="Input 3 2 3 2 2 6" xfId="27349"/>
    <cellStyle name="Input 3 2 3 2 2 6 2" xfId="27350"/>
    <cellStyle name="Input 3 2 3 2 2 6 3" xfId="27351"/>
    <cellStyle name="Input 3 2 3 2 2 7" xfId="27352"/>
    <cellStyle name="Input 3 2 3 2 2 8" xfId="27353"/>
    <cellStyle name="Input 3 2 3 2 3" xfId="27354"/>
    <cellStyle name="Input 3 2 3 2 3 2" xfId="27355"/>
    <cellStyle name="Input 3 2 3 2 3 2 2" xfId="27356"/>
    <cellStyle name="Input 3 2 3 2 3 2 3" xfId="27357"/>
    <cellStyle name="Input 3 2 3 2 3 2 4" xfId="27358"/>
    <cellStyle name="Input 3 2 3 2 3 3" xfId="27359"/>
    <cellStyle name="Input 3 2 3 2 3 3 2" xfId="27360"/>
    <cellStyle name="Input 3 2 3 2 3 3 3" xfId="27361"/>
    <cellStyle name="Input 3 2 3 2 3 3 4" xfId="27362"/>
    <cellStyle name="Input 3 2 3 2 3 4" xfId="27363"/>
    <cellStyle name="Input 3 2 3 2 3 4 2" xfId="27364"/>
    <cellStyle name="Input 3 2 3 2 3 4 3" xfId="27365"/>
    <cellStyle name="Input 3 2 3 2 3 4 4" xfId="27366"/>
    <cellStyle name="Input 3 2 3 2 3 5" xfId="27367"/>
    <cellStyle name="Input 3 2 3 2 3 5 2" xfId="27368"/>
    <cellStyle name="Input 3 2 3 2 3 5 3" xfId="27369"/>
    <cellStyle name="Input 3 2 3 2 3 5 4" xfId="27370"/>
    <cellStyle name="Input 3 2 3 2 3 6" xfId="27371"/>
    <cellStyle name="Input 3 2 3 2 3 6 2" xfId="27372"/>
    <cellStyle name="Input 3 2 3 2 3 6 3" xfId="27373"/>
    <cellStyle name="Input 3 2 3 2 3 7" xfId="27374"/>
    <cellStyle name="Input 3 2 3 2 3 8" xfId="27375"/>
    <cellStyle name="Input 3 2 3 2 4" xfId="27376"/>
    <cellStyle name="Input 3 2 3 2 4 2" xfId="27377"/>
    <cellStyle name="Input 3 2 3 2 4 3" xfId="27378"/>
    <cellStyle name="Input 3 2 3 2 4 4" xfId="27379"/>
    <cellStyle name="Input 3 2 3 2 5" xfId="27380"/>
    <cellStyle name="Input 3 2 3 2 5 2" xfId="27381"/>
    <cellStyle name="Input 3 2 3 2 5 3" xfId="27382"/>
    <cellStyle name="Input 3 2 3 2 5 4" xfId="27383"/>
    <cellStyle name="Input 3 2 3 2 6" xfId="27384"/>
    <cellStyle name="Input 3 2 3 2 6 2" xfId="27385"/>
    <cellStyle name="Input 3 2 3 2 6 3" xfId="27386"/>
    <cellStyle name="Input 3 2 3 2 6 4" xfId="27387"/>
    <cellStyle name="Input 3 2 3 2 7" xfId="27388"/>
    <cellStyle name="Input 3 2 3 2 7 2" xfId="27389"/>
    <cellStyle name="Input 3 2 3 2 7 3" xfId="27390"/>
    <cellStyle name="Input 3 2 3 2 7 4" xfId="27391"/>
    <cellStyle name="Input 3 2 3 2 8" xfId="27392"/>
    <cellStyle name="Input 3 2 3 2 8 2" xfId="27393"/>
    <cellStyle name="Input 3 2 3 2 8 3" xfId="27394"/>
    <cellStyle name="Input 3 2 3 2 9" xfId="27395"/>
    <cellStyle name="Input 3 2 3 3" xfId="27396"/>
    <cellStyle name="Input 3 2 3 3 2" xfId="27397"/>
    <cellStyle name="Input 3 2 3 3 3" xfId="27398"/>
    <cellStyle name="Input 3 2 3 3 4" xfId="27399"/>
    <cellStyle name="Input 3 2 3 4" xfId="27400"/>
    <cellStyle name="Input 3 2 3 4 2" xfId="27401"/>
    <cellStyle name="Input 3 2 3 4 3" xfId="27402"/>
    <cellStyle name="Input 3 2 3 5" xfId="27403"/>
    <cellStyle name="Input 3 2 4" xfId="27404"/>
    <cellStyle name="Input 3 2 4 2" xfId="27405"/>
    <cellStyle name="Input 3 2 4 2 10" xfId="27406"/>
    <cellStyle name="Input 3 2 4 2 2" xfId="27407"/>
    <cellStyle name="Input 3 2 4 2 2 2" xfId="27408"/>
    <cellStyle name="Input 3 2 4 2 2 2 2" xfId="27409"/>
    <cellStyle name="Input 3 2 4 2 2 2 3" xfId="27410"/>
    <cellStyle name="Input 3 2 4 2 2 2 4" xfId="27411"/>
    <cellStyle name="Input 3 2 4 2 2 3" xfId="27412"/>
    <cellStyle name="Input 3 2 4 2 2 3 2" xfId="27413"/>
    <cellStyle name="Input 3 2 4 2 2 3 3" xfId="27414"/>
    <cellStyle name="Input 3 2 4 2 2 3 4" xfId="27415"/>
    <cellStyle name="Input 3 2 4 2 2 4" xfId="27416"/>
    <cellStyle name="Input 3 2 4 2 2 4 2" xfId="27417"/>
    <cellStyle name="Input 3 2 4 2 2 4 3" xfId="27418"/>
    <cellStyle name="Input 3 2 4 2 2 4 4" xfId="27419"/>
    <cellStyle name="Input 3 2 4 2 2 5" xfId="27420"/>
    <cellStyle name="Input 3 2 4 2 2 5 2" xfId="27421"/>
    <cellStyle name="Input 3 2 4 2 2 5 3" xfId="27422"/>
    <cellStyle name="Input 3 2 4 2 2 5 4" xfId="27423"/>
    <cellStyle name="Input 3 2 4 2 2 6" xfId="27424"/>
    <cellStyle name="Input 3 2 4 2 2 6 2" xfId="27425"/>
    <cellStyle name="Input 3 2 4 2 2 6 3" xfId="27426"/>
    <cellStyle name="Input 3 2 4 2 2 7" xfId="27427"/>
    <cellStyle name="Input 3 2 4 2 2 8" xfId="27428"/>
    <cellStyle name="Input 3 2 4 2 3" xfId="27429"/>
    <cellStyle name="Input 3 2 4 2 3 2" xfId="27430"/>
    <cellStyle name="Input 3 2 4 2 3 2 2" xfId="27431"/>
    <cellStyle name="Input 3 2 4 2 3 2 3" xfId="27432"/>
    <cellStyle name="Input 3 2 4 2 3 2 4" xfId="27433"/>
    <cellStyle name="Input 3 2 4 2 3 3" xfId="27434"/>
    <cellStyle name="Input 3 2 4 2 3 3 2" xfId="27435"/>
    <cellStyle name="Input 3 2 4 2 3 3 3" xfId="27436"/>
    <cellStyle name="Input 3 2 4 2 3 3 4" xfId="27437"/>
    <cellStyle name="Input 3 2 4 2 3 4" xfId="27438"/>
    <cellStyle name="Input 3 2 4 2 3 4 2" xfId="27439"/>
    <cellStyle name="Input 3 2 4 2 3 4 3" xfId="27440"/>
    <cellStyle name="Input 3 2 4 2 3 4 4" xfId="27441"/>
    <cellStyle name="Input 3 2 4 2 3 5" xfId="27442"/>
    <cellStyle name="Input 3 2 4 2 3 5 2" xfId="27443"/>
    <cellStyle name="Input 3 2 4 2 3 5 3" xfId="27444"/>
    <cellStyle name="Input 3 2 4 2 3 5 4" xfId="27445"/>
    <cellStyle name="Input 3 2 4 2 3 6" xfId="27446"/>
    <cellStyle name="Input 3 2 4 2 3 6 2" xfId="27447"/>
    <cellStyle name="Input 3 2 4 2 3 6 3" xfId="27448"/>
    <cellStyle name="Input 3 2 4 2 3 7" xfId="27449"/>
    <cellStyle name="Input 3 2 4 2 3 8" xfId="27450"/>
    <cellStyle name="Input 3 2 4 2 4" xfId="27451"/>
    <cellStyle name="Input 3 2 4 2 4 2" xfId="27452"/>
    <cellStyle name="Input 3 2 4 2 4 3" xfId="27453"/>
    <cellStyle name="Input 3 2 4 2 4 4" xfId="27454"/>
    <cellStyle name="Input 3 2 4 2 5" xfId="27455"/>
    <cellStyle name="Input 3 2 4 2 5 2" xfId="27456"/>
    <cellStyle name="Input 3 2 4 2 5 3" xfId="27457"/>
    <cellStyle name="Input 3 2 4 2 5 4" xfId="27458"/>
    <cellStyle name="Input 3 2 4 2 6" xfId="27459"/>
    <cellStyle name="Input 3 2 4 2 6 2" xfId="27460"/>
    <cellStyle name="Input 3 2 4 2 6 3" xfId="27461"/>
    <cellStyle name="Input 3 2 4 2 6 4" xfId="27462"/>
    <cellStyle name="Input 3 2 4 2 7" xfId="27463"/>
    <cellStyle name="Input 3 2 4 2 7 2" xfId="27464"/>
    <cellStyle name="Input 3 2 4 2 7 3" xfId="27465"/>
    <cellStyle name="Input 3 2 4 2 7 4" xfId="27466"/>
    <cellStyle name="Input 3 2 4 2 8" xfId="27467"/>
    <cellStyle name="Input 3 2 4 2 8 2" xfId="27468"/>
    <cellStyle name="Input 3 2 4 2 8 3" xfId="27469"/>
    <cellStyle name="Input 3 2 4 2 9" xfId="27470"/>
    <cellStyle name="Input 3 2 4 3" xfId="27471"/>
    <cellStyle name="Input 3 2 5" xfId="27472"/>
    <cellStyle name="Input 3 2 5 2" xfId="27473"/>
    <cellStyle name="Input 3 2 5 2 2" xfId="27474"/>
    <cellStyle name="Input 3 2 5 2 2 2" xfId="27475"/>
    <cellStyle name="Input 3 2 5 2 2 3" xfId="27476"/>
    <cellStyle name="Input 3 2 5 2 2 4" xfId="27477"/>
    <cellStyle name="Input 3 2 5 2 3" xfId="27478"/>
    <cellStyle name="Input 3 2 5 2 3 2" xfId="27479"/>
    <cellStyle name="Input 3 2 5 2 3 3" xfId="27480"/>
    <cellStyle name="Input 3 2 5 2 3 4" xfId="27481"/>
    <cellStyle name="Input 3 2 5 2 4" xfId="27482"/>
    <cellStyle name="Input 3 2 5 2 4 2" xfId="27483"/>
    <cellStyle name="Input 3 2 5 2 4 3" xfId="27484"/>
    <cellStyle name="Input 3 2 5 2 4 4" xfId="27485"/>
    <cellStyle name="Input 3 2 5 2 5" xfId="27486"/>
    <cellStyle name="Input 3 2 5 2 5 2" xfId="27487"/>
    <cellStyle name="Input 3 2 5 2 5 3" xfId="27488"/>
    <cellStyle name="Input 3 2 5 2 5 4" xfId="27489"/>
    <cellStyle name="Input 3 2 5 2 6" xfId="27490"/>
    <cellStyle name="Input 3 2 5 2 6 2" xfId="27491"/>
    <cellStyle name="Input 3 2 5 2 6 3" xfId="27492"/>
    <cellStyle name="Input 3 2 5 2 7" xfId="27493"/>
    <cellStyle name="Input 3 2 5 2 8" xfId="27494"/>
    <cellStyle name="Input 3 2 5 3" xfId="27495"/>
    <cellStyle name="Input 3 2 5 3 2" xfId="27496"/>
    <cellStyle name="Input 3 2 5 3 2 2" xfId="27497"/>
    <cellStyle name="Input 3 2 5 3 2 3" xfId="27498"/>
    <cellStyle name="Input 3 2 5 3 2 4" xfId="27499"/>
    <cellStyle name="Input 3 2 5 3 3" xfId="27500"/>
    <cellStyle name="Input 3 2 5 3 3 2" xfId="27501"/>
    <cellStyle name="Input 3 2 5 3 3 3" xfId="27502"/>
    <cellStyle name="Input 3 2 5 3 3 4" xfId="27503"/>
    <cellStyle name="Input 3 2 5 3 4" xfId="27504"/>
    <cellStyle name="Input 3 2 5 3 4 2" xfId="27505"/>
    <cellStyle name="Input 3 2 5 3 4 3" xfId="27506"/>
    <cellStyle name="Input 3 2 5 3 4 4" xfId="27507"/>
    <cellStyle name="Input 3 2 5 3 5" xfId="27508"/>
    <cellStyle name="Input 3 2 5 3 5 2" xfId="27509"/>
    <cellStyle name="Input 3 2 5 3 5 3" xfId="27510"/>
    <cellStyle name="Input 3 2 5 3 5 4" xfId="27511"/>
    <cellStyle name="Input 3 2 5 3 6" xfId="27512"/>
    <cellStyle name="Input 3 2 5 3 6 2" xfId="27513"/>
    <cellStyle name="Input 3 2 5 3 6 3" xfId="27514"/>
    <cellStyle name="Input 3 2 5 3 7" xfId="27515"/>
    <cellStyle name="Input 3 2 5 3 8" xfId="27516"/>
    <cellStyle name="Input 3 2 6" xfId="27517"/>
    <cellStyle name="Input 3 2 6 10" xfId="27518"/>
    <cellStyle name="Input 3 2 6 2" xfId="27519"/>
    <cellStyle name="Input 3 2 6 2 2" xfId="27520"/>
    <cellStyle name="Input 3 2 6 2 2 2" xfId="27521"/>
    <cellStyle name="Input 3 2 6 2 2 3" xfId="27522"/>
    <cellStyle name="Input 3 2 6 2 2 4" xfId="27523"/>
    <cellStyle name="Input 3 2 6 2 3" xfId="27524"/>
    <cellStyle name="Input 3 2 6 2 3 2" xfId="27525"/>
    <cellStyle name="Input 3 2 6 2 3 3" xfId="27526"/>
    <cellStyle name="Input 3 2 6 2 3 4" xfId="27527"/>
    <cellStyle name="Input 3 2 6 2 4" xfId="27528"/>
    <cellStyle name="Input 3 2 6 2 4 2" xfId="27529"/>
    <cellStyle name="Input 3 2 6 2 4 3" xfId="27530"/>
    <cellStyle name="Input 3 2 6 2 4 4" xfId="27531"/>
    <cellStyle name="Input 3 2 6 2 5" xfId="27532"/>
    <cellStyle name="Input 3 2 6 2 5 2" xfId="27533"/>
    <cellStyle name="Input 3 2 6 2 5 3" xfId="27534"/>
    <cellStyle name="Input 3 2 6 2 5 4" xfId="27535"/>
    <cellStyle name="Input 3 2 6 2 6" xfId="27536"/>
    <cellStyle name="Input 3 2 6 2 6 2" xfId="27537"/>
    <cellStyle name="Input 3 2 6 2 6 3" xfId="27538"/>
    <cellStyle name="Input 3 2 6 2 7" xfId="27539"/>
    <cellStyle name="Input 3 2 6 2 8" xfId="27540"/>
    <cellStyle name="Input 3 2 6 3" xfId="27541"/>
    <cellStyle name="Input 3 2 6 3 2" xfId="27542"/>
    <cellStyle name="Input 3 2 6 3 2 2" xfId="27543"/>
    <cellStyle name="Input 3 2 6 3 2 3" xfId="27544"/>
    <cellStyle name="Input 3 2 6 3 2 4" xfId="27545"/>
    <cellStyle name="Input 3 2 6 3 3" xfId="27546"/>
    <cellStyle name="Input 3 2 6 3 3 2" xfId="27547"/>
    <cellStyle name="Input 3 2 6 3 3 3" xfId="27548"/>
    <cellStyle name="Input 3 2 6 3 3 4" xfId="27549"/>
    <cellStyle name="Input 3 2 6 3 4" xfId="27550"/>
    <cellStyle name="Input 3 2 6 3 4 2" xfId="27551"/>
    <cellStyle name="Input 3 2 6 3 4 3" xfId="27552"/>
    <cellStyle name="Input 3 2 6 3 4 4" xfId="27553"/>
    <cellStyle name="Input 3 2 6 3 5" xfId="27554"/>
    <cellStyle name="Input 3 2 6 3 5 2" xfId="27555"/>
    <cellStyle name="Input 3 2 6 3 5 3" xfId="27556"/>
    <cellStyle name="Input 3 2 6 3 5 4" xfId="27557"/>
    <cellStyle name="Input 3 2 6 3 6" xfId="27558"/>
    <cellStyle name="Input 3 2 6 3 6 2" xfId="27559"/>
    <cellStyle name="Input 3 2 6 3 6 3" xfId="27560"/>
    <cellStyle name="Input 3 2 6 3 7" xfId="27561"/>
    <cellStyle name="Input 3 2 6 3 8" xfId="27562"/>
    <cellStyle name="Input 3 2 6 4" xfId="27563"/>
    <cellStyle name="Input 3 2 6 4 2" xfId="27564"/>
    <cellStyle name="Input 3 2 6 4 3" xfId="27565"/>
    <cellStyle name="Input 3 2 6 4 4" xfId="27566"/>
    <cellStyle name="Input 3 2 6 5" xfId="27567"/>
    <cellStyle name="Input 3 2 6 5 2" xfId="27568"/>
    <cellStyle name="Input 3 2 6 5 3" xfId="27569"/>
    <cellStyle name="Input 3 2 6 5 4" xfId="27570"/>
    <cellStyle name="Input 3 2 6 6" xfId="27571"/>
    <cellStyle name="Input 3 2 6 6 2" xfId="27572"/>
    <cellStyle name="Input 3 2 6 6 3" xfId="27573"/>
    <cellStyle name="Input 3 2 6 6 4" xfId="27574"/>
    <cellStyle name="Input 3 2 6 7" xfId="27575"/>
    <cellStyle name="Input 3 2 6 7 2" xfId="27576"/>
    <cellStyle name="Input 3 2 6 7 3" xfId="27577"/>
    <cellStyle name="Input 3 2 6 7 4" xfId="27578"/>
    <cellStyle name="Input 3 2 6 8" xfId="27579"/>
    <cellStyle name="Input 3 2 6 8 2" xfId="27580"/>
    <cellStyle name="Input 3 2 6 8 3" xfId="27581"/>
    <cellStyle name="Input 3 2 6 9" xfId="27582"/>
    <cellStyle name="Input 3 2 7" xfId="27583"/>
    <cellStyle name="Input 3 2_Sheet1" xfId="27584"/>
    <cellStyle name="Input 3 20" xfId="27585"/>
    <cellStyle name="Input 3 21" xfId="27586"/>
    <cellStyle name="Input 3 22" xfId="27587"/>
    <cellStyle name="Input 3 23" xfId="27588"/>
    <cellStyle name="Input 3 24" xfId="27589"/>
    <cellStyle name="Input 3 25" xfId="27590"/>
    <cellStyle name="Input 3 26" xfId="27591"/>
    <cellStyle name="Input 3 27" xfId="27592"/>
    <cellStyle name="Input 3 28" xfId="27593"/>
    <cellStyle name="Input 3 29" xfId="27594"/>
    <cellStyle name="Input 3 3" xfId="27595"/>
    <cellStyle name="Input 3 3 2" xfId="27596"/>
    <cellStyle name="Input 3 3 2 10" xfId="27597"/>
    <cellStyle name="Input 3 3 2 11" xfId="27598"/>
    <cellStyle name="Input 3 3 2 2" xfId="27599"/>
    <cellStyle name="Input 3 3 2 2 2" xfId="27600"/>
    <cellStyle name="Input 3 3 2 2 2 2" xfId="27601"/>
    <cellStyle name="Input 3 3 2 2 2 3" xfId="27602"/>
    <cellStyle name="Input 3 3 2 2 2 4" xfId="27603"/>
    <cellStyle name="Input 3 3 2 2 3" xfId="27604"/>
    <cellStyle name="Input 3 3 2 2 3 2" xfId="27605"/>
    <cellStyle name="Input 3 3 2 2 3 3" xfId="27606"/>
    <cellStyle name="Input 3 3 2 2 3 4" xfId="27607"/>
    <cellStyle name="Input 3 3 2 2 4" xfId="27608"/>
    <cellStyle name="Input 3 3 2 2 4 2" xfId="27609"/>
    <cellStyle name="Input 3 3 2 2 4 3" xfId="27610"/>
    <cellStyle name="Input 3 3 2 2 4 4" xfId="27611"/>
    <cellStyle name="Input 3 3 2 2 5" xfId="27612"/>
    <cellStyle name="Input 3 3 2 2 5 2" xfId="27613"/>
    <cellStyle name="Input 3 3 2 2 5 3" xfId="27614"/>
    <cellStyle name="Input 3 3 2 2 5 4" xfId="27615"/>
    <cellStyle name="Input 3 3 2 2 6" xfId="27616"/>
    <cellStyle name="Input 3 3 2 2 6 2" xfId="27617"/>
    <cellStyle name="Input 3 3 2 2 6 3" xfId="27618"/>
    <cellStyle name="Input 3 3 2 2 7" xfId="27619"/>
    <cellStyle name="Input 3 3 2 2 8" xfId="27620"/>
    <cellStyle name="Input 3 3 2 3" xfId="27621"/>
    <cellStyle name="Input 3 3 2 3 2" xfId="27622"/>
    <cellStyle name="Input 3 3 2 3 2 2" xfId="27623"/>
    <cellStyle name="Input 3 3 2 3 2 3" xfId="27624"/>
    <cellStyle name="Input 3 3 2 3 2 4" xfId="27625"/>
    <cellStyle name="Input 3 3 2 3 3" xfId="27626"/>
    <cellStyle name="Input 3 3 2 3 3 2" xfId="27627"/>
    <cellStyle name="Input 3 3 2 3 3 3" xfId="27628"/>
    <cellStyle name="Input 3 3 2 3 3 4" xfId="27629"/>
    <cellStyle name="Input 3 3 2 3 4" xfId="27630"/>
    <cellStyle name="Input 3 3 2 3 4 2" xfId="27631"/>
    <cellStyle name="Input 3 3 2 3 4 3" xfId="27632"/>
    <cellStyle name="Input 3 3 2 3 4 4" xfId="27633"/>
    <cellStyle name="Input 3 3 2 3 5" xfId="27634"/>
    <cellStyle name="Input 3 3 2 3 5 2" xfId="27635"/>
    <cellStyle name="Input 3 3 2 3 5 3" xfId="27636"/>
    <cellStyle name="Input 3 3 2 3 5 4" xfId="27637"/>
    <cellStyle name="Input 3 3 2 3 6" xfId="27638"/>
    <cellStyle name="Input 3 3 2 3 6 2" xfId="27639"/>
    <cellStyle name="Input 3 3 2 3 6 3" xfId="27640"/>
    <cellStyle name="Input 3 3 2 3 7" xfId="27641"/>
    <cellStyle name="Input 3 3 2 3 8" xfId="27642"/>
    <cellStyle name="Input 3 3 2 4" xfId="27643"/>
    <cellStyle name="Input 3 3 2 4 2" xfId="27644"/>
    <cellStyle name="Input 3 3 2 4 3" xfId="27645"/>
    <cellStyle name="Input 3 3 2 4 4" xfId="27646"/>
    <cellStyle name="Input 3 3 2 5" xfId="27647"/>
    <cellStyle name="Input 3 3 2 5 2" xfId="27648"/>
    <cellStyle name="Input 3 3 2 5 3" xfId="27649"/>
    <cellStyle name="Input 3 3 2 5 4" xfId="27650"/>
    <cellStyle name="Input 3 3 2 6" xfId="27651"/>
    <cellStyle name="Input 3 3 2 6 2" xfId="27652"/>
    <cellStyle name="Input 3 3 2 6 3" xfId="27653"/>
    <cellStyle name="Input 3 3 2 6 4" xfId="27654"/>
    <cellStyle name="Input 3 3 2 7" xfId="27655"/>
    <cellStyle name="Input 3 3 2 7 2" xfId="27656"/>
    <cellStyle name="Input 3 3 2 7 3" xfId="27657"/>
    <cellStyle name="Input 3 3 2 7 4" xfId="27658"/>
    <cellStyle name="Input 3 3 2 8" xfId="27659"/>
    <cellStyle name="Input 3 3 2 8 2" xfId="27660"/>
    <cellStyle name="Input 3 3 2 8 3" xfId="27661"/>
    <cellStyle name="Input 3 3 2 9" xfId="27662"/>
    <cellStyle name="Input 3 3 3" xfId="27663"/>
    <cellStyle name="Input 3 3 4" xfId="27664"/>
    <cellStyle name="Input 3 30" xfId="27665"/>
    <cellStyle name="Input 3 31" xfId="27666"/>
    <cellStyle name="Input 3 32" xfId="27667"/>
    <cellStyle name="Input 3 33" xfId="27668"/>
    <cellStyle name="Input 3 34" xfId="27669"/>
    <cellStyle name="Input 3 35" xfId="27670"/>
    <cellStyle name="Input 3 36" xfId="27671"/>
    <cellStyle name="Input 3 37" xfId="27672"/>
    <cellStyle name="Input 3 38" xfId="27673"/>
    <cellStyle name="Input 3 39" xfId="27674"/>
    <cellStyle name="Input 3 4" xfId="27675"/>
    <cellStyle name="Input 3 4 2" xfId="27676"/>
    <cellStyle name="Input 3 4 2 10" xfId="27677"/>
    <cellStyle name="Input 3 4 2 11" xfId="27678"/>
    <cellStyle name="Input 3 4 2 2" xfId="27679"/>
    <cellStyle name="Input 3 4 2 2 2" xfId="27680"/>
    <cellStyle name="Input 3 4 2 2 2 2" xfId="27681"/>
    <cellStyle name="Input 3 4 2 2 2 3" xfId="27682"/>
    <cellStyle name="Input 3 4 2 2 2 4" xfId="27683"/>
    <cellStyle name="Input 3 4 2 2 3" xfId="27684"/>
    <cellStyle name="Input 3 4 2 2 3 2" xfId="27685"/>
    <cellStyle name="Input 3 4 2 2 3 3" xfId="27686"/>
    <cellStyle name="Input 3 4 2 2 3 4" xfId="27687"/>
    <cellStyle name="Input 3 4 2 2 4" xfId="27688"/>
    <cellStyle name="Input 3 4 2 2 4 2" xfId="27689"/>
    <cellStyle name="Input 3 4 2 2 4 3" xfId="27690"/>
    <cellStyle name="Input 3 4 2 2 4 4" xfId="27691"/>
    <cellStyle name="Input 3 4 2 2 5" xfId="27692"/>
    <cellStyle name="Input 3 4 2 2 5 2" xfId="27693"/>
    <cellStyle name="Input 3 4 2 2 5 3" xfId="27694"/>
    <cellStyle name="Input 3 4 2 2 5 4" xfId="27695"/>
    <cellStyle name="Input 3 4 2 2 6" xfId="27696"/>
    <cellStyle name="Input 3 4 2 2 6 2" xfId="27697"/>
    <cellStyle name="Input 3 4 2 2 6 3" xfId="27698"/>
    <cellStyle name="Input 3 4 2 2 7" xfId="27699"/>
    <cellStyle name="Input 3 4 2 2 8" xfId="27700"/>
    <cellStyle name="Input 3 4 2 3" xfId="27701"/>
    <cellStyle name="Input 3 4 2 3 2" xfId="27702"/>
    <cellStyle name="Input 3 4 2 3 2 2" xfId="27703"/>
    <cellStyle name="Input 3 4 2 3 2 3" xfId="27704"/>
    <cellStyle name="Input 3 4 2 3 2 4" xfId="27705"/>
    <cellStyle name="Input 3 4 2 3 3" xfId="27706"/>
    <cellStyle name="Input 3 4 2 3 3 2" xfId="27707"/>
    <cellStyle name="Input 3 4 2 3 3 3" xfId="27708"/>
    <cellStyle name="Input 3 4 2 3 3 4" xfId="27709"/>
    <cellStyle name="Input 3 4 2 3 4" xfId="27710"/>
    <cellStyle name="Input 3 4 2 3 4 2" xfId="27711"/>
    <cellStyle name="Input 3 4 2 3 4 3" xfId="27712"/>
    <cellStyle name="Input 3 4 2 3 4 4" xfId="27713"/>
    <cellStyle name="Input 3 4 2 3 5" xfId="27714"/>
    <cellStyle name="Input 3 4 2 3 5 2" xfId="27715"/>
    <cellStyle name="Input 3 4 2 3 5 3" xfId="27716"/>
    <cellStyle name="Input 3 4 2 3 5 4" xfId="27717"/>
    <cellStyle name="Input 3 4 2 3 6" xfId="27718"/>
    <cellStyle name="Input 3 4 2 3 6 2" xfId="27719"/>
    <cellStyle name="Input 3 4 2 3 6 3" xfId="27720"/>
    <cellStyle name="Input 3 4 2 3 7" xfId="27721"/>
    <cellStyle name="Input 3 4 2 3 8" xfId="27722"/>
    <cellStyle name="Input 3 4 2 4" xfId="27723"/>
    <cellStyle name="Input 3 4 2 4 2" xfId="27724"/>
    <cellStyle name="Input 3 4 2 4 3" xfId="27725"/>
    <cellStyle name="Input 3 4 2 4 4" xfId="27726"/>
    <cellStyle name="Input 3 4 2 5" xfId="27727"/>
    <cellStyle name="Input 3 4 2 5 2" xfId="27728"/>
    <cellStyle name="Input 3 4 2 5 3" xfId="27729"/>
    <cellStyle name="Input 3 4 2 5 4" xfId="27730"/>
    <cellStyle name="Input 3 4 2 6" xfId="27731"/>
    <cellStyle name="Input 3 4 2 6 2" xfId="27732"/>
    <cellStyle name="Input 3 4 2 6 3" xfId="27733"/>
    <cellStyle name="Input 3 4 2 6 4" xfId="27734"/>
    <cellStyle name="Input 3 4 2 7" xfId="27735"/>
    <cellStyle name="Input 3 4 2 7 2" xfId="27736"/>
    <cellStyle name="Input 3 4 2 7 3" xfId="27737"/>
    <cellStyle name="Input 3 4 2 7 4" xfId="27738"/>
    <cellStyle name="Input 3 4 2 8" xfId="27739"/>
    <cellStyle name="Input 3 4 2 8 2" xfId="27740"/>
    <cellStyle name="Input 3 4 2 8 3" xfId="27741"/>
    <cellStyle name="Input 3 4 2 9" xfId="27742"/>
    <cellStyle name="Input 3 4 3" xfId="27743"/>
    <cellStyle name="Input 3 4 4" xfId="27744"/>
    <cellStyle name="Input 3 40" xfId="27745"/>
    <cellStyle name="Input 3 41" xfId="27746"/>
    <cellStyle name="Input 3 42" xfId="27747"/>
    <cellStyle name="Input 3 43" xfId="27748"/>
    <cellStyle name="Input 3 44" xfId="27749"/>
    <cellStyle name="Input 3 45" xfId="27750"/>
    <cellStyle name="Input 3 46" xfId="27751"/>
    <cellStyle name="Input 3 47" xfId="27752"/>
    <cellStyle name="Input 3 48" xfId="27753"/>
    <cellStyle name="Input 3 49" xfId="27754"/>
    <cellStyle name="Input 3 5" xfId="27755"/>
    <cellStyle name="Input 3 5 2" xfId="27756"/>
    <cellStyle name="Input 3 5 2 10" xfId="27757"/>
    <cellStyle name="Input 3 5 2 11" xfId="27758"/>
    <cellStyle name="Input 3 5 2 2" xfId="27759"/>
    <cellStyle name="Input 3 5 2 2 2" xfId="27760"/>
    <cellStyle name="Input 3 5 2 2 2 2" xfId="27761"/>
    <cellStyle name="Input 3 5 2 2 2 3" xfId="27762"/>
    <cellStyle name="Input 3 5 2 2 2 4" xfId="27763"/>
    <cellStyle name="Input 3 5 2 2 3" xfId="27764"/>
    <cellStyle name="Input 3 5 2 2 3 2" xfId="27765"/>
    <cellStyle name="Input 3 5 2 2 3 3" xfId="27766"/>
    <cellStyle name="Input 3 5 2 2 3 4" xfId="27767"/>
    <cellStyle name="Input 3 5 2 2 4" xfId="27768"/>
    <cellStyle name="Input 3 5 2 2 4 2" xfId="27769"/>
    <cellStyle name="Input 3 5 2 2 4 3" xfId="27770"/>
    <cellStyle name="Input 3 5 2 2 4 4" xfId="27771"/>
    <cellStyle name="Input 3 5 2 2 5" xfId="27772"/>
    <cellStyle name="Input 3 5 2 2 5 2" xfId="27773"/>
    <cellStyle name="Input 3 5 2 2 5 3" xfId="27774"/>
    <cellStyle name="Input 3 5 2 2 5 4" xfId="27775"/>
    <cellStyle name="Input 3 5 2 2 6" xfId="27776"/>
    <cellStyle name="Input 3 5 2 2 6 2" xfId="27777"/>
    <cellStyle name="Input 3 5 2 2 6 3" xfId="27778"/>
    <cellStyle name="Input 3 5 2 2 7" xfId="27779"/>
    <cellStyle name="Input 3 5 2 2 8" xfId="27780"/>
    <cellStyle name="Input 3 5 2 3" xfId="27781"/>
    <cellStyle name="Input 3 5 2 3 2" xfId="27782"/>
    <cellStyle name="Input 3 5 2 3 2 2" xfId="27783"/>
    <cellStyle name="Input 3 5 2 3 2 3" xfId="27784"/>
    <cellStyle name="Input 3 5 2 3 2 4" xfId="27785"/>
    <cellStyle name="Input 3 5 2 3 3" xfId="27786"/>
    <cellStyle name="Input 3 5 2 3 3 2" xfId="27787"/>
    <cellStyle name="Input 3 5 2 3 3 3" xfId="27788"/>
    <cellStyle name="Input 3 5 2 3 3 4" xfId="27789"/>
    <cellStyle name="Input 3 5 2 3 4" xfId="27790"/>
    <cellStyle name="Input 3 5 2 3 4 2" xfId="27791"/>
    <cellStyle name="Input 3 5 2 3 4 3" xfId="27792"/>
    <cellStyle name="Input 3 5 2 3 4 4" xfId="27793"/>
    <cellStyle name="Input 3 5 2 3 5" xfId="27794"/>
    <cellStyle name="Input 3 5 2 3 5 2" xfId="27795"/>
    <cellStyle name="Input 3 5 2 3 5 3" xfId="27796"/>
    <cellStyle name="Input 3 5 2 3 5 4" xfId="27797"/>
    <cellStyle name="Input 3 5 2 3 6" xfId="27798"/>
    <cellStyle name="Input 3 5 2 3 6 2" xfId="27799"/>
    <cellStyle name="Input 3 5 2 3 6 3" xfId="27800"/>
    <cellStyle name="Input 3 5 2 3 7" xfId="27801"/>
    <cellStyle name="Input 3 5 2 3 8" xfId="27802"/>
    <cellStyle name="Input 3 5 2 4" xfId="27803"/>
    <cellStyle name="Input 3 5 2 4 2" xfId="27804"/>
    <cellStyle name="Input 3 5 2 4 3" xfId="27805"/>
    <cellStyle name="Input 3 5 2 4 4" xfId="27806"/>
    <cellStyle name="Input 3 5 2 5" xfId="27807"/>
    <cellStyle name="Input 3 5 2 5 2" xfId="27808"/>
    <cellStyle name="Input 3 5 2 5 3" xfId="27809"/>
    <cellStyle name="Input 3 5 2 5 4" xfId="27810"/>
    <cellStyle name="Input 3 5 2 6" xfId="27811"/>
    <cellStyle name="Input 3 5 2 6 2" xfId="27812"/>
    <cellStyle name="Input 3 5 2 6 3" xfId="27813"/>
    <cellStyle name="Input 3 5 2 6 4" xfId="27814"/>
    <cellStyle name="Input 3 5 2 7" xfId="27815"/>
    <cellStyle name="Input 3 5 2 7 2" xfId="27816"/>
    <cellStyle name="Input 3 5 2 7 3" xfId="27817"/>
    <cellStyle name="Input 3 5 2 7 4" xfId="27818"/>
    <cellStyle name="Input 3 5 2 8" xfId="27819"/>
    <cellStyle name="Input 3 5 2 8 2" xfId="27820"/>
    <cellStyle name="Input 3 5 2 8 3" xfId="27821"/>
    <cellStyle name="Input 3 5 2 9" xfId="27822"/>
    <cellStyle name="Input 3 5 3" xfId="27823"/>
    <cellStyle name="Input 3 5 4" xfId="27824"/>
    <cellStyle name="Input 3 50" xfId="27825"/>
    <cellStyle name="Input 3 51" xfId="27826"/>
    <cellStyle name="Input 3 52" xfId="27827"/>
    <cellStyle name="Input 3 53" xfId="27828"/>
    <cellStyle name="Input 3 54" xfId="27829"/>
    <cellStyle name="Input 3 55" xfId="27830"/>
    <cellStyle name="Input 3 56" xfId="27831"/>
    <cellStyle name="Input 3 57" xfId="27832"/>
    <cellStyle name="Input 3 58" xfId="27833"/>
    <cellStyle name="Input 3 59" xfId="27834"/>
    <cellStyle name="Input 3 6" xfId="27835"/>
    <cellStyle name="Input 3 6 2" xfId="27836"/>
    <cellStyle name="Input 3 6 2 10" xfId="27837"/>
    <cellStyle name="Input 3 6 2 2" xfId="27838"/>
    <cellStyle name="Input 3 6 2 2 2" xfId="27839"/>
    <cellStyle name="Input 3 6 2 2 2 2" xfId="27840"/>
    <cellStyle name="Input 3 6 2 2 2 3" xfId="27841"/>
    <cellStyle name="Input 3 6 2 2 2 4" xfId="27842"/>
    <cellStyle name="Input 3 6 2 2 3" xfId="27843"/>
    <cellStyle name="Input 3 6 2 2 3 2" xfId="27844"/>
    <cellStyle name="Input 3 6 2 2 3 3" xfId="27845"/>
    <cellStyle name="Input 3 6 2 2 3 4" xfId="27846"/>
    <cellStyle name="Input 3 6 2 2 4" xfId="27847"/>
    <cellStyle name="Input 3 6 2 2 4 2" xfId="27848"/>
    <cellStyle name="Input 3 6 2 2 4 3" xfId="27849"/>
    <cellStyle name="Input 3 6 2 2 4 4" xfId="27850"/>
    <cellStyle name="Input 3 6 2 2 5" xfId="27851"/>
    <cellStyle name="Input 3 6 2 2 5 2" xfId="27852"/>
    <cellStyle name="Input 3 6 2 2 5 3" xfId="27853"/>
    <cellStyle name="Input 3 6 2 2 5 4" xfId="27854"/>
    <cellStyle name="Input 3 6 2 2 6" xfId="27855"/>
    <cellStyle name="Input 3 6 2 2 6 2" xfId="27856"/>
    <cellStyle name="Input 3 6 2 2 6 3" xfId="27857"/>
    <cellStyle name="Input 3 6 2 2 7" xfId="27858"/>
    <cellStyle name="Input 3 6 2 2 8" xfId="27859"/>
    <cellStyle name="Input 3 6 2 3" xfId="27860"/>
    <cellStyle name="Input 3 6 2 3 2" xfId="27861"/>
    <cellStyle name="Input 3 6 2 3 2 2" xfId="27862"/>
    <cellStyle name="Input 3 6 2 3 2 3" xfId="27863"/>
    <cellStyle name="Input 3 6 2 3 2 4" xfId="27864"/>
    <cellStyle name="Input 3 6 2 3 3" xfId="27865"/>
    <cellStyle name="Input 3 6 2 3 3 2" xfId="27866"/>
    <cellStyle name="Input 3 6 2 3 3 3" xfId="27867"/>
    <cellStyle name="Input 3 6 2 3 3 4" xfId="27868"/>
    <cellStyle name="Input 3 6 2 3 4" xfId="27869"/>
    <cellStyle name="Input 3 6 2 3 4 2" xfId="27870"/>
    <cellStyle name="Input 3 6 2 3 4 3" xfId="27871"/>
    <cellStyle name="Input 3 6 2 3 4 4" xfId="27872"/>
    <cellStyle name="Input 3 6 2 3 5" xfId="27873"/>
    <cellStyle name="Input 3 6 2 3 5 2" xfId="27874"/>
    <cellStyle name="Input 3 6 2 3 5 3" xfId="27875"/>
    <cellStyle name="Input 3 6 2 3 5 4" xfId="27876"/>
    <cellStyle name="Input 3 6 2 3 6" xfId="27877"/>
    <cellStyle name="Input 3 6 2 3 6 2" xfId="27878"/>
    <cellStyle name="Input 3 6 2 3 6 3" xfId="27879"/>
    <cellStyle name="Input 3 6 2 3 7" xfId="27880"/>
    <cellStyle name="Input 3 6 2 3 8" xfId="27881"/>
    <cellStyle name="Input 3 6 2 4" xfId="27882"/>
    <cellStyle name="Input 3 6 2 4 2" xfId="27883"/>
    <cellStyle name="Input 3 6 2 4 3" xfId="27884"/>
    <cellStyle name="Input 3 6 2 4 4" xfId="27885"/>
    <cellStyle name="Input 3 6 2 5" xfId="27886"/>
    <cellStyle name="Input 3 6 2 5 2" xfId="27887"/>
    <cellStyle name="Input 3 6 2 5 3" xfId="27888"/>
    <cellStyle name="Input 3 6 2 5 4" xfId="27889"/>
    <cellStyle name="Input 3 6 2 6" xfId="27890"/>
    <cellStyle name="Input 3 6 2 6 2" xfId="27891"/>
    <cellStyle name="Input 3 6 2 6 3" xfId="27892"/>
    <cellStyle name="Input 3 6 2 6 4" xfId="27893"/>
    <cellStyle name="Input 3 6 2 7" xfId="27894"/>
    <cellStyle name="Input 3 6 2 7 2" xfId="27895"/>
    <cellStyle name="Input 3 6 2 7 3" xfId="27896"/>
    <cellStyle name="Input 3 6 2 7 4" xfId="27897"/>
    <cellStyle name="Input 3 6 2 8" xfId="27898"/>
    <cellStyle name="Input 3 6 2 8 2" xfId="27899"/>
    <cellStyle name="Input 3 6 2 8 3" xfId="27900"/>
    <cellStyle name="Input 3 6 2 9" xfId="27901"/>
    <cellStyle name="Input 3 6 3" xfId="27902"/>
    <cellStyle name="Input 3 7" xfId="27903"/>
    <cellStyle name="Input 3 7 2" xfId="27904"/>
    <cellStyle name="Input 3 7 2 10" xfId="27905"/>
    <cellStyle name="Input 3 7 2 11" xfId="27906"/>
    <cellStyle name="Input 3 7 2 2" xfId="27907"/>
    <cellStyle name="Input 3 7 2 2 2" xfId="27908"/>
    <cellStyle name="Input 3 7 2 2 2 2" xfId="27909"/>
    <cellStyle name="Input 3 7 2 2 2 3" xfId="27910"/>
    <cellStyle name="Input 3 7 2 2 2 4" xfId="27911"/>
    <cellStyle name="Input 3 7 2 2 3" xfId="27912"/>
    <cellStyle name="Input 3 7 2 2 3 2" xfId="27913"/>
    <cellStyle name="Input 3 7 2 2 3 3" xfId="27914"/>
    <cellStyle name="Input 3 7 2 2 3 4" xfId="27915"/>
    <cellStyle name="Input 3 7 2 2 4" xfId="27916"/>
    <cellStyle name="Input 3 7 2 2 4 2" xfId="27917"/>
    <cellStyle name="Input 3 7 2 2 4 3" xfId="27918"/>
    <cellStyle name="Input 3 7 2 2 4 4" xfId="27919"/>
    <cellStyle name="Input 3 7 2 2 5" xfId="27920"/>
    <cellStyle name="Input 3 7 2 2 5 2" xfId="27921"/>
    <cellStyle name="Input 3 7 2 2 5 3" xfId="27922"/>
    <cellStyle name="Input 3 7 2 2 5 4" xfId="27923"/>
    <cellStyle name="Input 3 7 2 2 6" xfId="27924"/>
    <cellStyle name="Input 3 7 2 2 6 2" xfId="27925"/>
    <cellStyle name="Input 3 7 2 2 6 3" xfId="27926"/>
    <cellStyle name="Input 3 7 2 2 7" xfId="27927"/>
    <cellStyle name="Input 3 7 2 2 8" xfId="27928"/>
    <cellStyle name="Input 3 7 2 3" xfId="27929"/>
    <cellStyle name="Input 3 7 2 3 2" xfId="27930"/>
    <cellStyle name="Input 3 7 2 3 2 2" xfId="27931"/>
    <cellStyle name="Input 3 7 2 3 2 3" xfId="27932"/>
    <cellStyle name="Input 3 7 2 3 2 4" xfId="27933"/>
    <cellStyle name="Input 3 7 2 3 3" xfId="27934"/>
    <cellStyle name="Input 3 7 2 3 3 2" xfId="27935"/>
    <cellStyle name="Input 3 7 2 3 3 3" xfId="27936"/>
    <cellStyle name="Input 3 7 2 3 3 4" xfId="27937"/>
    <cellStyle name="Input 3 7 2 3 4" xfId="27938"/>
    <cellStyle name="Input 3 7 2 3 4 2" xfId="27939"/>
    <cellStyle name="Input 3 7 2 3 4 3" xfId="27940"/>
    <cellStyle name="Input 3 7 2 3 4 4" xfId="27941"/>
    <cellStyle name="Input 3 7 2 3 5" xfId="27942"/>
    <cellStyle name="Input 3 7 2 3 5 2" xfId="27943"/>
    <cellStyle name="Input 3 7 2 3 5 3" xfId="27944"/>
    <cellStyle name="Input 3 7 2 3 5 4" xfId="27945"/>
    <cellStyle name="Input 3 7 2 3 6" xfId="27946"/>
    <cellStyle name="Input 3 7 2 3 6 2" xfId="27947"/>
    <cellStyle name="Input 3 7 2 3 6 3" xfId="27948"/>
    <cellStyle name="Input 3 7 2 3 7" xfId="27949"/>
    <cellStyle name="Input 3 7 2 3 8" xfId="27950"/>
    <cellStyle name="Input 3 7 2 4" xfId="27951"/>
    <cellStyle name="Input 3 7 2 4 2" xfId="27952"/>
    <cellStyle name="Input 3 7 2 4 3" xfId="27953"/>
    <cellStyle name="Input 3 7 2 4 4" xfId="27954"/>
    <cellStyle name="Input 3 7 2 5" xfId="27955"/>
    <cellStyle name="Input 3 7 2 5 2" xfId="27956"/>
    <cellStyle name="Input 3 7 2 5 3" xfId="27957"/>
    <cellStyle name="Input 3 7 2 5 4" xfId="27958"/>
    <cellStyle name="Input 3 7 2 6" xfId="27959"/>
    <cellStyle name="Input 3 7 2 6 2" xfId="27960"/>
    <cellStyle name="Input 3 7 2 6 3" xfId="27961"/>
    <cellStyle name="Input 3 7 2 6 4" xfId="27962"/>
    <cellStyle name="Input 3 7 2 7" xfId="27963"/>
    <cellStyle name="Input 3 7 2 7 2" xfId="27964"/>
    <cellStyle name="Input 3 7 2 7 3" xfId="27965"/>
    <cellStyle name="Input 3 7 2 7 4" xfId="27966"/>
    <cellStyle name="Input 3 7 2 8" xfId="27967"/>
    <cellStyle name="Input 3 7 2 8 2" xfId="27968"/>
    <cellStyle name="Input 3 7 2 8 3" xfId="27969"/>
    <cellStyle name="Input 3 7 2 9" xfId="27970"/>
    <cellStyle name="Input 3 7 3" xfId="27971"/>
    <cellStyle name="Input 3 7 3 2" xfId="27972"/>
    <cellStyle name="Input 3 7 4" xfId="27973"/>
    <cellStyle name="Input 3 7 4 2" xfId="27974"/>
    <cellStyle name="Input 3 7 4 2 2" xfId="27975"/>
    <cellStyle name="Input 3 7 4 2 3" xfId="27976"/>
    <cellStyle name="Input 3 7 4 3" xfId="27977"/>
    <cellStyle name="Input 3 7 4 4" xfId="27978"/>
    <cellStyle name="Input 3 7 4 5" xfId="27979"/>
    <cellStyle name="Input 3 7 5" xfId="27980"/>
    <cellStyle name="Input 3 7 6" xfId="27981"/>
    <cellStyle name="Input 3 8" xfId="27982"/>
    <cellStyle name="Input 3 8 2" xfId="27983"/>
    <cellStyle name="Input 3 8 2 10" xfId="27984"/>
    <cellStyle name="Input 3 8 2 2" xfId="27985"/>
    <cellStyle name="Input 3 8 2 2 2" xfId="27986"/>
    <cellStyle name="Input 3 8 2 2 2 2" xfId="27987"/>
    <cellStyle name="Input 3 8 2 2 2 3" xfId="27988"/>
    <cellStyle name="Input 3 8 2 2 2 4" xfId="27989"/>
    <cellStyle name="Input 3 8 2 2 3" xfId="27990"/>
    <cellStyle name="Input 3 8 2 2 3 2" xfId="27991"/>
    <cellStyle name="Input 3 8 2 2 3 3" xfId="27992"/>
    <cellStyle name="Input 3 8 2 2 3 4" xfId="27993"/>
    <cellStyle name="Input 3 8 2 2 4" xfId="27994"/>
    <cellStyle name="Input 3 8 2 2 4 2" xfId="27995"/>
    <cellStyle name="Input 3 8 2 2 4 3" xfId="27996"/>
    <cellStyle name="Input 3 8 2 2 4 4" xfId="27997"/>
    <cellStyle name="Input 3 8 2 2 5" xfId="27998"/>
    <cellStyle name="Input 3 8 2 2 5 2" xfId="27999"/>
    <cellStyle name="Input 3 8 2 2 5 3" xfId="28000"/>
    <cellStyle name="Input 3 8 2 2 5 4" xfId="28001"/>
    <cellStyle name="Input 3 8 2 2 6" xfId="28002"/>
    <cellStyle name="Input 3 8 2 2 6 2" xfId="28003"/>
    <cellStyle name="Input 3 8 2 2 6 3" xfId="28004"/>
    <cellStyle name="Input 3 8 2 2 7" xfId="28005"/>
    <cellStyle name="Input 3 8 2 2 8" xfId="28006"/>
    <cellStyle name="Input 3 8 2 3" xfId="28007"/>
    <cellStyle name="Input 3 8 2 3 2" xfId="28008"/>
    <cellStyle name="Input 3 8 2 3 2 2" xfId="28009"/>
    <cellStyle name="Input 3 8 2 3 2 3" xfId="28010"/>
    <cellStyle name="Input 3 8 2 3 2 4" xfId="28011"/>
    <cellStyle name="Input 3 8 2 3 3" xfId="28012"/>
    <cellStyle name="Input 3 8 2 3 3 2" xfId="28013"/>
    <cellStyle name="Input 3 8 2 3 3 3" xfId="28014"/>
    <cellStyle name="Input 3 8 2 3 3 4" xfId="28015"/>
    <cellStyle name="Input 3 8 2 3 4" xfId="28016"/>
    <cellStyle name="Input 3 8 2 3 4 2" xfId="28017"/>
    <cellStyle name="Input 3 8 2 3 4 3" xfId="28018"/>
    <cellStyle name="Input 3 8 2 3 4 4" xfId="28019"/>
    <cellStyle name="Input 3 8 2 3 5" xfId="28020"/>
    <cellStyle name="Input 3 8 2 3 5 2" xfId="28021"/>
    <cellStyle name="Input 3 8 2 3 5 3" xfId="28022"/>
    <cellStyle name="Input 3 8 2 3 5 4" xfId="28023"/>
    <cellStyle name="Input 3 8 2 3 6" xfId="28024"/>
    <cellStyle name="Input 3 8 2 3 6 2" xfId="28025"/>
    <cellStyle name="Input 3 8 2 3 6 3" xfId="28026"/>
    <cellStyle name="Input 3 8 2 3 7" xfId="28027"/>
    <cellStyle name="Input 3 8 2 3 8" xfId="28028"/>
    <cellStyle name="Input 3 8 2 4" xfId="28029"/>
    <cellStyle name="Input 3 8 2 4 2" xfId="28030"/>
    <cellStyle name="Input 3 8 2 4 3" xfId="28031"/>
    <cellStyle name="Input 3 8 2 4 4" xfId="28032"/>
    <cellStyle name="Input 3 8 2 5" xfId="28033"/>
    <cellStyle name="Input 3 8 2 5 2" xfId="28034"/>
    <cellStyle name="Input 3 8 2 5 3" xfId="28035"/>
    <cellStyle name="Input 3 8 2 5 4" xfId="28036"/>
    <cellStyle name="Input 3 8 2 6" xfId="28037"/>
    <cellStyle name="Input 3 8 2 6 2" xfId="28038"/>
    <cellStyle name="Input 3 8 2 6 3" xfId="28039"/>
    <cellStyle name="Input 3 8 2 6 4" xfId="28040"/>
    <cellStyle name="Input 3 8 2 7" xfId="28041"/>
    <cellStyle name="Input 3 8 2 7 2" xfId="28042"/>
    <cellStyle name="Input 3 8 2 7 3" xfId="28043"/>
    <cellStyle name="Input 3 8 2 7 4" xfId="28044"/>
    <cellStyle name="Input 3 8 2 8" xfId="28045"/>
    <cellStyle name="Input 3 8 2 8 2" xfId="28046"/>
    <cellStyle name="Input 3 8 2 8 3" xfId="28047"/>
    <cellStyle name="Input 3 8 2 9" xfId="28048"/>
    <cellStyle name="Input 3 8 3" xfId="28049"/>
    <cellStyle name="Input 3 9" xfId="28050"/>
    <cellStyle name="Input 3 9 2" xfId="28051"/>
    <cellStyle name="Input 3 9 2 10" xfId="28052"/>
    <cellStyle name="Input 3 9 2 2" xfId="28053"/>
    <cellStyle name="Input 3 9 2 2 2" xfId="28054"/>
    <cellStyle name="Input 3 9 2 2 2 2" xfId="28055"/>
    <cellStyle name="Input 3 9 2 2 2 3" xfId="28056"/>
    <cellStyle name="Input 3 9 2 2 2 4" xfId="28057"/>
    <cellStyle name="Input 3 9 2 2 3" xfId="28058"/>
    <cellStyle name="Input 3 9 2 2 3 2" xfId="28059"/>
    <cellStyle name="Input 3 9 2 2 3 3" xfId="28060"/>
    <cellStyle name="Input 3 9 2 2 3 4" xfId="28061"/>
    <cellStyle name="Input 3 9 2 2 4" xfId="28062"/>
    <cellStyle name="Input 3 9 2 2 4 2" xfId="28063"/>
    <cellStyle name="Input 3 9 2 2 4 3" xfId="28064"/>
    <cellStyle name="Input 3 9 2 2 4 4" xfId="28065"/>
    <cellStyle name="Input 3 9 2 2 5" xfId="28066"/>
    <cellStyle name="Input 3 9 2 2 5 2" xfId="28067"/>
    <cellStyle name="Input 3 9 2 2 5 3" xfId="28068"/>
    <cellStyle name="Input 3 9 2 2 5 4" xfId="28069"/>
    <cellStyle name="Input 3 9 2 2 6" xfId="28070"/>
    <cellStyle name="Input 3 9 2 2 6 2" xfId="28071"/>
    <cellStyle name="Input 3 9 2 2 6 3" xfId="28072"/>
    <cellStyle name="Input 3 9 2 2 7" xfId="28073"/>
    <cellStyle name="Input 3 9 2 2 8" xfId="28074"/>
    <cellStyle name="Input 3 9 2 3" xfId="28075"/>
    <cellStyle name="Input 3 9 2 3 2" xfId="28076"/>
    <cellStyle name="Input 3 9 2 3 2 2" xfId="28077"/>
    <cellStyle name="Input 3 9 2 3 2 3" xfId="28078"/>
    <cellStyle name="Input 3 9 2 3 2 4" xfId="28079"/>
    <cellStyle name="Input 3 9 2 3 3" xfId="28080"/>
    <cellStyle name="Input 3 9 2 3 3 2" xfId="28081"/>
    <cellStyle name="Input 3 9 2 3 3 3" xfId="28082"/>
    <cellStyle name="Input 3 9 2 3 3 4" xfId="28083"/>
    <cellStyle name="Input 3 9 2 3 4" xfId="28084"/>
    <cellStyle name="Input 3 9 2 3 4 2" xfId="28085"/>
    <cellStyle name="Input 3 9 2 3 4 3" xfId="28086"/>
    <cellStyle name="Input 3 9 2 3 4 4" xfId="28087"/>
    <cellStyle name="Input 3 9 2 3 5" xfId="28088"/>
    <cellStyle name="Input 3 9 2 3 5 2" xfId="28089"/>
    <cellStyle name="Input 3 9 2 3 5 3" xfId="28090"/>
    <cellStyle name="Input 3 9 2 3 5 4" xfId="28091"/>
    <cellStyle name="Input 3 9 2 3 6" xfId="28092"/>
    <cellStyle name="Input 3 9 2 3 6 2" xfId="28093"/>
    <cellStyle name="Input 3 9 2 3 6 3" xfId="28094"/>
    <cellStyle name="Input 3 9 2 3 7" xfId="28095"/>
    <cellStyle name="Input 3 9 2 3 8" xfId="28096"/>
    <cellStyle name="Input 3 9 2 4" xfId="28097"/>
    <cellStyle name="Input 3 9 2 4 2" xfId="28098"/>
    <cellStyle name="Input 3 9 2 4 3" xfId="28099"/>
    <cellStyle name="Input 3 9 2 4 4" xfId="28100"/>
    <cellStyle name="Input 3 9 2 5" xfId="28101"/>
    <cellStyle name="Input 3 9 2 5 2" xfId="28102"/>
    <cellStyle name="Input 3 9 2 5 3" xfId="28103"/>
    <cellStyle name="Input 3 9 2 5 4" xfId="28104"/>
    <cellStyle name="Input 3 9 2 6" xfId="28105"/>
    <cellStyle name="Input 3 9 2 6 2" xfId="28106"/>
    <cellStyle name="Input 3 9 2 6 3" xfId="28107"/>
    <cellStyle name="Input 3 9 2 6 4" xfId="28108"/>
    <cellStyle name="Input 3 9 2 7" xfId="28109"/>
    <cellStyle name="Input 3 9 2 7 2" xfId="28110"/>
    <cellStyle name="Input 3 9 2 7 3" xfId="28111"/>
    <cellStyle name="Input 3 9 2 7 4" xfId="28112"/>
    <cellStyle name="Input 3 9 2 8" xfId="28113"/>
    <cellStyle name="Input 3 9 2 8 2" xfId="28114"/>
    <cellStyle name="Input 3 9 2 8 3" xfId="28115"/>
    <cellStyle name="Input 3 9 2 9" xfId="28116"/>
    <cellStyle name="Input 3 9 3" xfId="28117"/>
    <cellStyle name="Input 3_BallGrid" xfId="28118"/>
    <cellStyle name="Input 30" xfId="28119"/>
    <cellStyle name="Input 30 2" xfId="28120"/>
    <cellStyle name="Input 30 2 2" xfId="28121"/>
    <cellStyle name="Input 30 2 2 2" xfId="28122"/>
    <cellStyle name="Input 30 2 2 2 10" xfId="28123"/>
    <cellStyle name="Input 30 2 2 2 2" xfId="28124"/>
    <cellStyle name="Input 30 2 2 2 2 2" xfId="28125"/>
    <cellStyle name="Input 30 2 2 2 2 2 2" xfId="28126"/>
    <cellStyle name="Input 30 2 2 2 2 2 3" xfId="28127"/>
    <cellStyle name="Input 30 2 2 2 2 2 4" xfId="28128"/>
    <cellStyle name="Input 30 2 2 2 2 3" xfId="28129"/>
    <cellStyle name="Input 30 2 2 2 2 3 2" xfId="28130"/>
    <cellStyle name="Input 30 2 2 2 2 3 3" xfId="28131"/>
    <cellStyle name="Input 30 2 2 2 2 3 4" xfId="28132"/>
    <cellStyle name="Input 30 2 2 2 2 4" xfId="28133"/>
    <cellStyle name="Input 30 2 2 2 2 4 2" xfId="28134"/>
    <cellStyle name="Input 30 2 2 2 2 4 3" xfId="28135"/>
    <cellStyle name="Input 30 2 2 2 2 4 4" xfId="28136"/>
    <cellStyle name="Input 30 2 2 2 2 5" xfId="28137"/>
    <cellStyle name="Input 30 2 2 2 2 5 2" xfId="28138"/>
    <cellStyle name="Input 30 2 2 2 2 5 3" xfId="28139"/>
    <cellStyle name="Input 30 2 2 2 2 5 4" xfId="28140"/>
    <cellStyle name="Input 30 2 2 2 2 6" xfId="28141"/>
    <cellStyle name="Input 30 2 2 2 2 6 2" xfId="28142"/>
    <cellStyle name="Input 30 2 2 2 2 6 3" xfId="28143"/>
    <cellStyle name="Input 30 2 2 2 2 7" xfId="28144"/>
    <cellStyle name="Input 30 2 2 2 2 8" xfId="28145"/>
    <cellStyle name="Input 30 2 2 2 3" xfId="28146"/>
    <cellStyle name="Input 30 2 2 2 3 2" xfId="28147"/>
    <cellStyle name="Input 30 2 2 2 3 2 2" xfId="28148"/>
    <cellStyle name="Input 30 2 2 2 3 2 3" xfId="28149"/>
    <cellStyle name="Input 30 2 2 2 3 2 4" xfId="28150"/>
    <cellStyle name="Input 30 2 2 2 3 3" xfId="28151"/>
    <cellStyle name="Input 30 2 2 2 3 3 2" xfId="28152"/>
    <cellStyle name="Input 30 2 2 2 3 3 3" xfId="28153"/>
    <cellStyle name="Input 30 2 2 2 3 3 4" xfId="28154"/>
    <cellStyle name="Input 30 2 2 2 3 4" xfId="28155"/>
    <cellStyle name="Input 30 2 2 2 3 4 2" xfId="28156"/>
    <cellStyle name="Input 30 2 2 2 3 4 3" xfId="28157"/>
    <cellStyle name="Input 30 2 2 2 3 4 4" xfId="28158"/>
    <cellStyle name="Input 30 2 2 2 3 5" xfId="28159"/>
    <cellStyle name="Input 30 2 2 2 3 5 2" xfId="28160"/>
    <cellStyle name="Input 30 2 2 2 3 5 3" xfId="28161"/>
    <cellStyle name="Input 30 2 2 2 3 5 4" xfId="28162"/>
    <cellStyle name="Input 30 2 2 2 3 6" xfId="28163"/>
    <cellStyle name="Input 30 2 2 2 3 6 2" xfId="28164"/>
    <cellStyle name="Input 30 2 2 2 3 6 3" xfId="28165"/>
    <cellStyle name="Input 30 2 2 2 3 7" xfId="28166"/>
    <cellStyle name="Input 30 2 2 2 3 8" xfId="28167"/>
    <cellStyle name="Input 30 2 2 2 4" xfId="28168"/>
    <cellStyle name="Input 30 2 2 2 4 2" xfId="28169"/>
    <cellStyle name="Input 30 2 2 2 4 3" xfId="28170"/>
    <cellStyle name="Input 30 2 2 2 4 4" xfId="28171"/>
    <cellStyle name="Input 30 2 2 2 5" xfId="28172"/>
    <cellStyle name="Input 30 2 2 2 5 2" xfId="28173"/>
    <cellStyle name="Input 30 2 2 2 5 3" xfId="28174"/>
    <cellStyle name="Input 30 2 2 2 5 4" xfId="28175"/>
    <cellStyle name="Input 30 2 2 2 6" xfId="28176"/>
    <cellStyle name="Input 30 2 2 2 6 2" xfId="28177"/>
    <cellStyle name="Input 30 2 2 2 6 3" xfId="28178"/>
    <cellStyle name="Input 30 2 2 2 6 4" xfId="28179"/>
    <cellStyle name="Input 30 2 2 2 7" xfId="28180"/>
    <cellStyle name="Input 30 2 2 2 7 2" xfId="28181"/>
    <cellStyle name="Input 30 2 2 2 7 3" xfId="28182"/>
    <cellStyle name="Input 30 2 2 2 7 4" xfId="28183"/>
    <cellStyle name="Input 30 2 2 2 8" xfId="28184"/>
    <cellStyle name="Input 30 2 2 2 8 2" xfId="28185"/>
    <cellStyle name="Input 30 2 2 2 8 3" xfId="28186"/>
    <cellStyle name="Input 30 2 2 2 9" xfId="28187"/>
    <cellStyle name="Input 30 2 2 3" xfId="28188"/>
    <cellStyle name="Input 30 2 3" xfId="28189"/>
    <cellStyle name="Input 30 2 3 10" xfId="28190"/>
    <cellStyle name="Input 30 2 3 2" xfId="28191"/>
    <cellStyle name="Input 30 2 3 2 2" xfId="28192"/>
    <cellStyle name="Input 30 2 3 2 2 2" xfId="28193"/>
    <cellStyle name="Input 30 2 3 2 2 3" xfId="28194"/>
    <cellStyle name="Input 30 2 3 2 2 4" xfId="28195"/>
    <cellStyle name="Input 30 2 3 2 3" xfId="28196"/>
    <cellStyle name="Input 30 2 3 2 3 2" xfId="28197"/>
    <cellStyle name="Input 30 2 3 2 3 3" xfId="28198"/>
    <cellStyle name="Input 30 2 3 2 3 4" xfId="28199"/>
    <cellStyle name="Input 30 2 3 2 4" xfId="28200"/>
    <cellStyle name="Input 30 2 3 2 4 2" xfId="28201"/>
    <cellStyle name="Input 30 2 3 2 4 3" xfId="28202"/>
    <cellStyle name="Input 30 2 3 2 4 4" xfId="28203"/>
    <cellStyle name="Input 30 2 3 2 5" xfId="28204"/>
    <cellStyle name="Input 30 2 3 2 5 2" xfId="28205"/>
    <cellStyle name="Input 30 2 3 2 5 3" xfId="28206"/>
    <cellStyle name="Input 30 2 3 2 5 4" xfId="28207"/>
    <cellStyle name="Input 30 2 3 2 6" xfId="28208"/>
    <cellStyle name="Input 30 2 3 2 6 2" xfId="28209"/>
    <cellStyle name="Input 30 2 3 2 6 3" xfId="28210"/>
    <cellStyle name="Input 30 2 3 2 7" xfId="28211"/>
    <cellStyle name="Input 30 2 3 2 8" xfId="28212"/>
    <cellStyle name="Input 30 2 3 3" xfId="28213"/>
    <cellStyle name="Input 30 2 3 3 2" xfId="28214"/>
    <cellStyle name="Input 30 2 3 3 2 2" xfId="28215"/>
    <cellStyle name="Input 30 2 3 3 2 3" xfId="28216"/>
    <cellStyle name="Input 30 2 3 3 2 4" xfId="28217"/>
    <cellStyle name="Input 30 2 3 3 3" xfId="28218"/>
    <cellStyle name="Input 30 2 3 3 3 2" xfId="28219"/>
    <cellStyle name="Input 30 2 3 3 3 3" xfId="28220"/>
    <cellStyle name="Input 30 2 3 3 3 4" xfId="28221"/>
    <cellStyle name="Input 30 2 3 3 4" xfId="28222"/>
    <cellStyle name="Input 30 2 3 3 4 2" xfId="28223"/>
    <cellStyle name="Input 30 2 3 3 4 3" xfId="28224"/>
    <cellStyle name="Input 30 2 3 3 4 4" xfId="28225"/>
    <cellStyle name="Input 30 2 3 3 5" xfId="28226"/>
    <cellStyle name="Input 30 2 3 3 5 2" xfId="28227"/>
    <cellStyle name="Input 30 2 3 3 5 3" xfId="28228"/>
    <cellStyle name="Input 30 2 3 3 5 4" xfId="28229"/>
    <cellStyle name="Input 30 2 3 3 6" xfId="28230"/>
    <cellStyle name="Input 30 2 3 3 6 2" xfId="28231"/>
    <cellStyle name="Input 30 2 3 3 6 3" xfId="28232"/>
    <cellStyle name="Input 30 2 3 3 7" xfId="28233"/>
    <cellStyle name="Input 30 2 3 3 8" xfId="28234"/>
    <cellStyle name="Input 30 2 3 4" xfId="28235"/>
    <cellStyle name="Input 30 2 3 4 2" xfId="28236"/>
    <cellStyle name="Input 30 2 3 4 3" xfId="28237"/>
    <cellStyle name="Input 30 2 3 4 4" xfId="28238"/>
    <cellStyle name="Input 30 2 3 5" xfId="28239"/>
    <cellStyle name="Input 30 2 3 5 2" xfId="28240"/>
    <cellStyle name="Input 30 2 3 5 3" xfId="28241"/>
    <cellStyle name="Input 30 2 3 5 4" xfId="28242"/>
    <cellStyle name="Input 30 2 3 6" xfId="28243"/>
    <cellStyle name="Input 30 2 3 6 2" xfId="28244"/>
    <cellStyle name="Input 30 2 3 6 3" xfId="28245"/>
    <cellStyle name="Input 30 2 3 6 4" xfId="28246"/>
    <cellStyle name="Input 30 2 3 7" xfId="28247"/>
    <cellStyle name="Input 30 2 3 7 2" xfId="28248"/>
    <cellStyle name="Input 30 2 3 7 3" xfId="28249"/>
    <cellStyle name="Input 30 2 3 7 4" xfId="28250"/>
    <cellStyle name="Input 30 2 3 8" xfId="28251"/>
    <cellStyle name="Input 30 2 3 8 2" xfId="28252"/>
    <cellStyle name="Input 30 2 3 8 3" xfId="28253"/>
    <cellStyle name="Input 30 2 3 9" xfId="28254"/>
    <cellStyle name="Input 30 2 4" xfId="28255"/>
    <cellStyle name="Input 30 2_Sheet1" xfId="28256"/>
    <cellStyle name="Input 30 3" xfId="28257"/>
    <cellStyle name="Input 30 3 2" xfId="28258"/>
    <cellStyle name="Input 30 3 2 10" xfId="28259"/>
    <cellStyle name="Input 30 3 2 2" xfId="28260"/>
    <cellStyle name="Input 30 3 2 2 2" xfId="28261"/>
    <cellStyle name="Input 30 3 2 2 2 2" xfId="28262"/>
    <cellStyle name="Input 30 3 2 2 2 3" xfId="28263"/>
    <cellStyle name="Input 30 3 2 2 2 4" xfId="28264"/>
    <cellStyle name="Input 30 3 2 2 3" xfId="28265"/>
    <cellStyle name="Input 30 3 2 2 3 2" xfId="28266"/>
    <cellStyle name="Input 30 3 2 2 3 3" xfId="28267"/>
    <cellStyle name="Input 30 3 2 2 3 4" xfId="28268"/>
    <cellStyle name="Input 30 3 2 2 4" xfId="28269"/>
    <cellStyle name="Input 30 3 2 2 4 2" xfId="28270"/>
    <cellStyle name="Input 30 3 2 2 4 3" xfId="28271"/>
    <cellStyle name="Input 30 3 2 2 4 4" xfId="28272"/>
    <cellStyle name="Input 30 3 2 2 5" xfId="28273"/>
    <cellStyle name="Input 30 3 2 2 5 2" xfId="28274"/>
    <cellStyle name="Input 30 3 2 2 5 3" xfId="28275"/>
    <cellStyle name="Input 30 3 2 2 5 4" xfId="28276"/>
    <cellStyle name="Input 30 3 2 2 6" xfId="28277"/>
    <cellStyle name="Input 30 3 2 2 6 2" xfId="28278"/>
    <cellStyle name="Input 30 3 2 2 6 3" xfId="28279"/>
    <cellStyle name="Input 30 3 2 2 7" xfId="28280"/>
    <cellStyle name="Input 30 3 2 2 8" xfId="28281"/>
    <cellStyle name="Input 30 3 2 3" xfId="28282"/>
    <cellStyle name="Input 30 3 2 3 2" xfId="28283"/>
    <cellStyle name="Input 30 3 2 3 2 2" xfId="28284"/>
    <cellStyle name="Input 30 3 2 3 2 3" xfId="28285"/>
    <cellStyle name="Input 30 3 2 3 2 4" xfId="28286"/>
    <cellStyle name="Input 30 3 2 3 3" xfId="28287"/>
    <cellStyle name="Input 30 3 2 3 3 2" xfId="28288"/>
    <cellStyle name="Input 30 3 2 3 3 3" xfId="28289"/>
    <cellStyle name="Input 30 3 2 3 3 4" xfId="28290"/>
    <cellStyle name="Input 30 3 2 3 4" xfId="28291"/>
    <cellStyle name="Input 30 3 2 3 4 2" xfId="28292"/>
    <cellStyle name="Input 30 3 2 3 4 3" xfId="28293"/>
    <cellStyle name="Input 30 3 2 3 4 4" xfId="28294"/>
    <cellStyle name="Input 30 3 2 3 5" xfId="28295"/>
    <cellStyle name="Input 30 3 2 3 5 2" xfId="28296"/>
    <cellStyle name="Input 30 3 2 3 5 3" xfId="28297"/>
    <cellStyle name="Input 30 3 2 3 5 4" xfId="28298"/>
    <cellStyle name="Input 30 3 2 3 6" xfId="28299"/>
    <cellStyle name="Input 30 3 2 3 6 2" xfId="28300"/>
    <cellStyle name="Input 30 3 2 3 6 3" xfId="28301"/>
    <cellStyle name="Input 30 3 2 3 7" xfId="28302"/>
    <cellStyle name="Input 30 3 2 3 8" xfId="28303"/>
    <cellStyle name="Input 30 3 2 4" xfId="28304"/>
    <cellStyle name="Input 30 3 2 4 2" xfId="28305"/>
    <cellStyle name="Input 30 3 2 4 3" xfId="28306"/>
    <cellStyle name="Input 30 3 2 4 4" xfId="28307"/>
    <cellStyle name="Input 30 3 2 5" xfId="28308"/>
    <cellStyle name="Input 30 3 2 5 2" xfId="28309"/>
    <cellStyle name="Input 30 3 2 5 3" xfId="28310"/>
    <cellStyle name="Input 30 3 2 5 4" xfId="28311"/>
    <cellStyle name="Input 30 3 2 6" xfId="28312"/>
    <cellStyle name="Input 30 3 2 6 2" xfId="28313"/>
    <cellStyle name="Input 30 3 2 6 3" xfId="28314"/>
    <cellStyle name="Input 30 3 2 6 4" xfId="28315"/>
    <cellStyle name="Input 30 3 2 7" xfId="28316"/>
    <cellStyle name="Input 30 3 2 7 2" xfId="28317"/>
    <cellStyle name="Input 30 3 2 7 3" xfId="28318"/>
    <cellStyle name="Input 30 3 2 7 4" xfId="28319"/>
    <cellStyle name="Input 30 3 2 8" xfId="28320"/>
    <cellStyle name="Input 30 3 2 8 2" xfId="28321"/>
    <cellStyle name="Input 30 3 2 8 3" xfId="28322"/>
    <cellStyle name="Input 30 3 2 9" xfId="28323"/>
    <cellStyle name="Input 30 3 3" xfId="28324"/>
    <cellStyle name="Input 30 4" xfId="28325"/>
    <cellStyle name="Input 30 4 10" xfId="28326"/>
    <cellStyle name="Input 30 4 11" xfId="28327"/>
    <cellStyle name="Input 30 4 2" xfId="28328"/>
    <cellStyle name="Input 30 4 2 2" xfId="28329"/>
    <cellStyle name="Input 30 4 2 2 2" xfId="28330"/>
    <cellStyle name="Input 30 4 2 2 3" xfId="28331"/>
    <cellStyle name="Input 30 4 2 2 4" xfId="28332"/>
    <cellStyle name="Input 30 4 2 3" xfId="28333"/>
    <cellStyle name="Input 30 4 2 3 2" xfId="28334"/>
    <cellStyle name="Input 30 4 2 3 3" xfId="28335"/>
    <cellStyle name="Input 30 4 2 3 4" xfId="28336"/>
    <cellStyle name="Input 30 4 2 4" xfId="28337"/>
    <cellStyle name="Input 30 4 2 4 2" xfId="28338"/>
    <cellStyle name="Input 30 4 2 4 3" xfId="28339"/>
    <cellStyle name="Input 30 4 2 4 4" xfId="28340"/>
    <cellStyle name="Input 30 4 2 5" xfId="28341"/>
    <cellStyle name="Input 30 4 2 5 2" xfId="28342"/>
    <cellStyle name="Input 30 4 2 5 3" xfId="28343"/>
    <cellStyle name="Input 30 4 2 5 4" xfId="28344"/>
    <cellStyle name="Input 30 4 2 6" xfId="28345"/>
    <cellStyle name="Input 30 4 2 6 2" xfId="28346"/>
    <cellStyle name="Input 30 4 2 6 3" xfId="28347"/>
    <cellStyle name="Input 30 4 2 7" xfId="28348"/>
    <cellStyle name="Input 30 4 2 8" xfId="28349"/>
    <cellStyle name="Input 30 4 3" xfId="28350"/>
    <cellStyle name="Input 30 4 3 2" xfId="28351"/>
    <cellStyle name="Input 30 4 3 2 2" xfId="28352"/>
    <cellStyle name="Input 30 4 3 2 3" xfId="28353"/>
    <cellStyle name="Input 30 4 3 2 4" xfId="28354"/>
    <cellStyle name="Input 30 4 3 3" xfId="28355"/>
    <cellStyle name="Input 30 4 3 3 2" xfId="28356"/>
    <cellStyle name="Input 30 4 3 3 3" xfId="28357"/>
    <cellStyle name="Input 30 4 3 3 4" xfId="28358"/>
    <cellStyle name="Input 30 4 3 4" xfId="28359"/>
    <cellStyle name="Input 30 4 3 4 2" xfId="28360"/>
    <cellStyle name="Input 30 4 3 4 3" xfId="28361"/>
    <cellStyle name="Input 30 4 3 4 4" xfId="28362"/>
    <cellStyle name="Input 30 4 3 5" xfId="28363"/>
    <cellStyle name="Input 30 4 3 5 2" xfId="28364"/>
    <cellStyle name="Input 30 4 3 5 3" xfId="28365"/>
    <cellStyle name="Input 30 4 3 5 4" xfId="28366"/>
    <cellStyle name="Input 30 4 3 6" xfId="28367"/>
    <cellStyle name="Input 30 4 3 6 2" xfId="28368"/>
    <cellStyle name="Input 30 4 3 6 3" xfId="28369"/>
    <cellStyle name="Input 30 4 3 7" xfId="28370"/>
    <cellStyle name="Input 30 4 3 8" xfId="28371"/>
    <cellStyle name="Input 30 4 4" xfId="28372"/>
    <cellStyle name="Input 30 4 4 2" xfId="28373"/>
    <cellStyle name="Input 30 4 4 3" xfId="28374"/>
    <cellStyle name="Input 30 4 4 4" xfId="28375"/>
    <cellStyle name="Input 30 4 5" xfId="28376"/>
    <cellStyle name="Input 30 4 5 2" xfId="28377"/>
    <cellStyle name="Input 30 4 5 3" xfId="28378"/>
    <cellStyle name="Input 30 4 5 4" xfId="28379"/>
    <cellStyle name="Input 30 4 6" xfId="28380"/>
    <cellStyle name="Input 30 4 6 2" xfId="28381"/>
    <cellStyle name="Input 30 4 6 3" xfId="28382"/>
    <cellStyle name="Input 30 4 6 4" xfId="28383"/>
    <cellStyle name="Input 30 4 7" xfId="28384"/>
    <cellStyle name="Input 30 4 7 2" xfId="28385"/>
    <cellStyle name="Input 30 4 7 3" xfId="28386"/>
    <cellStyle name="Input 30 4 7 4" xfId="28387"/>
    <cellStyle name="Input 30 4 8" xfId="28388"/>
    <cellStyle name="Input 30 4 8 2" xfId="28389"/>
    <cellStyle name="Input 30 4 8 3" xfId="28390"/>
    <cellStyle name="Input 30 4 9" xfId="28391"/>
    <cellStyle name="Input 30 5" xfId="28392"/>
    <cellStyle name="Input 30 5 2" xfId="28393"/>
    <cellStyle name="Input 30 5 2 2" xfId="28394"/>
    <cellStyle name="Input 30 5 2 3" xfId="28395"/>
    <cellStyle name="Input 30 5 3" xfId="28396"/>
    <cellStyle name="Input 30 5 4" xfId="28397"/>
    <cellStyle name="Input 30 5 5" xfId="28398"/>
    <cellStyle name="Input 30 6" xfId="28399"/>
    <cellStyle name="Input 30 6 2" xfId="28400"/>
    <cellStyle name="Input 30 6 2 2" xfId="28401"/>
    <cellStyle name="Input 30 6 2 3" xfId="28402"/>
    <cellStyle name="Input 30 6 3" xfId="28403"/>
    <cellStyle name="Input 30 6 4" xfId="28404"/>
    <cellStyle name="Input 30 6 5" xfId="28405"/>
    <cellStyle name="Input 30 7" xfId="28406"/>
    <cellStyle name="Input 30_Sheet1" xfId="28407"/>
    <cellStyle name="Input 31" xfId="28408"/>
    <cellStyle name="Input 31 2" xfId="28409"/>
    <cellStyle name="Input 31 2 2" xfId="28410"/>
    <cellStyle name="Input 31 2 2 2" xfId="28411"/>
    <cellStyle name="Input 31 2 2 2 10" xfId="28412"/>
    <cellStyle name="Input 31 2 2 2 2" xfId="28413"/>
    <cellStyle name="Input 31 2 2 2 2 2" xfId="28414"/>
    <cellStyle name="Input 31 2 2 2 2 2 2" xfId="28415"/>
    <cellStyle name="Input 31 2 2 2 2 2 3" xfId="28416"/>
    <cellStyle name="Input 31 2 2 2 2 2 4" xfId="28417"/>
    <cellStyle name="Input 31 2 2 2 2 3" xfId="28418"/>
    <cellStyle name="Input 31 2 2 2 2 3 2" xfId="28419"/>
    <cellStyle name="Input 31 2 2 2 2 3 3" xfId="28420"/>
    <cellStyle name="Input 31 2 2 2 2 3 4" xfId="28421"/>
    <cellStyle name="Input 31 2 2 2 2 4" xfId="28422"/>
    <cellStyle name="Input 31 2 2 2 2 4 2" xfId="28423"/>
    <cellStyle name="Input 31 2 2 2 2 4 3" xfId="28424"/>
    <cellStyle name="Input 31 2 2 2 2 4 4" xfId="28425"/>
    <cellStyle name="Input 31 2 2 2 2 5" xfId="28426"/>
    <cellStyle name="Input 31 2 2 2 2 5 2" xfId="28427"/>
    <cellStyle name="Input 31 2 2 2 2 5 3" xfId="28428"/>
    <cellStyle name="Input 31 2 2 2 2 5 4" xfId="28429"/>
    <cellStyle name="Input 31 2 2 2 2 6" xfId="28430"/>
    <cellStyle name="Input 31 2 2 2 2 6 2" xfId="28431"/>
    <cellStyle name="Input 31 2 2 2 2 6 3" xfId="28432"/>
    <cellStyle name="Input 31 2 2 2 2 7" xfId="28433"/>
    <cellStyle name="Input 31 2 2 2 2 8" xfId="28434"/>
    <cellStyle name="Input 31 2 2 2 3" xfId="28435"/>
    <cellStyle name="Input 31 2 2 2 3 2" xfId="28436"/>
    <cellStyle name="Input 31 2 2 2 3 2 2" xfId="28437"/>
    <cellStyle name="Input 31 2 2 2 3 2 3" xfId="28438"/>
    <cellStyle name="Input 31 2 2 2 3 2 4" xfId="28439"/>
    <cellStyle name="Input 31 2 2 2 3 3" xfId="28440"/>
    <cellStyle name="Input 31 2 2 2 3 3 2" xfId="28441"/>
    <cellStyle name="Input 31 2 2 2 3 3 3" xfId="28442"/>
    <cellStyle name="Input 31 2 2 2 3 3 4" xfId="28443"/>
    <cellStyle name="Input 31 2 2 2 3 4" xfId="28444"/>
    <cellStyle name="Input 31 2 2 2 3 4 2" xfId="28445"/>
    <cellStyle name="Input 31 2 2 2 3 4 3" xfId="28446"/>
    <cellStyle name="Input 31 2 2 2 3 4 4" xfId="28447"/>
    <cellStyle name="Input 31 2 2 2 3 5" xfId="28448"/>
    <cellStyle name="Input 31 2 2 2 3 5 2" xfId="28449"/>
    <cellStyle name="Input 31 2 2 2 3 5 3" xfId="28450"/>
    <cellStyle name="Input 31 2 2 2 3 5 4" xfId="28451"/>
    <cellStyle name="Input 31 2 2 2 3 6" xfId="28452"/>
    <cellStyle name="Input 31 2 2 2 3 6 2" xfId="28453"/>
    <cellStyle name="Input 31 2 2 2 3 6 3" xfId="28454"/>
    <cellStyle name="Input 31 2 2 2 3 7" xfId="28455"/>
    <cellStyle name="Input 31 2 2 2 3 8" xfId="28456"/>
    <cellStyle name="Input 31 2 2 2 4" xfId="28457"/>
    <cellStyle name="Input 31 2 2 2 4 2" xfId="28458"/>
    <cellStyle name="Input 31 2 2 2 4 3" xfId="28459"/>
    <cellStyle name="Input 31 2 2 2 4 4" xfId="28460"/>
    <cellStyle name="Input 31 2 2 2 5" xfId="28461"/>
    <cellStyle name="Input 31 2 2 2 5 2" xfId="28462"/>
    <cellStyle name="Input 31 2 2 2 5 3" xfId="28463"/>
    <cellStyle name="Input 31 2 2 2 5 4" xfId="28464"/>
    <cellStyle name="Input 31 2 2 2 6" xfId="28465"/>
    <cellStyle name="Input 31 2 2 2 6 2" xfId="28466"/>
    <cellStyle name="Input 31 2 2 2 6 3" xfId="28467"/>
    <cellStyle name="Input 31 2 2 2 6 4" xfId="28468"/>
    <cellStyle name="Input 31 2 2 2 7" xfId="28469"/>
    <cellStyle name="Input 31 2 2 2 7 2" xfId="28470"/>
    <cellStyle name="Input 31 2 2 2 7 3" xfId="28471"/>
    <cellStyle name="Input 31 2 2 2 7 4" xfId="28472"/>
    <cellStyle name="Input 31 2 2 2 8" xfId="28473"/>
    <cellStyle name="Input 31 2 2 2 8 2" xfId="28474"/>
    <cellStyle name="Input 31 2 2 2 8 3" xfId="28475"/>
    <cellStyle name="Input 31 2 2 2 9" xfId="28476"/>
    <cellStyle name="Input 31 2 2 3" xfId="28477"/>
    <cellStyle name="Input 31 2 3" xfId="28478"/>
    <cellStyle name="Input 31 2 3 10" xfId="28479"/>
    <cellStyle name="Input 31 2 3 2" xfId="28480"/>
    <cellStyle name="Input 31 2 3 2 2" xfId="28481"/>
    <cellStyle name="Input 31 2 3 2 2 2" xfId="28482"/>
    <cellStyle name="Input 31 2 3 2 2 3" xfId="28483"/>
    <cellStyle name="Input 31 2 3 2 2 4" xfId="28484"/>
    <cellStyle name="Input 31 2 3 2 3" xfId="28485"/>
    <cellStyle name="Input 31 2 3 2 3 2" xfId="28486"/>
    <cellStyle name="Input 31 2 3 2 3 3" xfId="28487"/>
    <cellStyle name="Input 31 2 3 2 3 4" xfId="28488"/>
    <cellStyle name="Input 31 2 3 2 4" xfId="28489"/>
    <cellStyle name="Input 31 2 3 2 4 2" xfId="28490"/>
    <cellStyle name="Input 31 2 3 2 4 3" xfId="28491"/>
    <cellStyle name="Input 31 2 3 2 4 4" xfId="28492"/>
    <cellStyle name="Input 31 2 3 2 5" xfId="28493"/>
    <cellStyle name="Input 31 2 3 2 5 2" xfId="28494"/>
    <cellStyle name="Input 31 2 3 2 5 3" xfId="28495"/>
    <cellStyle name="Input 31 2 3 2 5 4" xfId="28496"/>
    <cellStyle name="Input 31 2 3 2 6" xfId="28497"/>
    <cellStyle name="Input 31 2 3 2 6 2" xfId="28498"/>
    <cellStyle name="Input 31 2 3 2 6 3" xfId="28499"/>
    <cellStyle name="Input 31 2 3 2 7" xfId="28500"/>
    <cellStyle name="Input 31 2 3 2 8" xfId="28501"/>
    <cellStyle name="Input 31 2 3 3" xfId="28502"/>
    <cellStyle name="Input 31 2 3 3 2" xfId="28503"/>
    <cellStyle name="Input 31 2 3 3 2 2" xfId="28504"/>
    <cellStyle name="Input 31 2 3 3 2 3" xfId="28505"/>
    <cellStyle name="Input 31 2 3 3 2 4" xfId="28506"/>
    <cellStyle name="Input 31 2 3 3 3" xfId="28507"/>
    <cellStyle name="Input 31 2 3 3 3 2" xfId="28508"/>
    <cellStyle name="Input 31 2 3 3 3 3" xfId="28509"/>
    <cellStyle name="Input 31 2 3 3 3 4" xfId="28510"/>
    <cellStyle name="Input 31 2 3 3 4" xfId="28511"/>
    <cellStyle name="Input 31 2 3 3 4 2" xfId="28512"/>
    <cellStyle name="Input 31 2 3 3 4 3" xfId="28513"/>
    <cellStyle name="Input 31 2 3 3 4 4" xfId="28514"/>
    <cellStyle name="Input 31 2 3 3 5" xfId="28515"/>
    <cellStyle name="Input 31 2 3 3 5 2" xfId="28516"/>
    <cellStyle name="Input 31 2 3 3 5 3" xfId="28517"/>
    <cellStyle name="Input 31 2 3 3 5 4" xfId="28518"/>
    <cellStyle name="Input 31 2 3 3 6" xfId="28519"/>
    <cellStyle name="Input 31 2 3 3 6 2" xfId="28520"/>
    <cellStyle name="Input 31 2 3 3 6 3" xfId="28521"/>
    <cellStyle name="Input 31 2 3 3 7" xfId="28522"/>
    <cellStyle name="Input 31 2 3 3 8" xfId="28523"/>
    <cellStyle name="Input 31 2 3 4" xfId="28524"/>
    <cellStyle name="Input 31 2 3 4 2" xfId="28525"/>
    <cellStyle name="Input 31 2 3 4 3" xfId="28526"/>
    <cellStyle name="Input 31 2 3 4 4" xfId="28527"/>
    <cellStyle name="Input 31 2 3 5" xfId="28528"/>
    <cellStyle name="Input 31 2 3 5 2" xfId="28529"/>
    <cellStyle name="Input 31 2 3 5 3" xfId="28530"/>
    <cellStyle name="Input 31 2 3 5 4" xfId="28531"/>
    <cellStyle name="Input 31 2 3 6" xfId="28532"/>
    <cellStyle name="Input 31 2 3 6 2" xfId="28533"/>
    <cellStyle name="Input 31 2 3 6 3" xfId="28534"/>
    <cellStyle name="Input 31 2 3 6 4" xfId="28535"/>
    <cellStyle name="Input 31 2 3 7" xfId="28536"/>
    <cellStyle name="Input 31 2 3 7 2" xfId="28537"/>
    <cellStyle name="Input 31 2 3 7 3" xfId="28538"/>
    <cellStyle name="Input 31 2 3 7 4" xfId="28539"/>
    <cellStyle name="Input 31 2 3 8" xfId="28540"/>
    <cellStyle name="Input 31 2 3 8 2" xfId="28541"/>
    <cellStyle name="Input 31 2 3 8 3" xfId="28542"/>
    <cellStyle name="Input 31 2 3 9" xfId="28543"/>
    <cellStyle name="Input 31 2 4" xfId="28544"/>
    <cellStyle name="Input 31 2_Sheet1" xfId="28545"/>
    <cellStyle name="Input 31 3" xfId="28546"/>
    <cellStyle name="Input 31 3 2" xfId="28547"/>
    <cellStyle name="Input 31 3 2 10" xfId="28548"/>
    <cellStyle name="Input 31 3 2 2" xfId="28549"/>
    <cellStyle name="Input 31 3 2 2 2" xfId="28550"/>
    <cellStyle name="Input 31 3 2 2 2 2" xfId="28551"/>
    <cellStyle name="Input 31 3 2 2 2 3" xfId="28552"/>
    <cellStyle name="Input 31 3 2 2 2 4" xfId="28553"/>
    <cellStyle name="Input 31 3 2 2 3" xfId="28554"/>
    <cellStyle name="Input 31 3 2 2 3 2" xfId="28555"/>
    <cellStyle name="Input 31 3 2 2 3 3" xfId="28556"/>
    <cellStyle name="Input 31 3 2 2 3 4" xfId="28557"/>
    <cellStyle name="Input 31 3 2 2 4" xfId="28558"/>
    <cellStyle name="Input 31 3 2 2 4 2" xfId="28559"/>
    <cellStyle name="Input 31 3 2 2 4 3" xfId="28560"/>
    <cellStyle name="Input 31 3 2 2 4 4" xfId="28561"/>
    <cellStyle name="Input 31 3 2 2 5" xfId="28562"/>
    <cellStyle name="Input 31 3 2 2 5 2" xfId="28563"/>
    <cellStyle name="Input 31 3 2 2 5 3" xfId="28564"/>
    <cellStyle name="Input 31 3 2 2 5 4" xfId="28565"/>
    <cellStyle name="Input 31 3 2 2 6" xfId="28566"/>
    <cellStyle name="Input 31 3 2 2 6 2" xfId="28567"/>
    <cellStyle name="Input 31 3 2 2 6 3" xfId="28568"/>
    <cellStyle name="Input 31 3 2 2 7" xfId="28569"/>
    <cellStyle name="Input 31 3 2 2 8" xfId="28570"/>
    <cellStyle name="Input 31 3 2 3" xfId="28571"/>
    <cellStyle name="Input 31 3 2 3 2" xfId="28572"/>
    <cellStyle name="Input 31 3 2 3 2 2" xfId="28573"/>
    <cellStyle name="Input 31 3 2 3 2 3" xfId="28574"/>
    <cellStyle name="Input 31 3 2 3 2 4" xfId="28575"/>
    <cellStyle name="Input 31 3 2 3 3" xfId="28576"/>
    <cellStyle name="Input 31 3 2 3 3 2" xfId="28577"/>
    <cellStyle name="Input 31 3 2 3 3 3" xfId="28578"/>
    <cellStyle name="Input 31 3 2 3 3 4" xfId="28579"/>
    <cellStyle name="Input 31 3 2 3 4" xfId="28580"/>
    <cellStyle name="Input 31 3 2 3 4 2" xfId="28581"/>
    <cellStyle name="Input 31 3 2 3 4 3" xfId="28582"/>
    <cellStyle name="Input 31 3 2 3 4 4" xfId="28583"/>
    <cellStyle name="Input 31 3 2 3 5" xfId="28584"/>
    <cellStyle name="Input 31 3 2 3 5 2" xfId="28585"/>
    <cellStyle name="Input 31 3 2 3 5 3" xfId="28586"/>
    <cellStyle name="Input 31 3 2 3 5 4" xfId="28587"/>
    <cellStyle name="Input 31 3 2 3 6" xfId="28588"/>
    <cellStyle name="Input 31 3 2 3 6 2" xfId="28589"/>
    <cellStyle name="Input 31 3 2 3 6 3" xfId="28590"/>
    <cellStyle name="Input 31 3 2 3 7" xfId="28591"/>
    <cellStyle name="Input 31 3 2 3 8" xfId="28592"/>
    <cellStyle name="Input 31 3 2 4" xfId="28593"/>
    <cellStyle name="Input 31 3 2 4 2" xfId="28594"/>
    <cellStyle name="Input 31 3 2 4 3" xfId="28595"/>
    <cellStyle name="Input 31 3 2 4 4" xfId="28596"/>
    <cellStyle name="Input 31 3 2 5" xfId="28597"/>
    <cellStyle name="Input 31 3 2 5 2" xfId="28598"/>
    <cellStyle name="Input 31 3 2 5 3" xfId="28599"/>
    <cellStyle name="Input 31 3 2 5 4" xfId="28600"/>
    <cellStyle name="Input 31 3 2 6" xfId="28601"/>
    <cellStyle name="Input 31 3 2 6 2" xfId="28602"/>
    <cellStyle name="Input 31 3 2 6 3" xfId="28603"/>
    <cellStyle name="Input 31 3 2 6 4" xfId="28604"/>
    <cellStyle name="Input 31 3 2 7" xfId="28605"/>
    <cellStyle name="Input 31 3 2 7 2" xfId="28606"/>
    <cellStyle name="Input 31 3 2 7 3" xfId="28607"/>
    <cellStyle name="Input 31 3 2 7 4" xfId="28608"/>
    <cellStyle name="Input 31 3 2 8" xfId="28609"/>
    <cellStyle name="Input 31 3 2 8 2" xfId="28610"/>
    <cellStyle name="Input 31 3 2 8 3" xfId="28611"/>
    <cellStyle name="Input 31 3 2 9" xfId="28612"/>
    <cellStyle name="Input 31 3 3" xfId="28613"/>
    <cellStyle name="Input 31 4" xfId="28614"/>
    <cellStyle name="Input 31 4 10" xfId="28615"/>
    <cellStyle name="Input 31 4 11" xfId="28616"/>
    <cellStyle name="Input 31 4 2" xfId="28617"/>
    <cellStyle name="Input 31 4 2 2" xfId="28618"/>
    <cellStyle name="Input 31 4 2 2 2" xfId="28619"/>
    <cellStyle name="Input 31 4 2 2 3" xfId="28620"/>
    <cellStyle name="Input 31 4 2 2 4" xfId="28621"/>
    <cellStyle name="Input 31 4 2 3" xfId="28622"/>
    <cellStyle name="Input 31 4 2 3 2" xfId="28623"/>
    <cellStyle name="Input 31 4 2 3 3" xfId="28624"/>
    <cellStyle name="Input 31 4 2 3 4" xfId="28625"/>
    <cellStyle name="Input 31 4 2 4" xfId="28626"/>
    <cellStyle name="Input 31 4 2 4 2" xfId="28627"/>
    <cellStyle name="Input 31 4 2 4 3" xfId="28628"/>
    <cellStyle name="Input 31 4 2 4 4" xfId="28629"/>
    <cellStyle name="Input 31 4 2 5" xfId="28630"/>
    <cellStyle name="Input 31 4 2 5 2" xfId="28631"/>
    <cellStyle name="Input 31 4 2 5 3" xfId="28632"/>
    <cellStyle name="Input 31 4 2 5 4" xfId="28633"/>
    <cellStyle name="Input 31 4 2 6" xfId="28634"/>
    <cellStyle name="Input 31 4 2 6 2" xfId="28635"/>
    <cellStyle name="Input 31 4 2 6 3" xfId="28636"/>
    <cellStyle name="Input 31 4 2 7" xfId="28637"/>
    <cellStyle name="Input 31 4 2 8" xfId="28638"/>
    <cellStyle name="Input 31 4 3" xfId="28639"/>
    <cellStyle name="Input 31 4 3 2" xfId="28640"/>
    <cellStyle name="Input 31 4 3 2 2" xfId="28641"/>
    <cellStyle name="Input 31 4 3 2 3" xfId="28642"/>
    <cellStyle name="Input 31 4 3 2 4" xfId="28643"/>
    <cellStyle name="Input 31 4 3 3" xfId="28644"/>
    <cellStyle name="Input 31 4 3 3 2" xfId="28645"/>
    <cellStyle name="Input 31 4 3 3 3" xfId="28646"/>
    <cellStyle name="Input 31 4 3 3 4" xfId="28647"/>
    <cellStyle name="Input 31 4 3 4" xfId="28648"/>
    <cellStyle name="Input 31 4 3 4 2" xfId="28649"/>
    <cellStyle name="Input 31 4 3 4 3" xfId="28650"/>
    <cellStyle name="Input 31 4 3 4 4" xfId="28651"/>
    <cellStyle name="Input 31 4 3 5" xfId="28652"/>
    <cellStyle name="Input 31 4 3 5 2" xfId="28653"/>
    <cellStyle name="Input 31 4 3 5 3" xfId="28654"/>
    <cellStyle name="Input 31 4 3 5 4" xfId="28655"/>
    <cellStyle name="Input 31 4 3 6" xfId="28656"/>
    <cellStyle name="Input 31 4 3 6 2" xfId="28657"/>
    <cellStyle name="Input 31 4 3 6 3" xfId="28658"/>
    <cellStyle name="Input 31 4 3 7" xfId="28659"/>
    <cellStyle name="Input 31 4 3 8" xfId="28660"/>
    <cellStyle name="Input 31 4 4" xfId="28661"/>
    <cellStyle name="Input 31 4 4 2" xfId="28662"/>
    <cellStyle name="Input 31 4 4 3" xfId="28663"/>
    <cellStyle name="Input 31 4 4 4" xfId="28664"/>
    <cellStyle name="Input 31 4 5" xfId="28665"/>
    <cellStyle name="Input 31 4 5 2" xfId="28666"/>
    <cellStyle name="Input 31 4 5 3" xfId="28667"/>
    <cellStyle name="Input 31 4 5 4" xfId="28668"/>
    <cellStyle name="Input 31 4 6" xfId="28669"/>
    <cellStyle name="Input 31 4 6 2" xfId="28670"/>
    <cellStyle name="Input 31 4 6 3" xfId="28671"/>
    <cellStyle name="Input 31 4 6 4" xfId="28672"/>
    <cellStyle name="Input 31 4 7" xfId="28673"/>
    <cellStyle name="Input 31 4 7 2" xfId="28674"/>
    <cellStyle name="Input 31 4 7 3" xfId="28675"/>
    <cellStyle name="Input 31 4 7 4" xfId="28676"/>
    <cellStyle name="Input 31 4 8" xfId="28677"/>
    <cellStyle name="Input 31 4 8 2" xfId="28678"/>
    <cellStyle name="Input 31 4 8 3" xfId="28679"/>
    <cellStyle name="Input 31 4 9" xfId="28680"/>
    <cellStyle name="Input 31 5" xfId="28681"/>
    <cellStyle name="Input 31 5 2" xfId="28682"/>
    <cellStyle name="Input 31 5 2 2" xfId="28683"/>
    <cellStyle name="Input 31 5 2 3" xfId="28684"/>
    <cellStyle name="Input 31 5 3" xfId="28685"/>
    <cellStyle name="Input 31 5 4" xfId="28686"/>
    <cellStyle name="Input 31 5 5" xfId="28687"/>
    <cellStyle name="Input 31 6" xfId="28688"/>
    <cellStyle name="Input 31 6 2" xfId="28689"/>
    <cellStyle name="Input 31 6 2 2" xfId="28690"/>
    <cellStyle name="Input 31 6 2 3" xfId="28691"/>
    <cellStyle name="Input 31 6 3" xfId="28692"/>
    <cellStyle name="Input 31 6 4" xfId="28693"/>
    <cellStyle name="Input 31 6 5" xfId="28694"/>
    <cellStyle name="Input 31 7" xfId="28695"/>
    <cellStyle name="Input 31_Sheet1" xfId="28696"/>
    <cellStyle name="Input 32" xfId="28697"/>
    <cellStyle name="Input 32 2" xfId="28698"/>
    <cellStyle name="Input 32 2 2" xfId="28699"/>
    <cellStyle name="Input 32 2 2 2" xfId="28700"/>
    <cellStyle name="Input 32 2 2 2 10" xfId="28701"/>
    <cellStyle name="Input 32 2 2 2 2" xfId="28702"/>
    <cellStyle name="Input 32 2 2 2 2 2" xfId="28703"/>
    <cellStyle name="Input 32 2 2 2 2 2 2" xfId="28704"/>
    <cellStyle name="Input 32 2 2 2 2 2 3" xfId="28705"/>
    <cellStyle name="Input 32 2 2 2 2 2 4" xfId="28706"/>
    <cellStyle name="Input 32 2 2 2 2 3" xfId="28707"/>
    <cellStyle name="Input 32 2 2 2 2 3 2" xfId="28708"/>
    <cellStyle name="Input 32 2 2 2 2 3 3" xfId="28709"/>
    <cellStyle name="Input 32 2 2 2 2 3 4" xfId="28710"/>
    <cellStyle name="Input 32 2 2 2 2 4" xfId="28711"/>
    <cellStyle name="Input 32 2 2 2 2 4 2" xfId="28712"/>
    <cellStyle name="Input 32 2 2 2 2 4 3" xfId="28713"/>
    <cellStyle name="Input 32 2 2 2 2 4 4" xfId="28714"/>
    <cellStyle name="Input 32 2 2 2 2 5" xfId="28715"/>
    <cellStyle name="Input 32 2 2 2 2 5 2" xfId="28716"/>
    <cellStyle name="Input 32 2 2 2 2 5 3" xfId="28717"/>
    <cellStyle name="Input 32 2 2 2 2 5 4" xfId="28718"/>
    <cellStyle name="Input 32 2 2 2 2 6" xfId="28719"/>
    <cellStyle name="Input 32 2 2 2 2 6 2" xfId="28720"/>
    <cellStyle name="Input 32 2 2 2 2 6 3" xfId="28721"/>
    <cellStyle name="Input 32 2 2 2 2 7" xfId="28722"/>
    <cellStyle name="Input 32 2 2 2 2 8" xfId="28723"/>
    <cellStyle name="Input 32 2 2 2 3" xfId="28724"/>
    <cellStyle name="Input 32 2 2 2 3 2" xfId="28725"/>
    <cellStyle name="Input 32 2 2 2 3 2 2" xfId="28726"/>
    <cellStyle name="Input 32 2 2 2 3 2 3" xfId="28727"/>
    <cellStyle name="Input 32 2 2 2 3 2 4" xfId="28728"/>
    <cellStyle name="Input 32 2 2 2 3 3" xfId="28729"/>
    <cellStyle name="Input 32 2 2 2 3 3 2" xfId="28730"/>
    <cellStyle name="Input 32 2 2 2 3 3 3" xfId="28731"/>
    <cellStyle name="Input 32 2 2 2 3 3 4" xfId="28732"/>
    <cellStyle name="Input 32 2 2 2 3 4" xfId="28733"/>
    <cellStyle name="Input 32 2 2 2 3 4 2" xfId="28734"/>
    <cellStyle name="Input 32 2 2 2 3 4 3" xfId="28735"/>
    <cellStyle name="Input 32 2 2 2 3 4 4" xfId="28736"/>
    <cellStyle name="Input 32 2 2 2 3 5" xfId="28737"/>
    <cellStyle name="Input 32 2 2 2 3 5 2" xfId="28738"/>
    <cellStyle name="Input 32 2 2 2 3 5 3" xfId="28739"/>
    <cellStyle name="Input 32 2 2 2 3 5 4" xfId="28740"/>
    <cellStyle name="Input 32 2 2 2 3 6" xfId="28741"/>
    <cellStyle name="Input 32 2 2 2 3 6 2" xfId="28742"/>
    <cellStyle name="Input 32 2 2 2 3 6 3" xfId="28743"/>
    <cellStyle name="Input 32 2 2 2 3 7" xfId="28744"/>
    <cellStyle name="Input 32 2 2 2 3 8" xfId="28745"/>
    <cellStyle name="Input 32 2 2 2 4" xfId="28746"/>
    <cellStyle name="Input 32 2 2 2 4 2" xfId="28747"/>
    <cellStyle name="Input 32 2 2 2 4 3" xfId="28748"/>
    <cellStyle name="Input 32 2 2 2 4 4" xfId="28749"/>
    <cellStyle name="Input 32 2 2 2 5" xfId="28750"/>
    <cellStyle name="Input 32 2 2 2 5 2" xfId="28751"/>
    <cellStyle name="Input 32 2 2 2 5 3" xfId="28752"/>
    <cellStyle name="Input 32 2 2 2 5 4" xfId="28753"/>
    <cellStyle name="Input 32 2 2 2 6" xfId="28754"/>
    <cellStyle name="Input 32 2 2 2 6 2" xfId="28755"/>
    <cellStyle name="Input 32 2 2 2 6 3" xfId="28756"/>
    <cellStyle name="Input 32 2 2 2 6 4" xfId="28757"/>
    <cellStyle name="Input 32 2 2 2 7" xfId="28758"/>
    <cellStyle name="Input 32 2 2 2 7 2" xfId="28759"/>
    <cellStyle name="Input 32 2 2 2 7 3" xfId="28760"/>
    <cellStyle name="Input 32 2 2 2 7 4" xfId="28761"/>
    <cellStyle name="Input 32 2 2 2 8" xfId="28762"/>
    <cellStyle name="Input 32 2 2 2 8 2" xfId="28763"/>
    <cellStyle name="Input 32 2 2 2 8 3" xfId="28764"/>
    <cellStyle name="Input 32 2 2 2 9" xfId="28765"/>
    <cellStyle name="Input 32 2 2 3" xfId="28766"/>
    <cellStyle name="Input 32 2 3" xfId="28767"/>
    <cellStyle name="Input 32 2 3 10" xfId="28768"/>
    <cellStyle name="Input 32 2 3 2" xfId="28769"/>
    <cellStyle name="Input 32 2 3 2 2" xfId="28770"/>
    <cellStyle name="Input 32 2 3 2 2 2" xfId="28771"/>
    <cellStyle name="Input 32 2 3 2 2 3" xfId="28772"/>
    <cellStyle name="Input 32 2 3 2 2 4" xfId="28773"/>
    <cellStyle name="Input 32 2 3 2 3" xfId="28774"/>
    <cellStyle name="Input 32 2 3 2 3 2" xfId="28775"/>
    <cellStyle name="Input 32 2 3 2 3 3" xfId="28776"/>
    <cellStyle name="Input 32 2 3 2 3 4" xfId="28777"/>
    <cellStyle name="Input 32 2 3 2 4" xfId="28778"/>
    <cellStyle name="Input 32 2 3 2 4 2" xfId="28779"/>
    <cellStyle name="Input 32 2 3 2 4 3" xfId="28780"/>
    <cellStyle name="Input 32 2 3 2 4 4" xfId="28781"/>
    <cellStyle name="Input 32 2 3 2 5" xfId="28782"/>
    <cellStyle name="Input 32 2 3 2 5 2" xfId="28783"/>
    <cellStyle name="Input 32 2 3 2 5 3" xfId="28784"/>
    <cellStyle name="Input 32 2 3 2 5 4" xfId="28785"/>
    <cellStyle name="Input 32 2 3 2 6" xfId="28786"/>
    <cellStyle name="Input 32 2 3 2 6 2" xfId="28787"/>
    <cellStyle name="Input 32 2 3 2 6 3" xfId="28788"/>
    <cellStyle name="Input 32 2 3 2 7" xfId="28789"/>
    <cellStyle name="Input 32 2 3 2 8" xfId="28790"/>
    <cellStyle name="Input 32 2 3 3" xfId="28791"/>
    <cellStyle name="Input 32 2 3 3 2" xfId="28792"/>
    <cellStyle name="Input 32 2 3 3 2 2" xfId="28793"/>
    <cellStyle name="Input 32 2 3 3 2 3" xfId="28794"/>
    <cellStyle name="Input 32 2 3 3 2 4" xfId="28795"/>
    <cellStyle name="Input 32 2 3 3 3" xfId="28796"/>
    <cellStyle name="Input 32 2 3 3 3 2" xfId="28797"/>
    <cellStyle name="Input 32 2 3 3 3 3" xfId="28798"/>
    <cellStyle name="Input 32 2 3 3 3 4" xfId="28799"/>
    <cellStyle name="Input 32 2 3 3 4" xfId="28800"/>
    <cellStyle name="Input 32 2 3 3 4 2" xfId="28801"/>
    <cellStyle name="Input 32 2 3 3 4 3" xfId="28802"/>
    <cellStyle name="Input 32 2 3 3 4 4" xfId="28803"/>
    <cellStyle name="Input 32 2 3 3 5" xfId="28804"/>
    <cellStyle name="Input 32 2 3 3 5 2" xfId="28805"/>
    <cellStyle name="Input 32 2 3 3 5 3" xfId="28806"/>
    <cellStyle name="Input 32 2 3 3 5 4" xfId="28807"/>
    <cellStyle name="Input 32 2 3 3 6" xfId="28808"/>
    <cellStyle name="Input 32 2 3 3 6 2" xfId="28809"/>
    <cellStyle name="Input 32 2 3 3 6 3" xfId="28810"/>
    <cellStyle name="Input 32 2 3 3 7" xfId="28811"/>
    <cellStyle name="Input 32 2 3 3 8" xfId="28812"/>
    <cellStyle name="Input 32 2 3 4" xfId="28813"/>
    <cellStyle name="Input 32 2 3 4 2" xfId="28814"/>
    <cellStyle name="Input 32 2 3 4 3" xfId="28815"/>
    <cellStyle name="Input 32 2 3 4 4" xfId="28816"/>
    <cellStyle name="Input 32 2 3 5" xfId="28817"/>
    <cellStyle name="Input 32 2 3 5 2" xfId="28818"/>
    <cellStyle name="Input 32 2 3 5 3" xfId="28819"/>
    <cellStyle name="Input 32 2 3 5 4" xfId="28820"/>
    <cellStyle name="Input 32 2 3 6" xfId="28821"/>
    <cellStyle name="Input 32 2 3 6 2" xfId="28822"/>
    <cellStyle name="Input 32 2 3 6 3" xfId="28823"/>
    <cellStyle name="Input 32 2 3 6 4" xfId="28824"/>
    <cellStyle name="Input 32 2 3 7" xfId="28825"/>
    <cellStyle name="Input 32 2 3 7 2" xfId="28826"/>
    <cellStyle name="Input 32 2 3 7 3" xfId="28827"/>
    <cellStyle name="Input 32 2 3 7 4" xfId="28828"/>
    <cellStyle name="Input 32 2 3 8" xfId="28829"/>
    <cellStyle name="Input 32 2 3 8 2" xfId="28830"/>
    <cellStyle name="Input 32 2 3 8 3" xfId="28831"/>
    <cellStyle name="Input 32 2 3 9" xfId="28832"/>
    <cellStyle name="Input 32 2 4" xfId="28833"/>
    <cellStyle name="Input 32 2_Sheet1" xfId="28834"/>
    <cellStyle name="Input 32 3" xfId="28835"/>
    <cellStyle name="Input 32 3 2" xfId="28836"/>
    <cellStyle name="Input 32 3 2 10" xfId="28837"/>
    <cellStyle name="Input 32 3 2 2" xfId="28838"/>
    <cellStyle name="Input 32 3 2 2 2" xfId="28839"/>
    <cellStyle name="Input 32 3 2 2 2 2" xfId="28840"/>
    <cellStyle name="Input 32 3 2 2 2 3" xfId="28841"/>
    <cellStyle name="Input 32 3 2 2 2 4" xfId="28842"/>
    <cellStyle name="Input 32 3 2 2 3" xfId="28843"/>
    <cellStyle name="Input 32 3 2 2 3 2" xfId="28844"/>
    <cellStyle name="Input 32 3 2 2 3 3" xfId="28845"/>
    <cellStyle name="Input 32 3 2 2 3 4" xfId="28846"/>
    <cellStyle name="Input 32 3 2 2 4" xfId="28847"/>
    <cellStyle name="Input 32 3 2 2 4 2" xfId="28848"/>
    <cellStyle name="Input 32 3 2 2 4 3" xfId="28849"/>
    <cellStyle name="Input 32 3 2 2 4 4" xfId="28850"/>
    <cellStyle name="Input 32 3 2 2 5" xfId="28851"/>
    <cellStyle name="Input 32 3 2 2 5 2" xfId="28852"/>
    <cellStyle name="Input 32 3 2 2 5 3" xfId="28853"/>
    <cellStyle name="Input 32 3 2 2 5 4" xfId="28854"/>
    <cellStyle name="Input 32 3 2 2 6" xfId="28855"/>
    <cellStyle name="Input 32 3 2 2 6 2" xfId="28856"/>
    <cellStyle name="Input 32 3 2 2 6 3" xfId="28857"/>
    <cellStyle name="Input 32 3 2 2 7" xfId="28858"/>
    <cellStyle name="Input 32 3 2 2 8" xfId="28859"/>
    <cellStyle name="Input 32 3 2 3" xfId="28860"/>
    <cellStyle name="Input 32 3 2 3 2" xfId="28861"/>
    <cellStyle name="Input 32 3 2 3 2 2" xfId="28862"/>
    <cellStyle name="Input 32 3 2 3 2 3" xfId="28863"/>
    <cellStyle name="Input 32 3 2 3 2 4" xfId="28864"/>
    <cellStyle name="Input 32 3 2 3 3" xfId="28865"/>
    <cellStyle name="Input 32 3 2 3 3 2" xfId="28866"/>
    <cellStyle name="Input 32 3 2 3 3 3" xfId="28867"/>
    <cellStyle name="Input 32 3 2 3 3 4" xfId="28868"/>
    <cellStyle name="Input 32 3 2 3 4" xfId="28869"/>
    <cellStyle name="Input 32 3 2 3 4 2" xfId="28870"/>
    <cellStyle name="Input 32 3 2 3 4 3" xfId="28871"/>
    <cellStyle name="Input 32 3 2 3 4 4" xfId="28872"/>
    <cellStyle name="Input 32 3 2 3 5" xfId="28873"/>
    <cellStyle name="Input 32 3 2 3 5 2" xfId="28874"/>
    <cellStyle name="Input 32 3 2 3 5 3" xfId="28875"/>
    <cellStyle name="Input 32 3 2 3 5 4" xfId="28876"/>
    <cellStyle name="Input 32 3 2 3 6" xfId="28877"/>
    <cellStyle name="Input 32 3 2 3 6 2" xfId="28878"/>
    <cellStyle name="Input 32 3 2 3 6 3" xfId="28879"/>
    <cellStyle name="Input 32 3 2 3 7" xfId="28880"/>
    <cellStyle name="Input 32 3 2 3 8" xfId="28881"/>
    <cellStyle name="Input 32 3 2 4" xfId="28882"/>
    <cellStyle name="Input 32 3 2 4 2" xfId="28883"/>
    <cellStyle name="Input 32 3 2 4 3" xfId="28884"/>
    <cellStyle name="Input 32 3 2 4 4" xfId="28885"/>
    <cellStyle name="Input 32 3 2 5" xfId="28886"/>
    <cellStyle name="Input 32 3 2 5 2" xfId="28887"/>
    <cellStyle name="Input 32 3 2 5 3" xfId="28888"/>
    <cellStyle name="Input 32 3 2 5 4" xfId="28889"/>
    <cellStyle name="Input 32 3 2 6" xfId="28890"/>
    <cellStyle name="Input 32 3 2 6 2" xfId="28891"/>
    <cellStyle name="Input 32 3 2 6 3" xfId="28892"/>
    <cellStyle name="Input 32 3 2 6 4" xfId="28893"/>
    <cellStyle name="Input 32 3 2 7" xfId="28894"/>
    <cellStyle name="Input 32 3 2 7 2" xfId="28895"/>
    <cellStyle name="Input 32 3 2 7 3" xfId="28896"/>
    <cellStyle name="Input 32 3 2 7 4" xfId="28897"/>
    <cellStyle name="Input 32 3 2 8" xfId="28898"/>
    <cellStyle name="Input 32 3 2 8 2" xfId="28899"/>
    <cellStyle name="Input 32 3 2 8 3" xfId="28900"/>
    <cellStyle name="Input 32 3 2 9" xfId="28901"/>
    <cellStyle name="Input 32 3 3" xfId="28902"/>
    <cellStyle name="Input 32 4" xfId="28903"/>
    <cellStyle name="Input 32 4 10" xfId="28904"/>
    <cellStyle name="Input 32 4 11" xfId="28905"/>
    <cellStyle name="Input 32 4 2" xfId="28906"/>
    <cellStyle name="Input 32 4 2 2" xfId="28907"/>
    <cellStyle name="Input 32 4 2 2 2" xfId="28908"/>
    <cellStyle name="Input 32 4 2 2 3" xfId="28909"/>
    <cellStyle name="Input 32 4 2 2 4" xfId="28910"/>
    <cellStyle name="Input 32 4 2 3" xfId="28911"/>
    <cellStyle name="Input 32 4 2 3 2" xfId="28912"/>
    <cellStyle name="Input 32 4 2 3 3" xfId="28913"/>
    <cellStyle name="Input 32 4 2 3 4" xfId="28914"/>
    <cellStyle name="Input 32 4 2 4" xfId="28915"/>
    <cellStyle name="Input 32 4 2 4 2" xfId="28916"/>
    <cellStyle name="Input 32 4 2 4 3" xfId="28917"/>
    <cellStyle name="Input 32 4 2 4 4" xfId="28918"/>
    <cellStyle name="Input 32 4 2 5" xfId="28919"/>
    <cellStyle name="Input 32 4 2 5 2" xfId="28920"/>
    <cellStyle name="Input 32 4 2 5 3" xfId="28921"/>
    <cellStyle name="Input 32 4 2 5 4" xfId="28922"/>
    <cellStyle name="Input 32 4 2 6" xfId="28923"/>
    <cellStyle name="Input 32 4 2 6 2" xfId="28924"/>
    <cellStyle name="Input 32 4 2 6 3" xfId="28925"/>
    <cellStyle name="Input 32 4 2 7" xfId="28926"/>
    <cellStyle name="Input 32 4 2 8" xfId="28927"/>
    <cellStyle name="Input 32 4 3" xfId="28928"/>
    <cellStyle name="Input 32 4 3 2" xfId="28929"/>
    <cellStyle name="Input 32 4 3 2 2" xfId="28930"/>
    <cellStyle name="Input 32 4 3 2 3" xfId="28931"/>
    <cellStyle name="Input 32 4 3 2 4" xfId="28932"/>
    <cellStyle name="Input 32 4 3 3" xfId="28933"/>
    <cellStyle name="Input 32 4 3 3 2" xfId="28934"/>
    <cellStyle name="Input 32 4 3 3 3" xfId="28935"/>
    <cellStyle name="Input 32 4 3 3 4" xfId="28936"/>
    <cellStyle name="Input 32 4 3 4" xfId="28937"/>
    <cellStyle name="Input 32 4 3 4 2" xfId="28938"/>
    <cellStyle name="Input 32 4 3 4 3" xfId="28939"/>
    <cellStyle name="Input 32 4 3 4 4" xfId="28940"/>
    <cellStyle name="Input 32 4 3 5" xfId="28941"/>
    <cellStyle name="Input 32 4 3 5 2" xfId="28942"/>
    <cellStyle name="Input 32 4 3 5 3" xfId="28943"/>
    <cellStyle name="Input 32 4 3 5 4" xfId="28944"/>
    <cellStyle name="Input 32 4 3 6" xfId="28945"/>
    <cellStyle name="Input 32 4 3 6 2" xfId="28946"/>
    <cellStyle name="Input 32 4 3 6 3" xfId="28947"/>
    <cellStyle name="Input 32 4 3 7" xfId="28948"/>
    <cellStyle name="Input 32 4 3 8" xfId="28949"/>
    <cellStyle name="Input 32 4 4" xfId="28950"/>
    <cellStyle name="Input 32 4 4 2" xfId="28951"/>
    <cellStyle name="Input 32 4 4 3" xfId="28952"/>
    <cellStyle name="Input 32 4 4 4" xfId="28953"/>
    <cellStyle name="Input 32 4 5" xfId="28954"/>
    <cellStyle name="Input 32 4 5 2" xfId="28955"/>
    <cellStyle name="Input 32 4 5 3" xfId="28956"/>
    <cellStyle name="Input 32 4 5 4" xfId="28957"/>
    <cellStyle name="Input 32 4 6" xfId="28958"/>
    <cellStyle name="Input 32 4 6 2" xfId="28959"/>
    <cellStyle name="Input 32 4 6 3" xfId="28960"/>
    <cellStyle name="Input 32 4 6 4" xfId="28961"/>
    <cellStyle name="Input 32 4 7" xfId="28962"/>
    <cellStyle name="Input 32 4 7 2" xfId="28963"/>
    <cellStyle name="Input 32 4 7 3" xfId="28964"/>
    <cellStyle name="Input 32 4 7 4" xfId="28965"/>
    <cellStyle name="Input 32 4 8" xfId="28966"/>
    <cellStyle name="Input 32 4 8 2" xfId="28967"/>
    <cellStyle name="Input 32 4 8 3" xfId="28968"/>
    <cellStyle name="Input 32 4 9" xfId="28969"/>
    <cellStyle name="Input 32 5" xfId="28970"/>
    <cellStyle name="Input 32 5 2" xfId="28971"/>
    <cellStyle name="Input 32 5 2 2" xfId="28972"/>
    <cellStyle name="Input 32 5 2 3" xfId="28973"/>
    <cellStyle name="Input 32 5 3" xfId="28974"/>
    <cellStyle name="Input 32 5 4" xfId="28975"/>
    <cellStyle name="Input 32 5 5" xfId="28976"/>
    <cellStyle name="Input 32 6" xfId="28977"/>
    <cellStyle name="Input 32 6 2" xfId="28978"/>
    <cellStyle name="Input 32 6 2 2" xfId="28979"/>
    <cellStyle name="Input 32 6 2 3" xfId="28980"/>
    <cellStyle name="Input 32 6 3" xfId="28981"/>
    <cellStyle name="Input 32 6 4" xfId="28982"/>
    <cellStyle name="Input 32 6 5" xfId="28983"/>
    <cellStyle name="Input 32 7" xfId="28984"/>
    <cellStyle name="Input 32_Sheet1" xfId="28985"/>
    <cellStyle name="Input 33" xfId="28986"/>
    <cellStyle name="Input 33 2" xfId="28987"/>
    <cellStyle name="Input 33 2 2" xfId="28988"/>
    <cellStyle name="Input 33 2 2 2" xfId="28989"/>
    <cellStyle name="Input 33 2 2 2 10" xfId="28990"/>
    <cellStyle name="Input 33 2 2 2 2" xfId="28991"/>
    <cellStyle name="Input 33 2 2 2 2 2" xfId="28992"/>
    <cellStyle name="Input 33 2 2 2 2 2 2" xfId="28993"/>
    <cellStyle name="Input 33 2 2 2 2 2 3" xfId="28994"/>
    <cellStyle name="Input 33 2 2 2 2 2 4" xfId="28995"/>
    <cellStyle name="Input 33 2 2 2 2 3" xfId="28996"/>
    <cellStyle name="Input 33 2 2 2 2 3 2" xfId="28997"/>
    <cellStyle name="Input 33 2 2 2 2 3 3" xfId="28998"/>
    <cellStyle name="Input 33 2 2 2 2 3 4" xfId="28999"/>
    <cellStyle name="Input 33 2 2 2 2 4" xfId="29000"/>
    <cellStyle name="Input 33 2 2 2 2 4 2" xfId="29001"/>
    <cellStyle name="Input 33 2 2 2 2 4 3" xfId="29002"/>
    <cellStyle name="Input 33 2 2 2 2 4 4" xfId="29003"/>
    <cellStyle name="Input 33 2 2 2 2 5" xfId="29004"/>
    <cellStyle name="Input 33 2 2 2 2 5 2" xfId="29005"/>
    <cellStyle name="Input 33 2 2 2 2 5 3" xfId="29006"/>
    <cellStyle name="Input 33 2 2 2 2 5 4" xfId="29007"/>
    <cellStyle name="Input 33 2 2 2 2 6" xfId="29008"/>
    <cellStyle name="Input 33 2 2 2 2 6 2" xfId="29009"/>
    <cellStyle name="Input 33 2 2 2 2 6 3" xfId="29010"/>
    <cellStyle name="Input 33 2 2 2 2 7" xfId="29011"/>
    <cellStyle name="Input 33 2 2 2 2 8" xfId="29012"/>
    <cellStyle name="Input 33 2 2 2 3" xfId="29013"/>
    <cellStyle name="Input 33 2 2 2 3 2" xfId="29014"/>
    <cellStyle name="Input 33 2 2 2 3 2 2" xfId="29015"/>
    <cellStyle name="Input 33 2 2 2 3 2 3" xfId="29016"/>
    <cellStyle name="Input 33 2 2 2 3 2 4" xfId="29017"/>
    <cellStyle name="Input 33 2 2 2 3 3" xfId="29018"/>
    <cellStyle name="Input 33 2 2 2 3 3 2" xfId="29019"/>
    <cellStyle name="Input 33 2 2 2 3 3 3" xfId="29020"/>
    <cellStyle name="Input 33 2 2 2 3 3 4" xfId="29021"/>
    <cellStyle name="Input 33 2 2 2 3 4" xfId="29022"/>
    <cellStyle name="Input 33 2 2 2 3 4 2" xfId="29023"/>
    <cellStyle name="Input 33 2 2 2 3 4 3" xfId="29024"/>
    <cellStyle name="Input 33 2 2 2 3 4 4" xfId="29025"/>
    <cellStyle name="Input 33 2 2 2 3 5" xfId="29026"/>
    <cellStyle name="Input 33 2 2 2 3 5 2" xfId="29027"/>
    <cellStyle name="Input 33 2 2 2 3 5 3" xfId="29028"/>
    <cellStyle name="Input 33 2 2 2 3 5 4" xfId="29029"/>
    <cellStyle name="Input 33 2 2 2 3 6" xfId="29030"/>
    <cellStyle name="Input 33 2 2 2 3 6 2" xfId="29031"/>
    <cellStyle name="Input 33 2 2 2 3 6 3" xfId="29032"/>
    <cellStyle name="Input 33 2 2 2 3 7" xfId="29033"/>
    <cellStyle name="Input 33 2 2 2 3 8" xfId="29034"/>
    <cellStyle name="Input 33 2 2 2 4" xfId="29035"/>
    <cellStyle name="Input 33 2 2 2 4 2" xfId="29036"/>
    <cellStyle name="Input 33 2 2 2 4 3" xfId="29037"/>
    <cellStyle name="Input 33 2 2 2 4 4" xfId="29038"/>
    <cellStyle name="Input 33 2 2 2 5" xfId="29039"/>
    <cellStyle name="Input 33 2 2 2 5 2" xfId="29040"/>
    <cellStyle name="Input 33 2 2 2 5 3" xfId="29041"/>
    <cellStyle name="Input 33 2 2 2 5 4" xfId="29042"/>
    <cellStyle name="Input 33 2 2 2 6" xfId="29043"/>
    <cellStyle name="Input 33 2 2 2 6 2" xfId="29044"/>
    <cellStyle name="Input 33 2 2 2 6 3" xfId="29045"/>
    <cellStyle name="Input 33 2 2 2 6 4" xfId="29046"/>
    <cellStyle name="Input 33 2 2 2 7" xfId="29047"/>
    <cellStyle name="Input 33 2 2 2 7 2" xfId="29048"/>
    <cellStyle name="Input 33 2 2 2 7 3" xfId="29049"/>
    <cellStyle name="Input 33 2 2 2 7 4" xfId="29050"/>
    <cellStyle name="Input 33 2 2 2 8" xfId="29051"/>
    <cellStyle name="Input 33 2 2 2 8 2" xfId="29052"/>
    <cellStyle name="Input 33 2 2 2 8 3" xfId="29053"/>
    <cellStyle name="Input 33 2 2 2 9" xfId="29054"/>
    <cellStyle name="Input 33 2 2 3" xfId="29055"/>
    <cellStyle name="Input 33 2 3" xfId="29056"/>
    <cellStyle name="Input 33 2 3 10" xfId="29057"/>
    <cellStyle name="Input 33 2 3 2" xfId="29058"/>
    <cellStyle name="Input 33 2 3 2 2" xfId="29059"/>
    <cellStyle name="Input 33 2 3 2 2 2" xfId="29060"/>
    <cellStyle name="Input 33 2 3 2 2 3" xfId="29061"/>
    <cellStyle name="Input 33 2 3 2 2 4" xfId="29062"/>
    <cellStyle name="Input 33 2 3 2 3" xfId="29063"/>
    <cellStyle name="Input 33 2 3 2 3 2" xfId="29064"/>
    <cellStyle name="Input 33 2 3 2 3 3" xfId="29065"/>
    <cellStyle name="Input 33 2 3 2 3 4" xfId="29066"/>
    <cellStyle name="Input 33 2 3 2 4" xfId="29067"/>
    <cellStyle name="Input 33 2 3 2 4 2" xfId="29068"/>
    <cellStyle name="Input 33 2 3 2 4 3" xfId="29069"/>
    <cellStyle name="Input 33 2 3 2 4 4" xfId="29070"/>
    <cellStyle name="Input 33 2 3 2 5" xfId="29071"/>
    <cellStyle name="Input 33 2 3 2 5 2" xfId="29072"/>
    <cellStyle name="Input 33 2 3 2 5 3" xfId="29073"/>
    <cellStyle name="Input 33 2 3 2 5 4" xfId="29074"/>
    <cellStyle name="Input 33 2 3 2 6" xfId="29075"/>
    <cellStyle name="Input 33 2 3 2 6 2" xfId="29076"/>
    <cellStyle name="Input 33 2 3 2 6 3" xfId="29077"/>
    <cellStyle name="Input 33 2 3 2 7" xfId="29078"/>
    <cellStyle name="Input 33 2 3 2 8" xfId="29079"/>
    <cellStyle name="Input 33 2 3 3" xfId="29080"/>
    <cellStyle name="Input 33 2 3 3 2" xfId="29081"/>
    <cellStyle name="Input 33 2 3 3 2 2" xfId="29082"/>
    <cellStyle name="Input 33 2 3 3 2 3" xfId="29083"/>
    <cellStyle name="Input 33 2 3 3 2 4" xfId="29084"/>
    <cellStyle name="Input 33 2 3 3 3" xfId="29085"/>
    <cellStyle name="Input 33 2 3 3 3 2" xfId="29086"/>
    <cellStyle name="Input 33 2 3 3 3 3" xfId="29087"/>
    <cellStyle name="Input 33 2 3 3 3 4" xfId="29088"/>
    <cellStyle name="Input 33 2 3 3 4" xfId="29089"/>
    <cellStyle name="Input 33 2 3 3 4 2" xfId="29090"/>
    <cellStyle name="Input 33 2 3 3 4 3" xfId="29091"/>
    <cellStyle name="Input 33 2 3 3 4 4" xfId="29092"/>
    <cellStyle name="Input 33 2 3 3 5" xfId="29093"/>
    <cellStyle name="Input 33 2 3 3 5 2" xfId="29094"/>
    <cellStyle name="Input 33 2 3 3 5 3" xfId="29095"/>
    <cellStyle name="Input 33 2 3 3 5 4" xfId="29096"/>
    <cellStyle name="Input 33 2 3 3 6" xfId="29097"/>
    <cellStyle name="Input 33 2 3 3 6 2" xfId="29098"/>
    <cellStyle name="Input 33 2 3 3 6 3" xfId="29099"/>
    <cellStyle name="Input 33 2 3 3 7" xfId="29100"/>
    <cellStyle name="Input 33 2 3 3 8" xfId="29101"/>
    <cellStyle name="Input 33 2 3 4" xfId="29102"/>
    <cellStyle name="Input 33 2 3 4 2" xfId="29103"/>
    <cellStyle name="Input 33 2 3 4 3" xfId="29104"/>
    <cellStyle name="Input 33 2 3 4 4" xfId="29105"/>
    <cellStyle name="Input 33 2 3 5" xfId="29106"/>
    <cellStyle name="Input 33 2 3 5 2" xfId="29107"/>
    <cellStyle name="Input 33 2 3 5 3" xfId="29108"/>
    <cellStyle name="Input 33 2 3 5 4" xfId="29109"/>
    <cellStyle name="Input 33 2 3 6" xfId="29110"/>
    <cellStyle name="Input 33 2 3 6 2" xfId="29111"/>
    <cellStyle name="Input 33 2 3 6 3" xfId="29112"/>
    <cellStyle name="Input 33 2 3 6 4" xfId="29113"/>
    <cellStyle name="Input 33 2 3 7" xfId="29114"/>
    <cellStyle name="Input 33 2 3 7 2" xfId="29115"/>
    <cellStyle name="Input 33 2 3 7 3" xfId="29116"/>
    <cellStyle name="Input 33 2 3 7 4" xfId="29117"/>
    <cellStyle name="Input 33 2 3 8" xfId="29118"/>
    <cellStyle name="Input 33 2 3 8 2" xfId="29119"/>
    <cellStyle name="Input 33 2 3 8 3" xfId="29120"/>
    <cellStyle name="Input 33 2 3 9" xfId="29121"/>
    <cellStyle name="Input 33 2 4" xfId="29122"/>
    <cellStyle name="Input 33 2_Sheet1" xfId="29123"/>
    <cellStyle name="Input 33 3" xfId="29124"/>
    <cellStyle name="Input 33 3 2" xfId="29125"/>
    <cellStyle name="Input 33 3 2 10" xfId="29126"/>
    <cellStyle name="Input 33 3 2 2" xfId="29127"/>
    <cellStyle name="Input 33 3 2 2 2" xfId="29128"/>
    <cellStyle name="Input 33 3 2 2 2 2" xfId="29129"/>
    <cellStyle name="Input 33 3 2 2 2 3" xfId="29130"/>
    <cellStyle name="Input 33 3 2 2 2 4" xfId="29131"/>
    <cellStyle name="Input 33 3 2 2 3" xfId="29132"/>
    <cellStyle name="Input 33 3 2 2 3 2" xfId="29133"/>
    <cellStyle name="Input 33 3 2 2 3 3" xfId="29134"/>
    <cellStyle name="Input 33 3 2 2 3 4" xfId="29135"/>
    <cellStyle name="Input 33 3 2 2 4" xfId="29136"/>
    <cellStyle name="Input 33 3 2 2 4 2" xfId="29137"/>
    <cellStyle name="Input 33 3 2 2 4 3" xfId="29138"/>
    <cellStyle name="Input 33 3 2 2 4 4" xfId="29139"/>
    <cellStyle name="Input 33 3 2 2 5" xfId="29140"/>
    <cellStyle name="Input 33 3 2 2 5 2" xfId="29141"/>
    <cellStyle name="Input 33 3 2 2 5 3" xfId="29142"/>
    <cellStyle name="Input 33 3 2 2 5 4" xfId="29143"/>
    <cellStyle name="Input 33 3 2 2 6" xfId="29144"/>
    <cellStyle name="Input 33 3 2 2 6 2" xfId="29145"/>
    <cellStyle name="Input 33 3 2 2 6 3" xfId="29146"/>
    <cellStyle name="Input 33 3 2 2 7" xfId="29147"/>
    <cellStyle name="Input 33 3 2 2 8" xfId="29148"/>
    <cellStyle name="Input 33 3 2 3" xfId="29149"/>
    <cellStyle name="Input 33 3 2 3 2" xfId="29150"/>
    <cellStyle name="Input 33 3 2 3 2 2" xfId="29151"/>
    <cellStyle name="Input 33 3 2 3 2 3" xfId="29152"/>
    <cellStyle name="Input 33 3 2 3 2 4" xfId="29153"/>
    <cellStyle name="Input 33 3 2 3 3" xfId="29154"/>
    <cellStyle name="Input 33 3 2 3 3 2" xfId="29155"/>
    <cellStyle name="Input 33 3 2 3 3 3" xfId="29156"/>
    <cellStyle name="Input 33 3 2 3 3 4" xfId="29157"/>
    <cellStyle name="Input 33 3 2 3 4" xfId="29158"/>
    <cellStyle name="Input 33 3 2 3 4 2" xfId="29159"/>
    <cellStyle name="Input 33 3 2 3 4 3" xfId="29160"/>
    <cellStyle name="Input 33 3 2 3 4 4" xfId="29161"/>
    <cellStyle name="Input 33 3 2 3 5" xfId="29162"/>
    <cellStyle name="Input 33 3 2 3 5 2" xfId="29163"/>
    <cellStyle name="Input 33 3 2 3 5 3" xfId="29164"/>
    <cellStyle name="Input 33 3 2 3 5 4" xfId="29165"/>
    <cellStyle name="Input 33 3 2 3 6" xfId="29166"/>
    <cellStyle name="Input 33 3 2 3 6 2" xfId="29167"/>
    <cellStyle name="Input 33 3 2 3 6 3" xfId="29168"/>
    <cellStyle name="Input 33 3 2 3 7" xfId="29169"/>
    <cellStyle name="Input 33 3 2 3 8" xfId="29170"/>
    <cellStyle name="Input 33 3 2 4" xfId="29171"/>
    <cellStyle name="Input 33 3 2 4 2" xfId="29172"/>
    <cellStyle name="Input 33 3 2 4 3" xfId="29173"/>
    <cellStyle name="Input 33 3 2 4 4" xfId="29174"/>
    <cellStyle name="Input 33 3 2 5" xfId="29175"/>
    <cellStyle name="Input 33 3 2 5 2" xfId="29176"/>
    <cellStyle name="Input 33 3 2 5 3" xfId="29177"/>
    <cellStyle name="Input 33 3 2 5 4" xfId="29178"/>
    <cellStyle name="Input 33 3 2 6" xfId="29179"/>
    <cellStyle name="Input 33 3 2 6 2" xfId="29180"/>
    <cellStyle name="Input 33 3 2 6 3" xfId="29181"/>
    <cellStyle name="Input 33 3 2 6 4" xfId="29182"/>
    <cellStyle name="Input 33 3 2 7" xfId="29183"/>
    <cellStyle name="Input 33 3 2 7 2" xfId="29184"/>
    <cellStyle name="Input 33 3 2 7 3" xfId="29185"/>
    <cellStyle name="Input 33 3 2 7 4" xfId="29186"/>
    <cellStyle name="Input 33 3 2 8" xfId="29187"/>
    <cellStyle name="Input 33 3 2 8 2" xfId="29188"/>
    <cellStyle name="Input 33 3 2 8 3" xfId="29189"/>
    <cellStyle name="Input 33 3 2 9" xfId="29190"/>
    <cellStyle name="Input 33 3 3" xfId="29191"/>
    <cellStyle name="Input 33 4" xfId="29192"/>
    <cellStyle name="Input 33 4 10" xfId="29193"/>
    <cellStyle name="Input 33 4 11" xfId="29194"/>
    <cellStyle name="Input 33 4 2" xfId="29195"/>
    <cellStyle name="Input 33 4 2 2" xfId="29196"/>
    <cellStyle name="Input 33 4 2 2 2" xfId="29197"/>
    <cellStyle name="Input 33 4 2 2 3" xfId="29198"/>
    <cellStyle name="Input 33 4 2 2 4" xfId="29199"/>
    <cellStyle name="Input 33 4 2 3" xfId="29200"/>
    <cellStyle name="Input 33 4 2 3 2" xfId="29201"/>
    <cellStyle name="Input 33 4 2 3 3" xfId="29202"/>
    <cellStyle name="Input 33 4 2 3 4" xfId="29203"/>
    <cellStyle name="Input 33 4 2 4" xfId="29204"/>
    <cellStyle name="Input 33 4 2 4 2" xfId="29205"/>
    <cellStyle name="Input 33 4 2 4 3" xfId="29206"/>
    <cellStyle name="Input 33 4 2 4 4" xfId="29207"/>
    <cellStyle name="Input 33 4 2 5" xfId="29208"/>
    <cellStyle name="Input 33 4 2 5 2" xfId="29209"/>
    <cellStyle name="Input 33 4 2 5 3" xfId="29210"/>
    <cellStyle name="Input 33 4 2 5 4" xfId="29211"/>
    <cellStyle name="Input 33 4 2 6" xfId="29212"/>
    <cellStyle name="Input 33 4 2 6 2" xfId="29213"/>
    <cellStyle name="Input 33 4 2 6 3" xfId="29214"/>
    <cellStyle name="Input 33 4 2 7" xfId="29215"/>
    <cellStyle name="Input 33 4 2 8" xfId="29216"/>
    <cellStyle name="Input 33 4 3" xfId="29217"/>
    <cellStyle name="Input 33 4 3 2" xfId="29218"/>
    <cellStyle name="Input 33 4 3 2 2" xfId="29219"/>
    <cellStyle name="Input 33 4 3 2 3" xfId="29220"/>
    <cellStyle name="Input 33 4 3 2 4" xfId="29221"/>
    <cellStyle name="Input 33 4 3 3" xfId="29222"/>
    <cellStyle name="Input 33 4 3 3 2" xfId="29223"/>
    <cellStyle name="Input 33 4 3 3 3" xfId="29224"/>
    <cellStyle name="Input 33 4 3 3 4" xfId="29225"/>
    <cellStyle name="Input 33 4 3 4" xfId="29226"/>
    <cellStyle name="Input 33 4 3 4 2" xfId="29227"/>
    <cellStyle name="Input 33 4 3 4 3" xfId="29228"/>
    <cellStyle name="Input 33 4 3 4 4" xfId="29229"/>
    <cellStyle name="Input 33 4 3 5" xfId="29230"/>
    <cellStyle name="Input 33 4 3 5 2" xfId="29231"/>
    <cellStyle name="Input 33 4 3 5 3" xfId="29232"/>
    <cellStyle name="Input 33 4 3 5 4" xfId="29233"/>
    <cellStyle name="Input 33 4 3 6" xfId="29234"/>
    <cellStyle name="Input 33 4 3 6 2" xfId="29235"/>
    <cellStyle name="Input 33 4 3 6 3" xfId="29236"/>
    <cellStyle name="Input 33 4 3 7" xfId="29237"/>
    <cellStyle name="Input 33 4 3 8" xfId="29238"/>
    <cellStyle name="Input 33 4 4" xfId="29239"/>
    <cellStyle name="Input 33 4 4 2" xfId="29240"/>
    <cellStyle name="Input 33 4 4 3" xfId="29241"/>
    <cellStyle name="Input 33 4 4 4" xfId="29242"/>
    <cellStyle name="Input 33 4 5" xfId="29243"/>
    <cellStyle name="Input 33 4 5 2" xfId="29244"/>
    <cellStyle name="Input 33 4 5 3" xfId="29245"/>
    <cellStyle name="Input 33 4 5 4" xfId="29246"/>
    <cellStyle name="Input 33 4 6" xfId="29247"/>
    <cellStyle name="Input 33 4 6 2" xfId="29248"/>
    <cellStyle name="Input 33 4 6 3" xfId="29249"/>
    <cellStyle name="Input 33 4 6 4" xfId="29250"/>
    <cellStyle name="Input 33 4 7" xfId="29251"/>
    <cellStyle name="Input 33 4 7 2" xfId="29252"/>
    <cellStyle name="Input 33 4 7 3" xfId="29253"/>
    <cellStyle name="Input 33 4 7 4" xfId="29254"/>
    <cellStyle name="Input 33 4 8" xfId="29255"/>
    <cellStyle name="Input 33 4 8 2" xfId="29256"/>
    <cellStyle name="Input 33 4 8 3" xfId="29257"/>
    <cellStyle name="Input 33 4 9" xfId="29258"/>
    <cellStyle name="Input 33 5" xfId="29259"/>
    <cellStyle name="Input 33 5 2" xfId="29260"/>
    <cellStyle name="Input 33 5 2 2" xfId="29261"/>
    <cellStyle name="Input 33 5 2 3" xfId="29262"/>
    <cellStyle name="Input 33 5 3" xfId="29263"/>
    <cellStyle name="Input 33 5 4" xfId="29264"/>
    <cellStyle name="Input 33 5 5" xfId="29265"/>
    <cellStyle name="Input 33 6" xfId="29266"/>
    <cellStyle name="Input 33 6 2" xfId="29267"/>
    <cellStyle name="Input 33 6 2 2" xfId="29268"/>
    <cellStyle name="Input 33 6 2 3" xfId="29269"/>
    <cellStyle name="Input 33 6 3" xfId="29270"/>
    <cellStyle name="Input 33 6 4" xfId="29271"/>
    <cellStyle name="Input 33 6 5" xfId="29272"/>
    <cellStyle name="Input 33 7" xfId="29273"/>
    <cellStyle name="Input 33_Sheet1" xfId="29274"/>
    <cellStyle name="Input 34" xfId="29275"/>
    <cellStyle name="Input 34 2" xfId="29276"/>
    <cellStyle name="Input 34 2 2" xfId="29277"/>
    <cellStyle name="Input 34 2 2 2" xfId="29278"/>
    <cellStyle name="Input 34 2 2 2 10" xfId="29279"/>
    <cellStyle name="Input 34 2 2 2 2" xfId="29280"/>
    <cellStyle name="Input 34 2 2 2 2 2" xfId="29281"/>
    <cellStyle name="Input 34 2 2 2 2 2 2" xfId="29282"/>
    <cellStyle name="Input 34 2 2 2 2 2 3" xfId="29283"/>
    <cellStyle name="Input 34 2 2 2 2 2 4" xfId="29284"/>
    <cellStyle name="Input 34 2 2 2 2 3" xfId="29285"/>
    <cellStyle name="Input 34 2 2 2 2 3 2" xfId="29286"/>
    <cellStyle name="Input 34 2 2 2 2 3 3" xfId="29287"/>
    <cellStyle name="Input 34 2 2 2 2 3 4" xfId="29288"/>
    <cellStyle name="Input 34 2 2 2 2 4" xfId="29289"/>
    <cellStyle name="Input 34 2 2 2 2 4 2" xfId="29290"/>
    <cellStyle name="Input 34 2 2 2 2 4 3" xfId="29291"/>
    <cellStyle name="Input 34 2 2 2 2 4 4" xfId="29292"/>
    <cellStyle name="Input 34 2 2 2 2 5" xfId="29293"/>
    <cellStyle name="Input 34 2 2 2 2 5 2" xfId="29294"/>
    <cellStyle name="Input 34 2 2 2 2 5 3" xfId="29295"/>
    <cellStyle name="Input 34 2 2 2 2 5 4" xfId="29296"/>
    <cellStyle name="Input 34 2 2 2 2 6" xfId="29297"/>
    <cellStyle name="Input 34 2 2 2 2 6 2" xfId="29298"/>
    <cellStyle name="Input 34 2 2 2 2 6 3" xfId="29299"/>
    <cellStyle name="Input 34 2 2 2 2 7" xfId="29300"/>
    <cellStyle name="Input 34 2 2 2 2 8" xfId="29301"/>
    <cellStyle name="Input 34 2 2 2 3" xfId="29302"/>
    <cellStyle name="Input 34 2 2 2 3 2" xfId="29303"/>
    <cellStyle name="Input 34 2 2 2 3 2 2" xfId="29304"/>
    <cellStyle name="Input 34 2 2 2 3 2 3" xfId="29305"/>
    <cellStyle name="Input 34 2 2 2 3 2 4" xfId="29306"/>
    <cellStyle name="Input 34 2 2 2 3 3" xfId="29307"/>
    <cellStyle name="Input 34 2 2 2 3 3 2" xfId="29308"/>
    <cellStyle name="Input 34 2 2 2 3 3 3" xfId="29309"/>
    <cellStyle name="Input 34 2 2 2 3 3 4" xfId="29310"/>
    <cellStyle name="Input 34 2 2 2 3 4" xfId="29311"/>
    <cellStyle name="Input 34 2 2 2 3 4 2" xfId="29312"/>
    <cellStyle name="Input 34 2 2 2 3 4 3" xfId="29313"/>
    <cellStyle name="Input 34 2 2 2 3 4 4" xfId="29314"/>
    <cellStyle name="Input 34 2 2 2 3 5" xfId="29315"/>
    <cellStyle name="Input 34 2 2 2 3 5 2" xfId="29316"/>
    <cellStyle name="Input 34 2 2 2 3 5 3" xfId="29317"/>
    <cellStyle name="Input 34 2 2 2 3 5 4" xfId="29318"/>
    <cellStyle name="Input 34 2 2 2 3 6" xfId="29319"/>
    <cellStyle name="Input 34 2 2 2 3 6 2" xfId="29320"/>
    <cellStyle name="Input 34 2 2 2 3 6 3" xfId="29321"/>
    <cellStyle name="Input 34 2 2 2 3 7" xfId="29322"/>
    <cellStyle name="Input 34 2 2 2 3 8" xfId="29323"/>
    <cellStyle name="Input 34 2 2 2 4" xfId="29324"/>
    <cellStyle name="Input 34 2 2 2 4 2" xfId="29325"/>
    <cellStyle name="Input 34 2 2 2 4 3" xfId="29326"/>
    <cellStyle name="Input 34 2 2 2 4 4" xfId="29327"/>
    <cellStyle name="Input 34 2 2 2 5" xfId="29328"/>
    <cellStyle name="Input 34 2 2 2 5 2" xfId="29329"/>
    <cellStyle name="Input 34 2 2 2 5 3" xfId="29330"/>
    <cellStyle name="Input 34 2 2 2 5 4" xfId="29331"/>
    <cellStyle name="Input 34 2 2 2 6" xfId="29332"/>
    <cellStyle name="Input 34 2 2 2 6 2" xfId="29333"/>
    <cellStyle name="Input 34 2 2 2 6 3" xfId="29334"/>
    <cellStyle name="Input 34 2 2 2 6 4" xfId="29335"/>
    <cellStyle name="Input 34 2 2 2 7" xfId="29336"/>
    <cellStyle name="Input 34 2 2 2 7 2" xfId="29337"/>
    <cellStyle name="Input 34 2 2 2 7 3" xfId="29338"/>
    <cellStyle name="Input 34 2 2 2 7 4" xfId="29339"/>
    <cellStyle name="Input 34 2 2 2 8" xfId="29340"/>
    <cellStyle name="Input 34 2 2 2 8 2" xfId="29341"/>
    <cellStyle name="Input 34 2 2 2 8 3" xfId="29342"/>
    <cellStyle name="Input 34 2 2 2 9" xfId="29343"/>
    <cellStyle name="Input 34 2 2 3" xfId="29344"/>
    <cellStyle name="Input 34 2 3" xfId="29345"/>
    <cellStyle name="Input 34 2 3 10" xfId="29346"/>
    <cellStyle name="Input 34 2 3 2" xfId="29347"/>
    <cellStyle name="Input 34 2 3 2 2" xfId="29348"/>
    <cellStyle name="Input 34 2 3 2 2 2" xfId="29349"/>
    <cellStyle name="Input 34 2 3 2 2 3" xfId="29350"/>
    <cellStyle name="Input 34 2 3 2 2 4" xfId="29351"/>
    <cellStyle name="Input 34 2 3 2 3" xfId="29352"/>
    <cellStyle name="Input 34 2 3 2 3 2" xfId="29353"/>
    <cellStyle name="Input 34 2 3 2 3 3" xfId="29354"/>
    <cellStyle name="Input 34 2 3 2 3 4" xfId="29355"/>
    <cellStyle name="Input 34 2 3 2 4" xfId="29356"/>
    <cellStyle name="Input 34 2 3 2 4 2" xfId="29357"/>
    <cellStyle name="Input 34 2 3 2 4 3" xfId="29358"/>
    <cellStyle name="Input 34 2 3 2 4 4" xfId="29359"/>
    <cellStyle name="Input 34 2 3 2 5" xfId="29360"/>
    <cellStyle name="Input 34 2 3 2 5 2" xfId="29361"/>
    <cellStyle name="Input 34 2 3 2 5 3" xfId="29362"/>
    <cellStyle name="Input 34 2 3 2 5 4" xfId="29363"/>
    <cellStyle name="Input 34 2 3 2 6" xfId="29364"/>
    <cellStyle name="Input 34 2 3 2 6 2" xfId="29365"/>
    <cellStyle name="Input 34 2 3 2 6 3" xfId="29366"/>
    <cellStyle name="Input 34 2 3 2 7" xfId="29367"/>
    <cellStyle name="Input 34 2 3 2 8" xfId="29368"/>
    <cellStyle name="Input 34 2 3 3" xfId="29369"/>
    <cellStyle name="Input 34 2 3 3 2" xfId="29370"/>
    <cellStyle name="Input 34 2 3 3 2 2" xfId="29371"/>
    <cellStyle name="Input 34 2 3 3 2 3" xfId="29372"/>
    <cellStyle name="Input 34 2 3 3 2 4" xfId="29373"/>
    <cellStyle name="Input 34 2 3 3 3" xfId="29374"/>
    <cellStyle name="Input 34 2 3 3 3 2" xfId="29375"/>
    <cellStyle name="Input 34 2 3 3 3 3" xfId="29376"/>
    <cellStyle name="Input 34 2 3 3 3 4" xfId="29377"/>
    <cellStyle name="Input 34 2 3 3 4" xfId="29378"/>
    <cellStyle name="Input 34 2 3 3 4 2" xfId="29379"/>
    <cellStyle name="Input 34 2 3 3 4 3" xfId="29380"/>
    <cellStyle name="Input 34 2 3 3 4 4" xfId="29381"/>
    <cellStyle name="Input 34 2 3 3 5" xfId="29382"/>
    <cellStyle name="Input 34 2 3 3 5 2" xfId="29383"/>
    <cellStyle name="Input 34 2 3 3 5 3" xfId="29384"/>
    <cellStyle name="Input 34 2 3 3 5 4" xfId="29385"/>
    <cellStyle name="Input 34 2 3 3 6" xfId="29386"/>
    <cellStyle name="Input 34 2 3 3 6 2" xfId="29387"/>
    <cellStyle name="Input 34 2 3 3 6 3" xfId="29388"/>
    <cellStyle name="Input 34 2 3 3 7" xfId="29389"/>
    <cellStyle name="Input 34 2 3 3 8" xfId="29390"/>
    <cellStyle name="Input 34 2 3 4" xfId="29391"/>
    <cellStyle name="Input 34 2 3 4 2" xfId="29392"/>
    <cellStyle name="Input 34 2 3 4 3" xfId="29393"/>
    <cellStyle name="Input 34 2 3 4 4" xfId="29394"/>
    <cellStyle name="Input 34 2 3 5" xfId="29395"/>
    <cellStyle name="Input 34 2 3 5 2" xfId="29396"/>
    <cellStyle name="Input 34 2 3 5 3" xfId="29397"/>
    <cellStyle name="Input 34 2 3 5 4" xfId="29398"/>
    <cellStyle name="Input 34 2 3 6" xfId="29399"/>
    <cellStyle name="Input 34 2 3 6 2" xfId="29400"/>
    <cellStyle name="Input 34 2 3 6 3" xfId="29401"/>
    <cellStyle name="Input 34 2 3 6 4" xfId="29402"/>
    <cellStyle name="Input 34 2 3 7" xfId="29403"/>
    <cellStyle name="Input 34 2 3 7 2" xfId="29404"/>
    <cellStyle name="Input 34 2 3 7 3" xfId="29405"/>
    <cellStyle name="Input 34 2 3 7 4" xfId="29406"/>
    <cellStyle name="Input 34 2 3 8" xfId="29407"/>
    <cellStyle name="Input 34 2 3 8 2" xfId="29408"/>
    <cellStyle name="Input 34 2 3 8 3" xfId="29409"/>
    <cellStyle name="Input 34 2 3 9" xfId="29410"/>
    <cellStyle name="Input 34 2 4" xfId="29411"/>
    <cellStyle name="Input 34 2_Sheet1" xfId="29412"/>
    <cellStyle name="Input 34 3" xfId="29413"/>
    <cellStyle name="Input 34 3 2" xfId="29414"/>
    <cellStyle name="Input 34 3 2 10" xfId="29415"/>
    <cellStyle name="Input 34 3 2 2" xfId="29416"/>
    <cellStyle name="Input 34 3 2 2 2" xfId="29417"/>
    <cellStyle name="Input 34 3 2 2 2 2" xfId="29418"/>
    <cellStyle name="Input 34 3 2 2 2 3" xfId="29419"/>
    <cellStyle name="Input 34 3 2 2 2 4" xfId="29420"/>
    <cellStyle name="Input 34 3 2 2 3" xfId="29421"/>
    <cellStyle name="Input 34 3 2 2 3 2" xfId="29422"/>
    <cellStyle name="Input 34 3 2 2 3 3" xfId="29423"/>
    <cellStyle name="Input 34 3 2 2 3 4" xfId="29424"/>
    <cellStyle name="Input 34 3 2 2 4" xfId="29425"/>
    <cellStyle name="Input 34 3 2 2 4 2" xfId="29426"/>
    <cellStyle name="Input 34 3 2 2 4 3" xfId="29427"/>
    <cellStyle name="Input 34 3 2 2 4 4" xfId="29428"/>
    <cellStyle name="Input 34 3 2 2 5" xfId="29429"/>
    <cellStyle name="Input 34 3 2 2 5 2" xfId="29430"/>
    <cellStyle name="Input 34 3 2 2 5 3" xfId="29431"/>
    <cellStyle name="Input 34 3 2 2 5 4" xfId="29432"/>
    <cellStyle name="Input 34 3 2 2 6" xfId="29433"/>
    <cellStyle name="Input 34 3 2 2 6 2" xfId="29434"/>
    <cellStyle name="Input 34 3 2 2 6 3" xfId="29435"/>
    <cellStyle name="Input 34 3 2 2 7" xfId="29436"/>
    <cellStyle name="Input 34 3 2 2 8" xfId="29437"/>
    <cellStyle name="Input 34 3 2 3" xfId="29438"/>
    <cellStyle name="Input 34 3 2 3 2" xfId="29439"/>
    <cellStyle name="Input 34 3 2 3 2 2" xfId="29440"/>
    <cellStyle name="Input 34 3 2 3 2 3" xfId="29441"/>
    <cellStyle name="Input 34 3 2 3 2 4" xfId="29442"/>
    <cellStyle name="Input 34 3 2 3 3" xfId="29443"/>
    <cellStyle name="Input 34 3 2 3 3 2" xfId="29444"/>
    <cellStyle name="Input 34 3 2 3 3 3" xfId="29445"/>
    <cellStyle name="Input 34 3 2 3 3 4" xfId="29446"/>
    <cellStyle name="Input 34 3 2 3 4" xfId="29447"/>
    <cellStyle name="Input 34 3 2 3 4 2" xfId="29448"/>
    <cellStyle name="Input 34 3 2 3 4 3" xfId="29449"/>
    <cellStyle name="Input 34 3 2 3 4 4" xfId="29450"/>
    <cellStyle name="Input 34 3 2 3 5" xfId="29451"/>
    <cellStyle name="Input 34 3 2 3 5 2" xfId="29452"/>
    <cellStyle name="Input 34 3 2 3 5 3" xfId="29453"/>
    <cellStyle name="Input 34 3 2 3 5 4" xfId="29454"/>
    <cellStyle name="Input 34 3 2 3 6" xfId="29455"/>
    <cellStyle name="Input 34 3 2 3 6 2" xfId="29456"/>
    <cellStyle name="Input 34 3 2 3 6 3" xfId="29457"/>
    <cellStyle name="Input 34 3 2 3 7" xfId="29458"/>
    <cellStyle name="Input 34 3 2 3 8" xfId="29459"/>
    <cellStyle name="Input 34 3 2 4" xfId="29460"/>
    <cellStyle name="Input 34 3 2 4 2" xfId="29461"/>
    <cellStyle name="Input 34 3 2 4 3" xfId="29462"/>
    <cellStyle name="Input 34 3 2 4 4" xfId="29463"/>
    <cellStyle name="Input 34 3 2 5" xfId="29464"/>
    <cellStyle name="Input 34 3 2 5 2" xfId="29465"/>
    <cellStyle name="Input 34 3 2 5 3" xfId="29466"/>
    <cellStyle name="Input 34 3 2 5 4" xfId="29467"/>
    <cellStyle name="Input 34 3 2 6" xfId="29468"/>
    <cellStyle name="Input 34 3 2 6 2" xfId="29469"/>
    <cellStyle name="Input 34 3 2 6 3" xfId="29470"/>
    <cellStyle name="Input 34 3 2 6 4" xfId="29471"/>
    <cellStyle name="Input 34 3 2 7" xfId="29472"/>
    <cellStyle name="Input 34 3 2 7 2" xfId="29473"/>
    <cellStyle name="Input 34 3 2 7 3" xfId="29474"/>
    <cellStyle name="Input 34 3 2 7 4" xfId="29475"/>
    <cellStyle name="Input 34 3 2 8" xfId="29476"/>
    <cellStyle name="Input 34 3 2 8 2" xfId="29477"/>
    <cellStyle name="Input 34 3 2 8 3" xfId="29478"/>
    <cellStyle name="Input 34 3 2 9" xfId="29479"/>
    <cellStyle name="Input 34 3 3" xfId="29480"/>
    <cellStyle name="Input 34 4" xfId="29481"/>
    <cellStyle name="Input 34 4 10" xfId="29482"/>
    <cellStyle name="Input 34 4 11" xfId="29483"/>
    <cellStyle name="Input 34 4 2" xfId="29484"/>
    <cellStyle name="Input 34 4 2 2" xfId="29485"/>
    <cellStyle name="Input 34 4 2 2 2" xfId="29486"/>
    <cellStyle name="Input 34 4 2 2 3" xfId="29487"/>
    <cellStyle name="Input 34 4 2 2 4" xfId="29488"/>
    <cellStyle name="Input 34 4 2 3" xfId="29489"/>
    <cellStyle name="Input 34 4 2 3 2" xfId="29490"/>
    <cellStyle name="Input 34 4 2 3 3" xfId="29491"/>
    <cellStyle name="Input 34 4 2 3 4" xfId="29492"/>
    <cellStyle name="Input 34 4 2 4" xfId="29493"/>
    <cellStyle name="Input 34 4 2 4 2" xfId="29494"/>
    <cellStyle name="Input 34 4 2 4 3" xfId="29495"/>
    <cellStyle name="Input 34 4 2 4 4" xfId="29496"/>
    <cellStyle name="Input 34 4 2 5" xfId="29497"/>
    <cellStyle name="Input 34 4 2 5 2" xfId="29498"/>
    <cellStyle name="Input 34 4 2 5 3" xfId="29499"/>
    <cellStyle name="Input 34 4 2 5 4" xfId="29500"/>
    <cellStyle name="Input 34 4 2 6" xfId="29501"/>
    <cellStyle name="Input 34 4 2 6 2" xfId="29502"/>
    <cellStyle name="Input 34 4 2 6 3" xfId="29503"/>
    <cellStyle name="Input 34 4 2 7" xfId="29504"/>
    <cellStyle name="Input 34 4 2 8" xfId="29505"/>
    <cellStyle name="Input 34 4 3" xfId="29506"/>
    <cellStyle name="Input 34 4 3 2" xfId="29507"/>
    <cellStyle name="Input 34 4 3 2 2" xfId="29508"/>
    <cellStyle name="Input 34 4 3 2 3" xfId="29509"/>
    <cellStyle name="Input 34 4 3 2 4" xfId="29510"/>
    <cellStyle name="Input 34 4 3 3" xfId="29511"/>
    <cellStyle name="Input 34 4 3 3 2" xfId="29512"/>
    <cellStyle name="Input 34 4 3 3 3" xfId="29513"/>
    <cellStyle name="Input 34 4 3 3 4" xfId="29514"/>
    <cellStyle name="Input 34 4 3 4" xfId="29515"/>
    <cellStyle name="Input 34 4 3 4 2" xfId="29516"/>
    <cellStyle name="Input 34 4 3 4 3" xfId="29517"/>
    <cellStyle name="Input 34 4 3 4 4" xfId="29518"/>
    <cellStyle name="Input 34 4 3 5" xfId="29519"/>
    <cellStyle name="Input 34 4 3 5 2" xfId="29520"/>
    <cellStyle name="Input 34 4 3 5 3" xfId="29521"/>
    <cellStyle name="Input 34 4 3 5 4" xfId="29522"/>
    <cellStyle name="Input 34 4 3 6" xfId="29523"/>
    <cellStyle name="Input 34 4 3 6 2" xfId="29524"/>
    <cellStyle name="Input 34 4 3 6 3" xfId="29525"/>
    <cellStyle name="Input 34 4 3 7" xfId="29526"/>
    <cellStyle name="Input 34 4 3 8" xfId="29527"/>
    <cellStyle name="Input 34 4 4" xfId="29528"/>
    <cellStyle name="Input 34 4 4 2" xfId="29529"/>
    <cellStyle name="Input 34 4 4 3" xfId="29530"/>
    <cellStyle name="Input 34 4 4 4" xfId="29531"/>
    <cellStyle name="Input 34 4 5" xfId="29532"/>
    <cellStyle name="Input 34 4 5 2" xfId="29533"/>
    <cellStyle name="Input 34 4 5 3" xfId="29534"/>
    <cellStyle name="Input 34 4 5 4" xfId="29535"/>
    <cellStyle name="Input 34 4 6" xfId="29536"/>
    <cellStyle name="Input 34 4 6 2" xfId="29537"/>
    <cellStyle name="Input 34 4 6 3" xfId="29538"/>
    <cellStyle name="Input 34 4 6 4" xfId="29539"/>
    <cellStyle name="Input 34 4 7" xfId="29540"/>
    <cellStyle name="Input 34 4 7 2" xfId="29541"/>
    <cellStyle name="Input 34 4 7 3" xfId="29542"/>
    <cellStyle name="Input 34 4 7 4" xfId="29543"/>
    <cellStyle name="Input 34 4 8" xfId="29544"/>
    <cellStyle name="Input 34 4 8 2" xfId="29545"/>
    <cellStyle name="Input 34 4 8 3" xfId="29546"/>
    <cellStyle name="Input 34 4 9" xfId="29547"/>
    <cellStyle name="Input 34 5" xfId="29548"/>
    <cellStyle name="Input 34 5 2" xfId="29549"/>
    <cellStyle name="Input 34 5 2 2" xfId="29550"/>
    <cellStyle name="Input 34 5 2 3" xfId="29551"/>
    <cellStyle name="Input 34 5 3" xfId="29552"/>
    <cellStyle name="Input 34 5 4" xfId="29553"/>
    <cellStyle name="Input 34 5 5" xfId="29554"/>
    <cellStyle name="Input 34 6" xfId="29555"/>
    <cellStyle name="Input 34 6 2" xfId="29556"/>
    <cellStyle name="Input 34 6 2 2" xfId="29557"/>
    <cellStyle name="Input 34 6 2 3" xfId="29558"/>
    <cellStyle name="Input 34 6 3" xfId="29559"/>
    <cellStyle name="Input 34 6 4" xfId="29560"/>
    <cellStyle name="Input 34 6 5" xfId="29561"/>
    <cellStyle name="Input 34 7" xfId="29562"/>
    <cellStyle name="Input 34_Sheet1" xfId="29563"/>
    <cellStyle name="Input 35" xfId="29564"/>
    <cellStyle name="Input 35 2" xfId="29565"/>
    <cellStyle name="Input 35 2 2" xfId="29566"/>
    <cellStyle name="Input 35 2 2 2" xfId="29567"/>
    <cellStyle name="Input 35 2 2 2 10" xfId="29568"/>
    <cellStyle name="Input 35 2 2 2 2" xfId="29569"/>
    <cellStyle name="Input 35 2 2 2 2 2" xfId="29570"/>
    <cellStyle name="Input 35 2 2 2 2 2 2" xfId="29571"/>
    <cellStyle name="Input 35 2 2 2 2 2 3" xfId="29572"/>
    <cellStyle name="Input 35 2 2 2 2 2 4" xfId="29573"/>
    <cellStyle name="Input 35 2 2 2 2 3" xfId="29574"/>
    <cellStyle name="Input 35 2 2 2 2 3 2" xfId="29575"/>
    <cellStyle name="Input 35 2 2 2 2 3 3" xfId="29576"/>
    <cellStyle name="Input 35 2 2 2 2 3 4" xfId="29577"/>
    <cellStyle name="Input 35 2 2 2 2 4" xfId="29578"/>
    <cellStyle name="Input 35 2 2 2 2 4 2" xfId="29579"/>
    <cellStyle name="Input 35 2 2 2 2 4 3" xfId="29580"/>
    <cellStyle name="Input 35 2 2 2 2 4 4" xfId="29581"/>
    <cellStyle name="Input 35 2 2 2 2 5" xfId="29582"/>
    <cellStyle name="Input 35 2 2 2 2 5 2" xfId="29583"/>
    <cellStyle name="Input 35 2 2 2 2 5 3" xfId="29584"/>
    <cellStyle name="Input 35 2 2 2 2 5 4" xfId="29585"/>
    <cellStyle name="Input 35 2 2 2 2 6" xfId="29586"/>
    <cellStyle name="Input 35 2 2 2 2 6 2" xfId="29587"/>
    <cellStyle name="Input 35 2 2 2 2 6 3" xfId="29588"/>
    <cellStyle name="Input 35 2 2 2 2 7" xfId="29589"/>
    <cellStyle name="Input 35 2 2 2 2 8" xfId="29590"/>
    <cellStyle name="Input 35 2 2 2 3" xfId="29591"/>
    <cellStyle name="Input 35 2 2 2 3 2" xfId="29592"/>
    <cellStyle name="Input 35 2 2 2 3 2 2" xfId="29593"/>
    <cellStyle name="Input 35 2 2 2 3 2 3" xfId="29594"/>
    <cellStyle name="Input 35 2 2 2 3 2 4" xfId="29595"/>
    <cellStyle name="Input 35 2 2 2 3 3" xfId="29596"/>
    <cellStyle name="Input 35 2 2 2 3 3 2" xfId="29597"/>
    <cellStyle name="Input 35 2 2 2 3 3 3" xfId="29598"/>
    <cellStyle name="Input 35 2 2 2 3 3 4" xfId="29599"/>
    <cellStyle name="Input 35 2 2 2 3 4" xfId="29600"/>
    <cellStyle name="Input 35 2 2 2 3 4 2" xfId="29601"/>
    <cellStyle name="Input 35 2 2 2 3 4 3" xfId="29602"/>
    <cellStyle name="Input 35 2 2 2 3 4 4" xfId="29603"/>
    <cellStyle name="Input 35 2 2 2 3 5" xfId="29604"/>
    <cellStyle name="Input 35 2 2 2 3 5 2" xfId="29605"/>
    <cellStyle name="Input 35 2 2 2 3 5 3" xfId="29606"/>
    <cellStyle name="Input 35 2 2 2 3 5 4" xfId="29607"/>
    <cellStyle name="Input 35 2 2 2 3 6" xfId="29608"/>
    <cellStyle name="Input 35 2 2 2 3 6 2" xfId="29609"/>
    <cellStyle name="Input 35 2 2 2 3 6 3" xfId="29610"/>
    <cellStyle name="Input 35 2 2 2 3 7" xfId="29611"/>
    <cellStyle name="Input 35 2 2 2 3 8" xfId="29612"/>
    <cellStyle name="Input 35 2 2 2 4" xfId="29613"/>
    <cellStyle name="Input 35 2 2 2 4 2" xfId="29614"/>
    <cellStyle name="Input 35 2 2 2 4 3" xfId="29615"/>
    <cellStyle name="Input 35 2 2 2 4 4" xfId="29616"/>
    <cellStyle name="Input 35 2 2 2 5" xfId="29617"/>
    <cellStyle name="Input 35 2 2 2 5 2" xfId="29618"/>
    <cellStyle name="Input 35 2 2 2 5 3" xfId="29619"/>
    <cellStyle name="Input 35 2 2 2 5 4" xfId="29620"/>
    <cellStyle name="Input 35 2 2 2 6" xfId="29621"/>
    <cellStyle name="Input 35 2 2 2 6 2" xfId="29622"/>
    <cellStyle name="Input 35 2 2 2 6 3" xfId="29623"/>
    <cellStyle name="Input 35 2 2 2 6 4" xfId="29624"/>
    <cellStyle name="Input 35 2 2 2 7" xfId="29625"/>
    <cellStyle name="Input 35 2 2 2 7 2" xfId="29626"/>
    <cellStyle name="Input 35 2 2 2 7 3" xfId="29627"/>
    <cellStyle name="Input 35 2 2 2 7 4" xfId="29628"/>
    <cellStyle name="Input 35 2 2 2 8" xfId="29629"/>
    <cellStyle name="Input 35 2 2 2 8 2" xfId="29630"/>
    <cellStyle name="Input 35 2 2 2 8 3" xfId="29631"/>
    <cellStyle name="Input 35 2 2 2 9" xfId="29632"/>
    <cellStyle name="Input 35 2 2 3" xfId="29633"/>
    <cellStyle name="Input 35 2 3" xfId="29634"/>
    <cellStyle name="Input 35 2 3 10" xfId="29635"/>
    <cellStyle name="Input 35 2 3 2" xfId="29636"/>
    <cellStyle name="Input 35 2 3 2 2" xfId="29637"/>
    <cellStyle name="Input 35 2 3 2 2 2" xfId="29638"/>
    <cellStyle name="Input 35 2 3 2 2 3" xfId="29639"/>
    <cellStyle name="Input 35 2 3 2 2 4" xfId="29640"/>
    <cellStyle name="Input 35 2 3 2 3" xfId="29641"/>
    <cellStyle name="Input 35 2 3 2 3 2" xfId="29642"/>
    <cellStyle name="Input 35 2 3 2 3 3" xfId="29643"/>
    <cellStyle name="Input 35 2 3 2 3 4" xfId="29644"/>
    <cellStyle name="Input 35 2 3 2 4" xfId="29645"/>
    <cellStyle name="Input 35 2 3 2 4 2" xfId="29646"/>
    <cellStyle name="Input 35 2 3 2 4 3" xfId="29647"/>
    <cellStyle name="Input 35 2 3 2 4 4" xfId="29648"/>
    <cellStyle name="Input 35 2 3 2 5" xfId="29649"/>
    <cellStyle name="Input 35 2 3 2 5 2" xfId="29650"/>
    <cellStyle name="Input 35 2 3 2 5 3" xfId="29651"/>
    <cellStyle name="Input 35 2 3 2 5 4" xfId="29652"/>
    <cellStyle name="Input 35 2 3 2 6" xfId="29653"/>
    <cellStyle name="Input 35 2 3 2 6 2" xfId="29654"/>
    <cellStyle name="Input 35 2 3 2 6 3" xfId="29655"/>
    <cellStyle name="Input 35 2 3 2 7" xfId="29656"/>
    <cellStyle name="Input 35 2 3 2 8" xfId="29657"/>
    <cellStyle name="Input 35 2 3 3" xfId="29658"/>
    <cellStyle name="Input 35 2 3 3 2" xfId="29659"/>
    <cellStyle name="Input 35 2 3 3 2 2" xfId="29660"/>
    <cellStyle name="Input 35 2 3 3 2 3" xfId="29661"/>
    <cellStyle name="Input 35 2 3 3 2 4" xfId="29662"/>
    <cellStyle name="Input 35 2 3 3 3" xfId="29663"/>
    <cellStyle name="Input 35 2 3 3 3 2" xfId="29664"/>
    <cellStyle name="Input 35 2 3 3 3 3" xfId="29665"/>
    <cellStyle name="Input 35 2 3 3 3 4" xfId="29666"/>
    <cellStyle name="Input 35 2 3 3 4" xfId="29667"/>
    <cellStyle name="Input 35 2 3 3 4 2" xfId="29668"/>
    <cellStyle name="Input 35 2 3 3 4 3" xfId="29669"/>
    <cellStyle name="Input 35 2 3 3 4 4" xfId="29670"/>
    <cellStyle name="Input 35 2 3 3 5" xfId="29671"/>
    <cellStyle name="Input 35 2 3 3 5 2" xfId="29672"/>
    <cellStyle name="Input 35 2 3 3 5 3" xfId="29673"/>
    <cellStyle name="Input 35 2 3 3 5 4" xfId="29674"/>
    <cellStyle name="Input 35 2 3 3 6" xfId="29675"/>
    <cellStyle name="Input 35 2 3 3 6 2" xfId="29676"/>
    <cellStyle name="Input 35 2 3 3 6 3" xfId="29677"/>
    <cellStyle name="Input 35 2 3 3 7" xfId="29678"/>
    <cellStyle name="Input 35 2 3 3 8" xfId="29679"/>
    <cellStyle name="Input 35 2 3 4" xfId="29680"/>
    <cellStyle name="Input 35 2 3 4 2" xfId="29681"/>
    <cellStyle name="Input 35 2 3 4 3" xfId="29682"/>
    <cellStyle name="Input 35 2 3 4 4" xfId="29683"/>
    <cellStyle name="Input 35 2 3 5" xfId="29684"/>
    <cellStyle name="Input 35 2 3 5 2" xfId="29685"/>
    <cellStyle name="Input 35 2 3 5 3" xfId="29686"/>
    <cellStyle name="Input 35 2 3 5 4" xfId="29687"/>
    <cellStyle name="Input 35 2 3 6" xfId="29688"/>
    <cellStyle name="Input 35 2 3 6 2" xfId="29689"/>
    <cellStyle name="Input 35 2 3 6 3" xfId="29690"/>
    <cellStyle name="Input 35 2 3 6 4" xfId="29691"/>
    <cellStyle name="Input 35 2 3 7" xfId="29692"/>
    <cellStyle name="Input 35 2 3 7 2" xfId="29693"/>
    <cellStyle name="Input 35 2 3 7 3" xfId="29694"/>
    <cellStyle name="Input 35 2 3 7 4" xfId="29695"/>
    <cellStyle name="Input 35 2 3 8" xfId="29696"/>
    <cellStyle name="Input 35 2 3 8 2" xfId="29697"/>
    <cellStyle name="Input 35 2 3 8 3" xfId="29698"/>
    <cellStyle name="Input 35 2 3 9" xfId="29699"/>
    <cellStyle name="Input 35 2 4" xfId="29700"/>
    <cellStyle name="Input 35 2_Sheet1" xfId="29701"/>
    <cellStyle name="Input 35 3" xfId="29702"/>
    <cellStyle name="Input 35 3 2" xfId="29703"/>
    <cellStyle name="Input 35 3 2 10" xfId="29704"/>
    <cellStyle name="Input 35 3 2 2" xfId="29705"/>
    <cellStyle name="Input 35 3 2 2 2" xfId="29706"/>
    <cellStyle name="Input 35 3 2 2 2 2" xfId="29707"/>
    <cellStyle name="Input 35 3 2 2 2 3" xfId="29708"/>
    <cellStyle name="Input 35 3 2 2 2 4" xfId="29709"/>
    <cellStyle name="Input 35 3 2 2 3" xfId="29710"/>
    <cellStyle name="Input 35 3 2 2 3 2" xfId="29711"/>
    <cellStyle name="Input 35 3 2 2 3 3" xfId="29712"/>
    <cellStyle name="Input 35 3 2 2 3 4" xfId="29713"/>
    <cellStyle name="Input 35 3 2 2 4" xfId="29714"/>
    <cellStyle name="Input 35 3 2 2 4 2" xfId="29715"/>
    <cellStyle name="Input 35 3 2 2 4 3" xfId="29716"/>
    <cellStyle name="Input 35 3 2 2 4 4" xfId="29717"/>
    <cellStyle name="Input 35 3 2 2 5" xfId="29718"/>
    <cellStyle name="Input 35 3 2 2 5 2" xfId="29719"/>
    <cellStyle name="Input 35 3 2 2 5 3" xfId="29720"/>
    <cellStyle name="Input 35 3 2 2 5 4" xfId="29721"/>
    <cellStyle name="Input 35 3 2 2 6" xfId="29722"/>
    <cellStyle name="Input 35 3 2 2 6 2" xfId="29723"/>
    <cellStyle name="Input 35 3 2 2 6 3" xfId="29724"/>
    <cellStyle name="Input 35 3 2 2 7" xfId="29725"/>
    <cellStyle name="Input 35 3 2 2 8" xfId="29726"/>
    <cellStyle name="Input 35 3 2 3" xfId="29727"/>
    <cellStyle name="Input 35 3 2 3 2" xfId="29728"/>
    <cellStyle name="Input 35 3 2 3 2 2" xfId="29729"/>
    <cellStyle name="Input 35 3 2 3 2 3" xfId="29730"/>
    <cellStyle name="Input 35 3 2 3 2 4" xfId="29731"/>
    <cellStyle name="Input 35 3 2 3 3" xfId="29732"/>
    <cellStyle name="Input 35 3 2 3 3 2" xfId="29733"/>
    <cellStyle name="Input 35 3 2 3 3 3" xfId="29734"/>
    <cellStyle name="Input 35 3 2 3 3 4" xfId="29735"/>
    <cellStyle name="Input 35 3 2 3 4" xfId="29736"/>
    <cellStyle name="Input 35 3 2 3 4 2" xfId="29737"/>
    <cellStyle name="Input 35 3 2 3 4 3" xfId="29738"/>
    <cellStyle name="Input 35 3 2 3 4 4" xfId="29739"/>
    <cellStyle name="Input 35 3 2 3 5" xfId="29740"/>
    <cellStyle name="Input 35 3 2 3 5 2" xfId="29741"/>
    <cellStyle name="Input 35 3 2 3 5 3" xfId="29742"/>
    <cellStyle name="Input 35 3 2 3 5 4" xfId="29743"/>
    <cellStyle name="Input 35 3 2 3 6" xfId="29744"/>
    <cellStyle name="Input 35 3 2 3 6 2" xfId="29745"/>
    <cellStyle name="Input 35 3 2 3 6 3" xfId="29746"/>
    <cellStyle name="Input 35 3 2 3 7" xfId="29747"/>
    <cellStyle name="Input 35 3 2 3 8" xfId="29748"/>
    <cellStyle name="Input 35 3 2 4" xfId="29749"/>
    <cellStyle name="Input 35 3 2 4 2" xfId="29750"/>
    <cellStyle name="Input 35 3 2 4 3" xfId="29751"/>
    <cellStyle name="Input 35 3 2 4 4" xfId="29752"/>
    <cellStyle name="Input 35 3 2 5" xfId="29753"/>
    <cellStyle name="Input 35 3 2 5 2" xfId="29754"/>
    <cellStyle name="Input 35 3 2 5 3" xfId="29755"/>
    <cellStyle name="Input 35 3 2 5 4" xfId="29756"/>
    <cellStyle name="Input 35 3 2 6" xfId="29757"/>
    <cellStyle name="Input 35 3 2 6 2" xfId="29758"/>
    <cellStyle name="Input 35 3 2 6 3" xfId="29759"/>
    <cellStyle name="Input 35 3 2 6 4" xfId="29760"/>
    <cellStyle name="Input 35 3 2 7" xfId="29761"/>
    <cellStyle name="Input 35 3 2 7 2" xfId="29762"/>
    <cellStyle name="Input 35 3 2 7 3" xfId="29763"/>
    <cellStyle name="Input 35 3 2 7 4" xfId="29764"/>
    <cellStyle name="Input 35 3 2 8" xfId="29765"/>
    <cellStyle name="Input 35 3 2 8 2" xfId="29766"/>
    <cellStyle name="Input 35 3 2 8 3" xfId="29767"/>
    <cellStyle name="Input 35 3 2 9" xfId="29768"/>
    <cellStyle name="Input 35 3 3" xfId="29769"/>
    <cellStyle name="Input 35 4" xfId="29770"/>
    <cellStyle name="Input 35 4 10" xfId="29771"/>
    <cellStyle name="Input 35 4 11" xfId="29772"/>
    <cellStyle name="Input 35 4 2" xfId="29773"/>
    <cellStyle name="Input 35 4 2 2" xfId="29774"/>
    <cellStyle name="Input 35 4 2 2 2" xfId="29775"/>
    <cellStyle name="Input 35 4 2 2 3" xfId="29776"/>
    <cellStyle name="Input 35 4 2 2 4" xfId="29777"/>
    <cellStyle name="Input 35 4 2 3" xfId="29778"/>
    <cellStyle name="Input 35 4 2 3 2" xfId="29779"/>
    <cellStyle name="Input 35 4 2 3 3" xfId="29780"/>
    <cellStyle name="Input 35 4 2 3 4" xfId="29781"/>
    <cellStyle name="Input 35 4 2 4" xfId="29782"/>
    <cellStyle name="Input 35 4 2 4 2" xfId="29783"/>
    <cellStyle name="Input 35 4 2 4 3" xfId="29784"/>
    <cellStyle name="Input 35 4 2 4 4" xfId="29785"/>
    <cellStyle name="Input 35 4 2 5" xfId="29786"/>
    <cellStyle name="Input 35 4 2 5 2" xfId="29787"/>
    <cellStyle name="Input 35 4 2 5 3" xfId="29788"/>
    <cellStyle name="Input 35 4 2 5 4" xfId="29789"/>
    <cellStyle name="Input 35 4 2 6" xfId="29790"/>
    <cellStyle name="Input 35 4 2 6 2" xfId="29791"/>
    <cellStyle name="Input 35 4 2 6 3" xfId="29792"/>
    <cellStyle name="Input 35 4 2 7" xfId="29793"/>
    <cellStyle name="Input 35 4 2 8" xfId="29794"/>
    <cellStyle name="Input 35 4 3" xfId="29795"/>
    <cellStyle name="Input 35 4 3 2" xfId="29796"/>
    <cellStyle name="Input 35 4 3 2 2" xfId="29797"/>
    <cellStyle name="Input 35 4 3 2 3" xfId="29798"/>
    <cellStyle name="Input 35 4 3 2 4" xfId="29799"/>
    <cellStyle name="Input 35 4 3 3" xfId="29800"/>
    <cellStyle name="Input 35 4 3 3 2" xfId="29801"/>
    <cellStyle name="Input 35 4 3 3 3" xfId="29802"/>
    <cellStyle name="Input 35 4 3 3 4" xfId="29803"/>
    <cellStyle name="Input 35 4 3 4" xfId="29804"/>
    <cellStyle name="Input 35 4 3 4 2" xfId="29805"/>
    <cellStyle name="Input 35 4 3 4 3" xfId="29806"/>
    <cellStyle name="Input 35 4 3 4 4" xfId="29807"/>
    <cellStyle name="Input 35 4 3 5" xfId="29808"/>
    <cellStyle name="Input 35 4 3 5 2" xfId="29809"/>
    <cellStyle name="Input 35 4 3 5 3" xfId="29810"/>
    <cellStyle name="Input 35 4 3 5 4" xfId="29811"/>
    <cellStyle name="Input 35 4 3 6" xfId="29812"/>
    <cellStyle name="Input 35 4 3 6 2" xfId="29813"/>
    <cellStyle name="Input 35 4 3 6 3" xfId="29814"/>
    <cellStyle name="Input 35 4 3 7" xfId="29815"/>
    <cellStyle name="Input 35 4 3 8" xfId="29816"/>
    <cellStyle name="Input 35 4 4" xfId="29817"/>
    <cellStyle name="Input 35 4 4 2" xfId="29818"/>
    <cellStyle name="Input 35 4 4 3" xfId="29819"/>
    <cellStyle name="Input 35 4 4 4" xfId="29820"/>
    <cellStyle name="Input 35 4 5" xfId="29821"/>
    <cellStyle name="Input 35 4 5 2" xfId="29822"/>
    <cellStyle name="Input 35 4 5 3" xfId="29823"/>
    <cellStyle name="Input 35 4 5 4" xfId="29824"/>
    <cellStyle name="Input 35 4 6" xfId="29825"/>
    <cellStyle name="Input 35 4 6 2" xfId="29826"/>
    <cellStyle name="Input 35 4 6 3" xfId="29827"/>
    <cellStyle name="Input 35 4 6 4" xfId="29828"/>
    <cellStyle name="Input 35 4 7" xfId="29829"/>
    <cellStyle name="Input 35 4 7 2" xfId="29830"/>
    <cellStyle name="Input 35 4 7 3" xfId="29831"/>
    <cellStyle name="Input 35 4 7 4" xfId="29832"/>
    <cellStyle name="Input 35 4 8" xfId="29833"/>
    <cellStyle name="Input 35 4 8 2" xfId="29834"/>
    <cellStyle name="Input 35 4 8 3" xfId="29835"/>
    <cellStyle name="Input 35 4 9" xfId="29836"/>
    <cellStyle name="Input 35 5" xfId="29837"/>
    <cellStyle name="Input 35 5 2" xfId="29838"/>
    <cellStyle name="Input 35 5 2 2" xfId="29839"/>
    <cellStyle name="Input 35 5 2 3" xfId="29840"/>
    <cellStyle name="Input 35 5 3" xfId="29841"/>
    <cellStyle name="Input 35 5 4" xfId="29842"/>
    <cellStyle name="Input 35 5 5" xfId="29843"/>
    <cellStyle name="Input 35 6" xfId="29844"/>
    <cellStyle name="Input 35 6 2" xfId="29845"/>
    <cellStyle name="Input 35 6 2 2" xfId="29846"/>
    <cellStyle name="Input 35 6 2 3" xfId="29847"/>
    <cellStyle name="Input 35 6 3" xfId="29848"/>
    <cellStyle name="Input 35 6 4" xfId="29849"/>
    <cellStyle name="Input 35 6 5" xfId="29850"/>
    <cellStyle name="Input 35 7" xfId="29851"/>
    <cellStyle name="Input 35_Sheet1" xfId="29852"/>
    <cellStyle name="Input 36" xfId="29853"/>
    <cellStyle name="Input 36 2" xfId="29854"/>
    <cellStyle name="Input 36 2 10" xfId="29855"/>
    <cellStyle name="Input 36 2 11" xfId="29856"/>
    <cellStyle name="Input 36 2 2" xfId="29857"/>
    <cellStyle name="Input 36 2 2 2" xfId="29858"/>
    <cellStyle name="Input 36 2 2 2 2" xfId="29859"/>
    <cellStyle name="Input 36 2 2 2 3" xfId="29860"/>
    <cellStyle name="Input 36 2 2 2 4" xfId="29861"/>
    <cellStyle name="Input 36 2 2 3" xfId="29862"/>
    <cellStyle name="Input 36 2 2 3 2" xfId="29863"/>
    <cellStyle name="Input 36 2 2 3 3" xfId="29864"/>
    <cellStyle name="Input 36 2 2 3 4" xfId="29865"/>
    <cellStyle name="Input 36 2 2 4" xfId="29866"/>
    <cellStyle name="Input 36 2 2 4 2" xfId="29867"/>
    <cellStyle name="Input 36 2 2 4 3" xfId="29868"/>
    <cellStyle name="Input 36 2 2 4 4" xfId="29869"/>
    <cellStyle name="Input 36 2 2 5" xfId="29870"/>
    <cellStyle name="Input 36 2 2 5 2" xfId="29871"/>
    <cellStyle name="Input 36 2 2 5 3" xfId="29872"/>
    <cellStyle name="Input 36 2 2 5 4" xfId="29873"/>
    <cellStyle name="Input 36 2 2 6" xfId="29874"/>
    <cellStyle name="Input 36 2 2 6 2" xfId="29875"/>
    <cellStyle name="Input 36 2 2 6 3" xfId="29876"/>
    <cellStyle name="Input 36 2 2 7" xfId="29877"/>
    <cellStyle name="Input 36 2 2 8" xfId="29878"/>
    <cellStyle name="Input 36 2 3" xfId="29879"/>
    <cellStyle name="Input 36 2 3 2" xfId="29880"/>
    <cellStyle name="Input 36 2 3 2 2" xfId="29881"/>
    <cellStyle name="Input 36 2 3 2 3" xfId="29882"/>
    <cellStyle name="Input 36 2 3 2 4" xfId="29883"/>
    <cellStyle name="Input 36 2 3 3" xfId="29884"/>
    <cellStyle name="Input 36 2 3 3 2" xfId="29885"/>
    <cellStyle name="Input 36 2 3 3 3" xfId="29886"/>
    <cellStyle name="Input 36 2 3 3 4" xfId="29887"/>
    <cellStyle name="Input 36 2 3 4" xfId="29888"/>
    <cellStyle name="Input 36 2 3 4 2" xfId="29889"/>
    <cellStyle name="Input 36 2 3 4 3" xfId="29890"/>
    <cellStyle name="Input 36 2 3 4 4" xfId="29891"/>
    <cellStyle name="Input 36 2 3 5" xfId="29892"/>
    <cellStyle name="Input 36 2 3 5 2" xfId="29893"/>
    <cellStyle name="Input 36 2 3 5 3" xfId="29894"/>
    <cellStyle name="Input 36 2 3 5 4" xfId="29895"/>
    <cellStyle name="Input 36 2 3 6" xfId="29896"/>
    <cellStyle name="Input 36 2 3 6 2" xfId="29897"/>
    <cellStyle name="Input 36 2 3 6 3" xfId="29898"/>
    <cellStyle name="Input 36 2 3 7" xfId="29899"/>
    <cellStyle name="Input 36 2 3 8" xfId="29900"/>
    <cellStyle name="Input 36 2 4" xfId="29901"/>
    <cellStyle name="Input 36 2 4 2" xfId="29902"/>
    <cellStyle name="Input 36 2 4 3" xfId="29903"/>
    <cellStyle name="Input 36 2 4 4" xfId="29904"/>
    <cellStyle name="Input 36 2 5" xfId="29905"/>
    <cellStyle name="Input 36 2 5 2" xfId="29906"/>
    <cellStyle name="Input 36 2 5 3" xfId="29907"/>
    <cellStyle name="Input 36 2 5 4" xfId="29908"/>
    <cellStyle name="Input 36 2 6" xfId="29909"/>
    <cellStyle name="Input 36 2 6 2" xfId="29910"/>
    <cellStyle name="Input 36 2 6 3" xfId="29911"/>
    <cellStyle name="Input 36 2 6 4" xfId="29912"/>
    <cellStyle name="Input 36 2 7" xfId="29913"/>
    <cellStyle name="Input 36 2 7 2" xfId="29914"/>
    <cellStyle name="Input 36 2 7 3" xfId="29915"/>
    <cellStyle name="Input 36 2 7 4" xfId="29916"/>
    <cellStyle name="Input 36 2 8" xfId="29917"/>
    <cellStyle name="Input 36 2 8 2" xfId="29918"/>
    <cellStyle name="Input 36 2 8 3" xfId="29919"/>
    <cellStyle name="Input 36 2 9" xfId="29920"/>
    <cellStyle name="Input 36 3" xfId="29921"/>
    <cellStyle name="Input 36 3 2" xfId="29922"/>
    <cellStyle name="Input 36 3 2 2" xfId="29923"/>
    <cellStyle name="Input 36 3 2 3" xfId="29924"/>
    <cellStyle name="Input 36 3 3" xfId="29925"/>
    <cellStyle name="Input 36 3 4" xfId="29926"/>
    <cellStyle name="Input 36 3 5" xfId="29927"/>
    <cellStyle name="Input 36 4" xfId="29928"/>
    <cellStyle name="Input 37" xfId="29929"/>
    <cellStyle name="Input 37 2" xfId="29930"/>
    <cellStyle name="Input 37 2 10" xfId="29931"/>
    <cellStyle name="Input 37 2 2" xfId="29932"/>
    <cellStyle name="Input 37 2 2 2" xfId="29933"/>
    <cellStyle name="Input 37 2 2 2 2" xfId="29934"/>
    <cellStyle name="Input 37 2 2 2 3" xfId="29935"/>
    <cellStyle name="Input 37 2 2 2 4" xfId="29936"/>
    <cellStyle name="Input 37 2 2 3" xfId="29937"/>
    <cellStyle name="Input 37 2 2 3 2" xfId="29938"/>
    <cellStyle name="Input 37 2 2 3 3" xfId="29939"/>
    <cellStyle name="Input 37 2 2 3 4" xfId="29940"/>
    <cellStyle name="Input 37 2 2 4" xfId="29941"/>
    <cellStyle name="Input 37 2 2 4 2" xfId="29942"/>
    <cellStyle name="Input 37 2 2 4 3" xfId="29943"/>
    <cellStyle name="Input 37 2 2 4 4" xfId="29944"/>
    <cellStyle name="Input 37 2 2 5" xfId="29945"/>
    <cellStyle name="Input 37 2 2 5 2" xfId="29946"/>
    <cellStyle name="Input 37 2 2 5 3" xfId="29947"/>
    <cellStyle name="Input 37 2 2 5 4" xfId="29948"/>
    <cellStyle name="Input 37 2 2 6" xfId="29949"/>
    <cellStyle name="Input 37 2 2 6 2" xfId="29950"/>
    <cellStyle name="Input 37 2 2 6 3" xfId="29951"/>
    <cellStyle name="Input 37 2 2 7" xfId="29952"/>
    <cellStyle name="Input 37 2 2 8" xfId="29953"/>
    <cellStyle name="Input 37 2 3" xfId="29954"/>
    <cellStyle name="Input 37 2 3 2" xfId="29955"/>
    <cellStyle name="Input 37 2 3 2 2" xfId="29956"/>
    <cellStyle name="Input 37 2 3 2 3" xfId="29957"/>
    <cellStyle name="Input 37 2 3 2 4" xfId="29958"/>
    <cellStyle name="Input 37 2 3 3" xfId="29959"/>
    <cellStyle name="Input 37 2 3 3 2" xfId="29960"/>
    <cellStyle name="Input 37 2 3 3 3" xfId="29961"/>
    <cellStyle name="Input 37 2 3 3 4" xfId="29962"/>
    <cellStyle name="Input 37 2 3 4" xfId="29963"/>
    <cellStyle name="Input 37 2 3 4 2" xfId="29964"/>
    <cellStyle name="Input 37 2 3 4 3" xfId="29965"/>
    <cellStyle name="Input 37 2 3 4 4" xfId="29966"/>
    <cellStyle name="Input 37 2 3 5" xfId="29967"/>
    <cellStyle name="Input 37 2 3 5 2" xfId="29968"/>
    <cellStyle name="Input 37 2 3 5 3" xfId="29969"/>
    <cellStyle name="Input 37 2 3 5 4" xfId="29970"/>
    <cellStyle name="Input 37 2 3 6" xfId="29971"/>
    <cellStyle name="Input 37 2 3 6 2" xfId="29972"/>
    <cellStyle name="Input 37 2 3 6 3" xfId="29973"/>
    <cellStyle name="Input 37 2 3 7" xfId="29974"/>
    <cellStyle name="Input 37 2 3 8" xfId="29975"/>
    <cellStyle name="Input 37 2 4" xfId="29976"/>
    <cellStyle name="Input 37 2 4 2" xfId="29977"/>
    <cellStyle name="Input 37 2 4 3" xfId="29978"/>
    <cellStyle name="Input 37 2 4 4" xfId="29979"/>
    <cellStyle name="Input 37 2 5" xfId="29980"/>
    <cellStyle name="Input 37 2 5 2" xfId="29981"/>
    <cellStyle name="Input 37 2 5 3" xfId="29982"/>
    <cellStyle name="Input 37 2 5 4" xfId="29983"/>
    <cellStyle name="Input 37 2 6" xfId="29984"/>
    <cellStyle name="Input 37 2 6 2" xfId="29985"/>
    <cellStyle name="Input 37 2 6 3" xfId="29986"/>
    <cellStyle name="Input 37 2 6 4" xfId="29987"/>
    <cellStyle name="Input 37 2 7" xfId="29988"/>
    <cellStyle name="Input 37 2 7 2" xfId="29989"/>
    <cellStyle name="Input 37 2 7 3" xfId="29990"/>
    <cellStyle name="Input 37 2 7 4" xfId="29991"/>
    <cellStyle name="Input 37 2 8" xfId="29992"/>
    <cellStyle name="Input 37 2 8 2" xfId="29993"/>
    <cellStyle name="Input 37 2 8 3" xfId="29994"/>
    <cellStyle name="Input 37 2 9" xfId="29995"/>
    <cellStyle name="Input 37 3" xfId="29996"/>
    <cellStyle name="Input 38" xfId="29997"/>
    <cellStyle name="Input 38 2" xfId="29998"/>
    <cellStyle name="Input 38 2 10" xfId="29999"/>
    <cellStyle name="Input 38 2 2" xfId="30000"/>
    <cellStyle name="Input 38 2 2 2" xfId="30001"/>
    <cellStyle name="Input 38 2 2 2 2" xfId="30002"/>
    <cellStyle name="Input 38 2 2 2 3" xfId="30003"/>
    <cellStyle name="Input 38 2 2 2 4" xfId="30004"/>
    <cellStyle name="Input 38 2 2 3" xfId="30005"/>
    <cellStyle name="Input 38 2 2 3 2" xfId="30006"/>
    <cellStyle name="Input 38 2 2 3 3" xfId="30007"/>
    <cellStyle name="Input 38 2 2 3 4" xfId="30008"/>
    <cellStyle name="Input 38 2 2 4" xfId="30009"/>
    <cellStyle name="Input 38 2 2 4 2" xfId="30010"/>
    <cellStyle name="Input 38 2 2 4 3" xfId="30011"/>
    <cellStyle name="Input 38 2 2 4 4" xfId="30012"/>
    <cellStyle name="Input 38 2 2 5" xfId="30013"/>
    <cellStyle name="Input 38 2 2 5 2" xfId="30014"/>
    <cellStyle name="Input 38 2 2 5 3" xfId="30015"/>
    <cellStyle name="Input 38 2 2 5 4" xfId="30016"/>
    <cellStyle name="Input 38 2 2 6" xfId="30017"/>
    <cellStyle name="Input 38 2 2 6 2" xfId="30018"/>
    <cellStyle name="Input 38 2 2 6 3" xfId="30019"/>
    <cellStyle name="Input 38 2 2 7" xfId="30020"/>
    <cellStyle name="Input 38 2 2 8" xfId="30021"/>
    <cellStyle name="Input 38 2 3" xfId="30022"/>
    <cellStyle name="Input 38 2 3 2" xfId="30023"/>
    <cellStyle name="Input 38 2 3 2 2" xfId="30024"/>
    <cellStyle name="Input 38 2 3 2 3" xfId="30025"/>
    <cellStyle name="Input 38 2 3 2 4" xfId="30026"/>
    <cellStyle name="Input 38 2 3 3" xfId="30027"/>
    <cellStyle name="Input 38 2 3 3 2" xfId="30028"/>
    <cellStyle name="Input 38 2 3 3 3" xfId="30029"/>
    <cellStyle name="Input 38 2 3 3 4" xfId="30030"/>
    <cellStyle name="Input 38 2 3 4" xfId="30031"/>
    <cellStyle name="Input 38 2 3 4 2" xfId="30032"/>
    <cellStyle name="Input 38 2 3 4 3" xfId="30033"/>
    <cellStyle name="Input 38 2 3 4 4" xfId="30034"/>
    <cellStyle name="Input 38 2 3 5" xfId="30035"/>
    <cellStyle name="Input 38 2 3 5 2" xfId="30036"/>
    <cellStyle name="Input 38 2 3 5 3" xfId="30037"/>
    <cellStyle name="Input 38 2 3 5 4" xfId="30038"/>
    <cellStyle name="Input 38 2 3 6" xfId="30039"/>
    <cellStyle name="Input 38 2 3 6 2" xfId="30040"/>
    <cellStyle name="Input 38 2 3 6 3" xfId="30041"/>
    <cellStyle name="Input 38 2 3 7" xfId="30042"/>
    <cellStyle name="Input 38 2 3 8" xfId="30043"/>
    <cellStyle name="Input 38 2 4" xfId="30044"/>
    <cellStyle name="Input 38 2 4 2" xfId="30045"/>
    <cellStyle name="Input 38 2 4 3" xfId="30046"/>
    <cellStyle name="Input 38 2 4 4" xfId="30047"/>
    <cellStyle name="Input 38 2 5" xfId="30048"/>
    <cellStyle name="Input 38 2 5 2" xfId="30049"/>
    <cellStyle name="Input 38 2 5 3" xfId="30050"/>
    <cellStyle name="Input 38 2 5 4" xfId="30051"/>
    <cellStyle name="Input 38 2 6" xfId="30052"/>
    <cellStyle name="Input 38 2 6 2" xfId="30053"/>
    <cellStyle name="Input 38 2 6 3" xfId="30054"/>
    <cellStyle name="Input 38 2 6 4" xfId="30055"/>
    <cellStyle name="Input 38 2 7" xfId="30056"/>
    <cellStyle name="Input 38 2 7 2" xfId="30057"/>
    <cellStyle name="Input 38 2 7 3" xfId="30058"/>
    <cellStyle name="Input 38 2 7 4" xfId="30059"/>
    <cellStyle name="Input 38 2 8" xfId="30060"/>
    <cellStyle name="Input 38 2 8 2" xfId="30061"/>
    <cellStyle name="Input 38 2 8 3" xfId="30062"/>
    <cellStyle name="Input 38 2 9" xfId="30063"/>
    <cellStyle name="Input 38 3" xfId="30064"/>
    <cellStyle name="Input 39" xfId="30065"/>
    <cellStyle name="Input 39 2" xfId="30066"/>
    <cellStyle name="Input 39 2 10" xfId="30067"/>
    <cellStyle name="Input 39 2 11" xfId="30068"/>
    <cellStyle name="Input 39 2 2" xfId="30069"/>
    <cellStyle name="Input 39 2 2 2" xfId="30070"/>
    <cellStyle name="Input 39 2 2 2 2" xfId="30071"/>
    <cellStyle name="Input 39 2 2 2 3" xfId="30072"/>
    <cellStyle name="Input 39 2 2 2 4" xfId="30073"/>
    <cellStyle name="Input 39 2 2 3" xfId="30074"/>
    <cellStyle name="Input 39 2 2 3 2" xfId="30075"/>
    <cellStyle name="Input 39 2 2 3 3" xfId="30076"/>
    <cellStyle name="Input 39 2 2 3 4" xfId="30077"/>
    <cellStyle name="Input 39 2 2 4" xfId="30078"/>
    <cellStyle name="Input 39 2 2 4 2" xfId="30079"/>
    <cellStyle name="Input 39 2 2 4 3" xfId="30080"/>
    <cellStyle name="Input 39 2 2 4 4" xfId="30081"/>
    <cellStyle name="Input 39 2 2 5" xfId="30082"/>
    <cellStyle name="Input 39 2 2 5 2" xfId="30083"/>
    <cellStyle name="Input 39 2 2 5 3" xfId="30084"/>
    <cellStyle name="Input 39 2 2 5 4" xfId="30085"/>
    <cellStyle name="Input 39 2 2 6" xfId="30086"/>
    <cellStyle name="Input 39 2 2 6 2" xfId="30087"/>
    <cellStyle name="Input 39 2 2 6 3" xfId="30088"/>
    <cellStyle name="Input 39 2 2 7" xfId="30089"/>
    <cellStyle name="Input 39 2 2 8" xfId="30090"/>
    <cellStyle name="Input 39 2 3" xfId="30091"/>
    <cellStyle name="Input 39 2 3 2" xfId="30092"/>
    <cellStyle name="Input 39 2 3 2 2" xfId="30093"/>
    <cellStyle name="Input 39 2 3 2 3" xfId="30094"/>
    <cellStyle name="Input 39 2 3 2 4" xfId="30095"/>
    <cellStyle name="Input 39 2 3 3" xfId="30096"/>
    <cellStyle name="Input 39 2 3 3 2" xfId="30097"/>
    <cellStyle name="Input 39 2 3 3 3" xfId="30098"/>
    <cellStyle name="Input 39 2 3 3 4" xfId="30099"/>
    <cellStyle name="Input 39 2 3 4" xfId="30100"/>
    <cellStyle name="Input 39 2 3 4 2" xfId="30101"/>
    <cellStyle name="Input 39 2 3 4 3" xfId="30102"/>
    <cellStyle name="Input 39 2 3 4 4" xfId="30103"/>
    <cellStyle name="Input 39 2 3 5" xfId="30104"/>
    <cellStyle name="Input 39 2 3 5 2" xfId="30105"/>
    <cellStyle name="Input 39 2 3 5 3" xfId="30106"/>
    <cellStyle name="Input 39 2 3 5 4" xfId="30107"/>
    <cellStyle name="Input 39 2 3 6" xfId="30108"/>
    <cellStyle name="Input 39 2 3 6 2" xfId="30109"/>
    <cellStyle name="Input 39 2 3 6 3" xfId="30110"/>
    <cellStyle name="Input 39 2 3 7" xfId="30111"/>
    <cellStyle name="Input 39 2 3 8" xfId="30112"/>
    <cellStyle name="Input 39 2 4" xfId="30113"/>
    <cellStyle name="Input 39 2 4 2" xfId="30114"/>
    <cellStyle name="Input 39 2 4 3" xfId="30115"/>
    <cellStyle name="Input 39 2 4 4" xfId="30116"/>
    <cellStyle name="Input 39 2 5" xfId="30117"/>
    <cellStyle name="Input 39 2 5 2" xfId="30118"/>
    <cellStyle name="Input 39 2 5 3" xfId="30119"/>
    <cellStyle name="Input 39 2 5 4" xfId="30120"/>
    <cellStyle name="Input 39 2 6" xfId="30121"/>
    <cellStyle name="Input 39 2 6 2" xfId="30122"/>
    <cellStyle name="Input 39 2 6 3" xfId="30123"/>
    <cellStyle name="Input 39 2 6 4" xfId="30124"/>
    <cellStyle name="Input 39 2 7" xfId="30125"/>
    <cellStyle name="Input 39 2 7 2" xfId="30126"/>
    <cellStyle name="Input 39 2 7 3" xfId="30127"/>
    <cellStyle name="Input 39 2 7 4" xfId="30128"/>
    <cellStyle name="Input 39 2 8" xfId="30129"/>
    <cellStyle name="Input 39 2 8 2" xfId="30130"/>
    <cellStyle name="Input 39 2 8 3" xfId="30131"/>
    <cellStyle name="Input 39 2 9" xfId="30132"/>
    <cellStyle name="Input 39 3" xfId="30133"/>
    <cellStyle name="Input 39 3 2" xfId="30134"/>
    <cellStyle name="Input 39 3 2 2" xfId="30135"/>
    <cellStyle name="Input 39 3 2 3" xfId="30136"/>
    <cellStyle name="Input 39 3 3" xfId="30137"/>
    <cellStyle name="Input 39 3 4" xfId="30138"/>
    <cellStyle name="Input 39 3 5" xfId="30139"/>
    <cellStyle name="Input 39 4" xfId="30140"/>
    <cellStyle name="Input 4" xfId="30141"/>
    <cellStyle name="Input 4 10" xfId="30142"/>
    <cellStyle name="Input 4 10 2" xfId="30143"/>
    <cellStyle name="Input 4 10 2 10" xfId="30144"/>
    <cellStyle name="Input 4 10 2 2" xfId="30145"/>
    <cellStyle name="Input 4 10 2 2 2" xfId="30146"/>
    <cellStyle name="Input 4 10 2 2 2 2" xfId="30147"/>
    <cellStyle name="Input 4 10 2 2 2 3" xfId="30148"/>
    <cellStyle name="Input 4 10 2 2 2 4" xfId="30149"/>
    <cellStyle name="Input 4 10 2 2 3" xfId="30150"/>
    <cellStyle name="Input 4 10 2 2 3 2" xfId="30151"/>
    <cellStyle name="Input 4 10 2 2 3 3" xfId="30152"/>
    <cellStyle name="Input 4 10 2 2 3 4" xfId="30153"/>
    <cellStyle name="Input 4 10 2 2 4" xfId="30154"/>
    <cellStyle name="Input 4 10 2 2 4 2" xfId="30155"/>
    <cellStyle name="Input 4 10 2 2 4 3" xfId="30156"/>
    <cellStyle name="Input 4 10 2 2 4 4" xfId="30157"/>
    <cellStyle name="Input 4 10 2 2 5" xfId="30158"/>
    <cellStyle name="Input 4 10 2 2 5 2" xfId="30159"/>
    <cellStyle name="Input 4 10 2 2 5 3" xfId="30160"/>
    <cellStyle name="Input 4 10 2 2 5 4" xfId="30161"/>
    <cellStyle name="Input 4 10 2 2 6" xfId="30162"/>
    <cellStyle name="Input 4 10 2 2 6 2" xfId="30163"/>
    <cellStyle name="Input 4 10 2 2 6 3" xfId="30164"/>
    <cellStyle name="Input 4 10 2 2 7" xfId="30165"/>
    <cellStyle name="Input 4 10 2 2 8" xfId="30166"/>
    <cellStyle name="Input 4 10 2 3" xfId="30167"/>
    <cellStyle name="Input 4 10 2 3 2" xfId="30168"/>
    <cellStyle name="Input 4 10 2 3 2 2" xfId="30169"/>
    <cellStyle name="Input 4 10 2 3 2 3" xfId="30170"/>
    <cellStyle name="Input 4 10 2 3 2 4" xfId="30171"/>
    <cellStyle name="Input 4 10 2 3 3" xfId="30172"/>
    <cellStyle name="Input 4 10 2 3 3 2" xfId="30173"/>
    <cellStyle name="Input 4 10 2 3 3 3" xfId="30174"/>
    <cellStyle name="Input 4 10 2 3 3 4" xfId="30175"/>
    <cellStyle name="Input 4 10 2 3 4" xfId="30176"/>
    <cellStyle name="Input 4 10 2 3 4 2" xfId="30177"/>
    <cellStyle name="Input 4 10 2 3 4 3" xfId="30178"/>
    <cellStyle name="Input 4 10 2 3 4 4" xfId="30179"/>
    <cellStyle name="Input 4 10 2 3 5" xfId="30180"/>
    <cellStyle name="Input 4 10 2 3 5 2" xfId="30181"/>
    <cellStyle name="Input 4 10 2 3 5 3" xfId="30182"/>
    <cellStyle name="Input 4 10 2 3 5 4" xfId="30183"/>
    <cellStyle name="Input 4 10 2 3 6" xfId="30184"/>
    <cellStyle name="Input 4 10 2 3 6 2" xfId="30185"/>
    <cellStyle name="Input 4 10 2 3 6 3" xfId="30186"/>
    <cellStyle name="Input 4 10 2 3 7" xfId="30187"/>
    <cellStyle name="Input 4 10 2 3 8" xfId="30188"/>
    <cellStyle name="Input 4 10 2 4" xfId="30189"/>
    <cellStyle name="Input 4 10 2 4 2" xfId="30190"/>
    <cellStyle name="Input 4 10 2 4 3" xfId="30191"/>
    <cellStyle name="Input 4 10 2 4 4" xfId="30192"/>
    <cellStyle name="Input 4 10 2 5" xfId="30193"/>
    <cellStyle name="Input 4 10 2 5 2" xfId="30194"/>
    <cellStyle name="Input 4 10 2 5 3" xfId="30195"/>
    <cellStyle name="Input 4 10 2 5 4" xfId="30196"/>
    <cellStyle name="Input 4 10 2 6" xfId="30197"/>
    <cellStyle name="Input 4 10 2 6 2" xfId="30198"/>
    <cellStyle name="Input 4 10 2 6 3" xfId="30199"/>
    <cellStyle name="Input 4 10 2 6 4" xfId="30200"/>
    <cellStyle name="Input 4 10 2 7" xfId="30201"/>
    <cellStyle name="Input 4 10 2 7 2" xfId="30202"/>
    <cellStyle name="Input 4 10 2 7 3" xfId="30203"/>
    <cellStyle name="Input 4 10 2 7 4" xfId="30204"/>
    <cellStyle name="Input 4 10 2 8" xfId="30205"/>
    <cellStyle name="Input 4 10 2 8 2" xfId="30206"/>
    <cellStyle name="Input 4 10 2 8 3" xfId="30207"/>
    <cellStyle name="Input 4 10 2 9" xfId="30208"/>
    <cellStyle name="Input 4 11" xfId="30209"/>
    <cellStyle name="Input 4 11 2" xfId="30210"/>
    <cellStyle name="Input 4 11 2 10" xfId="30211"/>
    <cellStyle name="Input 4 11 2 2" xfId="30212"/>
    <cellStyle name="Input 4 11 2 2 2" xfId="30213"/>
    <cellStyle name="Input 4 11 2 2 2 2" xfId="30214"/>
    <cellStyle name="Input 4 11 2 2 2 3" xfId="30215"/>
    <cellStyle name="Input 4 11 2 2 2 4" xfId="30216"/>
    <cellStyle name="Input 4 11 2 2 3" xfId="30217"/>
    <cellStyle name="Input 4 11 2 2 3 2" xfId="30218"/>
    <cellStyle name="Input 4 11 2 2 3 3" xfId="30219"/>
    <cellStyle name="Input 4 11 2 2 3 4" xfId="30220"/>
    <cellStyle name="Input 4 11 2 2 4" xfId="30221"/>
    <cellStyle name="Input 4 11 2 2 4 2" xfId="30222"/>
    <cellStyle name="Input 4 11 2 2 4 3" xfId="30223"/>
    <cellStyle name="Input 4 11 2 2 4 4" xfId="30224"/>
    <cellStyle name="Input 4 11 2 2 5" xfId="30225"/>
    <cellStyle name="Input 4 11 2 2 5 2" xfId="30226"/>
    <cellStyle name="Input 4 11 2 2 5 3" xfId="30227"/>
    <cellStyle name="Input 4 11 2 2 5 4" xfId="30228"/>
    <cellStyle name="Input 4 11 2 2 6" xfId="30229"/>
    <cellStyle name="Input 4 11 2 2 6 2" xfId="30230"/>
    <cellStyle name="Input 4 11 2 2 6 3" xfId="30231"/>
    <cellStyle name="Input 4 11 2 2 7" xfId="30232"/>
    <cellStyle name="Input 4 11 2 2 8" xfId="30233"/>
    <cellStyle name="Input 4 11 2 3" xfId="30234"/>
    <cellStyle name="Input 4 11 2 3 2" xfId="30235"/>
    <cellStyle name="Input 4 11 2 3 2 2" xfId="30236"/>
    <cellStyle name="Input 4 11 2 3 2 3" xfId="30237"/>
    <cellStyle name="Input 4 11 2 3 2 4" xfId="30238"/>
    <cellStyle name="Input 4 11 2 3 3" xfId="30239"/>
    <cellStyle name="Input 4 11 2 3 3 2" xfId="30240"/>
    <cellStyle name="Input 4 11 2 3 3 3" xfId="30241"/>
    <cellStyle name="Input 4 11 2 3 3 4" xfId="30242"/>
    <cellStyle name="Input 4 11 2 3 4" xfId="30243"/>
    <cellStyle name="Input 4 11 2 3 4 2" xfId="30244"/>
    <cellStyle name="Input 4 11 2 3 4 3" xfId="30245"/>
    <cellStyle name="Input 4 11 2 3 4 4" xfId="30246"/>
    <cellStyle name="Input 4 11 2 3 5" xfId="30247"/>
    <cellStyle name="Input 4 11 2 3 5 2" xfId="30248"/>
    <cellStyle name="Input 4 11 2 3 5 3" xfId="30249"/>
    <cellStyle name="Input 4 11 2 3 5 4" xfId="30250"/>
    <cellStyle name="Input 4 11 2 3 6" xfId="30251"/>
    <cellStyle name="Input 4 11 2 3 6 2" xfId="30252"/>
    <cellStyle name="Input 4 11 2 3 6 3" xfId="30253"/>
    <cellStyle name="Input 4 11 2 3 7" xfId="30254"/>
    <cellStyle name="Input 4 11 2 3 8" xfId="30255"/>
    <cellStyle name="Input 4 11 2 4" xfId="30256"/>
    <cellStyle name="Input 4 11 2 4 2" xfId="30257"/>
    <cellStyle name="Input 4 11 2 4 3" xfId="30258"/>
    <cellStyle name="Input 4 11 2 4 4" xfId="30259"/>
    <cellStyle name="Input 4 11 2 5" xfId="30260"/>
    <cellStyle name="Input 4 11 2 5 2" xfId="30261"/>
    <cellStyle name="Input 4 11 2 5 3" xfId="30262"/>
    <cellStyle name="Input 4 11 2 5 4" xfId="30263"/>
    <cellStyle name="Input 4 11 2 6" xfId="30264"/>
    <cellStyle name="Input 4 11 2 6 2" xfId="30265"/>
    <cellStyle name="Input 4 11 2 6 3" xfId="30266"/>
    <cellStyle name="Input 4 11 2 6 4" xfId="30267"/>
    <cellStyle name="Input 4 11 2 7" xfId="30268"/>
    <cellStyle name="Input 4 11 2 7 2" xfId="30269"/>
    <cellStyle name="Input 4 11 2 7 3" xfId="30270"/>
    <cellStyle name="Input 4 11 2 7 4" xfId="30271"/>
    <cellStyle name="Input 4 11 2 8" xfId="30272"/>
    <cellStyle name="Input 4 11 2 8 2" xfId="30273"/>
    <cellStyle name="Input 4 11 2 8 3" xfId="30274"/>
    <cellStyle name="Input 4 11 2 9" xfId="30275"/>
    <cellStyle name="Input 4 12" xfId="30276"/>
    <cellStyle name="Input 4 12 2" xfId="30277"/>
    <cellStyle name="Input 4 12 2 10" xfId="30278"/>
    <cellStyle name="Input 4 12 2 2" xfId="30279"/>
    <cellStyle name="Input 4 12 2 2 2" xfId="30280"/>
    <cellStyle name="Input 4 12 2 2 2 2" xfId="30281"/>
    <cellStyle name="Input 4 12 2 2 2 3" xfId="30282"/>
    <cellStyle name="Input 4 12 2 2 2 4" xfId="30283"/>
    <cellStyle name="Input 4 12 2 2 3" xfId="30284"/>
    <cellStyle name="Input 4 12 2 2 3 2" xfId="30285"/>
    <cellStyle name="Input 4 12 2 2 3 3" xfId="30286"/>
    <cellStyle name="Input 4 12 2 2 3 4" xfId="30287"/>
    <cellStyle name="Input 4 12 2 2 4" xfId="30288"/>
    <cellStyle name="Input 4 12 2 2 4 2" xfId="30289"/>
    <cellStyle name="Input 4 12 2 2 4 3" xfId="30290"/>
    <cellStyle name="Input 4 12 2 2 4 4" xfId="30291"/>
    <cellStyle name="Input 4 12 2 2 5" xfId="30292"/>
    <cellStyle name="Input 4 12 2 2 5 2" xfId="30293"/>
    <cellStyle name="Input 4 12 2 2 5 3" xfId="30294"/>
    <cellStyle name="Input 4 12 2 2 5 4" xfId="30295"/>
    <cellStyle name="Input 4 12 2 2 6" xfId="30296"/>
    <cellStyle name="Input 4 12 2 2 6 2" xfId="30297"/>
    <cellStyle name="Input 4 12 2 2 6 3" xfId="30298"/>
    <cellStyle name="Input 4 12 2 2 7" xfId="30299"/>
    <cellStyle name="Input 4 12 2 2 8" xfId="30300"/>
    <cellStyle name="Input 4 12 2 3" xfId="30301"/>
    <cellStyle name="Input 4 12 2 3 2" xfId="30302"/>
    <cellStyle name="Input 4 12 2 3 2 2" xfId="30303"/>
    <cellStyle name="Input 4 12 2 3 2 3" xfId="30304"/>
    <cellStyle name="Input 4 12 2 3 2 4" xfId="30305"/>
    <cellStyle name="Input 4 12 2 3 3" xfId="30306"/>
    <cellStyle name="Input 4 12 2 3 3 2" xfId="30307"/>
    <cellStyle name="Input 4 12 2 3 3 3" xfId="30308"/>
    <cellStyle name="Input 4 12 2 3 3 4" xfId="30309"/>
    <cellStyle name="Input 4 12 2 3 4" xfId="30310"/>
    <cellStyle name="Input 4 12 2 3 4 2" xfId="30311"/>
    <cellStyle name="Input 4 12 2 3 4 3" xfId="30312"/>
    <cellStyle name="Input 4 12 2 3 4 4" xfId="30313"/>
    <cellStyle name="Input 4 12 2 3 5" xfId="30314"/>
    <cellStyle name="Input 4 12 2 3 5 2" xfId="30315"/>
    <cellStyle name="Input 4 12 2 3 5 3" xfId="30316"/>
    <cellStyle name="Input 4 12 2 3 5 4" xfId="30317"/>
    <cellStyle name="Input 4 12 2 3 6" xfId="30318"/>
    <cellStyle name="Input 4 12 2 3 6 2" xfId="30319"/>
    <cellStyle name="Input 4 12 2 3 6 3" xfId="30320"/>
    <cellStyle name="Input 4 12 2 3 7" xfId="30321"/>
    <cellStyle name="Input 4 12 2 3 8" xfId="30322"/>
    <cellStyle name="Input 4 12 2 4" xfId="30323"/>
    <cellStyle name="Input 4 12 2 4 2" xfId="30324"/>
    <cellStyle name="Input 4 12 2 4 3" xfId="30325"/>
    <cellStyle name="Input 4 12 2 4 4" xfId="30326"/>
    <cellStyle name="Input 4 12 2 5" xfId="30327"/>
    <cellStyle name="Input 4 12 2 5 2" xfId="30328"/>
    <cellStyle name="Input 4 12 2 5 3" xfId="30329"/>
    <cellStyle name="Input 4 12 2 5 4" xfId="30330"/>
    <cellStyle name="Input 4 12 2 6" xfId="30331"/>
    <cellStyle name="Input 4 12 2 6 2" xfId="30332"/>
    <cellStyle name="Input 4 12 2 6 3" xfId="30333"/>
    <cellStyle name="Input 4 12 2 6 4" xfId="30334"/>
    <cellStyle name="Input 4 12 2 7" xfId="30335"/>
    <cellStyle name="Input 4 12 2 7 2" xfId="30336"/>
    <cellStyle name="Input 4 12 2 7 3" xfId="30337"/>
    <cellStyle name="Input 4 12 2 7 4" xfId="30338"/>
    <cellStyle name="Input 4 12 2 8" xfId="30339"/>
    <cellStyle name="Input 4 12 2 8 2" xfId="30340"/>
    <cellStyle name="Input 4 12 2 8 3" xfId="30341"/>
    <cellStyle name="Input 4 12 2 9" xfId="30342"/>
    <cellStyle name="Input 4 13" xfId="30343"/>
    <cellStyle name="Input 4 13 2" xfId="30344"/>
    <cellStyle name="Input 4 13 2 10" xfId="30345"/>
    <cellStyle name="Input 4 13 2 2" xfId="30346"/>
    <cellStyle name="Input 4 13 2 2 2" xfId="30347"/>
    <cellStyle name="Input 4 13 2 2 2 2" xfId="30348"/>
    <cellStyle name="Input 4 13 2 2 2 3" xfId="30349"/>
    <cellStyle name="Input 4 13 2 2 2 4" xfId="30350"/>
    <cellStyle name="Input 4 13 2 2 3" xfId="30351"/>
    <cellStyle name="Input 4 13 2 2 3 2" xfId="30352"/>
    <cellStyle name="Input 4 13 2 2 3 3" xfId="30353"/>
    <cellStyle name="Input 4 13 2 2 3 4" xfId="30354"/>
    <cellStyle name="Input 4 13 2 2 4" xfId="30355"/>
    <cellStyle name="Input 4 13 2 2 4 2" xfId="30356"/>
    <cellStyle name="Input 4 13 2 2 4 3" xfId="30357"/>
    <cellStyle name="Input 4 13 2 2 4 4" xfId="30358"/>
    <cellStyle name="Input 4 13 2 2 5" xfId="30359"/>
    <cellStyle name="Input 4 13 2 2 5 2" xfId="30360"/>
    <cellStyle name="Input 4 13 2 2 5 3" xfId="30361"/>
    <cellStyle name="Input 4 13 2 2 5 4" xfId="30362"/>
    <cellStyle name="Input 4 13 2 2 6" xfId="30363"/>
    <cellStyle name="Input 4 13 2 2 6 2" xfId="30364"/>
    <cellStyle name="Input 4 13 2 2 6 3" xfId="30365"/>
    <cellStyle name="Input 4 13 2 2 7" xfId="30366"/>
    <cellStyle name="Input 4 13 2 2 8" xfId="30367"/>
    <cellStyle name="Input 4 13 2 3" xfId="30368"/>
    <cellStyle name="Input 4 13 2 3 2" xfId="30369"/>
    <cellStyle name="Input 4 13 2 3 2 2" xfId="30370"/>
    <cellStyle name="Input 4 13 2 3 2 3" xfId="30371"/>
    <cellStyle name="Input 4 13 2 3 2 4" xfId="30372"/>
    <cellStyle name="Input 4 13 2 3 3" xfId="30373"/>
    <cellStyle name="Input 4 13 2 3 3 2" xfId="30374"/>
    <cellStyle name="Input 4 13 2 3 3 3" xfId="30375"/>
    <cellStyle name="Input 4 13 2 3 3 4" xfId="30376"/>
    <cellStyle name="Input 4 13 2 3 4" xfId="30377"/>
    <cellStyle name="Input 4 13 2 3 4 2" xfId="30378"/>
    <cellStyle name="Input 4 13 2 3 4 3" xfId="30379"/>
    <cellStyle name="Input 4 13 2 3 4 4" xfId="30380"/>
    <cellStyle name="Input 4 13 2 3 5" xfId="30381"/>
    <cellStyle name="Input 4 13 2 3 5 2" xfId="30382"/>
    <cellStyle name="Input 4 13 2 3 5 3" xfId="30383"/>
    <cellStyle name="Input 4 13 2 3 5 4" xfId="30384"/>
    <cellStyle name="Input 4 13 2 3 6" xfId="30385"/>
    <cellStyle name="Input 4 13 2 3 6 2" xfId="30386"/>
    <cellStyle name="Input 4 13 2 3 6 3" xfId="30387"/>
    <cellStyle name="Input 4 13 2 3 7" xfId="30388"/>
    <cellStyle name="Input 4 13 2 3 8" xfId="30389"/>
    <cellStyle name="Input 4 13 2 4" xfId="30390"/>
    <cellStyle name="Input 4 13 2 4 2" xfId="30391"/>
    <cellStyle name="Input 4 13 2 4 3" xfId="30392"/>
    <cellStyle name="Input 4 13 2 4 4" xfId="30393"/>
    <cellStyle name="Input 4 13 2 5" xfId="30394"/>
    <cellStyle name="Input 4 13 2 5 2" xfId="30395"/>
    <cellStyle name="Input 4 13 2 5 3" xfId="30396"/>
    <cellStyle name="Input 4 13 2 5 4" xfId="30397"/>
    <cellStyle name="Input 4 13 2 6" xfId="30398"/>
    <cellStyle name="Input 4 13 2 6 2" xfId="30399"/>
    <cellStyle name="Input 4 13 2 6 3" xfId="30400"/>
    <cellStyle name="Input 4 13 2 6 4" xfId="30401"/>
    <cellStyle name="Input 4 13 2 7" xfId="30402"/>
    <cellStyle name="Input 4 13 2 7 2" xfId="30403"/>
    <cellStyle name="Input 4 13 2 7 3" xfId="30404"/>
    <cellStyle name="Input 4 13 2 7 4" xfId="30405"/>
    <cellStyle name="Input 4 13 2 8" xfId="30406"/>
    <cellStyle name="Input 4 13 2 8 2" xfId="30407"/>
    <cellStyle name="Input 4 13 2 8 3" xfId="30408"/>
    <cellStyle name="Input 4 13 2 9" xfId="30409"/>
    <cellStyle name="Input 4 14" xfId="30410"/>
    <cellStyle name="Input 4 14 2" xfId="30411"/>
    <cellStyle name="Input 4 14 2 10" xfId="30412"/>
    <cellStyle name="Input 4 14 2 2" xfId="30413"/>
    <cellStyle name="Input 4 14 2 2 2" xfId="30414"/>
    <cellStyle name="Input 4 14 2 2 2 2" xfId="30415"/>
    <cellStyle name="Input 4 14 2 2 2 3" xfId="30416"/>
    <cellStyle name="Input 4 14 2 2 2 4" xfId="30417"/>
    <cellStyle name="Input 4 14 2 2 3" xfId="30418"/>
    <cellStyle name="Input 4 14 2 2 3 2" xfId="30419"/>
    <cellStyle name="Input 4 14 2 2 3 3" xfId="30420"/>
    <cellStyle name="Input 4 14 2 2 3 4" xfId="30421"/>
    <cellStyle name="Input 4 14 2 2 4" xfId="30422"/>
    <cellStyle name="Input 4 14 2 2 4 2" xfId="30423"/>
    <cellStyle name="Input 4 14 2 2 4 3" xfId="30424"/>
    <cellStyle name="Input 4 14 2 2 4 4" xfId="30425"/>
    <cellStyle name="Input 4 14 2 2 5" xfId="30426"/>
    <cellStyle name="Input 4 14 2 2 5 2" xfId="30427"/>
    <cellStyle name="Input 4 14 2 2 5 3" xfId="30428"/>
    <cellStyle name="Input 4 14 2 2 5 4" xfId="30429"/>
    <cellStyle name="Input 4 14 2 2 6" xfId="30430"/>
    <cellStyle name="Input 4 14 2 2 6 2" xfId="30431"/>
    <cellStyle name="Input 4 14 2 2 6 3" xfId="30432"/>
    <cellStyle name="Input 4 14 2 2 7" xfId="30433"/>
    <cellStyle name="Input 4 14 2 2 8" xfId="30434"/>
    <cellStyle name="Input 4 14 2 3" xfId="30435"/>
    <cellStyle name="Input 4 14 2 3 2" xfId="30436"/>
    <cellStyle name="Input 4 14 2 3 2 2" xfId="30437"/>
    <cellStyle name="Input 4 14 2 3 2 3" xfId="30438"/>
    <cellStyle name="Input 4 14 2 3 2 4" xfId="30439"/>
    <cellStyle name="Input 4 14 2 3 3" xfId="30440"/>
    <cellStyle name="Input 4 14 2 3 3 2" xfId="30441"/>
    <cellStyle name="Input 4 14 2 3 3 3" xfId="30442"/>
    <cellStyle name="Input 4 14 2 3 3 4" xfId="30443"/>
    <cellStyle name="Input 4 14 2 3 4" xfId="30444"/>
    <cellStyle name="Input 4 14 2 3 4 2" xfId="30445"/>
    <cellStyle name="Input 4 14 2 3 4 3" xfId="30446"/>
    <cellStyle name="Input 4 14 2 3 4 4" xfId="30447"/>
    <cellStyle name="Input 4 14 2 3 5" xfId="30448"/>
    <cellStyle name="Input 4 14 2 3 5 2" xfId="30449"/>
    <cellStyle name="Input 4 14 2 3 5 3" xfId="30450"/>
    <cellStyle name="Input 4 14 2 3 5 4" xfId="30451"/>
    <cellStyle name="Input 4 14 2 3 6" xfId="30452"/>
    <cellStyle name="Input 4 14 2 3 6 2" xfId="30453"/>
    <cellStyle name="Input 4 14 2 3 6 3" xfId="30454"/>
    <cellStyle name="Input 4 14 2 3 7" xfId="30455"/>
    <cellStyle name="Input 4 14 2 3 8" xfId="30456"/>
    <cellStyle name="Input 4 14 2 4" xfId="30457"/>
    <cellStyle name="Input 4 14 2 4 2" xfId="30458"/>
    <cellStyle name="Input 4 14 2 4 3" xfId="30459"/>
    <cellStyle name="Input 4 14 2 4 4" xfId="30460"/>
    <cellStyle name="Input 4 14 2 5" xfId="30461"/>
    <cellStyle name="Input 4 14 2 5 2" xfId="30462"/>
    <cellStyle name="Input 4 14 2 5 3" xfId="30463"/>
    <cellStyle name="Input 4 14 2 5 4" xfId="30464"/>
    <cellStyle name="Input 4 14 2 6" xfId="30465"/>
    <cellStyle name="Input 4 14 2 6 2" xfId="30466"/>
    <cellStyle name="Input 4 14 2 6 3" xfId="30467"/>
    <cellStyle name="Input 4 14 2 6 4" xfId="30468"/>
    <cellStyle name="Input 4 14 2 7" xfId="30469"/>
    <cellStyle name="Input 4 14 2 7 2" xfId="30470"/>
    <cellStyle name="Input 4 14 2 7 3" xfId="30471"/>
    <cellStyle name="Input 4 14 2 7 4" xfId="30472"/>
    <cellStyle name="Input 4 14 2 8" xfId="30473"/>
    <cellStyle name="Input 4 14 2 8 2" xfId="30474"/>
    <cellStyle name="Input 4 14 2 8 3" xfId="30475"/>
    <cellStyle name="Input 4 14 2 9" xfId="30476"/>
    <cellStyle name="Input 4 15" xfId="30477"/>
    <cellStyle name="Input 4 15 2" xfId="30478"/>
    <cellStyle name="Input 4 15 2 10" xfId="30479"/>
    <cellStyle name="Input 4 15 2 2" xfId="30480"/>
    <cellStyle name="Input 4 15 2 2 2" xfId="30481"/>
    <cellStyle name="Input 4 15 2 2 2 2" xfId="30482"/>
    <cellStyle name="Input 4 15 2 2 2 3" xfId="30483"/>
    <cellStyle name="Input 4 15 2 2 2 4" xfId="30484"/>
    <cellStyle name="Input 4 15 2 2 3" xfId="30485"/>
    <cellStyle name="Input 4 15 2 2 3 2" xfId="30486"/>
    <cellStyle name="Input 4 15 2 2 3 3" xfId="30487"/>
    <cellStyle name="Input 4 15 2 2 3 4" xfId="30488"/>
    <cellStyle name="Input 4 15 2 2 4" xfId="30489"/>
    <cellStyle name="Input 4 15 2 2 4 2" xfId="30490"/>
    <cellStyle name="Input 4 15 2 2 4 3" xfId="30491"/>
    <cellStyle name="Input 4 15 2 2 4 4" xfId="30492"/>
    <cellStyle name="Input 4 15 2 2 5" xfId="30493"/>
    <cellStyle name="Input 4 15 2 2 5 2" xfId="30494"/>
    <cellStyle name="Input 4 15 2 2 5 3" xfId="30495"/>
    <cellStyle name="Input 4 15 2 2 5 4" xfId="30496"/>
    <cellStyle name="Input 4 15 2 2 6" xfId="30497"/>
    <cellStyle name="Input 4 15 2 2 6 2" xfId="30498"/>
    <cellStyle name="Input 4 15 2 2 6 3" xfId="30499"/>
    <cellStyle name="Input 4 15 2 2 7" xfId="30500"/>
    <cellStyle name="Input 4 15 2 2 8" xfId="30501"/>
    <cellStyle name="Input 4 15 2 3" xfId="30502"/>
    <cellStyle name="Input 4 15 2 3 2" xfId="30503"/>
    <cellStyle name="Input 4 15 2 3 2 2" xfId="30504"/>
    <cellStyle name="Input 4 15 2 3 2 3" xfId="30505"/>
    <cellStyle name="Input 4 15 2 3 2 4" xfId="30506"/>
    <cellStyle name="Input 4 15 2 3 3" xfId="30507"/>
    <cellStyle name="Input 4 15 2 3 3 2" xfId="30508"/>
    <cellStyle name="Input 4 15 2 3 3 3" xfId="30509"/>
    <cellStyle name="Input 4 15 2 3 3 4" xfId="30510"/>
    <cellStyle name="Input 4 15 2 3 4" xfId="30511"/>
    <cellStyle name="Input 4 15 2 3 4 2" xfId="30512"/>
    <cellStyle name="Input 4 15 2 3 4 3" xfId="30513"/>
    <cellStyle name="Input 4 15 2 3 4 4" xfId="30514"/>
    <cellStyle name="Input 4 15 2 3 5" xfId="30515"/>
    <cellStyle name="Input 4 15 2 3 5 2" xfId="30516"/>
    <cellStyle name="Input 4 15 2 3 5 3" xfId="30517"/>
    <cellStyle name="Input 4 15 2 3 5 4" xfId="30518"/>
    <cellStyle name="Input 4 15 2 3 6" xfId="30519"/>
    <cellStyle name="Input 4 15 2 3 6 2" xfId="30520"/>
    <cellStyle name="Input 4 15 2 3 6 3" xfId="30521"/>
    <cellStyle name="Input 4 15 2 3 7" xfId="30522"/>
    <cellStyle name="Input 4 15 2 3 8" xfId="30523"/>
    <cellStyle name="Input 4 15 2 4" xfId="30524"/>
    <cellStyle name="Input 4 15 2 4 2" xfId="30525"/>
    <cellStyle name="Input 4 15 2 4 3" xfId="30526"/>
    <cellStyle name="Input 4 15 2 4 4" xfId="30527"/>
    <cellStyle name="Input 4 15 2 5" xfId="30528"/>
    <cellStyle name="Input 4 15 2 5 2" xfId="30529"/>
    <cellStyle name="Input 4 15 2 5 3" xfId="30530"/>
    <cellStyle name="Input 4 15 2 5 4" xfId="30531"/>
    <cellStyle name="Input 4 15 2 6" xfId="30532"/>
    <cellStyle name="Input 4 15 2 6 2" xfId="30533"/>
    <cellStyle name="Input 4 15 2 6 3" xfId="30534"/>
    <cellStyle name="Input 4 15 2 6 4" xfId="30535"/>
    <cellStyle name="Input 4 15 2 7" xfId="30536"/>
    <cellStyle name="Input 4 15 2 7 2" xfId="30537"/>
    <cellStyle name="Input 4 15 2 7 3" xfId="30538"/>
    <cellStyle name="Input 4 15 2 7 4" xfId="30539"/>
    <cellStyle name="Input 4 15 2 8" xfId="30540"/>
    <cellStyle name="Input 4 15 2 8 2" xfId="30541"/>
    <cellStyle name="Input 4 15 2 8 3" xfId="30542"/>
    <cellStyle name="Input 4 15 2 9" xfId="30543"/>
    <cellStyle name="Input 4 16" xfId="30544"/>
    <cellStyle name="Input 4 16 2" xfId="30545"/>
    <cellStyle name="Input 4 16 2 2" xfId="30546"/>
    <cellStyle name="Input 4 16 2 2 2" xfId="30547"/>
    <cellStyle name="Input 4 16 2 2 3" xfId="30548"/>
    <cellStyle name="Input 4 16 2 2 4" xfId="30549"/>
    <cellStyle name="Input 4 16 2 3" xfId="30550"/>
    <cellStyle name="Input 4 16 2 3 2" xfId="30551"/>
    <cellStyle name="Input 4 16 2 3 3" xfId="30552"/>
    <cellStyle name="Input 4 16 2 3 4" xfId="30553"/>
    <cellStyle name="Input 4 16 2 4" xfId="30554"/>
    <cellStyle name="Input 4 16 2 4 2" xfId="30555"/>
    <cellStyle name="Input 4 16 2 4 3" xfId="30556"/>
    <cellStyle name="Input 4 16 2 4 4" xfId="30557"/>
    <cellStyle name="Input 4 16 2 5" xfId="30558"/>
    <cellStyle name="Input 4 16 2 5 2" xfId="30559"/>
    <cellStyle name="Input 4 16 2 5 3" xfId="30560"/>
    <cellStyle name="Input 4 16 2 5 4" xfId="30561"/>
    <cellStyle name="Input 4 16 2 6" xfId="30562"/>
    <cellStyle name="Input 4 16 2 6 2" xfId="30563"/>
    <cellStyle name="Input 4 16 2 6 3" xfId="30564"/>
    <cellStyle name="Input 4 16 2 7" xfId="30565"/>
    <cellStyle name="Input 4 16 2 8" xfId="30566"/>
    <cellStyle name="Input 4 16 3" xfId="30567"/>
    <cellStyle name="Input 4 16 3 2" xfId="30568"/>
    <cellStyle name="Input 4 16 3 2 2" xfId="30569"/>
    <cellStyle name="Input 4 16 3 2 3" xfId="30570"/>
    <cellStyle name="Input 4 16 3 2 4" xfId="30571"/>
    <cellStyle name="Input 4 16 3 3" xfId="30572"/>
    <cellStyle name="Input 4 16 3 3 2" xfId="30573"/>
    <cellStyle name="Input 4 16 3 3 3" xfId="30574"/>
    <cellStyle name="Input 4 16 3 3 4" xfId="30575"/>
    <cellStyle name="Input 4 16 3 4" xfId="30576"/>
    <cellStyle name="Input 4 16 3 4 2" xfId="30577"/>
    <cellStyle name="Input 4 16 3 4 3" xfId="30578"/>
    <cellStyle name="Input 4 16 3 4 4" xfId="30579"/>
    <cellStyle name="Input 4 16 3 5" xfId="30580"/>
    <cellStyle name="Input 4 16 3 5 2" xfId="30581"/>
    <cellStyle name="Input 4 16 3 5 3" xfId="30582"/>
    <cellStyle name="Input 4 16 3 5 4" xfId="30583"/>
    <cellStyle name="Input 4 16 3 6" xfId="30584"/>
    <cellStyle name="Input 4 16 3 6 2" xfId="30585"/>
    <cellStyle name="Input 4 16 3 6 3" xfId="30586"/>
    <cellStyle name="Input 4 16 3 7" xfId="30587"/>
    <cellStyle name="Input 4 16 3 8" xfId="30588"/>
    <cellStyle name="Input 4 17" xfId="30589"/>
    <cellStyle name="Input 4 17 10" xfId="30590"/>
    <cellStyle name="Input 4 17 2" xfId="30591"/>
    <cellStyle name="Input 4 17 2 2" xfId="30592"/>
    <cellStyle name="Input 4 17 2 2 2" xfId="30593"/>
    <cellStyle name="Input 4 17 2 2 3" xfId="30594"/>
    <cellStyle name="Input 4 17 2 2 4" xfId="30595"/>
    <cellStyle name="Input 4 17 2 3" xfId="30596"/>
    <cellStyle name="Input 4 17 2 3 2" xfId="30597"/>
    <cellStyle name="Input 4 17 2 3 3" xfId="30598"/>
    <cellStyle name="Input 4 17 2 3 4" xfId="30599"/>
    <cellStyle name="Input 4 17 2 4" xfId="30600"/>
    <cellStyle name="Input 4 17 2 4 2" xfId="30601"/>
    <cellStyle name="Input 4 17 2 4 3" xfId="30602"/>
    <cellStyle name="Input 4 17 2 4 4" xfId="30603"/>
    <cellStyle name="Input 4 17 2 5" xfId="30604"/>
    <cellStyle name="Input 4 17 2 5 2" xfId="30605"/>
    <cellStyle name="Input 4 17 2 5 3" xfId="30606"/>
    <cellStyle name="Input 4 17 2 5 4" xfId="30607"/>
    <cellStyle name="Input 4 17 2 6" xfId="30608"/>
    <cellStyle name="Input 4 17 2 6 2" xfId="30609"/>
    <cellStyle name="Input 4 17 2 6 3" xfId="30610"/>
    <cellStyle name="Input 4 17 2 7" xfId="30611"/>
    <cellStyle name="Input 4 17 2 8" xfId="30612"/>
    <cellStyle name="Input 4 17 3" xfId="30613"/>
    <cellStyle name="Input 4 17 3 2" xfId="30614"/>
    <cellStyle name="Input 4 17 3 2 2" xfId="30615"/>
    <cellStyle name="Input 4 17 3 2 3" xfId="30616"/>
    <cellStyle name="Input 4 17 3 2 4" xfId="30617"/>
    <cellStyle name="Input 4 17 3 3" xfId="30618"/>
    <cellStyle name="Input 4 17 3 3 2" xfId="30619"/>
    <cellStyle name="Input 4 17 3 3 3" xfId="30620"/>
    <cellStyle name="Input 4 17 3 3 4" xfId="30621"/>
    <cellStyle name="Input 4 17 3 4" xfId="30622"/>
    <cellStyle name="Input 4 17 3 4 2" xfId="30623"/>
    <cellStyle name="Input 4 17 3 4 3" xfId="30624"/>
    <cellStyle name="Input 4 17 3 4 4" xfId="30625"/>
    <cellStyle name="Input 4 17 3 5" xfId="30626"/>
    <cellStyle name="Input 4 17 3 5 2" xfId="30627"/>
    <cellStyle name="Input 4 17 3 5 3" xfId="30628"/>
    <cellStyle name="Input 4 17 3 5 4" xfId="30629"/>
    <cellStyle name="Input 4 17 3 6" xfId="30630"/>
    <cellStyle name="Input 4 17 3 6 2" xfId="30631"/>
    <cellStyle name="Input 4 17 3 6 3" xfId="30632"/>
    <cellStyle name="Input 4 17 3 7" xfId="30633"/>
    <cellStyle name="Input 4 17 3 8" xfId="30634"/>
    <cellStyle name="Input 4 17 4" xfId="30635"/>
    <cellStyle name="Input 4 17 4 2" xfId="30636"/>
    <cellStyle name="Input 4 17 4 3" xfId="30637"/>
    <cellStyle name="Input 4 17 4 4" xfId="30638"/>
    <cellStyle name="Input 4 17 5" xfId="30639"/>
    <cellStyle name="Input 4 17 5 2" xfId="30640"/>
    <cellStyle name="Input 4 17 5 3" xfId="30641"/>
    <cellStyle name="Input 4 17 5 4" xfId="30642"/>
    <cellStyle name="Input 4 17 6" xfId="30643"/>
    <cellStyle name="Input 4 17 6 2" xfId="30644"/>
    <cellStyle name="Input 4 17 6 3" xfId="30645"/>
    <cellStyle name="Input 4 17 6 4" xfId="30646"/>
    <cellStyle name="Input 4 17 7" xfId="30647"/>
    <cellStyle name="Input 4 17 7 2" xfId="30648"/>
    <cellStyle name="Input 4 17 7 3" xfId="30649"/>
    <cellStyle name="Input 4 17 7 4" xfId="30650"/>
    <cellStyle name="Input 4 17 8" xfId="30651"/>
    <cellStyle name="Input 4 17 8 2" xfId="30652"/>
    <cellStyle name="Input 4 17 8 3" xfId="30653"/>
    <cellStyle name="Input 4 17 9" xfId="30654"/>
    <cellStyle name="Input 4 18" xfId="30655"/>
    <cellStyle name="Input 4 19" xfId="30656"/>
    <cellStyle name="Input 4 2" xfId="30657"/>
    <cellStyle name="Input 4 2 2" xfId="30658"/>
    <cellStyle name="Input 4 2 2 2" xfId="30659"/>
    <cellStyle name="Input 4 2 2 2 10" xfId="30660"/>
    <cellStyle name="Input 4 2 2 2 2" xfId="30661"/>
    <cellStyle name="Input 4 2 2 2 2 2" xfId="30662"/>
    <cellStyle name="Input 4 2 2 2 2 2 2" xfId="30663"/>
    <cellStyle name="Input 4 2 2 2 2 2 3" xfId="30664"/>
    <cellStyle name="Input 4 2 2 2 2 2 4" xfId="30665"/>
    <cellStyle name="Input 4 2 2 2 2 3" xfId="30666"/>
    <cellStyle name="Input 4 2 2 2 2 3 2" xfId="30667"/>
    <cellStyle name="Input 4 2 2 2 2 3 3" xfId="30668"/>
    <cellStyle name="Input 4 2 2 2 2 3 4" xfId="30669"/>
    <cellStyle name="Input 4 2 2 2 2 4" xfId="30670"/>
    <cellStyle name="Input 4 2 2 2 2 4 2" xfId="30671"/>
    <cellStyle name="Input 4 2 2 2 2 4 3" xfId="30672"/>
    <cellStyle name="Input 4 2 2 2 2 4 4" xfId="30673"/>
    <cellStyle name="Input 4 2 2 2 2 5" xfId="30674"/>
    <cellStyle name="Input 4 2 2 2 2 5 2" xfId="30675"/>
    <cellStyle name="Input 4 2 2 2 2 5 3" xfId="30676"/>
    <cellStyle name="Input 4 2 2 2 2 5 4" xfId="30677"/>
    <cellStyle name="Input 4 2 2 2 2 6" xfId="30678"/>
    <cellStyle name="Input 4 2 2 2 2 6 2" xfId="30679"/>
    <cellStyle name="Input 4 2 2 2 2 6 3" xfId="30680"/>
    <cellStyle name="Input 4 2 2 2 2 7" xfId="30681"/>
    <cellStyle name="Input 4 2 2 2 2 8" xfId="30682"/>
    <cellStyle name="Input 4 2 2 2 3" xfId="30683"/>
    <cellStyle name="Input 4 2 2 2 3 2" xfId="30684"/>
    <cellStyle name="Input 4 2 2 2 3 2 2" xfId="30685"/>
    <cellStyle name="Input 4 2 2 2 3 2 3" xfId="30686"/>
    <cellStyle name="Input 4 2 2 2 3 2 4" xfId="30687"/>
    <cellStyle name="Input 4 2 2 2 3 3" xfId="30688"/>
    <cellStyle name="Input 4 2 2 2 3 3 2" xfId="30689"/>
    <cellStyle name="Input 4 2 2 2 3 3 3" xfId="30690"/>
    <cellStyle name="Input 4 2 2 2 3 3 4" xfId="30691"/>
    <cellStyle name="Input 4 2 2 2 3 4" xfId="30692"/>
    <cellStyle name="Input 4 2 2 2 3 4 2" xfId="30693"/>
    <cellStyle name="Input 4 2 2 2 3 4 3" xfId="30694"/>
    <cellStyle name="Input 4 2 2 2 3 4 4" xfId="30695"/>
    <cellStyle name="Input 4 2 2 2 3 5" xfId="30696"/>
    <cellStyle name="Input 4 2 2 2 3 5 2" xfId="30697"/>
    <cellStyle name="Input 4 2 2 2 3 5 3" xfId="30698"/>
    <cellStyle name="Input 4 2 2 2 3 5 4" xfId="30699"/>
    <cellStyle name="Input 4 2 2 2 3 6" xfId="30700"/>
    <cellStyle name="Input 4 2 2 2 3 6 2" xfId="30701"/>
    <cellStyle name="Input 4 2 2 2 3 6 3" xfId="30702"/>
    <cellStyle name="Input 4 2 2 2 3 7" xfId="30703"/>
    <cellStyle name="Input 4 2 2 2 3 8" xfId="30704"/>
    <cellStyle name="Input 4 2 2 2 4" xfId="30705"/>
    <cellStyle name="Input 4 2 2 2 4 2" xfId="30706"/>
    <cellStyle name="Input 4 2 2 2 4 3" xfId="30707"/>
    <cellStyle name="Input 4 2 2 2 4 4" xfId="30708"/>
    <cellStyle name="Input 4 2 2 2 5" xfId="30709"/>
    <cellStyle name="Input 4 2 2 2 5 2" xfId="30710"/>
    <cellStyle name="Input 4 2 2 2 5 3" xfId="30711"/>
    <cellStyle name="Input 4 2 2 2 5 4" xfId="30712"/>
    <cellStyle name="Input 4 2 2 2 6" xfId="30713"/>
    <cellStyle name="Input 4 2 2 2 6 2" xfId="30714"/>
    <cellStyle name="Input 4 2 2 2 6 3" xfId="30715"/>
    <cellStyle name="Input 4 2 2 2 6 4" xfId="30716"/>
    <cellStyle name="Input 4 2 2 2 7" xfId="30717"/>
    <cellStyle name="Input 4 2 2 2 7 2" xfId="30718"/>
    <cellStyle name="Input 4 2 2 2 7 3" xfId="30719"/>
    <cellStyle name="Input 4 2 2 2 7 4" xfId="30720"/>
    <cellStyle name="Input 4 2 2 2 8" xfId="30721"/>
    <cellStyle name="Input 4 2 2 2 8 2" xfId="30722"/>
    <cellStyle name="Input 4 2 2 2 8 3" xfId="30723"/>
    <cellStyle name="Input 4 2 2 2 9" xfId="30724"/>
    <cellStyle name="Input 4 2 2 3" xfId="30725"/>
    <cellStyle name="Input 4 2 3" xfId="30726"/>
    <cellStyle name="Input 4 2 3 2" xfId="30727"/>
    <cellStyle name="Input 4 2 3 2 10" xfId="30728"/>
    <cellStyle name="Input 4 2 3 2 2" xfId="30729"/>
    <cellStyle name="Input 4 2 3 2 2 2" xfId="30730"/>
    <cellStyle name="Input 4 2 3 2 2 2 2" xfId="30731"/>
    <cellStyle name="Input 4 2 3 2 2 2 3" xfId="30732"/>
    <cellStyle name="Input 4 2 3 2 2 2 4" xfId="30733"/>
    <cellStyle name="Input 4 2 3 2 2 3" xfId="30734"/>
    <cellStyle name="Input 4 2 3 2 2 3 2" xfId="30735"/>
    <cellStyle name="Input 4 2 3 2 2 3 3" xfId="30736"/>
    <cellStyle name="Input 4 2 3 2 2 3 4" xfId="30737"/>
    <cellStyle name="Input 4 2 3 2 2 4" xfId="30738"/>
    <cellStyle name="Input 4 2 3 2 2 4 2" xfId="30739"/>
    <cellStyle name="Input 4 2 3 2 2 4 3" xfId="30740"/>
    <cellStyle name="Input 4 2 3 2 2 4 4" xfId="30741"/>
    <cellStyle name="Input 4 2 3 2 2 5" xfId="30742"/>
    <cellStyle name="Input 4 2 3 2 2 5 2" xfId="30743"/>
    <cellStyle name="Input 4 2 3 2 2 5 3" xfId="30744"/>
    <cellStyle name="Input 4 2 3 2 2 5 4" xfId="30745"/>
    <cellStyle name="Input 4 2 3 2 2 6" xfId="30746"/>
    <cellStyle name="Input 4 2 3 2 2 6 2" xfId="30747"/>
    <cellStyle name="Input 4 2 3 2 2 6 3" xfId="30748"/>
    <cellStyle name="Input 4 2 3 2 2 7" xfId="30749"/>
    <cellStyle name="Input 4 2 3 2 2 8" xfId="30750"/>
    <cellStyle name="Input 4 2 3 2 3" xfId="30751"/>
    <cellStyle name="Input 4 2 3 2 3 2" xfId="30752"/>
    <cellStyle name="Input 4 2 3 2 3 2 2" xfId="30753"/>
    <cellStyle name="Input 4 2 3 2 3 2 3" xfId="30754"/>
    <cellStyle name="Input 4 2 3 2 3 2 4" xfId="30755"/>
    <cellStyle name="Input 4 2 3 2 3 3" xfId="30756"/>
    <cellStyle name="Input 4 2 3 2 3 3 2" xfId="30757"/>
    <cellStyle name="Input 4 2 3 2 3 3 3" xfId="30758"/>
    <cellStyle name="Input 4 2 3 2 3 3 4" xfId="30759"/>
    <cellStyle name="Input 4 2 3 2 3 4" xfId="30760"/>
    <cellStyle name="Input 4 2 3 2 3 4 2" xfId="30761"/>
    <cellStyle name="Input 4 2 3 2 3 4 3" xfId="30762"/>
    <cellStyle name="Input 4 2 3 2 3 4 4" xfId="30763"/>
    <cellStyle name="Input 4 2 3 2 3 5" xfId="30764"/>
    <cellStyle name="Input 4 2 3 2 3 5 2" xfId="30765"/>
    <cellStyle name="Input 4 2 3 2 3 5 3" xfId="30766"/>
    <cellStyle name="Input 4 2 3 2 3 5 4" xfId="30767"/>
    <cellStyle name="Input 4 2 3 2 3 6" xfId="30768"/>
    <cellStyle name="Input 4 2 3 2 3 6 2" xfId="30769"/>
    <cellStyle name="Input 4 2 3 2 3 6 3" xfId="30770"/>
    <cellStyle name="Input 4 2 3 2 3 7" xfId="30771"/>
    <cellStyle name="Input 4 2 3 2 3 8" xfId="30772"/>
    <cellStyle name="Input 4 2 3 2 4" xfId="30773"/>
    <cellStyle name="Input 4 2 3 2 4 2" xfId="30774"/>
    <cellStyle name="Input 4 2 3 2 4 3" xfId="30775"/>
    <cellStyle name="Input 4 2 3 2 4 4" xfId="30776"/>
    <cellStyle name="Input 4 2 3 2 5" xfId="30777"/>
    <cellStyle name="Input 4 2 3 2 5 2" xfId="30778"/>
    <cellStyle name="Input 4 2 3 2 5 3" xfId="30779"/>
    <cellStyle name="Input 4 2 3 2 5 4" xfId="30780"/>
    <cellStyle name="Input 4 2 3 2 6" xfId="30781"/>
    <cellStyle name="Input 4 2 3 2 6 2" xfId="30782"/>
    <cellStyle name="Input 4 2 3 2 6 3" xfId="30783"/>
    <cellStyle name="Input 4 2 3 2 6 4" xfId="30784"/>
    <cellStyle name="Input 4 2 3 2 7" xfId="30785"/>
    <cellStyle name="Input 4 2 3 2 7 2" xfId="30786"/>
    <cellStyle name="Input 4 2 3 2 7 3" xfId="30787"/>
    <cellStyle name="Input 4 2 3 2 7 4" xfId="30788"/>
    <cellStyle name="Input 4 2 3 2 8" xfId="30789"/>
    <cellStyle name="Input 4 2 3 2 8 2" xfId="30790"/>
    <cellStyle name="Input 4 2 3 2 8 3" xfId="30791"/>
    <cellStyle name="Input 4 2 3 2 9" xfId="30792"/>
    <cellStyle name="Input 4 2 4" xfId="30793"/>
    <cellStyle name="Input 4 2 4 2" xfId="30794"/>
    <cellStyle name="Input 4 2 4 2 10" xfId="30795"/>
    <cellStyle name="Input 4 2 4 2 2" xfId="30796"/>
    <cellStyle name="Input 4 2 4 2 2 2" xfId="30797"/>
    <cellStyle name="Input 4 2 4 2 2 2 2" xfId="30798"/>
    <cellStyle name="Input 4 2 4 2 2 2 3" xfId="30799"/>
    <cellStyle name="Input 4 2 4 2 2 2 4" xfId="30800"/>
    <cellStyle name="Input 4 2 4 2 2 3" xfId="30801"/>
    <cellStyle name="Input 4 2 4 2 2 3 2" xfId="30802"/>
    <cellStyle name="Input 4 2 4 2 2 3 3" xfId="30803"/>
    <cellStyle name="Input 4 2 4 2 2 3 4" xfId="30804"/>
    <cellStyle name="Input 4 2 4 2 2 4" xfId="30805"/>
    <cellStyle name="Input 4 2 4 2 2 4 2" xfId="30806"/>
    <cellStyle name="Input 4 2 4 2 2 4 3" xfId="30807"/>
    <cellStyle name="Input 4 2 4 2 2 4 4" xfId="30808"/>
    <cellStyle name="Input 4 2 4 2 2 5" xfId="30809"/>
    <cellStyle name="Input 4 2 4 2 2 5 2" xfId="30810"/>
    <cellStyle name="Input 4 2 4 2 2 5 3" xfId="30811"/>
    <cellStyle name="Input 4 2 4 2 2 5 4" xfId="30812"/>
    <cellStyle name="Input 4 2 4 2 2 6" xfId="30813"/>
    <cellStyle name="Input 4 2 4 2 2 6 2" xfId="30814"/>
    <cellStyle name="Input 4 2 4 2 2 6 3" xfId="30815"/>
    <cellStyle name="Input 4 2 4 2 2 7" xfId="30816"/>
    <cellStyle name="Input 4 2 4 2 2 8" xfId="30817"/>
    <cellStyle name="Input 4 2 4 2 3" xfId="30818"/>
    <cellStyle name="Input 4 2 4 2 3 2" xfId="30819"/>
    <cellStyle name="Input 4 2 4 2 3 2 2" xfId="30820"/>
    <cellStyle name="Input 4 2 4 2 3 2 3" xfId="30821"/>
    <cellStyle name="Input 4 2 4 2 3 2 4" xfId="30822"/>
    <cellStyle name="Input 4 2 4 2 3 3" xfId="30823"/>
    <cellStyle name="Input 4 2 4 2 3 3 2" xfId="30824"/>
    <cellStyle name="Input 4 2 4 2 3 3 3" xfId="30825"/>
    <cellStyle name="Input 4 2 4 2 3 3 4" xfId="30826"/>
    <cellStyle name="Input 4 2 4 2 3 4" xfId="30827"/>
    <cellStyle name="Input 4 2 4 2 3 4 2" xfId="30828"/>
    <cellStyle name="Input 4 2 4 2 3 4 3" xfId="30829"/>
    <cellStyle name="Input 4 2 4 2 3 4 4" xfId="30830"/>
    <cellStyle name="Input 4 2 4 2 3 5" xfId="30831"/>
    <cellStyle name="Input 4 2 4 2 3 5 2" xfId="30832"/>
    <cellStyle name="Input 4 2 4 2 3 5 3" xfId="30833"/>
    <cellStyle name="Input 4 2 4 2 3 5 4" xfId="30834"/>
    <cellStyle name="Input 4 2 4 2 3 6" xfId="30835"/>
    <cellStyle name="Input 4 2 4 2 3 6 2" xfId="30836"/>
    <cellStyle name="Input 4 2 4 2 3 6 3" xfId="30837"/>
    <cellStyle name="Input 4 2 4 2 3 7" xfId="30838"/>
    <cellStyle name="Input 4 2 4 2 3 8" xfId="30839"/>
    <cellStyle name="Input 4 2 4 2 4" xfId="30840"/>
    <cellStyle name="Input 4 2 4 2 4 2" xfId="30841"/>
    <cellStyle name="Input 4 2 4 2 4 3" xfId="30842"/>
    <cellStyle name="Input 4 2 4 2 4 4" xfId="30843"/>
    <cellStyle name="Input 4 2 4 2 5" xfId="30844"/>
    <cellStyle name="Input 4 2 4 2 5 2" xfId="30845"/>
    <cellStyle name="Input 4 2 4 2 5 3" xfId="30846"/>
    <cellStyle name="Input 4 2 4 2 5 4" xfId="30847"/>
    <cellStyle name="Input 4 2 4 2 6" xfId="30848"/>
    <cellStyle name="Input 4 2 4 2 6 2" xfId="30849"/>
    <cellStyle name="Input 4 2 4 2 6 3" xfId="30850"/>
    <cellStyle name="Input 4 2 4 2 6 4" xfId="30851"/>
    <cellStyle name="Input 4 2 4 2 7" xfId="30852"/>
    <cellStyle name="Input 4 2 4 2 7 2" xfId="30853"/>
    <cellStyle name="Input 4 2 4 2 7 3" xfId="30854"/>
    <cellStyle name="Input 4 2 4 2 7 4" xfId="30855"/>
    <cellStyle name="Input 4 2 4 2 8" xfId="30856"/>
    <cellStyle name="Input 4 2 4 2 8 2" xfId="30857"/>
    <cellStyle name="Input 4 2 4 2 8 3" xfId="30858"/>
    <cellStyle name="Input 4 2 4 2 9" xfId="30859"/>
    <cellStyle name="Input 4 2 5" xfId="30860"/>
    <cellStyle name="Input 4 2 5 10" xfId="30861"/>
    <cellStyle name="Input 4 2 5 2" xfId="30862"/>
    <cellStyle name="Input 4 2 5 2 2" xfId="30863"/>
    <cellStyle name="Input 4 2 5 2 2 2" xfId="30864"/>
    <cellStyle name="Input 4 2 5 2 2 3" xfId="30865"/>
    <cellStyle name="Input 4 2 5 2 2 4" xfId="30866"/>
    <cellStyle name="Input 4 2 5 2 3" xfId="30867"/>
    <cellStyle name="Input 4 2 5 2 3 2" xfId="30868"/>
    <cellStyle name="Input 4 2 5 2 3 3" xfId="30869"/>
    <cellStyle name="Input 4 2 5 2 3 4" xfId="30870"/>
    <cellStyle name="Input 4 2 5 2 4" xfId="30871"/>
    <cellStyle name="Input 4 2 5 2 4 2" xfId="30872"/>
    <cellStyle name="Input 4 2 5 2 4 3" xfId="30873"/>
    <cellStyle name="Input 4 2 5 2 4 4" xfId="30874"/>
    <cellStyle name="Input 4 2 5 2 5" xfId="30875"/>
    <cellStyle name="Input 4 2 5 2 5 2" xfId="30876"/>
    <cellStyle name="Input 4 2 5 2 5 3" xfId="30877"/>
    <cellStyle name="Input 4 2 5 2 5 4" xfId="30878"/>
    <cellStyle name="Input 4 2 5 2 6" xfId="30879"/>
    <cellStyle name="Input 4 2 5 2 6 2" xfId="30880"/>
    <cellStyle name="Input 4 2 5 2 6 3" xfId="30881"/>
    <cellStyle name="Input 4 2 5 2 7" xfId="30882"/>
    <cellStyle name="Input 4 2 5 2 8" xfId="30883"/>
    <cellStyle name="Input 4 2 5 3" xfId="30884"/>
    <cellStyle name="Input 4 2 5 3 2" xfId="30885"/>
    <cellStyle name="Input 4 2 5 3 2 2" xfId="30886"/>
    <cellStyle name="Input 4 2 5 3 2 3" xfId="30887"/>
    <cellStyle name="Input 4 2 5 3 2 4" xfId="30888"/>
    <cellStyle name="Input 4 2 5 3 3" xfId="30889"/>
    <cellStyle name="Input 4 2 5 3 3 2" xfId="30890"/>
    <cellStyle name="Input 4 2 5 3 3 3" xfId="30891"/>
    <cellStyle name="Input 4 2 5 3 3 4" xfId="30892"/>
    <cellStyle name="Input 4 2 5 3 4" xfId="30893"/>
    <cellStyle name="Input 4 2 5 3 4 2" xfId="30894"/>
    <cellStyle name="Input 4 2 5 3 4 3" xfId="30895"/>
    <cellStyle name="Input 4 2 5 3 4 4" xfId="30896"/>
    <cellStyle name="Input 4 2 5 3 5" xfId="30897"/>
    <cellStyle name="Input 4 2 5 3 5 2" xfId="30898"/>
    <cellStyle name="Input 4 2 5 3 5 3" xfId="30899"/>
    <cellStyle name="Input 4 2 5 3 5 4" xfId="30900"/>
    <cellStyle name="Input 4 2 5 3 6" xfId="30901"/>
    <cellStyle name="Input 4 2 5 3 6 2" xfId="30902"/>
    <cellStyle name="Input 4 2 5 3 6 3" xfId="30903"/>
    <cellStyle name="Input 4 2 5 3 7" xfId="30904"/>
    <cellStyle name="Input 4 2 5 3 8" xfId="30905"/>
    <cellStyle name="Input 4 2 5 4" xfId="30906"/>
    <cellStyle name="Input 4 2 5 4 2" xfId="30907"/>
    <cellStyle name="Input 4 2 5 4 3" xfId="30908"/>
    <cellStyle name="Input 4 2 5 4 4" xfId="30909"/>
    <cellStyle name="Input 4 2 5 5" xfId="30910"/>
    <cellStyle name="Input 4 2 5 5 2" xfId="30911"/>
    <cellStyle name="Input 4 2 5 5 3" xfId="30912"/>
    <cellStyle name="Input 4 2 5 5 4" xfId="30913"/>
    <cellStyle name="Input 4 2 5 6" xfId="30914"/>
    <cellStyle name="Input 4 2 5 6 2" xfId="30915"/>
    <cellStyle name="Input 4 2 5 6 3" xfId="30916"/>
    <cellStyle name="Input 4 2 5 6 4" xfId="30917"/>
    <cellStyle name="Input 4 2 5 7" xfId="30918"/>
    <cellStyle name="Input 4 2 5 7 2" xfId="30919"/>
    <cellStyle name="Input 4 2 5 7 3" xfId="30920"/>
    <cellStyle name="Input 4 2 5 7 4" xfId="30921"/>
    <cellStyle name="Input 4 2 5 8" xfId="30922"/>
    <cellStyle name="Input 4 2 5 8 2" xfId="30923"/>
    <cellStyle name="Input 4 2 5 8 3" xfId="30924"/>
    <cellStyle name="Input 4 2 5 9" xfId="30925"/>
    <cellStyle name="Input 4 2 6" xfId="30926"/>
    <cellStyle name="Input 4 2_Sheet1" xfId="30927"/>
    <cellStyle name="Input 4 3" xfId="30928"/>
    <cellStyle name="Input 4 3 2" xfId="30929"/>
    <cellStyle name="Input 4 3 2 10" xfId="30930"/>
    <cellStyle name="Input 4 3 2 2" xfId="30931"/>
    <cellStyle name="Input 4 3 2 2 2" xfId="30932"/>
    <cellStyle name="Input 4 3 2 2 2 2" xfId="30933"/>
    <cellStyle name="Input 4 3 2 2 2 3" xfId="30934"/>
    <cellStyle name="Input 4 3 2 2 2 4" xfId="30935"/>
    <cellStyle name="Input 4 3 2 2 3" xfId="30936"/>
    <cellStyle name="Input 4 3 2 2 3 2" xfId="30937"/>
    <cellStyle name="Input 4 3 2 2 3 3" xfId="30938"/>
    <cellStyle name="Input 4 3 2 2 3 4" xfId="30939"/>
    <cellStyle name="Input 4 3 2 2 4" xfId="30940"/>
    <cellStyle name="Input 4 3 2 2 4 2" xfId="30941"/>
    <cellStyle name="Input 4 3 2 2 4 3" xfId="30942"/>
    <cellStyle name="Input 4 3 2 2 4 4" xfId="30943"/>
    <cellStyle name="Input 4 3 2 2 5" xfId="30944"/>
    <cellStyle name="Input 4 3 2 2 5 2" xfId="30945"/>
    <cellStyle name="Input 4 3 2 2 5 3" xfId="30946"/>
    <cellStyle name="Input 4 3 2 2 5 4" xfId="30947"/>
    <cellStyle name="Input 4 3 2 2 6" xfId="30948"/>
    <cellStyle name="Input 4 3 2 2 6 2" xfId="30949"/>
    <cellStyle name="Input 4 3 2 2 6 3" xfId="30950"/>
    <cellStyle name="Input 4 3 2 2 7" xfId="30951"/>
    <cellStyle name="Input 4 3 2 2 8" xfId="30952"/>
    <cellStyle name="Input 4 3 2 3" xfId="30953"/>
    <cellStyle name="Input 4 3 2 3 2" xfId="30954"/>
    <cellStyle name="Input 4 3 2 3 2 2" xfId="30955"/>
    <cellStyle name="Input 4 3 2 3 2 3" xfId="30956"/>
    <cellStyle name="Input 4 3 2 3 2 4" xfId="30957"/>
    <cellStyle name="Input 4 3 2 3 3" xfId="30958"/>
    <cellStyle name="Input 4 3 2 3 3 2" xfId="30959"/>
    <cellStyle name="Input 4 3 2 3 3 3" xfId="30960"/>
    <cellStyle name="Input 4 3 2 3 3 4" xfId="30961"/>
    <cellStyle name="Input 4 3 2 3 4" xfId="30962"/>
    <cellStyle name="Input 4 3 2 3 4 2" xfId="30963"/>
    <cellStyle name="Input 4 3 2 3 4 3" xfId="30964"/>
    <cellStyle name="Input 4 3 2 3 4 4" xfId="30965"/>
    <cellStyle name="Input 4 3 2 3 5" xfId="30966"/>
    <cellStyle name="Input 4 3 2 3 5 2" xfId="30967"/>
    <cellStyle name="Input 4 3 2 3 5 3" xfId="30968"/>
    <cellStyle name="Input 4 3 2 3 5 4" xfId="30969"/>
    <cellStyle name="Input 4 3 2 3 6" xfId="30970"/>
    <cellStyle name="Input 4 3 2 3 6 2" xfId="30971"/>
    <cellStyle name="Input 4 3 2 3 6 3" xfId="30972"/>
    <cellStyle name="Input 4 3 2 3 7" xfId="30973"/>
    <cellStyle name="Input 4 3 2 3 8" xfId="30974"/>
    <cellStyle name="Input 4 3 2 4" xfId="30975"/>
    <cellStyle name="Input 4 3 2 4 2" xfId="30976"/>
    <cellStyle name="Input 4 3 2 4 3" xfId="30977"/>
    <cellStyle name="Input 4 3 2 4 4" xfId="30978"/>
    <cellStyle name="Input 4 3 2 5" xfId="30979"/>
    <cellStyle name="Input 4 3 2 5 2" xfId="30980"/>
    <cellStyle name="Input 4 3 2 5 3" xfId="30981"/>
    <cellStyle name="Input 4 3 2 5 4" xfId="30982"/>
    <cellStyle name="Input 4 3 2 6" xfId="30983"/>
    <cellStyle name="Input 4 3 2 6 2" xfId="30984"/>
    <cellStyle name="Input 4 3 2 6 3" xfId="30985"/>
    <cellStyle name="Input 4 3 2 6 4" xfId="30986"/>
    <cellStyle name="Input 4 3 2 7" xfId="30987"/>
    <cellStyle name="Input 4 3 2 7 2" xfId="30988"/>
    <cellStyle name="Input 4 3 2 7 3" xfId="30989"/>
    <cellStyle name="Input 4 3 2 7 4" xfId="30990"/>
    <cellStyle name="Input 4 3 2 8" xfId="30991"/>
    <cellStyle name="Input 4 3 2 8 2" xfId="30992"/>
    <cellStyle name="Input 4 3 2 8 3" xfId="30993"/>
    <cellStyle name="Input 4 3 2 9" xfId="30994"/>
    <cellStyle name="Input 4 3 3" xfId="30995"/>
    <cellStyle name="Input 4 4" xfId="30996"/>
    <cellStyle name="Input 4 4 2" xfId="30997"/>
    <cellStyle name="Input 4 4 2 10" xfId="30998"/>
    <cellStyle name="Input 4 4 2 2" xfId="30999"/>
    <cellStyle name="Input 4 4 2 2 2" xfId="31000"/>
    <cellStyle name="Input 4 4 2 2 2 2" xfId="31001"/>
    <cellStyle name="Input 4 4 2 2 2 3" xfId="31002"/>
    <cellStyle name="Input 4 4 2 2 2 4" xfId="31003"/>
    <cellStyle name="Input 4 4 2 2 3" xfId="31004"/>
    <cellStyle name="Input 4 4 2 2 3 2" xfId="31005"/>
    <cellStyle name="Input 4 4 2 2 3 3" xfId="31006"/>
    <cellStyle name="Input 4 4 2 2 3 4" xfId="31007"/>
    <cellStyle name="Input 4 4 2 2 4" xfId="31008"/>
    <cellStyle name="Input 4 4 2 2 4 2" xfId="31009"/>
    <cellStyle name="Input 4 4 2 2 4 3" xfId="31010"/>
    <cellStyle name="Input 4 4 2 2 4 4" xfId="31011"/>
    <cellStyle name="Input 4 4 2 2 5" xfId="31012"/>
    <cellStyle name="Input 4 4 2 2 5 2" xfId="31013"/>
    <cellStyle name="Input 4 4 2 2 5 3" xfId="31014"/>
    <cellStyle name="Input 4 4 2 2 5 4" xfId="31015"/>
    <cellStyle name="Input 4 4 2 2 6" xfId="31016"/>
    <cellStyle name="Input 4 4 2 2 6 2" xfId="31017"/>
    <cellStyle name="Input 4 4 2 2 6 3" xfId="31018"/>
    <cellStyle name="Input 4 4 2 2 7" xfId="31019"/>
    <cellStyle name="Input 4 4 2 2 8" xfId="31020"/>
    <cellStyle name="Input 4 4 2 3" xfId="31021"/>
    <cellStyle name="Input 4 4 2 3 2" xfId="31022"/>
    <cellStyle name="Input 4 4 2 3 2 2" xfId="31023"/>
    <cellStyle name="Input 4 4 2 3 2 3" xfId="31024"/>
    <cellStyle name="Input 4 4 2 3 2 4" xfId="31025"/>
    <cellStyle name="Input 4 4 2 3 3" xfId="31026"/>
    <cellStyle name="Input 4 4 2 3 3 2" xfId="31027"/>
    <cellStyle name="Input 4 4 2 3 3 3" xfId="31028"/>
    <cellStyle name="Input 4 4 2 3 3 4" xfId="31029"/>
    <cellStyle name="Input 4 4 2 3 4" xfId="31030"/>
    <cellStyle name="Input 4 4 2 3 4 2" xfId="31031"/>
    <cellStyle name="Input 4 4 2 3 4 3" xfId="31032"/>
    <cellStyle name="Input 4 4 2 3 4 4" xfId="31033"/>
    <cellStyle name="Input 4 4 2 3 5" xfId="31034"/>
    <cellStyle name="Input 4 4 2 3 5 2" xfId="31035"/>
    <cellStyle name="Input 4 4 2 3 5 3" xfId="31036"/>
    <cellStyle name="Input 4 4 2 3 5 4" xfId="31037"/>
    <cellStyle name="Input 4 4 2 3 6" xfId="31038"/>
    <cellStyle name="Input 4 4 2 3 6 2" xfId="31039"/>
    <cellStyle name="Input 4 4 2 3 6 3" xfId="31040"/>
    <cellStyle name="Input 4 4 2 3 7" xfId="31041"/>
    <cellStyle name="Input 4 4 2 3 8" xfId="31042"/>
    <cellStyle name="Input 4 4 2 4" xfId="31043"/>
    <cellStyle name="Input 4 4 2 4 2" xfId="31044"/>
    <cellStyle name="Input 4 4 2 4 3" xfId="31045"/>
    <cellStyle name="Input 4 4 2 4 4" xfId="31046"/>
    <cellStyle name="Input 4 4 2 5" xfId="31047"/>
    <cellStyle name="Input 4 4 2 5 2" xfId="31048"/>
    <cellStyle name="Input 4 4 2 5 3" xfId="31049"/>
    <cellStyle name="Input 4 4 2 5 4" xfId="31050"/>
    <cellStyle name="Input 4 4 2 6" xfId="31051"/>
    <cellStyle name="Input 4 4 2 6 2" xfId="31052"/>
    <cellStyle name="Input 4 4 2 6 3" xfId="31053"/>
    <cellStyle name="Input 4 4 2 6 4" xfId="31054"/>
    <cellStyle name="Input 4 4 2 7" xfId="31055"/>
    <cellStyle name="Input 4 4 2 7 2" xfId="31056"/>
    <cellStyle name="Input 4 4 2 7 3" xfId="31057"/>
    <cellStyle name="Input 4 4 2 7 4" xfId="31058"/>
    <cellStyle name="Input 4 4 2 8" xfId="31059"/>
    <cellStyle name="Input 4 4 2 8 2" xfId="31060"/>
    <cellStyle name="Input 4 4 2 8 3" xfId="31061"/>
    <cellStyle name="Input 4 4 2 9" xfId="31062"/>
    <cellStyle name="Input 4 4 3" xfId="31063"/>
    <cellStyle name="Input 4 4 3 2" xfId="31064"/>
    <cellStyle name="Input 4 4 3 3" xfId="31065"/>
    <cellStyle name="Input 4 4 3 4" xfId="31066"/>
    <cellStyle name="Input 4 4 4" xfId="31067"/>
    <cellStyle name="Input 4 4 4 2" xfId="31068"/>
    <cellStyle name="Input 4 4 4 3" xfId="31069"/>
    <cellStyle name="Input 4 4 5" xfId="31070"/>
    <cellStyle name="Input 4 5" xfId="31071"/>
    <cellStyle name="Input 4 5 2" xfId="31072"/>
    <cellStyle name="Input 4 5 2 10" xfId="31073"/>
    <cellStyle name="Input 4 5 2 2" xfId="31074"/>
    <cellStyle name="Input 4 5 2 2 2" xfId="31075"/>
    <cellStyle name="Input 4 5 2 2 2 2" xfId="31076"/>
    <cellStyle name="Input 4 5 2 2 2 3" xfId="31077"/>
    <cellStyle name="Input 4 5 2 2 2 4" xfId="31078"/>
    <cellStyle name="Input 4 5 2 2 3" xfId="31079"/>
    <cellStyle name="Input 4 5 2 2 3 2" xfId="31080"/>
    <cellStyle name="Input 4 5 2 2 3 3" xfId="31081"/>
    <cellStyle name="Input 4 5 2 2 3 4" xfId="31082"/>
    <cellStyle name="Input 4 5 2 2 4" xfId="31083"/>
    <cellStyle name="Input 4 5 2 2 4 2" xfId="31084"/>
    <cellStyle name="Input 4 5 2 2 4 3" xfId="31085"/>
    <cellStyle name="Input 4 5 2 2 4 4" xfId="31086"/>
    <cellStyle name="Input 4 5 2 2 5" xfId="31087"/>
    <cellStyle name="Input 4 5 2 2 5 2" xfId="31088"/>
    <cellStyle name="Input 4 5 2 2 5 3" xfId="31089"/>
    <cellStyle name="Input 4 5 2 2 5 4" xfId="31090"/>
    <cellStyle name="Input 4 5 2 2 6" xfId="31091"/>
    <cellStyle name="Input 4 5 2 2 6 2" xfId="31092"/>
    <cellStyle name="Input 4 5 2 2 6 3" xfId="31093"/>
    <cellStyle name="Input 4 5 2 2 7" xfId="31094"/>
    <cellStyle name="Input 4 5 2 2 8" xfId="31095"/>
    <cellStyle name="Input 4 5 2 3" xfId="31096"/>
    <cellStyle name="Input 4 5 2 3 2" xfId="31097"/>
    <cellStyle name="Input 4 5 2 3 2 2" xfId="31098"/>
    <cellStyle name="Input 4 5 2 3 2 3" xfId="31099"/>
    <cellStyle name="Input 4 5 2 3 2 4" xfId="31100"/>
    <cellStyle name="Input 4 5 2 3 3" xfId="31101"/>
    <cellStyle name="Input 4 5 2 3 3 2" xfId="31102"/>
    <cellStyle name="Input 4 5 2 3 3 3" xfId="31103"/>
    <cellStyle name="Input 4 5 2 3 3 4" xfId="31104"/>
    <cellStyle name="Input 4 5 2 3 4" xfId="31105"/>
    <cellStyle name="Input 4 5 2 3 4 2" xfId="31106"/>
    <cellStyle name="Input 4 5 2 3 4 3" xfId="31107"/>
    <cellStyle name="Input 4 5 2 3 4 4" xfId="31108"/>
    <cellStyle name="Input 4 5 2 3 5" xfId="31109"/>
    <cellStyle name="Input 4 5 2 3 5 2" xfId="31110"/>
    <cellStyle name="Input 4 5 2 3 5 3" xfId="31111"/>
    <cellStyle name="Input 4 5 2 3 5 4" xfId="31112"/>
    <cellStyle name="Input 4 5 2 3 6" xfId="31113"/>
    <cellStyle name="Input 4 5 2 3 6 2" xfId="31114"/>
    <cellStyle name="Input 4 5 2 3 6 3" xfId="31115"/>
    <cellStyle name="Input 4 5 2 3 7" xfId="31116"/>
    <cellStyle name="Input 4 5 2 3 8" xfId="31117"/>
    <cellStyle name="Input 4 5 2 4" xfId="31118"/>
    <cellStyle name="Input 4 5 2 4 2" xfId="31119"/>
    <cellStyle name="Input 4 5 2 4 3" xfId="31120"/>
    <cellStyle name="Input 4 5 2 4 4" xfId="31121"/>
    <cellStyle name="Input 4 5 2 5" xfId="31122"/>
    <cellStyle name="Input 4 5 2 5 2" xfId="31123"/>
    <cellStyle name="Input 4 5 2 5 3" xfId="31124"/>
    <cellStyle name="Input 4 5 2 5 4" xfId="31125"/>
    <cellStyle name="Input 4 5 2 6" xfId="31126"/>
    <cellStyle name="Input 4 5 2 6 2" xfId="31127"/>
    <cellStyle name="Input 4 5 2 6 3" xfId="31128"/>
    <cellStyle name="Input 4 5 2 6 4" xfId="31129"/>
    <cellStyle name="Input 4 5 2 7" xfId="31130"/>
    <cellStyle name="Input 4 5 2 7 2" xfId="31131"/>
    <cellStyle name="Input 4 5 2 7 3" xfId="31132"/>
    <cellStyle name="Input 4 5 2 7 4" xfId="31133"/>
    <cellStyle name="Input 4 5 2 8" xfId="31134"/>
    <cellStyle name="Input 4 5 2 8 2" xfId="31135"/>
    <cellStyle name="Input 4 5 2 8 3" xfId="31136"/>
    <cellStyle name="Input 4 5 2 9" xfId="31137"/>
    <cellStyle name="Input 4 5 3" xfId="31138"/>
    <cellStyle name="Input 4 6" xfId="31139"/>
    <cellStyle name="Input 4 6 2" xfId="31140"/>
    <cellStyle name="Input 4 6 2 10" xfId="31141"/>
    <cellStyle name="Input 4 6 2 2" xfId="31142"/>
    <cellStyle name="Input 4 6 2 2 2" xfId="31143"/>
    <cellStyle name="Input 4 6 2 2 2 2" xfId="31144"/>
    <cellStyle name="Input 4 6 2 2 2 3" xfId="31145"/>
    <cellStyle name="Input 4 6 2 2 2 4" xfId="31146"/>
    <cellStyle name="Input 4 6 2 2 3" xfId="31147"/>
    <cellStyle name="Input 4 6 2 2 3 2" xfId="31148"/>
    <cellStyle name="Input 4 6 2 2 3 3" xfId="31149"/>
    <cellStyle name="Input 4 6 2 2 3 4" xfId="31150"/>
    <cellStyle name="Input 4 6 2 2 4" xfId="31151"/>
    <cellStyle name="Input 4 6 2 2 4 2" xfId="31152"/>
    <cellStyle name="Input 4 6 2 2 4 3" xfId="31153"/>
    <cellStyle name="Input 4 6 2 2 4 4" xfId="31154"/>
    <cellStyle name="Input 4 6 2 2 5" xfId="31155"/>
    <cellStyle name="Input 4 6 2 2 5 2" xfId="31156"/>
    <cellStyle name="Input 4 6 2 2 5 3" xfId="31157"/>
    <cellStyle name="Input 4 6 2 2 5 4" xfId="31158"/>
    <cellStyle name="Input 4 6 2 2 6" xfId="31159"/>
    <cellStyle name="Input 4 6 2 2 6 2" xfId="31160"/>
    <cellStyle name="Input 4 6 2 2 6 3" xfId="31161"/>
    <cellStyle name="Input 4 6 2 2 7" xfId="31162"/>
    <cellStyle name="Input 4 6 2 2 8" xfId="31163"/>
    <cellStyle name="Input 4 6 2 3" xfId="31164"/>
    <cellStyle name="Input 4 6 2 3 2" xfId="31165"/>
    <cellStyle name="Input 4 6 2 3 2 2" xfId="31166"/>
    <cellStyle name="Input 4 6 2 3 2 3" xfId="31167"/>
    <cellStyle name="Input 4 6 2 3 2 4" xfId="31168"/>
    <cellStyle name="Input 4 6 2 3 3" xfId="31169"/>
    <cellStyle name="Input 4 6 2 3 3 2" xfId="31170"/>
    <cellStyle name="Input 4 6 2 3 3 3" xfId="31171"/>
    <cellStyle name="Input 4 6 2 3 3 4" xfId="31172"/>
    <cellStyle name="Input 4 6 2 3 4" xfId="31173"/>
    <cellStyle name="Input 4 6 2 3 4 2" xfId="31174"/>
    <cellStyle name="Input 4 6 2 3 4 3" xfId="31175"/>
    <cellStyle name="Input 4 6 2 3 4 4" xfId="31176"/>
    <cellStyle name="Input 4 6 2 3 5" xfId="31177"/>
    <cellStyle name="Input 4 6 2 3 5 2" xfId="31178"/>
    <cellStyle name="Input 4 6 2 3 5 3" xfId="31179"/>
    <cellStyle name="Input 4 6 2 3 5 4" xfId="31180"/>
    <cellStyle name="Input 4 6 2 3 6" xfId="31181"/>
    <cellStyle name="Input 4 6 2 3 6 2" xfId="31182"/>
    <cellStyle name="Input 4 6 2 3 6 3" xfId="31183"/>
    <cellStyle name="Input 4 6 2 3 7" xfId="31184"/>
    <cellStyle name="Input 4 6 2 3 8" xfId="31185"/>
    <cellStyle name="Input 4 6 2 4" xfId="31186"/>
    <cellStyle name="Input 4 6 2 4 2" xfId="31187"/>
    <cellStyle name="Input 4 6 2 4 3" xfId="31188"/>
    <cellStyle name="Input 4 6 2 4 4" xfId="31189"/>
    <cellStyle name="Input 4 6 2 5" xfId="31190"/>
    <cellStyle name="Input 4 6 2 5 2" xfId="31191"/>
    <cellStyle name="Input 4 6 2 5 3" xfId="31192"/>
    <cellStyle name="Input 4 6 2 5 4" xfId="31193"/>
    <cellStyle name="Input 4 6 2 6" xfId="31194"/>
    <cellStyle name="Input 4 6 2 6 2" xfId="31195"/>
    <cellStyle name="Input 4 6 2 6 3" xfId="31196"/>
    <cellStyle name="Input 4 6 2 6 4" xfId="31197"/>
    <cellStyle name="Input 4 6 2 7" xfId="31198"/>
    <cellStyle name="Input 4 6 2 7 2" xfId="31199"/>
    <cellStyle name="Input 4 6 2 7 3" xfId="31200"/>
    <cellStyle name="Input 4 6 2 7 4" xfId="31201"/>
    <cellStyle name="Input 4 6 2 8" xfId="31202"/>
    <cellStyle name="Input 4 6 2 8 2" xfId="31203"/>
    <cellStyle name="Input 4 6 2 8 3" xfId="31204"/>
    <cellStyle name="Input 4 6 2 9" xfId="31205"/>
    <cellStyle name="Input 4 6 3" xfId="31206"/>
    <cellStyle name="Input 4 7" xfId="31207"/>
    <cellStyle name="Input 4 7 2" xfId="31208"/>
    <cellStyle name="Input 4 7 2 10" xfId="31209"/>
    <cellStyle name="Input 4 7 2 2" xfId="31210"/>
    <cellStyle name="Input 4 7 2 2 2" xfId="31211"/>
    <cellStyle name="Input 4 7 2 2 2 2" xfId="31212"/>
    <cellStyle name="Input 4 7 2 2 2 3" xfId="31213"/>
    <cellStyle name="Input 4 7 2 2 2 4" xfId="31214"/>
    <cellStyle name="Input 4 7 2 2 3" xfId="31215"/>
    <cellStyle name="Input 4 7 2 2 3 2" xfId="31216"/>
    <cellStyle name="Input 4 7 2 2 3 3" xfId="31217"/>
    <cellStyle name="Input 4 7 2 2 3 4" xfId="31218"/>
    <cellStyle name="Input 4 7 2 2 4" xfId="31219"/>
    <cellStyle name="Input 4 7 2 2 4 2" xfId="31220"/>
    <cellStyle name="Input 4 7 2 2 4 3" xfId="31221"/>
    <cellStyle name="Input 4 7 2 2 4 4" xfId="31222"/>
    <cellStyle name="Input 4 7 2 2 5" xfId="31223"/>
    <cellStyle name="Input 4 7 2 2 5 2" xfId="31224"/>
    <cellStyle name="Input 4 7 2 2 5 3" xfId="31225"/>
    <cellStyle name="Input 4 7 2 2 5 4" xfId="31226"/>
    <cellStyle name="Input 4 7 2 2 6" xfId="31227"/>
    <cellStyle name="Input 4 7 2 2 6 2" xfId="31228"/>
    <cellStyle name="Input 4 7 2 2 6 3" xfId="31229"/>
    <cellStyle name="Input 4 7 2 2 7" xfId="31230"/>
    <cellStyle name="Input 4 7 2 2 8" xfId="31231"/>
    <cellStyle name="Input 4 7 2 3" xfId="31232"/>
    <cellStyle name="Input 4 7 2 3 2" xfId="31233"/>
    <cellStyle name="Input 4 7 2 3 2 2" xfId="31234"/>
    <cellStyle name="Input 4 7 2 3 2 3" xfId="31235"/>
    <cellStyle name="Input 4 7 2 3 2 4" xfId="31236"/>
    <cellStyle name="Input 4 7 2 3 3" xfId="31237"/>
    <cellStyle name="Input 4 7 2 3 3 2" xfId="31238"/>
    <cellStyle name="Input 4 7 2 3 3 3" xfId="31239"/>
    <cellStyle name="Input 4 7 2 3 3 4" xfId="31240"/>
    <cellStyle name="Input 4 7 2 3 4" xfId="31241"/>
    <cellStyle name="Input 4 7 2 3 4 2" xfId="31242"/>
    <cellStyle name="Input 4 7 2 3 4 3" xfId="31243"/>
    <cellStyle name="Input 4 7 2 3 4 4" xfId="31244"/>
    <cellStyle name="Input 4 7 2 3 5" xfId="31245"/>
    <cellStyle name="Input 4 7 2 3 5 2" xfId="31246"/>
    <cellStyle name="Input 4 7 2 3 5 3" xfId="31247"/>
    <cellStyle name="Input 4 7 2 3 5 4" xfId="31248"/>
    <cellStyle name="Input 4 7 2 3 6" xfId="31249"/>
    <cellStyle name="Input 4 7 2 3 6 2" xfId="31250"/>
    <cellStyle name="Input 4 7 2 3 6 3" xfId="31251"/>
    <cellStyle name="Input 4 7 2 3 7" xfId="31252"/>
    <cellStyle name="Input 4 7 2 3 8" xfId="31253"/>
    <cellStyle name="Input 4 7 2 4" xfId="31254"/>
    <cellStyle name="Input 4 7 2 4 2" xfId="31255"/>
    <cellStyle name="Input 4 7 2 4 3" xfId="31256"/>
    <cellStyle name="Input 4 7 2 4 4" xfId="31257"/>
    <cellStyle name="Input 4 7 2 5" xfId="31258"/>
    <cellStyle name="Input 4 7 2 5 2" xfId="31259"/>
    <cellStyle name="Input 4 7 2 5 3" xfId="31260"/>
    <cellStyle name="Input 4 7 2 5 4" xfId="31261"/>
    <cellStyle name="Input 4 7 2 6" xfId="31262"/>
    <cellStyle name="Input 4 7 2 6 2" xfId="31263"/>
    <cellStyle name="Input 4 7 2 6 3" xfId="31264"/>
    <cellStyle name="Input 4 7 2 6 4" xfId="31265"/>
    <cellStyle name="Input 4 7 2 7" xfId="31266"/>
    <cellStyle name="Input 4 7 2 7 2" xfId="31267"/>
    <cellStyle name="Input 4 7 2 7 3" xfId="31268"/>
    <cellStyle name="Input 4 7 2 7 4" xfId="31269"/>
    <cellStyle name="Input 4 7 2 8" xfId="31270"/>
    <cellStyle name="Input 4 7 2 8 2" xfId="31271"/>
    <cellStyle name="Input 4 7 2 8 3" xfId="31272"/>
    <cellStyle name="Input 4 7 2 9" xfId="31273"/>
    <cellStyle name="Input 4 7 3" xfId="31274"/>
    <cellStyle name="Input 4 8" xfId="31275"/>
    <cellStyle name="Input 4 8 2" xfId="31276"/>
    <cellStyle name="Input 4 8 2 10" xfId="31277"/>
    <cellStyle name="Input 4 8 2 2" xfId="31278"/>
    <cellStyle name="Input 4 8 2 2 2" xfId="31279"/>
    <cellStyle name="Input 4 8 2 2 2 2" xfId="31280"/>
    <cellStyle name="Input 4 8 2 2 2 3" xfId="31281"/>
    <cellStyle name="Input 4 8 2 2 2 4" xfId="31282"/>
    <cellStyle name="Input 4 8 2 2 3" xfId="31283"/>
    <cellStyle name="Input 4 8 2 2 3 2" xfId="31284"/>
    <cellStyle name="Input 4 8 2 2 3 3" xfId="31285"/>
    <cellStyle name="Input 4 8 2 2 3 4" xfId="31286"/>
    <cellStyle name="Input 4 8 2 2 4" xfId="31287"/>
    <cellStyle name="Input 4 8 2 2 4 2" xfId="31288"/>
    <cellStyle name="Input 4 8 2 2 4 3" xfId="31289"/>
    <cellStyle name="Input 4 8 2 2 4 4" xfId="31290"/>
    <cellStyle name="Input 4 8 2 2 5" xfId="31291"/>
    <cellStyle name="Input 4 8 2 2 5 2" xfId="31292"/>
    <cellStyle name="Input 4 8 2 2 5 3" xfId="31293"/>
    <cellStyle name="Input 4 8 2 2 5 4" xfId="31294"/>
    <cellStyle name="Input 4 8 2 2 6" xfId="31295"/>
    <cellStyle name="Input 4 8 2 2 6 2" xfId="31296"/>
    <cellStyle name="Input 4 8 2 2 6 3" xfId="31297"/>
    <cellStyle name="Input 4 8 2 2 7" xfId="31298"/>
    <cellStyle name="Input 4 8 2 2 8" xfId="31299"/>
    <cellStyle name="Input 4 8 2 3" xfId="31300"/>
    <cellStyle name="Input 4 8 2 3 2" xfId="31301"/>
    <cellStyle name="Input 4 8 2 3 2 2" xfId="31302"/>
    <cellStyle name="Input 4 8 2 3 2 3" xfId="31303"/>
    <cellStyle name="Input 4 8 2 3 2 4" xfId="31304"/>
    <cellStyle name="Input 4 8 2 3 3" xfId="31305"/>
    <cellStyle name="Input 4 8 2 3 3 2" xfId="31306"/>
    <cellStyle name="Input 4 8 2 3 3 3" xfId="31307"/>
    <cellStyle name="Input 4 8 2 3 3 4" xfId="31308"/>
    <cellStyle name="Input 4 8 2 3 4" xfId="31309"/>
    <cellStyle name="Input 4 8 2 3 4 2" xfId="31310"/>
    <cellStyle name="Input 4 8 2 3 4 3" xfId="31311"/>
    <cellStyle name="Input 4 8 2 3 4 4" xfId="31312"/>
    <cellStyle name="Input 4 8 2 3 5" xfId="31313"/>
    <cellStyle name="Input 4 8 2 3 5 2" xfId="31314"/>
    <cellStyle name="Input 4 8 2 3 5 3" xfId="31315"/>
    <cellStyle name="Input 4 8 2 3 5 4" xfId="31316"/>
    <cellStyle name="Input 4 8 2 3 6" xfId="31317"/>
    <cellStyle name="Input 4 8 2 3 6 2" xfId="31318"/>
    <cellStyle name="Input 4 8 2 3 6 3" xfId="31319"/>
    <cellStyle name="Input 4 8 2 3 7" xfId="31320"/>
    <cellStyle name="Input 4 8 2 3 8" xfId="31321"/>
    <cellStyle name="Input 4 8 2 4" xfId="31322"/>
    <cellStyle name="Input 4 8 2 4 2" xfId="31323"/>
    <cellStyle name="Input 4 8 2 4 3" xfId="31324"/>
    <cellStyle name="Input 4 8 2 4 4" xfId="31325"/>
    <cellStyle name="Input 4 8 2 5" xfId="31326"/>
    <cellStyle name="Input 4 8 2 5 2" xfId="31327"/>
    <cellStyle name="Input 4 8 2 5 3" xfId="31328"/>
    <cellStyle name="Input 4 8 2 5 4" xfId="31329"/>
    <cellStyle name="Input 4 8 2 6" xfId="31330"/>
    <cellStyle name="Input 4 8 2 6 2" xfId="31331"/>
    <cellStyle name="Input 4 8 2 6 3" xfId="31332"/>
    <cellStyle name="Input 4 8 2 6 4" xfId="31333"/>
    <cellStyle name="Input 4 8 2 7" xfId="31334"/>
    <cellStyle name="Input 4 8 2 7 2" xfId="31335"/>
    <cellStyle name="Input 4 8 2 7 3" xfId="31336"/>
    <cellStyle name="Input 4 8 2 7 4" xfId="31337"/>
    <cellStyle name="Input 4 8 2 8" xfId="31338"/>
    <cellStyle name="Input 4 8 2 8 2" xfId="31339"/>
    <cellStyle name="Input 4 8 2 8 3" xfId="31340"/>
    <cellStyle name="Input 4 8 2 9" xfId="31341"/>
    <cellStyle name="Input 4 8 3" xfId="31342"/>
    <cellStyle name="Input 4 9" xfId="31343"/>
    <cellStyle name="Input 4 9 2" xfId="31344"/>
    <cellStyle name="Input 4 9 2 10" xfId="31345"/>
    <cellStyle name="Input 4 9 2 2" xfId="31346"/>
    <cellStyle name="Input 4 9 2 2 2" xfId="31347"/>
    <cellStyle name="Input 4 9 2 2 2 2" xfId="31348"/>
    <cellStyle name="Input 4 9 2 2 2 3" xfId="31349"/>
    <cellStyle name="Input 4 9 2 2 2 4" xfId="31350"/>
    <cellStyle name="Input 4 9 2 2 3" xfId="31351"/>
    <cellStyle name="Input 4 9 2 2 3 2" xfId="31352"/>
    <cellStyle name="Input 4 9 2 2 3 3" xfId="31353"/>
    <cellStyle name="Input 4 9 2 2 3 4" xfId="31354"/>
    <cellStyle name="Input 4 9 2 2 4" xfId="31355"/>
    <cellStyle name="Input 4 9 2 2 4 2" xfId="31356"/>
    <cellStyle name="Input 4 9 2 2 4 3" xfId="31357"/>
    <cellStyle name="Input 4 9 2 2 4 4" xfId="31358"/>
    <cellStyle name="Input 4 9 2 2 5" xfId="31359"/>
    <cellStyle name="Input 4 9 2 2 5 2" xfId="31360"/>
    <cellStyle name="Input 4 9 2 2 5 3" xfId="31361"/>
    <cellStyle name="Input 4 9 2 2 5 4" xfId="31362"/>
    <cellStyle name="Input 4 9 2 2 6" xfId="31363"/>
    <cellStyle name="Input 4 9 2 2 6 2" xfId="31364"/>
    <cellStyle name="Input 4 9 2 2 6 3" xfId="31365"/>
    <cellStyle name="Input 4 9 2 2 7" xfId="31366"/>
    <cellStyle name="Input 4 9 2 2 8" xfId="31367"/>
    <cellStyle name="Input 4 9 2 3" xfId="31368"/>
    <cellStyle name="Input 4 9 2 3 2" xfId="31369"/>
    <cellStyle name="Input 4 9 2 3 2 2" xfId="31370"/>
    <cellStyle name="Input 4 9 2 3 2 3" xfId="31371"/>
    <cellStyle name="Input 4 9 2 3 2 4" xfId="31372"/>
    <cellStyle name="Input 4 9 2 3 3" xfId="31373"/>
    <cellStyle name="Input 4 9 2 3 3 2" xfId="31374"/>
    <cellStyle name="Input 4 9 2 3 3 3" xfId="31375"/>
    <cellStyle name="Input 4 9 2 3 3 4" xfId="31376"/>
    <cellStyle name="Input 4 9 2 3 4" xfId="31377"/>
    <cellStyle name="Input 4 9 2 3 4 2" xfId="31378"/>
    <cellStyle name="Input 4 9 2 3 4 3" xfId="31379"/>
    <cellStyle name="Input 4 9 2 3 4 4" xfId="31380"/>
    <cellStyle name="Input 4 9 2 3 5" xfId="31381"/>
    <cellStyle name="Input 4 9 2 3 5 2" xfId="31382"/>
    <cellStyle name="Input 4 9 2 3 5 3" xfId="31383"/>
    <cellStyle name="Input 4 9 2 3 5 4" xfId="31384"/>
    <cellStyle name="Input 4 9 2 3 6" xfId="31385"/>
    <cellStyle name="Input 4 9 2 3 6 2" xfId="31386"/>
    <cellStyle name="Input 4 9 2 3 6 3" xfId="31387"/>
    <cellStyle name="Input 4 9 2 3 7" xfId="31388"/>
    <cellStyle name="Input 4 9 2 3 8" xfId="31389"/>
    <cellStyle name="Input 4 9 2 4" xfId="31390"/>
    <cellStyle name="Input 4 9 2 4 2" xfId="31391"/>
    <cellStyle name="Input 4 9 2 4 3" xfId="31392"/>
    <cellStyle name="Input 4 9 2 4 4" xfId="31393"/>
    <cellStyle name="Input 4 9 2 5" xfId="31394"/>
    <cellStyle name="Input 4 9 2 5 2" xfId="31395"/>
    <cellStyle name="Input 4 9 2 5 3" xfId="31396"/>
    <cellStyle name="Input 4 9 2 5 4" xfId="31397"/>
    <cellStyle name="Input 4 9 2 6" xfId="31398"/>
    <cellStyle name="Input 4 9 2 6 2" xfId="31399"/>
    <cellStyle name="Input 4 9 2 6 3" xfId="31400"/>
    <cellStyle name="Input 4 9 2 6 4" xfId="31401"/>
    <cellStyle name="Input 4 9 2 7" xfId="31402"/>
    <cellStyle name="Input 4 9 2 7 2" xfId="31403"/>
    <cellStyle name="Input 4 9 2 7 3" xfId="31404"/>
    <cellStyle name="Input 4 9 2 7 4" xfId="31405"/>
    <cellStyle name="Input 4 9 2 8" xfId="31406"/>
    <cellStyle name="Input 4 9 2 8 2" xfId="31407"/>
    <cellStyle name="Input 4 9 2 8 3" xfId="31408"/>
    <cellStyle name="Input 4 9 2 9" xfId="31409"/>
    <cellStyle name="Input 4 9 3" xfId="31410"/>
    <cellStyle name="Input 4_Sheet1" xfId="31411"/>
    <cellStyle name="Input 40" xfId="31412"/>
    <cellStyle name="Input 40 2" xfId="31413"/>
    <cellStyle name="Input 40 2 2" xfId="31414"/>
    <cellStyle name="Input 40 2 3" xfId="31415"/>
    <cellStyle name="Input 40 2 4" xfId="31416"/>
    <cellStyle name="Input 40 3" xfId="31417"/>
    <cellStyle name="Input 40 3 2" xfId="31418"/>
    <cellStyle name="Input 40 3 3" xfId="31419"/>
    <cellStyle name="Input 40 4" xfId="31420"/>
    <cellStyle name="Input 41" xfId="31421"/>
    <cellStyle name="Input 41 2" xfId="31422"/>
    <cellStyle name="Input 41 2 10" xfId="31423"/>
    <cellStyle name="Input 41 2 2" xfId="31424"/>
    <cellStyle name="Input 41 2 2 2" xfId="31425"/>
    <cellStyle name="Input 41 2 2 2 2" xfId="31426"/>
    <cellStyle name="Input 41 2 2 2 3" xfId="31427"/>
    <cellStyle name="Input 41 2 2 2 4" xfId="31428"/>
    <cellStyle name="Input 41 2 2 3" xfId="31429"/>
    <cellStyle name="Input 41 2 2 3 2" xfId="31430"/>
    <cellStyle name="Input 41 2 2 3 3" xfId="31431"/>
    <cellStyle name="Input 41 2 2 3 4" xfId="31432"/>
    <cellStyle name="Input 41 2 2 4" xfId="31433"/>
    <cellStyle name="Input 41 2 2 4 2" xfId="31434"/>
    <cellStyle name="Input 41 2 2 4 3" xfId="31435"/>
    <cellStyle name="Input 41 2 2 4 4" xfId="31436"/>
    <cellStyle name="Input 41 2 2 5" xfId="31437"/>
    <cellStyle name="Input 41 2 2 5 2" xfId="31438"/>
    <cellStyle name="Input 41 2 2 5 3" xfId="31439"/>
    <cellStyle name="Input 41 2 2 5 4" xfId="31440"/>
    <cellStyle name="Input 41 2 2 6" xfId="31441"/>
    <cellStyle name="Input 41 2 2 6 2" xfId="31442"/>
    <cellStyle name="Input 41 2 2 6 3" xfId="31443"/>
    <cellStyle name="Input 41 2 2 7" xfId="31444"/>
    <cellStyle name="Input 41 2 2 8" xfId="31445"/>
    <cellStyle name="Input 41 2 3" xfId="31446"/>
    <cellStyle name="Input 41 2 3 2" xfId="31447"/>
    <cellStyle name="Input 41 2 3 2 2" xfId="31448"/>
    <cellStyle name="Input 41 2 3 2 3" xfId="31449"/>
    <cellStyle name="Input 41 2 3 2 4" xfId="31450"/>
    <cellStyle name="Input 41 2 3 3" xfId="31451"/>
    <cellStyle name="Input 41 2 3 3 2" xfId="31452"/>
    <cellStyle name="Input 41 2 3 3 3" xfId="31453"/>
    <cellStyle name="Input 41 2 3 3 4" xfId="31454"/>
    <cellStyle name="Input 41 2 3 4" xfId="31455"/>
    <cellStyle name="Input 41 2 3 4 2" xfId="31456"/>
    <cellStyle name="Input 41 2 3 4 3" xfId="31457"/>
    <cellStyle name="Input 41 2 3 4 4" xfId="31458"/>
    <cellStyle name="Input 41 2 3 5" xfId="31459"/>
    <cellStyle name="Input 41 2 3 5 2" xfId="31460"/>
    <cellStyle name="Input 41 2 3 5 3" xfId="31461"/>
    <cellStyle name="Input 41 2 3 5 4" xfId="31462"/>
    <cellStyle name="Input 41 2 3 6" xfId="31463"/>
    <cellStyle name="Input 41 2 3 6 2" xfId="31464"/>
    <cellStyle name="Input 41 2 3 6 3" xfId="31465"/>
    <cellStyle name="Input 41 2 3 7" xfId="31466"/>
    <cellStyle name="Input 41 2 3 8" xfId="31467"/>
    <cellStyle name="Input 41 2 4" xfId="31468"/>
    <cellStyle name="Input 41 2 4 2" xfId="31469"/>
    <cellStyle name="Input 41 2 4 3" xfId="31470"/>
    <cellStyle name="Input 41 2 4 4" xfId="31471"/>
    <cellStyle name="Input 41 2 5" xfId="31472"/>
    <cellStyle name="Input 41 2 5 2" xfId="31473"/>
    <cellStyle name="Input 41 2 5 3" xfId="31474"/>
    <cellStyle name="Input 41 2 5 4" xfId="31475"/>
    <cellStyle name="Input 41 2 6" xfId="31476"/>
    <cellStyle name="Input 41 2 6 2" xfId="31477"/>
    <cellStyle name="Input 41 2 6 3" xfId="31478"/>
    <cellStyle name="Input 41 2 6 4" xfId="31479"/>
    <cellStyle name="Input 41 2 7" xfId="31480"/>
    <cellStyle name="Input 41 2 7 2" xfId="31481"/>
    <cellStyle name="Input 41 2 7 3" xfId="31482"/>
    <cellStyle name="Input 41 2 7 4" xfId="31483"/>
    <cellStyle name="Input 41 2 8" xfId="31484"/>
    <cellStyle name="Input 41 2 8 2" xfId="31485"/>
    <cellStyle name="Input 41 2 8 3" xfId="31486"/>
    <cellStyle name="Input 41 2 9" xfId="31487"/>
    <cellStyle name="Input 41 3" xfId="31488"/>
    <cellStyle name="Input 41 3 2" xfId="31489"/>
    <cellStyle name="Input 41 3 3" xfId="31490"/>
    <cellStyle name="Input 41 3 4" xfId="31491"/>
    <cellStyle name="Input 41 4" xfId="31492"/>
    <cellStyle name="Input 41 4 2" xfId="31493"/>
    <cellStyle name="Input 41 4 3" xfId="31494"/>
    <cellStyle name="Input 41 5" xfId="31495"/>
    <cellStyle name="Input 42" xfId="31496"/>
    <cellStyle name="Input 42 2" xfId="31497"/>
    <cellStyle name="Input 42 2 10" xfId="31498"/>
    <cellStyle name="Input 42 2 2" xfId="31499"/>
    <cellStyle name="Input 42 2 2 2" xfId="31500"/>
    <cellStyle name="Input 42 2 2 2 2" xfId="31501"/>
    <cellStyle name="Input 42 2 2 2 3" xfId="31502"/>
    <cellStyle name="Input 42 2 2 2 4" xfId="31503"/>
    <cellStyle name="Input 42 2 2 3" xfId="31504"/>
    <cellStyle name="Input 42 2 2 3 2" xfId="31505"/>
    <cellStyle name="Input 42 2 2 3 3" xfId="31506"/>
    <cellStyle name="Input 42 2 2 3 4" xfId="31507"/>
    <cellStyle name="Input 42 2 2 4" xfId="31508"/>
    <cellStyle name="Input 42 2 2 4 2" xfId="31509"/>
    <cellStyle name="Input 42 2 2 4 3" xfId="31510"/>
    <cellStyle name="Input 42 2 2 4 4" xfId="31511"/>
    <cellStyle name="Input 42 2 2 5" xfId="31512"/>
    <cellStyle name="Input 42 2 2 5 2" xfId="31513"/>
    <cellStyle name="Input 42 2 2 5 3" xfId="31514"/>
    <cellStyle name="Input 42 2 2 5 4" xfId="31515"/>
    <cellStyle name="Input 42 2 2 6" xfId="31516"/>
    <cellStyle name="Input 42 2 2 6 2" xfId="31517"/>
    <cellStyle name="Input 42 2 2 6 3" xfId="31518"/>
    <cellStyle name="Input 42 2 2 7" xfId="31519"/>
    <cellStyle name="Input 42 2 2 8" xfId="31520"/>
    <cellStyle name="Input 42 2 3" xfId="31521"/>
    <cellStyle name="Input 42 2 3 2" xfId="31522"/>
    <cellStyle name="Input 42 2 3 2 2" xfId="31523"/>
    <cellStyle name="Input 42 2 3 2 3" xfId="31524"/>
    <cellStyle name="Input 42 2 3 2 4" xfId="31525"/>
    <cellStyle name="Input 42 2 3 3" xfId="31526"/>
    <cellStyle name="Input 42 2 3 3 2" xfId="31527"/>
    <cellStyle name="Input 42 2 3 3 3" xfId="31528"/>
    <cellStyle name="Input 42 2 3 3 4" xfId="31529"/>
    <cellStyle name="Input 42 2 3 4" xfId="31530"/>
    <cellStyle name="Input 42 2 3 4 2" xfId="31531"/>
    <cellStyle name="Input 42 2 3 4 3" xfId="31532"/>
    <cellStyle name="Input 42 2 3 4 4" xfId="31533"/>
    <cellStyle name="Input 42 2 3 5" xfId="31534"/>
    <cellStyle name="Input 42 2 3 5 2" xfId="31535"/>
    <cellStyle name="Input 42 2 3 5 3" xfId="31536"/>
    <cellStyle name="Input 42 2 3 5 4" xfId="31537"/>
    <cellStyle name="Input 42 2 3 6" xfId="31538"/>
    <cellStyle name="Input 42 2 3 6 2" xfId="31539"/>
    <cellStyle name="Input 42 2 3 6 3" xfId="31540"/>
    <cellStyle name="Input 42 2 3 7" xfId="31541"/>
    <cellStyle name="Input 42 2 3 8" xfId="31542"/>
    <cellStyle name="Input 42 2 4" xfId="31543"/>
    <cellStyle name="Input 42 2 4 2" xfId="31544"/>
    <cellStyle name="Input 42 2 4 3" xfId="31545"/>
    <cellStyle name="Input 42 2 4 4" xfId="31546"/>
    <cellStyle name="Input 42 2 5" xfId="31547"/>
    <cellStyle name="Input 42 2 5 2" xfId="31548"/>
    <cellStyle name="Input 42 2 5 3" xfId="31549"/>
    <cellStyle name="Input 42 2 5 4" xfId="31550"/>
    <cellStyle name="Input 42 2 6" xfId="31551"/>
    <cellStyle name="Input 42 2 6 2" xfId="31552"/>
    <cellStyle name="Input 42 2 6 3" xfId="31553"/>
    <cellStyle name="Input 42 2 6 4" xfId="31554"/>
    <cellStyle name="Input 42 2 7" xfId="31555"/>
    <cellStyle name="Input 42 2 7 2" xfId="31556"/>
    <cellStyle name="Input 42 2 7 3" xfId="31557"/>
    <cellStyle name="Input 42 2 7 4" xfId="31558"/>
    <cellStyle name="Input 42 2 8" xfId="31559"/>
    <cellStyle name="Input 42 2 8 2" xfId="31560"/>
    <cellStyle name="Input 42 2 8 3" xfId="31561"/>
    <cellStyle name="Input 42 2 9" xfId="31562"/>
    <cellStyle name="Input 42 3" xfId="31563"/>
    <cellStyle name="Input 42 3 2" xfId="31564"/>
    <cellStyle name="Input 42 3 3" xfId="31565"/>
    <cellStyle name="Input 42 3 4" xfId="31566"/>
    <cellStyle name="Input 42 4" xfId="31567"/>
    <cellStyle name="Input 42 4 2" xfId="31568"/>
    <cellStyle name="Input 42 4 3" xfId="31569"/>
    <cellStyle name="Input 42 5" xfId="31570"/>
    <cellStyle name="Input 43" xfId="31571"/>
    <cellStyle name="Input 43 2" xfId="31572"/>
    <cellStyle name="Input 43 2 10" xfId="31573"/>
    <cellStyle name="Input 43 2 2" xfId="31574"/>
    <cellStyle name="Input 43 2 2 2" xfId="31575"/>
    <cellStyle name="Input 43 2 2 2 2" xfId="31576"/>
    <cellStyle name="Input 43 2 2 2 3" xfId="31577"/>
    <cellStyle name="Input 43 2 2 2 4" xfId="31578"/>
    <cellStyle name="Input 43 2 2 3" xfId="31579"/>
    <cellStyle name="Input 43 2 2 3 2" xfId="31580"/>
    <cellStyle name="Input 43 2 2 3 3" xfId="31581"/>
    <cellStyle name="Input 43 2 2 3 4" xfId="31582"/>
    <cellStyle name="Input 43 2 2 4" xfId="31583"/>
    <cellStyle name="Input 43 2 2 4 2" xfId="31584"/>
    <cellStyle name="Input 43 2 2 4 3" xfId="31585"/>
    <cellStyle name="Input 43 2 2 4 4" xfId="31586"/>
    <cellStyle name="Input 43 2 2 5" xfId="31587"/>
    <cellStyle name="Input 43 2 2 5 2" xfId="31588"/>
    <cellStyle name="Input 43 2 2 5 3" xfId="31589"/>
    <cellStyle name="Input 43 2 2 5 4" xfId="31590"/>
    <cellStyle name="Input 43 2 2 6" xfId="31591"/>
    <cellStyle name="Input 43 2 2 6 2" xfId="31592"/>
    <cellStyle name="Input 43 2 2 6 3" xfId="31593"/>
    <cellStyle name="Input 43 2 2 7" xfId="31594"/>
    <cellStyle name="Input 43 2 2 8" xfId="31595"/>
    <cellStyle name="Input 43 2 3" xfId="31596"/>
    <cellStyle name="Input 43 2 3 2" xfId="31597"/>
    <cellStyle name="Input 43 2 3 2 2" xfId="31598"/>
    <cellStyle name="Input 43 2 3 2 3" xfId="31599"/>
    <cellStyle name="Input 43 2 3 2 4" xfId="31600"/>
    <cellStyle name="Input 43 2 3 3" xfId="31601"/>
    <cellStyle name="Input 43 2 3 3 2" xfId="31602"/>
    <cellStyle name="Input 43 2 3 3 3" xfId="31603"/>
    <cellStyle name="Input 43 2 3 3 4" xfId="31604"/>
    <cellStyle name="Input 43 2 3 4" xfId="31605"/>
    <cellStyle name="Input 43 2 3 4 2" xfId="31606"/>
    <cellStyle name="Input 43 2 3 4 3" xfId="31607"/>
    <cellStyle name="Input 43 2 3 4 4" xfId="31608"/>
    <cellStyle name="Input 43 2 3 5" xfId="31609"/>
    <cellStyle name="Input 43 2 3 5 2" xfId="31610"/>
    <cellStyle name="Input 43 2 3 5 3" xfId="31611"/>
    <cellStyle name="Input 43 2 3 5 4" xfId="31612"/>
    <cellStyle name="Input 43 2 3 6" xfId="31613"/>
    <cellStyle name="Input 43 2 3 6 2" xfId="31614"/>
    <cellStyle name="Input 43 2 3 6 3" xfId="31615"/>
    <cellStyle name="Input 43 2 3 7" xfId="31616"/>
    <cellStyle name="Input 43 2 3 8" xfId="31617"/>
    <cellStyle name="Input 43 2 4" xfId="31618"/>
    <cellStyle name="Input 43 2 4 2" xfId="31619"/>
    <cellStyle name="Input 43 2 4 3" xfId="31620"/>
    <cellStyle name="Input 43 2 4 4" xfId="31621"/>
    <cellStyle name="Input 43 2 5" xfId="31622"/>
    <cellStyle name="Input 43 2 5 2" xfId="31623"/>
    <cellStyle name="Input 43 2 5 3" xfId="31624"/>
    <cellStyle name="Input 43 2 5 4" xfId="31625"/>
    <cellStyle name="Input 43 2 6" xfId="31626"/>
    <cellStyle name="Input 43 2 6 2" xfId="31627"/>
    <cellStyle name="Input 43 2 6 3" xfId="31628"/>
    <cellStyle name="Input 43 2 6 4" xfId="31629"/>
    <cellStyle name="Input 43 2 7" xfId="31630"/>
    <cellStyle name="Input 43 2 7 2" xfId="31631"/>
    <cellStyle name="Input 43 2 7 3" xfId="31632"/>
    <cellStyle name="Input 43 2 7 4" xfId="31633"/>
    <cellStyle name="Input 43 2 8" xfId="31634"/>
    <cellStyle name="Input 43 2 8 2" xfId="31635"/>
    <cellStyle name="Input 43 2 8 3" xfId="31636"/>
    <cellStyle name="Input 43 2 9" xfId="31637"/>
    <cellStyle name="Input 43 3" xfId="31638"/>
    <cellStyle name="Input 43 3 2" xfId="31639"/>
    <cellStyle name="Input 43 3 3" xfId="31640"/>
    <cellStyle name="Input 43 3 4" xfId="31641"/>
    <cellStyle name="Input 43 4" xfId="31642"/>
    <cellStyle name="Input 43 4 2" xfId="31643"/>
    <cellStyle name="Input 43 4 3" xfId="31644"/>
    <cellStyle name="Input 43 5" xfId="31645"/>
    <cellStyle name="Input 44" xfId="31646"/>
    <cellStyle name="Input 44 2" xfId="31647"/>
    <cellStyle name="Input 44 2 2" xfId="31648"/>
    <cellStyle name="Input 44 2 3" xfId="31649"/>
    <cellStyle name="Input 44 3" xfId="31650"/>
    <cellStyle name="Input 44 4" xfId="31651"/>
    <cellStyle name="Input 44 5" xfId="31652"/>
    <cellStyle name="Input 45" xfId="31653"/>
    <cellStyle name="Input 45 2" xfId="31654"/>
    <cellStyle name="Input 45 2 2" xfId="31655"/>
    <cellStyle name="Input 45 2 3" xfId="31656"/>
    <cellStyle name="Input 45 3" xfId="31657"/>
    <cellStyle name="Input 45 4" xfId="31658"/>
    <cellStyle name="Input 45 5" xfId="31659"/>
    <cellStyle name="Input 46" xfId="31660"/>
    <cellStyle name="Input 46 2" xfId="31661"/>
    <cellStyle name="Input 46 2 2" xfId="31662"/>
    <cellStyle name="Input 46 2 3" xfId="31663"/>
    <cellStyle name="Input 46 3" xfId="31664"/>
    <cellStyle name="Input 46 4" xfId="31665"/>
    <cellStyle name="Input 46 5" xfId="31666"/>
    <cellStyle name="Input 47" xfId="31667"/>
    <cellStyle name="Input 47 2" xfId="31668"/>
    <cellStyle name="Input 47 2 2" xfId="31669"/>
    <cellStyle name="Input 47 2 3" xfId="31670"/>
    <cellStyle name="Input 47 3" xfId="31671"/>
    <cellStyle name="Input 47 4" xfId="31672"/>
    <cellStyle name="Input 47 5" xfId="31673"/>
    <cellStyle name="Input 48" xfId="31674"/>
    <cellStyle name="Input 48 2" xfId="31675"/>
    <cellStyle name="Input 48 2 2" xfId="31676"/>
    <cellStyle name="Input 48 2 3" xfId="31677"/>
    <cellStyle name="Input 48 3" xfId="31678"/>
    <cellStyle name="Input 48 4" xfId="31679"/>
    <cellStyle name="Input 48 5" xfId="31680"/>
    <cellStyle name="Input 49" xfId="31681"/>
    <cellStyle name="Input 5" xfId="31682"/>
    <cellStyle name="Input 5 2" xfId="31683"/>
    <cellStyle name="Input 5 2 2" xfId="31684"/>
    <cellStyle name="Input 5 2 2 2" xfId="31685"/>
    <cellStyle name="Input 5 2 2 2 10" xfId="31686"/>
    <cellStyle name="Input 5 2 2 2 2" xfId="31687"/>
    <cellStyle name="Input 5 2 2 2 2 2" xfId="31688"/>
    <cellStyle name="Input 5 2 2 2 2 2 2" xfId="31689"/>
    <cellStyle name="Input 5 2 2 2 2 2 3" xfId="31690"/>
    <cellStyle name="Input 5 2 2 2 2 2 4" xfId="31691"/>
    <cellStyle name="Input 5 2 2 2 2 3" xfId="31692"/>
    <cellStyle name="Input 5 2 2 2 2 3 2" xfId="31693"/>
    <cellStyle name="Input 5 2 2 2 2 3 3" xfId="31694"/>
    <cellStyle name="Input 5 2 2 2 2 3 4" xfId="31695"/>
    <cellStyle name="Input 5 2 2 2 2 4" xfId="31696"/>
    <cellStyle name="Input 5 2 2 2 2 4 2" xfId="31697"/>
    <cellStyle name="Input 5 2 2 2 2 4 3" xfId="31698"/>
    <cellStyle name="Input 5 2 2 2 2 4 4" xfId="31699"/>
    <cellStyle name="Input 5 2 2 2 2 5" xfId="31700"/>
    <cellStyle name="Input 5 2 2 2 2 5 2" xfId="31701"/>
    <cellStyle name="Input 5 2 2 2 2 5 3" xfId="31702"/>
    <cellStyle name="Input 5 2 2 2 2 5 4" xfId="31703"/>
    <cellStyle name="Input 5 2 2 2 2 6" xfId="31704"/>
    <cellStyle name="Input 5 2 2 2 2 6 2" xfId="31705"/>
    <cellStyle name="Input 5 2 2 2 2 6 3" xfId="31706"/>
    <cellStyle name="Input 5 2 2 2 2 7" xfId="31707"/>
    <cellStyle name="Input 5 2 2 2 2 8" xfId="31708"/>
    <cellStyle name="Input 5 2 2 2 3" xfId="31709"/>
    <cellStyle name="Input 5 2 2 2 3 2" xfId="31710"/>
    <cellStyle name="Input 5 2 2 2 3 2 2" xfId="31711"/>
    <cellStyle name="Input 5 2 2 2 3 2 3" xfId="31712"/>
    <cellStyle name="Input 5 2 2 2 3 2 4" xfId="31713"/>
    <cellStyle name="Input 5 2 2 2 3 3" xfId="31714"/>
    <cellStyle name="Input 5 2 2 2 3 3 2" xfId="31715"/>
    <cellStyle name="Input 5 2 2 2 3 3 3" xfId="31716"/>
    <cellStyle name="Input 5 2 2 2 3 3 4" xfId="31717"/>
    <cellStyle name="Input 5 2 2 2 3 4" xfId="31718"/>
    <cellStyle name="Input 5 2 2 2 3 4 2" xfId="31719"/>
    <cellStyle name="Input 5 2 2 2 3 4 3" xfId="31720"/>
    <cellStyle name="Input 5 2 2 2 3 4 4" xfId="31721"/>
    <cellStyle name="Input 5 2 2 2 3 5" xfId="31722"/>
    <cellStyle name="Input 5 2 2 2 3 5 2" xfId="31723"/>
    <cellStyle name="Input 5 2 2 2 3 5 3" xfId="31724"/>
    <cellStyle name="Input 5 2 2 2 3 5 4" xfId="31725"/>
    <cellStyle name="Input 5 2 2 2 3 6" xfId="31726"/>
    <cellStyle name="Input 5 2 2 2 3 6 2" xfId="31727"/>
    <cellStyle name="Input 5 2 2 2 3 6 3" xfId="31728"/>
    <cellStyle name="Input 5 2 2 2 3 7" xfId="31729"/>
    <cellStyle name="Input 5 2 2 2 3 8" xfId="31730"/>
    <cellStyle name="Input 5 2 2 2 4" xfId="31731"/>
    <cellStyle name="Input 5 2 2 2 4 2" xfId="31732"/>
    <cellStyle name="Input 5 2 2 2 4 3" xfId="31733"/>
    <cellStyle name="Input 5 2 2 2 4 4" xfId="31734"/>
    <cellStyle name="Input 5 2 2 2 5" xfId="31735"/>
    <cellStyle name="Input 5 2 2 2 5 2" xfId="31736"/>
    <cellStyle name="Input 5 2 2 2 5 3" xfId="31737"/>
    <cellStyle name="Input 5 2 2 2 5 4" xfId="31738"/>
    <cellStyle name="Input 5 2 2 2 6" xfId="31739"/>
    <cellStyle name="Input 5 2 2 2 6 2" xfId="31740"/>
    <cellStyle name="Input 5 2 2 2 6 3" xfId="31741"/>
    <cellStyle name="Input 5 2 2 2 6 4" xfId="31742"/>
    <cellStyle name="Input 5 2 2 2 7" xfId="31743"/>
    <cellStyle name="Input 5 2 2 2 7 2" xfId="31744"/>
    <cellStyle name="Input 5 2 2 2 7 3" xfId="31745"/>
    <cellStyle name="Input 5 2 2 2 7 4" xfId="31746"/>
    <cellStyle name="Input 5 2 2 2 8" xfId="31747"/>
    <cellStyle name="Input 5 2 2 2 8 2" xfId="31748"/>
    <cellStyle name="Input 5 2 2 2 8 3" xfId="31749"/>
    <cellStyle name="Input 5 2 2 2 9" xfId="31750"/>
    <cellStyle name="Input 5 2 2 3" xfId="31751"/>
    <cellStyle name="Input 5 2 3" xfId="31752"/>
    <cellStyle name="Input 5 2 3 10" xfId="31753"/>
    <cellStyle name="Input 5 2 3 2" xfId="31754"/>
    <cellStyle name="Input 5 2 3 2 2" xfId="31755"/>
    <cellStyle name="Input 5 2 3 2 2 2" xfId="31756"/>
    <cellStyle name="Input 5 2 3 2 2 3" xfId="31757"/>
    <cellStyle name="Input 5 2 3 2 2 4" xfId="31758"/>
    <cellStyle name="Input 5 2 3 2 3" xfId="31759"/>
    <cellStyle name="Input 5 2 3 2 3 2" xfId="31760"/>
    <cellStyle name="Input 5 2 3 2 3 3" xfId="31761"/>
    <cellStyle name="Input 5 2 3 2 3 4" xfId="31762"/>
    <cellStyle name="Input 5 2 3 2 4" xfId="31763"/>
    <cellStyle name="Input 5 2 3 2 4 2" xfId="31764"/>
    <cellStyle name="Input 5 2 3 2 4 3" xfId="31765"/>
    <cellStyle name="Input 5 2 3 2 4 4" xfId="31766"/>
    <cellStyle name="Input 5 2 3 2 5" xfId="31767"/>
    <cellStyle name="Input 5 2 3 2 5 2" xfId="31768"/>
    <cellStyle name="Input 5 2 3 2 5 3" xfId="31769"/>
    <cellStyle name="Input 5 2 3 2 5 4" xfId="31770"/>
    <cellStyle name="Input 5 2 3 2 6" xfId="31771"/>
    <cellStyle name="Input 5 2 3 2 6 2" xfId="31772"/>
    <cellStyle name="Input 5 2 3 2 6 3" xfId="31773"/>
    <cellStyle name="Input 5 2 3 2 7" xfId="31774"/>
    <cellStyle name="Input 5 2 3 2 8" xfId="31775"/>
    <cellStyle name="Input 5 2 3 3" xfId="31776"/>
    <cellStyle name="Input 5 2 3 3 2" xfId="31777"/>
    <cellStyle name="Input 5 2 3 3 2 2" xfId="31778"/>
    <cellStyle name="Input 5 2 3 3 2 3" xfId="31779"/>
    <cellStyle name="Input 5 2 3 3 2 4" xfId="31780"/>
    <cellStyle name="Input 5 2 3 3 3" xfId="31781"/>
    <cellStyle name="Input 5 2 3 3 3 2" xfId="31782"/>
    <cellStyle name="Input 5 2 3 3 3 3" xfId="31783"/>
    <cellStyle name="Input 5 2 3 3 3 4" xfId="31784"/>
    <cellStyle name="Input 5 2 3 3 4" xfId="31785"/>
    <cellStyle name="Input 5 2 3 3 4 2" xfId="31786"/>
    <cellStyle name="Input 5 2 3 3 4 3" xfId="31787"/>
    <cellStyle name="Input 5 2 3 3 4 4" xfId="31788"/>
    <cellStyle name="Input 5 2 3 3 5" xfId="31789"/>
    <cellStyle name="Input 5 2 3 3 5 2" xfId="31790"/>
    <cellStyle name="Input 5 2 3 3 5 3" xfId="31791"/>
    <cellStyle name="Input 5 2 3 3 5 4" xfId="31792"/>
    <cellStyle name="Input 5 2 3 3 6" xfId="31793"/>
    <cellStyle name="Input 5 2 3 3 6 2" xfId="31794"/>
    <cellStyle name="Input 5 2 3 3 6 3" xfId="31795"/>
    <cellStyle name="Input 5 2 3 3 7" xfId="31796"/>
    <cellStyle name="Input 5 2 3 3 8" xfId="31797"/>
    <cellStyle name="Input 5 2 3 4" xfId="31798"/>
    <cellStyle name="Input 5 2 3 4 2" xfId="31799"/>
    <cellStyle name="Input 5 2 3 4 3" xfId="31800"/>
    <cellStyle name="Input 5 2 3 4 4" xfId="31801"/>
    <cellStyle name="Input 5 2 3 5" xfId="31802"/>
    <cellStyle name="Input 5 2 3 5 2" xfId="31803"/>
    <cellStyle name="Input 5 2 3 5 3" xfId="31804"/>
    <cellStyle name="Input 5 2 3 5 4" xfId="31805"/>
    <cellStyle name="Input 5 2 3 6" xfId="31806"/>
    <cellStyle name="Input 5 2 3 6 2" xfId="31807"/>
    <cellStyle name="Input 5 2 3 6 3" xfId="31808"/>
    <cellStyle name="Input 5 2 3 6 4" xfId="31809"/>
    <cellStyle name="Input 5 2 3 7" xfId="31810"/>
    <cellStyle name="Input 5 2 3 7 2" xfId="31811"/>
    <cellStyle name="Input 5 2 3 7 3" xfId="31812"/>
    <cellStyle name="Input 5 2 3 7 4" xfId="31813"/>
    <cellStyle name="Input 5 2 3 8" xfId="31814"/>
    <cellStyle name="Input 5 2 3 8 2" xfId="31815"/>
    <cellStyle name="Input 5 2 3 8 3" xfId="31816"/>
    <cellStyle name="Input 5 2 3 9" xfId="31817"/>
    <cellStyle name="Input 5 2 4" xfId="31818"/>
    <cellStyle name="Input 5 2_Sheet1" xfId="31819"/>
    <cellStyle name="Input 5 3" xfId="31820"/>
    <cellStyle name="Input 5 3 2" xfId="31821"/>
    <cellStyle name="Input 5 3 2 10" xfId="31822"/>
    <cellStyle name="Input 5 3 2 2" xfId="31823"/>
    <cellStyle name="Input 5 3 2 2 2" xfId="31824"/>
    <cellStyle name="Input 5 3 2 2 2 2" xfId="31825"/>
    <cellStyle name="Input 5 3 2 2 2 3" xfId="31826"/>
    <cellStyle name="Input 5 3 2 2 2 4" xfId="31827"/>
    <cellStyle name="Input 5 3 2 2 3" xfId="31828"/>
    <cellStyle name="Input 5 3 2 2 3 2" xfId="31829"/>
    <cellStyle name="Input 5 3 2 2 3 3" xfId="31830"/>
    <cellStyle name="Input 5 3 2 2 3 4" xfId="31831"/>
    <cellStyle name="Input 5 3 2 2 4" xfId="31832"/>
    <cellStyle name="Input 5 3 2 2 4 2" xfId="31833"/>
    <cellStyle name="Input 5 3 2 2 4 3" xfId="31834"/>
    <cellStyle name="Input 5 3 2 2 4 4" xfId="31835"/>
    <cellStyle name="Input 5 3 2 2 5" xfId="31836"/>
    <cellStyle name="Input 5 3 2 2 5 2" xfId="31837"/>
    <cellStyle name="Input 5 3 2 2 5 3" xfId="31838"/>
    <cellStyle name="Input 5 3 2 2 5 4" xfId="31839"/>
    <cellStyle name="Input 5 3 2 2 6" xfId="31840"/>
    <cellStyle name="Input 5 3 2 2 6 2" xfId="31841"/>
    <cellStyle name="Input 5 3 2 2 6 3" xfId="31842"/>
    <cellStyle name="Input 5 3 2 2 7" xfId="31843"/>
    <cellStyle name="Input 5 3 2 2 8" xfId="31844"/>
    <cellStyle name="Input 5 3 2 3" xfId="31845"/>
    <cellStyle name="Input 5 3 2 3 2" xfId="31846"/>
    <cellStyle name="Input 5 3 2 3 2 2" xfId="31847"/>
    <cellStyle name="Input 5 3 2 3 2 3" xfId="31848"/>
    <cellStyle name="Input 5 3 2 3 2 4" xfId="31849"/>
    <cellStyle name="Input 5 3 2 3 3" xfId="31850"/>
    <cellStyle name="Input 5 3 2 3 3 2" xfId="31851"/>
    <cellStyle name="Input 5 3 2 3 3 3" xfId="31852"/>
    <cellStyle name="Input 5 3 2 3 3 4" xfId="31853"/>
    <cellStyle name="Input 5 3 2 3 4" xfId="31854"/>
    <cellStyle name="Input 5 3 2 3 4 2" xfId="31855"/>
    <cellStyle name="Input 5 3 2 3 4 3" xfId="31856"/>
    <cellStyle name="Input 5 3 2 3 4 4" xfId="31857"/>
    <cellStyle name="Input 5 3 2 3 5" xfId="31858"/>
    <cellStyle name="Input 5 3 2 3 5 2" xfId="31859"/>
    <cellStyle name="Input 5 3 2 3 5 3" xfId="31860"/>
    <cellStyle name="Input 5 3 2 3 5 4" xfId="31861"/>
    <cellStyle name="Input 5 3 2 3 6" xfId="31862"/>
    <cellStyle name="Input 5 3 2 3 6 2" xfId="31863"/>
    <cellStyle name="Input 5 3 2 3 6 3" xfId="31864"/>
    <cellStyle name="Input 5 3 2 3 7" xfId="31865"/>
    <cellStyle name="Input 5 3 2 3 8" xfId="31866"/>
    <cellStyle name="Input 5 3 2 4" xfId="31867"/>
    <cellStyle name="Input 5 3 2 4 2" xfId="31868"/>
    <cellStyle name="Input 5 3 2 4 3" xfId="31869"/>
    <cellStyle name="Input 5 3 2 4 4" xfId="31870"/>
    <cellStyle name="Input 5 3 2 5" xfId="31871"/>
    <cellStyle name="Input 5 3 2 5 2" xfId="31872"/>
    <cellStyle name="Input 5 3 2 5 3" xfId="31873"/>
    <cellStyle name="Input 5 3 2 5 4" xfId="31874"/>
    <cellStyle name="Input 5 3 2 6" xfId="31875"/>
    <cellStyle name="Input 5 3 2 6 2" xfId="31876"/>
    <cellStyle name="Input 5 3 2 6 3" xfId="31877"/>
    <cellStyle name="Input 5 3 2 6 4" xfId="31878"/>
    <cellStyle name="Input 5 3 2 7" xfId="31879"/>
    <cellStyle name="Input 5 3 2 7 2" xfId="31880"/>
    <cellStyle name="Input 5 3 2 7 3" xfId="31881"/>
    <cellStyle name="Input 5 3 2 7 4" xfId="31882"/>
    <cellStyle name="Input 5 3 2 8" xfId="31883"/>
    <cellStyle name="Input 5 3 2 8 2" xfId="31884"/>
    <cellStyle name="Input 5 3 2 8 3" xfId="31885"/>
    <cellStyle name="Input 5 3 2 9" xfId="31886"/>
    <cellStyle name="Input 5 3 3" xfId="31887"/>
    <cellStyle name="Input 5 4" xfId="31888"/>
    <cellStyle name="Input 5 4 2" xfId="31889"/>
    <cellStyle name="Input 5 4 2 2" xfId="31890"/>
    <cellStyle name="Input 5 4 2 2 2" xfId="31891"/>
    <cellStyle name="Input 5 4 2 2 3" xfId="31892"/>
    <cellStyle name="Input 5 4 2 2 4" xfId="31893"/>
    <cellStyle name="Input 5 4 2 3" xfId="31894"/>
    <cellStyle name="Input 5 4 2 3 2" xfId="31895"/>
    <cellStyle name="Input 5 4 2 3 3" xfId="31896"/>
    <cellStyle name="Input 5 4 2 3 4" xfId="31897"/>
    <cellStyle name="Input 5 4 2 4" xfId="31898"/>
    <cellStyle name="Input 5 4 2 4 2" xfId="31899"/>
    <cellStyle name="Input 5 4 2 4 3" xfId="31900"/>
    <cellStyle name="Input 5 4 2 4 4" xfId="31901"/>
    <cellStyle name="Input 5 4 2 5" xfId="31902"/>
    <cellStyle name="Input 5 4 2 5 2" xfId="31903"/>
    <cellStyle name="Input 5 4 2 5 3" xfId="31904"/>
    <cellStyle name="Input 5 4 2 5 4" xfId="31905"/>
    <cellStyle name="Input 5 4 2 6" xfId="31906"/>
    <cellStyle name="Input 5 4 2 6 2" xfId="31907"/>
    <cellStyle name="Input 5 4 2 6 3" xfId="31908"/>
    <cellStyle name="Input 5 4 2 7" xfId="31909"/>
    <cellStyle name="Input 5 4 2 8" xfId="31910"/>
    <cellStyle name="Input 5 4 3" xfId="31911"/>
    <cellStyle name="Input 5 4 3 2" xfId="31912"/>
    <cellStyle name="Input 5 4 3 2 2" xfId="31913"/>
    <cellStyle name="Input 5 4 3 2 3" xfId="31914"/>
    <cellStyle name="Input 5 4 3 2 4" xfId="31915"/>
    <cellStyle name="Input 5 4 3 3" xfId="31916"/>
    <cellStyle name="Input 5 4 3 3 2" xfId="31917"/>
    <cellStyle name="Input 5 4 3 3 3" xfId="31918"/>
    <cellStyle name="Input 5 4 3 3 4" xfId="31919"/>
    <cellStyle name="Input 5 4 3 4" xfId="31920"/>
    <cellStyle name="Input 5 4 3 4 2" xfId="31921"/>
    <cellStyle name="Input 5 4 3 4 3" xfId="31922"/>
    <cellStyle name="Input 5 4 3 4 4" xfId="31923"/>
    <cellStyle name="Input 5 4 3 5" xfId="31924"/>
    <cellStyle name="Input 5 4 3 5 2" xfId="31925"/>
    <cellStyle name="Input 5 4 3 5 3" xfId="31926"/>
    <cellStyle name="Input 5 4 3 5 4" xfId="31927"/>
    <cellStyle name="Input 5 4 3 6" xfId="31928"/>
    <cellStyle name="Input 5 4 3 6 2" xfId="31929"/>
    <cellStyle name="Input 5 4 3 6 3" xfId="31930"/>
    <cellStyle name="Input 5 4 3 7" xfId="31931"/>
    <cellStyle name="Input 5 4 3 8" xfId="31932"/>
    <cellStyle name="Input 5 5" xfId="31933"/>
    <cellStyle name="Input 5 5 2" xfId="31934"/>
    <cellStyle name="Input 5 5 2 2" xfId="31935"/>
    <cellStyle name="Input 5 5 2 2 2" xfId="31936"/>
    <cellStyle name="Input 5 5 2 2 3" xfId="31937"/>
    <cellStyle name="Input 5 5 2 2 4" xfId="31938"/>
    <cellStyle name="Input 5 5 2 3" xfId="31939"/>
    <cellStyle name="Input 5 5 2 3 2" xfId="31940"/>
    <cellStyle name="Input 5 5 2 3 3" xfId="31941"/>
    <cellStyle name="Input 5 5 2 3 4" xfId="31942"/>
    <cellStyle name="Input 5 5 2 4" xfId="31943"/>
    <cellStyle name="Input 5 5 2 4 2" xfId="31944"/>
    <cellStyle name="Input 5 5 2 4 3" xfId="31945"/>
    <cellStyle name="Input 5 5 2 4 4" xfId="31946"/>
    <cellStyle name="Input 5 5 2 5" xfId="31947"/>
    <cellStyle name="Input 5 5 2 5 2" xfId="31948"/>
    <cellStyle name="Input 5 5 2 5 3" xfId="31949"/>
    <cellStyle name="Input 5 5 2 5 4" xfId="31950"/>
    <cellStyle name="Input 5 5 2 6" xfId="31951"/>
    <cellStyle name="Input 5 5 2 6 2" xfId="31952"/>
    <cellStyle name="Input 5 5 2 6 3" xfId="31953"/>
    <cellStyle name="Input 5 5 2 7" xfId="31954"/>
    <cellStyle name="Input 5 5 2 8" xfId="31955"/>
    <cellStyle name="Input 5 5 3" xfId="31956"/>
    <cellStyle name="Input 5 5 3 2" xfId="31957"/>
    <cellStyle name="Input 5 5 3 2 2" xfId="31958"/>
    <cellStyle name="Input 5 5 3 2 3" xfId="31959"/>
    <cellStyle name="Input 5 5 3 2 4" xfId="31960"/>
    <cellStyle name="Input 5 5 3 3" xfId="31961"/>
    <cellStyle name="Input 5 5 3 3 2" xfId="31962"/>
    <cellStyle name="Input 5 5 3 3 3" xfId="31963"/>
    <cellStyle name="Input 5 5 3 3 4" xfId="31964"/>
    <cellStyle name="Input 5 5 3 4" xfId="31965"/>
    <cellStyle name="Input 5 5 3 4 2" xfId="31966"/>
    <cellStyle name="Input 5 5 3 4 3" xfId="31967"/>
    <cellStyle name="Input 5 5 3 4 4" xfId="31968"/>
    <cellStyle name="Input 5 5 3 5" xfId="31969"/>
    <cellStyle name="Input 5 5 3 5 2" xfId="31970"/>
    <cellStyle name="Input 5 5 3 5 3" xfId="31971"/>
    <cellStyle name="Input 5 5 3 5 4" xfId="31972"/>
    <cellStyle name="Input 5 5 3 6" xfId="31973"/>
    <cellStyle name="Input 5 5 3 6 2" xfId="31974"/>
    <cellStyle name="Input 5 5 3 6 3" xfId="31975"/>
    <cellStyle name="Input 5 5 3 7" xfId="31976"/>
    <cellStyle name="Input 5 5 3 8" xfId="31977"/>
    <cellStyle name="Input 5 6" xfId="31978"/>
    <cellStyle name="Input 5 6 2" xfId="31979"/>
    <cellStyle name="Input 5 6 2 2" xfId="31980"/>
    <cellStyle name="Input 5 6 2 2 2" xfId="31981"/>
    <cellStyle name="Input 5 6 2 2 3" xfId="31982"/>
    <cellStyle name="Input 5 6 2 2 4" xfId="31983"/>
    <cellStyle name="Input 5 6 2 3" xfId="31984"/>
    <cellStyle name="Input 5 6 2 3 2" xfId="31985"/>
    <cellStyle name="Input 5 6 2 3 3" xfId="31986"/>
    <cellStyle name="Input 5 6 2 3 4" xfId="31987"/>
    <cellStyle name="Input 5 6 2 4" xfId="31988"/>
    <cellStyle name="Input 5 6 2 4 2" xfId="31989"/>
    <cellStyle name="Input 5 6 2 4 3" xfId="31990"/>
    <cellStyle name="Input 5 6 2 4 4" xfId="31991"/>
    <cellStyle name="Input 5 6 2 5" xfId="31992"/>
    <cellStyle name="Input 5 6 2 5 2" xfId="31993"/>
    <cellStyle name="Input 5 6 2 5 3" xfId="31994"/>
    <cellStyle name="Input 5 6 2 5 4" xfId="31995"/>
    <cellStyle name="Input 5 6 2 6" xfId="31996"/>
    <cellStyle name="Input 5 6 2 6 2" xfId="31997"/>
    <cellStyle name="Input 5 6 2 6 3" xfId="31998"/>
    <cellStyle name="Input 5 6 2 7" xfId="31999"/>
    <cellStyle name="Input 5 6 2 8" xfId="32000"/>
    <cellStyle name="Input 5 6 3" xfId="32001"/>
    <cellStyle name="Input 5 6 3 2" xfId="32002"/>
    <cellStyle name="Input 5 6 3 2 2" xfId="32003"/>
    <cellStyle name="Input 5 6 3 2 3" xfId="32004"/>
    <cellStyle name="Input 5 6 3 2 4" xfId="32005"/>
    <cellStyle name="Input 5 6 3 3" xfId="32006"/>
    <cellStyle name="Input 5 6 3 3 2" xfId="32007"/>
    <cellStyle name="Input 5 6 3 3 3" xfId="32008"/>
    <cellStyle name="Input 5 6 3 3 4" xfId="32009"/>
    <cellStyle name="Input 5 6 3 4" xfId="32010"/>
    <cellStyle name="Input 5 6 3 4 2" xfId="32011"/>
    <cellStyle name="Input 5 6 3 4 3" xfId="32012"/>
    <cellStyle name="Input 5 6 3 4 4" xfId="32013"/>
    <cellStyle name="Input 5 6 3 5" xfId="32014"/>
    <cellStyle name="Input 5 6 3 5 2" xfId="32015"/>
    <cellStyle name="Input 5 6 3 5 3" xfId="32016"/>
    <cellStyle name="Input 5 6 3 5 4" xfId="32017"/>
    <cellStyle name="Input 5 6 3 6" xfId="32018"/>
    <cellStyle name="Input 5 6 3 6 2" xfId="32019"/>
    <cellStyle name="Input 5 6 3 6 3" xfId="32020"/>
    <cellStyle name="Input 5 6 3 7" xfId="32021"/>
    <cellStyle name="Input 5 6 3 8" xfId="32022"/>
    <cellStyle name="Input 5 7" xfId="32023"/>
    <cellStyle name="Input 5 7 10" xfId="32024"/>
    <cellStyle name="Input 5 7 2" xfId="32025"/>
    <cellStyle name="Input 5 7 2 2" xfId="32026"/>
    <cellStyle name="Input 5 7 2 2 2" xfId="32027"/>
    <cellStyle name="Input 5 7 2 2 3" xfId="32028"/>
    <cellStyle name="Input 5 7 2 2 4" xfId="32029"/>
    <cellStyle name="Input 5 7 2 3" xfId="32030"/>
    <cellStyle name="Input 5 7 2 3 2" xfId="32031"/>
    <cellStyle name="Input 5 7 2 3 3" xfId="32032"/>
    <cellStyle name="Input 5 7 2 3 4" xfId="32033"/>
    <cellStyle name="Input 5 7 2 4" xfId="32034"/>
    <cellStyle name="Input 5 7 2 4 2" xfId="32035"/>
    <cellStyle name="Input 5 7 2 4 3" xfId="32036"/>
    <cellStyle name="Input 5 7 2 4 4" xfId="32037"/>
    <cellStyle name="Input 5 7 2 5" xfId="32038"/>
    <cellStyle name="Input 5 7 2 5 2" xfId="32039"/>
    <cellStyle name="Input 5 7 2 5 3" xfId="32040"/>
    <cellStyle name="Input 5 7 2 5 4" xfId="32041"/>
    <cellStyle name="Input 5 7 2 6" xfId="32042"/>
    <cellStyle name="Input 5 7 2 6 2" xfId="32043"/>
    <cellStyle name="Input 5 7 2 6 3" xfId="32044"/>
    <cellStyle name="Input 5 7 2 7" xfId="32045"/>
    <cellStyle name="Input 5 7 2 8" xfId="32046"/>
    <cellStyle name="Input 5 7 3" xfId="32047"/>
    <cellStyle name="Input 5 7 3 2" xfId="32048"/>
    <cellStyle name="Input 5 7 3 2 2" xfId="32049"/>
    <cellStyle name="Input 5 7 3 2 3" xfId="32050"/>
    <cellStyle name="Input 5 7 3 2 4" xfId="32051"/>
    <cellStyle name="Input 5 7 3 3" xfId="32052"/>
    <cellStyle name="Input 5 7 3 3 2" xfId="32053"/>
    <cellStyle name="Input 5 7 3 3 3" xfId="32054"/>
    <cellStyle name="Input 5 7 3 3 4" xfId="32055"/>
    <cellStyle name="Input 5 7 3 4" xfId="32056"/>
    <cellStyle name="Input 5 7 3 4 2" xfId="32057"/>
    <cellStyle name="Input 5 7 3 4 3" xfId="32058"/>
    <cellStyle name="Input 5 7 3 4 4" xfId="32059"/>
    <cellStyle name="Input 5 7 3 5" xfId="32060"/>
    <cellStyle name="Input 5 7 3 5 2" xfId="32061"/>
    <cellStyle name="Input 5 7 3 5 3" xfId="32062"/>
    <cellStyle name="Input 5 7 3 5 4" xfId="32063"/>
    <cellStyle name="Input 5 7 3 6" xfId="32064"/>
    <cellStyle name="Input 5 7 3 6 2" xfId="32065"/>
    <cellStyle name="Input 5 7 3 6 3" xfId="32066"/>
    <cellStyle name="Input 5 7 3 7" xfId="32067"/>
    <cellStyle name="Input 5 7 3 8" xfId="32068"/>
    <cellStyle name="Input 5 7 4" xfId="32069"/>
    <cellStyle name="Input 5 7 4 2" xfId="32070"/>
    <cellStyle name="Input 5 7 4 3" xfId="32071"/>
    <cellStyle name="Input 5 7 4 4" xfId="32072"/>
    <cellStyle name="Input 5 7 5" xfId="32073"/>
    <cellStyle name="Input 5 7 5 2" xfId="32074"/>
    <cellStyle name="Input 5 7 5 3" xfId="32075"/>
    <cellStyle name="Input 5 7 5 4" xfId="32076"/>
    <cellStyle name="Input 5 7 6" xfId="32077"/>
    <cellStyle name="Input 5 7 6 2" xfId="32078"/>
    <cellStyle name="Input 5 7 6 3" xfId="32079"/>
    <cellStyle name="Input 5 7 6 4" xfId="32080"/>
    <cellStyle name="Input 5 7 7" xfId="32081"/>
    <cellStyle name="Input 5 7 7 2" xfId="32082"/>
    <cellStyle name="Input 5 7 7 3" xfId="32083"/>
    <cellStyle name="Input 5 7 7 4" xfId="32084"/>
    <cellStyle name="Input 5 7 8" xfId="32085"/>
    <cellStyle name="Input 5 7 8 2" xfId="32086"/>
    <cellStyle name="Input 5 7 8 3" xfId="32087"/>
    <cellStyle name="Input 5 7 9" xfId="32088"/>
    <cellStyle name="Input 5 8" xfId="32089"/>
    <cellStyle name="Input 5_Sheet1" xfId="32090"/>
    <cellStyle name="Input 50" xfId="32091"/>
    <cellStyle name="Input 51" xfId="32092"/>
    <cellStyle name="Input 52" xfId="32093"/>
    <cellStyle name="Input 53" xfId="32094"/>
    <cellStyle name="Input 54" xfId="32095"/>
    <cellStyle name="Input 55" xfId="32096"/>
    <cellStyle name="Input 55 2" xfId="32097"/>
    <cellStyle name="Input 55 2 2" xfId="32098"/>
    <cellStyle name="Input 55 2 3" xfId="32099"/>
    <cellStyle name="Input 55 3" xfId="32100"/>
    <cellStyle name="Input 55 4" xfId="32101"/>
    <cellStyle name="Input 55 5" xfId="32102"/>
    <cellStyle name="Input 6" xfId="32103"/>
    <cellStyle name="Input 6 2" xfId="32104"/>
    <cellStyle name="Input 6 2 2" xfId="32105"/>
    <cellStyle name="Input 6 2 2 2" xfId="32106"/>
    <cellStyle name="Input 6 2 2 2 10" xfId="32107"/>
    <cellStyle name="Input 6 2 2 2 2" xfId="32108"/>
    <cellStyle name="Input 6 2 2 2 2 2" xfId="32109"/>
    <cellStyle name="Input 6 2 2 2 2 2 2" xfId="32110"/>
    <cellStyle name="Input 6 2 2 2 2 2 3" xfId="32111"/>
    <cellStyle name="Input 6 2 2 2 2 2 4" xfId="32112"/>
    <cellStyle name="Input 6 2 2 2 2 3" xfId="32113"/>
    <cellStyle name="Input 6 2 2 2 2 3 2" xfId="32114"/>
    <cellStyle name="Input 6 2 2 2 2 3 3" xfId="32115"/>
    <cellStyle name="Input 6 2 2 2 2 3 4" xfId="32116"/>
    <cellStyle name="Input 6 2 2 2 2 4" xfId="32117"/>
    <cellStyle name="Input 6 2 2 2 2 4 2" xfId="32118"/>
    <cellStyle name="Input 6 2 2 2 2 4 3" xfId="32119"/>
    <cellStyle name="Input 6 2 2 2 2 4 4" xfId="32120"/>
    <cellStyle name="Input 6 2 2 2 2 5" xfId="32121"/>
    <cellStyle name="Input 6 2 2 2 2 5 2" xfId="32122"/>
    <cellStyle name="Input 6 2 2 2 2 5 3" xfId="32123"/>
    <cellStyle name="Input 6 2 2 2 2 5 4" xfId="32124"/>
    <cellStyle name="Input 6 2 2 2 2 6" xfId="32125"/>
    <cellStyle name="Input 6 2 2 2 2 6 2" xfId="32126"/>
    <cellStyle name="Input 6 2 2 2 2 6 3" xfId="32127"/>
    <cellStyle name="Input 6 2 2 2 2 7" xfId="32128"/>
    <cellStyle name="Input 6 2 2 2 2 8" xfId="32129"/>
    <cellStyle name="Input 6 2 2 2 3" xfId="32130"/>
    <cellStyle name="Input 6 2 2 2 3 2" xfId="32131"/>
    <cellStyle name="Input 6 2 2 2 3 2 2" xfId="32132"/>
    <cellStyle name="Input 6 2 2 2 3 2 3" xfId="32133"/>
    <cellStyle name="Input 6 2 2 2 3 2 4" xfId="32134"/>
    <cellStyle name="Input 6 2 2 2 3 3" xfId="32135"/>
    <cellStyle name="Input 6 2 2 2 3 3 2" xfId="32136"/>
    <cellStyle name="Input 6 2 2 2 3 3 3" xfId="32137"/>
    <cellStyle name="Input 6 2 2 2 3 3 4" xfId="32138"/>
    <cellStyle name="Input 6 2 2 2 3 4" xfId="32139"/>
    <cellStyle name="Input 6 2 2 2 3 4 2" xfId="32140"/>
    <cellStyle name="Input 6 2 2 2 3 4 3" xfId="32141"/>
    <cellStyle name="Input 6 2 2 2 3 4 4" xfId="32142"/>
    <cellStyle name="Input 6 2 2 2 3 5" xfId="32143"/>
    <cellStyle name="Input 6 2 2 2 3 5 2" xfId="32144"/>
    <cellStyle name="Input 6 2 2 2 3 5 3" xfId="32145"/>
    <cellStyle name="Input 6 2 2 2 3 5 4" xfId="32146"/>
    <cellStyle name="Input 6 2 2 2 3 6" xfId="32147"/>
    <cellStyle name="Input 6 2 2 2 3 6 2" xfId="32148"/>
    <cellStyle name="Input 6 2 2 2 3 6 3" xfId="32149"/>
    <cellStyle name="Input 6 2 2 2 3 7" xfId="32150"/>
    <cellStyle name="Input 6 2 2 2 3 8" xfId="32151"/>
    <cellStyle name="Input 6 2 2 2 4" xfId="32152"/>
    <cellStyle name="Input 6 2 2 2 4 2" xfId="32153"/>
    <cellStyle name="Input 6 2 2 2 4 3" xfId="32154"/>
    <cellStyle name="Input 6 2 2 2 4 4" xfId="32155"/>
    <cellStyle name="Input 6 2 2 2 5" xfId="32156"/>
    <cellStyle name="Input 6 2 2 2 5 2" xfId="32157"/>
    <cellStyle name="Input 6 2 2 2 5 3" xfId="32158"/>
    <cellStyle name="Input 6 2 2 2 5 4" xfId="32159"/>
    <cellStyle name="Input 6 2 2 2 6" xfId="32160"/>
    <cellStyle name="Input 6 2 2 2 6 2" xfId="32161"/>
    <cellStyle name="Input 6 2 2 2 6 3" xfId="32162"/>
    <cellStyle name="Input 6 2 2 2 6 4" xfId="32163"/>
    <cellStyle name="Input 6 2 2 2 7" xfId="32164"/>
    <cellStyle name="Input 6 2 2 2 7 2" xfId="32165"/>
    <cellStyle name="Input 6 2 2 2 7 3" xfId="32166"/>
    <cellStyle name="Input 6 2 2 2 7 4" xfId="32167"/>
    <cellStyle name="Input 6 2 2 2 8" xfId="32168"/>
    <cellStyle name="Input 6 2 2 2 8 2" xfId="32169"/>
    <cellStyle name="Input 6 2 2 2 8 3" xfId="32170"/>
    <cellStyle name="Input 6 2 2 2 9" xfId="32171"/>
    <cellStyle name="Input 6 2 2 3" xfId="32172"/>
    <cellStyle name="Input 6 2 3" xfId="32173"/>
    <cellStyle name="Input 6 2 3 10" xfId="32174"/>
    <cellStyle name="Input 6 2 3 2" xfId="32175"/>
    <cellStyle name="Input 6 2 3 2 2" xfId="32176"/>
    <cellStyle name="Input 6 2 3 2 2 2" xfId="32177"/>
    <cellStyle name="Input 6 2 3 2 2 3" xfId="32178"/>
    <cellStyle name="Input 6 2 3 2 2 4" xfId="32179"/>
    <cellStyle name="Input 6 2 3 2 3" xfId="32180"/>
    <cellStyle name="Input 6 2 3 2 3 2" xfId="32181"/>
    <cellStyle name="Input 6 2 3 2 3 3" xfId="32182"/>
    <cellStyle name="Input 6 2 3 2 3 4" xfId="32183"/>
    <cellStyle name="Input 6 2 3 2 4" xfId="32184"/>
    <cellStyle name="Input 6 2 3 2 4 2" xfId="32185"/>
    <cellStyle name="Input 6 2 3 2 4 3" xfId="32186"/>
    <cellStyle name="Input 6 2 3 2 4 4" xfId="32187"/>
    <cellStyle name="Input 6 2 3 2 5" xfId="32188"/>
    <cellStyle name="Input 6 2 3 2 5 2" xfId="32189"/>
    <cellStyle name="Input 6 2 3 2 5 3" xfId="32190"/>
    <cellStyle name="Input 6 2 3 2 5 4" xfId="32191"/>
    <cellStyle name="Input 6 2 3 2 6" xfId="32192"/>
    <cellStyle name="Input 6 2 3 2 6 2" xfId="32193"/>
    <cellStyle name="Input 6 2 3 2 6 3" xfId="32194"/>
    <cellStyle name="Input 6 2 3 2 7" xfId="32195"/>
    <cellStyle name="Input 6 2 3 2 8" xfId="32196"/>
    <cellStyle name="Input 6 2 3 3" xfId="32197"/>
    <cellStyle name="Input 6 2 3 3 2" xfId="32198"/>
    <cellStyle name="Input 6 2 3 3 2 2" xfId="32199"/>
    <cellStyle name="Input 6 2 3 3 2 3" xfId="32200"/>
    <cellStyle name="Input 6 2 3 3 2 4" xfId="32201"/>
    <cellStyle name="Input 6 2 3 3 3" xfId="32202"/>
    <cellStyle name="Input 6 2 3 3 3 2" xfId="32203"/>
    <cellStyle name="Input 6 2 3 3 3 3" xfId="32204"/>
    <cellStyle name="Input 6 2 3 3 3 4" xfId="32205"/>
    <cellStyle name="Input 6 2 3 3 4" xfId="32206"/>
    <cellStyle name="Input 6 2 3 3 4 2" xfId="32207"/>
    <cellStyle name="Input 6 2 3 3 4 3" xfId="32208"/>
    <cellStyle name="Input 6 2 3 3 4 4" xfId="32209"/>
    <cellStyle name="Input 6 2 3 3 5" xfId="32210"/>
    <cellStyle name="Input 6 2 3 3 5 2" xfId="32211"/>
    <cellStyle name="Input 6 2 3 3 5 3" xfId="32212"/>
    <cellStyle name="Input 6 2 3 3 5 4" xfId="32213"/>
    <cellStyle name="Input 6 2 3 3 6" xfId="32214"/>
    <cellStyle name="Input 6 2 3 3 6 2" xfId="32215"/>
    <cellStyle name="Input 6 2 3 3 6 3" xfId="32216"/>
    <cellStyle name="Input 6 2 3 3 7" xfId="32217"/>
    <cellStyle name="Input 6 2 3 3 8" xfId="32218"/>
    <cellStyle name="Input 6 2 3 4" xfId="32219"/>
    <cellStyle name="Input 6 2 3 4 2" xfId="32220"/>
    <cellStyle name="Input 6 2 3 4 3" xfId="32221"/>
    <cellStyle name="Input 6 2 3 4 4" xfId="32222"/>
    <cellStyle name="Input 6 2 3 5" xfId="32223"/>
    <cellStyle name="Input 6 2 3 5 2" xfId="32224"/>
    <cellStyle name="Input 6 2 3 5 3" xfId="32225"/>
    <cellStyle name="Input 6 2 3 5 4" xfId="32226"/>
    <cellStyle name="Input 6 2 3 6" xfId="32227"/>
    <cellStyle name="Input 6 2 3 6 2" xfId="32228"/>
    <cellStyle name="Input 6 2 3 6 3" xfId="32229"/>
    <cellStyle name="Input 6 2 3 6 4" xfId="32230"/>
    <cellStyle name="Input 6 2 3 7" xfId="32231"/>
    <cellStyle name="Input 6 2 3 7 2" xfId="32232"/>
    <cellStyle name="Input 6 2 3 7 3" xfId="32233"/>
    <cellStyle name="Input 6 2 3 7 4" xfId="32234"/>
    <cellStyle name="Input 6 2 3 8" xfId="32235"/>
    <cellStyle name="Input 6 2 3 8 2" xfId="32236"/>
    <cellStyle name="Input 6 2 3 8 3" xfId="32237"/>
    <cellStyle name="Input 6 2 3 9" xfId="32238"/>
    <cellStyle name="Input 6 2 4" xfId="32239"/>
    <cellStyle name="Input 6 2_Sheet1" xfId="32240"/>
    <cellStyle name="Input 6 3" xfId="32241"/>
    <cellStyle name="Input 6 3 2" xfId="32242"/>
    <cellStyle name="Input 6 3 2 10" xfId="32243"/>
    <cellStyle name="Input 6 3 2 2" xfId="32244"/>
    <cellStyle name="Input 6 3 2 2 2" xfId="32245"/>
    <cellStyle name="Input 6 3 2 2 2 2" xfId="32246"/>
    <cellStyle name="Input 6 3 2 2 2 3" xfId="32247"/>
    <cellStyle name="Input 6 3 2 2 2 4" xfId="32248"/>
    <cellStyle name="Input 6 3 2 2 3" xfId="32249"/>
    <cellStyle name="Input 6 3 2 2 3 2" xfId="32250"/>
    <cellStyle name="Input 6 3 2 2 3 3" xfId="32251"/>
    <cellStyle name="Input 6 3 2 2 3 4" xfId="32252"/>
    <cellStyle name="Input 6 3 2 2 4" xfId="32253"/>
    <cellStyle name="Input 6 3 2 2 4 2" xfId="32254"/>
    <cellStyle name="Input 6 3 2 2 4 3" xfId="32255"/>
    <cellStyle name="Input 6 3 2 2 4 4" xfId="32256"/>
    <cellStyle name="Input 6 3 2 2 5" xfId="32257"/>
    <cellStyle name="Input 6 3 2 2 5 2" xfId="32258"/>
    <cellStyle name="Input 6 3 2 2 5 3" xfId="32259"/>
    <cellStyle name="Input 6 3 2 2 5 4" xfId="32260"/>
    <cellStyle name="Input 6 3 2 2 6" xfId="32261"/>
    <cellStyle name="Input 6 3 2 2 6 2" xfId="32262"/>
    <cellStyle name="Input 6 3 2 2 6 3" xfId="32263"/>
    <cellStyle name="Input 6 3 2 2 7" xfId="32264"/>
    <cellStyle name="Input 6 3 2 2 8" xfId="32265"/>
    <cellStyle name="Input 6 3 2 3" xfId="32266"/>
    <cellStyle name="Input 6 3 2 3 2" xfId="32267"/>
    <cellStyle name="Input 6 3 2 3 2 2" xfId="32268"/>
    <cellStyle name="Input 6 3 2 3 2 3" xfId="32269"/>
    <cellStyle name="Input 6 3 2 3 2 4" xfId="32270"/>
    <cellStyle name="Input 6 3 2 3 3" xfId="32271"/>
    <cellStyle name="Input 6 3 2 3 3 2" xfId="32272"/>
    <cellStyle name="Input 6 3 2 3 3 3" xfId="32273"/>
    <cellStyle name="Input 6 3 2 3 3 4" xfId="32274"/>
    <cellStyle name="Input 6 3 2 3 4" xfId="32275"/>
    <cellStyle name="Input 6 3 2 3 4 2" xfId="32276"/>
    <cellStyle name="Input 6 3 2 3 4 3" xfId="32277"/>
    <cellStyle name="Input 6 3 2 3 4 4" xfId="32278"/>
    <cellStyle name="Input 6 3 2 3 5" xfId="32279"/>
    <cellStyle name="Input 6 3 2 3 5 2" xfId="32280"/>
    <cellStyle name="Input 6 3 2 3 5 3" xfId="32281"/>
    <cellStyle name="Input 6 3 2 3 5 4" xfId="32282"/>
    <cellStyle name="Input 6 3 2 3 6" xfId="32283"/>
    <cellStyle name="Input 6 3 2 3 6 2" xfId="32284"/>
    <cellStyle name="Input 6 3 2 3 6 3" xfId="32285"/>
    <cellStyle name="Input 6 3 2 3 7" xfId="32286"/>
    <cellStyle name="Input 6 3 2 3 8" xfId="32287"/>
    <cellStyle name="Input 6 3 2 4" xfId="32288"/>
    <cellStyle name="Input 6 3 2 4 2" xfId="32289"/>
    <cellStyle name="Input 6 3 2 4 3" xfId="32290"/>
    <cellStyle name="Input 6 3 2 4 4" xfId="32291"/>
    <cellStyle name="Input 6 3 2 5" xfId="32292"/>
    <cellStyle name="Input 6 3 2 5 2" xfId="32293"/>
    <cellStyle name="Input 6 3 2 5 3" xfId="32294"/>
    <cellStyle name="Input 6 3 2 5 4" xfId="32295"/>
    <cellStyle name="Input 6 3 2 6" xfId="32296"/>
    <cellStyle name="Input 6 3 2 6 2" xfId="32297"/>
    <cellStyle name="Input 6 3 2 6 3" xfId="32298"/>
    <cellStyle name="Input 6 3 2 6 4" xfId="32299"/>
    <cellStyle name="Input 6 3 2 7" xfId="32300"/>
    <cellStyle name="Input 6 3 2 7 2" xfId="32301"/>
    <cellStyle name="Input 6 3 2 7 3" xfId="32302"/>
    <cellStyle name="Input 6 3 2 7 4" xfId="32303"/>
    <cellStyle name="Input 6 3 2 8" xfId="32304"/>
    <cellStyle name="Input 6 3 2 8 2" xfId="32305"/>
    <cellStyle name="Input 6 3 2 8 3" xfId="32306"/>
    <cellStyle name="Input 6 3 2 9" xfId="32307"/>
    <cellStyle name="Input 6 3 3" xfId="32308"/>
    <cellStyle name="Input 6 4" xfId="32309"/>
    <cellStyle name="Input 6 4 10" xfId="32310"/>
    <cellStyle name="Input 6 4 2" xfId="32311"/>
    <cellStyle name="Input 6 4 2 2" xfId="32312"/>
    <cellStyle name="Input 6 4 2 2 2" xfId="32313"/>
    <cellStyle name="Input 6 4 2 2 3" xfId="32314"/>
    <cellStyle name="Input 6 4 2 2 4" xfId="32315"/>
    <cellStyle name="Input 6 4 2 3" xfId="32316"/>
    <cellStyle name="Input 6 4 2 3 2" xfId="32317"/>
    <cellStyle name="Input 6 4 2 3 3" xfId="32318"/>
    <cellStyle name="Input 6 4 2 3 4" xfId="32319"/>
    <cellStyle name="Input 6 4 2 4" xfId="32320"/>
    <cellStyle name="Input 6 4 2 4 2" xfId="32321"/>
    <cellStyle name="Input 6 4 2 4 3" xfId="32322"/>
    <cellStyle name="Input 6 4 2 4 4" xfId="32323"/>
    <cellStyle name="Input 6 4 2 5" xfId="32324"/>
    <cellStyle name="Input 6 4 2 5 2" xfId="32325"/>
    <cellStyle name="Input 6 4 2 5 3" xfId="32326"/>
    <cellStyle name="Input 6 4 2 5 4" xfId="32327"/>
    <cellStyle name="Input 6 4 2 6" xfId="32328"/>
    <cellStyle name="Input 6 4 2 6 2" xfId="32329"/>
    <cellStyle name="Input 6 4 2 6 3" xfId="32330"/>
    <cellStyle name="Input 6 4 2 7" xfId="32331"/>
    <cellStyle name="Input 6 4 2 8" xfId="32332"/>
    <cellStyle name="Input 6 4 3" xfId="32333"/>
    <cellStyle name="Input 6 4 3 2" xfId="32334"/>
    <cellStyle name="Input 6 4 3 2 2" xfId="32335"/>
    <cellStyle name="Input 6 4 3 2 3" xfId="32336"/>
    <cellStyle name="Input 6 4 3 2 4" xfId="32337"/>
    <cellStyle name="Input 6 4 3 3" xfId="32338"/>
    <cellStyle name="Input 6 4 3 3 2" xfId="32339"/>
    <cellStyle name="Input 6 4 3 3 3" xfId="32340"/>
    <cellStyle name="Input 6 4 3 3 4" xfId="32341"/>
    <cellStyle name="Input 6 4 3 4" xfId="32342"/>
    <cellStyle name="Input 6 4 3 4 2" xfId="32343"/>
    <cellStyle name="Input 6 4 3 4 3" xfId="32344"/>
    <cellStyle name="Input 6 4 3 4 4" xfId="32345"/>
    <cellStyle name="Input 6 4 3 5" xfId="32346"/>
    <cellStyle name="Input 6 4 3 5 2" xfId="32347"/>
    <cellStyle name="Input 6 4 3 5 3" xfId="32348"/>
    <cellStyle name="Input 6 4 3 5 4" xfId="32349"/>
    <cellStyle name="Input 6 4 3 6" xfId="32350"/>
    <cellStyle name="Input 6 4 3 6 2" xfId="32351"/>
    <cellStyle name="Input 6 4 3 6 3" xfId="32352"/>
    <cellStyle name="Input 6 4 3 7" xfId="32353"/>
    <cellStyle name="Input 6 4 3 8" xfId="32354"/>
    <cellStyle name="Input 6 4 4" xfId="32355"/>
    <cellStyle name="Input 6 4 4 2" xfId="32356"/>
    <cellStyle name="Input 6 4 4 3" xfId="32357"/>
    <cellStyle name="Input 6 4 4 4" xfId="32358"/>
    <cellStyle name="Input 6 4 5" xfId="32359"/>
    <cellStyle name="Input 6 4 5 2" xfId="32360"/>
    <cellStyle name="Input 6 4 5 3" xfId="32361"/>
    <cellStyle name="Input 6 4 5 4" xfId="32362"/>
    <cellStyle name="Input 6 4 6" xfId="32363"/>
    <cellStyle name="Input 6 4 6 2" xfId="32364"/>
    <cellStyle name="Input 6 4 6 3" xfId="32365"/>
    <cellStyle name="Input 6 4 6 4" xfId="32366"/>
    <cellStyle name="Input 6 4 7" xfId="32367"/>
    <cellStyle name="Input 6 4 7 2" xfId="32368"/>
    <cellStyle name="Input 6 4 7 3" xfId="32369"/>
    <cellStyle name="Input 6 4 7 4" xfId="32370"/>
    <cellStyle name="Input 6 4 8" xfId="32371"/>
    <cellStyle name="Input 6 4 8 2" xfId="32372"/>
    <cellStyle name="Input 6 4 8 3" xfId="32373"/>
    <cellStyle name="Input 6 4 9" xfId="32374"/>
    <cellStyle name="Input 6 5" xfId="32375"/>
    <cellStyle name="Input 6_Sheet1" xfId="32376"/>
    <cellStyle name="Input 7" xfId="32377"/>
    <cellStyle name="Input 7 2" xfId="32378"/>
    <cellStyle name="Input 7 2 2" xfId="32379"/>
    <cellStyle name="Input 7 2 2 2" xfId="32380"/>
    <cellStyle name="Input 7 2 2 2 10" xfId="32381"/>
    <cellStyle name="Input 7 2 2 2 2" xfId="32382"/>
    <cellStyle name="Input 7 2 2 2 2 2" xfId="32383"/>
    <cellStyle name="Input 7 2 2 2 2 2 2" xfId="32384"/>
    <cellStyle name="Input 7 2 2 2 2 2 3" xfId="32385"/>
    <cellStyle name="Input 7 2 2 2 2 2 4" xfId="32386"/>
    <cellStyle name="Input 7 2 2 2 2 3" xfId="32387"/>
    <cellStyle name="Input 7 2 2 2 2 3 2" xfId="32388"/>
    <cellStyle name="Input 7 2 2 2 2 3 3" xfId="32389"/>
    <cellStyle name="Input 7 2 2 2 2 3 4" xfId="32390"/>
    <cellStyle name="Input 7 2 2 2 2 4" xfId="32391"/>
    <cellStyle name="Input 7 2 2 2 2 4 2" xfId="32392"/>
    <cellStyle name="Input 7 2 2 2 2 4 3" xfId="32393"/>
    <cellStyle name="Input 7 2 2 2 2 4 4" xfId="32394"/>
    <cellStyle name="Input 7 2 2 2 2 5" xfId="32395"/>
    <cellStyle name="Input 7 2 2 2 2 5 2" xfId="32396"/>
    <cellStyle name="Input 7 2 2 2 2 5 3" xfId="32397"/>
    <cellStyle name="Input 7 2 2 2 2 5 4" xfId="32398"/>
    <cellStyle name="Input 7 2 2 2 2 6" xfId="32399"/>
    <cellStyle name="Input 7 2 2 2 2 6 2" xfId="32400"/>
    <cellStyle name="Input 7 2 2 2 2 6 3" xfId="32401"/>
    <cellStyle name="Input 7 2 2 2 2 7" xfId="32402"/>
    <cellStyle name="Input 7 2 2 2 2 8" xfId="32403"/>
    <cellStyle name="Input 7 2 2 2 3" xfId="32404"/>
    <cellStyle name="Input 7 2 2 2 3 2" xfId="32405"/>
    <cellStyle name="Input 7 2 2 2 3 2 2" xfId="32406"/>
    <cellStyle name="Input 7 2 2 2 3 2 3" xfId="32407"/>
    <cellStyle name="Input 7 2 2 2 3 2 4" xfId="32408"/>
    <cellStyle name="Input 7 2 2 2 3 3" xfId="32409"/>
    <cellStyle name="Input 7 2 2 2 3 3 2" xfId="32410"/>
    <cellStyle name="Input 7 2 2 2 3 3 3" xfId="32411"/>
    <cellStyle name="Input 7 2 2 2 3 3 4" xfId="32412"/>
    <cellStyle name="Input 7 2 2 2 3 4" xfId="32413"/>
    <cellStyle name="Input 7 2 2 2 3 4 2" xfId="32414"/>
    <cellStyle name="Input 7 2 2 2 3 4 3" xfId="32415"/>
    <cellStyle name="Input 7 2 2 2 3 4 4" xfId="32416"/>
    <cellStyle name="Input 7 2 2 2 3 5" xfId="32417"/>
    <cellStyle name="Input 7 2 2 2 3 5 2" xfId="32418"/>
    <cellStyle name="Input 7 2 2 2 3 5 3" xfId="32419"/>
    <cellStyle name="Input 7 2 2 2 3 5 4" xfId="32420"/>
    <cellStyle name="Input 7 2 2 2 3 6" xfId="32421"/>
    <cellStyle name="Input 7 2 2 2 3 6 2" xfId="32422"/>
    <cellStyle name="Input 7 2 2 2 3 6 3" xfId="32423"/>
    <cellStyle name="Input 7 2 2 2 3 7" xfId="32424"/>
    <cellStyle name="Input 7 2 2 2 3 8" xfId="32425"/>
    <cellStyle name="Input 7 2 2 2 4" xfId="32426"/>
    <cellStyle name="Input 7 2 2 2 4 2" xfId="32427"/>
    <cellStyle name="Input 7 2 2 2 4 3" xfId="32428"/>
    <cellStyle name="Input 7 2 2 2 4 4" xfId="32429"/>
    <cellStyle name="Input 7 2 2 2 5" xfId="32430"/>
    <cellStyle name="Input 7 2 2 2 5 2" xfId="32431"/>
    <cellStyle name="Input 7 2 2 2 5 3" xfId="32432"/>
    <cellStyle name="Input 7 2 2 2 5 4" xfId="32433"/>
    <cellStyle name="Input 7 2 2 2 6" xfId="32434"/>
    <cellStyle name="Input 7 2 2 2 6 2" xfId="32435"/>
    <cellStyle name="Input 7 2 2 2 6 3" xfId="32436"/>
    <cellStyle name="Input 7 2 2 2 6 4" xfId="32437"/>
    <cellStyle name="Input 7 2 2 2 7" xfId="32438"/>
    <cellStyle name="Input 7 2 2 2 7 2" xfId="32439"/>
    <cellStyle name="Input 7 2 2 2 7 3" xfId="32440"/>
    <cellStyle name="Input 7 2 2 2 7 4" xfId="32441"/>
    <cellStyle name="Input 7 2 2 2 8" xfId="32442"/>
    <cellStyle name="Input 7 2 2 2 8 2" xfId="32443"/>
    <cellStyle name="Input 7 2 2 2 8 3" xfId="32444"/>
    <cellStyle name="Input 7 2 2 2 9" xfId="32445"/>
    <cellStyle name="Input 7 2 2 3" xfId="32446"/>
    <cellStyle name="Input 7 2 3" xfId="32447"/>
    <cellStyle name="Input 7 2 3 10" xfId="32448"/>
    <cellStyle name="Input 7 2 3 2" xfId="32449"/>
    <cellStyle name="Input 7 2 3 2 2" xfId="32450"/>
    <cellStyle name="Input 7 2 3 2 2 2" xfId="32451"/>
    <cellStyle name="Input 7 2 3 2 2 3" xfId="32452"/>
    <cellStyle name="Input 7 2 3 2 2 4" xfId="32453"/>
    <cellStyle name="Input 7 2 3 2 3" xfId="32454"/>
    <cellStyle name="Input 7 2 3 2 3 2" xfId="32455"/>
    <cellStyle name="Input 7 2 3 2 3 3" xfId="32456"/>
    <cellStyle name="Input 7 2 3 2 3 4" xfId="32457"/>
    <cellStyle name="Input 7 2 3 2 4" xfId="32458"/>
    <cellStyle name="Input 7 2 3 2 4 2" xfId="32459"/>
    <cellStyle name="Input 7 2 3 2 4 3" xfId="32460"/>
    <cellStyle name="Input 7 2 3 2 4 4" xfId="32461"/>
    <cellStyle name="Input 7 2 3 2 5" xfId="32462"/>
    <cellStyle name="Input 7 2 3 2 5 2" xfId="32463"/>
    <cellStyle name="Input 7 2 3 2 5 3" xfId="32464"/>
    <cellStyle name="Input 7 2 3 2 5 4" xfId="32465"/>
    <cellStyle name="Input 7 2 3 2 6" xfId="32466"/>
    <cellStyle name="Input 7 2 3 2 6 2" xfId="32467"/>
    <cellStyle name="Input 7 2 3 2 6 3" xfId="32468"/>
    <cellStyle name="Input 7 2 3 2 7" xfId="32469"/>
    <cellStyle name="Input 7 2 3 2 8" xfId="32470"/>
    <cellStyle name="Input 7 2 3 3" xfId="32471"/>
    <cellStyle name="Input 7 2 3 3 2" xfId="32472"/>
    <cellStyle name="Input 7 2 3 3 2 2" xfId="32473"/>
    <cellStyle name="Input 7 2 3 3 2 3" xfId="32474"/>
    <cellStyle name="Input 7 2 3 3 2 4" xfId="32475"/>
    <cellStyle name="Input 7 2 3 3 3" xfId="32476"/>
    <cellStyle name="Input 7 2 3 3 3 2" xfId="32477"/>
    <cellStyle name="Input 7 2 3 3 3 3" xfId="32478"/>
    <cellStyle name="Input 7 2 3 3 3 4" xfId="32479"/>
    <cellStyle name="Input 7 2 3 3 4" xfId="32480"/>
    <cellStyle name="Input 7 2 3 3 4 2" xfId="32481"/>
    <cellStyle name="Input 7 2 3 3 4 3" xfId="32482"/>
    <cellStyle name="Input 7 2 3 3 4 4" xfId="32483"/>
    <cellStyle name="Input 7 2 3 3 5" xfId="32484"/>
    <cellStyle name="Input 7 2 3 3 5 2" xfId="32485"/>
    <cellStyle name="Input 7 2 3 3 5 3" xfId="32486"/>
    <cellStyle name="Input 7 2 3 3 5 4" xfId="32487"/>
    <cellStyle name="Input 7 2 3 3 6" xfId="32488"/>
    <cellStyle name="Input 7 2 3 3 6 2" xfId="32489"/>
    <cellStyle name="Input 7 2 3 3 6 3" xfId="32490"/>
    <cellStyle name="Input 7 2 3 3 7" xfId="32491"/>
    <cellStyle name="Input 7 2 3 3 8" xfId="32492"/>
    <cellStyle name="Input 7 2 3 4" xfId="32493"/>
    <cellStyle name="Input 7 2 3 4 2" xfId="32494"/>
    <cellStyle name="Input 7 2 3 4 3" xfId="32495"/>
    <cellStyle name="Input 7 2 3 4 4" xfId="32496"/>
    <cellStyle name="Input 7 2 3 5" xfId="32497"/>
    <cellStyle name="Input 7 2 3 5 2" xfId="32498"/>
    <cellStyle name="Input 7 2 3 5 3" xfId="32499"/>
    <cellStyle name="Input 7 2 3 5 4" xfId="32500"/>
    <cellStyle name="Input 7 2 3 6" xfId="32501"/>
    <cellStyle name="Input 7 2 3 6 2" xfId="32502"/>
    <cellStyle name="Input 7 2 3 6 3" xfId="32503"/>
    <cellStyle name="Input 7 2 3 6 4" xfId="32504"/>
    <cellStyle name="Input 7 2 3 7" xfId="32505"/>
    <cellStyle name="Input 7 2 3 7 2" xfId="32506"/>
    <cellStyle name="Input 7 2 3 7 3" xfId="32507"/>
    <cellStyle name="Input 7 2 3 7 4" xfId="32508"/>
    <cellStyle name="Input 7 2 3 8" xfId="32509"/>
    <cellStyle name="Input 7 2 3 8 2" xfId="32510"/>
    <cellStyle name="Input 7 2 3 8 3" xfId="32511"/>
    <cellStyle name="Input 7 2 3 9" xfId="32512"/>
    <cellStyle name="Input 7 2 4" xfId="32513"/>
    <cellStyle name="Input 7 2_Sheet1" xfId="32514"/>
    <cellStyle name="Input 7 3" xfId="32515"/>
    <cellStyle name="Input 7 3 2" xfId="32516"/>
    <cellStyle name="Input 7 3 2 10" xfId="32517"/>
    <cellStyle name="Input 7 3 2 2" xfId="32518"/>
    <cellStyle name="Input 7 3 2 2 2" xfId="32519"/>
    <cellStyle name="Input 7 3 2 2 2 2" xfId="32520"/>
    <cellStyle name="Input 7 3 2 2 2 3" xfId="32521"/>
    <cellStyle name="Input 7 3 2 2 2 4" xfId="32522"/>
    <cellStyle name="Input 7 3 2 2 3" xfId="32523"/>
    <cellStyle name="Input 7 3 2 2 3 2" xfId="32524"/>
    <cellStyle name="Input 7 3 2 2 3 3" xfId="32525"/>
    <cellStyle name="Input 7 3 2 2 3 4" xfId="32526"/>
    <cellStyle name="Input 7 3 2 2 4" xfId="32527"/>
    <cellStyle name="Input 7 3 2 2 4 2" xfId="32528"/>
    <cellStyle name="Input 7 3 2 2 4 3" xfId="32529"/>
    <cellStyle name="Input 7 3 2 2 4 4" xfId="32530"/>
    <cellStyle name="Input 7 3 2 2 5" xfId="32531"/>
    <cellStyle name="Input 7 3 2 2 5 2" xfId="32532"/>
    <cellStyle name="Input 7 3 2 2 5 3" xfId="32533"/>
    <cellStyle name="Input 7 3 2 2 5 4" xfId="32534"/>
    <cellStyle name="Input 7 3 2 2 6" xfId="32535"/>
    <cellStyle name="Input 7 3 2 2 6 2" xfId="32536"/>
    <cellStyle name="Input 7 3 2 2 6 3" xfId="32537"/>
    <cellStyle name="Input 7 3 2 2 7" xfId="32538"/>
    <cellStyle name="Input 7 3 2 2 8" xfId="32539"/>
    <cellStyle name="Input 7 3 2 3" xfId="32540"/>
    <cellStyle name="Input 7 3 2 3 2" xfId="32541"/>
    <cellStyle name="Input 7 3 2 3 2 2" xfId="32542"/>
    <cellStyle name="Input 7 3 2 3 2 3" xfId="32543"/>
    <cellStyle name="Input 7 3 2 3 2 4" xfId="32544"/>
    <cellStyle name="Input 7 3 2 3 3" xfId="32545"/>
    <cellStyle name="Input 7 3 2 3 3 2" xfId="32546"/>
    <cellStyle name="Input 7 3 2 3 3 3" xfId="32547"/>
    <cellStyle name="Input 7 3 2 3 3 4" xfId="32548"/>
    <cellStyle name="Input 7 3 2 3 4" xfId="32549"/>
    <cellStyle name="Input 7 3 2 3 4 2" xfId="32550"/>
    <cellStyle name="Input 7 3 2 3 4 3" xfId="32551"/>
    <cellStyle name="Input 7 3 2 3 4 4" xfId="32552"/>
    <cellStyle name="Input 7 3 2 3 5" xfId="32553"/>
    <cellStyle name="Input 7 3 2 3 5 2" xfId="32554"/>
    <cellStyle name="Input 7 3 2 3 5 3" xfId="32555"/>
    <cellStyle name="Input 7 3 2 3 5 4" xfId="32556"/>
    <cellStyle name="Input 7 3 2 3 6" xfId="32557"/>
    <cellStyle name="Input 7 3 2 3 6 2" xfId="32558"/>
    <cellStyle name="Input 7 3 2 3 6 3" xfId="32559"/>
    <cellStyle name="Input 7 3 2 3 7" xfId="32560"/>
    <cellStyle name="Input 7 3 2 3 8" xfId="32561"/>
    <cellStyle name="Input 7 3 2 4" xfId="32562"/>
    <cellStyle name="Input 7 3 2 4 2" xfId="32563"/>
    <cellStyle name="Input 7 3 2 4 3" xfId="32564"/>
    <cellStyle name="Input 7 3 2 4 4" xfId="32565"/>
    <cellStyle name="Input 7 3 2 5" xfId="32566"/>
    <cellStyle name="Input 7 3 2 5 2" xfId="32567"/>
    <cellStyle name="Input 7 3 2 5 3" xfId="32568"/>
    <cellStyle name="Input 7 3 2 5 4" xfId="32569"/>
    <cellStyle name="Input 7 3 2 6" xfId="32570"/>
    <cellStyle name="Input 7 3 2 6 2" xfId="32571"/>
    <cellStyle name="Input 7 3 2 6 3" xfId="32572"/>
    <cellStyle name="Input 7 3 2 6 4" xfId="32573"/>
    <cellStyle name="Input 7 3 2 7" xfId="32574"/>
    <cellStyle name="Input 7 3 2 7 2" xfId="32575"/>
    <cellStyle name="Input 7 3 2 7 3" xfId="32576"/>
    <cellStyle name="Input 7 3 2 7 4" xfId="32577"/>
    <cellStyle name="Input 7 3 2 8" xfId="32578"/>
    <cellStyle name="Input 7 3 2 8 2" xfId="32579"/>
    <cellStyle name="Input 7 3 2 8 3" xfId="32580"/>
    <cellStyle name="Input 7 3 2 9" xfId="32581"/>
    <cellStyle name="Input 7 3 3" xfId="32582"/>
    <cellStyle name="Input 7 4" xfId="32583"/>
    <cellStyle name="Input 7 4 10" xfId="32584"/>
    <cellStyle name="Input 7 4 11" xfId="32585"/>
    <cellStyle name="Input 7 4 2" xfId="32586"/>
    <cellStyle name="Input 7 4 2 2" xfId="32587"/>
    <cellStyle name="Input 7 4 2 2 2" xfId="32588"/>
    <cellStyle name="Input 7 4 2 2 3" xfId="32589"/>
    <cellStyle name="Input 7 4 2 2 4" xfId="32590"/>
    <cellStyle name="Input 7 4 2 3" xfId="32591"/>
    <cellStyle name="Input 7 4 2 3 2" xfId="32592"/>
    <cellStyle name="Input 7 4 2 3 3" xfId="32593"/>
    <cellStyle name="Input 7 4 2 3 4" xfId="32594"/>
    <cellStyle name="Input 7 4 2 4" xfId="32595"/>
    <cellStyle name="Input 7 4 2 4 2" xfId="32596"/>
    <cellStyle name="Input 7 4 2 4 3" xfId="32597"/>
    <cellStyle name="Input 7 4 2 4 4" xfId="32598"/>
    <cellStyle name="Input 7 4 2 5" xfId="32599"/>
    <cellStyle name="Input 7 4 2 5 2" xfId="32600"/>
    <cellStyle name="Input 7 4 2 5 3" xfId="32601"/>
    <cellStyle name="Input 7 4 2 5 4" xfId="32602"/>
    <cellStyle name="Input 7 4 2 6" xfId="32603"/>
    <cellStyle name="Input 7 4 2 6 2" xfId="32604"/>
    <cellStyle name="Input 7 4 2 6 3" xfId="32605"/>
    <cellStyle name="Input 7 4 2 7" xfId="32606"/>
    <cellStyle name="Input 7 4 2 8" xfId="32607"/>
    <cellStyle name="Input 7 4 3" xfId="32608"/>
    <cellStyle name="Input 7 4 3 2" xfId="32609"/>
    <cellStyle name="Input 7 4 3 2 2" xfId="32610"/>
    <cellStyle name="Input 7 4 3 2 3" xfId="32611"/>
    <cellStyle name="Input 7 4 3 2 4" xfId="32612"/>
    <cellStyle name="Input 7 4 3 3" xfId="32613"/>
    <cellStyle name="Input 7 4 3 3 2" xfId="32614"/>
    <cellStyle name="Input 7 4 3 3 3" xfId="32615"/>
    <cellStyle name="Input 7 4 3 3 4" xfId="32616"/>
    <cellStyle name="Input 7 4 3 4" xfId="32617"/>
    <cellStyle name="Input 7 4 3 4 2" xfId="32618"/>
    <cellStyle name="Input 7 4 3 4 3" xfId="32619"/>
    <cellStyle name="Input 7 4 3 4 4" xfId="32620"/>
    <cellStyle name="Input 7 4 3 5" xfId="32621"/>
    <cellStyle name="Input 7 4 3 5 2" xfId="32622"/>
    <cellStyle name="Input 7 4 3 5 3" xfId="32623"/>
    <cellStyle name="Input 7 4 3 5 4" xfId="32624"/>
    <cellStyle name="Input 7 4 3 6" xfId="32625"/>
    <cellStyle name="Input 7 4 3 6 2" xfId="32626"/>
    <cellStyle name="Input 7 4 3 6 3" xfId="32627"/>
    <cellStyle name="Input 7 4 3 7" xfId="32628"/>
    <cellStyle name="Input 7 4 3 8" xfId="32629"/>
    <cellStyle name="Input 7 4 4" xfId="32630"/>
    <cellStyle name="Input 7 4 4 2" xfId="32631"/>
    <cellStyle name="Input 7 4 4 3" xfId="32632"/>
    <cellStyle name="Input 7 4 4 4" xfId="32633"/>
    <cellStyle name="Input 7 4 5" xfId="32634"/>
    <cellStyle name="Input 7 4 5 2" xfId="32635"/>
    <cellStyle name="Input 7 4 5 3" xfId="32636"/>
    <cellStyle name="Input 7 4 5 4" xfId="32637"/>
    <cellStyle name="Input 7 4 6" xfId="32638"/>
    <cellStyle name="Input 7 4 6 2" xfId="32639"/>
    <cellStyle name="Input 7 4 6 3" xfId="32640"/>
    <cellStyle name="Input 7 4 6 4" xfId="32641"/>
    <cellStyle name="Input 7 4 7" xfId="32642"/>
    <cellStyle name="Input 7 4 7 2" xfId="32643"/>
    <cellStyle name="Input 7 4 7 3" xfId="32644"/>
    <cellStyle name="Input 7 4 7 4" xfId="32645"/>
    <cellStyle name="Input 7 4 8" xfId="32646"/>
    <cellStyle name="Input 7 4 8 2" xfId="32647"/>
    <cellStyle name="Input 7 4 8 3" xfId="32648"/>
    <cellStyle name="Input 7 4 9" xfId="32649"/>
    <cellStyle name="Input 7 5" xfId="32650"/>
    <cellStyle name="Input 7 6" xfId="32651"/>
    <cellStyle name="Input 7 7" xfId="32652"/>
    <cellStyle name="Input 7_Sheet1" xfId="32653"/>
    <cellStyle name="Input 8" xfId="32654"/>
    <cellStyle name="Input 8 2" xfId="32655"/>
    <cellStyle name="Input 8 2 2" xfId="32656"/>
    <cellStyle name="Input 8 2 2 2" xfId="32657"/>
    <cellStyle name="Input 8 2 2 2 10" xfId="32658"/>
    <cellStyle name="Input 8 2 2 2 2" xfId="32659"/>
    <cellStyle name="Input 8 2 2 2 2 2" xfId="32660"/>
    <cellStyle name="Input 8 2 2 2 2 2 2" xfId="32661"/>
    <cellStyle name="Input 8 2 2 2 2 2 3" xfId="32662"/>
    <cellStyle name="Input 8 2 2 2 2 2 4" xfId="32663"/>
    <cellStyle name="Input 8 2 2 2 2 3" xfId="32664"/>
    <cellStyle name="Input 8 2 2 2 2 3 2" xfId="32665"/>
    <cellStyle name="Input 8 2 2 2 2 3 3" xfId="32666"/>
    <cellStyle name="Input 8 2 2 2 2 3 4" xfId="32667"/>
    <cellStyle name="Input 8 2 2 2 2 4" xfId="32668"/>
    <cellStyle name="Input 8 2 2 2 2 4 2" xfId="32669"/>
    <cellStyle name="Input 8 2 2 2 2 4 3" xfId="32670"/>
    <cellStyle name="Input 8 2 2 2 2 4 4" xfId="32671"/>
    <cellStyle name="Input 8 2 2 2 2 5" xfId="32672"/>
    <cellStyle name="Input 8 2 2 2 2 5 2" xfId="32673"/>
    <cellStyle name="Input 8 2 2 2 2 5 3" xfId="32674"/>
    <cellStyle name="Input 8 2 2 2 2 5 4" xfId="32675"/>
    <cellStyle name="Input 8 2 2 2 2 6" xfId="32676"/>
    <cellStyle name="Input 8 2 2 2 2 6 2" xfId="32677"/>
    <cellStyle name="Input 8 2 2 2 2 6 3" xfId="32678"/>
    <cellStyle name="Input 8 2 2 2 2 7" xfId="32679"/>
    <cellStyle name="Input 8 2 2 2 2 8" xfId="32680"/>
    <cellStyle name="Input 8 2 2 2 3" xfId="32681"/>
    <cellStyle name="Input 8 2 2 2 3 2" xfId="32682"/>
    <cellStyle name="Input 8 2 2 2 3 2 2" xfId="32683"/>
    <cellStyle name="Input 8 2 2 2 3 2 3" xfId="32684"/>
    <cellStyle name="Input 8 2 2 2 3 2 4" xfId="32685"/>
    <cellStyle name="Input 8 2 2 2 3 3" xfId="32686"/>
    <cellStyle name="Input 8 2 2 2 3 3 2" xfId="32687"/>
    <cellStyle name="Input 8 2 2 2 3 3 3" xfId="32688"/>
    <cellStyle name="Input 8 2 2 2 3 3 4" xfId="32689"/>
    <cellStyle name="Input 8 2 2 2 3 4" xfId="32690"/>
    <cellStyle name="Input 8 2 2 2 3 4 2" xfId="32691"/>
    <cellStyle name="Input 8 2 2 2 3 4 3" xfId="32692"/>
    <cellStyle name="Input 8 2 2 2 3 4 4" xfId="32693"/>
    <cellStyle name="Input 8 2 2 2 3 5" xfId="32694"/>
    <cellStyle name="Input 8 2 2 2 3 5 2" xfId="32695"/>
    <cellStyle name="Input 8 2 2 2 3 5 3" xfId="32696"/>
    <cellStyle name="Input 8 2 2 2 3 5 4" xfId="32697"/>
    <cellStyle name="Input 8 2 2 2 3 6" xfId="32698"/>
    <cellStyle name="Input 8 2 2 2 3 6 2" xfId="32699"/>
    <cellStyle name="Input 8 2 2 2 3 6 3" xfId="32700"/>
    <cellStyle name="Input 8 2 2 2 3 7" xfId="32701"/>
    <cellStyle name="Input 8 2 2 2 3 8" xfId="32702"/>
    <cellStyle name="Input 8 2 2 2 4" xfId="32703"/>
    <cellStyle name="Input 8 2 2 2 4 2" xfId="32704"/>
    <cellStyle name="Input 8 2 2 2 4 3" xfId="32705"/>
    <cellStyle name="Input 8 2 2 2 4 4" xfId="32706"/>
    <cellStyle name="Input 8 2 2 2 5" xfId="32707"/>
    <cellStyle name="Input 8 2 2 2 5 2" xfId="32708"/>
    <cellStyle name="Input 8 2 2 2 5 3" xfId="32709"/>
    <cellStyle name="Input 8 2 2 2 5 4" xfId="32710"/>
    <cellStyle name="Input 8 2 2 2 6" xfId="32711"/>
    <cellStyle name="Input 8 2 2 2 6 2" xfId="32712"/>
    <cellStyle name="Input 8 2 2 2 6 3" xfId="32713"/>
    <cellStyle name="Input 8 2 2 2 6 4" xfId="32714"/>
    <cellStyle name="Input 8 2 2 2 7" xfId="32715"/>
    <cellStyle name="Input 8 2 2 2 7 2" xfId="32716"/>
    <cellStyle name="Input 8 2 2 2 7 3" xfId="32717"/>
    <cellStyle name="Input 8 2 2 2 7 4" xfId="32718"/>
    <cellStyle name="Input 8 2 2 2 8" xfId="32719"/>
    <cellStyle name="Input 8 2 2 2 8 2" xfId="32720"/>
    <cellStyle name="Input 8 2 2 2 8 3" xfId="32721"/>
    <cellStyle name="Input 8 2 2 2 9" xfId="32722"/>
    <cellStyle name="Input 8 2 2 3" xfId="32723"/>
    <cellStyle name="Input 8 2 3" xfId="32724"/>
    <cellStyle name="Input 8 2 3 10" xfId="32725"/>
    <cellStyle name="Input 8 2 3 2" xfId="32726"/>
    <cellStyle name="Input 8 2 3 2 2" xfId="32727"/>
    <cellStyle name="Input 8 2 3 2 2 2" xfId="32728"/>
    <cellStyle name="Input 8 2 3 2 2 3" xfId="32729"/>
    <cellStyle name="Input 8 2 3 2 2 4" xfId="32730"/>
    <cellStyle name="Input 8 2 3 2 3" xfId="32731"/>
    <cellStyle name="Input 8 2 3 2 3 2" xfId="32732"/>
    <cellStyle name="Input 8 2 3 2 3 3" xfId="32733"/>
    <cellStyle name="Input 8 2 3 2 3 4" xfId="32734"/>
    <cellStyle name="Input 8 2 3 2 4" xfId="32735"/>
    <cellStyle name="Input 8 2 3 2 4 2" xfId="32736"/>
    <cellStyle name="Input 8 2 3 2 4 3" xfId="32737"/>
    <cellStyle name="Input 8 2 3 2 4 4" xfId="32738"/>
    <cellStyle name="Input 8 2 3 2 5" xfId="32739"/>
    <cellStyle name="Input 8 2 3 2 5 2" xfId="32740"/>
    <cellStyle name="Input 8 2 3 2 5 3" xfId="32741"/>
    <cellStyle name="Input 8 2 3 2 5 4" xfId="32742"/>
    <cellStyle name="Input 8 2 3 2 6" xfId="32743"/>
    <cellStyle name="Input 8 2 3 2 6 2" xfId="32744"/>
    <cellStyle name="Input 8 2 3 2 6 3" xfId="32745"/>
    <cellStyle name="Input 8 2 3 2 7" xfId="32746"/>
    <cellStyle name="Input 8 2 3 2 8" xfId="32747"/>
    <cellStyle name="Input 8 2 3 3" xfId="32748"/>
    <cellStyle name="Input 8 2 3 3 2" xfId="32749"/>
    <cellStyle name="Input 8 2 3 3 2 2" xfId="32750"/>
    <cellStyle name="Input 8 2 3 3 2 3" xfId="32751"/>
    <cellStyle name="Input 8 2 3 3 2 4" xfId="32752"/>
    <cellStyle name="Input 8 2 3 3 3" xfId="32753"/>
    <cellStyle name="Input 8 2 3 3 3 2" xfId="32754"/>
    <cellStyle name="Input 8 2 3 3 3 3" xfId="32755"/>
    <cellStyle name="Input 8 2 3 3 3 4" xfId="32756"/>
    <cellStyle name="Input 8 2 3 3 4" xfId="32757"/>
    <cellStyle name="Input 8 2 3 3 4 2" xfId="32758"/>
    <cellStyle name="Input 8 2 3 3 4 3" xfId="32759"/>
    <cellStyle name="Input 8 2 3 3 4 4" xfId="32760"/>
    <cellStyle name="Input 8 2 3 3 5" xfId="32761"/>
    <cellStyle name="Input 8 2 3 3 5 2" xfId="32762"/>
    <cellStyle name="Input 8 2 3 3 5 3" xfId="32763"/>
    <cellStyle name="Input 8 2 3 3 5 4" xfId="32764"/>
    <cellStyle name="Input 8 2 3 3 6" xfId="32765"/>
    <cellStyle name="Input 8 2 3 3 6 2" xfId="32766"/>
    <cellStyle name="Input 8 2 3 3 6 3" xfId="32767"/>
    <cellStyle name="Input 8 2 3 3 7" xfId="32768"/>
    <cellStyle name="Input 8 2 3 3 8" xfId="32769"/>
    <cellStyle name="Input 8 2 3 4" xfId="32770"/>
    <cellStyle name="Input 8 2 3 4 2" xfId="32771"/>
    <cellStyle name="Input 8 2 3 4 3" xfId="32772"/>
    <cellStyle name="Input 8 2 3 4 4" xfId="32773"/>
    <cellStyle name="Input 8 2 3 5" xfId="32774"/>
    <cellStyle name="Input 8 2 3 5 2" xfId="32775"/>
    <cellStyle name="Input 8 2 3 5 3" xfId="32776"/>
    <cellStyle name="Input 8 2 3 5 4" xfId="32777"/>
    <cellStyle name="Input 8 2 3 6" xfId="32778"/>
    <cellStyle name="Input 8 2 3 6 2" xfId="32779"/>
    <cellStyle name="Input 8 2 3 6 3" xfId="32780"/>
    <cellStyle name="Input 8 2 3 6 4" xfId="32781"/>
    <cellStyle name="Input 8 2 3 7" xfId="32782"/>
    <cellStyle name="Input 8 2 3 7 2" xfId="32783"/>
    <cellStyle name="Input 8 2 3 7 3" xfId="32784"/>
    <cellStyle name="Input 8 2 3 7 4" xfId="32785"/>
    <cellStyle name="Input 8 2 3 8" xfId="32786"/>
    <cellStyle name="Input 8 2 3 8 2" xfId="32787"/>
    <cellStyle name="Input 8 2 3 8 3" xfId="32788"/>
    <cellStyle name="Input 8 2 3 9" xfId="32789"/>
    <cellStyle name="Input 8 2 4" xfId="32790"/>
    <cellStyle name="Input 8 2_Sheet1" xfId="32791"/>
    <cellStyle name="Input 8 3" xfId="32792"/>
    <cellStyle name="Input 8 3 2" xfId="32793"/>
    <cellStyle name="Input 8 3 2 10" xfId="32794"/>
    <cellStyle name="Input 8 3 2 2" xfId="32795"/>
    <cellStyle name="Input 8 3 2 2 2" xfId="32796"/>
    <cellStyle name="Input 8 3 2 2 2 2" xfId="32797"/>
    <cellStyle name="Input 8 3 2 2 2 3" xfId="32798"/>
    <cellStyle name="Input 8 3 2 2 2 4" xfId="32799"/>
    <cellStyle name="Input 8 3 2 2 3" xfId="32800"/>
    <cellStyle name="Input 8 3 2 2 3 2" xfId="32801"/>
    <cellStyle name="Input 8 3 2 2 3 3" xfId="32802"/>
    <cellStyle name="Input 8 3 2 2 3 4" xfId="32803"/>
    <cellStyle name="Input 8 3 2 2 4" xfId="32804"/>
    <cellStyle name="Input 8 3 2 2 4 2" xfId="32805"/>
    <cellStyle name="Input 8 3 2 2 4 3" xfId="32806"/>
    <cellStyle name="Input 8 3 2 2 4 4" xfId="32807"/>
    <cellStyle name="Input 8 3 2 2 5" xfId="32808"/>
    <cellStyle name="Input 8 3 2 2 5 2" xfId="32809"/>
    <cellStyle name="Input 8 3 2 2 5 3" xfId="32810"/>
    <cellStyle name="Input 8 3 2 2 5 4" xfId="32811"/>
    <cellStyle name="Input 8 3 2 2 6" xfId="32812"/>
    <cellStyle name="Input 8 3 2 2 6 2" xfId="32813"/>
    <cellStyle name="Input 8 3 2 2 6 3" xfId="32814"/>
    <cellStyle name="Input 8 3 2 2 7" xfId="32815"/>
    <cellStyle name="Input 8 3 2 2 8" xfId="32816"/>
    <cellStyle name="Input 8 3 2 3" xfId="32817"/>
    <cellStyle name="Input 8 3 2 3 2" xfId="32818"/>
    <cellStyle name="Input 8 3 2 3 2 2" xfId="32819"/>
    <cellStyle name="Input 8 3 2 3 2 3" xfId="32820"/>
    <cellStyle name="Input 8 3 2 3 2 4" xfId="32821"/>
    <cellStyle name="Input 8 3 2 3 3" xfId="32822"/>
    <cellStyle name="Input 8 3 2 3 3 2" xfId="32823"/>
    <cellStyle name="Input 8 3 2 3 3 3" xfId="32824"/>
    <cellStyle name="Input 8 3 2 3 3 4" xfId="32825"/>
    <cellStyle name="Input 8 3 2 3 4" xfId="32826"/>
    <cellStyle name="Input 8 3 2 3 4 2" xfId="32827"/>
    <cellStyle name="Input 8 3 2 3 4 3" xfId="32828"/>
    <cellStyle name="Input 8 3 2 3 4 4" xfId="32829"/>
    <cellStyle name="Input 8 3 2 3 5" xfId="32830"/>
    <cellStyle name="Input 8 3 2 3 5 2" xfId="32831"/>
    <cellStyle name="Input 8 3 2 3 5 3" xfId="32832"/>
    <cellStyle name="Input 8 3 2 3 5 4" xfId="32833"/>
    <cellStyle name="Input 8 3 2 3 6" xfId="32834"/>
    <cellStyle name="Input 8 3 2 3 6 2" xfId="32835"/>
    <cellStyle name="Input 8 3 2 3 6 3" xfId="32836"/>
    <cellStyle name="Input 8 3 2 3 7" xfId="32837"/>
    <cellStyle name="Input 8 3 2 3 8" xfId="32838"/>
    <cellStyle name="Input 8 3 2 4" xfId="32839"/>
    <cellStyle name="Input 8 3 2 4 2" xfId="32840"/>
    <cellStyle name="Input 8 3 2 4 3" xfId="32841"/>
    <cellStyle name="Input 8 3 2 4 4" xfId="32842"/>
    <cellStyle name="Input 8 3 2 5" xfId="32843"/>
    <cellStyle name="Input 8 3 2 5 2" xfId="32844"/>
    <cellStyle name="Input 8 3 2 5 3" xfId="32845"/>
    <cellStyle name="Input 8 3 2 5 4" xfId="32846"/>
    <cellStyle name="Input 8 3 2 6" xfId="32847"/>
    <cellStyle name="Input 8 3 2 6 2" xfId="32848"/>
    <cellStyle name="Input 8 3 2 6 3" xfId="32849"/>
    <cellStyle name="Input 8 3 2 6 4" xfId="32850"/>
    <cellStyle name="Input 8 3 2 7" xfId="32851"/>
    <cellStyle name="Input 8 3 2 7 2" xfId="32852"/>
    <cellStyle name="Input 8 3 2 7 3" xfId="32853"/>
    <cellStyle name="Input 8 3 2 7 4" xfId="32854"/>
    <cellStyle name="Input 8 3 2 8" xfId="32855"/>
    <cellStyle name="Input 8 3 2 8 2" xfId="32856"/>
    <cellStyle name="Input 8 3 2 8 3" xfId="32857"/>
    <cellStyle name="Input 8 3 2 9" xfId="32858"/>
    <cellStyle name="Input 8 3 3" xfId="32859"/>
    <cellStyle name="Input 8 4" xfId="32860"/>
    <cellStyle name="Input 8 4 10" xfId="32861"/>
    <cellStyle name="Input 8 4 11" xfId="32862"/>
    <cellStyle name="Input 8 4 2" xfId="32863"/>
    <cellStyle name="Input 8 4 2 2" xfId="32864"/>
    <cellStyle name="Input 8 4 2 2 2" xfId="32865"/>
    <cellStyle name="Input 8 4 2 2 3" xfId="32866"/>
    <cellStyle name="Input 8 4 2 2 4" xfId="32867"/>
    <cellStyle name="Input 8 4 2 3" xfId="32868"/>
    <cellStyle name="Input 8 4 2 3 2" xfId="32869"/>
    <cellStyle name="Input 8 4 2 3 3" xfId="32870"/>
    <cellStyle name="Input 8 4 2 3 4" xfId="32871"/>
    <cellStyle name="Input 8 4 2 4" xfId="32872"/>
    <cellStyle name="Input 8 4 2 4 2" xfId="32873"/>
    <cellStyle name="Input 8 4 2 4 3" xfId="32874"/>
    <cellStyle name="Input 8 4 2 4 4" xfId="32875"/>
    <cellStyle name="Input 8 4 2 5" xfId="32876"/>
    <cellStyle name="Input 8 4 2 5 2" xfId="32877"/>
    <cellStyle name="Input 8 4 2 5 3" xfId="32878"/>
    <cellStyle name="Input 8 4 2 5 4" xfId="32879"/>
    <cellStyle name="Input 8 4 2 6" xfId="32880"/>
    <cellStyle name="Input 8 4 2 6 2" xfId="32881"/>
    <cellStyle name="Input 8 4 2 6 3" xfId="32882"/>
    <cellStyle name="Input 8 4 2 7" xfId="32883"/>
    <cellStyle name="Input 8 4 2 8" xfId="32884"/>
    <cellStyle name="Input 8 4 3" xfId="32885"/>
    <cellStyle name="Input 8 4 3 2" xfId="32886"/>
    <cellStyle name="Input 8 4 3 2 2" xfId="32887"/>
    <cellStyle name="Input 8 4 3 2 3" xfId="32888"/>
    <cellStyle name="Input 8 4 3 2 4" xfId="32889"/>
    <cellStyle name="Input 8 4 3 3" xfId="32890"/>
    <cellStyle name="Input 8 4 3 3 2" xfId="32891"/>
    <cellStyle name="Input 8 4 3 3 3" xfId="32892"/>
    <cellStyle name="Input 8 4 3 3 4" xfId="32893"/>
    <cellStyle name="Input 8 4 3 4" xfId="32894"/>
    <cellStyle name="Input 8 4 3 4 2" xfId="32895"/>
    <cellStyle name="Input 8 4 3 4 3" xfId="32896"/>
    <cellStyle name="Input 8 4 3 4 4" xfId="32897"/>
    <cellStyle name="Input 8 4 3 5" xfId="32898"/>
    <cellStyle name="Input 8 4 3 5 2" xfId="32899"/>
    <cellStyle name="Input 8 4 3 5 3" xfId="32900"/>
    <cellStyle name="Input 8 4 3 5 4" xfId="32901"/>
    <cellStyle name="Input 8 4 3 6" xfId="32902"/>
    <cellStyle name="Input 8 4 3 6 2" xfId="32903"/>
    <cellStyle name="Input 8 4 3 6 3" xfId="32904"/>
    <cellStyle name="Input 8 4 3 7" xfId="32905"/>
    <cellStyle name="Input 8 4 3 8" xfId="32906"/>
    <cellStyle name="Input 8 4 4" xfId="32907"/>
    <cellStyle name="Input 8 4 4 2" xfId="32908"/>
    <cellStyle name="Input 8 4 4 3" xfId="32909"/>
    <cellStyle name="Input 8 4 4 4" xfId="32910"/>
    <cellStyle name="Input 8 4 5" xfId="32911"/>
    <cellStyle name="Input 8 4 5 2" xfId="32912"/>
    <cellStyle name="Input 8 4 5 3" xfId="32913"/>
    <cellStyle name="Input 8 4 5 4" xfId="32914"/>
    <cellStyle name="Input 8 4 6" xfId="32915"/>
    <cellStyle name="Input 8 4 6 2" xfId="32916"/>
    <cellStyle name="Input 8 4 6 3" xfId="32917"/>
    <cellStyle name="Input 8 4 6 4" xfId="32918"/>
    <cellStyle name="Input 8 4 7" xfId="32919"/>
    <cellStyle name="Input 8 4 7 2" xfId="32920"/>
    <cellStyle name="Input 8 4 7 3" xfId="32921"/>
    <cellStyle name="Input 8 4 7 4" xfId="32922"/>
    <cellStyle name="Input 8 4 8" xfId="32923"/>
    <cellStyle name="Input 8 4 8 2" xfId="32924"/>
    <cellStyle name="Input 8 4 8 3" xfId="32925"/>
    <cellStyle name="Input 8 4 9" xfId="32926"/>
    <cellStyle name="Input 8 5" xfId="32927"/>
    <cellStyle name="Input 8 6" xfId="32928"/>
    <cellStyle name="Input 8 7" xfId="32929"/>
    <cellStyle name="Input 8_Sheet1" xfId="32930"/>
    <cellStyle name="Input 9" xfId="32931"/>
    <cellStyle name="Input 9 2" xfId="32932"/>
    <cellStyle name="Input 9 2 2" xfId="32933"/>
    <cellStyle name="Input 9 2 2 2" xfId="32934"/>
    <cellStyle name="Input 9 2 2 2 10" xfId="32935"/>
    <cellStyle name="Input 9 2 2 2 2" xfId="32936"/>
    <cellStyle name="Input 9 2 2 2 2 2" xfId="32937"/>
    <cellStyle name="Input 9 2 2 2 2 2 2" xfId="32938"/>
    <cellStyle name="Input 9 2 2 2 2 2 3" xfId="32939"/>
    <cellStyle name="Input 9 2 2 2 2 2 4" xfId="32940"/>
    <cellStyle name="Input 9 2 2 2 2 3" xfId="32941"/>
    <cellStyle name="Input 9 2 2 2 2 3 2" xfId="32942"/>
    <cellStyle name="Input 9 2 2 2 2 3 3" xfId="32943"/>
    <cellStyle name="Input 9 2 2 2 2 3 4" xfId="32944"/>
    <cellStyle name="Input 9 2 2 2 2 4" xfId="32945"/>
    <cellStyle name="Input 9 2 2 2 2 4 2" xfId="32946"/>
    <cellStyle name="Input 9 2 2 2 2 4 3" xfId="32947"/>
    <cellStyle name="Input 9 2 2 2 2 4 4" xfId="32948"/>
    <cellStyle name="Input 9 2 2 2 2 5" xfId="32949"/>
    <cellStyle name="Input 9 2 2 2 2 5 2" xfId="32950"/>
    <cellStyle name="Input 9 2 2 2 2 5 3" xfId="32951"/>
    <cellStyle name="Input 9 2 2 2 2 5 4" xfId="32952"/>
    <cellStyle name="Input 9 2 2 2 2 6" xfId="32953"/>
    <cellStyle name="Input 9 2 2 2 2 6 2" xfId="32954"/>
    <cellStyle name="Input 9 2 2 2 2 6 3" xfId="32955"/>
    <cellStyle name="Input 9 2 2 2 2 7" xfId="32956"/>
    <cellStyle name="Input 9 2 2 2 2 8" xfId="32957"/>
    <cellStyle name="Input 9 2 2 2 3" xfId="32958"/>
    <cellStyle name="Input 9 2 2 2 3 2" xfId="32959"/>
    <cellStyle name="Input 9 2 2 2 3 2 2" xfId="32960"/>
    <cellStyle name="Input 9 2 2 2 3 2 3" xfId="32961"/>
    <cellStyle name="Input 9 2 2 2 3 2 4" xfId="32962"/>
    <cellStyle name="Input 9 2 2 2 3 3" xfId="32963"/>
    <cellStyle name="Input 9 2 2 2 3 3 2" xfId="32964"/>
    <cellStyle name="Input 9 2 2 2 3 3 3" xfId="32965"/>
    <cellStyle name="Input 9 2 2 2 3 3 4" xfId="32966"/>
    <cellStyle name="Input 9 2 2 2 3 4" xfId="32967"/>
    <cellStyle name="Input 9 2 2 2 3 4 2" xfId="32968"/>
    <cellStyle name="Input 9 2 2 2 3 4 3" xfId="32969"/>
    <cellStyle name="Input 9 2 2 2 3 4 4" xfId="32970"/>
    <cellStyle name="Input 9 2 2 2 3 5" xfId="32971"/>
    <cellStyle name="Input 9 2 2 2 3 5 2" xfId="32972"/>
    <cellStyle name="Input 9 2 2 2 3 5 3" xfId="32973"/>
    <cellStyle name="Input 9 2 2 2 3 5 4" xfId="32974"/>
    <cellStyle name="Input 9 2 2 2 3 6" xfId="32975"/>
    <cellStyle name="Input 9 2 2 2 3 6 2" xfId="32976"/>
    <cellStyle name="Input 9 2 2 2 3 6 3" xfId="32977"/>
    <cellStyle name="Input 9 2 2 2 3 7" xfId="32978"/>
    <cellStyle name="Input 9 2 2 2 3 8" xfId="32979"/>
    <cellStyle name="Input 9 2 2 2 4" xfId="32980"/>
    <cellStyle name="Input 9 2 2 2 4 2" xfId="32981"/>
    <cellStyle name="Input 9 2 2 2 4 3" xfId="32982"/>
    <cellStyle name="Input 9 2 2 2 4 4" xfId="32983"/>
    <cellStyle name="Input 9 2 2 2 5" xfId="32984"/>
    <cellStyle name="Input 9 2 2 2 5 2" xfId="32985"/>
    <cellStyle name="Input 9 2 2 2 5 3" xfId="32986"/>
    <cellStyle name="Input 9 2 2 2 5 4" xfId="32987"/>
    <cellStyle name="Input 9 2 2 2 6" xfId="32988"/>
    <cellStyle name="Input 9 2 2 2 6 2" xfId="32989"/>
    <cellStyle name="Input 9 2 2 2 6 3" xfId="32990"/>
    <cellStyle name="Input 9 2 2 2 6 4" xfId="32991"/>
    <cellStyle name="Input 9 2 2 2 7" xfId="32992"/>
    <cellStyle name="Input 9 2 2 2 7 2" xfId="32993"/>
    <cellStyle name="Input 9 2 2 2 7 3" xfId="32994"/>
    <cellStyle name="Input 9 2 2 2 7 4" xfId="32995"/>
    <cellStyle name="Input 9 2 2 2 8" xfId="32996"/>
    <cellStyle name="Input 9 2 2 2 8 2" xfId="32997"/>
    <cellStyle name="Input 9 2 2 2 8 3" xfId="32998"/>
    <cellStyle name="Input 9 2 2 2 9" xfId="32999"/>
    <cellStyle name="Input 9 2 2 3" xfId="33000"/>
    <cellStyle name="Input 9 2 3" xfId="33001"/>
    <cellStyle name="Input 9 2 3 10" xfId="33002"/>
    <cellStyle name="Input 9 2 3 2" xfId="33003"/>
    <cellStyle name="Input 9 2 3 2 2" xfId="33004"/>
    <cellStyle name="Input 9 2 3 2 2 2" xfId="33005"/>
    <cellStyle name="Input 9 2 3 2 2 3" xfId="33006"/>
    <cellStyle name="Input 9 2 3 2 2 4" xfId="33007"/>
    <cellStyle name="Input 9 2 3 2 3" xfId="33008"/>
    <cellStyle name="Input 9 2 3 2 3 2" xfId="33009"/>
    <cellStyle name="Input 9 2 3 2 3 3" xfId="33010"/>
    <cellStyle name="Input 9 2 3 2 3 4" xfId="33011"/>
    <cellStyle name="Input 9 2 3 2 4" xfId="33012"/>
    <cellStyle name="Input 9 2 3 2 4 2" xfId="33013"/>
    <cellStyle name="Input 9 2 3 2 4 3" xfId="33014"/>
    <cellStyle name="Input 9 2 3 2 4 4" xfId="33015"/>
    <cellStyle name="Input 9 2 3 2 5" xfId="33016"/>
    <cellStyle name="Input 9 2 3 2 5 2" xfId="33017"/>
    <cellStyle name="Input 9 2 3 2 5 3" xfId="33018"/>
    <cellStyle name="Input 9 2 3 2 5 4" xfId="33019"/>
    <cellStyle name="Input 9 2 3 2 6" xfId="33020"/>
    <cellStyle name="Input 9 2 3 2 6 2" xfId="33021"/>
    <cellStyle name="Input 9 2 3 2 6 3" xfId="33022"/>
    <cellStyle name="Input 9 2 3 2 7" xfId="33023"/>
    <cellStyle name="Input 9 2 3 2 8" xfId="33024"/>
    <cellStyle name="Input 9 2 3 3" xfId="33025"/>
    <cellStyle name="Input 9 2 3 3 2" xfId="33026"/>
    <cellStyle name="Input 9 2 3 3 2 2" xfId="33027"/>
    <cellStyle name="Input 9 2 3 3 2 3" xfId="33028"/>
    <cellStyle name="Input 9 2 3 3 2 4" xfId="33029"/>
    <cellStyle name="Input 9 2 3 3 3" xfId="33030"/>
    <cellStyle name="Input 9 2 3 3 3 2" xfId="33031"/>
    <cellStyle name="Input 9 2 3 3 3 3" xfId="33032"/>
    <cellStyle name="Input 9 2 3 3 3 4" xfId="33033"/>
    <cellStyle name="Input 9 2 3 3 4" xfId="33034"/>
    <cellStyle name="Input 9 2 3 3 4 2" xfId="33035"/>
    <cellStyle name="Input 9 2 3 3 4 3" xfId="33036"/>
    <cellStyle name="Input 9 2 3 3 4 4" xfId="33037"/>
    <cellStyle name="Input 9 2 3 3 5" xfId="33038"/>
    <cellStyle name="Input 9 2 3 3 5 2" xfId="33039"/>
    <cellStyle name="Input 9 2 3 3 5 3" xfId="33040"/>
    <cellStyle name="Input 9 2 3 3 5 4" xfId="33041"/>
    <cellStyle name="Input 9 2 3 3 6" xfId="33042"/>
    <cellStyle name="Input 9 2 3 3 6 2" xfId="33043"/>
    <cellStyle name="Input 9 2 3 3 6 3" xfId="33044"/>
    <cellStyle name="Input 9 2 3 3 7" xfId="33045"/>
    <cellStyle name="Input 9 2 3 3 8" xfId="33046"/>
    <cellStyle name="Input 9 2 3 4" xfId="33047"/>
    <cellStyle name="Input 9 2 3 4 2" xfId="33048"/>
    <cellStyle name="Input 9 2 3 4 3" xfId="33049"/>
    <cellStyle name="Input 9 2 3 4 4" xfId="33050"/>
    <cellStyle name="Input 9 2 3 5" xfId="33051"/>
    <cellStyle name="Input 9 2 3 5 2" xfId="33052"/>
    <cellStyle name="Input 9 2 3 5 3" xfId="33053"/>
    <cellStyle name="Input 9 2 3 5 4" xfId="33054"/>
    <cellStyle name="Input 9 2 3 6" xfId="33055"/>
    <cellStyle name="Input 9 2 3 6 2" xfId="33056"/>
    <cellStyle name="Input 9 2 3 6 3" xfId="33057"/>
    <cellStyle name="Input 9 2 3 6 4" xfId="33058"/>
    <cellStyle name="Input 9 2 3 7" xfId="33059"/>
    <cellStyle name="Input 9 2 3 7 2" xfId="33060"/>
    <cellStyle name="Input 9 2 3 7 3" xfId="33061"/>
    <cellStyle name="Input 9 2 3 7 4" xfId="33062"/>
    <cellStyle name="Input 9 2 3 8" xfId="33063"/>
    <cellStyle name="Input 9 2 3 8 2" xfId="33064"/>
    <cellStyle name="Input 9 2 3 8 3" xfId="33065"/>
    <cellStyle name="Input 9 2 3 9" xfId="33066"/>
    <cellStyle name="Input 9 2 4" xfId="33067"/>
    <cellStyle name="Input 9 2_Sheet1" xfId="33068"/>
    <cellStyle name="Input 9 3" xfId="33069"/>
    <cellStyle name="Input 9 3 2" xfId="33070"/>
    <cellStyle name="Input 9 3 2 10" xfId="33071"/>
    <cellStyle name="Input 9 3 2 2" xfId="33072"/>
    <cellStyle name="Input 9 3 2 2 2" xfId="33073"/>
    <cellStyle name="Input 9 3 2 2 2 2" xfId="33074"/>
    <cellStyle name="Input 9 3 2 2 2 3" xfId="33075"/>
    <cellStyle name="Input 9 3 2 2 2 4" xfId="33076"/>
    <cellStyle name="Input 9 3 2 2 3" xfId="33077"/>
    <cellStyle name="Input 9 3 2 2 3 2" xfId="33078"/>
    <cellStyle name="Input 9 3 2 2 3 3" xfId="33079"/>
    <cellStyle name="Input 9 3 2 2 3 4" xfId="33080"/>
    <cellStyle name="Input 9 3 2 2 4" xfId="33081"/>
    <cellStyle name="Input 9 3 2 2 4 2" xfId="33082"/>
    <cellStyle name="Input 9 3 2 2 4 3" xfId="33083"/>
    <cellStyle name="Input 9 3 2 2 4 4" xfId="33084"/>
    <cellStyle name="Input 9 3 2 2 5" xfId="33085"/>
    <cellStyle name="Input 9 3 2 2 5 2" xfId="33086"/>
    <cellStyle name="Input 9 3 2 2 5 3" xfId="33087"/>
    <cellStyle name="Input 9 3 2 2 5 4" xfId="33088"/>
    <cellStyle name="Input 9 3 2 2 6" xfId="33089"/>
    <cellStyle name="Input 9 3 2 2 6 2" xfId="33090"/>
    <cellStyle name="Input 9 3 2 2 6 3" xfId="33091"/>
    <cellStyle name="Input 9 3 2 2 7" xfId="33092"/>
    <cellStyle name="Input 9 3 2 2 8" xfId="33093"/>
    <cellStyle name="Input 9 3 2 3" xfId="33094"/>
    <cellStyle name="Input 9 3 2 3 2" xfId="33095"/>
    <cellStyle name="Input 9 3 2 3 2 2" xfId="33096"/>
    <cellStyle name="Input 9 3 2 3 2 3" xfId="33097"/>
    <cellStyle name="Input 9 3 2 3 2 4" xfId="33098"/>
    <cellStyle name="Input 9 3 2 3 3" xfId="33099"/>
    <cellStyle name="Input 9 3 2 3 3 2" xfId="33100"/>
    <cellStyle name="Input 9 3 2 3 3 3" xfId="33101"/>
    <cellStyle name="Input 9 3 2 3 3 4" xfId="33102"/>
    <cellStyle name="Input 9 3 2 3 4" xfId="33103"/>
    <cellStyle name="Input 9 3 2 3 4 2" xfId="33104"/>
    <cellStyle name="Input 9 3 2 3 4 3" xfId="33105"/>
    <cellStyle name="Input 9 3 2 3 4 4" xfId="33106"/>
    <cellStyle name="Input 9 3 2 3 5" xfId="33107"/>
    <cellStyle name="Input 9 3 2 3 5 2" xfId="33108"/>
    <cellStyle name="Input 9 3 2 3 5 3" xfId="33109"/>
    <cellStyle name="Input 9 3 2 3 5 4" xfId="33110"/>
    <cellStyle name="Input 9 3 2 3 6" xfId="33111"/>
    <cellStyle name="Input 9 3 2 3 6 2" xfId="33112"/>
    <cellStyle name="Input 9 3 2 3 6 3" xfId="33113"/>
    <cellStyle name="Input 9 3 2 3 7" xfId="33114"/>
    <cellStyle name="Input 9 3 2 3 8" xfId="33115"/>
    <cellStyle name="Input 9 3 2 4" xfId="33116"/>
    <cellStyle name="Input 9 3 2 4 2" xfId="33117"/>
    <cellStyle name="Input 9 3 2 4 3" xfId="33118"/>
    <cellStyle name="Input 9 3 2 4 4" xfId="33119"/>
    <cellStyle name="Input 9 3 2 5" xfId="33120"/>
    <cellStyle name="Input 9 3 2 5 2" xfId="33121"/>
    <cellStyle name="Input 9 3 2 5 3" xfId="33122"/>
    <cellStyle name="Input 9 3 2 5 4" xfId="33123"/>
    <cellStyle name="Input 9 3 2 6" xfId="33124"/>
    <cellStyle name="Input 9 3 2 6 2" xfId="33125"/>
    <cellStyle name="Input 9 3 2 6 3" xfId="33126"/>
    <cellStyle name="Input 9 3 2 6 4" xfId="33127"/>
    <cellStyle name="Input 9 3 2 7" xfId="33128"/>
    <cellStyle name="Input 9 3 2 7 2" xfId="33129"/>
    <cellStyle name="Input 9 3 2 7 3" xfId="33130"/>
    <cellStyle name="Input 9 3 2 7 4" xfId="33131"/>
    <cellStyle name="Input 9 3 2 8" xfId="33132"/>
    <cellStyle name="Input 9 3 2 8 2" xfId="33133"/>
    <cellStyle name="Input 9 3 2 8 3" xfId="33134"/>
    <cellStyle name="Input 9 3 2 9" xfId="33135"/>
    <cellStyle name="Input 9 3 3" xfId="33136"/>
    <cellStyle name="Input 9 4" xfId="33137"/>
    <cellStyle name="Input 9 4 10" xfId="33138"/>
    <cellStyle name="Input 9 4 11" xfId="33139"/>
    <cellStyle name="Input 9 4 2" xfId="33140"/>
    <cellStyle name="Input 9 4 2 2" xfId="33141"/>
    <cellStyle name="Input 9 4 2 2 2" xfId="33142"/>
    <cellStyle name="Input 9 4 2 2 3" xfId="33143"/>
    <cellStyle name="Input 9 4 2 2 4" xfId="33144"/>
    <cellStyle name="Input 9 4 2 3" xfId="33145"/>
    <cellStyle name="Input 9 4 2 3 2" xfId="33146"/>
    <cellStyle name="Input 9 4 2 3 3" xfId="33147"/>
    <cellStyle name="Input 9 4 2 3 4" xfId="33148"/>
    <cellStyle name="Input 9 4 2 4" xfId="33149"/>
    <cellStyle name="Input 9 4 2 4 2" xfId="33150"/>
    <cellStyle name="Input 9 4 2 4 3" xfId="33151"/>
    <cellStyle name="Input 9 4 2 4 4" xfId="33152"/>
    <cellStyle name="Input 9 4 2 5" xfId="33153"/>
    <cellStyle name="Input 9 4 2 5 2" xfId="33154"/>
    <cellStyle name="Input 9 4 2 5 3" xfId="33155"/>
    <cellStyle name="Input 9 4 2 5 4" xfId="33156"/>
    <cellStyle name="Input 9 4 2 6" xfId="33157"/>
    <cellStyle name="Input 9 4 2 6 2" xfId="33158"/>
    <cellStyle name="Input 9 4 2 6 3" xfId="33159"/>
    <cellStyle name="Input 9 4 2 7" xfId="33160"/>
    <cellStyle name="Input 9 4 2 8" xfId="33161"/>
    <cellStyle name="Input 9 4 3" xfId="33162"/>
    <cellStyle name="Input 9 4 3 2" xfId="33163"/>
    <cellStyle name="Input 9 4 3 2 2" xfId="33164"/>
    <cellStyle name="Input 9 4 3 2 3" xfId="33165"/>
    <cellStyle name="Input 9 4 3 2 4" xfId="33166"/>
    <cellStyle name="Input 9 4 3 3" xfId="33167"/>
    <cellStyle name="Input 9 4 3 3 2" xfId="33168"/>
    <cellStyle name="Input 9 4 3 3 3" xfId="33169"/>
    <cellStyle name="Input 9 4 3 3 4" xfId="33170"/>
    <cellStyle name="Input 9 4 3 4" xfId="33171"/>
    <cellStyle name="Input 9 4 3 4 2" xfId="33172"/>
    <cellStyle name="Input 9 4 3 4 3" xfId="33173"/>
    <cellStyle name="Input 9 4 3 4 4" xfId="33174"/>
    <cellStyle name="Input 9 4 3 5" xfId="33175"/>
    <cellStyle name="Input 9 4 3 5 2" xfId="33176"/>
    <cellStyle name="Input 9 4 3 5 3" xfId="33177"/>
    <cellStyle name="Input 9 4 3 5 4" xfId="33178"/>
    <cellStyle name="Input 9 4 3 6" xfId="33179"/>
    <cellStyle name="Input 9 4 3 6 2" xfId="33180"/>
    <cellStyle name="Input 9 4 3 6 3" xfId="33181"/>
    <cellStyle name="Input 9 4 3 7" xfId="33182"/>
    <cellStyle name="Input 9 4 3 8" xfId="33183"/>
    <cellStyle name="Input 9 4 4" xfId="33184"/>
    <cellStyle name="Input 9 4 4 2" xfId="33185"/>
    <cellStyle name="Input 9 4 4 3" xfId="33186"/>
    <cellStyle name="Input 9 4 4 4" xfId="33187"/>
    <cellStyle name="Input 9 4 5" xfId="33188"/>
    <cellStyle name="Input 9 4 5 2" xfId="33189"/>
    <cellStyle name="Input 9 4 5 3" xfId="33190"/>
    <cellStyle name="Input 9 4 5 4" xfId="33191"/>
    <cellStyle name="Input 9 4 6" xfId="33192"/>
    <cellStyle name="Input 9 4 6 2" xfId="33193"/>
    <cellStyle name="Input 9 4 6 3" xfId="33194"/>
    <cellStyle name="Input 9 4 6 4" xfId="33195"/>
    <cellStyle name="Input 9 4 7" xfId="33196"/>
    <cellStyle name="Input 9 4 7 2" xfId="33197"/>
    <cellStyle name="Input 9 4 7 3" xfId="33198"/>
    <cellStyle name="Input 9 4 7 4" xfId="33199"/>
    <cellStyle name="Input 9 4 8" xfId="33200"/>
    <cellStyle name="Input 9 4 8 2" xfId="33201"/>
    <cellStyle name="Input 9 4 8 3" xfId="33202"/>
    <cellStyle name="Input 9 4 9" xfId="33203"/>
    <cellStyle name="Input 9 5" xfId="33204"/>
    <cellStyle name="Input 9 6" xfId="33205"/>
    <cellStyle name="Input 9 7" xfId="33206"/>
    <cellStyle name="Input 9_Sheet1" xfId="33207"/>
    <cellStyle name="Linked Cell 2" xfId="33208"/>
    <cellStyle name="Linked Cell 2 2" xfId="33209"/>
    <cellStyle name="Linked Cell 2 2 2" xfId="33210"/>
    <cellStyle name="Linked Cell 2 2_Sheet1" xfId="33211"/>
    <cellStyle name="Linked Cell 2 3" xfId="33212"/>
    <cellStyle name="Linked Cell 2 4" xfId="33213"/>
    <cellStyle name="Linked Cell 2 5" xfId="33214"/>
    <cellStyle name="Linked Cell 2_Sheet1" xfId="33215"/>
    <cellStyle name="Linked Cell 3" xfId="33216"/>
    <cellStyle name="Linked Cell 3 2" xfId="33217"/>
    <cellStyle name="Linked Cell 3 3" xfId="33218"/>
    <cellStyle name="Linked Cell 3 4" xfId="33219"/>
    <cellStyle name="Linked Cell 4" xfId="33220"/>
    <cellStyle name="Linked Cell 4 2" xfId="33221"/>
    <cellStyle name="Linked Cell 4 3" xfId="33222"/>
    <cellStyle name="Linked Cell 4 4" xfId="33223"/>
    <cellStyle name="Linked Cell 4 5" xfId="33224"/>
    <cellStyle name="Linked Cell 5" xfId="33225"/>
    <cellStyle name="Linked Cell 5 2" xfId="33226"/>
    <cellStyle name="Linked Cell 5 3" xfId="33227"/>
    <cellStyle name="Linked Cell 6" xfId="33228"/>
    <cellStyle name="Linked Cell 7" xfId="33229"/>
    <cellStyle name="Linked Cell 8" xfId="33230"/>
    <cellStyle name="Linked Cell 9" xfId="33231"/>
    <cellStyle name="Neutral 2" xfId="33232"/>
    <cellStyle name="Neutral 2 10" xfId="33233"/>
    <cellStyle name="Neutral 2 11" xfId="33234"/>
    <cellStyle name="Neutral 2 12" xfId="33235"/>
    <cellStyle name="Neutral 2 13" xfId="33236"/>
    <cellStyle name="Neutral 2 14" xfId="33237"/>
    <cellStyle name="Neutral 2 15" xfId="33238"/>
    <cellStyle name="Neutral 2 16" xfId="33239"/>
    <cellStyle name="Neutral 2 17" xfId="33240"/>
    <cellStyle name="Neutral 2 18" xfId="33241"/>
    <cellStyle name="Neutral 2 2" xfId="33242"/>
    <cellStyle name="Neutral 2 2 2" xfId="33243"/>
    <cellStyle name="Neutral 2 2 3" xfId="33244"/>
    <cellStyle name="Neutral 2 2 4" xfId="33245"/>
    <cellStyle name="Neutral 2 2 5" xfId="33246"/>
    <cellStyle name="Neutral 2 2_Sheet1" xfId="33247"/>
    <cellStyle name="Neutral 2 3" xfId="33248"/>
    <cellStyle name="Neutral 2 4" xfId="33249"/>
    <cellStyle name="Neutral 2 5" xfId="33250"/>
    <cellStyle name="Neutral 2 6" xfId="33251"/>
    <cellStyle name="Neutral 2 7" xfId="33252"/>
    <cellStyle name="Neutral 2 8" xfId="33253"/>
    <cellStyle name="Neutral 2 9" xfId="33254"/>
    <cellStyle name="Neutral 2_BallGrid" xfId="33255"/>
    <cellStyle name="Neutral 3" xfId="33256"/>
    <cellStyle name="Neutral 3 2" xfId="33257"/>
    <cellStyle name="Neutral 3 2 2" xfId="33258"/>
    <cellStyle name="Neutral 3 3" xfId="33259"/>
    <cellStyle name="Neutral 3 4" xfId="33260"/>
    <cellStyle name="Neutral 4" xfId="33261"/>
    <cellStyle name="Neutral 4 2" xfId="33262"/>
    <cellStyle name="Neutral 4 3" xfId="33263"/>
    <cellStyle name="Neutral 4 4" xfId="33264"/>
    <cellStyle name="Neutral 4 5" xfId="33265"/>
    <cellStyle name="Neutral 5" xfId="33266"/>
    <cellStyle name="Neutral 5 2" xfId="33267"/>
    <cellStyle name="Neutral 5 3" xfId="33268"/>
    <cellStyle name="Neutral 5 4" xfId="33269"/>
    <cellStyle name="Neutral 6" xfId="33270"/>
    <cellStyle name="Neutral 7" xfId="33271"/>
    <cellStyle name="Neutral 8" xfId="33272"/>
    <cellStyle name="Normal - Style1" xfId="33273"/>
    <cellStyle name="Normal 10" xfId="33274"/>
    <cellStyle name="Normal 10 2" xfId="33275"/>
    <cellStyle name="Normal 10 2 2" xfId="33276"/>
    <cellStyle name="Normal 10 2 2 2" xfId="33277"/>
    <cellStyle name="Normal 10 3" xfId="33278"/>
    <cellStyle name="Normal 10 4" xfId="33279"/>
    <cellStyle name="Normal 10 4 2" xfId="33280"/>
    <cellStyle name="Normal 10 5" xfId="33281"/>
    <cellStyle name="Normal 100" xfId="33282"/>
    <cellStyle name="Normal 100 2" xfId="33283"/>
    <cellStyle name="Normal 100 3" xfId="33284"/>
    <cellStyle name="Normal 100 3 2" xfId="33285"/>
    <cellStyle name="Normal 100 4" xfId="33286"/>
    <cellStyle name="Normal 101" xfId="33287"/>
    <cellStyle name="Normal 101 2" xfId="33288"/>
    <cellStyle name="Normal 101 3" xfId="33289"/>
    <cellStyle name="Normal 101 3 2" xfId="33290"/>
    <cellStyle name="Normal 101 4" xfId="33291"/>
    <cellStyle name="Normal 102" xfId="33292"/>
    <cellStyle name="Normal 102 10" xfId="33293"/>
    <cellStyle name="Normal 102 2" xfId="33294"/>
    <cellStyle name="Normal 102 2 2" xfId="33295"/>
    <cellStyle name="Normal 102 2 2 2" xfId="33296"/>
    <cellStyle name="Normal 102 2 2 2 2" xfId="33297"/>
    <cellStyle name="Normal 102 2 2 3" xfId="33298"/>
    <cellStyle name="Normal 102 2 3" xfId="33299"/>
    <cellStyle name="Normal 102 2 3 2" xfId="33300"/>
    <cellStyle name="Normal 102 2 4" xfId="33301"/>
    <cellStyle name="Normal 102 3" xfId="33302"/>
    <cellStyle name="Normal 102 3 2" xfId="33303"/>
    <cellStyle name="Normal 102 3 2 2" xfId="33304"/>
    <cellStyle name="Normal 102 3 2 2 2" xfId="33305"/>
    <cellStyle name="Normal 102 3 2 3" xfId="33306"/>
    <cellStyle name="Normal 102 3 3" xfId="33307"/>
    <cellStyle name="Normal 102 3 3 2" xfId="33308"/>
    <cellStyle name="Normal 102 3 4" xfId="33309"/>
    <cellStyle name="Normal 102 4" xfId="33310"/>
    <cellStyle name="Normal 102 4 2" xfId="33311"/>
    <cellStyle name="Normal 102 4 2 2" xfId="33312"/>
    <cellStyle name="Normal 102 4 2 2 2" xfId="33313"/>
    <cellStyle name="Normal 102 4 2 3" xfId="33314"/>
    <cellStyle name="Normal 102 4 3" xfId="33315"/>
    <cellStyle name="Normal 102 4 3 2" xfId="33316"/>
    <cellStyle name="Normal 102 4 4" xfId="33317"/>
    <cellStyle name="Normal 102 5" xfId="33318"/>
    <cellStyle name="Normal 102 5 2" xfId="33319"/>
    <cellStyle name="Normal 102 5 2 2" xfId="33320"/>
    <cellStyle name="Normal 102 5 2 2 2" xfId="33321"/>
    <cellStyle name="Normal 102 5 2 3" xfId="33322"/>
    <cellStyle name="Normal 102 5 3" xfId="33323"/>
    <cellStyle name="Normal 102 5 3 2" xfId="33324"/>
    <cellStyle name="Normal 102 5 4" xfId="33325"/>
    <cellStyle name="Normal 102 6" xfId="33326"/>
    <cellStyle name="Normal 102 6 2" xfId="33327"/>
    <cellStyle name="Normal 102 6 2 2" xfId="33328"/>
    <cellStyle name="Normal 102 6 3" xfId="33329"/>
    <cellStyle name="Normal 102 7" xfId="33330"/>
    <cellStyle name="Normal 102 7 2" xfId="33331"/>
    <cellStyle name="Normal 102 8" xfId="33332"/>
    <cellStyle name="Normal 102 8 2" xfId="33333"/>
    <cellStyle name="Normal 102 9" xfId="33334"/>
    <cellStyle name="Normal 103" xfId="33335"/>
    <cellStyle name="Normal 103 10" xfId="33336"/>
    <cellStyle name="Normal 103 2" xfId="33337"/>
    <cellStyle name="Normal 103 2 2" xfId="33338"/>
    <cellStyle name="Normal 103 2 2 2" xfId="33339"/>
    <cellStyle name="Normal 103 2 2 2 2" xfId="33340"/>
    <cellStyle name="Normal 103 2 2 3" xfId="33341"/>
    <cellStyle name="Normal 103 2 3" xfId="33342"/>
    <cellStyle name="Normal 103 2 3 2" xfId="33343"/>
    <cellStyle name="Normal 103 2 4" xfId="33344"/>
    <cellStyle name="Normal 103 3" xfId="33345"/>
    <cellStyle name="Normal 103 3 2" xfId="33346"/>
    <cellStyle name="Normal 103 3 2 2" xfId="33347"/>
    <cellStyle name="Normal 103 3 2 2 2" xfId="33348"/>
    <cellStyle name="Normal 103 3 2 3" xfId="33349"/>
    <cellStyle name="Normal 103 3 3" xfId="33350"/>
    <cellStyle name="Normal 103 3 3 2" xfId="33351"/>
    <cellStyle name="Normal 103 3 4" xfId="33352"/>
    <cellStyle name="Normal 103 4" xfId="33353"/>
    <cellStyle name="Normal 103 4 2" xfId="33354"/>
    <cellStyle name="Normal 103 4 2 2" xfId="33355"/>
    <cellStyle name="Normal 103 4 2 2 2" xfId="33356"/>
    <cellStyle name="Normal 103 4 2 3" xfId="33357"/>
    <cellStyle name="Normal 103 4 3" xfId="33358"/>
    <cellStyle name="Normal 103 4 3 2" xfId="33359"/>
    <cellStyle name="Normal 103 4 4" xfId="33360"/>
    <cellStyle name="Normal 103 5" xfId="33361"/>
    <cellStyle name="Normal 103 5 2" xfId="33362"/>
    <cellStyle name="Normal 103 5 2 2" xfId="33363"/>
    <cellStyle name="Normal 103 5 2 2 2" xfId="33364"/>
    <cellStyle name="Normal 103 5 2 3" xfId="33365"/>
    <cellStyle name="Normal 103 5 3" xfId="33366"/>
    <cellStyle name="Normal 103 5 3 2" xfId="33367"/>
    <cellStyle name="Normal 103 5 4" xfId="33368"/>
    <cellStyle name="Normal 103 6" xfId="33369"/>
    <cellStyle name="Normal 103 6 2" xfId="33370"/>
    <cellStyle name="Normal 103 6 2 2" xfId="33371"/>
    <cellStyle name="Normal 103 6 3" xfId="33372"/>
    <cellStyle name="Normal 103 7" xfId="33373"/>
    <cellStyle name="Normal 103 7 2" xfId="33374"/>
    <cellStyle name="Normal 103 8" xfId="33375"/>
    <cellStyle name="Normal 103 8 2" xfId="33376"/>
    <cellStyle name="Normal 103 9" xfId="33377"/>
    <cellStyle name="Normal 104" xfId="33378"/>
    <cellStyle name="Normal 104 10" xfId="33379"/>
    <cellStyle name="Normal 104 2" xfId="33380"/>
    <cellStyle name="Normal 104 2 2" xfId="33381"/>
    <cellStyle name="Normal 104 2 2 2" xfId="33382"/>
    <cellStyle name="Normal 104 2 2 2 2" xfId="33383"/>
    <cellStyle name="Normal 104 2 2 3" xfId="33384"/>
    <cellStyle name="Normal 104 2 3" xfId="33385"/>
    <cellStyle name="Normal 104 2 3 2" xfId="33386"/>
    <cellStyle name="Normal 104 2 4" xfId="33387"/>
    <cellStyle name="Normal 104 3" xfId="33388"/>
    <cellStyle name="Normal 104 3 2" xfId="33389"/>
    <cellStyle name="Normal 104 3 2 2" xfId="33390"/>
    <cellStyle name="Normal 104 3 2 2 2" xfId="33391"/>
    <cellStyle name="Normal 104 3 2 3" xfId="33392"/>
    <cellStyle name="Normal 104 3 3" xfId="33393"/>
    <cellStyle name="Normal 104 3 3 2" xfId="33394"/>
    <cellStyle name="Normal 104 3 4" xfId="33395"/>
    <cellStyle name="Normal 104 4" xfId="33396"/>
    <cellStyle name="Normal 104 4 2" xfId="33397"/>
    <cellStyle name="Normal 104 4 2 2" xfId="33398"/>
    <cellStyle name="Normal 104 4 2 2 2" xfId="33399"/>
    <cellStyle name="Normal 104 4 2 3" xfId="33400"/>
    <cellStyle name="Normal 104 4 3" xfId="33401"/>
    <cellStyle name="Normal 104 4 3 2" xfId="33402"/>
    <cellStyle name="Normal 104 4 4" xfId="33403"/>
    <cellStyle name="Normal 104 5" xfId="33404"/>
    <cellStyle name="Normal 104 5 2" xfId="33405"/>
    <cellStyle name="Normal 104 5 2 2" xfId="33406"/>
    <cellStyle name="Normal 104 5 2 2 2" xfId="33407"/>
    <cellStyle name="Normal 104 5 2 3" xfId="33408"/>
    <cellStyle name="Normal 104 5 3" xfId="33409"/>
    <cellStyle name="Normal 104 5 3 2" xfId="33410"/>
    <cellStyle name="Normal 104 5 4" xfId="33411"/>
    <cellStyle name="Normal 104 6" xfId="33412"/>
    <cellStyle name="Normal 104 6 2" xfId="33413"/>
    <cellStyle name="Normal 104 6 2 2" xfId="33414"/>
    <cellStyle name="Normal 104 6 3" xfId="33415"/>
    <cellStyle name="Normal 104 7" xfId="33416"/>
    <cellStyle name="Normal 104 7 2" xfId="33417"/>
    <cellStyle name="Normal 104 8" xfId="33418"/>
    <cellStyle name="Normal 104 8 2" xfId="33419"/>
    <cellStyle name="Normal 104 9" xfId="33420"/>
    <cellStyle name="Normal 105" xfId="33421"/>
    <cellStyle name="Normal 105 10" xfId="33422"/>
    <cellStyle name="Normal 105 2" xfId="33423"/>
    <cellStyle name="Normal 105 2 2" xfId="33424"/>
    <cellStyle name="Normal 105 2 2 2" xfId="33425"/>
    <cellStyle name="Normal 105 2 2 2 2" xfId="33426"/>
    <cellStyle name="Normal 105 2 2 3" xfId="33427"/>
    <cellStyle name="Normal 105 2 3" xfId="33428"/>
    <cellStyle name="Normal 105 2 3 2" xfId="33429"/>
    <cellStyle name="Normal 105 2 4" xfId="33430"/>
    <cellStyle name="Normal 105 3" xfId="33431"/>
    <cellStyle name="Normal 105 3 2" xfId="33432"/>
    <cellStyle name="Normal 105 3 2 2" xfId="33433"/>
    <cellStyle name="Normal 105 3 2 2 2" xfId="33434"/>
    <cellStyle name="Normal 105 3 2 3" xfId="33435"/>
    <cellStyle name="Normal 105 3 3" xfId="33436"/>
    <cellStyle name="Normal 105 3 3 2" xfId="33437"/>
    <cellStyle name="Normal 105 3 4" xfId="33438"/>
    <cellStyle name="Normal 105 4" xfId="33439"/>
    <cellStyle name="Normal 105 4 2" xfId="33440"/>
    <cellStyle name="Normal 105 4 2 2" xfId="33441"/>
    <cellStyle name="Normal 105 4 2 2 2" xfId="33442"/>
    <cellStyle name="Normal 105 4 2 3" xfId="33443"/>
    <cellStyle name="Normal 105 4 3" xfId="33444"/>
    <cellStyle name="Normal 105 4 3 2" xfId="33445"/>
    <cellStyle name="Normal 105 4 4" xfId="33446"/>
    <cellStyle name="Normal 105 5" xfId="33447"/>
    <cellStyle name="Normal 105 5 2" xfId="33448"/>
    <cellStyle name="Normal 105 5 2 2" xfId="33449"/>
    <cellStyle name="Normal 105 5 2 2 2" xfId="33450"/>
    <cellStyle name="Normal 105 5 2 3" xfId="33451"/>
    <cellStyle name="Normal 105 5 3" xfId="33452"/>
    <cellStyle name="Normal 105 5 3 2" xfId="33453"/>
    <cellStyle name="Normal 105 5 4" xfId="33454"/>
    <cellStyle name="Normal 105 6" xfId="33455"/>
    <cellStyle name="Normal 105 6 2" xfId="33456"/>
    <cellStyle name="Normal 105 6 2 2" xfId="33457"/>
    <cellStyle name="Normal 105 6 3" xfId="33458"/>
    <cellStyle name="Normal 105 7" xfId="33459"/>
    <cellStyle name="Normal 105 7 2" xfId="33460"/>
    <cellStyle name="Normal 105 8" xfId="33461"/>
    <cellStyle name="Normal 105 8 2" xfId="33462"/>
    <cellStyle name="Normal 105 9" xfId="33463"/>
    <cellStyle name="Normal 106" xfId="33464"/>
    <cellStyle name="Normal 106 2" xfId="33465"/>
    <cellStyle name="Normal 106 3" xfId="33466"/>
    <cellStyle name="Normal 106 3 2" xfId="33467"/>
    <cellStyle name="Normal 106 4" xfId="33468"/>
    <cellStyle name="Normal 107" xfId="33469"/>
    <cellStyle name="Normal 107 10" xfId="33470"/>
    <cellStyle name="Normal 107 10 2" xfId="33471"/>
    <cellStyle name="Normal 107 10 3" xfId="33472"/>
    <cellStyle name="Normal 107 11" xfId="33473"/>
    <cellStyle name="Normal 107 11 2" xfId="33474"/>
    <cellStyle name="Normal 107 11 2 2" xfId="33475"/>
    <cellStyle name="Normal 107 11 3" xfId="33476"/>
    <cellStyle name="Normal 107 11 3 2" xfId="33477"/>
    <cellStyle name="Normal 107 11 3 3" xfId="33478"/>
    <cellStyle name="Normal 107 11 3 4" xfId="33479"/>
    <cellStyle name="Normal 107 11 4" xfId="33480"/>
    <cellStyle name="Normal 107 12" xfId="33481"/>
    <cellStyle name="Normal 107 12 2" xfId="33482"/>
    <cellStyle name="Normal 107 12 3" xfId="33483"/>
    <cellStyle name="Normal 107 13" xfId="33484"/>
    <cellStyle name="Normal 107 14" xfId="33485"/>
    <cellStyle name="Normal 107 15" xfId="33486"/>
    <cellStyle name="Normal 107 2" xfId="33487"/>
    <cellStyle name="Normal 107 2 2" xfId="33488"/>
    <cellStyle name="Normal 107 2 3" xfId="33489"/>
    <cellStyle name="Normal 107 3" xfId="33490"/>
    <cellStyle name="Normal 107 3 2" xfId="33491"/>
    <cellStyle name="Normal 107 3 2 2" xfId="33492"/>
    <cellStyle name="Normal 107 3 2 3" xfId="33493"/>
    <cellStyle name="Normal 107 3 3" xfId="33494"/>
    <cellStyle name="Normal 107 3 4" xfId="33495"/>
    <cellStyle name="Normal 107 4" xfId="33496"/>
    <cellStyle name="Normal 107 4 2" xfId="33497"/>
    <cellStyle name="Normal 107 4 2 2" xfId="33498"/>
    <cellStyle name="Normal 107 4 2 3" xfId="33499"/>
    <cellStyle name="Normal 107 4 3" xfId="33500"/>
    <cellStyle name="Normal 107 4 3 2" xfId="33501"/>
    <cellStyle name="Normal 107 4 3 3" xfId="33502"/>
    <cellStyle name="Normal 107 4 4" xfId="33503"/>
    <cellStyle name="Normal 107 4 4 2" xfId="33504"/>
    <cellStyle name="Normal 107 4 4 2 2" xfId="33505"/>
    <cellStyle name="Normal 107 4 4 2 3" xfId="33506"/>
    <cellStyle name="Normal 107 4 4 3" xfId="33507"/>
    <cellStyle name="Normal 107 4 4 4" xfId="33508"/>
    <cellStyle name="Normal 107 4 5" xfId="33509"/>
    <cellStyle name="Normal 107 4 5 2" xfId="33510"/>
    <cellStyle name="Normal 107 4 5 2 2" xfId="33511"/>
    <cellStyle name="Normal 107 4 5 2 3" xfId="33512"/>
    <cellStyle name="Normal 107 4 5 3" xfId="33513"/>
    <cellStyle name="Normal 107 4 5 3 2" xfId="33514"/>
    <cellStyle name="Normal 107 4 5 3 2 2" xfId="33515"/>
    <cellStyle name="Normal 107 4 5 3 2 3" xfId="33516"/>
    <cellStyle name="Normal 107 4 5 3 3" xfId="33517"/>
    <cellStyle name="Normal 107 4 5 3 3 2" xfId="33518"/>
    <cellStyle name="Normal 107 4 5 3 3 2 2" xfId="33519"/>
    <cellStyle name="Normal 107 4 5 3 3 2 3" xfId="33520"/>
    <cellStyle name="Normal 107 4 5 3 3 3" xfId="33521"/>
    <cellStyle name="Normal 107 4 5 3 3 4" xfId="33522"/>
    <cellStyle name="Normal 107 4 5 3 4" xfId="33523"/>
    <cellStyle name="Normal 107 4 5 3 5" xfId="33524"/>
    <cellStyle name="Normal 107 4 5 3 6" xfId="33525"/>
    <cellStyle name="Normal 107 4 5 4" xfId="33526"/>
    <cellStyle name="Normal 107 4 5 5" xfId="33527"/>
    <cellStyle name="Normal 107 4 6" xfId="33528"/>
    <cellStyle name="Normal 107 4 7" xfId="33529"/>
    <cellStyle name="Normal 107 4 7 2" xfId="33530"/>
    <cellStyle name="Normal 107 4 8" xfId="33531"/>
    <cellStyle name="Normal 107 5" xfId="33532"/>
    <cellStyle name="Normal 107 5 2" xfId="33533"/>
    <cellStyle name="Normal 107 5 3" xfId="33534"/>
    <cellStyle name="Normal 107 6" xfId="33535"/>
    <cellStyle name="Normal 107 6 2" xfId="33536"/>
    <cellStyle name="Normal 107 6 2 2" xfId="33537"/>
    <cellStyle name="Normal 107 6 2 3" xfId="33538"/>
    <cellStyle name="Normal 107 6 3" xfId="33539"/>
    <cellStyle name="Normal 107 6 4" xfId="33540"/>
    <cellStyle name="Normal 107 7" xfId="33541"/>
    <cellStyle name="Normal 107 7 2" xfId="33542"/>
    <cellStyle name="Normal 107 7 2 2" xfId="33543"/>
    <cellStyle name="Normal 107 7 2 3" xfId="33544"/>
    <cellStyle name="Normal 107 7 3" xfId="33545"/>
    <cellStyle name="Normal 107 7 3 2" xfId="33546"/>
    <cellStyle name="Normal 107 7 3 2 2" xfId="33547"/>
    <cellStyle name="Normal 107 7 3 2 3" xfId="33548"/>
    <cellStyle name="Normal 107 7 3 3" xfId="33549"/>
    <cellStyle name="Normal 107 7 3 3 2" xfId="33550"/>
    <cellStyle name="Normal 107 7 3 3 2 2" xfId="33551"/>
    <cellStyle name="Normal 107 7 3 3 2 3" xfId="33552"/>
    <cellStyle name="Normal 107 7 3 3 3" xfId="33553"/>
    <cellStyle name="Normal 107 7 3 3 4" xfId="33554"/>
    <cellStyle name="Normal 107 7 3 4" xfId="33555"/>
    <cellStyle name="Normal 107 7 3 5" xfId="33556"/>
    <cellStyle name="Normal 107 7 3 6" xfId="33557"/>
    <cellStyle name="Normal 107 7 4" xfId="33558"/>
    <cellStyle name="Normal 107 7 5" xfId="33559"/>
    <cellStyle name="Normal 107 8" xfId="33560"/>
    <cellStyle name="Normal 107 8 2" xfId="33561"/>
    <cellStyle name="Normal 107 8 2 2" xfId="33562"/>
    <cellStyle name="Normal 107 8 2 3" xfId="33563"/>
    <cellStyle name="Normal 107 8 3" xfId="33564"/>
    <cellStyle name="Normal 107 8 3 2" xfId="33565"/>
    <cellStyle name="Normal 107 8 3 2 2" xfId="33566"/>
    <cellStyle name="Normal 107 8 3 2 3" xfId="33567"/>
    <cellStyle name="Normal 107 8 3 3" xfId="33568"/>
    <cellStyle name="Normal 107 8 3 4" xfId="33569"/>
    <cellStyle name="Normal 107 8 4" xfId="33570"/>
    <cellStyle name="Normal 107 8 5" xfId="33571"/>
    <cellStyle name="Normal 107 8 6" xfId="33572"/>
    <cellStyle name="Normal 107 9" xfId="33573"/>
    <cellStyle name="Normal 107 9 2" xfId="33574"/>
    <cellStyle name="Normal 107 9 2 2" xfId="33575"/>
    <cellStyle name="Normal 107 9 2 3" xfId="33576"/>
    <cellStyle name="Normal 107 9 3" xfId="33577"/>
    <cellStyle name="Normal 107 9 3 2" xfId="33578"/>
    <cellStyle name="Normal 107 9 3 3" xfId="33579"/>
    <cellStyle name="Normal 107 9 3 4" xfId="33580"/>
    <cellStyle name="Normal 107 9 4" xfId="33581"/>
    <cellStyle name="Normal 107 9 5" xfId="33582"/>
    <cellStyle name="Normal 108" xfId="33583"/>
    <cellStyle name="Normal 108 2" xfId="33584"/>
    <cellStyle name="Normal 108 3" xfId="33585"/>
    <cellStyle name="Normal 108 3 2" xfId="33586"/>
    <cellStyle name="Normal 108 4" xfId="33587"/>
    <cellStyle name="Normal 109" xfId="33588"/>
    <cellStyle name="Normal 109 2" xfId="33589"/>
    <cellStyle name="Normal 109 3" xfId="33590"/>
    <cellStyle name="Normal 109 3 2" xfId="33591"/>
    <cellStyle name="Normal 109 4" xfId="33592"/>
    <cellStyle name="Normal 11" xfId="33593"/>
    <cellStyle name="Normal 11 2" xfId="33594"/>
    <cellStyle name="Normal 11 2 2" xfId="33595"/>
    <cellStyle name="Normal 11 2 2 2" xfId="33596"/>
    <cellStyle name="Normal 11 3" xfId="33597"/>
    <cellStyle name="Normal 11 4" xfId="33598"/>
    <cellStyle name="Normal 11 4 2" xfId="33599"/>
    <cellStyle name="Normal 11 5" xfId="33600"/>
    <cellStyle name="Normal 110" xfId="33601"/>
    <cellStyle name="Normal 110 2" xfId="33602"/>
    <cellStyle name="Normal 110 3" xfId="33603"/>
    <cellStyle name="Normal 110 3 2" xfId="33604"/>
    <cellStyle name="Normal 110 4" xfId="33605"/>
    <cellStyle name="Normal 111" xfId="33606"/>
    <cellStyle name="Normal 111 2" xfId="33607"/>
    <cellStyle name="Normal 111 3" xfId="33608"/>
    <cellStyle name="Normal 111 3 2" xfId="33609"/>
    <cellStyle name="Normal 111 4" xfId="33610"/>
    <cellStyle name="Normal 112" xfId="33611"/>
    <cellStyle name="Normal 112 2" xfId="33612"/>
    <cellStyle name="Normal 112 3" xfId="33613"/>
    <cellStyle name="Normal 113" xfId="33614"/>
    <cellStyle name="Normal 113 2" xfId="33615"/>
    <cellStyle name="Normal 113 3" xfId="33616"/>
    <cellStyle name="Normal 114" xfId="33617"/>
    <cellStyle name="Normal 114 2" xfId="33618"/>
    <cellStyle name="Normal 114 3" xfId="33619"/>
    <cellStyle name="Normal 115" xfId="33620"/>
    <cellStyle name="Normal 115 2" xfId="33621"/>
    <cellStyle name="Normal 115 3" xfId="33622"/>
    <cellStyle name="Normal 115 3 2" xfId="33623"/>
    <cellStyle name="Normal 115 4" xfId="33624"/>
    <cellStyle name="Normal 116" xfId="33625"/>
    <cellStyle name="Normal 116 2" xfId="33626"/>
    <cellStyle name="Normal 116 3" xfId="33627"/>
    <cellStyle name="Normal 116 3 2" xfId="33628"/>
    <cellStyle name="Normal 116 4" xfId="33629"/>
    <cellStyle name="Normal 117" xfId="33630"/>
    <cellStyle name="Normal 117 2" xfId="33631"/>
    <cellStyle name="Normal 117 3" xfId="33632"/>
    <cellStyle name="Normal 117 3 2" xfId="33633"/>
    <cellStyle name="Normal 117 4" xfId="33634"/>
    <cellStyle name="Normal 118" xfId="33635"/>
    <cellStyle name="Normal 118 2" xfId="33636"/>
    <cellStyle name="Normal 118 3" xfId="33637"/>
    <cellStyle name="Normal 118 3 2" xfId="33638"/>
    <cellStyle name="Normal 118 4" xfId="33639"/>
    <cellStyle name="Normal 119" xfId="33640"/>
    <cellStyle name="Normal 119 2" xfId="33641"/>
    <cellStyle name="Normal 119 3" xfId="33642"/>
    <cellStyle name="Normal 12" xfId="33643"/>
    <cellStyle name="Normal 12 2" xfId="33644"/>
    <cellStyle name="Normal 12 2 2" xfId="33645"/>
    <cellStyle name="Normal 12 2 3" xfId="33646"/>
    <cellStyle name="Normal 12 2 4" xfId="33647"/>
    <cellStyle name="Normal 12 2 4 2" xfId="33648"/>
    <cellStyle name="Normal 12 2 5" xfId="33649"/>
    <cellStyle name="Normal 12 2_Sheet1" xfId="33650"/>
    <cellStyle name="Normal 12 3" xfId="33651"/>
    <cellStyle name="Normal 12 3 2" xfId="33652"/>
    <cellStyle name="Normal 12 4" xfId="33653"/>
    <cellStyle name="Normal 12 5" xfId="33654"/>
    <cellStyle name="Normal 12 5 2" xfId="33655"/>
    <cellStyle name="Normal 12 6" xfId="33656"/>
    <cellStyle name="Normal 12_Sheet1" xfId="33657"/>
    <cellStyle name="Normal 120" xfId="33658"/>
    <cellStyle name="Normal 120 10" xfId="33659"/>
    <cellStyle name="Normal 120 2" xfId="33660"/>
    <cellStyle name="Normal 120 2 2" xfId="33661"/>
    <cellStyle name="Normal 120 2 2 2" xfId="33662"/>
    <cellStyle name="Normal 120 2 2 2 2" xfId="33663"/>
    <cellStyle name="Normal 120 2 2 3" xfId="33664"/>
    <cellStyle name="Normal 120 2 3" xfId="33665"/>
    <cellStyle name="Normal 120 2 3 2" xfId="33666"/>
    <cellStyle name="Normal 120 2 4" xfId="33667"/>
    <cellStyle name="Normal 120 2 5" xfId="33668"/>
    <cellStyle name="Normal 120 3" xfId="33669"/>
    <cellStyle name="Normal 120 3 2" xfId="33670"/>
    <cellStyle name="Normal 120 3 2 2" xfId="33671"/>
    <cellStyle name="Normal 120 3 2 2 2" xfId="33672"/>
    <cellStyle name="Normal 120 3 2 3" xfId="33673"/>
    <cellStyle name="Normal 120 3 3" xfId="33674"/>
    <cellStyle name="Normal 120 3 3 2" xfId="33675"/>
    <cellStyle name="Normal 120 3 4" xfId="33676"/>
    <cellStyle name="Normal 120 3 4 2" xfId="33677"/>
    <cellStyle name="Normal 120 3 5" xfId="33678"/>
    <cellStyle name="Normal 120 4" xfId="33679"/>
    <cellStyle name="Normal 120 4 2" xfId="33680"/>
    <cellStyle name="Normal 120 4 2 2" xfId="33681"/>
    <cellStyle name="Normal 120 4 2 2 2" xfId="33682"/>
    <cellStyle name="Normal 120 4 2 3" xfId="33683"/>
    <cellStyle name="Normal 120 4 3" xfId="33684"/>
    <cellStyle name="Normal 120 4 3 2" xfId="33685"/>
    <cellStyle name="Normal 120 4 4" xfId="33686"/>
    <cellStyle name="Normal 120 4 5" xfId="33687"/>
    <cellStyle name="Normal 120 5" xfId="33688"/>
    <cellStyle name="Normal 120 5 2" xfId="33689"/>
    <cellStyle name="Normal 120 5 2 2" xfId="33690"/>
    <cellStyle name="Normal 120 5 2 2 2" xfId="33691"/>
    <cellStyle name="Normal 120 5 2 3" xfId="33692"/>
    <cellStyle name="Normal 120 5 3" xfId="33693"/>
    <cellStyle name="Normal 120 5 3 2" xfId="33694"/>
    <cellStyle name="Normal 120 5 4" xfId="33695"/>
    <cellStyle name="Normal 120 6" xfId="33696"/>
    <cellStyle name="Normal 120 6 2" xfId="33697"/>
    <cellStyle name="Normal 120 6 2 2" xfId="33698"/>
    <cellStyle name="Normal 120 6 3" xfId="33699"/>
    <cellStyle name="Normal 120 7" xfId="33700"/>
    <cellStyle name="Normal 120 7 2" xfId="33701"/>
    <cellStyle name="Normal 120 8" xfId="33702"/>
    <cellStyle name="Normal 120 8 2" xfId="33703"/>
    <cellStyle name="Normal 120 9" xfId="33704"/>
    <cellStyle name="Normal 121" xfId="33705"/>
    <cellStyle name="Normal 121 10" xfId="33706"/>
    <cellStyle name="Normal 121 2" xfId="33707"/>
    <cellStyle name="Normal 121 2 2" xfId="33708"/>
    <cellStyle name="Normal 121 2 2 2" xfId="33709"/>
    <cellStyle name="Normal 121 2 2 2 2" xfId="33710"/>
    <cellStyle name="Normal 121 2 2 3" xfId="33711"/>
    <cellStyle name="Normal 121 2 3" xfId="33712"/>
    <cellStyle name="Normal 121 2 3 2" xfId="33713"/>
    <cellStyle name="Normal 121 2 4" xfId="33714"/>
    <cellStyle name="Normal 121 2 5" xfId="33715"/>
    <cellStyle name="Normal 121 3" xfId="33716"/>
    <cellStyle name="Normal 121 3 2" xfId="33717"/>
    <cellStyle name="Normal 121 3 2 2" xfId="33718"/>
    <cellStyle name="Normal 121 3 2 2 2" xfId="33719"/>
    <cellStyle name="Normal 121 3 2 3" xfId="33720"/>
    <cellStyle name="Normal 121 3 3" xfId="33721"/>
    <cellStyle name="Normal 121 3 3 2" xfId="33722"/>
    <cellStyle name="Normal 121 3 4" xfId="33723"/>
    <cellStyle name="Normal 121 3 4 2" xfId="33724"/>
    <cellStyle name="Normal 121 3 5" xfId="33725"/>
    <cellStyle name="Normal 121 4" xfId="33726"/>
    <cellStyle name="Normal 121 4 2" xfId="33727"/>
    <cellStyle name="Normal 121 4 2 2" xfId="33728"/>
    <cellStyle name="Normal 121 4 2 2 2" xfId="33729"/>
    <cellStyle name="Normal 121 4 2 3" xfId="33730"/>
    <cellStyle name="Normal 121 4 3" xfId="33731"/>
    <cellStyle name="Normal 121 4 3 2" xfId="33732"/>
    <cellStyle name="Normal 121 4 4" xfId="33733"/>
    <cellStyle name="Normal 121 4 5" xfId="33734"/>
    <cellStyle name="Normal 121 5" xfId="33735"/>
    <cellStyle name="Normal 121 5 2" xfId="33736"/>
    <cellStyle name="Normal 121 5 2 2" xfId="33737"/>
    <cellStyle name="Normal 121 5 2 2 2" xfId="33738"/>
    <cellStyle name="Normal 121 5 2 3" xfId="33739"/>
    <cellStyle name="Normal 121 5 3" xfId="33740"/>
    <cellStyle name="Normal 121 5 3 2" xfId="33741"/>
    <cellStyle name="Normal 121 5 4" xfId="33742"/>
    <cellStyle name="Normal 121 6" xfId="33743"/>
    <cellStyle name="Normal 121 6 2" xfId="33744"/>
    <cellStyle name="Normal 121 6 2 2" xfId="33745"/>
    <cellStyle name="Normal 121 6 3" xfId="33746"/>
    <cellStyle name="Normal 121 7" xfId="33747"/>
    <cellStyle name="Normal 121 7 2" xfId="33748"/>
    <cellStyle name="Normal 121 8" xfId="33749"/>
    <cellStyle name="Normal 121 8 2" xfId="33750"/>
    <cellStyle name="Normal 121 9" xfId="33751"/>
    <cellStyle name="Normal 122" xfId="33752"/>
    <cellStyle name="Normal 122 10" xfId="33753"/>
    <cellStyle name="Normal 122 2" xfId="33754"/>
    <cellStyle name="Normal 122 2 2" xfId="33755"/>
    <cellStyle name="Normal 122 2 2 2" xfId="33756"/>
    <cellStyle name="Normal 122 2 2 2 2" xfId="33757"/>
    <cellStyle name="Normal 122 2 2 3" xfId="33758"/>
    <cellStyle name="Normal 122 2 3" xfId="33759"/>
    <cellStyle name="Normal 122 2 3 2" xfId="33760"/>
    <cellStyle name="Normal 122 2 4" xfId="33761"/>
    <cellStyle name="Normal 122 2 4 2" xfId="33762"/>
    <cellStyle name="Normal 122 2 5" xfId="33763"/>
    <cellStyle name="Normal 122 3" xfId="33764"/>
    <cellStyle name="Normal 122 3 2" xfId="33765"/>
    <cellStyle name="Normal 122 3 2 2" xfId="33766"/>
    <cellStyle name="Normal 122 3 2 2 2" xfId="33767"/>
    <cellStyle name="Normal 122 3 2 3" xfId="33768"/>
    <cellStyle name="Normal 122 3 3" xfId="33769"/>
    <cellStyle name="Normal 122 3 3 2" xfId="33770"/>
    <cellStyle name="Normal 122 3 4" xfId="33771"/>
    <cellStyle name="Normal 122 3 5" xfId="33772"/>
    <cellStyle name="Normal 122 4" xfId="33773"/>
    <cellStyle name="Normal 122 4 2" xfId="33774"/>
    <cellStyle name="Normal 122 4 2 2" xfId="33775"/>
    <cellStyle name="Normal 122 4 2 2 2" xfId="33776"/>
    <cellStyle name="Normal 122 4 2 3" xfId="33777"/>
    <cellStyle name="Normal 122 4 3" xfId="33778"/>
    <cellStyle name="Normal 122 4 3 2" xfId="33779"/>
    <cellStyle name="Normal 122 4 4" xfId="33780"/>
    <cellStyle name="Normal 122 5" xfId="33781"/>
    <cellStyle name="Normal 122 5 2" xfId="33782"/>
    <cellStyle name="Normal 122 5 2 2" xfId="33783"/>
    <cellStyle name="Normal 122 5 2 2 2" xfId="33784"/>
    <cellStyle name="Normal 122 5 2 3" xfId="33785"/>
    <cellStyle name="Normal 122 5 3" xfId="33786"/>
    <cellStyle name="Normal 122 5 3 2" xfId="33787"/>
    <cellStyle name="Normal 122 5 4" xfId="33788"/>
    <cellStyle name="Normal 122 6" xfId="33789"/>
    <cellStyle name="Normal 122 6 2" xfId="33790"/>
    <cellStyle name="Normal 122 6 2 2" xfId="33791"/>
    <cellStyle name="Normal 122 6 3" xfId="33792"/>
    <cellStyle name="Normal 122 7" xfId="33793"/>
    <cellStyle name="Normal 122 7 2" xfId="33794"/>
    <cellStyle name="Normal 122 8" xfId="33795"/>
    <cellStyle name="Normal 122 8 2" xfId="33796"/>
    <cellStyle name="Normal 122 9" xfId="33797"/>
    <cellStyle name="Normal 123" xfId="33798"/>
    <cellStyle name="Normal 123 10" xfId="33799"/>
    <cellStyle name="Normal 123 2" xfId="33800"/>
    <cellStyle name="Normal 123 2 2" xfId="33801"/>
    <cellStyle name="Normal 123 2 2 2" xfId="33802"/>
    <cellStyle name="Normal 123 2 2 2 2" xfId="33803"/>
    <cellStyle name="Normal 123 2 2 3" xfId="33804"/>
    <cellStyle name="Normal 123 2 3" xfId="33805"/>
    <cellStyle name="Normal 123 2 3 2" xfId="33806"/>
    <cellStyle name="Normal 123 2 4" xfId="33807"/>
    <cellStyle name="Normal 123 2 4 2" xfId="33808"/>
    <cellStyle name="Normal 123 2 5" xfId="33809"/>
    <cellStyle name="Normal 123 3" xfId="33810"/>
    <cellStyle name="Normal 123 3 2" xfId="33811"/>
    <cellStyle name="Normal 123 3 2 2" xfId="33812"/>
    <cellStyle name="Normal 123 3 2 2 2" xfId="33813"/>
    <cellStyle name="Normal 123 3 2 3" xfId="33814"/>
    <cellStyle name="Normal 123 3 3" xfId="33815"/>
    <cellStyle name="Normal 123 3 3 2" xfId="33816"/>
    <cellStyle name="Normal 123 3 4" xfId="33817"/>
    <cellStyle name="Normal 123 3 5" xfId="33818"/>
    <cellStyle name="Normal 123 4" xfId="33819"/>
    <cellStyle name="Normal 123 4 2" xfId="33820"/>
    <cellStyle name="Normal 123 4 2 2" xfId="33821"/>
    <cellStyle name="Normal 123 4 2 2 2" xfId="33822"/>
    <cellStyle name="Normal 123 4 2 3" xfId="33823"/>
    <cellStyle name="Normal 123 4 3" xfId="33824"/>
    <cellStyle name="Normal 123 4 3 2" xfId="33825"/>
    <cellStyle name="Normal 123 4 4" xfId="33826"/>
    <cellStyle name="Normal 123 5" xfId="33827"/>
    <cellStyle name="Normal 123 5 2" xfId="33828"/>
    <cellStyle name="Normal 123 5 2 2" xfId="33829"/>
    <cellStyle name="Normal 123 5 2 2 2" xfId="33830"/>
    <cellStyle name="Normal 123 5 2 3" xfId="33831"/>
    <cellStyle name="Normal 123 5 3" xfId="33832"/>
    <cellStyle name="Normal 123 5 3 2" xfId="33833"/>
    <cellStyle name="Normal 123 5 4" xfId="33834"/>
    <cellStyle name="Normal 123 6" xfId="33835"/>
    <cellStyle name="Normal 123 6 2" xfId="33836"/>
    <cellStyle name="Normal 123 6 2 2" xfId="33837"/>
    <cellStyle name="Normal 123 6 3" xfId="33838"/>
    <cellStyle name="Normal 123 7" xfId="33839"/>
    <cellStyle name="Normal 123 7 2" xfId="33840"/>
    <cellStyle name="Normal 123 8" xfId="33841"/>
    <cellStyle name="Normal 123 8 2" xfId="33842"/>
    <cellStyle name="Normal 123 9" xfId="33843"/>
    <cellStyle name="Normal 124" xfId="33844"/>
    <cellStyle name="Normal 124 10" xfId="33845"/>
    <cellStyle name="Normal 124 2" xfId="33846"/>
    <cellStyle name="Normal 124 2 2" xfId="33847"/>
    <cellStyle name="Normal 124 2 2 2" xfId="33848"/>
    <cellStyle name="Normal 124 2 2 2 2" xfId="33849"/>
    <cellStyle name="Normal 124 2 2 3" xfId="33850"/>
    <cellStyle name="Normal 124 2 3" xfId="33851"/>
    <cellStyle name="Normal 124 2 3 2" xfId="33852"/>
    <cellStyle name="Normal 124 2 4" xfId="33853"/>
    <cellStyle name="Normal 124 2 4 2" xfId="33854"/>
    <cellStyle name="Normal 124 2 5" xfId="33855"/>
    <cellStyle name="Normal 124 3" xfId="33856"/>
    <cellStyle name="Normal 124 3 2" xfId="33857"/>
    <cellStyle name="Normal 124 3 2 2" xfId="33858"/>
    <cellStyle name="Normal 124 3 2 2 2" xfId="33859"/>
    <cellStyle name="Normal 124 3 2 3" xfId="33860"/>
    <cellStyle name="Normal 124 3 3" xfId="33861"/>
    <cellStyle name="Normal 124 3 3 2" xfId="33862"/>
    <cellStyle name="Normal 124 3 4" xfId="33863"/>
    <cellStyle name="Normal 124 3 5" xfId="33864"/>
    <cellStyle name="Normal 124 4" xfId="33865"/>
    <cellStyle name="Normal 124 4 2" xfId="33866"/>
    <cellStyle name="Normal 124 4 2 2" xfId="33867"/>
    <cellStyle name="Normal 124 4 2 2 2" xfId="33868"/>
    <cellStyle name="Normal 124 4 2 3" xfId="33869"/>
    <cellStyle name="Normal 124 4 3" xfId="33870"/>
    <cellStyle name="Normal 124 4 3 2" xfId="33871"/>
    <cellStyle name="Normal 124 4 4" xfId="33872"/>
    <cellStyle name="Normal 124 5" xfId="33873"/>
    <cellStyle name="Normal 124 5 2" xfId="33874"/>
    <cellStyle name="Normal 124 5 2 2" xfId="33875"/>
    <cellStyle name="Normal 124 5 2 2 2" xfId="33876"/>
    <cellStyle name="Normal 124 5 2 3" xfId="33877"/>
    <cellStyle name="Normal 124 5 3" xfId="33878"/>
    <cellStyle name="Normal 124 5 3 2" xfId="33879"/>
    <cellStyle name="Normal 124 5 4" xfId="33880"/>
    <cellStyle name="Normal 124 6" xfId="33881"/>
    <cellStyle name="Normal 124 6 2" xfId="33882"/>
    <cellStyle name="Normal 124 6 2 2" xfId="33883"/>
    <cellStyle name="Normal 124 6 3" xfId="33884"/>
    <cellStyle name="Normal 124 7" xfId="33885"/>
    <cellStyle name="Normal 124 7 2" xfId="33886"/>
    <cellStyle name="Normal 124 8" xfId="33887"/>
    <cellStyle name="Normal 124 8 2" xfId="33888"/>
    <cellStyle name="Normal 124 9" xfId="33889"/>
    <cellStyle name="Normal 125" xfId="33890"/>
    <cellStyle name="Normal 125 10" xfId="33891"/>
    <cellStyle name="Normal 125 2" xfId="33892"/>
    <cellStyle name="Normal 125 2 2" xfId="33893"/>
    <cellStyle name="Normal 125 2 2 2" xfId="33894"/>
    <cellStyle name="Normal 125 2 2 2 2" xfId="33895"/>
    <cellStyle name="Normal 125 2 2 3" xfId="33896"/>
    <cellStyle name="Normal 125 2 3" xfId="33897"/>
    <cellStyle name="Normal 125 2 3 2" xfId="33898"/>
    <cellStyle name="Normal 125 2 4" xfId="33899"/>
    <cellStyle name="Normal 125 2 4 2" xfId="33900"/>
    <cellStyle name="Normal 125 2 5" xfId="33901"/>
    <cellStyle name="Normal 125 3" xfId="33902"/>
    <cellStyle name="Normal 125 3 2" xfId="33903"/>
    <cellStyle name="Normal 125 3 2 2" xfId="33904"/>
    <cellStyle name="Normal 125 3 2 2 2" xfId="33905"/>
    <cellStyle name="Normal 125 3 2 3" xfId="33906"/>
    <cellStyle name="Normal 125 3 3" xfId="33907"/>
    <cellStyle name="Normal 125 3 3 2" xfId="33908"/>
    <cellStyle name="Normal 125 3 4" xfId="33909"/>
    <cellStyle name="Normal 125 3 5" xfId="33910"/>
    <cellStyle name="Normal 125 4" xfId="33911"/>
    <cellStyle name="Normal 125 4 2" xfId="33912"/>
    <cellStyle name="Normal 125 4 2 2" xfId="33913"/>
    <cellStyle name="Normal 125 4 2 2 2" xfId="33914"/>
    <cellStyle name="Normal 125 4 2 3" xfId="33915"/>
    <cellStyle name="Normal 125 4 3" xfId="33916"/>
    <cellStyle name="Normal 125 4 3 2" xfId="33917"/>
    <cellStyle name="Normal 125 4 4" xfId="33918"/>
    <cellStyle name="Normal 125 5" xfId="33919"/>
    <cellStyle name="Normal 125 5 2" xfId="33920"/>
    <cellStyle name="Normal 125 5 2 2" xfId="33921"/>
    <cellStyle name="Normal 125 5 2 2 2" xfId="33922"/>
    <cellStyle name="Normal 125 5 2 3" xfId="33923"/>
    <cellStyle name="Normal 125 5 3" xfId="33924"/>
    <cellStyle name="Normal 125 5 3 2" xfId="33925"/>
    <cellStyle name="Normal 125 5 4" xfId="33926"/>
    <cellStyle name="Normal 125 6" xfId="33927"/>
    <cellStyle name="Normal 125 6 2" xfId="33928"/>
    <cellStyle name="Normal 125 6 2 2" xfId="33929"/>
    <cellStyle name="Normal 125 6 3" xfId="33930"/>
    <cellStyle name="Normal 125 7" xfId="33931"/>
    <cellStyle name="Normal 125 7 2" xfId="33932"/>
    <cellStyle name="Normal 125 8" xfId="33933"/>
    <cellStyle name="Normal 125 8 2" xfId="33934"/>
    <cellStyle name="Normal 125 9" xfId="33935"/>
    <cellStyle name="Normal 126" xfId="33936"/>
    <cellStyle name="Normal 126 10" xfId="33937"/>
    <cellStyle name="Normal 126 2" xfId="33938"/>
    <cellStyle name="Normal 126 2 2" xfId="33939"/>
    <cellStyle name="Normal 126 2 2 2" xfId="33940"/>
    <cellStyle name="Normal 126 2 2 2 2" xfId="33941"/>
    <cellStyle name="Normal 126 2 2 3" xfId="33942"/>
    <cellStyle name="Normal 126 2 3" xfId="33943"/>
    <cellStyle name="Normal 126 2 3 2" xfId="33944"/>
    <cellStyle name="Normal 126 2 4" xfId="33945"/>
    <cellStyle name="Normal 126 2 4 2" xfId="33946"/>
    <cellStyle name="Normal 126 2 5" xfId="33947"/>
    <cellStyle name="Normal 126 3" xfId="33948"/>
    <cellStyle name="Normal 126 3 2" xfId="33949"/>
    <cellStyle name="Normal 126 3 2 2" xfId="33950"/>
    <cellStyle name="Normal 126 3 2 2 2" xfId="33951"/>
    <cellStyle name="Normal 126 3 2 3" xfId="33952"/>
    <cellStyle name="Normal 126 3 3" xfId="33953"/>
    <cellStyle name="Normal 126 3 3 2" xfId="33954"/>
    <cellStyle name="Normal 126 3 4" xfId="33955"/>
    <cellStyle name="Normal 126 3 5" xfId="33956"/>
    <cellStyle name="Normal 126 4" xfId="33957"/>
    <cellStyle name="Normal 126 4 2" xfId="33958"/>
    <cellStyle name="Normal 126 4 2 2" xfId="33959"/>
    <cellStyle name="Normal 126 4 2 2 2" xfId="33960"/>
    <cellStyle name="Normal 126 4 2 3" xfId="33961"/>
    <cellStyle name="Normal 126 4 3" xfId="33962"/>
    <cellStyle name="Normal 126 4 3 2" xfId="33963"/>
    <cellStyle name="Normal 126 4 4" xfId="33964"/>
    <cellStyle name="Normal 126 5" xfId="33965"/>
    <cellStyle name="Normal 126 5 2" xfId="33966"/>
    <cellStyle name="Normal 126 5 2 2" xfId="33967"/>
    <cellStyle name="Normal 126 5 2 2 2" xfId="33968"/>
    <cellStyle name="Normal 126 5 2 3" xfId="33969"/>
    <cellStyle name="Normal 126 5 3" xfId="33970"/>
    <cellStyle name="Normal 126 5 3 2" xfId="33971"/>
    <cellStyle name="Normal 126 5 4" xfId="33972"/>
    <cellStyle name="Normal 126 6" xfId="33973"/>
    <cellStyle name="Normal 126 6 2" xfId="33974"/>
    <cellStyle name="Normal 126 6 2 2" xfId="33975"/>
    <cellStyle name="Normal 126 6 3" xfId="33976"/>
    <cellStyle name="Normal 126 7" xfId="33977"/>
    <cellStyle name="Normal 126 7 2" xfId="33978"/>
    <cellStyle name="Normal 126 8" xfId="33979"/>
    <cellStyle name="Normal 126 8 2" xfId="33980"/>
    <cellStyle name="Normal 126 9" xfId="33981"/>
    <cellStyle name="Normal 127" xfId="33982"/>
    <cellStyle name="Normal 127 10" xfId="33983"/>
    <cellStyle name="Normal 127 2" xfId="33984"/>
    <cellStyle name="Normal 127 2 2" xfId="33985"/>
    <cellStyle name="Normal 127 2 2 2" xfId="33986"/>
    <cellStyle name="Normal 127 2 2 2 2" xfId="33987"/>
    <cellStyle name="Normal 127 2 2 3" xfId="33988"/>
    <cellStyle name="Normal 127 2 3" xfId="33989"/>
    <cellStyle name="Normal 127 2 3 2" xfId="33990"/>
    <cellStyle name="Normal 127 2 4" xfId="33991"/>
    <cellStyle name="Normal 127 2 4 2" xfId="33992"/>
    <cellStyle name="Normal 127 2 5" xfId="33993"/>
    <cellStyle name="Normal 127 3" xfId="33994"/>
    <cellStyle name="Normal 127 3 2" xfId="33995"/>
    <cellStyle name="Normal 127 3 2 2" xfId="33996"/>
    <cellStyle name="Normal 127 3 2 2 2" xfId="33997"/>
    <cellStyle name="Normal 127 3 2 3" xfId="33998"/>
    <cellStyle name="Normal 127 3 3" xfId="33999"/>
    <cellStyle name="Normal 127 3 3 2" xfId="34000"/>
    <cellStyle name="Normal 127 3 4" xfId="34001"/>
    <cellStyle name="Normal 127 3 5" xfId="34002"/>
    <cellStyle name="Normal 127 4" xfId="34003"/>
    <cellStyle name="Normal 127 4 2" xfId="34004"/>
    <cellStyle name="Normal 127 4 2 2" xfId="34005"/>
    <cellStyle name="Normal 127 4 2 2 2" xfId="34006"/>
    <cellStyle name="Normal 127 4 2 3" xfId="34007"/>
    <cellStyle name="Normal 127 4 3" xfId="34008"/>
    <cellStyle name="Normal 127 4 3 2" xfId="34009"/>
    <cellStyle name="Normal 127 4 4" xfId="34010"/>
    <cellStyle name="Normal 127 5" xfId="34011"/>
    <cellStyle name="Normal 127 5 2" xfId="34012"/>
    <cellStyle name="Normal 127 5 2 2" xfId="34013"/>
    <cellStyle name="Normal 127 5 2 2 2" xfId="34014"/>
    <cellStyle name="Normal 127 5 2 3" xfId="34015"/>
    <cellStyle name="Normal 127 5 3" xfId="34016"/>
    <cellStyle name="Normal 127 5 3 2" xfId="34017"/>
    <cellStyle name="Normal 127 5 4" xfId="34018"/>
    <cellStyle name="Normal 127 6" xfId="34019"/>
    <cellStyle name="Normal 127 6 2" xfId="34020"/>
    <cellStyle name="Normal 127 6 2 2" xfId="34021"/>
    <cellStyle name="Normal 127 6 3" xfId="34022"/>
    <cellStyle name="Normal 127 7" xfId="34023"/>
    <cellStyle name="Normal 127 7 2" xfId="34024"/>
    <cellStyle name="Normal 127 8" xfId="34025"/>
    <cellStyle name="Normal 127 8 2" xfId="34026"/>
    <cellStyle name="Normal 127 9" xfId="34027"/>
    <cellStyle name="Normal 128" xfId="34028"/>
    <cellStyle name="Normal 128 10" xfId="34029"/>
    <cellStyle name="Normal 128 2" xfId="34030"/>
    <cellStyle name="Normal 128 2 2" xfId="34031"/>
    <cellStyle name="Normal 128 2 2 2" xfId="34032"/>
    <cellStyle name="Normal 128 2 2 2 2" xfId="34033"/>
    <cellStyle name="Normal 128 2 2 3" xfId="34034"/>
    <cellStyle name="Normal 128 2 3" xfId="34035"/>
    <cellStyle name="Normal 128 2 3 2" xfId="34036"/>
    <cellStyle name="Normal 128 2 4" xfId="34037"/>
    <cellStyle name="Normal 128 2 4 2" xfId="34038"/>
    <cellStyle name="Normal 128 2 5" xfId="34039"/>
    <cellStyle name="Normal 128 3" xfId="34040"/>
    <cellStyle name="Normal 128 3 2" xfId="34041"/>
    <cellStyle name="Normal 128 3 2 2" xfId="34042"/>
    <cellStyle name="Normal 128 3 2 2 2" xfId="34043"/>
    <cellStyle name="Normal 128 3 2 3" xfId="34044"/>
    <cellStyle name="Normal 128 3 3" xfId="34045"/>
    <cellStyle name="Normal 128 3 3 2" xfId="34046"/>
    <cellStyle name="Normal 128 3 4" xfId="34047"/>
    <cellStyle name="Normal 128 3 5" xfId="34048"/>
    <cellStyle name="Normal 128 4" xfId="34049"/>
    <cellStyle name="Normal 128 4 2" xfId="34050"/>
    <cellStyle name="Normal 128 4 2 2" xfId="34051"/>
    <cellStyle name="Normal 128 4 2 2 2" xfId="34052"/>
    <cellStyle name="Normal 128 4 2 3" xfId="34053"/>
    <cellStyle name="Normal 128 4 3" xfId="34054"/>
    <cellStyle name="Normal 128 4 3 2" xfId="34055"/>
    <cellStyle name="Normal 128 4 4" xfId="34056"/>
    <cellStyle name="Normal 128 5" xfId="34057"/>
    <cellStyle name="Normal 128 5 2" xfId="34058"/>
    <cellStyle name="Normal 128 5 2 2" xfId="34059"/>
    <cellStyle name="Normal 128 5 2 2 2" xfId="34060"/>
    <cellStyle name="Normal 128 5 2 3" xfId="34061"/>
    <cellStyle name="Normal 128 5 3" xfId="34062"/>
    <cellStyle name="Normal 128 5 3 2" xfId="34063"/>
    <cellStyle name="Normal 128 5 4" xfId="34064"/>
    <cellStyle name="Normal 128 6" xfId="34065"/>
    <cellStyle name="Normal 128 6 2" xfId="34066"/>
    <cellStyle name="Normal 128 6 2 2" xfId="34067"/>
    <cellStyle name="Normal 128 6 3" xfId="34068"/>
    <cellStyle name="Normal 128 7" xfId="34069"/>
    <cellStyle name="Normal 128 7 2" xfId="34070"/>
    <cellStyle name="Normal 128 8" xfId="34071"/>
    <cellStyle name="Normal 128 8 2" xfId="34072"/>
    <cellStyle name="Normal 128 9" xfId="34073"/>
    <cellStyle name="Normal 129" xfId="34074"/>
    <cellStyle name="Normal 129 10" xfId="34075"/>
    <cellStyle name="Normal 129 2" xfId="34076"/>
    <cellStyle name="Normal 129 2 2" xfId="34077"/>
    <cellStyle name="Normal 129 2 2 2" xfId="34078"/>
    <cellStyle name="Normal 129 2 2 2 2" xfId="34079"/>
    <cellStyle name="Normal 129 2 2 3" xfId="34080"/>
    <cellStyle name="Normal 129 2 3" xfId="34081"/>
    <cellStyle name="Normal 129 2 3 2" xfId="34082"/>
    <cellStyle name="Normal 129 2 4" xfId="34083"/>
    <cellStyle name="Normal 129 2 4 2" xfId="34084"/>
    <cellStyle name="Normal 129 2 5" xfId="34085"/>
    <cellStyle name="Normal 129 3" xfId="34086"/>
    <cellStyle name="Normal 129 3 2" xfId="34087"/>
    <cellStyle name="Normal 129 3 2 2" xfId="34088"/>
    <cellStyle name="Normal 129 3 2 2 2" xfId="34089"/>
    <cellStyle name="Normal 129 3 2 3" xfId="34090"/>
    <cellStyle name="Normal 129 3 3" xfId="34091"/>
    <cellStyle name="Normal 129 3 3 2" xfId="34092"/>
    <cellStyle name="Normal 129 3 4" xfId="34093"/>
    <cellStyle name="Normal 129 3 5" xfId="34094"/>
    <cellStyle name="Normal 129 4" xfId="34095"/>
    <cellStyle name="Normal 129 4 2" xfId="34096"/>
    <cellStyle name="Normal 129 4 2 2" xfId="34097"/>
    <cellStyle name="Normal 129 4 2 2 2" xfId="34098"/>
    <cellStyle name="Normal 129 4 2 3" xfId="34099"/>
    <cellStyle name="Normal 129 4 3" xfId="34100"/>
    <cellStyle name="Normal 129 4 3 2" xfId="34101"/>
    <cellStyle name="Normal 129 4 4" xfId="34102"/>
    <cellStyle name="Normal 129 5" xfId="34103"/>
    <cellStyle name="Normal 129 5 2" xfId="34104"/>
    <cellStyle name="Normal 129 5 2 2" xfId="34105"/>
    <cellStyle name="Normal 129 5 2 2 2" xfId="34106"/>
    <cellStyle name="Normal 129 5 2 3" xfId="34107"/>
    <cellStyle name="Normal 129 5 3" xfId="34108"/>
    <cellStyle name="Normal 129 5 3 2" xfId="34109"/>
    <cellStyle name="Normal 129 5 4" xfId="34110"/>
    <cellStyle name="Normal 129 6" xfId="34111"/>
    <cellStyle name="Normal 129 6 2" xfId="34112"/>
    <cellStyle name="Normal 129 6 2 2" xfId="34113"/>
    <cellStyle name="Normal 129 6 3" xfId="34114"/>
    <cellStyle name="Normal 129 7" xfId="34115"/>
    <cellStyle name="Normal 129 7 2" xfId="34116"/>
    <cellStyle name="Normal 129 8" xfId="34117"/>
    <cellStyle name="Normal 129 8 2" xfId="34118"/>
    <cellStyle name="Normal 129 9" xfId="34119"/>
    <cellStyle name="Normal 13" xfId="34120"/>
    <cellStyle name="Normal 13 2" xfId="34121"/>
    <cellStyle name="Normal 13 2 2" xfId="34122"/>
    <cellStyle name="Normal 13 2_Sheet1" xfId="34123"/>
    <cellStyle name="Normal 13 3" xfId="34124"/>
    <cellStyle name="Normal 13 4" xfId="34125"/>
    <cellStyle name="Normal 13 5" xfId="34126"/>
    <cellStyle name="Normal 13 6" xfId="34127"/>
    <cellStyle name="Normal 13 7" xfId="34128"/>
    <cellStyle name="Normal 13 8" xfId="34129"/>
    <cellStyle name="Normal 13 9" xfId="34130"/>
    <cellStyle name="Normal 13_Sheet1" xfId="34131"/>
    <cellStyle name="Normal 130" xfId="34132"/>
    <cellStyle name="Normal 130 10" xfId="34133"/>
    <cellStyle name="Normal 130 2" xfId="34134"/>
    <cellStyle name="Normal 130 2 2" xfId="34135"/>
    <cellStyle name="Normal 130 2 2 2" xfId="34136"/>
    <cellStyle name="Normal 130 2 2 2 2" xfId="34137"/>
    <cellStyle name="Normal 130 2 2 3" xfId="34138"/>
    <cellStyle name="Normal 130 2 3" xfId="34139"/>
    <cellStyle name="Normal 130 2 3 2" xfId="34140"/>
    <cellStyle name="Normal 130 2 4" xfId="34141"/>
    <cellStyle name="Normal 130 2 4 2" xfId="34142"/>
    <cellStyle name="Normal 130 2 5" xfId="34143"/>
    <cellStyle name="Normal 130 3" xfId="34144"/>
    <cellStyle name="Normal 130 3 2" xfId="34145"/>
    <cellStyle name="Normal 130 3 2 2" xfId="34146"/>
    <cellStyle name="Normal 130 3 2 2 2" xfId="34147"/>
    <cellStyle name="Normal 130 3 2 3" xfId="34148"/>
    <cellStyle name="Normal 130 3 3" xfId="34149"/>
    <cellStyle name="Normal 130 3 3 2" xfId="34150"/>
    <cellStyle name="Normal 130 3 4" xfId="34151"/>
    <cellStyle name="Normal 130 3 5" xfId="34152"/>
    <cellStyle name="Normal 130 4" xfId="34153"/>
    <cellStyle name="Normal 130 4 2" xfId="34154"/>
    <cellStyle name="Normal 130 4 2 2" xfId="34155"/>
    <cellStyle name="Normal 130 4 2 2 2" xfId="34156"/>
    <cellStyle name="Normal 130 4 2 3" xfId="34157"/>
    <cellStyle name="Normal 130 4 3" xfId="34158"/>
    <cellStyle name="Normal 130 4 3 2" xfId="34159"/>
    <cellStyle name="Normal 130 4 4" xfId="34160"/>
    <cellStyle name="Normal 130 5" xfId="34161"/>
    <cellStyle name="Normal 130 5 2" xfId="34162"/>
    <cellStyle name="Normal 130 5 2 2" xfId="34163"/>
    <cellStyle name="Normal 130 5 2 2 2" xfId="34164"/>
    <cellStyle name="Normal 130 5 2 3" xfId="34165"/>
    <cellStyle name="Normal 130 5 3" xfId="34166"/>
    <cellStyle name="Normal 130 5 3 2" xfId="34167"/>
    <cellStyle name="Normal 130 5 4" xfId="34168"/>
    <cellStyle name="Normal 130 6" xfId="34169"/>
    <cellStyle name="Normal 130 6 2" xfId="34170"/>
    <cellStyle name="Normal 130 6 2 2" xfId="34171"/>
    <cellStyle name="Normal 130 6 3" xfId="34172"/>
    <cellStyle name="Normal 130 7" xfId="34173"/>
    <cellStyle name="Normal 130 7 2" xfId="34174"/>
    <cellStyle name="Normal 130 8" xfId="34175"/>
    <cellStyle name="Normal 130 8 2" xfId="34176"/>
    <cellStyle name="Normal 130 9" xfId="34177"/>
    <cellStyle name="Normal 131" xfId="34178"/>
    <cellStyle name="Normal 131 10" xfId="34179"/>
    <cellStyle name="Normal 131 2" xfId="34180"/>
    <cellStyle name="Normal 131 2 2" xfId="34181"/>
    <cellStyle name="Normal 131 2 2 2" xfId="34182"/>
    <cellStyle name="Normal 131 2 2 2 2" xfId="34183"/>
    <cellStyle name="Normal 131 2 2 3" xfId="34184"/>
    <cellStyle name="Normal 131 2 3" xfId="34185"/>
    <cellStyle name="Normal 131 2 3 2" xfId="34186"/>
    <cellStyle name="Normal 131 2 4" xfId="34187"/>
    <cellStyle name="Normal 131 2 4 2" xfId="34188"/>
    <cellStyle name="Normal 131 2 5" xfId="34189"/>
    <cellStyle name="Normal 131 3" xfId="34190"/>
    <cellStyle name="Normal 131 3 2" xfId="34191"/>
    <cellStyle name="Normal 131 3 2 2" xfId="34192"/>
    <cellStyle name="Normal 131 3 2 2 2" xfId="34193"/>
    <cellStyle name="Normal 131 3 2 3" xfId="34194"/>
    <cellStyle name="Normal 131 3 3" xfId="34195"/>
    <cellStyle name="Normal 131 3 3 2" xfId="34196"/>
    <cellStyle name="Normal 131 3 4" xfId="34197"/>
    <cellStyle name="Normal 131 3 5" xfId="34198"/>
    <cellStyle name="Normal 131 4" xfId="34199"/>
    <cellStyle name="Normal 131 4 2" xfId="34200"/>
    <cellStyle name="Normal 131 4 2 2" xfId="34201"/>
    <cellStyle name="Normal 131 4 2 2 2" xfId="34202"/>
    <cellStyle name="Normal 131 4 2 3" xfId="34203"/>
    <cellStyle name="Normal 131 4 3" xfId="34204"/>
    <cellStyle name="Normal 131 4 3 2" xfId="34205"/>
    <cellStyle name="Normal 131 4 4" xfId="34206"/>
    <cellStyle name="Normal 131 5" xfId="34207"/>
    <cellStyle name="Normal 131 5 2" xfId="34208"/>
    <cellStyle name="Normal 131 5 2 2" xfId="34209"/>
    <cellStyle name="Normal 131 5 2 2 2" xfId="34210"/>
    <cellStyle name="Normal 131 5 2 3" xfId="34211"/>
    <cellStyle name="Normal 131 5 3" xfId="34212"/>
    <cellStyle name="Normal 131 5 3 2" xfId="34213"/>
    <cellStyle name="Normal 131 5 4" xfId="34214"/>
    <cellStyle name="Normal 131 6" xfId="34215"/>
    <cellStyle name="Normal 131 6 2" xfId="34216"/>
    <cellStyle name="Normal 131 6 2 2" xfId="34217"/>
    <cellStyle name="Normal 131 6 3" xfId="34218"/>
    <cellStyle name="Normal 131 7" xfId="34219"/>
    <cellStyle name="Normal 131 7 2" xfId="34220"/>
    <cellStyle name="Normal 131 8" xfId="34221"/>
    <cellStyle name="Normal 131 8 2" xfId="34222"/>
    <cellStyle name="Normal 131 9" xfId="34223"/>
    <cellStyle name="Normal 132" xfId="34224"/>
    <cellStyle name="Normal 132 10" xfId="34225"/>
    <cellStyle name="Normal 132 2" xfId="34226"/>
    <cellStyle name="Normal 132 2 2" xfId="34227"/>
    <cellStyle name="Normal 132 2 2 2" xfId="34228"/>
    <cellStyle name="Normal 132 2 2 2 2" xfId="34229"/>
    <cellStyle name="Normal 132 2 2 3" xfId="34230"/>
    <cellStyle name="Normal 132 2 3" xfId="34231"/>
    <cellStyle name="Normal 132 2 3 2" xfId="34232"/>
    <cellStyle name="Normal 132 2 4" xfId="34233"/>
    <cellStyle name="Normal 132 2 4 2" xfId="34234"/>
    <cellStyle name="Normal 132 2 5" xfId="34235"/>
    <cellStyle name="Normal 132 3" xfId="34236"/>
    <cellStyle name="Normal 132 3 2" xfId="34237"/>
    <cellStyle name="Normal 132 3 2 2" xfId="34238"/>
    <cellStyle name="Normal 132 3 2 2 2" xfId="34239"/>
    <cellStyle name="Normal 132 3 2 3" xfId="34240"/>
    <cellStyle name="Normal 132 3 3" xfId="34241"/>
    <cellStyle name="Normal 132 3 3 2" xfId="34242"/>
    <cellStyle name="Normal 132 3 4" xfId="34243"/>
    <cellStyle name="Normal 132 3 5" xfId="34244"/>
    <cellStyle name="Normal 132 4" xfId="34245"/>
    <cellStyle name="Normal 132 4 2" xfId="34246"/>
    <cellStyle name="Normal 132 4 2 2" xfId="34247"/>
    <cellStyle name="Normal 132 4 2 2 2" xfId="34248"/>
    <cellStyle name="Normal 132 4 2 3" xfId="34249"/>
    <cellStyle name="Normal 132 4 3" xfId="34250"/>
    <cellStyle name="Normal 132 4 3 2" xfId="34251"/>
    <cellStyle name="Normal 132 4 4" xfId="34252"/>
    <cellStyle name="Normal 132 5" xfId="34253"/>
    <cellStyle name="Normal 132 5 2" xfId="34254"/>
    <cellStyle name="Normal 132 5 2 2" xfId="34255"/>
    <cellStyle name="Normal 132 5 2 2 2" xfId="34256"/>
    <cellStyle name="Normal 132 5 2 3" xfId="34257"/>
    <cellStyle name="Normal 132 5 3" xfId="34258"/>
    <cellStyle name="Normal 132 5 3 2" xfId="34259"/>
    <cellStyle name="Normal 132 5 4" xfId="34260"/>
    <cellStyle name="Normal 132 6" xfId="34261"/>
    <cellStyle name="Normal 132 6 2" xfId="34262"/>
    <cellStyle name="Normal 132 6 2 2" xfId="34263"/>
    <cellStyle name="Normal 132 6 3" xfId="34264"/>
    <cellStyle name="Normal 132 7" xfId="34265"/>
    <cellStyle name="Normal 132 7 2" xfId="34266"/>
    <cellStyle name="Normal 132 8" xfId="34267"/>
    <cellStyle name="Normal 132 8 2" xfId="34268"/>
    <cellStyle name="Normal 132 9" xfId="34269"/>
    <cellStyle name="Normal 133" xfId="34270"/>
    <cellStyle name="Normal 133 10" xfId="34271"/>
    <cellStyle name="Normal 133 2" xfId="34272"/>
    <cellStyle name="Normal 133 2 2" xfId="34273"/>
    <cellStyle name="Normal 133 2 2 2" xfId="34274"/>
    <cellStyle name="Normal 133 2 2 2 2" xfId="34275"/>
    <cellStyle name="Normal 133 2 2 3" xfId="34276"/>
    <cellStyle name="Normal 133 2 3" xfId="34277"/>
    <cellStyle name="Normal 133 2 3 2" xfId="34278"/>
    <cellStyle name="Normal 133 2 4" xfId="34279"/>
    <cellStyle name="Normal 133 3" xfId="34280"/>
    <cellStyle name="Normal 133 3 2" xfId="34281"/>
    <cellStyle name="Normal 133 3 2 2" xfId="34282"/>
    <cellStyle name="Normal 133 3 2 2 2" xfId="34283"/>
    <cellStyle name="Normal 133 3 2 3" xfId="34284"/>
    <cellStyle name="Normal 133 3 3" xfId="34285"/>
    <cellStyle name="Normal 133 3 3 2" xfId="34286"/>
    <cellStyle name="Normal 133 3 4" xfId="34287"/>
    <cellStyle name="Normal 133 4" xfId="34288"/>
    <cellStyle name="Normal 133 4 2" xfId="34289"/>
    <cellStyle name="Normal 133 4 2 2" xfId="34290"/>
    <cellStyle name="Normal 133 4 2 2 2" xfId="34291"/>
    <cellStyle name="Normal 133 4 2 3" xfId="34292"/>
    <cellStyle name="Normal 133 4 3" xfId="34293"/>
    <cellStyle name="Normal 133 4 3 2" xfId="34294"/>
    <cellStyle name="Normal 133 4 4" xfId="34295"/>
    <cellStyle name="Normal 133 5" xfId="34296"/>
    <cellStyle name="Normal 133 5 2" xfId="34297"/>
    <cellStyle name="Normal 133 5 2 2" xfId="34298"/>
    <cellStyle name="Normal 133 5 2 2 2" xfId="34299"/>
    <cellStyle name="Normal 133 5 2 3" xfId="34300"/>
    <cellStyle name="Normal 133 5 3" xfId="34301"/>
    <cellStyle name="Normal 133 5 3 2" xfId="34302"/>
    <cellStyle name="Normal 133 5 4" xfId="34303"/>
    <cellStyle name="Normal 133 6" xfId="34304"/>
    <cellStyle name="Normal 133 6 2" xfId="34305"/>
    <cellStyle name="Normal 133 6 2 2" xfId="34306"/>
    <cellStyle name="Normal 133 6 3" xfId="34307"/>
    <cellStyle name="Normal 133 7" xfId="34308"/>
    <cellStyle name="Normal 133 7 2" xfId="34309"/>
    <cellStyle name="Normal 133 8" xfId="34310"/>
    <cellStyle name="Normal 133 8 2" xfId="34311"/>
    <cellStyle name="Normal 133 9" xfId="34312"/>
    <cellStyle name="Normal 134" xfId="34313"/>
    <cellStyle name="Normal 134 2" xfId="34314"/>
    <cellStyle name="Normal 134 3" xfId="34315"/>
    <cellStyle name="Normal 134 3 2" xfId="34316"/>
    <cellStyle name="Normal 134 4" xfId="34317"/>
    <cellStyle name="Normal 135" xfId="34318"/>
    <cellStyle name="Normal 135 2" xfId="34319"/>
    <cellStyle name="Normal 135 3" xfId="34320"/>
    <cellStyle name="Normal 135 3 2" xfId="34321"/>
    <cellStyle name="Normal 135 4" xfId="34322"/>
    <cellStyle name="Normal 136" xfId="34323"/>
    <cellStyle name="Normal 136 2" xfId="34324"/>
    <cellStyle name="Normal 136 3" xfId="34325"/>
    <cellStyle name="Normal 137" xfId="34326"/>
    <cellStyle name="Normal 137 10" xfId="34327"/>
    <cellStyle name="Normal 137 2" xfId="34328"/>
    <cellStyle name="Normal 137 2 2" xfId="34329"/>
    <cellStyle name="Normal 137 2 2 2" xfId="34330"/>
    <cellStyle name="Normal 137 2 2 2 2" xfId="34331"/>
    <cellStyle name="Normal 137 2 2 3" xfId="34332"/>
    <cellStyle name="Normal 137 2 3" xfId="34333"/>
    <cellStyle name="Normal 137 2 3 2" xfId="34334"/>
    <cellStyle name="Normal 137 2 4" xfId="34335"/>
    <cellStyle name="Normal 137 2 4 2" xfId="34336"/>
    <cellStyle name="Normal 137 2 5" xfId="34337"/>
    <cellStyle name="Normal 137 3" xfId="34338"/>
    <cellStyle name="Normal 137 3 2" xfId="34339"/>
    <cellStyle name="Normal 137 3 2 2" xfId="34340"/>
    <cellStyle name="Normal 137 3 2 2 2" xfId="34341"/>
    <cellStyle name="Normal 137 3 2 3" xfId="34342"/>
    <cellStyle name="Normal 137 3 3" xfId="34343"/>
    <cellStyle name="Normal 137 3 3 2" xfId="34344"/>
    <cellStyle name="Normal 137 3 4" xfId="34345"/>
    <cellStyle name="Normal 137 3 5" xfId="34346"/>
    <cellStyle name="Normal 137 4" xfId="34347"/>
    <cellStyle name="Normal 137 4 2" xfId="34348"/>
    <cellStyle name="Normal 137 4 2 2" xfId="34349"/>
    <cellStyle name="Normal 137 4 2 2 2" xfId="34350"/>
    <cellStyle name="Normal 137 4 2 3" xfId="34351"/>
    <cellStyle name="Normal 137 4 3" xfId="34352"/>
    <cellStyle name="Normal 137 4 3 2" xfId="34353"/>
    <cellStyle name="Normal 137 4 4" xfId="34354"/>
    <cellStyle name="Normal 137 5" xfId="34355"/>
    <cellStyle name="Normal 137 5 2" xfId="34356"/>
    <cellStyle name="Normal 137 5 2 2" xfId="34357"/>
    <cellStyle name="Normal 137 5 2 2 2" xfId="34358"/>
    <cellStyle name="Normal 137 5 2 3" xfId="34359"/>
    <cellStyle name="Normal 137 5 3" xfId="34360"/>
    <cellStyle name="Normal 137 5 3 2" xfId="34361"/>
    <cellStyle name="Normal 137 5 4" xfId="34362"/>
    <cellStyle name="Normal 137 6" xfId="34363"/>
    <cellStyle name="Normal 137 6 2" xfId="34364"/>
    <cellStyle name="Normal 137 6 2 2" xfId="34365"/>
    <cellStyle name="Normal 137 6 3" xfId="34366"/>
    <cellStyle name="Normal 137 7" xfId="34367"/>
    <cellStyle name="Normal 137 7 2" xfId="34368"/>
    <cellStyle name="Normal 137 8" xfId="34369"/>
    <cellStyle name="Normal 137 8 2" xfId="34370"/>
    <cellStyle name="Normal 137 9" xfId="34371"/>
    <cellStyle name="Normal 138" xfId="34372"/>
    <cellStyle name="Normal 138 10" xfId="34373"/>
    <cellStyle name="Normal 138 2" xfId="34374"/>
    <cellStyle name="Normal 138 2 2" xfId="34375"/>
    <cellStyle name="Normal 138 2 2 2" xfId="34376"/>
    <cellStyle name="Normal 138 2 2 2 2" xfId="34377"/>
    <cellStyle name="Normal 138 2 2 3" xfId="34378"/>
    <cellStyle name="Normal 138 2 3" xfId="34379"/>
    <cellStyle name="Normal 138 2 3 2" xfId="34380"/>
    <cellStyle name="Normal 138 2 4" xfId="34381"/>
    <cellStyle name="Normal 138 2 4 2" xfId="34382"/>
    <cellStyle name="Normal 138 2 5" xfId="34383"/>
    <cellStyle name="Normal 138 3" xfId="34384"/>
    <cellStyle name="Normal 138 3 2" xfId="34385"/>
    <cellStyle name="Normal 138 3 2 2" xfId="34386"/>
    <cellStyle name="Normal 138 3 2 2 2" xfId="34387"/>
    <cellStyle name="Normal 138 3 2 3" xfId="34388"/>
    <cellStyle name="Normal 138 3 3" xfId="34389"/>
    <cellStyle name="Normal 138 3 3 2" xfId="34390"/>
    <cellStyle name="Normal 138 3 4" xfId="34391"/>
    <cellStyle name="Normal 138 3 5" xfId="34392"/>
    <cellStyle name="Normal 138 4" xfId="34393"/>
    <cellStyle name="Normal 138 4 2" xfId="34394"/>
    <cellStyle name="Normal 138 4 2 2" xfId="34395"/>
    <cellStyle name="Normal 138 4 2 2 2" xfId="34396"/>
    <cellStyle name="Normal 138 4 2 3" xfId="34397"/>
    <cellStyle name="Normal 138 4 3" xfId="34398"/>
    <cellStyle name="Normal 138 4 3 2" xfId="34399"/>
    <cellStyle name="Normal 138 4 4" xfId="34400"/>
    <cellStyle name="Normal 138 5" xfId="34401"/>
    <cellStyle name="Normal 138 5 2" xfId="34402"/>
    <cellStyle name="Normal 138 5 2 2" xfId="34403"/>
    <cellStyle name="Normal 138 5 2 2 2" xfId="34404"/>
    <cellStyle name="Normal 138 5 2 3" xfId="34405"/>
    <cellStyle name="Normal 138 5 3" xfId="34406"/>
    <cellStyle name="Normal 138 5 3 2" xfId="34407"/>
    <cellStyle name="Normal 138 5 4" xfId="34408"/>
    <cellStyle name="Normal 138 6" xfId="34409"/>
    <cellStyle name="Normal 138 6 2" xfId="34410"/>
    <cellStyle name="Normal 138 6 2 2" xfId="34411"/>
    <cellStyle name="Normal 138 6 3" xfId="34412"/>
    <cellStyle name="Normal 138 7" xfId="34413"/>
    <cellStyle name="Normal 138 7 2" xfId="34414"/>
    <cellStyle name="Normal 138 8" xfId="34415"/>
    <cellStyle name="Normal 138 8 2" xfId="34416"/>
    <cellStyle name="Normal 138 9" xfId="34417"/>
    <cellStyle name="Normal 139" xfId="34418"/>
    <cellStyle name="Normal 139 10" xfId="34419"/>
    <cellStyle name="Normal 139 2" xfId="34420"/>
    <cellStyle name="Normal 139 2 2" xfId="34421"/>
    <cellStyle name="Normal 139 2 2 2" xfId="34422"/>
    <cellStyle name="Normal 139 2 2 2 2" xfId="34423"/>
    <cellStyle name="Normal 139 2 2 3" xfId="34424"/>
    <cellStyle name="Normal 139 2 3" xfId="34425"/>
    <cellStyle name="Normal 139 2 3 2" xfId="34426"/>
    <cellStyle name="Normal 139 2 4" xfId="34427"/>
    <cellStyle name="Normal 139 2 4 2" xfId="34428"/>
    <cellStyle name="Normal 139 2 5" xfId="34429"/>
    <cellStyle name="Normal 139 3" xfId="34430"/>
    <cellStyle name="Normal 139 3 2" xfId="34431"/>
    <cellStyle name="Normal 139 3 2 2" xfId="34432"/>
    <cellStyle name="Normal 139 3 2 2 2" xfId="34433"/>
    <cellStyle name="Normal 139 3 2 3" xfId="34434"/>
    <cellStyle name="Normal 139 3 3" xfId="34435"/>
    <cellStyle name="Normal 139 3 3 2" xfId="34436"/>
    <cellStyle name="Normal 139 3 4" xfId="34437"/>
    <cellStyle name="Normal 139 3 5" xfId="34438"/>
    <cellStyle name="Normal 139 4" xfId="34439"/>
    <cellStyle name="Normal 139 4 2" xfId="34440"/>
    <cellStyle name="Normal 139 4 2 2" xfId="34441"/>
    <cellStyle name="Normal 139 4 2 2 2" xfId="34442"/>
    <cellStyle name="Normal 139 4 2 3" xfId="34443"/>
    <cellStyle name="Normal 139 4 3" xfId="34444"/>
    <cellStyle name="Normal 139 4 3 2" xfId="34445"/>
    <cellStyle name="Normal 139 4 4" xfId="34446"/>
    <cellStyle name="Normal 139 5" xfId="34447"/>
    <cellStyle name="Normal 139 5 2" xfId="34448"/>
    <cellStyle name="Normal 139 5 2 2" xfId="34449"/>
    <cellStyle name="Normal 139 5 2 2 2" xfId="34450"/>
    <cellStyle name="Normal 139 5 2 3" xfId="34451"/>
    <cellStyle name="Normal 139 5 3" xfId="34452"/>
    <cellStyle name="Normal 139 5 3 2" xfId="34453"/>
    <cellStyle name="Normal 139 5 4" xfId="34454"/>
    <cellStyle name="Normal 139 6" xfId="34455"/>
    <cellStyle name="Normal 139 6 2" xfId="34456"/>
    <cellStyle name="Normal 139 6 2 2" xfId="34457"/>
    <cellStyle name="Normal 139 6 3" xfId="34458"/>
    <cellStyle name="Normal 139 7" xfId="34459"/>
    <cellStyle name="Normal 139 7 2" xfId="34460"/>
    <cellStyle name="Normal 139 8" xfId="34461"/>
    <cellStyle name="Normal 139 8 2" xfId="34462"/>
    <cellStyle name="Normal 139 9" xfId="34463"/>
    <cellStyle name="Normal 14" xfId="34464"/>
    <cellStyle name="Normal 14 2" xfId="34465"/>
    <cellStyle name="Normal 14 2 2" xfId="34466"/>
    <cellStyle name="Normal 14 2_Sheet1" xfId="34467"/>
    <cellStyle name="Normal 14 3" xfId="34468"/>
    <cellStyle name="Normal 14 4" xfId="34469"/>
    <cellStyle name="Normal 14 5" xfId="34470"/>
    <cellStyle name="Normal 14 6" xfId="34471"/>
    <cellStyle name="Normal 14 7" xfId="34472"/>
    <cellStyle name="Normal 14 8" xfId="34473"/>
    <cellStyle name="Normal 14 9" xfId="34474"/>
    <cellStyle name="Normal 14_Sheet1" xfId="34475"/>
    <cellStyle name="Normal 140" xfId="34476"/>
    <cellStyle name="Normal 140 10" xfId="34477"/>
    <cellStyle name="Normal 140 2" xfId="34478"/>
    <cellStyle name="Normal 140 2 2" xfId="34479"/>
    <cellStyle name="Normal 140 2 2 2" xfId="34480"/>
    <cellStyle name="Normal 140 2 2 2 2" xfId="34481"/>
    <cellStyle name="Normal 140 2 2 3" xfId="34482"/>
    <cellStyle name="Normal 140 2 3" xfId="34483"/>
    <cellStyle name="Normal 140 2 3 2" xfId="34484"/>
    <cellStyle name="Normal 140 2 4" xfId="34485"/>
    <cellStyle name="Normal 140 2 5" xfId="34486"/>
    <cellStyle name="Normal 140 3" xfId="34487"/>
    <cellStyle name="Normal 140 3 2" xfId="34488"/>
    <cellStyle name="Normal 140 3 2 2" xfId="34489"/>
    <cellStyle name="Normal 140 3 2 2 2" xfId="34490"/>
    <cellStyle name="Normal 140 3 2 3" xfId="34491"/>
    <cellStyle name="Normal 140 3 3" xfId="34492"/>
    <cellStyle name="Normal 140 3 3 2" xfId="34493"/>
    <cellStyle name="Normal 140 3 4" xfId="34494"/>
    <cellStyle name="Normal 140 3 5" xfId="34495"/>
    <cellStyle name="Normal 140 4" xfId="34496"/>
    <cellStyle name="Normal 140 4 2" xfId="34497"/>
    <cellStyle name="Normal 140 4 2 2" xfId="34498"/>
    <cellStyle name="Normal 140 4 2 2 2" xfId="34499"/>
    <cellStyle name="Normal 140 4 2 3" xfId="34500"/>
    <cellStyle name="Normal 140 4 3" xfId="34501"/>
    <cellStyle name="Normal 140 4 3 2" xfId="34502"/>
    <cellStyle name="Normal 140 4 4" xfId="34503"/>
    <cellStyle name="Normal 140 5" xfId="34504"/>
    <cellStyle name="Normal 140 5 2" xfId="34505"/>
    <cellStyle name="Normal 140 5 2 2" xfId="34506"/>
    <cellStyle name="Normal 140 5 2 2 2" xfId="34507"/>
    <cellStyle name="Normal 140 5 2 3" xfId="34508"/>
    <cellStyle name="Normal 140 5 3" xfId="34509"/>
    <cellStyle name="Normal 140 5 3 2" xfId="34510"/>
    <cellStyle name="Normal 140 5 4" xfId="34511"/>
    <cellStyle name="Normal 140 6" xfId="34512"/>
    <cellStyle name="Normal 140 6 2" xfId="34513"/>
    <cellStyle name="Normal 140 6 2 2" xfId="34514"/>
    <cellStyle name="Normal 140 6 3" xfId="34515"/>
    <cellStyle name="Normal 140 7" xfId="34516"/>
    <cellStyle name="Normal 140 7 2" xfId="34517"/>
    <cellStyle name="Normal 140 8" xfId="34518"/>
    <cellStyle name="Normal 140 9" xfId="34519"/>
    <cellStyle name="Normal 141" xfId="34520"/>
    <cellStyle name="Normal 141 10" xfId="34521"/>
    <cellStyle name="Normal 141 2" xfId="34522"/>
    <cellStyle name="Normal 141 2 2" xfId="34523"/>
    <cellStyle name="Normal 141 2 2 2" xfId="34524"/>
    <cellStyle name="Normal 141 2 2 2 2" xfId="34525"/>
    <cellStyle name="Normal 141 2 2 3" xfId="34526"/>
    <cellStyle name="Normal 141 2 2 4" xfId="34527"/>
    <cellStyle name="Normal 141 2 3" xfId="34528"/>
    <cellStyle name="Normal 141 2 3 2" xfId="34529"/>
    <cellStyle name="Normal 141 2 3 3" xfId="34530"/>
    <cellStyle name="Normal 141 2 4" xfId="34531"/>
    <cellStyle name="Normal 141 2 5" xfId="34532"/>
    <cellStyle name="Normal 141 3" xfId="34533"/>
    <cellStyle name="Normal 141 3 2" xfId="34534"/>
    <cellStyle name="Normal 141 3 2 2" xfId="34535"/>
    <cellStyle name="Normal 141 3 2 2 2" xfId="34536"/>
    <cellStyle name="Normal 141 3 2 3" xfId="34537"/>
    <cellStyle name="Normal 141 3 3" xfId="34538"/>
    <cellStyle name="Normal 141 3 3 2" xfId="34539"/>
    <cellStyle name="Normal 141 3 4" xfId="34540"/>
    <cellStyle name="Normal 141 3 5" xfId="34541"/>
    <cellStyle name="Normal 141 4" xfId="34542"/>
    <cellStyle name="Normal 141 4 2" xfId="34543"/>
    <cellStyle name="Normal 141 4 2 2" xfId="34544"/>
    <cellStyle name="Normal 141 4 2 2 2" xfId="34545"/>
    <cellStyle name="Normal 141 4 2 3" xfId="34546"/>
    <cellStyle name="Normal 141 4 3" xfId="34547"/>
    <cellStyle name="Normal 141 4 3 2" xfId="34548"/>
    <cellStyle name="Normal 141 4 4" xfId="34549"/>
    <cellStyle name="Normal 141 4 4 2" xfId="34550"/>
    <cellStyle name="Normal 141 4 5" xfId="34551"/>
    <cellStyle name="Normal 141 5" xfId="34552"/>
    <cellStyle name="Normal 141 5 2" xfId="34553"/>
    <cellStyle name="Normal 141 5 2 2" xfId="34554"/>
    <cellStyle name="Normal 141 5 2 2 2" xfId="34555"/>
    <cellStyle name="Normal 141 5 2 3" xfId="34556"/>
    <cellStyle name="Normal 141 5 3" xfId="34557"/>
    <cellStyle name="Normal 141 5 3 2" xfId="34558"/>
    <cellStyle name="Normal 141 5 4" xfId="34559"/>
    <cellStyle name="Normal 141 6" xfId="34560"/>
    <cellStyle name="Normal 141 6 2" xfId="34561"/>
    <cellStyle name="Normal 141 6 2 2" xfId="34562"/>
    <cellStyle name="Normal 141 6 3" xfId="34563"/>
    <cellStyle name="Normal 141 7" xfId="34564"/>
    <cellStyle name="Normal 141 7 2" xfId="34565"/>
    <cellStyle name="Normal 141 8" xfId="34566"/>
    <cellStyle name="Normal 141 9" xfId="34567"/>
    <cellStyle name="Normal 142" xfId="34568"/>
    <cellStyle name="Normal 142 10" xfId="34569"/>
    <cellStyle name="Normal 142 2" xfId="34570"/>
    <cellStyle name="Normal 142 2 2" xfId="34571"/>
    <cellStyle name="Normal 142 2 2 2" xfId="34572"/>
    <cellStyle name="Normal 142 2 2 2 2" xfId="34573"/>
    <cellStyle name="Normal 142 2 2 3" xfId="34574"/>
    <cellStyle name="Normal 142 2 3" xfId="34575"/>
    <cellStyle name="Normal 142 2 3 2" xfId="34576"/>
    <cellStyle name="Normal 142 2 4" xfId="34577"/>
    <cellStyle name="Normal 142 2 5" xfId="34578"/>
    <cellStyle name="Normal 142 3" xfId="34579"/>
    <cellStyle name="Normal 142 3 2" xfId="34580"/>
    <cellStyle name="Normal 142 3 2 2" xfId="34581"/>
    <cellStyle name="Normal 142 3 2 2 2" xfId="34582"/>
    <cellStyle name="Normal 142 3 2 3" xfId="34583"/>
    <cellStyle name="Normal 142 3 3" xfId="34584"/>
    <cellStyle name="Normal 142 3 3 2" xfId="34585"/>
    <cellStyle name="Normal 142 3 4" xfId="34586"/>
    <cellStyle name="Normal 142 3 4 2" xfId="34587"/>
    <cellStyle name="Normal 142 3 5" xfId="34588"/>
    <cellStyle name="Normal 142 4" xfId="34589"/>
    <cellStyle name="Normal 142 4 2" xfId="34590"/>
    <cellStyle name="Normal 142 4 2 2" xfId="34591"/>
    <cellStyle name="Normal 142 4 2 2 2" xfId="34592"/>
    <cellStyle name="Normal 142 4 2 3" xfId="34593"/>
    <cellStyle name="Normal 142 4 3" xfId="34594"/>
    <cellStyle name="Normal 142 4 3 2" xfId="34595"/>
    <cellStyle name="Normal 142 4 4" xfId="34596"/>
    <cellStyle name="Normal 142 4 5" xfId="34597"/>
    <cellStyle name="Normal 142 5" xfId="34598"/>
    <cellStyle name="Normal 142 5 2" xfId="34599"/>
    <cellStyle name="Normal 142 5 2 2" xfId="34600"/>
    <cellStyle name="Normal 142 5 2 2 2" xfId="34601"/>
    <cellStyle name="Normal 142 5 2 3" xfId="34602"/>
    <cellStyle name="Normal 142 5 3" xfId="34603"/>
    <cellStyle name="Normal 142 5 3 2" xfId="34604"/>
    <cellStyle name="Normal 142 5 4" xfId="34605"/>
    <cellStyle name="Normal 142 6" xfId="34606"/>
    <cellStyle name="Normal 142 6 2" xfId="34607"/>
    <cellStyle name="Normal 142 6 2 2" xfId="34608"/>
    <cellStyle name="Normal 142 6 3" xfId="34609"/>
    <cellStyle name="Normal 142 7" xfId="34610"/>
    <cellStyle name="Normal 142 7 2" xfId="34611"/>
    <cellStyle name="Normal 142 8" xfId="34612"/>
    <cellStyle name="Normal 142 9" xfId="34613"/>
    <cellStyle name="Normal 143" xfId="34614"/>
    <cellStyle name="Normal 143 10" xfId="34615"/>
    <cellStyle name="Normal 143 11" xfId="34616"/>
    <cellStyle name="Normal 143 2" xfId="34617"/>
    <cellStyle name="Normal 143 2 2" xfId="34618"/>
    <cellStyle name="Normal 143 2 3" xfId="34619"/>
    <cellStyle name="Normal 143 2 4" xfId="34620"/>
    <cellStyle name="Normal 143 3" xfId="34621"/>
    <cellStyle name="Normal 143 3 2" xfId="34622"/>
    <cellStyle name="Normal 143 3 2 2" xfId="34623"/>
    <cellStyle name="Normal 143 3 2 2 2" xfId="34624"/>
    <cellStyle name="Normal 143 3 2 3" xfId="34625"/>
    <cellStyle name="Normal 143 3 3" xfId="34626"/>
    <cellStyle name="Normal 143 3 3 2" xfId="34627"/>
    <cellStyle name="Normal 143 3 4" xfId="34628"/>
    <cellStyle name="Normal 143 3 4 2" xfId="34629"/>
    <cellStyle name="Normal 143 3 5" xfId="34630"/>
    <cellStyle name="Normal 143 4" xfId="34631"/>
    <cellStyle name="Normal 143 4 2" xfId="34632"/>
    <cellStyle name="Normal 143 4 2 2" xfId="34633"/>
    <cellStyle name="Normal 143 4 2 2 2" xfId="34634"/>
    <cellStyle name="Normal 143 4 2 3" xfId="34635"/>
    <cellStyle name="Normal 143 4 3" xfId="34636"/>
    <cellStyle name="Normal 143 4 3 2" xfId="34637"/>
    <cellStyle name="Normal 143 4 4" xfId="34638"/>
    <cellStyle name="Normal 143 4 5" xfId="34639"/>
    <cellStyle name="Normal 143 5" xfId="34640"/>
    <cellStyle name="Normal 143 5 2" xfId="34641"/>
    <cellStyle name="Normal 143 5 2 2" xfId="34642"/>
    <cellStyle name="Normal 143 5 2 2 2" xfId="34643"/>
    <cellStyle name="Normal 143 5 2 3" xfId="34644"/>
    <cellStyle name="Normal 143 5 3" xfId="34645"/>
    <cellStyle name="Normal 143 5 3 2" xfId="34646"/>
    <cellStyle name="Normal 143 5 4" xfId="34647"/>
    <cellStyle name="Normal 143 6" xfId="34648"/>
    <cellStyle name="Normal 143 6 2" xfId="34649"/>
    <cellStyle name="Normal 143 6 2 2" xfId="34650"/>
    <cellStyle name="Normal 143 6 2 2 2" xfId="34651"/>
    <cellStyle name="Normal 143 6 2 3" xfId="34652"/>
    <cellStyle name="Normal 143 6 3" xfId="34653"/>
    <cellStyle name="Normal 143 6 3 2" xfId="34654"/>
    <cellStyle name="Normal 143 6 4" xfId="34655"/>
    <cellStyle name="Normal 143 7" xfId="34656"/>
    <cellStyle name="Normal 143 7 2" xfId="34657"/>
    <cellStyle name="Normal 143 7 2 2" xfId="34658"/>
    <cellStyle name="Normal 143 7 3" xfId="34659"/>
    <cellStyle name="Normal 143 8" xfId="34660"/>
    <cellStyle name="Normal 143 8 2" xfId="34661"/>
    <cellStyle name="Normal 143 9" xfId="34662"/>
    <cellStyle name="Normal 144" xfId="34663"/>
    <cellStyle name="Normal 144 10" xfId="34664"/>
    <cellStyle name="Normal 144 2" xfId="34665"/>
    <cellStyle name="Normal 144 2 2" xfId="34666"/>
    <cellStyle name="Normal 144 2 2 2" xfId="34667"/>
    <cellStyle name="Normal 144 2 2 2 2" xfId="34668"/>
    <cellStyle name="Normal 144 2 2 3" xfId="34669"/>
    <cellStyle name="Normal 144 2 3" xfId="34670"/>
    <cellStyle name="Normal 144 2 3 2" xfId="34671"/>
    <cellStyle name="Normal 144 2 4" xfId="34672"/>
    <cellStyle name="Normal 144 2 5" xfId="34673"/>
    <cellStyle name="Normal 144 3" xfId="34674"/>
    <cellStyle name="Normal 144 3 2" xfId="34675"/>
    <cellStyle name="Normal 144 3 2 2" xfId="34676"/>
    <cellStyle name="Normal 144 3 2 2 2" xfId="34677"/>
    <cellStyle name="Normal 144 3 2 3" xfId="34678"/>
    <cellStyle name="Normal 144 3 3" xfId="34679"/>
    <cellStyle name="Normal 144 3 3 2" xfId="34680"/>
    <cellStyle name="Normal 144 3 4" xfId="34681"/>
    <cellStyle name="Normal 144 3 4 2" xfId="34682"/>
    <cellStyle name="Normal 144 3 5" xfId="34683"/>
    <cellStyle name="Normal 144 4" xfId="34684"/>
    <cellStyle name="Normal 144 4 2" xfId="34685"/>
    <cellStyle name="Normal 144 4 2 2" xfId="34686"/>
    <cellStyle name="Normal 144 4 2 2 2" xfId="34687"/>
    <cellStyle name="Normal 144 4 2 3" xfId="34688"/>
    <cellStyle name="Normal 144 4 3" xfId="34689"/>
    <cellStyle name="Normal 144 4 3 2" xfId="34690"/>
    <cellStyle name="Normal 144 4 4" xfId="34691"/>
    <cellStyle name="Normal 144 4 5" xfId="34692"/>
    <cellStyle name="Normal 144 5" xfId="34693"/>
    <cellStyle name="Normal 144 5 2" xfId="34694"/>
    <cellStyle name="Normal 144 5 2 2" xfId="34695"/>
    <cellStyle name="Normal 144 5 2 2 2" xfId="34696"/>
    <cellStyle name="Normal 144 5 2 3" xfId="34697"/>
    <cellStyle name="Normal 144 5 3" xfId="34698"/>
    <cellStyle name="Normal 144 5 3 2" xfId="34699"/>
    <cellStyle name="Normal 144 5 4" xfId="34700"/>
    <cellStyle name="Normal 144 6" xfId="34701"/>
    <cellStyle name="Normal 144 6 2" xfId="34702"/>
    <cellStyle name="Normal 144 6 2 2" xfId="34703"/>
    <cellStyle name="Normal 144 6 3" xfId="34704"/>
    <cellStyle name="Normal 144 7" xfId="34705"/>
    <cellStyle name="Normal 144 7 2" xfId="34706"/>
    <cellStyle name="Normal 144 8" xfId="34707"/>
    <cellStyle name="Normal 144 9" xfId="34708"/>
    <cellStyle name="Normal 145" xfId="34709"/>
    <cellStyle name="Normal 145 2" xfId="34710"/>
    <cellStyle name="Normal 145 2 2" xfId="34711"/>
    <cellStyle name="Normal 145 3" xfId="34712"/>
    <cellStyle name="Normal 145 3 2" xfId="34713"/>
    <cellStyle name="Normal 145 4" xfId="34714"/>
    <cellStyle name="Normal 145 5" xfId="34715"/>
    <cellStyle name="Normal 145 6" xfId="34716"/>
    <cellStyle name="Normal 146" xfId="34717"/>
    <cellStyle name="Normal 146 2" xfId="34718"/>
    <cellStyle name="Normal 146 3" xfId="34719"/>
    <cellStyle name="Normal 146 3 2" xfId="34720"/>
    <cellStyle name="Normal 146 4" xfId="34721"/>
    <cellStyle name="Normal 147" xfId="34722"/>
    <cellStyle name="Normal 147 2" xfId="34723"/>
    <cellStyle name="Normal 147 3" xfId="34724"/>
    <cellStyle name="Normal 147 3 2" xfId="34725"/>
    <cellStyle name="Normal 147 4" xfId="34726"/>
    <cellStyle name="Normal 148" xfId="34727"/>
    <cellStyle name="Normal 148 2" xfId="34728"/>
    <cellStyle name="Normal 148 3" xfId="34729"/>
    <cellStyle name="Normal 148 3 2" xfId="34730"/>
    <cellStyle name="Normal 148 4" xfId="34731"/>
    <cellStyle name="Normal 149" xfId="34732"/>
    <cellStyle name="Normal 149 2" xfId="34733"/>
    <cellStyle name="Normal 149 2 2" xfId="34734"/>
    <cellStyle name="Normal 149 3" xfId="34735"/>
    <cellStyle name="Normal 149 4" xfId="34736"/>
    <cellStyle name="Normal 149 5" xfId="34737"/>
    <cellStyle name="Normal 15" xfId="34738"/>
    <cellStyle name="Normal 15 2" xfId="34739"/>
    <cellStyle name="Normal 15 2 2" xfId="34740"/>
    <cellStyle name="Normal 15 2 3" xfId="34741"/>
    <cellStyle name="Normal 15 2 4" xfId="34742"/>
    <cellStyle name="Normal 15 2 4 2" xfId="34743"/>
    <cellStyle name="Normal 15 2_Sheet1" xfId="34744"/>
    <cellStyle name="Normal 15 3" xfId="34745"/>
    <cellStyle name="Normal 15 4" xfId="34746"/>
    <cellStyle name="Normal 15 5" xfId="34747"/>
    <cellStyle name="Normal 15 5 2" xfId="34748"/>
    <cellStyle name="Normal 15 6" xfId="34749"/>
    <cellStyle name="Normal 15_Sheet1" xfId="34750"/>
    <cellStyle name="Normal 150" xfId="34751"/>
    <cellStyle name="Normal 150 10" xfId="34752"/>
    <cellStyle name="Normal 150 2" xfId="34753"/>
    <cellStyle name="Normal 150 2 2" xfId="34754"/>
    <cellStyle name="Normal 150 2 2 2" xfId="34755"/>
    <cellStyle name="Normal 150 2 2 2 2" xfId="34756"/>
    <cellStyle name="Normal 150 2 2 3" xfId="34757"/>
    <cellStyle name="Normal 150 2 3" xfId="34758"/>
    <cellStyle name="Normal 150 2 3 2" xfId="34759"/>
    <cellStyle name="Normal 150 2 4" xfId="34760"/>
    <cellStyle name="Normal 150 2 5" xfId="34761"/>
    <cellStyle name="Normal 150 3" xfId="34762"/>
    <cellStyle name="Normal 150 3 2" xfId="34763"/>
    <cellStyle name="Normal 150 3 2 2" xfId="34764"/>
    <cellStyle name="Normal 150 3 2 2 2" xfId="34765"/>
    <cellStyle name="Normal 150 3 2 3" xfId="34766"/>
    <cellStyle name="Normal 150 3 3" xfId="34767"/>
    <cellStyle name="Normal 150 3 3 2" xfId="34768"/>
    <cellStyle name="Normal 150 3 4" xfId="34769"/>
    <cellStyle name="Normal 150 3 5" xfId="34770"/>
    <cellStyle name="Normal 150 4" xfId="34771"/>
    <cellStyle name="Normal 150 4 2" xfId="34772"/>
    <cellStyle name="Normal 150 4 2 2" xfId="34773"/>
    <cellStyle name="Normal 150 4 2 2 2" xfId="34774"/>
    <cellStyle name="Normal 150 4 2 3" xfId="34775"/>
    <cellStyle name="Normal 150 4 3" xfId="34776"/>
    <cellStyle name="Normal 150 4 3 2" xfId="34777"/>
    <cellStyle name="Normal 150 4 4" xfId="34778"/>
    <cellStyle name="Normal 150 5" xfId="34779"/>
    <cellStyle name="Normal 150 5 2" xfId="34780"/>
    <cellStyle name="Normal 150 5 2 2" xfId="34781"/>
    <cellStyle name="Normal 150 5 2 2 2" xfId="34782"/>
    <cellStyle name="Normal 150 5 2 3" xfId="34783"/>
    <cellStyle name="Normal 150 5 3" xfId="34784"/>
    <cellStyle name="Normal 150 5 3 2" xfId="34785"/>
    <cellStyle name="Normal 150 5 4" xfId="34786"/>
    <cellStyle name="Normal 150 6" xfId="34787"/>
    <cellStyle name="Normal 150 6 2" xfId="34788"/>
    <cellStyle name="Normal 150 6 2 2" xfId="34789"/>
    <cellStyle name="Normal 150 6 3" xfId="34790"/>
    <cellStyle name="Normal 150 7" xfId="34791"/>
    <cellStyle name="Normal 150 7 2" xfId="34792"/>
    <cellStyle name="Normal 150 8" xfId="34793"/>
    <cellStyle name="Normal 150 9" xfId="34794"/>
    <cellStyle name="Normal 151" xfId="34795"/>
    <cellStyle name="Normal 151 2" xfId="34796"/>
    <cellStyle name="Normal 151 2 2" xfId="34797"/>
    <cellStyle name="Normal 151 2 3" xfId="34798"/>
    <cellStyle name="Normal 151 2 4" xfId="34799"/>
    <cellStyle name="Normal 151 3" xfId="34800"/>
    <cellStyle name="Normal 151 3 2" xfId="34801"/>
    <cellStyle name="Normal 151 3 2 2" xfId="34802"/>
    <cellStyle name="Normal 151 3 2 2 2" xfId="34803"/>
    <cellStyle name="Normal 151 3 2 3" xfId="34804"/>
    <cellStyle name="Normal 151 3 3" xfId="34805"/>
    <cellStyle name="Normal 151 3 3 2" xfId="34806"/>
    <cellStyle name="Normal 151 3 4" xfId="34807"/>
    <cellStyle name="Normal 151 3 5" xfId="34808"/>
    <cellStyle name="Normal 151 3 6" xfId="34809"/>
    <cellStyle name="Normal 151 4" xfId="34810"/>
    <cellStyle name="Normal 151 5" xfId="34811"/>
    <cellStyle name="Normal 151 5 2" xfId="34812"/>
    <cellStyle name="Normal 151 5 2 2" xfId="34813"/>
    <cellStyle name="Normal 151 5 3" xfId="34814"/>
    <cellStyle name="Normal 151 6" xfId="34815"/>
    <cellStyle name="Normal 151 6 2" xfId="34816"/>
    <cellStyle name="Normal 151 7" xfId="34817"/>
    <cellStyle name="Normal 151 8" xfId="34818"/>
    <cellStyle name="Normal 151 9" xfId="34819"/>
    <cellStyle name="Normal 152" xfId="34820"/>
    <cellStyle name="Normal 152 2" xfId="34821"/>
    <cellStyle name="Normal 152 2 2" xfId="34822"/>
    <cellStyle name="Normal 152 2 3" xfId="34823"/>
    <cellStyle name="Normal 152 2 4" xfId="34824"/>
    <cellStyle name="Normal 152 2 5" xfId="34825"/>
    <cellStyle name="Normal 152 3" xfId="34826"/>
    <cellStyle name="Normal 152 3 2" xfId="34827"/>
    <cellStyle name="Normal 152 3 2 2" xfId="34828"/>
    <cellStyle name="Normal 152 3 2 2 2" xfId="34829"/>
    <cellStyle name="Normal 152 3 2 3" xfId="34830"/>
    <cellStyle name="Normal 152 3 3" xfId="34831"/>
    <cellStyle name="Normal 152 3 3 2" xfId="34832"/>
    <cellStyle name="Normal 152 3 4" xfId="34833"/>
    <cellStyle name="Normal 152 3 5" xfId="34834"/>
    <cellStyle name="Normal 152 3 6" xfId="34835"/>
    <cellStyle name="Normal 152 4" xfId="34836"/>
    <cellStyle name="Normal 152 5" xfId="34837"/>
    <cellStyle name="Normal 152 5 2" xfId="34838"/>
    <cellStyle name="Normal 152 5 2 2" xfId="34839"/>
    <cellStyle name="Normal 152 5 3" xfId="34840"/>
    <cellStyle name="Normal 152 6" xfId="34841"/>
    <cellStyle name="Normal 152 6 2" xfId="34842"/>
    <cellStyle name="Normal 152 7" xfId="34843"/>
    <cellStyle name="Normal 152 8" xfId="34844"/>
    <cellStyle name="Normal 152 9" xfId="34845"/>
    <cellStyle name="Normal 153" xfId="34846"/>
    <cellStyle name="Normal 153 2" xfId="34847"/>
    <cellStyle name="Normal 153 3" xfId="34848"/>
    <cellStyle name="Normal 153 3 2" xfId="34849"/>
    <cellStyle name="Normal 153 4" xfId="34850"/>
    <cellStyle name="Normal 154" xfId="34851"/>
    <cellStyle name="Normal 154 2" xfId="34852"/>
    <cellStyle name="Normal 154 3" xfId="34853"/>
    <cellStyle name="Normal 154 4" xfId="34854"/>
    <cellStyle name="Normal 155" xfId="34855"/>
    <cellStyle name="Normal 155 2" xfId="34856"/>
    <cellStyle name="Normal 155 3" xfId="34857"/>
    <cellStyle name="Normal 155 4" xfId="34858"/>
    <cellStyle name="Normal 156" xfId="34859"/>
    <cellStyle name="Normal 156 2" xfId="34860"/>
    <cellStyle name="Normal 156 3" xfId="34861"/>
    <cellStyle name="Normal 156 4" xfId="34862"/>
    <cellStyle name="Normal 157" xfId="34863"/>
    <cellStyle name="Normal 157 2" xfId="34864"/>
    <cellStyle name="Normal 157 3" xfId="34865"/>
    <cellStyle name="Normal 157 4" xfId="34866"/>
    <cellStyle name="Normal 158" xfId="34867"/>
    <cellStyle name="Normal 158 2" xfId="34868"/>
    <cellStyle name="Normal 158 3" xfId="34869"/>
    <cellStyle name="Normal 159" xfId="34870"/>
    <cellStyle name="Normal 159 2" xfId="34871"/>
    <cellStyle name="Normal 159 3" xfId="34872"/>
    <cellStyle name="Normal 16" xfId="34873"/>
    <cellStyle name="Normal 16 2" xfId="34874"/>
    <cellStyle name="Normal 16 2 2" xfId="34875"/>
    <cellStyle name="Normal 16 2 3" xfId="34876"/>
    <cellStyle name="Normal 16 2 4" xfId="34877"/>
    <cellStyle name="Normal 16 2 4 2" xfId="34878"/>
    <cellStyle name="Normal 16 2_Sheet1" xfId="34879"/>
    <cellStyle name="Normal 16 3" xfId="34880"/>
    <cellStyle name="Normal 16 4" xfId="34881"/>
    <cellStyle name="Normal 16 5" xfId="34882"/>
    <cellStyle name="Normal 16 5 2" xfId="34883"/>
    <cellStyle name="Normal 16 6" xfId="34884"/>
    <cellStyle name="Normal 16_Sheet1" xfId="34885"/>
    <cellStyle name="Normal 160" xfId="34886"/>
    <cellStyle name="Normal 160 2" xfId="34887"/>
    <cellStyle name="Normal 160 3" xfId="34888"/>
    <cellStyle name="Normal 161" xfId="34889"/>
    <cellStyle name="Normal 161 2" xfId="34890"/>
    <cellStyle name="Normal 161 3" xfId="34891"/>
    <cellStyle name="Normal 162" xfId="34892"/>
    <cellStyle name="Normal 162 2" xfId="34893"/>
    <cellStyle name="Normal 162 3" xfId="34894"/>
    <cellStyle name="Normal 163" xfId="34895"/>
    <cellStyle name="Normal 163 2" xfId="34896"/>
    <cellStyle name="Normal 163 3" xfId="34897"/>
    <cellStyle name="Normal 164" xfId="34898"/>
    <cellStyle name="Normal 164 2" xfId="34899"/>
    <cellStyle name="Normal 164 3" xfId="34900"/>
    <cellStyle name="Normal 165" xfId="34901"/>
    <cellStyle name="Normal 165 10" xfId="34902"/>
    <cellStyle name="Normal 165 2" xfId="34903"/>
    <cellStyle name="Normal 165 2 2" xfId="34904"/>
    <cellStyle name="Normal 165 2 2 2" xfId="34905"/>
    <cellStyle name="Normal 165 2 2 2 2" xfId="34906"/>
    <cellStyle name="Normal 165 2 2 3" xfId="34907"/>
    <cellStyle name="Normal 165 2 3" xfId="34908"/>
    <cellStyle name="Normal 165 2 3 2" xfId="34909"/>
    <cellStyle name="Normal 165 2 4" xfId="34910"/>
    <cellStyle name="Normal 165 3" xfId="34911"/>
    <cellStyle name="Normal 165 3 2" xfId="34912"/>
    <cellStyle name="Normal 165 3 2 2" xfId="34913"/>
    <cellStyle name="Normal 165 3 2 2 2" xfId="34914"/>
    <cellStyle name="Normal 165 3 2 3" xfId="34915"/>
    <cellStyle name="Normal 165 3 3" xfId="34916"/>
    <cellStyle name="Normal 165 3 3 2" xfId="34917"/>
    <cellStyle name="Normal 165 3 4" xfId="34918"/>
    <cellStyle name="Normal 165 4" xfId="34919"/>
    <cellStyle name="Normal 165 4 2" xfId="34920"/>
    <cellStyle name="Normal 165 4 2 2" xfId="34921"/>
    <cellStyle name="Normal 165 4 2 2 2" xfId="34922"/>
    <cellStyle name="Normal 165 4 2 3" xfId="34923"/>
    <cellStyle name="Normal 165 4 3" xfId="34924"/>
    <cellStyle name="Normal 165 4 3 2" xfId="34925"/>
    <cellStyle name="Normal 165 4 4" xfId="34926"/>
    <cellStyle name="Normal 165 5" xfId="34927"/>
    <cellStyle name="Normal 165 5 2" xfId="34928"/>
    <cellStyle name="Normal 165 5 2 2" xfId="34929"/>
    <cellStyle name="Normal 165 5 2 2 2" xfId="34930"/>
    <cellStyle name="Normal 165 5 2 3" xfId="34931"/>
    <cellStyle name="Normal 165 5 3" xfId="34932"/>
    <cellStyle name="Normal 165 5 3 2" xfId="34933"/>
    <cellStyle name="Normal 165 5 4" xfId="34934"/>
    <cellStyle name="Normal 165 6" xfId="34935"/>
    <cellStyle name="Normal 165 6 2" xfId="34936"/>
    <cellStyle name="Normal 165 6 2 2" xfId="34937"/>
    <cellStyle name="Normal 165 6 3" xfId="34938"/>
    <cellStyle name="Normal 165 7" xfId="34939"/>
    <cellStyle name="Normal 165 7 2" xfId="34940"/>
    <cellStyle name="Normal 165 8" xfId="34941"/>
    <cellStyle name="Normal 165 9" xfId="34942"/>
    <cellStyle name="Normal 166" xfId="34943"/>
    <cellStyle name="Normal 166 10" xfId="34944"/>
    <cellStyle name="Normal 166 2" xfId="34945"/>
    <cellStyle name="Normal 166 2 2" xfId="34946"/>
    <cellStyle name="Normal 166 2 2 2" xfId="34947"/>
    <cellStyle name="Normal 166 2 2 2 2" xfId="34948"/>
    <cellStyle name="Normal 166 2 2 3" xfId="34949"/>
    <cellStyle name="Normal 166 2 3" xfId="34950"/>
    <cellStyle name="Normal 166 2 3 2" xfId="34951"/>
    <cellStyle name="Normal 166 2 4" xfId="34952"/>
    <cellStyle name="Normal 166 3" xfId="34953"/>
    <cellStyle name="Normal 166 3 2" xfId="34954"/>
    <cellStyle name="Normal 166 3 2 2" xfId="34955"/>
    <cellStyle name="Normal 166 3 2 2 2" xfId="34956"/>
    <cellStyle name="Normal 166 3 2 3" xfId="34957"/>
    <cellStyle name="Normal 166 3 3" xfId="34958"/>
    <cellStyle name="Normal 166 3 3 2" xfId="34959"/>
    <cellStyle name="Normal 166 3 4" xfId="34960"/>
    <cellStyle name="Normal 166 4" xfId="34961"/>
    <cellStyle name="Normal 166 4 2" xfId="34962"/>
    <cellStyle name="Normal 166 4 2 2" xfId="34963"/>
    <cellStyle name="Normal 166 4 2 2 2" xfId="34964"/>
    <cellStyle name="Normal 166 4 2 3" xfId="34965"/>
    <cellStyle name="Normal 166 4 3" xfId="34966"/>
    <cellStyle name="Normal 166 4 3 2" xfId="34967"/>
    <cellStyle name="Normal 166 4 4" xfId="34968"/>
    <cellStyle name="Normal 166 5" xfId="34969"/>
    <cellStyle name="Normal 166 5 2" xfId="34970"/>
    <cellStyle name="Normal 166 5 2 2" xfId="34971"/>
    <cellStyle name="Normal 166 5 2 2 2" xfId="34972"/>
    <cellStyle name="Normal 166 5 2 3" xfId="34973"/>
    <cellStyle name="Normal 166 5 3" xfId="34974"/>
    <cellStyle name="Normal 166 5 3 2" xfId="34975"/>
    <cellStyle name="Normal 166 5 4" xfId="34976"/>
    <cellStyle name="Normal 166 6" xfId="34977"/>
    <cellStyle name="Normal 166 6 2" xfId="34978"/>
    <cellStyle name="Normal 166 6 2 2" xfId="34979"/>
    <cellStyle name="Normal 166 6 3" xfId="34980"/>
    <cellStyle name="Normal 166 7" xfId="34981"/>
    <cellStyle name="Normal 166 7 2" xfId="34982"/>
    <cellStyle name="Normal 166 8" xfId="34983"/>
    <cellStyle name="Normal 166 9" xfId="34984"/>
    <cellStyle name="Normal 167" xfId="34985"/>
    <cellStyle name="Normal 167 10" xfId="34986"/>
    <cellStyle name="Normal 167 2" xfId="34987"/>
    <cellStyle name="Normal 167 2 2" xfId="34988"/>
    <cellStyle name="Normal 167 2 2 2" xfId="34989"/>
    <cellStyle name="Normal 167 2 2 2 2" xfId="34990"/>
    <cellStyle name="Normal 167 2 2 3" xfId="34991"/>
    <cellStyle name="Normal 167 2 3" xfId="34992"/>
    <cellStyle name="Normal 167 2 3 2" xfId="34993"/>
    <cellStyle name="Normal 167 2 4" xfId="34994"/>
    <cellStyle name="Normal 167 3" xfId="34995"/>
    <cellStyle name="Normal 167 3 2" xfId="34996"/>
    <cellStyle name="Normal 167 3 2 2" xfId="34997"/>
    <cellStyle name="Normal 167 3 2 2 2" xfId="34998"/>
    <cellStyle name="Normal 167 3 2 3" xfId="34999"/>
    <cellStyle name="Normal 167 3 3" xfId="35000"/>
    <cellStyle name="Normal 167 3 3 2" xfId="35001"/>
    <cellStyle name="Normal 167 3 4" xfId="35002"/>
    <cellStyle name="Normal 167 4" xfId="35003"/>
    <cellStyle name="Normal 167 4 2" xfId="35004"/>
    <cellStyle name="Normal 167 4 2 2" xfId="35005"/>
    <cellStyle name="Normal 167 4 2 2 2" xfId="35006"/>
    <cellStyle name="Normal 167 4 2 3" xfId="35007"/>
    <cellStyle name="Normal 167 4 3" xfId="35008"/>
    <cellStyle name="Normal 167 4 3 2" xfId="35009"/>
    <cellStyle name="Normal 167 4 4" xfId="35010"/>
    <cellStyle name="Normal 167 5" xfId="35011"/>
    <cellStyle name="Normal 167 5 2" xfId="35012"/>
    <cellStyle name="Normal 167 5 2 2" xfId="35013"/>
    <cellStyle name="Normal 167 5 2 2 2" xfId="35014"/>
    <cellStyle name="Normal 167 5 2 3" xfId="35015"/>
    <cellStyle name="Normal 167 5 3" xfId="35016"/>
    <cellStyle name="Normal 167 5 3 2" xfId="35017"/>
    <cellStyle name="Normal 167 5 4" xfId="35018"/>
    <cellStyle name="Normal 167 6" xfId="35019"/>
    <cellStyle name="Normal 167 6 2" xfId="35020"/>
    <cellStyle name="Normal 167 6 2 2" xfId="35021"/>
    <cellStyle name="Normal 167 6 3" xfId="35022"/>
    <cellStyle name="Normal 167 7" xfId="35023"/>
    <cellStyle name="Normal 167 7 2" xfId="35024"/>
    <cellStyle name="Normal 167 8" xfId="35025"/>
    <cellStyle name="Normal 167 9" xfId="35026"/>
    <cellStyle name="Normal 168" xfId="35027"/>
    <cellStyle name="Normal 168 2" xfId="35028"/>
    <cellStyle name="Normal 168 3" xfId="35029"/>
    <cellStyle name="Normal 169" xfId="35030"/>
    <cellStyle name="Normal 169 10" xfId="35031"/>
    <cellStyle name="Normal 169 2" xfId="35032"/>
    <cellStyle name="Normal 169 2 2" xfId="35033"/>
    <cellStyle name="Normal 169 2 2 2" xfId="35034"/>
    <cellStyle name="Normal 169 2 2 2 2" xfId="35035"/>
    <cellStyle name="Normal 169 2 2 3" xfId="35036"/>
    <cellStyle name="Normal 169 2 3" xfId="35037"/>
    <cellStyle name="Normal 169 2 3 2" xfId="35038"/>
    <cellStyle name="Normal 169 2 4" xfId="35039"/>
    <cellStyle name="Normal 169 3" xfId="35040"/>
    <cellStyle name="Normal 169 3 2" xfId="35041"/>
    <cellStyle name="Normal 169 3 2 2" xfId="35042"/>
    <cellStyle name="Normal 169 3 2 2 2" xfId="35043"/>
    <cellStyle name="Normal 169 3 2 3" xfId="35044"/>
    <cellStyle name="Normal 169 3 3" xfId="35045"/>
    <cellStyle name="Normal 169 3 3 2" xfId="35046"/>
    <cellStyle name="Normal 169 3 4" xfId="35047"/>
    <cellStyle name="Normal 169 4" xfId="35048"/>
    <cellStyle name="Normal 169 4 2" xfId="35049"/>
    <cellStyle name="Normal 169 4 2 2" xfId="35050"/>
    <cellStyle name="Normal 169 4 2 2 2" xfId="35051"/>
    <cellStyle name="Normal 169 4 2 3" xfId="35052"/>
    <cellStyle name="Normal 169 4 3" xfId="35053"/>
    <cellStyle name="Normal 169 4 3 2" xfId="35054"/>
    <cellStyle name="Normal 169 4 4" xfId="35055"/>
    <cellStyle name="Normal 169 5" xfId="35056"/>
    <cellStyle name="Normal 169 5 2" xfId="35057"/>
    <cellStyle name="Normal 169 5 2 2" xfId="35058"/>
    <cellStyle name="Normal 169 5 2 2 2" xfId="35059"/>
    <cellStyle name="Normal 169 5 2 3" xfId="35060"/>
    <cellStyle name="Normal 169 5 3" xfId="35061"/>
    <cellStyle name="Normal 169 5 3 2" xfId="35062"/>
    <cellStyle name="Normal 169 5 4" xfId="35063"/>
    <cellStyle name="Normal 169 6" xfId="35064"/>
    <cellStyle name="Normal 169 6 2" xfId="35065"/>
    <cellStyle name="Normal 169 6 2 2" xfId="35066"/>
    <cellStyle name="Normal 169 6 3" xfId="35067"/>
    <cellStyle name="Normal 169 7" xfId="35068"/>
    <cellStyle name="Normal 169 7 2" xfId="35069"/>
    <cellStyle name="Normal 169 8" xfId="35070"/>
    <cellStyle name="Normal 169 9" xfId="35071"/>
    <cellStyle name="Normal 17" xfId="35072"/>
    <cellStyle name="Normal 17 2" xfId="35073"/>
    <cellStyle name="Normal 17 2 2" xfId="35074"/>
    <cellStyle name="Normal 17 2_Sheet1" xfId="35075"/>
    <cellStyle name="Normal 17 3" xfId="35076"/>
    <cellStyle name="Normal 17 4" xfId="35077"/>
    <cellStyle name="Normal 17 5" xfId="35078"/>
    <cellStyle name="Normal 17 6" xfId="35079"/>
    <cellStyle name="Normal 17 7" xfId="35080"/>
    <cellStyle name="Normal 17 8" xfId="35081"/>
    <cellStyle name="Normal 17 9" xfId="35082"/>
    <cellStyle name="Normal 17_Sheet1" xfId="35083"/>
    <cellStyle name="Normal 170" xfId="35084"/>
    <cellStyle name="Normal 170 10" xfId="35085"/>
    <cellStyle name="Normal 170 2" xfId="35086"/>
    <cellStyle name="Normal 170 2 2" xfId="35087"/>
    <cellStyle name="Normal 170 2 2 2" xfId="35088"/>
    <cellStyle name="Normal 170 2 2 2 2" xfId="35089"/>
    <cellStyle name="Normal 170 2 2 3" xfId="35090"/>
    <cellStyle name="Normal 170 2 3" xfId="35091"/>
    <cellStyle name="Normal 170 2 3 2" xfId="35092"/>
    <cellStyle name="Normal 170 2 4" xfId="35093"/>
    <cellStyle name="Normal 170 3" xfId="35094"/>
    <cellStyle name="Normal 170 3 2" xfId="35095"/>
    <cellStyle name="Normal 170 3 2 2" xfId="35096"/>
    <cellStyle name="Normal 170 3 2 2 2" xfId="35097"/>
    <cellStyle name="Normal 170 3 2 3" xfId="35098"/>
    <cellStyle name="Normal 170 3 3" xfId="35099"/>
    <cellStyle name="Normal 170 3 3 2" xfId="35100"/>
    <cellStyle name="Normal 170 3 4" xfId="35101"/>
    <cellStyle name="Normal 170 4" xfId="35102"/>
    <cellStyle name="Normal 170 4 2" xfId="35103"/>
    <cellStyle name="Normal 170 4 2 2" xfId="35104"/>
    <cellStyle name="Normal 170 4 2 2 2" xfId="35105"/>
    <cellStyle name="Normal 170 4 2 3" xfId="35106"/>
    <cellStyle name="Normal 170 4 3" xfId="35107"/>
    <cellStyle name="Normal 170 4 3 2" xfId="35108"/>
    <cellStyle name="Normal 170 4 4" xfId="35109"/>
    <cellStyle name="Normal 170 5" xfId="35110"/>
    <cellStyle name="Normal 170 5 2" xfId="35111"/>
    <cellStyle name="Normal 170 5 2 2" xfId="35112"/>
    <cellStyle name="Normal 170 5 2 2 2" xfId="35113"/>
    <cellStyle name="Normal 170 5 2 3" xfId="35114"/>
    <cellStyle name="Normal 170 5 3" xfId="35115"/>
    <cellStyle name="Normal 170 5 3 2" xfId="35116"/>
    <cellStyle name="Normal 170 5 4" xfId="35117"/>
    <cellStyle name="Normal 170 6" xfId="35118"/>
    <cellStyle name="Normal 170 6 2" xfId="35119"/>
    <cellStyle name="Normal 170 6 2 2" xfId="35120"/>
    <cellStyle name="Normal 170 6 3" xfId="35121"/>
    <cellStyle name="Normal 170 7" xfId="35122"/>
    <cellStyle name="Normal 170 7 2" xfId="35123"/>
    <cellStyle name="Normal 170 8" xfId="35124"/>
    <cellStyle name="Normal 170 9" xfId="35125"/>
    <cellStyle name="Normal 171" xfId="35126"/>
    <cellStyle name="Normal 171 10" xfId="35127"/>
    <cellStyle name="Normal 171 2" xfId="35128"/>
    <cellStyle name="Normal 171 2 2" xfId="35129"/>
    <cellStyle name="Normal 171 2 2 2" xfId="35130"/>
    <cellStyle name="Normal 171 2 2 2 2" xfId="35131"/>
    <cellStyle name="Normal 171 2 2 3" xfId="35132"/>
    <cellStyle name="Normal 171 2 3" xfId="35133"/>
    <cellStyle name="Normal 171 2 3 2" xfId="35134"/>
    <cellStyle name="Normal 171 2 4" xfId="35135"/>
    <cellStyle name="Normal 171 3" xfId="35136"/>
    <cellStyle name="Normal 171 3 2" xfId="35137"/>
    <cellStyle name="Normal 171 3 2 2" xfId="35138"/>
    <cellStyle name="Normal 171 3 2 2 2" xfId="35139"/>
    <cellStyle name="Normal 171 3 2 3" xfId="35140"/>
    <cellStyle name="Normal 171 3 3" xfId="35141"/>
    <cellStyle name="Normal 171 3 3 2" xfId="35142"/>
    <cellStyle name="Normal 171 3 4" xfId="35143"/>
    <cellStyle name="Normal 171 4" xfId="35144"/>
    <cellStyle name="Normal 171 4 2" xfId="35145"/>
    <cellStyle name="Normal 171 4 2 2" xfId="35146"/>
    <cellStyle name="Normal 171 4 2 2 2" xfId="35147"/>
    <cellStyle name="Normal 171 4 2 3" xfId="35148"/>
    <cellStyle name="Normal 171 4 3" xfId="35149"/>
    <cellStyle name="Normal 171 4 3 2" xfId="35150"/>
    <cellStyle name="Normal 171 4 4" xfId="35151"/>
    <cellStyle name="Normal 171 5" xfId="35152"/>
    <cellStyle name="Normal 171 5 2" xfId="35153"/>
    <cellStyle name="Normal 171 5 2 2" xfId="35154"/>
    <cellStyle name="Normal 171 5 2 2 2" xfId="35155"/>
    <cellStyle name="Normal 171 5 2 3" xfId="35156"/>
    <cellStyle name="Normal 171 5 3" xfId="35157"/>
    <cellStyle name="Normal 171 5 3 2" xfId="35158"/>
    <cellStyle name="Normal 171 5 4" xfId="35159"/>
    <cellStyle name="Normal 171 6" xfId="35160"/>
    <cellStyle name="Normal 171 6 2" xfId="35161"/>
    <cellStyle name="Normal 171 6 2 2" xfId="35162"/>
    <cellStyle name="Normal 171 6 3" xfId="35163"/>
    <cellStyle name="Normal 171 7" xfId="35164"/>
    <cellStyle name="Normal 171 7 2" xfId="35165"/>
    <cellStyle name="Normal 171 8" xfId="35166"/>
    <cellStyle name="Normal 171 9" xfId="35167"/>
    <cellStyle name="Normal 172" xfId="35168"/>
    <cellStyle name="Normal 172 10" xfId="35169"/>
    <cellStyle name="Normal 172 2" xfId="35170"/>
    <cellStyle name="Normal 172 2 2" xfId="35171"/>
    <cellStyle name="Normal 172 2 2 2" xfId="35172"/>
    <cellStyle name="Normal 172 2 2 2 2" xfId="35173"/>
    <cellStyle name="Normal 172 2 2 3" xfId="35174"/>
    <cellStyle name="Normal 172 2 3" xfId="35175"/>
    <cellStyle name="Normal 172 2 3 2" xfId="35176"/>
    <cellStyle name="Normal 172 2 4" xfId="35177"/>
    <cellStyle name="Normal 172 3" xfId="35178"/>
    <cellStyle name="Normal 172 3 2" xfId="35179"/>
    <cellStyle name="Normal 172 3 2 2" xfId="35180"/>
    <cellStyle name="Normal 172 3 2 2 2" xfId="35181"/>
    <cellStyle name="Normal 172 3 2 3" xfId="35182"/>
    <cellStyle name="Normal 172 3 3" xfId="35183"/>
    <cellStyle name="Normal 172 3 3 2" xfId="35184"/>
    <cellStyle name="Normal 172 3 4" xfId="35185"/>
    <cellStyle name="Normal 172 4" xfId="35186"/>
    <cellStyle name="Normal 172 4 2" xfId="35187"/>
    <cellStyle name="Normal 172 4 2 2" xfId="35188"/>
    <cellStyle name="Normal 172 4 2 2 2" xfId="35189"/>
    <cellStyle name="Normal 172 4 2 3" xfId="35190"/>
    <cellStyle name="Normal 172 4 3" xfId="35191"/>
    <cellStyle name="Normal 172 4 3 2" xfId="35192"/>
    <cellStyle name="Normal 172 4 4" xfId="35193"/>
    <cellStyle name="Normal 172 5" xfId="35194"/>
    <cellStyle name="Normal 172 5 2" xfId="35195"/>
    <cellStyle name="Normal 172 5 2 2" xfId="35196"/>
    <cellStyle name="Normal 172 5 2 2 2" xfId="35197"/>
    <cellStyle name="Normal 172 5 2 3" xfId="35198"/>
    <cellStyle name="Normal 172 5 3" xfId="35199"/>
    <cellStyle name="Normal 172 5 3 2" xfId="35200"/>
    <cellStyle name="Normal 172 5 4" xfId="35201"/>
    <cellStyle name="Normal 172 6" xfId="35202"/>
    <cellStyle name="Normal 172 6 2" xfId="35203"/>
    <cellStyle name="Normal 172 6 2 2" xfId="35204"/>
    <cellStyle name="Normal 172 6 3" xfId="35205"/>
    <cellStyle name="Normal 172 7" xfId="35206"/>
    <cellStyle name="Normal 172 7 2" xfId="35207"/>
    <cellStyle name="Normal 172 8" xfId="35208"/>
    <cellStyle name="Normal 172 9" xfId="35209"/>
    <cellStyle name="Normal 173" xfId="35210"/>
    <cellStyle name="Normal 173 10" xfId="35211"/>
    <cellStyle name="Normal 173 2" xfId="35212"/>
    <cellStyle name="Normal 173 2 2" xfId="35213"/>
    <cellStyle name="Normal 173 2 2 2" xfId="35214"/>
    <cellStyle name="Normal 173 2 2 2 2" xfId="35215"/>
    <cellStyle name="Normal 173 2 2 3" xfId="35216"/>
    <cellStyle name="Normal 173 2 3" xfId="35217"/>
    <cellStyle name="Normal 173 2 3 2" xfId="35218"/>
    <cellStyle name="Normal 173 2 4" xfId="35219"/>
    <cellStyle name="Normal 173 3" xfId="35220"/>
    <cellStyle name="Normal 173 3 2" xfId="35221"/>
    <cellStyle name="Normal 173 3 2 2" xfId="35222"/>
    <cellStyle name="Normal 173 3 2 2 2" xfId="35223"/>
    <cellStyle name="Normal 173 3 2 3" xfId="35224"/>
    <cellStyle name="Normal 173 3 3" xfId="35225"/>
    <cellStyle name="Normal 173 3 3 2" xfId="35226"/>
    <cellStyle name="Normal 173 3 4" xfId="35227"/>
    <cellStyle name="Normal 173 4" xfId="35228"/>
    <cellStyle name="Normal 173 4 2" xfId="35229"/>
    <cellStyle name="Normal 173 4 2 2" xfId="35230"/>
    <cellStyle name="Normal 173 4 2 2 2" xfId="35231"/>
    <cellStyle name="Normal 173 4 2 3" xfId="35232"/>
    <cellStyle name="Normal 173 4 3" xfId="35233"/>
    <cellStyle name="Normal 173 4 3 2" xfId="35234"/>
    <cellStyle name="Normal 173 4 4" xfId="35235"/>
    <cellStyle name="Normal 173 5" xfId="35236"/>
    <cellStyle name="Normal 173 5 2" xfId="35237"/>
    <cellStyle name="Normal 173 5 2 2" xfId="35238"/>
    <cellStyle name="Normal 173 5 2 2 2" xfId="35239"/>
    <cellStyle name="Normal 173 5 2 3" xfId="35240"/>
    <cellStyle name="Normal 173 5 3" xfId="35241"/>
    <cellStyle name="Normal 173 5 3 2" xfId="35242"/>
    <cellStyle name="Normal 173 5 4" xfId="35243"/>
    <cellStyle name="Normal 173 6" xfId="35244"/>
    <cellStyle name="Normal 173 6 2" xfId="35245"/>
    <cellStyle name="Normal 173 6 2 2" xfId="35246"/>
    <cellStyle name="Normal 173 6 3" xfId="35247"/>
    <cellStyle name="Normal 173 7" xfId="35248"/>
    <cellStyle name="Normal 173 7 2" xfId="35249"/>
    <cellStyle name="Normal 173 8" xfId="35250"/>
    <cellStyle name="Normal 173 9" xfId="35251"/>
    <cellStyle name="Normal 174" xfId="35252"/>
    <cellStyle name="Normal 174 10" xfId="35253"/>
    <cellStyle name="Normal 174 2" xfId="35254"/>
    <cellStyle name="Normal 174 2 2" xfId="35255"/>
    <cellStyle name="Normal 174 2 2 2" xfId="35256"/>
    <cellStyle name="Normal 174 2 2 2 2" xfId="35257"/>
    <cellStyle name="Normal 174 2 2 3" xfId="35258"/>
    <cellStyle name="Normal 174 2 3" xfId="35259"/>
    <cellStyle name="Normal 174 2 3 2" xfId="35260"/>
    <cellStyle name="Normal 174 2 4" xfId="35261"/>
    <cellStyle name="Normal 174 3" xfId="35262"/>
    <cellStyle name="Normal 174 3 2" xfId="35263"/>
    <cellStyle name="Normal 174 3 2 2" xfId="35264"/>
    <cellStyle name="Normal 174 3 2 2 2" xfId="35265"/>
    <cellStyle name="Normal 174 3 2 3" xfId="35266"/>
    <cellStyle name="Normal 174 3 3" xfId="35267"/>
    <cellStyle name="Normal 174 3 3 2" xfId="35268"/>
    <cellStyle name="Normal 174 3 4" xfId="35269"/>
    <cellStyle name="Normal 174 4" xfId="35270"/>
    <cellStyle name="Normal 174 4 2" xfId="35271"/>
    <cellStyle name="Normal 174 4 2 2" xfId="35272"/>
    <cellStyle name="Normal 174 4 2 2 2" xfId="35273"/>
    <cellStyle name="Normal 174 4 2 3" xfId="35274"/>
    <cellStyle name="Normal 174 4 3" xfId="35275"/>
    <cellStyle name="Normal 174 4 3 2" xfId="35276"/>
    <cellStyle name="Normal 174 4 4" xfId="35277"/>
    <cellStyle name="Normal 174 5" xfId="35278"/>
    <cellStyle name="Normal 174 5 2" xfId="35279"/>
    <cellStyle name="Normal 174 5 2 2" xfId="35280"/>
    <cellStyle name="Normal 174 5 2 2 2" xfId="35281"/>
    <cellStyle name="Normal 174 5 2 3" xfId="35282"/>
    <cellStyle name="Normal 174 5 3" xfId="35283"/>
    <cellStyle name="Normal 174 5 3 2" xfId="35284"/>
    <cellStyle name="Normal 174 5 4" xfId="35285"/>
    <cellStyle name="Normal 174 6" xfId="35286"/>
    <cellStyle name="Normal 174 6 2" xfId="35287"/>
    <cellStyle name="Normal 174 6 2 2" xfId="35288"/>
    <cellStyle name="Normal 174 6 3" xfId="35289"/>
    <cellStyle name="Normal 174 7" xfId="35290"/>
    <cellStyle name="Normal 174 7 2" xfId="35291"/>
    <cellStyle name="Normal 174 8" xfId="35292"/>
    <cellStyle name="Normal 174 9" xfId="35293"/>
    <cellStyle name="Normal 175" xfId="35294"/>
    <cellStyle name="Normal 175 10" xfId="35295"/>
    <cellStyle name="Normal 175 2" xfId="35296"/>
    <cellStyle name="Normal 175 2 2" xfId="35297"/>
    <cellStyle name="Normal 175 2 2 2" xfId="35298"/>
    <cellStyle name="Normal 175 2 2 2 2" xfId="35299"/>
    <cellStyle name="Normal 175 2 2 3" xfId="35300"/>
    <cellStyle name="Normal 175 2 3" xfId="35301"/>
    <cellStyle name="Normal 175 2 3 2" xfId="35302"/>
    <cellStyle name="Normal 175 2 4" xfId="35303"/>
    <cellStyle name="Normal 175 3" xfId="35304"/>
    <cellStyle name="Normal 175 3 2" xfId="35305"/>
    <cellStyle name="Normal 175 3 2 2" xfId="35306"/>
    <cellStyle name="Normal 175 3 2 2 2" xfId="35307"/>
    <cellStyle name="Normal 175 3 2 3" xfId="35308"/>
    <cellStyle name="Normal 175 3 3" xfId="35309"/>
    <cellStyle name="Normal 175 3 3 2" xfId="35310"/>
    <cellStyle name="Normal 175 3 4" xfId="35311"/>
    <cellStyle name="Normal 175 4" xfId="35312"/>
    <cellStyle name="Normal 175 4 2" xfId="35313"/>
    <cellStyle name="Normal 175 4 2 2" xfId="35314"/>
    <cellStyle name="Normal 175 4 2 2 2" xfId="35315"/>
    <cellStyle name="Normal 175 4 2 3" xfId="35316"/>
    <cellStyle name="Normal 175 4 3" xfId="35317"/>
    <cellStyle name="Normal 175 4 3 2" xfId="35318"/>
    <cellStyle name="Normal 175 4 4" xfId="35319"/>
    <cellStyle name="Normal 175 5" xfId="35320"/>
    <cellStyle name="Normal 175 5 2" xfId="35321"/>
    <cellStyle name="Normal 175 5 2 2" xfId="35322"/>
    <cellStyle name="Normal 175 5 2 2 2" xfId="35323"/>
    <cellStyle name="Normal 175 5 2 3" xfId="35324"/>
    <cellStyle name="Normal 175 5 3" xfId="35325"/>
    <cellStyle name="Normal 175 5 3 2" xfId="35326"/>
    <cellStyle name="Normal 175 5 4" xfId="35327"/>
    <cellStyle name="Normal 175 6" xfId="35328"/>
    <cellStyle name="Normal 175 6 2" xfId="35329"/>
    <cellStyle name="Normal 175 6 2 2" xfId="35330"/>
    <cellStyle name="Normal 175 6 3" xfId="35331"/>
    <cellStyle name="Normal 175 7" xfId="35332"/>
    <cellStyle name="Normal 175 7 2" xfId="35333"/>
    <cellStyle name="Normal 175 8" xfId="35334"/>
    <cellStyle name="Normal 175 9" xfId="35335"/>
    <cellStyle name="Normal 176" xfId="35336"/>
    <cellStyle name="Normal 176 2" xfId="35337"/>
    <cellStyle name="Normal 176 3" xfId="35338"/>
    <cellStyle name="Normal 177" xfId="35339"/>
    <cellStyle name="Normal 177 2" xfId="35340"/>
    <cellStyle name="Normal 177 3" xfId="35341"/>
    <cellStyle name="Normal 178" xfId="35342"/>
    <cellStyle name="Normal 178 10" xfId="35343"/>
    <cellStyle name="Normal 178 2" xfId="35344"/>
    <cellStyle name="Normal 178 2 2" xfId="35345"/>
    <cellStyle name="Normal 178 2 2 2" xfId="35346"/>
    <cellStyle name="Normal 178 2 2 2 2" xfId="35347"/>
    <cellStyle name="Normal 178 2 2 3" xfId="35348"/>
    <cellStyle name="Normal 178 2 3" xfId="35349"/>
    <cellStyle name="Normal 178 2 3 2" xfId="35350"/>
    <cellStyle name="Normal 178 2 4" xfId="35351"/>
    <cellStyle name="Normal 178 3" xfId="35352"/>
    <cellStyle name="Normal 178 3 2" xfId="35353"/>
    <cellStyle name="Normal 178 3 2 2" xfId="35354"/>
    <cellStyle name="Normal 178 3 2 2 2" xfId="35355"/>
    <cellStyle name="Normal 178 3 2 3" xfId="35356"/>
    <cellStyle name="Normal 178 3 3" xfId="35357"/>
    <cellStyle name="Normal 178 3 3 2" xfId="35358"/>
    <cellStyle name="Normal 178 3 4" xfId="35359"/>
    <cellStyle name="Normal 178 4" xfId="35360"/>
    <cellStyle name="Normal 178 4 2" xfId="35361"/>
    <cellStyle name="Normal 178 4 2 2" xfId="35362"/>
    <cellStyle name="Normal 178 4 2 2 2" xfId="35363"/>
    <cellStyle name="Normal 178 4 2 3" xfId="35364"/>
    <cellStyle name="Normal 178 4 3" xfId="35365"/>
    <cellStyle name="Normal 178 4 3 2" xfId="35366"/>
    <cellStyle name="Normal 178 4 4" xfId="35367"/>
    <cellStyle name="Normal 178 5" xfId="35368"/>
    <cellStyle name="Normal 178 5 2" xfId="35369"/>
    <cellStyle name="Normal 178 5 2 2" xfId="35370"/>
    <cellStyle name="Normal 178 5 2 2 2" xfId="35371"/>
    <cellStyle name="Normal 178 5 2 3" xfId="35372"/>
    <cellStyle name="Normal 178 5 3" xfId="35373"/>
    <cellStyle name="Normal 178 5 3 2" xfId="35374"/>
    <cellStyle name="Normal 178 5 4" xfId="35375"/>
    <cellStyle name="Normal 178 6" xfId="35376"/>
    <cellStyle name="Normal 178 6 2" xfId="35377"/>
    <cellStyle name="Normal 178 6 2 2" xfId="35378"/>
    <cellStyle name="Normal 178 6 3" xfId="35379"/>
    <cellStyle name="Normal 178 7" xfId="35380"/>
    <cellStyle name="Normal 178 7 2" xfId="35381"/>
    <cellStyle name="Normal 178 8" xfId="35382"/>
    <cellStyle name="Normal 178 9" xfId="35383"/>
    <cellStyle name="Normal 179" xfId="35384"/>
    <cellStyle name="Normal 179 10" xfId="35385"/>
    <cellStyle name="Normal 179 2" xfId="35386"/>
    <cellStyle name="Normal 179 2 2" xfId="35387"/>
    <cellStyle name="Normal 179 2 2 2" xfId="35388"/>
    <cellStyle name="Normal 179 2 2 2 2" xfId="35389"/>
    <cellStyle name="Normal 179 2 2 3" xfId="35390"/>
    <cellStyle name="Normal 179 2 3" xfId="35391"/>
    <cellStyle name="Normal 179 2 3 2" xfId="35392"/>
    <cellStyle name="Normal 179 2 4" xfId="35393"/>
    <cellStyle name="Normal 179 3" xfId="35394"/>
    <cellStyle name="Normal 179 3 2" xfId="35395"/>
    <cellStyle name="Normal 179 3 2 2" xfId="35396"/>
    <cellStyle name="Normal 179 3 2 2 2" xfId="35397"/>
    <cellStyle name="Normal 179 3 2 3" xfId="35398"/>
    <cellStyle name="Normal 179 3 3" xfId="35399"/>
    <cellStyle name="Normal 179 3 3 2" xfId="35400"/>
    <cellStyle name="Normal 179 3 4" xfId="35401"/>
    <cellStyle name="Normal 179 4" xfId="35402"/>
    <cellStyle name="Normal 179 4 2" xfId="35403"/>
    <cellStyle name="Normal 179 4 2 2" xfId="35404"/>
    <cellStyle name="Normal 179 4 2 2 2" xfId="35405"/>
    <cellStyle name="Normal 179 4 2 3" xfId="35406"/>
    <cellStyle name="Normal 179 4 3" xfId="35407"/>
    <cellStyle name="Normal 179 4 3 2" xfId="35408"/>
    <cellStyle name="Normal 179 4 4" xfId="35409"/>
    <cellStyle name="Normal 179 5" xfId="35410"/>
    <cellStyle name="Normal 179 5 2" xfId="35411"/>
    <cellStyle name="Normal 179 5 2 2" xfId="35412"/>
    <cellStyle name="Normal 179 5 2 2 2" xfId="35413"/>
    <cellStyle name="Normal 179 5 2 3" xfId="35414"/>
    <cellStyle name="Normal 179 5 3" xfId="35415"/>
    <cellStyle name="Normal 179 5 3 2" xfId="35416"/>
    <cellStyle name="Normal 179 5 4" xfId="35417"/>
    <cellStyle name="Normal 179 6" xfId="35418"/>
    <cellStyle name="Normal 179 6 2" xfId="35419"/>
    <cellStyle name="Normal 179 6 2 2" xfId="35420"/>
    <cellStyle name="Normal 179 6 3" xfId="35421"/>
    <cellStyle name="Normal 179 7" xfId="35422"/>
    <cellStyle name="Normal 179 7 2" xfId="35423"/>
    <cellStyle name="Normal 179 8" xfId="35424"/>
    <cellStyle name="Normal 179 9" xfId="35425"/>
    <cellStyle name="Normal 18" xfId="35426"/>
    <cellStyle name="Normal 18 2" xfId="35427"/>
    <cellStyle name="Normal 18 2 2" xfId="35428"/>
    <cellStyle name="Normal 18 2_Sheet1" xfId="35429"/>
    <cellStyle name="Normal 18 3" xfId="35430"/>
    <cellStyle name="Normal 18 4" xfId="35431"/>
    <cellStyle name="Normal 18 5" xfId="35432"/>
    <cellStyle name="Normal 18 6" xfId="35433"/>
    <cellStyle name="Normal 18 7" xfId="35434"/>
    <cellStyle name="Normal 18 8" xfId="35435"/>
    <cellStyle name="Normal 18 9" xfId="35436"/>
    <cellStyle name="Normal 18_Sheet1" xfId="35437"/>
    <cellStyle name="Normal 180" xfId="35438"/>
    <cellStyle name="Normal 180 10" xfId="35439"/>
    <cellStyle name="Normal 180 2" xfId="35440"/>
    <cellStyle name="Normal 180 2 2" xfId="35441"/>
    <cellStyle name="Normal 180 2 2 2" xfId="35442"/>
    <cellStyle name="Normal 180 2 2 2 2" xfId="35443"/>
    <cellStyle name="Normal 180 2 2 3" xfId="35444"/>
    <cellStyle name="Normal 180 2 3" xfId="35445"/>
    <cellStyle name="Normal 180 2 3 2" xfId="35446"/>
    <cellStyle name="Normal 180 2 4" xfId="35447"/>
    <cellStyle name="Normal 180 3" xfId="35448"/>
    <cellStyle name="Normal 180 3 2" xfId="35449"/>
    <cellStyle name="Normal 180 3 2 2" xfId="35450"/>
    <cellStyle name="Normal 180 3 2 2 2" xfId="35451"/>
    <cellStyle name="Normal 180 3 2 3" xfId="35452"/>
    <cellStyle name="Normal 180 3 3" xfId="35453"/>
    <cellStyle name="Normal 180 3 3 2" xfId="35454"/>
    <cellStyle name="Normal 180 3 4" xfId="35455"/>
    <cellStyle name="Normal 180 4" xfId="35456"/>
    <cellStyle name="Normal 180 4 2" xfId="35457"/>
    <cellStyle name="Normal 180 4 2 2" xfId="35458"/>
    <cellStyle name="Normal 180 4 2 2 2" xfId="35459"/>
    <cellStyle name="Normal 180 4 2 3" xfId="35460"/>
    <cellStyle name="Normal 180 4 3" xfId="35461"/>
    <cellStyle name="Normal 180 4 3 2" xfId="35462"/>
    <cellStyle name="Normal 180 4 4" xfId="35463"/>
    <cellStyle name="Normal 180 5" xfId="35464"/>
    <cellStyle name="Normal 180 5 2" xfId="35465"/>
    <cellStyle name="Normal 180 5 2 2" xfId="35466"/>
    <cellStyle name="Normal 180 5 2 2 2" xfId="35467"/>
    <cellStyle name="Normal 180 5 2 3" xfId="35468"/>
    <cellStyle name="Normal 180 5 3" xfId="35469"/>
    <cellStyle name="Normal 180 5 3 2" xfId="35470"/>
    <cellStyle name="Normal 180 5 4" xfId="35471"/>
    <cellStyle name="Normal 180 6" xfId="35472"/>
    <cellStyle name="Normal 180 6 2" xfId="35473"/>
    <cellStyle name="Normal 180 6 2 2" xfId="35474"/>
    <cellStyle name="Normal 180 6 3" xfId="35475"/>
    <cellStyle name="Normal 180 7" xfId="35476"/>
    <cellStyle name="Normal 180 7 2" xfId="35477"/>
    <cellStyle name="Normal 180 8" xfId="35478"/>
    <cellStyle name="Normal 180 9" xfId="35479"/>
    <cellStyle name="Normal 181" xfId="35480"/>
    <cellStyle name="Normal 181 10" xfId="35481"/>
    <cellStyle name="Normal 181 2" xfId="35482"/>
    <cellStyle name="Normal 181 2 2" xfId="35483"/>
    <cellStyle name="Normal 181 2 2 2" xfId="35484"/>
    <cellStyle name="Normal 181 2 2 2 2" xfId="35485"/>
    <cellStyle name="Normal 181 2 2 3" xfId="35486"/>
    <cellStyle name="Normal 181 2 3" xfId="35487"/>
    <cellStyle name="Normal 181 2 3 2" xfId="35488"/>
    <cellStyle name="Normal 181 2 4" xfId="35489"/>
    <cellStyle name="Normal 181 3" xfId="35490"/>
    <cellStyle name="Normal 181 3 2" xfId="35491"/>
    <cellStyle name="Normal 181 3 2 2" xfId="35492"/>
    <cellStyle name="Normal 181 3 2 2 2" xfId="35493"/>
    <cellStyle name="Normal 181 3 2 3" xfId="35494"/>
    <cellStyle name="Normal 181 3 3" xfId="35495"/>
    <cellStyle name="Normal 181 3 3 2" xfId="35496"/>
    <cellStyle name="Normal 181 3 4" xfId="35497"/>
    <cellStyle name="Normal 181 4" xfId="35498"/>
    <cellStyle name="Normal 181 4 2" xfId="35499"/>
    <cellStyle name="Normal 181 4 2 2" xfId="35500"/>
    <cellStyle name="Normal 181 4 2 2 2" xfId="35501"/>
    <cellStyle name="Normal 181 4 2 3" xfId="35502"/>
    <cellStyle name="Normal 181 4 3" xfId="35503"/>
    <cellStyle name="Normal 181 4 3 2" xfId="35504"/>
    <cellStyle name="Normal 181 4 4" xfId="35505"/>
    <cellStyle name="Normal 181 5" xfId="35506"/>
    <cellStyle name="Normal 181 5 2" xfId="35507"/>
    <cellStyle name="Normal 181 5 2 2" xfId="35508"/>
    <cellStyle name="Normal 181 5 2 2 2" xfId="35509"/>
    <cellStyle name="Normal 181 5 2 3" xfId="35510"/>
    <cellStyle name="Normal 181 5 3" xfId="35511"/>
    <cellStyle name="Normal 181 5 3 2" xfId="35512"/>
    <cellStyle name="Normal 181 5 4" xfId="35513"/>
    <cellStyle name="Normal 181 6" xfId="35514"/>
    <cellStyle name="Normal 181 6 2" xfId="35515"/>
    <cellStyle name="Normal 181 6 2 2" xfId="35516"/>
    <cellStyle name="Normal 181 6 3" xfId="35517"/>
    <cellStyle name="Normal 181 7" xfId="35518"/>
    <cellStyle name="Normal 181 7 2" xfId="35519"/>
    <cellStyle name="Normal 181 8" xfId="35520"/>
    <cellStyle name="Normal 181 9" xfId="35521"/>
    <cellStyle name="Normal 182" xfId="35522"/>
    <cellStyle name="Normal 182 10" xfId="35523"/>
    <cellStyle name="Normal 182 2" xfId="35524"/>
    <cellStyle name="Normal 182 2 2" xfId="35525"/>
    <cellStyle name="Normal 182 2 2 2" xfId="35526"/>
    <cellStyle name="Normal 182 2 2 2 2" xfId="35527"/>
    <cellStyle name="Normal 182 2 2 3" xfId="35528"/>
    <cellStyle name="Normal 182 2 3" xfId="35529"/>
    <cellStyle name="Normal 182 2 3 2" xfId="35530"/>
    <cellStyle name="Normal 182 2 4" xfId="35531"/>
    <cellStyle name="Normal 182 3" xfId="35532"/>
    <cellStyle name="Normal 182 3 2" xfId="35533"/>
    <cellStyle name="Normal 182 3 2 2" xfId="35534"/>
    <cellStyle name="Normal 182 3 2 2 2" xfId="35535"/>
    <cellStyle name="Normal 182 3 2 3" xfId="35536"/>
    <cellStyle name="Normal 182 3 3" xfId="35537"/>
    <cellStyle name="Normal 182 3 3 2" xfId="35538"/>
    <cellStyle name="Normal 182 3 4" xfId="35539"/>
    <cellStyle name="Normal 182 4" xfId="35540"/>
    <cellStyle name="Normal 182 4 2" xfId="35541"/>
    <cellStyle name="Normal 182 4 2 2" xfId="35542"/>
    <cellStyle name="Normal 182 4 2 2 2" xfId="35543"/>
    <cellStyle name="Normal 182 4 2 3" xfId="35544"/>
    <cellStyle name="Normal 182 4 3" xfId="35545"/>
    <cellStyle name="Normal 182 4 3 2" xfId="35546"/>
    <cellStyle name="Normal 182 4 4" xfId="35547"/>
    <cellStyle name="Normal 182 5" xfId="35548"/>
    <cellStyle name="Normal 182 5 2" xfId="35549"/>
    <cellStyle name="Normal 182 5 2 2" xfId="35550"/>
    <cellStyle name="Normal 182 5 2 2 2" xfId="35551"/>
    <cellStyle name="Normal 182 5 2 3" xfId="35552"/>
    <cellStyle name="Normal 182 5 3" xfId="35553"/>
    <cellStyle name="Normal 182 5 3 2" xfId="35554"/>
    <cellStyle name="Normal 182 5 4" xfId="35555"/>
    <cellStyle name="Normal 182 6" xfId="35556"/>
    <cellStyle name="Normal 182 6 2" xfId="35557"/>
    <cellStyle name="Normal 182 6 2 2" xfId="35558"/>
    <cellStyle name="Normal 182 6 3" xfId="35559"/>
    <cellStyle name="Normal 182 7" xfId="35560"/>
    <cellStyle name="Normal 182 7 2" xfId="35561"/>
    <cellStyle name="Normal 182 8" xfId="35562"/>
    <cellStyle name="Normal 182 9" xfId="35563"/>
    <cellStyle name="Normal 183" xfId="35564"/>
    <cellStyle name="Normal 183 10" xfId="35565"/>
    <cellStyle name="Normal 183 2" xfId="35566"/>
    <cellStyle name="Normal 183 2 2" xfId="35567"/>
    <cellStyle name="Normal 183 2 2 2" xfId="35568"/>
    <cellStyle name="Normal 183 2 2 2 2" xfId="35569"/>
    <cellStyle name="Normal 183 2 2 3" xfId="35570"/>
    <cellStyle name="Normal 183 2 3" xfId="35571"/>
    <cellStyle name="Normal 183 2 3 2" xfId="35572"/>
    <cellStyle name="Normal 183 2 4" xfId="35573"/>
    <cellStyle name="Normal 183 3" xfId="35574"/>
    <cellStyle name="Normal 183 3 2" xfId="35575"/>
    <cellStyle name="Normal 183 3 2 2" xfId="35576"/>
    <cellStyle name="Normal 183 3 2 2 2" xfId="35577"/>
    <cellStyle name="Normal 183 3 2 3" xfId="35578"/>
    <cellStyle name="Normal 183 3 3" xfId="35579"/>
    <cellStyle name="Normal 183 3 3 2" xfId="35580"/>
    <cellStyle name="Normal 183 3 4" xfId="35581"/>
    <cellStyle name="Normal 183 4" xfId="35582"/>
    <cellStyle name="Normal 183 4 2" xfId="35583"/>
    <cellStyle name="Normal 183 4 2 2" xfId="35584"/>
    <cellStyle name="Normal 183 4 2 2 2" xfId="35585"/>
    <cellStyle name="Normal 183 4 2 3" xfId="35586"/>
    <cellStyle name="Normal 183 4 3" xfId="35587"/>
    <cellStyle name="Normal 183 4 3 2" xfId="35588"/>
    <cellStyle name="Normal 183 4 4" xfId="35589"/>
    <cellStyle name="Normal 183 5" xfId="35590"/>
    <cellStyle name="Normal 183 5 2" xfId="35591"/>
    <cellStyle name="Normal 183 5 2 2" xfId="35592"/>
    <cellStyle name="Normal 183 5 2 2 2" xfId="35593"/>
    <cellStyle name="Normal 183 5 2 3" xfId="35594"/>
    <cellStyle name="Normal 183 5 3" xfId="35595"/>
    <cellStyle name="Normal 183 5 3 2" xfId="35596"/>
    <cellStyle name="Normal 183 5 4" xfId="35597"/>
    <cellStyle name="Normal 183 6" xfId="35598"/>
    <cellStyle name="Normal 183 6 2" xfId="35599"/>
    <cellStyle name="Normal 183 6 2 2" xfId="35600"/>
    <cellStyle name="Normal 183 6 3" xfId="35601"/>
    <cellStyle name="Normal 183 7" xfId="35602"/>
    <cellStyle name="Normal 183 7 2" xfId="35603"/>
    <cellStyle name="Normal 183 8" xfId="35604"/>
    <cellStyle name="Normal 183 9" xfId="35605"/>
    <cellStyle name="Normal 184" xfId="35606"/>
    <cellStyle name="Normal 184 10" xfId="35607"/>
    <cellStyle name="Normal 184 2" xfId="35608"/>
    <cellStyle name="Normal 184 2 2" xfId="35609"/>
    <cellStyle name="Normal 184 2 2 2" xfId="35610"/>
    <cellStyle name="Normal 184 2 2 2 2" xfId="35611"/>
    <cellStyle name="Normal 184 2 2 3" xfId="35612"/>
    <cellStyle name="Normal 184 2 3" xfId="35613"/>
    <cellStyle name="Normal 184 2 3 2" xfId="35614"/>
    <cellStyle name="Normal 184 2 4" xfId="35615"/>
    <cellStyle name="Normal 184 3" xfId="35616"/>
    <cellStyle name="Normal 184 3 2" xfId="35617"/>
    <cellStyle name="Normal 184 3 2 2" xfId="35618"/>
    <cellStyle name="Normal 184 3 2 2 2" xfId="35619"/>
    <cellStyle name="Normal 184 3 2 3" xfId="35620"/>
    <cellStyle name="Normal 184 3 3" xfId="35621"/>
    <cellStyle name="Normal 184 3 3 2" xfId="35622"/>
    <cellStyle name="Normal 184 3 4" xfId="35623"/>
    <cellStyle name="Normal 184 4" xfId="35624"/>
    <cellStyle name="Normal 184 4 2" xfId="35625"/>
    <cellStyle name="Normal 184 4 2 2" xfId="35626"/>
    <cellStyle name="Normal 184 4 2 2 2" xfId="35627"/>
    <cellStyle name="Normal 184 4 2 3" xfId="35628"/>
    <cellStyle name="Normal 184 4 3" xfId="35629"/>
    <cellStyle name="Normal 184 4 3 2" xfId="35630"/>
    <cellStyle name="Normal 184 4 4" xfId="35631"/>
    <cellStyle name="Normal 184 5" xfId="35632"/>
    <cellStyle name="Normal 184 5 2" xfId="35633"/>
    <cellStyle name="Normal 184 5 2 2" xfId="35634"/>
    <cellStyle name="Normal 184 5 2 2 2" xfId="35635"/>
    <cellStyle name="Normal 184 5 2 3" xfId="35636"/>
    <cellStyle name="Normal 184 5 3" xfId="35637"/>
    <cellStyle name="Normal 184 5 3 2" xfId="35638"/>
    <cellStyle name="Normal 184 5 4" xfId="35639"/>
    <cellStyle name="Normal 184 6" xfId="35640"/>
    <cellStyle name="Normal 184 6 2" xfId="35641"/>
    <cellStyle name="Normal 184 6 2 2" xfId="35642"/>
    <cellStyle name="Normal 184 6 3" xfId="35643"/>
    <cellStyle name="Normal 184 7" xfId="35644"/>
    <cellStyle name="Normal 184 7 2" xfId="35645"/>
    <cellStyle name="Normal 184 8" xfId="35646"/>
    <cellStyle name="Normal 184 9" xfId="35647"/>
    <cellStyle name="Normal 185" xfId="35648"/>
    <cellStyle name="Normal 185 10" xfId="35649"/>
    <cellStyle name="Normal 185 2" xfId="35650"/>
    <cellStyle name="Normal 185 2 2" xfId="35651"/>
    <cellStyle name="Normal 185 2 2 2" xfId="35652"/>
    <cellStyle name="Normal 185 2 2 2 2" xfId="35653"/>
    <cellStyle name="Normal 185 2 2 3" xfId="35654"/>
    <cellStyle name="Normal 185 2 3" xfId="35655"/>
    <cellStyle name="Normal 185 2 3 2" xfId="35656"/>
    <cellStyle name="Normal 185 2 4" xfId="35657"/>
    <cellStyle name="Normal 185 3" xfId="35658"/>
    <cellStyle name="Normal 185 3 2" xfId="35659"/>
    <cellStyle name="Normal 185 3 2 2" xfId="35660"/>
    <cellStyle name="Normal 185 3 2 2 2" xfId="35661"/>
    <cellStyle name="Normal 185 3 2 3" xfId="35662"/>
    <cellStyle name="Normal 185 3 3" xfId="35663"/>
    <cellStyle name="Normal 185 3 3 2" xfId="35664"/>
    <cellStyle name="Normal 185 3 4" xfId="35665"/>
    <cellStyle name="Normal 185 4" xfId="35666"/>
    <cellStyle name="Normal 185 4 2" xfId="35667"/>
    <cellStyle name="Normal 185 4 2 2" xfId="35668"/>
    <cellStyle name="Normal 185 4 2 2 2" xfId="35669"/>
    <cellStyle name="Normal 185 4 2 3" xfId="35670"/>
    <cellStyle name="Normal 185 4 3" xfId="35671"/>
    <cellStyle name="Normal 185 4 3 2" xfId="35672"/>
    <cellStyle name="Normal 185 4 4" xfId="35673"/>
    <cellStyle name="Normal 185 5" xfId="35674"/>
    <cellStyle name="Normal 185 5 2" xfId="35675"/>
    <cellStyle name="Normal 185 5 2 2" xfId="35676"/>
    <cellStyle name="Normal 185 5 2 2 2" xfId="35677"/>
    <cellStyle name="Normal 185 5 2 3" xfId="35678"/>
    <cellStyle name="Normal 185 5 3" xfId="35679"/>
    <cellStyle name="Normal 185 5 3 2" xfId="35680"/>
    <cellStyle name="Normal 185 5 4" xfId="35681"/>
    <cellStyle name="Normal 185 6" xfId="35682"/>
    <cellStyle name="Normal 185 6 2" xfId="35683"/>
    <cellStyle name="Normal 185 6 2 2" xfId="35684"/>
    <cellStyle name="Normal 185 6 3" xfId="35685"/>
    <cellStyle name="Normal 185 7" xfId="35686"/>
    <cellStyle name="Normal 185 7 2" xfId="35687"/>
    <cellStyle name="Normal 185 8" xfId="35688"/>
    <cellStyle name="Normal 185 9" xfId="35689"/>
    <cellStyle name="Normal 186" xfId="35690"/>
    <cellStyle name="Normal 186 2" xfId="35691"/>
    <cellStyle name="Normal 186 3" xfId="35692"/>
    <cellStyle name="Normal 187" xfId="35693"/>
    <cellStyle name="Normal 187 2" xfId="35694"/>
    <cellStyle name="Normal 187 3" xfId="35695"/>
    <cellStyle name="Normal 188" xfId="35696"/>
    <cellStyle name="Normal 188 2" xfId="35697"/>
    <cellStyle name="Normal 188 3" xfId="35698"/>
    <cellStyle name="Normal 189" xfId="35699"/>
    <cellStyle name="Normal 189 2" xfId="35700"/>
    <cellStyle name="Normal 189 3" xfId="35701"/>
    <cellStyle name="Normal 19" xfId="35702"/>
    <cellStyle name="Normal 19 2" xfId="35703"/>
    <cellStyle name="Normal 19 2 2" xfId="35704"/>
    <cellStyle name="Normal 19 2 3" xfId="35705"/>
    <cellStyle name="Normal 19 2 4" xfId="35706"/>
    <cellStyle name="Normal 19 2 4 2" xfId="35707"/>
    <cellStyle name="Normal 19 2_Sheet1" xfId="35708"/>
    <cellStyle name="Normal 19 3" xfId="35709"/>
    <cellStyle name="Normal 19 4" xfId="35710"/>
    <cellStyle name="Normal 19 5" xfId="35711"/>
    <cellStyle name="Normal 19 5 2" xfId="35712"/>
    <cellStyle name="Normal 19 6" xfId="35713"/>
    <cellStyle name="Normal 19_Sheet1" xfId="35714"/>
    <cellStyle name="Normal 190" xfId="35715"/>
    <cellStyle name="Normal 190 2" xfId="35716"/>
    <cellStyle name="Normal 190 3" xfId="35717"/>
    <cellStyle name="Normal 191" xfId="35718"/>
    <cellStyle name="Normal 191 2" xfId="35719"/>
    <cellStyle name="Normal 191 3" xfId="35720"/>
    <cellStyle name="Normal 192" xfId="35721"/>
    <cellStyle name="Normal 192 2" xfId="35722"/>
    <cellStyle name="Normal 192 3" xfId="35723"/>
    <cellStyle name="Normal 193" xfId="35724"/>
    <cellStyle name="Normal 193 10" xfId="35725"/>
    <cellStyle name="Normal 193 2" xfId="35726"/>
    <cellStyle name="Normal 193 2 2" xfId="35727"/>
    <cellStyle name="Normal 193 2 2 2" xfId="35728"/>
    <cellStyle name="Normal 193 2 2 2 2" xfId="35729"/>
    <cellStyle name="Normal 193 2 2 3" xfId="35730"/>
    <cellStyle name="Normal 193 2 3" xfId="35731"/>
    <cellStyle name="Normal 193 2 3 2" xfId="35732"/>
    <cellStyle name="Normal 193 2 4" xfId="35733"/>
    <cellStyle name="Normal 193 3" xfId="35734"/>
    <cellStyle name="Normal 193 3 2" xfId="35735"/>
    <cellStyle name="Normal 193 3 2 2" xfId="35736"/>
    <cellStyle name="Normal 193 3 2 2 2" xfId="35737"/>
    <cellStyle name="Normal 193 3 2 3" xfId="35738"/>
    <cellStyle name="Normal 193 3 3" xfId="35739"/>
    <cellStyle name="Normal 193 3 3 2" xfId="35740"/>
    <cellStyle name="Normal 193 3 4" xfId="35741"/>
    <cellStyle name="Normal 193 4" xfId="35742"/>
    <cellStyle name="Normal 193 4 2" xfId="35743"/>
    <cellStyle name="Normal 193 4 2 2" xfId="35744"/>
    <cellStyle name="Normal 193 4 2 2 2" xfId="35745"/>
    <cellStyle name="Normal 193 4 2 3" xfId="35746"/>
    <cellStyle name="Normal 193 4 3" xfId="35747"/>
    <cellStyle name="Normal 193 4 3 2" xfId="35748"/>
    <cellStyle name="Normal 193 4 4" xfId="35749"/>
    <cellStyle name="Normal 193 5" xfId="35750"/>
    <cellStyle name="Normal 193 5 2" xfId="35751"/>
    <cellStyle name="Normal 193 5 2 2" xfId="35752"/>
    <cellStyle name="Normal 193 5 2 2 2" xfId="35753"/>
    <cellStyle name="Normal 193 5 2 3" xfId="35754"/>
    <cellStyle name="Normal 193 5 3" xfId="35755"/>
    <cellStyle name="Normal 193 5 3 2" xfId="35756"/>
    <cellStyle name="Normal 193 5 4" xfId="35757"/>
    <cellStyle name="Normal 193 6" xfId="35758"/>
    <cellStyle name="Normal 193 6 2" xfId="35759"/>
    <cellStyle name="Normal 193 6 2 2" xfId="35760"/>
    <cellStyle name="Normal 193 6 3" xfId="35761"/>
    <cellStyle name="Normal 193 7" xfId="35762"/>
    <cellStyle name="Normal 193 7 2" xfId="35763"/>
    <cellStyle name="Normal 193 8" xfId="35764"/>
    <cellStyle name="Normal 193 9" xfId="35765"/>
    <cellStyle name="Normal 194" xfId="35766"/>
    <cellStyle name="Normal 194 2" xfId="35767"/>
    <cellStyle name="Normal 194 3" xfId="35768"/>
    <cellStyle name="Normal 195" xfId="35769"/>
    <cellStyle name="Normal 195 2" xfId="35770"/>
    <cellStyle name="Normal 195 3" xfId="35771"/>
    <cellStyle name="Normal 196" xfId="35772"/>
    <cellStyle name="Normal 196 2" xfId="35773"/>
    <cellStyle name="Normal 196 3" xfId="35774"/>
    <cellStyle name="Normal 197" xfId="35775"/>
    <cellStyle name="Normal 197 2" xfId="35776"/>
    <cellStyle name="Normal 197 3" xfId="35777"/>
    <cellStyle name="Normal 198" xfId="35778"/>
    <cellStyle name="Normal 198 2" xfId="35779"/>
    <cellStyle name="Normal 198 3" xfId="35780"/>
    <cellStyle name="Normal 199" xfId="35781"/>
    <cellStyle name="Normal 199 2" xfId="35782"/>
    <cellStyle name="Normal 199 3" xfId="35783"/>
    <cellStyle name="Normal 2" xfId="35784"/>
    <cellStyle name="Normal 2 10" xfId="35785"/>
    <cellStyle name="Normal 2 10 10" xfId="35786"/>
    <cellStyle name="Normal 2 10 2" xfId="35787"/>
    <cellStyle name="Normal 2 10 2 2" xfId="35788"/>
    <cellStyle name="Normal 2 10 2 2 2" xfId="35789"/>
    <cellStyle name="Normal 2 10 2 2 2 2" xfId="35790"/>
    <cellStyle name="Normal 2 10 2 2 3" xfId="35791"/>
    <cellStyle name="Normal 2 10 2 3" xfId="35792"/>
    <cellStyle name="Normal 2 10 2 3 2" xfId="35793"/>
    <cellStyle name="Normal 2 10 2 4" xfId="35794"/>
    <cellStyle name="Normal 2 10 3" xfId="35795"/>
    <cellStyle name="Normal 2 10 3 2" xfId="35796"/>
    <cellStyle name="Normal 2 10 3 2 2" xfId="35797"/>
    <cellStyle name="Normal 2 10 3 2 2 2" xfId="35798"/>
    <cellStyle name="Normal 2 10 3 2 3" xfId="35799"/>
    <cellStyle name="Normal 2 10 3 3" xfId="35800"/>
    <cellStyle name="Normal 2 10 3 3 2" xfId="35801"/>
    <cellStyle name="Normal 2 10 3 4" xfId="35802"/>
    <cellStyle name="Normal 2 10 4" xfId="35803"/>
    <cellStyle name="Normal 2 10 4 2" xfId="35804"/>
    <cellStyle name="Normal 2 10 4 2 2" xfId="35805"/>
    <cellStyle name="Normal 2 10 4 2 2 2" xfId="35806"/>
    <cellStyle name="Normal 2 10 4 2 3" xfId="35807"/>
    <cellStyle name="Normal 2 10 4 3" xfId="35808"/>
    <cellStyle name="Normal 2 10 4 3 2" xfId="35809"/>
    <cellStyle name="Normal 2 10 4 4" xfId="35810"/>
    <cellStyle name="Normal 2 10 5" xfId="35811"/>
    <cellStyle name="Normal 2 10 5 2" xfId="35812"/>
    <cellStyle name="Normal 2 10 5 2 2" xfId="35813"/>
    <cellStyle name="Normal 2 10 5 2 2 2" xfId="35814"/>
    <cellStyle name="Normal 2 10 5 2 3" xfId="35815"/>
    <cellStyle name="Normal 2 10 5 3" xfId="35816"/>
    <cellStyle name="Normal 2 10 5 3 2" xfId="35817"/>
    <cellStyle name="Normal 2 10 5 4" xfId="35818"/>
    <cellStyle name="Normal 2 10 6" xfId="35819"/>
    <cellStyle name="Normal 2 10 6 2" xfId="35820"/>
    <cellStyle name="Normal 2 10 6 2 2" xfId="35821"/>
    <cellStyle name="Normal 2 10 6 3" xfId="35822"/>
    <cellStyle name="Normal 2 10 7" xfId="35823"/>
    <cellStyle name="Normal 2 10 7 2" xfId="35824"/>
    <cellStyle name="Normal 2 10 8" xfId="35825"/>
    <cellStyle name="Normal 2 10 8 2" xfId="35826"/>
    <cellStyle name="Normal 2 10 9" xfId="35827"/>
    <cellStyle name="Normal 2 11" xfId="35828"/>
    <cellStyle name="Normal 2 11 2" xfId="35829"/>
    <cellStyle name="Normal 2 11 3" xfId="35830"/>
    <cellStyle name="Normal 2 11 4" xfId="35831"/>
    <cellStyle name="Normal 2 12" xfId="35832"/>
    <cellStyle name="Normal 2 13" xfId="35833"/>
    <cellStyle name="Normal 2 2" xfId="35834"/>
    <cellStyle name="Normal 2 2 2" xfId="35835"/>
    <cellStyle name="Normal 2 2 3" xfId="35836"/>
    <cellStyle name="Normal 2 3" xfId="35837"/>
    <cellStyle name="Normal 2 3 10" xfId="35838"/>
    <cellStyle name="Normal 2 3 10 10" xfId="35839"/>
    <cellStyle name="Normal 2 3 10 2" xfId="35840"/>
    <cellStyle name="Normal 2 3 10 3" xfId="35841"/>
    <cellStyle name="Normal 2 3 10 3 2" xfId="35842"/>
    <cellStyle name="Normal 2 3 10 3 2 2" xfId="35843"/>
    <cellStyle name="Normal 2 3 10 3 2 2 2" xfId="35844"/>
    <cellStyle name="Normal 2 3 10 3 2 3" xfId="35845"/>
    <cellStyle name="Normal 2 3 10 3 3" xfId="35846"/>
    <cellStyle name="Normal 2 3 10 3 3 2" xfId="35847"/>
    <cellStyle name="Normal 2 3 10 3 4" xfId="35848"/>
    <cellStyle name="Normal 2 3 10 4" xfId="35849"/>
    <cellStyle name="Normal 2 3 10 4 2" xfId="35850"/>
    <cellStyle name="Normal 2 3 10 4 2 2" xfId="35851"/>
    <cellStyle name="Normal 2 3 10 4 2 2 2" xfId="35852"/>
    <cellStyle name="Normal 2 3 10 4 2 3" xfId="35853"/>
    <cellStyle name="Normal 2 3 10 4 3" xfId="35854"/>
    <cellStyle name="Normal 2 3 10 4 3 2" xfId="35855"/>
    <cellStyle name="Normal 2 3 10 4 4" xfId="35856"/>
    <cellStyle name="Normal 2 3 10 5" xfId="35857"/>
    <cellStyle name="Normal 2 3 10 5 2" xfId="35858"/>
    <cellStyle name="Normal 2 3 10 5 2 2" xfId="35859"/>
    <cellStyle name="Normal 2 3 10 5 2 2 2" xfId="35860"/>
    <cellStyle name="Normal 2 3 10 5 2 3" xfId="35861"/>
    <cellStyle name="Normal 2 3 10 5 3" xfId="35862"/>
    <cellStyle name="Normal 2 3 10 5 3 2" xfId="35863"/>
    <cellStyle name="Normal 2 3 10 5 4" xfId="35864"/>
    <cellStyle name="Normal 2 3 10 6" xfId="35865"/>
    <cellStyle name="Normal 2 3 10 6 2" xfId="35866"/>
    <cellStyle name="Normal 2 3 10 6 2 2" xfId="35867"/>
    <cellStyle name="Normal 2 3 10 6 2 2 2" xfId="35868"/>
    <cellStyle name="Normal 2 3 10 6 2 3" xfId="35869"/>
    <cellStyle name="Normal 2 3 10 6 3" xfId="35870"/>
    <cellStyle name="Normal 2 3 10 6 3 2" xfId="35871"/>
    <cellStyle name="Normal 2 3 10 6 4" xfId="35872"/>
    <cellStyle name="Normal 2 3 10 7" xfId="35873"/>
    <cellStyle name="Normal 2 3 10 7 2" xfId="35874"/>
    <cellStyle name="Normal 2 3 10 7 2 2" xfId="35875"/>
    <cellStyle name="Normal 2 3 10 7 3" xfId="35876"/>
    <cellStyle name="Normal 2 3 10 8" xfId="35877"/>
    <cellStyle name="Normal 2 3 10 8 2" xfId="35878"/>
    <cellStyle name="Normal 2 3 10 9" xfId="35879"/>
    <cellStyle name="Normal 2 3 11" xfId="35880"/>
    <cellStyle name="Normal 2 3 11 2" xfId="35881"/>
    <cellStyle name="Normal 2 3 12" xfId="35882"/>
    <cellStyle name="Normal 2 3 13" xfId="35883"/>
    <cellStyle name="Normal 2 3 14" xfId="35884"/>
    <cellStyle name="Normal 2 3 2" xfId="35885"/>
    <cellStyle name="Normal 2 3 2 2" xfId="35886"/>
    <cellStyle name="Normal 2 3 2 3" xfId="35887"/>
    <cellStyle name="Normal 2 3 2 4" xfId="35888"/>
    <cellStyle name="Normal 2 3 2 4 2" xfId="35889"/>
    <cellStyle name="Normal 2 3 2_Sheet1" xfId="35890"/>
    <cellStyle name="Normal 2 3 3" xfId="35891"/>
    <cellStyle name="Normal 2 3 3 2" xfId="35892"/>
    <cellStyle name="Normal 2 3 3 3" xfId="35893"/>
    <cellStyle name="Normal 2 3 3 3 2" xfId="35894"/>
    <cellStyle name="Normal 2 3 4" xfId="35895"/>
    <cellStyle name="Normal 2 3 4 10" xfId="35896"/>
    <cellStyle name="Normal 2 3 4 2" xfId="35897"/>
    <cellStyle name="Normal 2 3 4 2 2" xfId="35898"/>
    <cellStyle name="Normal 2 3 4 2 2 2" xfId="35899"/>
    <cellStyle name="Normal 2 3 4 2 2 2 2" xfId="35900"/>
    <cellStyle name="Normal 2 3 4 2 2 3" xfId="35901"/>
    <cellStyle name="Normal 2 3 4 2 3" xfId="35902"/>
    <cellStyle name="Normal 2 3 4 2 3 2" xfId="35903"/>
    <cellStyle name="Normal 2 3 4 2 4" xfId="35904"/>
    <cellStyle name="Normal 2 3 4 3" xfId="35905"/>
    <cellStyle name="Normal 2 3 4 3 2" xfId="35906"/>
    <cellStyle name="Normal 2 3 4 3 2 2" xfId="35907"/>
    <cellStyle name="Normal 2 3 4 3 2 2 2" xfId="35908"/>
    <cellStyle name="Normal 2 3 4 3 2 3" xfId="35909"/>
    <cellStyle name="Normal 2 3 4 3 3" xfId="35910"/>
    <cellStyle name="Normal 2 3 4 3 3 2" xfId="35911"/>
    <cellStyle name="Normal 2 3 4 3 4" xfId="35912"/>
    <cellStyle name="Normal 2 3 4 4" xfId="35913"/>
    <cellStyle name="Normal 2 3 4 4 2" xfId="35914"/>
    <cellStyle name="Normal 2 3 4 4 2 2" xfId="35915"/>
    <cellStyle name="Normal 2 3 4 4 2 2 2" xfId="35916"/>
    <cellStyle name="Normal 2 3 4 4 2 3" xfId="35917"/>
    <cellStyle name="Normal 2 3 4 4 3" xfId="35918"/>
    <cellStyle name="Normal 2 3 4 4 3 2" xfId="35919"/>
    <cellStyle name="Normal 2 3 4 4 4" xfId="35920"/>
    <cellStyle name="Normal 2 3 4 5" xfId="35921"/>
    <cellStyle name="Normal 2 3 4 5 2" xfId="35922"/>
    <cellStyle name="Normal 2 3 4 5 2 2" xfId="35923"/>
    <cellStyle name="Normal 2 3 4 5 2 2 2" xfId="35924"/>
    <cellStyle name="Normal 2 3 4 5 2 3" xfId="35925"/>
    <cellStyle name="Normal 2 3 4 5 3" xfId="35926"/>
    <cellStyle name="Normal 2 3 4 5 3 2" xfId="35927"/>
    <cellStyle name="Normal 2 3 4 5 4" xfId="35928"/>
    <cellStyle name="Normal 2 3 4 6" xfId="35929"/>
    <cellStyle name="Normal 2 3 4 6 2" xfId="35930"/>
    <cellStyle name="Normal 2 3 4 6 2 2" xfId="35931"/>
    <cellStyle name="Normal 2 3 4 6 3" xfId="35932"/>
    <cellStyle name="Normal 2 3 4 7" xfId="35933"/>
    <cellStyle name="Normal 2 3 4 7 2" xfId="35934"/>
    <cellStyle name="Normal 2 3 4 8" xfId="35935"/>
    <cellStyle name="Normal 2 3 4 8 2" xfId="35936"/>
    <cellStyle name="Normal 2 3 4 9" xfId="35937"/>
    <cellStyle name="Normal 2 3 5" xfId="35938"/>
    <cellStyle name="Normal 2 3 5 10" xfId="35939"/>
    <cellStyle name="Normal 2 3 5 11" xfId="35940"/>
    <cellStyle name="Normal 2 3 5 2" xfId="35941"/>
    <cellStyle name="Normal 2 3 5 3" xfId="35942"/>
    <cellStyle name="Normal 2 3 5 3 2" xfId="35943"/>
    <cellStyle name="Normal 2 3 5 3 2 2" xfId="35944"/>
    <cellStyle name="Normal 2 3 5 3 2 2 2" xfId="35945"/>
    <cellStyle name="Normal 2 3 5 3 2 3" xfId="35946"/>
    <cellStyle name="Normal 2 3 5 3 3" xfId="35947"/>
    <cellStyle name="Normal 2 3 5 3 3 2" xfId="35948"/>
    <cellStyle name="Normal 2 3 5 3 4" xfId="35949"/>
    <cellStyle name="Normal 2 3 5 4" xfId="35950"/>
    <cellStyle name="Normal 2 3 5 4 2" xfId="35951"/>
    <cellStyle name="Normal 2 3 5 4 2 2" xfId="35952"/>
    <cellStyle name="Normal 2 3 5 4 2 2 2" xfId="35953"/>
    <cellStyle name="Normal 2 3 5 4 2 3" xfId="35954"/>
    <cellStyle name="Normal 2 3 5 4 3" xfId="35955"/>
    <cellStyle name="Normal 2 3 5 4 3 2" xfId="35956"/>
    <cellStyle name="Normal 2 3 5 4 4" xfId="35957"/>
    <cellStyle name="Normal 2 3 5 5" xfId="35958"/>
    <cellStyle name="Normal 2 3 5 5 2" xfId="35959"/>
    <cellStyle name="Normal 2 3 5 5 2 2" xfId="35960"/>
    <cellStyle name="Normal 2 3 5 5 2 2 2" xfId="35961"/>
    <cellStyle name="Normal 2 3 5 5 2 3" xfId="35962"/>
    <cellStyle name="Normal 2 3 5 5 3" xfId="35963"/>
    <cellStyle name="Normal 2 3 5 5 3 2" xfId="35964"/>
    <cellStyle name="Normal 2 3 5 5 4" xfId="35965"/>
    <cellStyle name="Normal 2 3 5 6" xfId="35966"/>
    <cellStyle name="Normal 2 3 5 6 2" xfId="35967"/>
    <cellStyle name="Normal 2 3 5 6 2 2" xfId="35968"/>
    <cellStyle name="Normal 2 3 5 6 2 2 2" xfId="35969"/>
    <cellStyle name="Normal 2 3 5 6 2 3" xfId="35970"/>
    <cellStyle name="Normal 2 3 5 6 3" xfId="35971"/>
    <cellStyle name="Normal 2 3 5 6 3 2" xfId="35972"/>
    <cellStyle name="Normal 2 3 5 6 4" xfId="35973"/>
    <cellStyle name="Normal 2 3 5 7" xfId="35974"/>
    <cellStyle name="Normal 2 3 5 7 2" xfId="35975"/>
    <cellStyle name="Normal 2 3 5 7 2 2" xfId="35976"/>
    <cellStyle name="Normal 2 3 5 7 3" xfId="35977"/>
    <cellStyle name="Normal 2 3 5 8" xfId="35978"/>
    <cellStyle name="Normal 2 3 5 8 2" xfId="35979"/>
    <cellStyle name="Normal 2 3 5 9" xfId="35980"/>
    <cellStyle name="Normal 2 3 5 9 2" xfId="35981"/>
    <cellStyle name="Normal 2 3 6" xfId="35982"/>
    <cellStyle name="Normal 2 3 6 10" xfId="35983"/>
    <cellStyle name="Normal 2 3 6 2" xfId="35984"/>
    <cellStyle name="Normal 2 3 6 2 2" xfId="35985"/>
    <cellStyle name="Normal 2 3 6 2 2 2" xfId="35986"/>
    <cellStyle name="Normal 2 3 6 2 2 2 2" xfId="35987"/>
    <cellStyle name="Normal 2 3 6 2 2 3" xfId="35988"/>
    <cellStyle name="Normal 2 3 6 2 3" xfId="35989"/>
    <cellStyle name="Normal 2 3 6 2 3 2" xfId="35990"/>
    <cellStyle name="Normal 2 3 6 2 4" xfId="35991"/>
    <cellStyle name="Normal 2 3 6 3" xfId="35992"/>
    <cellStyle name="Normal 2 3 6 3 2" xfId="35993"/>
    <cellStyle name="Normal 2 3 6 3 2 2" xfId="35994"/>
    <cellStyle name="Normal 2 3 6 3 2 2 2" xfId="35995"/>
    <cellStyle name="Normal 2 3 6 3 2 3" xfId="35996"/>
    <cellStyle name="Normal 2 3 6 3 3" xfId="35997"/>
    <cellStyle name="Normal 2 3 6 3 3 2" xfId="35998"/>
    <cellStyle name="Normal 2 3 6 3 4" xfId="35999"/>
    <cellStyle name="Normal 2 3 6 4" xfId="36000"/>
    <cellStyle name="Normal 2 3 6 4 2" xfId="36001"/>
    <cellStyle name="Normal 2 3 6 4 2 2" xfId="36002"/>
    <cellStyle name="Normal 2 3 6 4 2 2 2" xfId="36003"/>
    <cellStyle name="Normal 2 3 6 4 2 3" xfId="36004"/>
    <cellStyle name="Normal 2 3 6 4 3" xfId="36005"/>
    <cellStyle name="Normal 2 3 6 4 3 2" xfId="36006"/>
    <cellStyle name="Normal 2 3 6 4 4" xfId="36007"/>
    <cellStyle name="Normal 2 3 6 5" xfId="36008"/>
    <cellStyle name="Normal 2 3 6 5 2" xfId="36009"/>
    <cellStyle name="Normal 2 3 6 5 2 2" xfId="36010"/>
    <cellStyle name="Normal 2 3 6 5 2 2 2" xfId="36011"/>
    <cellStyle name="Normal 2 3 6 5 2 3" xfId="36012"/>
    <cellStyle name="Normal 2 3 6 5 3" xfId="36013"/>
    <cellStyle name="Normal 2 3 6 5 3 2" xfId="36014"/>
    <cellStyle name="Normal 2 3 6 5 4" xfId="36015"/>
    <cellStyle name="Normal 2 3 6 6" xfId="36016"/>
    <cellStyle name="Normal 2 3 6 6 2" xfId="36017"/>
    <cellStyle name="Normal 2 3 6 6 2 2" xfId="36018"/>
    <cellStyle name="Normal 2 3 6 6 3" xfId="36019"/>
    <cellStyle name="Normal 2 3 6 7" xfId="36020"/>
    <cellStyle name="Normal 2 3 6 7 2" xfId="36021"/>
    <cellStyle name="Normal 2 3 6 8" xfId="36022"/>
    <cellStyle name="Normal 2 3 6 8 2" xfId="36023"/>
    <cellStyle name="Normal 2 3 6 9" xfId="36024"/>
    <cellStyle name="Normal 2 3 7" xfId="36025"/>
    <cellStyle name="Normal 2 3 7 10" xfId="36026"/>
    <cellStyle name="Normal 2 3 7 2" xfId="36027"/>
    <cellStyle name="Normal 2 3 7 2 2" xfId="36028"/>
    <cellStyle name="Normal 2 3 7 2 2 2" xfId="36029"/>
    <cellStyle name="Normal 2 3 7 2 2 2 2" xfId="36030"/>
    <cellStyle name="Normal 2 3 7 2 2 3" xfId="36031"/>
    <cellStyle name="Normal 2 3 7 2 3" xfId="36032"/>
    <cellStyle name="Normal 2 3 7 2 3 2" xfId="36033"/>
    <cellStyle name="Normal 2 3 7 2 4" xfId="36034"/>
    <cellStyle name="Normal 2 3 7 3" xfId="36035"/>
    <cellStyle name="Normal 2 3 7 3 2" xfId="36036"/>
    <cellStyle name="Normal 2 3 7 3 2 2" xfId="36037"/>
    <cellStyle name="Normal 2 3 7 3 2 2 2" xfId="36038"/>
    <cellStyle name="Normal 2 3 7 3 2 3" xfId="36039"/>
    <cellStyle name="Normal 2 3 7 3 3" xfId="36040"/>
    <cellStyle name="Normal 2 3 7 3 3 2" xfId="36041"/>
    <cellStyle name="Normal 2 3 7 3 4" xfId="36042"/>
    <cellStyle name="Normal 2 3 7 4" xfId="36043"/>
    <cellStyle name="Normal 2 3 7 4 2" xfId="36044"/>
    <cellStyle name="Normal 2 3 7 4 2 2" xfId="36045"/>
    <cellStyle name="Normal 2 3 7 4 2 2 2" xfId="36046"/>
    <cellStyle name="Normal 2 3 7 4 2 3" xfId="36047"/>
    <cellStyle name="Normal 2 3 7 4 3" xfId="36048"/>
    <cellStyle name="Normal 2 3 7 4 3 2" xfId="36049"/>
    <cellStyle name="Normal 2 3 7 4 4" xfId="36050"/>
    <cellStyle name="Normal 2 3 7 5" xfId="36051"/>
    <cellStyle name="Normal 2 3 7 5 2" xfId="36052"/>
    <cellStyle name="Normal 2 3 7 5 2 2" xfId="36053"/>
    <cellStyle name="Normal 2 3 7 5 2 2 2" xfId="36054"/>
    <cellStyle name="Normal 2 3 7 5 2 3" xfId="36055"/>
    <cellStyle name="Normal 2 3 7 5 3" xfId="36056"/>
    <cellStyle name="Normal 2 3 7 5 3 2" xfId="36057"/>
    <cellStyle name="Normal 2 3 7 5 4" xfId="36058"/>
    <cellStyle name="Normal 2 3 7 6" xfId="36059"/>
    <cellStyle name="Normal 2 3 7 6 2" xfId="36060"/>
    <cellStyle name="Normal 2 3 7 6 2 2" xfId="36061"/>
    <cellStyle name="Normal 2 3 7 6 3" xfId="36062"/>
    <cellStyle name="Normal 2 3 7 7" xfId="36063"/>
    <cellStyle name="Normal 2 3 7 7 2" xfId="36064"/>
    <cellStyle name="Normal 2 3 7 8" xfId="36065"/>
    <cellStyle name="Normal 2 3 7 8 2" xfId="36066"/>
    <cellStyle name="Normal 2 3 7 9" xfId="36067"/>
    <cellStyle name="Normal 2 3 8" xfId="36068"/>
    <cellStyle name="Normal 2 3 8 10" xfId="36069"/>
    <cellStyle name="Normal 2 3 8 2" xfId="36070"/>
    <cellStyle name="Normal 2 3 8 2 2" xfId="36071"/>
    <cellStyle name="Normal 2 3 8 2 2 2" xfId="36072"/>
    <cellStyle name="Normal 2 3 8 2 2 2 2" xfId="36073"/>
    <cellStyle name="Normal 2 3 8 2 2 3" xfId="36074"/>
    <cellStyle name="Normal 2 3 8 2 3" xfId="36075"/>
    <cellStyle name="Normal 2 3 8 2 3 2" xfId="36076"/>
    <cellStyle name="Normal 2 3 8 2 4" xfId="36077"/>
    <cellStyle name="Normal 2 3 8 3" xfId="36078"/>
    <cellStyle name="Normal 2 3 8 3 2" xfId="36079"/>
    <cellStyle name="Normal 2 3 8 3 2 2" xfId="36080"/>
    <cellStyle name="Normal 2 3 8 3 2 2 2" xfId="36081"/>
    <cellStyle name="Normal 2 3 8 3 2 3" xfId="36082"/>
    <cellStyle name="Normal 2 3 8 3 3" xfId="36083"/>
    <cellStyle name="Normal 2 3 8 3 3 2" xfId="36084"/>
    <cellStyle name="Normal 2 3 8 3 4" xfId="36085"/>
    <cellStyle name="Normal 2 3 8 4" xfId="36086"/>
    <cellStyle name="Normal 2 3 8 4 2" xfId="36087"/>
    <cellStyle name="Normal 2 3 8 4 2 2" xfId="36088"/>
    <cellStyle name="Normal 2 3 8 4 2 2 2" xfId="36089"/>
    <cellStyle name="Normal 2 3 8 4 2 3" xfId="36090"/>
    <cellStyle name="Normal 2 3 8 4 3" xfId="36091"/>
    <cellStyle name="Normal 2 3 8 4 3 2" xfId="36092"/>
    <cellStyle name="Normal 2 3 8 4 4" xfId="36093"/>
    <cellStyle name="Normal 2 3 8 5" xfId="36094"/>
    <cellStyle name="Normal 2 3 8 5 2" xfId="36095"/>
    <cellStyle name="Normal 2 3 8 5 2 2" xfId="36096"/>
    <cellStyle name="Normal 2 3 8 5 2 2 2" xfId="36097"/>
    <cellStyle name="Normal 2 3 8 5 2 3" xfId="36098"/>
    <cellStyle name="Normal 2 3 8 5 3" xfId="36099"/>
    <cellStyle name="Normal 2 3 8 5 3 2" xfId="36100"/>
    <cellStyle name="Normal 2 3 8 5 4" xfId="36101"/>
    <cellStyle name="Normal 2 3 8 6" xfId="36102"/>
    <cellStyle name="Normal 2 3 8 6 2" xfId="36103"/>
    <cellStyle name="Normal 2 3 8 6 2 2" xfId="36104"/>
    <cellStyle name="Normal 2 3 8 6 3" xfId="36105"/>
    <cellStyle name="Normal 2 3 8 7" xfId="36106"/>
    <cellStyle name="Normal 2 3 8 7 2" xfId="36107"/>
    <cellStyle name="Normal 2 3 8 8" xfId="36108"/>
    <cellStyle name="Normal 2 3 8 8 2" xfId="36109"/>
    <cellStyle name="Normal 2 3 8 9" xfId="36110"/>
    <cellStyle name="Normal 2 3 9" xfId="36111"/>
    <cellStyle name="Normal 2 3 9 10" xfId="36112"/>
    <cellStyle name="Normal 2 3 9 2" xfId="36113"/>
    <cellStyle name="Normal 2 3 9 2 2" xfId="36114"/>
    <cellStyle name="Normal 2 3 9 2 2 2" xfId="36115"/>
    <cellStyle name="Normal 2 3 9 2 2 2 2" xfId="36116"/>
    <cellStyle name="Normal 2 3 9 2 2 3" xfId="36117"/>
    <cellStyle name="Normal 2 3 9 2 3" xfId="36118"/>
    <cellStyle name="Normal 2 3 9 2 3 2" xfId="36119"/>
    <cellStyle name="Normal 2 3 9 2 4" xfId="36120"/>
    <cellStyle name="Normal 2 3 9 3" xfId="36121"/>
    <cellStyle name="Normal 2 3 9 3 2" xfId="36122"/>
    <cellStyle name="Normal 2 3 9 3 2 2" xfId="36123"/>
    <cellStyle name="Normal 2 3 9 3 2 2 2" xfId="36124"/>
    <cellStyle name="Normal 2 3 9 3 2 3" xfId="36125"/>
    <cellStyle name="Normal 2 3 9 3 3" xfId="36126"/>
    <cellStyle name="Normal 2 3 9 3 3 2" xfId="36127"/>
    <cellStyle name="Normal 2 3 9 3 4" xfId="36128"/>
    <cellStyle name="Normal 2 3 9 4" xfId="36129"/>
    <cellStyle name="Normal 2 3 9 4 2" xfId="36130"/>
    <cellStyle name="Normal 2 3 9 4 2 2" xfId="36131"/>
    <cellStyle name="Normal 2 3 9 4 2 2 2" xfId="36132"/>
    <cellStyle name="Normal 2 3 9 4 2 3" xfId="36133"/>
    <cellStyle name="Normal 2 3 9 4 3" xfId="36134"/>
    <cellStyle name="Normal 2 3 9 4 3 2" xfId="36135"/>
    <cellStyle name="Normal 2 3 9 4 4" xfId="36136"/>
    <cellStyle name="Normal 2 3 9 5" xfId="36137"/>
    <cellStyle name="Normal 2 3 9 5 2" xfId="36138"/>
    <cellStyle name="Normal 2 3 9 5 2 2" xfId="36139"/>
    <cellStyle name="Normal 2 3 9 5 2 2 2" xfId="36140"/>
    <cellStyle name="Normal 2 3 9 5 2 3" xfId="36141"/>
    <cellStyle name="Normal 2 3 9 5 3" xfId="36142"/>
    <cellStyle name="Normal 2 3 9 5 3 2" xfId="36143"/>
    <cellStyle name="Normal 2 3 9 5 4" xfId="36144"/>
    <cellStyle name="Normal 2 3 9 6" xfId="36145"/>
    <cellStyle name="Normal 2 3 9 6 2" xfId="36146"/>
    <cellStyle name="Normal 2 3 9 6 2 2" xfId="36147"/>
    <cellStyle name="Normal 2 3 9 6 3" xfId="36148"/>
    <cellStyle name="Normal 2 3 9 7" xfId="36149"/>
    <cellStyle name="Normal 2 3 9 7 2" xfId="36150"/>
    <cellStyle name="Normal 2 3 9 8" xfId="36151"/>
    <cellStyle name="Normal 2 3 9 8 2" xfId="36152"/>
    <cellStyle name="Normal 2 3 9 9" xfId="36153"/>
    <cellStyle name="Normal 2 3_Sheet1" xfId="36154"/>
    <cellStyle name="Normal 2 4" xfId="36155"/>
    <cellStyle name="Normal 2 4 10" xfId="36156"/>
    <cellStyle name="Normal 2 4 2" xfId="36157"/>
    <cellStyle name="Normal 2 4 2 10" xfId="36158"/>
    <cellStyle name="Normal 2 4 2 11" xfId="36159"/>
    <cellStyle name="Normal 2 4 2 2" xfId="36160"/>
    <cellStyle name="Normal 2 4 2 3" xfId="36161"/>
    <cellStyle name="Normal 2 4 2 3 2" xfId="36162"/>
    <cellStyle name="Normal 2 4 2 3 2 2" xfId="36163"/>
    <cellStyle name="Normal 2 4 2 3 2 2 2" xfId="36164"/>
    <cellStyle name="Normal 2 4 2 3 2 3" xfId="36165"/>
    <cellStyle name="Normal 2 4 2 3 3" xfId="36166"/>
    <cellStyle name="Normal 2 4 2 3 3 2" xfId="36167"/>
    <cellStyle name="Normal 2 4 2 3 4" xfId="36168"/>
    <cellStyle name="Normal 2 4 2 4" xfId="36169"/>
    <cellStyle name="Normal 2 4 2 4 2" xfId="36170"/>
    <cellStyle name="Normal 2 4 2 4 2 2" xfId="36171"/>
    <cellStyle name="Normal 2 4 2 4 2 2 2" xfId="36172"/>
    <cellStyle name="Normal 2 4 2 4 2 3" xfId="36173"/>
    <cellStyle name="Normal 2 4 2 4 3" xfId="36174"/>
    <cellStyle name="Normal 2 4 2 4 3 2" xfId="36175"/>
    <cellStyle name="Normal 2 4 2 4 4" xfId="36176"/>
    <cellStyle name="Normal 2 4 2 5" xfId="36177"/>
    <cellStyle name="Normal 2 4 2 5 2" xfId="36178"/>
    <cellStyle name="Normal 2 4 2 5 2 2" xfId="36179"/>
    <cellStyle name="Normal 2 4 2 5 2 2 2" xfId="36180"/>
    <cellStyle name="Normal 2 4 2 5 2 3" xfId="36181"/>
    <cellStyle name="Normal 2 4 2 5 3" xfId="36182"/>
    <cellStyle name="Normal 2 4 2 5 3 2" xfId="36183"/>
    <cellStyle name="Normal 2 4 2 5 4" xfId="36184"/>
    <cellStyle name="Normal 2 4 2 6" xfId="36185"/>
    <cellStyle name="Normal 2 4 2 6 2" xfId="36186"/>
    <cellStyle name="Normal 2 4 2 6 2 2" xfId="36187"/>
    <cellStyle name="Normal 2 4 2 6 2 2 2" xfId="36188"/>
    <cellStyle name="Normal 2 4 2 6 2 3" xfId="36189"/>
    <cellStyle name="Normal 2 4 2 6 3" xfId="36190"/>
    <cellStyle name="Normal 2 4 2 6 3 2" xfId="36191"/>
    <cellStyle name="Normal 2 4 2 6 4" xfId="36192"/>
    <cellStyle name="Normal 2 4 2 7" xfId="36193"/>
    <cellStyle name="Normal 2 4 2 7 2" xfId="36194"/>
    <cellStyle name="Normal 2 4 2 7 2 2" xfId="36195"/>
    <cellStyle name="Normal 2 4 2 7 3" xfId="36196"/>
    <cellStyle name="Normal 2 4 2 8" xfId="36197"/>
    <cellStyle name="Normal 2 4 2 8 2" xfId="36198"/>
    <cellStyle name="Normal 2 4 2 9" xfId="36199"/>
    <cellStyle name="Normal 2 4 2 9 2" xfId="36200"/>
    <cellStyle name="Normal 2 4 3" xfId="36201"/>
    <cellStyle name="Normal 2 4 3 2" xfId="36202"/>
    <cellStyle name="Normal 2 4 3 3" xfId="36203"/>
    <cellStyle name="Normal 2 4 3 3 2" xfId="36204"/>
    <cellStyle name="Normal 2 4 3 4" xfId="36205"/>
    <cellStyle name="Normal 2 4 4" xfId="36206"/>
    <cellStyle name="Normal 2 4 4 2" xfId="36207"/>
    <cellStyle name="Normal 2 4 4 2 2" xfId="36208"/>
    <cellStyle name="Normal 2 4 5" xfId="36209"/>
    <cellStyle name="Normal 2 4 5 2" xfId="36210"/>
    <cellStyle name="Normal 2 4 5 2 2" xfId="36211"/>
    <cellStyle name="Normal 2 4 6" xfId="36212"/>
    <cellStyle name="Normal 2 4 6 2" xfId="36213"/>
    <cellStyle name="Normal 2 4 6 2 2" xfId="36214"/>
    <cellStyle name="Normal 2 4 7" xfId="36215"/>
    <cellStyle name="Normal 2 4 7 2" xfId="36216"/>
    <cellStyle name="Normal 2 4 8" xfId="36217"/>
    <cellStyle name="Normal 2 4 8 2" xfId="36218"/>
    <cellStyle name="Normal 2 4 9" xfId="36219"/>
    <cellStyle name="Normal 2 5" xfId="36220"/>
    <cellStyle name="Normal 2 5 2" xfId="36221"/>
    <cellStyle name="Normal 2 5 2 2" xfId="36222"/>
    <cellStyle name="Normal 2 5 2 3" xfId="36223"/>
    <cellStyle name="Normal 2 5 3" xfId="36224"/>
    <cellStyle name="Normal 2 5 4" xfId="36225"/>
    <cellStyle name="Normal 2 5_BallGrid" xfId="36226"/>
    <cellStyle name="Normal 2 6" xfId="36227"/>
    <cellStyle name="Normal 2 6 10" xfId="36228"/>
    <cellStyle name="Normal 2 6 2" xfId="36229"/>
    <cellStyle name="Normal 2 6 2 2" xfId="36230"/>
    <cellStyle name="Normal 2 6 2 2 2" xfId="36231"/>
    <cellStyle name="Normal 2 6 2 2 2 2" xfId="36232"/>
    <cellStyle name="Normal 2 6 2 2 3" xfId="36233"/>
    <cellStyle name="Normal 2 6 2 3" xfId="36234"/>
    <cellStyle name="Normal 2 6 2 3 2" xfId="36235"/>
    <cellStyle name="Normal 2 6 2 4" xfId="36236"/>
    <cellStyle name="Normal 2 6 2 4 2" xfId="36237"/>
    <cellStyle name="Normal 2 6 2 5" xfId="36238"/>
    <cellStyle name="Normal 2 6 3" xfId="36239"/>
    <cellStyle name="Normal 2 6 3 2" xfId="36240"/>
    <cellStyle name="Normal 2 6 3 2 2" xfId="36241"/>
    <cellStyle name="Normal 2 6 3 2 2 2" xfId="36242"/>
    <cellStyle name="Normal 2 6 3 2 3" xfId="36243"/>
    <cellStyle name="Normal 2 6 3 3" xfId="36244"/>
    <cellStyle name="Normal 2 6 3 3 2" xfId="36245"/>
    <cellStyle name="Normal 2 6 3 4" xfId="36246"/>
    <cellStyle name="Normal 2 6 4" xfId="36247"/>
    <cellStyle name="Normal 2 6 4 2" xfId="36248"/>
    <cellStyle name="Normal 2 6 4 2 2" xfId="36249"/>
    <cellStyle name="Normal 2 6 4 2 2 2" xfId="36250"/>
    <cellStyle name="Normal 2 6 4 2 3" xfId="36251"/>
    <cellStyle name="Normal 2 6 4 3" xfId="36252"/>
    <cellStyle name="Normal 2 6 4 3 2" xfId="36253"/>
    <cellStyle name="Normal 2 6 4 4" xfId="36254"/>
    <cellStyle name="Normal 2 6 5" xfId="36255"/>
    <cellStyle name="Normal 2 6 5 2" xfId="36256"/>
    <cellStyle name="Normal 2 6 5 2 2" xfId="36257"/>
    <cellStyle name="Normal 2 6 5 2 2 2" xfId="36258"/>
    <cellStyle name="Normal 2 6 5 2 3" xfId="36259"/>
    <cellStyle name="Normal 2 6 5 3" xfId="36260"/>
    <cellStyle name="Normal 2 6 5 3 2" xfId="36261"/>
    <cellStyle name="Normal 2 6 5 4" xfId="36262"/>
    <cellStyle name="Normal 2 6 6" xfId="36263"/>
    <cellStyle name="Normal 2 6 6 2" xfId="36264"/>
    <cellStyle name="Normal 2 6 6 2 2" xfId="36265"/>
    <cellStyle name="Normal 2 6 6 3" xfId="36266"/>
    <cellStyle name="Normal 2 6 7" xfId="36267"/>
    <cellStyle name="Normal 2 6 7 2" xfId="36268"/>
    <cellStyle name="Normal 2 6 8" xfId="36269"/>
    <cellStyle name="Normal 2 6 8 2" xfId="36270"/>
    <cellStyle name="Normal 2 6 9" xfId="36271"/>
    <cellStyle name="Normal 2 7" xfId="36272"/>
    <cellStyle name="Normal 2 7 10" xfId="36273"/>
    <cellStyle name="Normal 2 7 2" xfId="36274"/>
    <cellStyle name="Normal 2 7 2 2" xfId="36275"/>
    <cellStyle name="Normal 2 7 2 2 2" xfId="36276"/>
    <cellStyle name="Normal 2 7 2 2 2 2" xfId="36277"/>
    <cellStyle name="Normal 2 7 2 2 3" xfId="36278"/>
    <cellStyle name="Normal 2 7 2 3" xfId="36279"/>
    <cellStyle name="Normal 2 7 2 3 2" xfId="36280"/>
    <cellStyle name="Normal 2 7 2 4" xfId="36281"/>
    <cellStyle name="Normal 2 7 3" xfId="36282"/>
    <cellStyle name="Normal 2 7 3 2" xfId="36283"/>
    <cellStyle name="Normal 2 7 3 2 2" xfId="36284"/>
    <cellStyle name="Normal 2 7 3 2 2 2" xfId="36285"/>
    <cellStyle name="Normal 2 7 3 2 3" xfId="36286"/>
    <cellStyle name="Normal 2 7 3 3" xfId="36287"/>
    <cellStyle name="Normal 2 7 3 3 2" xfId="36288"/>
    <cellStyle name="Normal 2 7 3 4" xfId="36289"/>
    <cellStyle name="Normal 2 7 4" xfId="36290"/>
    <cellStyle name="Normal 2 7 4 2" xfId="36291"/>
    <cellStyle name="Normal 2 7 4 2 2" xfId="36292"/>
    <cellStyle name="Normal 2 7 4 2 2 2" xfId="36293"/>
    <cellStyle name="Normal 2 7 4 2 3" xfId="36294"/>
    <cellStyle name="Normal 2 7 4 3" xfId="36295"/>
    <cellStyle name="Normal 2 7 4 3 2" xfId="36296"/>
    <cellStyle name="Normal 2 7 4 4" xfId="36297"/>
    <cellStyle name="Normal 2 7 5" xfId="36298"/>
    <cellStyle name="Normal 2 7 5 2" xfId="36299"/>
    <cellStyle name="Normal 2 7 5 2 2" xfId="36300"/>
    <cellStyle name="Normal 2 7 5 2 2 2" xfId="36301"/>
    <cellStyle name="Normal 2 7 5 2 3" xfId="36302"/>
    <cellStyle name="Normal 2 7 5 3" xfId="36303"/>
    <cellStyle name="Normal 2 7 5 3 2" xfId="36304"/>
    <cellStyle name="Normal 2 7 5 4" xfId="36305"/>
    <cellStyle name="Normal 2 7 6" xfId="36306"/>
    <cellStyle name="Normal 2 7 6 2" xfId="36307"/>
    <cellStyle name="Normal 2 7 6 2 2" xfId="36308"/>
    <cellStyle name="Normal 2 7 6 3" xfId="36309"/>
    <cellStyle name="Normal 2 7 7" xfId="36310"/>
    <cellStyle name="Normal 2 7 7 2" xfId="36311"/>
    <cellStyle name="Normal 2 7 8" xfId="36312"/>
    <cellStyle name="Normal 2 7 8 2" xfId="36313"/>
    <cellStyle name="Normal 2 7 9" xfId="36314"/>
    <cellStyle name="Normal 2 8" xfId="36315"/>
    <cellStyle name="Normal 2 8 10" xfId="36316"/>
    <cellStyle name="Normal 2 8 2" xfId="36317"/>
    <cellStyle name="Normal 2 8 2 2" xfId="36318"/>
    <cellStyle name="Normal 2 8 2 2 2" xfId="36319"/>
    <cellStyle name="Normal 2 8 2 2 2 2" xfId="36320"/>
    <cellStyle name="Normal 2 8 2 2 3" xfId="36321"/>
    <cellStyle name="Normal 2 8 2 3" xfId="36322"/>
    <cellStyle name="Normal 2 8 2 3 2" xfId="36323"/>
    <cellStyle name="Normal 2 8 2 4" xfId="36324"/>
    <cellStyle name="Normal 2 8 3" xfId="36325"/>
    <cellStyle name="Normal 2 8 3 2" xfId="36326"/>
    <cellStyle name="Normal 2 8 3 2 2" xfId="36327"/>
    <cellStyle name="Normal 2 8 3 2 2 2" xfId="36328"/>
    <cellStyle name="Normal 2 8 3 2 3" xfId="36329"/>
    <cellStyle name="Normal 2 8 3 3" xfId="36330"/>
    <cellStyle name="Normal 2 8 3 3 2" xfId="36331"/>
    <cellStyle name="Normal 2 8 3 4" xfId="36332"/>
    <cellStyle name="Normal 2 8 4" xfId="36333"/>
    <cellStyle name="Normal 2 8 4 2" xfId="36334"/>
    <cellStyle name="Normal 2 8 4 2 2" xfId="36335"/>
    <cellStyle name="Normal 2 8 4 2 2 2" xfId="36336"/>
    <cellStyle name="Normal 2 8 4 2 3" xfId="36337"/>
    <cellStyle name="Normal 2 8 4 3" xfId="36338"/>
    <cellStyle name="Normal 2 8 4 3 2" xfId="36339"/>
    <cellStyle name="Normal 2 8 4 4" xfId="36340"/>
    <cellStyle name="Normal 2 8 5" xfId="36341"/>
    <cellStyle name="Normal 2 8 5 2" xfId="36342"/>
    <cellStyle name="Normal 2 8 5 2 2" xfId="36343"/>
    <cellStyle name="Normal 2 8 5 2 2 2" xfId="36344"/>
    <cellStyle name="Normal 2 8 5 2 3" xfId="36345"/>
    <cellStyle name="Normal 2 8 5 3" xfId="36346"/>
    <cellStyle name="Normal 2 8 5 3 2" xfId="36347"/>
    <cellStyle name="Normal 2 8 5 4" xfId="36348"/>
    <cellStyle name="Normal 2 8 6" xfId="36349"/>
    <cellStyle name="Normal 2 8 6 2" xfId="36350"/>
    <cellStyle name="Normal 2 8 6 2 2" xfId="36351"/>
    <cellStyle name="Normal 2 8 6 3" xfId="36352"/>
    <cellStyle name="Normal 2 8 7" xfId="36353"/>
    <cellStyle name="Normal 2 8 7 2" xfId="36354"/>
    <cellStyle name="Normal 2 8 8" xfId="36355"/>
    <cellStyle name="Normal 2 8 8 2" xfId="36356"/>
    <cellStyle name="Normal 2 8 9" xfId="36357"/>
    <cellStyle name="Normal 2 9" xfId="36358"/>
    <cellStyle name="Normal 2 9 10" xfId="36359"/>
    <cellStyle name="Normal 2 9 2" xfId="36360"/>
    <cellStyle name="Normal 2 9 2 2" xfId="36361"/>
    <cellStyle name="Normal 2 9 2 2 2" xfId="36362"/>
    <cellStyle name="Normal 2 9 2 2 2 2" xfId="36363"/>
    <cellStyle name="Normal 2 9 2 2 3" xfId="36364"/>
    <cellStyle name="Normal 2 9 2 3" xfId="36365"/>
    <cellStyle name="Normal 2 9 2 3 2" xfId="36366"/>
    <cellStyle name="Normal 2 9 2 4" xfId="36367"/>
    <cellStyle name="Normal 2 9 3" xfId="36368"/>
    <cellStyle name="Normal 2 9 3 2" xfId="36369"/>
    <cellStyle name="Normal 2 9 3 2 2" xfId="36370"/>
    <cellStyle name="Normal 2 9 3 2 2 2" xfId="36371"/>
    <cellStyle name="Normal 2 9 3 2 3" xfId="36372"/>
    <cellStyle name="Normal 2 9 3 3" xfId="36373"/>
    <cellStyle name="Normal 2 9 3 3 2" xfId="36374"/>
    <cellStyle name="Normal 2 9 3 4" xfId="36375"/>
    <cellStyle name="Normal 2 9 4" xfId="36376"/>
    <cellStyle name="Normal 2 9 4 2" xfId="36377"/>
    <cellStyle name="Normal 2 9 4 2 2" xfId="36378"/>
    <cellStyle name="Normal 2 9 4 2 2 2" xfId="36379"/>
    <cellStyle name="Normal 2 9 4 2 3" xfId="36380"/>
    <cellStyle name="Normal 2 9 4 3" xfId="36381"/>
    <cellStyle name="Normal 2 9 4 3 2" xfId="36382"/>
    <cellStyle name="Normal 2 9 4 4" xfId="36383"/>
    <cellStyle name="Normal 2 9 5" xfId="36384"/>
    <cellStyle name="Normal 2 9 5 2" xfId="36385"/>
    <cellStyle name="Normal 2 9 5 2 2" xfId="36386"/>
    <cellStyle name="Normal 2 9 5 2 2 2" xfId="36387"/>
    <cellStyle name="Normal 2 9 5 2 3" xfId="36388"/>
    <cellStyle name="Normal 2 9 5 3" xfId="36389"/>
    <cellStyle name="Normal 2 9 5 3 2" xfId="36390"/>
    <cellStyle name="Normal 2 9 5 4" xfId="36391"/>
    <cellStyle name="Normal 2 9 6" xfId="36392"/>
    <cellStyle name="Normal 2 9 6 2" xfId="36393"/>
    <cellStyle name="Normal 2 9 6 2 2" xfId="36394"/>
    <cellStyle name="Normal 2 9 6 3" xfId="36395"/>
    <cellStyle name="Normal 2 9 7" xfId="36396"/>
    <cellStyle name="Normal 2 9 7 2" xfId="36397"/>
    <cellStyle name="Normal 2 9 8" xfId="36398"/>
    <cellStyle name="Normal 2 9 8 2" xfId="36399"/>
    <cellStyle name="Normal 2 9 9" xfId="36400"/>
    <cellStyle name="Normal 2_BallGrid" xfId="36401"/>
    <cellStyle name="Normal 20" xfId="36402"/>
    <cellStyle name="Normal 20 2" xfId="36403"/>
    <cellStyle name="Normal 20 2 2" xfId="36404"/>
    <cellStyle name="Normal 20 2 3" xfId="36405"/>
    <cellStyle name="Normal 20 2 4" xfId="36406"/>
    <cellStyle name="Normal 20 2 4 2" xfId="36407"/>
    <cellStyle name="Normal 20 2_Sheet1" xfId="36408"/>
    <cellStyle name="Normal 20 3" xfId="36409"/>
    <cellStyle name="Normal 20 4" xfId="36410"/>
    <cellStyle name="Normal 20 5" xfId="36411"/>
    <cellStyle name="Normal 20 5 2" xfId="36412"/>
    <cellStyle name="Normal 20 6" xfId="36413"/>
    <cellStyle name="Normal 20_Sheet1" xfId="36414"/>
    <cellStyle name="Normal 200" xfId="36415"/>
    <cellStyle name="Normal 200 2" xfId="36416"/>
    <cellStyle name="Normal 200 3" xfId="36417"/>
    <cellStyle name="Normal 201" xfId="36418"/>
    <cellStyle name="Normal 201 2" xfId="36419"/>
    <cellStyle name="Normal 201 3" xfId="36420"/>
    <cellStyle name="Normal 202" xfId="36421"/>
    <cellStyle name="Normal 202 2" xfId="36422"/>
    <cellStyle name="Normal 202 3" xfId="36423"/>
    <cellStyle name="Normal 203" xfId="36424"/>
    <cellStyle name="Normal 203 2" xfId="36425"/>
    <cellStyle name="Normal 203 3" xfId="36426"/>
    <cellStyle name="Normal 204" xfId="36427"/>
    <cellStyle name="Normal 204 2" xfId="36428"/>
    <cellStyle name="Normal 204 3" xfId="36429"/>
    <cellStyle name="Normal 205" xfId="36430"/>
    <cellStyle name="Normal 205 2" xfId="36431"/>
    <cellStyle name="Normal 205 3" xfId="36432"/>
    <cellStyle name="Normal 206" xfId="36433"/>
    <cellStyle name="Normal 206 2" xfId="36434"/>
    <cellStyle name="Normal 206 3" xfId="36435"/>
    <cellStyle name="Normal 207" xfId="36436"/>
    <cellStyle name="Normal 207 2" xfId="36437"/>
    <cellStyle name="Normal 207 3" xfId="36438"/>
    <cellStyle name="Normal 208" xfId="36439"/>
    <cellStyle name="Normal 208 2" xfId="36440"/>
    <cellStyle name="Normal 208 3" xfId="36441"/>
    <cellStyle name="Normal 209" xfId="36442"/>
    <cellStyle name="Normal 209 2" xfId="36443"/>
    <cellStyle name="Normal 209 3" xfId="36444"/>
    <cellStyle name="Normal 21" xfId="36445"/>
    <cellStyle name="Normal 21 2" xfId="36446"/>
    <cellStyle name="Normal 21 2 2" xfId="36447"/>
    <cellStyle name="Normal 21 2 3" xfId="36448"/>
    <cellStyle name="Normal 21 2 4" xfId="36449"/>
    <cellStyle name="Normal 21 2 4 2" xfId="36450"/>
    <cellStyle name="Normal 21 2_Sheet1" xfId="36451"/>
    <cellStyle name="Normal 21 3" xfId="36452"/>
    <cellStyle name="Normal 21 4" xfId="36453"/>
    <cellStyle name="Normal 21 5" xfId="36454"/>
    <cellStyle name="Normal 21 5 2" xfId="36455"/>
    <cellStyle name="Normal 21 6" xfId="36456"/>
    <cellStyle name="Normal 21_Sheet1" xfId="36457"/>
    <cellStyle name="Normal 210" xfId="36458"/>
    <cellStyle name="Normal 210 2" xfId="36459"/>
    <cellStyle name="Normal 210 3" xfId="36460"/>
    <cellStyle name="Normal 211" xfId="36461"/>
    <cellStyle name="Normal 211 2" xfId="36462"/>
    <cellStyle name="Normal 211 3" xfId="36463"/>
    <cellStyle name="Normal 212" xfId="36464"/>
    <cellStyle name="Normal 212 2" xfId="36465"/>
    <cellStyle name="Normal 212 3" xfId="36466"/>
    <cellStyle name="Normal 213" xfId="36467"/>
    <cellStyle name="Normal 213 2" xfId="36468"/>
    <cellStyle name="Normal 213 3" xfId="36469"/>
    <cellStyle name="Normal 214" xfId="36470"/>
    <cellStyle name="Normal 214 2" xfId="36471"/>
    <cellStyle name="Normal 214 3" xfId="36472"/>
    <cellStyle name="Normal 215" xfId="36473"/>
    <cellStyle name="Normal 215 2" xfId="36474"/>
    <cellStyle name="Normal 215 3" xfId="36475"/>
    <cellStyle name="Normal 216" xfId="36476"/>
    <cellStyle name="Normal 216 2" xfId="36477"/>
    <cellStyle name="Normal 216 3" xfId="36478"/>
    <cellStyle name="Normal 217" xfId="36479"/>
    <cellStyle name="Normal 217 10" xfId="36480"/>
    <cellStyle name="Normal 217 2" xfId="36481"/>
    <cellStyle name="Normal 217 2 2" xfId="36482"/>
    <cellStyle name="Normal 217 2 2 2" xfId="36483"/>
    <cellStyle name="Normal 217 2 2 2 2" xfId="36484"/>
    <cellStyle name="Normal 217 2 2 3" xfId="36485"/>
    <cellStyle name="Normal 217 2 3" xfId="36486"/>
    <cellStyle name="Normal 217 2 3 2" xfId="36487"/>
    <cellStyle name="Normal 217 2 4" xfId="36488"/>
    <cellStyle name="Normal 217 3" xfId="36489"/>
    <cellStyle name="Normal 217 3 2" xfId="36490"/>
    <cellStyle name="Normal 217 3 2 2" xfId="36491"/>
    <cellStyle name="Normal 217 3 2 2 2" xfId="36492"/>
    <cellStyle name="Normal 217 3 2 3" xfId="36493"/>
    <cellStyle name="Normal 217 3 3" xfId="36494"/>
    <cellStyle name="Normal 217 3 3 2" xfId="36495"/>
    <cellStyle name="Normal 217 3 4" xfId="36496"/>
    <cellStyle name="Normal 217 4" xfId="36497"/>
    <cellStyle name="Normal 217 4 2" xfId="36498"/>
    <cellStyle name="Normal 217 4 2 2" xfId="36499"/>
    <cellStyle name="Normal 217 4 2 2 2" xfId="36500"/>
    <cellStyle name="Normal 217 4 2 3" xfId="36501"/>
    <cellStyle name="Normal 217 4 3" xfId="36502"/>
    <cellStyle name="Normal 217 4 3 2" xfId="36503"/>
    <cellStyle name="Normal 217 4 4" xfId="36504"/>
    <cellStyle name="Normal 217 5" xfId="36505"/>
    <cellStyle name="Normal 217 5 2" xfId="36506"/>
    <cellStyle name="Normal 217 5 2 2" xfId="36507"/>
    <cellStyle name="Normal 217 5 2 2 2" xfId="36508"/>
    <cellStyle name="Normal 217 5 2 3" xfId="36509"/>
    <cellStyle name="Normal 217 5 3" xfId="36510"/>
    <cellStyle name="Normal 217 5 3 2" xfId="36511"/>
    <cellStyle name="Normal 217 5 4" xfId="36512"/>
    <cellStyle name="Normal 217 6" xfId="36513"/>
    <cellStyle name="Normal 217 6 2" xfId="36514"/>
    <cellStyle name="Normal 217 6 2 2" xfId="36515"/>
    <cellStyle name="Normal 217 6 3" xfId="36516"/>
    <cellStyle name="Normal 217 7" xfId="36517"/>
    <cellStyle name="Normal 217 7 2" xfId="36518"/>
    <cellStyle name="Normal 217 8" xfId="36519"/>
    <cellStyle name="Normal 217 9" xfId="36520"/>
    <cellStyle name="Normal 218" xfId="36521"/>
    <cellStyle name="Normal 218 2" xfId="36522"/>
    <cellStyle name="Normal 218 3" xfId="36523"/>
    <cellStyle name="Normal 219" xfId="36524"/>
    <cellStyle name="Normal 219 2" xfId="36525"/>
    <cellStyle name="Normal 219 2 2" xfId="36526"/>
    <cellStyle name="Normal 219 2 2 2" xfId="36527"/>
    <cellStyle name="Normal 219 2 2 2 2" xfId="36528"/>
    <cellStyle name="Normal 219 2 2 2 2 2" xfId="36529"/>
    <cellStyle name="Normal 219 2 2 2 3" xfId="36530"/>
    <cellStyle name="Normal 219 2 2 3" xfId="36531"/>
    <cellStyle name="Normal 219 2 2 3 2" xfId="36532"/>
    <cellStyle name="Normal 219 2 2 4" xfId="36533"/>
    <cellStyle name="Normal 219 2 3" xfId="36534"/>
    <cellStyle name="Normal 219 2 3 2" xfId="36535"/>
    <cellStyle name="Normal 219 2 3 2 2" xfId="36536"/>
    <cellStyle name="Normal 219 2 3 2 2 2" xfId="36537"/>
    <cellStyle name="Normal 219 2 3 2 3" xfId="36538"/>
    <cellStyle name="Normal 219 2 3 3" xfId="36539"/>
    <cellStyle name="Normal 219 2 3 3 2" xfId="36540"/>
    <cellStyle name="Normal 219 2 3 4" xfId="36541"/>
    <cellStyle name="Normal 219 2 4" xfId="36542"/>
    <cellStyle name="Normal 219 2 4 2" xfId="36543"/>
    <cellStyle name="Normal 219 2 4 2 2" xfId="36544"/>
    <cellStyle name="Normal 219 2 4 2 2 2" xfId="36545"/>
    <cellStyle name="Normal 219 2 4 2 3" xfId="36546"/>
    <cellStyle name="Normal 219 2 4 3" xfId="36547"/>
    <cellStyle name="Normal 219 2 4 3 2" xfId="36548"/>
    <cellStyle name="Normal 219 2 4 4" xfId="36549"/>
    <cellStyle name="Normal 219 2 5" xfId="36550"/>
    <cellStyle name="Normal 219 2 5 2" xfId="36551"/>
    <cellStyle name="Normal 219 2 5 2 2" xfId="36552"/>
    <cellStyle name="Normal 219 2 5 2 2 2" xfId="36553"/>
    <cellStyle name="Normal 219 2 5 2 3" xfId="36554"/>
    <cellStyle name="Normal 219 2 5 3" xfId="36555"/>
    <cellStyle name="Normal 219 2 5 3 2" xfId="36556"/>
    <cellStyle name="Normal 219 2 5 4" xfId="36557"/>
    <cellStyle name="Normal 219 2 6" xfId="36558"/>
    <cellStyle name="Normal 219 2 6 2" xfId="36559"/>
    <cellStyle name="Normal 219 2 6 2 2" xfId="36560"/>
    <cellStyle name="Normal 219 2 6 3" xfId="36561"/>
    <cellStyle name="Normal 219 2 7" xfId="36562"/>
    <cellStyle name="Normal 219 2 7 2" xfId="36563"/>
    <cellStyle name="Normal 219 2 8" xfId="36564"/>
    <cellStyle name="Normal 219 2 9" xfId="36565"/>
    <cellStyle name="Normal 219 3" xfId="36566"/>
    <cellStyle name="Normal 219 4" xfId="36567"/>
    <cellStyle name="Normal 22" xfId="36568"/>
    <cellStyle name="Normal 22 2" xfId="36569"/>
    <cellStyle name="Normal 22 2 2" xfId="36570"/>
    <cellStyle name="Normal 22 2 3" xfId="36571"/>
    <cellStyle name="Normal 22 2 4" xfId="36572"/>
    <cellStyle name="Normal 22 2 4 2" xfId="36573"/>
    <cellStyle name="Normal 22 2_Sheet1" xfId="36574"/>
    <cellStyle name="Normal 22 3" xfId="36575"/>
    <cellStyle name="Normal 22 4" xfId="36576"/>
    <cellStyle name="Normal 22 5" xfId="36577"/>
    <cellStyle name="Normal 22 5 2" xfId="36578"/>
    <cellStyle name="Normal 22 6" xfId="36579"/>
    <cellStyle name="Normal 22_Sheet1" xfId="36580"/>
    <cellStyle name="Normal 220" xfId="36581"/>
    <cellStyle name="Normal 220 2" xfId="36582"/>
    <cellStyle name="Normal 220 2 2" xfId="36583"/>
    <cellStyle name="Normal 220 2 2 2" xfId="36584"/>
    <cellStyle name="Normal 220 2 2 2 2" xfId="36585"/>
    <cellStyle name="Normal 220 2 2 2 2 2" xfId="36586"/>
    <cellStyle name="Normal 220 2 2 2 3" xfId="36587"/>
    <cellStyle name="Normal 220 2 2 3" xfId="36588"/>
    <cellStyle name="Normal 220 2 2 3 2" xfId="36589"/>
    <cellStyle name="Normal 220 2 2 4" xfId="36590"/>
    <cellStyle name="Normal 220 2 3" xfId="36591"/>
    <cellStyle name="Normal 220 2 3 2" xfId="36592"/>
    <cellStyle name="Normal 220 2 3 2 2" xfId="36593"/>
    <cellStyle name="Normal 220 2 3 2 2 2" xfId="36594"/>
    <cellStyle name="Normal 220 2 3 2 3" xfId="36595"/>
    <cellStyle name="Normal 220 2 3 3" xfId="36596"/>
    <cellStyle name="Normal 220 2 3 3 2" xfId="36597"/>
    <cellStyle name="Normal 220 2 3 4" xfId="36598"/>
    <cellStyle name="Normal 220 2 4" xfId="36599"/>
    <cellStyle name="Normal 220 2 4 2" xfId="36600"/>
    <cellStyle name="Normal 220 2 4 2 2" xfId="36601"/>
    <cellStyle name="Normal 220 2 4 2 2 2" xfId="36602"/>
    <cellStyle name="Normal 220 2 4 2 3" xfId="36603"/>
    <cellStyle name="Normal 220 2 4 3" xfId="36604"/>
    <cellStyle name="Normal 220 2 4 3 2" xfId="36605"/>
    <cellStyle name="Normal 220 2 4 4" xfId="36606"/>
    <cellStyle name="Normal 220 2 5" xfId="36607"/>
    <cellStyle name="Normal 220 2 5 2" xfId="36608"/>
    <cellStyle name="Normal 220 2 5 2 2" xfId="36609"/>
    <cellStyle name="Normal 220 2 5 2 2 2" xfId="36610"/>
    <cellStyle name="Normal 220 2 5 2 3" xfId="36611"/>
    <cellStyle name="Normal 220 2 5 3" xfId="36612"/>
    <cellStyle name="Normal 220 2 5 3 2" xfId="36613"/>
    <cellStyle name="Normal 220 2 5 4" xfId="36614"/>
    <cellStyle name="Normal 220 2 6" xfId="36615"/>
    <cellStyle name="Normal 220 2 6 2" xfId="36616"/>
    <cellStyle name="Normal 220 2 6 2 2" xfId="36617"/>
    <cellStyle name="Normal 220 2 6 3" xfId="36618"/>
    <cellStyle name="Normal 220 2 7" xfId="36619"/>
    <cellStyle name="Normal 220 2 7 2" xfId="36620"/>
    <cellStyle name="Normal 220 2 8" xfId="36621"/>
    <cellStyle name="Normal 220 2 9" xfId="36622"/>
    <cellStyle name="Normal 220 3" xfId="36623"/>
    <cellStyle name="Normal 220 4" xfId="36624"/>
    <cellStyle name="Normal 221" xfId="36625"/>
    <cellStyle name="Normal 221 2" xfId="36626"/>
    <cellStyle name="Normal 221 3" xfId="36627"/>
    <cellStyle name="Normal 222" xfId="36628"/>
    <cellStyle name="Normal 222 10" xfId="36629"/>
    <cellStyle name="Normal 222 2" xfId="36630"/>
    <cellStyle name="Normal 222 2 2" xfId="36631"/>
    <cellStyle name="Normal 222 2 2 2" xfId="36632"/>
    <cellStyle name="Normal 222 2 2 2 2" xfId="36633"/>
    <cellStyle name="Normal 222 2 2 3" xfId="36634"/>
    <cellStyle name="Normal 222 2 3" xfId="36635"/>
    <cellStyle name="Normal 222 2 3 2" xfId="36636"/>
    <cellStyle name="Normal 222 2 4" xfId="36637"/>
    <cellStyle name="Normal 222 3" xfId="36638"/>
    <cellStyle name="Normal 222 3 2" xfId="36639"/>
    <cellStyle name="Normal 222 3 2 2" xfId="36640"/>
    <cellStyle name="Normal 222 3 2 2 2" xfId="36641"/>
    <cellStyle name="Normal 222 3 2 3" xfId="36642"/>
    <cellStyle name="Normal 222 3 3" xfId="36643"/>
    <cellStyle name="Normal 222 3 3 2" xfId="36644"/>
    <cellStyle name="Normal 222 3 4" xfId="36645"/>
    <cellStyle name="Normal 222 4" xfId="36646"/>
    <cellStyle name="Normal 222 4 2" xfId="36647"/>
    <cellStyle name="Normal 222 4 2 2" xfId="36648"/>
    <cellStyle name="Normal 222 4 2 2 2" xfId="36649"/>
    <cellStyle name="Normal 222 4 2 3" xfId="36650"/>
    <cellStyle name="Normal 222 4 3" xfId="36651"/>
    <cellStyle name="Normal 222 4 3 2" xfId="36652"/>
    <cellStyle name="Normal 222 4 4" xfId="36653"/>
    <cellStyle name="Normal 222 5" xfId="36654"/>
    <cellStyle name="Normal 222 5 2" xfId="36655"/>
    <cellStyle name="Normal 222 5 2 2" xfId="36656"/>
    <cellStyle name="Normal 222 5 2 2 2" xfId="36657"/>
    <cellStyle name="Normal 222 5 2 3" xfId="36658"/>
    <cellStyle name="Normal 222 5 3" xfId="36659"/>
    <cellStyle name="Normal 222 5 3 2" xfId="36660"/>
    <cellStyle name="Normal 222 5 4" xfId="36661"/>
    <cellStyle name="Normal 222 6" xfId="36662"/>
    <cellStyle name="Normal 222 6 2" xfId="36663"/>
    <cellStyle name="Normal 222 6 2 2" xfId="36664"/>
    <cellStyle name="Normal 222 6 3" xfId="36665"/>
    <cellStyle name="Normal 222 7" xfId="36666"/>
    <cellStyle name="Normal 222 7 2" xfId="36667"/>
    <cellStyle name="Normal 222 8" xfId="36668"/>
    <cellStyle name="Normal 222 9" xfId="36669"/>
    <cellStyle name="Normal 223" xfId="36670"/>
    <cellStyle name="Normal 223 10" xfId="36671"/>
    <cellStyle name="Normal 223 2" xfId="36672"/>
    <cellStyle name="Normal 223 2 2" xfId="36673"/>
    <cellStyle name="Normal 223 2 2 2" xfId="36674"/>
    <cellStyle name="Normal 223 2 2 2 2" xfId="36675"/>
    <cellStyle name="Normal 223 2 2 3" xfId="36676"/>
    <cellStyle name="Normal 223 2 3" xfId="36677"/>
    <cellStyle name="Normal 223 2 3 2" xfId="36678"/>
    <cellStyle name="Normal 223 2 4" xfId="36679"/>
    <cellStyle name="Normal 223 3" xfId="36680"/>
    <cellStyle name="Normal 223 3 2" xfId="36681"/>
    <cellStyle name="Normal 223 3 2 2" xfId="36682"/>
    <cellStyle name="Normal 223 3 2 2 2" xfId="36683"/>
    <cellStyle name="Normal 223 3 2 3" xfId="36684"/>
    <cellStyle name="Normal 223 3 3" xfId="36685"/>
    <cellStyle name="Normal 223 3 3 2" xfId="36686"/>
    <cellStyle name="Normal 223 3 4" xfId="36687"/>
    <cellStyle name="Normal 223 4" xfId="36688"/>
    <cellStyle name="Normal 223 4 2" xfId="36689"/>
    <cellStyle name="Normal 223 4 2 2" xfId="36690"/>
    <cellStyle name="Normal 223 4 2 2 2" xfId="36691"/>
    <cellStyle name="Normal 223 4 2 3" xfId="36692"/>
    <cellStyle name="Normal 223 4 3" xfId="36693"/>
    <cellStyle name="Normal 223 4 3 2" xfId="36694"/>
    <cellStyle name="Normal 223 4 4" xfId="36695"/>
    <cellStyle name="Normal 223 5" xfId="36696"/>
    <cellStyle name="Normal 223 5 2" xfId="36697"/>
    <cellStyle name="Normal 223 5 2 2" xfId="36698"/>
    <cellStyle name="Normal 223 5 2 2 2" xfId="36699"/>
    <cellStyle name="Normal 223 5 2 3" xfId="36700"/>
    <cellStyle name="Normal 223 5 3" xfId="36701"/>
    <cellStyle name="Normal 223 5 3 2" xfId="36702"/>
    <cellStyle name="Normal 223 5 4" xfId="36703"/>
    <cellStyle name="Normal 223 6" xfId="36704"/>
    <cellStyle name="Normal 223 6 2" xfId="36705"/>
    <cellStyle name="Normal 223 6 2 2" xfId="36706"/>
    <cellStyle name="Normal 223 6 3" xfId="36707"/>
    <cellStyle name="Normal 223 7" xfId="36708"/>
    <cellStyle name="Normal 223 7 2" xfId="36709"/>
    <cellStyle name="Normal 223 8" xfId="36710"/>
    <cellStyle name="Normal 223 9" xfId="36711"/>
    <cellStyle name="Normal 224" xfId="36712"/>
    <cellStyle name="Normal 224 10" xfId="36713"/>
    <cellStyle name="Normal 224 2" xfId="36714"/>
    <cellStyle name="Normal 224 2 2" xfId="36715"/>
    <cellStyle name="Normal 224 2 2 2" xfId="36716"/>
    <cellStyle name="Normal 224 2 2 2 2" xfId="36717"/>
    <cellStyle name="Normal 224 2 2 3" xfId="36718"/>
    <cellStyle name="Normal 224 2 3" xfId="36719"/>
    <cellStyle name="Normal 224 2 3 2" xfId="36720"/>
    <cellStyle name="Normal 224 2 4" xfId="36721"/>
    <cellStyle name="Normal 224 3" xfId="36722"/>
    <cellStyle name="Normal 224 3 2" xfId="36723"/>
    <cellStyle name="Normal 224 3 2 2" xfId="36724"/>
    <cellStyle name="Normal 224 3 2 2 2" xfId="36725"/>
    <cellStyle name="Normal 224 3 2 3" xfId="36726"/>
    <cellStyle name="Normal 224 3 3" xfId="36727"/>
    <cellStyle name="Normal 224 3 3 2" xfId="36728"/>
    <cellStyle name="Normal 224 3 4" xfId="36729"/>
    <cellStyle name="Normal 224 4" xfId="36730"/>
    <cellStyle name="Normal 224 4 2" xfId="36731"/>
    <cellStyle name="Normal 224 4 2 2" xfId="36732"/>
    <cellStyle name="Normal 224 4 2 2 2" xfId="36733"/>
    <cellStyle name="Normal 224 4 2 3" xfId="36734"/>
    <cellStyle name="Normal 224 4 3" xfId="36735"/>
    <cellStyle name="Normal 224 4 3 2" xfId="36736"/>
    <cellStyle name="Normal 224 4 4" xfId="36737"/>
    <cellStyle name="Normal 224 5" xfId="36738"/>
    <cellStyle name="Normal 224 5 2" xfId="36739"/>
    <cellStyle name="Normal 224 5 2 2" xfId="36740"/>
    <cellStyle name="Normal 224 5 2 2 2" xfId="36741"/>
    <cellStyle name="Normal 224 5 2 3" xfId="36742"/>
    <cellStyle name="Normal 224 5 3" xfId="36743"/>
    <cellStyle name="Normal 224 5 3 2" xfId="36744"/>
    <cellStyle name="Normal 224 5 4" xfId="36745"/>
    <cellStyle name="Normal 224 6" xfId="36746"/>
    <cellStyle name="Normal 224 6 2" xfId="36747"/>
    <cellStyle name="Normal 224 6 2 2" xfId="36748"/>
    <cellStyle name="Normal 224 6 3" xfId="36749"/>
    <cellStyle name="Normal 224 7" xfId="36750"/>
    <cellStyle name="Normal 224 7 2" xfId="36751"/>
    <cellStyle name="Normal 224 8" xfId="36752"/>
    <cellStyle name="Normal 224 9" xfId="36753"/>
    <cellStyle name="Normal 225" xfId="36754"/>
    <cellStyle name="Normal 225 2" xfId="36755"/>
    <cellStyle name="Normal 225 2 2" xfId="36756"/>
    <cellStyle name="Normal 225 2 2 2" xfId="36757"/>
    <cellStyle name="Normal 225 2 2 2 2" xfId="36758"/>
    <cellStyle name="Normal 225 2 2 3" xfId="36759"/>
    <cellStyle name="Normal 225 2 3" xfId="36760"/>
    <cellStyle name="Normal 225 2 3 2" xfId="36761"/>
    <cellStyle name="Normal 225 2 4" xfId="36762"/>
    <cellStyle name="Normal 225 3" xfId="36763"/>
    <cellStyle name="Normal 225 3 2" xfId="36764"/>
    <cellStyle name="Normal 225 3 2 2" xfId="36765"/>
    <cellStyle name="Normal 225 3 2 2 2" xfId="36766"/>
    <cellStyle name="Normal 225 3 2 3" xfId="36767"/>
    <cellStyle name="Normal 225 3 3" xfId="36768"/>
    <cellStyle name="Normal 225 3 3 2" xfId="36769"/>
    <cellStyle name="Normal 225 3 4" xfId="36770"/>
    <cellStyle name="Normal 225 4" xfId="36771"/>
    <cellStyle name="Normal 225 4 2" xfId="36772"/>
    <cellStyle name="Normal 225 4 2 2" xfId="36773"/>
    <cellStyle name="Normal 225 4 2 2 2" xfId="36774"/>
    <cellStyle name="Normal 225 4 2 3" xfId="36775"/>
    <cellStyle name="Normal 225 4 3" xfId="36776"/>
    <cellStyle name="Normal 225 4 3 2" xfId="36777"/>
    <cellStyle name="Normal 225 4 4" xfId="36778"/>
    <cellStyle name="Normal 225 5" xfId="36779"/>
    <cellStyle name="Normal 225 5 2" xfId="36780"/>
    <cellStyle name="Normal 225 5 2 2" xfId="36781"/>
    <cellStyle name="Normal 225 5 2 2 2" xfId="36782"/>
    <cellStyle name="Normal 225 5 2 3" xfId="36783"/>
    <cellStyle name="Normal 225 5 3" xfId="36784"/>
    <cellStyle name="Normal 225 5 3 2" xfId="36785"/>
    <cellStyle name="Normal 225 5 4" xfId="36786"/>
    <cellStyle name="Normal 225 6" xfId="36787"/>
    <cellStyle name="Normal 225 6 2" xfId="36788"/>
    <cellStyle name="Normal 225 6 2 2" xfId="36789"/>
    <cellStyle name="Normal 225 6 3" xfId="36790"/>
    <cellStyle name="Normal 225 7" xfId="36791"/>
    <cellStyle name="Normal 225 7 2" xfId="36792"/>
    <cellStyle name="Normal 225 8" xfId="36793"/>
    <cellStyle name="Normal 225 9" xfId="36794"/>
    <cellStyle name="Normal 226" xfId="36795"/>
    <cellStyle name="Normal 226 10" xfId="36796"/>
    <cellStyle name="Normal 226 2" xfId="36797"/>
    <cellStyle name="Normal 226 2 2" xfId="36798"/>
    <cellStyle name="Normal 226 2 3" xfId="36799"/>
    <cellStyle name="Normal 226 3" xfId="36800"/>
    <cellStyle name="Normal 226 3 2" xfId="36801"/>
    <cellStyle name="Normal 226 3 2 2" xfId="36802"/>
    <cellStyle name="Normal 226 3 2 2 2" xfId="36803"/>
    <cellStyle name="Normal 226 3 2 3" xfId="36804"/>
    <cellStyle name="Normal 226 3 3" xfId="36805"/>
    <cellStyle name="Normal 226 3 3 2" xfId="36806"/>
    <cellStyle name="Normal 226 3 4" xfId="36807"/>
    <cellStyle name="Normal 226 4" xfId="36808"/>
    <cellStyle name="Normal 226 4 2" xfId="36809"/>
    <cellStyle name="Normal 226 4 2 2" xfId="36810"/>
    <cellStyle name="Normal 226 4 2 2 2" xfId="36811"/>
    <cellStyle name="Normal 226 4 2 3" xfId="36812"/>
    <cellStyle name="Normal 226 4 3" xfId="36813"/>
    <cellStyle name="Normal 226 4 3 2" xfId="36814"/>
    <cellStyle name="Normal 226 4 4" xfId="36815"/>
    <cellStyle name="Normal 226 5" xfId="36816"/>
    <cellStyle name="Normal 226 5 2" xfId="36817"/>
    <cellStyle name="Normal 226 5 2 2" xfId="36818"/>
    <cellStyle name="Normal 226 5 2 2 2" xfId="36819"/>
    <cellStyle name="Normal 226 5 2 3" xfId="36820"/>
    <cellStyle name="Normal 226 5 3" xfId="36821"/>
    <cellStyle name="Normal 226 5 3 2" xfId="36822"/>
    <cellStyle name="Normal 226 5 4" xfId="36823"/>
    <cellStyle name="Normal 226 6" xfId="36824"/>
    <cellStyle name="Normal 226 6 2" xfId="36825"/>
    <cellStyle name="Normal 226 6 2 2" xfId="36826"/>
    <cellStyle name="Normal 226 6 2 2 2" xfId="36827"/>
    <cellStyle name="Normal 226 6 2 3" xfId="36828"/>
    <cellStyle name="Normal 226 6 3" xfId="36829"/>
    <cellStyle name="Normal 226 6 3 2" xfId="36830"/>
    <cellStyle name="Normal 226 6 4" xfId="36831"/>
    <cellStyle name="Normal 226 7" xfId="36832"/>
    <cellStyle name="Normal 226 7 2" xfId="36833"/>
    <cellStyle name="Normal 226 7 2 2" xfId="36834"/>
    <cellStyle name="Normal 226 7 3" xfId="36835"/>
    <cellStyle name="Normal 226 8" xfId="36836"/>
    <cellStyle name="Normal 226 8 2" xfId="36837"/>
    <cellStyle name="Normal 226 9" xfId="36838"/>
    <cellStyle name="Normal 227" xfId="36839"/>
    <cellStyle name="Normal 227 10" xfId="36840"/>
    <cellStyle name="Normal 227 2" xfId="36841"/>
    <cellStyle name="Normal 227 2 2" xfId="36842"/>
    <cellStyle name="Normal 227 2 3" xfId="36843"/>
    <cellStyle name="Normal 227 3" xfId="36844"/>
    <cellStyle name="Normal 227 3 2" xfId="36845"/>
    <cellStyle name="Normal 227 3 2 2" xfId="36846"/>
    <cellStyle name="Normal 227 3 2 2 2" xfId="36847"/>
    <cellStyle name="Normal 227 3 2 3" xfId="36848"/>
    <cellStyle name="Normal 227 3 3" xfId="36849"/>
    <cellStyle name="Normal 227 3 3 2" xfId="36850"/>
    <cellStyle name="Normal 227 3 4" xfId="36851"/>
    <cellStyle name="Normal 227 4" xfId="36852"/>
    <cellStyle name="Normal 227 4 2" xfId="36853"/>
    <cellStyle name="Normal 227 4 2 2" xfId="36854"/>
    <cellStyle name="Normal 227 4 2 2 2" xfId="36855"/>
    <cellStyle name="Normal 227 4 2 3" xfId="36856"/>
    <cellStyle name="Normal 227 4 3" xfId="36857"/>
    <cellStyle name="Normal 227 4 3 2" xfId="36858"/>
    <cellStyle name="Normal 227 4 4" xfId="36859"/>
    <cellStyle name="Normal 227 5" xfId="36860"/>
    <cellStyle name="Normal 227 5 2" xfId="36861"/>
    <cellStyle name="Normal 227 5 2 2" xfId="36862"/>
    <cellStyle name="Normal 227 5 2 2 2" xfId="36863"/>
    <cellStyle name="Normal 227 5 2 3" xfId="36864"/>
    <cellStyle name="Normal 227 5 3" xfId="36865"/>
    <cellStyle name="Normal 227 5 3 2" xfId="36866"/>
    <cellStyle name="Normal 227 5 4" xfId="36867"/>
    <cellStyle name="Normal 227 6" xfId="36868"/>
    <cellStyle name="Normal 227 6 2" xfId="36869"/>
    <cellStyle name="Normal 227 6 2 2" xfId="36870"/>
    <cellStyle name="Normal 227 6 2 2 2" xfId="36871"/>
    <cellStyle name="Normal 227 6 2 3" xfId="36872"/>
    <cellStyle name="Normal 227 6 3" xfId="36873"/>
    <cellStyle name="Normal 227 6 3 2" xfId="36874"/>
    <cellStyle name="Normal 227 6 4" xfId="36875"/>
    <cellStyle name="Normal 227 7" xfId="36876"/>
    <cellStyle name="Normal 227 7 2" xfId="36877"/>
    <cellStyle name="Normal 227 7 2 2" xfId="36878"/>
    <cellStyle name="Normal 227 7 3" xfId="36879"/>
    <cellStyle name="Normal 227 8" xfId="36880"/>
    <cellStyle name="Normal 227 8 2" xfId="36881"/>
    <cellStyle name="Normal 227 9" xfId="36882"/>
    <cellStyle name="Normal 228" xfId="36883"/>
    <cellStyle name="Normal 228 2" xfId="36884"/>
    <cellStyle name="Normal 228 3" xfId="36885"/>
    <cellStyle name="Normal 229" xfId="36886"/>
    <cellStyle name="Normal 229 2" xfId="36887"/>
    <cellStyle name="Normal 229 3" xfId="36888"/>
    <cellStyle name="Normal 23" xfId="36889"/>
    <cellStyle name="Normal 23 2" xfId="36890"/>
    <cellStyle name="Normal 23 2 2" xfId="36891"/>
    <cellStyle name="Normal 23 2 3" xfId="36892"/>
    <cellStyle name="Normal 23 2 4" xfId="36893"/>
    <cellStyle name="Normal 23 2 4 2" xfId="36894"/>
    <cellStyle name="Normal 23 2_Sheet1" xfId="36895"/>
    <cellStyle name="Normal 23 3" xfId="36896"/>
    <cellStyle name="Normal 23 4" xfId="36897"/>
    <cellStyle name="Normal 23 5" xfId="36898"/>
    <cellStyle name="Normal 23 5 2" xfId="36899"/>
    <cellStyle name="Normal 23 6" xfId="36900"/>
    <cellStyle name="Normal 23_Sheet1" xfId="36901"/>
    <cellStyle name="Normal 230" xfId="36902"/>
    <cellStyle name="Normal 230 2" xfId="36903"/>
    <cellStyle name="Normal 230 3" xfId="36904"/>
    <cellStyle name="Normal 231" xfId="36905"/>
    <cellStyle name="Normal 231 2" xfId="36906"/>
    <cellStyle name="Normal 231 3" xfId="36907"/>
    <cellStyle name="Normal 232" xfId="36908"/>
    <cellStyle name="Normal 232 2" xfId="36909"/>
    <cellStyle name="Normal 232 3" xfId="36910"/>
    <cellStyle name="Normal 233" xfId="36911"/>
    <cellStyle name="Normal 233 2" xfId="36912"/>
    <cellStyle name="Normal 233 2 2" xfId="36913"/>
    <cellStyle name="Normal 233 2 2 2" xfId="36914"/>
    <cellStyle name="Normal 233 2 2 2 2" xfId="36915"/>
    <cellStyle name="Normal 233 2 2 3" xfId="36916"/>
    <cellStyle name="Normal 233 2 3" xfId="36917"/>
    <cellStyle name="Normal 233 2 3 2" xfId="36918"/>
    <cellStyle name="Normal 233 2 4" xfId="36919"/>
    <cellStyle name="Normal 233 3" xfId="36920"/>
    <cellStyle name="Normal 233 3 2" xfId="36921"/>
    <cellStyle name="Normal 233 3 2 2" xfId="36922"/>
    <cellStyle name="Normal 233 3 2 2 2" xfId="36923"/>
    <cellStyle name="Normal 233 3 2 3" xfId="36924"/>
    <cellStyle name="Normal 233 3 3" xfId="36925"/>
    <cellStyle name="Normal 233 3 3 2" xfId="36926"/>
    <cellStyle name="Normal 233 3 4" xfId="36927"/>
    <cellStyle name="Normal 233 4" xfId="36928"/>
    <cellStyle name="Normal 233 4 2" xfId="36929"/>
    <cellStyle name="Normal 233 4 2 2" xfId="36930"/>
    <cellStyle name="Normal 233 4 2 2 2" xfId="36931"/>
    <cellStyle name="Normal 233 4 2 3" xfId="36932"/>
    <cellStyle name="Normal 233 4 3" xfId="36933"/>
    <cellStyle name="Normal 233 4 3 2" xfId="36934"/>
    <cellStyle name="Normal 233 4 4" xfId="36935"/>
    <cellStyle name="Normal 233 5" xfId="36936"/>
    <cellStyle name="Normal 233 5 2" xfId="36937"/>
    <cellStyle name="Normal 233 5 2 2" xfId="36938"/>
    <cellStyle name="Normal 233 5 2 2 2" xfId="36939"/>
    <cellStyle name="Normal 233 5 2 3" xfId="36940"/>
    <cellStyle name="Normal 233 5 3" xfId="36941"/>
    <cellStyle name="Normal 233 5 3 2" xfId="36942"/>
    <cellStyle name="Normal 233 5 4" xfId="36943"/>
    <cellStyle name="Normal 233 6" xfId="36944"/>
    <cellStyle name="Normal 233 6 2" xfId="36945"/>
    <cellStyle name="Normal 233 6 2 2" xfId="36946"/>
    <cellStyle name="Normal 233 6 3" xfId="36947"/>
    <cellStyle name="Normal 233 7" xfId="36948"/>
    <cellStyle name="Normal 233 7 2" xfId="36949"/>
    <cellStyle name="Normal 233 8" xfId="36950"/>
    <cellStyle name="Normal 233 9" xfId="36951"/>
    <cellStyle name="Normal 234" xfId="36952"/>
    <cellStyle name="Normal 234 2" xfId="36953"/>
    <cellStyle name="Normal 234 3" xfId="36954"/>
    <cellStyle name="Normal 235" xfId="36955"/>
    <cellStyle name="Normal 235 2" xfId="36956"/>
    <cellStyle name="Normal 235 3" xfId="36957"/>
    <cellStyle name="Normal 236" xfId="36958"/>
    <cellStyle name="Normal 236 2" xfId="36959"/>
    <cellStyle name="Normal 236 3" xfId="36960"/>
    <cellStyle name="Normal 237" xfId="36961"/>
    <cellStyle name="Normal 237 2" xfId="36962"/>
    <cellStyle name="Normal 237 3" xfId="36963"/>
    <cellStyle name="Normal 238" xfId="36964"/>
    <cellStyle name="Normal 238 2" xfId="36965"/>
    <cellStyle name="Normal 238 3" xfId="36966"/>
    <cellStyle name="Normal 239" xfId="36967"/>
    <cellStyle name="Normal 239 2" xfId="36968"/>
    <cellStyle name="Normal 239 3" xfId="36969"/>
    <cellStyle name="Normal 24" xfId="36970"/>
    <cellStyle name="Normal 24 2" xfId="36971"/>
    <cellStyle name="Normal 24 2 2" xfId="36972"/>
    <cellStyle name="Normal 24 2 3" xfId="36973"/>
    <cellStyle name="Normal 24 2 4" xfId="36974"/>
    <cellStyle name="Normal 24 2 4 2" xfId="36975"/>
    <cellStyle name="Normal 24 2_Sheet1" xfId="36976"/>
    <cellStyle name="Normal 24 3" xfId="36977"/>
    <cellStyle name="Normal 24 4" xfId="36978"/>
    <cellStyle name="Normal 24 5" xfId="36979"/>
    <cellStyle name="Normal 24 5 2" xfId="36980"/>
    <cellStyle name="Normal 24 6" xfId="36981"/>
    <cellStyle name="Normal 24_Sheet1" xfId="36982"/>
    <cellStyle name="Normal 240" xfId="36983"/>
    <cellStyle name="Normal 240 2" xfId="36984"/>
    <cellStyle name="Normal 240 3" xfId="36985"/>
    <cellStyle name="Normal 241" xfId="36986"/>
    <cellStyle name="Normal 241 2" xfId="36987"/>
    <cellStyle name="Normal 241 3" xfId="36988"/>
    <cellStyle name="Normal 242" xfId="36989"/>
    <cellStyle name="Normal 242 2" xfId="36990"/>
    <cellStyle name="Normal 242 3" xfId="36991"/>
    <cellStyle name="Normal 243" xfId="36992"/>
    <cellStyle name="Normal 243 2" xfId="36993"/>
    <cellStyle name="Normal 243 3" xfId="36994"/>
    <cellStyle name="Normal 244" xfId="36995"/>
    <cellStyle name="Normal 244 2" xfId="36996"/>
    <cellStyle name="Normal 244 3" xfId="36997"/>
    <cellStyle name="Normal 245" xfId="36998"/>
    <cellStyle name="Normal 245 2" xfId="36999"/>
    <cellStyle name="Normal 245 3" xfId="37000"/>
    <cellStyle name="Normal 246" xfId="37001"/>
    <cellStyle name="Normal 246 2" xfId="37002"/>
    <cellStyle name="Normal 246 3" xfId="37003"/>
    <cellStyle name="Normal 247" xfId="37004"/>
    <cellStyle name="Normal 247 2" xfId="37005"/>
    <cellStyle name="Normal 247 3" xfId="37006"/>
    <cellStyle name="Normal 248" xfId="37007"/>
    <cellStyle name="Normal 248 2" xfId="37008"/>
    <cellStyle name="Normal 248 3" xfId="37009"/>
    <cellStyle name="Normal 249" xfId="37010"/>
    <cellStyle name="Normal 249 2" xfId="37011"/>
    <cellStyle name="Normal 249 3" xfId="37012"/>
    <cellStyle name="Normal 25" xfId="37013"/>
    <cellStyle name="Normal 25 2" xfId="37014"/>
    <cellStyle name="Normal 25 2 2" xfId="37015"/>
    <cellStyle name="Normal 25 2 3" xfId="37016"/>
    <cellStyle name="Normal 25 2 4" xfId="37017"/>
    <cellStyle name="Normal 25 2 4 2" xfId="37018"/>
    <cellStyle name="Normal 25 2_Sheet1" xfId="37019"/>
    <cellStyle name="Normal 25 3" xfId="37020"/>
    <cellStyle name="Normal 25 4" xfId="37021"/>
    <cellStyle name="Normal 25 5" xfId="37022"/>
    <cellStyle name="Normal 25 5 2" xfId="37023"/>
    <cellStyle name="Normal 25 6" xfId="37024"/>
    <cellStyle name="Normal 25_Sheet1" xfId="37025"/>
    <cellStyle name="Normal 250" xfId="37026"/>
    <cellStyle name="Normal 250 2" xfId="37027"/>
    <cellStyle name="Normal 250 3" xfId="37028"/>
    <cellStyle name="Normal 251" xfId="37029"/>
    <cellStyle name="Normal 251 2" xfId="37030"/>
    <cellStyle name="Normal 251 3" xfId="37031"/>
    <cellStyle name="Normal 252" xfId="37032"/>
    <cellStyle name="Normal 252 2" xfId="37033"/>
    <cellStyle name="Normal 252 3" xfId="37034"/>
    <cellStyle name="Normal 253" xfId="37035"/>
    <cellStyle name="Normal 253 2" xfId="37036"/>
    <cellStyle name="Normal 253 2 2" xfId="37037"/>
    <cellStyle name="Normal 253 2 2 2" xfId="37038"/>
    <cellStyle name="Normal 253 2 2 2 2" xfId="37039"/>
    <cellStyle name="Normal 253 2 2 3" xfId="37040"/>
    <cellStyle name="Normal 253 2 3" xfId="37041"/>
    <cellStyle name="Normal 253 2 3 2" xfId="37042"/>
    <cellStyle name="Normal 253 2 4" xfId="37043"/>
    <cellStyle name="Normal 253 3" xfId="37044"/>
    <cellStyle name="Normal 253 3 2" xfId="37045"/>
    <cellStyle name="Normal 253 3 2 2" xfId="37046"/>
    <cellStyle name="Normal 253 3 2 2 2" xfId="37047"/>
    <cellStyle name="Normal 253 3 2 3" xfId="37048"/>
    <cellStyle name="Normal 253 3 3" xfId="37049"/>
    <cellStyle name="Normal 253 3 3 2" xfId="37050"/>
    <cellStyle name="Normal 253 3 4" xfId="37051"/>
    <cellStyle name="Normal 253 4" xfId="37052"/>
    <cellStyle name="Normal 253 4 2" xfId="37053"/>
    <cellStyle name="Normal 253 4 2 2" xfId="37054"/>
    <cellStyle name="Normal 253 4 2 2 2" xfId="37055"/>
    <cellStyle name="Normal 253 4 2 3" xfId="37056"/>
    <cellStyle name="Normal 253 4 3" xfId="37057"/>
    <cellStyle name="Normal 253 4 3 2" xfId="37058"/>
    <cellStyle name="Normal 253 4 4" xfId="37059"/>
    <cellStyle name="Normal 253 5" xfId="37060"/>
    <cellStyle name="Normal 253 5 2" xfId="37061"/>
    <cellStyle name="Normal 253 5 2 2" xfId="37062"/>
    <cellStyle name="Normal 253 5 2 2 2" xfId="37063"/>
    <cellStyle name="Normal 253 5 2 3" xfId="37064"/>
    <cellStyle name="Normal 253 5 3" xfId="37065"/>
    <cellStyle name="Normal 253 5 3 2" xfId="37066"/>
    <cellStyle name="Normal 253 5 4" xfId="37067"/>
    <cellStyle name="Normal 253 6" xfId="37068"/>
    <cellStyle name="Normal 253 6 2" xfId="37069"/>
    <cellStyle name="Normal 253 6 2 2" xfId="37070"/>
    <cellStyle name="Normal 253 6 3" xfId="37071"/>
    <cellStyle name="Normal 253 7" xfId="37072"/>
    <cellStyle name="Normal 253 7 2" xfId="37073"/>
    <cellStyle name="Normal 253 8" xfId="37074"/>
    <cellStyle name="Normal 253 9" xfId="37075"/>
    <cellStyle name="Normal 254" xfId="37076"/>
    <cellStyle name="Normal 254 2" xfId="37077"/>
    <cellStyle name="Normal 254 3" xfId="37078"/>
    <cellStyle name="Normal 255" xfId="37079"/>
    <cellStyle name="Normal 255 2" xfId="37080"/>
    <cellStyle name="Normal 255 3" xfId="37081"/>
    <cellStyle name="Normal 256" xfId="37082"/>
    <cellStyle name="Normal 256 2" xfId="37083"/>
    <cellStyle name="Normal 256 3" xfId="37084"/>
    <cellStyle name="Normal 257" xfId="37085"/>
    <cellStyle name="Normal 257 2" xfId="37086"/>
    <cellStyle name="Normal 257 3" xfId="37087"/>
    <cellStyle name="Normal 258" xfId="37088"/>
    <cellStyle name="Normal 258 2" xfId="37089"/>
    <cellStyle name="Normal 258 3" xfId="37090"/>
    <cellStyle name="Normal 259" xfId="37091"/>
    <cellStyle name="Normal 259 2" xfId="37092"/>
    <cellStyle name="Normal 259 3" xfId="37093"/>
    <cellStyle name="Normal 26" xfId="37094"/>
    <cellStyle name="Normal 26 2" xfId="37095"/>
    <cellStyle name="Normal 26 2 2" xfId="37096"/>
    <cellStyle name="Normal 26 2 3" xfId="37097"/>
    <cellStyle name="Normal 26 2 4" xfId="37098"/>
    <cellStyle name="Normal 26 2 4 2" xfId="37099"/>
    <cellStyle name="Normal 26 2_Sheet1" xfId="37100"/>
    <cellStyle name="Normal 26 3" xfId="37101"/>
    <cellStyle name="Normal 26 4" xfId="37102"/>
    <cellStyle name="Normal 26 5" xfId="37103"/>
    <cellStyle name="Normal 26 5 2" xfId="37104"/>
    <cellStyle name="Normal 26 6" xfId="37105"/>
    <cellStyle name="Normal 26_Sheet1" xfId="37106"/>
    <cellStyle name="Normal 260" xfId="37107"/>
    <cellStyle name="Normal 260 2" xfId="37108"/>
    <cellStyle name="Normal 260 3" xfId="37109"/>
    <cellStyle name="Normal 261" xfId="37110"/>
    <cellStyle name="Normal 261 2" xfId="37111"/>
    <cellStyle name="Normal 261 3" xfId="37112"/>
    <cellStyle name="Normal 262" xfId="37113"/>
    <cellStyle name="Normal 262 2" xfId="37114"/>
    <cellStyle name="Normal 262 3" xfId="37115"/>
    <cellStyle name="Normal 263" xfId="37116"/>
    <cellStyle name="Normal 263 2" xfId="37117"/>
    <cellStyle name="Normal 263 3" xfId="37118"/>
    <cellStyle name="Normal 264" xfId="37119"/>
    <cellStyle name="Normal 264 2" xfId="37120"/>
    <cellStyle name="Normal 264 3" xfId="37121"/>
    <cellStyle name="Normal 265" xfId="37122"/>
    <cellStyle name="Normal 265 2" xfId="37123"/>
    <cellStyle name="Normal 265 3" xfId="37124"/>
    <cellStyle name="Normal 266" xfId="37125"/>
    <cellStyle name="Normal 266 2" xfId="37126"/>
    <cellStyle name="Normal 266 2 2" xfId="37127"/>
    <cellStyle name="Normal 266 2 2 2" xfId="37128"/>
    <cellStyle name="Normal 266 2 2 2 2" xfId="37129"/>
    <cellStyle name="Normal 266 2 2 3" xfId="37130"/>
    <cellStyle name="Normal 266 2 3" xfId="37131"/>
    <cellStyle name="Normal 266 2 3 2" xfId="37132"/>
    <cellStyle name="Normal 266 2 4" xfId="37133"/>
    <cellStyle name="Normal 266 3" xfId="37134"/>
    <cellStyle name="Normal 266 3 2" xfId="37135"/>
    <cellStyle name="Normal 266 3 2 2" xfId="37136"/>
    <cellStyle name="Normal 266 3 2 2 2" xfId="37137"/>
    <cellStyle name="Normal 266 3 2 3" xfId="37138"/>
    <cellStyle name="Normal 266 3 3" xfId="37139"/>
    <cellStyle name="Normal 266 3 3 2" xfId="37140"/>
    <cellStyle name="Normal 266 3 4" xfId="37141"/>
    <cellStyle name="Normal 266 4" xfId="37142"/>
    <cellStyle name="Normal 266 4 2" xfId="37143"/>
    <cellStyle name="Normal 266 4 2 2" xfId="37144"/>
    <cellStyle name="Normal 266 4 2 2 2" xfId="37145"/>
    <cellStyle name="Normal 266 4 2 3" xfId="37146"/>
    <cellStyle name="Normal 266 4 3" xfId="37147"/>
    <cellStyle name="Normal 266 4 3 2" xfId="37148"/>
    <cellStyle name="Normal 266 4 4" xfId="37149"/>
    <cellStyle name="Normal 266 5" xfId="37150"/>
    <cellStyle name="Normal 266 5 2" xfId="37151"/>
    <cellStyle name="Normal 266 5 2 2" xfId="37152"/>
    <cellStyle name="Normal 266 5 2 2 2" xfId="37153"/>
    <cellStyle name="Normal 266 5 2 3" xfId="37154"/>
    <cellStyle name="Normal 266 5 3" xfId="37155"/>
    <cellStyle name="Normal 266 5 3 2" xfId="37156"/>
    <cellStyle name="Normal 266 5 4" xfId="37157"/>
    <cellStyle name="Normal 266 6" xfId="37158"/>
    <cellStyle name="Normal 266 6 2" xfId="37159"/>
    <cellStyle name="Normal 266 6 2 2" xfId="37160"/>
    <cellStyle name="Normal 266 6 3" xfId="37161"/>
    <cellStyle name="Normal 266 7" xfId="37162"/>
    <cellStyle name="Normal 266 7 2" xfId="37163"/>
    <cellStyle name="Normal 266 8" xfId="37164"/>
    <cellStyle name="Normal 266 9" xfId="37165"/>
    <cellStyle name="Normal 267" xfId="37166"/>
    <cellStyle name="Normal 267 2" xfId="37167"/>
    <cellStyle name="Normal 267 3" xfId="37168"/>
    <cellStyle name="Normal 268" xfId="37169"/>
    <cellStyle name="Normal 268 2" xfId="37170"/>
    <cellStyle name="Normal 268 3" xfId="37171"/>
    <cellStyle name="Normal 269" xfId="37172"/>
    <cellStyle name="Normal 269 2" xfId="37173"/>
    <cellStyle name="Normal 269 3" xfId="37174"/>
    <cellStyle name="Normal 27" xfId="37175"/>
    <cellStyle name="Normal 27 2" xfId="37176"/>
    <cellStyle name="Normal 27 2 2" xfId="37177"/>
    <cellStyle name="Normal 27 2 3" xfId="37178"/>
    <cellStyle name="Normal 27 2 4" xfId="37179"/>
    <cellStyle name="Normal 27 2 4 2" xfId="37180"/>
    <cellStyle name="Normal 27 2_Sheet1" xfId="37181"/>
    <cellStyle name="Normal 27 3" xfId="37182"/>
    <cellStyle name="Normal 27 4" xfId="37183"/>
    <cellStyle name="Normal 27 5" xfId="37184"/>
    <cellStyle name="Normal 27 5 2" xfId="37185"/>
    <cellStyle name="Normal 27 6" xfId="37186"/>
    <cellStyle name="Normal 27_Sheet1" xfId="37187"/>
    <cellStyle name="Normal 270" xfId="37188"/>
    <cellStyle name="Normal 270 2" xfId="37189"/>
    <cellStyle name="Normal 270 3" xfId="37190"/>
    <cellStyle name="Normal 271" xfId="37191"/>
    <cellStyle name="Normal 271 2" xfId="37192"/>
    <cellStyle name="Normal 271 3" xfId="37193"/>
    <cellStyle name="Normal 272" xfId="37194"/>
    <cellStyle name="Normal 272 2" xfId="37195"/>
    <cellStyle name="Normal 272 3" xfId="37196"/>
    <cellStyle name="Normal 273" xfId="37197"/>
    <cellStyle name="Normal 273 2" xfId="37198"/>
    <cellStyle name="Normal 273 3" xfId="37199"/>
    <cellStyle name="Normal 274" xfId="37200"/>
    <cellStyle name="Normal 274 2" xfId="37201"/>
    <cellStyle name="Normal 274 3" xfId="37202"/>
    <cellStyle name="Normal 275" xfId="37203"/>
    <cellStyle name="Normal 275 2" xfId="37204"/>
    <cellStyle name="Normal 275 3" xfId="37205"/>
    <cellStyle name="Normal 276" xfId="37206"/>
    <cellStyle name="Normal 276 2" xfId="37207"/>
    <cellStyle name="Normal 276 3" xfId="37208"/>
    <cellStyle name="Normal 277" xfId="37209"/>
    <cellStyle name="Normal 277 2" xfId="37210"/>
    <cellStyle name="Normal 277 3" xfId="37211"/>
    <cellStyle name="Normal 278" xfId="37212"/>
    <cellStyle name="Normal 278 10" xfId="37213"/>
    <cellStyle name="Normal 278 10 2" xfId="37214"/>
    <cellStyle name="Normal 278 11" xfId="37215"/>
    <cellStyle name="Normal 278 12" xfId="37216"/>
    <cellStyle name="Normal 278 13" xfId="37217"/>
    <cellStyle name="Normal 278 2" xfId="37218"/>
    <cellStyle name="Normal 278 2 2" xfId="37219"/>
    <cellStyle name="Normal 278 2 2 2" xfId="37220"/>
    <cellStyle name="Normal 278 2 2 2 2" xfId="37221"/>
    <cellStyle name="Normal 278 2 2 2 2 2" xfId="37222"/>
    <cellStyle name="Normal 278 2 2 2 2 2 2" xfId="37223"/>
    <cellStyle name="Normal 278 2 2 2 2 3" xfId="37224"/>
    <cellStyle name="Normal 278 2 2 2 3" xfId="37225"/>
    <cellStyle name="Normal 278 2 2 2 3 2" xfId="37226"/>
    <cellStyle name="Normal 278 2 2 2 4" xfId="37227"/>
    <cellStyle name="Normal 278 2 2 3" xfId="37228"/>
    <cellStyle name="Normal 278 2 2 3 2" xfId="37229"/>
    <cellStyle name="Normal 278 2 2 3 2 2" xfId="37230"/>
    <cellStyle name="Normal 278 2 2 3 2 2 2" xfId="37231"/>
    <cellStyle name="Normal 278 2 2 3 2 3" xfId="37232"/>
    <cellStyle name="Normal 278 2 2 3 3" xfId="37233"/>
    <cellStyle name="Normal 278 2 2 3 3 2" xfId="37234"/>
    <cellStyle name="Normal 278 2 2 3 4" xfId="37235"/>
    <cellStyle name="Normal 278 2 2 4" xfId="37236"/>
    <cellStyle name="Normal 278 2 2 4 2" xfId="37237"/>
    <cellStyle name="Normal 278 2 2 4 2 2" xfId="37238"/>
    <cellStyle name="Normal 278 2 2 4 2 2 2" xfId="37239"/>
    <cellStyle name="Normal 278 2 2 4 2 3" xfId="37240"/>
    <cellStyle name="Normal 278 2 2 4 3" xfId="37241"/>
    <cellStyle name="Normal 278 2 2 4 3 2" xfId="37242"/>
    <cellStyle name="Normal 278 2 2 4 4" xfId="37243"/>
    <cellStyle name="Normal 278 2 2 5" xfId="37244"/>
    <cellStyle name="Normal 278 2 2 5 2" xfId="37245"/>
    <cellStyle name="Normal 278 2 2 5 2 2" xfId="37246"/>
    <cellStyle name="Normal 278 2 2 5 3" xfId="37247"/>
    <cellStyle name="Normal 278 2 2 6" xfId="37248"/>
    <cellStyle name="Normal 278 2 2 6 2" xfId="37249"/>
    <cellStyle name="Normal 278 2 2 7" xfId="37250"/>
    <cellStyle name="Normal 278 3" xfId="37251"/>
    <cellStyle name="Normal 278 3 2" xfId="37252"/>
    <cellStyle name="Normal 278 3 2 2" xfId="37253"/>
    <cellStyle name="Normal 278 3 2 2 2" xfId="37254"/>
    <cellStyle name="Normal 278 3 2 2 2 2" xfId="37255"/>
    <cellStyle name="Normal 278 3 2 2 3" xfId="37256"/>
    <cellStyle name="Normal 278 3 2 3" xfId="37257"/>
    <cellStyle name="Normal 278 3 2 3 2" xfId="37258"/>
    <cellStyle name="Normal 278 3 2 4" xfId="37259"/>
    <cellStyle name="Normal 278 3 3" xfId="37260"/>
    <cellStyle name="Normal 278 3 3 2" xfId="37261"/>
    <cellStyle name="Normal 278 3 3 2 2" xfId="37262"/>
    <cellStyle name="Normal 278 3 3 2 2 2" xfId="37263"/>
    <cellStyle name="Normal 278 3 3 2 3" xfId="37264"/>
    <cellStyle name="Normal 278 3 3 3" xfId="37265"/>
    <cellStyle name="Normal 278 3 3 3 2" xfId="37266"/>
    <cellStyle name="Normal 278 3 3 4" xfId="37267"/>
    <cellStyle name="Normal 278 3 4" xfId="37268"/>
    <cellStyle name="Normal 278 3 4 2" xfId="37269"/>
    <cellStyle name="Normal 278 3 4 2 2" xfId="37270"/>
    <cellStyle name="Normal 278 3 4 2 2 2" xfId="37271"/>
    <cellStyle name="Normal 278 3 4 2 3" xfId="37272"/>
    <cellStyle name="Normal 278 3 4 3" xfId="37273"/>
    <cellStyle name="Normal 278 3 4 3 2" xfId="37274"/>
    <cellStyle name="Normal 278 3 4 4" xfId="37275"/>
    <cellStyle name="Normal 278 3 5" xfId="37276"/>
    <cellStyle name="Normal 278 3 5 2" xfId="37277"/>
    <cellStyle name="Normal 278 3 5 2 2" xfId="37278"/>
    <cellStyle name="Normal 278 3 5 3" xfId="37279"/>
    <cellStyle name="Normal 278 3 6" xfId="37280"/>
    <cellStyle name="Normal 278 3 6 2" xfId="37281"/>
    <cellStyle name="Normal 278 3 7" xfId="37282"/>
    <cellStyle name="Normal 278 4" xfId="37283"/>
    <cellStyle name="Normal 278 4 2" xfId="37284"/>
    <cellStyle name="Normal 278 4 2 2" xfId="37285"/>
    <cellStyle name="Normal 278 4 2 2 2" xfId="37286"/>
    <cellStyle name="Normal 278 4 2 3" xfId="37287"/>
    <cellStyle name="Normal 278 4 3" xfId="37288"/>
    <cellStyle name="Normal 278 4 3 2" xfId="37289"/>
    <cellStyle name="Normal 278 4 4" xfId="37290"/>
    <cellStyle name="Normal 278 5" xfId="37291"/>
    <cellStyle name="Normal 278 5 2" xfId="37292"/>
    <cellStyle name="Normal 278 5 2 2" xfId="37293"/>
    <cellStyle name="Normal 278 5 2 2 2" xfId="37294"/>
    <cellStyle name="Normal 278 5 2 3" xfId="37295"/>
    <cellStyle name="Normal 278 5 3" xfId="37296"/>
    <cellStyle name="Normal 278 5 3 2" xfId="37297"/>
    <cellStyle name="Normal 278 5 4" xfId="37298"/>
    <cellStyle name="Normal 278 6" xfId="37299"/>
    <cellStyle name="Normal 278 6 2" xfId="37300"/>
    <cellStyle name="Normal 278 6 2 2" xfId="37301"/>
    <cellStyle name="Normal 278 6 2 2 2" xfId="37302"/>
    <cellStyle name="Normal 278 6 2 3" xfId="37303"/>
    <cellStyle name="Normal 278 6 3" xfId="37304"/>
    <cellStyle name="Normal 278 6 3 2" xfId="37305"/>
    <cellStyle name="Normal 278 6 4" xfId="37306"/>
    <cellStyle name="Normal 278 7" xfId="37307"/>
    <cellStyle name="Normal 278 7 2" xfId="37308"/>
    <cellStyle name="Normal 278 7 2 2" xfId="37309"/>
    <cellStyle name="Normal 278 7 2 2 2" xfId="37310"/>
    <cellStyle name="Normal 278 7 2 3" xfId="37311"/>
    <cellStyle name="Normal 278 7 3" xfId="37312"/>
    <cellStyle name="Normal 278 7 3 2" xfId="37313"/>
    <cellStyle name="Normal 278 7 4" xfId="37314"/>
    <cellStyle name="Normal 278 8" xfId="37315"/>
    <cellStyle name="Normal 278 8 2" xfId="37316"/>
    <cellStyle name="Normal 278 8 2 2" xfId="37317"/>
    <cellStyle name="Normal 278 8 2 2 2" xfId="37318"/>
    <cellStyle name="Normal 278 8 2 3" xfId="37319"/>
    <cellStyle name="Normal 278 8 3" xfId="37320"/>
    <cellStyle name="Normal 278 8 3 2" xfId="37321"/>
    <cellStyle name="Normal 278 8 4" xfId="37322"/>
    <cellStyle name="Normal 278 9" xfId="37323"/>
    <cellStyle name="Normal 278 9 2" xfId="37324"/>
    <cellStyle name="Normal 278 9 2 2" xfId="37325"/>
    <cellStyle name="Normal 278 9 3" xfId="37326"/>
    <cellStyle name="Normal 279" xfId="37327"/>
    <cellStyle name="Normal 279 2" xfId="37328"/>
    <cellStyle name="Normal 279 2 2" xfId="37329"/>
    <cellStyle name="Normal 279 2 2 2" xfId="37330"/>
    <cellStyle name="Normal 279 2 2 2 2" xfId="37331"/>
    <cellStyle name="Normal 279 2 2 3" xfId="37332"/>
    <cellStyle name="Normal 279 2 3" xfId="37333"/>
    <cellStyle name="Normal 279 2 3 2" xfId="37334"/>
    <cellStyle name="Normal 279 2 4" xfId="37335"/>
    <cellStyle name="Normal 279 3" xfId="37336"/>
    <cellStyle name="Normal 279 3 2" xfId="37337"/>
    <cellStyle name="Normal 279 3 2 2" xfId="37338"/>
    <cellStyle name="Normal 279 3 2 2 2" xfId="37339"/>
    <cellStyle name="Normal 279 3 2 3" xfId="37340"/>
    <cellStyle name="Normal 279 3 3" xfId="37341"/>
    <cellStyle name="Normal 279 3 3 2" xfId="37342"/>
    <cellStyle name="Normal 279 3 4" xfId="37343"/>
    <cellStyle name="Normal 279 4" xfId="37344"/>
    <cellStyle name="Normal 279 4 2" xfId="37345"/>
    <cellStyle name="Normal 279 4 2 2" xfId="37346"/>
    <cellStyle name="Normal 279 4 2 2 2" xfId="37347"/>
    <cellStyle name="Normal 279 4 2 3" xfId="37348"/>
    <cellStyle name="Normal 279 4 3" xfId="37349"/>
    <cellStyle name="Normal 279 4 3 2" xfId="37350"/>
    <cellStyle name="Normal 279 4 4" xfId="37351"/>
    <cellStyle name="Normal 279 5" xfId="37352"/>
    <cellStyle name="Normal 279 5 2" xfId="37353"/>
    <cellStyle name="Normal 279 5 2 2" xfId="37354"/>
    <cellStyle name="Normal 279 5 2 2 2" xfId="37355"/>
    <cellStyle name="Normal 279 5 2 3" xfId="37356"/>
    <cellStyle name="Normal 279 5 3" xfId="37357"/>
    <cellStyle name="Normal 279 5 3 2" xfId="37358"/>
    <cellStyle name="Normal 279 5 4" xfId="37359"/>
    <cellStyle name="Normal 279 6" xfId="37360"/>
    <cellStyle name="Normal 279 6 2" xfId="37361"/>
    <cellStyle name="Normal 279 6 2 2" xfId="37362"/>
    <cellStyle name="Normal 279 6 3" xfId="37363"/>
    <cellStyle name="Normal 279 7" xfId="37364"/>
    <cellStyle name="Normal 279 7 2" xfId="37365"/>
    <cellStyle name="Normal 279 8" xfId="37366"/>
    <cellStyle name="Normal 279 9" xfId="37367"/>
    <cellStyle name="Normal 28" xfId="37368"/>
    <cellStyle name="Normal 28 2" xfId="37369"/>
    <cellStyle name="Normal 28 2 2" xfId="37370"/>
    <cellStyle name="Normal 28 2 3" xfId="37371"/>
    <cellStyle name="Normal 28 2 4" xfId="37372"/>
    <cellStyle name="Normal 28 2 4 2" xfId="37373"/>
    <cellStyle name="Normal 28 2_Sheet1" xfId="37374"/>
    <cellStyle name="Normal 28 3" xfId="37375"/>
    <cellStyle name="Normal 28 4" xfId="37376"/>
    <cellStyle name="Normal 28 5" xfId="37377"/>
    <cellStyle name="Normal 28 5 2" xfId="37378"/>
    <cellStyle name="Normal 28 6" xfId="37379"/>
    <cellStyle name="Normal 28_Sheet1" xfId="37380"/>
    <cellStyle name="Normal 280" xfId="37381"/>
    <cellStyle name="Normal 280 2" xfId="37382"/>
    <cellStyle name="Normal 280 3" xfId="37383"/>
    <cellStyle name="Normal 281" xfId="37384"/>
    <cellStyle name="Normal 281 2" xfId="37385"/>
    <cellStyle name="Normal 281 3" xfId="37386"/>
    <cellStyle name="Normal 282" xfId="37387"/>
    <cellStyle name="Normal 282 2" xfId="37388"/>
    <cellStyle name="Normal 282 3" xfId="37389"/>
    <cellStyle name="Normal 283" xfId="37390"/>
    <cellStyle name="Normal 283 2" xfId="37391"/>
    <cellStyle name="Normal 283 3" xfId="37392"/>
    <cellStyle name="Normal 284" xfId="37393"/>
    <cellStyle name="Normal 284 2" xfId="37394"/>
    <cellStyle name="Normal 284 3" xfId="37395"/>
    <cellStyle name="Normal 285" xfId="37396"/>
    <cellStyle name="Normal 285 2" xfId="37397"/>
    <cellStyle name="Normal 285 3" xfId="37398"/>
    <cellStyle name="Normal 286" xfId="37399"/>
    <cellStyle name="Normal 286 2" xfId="37400"/>
    <cellStyle name="Normal 286 3" xfId="37401"/>
    <cellStyle name="Normal 287" xfId="37402"/>
    <cellStyle name="Normal 287 2" xfId="37403"/>
    <cellStyle name="Normal 287 3" xfId="37404"/>
    <cellStyle name="Normal 288" xfId="37405"/>
    <cellStyle name="Normal 288 2" xfId="37406"/>
    <cellStyle name="Normal 288 3" xfId="37407"/>
    <cellStyle name="Normal 289" xfId="37408"/>
    <cellStyle name="Normal 289 2" xfId="37409"/>
    <cellStyle name="Normal 289 3" xfId="37410"/>
    <cellStyle name="Normal 29" xfId="37411"/>
    <cellStyle name="Normal 29 2" xfId="37412"/>
    <cellStyle name="Normal 29 2 2" xfId="37413"/>
    <cellStyle name="Normal 29 2 3" xfId="37414"/>
    <cellStyle name="Normal 29 2 4" xfId="37415"/>
    <cellStyle name="Normal 29 2 4 2" xfId="37416"/>
    <cellStyle name="Normal 29 2_Sheet1" xfId="37417"/>
    <cellStyle name="Normal 29 3" xfId="37418"/>
    <cellStyle name="Normal 29 4" xfId="37419"/>
    <cellStyle name="Normal 29 5" xfId="37420"/>
    <cellStyle name="Normal 29 5 2" xfId="37421"/>
    <cellStyle name="Normal 29 6" xfId="37422"/>
    <cellStyle name="Normal 29_Sheet1" xfId="37423"/>
    <cellStyle name="Normal 290" xfId="37424"/>
    <cellStyle name="Normal 290 2" xfId="37425"/>
    <cellStyle name="Normal 290 3" xfId="37426"/>
    <cellStyle name="Normal 291" xfId="37427"/>
    <cellStyle name="Normal 291 2" xfId="37428"/>
    <cellStyle name="Normal 291 3" xfId="37429"/>
    <cellStyle name="Normal 292" xfId="37430"/>
    <cellStyle name="Normal 292 2" xfId="37431"/>
    <cellStyle name="Normal 292 3" xfId="37432"/>
    <cellStyle name="Normal 293" xfId="37433"/>
    <cellStyle name="Normal 293 2" xfId="37434"/>
    <cellStyle name="Normal 293 3" xfId="37435"/>
    <cellStyle name="Normal 294" xfId="37436"/>
    <cellStyle name="Normal 294 2" xfId="37437"/>
    <cellStyle name="Normal 294 3" xfId="37438"/>
    <cellStyle name="Normal 295" xfId="37439"/>
    <cellStyle name="Normal 295 2" xfId="37440"/>
    <cellStyle name="Normal 295 3" xfId="37441"/>
    <cellStyle name="Normal 296" xfId="37442"/>
    <cellStyle name="Normal 296 2" xfId="37443"/>
    <cellStyle name="Normal 296 3" xfId="37444"/>
    <cellStyle name="Normal 297" xfId="37445"/>
    <cellStyle name="Normal 297 2" xfId="37446"/>
    <cellStyle name="Normal 297 3" xfId="37447"/>
    <cellStyle name="Normal 298" xfId="37448"/>
    <cellStyle name="Normal 298 2" xfId="37449"/>
    <cellStyle name="Normal 298 3" xfId="37450"/>
    <cellStyle name="Normal 299" xfId="37451"/>
    <cellStyle name="Normal 299 2" xfId="37452"/>
    <cellStyle name="Normal 299 3" xfId="37453"/>
    <cellStyle name="Normal 3" xfId="37454"/>
    <cellStyle name="Normal 3 10" xfId="37455"/>
    <cellStyle name="Normal 3 10 2" xfId="37456"/>
    <cellStyle name="Normal 3 10 3" xfId="37457"/>
    <cellStyle name="Normal 3 11" xfId="37458"/>
    <cellStyle name="Normal 3 12" xfId="37459"/>
    <cellStyle name="Normal 3 12 2" xfId="37460"/>
    <cellStyle name="Normal 3 12 3" xfId="37461"/>
    <cellStyle name="Normal 3 12 4" xfId="37462"/>
    <cellStyle name="Normal 3 13" xfId="37463"/>
    <cellStyle name="Normal 3 13 2" xfId="37464"/>
    <cellStyle name="Normal 3 13 2 2" xfId="37465"/>
    <cellStyle name="Normal 3 14" xfId="37466"/>
    <cellStyle name="Normal 3 15" xfId="37467"/>
    <cellStyle name="Normal 3 15 2" xfId="37468"/>
    <cellStyle name="Normal 3 16" xfId="37469"/>
    <cellStyle name="Normal 3 17" xfId="37470"/>
    <cellStyle name="Normal 3 2" xfId="37471"/>
    <cellStyle name="Normal 3 2 2" xfId="37472"/>
    <cellStyle name="Normal 3 2 3" xfId="37473"/>
    <cellStyle name="Normal 3 2 4" xfId="37474"/>
    <cellStyle name="Normal 3 2 5" xfId="37475"/>
    <cellStyle name="Normal 3 2_Sheet1" xfId="37476"/>
    <cellStyle name="Normal 3 3" xfId="37477"/>
    <cellStyle name="Normal 3 3 2" xfId="37478"/>
    <cellStyle name="Normal 3 3 3" xfId="37479"/>
    <cellStyle name="Normal 3 3 4" xfId="37480"/>
    <cellStyle name="Normal 3 4" xfId="37481"/>
    <cellStyle name="Normal 3 4 2" xfId="37482"/>
    <cellStyle name="Normal 3 4 2 2" xfId="37483"/>
    <cellStyle name="Normal 3 4 2 3" xfId="37484"/>
    <cellStyle name="Normal 3 4 2 3 2" xfId="37485"/>
    <cellStyle name="Normal 3 4 2 4" xfId="37486"/>
    <cellStyle name="Normal 3 4 3" xfId="37487"/>
    <cellStyle name="Normal 3 4 4" xfId="37488"/>
    <cellStyle name="Normal 3 4 4 2" xfId="37489"/>
    <cellStyle name="Normal 3 4 5" xfId="37490"/>
    <cellStyle name="Normal 3 4_BallGrid" xfId="37491"/>
    <cellStyle name="Normal 3 5" xfId="37492"/>
    <cellStyle name="Normal 3 5 2" xfId="37493"/>
    <cellStyle name="Normal 3 5 3" xfId="37494"/>
    <cellStyle name="Normal 3 6" xfId="37495"/>
    <cellStyle name="Normal 3 6 2" xfId="37496"/>
    <cellStyle name="Normal 3 6 3" xfId="37497"/>
    <cellStyle name="Normal 3 6 3 2" xfId="37498"/>
    <cellStyle name="Normal 3 6 4" xfId="37499"/>
    <cellStyle name="Normal 3 7" xfId="37500"/>
    <cellStyle name="Normal 3 7 2" xfId="37501"/>
    <cellStyle name="Normal 3 7 3" xfId="37502"/>
    <cellStyle name="Normal 3 7 3 2" xfId="37503"/>
    <cellStyle name="Normal 3 7 4" xfId="37504"/>
    <cellStyle name="Normal 3 8" xfId="37505"/>
    <cellStyle name="Normal 3 8 2" xfId="37506"/>
    <cellStyle name="Normal 3 8 3" xfId="37507"/>
    <cellStyle name="Normal 3 9" xfId="37508"/>
    <cellStyle name="Normal 3 9 2" xfId="37509"/>
    <cellStyle name="Normal 3 9 3" xfId="37510"/>
    <cellStyle name="Normal 3_BallGrid" xfId="37511"/>
    <cellStyle name="Normal 30" xfId="37512"/>
    <cellStyle name="Normal 30 2" xfId="37513"/>
    <cellStyle name="Normal 30 2 10" xfId="37514"/>
    <cellStyle name="Normal 30 2 2" xfId="37515"/>
    <cellStyle name="Normal 30 2 2 2" xfId="37516"/>
    <cellStyle name="Normal 30 2 2 2 2" xfId="37517"/>
    <cellStyle name="Normal 30 2 2 2 2 2" xfId="37518"/>
    <cellStyle name="Normal 30 2 2 2 3" xfId="37519"/>
    <cellStyle name="Normal 30 2 2 3" xfId="37520"/>
    <cellStyle name="Normal 30 2 2 3 2" xfId="37521"/>
    <cellStyle name="Normal 30 2 2 4" xfId="37522"/>
    <cellStyle name="Normal 30 2 3" xfId="37523"/>
    <cellStyle name="Normal 30 2 3 2" xfId="37524"/>
    <cellStyle name="Normal 30 2 3 2 2" xfId="37525"/>
    <cellStyle name="Normal 30 2 3 2 2 2" xfId="37526"/>
    <cellStyle name="Normal 30 2 3 2 3" xfId="37527"/>
    <cellStyle name="Normal 30 2 3 3" xfId="37528"/>
    <cellStyle name="Normal 30 2 3 3 2" xfId="37529"/>
    <cellStyle name="Normal 30 2 3 4" xfId="37530"/>
    <cellStyle name="Normal 30 2 4" xfId="37531"/>
    <cellStyle name="Normal 30 2 4 2" xfId="37532"/>
    <cellStyle name="Normal 30 2 4 2 2" xfId="37533"/>
    <cellStyle name="Normal 30 2 4 2 2 2" xfId="37534"/>
    <cellStyle name="Normal 30 2 4 2 3" xfId="37535"/>
    <cellStyle name="Normal 30 2 4 3" xfId="37536"/>
    <cellStyle name="Normal 30 2 4 3 2" xfId="37537"/>
    <cellStyle name="Normal 30 2 4 4" xfId="37538"/>
    <cellStyle name="Normal 30 2 5" xfId="37539"/>
    <cellStyle name="Normal 30 2 5 2" xfId="37540"/>
    <cellStyle name="Normal 30 2 5 2 2" xfId="37541"/>
    <cellStyle name="Normal 30 2 5 2 2 2" xfId="37542"/>
    <cellStyle name="Normal 30 2 5 2 3" xfId="37543"/>
    <cellStyle name="Normal 30 2 5 3" xfId="37544"/>
    <cellStyle name="Normal 30 2 5 3 2" xfId="37545"/>
    <cellStyle name="Normal 30 2 5 4" xfId="37546"/>
    <cellStyle name="Normal 30 2 6" xfId="37547"/>
    <cellStyle name="Normal 30 2 6 2" xfId="37548"/>
    <cellStyle name="Normal 30 2 6 2 2" xfId="37549"/>
    <cellStyle name="Normal 30 2 6 3" xfId="37550"/>
    <cellStyle name="Normal 30 2 7" xfId="37551"/>
    <cellStyle name="Normal 30 2 7 2" xfId="37552"/>
    <cellStyle name="Normal 30 2 8" xfId="37553"/>
    <cellStyle name="Normal 30 2 8 2" xfId="37554"/>
    <cellStyle name="Normal 30 2 9" xfId="37555"/>
    <cellStyle name="Normal 30 3" xfId="37556"/>
    <cellStyle name="Normal 30 3 2" xfId="37557"/>
    <cellStyle name="Normal 30 3_Sheet1" xfId="37558"/>
    <cellStyle name="Normal 30 4" xfId="37559"/>
    <cellStyle name="Normal 30 5" xfId="37560"/>
    <cellStyle name="Normal 30 6" xfId="37561"/>
    <cellStyle name="Normal 30_Sheet1" xfId="37562"/>
    <cellStyle name="Normal 300" xfId="37563"/>
    <cellStyle name="Normal 300 2" xfId="37564"/>
    <cellStyle name="Normal 300 3" xfId="37565"/>
    <cellStyle name="Normal 301" xfId="37566"/>
    <cellStyle name="Normal 301 2" xfId="37567"/>
    <cellStyle name="Normal 301 3" xfId="37568"/>
    <cellStyle name="Normal 302" xfId="37569"/>
    <cellStyle name="Normal 302 2" xfId="37570"/>
    <cellStyle name="Normal 302 3" xfId="37571"/>
    <cellStyle name="Normal 303" xfId="37572"/>
    <cellStyle name="Normal 303 2" xfId="37573"/>
    <cellStyle name="Normal 303 3" xfId="37574"/>
    <cellStyle name="Normal 304" xfId="37575"/>
    <cellStyle name="Normal 304 2" xfId="37576"/>
    <cellStyle name="Normal 304 3" xfId="37577"/>
    <cellStyle name="Normal 305" xfId="37578"/>
    <cellStyle name="Normal 305 2" xfId="37579"/>
    <cellStyle name="Normal 305 3" xfId="37580"/>
    <cellStyle name="Normal 306" xfId="37581"/>
    <cellStyle name="Normal 306 2" xfId="37582"/>
    <cellStyle name="Normal 306 3" xfId="37583"/>
    <cellStyle name="Normal 307" xfId="37584"/>
    <cellStyle name="Normal 307 2" xfId="37585"/>
    <cellStyle name="Normal 307 3" xfId="37586"/>
    <cellStyle name="Normal 308" xfId="37587"/>
    <cellStyle name="Normal 308 2" xfId="37588"/>
    <cellStyle name="Normal 308 3" xfId="37589"/>
    <cellStyle name="Normal 309" xfId="37590"/>
    <cellStyle name="Normal 309 2" xfId="37591"/>
    <cellStyle name="Normal 309 3" xfId="37592"/>
    <cellStyle name="Normal 31" xfId="37593"/>
    <cellStyle name="Normal 31 2" xfId="37594"/>
    <cellStyle name="Normal 31 2 2" xfId="37595"/>
    <cellStyle name="Normal 31 2 3" xfId="37596"/>
    <cellStyle name="Normal 31 2 4" xfId="37597"/>
    <cellStyle name="Normal 31 2 4 2" xfId="37598"/>
    <cellStyle name="Normal 31 2_Sheet1" xfId="37599"/>
    <cellStyle name="Normal 31 3" xfId="37600"/>
    <cellStyle name="Normal 31 4" xfId="37601"/>
    <cellStyle name="Normal 31 5" xfId="37602"/>
    <cellStyle name="Normal 31 5 2" xfId="37603"/>
    <cellStyle name="Normal 31 6" xfId="37604"/>
    <cellStyle name="Normal 31_Sheet1" xfId="37605"/>
    <cellStyle name="Normal 310" xfId="37606"/>
    <cellStyle name="Normal 310 2" xfId="37607"/>
    <cellStyle name="Normal 310 3" xfId="37608"/>
    <cellStyle name="Normal 311" xfId="37609"/>
    <cellStyle name="Normal 311 2" xfId="37610"/>
    <cellStyle name="Normal 311 3" xfId="37611"/>
    <cellStyle name="Normal 312" xfId="37612"/>
    <cellStyle name="Normal 312 2" xfId="37613"/>
    <cellStyle name="Normal 312 3" xfId="37614"/>
    <cellStyle name="Normal 313" xfId="37615"/>
    <cellStyle name="Normal 313 2" xfId="37616"/>
    <cellStyle name="Normal 313 3" xfId="37617"/>
    <cellStyle name="Normal 314" xfId="37618"/>
    <cellStyle name="Normal 314 2" xfId="37619"/>
    <cellStyle name="Normal 314 3" xfId="37620"/>
    <cellStyle name="Normal 315" xfId="37621"/>
    <cellStyle name="Normal 315 2" xfId="37622"/>
    <cellStyle name="Normal 315 3" xfId="37623"/>
    <cellStyle name="Normal 316" xfId="37624"/>
    <cellStyle name="Normal 316 2" xfId="37625"/>
    <cellStyle name="Normal 316 3" xfId="37626"/>
    <cellStyle name="Normal 317" xfId="37627"/>
    <cellStyle name="Normal 317 2" xfId="37628"/>
    <cellStyle name="Normal 317 3" xfId="37629"/>
    <cellStyle name="Normal 318" xfId="37630"/>
    <cellStyle name="Normal 318 2" xfId="37631"/>
    <cellStyle name="Normal 318 3" xfId="37632"/>
    <cellStyle name="Normal 319" xfId="37633"/>
    <cellStyle name="Normal 319 2" xfId="37634"/>
    <cellStyle name="Normal 319 2 2" xfId="37635"/>
    <cellStyle name="Normal 319 2 2 2" xfId="37636"/>
    <cellStyle name="Normal 319 2 2 2 2" xfId="37637"/>
    <cellStyle name="Normal 319 2 2 3" xfId="37638"/>
    <cellStyle name="Normal 319 2 3" xfId="37639"/>
    <cellStyle name="Normal 319 2 3 2" xfId="37640"/>
    <cellStyle name="Normal 319 2 4" xfId="37641"/>
    <cellStyle name="Normal 319 3" xfId="37642"/>
    <cellStyle name="Normal 319 3 2" xfId="37643"/>
    <cellStyle name="Normal 319 3 2 2" xfId="37644"/>
    <cellStyle name="Normal 319 3 2 2 2" xfId="37645"/>
    <cellStyle name="Normal 319 3 2 3" xfId="37646"/>
    <cellStyle name="Normal 319 3 3" xfId="37647"/>
    <cellStyle name="Normal 319 3 3 2" xfId="37648"/>
    <cellStyle name="Normal 319 3 4" xfId="37649"/>
    <cellStyle name="Normal 319 4" xfId="37650"/>
    <cellStyle name="Normal 319 4 2" xfId="37651"/>
    <cellStyle name="Normal 319 4 2 2" xfId="37652"/>
    <cellStyle name="Normal 319 4 2 2 2" xfId="37653"/>
    <cellStyle name="Normal 319 4 2 3" xfId="37654"/>
    <cellStyle name="Normal 319 4 3" xfId="37655"/>
    <cellStyle name="Normal 319 4 3 2" xfId="37656"/>
    <cellStyle name="Normal 319 4 4" xfId="37657"/>
    <cellStyle name="Normal 319 5" xfId="37658"/>
    <cellStyle name="Normal 319 5 2" xfId="37659"/>
    <cellStyle name="Normal 319 5 2 2" xfId="37660"/>
    <cellStyle name="Normal 319 5 2 2 2" xfId="37661"/>
    <cellStyle name="Normal 319 5 2 3" xfId="37662"/>
    <cellStyle name="Normal 319 5 3" xfId="37663"/>
    <cellStyle name="Normal 319 5 3 2" xfId="37664"/>
    <cellStyle name="Normal 319 5 4" xfId="37665"/>
    <cellStyle name="Normal 319 6" xfId="37666"/>
    <cellStyle name="Normal 319 6 2" xfId="37667"/>
    <cellStyle name="Normal 319 6 2 2" xfId="37668"/>
    <cellStyle name="Normal 319 6 3" xfId="37669"/>
    <cellStyle name="Normal 319 7" xfId="37670"/>
    <cellStyle name="Normal 319 7 2" xfId="37671"/>
    <cellStyle name="Normal 319 8" xfId="37672"/>
    <cellStyle name="Normal 319 9" xfId="37673"/>
    <cellStyle name="Normal 32" xfId="37674"/>
    <cellStyle name="Normal 32 2" xfId="37675"/>
    <cellStyle name="Normal 32 2 2" xfId="37676"/>
    <cellStyle name="Normal 32 2 3" xfId="37677"/>
    <cellStyle name="Normal 32 2 4" xfId="37678"/>
    <cellStyle name="Normal 32 2 4 2" xfId="37679"/>
    <cellStyle name="Normal 32 2_Sheet1" xfId="37680"/>
    <cellStyle name="Normal 32 3" xfId="37681"/>
    <cellStyle name="Normal 32 4" xfId="37682"/>
    <cellStyle name="Normal 32 5" xfId="37683"/>
    <cellStyle name="Normal 32 5 2" xfId="37684"/>
    <cellStyle name="Normal 32 6" xfId="37685"/>
    <cellStyle name="Normal 32_Sheet1" xfId="37686"/>
    <cellStyle name="Normal 320" xfId="37687"/>
    <cellStyle name="Normal 320 2" xfId="37688"/>
    <cellStyle name="Normal 320 2 2" xfId="37689"/>
    <cellStyle name="Normal 320 2 2 2" xfId="37690"/>
    <cellStyle name="Normal 320 2 2 2 2" xfId="37691"/>
    <cellStyle name="Normal 320 2 2 3" xfId="37692"/>
    <cellStyle name="Normal 320 2 3" xfId="37693"/>
    <cellStyle name="Normal 320 2 3 2" xfId="37694"/>
    <cellStyle name="Normal 320 2 4" xfId="37695"/>
    <cellStyle name="Normal 320 3" xfId="37696"/>
    <cellStyle name="Normal 320 3 2" xfId="37697"/>
    <cellStyle name="Normal 320 3 2 2" xfId="37698"/>
    <cellStyle name="Normal 320 3 2 2 2" xfId="37699"/>
    <cellStyle name="Normal 320 3 2 3" xfId="37700"/>
    <cellStyle name="Normal 320 3 3" xfId="37701"/>
    <cellStyle name="Normal 320 3 3 2" xfId="37702"/>
    <cellStyle name="Normal 320 3 4" xfId="37703"/>
    <cellStyle name="Normal 320 4" xfId="37704"/>
    <cellStyle name="Normal 320 4 2" xfId="37705"/>
    <cellStyle name="Normal 320 4 2 2" xfId="37706"/>
    <cellStyle name="Normal 320 4 2 2 2" xfId="37707"/>
    <cellStyle name="Normal 320 4 2 3" xfId="37708"/>
    <cellStyle name="Normal 320 4 3" xfId="37709"/>
    <cellStyle name="Normal 320 4 3 2" xfId="37710"/>
    <cellStyle name="Normal 320 4 4" xfId="37711"/>
    <cellStyle name="Normal 320 5" xfId="37712"/>
    <cellStyle name="Normal 320 5 2" xfId="37713"/>
    <cellStyle name="Normal 320 5 2 2" xfId="37714"/>
    <cellStyle name="Normal 320 5 2 2 2" xfId="37715"/>
    <cellStyle name="Normal 320 5 2 3" xfId="37716"/>
    <cellStyle name="Normal 320 5 3" xfId="37717"/>
    <cellStyle name="Normal 320 5 3 2" xfId="37718"/>
    <cellStyle name="Normal 320 5 4" xfId="37719"/>
    <cellStyle name="Normal 320 6" xfId="37720"/>
    <cellStyle name="Normal 320 6 2" xfId="37721"/>
    <cellStyle name="Normal 320 6 2 2" xfId="37722"/>
    <cellStyle name="Normal 320 6 3" xfId="37723"/>
    <cellStyle name="Normal 320 7" xfId="37724"/>
    <cellStyle name="Normal 320 7 2" xfId="37725"/>
    <cellStyle name="Normal 320 8" xfId="37726"/>
    <cellStyle name="Normal 320 9" xfId="37727"/>
    <cellStyle name="Normal 321" xfId="37728"/>
    <cellStyle name="Normal 321 2" xfId="37729"/>
    <cellStyle name="Normal 321 2 2" xfId="37730"/>
    <cellStyle name="Normal 321 2 2 2" xfId="37731"/>
    <cellStyle name="Normal 321 2 2 2 2" xfId="37732"/>
    <cellStyle name="Normal 321 2 2 3" xfId="37733"/>
    <cellStyle name="Normal 321 2 3" xfId="37734"/>
    <cellStyle name="Normal 321 2 3 2" xfId="37735"/>
    <cellStyle name="Normal 321 2 4" xfId="37736"/>
    <cellStyle name="Normal 321 3" xfId="37737"/>
    <cellStyle name="Normal 321 3 2" xfId="37738"/>
    <cellStyle name="Normal 321 3 2 2" xfId="37739"/>
    <cellStyle name="Normal 321 3 2 2 2" xfId="37740"/>
    <cellStyle name="Normal 321 3 2 3" xfId="37741"/>
    <cellStyle name="Normal 321 3 3" xfId="37742"/>
    <cellStyle name="Normal 321 3 3 2" xfId="37743"/>
    <cellStyle name="Normal 321 3 4" xfId="37744"/>
    <cellStyle name="Normal 321 4" xfId="37745"/>
    <cellStyle name="Normal 321 4 2" xfId="37746"/>
    <cellStyle name="Normal 321 4 2 2" xfId="37747"/>
    <cellStyle name="Normal 321 4 2 2 2" xfId="37748"/>
    <cellStyle name="Normal 321 4 2 3" xfId="37749"/>
    <cellStyle name="Normal 321 4 3" xfId="37750"/>
    <cellStyle name="Normal 321 4 3 2" xfId="37751"/>
    <cellStyle name="Normal 321 4 4" xfId="37752"/>
    <cellStyle name="Normal 321 5" xfId="37753"/>
    <cellStyle name="Normal 321 5 2" xfId="37754"/>
    <cellStyle name="Normal 321 5 2 2" xfId="37755"/>
    <cellStyle name="Normal 321 5 2 2 2" xfId="37756"/>
    <cellStyle name="Normal 321 5 2 3" xfId="37757"/>
    <cellStyle name="Normal 321 5 3" xfId="37758"/>
    <cellStyle name="Normal 321 5 3 2" xfId="37759"/>
    <cellStyle name="Normal 321 5 4" xfId="37760"/>
    <cellStyle name="Normal 321 6" xfId="37761"/>
    <cellStyle name="Normal 321 6 2" xfId="37762"/>
    <cellStyle name="Normal 321 6 2 2" xfId="37763"/>
    <cellStyle name="Normal 321 6 3" xfId="37764"/>
    <cellStyle name="Normal 321 7" xfId="37765"/>
    <cellStyle name="Normal 321 7 2" xfId="37766"/>
    <cellStyle name="Normal 321 8" xfId="37767"/>
    <cellStyle name="Normal 321 9" xfId="37768"/>
    <cellStyle name="Normal 322" xfId="37769"/>
    <cellStyle name="Normal 322 2" xfId="37770"/>
    <cellStyle name="Normal 322 2 2" xfId="37771"/>
    <cellStyle name="Normal 322 2 2 2" xfId="37772"/>
    <cellStyle name="Normal 322 2 2 2 2" xfId="37773"/>
    <cellStyle name="Normal 322 2 2 3" xfId="37774"/>
    <cellStyle name="Normal 322 2 3" xfId="37775"/>
    <cellStyle name="Normal 322 2 3 2" xfId="37776"/>
    <cellStyle name="Normal 322 2 4" xfId="37777"/>
    <cellStyle name="Normal 322 3" xfId="37778"/>
    <cellStyle name="Normal 322 3 2" xfId="37779"/>
    <cellStyle name="Normal 322 3 2 2" xfId="37780"/>
    <cellStyle name="Normal 322 3 2 2 2" xfId="37781"/>
    <cellStyle name="Normal 322 3 2 3" xfId="37782"/>
    <cellStyle name="Normal 322 3 3" xfId="37783"/>
    <cellStyle name="Normal 322 3 3 2" xfId="37784"/>
    <cellStyle name="Normal 322 3 4" xfId="37785"/>
    <cellStyle name="Normal 322 4" xfId="37786"/>
    <cellStyle name="Normal 322 4 2" xfId="37787"/>
    <cellStyle name="Normal 322 4 2 2" xfId="37788"/>
    <cellStyle name="Normal 322 4 2 2 2" xfId="37789"/>
    <cellStyle name="Normal 322 4 2 3" xfId="37790"/>
    <cellStyle name="Normal 322 4 3" xfId="37791"/>
    <cellStyle name="Normal 322 4 3 2" xfId="37792"/>
    <cellStyle name="Normal 322 4 4" xfId="37793"/>
    <cellStyle name="Normal 322 5" xfId="37794"/>
    <cellStyle name="Normal 322 5 2" xfId="37795"/>
    <cellStyle name="Normal 322 5 2 2" xfId="37796"/>
    <cellStyle name="Normal 322 5 2 2 2" xfId="37797"/>
    <cellStyle name="Normal 322 5 2 3" xfId="37798"/>
    <cellStyle name="Normal 322 5 3" xfId="37799"/>
    <cellStyle name="Normal 322 5 3 2" xfId="37800"/>
    <cellStyle name="Normal 322 5 4" xfId="37801"/>
    <cellStyle name="Normal 322 6" xfId="37802"/>
    <cellStyle name="Normal 322 6 2" xfId="37803"/>
    <cellStyle name="Normal 322 6 2 2" xfId="37804"/>
    <cellStyle name="Normal 322 6 3" xfId="37805"/>
    <cellStyle name="Normal 322 7" xfId="37806"/>
    <cellStyle name="Normal 322 7 2" xfId="37807"/>
    <cellStyle name="Normal 322 8" xfId="37808"/>
    <cellStyle name="Normal 322 9" xfId="37809"/>
    <cellStyle name="Normal 323" xfId="37810"/>
    <cellStyle name="Normal 323 2" xfId="37811"/>
    <cellStyle name="Normal 323 2 2" xfId="37812"/>
    <cellStyle name="Normal 323 2 2 2" xfId="37813"/>
    <cellStyle name="Normal 323 2 2 2 2" xfId="37814"/>
    <cellStyle name="Normal 323 2 2 3" xfId="37815"/>
    <cellStyle name="Normal 323 2 3" xfId="37816"/>
    <cellStyle name="Normal 323 2 3 2" xfId="37817"/>
    <cellStyle name="Normal 323 2 4" xfId="37818"/>
    <cellStyle name="Normal 323 3" xfId="37819"/>
    <cellStyle name="Normal 323 3 2" xfId="37820"/>
    <cellStyle name="Normal 323 3 2 2" xfId="37821"/>
    <cellStyle name="Normal 323 3 2 2 2" xfId="37822"/>
    <cellStyle name="Normal 323 3 2 3" xfId="37823"/>
    <cellStyle name="Normal 323 3 3" xfId="37824"/>
    <cellStyle name="Normal 323 3 3 2" xfId="37825"/>
    <cellStyle name="Normal 323 3 4" xfId="37826"/>
    <cellStyle name="Normal 323 4" xfId="37827"/>
    <cellStyle name="Normal 323 4 2" xfId="37828"/>
    <cellStyle name="Normal 323 4 2 2" xfId="37829"/>
    <cellStyle name="Normal 323 4 2 2 2" xfId="37830"/>
    <cellStyle name="Normal 323 4 2 3" xfId="37831"/>
    <cellStyle name="Normal 323 4 3" xfId="37832"/>
    <cellStyle name="Normal 323 4 3 2" xfId="37833"/>
    <cellStyle name="Normal 323 4 4" xfId="37834"/>
    <cellStyle name="Normal 323 5" xfId="37835"/>
    <cellStyle name="Normal 323 5 2" xfId="37836"/>
    <cellStyle name="Normal 323 5 2 2" xfId="37837"/>
    <cellStyle name="Normal 323 5 2 2 2" xfId="37838"/>
    <cellStyle name="Normal 323 5 2 3" xfId="37839"/>
    <cellStyle name="Normal 323 5 3" xfId="37840"/>
    <cellStyle name="Normal 323 5 3 2" xfId="37841"/>
    <cellStyle name="Normal 323 5 4" xfId="37842"/>
    <cellStyle name="Normal 323 6" xfId="37843"/>
    <cellStyle name="Normal 323 6 2" xfId="37844"/>
    <cellStyle name="Normal 323 6 2 2" xfId="37845"/>
    <cellStyle name="Normal 323 6 3" xfId="37846"/>
    <cellStyle name="Normal 323 7" xfId="37847"/>
    <cellStyle name="Normal 323 7 2" xfId="37848"/>
    <cellStyle name="Normal 323 8" xfId="37849"/>
    <cellStyle name="Normal 323 9" xfId="37850"/>
    <cellStyle name="Normal 324" xfId="37851"/>
    <cellStyle name="Normal 324 2" xfId="37852"/>
    <cellStyle name="Normal 324 2 2" xfId="37853"/>
    <cellStyle name="Normal 324 2 2 2" xfId="37854"/>
    <cellStyle name="Normal 324 2 2 2 2" xfId="37855"/>
    <cellStyle name="Normal 324 2 2 3" xfId="37856"/>
    <cellStyle name="Normal 324 2 3" xfId="37857"/>
    <cellStyle name="Normal 324 2 3 2" xfId="37858"/>
    <cellStyle name="Normal 324 2 4" xfId="37859"/>
    <cellStyle name="Normal 324 3" xfId="37860"/>
    <cellStyle name="Normal 324 3 2" xfId="37861"/>
    <cellStyle name="Normal 324 3 2 2" xfId="37862"/>
    <cellStyle name="Normal 324 3 2 2 2" xfId="37863"/>
    <cellStyle name="Normal 324 3 2 3" xfId="37864"/>
    <cellStyle name="Normal 324 3 3" xfId="37865"/>
    <cellStyle name="Normal 324 3 3 2" xfId="37866"/>
    <cellStyle name="Normal 324 3 4" xfId="37867"/>
    <cellStyle name="Normal 324 4" xfId="37868"/>
    <cellStyle name="Normal 324 4 2" xfId="37869"/>
    <cellStyle name="Normal 324 4 2 2" xfId="37870"/>
    <cellStyle name="Normal 324 4 2 2 2" xfId="37871"/>
    <cellStyle name="Normal 324 4 2 3" xfId="37872"/>
    <cellStyle name="Normal 324 4 3" xfId="37873"/>
    <cellStyle name="Normal 324 4 3 2" xfId="37874"/>
    <cellStyle name="Normal 324 4 4" xfId="37875"/>
    <cellStyle name="Normal 324 5" xfId="37876"/>
    <cellStyle name="Normal 324 5 2" xfId="37877"/>
    <cellStyle name="Normal 324 5 2 2" xfId="37878"/>
    <cellStyle name="Normal 324 5 2 2 2" xfId="37879"/>
    <cellStyle name="Normal 324 5 2 3" xfId="37880"/>
    <cellStyle name="Normal 324 5 3" xfId="37881"/>
    <cellStyle name="Normal 324 5 3 2" xfId="37882"/>
    <cellStyle name="Normal 324 5 4" xfId="37883"/>
    <cellStyle name="Normal 324 6" xfId="37884"/>
    <cellStyle name="Normal 324 6 2" xfId="37885"/>
    <cellStyle name="Normal 324 6 2 2" xfId="37886"/>
    <cellStyle name="Normal 324 6 3" xfId="37887"/>
    <cellStyle name="Normal 324 7" xfId="37888"/>
    <cellStyle name="Normal 324 7 2" xfId="37889"/>
    <cellStyle name="Normal 324 8" xfId="37890"/>
    <cellStyle name="Normal 324 9" xfId="37891"/>
    <cellStyle name="Normal 325" xfId="37892"/>
    <cellStyle name="Normal 325 2" xfId="37893"/>
    <cellStyle name="Normal 325 2 2" xfId="37894"/>
    <cellStyle name="Normal 325 2 2 2" xfId="37895"/>
    <cellStyle name="Normal 325 2 2 2 2" xfId="37896"/>
    <cellStyle name="Normal 325 2 2 3" xfId="37897"/>
    <cellStyle name="Normal 325 2 3" xfId="37898"/>
    <cellStyle name="Normal 325 2 3 2" xfId="37899"/>
    <cellStyle name="Normal 325 2 4" xfId="37900"/>
    <cellStyle name="Normal 325 3" xfId="37901"/>
    <cellStyle name="Normal 325 3 2" xfId="37902"/>
    <cellStyle name="Normal 325 3 2 2" xfId="37903"/>
    <cellStyle name="Normal 325 3 2 2 2" xfId="37904"/>
    <cellStyle name="Normal 325 3 2 3" xfId="37905"/>
    <cellStyle name="Normal 325 3 3" xfId="37906"/>
    <cellStyle name="Normal 325 3 3 2" xfId="37907"/>
    <cellStyle name="Normal 325 3 4" xfId="37908"/>
    <cellStyle name="Normal 325 4" xfId="37909"/>
    <cellStyle name="Normal 325 4 2" xfId="37910"/>
    <cellStyle name="Normal 325 4 2 2" xfId="37911"/>
    <cellStyle name="Normal 325 4 2 2 2" xfId="37912"/>
    <cellStyle name="Normal 325 4 2 3" xfId="37913"/>
    <cellStyle name="Normal 325 4 3" xfId="37914"/>
    <cellStyle name="Normal 325 4 3 2" xfId="37915"/>
    <cellStyle name="Normal 325 4 4" xfId="37916"/>
    <cellStyle name="Normal 325 5" xfId="37917"/>
    <cellStyle name="Normal 325 5 2" xfId="37918"/>
    <cellStyle name="Normal 325 5 2 2" xfId="37919"/>
    <cellStyle name="Normal 325 5 2 2 2" xfId="37920"/>
    <cellStyle name="Normal 325 5 2 3" xfId="37921"/>
    <cellStyle name="Normal 325 5 3" xfId="37922"/>
    <cellStyle name="Normal 325 5 3 2" xfId="37923"/>
    <cellStyle name="Normal 325 5 4" xfId="37924"/>
    <cellStyle name="Normal 325 6" xfId="37925"/>
    <cellStyle name="Normal 325 6 2" xfId="37926"/>
    <cellStyle name="Normal 325 6 2 2" xfId="37927"/>
    <cellStyle name="Normal 325 6 3" xfId="37928"/>
    <cellStyle name="Normal 325 7" xfId="37929"/>
    <cellStyle name="Normal 325 7 2" xfId="37930"/>
    <cellStyle name="Normal 325 8" xfId="37931"/>
    <cellStyle name="Normal 325 9" xfId="37932"/>
    <cellStyle name="Normal 326" xfId="37933"/>
    <cellStyle name="Normal 326 2" xfId="37934"/>
    <cellStyle name="Normal 326 2 2" xfId="37935"/>
    <cellStyle name="Normal 326 2 2 2" xfId="37936"/>
    <cellStyle name="Normal 326 2 2 2 2" xfId="37937"/>
    <cellStyle name="Normal 326 2 2 3" xfId="37938"/>
    <cellStyle name="Normal 326 2 3" xfId="37939"/>
    <cellStyle name="Normal 326 2 3 2" xfId="37940"/>
    <cellStyle name="Normal 326 2 4" xfId="37941"/>
    <cellStyle name="Normal 326 3" xfId="37942"/>
    <cellStyle name="Normal 326 3 2" xfId="37943"/>
    <cellStyle name="Normal 326 3 2 2" xfId="37944"/>
    <cellStyle name="Normal 326 3 2 2 2" xfId="37945"/>
    <cellStyle name="Normal 326 3 2 3" xfId="37946"/>
    <cellStyle name="Normal 326 3 3" xfId="37947"/>
    <cellStyle name="Normal 326 3 3 2" xfId="37948"/>
    <cellStyle name="Normal 326 3 4" xfId="37949"/>
    <cellStyle name="Normal 326 4" xfId="37950"/>
    <cellStyle name="Normal 326 4 2" xfId="37951"/>
    <cellStyle name="Normal 326 4 2 2" xfId="37952"/>
    <cellStyle name="Normal 326 4 2 2 2" xfId="37953"/>
    <cellStyle name="Normal 326 4 2 3" xfId="37954"/>
    <cellStyle name="Normal 326 4 3" xfId="37955"/>
    <cellStyle name="Normal 326 4 3 2" xfId="37956"/>
    <cellStyle name="Normal 326 4 4" xfId="37957"/>
    <cellStyle name="Normal 326 5" xfId="37958"/>
    <cellStyle name="Normal 326 5 2" xfId="37959"/>
    <cellStyle name="Normal 326 5 2 2" xfId="37960"/>
    <cellStyle name="Normal 326 5 2 2 2" xfId="37961"/>
    <cellStyle name="Normal 326 5 2 3" xfId="37962"/>
    <cellStyle name="Normal 326 5 3" xfId="37963"/>
    <cellStyle name="Normal 326 5 3 2" xfId="37964"/>
    <cellStyle name="Normal 326 5 4" xfId="37965"/>
    <cellStyle name="Normal 326 6" xfId="37966"/>
    <cellStyle name="Normal 326 6 2" xfId="37967"/>
    <cellStyle name="Normal 326 6 2 2" xfId="37968"/>
    <cellStyle name="Normal 326 6 3" xfId="37969"/>
    <cellStyle name="Normal 326 7" xfId="37970"/>
    <cellStyle name="Normal 326 7 2" xfId="37971"/>
    <cellStyle name="Normal 326 8" xfId="37972"/>
    <cellStyle name="Normal 326 9" xfId="37973"/>
    <cellStyle name="Normal 327" xfId="37974"/>
    <cellStyle name="Normal 327 2" xfId="37975"/>
    <cellStyle name="Normal 327 2 2" xfId="37976"/>
    <cellStyle name="Normal 327 2 2 2" xfId="37977"/>
    <cellStyle name="Normal 327 2 2 2 2" xfId="37978"/>
    <cellStyle name="Normal 327 2 2 3" xfId="37979"/>
    <cellStyle name="Normal 327 2 3" xfId="37980"/>
    <cellStyle name="Normal 327 2 3 2" xfId="37981"/>
    <cellStyle name="Normal 327 2 4" xfId="37982"/>
    <cellStyle name="Normal 327 3" xfId="37983"/>
    <cellStyle name="Normal 327 3 2" xfId="37984"/>
    <cellStyle name="Normal 327 3 2 2" xfId="37985"/>
    <cellStyle name="Normal 327 3 2 2 2" xfId="37986"/>
    <cellStyle name="Normal 327 3 2 3" xfId="37987"/>
    <cellStyle name="Normal 327 3 3" xfId="37988"/>
    <cellStyle name="Normal 327 3 3 2" xfId="37989"/>
    <cellStyle name="Normal 327 3 4" xfId="37990"/>
    <cellStyle name="Normal 327 4" xfId="37991"/>
    <cellStyle name="Normal 327 4 2" xfId="37992"/>
    <cellStyle name="Normal 327 4 2 2" xfId="37993"/>
    <cellStyle name="Normal 327 4 2 2 2" xfId="37994"/>
    <cellStyle name="Normal 327 4 2 3" xfId="37995"/>
    <cellStyle name="Normal 327 4 3" xfId="37996"/>
    <cellStyle name="Normal 327 4 3 2" xfId="37997"/>
    <cellStyle name="Normal 327 4 4" xfId="37998"/>
    <cellStyle name="Normal 327 5" xfId="37999"/>
    <cellStyle name="Normal 327 5 2" xfId="38000"/>
    <cellStyle name="Normal 327 5 2 2" xfId="38001"/>
    <cellStyle name="Normal 327 5 2 2 2" xfId="38002"/>
    <cellStyle name="Normal 327 5 2 3" xfId="38003"/>
    <cellStyle name="Normal 327 5 3" xfId="38004"/>
    <cellStyle name="Normal 327 5 3 2" xfId="38005"/>
    <cellStyle name="Normal 327 5 4" xfId="38006"/>
    <cellStyle name="Normal 327 6" xfId="38007"/>
    <cellStyle name="Normal 327 6 2" xfId="38008"/>
    <cellStyle name="Normal 327 6 2 2" xfId="38009"/>
    <cellStyle name="Normal 327 6 3" xfId="38010"/>
    <cellStyle name="Normal 327 7" xfId="38011"/>
    <cellStyle name="Normal 327 7 2" xfId="38012"/>
    <cellStyle name="Normal 327 8" xfId="38013"/>
    <cellStyle name="Normal 327 9" xfId="38014"/>
    <cellStyle name="Normal 328" xfId="38015"/>
    <cellStyle name="Normal 328 2" xfId="38016"/>
    <cellStyle name="Normal 328 2 2" xfId="38017"/>
    <cellStyle name="Normal 328 2 2 2" xfId="38018"/>
    <cellStyle name="Normal 328 2 2 2 2" xfId="38019"/>
    <cellStyle name="Normal 328 2 2 3" xfId="38020"/>
    <cellStyle name="Normal 328 2 3" xfId="38021"/>
    <cellStyle name="Normal 328 2 3 2" xfId="38022"/>
    <cellStyle name="Normal 328 2 4" xfId="38023"/>
    <cellStyle name="Normal 328 3" xfId="38024"/>
    <cellStyle name="Normal 328 3 2" xfId="38025"/>
    <cellStyle name="Normal 328 3 2 2" xfId="38026"/>
    <cellStyle name="Normal 328 3 2 2 2" xfId="38027"/>
    <cellStyle name="Normal 328 3 2 3" xfId="38028"/>
    <cellStyle name="Normal 328 3 3" xfId="38029"/>
    <cellStyle name="Normal 328 3 3 2" xfId="38030"/>
    <cellStyle name="Normal 328 3 4" xfId="38031"/>
    <cellStyle name="Normal 328 4" xfId="38032"/>
    <cellStyle name="Normal 328 4 2" xfId="38033"/>
    <cellStyle name="Normal 328 4 2 2" xfId="38034"/>
    <cellStyle name="Normal 328 4 2 2 2" xfId="38035"/>
    <cellStyle name="Normal 328 4 2 3" xfId="38036"/>
    <cellStyle name="Normal 328 4 3" xfId="38037"/>
    <cellStyle name="Normal 328 4 3 2" xfId="38038"/>
    <cellStyle name="Normal 328 4 4" xfId="38039"/>
    <cellStyle name="Normal 328 5" xfId="38040"/>
    <cellStyle name="Normal 328 5 2" xfId="38041"/>
    <cellStyle name="Normal 328 5 2 2" xfId="38042"/>
    <cellStyle name="Normal 328 5 2 2 2" xfId="38043"/>
    <cellStyle name="Normal 328 5 2 3" xfId="38044"/>
    <cellStyle name="Normal 328 5 3" xfId="38045"/>
    <cellStyle name="Normal 328 5 3 2" xfId="38046"/>
    <cellStyle name="Normal 328 5 4" xfId="38047"/>
    <cellStyle name="Normal 328 6" xfId="38048"/>
    <cellStyle name="Normal 328 6 2" xfId="38049"/>
    <cellStyle name="Normal 328 6 2 2" xfId="38050"/>
    <cellStyle name="Normal 328 6 3" xfId="38051"/>
    <cellStyle name="Normal 328 7" xfId="38052"/>
    <cellStyle name="Normal 328 7 2" xfId="38053"/>
    <cellStyle name="Normal 328 8" xfId="38054"/>
    <cellStyle name="Normal 328 9" xfId="38055"/>
    <cellStyle name="Normal 329" xfId="38056"/>
    <cellStyle name="Normal 329 2" xfId="38057"/>
    <cellStyle name="Normal 329 2 2" xfId="38058"/>
    <cellStyle name="Normal 329 2 2 2" xfId="38059"/>
    <cellStyle name="Normal 329 2 2 2 2" xfId="38060"/>
    <cellStyle name="Normal 329 2 2 3" xfId="38061"/>
    <cellStyle name="Normal 329 2 3" xfId="38062"/>
    <cellStyle name="Normal 329 2 3 2" xfId="38063"/>
    <cellStyle name="Normal 329 2 4" xfId="38064"/>
    <cellStyle name="Normal 329 3" xfId="38065"/>
    <cellStyle name="Normal 329 3 2" xfId="38066"/>
    <cellStyle name="Normal 329 3 2 2" xfId="38067"/>
    <cellStyle name="Normal 329 3 2 2 2" xfId="38068"/>
    <cellStyle name="Normal 329 3 2 3" xfId="38069"/>
    <cellStyle name="Normal 329 3 3" xfId="38070"/>
    <cellStyle name="Normal 329 3 3 2" xfId="38071"/>
    <cellStyle name="Normal 329 3 4" xfId="38072"/>
    <cellStyle name="Normal 329 4" xfId="38073"/>
    <cellStyle name="Normal 329 4 2" xfId="38074"/>
    <cellStyle name="Normal 329 4 2 2" xfId="38075"/>
    <cellStyle name="Normal 329 4 2 2 2" xfId="38076"/>
    <cellStyle name="Normal 329 4 2 3" xfId="38077"/>
    <cellStyle name="Normal 329 4 3" xfId="38078"/>
    <cellStyle name="Normal 329 4 3 2" xfId="38079"/>
    <cellStyle name="Normal 329 4 4" xfId="38080"/>
    <cellStyle name="Normal 329 5" xfId="38081"/>
    <cellStyle name="Normal 329 5 2" xfId="38082"/>
    <cellStyle name="Normal 329 5 2 2" xfId="38083"/>
    <cellStyle name="Normal 329 5 2 2 2" xfId="38084"/>
    <cellStyle name="Normal 329 5 2 3" xfId="38085"/>
    <cellStyle name="Normal 329 5 3" xfId="38086"/>
    <cellStyle name="Normal 329 5 3 2" xfId="38087"/>
    <cellStyle name="Normal 329 5 4" xfId="38088"/>
    <cellStyle name="Normal 329 6" xfId="38089"/>
    <cellStyle name="Normal 329 6 2" xfId="38090"/>
    <cellStyle name="Normal 329 6 2 2" xfId="38091"/>
    <cellStyle name="Normal 329 6 3" xfId="38092"/>
    <cellStyle name="Normal 329 7" xfId="38093"/>
    <cellStyle name="Normal 329 7 2" xfId="38094"/>
    <cellStyle name="Normal 329 8" xfId="38095"/>
    <cellStyle name="Normal 329 9" xfId="38096"/>
    <cellStyle name="Normal 33" xfId="38097"/>
    <cellStyle name="Normal 33 10" xfId="38098"/>
    <cellStyle name="Normal 33 10 2" xfId="38099"/>
    <cellStyle name="Normal 33 10 2 2" xfId="38100"/>
    <cellStyle name="Normal 33 10 2 3" xfId="38101"/>
    <cellStyle name="Normal 33 10 3" xfId="38102"/>
    <cellStyle name="Normal 33 10 4" xfId="38103"/>
    <cellStyle name="Normal 33 11" xfId="38104"/>
    <cellStyle name="Normal 33 11 2" xfId="38105"/>
    <cellStyle name="Normal 33 11 2 2" xfId="38106"/>
    <cellStyle name="Normal 33 11 2 3" xfId="38107"/>
    <cellStyle name="Normal 33 11 3" xfId="38108"/>
    <cellStyle name="Normal 33 11 4" xfId="38109"/>
    <cellStyle name="Normal 33 12" xfId="38110"/>
    <cellStyle name="Normal 33 12 2" xfId="38111"/>
    <cellStyle name="Normal 33 12 2 2" xfId="38112"/>
    <cellStyle name="Normal 33 12 2 3" xfId="38113"/>
    <cellStyle name="Normal 33 12 3" xfId="38114"/>
    <cellStyle name="Normal 33 12 3 2" xfId="38115"/>
    <cellStyle name="Normal 33 12 3 2 2" xfId="38116"/>
    <cellStyle name="Normal 33 12 3 2 3" xfId="38117"/>
    <cellStyle name="Normal 33 12 3 3" xfId="38118"/>
    <cellStyle name="Normal 33 12 3 3 2" xfId="38119"/>
    <cellStyle name="Normal 33 12 3 3 2 2" xfId="38120"/>
    <cellStyle name="Normal 33 12 3 3 2 3" xfId="38121"/>
    <cellStyle name="Normal 33 12 3 3 3" xfId="38122"/>
    <cellStyle name="Normal 33 12 3 3 4" xfId="38123"/>
    <cellStyle name="Normal 33 12 3 4" xfId="38124"/>
    <cellStyle name="Normal 33 12 3 5" xfId="38125"/>
    <cellStyle name="Normal 33 12 3 6" xfId="38126"/>
    <cellStyle name="Normal 33 12 4" xfId="38127"/>
    <cellStyle name="Normal 33 12 5" xfId="38128"/>
    <cellStyle name="Normal 33 13" xfId="38129"/>
    <cellStyle name="Normal 33 13 2" xfId="38130"/>
    <cellStyle name="Normal 33 13 2 2" xfId="38131"/>
    <cellStyle name="Normal 33 13 2 3" xfId="38132"/>
    <cellStyle name="Normal 33 13 3" xfId="38133"/>
    <cellStyle name="Normal 33 13 3 2" xfId="38134"/>
    <cellStyle name="Normal 33 13 3 3" xfId="38135"/>
    <cellStyle name="Normal 33 13 4" xfId="38136"/>
    <cellStyle name="Normal 33 13 5" xfId="38137"/>
    <cellStyle name="Normal 33 13 6" xfId="38138"/>
    <cellStyle name="Normal 33 13 7" xfId="38139"/>
    <cellStyle name="Normal 33 13 8" xfId="38140"/>
    <cellStyle name="Normal 33 14" xfId="38141"/>
    <cellStyle name="Normal 33 14 2" xfId="38142"/>
    <cellStyle name="Normal 33 14 2 2" xfId="38143"/>
    <cellStyle name="Normal 33 14 2 3" xfId="38144"/>
    <cellStyle name="Normal 33 14 3" xfId="38145"/>
    <cellStyle name="Normal 33 14 3 2" xfId="38146"/>
    <cellStyle name="Normal 33 14 3 3" xfId="38147"/>
    <cellStyle name="Normal 33 14 3 4" xfId="38148"/>
    <cellStyle name="Normal 33 14 4" xfId="38149"/>
    <cellStyle name="Normal 33 14 5" xfId="38150"/>
    <cellStyle name="Normal 33 15" xfId="38151"/>
    <cellStyle name="Normal 33 15 2" xfId="38152"/>
    <cellStyle name="Normal 33 15 3" xfId="38153"/>
    <cellStyle name="Normal 33 16" xfId="38154"/>
    <cellStyle name="Normal 33 16 2" xfId="38155"/>
    <cellStyle name="Normal 33 16 2 2" xfId="38156"/>
    <cellStyle name="Normal 33 16 3" xfId="38157"/>
    <cellStyle name="Normal 33 16 3 2" xfId="38158"/>
    <cellStyle name="Normal 33 16 3 3" xfId="38159"/>
    <cellStyle name="Normal 33 16 3 4" xfId="38160"/>
    <cellStyle name="Normal 33 16 4" xfId="38161"/>
    <cellStyle name="Normal 33 17" xfId="38162"/>
    <cellStyle name="Normal 33 17 2" xfId="38163"/>
    <cellStyle name="Normal 33 17 3" xfId="38164"/>
    <cellStyle name="Normal 33 18" xfId="38165"/>
    <cellStyle name="Normal 33 19" xfId="38166"/>
    <cellStyle name="Normal 33 2" xfId="38167"/>
    <cellStyle name="Normal 33 2 2" xfId="38168"/>
    <cellStyle name="Normal 33 2 3" xfId="38169"/>
    <cellStyle name="Normal 33 2 3 2" xfId="38170"/>
    <cellStyle name="Normal 33 2 4" xfId="38171"/>
    <cellStyle name="Normal 33 20" xfId="38172"/>
    <cellStyle name="Normal 33 3" xfId="38173"/>
    <cellStyle name="Normal 33 3 2" xfId="38174"/>
    <cellStyle name="Normal 33 3 3" xfId="38175"/>
    <cellStyle name="Normal 33 4" xfId="38176"/>
    <cellStyle name="Normal 33 4 2" xfId="38177"/>
    <cellStyle name="Normal 33 4 3" xfId="38178"/>
    <cellStyle name="Normal 33 5" xfId="38179"/>
    <cellStyle name="Normal 33 5 2" xfId="38180"/>
    <cellStyle name="Normal 33 5 2 2" xfId="38181"/>
    <cellStyle name="Normal 33 5 2 3" xfId="38182"/>
    <cellStyle name="Normal 33 5 3" xfId="38183"/>
    <cellStyle name="Normal 33 5 4" xfId="38184"/>
    <cellStyle name="Normal 33 5_BallGrid" xfId="38185"/>
    <cellStyle name="Normal 33 6" xfId="38186"/>
    <cellStyle name="Normal 33 6 2" xfId="38187"/>
    <cellStyle name="Normal 33 6 2 2" xfId="38188"/>
    <cellStyle name="Normal 33 6 2 3" xfId="38189"/>
    <cellStyle name="Normal 33 6 3" xfId="38190"/>
    <cellStyle name="Normal 33 6 4" xfId="38191"/>
    <cellStyle name="Normal 33 7" xfId="38192"/>
    <cellStyle name="Normal 33 7 2" xfId="38193"/>
    <cellStyle name="Normal 33 7 2 2" xfId="38194"/>
    <cellStyle name="Normal 33 7 2 3" xfId="38195"/>
    <cellStyle name="Normal 33 7 3" xfId="38196"/>
    <cellStyle name="Normal 33 7 3 2" xfId="38197"/>
    <cellStyle name="Normal 33 7 3 3" xfId="38198"/>
    <cellStyle name="Normal 33 7 4" xfId="38199"/>
    <cellStyle name="Normal 33 7 4 2" xfId="38200"/>
    <cellStyle name="Normal 33 7 4 2 2" xfId="38201"/>
    <cellStyle name="Normal 33 7 4 2 3" xfId="38202"/>
    <cellStyle name="Normal 33 7 4 3" xfId="38203"/>
    <cellStyle name="Normal 33 7 4 4" xfId="38204"/>
    <cellStyle name="Normal 33 7 5" xfId="38205"/>
    <cellStyle name="Normal 33 7 5 2" xfId="38206"/>
    <cellStyle name="Normal 33 7 5 2 2" xfId="38207"/>
    <cellStyle name="Normal 33 7 5 2 3" xfId="38208"/>
    <cellStyle name="Normal 33 7 5 3" xfId="38209"/>
    <cellStyle name="Normal 33 7 5 3 2" xfId="38210"/>
    <cellStyle name="Normal 33 7 5 3 2 2" xfId="38211"/>
    <cellStyle name="Normal 33 7 5 3 2 3" xfId="38212"/>
    <cellStyle name="Normal 33 7 5 3 3" xfId="38213"/>
    <cellStyle name="Normal 33 7 5 3 3 2" xfId="38214"/>
    <cellStyle name="Normal 33 7 5 3 3 2 2" xfId="38215"/>
    <cellStyle name="Normal 33 7 5 3 3 2 3" xfId="38216"/>
    <cellStyle name="Normal 33 7 5 3 3 3" xfId="38217"/>
    <cellStyle name="Normal 33 7 5 3 3 4" xfId="38218"/>
    <cellStyle name="Normal 33 7 5 3 4" xfId="38219"/>
    <cellStyle name="Normal 33 7 5 3 5" xfId="38220"/>
    <cellStyle name="Normal 33 7 5 3 6" xfId="38221"/>
    <cellStyle name="Normal 33 7 5 4" xfId="38222"/>
    <cellStyle name="Normal 33 7 5 5" xfId="38223"/>
    <cellStyle name="Normal 33 7 6" xfId="38224"/>
    <cellStyle name="Normal 33 7 7" xfId="38225"/>
    <cellStyle name="Normal 33 7 7 2" xfId="38226"/>
    <cellStyle name="Normal 33 7 8" xfId="38227"/>
    <cellStyle name="Normal 33 8" xfId="38228"/>
    <cellStyle name="Normal 33 8 2" xfId="38229"/>
    <cellStyle name="Normal 33 8 2 2" xfId="38230"/>
    <cellStyle name="Normal 33 8 2 3" xfId="38231"/>
    <cellStyle name="Normal 33 8 3" xfId="38232"/>
    <cellStyle name="Normal 33 8 3 2" xfId="38233"/>
    <cellStyle name="Normal 33 8 3 2 2" xfId="38234"/>
    <cellStyle name="Normal 33 8 3 2 3" xfId="38235"/>
    <cellStyle name="Normal 33 8 3 3" xfId="38236"/>
    <cellStyle name="Normal 33 8 3 4" xfId="38237"/>
    <cellStyle name="Normal 33 8 4" xfId="38238"/>
    <cellStyle name="Normal 33 8 4 2" xfId="38239"/>
    <cellStyle name="Normal 33 8 4 2 2" xfId="38240"/>
    <cellStyle name="Normal 33 8 4 2 3" xfId="38241"/>
    <cellStyle name="Normal 33 8 4 3" xfId="38242"/>
    <cellStyle name="Normal 33 8 4 3 2" xfId="38243"/>
    <cellStyle name="Normal 33 8 4 3 2 2" xfId="38244"/>
    <cellStyle name="Normal 33 8 4 3 2 3" xfId="38245"/>
    <cellStyle name="Normal 33 8 4 3 3" xfId="38246"/>
    <cellStyle name="Normal 33 8 4 3 3 2" xfId="38247"/>
    <cellStyle name="Normal 33 8 4 3 3 2 2" xfId="38248"/>
    <cellStyle name="Normal 33 8 4 3 3 2 3" xfId="38249"/>
    <cellStyle name="Normal 33 8 4 3 3 3" xfId="38250"/>
    <cellStyle name="Normal 33 8 4 3 3 4" xfId="38251"/>
    <cellStyle name="Normal 33 8 4 3 4" xfId="38252"/>
    <cellStyle name="Normal 33 8 4 3 5" xfId="38253"/>
    <cellStyle name="Normal 33 8 4 3 6" xfId="38254"/>
    <cellStyle name="Normal 33 8 4 4" xfId="38255"/>
    <cellStyle name="Normal 33 8 4 5" xfId="38256"/>
    <cellStyle name="Normal 33 8 5" xfId="38257"/>
    <cellStyle name="Normal 33 8 6" xfId="38258"/>
    <cellStyle name="Normal 33 9" xfId="38259"/>
    <cellStyle name="Normal 33 9 2" xfId="38260"/>
    <cellStyle name="Normal 33 9 2 2" xfId="38261"/>
    <cellStyle name="Normal 33 9 2 3" xfId="38262"/>
    <cellStyle name="Normal 33 9 3" xfId="38263"/>
    <cellStyle name="Normal 33 9 3 2" xfId="38264"/>
    <cellStyle name="Normal 33 9 3 2 2" xfId="38265"/>
    <cellStyle name="Normal 33 9 3 2 3" xfId="38266"/>
    <cellStyle name="Normal 33 9 3 3" xfId="38267"/>
    <cellStyle name="Normal 33 9 3 4" xfId="38268"/>
    <cellStyle name="Normal 33 9 4" xfId="38269"/>
    <cellStyle name="Normal 33 9 4 2" xfId="38270"/>
    <cellStyle name="Normal 33 9 4 3" xfId="38271"/>
    <cellStyle name="Normal 33 9 5" xfId="38272"/>
    <cellStyle name="Normal 33 9 6" xfId="38273"/>
    <cellStyle name="Normal 33_BallGrid" xfId="38274"/>
    <cellStyle name="Normal 330" xfId="38275"/>
    <cellStyle name="Normal 330 2" xfId="38276"/>
    <cellStyle name="Normal 330 2 2" xfId="38277"/>
    <cellStyle name="Normal 330 2 2 2" xfId="38278"/>
    <cellStyle name="Normal 330 2 2 2 2" xfId="38279"/>
    <cellStyle name="Normal 330 2 2 3" xfId="38280"/>
    <cellStyle name="Normal 330 2 3" xfId="38281"/>
    <cellStyle name="Normal 330 2 3 2" xfId="38282"/>
    <cellStyle name="Normal 330 2 4" xfId="38283"/>
    <cellStyle name="Normal 330 3" xfId="38284"/>
    <cellStyle name="Normal 330 3 2" xfId="38285"/>
    <cellStyle name="Normal 330 3 2 2" xfId="38286"/>
    <cellStyle name="Normal 330 3 2 2 2" xfId="38287"/>
    <cellStyle name="Normal 330 3 2 3" xfId="38288"/>
    <cellStyle name="Normal 330 3 3" xfId="38289"/>
    <cellStyle name="Normal 330 3 3 2" xfId="38290"/>
    <cellStyle name="Normal 330 3 4" xfId="38291"/>
    <cellStyle name="Normal 330 4" xfId="38292"/>
    <cellStyle name="Normal 330 4 2" xfId="38293"/>
    <cellStyle name="Normal 330 4 2 2" xfId="38294"/>
    <cellStyle name="Normal 330 4 2 2 2" xfId="38295"/>
    <cellStyle name="Normal 330 4 2 3" xfId="38296"/>
    <cellStyle name="Normal 330 4 3" xfId="38297"/>
    <cellStyle name="Normal 330 4 3 2" xfId="38298"/>
    <cellStyle name="Normal 330 4 4" xfId="38299"/>
    <cellStyle name="Normal 330 5" xfId="38300"/>
    <cellStyle name="Normal 330 5 2" xfId="38301"/>
    <cellStyle name="Normal 330 5 2 2" xfId="38302"/>
    <cellStyle name="Normal 330 5 2 2 2" xfId="38303"/>
    <cellStyle name="Normal 330 5 2 3" xfId="38304"/>
    <cellStyle name="Normal 330 5 3" xfId="38305"/>
    <cellStyle name="Normal 330 5 3 2" xfId="38306"/>
    <cellStyle name="Normal 330 5 4" xfId="38307"/>
    <cellStyle name="Normal 330 6" xfId="38308"/>
    <cellStyle name="Normal 330 6 2" xfId="38309"/>
    <cellStyle name="Normal 330 6 2 2" xfId="38310"/>
    <cellStyle name="Normal 330 6 3" xfId="38311"/>
    <cellStyle name="Normal 330 7" xfId="38312"/>
    <cellStyle name="Normal 330 7 2" xfId="38313"/>
    <cellStyle name="Normal 330 8" xfId="38314"/>
    <cellStyle name="Normal 330 9" xfId="38315"/>
    <cellStyle name="Normal 331" xfId="38316"/>
    <cellStyle name="Normal 331 2" xfId="38317"/>
    <cellStyle name="Normal 331 2 2" xfId="38318"/>
    <cellStyle name="Normal 331 2 2 2" xfId="38319"/>
    <cellStyle name="Normal 331 2 2 2 2" xfId="38320"/>
    <cellStyle name="Normal 331 2 2 3" xfId="38321"/>
    <cellStyle name="Normal 331 2 3" xfId="38322"/>
    <cellStyle name="Normal 331 2 3 2" xfId="38323"/>
    <cellStyle name="Normal 331 2 4" xfId="38324"/>
    <cellStyle name="Normal 331 3" xfId="38325"/>
    <cellStyle name="Normal 331 3 2" xfId="38326"/>
    <cellStyle name="Normal 331 3 2 2" xfId="38327"/>
    <cellStyle name="Normal 331 3 2 2 2" xfId="38328"/>
    <cellStyle name="Normal 331 3 2 3" xfId="38329"/>
    <cellStyle name="Normal 331 3 3" xfId="38330"/>
    <cellStyle name="Normal 331 3 3 2" xfId="38331"/>
    <cellStyle name="Normal 331 3 4" xfId="38332"/>
    <cellStyle name="Normal 331 4" xfId="38333"/>
    <cellStyle name="Normal 331 4 2" xfId="38334"/>
    <cellStyle name="Normal 331 4 2 2" xfId="38335"/>
    <cellStyle name="Normal 331 4 2 2 2" xfId="38336"/>
    <cellStyle name="Normal 331 4 2 3" xfId="38337"/>
    <cellStyle name="Normal 331 4 3" xfId="38338"/>
    <cellStyle name="Normal 331 4 3 2" xfId="38339"/>
    <cellStyle name="Normal 331 4 4" xfId="38340"/>
    <cellStyle name="Normal 331 5" xfId="38341"/>
    <cellStyle name="Normal 331 5 2" xfId="38342"/>
    <cellStyle name="Normal 331 5 2 2" xfId="38343"/>
    <cellStyle name="Normal 331 5 2 2 2" xfId="38344"/>
    <cellStyle name="Normal 331 5 2 3" xfId="38345"/>
    <cellStyle name="Normal 331 5 3" xfId="38346"/>
    <cellStyle name="Normal 331 5 3 2" xfId="38347"/>
    <cellStyle name="Normal 331 5 4" xfId="38348"/>
    <cellStyle name="Normal 331 6" xfId="38349"/>
    <cellStyle name="Normal 331 6 2" xfId="38350"/>
    <cellStyle name="Normal 331 6 2 2" xfId="38351"/>
    <cellStyle name="Normal 331 6 3" xfId="38352"/>
    <cellStyle name="Normal 331 7" xfId="38353"/>
    <cellStyle name="Normal 331 7 2" xfId="38354"/>
    <cellStyle name="Normal 331 8" xfId="38355"/>
    <cellStyle name="Normal 331 9" xfId="38356"/>
    <cellStyle name="Normal 332" xfId="38357"/>
    <cellStyle name="Normal 332 2" xfId="38358"/>
    <cellStyle name="Normal 332 2 2" xfId="38359"/>
    <cellStyle name="Normal 332 2 2 2" xfId="38360"/>
    <cellStyle name="Normal 332 2 2 2 2" xfId="38361"/>
    <cellStyle name="Normal 332 2 2 3" xfId="38362"/>
    <cellStyle name="Normal 332 2 3" xfId="38363"/>
    <cellStyle name="Normal 332 2 3 2" xfId="38364"/>
    <cellStyle name="Normal 332 2 4" xfId="38365"/>
    <cellStyle name="Normal 332 3" xfId="38366"/>
    <cellStyle name="Normal 332 3 2" xfId="38367"/>
    <cellStyle name="Normal 332 3 2 2" xfId="38368"/>
    <cellStyle name="Normal 332 3 2 2 2" xfId="38369"/>
    <cellStyle name="Normal 332 3 2 3" xfId="38370"/>
    <cellStyle name="Normal 332 3 3" xfId="38371"/>
    <cellStyle name="Normal 332 3 3 2" xfId="38372"/>
    <cellStyle name="Normal 332 3 4" xfId="38373"/>
    <cellStyle name="Normal 332 4" xfId="38374"/>
    <cellStyle name="Normal 332 4 2" xfId="38375"/>
    <cellStyle name="Normal 332 4 2 2" xfId="38376"/>
    <cellStyle name="Normal 332 4 2 2 2" xfId="38377"/>
    <cellStyle name="Normal 332 4 2 3" xfId="38378"/>
    <cellStyle name="Normal 332 4 3" xfId="38379"/>
    <cellStyle name="Normal 332 4 3 2" xfId="38380"/>
    <cellStyle name="Normal 332 4 4" xfId="38381"/>
    <cellStyle name="Normal 332 5" xfId="38382"/>
    <cellStyle name="Normal 332 5 2" xfId="38383"/>
    <cellStyle name="Normal 332 5 2 2" xfId="38384"/>
    <cellStyle name="Normal 332 5 2 2 2" xfId="38385"/>
    <cellStyle name="Normal 332 5 2 3" xfId="38386"/>
    <cellStyle name="Normal 332 5 3" xfId="38387"/>
    <cellStyle name="Normal 332 5 3 2" xfId="38388"/>
    <cellStyle name="Normal 332 5 4" xfId="38389"/>
    <cellStyle name="Normal 332 6" xfId="38390"/>
    <cellStyle name="Normal 332 6 2" xfId="38391"/>
    <cellStyle name="Normal 332 6 2 2" xfId="38392"/>
    <cellStyle name="Normal 332 6 3" xfId="38393"/>
    <cellStyle name="Normal 332 7" xfId="38394"/>
    <cellStyle name="Normal 332 7 2" xfId="38395"/>
    <cellStyle name="Normal 332 8" xfId="38396"/>
    <cellStyle name="Normal 332 9" xfId="38397"/>
    <cellStyle name="Normal 333" xfId="38398"/>
    <cellStyle name="Normal 333 2" xfId="38399"/>
    <cellStyle name="Normal 333 2 2" xfId="38400"/>
    <cellStyle name="Normal 333 2 2 2" xfId="38401"/>
    <cellStyle name="Normal 333 2 2 2 2" xfId="38402"/>
    <cellStyle name="Normal 333 2 2 3" xfId="38403"/>
    <cellStyle name="Normal 333 2 3" xfId="38404"/>
    <cellStyle name="Normal 333 2 3 2" xfId="38405"/>
    <cellStyle name="Normal 333 2 4" xfId="38406"/>
    <cellStyle name="Normal 333 3" xfId="38407"/>
    <cellStyle name="Normal 333 3 2" xfId="38408"/>
    <cellStyle name="Normal 333 3 2 2" xfId="38409"/>
    <cellStyle name="Normal 333 3 2 2 2" xfId="38410"/>
    <cellStyle name="Normal 333 3 2 3" xfId="38411"/>
    <cellStyle name="Normal 333 3 3" xfId="38412"/>
    <cellStyle name="Normal 333 3 3 2" xfId="38413"/>
    <cellStyle name="Normal 333 3 4" xfId="38414"/>
    <cellStyle name="Normal 333 4" xfId="38415"/>
    <cellStyle name="Normal 333 4 2" xfId="38416"/>
    <cellStyle name="Normal 333 4 2 2" xfId="38417"/>
    <cellStyle name="Normal 333 4 2 2 2" xfId="38418"/>
    <cellStyle name="Normal 333 4 2 3" xfId="38419"/>
    <cellStyle name="Normal 333 4 3" xfId="38420"/>
    <cellStyle name="Normal 333 4 3 2" xfId="38421"/>
    <cellStyle name="Normal 333 4 4" xfId="38422"/>
    <cellStyle name="Normal 333 5" xfId="38423"/>
    <cellStyle name="Normal 333 5 2" xfId="38424"/>
    <cellStyle name="Normal 333 5 2 2" xfId="38425"/>
    <cellStyle name="Normal 333 5 2 2 2" xfId="38426"/>
    <cellStyle name="Normal 333 5 2 3" xfId="38427"/>
    <cellStyle name="Normal 333 5 3" xfId="38428"/>
    <cellStyle name="Normal 333 5 3 2" xfId="38429"/>
    <cellStyle name="Normal 333 5 4" xfId="38430"/>
    <cellStyle name="Normal 333 6" xfId="38431"/>
    <cellStyle name="Normal 333 6 2" xfId="38432"/>
    <cellStyle name="Normal 333 6 2 2" xfId="38433"/>
    <cellStyle name="Normal 333 6 3" xfId="38434"/>
    <cellStyle name="Normal 333 7" xfId="38435"/>
    <cellStyle name="Normal 333 7 2" xfId="38436"/>
    <cellStyle name="Normal 333 8" xfId="38437"/>
    <cellStyle name="Normal 333 9" xfId="38438"/>
    <cellStyle name="Normal 334" xfId="38439"/>
    <cellStyle name="Normal 334 2" xfId="38440"/>
    <cellStyle name="Normal 334 2 2" xfId="38441"/>
    <cellStyle name="Normal 334 2 2 2" xfId="38442"/>
    <cellStyle name="Normal 334 2 2 2 2" xfId="38443"/>
    <cellStyle name="Normal 334 2 2 3" xfId="38444"/>
    <cellStyle name="Normal 334 2 3" xfId="38445"/>
    <cellStyle name="Normal 334 2 3 2" xfId="38446"/>
    <cellStyle name="Normal 334 2 4" xfId="38447"/>
    <cellStyle name="Normal 334 3" xfId="38448"/>
    <cellStyle name="Normal 334 3 2" xfId="38449"/>
    <cellStyle name="Normal 334 3 2 2" xfId="38450"/>
    <cellStyle name="Normal 334 3 2 2 2" xfId="38451"/>
    <cellStyle name="Normal 334 3 2 3" xfId="38452"/>
    <cellStyle name="Normal 334 3 3" xfId="38453"/>
    <cellStyle name="Normal 334 3 3 2" xfId="38454"/>
    <cellStyle name="Normal 334 3 4" xfId="38455"/>
    <cellStyle name="Normal 334 4" xfId="38456"/>
    <cellStyle name="Normal 334 4 2" xfId="38457"/>
    <cellStyle name="Normal 334 4 2 2" xfId="38458"/>
    <cellStyle name="Normal 334 4 2 2 2" xfId="38459"/>
    <cellStyle name="Normal 334 4 2 3" xfId="38460"/>
    <cellStyle name="Normal 334 4 3" xfId="38461"/>
    <cellStyle name="Normal 334 4 3 2" xfId="38462"/>
    <cellStyle name="Normal 334 4 4" xfId="38463"/>
    <cellStyle name="Normal 334 5" xfId="38464"/>
    <cellStyle name="Normal 334 5 2" xfId="38465"/>
    <cellStyle name="Normal 334 5 2 2" xfId="38466"/>
    <cellStyle name="Normal 334 5 2 2 2" xfId="38467"/>
    <cellStyle name="Normal 334 5 2 3" xfId="38468"/>
    <cellStyle name="Normal 334 5 3" xfId="38469"/>
    <cellStyle name="Normal 334 5 3 2" xfId="38470"/>
    <cellStyle name="Normal 334 5 4" xfId="38471"/>
    <cellStyle name="Normal 334 6" xfId="38472"/>
    <cellStyle name="Normal 334 6 2" xfId="38473"/>
    <cellStyle name="Normal 334 6 2 2" xfId="38474"/>
    <cellStyle name="Normal 334 6 3" xfId="38475"/>
    <cellStyle name="Normal 334 7" xfId="38476"/>
    <cellStyle name="Normal 334 7 2" xfId="38477"/>
    <cellStyle name="Normal 334 8" xfId="38478"/>
    <cellStyle name="Normal 334 9" xfId="38479"/>
    <cellStyle name="Normal 335" xfId="38480"/>
    <cellStyle name="Normal 335 2" xfId="38481"/>
    <cellStyle name="Normal 335 2 2" xfId="38482"/>
    <cellStyle name="Normal 335 2 2 2" xfId="38483"/>
    <cellStyle name="Normal 335 2 2 2 2" xfId="38484"/>
    <cellStyle name="Normal 335 2 2 3" xfId="38485"/>
    <cellStyle name="Normal 335 2 3" xfId="38486"/>
    <cellStyle name="Normal 335 2 3 2" xfId="38487"/>
    <cellStyle name="Normal 335 2 4" xfId="38488"/>
    <cellStyle name="Normal 335 3" xfId="38489"/>
    <cellStyle name="Normal 335 3 2" xfId="38490"/>
    <cellStyle name="Normal 335 3 2 2" xfId="38491"/>
    <cellStyle name="Normal 335 3 2 2 2" xfId="38492"/>
    <cellStyle name="Normal 335 3 2 3" xfId="38493"/>
    <cellStyle name="Normal 335 3 3" xfId="38494"/>
    <cellStyle name="Normal 335 3 3 2" xfId="38495"/>
    <cellStyle name="Normal 335 3 4" xfId="38496"/>
    <cellStyle name="Normal 335 4" xfId="38497"/>
    <cellStyle name="Normal 335 4 2" xfId="38498"/>
    <cellStyle name="Normal 335 4 2 2" xfId="38499"/>
    <cellStyle name="Normal 335 4 2 2 2" xfId="38500"/>
    <cellStyle name="Normal 335 4 2 3" xfId="38501"/>
    <cellStyle name="Normal 335 4 3" xfId="38502"/>
    <cellStyle name="Normal 335 4 3 2" xfId="38503"/>
    <cellStyle name="Normal 335 4 4" xfId="38504"/>
    <cellStyle name="Normal 335 5" xfId="38505"/>
    <cellStyle name="Normal 335 5 2" xfId="38506"/>
    <cellStyle name="Normal 335 5 2 2" xfId="38507"/>
    <cellStyle name="Normal 335 5 2 2 2" xfId="38508"/>
    <cellStyle name="Normal 335 5 2 3" xfId="38509"/>
    <cellStyle name="Normal 335 5 3" xfId="38510"/>
    <cellStyle name="Normal 335 5 3 2" xfId="38511"/>
    <cellStyle name="Normal 335 5 4" xfId="38512"/>
    <cellStyle name="Normal 335 6" xfId="38513"/>
    <cellStyle name="Normal 335 6 2" xfId="38514"/>
    <cellStyle name="Normal 335 6 2 2" xfId="38515"/>
    <cellStyle name="Normal 335 6 3" xfId="38516"/>
    <cellStyle name="Normal 335 7" xfId="38517"/>
    <cellStyle name="Normal 335 7 2" xfId="38518"/>
    <cellStyle name="Normal 335 8" xfId="38519"/>
    <cellStyle name="Normal 335 9" xfId="38520"/>
    <cellStyle name="Normal 336" xfId="38521"/>
    <cellStyle name="Normal 336 2" xfId="38522"/>
    <cellStyle name="Normal 336 2 2" xfId="38523"/>
    <cellStyle name="Normal 336 2 2 2" xfId="38524"/>
    <cellStyle name="Normal 336 2 2 2 2" xfId="38525"/>
    <cellStyle name="Normal 336 2 2 3" xfId="38526"/>
    <cellStyle name="Normal 336 2 3" xfId="38527"/>
    <cellStyle name="Normal 336 2 3 2" xfId="38528"/>
    <cellStyle name="Normal 336 2 4" xfId="38529"/>
    <cellStyle name="Normal 336 3" xfId="38530"/>
    <cellStyle name="Normal 336 3 2" xfId="38531"/>
    <cellStyle name="Normal 336 3 2 2" xfId="38532"/>
    <cellStyle name="Normal 336 3 2 2 2" xfId="38533"/>
    <cellStyle name="Normal 336 3 2 3" xfId="38534"/>
    <cellStyle name="Normal 336 3 3" xfId="38535"/>
    <cellStyle name="Normal 336 3 3 2" xfId="38536"/>
    <cellStyle name="Normal 336 3 4" xfId="38537"/>
    <cellStyle name="Normal 336 4" xfId="38538"/>
    <cellStyle name="Normal 336 4 2" xfId="38539"/>
    <cellStyle name="Normal 336 4 2 2" xfId="38540"/>
    <cellStyle name="Normal 336 4 2 2 2" xfId="38541"/>
    <cellStyle name="Normal 336 4 2 3" xfId="38542"/>
    <cellStyle name="Normal 336 4 3" xfId="38543"/>
    <cellStyle name="Normal 336 4 3 2" xfId="38544"/>
    <cellStyle name="Normal 336 4 4" xfId="38545"/>
    <cellStyle name="Normal 336 5" xfId="38546"/>
    <cellStyle name="Normal 336 5 2" xfId="38547"/>
    <cellStyle name="Normal 336 5 2 2" xfId="38548"/>
    <cellStyle name="Normal 336 5 2 2 2" xfId="38549"/>
    <cellStyle name="Normal 336 5 2 3" xfId="38550"/>
    <cellStyle name="Normal 336 5 3" xfId="38551"/>
    <cellStyle name="Normal 336 5 3 2" xfId="38552"/>
    <cellStyle name="Normal 336 5 4" xfId="38553"/>
    <cellStyle name="Normal 336 6" xfId="38554"/>
    <cellStyle name="Normal 336 6 2" xfId="38555"/>
    <cellStyle name="Normal 336 6 2 2" xfId="38556"/>
    <cellStyle name="Normal 336 6 3" xfId="38557"/>
    <cellStyle name="Normal 336 7" xfId="38558"/>
    <cellStyle name="Normal 336 7 2" xfId="38559"/>
    <cellStyle name="Normal 336 8" xfId="38560"/>
    <cellStyle name="Normal 336 9" xfId="38561"/>
    <cellStyle name="Normal 337" xfId="38562"/>
    <cellStyle name="Normal 337 2" xfId="38563"/>
    <cellStyle name="Normal 337 2 2" xfId="38564"/>
    <cellStyle name="Normal 337 2 2 2" xfId="38565"/>
    <cellStyle name="Normal 337 2 2 2 2" xfId="38566"/>
    <cellStyle name="Normal 337 2 2 3" xfId="38567"/>
    <cellStyle name="Normal 337 2 3" xfId="38568"/>
    <cellStyle name="Normal 337 2 3 2" xfId="38569"/>
    <cellStyle name="Normal 337 2 4" xfId="38570"/>
    <cellStyle name="Normal 337 3" xfId="38571"/>
    <cellStyle name="Normal 337 3 2" xfId="38572"/>
    <cellStyle name="Normal 337 3 2 2" xfId="38573"/>
    <cellStyle name="Normal 337 3 2 2 2" xfId="38574"/>
    <cellStyle name="Normal 337 3 2 3" xfId="38575"/>
    <cellStyle name="Normal 337 3 3" xfId="38576"/>
    <cellStyle name="Normal 337 3 3 2" xfId="38577"/>
    <cellStyle name="Normal 337 3 4" xfId="38578"/>
    <cellStyle name="Normal 337 4" xfId="38579"/>
    <cellStyle name="Normal 337 4 2" xfId="38580"/>
    <cellStyle name="Normal 337 4 2 2" xfId="38581"/>
    <cellStyle name="Normal 337 4 2 2 2" xfId="38582"/>
    <cellStyle name="Normal 337 4 2 3" xfId="38583"/>
    <cellStyle name="Normal 337 4 3" xfId="38584"/>
    <cellStyle name="Normal 337 4 3 2" xfId="38585"/>
    <cellStyle name="Normal 337 4 4" xfId="38586"/>
    <cellStyle name="Normal 337 5" xfId="38587"/>
    <cellStyle name="Normal 337 5 2" xfId="38588"/>
    <cellStyle name="Normal 337 5 2 2" xfId="38589"/>
    <cellStyle name="Normal 337 5 2 2 2" xfId="38590"/>
    <cellStyle name="Normal 337 5 2 3" xfId="38591"/>
    <cellStyle name="Normal 337 5 3" xfId="38592"/>
    <cellStyle name="Normal 337 5 3 2" xfId="38593"/>
    <cellStyle name="Normal 337 5 4" xfId="38594"/>
    <cellStyle name="Normal 337 6" xfId="38595"/>
    <cellStyle name="Normal 337 6 2" xfId="38596"/>
    <cellStyle name="Normal 337 6 2 2" xfId="38597"/>
    <cellStyle name="Normal 337 6 3" xfId="38598"/>
    <cellStyle name="Normal 337 7" xfId="38599"/>
    <cellStyle name="Normal 337 7 2" xfId="38600"/>
    <cellStyle name="Normal 337 8" xfId="38601"/>
    <cellStyle name="Normal 337 9" xfId="38602"/>
    <cellStyle name="Normal 338" xfId="38603"/>
    <cellStyle name="Normal 338 2" xfId="38604"/>
    <cellStyle name="Normal 338 2 2" xfId="38605"/>
    <cellStyle name="Normal 338 2 2 2" xfId="38606"/>
    <cellStyle name="Normal 338 2 2 2 2" xfId="38607"/>
    <cellStyle name="Normal 338 2 2 3" xfId="38608"/>
    <cellStyle name="Normal 338 2 3" xfId="38609"/>
    <cellStyle name="Normal 338 2 3 2" xfId="38610"/>
    <cellStyle name="Normal 338 2 4" xfId="38611"/>
    <cellStyle name="Normal 338 3" xfId="38612"/>
    <cellStyle name="Normal 338 3 2" xfId="38613"/>
    <cellStyle name="Normal 338 3 2 2" xfId="38614"/>
    <cellStyle name="Normal 338 3 2 2 2" xfId="38615"/>
    <cellStyle name="Normal 338 3 2 3" xfId="38616"/>
    <cellStyle name="Normal 338 3 3" xfId="38617"/>
    <cellStyle name="Normal 338 3 3 2" xfId="38618"/>
    <cellStyle name="Normal 338 3 4" xfId="38619"/>
    <cellStyle name="Normal 338 4" xfId="38620"/>
    <cellStyle name="Normal 338 4 2" xfId="38621"/>
    <cellStyle name="Normal 338 4 2 2" xfId="38622"/>
    <cellStyle name="Normal 338 4 2 2 2" xfId="38623"/>
    <cellStyle name="Normal 338 4 2 3" xfId="38624"/>
    <cellStyle name="Normal 338 4 3" xfId="38625"/>
    <cellStyle name="Normal 338 4 3 2" xfId="38626"/>
    <cellStyle name="Normal 338 4 4" xfId="38627"/>
    <cellStyle name="Normal 338 5" xfId="38628"/>
    <cellStyle name="Normal 338 5 2" xfId="38629"/>
    <cellStyle name="Normal 338 5 2 2" xfId="38630"/>
    <cellStyle name="Normal 338 5 2 2 2" xfId="38631"/>
    <cellStyle name="Normal 338 5 2 3" xfId="38632"/>
    <cellStyle name="Normal 338 5 3" xfId="38633"/>
    <cellStyle name="Normal 338 5 3 2" xfId="38634"/>
    <cellStyle name="Normal 338 5 4" xfId="38635"/>
    <cellStyle name="Normal 338 6" xfId="38636"/>
    <cellStyle name="Normal 338 6 2" xfId="38637"/>
    <cellStyle name="Normal 338 6 2 2" xfId="38638"/>
    <cellStyle name="Normal 338 6 3" xfId="38639"/>
    <cellStyle name="Normal 338 7" xfId="38640"/>
    <cellStyle name="Normal 338 7 2" xfId="38641"/>
    <cellStyle name="Normal 338 8" xfId="38642"/>
    <cellStyle name="Normal 338 9" xfId="38643"/>
    <cellStyle name="Normal 339" xfId="38644"/>
    <cellStyle name="Normal 339 2" xfId="38645"/>
    <cellStyle name="Normal 339 2 2" xfId="38646"/>
    <cellStyle name="Normal 339 2 2 2" xfId="38647"/>
    <cellStyle name="Normal 339 2 2 2 2" xfId="38648"/>
    <cellStyle name="Normal 339 2 2 3" xfId="38649"/>
    <cellStyle name="Normal 339 2 3" xfId="38650"/>
    <cellStyle name="Normal 339 2 3 2" xfId="38651"/>
    <cellStyle name="Normal 339 2 4" xfId="38652"/>
    <cellStyle name="Normal 339 3" xfId="38653"/>
    <cellStyle name="Normal 339 3 2" xfId="38654"/>
    <cellStyle name="Normal 339 3 2 2" xfId="38655"/>
    <cellStyle name="Normal 339 3 2 2 2" xfId="38656"/>
    <cellStyle name="Normal 339 3 2 3" xfId="38657"/>
    <cellStyle name="Normal 339 3 3" xfId="38658"/>
    <cellStyle name="Normal 339 3 3 2" xfId="38659"/>
    <cellStyle name="Normal 339 3 4" xfId="38660"/>
    <cellStyle name="Normal 339 4" xfId="38661"/>
    <cellStyle name="Normal 339 4 2" xfId="38662"/>
    <cellStyle name="Normal 339 4 2 2" xfId="38663"/>
    <cellStyle name="Normal 339 4 2 2 2" xfId="38664"/>
    <cellStyle name="Normal 339 4 2 3" xfId="38665"/>
    <cellStyle name="Normal 339 4 3" xfId="38666"/>
    <cellStyle name="Normal 339 4 3 2" xfId="38667"/>
    <cellStyle name="Normal 339 4 4" xfId="38668"/>
    <cellStyle name="Normal 339 5" xfId="38669"/>
    <cellStyle name="Normal 339 5 2" xfId="38670"/>
    <cellStyle name="Normal 339 5 2 2" xfId="38671"/>
    <cellStyle name="Normal 339 5 2 2 2" xfId="38672"/>
    <cellStyle name="Normal 339 5 2 3" xfId="38673"/>
    <cellStyle name="Normal 339 5 3" xfId="38674"/>
    <cellStyle name="Normal 339 5 3 2" xfId="38675"/>
    <cellStyle name="Normal 339 5 4" xfId="38676"/>
    <cellStyle name="Normal 339 6" xfId="38677"/>
    <cellStyle name="Normal 339 6 2" xfId="38678"/>
    <cellStyle name="Normal 339 6 2 2" xfId="38679"/>
    <cellStyle name="Normal 339 6 3" xfId="38680"/>
    <cellStyle name="Normal 339 7" xfId="38681"/>
    <cellStyle name="Normal 339 7 2" xfId="38682"/>
    <cellStyle name="Normal 339 8" xfId="38683"/>
    <cellStyle name="Normal 339 9" xfId="38684"/>
    <cellStyle name="Normal 34" xfId="38685"/>
    <cellStyle name="Normal 34 2" xfId="38686"/>
    <cellStyle name="Normal 34 2 2" xfId="38687"/>
    <cellStyle name="Normal 34 2 3" xfId="38688"/>
    <cellStyle name="Normal 34 2 3 2" xfId="38689"/>
    <cellStyle name="Normal 34 2 4" xfId="38690"/>
    <cellStyle name="Normal 34 3" xfId="38691"/>
    <cellStyle name="Normal 34 4" xfId="38692"/>
    <cellStyle name="Normal 34 4 2" xfId="38693"/>
    <cellStyle name="Normal 34 5" xfId="38694"/>
    <cellStyle name="Normal 340" xfId="38695"/>
    <cellStyle name="Normal 340 2" xfId="38696"/>
    <cellStyle name="Normal 340 2 2" xfId="38697"/>
    <cellStyle name="Normal 340 2 2 2" xfId="38698"/>
    <cellStyle name="Normal 340 2 2 2 2" xfId="38699"/>
    <cellStyle name="Normal 340 2 2 3" xfId="38700"/>
    <cellStyle name="Normal 340 2 3" xfId="38701"/>
    <cellStyle name="Normal 340 2 3 2" xfId="38702"/>
    <cellStyle name="Normal 340 2 4" xfId="38703"/>
    <cellStyle name="Normal 340 3" xfId="38704"/>
    <cellStyle name="Normal 340 3 2" xfId="38705"/>
    <cellStyle name="Normal 340 3 2 2" xfId="38706"/>
    <cellStyle name="Normal 340 3 2 2 2" xfId="38707"/>
    <cellStyle name="Normal 340 3 2 3" xfId="38708"/>
    <cellStyle name="Normal 340 3 3" xfId="38709"/>
    <cellStyle name="Normal 340 3 3 2" xfId="38710"/>
    <cellStyle name="Normal 340 3 4" xfId="38711"/>
    <cellStyle name="Normal 340 4" xfId="38712"/>
    <cellStyle name="Normal 340 4 2" xfId="38713"/>
    <cellStyle name="Normal 340 4 2 2" xfId="38714"/>
    <cellStyle name="Normal 340 4 2 2 2" xfId="38715"/>
    <cellStyle name="Normal 340 4 2 3" xfId="38716"/>
    <cellStyle name="Normal 340 4 3" xfId="38717"/>
    <cellStyle name="Normal 340 4 3 2" xfId="38718"/>
    <cellStyle name="Normal 340 4 4" xfId="38719"/>
    <cellStyle name="Normal 340 5" xfId="38720"/>
    <cellStyle name="Normal 340 5 2" xfId="38721"/>
    <cellStyle name="Normal 340 5 2 2" xfId="38722"/>
    <cellStyle name="Normal 340 5 2 2 2" xfId="38723"/>
    <cellStyle name="Normal 340 5 2 3" xfId="38724"/>
    <cellStyle name="Normal 340 5 3" xfId="38725"/>
    <cellStyle name="Normal 340 5 3 2" xfId="38726"/>
    <cellStyle name="Normal 340 5 4" xfId="38727"/>
    <cellStyle name="Normal 340 6" xfId="38728"/>
    <cellStyle name="Normal 340 6 2" xfId="38729"/>
    <cellStyle name="Normal 340 6 2 2" xfId="38730"/>
    <cellStyle name="Normal 340 6 3" xfId="38731"/>
    <cellStyle name="Normal 340 7" xfId="38732"/>
    <cellStyle name="Normal 340 7 2" xfId="38733"/>
    <cellStyle name="Normal 340 8" xfId="38734"/>
    <cellStyle name="Normal 340 9" xfId="38735"/>
    <cellStyle name="Normal 341" xfId="38736"/>
    <cellStyle name="Normal 341 2" xfId="38737"/>
    <cellStyle name="Normal 341 2 2" xfId="38738"/>
    <cellStyle name="Normal 341 2 2 2" xfId="38739"/>
    <cellStyle name="Normal 341 2 2 2 2" xfId="38740"/>
    <cellStyle name="Normal 341 2 2 3" xfId="38741"/>
    <cellStyle name="Normal 341 2 3" xfId="38742"/>
    <cellStyle name="Normal 341 2 3 2" xfId="38743"/>
    <cellStyle name="Normal 341 2 4" xfId="38744"/>
    <cellStyle name="Normal 341 3" xfId="38745"/>
    <cellStyle name="Normal 341 3 2" xfId="38746"/>
    <cellStyle name="Normal 341 3 2 2" xfId="38747"/>
    <cellStyle name="Normal 341 3 2 2 2" xfId="38748"/>
    <cellStyle name="Normal 341 3 2 3" xfId="38749"/>
    <cellStyle name="Normal 341 3 3" xfId="38750"/>
    <cellStyle name="Normal 341 3 3 2" xfId="38751"/>
    <cellStyle name="Normal 341 3 4" xfId="38752"/>
    <cellStyle name="Normal 341 4" xfId="38753"/>
    <cellStyle name="Normal 341 4 2" xfId="38754"/>
    <cellStyle name="Normal 341 4 2 2" xfId="38755"/>
    <cellStyle name="Normal 341 4 2 2 2" xfId="38756"/>
    <cellStyle name="Normal 341 4 2 3" xfId="38757"/>
    <cellStyle name="Normal 341 4 3" xfId="38758"/>
    <cellStyle name="Normal 341 4 3 2" xfId="38759"/>
    <cellStyle name="Normal 341 4 4" xfId="38760"/>
    <cellStyle name="Normal 341 5" xfId="38761"/>
    <cellStyle name="Normal 341 5 2" xfId="38762"/>
    <cellStyle name="Normal 341 5 2 2" xfId="38763"/>
    <cellStyle name="Normal 341 5 2 2 2" xfId="38764"/>
    <cellStyle name="Normal 341 5 2 3" xfId="38765"/>
    <cellStyle name="Normal 341 5 3" xfId="38766"/>
    <cellStyle name="Normal 341 5 3 2" xfId="38767"/>
    <cellStyle name="Normal 341 5 4" xfId="38768"/>
    <cellStyle name="Normal 341 6" xfId="38769"/>
    <cellStyle name="Normal 341 6 2" xfId="38770"/>
    <cellStyle name="Normal 341 6 2 2" xfId="38771"/>
    <cellStyle name="Normal 341 6 3" xfId="38772"/>
    <cellStyle name="Normal 341 7" xfId="38773"/>
    <cellStyle name="Normal 341 7 2" xfId="38774"/>
    <cellStyle name="Normal 341 8" xfId="38775"/>
    <cellStyle name="Normal 341 9" xfId="38776"/>
    <cellStyle name="Normal 342" xfId="38777"/>
    <cellStyle name="Normal 342 2" xfId="38778"/>
    <cellStyle name="Normal 342 2 2" xfId="38779"/>
    <cellStyle name="Normal 342 2 2 2" xfId="38780"/>
    <cellStyle name="Normal 342 2 2 2 2" xfId="38781"/>
    <cellStyle name="Normal 342 2 2 3" xfId="38782"/>
    <cellStyle name="Normal 342 2 3" xfId="38783"/>
    <cellStyle name="Normal 342 2 3 2" xfId="38784"/>
    <cellStyle name="Normal 342 2 4" xfId="38785"/>
    <cellStyle name="Normal 342 3" xfId="38786"/>
    <cellStyle name="Normal 342 3 2" xfId="38787"/>
    <cellStyle name="Normal 342 3 2 2" xfId="38788"/>
    <cellStyle name="Normal 342 3 2 2 2" xfId="38789"/>
    <cellStyle name="Normal 342 3 2 3" xfId="38790"/>
    <cellStyle name="Normal 342 3 3" xfId="38791"/>
    <cellStyle name="Normal 342 3 3 2" xfId="38792"/>
    <cellStyle name="Normal 342 3 4" xfId="38793"/>
    <cellStyle name="Normal 342 4" xfId="38794"/>
    <cellStyle name="Normal 342 4 2" xfId="38795"/>
    <cellStyle name="Normal 342 4 2 2" xfId="38796"/>
    <cellStyle name="Normal 342 4 2 2 2" xfId="38797"/>
    <cellStyle name="Normal 342 4 2 3" xfId="38798"/>
    <cellStyle name="Normal 342 4 3" xfId="38799"/>
    <cellStyle name="Normal 342 4 3 2" xfId="38800"/>
    <cellStyle name="Normal 342 4 4" xfId="38801"/>
    <cellStyle name="Normal 342 5" xfId="38802"/>
    <cellStyle name="Normal 342 5 2" xfId="38803"/>
    <cellStyle name="Normal 342 5 2 2" xfId="38804"/>
    <cellStyle name="Normal 342 5 2 2 2" xfId="38805"/>
    <cellStyle name="Normal 342 5 2 3" xfId="38806"/>
    <cellStyle name="Normal 342 5 3" xfId="38807"/>
    <cellStyle name="Normal 342 5 3 2" xfId="38808"/>
    <cellStyle name="Normal 342 5 4" xfId="38809"/>
    <cellStyle name="Normal 342 6" xfId="38810"/>
    <cellStyle name="Normal 342 6 2" xfId="38811"/>
    <cellStyle name="Normal 342 6 2 2" xfId="38812"/>
    <cellStyle name="Normal 342 6 3" xfId="38813"/>
    <cellStyle name="Normal 342 7" xfId="38814"/>
    <cellStyle name="Normal 342 7 2" xfId="38815"/>
    <cellStyle name="Normal 342 8" xfId="38816"/>
    <cellStyle name="Normal 342 9" xfId="38817"/>
    <cellStyle name="Normal 343" xfId="38818"/>
    <cellStyle name="Normal 343 2" xfId="38819"/>
    <cellStyle name="Normal 343 2 2" xfId="38820"/>
    <cellStyle name="Normal 343 2 2 2" xfId="38821"/>
    <cellStyle name="Normal 343 2 2 2 2" xfId="38822"/>
    <cellStyle name="Normal 343 2 2 3" xfId="38823"/>
    <cellStyle name="Normal 343 2 3" xfId="38824"/>
    <cellStyle name="Normal 343 2 3 2" xfId="38825"/>
    <cellStyle name="Normal 343 2 4" xfId="38826"/>
    <cellStyle name="Normal 343 3" xfId="38827"/>
    <cellStyle name="Normal 343 3 2" xfId="38828"/>
    <cellStyle name="Normal 343 3 2 2" xfId="38829"/>
    <cellStyle name="Normal 343 3 2 2 2" xfId="38830"/>
    <cellStyle name="Normal 343 3 2 3" xfId="38831"/>
    <cellStyle name="Normal 343 3 3" xfId="38832"/>
    <cellStyle name="Normal 343 3 3 2" xfId="38833"/>
    <cellStyle name="Normal 343 3 4" xfId="38834"/>
    <cellStyle name="Normal 343 4" xfId="38835"/>
    <cellStyle name="Normal 343 4 2" xfId="38836"/>
    <cellStyle name="Normal 343 4 2 2" xfId="38837"/>
    <cellStyle name="Normal 343 4 2 2 2" xfId="38838"/>
    <cellStyle name="Normal 343 4 2 3" xfId="38839"/>
    <cellStyle name="Normal 343 4 3" xfId="38840"/>
    <cellStyle name="Normal 343 4 3 2" xfId="38841"/>
    <cellStyle name="Normal 343 4 4" xfId="38842"/>
    <cellStyle name="Normal 343 5" xfId="38843"/>
    <cellStyle name="Normal 343 5 2" xfId="38844"/>
    <cellStyle name="Normal 343 5 2 2" xfId="38845"/>
    <cellStyle name="Normal 343 5 2 2 2" xfId="38846"/>
    <cellStyle name="Normal 343 5 2 3" xfId="38847"/>
    <cellStyle name="Normal 343 5 3" xfId="38848"/>
    <cellStyle name="Normal 343 5 3 2" xfId="38849"/>
    <cellStyle name="Normal 343 5 4" xfId="38850"/>
    <cellStyle name="Normal 343 6" xfId="38851"/>
    <cellStyle name="Normal 343 6 2" xfId="38852"/>
    <cellStyle name="Normal 343 6 2 2" xfId="38853"/>
    <cellStyle name="Normal 343 6 3" xfId="38854"/>
    <cellStyle name="Normal 343 7" xfId="38855"/>
    <cellStyle name="Normal 343 7 2" xfId="38856"/>
    <cellStyle name="Normal 343 8" xfId="38857"/>
    <cellStyle name="Normal 343 9" xfId="38858"/>
    <cellStyle name="Normal 344" xfId="38859"/>
    <cellStyle name="Normal 344 2" xfId="38860"/>
    <cellStyle name="Normal 344 2 2" xfId="38861"/>
    <cellStyle name="Normal 344 2 2 2" xfId="38862"/>
    <cellStyle name="Normal 344 2 2 2 2" xfId="38863"/>
    <cellStyle name="Normal 344 2 2 3" xfId="38864"/>
    <cellStyle name="Normal 344 2 3" xfId="38865"/>
    <cellStyle name="Normal 344 2 3 2" xfId="38866"/>
    <cellStyle name="Normal 344 2 4" xfId="38867"/>
    <cellStyle name="Normal 344 3" xfId="38868"/>
    <cellStyle name="Normal 344 3 2" xfId="38869"/>
    <cellStyle name="Normal 344 3 2 2" xfId="38870"/>
    <cellStyle name="Normal 344 3 2 2 2" xfId="38871"/>
    <cellStyle name="Normal 344 3 2 3" xfId="38872"/>
    <cellStyle name="Normal 344 3 3" xfId="38873"/>
    <cellStyle name="Normal 344 3 3 2" xfId="38874"/>
    <cellStyle name="Normal 344 3 4" xfId="38875"/>
    <cellStyle name="Normal 344 4" xfId="38876"/>
    <cellStyle name="Normal 344 4 2" xfId="38877"/>
    <cellStyle name="Normal 344 4 2 2" xfId="38878"/>
    <cellStyle name="Normal 344 4 2 2 2" xfId="38879"/>
    <cellStyle name="Normal 344 4 2 3" xfId="38880"/>
    <cellStyle name="Normal 344 4 3" xfId="38881"/>
    <cellStyle name="Normal 344 4 3 2" xfId="38882"/>
    <cellStyle name="Normal 344 4 4" xfId="38883"/>
    <cellStyle name="Normal 344 5" xfId="38884"/>
    <cellStyle name="Normal 344 5 2" xfId="38885"/>
    <cellStyle name="Normal 344 5 2 2" xfId="38886"/>
    <cellStyle name="Normal 344 5 2 2 2" xfId="38887"/>
    <cellStyle name="Normal 344 5 2 3" xfId="38888"/>
    <cellStyle name="Normal 344 5 3" xfId="38889"/>
    <cellStyle name="Normal 344 5 3 2" xfId="38890"/>
    <cellStyle name="Normal 344 5 4" xfId="38891"/>
    <cellStyle name="Normal 344 6" xfId="38892"/>
    <cellStyle name="Normal 344 6 2" xfId="38893"/>
    <cellStyle name="Normal 344 6 2 2" xfId="38894"/>
    <cellStyle name="Normal 344 6 3" xfId="38895"/>
    <cellStyle name="Normal 344 7" xfId="38896"/>
    <cellStyle name="Normal 344 7 2" xfId="38897"/>
    <cellStyle name="Normal 344 8" xfId="38898"/>
    <cellStyle name="Normal 344 9" xfId="38899"/>
    <cellStyle name="Normal 345" xfId="38900"/>
    <cellStyle name="Normal 345 2" xfId="38901"/>
    <cellStyle name="Normal 345 2 2" xfId="38902"/>
    <cellStyle name="Normal 345 2 2 2" xfId="38903"/>
    <cellStyle name="Normal 345 2 2 2 2" xfId="38904"/>
    <cellStyle name="Normal 345 2 2 3" xfId="38905"/>
    <cellStyle name="Normal 345 2 3" xfId="38906"/>
    <cellStyle name="Normal 345 2 3 2" xfId="38907"/>
    <cellStyle name="Normal 345 2 4" xfId="38908"/>
    <cellStyle name="Normal 345 3" xfId="38909"/>
    <cellStyle name="Normal 345 3 2" xfId="38910"/>
    <cellStyle name="Normal 345 3 2 2" xfId="38911"/>
    <cellStyle name="Normal 345 3 2 2 2" xfId="38912"/>
    <cellStyle name="Normal 345 3 2 3" xfId="38913"/>
    <cellStyle name="Normal 345 3 3" xfId="38914"/>
    <cellStyle name="Normal 345 3 3 2" xfId="38915"/>
    <cellStyle name="Normal 345 3 4" xfId="38916"/>
    <cellStyle name="Normal 345 4" xfId="38917"/>
    <cellStyle name="Normal 345 4 2" xfId="38918"/>
    <cellStyle name="Normal 345 4 2 2" xfId="38919"/>
    <cellStyle name="Normal 345 4 2 2 2" xfId="38920"/>
    <cellStyle name="Normal 345 4 2 3" xfId="38921"/>
    <cellStyle name="Normal 345 4 3" xfId="38922"/>
    <cellStyle name="Normal 345 4 3 2" xfId="38923"/>
    <cellStyle name="Normal 345 4 4" xfId="38924"/>
    <cellStyle name="Normal 345 5" xfId="38925"/>
    <cellStyle name="Normal 345 5 2" xfId="38926"/>
    <cellStyle name="Normal 345 5 2 2" xfId="38927"/>
    <cellStyle name="Normal 345 5 2 2 2" xfId="38928"/>
    <cellStyle name="Normal 345 5 2 3" xfId="38929"/>
    <cellStyle name="Normal 345 5 3" xfId="38930"/>
    <cellStyle name="Normal 345 5 3 2" xfId="38931"/>
    <cellStyle name="Normal 345 5 4" xfId="38932"/>
    <cellStyle name="Normal 345 6" xfId="38933"/>
    <cellStyle name="Normal 345 6 2" xfId="38934"/>
    <cellStyle name="Normal 345 6 2 2" xfId="38935"/>
    <cellStyle name="Normal 345 6 3" xfId="38936"/>
    <cellStyle name="Normal 345 7" xfId="38937"/>
    <cellStyle name="Normal 345 7 2" xfId="38938"/>
    <cellStyle name="Normal 345 8" xfId="38939"/>
    <cellStyle name="Normal 345 9" xfId="38940"/>
    <cellStyle name="Normal 346" xfId="38941"/>
    <cellStyle name="Normal 346 2" xfId="38942"/>
    <cellStyle name="Normal 346 2 2" xfId="38943"/>
    <cellStyle name="Normal 346 2 2 2" xfId="38944"/>
    <cellStyle name="Normal 346 2 2 2 2" xfId="38945"/>
    <cellStyle name="Normal 346 2 2 3" xfId="38946"/>
    <cellStyle name="Normal 346 2 3" xfId="38947"/>
    <cellStyle name="Normal 346 2 3 2" xfId="38948"/>
    <cellStyle name="Normal 346 2 4" xfId="38949"/>
    <cellStyle name="Normal 346 3" xfId="38950"/>
    <cellStyle name="Normal 346 3 2" xfId="38951"/>
    <cellStyle name="Normal 346 3 2 2" xfId="38952"/>
    <cellStyle name="Normal 346 3 2 2 2" xfId="38953"/>
    <cellStyle name="Normal 346 3 2 3" xfId="38954"/>
    <cellStyle name="Normal 346 3 3" xfId="38955"/>
    <cellStyle name="Normal 346 3 3 2" xfId="38956"/>
    <cellStyle name="Normal 346 3 4" xfId="38957"/>
    <cellStyle name="Normal 346 4" xfId="38958"/>
    <cellStyle name="Normal 346 4 2" xfId="38959"/>
    <cellStyle name="Normal 346 4 2 2" xfId="38960"/>
    <cellStyle name="Normal 346 4 2 2 2" xfId="38961"/>
    <cellStyle name="Normal 346 4 2 3" xfId="38962"/>
    <cellStyle name="Normal 346 4 3" xfId="38963"/>
    <cellStyle name="Normal 346 4 3 2" xfId="38964"/>
    <cellStyle name="Normal 346 4 4" xfId="38965"/>
    <cellStyle name="Normal 346 5" xfId="38966"/>
    <cellStyle name="Normal 346 5 2" xfId="38967"/>
    <cellStyle name="Normal 346 5 2 2" xfId="38968"/>
    <cellStyle name="Normal 346 5 2 2 2" xfId="38969"/>
    <cellStyle name="Normal 346 5 2 3" xfId="38970"/>
    <cellStyle name="Normal 346 5 3" xfId="38971"/>
    <cellStyle name="Normal 346 5 3 2" xfId="38972"/>
    <cellStyle name="Normal 346 5 4" xfId="38973"/>
    <cellStyle name="Normal 346 6" xfId="38974"/>
    <cellStyle name="Normal 346 6 2" xfId="38975"/>
    <cellStyle name="Normal 346 6 2 2" xfId="38976"/>
    <cellStyle name="Normal 346 6 3" xfId="38977"/>
    <cellStyle name="Normal 346 7" xfId="38978"/>
    <cellStyle name="Normal 346 7 2" xfId="38979"/>
    <cellStyle name="Normal 346 8" xfId="38980"/>
    <cellStyle name="Normal 346 9" xfId="38981"/>
    <cellStyle name="Normal 347" xfId="38982"/>
    <cellStyle name="Normal 347 2" xfId="38983"/>
    <cellStyle name="Normal 347 2 2" xfId="38984"/>
    <cellStyle name="Normal 347 2 2 2" xfId="38985"/>
    <cellStyle name="Normal 347 2 2 2 2" xfId="38986"/>
    <cellStyle name="Normal 347 2 2 3" xfId="38987"/>
    <cellStyle name="Normal 347 2 3" xfId="38988"/>
    <cellStyle name="Normal 347 2 3 2" xfId="38989"/>
    <cellStyle name="Normal 347 2 4" xfId="38990"/>
    <cellStyle name="Normal 347 3" xfId="38991"/>
    <cellStyle name="Normal 347 3 2" xfId="38992"/>
    <cellStyle name="Normal 347 3 2 2" xfId="38993"/>
    <cellStyle name="Normal 347 3 2 2 2" xfId="38994"/>
    <cellStyle name="Normal 347 3 2 3" xfId="38995"/>
    <cellStyle name="Normal 347 3 3" xfId="38996"/>
    <cellStyle name="Normal 347 3 3 2" xfId="38997"/>
    <cellStyle name="Normal 347 3 4" xfId="38998"/>
    <cellStyle name="Normal 347 4" xfId="38999"/>
    <cellStyle name="Normal 347 4 2" xfId="39000"/>
    <cellStyle name="Normal 347 4 2 2" xfId="39001"/>
    <cellStyle name="Normal 347 4 2 2 2" xfId="39002"/>
    <cellStyle name="Normal 347 4 2 3" xfId="39003"/>
    <cellStyle name="Normal 347 4 3" xfId="39004"/>
    <cellStyle name="Normal 347 4 3 2" xfId="39005"/>
    <cellStyle name="Normal 347 4 4" xfId="39006"/>
    <cellStyle name="Normal 347 5" xfId="39007"/>
    <cellStyle name="Normal 347 5 2" xfId="39008"/>
    <cellStyle name="Normal 347 5 2 2" xfId="39009"/>
    <cellStyle name="Normal 347 5 2 2 2" xfId="39010"/>
    <cellStyle name="Normal 347 5 2 3" xfId="39011"/>
    <cellStyle name="Normal 347 5 3" xfId="39012"/>
    <cellStyle name="Normal 347 5 3 2" xfId="39013"/>
    <cellStyle name="Normal 347 5 4" xfId="39014"/>
    <cellStyle name="Normal 347 6" xfId="39015"/>
    <cellStyle name="Normal 347 6 2" xfId="39016"/>
    <cellStyle name="Normal 347 6 2 2" xfId="39017"/>
    <cellStyle name="Normal 347 6 3" xfId="39018"/>
    <cellStyle name="Normal 347 7" xfId="39019"/>
    <cellStyle name="Normal 347 7 2" xfId="39020"/>
    <cellStyle name="Normal 347 8" xfId="39021"/>
    <cellStyle name="Normal 347 9" xfId="39022"/>
    <cellStyle name="Normal 348" xfId="39023"/>
    <cellStyle name="Normal 348 2" xfId="39024"/>
    <cellStyle name="Normal 348 2 2" xfId="39025"/>
    <cellStyle name="Normal 348 2 2 2" xfId="39026"/>
    <cellStyle name="Normal 348 2 2 2 2" xfId="39027"/>
    <cellStyle name="Normal 348 2 2 3" xfId="39028"/>
    <cellStyle name="Normal 348 2 3" xfId="39029"/>
    <cellStyle name="Normal 348 2 3 2" xfId="39030"/>
    <cellStyle name="Normal 348 2 4" xfId="39031"/>
    <cellStyle name="Normal 348 3" xfId="39032"/>
    <cellStyle name="Normal 348 3 2" xfId="39033"/>
    <cellStyle name="Normal 348 3 2 2" xfId="39034"/>
    <cellStyle name="Normal 348 3 2 2 2" xfId="39035"/>
    <cellStyle name="Normal 348 3 2 3" xfId="39036"/>
    <cellStyle name="Normal 348 3 3" xfId="39037"/>
    <cellStyle name="Normal 348 3 3 2" xfId="39038"/>
    <cellStyle name="Normal 348 3 4" xfId="39039"/>
    <cellStyle name="Normal 348 4" xfId="39040"/>
    <cellStyle name="Normal 348 4 2" xfId="39041"/>
    <cellStyle name="Normal 348 4 2 2" xfId="39042"/>
    <cellStyle name="Normal 348 4 2 2 2" xfId="39043"/>
    <cellStyle name="Normal 348 4 2 3" xfId="39044"/>
    <cellStyle name="Normal 348 4 3" xfId="39045"/>
    <cellStyle name="Normal 348 4 3 2" xfId="39046"/>
    <cellStyle name="Normal 348 4 4" xfId="39047"/>
    <cellStyle name="Normal 348 5" xfId="39048"/>
    <cellStyle name="Normal 348 5 2" xfId="39049"/>
    <cellStyle name="Normal 348 5 2 2" xfId="39050"/>
    <cellStyle name="Normal 348 5 2 2 2" xfId="39051"/>
    <cellStyle name="Normal 348 5 2 3" xfId="39052"/>
    <cellStyle name="Normal 348 5 3" xfId="39053"/>
    <cellStyle name="Normal 348 5 3 2" xfId="39054"/>
    <cellStyle name="Normal 348 5 4" xfId="39055"/>
    <cellStyle name="Normal 348 6" xfId="39056"/>
    <cellStyle name="Normal 348 6 2" xfId="39057"/>
    <cellStyle name="Normal 348 6 2 2" xfId="39058"/>
    <cellStyle name="Normal 348 6 3" xfId="39059"/>
    <cellStyle name="Normal 348 7" xfId="39060"/>
    <cellStyle name="Normal 348 7 2" xfId="39061"/>
    <cellStyle name="Normal 348 8" xfId="39062"/>
    <cellStyle name="Normal 348 9" xfId="39063"/>
    <cellStyle name="Normal 349" xfId="39064"/>
    <cellStyle name="Normal 349 2" xfId="39065"/>
    <cellStyle name="Normal 349 2 2" xfId="39066"/>
    <cellStyle name="Normal 349 2 2 2" xfId="39067"/>
    <cellStyle name="Normal 349 2 2 2 2" xfId="39068"/>
    <cellStyle name="Normal 349 2 2 3" xfId="39069"/>
    <cellStyle name="Normal 349 2 3" xfId="39070"/>
    <cellStyle name="Normal 349 2 3 2" xfId="39071"/>
    <cellStyle name="Normal 349 2 4" xfId="39072"/>
    <cellStyle name="Normal 349 3" xfId="39073"/>
    <cellStyle name="Normal 349 3 2" xfId="39074"/>
    <cellStyle name="Normal 349 3 2 2" xfId="39075"/>
    <cellStyle name="Normal 349 3 2 2 2" xfId="39076"/>
    <cellStyle name="Normal 349 3 2 3" xfId="39077"/>
    <cellStyle name="Normal 349 3 3" xfId="39078"/>
    <cellStyle name="Normal 349 3 3 2" xfId="39079"/>
    <cellStyle name="Normal 349 3 4" xfId="39080"/>
    <cellStyle name="Normal 349 4" xfId="39081"/>
    <cellStyle name="Normal 349 4 2" xfId="39082"/>
    <cellStyle name="Normal 349 4 2 2" xfId="39083"/>
    <cellStyle name="Normal 349 4 2 2 2" xfId="39084"/>
    <cellStyle name="Normal 349 4 2 3" xfId="39085"/>
    <cellStyle name="Normal 349 4 3" xfId="39086"/>
    <cellStyle name="Normal 349 4 3 2" xfId="39087"/>
    <cellStyle name="Normal 349 4 4" xfId="39088"/>
    <cellStyle name="Normal 349 5" xfId="39089"/>
    <cellStyle name="Normal 349 5 2" xfId="39090"/>
    <cellStyle name="Normal 349 5 2 2" xfId="39091"/>
    <cellStyle name="Normal 349 5 2 2 2" xfId="39092"/>
    <cellStyle name="Normal 349 5 2 3" xfId="39093"/>
    <cellStyle name="Normal 349 5 3" xfId="39094"/>
    <cellStyle name="Normal 349 5 3 2" xfId="39095"/>
    <cellStyle name="Normal 349 5 4" xfId="39096"/>
    <cellStyle name="Normal 349 6" xfId="39097"/>
    <cellStyle name="Normal 349 6 2" xfId="39098"/>
    <cellStyle name="Normal 349 6 2 2" xfId="39099"/>
    <cellStyle name="Normal 349 6 3" xfId="39100"/>
    <cellStyle name="Normal 349 7" xfId="39101"/>
    <cellStyle name="Normal 349 7 2" xfId="39102"/>
    <cellStyle name="Normal 349 8" xfId="39103"/>
    <cellStyle name="Normal 349 9" xfId="39104"/>
    <cellStyle name="Normal 35" xfId="39105"/>
    <cellStyle name="Normal 35 10" xfId="39106"/>
    <cellStyle name="Normal 35 10 2" xfId="39107"/>
    <cellStyle name="Normal 35 10 2 2" xfId="39108"/>
    <cellStyle name="Normal 35 10 2 3" xfId="39109"/>
    <cellStyle name="Normal 35 10 3" xfId="39110"/>
    <cellStyle name="Normal 35 10 4" xfId="39111"/>
    <cellStyle name="Normal 35 10 5" xfId="39112"/>
    <cellStyle name="Normal 35 11" xfId="39113"/>
    <cellStyle name="Normal 35 11 2" xfId="39114"/>
    <cellStyle name="Normal 35 11 2 2" xfId="39115"/>
    <cellStyle name="Normal 35 11 2 3" xfId="39116"/>
    <cellStyle name="Normal 35 11 3" xfId="39117"/>
    <cellStyle name="Normal 35 11 4" xfId="39118"/>
    <cellStyle name="Normal 35 12" xfId="39119"/>
    <cellStyle name="Normal 35 12 2" xfId="39120"/>
    <cellStyle name="Normal 35 12 2 2" xfId="39121"/>
    <cellStyle name="Normal 35 12 2 3" xfId="39122"/>
    <cellStyle name="Normal 35 12 3" xfId="39123"/>
    <cellStyle name="Normal 35 12 3 2" xfId="39124"/>
    <cellStyle name="Normal 35 12 3 2 2" xfId="39125"/>
    <cellStyle name="Normal 35 12 3 2 3" xfId="39126"/>
    <cellStyle name="Normal 35 12 3 3" xfId="39127"/>
    <cellStyle name="Normal 35 12 3 3 2" xfId="39128"/>
    <cellStyle name="Normal 35 12 3 3 2 2" xfId="39129"/>
    <cellStyle name="Normal 35 12 3 3 2 3" xfId="39130"/>
    <cellStyle name="Normal 35 12 3 3 3" xfId="39131"/>
    <cellStyle name="Normal 35 12 3 3 4" xfId="39132"/>
    <cellStyle name="Normal 35 12 3 4" xfId="39133"/>
    <cellStyle name="Normal 35 12 3 5" xfId="39134"/>
    <cellStyle name="Normal 35 12 3 6" xfId="39135"/>
    <cellStyle name="Normal 35 12 4" xfId="39136"/>
    <cellStyle name="Normal 35 12 5" xfId="39137"/>
    <cellStyle name="Normal 35 13" xfId="39138"/>
    <cellStyle name="Normal 35 13 2" xfId="39139"/>
    <cellStyle name="Normal 35 13 2 2" xfId="39140"/>
    <cellStyle name="Normal 35 13 2 3" xfId="39141"/>
    <cellStyle name="Normal 35 13 3" xfId="39142"/>
    <cellStyle name="Normal 35 13 3 2" xfId="39143"/>
    <cellStyle name="Normal 35 13 3 3" xfId="39144"/>
    <cellStyle name="Normal 35 13 4" xfId="39145"/>
    <cellStyle name="Normal 35 13 5" xfId="39146"/>
    <cellStyle name="Normal 35 13 6" xfId="39147"/>
    <cellStyle name="Normal 35 13 7" xfId="39148"/>
    <cellStyle name="Normal 35 13 8" xfId="39149"/>
    <cellStyle name="Normal 35 14" xfId="39150"/>
    <cellStyle name="Normal 35 14 2" xfId="39151"/>
    <cellStyle name="Normal 35 14 2 2" xfId="39152"/>
    <cellStyle name="Normal 35 14 2 3" xfId="39153"/>
    <cellStyle name="Normal 35 14 3" xfId="39154"/>
    <cellStyle name="Normal 35 14 3 2" xfId="39155"/>
    <cellStyle name="Normal 35 14 3 3" xfId="39156"/>
    <cellStyle name="Normal 35 14 3 4" xfId="39157"/>
    <cellStyle name="Normal 35 14 4" xfId="39158"/>
    <cellStyle name="Normal 35 14 5" xfId="39159"/>
    <cellStyle name="Normal 35 15" xfId="39160"/>
    <cellStyle name="Normal 35 15 2" xfId="39161"/>
    <cellStyle name="Normal 35 15 3" xfId="39162"/>
    <cellStyle name="Normal 35 16" xfId="39163"/>
    <cellStyle name="Normal 35 16 2" xfId="39164"/>
    <cellStyle name="Normal 35 16 2 2" xfId="39165"/>
    <cellStyle name="Normal 35 16 3" xfId="39166"/>
    <cellStyle name="Normal 35 16 3 2" xfId="39167"/>
    <cellStyle name="Normal 35 16 3 3" xfId="39168"/>
    <cellStyle name="Normal 35 16 3 4" xfId="39169"/>
    <cellStyle name="Normal 35 16 4" xfId="39170"/>
    <cellStyle name="Normal 35 17" xfId="39171"/>
    <cellStyle name="Normal 35 17 2" xfId="39172"/>
    <cellStyle name="Normal 35 17 3" xfId="39173"/>
    <cellStyle name="Normal 35 18" xfId="39174"/>
    <cellStyle name="Normal 35 19" xfId="39175"/>
    <cellStyle name="Normal 35 2" xfId="39176"/>
    <cellStyle name="Normal 35 2 2" xfId="39177"/>
    <cellStyle name="Normal 35 2 2 2" xfId="39178"/>
    <cellStyle name="Normal 35 2 2 2 2" xfId="39179"/>
    <cellStyle name="Normal 35 2 2 2 3" xfId="39180"/>
    <cellStyle name="Normal 35 2 2 3" xfId="39181"/>
    <cellStyle name="Normal 35 2 2 4" xfId="39182"/>
    <cellStyle name="Normal 35 2 2_BallGrid" xfId="39183"/>
    <cellStyle name="Normal 35 2 3" xfId="39184"/>
    <cellStyle name="Normal 35 2 3 2" xfId="39185"/>
    <cellStyle name="Normal 35 2 3 3" xfId="39186"/>
    <cellStyle name="Normal 35 2 4" xfId="39187"/>
    <cellStyle name="Normal 35 2 5" xfId="39188"/>
    <cellStyle name="Normal 35 2 5 2" xfId="39189"/>
    <cellStyle name="Normal 35 2 6" xfId="39190"/>
    <cellStyle name="Normal 35 2 6 2" xfId="39191"/>
    <cellStyle name="Normal 35 2 7" xfId="39192"/>
    <cellStyle name="Normal 35 20" xfId="39193"/>
    <cellStyle name="Normal 35 21" xfId="39194"/>
    <cellStyle name="Normal 35 3" xfId="39195"/>
    <cellStyle name="Normal 35 3 2" xfId="39196"/>
    <cellStyle name="Normal 35 3 3" xfId="39197"/>
    <cellStyle name="Normal 35 4" xfId="39198"/>
    <cellStyle name="Normal 35 4 2" xfId="39199"/>
    <cellStyle name="Normal 35 4 3" xfId="39200"/>
    <cellStyle name="Normal 35 5" xfId="39201"/>
    <cellStyle name="Normal 35 5 2" xfId="39202"/>
    <cellStyle name="Normal 35 5 2 2" xfId="39203"/>
    <cellStyle name="Normal 35 5 2 3" xfId="39204"/>
    <cellStyle name="Normal 35 5 3" xfId="39205"/>
    <cellStyle name="Normal 35 5 4" xfId="39206"/>
    <cellStyle name="Normal 35 5_BallGrid" xfId="39207"/>
    <cellStyle name="Normal 35 6" xfId="39208"/>
    <cellStyle name="Normal 35 6 2" xfId="39209"/>
    <cellStyle name="Normal 35 6 2 2" xfId="39210"/>
    <cellStyle name="Normal 35 6 2 3" xfId="39211"/>
    <cellStyle name="Normal 35 6 3" xfId="39212"/>
    <cellStyle name="Normal 35 6 4" xfId="39213"/>
    <cellStyle name="Normal 35 7" xfId="39214"/>
    <cellStyle name="Normal 35 7 2" xfId="39215"/>
    <cellStyle name="Normal 35 7 2 2" xfId="39216"/>
    <cellStyle name="Normal 35 7 2 3" xfId="39217"/>
    <cellStyle name="Normal 35 7 3" xfId="39218"/>
    <cellStyle name="Normal 35 7 3 2" xfId="39219"/>
    <cellStyle name="Normal 35 7 3 3" xfId="39220"/>
    <cellStyle name="Normal 35 7 4" xfId="39221"/>
    <cellStyle name="Normal 35 7 4 2" xfId="39222"/>
    <cellStyle name="Normal 35 7 4 2 2" xfId="39223"/>
    <cellStyle name="Normal 35 7 4 2 3" xfId="39224"/>
    <cellStyle name="Normal 35 7 4 3" xfId="39225"/>
    <cellStyle name="Normal 35 7 4 4" xfId="39226"/>
    <cellStyle name="Normal 35 7 5" xfId="39227"/>
    <cellStyle name="Normal 35 7 5 2" xfId="39228"/>
    <cellStyle name="Normal 35 7 5 2 2" xfId="39229"/>
    <cellStyle name="Normal 35 7 5 2 3" xfId="39230"/>
    <cellStyle name="Normal 35 7 5 3" xfId="39231"/>
    <cellStyle name="Normal 35 7 5 3 2" xfId="39232"/>
    <cellStyle name="Normal 35 7 5 3 2 2" xfId="39233"/>
    <cellStyle name="Normal 35 7 5 3 2 3" xfId="39234"/>
    <cellStyle name="Normal 35 7 5 3 3" xfId="39235"/>
    <cellStyle name="Normal 35 7 5 3 3 2" xfId="39236"/>
    <cellStyle name="Normal 35 7 5 3 3 2 2" xfId="39237"/>
    <cellStyle name="Normal 35 7 5 3 3 2 3" xfId="39238"/>
    <cellStyle name="Normal 35 7 5 3 3 3" xfId="39239"/>
    <cellStyle name="Normal 35 7 5 3 3 4" xfId="39240"/>
    <cellStyle name="Normal 35 7 5 3 4" xfId="39241"/>
    <cellStyle name="Normal 35 7 5 3 5" xfId="39242"/>
    <cellStyle name="Normal 35 7 5 3 6" xfId="39243"/>
    <cellStyle name="Normal 35 7 5 4" xfId="39244"/>
    <cellStyle name="Normal 35 7 5 5" xfId="39245"/>
    <cellStyle name="Normal 35 7 6" xfId="39246"/>
    <cellStyle name="Normal 35 7 7" xfId="39247"/>
    <cellStyle name="Normal 35 7 7 2" xfId="39248"/>
    <cellStyle name="Normal 35 7 8" xfId="39249"/>
    <cellStyle name="Normal 35 8" xfId="39250"/>
    <cellStyle name="Normal 35 8 2" xfId="39251"/>
    <cellStyle name="Normal 35 8 2 2" xfId="39252"/>
    <cellStyle name="Normal 35 8 2 3" xfId="39253"/>
    <cellStyle name="Normal 35 8 3" xfId="39254"/>
    <cellStyle name="Normal 35 8 3 2" xfId="39255"/>
    <cellStyle name="Normal 35 8 3 2 2" xfId="39256"/>
    <cellStyle name="Normal 35 8 3 2 3" xfId="39257"/>
    <cellStyle name="Normal 35 8 3 3" xfId="39258"/>
    <cellStyle name="Normal 35 8 3 4" xfId="39259"/>
    <cellStyle name="Normal 35 8 4" xfId="39260"/>
    <cellStyle name="Normal 35 8 4 2" xfId="39261"/>
    <cellStyle name="Normal 35 8 4 2 2" xfId="39262"/>
    <cellStyle name="Normal 35 8 4 2 3" xfId="39263"/>
    <cellStyle name="Normal 35 8 4 3" xfId="39264"/>
    <cellStyle name="Normal 35 8 4 3 2" xfId="39265"/>
    <cellStyle name="Normal 35 8 4 3 2 2" xfId="39266"/>
    <cellStyle name="Normal 35 8 4 3 2 3" xfId="39267"/>
    <cellStyle name="Normal 35 8 4 3 3" xfId="39268"/>
    <cellStyle name="Normal 35 8 4 3 3 2" xfId="39269"/>
    <cellStyle name="Normal 35 8 4 3 3 2 2" xfId="39270"/>
    <cellStyle name="Normal 35 8 4 3 3 2 3" xfId="39271"/>
    <cellStyle name="Normal 35 8 4 3 3 3" xfId="39272"/>
    <cellStyle name="Normal 35 8 4 3 3 4" xfId="39273"/>
    <cellStyle name="Normal 35 8 4 3 4" xfId="39274"/>
    <cellStyle name="Normal 35 8 4 3 5" xfId="39275"/>
    <cellStyle name="Normal 35 8 4 3 6" xfId="39276"/>
    <cellStyle name="Normal 35 8 4 4" xfId="39277"/>
    <cellStyle name="Normal 35 8 4 5" xfId="39278"/>
    <cellStyle name="Normal 35 8 5" xfId="39279"/>
    <cellStyle name="Normal 35 8 6" xfId="39280"/>
    <cellStyle name="Normal 35 8 6 2" xfId="39281"/>
    <cellStyle name="Normal 35 8 7" xfId="39282"/>
    <cellStyle name="Normal 35 9" xfId="39283"/>
    <cellStyle name="Normal 35 9 2" xfId="39284"/>
    <cellStyle name="Normal 35 9 2 2" xfId="39285"/>
    <cellStyle name="Normal 35 9 2 3" xfId="39286"/>
    <cellStyle name="Normal 35 9 3" xfId="39287"/>
    <cellStyle name="Normal 35 9 3 2" xfId="39288"/>
    <cellStyle name="Normal 35 9 3 2 2" xfId="39289"/>
    <cellStyle name="Normal 35 9 3 2 3" xfId="39290"/>
    <cellStyle name="Normal 35 9 3 3" xfId="39291"/>
    <cellStyle name="Normal 35 9 3 4" xfId="39292"/>
    <cellStyle name="Normal 35 9 4" xfId="39293"/>
    <cellStyle name="Normal 35 9 4 2" xfId="39294"/>
    <cellStyle name="Normal 35 9 4 3" xfId="39295"/>
    <cellStyle name="Normal 35 9 5" xfId="39296"/>
    <cellStyle name="Normal 35 9 6" xfId="39297"/>
    <cellStyle name="Normal 35_BallGrid" xfId="39298"/>
    <cellStyle name="Normal 350" xfId="39299"/>
    <cellStyle name="Normal 350 2" xfId="39300"/>
    <cellStyle name="Normal 350 2 2" xfId="39301"/>
    <cellStyle name="Normal 350 2 2 2" xfId="39302"/>
    <cellStyle name="Normal 350 2 2 2 2" xfId="39303"/>
    <cellStyle name="Normal 350 2 2 3" xfId="39304"/>
    <cellStyle name="Normal 350 2 3" xfId="39305"/>
    <cellStyle name="Normal 350 2 3 2" xfId="39306"/>
    <cellStyle name="Normal 350 2 4" xfId="39307"/>
    <cellStyle name="Normal 350 3" xfId="39308"/>
    <cellStyle name="Normal 350 3 2" xfId="39309"/>
    <cellStyle name="Normal 350 3 2 2" xfId="39310"/>
    <cellStyle name="Normal 350 3 2 2 2" xfId="39311"/>
    <cellStyle name="Normal 350 3 2 3" xfId="39312"/>
    <cellStyle name="Normal 350 3 3" xfId="39313"/>
    <cellStyle name="Normal 350 3 3 2" xfId="39314"/>
    <cellStyle name="Normal 350 3 4" xfId="39315"/>
    <cellStyle name="Normal 350 4" xfId="39316"/>
    <cellStyle name="Normal 350 4 2" xfId="39317"/>
    <cellStyle name="Normal 350 4 2 2" xfId="39318"/>
    <cellStyle name="Normal 350 4 2 2 2" xfId="39319"/>
    <cellStyle name="Normal 350 4 2 3" xfId="39320"/>
    <cellStyle name="Normal 350 4 3" xfId="39321"/>
    <cellStyle name="Normal 350 4 3 2" xfId="39322"/>
    <cellStyle name="Normal 350 4 4" xfId="39323"/>
    <cellStyle name="Normal 350 5" xfId="39324"/>
    <cellStyle name="Normal 350 5 2" xfId="39325"/>
    <cellStyle name="Normal 350 5 2 2" xfId="39326"/>
    <cellStyle name="Normal 350 5 2 2 2" xfId="39327"/>
    <cellStyle name="Normal 350 5 2 3" xfId="39328"/>
    <cellStyle name="Normal 350 5 3" xfId="39329"/>
    <cellStyle name="Normal 350 5 3 2" xfId="39330"/>
    <cellStyle name="Normal 350 5 4" xfId="39331"/>
    <cellStyle name="Normal 350 6" xfId="39332"/>
    <cellStyle name="Normal 350 6 2" xfId="39333"/>
    <cellStyle name="Normal 350 6 2 2" xfId="39334"/>
    <cellStyle name="Normal 350 6 3" xfId="39335"/>
    <cellStyle name="Normal 350 7" xfId="39336"/>
    <cellStyle name="Normal 350 7 2" xfId="39337"/>
    <cellStyle name="Normal 350 8" xfId="39338"/>
    <cellStyle name="Normal 350 9" xfId="39339"/>
    <cellStyle name="Normal 351" xfId="39340"/>
    <cellStyle name="Normal 351 2" xfId="39341"/>
    <cellStyle name="Normal 351 2 2" xfId="39342"/>
    <cellStyle name="Normal 351 2 2 2" xfId="39343"/>
    <cellStyle name="Normal 351 2 2 2 2" xfId="39344"/>
    <cellStyle name="Normal 351 2 2 3" xfId="39345"/>
    <cellStyle name="Normal 351 2 3" xfId="39346"/>
    <cellStyle name="Normal 351 2 3 2" xfId="39347"/>
    <cellStyle name="Normal 351 2 4" xfId="39348"/>
    <cellStyle name="Normal 351 3" xfId="39349"/>
    <cellStyle name="Normal 351 3 2" xfId="39350"/>
    <cellStyle name="Normal 351 3 2 2" xfId="39351"/>
    <cellStyle name="Normal 351 3 2 2 2" xfId="39352"/>
    <cellStyle name="Normal 351 3 2 3" xfId="39353"/>
    <cellStyle name="Normal 351 3 3" xfId="39354"/>
    <cellStyle name="Normal 351 3 3 2" xfId="39355"/>
    <cellStyle name="Normal 351 3 4" xfId="39356"/>
    <cellStyle name="Normal 351 4" xfId="39357"/>
    <cellStyle name="Normal 351 4 2" xfId="39358"/>
    <cellStyle name="Normal 351 4 2 2" xfId="39359"/>
    <cellStyle name="Normal 351 4 2 2 2" xfId="39360"/>
    <cellStyle name="Normal 351 4 2 3" xfId="39361"/>
    <cellStyle name="Normal 351 4 3" xfId="39362"/>
    <cellStyle name="Normal 351 4 3 2" xfId="39363"/>
    <cellStyle name="Normal 351 4 4" xfId="39364"/>
    <cellStyle name="Normal 351 5" xfId="39365"/>
    <cellStyle name="Normal 351 5 2" xfId="39366"/>
    <cellStyle name="Normal 351 5 2 2" xfId="39367"/>
    <cellStyle name="Normal 351 5 2 2 2" xfId="39368"/>
    <cellStyle name="Normal 351 5 2 3" xfId="39369"/>
    <cellStyle name="Normal 351 5 3" xfId="39370"/>
    <cellStyle name="Normal 351 5 3 2" xfId="39371"/>
    <cellStyle name="Normal 351 5 4" xfId="39372"/>
    <cellStyle name="Normal 351 6" xfId="39373"/>
    <cellStyle name="Normal 351 6 2" xfId="39374"/>
    <cellStyle name="Normal 351 6 2 2" xfId="39375"/>
    <cellStyle name="Normal 351 6 3" xfId="39376"/>
    <cellStyle name="Normal 351 7" xfId="39377"/>
    <cellStyle name="Normal 351 7 2" xfId="39378"/>
    <cellStyle name="Normal 351 8" xfId="39379"/>
    <cellStyle name="Normal 351 9" xfId="39380"/>
    <cellStyle name="Normal 352" xfId="39381"/>
    <cellStyle name="Normal 352 2" xfId="39382"/>
    <cellStyle name="Normal 352 2 2" xfId="39383"/>
    <cellStyle name="Normal 352 2 2 2" xfId="39384"/>
    <cellStyle name="Normal 352 2 2 2 2" xfId="39385"/>
    <cellStyle name="Normal 352 2 2 3" xfId="39386"/>
    <cellStyle name="Normal 352 2 3" xfId="39387"/>
    <cellStyle name="Normal 352 2 3 2" xfId="39388"/>
    <cellStyle name="Normal 352 2 4" xfId="39389"/>
    <cellStyle name="Normal 352 3" xfId="39390"/>
    <cellStyle name="Normal 352 3 2" xfId="39391"/>
    <cellStyle name="Normal 352 3 2 2" xfId="39392"/>
    <cellStyle name="Normal 352 3 2 2 2" xfId="39393"/>
    <cellStyle name="Normal 352 3 2 3" xfId="39394"/>
    <cellStyle name="Normal 352 3 3" xfId="39395"/>
    <cellStyle name="Normal 352 3 3 2" xfId="39396"/>
    <cellStyle name="Normal 352 3 4" xfId="39397"/>
    <cellStyle name="Normal 352 4" xfId="39398"/>
    <cellStyle name="Normal 352 4 2" xfId="39399"/>
    <cellStyle name="Normal 352 4 2 2" xfId="39400"/>
    <cellStyle name="Normal 352 4 2 2 2" xfId="39401"/>
    <cellStyle name="Normal 352 4 2 3" xfId="39402"/>
    <cellStyle name="Normal 352 4 3" xfId="39403"/>
    <cellStyle name="Normal 352 4 3 2" xfId="39404"/>
    <cellStyle name="Normal 352 4 4" xfId="39405"/>
    <cellStyle name="Normal 352 5" xfId="39406"/>
    <cellStyle name="Normal 352 5 2" xfId="39407"/>
    <cellStyle name="Normal 352 5 2 2" xfId="39408"/>
    <cellStyle name="Normal 352 5 2 2 2" xfId="39409"/>
    <cellStyle name="Normal 352 5 2 3" xfId="39410"/>
    <cellStyle name="Normal 352 5 3" xfId="39411"/>
    <cellStyle name="Normal 352 5 3 2" xfId="39412"/>
    <cellStyle name="Normal 352 5 4" xfId="39413"/>
    <cellStyle name="Normal 352 6" xfId="39414"/>
    <cellStyle name="Normal 352 6 2" xfId="39415"/>
    <cellStyle name="Normal 352 6 2 2" xfId="39416"/>
    <cellStyle name="Normal 352 6 3" xfId="39417"/>
    <cellStyle name="Normal 352 7" xfId="39418"/>
    <cellStyle name="Normal 352 7 2" xfId="39419"/>
    <cellStyle name="Normal 352 8" xfId="39420"/>
    <cellStyle name="Normal 352 9" xfId="39421"/>
    <cellStyle name="Normal 353" xfId="39422"/>
    <cellStyle name="Normal 353 2" xfId="39423"/>
    <cellStyle name="Normal 353 2 2" xfId="39424"/>
    <cellStyle name="Normal 353 2 2 2" xfId="39425"/>
    <cellStyle name="Normal 353 2 2 2 2" xfId="39426"/>
    <cellStyle name="Normal 353 2 2 3" xfId="39427"/>
    <cellStyle name="Normal 353 2 3" xfId="39428"/>
    <cellStyle name="Normal 353 2 3 2" xfId="39429"/>
    <cellStyle name="Normal 353 2 4" xfId="39430"/>
    <cellStyle name="Normal 353 3" xfId="39431"/>
    <cellStyle name="Normal 353 3 2" xfId="39432"/>
    <cellStyle name="Normal 353 3 2 2" xfId="39433"/>
    <cellStyle name="Normal 353 3 2 2 2" xfId="39434"/>
    <cellStyle name="Normal 353 3 2 3" xfId="39435"/>
    <cellStyle name="Normal 353 3 3" xfId="39436"/>
    <cellStyle name="Normal 353 3 3 2" xfId="39437"/>
    <cellStyle name="Normal 353 3 4" xfId="39438"/>
    <cellStyle name="Normal 353 4" xfId="39439"/>
    <cellStyle name="Normal 353 4 2" xfId="39440"/>
    <cellStyle name="Normal 353 4 2 2" xfId="39441"/>
    <cellStyle name="Normal 353 4 2 2 2" xfId="39442"/>
    <cellStyle name="Normal 353 4 2 3" xfId="39443"/>
    <cellStyle name="Normal 353 4 3" xfId="39444"/>
    <cellStyle name="Normal 353 4 3 2" xfId="39445"/>
    <cellStyle name="Normal 353 4 4" xfId="39446"/>
    <cellStyle name="Normal 353 5" xfId="39447"/>
    <cellStyle name="Normal 353 5 2" xfId="39448"/>
    <cellStyle name="Normal 353 5 2 2" xfId="39449"/>
    <cellStyle name="Normal 353 5 2 2 2" xfId="39450"/>
    <cellStyle name="Normal 353 5 2 3" xfId="39451"/>
    <cellStyle name="Normal 353 5 3" xfId="39452"/>
    <cellStyle name="Normal 353 5 3 2" xfId="39453"/>
    <cellStyle name="Normal 353 5 4" xfId="39454"/>
    <cellStyle name="Normal 353 6" xfId="39455"/>
    <cellStyle name="Normal 353 6 2" xfId="39456"/>
    <cellStyle name="Normal 353 6 2 2" xfId="39457"/>
    <cellStyle name="Normal 353 6 3" xfId="39458"/>
    <cellStyle name="Normal 353 7" xfId="39459"/>
    <cellStyle name="Normal 353 7 2" xfId="39460"/>
    <cellStyle name="Normal 353 8" xfId="39461"/>
    <cellStyle name="Normal 353 9" xfId="39462"/>
    <cellStyle name="Normal 354" xfId="39463"/>
    <cellStyle name="Normal 354 2" xfId="39464"/>
    <cellStyle name="Normal 354 2 2" xfId="39465"/>
    <cellStyle name="Normal 354 2 2 2" xfId="39466"/>
    <cellStyle name="Normal 354 2 2 2 2" xfId="39467"/>
    <cellStyle name="Normal 354 2 2 3" xfId="39468"/>
    <cellStyle name="Normal 354 2 3" xfId="39469"/>
    <cellStyle name="Normal 354 2 3 2" xfId="39470"/>
    <cellStyle name="Normal 354 2 4" xfId="39471"/>
    <cellStyle name="Normal 354 3" xfId="39472"/>
    <cellStyle name="Normal 354 3 2" xfId="39473"/>
    <cellStyle name="Normal 354 3 2 2" xfId="39474"/>
    <cellStyle name="Normal 354 3 2 2 2" xfId="39475"/>
    <cellStyle name="Normal 354 3 2 3" xfId="39476"/>
    <cellStyle name="Normal 354 3 3" xfId="39477"/>
    <cellStyle name="Normal 354 3 3 2" xfId="39478"/>
    <cellStyle name="Normal 354 3 4" xfId="39479"/>
    <cellStyle name="Normal 354 4" xfId="39480"/>
    <cellStyle name="Normal 354 4 2" xfId="39481"/>
    <cellStyle name="Normal 354 4 2 2" xfId="39482"/>
    <cellStyle name="Normal 354 4 2 2 2" xfId="39483"/>
    <cellStyle name="Normal 354 4 2 3" xfId="39484"/>
    <cellStyle name="Normal 354 4 3" xfId="39485"/>
    <cellStyle name="Normal 354 4 3 2" xfId="39486"/>
    <cellStyle name="Normal 354 4 4" xfId="39487"/>
    <cellStyle name="Normal 354 5" xfId="39488"/>
    <cellStyle name="Normal 354 5 2" xfId="39489"/>
    <cellStyle name="Normal 354 5 2 2" xfId="39490"/>
    <cellStyle name="Normal 354 5 2 2 2" xfId="39491"/>
    <cellStyle name="Normal 354 5 2 3" xfId="39492"/>
    <cellStyle name="Normal 354 5 3" xfId="39493"/>
    <cellStyle name="Normal 354 5 3 2" xfId="39494"/>
    <cellStyle name="Normal 354 5 4" xfId="39495"/>
    <cellStyle name="Normal 354 6" xfId="39496"/>
    <cellStyle name="Normal 354 6 2" xfId="39497"/>
    <cellStyle name="Normal 354 6 2 2" xfId="39498"/>
    <cellStyle name="Normal 354 6 3" xfId="39499"/>
    <cellStyle name="Normal 354 7" xfId="39500"/>
    <cellStyle name="Normal 354 7 2" xfId="39501"/>
    <cellStyle name="Normal 354 8" xfId="39502"/>
    <cellStyle name="Normal 354 9" xfId="39503"/>
    <cellStyle name="Normal 355" xfId="39504"/>
    <cellStyle name="Normal 355 2" xfId="39505"/>
    <cellStyle name="Normal 355 2 2" xfId="39506"/>
    <cellStyle name="Normal 355 2 2 2" xfId="39507"/>
    <cellStyle name="Normal 355 2 2 2 2" xfId="39508"/>
    <cellStyle name="Normal 355 2 2 3" xfId="39509"/>
    <cellStyle name="Normal 355 2 3" xfId="39510"/>
    <cellStyle name="Normal 355 2 3 2" xfId="39511"/>
    <cellStyle name="Normal 355 2 4" xfId="39512"/>
    <cellStyle name="Normal 355 3" xfId="39513"/>
    <cellStyle name="Normal 355 3 2" xfId="39514"/>
    <cellStyle name="Normal 355 3 2 2" xfId="39515"/>
    <cellStyle name="Normal 355 3 2 2 2" xfId="39516"/>
    <cellStyle name="Normal 355 3 2 3" xfId="39517"/>
    <cellStyle name="Normal 355 3 3" xfId="39518"/>
    <cellStyle name="Normal 355 3 3 2" xfId="39519"/>
    <cellStyle name="Normal 355 3 4" xfId="39520"/>
    <cellStyle name="Normal 355 4" xfId="39521"/>
    <cellStyle name="Normal 355 4 2" xfId="39522"/>
    <cellStyle name="Normal 355 4 2 2" xfId="39523"/>
    <cellStyle name="Normal 355 4 2 2 2" xfId="39524"/>
    <cellStyle name="Normal 355 4 2 3" xfId="39525"/>
    <cellStyle name="Normal 355 4 3" xfId="39526"/>
    <cellStyle name="Normal 355 4 3 2" xfId="39527"/>
    <cellStyle name="Normal 355 4 4" xfId="39528"/>
    <cellStyle name="Normal 355 5" xfId="39529"/>
    <cellStyle name="Normal 355 5 2" xfId="39530"/>
    <cellStyle name="Normal 355 5 2 2" xfId="39531"/>
    <cellStyle name="Normal 355 5 2 2 2" xfId="39532"/>
    <cellStyle name="Normal 355 5 2 3" xfId="39533"/>
    <cellStyle name="Normal 355 5 3" xfId="39534"/>
    <cellStyle name="Normal 355 5 3 2" xfId="39535"/>
    <cellStyle name="Normal 355 5 4" xfId="39536"/>
    <cellStyle name="Normal 355 6" xfId="39537"/>
    <cellStyle name="Normal 355 6 2" xfId="39538"/>
    <cellStyle name="Normal 355 6 2 2" xfId="39539"/>
    <cellStyle name="Normal 355 6 3" xfId="39540"/>
    <cellStyle name="Normal 355 7" xfId="39541"/>
    <cellStyle name="Normal 355 7 2" xfId="39542"/>
    <cellStyle name="Normal 355 8" xfId="39543"/>
    <cellStyle name="Normal 355 9" xfId="39544"/>
    <cellStyle name="Normal 356" xfId="39545"/>
    <cellStyle name="Normal 356 2" xfId="39546"/>
    <cellStyle name="Normal 356 2 2" xfId="39547"/>
    <cellStyle name="Normal 356 2 2 2" xfId="39548"/>
    <cellStyle name="Normal 356 2 2 2 2" xfId="39549"/>
    <cellStyle name="Normal 356 2 2 3" xfId="39550"/>
    <cellStyle name="Normal 356 2 3" xfId="39551"/>
    <cellStyle name="Normal 356 2 3 2" xfId="39552"/>
    <cellStyle name="Normal 356 2 4" xfId="39553"/>
    <cellStyle name="Normal 356 3" xfId="39554"/>
    <cellStyle name="Normal 356 3 2" xfId="39555"/>
    <cellStyle name="Normal 356 3 2 2" xfId="39556"/>
    <cellStyle name="Normal 356 3 2 2 2" xfId="39557"/>
    <cellStyle name="Normal 356 3 2 3" xfId="39558"/>
    <cellStyle name="Normal 356 3 3" xfId="39559"/>
    <cellStyle name="Normal 356 3 3 2" xfId="39560"/>
    <cellStyle name="Normal 356 3 4" xfId="39561"/>
    <cellStyle name="Normal 356 4" xfId="39562"/>
    <cellStyle name="Normal 356 4 2" xfId="39563"/>
    <cellStyle name="Normal 356 4 2 2" xfId="39564"/>
    <cellStyle name="Normal 356 4 2 2 2" xfId="39565"/>
    <cellStyle name="Normal 356 4 2 3" xfId="39566"/>
    <cellStyle name="Normal 356 4 3" xfId="39567"/>
    <cellStyle name="Normal 356 4 3 2" xfId="39568"/>
    <cellStyle name="Normal 356 4 4" xfId="39569"/>
    <cellStyle name="Normal 356 5" xfId="39570"/>
    <cellStyle name="Normal 356 5 2" xfId="39571"/>
    <cellStyle name="Normal 356 5 2 2" xfId="39572"/>
    <cellStyle name="Normal 356 5 2 2 2" xfId="39573"/>
    <cellStyle name="Normal 356 5 2 3" xfId="39574"/>
    <cellStyle name="Normal 356 5 3" xfId="39575"/>
    <cellStyle name="Normal 356 5 3 2" xfId="39576"/>
    <cellStyle name="Normal 356 5 4" xfId="39577"/>
    <cellStyle name="Normal 356 6" xfId="39578"/>
    <cellStyle name="Normal 356 6 2" xfId="39579"/>
    <cellStyle name="Normal 356 6 2 2" xfId="39580"/>
    <cellStyle name="Normal 356 6 3" xfId="39581"/>
    <cellStyle name="Normal 356 7" xfId="39582"/>
    <cellStyle name="Normal 356 7 2" xfId="39583"/>
    <cellStyle name="Normal 356 8" xfId="39584"/>
    <cellStyle name="Normal 356 9" xfId="39585"/>
    <cellStyle name="Normal 357" xfId="39586"/>
    <cellStyle name="Normal 357 2" xfId="39587"/>
    <cellStyle name="Normal 357 2 2" xfId="39588"/>
    <cellStyle name="Normal 357 2 2 2" xfId="39589"/>
    <cellStyle name="Normal 357 2 2 2 2" xfId="39590"/>
    <cellStyle name="Normal 357 2 2 3" xfId="39591"/>
    <cellStyle name="Normal 357 2 3" xfId="39592"/>
    <cellStyle name="Normal 357 2 3 2" xfId="39593"/>
    <cellStyle name="Normal 357 2 4" xfId="39594"/>
    <cellStyle name="Normal 357 3" xfId="39595"/>
    <cellStyle name="Normal 357 3 2" xfId="39596"/>
    <cellStyle name="Normal 357 3 2 2" xfId="39597"/>
    <cellStyle name="Normal 357 3 2 2 2" xfId="39598"/>
    <cellStyle name="Normal 357 3 2 3" xfId="39599"/>
    <cellStyle name="Normal 357 3 3" xfId="39600"/>
    <cellStyle name="Normal 357 3 3 2" xfId="39601"/>
    <cellStyle name="Normal 357 3 4" xfId="39602"/>
    <cellStyle name="Normal 357 4" xfId="39603"/>
    <cellStyle name="Normal 357 4 2" xfId="39604"/>
    <cellStyle name="Normal 357 4 2 2" xfId="39605"/>
    <cellStyle name="Normal 357 4 2 2 2" xfId="39606"/>
    <cellStyle name="Normal 357 4 2 3" xfId="39607"/>
    <cellStyle name="Normal 357 4 3" xfId="39608"/>
    <cellStyle name="Normal 357 4 3 2" xfId="39609"/>
    <cellStyle name="Normal 357 4 4" xfId="39610"/>
    <cellStyle name="Normal 357 5" xfId="39611"/>
    <cellStyle name="Normal 357 5 2" xfId="39612"/>
    <cellStyle name="Normal 357 5 2 2" xfId="39613"/>
    <cellStyle name="Normal 357 5 2 2 2" xfId="39614"/>
    <cellStyle name="Normal 357 5 2 3" xfId="39615"/>
    <cellStyle name="Normal 357 5 3" xfId="39616"/>
    <cellStyle name="Normal 357 5 3 2" xfId="39617"/>
    <cellStyle name="Normal 357 5 4" xfId="39618"/>
    <cellStyle name="Normal 357 6" xfId="39619"/>
    <cellStyle name="Normal 357 6 2" xfId="39620"/>
    <cellStyle name="Normal 357 6 2 2" xfId="39621"/>
    <cellStyle name="Normal 357 6 3" xfId="39622"/>
    <cellStyle name="Normal 357 7" xfId="39623"/>
    <cellStyle name="Normal 357 7 2" xfId="39624"/>
    <cellStyle name="Normal 357 8" xfId="39625"/>
    <cellStyle name="Normal 357 9" xfId="39626"/>
    <cellStyle name="Normal 358" xfId="39627"/>
    <cellStyle name="Normal 358 2" xfId="39628"/>
    <cellStyle name="Normal 358 2 2" xfId="39629"/>
    <cellStyle name="Normal 358 2 2 2" xfId="39630"/>
    <cellStyle name="Normal 358 2 2 2 2" xfId="39631"/>
    <cellStyle name="Normal 358 2 2 3" xfId="39632"/>
    <cellStyle name="Normal 358 2 3" xfId="39633"/>
    <cellStyle name="Normal 358 2 3 2" xfId="39634"/>
    <cellStyle name="Normal 358 2 4" xfId="39635"/>
    <cellStyle name="Normal 358 3" xfId="39636"/>
    <cellStyle name="Normal 358 3 2" xfId="39637"/>
    <cellStyle name="Normal 358 3 2 2" xfId="39638"/>
    <cellStyle name="Normal 358 3 2 2 2" xfId="39639"/>
    <cellStyle name="Normal 358 3 2 3" xfId="39640"/>
    <cellStyle name="Normal 358 3 3" xfId="39641"/>
    <cellStyle name="Normal 358 3 3 2" xfId="39642"/>
    <cellStyle name="Normal 358 3 4" xfId="39643"/>
    <cellStyle name="Normal 358 4" xfId="39644"/>
    <cellStyle name="Normal 358 4 2" xfId="39645"/>
    <cellStyle name="Normal 358 4 2 2" xfId="39646"/>
    <cellStyle name="Normal 358 4 2 2 2" xfId="39647"/>
    <cellStyle name="Normal 358 4 2 3" xfId="39648"/>
    <cellStyle name="Normal 358 4 3" xfId="39649"/>
    <cellStyle name="Normal 358 4 3 2" xfId="39650"/>
    <cellStyle name="Normal 358 4 4" xfId="39651"/>
    <cellStyle name="Normal 358 5" xfId="39652"/>
    <cellStyle name="Normal 358 5 2" xfId="39653"/>
    <cellStyle name="Normal 358 5 2 2" xfId="39654"/>
    <cellStyle name="Normal 358 5 2 2 2" xfId="39655"/>
    <cellStyle name="Normal 358 5 2 3" xfId="39656"/>
    <cellStyle name="Normal 358 5 3" xfId="39657"/>
    <cellStyle name="Normal 358 5 3 2" xfId="39658"/>
    <cellStyle name="Normal 358 5 4" xfId="39659"/>
    <cellStyle name="Normal 358 6" xfId="39660"/>
    <cellStyle name="Normal 358 6 2" xfId="39661"/>
    <cellStyle name="Normal 358 6 2 2" xfId="39662"/>
    <cellStyle name="Normal 358 6 3" xfId="39663"/>
    <cellStyle name="Normal 358 7" xfId="39664"/>
    <cellStyle name="Normal 358 7 2" xfId="39665"/>
    <cellStyle name="Normal 358 8" xfId="39666"/>
    <cellStyle name="Normal 358 9" xfId="39667"/>
    <cellStyle name="Normal 359" xfId="39668"/>
    <cellStyle name="Normal 359 2" xfId="39669"/>
    <cellStyle name="Normal 359 2 2" xfId="39670"/>
    <cellStyle name="Normal 359 2 2 2" xfId="39671"/>
    <cellStyle name="Normal 359 2 2 2 2" xfId="39672"/>
    <cellStyle name="Normal 359 2 2 3" xfId="39673"/>
    <cellStyle name="Normal 359 2 3" xfId="39674"/>
    <cellStyle name="Normal 359 2 3 2" xfId="39675"/>
    <cellStyle name="Normal 359 2 4" xfId="39676"/>
    <cellStyle name="Normal 359 3" xfId="39677"/>
    <cellStyle name="Normal 359 3 2" xfId="39678"/>
    <cellStyle name="Normal 359 3 2 2" xfId="39679"/>
    <cellStyle name="Normal 359 3 2 2 2" xfId="39680"/>
    <cellStyle name="Normal 359 3 2 3" xfId="39681"/>
    <cellStyle name="Normal 359 3 3" xfId="39682"/>
    <cellStyle name="Normal 359 3 3 2" xfId="39683"/>
    <cellStyle name="Normal 359 3 4" xfId="39684"/>
    <cellStyle name="Normal 359 4" xfId="39685"/>
    <cellStyle name="Normal 359 4 2" xfId="39686"/>
    <cellStyle name="Normal 359 4 2 2" xfId="39687"/>
    <cellStyle name="Normal 359 4 2 2 2" xfId="39688"/>
    <cellStyle name="Normal 359 4 2 3" xfId="39689"/>
    <cellStyle name="Normal 359 4 3" xfId="39690"/>
    <cellStyle name="Normal 359 4 3 2" xfId="39691"/>
    <cellStyle name="Normal 359 4 4" xfId="39692"/>
    <cellStyle name="Normal 359 5" xfId="39693"/>
    <cellStyle name="Normal 359 5 2" xfId="39694"/>
    <cellStyle name="Normal 359 5 2 2" xfId="39695"/>
    <cellStyle name="Normal 359 5 2 2 2" xfId="39696"/>
    <cellStyle name="Normal 359 5 2 3" xfId="39697"/>
    <cellStyle name="Normal 359 5 3" xfId="39698"/>
    <cellStyle name="Normal 359 5 3 2" xfId="39699"/>
    <cellStyle name="Normal 359 5 4" xfId="39700"/>
    <cellStyle name="Normal 359 6" xfId="39701"/>
    <cellStyle name="Normal 359 6 2" xfId="39702"/>
    <cellStyle name="Normal 359 6 2 2" xfId="39703"/>
    <cellStyle name="Normal 359 6 3" xfId="39704"/>
    <cellStyle name="Normal 359 7" xfId="39705"/>
    <cellStyle name="Normal 359 7 2" xfId="39706"/>
    <cellStyle name="Normal 359 8" xfId="39707"/>
    <cellStyle name="Normal 359 9" xfId="39708"/>
    <cellStyle name="Normal 36" xfId="39709"/>
    <cellStyle name="Normal 36 2" xfId="39710"/>
    <cellStyle name="Normal 36 2 2" xfId="39711"/>
    <cellStyle name="Normal 36 2 2 2" xfId="39712"/>
    <cellStyle name="Normal 36 3" xfId="39713"/>
    <cellStyle name="Normal 36 4" xfId="39714"/>
    <cellStyle name="Normal 36 4 2" xfId="39715"/>
    <cellStyle name="Normal 36 5" xfId="39716"/>
    <cellStyle name="Normal 360" xfId="39717"/>
    <cellStyle name="Normal 360 2" xfId="39718"/>
    <cellStyle name="Normal 360 2 2" xfId="39719"/>
    <cellStyle name="Normal 360 2 2 2" xfId="39720"/>
    <cellStyle name="Normal 360 2 2 2 2" xfId="39721"/>
    <cellStyle name="Normal 360 2 2 3" xfId="39722"/>
    <cellStyle name="Normal 360 2 3" xfId="39723"/>
    <cellStyle name="Normal 360 2 3 2" xfId="39724"/>
    <cellStyle name="Normal 360 2 4" xfId="39725"/>
    <cellStyle name="Normal 360 3" xfId="39726"/>
    <cellStyle name="Normal 360 3 2" xfId="39727"/>
    <cellStyle name="Normal 360 3 2 2" xfId="39728"/>
    <cellStyle name="Normal 360 3 2 2 2" xfId="39729"/>
    <cellStyle name="Normal 360 3 2 3" xfId="39730"/>
    <cellStyle name="Normal 360 3 3" xfId="39731"/>
    <cellStyle name="Normal 360 3 3 2" xfId="39732"/>
    <cellStyle name="Normal 360 3 4" xfId="39733"/>
    <cellStyle name="Normal 360 4" xfId="39734"/>
    <cellStyle name="Normal 360 4 2" xfId="39735"/>
    <cellStyle name="Normal 360 4 2 2" xfId="39736"/>
    <cellStyle name="Normal 360 4 2 2 2" xfId="39737"/>
    <cellStyle name="Normal 360 4 2 3" xfId="39738"/>
    <cellStyle name="Normal 360 4 3" xfId="39739"/>
    <cellStyle name="Normal 360 4 3 2" xfId="39740"/>
    <cellStyle name="Normal 360 4 4" xfId="39741"/>
    <cellStyle name="Normal 360 5" xfId="39742"/>
    <cellStyle name="Normal 360 5 2" xfId="39743"/>
    <cellStyle name="Normal 360 5 2 2" xfId="39744"/>
    <cellStyle name="Normal 360 5 2 2 2" xfId="39745"/>
    <cellStyle name="Normal 360 5 2 3" xfId="39746"/>
    <cellStyle name="Normal 360 5 3" xfId="39747"/>
    <cellStyle name="Normal 360 5 3 2" xfId="39748"/>
    <cellStyle name="Normal 360 5 4" xfId="39749"/>
    <cellStyle name="Normal 360 6" xfId="39750"/>
    <cellStyle name="Normal 360 6 2" xfId="39751"/>
    <cellStyle name="Normal 360 6 2 2" xfId="39752"/>
    <cellStyle name="Normal 360 6 3" xfId="39753"/>
    <cellStyle name="Normal 360 7" xfId="39754"/>
    <cellStyle name="Normal 360 7 2" xfId="39755"/>
    <cellStyle name="Normal 360 8" xfId="39756"/>
    <cellStyle name="Normal 360 9" xfId="39757"/>
    <cellStyle name="Normal 361" xfId="39758"/>
    <cellStyle name="Normal 361 2" xfId="39759"/>
    <cellStyle name="Normal 361 2 2" xfId="39760"/>
    <cellStyle name="Normal 361 2 2 2" xfId="39761"/>
    <cellStyle name="Normal 361 2 2 2 2" xfId="39762"/>
    <cellStyle name="Normal 361 2 2 3" xfId="39763"/>
    <cellStyle name="Normal 361 2 3" xfId="39764"/>
    <cellStyle name="Normal 361 2 3 2" xfId="39765"/>
    <cellStyle name="Normal 361 2 4" xfId="39766"/>
    <cellStyle name="Normal 361 3" xfId="39767"/>
    <cellStyle name="Normal 361 3 2" xfId="39768"/>
    <cellStyle name="Normal 361 3 2 2" xfId="39769"/>
    <cellStyle name="Normal 361 3 2 2 2" xfId="39770"/>
    <cellStyle name="Normal 361 3 2 3" xfId="39771"/>
    <cellStyle name="Normal 361 3 3" xfId="39772"/>
    <cellStyle name="Normal 361 3 3 2" xfId="39773"/>
    <cellStyle name="Normal 361 3 4" xfId="39774"/>
    <cellStyle name="Normal 361 4" xfId="39775"/>
    <cellStyle name="Normal 361 4 2" xfId="39776"/>
    <cellStyle name="Normal 361 4 2 2" xfId="39777"/>
    <cellStyle name="Normal 361 4 2 2 2" xfId="39778"/>
    <cellStyle name="Normal 361 4 2 3" xfId="39779"/>
    <cellStyle name="Normal 361 4 3" xfId="39780"/>
    <cellStyle name="Normal 361 4 3 2" xfId="39781"/>
    <cellStyle name="Normal 361 4 4" xfId="39782"/>
    <cellStyle name="Normal 361 5" xfId="39783"/>
    <cellStyle name="Normal 361 5 2" xfId="39784"/>
    <cellStyle name="Normal 361 5 2 2" xfId="39785"/>
    <cellStyle name="Normal 361 5 2 2 2" xfId="39786"/>
    <cellStyle name="Normal 361 5 2 3" xfId="39787"/>
    <cellStyle name="Normal 361 5 3" xfId="39788"/>
    <cellStyle name="Normal 361 5 3 2" xfId="39789"/>
    <cellStyle name="Normal 361 5 4" xfId="39790"/>
    <cellStyle name="Normal 361 6" xfId="39791"/>
    <cellStyle name="Normal 361 6 2" xfId="39792"/>
    <cellStyle name="Normal 361 6 2 2" xfId="39793"/>
    <cellStyle name="Normal 361 6 3" xfId="39794"/>
    <cellStyle name="Normal 361 7" xfId="39795"/>
    <cellStyle name="Normal 361 7 2" xfId="39796"/>
    <cellStyle name="Normal 361 8" xfId="39797"/>
    <cellStyle name="Normal 361 9" xfId="39798"/>
    <cellStyle name="Normal 362" xfId="39799"/>
    <cellStyle name="Normal 362 2" xfId="39800"/>
    <cellStyle name="Normal 362 2 2" xfId="39801"/>
    <cellStyle name="Normal 362 2 2 2" xfId="39802"/>
    <cellStyle name="Normal 362 2 2 2 2" xfId="39803"/>
    <cellStyle name="Normal 362 2 2 3" xfId="39804"/>
    <cellStyle name="Normal 362 2 3" xfId="39805"/>
    <cellStyle name="Normal 362 2 3 2" xfId="39806"/>
    <cellStyle name="Normal 362 2 4" xfId="39807"/>
    <cellStyle name="Normal 362 3" xfId="39808"/>
    <cellStyle name="Normal 362 3 2" xfId="39809"/>
    <cellStyle name="Normal 362 3 2 2" xfId="39810"/>
    <cellStyle name="Normal 362 3 2 2 2" xfId="39811"/>
    <cellStyle name="Normal 362 3 2 3" xfId="39812"/>
    <cellStyle name="Normal 362 3 3" xfId="39813"/>
    <cellStyle name="Normal 362 3 3 2" xfId="39814"/>
    <cellStyle name="Normal 362 3 4" xfId="39815"/>
    <cellStyle name="Normal 362 4" xfId="39816"/>
    <cellStyle name="Normal 362 4 2" xfId="39817"/>
    <cellStyle name="Normal 362 4 2 2" xfId="39818"/>
    <cellStyle name="Normal 362 4 2 2 2" xfId="39819"/>
    <cellStyle name="Normal 362 4 2 3" xfId="39820"/>
    <cellStyle name="Normal 362 4 3" xfId="39821"/>
    <cellStyle name="Normal 362 4 3 2" xfId="39822"/>
    <cellStyle name="Normal 362 4 4" xfId="39823"/>
    <cellStyle name="Normal 362 5" xfId="39824"/>
    <cellStyle name="Normal 362 5 2" xfId="39825"/>
    <cellStyle name="Normal 362 5 2 2" xfId="39826"/>
    <cellStyle name="Normal 362 5 2 2 2" xfId="39827"/>
    <cellStyle name="Normal 362 5 2 3" xfId="39828"/>
    <cellStyle name="Normal 362 5 3" xfId="39829"/>
    <cellStyle name="Normal 362 5 3 2" xfId="39830"/>
    <cellStyle name="Normal 362 5 4" xfId="39831"/>
    <cellStyle name="Normal 362 6" xfId="39832"/>
    <cellStyle name="Normal 362 6 2" xfId="39833"/>
    <cellStyle name="Normal 362 6 2 2" xfId="39834"/>
    <cellStyle name="Normal 362 6 3" xfId="39835"/>
    <cellStyle name="Normal 362 7" xfId="39836"/>
    <cellStyle name="Normal 362 7 2" xfId="39837"/>
    <cellStyle name="Normal 362 8" xfId="39838"/>
    <cellStyle name="Normal 362 9" xfId="39839"/>
    <cellStyle name="Normal 363" xfId="39840"/>
    <cellStyle name="Normal 363 2" xfId="39841"/>
    <cellStyle name="Normal 363 2 2" xfId="39842"/>
    <cellStyle name="Normal 363 2 2 2" xfId="39843"/>
    <cellStyle name="Normal 363 2 2 2 2" xfId="39844"/>
    <cellStyle name="Normal 363 2 2 3" xfId="39845"/>
    <cellStyle name="Normal 363 2 3" xfId="39846"/>
    <cellStyle name="Normal 363 2 3 2" xfId="39847"/>
    <cellStyle name="Normal 363 2 4" xfId="39848"/>
    <cellStyle name="Normal 363 3" xfId="39849"/>
    <cellStyle name="Normal 363 3 2" xfId="39850"/>
    <cellStyle name="Normal 363 3 2 2" xfId="39851"/>
    <cellStyle name="Normal 363 3 2 2 2" xfId="39852"/>
    <cellStyle name="Normal 363 3 2 3" xfId="39853"/>
    <cellStyle name="Normal 363 3 3" xfId="39854"/>
    <cellStyle name="Normal 363 3 3 2" xfId="39855"/>
    <cellStyle name="Normal 363 3 4" xfId="39856"/>
    <cellStyle name="Normal 363 4" xfId="39857"/>
    <cellStyle name="Normal 363 4 2" xfId="39858"/>
    <cellStyle name="Normal 363 4 2 2" xfId="39859"/>
    <cellStyle name="Normal 363 4 2 2 2" xfId="39860"/>
    <cellStyle name="Normal 363 4 2 3" xfId="39861"/>
    <cellStyle name="Normal 363 4 3" xfId="39862"/>
    <cellStyle name="Normal 363 4 3 2" xfId="39863"/>
    <cellStyle name="Normal 363 4 4" xfId="39864"/>
    <cellStyle name="Normal 363 5" xfId="39865"/>
    <cellStyle name="Normal 363 5 2" xfId="39866"/>
    <cellStyle name="Normal 363 5 2 2" xfId="39867"/>
    <cellStyle name="Normal 363 5 2 2 2" xfId="39868"/>
    <cellStyle name="Normal 363 5 2 3" xfId="39869"/>
    <cellStyle name="Normal 363 5 3" xfId="39870"/>
    <cellStyle name="Normal 363 5 3 2" xfId="39871"/>
    <cellStyle name="Normal 363 5 4" xfId="39872"/>
    <cellStyle name="Normal 363 6" xfId="39873"/>
    <cellStyle name="Normal 363 6 2" xfId="39874"/>
    <cellStyle name="Normal 363 6 2 2" xfId="39875"/>
    <cellStyle name="Normal 363 6 3" xfId="39876"/>
    <cellStyle name="Normal 363 7" xfId="39877"/>
    <cellStyle name="Normal 363 7 2" xfId="39878"/>
    <cellStyle name="Normal 363 8" xfId="39879"/>
    <cellStyle name="Normal 363 9" xfId="39880"/>
    <cellStyle name="Normal 364" xfId="39881"/>
    <cellStyle name="Normal 364 2" xfId="39882"/>
    <cellStyle name="Normal 364 2 2" xfId="39883"/>
    <cellStyle name="Normal 364 2 2 2" xfId="39884"/>
    <cellStyle name="Normal 364 2 2 2 2" xfId="39885"/>
    <cellStyle name="Normal 364 2 2 3" xfId="39886"/>
    <cellStyle name="Normal 364 2 3" xfId="39887"/>
    <cellStyle name="Normal 364 2 3 2" xfId="39888"/>
    <cellStyle name="Normal 364 2 4" xfId="39889"/>
    <cellStyle name="Normal 364 3" xfId="39890"/>
    <cellStyle name="Normal 364 3 2" xfId="39891"/>
    <cellStyle name="Normal 364 3 2 2" xfId="39892"/>
    <cellStyle name="Normal 364 3 2 2 2" xfId="39893"/>
    <cellStyle name="Normal 364 3 2 3" xfId="39894"/>
    <cellStyle name="Normal 364 3 3" xfId="39895"/>
    <cellStyle name="Normal 364 3 3 2" xfId="39896"/>
    <cellStyle name="Normal 364 3 4" xfId="39897"/>
    <cellStyle name="Normal 364 4" xfId="39898"/>
    <cellStyle name="Normal 364 4 2" xfId="39899"/>
    <cellStyle name="Normal 364 4 2 2" xfId="39900"/>
    <cellStyle name="Normal 364 4 2 2 2" xfId="39901"/>
    <cellStyle name="Normal 364 4 2 3" xfId="39902"/>
    <cellStyle name="Normal 364 4 3" xfId="39903"/>
    <cellStyle name="Normal 364 4 3 2" xfId="39904"/>
    <cellStyle name="Normal 364 4 4" xfId="39905"/>
    <cellStyle name="Normal 364 5" xfId="39906"/>
    <cellStyle name="Normal 364 5 2" xfId="39907"/>
    <cellStyle name="Normal 364 5 2 2" xfId="39908"/>
    <cellStyle name="Normal 364 5 2 2 2" xfId="39909"/>
    <cellStyle name="Normal 364 5 2 3" xfId="39910"/>
    <cellStyle name="Normal 364 5 3" xfId="39911"/>
    <cellStyle name="Normal 364 5 3 2" xfId="39912"/>
    <cellStyle name="Normal 364 5 4" xfId="39913"/>
    <cellStyle name="Normal 364 6" xfId="39914"/>
    <cellStyle name="Normal 364 6 2" xfId="39915"/>
    <cellStyle name="Normal 364 6 2 2" xfId="39916"/>
    <cellStyle name="Normal 364 6 3" xfId="39917"/>
    <cellStyle name="Normal 364 7" xfId="39918"/>
    <cellStyle name="Normal 364 7 2" xfId="39919"/>
    <cellStyle name="Normal 364 8" xfId="39920"/>
    <cellStyle name="Normal 364 9" xfId="39921"/>
    <cellStyle name="Normal 365" xfId="39922"/>
    <cellStyle name="Normal 365 2" xfId="39923"/>
    <cellStyle name="Normal 365 2 2" xfId="39924"/>
    <cellStyle name="Normal 365 2 2 2" xfId="39925"/>
    <cellStyle name="Normal 365 2 2 2 2" xfId="39926"/>
    <cellStyle name="Normal 365 2 2 3" xfId="39927"/>
    <cellStyle name="Normal 365 2 3" xfId="39928"/>
    <cellStyle name="Normal 365 2 3 2" xfId="39929"/>
    <cellStyle name="Normal 365 2 4" xfId="39930"/>
    <cellStyle name="Normal 365 3" xfId="39931"/>
    <cellStyle name="Normal 365 3 2" xfId="39932"/>
    <cellStyle name="Normal 365 3 2 2" xfId="39933"/>
    <cellStyle name="Normal 365 3 2 2 2" xfId="39934"/>
    <cellStyle name="Normal 365 3 2 3" xfId="39935"/>
    <cellStyle name="Normal 365 3 3" xfId="39936"/>
    <cellStyle name="Normal 365 3 3 2" xfId="39937"/>
    <cellStyle name="Normal 365 3 4" xfId="39938"/>
    <cellStyle name="Normal 365 4" xfId="39939"/>
    <cellStyle name="Normal 365 4 2" xfId="39940"/>
    <cellStyle name="Normal 365 4 2 2" xfId="39941"/>
    <cellStyle name="Normal 365 4 2 2 2" xfId="39942"/>
    <cellStyle name="Normal 365 4 2 3" xfId="39943"/>
    <cellStyle name="Normal 365 4 3" xfId="39944"/>
    <cellStyle name="Normal 365 4 3 2" xfId="39945"/>
    <cellStyle name="Normal 365 4 4" xfId="39946"/>
    <cellStyle name="Normal 365 5" xfId="39947"/>
    <cellStyle name="Normal 365 5 2" xfId="39948"/>
    <cellStyle name="Normal 365 5 2 2" xfId="39949"/>
    <cellStyle name="Normal 365 5 2 2 2" xfId="39950"/>
    <cellStyle name="Normal 365 5 2 3" xfId="39951"/>
    <cellStyle name="Normal 365 5 3" xfId="39952"/>
    <cellStyle name="Normal 365 5 3 2" xfId="39953"/>
    <cellStyle name="Normal 365 5 4" xfId="39954"/>
    <cellStyle name="Normal 365 6" xfId="39955"/>
    <cellStyle name="Normal 365 6 2" xfId="39956"/>
    <cellStyle name="Normal 365 6 2 2" xfId="39957"/>
    <cellStyle name="Normal 365 6 3" xfId="39958"/>
    <cellStyle name="Normal 365 7" xfId="39959"/>
    <cellStyle name="Normal 365 7 2" xfId="39960"/>
    <cellStyle name="Normal 365 8" xfId="39961"/>
    <cellStyle name="Normal 365 9" xfId="39962"/>
    <cellStyle name="Normal 366" xfId="39963"/>
    <cellStyle name="Normal 366 2" xfId="39964"/>
    <cellStyle name="Normal 366 2 2" xfId="39965"/>
    <cellStyle name="Normal 366 2 2 2" xfId="39966"/>
    <cellStyle name="Normal 366 2 2 2 2" xfId="39967"/>
    <cellStyle name="Normal 366 2 2 3" xfId="39968"/>
    <cellStyle name="Normal 366 2 3" xfId="39969"/>
    <cellStyle name="Normal 366 2 3 2" xfId="39970"/>
    <cellStyle name="Normal 366 2 4" xfId="39971"/>
    <cellStyle name="Normal 366 3" xfId="39972"/>
    <cellStyle name="Normal 366 3 2" xfId="39973"/>
    <cellStyle name="Normal 366 3 2 2" xfId="39974"/>
    <cellStyle name="Normal 366 3 2 2 2" xfId="39975"/>
    <cellStyle name="Normal 366 3 2 3" xfId="39976"/>
    <cellStyle name="Normal 366 3 3" xfId="39977"/>
    <cellStyle name="Normal 366 3 3 2" xfId="39978"/>
    <cellStyle name="Normal 366 3 4" xfId="39979"/>
    <cellStyle name="Normal 366 4" xfId="39980"/>
    <cellStyle name="Normal 366 4 2" xfId="39981"/>
    <cellStyle name="Normal 366 4 2 2" xfId="39982"/>
    <cellStyle name="Normal 366 4 2 2 2" xfId="39983"/>
    <cellStyle name="Normal 366 4 2 3" xfId="39984"/>
    <cellStyle name="Normal 366 4 3" xfId="39985"/>
    <cellStyle name="Normal 366 4 3 2" xfId="39986"/>
    <cellStyle name="Normal 366 4 4" xfId="39987"/>
    <cellStyle name="Normal 366 5" xfId="39988"/>
    <cellStyle name="Normal 366 5 2" xfId="39989"/>
    <cellStyle name="Normal 366 5 2 2" xfId="39990"/>
    <cellStyle name="Normal 366 5 2 2 2" xfId="39991"/>
    <cellStyle name="Normal 366 5 2 3" xfId="39992"/>
    <cellStyle name="Normal 366 5 3" xfId="39993"/>
    <cellStyle name="Normal 366 5 3 2" xfId="39994"/>
    <cellStyle name="Normal 366 5 4" xfId="39995"/>
    <cellStyle name="Normal 366 6" xfId="39996"/>
    <cellStyle name="Normal 366 6 2" xfId="39997"/>
    <cellStyle name="Normal 366 6 2 2" xfId="39998"/>
    <cellStyle name="Normal 366 6 3" xfId="39999"/>
    <cellStyle name="Normal 366 7" xfId="40000"/>
    <cellStyle name="Normal 366 7 2" xfId="40001"/>
    <cellStyle name="Normal 366 8" xfId="40002"/>
    <cellStyle name="Normal 366 9" xfId="40003"/>
    <cellStyle name="Normal 367" xfId="40004"/>
    <cellStyle name="Normal 367 2" xfId="40005"/>
    <cellStyle name="Normal 367 2 2" xfId="40006"/>
    <cellStyle name="Normal 367 2 2 2" xfId="40007"/>
    <cellStyle name="Normal 367 2 2 2 2" xfId="40008"/>
    <cellStyle name="Normal 367 2 2 3" xfId="40009"/>
    <cellStyle name="Normal 367 2 3" xfId="40010"/>
    <cellStyle name="Normal 367 2 3 2" xfId="40011"/>
    <cellStyle name="Normal 367 2 4" xfId="40012"/>
    <cellStyle name="Normal 367 3" xfId="40013"/>
    <cellStyle name="Normal 367 3 2" xfId="40014"/>
    <cellStyle name="Normal 367 3 2 2" xfId="40015"/>
    <cellStyle name="Normal 367 3 2 2 2" xfId="40016"/>
    <cellStyle name="Normal 367 3 2 3" xfId="40017"/>
    <cellStyle name="Normal 367 3 3" xfId="40018"/>
    <cellStyle name="Normal 367 3 3 2" xfId="40019"/>
    <cellStyle name="Normal 367 3 4" xfId="40020"/>
    <cellStyle name="Normal 367 4" xfId="40021"/>
    <cellStyle name="Normal 367 4 2" xfId="40022"/>
    <cellStyle name="Normal 367 4 2 2" xfId="40023"/>
    <cellStyle name="Normal 367 4 2 2 2" xfId="40024"/>
    <cellStyle name="Normal 367 4 2 3" xfId="40025"/>
    <cellStyle name="Normal 367 4 3" xfId="40026"/>
    <cellStyle name="Normal 367 4 3 2" xfId="40027"/>
    <cellStyle name="Normal 367 4 4" xfId="40028"/>
    <cellStyle name="Normal 367 5" xfId="40029"/>
    <cellStyle name="Normal 367 5 2" xfId="40030"/>
    <cellStyle name="Normal 367 5 2 2" xfId="40031"/>
    <cellStyle name="Normal 367 5 2 2 2" xfId="40032"/>
    <cellStyle name="Normal 367 5 2 3" xfId="40033"/>
    <cellStyle name="Normal 367 5 3" xfId="40034"/>
    <cellStyle name="Normal 367 5 3 2" xfId="40035"/>
    <cellStyle name="Normal 367 5 4" xfId="40036"/>
    <cellStyle name="Normal 367 6" xfId="40037"/>
    <cellStyle name="Normal 367 6 2" xfId="40038"/>
    <cellStyle name="Normal 367 6 2 2" xfId="40039"/>
    <cellStyle name="Normal 367 6 3" xfId="40040"/>
    <cellStyle name="Normal 367 7" xfId="40041"/>
    <cellStyle name="Normal 367 7 2" xfId="40042"/>
    <cellStyle name="Normal 367 8" xfId="40043"/>
    <cellStyle name="Normal 367 9" xfId="40044"/>
    <cellStyle name="Normal 368" xfId="40045"/>
    <cellStyle name="Normal 368 2" xfId="40046"/>
    <cellStyle name="Normal 368 2 2" xfId="40047"/>
    <cellStyle name="Normal 368 2 2 2" xfId="40048"/>
    <cellStyle name="Normal 368 2 2 2 2" xfId="40049"/>
    <cellStyle name="Normal 368 2 2 3" xfId="40050"/>
    <cellStyle name="Normal 368 2 3" xfId="40051"/>
    <cellStyle name="Normal 368 2 3 2" xfId="40052"/>
    <cellStyle name="Normal 368 2 4" xfId="40053"/>
    <cellStyle name="Normal 368 3" xfId="40054"/>
    <cellStyle name="Normal 368 3 2" xfId="40055"/>
    <cellStyle name="Normal 368 3 2 2" xfId="40056"/>
    <cellStyle name="Normal 368 3 2 2 2" xfId="40057"/>
    <cellStyle name="Normal 368 3 2 3" xfId="40058"/>
    <cellStyle name="Normal 368 3 3" xfId="40059"/>
    <cellStyle name="Normal 368 3 3 2" xfId="40060"/>
    <cellStyle name="Normal 368 3 4" xfId="40061"/>
    <cellStyle name="Normal 368 4" xfId="40062"/>
    <cellStyle name="Normal 368 4 2" xfId="40063"/>
    <cellStyle name="Normal 368 4 2 2" xfId="40064"/>
    <cellStyle name="Normal 368 4 2 2 2" xfId="40065"/>
    <cellStyle name="Normal 368 4 2 3" xfId="40066"/>
    <cellStyle name="Normal 368 4 3" xfId="40067"/>
    <cellStyle name="Normal 368 4 3 2" xfId="40068"/>
    <cellStyle name="Normal 368 4 4" xfId="40069"/>
    <cellStyle name="Normal 368 5" xfId="40070"/>
    <cellStyle name="Normal 368 5 2" xfId="40071"/>
    <cellStyle name="Normal 368 5 2 2" xfId="40072"/>
    <cellStyle name="Normal 368 5 2 2 2" xfId="40073"/>
    <cellStyle name="Normal 368 5 2 3" xfId="40074"/>
    <cellStyle name="Normal 368 5 3" xfId="40075"/>
    <cellStyle name="Normal 368 5 3 2" xfId="40076"/>
    <cellStyle name="Normal 368 5 4" xfId="40077"/>
    <cellStyle name="Normal 368 6" xfId="40078"/>
    <cellStyle name="Normal 368 6 2" xfId="40079"/>
    <cellStyle name="Normal 368 6 2 2" xfId="40080"/>
    <cellStyle name="Normal 368 6 3" xfId="40081"/>
    <cellStyle name="Normal 368 7" xfId="40082"/>
    <cellStyle name="Normal 368 7 2" xfId="40083"/>
    <cellStyle name="Normal 368 8" xfId="40084"/>
    <cellStyle name="Normal 368 9" xfId="40085"/>
    <cellStyle name="Normal 369" xfId="40086"/>
    <cellStyle name="Normal 369 2" xfId="40087"/>
    <cellStyle name="Normal 369 2 2" xfId="40088"/>
    <cellStyle name="Normal 369 2 2 2" xfId="40089"/>
    <cellStyle name="Normal 369 2 2 2 2" xfId="40090"/>
    <cellStyle name="Normal 369 2 2 3" xfId="40091"/>
    <cellStyle name="Normal 369 2 3" xfId="40092"/>
    <cellStyle name="Normal 369 2 3 2" xfId="40093"/>
    <cellStyle name="Normal 369 2 4" xfId="40094"/>
    <cellStyle name="Normal 369 3" xfId="40095"/>
    <cellStyle name="Normal 369 3 2" xfId="40096"/>
    <cellStyle name="Normal 369 3 2 2" xfId="40097"/>
    <cellStyle name="Normal 369 3 2 2 2" xfId="40098"/>
    <cellStyle name="Normal 369 3 2 3" xfId="40099"/>
    <cellStyle name="Normal 369 3 3" xfId="40100"/>
    <cellStyle name="Normal 369 3 3 2" xfId="40101"/>
    <cellStyle name="Normal 369 3 4" xfId="40102"/>
    <cellStyle name="Normal 369 4" xfId="40103"/>
    <cellStyle name="Normal 369 4 2" xfId="40104"/>
    <cellStyle name="Normal 369 4 2 2" xfId="40105"/>
    <cellStyle name="Normal 369 4 2 2 2" xfId="40106"/>
    <cellStyle name="Normal 369 4 2 3" xfId="40107"/>
    <cellStyle name="Normal 369 4 3" xfId="40108"/>
    <cellStyle name="Normal 369 4 3 2" xfId="40109"/>
    <cellStyle name="Normal 369 4 4" xfId="40110"/>
    <cellStyle name="Normal 369 5" xfId="40111"/>
    <cellStyle name="Normal 369 5 2" xfId="40112"/>
    <cellStyle name="Normal 369 5 2 2" xfId="40113"/>
    <cellStyle name="Normal 369 5 2 2 2" xfId="40114"/>
    <cellStyle name="Normal 369 5 2 3" xfId="40115"/>
    <cellStyle name="Normal 369 5 3" xfId="40116"/>
    <cellStyle name="Normal 369 5 3 2" xfId="40117"/>
    <cellStyle name="Normal 369 5 4" xfId="40118"/>
    <cellStyle name="Normal 369 6" xfId="40119"/>
    <cellStyle name="Normal 369 6 2" xfId="40120"/>
    <cellStyle name="Normal 369 6 2 2" xfId="40121"/>
    <cellStyle name="Normal 369 6 3" xfId="40122"/>
    <cellStyle name="Normal 369 7" xfId="40123"/>
    <cellStyle name="Normal 369 7 2" xfId="40124"/>
    <cellStyle name="Normal 369 8" xfId="40125"/>
    <cellStyle name="Normal 369 9" xfId="40126"/>
    <cellStyle name="Normal 37" xfId="40127"/>
    <cellStyle name="Normal 37 2" xfId="40128"/>
    <cellStyle name="Normal 37 2 2" xfId="40129"/>
    <cellStyle name="Normal 37 2 2 2" xfId="40130"/>
    <cellStyle name="Normal 37 3" xfId="40131"/>
    <cellStyle name="Normal 37 4" xfId="40132"/>
    <cellStyle name="Normal 37 4 2" xfId="40133"/>
    <cellStyle name="Normal 37 5" xfId="40134"/>
    <cellStyle name="Normal 370" xfId="40135"/>
    <cellStyle name="Normal 370 2" xfId="40136"/>
    <cellStyle name="Normal 370 2 2" xfId="40137"/>
    <cellStyle name="Normal 370 2 2 2" xfId="40138"/>
    <cellStyle name="Normal 370 2 2 2 2" xfId="40139"/>
    <cellStyle name="Normal 370 2 2 3" xfId="40140"/>
    <cellStyle name="Normal 370 2 3" xfId="40141"/>
    <cellStyle name="Normal 370 2 3 2" xfId="40142"/>
    <cellStyle name="Normal 370 2 4" xfId="40143"/>
    <cellStyle name="Normal 370 3" xfId="40144"/>
    <cellStyle name="Normal 370 3 2" xfId="40145"/>
    <cellStyle name="Normal 370 3 2 2" xfId="40146"/>
    <cellStyle name="Normal 370 3 2 2 2" xfId="40147"/>
    <cellStyle name="Normal 370 3 2 3" xfId="40148"/>
    <cellStyle name="Normal 370 3 3" xfId="40149"/>
    <cellStyle name="Normal 370 3 3 2" xfId="40150"/>
    <cellStyle name="Normal 370 3 4" xfId="40151"/>
    <cellStyle name="Normal 370 4" xfId="40152"/>
    <cellStyle name="Normal 370 4 2" xfId="40153"/>
    <cellStyle name="Normal 370 4 2 2" xfId="40154"/>
    <cellStyle name="Normal 370 4 2 2 2" xfId="40155"/>
    <cellStyle name="Normal 370 4 2 3" xfId="40156"/>
    <cellStyle name="Normal 370 4 3" xfId="40157"/>
    <cellStyle name="Normal 370 4 3 2" xfId="40158"/>
    <cellStyle name="Normal 370 4 4" xfId="40159"/>
    <cellStyle name="Normal 370 5" xfId="40160"/>
    <cellStyle name="Normal 370 5 2" xfId="40161"/>
    <cellStyle name="Normal 370 5 2 2" xfId="40162"/>
    <cellStyle name="Normal 370 5 2 2 2" xfId="40163"/>
    <cellStyle name="Normal 370 5 2 3" xfId="40164"/>
    <cellStyle name="Normal 370 5 3" xfId="40165"/>
    <cellStyle name="Normal 370 5 3 2" xfId="40166"/>
    <cellStyle name="Normal 370 5 4" xfId="40167"/>
    <cellStyle name="Normal 370 6" xfId="40168"/>
    <cellStyle name="Normal 370 6 2" xfId="40169"/>
    <cellStyle name="Normal 370 6 2 2" xfId="40170"/>
    <cellStyle name="Normal 370 6 3" xfId="40171"/>
    <cellStyle name="Normal 370 7" xfId="40172"/>
    <cellStyle name="Normal 370 7 2" xfId="40173"/>
    <cellStyle name="Normal 370 8" xfId="40174"/>
    <cellStyle name="Normal 370 9" xfId="40175"/>
    <cellStyle name="Normal 371" xfId="40176"/>
    <cellStyle name="Normal 371 2" xfId="40177"/>
    <cellStyle name="Normal 371 2 2" xfId="40178"/>
    <cellStyle name="Normal 371 2 2 2" xfId="40179"/>
    <cellStyle name="Normal 371 2 2 2 2" xfId="40180"/>
    <cellStyle name="Normal 371 2 2 3" xfId="40181"/>
    <cellStyle name="Normal 371 2 3" xfId="40182"/>
    <cellStyle name="Normal 371 2 3 2" xfId="40183"/>
    <cellStyle name="Normal 371 2 4" xfId="40184"/>
    <cellStyle name="Normal 371 3" xfId="40185"/>
    <cellStyle name="Normal 371 3 2" xfId="40186"/>
    <cellStyle name="Normal 371 3 2 2" xfId="40187"/>
    <cellStyle name="Normal 371 3 2 2 2" xfId="40188"/>
    <cellStyle name="Normal 371 3 2 3" xfId="40189"/>
    <cellStyle name="Normal 371 3 3" xfId="40190"/>
    <cellStyle name="Normal 371 3 3 2" xfId="40191"/>
    <cellStyle name="Normal 371 3 4" xfId="40192"/>
    <cellStyle name="Normal 371 4" xfId="40193"/>
    <cellStyle name="Normal 371 4 2" xfId="40194"/>
    <cellStyle name="Normal 371 4 2 2" xfId="40195"/>
    <cellStyle name="Normal 371 4 2 2 2" xfId="40196"/>
    <cellStyle name="Normal 371 4 2 3" xfId="40197"/>
    <cellStyle name="Normal 371 4 3" xfId="40198"/>
    <cellStyle name="Normal 371 4 3 2" xfId="40199"/>
    <cellStyle name="Normal 371 4 4" xfId="40200"/>
    <cellStyle name="Normal 371 5" xfId="40201"/>
    <cellStyle name="Normal 371 5 2" xfId="40202"/>
    <cellStyle name="Normal 371 5 2 2" xfId="40203"/>
    <cellStyle name="Normal 371 5 2 2 2" xfId="40204"/>
    <cellStyle name="Normal 371 5 2 3" xfId="40205"/>
    <cellStyle name="Normal 371 5 3" xfId="40206"/>
    <cellStyle name="Normal 371 5 3 2" xfId="40207"/>
    <cellStyle name="Normal 371 5 4" xfId="40208"/>
    <cellStyle name="Normal 371 6" xfId="40209"/>
    <cellStyle name="Normal 371 6 2" xfId="40210"/>
    <cellStyle name="Normal 371 6 2 2" xfId="40211"/>
    <cellStyle name="Normal 371 6 3" xfId="40212"/>
    <cellStyle name="Normal 371 7" xfId="40213"/>
    <cellStyle name="Normal 371 7 2" xfId="40214"/>
    <cellStyle name="Normal 371 8" xfId="40215"/>
    <cellStyle name="Normal 371 9" xfId="40216"/>
    <cellStyle name="Normal 372" xfId="40217"/>
    <cellStyle name="Normal 372 2" xfId="40218"/>
    <cellStyle name="Normal 372 2 2" xfId="40219"/>
    <cellStyle name="Normal 372 2 2 2" xfId="40220"/>
    <cellStyle name="Normal 372 2 2 2 2" xfId="40221"/>
    <cellStyle name="Normal 372 2 2 3" xfId="40222"/>
    <cellStyle name="Normal 372 2 3" xfId="40223"/>
    <cellStyle name="Normal 372 2 3 2" xfId="40224"/>
    <cellStyle name="Normal 372 2 4" xfId="40225"/>
    <cellStyle name="Normal 372 3" xfId="40226"/>
    <cellStyle name="Normal 372 3 2" xfId="40227"/>
    <cellStyle name="Normal 372 3 2 2" xfId="40228"/>
    <cellStyle name="Normal 372 3 2 2 2" xfId="40229"/>
    <cellStyle name="Normal 372 3 2 3" xfId="40230"/>
    <cellStyle name="Normal 372 3 3" xfId="40231"/>
    <cellStyle name="Normal 372 3 3 2" xfId="40232"/>
    <cellStyle name="Normal 372 3 4" xfId="40233"/>
    <cellStyle name="Normal 372 4" xfId="40234"/>
    <cellStyle name="Normal 372 4 2" xfId="40235"/>
    <cellStyle name="Normal 372 4 2 2" xfId="40236"/>
    <cellStyle name="Normal 372 4 2 2 2" xfId="40237"/>
    <cellStyle name="Normal 372 4 2 3" xfId="40238"/>
    <cellStyle name="Normal 372 4 3" xfId="40239"/>
    <cellStyle name="Normal 372 4 3 2" xfId="40240"/>
    <cellStyle name="Normal 372 4 4" xfId="40241"/>
    <cellStyle name="Normal 372 5" xfId="40242"/>
    <cellStyle name="Normal 372 5 2" xfId="40243"/>
    <cellStyle name="Normal 372 5 2 2" xfId="40244"/>
    <cellStyle name="Normal 372 5 2 2 2" xfId="40245"/>
    <cellStyle name="Normal 372 5 2 3" xfId="40246"/>
    <cellStyle name="Normal 372 5 3" xfId="40247"/>
    <cellStyle name="Normal 372 5 3 2" xfId="40248"/>
    <cellStyle name="Normal 372 5 4" xfId="40249"/>
    <cellStyle name="Normal 372 6" xfId="40250"/>
    <cellStyle name="Normal 372 6 2" xfId="40251"/>
    <cellStyle name="Normal 372 6 2 2" xfId="40252"/>
    <cellStyle name="Normal 372 6 3" xfId="40253"/>
    <cellStyle name="Normal 372 7" xfId="40254"/>
    <cellStyle name="Normal 372 7 2" xfId="40255"/>
    <cellStyle name="Normal 372 8" xfId="40256"/>
    <cellStyle name="Normal 372 9" xfId="40257"/>
    <cellStyle name="Normal 373" xfId="40258"/>
    <cellStyle name="Normal 373 2" xfId="40259"/>
    <cellStyle name="Normal 373 2 2" xfId="40260"/>
    <cellStyle name="Normal 373 2 2 2" xfId="40261"/>
    <cellStyle name="Normal 373 2 2 2 2" xfId="40262"/>
    <cellStyle name="Normal 373 2 2 3" xfId="40263"/>
    <cellStyle name="Normal 373 2 3" xfId="40264"/>
    <cellStyle name="Normal 373 2 3 2" xfId="40265"/>
    <cellStyle name="Normal 373 2 4" xfId="40266"/>
    <cellStyle name="Normal 373 3" xfId="40267"/>
    <cellStyle name="Normal 373 3 2" xfId="40268"/>
    <cellStyle name="Normal 373 3 2 2" xfId="40269"/>
    <cellStyle name="Normal 373 3 2 2 2" xfId="40270"/>
    <cellStyle name="Normal 373 3 2 3" xfId="40271"/>
    <cellStyle name="Normal 373 3 3" xfId="40272"/>
    <cellStyle name="Normal 373 3 3 2" xfId="40273"/>
    <cellStyle name="Normal 373 3 4" xfId="40274"/>
    <cellStyle name="Normal 373 4" xfId="40275"/>
    <cellStyle name="Normal 373 4 2" xfId="40276"/>
    <cellStyle name="Normal 373 4 2 2" xfId="40277"/>
    <cellStyle name="Normal 373 4 2 2 2" xfId="40278"/>
    <cellStyle name="Normal 373 4 2 3" xfId="40279"/>
    <cellStyle name="Normal 373 4 3" xfId="40280"/>
    <cellStyle name="Normal 373 4 3 2" xfId="40281"/>
    <cellStyle name="Normal 373 4 4" xfId="40282"/>
    <cellStyle name="Normal 373 5" xfId="40283"/>
    <cellStyle name="Normal 373 5 2" xfId="40284"/>
    <cellStyle name="Normal 373 5 2 2" xfId="40285"/>
    <cellStyle name="Normal 373 5 2 2 2" xfId="40286"/>
    <cellStyle name="Normal 373 5 2 3" xfId="40287"/>
    <cellStyle name="Normal 373 5 3" xfId="40288"/>
    <cellStyle name="Normal 373 5 3 2" xfId="40289"/>
    <cellStyle name="Normal 373 5 4" xfId="40290"/>
    <cellStyle name="Normal 373 6" xfId="40291"/>
    <cellStyle name="Normal 373 6 2" xfId="40292"/>
    <cellStyle name="Normal 373 6 2 2" xfId="40293"/>
    <cellStyle name="Normal 373 6 3" xfId="40294"/>
    <cellStyle name="Normal 373 7" xfId="40295"/>
    <cellStyle name="Normal 373 7 2" xfId="40296"/>
    <cellStyle name="Normal 373 8" xfId="40297"/>
    <cellStyle name="Normal 373 9" xfId="40298"/>
    <cellStyle name="Normal 374" xfId="40299"/>
    <cellStyle name="Normal 374 2" xfId="40300"/>
    <cellStyle name="Normal 374 2 2" xfId="40301"/>
    <cellStyle name="Normal 374 2 2 2" xfId="40302"/>
    <cellStyle name="Normal 374 2 2 2 2" xfId="40303"/>
    <cellStyle name="Normal 374 2 2 3" xfId="40304"/>
    <cellStyle name="Normal 374 2 3" xfId="40305"/>
    <cellStyle name="Normal 374 2 3 2" xfId="40306"/>
    <cellStyle name="Normal 374 2 4" xfId="40307"/>
    <cellStyle name="Normal 374 3" xfId="40308"/>
    <cellStyle name="Normal 374 3 2" xfId="40309"/>
    <cellStyle name="Normal 374 3 2 2" xfId="40310"/>
    <cellStyle name="Normal 374 3 2 2 2" xfId="40311"/>
    <cellStyle name="Normal 374 3 2 3" xfId="40312"/>
    <cellStyle name="Normal 374 3 3" xfId="40313"/>
    <cellStyle name="Normal 374 3 3 2" xfId="40314"/>
    <cellStyle name="Normal 374 3 4" xfId="40315"/>
    <cellStyle name="Normal 374 4" xfId="40316"/>
    <cellStyle name="Normal 374 4 2" xfId="40317"/>
    <cellStyle name="Normal 374 4 2 2" xfId="40318"/>
    <cellStyle name="Normal 374 4 2 2 2" xfId="40319"/>
    <cellStyle name="Normal 374 4 2 3" xfId="40320"/>
    <cellStyle name="Normal 374 4 3" xfId="40321"/>
    <cellStyle name="Normal 374 4 3 2" xfId="40322"/>
    <cellStyle name="Normal 374 4 4" xfId="40323"/>
    <cellStyle name="Normal 374 5" xfId="40324"/>
    <cellStyle name="Normal 374 5 2" xfId="40325"/>
    <cellStyle name="Normal 374 5 2 2" xfId="40326"/>
    <cellStyle name="Normal 374 5 2 2 2" xfId="40327"/>
    <cellStyle name="Normal 374 5 2 3" xfId="40328"/>
    <cellStyle name="Normal 374 5 3" xfId="40329"/>
    <cellStyle name="Normal 374 5 3 2" xfId="40330"/>
    <cellStyle name="Normal 374 5 4" xfId="40331"/>
    <cellStyle name="Normal 374 6" xfId="40332"/>
    <cellStyle name="Normal 374 6 2" xfId="40333"/>
    <cellStyle name="Normal 374 6 2 2" xfId="40334"/>
    <cellStyle name="Normal 374 6 3" xfId="40335"/>
    <cellStyle name="Normal 374 7" xfId="40336"/>
    <cellStyle name="Normal 374 7 2" xfId="40337"/>
    <cellStyle name="Normal 374 8" xfId="40338"/>
    <cellStyle name="Normal 374 9" xfId="40339"/>
    <cellStyle name="Normal 375" xfId="40340"/>
    <cellStyle name="Normal 375 2" xfId="40341"/>
    <cellStyle name="Normal 375 2 2" xfId="40342"/>
    <cellStyle name="Normal 375 2 2 2" xfId="40343"/>
    <cellStyle name="Normal 375 2 2 2 2" xfId="40344"/>
    <cellStyle name="Normal 375 2 2 3" xfId="40345"/>
    <cellStyle name="Normal 375 2 3" xfId="40346"/>
    <cellStyle name="Normal 375 2 3 2" xfId="40347"/>
    <cellStyle name="Normal 375 2 4" xfId="40348"/>
    <cellStyle name="Normal 375 3" xfId="40349"/>
    <cellStyle name="Normal 375 3 2" xfId="40350"/>
    <cellStyle name="Normal 375 3 2 2" xfId="40351"/>
    <cellStyle name="Normal 375 3 2 2 2" xfId="40352"/>
    <cellStyle name="Normal 375 3 2 3" xfId="40353"/>
    <cellStyle name="Normal 375 3 3" xfId="40354"/>
    <cellStyle name="Normal 375 3 3 2" xfId="40355"/>
    <cellStyle name="Normal 375 3 4" xfId="40356"/>
    <cellStyle name="Normal 375 4" xfId="40357"/>
    <cellStyle name="Normal 375 4 2" xfId="40358"/>
    <cellStyle name="Normal 375 4 2 2" xfId="40359"/>
    <cellStyle name="Normal 375 4 2 2 2" xfId="40360"/>
    <cellStyle name="Normal 375 4 2 3" xfId="40361"/>
    <cellStyle name="Normal 375 4 3" xfId="40362"/>
    <cellStyle name="Normal 375 4 3 2" xfId="40363"/>
    <cellStyle name="Normal 375 4 4" xfId="40364"/>
    <cellStyle name="Normal 375 5" xfId="40365"/>
    <cellStyle name="Normal 375 5 2" xfId="40366"/>
    <cellStyle name="Normal 375 5 2 2" xfId="40367"/>
    <cellStyle name="Normal 375 5 2 2 2" xfId="40368"/>
    <cellStyle name="Normal 375 5 2 3" xfId="40369"/>
    <cellStyle name="Normal 375 5 3" xfId="40370"/>
    <cellStyle name="Normal 375 5 3 2" xfId="40371"/>
    <cellStyle name="Normal 375 5 4" xfId="40372"/>
    <cellStyle name="Normal 375 6" xfId="40373"/>
    <cellStyle name="Normal 375 6 2" xfId="40374"/>
    <cellStyle name="Normal 375 6 2 2" xfId="40375"/>
    <cellStyle name="Normal 375 6 3" xfId="40376"/>
    <cellStyle name="Normal 375 7" xfId="40377"/>
    <cellStyle name="Normal 375 7 2" xfId="40378"/>
    <cellStyle name="Normal 375 8" xfId="40379"/>
    <cellStyle name="Normal 375 9" xfId="40380"/>
    <cellStyle name="Normal 376" xfId="40381"/>
    <cellStyle name="Normal 376 2" xfId="40382"/>
    <cellStyle name="Normal 376 2 2" xfId="40383"/>
    <cellStyle name="Normal 376 2 2 2" xfId="40384"/>
    <cellStyle name="Normal 376 2 2 2 2" xfId="40385"/>
    <cellStyle name="Normal 376 2 2 3" xfId="40386"/>
    <cellStyle name="Normal 376 2 3" xfId="40387"/>
    <cellStyle name="Normal 376 2 3 2" xfId="40388"/>
    <cellStyle name="Normal 376 2 4" xfId="40389"/>
    <cellStyle name="Normal 376 3" xfId="40390"/>
    <cellStyle name="Normal 376 3 2" xfId="40391"/>
    <cellStyle name="Normal 376 3 2 2" xfId="40392"/>
    <cellStyle name="Normal 376 3 2 2 2" xfId="40393"/>
    <cellStyle name="Normal 376 3 2 3" xfId="40394"/>
    <cellStyle name="Normal 376 3 3" xfId="40395"/>
    <cellStyle name="Normal 376 3 3 2" xfId="40396"/>
    <cellStyle name="Normal 376 3 4" xfId="40397"/>
    <cellStyle name="Normal 376 4" xfId="40398"/>
    <cellStyle name="Normal 376 4 2" xfId="40399"/>
    <cellStyle name="Normal 376 4 2 2" xfId="40400"/>
    <cellStyle name="Normal 376 4 2 2 2" xfId="40401"/>
    <cellStyle name="Normal 376 4 2 3" xfId="40402"/>
    <cellStyle name="Normal 376 4 3" xfId="40403"/>
    <cellStyle name="Normal 376 4 3 2" xfId="40404"/>
    <cellStyle name="Normal 376 4 4" xfId="40405"/>
    <cellStyle name="Normal 376 5" xfId="40406"/>
    <cellStyle name="Normal 376 5 2" xfId="40407"/>
    <cellStyle name="Normal 376 5 2 2" xfId="40408"/>
    <cellStyle name="Normal 376 5 2 2 2" xfId="40409"/>
    <cellStyle name="Normal 376 5 2 3" xfId="40410"/>
    <cellStyle name="Normal 376 5 3" xfId="40411"/>
    <cellStyle name="Normal 376 5 3 2" xfId="40412"/>
    <cellStyle name="Normal 376 5 4" xfId="40413"/>
    <cellStyle name="Normal 376 6" xfId="40414"/>
    <cellStyle name="Normal 376 6 2" xfId="40415"/>
    <cellStyle name="Normal 376 6 2 2" xfId="40416"/>
    <cellStyle name="Normal 376 6 3" xfId="40417"/>
    <cellStyle name="Normal 376 7" xfId="40418"/>
    <cellStyle name="Normal 376 7 2" xfId="40419"/>
    <cellStyle name="Normal 376 8" xfId="40420"/>
    <cellStyle name="Normal 376 9" xfId="40421"/>
    <cellStyle name="Normal 377" xfId="40422"/>
    <cellStyle name="Normal 377 2" xfId="40423"/>
    <cellStyle name="Normal 377 3" xfId="40424"/>
    <cellStyle name="Normal 378" xfId="40425"/>
    <cellStyle name="Normal 378 2" xfId="40426"/>
    <cellStyle name="Normal 378 3" xfId="40427"/>
    <cellStyle name="Normal 379" xfId="40428"/>
    <cellStyle name="Normal 379 2" xfId="40429"/>
    <cellStyle name="Normal 379 3" xfId="40430"/>
    <cellStyle name="Normal 38" xfId="40431"/>
    <cellStyle name="Normal 38 2" xfId="40432"/>
    <cellStyle name="Normal 38 2 2" xfId="40433"/>
    <cellStyle name="Normal 38 2 2 2" xfId="40434"/>
    <cellStyle name="Normal 38 3" xfId="40435"/>
    <cellStyle name="Normal 38 4" xfId="40436"/>
    <cellStyle name="Normal 38 4 2" xfId="40437"/>
    <cellStyle name="Normal 38 5" xfId="40438"/>
    <cellStyle name="Normal 380" xfId="40439"/>
    <cellStyle name="Normal 380 2" xfId="40440"/>
    <cellStyle name="Normal 380 3" xfId="40441"/>
    <cellStyle name="Normal 381" xfId="40442"/>
    <cellStyle name="Normal 381 2" xfId="40443"/>
    <cellStyle name="Normal 381 3" xfId="40444"/>
    <cellStyle name="Normal 382" xfId="40445"/>
    <cellStyle name="Normal 382 2" xfId="40446"/>
    <cellStyle name="Normal 382 3" xfId="40447"/>
    <cellStyle name="Normal 383" xfId="40448"/>
    <cellStyle name="Normal 383 2" xfId="40449"/>
    <cellStyle name="Normal 383 3" xfId="40450"/>
    <cellStyle name="Normal 384" xfId="40451"/>
    <cellStyle name="Normal 384 2" xfId="40452"/>
    <cellStyle name="Normal 384 2 2" xfId="40453"/>
    <cellStyle name="Normal 384 2 2 2" xfId="40454"/>
    <cellStyle name="Normal 384 2 2 2 2" xfId="40455"/>
    <cellStyle name="Normal 384 2 2 3" xfId="40456"/>
    <cellStyle name="Normal 384 2 3" xfId="40457"/>
    <cellStyle name="Normal 384 2 3 2" xfId="40458"/>
    <cellStyle name="Normal 384 2 4" xfId="40459"/>
    <cellStyle name="Normal 384 3" xfId="40460"/>
    <cellStyle name="Normal 384 3 2" xfId="40461"/>
    <cellStyle name="Normal 384 3 2 2" xfId="40462"/>
    <cellStyle name="Normal 384 3 2 2 2" xfId="40463"/>
    <cellStyle name="Normal 384 3 2 3" xfId="40464"/>
    <cellStyle name="Normal 384 3 3" xfId="40465"/>
    <cellStyle name="Normal 384 3 3 2" xfId="40466"/>
    <cellStyle name="Normal 384 3 4" xfId="40467"/>
    <cellStyle name="Normal 384 4" xfId="40468"/>
    <cellStyle name="Normal 384 4 2" xfId="40469"/>
    <cellStyle name="Normal 384 4 2 2" xfId="40470"/>
    <cellStyle name="Normal 384 4 2 2 2" xfId="40471"/>
    <cellStyle name="Normal 384 4 2 3" xfId="40472"/>
    <cellStyle name="Normal 384 4 3" xfId="40473"/>
    <cellStyle name="Normal 384 4 3 2" xfId="40474"/>
    <cellStyle name="Normal 384 4 4" xfId="40475"/>
    <cellStyle name="Normal 384 5" xfId="40476"/>
    <cellStyle name="Normal 384 5 2" xfId="40477"/>
    <cellStyle name="Normal 384 5 2 2" xfId="40478"/>
    <cellStyle name="Normal 384 5 2 2 2" xfId="40479"/>
    <cellStyle name="Normal 384 5 2 3" xfId="40480"/>
    <cellStyle name="Normal 384 5 3" xfId="40481"/>
    <cellStyle name="Normal 384 5 3 2" xfId="40482"/>
    <cellStyle name="Normal 384 5 4" xfId="40483"/>
    <cellStyle name="Normal 384 6" xfId="40484"/>
    <cellStyle name="Normal 384 6 2" xfId="40485"/>
    <cellStyle name="Normal 384 6 2 2" xfId="40486"/>
    <cellStyle name="Normal 384 6 3" xfId="40487"/>
    <cellStyle name="Normal 384 7" xfId="40488"/>
    <cellStyle name="Normal 384 7 2" xfId="40489"/>
    <cellStyle name="Normal 384 8" xfId="40490"/>
    <cellStyle name="Normal 384 9" xfId="40491"/>
    <cellStyle name="Normal 385" xfId="40492"/>
    <cellStyle name="Normal 385 2" xfId="40493"/>
    <cellStyle name="Normal 385 3" xfId="40494"/>
    <cellStyle name="Normal 386" xfId="40495"/>
    <cellStyle name="Normal 386 2" xfId="40496"/>
    <cellStyle name="Normal 386 3" xfId="40497"/>
    <cellStyle name="Normal 387" xfId="40498"/>
    <cellStyle name="Normal 387 2" xfId="40499"/>
    <cellStyle name="Normal 387 3" xfId="40500"/>
    <cellStyle name="Normal 388" xfId="40501"/>
    <cellStyle name="Normal 388 2" xfId="40502"/>
    <cellStyle name="Normal 388 3" xfId="40503"/>
    <cellStyle name="Normal 389" xfId="40504"/>
    <cellStyle name="Normal 389 2" xfId="40505"/>
    <cellStyle name="Normal 389 3" xfId="40506"/>
    <cellStyle name="Normal 39" xfId="40507"/>
    <cellStyle name="Normal 39 2" xfId="40508"/>
    <cellStyle name="Normal 39 2 2" xfId="40509"/>
    <cellStyle name="Normal 39 2 2 2" xfId="40510"/>
    <cellStyle name="Normal 39 3" xfId="40511"/>
    <cellStyle name="Normal 39 4" xfId="40512"/>
    <cellStyle name="Normal 39 4 2" xfId="40513"/>
    <cellStyle name="Normal 39 5" xfId="40514"/>
    <cellStyle name="Normal 390" xfId="40515"/>
    <cellStyle name="Normal 390 2" xfId="40516"/>
    <cellStyle name="Normal 390 2 2" xfId="40517"/>
    <cellStyle name="Normal 390 2 2 2" xfId="40518"/>
    <cellStyle name="Normal 390 2 2 2 2" xfId="40519"/>
    <cellStyle name="Normal 390 2 2 3" xfId="40520"/>
    <cellStyle name="Normal 390 2 3" xfId="40521"/>
    <cellStyle name="Normal 390 2 3 2" xfId="40522"/>
    <cellStyle name="Normal 390 2 4" xfId="40523"/>
    <cellStyle name="Normal 390 3" xfId="40524"/>
    <cellStyle name="Normal 390 3 2" xfId="40525"/>
    <cellStyle name="Normal 390 3 2 2" xfId="40526"/>
    <cellStyle name="Normal 390 3 2 2 2" xfId="40527"/>
    <cellStyle name="Normal 390 3 2 3" xfId="40528"/>
    <cellStyle name="Normal 390 3 3" xfId="40529"/>
    <cellStyle name="Normal 390 3 3 2" xfId="40530"/>
    <cellStyle name="Normal 390 3 4" xfId="40531"/>
    <cellStyle name="Normal 390 4" xfId="40532"/>
    <cellStyle name="Normal 390 4 2" xfId="40533"/>
    <cellStyle name="Normal 390 4 2 2" xfId="40534"/>
    <cellStyle name="Normal 390 4 2 2 2" xfId="40535"/>
    <cellStyle name="Normal 390 4 2 3" xfId="40536"/>
    <cellStyle name="Normal 390 4 3" xfId="40537"/>
    <cellStyle name="Normal 390 4 3 2" xfId="40538"/>
    <cellStyle name="Normal 390 4 4" xfId="40539"/>
    <cellStyle name="Normal 390 5" xfId="40540"/>
    <cellStyle name="Normal 390 5 2" xfId="40541"/>
    <cellStyle name="Normal 390 5 2 2" xfId="40542"/>
    <cellStyle name="Normal 390 5 2 2 2" xfId="40543"/>
    <cellStyle name="Normal 390 5 2 3" xfId="40544"/>
    <cellStyle name="Normal 390 5 3" xfId="40545"/>
    <cellStyle name="Normal 390 5 3 2" xfId="40546"/>
    <cellStyle name="Normal 390 5 4" xfId="40547"/>
    <cellStyle name="Normal 390 6" xfId="40548"/>
    <cellStyle name="Normal 390 6 2" xfId="40549"/>
    <cellStyle name="Normal 390 6 2 2" xfId="40550"/>
    <cellStyle name="Normal 390 6 3" xfId="40551"/>
    <cellStyle name="Normal 390 7" xfId="40552"/>
    <cellStyle name="Normal 390 7 2" xfId="40553"/>
    <cellStyle name="Normal 390 8" xfId="40554"/>
    <cellStyle name="Normal 390 9" xfId="40555"/>
    <cellStyle name="Normal 391" xfId="40556"/>
    <cellStyle name="Normal 391 2" xfId="40557"/>
    <cellStyle name="Normal 391 3" xfId="40558"/>
    <cellStyle name="Normal 392" xfId="40559"/>
    <cellStyle name="Normal 392 2" xfId="40560"/>
    <cellStyle name="Normal 392 3" xfId="40561"/>
    <cellStyle name="Normal 393" xfId="40562"/>
    <cellStyle name="Normal 393 2" xfId="40563"/>
    <cellStyle name="Normal 393 3" xfId="40564"/>
    <cellStyle name="Normal 394" xfId="40565"/>
    <cellStyle name="Normal 394 2" xfId="40566"/>
    <cellStyle name="Normal 394 3" xfId="40567"/>
    <cellStyle name="Normal 395" xfId="40568"/>
    <cellStyle name="Normal 395 2" xfId="40569"/>
    <cellStyle name="Normal 395 3" xfId="40570"/>
    <cellStyle name="Normal 396" xfId="40571"/>
    <cellStyle name="Normal 396 2" xfId="40572"/>
    <cellStyle name="Normal 396 2 2" xfId="40573"/>
    <cellStyle name="Normal 396 2 2 2" xfId="40574"/>
    <cellStyle name="Normal 396 2 2 2 2" xfId="40575"/>
    <cellStyle name="Normal 396 2 2 3" xfId="40576"/>
    <cellStyle name="Normal 396 2 3" xfId="40577"/>
    <cellStyle name="Normal 396 2 3 2" xfId="40578"/>
    <cellStyle name="Normal 396 2 4" xfId="40579"/>
    <cellStyle name="Normal 396 3" xfId="40580"/>
    <cellStyle name="Normal 396 3 2" xfId="40581"/>
    <cellStyle name="Normal 396 3 2 2" xfId="40582"/>
    <cellStyle name="Normal 396 3 2 2 2" xfId="40583"/>
    <cellStyle name="Normal 396 3 2 3" xfId="40584"/>
    <cellStyle name="Normal 396 3 3" xfId="40585"/>
    <cellStyle name="Normal 396 3 3 2" xfId="40586"/>
    <cellStyle name="Normal 396 3 4" xfId="40587"/>
    <cellStyle name="Normal 396 4" xfId="40588"/>
    <cellStyle name="Normal 396 4 2" xfId="40589"/>
    <cellStyle name="Normal 396 4 2 2" xfId="40590"/>
    <cellStyle name="Normal 396 4 2 2 2" xfId="40591"/>
    <cellStyle name="Normal 396 4 2 3" xfId="40592"/>
    <cellStyle name="Normal 396 4 3" xfId="40593"/>
    <cellStyle name="Normal 396 4 3 2" xfId="40594"/>
    <cellStyle name="Normal 396 4 4" xfId="40595"/>
    <cellStyle name="Normal 396 5" xfId="40596"/>
    <cellStyle name="Normal 396 5 2" xfId="40597"/>
    <cellStyle name="Normal 396 5 2 2" xfId="40598"/>
    <cellStyle name="Normal 396 5 2 2 2" xfId="40599"/>
    <cellStyle name="Normal 396 5 2 3" xfId="40600"/>
    <cellStyle name="Normal 396 5 3" xfId="40601"/>
    <cellStyle name="Normal 396 5 3 2" xfId="40602"/>
    <cellStyle name="Normal 396 5 4" xfId="40603"/>
    <cellStyle name="Normal 396 6" xfId="40604"/>
    <cellStyle name="Normal 396 6 2" xfId="40605"/>
    <cellStyle name="Normal 396 6 2 2" xfId="40606"/>
    <cellStyle name="Normal 396 6 3" xfId="40607"/>
    <cellStyle name="Normal 396 7" xfId="40608"/>
    <cellStyle name="Normal 396 7 2" xfId="40609"/>
    <cellStyle name="Normal 396 8" xfId="40610"/>
    <cellStyle name="Normal 396 9" xfId="40611"/>
    <cellStyle name="Normal 397" xfId="40612"/>
    <cellStyle name="Normal 397 2" xfId="40613"/>
    <cellStyle name="Normal 397 3" xfId="40614"/>
    <cellStyle name="Normal 398" xfId="40615"/>
    <cellStyle name="Normal 398 2" xfId="40616"/>
    <cellStyle name="Normal 398 3" xfId="40617"/>
    <cellStyle name="Normal 399" xfId="40618"/>
    <cellStyle name="Normal 399 2" xfId="40619"/>
    <cellStyle name="Normal 399 2 2" xfId="40620"/>
    <cellStyle name="Normal 399 2 2 2" xfId="40621"/>
    <cellStyle name="Normal 399 2 2 2 2" xfId="40622"/>
    <cellStyle name="Normal 399 2 2 3" xfId="40623"/>
    <cellStyle name="Normal 399 2 3" xfId="40624"/>
    <cellStyle name="Normal 399 2 3 2" xfId="40625"/>
    <cellStyle name="Normal 399 2 4" xfId="40626"/>
    <cellStyle name="Normal 399 3" xfId="40627"/>
    <cellStyle name="Normal 399 3 2" xfId="40628"/>
    <cellStyle name="Normal 399 3 2 2" xfId="40629"/>
    <cellStyle name="Normal 399 3 2 2 2" xfId="40630"/>
    <cellStyle name="Normal 399 3 2 3" xfId="40631"/>
    <cellStyle name="Normal 399 3 3" xfId="40632"/>
    <cellStyle name="Normal 399 3 3 2" xfId="40633"/>
    <cellStyle name="Normal 399 3 4" xfId="40634"/>
    <cellStyle name="Normal 399 4" xfId="40635"/>
    <cellStyle name="Normal 399 4 2" xfId="40636"/>
    <cellStyle name="Normal 399 4 2 2" xfId="40637"/>
    <cellStyle name="Normal 399 4 2 2 2" xfId="40638"/>
    <cellStyle name="Normal 399 4 2 3" xfId="40639"/>
    <cellStyle name="Normal 399 4 3" xfId="40640"/>
    <cellStyle name="Normal 399 4 3 2" xfId="40641"/>
    <cellStyle name="Normal 399 4 4" xfId="40642"/>
    <cellStyle name="Normal 399 5" xfId="40643"/>
    <cellStyle name="Normal 399 5 2" xfId="40644"/>
    <cellStyle name="Normal 399 5 2 2" xfId="40645"/>
    <cellStyle name="Normal 399 5 2 2 2" xfId="40646"/>
    <cellStyle name="Normal 399 5 2 3" xfId="40647"/>
    <cellStyle name="Normal 399 5 3" xfId="40648"/>
    <cellStyle name="Normal 399 5 3 2" xfId="40649"/>
    <cellStyle name="Normal 399 5 4" xfId="40650"/>
    <cellStyle name="Normal 399 6" xfId="40651"/>
    <cellStyle name="Normal 399 6 2" xfId="40652"/>
    <cellStyle name="Normal 399 6 2 2" xfId="40653"/>
    <cellStyle name="Normal 399 6 3" xfId="40654"/>
    <cellStyle name="Normal 399 7" xfId="40655"/>
    <cellStyle name="Normal 399 7 2" xfId="40656"/>
    <cellStyle name="Normal 399 8" xfId="40657"/>
    <cellStyle name="Normal 399 9" xfId="40658"/>
    <cellStyle name="Normal 4" xfId="40659"/>
    <cellStyle name="Normal 4 2" xfId="40660"/>
    <cellStyle name="Normal 4 2 2" xfId="40661"/>
    <cellStyle name="Normal 4 2 3" xfId="40662"/>
    <cellStyle name="Normal 4 3" xfId="40663"/>
    <cellStyle name="Normal 4 3 2" xfId="40664"/>
    <cellStyle name="Normal 4 4" xfId="40665"/>
    <cellStyle name="Normal 4 5" xfId="40666"/>
    <cellStyle name="Normal 40" xfId="40667"/>
    <cellStyle name="Normal 40 2" xfId="40668"/>
    <cellStyle name="Normal 40 2 2" xfId="40669"/>
    <cellStyle name="Normal 40 2 2 2" xfId="40670"/>
    <cellStyle name="Normal 40 3" xfId="40671"/>
    <cellStyle name="Normal 40 4" xfId="40672"/>
    <cellStyle name="Normal 40 4 2" xfId="40673"/>
    <cellStyle name="Normal 40 5" xfId="40674"/>
    <cellStyle name="Normal 400" xfId="40675"/>
    <cellStyle name="Normal 400 2" xfId="40676"/>
    <cellStyle name="Normal 400 2 2" xfId="40677"/>
    <cellStyle name="Normal 400 2 2 2" xfId="40678"/>
    <cellStyle name="Normal 400 2 2 2 2" xfId="40679"/>
    <cellStyle name="Normal 400 2 2 3" xfId="40680"/>
    <cellStyle name="Normal 400 2 3" xfId="40681"/>
    <cellStyle name="Normal 400 2 3 2" xfId="40682"/>
    <cellStyle name="Normal 400 2 4" xfId="40683"/>
    <cellStyle name="Normal 400 3" xfId="40684"/>
    <cellStyle name="Normal 400 3 2" xfId="40685"/>
    <cellStyle name="Normal 400 3 2 2" xfId="40686"/>
    <cellStyle name="Normal 400 3 2 2 2" xfId="40687"/>
    <cellStyle name="Normal 400 3 2 3" xfId="40688"/>
    <cellStyle name="Normal 400 3 3" xfId="40689"/>
    <cellStyle name="Normal 400 3 3 2" xfId="40690"/>
    <cellStyle name="Normal 400 3 4" xfId="40691"/>
    <cellStyle name="Normal 400 4" xfId="40692"/>
    <cellStyle name="Normal 400 4 2" xfId="40693"/>
    <cellStyle name="Normal 400 4 2 2" xfId="40694"/>
    <cellStyle name="Normal 400 4 2 2 2" xfId="40695"/>
    <cellStyle name="Normal 400 4 2 3" xfId="40696"/>
    <cellStyle name="Normal 400 4 3" xfId="40697"/>
    <cellStyle name="Normal 400 4 3 2" xfId="40698"/>
    <cellStyle name="Normal 400 4 4" xfId="40699"/>
    <cellStyle name="Normal 400 5" xfId="40700"/>
    <cellStyle name="Normal 400 5 2" xfId="40701"/>
    <cellStyle name="Normal 400 5 2 2" xfId="40702"/>
    <cellStyle name="Normal 400 5 2 2 2" xfId="40703"/>
    <cellStyle name="Normal 400 5 2 3" xfId="40704"/>
    <cellStyle name="Normal 400 5 3" xfId="40705"/>
    <cellStyle name="Normal 400 5 3 2" xfId="40706"/>
    <cellStyle name="Normal 400 5 4" xfId="40707"/>
    <cellStyle name="Normal 400 6" xfId="40708"/>
    <cellStyle name="Normal 400 6 2" xfId="40709"/>
    <cellStyle name="Normal 400 6 2 2" xfId="40710"/>
    <cellStyle name="Normal 400 6 3" xfId="40711"/>
    <cellStyle name="Normal 400 7" xfId="40712"/>
    <cellStyle name="Normal 400 7 2" xfId="40713"/>
    <cellStyle name="Normal 400 8" xfId="40714"/>
    <cellStyle name="Normal 400 9" xfId="40715"/>
    <cellStyle name="Normal 401" xfId="40716"/>
    <cellStyle name="Normal 401 2" xfId="40717"/>
    <cellStyle name="Normal 401 3" xfId="40718"/>
    <cellStyle name="Normal 402" xfId="40719"/>
    <cellStyle name="Normal 402 2" xfId="40720"/>
    <cellStyle name="Normal 402 2 2" xfId="40721"/>
    <cellStyle name="Normal 402 2 2 2" xfId="40722"/>
    <cellStyle name="Normal 402 2 2 2 2" xfId="40723"/>
    <cellStyle name="Normal 402 2 2 3" xfId="40724"/>
    <cellStyle name="Normal 402 2 3" xfId="40725"/>
    <cellStyle name="Normal 402 2 3 2" xfId="40726"/>
    <cellStyle name="Normal 402 2 4" xfId="40727"/>
    <cellStyle name="Normal 402 3" xfId="40728"/>
    <cellStyle name="Normal 402 3 2" xfId="40729"/>
    <cellStyle name="Normal 402 3 2 2" xfId="40730"/>
    <cellStyle name="Normal 402 3 2 2 2" xfId="40731"/>
    <cellStyle name="Normal 402 3 2 3" xfId="40732"/>
    <cellStyle name="Normal 402 3 3" xfId="40733"/>
    <cellStyle name="Normal 402 3 3 2" xfId="40734"/>
    <cellStyle name="Normal 402 3 4" xfId="40735"/>
    <cellStyle name="Normal 402 4" xfId="40736"/>
    <cellStyle name="Normal 402 4 2" xfId="40737"/>
    <cellStyle name="Normal 402 4 2 2" xfId="40738"/>
    <cellStyle name="Normal 402 4 2 2 2" xfId="40739"/>
    <cellStyle name="Normal 402 4 2 3" xfId="40740"/>
    <cellStyle name="Normal 402 4 3" xfId="40741"/>
    <cellStyle name="Normal 402 4 3 2" xfId="40742"/>
    <cellStyle name="Normal 402 4 4" xfId="40743"/>
    <cellStyle name="Normal 402 5" xfId="40744"/>
    <cellStyle name="Normal 402 5 2" xfId="40745"/>
    <cellStyle name="Normal 402 5 2 2" xfId="40746"/>
    <cellStyle name="Normal 402 5 2 2 2" xfId="40747"/>
    <cellStyle name="Normal 402 5 2 3" xfId="40748"/>
    <cellStyle name="Normal 402 5 3" xfId="40749"/>
    <cellStyle name="Normal 402 5 3 2" xfId="40750"/>
    <cellStyle name="Normal 402 5 4" xfId="40751"/>
    <cellStyle name="Normal 402 6" xfId="40752"/>
    <cellStyle name="Normal 402 6 2" xfId="40753"/>
    <cellStyle name="Normal 402 6 2 2" xfId="40754"/>
    <cellStyle name="Normal 402 6 3" xfId="40755"/>
    <cellStyle name="Normal 402 7" xfId="40756"/>
    <cellStyle name="Normal 402 7 2" xfId="40757"/>
    <cellStyle name="Normal 402 8" xfId="40758"/>
    <cellStyle name="Normal 402 9" xfId="40759"/>
    <cellStyle name="Normal 403" xfId="40760"/>
    <cellStyle name="Normal 403 2" xfId="40761"/>
    <cellStyle name="Normal 403 2 2" xfId="40762"/>
    <cellStyle name="Normal 403 2 2 2" xfId="40763"/>
    <cellStyle name="Normal 403 2 2 2 2" xfId="40764"/>
    <cellStyle name="Normal 403 2 2 3" xfId="40765"/>
    <cellStyle name="Normal 403 2 3" xfId="40766"/>
    <cellStyle name="Normal 403 2 3 2" xfId="40767"/>
    <cellStyle name="Normal 403 2 4" xfId="40768"/>
    <cellStyle name="Normal 403 3" xfId="40769"/>
    <cellStyle name="Normal 403 3 2" xfId="40770"/>
    <cellStyle name="Normal 403 3 2 2" xfId="40771"/>
    <cellStyle name="Normal 403 3 2 2 2" xfId="40772"/>
    <cellStyle name="Normal 403 3 2 3" xfId="40773"/>
    <cellStyle name="Normal 403 3 3" xfId="40774"/>
    <cellStyle name="Normal 403 3 3 2" xfId="40775"/>
    <cellStyle name="Normal 403 3 4" xfId="40776"/>
    <cellStyle name="Normal 403 4" xfId="40777"/>
    <cellStyle name="Normal 403 4 2" xfId="40778"/>
    <cellStyle name="Normal 403 4 2 2" xfId="40779"/>
    <cellStyle name="Normal 403 4 2 2 2" xfId="40780"/>
    <cellStyle name="Normal 403 4 2 3" xfId="40781"/>
    <cellStyle name="Normal 403 4 3" xfId="40782"/>
    <cellStyle name="Normal 403 4 3 2" xfId="40783"/>
    <cellStyle name="Normal 403 4 4" xfId="40784"/>
    <cellStyle name="Normal 403 5" xfId="40785"/>
    <cellStyle name="Normal 403 5 2" xfId="40786"/>
    <cellStyle name="Normal 403 5 2 2" xfId="40787"/>
    <cellStyle name="Normal 403 5 2 2 2" xfId="40788"/>
    <cellStyle name="Normal 403 5 2 3" xfId="40789"/>
    <cellStyle name="Normal 403 5 3" xfId="40790"/>
    <cellStyle name="Normal 403 5 3 2" xfId="40791"/>
    <cellStyle name="Normal 403 5 4" xfId="40792"/>
    <cellStyle name="Normal 403 6" xfId="40793"/>
    <cellStyle name="Normal 403 6 2" xfId="40794"/>
    <cellStyle name="Normal 403 6 2 2" xfId="40795"/>
    <cellStyle name="Normal 403 6 3" xfId="40796"/>
    <cellStyle name="Normal 403 7" xfId="40797"/>
    <cellStyle name="Normal 403 7 2" xfId="40798"/>
    <cellStyle name="Normal 403 8" xfId="40799"/>
    <cellStyle name="Normal 403 9" xfId="40800"/>
    <cellStyle name="Normal 404" xfId="40801"/>
    <cellStyle name="Normal 404 2" xfId="40802"/>
    <cellStyle name="Normal 404 2 2" xfId="40803"/>
    <cellStyle name="Normal 404 2 2 2" xfId="40804"/>
    <cellStyle name="Normal 404 2 2 2 2" xfId="40805"/>
    <cellStyle name="Normal 404 2 2 3" xfId="40806"/>
    <cellStyle name="Normal 404 2 3" xfId="40807"/>
    <cellStyle name="Normal 404 2 3 2" xfId="40808"/>
    <cellStyle name="Normal 404 2 4" xfId="40809"/>
    <cellStyle name="Normal 404 3" xfId="40810"/>
    <cellStyle name="Normal 404 3 2" xfId="40811"/>
    <cellStyle name="Normal 404 3 2 2" xfId="40812"/>
    <cellStyle name="Normal 404 3 2 2 2" xfId="40813"/>
    <cellStyle name="Normal 404 3 2 3" xfId="40814"/>
    <cellStyle name="Normal 404 3 3" xfId="40815"/>
    <cellStyle name="Normal 404 3 3 2" xfId="40816"/>
    <cellStyle name="Normal 404 3 4" xfId="40817"/>
    <cellStyle name="Normal 404 4" xfId="40818"/>
    <cellStyle name="Normal 404 4 2" xfId="40819"/>
    <cellStyle name="Normal 404 4 2 2" xfId="40820"/>
    <cellStyle name="Normal 404 4 2 2 2" xfId="40821"/>
    <cellStyle name="Normal 404 4 2 3" xfId="40822"/>
    <cellStyle name="Normal 404 4 3" xfId="40823"/>
    <cellStyle name="Normal 404 4 3 2" xfId="40824"/>
    <cellStyle name="Normal 404 4 4" xfId="40825"/>
    <cellStyle name="Normal 404 5" xfId="40826"/>
    <cellStyle name="Normal 404 5 2" xfId="40827"/>
    <cellStyle name="Normal 404 5 2 2" xfId="40828"/>
    <cellStyle name="Normal 404 5 2 2 2" xfId="40829"/>
    <cellStyle name="Normal 404 5 2 3" xfId="40830"/>
    <cellStyle name="Normal 404 5 3" xfId="40831"/>
    <cellStyle name="Normal 404 5 3 2" xfId="40832"/>
    <cellStyle name="Normal 404 5 4" xfId="40833"/>
    <cellStyle name="Normal 404 6" xfId="40834"/>
    <cellStyle name="Normal 404 6 2" xfId="40835"/>
    <cellStyle name="Normal 404 6 2 2" xfId="40836"/>
    <cellStyle name="Normal 404 6 3" xfId="40837"/>
    <cellStyle name="Normal 404 7" xfId="40838"/>
    <cellStyle name="Normal 404 7 2" xfId="40839"/>
    <cellStyle name="Normal 404 8" xfId="40840"/>
    <cellStyle name="Normal 404 9" xfId="40841"/>
    <cellStyle name="Normal 405" xfId="40842"/>
    <cellStyle name="Normal 405 2" xfId="40843"/>
    <cellStyle name="Normal 405 2 2" xfId="40844"/>
    <cellStyle name="Normal 405 2 2 2" xfId="40845"/>
    <cellStyle name="Normal 405 2 2 2 2" xfId="40846"/>
    <cellStyle name="Normal 405 2 2 3" xfId="40847"/>
    <cellStyle name="Normal 405 2 3" xfId="40848"/>
    <cellStyle name="Normal 405 2 3 2" xfId="40849"/>
    <cellStyle name="Normal 405 2 4" xfId="40850"/>
    <cellStyle name="Normal 405 3" xfId="40851"/>
    <cellStyle name="Normal 405 3 2" xfId="40852"/>
    <cellStyle name="Normal 405 3 2 2" xfId="40853"/>
    <cellStyle name="Normal 405 3 2 2 2" xfId="40854"/>
    <cellStyle name="Normal 405 3 2 3" xfId="40855"/>
    <cellStyle name="Normal 405 3 3" xfId="40856"/>
    <cellStyle name="Normal 405 3 3 2" xfId="40857"/>
    <cellStyle name="Normal 405 3 4" xfId="40858"/>
    <cellStyle name="Normal 405 4" xfId="40859"/>
    <cellStyle name="Normal 405 4 2" xfId="40860"/>
    <cellStyle name="Normal 405 4 2 2" xfId="40861"/>
    <cellStyle name="Normal 405 4 2 2 2" xfId="40862"/>
    <cellStyle name="Normal 405 4 2 3" xfId="40863"/>
    <cellStyle name="Normal 405 4 3" xfId="40864"/>
    <cellStyle name="Normal 405 4 3 2" xfId="40865"/>
    <cellStyle name="Normal 405 4 4" xfId="40866"/>
    <cellStyle name="Normal 405 5" xfId="40867"/>
    <cellStyle name="Normal 405 5 2" xfId="40868"/>
    <cellStyle name="Normal 405 5 2 2" xfId="40869"/>
    <cellStyle name="Normal 405 5 2 2 2" xfId="40870"/>
    <cellStyle name="Normal 405 5 2 3" xfId="40871"/>
    <cellStyle name="Normal 405 5 3" xfId="40872"/>
    <cellStyle name="Normal 405 5 3 2" xfId="40873"/>
    <cellStyle name="Normal 405 5 4" xfId="40874"/>
    <cellStyle name="Normal 405 6" xfId="40875"/>
    <cellStyle name="Normal 405 6 2" xfId="40876"/>
    <cellStyle name="Normal 405 6 2 2" xfId="40877"/>
    <cellStyle name="Normal 405 6 3" xfId="40878"/>
    <cellStyle name="Normal 405 7" xfId="40879"/>
    <cellStyle name="Normal 405 7 2" xfId="40880"/>
    <cellStyle name="Normal 405 8" xfId="40881"/>
    <cellStyle name="Normal 405 9" xfId="40882"/>
    <cellStyle name="Normal 406" xfId="40883"/>
    <cellStyle name="Normal 406 2" xfId="40884"/>
    <cellStyle name="Normal 406 2 2" xfId="40885"/>
    <cellStyle name="Normal 406 2 2 2" xfId="40886"/>
    <cellStyle name="Normal 406 2 2 2 2" xfId="40887"/>
    <cellStyle name="Normal 406 2 2 3" xfId="40888"/>
    <cellStyle name="Normal 406 2 3" xfId="40889"/>
    <cellStyle name="Normal 406 2 3 2" xfId="40890"/>
    <cellStyle name="Normal 406 2 4" xfId="40891"/>
    <cellStyle name="Normal 406 3" xfId="40892"/>
    <cellStyle name="Normal 406 3 2" xfId="40893"/>
    <cellStyle name="Normal 406 3 2 2" xfId="40894"/>
    <cellStyle name="Normal 406 3 2 2 2" xfId="40895"/>
    <cellStyle name="Normal 406 3 2 3" xfId="40896"/>
    <cellStyle name="Normal 406 3 3" xfId="40897"/>
    <cellStyle name="Normal 406 3 3 2" xfId="40898"/>
    <cellStyle name="Normal 406 3 4" xfId="40899"/>
    <cellStyle name="Normal 406 4" xfId="40900"/>
    <cellStyle name="Normal 406 4 2" xfId="40901"/>
    <cellStyle name="Normal 406 4 2 2" xfId="40902"/>
    <cellStyle name="Normal 406 4 2 2 2" xfId="40903"/>
    <cellStyle name="Normal 406 4 2 3" xfId="40904"/>
    <cellStyle name="Normal 406 4 3" xfId="40905"/>
    <cellStyle name="Normal 406 4 3 2" xfId="40906"/>
    <cellStyle name="Normal 406 4 4" xfId="40907"/>
    <cellStyle name="Normal 406 5" xfId="40908"/>
    <cellStyle name="Normal 406 5 2" xfId="40909"/>
    <cellStyle name="Normal 406 5 2 2" xfId="40910"/>
    <cellStyle name="Normal 406 5 2 2 2" xfId="40911"/>
    <cellStyle name="Normal 406 5 2 3" xfId="40912"/>
    <cellStyle name="Normal 406 5 3" xfId="40913"/>
    <cellStyle name="Normal 406 5 3 2" xfId="40914"/>
    <cellStyle name="Normal 406 5 4" xfId="40915"/>
    <cellStyle name="Normal 406 6" xfId="40916"/>
    <cellStyle name="Normal 406 6 2" xfId="40917"/>
    <cellStyle name="Normal 406 6 2 2" xfId="40918"/>
    <cellStyle name="Normal 406 6 3" xfId="40919"/>
    <cellStyle name="Normal 406 7" xfId="40920"/>
    <cellStyle name="Normal 406 7 2" xfId="40921"/>
    <cellStyle name="Normal 406 8" xfId="40922"/>
    <cellStyle name="Normal 406 9" xfId="40923"/>
    <cellStyle name="Normal 407" xfId="40924"/>
    <cellStyle name="Normal 407 2" xfId="40925"/>
    <cellStyle name="Normal 407 2 2" xfId="40926"/>
    <cellStyle name="Normal 407 2 2 2" xfId="40927"/>
    <cellStyle name="Normal 407 2 2 2 2" xfId="40928"/>
    <cellStyle name="Normal 407 2 2 3" xfId="40929"/>
    <cellStyle name="Normal 407 2 3" xfId="40930"/>
    <cellStyle name="Normal 407 2 3 2" xfId="40931"/>
    <cellStyle name="Normal 407 2 4" xfId="40932"/>
    <cellStyle name="Normal 407 3" xfId="40933"/>
    <cellStyle name="Normal 407 3 2" xfId="40934"/>
    <cellStyle name="Normal 407 3 2 2" xfId="40935"/>
    <cellStyle name="Normal 407 3 2 2 2" xfId="40936"/>
    <cellStyle name="Normal 407 3 2 3" xfId="40937"/>
    <cellStyle name="Normal 407 3 3" xfId="40938"/>
    <cellStyle name="Normal 407 3 3 2" xfId="40939"/>
    <cellStyle name="Normal 407 3 4" xfId="40940"/>
    <cellStyle name="Normal 407 4" xfId="40941"/>
    <cellStyle name="Normal 407 4 2" xfId="40942"/>
    <cellStyle name="Normal 407 4 2 2" xfId="40943"/>
    <cellStyle name="Normal 407 4 2 2 2" xfId="40944"/>
    <cellStyle name="Normal 407 4 2 3" xfId="40945"/>
    <cellStyle name="Normal 407 4 3" xfId="40946"/>
    <cellStyle name="Normal 407 4 3 2" xfId="40947"/>
    <cellStyle name="Normal 407 4 4" xfId="40948"/>
    <cellStyle name="Normal 407 5" xfId="40949"/>
    <cellStyle name="Normal 407 5 2" xfId="40950"/>
    <cellStyle name="Normal 407 5 2 2" xfId="40951"/>
    <cellStyle name="Normal 407 5 2 2 2" xfId="40952"/>
    <cellStyle name="Normal 407 5 2 3" xfId="40953"/>
    <cellStyle name="Normal 407 5 3" xfId="40954"/>
    <cellStyle name="Normal 407 5 3 2" xfId="40955"/>
    <cellStyle name="Normal 407 5 4" xfId="40956"/>
    <cellStyle name="Normal 407 6" xfId="40957"/>
    <cellStyle name="Normal 407 6 2" xfId="40958"/>
    <cellStyle name="Normal 407 6 2 2" xfId="40959"/>
    <cellStyle name="Normal 407 6 3" xfId="40960"/>
    <cellStyle name="Normal 407 7" xfId="40961"/>
    <cellStyle name="Normal 407 7 2" xfId="40962"/>
    <cellStyle name="Normal 407 8" xfId="40963"/>
    <cellStyle name="Normal 407 9" xfId="40964"/>
    <cellStyle name="Normal 408" xfId="40965"/>
    <cellStyle name="Normal 408 2" xfId="40966"/>
    <cellStyle name="Normal 408 2 2" xfId="40967"/>
    <cellStyle name="Normal 408 2 2 2" xfId="40968"/>
    <cellStyle name="Normal 408 2 2 2 2" xfId="40969"/>
    <cellStyle name="Normal 408 2 2 3" xfId="40970"/>
    <cellStyle name="Normal 408 2 3" xfId="40971"/>
    <cellStyle name="Normal 408 2 3 2" xfId="40972"/>
    <cellStyle name="Normal 408 2 4" xfId="40973"/>
    <cellStyle name="Normal 408 3" xfId="40974"/>
    <cellStyle name="Normal 408 3 2" xfId="40975"/>
    <cellStyle name="Normal 408 3 2 2" xfId="40976"/>
    <cellStyle name="Normal 408 3 2 2 2" xfId="40977"/>
    <cellStyle name="Normal 408 3 2 3" xfId="40978"/>
    <cellStyle name="Normal 408 3 3" xfId="40979"/>
    <cellStyle name="Normal 408 3 3 2" xfId="40980"/>
    <cellStyle name="Normal 408 3 4" xfId="40981"/>
    <cellStyle name="Normal 408 4" xfId="40982"/>
    <cellStyle name="Normal 408 4 2" xfId="40983"/>
    <cellStyle name="Normal 408 4 2 2" xfId="40984"/>
    <cellStyle name="Normal 408 4 2 2 2" xfId="40985"/>
    <cellStyle name="Normal 408 4 2 3" xfId="40986"/>
    <cellStyle name="Normal 408 4 3" xfId="40987"/>
    <cellStyle name="Normal 408 4 3 2" xfId="40988"/>
    <cellStyle name="Normal 408 4 4" xfId="40989"/>
    <cellStyle name="Normal 408 5" xfId="40990"/>
    <cellStyle name="Normal 408 5 2" xfId="40991"/>
    <cellStyle name="Normal 408 5 2 2" xfId="40992"/>
    <cellStyle name="Normal 408 5 2 2 2" xfId="40993"/>
    <cellStyle name="Normal 408 5 2 3" xfId="40994"/>
    <cellStyle name="Normal 408 5 3" xfId="40995"/>
    <cellStyle name="Normal 408 5 3 2" xfId="40996"/>
    <cellStyle name="Normal 408 5 4" xfId="40997"/>
    <cellStyle name="Normal 408 6" xfId="40998"/>
    <cellStyle name="Normal 408 6 2" xfId="40999"/>
    <cellStyle name="Normal 408 6 2 2" xfId="41000"/>
    <cellStyle name="Normal 408 6 3" xfId="41001"/>
    <cellStyle name="Normal 408 7" xfId="41002"/>
    <cellStyle name="Normal 408 7 2" xfId="41003"/>
    <cellStyle name="Normal 408 8" xfId="41004"/>
    <cellStyle name="Normal 408 9" xfId="41005"/>
    <cellStyle name="Normal 409" xfId="41006"/>
    <cellStyle name="Normal 409 2" xfId="41007"/>
    <cellStyle name="Normal 409 2 2" xfId="41008"/>
    <cellStyle name="Normal 409 2 2 2" xfId="41009"/>
    <cellStyle name="Normal 409 2 2 2 2" xfId="41010"/>
    <cellStyle name="Normal 409 2 2 3" xfId="41011"/>
    <cellStyle name="Normal 409 2 3" xfId="41012"/>
    <cellStyle name="Normal 409 2 3 2" xfId="41013"/>
    <cellStyle name="Normal 409 2 4" xfId="41014"/>
    <cellStyle name="Normal 409 3" xfId="41015"/>
    <cellStyle name="Normal 409 3 2" xfId="41016"/>
    <cellStyle name="Normal 409 3 2 2" xfId="41017"/>
    <cellStyle name="Normal 409 3 2 2 2" xfId="41018"/>
    <cellStyle name="Normal 409 3 2 3" xfId="41019"/>
    <cellStyle name="Normal 409 3 3" xfId="41020"/>
    <cellStyle name="Normal 409 3 3 2" xfId="41021"/>
    <cellStyle name="Normal 409 3 4" xfId="41022"/>
    <cellStyle name="Normal 409 4" xfId="41023"/>
    <cellStyle name="Normal 409 4 2" xfId="41024"/>
    <cellStyle name="Normal 409 4 2 2" xfId="41025"/>
    <cellStyle name="Normal 409 4 2 2 2" xfId="41026"/>
    <cellStyle name="Normal 409 4 2 3" xfId="41027"/>
    <cellStyle name="Normal 409 4 3" xfId="41028"/>
    <cellStyle name="Normal 409 4 3 2" xfId="41029"/>
    <cellStyle name="Normal 409 4 4" xfId="41030"/>
    <cellStyle name="Normal 409 5" xfId="41031"/>
    <cellStyle name="Normal 409 5 2" xfId="41032"/>
    <cellStyle name="Normal 409 5 2 2" xfId="41033"/>
    <cellStyle name="Normal 409 5 2 2 2" xfId="41034"/>
    <cellStyle name="Normal 409 5 2 3" xfId="41035"/>
    <cellStyle name="Normal 409 5 3" xfId="41036"/>
    <cellStyle name="Normal 409 5 3 2" xfId="41037"/>
    <cellStyle name="Normal 409 5 4" xfId="41038"/>
    <cellStyle name="Normal 409 6" xfId="41039"/>
    <cellStyle name="Normal 409 6 2" xfId="41040"/>
    <cellStyle name="Normal 409 6 2 2" xfId="41041"/>
    <cellStyle name="Normal 409 6 3" xfId="41042"/>
    <cellStyle name="Normal 409 7" xfId="41043"/>
    <cellStyle name="Normal 409 7 2" xfId="41044"/>
    <cellStyle name="Normal 409 8" xfId="41045"/>
    <cellStyle name="Normal 409 9" xfId="41046"/>
    <cellStyle name="Normal 41" xfId="41047"/>
    <cellStyle name="Normal 41 2" xfId="41048"/>
    <cellStyle name="Normal 41 2 2" xfId="41049"/>
    <cellStyle name="Normal 41 2 2 2" xfId="41050"/>
    <cellStyle name="Normal 41 3" xfId="41051"/>
    <cellStyle name="Normal 41 4" xfId="41052"/>
    <cellStyle name="Normal 41 4 2" xfId="41053"/>
    <cellStyle name="Normal 41 5" xfId="41054"/>
    <cellStyle name="Normal 410" xfId="41055"/>
    <cellStyle name="Normal 410 2" xfId="41056"/>
    <cellStyle name="Normal 410 2 2" xfId="41057"/>
    <cellStyle name="Normal 410 2 2 2" xfId="41058"/>
    <cellStyle name="Normal 410 2 2 2 2" xfId="41059"/>
    <cellStyle name="Normal 410 2 2 3" xfId="41060"/>
    <cellStyle name="Normal 410 2 3" xfId="41061"/>
    <cellStyle name="Normal 410 2 3 2" xfId="41062"/>
    <cellStyle name="Normal 410 2 4" xfId="41063"/>
    <cellStyle name="Normal 410 3" xfId="41064"/>
    <cellStyle name="Normal 410 3 2" xfId="41065"/>
    <cellStyle name="Normal 410 3 2 2" xfId="41066"/>
    <cellStyle name="Normal 410 3 2 2 2" xfId="41067"/>
    <cellStyle name="Normal 410 3 2 3" xfId="41068"/>
    <cellStyle name="Normal 410 3 3" xfId="41069"/>
    <cellStyle name="Normal 410 3 3 2" xfId="41070"/>
    <cellStyle name="Normal 410 3 4" xfId="41071"/>
    <cellStyle name="Normal 410 4" xfId="41072"/>
    <cellStyle name="Normal 410 4 2" xfId="41073"/>
    <cellStyle name="Normal 410 4 2 2" xfId="41074"/>
    <cellStyle name="Normal 410 4 2 2 2" xfId="41075"/>
    <cellStyle name="Normal 410 4 2 3" xfId="41076"/>
    <cellStyle name="Normal 410 4 3" xfId="41077"/>
    <cellStyle name="Normal 410 4 3 2" xfId="41078"/>
    <cellStyle name="Normal 410 4 4" xfId="41079"/>
    <cellStyle name="Normal 410 5" xfId="41080"/>
    <cellStyle name="Normal 410 5 2" xfId="41081"/>
    <cellStyle name="Normal 410 5 2 2" xfId="41082"/>
    <cellStyle name="Normal 410 5 2 2 2" xfId="41083"/>
    <cellStyle name="Normal 410 5 2 3" xfId="41084"/>
    <cellStyle name="Normal 410 5 3" xfId="41085"/>
    <cellStyle name="Normal 410 5 3 2" xfId="41086"/>
    <cellStyle name="Normal 410 5 4" xfId="41087"/>
    <cellStyle name="Normal 410 6" xfId="41088"/>
    <cellStyle name="Normal 410 6 2" xfId="41089"/>
    <cellStyle name="Normal 410 6 2 2" xfId="41090"/>
    <cellStyle name="Normal 410 6 3" xfId="41091"/>
    <cellStyle name="Normal 410 7" xfId="41092"/>
    <cellStyle name="Normal 410 7 2" xfId="41093"/>
    <cellStyle name="Normal 410 8" xfId="41094"/>
    <cellStyle name="Normal 410 9" xfId="41095"/>
    <cellStyle name="Normal 411" xfId="41096"/>
    <cellStyle name="Normal 411 2" xfId="41097"/>
    <cellStyle name="Normal 411 2 2" xfId="41098"/>
    <cellStyle name="Normal 411 2 2 2" xfId="41099"/>
    <cellStyle name="Normal 411 2 2 2 2" xfId="41100"/>
    <cellStyle name="Normal 411 2 2 3" xfId="41101"/>
    <cellStyle name="Normal 411 2 3" xfId="41102"/>
    <cellStyle name="Normal 411 2 3 2" xfId="41103"/>
    <cellStyle name="Normal 411 2 4" xfId="41104"/>
    <cellStyle name="Normal 411 3" xfId="41105"/>
    <cellStyle name="Normal 411 3 2" xfId="41106"/>
    <cellStyle name="Normal 411 3 2 2" xfId="41107"/>
    <cellStyle name="Normal 411 3 2 2 2" xfId="41108"/>
    <cellStyle name="Normal 411 3 2 3" xfId="41109"/>
    <cellStyle name="Normal 411 3 3" xfId="41110"/>
    <cellStyle name="Normal 411 3 3 2" xfId="41111"/>
    <cellStyle name="Normal 411 3 4" xfId="41112"/>
    <cellStyle name="Normal 411 4" xfId="41113"/>
    <cellStyle name="Normal 411 4 2" xfId="41114"/>
    <cellStyle name="Normal 411 4 2 2" xfId="41115"/>
    <cellStyle name="Normal 411 4 2 2 2" xfId="41116"/>
    <cellStyle name="Normal 411 4 2 3" xfId="41117"/>
    <cellStyle name="Normal 411 4 3" xfId="41118"/>
    <cellStyle name="Normal 411 4 3 2" xfId="41119"/>
    <cellStyle name="Normal 411 4 4" xfId="41120"/>
    <cellStyle name="Normal 411 5" xfId="41121"/>
    <cellStyle name="Normal 411 5 2" xfId="41122"/>
    <cellStyle name="Normal 411 5 2 2" xfId="41123"/>
    <cellStyle name="Normal 411 5 2 2 2" xfId="41124"/>
    <cellStyle name="Normal 411 5 2 3" xfId="41125"/>
    <cellStyle name="Normal 411 5 3" xfId="41126"/>
    <cellStyle name="Normal 411 5 3 2" xfId="41127"/>
    <cellStyle name="Normal 411 5 4" xfId="41128"/>
    <cellStyle name="Normal 411 6" xfId="41129"/>
    <cellStyle name="Normal 411 6 2" xfId="41130"/>
    <cellStyle name="Normal 411 6 2 2" xfId="41131"/>
    <cellStyle name="Normal 411 6 3" xfId="41132"/>
    <cellStyle name="Normal 411 7" xfId="41133"/>
    <cellStyle name="Normal 411 7 2" xfId="41134"/>
    <cellStyle name="Normal 411 8" xfId="41135"/>
    <cellStyle name="Normal 411 9" xfId="41136"/>
    <cellStyle name="Normal 412" xfId="41137"/>
    <cellStyle name="Normal 412 2" xfId="41138"/>
    <cellStyle name="Normal 412 2 2" xfId="41139"/>
    <cellStyle name="Normal 412 2 2 2" xfId="41140"/>
    <cellStyle name="Normal 412 2 2 2 2" xfId="41141"/>
    <cellStyle name="Normal 412 2 2 3" xfId="41142"/>
    <cellStyle name="Normal 412 2 3" xfId="41143"/>
    <cellStyle name="Normal 412 2 3 2" xfId="41144"/>
    <cellStyle name="Normal 412 2 4" xfId="41145"/>
    <cellStyle name="Normal 412 3" xfId="41146"/>
    <cellStyle name="Normal 412 3 2" xfId="41147"/>
    <cellStyle name="Normal 412 3 2 2" xfId="41148"/>
    <cellStyle name="Normal 412 3 2 2 2" xfId="41149"/>
    <cellStyle name="Normal 412 3 2 3" xfId="41150"/>
    <cellStyle name="Normal 412 3 3" xfId="41151"/>
    <cellStyle name="Normal 412 3 3 2" xfId="41152"/>
    <cellStyle name="Normal 412 3 4" xfId="41153"/>
    <cellStyle name="Normal 412 4" xfId="41154"/>
    <cellStyle name="Normal 412 4 2" xfId="41155"/>
    <cellStyle name="Normal 412 4 2 2" xfId="41156"/>
    <cellStyle name="Normal 412 4 2 2 2" xfId="41157"/>
    <cellStyle name="Normal 412 4 2 3" xfId="41158"/>
    <cellStyle name="Normal 412 4 3" xfId="41159"/>
    <cellStyle name="Normal 412 4 3 2" xfId="41160"/>
    <cellStyle name="Normal 412 4 4" xfId="41161"/>
    <cellStyle name="Normal 412 5" xfId="41162"/>
    <cellStyle name="Normal 412 5 2" xfId="41163"/>
    <cellStyle name="Normal 412 5 2 2" xfId="41164"/>
    <cellStyle name="Normal 412 5 2 2 2" xfId="41165"/>
    <cellStyle name="Normal 412 5 2 3" xfId="41166"/>
    <cellStyle name="Normal 412 5 3" xfId="41167"/>
    <cellStyle name="Normal 412 5 3 2" xfId="41168"/>
    <cellStyle name="Normal 412 5 4" xfId="41169"/>
    <cellStyle name="Normal 412 6" xfId="41170"/>
    <cellStyle name="Normal 412 6 2" xfId="41171"/>
    <cellStyle name="Normal 412 6 2 2" xfId="41172"/>
    <cellStyle name="Normal 412 6 3" xfId="41173"/>
    <cellStyle name="Normal 412 7" xfId="41174"/>
    <cellStyle name="Normal 412 7 2" xfId="41175"/>
    <cellStyle name="Normal 412 8" xfId="41176"/>
    <cellStyle name="Normal 412 9" xfId="41177"/>
    <cellStyle name="Normal 413" xfId="41178"/>
    <cellStyle name="Normal 413 2" xfId="41179"/>
    <cellStyle name="Normal 413 2 2" xfId="41180"/>
    <cellStyle name="Normal 413 2 2 2" xfId="41181"/>
    <cellStyle name="Normal 413 2 2 2 2" xfId="41182"/>
    <cellStyle name="Normal 413 2 2 3" xfId="41183"/>
    <cellStyle name="Normal 413 2 3" xfId="41184"/>
    <cellStyle name="Normal 413 2 3 2" xfId="41185"/>
    <cellStyle name="Normal 413 2 4" xfId="41186"/>
    <cellStyle name="Normal 413 3" xfId="41187"/>
    <cellStyle name="Normal 413 3 2" xfId="41188"/>
    <cellStyle name="Normal 413 3 2 2" xfId="41189"/>
    <cellStyle name="Normal 413 3 2 2 2" xfId="41190"/>
    <cellStyle name="Normal 413 3 2 3" xfId="41191"/>
    <cellStyle name="Normal 413 3 3" xfId="41192"/>
    <cellStyle name="Normal 413 3 3 2" xfId="41193"/>
    <cellStyle name="Normal 413 3 4" xfId="41194"/>
    <cellStyle name="Normal 413 4" xfId="41195"/>
    <cellStyle name="Normal 413 4 2" xfId="41196"/>
    <cellStyle name="Normal 413 4 2 2" xfId="41197"/>
    <cellStyle name="Normal 413 4 2 2 2" xfId="41198"/>
    <cellStyle name="Normal 413 4 2 3" xfId="41199"/>
    <cellStyle name="Normal 413 4 3" xfId="41200"/>
    <cellStyle name="Normal 413 4 3 2" xfId="41201"/>
    <cellStyle name="Normal 413 4 4" xfId="41202"/>
    <cellStyle name="Normal 413 5" xfId="41203"/>
    <cellStyle name="Normal 413 5 2" xfId="41204"/>
    <cellStyle name="Normal 413 5 2 2" xfId="41205"/>
    <cellStyle name="Normal 413 5 2 2 2" xfId="41206"/>
    <cellStyle name="Normal 413 5 2 3" xfId="41207"/>
    <cellStyle name="Normal 413 5 3" xfId="41208"/>
    <cellStyle name="Normal 413 5 3 2" xfId="41209"/>
    <cellStyle name="Normal 413 5 4" xfId="41210"/>
    <cellStyle name="Normal 413 6" xfId="41211"/>
    <cellStyle name="Normal 413 6 2" xfId="41212"/>
    <cellStyle name="Normal 413 6 2 2" xfId="41213"/>
    <cellStyle name="Normal 413 6 3" xfId="41214"/>
    <cellStyle name="Normal 413 7" xfId="41215"/>
    <cellStyle name="Normal 413 7 2" xfId="41216"/>
    <cellStyle name="Normal 413 8" xfId="41217"/>
    <cellStyle name="Normal 413 9" xfId="41218"/>
    <cellStyle name="Normal 414" xfId="41219"/>
    <cellStyle name="Normal 414 2" xfId="41220"/>
    <cellStyle name="Normal 414 2 2" xfId="41221"/>
    <cellStyle name="Normal 414 2 2 2" xfId="41222"/>
    <cellStyle name="Normal 414 2 2 2 2" xfId="41223"/>
    <cellStyle name="Normal 414 2 2 3" xfId="41224"/>
    <cellStyle name="Normal 414 2 3" xfId="41225"/>
    <cellStyle name="Normal 414 2 3 2" xfId="41226"/>
    <cellStyle name="Normal 414 2 4" xfId="41227"/>
    <cellStyle name="Normal 414 3" xfId="41228"/>
    <cellStyle name="Normal 414 3 2" xfId="41229"/>
    <cellStyle name="Normal 414 3 2 2" xfId="41230"/>
    <cellStyle name="Normal 414 3 2 2 2" xfId="41231"/>
    <cellStyle name="Normal 414 3 2 3" xfId="41232"/>
    <cellStyle name="Normal 414 3 3" xfId="41233"/>
    <cellStyle name="Normal 414 3 3 2" xfId="41234"/>
    <cellStyle name="Normal 414 3 4" xfId="41235"/>
    <cellStyle name="Normal 414 4" xfId="41236"/>
    <cellStyle name="Normal 414 4 2" xfId="41237"/>
    <cellStyle name="Normal 414 4 2 2" xfId="41238"/>
    <cellStyle name="Normal 414 4 2 2 2" xfId="41239"/>
    <cellStyle name="Normal 414 4 2 3" xfId="41240"/>
    <cellStyle name="Normal 414 4 3" xfId="41241"/>
    <cellStyle name="Normal 414 4 3 2" xfId="41242"/>
    <cellStyle name="Normal 414 4 4" xfId="41243"/>
    <cellStyle name="Normal 414 5" xfId="41244"/>
    <cellStyle name="Normal 414 5 2" xfId="41245"/>
    <cellStyle name="Normal 414 5 2 2" xfId="41246"/>
    <cellStyle name="Normal 414 5 2 2 2" xfId="41247"/>
    <cellStyle name="Normal 414 5 2 3" xfId="41248"/>
    <cellStyle name="Normal 414 5 3" xfId="41249"/>
    <cellStyle name="Normal 414 5 3 2" xfId="41250"/>
    <cellStyle name="Normal 414 5 4" xfId="41251"/>
    <cellStyle name="Normal 414 6" xfId="41252"/>
    <cellStyle name="Normal 414 6 2" xfId="41253"/>
    <cellStyle name="Normal 414 6 2 2" xfId="41254"/>
    <cellStyle name="Normal 414 6 3" xfId="41255"/>
    <cellStyle name="Normal 414 7" xfId="41256"/>
    <cellStyle name="Normal 414 7 2" xfId="41257"/>
    <cellStyle name="Normal 414 8" xfId="41258"/>
    <cellStyle name="Normal 414 9" xfId="41259"/>
    <cellStyle name="Normal 415" xfId="41260"/>
    <cellStyle name="Normal 415 2" xfId="41261"/>
    <cellStyle name="Normal 415 2 2" xfId="41262"/>
    <cellStyle name="Normal 415 2 2 2" xfId="41263"/>
    <cellStyle name="Normal 415 2 2 2 2" xfId="41264"/>
    <cellStyle name="Normal 415 2 2 3" xfId="41265"/>
    <cellStyle name="Normal 415 2 3" xfId="41266"/>
    <cellStyle name="Normal 415 2 3 2" xfId="41267"/>
    <cellStyle name="Normal 415 2 4" xfId="41268"/>
    <cellStyle name="Normal 415 3" xfId="41269"/>
    <cellStyle name="Normal 415 3 2" xfId="41270"/>
    <cellStyle name="Normal 415 3 2 2" xfId="41271"/>
    <cellStyle name="Normal 415 3 2 2 2" xfId="41272"/>
    <cellStyle name="Normal 415 3 2 3" xfId="41273"/>
    <cellStyle name="Normal 415 3 3" xfId="41274"/>
    <cellStyle name="Normal 415 3 3 2" xfId="41275"/>
    <cellStyle name="Normal 415 3 4" xfId="41276"/>
    <cellStyle name="Normal 415 4" xfId="41277"/>
    <cellStyle name="Normal 415 4 2" xfId="41278"/>
    <cellStyle name="Normal 415 4 2 2" xfId="41279"/>
    <cellStyle name="Normal 415 4 2 2 2" xfId="41280"/>
    <cellStyle name="Normal 415 4 2 3" xfId="41281"/>
    <cellStyle name="Normal 415 4 3" xfId="41282"/>
    <cellStyle name="Normal 415 4 3 2" xfId="41283"/>
    <cellStyle name="Normal 415 4 4" xfId="41284"/>
    <cellStyle name="Normal 415 5" xfId="41285"/>
    <cellStyle name="Normal 415 5 2" xfId="41286"/>
    <cellStyle name="Normal 415 5 2 2" xfId="41287"/>
    <cellStyle name="Normal 415 5 2 2 2" xfId="41288"/>
    <cellStyle name="Normal 415 5 2 3" xfId="41289"/>
    <cellStyle name="Normal 415 5 3" xfId="41290"/>
    <cellStyle name="Normal 415 5 3 2" xfId="41291"/>
    <cellStyle name="Normal 415 5 4" xfId="41292"/>
    <cellStyle name="Normal 415 6" xfId="41293"/>
    <cellStyle name="Normal 415 6 2" xfId="41294"/>
    <cellStyle name="Normal 415 6 2 2" xfId="41295"/>
    <cellStyle name="Normal 415 6 3" xfId="41296"/>
    <cellStyle name="Normal 415 7" xfId="41297"/>
    <cellStyle name="Normal 415 7 2" xfId="41298"/>
    <cellStyle name="Normal 415 8" xfId="41299"/>
    <cellStyle name="Normal 415 9" xfId="41300"/>
    <cellStyle name="Normal 416" xfId="41301"/>
    <cellStyle name="Normal 416 2" xfId="41302"/>
    <cellStyle name="Normal 416 3" xfId="41303"/>
    <cellStyle name="Normal 417" xfId="41304"/>
    <cellStyle name="Normal 417 2" xfId="41305"/>
    <cellStyle name="Normal 417 3" xfId="41306"/>
    <cellStyle name="Normal 418" xfId="41307"/>
    <cellStyle name="Normal 418 2" xfId="41308"/>
    <cellStyle name="Normal 418 2 2" xfId="41309"/>
    <cellStyle name="Normal 418 2 2 2" xfId="41310"/>
    <cellStyle name="Normal 418 2 2 2 2" xfId="41311"/>
    <cellStyle name="Normal 418 2 2 3" xfId="41312"/>
    <cellStyle name="Normal 418 2 3" xfId="41313"/>
    <cellStyle name="Normal 418 2 3 2" xfId="41314"/>
    <cellStyle name="Normal 418 2 4" xfId="41315"/>
    <cellStyle name="Normal 418 3" xfId="41316"/>
    <cellStyle name="Normal 418 3 2" xfId="41317"/>
    <cellStyle name="Normal 418 3 2 2" xfId="41318"/>
    <cellStyle name="Normal 418 3 2 2 2" xfId="41319"/>
    <cellStyle name="Normal 418 3 2 3" xfId="41320"/>
    <cellStyle name="Normal 418 3 3" xfId="41321"/>
    <cellStyle name="Normal 418 3 3 2" xfId="41322"/>
    <cellStyle name="Normal 418 3 4" xfId="41323"/>
    <cellStyle name="Normal 418 4" xfId="41324"/>
    <cellStyle name="Normal 418 4 2" xfId="41325"/>
    <cellStyle name="Normal 418 4 2 2" xfId="41326"/>
    <cellStyle name="Normal 418 4 2 2 2" xfId="41327"/>
    <cellStyle name="Normal 418 4 2 3" xfId="41328"/>
    <cellStyle name="Normal 418 4 3" xfId="41329"/>
    <cellStyle name="Normal 418 4 3 2" xfId="41330"/>
    <cellStyle name="Normal 418 4 4" xfId="41331"/>
    <cellStyle name="Normal 418 5" xfId="41332"/>
    <cellStyle name="Normal 418 5 2" xfId="41333"/>
    <cellStyle name="Normal 418 5 2 2" xfId="41334"/>
    <cellStyle name="Normal 418 5 2 2 2" xfId="41335"/>
    <cellStyle name="Normal 418 5 2 3" xfId="41336"/>
    <cellStyle name="Normal 418 5 3" xfId="41337"/>
    <cellStyle name="Normal 418 5 3 2" xfId="41338"/>
    <cellStyle name="Normal 418 5 4" xfId="41339"/>
    <cellStyle name="Normal 418 6" xfId="41340"/>
    <cellStyle name="Normal 418 6 2" xfId="41341"/>
    <cellStyle name="Normal 418 6 2 2" xfId="41342"/>
    <cellStyle name="Normal 418 6 3" xfId="41343"/>
    <cellStyle name="Normal 418 7" xfId="41344"/>
    <cellStyle name="Normal 418 7 2" xfId="41345"/>
    <cellStyle name="Normal 418 8" xfId="41346"/>
    <cellStyle name="Normal 418 9" xfId="41347"/>
    <cellStyle name="Normal 419" xfId="41348"/>
    <cellStyle name="Normal 419 2" xfId="41349"/>
    <cellStyle name="Normal 419 2 2" xfId="41350"/>
    <cellStyle name="Normal 419 2 2 2" xfId="41351"/>
    <cellStyle name="Normal 419 2 2 2 2" xfId="41352"/>
    <cellStyle name="Normal 419 2 2 3" xfId="41353"/>
    <cellStyle name="Normal 419 2 3" xfId="41354"/>
    <cellStyle name="Normal 419 2 3 2" xfId="41355"/>
    <cellStyle name="Normal 419 2 4" xfId="41356"/>
    <cellStyle name="Normal 419 3" xfId="41357"/>
    <cellStyle name="Normal 419 3 2" xfId="41358"/>
    <cellStyle name="Normal 419 3 2 2" xfId="41359"/>
    <cellStyle name="Normal 419 3 2 2 2" xfId="41360"/>
    <cellStyle name="Normal 419 3 2 3" xfId="41361"/>
    <cellStyle name="Normal 419 3 3" xfId="41362"/>
    <cellStyle name="Normal 419 3 3 2" xfId="41363"/>
    <cellStyle name="Normal 419 3 4" xfId="41364"/>
    <cellStyle name="Normal 419 4" xfId="41365"/>
    <cellStyle name="Normal 419 4 2" xfId="41366"/>
    <cellStyle name="Normal 419 4 2 2" xfId="41367"/>
    <cellStyle name="Normal 419 4 2 2 2" xfId="41368"/>
    <cellStyle name="Normal 419 4 2 3" xfId="41369"/>
    <cellStyle name="Normal 419 4 3" xfId="41370"/>
    <cellStyle name="Normal 419 4 3 2" xfId="41371"/>
    <cellStyle name="Normal 419 4 4" xfId="41372"/>
    <cellStyle name="Normal 419 5" xfId="41373"/>
    <cellStyle name="Normal 419 5 2" xfId="41374"/>
    <cellStyle name="Normal 419 5 2 2" xfId="41375"/>
    <cellStyle name="Normal 419 5 2 2 2" xfId="41376"/>
    <cellStyle name="Normal 419 5 2 3" xfId="41377"/>
    <cellStyle name="Normal 419 5 3" xfId="41378"/>
    <cellStyle name="Normal 419 5 3 2" xfId="41379"/>
    <cellStyle name="Normal 419 5 4" xfId="41380"/>
    <cellStyle name="Normal 419 6" xfId="41381"/>
    <cellStyle name="Normal 419 6 2" xfId="41382"/>
    <cellStyle name="Normal 419 6 2 2" xfId="41383"/>
    <cellStyle name="Normal 419 6 3" xfId="41384"/>
    <cellStyle name="Normal 419 7" xfId="41385"/>
    <cellStyle name="Normal 419 7 2" xfId="41386"/>
    <cellStyle name="Normal 419 8" xfId="41387"/>
    <cellStyle name="Normal 419 9" xfId="41388"/>
    <cellStyle name="Normal 42" xfId="41389"/>
    <cellStyle name="Normal 42 2" xfId="41390"/>
    <cellStyle name="Normal 42 2 2" xfId="41391"/>
    <cellStyle name="Normal 42 2 2 2" xfId="41392"/>
    <cellStyle name="Normal 42 3" xfId="41393"/>
    <cellStyle name="Normal 42 4" xfId="41394"/>
    <cellStyle name="Normal 42 4 2" xfId="41395"/>
    <cellStyle name="Normal 42 5" xfId="41396"/>
    <cellStyle name="Normal 420" xfId="41397"/>
    <cellStyle name="Normal 420 2" xfId="41398"/>
    <cellStyle name="Normal 420 2 2" xfId="41399"/>
    <cellStyle name="Normal 420 2 2 2" xfId="41400"/>
    <cellStyle name="Normal 420 2 2 2 2" xfId="41401"/>
    <cellStyle name="Normal 420 2 2 3" xfId="41402"/>
    <cellStyle name="Normal 420 2 3" xfId="41403"/>
    <cellStyle name="Normal 420 2 3 2" xfId="41404"/>
    <cellStyle name="Normal 420 2 4" xfId="41405"/>
    <cellStyle name="Normal 420 3" xfId="41406"/>
    <cellStyle name="Normal 420 3 2" xfId="41407"/>
    <cellStyle name="Normal 420 3 2 2" xfId="41408"/>
    <cellStyle name="Normal 420 3 2 2 2" xfId="41409"/>
    <cellStyle name="Normal 420 3 2 3" xfId="41410"/>
    <cellStyle name="Normal 420 3 3" xfId="41411"/>
    <cellStyle name="Normal 420 3 3 2" xfId="41412"/>
    <cellStyle name="Normal 420 3 4" xfId="41413"/>
    <cellStyle name="Normal 420 4" xfId="41414"/>
    <cellStyle name="Normal 420 4 2" xfId="41415"/>
    <cellStyle name="Normal 420 4 2 2" xfId="41416"/>
    <cellStyle name="Normal 420 4 2 2 2" xfId="41417"/>
    <cellStyle name="Normal 420 4 2 3" xfId="41418"/>
    <cellStyle name="Normal 420 4 3" xfId="41419"/>
    <cellStyle name="Normal 420 4 3 2" xfId="41420"/>
    <cellStyle name="Normal 420 4 4" xfId="41421"/>
    <cellStyle name="Normal 420 5" xfId="41422"/>
    <cellStyle name="Normal 420 5 2" xfId="41423"/>
    <cellStyle name="Normal 420 5 2 2" xfId="41424"/>
    <cellStyle name="Normal 420 5 2 2 2" xfId="41425"/>
    <cellStyle name="Normal 420 5 2 3" xfId="41426"/>
    <cellStyle name="Normal 420 5 3" xfId="41427"/>
    <cellStyle name="Normal 420 5 3 2" xfId="41428"/>
    <cellStyle name="Normal 420 5 4" xfId="41429"/>
    <cellStyle name="Normal 420 6" xfId="41430"/>
    <cellStyle name="Normal 420 6 2" xfId="41431"/>
    <cellStyle name="Normal 420 6 2 2" xfId="41432"/>
    <cellStyle name="Normal 420 6 3" xfId="41433"/>
    <cellStyle name="Normal 420 7" xfId="41434"/>
    <cellStyle name="Normal 420 7 2" xfId="41435"/>
    <cellStyle name="Normal 420 8" xfId="41436"/>
    <cellStyle name="Normal 420 9" xfId="41437"/>
    <cellStyle name="Normal 421" xfId="41438"/>
    <cellStyle name="Normal 421 2" xfId="41439"/>
    <cellStyle name="Normal 421 2 2" xfId="41440"/>
    <cellStyle name="Normal 421 2 2 2" xfId="41441"/>
    <cellStyle name="Normal 421 2 2 2 2" xfId="41442"/>
    <cellStyle name="Normal 421 2 2 3" xfId="41443"/>
    <cellStyle name="Normal 421 2 3" xfId="41444"/>
    <cellStyle name="Normal 421 2 3 2" xfId="41445"/>
    <cellStyle name="Normal 421 2 4" xfId="41446"/>
    <cellStyle name="Normal 421 3" xfId="41447"/>
    <cellStyle name="Normal 421 3 2" xfId="41448"/>
    <cellStyle name="Normal 421 3 2 2" xfId="41449"/>
    <cellStyle name="Normal 421 3 2 2 2" xfId="41450"/>
    <cellStyle name="Normal 421 3 2 3" xfId="41451"/>
    <cellStyle name="Normal 421 3 3" xfId="41452"/>
    <cellStyle name="Normal 421 3 3 2" xfId="41453"/>
    <cellStyle name="Normal 421 3 4" xfId="41454"/>
    <cellStyle name="Normal 421 4" xfId="41455"/>
    <cellStyle name="Normal 421 4 2" xfId="41456"/>
    <cellStyle name="Normal 421 4 2 2" xfId="41457"/>
    <cellStyle name="Normal 421 4 2 2 2" xfId="41458"/>
    <cellStyle name="Normal 421 4 2 3" xfId="41459"/>
    <cellStyle name="Normal 421 4 3" xfId="41460"/>
    <cellStyle name="Normal 421 4 3 2" xfId="41461"/>
    <cellStyle name="Normal 421 4 4" xfId="41462"/>
    <cellStyle name="Normal 421 5" xfId="41463"/>
    <cellStyle name="Normal 421 5 2" xfId="41464"/>
    <cellStyle name="Normal 421 5 2 2" xfId="41465"/>
    <cellStyle name="Normal 421 5 2 2 2" xfId="41466"/>
    <cellStyle name="Normal 421 5 2 3" xfId="41467"/>
    <cellStyle name="Normal 421 5 3" xfId="41468"/>
    <cellStyle name="Normal 421 5 3 2" xfId="41469"/>
    <cellStyle name="Normal 421 5 4" xfId="41470"/>
    <cellStyle name="Normal 421 6" xfId="41471"/>
    <cellStyle name="Normal 421 6 2" xfId="41472"/>
    <cellStyle name="Normal 421 6 2 2" xfId="41473"/>
    <cellStyle name="Normal 421 6 3" xfId="41474"/>
    <cellStyle name="Normal 421 7" xfId="41475"/>
    <cellStyle name="Normal 421 7 2" xfId="41476"/>
    <cellStyle name="Normal 421 8" xfId="41477"/>
    <cellStyle name="Normal 421 9" xfId="41478"/>
    <cellStyle name="Normal 422" xfId="41479"/>
    <cellStyle name="Normal 422 2" xfId="41480"/>
    <cellStyle name="Normal 422 2 2" xfId="41481"/>
    <cellStyle name="Normal 422 2 2 2" xfId="41482"/>
    <cellStyle name="Normal 422 2 2 2 2" xfId="41483"/>
    <cellStyle name="Normal 422 2 2 3" xfId="41484"/>
    <cellStyle name="Normal 422 2 3" xfId="41485"/>
    <cellStyle name="Normal 422 2 3 2" xfId="41486"/>
    <cellStyle name="Normal 422 2 4" xfId="41487"/>
    <cellStyle name="Normal 422 3" xfId="41488"/>
    <cellStyle name="Normal 422 3 2" xfId="41489"/>
    <cellStyle name="Normal 422 3 2 2" xfId="41490"/>
    <cellStyle name="Normal 422 3 2 2 2" xfId="41491"/>
    <cellStyle name="Normal 422 3 2 3" xfId="41492"/>
    <cellStyle name="Normal 422 3 3" xfId="41493"/>
    <cellStyle name="Normal 422 3 3 2" xfId="41494"/>
    <cellStyle name="Normal 422 3 4" xfId="41495"/>
    <cellStyle name="Normal 422 4" xfId="41496"/>
    <cellStyle name="Normal 422 4 2" xfId="41497"/>
    <cellStyle name="Normal 422 4 2 2" xfId="41498"/>
    <cellStyle name="Normal 422 4 2 2 2" xfId="41499"/>
    <cellStyle name="Normal 422 4 2 3" xfId="41500"/>
    <cellStyle name="Normal 422 4 3" xfId="41501"/>
    <cellStyle name="Normal 422 4 3 2" xfId="41502"/>
    <cellStyle name="Normal 422 4 4" xfId="41503"/>
    <cellStyle name="Normal 422 5" xfId="41504"/>
    <cellStyle name="Normal 422 5 2" xfId="41505"/>
    <cellStyle name="Normal 422 5 2 2" xfId="41506"/>
    <cellStyle name="Normal 422 5 2 2 2" xfId="41507"/>
    <cellStyle name="Normal 422 5 2 3" xfId="41508"/>
    <cellStyle name="Normal 422 5 3" xfId="41509"/>
    <cellStyle name="Normal 422 5 3 2" xfId="41510"/>
    <cellStyle name="Normal 422 5 4" xfId="41511"/>
    <cellStyle name="Normal 422 6" xfId="41512"/>
    <cellStyle name="Normal 422 6 2" xfId="41513"/>
    <cellStyle name="Normal 422 6 2 2" xfId="41514"/>
    <cellStyle name="Normal 422 6 3" xfId="41515"/>
    <cellStyle name="Normal 422 7" xfId="41516"/>
    <cellStyle name="Normal 422 7 2" xfId="41517"/>
    <cellStyle name="Normal 422 8" xfId="41518"/>
    <cellStyle name="Normal 422 9" xfId="41519"/>
    <cellStyle name="Normal 423" xfId="41520"/>
    <cellStyle name="Normal 423 2" xfId="41521"/>
    <cellStyle name="Normal 423 2 2" xfId="41522"/>
    <cellStyle name="Normal 423 2 2 2" xfId="41523"/>
    <cellStyle name="Normal 423 2 2 2 2" xfId="41524"/>
    <cellStyle name="Normal 423 2 2 3" xfId="41525"/>
    <cellStyle name="Normal 423 2 3" xfId="41526"/>
    <cellStyle name="Normal 423 2 3 2" xfId="41527"/>
    <cellStyle name="Normal 423 2 4" xfId="41528"/>
    <cellStyle name="Normal 423 3" xfId="41529"/>
    <cellStyle name="Normal 423 3 2" xfId="41530"/>
    <cellStyle name="Normal 423 3 2 2" xfId="41531"/>
    <cellStyle name="Normal 423 3 2 2 2" xfId="41532"/>
    <cellStyle name="Normal 423 3 2 3" xfId="41533"/>
    <cellStyle name="Normal 423 3 3" xfId="41534"/>
    <cellStyle name="Normal 423 3 3 2" xfId="41535"/>
    <cellStyle name="Normal 423 3 4" xfId="41536"/>
    <cellStyle name="Normal 423 4" xfId="41537"/>
    <cellStyle name="Normal 423 4 2" xfId="41538"/>
    <cellStyle name="Normal 423 4 2 2" xfId="41539"/>
    <cellStyle name="Normal 423 4 2 2 2" xfId="41540"/>
    <cellStyle name="Normal 423 4 2 3" xfId="41541"/>
    <cellStyle name="Normal 423 4 3" xfId="41542"/>
    <cellStyle name="Normal 423 4 3 2" xfId="41543"/>
    <cellStyle name="Normal 423 4 4" xfId="41544"/>
    <cellStyle name="Normal 423 5" xfId="41545"/>
    <cellStyle name="Normal 423 5 2" xfId="41546"/>
    <cellStyle name="Normal 423 5 2 2" xfId="41547"/>
    <cellStyle name="Normal 423 5 2 2 2" xfId="41548"/>
    <cellStyle name="Normal 423 5 2 3" xfId="41549"/>
    <cellStyle name="Normal 423 5 3" xfId="41550"/>
    <cellStyle name="Normal 423 5 3 2" xfId="41551"/>
    <cellStyle name="Normal 423 5 4" xfId="41552"/>
    <cellStyle name="Normal 423 6" xfId="41553"/>
    <cellStyle name="Normal 423 6 2" xfId="41554"/>
    <cellStyle name="Normal 423 6 2 2" xfId="41555"/>
    <cellStyle name="Normal 423 6 3" xfId="41556"/>
    <cellStyle name="Normal 423 7" xfId="41557"/>
    <cellStyle name="Normal 423 7 2" xfId="41558"/>
    <cellStyle name="Normal 423 8" xfId="41559"/>
    <cellStyle name="Normal 423 9" xfId="41560"/>
    <cellStyle name="Normal 424" xfId="41561"/>
    <cellStyle name="Normal 424 2" xfId="41562"/>
    <cellStyle name="Normal 424 2 2" xfId="41563"/>
    <cellStyle name="Normal 424 2 2 2" xfId="41564"/>
    <cellStyle name="Normal 424 2 2 2 2" xfId="41565"/>
    <cellStyle name="Normal 424 2 2 3" xfId="41566"/>
    <cellStyle name="Normal 424 2 3" xfId="41567"/>
    <cellStyle name="Normal 424 2 3 2" xfId="41568"/>
    <cellStyle name="Normal 424 2 4" xfId="41569"/>
    <cellStyle name="Normal 424 3" xfId="41570"/>
    <cellStyle name="Normal 424 3 2" xfId="41571"/>
    <cellStyle name="Normal 424 3 2 2" xfId="41572"/>
    <cellStyle name="Normal 424 3 2 2 2" xfId="41573"/>
    <cellStyle name="Normal 424 3 2 3" xfId="41574"/>
    <cellStyle name="Normal 424 3 3" xfId="41575"/>
    <cellStyle name="Normal 424 3 3 2" xfId="41576"/>
    <cellStyle name="Normal 424 3 4" xfId="41577"/>
    <cellStyle name="Normal 424 4" xfId="41578"/>
    <cellStyle name="Normal 424 4 2" xfId="41579"/>
    <cellStyle name="Normal 424 4 2 2" xfId="41580"/>
    <cellStyle name="Normal 424 4 2 2 2" xfId="41581"/>
    <cellStyle name="Normal 424 4 2 3" xfId="41582"/>
    <cellStyle name="Normal 424 4 3" xfId="41583"/>
    <cellStyle name="Normal 424 4 3 2" xfId="41584"/>
    <cellStyle name="Normal 424 4 4" xfId="41585"/>
    <cellStyle name="Normal 424 5" xfId="41586"/>
    <cellStyle name="Normal 424 5 2" xfId="41587"/>
    <cellStyle name="Normal 424 5 2 2" xfId="41588"/>
    <cellStyle name="Normal 424 5 2 2 2" xfId="41589"/>
    <cellStyle name="Normal 424 5 2 3" xfId="41590"/>
    <cellStyle name="Normal 424 5 3" xfId="41591"/>
    <cellStyle name="Normal 424 5 3 2" xfId="41592"/>
    <cellStyle name="Normal 424 5 4" xfId="41593"/>
    <cellStyle name="Normal 424 6" xfId="41594"/>
    <cellStyle name="Normal 424 6 2" xfId="41595"/>
    <cellStyle name="Normal 424 6 2 2" xfId="41596"/>
    <cellStyle name="Normal 424 6 3" xfId="41597"/>
    <cellStyle name="Normal 424 7" xfId="41598"/>
    <cellStyle name="Normal 424 7 2" xfId="41599"/>
    <cellStyle name="Normal 424 8" xfId="41600"/>
    <cellStyle name="Normal 424 9" xfId="41601"/>
    <cellStyle name="Normal 425" xfId="41602"/>
    <cellStyle name="Normal 425 2" xfId="41603"/>
    <cellStyle name="Normal 425 2 2" xfId="41604"/>
    <cellStyle name="Normal 425 2 2 2" xfId="41605"/>
    <cellStyle name="Normal 425 2 2 2 2" xfId="41606"/>
    <cellStyle name="Normal 425 2 2 3" xfId="41607"/>
    <cellStyle name="Normal 425 2 3" xfId="41608"/>
    <cellStyle name="Normal 425 2 3 2" xfId="41609"/>
    <cellStyle name="Normal 425 2 4" xfId="41610"/>
    <cellStyle name="Normal 425 3" xfId="41611"/>
    <cellStyle name="Normal 425 3 2" xfId="41612"/>
    <cellStyle name="Normal 425 3 2 2" xfId="41613"/>
    <cellStyle name="Normal 425 3 2 2 2" xfId="41614"/>
    <cellStyle name="Normal 425 3 2 3" xfId="41615"/>
    <cellStyle name="Normal 425 3 3" xfId="41616"/>
    <cellStyle name="Normal 425 3 3 2" xfId="41617"/>
    <cellStyle name="Normal 425 3 4" xfId="41618"/>
    <cellStyle name="Normal 425 4" xfId="41619"/>
    <cellStyle name="Normal 425 4 2" xfId="41620"/>
    <cellStyle name="Normal 425 4 2 2" xfId="41621"/>
    <cellStyle name="Normal 425 4 2 2 2" xfId="41622"/>
    <cellStyle name="Normal 425 4 2 3" xfId="41623"/>
    <cellStyle name="Normal 425 4 3" xfId="41624"/>
    <cellStyle name="Normal 425 4 3 2" xfId="41625"/>
    <cellStyle name="Normal 425 4 4" xfId="41626"/>
    <cellStyle name="Normal 425 5" xfId="41627"/>
    <cellStyle name="Normal 425 5 2" xfId="41628"/>
    <cellStyle name="Normal 425 5 2 2" xfId="41629"/>
    <cellStyle name="Normal 425 5 2 2 2" xfId="41630"/>
    <cellStyle name="Normal 425 5 2 3" xfId="41631"/>
    <cellStyle name="Normal 425 5 3" xfId="41632"/>
    <cellStyle name="Normal 425 5 3 2" xfId="41633"/>
    <cellStyle name="Normal 425 5 4" xfId="41634"/>
    <cellStyle name="Normal 425 6" xfId="41635"/>
    <cellStyle name="Normal 425 6 2" xfId="41636"/>
    <cellStyle name="Normal 425 6 2 2" xfId="41637"/>
    <cellStyle name="Normal 425 6 3" xfId="41638"/>
    <cellStyle name="Normal 425 7" xfId="41639"/>
    <cellStyle name="Normal 425 7 2" xfId="41640"/>
    <cellStyle name="Normal 425 8" xfId="41641"/>
    <cellStyle name="Normal 425 9" xfId="41642"/>
    <cellStyle name="Normal 426" xfId="41643"/>
    <cellStyle name="Normal 426 2" xfId="41644"/>
    <cellStyle name="Normal 426 2 2" xfId="41645"/>
    <cellStyle name="Normal 426 2 2 2" xfId="41646"/>
    <cellStyle name="Normal 426 2 2 2 2" xfId="41647"/>
    <cellStyle name="Normal 426 2 2 3" xfId="41648"/>
    <cellStyle name="Normal 426 2 3" xfId="41649"/>
    <cellStyle name="Normal 426 2 3 2" xfId="41650"/>
    <cellStyle name="Normal 426 2 4" xfId="41651"/>
    <cellStyle name="Normal 426 3" xfId="41652"/>
    <cellStyle name="Normal 426 3 2" xfId="41653"/>
    <cellStyle name="Normal 426 3 2 2" xfId="41654"/>
    <cellStyle name="Normal 426 3 2 2 2" xfId="41655"/>
    <cellStyle name="Normal 426 3 2 3" xfId="41656"/>
    <cellStyle name="Normal 426 3 3" xfId="41657"/>
    <cellStyle name="Normal 426 3 3 2" xfId="41658"/>
    <cellStyle name="Normal 426 3 4" xfId="41659"/>
    <cellStyle name="Normal 426 4" xfId="41660"/>
    <cellStyle name="Normal 426 4 2" xfId="41661"/>
    <cellStyle name="Normal 426 4 2 2" xfId="41662"/>
    <cellStyle name="Normal 426 4 2 2 2" xfId="41663"/>
    <cellStyle name="Normal 426 4 2 3" xfId="41664"/>
    <cellStyle name="Normal 426 4 3" xfId="41665"/>
    <cellStyle name="Normal 426 4 3 2" xfId="41666"/>
    <cellStyle name="Normal 426 4 4" xfId="41667"/>
    <cellStyle name="Normal 426 5" xfId="41668"/>
    <cellStyle name="Normal 426 5 2" xfId="41669"/>
    <cellStyle name="Normal 426 5 2 2" xfId="41670"/>
    <cellStyle name="Normal 426 5 2 2 2" xfId="41671"/>
    <cellStyle name="Normal 426 5 2 3" xfId="41672"/>
    <cellStyle name="Normal 426 5 3" xfId="41673"/>
    <cellStyle name="Normal 426 5 3 2" xfId="41674"/>
    <cellStyle name="Normal 426 5 4" xfId="41675"/>
    <cellStyle name="Normal 426 6" xfId="41676"/>
    <cellStyle name="Normal 426 6 2" xfId="41677"/>
    <cellStyle name="Normal 426 6 2 2" xfId="41678"/>
    <cellStyle name="Normal 426 6 3" xfId="41679"/>
    <cellStyle name="Normal 426 7" xfId="41680"/>
    <cellStyle name="Normal 426 7 2" xfId="41681"/>
    <cellStyle name="Normal 426 8" xfId="41682"/>
    <cellStyle name="Normal 426 9" xfId="41683"/>
    <cellStyle name="Normal 427" xfId="41684"/>
    <cellStyle name="Normal 427 2" xfId="41685"/>
    <cellStyle name="Normal 427 2 2" xfId="41686"/>
    <cellStyle name="Normal 427 2 2 2" xfId="41687"/>
    <cellStyle name="Normal 427 2 2 2 2" xfId="41688"/>
    <cellStyle name="Normal 427 2 2 3" xfId="41689"/>
    <cellStyle name="Normal 427 2 3" xfId="41690"/>
    <cellStyle name="Normal 427 2 3 2" xfId="41691"/>
    <cellStyle name="Normal 427 2 4" xfId="41692"/>
    <cellStyle name="Normal 427 3" xfId="41693"/>
    <cellStyle name="Normal 427 3 2" xfId="41694"/>
    <cellStyle name="Normal 427 3 2 2" xfId="41695"/>
    <cellStyle name="Normal 427 3 2 2 2" xfId="41696"/>
    <cellStyle name="Normal 427 3 2 3" xfId="41697"/>
    <cellStyle name="Normal 427 3 3" xfId="41698"/>
    <cellStyle name="Normal 427 3 3 2" xfId="41699"/>
    <cellStyle name="Normal 427 3 4" xfId="41700"/>
    <cellStyle name="Normal 427 4" xfId="41701"/>
    <cellStyle name="Normal 427 4 2" xfId="41702"/>
    <cellStyle name="Normal 427 4 2 2" xfId="41703"/>
    <cellStyle name="Normal 427 4 2 2 2" xfId="41704"/>
    <cellStyle name="Normal 427 4 2 3" xfId="41705"/>
    <cellStyle name="Normal 427 4 3" xfId="41706"/>
    <cellStyle name="Normal 427 4 3 2" xfId="41707"/>
    <cellStyle name="Normal 427 4 4" xfId="41708"/>
    <cellStyle name="Normal 427 5" xfId="41709"/>
    <cellStyle name="Normal 427 5 2" xfId="41710"/>
    <cellStyle name="Normal 427 5 2 2" xfId="41711"/>
    <cellStyle name="Normal 427 5 2 2 2" xfId="41712"/>
    <cellStyle name="Normal 427 5 2 3" xfId="41713"/>
    <cellStyle name="Normal 427 5 3" xfId="41714"/>
    <cellStyle name="Normal 427 5 3 2" xfId="41715"/>
    <cellStyle name="Normal 427 5 4" xfId="41716"/>
    <cellStyle name="Normal 427 6" xfId="41717"/>
    <cellStyle name="Normal 427 6 2" xfId="41718"/>
    <cellStyle name="Normal 427 6 2 2" xfId="41719"/>
    <cellStyle name="Normal 427 6 3" xfId="41720"/>
    <cellStyle name="Normal 427 7" xfId="41721"/>
    <cellStyle name="Normal 427 7 2" xfId="41722"/>
    <cellStyle name="Normal 427 8" xfId="41723"/>
    <cellStyle name="Normal 427 9" xfId="41724"/>
    <cellStyle name="Normal 428" xfId="41725"/>
    <cellStyle name="Normal 428 2" xfId="41726"/>
    <cellStyle name="Normal 428 2 2" xfId="41727"/>
    <cellStyle name="Normal 428 2 2 2" xfId="41728"/>
    <cellStyle name="Normal 428 2 2 2 2" xfId="41729"/>
    <cellStyle name="Normal 428 2 2 3" xfId="41730"/>
    <cellStyle name="Normal 428 2 3" xfId="41731"/>
    <cellStyle name="Normal 428 2 3 2" xfId="41732"/>
    <cellStyle name="Normal 428 2 4" xfId="41733"/>
    <cellStyle name="Normal 428 3" xfId="41734"/>
    <cellStyle name="Normal 428 3 2" xfId="41735"/>
    <cellStyle name="Normal 428 3 2 2" xfId="41736"/>
    <cellStyle name="Normal 428 3 2 2 2" xfId="41737"/>
    <cellStyle name="Normal 428 3 2 3" xfId="41738"/>
    <cellStyle name="Normal 428 3 3" xfId="41739"/>
    <cellStyle name="Normal 428 3 3 2" xfId="41740"/>
    <cellStyle name="Normal 428 3 4" xfId="41741"/>
    <cellStyle name="Normal 428 4" xfId="41742"/>
    <cellStyle name="Normal 428 4 2" xfId="41743"/>
    <cellStyle name="Normal 428 4 2 2" xfId="41744"/>
    <cellStyle name="Normal 428 4 2 2 2" xfId="41745"/>
    <cellStyle name="Normal 428 4 2 3" xfId="41746"/>
    <cellStyle name="Normal 428 4 3" xfId="41747"/>
    <cellStyle name="Normal 428 4 3 2" xfId="41748"/>
    <cellStyle name="Normal 428 4 4" xfId="41749"/>
    <cellStyle name="Normal 428 5" xfId="41750"/>
    <cellStyle name="Normal 428 5 2" xfId="41751"/>
    <cellStyle name="Normal 428 5 2 2" xfId="41752"/>
    <cellStyle name="Normal 428 5 2 2 2" xfId="41753"/>
    <cellStyle name="Normal 428 5 2 3" xfId="41754"/>
    <cellStyle name="Normal 428 5 3" xfId="41755"/>
    <cellStyle name="Normal 428 5 3 2" xfId="41756"/>
    <cellStyle name="Normal 428 5 4" xfId="41757"/>
    <cellStyle name="Normal 428 6" xfId="41758"/>
    <cellStyle name="Normal 428 6 2" xfId="41759"/>
    <cellStyle name="Normal 428 6 2 2" xfId="41760"/>
    <cellStyle name="Normal 428 6 3" xfId="41761"/>
    <cellStyle name="Normal 428 7" xfId="41762"/>
    <cellStyle name="Normal 428 7 2" xfId="41763"/>
    <cellStyle name="Normal 428 8" xfId="41764"/>
    <cellStyle name="Normal 428 9" xfId="41765"/>
    <cellStyle name="Normal 429" xfId="41766"/>
    <cellStyle name="Normal 429 2" xfId="41767"/>
    <cellStyle name="Normal 429 2 2" xfId="41768"/>
    <cellStyle name="Normal 429 2 3" xfId="41769"/>
    <cellStyle name="Normal 429 3" xfId="41770"/>
    <cellStyle name="Normal 429 3 2" xfId="41771"/>
    <cellStyle name="Normal 429 4" xfId="41772"/>
    <cellStyle name="Normal 429 5" xfId="41773"/>
    <cellStyle name="Normal 43" xfId="41774"/>
    <cellStyle name="Normal 43 2" xfId="41775"/>
    <cellStyle name="Normal 43 2 2" xfId="41776"/>
    <cellStyle name="Normal 43 2 2 2" xfId="41777"/>
    <cellStyle name="Normal 43 3" xfId="41778"/>
    <cellStyle name="Normal 43 4" xfId="41779"/>
    <cellStyle name="Normal 43 4 2" xfId="41780"/>
    <cellStyle name="Normal 43 5" xfId="41781"/>
    <cellStyle name="Normal 430" xfId="41782"/>
    <cellStyle name="Normal 430 10" xfId="41783"/>
    <cellStyle name="Normal 430 2" xfId="41784"/>
    <cellStyle name="Normal 430 2 2" xfId="41785"/>
    <cellStyle name="Normal 430 2 3" xfId="41786"/>
    <cellStyle name="Normal 430 3" xfId="41787"/>
    <cellStyle name="Normal 430 3 2" xfId="41788"/>
    <cellStyle name="Normal 430 3 2 2" xfId="41789"/>
    <cellStyle name="Normal 430 3 2 2 2" xfId="41790"/>
    <cellStyle name="Normal 430 3 2 3" xfId="41791"/>
    <cellStyle name="Normal 430 3 3" xfId="41792"/>
    <cellStyle name="Normal 430 3 3 2" xfId="41793"/>
    <cellStyle name="Normal 430 3 4" xfId="41794"/>
    <cellStyle name="Normal 430 4" xfId="41795"/>
    <cellStyle name="Normal 430 4 2" xfId="41796"/>
    <cellStyle name="Normal 430 4 2 2" xfId="41797"/>
    <cellStyle name="Normal 430 4 2 2 2" xfId="41798"/>
    <cellStyle name="Normal 430 4 2 3" xfId="41799"/>
    <cellStyle name="Normal 430 4 3" xfId="41800"/>
    <cellStyle name="Normal 430 4 3 2" xfId="41801"/>
    <cellStyle name="Normal 430 4 4" xfId="41802"/>
    <cellStyle name="Normal 430 5" xfId="41803"/>
    <cellStyle name="Normal 430 5 2" xfId="41804"/>
    <cellStyle name="Normal 430 5 2 2" xfId="41805"/>
    <cellStyle name="Normal 430 5 2 2 2" xfId="41806"/>
    <cellStyle name="Normal 430 5 2 3" xfId="41807"/>
    <cellStyle name="Normal 430 5 3" xfId="41808"/>
    <cellStyle name="Normal 430 5 3 2" xfId="41809"/>
    <cellStyle name="Normal 430 5 4" xfId="41810"/>
    <cellStyle name="Normal 430 6" xfId="41811"/>
    <cellStyle name="Normal 430 6 2" xfId="41812"/>
    <cellStyle name="Normal 430 6 2 2" xfId="41813"/>
    <cellStyle name="Normal 430 6 2 2 2" xfId="41814"/>
    <cellStyle name="Normal 430 6 2 3" xfId="41815"/>
    <cellStyle name="Normal 430 6 3" xfId="41816"/>
    <cellStyle name="Normal 430 6 3 2" xfId="41817"/>
    <cellStyle name="Normal 430 6 4" xfId="41818"/>
    <cellStyle name="Normal 430 7" xfId="41819"/>
    <cellStyle name="Normal 430 7 2" xfId="41820"/>
    <cellStyle name="Normal 430 7 2 2" xfId="41821"/>
    <cellStyle name="Normal 430 7 3" xfId="41822"/>
    <cellStyle name="Normal 430 8" xfId="41823"/>
    <cellStyle name="Normal 430 8 2" xfId="41824"/>
    <cellStyle name="Normal 430 9" xfId="41825"/>
    <cellStyle name="Normal 431" xfId="41826"/>
    <cellStyle name="Normal 431 10" xfId="41827"/>
    <cellStyle name="Normal 431 2" xfId="41828"/>
    <cellStyle name="Normal 431 2 2" xfId="41829"/>
    <cellStyle name="Normal 431 2 3" xfId="41830"/>
    <cellStyle name="Normal 431 3" xfId="41831"/>
    <cellStyle name="Normal 431 3 2" xfId="41832"/>
    <cellStyle name="Normal 431 3 2 2" xfId="41833"/>
    <cellStyle name="Normal 431 3 2 2 2" xfId="41834"/>
    <cellStyle name="Normal 431 3 2 3" xfId="41835"/>
    <cellStyle name="Normal 431 3 3" xfId="41836"/>
    <cellStyle name="Normal 431 3 3 2" xfId="41837"/>
    <cellStyle name="Normal 431 3 4" xfId="41838"/>
    <cellStyle name="Normal 431 4" xfId="41839"/>
    <cellStyle name="Normal 431 4 2" xfId="41840"/>
    <cellStyle name="Normal 431 4 2 2" xfId="41841"/>
    <cellStyle name="Normal 431 4 2 2 2" xfId="41842"/>
    <cellStyle name="Normal 431 4 2 3" xfId="41843"/>
    <cellStyle name="Normal 431 4 3" xfId="41844"/>
    <cellStyle name="Normal 431 4 3 2" xfId="41845"/>
    <cellStyle name="Normal 431 4 4" xfId="41846"/>
    <cellStyle name="Normal 431 5" xfId="41847"/>
    <cellStyle name="Normal 431 5 2" xfId="41848"/>
    <cellStyle name="Normal 431 5 2 2" xfId="41849"/>
    <cellStyle name="Normal 431 5 2 2 2" xfId="41850"/>
    <cellStyle name="Normal 431 5 2 3" xfId="41851"/>
    <cellStyle name="Normal 431 5 3" xfId="41852"/>
    <cellStyle name="Normal 431 5 3 2" xfId="41853"/>
    <cellStyle name="Normal 431 5 4" xfId="41854"/>
    <cellStyle name="Normal 431 6" xfId="41855"/>
    <cellStyle name="Normal 431 6 2" xfId="41856"/>
    <cellStyle name="Normal 431 6 2 2" xfId="41857"/>
    <cellStyle name="Normal 431 6 2 2 2" xfId="41858"/>
    <cellStyle name="Normal 431 6 2 3" xfId="41859"/>
    <cellStyle name="Normal 431 6 3" xfId="41860"/>
    <cellStyle name="Normal 431 6 3 2" xfId="41861"/>
    <cellStyle name="Normal 431 6 4" xfId="41862"/>
    <cellStyle name="Normal 431 7" xfId="41863"/>
    <cellStyle name="Normal 431 7 2" xfId="41864"/>
    <cellStyle name="Normal 431 7 2 2" xfId="41865"/>
    <cellStyle name="Normal 431 7 3" xfId="41866"/>
    <cellStyle name="Normal 431 8" xfId="41867"/>
    <cellStyle name="Normal 431 8 2" xfId="41868"/>
    <cellStyle name="Normal 431 9" xfId="41869"/>
    <cellStyle name="Normal 432" xfId="41870"/>
    <cellStyle name="Normal 432 10" xfId="41871"/>
    <cellStyle name="Normal 432 2" xfId="41872"/>
    <cellStyle name="Normal 432 2 2" xfId="41873"/>
    <cellStyle name="Normal 432 2 3" xfId="41874"/>
    <cellStyle name="Normal 432 3" xfId="41875"/>
    <cellStyle name="Normal 432 3 2" xfId="41876"/>
    <cellStyle name="Normal 432 3 2 2" xfId="41877"/>
    <cellStyle name="Normal 432 3 2 2 2" xfId="41878"/>
    <cellStyle name="Normal 432 3 2 3" xfId="41879"/>
    <cellStyle name="Normal 432 3 3" xfId="41880"/>
    <cellStyle name="Normal 432 3 3 2" xfId="41881"/>
    <cellStyle name="Normal 432 3 4" xfId="41882"/>
    <cellStyle name="Normal 432 4" xfId="41883"/>
    <cellStyle name="Normal 432 4 2" xfId="41884"/>
    <cellStyle name="Normal 432 4 2 2" xfId="41885"/>
    <cellStyle name="Normal 432 4 2 2 2" xfId="41886"/>
    <cellStyle name="Normal 432 4 2 3" xfId="41887"/>
    <cellStyle name="Normal 432 4 3" xfId="41888"/>
    <cellStyle name="Normal 432 4 3 2" xfId="41889"/>
    <cellStyle name="Normal 432 4 4" xfId="41890"/>
    <cellStyle name="Normal 432 5" xfId="41891"/>
    <cellStyle name="Normal 432 5 2" xfId="41892"/>
    <cellStyle name="Normal 432 5 2 2" xfId="41893"/>
    <cellStyle name="Normal 432 5 2 2 2" xfId="41894"/>
    <cellStyle name="Normal 432 5 2 3" xfId="41895"/>
    <cellStyle name="Normal 432 5 3" xfId="41896"/>
    <cellStyle name="Normal 432 5 3 2" xfId="41897"/>
    <cellStyle name="Normal 432 5 4" xfId="41898"/>
    <cellStyle name="Normal 432 6" xfId="41899"/>
    <cellStyle name="Normal 432 6 2" xfId="41900"/>
    <cellStyle name="Normal 432 6 2 2" xfId="41901"/>
    <cellStyle name="Normal 432 6 2 2 2" xfId="41902"/>
    <cellStyle name="Normal 432 6 2 3" xfId="41903"/>
    <cellStyle name="Normal 432 6 3" xfId="41904"/>
    <cellStyle name="Normal 432 6 3 2" xfId="41905"/>
    <cellStyle name="Normal 432 6 4" xfId="41906"/>
    <cellStyle name="Normal 432 7" xfId="41907"/>
    <cellStyle name="Normal 432 7 2" xfId="41908"/>
    <cellStyle name="Normal 432 7 2 2" xfId="41909"/>
    <cellStyle name="Normal 432 7 3" xfId="41910"/>
    <cellStyle name="Normal 432 8" xfId="41911"/>
    <cellStyle name="Normal 432 8 2" xfId="41912"/>
    <cellStyle name="Normal 432 9" xfId="41913"/>
    <cellStyle name="Normal 433" xfId="41914"/>
    <cellStyle name="Normal 433 10" xfId="41915"/>
    <cellStyle name="Normal 433 2" xfId="41916"/>
    <cellStyle name="Normal 433 2 2" xfId="41917"/>
    <cellStyle name="Normal 433 2 3" xfId="41918"/>
    <cellStyle name="Normal 433 3" xfId="41919"/>
    <cellStyle name="Normal 433 3 2" xfId="41920"/>
    <cellStyle name="Normal 433 3 2 2" xfId="41921"/>
    <cellStyle name="Normal 433 3 2 2 2" xfId="41922"/>
    <cellStyle name="Normal 433 3 2 3" xfId="41923"/>
    <cellStyle name="Normal 433 3 3" xfId="41924"/>
    <cellStyle name="Normal 433 3 3 2" xfId="41925"/>
    <cellStyle name="Normal 433 3 4" xfId="41926"/>
    <cellStyle name="Normal 433 4" xfId="41927"/>
    <cellStyle name="Normal 433 4 2" xfId="41928"/>
    <cellStyle name="Normal 433 4 2 2" xfId="41929"/>
    <cellStyle name="Normal 433 4 2 2 2" xfId="41930"/>
    <cellStyle name="Normal 433 4 2 3" xfId="41931"/>
    <cellStyle name="Normal 433 4 3" xfId="41932"/>
    <cellStyle name="Normal 433 4 3 2" xfId="41933"/>
    <cellStyle name="Normal 433 4 4" xfId="41934"/>
    <cellStyle name="Normal 433 5" xfId="41935"/>
    <cellStyle name="Normal 433 5 2" xfId="41936"/>
    <cellStyle name="Normal 433 5 2 2" xfId="41937"/>
    <cellStyle name="Normal 433 5 2 2 2" xfId="41938"/>
    <cellStyle name="Normal 433 5 2 3" xfId="41939"/>
    <cellStyle name="Normal 433 5 3" xfId="41940"/>
    <cellStyle name="Normal 433 5 3 2" xfId="41941"/>
    <cellStyle name="Normal 433 5 4" xfId="41942"/>
    <cellStyle name="Normal 433 6" xfId="41943"/>
    <cellStyle name="Normal 433 6 2" xfId="41944"/>
    <cellStyle name="Normal 433 6 2 2" xfId="41945"/>
    <cellStyle name="Normal 433 6 2 2 2" xfId="41946"/>
    <cellStyle name="Normal 433 6 2 3" xfId="41947"/>
    <cellStyle name="Normal 433 6 3" xfId="41948"/>
    <cellStyle name="Normal 433 6 3 2" xfId="41949"/>
    <cellStyle name="Normal 433 6 4" xfId="41950"/>
    <cellStyle name="Normal 433 7" xfId="41951"/>
    <cellStyle name="Normal 433 7 2" xfId="41952"/>
    <cellStyle name="Normal 433 7 2 2" xfId="41953"/>
    <cellStyle name="Normal 433 7 3" xfId="41954"/>
    <cellStyle name="Normal 433 8" xfId="41955"/>
    <cellStyle name="Normal 433 8 2" xfId="41956"/>
    <cellStyle name="Normal 433 9" xfId="41957"/>
    <cellStyle name="Normal 434" xfId="41958"/>
    <cellStyle name="Normal 434 2" xfId="41959"/>
    <cellStyle name="Normal 434 2 2" xfId="41960"/>
    <cellStyle name="Normal 434 2 2 2" xfId="41961"/>
    <cellStyle name="Normal 434 2 2 2 2" xfId="41962"/>
    <cellStyle name="Normal 434 2 2 3" xfId="41963"/>
    <cellStyle name="Normal 434 2 3" xfId="41964"/>
    <cellStyle name="Normal 434 2 3 2" xfId="41965"/>
    <cellStyle name="Normal 434 2 4" xfId="41966"/>
    <cellStyle name="Normal 434 3" xfId="41967"/>
    <cellStyle name="Normal 434 3 2" xfId="41968"/>
    <cellStyle name="Normal 434 3 2 2" xfId="41969"/>
    <cellStyle name="Normal 434 3 2 2 2" xfId="41970"/>
    <cellStyle name="Normal 434 3 2 3" xfId="41971"/>
    <cellStyle name="Normal 434 3 3" xfId="41972"/>
    <cellStyle name="Normal 434 3 3 2" xfId="41973"/>
    <cellStyle name="Normal 434 3 4" xfId="41974"/>
    <cellStyle name="Normal 434 4" xfId="41975"/>
    <cellStyle name="Normal 434 4 2" xfId="41976"/>
    <cellStyle name="Normal 434 4 2 2" xfId="41977"/>
    <cellStyle name="Normal 434 4 2 2 2" xfId="41978"/>
    <cellStyle name="Normal 434 4 2 3" xfId="41979"/>
    <cellStyle name="Normal 434 4 3" xfId="41980"/>
    <cellStyle name="Normal 434 4 3 2" xfId="41981"/>
    <cellStyle name="Normal 434 4 4" xfId="41982"/>
    <cellStyle name="Normal 434 5" xfId="41983"/>
    <cellStyle name="Normal 434 5 2" xfId="41984"/>
    <cellStyle name="Normal 434 5 2 2" xfId="41985"/>
    <cellStyle name="Normal 434 5 2 2 2" xfId="41986"/>
    <cellStyle name="Normal 434 5 2 3" xfId="41987"/>
    <cellStyle name="Normal 434 5 3" xfId="41988"/>
    <cellStyle name="Normal 434 5 3 2" xfId="41989"/>
    <cellStyle name="Normal 434 5 4" xfId="41990"/>
    <cellStyle name="Normal 434 6" xfId="41991"/>
    <cellStyle name="Normal 434 6 2" xfId="41992"/>
    <cellStyle name="Normal 434 6 2 2" xfId="41993"/>
    <cellStyle name="Normal 434 6 3" xfId="41994"/>
    <cellStyle name="Normal 434 7" xfId="41995"/>
    <cellStyle name="Normal 434 7 2" xfId="41996"/>
    <cellStyle name="Normal 434 8" xfId="41997"/>
    <cellStyle name="Normal 434 9" xfId="41998"/>
    <cellStyle name="Normal 435" xfId="41999"/>
    <cellStyle name="Normal 435 2" xfId="42000"/>
    <cellStyle name="Normal 435 2 2" xfId="42001"/>
    <cellStyle name="Normal 435 2 2 2" xfId="42002"/>
    <cellStyle name="Normal 435 2 2 2 2" xfId="42003"/>
    <cellStyle name="Normal 435 2 2 3" xfId="42004"/>
    <cellStyle name="Normal 435 2 3" xfId="42005"/>
    <cellStyle name="Normal 435 2 3 2" xfId="42006"/>
    <cellStyle name="Normal 435 2 4" xfId="42007"/>
    <cellStyle name="Normal 435 3" xfId="42008"/>
    <cellStyle name="Normal 435 4" xfId="42009"/>
    <cellStyle name="Normal 435 4 2" xfId="42010"/>
    <cellStyle name="Normal 435 4 2 2" xfId="42011"/>
    <cellStyle name="Normal 435 4 3" xfId="42012"/>
    <cellStyle name="Normal 435 5" xfId="42013"/>
    <cellStyle name="Normal 435 5 2" xfId="42014"/>
    <cellStyle name="Normal 435 6" xfId="42015"/>
    <cellStyle name="Normal 435 7" xfId="42016"/>
    <cellStyle name="Normal 436" xfId="42017"/>
    <cellStyle name="Normal 436 2" xfId="42018"/>
    <cellStyle name="Normal 436 2 2" xfId="42019"/>
    <cellStyle name="Normal 436 2 2 2" xfId="42020"/>
    <cellStyle name="Normal 436 2 2 2 2" xfId="42021"/>
    <cellStyle name="Normal 436 2 2 3" xfId="42022"/>
    <cellStyle name="Normal 436 2 3" xfId="42023"/>
    <cellStyle name="Normal 436 2 3 2" xfId="42024"/>
    <cellStyle name="Normal 436 2 4" xfId="42025"/>
    <cellStyle name="Normal 436 3" xfId="42026"/>
    <cellStyle name="Normal 436 4" xfId="42027"/>
    <cellStyle name="Normal 436 4 2" xfId="42028"/>
    <cellStyle name="Normal 436 4 2 2" xfId="42029"/>
    <cellStyle name="Normal 436 4 3" xfId="42030"/>
    <cellStyle name="Normal 436 5" xfId="42031"/>
    <cellStyle name="Normal 436 5 2" xfId="42032"/>
    <cellStyle name="Normal 436 6" xfId="42033"/>
    <cellStyle name="Normal 436 7" xfId="42034"/>
    <cellStyle name="Normal 437" xfId="42035"/>
    <cellStyle name="Normal 437 2" xfId="42036"/>
    <cellStyle name="Normal 437 2 2" xfId="42037"/>
    <cellStyle name="Normal 437 2 2 2" xfId="42038"/>
    <cellStyle name="Normal 437 2 2 2 2" xfId="42039"/>
    <cellStyle name="Normal 437 2 2 3" xfId="42040"/>
    <cellStyle name="Normal 437 2 3" xfId="42041"/>
    <cellStyle name="Normal 437 2 3 2" xfId="42042"/>
    <cellStyle name="Normal 437 2 4" xfId="42043"/>
    <cellStyle name="Normal 437 3" xfId="42044"/>
    <cellStyle name="Normal 437 4" xfId="42045"/>
    <cellStyle name="Normal 437 4 2" xfId="42046"/>
    <cellStyle name="Normal 437 4 2 2" xfId="42047"/>
    <cellStyle name="Normal 437 4 3" xfId="42048"/>
    <cellStyle name="Normal 437 5" xfId="42049"/>
    <cellStyle name="Normal 437 5 2" xfId="42050"/>
    <cellStyle name="Normal 437 6" xfId="42051"/>
    <cellStyle name="Normal 437 7" xfId="42052"/>
    <cellStyle name="Normal 438" xfId="42053"/>
    <cellStyle name="Normal 438 2" xfId="42054"/>
    <cellStyle name="Normal 438 2 2" xfId="42055"/>
    <cellStyle name="Normal 438 2 2 2" xfId="42056"/>
    <cellStyle name="Normal 438 2 2 2 2" xfId="42057"/>
    <cellStyle name="Normal 438 2 2 3" xfId="42058"/>
    <cellStyle name="Normal 438 2 3" xfId="42059"/>
    <cellStyle name="Normal 438 2 3 2" xfId="42060"/>
    <cellStyle name="Normal 438 2 4" xfId="42061"/>
    <cellStyle name="Normal 438 3" xfId="42062"/>
    <cellStyle name="Normal 438 4" xfId="42063"/>
    <cellStyle name="Normal 438 4 2" xfId="42064"/>
    <cellStyle name="Normal 438 4 2 2" xfId="42065"/>
    <cellStyle name="Normal 438 4 3" xfId="42066"/>
    <cellStyle name="Normal 438 5" xfId="42067"/>
    <cellStyle name="Normal 438 5 2" xfId="42068"/>
    <cellStyle name="Normal 438 6" xfId="42069"/>
    <cellStyle name="Normal 438 7" xfId="42070"/>
    <cellStyle name="Normal 439" xfId="42071"/>
    <cellStyle name="Normal 439 2" xfId="42072"/>
    <cellStyle name="Normal 439 2 2" xfId="42073"/>
    <cellStyle name="Normal 439 2 2 2" xfId="42074"/>
    <cellStyle name="Normal 439 2 2 2 2" xfId="42075"/>
    <cellStyle name="Normal 439 2 2 3" xfId="42076"/>
    <cellStyle name="Normal 439 2 3" xfId="42077"/>
    <cellStyle name="Normal 439 2 3 2" xfId="42078"/>
    <cellStyle name="Normal 439 2 4" xfId="42079"/>
    <cellStyle name="Normal 439 3" xfId="42080"/>
    <cellStyle name="Normal 439 4" xfId="42081"/>
    <cellStyle name="Normal 439 4 2" xfId="42082"/>
    <cellStyle name="Normal 439 4 2 2" xfId="42083"/>
    <cellStyle name="Normal 439 4 3" xfId="42084"/>
    <cellStyle name="Normal 439 5" xfId="42085"/>
    <cellStyle name="Normal 439 5 2" xfId="42086"/>
    <cellStyle name="Normal 439 6" xfId="42087"/>
    <cellStyle name="Normal 439 7" xfId="42088"/>
    <cellStyle name="Normal 44" xfId="42089"/>
    <cellStyle name="Normal 44 2" xfId="42090"/>
    <cellStyle name="Normal 44 2 2" xfId="42091"/>
    <cellStyle name="Normal 44 2 2 2" xfId="42092"/>
    <cellStyle name="Normal 44 3" xfId="42093"/>
    <cellStyle name="Normal 44 4" xfId="42094"/>
    <cellStyle name="Normal 44 4 2" xfId="42095"/>
    <cellStyle name="Normal 44 5" xfId="42096"/>
    <cellStyle name="Normal 440" xfId="42097"/>
    <cellStyle name="Normal 440 2" xfId="42098"/>
    <cellStyle name="Normal 440 2 2" xfId="42099"/>
    <cellStyle name="Normal 440 2 2 2" xfId="42100"/>
    <cellStyle name="Normal 440 2 2 2 2" xfId="42101"/>
    <cellStyle name="Normal 440 2 2 3" xfId="42102"/>
    <cellStyle name="Normal 440 2 3" xfId="42103"/>
    <cellStyle name="Normal 440 2 3 2" xfId="42104"/>
    <cellStyle name="Normal 440 2 4" xfId="42105"/>
    <cellStyle name="Normal 440 3" xfId="42106"/>
    <cellStyle name="Normal 440 4" xfId="42107"/>
    <cellStyle name="Normal 440 4 2" xfId="42108"/>
    <cellStyle name="Normal 440 4 2 2" xfId="42109"/>
    <cellStyle name="Normal 440 4 3" xfId="42110"/>
    <cellStyle name="Normal 440 5" xfId="42111"/>
    <cellStyle name="Normal 440 5 2" xfId="42112"/>
    <cellStyle name="Normal 440 6" xfId="42113"/>
    <cellStyle name="Normal 440 7" xfId="42114"/>
    <cellStyle name="Normal 441" xfId="42115"/>
    <cellStyle name="Normal 441 2" xfId="42116"/>
    <cellStyle name="Normal 441 2 2" xfId="42117"/>
    <cellStyle name="Normal 441 2 2 2" xfId="42118"/>
    <cellStyle name="Normal 441 2 2 2 2" xfId="42119"/>
    <cellStyle name="Normal 441 2 2 3" xfId="42120"/>
    <cellStyle name="Normal 441 2 3" xfId="42121"/>
    <cellStyle name="Normal 441 2 3 2" xfId="42122"/>
    <cellStyle name="Normal 441 2 4" xfId="42123"/>
    <cellStyle name="Normal 441 3" xfId="42124"/>
    <cellStyle name="Normal 441 3 2" xfId="42125"/>
    <cellStyle name="Normal 441 3 2 2" xfId="42126"/>
    <cellStyle name="Normal 441 3 2 2 2" xfId="42127"/>
    <cellStyle name="Normal 441 3 2 3" xfId="42128"/>
    <cellStyle name="Normal 441 3 3" xfId="42129"/>
    <cellStyle name="Normal 441 3 3 2" xfId="42130"/>
    <cellStyle name="Normal 441 3 4" xfId="42131"/>
    <cellStyle name="Normal 441 4" xfId="42132"/>
    <cellStyle name="Normal 441 4 2" xfId="42133"/>
    <cellStyle name="Normal 441 4 2 2" xfId="42134"/>
    <cellStyle name="Normal 441 4 2 2 2" xfId="42135"/>
    <cellStyle name="Normal 441 4 2 3" xfId="42136"/>
    <cellStyle name="Normal 441 4 3" xfId="42137"/>
    <cellStyle name="Normal 441 4 3 2" xfId="42138"/>
    <cellStyle name="Normal 441 4 4" xfId="42139"/>
    <cellStyle name="Normal 441 5" xfId="42140"/>
    <cellStyle name="Normal 441 5 2" xfId="42141"/>
    <cellStyle name="Normal 441 5 2 2" xfId="42142"/>
    <cellStyle name="Normal 441 5 2 2 2" xfId="42143"/>
    <cellStyle name="Normal 441 5 2 3" xfId="42144"/>
    <cellStyle name="Normal 441 5 3" xfId="42145"/>
    <cellStyle name="Normal 441 5 3 2" xfId="42146"/>
    <cellStyle name="Normal 441 5 4" xfId="42147"/>
    <cellStyle name="Normal 441 6" xfId="42148"/>
    <cellStyle name="Normal 441 6 2" xfId="42149"/>
    <cellStyle name="Normal 441 6 2 2" xfId="42150"/>
    <cellStyle name="Normal 441 6 3" xfId="42151"/>
    <cellStyle name="Normal 441 7" xfId="42152"/>
    <cellStyle name="Normal 441 7 2" xfId="42153"/>
    <cellStyle name="Normal 441 8" xfId="42154"/>
    <cellStyle name="Normal 441 9" xfId="42155"/>
    <cellStyle name="Normal 442" xfId="42156"/>
    <cellStyle name="Normal 442 2" xfId="42157"/>
    <cellStyle name="Normal 442 2 2" xfId="42158"/>
    <cellStyle name="Normal 442 2 2 2" xfId="42159"/>
    <cellStyle name="Normal 442 2 2 2 2" xfId="42160"/>
    <cellStyle name="Normal 442 2 2 3" xfId="42161"/>
    <cellStyle name="Normal 442 2 3" xfId="42162"/>
    <cellStyle name="Normal 442 2 3 2" xfId="42163"/>
    <cellStyle name="Normal 442 2 4" xfId="42164"/>
    <cellStyle name="Normal 442 3" xfId="42165"/>
    <cellStyle name="Normal 442 3 2" xfId="42166"/>
    <cellStyle name="Normal 442 3 2 2" xfId="42167"/>
    <cellStyle name="Normal 442 3 2 2 2" xfId="42168"/>
    <cellStyle name="Normal 442 3 2 3" xfId="42169"/>
    <cellStyle name="Normal 442 3 3" xfId="42170"/>
    <cellStyle name="Normal 442 3 3 2" xfId="42171"/>
    <cellStyle name="Normal 442 3 4" xfId="42172"/>
    <cellStyle name="Normal 442 4" xfId="42173"/>
    <cellStyle name="Normal 442 4 2" xfId="42174"/>
    <cellStyle name="Normal 442 4 2 2" xfId="42175"/>
    <cellStyle name="Normal 442 4 2 2 2" xfId="42176"/>
    <cellStyle name="Normal 442 4 2 3" xfId="42177"/>
    <cellStyle name="Normal 442 4 3" xfId="42178"/>
    <cellStyle name="Normal 442 4 3 2" xfId="42179"/>
    <cellStyle name="Normal 442 4 4" xfId="42180"/>
    <cellStyle name="Normal 442 5" xfId="42181"/>
    <cellStyle name="Normal 442 5 2" xfId="42182"/>
    <cellStyle name="Normal 442 5 2 2" xfId="42183"/>
    <cellStyle name="Normal 442 5 2 2 2" xfId="42184"/>
    <cellStyle name="Normal 442 5 2 3" xfId="42185"/>
    <cellStyle name="Normal 442 5 3" xfId="42186"/>
    <cellStyle name="Normal 442 5 3 2" xfId="42187"/>
    <cellStyle name="Normal 442 5 4" xfId="42188"/>
    <cellStyle name="Normal 442 6" xfId="42189"/>
    <cellStyle name="Normal 442 6 2" xfId="42190"/>
    <cellStyle name="Normal 442 6 2 2" xfId="42191"/>
    <cellStyle name="Normal 442 6 3" xfId="42192"/>
    <cellStyle name="Normal 442 7" xfId="42193"/>
    <cellStyle name="Normal 442 7 2" xfId="42194"/>
    <cellStyle name="Normal 442 8" xfId="42195"/>
    <cellStyle name="Normal 442 9" xfId="42196"/>
    <cellStyle name="Normal 443" xfId="42197"/>
    <cellStyle name="Normal 443 2" xfId="42198"/>
    <cellStyle name="Normal 443 2 2" xfId="42199"/>
    <cellStyle name="Normal 443 2 2 2" xfId="42200"/>
    <cellStyle name="Normal 443 2 2 2 2" xfId="42201"/>
    <cellStyle name="Normal 443 2 2 3" xfId="42202"/>
    <cellStyle name="Normal 443 2 3" xfId="42203"/>
    <cellStyle name="Normal 443 2 3 2" xfId="42204"/>
    <cellStyle name="Normal 443 2 4" xfId="42205"/>
    <cellStyle name="Normal 443 3" xfId="42206"/>
    <cellStyle name="Normal 443 3 2" xfId="42207"/>
    <cellStyle name="Normal 443 3 2 2" xfId="42208"/>
    <cellStyle name="Normal 443 3 2 2 2" xfId="42209"/>
    <cellStyle name="Normal 443 3 2 3" xfId="42210"/>
    <cellStyle name="Normal 443 3 3" xfId="42211"/>
    <cellStyle name="Normal 443 3 3 2" xfId="42212"/>
    <cellStyle name="Normal 443 3 4" xfId="42213"/>
    <cellStyle name="Normal 443 4" xfId="42214"/>
    <cellStyle name="Normal 443 4 2" xfId="42215"/>
    <cellStyle name="Normal 443 4 2 2" xfId="42216"/>
    <cellStyle name="Normal 443 4 2 2 2" xfId="42217"/>
    <cellStyle name="Normal 443 4 2 3" xfId="42218"/>
    <cellStyle name="Normal 443 4 3" xfId="42219"/>
    <cellStyle name="Normal 443 4 3 2" xfId="42220"/>
    <cellStyle name="Normal 443 4 4" xfId="42221"/>
    <cellStyle name="Normal 443 5" xfId="42222"/>
    <cellStyle name="Normal 443 5 2" xfId="42223"/>
    <cellStyle name="Normal 443 5 2 2" xfId="42224"/>
    <cellStyle name="Normal 443 5 2 2 2" xfId="42225"/>
    <cellStyle name="Normal 443 5 2 3" xfId="42226"/>
    <cellStyle name="Normal 443 5 3" xfId="42227"/>
    <cellStyle name="Normal 443 5 3 2" xfId="42228"/>
    <cellStyle name="Normal 443 5 4" xfId="42229"/>
    <cellStyle name="Normal 443 6" xfId="42230"/>
    <cellStyle name="Normal 443 6 2" xfId="42231"/>
    <cellStyle name="Normal 443 6 2 2" xfId="42232"/>
    <cellStyle name="Normal 443 6 3" xfId="42233"/>
    <cellStyle name="Normal 443 7" xfId="42234"/>
    <cellStyle name="Normal 443 7 2" xfId="42235"/>
    <cellStyle name="Normal 443 8" xfId="42236"/>
    <cellStyle name="Normal 443 9" xfId="42237"/>
    <cellStyle name="Normal 444" xfId="42238"/>
    <cellStyle name="Normal 444 2" xfId="42239"/>
    <cellStyle name="Normal 444 2 2" xfId="42240"/>
    <cellStyle name="Normal 444 2 2 2" xfId="42241"/>
    <cellStyle name="Normal 444 2 2 2 2" xfId="42242"/>
    <cellStyle name="Normal 444 2 2 3" xfId="42243"/>
    <cellStyle name="Normal 444 2 3" xfId="42244"/>
    <cellStyle name="Normal 444 2 3 2" xfId="42245"/>
    <cellStyle name="Normal 444 2 4" xfId="42246"/>
    <cellStyle name="Normal 444 3" xfId="42247"/>
    <cellStyle name="Normal 444 3 2" xfId="42248"/>
    <cellStyle name="Normal 444 3 2 2" xfId="42249"/>
    <cellStyle name="Normal 444 3 2 2 2" xfId="42250"/>
    <cellStyle name="Normal 444 3 2 3" xfId="42251"/>
    <cellStyle name="Normal 444 3 3" xfId="42252"/>
    <cellStyle name="Normal 444 3 3 2" xfId="42253"/>
    <cellStyle name="Normal 444 3 4" xfId="42254"/>
    <cellStyle name="Normal 444 4" xfId="42255"/>
    <cellStyle name="Normal 444 4 2" xfId="42256"/>
    <cellStyle name="Normal 444 4 2 2" xfId="42257"/>
    <cellStyle name="Normal 444 4 2 2 2" xfId="42258"/>
    <cellStyle name="Normal 444 4 2 3" xfId="42259"/>
    <cellStyle name="Normal 444 4 3" xfId="42260"/>
    <cellStyle name="Normal 444 4 3 2" xfId="42261"/>
    <cellStyle name="Normal 444 4 4" xfId="42262"/>
    <cellStyle name="Normal 444 5" xfId="42263"/>
    <cellStyle name="Normal 444 5 2" xfId="42264"/>
    <cellStyle name="Normal 444 5 2 2" xfId="42265"/>
    <cellStyle name="Normal 444 5 2 2 2" xfId="42266"/>
    <cellStyle name="Normal 444 5 2 3" xfId="42267"/>
    <cellStyle name="Normal 444 5 3" xfId="42268"/>
    <cellStyle name="Normal 444 5 3 2" xfId="42269"/>
    <cellStyle name="Normal 444 5 4" xfId="42270"/>
    <cellStyle name="Normal 444 6" xfId="42271"/>
    <cellStyle name="Normal 444 6 2" xfId="42272"/>
    <cellStyle name="Normal 444 6 2 2" xfId="42273"/>
    <cellStyle name="Normal 444 6 3" xfId="42274"/>
    <cellStyle name="Normal 444 7" xfId="42275"/>
    <cellStyle name="Normal 444 7 2" xfId="42276"/>
    <cellStyle name="Normal 444 8" xfId="42277"/>
    <cellStyle name="Normal 444 9" xfId="42278"/>
    <cellStyle name="Normal 445" xfId="42279"/>
    <cellStyle name="Normal 445 2" xfId="42280"/>
    <cellStyle name="Normal 445 2 2" xfId="42281"/>
    <cellStyle name="Normal 445 2 2 2" xfId="42282"/>
    <cellStyle name="Normal 445 2 2 2 2" xfId="42283"/>
    <cellStyle name="Normal 445 2 2 3" xfId="42284"/>
    <cellStyle name="Normal 445 2 3" xfId="42285"/>
    <cellStyle name="Normal 445 2 3 2" xfId="42286"/>
    <cellStyle name="Normal 445 2 4" xfId="42287"/>
    <cellStyle name="Normal 445 3" xfId="42288"/>
    <cellStyle name="Normal 445 3 2" xfId="42289"/>
    <cellStyle name="Normal 445 3 2 2" xfId="42290"/>
    <cellStyle name="Normal 445 3 2 2 2" xfId="42291"/>
    <cellStyle name="Normal 445 3 2 3" xfId="42292"/>
    <cellStyle name="Normal 445 3 3" xfId="42293"/>
    <cellStyle name="Normal 445 3 3 2" xfId="42294"/>
    <cellStyle name="Normal 445 3 4" xfId="42295"/>
    <cellStyle name="Normal 445 4" xfId="42296"/>
    <cellStyle name="Normal 445 4 2" xfId="42297"/>
    <cellStyle name="Normal 445 4 2 2" xfId="42298"/>
    <cellStyle name="Normal 445 4 2 2 2" xfId="42299"/>
    <cellStyle name="Normal 445 4 2 3" xfId="42300"/>
    <cellStyle name="Normal 445 4 3" xfId="42301"/>
    <cellStyle name="Normal 445 4 3 2" xfId="42302"/>
    <cellStyle name="Normal 445 4 4" xfId="42303"/>
    <cellStyle name="Normal 445 5" xfId="42304"/>
    <cellStyle name="Normal 445 5 2" xfId="42305"/>
    <cellStyle name="Normal 445 5 2 2" xfId="42306"/>
    <cellStyle name="Normal 445 5 2 2 2" xfId="42307"/>
    <cellStyle name="Normal 445 5 2 3" xfId="42308"/>
    <cellStyle name="Normal 445 5 3" xfId="42309"/>
    <cellStyle name="Normal 445 5 3 2" xfId="42310"/>
    <cellStyle name="Normal 445 5 4" xfId="42311"/>
    <cellStyle name="Normal 445 6" xfId="42312"/>
    <cellStyle name="Normal 445 6 2" xfId="42313"/>
    <cellStyle name="Normal 445 6 2 2" xfId="42314"/>
    <cellStyle name="Normal 445 6 3" xfId="42315"/>
    <cellStyle name="Normal 445 7" xfId="42316"/>
    <cellStyle name="Normal 445 7 2" xfId="42317"/>
    <cellStyle name="Normal 445 8" xfId="42318"/>
    <cellStyle name="Normal 445 9" xfId="42319"/>
    <cellStyle name="Normal 446" xfId="42320"/>
    <cellStyle name="Normal 446 2" xfId="42321"/>
    <cellStyle name="Normal 446 2 2" xfId="42322"/>
    <cellStyle name="Normal 446 2 2 2" xfId="42323"/>
    <cellStyle name="Normal 446 2 2 2 2" xfId="42324"/>
    <cellStyle name="Normal 446 2 2 3" xfId="42325"/>
    <cellStyle name="Normal 446 2 3" xfId="42326"/>
    <cellStyle name="Normal 446 2 3 2" xfId="42327"/>
    <cellStyle name="Normal 446 2 4" xfId="42328"/>
    <cellStyle name="Normal 446 3" xfId="42329"/>
    <cellStyle name="Normal 446 4" xfId="42330"/>
    <cellStyle name="Normal 446 4 2" xfId="42331"/>
    <cellStyle name="Normal 446 4 2 2" xfId="42332"/>
    <cellStyle name="Normal 446 4 3" xfId="42333"/>
    <cellStyle name="Normal 446 5" xfId="42334"/>
    <cellStyle name="Normal 446 5 2" xfId="42335"/>
    <cellStyle name="Normal 446 6" xfId="42336"/>
    <cellStyle name="Normal 446 7" xfId="42337"/>
    <cellStyle name="Normal 447" xfId="42338"/>
    <cellStyle name="Normal 447 2" xfId="42339"/>
    <cellStyle name="Normal 447 2 2" xfId="42340"/>
    <cellStyle name="Normal 447 2 2 2" xfId="42341"/>
    <cellStyle name="Normal 447 2 2 2 2" xfId="42342"/>
    <cellStyle name="Normal 447 2 2 3" xfId="42343"/>
    <cellStyle name="Normal 447 2 3" xfId="42344"/>
    <cellStyle name="Normal 447 2 3 2" xfId="42345"/>
    <cellStyle name="Normal 447 2 4" xfId="42346"/>
    <cellStyle name="Normal 447 3" xfId="42347"/>
    <cellStyle name="Normal 447 4" xfId="42348"/>
    <cellStyle name="Normal 447 4 2" xfId="42349"/>
    <cellStyle name="Normal 447 4 2 2" xfId="42350"/>
    <cellStyle name="Normal 447 4 3" xfId="42351"/>
    <cellStyle name="Normal 447 5" xfId="42352"/>
    <cellStyle name="Normal 447 5 2" xfId="42353"/>
    <cellStyle name="Normal 447 6" xfId="42354"/>
    <cellStyle name="Normal 447 7" xfId="42355"/>
    <cellStyle name="Normal 448" xfId="42356"/>
    <cellStyle name="Normal 448 2" xfId="42357"/>
    <cellStyle name="Normal 448 2 2" xfId="42358"/>
    <cellStyle name="Normal 448 2 2 2" xfId="42359"/>
    <cellStyle name="Normal 448 2 2 2 2" xfId="42360"/>
    <cellStyle name="Normal 448 2 2 3" xfId="42361"/>
    <cellStyle name="Normal 448 2 3" xfId="42362"/>
    <cellStyle name="Normal 448 2 3 2" xfId="42363"/>
    <cellStyle name="Normal 448 2 4" xfId="42364"/>
    <cellStyle name="Normal 448 3" xfId="42365"/>
    <cellStyle name="Normal 448 3 2" xfId="42366"/>
    <cellStyle name="Normal 448 3 2 2" xfId="42367"/>
    <cellStyle name="Normal 448 3 2 2 2" xfId="42368"/>
    <cellStyle name="Normal 448 3 2 3" xfId="42369"/>
    <cellStyle name="Normal 448 3 3" xfId="42370"/>
    <cellStyle name="Normal 448 3 3 2" xfId="42371"/>
    <cellStyle name="Normal 448 3 4" xfId="42372"/>
    <cellStyle name="Normal 448 4" xfId="42373"/>
    <cellStyle name="Normal 448 4 2" xfId="42374"/>
    <cellStyle name="Normal 448 4 2 2" xfId="42375"/>
    <cellStyle name="Normal 448 4 2 2 2" xfId="42376"/>
    <cellStyle name="Normal 448 4 2 3" xfId="42377"/>
    <cellStyle name="Normal 448 4 3" xfId="42378"/>
    <cellStyle name="Normal 448 4 3 2" xfId="42379"/>
    <cellStyle name="Normal 448 4 4" xfId="42380"/>
    <cellStyle name="Normal 448 5" xfId="42381"/>
    <cellStyle name="Normal 448 5 2" xfId="42382"/>
    <cellStyle name="Normal 448 5 2 2" xfId="42383"/>
    <cellStyle name="Normal 448 5 2 2 2" xfId="42384"/>
    <cellStyle name="Normal 448 5 2 3" xfId="42385"/>
    <cellStyle name="Normal 448 5 3" xfId="42386"/>
    <cellStyle name="Normal 448 5 3 2" xfId="42387"/>
    <cellStyle name="Normal 448 5 4" xfId="42388"/>
    <cellStyle name="Normal 448 6" xfId="42389"/>
    <cellStyle name="Normal 448 6 2" xfId="42390"/>
    <cellStyle name="Normal 448 6 2 2" xfId="42391"/>
    <cellStyle name="Normal 448 6 3" xfId="42392"/>
    <cellStyle name="Normal 448 7" xfId="42393"/>
    <cellStyle name="Normal 448 7 2" xfId="42394"/>
    <cellStyle name="Normal 448 8" xfId="42395"/>
    <cellStyle name="Normal 448 9" xfId="42396"/>
    <cellStyle name="Normal 449" xfId="42397"/>
    <cellStyle name="Normal 449 2" xfId="42398"/>
    <cellStyle name="Normal 449 2 2" xfId="42399"/>
    <cellStyle name="Normal 449 2 2 2" xfId="42400"/>
    <cellStyle name="Normal 449 2 2 2 2" xfId="42401"/>
    <cellStyle name="Normal 449 2 2 3" xfId="42402"/>
    <cellStyle name="Normal 449 2 3" xfId="42403"/>
    <cellStyle name="Normal 449 2 3 2" xfId="42404"/>
    <cellStyle name="Normal 449 2 4" xfId="42405"/>
    <cellStyle name="Normal 449 3" xfId="42406"/>
    <cellStyle name="Normal 449 4" xfId="42407"/>
    <cellStyle name="Normal 449 4 2" xfId="42408"/>
    <cellStyle name="Normal 449 4 2 2" xfId="42409"/>
    <cellStyle name="Normal 449 4 3" xfId="42410"/>
    <cellStyle name="Normal 449 5" xfId="42411"/>
    <cellStyle name="Normal 449 5 2" xfId="42412"/>
    <cellStyle name="Normal 449 6" xfId="42413"/>
    <cellStyle name="Normal 449 7" xfId="42414"/>
    <cellStyle name="Normal 45" xfId="42415"/>
    <cellStyle name="Normal 45 2" xfId="42416"/>
    <cellStyle name="Normal 45 2 2" xfId="42417"/>
    <cellStyle name="Normal 45 2 2 2" xfId="42418"/>
    <cellStyle name="Normal 45 3" xfId="42419"/>
    <cellStyle name="Normal 45 4" xfId="42420"/>
    <cellStyle name="Normal 45 4 2" xfId="42421"/>
    <cellStyle name="Normal 45 5" xfId="42422"/>
    <cellStyle name="Normal 450" xfId="42423"/>
    <cellStyle name="Normal 450 2" xfId="42424"/>
    <cellStyle name="Normal 450 2 2" xfId="42425"/>
    <cellStyle name="Normal 450 2 2 2" xfId="42426"/>
    <cellStyle name="Normal 450 2 2 2 2" xfId="42427"/>
    <cellStyle name="Normal 450 2 2 3" xfId="42428"/>
    <cellStyle name="Normal 450 2 3" xfId="42429"/>
    <cellStyle name="Normal 450 2 3 2" xfId="42430"/>
    <cellStyle name="Normal 450 2 4" xfId="42431"/>
    <cellStyle name="Normal 450 3" xfId="42432"/>
    <cellStyle name="Normal 450 4" xfId="42433"/>
    <cellStyle name="Normal 450 4 2" xfId="42434"/>
    <cellStyle name="Normal 450 4 2 2" xfId="42435"/>
    <cellStyle name="Normal 450 4 3" xfId="42436"/>
    <cellStyle name="Normal 450 5" xfId="42437"/>
    <cellStyle name="Normal 450 5 2" xfId="42438"/>
    <cellStyle name="Normal 450 6" xfId="42439"/>
    <cellStyle name="Normal 450 7" xfId="42440"/>
    <cellStyle name="Normal 451" xfId="42441"/>
    <cellStyle name="Normal 451 2" xfId="42442"/>
    <cellStyle name="Normal 451 2 2" xfId="42443"/>
    <cellStyle name="Normal 451 2 2 2" xfId="42444"/>
    <cellStyle name="Normal 451 2 2 2 2" xfId="42445"/>
    <cellStyle name="Normal 451 2 2 3" xfId="42446"/>
    <cellStyle name="Normal 451 2 3" xfId="42447"/>
    <cellStyle name="Normal 451 2 3 2" xfId="42448"/>
    <cellStyle name="Normal 451 2 4" xfId="42449"/>
    <cellStyle name="Normal 451 3" xfId="42450"/>
    <cellStyle name="Normal 451 4" xfId="42451"/>
    <cellStyle name="Normal 451 4 2" xfId="42452"/>
    <cellStyle name="Normal 451 4 2 2" xfId="42453"/>
    <cellStyle name="Normal 451 4 3" xfId="42454"/>
    <cellStyle name="Normal 451 5" xfId="42455"/>
    <cellStyle name="Normal 451 5 2" xfId="42456"/>
    <cellStyle name="Normal 451 6" xfId="42457"/>
    <cellStyle name="Normal 451 7" xfId="42458"/>
    <cellStyle name="Normal 452" xfId="42459"/>
    <cellStyle name="Normal 452 2" xfId="42460"/>
    <cellStyle name="Normal 452 2 2" xfId="42461"/>
    <cellStyle name="Normal 452 2 2 2" xfId="42462"/>
    <cellStyle name="Normal 452 2 2 2 2" xfId="42463"/>
    <cellStyle name="Normal 452 2 2 3" xfId="42464"/>
    <cellStyle name="Normal 452 2 3" xfId="42465"/>
    <cellStyle name="Normal 452 2 3 2" xfId="42466"/>
    <cellStyle name="Normal 452 2 4" xfId="42467"/>
    <cellStyle name="Normal 452 3" xfId="42468"/>
    <cellStyle name="Normal 452 4" xfId="42469"/>
    <cellStyle name="Normal 452 4 2" xfId="42470"/>
    <cellStyle name="Normal 452 4 2 2" xfId="42471"/>
    <cellStyle name="Normal 452 4 3" xfId="42472"/>
    <cellStyle name="Normal 452 5" xfId="42473"/>
    <cellStyle name="Normal 452 5 2" xfId="42474"/>
    <cellStyle name="Normal 452 6" xfId="42475"/>
    <cellStyle name="Normal 452 7" xfId="42476"/>
    <cellStyle name="Normal 453" xfId="42477"/>
    <cellStyle name="Normal 453 2" xfId="42478"/>
    <cellStyle name="Normal 453 2 2" xfId="42479"/>
    <cellStyle name="Normal 453 2 2 2" xfId="42480"/>
    <cellStyle name="Normal 453 2 2 2 2" xfId="42481"/>
    <cellStyle name="Normal 453 2 2 3" xfId="42482"/>
    <cellStyle name="Normal 453 2 3" xfId="42483"/>
    <cellStyle name="Normal 453 2 3 2" xfId="42484"/>
    <cellStyle name="Normal 453 2 4" xfId="42485"/>
    <cellStyle name="Normal 453 3" xfId="42486"/>
    <cellStyle name="Normal 453 4" xfId="42487"/>
    <cellStyle name="Normal 453 4 2" xfId="42488"/>
    <cellStyle name="Normal 453 4 2 2" xfId="42489"/>
    <cellStyle name="Normal 453 4 3" xfId="42490"/>
    <cellStyle name="Normal 453 5" xfId="42491"/>
    <cellStyle name="Normal 453 5 2" xfId="42492"/>
    <cellStyle name="Normal 453 6" xfId="42493"/>
    <cellStyle name="Normal 453 7" xfId="42494"/>
    <cellStyle name="Normal 454" xfId="42495"/>
    <cellStyle name="Normal 454 2" xfId="42496"/>
    <cellStyle name="Normal 454 2 2" xfId="42497"/>
    <cellStyle name="Normal 454 2 2 2" xfId="42498"/>
    <cellStyle name="Normal 454 2 2 2 2" xfId="42499"/>
    <cellStyle name="Normal 454 2 2 3" xfId="42500"/>
    <cellStyle name="Normal 454 2 3" xfId="42501"/>
    <cellStyle name="Normal 454 2 3 2" xfId="42502"/>
    <cellStyle name="Normal 454 2 4" xfId="42503"/>
    <cellStyle name="Normal 454 3" xfId="42504"/>
    <cellStyle name="Normal 454 4" xfId="42505"/>
    <cellStyle name="Normal 454 4 2" xfId="42506"/>
    <cellStyle name="Normal 454 4 2 2" xfId="42507"/>
    <cellStyle name="Normal 454 4 3" xfId="42508"/>
    <cellStyle name="Normal 454 5" xfId="42509"/>
    <cellStyle name="Normal 454 5 2" xfId="42510"/>
    <cellStyle name="Normal 454 6" xfId="42511"/>
    <cellStyle name="Normal 454 7" xfId="42512"/>
    <cellStyle name="Normal 455" xfId="42513"/>
    <cellStyle name="Normal 455 2" xfId="42514"/>
    <cellStyle name="Normal 455 2 2" xfId="42515"/>
    <cellStyle name="Normal 455 2 2 2" xfId="42516"/>
    <cellStyle name="Normal 455 2 2 2 2" xfId="42517"/>
    <cellStyle name="Normal 455 2 2 3" xfId="42518"/>
    <cellStyle name="Normal 455 2 3" xfId="42519"/>
    <cellStyle name="Normal 455 2 3 2" xfId="42520"/>
    <cellStyle name="Normal 455 2 4" xfId="42521"/>
    <cellStyle name="Normal 455 3" xfId="42522"/>
    <cellStyle name="Normal 455 4" xfId="42523"/>
    <cellStyle name="Normal 455 4 2" xfId="42524"/>
    <cellStyle name="Normal 455 4 2 2" xfId="42525"/>
    <cellStyle name="Normal 455 4 3" xfId="42526"/>
    <cellStyle name="Normal 455 5" xfId="42527"/>
    <cellStyle name="Normal 455 5 2" xfId="42528"/>
    <cellStyle name="Normal 455 6" xfId="42529"/>
    <cellStyle name="Normal 455 7" xfId="42530"/>
    <cellStyle name="Normal 456" xfId="42531"/>
    <cellStyle name="Normal 456 2" xfId="42532"/>
    <cellStyle name="Normal 456 2 2" xfId="42533"/>
    <cellStyle name="Normal 456 2 2 2" xfId="42534"/>
    <cellStyle name="Normal 456 2 2 2 2" xfId="42535"/>
    <cellStyle name="Normal 456 2 2 3" xfId="42536"/>
    <cellStyle name="Normal 456 2 3" xfId="42537"/>
    <cellStyle name="Normal 456 2 3 2" xfId="42538"/>
    <cellStyle name="Normal 456 2 4" xfId="42539"/>
    <cellStyle name="Normal 456 3" xfId="42540"/>
    <cellStyle name="Normal 456 4" xfId="42541"/>
    <cellStyle name="Normal 456 4 2" xfId="42542"/>
    <cellStyle name="Normal 456 4 2 2" xfId="42543"/>
    <cellStyle name="Normal 456 4 3" xfId="42544"/>
    <cellStyle name="Normal 456 5" xfId="42545"/>
    <cellStyle name="Normal 456 5 2" xfId="42546"/>
    <cellStyle name="Normal 456 6" xfId="42547"/>
    <cellStyle name="Normal 456 7" xfId="42548"/>
    <cellStyle name="Normal 457" xfId="42549"/>
    <cellStyle name="Normal 457 2" xfId="42550"/>
    <cellStyle name="Normal 457 2 2" xfId="42551"/>
    <cellStyle name="Normal 457 2 2 2" xfId="42552"/>
    <cellStyle name="Normal 457 2 2 2 2" xfId="42553"/>
    <cellStyle name="Normal 457 2 2 3" xfId="42554"/>
    <cellStyle name="Normal 457 2 3" xfId="42555"/>
    <cellStyle name="Normal 457 2 3 2" xfId="42556"/>
    <cellStyle name="Normal 457 2 4" xfId="42557"/>
    <cellStyle name="Normal 457 3" xfId="42558"/>
    <cellStyle name="Normal 457 4" xfId="42559"/>
    <cellStyle name="Normal 457 4 2" xfId="42560"/>
    <cellStyle name="Normal 457 4 2 2" xfId="42561"/>
    <cellStyle name="Normal 457 4 3" xfId="42562"/>
    <cellStyle name="Normal 457 5" xfId="42563"/>
    <cellStyle name="Normal 457 5 2" xfId="42564"/>
    <cellStyle name="Normal 457 6" xfId="42565"/>
    <cellStyle name="Normal 457 7" xfId="42566"/>
    <cellStyle name="Normal 458" xfId="42567"/>
    <cellStyle name="Normal 458 2" xfId="42568"/>
    <cellStyle name="Normal 458 2 2" xfId="42569"/>
    <cellStyle name="Normal 458 2 2 2" xfId="42570"/>
    <cellStyle name="Normal 458 2 2 2 2" xfId="42571"/>
    <cellStyle name="Normal 458 2 2 3" xfId="42572"/>
    <cellStyle name="Normal 458 2 3" xfId="42573"/>
    <cellStyle name="Normal 458 2 3 2" xfId="42574"/>
    <cellStyle name="Normal 458 2 4" xfId="42575"/>
    <cellStyle name="Normal 458 3" xfId="42576"/>
    <cellStyle name="Normal 458 4" xfId="42577"/>
    <cellStyle name="Normal 458 4 2" xfId="42578"/>
    <cellStyle name="Normal 458 4 2 2" xfId="42579"/>
    <cellStyle name="Normal 458 4 3" xfId="42580"/>
    <cellStyle name="Normal 458 5" xfId="42581"/>
    <cellStyle name="Normal 458 5 2" xfId="42582"/>
    <cellStyle name="Normal 458 6" xfId="42583"/>
    <cellStyle name="Normal 458 7" xfId="42584"/>
    <cellStyle name="Normal 459" xfId="42585"/>
    <cellStyle name="Normal 459 2" xfId="42586"/>
    <cellStyle name="Normal 459 2 2" xfId="42587"/>
    <cellStyle name="Normal 459 2 2 2" xfId="42588"/>
    <cellStyle name="Normal 459 2 2 2 2" xfId="42589"/>
    <cellStyle name="Normal 459 2 2 3" xfId="42590"/>
    <cellStyle name="Normal 459 2 3" xfId="42591"/>
    <cellStyle name="Normal 459 2 3 2" xfId="42592"/>
    <cellStyle name="Normal 459 2 4" xfId="42593"/>
    <cellStyle name="Normal 459 3" xfId="42594"/>
    <cellStyle name="Normal 459 4" xfId="42595"/>
    <cellStyle name="Normal 459 4 2" xfId="42596"/>
    <cellStyle name="Normal 459 4 2 2" xfId="42597"/>
    <cellStyle name="Normal 459 4 3" xfId="42598"/>
    <cellStyle name="Normal 459 5" xfId="42599"/>
    <cellStyle name="Normal 459 5 2" xfId="42600"/>
    <cellStyle name="Normal 459 6" xfId="42601"/>
    <cellStyle name="Normal 459 7" xfId="42602"/>
    <cellStyle name="Normal 46" xfId="42603"/>
    <cellStyle name="Normal 46 2" xfId="42604"/>
    <cellStyle name="Normal 46 2 2" xfId="42605"/>
    <cellStyle name="Normal 46 2 2 2" xfId="42606"/>
    <cellStyle name="Normal 46 3" xfId="42607"/>
    <cellStyle name="Normal 46 4" xfId="42608"/>
    <cellStyle name="Normal 46 4 2" xfId="42609"/>
    <cellStyle name="Normal 46 5" xfId="42610"/>
    <cellStyle name="Normal 460" xfId="42611"/>
    <cellStyle name="Normal 460 2" xfId="42612"/>
    <cellStyle name="Normal 460 2 2" xfId="42613"/>
    <cellStyle name="Normal 460 2 2 2" xfId="42614"/>
    <cellStyle name="Normal 460 2 2 2 2" xfId="42615"/>
    <cellStyle name="Normal 460 2 2 3" xfId="42616"/>
    <cellStyle name="Normal 460 2 3" xfId="42617"/>
    <cellStyle name="Normal 460 2 3 2" xfId="42618"/>
    <cellStyle name="Normal 460 2 4" xfId="42619"/>
    <cellStyle name="Normal 460 3" xfId="42620"/>
    <cellStyle name="Normal 460 4" xfId="42621"/>
    <cellStyle name="Normal 460 4 2" xfId="42622"/>
    <cellStyle name="Normal 460 4 2 2" xfId="42623"/>
    <cellStyle name="Normal 460 4 3" xfId="42624"/>
    <cellStyle name="Normal 460 5" xfId="42625"/>
    <cellStyle name="Normal 460 5 2" xfId="42626"/>
    <cellStyle name="Normal 460 6" xfId="42627"/>
    <cellStyle name="Normal 460 7" xfId="42628"/>
    <cellStyle name="Normal 461" xfId="42629"/>
    <cellStyle name="Normal 461 2" xfId="42630"/>
    <cellStyle name="Normal 461 2 2" xfId="42631"/>
    <cellStyle name="Normal 461 2 2 2" xfId="42632"/>
    <cellStyle name="Normal 461 2 2 2 2" xfId="42633"/>
    <cellStyle name="Normal 461 2 2 3" xfId="42634"/>
    <cellStyle name="Normal 461 2 3" xfId="42635"/>
    <cellStyle name="Normal 461 2 3 2" xfId="42636"/>
    <cellStyle name="Normal 461 2 4" xfId="42637"/>
    <cellStyle name="Normal 461 3" xfId="42638"/>
    <cellStyle name="Normal 461 4" xfId="42639"/>
    <cellStyle name="Normal 461 4 2" xfId="42640"/>
    <cellStyle name="Normal 461 4 2 2" xfId="42641"/>
    <cellStyle name="Normal 461 4 3" xfId="42642"/>
    <cellStyle name="Normal 461 5" xfId="42643"/>
    <cellStyle name="Normal 461 5 2" xfId="42644"/>
    <cellStyle name="Normal 461 6" xfId="42645"/>
    <cellStyle name="Normal 461 7" xfId="42646"/>
    <cellStyle name="Normal 462" xfId="42647"/>
    <cellStyle name="Normal 462 2" xfId="42648"/>
    <cellStyle name="Normal 462 2 2" xfId="42649"/>
    <cellStyle name="Normal 462 2 2 2" xfId="42650"/>
    <cellStyle name="Normal 462 2 2 2 2" xfId="42651"/>
    <cellStyle name="Normal 462 2 2 3" xfId="42652"/>
    <cellStyle name="Normal 462 2 3" xfId="42653"/>
    <cellStyle name="Normal 462 2 3 2" xfId="42654"/>
    <cellStyle name="Normal 462 2 4" xfId="42655"/>
    <cellStyle name="Normal 462 3" xfId="42656"/>
    <cellStyle name="Normal 462 4" xfId="42657"/>
    <cellStyle name="Normal 462 4 2" xfId="42658"/>
    <cellStyle name="Normal 462 4 2 2" xfId="42659"/>
    <cellStyle name="Normal 462 4 3" xfId="42660"/>
    <cellStyle name="Normal 462 5" xfId="42661"/>
    <cellStyle name="Normal 462 5 2" xfId="42662"/>
    <cellStyle name="Normal 462 6" xfId="42663"/>
    <cellStyle name="Normal 462 7" xfId="42664"/>
    <cellStyle name="Normal 463" xfId="42665"/>
    <cellStyle name="Normal 463 2" xfId="42666"/>
    <cellStyle name="Normal 463 2 2" xfId="42667"/>
    <cellStyle name="Normal 463 2 2 2" xfId="42668"/>
    <cellStyle name="Normal 463 2 2 2 2" xfId="42669"/>
    <cellStyle name="Normal 463 2 2 3" xfId="42670"/>
    <cellStyle name="Normal 463 2 3" xfId="42671"/>
    <cellStyle name="Normal 463 2 3 2" xfId="42672"/>
    <cellStyle name="Normal 463 2 4" xfId="42673"/>
    <cellStyle name="Normal 463 3" xfId="42674"/>
    <cellStyle name="Normal 463 4" xfId="42675"/>
    <cellStyle name="Normal 463 4 2" xfId="42676"/>
    <cellStyle name="Normal 463 4 2 2" xfId="42677"/>
    <cellStyle name="Normal 463 4 3" xfId="42678"/>
    <cellStyle name="Normal 463 5" xfId="42679"/>
    <cellStyle name="Normal 463 5 2" xfId="42680"/>
    <cellStyle name="Normal 463 6" xfId="42681"/>
    <cellStyle name="Normal 463 7" xfId="42682"/>
    <cellStyle name="Normal 464" xfId="42683"/>
    <cellStyle name="Normal 464 2" xfId="42684"/>
    <cellStyle name="Normal 464 2 2" xfId="42685"/>
    <cellStyle name="Normal 464 2 2 2" xfId="42686"/>
    <cellStyle name="Normal 464 2 2 2 2" xfId="42687"/>
    <cellStyle name="Normal 464 2 2 3" xfId="42688"/>
    <cellStyle name="Normal 464 2 3" xfId="42689"/>
    <cellStyle name="Normal 464 2 3 2" xfId="42690"/>
    <cellStyle name="Normal 464 2 4" xfId="42691"/>
    <cellStyle name="Normal 464 3" xfId="42692"/>
    <cellStyle name="Normal 464 4" xfId="42693"/>
    <cellStyle name="Normal 464 4 2" xfId="42694"/>
    <cellStyle name="Normal 464 4 2 2" xfId="42695"/>
    <cellStyle name="Normal 464 4 3" xfId="42696"/>
    <cellStyle name="Normal 464 5" xfId="42697"/>
    <cellStyle name="Normal 464 5 2" xfId="42698"/>
    <cellStyle name="Normal 464 6" xfId="42699"/>
    <cellStyle name="Normal 464 7" xfId="42700"/>
    <cellStyle name="Normal 465" xfId="42701"/>
    <cellStyle name="Normal 465 2" xfId="42702"/>
    <cellStyle name="Normal 465 2 2" xfId="42703"/>
    <cellStyle name="Normal 465 2 2 2" xfId="42704"/>
    <cellStyle name="Normal 465 2 2 2 2" xfId="42705"/>
    <cellStyle name="Normal 465 2 2 3" xfId="42706"/>
    <cellStyle name="Normal 465 2 3" xfId="42707"/>
    <cellStyle name="Normal 465 2 3 2" xfId="42708"/>
    <cellStyle name="Normal 465 2 4" xfId="42709"/>
    <cellStyle name="Normal 465 3" xfId="42710"/>
    <cellStyle name="Normal 465 4" xfId="42711"/>
    <cellStyle name="Normal 465 4 2" xfId="42712"/>
    <cellStyle name="Normal 465 4 2 2" xfId="42713"/>
    <cellStyle name="Normal 465 4 3" xfId="42714"/>
    <cellStyle name="Normal 465 5" xfId="42715"/>
    <cellStyle name="Normal 465 5 2" xfId="42716"/>
    <cellStyle name="Normal 465 6" xfId="42717"/>
    <cellStyle name="Normal 465 7" xfId="42718"/>
    <cellStyle name="Normal 466" xfId="42719"/>
    <cellStyle name="Normal 466 2" xfId="42720"/>
    <cellStyle name="Normal 466 2 2" xfId="42721"/>
    <cellStyle name="Normal 466 2 2 2" xfId="42722"/>
    <cellStyle name="Normal 466 2 2 2 2" xfId="42723"/>
    <cellStyle name="Normal 466 2 2 3" xfId="42724"/>
    <cellStyle name="Normal 466 2 3" xfId="42725"/>
    <cellStyle name="Normal 466 2 3 2" xfId="42726"/>
    <cellStyle name="Normal 466 2 4" xfId="42727"/>
    <cellStyle name="Normal 466 3" xfId="42728"/>
    <cellStyle name="Normal 466 4" xfId="42729"/>
    <cellStyle name="Normal 466 4 2" xfId="42730"/>
    <cellStyle name="Normal 466 4 2 2" xfId="42731"/>
    <cellStyle name="Normal 466 4 3" xfId="42732"/>
    <cellStyle name="Normal 466 5" xfId="42733"/>
    <cellStyle name="Normal 466 5 2" xfId="42734"/>
    <cellStyle name="Normal 466 6" xfId="42735"/>
    <cellStyle name="Normal 466 7" xfId="42736"/>
    <cellStyle name="Normal 467" xfId="42737"/>
    <cellStyle name="Normal 467 2" xfId="42738"/>
    <cellStyle name="Normal 467 2 2" xfId="42739"/>
    <cellStyle name="Normal 467 2 2 2" xfId="42740"/>
    <cellStyle name="Normal 467 2 2 2 2" xfId="42741"/>
    <cellStyle name="Normal 467 2 2 3" xfId="42742"/>
    <cellStyle name="Normal 467 2 3" xfId="42743"/>
    <cellStyle name="Normal 467 2 3 2" xfId="42744"/>
    <cellStyle name="Normal 467 2 4" xfId="42745"/>
    <cellStyle name="Normal 467 3" xfId="42746"/>
    <cellStyle name="Normal 467 4" xfId="42747"/>
    <cellStyle name="Normal 467 4 2" xfId="42748"/>
    <cellStyle name="Normal 467 4 2 2" xfId="42749"/>
    <cellStyle name="Normal 467 4 3" xfId="42750"/>
    <cellStyle name="Normal 467 5" xfId="42751"/>
    <cellStyle name="Normal 467 5 2" xfId="42752"/>
    <cellStyle name="Normal 467 6" xfId="42753"/>
    <cellStyle name="Normal 467 7" xfId="42754"/>
    <cellStyle name="Normal 468" xfId="42755"/>
    <cellStyle name="Normal 468 2" xfId="42756"/>
    <cellStyle name="Normal 468 2 2" xfId="42757"/>
    <cellStyle name="Normal 468 2 2 2" xfId="42758"/>
    <cellStyle name="Normal 468 2 2 2 2" xfId="42759"/>
    <cellStyle name="Normal 468 2 2 3" xfId="42760"/>
    <cellStyle name="Normal 468 2 3" xfId="42761"/>
    <cellStyle name="Normal 468 2 3 2" xfId="42762"/>
    <cellStyle name="Normal 468 2 4" xfId="42763"/>
    <cellStyle name="Normal 468 3" xfId="42764"/>
    <cellStyle name="Normal 468 4" xfId="42765"/>
    <cellStyle name="Normal 468 4 2" xfId="42766"/>
    <cellStyle name="Normal 468 4 2 2" xfId="42767"/>
    <cellStyle name="Normal 468 4 3" xfId="42768"/>
    <cellStyle name="Normal 468 5" xfId="42769"/>
    <cellStyle name="Normal 468 5 2" xfId="42770"/>
    <cellStyle name="Normal 468 6" xfId="42771"/>
    <cellStyle name="Normal 468 7" xfId="42772"/>
    <cellStyle name="Normal 469" xfId="42773"/>
    <cellStyle name="Normal 469 2" xfId="42774"/>
    <cellStyle name="Normal 469 2 2" xfId="42775"/>
    <cellStyle name="Normal 469 2 2 2" xfId="42776"/>
    <cellStyle name="Normal 469 2 2 2 2" xfId="42777"/>
    <cellStyle name="Normal 469 2 2 3" xfId="42778"/>
    <cellStyle name="Normal 469 2 3" xfId="42779"/>
    <cellStyle name="Normal 469 2 3 2" xfId="42780"/>
    <cellStyle name="Normal 469 2 4" xfId="42781"/>
    <cellStyle name="Normal 469 3" xfId="42782"/>
    <cellStyle name="Normal 469 4" xfId="42783"/>
    <cellStyle name="Normal 469 4 2" xfId="42784"/>
    <cellStyle name="Normal 469 4 2 2" xfId="42785"/>
    <cellStyle name="Normal 469 4 3" xfId="42786"/>
    <cellStyle name="Normal 469 5" xfId="42787"/>
    <cellStyle name="Normal 469 5 2" xfId="42788"/>
    <cellStyle name="Normal 469 6" xfId="42789"/>
    <cellStyle name="Normal 469 7" xfId="42790"/>
    <cellStyle name="Normal 47" xfId="42791"/>
    <cellStyle name="Normal 47 2" xfId="42792"/>
    <cellStyle name="Normal 47 2 2" xfId="42793"/>
    <cellStyle name="Normal 47 2 2 2" xfId="42794"/>
    <cellStyle name="Normal 47 3" xfId="42795"/>
    <cellStyle name="Normal 47 4" xfId="42796"/>
    <cellStyle name="Normal 47 4 2" xfId="42797"/>
    <cellStyle name="Normal 47 5" xfId="42798"/>
    <cellStyle name="Normal 470" xfId="42799"/>
    <cellStyle name="Normal 470 2" xfId="42800"/>
    <cellStyle name="Normal 470 2 2" xfId="42801"/>
    <cellStyle name="Normal 470 2 2 2" xfId="42802"/>
    <cellStyle name="Normal 470 2 2 2 2" xfId="42803"/>
    <cellStyle name="Normal 470 2 2 3" xfId="42804"/>
    <cellStyle name="Normal 470 2 3" xfId="42805"/>
    <cellStyle name="Normal 470 2 3 2" xfId="42806"/>
    <cellStyle name="Normal 470 2 4" xfId="42807"/>
    <cellStyle name="Normal 470 3" xfId="42808"/>
    <cellStyle name="Normal 470 4" xfId="42809"/>
    <cellStyle name="Normal 470 4 2" xfId="42810"/>
    <cellStyle name="Normal 470 4 2 2" xfId="42811"/>
    <cellStyle name="Normal 470 4 3" xfId="42812"/>
    <cellStyle name="Normal 470 5" xfId="42813"/>
    <cellStyle name="Normal 470 5 2" xfId="42814"/>
    <cellStyle name="Normal 470 6" xfId="42815"/>
    <cellStyle name="Normal 470 7" xfId="42816"/>
    <cellStyle name="Normal 471" xfId="42817"/>
    <cellStyle name="Normal 471 2" xfId="42818"/>
    <cellStyle name="Normal 471 2 2" xfId="42819"/>
    <cellStyle name="Normal 471 2 2 2" xfId="42820"/>
    <cellStyle name="Normal 471 2 2 2 2" xfId="42821"/>
    <cellStyle name="Normal 471 2 2 3" xfId="42822"/>
    <cellStyle name="Normal 471 2 3" xfId="42823"/>
    <cellStyle name="Normal 471 2 3 2" xfId="42824"/>
    <cellStyle name="Normal 471 2 4" xfId="42825"/>
    <cellStyle name="Normal 471 3" xfId="42826"/>
    <cellStyle name="Normal 471 4" xfId="42827"/>
    <cellStyle name="Normal 471 4 2" xfId="42828"/>
    <cellStyle name="Normal 471 4 2 2" xfId="42829"/>
    <cellStyle name="Normal 471 4 3" xfId="42830"/>
    <cellStyle name="Normal 471 5" xfId="42831"/>
    <cellStyle name="Normal 471 5 2" xfId="42832"/>
    <cellStyle name="Normal 471 6" xfId="42833"/>
    <cellStyle name="Normal 471 7" xfId="42834"/>
    <cellStyle name="Normal 472" xfId="42835"/>
    <cellStyle name="Normal 472 2" xfId="42836"/>
    <cellStyle name="Normal 472 2 2" xfId="42837"/>
    <cellStyle name="Normal 472 2 2 2" xfId="42838"/>
    <cellStyle name="Normal 472 2 2 2 2" xfId="42839"/>
    <cellStyle name="Normal 472 2 2 3" xfId="42840"/>
    <cellStyle name="Normal 472 2 3" xfId="42841"/>
    <cellStyle name="Normal 472 2 3 2" xfId="42842"/>
    <cellStyle name="Normal 472 2 4" xfId="42843"/>
    <cellStyle name="Normal 472 3" xfId="42844"/>
    <cellStyle name="Normal 472 4" xfId="42845"/>
    <cellStyle name="Normal 472 4 2" xfId="42846"/>
    <cellStyle name="Normal 472 4 2 2" xfId="42847"/>
    <cellStyle name="Normal 472 4 3" xfId="42848"/>
    <cellStyle name="Normal 472 5" xfId="42849"/>
    <cellStyle name="Normal 472 5 2" xfId="42850"/>
    <cellStyle name="Normal 472 6" xfId="42851"/>
    <cellStyle name="Normal 472 7" xfId="42852"/>
    <cellStyle name="Normal 473" xfId="42853"/>
    <cellStyle name="Normal 473 2" xfId="42854"/>
    <cellStyle name="Normal 473 2 2" xfId="42855"/>
    <cellStyle name="Normal 473 2 2 2" xfId="42856"/>
    <cellStyle name="Normal 473 2 2 2 2" xfId="42857"/>
    <cellStyle name="Normal 473 2 2 3" xfId="42858"/>
    <cellStyle name="Normal 473 2 3" xfId="42859"/>
    <cellStyle name="Normal 473 2 3 2" xfId="42860"/>
    <cellStyle name="Normal 473 2 4" xfId="42861"/>
    <cellStyle name="Normal 473 3" xfId="42862"/>
    <cellStyle name="Normal 473 4" xfId="42863"/>
    <cellStyle name="Normal 473 4 2" xfId="42864"/>
    <cellStyle name="Normal 473 4 2 2" xfId="42865"/>
    <cellStyle name="Normal 473 4 3" xfId="42866"/>
    <cellStyle name="Normal 473 5" xfId="42867"/>
    <cellStyle name="Normal 473 5 2" xfId="42868"/>
    <cellStyle name="Normal 473 6" xfId="42869"/>
    <cellStyle name="Normal 473 7" xfId="42870"/>
    <cellStyle name="Normal 474" xfId="42871"/>
    <cellStyle name="Normal 474 2" xfId="42872"/>
    <cellStyle name="Normal 474 2 2" xfId="42873"/>
    <cellStyle name="Normal 474 2 2 2" xfId="42874"/>
    <cellStyle name="Normal 474 2 2 2 2" xfId="42875"/>
    <cellStyle name="Normal 474 2 2 3" xfId="42876"/>
    <cellStyle name="Normal 474 2 3" xfId="42877"/>
    <cellStyle name="Normal 474 2 3 2" xfId="42878"/>
    <cellStyle name="Normal 474 2 4" xfId="42879"/>
    <cellStyle name="Normal 474 3" xfId="42880"/>
    <cellStyle name="Normal 474 4" xfId="42881"/>
    <cellStyle name="Normal 474 4 2" xfId="42882"/>
    <cellStyle name="Normal 474 4 2 2" xfId="42883"/>
    <cellStyle name="Normal 474 4 3" xfId="42884"/>
    <cellStyle name="Normal 474 5" xfId="42885"/>
    <cellStyle name="Normal 474 5 2" xfId="42886"/>
    <cellStyle name="Normal 474 6" xfId="42887"/>
    <cellStyle name="Normal 474 7" xfId="42888"/>
    <cellStyle name="Normal 475" xfId="42889"/>
    <cellStyle name="Normal 475 2" xfId="42890"/>
    <cellStyle name="Normal 475 2 2" xfId="42891"/>
    <cellStyle name="Normal 475 2 2 2" xfId="42892"/>
    <cellStyle name="Normal 475 2 2 2 2" xfId="42893"/>
    <cellStyle name="Normal 475 2 2 3" xfId="42894"/>
    <cellStyle name="Normal 475 2 3" xfId="42895"/>
    <cellStyle name="Normal 475 2 3 2" xfId="42896"/>
    <cellStyle name="Normal 475 2 4" xfId="42897"/>
    <cellStyle name="Normal 475 3" xfId="42898"/>
    <cellStyle name="Normal 475 4" xfId="42899"/>
    <cellStyle name="Normal 475 4 2" xfId="42900"/>
    <cellStyle name="Normal 475 4 2 2" xfId="42901"/>
    <cellStyle name="Normal 475 4 3" xfId="42902"/>
    <cellStyle name="Normal 475 5" xfId="42903"/>
    <cellStyle name="Normal 475 5 2" xfId="42904"/>
    <cellStyle name="Normal 475 6" xfId="42905"/>
    <cellStyle name="Normal 475 7" xfId="42906"/>
    <cellStyle name="Normal 476" xfId="42907"/>
    <cellStyle name="Normal 476 2" xfId="42908"/>
    <cellStyle name="Normal 476 2 2" xfId="42909"/>
    <cellStyle name="Normal 476 2 2 2" xfId="42910"/>
    <cellStyle name="Normal 476 2 2 2 2" xfId="42911"/>
    <cellStyle name="Normal 476 2 2 3" xfId="42912"/>
    <cellStyle name="Normal 476 2 3" xfId="42913"/>
    <cellStyle name="Normal 476 2 3 2" xfId="42914"/>
    <cellStyle name="Normal 476 2 4" xfId="42915"/>
    <cellStyle name="Normal 476 3" xfId="42916"/>
    <cellStyle name="Normal 476 4" xfId="42917"/>
    <cellStyle name="Normal 476 4 2" xfId="42918"/>
    <cellStyle name="Normal 476 4 2 2" xfId="42919"/>
    <cellStyle name="Normal 476 4 3" xfId="42920"/>
    <cellStyle name="Normal 476 5" xfId="42921"/>
    <cellStyle name="Normal 476 5 2" xfId="42922"/>
    <cellStyle name="Normal 476 6" xfId="42923"/>
    <cellStyle name="Normal 476 7" xfId="42924"/>
    <cellStyle name="Normal 477" xfId="42925"/>
    <cellStyle name="Normal 477 2" xfId="42926"/>
    <cellStyle name="Normal 477 2 2" xfId="42927"/>
    <cellStyle name="Normal 477 2 2 2" xfId="42928"/>
    <cellStyle name="Normal 477 2 2 2 2" xfId="42929"/>
    <cellStyle name="Normal 477 2 2 3" xfId="42930"/>
    <cellStyle name="Normal 477 2 3" xfId="42931"/>
    <cellStyle name="Normal 477 2 3 2" xfId="42932"/>
    <cellStyle name="Normal 477 2 4" xfId="42933"/>
    <cellStyle name="Normal 477 3" xfId="42934"/>
    <cellStyle name="Normal 477 4" xfId="42935"/>
    <cellStyle name="Normal 477 4 2" xfId="42936"/>
    <cellStyle name="Normal 477 4 2 2" xfId="42937"/>
    <cellStyle name="Normal 477 4 3" xfId="42938"/>
    <cellStyle name="Normal 477 5" xfId="42939"/>
    <cellStyle name="Normal 477 5 2" xfId="42940"/>
    <cellStyle name="Normal 477 6" xfId="42941"/>
    <cellStyle name="Normal 477 7" xfId="42942"/>
    <cellStyle name="Normal 478" xfId="42943"/>
    <cellStyle name="Normal 478 2" xfId="42944"/>
    <cellStyle name="Normal 478 2 2" xfId="42945"/>
    <cellStyle name="Normal 478 2 2 2" xfId="42946"/>
    <cellStyle name="Normal 478 2 2 2 2" xfId="42947"/>
    <cellStyle name="Normal 478 2 2 3" xfId="42948"/>
    <cellStyle name="Normal 478 2 3" xfId="42949"/>
    <cellStyle name="Normal 478 2 3 2" xfId="42950"/>
    <cellStyle name="Normal 478 2 4" xfId="42951"/>
    <cellStyle name="Normal 478 3" xfId="42952"/>
    <cellStyle name="Normal 478 4" xfId="42953"/>
    <cellStyle name="Normal 478 4 2" xfId="42954"/>
    <cellStyle name="Normal 478 4 2 2" xfId="42955"/>
    <cellStyle name="Normal 478 4 3" xfId="42956"/>
    <cellStyle name="Normal 478 5" xfId="42957"/>
    <cellStyle name="Normal 478 5 2" xfId="42958"/>
    <cellStyle name="Normal 478 6" xfId="42959"/>
    <cellStyle name="Normal 478 7" xfId="42960"/>
    <cellStyle name="Normal 479" xfId="42961"/>
    <cellStyle name="Normal 479 2" xfId="42962"/>
    <cellStyle name="Normal 479 2 2" xfId="42963"/>
    <cellStyle name="Normal 479 2 2 2" xfId="42964"/>
    <cellStyle name="Normal 479 2 2 2 2" xfId="42965"/>
    <cellStyle name="Normal 479 2 2 3" xfId="42966"/>
    <cellStyle name="Normal 479 2 3" xfId="42967"/>
    <cellStyle name="Normal 479 2 3 2" xfId="42968"/>
    <cellStyle name="Normal 479 2 4" xfId="42969"/>
    <cellStyle name="Normal 479 3" xfId="42970"/>
    <cellStyle name="Normal 479 4" xfId="42971"/>
    <cellStyle name="Normal 479 4 2" xfId="42972"/>
    <cellStyle name="Normal 479 4 2 2" xfId="42973"/>
    <cellStyle name="Normal 479 4 3" xfId="42974"/>
    <cellStyle name="Normal 479 5" xfId="42975"/>
    <cellStyle name="Normal 479 5 2" xfId="42976"/>
    <cellStyle name="Normal 479 6" xfId="42977"/>
    <cellStyle name="Normal 479 7" xfId="42978"/>
    <cellStyle name="Normal 48" xfId="42979"/>
    <cellStyle name="Normal 48 2" xfId="42980"/>
    <cellStyle name="Normal 48 2 2" xfId="42981"/>
    <cellStyle name="Normal 48 2 2 2" xfId="42982"/>
    <cellStyle name="Normal 48 3" xfId="42983"/>
    <cellStyle name="Normal 48 4" xfId="42984"/>
    <cellStyle name="Normal 48 4 2" xfId="42985"/>
    <cellStyle name="Normal 48 5" xfId="42986"/>
    <cellStyle name="Normal 480" xfId="42987"/>
    <cellStyle name="Normal 480 2" xfId="42988"/>
    <cellStyle name="Normal 480 2 2" xfId="42989"/>
    <cellStyle name="Normal 480 2 2 2" xfId="42990"/>
    <cellStyle name="Normal 480 2 2 2 2" xfId="42991"/>
    <cellStyle name="Normal 480 2 2 3" xfId="42992"/>
    <cellStyle name="Normal 480 2 3" xfId="42993"/>
    <cellStyle name="Normal 480 2 3 2" xfId="42994"/>
    <cellStyle name="Normal 480 2 4" xfId="42995"/>
    <cellStyle name="Normal 480 3" xfId="42996"/>
    <cellStyle name="Normal 480 4" xfId="42997"/>
    <cellStyle name="Normal 480 4 2" xfId="42998"/>
    <cellStyle name="Normal 480 4 2 2" xfId="42999"/>
    <cellStyle name="Normal 480 4 3" xfId="43000"/>
    <cellStyle name="Normal 480 5" xfId="43001"/>
    <cellStyle name="Normal 480 5 2" xfId="43002"/>
    <cellStyle name="Normal 480 6" xfId="43003"/>
    <cellStyle name="Normal 480 7" xfId="43004"/>
    <cellStyle name="Normal 481" xfId="43005"/>
    <cellStyle name="Normal 481 2" xfId="43006"/>
    <cellStyle name="Normal 481 2 2" xfId="43007"/>
    <cellStyle name="Normal 481 2 2 2" xfId="43008"/>
    <cellStyle name="Normal 481 2 2 2 2" xfId="43009"/>
    <cellStyle name="Normal 481 2 2 3" xfId="43010"/>
    <cellStyle name="Normal 481 2 3" xfId="43011"/>
    <cellStyle name="Normal 481 2 3 2" xfId="43012"/>
    <cellStyle name="Normal 481 2 4" xfId="43013"/>
    <cellStyle name="Normal 481 3" xfId="43014"/>
    <cellStyle name="Normal 481 4" xfId="43015"/>
    <cellStyle name="Normal 481 4 2" xfId="43016"/>
    <cellStyle name="Normal 481 4 2 2" xfId="43017"/>
    <cellStyle name="Normal 481 4 3" xfId="43018"/>
    <cellStyle name="Normal 481 5" xfId="43019"/>
    <cellStyle name="Normal 481 5 2" xfId="43020"/>
    <cellStyle name="Normal 481 6" xfId="43021"/>
    <cellStyle name="Normal 481 7" xfId="43022"/>
    <cellStyle name="Normal 482" xfId="43023"/>
    <cellStyle name="Normal 482 2" xfId="43024"/>
    <cellStyle name="Normal 482 2 2" xfId="43025"/>
    <cellStyle name="Normal 482 2 2 2" xfId="43026"/>
    <cellStyle name="Normal 482 2 2 2 2" xfId="43027"/>
    <cellStyle name="Normal 482 2 2 3" xfId="43028"/>
    <cellStyle name="Normal 482 2 3" xfId="43029"/>
    <cellStyle name="Normal 482 2 3 2" xfId="43030"/>
    <cellStyle name="Normal 482 2 4" xfId="43031"/>
    <cellStyle name="Normal 482 3" xfId="43032"/>
    <cellStyle name="Normal 482 4" xfId="43033"/>
    <cellStyle name="Normal 482 4 2" xfId="43034"/>
    <cellStyle name="Normal 482 4 2 2" xfId="43035"/>
    <cellStyle name="Normal 482 4 3" xfId="43036"/>
    <cellStyle name="Normal 482 5" xfId="43037"/>
    <cellStyle name="Normal 482 5 2" xfId="43038"/>
    <cellStyle name="Normal 482 6" xfId="43039"/>
    <cellStyle name="Normal 482 7" xfId="43040"/>
    <cellStyle name="Normal 483" xfId="43041"/>
    <cellStyle name="Normal 483 2" xfId="43042"/>
    <cellStyle name="Normal 483 2 2" xfId="43043"/>
    <cellStyle name="Normal 483 2 2 2" xfId="43044"/>
    <cellStyle name="Normal 483 2 2 2 2" xfId="43045"/>
    <cellStyle name="Normal 483 2 2 3" xfId="43046"/>
    <cellStyle name="Normal 483 2 3" xfId="43047"/>
    <cellStyle name="Normal 483 2 3 2" xfId="43048"/>
    <cellStyle name="Normal 483 2 4" xfId="43049"/>
    <cellStyle name="Normal 483 3" xfId="43050"/>
    <cellStyle name="Normal 483 3 2" xfId="43051"/>
    <cellStyle name="Normal 483 3 2 2" xfId="43052"/>
    <cellStyle name="Normal 483 3 2 2 2" xfId="43053"/>
    <cellStyle name="Normal 483 3 2 3" xfId="43054"/>
    <cellStyle name="Normal 483 3 3" xfId="43055"/>
    <cellStyle name="Normal 483 3 3 2" xfId="43056"/>
    <cellStyle name="Normal 483 3 4" xfId="43057"/>
    <cellStyle name="Normal 483 4" xfId="43058"/>
    <cellStyle name="Normal 483 4 2" xfId="43059"/>
    <cellStyle name="Normal 483 4 2 2" xfId="43060"/>
    <cellStyle name="Normal 483 4 2 2 2" xfId="43061"/>
    <cellStyle name="Normal 483 4 2 3" xfId="43062"/>
    <cellStyle name="Normal 483 4 3" xfId="43063"/>
    <cellStyle name="Normal 483 4 3 2" xfId="43064"/>
    <cellStyle name="Normal 483 4 4" xfId="43065"/>
    <cellStyle name="Normal 483 5" xfId="43066"/>
    <cellStyle name="Normal 483 5 2" xfId="43067"/>
    <cellStyle name="Normal 483 5 2 2" xfId="43068"/>
    <cellStyle name="Normal 483 5 2 2 2" xfId="43069"/>
    <cellStyle name="Normal 483 5 2 3" xfId="43070"/>
    <cellStyle name="Normal 483 5 3" xfId="43071"/>
    <cellStyle name="Normal 483 5 3 2" xfId="43072"/>
    <cellStyle name="Normal 483 5 4" xfId="43073"/>
    <cellStyle name="Normal 483 6" xfId="43074"/>
    <cellStyle name="Normal 483 6 2" xfId="43075"/>
    <cellStyle name="Normal 483 6 2 2" xfId="43076"/>
    <cellStyle name="Normal 483 6 3" xfId="43077"/>
    <cellStyle name="Normal 483 7" xfId="43078"/>
    <cellStyle name="Normal 483 7 2" xfId="43079"/>
    <cellStyle name="Normal 483 8" xfId="43080"/>
    <cellStyle name="Normal 483 9" xfId="43081"/>
    <cellStyle name="Normal 484" xfId="43082"/>
    <cellStyle name="Normal 484 2" xfId="43083"/>
    <cellStyle name="Normal 484 2 2" xfId="43084"/>
    <cellStyle name="Normal 484 2 2 2" xfId="43085"/>
    <cellStyle name="Normal 484 2 2 2 2" xfId="43086"/>
    <cellStyle name="Normal 484 2 2 3" xfId="43087"/>
    <cellStyle name="Normal 484 2 3" xfId="43088"/>
    <cellStyle name="Normal 484 2 3 2" xfId="43089"/>
    <cellStyle name="Normal 484 2 4" xfId="43090"/>
    <cellStyle name="Normal 484 3" xfId="43091"/>
    <cellStyle name="Normal 484 3 2" xfId="43092"/>
    <cellStyle name="Normal 484 3 2 2" xfId="43093"/>
    <cellStyle name="Normal 484 3 2 2 2" xfId="43094"/>
    <cellStyle name="Normal 484 3 2 3" xfId="43095"/>
    <cellStyle name="Normal 484 3 3" xfId="43096"/>
    <cellStyle name="Normal 484 3 3 2" xfId="43097"/>
    <cellStyle name="Normal 484 3 4" xfId="43098"/>
    <cellStyle name="Normal 484 4" xfId="43099"/>
    <cellStyle name="Normal 484 4 2" xfId="43100"/>
    <cellStyle name="Normal 484 4 2 2" xfId="43101"/>
    <cellStyle name="Normal 484 4 2 2 2" xfId="43102"/>
    <cellStyle name="Normal 484 4 2 3" xfId="43103"/>
    <cellStyle name="Normal 484 4 3" xfId="43104"/>
    <cellStyle name="Normal 484 4 3 2" xfId="43105"/>
    <cellStyle name="Normal 484 4 4" xfId="43106"/>
    <cellStyle name="Normal 484 5" xfId="43107"/>
    <cellStyle name="Normal 484 5 2" xfId="43108"/>
    <cellStyle name="Normal 484 5 2 2" xfId="43109"/>
    <cellStyle name="Normal 484 5 2 2 2" xfId="43110"/>
    <cellStyle name="Normal 484 5 2 3" xfId="43111"/>
    <cellStyle name="Normal 484 5 3" xfId="43112"/>
    <cellStyle name="Normal 484 5 3 2" xfId="43113"/>
    <cellStyle name="Normal 484 5 4" xfId="43114"/>
    <cellStyle name="Normal 484 6" xfId="43115"/>
    <cellStyle name="Normal 484 6 2" xfId="43116"/>
    <cellStyle name="Normal 484 6 2 2" xfId="43117"/>
    <cellStyle name="Normal 484 6 3" xfId="43118"/>
    <cellStyle name="Normal 484 7" xfId="43119"/>
    <cellStyle name="Normal 484 7 2" xfId="43120"/>
    <cellStyle name="Normal 484 8" xfId="43121"/>
    <cellStyle name="Normal 484 9" xfId="43122"/>
    <cellStyle name="Normal 485" xfId="43123"/>
    <cellStyle name="Normal 485 10" xfId="43124"/>
    <cellStyle name="Normal 485 11" xfId="43125"/>
    <cellStyle name="Normal 485 12" xfId="43126"/>
    <cellStyle name="Normal 485 2" xfId="43127"/>
    <cellStyle name="Normal 485 2 2" xfId="43128"/>
    <cellStyle name="Normal 485 3" xfId="43129"/>
    <cellStyle name="Normal 485 3 2" xfId="43130"/>
    <cellStyle name="Normal 485 3 3" xfId="43131"/>
    <cellStyle name="Normal 485 4" xfId="43132"/>
    <cellStyle name="Normal 485 4 2" xfId="43133"/>
    <cellStyle name="Normal 485 4 3" xfId="43134"/>
    <cellStyle name="Normal 485 5" xfId="43135"/>
    <cellStyle name="Normal 485 5 2" xfId="43136"/>
    <cellStyle name="Normal 485 5 2 2" xfId="43137"/>
    <cellStyle name="Normal 485 5 2 2 2" xfId="43138"/>
    <cellStyle name="Normal 485 5 2 3" xfId="43139"/>
    <cellStyle name="Normal 485 5 3" xfId="43140"/>
    <cellStyle name="Normal 485 5 3 2" xfId="43141"/>
    <cellStyle name="Normal 485 5 4" xfId="43142"/>
    <cellStyle name="Normal 485 6" xfId="43143"/>
    <cellStyle name="Normal 485 7" xfId="43144"/>
    <cellStyle name="Normal 485 7 2" xfId="43145"/>
    <cellStyle name="Normal 485 7 2 2" xfId="43146"/>
    <cellStyle name="Normal 485 7 3" xfId="43147"/>
    <cellStyle name="Normal 485 8" xfId="43148"/>
    <cellStyle name="Normal 485 8 2" xfId="43149"/>
    <cellStyle name="Normal 485 9" xfId="43150"/>
    <cellStyle name="Normal 485 9 2" xfId="43151"/>
    <cellStyle name="Normal 486" xfId="43152"/>
    <cellStyle name="Normal 486 2" xfId="43153"/>
    <cellStyle name="Normal 486 2 2" xfId="43154"/>
    <cellStyle name="Normal 486 2 2 2" xfId="43155"/>
    <cellStyle name="Normal 486 2 2 2 2" xfId="43156"/>
    <cellStyle name="Normal 486 2 2 3" xfId="43157"/>
    <cellStyle name="Normal 486 2 3" xfId="43158"/>
    <cellStyle name="Normal 486 2 3 2" xfId="43159"/>
    <cellStyle name="Normal 486 2 4" xfId="43160"/>
    <cellStyle name="Normal 486 3" xfId="43161"/>
    <cellStyle name="Normal 486 4" xfId="43162"/>
    <cellStyle name="Normal 486 4 2" xfId="43163"/>
    <cellStyle name="Normal 486 4 2 2" xfId="43164"/>
    <cellStyle name="Normal 486 4 3" xfId="43165"/>
    <cellStyle name="Normal 486 5" xfId="43166"/>
    <cellStyle name="Normal 486 5 2" xfId="43167"/>
    <cellStyle name="Normal 486 6" xfId="43168"/>
    <cellStyle name="Normal 486 7" xfId="43169"/>
    <cellStyle name="Normal 487" xfId="43170"/>
    <cellStyle name="Normal 487 2" xfId="43171"/>
    <cellStyle name="Normal 487 2 2" xfId="43172"/>
    <cellStyle name="Normal 487 2 2 2" xfId="43173"/>
    <cellStyle name="Normal 487 2 2 2 2" xfId="43174"/>
    <cellStyle name="Normal 487 2 2 3" xfId="43175"/>
    <cellStyle name="Normal 487 2 3" xfId="43176"/>
    <cellStyle name="Normal 487 2 3 2" xfId="43177"/>
    <cellStyle name="Normal 487 2 4" xfId="43178"/>
    <cellStyle name="Normal 487 3" xfId="43179"/>
    <cellStyle name="Normal 487 4" xfId="43180"/>
    <cellStyle name="Normal 487 4 2" xfId="43181"/>
    <cellStyle name="Normal 487 4 2 2" xfId="43182"/>
    <cellStyle name="Normal 487 4 3" xfId="43183"/>
    <cellStyle name="Normal 487 5" xfId="43184"/>
    <cellStyle name="Normal 487 5 2" xfId="43185"/>
    <cellStyle name="Normal 487 6" xfId="43186"/>
    <cellStyle name="Normal 487 7" xfId="43187"/>
    <cellStyle name="Normal 488" xfId="43188"/>
    <cellStyle name="Normal 488 2" xfId="43189"/>
    <cellStyle name="Normal 488 2 2" xfId="43190"/>
    <cellStyle name="Normal 488 2 2 2" xfId="43191"/>
    <cellStyle name="Normal 488 2 2 2 2" xfId="43192"/>
    <cellStyle name="Normal 488 2 2 3" xfId="43193"/>
    <cellStyle name="Normal 488 2 3" xfId="43194"/>
    <cellStyle name="Normal 488 2 3 2" xfId="43195"/>
    <cellStyle name="Normal 488 2 4" xfId="43196"/>
    <cellStyle name="Normal 488 3" xfId="43197"/>
    <cellStyle name="Normal 488 4" xfId="43198"/>
    <cellStyle name="Normal 488 4 2" xfId="43199"/>
    <cellStyle name="Normal 488 4 2 2" xfId="43200"/>
    <cellStyle name="Normal 488 4 3" xfId="43201"/>
    <cellStyle name="Normal 488 5" xfId="43202"/>
    <cellStyle name="Normal 488 5 2" xfId="43203"/>
    <cellStyle name="Normal 488 6" xfId="43204"/>
    <cellStyle name="Normal 488 7" xfId="43205"/>
    <cellStyle name="Normal 489" xfId="43206"/>
    <cellStyle name="Normal 489 2" xfId="43207"/>
    <cellStyle name="Normal 489 2 2" xfId="43208"/>
    <cellStyle name="Normal 489 2 2 2" xfId="43209"/>
    <cellStyle name="Normal 489 2 2 2 2" xfId="43210"/>
    <cellStyle name="Normal 489 2 2 3" xfId="43211"/>
    <cellStyle name="Normal 489 2 3" xfId="43212"/>
    <cellStyle name="Normal 489 2 3 2" xfId="43213"/>
    <cellStyle name="Normal 489 2 4" xfId="43214"/>
    <cellStyle name="Normal 489 3" xfId="43215"/>
    <cellStyle name="Normal 489 4" xfId="43216"/>
    <cellStyle name="Normal 489 4 2" xfId="43217"/>
    <cellStyle name="Normal 489 4 2 2" xfId="43218"/>
    <cellStyle name="Normal 489 4 3" xfId="43219"/>
    <cellStyle name="Normal 489 5" xfId="43220"/>
    <cellStyle name="Normal 489 5 2" xfId="43221"/>
    <cellStyle name="Normal 489 6" xfId="43222"/>
    <cellStyle name="Normal 489 7" xfId="43223"/>
    <cellStyle name="Normal 49" xfId="43224"/>
    <cellStyle name="Normal 49 2" xfId="43225"/>
    <cellStyle name="Normal 49 3" xfId="43226"/>
    <cellStyle name="Normal 490" xfId="43227"/>
    <cellStyle name="Normal 490 2" xfId="43228"/>
    <cellStyle name="Normal 490 2 2" xfId="43229"/>
    <cellStyle name="Normal 490 2 2 2" xfId="43230"/>
    <cellStyle name="Normal 490 2 2 2 2" xfId="43231"/>
    <cellStyle name="Normal 490 2 2 3" xfId="43232"/>
    <cellStyle name="Normal 490 2 3" xfId="43233"/>
    <cellStyle name="Normal 490 2 3 2" xfId="43234"/>
    <cellStyle name="Normal 490 2 4" xfId="43235"/>
    <cellStyle name="Normal 490 3" xfId="43236"/>
    <cellStyle name="Normal 490 4" xfId="43237"/>
    <cellStyle name="Normal 490 4 2" xfId="43238"/>
    <cellStyle name="Normal 490 4 2 2" xfId="43239"/>
    <cellStyle name="Normal 490 4 3" xfId="43240"/>
    <cellStyle name="Normal 490 5" xfId="43241"/>
    <cellStyle name="Normal 490 5 2" xfId="43242"/>
    <cellStyle name="Normal 490 6" xfId="43243"/>
    <cellStyle name="Normal 490 7" xfId="43244"/>
    <cellStyle name="Normal 491" xfId="43245"/>
    <cellStyle name="Normal 491 2" xfId="43246"/>
    <cellStyle name="Normal 491 2 2" xfId="43247"/>
    <cellStyle name="Normal 491 2 2 2" xfId="43248"/>
    <cellStyle name="Normal 491 2 2 2 2" xfId="43249"/>
    <cellStyle name="Normal 491 2 2 3" xfId="43250"/>
    <cellStyle name="Normal 491 2 3" xfId="43251"/>
    <cellStyle name="Normal 491 2 3 2" xfId="43252"/>
    <cellStyle name="Normal 491 2 4" xfId="43253"/>
    <cellStyle name="Normal 491 3" xfId="43254"/>
    <cellStyle name="Normal 491 4" xfId="43255"/>
    <cellStyle name="Normal 491 4 2" xfId="43256"/>
    <cellStyle name="Normal 491 4 2 2" xfId="43257"/>
    <cellStyle name="Normal 491 4 3" xfId="43258"/>
    <cellStyle name="Normal 491 5" xfId="43259"/>
    <cellStyle name="Normal 491 5 2" xfId="43260"/>
    <cellStyle name="Normal 491 6" xfId="43261"/>
    <cellStyle name="Normal 491 7" xfId="43262"/>
    <cellStyle name="Normal 492" xfId="43263"/>
    <cellStyle name="Normal 492 2" xfId="43264"/>
    <cellStyle name="Normal 492 2 2" xfId="43265"/>
    <cellStyle name="Normal 492 2 2 2" xfId="43266"/>
    <cellStyle name="Normal 492 2 2 2 2" xfId="43267"/>
    <cellStyle name="Normal 492 2 2 3" xfId="43268"/>
    <cellStyle name="Normal 492 2 3" xfId="43269"/>
    <cellStyle name="Normal 492 2 3 2" xfId="43270"/>
    <cellStyle name="Normal 492 2 4" xfId="43271"/>
    <cellStyle name="Normal 492 3" xfId="43272"/>
    <cellStyle name="Normal 492 4" xfId="43273"/>
    <cellStyle name="Normal 492 4 2" xfId="43274"/>
    <cellStyle name="Normal 492 4 2 2" xfId="43275"/>
    <cellStyle name="Normal 492 4 3" xfId="43276"/>
    <cellStyle name="Normal 492 5" xfId="43277"/>
    <cellStyle name="Normal 492 5 2" xfId="43278"/>
    <cellStyle name="Normal 492 6" xfId="43279"/>
    <cellStyle name="Normal 492 7" xfId="43280"/>
    <cellStyle name="Normal 493" xfId="43281"/>
    <cellStyle name="Normal 493 2" xfId="43282"/>
    <cellStyle name="Normal 493 2 2" xfId="43283"/>
    <cellStyle name="Normal 493 2 2 2" xfId="43284"/>
    <cellStyle name="Normal 493 2 2 2 2" xfId="43285"/>
    <cellStyle name="Normal 493 2 2 3" xfId="43286"/>
    <cellStyle name="Normal 493 2 3" xfId="43287"/>
    <cellStyle name="Normal 493 2 3 2" xfId="43288"/>
    <cellStyle name="Normal 493 2 4" xfId="43289"/>
    <cellStyle name="Normal 493 3" xfId="43290"/>
    <cellStyle name="Normal 493 4" xfId="43291"/>
    <cellStyle name="Normal 493 4 2" xfId="43292"/>
    <cellStyle name="Normal 493 4 2 2" xfId="43293"/>
    <cellStyle name="Normal 493 4 3" xfId="43294"/>
    <cellStyle name="Normal 493 5" xfId="43295"/>
    <cellStyle name="Normal 493 5 2" xfId="43296"/>
    <cellStyle name="Normal 493 6" xfId="43297"/>
    <cellStyle name="Normal 493 7" xfId="43298"/>
    <cellStyle name="Normal 494" xfId="43299"/>
    <cellStyle name="Normal 494 2" xfId="43300"/>
    <cellStyle name="Normal 494 2 2" xfId="43301"/>
    <cellStyle name="Normal 494 2 2 2" xfId="43302"/>
    <cellStyle name="Normal 494 2 2 2 2" xfId="43303"/>
    <cellStyle name="Normal 494 2 2 3" xfId="43304"/>
    <cellStyle name="Normal 494 2 3" xfId="43305"/>
    <cellStyle name="Normal 494 2 3 2" xfId="43306"/>
    <cellStyle name="Normal 494 2 4" xfId="43307"/>
    <cellStyle name="Normal 494 3" xfId="43308"/>
    <cellStyle name="Normal 494 4" xfId="43309"/>
    <cellStyle name="Normal 494 4 2" xfId="43310"/>
    <cellStyle name="Normal 494 4 2 2" xfId="43311"/>
    <cellStyle name="Normal 494 4 3" xfId="43312"/>
    <cellStyle name="Normal 494 5" xfId="43313"/>
    <cellStyle name="Normal 494 5 2" xfId="43314"/>
    <cellStyle name="Normal 494 6" xfId="43315"/>
    <cellStyle name="Normal 494 7" xfId="43316"/>
    <cellStyle name="Normal 495" xfId="43317"/>
    <cellStyle name="Normal 495 2" xfId="43318"/>
    <cellStyle name="Normal 495 2 2" xfId="43319"/>
    <cellStyle name="Normal 495 2 2 2" xfId="43320"/>
    <cellStyle name="Normal 495 2 2 2 2" xfId="43321"/>
    <cellStyle name="Normal 495 2 2 3" xfId="43322"/>
    <cellStyle name="Normal 495 2 3" xfId="43323"/>
    <cellStyle name="Normal 495 2 3 2" xfId="43324"/>
    <cellStyle name="Normal 495 2 4" xfId="43325"/>
    <cellStyle name="Normal 495 3" xfId="43326"/>
    <cellStyle name="Normal 495 4" xfId="43327"/>
    <cellStyle name="Normal 495 4 2" xfId="43328"/>
    <cellStyle name="Normal 495 4 2 2" xfId="43329"/>
    <cellStyle name="Normal 495 4 3" xfId="43330"/>
    <cellStyle name="Normal 495 5" xfId="43331"/>
    <cellStyle name="Normal 495 5 2" xfId="43332"/>
    <cellStyle name="Normal 495 6" xfId="43333"/>
    <cellStyle name="Normal 495 7" xfId="43334"/>
    <cellStyle name="Normal 496" xfId="43335"/>
    <cellStyle name="Normal 496 2" xfId="43336"/>
    <cellStyle name="Normal 496 2 2" xfId="43337"/>
    <cellStyle name="Normal 496 2 2 2" xfId="43338"/>
    <cellStyle name="Normal 496 2 2 2 2" xfId="43339"/>
    <cellStyle name="Normal 496 2 2 3" xfId="43340"/>
    <cellStyle name="Normal 496 2 3" xfId="43341"/>
    <cellStyle name="Normal 496 2 3 2" xfId="43342"/>
    <cellStyle name="Normal 496 2 4" xfId="43343"/>
    <cellStyle name="Normal 496 3" xfId="43344"/>
    <cellStyle name="Normal 496 4" xfId="43345"/>
    <cellStyle name="Normal 496 4 2" xfId="43346"/>
    <cellStyle name="Normal 496 4 2 2" xfId="43347"/>
    <cellStyle name="Normal 496 4 3" xfId="43348"/>
    <cellStyle name="Normal 496 5" xfId="43349"/>
    <cellStyle name="Normal 496 5 2" xfId="43350"/>
    <cellStyle name="Normal 496 6" xfId="43351"/>
    <cellStyle name="Normal 496 7" xfId="43352"/>
    <cellStyle name="Normal 497" xfId="43353"/>
    <cellStyle name="Normal 497 2" xfId="43354"/>
    <cellStyle name="Normal 497 2 2" xfId="43355"/>
    <cellStyle name="Normal 497 2 2 2" xfId="43356"/>
    <cellStyle name="Normal 497 2 2 2 2" xfId="43357"/>
    <cellStyle name="Normal 497 2 2 3" xfId="43358"/>
    <cellStyle name="Normal 497 2 3" xfId="43359"/>
    <cellStyle name="Normal 497 2 3 2" xfId="43360"/>
    <cellStyle name="Normal 497 2 4" xfId="43361"/>
    <cellStyle name="Normal 497 3" xfId="43362"/>
    <cellStyle name="Normal 497 4" xfId="43363"/>
    <cellStyle name="Normal 497 4 2" xfId="43364"/>
    <cellStyle name="Normal 497 4 2 2" xfId="43365"/>
    <cellStyle name="Normal 497 4 3" xfId="43366"/>
    <cellStyle name="Normal 497 5" xfId="43367"/>
    <cellStyle name="Normal 497 5 2" xfId="43368"/>
    <cellStyle name="Normal 497 6" xfId="43369"/>
    <cellStyle name="Normal 497 7" xfId="43370"/>
    <cellStyle name="Normal 498" xfId="43371"/>
    <cellStyle name="Normal 498 2" xfId="43372"/>
    <cellStyle name="Normal 498 2 2" xfId="43373"/>
    <cellStyle name="Normal 498 2 2 2" xfId="43374"/>
    <cellStyle name="Normal 498 2 2 2 2" xfId="43375"/>
    <cellStyle name="Normal 498 2 2 3" xfId="43376"/>
    <cellStyle name="Normal 498 2 3" xfId="43377"/>
    <cellStyle name="Normal 498 2 3 2" xfId="43378"/>
    <cellStyle name="Normal 498 2 4" xfId="43379"/>
    <cellStyle name="Normal 498 3" xfId="43380"/>
    <cellStyle name="Normal 498 4" xfId="43381"/>
    <cellStyle name="Normal 498 4 2" xfId="43382"/>
    <cellStyle name="Normal 498 4 2 2" xfId="43383"/>
    <cellStyle name="Normal 498 4 3" xfId="43384"/>
    <cellStyle name="Normal 498 5" xfId="43385"/>
    <cellStyle name="Normal 498 5 2" xfId="43386"/>
    <cellStyle name="Normal 498 6" xfId="43387"/>
    <cellStyle name="Normal 498 7" xfId="43388"/>
    <cellStyle name="Normal 499" xfId="43389"/>
    <cellStyle name="Normal 499 2" xfId="43390"/>
    <cellStyle name="Normal 499 2 2" xfId="43391"/>
    <cellStyle name="Normal 499 2 2 2" xfId="43392"/>
    <cellStyle name="Normal 499 2 2 2 2" xfId="43393"/>
    <cellStyle name="Normal 499 2 2 3" xfId="43394"/>
    <cellStyle name="Normal 499 2 3" xfId="43395"/>
    <cellStyle name="Normal 499 2 3 2" xfId="43396"/>
    <cellStyle name="Normal 499 2 4" xfId="43397"/>
    <cellStyle name="Normal 499 3" xfId="43398"/>
    <cellStyle name="Normal 499 3 2" xfId="43399"/>
    <cellStyle name="Normal 499 3 2 2" xfId="43400"/>
    <cellStyle name="Normal 499 3 2 2 2" xfId="43401"/>
    <cellStyle name="Normal 499 3 2 3" xfId="43402"/>
    <cellStyle name="Normal 499 3 3" xfId="43403"/>
    <cellStyle name="Normal 499 3 3 2" xfId="43404"/>
    <cellStyle name="Normal 499 3 4" xfId="43405"/>
    <cellStyle name="Normal 499 4" xfId="43406"/>
    <cellStyle name="Normal 499 4 2" xfId="43407"/>
    <cellStyle name="Normal 499 4 2 2" xfId="43408"/>
    <cellStyle name="Normal 499 4 2 2 2" xfId="43409"/>
    <cellStyle name="Normal 499 4 2 3" xfId="43410"/>
    <cellStyle name="Normal 499 4 3" xfId="43411"/>
    <cellStyle name="Normal 499 4 3 2" xfId="43412"/>
    <cellStyle name="Normal 499 4 4" xfId="43413"/>
    <cellStyle name="Normal 499 5" xfId="43414"/>
    <cellStyle name="Normal 499 5 2" xfId="43415"/>
    <cellStyle name="Normal 499 5 2 2" xfId="43416"/>
    <cellStyle name="Normal 499 5 2 2 2" xfId="43417"/>
    <cellStyle name="Normal 499 5 2 3" xfId="43418"/>
    <cellStyle name="Normal 499 5 3" xfId="43419"/>
    <cellStyle name="Normal 499 5 3 2" xfId="43420"/>
    <cellStyle name="Normal 499 5 4" xfId="43421"/>
    <cellStyle name="Normal 499 6" xfId="43422"/>
    <cellStyle name="Normal 499 6 2" xfId="43423"/>
    <cellStyle name="Normal 499 6 2 2" xfId="43424"/>
    <cellStyle name="Normal 499 6 3" xfId="43425"/>
    <cellStyle name="Normal 499 7" xfId="43426"/>
    <cellStyle name="Normal 499 7 2" xfId="43427"/>
    <cellStyle name="Normal 499 8" xfId="43428"/>
    <cellStyle name="Normal 499 9" xfId="43429"/>
    <cellStyle name="Normal 5" xfId="43430"/>
    <cellStyle name="Normal 5 10" xfId="43431"/>
    <cellStyle name="Normal 5 10 2" xfId="43432"/>
    <cellStyle name="Normal 5 10 3" xfId="43433"/>
    <cellStyle name="Normal 5 11" xfId="43434"/>
    <cellStyle name="Normal 5 11 2" xfId="43435"/>
    <cellStyle name="Normal 5 11 3" xfId="43436"/>
    <cellStyle name="Normal 5 12" xfId="43437"/>
    <cellStyle name="Normal 5 13" xfId="43438"/>
    <cellStyle name="Normal 5 14" xfId="43439"/>
    <cellStyle name="Normal 5 15" xfId="43440"/>
    <cellStyle name="Normal 5 16" xfId="43441"/>
    <cellStyle name="Normal 5 2" xfId="43442"/>
    <cellStyle name="Normal 5 2 2" xfId="43443"/>
    <cellStyle name="Normal 5 2 2 2" xfId="43444"/>
    <cellStyle name="Normal 5 2 2 3" xfId="43445"/>
    <cellStyle name="Normal 5 2 3" xfId="43446"/>
    <cellStyle name="Normal 5 2_Sheet1" xfId="43447"/>
    <cellStyle name="Normal 5 3" xfId="43448"/>
    <cellStyle name="Normal 5 4" xfId="43449"/>
    <cellStyle name="Normal 5 4 2" xfId="43450"/>
    <cellStyle name="Normal 5 4 2 2" xfId="43451"/>
    <cellStyle name="Normal 5 4 2 3" xfId="43452"/>
    <cellStyle name="Normal 5 4 3" xfId="43453"/>
    <cellStyle name="Normal 5 4 4" xfId="43454"/>
    <cellStyle name="Normal 5 5" xfId="43455"/>
    <cellStyle name="Normal 5 5 2" xfId="43456"/>
    <cellStyle name="Normal 5 5 3" xfId="43457"/>
    <cellStyle name="Normal 5 6" xfId="43458"/>
    <cellStyle name="Normal 5 6 2" xfId="43459"/>
    <cellStyle name="Normal 5 6 3" xfId="43460"/>
    <cellStyle name="Normal 5 7" xfId="43461"/>
    <cellStyle name="Normal 5 7 2" xfId="43462"/>
    <cellStyle name="Normal 5 7 3" xfId="43463"/>
    <cellStyle name="Normal 5 8" xfId="43464"/>
    <cellStyle name="Normal 5 8 2" xfId="43465"/>
    <cellStyle name="Normal 5 8 3" xfId="43466"/>
    <cellStyle name="Normal 5 9" xfId="43467"/>
    <cellStyle name="Normal 5 9 2" xfId="43468"/>
    <cellStyle name="Normal 5 9 3" xfId="43469"/>
    <cellStyle name="Normal 5_Sheet1" xfId="43470"/>
    <cellStyle name="Normal 50" xfId="43471"/>
    <cellStyle name="Normal 50 2" xfId="43472"/>
    <cellStyle name="Normal 50 3" xfId="43473"/>
    <cellStyle name="Normal 500" xfId="43474"/>
    <cellStyle name="Normal 500 2" xfId="43475"/>
    <cellStyle name="Normal 500 2 2" xfId="43476"/>
    <cellStyle name="Normal 500 2 2 2" xfId="43477"/>
    <cellStyle name="Normal 500 2 2 2 2" xfId="43478"/>
    <cellStyle name="Normal 500 2 2 3" xfId="43479"/>
    <cellStyle name="Normal 500 2 3" xfId="43480"/>
    <cellStyle name="Normal 500 2 3 2" xfId="43481"/>
    <cellStyle name="Normal 500 2 4" xfId="43482"/>
    <cellStyle name="Normal 500 3" xfId="43483"/>
    <cellStyle name="Normal 500 3 2" xfId="43484"/>
    <cellStyle name="Normal 500 3 2 2" xfId="43485"/>
    <cellStyle name="Normal 500 3 2 2 2" xfId="43486"/>
    <cellStyle name="Normal 500 3 2 3" xfId="43487"/>
    <cellStyle name="Normal 500 3 3" xfId="43488"/>
    <cellStyle name="Normal 500 3 3 2" xfId="43489"/>
    <cellStyle name="Normal 500 3 4" xfId="43490"/>
    <cellStyle name="Normal 500 4" xfId="43491"/>
    <cellStyle name="Normal 500 4 2" xfId="43492"/>
    <cellStyle name="Normal 500 4 2 2" xfId="43493"/>
    <cellStyle name="Normal 500 4 2 2 2" xfId="43494"/>
    <cellStyle name="Normal 500 4 2 3" xfId="43495"/>
    <cellStyle name="Normal 500 4 3" xfId="43496"/>
    <cellStyle name="Normal 500 4 3 2" xfId="43497"/>
    <cellStyle name="Normal 500 4 4" xfId="43498"/>
    <cellStyle name="Normal 500 5" xfId="43499"/>
    <cellStyle name="Normal 500 5 2" xfId="43500"/>
    <cellStyle name="Normal 500 5 2 2" xfId="43501"/>
    <cellStyle name="Normal 500 5 2 2 2" xfId="43502"/>
    <cellStyle name="Normal 500 5 2 3" xfId="43503"/>
    <cellStyle name="Normal 500 5 3" xfId="43504"/>
    <cellStyle name="Normal 500 5 3 2" xfId="43505"/>
    <cellStyle name="Normal 500 5 4" xfId="43506"/>
    <cellStyle name="Normal 500 6" xfId="43507"/>
    <cellStyle name="Normal 500 6 2" xfId="43508"/>
    <cellStyle name="Normal 500 6 2 2" xfId="43509"/>
    <cellStyle name="Normal 500 6 3" xfId="43510"/>
    <cellStyle name="Normal 500 7" xfId="43511"/>
    <cellStyle name="Normal 500 7 2" xfId="43512"/>
    <cellStyle name="Normal 500 8" xfId="43513"/>
    <cellStyle name="Normal 500 9" xfId="43514"/>
    <cellStyle name="Normal 501" xfId="43515"/>
    <cellStyle name="Normal 501 2" xfId="43516"/>
    <cellStyle name="Normal 501 2 2" xfId="43517"/>
    <cellStyle name="Normal 501 2 2 2" xfId="43518"/>
    <cellStyle name="Normal 501 2 2 2 2" xfId="43519"/>
    <cellStyle name="Normal 501 2 2 3" xfId="43520"/>
    <cellStyle name="Normal 501 2 3" xfId="43521"/>
    <cellStyle name="Normal 501 2 3 2" xfId="43522"/>
    <cellStyle name="Normal 501 2 4" xfId="43523"/>
    <cellStyle name="Normal 501 3" xfId="43524"/>
    <cellStyle name="Normal 501 3 2" xfId="43525"/>
    <cellStyle name="Normal 501 3 2 2" xfId="43526"/>
    <cellStyle name="Normal 501 3 2 2 2" xfId="43527"/>
    <cellStyle name="Normal 501 3 2 3" xfId="43528"/>
    <cellStyle name="Normal 501 3 3" xfId="43529"/>
    <cellStyle name="Normal 501 3 3 2" xfId="43530"/>
    <cellStyle name="Normal 501 3 4" xfId="43531"/>
    <cellStyle name="Normal 501 4" xfId="43532"/>
    <cellStyle name="Normal 501 4 2" xfId="43533"/>
    <cellStyle name="Normal 501 4 2 2" xfId="43534"/>
    <cellStyle name="Normal 501 4 2 2 2" xfId="43535"/>
    <cellStyle name="Normal 501 4 2 3" xfId="43536"/>
    <cellStyle name="Normal 501 4 3" xfId="43537"/>
    <cellStyle name="Normal 501 4 3 2" xfId="43538"/>
    <cellStyle name="Normal 501 4 4" xfId="43539"/>
    <cellStyle name="Normal 501 5" xfId="43540"/>
    <cellStyle name="Normal 501 5 2" xfId="43541"/>
    <cellStyle name="Normal 501 5 2 2" xfId="43542"/>
    <cellStyle name="Normal 501 5 2 2 2" xfId="43543"/>
    <cellStyle name="Normal 501 5 2 3" xfId="43544"/>
    <cellStyle name="Normal 501 5 3" xfId="43545"/>
    <cellStyle name="Normal 501 5 3 2" xfId="43546"/>
    <cellStyle name="Normal 501 5 4" xfId="43547"/>
    <cellStyle name="Normal 501 6" xfId="43548"/>
    <cellStyle name="Normal 501 6 2" xfId="43549"/>
    <cellStyle name="Normal 501 6 2 2" xfId="43550"/>
    <cellStyle name="Normal 501 6 3" xfId="43551"/>
    <cellStyle name="Normal 501 7" xfId="43552"/>
    <cellStyle name="Normal 501 7 2" xfId="43553"/>
    <cellStyle name="Normal 501 8" xfId="43554"/>
    <cellStyle name="Normal 501 9" xfId="43555"/>
    <cellStyle name="Normal 502" xfId="43556"/>
    <cellStyle name="Normal 502 2" xfId="43557"/>
    <cellStyle name="Normal 502 2 2" xfId="43558"/>
    <cellStyle name="Normal 502 2 2 2" xfId="43559"/>
    <cellStyle name="Normal 502 2 2 2 2" xfId="43560"/>
    <cellStyle name="Normal 502 2 2 3" xfId="43561"/>
    <cellStyle name="Normal 502 2 3" xfId="43562"/>
    <cellStyle name="Normal 502 2 3 2" xfId="43563"/>
    <cellStyle name="Normal 502 2 4" xfId="43564"/>
    <cellStyle name="Normal 502 3" xfId="43565"/>
    <cellStyle name="Normal 502 3 2" xfId="43566"/>
    <cellStyle name="Normal 502 3 2 2" xfId="43567"/>
    <cellStyle name="Normal 502 3 2 2 2" xfId="43568"/>
    <cellStyle name="Normal 502 3 2 3" xfId="43569"/>
    <cellStyle name="Normal 502 3 3" xfId="43570"/>
    <cellStyle name="Normal 502 3 3 2" xfId="43571"/>
    <cellStyle name="Normal 502 3 4" xfId="43572"/>
    <cellStyle name="Normal 502 4" xfId="43573"/>
    <cellStyle name="Normal 502 4 2" xfId="43574"/>
    <cellStyle name="Normal 502 4 2 2" xfId="43575"/>
    <cellStyle name="Normal 502 4 2 2 2" xfId="43576"/>
    <cellStyle name="Normal 502 4 2 3" xfId="43577"/>
    <cellStyle name="Normal 502 4 3" xfId="43578"/>
    <cellStyle name="Normal 502 4 3 2" xfId="43579"/>
    <cellStyle name="Normal 502 4 4" xfId="43580"/>
    <cellStyle name="Normal 502 5" xfId="43581"/>
    <cellStyle name="Normal 502 5 2" xfId="43582"/>
    <cellStyle name="Normal 502 5 2 2" xfId="43583"/>
    <cellStyle name="Normal 502 5 2 2 2" xfId="43584"/>
    <cellStyle name="Normal 502 5 2 3" xfId="43585"/>
    <cellStyle name="Normal 502 5 3" xfId="43586"/>
    <cellStyle name="Normal 502 5 3 2" xfId="43587"/>
    <cellStyle name="Normal 502 5 4" xfId="43588"/>
    <cellStyle name="Normal 502 6" xfId="43589"/>
    <cellStyle name="Normal 502 6 2" xfId="43590"/>
    <cellStyle name="Normal 502 6 2 2" xfId="43591"/>
    <cellStyle name="Normal 502 6 3" xfId="43592"/>
    <cellStyle name="Normal 502 7" xfId="43593"/>
    <cellStyle name="Normal 502 7 2" xfId="43594"/>
    <cellStyle name="Normal 502 8" xfId="43595"/>
    <cellStyle name="Normal 502 9" xfId="43596"/>
    <cellStyle name="Normal 503" xfId="43597"/>
    <cellStyle name="Normal 503 2" xfId="43598"/>
    <cellStyle name="Normal 503 2 2" xfId="43599"/>
    <cellStyle name="Normal 503 2 2 2" xfId="43600"/>
    <cellStyle name="Normal 503 2 2 2 2" xfId="43601"/>
    <cellStyle name="Normal 503 2 2 3" xfId="43602"/>
    <cellStyle name="Normal 503 2 3" xfId="43603"/>
    <cellStyle name="Normal 503 2 3 2" xfId="43604"/>
    <cellStyle name="Normal 503 2 4" xfId="43605"/>
    <cellStyle name="Normal 503 3" xfId="43606"/>
    <cellStyle name="Normal 503 3 2" xfId="43607"/>
    <cellStyle name="Normal 503 3 2 2" xfId="43608"/>
    <cellStyle name="Normal 503 3 2 2 2" xfId="43609"/>
    <cellStyle name="Normal 503 3 2 3" xfId="43610"/>
    <cellStyle name="Normal 503 3 3" xfId="43611"/>
    <cellStyle name="Normal 503 3 3 2" xfId="43612"/>
    <cellStyle name="Normal 503 3 4" xfId="43613"/>
    <cellStyle name="Normal 503 4" xfId="43614"/>
    <cellStyle name="Normal 503 4 2" xfId="43615"/>
    <cellStyle name="Normal 503 4 2 2" xfId="43616"/>
    <cellStyle name="Normal 503 4 2 2 2" xfId="43617"/>
    <cellStyle name="Normal 503 4 2 3" xfId="43618"/>
    <cellStyle name="Normal 503 4 3" xfId="43619"/>
    <cellStyle name="Normal 503 4 3 2" xfId="43620"/>
    <cellStyle name="Normal 503 4 4" xfId="43621"/>
    <cellStyle name="Normal 503 5" xfId="43622"/>
    <cellStyle name="Normal 503 5 2" xfId="43623"/>
    <cellStyle name="Normal 503 5 2 2" xfId="43624"/>
    <cellStyle name="Normal 503 5 2 2 2" xfId="43625"/>
    <cellStyle name="Normal 503 5 2 3" xfId="43626"/>
    <cellStyle name="Normal 503 5 3" xfId="43627"/>
    <cellStyle name="Normal 503 5 3 2" xfId="43628"/>
    <cellStyle name="Normal 503 5 4" xfId="43629"/>
    <cellStyle name="Normal 503 6" xfId="43630"/>
    <cellStyle name="Normal 503 6 2" xfId="43631"/>
    <cellStyle name="Normal 503 6 2 2" xfId="43632"/>
    <cellStyle name="Normal 503 6 3" xfId="43633"/>
    <cellStyle name="Normal 503 7" xfId="43634"/>
    <cellStyle name="Normal 503 7 2" xfId="43635"/>
    <cellStyle name="Normal 503 8" xfId="43636"/>
    <cellStyle name="Normal 503 9" xfId="43637"/>
    <cellStyle name="Normal 504" xfId="43638"/>
    <cellStyle name="Normal 504 2" xfId="43639"/>
    <cellStyle name="Normal 504 2 2" xfId="43640"/>
    <cellStyle name="Normal 504 2 2 2" xfId="43641"/>
    <cellStyle name="Normal 504 2 2 2 2" xfId="43642"/>
    <cellStyle name="Normal 504 2 2 3" xfId="43643"/>
    <cellStyle name="Normal 504 2 3" xfId="43644"/>
    <cellStyle name="Normal 504 2 3 2" xfId="43645"/>
    <cellStyle name="Normal 504 2 4" xfId="43646"/>
    <cellStyle name="Normal 504 3" xfId="43647"/>
    <cellStyle name="Normal 504 3 2" xfId="43648"/>
    <cellStyle name="Normal 504 3 2 2" xfId="43649"/>
    <cellStyle name="Normal 504 3 2 2 2" xfId="43650"/>
    <cellStyle name="Normal 504 3 2 3" xfId="43651"/>
    <cellStyle name="Normal 504 3 3" xfId="43652"/>
    <cellStyle name="Normal 504 3 3 2" xfId="43653"/>
    <cellStyle name="Normal 504 3 4" xfId="43654"/>
    <cellStyle name="Normal 504 4" xfId="43655"/>
    <cellStyle name="Normal 504 4 2" xfId="43656"/>
    <cellStyle name="Normal 504 4 2 2" xfId="43657"/>
    <cellStyle name="Normal 504 4 2 2 2" xfId="43658"/>
    <cellStyle name="Normal 504 4 2 3" xfId="43659"/>
    <cellStyle name="Normal 504 4 3" xfId="43660"/>
    <cellStyle name="Normal 504 4 3 2" xfId="43661"/>
    <cellStyle name="Normal 504 4 4" xfId="43662"/>
    <cellStyle name="Normal 504 5" xfId="43663"/>
    <cellStyle name="Normal 504 5 2" xfId="43664"/>
    <cellStyle name="Normal 504 5 2 2" xfId="43665"/>
    <cellStyle name="Normal 504 5 2 2 2" xfId="43666"/>
    <cellStyle name="Normal 504 5 2 3" xfId="43667"/>
    <cellStyle name="Normal 504 5 3" xfId="43668"/>
    <cellStyle name="Normal 504 5 3 2" xfId="43669"/>
    <cellStyle name="Normal 504 5 4" xfId="43670"/>
    <cellStyle name="Normal 504 6" xfId="43671"/>
    <cellStyle name="Normal 504 6 2" xfId="43672"/>
    <cellStyle name="Normal 504 6 2 2" xfId="43673"/>
    <cellStyle name="Normal 504 6 3" xfId="43674"/>
    <cellStyle name="Normal 504 7" xfId="43675"/>
    <cellStyle name="Normal 504 7 2" xfId="43676"/>
    <cellStyle name="Normal 504 8" xfId="43677"/>
    <cellStyle name="Normal 504 9" xfId="43678"/>
    <cellStyle name="Normal 505" xfId="43679"/>
    <cellStyle name="Normal 505 2" xfId="43680"/>
    <cellStyle name="Normal 505 2 2" xfId="43681"/>
    <cellStyle name="Normal 505 2 2 2" xfId="43682"/>
    <cellStyle name="Normal 505 2 2 2 2" xfId="43683"/>
    <cellStyle name="Normal 505 2 2 3" xfId="43684"/>
    <cellStyle name="Normal 505 2 3" xfId="43685"/>
    <cellStyle name="Normal 505 2 3 2" xfId="43686"/>
    <cellStyle name="Normal 505 2 4" xfId="43687"/>
    <cellStyle name="Normal 505 3" xfId="43688"/>
    <cellStyle name="Normal 505 3 2" xfId="43689"/>
    <cellStyle name="Normal 505 3 2 2" xfId="43690"/>
    <cellStyle name="Normal 505 3 2 2 2" xfId="43691"/>
    <cellStyle name="Normal 505 3 2 3" xfId="43692"/>
    <cellStyle name="Normal 505 3 3" xfId="43693"/>
    <cellStyle name="Normal 505 3 3 2" xfId="43694"/>
    <cellStyle name="Normal 505 3 4" xfId="43695"/>
    <cellStyle name="Normal 505 4" xfId="43696"/>
    <cellStyle name="Normal 505 4 2" xfId="43697"/>
    <cellStyle name="Normal 505 4 2 2" xfId="43698"/>
    <cellStyle name="Normal 505 4 2 2 2" xfId="43699"/>
    <cellStyle name="Normal 505 4 2 3" xfId="43700"/>
    <cellStyle name="Normal 505 4 3" xfId="43701"/>
    <cellStyle name="Normal 505 4 3 2" xfId="43702"/>
    <cellStyle name="Normal 505 4 4" xfId="43703"/>
    <cellStyle name="Normal 505 5" xfId="43704"/>
    <cellStyle name="Normal 505 5 2" xfId="43705"/>
    <cellStyle name="Normal 505 5 2 2" xfId="43706"/>
    <cellStyle name="Normal 505 5 2 2 2" xfId="43707"/>
    <cellStyle name="Normal 505 5 2 3" xfId="43708"/>
    <cellStyle name="Normal 505 5 3" xfId="43709"/>
    <cellStyle name="Normal 505 5 3 2" xfId="43710"/>
    <cellStyle name="Normal 505 5 4" xfId="43711"/>
    <cellStyle name="Normal 505 6" xfId="43712"/>
    <cellStyle name="Normal 505 6 2" xfId="43713"/>
    <cellStyle name="Normal 505 6 2 2" xfId="43714"/>
    <cellStyle name="Normal 505 6 3" xfId="43715"/>
    <cellStyle name="Normal 505 7" xfId="43716"/>
    <cellStyle name="Normal 505 7 2" xfId="43717"/>
    <cellStyle name="Normal 505 8" xfId="43718"/>
    <cellStyle name="Normal 505 9" xfId="43719"/>
    <cellStyle name="Normal 506" xfId="43720"/>
    <cellStyle name="Normal 506 2" xfId="43721"/>
    <cellStyle name="Normal 506 2 2" xfId="43722"/>
    <cellStyle name="Normal 506 2 2 2" xfId="43723"/>
    <cellStyle name="Normal 506 2 2 2 2" xfId="43724"/>
    <cellStyle name="Normal 506 2 2 3" xfId="43725"/>
    <cellStyle name="Normal 506 2 3" xfId="43726"/>
    <cellStyle name="Normal 506 2 3 2" xfId="43727"/>
    <cellStyle name="Normal 506 2 4" xfId="43728"/>
    <cellStyle name="Normal 506 3" xfId="43729"/>
    <cellStyle name="Normal 506 3 2" xfId="43730"/>
    <cellStyle name="Normal 506 3 2 2" xfId="43731"/>
    <cellStyle name="Normal 506 3 2 2 2" xfId="43732"/>
    <cellStyle name="Normal 506 3 2 3" xfId="43733"/>
    <cellStyle name="Normal 506 3 3" xfId="43734"/>
    <cellStyle name="Normal 506 3 3 2" xfId="43735"/>
    <cellStyle name="Normal 506 3 4" xfId="43736"/>
    <cellStyle name="Normal 506 4" xfId="43737"/>
    <cellStyle name="Normal 506 4 2" xfId="43738"/>
    <cellStyle name="Normal 506 4 2 2" xfId="43739"/>
    <cellStyle name="Normal 506 4 2 2 2" xfId="43740"/>
    <cellStyle name="Normal 506 4 2 3" xfId="43741"/>
    <cellStyle name="Normal 506 4 3" xfId="43742"/>
    <cellStyle name="Normal 506 4 3 2" xfId="43743"/>
    <cellStyle name="Normal 506 4 4" xfId="43744"/>
    <cellStyle name="Normal 506 5" xfId="43745"/>
    <cellStyle name="Normal 506 5 2" xfId="43746"/>
    <cellStyle name="Normal 506 5 2 2" xfId="43747"/>
    <cellStyle name="Normal 506 5 2 2 2" xfId="43748"/>
    <cellStyle name="Normal 506 5 2 3" xfId="43749"/>
    <cellStyle name="Normal 506 5 3" xfId="43750"/>
    <cellStyle name="Normal 506 5 3 2" xfId="43751"/>
    <cellStyle name="Normal 506 5 4" xfId="43752"/>
    <cellStyle name="Normal 506 6" xfId="43753"/>
    <cellStyle name="Normal 506 6 2" xfId="43754"/>
    <cellStyle name="Normal 506 6 2 2" xfId="43755"/>
    <cellStyle name="Normal 506 6 3" xfId="43756"/>
    <cellStyle name="Normal 506 7" xfId="43757"/>
    <cellStyle name="Normal 506 7 2" xfId="43758"/>
    <cellStyle name="Normal 506 8" xfId="43759"/>
    <cellStyle name="Normal 506 9" xfId="43760"/>
    <cellStyle name="Normal 507" xfId="43761"/>
    <cellStyle name="Normal 507 2" xfId="43762"/>
    <cellStyle name="Normal 507 2 2" xfId="43763"/>
    <cellStyle name="Normal 507 2 2 2" xfId="43764"/>
    <cellStyle name="Normal 507 2 2 2 2" xfId="43765"/>
    <cellStyle name="Normal 507 2 2 3" xfId="43766"/>
    <cellStyle name="Normal 507 2 3" xfId="43767"/>
    <cellStyle name="Normal 507 2 3 2" xfId="43768"/>
    <cellStyle name="Normal 507 2 4" xfId="43769"/>
    <cellStyle name="Normal 507 3" xfId="43770"/>
    <cellStyle name="Normal 507 3 2" xfId="43771"/>
    <cellStyle name="Normal 507 3 2 2" xfId="43772"/>
    <cellStyle name="Normal 507 3 2 2 2" xfId="43773"/>
    <cellStyle name="Normal 507 3 2 3" xfId="43774"/>
    <cellStyle name="Normal 507 3 3" xfId="43775"/>
    <cellStyle name="Normal 507 3 3 2" xfId="43776"/>
    <cellStyle name="Normal 507 3 4" xfId="43777"/>
    <cellStyle name="Normal 507 4" xfId="43778"/>
    <cellStyle name="Normal 507 4 2" xfId="43779"/>
    <cellStyle name="Normal 507 4 2 2" xfId="43780"/>
    <cellStyle name="Normal 507 4 2 2 2" xfId="43781"/>
    <cellStyle name="Normal 507 4 2 3" xfId="43782"/>
    <cellStyle name="Normal 507 4 3" xfId="43783"/>
    <cellStyle name="Normal 507 4 3 2" xfId="43784"/>
    <cellStyle name="Normal 507 4 4" xfId="43785"/>
    <cellStyle name="Normal 507 5" xfId="43786"/>
    <cellStyle name="Normal 507 5 2" xfId="43787"/>
    <cellStyle name="Normal 507 5 2 2" xfId="43788"/>
    <cellStyle name="Normal 507 5 2 2 2" xfId="43789"/>
    <cellStyle name="Normal 507 5 2 3" xfId="43790"/>
    <cellStyle name="Normal 507 5 3" xfId="43791"/>
    <cellStyle name="Normal 507 5 3 2" xfId="43792"/>
    <cellStyle name="Normal 507 5 4" xfId="43793"/>
    <cellStyle name="Normal 507 6" xfId="43794"/>
    <cellStyle name="Normal 507 6 2" xfId="43795"/>
    <cellStyle name="Normal 507 6 2 2" xfId="43796"/>
    <cellStyle name="Normal 507 6 3" xfId="43797"/>
    <cellStyle name="Normal 507 7" xfId="43798"/>
    <cellStyle name="Normal 507 7 2" xfId="43799"/>
    <cellStyle name="Normal 507 8" xfId="43800"/>
    <cellStyle name="Normal 507 9" xfId="43801"/>
    <cellStyle name="Normal 508" xfId="43802"/>
    <cellStyle name="Normal 508 2" xfId="43803"/>
    <cellStyle name="Normal 508 2 2" xfId="43804"/>
    <cellStyle name="Normal 508 2 2 2" xfId="43805"/>
    <cellStyle name="Normal 508 2 2 2 2" xfId="43806"/>
    <cellStyle name="Normal 508 2 2 3" xfId="43807"/>
    <cellStyle name="Normal 508 2 3" xfId="43808"/>
    <cellStyle name="Normal 508 2 3 2" xfId="43809"/>
    <cellStyle name="Normal 508 2 4" xfId="43810"/>
    <cellStyle name="Normal 508 3" xfId="43811"/>
    <cellStyle name="Normal 508 3 2" xfId="43812"/>
    <cellStyle name="Normal 508 3 2 2" xfId="43813"/>
    <cellStyle name="Normal 508 3 2 2 2" xfId="43814"/>
    <cellStyle name="Normal 508 3 2 3" xfId="43815"/>
    <cellStyle name="Normal 508 3 3" xfId="43816"/>
    <cellStyle name="Normal 508 3 3 2" xfId="43817"/>
    <cellStyle name="Normal 508 3 4" xfId="43818"/>
    <cellStyle name="Normal 508 4" xfId="43819"/>
    <cellStyle name="Normal 508 4 2" xfId="43820"/>
    <cellStyle name="Normal 508 4 2 2" xfId="43821"/>
    <cellStyle name="Normal 508 4 2 2 2" xfId="43822"/>
    <cellStyle name="Normal 508 4 2 3" xfId="43823"/>
    <cellStyle name="Normal 508 4 3" xfId="43824"/>
    <cellStyle name="Normal 508 4 3 2" xfId="43825"/>
    <cellStyle name="Normal 508 4 4" xfId="43826"/>
    <cellStyle name="Normal 508 5" xfId="43827"/>
    <cellStyle name="Normal 508 5 2" xfId="43828"/>
    <cellStyle name="Normal 508 5 2 2" xfId="43829"/>
    <cellStyle name="Normal 508 5 2 2 2" xfId="43830"/>
    <cellStyle name="Normal 508 5 2 3" xfId="43831"/>
    <cellStyle name="Normal 508 5 3" xfId="43832"/>
    <cellStyle name="Normal 508 5 3 2" xfId="43833"/>
    <cellStyle name="Normal 508 5 4" xfId="43834"/>
    <cellStyle name="Normal 508 6" xfId="43835"/>
    <cellStyle name="Normal 508 6 2" xfId="43836"/>
    <cellStyle name="Normal 508 6 2 2" xfId="43837"/>
    <cellStyle name="Normal 508 6 3" xfId="43838"/>
    <cellStyle name="Normal 508 7" xfId="43839"/>
    <cellStyle name="Normal 508 7 2" xfId="43840"/>
    <cellStyle name="Normal 508 8" xfId="43841"/>
    <cellStyle name="Normal 508 9" xfId="43842"/>
    <cellStyle name="Normal 509" xfId="43843"/>
    <cellStyle name="Normal 509 2" xfId="43844"/>
    <cellStyle name="Normal 509 2 2" xfId="43845"/>
    <cellStyle name="Normal 509 2 2 2" xfId="43846"/>
    <cellStyle name="Normal 509 2 2 2 2" xfId="43847"/>
    <cellStyle name="Normal 509 2 2 3" xfId="43848"/>
    <cellStyle name="Normal 509 2 3" xfId="43849"/>
    <cellStyle name="Normal 509 2 3 2" xfId="43850"/>
    <cellStyle name="Normal 509 2 4" xfId="43851"/>
    <cellStyle name="Normal 509 3" xfId="43852"/>
    <cellStyle name="Normal 509 3 2" xfId="43853"/>
    <cellStyle name="Normal 509 3 2 2" xfId="43854"/>
    <cellStyle name="Normal 509 3 2 2 2" xfId="43855"/>
    <cellStyle name="Normal 509 3 2 3" xfId="43856"/>
    <cellStyle name="Normal 509 3 3" xfId="43857"/>
    <cellStyle name="Normal 509 3 3 2" xfId="43858"/>
    <cellStyle name="Normal 509 3 4" xfId="43859"/>
    <cellStyle name="Normal 509 4" xfId="43860"/>
    <cellStyle name="Normal 509 4 2" xfId="43861"/>
    <cellStyle name="Normal 509 4 2 2" xfId="43862"/>
    <cellStyle name="Normal 509 4 2 2 2" xfId="43863"/>
    <cellStyle name="Normal 509 4 2 3" xfId="43864"/>
    <cellStyle name="Normal 509 4 3" xfId="43865"/>
    <cellStyle name="Normal 509 4 3 2" xfId="43866"/>
    <cellStyle name="Normal 509 4 4" xfId="43867"/>
    <cellStyle name="Normal 509 5" xfId="43868"/>
    <cellStyle name="Normal 509 5 2" xfId="43869"/>
    <cellStyle name="Normal 509 5 2 2" xfId="43870"/>
    <cellStyle name="Normal 509 5 2 2 2" xfId="43871"/>
    <cellStyle name="Normal 509 5 2 3" xfId="43872"/>
    <cellStyle name="Normal 509 5 3" xfId="43873"/>
    <cellStyle name="Normal 509 5 3 2" xfId="43874"/>
    <cellStyle name="Normal 509 5 4" xfId="43875"/>
    <cellStyle name="Normal 509 6" xfId="43876"/>
    <cellStyle name="Normal 509 6 2" xfId="43877"/>
    <cellStyle name="Normal 509 6 2 2" xfId="43878"/>
    <cellStyle name="Normal 509 6 3" xfId="43879"/>
    <cellStyle name="Normal 509 7" xfId="43880"/>
    <cellStyle name="Normal 509 7 2" xfId="43881"/>
    <cellStyle name="Normal 509 8" xfId="43882"/>
    <cellStyle name="Normal 509 9" xfId="43883"/>
    <cellStyle name="Normal 51" xfId="43884"/>
    <cellStyle name="Normal 51 2" xfId="43885"/>
    <cellStyle name="Normal 51 3" xfId="43886"/>
    <cellStyle name="Normal 510" xfId="43887"/>
    <cellStyle name="Normal 510 2" xfId="43888"/>
    <cellStyle name="Normal 510 2 2" xfId="43889"/>
    <cellStyle name="Normal 510 2 2 2" xfId="43890"/>
    <cellStyle name="Normal 510 2 2 2 2" xfId="43891"/>
    <cellStyle name="Normal 510 2 2 3" xfId="43892"/>
    <cellStyle name="Normal 510 2 3" xfId="43893"/>
    <cellStyle name="Normal 510 2 3 2" xfId="43894"/>
    <cellStyle name="Normal 510 2 4" xfId="43895"/>
    <cellStyle name="Normal 510 3" xfId="43896"/>
    <cellStyle name="Normal 510 3 2" xfId="43897"/>
    <cellStyle name="Normal 510 3 2 2" xfId="43898"/>
    <cellStyle name="Normal 510 3 2 2 2" xfId="43899"/>
    <cellStyle name="Normal 510 3 2 3" xfId="43900"/>
    <cellStyle name="Normal 510 3 3" xfId="43901"/>
    <cellStyle name="Normal 510 3 3 2" xfId="43902"/>
    <cellStyle name="Normal 510 3 4" xfId="43903"/>
    <cellStyle name="Normal 510 4" xfId="43904"/>
    <cellStyle name="Normal 510 4 2" xfId="43905"/>
    <cellStyle name="Normal 510 4 2 2" xfId="43906"/>
    <cellStyle name="Normal 510 4 2 2 2" xfId="43907"/>
    <cellStyle name="Normal 510 4 2 3" xfId="43908"/>
    <cellStyle name="Normal 510 4 3" xfId="43909"/>
    <cellStyle name="Normal 510 4 3 2" xfId="43910"/>
    <cellStyle name="Normal 510 4 4" xfId="43911"/>
    <cellStyle name="Normal 510 5" xfId="43912"/>
    <cellStyle name="Normal 510 5 2" xfId="43913"/>
    <cellStyle name="Normal 510 5 2 2" xfId="43914"/>
    <cellStyle name="Normal 510 5 2 2 2" xfId="43915"/>
    <cellStyle name="Normal 510 5 2 3" xfId="43916"/>
    <cellStyle name="Normal 510 5 3" xfId="43917"/>
    <cellStyle name="Normal 510 5 3 2" xfId="43918"/>
    <cellStyle name="Normal 510 5 4" xfId="43919"/>
    <cellStyle name="Normal 510 6" xfId="43920"/>
    <cellStyle name="Normal 510 6 2" xfId="43921"/>
    <cellStyle name="Normal 510 6 2 2" xfId="43922"/>
    <cellStyle name="Normal 510 6 3" xfId="43923"/>
    <cellStyle name="Normal 510 7" xfId="43924"/>
    <cellStyle name="Normal 510 7 2" xfId="43925"/>
    <cellStyle name="Normal 510 8" xfId="43926"/>
    <cellStyle name="Normal 510 9" xfId="43927"/>
    <cellStyle name="Normal 511" xfId="43928"/>
    <cellStyle name="Normal 511 2" xfId="43929"/>
    <cellStyle name="Normal 511 2 2" xfId="43930"/>
    <cellStyle name="Normal 511 2 2 2" xfId="43931"/>
    <cellStyle name="Normal 511 2 2 2 2" xfId="43932"/>
    <cellStyle name="Normal 511 2 2 3" xfId="43933"/>
    <cellStyle name="Normal 511 2 3" xfId="43934"/>
    <cellStyle name="Normal 511 2 3 2" xfId="43935"/>
    <cellStyle name="Normal 511 2 4" xfId="43936"/>
    <cellStyle name="Normal 511 3" xfId="43937"/>
    <cellStyle name="Normal 511 3 2" xfId="43938"/>
    <cellStyle name="Normal 511 3 2 2" xfId="43939"/>
    <cellStyle name="Normal 511 3 2 2 2" xfId="43940"/>
    <cellStyle name="Normal 511 3 2 3" xfId="43941"/>
    <cellStyle name="Normal 511 3 3" xfId="43942"/>
    <cellStyle name="Normal 511 3 3 2" xfId="43943"/>
    <cellStyle name="Normal 511 3 4" xfId="43944"/>
    <cellStyle name="Normal 511 4" xfId="43945"/>
    <cellStyle name="Normal 511 4 2" xfId="43946"/>
    <cellStyle name="Normal 511 4 2 2" xfId="43947"/>
    <cellStyle name="Normal 511 4 2 2 2" xfId="43948"/>
    <cellStyle name="Normal 511 4 2 3" xfId="43949"/>
    <cellStyle name="Normal 511 4 3" xfId="43950"/>
    <cellStyle name="Normal 511 4 3 2" xfId="43951"/>
    <cellStyle name="Normal 511 4 4" xfId="43952"/>
    <cellStyle name="Normal 511 5" xfId="43953"/>
    <cellStyle name="Normal 511 5 2" xfId="43954"/>
    <cellStyle name="Normal 511 5 2 2" xfId="43955"/>
    <cellStyle name="Normal 511 5 2 2 2" xfId="43956"/>
    <cellStyle name="Normal 511 5 2 3" xfId="43957"/>
    <cellStyle name="Normal 511 5 3" xfId="43958"/>
    <cellStyle name="Normal 511 5 3 2" xfId="43959"/>
    <cellStyle name="Normal 511 5 4" xfId="43960"/>
    <cellStyle name="Normal 511 6" xfId="43961"/>
    <cellStyle name="Normal 511 6 2" xfId="43962"/>
    <cellStyle name="Normal 511 6 2 2" xfId="43963"/>
    <cellStyle name="Normal 511 6 3" xfId="43964"/>
    <cellStyle name="Normal 511 7" xfId="43965"/>
    <cellStyle name="Normal 511 7 2" xfId="43966"/>
    <cellStyle name="Normal 511 8" xfId="43967"/>
    <cellStyle name="Normal 511 9" xfId="43968"/>
    <cellStyle name="Normal 512" xfId="43969"/>
    <cellStyle name="Normal 512 2" xfId="43970"/>
    <cellStyle name="Normal 512 2 2" xfId="43971"/>
    <cellStyle name="Normal 512 2 2 2" xfId="43972"/>
    <cellStyle name="Normal 512 2 2 2 2" xfId="43973"/>
    <cellStyle name="Normal 512 2 2 3" xfId="43974"/>
    <cellStyle name="Normal 512 2 3" xfId="43975"/>
    <cellStyle name="Normal 512 2 3 2" xfId="43976"/>
    <cellStyle name="Normal 512 2 4" xfId="43977"/>
    <cellStyle name="Normal 512 3" xfId="43978"/>
    <cellStyle name="Normal 512 3 2" xfId="43979"/>
    <cellStyle name="Normal 512 3 2 2" xfId="43980"/>
    <cellStyle name="Normal 512 3 2 2 2" xfId="43981"/>
    <cellStyle name="Normal 512 3 2 3" xfId="43982"/>
    <cellStyle name="Normal 512 3 3" xfId="43983"/>
    <cellStyle name="Normal 512 3 3 2" xfId="43984"/>
    <cellStyle name="Normal 512 3 4" xfId="43985"/>
    <cellStyle name="Normal 512 4" xfId="43986"/>
    <cellStyle name="Normal 512 4 2" xfId="43987"/>
    <cellStyle name="Normal 512 4 2 2" xfId="43988"/>
    <cellStyle name="Normal 512 4 2 2 2" xfId="43989"/>
    <cellStyle name="Normal 512 4 2 3" xfId="43990"/>
    <cellStyle name="Normal 512 4 3" xfId="43991"/>
    <cellStyle name="Normal 512 4 3 2" xfId="43992"/>
    <cellStyle name="Normal 512 4 4" xfId="43993"/>
    <cellStyle name="Normal 512 5" xfId="43994"/>
    <cellStyle name="Normal 512 5 2" xfId="43995"/>
    <cellStyle name="Normal 512 5 2 2" xfId="43996"/>
    <cellStyle name="Normal 512 5 2 2 2" xfId="43997"/>
    <cellStyle name="Normal 512 5 2 3" xfId="43998"/>
    <cellStyle name="Normal 512 5 3" xfId="43999"/>
    <cellStyle name="Normal 512 5 3 2" xfId="44000"/>
    <cellStyle name="Normal 512 5 4" xfId="44001"/>
    <cellStyle name="Normal 512 6" xfId="44002"/>
    <cellStyle name="Normal 512 6 2" xfId="44003"/>
    <cellStyle name="Normal 512 6 2 2" xfId="44004"/>
    <cellStyle name="Normal 512 6 3" xfId="44005"/>
    <cellStyle name="Normal 512 7" xfId="44006"/>
    <cellStyle name="Normal 512 7 2" xfId="44007"/>
    <cellStyle name="Normal 512 8" xfId="44008"/>
    <cellStyle name="Normal 512 9" xfId="44009"/>
    <cellStyle name="Normal 513" xfId="44010"/>
    <cellStyle name="Normal 513 2" xfId="44011"/>
    <cellStyle name="Normal 513 2 2" xfId="44012"/>
    <cellStyle name="Normal 513 2 2 2" xfId="44013"/>
    <cellStyle name="Normal 513 2 2 2 2" xfId="44014"/>
    <cellStyle name="Normal 513 2 2 3" xfId="44015"/>
    <cellStyle name="Normal 513 2 3" xfId="44016"/>
    <cellStyle name="Normal 513 2 3 2" xfId="44017"/>
    <cellStyle name="Normal 513 2 4" xfId="44018"/>
    <cellStyle name="Normal 513 3" xfId="44019"/>
    <cellStyle name="Normal 513 3 2" xfId="44020"/>
    <cellStyle name="Normal 513 3 2 2" xfId="44021"/>
    <cellStyle name="Normal 513 3 2 2 2" xfId="44022"/>
    <cellStyle name="Normal 513 3 2 3" xfId="44023"/>
    <cellStyle name="Normal 513 3 3" xfId="44024"/>
    <cellStyle name="Normal 513 3 3 2" xfId="44025"/>
    <cellStyle name="Normal 513 3 4" xfId="44026"/>
    <cellStyle name="Normal 513 4" xfId="44027"/>
    <cellStyle name="Normal 513 4 2" xfId="44028"/>
    <cellStyle name="Normal 513 4 2 2" xfId="44029"/>
    <cellStyle name="Normal 513 4 2 2 2" xfId="44030"/>
    <cellStyle name="Normal 513 4 2 3" xfId="44031"/>
    <cellStyle name="Normal 513 4 3" xfId="44032"/>
    <cellStyle name="Normal 513 4 3 2" xfId="44033"/>
    <cellStyle name="Normal 513 4 4" xfId="44034"/>
    <cellStyle name="Normal 513 5" xfId="44035"/>
    <cellStyle name="Normal 513 5 2" xfId="44036"/>
    <cellStyle name="Normal 513 5 2 2" xfId="44037"/>
    <cellStyle name="Normal 513 5 2 2 2" xfId="44038"/>
    <cellStyle name="Normal 513 5 2 3" xfId="44039"/>
    <cellStyle name="Normal 513 5 3" xfId="44040"/>
    <cellStyle name="Normal 513 5 3 2" xfId="44041"/>
    <cellStyle name="Normal 513 5 4" xfId="44042"/>
    <cellStyle name="Normal 513 6" xfId="44043"/>
    <cellStyle name="Normal 513 6 2" xfId="44044"/>
    <cellStyle name="Normal 513 6 2 2" xfId="44045"/>
    <cellStyle name="Normal 513 6 3" xfId="44046"/>
    <cellStyle name="Normal 513 7" xfId="44047"/>
    <cellStyle name="Normal 513 7 2" xfId="44048"/>
    <cellStyle name="Normal 513 8" xfId="44049"/>
    <cellStyle name="Normal 513 9" xfId="44050"/>
    <cellStyle name="Normal 514" xfId="44051"/>
    <cellStyle name="Normal 514 2" xfId="44052"/>
    <cellStyle name="Normal 514 2 2" xfId="44053"/>
    <cellStyle name="Normal 514 2 2 2" xfId="44054"/>
    <cellStyle name="Normal 514 2 2 2 2" xfId="44055"/>
    <cellStyle name="Normal 514 2 2 3" xfId="44056"/>
    <cellStyle name="Normal 514 2 3" xfId="44057"/>
    <cellStyle name="Normal 514 2 3 2" xfId="44058"/>
    <cellStyle name="Normal 514 2 4" xfId="44059"/>
    <cellStyle name="Normal 514 3" xfId="44060"/>
    <cellStyle name="Normal 514 3 2" xfId="44061"/>
    <cellStyle name="Normal 514 3 2 2" xfId="44062"/>
    <cellStyle name="Normal 514 3 2 2 2" xfId="44063"/>
    <cellStyle name="Normal 514 3 2 3" xfId="44064"/>
    <cellStyle name="Normal 514 3 3" xfId="44065"/>
    <cellStyle name="Normal 514 3 3 2" xfId="44066"/>
    <cellStyle name="Normal 514 3 4" xfId="44067"/>
    <cellStyle name="Normal 514 4" xfId="44068"/>
    <cellStyle name="Normal 514 4 2" xfId="44069"/>
    <cellStyle name="Normal 514 4 2 2" xfId="44070"/>
    <cellStyle name="Normal 514 4 2 2 2" xfId="44071"/>
    <cellStyle name="Normal 514 4 2 3" xfId="44072"/>
    <cellStyle name="Normal 514 4 3" xfId="44073"/>
    <cellStyle name="Normal 514 4 3 2" xfId="44074"/>
    <cellStyle name="Normal 514 4 4" xfId="44075"/>
    <cellStyle name="Normal 514 5" xfId="44076"/>
    <cellStyle name="Normal 514 5 2" xfId="44077"/>
    <cellStyle name="Normal 514 5 2 2" xfId="44078"/>
    <cellStyle name="Normal 514 5 2 2 2" xfId="44079"/>
    <cellStyle name="Normal 514 5 2 3" xfId="44080"/>
    <cellStyle name="Normal 514 5 3" xfId="44081"/>
    <cellStyle name="Normal 514 5 3 2" xfId="44082"/>
    <cellStyle name="Normal 514 5 4" xfId="44083"/>
    <cellStyle name="Normal 514 6" xfId="44084"/>
    <cellStyle name="Normal 514 6 2" xfId="44085"/>
    <cellStyle name="Normal 514 6 2 2" xfId="44086"/>
    <cellStyle name="Normal 514 6 3" xfId="44087"/>
    <cellStyle name="Normal 514 7" xfId="44088"/>
    <cellStyle name="Normal 514 7 2" xfId="44089"/>
    <cellStyle name="Normal 514 8" xfId="44090"/>
    <cellStyle name="Normal 514 9" xfId="44091"/>
    <cellStyle name="Normal 515" xfId="44092"/>
    <cellStyle name="Normal 515 2" xfId="44093"/>
    <cellStyle name="Normal 515 2 2" xfId="44094"/>
    <cellStyle name="Normal 515 2 2 2" xfId="44095"/>
    <cellStyle name="Normal 515 2 2 2 2" xfId="44096"/>
    <cellStyle name="Normal 515 2 2 3" xfId="44097"/>
    <cellStyle name="Normal 515 2 3" xfId="44098"/>
    <cellStyle name="Normal 515 2 3 2" xfId="44099"/>
    <cellStyle name="Normal 515 2 4" xfId="44100"/>
    <cellStyle name="Normal 515 3" xfId="44101"/>
    <cellStyle name="Normal 515 3 2" xfId="44102"/>
    <cellStyle name="Normal 515 3 2 2" xfId="44103"/>
    <cellStyle name="Normal 515 3 2 2 2" xfId="44104"/>
    <cellStyle name="Normal 515 3 2 3" xfId="44105"/>
    <cellStyle name="Normal 515 3 3" xfId="44106"/>
    <cellStyle name="Normal 515 3 3 2" xfId="44107"/>
    <cellStyle name="Normal 515 3 4" xfId="44108"/>
    <cellStyle name="Normal 515 4" xfId="44109"/>
    <cellStyle name="Normal 515 4 2" xfId="44110"/>
    <cellStyle name="Normal 515 4 2 2" xfId="44111"/>
    <cellStyle name="Normal 515 4 2 2 2" xfId="44112"/>
    <cellStyle name="Normal 515 4 2 3" xfId="44113"/>
    <cellStyle name="Normal 515 4 3" xfId="44114"/>
    <cellStyle name="Normal 515 4 3 2" xfId="44115"/>
    <cellStyle name="Normal 515 4 4" xfId="44116"/>
    <cellStyle name="Normal 515 5" xfId="44117"/>
    <cellStyle name="Normal 515 5 2" xfId="44118"/>
    <cellStyle name="Normal 515 5 2 2" xfId="44119"/>
    <cellStyle name="Normal 515 5 2 2 2" xfId="44120"/>
    <cellStyle name="Normal 515 5 2 3" xfId="44121"/>
    <cellStyle name="Normal 515 5 3" xfId="44122"/>
    <cellStyle name="Normal 515 5 3 2" xfId="44123"/>
    <cellStyle name="Normal 515 5 4" xfId="44124"/>
    <cellStyle name="Normal 515 6" xfId="44125"/>
    <cellStyle name="Normal 515 6 2" xfId="44126"/>
    <cellStyle name="Normal 515 6 2 2" xfId="44127"/>
    <cellStyle name="Normal 515 6 3" xfId="44128"/>
    <cellStyle name="Normal 515 7" xfId="44129"/>
    <cellStyle name="Normal 515 7 2" xfId="44130"/>
    <cellStyle name="Normal 515 8" xfId="44131"/>
    <cellStyle name="Normal 515 9" xfId="44132"/>
    <cellStyle name="Normal 516" xfId="44133"/>
    <cellStyle name="Normal 516 2" xfId="44134"/>
    <cellStyle name="Normal 516 2 2" xfId="44135"/>
    <cellStyle name="Normal 516 2 2 2" xfId="44136"/>
    <cellStyle name="Normal 516 2 2 2 2" xfId="44137"/>
    <cellStyle name="Normal 516 2 2 3" xfId="44138"/>
    <cellStyle name="Normal 516 2 3" xfId="44139"/>
    <cellStyle name="Normal 516 2 3 2" xfId="44140"/>
    <cellStyle name="Normal 516 2 4" xfId="44141"/>
    <cellStyle name="Normal 516 3" xfId="44142"/>
    <cellStyle name="Normal 516 3 2" xfId="44143"/>
    <cellStyle name="Normal 516 3 2 2" xfId="44144"/>
    <cellStyle name="Normal 516 3 2 2 2" xfId="44145"/>
    <cellStyle name="Normal 516 3 2 3" xfId="44146"/>
    <cellStyle name="Normal 516 3 3" xfId="44147"/>
    <cellStyle name="Normal 516 3 3 2" xfId="44148"/>
    <cellStyle name="Normal 516 3 4" xfId="44149"/>
    <cellStyle name="Normal 516 4" xfId="44150"/>
    <cellStyle name="Normal 516 4 2" xfId="44151"/>
    <cellStyle name="Normal 516 4 2 2" xfId="44152"/>
    <cellStyle name="Normal 516 4 2 2 2" xfId="44153"/>
    <cellStyle name="Normal 516 4 2 3" xfId="44154"/>
    <cellStyle name="Normal 516 4 3" xfId="44155"/>
    <cellStyle name="Normal 516 4 3 2" xfId="44156"/>
    <cellStyle name="Normal 516 4 4" xfId="44157"/>
    <cellStyle name="Normal 516 5" xfId="44158"/>
    <cellStyle name="Normal 516 5 2" xfId="44159"/>
    <cellStyle name="Normal 516 5 2 2" xfId="44160"/>
    <cellStyle name="Normal 516 5 2 2 2" xfId="44161"/>
    <cellStyle name="Normal 516 5 2 3" xfId="44162"/>
    <cellStyle name="Normal 516 5 3" xfId="44163"/>
    <cellStyle name="Normal 516 5 3 2" xfId="44164"/>
    <cellStyle name="Normal 516 5 4" xfId="44165"/>
    <cellStyle name="Normal 516 6" xfId="44166"/>
    <cellStyle name="Normal 516 6 2" xfId="44167"/>
    <cellStyle name="Normal 516 6 2 2" xfId="44168"/>
    <cellStyle name="Normal 516 6 3" xfId="44169"/>
    <cellStyle name="Normal 516 7" xfId="44170"/>
    <cellStyle name="Normal 516 7 2" xfId="44171"/>
    <cellStyle name="Normal 516 8" xfId="44172"/>
    <cellStyle name="Normal 516 9" xfId="44173"/>
    <cellStyle name="Normal 517" xfId="44174"/>
    <cellStyle name="Normal 517 2" xfId="44175"/>
    <cellStyle name="Normal 517 2 2" xfId="44176"/>
    <cellStyle name="Normal 517 2 2 2" xfId="44177"/>
    <cellStyle name="Normal 517 2 2 2 2" xfId="44178"/>
    <cellStyle name="Normal 517 2 2 3" xfId="44179"/>
    <cellStyle name="Normal 517 2 3" xfId="44180"/>
    <cellStyle name="Normal 517 2 3 2" xfId="44181"/>
    <cellStyle name="Normal 517 2 4" xfId="44182"/>
    <cellStyle name="Normal 517 3" xfId="44183"/>
    <cellStyle name="Normal 517 3 2" xfId="44184"/>
    <cellStyle name="Normal 517 3 2 2" xfId="44185"/>
    <cellStyle name="Normal 517 3 2 2 2" xfId="44186"/>
    <cellStyle name="Normal 517 3 2 3" xfId="44187"/>
    <cellStyle name="Normal 517 3 3" xfId="44188"/>
    <cellStyle name="Normal 517 3 3 2" xfId="44189"/>
    <cellStyle name="Normal 517 3 4" xfId="44190"/>
    <cellStyle name="Normal 517 4" xfId="44191"/>
    <cellStyle name="Normal 517 4 2" xfId="44192"/>
    <cellStyle name="Normal 517 4 2 2" xfId="44193"/>
    <cellStyle name="Normal 517 4 2 2 2" xfId="44194"/>
    <cellStyle name="Normal 517 4 2 3" xfId="44195"/>
    <cellStyle name="Normal 517 4 3" xfId="44196"/>
    <cellStyle name="Normal 517 4 3 2" xfId="44197"/>
    <cellStyle name="Normal 517 4 4" xfId="44198"/>
    <cellStyle name="Normal 517 5" xfId="44199"/>
    <cellStyle name="Normal 517 5 2" xfId="44200"/>
    <cellStyle name="Normal 517 5 2 2" xfId="44201"/>
    <cellStyle name="Normal 517 5 2 2 2" xfId="44202"/>
    <cellStyle name="Normal 517 5 2 3" xfId="44203"/>
    <cellStyle name="Normal 517 5 3" xfId="44204"/>
    <cellStyle name="Normal 517 5 3 2" xfId="44205"/>
    <cellStyle name="Normal 517 5 4" xfId="44206"/>
    <cellStyle name="Normal 517 6" xfId="44207"/>
    <cellStyle name="Normal 517 6 2" xfId="44208"/>
    <cellStyle name="Normal 517 6 2 2" xfId="44209"/>
    <cellStyle name="Normal 517 6 3" xfId="44210"/>
    <cellStyle name="Normal 517 7" xfId="44211"/>
    <cellStyle name="Normal 517 7 2" xfId="44212"/>
    <cellStyle name="Normal 517 8" xfId="44213"/>
    <cellStyle name="Normal 517 9" xfId="44214"/>
    <cellStyle name="Normal 518" xfId="44215"/>
    <cellStyle name="Normal 518 2" xfId="44216"/>
    <cellStyle name="Normal 518 2 2" xfId="44217"/>
    <cellStyle name="Normal 518 2 2 2" xfId="44218"/>
    <cellStyle name="Normal 518 2 2 2 2" xfId="44219"/>
    <cellStyle name="Normal 518 2 2 3" xfId="44220"/>
    <cellStyle name="Normal 518 2 3" xfId="44221"/>
    <cellStyle name="Normal 518 2 3 2" xfId="44222"/>
    <cellStyle name="Normal 518 2 4" xfId="44223"/>
    <cellStyle name="Normal 518 3" xfId="44224"/>
    <cellStyle name="Normal 518 3 2" xfId="44225"/>
    <cellStyle name="Normal 518 3 2 2" xfId="44226"/>
    <cellStyle name="Normal 518 3 2 2 2" xfId="44227"/>
    <cellStyle name="Normal 518 3 2 3" xfId="44228"/>
    <cellStyle name="Normal 518 3 3" xfId="44229"/>
    <cellStyle name="Normal 518 3 3 2" xfId="44230"/>
    <cellStyle name="Normal 518 3 4" xfId="44231"/>
    <cellStyle name="Normal 518 4" xfId="44232"/>
    <cellStyle name="Normal 518 4 2" xfId="44233"/>
    <cellStyle name="Normal 518 4 2 2" xfId="44234"/>
    <cellStyle name="Normal 518 4 2 2 2" xfId="44235"/>
    <cellStyle name="Normal 518 4 2 3" xfId="44236"/>
    <cellStyle name="Normal 518 4 3" xfId="44237"/>
    <cellStyle name="Normal 518 4 3 2" xfId="44238"/>
    <cellStyle name="Normal 518 4 4" xfId="44239"/>
    <cellStyle name="Normal 518 5" xfId="44240"/>
    <cellStyle name="Normal 518 5 2" xfId="44241"/>
    <cellStyle name="Normal 518 5 2 2" xfId="44242"/>
    <cellStyle name="Normal 518 5 2 2 2" xfId="44243"/>
    <cellStyle name="Normal 518 5 2 3" xfId="44244"/>
    <cellStyle name="Normal 518 5 3" xfId="44245"/>
    <cellStyle name="Normal 518 5 3 2" xfId="44246"/>
    <cellStyle name="Normal 518 5 4" xfId="44247"/>
    <cellStyle name="Normal 518 6" xfId="44248"/>
    <cellStyle name="Normal 518 6 2" xfId="44249"/>
    <cellStyle name="Normal 518 6 2 2" xfId="44250"/>
    <cellStyle name="Normal 518 6 3" xfId="44251"/>
    <cellStyle name="Normal 518 7" xfId="44252"/>
    <cellStyle name="Normal 518 7 2" xfId="44253"/>
    <cellStyle name="Normal 518 8" xfId="44254"/>
    <cellStyle name="Normal 518 9" xfId="44255"/>
    <cellStyle name="Normal 519" xfId="44256"/>
    <cellStyle name="Normal 519 2" xfId="44257"/>
    <cellStyle name="Normal 519 2 2" xfId="44258"/>
    <cellStyle name="Normal 519 2 2 2" xfId="44259"/>
    <cellStyle name="Normal 519 2 2 2 2" xfId="44260"/>
    <cellStyle name="Normal 519 2 2 3" xfId="44261"/>
    <cellStyle name="Normal 519 2 3" xfId="44262"/>
    <cellStyle name="Normal 519 2 3 2" xfId="44263"/>
    <cellStyle name="Normal 519 2 4" xfId="44264"/>
    <cellStyle name="Normal 519 3" xfId="44265"/>
    <cellStyle name="Normal 519 3 2" xfId="44266"/>
    <cellStyle name="Normal 519 3 2 2" xfId="44267"/>
    <cellStyle name="Normal 519 3 2 2 2" xfId="44268"/>
    <cellStyle name="Normal 519 3 2 3" xfId="44269"/>
    <cellStyle name="Normal 519 3 3" xfId="44270"/>
    <cellStyle name="Normal 519 3 3 2" xfId="44271"/>
    <cellStyle name="Normal 519 3 4" xfId="44272"/>
    <cellStyle name="Normal 519 4" xfId="44273"/>
    <cellStyle name="Normal 519 4 2" xfId="44274"/>
    <cellStyle name="Normal 519 4 2 2" xfId="44275"/>
    <cellStyle name="Normal 519 4 2 2 2" xfId="44276"/>
    <cellStyle name="Normal 519 4 2 3" xfId="44277"/>
    <cellStyle name="Normal 519 4 3" xfId="44278"/>
    <cellStyle name="Normal 519 4 3 2" xfId="44279"/>
    <cellStyle name="Normal 519 4 4" xfId="44280"/>
    <cellStyle name="Normal 519 5" xfId="44281"/>
    <cellStyle name="Normal 519 5 2" xfId="44282"/>
    <cellStyle name="Normal 519 5 2 2" xfId="44283"/>
    <cellStyle name="Normal 519 5 2 2 2" xfId="44284"/>
    <cellStyle name="Normal 519 5 2 3" xfId="44285"/>
    <cellStyle name="Normal 519 5 3" xfId="44286"/>
    <cellStyle name="Normal 519 5 3 2" xfId="44287"/>
    <cellStyle name="Normal 519 5 4" xfId="44288"/>
    <cellStyle name="Normal 519 6" xfId="44289"/>
    <cellStyle name="Normal 519 6 2" xfId="44290"/>
    <cellStyle name="Normal 519 6 2 2" xfId="44291"/>
    <cellStyle name="Normal 519 6 3" xfId="44292"/>
    <cellStyle name="Normal 519 7" xfId="44293"/>
    <cellStyle name="Normal 519 7 2" xfId="44294"/>
    <cellStyle name="Normal 519 8" xfId="44295"/>
    <cellStyle name="Normal 519 9" xfId="44296"/>
    <cellStyle name="Normal 52" xfId="44297"/>
    <cellStyle name="Normal 52 2" xfId="44298"/>
    <cellStyle name="Normal 52 3" xfId="44299"/>
    <cellStyle name="Normal 520" xfId="44300"/>
    <cellStyle name="Normal 520 2" xfId="44301"/>
    <cellStyle name="Normal 520 2 2" xfId="44302"/>
    <cellStyle name="Normal 520 2 2 2" xfId="44303"/>
    <cellStyle name="Normal 520 2 2 2 2" xfId="44304"/>
    <cellStyle name="Normal 520 2 2 3" xfId="44305"/>
    <cellStyle name="Normal 520 2 3" xfId="44306"/>
    <cellStyle name="Normal 520 2 3 2" xfId="44307"/>
    <cellStyle name="Normal 520 2 4" xfId="44308"/>
    <cellStyle name="Normal 520 3" xfId="44309"/>
    <cellStyle name="Normal 520 3 2" xfId="44310"/>
    <cellStyle name="Normal 520 3 2 2" xfId="44311"/>
    <cellStyle name="Normal 520 3 2 2 2" xfId="44312"/>
    <cellStyle name="Normal 520 3 2 3" xfId="44313"/>
    <cellStyle name="Normal 520 3 3" xfId="44314"/>
    <cellStyle name="Normal 520 3 3 2" xfId="44315"/>
    <cellStyle name="Normal 520 3 4" xfId="44316"/>
    <cellStyle name="Normal 520 4" xfId="44317"/>
    <cellStyle name="Normal 520 4 2" xfId="44318"/>
    <cellStyle name="Normal 520 4 2 2" xfId="44319"/>
    <cellStyle name="Normal 520 4 2 2 2" xfId="44320"/>
    <cellStyle name="Normal 520 4 2 3" xfId="44321"/>
    <cellStyle name="Normal 520 4 3" xfId="44322"/>
    <cellStyle name="Normal 520 4 3 2" xfId="44323"/>
    <cellStyle name="Normal 520 4 4" xfId="44324"/>
    <cellStyle name="Normal 520 5" xfId="44325"/>
    <cellStyle name="Normal 520 5 2" xfId="44326"/>
    <cellStyle name="Normal 520 5 2 2" xfId="44327"/>
    <cellStyle name="Normal 520 5 2 2 2" xfId="44328"/>
    <cellStyle name="Normal 520 5 2 3" xfId="44329"/>
    <cellStyle name="Normal 520 5 3" xfId="44330"/>
    <cellStyle name="Normal 520 5 3 2" xfId="44331"/>
    <cellStyle name="Normal 520 5 4" xfId="44332"/>
    <cellStyle name="Normal 520 6" xfId="44333"/>
    <cellStyle name="Normal 520 6 2" xfId="44334"/>
    <cellStyle name="Normal 520 6 2 2" xfId="44335"/>
    <cellStyle name="Normal 520 6 3" xfId="44336"/>
    <cellStyle name="Normal 520 7" xfId="44337"/>
    <cellStyle name="Normal 520 7 2" xfId="44338"/>
    <cellStyle name="Normal 520 8" xfId="44339"/>
    <cellStyle name="Normal 520 9" xfId="44340"/>
    <cellStyle name="Normal 521" xfId="44341"/>
    <cellStyle name="Normal 521 2" xfId="44342"/>
    <cellStyle name="Normal 521 2 2" xfId="44343"/>
    <cellStyle name="Normal 521 2 2 2" xfId="44344"/>
    <cellStyle name="Normal 521 2 2 2 2" xfId="44345"/>
    <cellStyle name="Normal 521 2 2 3" xfId="44346"/>
    <cellStyle name="Normal 521 2 3" xfId="44347"/>
    <cellStyle name="Normal 521 2 3 2" xfId="44348"/>
    <cellStyle name="Normal 521 2 4" xfId="44349"/>
    <cellStyle name="Normal 521 3" xfId="44350"/>
    <cellStyle name="Normal 521 3 2" xfId="44351"/>
    <cellStyle name="Normal 521 3 2 2" xfId="44352"/>
    <cellStyle name="Normal 521 3 2 2 2" xfId="44353"/>
    <cellStyle name="Normal 521 3 2 3" xfId="44354"/>
    <cellStyle name="Normal 521 3 3" xfId="44355"/>
    <cellStyle name="Normal 521 3 3 2" xfId="44356"/>
    <cellStyle name="Normal 521 3 4" xfId="44357"/>
    <cellStyle name="Normal 521 4" xfId="44358"/>
    <cellStyle name="Normal 521 4 2" xfId="44359"/>
    <cellStyle name="Normal 521 4 2 2" xfId="44360"/>
    <cellStyle name="Normal 521 4 2 2 2" xfId="44361"/>
    <cellStyle name="Normal 521 4 2 3" xfId="44362"/>
    <cellStyle name="Normal 521 4 3" xfId="44363"/>
    <cellStyle name="Normal 521 4 3 2" xfId="44364"/>
    <cellStyle name="Normal 521 4 4" xfId="44365"/>
    <cellStyle name="Normal 521 5" xfId="44366"/>
    <cellStyle name="Normal 521 5 2" xfId="44367"/>
    <cellStyle name="Normal 521 5 2 2" xfId="44368"/>
    <cellStyle name="Normal 521 5 2 2 2" xfId="44369"/>
    <cellStyle name="Normal 521 5 2 3" xfId="44370"/>
    <cellStyle name="Normal 521 5 3" xfId="44371"/>
    <cellStyle name="Normal 521 5 3 2" xfId="44372"/>
    <cellStyle name="Normal 521 5 4" xfId="44373"/>
    <cellStyle name="Normal 521 6" xfId="44374"/>
    <cellStyle name="Normal 521 6 2" xfId="44375"/>
    <cellStyle name="Normal 521 6 2 2" xfId="44376"/>
    <cellStyle name="Normal 521 6 3" xfId="44377"/>
    <cellStyle name="Normal 521 7" xfId="44378"/>
    <cellStyle name="Normal 521 7 2" xfId="44379"/>
    <cellStyle name="Normal 521 8" xfId="44380"/>
    <cellStyle name="Normal 521 9" xfId="44381"/>
    <cellStyle name="Normal 522" xfId="44382"/>
    <cellStyle name="Normal 522 2" xfId="44383"/>
    <cellStyle name="Normal 522 2 2" xfId="44384"/>
    <cellStyle name="Normal 522 2 2 2" xfId="44385"/>
    <cellStyle name="Normal 522 2 2 2 2" xfId="44386"/>
    <cellStyle name="Normal 522 2 2 3" xfId="44387"/>
    <cellStyle name="Normal 522 2 3" xfId="44388"/>
    <cellStyle name="Normal 522 2 3 2" xfId="44389"/>
    <cellStyle name="Normal 522 2 4" xfId="44390"/>
    <cellStyle name="Normal 522 3" xfId="44391"/>
    <cellStyle name="Normal 522 3 2" xfId="44392"/>
    <cellStyle name="Normal 522 3 2 2" xfId="44393"/>
    <cellStyle name="Normal 522 3 2 2 2" xfId="44394"/>
    <cellStyle name="Normal 522 3 2 3" xfId="44395"/>
    <cellStyle name="Normal 522 3 3" xfId="44396"/>
    <cellStyle name="Normal 522 3 3 2" xfId="44397"/>
    <cellStyle name="Normal 522 3 4" xfId="44398"/>
    <cellStyle name="Normal 522 4" xfId="44399"/>
    <cellStyle name="Normal 522 4 2" xfId="44400"/>
    <cellStyle name="Normal 522 4 2 2" xfId="44401"/>
    <cellStyle name="Normal 522 4 2 2 2" xfId="44402"/>
    <cellStyle name="Normal 522 4 2 3" xfId="44403"/>
    <cellStyle name="Normal 522 4 3" xfId="44404"/>
    <cellStyle name="Normal 522 4 3 2" xfId="44405"/>
    <cellStyle name="Normal 522 4 4" xfId="44406"/>
    <cellStyle name="Normal 522 5" xfId="44407"/>
    <cellStyle name="Normal 522 5 2" xfId="44408"/>
    <cellStyle name="Normal 522 5 2 2" xfId="44409"/>
    <cellStyle name="Normal 522 5 2 2 2" xfId="44410"/>
    <cellStyle name="Normal 522 5 2 3" xfId="44411"/>
    <cellStyle name="Normal 522 5 3" xfId="44412"/>
    <cellStyle name="Normal 522 5 3 2" xfId="44413"/>
    <cellStyle name="Normal 522 5 4" xfId="44414"/>
    <cellStyle name="Normal 522 6" xfId="44415"/>
    <cellStyle name="Normal 522 6 2" xfId="44416"/>
    <cellStyle name="Normal 522 6 2 2" xfId="44417"/>
    <cellStyle name="Normal 522 6 3" xfId="44418"/>
    <cellStyle name="Normal 522 7" xfId="44419"/>
    <cellStyle name="Normal 522 7 2" xfId="44420"/>
    <cellStyle name="Normal 522 8" xfId="44421"/>
    <cellStyle name="Normal 522 9" xfId="44422"/>
    <cellStyle name="Normal 523" xfId="44423"/>
    <cellStyle name="Normal 523 2" xfId="44424"/>
    <cellStyle name="Normal 523 2 2" xfId="44425"/>
    <cellStyle name="Normal 523 2 2 2" xfId="44426"/>
    <cellStyle name="Normal 523 2 2 2 2" xfId="44427"/>
    <cellStyle name="Normal 523 2 2 3" xfId="44428"/>
    <cellStyle name="Normal 523 2 3" xfId="44429"/>
    <cellStyle name="Normal 523 2 3 2" xfId="44430"/>
    <cellStyle name="Normal 523 2 4" xfId="44431"/>
    <cellStyle name="Normal 523 3" xfId="44432"/>
    <cellStyle name="Normal 523 3 2" xfId="44433"/>
    <cellStyle name="Normal 523 3 2 2" xfId="44434"/>
    <cellStyle name="Normal 523 3 2 2 2" xfId="44435"/>
    <cellStyle name="Normal 523 3 2 3" xfId="44436"/>
    <cellStyle name="Normal 523 3 3" xfId="44437"/>
    <cellStyle name="Normal 523 3 3 2" xfId="44438"/>
    <cellStyle name="Normal 523 3 4" xfId="44439"/>
    <cellStyle name="Normal 523 4" xfId="44440"/>
    <cellStyle name="Normal 523 4 2" xfId="44441"/>
    <cellStyle name="Normal 523 4 2 2" xfId="44442"/>
    <cellStyle name="Normal 523 4 2 2 2" xfId="44443"/>
    <cellStyle name="Normal 523 4 2 3" xfId="44444"/>
    <cellStyle name="Normal 523 4 3" xfId="44445"/>
    <cellStyle name="Normal 523 4 3 2" xfId="44446"/>
    <cellStyle name="Normal 523 4 4" xfId="44447"/>
    <cellStyle name="Normal 523 5" xfId="44448"/>
    <cellStyle name="Normal 523 5 2" xfId="44449"/>
    <cellStyle name="Normal 523 5 2 2" xfId="44450"/>
    <cellStyle name="Normal 523 5 2 2 2" xfId="44451"/>
    <cellStyle name="Normal 523 5 2 3" xfId="44452"/>
    <cellStyle name="Normal 523 5 3" xfId="44453"/>
    <cellStyle name="Normal 523 5 3 2" xfId="44454"/>
    <cellStyle name="Normal 523 5 4" xfId="44455"/>
    <cellStyle name="Normal 523 6" xfId="44456"/>
    <cellStyle name="Normal 523 6 2" xfId="44457"/>
    <cellStyle name="Normal 523 6 2 2" xfId="44458"/>
    <cellStyle name="Normal 523 6 3" xfId="44459"/>
    <cellStyle name="Normal 523 7" xfId="44460"/>
    <cellStyle name="Normal 523 7 2" xfId="44461"/>
    <cellStyle name="Normal 523 8" xfId="44462"/>
    <cellStyle name="Normal 523 9" xfId="44463"/>
    <cellStyle name="Normal 524" xfId="44464"/>
    <cellStyle name="Normal 524 2" xfId="44465"/>
    <cellStyle name="Normal 524 2 2" xfId="44466"/>
    <cellStyle name="Normal 524 2 2 2" xfId="44467"/>
    <cellStyle name="Normal 524 2 2 2 2" xfId="44468"/>
    <cellStyle name="Normal 524 2 2 3" xfId="44469"/>
    <cellStyle name="Normal 524 2 3" xfId="44470"/>
    <cellStyle name="Normal 524 2 3 2" xfId="44471"/>
    <cellStyle name="Normal 524 2 4" xfId="44472"/>
    <cellStyle name="Normal 524 3" xfId="44473"/>
    <cellStyle name="Normal 524 3 2" xfId="44474"/>
    <cellStyle name="Normal 524 3 2 2" xfId="44475"/>
    <cellStyle name="Normal 524 3 2 2 2" xfId="44476"/>
    <cellStyle name="Normal 524 3 2 3" xfId="44477"/>
    <cellStyle name="Normal 524 3 3" xfId="44478"/>
    <cellStyle name="Normal 524 3 3 2" xfId="44479"/>
    <cellStyle name="Normal 524 3 4" xfId="44480"/>
    <cellStyle name="Normal 524 4" xfId="44481"/>
    <cellStyle name="Normal 524 4 2" xfId="44482"/>
    <cellStyle name="Normal 524 4 2 2" xfId="44483"/>
    <cellStyle name="Normal 524 4 2 2 2" xfId="44484"/>
    <cellStyle name="Normal 524 4 2 3" xfId="44485"/>
    <cellStyle name="Normal 524 4 3" xfId="44486"/>
    <cellStyle name="Normal 524 4 3 2" xfId="44487"/>
    <cellStyle name="Normal 524 4 4" xfId="44488"/>
    <cellStyle name="Normal 524 5" xfId="44489"/>
    <cellStyle name="Normal 524 5 2" xfId="44490"/>
    <cellStyle name="Normal 524 5 2 2" xfId="44491"/>
    <cellStyle name="Normal 524 5 2 2 2" xfId="44492"/>
    <cellStyle name="Normal 524 5 2 3" xfId="44493"/>
    <cellStyle name="Normal 524 5 3" xfId="44494"/>
    <cellStyle name="Normal 524 5 3 2" xfId="44495"/>
    <cellStyle name="Normal 524 5 4" xfId="44496"/>
    <cellStyle name="Normal 524 6" xfId="44497"/>
    <cellStyle name="Normal 524 6 2" xfId="44498"/>
    <cellStyle name="Normal 524 6 2 2" xfId="44499"/>
    <cellStyle name="Normal 524 6 3" xfId="44500"/>
    <cellStyle name="Normal 524 7" xfId="44501"/>
    <cellStyle name="Normal 524 7 2" xfId="44502"/>
    <cellStyle name="Normal 524 8" xfId="44503"/>
    <cellStyle name="Normal 524 9" xfId="44504"/>
    <cellStyle name="Normal 525" xfId="44505"/>
    <cellStyle name="Normal 525 2" xfId="44506"/>
    <cellStyle name="Normal 525 2 2" xfId="44507"/>
    <cellStyle name="Normal 525 2 2 2" xfId="44508"/>
    <cellStyle name="Normal 525 2 2 2 2" xfId="44509"/>
    <cellStyle name="Normal 525 2 2 3" xfId="44510"/>
    <cellStyle name="Normal 525 2 3" xfId="44511"/>
    <cellStyle name="Normal 525 2 3 2" xfId="44512"/>
    <cellStyle name="Normal 525 2 4" xfId="44513"/>
    <cellStyle name="Normal 525 3" xfId="44514"/>
    <cellStyle name="Normal 525 3 2" xfId="44515"/>
    <cellStyle name="Normal 525 3 2 2" xfId="44516"/>
    <cellStyle name="Normal 525 3 2 2 2" xfId="44517"/>
    <cellStyle name="Normal 525 3 2 3" xfId="44518"/>
    <cellStyle name="Normal 525 3 3" xfId="44519"/>
    <cellStyle name="Normal 525 3 3 2" xfId="44520"/>
    <cellStyle name="Normal 525 3 4" xfId="44521"/>
    <cellStyle name="Normal 525 4" xfId="44522"/>
    <cellStyle name="Normal 525 4 2" xfId="44523"/>
    <cellStyle name="Normal 525 4 2 2" xfId="44524"/>
    <cellStyle name="Normal 525 4 2 2 2" xfId="44525"/>
    <cellStyle name="Normal 525 4 2 3" xfId="44526"/>
    <cellStyle name="Normal 525 4 3" xfId="44527"/>
    <cellStyle name="Normal 525 4 3 2" xfId="44528"/>
    <cellStyle name="Normal 525 4 4" xfId="44529"/>
    <cellStyle name="Normal 525 5" xfId="44530"/>
    <cellStyle name="Normal 525 5 2" xfId="44531"/>
    <cellStyle name="Normal 525 5 2 2" xfId="44532"/>
    <cellStyle name="Normal 525 5 2 2 2" xfId="44533"/>
    <cellStyle name="Normal 525 5 2 3" xfId="44534"/>
    <cellStyle name="Normal 525 5 3" xfId="44535"/>
    <cellStyle name="Normal 525 5 3 2" xfId="44536"/>
    <cellStyle name="Normal 525 5 4" xfId="44537"/>
    <cellStyle name="Normal 525 6" xfId="44538"/>
    <cellStyle name="Normal 525 6 2" xfId="44539"/>
    <cellStyle name="Normal 525 6 2 2" xfId="44540"/>
    <cellStyle name="Normal 525 6 3" xfId="44541"/>
    <cellStyle name="Normal 525 7" xfId="44542"/>
    <cellStyle name="Normal 525 7 2" xfId="44543"/>
    <cellStyle name="Normal 525 8" xfId="44544"/>
    <cellStyle name="Normal 525 9" xfId="44545"/>
    <cellStyle name="Normal 526" xfId="44546"/>
    <cellStyle name="Normal 526 2" xfId="44547"/>
    <cellStyle name="Normal 526 2 2" xfId="44548"/>
    <cellStyle name="Normal 526 2 2 2" xfId="44549"/>
    <cellStyle name="Normal 526 2 2 2 2" xfId="44550"/>
    <cellStyle name="Normal 526 2 2 3" xfId="44551"/>
    <cellStyle name="Normal 526 2 3" xfId="44552"/>
    <cellStyle name="Normal 526 2 3 2" xfId="44553"/>
    <cellStyle name="Normal 526 2 4" xfId="44554"/>
    <cellStyle name="Normal 526 3" xfId="44555"/>
    <cellStyle name="Normal 526 3 2" xfId="44556"/>
    <cellStyle name="Normal 526 3 2 2" xfId="44557"/>
    <cellStyle name="Normal 526 3 2 2 2" xfId="44558"/>
    <cellStyle name="Normal 526 3 2 3" xfId="44559"/>
    <cellStyle name="Normal 526 3 3" xfId="44560"/>
    <cellStyle name="Normal 526 3 3 2" xfId="44561"/>
    <cellStyle name="Normal 526 3 4" xfId="44562"/>
    <cellStyle name="Normal 526 4" xfId="44563"/>
    <cellStyle name="Normal 526 4 2" xfId="44564"/>
    <cellStyle name="Normal 526 4 2 2" xfId="44565"/>
    <cellStyle name="Normal 526 4 2 2 2" xfId="44566"/>
    <cellStyle name="Normal 526 4 2 3" xfId="44567"/>
    <cellStyle name="Normal 526 4 3" xfId="44568"/>
    <cellStyle name="Normal 526 4 3 2" xfId="44569"/>
    <cellStyle name="Normal 526 4 4" xfId="44570"/>
    <cellStyle name="Normal 526 5" xfId="44571"/>
    <cellStyle name="Normal 526 5 2" xfId="44572"/>
    <cellStyle name="Normal 526 5 2 2" xfId="44573"/>
    <cellStyle name="Normal 526 5 2 2 2" xfId="44574"/>
    <cellStyle name="Normal 526 5 2 3" xfId="44575"/>
    <cellStyle name="Normal 526 5 3" xfId="44576"/>
    <cellStyle name="Normal 526 5 3 2" xfId="44577"/>
    <cellStyle name="Normal 526 5 4" xfId="44578"/>
    <cellStyle name="Normal 526 6" xfId="44579"/>
    <cellStyle name="Normal 526 6 2" xfId="44580"/>
    <cellStyle name="Normal 526 6 2 2" xfId="44581"/>
    <cellStyle name="Normal 526 6 3" xfId="44582"/>
    <cellStyle name="Normal 526 7" xfId="44583"/>
    <cellStyle name="Normal 526 7 2" xfId="44584"/>
    <cellStyle name="Normal 526 8" xfId="44585"/>
    <cellStyle name="Normal 526 9" xfId="44586"/>
    <cellStyle name="Normal 527" xfId="44587"/>
    <cellStyle name="Normal 527 2" xfId="44588"/>
    <cellStyle name="Normal 527 2 2" xfId="44589"/>
    <cellStyle name="Normal 527 2 2 2" xfId="44590"/>
    <cellStyle name="Normal 527 2 2 2 2" xfId="44591"/>
    <cellStyle name="Normal 527 2 2 3" xfId="44592"/>
    <cellStyle name="Normal 527 2 3" xfId="44593"/>
    <cellStyle name="Normal 527 2 3 2" xfId="44594"/>
    <cellStyle name="Normal 527 2 4" xfId="44595"/>
    <cellStyle name="Normal 527 3" xfId="44596"/>
    <cellStyle name="Normal 527 3 2" xfId="44597"/>
    <cellStyle name="Normal 527 3 2 2" xfId="44598"/>
    <cellStyle name="Normal 527 3 2 2 2" xfId="44599"/>
    <cellStyle name="Normal 527 3 2 3" xfId="44600"/>
    <cellStyle name="Normal 527 3 3" xfId="44601"/>
    <cellStyle name="Normal 527 3 3 2" xfId="44602"/>
    <cellStyle name="Normal 527 3 4" xfId="44603"/>
    <cellStyle name="Normal 527 4" xfId="44604"/>
    <cellStyle name="Normal 527 4 2" xfId="44605"/>
    <cellStyle name="Normal 527 4 2 2" xfId="44606"/>
    <cellStyle name="Normal 527 4 2 2 2" xfId="44607"/>
    <cellStyle name="Normal 527 4 2 3" xfId="44608"/>
    <cellStyle name="Normal 527 4 3" xfId="44609"/>
    <cellStyle name="Normal 527 4 3 2" xfId="44610"/>
    <cellStyle name="Normal 527 4 4" xfId="44611"/>
    <cellStyle name="Normal 527 5" xfId="44612"/>
    <cellStyle name="Normal 527 5 2" xfId="44613"/>
    <cellStyle name="Normal 527 5 2 2" xfId="44614"/>
    <cellStyle name="Normal 527 5 2 2 2" xfId="44615"/>
    <cellStyle name="Normal 527 5 2 3" xfId="44616"/>
    <cellStyle name="Normal 527 5 3" xfId="44617"/>
    <cellStyle name="Normal 527 5 3 2" xfId="44618"/>
    <cellStyle name="Normal 527 5 4" xfId="44619"/>
    <cellStyle name="Normal 527 6" xfId="44620"/>
    <cellStyle name="Normal 527 6 2" xfId="44621"/>
    <cellStyle name="Normal 527 6 2 2" xfId="44622"/>
    <cellStyle name="Normal 527 6 3" xfId="44623"/>
    <cellStyle name="Normal 527 7" xfId="44624"/>
    <cellStyle name="Normal 527 7 2" xfId="44625"/>
    <cellStyle name="Normal 527 8" xfId="44626"/>
    <cellStyle name="Normal 527 9" xfId="44627"/>
    <cellStyle name="Normal 528" xfId="44628"/>
    <cellStyle name="Normal 528 2" xfId="44629"/>
    <cellStyle name="Normal 528 2 2" xfId="44630"/>
    <cellStyle name="Normal 528 2 2 2" xfId="44631"/>
    <cellStyle name="Normal 528 2 2 2 2" xfId="44632"/>
    <cellStyle name="Normal 528 2 2 3" xfId="44633"/>
    <cellStyle name="Normal 528 2 3" xfId="44634"/>
    <cellStyle name="Normal 528 2 3 2" xfId="44635"/>
    <cellStyle name="Normal 528 2 4" xfId="44636"/>
    <cellStyle name="Normal 528 3" xfId="44637"/>
    <cellStyle name="Normal 528 3 2" xfId="44638"/>
    <cellStyle name="Normal 528 3 2 2" xfId="44639"/>
    <cellStyle name="Normal 528 3 2 2 2" xfId="44640"/>
    <cellStyle name="Normal 528 3 2 3" xfId="44641"/>
    <cellStyle name="Normal 528 3 3" xfId="44642"/>
    <cellStyle name="Normal 528 3 3 2" xfId="44643"/>
    <cellStyle name="Normal 528 3 4" xfId="44644"/>
    <cellStyle name="Normal 528 4" xfId="44645"/>
    <cellStyle name="Normal 528 4 2" xfId="44646"/>
    <cellStyle name="Normal 528 4 2 2" xfId="44647"/>
    <cellStyle name="Normal 528 4 2 2 2" xfId="44648"/>
    <cellStyle name="Normal 528 4 2 3" xfId="44649"/>
    <cellStyle name="Normal 528 4 3" xfId="44650"/>
    <cellStyle name="Normal 528 4 3 2" xfId="44651"/>
    <cellStyle name="Normal 528 4 4" xfId="44652"/>
    <cellStyle name="Normal 528 5" xfId="44653"/>
    <cellStyle name="Normal 528 5 2" xfId="44654"/>
    <cellStyle name="Normal 528 5 2 2" xfId="44655"/>
    <cellStyle name="Normal 528 5 2 2 2" xfId="44656"/>
    <cellStyle name="Normal 528 5 2 3" xfId="44657"/>
    <cellStyle name="Normal 528 5 3" xfId="44658"/>
    <cellStyle name="Normal 528 5 3 2" xfId="44659"/>
    <cellStyle name="Normal 528 5 4" xfId="44660"/>
    <cellStyle name="Normal 528 6" xfId="44661"/>
    <cellStyle name="Normal 528 6 2" xfId="44662"/>
    <cellStyle name="Normal 528 6 2 2" xfId="44663"/>
    <cellStyle name="Normal 528 6 3" xfId="44664"/>
    <cellStyle name="Normal 528 7" xfId="44665"/>
    <cellStyle name="Normal 528 7 2" xfId="44666"/>
    <cellStyle name="Normal 528 8" xfId="44667"/>
    <cellStyle name="Normal 528 9" xfId="44668"/>
    <cellStyle name="Normal 529" xfId="44669"/>
    <cellStyle name="Normal 529 2" xfId="44670"/>
    <cellStyle name="Normal 529 2 2" xfId="44671"/>
    <cellStyle name="Normal 529 2 2 2" xfId="44672"/>
    <cellStyle name="Normal 529 2 2 2 2" xfId="44673"/>
    <cellStyle name="Normal 529 2 2 3" xfId="44674"/>
    <cellStyle name="Normal 529 2 3" xfId="44675"/>
    <cellStyle name="Normal 529 2 3 2" xfId="44676"/>
    <cellStyle name="Normal 529 2 4" xfId="44677"/>
    <cellStyle name="Normal 529 3" xfId="44678"/>
    <cellStyle name="Normal 529 4" xfId="44679"/>
    <cellStyle name="Normal 529 4 2" xfId="44680"/>
    <cellStyle name="Normal 529 4 2 2" xfId="44681"/>
    <cellStyle name="Normal 529 4 3" xfId="44682"/>
    <cellStyle name="Normal 529 5" xfId="44683"/>
    <cellStyle name="Normal 529 5 2" xfId="44684"/>
    <cellStyle name="Normal 529 6" xfId="44685"/>
    <cellStyle name="Normal 529 7" xfId="44686"/>
    <cellStyle name="Normal 53" xfId="44687"/>
    <cellStyle name="Normal 53 2" xfId="44688"/>
    <cellStyle name="Normal 53 3" xfId="44689"/>
    <cellStyle name="Normal 530" xfId="44690"/>
    <cellStyle name="Normal 530 2" xfId="44691"/>
    <cellStyle name="Normal 530 2 2" xfId="44692"/>
    <cellStyle name="Normal 530 2 2 2" xfId="44693"/>
    <cellStyle name="Normal 530 2 2 2 2" xfId="44694"/>
    <cellStyle name="Normal 530 2 2 3" xfId="44695"/>
    <cellStyle name="Normal 530 2 3" xfId="44696"/>
    <cellStyle name="Normal 530 2 3 2" xfId="44697"/>
    <cellStyle name="Normal 530 2 4" xfId="44698"/>
    <cellStyle name="Normal 530 3" xfId="44699"/>
    <cellStyle name="Normal 530 3 2" xfId="44700"/>
    <cellStyle name="Normal 530 3 2 2" xfId="44701"/>
    <cellStyle name="Normal 530 3 2 2 2" xfId="44702"/>
    <cellStyle name="Normal 530 3 2 3" xfId="44703"/>
    <cellStyle name="Normal 530 3 3" xfId="44704"/>
    <cellStyle name="Normal 530 3 3 2" xfId="44705"/>
    <cellStyle name="Normal 530 3 4" xfId="44706"/>
    <cellStyle name="Normal 530 4" xfId="44707"/>
    <cellStyle name="Normal 530 4 2" xfId="44708"/>
    <cellStyle name="Normal 530 4 2 2" xfId="44709"/>
    <cellStyle name="Normal 530 4 2 2 2" xfId="44710"/>
    <cellStyle name="Normal 530 4 2 3" xfId="44711"/>
    <cellStyle name="Normal 530 4 3" xfId="44712"/>
    <cellStyle name="Normal 530 4 3 2" xfId="44713"/>
    <cellStyle name="Normal 530 4 4" xfId="44714"/>
    <cellStyle name="Normal 530 5" xfId="44715"/>
    <cellStyle name="Normal 530 5 2" xfId="44716"/>
    <cellStyle name="Normal 530 5 2 2" xfId="44717"/>
    <cellStyle name="Normal 530 5 2 2 2" xfId="44718"/>
    <cellStyle name="Normal 530 5 2 3" xfId="44719"/>
    <cellStyle name="Normal 530 5 3" xfId="44720"/>
    <cellStyle name="Normal 530 5 3 2" xfId="44721"/>
    <cellStyle name="Normal 530 5 4" xfId="44722"/>
    <cellStyle name="Normal 530 6" xfId="44723"/>
    <cellStyle name="Normal 530 6 2" xfId="44724"/>
    <cellStyle name="Normal 530 6 2 2" xfId="44725"/>
    <cellStyle name="Normal 530 6 3" xfId="44726"/>
    <cellStyle name="Normal 530 7" xfId="44727"/>
    <cellStyle name="Normal 530 7 2" xfId="44728"/>
    <cellStyle name="Normal 530 8" xfId="44729"/>
    <cellStyle name="Normal 530 9" xfId="44730"/>
    <cellStyle name="Normal 531" xfId="44731"/>
    <cellStyle name="Normal 531 2" xfId="44732"/>
    <cellStyle name="Normal 531 2 2" xfId="44733"/>
    <cellStyle name="Normal 531 2 3" xfId="44734"/>
    <cellStyle name="Normal 531 3" xfId="44735"/>
    <cellStyle name="Normal 531 4" xfId="44736"/>
    <cellStyle name="Normal 531 4 2" xfId="44737"/>
    <cellStyle name="Normal 531 4 2 2" xfId="44738"/>
    <cellStyle name="Normal 531 4 2 2 2" xfId="44739"/>
    <cellStyle name="Normal 531 4 2 3" xfId="44740"/>
    <cellStyle name="Normal 531 4 3" xfId="44741"/>
    <cellStyle name="Normal 531 4 3 2" xfId="44742"/>
    <cellStyle name="Normal 531 4 4" xfId="44743"/>
    <cellStyle name="Normal 531 5" xfId="44744"/>
    <cellStyle name="Normal 531 5 2" xfId="44745"/>
    <cellStyle name="Normal 531 5 2 2" xfId="44746"/>
    <cellStyle name="Normal 531 5 2 2 2" xfId="44747"/>
    <cellStyle name="Normal 531 5 2 3" xfId="44748"/>
    <cellStyle name="Normal 531 5 3" xfId="44749"/>
    <cellStyle name="Normal 531 5 3 2" xfId="44750"/>
    <cellStyle name="Normal 531 5 4" xfId="44751"/>
    <cellStyle name="Normal 531 6" xfId="44752"/>
    <cellStyle name="Normal 531 6 2" xfId="44753"/>
    <cellStyle name="Normal 531 6 2 2" xfId="44754"/>
    <cellStyle name="Normal 531 6 2 2 2" xfId="44755"/>
    <cellStyle name="Normal 531 6 2 3" xfId="44756"/>
    <cellStyle name="Normal 531 6 3" xfId="44757"/>
    <cellStyle name="Normal 531 6 3 2" xfId="44758"/>
    <cellStyle name="Normal 531 6 4" xfId="44759"/>
    <cellStyle name="Normal 531 7" xfId="44760"/>
    <cellStyle name="Normal 531 7 2" xfId="44761"/>
    <cellStyle name="Normal 531 7 2 2" xfId="44762"/>
    <cellStyle name="Normal 531 7 2 2 2" xfId="44763"/>
    <cellStyle name="Normal 531 7 2 3" xfId="44764"/>
    <cellStyle name="Normal 531 7 3" xfId="44765"/>
    <cellStyle name="Normal 531 7 3 2" xfId="44766"/>
    <cellStyle name="Normal 531 7 4" xfId="44767"/>
    <cellStyle name="Normal 531 8" xfId="44768"/>
    <cellStyle name="Normal 532" xfId="44769"/>
    <cellStyle name="Normal 532 2" xfId="44770"/>
    <cellStyle name="Normal 532 2 2" xfId="44771"/>
    <cellStyle name="Normal 532 2 2 2" xfId="44772"/>
    <cellStyle name="Normal 532 2 2 2 2" xfId="44773"/>
    <cellStyle name="Normal 532 2 2 3" xfId="44774"/>
    <cellStyle name="Normal 532 2 3" xfId="44775"/>
    <cellStyle name="Normal 532 2 3 2" xfId="44776"/>
    <cellStyle name="Normal 532 2 4" xfId="44777"/>
    <cellStyle name="Normal 532 3" xfId="44778"/>
    <cellStyle name="Normal 532 3 2" xfId="44779"/>
    <cellStyle name="Normal 532 3 2 2" xfId="44780"/>
    <cellStyle name="Normal 532 3 2 2 2" xfId="44781"/>
    <cellStyle name="Normal 532 3 2 3" xfId="44782"/>
    <cellStyle name="Normal 532 3 3" xfId="44783"/>
    <cellStyle name="Normal 532 3 3 2" xfId="44784"/>
    <cellStyle name="Normal 532 3 4" xfId="44785"/>
    <cellStyle name="Normal 532 4" xfId="44786"/>
    <cellStyle name="Normal 532 4 2" xfId="44787"/>
    <cellStyle name="Normal 532 4 2 2" xfId="44788"/>
    <cellStyle name="Normal 532 4 2 2 2" xfId="44789"/>
    <cellStyle name="Normal 532 4 2 3" xfId="44790"/>
    <cellStyle name="Normal 532 4 3" xfId="44791"/>
    <cellStyle name="Normal 532 4 3 2" xfId="44792"/>
    <cellStyle name="Normal 532 4 4" xfId="44793"/>
    <cellStyle name="Normal 532 5" xfId="44794"/>
    <cellStyle name="Normal 532 5 2" xfId="44795"/>
    <cellStyle name="Normal 532 5 2 2" xfId="44796"/>
    <cellStyle name="Normal 532 5 2 2 2" xfId="44797"/>
    <cellStyle name="Normal 532 5 2 3" xfId="44798"/>
    <cellStyle name="Normal 532 5 3" xfId="44799"/>
    <cellStyle name="Normal 532 5 3 2" xfId="44800"/>
    <cellStyle name="Normal 532 5 4" xfId="44801"/>
    <cellStyle name="Normal 532 6" xfId="44802"/>
    <cellStyle name="Normal 532 6 2" xfId="44803"/>
    <cellStyle name="Normal 532 6 2 2" xfId="44804"/>
    <cellStyle name="Normal 532 6 3" xfId="44805"/>
    <cellStyle name="Normal 532 7" xfId="44806"/>
    <cellStyle name="Normal 532 7 2" xfId="44807"/>
    <cellStyle name="Normal 532 8" xfId="44808"/>
    <cellStyle name="Normal 532 9" xfId="44809"/>
    <cellStyle name="Normal 533" xfId="44810"/>
    <cellStyle name="Normal 533 2" xfId="44811"/>
    <cellStyle name="Normal 533 2 2" xfId="44812"/>
    <cellStyle name="Normal 533 2 2 2" xfId="44813"/>
    <cellStyle name="Normal 533 2 2 2 2" xfId="44814"/>
    <cellStyle name="Normal 533 2 2 3" xfId="44815"/>
    <cellStyle name="Normal 533 2 3" xfId="44816"/>
    <cellStyle name="Normal 533 2 3 2" xfId="44817"/>
    <cellStyle name="Normal 533 2 4" xfId="44818"/>
    <cellStyle name="Normal 533 3" xfId="44819"/>
    <cellStyle name="Normal 533 4" xfId="44820"/>
    <cellStyle name="Normal 533 4 2" xfId="44821"/>
    <cellStyle name="Normal 533 4 2 2" xfId="44822"/>
    <cellStyle name="Normal 533 4 3" xfId="44823"/>
    <cellStyle name="Normal 533 5" xfId="44824"/>
    <cellStyle name="Normal 533 5 2" xfId="44825"/>
    <cellStyle name="Normal 533 6" xfId="44826"/>
    <cellStyle name="Normal 533 7" xfId="44827"/>
    <cellStyle name="Normal 534" xfId="44828"/>
    <cellStyle name="Normal 534 2" xfId="44829"/>
    <cellStyle name="Normal 534 3" xfId="44830"/>
    <cellStyle name="Normal 534 4" xfId="44831"/>
    <cellStyle name="Normal 534 4 2" xfId="44832"/>
    <cellStyle name="Normal 534 4 2 2" xfId="44833"/>
    <cellStyle name="Normal 534 4 2 2 2" xfId="44834"/>
    <cellStyle name="Normal 534 4 2 3" xfId="44835"/>
    <cellStyle name="Normal 534 4 3" xfId="44836"/>
    <cellStyle name="Normal 534 4 3 2" xfId="44837"/>
    <cellStyle name="Normal 534 4 4" xfId="44838"/>
    <cellStyle name="Normal 534 5" xfId="44839"/>
    <cellStyle name="Normal 534 6" xfId="44840"/>
    <cellStyle name="Normal 534 6 2" xfId="44841"/>
    <cellStyle name="Normal 534 6 2 2" xfId="44842"/>
    <cellStyle name="Normal 534 6 3" xfId="44843"/>
    <cellStyle name="Normal 534 7" xfId="44844"/>
    <cellStyle name="Normal 534 7 2" xfId="44845"/>
    <cellStyle name="Normal 534 8" xfId="44846"/>
    <cellStyle name="Normal 534 9" xfId="44847"/>
    <cellStyle name="Normal 535" xfId="44848"/>
    <cellStyle name="Normal 535 2" xfId="44849"/>
    <cellStyle name="Normal 535 3" xfId="44850"/>
    <cellStyle name="Normal 535 4" xfId="44851"/>
    <cellStyle name="Normal 536" xfId="44852"/>
    <cellStyle name="Normal 536 2" xfId="44853"/>
    <cellStyle name="Normal 536 3" xfId="44854"/>
    <cellStyle name="Normal 536 4" xfId="44855"/>
    <cellStyle name="Normal 537" xfId="44856"/>
    <cellStyle name="Normal 537 2" xfId="44857"/>
    <cellStyle name="Normal 537 3" xfId="44858"/>
    <cellStyle name="Normal 537 4" xfId="44859"/>
    <cellStyle name="Normal 538" xfId="44860"/>
    <cellStyle name="Normal 538 2" xfId="44861"/>
    <cellStyle name="Normal 538 3" xfId="44862"/>
    <cellStyle name="Normal 538 4" xfId="44863"/>
    <cellStyle name="Normal 538 5" xfId="44864"/>
    <cellStyle name="Normal 539" xfId="44865"/>
    <cellStyle name="Normal 539 2" xfId="44866"/>
    <cellStyle name="Normal 539 3" xfId="44867"/>
    <cellStyle name="Normal 539 4" xfId="44868"/>
    <cellStyle name="Normal 539 5" xfId="44869"/>
    <cellStyle name="Normal 54" xfId="44870"/>
    <cellStyle name="Normal 54 2" xfId="44871"/>
    <cellStyle name="Normal 54 3" xfId="44872"/>
    <cellStyle name="Normal 540" xfId="44873"/>
    <cellStyle name="Normal 540 2" xfId="44874"/>
    <cellStyle name="Normal 540 3" xfId="44875"/>
    <cellStyle name="Normal 540 4" xfId="44876"/>
    <cellStyle name="Normal 541" xfId="44877"/>
    <cellStyle name="Normal 541 2" xfId="44878"/>
    <cellStyle name="Normal 541 3" xfId="44879"/>
    <cellStyle name="Normal 541 4" xfId="44880"/>
    <cellStyle name="Normal 541 5" xfId="44881"/>
    <cellStyle name="Normal 542" xfId="44882"/>
    <cellStyle name="Normal 542 2" xfId="44883"/>
    <cellStyle name="Normal 542 3" xfId="44884"/>
    <cellStyle name="Normal 542 4" xfId="44885"/>
    <cellStyle name="Normal 543" xfId="44886"/>
    <cellStyle name="Normal 543 2" xfId="44887"/>
    <cellStyle name="Normal 543 3" xfId="44888"/>
    <cellStyle name="Normal 543 4" xfId="44889"/>
    <cellStyle name="Normal 544" xfId="44890"/>
    <cellStyle name="Normal 544 2" xfId="44891"/>
    <cellStyle name="Normal 544 3" xfId="44892"/>
    <cellStyle name="Normal 544 4" xfId="44893"/>
    <cellStyle name="Normal 544 5" xfId="44894"/>
    <cellStyle name="Normal 545" xfId="44895"/>
    <cellStyle name="Normal 545 2" xfId="44896"/>
    <cellStyle name="Normal 545 3" xfId="44897"/>
    <cellStyle name="Normal 545 4" xfId="44898"/>
    <cellStyle name="Normal 546" xfId="44899"/>
    <cellStyle name="Normal 546 2" xfId="44900"/>
    <cellStyle name="Normal 546 3" xfId="44901"/>
    <cellStyle name="Normal 546 4" xfId="44902"/>
    <cellStyle name="Normal 546 5" xfId="44903"/>
    <cellStyle name="Normal 547" xfId="44904"/>
    <cellStyle name="Normal 547 2" xfId="44905"/>
    <cellStyle name="Normal 547 3" xfId="44906"/>
    <cellStyle name="Normal 547 4" xfId="44907"/>
    <cellStyle name="Normal 548" xfId="44908"/>
    <cellStyle name="Normal 548 2" xfId="44909"/>
    <cellStyle name="Normal 548 3" xfId="44910"/>
    <cellStyle name="Normal 548 4" xfId="44911"/>
    <cellStyle name="Normal 549" xfId="44912"/>
    <cellStyle name="Normal 549 2" xfId="44913"/>
    <cellStyle name="Normal 549 3" xfId="44914"/>
    <cellStyle name="Normal 549 4" xfId="44915"/>
    <cellStyle name="Normal 549 5" xfId="44916"/>
    <cellStyle name="Normal 55" xfId="44917"/>
    <cellStyle name="Normal 55 2" xfId="44918"/>
    <cellStyle name="Normal 55 3" xfId="44919"/>
    <cellStyle name="Normal 550" xfId="44920"/>
    <cellStyle name="Normal 550 2" xfId="44921"/>
    <cellStyle name="Normal 550 3" xfId="44922"/>
    <cellStyle name="Normal 551" xfId="44923"/>
    <cellStyle name="Normal 551 2" xfId="44924"/>
    <cellStyle name="Normal 551 3" xfId="44925"/>
    <cellStyle name="Normal 552" xfId="44926"/>
    <cellStyle name="Normal 552 2" xfId="44927"/>
    <cellStyle name="Normal 552 3" xfId="44928"/>
    <cellStyle name="Normal 553" xfId="44929"/>
    <cellStyle name="Normal 553 2" xfId="44930"/>
    <cellStyle name="Normal 553 3" xfId="44931"/>
    <cellStyle name="Normal 554" xfId="44932"/>
    <cellStyle name="Normal 554 2" xfId="44933"/>
    <cellStyle name="Normal 554 3" xfId="44934"/>
    <cellStyle name="Normal 555" xfId="44935"/>
    <cellStyle name="Normal 555 2" xfId="44936"/>
    <cellStyle name="Normal 555 3" xfId="44937"/>
    <cellStyle name="Normal 556" xfId="44938"/>
    <cellStyle name="Normal 556 2" xfId="44939"/>
    <cellStyle name="Normal 556 3" xfId="44940"/>
    <cellStyle name="Normal 557" xfId="44941"/>
    <cellStyle name="Normal 557 2" xfId="44942"/>
    <cellStyle name="Normal 557 3" xfId="44943"/>
    <cellStyle name="Normal 558" xfId="44944"/>
    <cellStyle name="Normal 558 2" xfId="44945"/>
    <cellStyle name="Normal 558 3" xfId="44946"/>
    <cellStyle name="Normal 559" xfId="44947"/>
    <cellStyle name="Normal 559 2" xfId="44948"/>
    <cellStyle name="Normal 559 3" xfId="44949"/>
    <cellStyle name="Normal 559 4" xfId="44950"/>
    <cellStyle name="Normal 56" xfId="44951"/>
    <cellStyle name="Normal 56 2" xfId="44952"/>
    <cellStyle name="Normal 56 3" xfId="44953"/>
    <cellStyle name="Normal 560" xfId="44954"/>
    <cellStyle name="Normal 560 2" xfId="44955"/>
    <cellStyle name="Normal 560 3" xfId="44956"/>
    <cellStyle name="Normal 560 4" xfId="44957"/>
    <cellStyle name="Normal 561" xfId="44958"/>
    <cellStyle name="Normal 561 2" xfId="44959"/>
    <cellStyle name="Normal 561 3" xfId="44960"/>
    <cellStyle name="Normal 562" xfId="44961"/>
    <cellStyle name="Normal 562 2" xfId="44962"/>
    <cellStyle name="Normal 562 3" xfId="44963"/>
    <cellStyle name="Normal 563" xfId="44964"/>
    <cellStyle name="Normal 563 2" xfId="44965"/>
    <cellStyle name="Normal 563 3" xfId="44966"/>
    <cellStyle name="Normal 564" xfId="44967"/>
    <cellStyle name="Normal 564 2" xfId="44968"/>
    <cellStyle name="Normal 564 3" xfId="44969"/>
    <cellStyle name="Normal 565" xfId="44970"/>
    <cellStyle name="Normal 565 2" xfId="44971"/>
    <cellStyle name="Normal 565 3" xfId="44972"/>
    <cellStyle name="Normal 566" xfId="44973"/>
    <cellStyle name="Normal 566 2" xfId="44974"/>
    <cellStyle name="Normal 566 3" xfId="44975"/>
    <cellStyle name="Normal 567" xfId="44976"/>
    <cellStyle name="Normal 567 2" xfId="44977"/>
    <cellStyle name="Normal 567 3" xfId="44978"/>
    <cellStyle name="Normal 568" xfId="44979"/>
    <cellStyle name="Normal 568 2" xfId="44980"/>
    <cellStyle name="Normal 568 2 2" xfId="44981"/>
    <cellStyle name="Normal 568 2 3" xfId="44982"/>
    <cellStyle name="Normal 568 3" xfId="44983"/>
    <cellStyle name="Normal 568 4" xfId="44984"/>
    <cellStyle name="Normal 568 5" xfId="44985"/>
    <cellStyle name="Normal 569" xfId="44986"/>
    <cellStyle name="Normal 569 2" xfId="44987"/>
    <cellStyle name="Normal 569 3" xfId="44988"/>
    <cellStyle name="Normal 57" xfId="44989"/>
    <cellStyle name="Normal 57 2" xfId="44990"/>
    <cellStyle name="Normal 57 3" xfId="44991"/>
    <cellStyle name="Normal 570" xfId="44992"/>
    <cellStyle name="Normal 570 2" xfId="44993"/>
    <cellStyle name="Normal 570 3" xfId="44994"/>
    <cellStyle name="Normal 571" xfId="44995"/>
    <cellStyle name="Normal 571 2" xfId="44996"/>
    <cellStyle name="Normal 571 3" xfId="44997"/>
    <cellStyle name="Normal 572" xfId="44998"/>
    <cellStyle name="Normal 572 2" xfId="44999"/>
    <cellStyle name="Normal 572 3" xfId="45000"/>
    <cellStyle name="Normal 573" xfId="45001"/>
    <cellStyle name="Normal 573 2" xfId="45002"/>
    <cellStyle name="Normal 573 3" xfId="45003"/>
    <cellStyle name="Normal 574" xfId="45004"/>
    <cellStyle name="Normal 574 2" xfId="45005"/>
    <cellStyle name="Normal 574 3" xfId="45006"/>
    <cellStyle name="Normal 575" xfId="45007"/>
    <cellStyle name="Normal 575 2" xfId="45008"/>
    <cellStyle name="Normal 575 3" xfId="45009"/>
    <cellStyle name="Normal 576" xfId="45010"/>
    <cellStyle name="Normal 576 2" xfId="45011"/>
    <cellStyle name="Normal 576 3" xfId="45012"/>
    <cellStyle name="Normal 577" xfId="45013"/>
    <cellStyle name="Normal 577 2" xfId="45014"/>
    <cellStyle name="Normal 577 3" xfId="45015"/>
    <cellStyle name="Normal 578" xfId="45016"/>
    <cellStyle name="Normal 578 2" xfId="45017"/>
    <cellStyle name="Normal 578 3" xfId="45018"/>
    <cellStyle name="Normal 579" xfId="45019"/>
    <cellStyle name="Normal 579 2" xfId="45020"/>
    <cellStyle name="Normal 579 3" xfId="45021"/>
    <cellStyle name="Normal 58" xfId="45022"/>
    <cellStyle name="Normal 58 2" xfId="45023"/>
    <cellStyle name="Normal 58 3" xfId="45024"/>
    <cellStyle name="Normal 580" xfId="45025"/>
    <cellStyle name="Normal 580 2" xfId="45026"/>
    <cellStyle name="Normal 580 3" xfId="45027"/>
    <cellStyle name="Normal 581" xfId="45028"/>
    <cellStyle name="Normal 581 2" xfId="45029"/>
    <cellStyle name="Normal 581 3" xfId="45030"/>
    <cellStyle name="Normal 582" xfId="45031"/>
    <cellStyle name="Normal 582 2" xfId="45032"/>
    <cellStyle name="Normal 582 3" xfId="45033"/>
    <cellStyle name="Normal 583" xfId="45034"/>
    <cellStyle name="Normal 583 2" xfId="45035"/>
    <cellStyle name="Normal 583 3" xfId="45036"/>
    <cellStyle name="Normal 584" xfId="45037"/>
    <cellStyle name="Normal 584 2" xfId="45038"/>
    <cellStyle name="Normal 584 3" xfId="45039"/>
    <cellStyle name="Normal 585" xfId="45040"/>
    <cellStyle name="Normal 585 2" xfId="45041"/>
    <cellStyle name="Normal 585 3" xfId="45042"/>
    <cellStyle name="Normal 586" xfId="45043"/>
    <cellStyle name="Normal 586 2" xfId="45044"/>
    <cellStyle name="Normal 586 3" xfId="45045"/>
    <cellStyle name="Normal 587" xfId="45046"/>
    <cellStyle name="Normal 588" xfId="45047"/>
    <cellStyle name="Normal 589" xfId="45048"/>
    <cellStyle name="Normal 59" xfId="45049"/>
    <cellStyle name="Normal 59 2" xfId="45050"/>
    <cellStyle name="Normal 59 3" xfId="45051"/>
    <cellStyle name="Normal 590" xfId="45052"/>
    <cellStyle name="Normal 591" xfId="45053"/>
    <cellStyle name="Normal 592" xfId="45054"/>
    <cellStyle name="Normal 593" xfId="45055"/>
    <cellStyle name="Normal 594" xfId="45056"/>
    <cellStyle name="Normal 595" xfId="45057"/>
    <cellStyle name="Normal 596" xfId="45058"/>
    <cellStyle name="Normal 597" xfId="45059"/>
    <cellStyle name="Normal 598" xfId="45060"/>
    <cellStyle name="Normal 599" xfId="45061"/>
    <cellStyle name="Normal 6" xfId="45062"/>
    <cellStyle name="Normal 6 10" xfId="45063"/>
    <cellStyle name="Normal 6 10 2" xfId="45064"/>
    <cellStyle name="Normal 6 10 2 2" xfId="45065"/>
    <cellStyle name="Normal 6 10 2 3" xfId="45066"/>
    <cellStyle name="Normal 6 10 3" xfId="45067"/>
    <cellStyle name="Normal 6 10 3 2" xfId="45068"/>
    <cellStyle name="Normal 6 10 3 2 2" xfId="45069"/>
    <cellStyle name="Normal 6 10 3 2 3" xfId="45070"/>
    <cellStyle name="Normal 6 10 3 3" xfId="45071"/>
    <cellStyle name="Normal 6 10 3 4" xfId="45072"/>
    <cellStyle name="Normal 6 10 4" xfId="45073"/>
    <cellStyle name="Normal 6 10 5" xfId="45074"/>
    <cellStyle name="Normal 6 10 6" xfId="45075"/>
    <cellStyle name="Normal 6 11" xfId="45076"/>
    <cellStyle name="Normal 6 11 2" xfId="45077"/>
    <cellStyle name="Normal 6 11 3" xfId="45078"/>
    <cellStyle name="Normal 6 12" xfId="45079"/>
    <cellStyle name="Normal 6 12 2" xfId="45080"/>
    <cellStyle name="Normal 6 12 2 2" xfId="45081"/>
    <cellStyle name="Normal 6 12 2 3" xfId="45082"/>
    <cellStyle name="Normal 6 12 3" xfId="45083"/>
    <cellStyle name="Normal 6 12 4" xfId="45084"/>
    <cellStyle name="Normal 6 13" xfId="45085"/>
    <cellStyle name="Normal 6 13 2" xfId="45086"/>
    <cellStyle name="Normal 6 13 2 2" xfId="45087"/>
    <cellStyle name="Normal 6 13 2 3" xfId="45088"/>
    <cellStyle name="Normal 6 13 3" xfId="45089"/>
    <cellStyle name="Normal 6 13 3 2" xfId="45090"/>
    <cellStyle name="Normal 6 13 3 2 2" xfId="45091"/>
    <cellStyle name="Normal 6 13 3 2 3" xfId="45092"/>
    <cellStyle name="Normal 6 13 3 3" xfId="45093"/>
    <cellStyle name="Normal 6 13 3 4" xfId="45094"/>
    <cellStyle name="Normal 6 13 4" xfId="45095"/>
    <cellStyle name="Normal 6 13 4 2" xfId="45096"/>
    <cellStyle name="Normal 6 13 4 3" xfId="45097"/>
    <cellStyle name="Normal 6 13 4 4" xfId="45098"/>
    <cellStyle name="Normal 6 13 5" xfId="45099"/>
    <cellStyle name="Normal 6 13 6" xfId="45100"/>
    <cellStyle name="Normal 6 14" xfId="45101"/>
    <cellStyle name="Normal 6 14 2" xfId="45102"/>
    <cellStyle name="Normal 6 14 3" xfId="45103"/>
    <cellStyle name="Normal 6 15" xfId="45104"/>
    <cellStyle name="Normal 6 15 2" xfId="45105"/>
    <cellStyle name="Normal 6 15 3" xfId="45106"/>
    <cellStyle name="Normal 6 16" xfId="45107"/>
    <cellStyle name="Normal 6 16 2" xfId="45108"/>
    <cellStyle name="Normal 6 16 2 2" xfId="45109"/>
    <cellStyle name="Normal 6 16 2 3" xfId="45110"/>
    <cellStyle name="Normal 6 16 3" xfId="45111"/>
    <cellStyle name="Normal 6 16 4" xfId="45112"/>
    <cellStyle name="Normal 6 16 5" xfId="45113"/>
    <cellStyle name="Normal 6 17" xfId="45114"/>
    <cellStyle name="Normal 6 18" xfId="45115"/>
    <cellStyle name="Normal 6 18 2" xfId="45116"/>
    <cellStyle name="Normal 6 19" xfId="45117"/>
    <cellStyle name="Normal 6 2" xfId="45118"/>
    <cellStyle name="Normal 6 2 2" xfId="45119"/>
    <cellStyle name="Normal 6 2 2 2" xfId="45120"/>
    <cellStyle name="Normal 6 2 2 3" xfId="45121"/>
    <cellStyle name="Normal 6 2 3" xfId="45122"/>
    <cellStyle name="Normal 6 2 3 2" xfId="45123"/>
    <cellStyle name="Normal 6 2 3 3" xfId="45124"/>
    <cellStyle name="Normal 6 2 4" xfId="45125"/>
    <cellStyle name="Normal 6 2_Sheet1" xfId="45126"/>
    <cellStyle name="Normal 6 3" xfId="45127"/>
    <cellStyle name="Normal 6 4" xfId="45128"/>
    <cellStyle name="Normal 6 4 2" xfId="45129"/>
    <cellStyle name="Normal 6 4 2 2" xfId="45130"/>
    <cellStyle name="Normal 6 4 2 3" xfId="45131"/>
    <cellStyle name="Normal 6 4 3" xfId="45132"/>
    <cellStyle name="Normal 6 4 4" xfId="45133"/>
    <cellStyle name="Normal 6 5" xfId="45134"/>
    <cellStyle name="Normal 6 5 2" xfId="45135"/>
    <cellStyle name="Normal 6 5 3" xfId="45136"/>
    <cellStyle name="Normal 6 5 3 2" xfId="45137"/>
    <cellStyle name="Normal 6 5 3 3" xfId="45138"/>
    <cellStyle name="Normal 6 5 4" xfId="45139"/>
    <cellStyle name="Normal 6 5 4 2" xfId="45140"/>
    <cellStyle name="Normal 6 5 4 2 2" xfId="45141"/>
    <cellStyle name="Normal 6 5 4 2 3" xfId="45142"/>
    <cellStyle name="Normal 6 5 4 3" xfId="45143"/>
    <cellStyle name="Normal 6 5 4 4" xfId="45144"/>
    <cellStyle name="Normal 6 5 5" xfId="45145"/>
    <cellStyle name="Normal 6 5 6" xfId="45146"/>
    <cellStyle name="Normal 6 5 7" xfId="45147"/>
    <cellStyle name="Normal 6 6" xfId="45148"/>
    <cellStyle name="Normal 6 6 2" xfId="45149"/>
    <cellStyle name="Normal 6 6 2 2" xfId="45150"/>
    <cellStyle name="Normal 6 6 2 3" xfId="45151"/>
    <cellStyle name="Normal 6 6 3" xfId="45152"/>
    <cellStyle name="Normal 6 6 3 2" xfId="45153"/>
    <cellStyle name="Normal 6 6 3 2 2" xfId="45154"/>
    <cellStyle name="Normal 6 6 3 2 3" xfId="45155"/>
    <cellStyle name="Normal 6 6 3 3" xfId="45156"/>
    <cellStyle name="Normal 6 6 3 4" xfId="45157"/>
    <cellStyle name="Normal 6 6 4" xfId="45158"/>
    <cellStyle name="Normal 6 6 5" xfId="45159"/>
    <cellStyle name="Normal 6 6 6" xfId="45160"/>
    <cellStyle name="Normal 6 7" xfId="45161"/>
    <cellStyle name="Normal 6 7 2" xfId="45162"/>
    <cellStyle name="Normal 6 7 2 2" xfId="45163"/>
    <cellStyle name="Normal 6 7 2 3" xfId="45164"/>
    <cellStyle name="Normal 6 7 3" xfId="45165"/>
    <cellStyle name="Normal 6 7 3 2" xfId="45166"/>
    <cellStyle name="Normal 6 7 3 2 2" xfId="45167"/>
    <cellStyle name="Normal 6 7 3 2 3" xfId="45168"/>
    <cellStyle name="Normal 6 7 3 3" xfId="45169"/>
    <cellStyle name="Normal 6 7 3 4" xfId="45170"/>
    <cellStyle name="Normal 6 7 4" xfId="45171"/>
    <cellStyle name="Normal 6 7 5" xfId="45172"/>
    <cellStyle name="Normal 6 7 6" xfId="45173"/>
    <cellStyle name="Normal 6 8" xfId="45174"/>
    <cellStyle name="Normal 6 8 2" xfId="45175"/>
    <cellStyle name="Normal 6 8 2 2" xfId="45176"/>
    <cellStyle name="Normal 6 8 2 3" xfId="45177"/>
    <cellStyle name="Normal 6 8 3" xfId="45178"/>
    <cellStyle name="Normal 6 8 3 2" xfId="45179"/>
    <cellStyle name="Normal 6 8 3 2 2" xfId="45180"/>
    <cellStyle name="Normal 6 8 3 2 3" xfId="45181"/>
    <cellStyle name="Normal 6 8 3 3" xfId="45182"/>
    <cellStyle name="Normal 6 8 3 4" xfId="45183"/>
    <cellStyle name="Normal 6 8 4" xfId="45184"/>
    <cellStyle name="Normal 6 8 5" xfId="45185"/>
    <cellStyle name="Normal 6 8 6" xfId="45186"/>
    <cellStyle name="Normal 6 9" xfId="45187"/>
    <cellStyle name="Normal 6 9 2" xfId="45188"/>
    <cellStyle name="Normal 6 9 3" xfId="45189"/>
    <cellStyle name="Normal 6_Sheet1" xfId="45190"/>
    <cellStyle name="Normal 60" xfId="45191"/>
    <cellStyle name="Normal 60 2" xfId="45192"/>
    <cellStyle name="Normal 60 3" xfId="45193"/>
    <cellStyle name="Normal 600" xfId="45194"/>
    <cellStyle name="Normal 601" xfId="45195"/>
    <cellStyle name="Normal 602" xfId="45196"/>
    <cellStyle name="Normal 603" xfId="45197"/>
    <cellStyle name="Normal 604" xfId="45198"/>
    <cellStyle name="Normal 605" xfId="45199"/>
    <cellStyle name="Normal 606" xfId="45200"/>
    <cellStyle name="Normal 607" xfId="45201"/>
    <cellStyle name="Normal 608" xfId="45202"/>
    <cellStyle name="Normal 609" xfId="45203"/>
    <cellStyle name="Normal 61" xfId="45204"/>
    <cellStyle name="Normal 61 2" xfId="45205"/>
    <cellStyle name="Normal 61 3" xfId="45206"/>
    <cellStyle name="Normal 610" xfId="45207"/>
    <cellStyle name="Normal 611" xfId="45208"/>
    <cellStyle name="Normal 611 2" xfId="45209"/>
    <cellStyle name="Normal 611 2 2" xfId="45210"/>
    <cellStyle name="Normal 611 2 2 2" xfId="45211"/>
    <cellStyle name="Normal 611 2 2 2 2" xfId="45212"/>
    <cellStyle name="Normal 611 2 2 3" xfId="45213"/>
    <cellStyle name="Normal 611 2 3" xfId="45214"/>
    <cellStyle name="Normal 611 2 3 2" xfId="45215"/>
    <cellStyle name="Normal 611 2 4" xfId="45216"/>
    <cellStyle name="Normal 611 3" xfId="45217"/>
    <cellStyle name="Normal 611 3 2" xfId="45218"/>
    <cellStyle name="Normal 611 3 2 2" xfId="45219"/>
    <cellStyle name="Normal 611 3 2 2 2" xfId="45220"/>
    <cellStyle name="Normal 611 3 2 3" xfId="45221"/>
    <cellStyle name="Normal 611 3 3" xfId="45222"/>
    <cellStyle name="Normal 611 3 3 2" xfId="45223"/>
    <cellStyle name="Normal 611 3 4" xfId="45224"/>
    <cellStyle name="Normal 611 4" xfId="45225"/>
    <cellStyle name="Normal 611 4 2" xfId="45226"/>
    <cellStyle name="Normal 611 4 2 2" xfId="45227"/>
    <cellStyle name="Normal 611 4 2 2 2" xfId="45228"/>
    <cellStyle name="Normal 611 4 2 3" xfId="45229"/>
    <cellStyle name="Normal 611 4 3" xfId="45230"/>
    <cellStyle name="Normal 611 4 3 2" xfId="45231"/>
    <cellStyle name="Normal 611 4 4" xfId="45232"/>
    <cellStyle name="Normal 611 5" xfId="45233"/>
    <cellStyle name="Normal 611 5 2" xfId="45234"/>
    <cellStyle name="Normal 611 5 2 2" xfId="45235"/>
    <cellStyle name="Normal 611 5 3" xfId="45236"/>
    <cellStyle name="Normal 611 6" xfId="45237"/>
    <cellStyle name="Normal 611 6 2" xfId="45238"/>
    <cellStyle name="Normal 611 7" xfId="45239"/>
    <cellStyle name="Normal 612" xfId="45240"/>
    <cellStyle name="Normal 612 2" xfId="45241"/>
    <cellStyle name="Normal 612 2 2" xfId="45242"/>
    <cellStyle name="Normal 612 2 2 2" xfId="45243"/>
    <cellStyle name="Normal 612 2 2 2 2" xfId="45244"/>
    <cellStyle name="Normal 612 2 2 3" xfId="45245"/>
    <cellStyle name="Normal 612 2 3" xfId="45246"/>
    <cellStyle name="Normal 612 2 3 2" xfId="45247"/>
    <cellStyle name="Normal 612 2 4" xfId="45248"/>
    <cellStyle name="Normal 612 3" xfId="45249"/>
    <cellStyle name="Normal 612 3 2" xfId="45250"/>
    <cellStyle name="Normal 612 3 2 2" xfId="45251"/>
    <cellStyle name="Normal 612 3 2 2 2" xfId="45252"/>
    <cellStyle name="Normal 612 3 2 3" xfId="45253"/>
    <cellStyle name="Normal 612 3 3" xfId="45254"/>
    <cellStyle name="Normal 612 3 3 2" xfId="45255"/>
    <cellStyle name="Normal 612 3 4" xfId="45256"/>
    <cellStyle name="Normal 612 4" xfId="45257"/>
    <cellStyle name="Normal 612 4 2" xfId="45258"/>
    <cellStyle name="Normal 612 4 2 2" xfId="45259"/>
    <cellStyle name="Normal 612 4 2 2 2" xfId="45260"/>
    <cellStyle name="Normal 612 4 2 3" xfId="45261"/>
    <cellStyle name="Normal 612 4 3" xfId="45262"/>
    <cellStyle name="Normal 612 4 3 2" xfId="45263"/>
    <cellStyle name="Normal 612 4 4" xfId="45264"/>
    <cellStyle name="Normal 612 5" xfId="45265"/>
    <cellStyle name="Normal 612 5 2" xfId="45266"/>
    <cellStyle name="Normal 612 5 2 2" xfId="45267"/>
    <cellStyle name="Normal 612 5 3" xfId="45268"/>
    <cellStyle name="Normal 612 6" xfId="45269"/>
    <cellStyle name="Normal 612 6 2" xfId="45270"/>
    <cellStyle name="Normal 612 7" xfId="45271"/>
    <cellStyle name="Normal 613" xfId="45272"/>
    <cellStyle name="Normal 613 2" xfId="45273"/>
    <cellStyle name="Normal 613 2 2" xfId="45274"/>
    <cellStyle name="Normal 613 2 2 2" xfId="45275"/>
    <cellStyle name="Normal 613 2 2 2 2" xfId="45276"/>
    <cellStyle name="Normal 613 2 2 3" xfId="45277"/>
    <cellStyle name="Normal 613 2 3" xfId="45278"/>
    <cellStyle name="Normal 613 2 3 2" xfId="45279"/>
    <cellStyle name="Normal 613 2 4" xfId="45280"/>
    <cellStyle name="Normal 613 3" xfId="45281"/>
    <cellStyle name="Normal 613 3 2" xfId="45282"/>
    <cellStyle name="Normal 613 3 2 2" xfId="45283"/>
    <cellStyle name="Normal 613 3 2 2 2" xfId="45284"/>
    <cellStyle name="Normal 613 3 2 3" xfId="45285"/>
    <cellStyle name="Normal 613 3 3" xfId="45286"/>
    <cellStyle name="Normal 613 3 3 2" xfId="45287"/>
    <cellStyle name="Normal 613 3 4" xfId="45288"/>
    <cellStyle name="Normal 613 4" xfId="45289"/>
    <cellStyle name="Normal 613 4 2" xfId="45290"/>
    <cellStyle name="Normal 613 4 2 2" xfId="45291"/>
    <cellStyle name="Normal 613 4 2 2 2" xfId="45292"/>
    <cellStyle name="Normal 613 4 2 3" xfId="45293"/>
    <cellStyle name="Normal 613 4 3" xfId="45294"/>
    <cellStyle name="Normal 613 4 3 2" xfId="45295"/>
    <cellStyle name="Normal 613 4 4" xfId="45296"/>
    <cellStyle name="Normal 613 5" xfId="45297"/>
    <cellStyle name="Normal 613 5 2" xfId="45298"/>
    <cellStyle name="Normal 613 5 2 2" xfId="45299"/>
    <cellStyle name="Normal 613 5 3" xfId="45300"/>
    <cellStyle name="Normal 613 6" xfId="45301"/>
    <cellStyle name="Normal 613 6 2" xfId="45302"/>
    <cellStyle name="Normal 613 7" xfId="45303"/>
    <cellStyle name="Normal 614" xfId="45304"/>
    <cellStyle name="Normal 614 2" xfId="45305"/>
    <cellStyle name="Normal 614 2 2" xfId="45306"/>
    <cellStyle name="Normal 614 2 2 2" xfId="45307"/>
    <cellStyle name="Normal 614 2 2 2 2" xfId="45308"/>
    <cellStyle name="Normal 614 2 2 3" xfId="45309"/>
    <cellStyle name="Normal 614 2 3" xfId="45310"/>
    <cellStyle name="Normal 614 2 3 2" xfId="45311"/>
    <cellStyle name="Normal 614 2 4" xfId="45312"/>
    <cellStyle name="Normal 614 3" xfId="45313"/>
    <cellStyle name="Normal 614 3 2" xfId="45314"/>
    <cellStyle name="Normal 614 3 2 2" xfId="45315"/>
    <cellStyle name="Normal 614 3 2 2 2" xfId="45316"/>
    <cellStyle name="Normal 614 3 2 3" xfId="45317"/>
    <cellStyle name="Normal 614 3 3" xfId="45318"/>
    <cellStyle name="Normal 614 3 3 2" xfId="45319"/>
    <cellStyle name="Normal 614 3 4" xfId="45320"/>
    <cellStyle name="Normal 614 4" xfId="45321"/>
    <cellStyle name="Normal 614 4 2" xfId="45322"/>
    <cellStyle name="Normal 614 4 2 2" xfId="45323"/>
    <cellStyle name="Normal 614 4 2 2 2" xfId="45324"/>
    <cellStyle name="Normal 614 4 2 3" xfId="45325"/>
    <cellStyle name="Normal 614 4 3" xfId="45326"/>
    <cellStyle name="Normal 614 4 3 2" xfId="45327"/>
    <cellStyle name="Normal 614 4 4" xfId="45328"/>
    <cellStyle name="Normal 614 5" xfId="45329"/>
    <cellStyle name="Normal 614 5 2" xfId="45330"/>
    <cellStyle name="Normal 614 5 2 2" xfId="45331"/>
    <cellStyle name="Normal 614 5 3" xfId="45332"/>
    <cellStyle name="Normal 614 6" xfId="45333"/>
    <cellStyle name="Normal 614 6 2" xfId="45334"/>
    <cellStyle name="Normal 614 7" xfId="45335"/>
    <cellStyle name="Normal 615" xfId="45336"/>
    <cellStyle name="Normal 615 2" xfId="45337"/>
    <cellStyle name="Normal 615 2 2" xfId="45338"/>
    <cellStyle name="Normal 615 2 2 2" xfId="45339"/>
    <cellStyle name="Normal 615 2 2 2 2" xfId="45340"/>
    <cellStyle name="Normal 615 2 2 3" xfId="45341"/>
    <cellStyle name="Normal 615 2 3" xfId="45342"/>
    <cellStyle name="Normal 615 2 3 2" xfId="45343"/>
    <cellStyle name="Normal 615 2 4" xfId="45344"/>
    <cellStyle name="Normal 615 3" xfId="45345"/>
    <cellStyle name="Normal 615 3 2" xfId="45346"/>
    <cellStyle name="Normal 615 3 2 2" xfId="45347"/>
    <cellStyle name="Normal 615 3 2 2 2" xfId="45348"/>
    <cellStyle name="Normal 615 3 2 3" xfId="45349"/>
    <cellStyle name="Normal 615 3 3" xfId="45350"/>
    <cellStyle name="Normal 615 3 3 2" xfId="45351"/>
    <cellStyle name="Normal 615 3 4" xfId="45352"/>
    <cellStyle name="Normal 615 4" xfId="45353"/>
    <cellStyle name="Normal 615 4 2" xfId="45354"/>
    <cellStyle name="Normal 615 4 2 2" xfId="45355"/>
    <cellStyle name="Normal 615 4 2 2 2" xfId="45356"/>
    <cellStyle name="Normal 615 4 2 3" xfId="45357"/>
    <cellStyle name="Normal 615 4 3" xfId="45358"/>
    <cellStyle name="Normal 615 4 3 2" xfId="45359"/>
    <cellStyle name="Normal 615 4 4" xfId="45360"/>
    <cellStyle name="Normal 615 5" xfId="45361"/>
    <cellStyle name="Normal 615 5 2" xfId="45362"/>
    <cellStyle name="Normal 615 5 2 2" xfId="45363"/>
    <cellStyle name="Normal 615 5 3" xfId="45364"/>
    <cellStyle name="Normal 615 6" xfId="45365"/>
    <cellStyle name="Normal 615 6 2" xfId="45366"/>
    <cellStyle name="Normal 615 7" xfId="45367"/>
    <cellStyle name="Normal 616" xfId="45368"/>
    <cellStyle name="Normal 616 2" xfId="45369"/>
    <cellStyle name="Normal 616 2 2" xfId="45370"/>
    <cellStyle name="Normal 616 2 2 2" xfId="45371"/>
    <cellStyle name="Normal 616 2 2 2 2" xfId="45372"/>
    <cellStyle name="Normal 616 2 2 3" xfId="45373"/>
    <cellStyle name="Normal 616 2 3" xfId="45374"/>
    <cellStyle name="Normal 616 2 3 2" xfId="45375"/>
    <cellStyle name="Normal 616 2 4" xfId="45376"/>
    <cellStyle name="Normal 616 3" xfId="45377"/>
    <cellStyle name="Normal 616 3 2" xfId="45378"/>
    <cellStyle name="Normal 616 3 2 2" xfId="45379"/>
    <cellStyle name="Normal 616 3 2 2 2" xfId="45380"/>
    <cellStyle name="Normal 616 3 2 3" xfId="45381"/>
    <cellStyle name="Normal 616 3 3" xfId="45382"/>
    <cellStyle name="Normal 616 3 3 2" xfId="45383"/>
    <cellStyle name="Normal 616 3 4" xfId="45384"/>
    <cellStyle name="Normal 616 4" xfId="45385"/>
    <cellStyle name="Normal 616 4 2" xfId="45386"/>
    <cellStyle name="Normal 616 4 2 2" xfId="45387"/>
    <cellStyle name="Normal 616 4 2 2 2" xfId="45388"/>
    <cellStyle name="Normal 616 4 2 3" xfId="45389"/>
    <cellStyle name="Normal 616 4 3" xfId="45390"/>
    <cellStyle name="Normal 616 4 3 2" xfId="45391"/>
    <cellStyle name="Normal 616 4 4" xfId="45392"/>
    <cellStyle name="Normal 616 5" xfId="45393"/>
    <cellStyle name="Normal 616 5 2" xfId="45394"/>
    <cellStyle name="Normal 616 5 2 2" xfId="45395"/>
    <cellStyle name="Normal 616 5 3" xfId="45396"/>
    <cellStyle name="Normal 616 6" xfId="45397"/>
    <cellStyle name="Normal 616 6 2" xfId="45398"/>
    <cellStyle name="Normal 616 7" xfId="45399"/>
    <cellStyle name="Normal 617" xfId="45400"/>
    <cellStyle name="Normal 617 2" xfId="45401"/>
    <cellStyle name="Normal 617 2 2" xfId="45402"/>
    <cellStyle name="Normal 617 2 2 2" xfId="45403"/>
    <cellStyle name="Normal 617 2 2 2 2" xfId="45404"/>
    <cellStyle name="Normal 617 2 2 3" xfId="45405"/>
    <cellStyle name="Normal 617 2 3" xfId="45406"/>
    <cellStyle name="Normal 617 2 3 2" xfId="45407"/>
    <cellStyle name="Normal 617 2 4" xfId="45408"/>
    <cellStyle name="Normal 617 3" xfId="45409"/>
    <cellStyle name="Normal 617 3 2" xfId="45410"/>
    <cellStyle name="Normal 617 3 2 2" xfId="45411"/>
    <cellStyle name="Normal 617 3 2 2 2" xfId="45412"/>
    <cellStyle name="Normal 617 3 2 3" xfId="45413"/>
    <cellStyle name="Normal 617 3 3" xfId="45414"/>
    <cellStyle name="Normal 617 3 3 2" xfId="45415"/>
    <cellStyle name="Normal 617 3 4" xfId="45416"/>
    <cellStyle name="Normal 617 4" xfId="45417"/>
    <cellStyle name="Normal 617 4 2" xfId="45418"/>
    <cellStyle name="Normal 617 4 2 2" xfId="45419"/>
    <cellStyle name="Normal 617 4 2 2 2" xfId="45420"/>
    <cellStyle name="Normal 617 4 2 3" xfId="45421"/>
    <cellStyle name="Normal 617 4 3" xfId="45422"/>
    <cellStyle name="Normal 617 4 3 2" xfId="45423"/>
    <cellStyle name="Normal 617 4 4" xfId="45424"/>
    <cellStyle name="Normal 617 5" xfId="45425"/>
    <cellStyle name="Normal 617 5 2" xfId="45426"/>
    <cellStyle name="Normal 617 5 2 2" xfId="45427"/>
    <cellStyle name="Normal 617 5 3" xfId="45428"/>
    <cellStyle name="Normal 617 6" xfId="45429"/>
    <cellStyle name="Normal 617 6 2" xfId="45430"/>
    <cellStyle name="Normal 617 7" xfId="45431"/>
    <cellStyle name="Normal 618" xfId="45432"/>
    <cellStyle name="Normal 618 2" xfId="45433"/>
    <cellStyle name="Normal 618 2 2" xfId="45434"/>
    <cellStyle name="Normal 618 2 2 2" xfId="45435"/>
    <cellStyle name="Normal 618 2 2 2 2" xfId="45436"/>
    <cellStyle name="Normal 618 2 2 3" xfId="45437"/>
    <cellStyle name="Normal 618 2 3" xfId="45438"/>
    <cellStyle name="Normal 618 2 3 2" xfId="45439"/>
    <cellStyle name="Normal 618 2 4" xfId="45440"/>
    <cellStyle name="Normal 618 3" xfId="45441"/>
    <cellStyle name="Normal 618 3 2" xfId="45442"/>
    <cellStyle name="Normal 618 3 2 2" xfId="45443"/>
    <cellStyle name="Normal 618 3 2 2 2" xfId="45444"/>
    <cellStyle name="Normal 618 3 2 3" xfId="45445"/>
    <cellStyle name="Normal 618 3 3" xfId="45446"/>
    <cellStyle name="Normal 618 3 3 2" xfId="45447"/>
    <cellStyle name="Normal 618 3 4" xfId="45448"/>
    <cellStyle name="Normal 618 4" xfId="45449"/>
    <cellStyle name="Normal 618 4 2" xfId="45450"/>
    <cellStyle name="Normal 618 4 2 2" xfId="45451"/>
    <cellStyle name="Normal 618 4 2 2 2" xfId="45452"/>
    <cellStyle name="Normal 618 4 2 3" xfId="45453"/>
    <cellStyle name="Normal 618 4 3" xfId="45454"/>
    <cellStyle name="Normal 618 4 3 2" xfId="45455"/>
    <cellStyle name="Normal 618 4 4" xfId="45456"/>
    <cellStyle name="Normal 618 5" xfId="45457"/>
    <cellStyle name="Normal 618 5 2" xfId="45458"/>
    <cellStyle name="Normal 618 5 2 2" xfId="45459"/>
    <cellStyle name="Normal 618 5 3" xfId="45460"/>
    <cellStyle name="Normal 618 6" xfId="45461"/>
    <cellStyle name="Normal 618 6 2" xfId="45462"/>
    <cellStyle name="Normal 618 7" xfId="45463"/>
    <cellStyle name="Normal 619" xfId="45464"/>
    <cellStyle name="Normal 619 2" xfId="45465"/>
    <cellStyle name="Normal 619 2 2" xfId="45466"/>
    <cellStyle name="Normal 619 2 2 2" xfId="45467"/>
    <cellStyle name="Normal 619 2 2 2 2" xfId="45468"/>
    <cellStyle name="Normal 619 2 2 3" xfId="45469"/>
    <cellStyle name="Normal 619 2 3" xfId="45470"/>
    <cellStyle name="Normal 619 2 3 2" xfId="45471"/>
    <cellStyle name="Normal 619 2 4" xfId="45472"/>
    <cellStyle name="Normal 619 3" xfId="45473"/>
    <cellStyle name="Normal 619 3 2" xfId="45474"/>
    <cellStyle name="Normal 619 3 2 2" xfId="45475"/>
    <cellStyle name="Normal 619 3 2 2 2" xfId="45476"/>
    <cellStyle name="Normal 619 3 2 3" xfId="45477"/>
    <cellStyle name="Normal 619 3 3" xfId="45478"/>
    <cellStyle name="Normal 619 3 3 2" xfId="45479"/>
    <cellStyle name="Normal 619 3 4" xfId="45480"/>
    <cellStyle name="Normal 619 4" xfId="45481"/>
    <cellStyle name="Normal 619 4 2" xfId="45482"/>
    <cellStyle name="Normal 619 4 2 2" xfId="45483"/>
    <cellStyle name="Normal 619 4 2 2 2" xfId="45484"/>
    <cellStyle name="Normal 619 4 2 3" xfId="45485"/>
    <cellStyle name="Normal 619 4 3" xfId="45486"/>
    <cellStyle name="Normal 619 4 3 2" xfId="45487"/>
    <cellStyle name="Normal 619 4 4" xfId="45488"/>
    <cellStyle name="Normal 619 5" xfId="45489"/>
    <cellStyle name="Normal 619 5 2" xfId="45490"/>
    <cellStyle name="Normal 619 5 2 2" xfId="45491"/>
    <cellStyle name="Normal 619 5 3" xfId="45492"/>
    <cellStyle name="Normal 619 6" xfId="45493"/>
    <cellStyle name="Normal 619 6 2" xfId="45494"/>
    <cellStyle name="Normal 619 7" xfId="45495"/>
    <cellStyle name="Normal 62" xfId="45496"/>
    <cellStyle name="Normal 62 2" xfId="45497"/>
    <cellStyle name="Normal 62 3" xfId="45498"/>
    <cellStyle name="Normal 620" xfId="45499"/>
    <cellStyle name="Normal 620 2" xfId="45500"/>
    <cellStyle name="Normal 620 2 2" xfId="45501"/>
    <cellStyle name="Normal 620 2 2 2" xfId="45502"/>
    <cellStyle name="Normal 620 2 2 2 2" xfId="45503"/>
    <cellStyle name="Normal 620 2 2 3" xfId="45504"/>
    <cellStyle name="Normal 620 2 3" xfId="45505"/>
    <cellStyle name="Normal 620 2 3 2" xfId="45506"/>
    <cellStyle name="Normal 620 2 4" xfId="45507"/>
    <cellStyle name="Normal 620 3" xfId="45508"/>
    <cellStyle name="Normal 620 3 2" xfId="45509"/>
    <cellStyle name="Normal 620 3 2 2" xfId="45510"/>
    <cellStyle name="Normal 620 3 2 2 2" xfId="45511"/>
    <cellStyle name="Normal 620 3 2 3" xfId="45512"/>
    <cellStyle name="Normal 620 3 3" xfId="45513"/>
    <cellStyle name="Normal 620 3 3 2" xfId="45514"/>
    <cellStyle name="Normal 620 3 4" xfId="45515"/>
    <cellStyle name="Normal 620 4" xfId="45516"/>
    <cellStyle name="Normal 620 4 2" xfId="45517"/>
    <cellStyle name="Normal 620 4 2 2" xfId="45518"/>
    <cellStyle name="Normal 620 4 2 2 2" xfId="45519"/>
    <cellStyle name="Normal 620 4 2 3" xfId="45520"/>
    <cellStyle name="Normal 620 4 3" xfId="45521"/>
    <cellStyle name="Normal 620 4 3 2" xfId="45522"/>
    <cellStyle name="Normal 620 4 4" xfId="45523"/>
    <cellStyle name="Normal 620 5" xfId="45524"/>
    <cellStyle name="Normal 620 5 2" xfId="45525"/>
    <cellStyle name="Normal 620 5 2 2" xfId="45526"/>
    <cellStyle name="Normal 620 5 3" xfId="45527"/>
    <cellStyle name="Normal 620 6" xfId="45528"/>
    <cellStyle name="Normal 620 6 2" xfId="45529"/>
    <cellStyle name="Normal 620 7" xfId="45530"/>
    <cellStyle name="Normal 621" xfId="45531"/>
    <cellStyle name="Normal 621 2" xfId="45532"/>
    <cellStyle name="Normal 621 2 2" xfId="45533"/>
    <cellStyle name="Normal 621 2 2 2" xfId="45534"/>
    <cellStyle name="Normal 621 2 2 2 2" xfId="45535"/>
    <cellStyle name="Normal 621 2 2 3" xfId="45536"/>
    <cellStyle name="Normal 621 2 3" xfId="45537"/>
    <cellStyle name="Normal 621 2 3 2" xfId="45538"/>
    <cellStyle name="Normal 621 2 4" xfId="45539"/>
    <cellStyle name="Normal 621 3" xfId="45540"/>
    <cellStyle name="Normal 621 3 2" xfId="45541"/>
    <cellStyle name="Normal 621 3 2 2" xfId="45542"/>
    <cellStyle name="Normal 621 3 2 2 2" xfId="45543"/>
    <cellStyle name="Normal 621 3 2 3" xfId="45544"/>
    <cellStyle name="Normal 621 3 3" xfId="45545"/>
    <cellStyle name="Normal 621 3 3 2" xfId="45546"/>
    <cellStyle name="Normal 621 3 4" xfId="45547"/>
    <cellStyle name="Normal 621 4" xfId="45548"/>
    <cellStyle name="Normal 621 4 2" xfId="45549"/>
    <cellStyle name="Normal 621 4 2 2" xfId="45550"/>
    <cellStyle name="Normal 621 4 2 2 2" xfId="45551"/>
    <cellStyle name="Normal 621 4 2 3" xfId="45552"/>
    <cellStyle name="Normal 621 4 3" xfId="45553"/>
    <cellStyle name="Normal 621 4 3 2" xfId="45554"/>
    <cellStyle name="Normal 621 4 4" xfId="45555"/>
    <cellStyle name="Normal 621 5" xfId="45556"/>
    <cellStyle name="Normal 621 5 2" xfId="45557"/>
    <cellStyle name="Normal 621 5 2 2" xfId="45558"/>
    <cellStyle name="Normal 621 5 3" xfId="45559"/>
    <cellStyle name="Normal 621 6" xfId="45560"/>
    <cellStyle name="Normal 621 6 2" xfId="45561"/>
    <cellStyle name="Normal 621 7" xfId="45562"/>
    <cellStyle name="Normal 622" xfId="45563"/>
    <cellStyle name="Normal 622 2" xfId="45564"/>
    <cellStyle name="Normal 622 2 2" xfId="45565"/>
    <cellStyle name="Normal 622 2 2 2" xfId="45566"/>
    <cellStyle name="Normal 622 2 2 2 2" xfId="45567"/>
    <cellStyle name="Normal 622 2 2 3" xfId="45568"/>
    <cellStyle name="Normal 622 2 3" xfId="45569"/>
    <cellStyle name="Normal 622 2 3 2" xfId="45570"/>
    <cellStyle name="Normal 622 2 4" xfId="45571"/>
    <cellStyle name="Normal 622 3" xfId="45572"/>
    <cellStyle name="Normal 622 3 2" xfId="45573"/>
    <cellStyle name="Normal 622 3 2 2" xfId="45574"/>
    <cellStyle name="Normal 622 3 2 2 2" xfId="45575"/>
    <cellStyle name="Normal 622 3 2 3" xfId="45576"/>
    <cellStyle name="Normal 622 3 3" xfId="45577"/>
    <cellStyle name="Normal 622 3 3 2" xfId="45578"/>
    <cellStyle name="Normal 622 3 4" xfId="45579"/>
    <cellStyle name="Normal 622 4" xfId="45580"/>
    <cellStyle name="Normal 622 4 2" xfId="45581"/>
    <cellStyle name="Normal 622 4 2 2" xfId="45582"/>
    <cellStyle name="Normal 622 4 2 2 2" xfId="45583"/>
    <cellStyle name="Normal 622 4 2 3" xfId="45584"/>
    <cellStyle name="Normal 622 4 3" xfId="45585"/>
    <cellStyle name="Normal 622 4 3 2" xfId="45586"/>
    <cellStyle name="Normal 622 4 4" xfId="45587"/>
    <cellStyle name="Normal 622 5" xfId="45588"/>
    <cellStyle name="Normal 622 5 2" xfId="45589"/>
    <cellStyle name="Normal 622 5 2 2" xfId="45590"/>
    <cellStyle name="Normal 622 5 3" xfId="45591"/>
    <cellStyle name="Normal 622 6" xfId="45592"/>
    <cellStyle name="Normal 622 6 2" xfId="45593"/>
    <cellStyle name="Normal 622 7" xfId="45594"/>
    <cellStyle name="Normal 623" xfId="45595"/>
    <cellStyle name="Normal 623 2" xfId="45596"/>
    <cellStyle name="Normal 623 2 2" xfId="45597"/>
    <cellStyle name="Normal 623 2 2 2" xfId="45598"/>
    <cellStyle name="Normal 623 2 2 2 2" xfId="45599"/>
    <cellStyle name="Normal 623 2 2 3" xfId="45600"/>
    <cellStyle name="Normal 623 2 3" xfId="45601"/>
    <cellStyle name="Normal 623 2 3 2" xfId="45602"/>
    <cellStyle name="Normal 623 2 4" xfId="45603"/>
    <cellStyle name="Normal 623 3" xfId="45604"/>
    <cellStyle name="Normal 623 3 2" xfId="45605"/>
    <cellStyle name="Normal 623 3 2 2" xfId="45606"/>
    <cellStyle name="Normal 623 3 2 2 2" xfId="45607"/>
    <cellStyle name="Normal 623 3 2 3" xfId="45608"/>
    <cellStyle name="Normal 623 3 3" xfId="45609"/>
    <cellStyle name="Normal 623 3 3 2" xfId="45610"/>
    <cellStyle name="Normal 623 3 4" xfId="45611"/>
    <cellStyle name="Normal 623 4" xfId="45612"/>
    <cellStyle name="Normal 623 4 2" xfId="45613"/>
    <cellStyle name="Normal 623 4 2 2" xfId="45614"/>
    <cellStyle name="Normal 623 4 2 2 2" xfId="45615"/>
    <cellStyle name="Normal 623 4 2 3" xfId="45616"/>
    <cellStyle name="Normal 623 4 3" xfId="45617"/>
    <cellStyle name="Normal 623 4 3 2" xfId="45618"/>
    <cellStyle name="Normal 623 4 4" xfId="45619"/>
    <cellStyle name="Normal 623 5" xfId="45620"/>
    <cellStyle name="Normal 623 5 2" xfId="45621"/>
    <cellStyle name="Normal 623 5 2 2" xfId="45622"/>
    <cellStyle name="Normal 623 5 3" xfId="45623"/>
    <cellStyle name="Normal 623 6" xfId="45624"/>
    <cellStyle name="Normal 623 6 2" xfId="45625"/>
    <cellStyle name="Normal 623 7" xfId="45626"/>
    <cellStyle name="Normal 624" xfId="45627"/>
    <cellStyle name="Normal 624 2" xfId="45628"/>
    <cellStyle name="Normal 624 2 2" xfId="45629"/>
    <cellStyle name="Normal 624 2 2 2" xfId="45630"/>
    <cellStyle name="Normal 624 2 2 2 2" xfId="45631"/>
    <cellStyle name="Normal 624 2 2 3" xfId="45632"/>
    <cellStyle name="Normal 624 2 3" xfId="45633"/>
    <cellStyle name="Normal 624 2 3 2" xfId="45634"/>
    <cellStyle name="Normal 624 2 4" xfId="45635"/>
    <cellStyle name="Normal 624 3" xfId="45636"/>
    <cellStyle name="Normal 624 3 2" xfId="45637"/>
    <cellStyle name="Normal 624 3 2 2" xfId="45638"/>
    <cellStyle name="Normal 624 3 2 2 2" xfId="45639"/>
    <cellStyle name="Normal 624 3 2 3" xfId="45640"/>
    <cellStyle name="Normal 624 3 3" xfId="45641"/>
    <cellStyle name="Normal 624 3 3 2" xfId="45642"/>
    <cellStyle name="Normal 624 3 4" xfId="45643"/>
    <cellStyle name="Normal 624 4" xfId="45644"/>
    <cellStyle name="Normal 624 4 2" xfId="45645"/>
    <cellStyle name="Normal 624 4 2 2" xfId="45646"/>
    <cellStyle name="Normal 624 4 2 2 2" xfId="45647"/>
    <cellStyle name="Normal 624 4 2 3" xfId="45648"/>
    <cellStyle name="Normal 624 4 3" xfId="45649"/>
    <cellStyle name="Normal 624 4 3 2" xfId="45650"/>
    <cellStyle name="Normal 624 4 4" xfId="45651"/>
    <cellStyle name="Normal 624 5" xfId="45652"/>
    <cellStyle name="Normal 624 5 2" xfId="45653"/>
    <cellStyle name="Normal 624 5 2 2" xfId="45654"/>
    <cellStyle name="Normal 624 5 3" xfId="45655"/>
    <cellStyle name="Normal 624 6" xfId="45656"/>
    <cellStyle name="Normal 624 6 2" xfId="45657"/>
    <cellStyle name="Normal 624 7" xfId="45658"/>
    <cellStyle name="Normal 625" xfId="45659"/>
    <cellStyle name="Normal 625 2" xfId="45660"/>
    <cellStyle name="Normal 625 2 2" xfId="45661"/>
    <cellStyle name="Normal 625 2 2 2" xfId="45662"/>
    <cellStyle name="Normal 625 2 2 2 2" xfId="45663"/>
    <cellStyle name="Normal 625 2 2 3" xfId="45664"/>
    <cellStyle name="Normal 625 2 3" xfId="45665"/>
    <cellStyle name="Normal 625 2 3 2" xfId="45666"/>
    <cellStyle name="Normal 625 2 4" xfId="45667"/>
    <cellStyle name="Normal 625 3" xfId="45668"/>
    <cellStyle name="Normal 625 3 2" xfId="45669"/>
    <cellStyle name="Normal 625 3 2 2" xfId="45670"/>
    <cellStyle name="Normal 625 3 2 2 2" xfId="45671"/>
    <cellStyle name="Normal 625 3 2 3" xfId="45672"/>
    <cellStyle name="Normal 625 3 3" xfId="45673"/>
    <cellStyle name="Normal 625 3 3 2" xfId="45674"/>
    <cellStyle name="Normal 625 3 4" xfId="45675"/>
    <cellStyle name="Normal 625 4" xfId="45676"/>
    <cellStyle name="Normal 625 4 2" xfId="45677"/>
    <cellStyle name="Normal 625 4 2 2" xfId="45678"/>
    <cellStyle name="Normal 625 4 2 2 2" xfId="45679"/>
    <cellStyle name="Normal 625 4 2 3" xfId="45680"/>
    <cellStyle name="Normal 625 4 3" xfId="45681"/>
    <cellStyle name="Normal 625 4 3 2" xfId="45682"/>
    <cellStyle name="Normal 625 4 4" xfId="45683"/>
    <cellStyle name="Normal 625 5" xfId="45684"/>
    <cellStyle name="Normal 625 5 2" xfId="45685"/>
    <cellStyle name="Normal 625 5 2 2" xfId="45686"/>
    <cellStyle name="Normal 625 5 3" xfId="45687"/>
    <cellStyle name="Normal 625 6" xfId="45688"/>
    <cellStyle name="Normal 625 6 2" xfId="45689"/>
    <cellStyle name="Normal 625 7" xfId="45690"/>
    <cellStyle name="Normal 626" xfId="45691"/>
    <cellStyle name="Normal 626 2" xfId="45692"/>
    <cellStyle name="Normal 626 2 2" xfId="45693"/>
    <cellStyle name="Normal 626 2 2 2" xfId="45694"/>
    <cellStyle name="Normal 626 2 2 2 2" xfId="45695"/>
    <cellStyle name="Normal 626 2 2 3" xfId="45696"/>
    <cellStyle name="Normal 626 2 3" xfId="45697"/>
    <cellStyle name="Normal 626 2 3 2" xfId="45698"/>
    <cellStyle name="Normal 626 2 4" xfId="45699"/>
    <cellStyle name="Normal 626 3" xfId="45700"/>
    <cellStyle name="Normal 626 3 2" xfId="45701"/>
    <cellStyle name="Normal 626 3 2 2" xfId="45702"/>
    <cellStyle name="Normal 626 3 2 2 2" xfId="45703"/>
    <cellStyle name="Normal 626 3 2 3" xfId="45704"/>
    <cellStyle name="Normal 626 3 3" xfId="45705"/>
    <cellStyle name="Normal 626 3 3 2" xfId="45706"/>
    <cellStyle name="Normal 626 3 4" xfId="45707"/>
    <cellStyle name="Normal 626 4" xfId="45708"/>
    <cellStyle name="Normal 626 4 2" xfId="45709"/>
    <cellStyle name="Normal 626 4 2 2" xfId="45710"/>
    <cellStyle name="Normal 626 4 2 2 2" xfId="45711"/>
    <cellStyle name="Normal 626 4 2 3" xfId="45712"/>
    <cellStyle name="Normal 626 4 3" xfId="45713"/>
    <cellStyle name="Normal 626 4 3 2" xfId="45714"/>
    <cellStyle name="Normal 626 4 4" xfId="45715"/>
    <cellStyle name="Normal 626 5" xfId="45716"/>
    <cellStyle name="Normal 626 5 2" xfId="45717"/>
    <cellStyle name="Normal 626 5 2 2" xfId="45718"/>
    <cellStyle name="Normal 626 5 3" xfId="45719"/>
    <cellStyle name="Normal 626 6" xfId="45720"/>
    <cellStyle name="Normal 626 6 2" xfId="45721"/>
    <cellStyle name="Normal 626 7" xfId="45722"/>
    <cellStyle name="Normal 627" xfId="45723"/>
    <cellStyle name="Normal 627 2" xfId="45724"/>
    <cellStyle name="Normal 627 2 2" xfId="45725"/>
    <cellStyle name="Normal 627 2 2 2" xfId="45726"/>
    <cellStyle name="Normal 627 2 2 2 2" xfId="45727"/>
    <cellStyle name="Normal 627 2 2 3" xfId="45728"/>
    <cellStyle name="Normal 627 2 3" xfId="45729"/>
    <cellStyle name="Normal 627 2 3 2" xfId="45730"/>
    <cellStyle name="Normal 627 2 4" xfId="45731"/>
    <cellStyle name="Normal 627 3" xfId="45732"/>
    <cellStyle name="Normal 627 3 2" xfId="45733"/>
    <cellStyle name="Normal 627 3 2 2" xfId="45734"/>
    <cellStyle name="Normal 627 3 2 2 2" xfId="45735"/>
    <cellStyle name="Normal 627 3 2 3" xfId="45736"/>
    <cellStyle name="Normal 627 3 3" xfId="45737"/>
    <cellStyle name="Normal 627 3 3 2" xfId="45738"/>
    <cellStyle name="Normal 627 3 4" xfId="45739"/>
    <cellStyle name="Normal 627 4" xfId="45740"/>
    <cellStyle name="Normal 627 4 2" xfId="45741"/>
    <cellStyle name="Normal 627 4 2 2" xfId="45742"/>
    <cellStyle name="Normal 627 4 2 2 2" xfId="45743"/>
    <cellStyle name="Normal 627 4 2 3" xfId="45744"/>
    <cellStyle name="Normal 627 4 3" xfId="45745"/>
    <cellStyle name="Normal 627 4 3 2" xfId="45746"/>
    <cellStyle name="Normal 627 4 4" xfId="45747"/>
    <cellStyle name="Normal 627 5" xfId="45748"/>
    <cellStyle name="Normal 627 5 2" xfId="45749"/>
    <cellStyle name="Normal 627 5 2 2" xfId="45750"/>
    <cellStyle name="Normal 627 5 3" xfId="45751"/>
    <cellStyle name="Normal 627 6" xfId="45752"/>
    <cellStyle name="Normal 627 6 2" xfId="45753"/>
    <cellStyle name="Normal 627 7" xfId="45754"/>
    <cellStyle name="Normal 628" xfId="45755"/>
    <cellStyle name="Normal 628 2" xfId="45756"/>
    <cellStyle name="Normal 628 2 2" xfId="45757"/>
    <cellStyle name="Normal 628 2 2 2" xfId="45758"/>
    <cellStyle name="Normal 628 2 2 2 2" xfId="45759"/>
    <cellStyle name="Normal 628 2 2 3" xfId="45760"/>
    <cellStyle name="Normal 628 2 3" xfId="45761"/>
    <cellStyle name="Normal 628 2 3 2" xfId="45762"/>
    <cellStyle name="Normal 628 2 4" xfId="45763"/>
    <cellStyle name="Normal 628 3" xfId="45764"/>
    <cellStyle name="Normal 628 3 2" xfId="45765"/>
    <cellStyle name="Normal 628 3 2 2" xfId="45766"/>
    <cellStyle name="Normal 628 3 2 2 2" xfId="45767"/>
    <cellStyle name="Normal 628 3 2 3" xfId="45768"/>
    <cellStyle name="Normal 628 3 3" xfId="45769"/>
    <cellStyle name="Normal 628 3 3 2" xfId="45770"/>
    <cellStyle name="Normal 628 3 4" xfId="45771"/>
    <cellStyle name="Normal 628 4" xfId="45772"/>
    <cellStyle name="Normal 628 4 2" xfId="45773"/>
    <cellStyle name="Normal 628 4 2 2" xfId="45774"/>
    <cellStyle name="Normal 628 4 2 2 2" xfId="45775"/>
    <cellStyle name="Normal 628 4 2 3" xfId="45776"/>
    <cellStyle name="Normal 628 4 3" xfId="45777"/>
    <cellStyle name="Normal 628 4 3 2" xfId="45778"/>
    <cellStyle name="Normal 628 4 4" xfId="45779"/>
    <cellStyle name="Normal 628 5" xfId="45780"/>
    <cellStyle name="Normal 628 5 2" xfId="45781"/>
    <cellStyle name="Normal 628 5 2 2" xfId="45782"/>
    <cellStyle name="Normal 628 5 3" xfId="45783"/>
    <cellStyle name="Normal 628 6" xfId="45784"/>
    <cellStyle name="Normal 628 6 2" xfId="45785"/>
    <cellStyle name="Normal 628 7" xfId="45786"/>
    <cellStyle name="Normal 629" xfId="45787"/>
    <cellStyle name="Normal 629 2" xfId="45788"/>
    <cellStyle name="Normal 629 2 2" xfId="45789"/>
    <cellStyle name="Normal 629 2 2 2" xfId="45790"/>
    <cellStyle name="Normal 629 2 2 2 2" xfId="45791"/>
    <cellStyle name="Normal 629 2 2 3" xfId="45792"/>
    <cellStyle name="Normal 629 2 3" xfId="45793"/>
    <cellStyle name="Normal 629 2 3 2" xfId="45794"/>
    <cellStyle name="Normal 629 2 4" xfId="45795"/>
    <cellStyle name="Normal 629 3" xfId="45796"/>
    <cellStyle name="Normal 629 3 2" xfId="45797"/>
    <cellStyle name="Normal 629 3 2 2" xfId="45798"/>
    <cellStyle name="Normal 629 3 2 2 2" xfId="45799"/>
    <cellStyle name="Normal 629 3 2 3" xfId="45800"/>
    <cellStyle name="Normal 629 3 3" xfId="45801"/>
    <cellStyle name="Normal 629 3 3 2" xfId="45802"/>
    <cellStyle name="Normal 629 3 4" xfId="45803"/>
    <cellStyle name="Normal 629 4" xfId="45804"/>
    <cellStyle name="Normal 629 4 2" xfId="45805"/>
    <cellStyle name="Normal 629 4 2 2" xfId="45806"/>
    <cellStyle name="Normal 629 4 2 2 2" xfId="45807"/>
    <cellStyle name="Normal 629 4 2 3" xfId="45808"/>
    <cellStyle name="Normal 629 4 3" xfId="45809"/>
    <cellStyle name="Normal 629 4 3 2" xfId="45810"/>
    <cellStyle name="Normal 629 4 4" xfId="45811"/>
    <cellStyle name="Normal 629 5" xfId="45812"/>
    <cellStyle name="Normal 629 5 2" xfId="45813"/>
    <cellStyle name="Normal 629 5 2 2" xfId="45814"/>
    <cellStyle name="Normal 629 5 3" xfId="45815"/>
    <cellStyle name="Normal 629 6" xfId="45816"/>
    <cellStyle name="Normal 629 6 2" xfId="45817"/>
    <cellStyle name="Normal 629 7" xfId="45818"/>
    <cellStyle name="Normal 63" xfId="45819"/>
    <cellStyle name="Normal 63 2" xfId="45820"/>
    <cellStyle name="Normal 63 3" xfId="45821"/>
    <cellStyle name="Normal 630" xfId="45822"/>
    <cellStyle name="Normal 630 2" xfId="45823"/>
    <cellStyle name="Normal 630 2 2" xfId="45824"/>
    <cellStyle name="Normal 630 2 2 2" xfId="45825"/>
    <cellStyle name="Normal 630 2 2 2 2" xfId="45826"/>
    <cellStyle name="Normal 630 2 2 3" xfId="45827"/>
    <cellStyle name="Normal 630 2 3" xfId="45828"/>
    <cellStyle name="Normal 630 2 3 2" xfId="45829"/>
    <cellStyle name="Normal 630 2 4" xfId="45830"/>
    <cellStyle name="Normal 630 3" xfId="45831"/>
    <cellStyle name="Normal 630 3 2" xfId="45832"/>
    <cellStyle name="Normal 630 3 2 2" xfId="45833"/>
    <cellStyle name="Normal 630 3 2 2 2" xfId="45834"/>
    <cellStyle name="Normal 630 3 2 3" xfId="45835"/>
    <cellStyle name="Normal 630 3 3" xfId="45836"/>
    <cellStyle name="Normal 630 3 3 2" xfId="45837"/>
    <cellStyle name="Normal 630 3 4" xfId="45838"/>
    <cellStyle name="Normal 630 4" xfId="45839"/>
    <cellStyle name="Normal 630 4 2" xfId="45840"/>
    <cellStyle name="Normal 630 4 2 2" xfId="45841"/>
    <cellStyle name="Normal 630 4 2 2 2" xfId="45842"/>
    <cellStyle name="Normal 630 4 2 3" xfId="45843"/>
    <cellStyle name="Normal 630 4 3" xfId="45844"/>
    <cellStyle name="Normal 630 4 3 2" xfId="45845"/>
    <cellStyle name="Normal 630 4 4" xfId="45846"/>
    <cellStyle name="Normal 630 5" xfId="45847"/>
    <cellStyle name="Normal 630 5 2" xfId="45848"/>
    <cellStyle name="Normal 630 5 2 2" xfId="45849"/>
    <cellStyle name="Normal 630 5 3" xfId="45850"/>
    <cellStyle name="Normal 630 6" xfId="45851"/>
    <cellStyle name="Normal 630 6 2" xfId="45852"/>
    <cellStyle name="Normal 630 7" xfId="45853"/>
    <cellStyle name="Normal 631" xfId="45854"/>
    <cellStyle name="Normal 631 2" xfId="45855"/>
    <cellStyle name="Normal 631 2 2" xfId="45856"/>
    <cellStyle name="Normal 631 2 2 2" xfId="45857"/>
    <cellStyle name="Normal 631 2 2 2 2" xfId="45858"/>
    <cellStyle name="Normal 631 2 2 3" xfId="45859"/>
    <cellStyle name="Normal 631 2 3" xfId="45860"/>
    <cellStyle name="Normal 631 2 3 2" xfId="45861"/>
    <cellStyle name="Normal 631 2 4" xfId="45862"/>
    <cellStyle name="Normal 631 3" xfId="45863"/>
    <cellStyle name="Normal 631 3 2" xfId="45864"/>
    <cellStyle name="Normal 631 3 2 2" xfId="45865"/>
    <cellStyle name="Normal 631 3 2 2 2" xfId="45866"/>
    <cellStyle name="Normal 631 3 2 3" xfId="45867"/>
    <cellStyle name="Normal 631 3 3" xfId="45868"/>
    <cellStyle name="Normal 631 3 3 2" xfId="45869"/>
    <cellStyle name="Normal 631 3 4" xfId="45870"/>
    <cellStyle name="Normal 631 4" xfId="45871"/>
    <cellStyle name="Normal 631 4 2" xfId="45872"/>
    <cellStyle name="Normal 631 4 2 2" xfId="45873"/>
    <cellStyle name="Normal 631 4 2 2 2" xfId="45874"/>
    <cellStyle name="Normal 631 4 2 3" xfId="45875"/>
    <cellStyle name="Normal 631 4 3" xfId="45876"/>
    <cellStyle name="Normal 631 4 3 2" xfId="45877"/>
    <cellStyle name="Normal 631 4 4" xfId="45878"/>
    <cellStyle name="Normal 631 5" xfId="45879"/>
    <cellStyle name="Normal 631 5 2" xfId="45880"/>
    <cellStyle name="Normal 631 5 2 2" xfId="45881"/>
    <cellStyle name="Normal 631 5 3" xfId="45882"/>
    <cellStyle name="Normal 631 6" xfId="45883"/>
    <cellStyle name="Normal 631 6 2" xfId="45884"/>
    <cellStyle name="Normal 631 7" xfId="45885"/>
    <cellStyle name="Normal 632" xfId="45886"/>
    <cellStyle name="Normal 632 2" xfId="45887"/>
    <cellStyle name="Normal 632 2 2" xfId="45888"/>
    <cellStyle name="Normal 632 2 2 2" xfId="45889"/>
    <cellStyle name="Normal 632 2 2 2 2" xfId="45890"/>
    <cellStyle name="Normal 632 2 2 3" xfId="45891"/>
    <cellStyle name="Normal 632 2 3" xfId="45892"/>
    <cellStyle name="Normal 632 2 3 2" xfId="45893"/>
    <cellStyle name="Normal 632 2 4" xfId="45894"/>
    <cellStyle name="Normal 632 3" xfId="45895"/>
    <cellStyle name="Normal 632 3 2" xfId="45896"/>
    <cellStyle name="Normal 632 3 2 2" xfId="45897"/>
    <cellStyle name="Normal 632 3 2 2 2" xfId="45898"/>
    <cellStyle name="Normal 632 3 2 3" xfId="45899"/>
    <cellStyle name="Normal 632 3 3" xfId="45900"/>
    <cellStyle name="Normal 632 3 3 2" xfId="45901"/>
    <cellStyle name="Normal 632 3 4" xfId="45902"/>
    <cellStyle name="Normal 632 4" xfId="45903"/>
    <cellStyle name="Normal 632 4 2" xfId="45904"/>
    <cellStyle name="Normal 632 4 2 2" xfId="45905"/>
    <cellStyle name="Normal 632 4 2 2 2" xfId="45906"/>
    <cellStyle name="Normal 632 4 2 3" xfId="45907"/>
    <cellStyle name="Normal 632 4 3" xfId="45908"/>
    <cellStyle name="Normal 632 4 3 2" xfId="45909"/>
    <cellStyle name="Normal 632 4 4" xfId="45910"/>
    <cellStyle name="Normal 632 5" xfId="45911"/>
    <cellStyle name="Normal 632 5 2" xfId="45912"/>
    <cellStyle name="Normal 632 5 2 2" xfId="45913"/>
    <cellStyle name="Normal 632 5 3" xfId="45914"/>
    <cellStyle name="Normal 632 6" xfId="45915"/>
    <cellStyle name="Normal 632 6 2" xfId="45916"/>
    <cellStyle name="Normal 632 7" xfId="45917"/>
    <cellStyle name="Normal 633" xfId="45918"/>
    <cellStyle name="Normal 633 2" xfId="45919"/>
    <cellStyle name="Normal 633 2 2" xfId="45920"/>
    <cellStyle name="Normal 633 2 2 2" xfId="45921"/>
    <cellStyle name="Normal 633 2 2 2 2" xfId="45922"/>
    <cellStyle name="Normal 633 2 2 3" xfId="45923"/>
    <cellStyle name="Normal 633 2 3" xfId="45924"/>
    <cellStyle name="Normal 633 2 3 2" xfId="45925"/>
    <cellStyle name="Normal 633 2 4" xfId="45926"/>
    <cellStyle name="Normal 633 3" xfId="45927"/>
    <cellStyle name="Normal 633 3 2" xfId="45928"/>
    <cellStyle name="Normal 633 3 2 2" xfId="45929"/>
    <cellStyle name="Normal 633 3 2 2 2" xfId="45930"/>
    <cellStyle name="Normal 633 3 2 3" xfId="45931"/>
    <cellStyle name="Normal 633 3 3" xfId="45932"/>
    <cellStyle name="Normal 633 3 3 2" xfId="45933"/>
    <cellStyle name="Normal 633 3 4" xfId="45934"/>
    <cellStyle name="Normal 633 4" xfId="45935"/>
    <cellStyle name="Normal 633 4 2" xfId="45936"/>
    <cellStyle name="Normal 633 4 2 2" xfId="45937"/>
    <cellStyle name="Normal 633 4 2 2 2" xfId="45938"/>
    <cellStyle name="Normal 633 4 2 3" xfId="45939"/>
    <cellStyle name="Normal 633 4 3" xfId="45940"/>
    <cellStyle name="Normal 633 4 3 2" xfId="45941"/>
    <cellStyle name="Normal 633 4 4" xfId="45942"/>
    <cellStyle name="Normal 633 5" xfId="45943"/>
    <cellStyle name="Normal 633 5 2" xfId="45944"/>
    <cellStyle name="Normal 633 5 2 2" xfId="45945"/>
    <cellStyle name="Normal 633 5 3" xfId="45946"/>
    <cellStyle name="Normal 633 6" xfId="45947"/>
    <cellStyle name="Normal 633 6 2" xfId="45948"/>
    <cellStyle name="Normal 633 7" xfId="45949"/>
    <cellStyle name="Normal 634" xfId="45950"/>
    <cellStyle name="Normal 634 2" xfId="45951"/>
    <cellStyle name="Normal 634 2 2" xfId="45952"/>
    <cellStyle name="Normal 634 2 2 2" xfId="45953"/>
    <cellStyle name="Normal 634 2 2 2 2" xfId="45954"/>
    <cellStyle name="Normal 634 2 2 3" xfId="45955"/>
    <cellStyle name="Normal 634 2 3" xfId="45956"/>
    <cellStyle name="Normal 634 2 3 2" xfId="45957"/>
    <cellStyle name="Normal 634 2 4" xfId="45958"/>
    <cellStyle name="Normal 634 3" xfId="45959"/>
    <cellStyle name="Normal 634 3 2" xfId="45960"/>
    <cellStyle name="Normal 634 3 2 2" xfId="45961"/>
    <cellStyle name="Normal 634 3 2 2 2" xfId="45962"/>
    <cellStyle name="Normal 634 3 2 3" xfId="45963"/>
    <cellStyle name="Normal 634 3 3" xfId="45964"/>
    <cellStyle name="Normal 634 3 3 2" xfId="45965"/>
    <cellStyle name="Normal 634 3 4" xfId="45966"/>
    <cellStyle name="Normal 634 4" xfId="45967"/>
    <cellStyle name="Normal 634 4 2" xfId="45968"/>
    <cellStyle name="Normal 634 4 2 2" xfId="45969"/>
    <cellStyle name="Normal 634 4 2 2 2" xfId="45970"/>
    <cellStyle name="Normal 634 4 2 3" xfId="45971"/>
    <cellStyle name="Normal 634 4 3" xfId="45972"/>
    <cellStyle name="Normal 634 4 3 2" xfId="45973"/>
    <cellStyle name="Normal 634 4 4" xfId="45974"/>
    <cellStyle name="Normal 634 5" xfId="45975"/>
    <cellStyle name="Normal 634 5 2" xfId="45976"/>
    <cellStyle name="Normal 634 5 2 2" xfId="45977"/>
    <cellStyle name="Normal 634 5 3" xfId="45978"/>
    <cellStyle name="Normal 634 6" xfId="45979"/>
    <cellStyle name="Normal 634 6 2" xfId="45980"/>
    <cellStyle name="Normal 634 7" xfId="45981"/>
    <cellStyle name="Normal 635" xfId="45982"/>
    <cellStyle name="Normal 635 2" xfId="45983"/>
    <cellStyle name="Normal 635 2 2" xfId="45984"/>
    <cellStyle name="Normal 635 2 2 2" xfId="45985"/>
    <cellStyle name="Normal 635 2 2 2 2" xfId="45986"/>
    <cellStyle name="Normal 635 2 2 3" xfId="45987"/>
    <cellStyle name="Normal 635 2 3" xfId="45988"/>
    <cellStyle name="Normal 635 2 3 2" xfId="45989"/>
    <cellStyle name="Normal 635 2 4" xfId="45990"/>
    <cellStyle name="Normal 635 3" xfId="45991"/>
    <cellStyle name="Normal 635 3 2" xfId="45992"/>
    <cellStyle name="Normal 635 3 2 2" xfId="45993"/>
    <cellStyle name="Normal 635 3 2 2 2" xfId="45994"/>
    <cellStyle name="Normal 635 3 2 3" xfId="45995"/>
    <cellStyle name="Normal 635 3 3" xfId="45996"/>
    <cellStyle name="Normal 635 3 3 2" xfId="45997"/>
    <cellStyle name="Normal 635 3 4" xfId="45998"/>
    <cellStyle name="Normal 635 4" xfId="45999"/>
    <cellStyle name="Normal 635 4 2" xfId="46000"/>
    <cellStyle name="Normal 635 4 2 2" xfId="46001"/>
    <cellStyle name="Normal 635 4 2 2 2" xfId="46002"/>
    <cellStyle name="Normal 635 4 2 3" xfId="46003"/>
    <cellStyle name="Normal 635 4 3" xfId="46004"/>
    <cellStyle name="Normal 635 4 3 2" xfId="46005"/>
    <cellStyle name="Normal 635 4 4" xfId="46006"/>
    <cellStyle name="Normal 635 5" xfId="46007"/>
    <cellStyle name="Normal 635 5 2" xfId="46008"/>
    <cellStyle name="Normal 635 5 2 2" xfId="46009"/>
    <cellStyle name="Normal 635 5 3" xfId="46010"/>
    <cellStyle name="Normal 635 6" xfId="46011"/>
    <cellStyle name="Normal 635 6 2" xfId="46012"/>
    <cellStyle name="Normal 635 7" xfId="46013"/>
    <cellStyle name="Normal 636" xfId="46014"/>
    <cellStyle name="Normal 636 2" xfId="46015"/>
    <cellStyle name="Normal 636 2 2" xfId="46016"/>
    <cellStyle name="Normal 636 2 2 2" xfId="46017"/>
    <cellStyle name="Normal 636 2 2 2 2" xfId="46018"/>
    <cellStyle name="Normal 636 2 2 3" xfId="46019"/>
    <cellStyle name="Normal 636 2 3" xfId="46020"/>
    <cellStyle name="Normal 636 2 3 2" xfId="46021"/>
    <cellStyle name="Normal 636 2 4" xfId="46022"/>
    <cellStyle name="Normal 636 3" xfId="46023"/>
    <cellStyle name="Normal 636 3 2" xfId="46024"/>
    <cellStyle name="Normal 636 3 2 2" xfId="46025"/>
    <cellStyle name="Normal 636 3 2 2 2" xfId="46026"/>
    <cellStyle name="Normal 636 3 2 3" xfId="46027"/>
    <cellStyle name="Normal 636 3 3" xfId="46028"/>
    <cellStyle name="Normal 636 3 3 2" xfId="46029"/>
    <cellStyle name="Normal 636 3 4" xfId="46030"/>
    <cellStyle name="Normal 636 4" xfId="46031"/>
    <cellStyle name="Normal 636 4 2" xfId="46032"/>
    <cellStyle name="Normal 636 4 2 2" xfId="46033"/>
    <cellStyle name="Normal 636 4 2 2 2" xfId="46034"/>
    <cellStyle name="Normal 636 4 2 3" xfId="46035"/>
    <cellStyle name="Normal 636 4 3" xfId="46036"/>
    <cellStyle name="Normal 636 4 3 2" xfId="46037"/>
    <cellStyle name="Normal 636 4 4" xfId="46038"/>
    <cellStyle name="Normal 636 5" xfId="46039"/>
    <cellStyle name="Normal 636 5 2" xfId="46040"/>
    <cellStyle name="Normal 636 5 2 2" xfId="46041"/>
    <cellStyle name="Normal 636 5 3" xfId="46042"/>
    <cellStyle name="Normal 636 6" xfId="46043"/>
    <cellStyle name="Normal 636 6 2" xfId="46044"/>
    <cellStyle name="Normal 636 7" xfId="46045"/>
    <cellStyle name="Normal 637" xfId="46046"/>
    <cellStyle name="Normal 637 2" xfId="46047"/>
    <cellStyle name="Normal 637 2 2" xfId="46048"/>
    <cellStyle name="Normal 637 2 2 2" xfId="46049"/>
    <cellStyle name="Normal 637 2 2 2 2" xfId="46050"/>
    <cellStyle name="Normal 637 2 2 3" xfId="46051"/>
    <cellStyle name="Normal 637 2 3" xfId="46052"/>
    <cellStyle name="Normal 637 2 3 2" xfId="46053"/>
    <cellStyle name="Normal 637 2 4" xfId="46054"/>
    <cellStyle name="Normal 637 3" xfId="46055"/>
    <cellStyle name="Normal 637 3 2" xfId="46056"/>
    <cellStyle name="Normal 637 3 2 2" xfId="46057"/>
    <cellStyle name="Normal 637 3 2 2 2" xfId="46058"/>
    <cellStyle name="Normal 637 3 2 3" xfId="46059"/>
    <cellStyle name="Normal 637 3 3" xfId="46060"/>
    <cellStyle name="Normal 637 3 3 2" xfId="46061"/>
    <cellStyle name="Normal 637 3 4" xfId="46062"/>
    <cellStyle name="Normal 637 4" xfId="46063"/>
    <cellStyle name="Normal 637 4 2" xfId="46064"/>
    <cellStyle name="Normal 637 4 2 2" xfId="46065"/>
    <cellStyle name="Normal 637 4 2 2 2" xfId="46066"/>
    <cellStyle name="Normal 637 4 2 3" xfId="46067"/>
    <cellStyle name="Normal 637 4 3" xfId="46068"/>
    <cellStyle name="Normal 637 4 3 2" xfId="46069"/>
    <cellStyle name="Normal 637 4 4" xfId="46070"/>
    <cellStyle name="Normal 637 5" xfId="46071"/>
    <cellStyle name="Normal 637 5 2" xfId="46072"/>
    <cellStyle name="Normal 637 5 2 2" xfId="46073"/>
    <cellStyle name="Normal 637 5 3" xfId="46074"/>
    <cellStyle name="Normal 637 6" xfId="46075"/>
    <cellStyle name="Normal 637 6 2" xfId="46076"/>
    <cellStyle name="Normal 637 7" xfId="46077"/>
    <cellStyle name="Normal 638" xfId="46078"/>
    <cellStyle name="Normal 638 2" xfId="46079"/>
    <cellStyle name="Normal 638 2 2" xfId="46080"/>
    <cellStyle name="Normal 638 2 2 2" xfId="46081"/>
    <cellStyle name="Normal 638 2 2 2 2" xfId="46082"/>
    <cellStyle name="Normal 638 2 2 3" xfId="46083"/>
    <cellStyle name="Normal 638 2 3" xfId="46084"/>
    <cellStyle name="Normal 638 2 3 2" xfId="46085"/>
    <cellStyle name="Normal 638 2 4" xfId="46086"/>
    <cellStyle name="Normal 638 3" xfId="46087"/>
    <cellStyle name="Normal 638 3 2" xfId="46088"/>
    <cellStyle name="Normal 638 3 2 2" xfId="46089"/>
    <cellStyle name="Normal 638 3 2 2 2" xfId="46090"/>
    <cellStyle name="Normal 638 3 2 3" xfId="46091"/>
    <cellStyle name="Normal 638 3 3" xfId="46092"/>
    <cellStyle name="Normal 638 3 3 2" xfId="46093"/>
    <cellStyle name="Normal 638 3 4" xfId="46094"/>
    <cellStyle name="Normal 638 4" xfId="46095"/>
    <cellStyle name="Normal 638 4 2" xfId="46096"/>
    <cellStyle name="Normal 638 4 2 2" xfId="46097"/>
    <cellStyle name="Normal 638 4 2 2 2" xfId="46098"/>
    <cellStyle name="Normal 638 4 2 3" xfId="46099"/>
    <cellStyle name="Normal 638 4 3" xfId="46100"/>
    <cellStyle name="Normal 638 4 3 2" xfId="46101"/>
    <cellStyle name="Normal 638 4 4" xfId="46102"/>
    <cellStyle name="Normal 638 5" xfId="46103"/>
    <cellStyle name="Normal 638 5 2" xfId="46104"/>
    <cellStyle name="Normal 638 5 2 2" xfId="46105"/>
    <cellStyle name="Normal 638 5 3" xfId="46106"/>
    <cellStyle name="Normal 638 6" xfId="46107"/>
    <cellStyle name="Normal 638 6 2" xfId="46108"/>
    <cellStyle name="Normal 638 7" xfId="46109"/>
    <cellStyle name="Normal 639" xfId="46110"/>
    <cellStyle name="Normal 639 2" xfId="46111"/>
    <cellStyle name="Normal 639 2 2" xfId="46112"/>
    <cellStyle name="Normal 639 2 2 2" xfId="46113"/>
    <cellStyle name="Normal 639 2 2 2 2" xfId="46114"/>
    <cellStyle name="Normal 639 2 2 3" xfId="46115"/>
    <cellStyle name="Normal 639 2 3" xfId="46116"/>
    <cellStyle name="Normal 639 2 3 2" xfId="46117"/>
    <cellStyle name="Normal 639 2 4" xfId="46118"/>
    <cellStyle name="Normal 639 3" xfId="46119"/>
    <cellStyle name="Normal 639 3 2" xfId="46120"/>
    <cellStyle name="Normal 639 3 2 2" xfId="46121"/>
    <cellStyle name="Normal 639 3 2 2 2" xfId="46122"/>
    <cellStyle name="Normal 639 3 2 3" xfId="46123"/>
    <cellStyle name="Normal 639 3 3" xfId="46124"/>
    <cellStyle name="Normal 639 3 3 2" xfId="46125"/>
    <cellStyle name="Normal 639 3 4" xfId="46126"/>
    <cellStyle name="Normal 639 4" xfId="46127"/>
    <cellStyle name="Normal 639 4 2" xfId="46128"/>
    <cellStyle name="Normal 639 4 2 2" xfId="46129"/>
    <cellStyle name="Normal 639 4 2 2 2" xfId="46130"/>
    <cellStyle name="Normal 639 4 2 3" xfId="46131"/>
    <cellStyle name="Normal 639 4 3" xfId="46132"/>
    <cellStyle name="Normal 639 4 3 2" xfId="46133"/>
    <cellStyle name="Normal 639 4 4" xfId="46134"/>
    <cellStyle name="Normal 639 5" xfId="46135"/>
    <cellStyle name="Normal 639 5 2" xfId="46136"/>
    <cellStyle name="Normal 639 5 2 2" xfId="46137"/>
    <cellStyle name="Normal 639 5 3" xfId="46138"/>
    <cellStyle name="Normal 639 6" xfId="46139"/>
    <cellStyle name="Normal 639 6 2" xfId="46140"/>
    <cellStyle name="Normal 639 7" xfId="46141"/>
    <cellStyle name="Normal 64" xfId="46142"/>
    <cellStyle name="Normal 64 2" xfId="46143"/>
    <cellStyle name="Normal 64 2 10" xfId="46144"/>
    <cellStyle name="Normal 64 2 2" xfId="46145"/>
    <cellStyle name="Normal 64 2 2 2" xfId="46146"/>
    <cellStyle name="Normal 64 2 2 2 2" xfId="46147"/>
    <cellStyle name="Normal 64 2 2 2 2 2" xfId="46148"/>
    <cellStyle name="Normal 64 2 2 2 3" xfId="46149"/>
    <cellStyle name="Normal 64 2 2 3" xfId="46150"/>
    <cellStyle name="Normal 64 2 2 3 2" xfId="46151"/>
    <cellStyle name="Normal 64 2 2 4" xfId="46152"/>
    <cellStyle name="Normal 64 2 3" xfId="46153"/>
    <cellStyle name="Normal 64 2 3 2" xfId="46154"/>
    <cellStyle name="Normal 64 2 3 2 2" xfId="46155"/>
    <cellStyle name="Normal 64 2 3 2 2 2" xfId="46156"/>
    <cellStyle name="Normal 64 2 3 2 3" xfId="46157"/>
    <cellStyle name="Normal 64 2 3 3" xfId="46158"/>
    <cellStyle name="Normal 64 2 3 3 2" xfId="46159"/>
    <cellStyle name="Normal 64 2 3 4" xfId="46160"/>
    <cellStyle name="Normal 64 2 4" xfId="46161"/>
    <cellStyle name="Normal 64 2 4 2" xfId="46162"/>
    <cellStyle name="Normal 64 2 4 2 2" xfId="46163"/>
    <cellStyle name="Normal 64 2 4 2 2 2" xfId="46164"/>
    <cellStyle name="Normal 64 2 4 2 3" xfId="46165"/>
    <cellStyle name="Normal 64 2 4 3" xfId="46166"/>
    <cellStyle name="Normal 64 2 4 3 2" xfId="46167"/>
    <cellStyle name="Normal 64 2 4 4" xfId="46168"/>
    <cellStyle name="Normal 64 2 5" xfId="46169"/>
    <cellStyle name="Normal 64 2 5 2" xfId="46170"/>
    <cellStyle name="Normal 64 2 5 2 2" xfId="46171"/>
    <cellStyle name="Normal 64 2 5 2 2 2" xfId="46172"/>
    <cellStyle name="Normal 64 2 5 2 3" xfId="46173"/>
    <cellStyle name="Normal 64 2 5 3" xfId="46174"/>
    <cellStyle name="Normal 64 2 5 3 2" xfId="46175"/>
    <cellStyle name="Normal 64 2 5 4" xfId="46176"/>
    <cellStyle name="Normal 64 2 6" xfId="46177"/>
    <cellStyle name="Normal 64 2 6 2" xfId="46178"/>
    <cellStyle name="Normal 64 2 6 2 2" xfId="46179"/>
    <cellStyle name="Normal 64 2 6 3" xfId="46180"/>
    <cellStyle name="Normal 64 2 7" xfId="46181"/>
    <cellStyle name="Normal 64 2 7 2" xfId="46182"/>
    <cellStyle name="Normal 64 2 8" xfId="46183"/>
    <cellStyle name="Normal 64 2 8 2" xfId="46184"/>
    <cellStyle name="Normal 64 2 9" xfId="46185"/>
    <cellStyle name="Normal 64 3" xfId="46186"/>
    <cellStyle name="Normal 64 3 2" xfId="46187"/>
    <cellStyle name="Normal 64 3_Sheet1" xfId="46188"/>
    <cellStyle name="Normal 64 4" xfId="46189"/>
    <cellStyle name="Normal 64 5" xfId="46190"/>
    <cellStyle name="Normal 64 6" xfId="46191"/>
    <cellStyle name="Normal 64 7" xfId="46192"/>
    <cellStyle name="Normal 64_Sheet1" xfId="46193"/>
    <cellStyle name="Normal 640" xfId="46194"/>
    <cellStyle name="Normal 640 2" xfId="46195"/>
    <cellStyle name="Normal 640 2 2" xfId="46196"/>
    <cellStyle name="Normal 640 2 2 2" xfId="46197"/>
    <cellStyle name="Normal 640 2 2 2 2" xfId="46198"/>
    <cellStyle name="Normal 640 2 2 3" xfId="46199"/>
    <cellStyle name="Normal 640 2 3" xfId="46200"/>
    <cellStyle name="Normal 640 2 3 2" xfId="46201"/>
    <cellStyle name="Normal 640 2 4" xfId="46202"/>
    <cellStyle name="Normal 640 3" xfId="46203"/>
    <cellStyle name="Normal 640 3 2" xfId="46204"/>
    <cellStyle name="Normal 640 3 2 2" xfId="46205"/>
    <cellStyle name="Normal 640 3 2 2 2" xfId="46206"/>
    <cellStyle name="Normal 640 3 2 3" xfId="46207"/>
    <cellStyle name="Normal 640 3 3" xfId="46208"/>
    <cellStyle name="Normal 640 3 3 2" xfId="46209"/>
    <cellStyle name="Normal 640 3 4" xfId="46210"/>
    <cellStyle name="Normal 640 4" xfId="46211"/>
    <cellStyle name="Normal 640 4 2" xfId="46212"/>
    <cellStyle name="Normal 640 4 2 2" xfId="46213"/>
    <cellStyle name="Normal 640 4 2 2 2" xfId="46214"/>
    <cellStyle name="Normal 640 4 2 3" xfId="46215"/>
    <cellStyle name="Normal 640 4 3" xfId="46216"/>
    <cellStyle name="Normal 640 4 3 2" xfId="46217"/>
    <cellStyle name="Normal 640 4 4" xfId="46218"/>
    <cellStyle name="Normal 640 5" xfId="46219"/>
    <cellStyle name="Normal 640 5 2" xfId="46220"/>
    <cellStyle name="Normal 640 5 2 2" xfId="46221"/>
    <cellStyle name="Normal 640 5 3" xfId="46222"/>
    <cellStyle name="Normal 640 6" xfId="46223"/>
    <cellStyle name="Normal 640 6 2" xfId="46224"/>
    <cellStyle name="Normal 640 7" xfId="46225"/>
    <cellStyle name="Normal 641" xfId="46226"/>
    <cellStyle name="Normal 641 2" xfId="46227"/>
    <cellStyle name="Normal 641 2 2" xfId="46228"/>
    <cellStyle name="Normal 641 2 2 2" xfId="46229"/>
    <cellStyle name="Normal 641 2 2 2 2" xfId="46230"/>
    <cellStyle name="Normal 641 2 2 3" xfId="46231"/>
    <cellStyle name="Normal 641 2 3" xfId="46232"/>
    <cellStyle name="Normal 641 2 3 2" xfId="46233"/>
    <cellStyle name="Normal 641 2 4" xfId="46234"/>
    <cellStyle name="Normal 641 3" xfId="46235"/>
    <cellStyle name="Normal 641 3 2" xfId="46236"/>
    <cellStyle name="Normal 641 3 2 2" xfId="46237"/>
    <cellStyle name="Normal 641 3 2 2 2" xfId="46238"/>
    <cellStyle name="Normal 641 3 2 3" xfId="46239"/>
    <cellStyle name="Normal 641 3 3" xfId="46240"/>
    <cellStyle name="Normal 641 3 3 2" xfId="46241"/>
    <cellStyle name="Normal 641 3 4" xfId="46242"/>
    <cellStyle name="Normal 641 4" xfId="46243"/>
    <cellStyle name="Normal 641 4 2" xfId="46244"/>
    <cellStyle name="Normal 641 4 2 2" xfId="46245"/>
    <cellStyle name="Normal 641 4 2 2 2" xfId="46246"/>
    <cellStyle name="Normal 641 4 2 3" xfId="46247"/>
    <cellStyle name="Normal 641 4 3" xfId="46248"/>
    <cellStyle name="Normal 641 4 3 2" xfId="46249"/>
    <cellStyle name="Normal 641 4 4" xfId="46250"/>
    <cellStyle name="Normal 641 5" xfId="46251"/>
    <cellStyle name="Normal 641 5 2" xfId="46252"/>
    <cellStyle name="Normal 641 5 2 2" xfId="46253"/>
    <cellStyle name="Normal 641 5 3" xfId="46254"/>
    <cellStyle name="Normal 641 6" xfId="46255"/>
    <cellStyle name="Normal 641 6 2" xfId="46256"/>
    <cellStyle name="Normal 641 7" xfId="46257"/>
    <cellStyle name="Normal 642" xfId="46258"/>
    <cellStyle name="Normal 642 2" xfId="46259"/>
    <cellStyle name="Normal 642 2 2" xfId="46260"/>
    <cellStyle name="Normal 642 2 2 2" xfId="46261"/>
    <cellStyle name="Normal 642 2 2 2 2" xfId="46262"/>
    <cellStyle name="Normal 642 2 2 3" xfId="46263"/>
    <cellStyle name="Normal 642 2 3" xfId="46264"/>
    <cellStyle name="Normal 642 2 3 2" xfId="46265"/>
    <cellStyle name="Normal 642 2 4" xfId="46266"/>
    <cellStyle name="Normal 642 3" xfId="46267"/>
    <cellStyle name="Normal 642 3 2" xfId="46268"/>
    <cellStyle name="Normal 642 3 2 2" xfId="46269"/>
    <cellStyle name="Normal 642 3 2 2 2" xfId="46270"/>
    <cellStyle name="Normal 642 3 2 3" xfId="46271"/>
    <cellStyle name="Normal 642 3 3" xfId="46272"/>
    <cellStyle name="Normal 642 3 3 2" xfId="46273"/>
    <cellStyle name="Normal 642 3 4" xfId="46274"/>
    <cellStyle name="Normal 642 4" xfId="46275"/>
    <cellStyle name="Normal 642 4 2" xfId="46276"/>
    <cellStyle name="Normal 642 4 2 2" xfId="46277"/>
    <cellStyle name="Normal 642 4 2 2 2" xfId="46278"/>
    <cellStyle name="Normal 642 4 2 3" xfId="46279"/>
    <cellStyle name="Normal 642 4 3" xfId="46280"/>
    <cellStyle name="Normal 642 4 3 2" xfId="46281"/>
    <cellStyle name="Normal 642 4 4" xfId="46282"/>
    <cellStyle name="Normal 642 5" xfId="46283"/>
    <cellStyle name="Normal 642 5 2" xfId="46284"/>
    <cellStyle name="Normal 642 5 2 2" xfId="46285"/>
    <cellStyle name="Normal 642 5 3" xfId="46286"/>
    <cellStyle name="Normal 642 6" xfId="46287"/>
    <cellStyle name="Normal 642 6 2" xfId="46288"/>
    <cellStyle name="Normal 642 7" xfId="46289"/>
    <cellStyle name="Normal 643" xfId="46290"/>
    <cellStyle name="Normal 643 2" xfId="46291"/>
    <cellStyle name="Normal 643 2 2" xfId="46292"/>
    <cellStyle name="Normal 643 2 2 2" xfId="46293"/>
    <cellStyle name="Normal 643 2 2 2 2" xfId="46294"/>
    <cellStyle name="Normal 643 2 2 3" xfId="46295"/>
    <cellStyle name="Normal 643 2 3" xfId="46296"/>
    <cellStyle name="Normal 643 2 3 2" xfId="46297"/>
    <cellStyle name="Normal 643 2 4" xfId="46298"/>
    <cellStyle name="Normal 643 3" xfId="46299"/>
    <cellStyle name="Normal 643 3 2" xfId="46300"/>
    <cellStyle name="Normal 643 3 2 2" xfId="46301"/>
    <cellStyle name="Normal 643 3 2 2 2" xfId="46302"/>
    <cellStyle name="Normal 643 3 2 3" xfId="46303"/>
    <cellStyle name="Normal 643 3 3" xfId="46304"/>
    <cellStyle name="Normal 643 3 3 2" xfId="46305"/>
    <cellStyle name="Normal 643 3 4" xfId="46306"/>
    <cellStyle name="Normal 643 4" xfId="46307"/>
    <cellStyle name="Normal 643 4 2" xfId="46308"/>
    <cellStyle name="Normal 643 4 2 2" xfId="46309"/>
    <cellStyle name="Normal 643 4 2 2 2" xfId="46310"/>
    <cellStyle name="Normal 643 4 2 3" xfId="46311"/>
    <cellStyle name="Normal 643 4 3" xfId="46312"/>
    <cellStyle name="Normal 643 4 3 2" xfId="46313"/>
    <cellStyle name="Normal 643 4 4" xfId="46314"/>
    <cellStyle name="Normal 643 5" xfId="46315"/>
    <cellStyle name="Normal 643 5 2" xfId="46316"/>
    <cellStyle name="Normal 643 5 2 2" xfId="46317"/>
    <cellStyle name="Normal 643 5 3" xfId="46318"/>
    <cellStyle name="Normal 643 6" xfId="46319"/>
    <cellStyle name="Normal 643 6 2" xfId="46320"/>
    <cellStyle name="Normal 643 7" xfId="46321"/>
    <cellStyle name="Normal 644" xfId="46322"/>
    <cellStyle name="Normal 644 2" xfId="46323"/>
    <cellStyle name="Normal 644 2 2" xfId="46324"/>
    <cellStyle name="Normal 644 2 2 2" xfId="46325"/>
    <cellStyle name="Normal 644 2 2 2 2" xfId="46326"/>
    <cellStyle name="Normal 644 2 2 3" xfId="46327"/>
    <cellStyle name="Normal 644 2 3" xfId="46328"/>
    <cellStyle name="Normal 644 2 3 2" xfId="46329"/>
    <cellStyle name="Normal 644 2 4" xfId="46330"/>
    <cellStyle name="Normal 644 3" xfId="46331"/>
    <cellStyle name="Normal 644 3 2" xfId="46332"/>
    <cellStyle name="Normal 644 3 2 2" xfId="46333"/>
    <cellStyle name="Normal 644 3 2 2 2" xfId="46334"/>
    <cellStyle name="Normal 644 3 2 3" xfId="46335"/>
    <cellStyle name="Normal 644 3 3" xfId="46336"/>
    <cellStyle name="Normal 644 3 3 2" xfId="46337"/>
    <cellStyle name="Normal 644 3 4" xfId="46338"/>
    <cellStyle name="Normal 644 4" xfId="46339"/>
    <cellStyle name="Normal 644 4 2" xfId="46340"/>
    <cellStyle name="Normal 644 4 2 2" xfId="46341"/>
    <cellStyle name="Normal 644 4 2 2 2" xfId="46342"/>
    <cellStyle name="Normal 644 4 2 3" xfId="46343"/>
    <cellStyle name="Normal 644 4 3" xfId="46344"/>
    <cellStyle name="Normal 644 4 3 2" xfId="46345"/>
    <cellStyle name="Normal 644 4 4" xfId="46346"/>
    <cellStyle name="Normal 644 5" xfId="46347"/>
    <cellStyle name="Normal 644 5 2" xfId="46348"/>
    <cellStyle name="Normal 644 5 2 2" xfId="46349"/>
    <cellStyle name="Normal 644 5 3" xfId="46350"/>
    <cellStyle name="Normal 644 6" xfId="46351"/>
    <cellStyle name="Normal 644 6 2" xfId="46352"/>
    <cellStyle name="Normal 644 7" xfId="46353"/>
    <cellStyle name="Normal 645" xfId="46354"/>
    <cellStyle name="Normal 645 2" xfId="46355"/>
    <cellStyle name="Normal 645 2 2" xfId="46356"/>
    <cellStyle name="Normal 645 2 2 2" xfId="46357"/>
    <cellStyle name="Normal 645 2 2 2 2" xfId="46358"/>
    <cellStyle name="Normal 645 2 2 3" xfId="46359"/>
    <cellStyle name="Normal 645 2 3" xfId="46360"/>
    <cellStyle name="Normal 645 2 3 2" xfId="46361"/>
    <cellStyle name="Normal 645 2 4" xfId="46362"/>
    <cellStyle name="Normal 645 3" xfId="46363"/>
    <cellStyle name="Normal 645 3 2" xfId="46364"/>
    <cellStyle name="Normal 645 3 2 2" xfId="46365"/>
    <cellStyle name="Normal 645 3 2 2 2" xfId="46366"/>
    <cellStyle name="Normal 645 3 2 3" xfId="46367"/>
    <cellStyle name="Normal 645 3 3" xfId="46368"/>
    <cellStyle name="Normal 645 3 3 2" xfId="46369"/>
    <cellStyle name="Normal 645 3 4" xfId="46370"/>
    <cellStyle name="Normal 645 4" xfId="46371"/>
    <cellStyle name="Normal 645 4 2" xfId="46372"/>
    <cellStyle name="Normal 645 4 2 2" xfId="46373"/>
    <cellStyle name="Normal 645 4 2 2 2" xfId="46374"/>
    <cellStyle name="Normal 645 4 2 3" xfId="46375"/>
    <cellStyle name="Normal 645 4 3" xfId="46376"/>
    <cellStyle name="Normal 645 4 3 2" xfId="46377"/>
    <cellStyle name="Normal 645 4 4" xfId="46378"/>
    <cellStyle name="Normal 645 5" xfId="46379"/>
    <cellStyle name="Normal 645 5 2" xfId="46380"/>
    <cellStyle name="Normal 645 5 2 2" xfId="46381"/>
    <cellStyle name="Normal 645 5 3" xfId="46382"/>
    <cellStyle name="Normal 645 6" xfId="46383"/>
    <cellStyle name="Normal 645 6 2" xfId="46384"/>
    <cellStyle name="Normal 645 7" xfId="46385"/>
    <cellStyle name="Normal 646" xfId="46386"/>
    <cellStyle name="Normal 646 2" xfId="46387"/>
    <cellStyle name="Normal 646 3" xfId="46388"/>
    <cellStyle name="Normal 646 4" xfId="46389"/>
    <cellStyle name="Normal 646 4 2" xfId="46390"/>
    <cellStyle name="Normal 646 4 2 2" xfId="46391"/>
    <cellStyle name="Normal 646 4 3" xfId="46392"/>
    <cellStyle name="Normal 646 5" xfId="46393"/>
    <cellStyle name="Normal 646 5 2" xfId="46394"/>
    <cellStyle name="Normal 646 6" xfId="46395"/>
    <cellStyle name="Normal 647" xfId="46396"/>
    <cellStyle name="Normal 647 2" xfId="46397"/>
    <cellStyle name="Normal 647 2 2" xfId="46398"/>
    <cellStyle name="Normal 647 2 2 2" xfId="46399"/>
    <cellStyle name="Normal 647 2 3" xfId="46400"/>
    <cellStyle name="Normal 647 3" xfId="46401"/>
    <cellStyle name="Normal 647 3 2" xfId="46402"/>
    <cellStyle name="Normal 647 4" xfId="46403"/>
    <cellStyle name="Normal 648" xfId="46404"/>
    <cellStyle name="Normal 648 2" xfId="46405"/>
    <cellStyle name="Normal 648 2 2" xfId="46406"/>
    <cellStyle name="Normal 648 2 2 2" xfId="46407"/>
    <cellStyle name="Normal 648 2 3" xfId="46408"/>
    <cellStyle name="Normal 648 3" xfId="46409"/>
    <cellStyle name="Normal 648 3 2" xfId="46410"/>
    <cellStyle name="Normal 648 4" xfId="46411"/>
    <cellStyle name="Normal 649" xfId="46412"/>
    <cellStyle name="Normal 65" xfId="46413"/>
    <cellStyle name="Normal 65 2" xfId="46414"/>
    <cellStyle name="Normal 65 3" xfId="46415"/>
    <cellStyle name="Normal 650" xfId="46416"/>
    <cellStyle name="Normal 650 2" xfId="46417"/>
    <cellStyle name="Normal 650 2 2" xfId="46418"/>
    <cellStyle name="Normal 650 2 2 2" xfId="46419"/>
    <cellStyle name="Normal 650 2 3" xfId="46420"/>
    <cellStyle name="Normal 650 3" xfId="46421"/>
    <cellStyle name="Normal 650 3 2" xfId="46422"/>
    <cellStyle name="Normal 650 4" xfId="46423"/>
    <cellStyle name="Normal 651" xfId="46424"/>
    <cellStyle name="Normal 652" xfId="46425"/>
    <cellStyle name="Normal 652 2" xfId="46426"/>
    <cellStyle name="Normal 652 2 2" xfId="46427"/>
    <cellStyle name="Normal 652 2 2 2" xfId="46428"/>
    <cellStyle name="Normal 652 2 3" xfId="46429"/>
    <cellStyle name="Normal 652 3" xfId="46430"/>
    <cellStyle name="Normal 652 3 2" xfId="46431"/>
    <cellStyle name="Normal 652 4" xfId="46432"/>
    <cellStyle name="Normal 653" xfId="46433"/>
    <cellStyle name="Normal 654" xfId="46434"/>
    <cellStyle name="Normal 655" xfId="46435"/>
    <cellStyle name="Normal 656" xfId="46436"/>
    <cellStyle name="Normal 657" xfId="46437"/>
    <cellStyle name="Normal 658" xfId="46438"/>
    <cellStyle name="Normal 659" xfId="46439"/>
    <cellStyle name="Normal 659 2" xfId="46440"/>
    <cellStyle name="Normal 659 2 2" xfId="46441"/>
    <cellStyle name="Normal 659 3" xfId="46442"/>
    <cellStyle name="Normal 66" xfId="46443"/>
    <cellStyle name="Normal 66 2" xfId="46444"/>
    <cellStyle name="Normal 66 3" xfId="46445"/>
    <cellStyle name="Normal 660" xfId="46446"/>
    <cellStyle name="Normal 660 2" xfId="46447"/>
    <cellStyle name="Normal 661" xfId="46448"/>
    <cellStyle name="Normal 661 2" xfId="46449"/>
    <cellStyle name="Normal 662" xfId="46450"/>
    <cellStyle name="Normal 662 2" xfId="46451"/>
    <cellStyle name="Normal 663" xfId="46452"/>
    <cellStyle name="Normal 663 2" xfId="46453"/>
    <cellStyle name="Normal 664" xfId="46454"/>
    <cellStyle name="Normal 664 2" xfId="46455"/>
    <cellStyle name="Normal 665" xfId="46456"/>
    <cellStyle name="Normal 665 2" xfId="46457"/>
    <cellStyle name="Normal 666" xfId="46458"/>
    <cellStyle name="Normal 667" xfId="46459"/>
    <cellStyle name="Normal 668" xfId="46460"/>
    <cellStyle name="Normal 669" xfId="46461"/>
    <cellStyle name="Normal 67" xfId="46462"/>
    <cellStyle name="Normal 67 2" xfId="46463"/>
    <cellStyle name="Normal 67 3" xfId="46464"/>
    <cellStyle name="Normal 670" xfId="46465"/>
    <cellStyle name="Normal 671" xfId="46466"/>
    <cellStyle name="Normal 672" xfId="46467"/>
    <cellStyle name="Normal 673" xfId="46468"/>
    <cellStyle name="Normal 674" xfId="46469"/>
    <cellStyle name="Normal 675" xfId="46470"/>
    <cellStyle name="Normal 676" xfId="46471"/>
    <cellStyle name="Normal 677" xfId="46472"/>
    <cellStyle name="Normal 678" xfId="46473"/>
    <cellStyle name="Normal 679" xfId="46474"/>
    <cellStyle name="Normal 68" xfId="46475"/>
    <cellStyle name="Normal 68 2" xfId="46476"/>
    <cellStyle name="Normal 68 3" xfId="46477"/>
    <cellStyle name="Normal 680" xfId="46478"/>
    <cellStyle name="Normal 681" xfId="46479"/>
    <cellStyle name="Normal 682" xfId="46480"/>
    <cellStyle name="Normal 683" xfId="46481"/>
    <cellStyle name="Normal 684" xfId="46482"/>
    <cellStyle name="Normal 685" xfId="46483"/>
    <cellStyle name="Normal 686" xfId="46484"/>
    <cellStyle name="Normal 687" xfId="46485"/>
    <cellStyle name="Normal 688" xfId="46486"/>
    <cellStyle name="Normal 689" xfId="46487"/>
    <cellStyle name="Normal 69" xfId="46488"/>
    <cellStyle name="Normal 69 2" xfId="46489"/>
    <cellStyle name="Normal 69 2 2" xfId="46490"/>
    <cellStyle name="Normal 69 2 3" xfId="46491"/>
    <cellStyle name="Normal 69 3" xfId="46492"/>
    <cellStyle name="Normal 69 3 2" xfId="46493"/>
    <cellStyle name="Normal 69 3_Sheet1" xfId="46494"/>
    <cellStyle name="Normal 69 4" xfId="46495"/>
    <cellStyle name="Normal 69 5" xfId="46496"/>
    <cellStyle name="Normal 69_Sheet1" xfId="46497"/>
    <cellStyle name="Normal 690" xfId="46498"/>
    <cellStyle name="Normal 691" xfId="46499"/>
    <cellStyle name="Normal 692" xfId="46500"/>
    <cellStyle name="Normal 693" xfId="46501"/>
    <cellStyle name="Normal 694" xfId="46502"/>
    <cellStyle name="Normal 695" xfId="46503"/>
    <cellStyle name="Normal 696" xfId="46504"/>
    <cellStyle name="Normal 697" xfId="46505"/>
    <cellStyle name="Normal 698" xfId="46506"/>
    <cellStyle name="Normal 699" xfId="46507"/>
    <cellStyle name="Normal 7" xfId="46508"/>
    <cellStyle name="Normal 7 2" xfId="46509"/>
    <cellStyle name="Normal 7 2 2" xfId="46510"/>
    <cellStyle name="Normal 7 2_Sheet1" xfId="46511"/>
    <cellStyle name="Normal 7 3" xfId="46512"/>
    <cellStyle name="Normal 7 4" xfId="46513"/>
    <cellStyle name="Normal 7 5" xfId="46514"/>
    <cellStyle name="Normal 7 6" xfId="46515"/>
    <cellStyle name="Normal 7_Sheet1" xfId="46516"/>
    <cellStyle name="Normal 70" xfId="46517"/>
    <cellStyle name="Normal 70 2" xfId="46518"/>
    <cellStyle name="Normal 70 3" xfId="46519"/>
    <cellStyle name="Normal 700" xfId="46520"/>
    <cellStyle name="Normal 701" xfId="46521"/>
    <cellStyle name="Normal 702" xfId="46522"/>
    <cellStyle name="Normal 703" xfId="46523"/>
    <cellStyle name="Normal 704" xfId="46524"/>
    <cellStyle name="Normal 705" xfId="46525"/>
    <cellStyle name="Normal 706" xfId="46526"/>
    <cellStyle name="Normal 707" xfId="46527"/>
    <cellStyle name="Normal 708" xfId="46528"/>
    <cellStyle name="Normal 709" xfId="46529"/>
    <cellStyle name="Normal 71" xfId="46530"/>
    <cellStyle name="Normal 71 2" xfId="46531"/>
    <cellStyle name="Normal 71 3" xfId="46532"/>
    <cellStyle name="Normal 710" xfId="46533"/>
    <cellStyle name="Normal 711" xfId="46534"/>
    <cellStyle name="Normal 712" xfId="46535"/>
    <cellStyle name="Normal 713" xfId="46536"/>
    <cellStyle name="Normal 714" xfId="46537"/>
    <cellStyle name="Normal 715" xfId="46538"/>
    <cellStyle name="Normal 716" xfId="46539"/>
    <cellStyle name="Normal 717" xfId="46540"/>
    <cellStyle name="Normal 718" xfId="46541"/>
    <cellStyle name="Normal 719" xfId="46542"/>
    <cellStyle name="Normal 72" xfId="46543"/>
    <cellStyle name="Normal 72 10" xfId="46544"/>
    <cellStyle name="Normal 72 2" xfId="46545"/>
    <cellStyle name="Normal 72 2 2" xfId="46546"/>
    <cellStyle name="Normal 72 2 2 2" xfId="46547"/>
    <cellStyle name="Normal 72 2 2 2 2" xfId="46548"/>
    <cellStyle name="Normal 72 2 2 3" xfId="46549"/>
    <cellStyle name="Normal 72 2 3" xfId="46550"/>
    <cellStyle name="Normal 72 2 3 2" xfId="46551"/>
    <cellStyle name="Normal 72 2 4" xfId="46552"/>
    <cellStyle name="Normal 72 2 4 2" xfId="46553"/>
    <cellStyle name="Normal 72 2 5" xfId="46554"/>
    <cellStyle name="Normal 72 3" xfId="46555"/>
    <cellStyle name="Normal 72 3 2" xfId="46556"/>
    <cellStyle name="Normal 72 3 2 2" xfId="46557"/>
    <cellStyle name="Normal 72 3 2 2 2" xfId="46558"/>
    <cellStyle name="Normal 72 3 2 3" xfId="46559"/>
    <cellStyle name="Normal 72 3 3" xfId="46560"/>
    <cellStyle name="Normal 72 3 3 2" xfId="46561"/>
    <cellStyle name="Normal 72 3 4" xfId="46562"/>
    <cellStyle name="Normal 72 3 5" xfId="46563"/>
    <cellStyle name="Normal 72 4" xfId="46564"/>
    <cellStyle name="Normal 72 4 2" xfId="46565"/>
    <cellStyle name="Normal 72 4 2 2" xfId="46566"/>
    <cellStyle name="Normal 72 4 2 2 2" xfId="46567"/>
    <cellStyle name="Normal 72 4 2 3" xfId="46568"/>
    <cellStyle name="Normal 72 4 3" xfId="46569"/>
    <cellStyle name="Normal 72 4 3 2" xfId="46570"/>
    <cellStyle name="Normal 72 4 4" xfId="46571"/>
    <cellStyle name="Normal 72 5" xfId="46572"/>
    <cellStyle name="Normal 72 5 2" xfId="46573"/>
    <cellStyle name="Normal 72 5 2 2" xfId="46574"/>
    <cellStyle name="Normal 72 5 2 2 2" xfId="46575"/>
    <cellStyle name="Normal 72 5 2 3" xfId="46576"/>
    <cellStyle name="Normal 72 5 3" xfId="46577"/>
    <cellStyle name="Normal 72 5 3 2" xfId="46578"/>
    <cellStyle name="Normal 72 5 4" xfId="46579"/>
    <cellStyle name="Normal 72 6" xfId="46580"/>
    <cellStyle name="Normal 72 6 2" xfId="46581"/>
    <cellStyle name="Normal 72 6 2 2" xfId="46582"/>
    <cellStyle name="Normal 72 6 3" xfId="46583"/>
    <cellStyle name="Normal 72 7" xfId="46584"/>
    <cellStyle name="Normal 72 7 2" xfId="46585"/>
    <cellStyle name="Normal 72 8" xfId="46586"/>
    <cellStyle name="Normal 72 8 2" xfId="46587"/>
    <cellStyle name="Normal 72 9" xfId="46588"/>
    <cellStyle name="Normal 720" xfId="46589"/>
    <cellStyle name="Normal 721" xfId="46590"/>
    <cellStyle name="Normal 722" xfId="46591"/>
    <cellStyle name="Normal 723" xfId="46592"/>
    <cellStyle name="Normal 724" xfId="46593"/>
    <cellStyle name="Normal 725" xfId="46594"/>
    <cellStyle name="Normal 726" xfId="46595"/>
    <cellStyle name="Normal 727" xfId="46596"/>
    <cellStyle name="Normal 728" xfId="46597"/>
    <cellStyle name="Normal 729" xfId="46598"/>
    <cellStyle name="Normal 73" xfId="46599"/>
    <cellStyle name="Normal 73 2" xfId="46600"/>
    <cellStyle name="Normal 73 3" xfId="46601"/>
    <cellStyle name="Normal 730" xfId="46602"/>
    <cellStyle name="Normal 731" xfId="46603"/>
    <cellStyle name="Normal 732" xfId="46604"/>
    <cellStyle name="Normal 733" xfId="46605"/>
    <cellStyle name="Normal 734" xfId="46606"/>
    <cellStyle name="Normal 735" xfId="46607"/>
    <cellStyle name="Normal 736" xfId="46608"/>
    <cellStyle name="Normal 737" xfId="46609"/>
    <cellStyle name="Normal 738" xfId="46610"/>
    <cellStyle name="Normal 739" xfId="46611"/>
    <cellStyle name="Normal 74" xfId="46612"/>
    <cellStyle name="Normal 74 2" xfId="46613"/>
    <cellStyle name="Normal 74 3" xfId="46614"/>
    <cellStyle name="Normal 740" xfId="46615"/>
    <cellStyle name="Normal 741" xfId="46616"/>
    <cellStyle name="Normal 742" xfId="46617"/>
    <cellStyle name="Normal 743" xfId="46618"/>
    <cellStyle name="Normal 744" xfId="46619"/>
    <cellStyle name="Normal 745" xfId="46620"/>
    <cellStyle name="Normal 746" xfId="46621"/>
    <cellStyle name="Normal 747" xfId="46622"/>
    <cellStyle name="Normal 748" xfId="46623"/>
    <cellStyle name="Normal 749" xfId="46624"/>
    <cellStyle name="Normal 75" xfId="46625"/>
    <cellStyle name="Normal 75 2" xfId="46626"/>
    <cellStyle name="Normal 75 2 2" xfId="46627"/>
    <cellStyle name="Normal 75 2 2 2" xfId="46628"/>
    <cellStyle name="Normal 75 2 2 3" xfId="46629"/>
    <cellStyle name="Normal 75 2 3" xfId="46630"/>
    <cellStyle name="Normal 75 2 4" xfId="46631"/>
    <cellStyle name="Normal 75 2_BallGrid" xfId="46632"/>
    <cellStyle name="Normal 75 3" xfId="46633"/>
    <cellStyle name="Normal 75 4" xfId="46634"/>
    <cellStyle name="Normal 75_BallGrid" xfId="46635"/>
    <cellStyle name="Normal 750" xfId="46636"/>
    <cellStyle name="Normal 751" xfId="46637"/>
    <cellStyle name="Normal 752" xfId="46638"/>
    <cellStyle name="Normal 753" xfId="46639"/>
    <cellStyle name="Normal 754" xfId="46640"/>
    <cellStyle name="Normal 755" xfId="46641"/>
    <cellStyle name="Normal 756" xfId="46642"/>
    <cellStyle name="Normal 757" xfId="46643"/>
    <cellStyle name="Normal 758" xfId="46644"/>
    <cellStyle name="Normal 759" xfId="46645"/>
    <cellStyle name="Normal 76" xfId="46646"/>
    <cellStyle name="Normal 76 2" xfId="46647"/>
    <cellStyle name="Normal 76 2 10" xfId="46648"/>
    <cellStyle name="Normal 76 2 2" xfId="46649"/>
    <cellStyle name="Normal 76 2 2 2" xfId="46650"/>
    <cellStyle name="Normal 76 2 2 2 2" xfId="46651"/>
    <cellStyle name="Normal 76 2 2 2 2 2" xfId="46652"/>
    <cellStyle name="Normal 76 2 2 2 3" xfId="46653"/>
    <cellStyle name="Normal 76 2 2 3" xfId="46654"/>
    <cellStyle name="Normal 76 2 2 3 2" xfId="46655"/>
    <cellStyle name="Normal 76 2 2 4" xfId="46656"/>
    <cellStyle name="Normal 76 2 3" xfId="46657"/>
    <cellStyle name="Normal 76 2 3 2" xfId="46658"/>
    <cellStyle name="Normal 76 2 3 2 2" xfId="46659"/>
    <cellStyle name="Normal 76 2 3 2 2 2" xfId="46660"/>
    <cellStyle name="Normal 76 2 3 2 3" xfId="46661"/>
    <cellStyle name="Normal 76 2 3 3" xfId="46662"/>
    <cellStyle name="Normal 76 2 3 3 2" xfId="46663"/>
    <cellStyle name="Normal 76 2 3 4" xfId="46664"/>
    <cellStyle name="Normal 76 2 4" xfId="46665"/>
    <cellStyle name="Normal 76 2 4 2" xfId="46666"/>
    <cellStyle name="Normal 76 2 4 2 2" xfId="46667"/>
    <cellStyle name="Normal 76 2 4 2 2 2" xfId="46668"/>
    <cellStyle name="Normal 76 2 4 2 3" xfId="46669"/>
    <cellStyle name="Normal 76 2 4 3" xfId="46670"/>
    <cellStyle name="Normal 76 2 4 3 2" xfId="46671"/>
    <cellStyle name="Normal 76 2 4 4" xfId="46672"/>
    <cellStyle name="Normal 76 2 5" xfId="46673"/>
    <cellStyle name="Normal 76 2 5 2" xfId="46674"/>
    <cellStyle name="Normal 76 2 5 2 2" xfId="46675"/>
    <cellStyle name="Normal 76 2 5 2 2 2" xfId="46676"/>
    <cellStyle name="Normal 76 2 5 2 3" xfId="46677"/>
    <cellStyle name="Normal 76 2 5 3" xfId="46678"/>
    <cellStyle name="Normal 76 2 5 3 2" xfId="46679"/>
    <cellStyle name="Normal 76 2 5 4" xfId="46680"/>
    <cellStyle name="Normal 76 2 6" xfId="46681"/>
    <cellStyle name="Normal 76 2 6 2" xfId="46682"/>
    <cellStyle name="Normal 76 2 6 2 2" xfId="46683"/>
    <cellStyle name="Normal 76 2 6 3" xfId="46684"/>
    <cellStyle name="Normal 76 2 7" xfId="46685"/>
    <cellStyle name="Normal 76 2 7 2" xfId="46686"/>
    <cellStyle name="Normal 76 2 8" xfId="46687"/>
    <cellStyle name="Normal 76 2 8 2" xfId="46688"/>
    <cellStyle name="Normal 76 2 9" xfId="46689"/>
    <cellStyle name="Normal 76 3" xfId="46690"/>
    <cellStyle name="Normal 76 3 2" xfId="46691"/>
    <cellStyle name="Normal 76 3_Sheet1" xfId="46692"/>
    <cellStyle name="Normal 76 4" xfId="46693"/>
    <cellStyle name="Normal 76 5" xfId="46694"/>
    <cellStyle name="Normal 76 6" xfId="46695"/>
    <cellStyle name="Normal 76 7" xfId="46696"/>
    <cellStyle name="Normal 76_Sheet1" xfId="46697"/>
    <cellStyle name="Normal 760" xfId="46698"/>
    <cellStyle name="Normal 761" xfId="46699"/>
    <cellStyle name="Normal 762" xfId="46700"/>
    <cellStyle name="Normal 763" xfId="46701"/>
    <cellStyle name="Normal 764" xfId="46702"/>
    <cellStyle name="Normal 765" xfId="46703"/>
    <cellStyle name="Normal 766" xfId="46704"/>
    <cellStyle name="Normal 767" xfId="46705"/>
    <cellStyle name="Normal 768" xfId="46706"/>
    <cellStyle name="Normal 769" xfId="46707"/>
    <cellStyle name="Normal 77" xfId="46708"/>
    <cellStyle name="Normal 77 2" xfId="46709"/>
    <cellStyle name="Normal 77 2 2" xfId="46710"/>
    <cellStyle name="Normal 77 2 2 2" xfId="46711"/>
    <cellStyle name="Normal 77 2 2 3" xfId="46712"/>
    <cellStyle name="Normal 77 2 3" xfId="46713"/>
    <cellStyle name="Normal 77 2 4" xfId="46714"/>
    <cellStyle name="Normal 77 2_BallGrid" xfId="46715"/>
    <cellStyle name="Normal 77 3" xfId="46716"/>
    <cellStyle name="Normal 77 4" xfId="46717"/>
    <cellStyle name="Normal 77_BallGrid" xfId="46718"/>
    <cellStyle name="Normal 770" xfId="46719"/>
    <cellStyle name="Normal 771" xfId="46720"/>
    <cellStyle name="Normal 772" xfId="46721"/>
    <cellStyle name="Normal 773" xfId="46722"/>
    <cellStyle name="Normal 774" xfId="46723"/>
    <cellStyle name="Normal 775" xfId="46724"/>
    <cellStyle name="Normal 776" xfId="46725"/>
    <cellStyle name="Normal 777" xfId="46726"/>
    <cellStyle name="Normal 778" xfId="46727"/>
    <cellStyle name="Normal 779" xfId="46728"/>
    <cellStyle name="Normal 78" xfId="46729"/>
    <cellStyle name="Normal 78 2" xfId="46730"/>
    <cellStyle name="Normal 78 2 10" xfId="46731"/>
    <cellStyle name="Normal 78 2 2" xfId="46732"/>
    <cellStyle name="Normal 78 2 2 2" xfId="46733"/>
    <cellStyle name="Normal 78 2 2 2 2" xfId="46734"/>
    <cellStyle name="Normal 78 2 2 2 2 2" xfId="46735"/>
    <cellStyle name="Normal 78 2 2 2 3" xfId="46736"/>
    <cellStyle name="Normal 78 2 2 3" xfId="46737"/>
    <cellStyle name="Normal 78 2 2 3 2" xfId="46738"/>
    <cellStyle name="Normal 78 2 2 4" xfId="46739"/>
    <cellStyle name="Normal 78 2 3" xfId="46740"/>
    <cellStyle name="Normal 78 2 3 2" xfId="46741"/>
    <cellStyle name="Normal 78 2 3 2 2" xfId="46742"/>
    <cellStyle name="Normal 78 2 3 2 2 2" xfId="46743"/>
    <cellStyle name="Normal 78 2 3 2 3" xfId="46744"/>
    <cellStyle name="Normal 78 2 3 3" xfId="46745"/>
    <cellStyle name="Normal 78 2 3 3 2" xfId="46746"/>
    <cellStyle name="Normal 78 2 3 4" xfId="46747"/>
    <cellStyle name="Normal 78 2 4" xfId="46748"/>
    <cellStyle name="Normal 78 2 4 2" xfId="46749"/>
    <cellStyle name="Normal 78 2 4 2 2" xfId="46750"/>
    <cellStyle name="Normal 78 2 4 2 2 2" xfId="46751"/>
    <cellStyle name="Normal 78 2 4 2 3" xfId="46752"/>
    <cellStyle name="Normal 78 2 4 3" xfId="46753"/>
    <cellStyle name="Normal 78 2 4 3 2" xfId="46754"/>
    <cellStyle name="Normal 78 2 4 4" xfId="46755"/>
    <cellStyle name="Normal 78 2 5" xfId="46756"/>
    <cellStyle name="Normal 78 2 5 2" xfId="46757"/>
    <cellStyle name="Normal 78 2 5 2 2" xfId="46758"/>
    <cellStyle name="Normal 78 2 5 2 2 2" xfId="46759"/>
    <cellStyle name="Normal 78 2 5 2 3" xfId="46760"/>
    <cellStyle name="Normal 78 2 5 3" xfId="46761"/>
    <cellStyle name="Normal 78 2 5 3 2" xfId="46762"/>
    <cellStyle name="Normal 78 2 5 4" xfId="46763"/>
    <cellStyle name="Normal 78 2 6" xfId="46764"/>
    <cellStyle name="Normal 78 2 6 2" xfId="46765"/>
    <cellStyle name="Normal 78 2 6 2 2" xfId="46766"/>
    <cellStyle name="Normal 78 2 6 3" xfId="46767"/>
    <cellStyle name="Normal 78 2 7" xfId="46768"/>
    <cellStyle name="Normal 78 2 7 2" xfId="46769"/>
    <cellStyle name="Normal 78 2 8" xfId="46770"/>
    <cellStyle name="Normal 78 2 8 2" xfId="46771"/>
    <cellStyle name="Normal 78 2 9" xfId="46772"/>
    <cellStyle name="Normal 78 3" xfId="46773"/>
    <cellStyle name="Normal 78 3 2" xfId="46774"/>
    <cellStyle name="Normal 78 3_Sheet1" xfId="46775"/>
    <cellStyle name="Normal 78 4" xfId="46776"/>
    <cellStyle name="Normal 78 5" xfId="46777"/>
    <cellStyle name="Normal 78 6" xfId="46778"/>
    <cellStyle name="Normal 78 7" xfId="46779"/>
    <cellStyle name="Normal 78_Sheet1" xfId="46780"/>
    <cellStyle name="Normal 780" xfId="46781"/>
    <cellStyle name="Normal 781" xfId="46782"/>
    <cellStyle name="Normal 782" xfId="46783"/>
    <cellStyle name="Normal 783" xfId="46784"/>
    <cellStyle name="Normal 784" xfId="46785"/>
    <cellStyle name="Normal 785" xfId="46786"/>
    <cellStyle name="Normal 786" xfId="46787"/>
    <cellStyle name="Normal 787" xfId="46788"/>
    <cellStyle name="Normal 788" xfId="46789"/>
    <cellStyle name="Normal 789" xfId="46790"/>
    <cellStyle name="Normal 79" xfId="46791"/>
    <cellStyle name="Normal 79 2" xfId="46792"/>
    <cellStyle name="Normal 79 2 2" xfId="46793"/>
    <cellStyle name="Normal 79 2 3" xfId="46794"/>
    <cellStyle name="Normal 79 3" xfId="46795"/>
    <cellStyle name="Normal 79 4" xfId="46796"/>
    <cellStyle name="Normal 79_BallGrid" xfId="46797"/>
    <cellStyle name="Normal 790" xfId="46798"/>
    <cellStyle name="Normal 791" xfId="46799"/>
    <cellStyle name="Normal 792" xfId="46800"/>
    <cellStyle name="Normal 793" xfId="46801"/>
    <cellStyle name="Normal 794" xfId="46802"/>
    <cellStyle name="Normal 8" xfId="46803"/>
    <cellStyle name="Normal 8 2" xfId="46804"/>
    <cellStyle name="Normal 8 2 2" xfId="46805"/>
    <cellStyle name="Normal 8 2 3" xfId="46806"/>
    <cellStyle name="Normal 8 2_Sheet1" xfId="46807"/>
    <cellStyle name="Normal 8 3" xfId="46808"/>
    <cellStyle name="Normal 8 3 2" xfId="46809"/>
    <cellStyle name="Normal 8 4" xfId="46810"/>
    <cellStyle name="Normal 8 5" xfId="46811"/>
    <cellStyle name="Normal 8 6" xfId="46812"/>
    <cellStyle name="Normal 8 7" xfId="46813"/>
    <cellStyle name="Normal 8 8" xfId="46814"/>
    <cellStyle name="Normal 8 9" xfId="46815"/>
    <cellStyle name="Normal 8_Sheet1" xfId="46816"/>
    <cellStyle name="Normal 80" xfId="46817"/>
    <cellStyle name="Normal 80 2" xfId="46818"/>
    <cellStyle name="Normal 80 2 2" xfId="46819"/>
    <cellStyle name="Normal 80 2 3" xfId="46820"/>
    <cellStyle name="Normal 80 3" xfId="46821"/>
    <cellStyle name="Normal 80 4" xfId="46822"/>
    <cellStyle name="Normal 80_BallGrid" xfId="46823"/>
    <cellStyle name="Normal 81" xfId="46824"/>
    <cellStyle name="Normal 81 2" xfId="46825"/>
    <cellStyle name="Normal 81 2 2" xfId="46826"/>
    <cellStyle name="Normal 81 2 3" xfId="46827"/>
    <cellStyle name="Normal 81 3" xfId="46828"/>
    <cellStyle name="Normal 81 4" xfId="46829"/>
    <cellStyle name="Normal 81_BallGrid" xfId="46830"/>
    <cellStyle name="Normal 82" xfId="46831"/>
    <cellStyle name="Normal 82 2" xfId="46832"/>
    <cellStyle name="Normal 82 2 10" xfId="46833"/>
    <cellStyle name="Normal 82 2 2" xfId="46834"/>
    <cellStyle name="Normal 82 2 2 2" xfId="46835"/>
    <cellStyle name="Normal 82 2 2 2 2" xfId="46836"/>
    <cellStyle name="Normal 82 2 2 2 2 2" xfId="46837"/>
    <cellStyle name="Normal 82 2 2 2 3" xfId="46838"/>
    <cellStyle name="Normal 82 2 2 3" xfId="46839"/>
    <cellStyle name="Normal 82 2 2 3 2" xfId="46840"/>
    <cellStyle name="Normal 82 2 2 4" xfId="46841"/>
    <cellStyle name="Normal 82 2 3" xfId="46842"/>
    <cellStyle name="Normal 82 2 3 2" xfId="46843"/>
    <cellStyle name="Normal 82 2 3 2 2" xfId="46844"/>
    <cellStyle name="Normal 82 2 3 2 2 2" xfId="46845"/>
    <cellStyle name="Normal 82 2 3 2 3" xfId="46846"/>
    <cellStyle name="Normal 82 2 3 3" xfId="46847"/>
    <cellStyle name="Normal 82 2 3 3 2" xfId="46848"/>
    <cellStyle name="Normal 82 2 3 4" xfId="46849"/>
    <cellStyle name="Normal 82 2 4" xfId="46850"/>
    <cellStyle name="Normal 82 2 4 2" xfId="46851"/>
    <cellStyle name="Normal 82 2 4 2 2" xfId="46852"/>
    <cellStyle name="Normal 82 2 4 2 2 2" xfId="46853"/>
    <cellStyle name="Normal 82 2 4 2 3" xfId="46854"/>
    <cellStyle name="Normal 82 2 4 3" xfId="46855"/>
    <cellStyle name="Normal 82 2 4 3 2" xfId="46856"/>
    <cellStyle name="Normal 82 2 4 4" xfId="46857"/>
    <cellStyle name="Normal 82 2 5" xfId="46858"/>
    <cellStyle name="Normal 82 2 5 2" xfId="46859"/>
    <cellStyle name="Normal 82 2 5 2 2" xfId="46860"/>
    <cellStyle name="Normal 82 2 5 2 2 2" xfId="46861"/>
    <cellStyle name="Normal 82 2 5 2 3" xfId="46862"/>
    <cellStyle name="Normal 82 2 5 3" xfId="46863"/>
    <cellStyle name="Normal 82 2 5 3 2" xfId="46864"/>
    <cellStyle name="Normal 82 2 5 4" xfId="46865"/>
    <cellStyle name="Normal 82 2 6" xfId="46866"/>
    <cellStyle name="Normal 82 2 6 2" xfId="46867"/>
    <cellStyle name="Normal 82 2 6 2 2" xfId="46868"/>
    <cellStyle name="Normal 82 2 6 3" xfId="46869"/>
    <cellStyle name="Normal 82 2 7" xfId="46870"/>
    <cellStyle name="Normal 82 2 7 2" xfId="46871"/>
    <cellStyle name="Normal 82 2 8" xfId="46872"/>
    <cellStyle name="Normal 82 2 8 2" xfId="46873"/>
    <cellStyle name="Normal 82 2 9" xfId="46874"/>
    <cellStyle name="Normal 82 3" xfId="46875"/>
    <cellStyle name="Normal 82 3 2" xfId="46876"/>
    <cellStyle name="Normal 82 3_Sheet1" xfId="46877"/>
    <cellStyle name="Normal 82 4" xfId="46878"/>
    <cellStyle name="Normal 82 5" xfId="46879"/>
    <cellStyle name="Normal 82 6" xfId="46880"/>
    <cellStyle name="Normal 82 7" xfId="46881"/>
    <cellStyle name="Normal 82_Sheet1" xfId="46882"/>
    <cellStyle name="Normal 83" xfId="46883"/>
    <cellStyle name="Normal 83 2" xfId="46884"/>
    <cellStyle name="Normal 83 2 10" xfId="46885"/>
    <cellStyle name="Normal 83 2 2" xfId="46886"/>
    <cellStyle name="Normal 83 2 2 2" xfId="46887"/>
    <cellStyle name="Normal 83 2 2 2 2" xfId="46888"/>
    <cellStyle name="Normal 83 2 2 2 2 2" xfId="46889"/>
    <cellStyle name="Normal 83 2 2 2 3" xfId="46890"/>
    <cellStyle name="Normal 83 2 2 3" xfId="46891"/>
    <cellStyle name="Normal 83 2 2 3 2" xfId="46892"/>
    <cellStyle name="Normal 83 2 2 4" xfId="46893"/>
    <cellStyle name="Normal 83 2 3" xfId="46894"/>
    <cellStyle name="Normal 83 2 3 2" xfId="46895"/>
    <cellStyle name="Normal 83 2 3 2 2" xfId="46896"/>
    <cellStyle name="Normal 83 2 3 2 2 2" xfId="46897"/>
    <cellStyle name="Normal 83 2 3 2 3" xfId="46898"/>
    <cellStyle name="Normal 83 2 3 3" xfId="46899"/>
    <cellStyle name="Normal 83 2 3 3 2" xfId="46900"/>
    <cellStyle name="Normal 83 2 3 4" xfId="46901"/>
    <cellStyle name="Normal 83 2 4" xfId="46902"/>
    <cellStyle name="Normal 83 2 4 2" xfId="46903"/>
    <cellStyle name="Normal 83 2 4 2 2" xfId="46904"/>
    <cellStyle name="Normal 83 2 4 2 2 2" xfId="46905"/>
    <cellStyle name="Normal 83 2 4 2 3" xfId="46906"/>
    <cellStyle name="Normal 83 2 4 3" xfId="46907"/>
    <cellStyle name="Normal 83 2 4 3 2" xfId="46908"/>
    <cellStyle name="Normal 83 2 4 4" xfId="46909"/>
    <cellStyle name="Normal 83 2 5" xfId="46910"/>
    <cellStyle name="Normal 83 2 5 2" xfId="46911"/>
    <cellStyle name="Normal 83 2 5 2 2" xfId="46912"/>
    <cellStyle name="Normal 83 2 5 2 2 2" xfId="46913"/>
    <cellStyle name="Normal 83 2 5 2 3" xfId="46914"/>
    <cellStyle name="Normal 83 2 5 3" xfId="46915"/>
    <cellStyle name="Normal 83 2 5 3 2" xfId="46916"/>
    <cellStyle name="Normal 83 2 5 4" xfId="46917"/>
    <cellStyle name="Normal 83 2 6" xfId="46918"/>
    <cellStyle name="Normal 83 2 6 2" xfId="46919"/>
    <cellStyle name="Normal 83 2 6 2 2" xfId="46920"/>
    <cellStyle name="Normal 83 2 6 3" xfId="46921"/>
    <cellStyle name="Normal 83 2 7" xfId="46922"/>
    <cellStyle name="Normal 83 2 7 2" xfId="46923"/>
    <cellStyle name="Normal 83 2 8" xfId="46924"/>
    <cellStyle name="Normal 83 2 8 2" xfId="46925"/>
    <cellStyle name="Normal 83 2 9" xfId="46926"/>
    <cellStyle name="Normal 83 3" xfId="46927"/>
    <cellStyle name="Normal 83 3 2" xfId="46928"/>
    <cellStyle name="Normal 83 3_Sheet1" xfId="46929"/>
    <cellStyle name="Normal 83 4" xfId="46930"/>
    <cellStyle name="Normal 83 5" xfId="46931"/>
    <cellStyle name="Normal 83 6" xfId="46932"/>
    <cellStyle name="Normal 83 7" xfId="46933"/>
    <cellStyle name="Normal 83_Sheet1" xfId="46934"/>
    <cellStyle name="Normal 84" xfId="46935"/>
    <cellStyle name="Normal 84 2" xfId="46936"/>
    <cellStyle name="Normal 84 2 10" xfId="46937"/>
    <cellStyle name="Normal 84 2 2" xfId="46938"/>
    <cellStyle name="Normal 84 2 2 2" xfId="46939"/>
    <cellStyle name="Normal 84 2 2 2 2" xfId="46940"/>
    <cellStyle name="Normal 84 2 2 2 2 2" xfId="46941"/>
    <cellStyle name="Normal 84 2 2 2 3" xfId="46942"/>
    <cellStyle name="Normal 84 2 2 3" xfId="46943"/>
    <cellStyle name="Normal 84 2 2 3 2" xfId="46944"/>
    <cellStyle name="Normal 84 2 2 4" xfId="46945"/>
    <cellStyle name="Normal 84 2 3" xfId="46946"/>
    <cellStyle name="Normal 84 2 3 2" xfId="46947"/>
    <cellStyle name="Normal 84 2 3 2 2" xfId="46948"/>
    <cellStyle name="Normal 84 2 3 2 2 2" xfId="46949"/>
    <cellStyle name="Normal 84 2 3 2 3" xfId="46950"/>
    <cellStyle name="Normal 84 2 3 3" xfId="46951"/>
    <cellStyle name="Normal 84 2 3 3 2" xfId="46952"/>
    <cellStyle name="Normal 84 2 3 4" xfId="46953"/>
    <cellStyle name="Normal 84 2 4" xfId="46954"/>
    <cellStyle name="Normal 84 2 4 2" xfId="46955"/>
    <cellStyle name="Normal 84 2 4 2 2" xfId="46956"/>
    <cellStyle name="Normal 84 2 4 2 2 2" xfId="46957"/>
    <cellStyle name="Normal 84 2 4 2 3" xfId="46958"/>
    <cellStyle name="Normal 84 2 4 3" xfId="46959"/>
    <cellStyle name="Normal 84 2 4 3 2" xfId="46960"/>
    <cellStyle name="Normal 84 2 4 4" xfId="46961"/>
    <cellStyle name="Normal 84 2 5" xfId="46962"/>
    <cellStyle name="Normal 84 2 5 2" xfId="46963"/>
    <cellStyle name="Normal 84 2 5 2 2" xfId="46964"/>
    <cellStyle name="Normal 84 2 5 2 2 2" xfId="46965"/>
    <cellStyle name="Normal 84 2 5 2 3" xfId="46966"/>
    <cellStyle name="Normal 84 2 5 3" xfId="46967"/>
    <cellStyle name="Normal 84 2 5 3 2" xfId="46968"/>
    <cellStyle name="Normal 84 2 5 4" xfId="46969"/>
    <cellStyle name="Normal 84 2 6" xfId="46970"/>
    <cellStyle name="Normal 84 2 6 2" xfId="46971"/>
    <cellStyle name="Normal 84 2 6 2 2" xfId="46972"/>
    <cellStyle name="Normal 84 2 6 3" xfId="46973"/>
    <cellStyle name="Normal 84 2 7" xfId="46974"/>
    <cellStyle name="Normal 84 2 7 2" xfId="46975"/>
    <cellStyle name="Normal 84 2 8" xfId="46976"/>
    <cellStyle name="Normal 84 2 8 2" xfId="46977"/>
    <cellStyle name="Normal 84 2 9" xfId="46978"/>
    <cellStyle name="Normal 84 3" xfId="46979"/>
    <cellStyle name="Normal 84 3 2" xfId="46980"/>
    <cellStyle name="Normal 84 3_Sheet1" xfId="46981"/>
    <cellStyle name="Normal 84 4" xfId="46982"/>
    <cellStyle name="Normal 84 5" xfId="46983"/>
    <cellStyle name="Normal 84 6" xfId="46984"/>
    <cellStyle name="Normal 84 7" xfId="46985"/>
    <cellStyle name="Normal 84_Sheet1" xfId="46986"/>
    <cellStyle name="Normal 85" xfId="46987"/>
    <cellStyle name="Normal 85 2" xfId="46988"/>
    <cellStyle name="Normal 85 2 10" xfId="46989"/>
    <cellStyle name="Normal 85 2 2" xfId="46990"/>
    <cellStyle name="Normal 85 2 2 2" xfId="46991"/>
    <cellStyle name="Normal 85 2 2 2 2" xfId="46992"/>
    <cellStyle name="Normal 85 2 2 2 2 2" xfId="46993"/>
    <cellStyle name="Normal 85 2 2 2 3" xfId="46994"/>
    <cellStyle name="Normal 85 2 2 3" xfId="46995"/>
    <cellStyle name="Normal 85 2 2 3 2" xfId="46996"/>
    <cellStyle name="Normal 85 2 2 4" xfId="46997"/>
    <cellStyle name="Normal 85 2 3" xfId="46998"/>
    <cellStyle name="Normal 85 2 3 2" xfId="46999"/>
    <cellStyle name="Normal 85 2 3 2 2" xfId="47000"/>
    <cellStyle name="Normal 85 2 3 2 2 2" xfId="47001"/>
    <cellStyle name="Normal 85 2 3 2 3" xfId="47002"/>
    <cellStyle name="Normal 85 2 3 3" xfId="47003"/>
    <cellStyle name="Normal 85 2 3 3 2" xfId="47004"/>
    <cellStyle name="Normal 85 2 3 4" xfId="47005"/>
    <cellStyle name="Normal 85 2 4" xfId="47006"/>
    <cellStyle name="Normal 85 2 4 2" xfId="47007"/>
    <cellStyle name="Normal 85 2 4 2 2" xfId="47008"/>
    <cellStyle name="Normal 85 2 4 2 2 2" xfId="47009"/>
    <cellStyle name="Normal 85 2 4 2 3" xfId="47010"/>
    <cellStyle name="Normal 85 2 4 3" xfId="47011"/>
    <cellStyle name="Normal 85 2 4 3 2" xfId="47012"/>
    <cellStyle name="Normal 85 2 4 4" xfId="47013"/>
    <cellStyle name="Normal 85 2 5" xfId="47014"/>
    <cellStyle name="Normal 85 2 5 2" xfId="47015"/>
    <cellStyle name="Normal 85 2 5 2 2" xfId="47016"/>
    <cellStyle name="Normal 85 2 5 2 2 2" xfId="47017"/>
    <cellStyle name="Normal 85 2 5 2 3" xfId="47018"/>
    <cellStyle name="Normal 85 2 5 3" xfId="47019"/>
    <cellStyle name="Normal 85 2 5 3 2" xfId="47020"/>
    <cellStyle name="Normal 85 2 5 4" xfId="47021"/>
    <cellStyle name="Normal 85 2 6" xfId="47022"/>
    <cellStyle name="Normal 85 2 6 2" xfId="47023"/>
    <cellStyle name="Normal 85 2 6 2 2" xfId="47024"/>
    <cellStyle name="Normal 85 2 6 3" xfId="47025"/>
    <cellStyle name="Normal 85 2 7" xfId="47026"/>
    <cellStyle name="Normal 85 2 7 2" xfId="47027"/>
    <cellStyle name="Normal 85 2 8" xfId="47028"/>
    <cellStyle name="Normal 85 2 8 2" xfId="47029"/>
    <cellStyle name="Normal 85 2 9" xfId="47030"/>
    <cellStyle name="Normal 85 3" xfId="47031"/>
    <cellStyle name="Normal 85 3 2" xfId="47032"/>
    <cellStyle name="Normal 85 3_Sheet1" xfId="47033"/>
    <cellStyle name="Normal 85 4" xfId="47034"/>
    <cellStyle name="Normal 85 5" xfId="47035"/>
    <cellStyle name="Normal 85 6" xfId="47036"/>
    <cellStyle name="Normal 85 7" xfId="47037"/>
    <cellStyle name="Normal 85_Sheet1" xfId="47038"/>
    <cellStyle name="Normal 86" xfId="47039"/>
    <cellStyle name="Normal 86 2" xfId="47040"/>
    <cellStyle name="Normal 86 2 10" xfId="47041"/>
    <cellStyle name="Normal 86 2 2" xfId="47042"/>
    <cellStyle name="Normal 86 2 2 2" xfId="47043"/>
    <cellStyle name="Normal 86 2 2 2 2" xfId="47044"/>
    <cellStyle name="Normal 86 2 2 2 2 2" xfId="47045"/>
    <cellStyle name="Normal 86 2 2 2 3" xfId="47046"/>
    <cellStyle name="Normal 86 2 2 3" xfId="47047"/>
    <cellStyle name="Normal 86 2 2 3 2" xfId="47048"/>
    <cellStyle name="Normal 86 2 2 4" xfId="47049"/>
    <cellStyle name="Normal 86 2 3" xfId="47050"/>
    <cellStyle name="Normal 86 2 3 2" xfId="47051"/>
    <cellStyle name="Normal 86 2 3 2 2" xfId="47052"/>
    <cellStyle name="Normal 86 2 3 2 2 2" xfId="47053"/>
    <cellStyle name="Normal 86 2 3 2 3" xfId="47054"/>
    <cellStyle name="Normal 86 2 3 3" xfId="47055"/>
    <cellStyle name="Normal 86 2 3 3 2" xfId="47056"/>
    <cellStyle name="Normal 86 2 3 4" xfId="47057"/>
    <cellStyle name="Normal 86 2 4" xfId="47058"/>
    <cellStyle name="Normal 86 2 4 2" xfId="47059"/>
    <cellStyle name="Normal 86 2 4 2 2" xfId="47060"/>
    <cellStyle name="Normal 86 2 4 2 2 2" xfId="47061"/>
    <cellStyle name="Normal 86 2 4 2 3" xfId="47062"/>
    <cellStyle name="Normal 86 2 4 3" xfId="47063"/>
    <cellStyle name="Normal 86 2 4 3 2" xfId="47064"/>
    <cellStyle name="Normal 86 2 4 4" xfId="47065"/>
    <cellStyle name="Normal 86 2 5" xfId="47066"/>
    <cellStyle name="Normal 86 2 5 2" xfId="47067"/>
    <cellStyle name="Normal 86 2 5 2 2" xfId="47068"/>
    <cellStyle name="Normal 86 2 5 2 2 2" xfId="47069"/>
    <cellStyle name="Normal 86 2 5 2 3" xfId="47070"/>
    <cellStyle name="Normal 86 2 5 3" xfId="47071"/>
    <cellStyle name="Normal 86 2 5 3 2" xfId="47072"/>
    <cellStyle name="Normal 86 2 5 4" xfId="47073"/>
    <cellStyle name="Normal 86 2 6" xfId="47074"/>
    <cellStyle name="Normal 86 2 6 2" xfId="47075"/>
    <cellStyle name="Normal 86 2 6 2 2" xfId="47076"/>
    <cellStyle name="Normal 86 2 6 3" xfId="47077"/>
    <cellStyle name="Normal 86 2 7" xfId="47078"/>
    <cellStyle name="Normal 86 2 7 2" xfId="47079"/>
    <cellStyle name="Normal 86 2 8" xfId="47080"/>
    <cellStyle name="Normal 86 2 8 2" xfId="47081"/>
    <cellStyle name="Normal 86 2 9" xfId="47082"/>
    <cellStyle name="Normal 86 3" xfId="47083"/>
    <cellStyle name="Normal 86 3 2" xfId="47084"/>
    <cellStyle name="Normal 86 3_Sheet1" xfId="47085"/>
    <cellStyle name="Normal 86 4" xfId="47086"/>
    <cellStyle name="Normal 86 5" xfId="47087"/>
    <cellStyle name="Normal 86_Sheet1" xfId="47088"/>
    <cellStyle name="Normal 87" xfId="47089"/>
    <cellStyle name="Normal 87 2" xfId="47090"/>
    <cellStyle name="Normal 87 2 10" xfId="47091"/>
    <cellStyle name="Normal 87 2 2" xfId="47092"/>
    <cellStyle name="Normal 87 2 2 2" xfId="47093"/>
    <cellStyle name="Normal 87 2 2 2 2" xfId="47094"/>
    <cellStyle name="Normal 87 2 2 2 2 2" xfId="47095"/>
    <cellStyle name="Normal 87 2 2 2 3" xfId="47096"/>
    <cellStyle name="Normal 87 2 2 3" xfId="47097"/>
    <cellStyle name="Normal 87 2 2 3 2" xfId="47098"/>
    <cellStyle name="Normal 87 2 2 4" xfId="47099"/>
    <cellStyle name="Normal 87 2 3" xfId="47100"/>
    <cellStyle name="Normal 87 2 3 2" xfId="47101"/>
    <cellStyle name="Normal 87 2 3 2 2" xfId="47102"/>
    <cellStyle name="Normal 87 2 3 2 2 2" xfId="47103"/>
    <cellStyle name="Normal 87 2 3 2 3" xfId="47104"/>
    <cellStyle name="Normal 87 2 3 3" xfId="47105"/>
    <cellStyle name="Normal 87 2 3 3 2" xfId="47106"/>
    <cellStyle name="Normal 87 2 3 4" xfId="47107"/>
    <cellStyle name="Normal 87 2 4" xfId="47108"/>
    <cellStyle name="Normal 87 2 4 2" xfId="47109"/>
    <cellStyle name="Normal 87 2 4 2 2" xfId="47110"/>
    <cellStyle name="Normal 87 2 4 2 2 2" xfId="47111"/>
    <cellStyle name="Normal 87 2 4 2 3" xfId="47112"/>
    <cellStyle name="Normal 87 2 4 3" xfId="47113"/>
    <cellStyle name="Normal 87 2 4 3 2" xfId="47114"/>
    <cellStyle name="Normal 87 2 4 4" xfId="47115"/>
    <cellStyle name="Normal 87 2 5" xfId="47116"/>
    <cellStyle name="Normal 87 2 5 2" xfId="47117"/>
    <cellStyle name="Normal 87 2 5 2 2" xfId="47118"/>
    <cellStyle name="Normal 87 2 5 2 2 2" xfId="47119"/>
    <cellStyle name="Normal 87 2 5 2 3" xfId="47120"/>
    <cellStyle name="Normal 87 2 5 3" xfId="47121"/>
    <cellStyle name="Normal 87 2 5 3 2" xfId="47122"/>
    <cellStyle name="Normal 87 2 5 4" xfId="47123"/>
    <cellStyle name="Normal 87 2 6" xfId="47124"/>
    <cellStyle name="Normal 87 2 6 2" xfId="47125"/>
    <cellStyle name="Normal 87 2 6 2 2" xfId="47126"/>
    <cellStyle name="Normal 87 2 6 3" xfId="47127"/>
    <cellStyle name="Normal 87 2 7" xfId="47128"/>
    <cellStyle name="Normal 87 2 7 2" xfId="47129"/>
    <cellStyle name="Normal 87 2 8" xfId="47130"/>
    <cellStyle name="Normal 87 2 8 2" xfId="47131"/>
    <cellStyle name="Normal 87 2 9" xfId="47132"/>
    <cellStyle name="Normal 87 3" xfId="47133"/>
    <cellStyle name="Normal 87 3 2" xfId="47134"/>
    <cellStyle name="Normal 87 3_Sheet1" xfId="47135"/>
    <cellStyle name="Normal 87 4" xfId="47136"/>
    <cellStyle name="Normal 87 5" xfId="47137"/>
    <cellStyle name="Normal 87_Sheet1" xfId="47138"/>
    <cellStyle name="Normal 88" xfId="47139"/>
    <cellStyle name="Normal 88 2" xfId="47140"/>
    <cellStyle name="Normal 88 2 2" xfId="47141"/>
    <cellStyle name="Normal 88 2 3" xfId="47142"/>
    <cellStyle name="Normal 88 2 3 2" xfId="47143"/>
    <cellStyle name="Normal 88 2 4" xfId="47144"/>
    <cellStyle name="Normal 88 3" xfId="47145"/>
    <cellStyle name="Normal 88 4" xfId="47146"/>
    <cellStyle name="Normal 88 4 2" xfId="47147"/>
    <cellStyle name="Normal 88 5" xfId="47148"/>
    <cellStyle name="Normal 88_BallGrid" xfId="47149"/>
    <cellStyle name="Normal 89" xfId="47150"/>
    <cellStyle name="Normal 89 2" xfId="47151"/>
    <cellStyle name="Normal 89 2 10" xfId="47152"/>
    <cellStyle name="Normal 89 2 2" xfId="47153"/>
    <cellStyle name="Normal 89 2 2 2" xfId="47154"/>
    <cellStyle name="Normal 89 2 2 2 2" xfId="47155"/>
    <cellStyle name="Normal 89 2 2 2 2 2" xfId="47156"/>
    <cellStyle name="Normal 89 2 2 2 3" xfId="47157"/>
    <cellStyle name="Normal 89 2 2 3" xfId="47158"/>
    <cellStyle name="Normal 89 2 2 3 2" xfId="47159"/>
    <cellStyle name="Normal 89 2 2 4" xfId="47160"/>
    <cellStyle name="Normal 89 2 3" xfId="47161"/>
    <cellStyle name="Normal 89 2 3 2" xfId="47162"/>
    <cellStyle name="Normal 89 2 3 2 2" xfId="47163"/>
    <cellStyle name="Normal 89 2 3 2 2 2" xfId="47164"/>
    <cellStyle name="Normal 89 2 3 2 3" xfId="47165"/>
    <cellStyle name="Normal 89 2 3 3" xfId="47166"/>
    <cellStyle name="Normal 89 2 3 3 2" xfId="47167"/>
    <cellStyle name="Normal 89 2 3 4" xfId="47168"/>
    <cellStyle name="Normal 89 2 4" xfId="47169"/>
    <cellStyle name="Normal 89 2 4 2" xfId="47170"/>
    <cellStyle name="Normal 89 2 4 2 2" xfId="47171"/>
    <cellStyle name="Normal 89 2 4 2 2 2" xfId="47172"/>
    <cellStyle name="Normal 89 2 4 2 3" xfId="47173"/>
    <cellStyle name="Normal 89 2 4 3" xfId="47174"/>
    <cellStyle name="Normal 89 2 4 3 2" xfId="47175"/>
    <cellStyle name="Normal 89 2 4 4" xfId="47176"/>
    <cellStyle name="Normal 89 2 5" xfId="47177"/>
    <cellStyle name="Normal 89 2 5 2" xfId="47178"/>
    <cellStyle name="Normal 89 2 5 2 2" xfId="47179"/>
    <cellStyle name="Normal 89 2 5 2 2 2" xfId="47180"/>
    <cellStyle name="Normal 89 2 5 2 3" xfId="47181"/>
    <cellStyle name="Normal 89 2 5 3" xfId="47182"/>
    <cellStyle name="Normal 89 2 5 3 2" xfId="47183"/>
    <cellStyle name="Normal 89 2 5 4" xfId="47184"/>
    <cellStyle name="Normal 89 2 6" xfId="47185"/>
    <cellStyle name="Normal 89 2 6 2" xfId="47186"/>
    <cellStyle name="Normal 89 2 6 2 2" xfId="47187"/>
    <cellStyle name="Normal 89 2 6 3" xfId="47188"/>
    <cellStyle name="Normal 89 2 7" xfId="47189"/>
    <cellStyle name="Normal 89 2 7 2" xfId="47190"/>
    <cellStyle name="Normal 89 2 8" xfId="47191"/>
    <cellStyle name="Normal 89 2 8 2" xfId="47192"/>
    <cellStyle name="Normal 89 2 9" xfId="47193"/>
    <cellStyle name="Normal 89 3" xfId="47194"/>
    <cellStyle name="Normal 89 3 2" xfId="47195"/>
    <cellStyle name="Normal 89 3_Sheet1" xfId="47196"/>
    <cellStyle name="Normal 89 4" xfId="47197"/>
    <cellStyle name="Normal 89 5" xfId="47198"/>
    <cellStyle name="Normal 89_Sheet1" xfId="47199"/>
    <cellStyle name="Normal 9" xfId="47200"/>
    <cellStyle name="Normal 9 2" xfId="47201"/>
    <cellStyle name="Normal 9 2 2" xfId="47202"/>
    <cellStyle name="Normal 9 2 3" xfId="47203"/>
    <cellStyle name="Normal 9 2_Sheet1" xfId="47204"/>
    <cellStyle name="Normal 9 3" xfId="47205"/>
    <cellStyle name="Normal 9 3 2" xfId="47206"/>
    <cellStyle name="Normal 9 4" xfId="47207"/>
    <cellStyle name="Normal 9 5" xfId="47208"/>
    <cellStyle name="Normal 9 6" xfId="47209"/>
    <cellStyle name="Normal 9 7" xfId="47210"/>
    <cellStyle name="Normal 9 8" xfId="47211"/>
    <cellStyle name="Normal 9 9" xfId="47212"/>
    <cellStyle name="Normal 9_Sheet1" xfId="47213"/>
    <cellStyle name="Normal 90" xfId="47214"/>
    <cellStyle name="Normal 90 10" xfId="47215"/>
    <cellStyle name="Normal 90 2" xfId="47216"/>
    <cellStyle name="Normal 90 2 2" xfId="47217"/>
    <cellStyle name="Normal 90 2 2 2" xfId="47218"/>
    <cellStyle name="Normal 90 2 2 2 2" xfId="47219"/>
    <cellStyle name="Normal 90 2 2 3" xfId="47220"/>
    <cellStyle name="Normal 90 2 3" xfId="47221"/>
    <cellStyle name="Normal 90 2 3 2" xfId="47222"/>
    <cellStyle name="Normal 90 2 4" xfId="47223"/>
    <cellStyle name="Normal 90 2 4 2" xfId="47224"/>
    <cellStyle name="Normal 90 2 5" xfId="47225"/>
    <cellStyle name="Normal 90 3" xfId="47226"/>
    <cellStyle name="Normal 90 3 2" xfId="47227"/>
    <cellStyle name="Normal 90 3 2 2" xfId="47228"/>
    <cellStyle name="Normal 90 3 2 2 2" xfId="47229"/>
    <cellStyle name="Normal 90 3 2 3" xfId="47230"/>
    <cellStyle name="Normal 90 3 3" xfId="47231"/>
    <cellStyle name="Normal 90 3 3 2" xfId="47232"/>
    <cellStyle name="Normal 90 3 4" xfId="47233"/>
    <cellStyle name="Normal 90 4" xfId="47234"/>
    <cellStyle name="Normal 90 4 2" xfId="47235"/>
    <cellStyle name="Normal 90 4 2 2" xfId="47236"/>
    <cellStyle name="Normal 90 4 2 2 2" xfId="47237"/>
    <cellStyle name="Normal 90 4 2 3" xfId="47238"/>
    <cellStyle name="Normal 90 4 3" xfId="47239"/>
    <cellStyle name="Normal 90 4 3 2" xfId="47240"/>
    <cellStyle name="Normal 90 4 4" xfId="47241"/>
    <cellStyle name="Normal 90 5" xfId="47242"/>
    <cellStyle name="Normal 90 5 2" xfId="47243"/>
    <cellStyle name="Normal 90 5 2 2" xfId="47244"/>
    <cellStyle name="Normal 90 5 2 2 2" xfId="47245"/>
    <cellStyle name="Normal 90 5 2 3" xfId="47246"/>
    <cellStyle name="Normal 90 5 3" xfId="47247"/>
    <cellStyle name="Normal 90 5 3 2" xfId="47248"/>
    <cellStyle name="Normal 90 5 4" xfId="47249"/>
    <cellStyle name="Normal 90 6" xfId="47250"/>
    <cellStyle name="Normal 90 6 2" xfId="47251"/>
    <cellStyle name="Normal 90 6 2 2" xfId="47252"/>
    <cellStyle name="Normal 90 6 3" xfId="47253"/>
    <cellStyle name="Normal 90 7" xfId="47254"/>
    <cellStyle name="Normal 90 7 2" xfId="47255"/>
    <cellStyle name="Normal 90 8" xfId="47256"/>
    <cellStyle name="Normal 90 8 2" xfId="47257"/>
    <cellStyle name="Normal 90 9" xfId="47258"/>
    <cellStyle name="Normal 91" xfId="47259"/>
    <cellStyle name="Normal 91 2" xfId="47260"/>
    <cellStyle name="Normal 91 3" xfId="47261"/>
    <cellStyle name="Normal 92" xfId="47262"/>
    <cellStyle name="Normal 92 2" xfId="47263"/>
    <cellStyle name="Normal 92 3" xfId="47264"/>
    <cellStyle name="Normal 93" xfId="47265"/>
    <cellStyle name="Normal 93 2" xfId="47266"/>
    <cellStyle name="Normal 93 3" xfId="47267"/>
    <cellStyle name="Normal 94" xfId="47268"/>
    <cellStyle name="Normal 94 2" xfId="47269"/>
    <cellStyle name="Normal 94 3" xfId="47270"/>
    <cellStyle name="Normal 95" xfId="47271"/>
    <cellStyle name="Normal 95 2" xfId="47272"/>
    <cellStyle name="Normal 95 3" xfId="47273"/>
    <cellStyle name="Normal 96" xfId="47274"/>
    <cellStyle name="Normal 96 2" xfId="47275"/>
    <cellStyle name="Normal 96 3" xfId="47276"/>
    <cellStyle name="Normal 97" xfId="47277"/>
    <cellStyle name="Normal 97 2" xfId="47278"/>
    <cellStyle name="Normal 97 3" xfId="47279"/>
    <cellStyle name="Normal 98" xfId="47280"/>
    <cellStyle name="Normal 98 2" xfId="47281"/>
    <cellStyle name="Normal 98 2 2" xfId="47282"/>
    <cellStyle name="Normal 98 2 2 2" xfId="47283"/>
    <cellStyle name="Normal 98 3" xfId="47284"/>
    <cellStyle name="Normal 98 4" xfId="47285"/>
    <cellStyle name="Normal 98 4 2" xfId="47286"/>
    <cellStyle name="Normal 98 5" xfId="47287"/>
    <cellStyle name="Normal 99" xfId="47288"/>
    <cellStyle name="Normal 99 2" xfId="47289"/>
    <cellStyle name="Normal 99 3" xfId="47290"/>
    <cellStyle name="Normal 99 3 2" xfId="47291"/>
    <cellStyle name="Normal 99 4" xfId="47292"/>
    <cellStyle name="Note 10" xfId="47293"/>
    <cellStyle name="Note 10 10" xfId="47294"/>
    <cellStyle name="Note 10 11" xfId="47295"/>
    <cellStyle name="Note 10 2" xfId="47296"/>
    <cellStyle name="Note 10 2 2" xfId="47297"/>
    <cellStyle name="Note 10 3" xfId="47298"/>
    <cellStyle name="Note 10 3 2" xfId="47299"/>
    <cellStyle name="Note 10 4" xfId="47300"/>
    <cellStyle name="Note 10 5" xfId="47301"/>
    <cellStyle name="Note 10 5 2" xfId="47302"/>
    <cellStyle name="Note 10 6" xfId="47303"/>
    <cellStyle name="Note 10 7" xfId="47304"/>
    <cellStyle name="Note 10 8" xfId="47305"/>
    <cellStyle name="Note 10 9" xfId="47306"/>
    <cellStyle name="Note 11" xfId="47307"/>
    <cellStyle name="Note 11 2" xfId="47308"/>
    <cellStyle name="Note 12" xfId="47309"/>
    <cellStyle name="Note 12 2" xfId="47310"/>
    <cellStyle name="Note 12 2 2" xfId="47311"/>
    <cellStyle name="Note 12 3" xfId="47312"/>
    <cellStyle name="Note 13" xfId="47313"/>
    <cellStyle name="Note 13 2" xfId="47314"/>
    <cellStyle name="Note 14" xfId="47315"/>
    <cellStyle name="Note 14 2" xfId="47316"/>
    <cellStyle name="Note 14 2 2" xfId="47317"/>
    <cellStyle name="Note 14 3" xfId="47318"/>
    <cellStyle name="Note 14 3 2" xfId="47319"/>
    <cellStyle name="Note 14 4" xfId="47320"/>
    <cellStyle name="Note 14 5" xfId="47321"/>
    <cellStyle name="Note 14 6" xfId="47322"/>
    <cellStyle name="Note 14 6 2" xfId="47323"/>
    <cellStyle name="Note 14 6 3" xfId="47324"/>
    <cellStyle name="Note 14 6 4" xfId="47325"/>
    <cellStyle name="Note 14 7" xfId="47326"/>
    <cellStyle name="Note 15" xfId="47327"/>
    <cellStyle name="Note 15 2" xfId="47328"/>
    <cellStyle name="Note 15 2 2" xfId="47329"/>
    <cellStyle name="Note 15 2 3" xfId="47330"/>
    <cellStyle name="Note 16" xfId="47331"/>
    <cellStyle name="Note 16 2" xfId="47332"/>
    <cellStyle name="Note 16 2 2" xfId="47333"/>
    <cellStyle name="Note 16 2 2 2" xfId="47334"/>
    <cellStyle name="Note 16 2 3" xfId="47335"/>
    <cellStyle name="Note 16 2 4" xfId="47336"/>
    <cellStyle name="Note 16 3" xfId="47337"/>
    <cellStyle name="Note 16 3 2" xfId="47338"/>
    <cellStyle name="Note 16 3 3" xfId="47339"/>
    <cellStyle name="Note 16 3 4" xfId="47340"/>
    <cellStyle name="Note 16 3 5" xfId="47341"/>
    <cellStyle name="Note 16 4" xfId="47342"/>
    <cellStyle name="Note 16 5" xfId="47343"/>
    <cellStyle name="Note 16 6" xfId="47344"/>
    <cellStyle name="Note 17" xfId="47345"/>
    <cellStyle name="Note 17 2" xfId="47346"/>
    <cellStyle name="Note 17 2 2" xfId="47347"/>
    <cellStyle name="Note 17 3" xfId="47348"/>
    <cellStyle name="Note 18" xfId="47349"/>
    <cellStyle name="Note 19" xfId="47350"/>
    <cellStyle name="Note 2" xfId="47351"/>
    <cellStyle name="Note 2 10" xfId="47352"/>
    <cellStyle name="Note 2 10 2" xfId="47353"/>
    <cellStyle name="Note 2 10 3" xfId="47354"/>
    <cellStyle name="Note 2 10 4" xfId="47355"/>
    <cellStyle name="Note 2 11" xfId="47356"/>
    <cellStyle name="Note 2 11 2" xfId="47357"/>
    <cellStyle name="Note 2 11 3" xfId="47358"/>
    <cellStyle name="Note 2 11 4" xfId="47359"/>
    <cellStyle name="Note 2 12" xfId="47360"/>
    <cellStyle name="Note 2 13" xfId="47361"/>
    <cellStyle name="Note 2 14" xfId="47362"/>
    <cellStyle name="Note 2 2" xfId="47363"/>
    <cellStyle name="Note 2 2 2" xfId="47364"/>
    <cellStyle name="Note 2 2 2 2" xfId="47365"/>
    <cellStyle name="Note 2 2 2 2 2" xfId="47366"/>
    <cellStyle name="Note 2 2 2 2 2 2" xfId="47367"/>
    <cellStyle name="Note 2 2 2 2 2 3" xfId="47368"/>
    <cellStyle name="Note 2 2 2 2 2 4" xfId="47369"/>
    <cellStyle name="Note 2 2 2 2 3" xfId="47370"/>
    <cellStyle name="Note 2 2 2 2 3 2" xfId="47371"/>
    <cellStyle name="Note 2 2 2 2 3 3" xfId="47372"/>
    <cellStyle name="Note 2 2 2 2 3 4" xfId="47373"/>
    <cellStyle name="Note 2 2 2 2 4" xfId="47374"/>
    <cellStyle name="Note 2 2 2 2 4 2" xfId="47375"/>
    <cellStyle name="Note 2 2 2 2 4 3" xfId="47376"/>
    <cellStyle name="Note 2 2 2 2 4 4" xfId="47377"/>
    <cellStyle name="Note 2 2 2 2 5" xfId="47378"/>
    <cellStyle name="Note 2 2 2 2 5 2" xfId="47379"/>
    <cellStyle name="Note 2 2 2 2 5 3" xfId="47380"/>
    <cellStyle name="Note 2 2 2 2 5 4" xfId="47381"/>
    <cellStyle name="Note 2 2 2 2 6" xfId="47382"/>
    <cellStyle name="Note 2 2 2 2 6 2" xfId="47383"/>
    <cellStyle name="Note 2 2 2 2 6 3" xfId="47384"/>
    <cellStyle name="Note 2 2 2 2 7" xfId="47385"/>
    <cellStyle name="Note 2 2 2 2 8" xfId="47386"/>
    <cellStyle name="Note 2 2 2 2 9" xfId="47387"/>
    <cellStyle name="Note 2 2 2 3" xfId="47388"/>
    <cellStyle name="Note 2 2 2 3 2" xfId="47389"/>
    <cellStyle name="Note 2 2 2 3 2 2" xfId="47390"/>
    <cellStyle name="Note 2 2 2 3 2 3" xfId="47391"/>
    <cellStyle name="Note 2 2 2 3 2 4" xfId="47392"/>
    <cellStyle name="Note 2 2 2 3 3" xfId="47393"/>
    <cellStyle name="Note 2 2 2 3 3 2" xfId="47394"/>
    <cellStyle name="Note 2 2 2 3 3 3" xfId="47395"/>
    <cellStyle name="Note 2 2 2 3 3 4" xfId="47396"/>
    <cellStyle name="Note 2 2 2 3 4" xfId="47397"/>
    <cellStyle name="Note 2 2 2 3 4 2" xfId="47398"/>
    <cellStyle name="Note 2 2 2 3 4 3" xfId="47399"/>
    <cellStyle name="Note 2 2 2 3 4 4" xfId="47400"/>
    <cellStyle name="Note 2 2 2 3 5" xfId="47401"/>
    <cellStyle name="Note 2 2 2 3 5 2" xfId="47402"/>
    <cellStyle name="Note 2 2 2 3 5 3" xfId="47403"/>
    <cellStyle name="Note 2 2 2 3 5 4" xfId="47404"/>
    <cellStyle name="Note 2 2 2 3 6" xfId="47405"/>
    <cellStyle name="Note 2 2 2 3 6 2" xfId="47406"/>
    <cellStyle name="Note 2 2 2 3 6 3" xfId="47407"/>
    <cellStyle name="Note 2 2 2 3 7" xfId="47408"/>
    <cellStyle name="Note 2 2 2 3 8" xfId="47409"/>
    <cellStyle name="Note 2 2 2 4" xfId="47410"/>
    <cellStyle name="Note 2 2 2 4 2" xfId="47411"/>
    <cellStyle name="Note 2 2 2 4 3" xfId="47412"/>
    <cellStyle name="Note 2 2 2 4 4" xfId="47413"/>
    <cellStyle name="Note 2 2 2 5" xfId="47414"/>
    <cellStyle name="Note 2 2 2 5 2" xfId="47415"/>
    <cellStyle name="Note 2 2 2 5 3" xfId="47416"/>
    <cellStyle name="Note 2 2 2 5 4" xfId="47417"/>
    <cellStyle name="Note 2 2 2 6" xfId="47418"/>
    <cellStyle name="Note 2 2 3" xfId="47419"/>
    <cellStyle name="Note 2 2 3 10" xfId="47420"/>
    <cellStyle name="Note 2 2 3 11" xfId="47421"/>
    <cellStyle name="Note 2 2 3 2" xfId="47422"/>
    <cellStyle name="Note 2 2 3 2 2" xfId="47423"/>
    <cellStyle name="Note 2 2 3 2 2 2" xfId="47424"/>
    <cellStyle name="Note 2 2 3 2 2 3" xfId="47425"/>
    <cellStyle name="Note 2 2 3 2 2 4" xfId="47426"/>
    <cellStyle name="Note 2 2 3 2 3" xfId="47427"/>
    <cellStyle name="Note 2 2 3 2 3 2" xfId="47428"/>
    <cellStyle name="Note 2 2 3 2 3 3" xfId="47429"/>
    <cellStyle name="Note 2 2 3 2 3 4" xfId="47430"/>
    <cellStyle name="Note 2 2 3 2 4" xfId="47431"/>
    <cellStyle name="Note 2 2 3 2 4 2" xfId="47432"/>
    <cellStyle name="Note 2 2 3 2 4 3" xfId="47433"/>
    <cellStyle name="Note 2 2 3 2 4 4" xfId="47434"/>
    <cellStyle name="Note 2 2 3 2 5" xfId="47435"/>
    <cellStyle name="Note 2 2 3 2 5 2" xfId="47436"/>
    <cellStyle name="Note 2 2 3 2 5 3" xfId="47437"/>
    <cellStyle name="Note 2 2 3 2 5 4" xfId="47438"/>
    <cellStyle name="Note 2 2 3 2 6" xfId="47439"/>
    <cellStyle name="Note 2 2 3 2 6 2" xfId="47440"/>
    <cellStyle name="Note 2 2 3 2 6 3" xfId="47441"/>
    <cellStyle name="Note 2 2 3 2 7" xfId="47442"/>
    <cellStyle name="Note 2 2 3 2 8" xfId="47443"/>
    <cellStyle name="Note 2 2 3 3" xfId="47444"/>
    <cellStyle name="Note 2 2 3 3 2" xfId="47445"/>
    <cellStyle name="Note 2 2 3 3 2 2" xfId="47446"/>
    <cellStyle name="Note 2 2 3 3 2 3" xfId="47447"/>
    <cellStyle name="Note 2 2 3 3 2 4" xfId="47448"/>
    <cellStyle name="Note 2 2 3 3 3" xfId="47449"/>
    <cellStyle name="Note 2 2 3 3 3 2" xfId="47450"/>
    <cellStyle name="Note 2 2 3 3 3 3" xfId="47451"/>
    <cellStyle name="Note 2 2 3 3 3 4" xfId="47452"/>
    <cellStyle name="Note 2 2 3 3 4" xfId="47453"/>
    <cellStyle name="Note 2 2 3 3 4 2" xfId="47454"/>
    <cellStyle name="Note 2 2 3 3 4 3" xfId="47455"/>
    <cellStyle name="Note 2 2 3 3 4 4" xfId="47456"/>
    <cellStyle name="Note 2 2 3 3 5" xfId="47457"/>
    <cellStyle name="Note 2 2 3 3 5 2" xfId="47458"/>
    <cellStyle name="Note 2 2 3 3 5 3" xfId="47459"/>
    <cellStyle name="Note 2 2 3 3 5 4" xfId="47460"/>
    <cellStyle name="Note 2 2 3 3 6" xfId="47461"/>
    <cellStyle name="Note 2 2 3 3 6 2" xfId="47462"/>
    <cellStyle name="Note 2 2 3 3 6 3" xfId="47463"/>
    <cellStyle name="Note 2 2 3 3 7" xfId="47464"/>
    <cellStyle name="Note 2 2 3 3 8" xfId="47465"/>
    <cellStyle name="Note 2 2 3 4" xfId="47466"/>
    <cellStyle name="Note 2 2 3 4 2" xfId="47467"/>
    <cellStyle name="Note 2 2 3 4 3" xfId="47468"/>
    <cellStyle name="Note 2 2 3 4 4" xfId="47469"/>
    <cellStyle name="Note 2 2 3 5" xfId="47470"/>
    <cellStyle name="Note 2 2 3 5 2" xfId="47471"/>
    <cellStyle name="Note 2 2 3 5 3" xfId="47472"/>
    <cellStyle name="Note 2 2 3 5 4" xfId="47473"/>
    <cellStyle name="Note 2 2 3 6" xfId="47474"/>
    <cellStyle name="Note 2 2 3 6 2" xfId="47475"/>
    <cellStyle name="Note 2 2 3 6 3" xfId="47476"/>
    <cellStyle name="Note 2 2 3 6 4" xfId="47477"/>
    <cellStyle name="Note 2 2 3 7" xfId="47478"/>
    <cellStyle name="Note 2 2 3 7 2" xfId="47479"/>
    <cellStyle name="Note 2 2 3 7 3" xfId="47480"/>
    <cellStyle name="Note 2 2 3 7 4" xfId="47481"/>
    <cellStyle name="Note 2 2 3 8" xfId="47482"/>
    <cellStyle name="Note 2 2 3 8 2" xfId="47483"/>
    <cellStyle name="Note 2 2 3 8 3" xfId="47484"/>
    <cellStyle name="Note 2 2 3 9" xfId="47485"/>
    <cellStyle name="Note 2 2 4" xfId="47486"/>
    <cellStyle name="Note 2 2 4 2" xfId="47487"/>
    <cellStyle name="Note 2 2 4 3" xfId="47488"/>
    <cellStyle name="Note 2 2 4 4" xfId="47489"/>
    <cellStyle name="Note 2 2 5" xfId="47490"/>
    <cellStyle name="Note 2 2 5 2" xfId="47491"/>
    <cellStyle name="Note 2 2 5 3" xfId="47492"/>
    <cellStyle name="Note 2 2 5 4" xfId="47493"/>
    <cellStyle name="Note 2 2 6" xfId="47494"/>
    <cellStyle name="Note 2 2 7" xfId="47495"/>
    <cellStyle name="Note 2 3" xfId="47496"/>
    <cellStyle name="Note 2 3 2" xfId="47497"/>
    <cellStyle name="Note 2 3 2 2" xfId="47498"/>
    <cellStyle name="Note 2 3 2 2 2" xfId="47499"/>
    <cellStyle name="Note 2 3 2 2 2 2" xfId="47500"/>
    <cellStyle name="Note 2 3 2 2 2 3" xfId="47501"/>
    <cellStyle name="Note 2 3 2 2 2 4" xfId="47502"/>
    <cellStyle name="Note 2 3 2 2 3" xfId="47503"/>
    <cellStyle name="Note 2 3 2 2 3 2" xfId="47504"/>
    <cellStyle name="Note 2 3 2 2 3 3" xfId="47505"/>
    <cellStyle name="Note 2 3 2 2 3 4" xfId="47506"/>
    <cellStyle name="Note 2 3 2 2 4" xfId="47507"/>
    <cellStyle name="Note 2 3 2 2 4 2" xfId="47508"/>
    <cellStyle name="Note 2 3 2 2 4 3" xfId="47509"/>
    <cellStyle name="Note 2 3 2 2 4 4" xfId="47510"/>
    <cellStyle name="Note 2 3 2 2 5" xfId="47511"/>
    <cellStyle name="Note 2 3 2 2 5 2" xfId="47512"/>
    <cellStyle name="Note 2 3 2 2 5 3" xfId="47513"/>
    <cellStyle name="Note 2 3 2 2 5 4" xfId="47514"/>
    <cellStyle name="Note 2 3 2 2 6" xfId="47515"/>
    <cellStyle name="Note 2 3 2 2 6 2" xfId="47516"/>
    <cellStyle name="Note 2 3 2 2 6 3" xfId="47517"/>
    <cellStyle name="Note 2 3 2 2 7" xfId="47518"/>
    <cellStyle name="Note 2 3 2 2 8" xfId="47519"/>
    <cellStyle name="Note 2 3 2 2 9" xfId="47520"/>
    <cellStyle name="Note 2 3 2 3" xfId="47521"/>
    <cellStyle name="Note 2 3 2 3 2" xfId="47522"/>
    <cellStyle name="Note 2 3 2 3 2 2" xfId="47523"/>
    <cellStyle name="Note 2 3 2 3 2 3" xfId="47524"/>
    <cellStyle name="Note 2 3 2 3 2 4" xfId="47525"/>
    <cellStyle name="Note 2 3 2 3 3" xfId="47526"/>
    <cellStyle name="Note 2 3 2 3 3 2" xfId="47527"/>
    <cellStyle name="Note 2 3 2 3 3 3" xfId="47528"/>
    <cellStyle name="Note 2 3 2 3 3 4" xfId="47529"/>
    <cellStyle name="Note 2 3 2 3 4" xfId="47530"/>
    <cellStyle name="Note 2 3 2 3 4 2" xfId="47531"/>
    <cellStyle name="Note 2 3 2 3 4 3" xfId="47532"/>
    <cellStyle name="Note 2 3 2 3 4 4" xfId="47533"/>
    <cellStyle name="Note 2 3 2 3 5" xfId="47534"/>
    <cellStyle name="Note 2 3 2 3 5 2" xfId="47535"/>
    <cellStyle name="Note 2 3 2 3 5 3" xfId="47536"/>
    <cellStyle name="Note 2 3 2 3 5 4" xfId="47537"/>
    <cellStyle name="Note 2 3 2 3 6" xfId="47538"/>
    <cellStyle name="Note 2 3 2 3 6 2" xfId="47539"/>
    <cellStyle name="Note 2 3 2 3 6 3" xfId="47540"/>
    <cellStyle name="Note 2 3 2 3 7" xfId="47541"/>
    <cellStyle name="Note 2 3 2 3 8" xfId="47542"/>
    <cellStyle name="Note 2 3 2 4" xfId="47543"/>
    <cellStyle name="Note 2 3 2 4 2" xfId="47544"/>
    <cellStyle name="Note 2 3 2 4 3" xfId="47545"/>
    <cellStyle name="Note 2 3 2 4 4" xfId="47546"/>
    <cellStyle name="Note 2 3 2 5" xfId="47547"/>
    <cellStyle name="Note 2 3 2 5 2" xfId="47548"/>
    <cellStyle name="Note 2 3 2 5 3" xfId="47549"/>
    <cellStyle name="Note 2 3 2 5 4" xfId="47550"/>
    <cellStyle name="Note 2 3 2 6" xfId="47551"/>
    <cellStyle name="Note 2 3 3" xfId="47552"/>
    <cellStyle name="Note 2 3 3 10" xfId="47553"/>
    <cellStyle name="Note 2 3 3 11" xfId="47554"/>
    <cellStyle name="Note 2 3 3 2" xfId="47555"/>
    <cellStyle name="Note 2 3 3 2 2" xfId="47556"/>
    <cellStyle name="Note 2 3 3 2 2 2" xfId="47557"/>
    <cellStyle name="Note 2 3 3 2 2 3" xfId="47558"/>
    <cellStyle name="Note 2 3 3 2 2 4" xfId="47559"/>
    <cellStyle name="Note 2 3 3 2 3" xfId="47560"/>
    <cellStyle name="Note 2 3 3 2 3 2" xfId="47561"/>
    <cellStyle name="Note 2 3 3 2 3 3" xfId="47562"/>
    <cellStyle name="Note 2 3 3 2 3 4" xfId="47563"/>
    <cellStyle name="Note 2 3 3 2 4" xfId="47564"/>
    <cellStyle name="Note 2 3 3 2 4 2" xfId="47565"/>
    <cellStyle name="Note 2 3 3 2 4 3" xfId="47566"/>
    <cellStyle name="Note 2 3 3 2 4 4" xfId="47567"/>
    <cellStyle name="Note 2 3 3 2 5" xfId="47568"/>
    <cellStyle name="Note 2 3 3 2 5 2" xfId="47569"/>
    <cellStyle name="Note 2 3 3 2 5 3" xfId="47570"/>
    <cellStyle name="Note 2 3 3 2 5 4" xfId="47571"/>
    <cellStyle name="Note 2 3 3 2 6" xfId="47572"/>
    <cellStyle name="Note 2 3 3 2 6 2" xfId="47573"/>
    <cellStyle name="Note 2 3 3 2 6 3" xfId="47574"/>
    <cellStyle name="Note 2 3 3 2 7" xfId="47575"/>
    <cellStyle name="Note 2 3 3 2 8" xfId="47576"/>
    <cellStyle name="Note 2 3 3 3" xfId="47577"/>
    <cellStyle name="Note 2 3 3 3 2" xfId="47578"/>
    <cellStyle name="Note 2 3 3 3 2 2" xfId="47579"/>
    <cellStyle name="Note 2 3 3 3 2 3" xfId="47580"/>
    <cellStyle name="Note 2 3 3 3 2 4" xfId="47581"/>
    <cellStyle name="Note 2 3 3 3 3" xfId="47582"/>
    <cellStyle name="Note 2 3 3 3 3 2" xfId="47583"/>
    <cellStyle name="Note 2 3 3 3 3 3" xfId="47584"/>
    <cellStyle name="Note 2 3 3 3 3 4" xfId="47585"/>
    <cellStyle name="Note 2 3 3 3 4" xfId="47586"/>
    <cellStyle name="Note 2 3 3 3 4 2" xfId="47587"/>
    <cellStyle name="Note 2 3 3 3 4 3" xfId="47588"/>
    <cellStyle name="Note 2 3 3 3 4 4" xfId="47589"/>
    <cellStyle name="Note 2 3 3 3 5" xfId="47590"/>
    <cellStyle name="Note 2 3 3 3 5 2" xfId="47591"/>
    <cellStyle name="Note 2 3 3 3 5 3" xfId="47592"/>
    <cellStyle name="Note 2 3 3 3 5 4" xfId="47593"/>
    <cellStyle name="Note 2 3 3 3 6" xfId="47594"/>
    <cellStyle name="Note 2 3 3 3 6 2" xfId="47595"/>
    <cellStyle name="Note 2 3 3 3 6 3" xfId="47596"/>
    <cellStyle name="Note 2 3 3 3 7" xfId="47597"/>
    <cellStyle name="Note 2 3 3 3 8" xfId="47598"/>
    <cellStyle name="Note 2 3 3 4" xfId="47599"/>
    <cellStyle name="Note 2 3 3 4 2" xfId="47600"/>
    <cellStyle name="Note 2 3 3 4 3" xfId="47601"/>
    <cellStyle name="Note 2 3 3 4 4" xfId="47602"/>
    <cellStyle name="Note 2 3 3 5" xfId="47603"/>
    <cellStyle name="Note 2 3 3 5 2" xfId="47604"/>
    <cellStyle name="Note 2 3 3 5 3" xfId="47605"/>
    <cellStyle name="Note 2 3 3 5 4" xfId="47606"/>
    <cellStyle name="Note 2 3 3 6" xfId="47607"/>
    <cellStyle name="Note 2 3 3 6 2" xfId="47608"/>
    <cellStyle name="Note 2 3 3 6 3" xfId="47609"/>
    <cellStyle name="Note 2 3 3 6 4" xfId="47610"/>
    <cellStyle name="Note 2 3 3 7" xfId="47611"/>
    <cellStyle name="Note 2 3 3 7 2" xfId="47612"/>
    <cellStyle name="Note 2 3 3 7 3" xfId="47613"/>
    <cellStyle name="Note 2 3 3 7 4" xfId="47614"/>
    <cellStyle name="Note 2 3 3 8" xfId="47615"/>
    <cellStyle name="Note 2 3 3 8 2" xfId="47616"/>
    <cellStyle name="Note 2 3 3 8 3" xfId="47617"/>
    <cellStyle name="Note 2 3 3 9" xfId="47618"/>
    <cellStyle name="Note 2 3 4" xfId="47619"/>
    <cellStyle name="Note 2 3 4 2" xfId="47620"/>
    <cellStyle name="Note 2 3 4 3" xfId="47621"/>
    <cellStyle name="Note 2 3 4 4" xfId="47622"/>
    <cellStyle name="Note 2 3 5" xfId="47623"/>
    <cellStyle name="Note 2 3 5 2" xfId="47624"/>
    <cellStyle name="Note 2 3 5 3" xfId="47625"/>
    <cellStyle name="Note 2 3 5 4" xfId="47626"/>
    <cellStyle name="Note 2 3 6" xfId="47627"/>
    <cellStyle name="Note 2 3 7" xfId="47628"/>
    <cellStyle name="Note 2 4" xfId="47629"/>
    <cellStyle name="Note 2 4 2" xfId="47630"/>
    <cellStyle name="Note 2 4 2 2" xfId="47631"/>
    <cellStyle name="Note 2 4 2 2 2" xfId="47632"/>
    <cellStyle name="Note 2 4 2 2 2 2" xfId="47633"/>
    <cellStyle name="Note 2 4 2 2 2 3" xfId="47634"/>
    <cellStyle name="Note 2 4 2 2 2 4" xfId="47635"/>
    <cellStyle name="Note 2 4 2 2 3" xfId="47636"/>
    <cellStyle name="Note 2 4 2 2 3 2" xfId="47637"/>
    <cellStyle name="Note 2 4 2 2 3 3" xfId="47638"/>
    <cellStyle name="Note 2 4 2 2 3 4" xfId="47639"/>
    <cellStyle name="Note 2 4 2 2 4" xfId="47640"/>
    <cellStyle name="Note 2 4 2 2 4 2" xfId="47641"/>
    <cellStyle name="Note 2 4 2 2 4 3" xfId="47642"/>
    <cellStyle name="Note 2 4 2 2 4 4" xfId="47643"/>
    <cellStyle name="Note 2 4 2 2 5" xfId="47644"/>
    <cellStyle name="Note 2 4 2 2 5 2" xfId="47645"/>
    <cellStyle name="Note 2 4 2 2 5 3" xfId="47646"/>
    <cellStyle name="Note 2 4 2 2 5 4" xfId="47647"/>
    <cellStyle name="Note 2 4 2 2 6" xfId="47648"/>
    <cellStyle name="Note 2 4 2 2 6 2" xfId="47649"/>
    <cellStyle name="Note 2 4 2 2 6 3" xfId="47650"/>
    <cellStyle name="Note 2 4 2 2 7" xfId="47651"/>
    <cellStyle name="Note 2 4 2 2 8" xfId="47652"/>
    <cellStyle name="Note 2 4 2 2 9" xfId="47653"/>
    <cellStyle name="Note 2 4 2 3" xfId="47654"/>
    <cellStyle name="Note 2 4 2 3 2" xfId="47655"/>
    <cellStyle name="Note 2 4 2 3 2 2" xfId="47656"/>
    <cellStyle name="Note 2 4 2 3 2 3" xfId="47657"/>
    <cellStyle name="Note 2 4 2 3 2 4" xfId="47658"/>
    <cellStyle name="Note 2 4 2 3 3" xfId="47659"/>
    <cellStyle name="Note 2 4 2 3 3 2" xfId="47660"/>
    <cellStyle name="Note 2 4 2 3 3 3" xfId="47661"/>
    <cellStyle name="Note 2 4 2 3 3 4" xfId="47662"/>
    <cellStyle name="Note 2 4 2 3 4" xfId="47663"/>
    <cellStyle name="Note 2 4 2 3 4 2" xfId="47664"/>
    <cellStyle name="Note 2 4 2 3 4 3" xfId="47665"/>
    <cellStyle name="Note 2 4 2 3 4 4" xfId="47666"/>
    <cellStyle name="Note 2 4 2 3 5" xfId="47667"/>
    <cellStyle name="Note 2 4 2 3 5 2" xfId="47668"/>
    <cellStyle name="Note 2 4 2 3 5 3" xfId="47669"/>
    <cellStyle name="Note 2 4 2 3 5 4" xfId="47670"/>
    <cellStyle name="Note 2 4 2 3 6" xfId="47671"/>
    <cellStyle name="Note 2 4 2 3 6 2" xfId="47672"/>
    <cellStyle name="Note 2 4 2 3 6 3" xfId="47673"/>
    <cellStyle name="Note 2 4 2 3 7" xfId="47674"/>
    <cellStyle name="Note 2 4 2 3 8" xfId="47675"/>
    <cellStyle name="Note 2 4 2 4" xfId="47676"/>
    <cellStyle name="Note 2 4 2 4 2" xfId="47677"/>
    <cellStyle name="Note 2 4 2 4 3" xfId="47678"/>
    <cellStyle name="Note 2 4 2 4 4" xfId="47679"/>
    <cellStyle name="Note 2 4 2 5" xfId="47680"/>
    <cellStyle name="Note 2 4 2 5 2" xfId="47681"/>
    <cellStyle name="Note 2 4 2 5 3" xfId="47682"/>
    <cellStyle name="Note 2 4 2 5 4" xfId="47683"/>
    <cellStyle name="Note 2 4 2 6" xfId="47684"/>
    <cellStyle name="Note 2 4 3" xfId="47685"/>
    <cellStyle name="Note 2 4 3 10" xfId="47686"/>
    <cellStyle name="Note 2 4 3 11" xfId="47687"/>
    <cellStyle name="Note 2 4 3 2" xfId="47688"/>
    <cellStyle name="Note 2 4 3 2 2" xfId="47689"/>
    <cellStyle name="Note 2 4 3 2 2 2" xfId="47690"/>
    <cellStyle name="Note 2 4 3 2 2 3" xfId="47691"/>
    <cellStyle name="Note 2 4 3 2 2 4" xfId="47692"/>
    <cellStyle name="Note 2 4 3 2 3" xfId="47693"/>
    <cellStyle name="Note 2 4 3 2 3 2" xfId="47694"/>
    <cellStyle name="Note 2 4 3 2 3 3" xfId="47695"/>
    <cellStyle name="Note 2 4 3 2 3 4" xfId="47696"/>
    <cellStyle name="Note 2 4 3 2 4" xfId="47697"/>
    <cellStyle name="Note 2 4 3 2 4 2" xfId="47698"/>
    <cellStyle name="Note 2 4 3 2 4 3" xfId="47699"/>
    <cellStyle name="Note 2 4 3 2 4 4" xfId="47700"/>
    <cellStyle name="Note 2 4 3 2 5" xfId="47701"/>
    <cellStyle name="Note 2 4 3 2 5 2" xfId="47702"/>
    <cellStyle name="Note 2 4 3 2 5 3" xfId="47703"/>
    <cellStyle name="Note 2 4 3 2 5 4" xfId="47704"/>
    <cellStyle name="Note 2 4 3 2 6" xfId="47705"/>
    <cellStyle name="Note 2 4 3 2 6 2" xfId="47706"/>
    <cellStyle name="Note 2 4 3 2 6 3" xfId="47707"/>
    <cellStyle name="Note 2 4 3 2 7" xfId="47708"/>
    <cellStyle name="Note 2 4 3 2 8" xfId="47709"/>
    <cellStyle name="Note 2 4 3 3" xfId="47710"/>
    <cellStyle name="Note 2 4 3 3 2" xfId="47711"/>
    <cellStyle name="Note 2 4 3 3 2 2" xfId="47712"/>
    <cellStyle name="Note 2 4 3 3 2 3" xfId="47713"/>
    <cellStyle name="Note 2 4 3 3 2 4" xfId="47714"/>
    <cellStyle name="Note 2 4 3 3 3" xfId="47715"/>
    <cellStyle name="Note 2 4 3 3 3 2" xfId="47716"/>
    <cellStyle name="Note 2 4 3 3 3 3" xfId="47717"/>
    <cellStyle name="Note 2 4 3 3 3 4" xfId="47718"/>
    <cellStyle name="Note 2 4 3 3 4" xfId="47719"/>
    <cellStyle name="Note 2 4 3 3 4 2" xfId="47720"/>
    <cellStyle name="Note 2 4 3 3 4 3" xfId="47721"/>
    <cellStyle name="Note 2 4 3 3 4 4" xfId="47722"/>
    <cellStyle name="Note 2 4 3 3 5" xfId="47723"/>
    <cellStyle name="Note 2 4 3 3 5 2" xfId="47724"/>
    <cellStyle name="Note 2 4 3 3 5 3" xfId="47725"/>
    <cellStyle name="Note 2 4 3 3 5 4" xfId="47726"/>
    <cellStyle name="Note 2 4 3 3 6" xfId="47727"/>
    <cellStyle name="Note 2 4 3 3 6 2" xfId="47728"/>
    <cellStyle name="Note 2 4 3 3 6 3" xfId="47729"/>
    <cellStyle name="Note 2 4 3 3 7" xfId="47730"/>
    <cellStyle name="Note 2 4 3 3 8" xfId="47731"/>
    <cellStyle name="Note 2 4 3 4" xfId="47732"/>
    <cellStyle name="Note 2 4 3 4 2" xfId="47733"/>
    <cellStyle name="Note 2 4 3 4 3" xfId="47734"/>
    <cellStyle name="Note 2 4 3 4 4" xfId="47735"/>
    <cellStyle name="Note 2 4 3 5" xfId="47736"/>
    <cellStyle name="Note 2 4 3 5 2" xfId="47737"/>
    <cellStyle name="Note 2 4 3 5 3" xfId="47738"/>
    <cellStyle name="Note 2 4 3 5 4" xfId="47739"/>
    <cellStyle name="Note 2 4 3 6" xfId="47740"/>
    <cellStyle name="Note 2 4 3 6 2" xfId="47741"/>
    <cellStyle name="Note 2 4 3 6 3" xfId="47742"/>
    <cellStyle name="Note 2 4 3 6 4" xfId="47743"/>
    <cellStyle name="Note 2 4 3 7" xfId="47744"/>
    <cellStyle name="Note 2 4 3 7 2" xfId="47745"/>
    <cellStyle name="Note 2 4 3 7 3" xfId="47746"/>
    <cellStyle name="Note 2 4 3 7 4" xfId="47747"/>
    <cellStyle name="Note 2 4 3 8" xfId="47748"/>
    <cellStyle name="Note 2 4 3 8 2" xfId="47749"/>
    <cellStyle name="Note 2 4 3 8 3" xfId="47750"/>
    <cellStyle name="Note 2 4 3 9" xfId="47751"/>
    <cellStyle name="Note 2 4 4" xfId="47752"/>
    <cellStyle name="Note 2 4 4 2" xfId="47753"/>
    <cellStyle name="Note 2 4 4 3" xfId="47754"/>
    <cellStyle name="Note 2 4 4 4" xfId="47755"/>
    <cellStyle name="Note 2 4 5" xfId="47756"/>
    <cellStyle name="Note 2 4 5 2" xfId="47757"/>
    <cellStyle name="Note 2 4 5 3" xfId="47758"/>
    <cellStyle name="Note 2 4 5 4" xfId="47759"/>
    <cellStyle name="Note 2 4 6" xfId="47760"/>
    <cellStyle name="Note 2 4 7" xfId="47761"/>
    <cellStyle name="Note 2 5" xfId="47762"/>
    <cellStyle name="Note 2 5 2" xfId="47763"/>
    <cellStyle name="Note 2 5 2 2" xfId="47764"/>
    <cellStyle name="Note 2 5 2 2 2" xfId="47765"/>
    <cellStyle name="Note 2 5 2 2 2 2" xfId="47766"/>
    <cellStyle name="Note 2 5 2 2 2 3" xfId="47767"/>
    <cellStyle name="Note 2 5 2 2 2 4" xfId="47768"/>
    <cellStyle name="Note 2 5 2 2 3" xfId="47769"/>
    <cellStyle name="Note 2 5 2 2 3 2" xfId="47770"/>
    <cellStyle name="Note 2 5 2 2 3 3" xfId="47771"/>
    <cellStyle name="Note 2 5 2 2 3 4" xfId="47772"/>
    <cellStyle name="Note 2 5 2 2 4" xfId="47773"/>
    <cellStyle name="Note 2 5 2 2 4 2" xfId="47774"/>
    <cellStyle name="Note 2 5 2 2 4 3" xfId="47775"/>
    <cellStyle name="Note 2 5 2 2 4 4" xfId="47776"/>
    <cellStyle name="Note 2 5 2 2 5" xfId="47777"/>
    <cellStyle name="Note 2 5 2 2 5 2" xfId="47778"/>
    <cellStyle name="Note 2 5 2 2 5 3" xfId="47779"/>
    <cellStyle name="Note 2 5 2 2 5 4" xfId="47780"/>
    <cellStyle name="Note 2 5 2 2 6" xfId="47781"/>
    <cellStyle name="Note 2 5 2 2 6 2" xfId="47782"/>
    <cellStyle name="Note 2 5 2 2 6 3" xfId="47783"/>
    <cellStyle name="Note 2 5 2 2 7" xfId="47784"/>
    <cellStyle name="Note 2 5 2 2 8" xfId="47785"/>
    <cellStyle name="Note 2 5 2 2 9" xfId="47786"/>
    <cellStyle name="Note 2 5 2 3" xfId="47787"/>
    <cellStyle name="Note 2 5 2 3 2" xfId="47788"/>
    <cellStyle name="Note 2 5 2 3 2 2" xfId="47789"/>
    <cellStyle name="Note 2 5 2 3 2 3" xfId="47790"/>
    <cellStyle name="Note 2 5 2 3 2 4" xfId="47791"/>
    <cellStyle name="Note 2 5 2 3 3" xfId="47792"/>
    <cellStyle name="Note 2 5 2 3 3 2" xfId="47793"/>
    <cellStyle name="Note 2 5 2 3 3 3" xfId="47794"/>
    <cellStyle name="Note 2 5 2 3 3 4" xfId="47795"/>
    <cellStyle name="Note 2 5 2 3 4" xfId="47796"/>
    <cellStyle name="Note 2 5 2 3 4 2" xfId="47797"/>
    <cellStyle name="Note 2 5 2 3 4 3" xfId="47798"/>
    <cellStyle name="Note 2 5 2 3 4 4" xfId="47799"/>
    <cellStyle name="Note 2 5 2 3 5" xfId="47800"/>
    <cellStyle name="Note 2 5 2 3 5 2" xfId="47801"/>
    <cellStyle name="Note 2 5 2 3 5 3" xfId="47802"/>
    <cellStyle name="Note 2 5 2 3 5 4" xfId="47803"/>
    <cellStyle name="Note 2 5 2 3 6" xfId="47804"/>
    <cellStyle name="Note 2 5 2 3 6 2" xfId="47805"/>
    <cellStyle name="Note 2 5 2 3 6 3" xfId="47806"/>
    <cellStyle name="Note 2 5 2 3 7" xfId="47807"/>
    <cellStyle name="Note 2 5 2 3 8" xfId="47808"/>
    <cellStyle name="Note 2 5 2 4" xfId="47809"/>
    <cellStyle name="Note 2 5 2 4 2" xfId="47810"/>
    <cellStyle name="Note 2 5 2 4 3" xfId="47811"/>
    <cellStyle name="Note 2 5 2 4 4" xfId="47812"/>
    <cellStyle name="Note 2 5 2 5" xfId="47813"/>
    <cellStyle name="Note 2 5 2 5 2" xfId="47814"/>
    <cellStyle name="Note 2 5 2 5 3" xfId="47815"/>
    <cellStyle name="Note 2 5 2 5 4" xfId="47816"/>
    <cellStyle name="Note 2 5 2 6" xfId="47817"/>
    <cellStyle name="Note 2 5 3" xfId="47818"/>
    <cellStyle name="Note 2 5 3 10" xfId="47819"/>
    <cellStyle name="Note 2 5 3 11" xfId="47820"/>
    <cellStyle name="Note 2 5 3 2" xfId="47821"/>
    <cellStyle name="Note 2 5 3 2 2" xfId="47822"/>
    <cellStyle name="Note 2 5 3 2 2 2" xfId="47823"/>
    <cellStyle name="Note 2 5 3 2 2 3" xfId="47824"/>
    <cellStyle name="Note 2 5 3 2 2 4" xfId="47825"/>
    <cellStyle name="Note 2 5 3 2 3" xfId="47826"/>
    <cellStyle name="Note 2 5 3 2 3 2" xfId="47827"/>
    <cellStyle name="Note 2 5 3 2 3 3" xfId="47828"/>
    <cellStyle name="Note 2 5 3 2 3 4" xfId="47829"/>
    <cellStyle name="Note 2 5 3 2 4" xfId="47830"/>
    <cellStyle name="Note 2 5 3 2 4 2" xfId="47831"/>
    <cellStyle name="Note 2 5 3 2 4 3" xfId="47832"/>
    <cellStyle name="Note 2 5 3 2 4 4" xfId="47833"/>
    <cellStyle name="Note 2 5 3 2 5" xfId="47834"/>
    <cellStyle name="Note 2 5 3 2 5 2" xfId="47835"/>
    <cellStyle name="Note 2 5 3 2 5 3" xfId="47836"/>
    <cellStyle name="Note 2 5 3 2 5 4" xfId="47837"/>
    <cellStyle name="Note 2 5 3 2 6" xfId="47838"/>
    <cellStyle name="Note 2 5 3 2 6 2" xfId="47839"/>
    <cellStyle name="Note 2 5 3 2 6 3" xfId="47840"/>
    <cellStyle name="Note 2 5 3 2 7" xfId="47841"/>
    <cellStyle name="Note 2 5 3 2 8" xfId="47842"/>
    <cellStyle name="Note 2 5 3 3" xfId="47843"/>
    <cellStyle name="Note 2 5 3 3 2" xfId="47844"/>
    <cellStyle name="Note 2 5 3 3 2 2" xfId="47845"/>
    <cellStyle name="Note 2 5 3 3 2 3" xfId="47846"/>
    <cellStyle name="Note 2 5 3 3 2 4" xfId="47847"/>
    <cellStyle name="Note 2 5 3 3 3" xfId="47848"/>
    <cellStyle name="Note 2 5 3 3 3 2" xfId="47849"/>
    <cellStyle name="Note 2 5 3 3 3 3" xfId="47850"/>
    <cellStyle name="Note 2 5 3 3 3 4" xfId="47851"/>
    <cellStyle name="Note 2 5 3 3 4" xfId="47852"/>
    <cellStyle name="Note 2 5 3 3 4 2" xfId="47853"/>
    <cellStyle name="Note 2 5 3 3 4 3" xfId="47854"/>
    <cellStyle name="Note 2 5 3 3 4 4" xfId="47855"/>
    <cellStyle name="Note 2 5 3 3 5" xfId="47856"/>
    <cellStyle name="Note 2 5 3 3 5 2" xfId="47857"/>
    <cellStyle name="Note 2 5 3 3 5 3" xfId="47858"/>
    <cellStyle name="Note 2 5 3 3 5 4" xfId="47859"/>
    <cellStyle name="Note 2 5 3 3 6" xfId="47860"/>
    <cellStyle name="Note 2 5 3 3 6 2" xfId="47861"/>
    <cellStyle name="Note 2 5 3 3 6 3" xfId="47862"/>
    <cellStyle name="Note 2 5 3 3 7" xfId="47863"/>
    <cellStyle name="Note 2 5 3 3 8" xfId="47864"/>
    <cellStyle name="Note 2 5 3 4" xfId="47865"/>
    <cellStyle name="Note 2 5 3 4 2" xfId="47866"/>
    <cellStyle name="Note 2 5 3 4 3" xfId="47867"/>
    <cellStyle name="Note 2 5 3 4 4" xfId="47868"/>
    <cellStyle name="Note 2 5 3 5" xfId="47869"/>
    <cellStyle name="Note 2 5 3 5 2" xfId="47870"/>
    <cellStyle name="Note 2 5 3 5 3" xfId="47871"/>
    <cellStyle name="Note 2 5 3 5 4" xfId="47872"/>
    <cellStyle name="Note 2 5 3 6" xfId="47873"/>
    <cellStyle name="Note 2 5 3 6 2" xfId="47874"/>
    <cellStyle name="Note 2 5 3 6 3" xfId="47875"/>
    <cellStyle name="Note 2 5 3 6 4" xfId="47876"/>
    <cellStyle name="Note 2 5 3 7" xfId="47877"/>
    <cellStyle name="Note 2 5 3 7 2" xfId="47878"/>
    <cellStyle name="Note 2 5 3 7 3" xfId="47879"/>
    <cellStyle name="Note 2 5 3 7 4" xfId="47880"/>
    <cellStyle name="Note 2 5 3 8" xfId="47881"/>
    <cellStyle name="Note 2 5 3 8 2" xfId="47882"/>
    <cellStyle name="Note 2 5 3 8 3" xfId="47883"/>
    <cellStyle name="Note 2 5 3 9" xfId="47884"/>
    <cellStyle name="Note 2 5 4" xfId="47885"/>
    <cellStyle name="Note 2 5 4 2" xfId="47886"/>
    <cellStyle name="Note 2 5 4 3" xfId="47887"/>
    <cellStyle name="Note 2 5 4 4" xfId="47888"/>
    <cellStyle name="Note 2 5 5" xfId="47889"/>
    <cellStyle name="Note 2 5 5 2" xfId="47890"/>
    <cellStyle name="Note 2 5 5 3" xfId="47891"/>
    <cellStyle name="Note 2 5 5 4" xfId="47892"/>
    <cellStyle name="Note 2 5 6" xfId="47893"/>
    <cellStyle name="Note 2 5 7" xfId="47894"/>
    <cellStyle name="Note 2 6" xfId="47895"/>
    <cellStyle name="Note 2 6 2" xfId="47896"/>
    <cellStyle name="Note 2 6 2 10" xfId="47897"/>
    <cellStyle name="Note 2 6 2 11" xfId="47898"/>
    <cellStyle name="Note 2 6 2 2" xfId="47899"/>
    <cellStyle name="Note 2 6 2 2 2" xfId="47900"/>
    <cellStyle name="Note 2 6 2 2 2 2" xfId="47901"/>
    <cellStyle name="Note 2 6 2 2 2 3" xfId="47902"/>
    <cellStyle name="Note 2 6 2 2 2 4" xfId="47903"/>
    <cellStyle name="Note 2 6 2 2 3" xfId="47904"/>
    <cellStyle name="Note 2 6 2 2 3 2" xfId="47905"/>
    <cellStyle name="Note 2 6 2 2 3 3" xfId="47906"/>
    <cellStyle name="Note 2 6 2 2 3 4" xfId="47907"/>
    <cellStyle name="Note 2 6 2 2 4" xfId="47908"/>
    <cellStyle name="Note 2 6 2 2 4 2" xfId="47909"/>
    <cellStyle name="Note 2 6 2 2 4 3" xfId="47910"/>
    <cellStyle name="Note 2 6 2 2 4 4" xfId="47911"/>
    <cellStyle name="Note 2 6 2 2 5" xfId="47912"/>
    <cellStyle name="Note 2 6 2 2 5 2" xfId="47913"/>
    <cellStyle name="Note 2 6 2 2 5 3" xfId="47914"/>
    <cellStyle name="Note 2 6 2 2 5 4" xfId="47915"/>
    <cellStyle name="Note 2 6 2 2 6" xfId="47916"/>
    <cellStyle name="Note 2 6 2 2 6 2" xfId="47917"/>
    <cellStyle name="Note 2 6 2 2 6 3" xfId="47918"/>
    <cellStyle name="Note 2 6 2 2 7" xfId="47919"/>
    <cellStyle name="Note 2 6 2 2 8" xfId="47920"/>
    <cellStyle name="Note 2 6 2 3" xfId="47921"/>
    <cellStyle name="Note 2 6 2 3 2" xfId="47922"/>
    <cellStyle name="Note 2 6 2 3 2 2" xfId="47923"/>
    <cellStyle name="Note 2 6 2 3 2 3" xfId="47924"/>
    <cellStyle name="Note 2 6 2 3 2 4" xfId="47925"/>
    <cellStyle name="Note 2 6 2 3 3" xfId="47926"/>
    <cellStyle name="Note 2 6 2 3 3 2" xfId="47927"/>
    <cellStyle name="Note 2 6 2 3 3 3" xfId="47928"/>
    <cellStyle name="Note 2 6 2 3 3 4" xfId="47929"/>
    <cellStyle name="Note 2 6 2 3 4" xfId="47930"/>
    <cellStyle name="Note 2 6 2 3 4 2" xfId="47931"/>
    <cellStyle name="Note 2 6 2 3 4 3" xfId="47932"/>
    <cellStyle name="Note 2 6 2 3 4 4" xfId="47933"/>
    <cellStyle name="Note 2 6 2 3 5" xfId="47934"/>
    <cellStyle name="Note 2 6 2 3 5 2" xfId="47935"/>
    <cellStyle name="Note 2 6 2 3 5 3" xfId="47936"/>
    <cellStyle name="Note 2 6 2 3 5 4" xfId="47937"/>
    <cellStyle name="Note 2 6 2 3 6" xfId="47938"/>
    <cellStyle name="Note 2 6 2 3 6 2" xfId="47939"/>
    <cellStyle name="Note 2 6 2 3 6 3" xfId="47940"/>
    <cellStyle name="Note 2 6 2 3 7" xfId="47941"/>
    <cellStyle name="Note 2 6 2 3 8" xfId="47942"/>
    <cellStyle name="Note 2 6 2 4" xfId="47943"/>
    <cellStyle name="Note 2 6 2 4 2" xfId="47944"/>
    <cellStyle name="Note 2 6 2 4 3" xfId="47945"/>
    <cellStyle name="Note 2 6 2 4 4" xfId="47946"/>
    <cellStyle name="Note 2 6 2 5" xfId="47947"/>
    <cellStyle name="Note 2 6 2 5 2" xfId="47948"/>
    <cellStyle name="Note 2 6 2 5 3" xfId="47949"/>
    <cellStyle name="Note 2 6 2 5 4" xfId="47950"/>
    <cellStyle name="Note 2 6 2 6" xfId="47951"/>
    <cellStyle name="Note 2 6 2 6 2" xfId="47952"/>
    <cellStyle name="Note 2 6 2 6 3" xfId="47953"/>
    <cellStyle name="Note 2 6 2 6 4" xfId="47954"/>
    <cellStyle name="Note 2 6 2 7" xfId="47955"/>
    <cellStyle name="Note 2 6 2 7 2" xfId="47956"/>
    <cellStyle name="Note 2 6 2 7 3" xfId="47957"/>
    <cellStyle name="Note 2 6 2 7 4" xfId="47958"/>
    <cellStyle name="Note 2 6 2 8" xfId="47959"/>
    <cellStyle name="Note 2 6 2 8 2" xfId="47960"/>
    <cellStyle name="Note 2 6 2 8 3" xfId="47961"/>
    <cellStyle name="Note 2 6 2 9" xfId="47962"/>
    <cellStyle name="Note 2 6 3" xfId="47963"/>
    <cellStyle name="Note 2 6 3 2" xfId="47964"/>
    <cellStyle name="Note 2 6 3 3" xfId="47965"/>
    <cellStyle name="Note 2 6 3 4" xfId="47966"/>
    <cellStyle name="Note 2 6 4" xfId="47967"/>
    <cellStyle name="Note 2 6 4 2" xfId="47968"/>
    <cellStyle name="Note 2 6 4 3" xfId="47969"/>
    <cellStyle name="Note 2 6 4 4" xfId="47970"/>
    <cellStyle name="Note 2 6 5" xfId="47971"/>
    <cellStyle name="Note 2 7" xfId="47972"/>
    <cellStyle name="Note 2 7 2" xfId="47973"/>
    <cellStyle name="Note 2 7 2 2" xfId="47974"/>
    <cellStyle name="Note 2 7 2 2 2" xfId="47975"/>
    <cellStyle name="Note 2 7 2 2 3" xfId="47976"/>
    <cellStyle name="Note 2 7 2 2 4" xfId="47977"/>
    <cellStyle name="Note 2 7 2 3" xfId="47978"/>
    <cellStyle name="Note 2 7 2 3 2" xfId="47979"/>
    <cellStyle name="Note 2 7 2 3 3" xfId="47980"/>
    <cellStyle name="Note 2 7 2 3 4" xfId="47981"/>
    <cellStyle name="Note 2 7 2 4" xfId="47982"/>
    <cellStyle name="Note 2 7 2 4 2" xfId="47983"/>
    <cellStyle name="Note 2 7 2 4 3" xfId="47984"/>
    <cellStyle name="Note 2 7 2 4 4" xfId="47985"/>
    <cellStyle name="Note 2 7 2 5" xfId="47986"/>
    <cellStyle name="Note 2 7 2 5 2" xfId="47987"/>
    <cellStyle name="Note 2 7 2 5 3" xfId="47988"/>
    <cellStyle name="Note 2 7 2 5 4" xfId="47989"/>
    <cellStyle name="Note 2 7 2 6" xfId="47990"/>
    <cellStyle name="Note 2 7 2 6 2" xfId="47991"/>
    <cellStyle name="Note 2 7 2 6 3" xfId="47992"/>
    <cellStyle name="Note 2 7 2 7" xfId="47993"/>
    <cellStyle name="Note 2 7 2 8" xfId="47994"/>
    <cellStyle name="Note 2 7 3" xfId="47995"/>
    <cellStyle name="Note 2 7 3 2" xfId="47996"/>
    <cellStyle name="Note 2 7 3 2 2" xfId="47997"/>
    <cellStyle name="Note 2 7 3 2 3" xfId="47998"/>
    <cellStyle name="Note 2 7 3 2 4" xfId="47999"/>
    <cellStyle name="Note 2 7 3 3" xfId="48000"/>
    <cellStyle name="Note 2 7 3 3 2" xfId="48001"/>
    <cellStyle name="Note 2 7 3 3 3" xfId="48002"/>
    <cellStyle name="Note 2 7 3 3 4" xfId="48003"/>
    <cellStyle name="Note 2 7 3 4" xfId="48004"/>
    <cellStyle name="Note 2 7 3 4 2" xfId="48005"/>
    <cellStyle name="Note 2 7 3 4 3" xfId="48006"/>
    <cellStyle name="Note 2 7 3 4 4" xfId="48007"/>
    <cellStyle name="Note 2 7 3 5" xfId="48008"/>
    <cellStyle name="Note 2 7 3 5 2" xfId="48009"/>
    <cellStyle name="Note 2 7 3 5 3" xfId="48010"/>
    <cellStyle name="Note 2 7 3 5 4" xfId="48011"/>
    <cellStyle name="Note 2 7 3 6" xfId="48012"/>
    <cellStyle name="Note 2 7 3 6 2" xfId="48013"/>
    <cellStyle name="Note 2 7 3 6 3" xfId="48014"/>
    <cellStyle name="Note 2 7 3 7" xfId="48015"/>
    <cellStyle name="Note 2 7 3 8" xfId="48016"/>
    <cellStyle name="Note 2 7 4" xfId="48017"/>
    <cellStyle name="Note 2 7 4 2" xfId="48018"/>
    <cellStyle name="Note 2 7 4 3" xfId="48019"/>
    <cellStyle name="Note 2 7 4 4" xfId="48020"/>
    <cellStyle name="Note 2 7 5" xfId="48021"/>
    <cellStyle name="Note 2 7 5 2" xfId="48022"/>
    <cellStyle name="Note 2 7 5 3" xfId="48023"/>
    <cellStyle name="Note 2 7 5 4" xfId="48024"/>
    <cellStyle name="Note 2 7 6" xfId="48025"/>
    <cellStyle name="Note 2 8" xfId="48026"/>
    <cellStyle name="Note 2 8 2" xfId="48027"/>
    <cellStyle name="Note 2 8 2 2" xfId="48028"/>
    <cellStyle name="Note 2 8 2 2 2" xfId="48029"/>
    <cellStyle name="Note 2 8 2 2 3" xfId="48030"/>
    <cellStyle name="Note 2 8 2 2 4" xfId="48031"/>
    <cellStyle name="Note 2 8 2 3" xfId="48032"/>
    <cellStyle name="Note 2 8 2 3 2" xfId="48033"/>
    <cellStyle name="Note 2 8 2 3 3" xfId="48034"/>
    <cellStyle name="Note 2 8 2 3 4" xfId="48035"/>
    <cellStyle name="Note 2 8 2 4" xfId="48036"/>
    <cellStyle name="Note 2 8 2 4 2" xfId="48037"/>
    <cellStyle name="Note 2 8 2 4 3" xfId="48038"/>
    <cellStyle name="Note 2 8 2 4 4" xfId="48039"/>
    <cellStyle name="Note 2 8 2 5" xfId="48040"/>
    <cellStyle name="Note 2 8 2 5 2" xfId="48041"/>
    <cellStyle name="Note 2 8 2 5 3" xfId="48042"/>
    <cellStyle name="Note 2 8 2 5 4" xfId="48043"/>
    <cellStyle name="Note 2 8 2 6" xfId="48044"/>
    <cellStyle name="Note 2 8 2 6 2" xfId="48045"/>
    <cellStyle name="Note 2 8 2 6 3" xfId="48046"/>
    <cellStyle name="Note 2 8 2 7" xfId="48047"/>
    <cellStyle name="Note 2 8 2 8" xfId="48048"/>
    <cellStyle name="Note 2 8 3" xfId="48049"/>
    <cellStyle name="Note 2 8 3 2" xfId="48050"/>
    <cellStyle name="Note 2 8 3 2 2" xfId="48051"/>
    <cellStyle name="Note 2 8 3 2 3" xfId="48052"/>
    <cellStyle name="Note 2 8 3 2 4" xfId="48053"/>
    <cellStyle name="Note 2 8 3 3" xfId="48054"/>
    <cellStyle name="Note 2 8 3 3 2" xfId="48055"/>
    <cellStyle name="Note 2 8 3 3 3" xfId="48056"/>
    <cellStyle name="Note 2 8 3 3 4" xfId="48057"/>
    <cellStyle name="Note 2 8 3 4" xfId="48058"/>
    <cellStyle name="Note 2 8 3 4 2" xfId="48059"/>
    <cellStyle name="Note 2 8 3 4 3" xfId="48060"/>
    <cellStyle name="Note 2 8 3 4 4" xfId="48061"/>
    <cellStyle name="Note 2 8 3 5" xfId="48062"/>
    <cellStyle name="Note 2 8 3 5 2" xfId="48063"/>
    <cellStyle name="Note 2 8 3 5 3" xfId="48064"/>
    <cellStyle name="Note 2 8 3 5 4" xfId="48065"/>
    <cellStyle name="Note 2 8 3 6" xfId="48066"/>
    <cellStyle name="Note 2 8 3 6 2" xfId="48067"/>
    <cellStyle name="Note 2 8 3 6 3" xfId="48068"/>
    <cellStyle name="Note 2 8 3 7" xfId="48069"/>
    <cellStyle name="Note 2 8 3 8" xfId="48070"/>
    <cellStyle name="Note 2 8 4" xfId="48071"/>
    <cellStyle name="Note 2 8 4 2" xfId="48072"/>
    <cellStyle name="Note 2 8 4 3" xfId="48073"/>
    <cellStyle name="Note 2 8 4 4" xfId="48074"/>
    <cellStyle name="Note 2 8 5" xfId="48075"/>
    <cellStyle name="Note 2 8 5 2" xfId="48076"/>
    <cellStyle name="Note 2 8 5 3" xfId="48077"/>
    <cellStyle name="Note 2 8 5 4" xfId="48078"/>
    <cellStyle name="Note 2 9" xfId="48079"/>
    <cellStyle name="Note 2 9 10" xfId="48080"/>
    <cellStyle name="Note 2 9 2" xfId="48081"/>
    <cellStyle name="Note 2 9 2 2" xfId="48082"/>
    <cellStyle name="Note 2 9 2 2 2" xfId="48083"/>
    <cellStyle name="Note 2 9 2 2 3" xfId="48084"/>
    <cellStyle name="Note 2 9 2 2 4" xfId="48085"/>
    <cellStyle name="Note 2 9 2 3" xfId="48086"/>
    <cellStyle name="Note 2 9 2 3 2" xfId="48087"/>
    <cellStyle name="Note 2 9 2 3 3" xfId="48088"/>
    <cellStyle name="Note 2 9 2 3 4" xfId="48089"/>
    <cellStyle name="Note 2 9 2 4" xfId="48090"/>
    <cellStyle name="Note 2 9 2 4 2" xfId="48091"/>
    <cellStyle name="Note 2 9 2 4 3" xfId="48092"/>
    <cellStyle name="Note 2 9 2 4 4" xfId="48093"/>
    <cellStyle name="Note 2 9 2 5" xfId="48094"/>
    <cellStyle name="Note 2 9 2 5 2" xfId="48095"/>
    <cellStyle name="Note 2 9 2 5 3" xfId="48096"/>
    <cellStyle name="Note 2 9 2 5 4" xfId="48097"/>
    <cellStyle name="Note 2 9 2 6" xfId="48098"/>
    <cellStyle name="Note 2 9 2 6 2" xfId="48099"/>
    <cellStyle name="Note 2 9 2 6 3" xfId="48100"/>
    <cellStyle name="Note 2 9 2 7" xfId="48101"/>
    <cellStyle name="Note 2 9 2 8" xfId="48102"/>
    <cellStyle name="Note 2 9 3" xfId="48103"/>
    <cellStyle name="Note 2 9 3 2" xfId="48104"/>
    <cellStyle name="Note 2 9 3 2 2" xfId="48105"/>
    <cellStyle name="Note 2 9 3 2 3" xfId="48106"/>
    <cellStyle name="Note 2 9 3 2 4" xfId="48107"/>
    <cellStyle name="Note 2 9 3 3" xfId="48108"/>
    <cellStyle name="Note 2 9 3 3 2" xfId="48109"/>
    <cellStyle name="Note 2 9 3 3 3" xfId="48110"/>
    <cellStyle name="Note 2 9 3 3 4" xfId="48111"/>
    <cellStyle name="Note 2 9 3 4" xfId="48112"/>
    <cellStyle name="Note 2 9 3 4 2" xfId="48113"/>
    <cellStyle name="Note 2 9 3 4 3" xfId="48114"/>
    <cellStyle name="Note 2 9 3 4 4" xfId="48115"/>
    <cellStyle name="Note 2 9 3 5" xfId="48116"/>
    <cellStyle name="Note 2 9 3 5 2" xfId="48117"/>
    <cellStyle name="Note 2 9 3 5 3" xfId="48118"/>
    <cellStyle name="Note 2 9 3 5 4" xfId="48119"/>
    <cellStyle name="Note 2 9 3 6" xfId="48120"/>
    <cellStyle name="Note 2 9 3 6 2" xfId="48121"/>
    <cellStyle name="Note 2 9 3 6 3" xfId="48122"/>
    <cellStyle name="Note 2 9 3 7" xfId="48123"/>
    <cellStyle name="Note 2 9 3 8" xfId="48124"/>
    <cellStyle name="Note 2 9 4" xfId="48125"/>
    <cellStyle name="Note 2 9 4 2" xfId="48126"/>
    <cellStyle name="Note 2 9 4 3" xfId="48127"/>
    <cellStyle name="Note 2 9 4 4" xfId="48128"/>
    <cellStyle name="Note 2 9 5" xfId="48129"/>
    <cellStyle name="Note 2 9 5 2" xfId="48130"/>
    <cellStyle name="Note 2 9 5 3" xfId="48131"/>
    <cellStyle name="Note 2 9 5 4" xfId="48132"/>
    <cellStyle name="Note 2 9 6" xfId="48133"/>
    <cellStyle name="Note 2 9 6 2" xfId="48134"/>
    <cellStyle name="Note 2 9 6 3" xfId="48135"/>
    <cellStyle name="Note 2 9 6 4" xfId="48136"/>
    <cellStyle name="Note 2 9 7" xfId="48137"/>
    <cellStyle name="Note 2 9 7 2" xfId="48138"/>
    <cellStyle name="Note 2 9 7 3" xfId="48139"/>
    <cellStyle name="Note 2 9 7 4" xfId="48140"/>
    <cellStyle name="Note 2 9 8" xfId="48141"/>
    <cellStyle name="Note 2 9 8 2" xfId="48142"/>
    <cellStyle name="Note 2 9 8 3" xfId="48143"/>
    <cellStyle name="Note 2 9 9" xfId="48144"/>
    <cellStyle name="Note 2_BallGrid" xfId="48145"/>
    <cellStyle name="Note 20" xfId="48146"/>
    <cellStyle name="Note 21" xfId="48147"/>
    <cellStyle name="Note 3" xfId="48148"/>
    <cellStyle name="Note 3 2" xfId="48149"/>
    <cellStyle name="Note 3 2 2" xfId="48150"/>
    <cellStyle name="Note 3 2 2 2" xfId="48151"/>
    <cellStyle name="Note 3 2 2 2 2" xfId="48152"/>
    <cellStyle name="Note 3 2 2 2 3" xfId="48153"/>
    <cellStyle name="Note 3 2 2 2 4" xfId="48154"/>
    <cellStyle name="Note 3 2 2 3" xfId="48155"/>
    <cellStyle name="Note 3 2 2 3 2" xfId="48156"/>
    <cellStyle name="Note 3 2 2 3 3" xfId="48157"/>
    <cellStyle name="Note 3 2 2 3 4" xfId="48158"/>
    <cellStyle name="Note 3 2 2 4" xfId="48159"/>
    <cellStyle name="Note 3 2 2 4 2" xfId="48160"/>
    <cellStyle name="Note 3 2 2 4 3" xfId="48161"/>
    <cellStyle name="Note 3 2 2 4 4" xfId="48162"/>
    <cellStyle name="Note 3 2 2 5" xfId="48163"/>
    <cellStyle name="Note 3 2 2 5 2" xfId="48164"/>
    <cellStyle name="Note 3 2 2 5 3" xfId="48165"/>
    <cellStyle name="Note 3 2 2 5 4" xfId="48166"/>
    <cellStyle name="Note 3 2 2 6" xfId="48167"/>
    <cellStyle name="Note 3 2 2 6 2" xfId="48168"/>
    <cellStyle name="Note 3 2 2 6 3" xfId="48169"/>
    <cellStyle name="Note 3 2 2 7" xfId="48170"/>
    <cellStyle name="Note 3 2 2 8" xfId="48171"/>
    <cellStyle name="Note 3 2 3" xfId="48172"/>
    <cellStyle name="Note 3 2 3 2" xfId="48173"/>
    <cellStyle name="Note 3 2 3 2 2" xfId="48174"/>
    <cellStyle name="Note 3 2 3 2 3" xfId="48175"/>
    <cellStyle name="Note 3 2 3 2 4" xfId="48176"/>
    <cellStyle name="Note 3 2 3 3" xfId="48177"/>
    <cellStyle name="Note 3 2 3 3 2" xfId="48178"/>
    <cellStyle name="Note 3 2 3 3 3" xfId="48179"/>
    <cellStyle name="Note 3 2 3 3 4" xfId="48180"/>
    <cellStyle name="Note 3 2 3 4" xfId="48181"/>
    <cellStyle name="Note 3 2 3 4 2" xfId="48182"/>
    <cellStyle name="Note 3 2 3 4 3" xfId="48183"/>
    <cellStyle name="Note 3 2 3 4 4" xfId="48184"/>
    <cellStyle name="Note 3 2 3 5" xfId="48185"/>
    <cellStyle name="Note 3 2 3 5 2" xfId="48186"/>
    <cellStyle name="Note 3 2 3 5 3" xfId="48187"/>
    <cellStyle name="Note 3 2 3 5 4" xfId="48188"/>
    <cellStyle name="Note 3 2 3 6" xfId="48189"/>
    <cellStyle name="Note 3 2 3 6 2" xfId="48190"/>
    <cellStyle name="Note 3 2 3 6 3" xfId="48191"/>
    <cellStyle name="Note 3 2 3 7" xfId="48192"/>
    <cellStyle name="Note 3 2 3 8" xfId="48193"/>
    <cellStyle name="Note 3 2 4" xfId="48194"/>
    <cellStyle name="Note 3 2 4 2" xfId="48195"/>
    <cellStyle name="Note 3 2 4 3" xfId="48196"/>
    <cellStyle name="Note 3 2 4 4" xfId="48197"/>
    <cellStyle name="Note 3 2 5" xfId="48198"/>
    <cellStyle name="Note 3 2 5 2" xfId="48199"/>
    <cellStyle name="Note 3 2 5 3" xfId="48200"/>
    <cellStyle name="Note 3 2 5 4" xfId="48201"/>
    <cellStyle name="Note 3 2 6" xfId="48202"/>
    <cellStyle name="Note 3 3" xfId="48203"/>
    <cellStyle name="Note 3 3 10" xfId="48204"/>
    <cellStyle name="Note 3 3 11" xfId="48205"/>
    <cellStyle name="Note 3 3 2" xfId="48206"/>
    <cellStyle name="Note 3 3 2 2" xfId="48207"/>
    <cellStyle name="Note 3 3 2 2 2" xfId="48208"/>
    <cellStyle name="Note 3 3 2 2 3" xfId="48209"/>
    <cellStyle name="Note 3 3 2 2 4" xfId="48210"/>
    <cellStyle name="Note 3 3 2 3" xfId="48211"/>
    <cellStyle name="Note 3 3 2 3 2" xfId="48212"/>
    <cellStyle name="Note 3 3 2 3 3" xfId="48213"/>
    <cellStyle name="Note 3 3 2 3 4" xfId="48214"/>
    <cellStyle name="Note 3 3 2 4" xfId="48215"/>
    <cellStyle name="Note 3 3 2 4 2" xfId="48216"/>
    <cellStyle name="Note 3 3 2 4 3" xfId="48217"/>
    <cellStyle name="Note 3 3 2 4 4" xfId="48218"/>
    <cellStyle name="Note 3 3 2 5" xfId="48219"/>
    <cellStyle name="Note 3 3 2 5 2" xfId="48220"/>
    <cellStyle name="Note 3 3 2 5 3" xfId="48221"/>
    <cellStyle name="Note 3 3 2 5 4" xfId="48222"/>
    <cellStyle name="Note 3 3 2 6" xfId="48223"/>
    <cellStyle name="Note 3 3 2 6 2" xfId="48224"/>
    <cellStyle name="Note 3 3 2 6 3" xfId="48225"/>
    <cellStyle name="Note 3 3 2 7" xfId="48226"/>
    <cellStyle name="Note 3 3 2 8" xfId="48227"/>
    <cellStyle name="Note 3 3 2 9" xfId="48228"/>
    <cellStyle name="Note 3 3 3" xfId="48229"/>
    <cellStyle name="Note 3 3 3 2" xfId="48230"/>
    <cellStyle name="Note 3 3 3 2 2" xfId="48231"/>
    <cellStyle name="Note 3 3 3 2 3" xfId="48232"/>
    <cellStyle name="Note 3 3 3 2 4" xfId="48233"/>
    <cellStyle name="Note 3 3 3 3" xfId="48234"/>
    <cellStyle name="Note 3 3 3 3 2" xfId="48235"/>
    <cellStyle name="Note 3 3 3 3 3" xfId="48236"/>
    <cellStyle name="Note 3 3 3 3 4" xfId="48237"/>
    <cellStyle name="Note 3 3 3 4" xfId="48238"/>
    <cellStyle name="Note 3 3 3 4 2" xfId="48239"/>
    <cellStyle name="Note 3 3 3 4 3" xfId="48240"/>
    <cellStyle name="Note 3 3 3 4 4" xfId="48241"/>
    <cellStyle name="Note 3 3 3 5" xfId="48242"/>
    <cellStyle name="Note 3 3 3 5 2" xfId="48243"/>
    <cellStyle name="Note 3 3 3 5 3" xfId="48244"/>
    <cellStyle name="Note 3 3 3 5 4" xfId="48245"/>
    <cellStyle name="Note 3 3 3 6" xfId="48246"/>
    <cellStyle name="Note 3 3 3 6 2" xfId="48247"/>
    <cellStyle name="Note 3 3 3 6 3" xfId="48248"/>
    <cellStyle name="Note 3 3 3 7" xfId="48249"/>
    <cellStyle name="Note 3 3 3 8" xfId="48250"/>
    <cellStyle name="Note 3 3 4" xfId="48251"/>
    <cellStyle name="Note 3 3 4 2" xfId="48252"/>
    <cellStyle name="Note 3 3 4 3" xfId="48253"/>
    <cellStyle name="Note 3 3 4 4" xfId="48254"/>
    <cellStyle name="Note 3 3 5" xfId="48255"/>
    <cellStyle name="Note 3 3 5 2" xfId="48256"/>
    <cellStyle name="Note 3 3 5 3" xfId="48257"/>
    <cellStyle name="Note 3 3 5 4" xfId="48258"/>
    <cellStyle name="Note 3 3 6" xfId="48259"/>
    <cellStyle name="Note 3 3 6 2" xfId="48260"/>
    <cellStyle name="Note 3 3 6 3" xfId="48261"/>
    <cellStyle name="Note 3 3 6 4" xfId="48262"/>
    <cellStyle name="Note 3 3 7" xfId="48263"/>
    <cellStyle name="Note 3 3 7 2" xfId="48264"/>
    <cellStyle name="Note 3 3 7 3" xfId="48265"/>
    <cellStyle name="Note 3 3 7 4" xfId="48266"/>
    <cellStyle name="Note 3 3 8" xfId="48267"/>
    <cellStyle name="Note 3 3 8 2" xfId="48268"/>
    <cellStyle name="Note 3 3 8 3" xfId="48269"/>
    <cellStyle name="Note 3 3 9" xfId="48270"/>
    <cellStyle name="Note 3 4" xfId="48271"/>
    <cellStyle name="Note 3 4 2" xfId="48272"/>
    <cellStyle name="Note 3 4 3" xfId="48273"/>
    <cellStyle name="Note 3 4 4" xfId="48274"/>
    <cellStyle name="Note 3 4 5" xfId="48275"/>
    <cellStyle name="Note 3 4 6" xfId="48276"/>
    <cellStyle name="Note 3 5" xfId="48277"/>
    <cellStyle name="Note 3 5 2" xfId="48278"/>
    <cellStyle name="Note 3 5 3" xfId="48279"/>
    <cellStyle name="Note 3 5 4" xfId="48280"/>
    <cellStyle name="Note 3 5 5" xfId="48281"/>
    <cellStyle name="Note 3 5 6" xfId="48282"/>
    <cellStyle name="Note 3 6" xfId="48283"/>
    <cellStyle name="Note 3 6 2" xfId="48284"/>
    <cellStyle name="Note 3 6 2 2" xfId="48285"/>
    <cellStyle name="Note 3 6 3" xfId="48286"/>
    <cellStyle name="Note 3 6 3 2" xfId="48287"/>
    <cellStyle name="Note 3 6 4" xfId="48288"/>
    <cellStyle name="Note 3 6 5" xfId="48289"/>
    <cellStyle name="Note 3 7" xfId="48290"/>
    <cellStyle name="Note 3 7 2" xfId="48291"/>
    <cellStyle name="Note 3 7 3" xfId="48292"/>
    <cellStyle name="Note 3 7 3 2" xfId="48293"/>
    <cellStyle name="Note 3 8" xfId="48294"/>
    <cellStyle name="Note 3 8 2" xfId="48295"/>
    <cellStyle name="Note 3 9" xfId="48296"/>
    <cellStyle name="Note 4" xfId="48297"/>
    <cellStyle name="Note 4 2" xfId="48298"/>
    <cellStyle name="Note 4 3" xfId="48299"/>
    <cellStyle name="Note 4 3 2" xfId="48300"/>
    <cellStyle name="Note 4 3 2 2" xfId="48301"/>
    <cellStyle name="Note 4 3 2 2 2" xfId="48302"/>
    <cellStyle name="Note 4 3 2 2 2 2" xfId="48303"/>
    <cellStyle name="Note 4 3 2 2 2 3" xfId="48304"/>
    <cellStyle name="Note 4 3 2 2 2 4" xfId="48305"/>
    <cellStyle name="Note 4 3 2 2 3" xfId="48306"/>
    <cellStyle name="Note 4 3 2 2 3 2" xfId="48307"/>
    <cellStyle name="Note 4 3 2 2 3 3" xfId="48308"/>
    <cellStyle name="Note 4 3 2 2 3 4" xfId="48309"/>
    <cellStyle name="Note 4 3 2 2 4" xfId="48310"/>
    <cellStyle name="Note 4 3 2 2 4 2" xfId="48311"/>
    <cellStyle name="Note 4 3 2 2 4 3" xfId="48312"/>
    <cellStyle name="Note 4 3 2 2 4 4" xfId="48313"/>
    <cellStyle name="Note 4 3 2 2 5" xfId="48314"/>
    <cellStyle name="Note 4 3 2 2 5 2" xfId="48315"/>
    <cellStyle name="Note 4 3 2 2 5 3" xfId="48316"/>
    <cellStyle name="Note 4 3 2 2 5 4" xfId="48317"/>
    <cellStyle name="Note 4 3 2 2 6" xfId="48318"/>
    <cellStyle name="Note 4 3 2 2 6 2" xfId="48319"/>
    <cellStyle name="Note 4 3 2 2 6 3" xfId="48320"/>
    <cellStyle name="Note 4 3 2 2 7" xfId="48321"/>
    <cellStyle name="Note 4 3 2 2 8" xfId="48322"/>
    <cellStyle name="Note 4 3 2 2 9" xfId="48323"/>
    <cellStyle name="Note 4 3 2 3" xfId="48324"/>
    <cellStyle name="Note 4 3 2 3 2" xfId="48325"/>
    <cellStyle name="Note 4 3 2 3 2 2" xfId="48326"/>
    <cellStyle name="Note 4 3 2 3 2 3" xfId="48327"/>
    <cellStyle name="Note 4 3 2 3 2 4" xfId="48328"/>
    <cellStyle name="Note 4 3 2 3 3" xfId="48329"/>
    <cellStyle name="Note 4 3 2 3 3 2" xfId="48330"/>
    <cellStyle name="Note 4 3 2 3 3 3" xfId="48331"/>
    <cellStyle name="Note 4 3 2 3 3 4" xfId="48332"/>
    <cellStyle name="Note 4 3 2 3 4" xfId="48333"/>
    <cellStyle name="Note 4 3 2 3 4 2" xfId="48334"/>
    <cellStyle name="Note 4 3 2 3 4 3" xfId="48335"/>
    <cellStyle name="Note 4 3 2 3 4 4" xfId="48336"/>
    <cellStyle name="Note 4 3 2 3 5" xfId="48337"/>
    <cellStyle name="Note 4 3 2 3 5 2" xfId="48338"/>
    <cellStyle name="Note 4 3 2 3 5 3" xfId="48339"/>
    <cellStyle name="Note 4 3 2 3 5 4" xfId="48340"/>
    <cellStyle name="Note 4 3 2 3 6" xfId="48341"/>
    <cellStyle name="Note 4 3 2 3 6 2" xfId="48342"/>
    <cellStyle name="Note 4 3 2 3 6 3" xfId="48343"/>
    <cellStyle name="Note 4 3 2 3 7" xfId="48344"/>
    <cellStyle name="Note 4 3 2 3 8" xfId="48345"/>
    <cellStyle name="Note 4 3 2 4" xfId="48346"/>
    <cellStyle name="Note 4 3 2 4 2" xfId="48347"/>
    <cellStyle name="Note 4 3 2 4 3" xfId="48348"/>
    <cellStyle name="Note 4 3 2 4 4" xfId="48349"/>
    <cellStyle name="Note 4 3 2 5" xfId="48350"/>
    <cellStyle name="Note 4 3 2 5 2" xfId="48351"/>
    <cellStyle name="Note 4 3 2 5 3" xfId="48352"/>
    <cellStyle name="Note 4 3 2 5 4" xfId="48353"/>
    <cellStyle name="Note 4 3 2 6" xfId="48354"/>
    <cellStyle name="Note 4 3 3" xfId="48355"/>
    <cellStyle name="Note 4 3 3 10" xfId="48356"/>
    <cellStyle name="Note 4 3 3 11" xfId="48357"/>
    <cellStyle name="Note 4 3 3 2" xfId="48358"/>
    <cellStyle name="Note 4 3 3 2 2" xfId="48359"/>
    <cellStyle name="Note 4 3 3 2 2 2" xfId="48360"/>
    <cellStyle name="Note 4 3 3 2 2 3" xfId="48361"/>
    <cellStyle name="Note 4 3 3 2 2 4" xfId="48362"/>
    <cellStyle name="Note 4 3 3 2 3" xfId="48363"/>
    <cellStyle name="Note 4 3 3 2 3 2" xfId="48364"/>
    <cellStyle name="Note 4 3 3 2 3 3" xfId="48365"/>
    <cellStyle name="Note 4 3 3 2 3 4" xfId="48366"/>
    <cellStyle name="Note 4 3 3 2 4" xfId="48367"/>
    <cellStyle name="Note 4 3 3 2 4 2" xfId="48368"/>
    <cellStyle name="Note 4 3 3 2 4 3" xfId="48369"/>
    <cellStyle name="Note 4 3 3 2 4 4" xfId="48370"/>
    <cellStyle name="Note 4 3 3 2 5" xfId="48371"/>
    <cellStyle name="Note 4 3 3 2 5 2" xfId="48372"/>
    <cellStyle name="Note 4 3 3 2 5 3" xfId="48373"/>
    <cellStyle name="Note 4 3 3 2 5 4" xfId="48374"/>
    <cellStyle name="Note 4 3 3 2 6" xfId="48375"/>
    <cellStyle name="Note 4 3 3 2 6 2" xfId="48376"/>
    <cellStyle name="Note 4 3 3 2 6 3" xfId="48377"/>
    <cellStyle name="Note 4 3 3 2 7" xfId="48378"/>
    <cellStyle name="Note 4 3 3 2 8" xfId="48379"/>
    <cellStyle name="Note 4 3 3 3" xfId="48380"/>
    <cellStyle name="Note 4 3 3 3 2" xfId="48381"/>
    <cellStyle name="Note 4 3 3 3 2 2" xfId="48382"/>
    <cellStyle name="Note 4 3 3 3 2 3" xfId="48383"/>
    <cellStyle name="Note 4 3 3 3 2 4" xfId="48384"/>
    <cellStyle name="Note 4 3 3 3 3" xfId="48385"/>
    <cellStyle name="Note 4 3 3 3 3 2" xfId="48386"/>
    <cellStyle name="Note 4 3 3 3 3 3" xfId="48387"/>
    <cellStyle name="Note 4 3 3 3 3 4" xfId="48388"/>
    <cellStyle name="Note 4 3 3 3 4" xfId="48389"/>
    <cellStyle name="Note 4 3 3 3 4 2" xfId="48390"/>
    <cellStyle name="Note 4 3 3 3 4 3" xfId="48391"/>
    <cellStyle name="Note 4 3 3 3 4 4" xfId="48392"/>
    <cellStyle name="Note 4 3 3 3 5" xfId="48393"/>
    <cellStyle name="Note 4 3 3 3 5 2" xfId="48394"/>
    <cellStyle name="Note 4 3 3 3 5 3" xfId="48395"/>
    <cellStyle name="Note 4 3 3 3 5 4" xfId="48396"/>
    <cellStyle name="Note 4 3 3 3 6" xfId="48397"/>
    <cellStyle name="Note 4 3 3 3 6 2" xfId="48398"/>
    <cellStyle name="Note 4 3 3 3 6 3" xfId="48399"/>
    <cellStyle name="Note 4 3 3 3 7" xfId="48400"/>
    <cellStyle name="Note 4 3 3 3 8" xfId="48401"/>
    <cellStyle name="Note 4 3 3 4" xfId="48402"/>
    <cellStyle name="Note 4 3 3 4 2" xfId="48403"/>
    <cellStyle name="Note 4 3 3 4 3" xfId="48404"/>
    <cellStyle name="Note 4 3 3 4 4" xfId="48405"/>
    <cellStyle name="Note 4 3 3 5" xfId="48406"/>
    <cellStyle name="Note 4 3 3 5 2" xfId="48407"/>
    <cellStyle name="Note 4 3 3 5 3" xfId="48408"/>
    <cellStyle name="Note 4 3 3 5 4" xfId="48409"/>
    <cellStyle name="Note 4 3 3 6" xfId="48410"/>
    <cellStyle name="Note 4 3 3 6 2" xfId="48411"/>
    <cellStyle name="Note 4 3 3 6 3" xfId="48412"/>
    <cellStyle name="Note 4 3 3 6 4" xfId="48413"/>
    <cellStyle name="Note 4 3 3 7" xfId="48414"/>
    <cellStyle name="Note 4 3 3 7 2" xfId="48415"/>
    <cellStyle name="Note 4 3 3 7 3" xfId="48416"/>
    <cellStyle name="Note 4 3 3 7 4" xfId="48417"/>
    <cellStyle name="Note 4 3 3 8" xfId="48418"/>
    <cellStyle name="Note 4 3 3 8 2" xfId="48419"/>
    <cellStyle name="Note 4 3 3 8 3" xfId="48420"/>
    <cellStyle name="Note 4 3 3 9" xfId="48421"/>
    <cellStyle name="Note 4 3 4" xfId="48422"/>
    <cellStyle name="Note 4 3 4 2" xfId="48423"/>
    <cellStyle name="Note 4 3 4 3" xfId="48424"/>
    <cellStyle name="Note 4 3 4 4" xfId="48425"/>
    <cellStyle name="Note 4 3 5" xfId="48426"/>
    <cellStyle name="Note 4 3 5 2" xfId="48427"/>
    <cellStyle name="Note 4 3 5 3" xfId="48428"/>
    <cellStyle name="Note 4 3 5 4" xfId="48429"/>
    <cellStyle name="Note 4 3 6" xfId="48430"/>
    <cellStyle name="Note 4 3 7" xfId="48431"/>
    <cellStyle name="Note 4 4" xfId="48432"/>
    <cellStyle name="Note 4 5" xfId="48433"/>
    <cellStyle name="Note 4 5 2" xfId="48434"/>
    <cellStyle name="Note 4 6" xfId="48435"/>
    <cellStyle name="Note 4 6 2" xfId="48436"/>
    <cellStyle name="Note 4 7" xfId="48437"/>
    <cellStyle name="Note 4 8" xfId="48438"/>
    <cellStyle name="Note 4 9" xfId="48439"/>
    <cellStyle name="Note 5" xfId="48440"/>
    <cellStyle name="Note 5 2" xfId="48441"/>
    <cellStyle name="Note 5 2 2" xfId="48442"/>
    <cellStyle name="Note 5 2 2 2" xfId="48443"/>
    <cellStyle name="Note 5 2 3" xfId="48444"/>
    <cellStyle name="Note 5 3" xfId="48445"/>
    <cellStyle name="Note 5 3 2" xfId="48446"/>
    <cellStyle name="Note 5 4" xfId="48447"/>
    <cellStyle name="Note 5 5" xfId="48448"/>
    <cellStyle name="Note 5 5 2" xfId="48449"/>
    <cellStyle name="Note 5 5 3" xfId="48450"/>
    <cellStyle name="Note 5 5 3 2" xfId="48451"/>
    <cellStyle name="Note 5 5 4" xfId="48452"/>
    <cellStyle name="Note 5 5 4 2" xfId="48453"/>
    <cellStyle name="Note 5 5 5" xfId="48454"/>
    <cellStyle name="Note 5 5 5 2" xfId="48455"/>
    <cellStyle name="Note 5 5 6" xfId="48456"/>
    <cellStyle name="Note 5 6" xfId="48457"/>
    <cellStyle name="Note 5 7" xfId="48458"/>
    <cellStyle name="Note 5 8" xfId="48459"/>
    <cellStyle name="Note 5 8 2" xfId="48460"/>
    <cellStyle name="Note 5 8 3" xfId="48461"/>
    <cellStyle name="Note 5 8 4" xfId="48462"/>
    <cellStyle name="Note 5 9" xfId="48463"/>
    <cellStyle name="Note 6" xfId="48464"/>
    <cellStyle name="Note 6 2" xfId="48465"/>
    <cellStyle name="Note 6 2 2" xfId="48466"/>
    <cellStyle name="Note 6 2 2 2" xfId="48467"/>
    <cellStyle name="Note 6 2 3" xfId="48468"/>
    <cellStyle name="Note 6 3" xfId="48469"/>
    <cellStyle name="Note 6 3 2" xfId="48470"/>
    <cellStyle name="Note 6 4" xfId="48471"/>
    <cellStyle name="Note 6 5" xfId="48472"/>
    <cellStyle name="Note 6 5 2" xfId="48473"/>
    <cellStyle name="Note 6 5 3" xfId="48474"/>
    <cellStyle name="Note 6 5 3 2" xfId="48475"/>
    <cellStyle name="Note 6 5 4" xfId="48476"/>
    <cellStyle name="Note 6 5 4 2" xfId="48477"/>
    <cellStyle name="Note 6 5 5" xfId="48478"/>
    <cellStyle name="Note 6 5 5 2" xfId="48479"/>
    <cellStyle name="Note 6 5 6" xfId="48480"/>
    <cellStyle name="Note 6 6" xfId="48481"/>
    <cellStyle name="Note 6 7" xfId="48482"/>
    <cellStyle name="Note 6 8" xfId="48483"/>
    <cellStyle name="Note 6 8 2" xfId="48484"/>
    <cellStyle name="Note 6 8 3" xfId="48485"/>
    <cellStyle name="Note 6 8 4" xfId="48486"/>
    <cellStyle name="Note 6 9" xfId="48487"/>
    <cellStyle name="Note 7" xfId="48488"/>
    <cellStyle name="Note 7 2" xfId="48489"/>
    <cellStyle name="Note 7 2 2" xfId="48490"/>
    <cellStyle name="Note 7 3" xfId="48491"/>
    <cellStyle name="Note 7 4" xfId="48492"/>
    <cellStyle name="Note 7 5" xfId="48493"/>
    <cellStyle name="Note 7 6" xfId="48494"/>
    <cellStyle name="Note 8" xfId="48495"/>
    <cellStyle name="Note 8 10" xfId="48496"/>
    <cellStyle name="Note 8 11" xfId="48497"/>
    <cellStyle name="Note 8 2" xfId="48498"/>
    <cellStyle name="Note 8 2 2" xfId="48499"/>
    <cellStyle name="Note 8 3" xfId="48500"/>
    <cellStyle name="Note 8 3 2" xfId="48501"/>
    <cellStyle name="Note 8 4" xfId="48502"/>
    <cellStyle name="Note 8 5" xfId="48503"/>
    <cellStyle name="Note 8 5 2" xfId="48504"/>
    <cellStyle name="Note 8 6" xfId="48505"/>
    <cellStyle name="Note 8 7" xfId="48506"/>
    <cellStyle name="Note 8 8" xfId="48507"/>
    <cellStyle name="Note 8 9" xfId="48508"/>
    <cellStyle name="Note 9" xfId="48509"/>
    <cellStyle name="Note 9 10" xfId="48510"/>
    <cellStyle name="Note 9 11" xfId="48511"/>
    <cellStyle name="Note 9 2" xfId="48512"/>
    <cellStyle name="Note 9 2 2" xfId="48513"/>
    <cellStyle name="Note 9 3" xfId="48514"/>
    <cellStyle name="Note 9 3 2" xfId="48515"/>
    <cellStyle name="Note 9 4" xfId="48516"/>
    <cellStyle name="Note 9 5" xfId="48517"/>
    <cellStyle name="Note 9 5 2" xfId="48518"/>
    <cellStyle name="Note 9 6" xfId="48519"/>
    <cellStyle name="Note 9 7" xfId="48520"/>
    <cellStyle name="Note 9 8" xfId="48521"/>
    <cellStyle name="Note 9 9" xfId="48522"/>
    <cellStyle name="Output 10" xfId="48523"/>
    <cellStyle name="Output 10 2" xfId="48524"/>
    <cellStyle name="Output 10 2 2" xfId="48525"/>
    <cellStyle name="Output 10 2 2 2" xfId="48526"/>
    <cellStyle name="Output 10 2 2 2 2" xfId="48527"/>
    <cellStyle name="Output 10 2 2 2 3" xfId="48528"/>
    <cellStyle name="Output 10 2 2 2 4" xfId="48529"/>
    <cellStyle name="Output 10 2 2 3" xfId="48530"/>
    <cellStyle name="Output 10 2 2 3 2" xfId="48531"/>
    <cellStyle name="Output 10 2 2 3 3" xfId="48532"/>
    <cellStyle name="Output 10 2 2 3 4" xfId="48533"/>
    <cellStyle name="Output 10 2 2 4" xfId="48534"/>
    <cellStyle name="Output 10 2 2 4 2" xfId="48535"/>
    <cellStyle name="Output 10 2 2 4 3" xfId="48536"/>
    <cellStyle name="Output 10 2 2 4 4" xfId="48537"/>
    <cellStyle name="Output 10 2 2 5" xfId="48538"/>
    <cellStyle name="Output 10 2 2 5 2" xfId="48539"/>
    <cellStyle name="Output 10 2 2 5 3" xfId="48540"/>
    <cellStyle name="Output 10 2 2 5 4" xfId="48541"/>
    <cellStyle name="Output 10 2 2 6" xfId="48542"/>
    <cellStyle name="Output 10 2 2 6 2" xfId="48543"/>
    <cellStyle name="Output 10 2 2 6 3" xfId="48544"/>
    <cellStyle name="Output 10 2 2 7" xfId="48545"/>
    <cellStyle name="Output 10 2 2 8" xfId="48546"/>
    <cellStyle name="Output 10 2 3" xfId="48547"/>
    <cellStyle name="Output 10 2 3 2" xfId="48548"/>
    <cellStyle name="Output 10 2 3 2 2" xfId="48549"/>
    <cellStyle name="Output 10 2 3 2 3" xfId="48550"/>
    <cellStyle name="Output 10 2 3 2 4" xfId="48551"/>
    <cellStyle name="Output 10 2 3 3" xfId="48552"/>
    <cellStyle name="Output 10 2 3 3 2" xfId="48553"/>
    <cellStyle name="Output 10 2 3 3 3" xfId="48554"/>
    <cellStyle name="Output 10 2 3 3 4" xfId="48555"/>
    <cellStyle name="Output 10 2 3 4" xfId="48556"/>
    <cellStyle name="Output 10 2 3 4 2" xfId="48557"/>
    <cellStyle name="Output 10 2 3 4 3" xfId="48558"/>
    <cellStyle name="Output 10 2 3 4 4" xfId="48559"/>
    <cellStyle name="Output 10 2 3 5" xfId="48560"/>
    <cellStyle name="Output 10 2 3 5 2" xfId="48561"/>
    <cellStyle name="Output 10 2 3 5 3" xfId="48562"/>
    <cellStyle name="Output 10 2 3 5 4" xfId="48563"/>
    <cellStyle name="Output 10 2 3 6" xfId="48564"/>
    <cellStyle name="Output 10 2 3 6 2" xfId="48565"/>
    <cellStyle name="Output 10 2 3 6 3" xfId="48566"/>
    <cellStyle name="Output 10 2 3 7" xfId="48567"/>
    <cellStyle name="Output 10 2 3 8" xfId="48568"/>
    <cellStyle name="Output 10 2 4" xfId="48569"/>
    <cellStyle name="Output 10 2 4 2" xfId="48570"/>
    <cellStyle name="Output 10 2 4 3" xfId="48571"/>
    <cellStyle name="Output 10 2 4 4" xfId="48572"/>
    <cellStyle name="Output 10 2 5" xfId="48573"/>
    <cellStyle name="Output 10 2 5 2" xfId="48574"/>
    <cellStyle name="Output 10 2 5 3" xfId="48575"/>
    <cellStyle name="Output 10 2 5 4" xfId="48576"/>
    <cellStyle name="Output 10 3" xfId="48577"/>
    <cellStyle name="Output 10 4" xfId="48578"/>
    <cellStyle name="Output 10 4 10" xfId="48579"/>
    <cellStyle name="Output 10 4 2" xfId="48580"/>
    <cellStyle name="Output 10 4 2 2" xfId="48581"/>
    <cellStyle name="Output 10 4 2 2 2" xfId="48582"/>
    <cellStyle name="Output 10 4 2 2 3" xfId="48583"/>
    <cellStyle name="Output 10 4 2 2 4" xfId="48584"/>
    <cellStyle name="Output 10 4 2 3" xfId="48585"/>
    <cellStyle name="Output 10 4 2 3 2" xfId="48586"/>
    <cellStyle name="Output 10 4 2 3 3" xfId="48587"/>
    <cellStyle name="Output 10 4 2 3 4" xfId="48588"/>
    <cellStyle name="Output 10 4 2 4" xfId="48589"/>
    <cellStyle name="Output 10 4 2 4 2" xfId="48590"/>
    <cellStyle name="Output 10 4 2 4 3" xfId="48591"/>
    <cellStyle name="Output 10 4 2 4 4" xfId="48592"/>
    <cellStyle name="Output 10 4 2 5" xfId="48593"/>
    <cellStyle name="Output 10 4 2 5 2" xfId="48594"/>
    <cellStyle name="Output 10 4 2 5 3" xfId="48595"/>
    <cellStyle name="Output 10 4 2 5 4" xfId="48596"/>
    <cellStyle name="Output 10 4 2 6" xfId="48597"/>
    <cellStyle name="Output 10 4 2 6 2" xfId="48598"/>
    <cellStyle name="Output 10 4 2 6 3" xfId="48599"/>
    <cellStyle name="Output 10 4 2 7" xfId="48600"/>
    <cellStyle name="Output 10 4 2 8" xfId="48601"/>
    <cellStyle name="Output 10 4 3" xfId="48602"/>
    <cellStyle name="Output 10 4 3 2" xfId="48603"/>
    <cellStyle name="Output 10 4 3 2 2" xfId="48604"/>
    <cellStyle name="Output 10 4 3 2 3" xfId="48605"/>
    <cellStyle name="Output 10 4 3 2 4" xfId="48606"/>
    <cellStyle name="Output 10 4 3 3" xfId="48607"/>
    <cellStyle name="Output 10 4 3 3 2" xfId="48608"/>
    <cellStyle name="Output 10 4 3 3 3" xfId="48609"/>
    <cellStyle name="Output 10 4 3 3 4" xfId="48610"/>
    <cellStyle name="Output 10 4 3 4" xfId="48611"/>
    <cellStyle name="Output 10 4 3 4 2" xfId="48612"/>
    <cellStyle name="Output 10 4 3 4 3" xfId="48613"/>
    <cellStyle name="Output 10 4 3 4 4" xfId="48614"/>
    <cellStyle name="Output 10 4 3 5" xfId="48615"/>
    <cellStyle name="Output 10 4 3 5 2" xfId="48616"/>
    <cellStyle name="Output 10 4 3 5 3" xfId="48617"/>
    <cellStyle name="Output 10 4 3 5 4" xfId="48618"/>
    <cellStyle name="Output 10 4 3 6" xfId="48619"/>
    <cellStyle name="Output 10 4 3 6 2" xfId="48620"/>
    <cellStyle name="Output 10 4 3 6 3" xfId="48621"/>
    <cellStyle name="Output 10 4 3 7" xfId="48622"/>
    <cellStyle name="Output 10 4 3 8" xfId="48623"/>
    <cellStyle name="Output 10 4 4" xfId="48624"/>
    <cellStyle name="Output 10 4 4 2" xfId="48625"/>
    <cellStyle name="Output 10 4 4 3" xfId="48626"/>
    <cellStyle name="Output 10 4 4 4" xfId="48627"/>
    <cellStyle name="Output 10 4 5" xfId="48628"/>
    <cellStyle name="Output 10 4 5 2" xfId="48629"/>
    <cellStyle name="Output 10 4 5 3" xfId="48630"/>
    <cellStyle name="Output 10 4 5 4" xfId="48631"/>
    <cellStyle name="Output 10 4 6" xfId="48632"/>
    <cellStyle name="Output 10 4 6 2" xfId="48633"/>
    <cellStyle name="Output 10 4 6 3" xfId="48634"/>
    <cellStyle name="Output 10 4 6 4" xfId="48635"/>
    <cellStyle name="Output 10 4 7" xfId="48636"/>
    <cellStyle name="Output 10 4 7 2" xfId="48637"/>
    <cellStyle name="Output 10 4 7 3" xfId="48638"/>
    <cellStyle name="Output 10 4 7 4" xfId="48639"/>
    <cellStyle name="Output 10 4 8" xfId="48640"/>
    <cellStyle name="Output 10 4 8 2" xfId="48641"/>
    <cellStyle name="Output 10 4 8 3" xfId="48642"/>
    <cellStyle name="Output 10 4 9" xfId="48643"/>
    <cellStyle name="Output 10 5" xfId="48644"/>
    <cellStyle name="Output 11" xfId="48645"/>
    <cellStyle name="Output 11 2" xfId="48646"/>
    <cellStyle name="Output 12" xfId="48647"/>
    <cellStyle name="Output 12 2" xfId="48648"/>
    <cellStyle name="Output 13" xfId="48649"/>
    <cellStyle name="Output 14" xfId="48650"/>
    <cellStyle name="Output 14 2" xfId="48651"/>
    <cellStyle name="Output 14 2 2" xfId="48652"/>
    <cellStyle name="Output 14 3" xfId="48653"/>
    <cellStyle name="Output 14 3 2" xfId="48654"/>
    <cellStyle name="Output 14 4" xfId="48655"/>
    <cellStyle name="Output 15" xfId="48656"/>
    <cellStyle name="Output 16" xfId="48657"/>
    <cellStyle name="Output 16 2" xfId="48658"/>
    <cellStyle name="Output 16 2 2" xfId="48659"/>
    <cellStyle name="Output 16 3" xfId="48660"/>
    <cellStyle name="Output 16 3 2" xfId="48661"/>
    <cellStyle name="Output 16 4" xfId="48662"/>
    <cellStyle name="Output 2" xfId="48663"/>
    <cellStyle name="Output 2 10" xfId="48664"/>
    <cellStyle name="Output 2 10 2" xfId="48665"/>
    <cellStyle name="Output 2 10 2 10" xfId="48666"/>
    <cellStyle name="Output 2 10 2 11" xfId="48667"/>
    <cellStyle name="Output 2 10 2 2" xfId="48668"/>
    <cellStyle name="Output 2 10 2 2 2" xfId="48669"/>
    <cellStyle name="Output 2 10 2 2 2 2" xfId="48670"/>
    <cellStyle name="Output 2 10 2 2 2 3" xfId="48671"/>
    <cellStyle name="Output 2 10 2 2 2 4" xfId="48672"/>
    <cellStyle name="Output 2 10 2 2 3" xfId="48673"/>
    <cellStyle name="Output 2 10 2 2 3 2" xfId="48674"/>
    <cellStyle name="Output 2 10 2 2 3 3" xfId="48675"/>
    <cellStyle name="Output 2 10 2 2 3 4" xfId="48676"/>
    <cellStyle name="Output 2 10 2 2 4" xfId="48677"/>
    <cellStyle name="Output 2 10 2 2 4 2" xfId="48678"/>
    <cellStyle name="Output 2 10 2 2 4 3" xfId="48679"/>
    <cellStyle name="Output 2 10 2 2 4 4" xfId="48680"/>
    <cellStyle name="Output 2 10 2 2 5" xfId="48681"/>
    <cellStyle name="Output 2 10 2 2 5 2" xfId="48682"/>
    <cellStyle name="Output 2 10 2 2 5 3" xfId="48683"/>
    <cellStyle name="Output 2 10 2 2 5 4" xfId="48684"/>
    <cellStyle name="Output 2 10 2 2 6" xfId="48685"/>
    <cellStyle name="Output 2 10 2 2 6 2" xfId="48686"/>
    <cellStyle name="Output 2 10 2 2 6 3" xfId="48687"/>
    <cellStyle name="Output 2 10 2 2 7" xfId="48688"/>
    <cellStyle name="Output 2 10 2 2 8" xfId="48689"/>
    <cellStyle name="Output 2 10 2 2 9" xfId="48690"/>
    <cellStyle name="Output 2 10 2 3" xfId="48691"/>
    <cellStyle name="Output 2 10 2 3 2" xfId="48692"/>
    <cellStyle name="Output 2 10 2 3 2 2" xfId="48693"/>
    <cellStyle name="Output 2 10 2 3 2 3" xfId="48694"/>
    <cellStyle name="Output 2 10 2 3 2 4" xfId="48695"/>
    <cellStyle name="Output 2 10 2 3 3" xfId="48696"/>
    <cellStyle name="Output 2 10 2 3 3 2" xfId="48697"/>
    <cellStyle name="Output 2 10 2 3 3 3" xfId="48698"/>
    <cellStyle name="Output 2 10 2 3 3 4" xfId="48699"/>
    <cellStyle name="Output 2 10 2 3 4" xfId="48700"/>
    <cellStyle name="Output 2 10 2 3 4 2" xfId="48701"/>
    <cellStyle name="Output 2 10 2 3 4 3" xfId="48702"/>
    <cellStyle name="Output 2 10 2 3 4 4" xfId="48703"/>
    <cellStyle name="Output 2 10 2 3 5" xfId="48704"/>
    <cellStyle name="Output 2 10 2 3 5 2" xfId="48705"/>
    <cellStyle name="Output 2 10 2 3 5 3" xfId="48706"/>
    <cellStyle name="Output 2 10 2 3 5 4" xfId="48707"/>
    <cellStyle name="Output 2 10 2 3 6" xfId="48708"/>
    <cellStyle name="Output 2 10 2 3 6 2" xfId="48709"/>
    <cellStyle name="Output 2 10 2 3 6 3" xfId="48710"/>
    <cellStyle name="Output 2 10 2 3 7" xfId="48711"/>
    <cellStyle name="Output 2 10 2 3 8" xfId="48712"/>
    <cellStyle name="Output 2 10 2 4" xfId="48713"/>
    <cellStyle name="Output 2 10 2 4 2" xfId="48714"/>
    <cellStyle name="Output 2 10 2 4 3" xfId="48715"/>
    <cellStyle name="Output 2 10 2 4 4" xfId="48716"/>
    <cellStyle name="Output 2 10 2 5" xfId="48717"/>
    <cellStyle name="Output 2 10 2 5 2" xfId="48718"/>
    <cellStyle name="Output 2 10 2 5 3" xfId="48719"/>
    <cellStyle name="Output 2 10 2 5 4" xfId="48720"/>
    <cellStyle name="Output 2 10 2 6" xfId="48721"/>
    <cellStyle name="Output 2 10 2 6 2" xfId="48722"/>
    <cellStyle name="Output 2 10 2 6 3" xfId="48723"/>
    <cellStyle name="Output 2 10 2 6 4" xfId="48724"/>
    <cellStyle name="Output 2 10 2 7" xfId="48725"/>
    <cellStyle name="Output 2 10 2 7 2" xfId="48726"/>
    <cellStyle name="Output 2 10 2 7 3" xfId="48727"/>
    <cellStyle name="Output 2 10 2 7 4" xfId="48728"/>
    <cellStyle name="Output 2 10 2 8" xfId="48729"/>
    <cellStyle name="Output 2 10 2 8 2" xfId="48730"/>
    <cellStyle name="Output 2 10 2 8 3" xfId="48731"/>
    <cellStyle name="Output 2 10 2 9" xfId="48732"/>
    <cellStyle name="Output 2 10 3" xfId="48733"/>
    <cellStyle name="Output 2 10 3 2" xfId="48734"/>
    <cellStyle name="Output 2 10 3 3" xfId="48735"/>
    <cellStyle name="Output 2 10 3 4" xfId="48736"/>
    <cellStyle name="Output 2 10 3 5" xfId="48737"/>
    <cellStyle name="Output 2 10 4" xfId="48738"/>
    <cellStyle name="Output 2 10 4 2" xfId="48739"/>
    <cellStyle name="Output 2 10 4 3" xfId="48740"/>
    <cellStyle name="Output 2 10 4 4" xfId="48741"/>
    <cellStyle name="Output 2 10 5" xfId="48742"/>
    <cellStyle name="Output 2 11" xfId="48743"/>
    <cellStyle name="Output 2 11 2" xfId="48744"/>
    <cellStyle name="Output 2 11 2 10" xfId="48745"/>
    <cellStyle name="Output 2 11 2 11" xfId="48746"/>
    <cellStyle name="Output 2 11 2 2" xfId="48747"/>
    <cellStyle name="Output 2 11 2 2 2" xfId="48748"/>
    <cellStyle name="Output 2 11 2 2 2 2" xfId="48749"/>
    <cellStyle name="Output 2 11 2 2 2 3" xfId="48750"/>
    <cellStyle name="Output 2 11 2 2 2 4" xfId="48751"/>
    <cellStyle name="Output 2 11 2 2 3" xfId="48752"/>
    <cellStyle name="Output 2 11 2 2 3 2" xfId="48753"/>
    <cellStyle name="Output 2 11 2 2 3 3" xfId="48754"/>
    <cellStyle name="Output 2 11 2 2 3 4" xfId="48755"/>
    <cellStyle name="Output 2 11 2 2 4" xfId="48756"/>
    <cellStyle name="Output 2 11 2 2 4 2" xfId="48757"/>
    <cellStyle name="Output 2 11 2 2 4 3" xfId="48758"/>
    <cellStyle name="Output 2 11 2 2 4 4" xfId="48759"/>
    <cellStyle name="Output 2 11 2 2 5" xfId="48760"/>
    <cellStyle name="Output 2 11 2 2 5 2" xfId="48761"/>
    <cellStyle name="Output 2 11 2 2 5 3" xfId="48762"/>
    <cellStyle name="Output 2 11 2 2 5 4" xfId="48763"/>
    <cellStyle name="Output 2 11 2 2 6" xfId="48764"/>
    <cellStyle name="Output 2 11 2 2 6 2" xfId="48765"/>
    <cellStyle name="Output 2 11 2 2 6 3" xfId="48766"/>
    <cellStyle name="Output 2 11 2 2 7" xfId="48767"/>
    <cellStyle name="Output 2 11 2 2 8" xfId="48768"/>
    <cellStyle name="Output 2 11 2 2 9" xfId="48769"/>
    <cellStyle name="Output 2 11 2 3" xfId="48770"/>
    <cellStyle name="Output 2 11 2 3 2" xfId="48771"/>
    <cellStyle name="Output 2 11 2 3 2 2" xfId="48772"/>
    <cellStyle name="Output 2 11 2 3 2 3" xfId="48773"/>
    <cellStyle name="Output 2 11 2 3 2 4" xfId="48774"/>
    <cellStyle name="Output 2 11 2 3 3" xfId="48775"/>
    <cellStyle name="Output 2 11 2 3 3 2" xfId="48776"/>
    <cellStyle name="Output 2 11 2 3 3 3" xfId="48777"/>
    <cellStyle name="Output 2 11 2 3 3 4" xfId="48778"/>
    <cellStyle name="Output 2 11 2 3 4" xfId="48779"/>
    <cellStyle name="Output 2 11 2 3 4 2" xfId="48780"/>
    <cellStyle name="Output 2 11 2 3 4 3" xfId="48781"/>
    <cellStyle name="Output 2 11 2 3 4 4" xfId="48782"/>
    <cellStyle name="Output 2 11 2 3 5" xfId="48783"/>
    <cellStyle name="Output 2 11 2 3 5 2" xfId="48784"/>
    <cellStyle name="Output 2 11 2 3 5 3" xfId="48785"/>
    <cellStyle name="Output 2 11 2 3 5 4" xfId="48786"/>
    <cellStyle name="Output 2 11 2 3 6" xfId="48787"/>
    <cellStyle name="Output 2 11 2 3 6 2" xfId="48788"/>
    <cellStyle name="Output 2 11 2 3 6 3" xfId="48789"/>
    <cellStyle name="Output 2 11 2 3 7" xfId="48790"/>
    <cellStyle name="Output 2 11 2 3 8" xfId="48791"/>
    <cellStyle name="Output 2 11 2 4" xfId="48792"/>
    <cellStyle name="Output 2 11 2 4 2" xfId="48793"/>
    <cellStyle name="Output 2 11 2 4 3" xfId="48794"/>
    <cellStyle name="Output 2 11 2 4 4" xfId="48795"/>
    <cellStyle name="Output 2 11 2 5" xfId="48796"/>
    <cellStyle name="Output 2 11 2 5 2" xfId="48797"/>
    <cellStyle name="Output 2 11 2 5 3" xfId="48798"/>
    <cellStyle name="Output 2 11 2 5 4" xfId="48799"/>
    <cellStyle name="Output 2 11 2 6" xfId="48800"/>
    <cellStyle name="Output 2 11 2 6 2" xfId="48801"/>
    <cellStyle name="Output 2 11 2 6 3" xfId="48802"/>
    <cellStyle name="Output 2 11 2 6 4" xfId="48803"/>
    <cellStyle name="Output 2 11 2 7" xfId="48804"/>
    <cellStyle name="Output 2 11 2 7 2" xfId="48805"/>
    <cellStyle name="Output 2 11 2 7 3" xfId="48806"/>
    <cellStyle name="Output 2 11 2 7 4" xfId="48807"/>
    <cellStyle name="Output 2 11 2 8" xfId="48808"/>
    <cellStyle name="Output 2 11 2 8 2" xfId="48809"/>
    <cellStyle name="Output 2 11 2 8 3" xfId="48810"/>
    <cellStyle name="Output 2 11 2 9" xfId="48811"/>
    <cellStyle name="Output 2 11 3" xfId="48812"/>
    <cellStyle name="Output 2 11 3 2" xfId="48813"/>
    <cellStyle name="Output 2 11 3 3" xfId="48814"/>
    <cellStyle name="Output 2 11 3 4" xfId="48815"/>
    <cellStyle name="Output 2 11 3 5" xfId="48816"/>
    <cellStyle name="Output 2 11 4" xfId="48817"/>
    <cellStyle name="Output 2 11 4 2" xfId="48818"/>
    <cellStyle name="Output 2 11 4 3" xfId="48819"/>
    <cellStyle name="Output 2 11 4 4" xfId="48820"/>
    <cellStyle name="Output 2 11 5" xfId="48821"/>
    <cellStyle name="Output 2 12" xfId="48822"/>
    <cellStyle name="Output 2 12 2" xfId="48823"/>
    <cellStyle name="Output 2 12 2 10" xfId="48824"/>
    <cellStyle name="Output 2 12 2 11" xfId="48825"/>
    <cellStyle name="Output 2 12 2 2" xfId="48826"/>
    <cellStyle name="Output 2 12 2 2 2" xfId="48827"/>
    <cellStyle name="Output 2 12 2 2 2 2" xfId="48828"/>
    <cellStyle name="Output 2 12 2 2 2 3" xfId="48829"/>
    <cellStyle name="Output 2 12 2 2 2 4" xfId="48830"/>
    <cellStyle name="Output 2 12 2 2 3" xfId="48831"/>
    <cellStyle name="Output 2 12 2 2 3 2" xfId="48832"/>
    <cellStyle name="Output 2 12 2 2 3 3" xfId="48833"/>
    <cellStyle name="Output 2 12 2 2 3 4" xfId="48834"/>
    <cellStyle name="Output 2 12 2 2 4" xfId="48835"/>
    <cellStyle name="Output 2 12 2 2 4 2" xfId="48836"/>
    <cellStyle name="Output 2 12 2 2 4 3" xfId="48837"/>
    <cellStyle name="Output 2 12 2 2 4 4" xfId="48838"/>
    <cellStyle name="Output 2 12 2 2 5" xfId="48839"/>
    <cellStyle name="Output 2 12 2 2 5 2" xfId="48840"/>
    <cellStyle name="Output 2 12 2 2 5 3" xfId="48841"/>
    <cellStyle name="Output 2 12 2 2 5 4" xfId="48842"/>
    <cellStyle name="Output 2 12 2 2 6" xfId="48843"/>
    <cellStyle name="Output 2 12 2 2 6 2" xfId="48844"/>
    <cellStyle name="Output 2 12 2 2 6 3" xfId="48845"/>
    <cellStyle name="Output 2 12 2 2 7" xfId="48846"/>
    <cellStyle name="Output 2 12 2 2 8" xfId="48847"/>
    <cellStyle name="Output 2 12 2 2 9" xfId="48848"/>
    <cellStyle name="Output 2 12 2 3" xfId="48849"/>
    <cellStyle name="Output 2 12 2 3 2" xfId="48850"/>
    <cellStyle name="Output 2 12 2 3 2 2" xfId="48851"/>
    <cellStyle name="Output 2 12 2 3 2 3" xfId="48852"/>
    <cellStyle name="Output 2 12 2 3 2 4" xfId="48853"/>
    <cellStyle name="Output 2 12 2 3 3" xfId="48854"/>
    <cellStyle name="Output 2 12 2 3 3 2" xfId="48855"/>
    <cellStyle name="Output 2 12 2 3 3 3" xfId="48856"/>
    <cellStyle name="Output 2 12 2 3 3 4" xfId="48857"/>
    <cellStyle name="Output 2 12 2 3 4" xfId="48858"/>
    <cellStyle name="Output 2 12 2 3 4 2" xfId="48859"/>
    <cellStyle name="Output 2 12 2 3 4 3" xfId="48860"/>
    <cellStyle name="Output 2 12 2 3 4 4" xfId="48861"/>
    <cellStyle name="Output 2 12 2 3 5" xfId="48862"/>
    <cellStyle name="Output 2 12 2 3 5 2" xfId="48863"/>
    <cellStyle name="Output 2 12 2 3 5 3" xfId="48864"/>
    <cellStyle name="Output 2 12 2 3 5 4" xfId="48865"/>
    <cellStyle name="Output 2 12 2 3 6" xfId="48866"/>
    <cellStyle name="Output 2 12 2 3 6 2" xfId="48867"/>
    <cellStyle name="Output 2 12 2 3 6 3" xfId="48868"/>
    <cellStyle name="Output 2 12 2 3 7" xfId="48869"/>
    <cellStyle name="Output 2 12 2 3 8" xfId="48870"/>
    <cellStyle name="Output 2 12 2 4" xfId="48871"/>
    <cellStyle name="Output 2 12 2 4 2" xfId="48872"/>
    <cellStyle name="Output 2 12 2 4 3" xfId="48873"/>
    <cellStyle name="Output 2 12 2 4 4" xfId="48874"/>
    <cellStyle name="Output 2 12 2 5" xfId="48875"/>
    <cellStyle name="Output 2 12 2 5 2" xfId="48876"/>
    <cellStyle name="Output 2 12 2 5 3" xfId="48877"/>
    <cellStyle name="Output 2 12 2 5 4" xfId="48878"/>
    <cellStyle name="Output 2 12 2 6" xfId="48879"/>
    <cellStyle name="Output 2 12 2 6 2" xfId="48880"/>
    <cellStyle name="Output 2 12 2 6 3" xfId="48881"/>
    <cellStyle name="Output 2 12 2 6 4" xfId="48882"/>
    <cellStyle name="Output 2 12 2 7" xfId="48883"/>
    <cellStyle name="Output 2 12 2 7 2" xfId="48884"/>
    <cellStyle name="Output 2 12 2 7 3" xfId="48885"/>
    <cellStyle name="Output 2 12 2 7 4" xfId="48886"/>
    <cellStyle name="Output 2 12 2 8" xfId="48887"/>
    <cellStyle name="Output 2 12 2 8 2" xfId="48888"/>
    <cellStyle name="Output 2 12 2 8 3" xfId="48889"/>
    <cellStyle name="Output 2 12 2 9" xfId="48890"/>
    <cellStyle name="Output 2 12 3" xfId="48891"/>
    <cellStyle name="Output 2 12 3 2" xfId="48892"/>
    <cellStyle name="Output 2 12 3 3" xfId="48893"/>
    <cellStyle name="Output 2 12 3 4" xfId="48894"/>
    <cellStyle name="Output 2 12 3 5" xfId="48895"/>
    <cellStyle name="Output 2 12 4" xfId="48896"/>
    <cellStyle name="Output 2 12 4 2" xfId="48897"/>
    <cellStyle name="Output 2 12 4 3" xfId="48898"/>
    <cellStyle name="Output 2 12 4 4" xfId="48899"/>
    <cellStyle name="Output 2 12 5" xfId="48900"/>
    <cellStyle name="Output 2 13" xfId="48901"/>
    <cellStyle name="Output 2 13 2" xfId="48902"/>
    <cellStyle name="Output 2 13 2 10" xfId="48903"/>
    <cellStyle name="Output 2 13 2 11" xfId="48904"/>
    <cellStyle name="Output 2 13 2 2" xfId="48905"/>
    <cellStyle name="Output 2 13 2 2 2" xfId="48906"/>
    <cellStyle name="Output 2 13 2 2 2 2" xfId="48907"/>
    <cellStyle name="Output 2 13 2 2 2 3" xfId="48908"/>
    <cellStyle name="Output 2 13 2 2 2 4" xfId="48909"/>
    <cellStyle name="Output 2 13 2 2 3" xfId="48910"/>
    <cellStyle name="Output 2 13 2 2 3 2" xfId="48911"/>
    <cellStyle name="Output 2 13 2 2 3 3" xfId="48912"/>
    <cellStyle name="Output 2 13 2 2 3 4" xfId="48913"/>
    <cellStyle name="Output 2 13 2 2 4" xfId="48914"/>
    <cellStyle name="Output 2 13 2 2 4 2" xfId="48915"/>
    <cellStyle name="Output 2 13 2 2 4 3" xfId="48916"/>
    <cellStyle name="Output 2 13 2 2 4 4" xfId="48917"/>
    <cellStyle name="Output 2 13 2 2 5" xfId="48918"/>
    <cellStyle name="Output 2 13 2 2 5 2" xfId="48919"/>
    <cellStyle name="Output 2 13 2 2 5 3" xfId="48920"/>
    <cellStyle name="Output 2 13 2 2 5 4" xfId="48921"/>
    <cellStyle name="Output 2 13 2 2 6" xfId="48922"/>
    <cellStyle name="Output 2 13 2 2 6 2" xfId="48923"/>
    <cellStyle name="Output 2 13 2 2 6 3" xfId="48924"/>
    <cellStyle name="Output 2 13 2 2 7" xfId="48925"/>
    <cellStyle name="Output 2 13 2 2 8" xfId="48926"/>
    <cellStyle name="Output 2 13 2 2 9" xfId="48927"/>
    <cellStyle name="Output 2 13 2 3" xfId="48928"/>
    <cellStyle name="Output 2 13 2 3 2" xfId="48929"/>
    <cellStyle name="Output 2 13 2 3 2 2" xfId="48930"/>
    <cellStyle name="Output 2 13 2 3 2 3" xfId="48931"/>
    <cellStyle name="Output 2 13 2 3 2 4" xfId="48932"/>
    <cellStyle name="Output 2 13 2 3 3" xfId="48933"/>
    <cellStyle name="Output 2 13 2 3 3 2" xfId="48934"/>
    <cellStyle name="Output 2 13 2 3 3 3" xfId="48935"/>
    <cellStyle name="Output 2 13 2 3 3 4" xfId="48936"/>
    <cellStyle name="Output 2 13 2 3 4" xfId="48937"/>
    <cellStyle name="Output 2 13 2 3 4 2" xfId="48938"/>
    <cellStyle name="Output 2 13 2 3 4 3" xfId="48939"/>
    <cellStyle name="Output 2 13 2 3 4 4" xfId="48940"/>
    <cellStyle name="Output 2 13 2 3 5" xfId="48941"/>
    <cellStyle name="Output 2 13 2 3 5 2" xfId="48942"/>
    <cellStyle name="Output 2 13 2 3 5 3" xfId="48943"/>
    <cellStyle name="Output 2 13 2 3 5 4" xfId="48944"/>
    <cellStyle name="Output 2 13 2 3 6" xfId="48945"/>
    <cellStyle name="Output 2 13 2 3 6 2" xfId="48946"/>
    <cellStyle name="Output 2 13 2 3 6 3" xfId="48947"/>
    <cellStyle name="Output 2 13 2 3 7" xfId="48948"/>
    <cellStyle name="Output 2 13 2 3 8" xfId="48949"/>
    <cellStyle name="Output 2 13 2 4" xfId="48950"/>
    <cellStyle name="Output 2 13 2 4 2" xfId="48951"/>
    <cellStyle name="Output 2 13 2 4 3" xfId="48952"/>
    <cellStyle name="Output 2 13 2 4 4" xfId="48953"/>
    <cellStyle name="Output 2 13 2 5" xfId="48954"/>
    <cellStyle name="Output 2 13 2 5 2" xfId="48955"/>
    <cellStyle name="Output 2 13 2 5 3" xfId="48956"/>
    <cellStyle name="Output 2 13 2 5 4" xfId="48957"/>
    <cellStyle name="Output 2 13 2 6" xfId="48958"/>
    <cellStyle name="Output 2 13 2 6 2" xfId="48959"/>
    <cellStyle name="Output 2 13 2 6 3" xfId="48960"/>
    <cellStyle name="Output 2 13 2 6 4" xfId="48961"/>
    <cellStyle name="Output 2 13 2 7" xfId="48962"/>
    <cellStyle name="Output 2 13 2 7 2" xfId="48963"/>
    <cellStyle name="Output 2 13 2 7 3" xfId="48964"/>
    <cellStyle name="Output 2 13 2 7 4" xfId="48965"/>
    <cellStyle name="Output 2 13 2 8" xfId="48966"/>
    <cellStyle name="Output 2 13 2 8 2" xfId="48967"/>
    <cellStyle name="Output 2 13 2 8 3" xfId="48968"/>
    <cellStyle name="Output 2 13 2 9" xfId="48969"/>
    <cellStyle name="Output 2 13 3" xfId="48970"/>
    <cellStyle name="Output 2 13 3 2" xfId="48971"/>
    <cellStyle name="Output 2 13 3 3" xfId="48972"/>
    <cellStyle name="Output 2 13 3 4" xfId="48973"/>
    <cellStyle name="Output 2 13 3 5" xfId="48974"/>
    <cellStyle name="Output 2 13 4" xfId="48975"/>
    <cellStyle name="Output 2 13 4 2" xfId="48976"/>
    <cellStyle name="Output 2 13 4 3" xfId="48977"/>
    <cellStyle name="Output 2 13 4 4" xfId="48978"/>
    <cellStyle name="Output 2 13 5" xfId="48979"/>
    <cellStyle name="Output 2 14" xfId="48980"/>
    <cellStyle name="Output 2 14 2" xfId="48981"/>
    <cellStyle name="Output 2 14 2 10" xfId="48982"/>
    <cellStyle name="Output 2 14 2 11" xfId="48983"/>
    <cellStyle name="Output 2 14 2 2" xfId="48984"/>
    <cellStyle name="Output 2 14 2 2 2" xfId="48985"/>
    <cellStyle name="Output 2 14 2 2 2 2" xfId="48986"/>
    <cellStyle name="Output 2 14 2 2 2 3" xfId="48987"/>
    <cellStyle name="Output 2 14 2 2 2 4" xfId="48988"/>
    <cellStyle name="Output 2 14 2 2 3" xfId="48989"/>
    <cellStyle name="Output 2 14 2 2 3 2" xfId="48990"/>
    <cellStyle name="Output 2 14 2 2 3 3" xfId="48991"/>
    <cellStyle name="Output 2 14 2 2 3 4" xfId="48992"/>
    <cellStyle name="Output 2 14 2 2 4" xfId="48993"/>
    <cellStyle name="Output 2 14 2 2 4 2" xfId="48994"/>
    <cellStyle name="Output 2 14 2 2 4 3" xfId="48995"/>
    <cellStyle name="Output 2 14 2 2 4 4" xfId="48996"/>
    <cellStyle name="Output 2 14 2 2 5" xfId="48997"/>
    <cellStyle name="Output 2 14 2 2 5 2" xfId="48998"/>
    <cellStyle name="Output 2 14 2 2 5 3" xfId="48999"/>
    <cellStyle name="Output 2 14 2 2 5 4" xfId="49000"/>
    <cellStyle name="Output 2 14 2 2 6" xfId="49001"/>
    <cellStyle name="Output 2 14 2 2 6 2" xfId="49002"/>
    <cellStyle name="Output 2 14 2 2 6 3" xfId="49003"/>
    <cellStyle name="Output 2 14 2 2 7" xfId="49004"/>
    <cellStyle name="Output 2 14 2 2 8" xfId="49005"/>
    <cellStyle name="Output 2 14 2 3" xfId="49006"/>
    <cellStyle name="Output 2 14 2 3 2" xfId="49007"/>
    <cellStyle name="Output 2 14 2 3 2 2" xfId="49008"/>
    <cellStyle name="Output 2 14 2 3 2 3" xfId="49009"/>
    <cellStyle name="Output 2 14 2 3 2 4" xfId="49010"/>
    <cellStyle name="Output 2 14 2 3 3" xfId="49011"/>
    <cellStyle name="Output 2 14 2 3 3 2" xfId="49012"/>
    <cellStyle name="Output 2 14 2 3 3 3" xfId="49013"/>
    <cellStyle name="Output 2 14 2 3 3 4" xfId="49014"/>
    <cellStyle name="Output 2 14 2 3 4" xfId="49015"/>
    <cellStyle name="Output 2 14 2 3 4 2" xfId="49016"/>
    <cellStyle name="Output 2 14 2 3 4 3" xfId="49017"/>
    <cellStyle name="Output 2 14 2 3 4 4" xfId="49018"/>
    <cellStyle name="Output 2 14 2 3 5" xfId="49019"/>
    <cellStyle name="Output 2 14 2 3 5 2" xfId="49020"/>
    <cellStyle name="Output 2 14 2 3 5 3" xfId="49021"/>
    <cellStyle name="Output 2 14 2 3 5 4" xfId="49022"/>
    <cellStyle name="Output 2 14 2 3 6" xfId="49023"/>
    <cellStyle name="Output 2 14 2 3 6 2" xfId="49024"/>
    <cellStyle name="Output 2 14 2 3 6 3" xfId="49025"/>
    <cellStyle name="Output 2 14 2 3 7" xfId="49026"/>
    <cellStyle name="Output 2 14 2 3 8" xfId="49027"/>
    <cellStyle name="Output 2 14 2 4" xfId="49028"/>
    <cellStyle name="Output 2 14 2 4 2" xfId="49029"/>
    <cellStyle name="Output 2 14 2 4 3" xfId="49030"/>
    <cellStyle name="Output 2 14 2 4 4" xfId="49031"/>
    <cellStyle name="Output 2 14 2 5" xfId="49032"/>
    <cellStyle name="Output 2 14 2 5 2" xfId="49033"/>
    <cellStyle name="Output 2 14 2 5 3" xfId="49034"/>
    <cellStyle name="Output 2 14 2 5 4" xfId="49035"/>
    <cellStyle name="Output 2 14 2 6" xfId="49036"/>
    <cellStyle name="Output 2 14 2 6 2" xfId="49037"/>
    <cellStyle name="Output 2 14 2 6 3" xfId="49038"/>
    <cellStyle name="Output 2 14 2 6 4" xfId="49039"/>
    <cellStyle name="Output 2 14 2 7" xfId="49040"/>
    <cellStyle name="Output 2 14 2 7 2" xfId="49041"/>
    <cellStyle name="Output 2 14 2 7 3" xfId="49042"/>
    <cellStyle name="Output 2 14 2 7 4" xfId="49043"/>
    <cellStyle name="Output 2 14 2 8" xfId="49044"/>
    <cellStyle name="Output 2 14 2 8 2" xfId="49045"/>
    <cellStyle name="Output 2 14 2 8 3" xfId="49046"/>
    <cellStyle name="Output 2 14 2 9" xfId="49047"/>
    <cellStyle name="Output 2 14 3" xfId="49048"/>
    <cellStyle name="Output 2 14 3 2" xfId="49049"/>
    <cellStyle name="Output 2 14 3 3" xfId="49050"/>
    <cellStyle name="Output 2 14 3 4" xfId="49051"/>
    <cellStyle name="Output 2 14 4" xfId="49052"/>
    <cellStyle name="Output 2 14 4 2" xfId="49053"/>
    <cellStyle name="Output 2 14 4 3" xfId="49054"/>
    <cellStyle name="Output 2 14 4 4" xfId="49055"/>
    <cellStyle name="Output 2 14 5" xfId="49056"/>
    <cellStyle name="Output 2 15" xfId="49057"/>
    <cellStyle name="Output 2 15 2" xfId="49058"/>
    <cellStyle name="Output 2 15 2 10" xfId="49059"/>
    <cellStyle name="Output 2 15 2 2" xfId="49060"/>
    <cellStyle name="Output 2 15 2 2 2" xfId="49061"/>
    <cellStyle name="Output 2 15 2 2 2 2" xfId="49062"/>
    <cellStyle name="Output 2 15 2 2 2 3" xfId="49063"/>
    <cellStyle name="Output 2 15 2 2 2 4" xfId="49064"/>
    <cellStyle name="Output 2 15 2 2 3" xfId="49065"/>
    <cellStyle name="Output 2 15 2 2 3 2" xfId="49066"/>
    <cellStyle name="Output 2 15 2 2 3 3" xfId="49067"/>
    <cellStyle name="Output 2 15 2 2 3 4" xfId="49068"/>
    <cellStyle name="Output 2 15 2 2 4" xfId="49069"/>
    <cellStyle name="Output 2 15 2 2 4 2" xfId="49070"/>
    <cellStyle name="Output 2 15 2 2 4 3" xfId="49071"/>
    <cellStyle name="Output 2 15 2 2 4 4" xfId="49072"/>
    <cellStyle name="Output 2 15 2 2 5" xfId="49073"/>
    <cellStyle name="Output 2 15 2 2 5 2" xfId="49074"/>
    <cellStyle name="Output 2 15 2 2 5 3" xfId="49075"/>
    <cellStyle name="Output 2 15 2 2 5 4" xfId="49076"/>
    <cellStyle name="Output 2 15 2 2 6" xfId="49077"/>
    <cellStyle name="Output 2 15 2 2 6 2" xfId="49078"/>
    <cellStyle name="Output 2 15 2 2 6 3" xfId="49079"/>
    <cellStyle name="Output 2 15 2 2 7" xfId="49080"/>
    <cellStyle name="Output 2 15 2 2 8" xfId="49081"/>
    <cellStyle name="Output 2 15 2 3" xfId="49082"/>
    <cellStyle name="Output 2 15 2 3 2" xfId="49083"/>
    <cellStyle name="Output 2 15 2 3 2 2" xfId="49084"/>
    <cellStyle name="Output 2 15 2 3 2 3" xfId="49085"/>
    <cellStyle name="Output 2 15 2 3 2 4" xfId="49086"/>
    <cellStyle name="Output 2 15 2 3 3" xfId="49087"/>
    <cellStyle name="Output 2 15 2 3 3 2" xfId="49088"/>
    <cellStyle name="Output 2 15 2 3 3 3" xfId="49089"/>
    <cellStyle name="Output 2 15 2 3 3 4" xfId="49090"/>
    <cellStyle name="Output 2 15 2 3 4" xfId="49091"/>
    <cellStyle name="Output 2 15 2 3 4 2" xfId="49092"/>
    <cellStyle name="Output 2 15 2 3 4 3" xfId="49093"/>
    <cellStyle name="Output 2 15 2 3 4 4" xfId="49094"/>
    <cellStyle name="Output 2 15 2 3 5" xfId="49095"/>
    <cellStyle name="Output 2 15 2 3 5 2" xfId="49096"/>
    <cellStyle name="Output 2 15 2 3 5 3" xfId="49097"/>
    <cellStyle name="Output 2 15 2 3 5 4" xfId="49098"/>
    <cellStyle name="Output 2 15 2 3 6" xfId="49099"/>
    <cellStyle name="Output 2 15 2 3 6 2" xfId="49100"/>
    <cellStyle name="Output 2 15 2 3 6 3" xfId="49101"/>
    <cellStyle name="Output 2 15 2 3 7" xfId="49102"/>
    <cellStyle name="Output 2 15 2 3 8" xfId="49103"/>
    <cellStyle name="Output 2 15 2 4" xfId="49104"/>
    <cellStyle name="Output 2 15 2 4 2" xfId="49105"/>
    <cellStyle name="Output 2 15 2 4 3" xfId="49106"/>
    <cellStyle name="Output 2 15 2 4 4" xfId="49107"/>
    <cellStyle name="Output 2 15 2 5" xfId="49108"/>
    <cellStyle name="Output 2 15 2 5 2" xfId="49109"/>
    <cellStyle name="Output 2 15 2 5 3" xfId="49110"/>
    <cellStyle name="Output 2 15 2 5 4" xfId="49111"/>
    <cellStyle name="Output 2 15 2 6" xfId="49112"/>
    <cellStyle name="Output 2 15 2 6 2" xfId="49113"/>
    <cellStyle name="Output 2 15 2 6 3" xfId="49114"/>
    <cellStyle name="Output 2 15 2 6 4" xfId="49115"/>
    <cellStyle name="Output 2 15 2 7" xfId="49116"/>
    <cellStyle name="Output 2 15 2 7 2" xfId="49117"/>
    <cellStyle name="Output 2 15 2 7 3" xfId="49118"/>
    <cellStyle name="Output 2 15 2 7 4" xfId="49119"/>
    <cellStyle name="Output 2 15 2 8" xfId="49120"/>
    <cellStyle name="Output 2 15 2 8 2" xfId="49121"/>
    <cellStyle name="Output 2 15 2 8 3" xfId="49122"/>
    <cellStyle name="Output 2 15 2 9" xfId="49123"/>
    <cellStyle name="Output 2 15 3" xfId="49124"/>
    <cellStyle name="Output 2 15 3 2" xfId="49125"/>
    <cellStyle name="Output 2 15 3 3" xfId="49126"/>
    <cellStyle name="Output 2 15 3 4" xfId="49127"/>
    <cellStyle name="Output 2 15 4" xfId="49128"/>
    <cellStyle name="Output 2 15 4 2" xfId="49129"/>
    <cellStyle name="Output 2 15 4 3" xfId="49130"/>
    <cellStyle name="Output 2 15 4 4" xfId="49131"/>
    <cellStyle name="Output 2 15 5" xfId="49132"/>
    <cellStyle name="Output 2 16" xfId="49133"/>
    <cellStyle name="Output 2 16 2" xfId="49134"/>
    <cellStyle name="Output 2 16 2 10" xfId="49135"/>
    <cellStyle name="Output 2 16 2 2" xfId="49136"/>
    <cellStyle name="Output 2 16 2 2 2" xfId="49137"/>
    <cellStyle name="Output 2 16 2 2 2 2" xfId="49138"/>
    <cellStyle name="Output 2 16 2 2 2 3" xfId="49139"/>
    <cellStyle name="Output 2 16 2 2 2 4" xfId="49140"/>
    <cellStyle name="Output 2 16 2 2 3" xfId="49141"/>
    <cellStyle name="Output 2 16 2 2 3 2" xfId="49142"/>
    <cellStyle name="Output 2 16 2 2 3 3" xfId="49143"/>
    <cellStyle name="Output 2 16 2 2 3 4" xfId="49144"/>
    <cellStyle name="Output 2 16 2 2 4" xfId="49145"/>
    <cellStyle name="Output 2 16 2 2 4 2" xfId="49146"/>
    <cellStyle name="Output 2 16 2 2 4 3" xfId="49147"/>
    <cellStyle name="Output 2 16 2 2 4 4" xfId="49148"/>
    <cellStyle name="Output 2 16 2 2 5" xfId="49149"/>
    <cellStyle name="Output 2 16 2 2 5 2" xfId="49150"/>
    <cellStyle name="Output 2 16 2 2 5 3" xfId="49151"/>
    <cellStyle name="Output 2 16 2 2 5 4" xfId="49152"/>
    <cellStyle name="Output 2 16 2 2 6" xfId="49153"/>
    <cellStyle name="Output 2 16 2 2 6 2" xfId="49154"/>
    <cellStyle name="Output 2 16 2 2 6 3" xfId="49155"/>
    <cellStyle name="Output 2 16 2 2 7" xfId="49156"/>
    <cellStyle name="Output 2 16 2 2 8" xfId="49157"/>
    <cellStyle name="Output 2 16 2 3" xfId="49158"/>
    <cellStyle name="Output 2 16 2 3 2" xfId="49159"/>
    <cellStyle name="Output 2 16 2 3 2 2" xfId="49160"/>
    <cellStyle name="Output 2 16 2 3 2 3" xfId="49161"/>
    <cellStyle name="Output 2 16 2 3 2 4" xfId="49162"/>
    <cellStyle name="Output 2 16 2 3 3" xfId="49163"/>
    <cellStyle name="Output 2 16 2 3 3 2" xfId="49164"/>
    <cellStyle name="Output 2 16 2 3 3 3" xfId="49165"/>
    <cellStyle name="Output 2 16 2 3 3 4" xfId="49166"/>
    <cellStyle name="Output 2 16 2 3 4" xfId="49167"/>
    <cellStyle name="Output 2 16 2 3 4 2" xfId="49168"/>
    <cellStyle name="Output 2 16 2 3 4 3" xfId="49169"/>
    <cellStyle name="Output 2 16 2 3 4 4" xfId="49170"/>
    <cellStyle name="Output 2 16 2 3 5" xfId="49171"/>
    <cellStyle name="Output 2 16 2 3 5 2" xfId="49172"/>
    <cellStyle name="Output 2 16 2 3 5 3" xfId="49173"/>
    <cellStyle name="Output 2 16 2 3 5 4" xfId="49174"/>
    <cellStyle name="Output 2 16 2 3 6" xfId="49175"/>
    <cellStyle name="Output 2 16 2 3 6 2" xfId="49176"/>
    <cellStyle name="Output 2 16 2 3 6 3" xfId="49177"/>
    <cellStyle name="Output 2 16 2 3 7" xfId="49178"/>
    <cellStyle name="Output 2 16 2 3 8" xfId="49179"/>
    <cellStyle name="Output 2 16 2 4" xfId="49180"/>
    <cellStyle name="Output 2 16 2 4 2" xfId="49181"/>
    <cellStyle name="Output 2 16 2 4 3" xfId="49182"/>
    <cellStyle name="Output 2 16 2 4 4" xfId="49183"/>
    <cellStyle name="Output 2 16 2 5" xfId="49184"/>
    <cellStyle name="Output 2 16 2 5 2" xfId="49185"/>
    <cellStyle name="Output 2 16 2 5 3" xfId="49186"/>
    <cellStyle name="Output 2 16 2 5 4" xfId="49187"/>
    <cellStyle name="Output 2 16 2 6" xfId="49188"/>
    <cellStyle name="Output 2 16 2 6 2" xfId="49189"/>
    <cellStyle name="Output 2 16 2 6 3" xfId="49190"/>
    <cellStyle name="Output 2 16 2 6 4" xfId="49191"/>
    <cellStyle name="Output 2 16 2 7" xfId="49192"/>
    <cellStyle name="Output 2 16 2 7 2" xfId="49193"/>
    <cellStyle name="Output 2 16 2 7 3" xfId="49194"/>
    <cellStyle name="Output 2 16 2 7 4" xfId="49195"/>
    <cellStyle name="Output 2 16 2 8" xfId="49196"/>
    <cellStyle name="Output 2 16 2 8 2" xfId="49197"/>
    <cellStyle name="Output 2 16 2 8 3" xfId="49198"/>
    <cellStyle name="Output 2 16 2 9" xfId="49199"/>
    <cellStyle name="Output 2 16 3" xfId="49200"/>
    <cellStyle name="Output 2 16 3 2" xfId="49201"/>
    <cellStyle name="Output 2 16 3 3" xfId="49202"/>
    <cellStyle name="Output 2 16 3 4" xfId="49203"/>
    <cellStyle name="Output 2 16 4" xfId="49204"/>
    <cellStyle name="Output 2 16 4 2" xfId="49205"/>
    <cellStyle name="Output 2 16 4 3" xfId="49206"/>
    <cellStyle name="Output 2 16 4 4" xfId="49207"/>
    <cellStyle name="Output 2 17" xfId="49208"/>
    <cellStyle name="Output 2 17 2" xfId="49209"/>
    <cellStyle name="Output 2 17 2 2" xfId="49210"/>
    <cellStyle name="Output 2 17 2 2 2" xfId="49211"/>
    <cellStyle name="Output 2 17 2 2 3" xfId="49212"/>
    <cellStyle name="Output 2 17 2 2 4" xfId="49213"/>
    <cellStyle name="Output 2 17 2 3" xfId="49214"/>
    <cellStyle name="Output 2 17 2 3 2" xfId="49215"/>
    <cellStyle name="Output 2 17 2 3 3" xfId="49216"/>
    <cellStyle name="Output 2 17 2 3 4" xfId="49217"/>
    <cellStyle name="Output 2 17 2 4" xfId="49218"/>
    <cellStyle name="Output 2 17 2 4 2" xfId="49219"/>
    <cellStyle name="Output 2 17 2 4 3" xfId="49220"/>
    <cellStyle name="Output 2 17 2 4 4" xfId="49221"/>
    <cellStyle name="Output 2 17 2 5" xfId="49222"/>
    <cellStyle name="Output 2 17 2 5 2" xfId="49223"/>
    <cellStyle name="Output 2 17 2 5 3" xfId="49224"/>
    <cellStyle name="Output 2 17 2 5 4" xfId="49225"/>
    <cellStyle name="Output 2 17 2 6" xfId="49226"/>
    <cellStyle name="Output 2 17 2 6 2" xfId="49227"/>
    <cellStyle name="Output 2 17 2 6 3" xfId="49228"/>
    <cellStyle name="Output 2 17 2 7" xfId="49229"/>
    <cellStyle name="Output 2 17 2 8" xfId="49230"/>
    <cellStyle name="Output 2 17 3" xfId="49231"/>
    <cellStyle name="Output 2 17 3 2" xfId="49232"/>
    <cellStyle name="Output 2 17 3 2 2" xfId="49233"/>
    <cellStyle name="Output 2 17 3 2 3" xfId="49234"/>
    <cellStyle name="Output 2 17 3 2 4" xfId="49235"/>
    <cellStyle name="Output 2 17 3 3" xfId="49236"/>
    <cellStyle name="Output 2 17 3 3 2" xfId="49237"/>
    <cellStyle name="Output 2 17 3 3 3" xfId="49238"/>
    <cellStyle name="Output 2 17 3 3 4" xfId="49239"/>
    <cellStyle name="Output 2 17 3 4" xfId="49240"/>
    <cellStyle name="Output 2 17 3 4 2" xfId="49241"/>
    <cellStyle name="Output 2 17 3 4 3" xfId="49242"/>
    <cellStyle name="Output 2 17 3 4 4" xfId="49243"/>
    <cellStyle name="Output 2 17 3 5" xfId="49244"/>
    <cellStyle name="Output 2 17 3 5 2" xfId="49245"/>
    <cellStyle name="Output 2 17 3 5 3" xfId="49246"/>
    <cellStyle name="Output 2 17 3 5 4" xfId="49247"/>
    <cellStyle name="Output 2 17 3 6" xfId="49248"/>
    <cellStyle name="Output 2 17 3 6 2" xfId="49249"/>
    <cellStyle name="Output 2 17 3 6 3" xfId="49250"/>
    <cellStyle name="Output 2 17 3 7" xfId="49251"/>
    <cellStyle name="Output 2 17 3 8" xfId="49252"/>
    <cellStyle name="Output 2 17 4" xfId="49253"/>
    <cellStyle name="Output 2 17 4 2" xfId="49254"/>
    <cellStyle name="Output 2 17 4 3" xfId="49255"/>
    <cellStyle name="Output 2 17 4 4" xfId="49256"/>
    <cellStyle name="Output 2 17 5" xfId="49257"/>
    <cellStyle name="Output 2 17 5 2" xfId="49258"/>
    <cellStyle name="Output 2 17 5 3" xfId="49259"/>
    <cellStyle name="Output 2 17 5 4" xfId="49260"/>
    <cellStyle name="Output 2 18" xfId="49261"/>
    <cellStyle name="Output 2 18 10" xfId="49262"/>
    <cellStyle name="Output 2 18 2" xfId="49263"/>
    <cellStyle name="Output 2 18 2 2" xfId="49264"/>
    <cellStyle name="Output 2 18 2 2 2" xfId="49265"/>
    <cellStyle name="Output 2 18 2 2 3" xfId="49266"/>
    <cellStyle name="Output 2 18 2 2 4" xfId="49267"/>
    <cellStyle name="Output 2 18 2 3" xfId="49268"/>
    <cellStyle name="Output 2 18 2 3 2" xfId="49269"/>
    <cellStyle name="Output 2 18 2 3 3" xfId="49270"/>
    <cellStyle name="Output 2 18 2 3 4" xfId="49271"/>
    <cellStyle name="Output 2 18 2 4" xfId="49272"/>
    <cellStyle name="Output 2 18 2 4 2" xfId="49273"/>
    <cellStyle name="Output 2 18 2 4 3" xfId="49274"/>
    <cellStyle name="Output 2 18 2 4 4" xfId="49275"/>
    <cellStyle name="Output 2 18 2 5" xfId="49276"/>
    <cellStyle name="Output 2 18 2 5 2" xfId="49277"/>
    <cellStyle name="Output 2 18 2 5 3" xfId="49278"/>
    <cellStyle name="Output 2 18 2 5 4" xfId="49279"/>
    <cellStyle name="Output 2 18 2 6" xfId="49280"/>
    <cellStyle name="Output 2 18 2 6 2" xfId="49281"/>
    <cellStyle name="Output 2 18 2 6 3" xfId="49282"/>
    <cellStyle name="Output 2 18 2 7" xfId="49283"/>
    <cellStyle name="Output 2 18 2 8" xfId="49284"/>
    <cellStyle name="Output 2 18 3" xfId="49285"/>
    <cellStyle name="Output 2 18 3 2" xfId="49286"/>
    <cellStyle name="Output 2 18 3 2 2" xfId="49287"/>
    <cellStyle name="Output 2 18 3 2 3" xfId="49288"/>
    <cellStyle name="Output 2 18 3 2 4" xfId="49289"/>
    <cellStyle name="Output 2 18 3 3" xfId="49290"/>
    <cellStyle name="Output 2 18 3 3 2" xfId="49291"/>
    <cellStyle name="Output 2 18 3 3 3" xfId="49292"/>
    <cellStyle name="Output 2 18 3 3 4" xfId="49293"/>
    <cellStyle name="Output 2 18 3 4" xfId="49294"/>
    <cellStyle name="Output 2 18 3 4 2" xfId="49295"/>
    <cellStyle name="Output 2 18 3 4 3" xfId="49296"/>
    <cellStyle name="Output 2 18 3 4 4" xfId="49297"/>
    <cellStyle name="Output 2 18 3 5" xfId="49298"/>
    <cellStyle name="Output 2 18 3 5 2" xfId="49299"/>
    <cellStyle name="Output 2 18 3 5 3" xfId="49300"/>
    <cellStyle name="Output 2 18 3 5 4" xfId="49301"/>
    <cellStyle name="Output 2 18 3 6" xfId="49302"/>
    <cellStyle name="Output 2 18 3 6 2" xfId="49303"/>
    <cellStyle name="Output 2 18 3 6 3" xfId="49304"/>
    <cellStyle name="Output 2 18 3 7" xfId="49305"/>
    <cellStyle name="Output 2 18 3 8" xfId="49306"/>
    <cellStyle name="Output 2 18 4" xfId="49307"/>
    <cellStyle name="Output 2 18 4 2" xfId="49308"/>
    <cellStyle name="Output 2 18 4 3" xfId="49309"/>
    <cellStyle name="Output 2 18 4 4" xfId="49310"/>
    <cellStyle name="Output 2 18 5" xfId="49311"/>
    <cellStyle name="Output 2 18 5 2" xfId="49312"/>
    <cellStyle name="Output 2 18 5 3" xfId="49313"/>
    <cellStyle name="Output 2 18 5 4" xfId="49314"/>
    <cellStyle name="Output 2 18 6" xfId="49315"/>
    <cellStyle name="Output 2 18 6 2" xfId="49316"/>
    <cellStyle name="Output 2 18 6 3" xfId="49317"/>
    <cellStyle name="Output 2 18 6 4" xfId="49318"/>
    <cellStyle name="Output 2 18 7" xfId="49319"/>
    <cellStyle name="Output 2 18 7 2" xfId="49320"/>
    <cellStyle name="Output 2 18 7 3" xfId="49321"/>
    <cellStyle name="Output 2 18 7 4" xfId="49322"/>
    <cellStyle name="Output 2 18 8" xfId="49323"/>
    <cellStyle name="Output 2 18 8 2" xfId="49324"/>
    <cellStyle name="Output 2 18 8 3" xfId="49325"/>
    <cellStyle name="Output 2 18 9" xfId="49326"/>
    <cellStyle name="Output 2 19" xfId="49327"/>
    <cellStyle name="Output 2 19 2" xfId="49328"/>
    <cellStyle name="Output 2 19 3" xfId="49329"/>
    <cellStyle name="Output 2 19 4" xfId="49330"/>
    <cellStyle name="Output 2 2" xfId="49331"/>
    <cellStyle name="Output 2 2 2" xfId="49332"/>
    <cellStyle name="Output 2 2 2 2" xfId="49333"/>
    <cellStyle name="Output 2 2 2 2 10" xfId="49334"/>
    <cellStyle name="Output 2 2 2 2 11" xfId="49335"/>
    <cellStyle name="Output 2 2 2 2 2" xfId="49336"/>
    <cellStyle name="Output 2 2 2 2 2 2" xfId="49337"/>
    <cellStyle name="Output 2 2 2 2 2 2 2" xfId="49338"/>
    <cellStyle name="Output 2 2 2 2 2 2 3" xfId="49339"/>
    <cellStyle name="Output 2 2 2 2 2 2 4" xfId="49340"/>
    <cellStyle name="Output 2 2 2 2 2 3" xfId="49341"/>
    <cellStyle name="Output 2 2 2 2 2 3 2" xfId="49342"/>
    <cellStyle name="Output 2 2 2 2 2 3 3" xfId="49343"/>
    <cellStyle name="Output 2 2 2 2 2 3 4" xfId="49344"/>
    <cellStyle name="Output 2 2 2 2 2 4" xfId="49345"/>
    <cellStyle name="Output 2 2 2 2 2 4 2" xfId="49346"/>
    <cellStyle name="Output 2 2 2 2 2 4 3" xfId="49347"/>
    <cellStyle name="Output 2 2 2 2 2 4 4" xfId="49348"/>
    <cellStyle name="Output 2 2 2 2 2 5" xfId="49349"/>
    <cellStyle name="Output 2 2 2 2 2 5 2" xfId="49350"/>
    <cellStyle name="Output 2 2 2 2 2 5 3" xfId="49351"/>
    <cellStyle name="Output 2 2 2 2 2 5 4" xfId="49352"/>
    <cellStyle name="Output 2 2 2 2 2 6" xfId="49353"/>
    <cellStyle name="Output 2 2 2 2 2 6 2" xfId="49354"/>
    <cellStyle name="Output 2 2 2 2 2 6 3" xfId="49355"/>
    <cellStyle name="Output 2 2 2 2 2 7" xfId="49356"/>
    <cellStyle name="Output 2 2 2 2 2 8" xfId="49357"/>
    <cellStyle name="Output 2 2 2 2 2 9" xfId="49358"/>
    <cellStyle name="Output 2 2 2 2 3" xfId="49359"/>
    <cellStyle name="Output 2 2 2 2 3 2" xfId="49360"/>
    <cellStyle name="Output 2 2 2 2 3 2 2" xfId="49361"/>
    <cellStyle name="Output 2 2 2 2 3 2 3" xfId="49362"/>
    <cellStyle name="Output 2 2 2 2 3 2 4" xfId="49363"/>
    <cellStyle name="Output 2 2 2 2 3 3" xfId="49364"/>
    <cellStyle name="Output 2 2 2 2 3 3 2" xfId="49365"/>
    <cellStyle name="Output 2 2 2 2 3 3 3" xfId="49366"/>
    <cellStyle name="Output 2 2 2 2 3 3 4" xfId="49367"/>
    <cellStyle name="Output 2 2 2 2 3 4" xfId="49368"/>
    <cellStyle name="Output 2 2 2 2 3 4 2" xfId="49369"/>
    <cellStyle name="Output 2 2 2 2 3 4 3" xfId="49370"/>
    <cellStyle name="Output 2 2 2 2 3 4 4" xfId="49371"/>
    <cellStyle name="Output 2 2 2 2 3 5" xfId="49372"/>
    <cellStyle name="Output 2 2 2 2 3 5 2" xfId="49373"/>
    <cellStyle name="Output 2 2 2 2 3 5 3" xfId="49374"/>
    <cellStyle name="Output 2 2 2 2 3 5 4" xfId="49375"/>
    <cellStyle name="Output 2 2 2 2 3 6" xfId="49376"/>
    <cellStyle name="Output 2 2 2 2 3 6 2" xfId="49377"/>
    <cellStyle name="Output 2 2 2 2 3 6 3" xfId="49378"/>
    <cellStyle name="Output 2 2 2 2 3 7" xfId="49379"/>
    <cellStyle name="Output 2 2 2 2 3 8" xfId="49380"/>
    <cellStyle name="Output 2 2 2 2 4" xfId="49381"/>
    <cellStyle name="Output 2 2 2 2 4 2" xfId="49382"/>
    <cellStyle name="Output 2 2 2 2 4 3" xfId="49383"/>
    <cellStyle name="Output 2 2 2 2 4 4" xfId="49384"/>
    <cellStyle name="Output 2 2 2 2 5" xfId="49385"/>
    <cellStyle name="Output 2 2 2 2 5 2" xfId="49386"/>
    <cellStyle name="Output 2 2 2 2 5 3" xfId="49387"/>
    <cellStyle name="Output 2 2 2 2 5 4" xfId="49388"/>
    <cellStyle name="Output 2 2 2 2 6" xfId="49389"/>
    <cellStyle name="Output 2 2 2 2 6 2" xfId="49390"/>
    <cellStyle name="Output 2 2 2 2 6 3" xfId="49391"/>
    <cellStyle name="Output 2 2 2 2 6 4" xfId="49392"/>
    <cellStyle name="Output 2 2 2 2 7" xfId="49393"/>
    <cellStyle name="Output 2 2 2 2 7 2" xfId="49394"/>
    <cellStyle name="Output 2 2 2 2 7 3" xfId="49395"/>
    <cellStyle name="Output 2 2 2 2 7 4" xfId="49396"/>
    <cellStyle name="Output 2 2 2 2 8" xfId="49397"/>
    <cellStyle name="Output 2 2 2 2 8 2" xfId="49398"/>
    <cellStyle name="Output 2 2 2 2 8 3" xfId="49399"/>
    <cellStyle name="Output 2 2 2 2 9" xfId="49400"/>
    <cellStyle name="Output 2 2 2 3" xfId="49401"/>
    <cellStyle name="Output 2 2 2 3 2" xfId="49402"/>
    <cellStyle name="Output 2 2 2 3 3" xfId="49403"/>
    <cellStyle name="Output 2 2 2 3 4" xfId="49404"/>
    <cellStyle name="Output 2 2 2 3 5" xfId="49405"/>
    <cellStyle name="Output 2 2 2 4" xfId="49406"/>
    <cellStyle name="Output 2 2 2 4 2" xfId="49407"/>
    <cellStyle name="Output 2 2 2 4 3" xfId="49408"/>
    <cellStyle name="Output 2 2 2 4 4" xfId="49409"/>
    <cellStyle name="Output 2 2 2 5" xfId="49410"/>
    <cellStyle name="Output 2 2 3" xfId="49411"/>
    <cellStyle name="Output 2 2 3 2" xfId="49412"/>
    <cellStyle name="Output 2 2 3 2 10" xfId="49413"/>
    <cellStyle name="Output 2 2 3 2 11" xfId="49414"/>
    <cellStyle name="Output 2 2 3 2 2" xfId="49415"/>
    <cellStyle name="Output 2 2 3 2 2 2" xfId="49416"/>
    <cellStyle name="Output 2 2 3 2 2 2 2" xfId="49417"/>
    <cellStyle name="Output 2 2 3 2 2 2 3" xfId="49418"/>
    <cellStyle name="Output 2 2 3 2 2 2 4" xfId="49419"/>
    <cellStyle name="Output 2 2 3 2 2 3" xfId="49420"/>
    <cellStyle name="Output 2 2 3 2 2 3 2" xfId="49421"/>
    <cellStyle name="Output 2 2 3 2 2 3 3" xfId="49422"/>
    <cellStyle name="Output 2 2 3 2 2 3 4" xfId="49423"/>
    <cellStyle name="Output 2 2 3 2 2 4" xfId="49424"/>
    <cellStyle name="Output 2 2 3 2 2 4 2" xfId="49425"/>
    <cellStyle name="Output 2 2 3 2 2 4 3" xfId="49426"/>
    <cellStyle name="Output 2 2 3 2 2 4 4" xfId="49427"/>
    <cellStyle name="Output 2 2 3 2 2 5" xfId="49428"/>
    <cellStyle name="Output 2 2 3 2 2 5 2" xfId="49429"/>
    <cellStyle name="Output 2 2 3 2 2 5 3" xfId="49430"/>
    <cellStyle name="Output 2 2 3 2 2 5 4" xfId="49431"/>
    <cellStyle name="Output 2 2 3 2 2 6" xfId="49432"/>
    <cellStyle name="Output 2 2 3 2 2 6 2" xfId="49433"/>
    <cellStyle name="Output 2 2 3 2 2 6 3" xfId="49434"/>
    <cellStyle name="Output 2 2 3 2 2 7" xfId="49435"/>
    <cellStyle name="Output 2 2 3 2 2 8" xfId="49436"/>
    <cellStyle name="Output 2 2 3 2 2 9" xfId="49437"/>
    <cellStyle name="Output 2 2 3 2 3" xfId="49438"/>
    <cellStyle name="Output 2 2 3 2 3 2" xfId="49439"/>
    <cellStyle name="Output 2 2 3 2 3 2 2" xfId="49440"/>
    <cellStyle name="Output 2 2 3 2 3 2 3" xfId="49441"/>
    <cellStyle name="Output 2 2 3 2 3 2 4" xfId="49442"/>
    <cellStyle name="Output 2 2 3 2 3 3" xfId="49443"/>
    <cellStyle name="Output 2 2 3 2 3 3 2" xfId="49444"/>
    <cellStyle name="Output 2 2 3 2 3 3 3" xfId="49445"/>
    <cellStyle name="Output 2 2 3 2 3 3 4" xfId="49446"/>
    <cellStyle name="Output 2 2 3 2 3 4" xfId="49447"/>
    <cellStyle name="Output 2 2 3 2 3 4 2" xfId="49448"/>
    <cellStyle name="Output 2 2 3 2 3 4 3" xfId="49449"/>
    <cellStyle name="Output 2 2 3 2 3 4 4" xfId="49450"/>
    <cellStyle name="Output 2 2 3 2 3 5" xfId="49451"/>
    <cellStyle name="Output 2 2 3 2 3 5 2" xfId="49452"/>
    <cellStyle name="Output 2 2 3 2 3 5 3" xfId="49453"/>
    <cellStyle name="Output 2 2 3 2 3 5 4" xfId="49454"/>
    <cellStyle name="Output 2 2 3 2 3 6" xfId="49455"/>
    <cellStyle name="Output 2 2 3 2 3 6 2" xfId="49456"/>
    <cellStyle name="Output 2 2 3 2 3 6 3" xfId="49457"/>
    <cellStyle name="Output 2 2 3 2 3 7" xfId="49458"/>
    <cellStyle name="Output 2 2 3 2 3 8" xfId="49459"/>
    <cellStyle name="Output 2 2 3 2 4" xfId="49460"/>
    <cellStyle name="Output 2 2 3 2 4 2" xfId="49461"/>
    <cellStyle name="Output 2 2 3 2 4 3" xfId="49462"/>
    <cellStyle name="Output 2 2 3 2 4 4" xfId="49463"/>
    <cellStyle name="Output 2 2 3 2 5" xfId="49464"/>
    <cellStyle name="Output 2 2 3 2 5 2" xfId="49465"/>
    <cellStyle name="Output 2 2 3 2 5 3" xfId="49466"/>
    <cellStyle name="Output 2 2 3 2 5 4" xfId="49467"/>
    <cellStyle name="Output 2 2 3 2 6" xfId="49468"/>
    <cellStyle name="Output 2 2 3 2 6 2" xfId="49469"/>
    <cellStyle name="Output 2 2 3 2 6 3" xfId="49470"/>
    <cellStyle name="Output 2 2 3 2 6 4" xfId="49471"/>
    <cellStyle name="Output 2 2 3 2 7" xfId="49472"/>
    <cellStyle name="Output 2 2 3 2 7 2" xfId="49473"/>
    <cellStyle name="Output 2 2 3 2 7 3" xfId="49474"/>
    <cellStyle name="Output 2 2 3 2 7 4" xfId="49475"/>
    <cellStyle name="Output 2 2 3 2 8" xfId="49476"/>
    <cellStyle name="Output 2 2 3 2 8 2" xfId="49477"/>
    <cellStyle name="Output 2 2 3 2 8 3" xfId="49478"/>
    <cellStyle name="Output 2 2 3 2 9" xfId="49479"/>
    <cellStyle name="Output 2 2 3 3" xfId="49480"/>
    <cellStyle name="Output 2 2 3 3 2" xfId="49481"/>
    <cellStyle name="Output 2 2 3 3 3" xfId="49482"/>
    <cellStyle name="Output 2 2 3 3 4" xfId="49483"/>
    <cellStyle name="Output 2 2 3 3 5" xfId="49484"/>
    <cellStyle name="Output 2 2 3 4" xfId="49485"/>
    <cellStyle name="Output 2 2 3 4 2" xfId="49486"/>
    <cellStyle name="Output 2 2 3 4 3" xfId="49487"/>
    <cellStyle name="Output 2 2 3 4 4" xfId="49488"/>
    <cellStyle name="Output 2 2 3 5" xfId="49489"/>
    <cellStyle name="Output 2 2 3 5 2" xfId="49490"/>
    <cellStyle name="Output 2 2 3 5 3" xfId="49491"/>
    <cellStyle name="Output 2 2 3 6" xfId="49492"/>
    <cellStyle name="Output 2 2 4" xfId="49493"/>
    <cellStyle name="Output 2 2 4 2" xfId="49494"/>
    <cellStyle name="Output 2 2 4 2 10" xfId="49495"/>
    <cellStyle name="Output 2 2 4 2 11" xfId="49496"/>
    <cellStyle name="Output 2 2 4 2 2" xfId="49497"/>
    <cellStyle name="Output 2 2 4 2 2 2" xfId="49498"/>
    <cellStyle name="Output 2 2 4 2 2 2 2" xfId="49499"/>
    <cellStyle name="Output 2 2 4 2 2 2 3" xfId="49500"/>
    <cellStyle name="Output 2 2 4 2 2 2 4" xfId="49501"/>
    <cellStyle name="Output 2 2 4 2 2 3" xfId="49502"/>
    <cellStyle name="Output 2 2 4 2 2 3 2" xfId="49503"/>
    <cellStyle name="Output 2 2 4 2 2 3 3" xfId="49504"/>
    <cellStyle name="Output 2 2 4 2 2 3 4" xfId="49505"/>
    <cellStyle name="Output 2 2 4 2 2 4" xfId="49506"/>
    <cellStyle name="Output 2 2 4 2 2 4 2" xfId="49507"/>
    <cellStyle name="Output 2 2 4 2 2 4 3" xfId="49508"/>
    <cellStyle name="Output 2 2 4 2 2 4 4" xfId="49509"/>
    <cellStyle name="Output 2 2 4 2 2 5" xfId="49510"/>
    <cellStyle name="Output 2 2 4 2 2 5 2" xfId="49511"/>
    <cellStyle name="Output 2 2 4 2 2 5 3" xfId="49512"/>
    <cellStyle name="Output 2 2 4 2 2 5 4" xfId="49513"/>
    <cellStyle name="Output 2 2 4 2 2 6" xfId="49514"/>
    <cellStyle name="Output 2 2 4 2 2 6 2" xfId="49515"/>
    <cellStyle name="Output 2 2 4 2 2 6 3" xfId="49516"/>
    <cellStyle name="Output 2 2 4 2 2 7" xfId="49517"/>
    <cellStyle name="Output 2 2 4 2 2 8" xfId="49518"/>
    <cellStyle name="Output 2 2 4 2 2 9" xfId="49519"/>
    <cellStyle name="Output 2 2 4 2 3" xfId="49520"/>
    <cellStyle name="Output 2 2 4 2 3 2" xfId="49521"/>
    <cellStyle name="Output 2 2 4 2 3 2 2" xfId="49522"/>
    <cellStyle name="Output 2 2 4 2 3 2 3" xfId="49523"/>
    <cellStyle name="Output 2 2 4 2 3 2 4" xfId="49524"/>
    <cellStyle name="Output 2 2 4 2 3 3" xfId="49525"/>
    <cellStyle name="Output 2 2 4 2 3 3 2" xfId="49526"/>
    <cellStyle name="Output 2 2 4 2 3 3 3" xfId="49527"/>
    <cellStyle name="Output 2 2 4 2 3 3 4" xfId="49528"/>
    <cellStyle name="Output 2 2 4 2 3 4" xfId="49529"/>
    <cellStyle name="Output 2 2 4 2 3 4 2" xfId="49530"/>
    <cellStyle name="Output 2 2 4 2 3 4 3" xfId="49531"/>
    <cellStyle name="Output 2 2 4 2 3 4 4" xfId="49532"/>
    <cellStyle name="Output 2 2 4 2 3 5" xfId="49533"/>
    <cellStyle name="Output 2 2 4 2 3 5 2" xfId="49534"/>
    <cellStyle name="Output 2 2 4 2 3 5 3" xfId="49535"/>
    <cellStyle name="Output 2 2 4 2 3 5 4" xfId="49536"/>
    <cellStyle name="Output 2 2 4 2 3 6" xfId="49537"/>
    <cellStyle name="Output 2 2 4 2 3 6 2" xfId="49538"/>
    <cellStyle name="Output 2 2 4 2 3 6 3" xfId="49539"/>
    <cellStyle name="Output 2 2 4 2 3 7" xfId="49540"/>
    <cellStyle name="Output 2 2 4 2 3 8" xfId="49541"/>
    <cellStyle name="Output 2 2 4 2 4" xfId="49542"/>
    <cellStyle name="Output 2 2 4 2 4 2" xfId="49543"/>
    <cellStyle name="Output 2 2 4 2 4 3" xfId="49544"/>
    <cellStyle name="Output 2 2 4 2 4 4" xfId="49545"/>
    <cellStyle name="Output 2 2 4 2 5" xfId="49546"/>
    <cellStyle name="Output 2 2 4 2 5 2" xfId="49547"/>
    <cellStyle name="Output 2 2 4 2 5 3" xfId="49548"/>
    <cellStyle name="Output 2 2 4 2 5 4" xfId="49549"/>
    <cellStyle name="Output 2 2 4 2 6" xfId="49550"/>
    <cellStyle name="Output 2 2 4 2 6 2" xfId="49551"/>
    <cellStyle name="Output 2 2 4 2 6 3" xfId="49552"/>
    <cellStyle name="Output 2 2 4 2 6 4" xfId="49553"/>
    <cellStyle name="Output 2 2 4 2 7" xfId="49554"/>
    <cellStyle name="Output 2 2 4 2 7 2" xfId="49555"/>
    <cellStyle name="Output 2 2 4 2 7 3" xfId="49556"/>
    <cellStyle name="Output 2 2 4 2 7 4" xfId="49557"/>
    <cellStyle name="Output 2 2 4 2 8" xfId="49558"/>
    <cellStyle name="Output 2 2 4 2 8 2" xfId="49559"/>
    <cellStyle name="Output 2 2 4 2 8 3" xfId="49560"/>
    <cellStyle name="Output 2 2 4 2 9" xfId="49561"/>
    <cellStyle name="Output 2 2 4 3" xfId="49562"/>
    <cellStyle name="Output 2 2 4 3 2" xfId="49563"/>
    <cellStyle name="Output 2 2 4 3 3" xfId="49564"/>
    <cellStyle name="Output 2 2 4 3 4" xfId="49565"/>
    <cellStyle name="Output 2 2 4 3 5" xfId="49566"/>
    <cellStyle name="Output 2 2 4 4" xfId="49567"/>
    <cellStyle name="Output 2 2 4 4 2" xfId="49568"/>
    <cellStyle name="Output 2 2 4 4 3" xfId="49569"/>
    <cellStyle name="Output 2 2 4 4 4" xfId="49570"/>
    <cellStyle name="Output 2 2 4 5" xfId="49571"/>
    <cellStyle name="Output 2 2 4 5 2" xfId="49572"/>
    <cellStyle name="Output 2 2 4 5 3" xfId="49573"/>
    <cellStyle name="Output 2 2 4 6" xfId="49574"/>
    <cellStyle name="Output 2 2 5" xfId="49575"/>
    <cellStyle name="Output 2 2 5 2" xfId="49576"/>
    <cellStyle name="Output 2 2 5 2 2" xfId="49577"/>
    <cellStyle name="Output 2 2 5 2 2 2" xfId="49578"/>
    <cellStyle name="Output 2 2 5 2 2 3" xfId="49579"/>
    <cellStyle name="Output 2 2 5 2 2 4" xfId="49580"/>
    <cellStyle name="Output 2 2 5 2 3" xfId="49581"/>
    <cellStyle name="Output 2 2 5 2 3 2" xfId="49582"/>
    <cellStyle name="Output 2 2 5 2 3 3" xfId="49583"/>
    <cellStyle name="Output 2 2 5 2 3 4" xfId="49584"/>
    <cellStyle name="Output 2 2 5 2 4" xfId="49585"/>
    <cellStyle name="Output 2 2 5 2 4 2" xfId="49586"/>
    <cellStyle name="Output 2 2 5 2 4 3" xfId="49587"/>
    <cellStyle name="Output 2 2 5 2 4 4" xfId="49588"/>
    <cellStyle name="Output 2 2 5 2 5" xfId="49589"/>
    <cellStyle name="Output 2 2 5 2 5 2" xfId="49590"/>
    <cellStyle name="Output 2 2 5 2 5 3" xfId="49591"/>
    <cellStyle name="Output 2 2 5 2 5 4" xfId="49592"/>
    <cellStyle name="Output 2 2 5 2 6" xfId="49593"/>
    <cellStyle name="Output 2 2 5 2 6 2" xfId="49594"/>
    <cellStyle name="Output 2 2 5 2 6 3" xfId="49595"/>
    <cellStyle name="Output 2 2 5 2 7" xfId="49596"/>
    <cellStyle name="Output 2 2 5 2 8" xfId="49597"/>
    <cellStyle name="Output 2 2 5 2 9" xfId="49598"/>
    <cellStyle name="Output 2 2 5 3" xfId="49599"/>
    <cellStyle name="Output 2 2 5 3 2" xfId="49600"/>
    <cellStyle name="Output 2 2 5 3 2 2" xfId="49601"/>
    <cellStyle name="Output 2 2 5 3 2 3" xfId="49602"/>
    <cellStyle name="Output 2 2 5 3 2 4" xfId="49603"/>
    <cellStyle name="Output 2 2 5 3 3" xfId="49604"/>
    <cellStyle name="Output 2 2 5 3 3 2" xfId="49605"/>
    <cellStyle name="Output 2 2 5 3 3 3" xfId="49606"/>
    <cellStyle name="Output 2 2 5 3 3 4" xfId="49607"/>
    <cellStyle name="Output 2 2 5 3 4" xfId="49608"/>
    <cellStyle name="Output 2 2 5 3 4 2" xfId="49609"/>
    <cellStyle name="Output 2 2 5 3 4 3" xfId="49610"/>
    <cellStyle name="Output 2 2 5 3 4 4" xfId="49611"/>
    <cellStyle name="Output 2 2 5 3 5" xfId="49612"/>
    <cellStyle name="Output 2 2 5 3 5 2" xfId="49613"/>
    <cellStyle name="Output 2 2 5 3 5 3" xfId="49614"/>
    <cellStyle name="Output 2 2 5 3 5 4" xfId="49615"/>
    <cellStyle name="Output 2 2 5 3 6" xfId="49616"/>
    <cellStyle name="Output 2 2 5 3 6 2" xfId="49617"/>
    <cellStyle name="Output 2 2 5 3 6 3" xfId="49618"/>
    <cellStyle name="Output 2 2 5 3 7" xfId="49619"/>
    <cellStyle name="Output 2 2 5 3 8" xfId="49620"/>
    <cellStyle name="Output 2 2 5 4" xfId="49621"/>
    <cellStyle name="Output 2 2 5 4 2" xfId="49622"/>
    <cellStyle name="Output 2 2 5 4 3" xfId="49623"/>
    <cellStyle name="Output 2 2 5 4 4" xfId="49624"/>
    <cellStyle name="Output 2 2 5 5" xfId="49625"/>
    <cellStyle name="Output 2 2 5 5 2" xfId="49626"/>
    <cellStyle name="Output 2 2 5 5 3" xfId="49627"/>
    <cellStyle name="Output 2 2 5 5 4" xfId="49628"/>
    <cellStyle name="Output 2 2 5 6" xfId="49629"/>
    <cellStyle name="Output 2 2 6" xfId="49630"/>
    <cellStyle name="Output 2 2 6 10" xfId="49631"/>
    <cellStyle name="Output 2 2 6 11" xfId="49632"/>
    <cellStyle name="Output 2 2 6 2" xfId="49633"/>
    <cellStyle name="Output 2 2 6 2 2" xfId="49634"/>
    <cellStyle name="Output 2 2 6 2 2 2" xfId="49635"/>
    <cellStyle name="Output 2 2 6 2 2 3" xfId="49636"/>
    <cellStyle name="Output 2 2 6 2 2 4" xfId="49637"/>
    <cellStyle name="Output 2 2 6 2 3" xfId="49638"/>
    <cellStyle name="Output 2 2 6 2 3 2" xfId="49639"/>
    <cellStyle name="Output 2 2 6 2 3 3" xfId="49640"/>
    <cellStyle name="Output 2 2 6 2 3 4" xfId="49641"/>
    <cellStyle name="Output 2 2 6 2 4" xfId="49642"/>
    <cellStyle name="Output 2 2 6 2 4 2" xfId="49643"/>
    <cellStyle name="Output 2 2 6 2 4 3" xfId="49644"/>
    <cellStyle name="Output 2 2 6 2 4 4" xfId="49645"/>
    <cellStyle name="Output 2 2 6 2 5" xfId="49646"/>
    <cellStyle name="Output 2 2 6 2 5 2" xfId="49647"/>
    <cellStyle name="Output 2 2 6 2 5 3" xfId="49648"/>
    <cellStyle name="Output 2 2 6 2 5 4" xfId="49649"/>
    <cellStyle name="Output 2 2 6 2 6" xfId="49650"/>
    <cellStyle name="Output 2 2 6 2 6 2" xfId="49651"/>
    <cellStyle name="Output 2 2 6 2 6 3" xfId="49652"/>
    <cellStyle name="Output 2 2 6 2 7" xfId="49653"/>
    <cellStyle name="Output 2 2 6 2 8" xfId="49654"/>
    <cellStyle name="Output 2 2 6 3" xfId="49655"/>
    <cellStyle name="Output 2 2 6 3 2" xfId="49656"/>
    <cellStyle name="Output 2 2 6 3 2 2" xfId="49657"/>
    <cellStyle name="Output 2 2 6 3 2 3" xfId="49658"/>
    <cellStyle name="Output 2 2 6 3 2 4" xfId="49659"/>
    <cellStyle name="Output 2 2 6 3 3" xfId="49660"/>
    <cellStyle name="Output 2 2 6 3 3 2" xfId="49661"/>
    <cellStyle name="Output 2 2 6 3 3 3" xfId="49662"/>
    <cellStyle name="Output 2 2 6 3 3 4" xfId="49663"/>
    <cellStyle name="Output 2 2 6 3 4" xfId="49664"/>
    <cellStyle name="Output 2 2 6 3 4 2" xfId="49665"/>
    <cellStyle name="Output 2 2 6 3 4 3" xfId="49666"/>
    <cellStyle name="Output 2 2 6 3 4 4" xfId="49667"/>
    <cellStyle name="Output 2 2 6 3 5" xfId="49668"/>
    <cellStyle name="Output 2 2 6 3 5 2" xfId="49669"/>
    <cellStyle name="Output 2 2 6 3 5 3" xfId="49670"/>
    <cellStyle name="Output 2 2 6 3 5 4" xfId="49671"/>
    <cellStyle name="Output 2 2 6 3 6" xfId="49672"/>
    <cellStyle name="Output 2 2 6 3 6 2" xfId="49673"/>
    <cellStyle name="Output 2 2 6 3 6 3" xfId="49674"/>
    <cellStyle name="Output 2 2 6 3 7" xfId="49675"/>
    <cellStyle name="Output 2 2 6 3 8" xfId="49676"/>
    <cellStyle name="Output 2 2 6 4" xfId="49677"/>
    <cellStyle name="Output 2 2 6 4 2" xfId="49678"/>
    <cellStyle name="Output 2 2 6 4 3" xfId="49679"/>
    <cellStyle name="Output 2 2 6 4 4" xfId="49680"/>
    <cellStyle name="Output 2 2 6 5" xfId="49681"/>
    <cellStyle name="Output 2 2 6 5 2" xfId="49682"/>
    <cellStyle name="Output 2 2 6 5 3" xfId="49683"/>
    <cellStyle name="Output 2 2 6 5 4" xfId="49684"/>
    <cellStyle name="Output 2 2 6 6" xfId="49685"/>
    <cellStyle name="Output 2 2 6 6 2" xfId="49686"/>
    <cellStyle name="Output 2 2 6 6 3" xfId="49687"/>
    <cellStyle name="Output 2 2 6 6 4" xfId="49688"/>
    <cellStyle name="Output 2 2 6 7" xfId="49689"/>
    <cellStyle name="Output 2 2 6 7 2" xfId="49690"/>
    <cellStyle name="Output 2 2 6 7 3" xfId="49691"/>
    <cellStyle name="Output 2 2 6 7 4" xfId="49692"/>
    <cellStyle name="Output 2 2 6 8" xfId="49693"/>
    <cellStyle name="Output 2 2 6 8 2" xfId="49694"/>
    <cellStyle name="Output 2 2 6 8 3" xfId="49695"/>
    <cellStyle name="Output 2 2 6 9" xfId="49696"/>
    <cellStyle name="Output 2 2 7" xfId="49697"/>
    <cellStyle name="Output 2 2 7 2" xfId="49698"/>
    <cellStyle name="Output 2 2 7 3" xfId="49699"/>
    <cellStyle name="Output 2 2 7 4" xfId="49700"/>
    <cellStyle name="Output 2 2 8" xfId="49701"/>
    <cellStyle name="Output 2 2 8 2" xfId="49702"/>
    <cellStyle name="Output 2 2 8 3" xfId="49703"/>
    <cellStyle name="Output 2 2 8 4" xfId="49704"/>
    <cellStyle name="Output 2 2 9" xfId="49705"/>
    <cellStyle name="Output 2 2_Sheet1" xfId="49706"/>
    <cellStyle name="Output 2 20" xfId="49707"/>
    <cellStyle name="Output 2 20 2" xfId="49708"/>
    <cellStyle name="Output 2 20 3" xfId="49709"/>
    <cellStyle name="Output 2 20 4" xfId="49710"/>
    <cellStyle name="Output 2 21" xfId="49711"/>
    <cellStyle name="Output 2 22" xfId="49712"/>
    <cellStyle name="Output 2 23" xfId="49713"/>
    <cellStyle name="Output 2 24" xfId="49714"/>
    <cellStyle name="Output 2 25" xfId="49715"/>
    <cellStyle name="Output 2 26" xfId="49716"/>
    <cellStyle name="Output 2 27" xfId="49717"/>
    <cellStyle name="Output 2 28" xfId="49718"/>
    <cellStyle name="Output 2 29" xfId="49719"/>
    <cellStyle name="Output 2 3" xfId="49720"/>
    <cellStyle name="Output 2 3 2" xfId="49721"/>
    <cellStyle name="Output 2 3 2 10" xfId="49722"/>
    <cellStyle name="Output 2 3 2 11" xfId="49723"/>
    <cellStyle name="Output 2 3 2 2" xfId="49724"/>
    <cellStyle name="Output 2 3 2 2 2" xfId="49725"/>
    <cellStyle name="Output 2 3 2 2 2 2" xfId="49726"/>
    <cellStyle name="Output 2 3 2 2 2 3" xfId="49727"/>
    <cellStyle name="Output 2 3 2 2 2 4" xfId="49728"/>
    <cellStyle name="Output 2 3 2 2 3" xfId="49729"/>
    <cellStyle name="Output 2 3 2 2 3 2" xfId="49730"/>
    <cellStyle name="Output 2 3 2 2 3 3" xfId="49731"/>
    <cellStyle name="Output 2 3 2 2 3 4" xfId="49732"/>
    <cellStyle name="Output 2 3 2 2 4" xfId="49733"/>
    <cellStyle name="Output 2 3 2 2 4 2" xfId="49734"/>
    <cellStyle name="Output 2 3 2 2 4 3" xfId="49735"/>
    <cellStyle name="Output 2 3 2 2 4 4" xfId="49736"/>
    <cellStyle name="Output 2 3 2 2 5" xfId="49737"/>
    <cellStyle name="Output 2 3 2 2 5 2" xfId="49738"/>
    <cellStyle name="Output 2 3 2 2 5 3" xfId="49739"/>
    <cellStyle name="Output 2 3 2 2 5 4" xfId="49740"/>
    <cellStyle name="Output 2 3 2 2 6" xfId="49741"/>
    <cellStyle name="Output 2 3 2 2 6 2" xfId="49742"/>
    <cellStyle name="Output 2 3 2 2 6 3" xfId="49743"/>
    <cellStyle name="Output 2 3 2 2 7" xfId="49744"/>
    <cellStyle name="Output 2 3 2 2 8" xfId="49745"/>
    <cellStyle name="Output 2 3 2 2 9" xfId="49746"/>
    <cellStyle name="Output 2 3 2 3" xfId="49747"/>
    <cellStyle name="Output 2 3 2 3 2" xfId="49748"/>
    <cellStyle name="Output 2 3 2 3 2 2" xfId="49749"/>
    <cellStyle name="Output 2 3 2 3 2 3" xfId="49750"/>
    <cellStyle name="Output 2 3 2 3 2 4" xfId="49751"/>
    <cellStyle name="Output 2 3 2 3 3" xfId="49752"/>
    <cellStyle name="Output 2 3 2 3 3 2" xfId="49753"/>
    <cellStyle name="Output 2 3 2 3 3 3" xfId="49754"/>
    <cellStyle name="Output 2 3 2 3 3 4" xfId="49755"/>
    <cellStyle name="Output 2 3 2 3 4" xfId="49756"/>
    <cellStyle name="Output 2 3 2 3 4 2" xfId="49757"/>
    <cellStyle name="Output 2 3 2 3 4 3" xfId="49758"/>
    <cellStyle name="Output 2 3 2 3 4 4" xfId="49759"/>
    <cellStyle name="Output 2 3 2 3 5" xfId="49760"/>
    <cellStyle name="Output 2 3 2 3 5 2" xfId="49761"/>
    <cellStyle name="Output 2 3 2 3 5 3" xfId="49762"/>
    <cellStyle name="Output 2 3 2 3 5 4" xfId="49763"/>
    <cellStyle name="Output 2 3 2 3 6" xfId="49764"/>
    <cellStyle name="Output 2 3 2 3 6 2" xfId="49765"/>
    <cellStyle name="Output 2 3 2 3 6 3" xfId="49766"/>
    <cellStyle name="Output 2 3 2 3 7" xfId="49767"/>
    <cellStyle name="Output 2 3 2 3 8" xfId="49768"/>
    <cellStyle name="Output 2 3 2 4" xfId="49769"/>
    <cellStyle name="Output 2 3 2 4 2" xfId="49770"/>
    <cellStyle name="Output 2 3 2 4 3" xfId="49771"/>
    <cellStyle name="Output 2 3 2 4 4" xfId="49772"/>
    <cellStyle name="Output 2 3 2 5" xfId="49773"/>
    <cellStyle name="Output 2 3 2 5 2" xfId="49774"/>
    <cellStyle name="Output 2 3 2 5 3" xfId="49775"/>
    <cellStyle name="Output 2 3 2 5 4" xfId="49776"/>
    <cellStyle name="Output 2 3 2 6" xfId="49777"/>
    <cellStyle name="Output 2 3 2 6 2" xfId="49778"/>
    <cellStyle name="Output 2 3 2 6 3" xfId="49779"/>
    <cellStyle name="Output 2 3 2 6 4" xfId="49780"/>
    <cellStyle name="Output 2 3 2 7" xfId="49781"/>
    <cellStyle name="Output 2 3 2 7 2" xfId="49782"/>
    <cellStyle name="Output 2 3 2 7 3" xfId="49783"/>
    <cellStyle name="Output 2 3 2 7 4" xfId="49784"/>
    <cellStyle name="Output 2 3 2 8" xfId="49785"/>
    <cellStyle name="Output 2 3 2 8 2" xfId="49786"/>
    <cellStyle name="Output 2 3 2 8 3" xfId="49787"/>
    <cellStyle name="Output 2 3 2 9" xfId="49788"/>
    <cellStyle name="Output 2 3 3" xfId="49789"/>
    <cellStyle name="Output 2 3 3 2" xfId="49790"/>
    <cellStyle name="Output 2 3 3 3" xfId="49791"/>
    <cellStyle name="Output 2 3 3 4" xfId="49792"/>
    <cellStyle name="Output 2 3 3 5" xfId="49793"/>
    <cellStyle name="Output 2 3 4" xfId="49794"/>
    <cellStyle name="Output 2 3 4 2" xfId="49795"/>
    <cellStyle name="Output 2 3 4 3" xfId="49796"/>
    <cellStyle name="Output 2 3 4 4" xfId="49797"/>
    <cellStyle name="Output 2 3 5" xfId="49798"/>
    <cellStyle name="Output 2 30" xfId="49799"/>
    <cellStyle name="Output 2 31" xfId="49800"/>
    <cellStyle name="Output 2 32" xfId="49801"/>
    <cellStyle name="Output 2 33" xfId="49802"/>
    <cellStyle name="Output 2 34" xfId="49803"/>
    <cellStyle name="Output 2 35" xfId="49804"/>
    <cellStyle name="Output 2 36" xfId="49805"/>
    <cellStyle name="Output 2 37" xfId="49806"/>
    <cellStyle name="Output 2 38" xfId="49807"/>
    <cellStyle name="Output 2 39" xfId="49808"/>
    <cellStyle name="Output 2 4" xfId="49809"/>
    <cellStyle name="Output 2 4 2" xfId="49810"/>
    <cellStyle name="Output 2 4 2 10" xfId="49811"/>
    <cellStyle name="Output 2 4 2 11" xfId="49812"/>
    <cellStyle name="Output 2 4 2 2" xfId="49813"/>
    <cellStyle name="Output 2 4 2 2 2" xfId="49814"/>
    <cellStyle name="Output 2 4 2 2 2 2" xfId="49815"/>
    <cellStyle name="Output 2 4 2 2 2 3" xfId="49816"/>
    <cellStyle name="Output 2 4 2 2 2 4" xfId="49817"/>
    <cellStyle name="Output 2 4 2 2 3" xfId="49818"/>
    <cellStyle name="Output 2 4 2 2 3 2" xfId="49819"/>
    <cellStyle name="Output 2 4 2 2 3 3" xfId="49820"/>
    <cellStyle name="Output 2 4 2 2 3 4" xfId="49821"/>
    <cellStyle name="Output 2 4 2 2 4" xfId="49822"/>
    <cellStyle name="Output 2 4 2 2 4 2" xfId="49823"/>
    <cellStyle name="Output 2 4 2 2 4 3" xfId="49824"/>
    <cellStyle name="Output 2 4 2 2 4 4" xfId="49825"/>
    <cellStyle name="Output 2 4 2 2 5" xfId="49826"/>
    <cellStyle name="Output 2 4 2 2 5 2" xfId="49827"/>
    <cellStyle name="Output 2 4 2 2 5 3" xfId="49828"/>
    <cellStyle name="Output 2 4 2 2 5 4" xfId="49829"/>
    <cellStyle name="Output 2 4 2 2 6" xfId="49830"/>
    <cellStyle name="Output 2 4 2 2 6 2" xfId="49831"/>
    <cellStyle name="Output 2 4 2 2 6 3" xfId="49832"/>
    <cellStyle name="Output 2 4 2 2 7" xfId="49833"/>
    <cellStyle name="Output 2 4 2 2 8" xfId="49834"/>
    <cellStyle name="Output 2 4 2 2 9" xfId="49835"/>
    <cellStyle name="Output 2 4 2 3" xfId="49836"/>
    <cellStyle name="Output 2 4 2 3 2" xfId="49837"/>
    <cellStyle name="Output 2 4 2 3 2 2" xfId="49838"/>
    <cellStyle name="Output 2 4 2 3 2 3" xfId="49839"/>
    <cellStyle name="Output 2 4 2 3 2 4" xfId="49840"/>
    <cellStyle name="Output 2 4 2 3 3" xfId="49841"/>
    <cellStyle name="Output 2 4 2 3 3 2" xfId="49842"/>
    <cellStyle name="Output 2 4 2 3 3 3" xfId="49843"/>
    <cellStyle name="Output 2 4 2 3 3 4" xfId="49844"/>
    <cellStyle name="Output 2 4 2 3 4" xfId="49845"/>
    <cellStyle name="Output 2 4 2 3 4 2" xfId="49846"/>
    <cellStyle name="Output 2 4 2 3 4 3" xfId="49847"/>
    <cellStyle name="Output 2 4 2 3 4 4" xfId="49848"/>
    <cellStyle name="Output 2 4 2 3 5" xfId="49849"/>
    <cellStyle name="Output 2 4 2 3 5 2" xfId="49850"/>
    <cellStyle name="Output 2 4 2 3 5 3" xfId="49851"/>
    <cellStyle name="Output 2 4 2 3 5 4" xfId="49852"/>
    <cellStyle name="Output 2 4 2 3 6" xfId="49853"/>
    <cellStyle name="Output 2 4 2 3 6 2" xfId="49854"/>
    <cellStyle name="Output 2 4 2 3 6 3" xfId="49855"/>
    <cellStyle name="Output 2 4 2 3 7" xfId="49856"/>
    <cellStyle name="Output 2 4 2 3 8" xfId="49857"/>
    <cellStyle name="Output 2 4 2 4" xfId="49858"/>
    <cellStyle name="Output 2 4 2 4 2" xfId="49859"/>
    <cellStyle name="Output 2 4 2 4 3" xfId="49860"/>
    <cellStyle name="Output 2 4 2 4 4" xfId="49861"/>
    <cellStyle name="Output 2 4 2 5" xfId="49862"/>
    <cellStyle name="Output 2 4 2 5 2" xfId="49863"/>
    <cellStyle name="Output 2 4 2 5 3" xfId="49864"/>
    <cellStyle name="Output 2 4 2 5 4" xfId="49865"/>
    <cellStyle name="Output 2 4 2 6" xfId="49866"/>
    <cellStyle name="Output 2 4 2 6 2" xfId="49867"/>
    <cellStyle name="Output 2 4 2 6 3" xfId="49868"/>
    <cellStyle name="Output 2 4 2 6 4" xfId="49869"/>
    <cellStyle name="Output 2 4 2 7" xfId="49870"/>
    <cellStyle name="Output 2 4 2 7 2" xfId="49871"/>
    <cellStyle name="Output 2 4 2 7 3" xfId="49872"/>
    <cellStyle name="Output 2 4 2 7 4" xfId="49873"/>
    <cellStyle name="Output 2 4 2 8" xfId="49874"/>
    <cellStyle name="Output 2 4 2 8 2" xfId="49875"/>
    <cellStyle name="Output 2 4 2 8 3" xfId="49876"/>
    <cellStyle name="Output 2 4 2 9" xfId="49877"/>
    <cellStyle name="Output 2 4 3" xfId="49878"/>
    <cellStyle name="Output 2 4 3 2" xfId="49879"/>
    <cellStyle name="Output 2 4 3 3" xfId="49880"/>
    <cellStyle name="Output 2 4 3 4" xfId="49881"/>
    <cellStyle name="Output 2 4 3 5" xfId="49882"/>
    <cellStyle name="Output 2 4 4" xfId="49883"/>
    <cellStyle name="Output 2 4 4 2" xfId="49884"/>
    <cellStyle name="Output 2 4 4 3" xfId="49885"/>
    <cellStyle name="Output 2 4 4 4" xfId="49886"/>
    <cellStyle name="Output 2 4 5" xfId="49887"/>
    <cellStyle name="Output 2 40" xfId="49888"/>
    <cellStyle name="Output 2 41" xfId="49889"/>
    <cellStyle name="Output 2 42" xfId="49890"/>
    <cellStyle name="Output 2 43" xfId="49891"/>
    <cellStyle name="Output 2 44" xfId="49892"/>
    <cellStyle name="Output 2 45" xfId="49893"/>
    <cellStyle name="Output 2 46" xfId="49894"/>
    <cellStyle name="Output 2 47" xfId="49895"/>
    <cellStyle name="Output 2 48" xfId="49896"/>
    <cellStyle name="Output 2 49" xfId="49897"/>
    <cellStyle name="Output 2 5" xfId="49898"/>
    <cellStyle name="Output 2 5 2" xfId="49899"/>
    <cellStyle name="Output 2 5 2 10" xfId="49900"/>
    <cellStyle name="Output 2 5 2 11" xfId="49901"/>
    <cellStyle name="Output 2 5 2 2" xfId="49902"/>
    <cellStyle name="Output 2 5 2 2 2" xfId="49903"/>
    <cellStyle name="Output 2 5 2 2 2 2" xfId="49904"/>
    <cellStyle name="Output 2 5 2 2 2 3" xfId="49905"/>
    <cellStyle name="Output 2 5 2 2 2 4" xfId="49906"/>
    <cellStyle name="Output 2 5 2 2 3" xfId="49907"/>
    <cellStyle name="Output 2 5 2 2 3 2" xfId="49908"/>
    <cellStyle name="Output 2 5 2 2 3 3" xfId="49909"/>
    <cellStyle name="Output 2 5 2 2 3 4" xfId="49910"/>
    <cellStyle name="Output 2 5 2 2 4" xfId="49911"/>
    <cellStyle name="Output 2 5 2 2 4 2" xfId="49912"/>
    <cellStyle name="Output 2 5 2 2 4 3" xfId="49913"/>
    <cellStyle name="Output 2 5 2 2 4 4" xfId="49914"/>
    <cellStyle name="Output 2 5 2 2 5" xfId="49915"/>
    <cellStyle name="Output 2 5 2 2 5 2" xfId="49916"/>
    <cellStyle name="Output 2 5 2 2 5 3" xfId="49917"/>
    <cellStyle name="Output 2 5 2 2 5 4" xfId="49918"/>
    <cellStyle name="Output 2 5 2 2 6" xfId="49919"/>
    <cellStyle name="Output 2 5 2 2 6 2" xfId="49920"/>
    <cellStyle name="Output 2 5 2 2 6 3" xfId="49921"/>
    <cellStyle name="Output 2 5 2 2 7" xfId="49922"/>
    <cellStyle name="Output 2 5 2 2 8" xfId="49923"/>
    <cellStyle name="Output 2 5 2 2 9" xfId="49924"/>
    <cellStyle name="Output 2 5 2 3" xfId="49925"/>
    <cellStyle name="Output 2 5 2 3 2" xfId="49926"/>
    <cellStyle name="Output 2 5 2 3 2 2" xfId="49927"/>
    <cellStyle name="Output 2 5 2 3 2 3" xfId="49928"/>
    <cellStyle name="Output 2 5 2 3 2 4" xfId="49929"/>
    <cellStyle name="Output 2 5 2 3 3" xfId="49930"/>
    <cellStyle name="Output 2 5 2 3 3 2" xfId="49931"/>
    <cellStyle name="Output 2 5 2 3 3 3" xfId="49932"/>
    <cellStyle name="Output 2 5 2 3 3 4" xfId="49933"/>
    <cellStyle name="Output 2 5 2 3 4" xfId="49934"/>
    <cellStyle name="Output 2 5 2 3 4 2" xfId="49935"/>
    <cellStyle name="Output 2 5 2 3 4 3" xfId="49936"/>
    <cellStyle name="Output 2 5 2 3 4 4" xfId="49937"/>
    <cellStyle name="Output 2 5 2 3 5" xfId="49938"/>
    <cellStyle name="Output 2 5 2 3 5 2" xfId="49939"/>
    <cellStyle name="Output 2 5 2 3 5 3" xfId="49940"/>
    <cellStyle name="Output 2 5 2 3 5 4" xfId="49941"/>
    <cellStyle name="Output 2 5 2 3 6" xfId="49942"/>
    <cellStyle name="Output 2 5 2 3 6 2" xfId="49943"/>
    <cellStyle name="Output 2 5 2 3 6 3" xfId="49944"/>
    <cellStyle name="Output 2 5 2 3 7" xfId="49945"/>
    <cellStyle name="Output 2 5 2 3 8" xfId="49946"/>
    <cellStyle name="Output 2 5 2 4" xfId="49947"/>
    <cellStyle name="Output 2 5 2 4 2" xfId="49948"/>
    <cellStyle name="Output 2 5 2 4 3" xfId="49949"/>
    <cellStyle name="Output 2 5 2 4 4" xfId="49950"/>
    <cellStyle name="Output 2 5 2 5" xfId="49951"/>
    <cellStyle name="Output 2 5 2 5 2" xfId="49952"/>
    <cellStyle name="Output 2 5 2 5 3" xfId="49953"/>
    <cellStyle name="Output 2 5 2 5 4" xfId="49954"/>
    <cellStyle name="Output 2 5 2 6" xfId="49955"/>
    <cellStyle name="Output 2 5 2 6 2" xfId="49956"/>
    <cellStyle name="Output 2 5 2 6 3" xfId="49957"/>
    <cellStyle name="Output 2 5 2 6 4" xfId="49958"/>
    <cellStyle name="Output 2 5 2 7" xfId="49959"/>
    <cellStyle name="Output 2 5 2 7 2" xfId="49960"/>
    <cellStyle name="Output 2 5 2 7 3" xfId="49961"/>
    <cellStyle name="Output 2 5 2 7 4" xfId="49962"/>
    <cellStyle name="Output 2 5 2 8" xfId="49963"/>
    <cellStyle name="Output 2 5 2 8 2" xfId="49964"/>
    <cellStyle name="Output 2 5 2 8 3" xfId="49965"/>
    <cellStyle name="Output 2 5 2 9" xfId="49966"/>
    <cellStyle name="Output 2 5 3" xfId="49967"/>
    <cellStyle name="Output 2 5 3 2" xfId="49968"/>
    <cellStyle name="Output 2 5 3 3" xfId="49969"/>
    <cellStyle name="Output 2 5 3 4" xfId="49970"/>
    <cellStyle name="Output 2 5 3 5" xfId="49971"/>
    <cellStyle name="Output 2 5 4" xfId="49972"/>
    <cellStyle name="Output 2 5 4 2" xfId="49973"/>
    <cellStyle name="Output 2 5 4 3" xfId="49974"/>
    <cellStyle name="Output 2 5 4 4" xfId="49975"/>
    <cellStyle name="Output 2 5 5" xfId="49976"/>
    <cellStyle name="Output 2 50" xfId="49977"/>
    <cellStyle name="Output 2 51" xfId="49978"/>
    <cellStyle name="Output 2 52" xfId="49979"/>
    <cellStyle name="Output 2 53" xfId="49980"/>
    <cellStyle name="Output 2 54" xfId="49981"/>
    <cellStyle name="Output 2 55" xfId="49982"/>
    <cellStyle name="Output 2 56" xfId="49983"/>
    <cellStyle name="Output 2 57" xfId="49984"/>
    <cellStyle name="Output 2 58" xfId="49985"/>
    <cellStyle name="Output 2 59" xfId="49986"/>
    <cellStyle name="Output 2 6" xfId="49987"/>
    <cellStyle name="Output 2 6 2" xfId="49988"/>
    <cellStyle name="Output 2 6 2 10" xfId="49989"/>
    <cellStyle name="Output 2 6 2 11" xfId="49990"/>
    <cellStyle name="Output 2 6 2 2" xfId="49991"/>
    <cellStyle name="Output 2 6 2 2 2" xfId="49992"/>
    <cellStyle name="Output 2 6 2 2 2 2" xfId="49993"/>
    <cellStyle name="Output 2 6 2 2 2 3" xfId="49994"/>
    <cellStyle name="Output 2 6 2 2 2 4" xfId="49995"/>
    <cellStyle name="Output 2 6 2 2 3" xfId="49996"/>
    <cellStyle name="Output 2 6 2 2 3 2" xfId="49997"/>
    <cellStyle name="Output 2 6 2 2 3 3" xfId="49998"/>
    <cellStyle name="Output 2 6 2 2 3 4" xfId="49999"/>
    <cellStyle name="Output 2 6 2 2 4" xfId="50000"/>
    <cellStyle name="Output 2 6 2 2 4 2" xfId="50001"/>
    <cellStyle name="Output 2 6 2 2 4 3" xfId="50002"/>
    <cellStyle name="Output 2 6 2 2 4 4" xfId="50003"/>
    <cellStyle name="Output 2 6 2 2 5" xfId="50004"/>
    <cellStyle name="Output 2 6 2 2 5 2" xfId="50005"/>
    <cellStyle name="Output 2 6 2 2 5 3" xfId="50006"/>
    <cellStyle name="Output 2 6 2 2 5 4" xfId="50007"/>
    <cellStyle name="Output 2 6 2 2 6" xfId="50008"/>
    <cellStyle name="Output 2 6 2 2 6 2" xfId="50009"/>
    <cellStyle name="Output 2 6 2 2 6 3" xfId="50010"/>
    <cellStyle name="Output 2 6 2 2 7" xfId="50011"/>
    <cellStyle name="Output 2 6 2 2 8" xfId="50012"/>
    <cellStyle name="Output 2 6 2 2 9" xfId="50013"/>
    <cellStyle name="Output 2 6 2 3" xfId="50014"/>
    <cellStyle name="Output 2 6 2 3 2" xfId="50015"/>
    <cellStyle name="Output 2 6 2 3 2 2" xfId="50016"/>
    <cellStyle name="Output 2 6 2 3 2 3" xfId="50017"/>
    <cellStyle name="Output 2 6 2 3 2 4" xfId="50018"/>
    <cellStyle name="Output 2 6 2 3 3" xfId="50019"/>
    <cellStyle name="Output 2 6 2 3 3 2" xfId="50020"/>
    <cellStyle name="Output 2 6 2 3 3 3" xfId="50021"/>
    <cellStyle name="Output 2 6 2 3 3 4" xfId="50022"/>
    <cellStyle name="Output 2 6 2 3 4" xfId="50023"/>
    <cellStyle name="Output 2 6 2 3 4 2" xfId="50024"/>
    <cellStyle name="Output 2 6 2 3 4 3" xfId="50025"/>
    <cellStyle name="Output 2 6 2 3 4 4" xfId="50026"/>
    <cellStyle name="Output 2 6 2 3 5" xfId="50027"/>
    <cellStyle name="Output 2 6 2 3 5 2" xfId="50028"/>
    <cellStyle name="Output 2 6 2 3 5 3" xfId="50029"/>
    <cellStyle name="Output 2 6 2 3 5 4" xfId="50030"/>
    <cellStyle name="Output 2 6 2 3 6" xfId="50031"/>
    <cellStyle name="Output 2 6 2 3 6 2" xfId="50032"/>
    <cellStyle name="Output 2 6 2 3 6 3" xfId="50033"/>
    <cellStyle name="Output 2 6 2 3 7" xfId="50034"/>
    <cellStyle name="Output 2 6 2 3 8" xfId="50035"/>
    <cellStyle name="Output 2 6 2 4" xfId="50036"/>
    <cellStyle name="Output 2 6 2 4 2" xfId="50037"/>
    <cellStyle name="Output 2 6 2 4 3" xfId="50038"/>
    <cellStyle name="Output 2 6 2 4 4" xfId="50039"/>
    <cellStyle name="Output 2 6 2 5" xfId="50040"/>
    <cellStyle name="Output 2 6 2 5 2" xfId="50041"/>
    <cellStyle name="Output 2 6 2 5 3" xfId="50042"/>
    <cellStyle name="Output 2 6 2 5 4" xfId="50043"/>
    <cellStyle name="Output 2 6 2 6" xfId="50044"/>
    <cellStyle name="Output 2 6 2 6 2" xfId="50045"/>
    <cellStyle name="Output 2 6 2 6 3" xfId="50046"/>
    <cellStyle name="Output 2 6 2 6 4" xfId="50047"/>
    <cellStyle name="Output 2 6 2 7" xfId="50048"/>
    <cellStyle name="Output 2 6 2 7 2" xfId="50049"/>
    <cellStyle name="Output 2 6 2 7 3" xfId="50050"/>
    <cellStyle name="Output 2 6 2 7 4" xfId="50051"/>
    <cellStyle name="Output 2 6 2 8" xfId="50052"/>
    <cellStyle name="Output 2 6 2 8 2" xfId="50053"/>
    <cellStyle name="Output 2 6 2 8 3" xfId="50054"/>
    <cellStyle name="Output 2 6 2 9" xfId="50055"/>
    <cellStyle name="Output 2 6 3" xfId="50056"/>
    <cellStyle name="Output 2 6 3 2" xfId="50057"/>
    <cellStyle name="Output 2 6 3 3" xfId="50058"/>
    <cellStyle name="Output 2 6 3 4" xfId="50059"/>
    <cellStyle name="Output 2 6 3 5" xfId="50060"/>
    <cellStyle name="Output 2 6 4" xfId="50061"/>
    <cellStyle name="Output 2 6 4 2" xfId="50062"/>
    <cellStyle name="Output 2 6 4 3" xfId="50063"/>
    <cellStyle name="Output 2 6 4 4" xfId="50064"/>
    <cellStyle name="Output 2 6 5" xfId="50065"/>
    <cellStyle name="Output 2 60" xfId="50066"/>
    <cellStyle name="Output 2 61" xfId="50067"/>
    <cellStyle name="Output 2 7" xfId="50068"/>
    <cellStyle name="Output 2 7 2" xfId="50069"/>
    <cellStyle name="Output 2 7 2 10" xfId="50070"/>
    <cellStyle name="Output 2 7 2 11" xfId="50071"/>
    <cellStyle name="Output 2 7 2 2" xfId="50072"/>
    <cellStyle name="Output 2 7 2 2 2" xfId="50073"/>
    <cellStyle name="Output 2 7 2 2 2 2" xfId="50074"/>
    <cellStyle name="Output 2 7 2 2 2 3" xfId="50075"/>
    <cellStyle name="Output 2 7 2 2 2 4" xfId="50076"/>
    <cellStyle name="Output 2 7 2 2 3" xfId="50077"/>
    <cellStyle name="Output 2 7 2 2 3 2" xfId="50078"/>
    <cellStyle name="Output 2 7 2 2 3 3" xfId="50079"/>
    <cellStyle name="Output 2 7 2 2 3 4" xfId="50080"/>
    <cellStyle name="Output 2 7 2 2 4" xfId="50081"/>
    <cellStyle name="Output 2 7 2 2 4 2" xfId="50082"/>
    <cellStyle name="Output 2 7 2 2 4 3" xfId="50083"/>
    <cellStyle name="Output 2 7 2 2 4 4" xfId="50084"/>
    <cellStyle name="Output 2 7 2 2 5" xfId="50085"/>
    <cellStyle name="Output 2 7 2 2 5 2" xfId="50086"/>
    <cellStyle name="Output 2 7 2 2 5 3" xfId="50087"/>
    <cellStyle name="Output 2 7 2 2 5 4" xfId="50088"/>
    <cellStyle name="Output 2 7 2 2 6" xfId="50089"/>
    <cellStyle name="Output 2 7 2 2 6 2" xfId="50090"/>
    <cellStyle name="Output 2 7 2 2 6 3" xfId="50091"/>
    <cellStyle name="Output 2 7 2 2 7" xfId="50092"/>
    <cellStyle name="Output 2 7 2 2 8" xfId="50093"/>
    <cellStyle name="Output 2 7 2 2 9" xfId="50094"/>
    <cellStyle name="Output 2 7 2 3" xfId="50095"/>
    <cellStyle name="Output 2 7 2 3 2" xfId="50096"/>
    <cellStyle name="Output 2 7 2 3 2 2" xfId="50097"/>
    <cellStyle name="Output 2 7 2 3 2 3" xfId="50098"/>
    <cellStyle name="Output 2 7 2 3 2 4" xfId="50099"/>
    <cellStyle name="Output 2 7 2 3 3" xfId="50100"/>
    <cellStyle name="Output 2 7 2 3 3 2" xfId="50101"/>
    <cellStyle name="Output 2 7 2 3 3 3" xfId="50102"/>
    <cellStyle name="Output 2 7 2 3 3 4" xfId="50103"/>
    <cellStyle name="Output 2 7 2 3 4" xfId="50104"/>
    <cellStyle name="Output 2 7 2 3 4 2" xfId="50105"/>
    <cellStyle name="Output 2 7 2 3 4 3" xfId="50106"/>
    <cellStyle name="Output 2 7 2 3 4 4" xfId="50107"/>
    <cellStyle name="Output 2 7 2 3 5" xfId="50108"/>
    <cellStyle name="Output 2 7 2 3 5 2" xfId="50109"/>
    <cellStyle name="Output 2 7 2 3 5 3" xfId="50110"/>
    <cellStyle name="Output 2 7 2 3 5 4" xfId="50111"/>
    <cellStyle name="Output 2 7 2 3 6" xfId="50112"/>
    <cellStyle name="Output 2 7 2 3 6 2" xfId="50113"/>
    <cellStyle name="Output 2 7 2 3 6 3" xfId="50114"/>
    <cellStyle name="Output 2 7 2 3 7" xfId="50115"/>
    <cellStyle name="Output 2 7 2 3 8" xfId="50116"/>
    <cellStyle name="Output 2 7 2 4" xfId="50117"/>
    <cellStyle name="Output 2 7 2 4 2" xfId="50118"/>
    <cellStyle name="Output 2 7 2 4 3" xfId="50119"/>
    <cellStyle name="Output 2 7 2 4 4" xfId="50120"/>
    <cellStyle name="Output 2 7 2 5" xfId="50121"/>
    <cellStyle name="Output 2 7 2 5 2" xfId="50122"/>
    <cellStyle name="Output 2 7 2 5 3" xfId="50123"/>
    <cellStyle name="Output 2 7 2 5 4" xfId="50124"/>
    <cellStyle name="Output 2 7 2 6" xfId="50125"/>
    <cellStyle name="Output 2 7 2 6 2" xfId="50126"/>
    <cellStyle name="Output 2 7 2 6 3" xfId="50127"/>
    <cellStyle name="Output 2 7 2 6 4" xfId="50128"/>
    <cellStyle name="Output 2 7 2 7" xfId="50129"/>
    <cellStyle name="Output 2 7 2 7 2" xfId="50130"/>
    <cellStyle name="Output 2 7 2 7 3" xfId="50131"/>
    <cellStyle name="Output 2 7 2 7 4" xfId="50132"/>
    <cellStyle name="Output 2 7 2 8" xfId="50133"/>
    <cellStyle name="Output 2 7 2 8 2" xfId="50134"/>
    <cellStyle name="Output 2 7 2 8 3" xfId="50135"/>
    <cellStyle name="Output 2 7 2 9" xfId="50136"/>
    <cellStyle name="Output 2 7 3" xfId="50137"/>
    <cellStyle name="Output 2 7 3 2" xfId="50138"/>
    <cellStyle name="Output 2 7 3 3" xfId="50139"/>
    <cellStyle name="Output 2 7 3 4" xfId="50140"/>
    <cellStyle name="Output 2 7 3 5" xfId="50141"/>
    <cellStyle name="Output 2 7 4" xfId="50142"/>
    <cellStyle name="Output 2 7 4 2" xfId="50143"/>
    <cellStyle name="Output 2 7 4 3" xfId="50144"/>
    <cellStyle name="Output 2 7 4 4" xfId="50145"/>
    <cellStyle name="Output 2 7 5" xfId="50146"/>
    <cellStyle name="Output 2 8" xfId="50147"/>
    <cellStyle name="Output 2 8 2" xfId="50148"/>
    <cellStyle name="Output 2 8 2 10" xfId="50149"/>
    <cellStyle name="Output 2 8 2 11" xfId="50150"/>
    <cellStyle name="Output 2 8 2 2" xfId="50151"/>
    <cellStyle name="Output 2 8 2 2 2" xfId="50152"/>
    <cellStyle name="Output 2 8 2 2 2 2" xfId="50153"/>
    <cellStyle name="Output 2 8 2 2 2 3" xfId="50154"/>
    <cellStyle name="Output 2 8 2 2 2 4" xfId="50155"/>
    <cellStyle name="Output 2 8 2 2 3" xfId="50156"/>
    <cellStyle name="Output 2 8 2 2 3 2" xfId="50157"/>
    <cellStyle name="Output 2 8 2 2 3 3" xfId="50158"/>
    <cellStyle name="Output 2 8 2 2 3 4" xfId="50159"/>
    <cellStyle name="Output 2 8 2 2 4" xfId="50160"/>
    <cellStyle name="Output 2 8 2 2 4 2" xfId="50161"/>
    <cellStyle name="Output 2 8 2 2 4 3" xfId="50162"/>
    <cellStyle name="Output 2 8 2 2 4 4" xfId="50163"/>
    <cellStyle name="Output 2 8 2 2 5" xfId="50164"/>
    <cellStyle name="Output 2 8 2 2 5 2" xfId="50165"/>
    <cellStyle name="Output 2 8 2 2 5 3" xfId="50166"/>
    <cellStyle name="Output 2 8 2 2 5 4" xfId="50167"/>
    <cellStyle name="Output 2 8 2 2 6" xfId="50168"/>
    <cellStyle name="Output 2 8 2 2 6 2" xfId="50169"/>
    <cellStyle name="Output 2 8 2 2 6 3" xfId="50170"/>
    <cellStyle name="Output 2 8 2 2 7" xfId="50171"/>
    <cellStyle name="Output 2 8 2 2 8" xfId="50172"/>
    <cellStyle name="Output 2 8 2 2 9" xfId="50173"/>
    <cellStyle name="Output 2 8 2 3" xfId="50174"/>
    <cellStyle name="Output 2 8 2 3 2" xfId="50175"/>
    <cellStyle name="Output 2 8 2 3 2 2" xfId="50176"/>
    <cellStyle name="Output 2 8 2 3 2 3" xfId="50177"/>
    <cellStyle name="Output 2 8 2 3 2 4" xfId="50178"/>
    <cellStyle name="Output 2 8 2 3 3" xfId="50179"/>
    <cellStyle name="Output 2 8 2 3 3 2" xfId="50180"/>
    <cellStyle name="Output 2 8 2 3 3 3" xfId="50181"/>
    <cellStyle name="Output 2 8 2 3 3 4" xfId="50182"/>
    <cellStyle name="Output 2 8 2 3 4" xfId="50183"/>
    <cellStyle name="Output 2 8 2 3 4 2" xfId="50184"/>
    <cellStyle name="Output 2 8 2 3 4 3" xfId="50185"/>
    <cellStyle name="Output 2 8 2 3 4 4" xfId="50186"/>
    <cellStyle name="Output 2 8 2 3 5" xfId="50187"/>
    <cellStyle name="Output 2 8 2 3 5 2" xfId="50188"/>
    <cellStyle name="Output 2 8 2 3 5 3" xfId="50189"/>
    <cellStyle name="Output 2 8 2 3 5 4" xfId="50190"/>
    <cellStyle name="Output 2 8 2 3 6" xfId="50191"/>
    <cellStyle name="Output 2 8 2 3 6 2" xfId="50192"/>
    <cellStyle name="Output 2 8 2 3 6 3" xfId="50193"/>
    <cellStyle name="Output 2 8 2 3 7" xfId="50194"/>
    <cellStyle name="Output 2 8 2 3 8" xfId="50195"/>
    <cellStyle name="Output 2 8 2 4" xfId="50196"/>
    <cellStyle name="Output 2 8 2 4 2" xfId="50197"/>
    <cellStyle name="Output 2 8 2 4 3" xfId="50198"/>
    <cellStyle name="Output 2 8 2 4 4" xfId="50199"/>
    <cellStyle name="Output 2 8 2 5" xfId="50200"/>
    <cellStyle name="Output 2 8 2 5 2" xfId="50201"/>
    <cellStyle name="Output 2 8 2 5 3" xfId="50202"/>
    <cellStyle name="Output 2 8 2 5 4" xfId="50203"/>
    <cellStyle name="Output 2 8 2 6" xfId="50204"/>
    <cellStyle name="Output 2 8 2 6 2" xfId="50205"/>
    <cellStyle name="Output 2 8 2 6 3" xfId="50206"/>
    <cellStyle name="Output 2 8 2 6 4" xfId="50207"/>
    <cellStyle name="Output 2 8 2 7" xfId="50208"/>
    <cellStyle name="Output 2 8 2 7 2" xfId="50209"/>
    <cellStyle name="Output 2 8 2 7 3" xfId="50210"/>
    <cellStyle name="Output 2 8 2 7 4" xfId="50211"/>
    <cellStyle name="Output 2 8 2 8" xfId="50212"/>
    <cellStyle name="Output 2 8 2 8 2" xfId="50213"/>
    <cellStyle name="Output 2 8 2 8 3" xfId="50214"/>
    <cellStyle name="Output 2 8 2 9" xfId="50215"/>
    <cellStyle name="Output 2 8 3" xfId="50216"/>
    <cellStyle name="Output 2 8 3 2" xfId="50217"/>
    <cellStyle name="Output 2 8 3 3" xfId="50218"/>
    <cellStyle name="Output 2 8 3 4" xfId="50219"/>
    <cellStyle name="Output 2 8 3 5" xfId="50220"/>
    <cellStyle name="Output 2 8 4" xfId="50221"/>
    <cellStyle name="Output 2 8 4 2" xfId="50222"/>
    <cellStyle name="Output 2 8 4 3" xfId="50223"/>
    <cellStyle name="Output 2 8 4 4" xfId="50224"/>
    <cellStyle name="Output 2 8 5" xfId="50225"/>
    <cellStyle name="Output 2 9" xfId="50226"/>
    <cellStyle name="Output 2 9 2" xfId="50227"/>
    <cellStyle name="Output 2 9 2 10" xfId="50228"/>
    <cellStyle name="Output 2 9 2 11" xfId="50229"/>
    <cellStyle name="Output 2 9 2 2" xfId="50230"/>
    <cellStyle name="Output 2 9 2 2 2" xfId="50231"/>
    <cellStyle name="Output 2 9 2 2 2 2" xfId="50232"/>
    <cellStyle name="Output 2 9 2 2 2 3" xfId="50233"/>
    <cellStyle name="Output 2 9 2 2 2 4" xfId="50234"/>
    <cellStyle name="Output 2 9 2 2 3" xfId="50235"/>
    <cellStyle name="Output 2 9 2 2 3 2" xfId="50236"/>
    <cellStyle name="Output 2 9 2 2 3 3" xfId="50237"/>
    <cellStyle name="Output 2 9 2 2 3 4" xfId="50238"/>
    <cellStyle name="Output 2 9 2 2 4" xfId="50239"/>
    <cellStyle name="Output 2 9 2 2 4 2" xfId="50240"/>
    <cellStyle name="Output 2 9 2 2 4 3" xfId="50241"/>
    <cellStyle name="Output 2 9 2 2 4 4" xfId="50242"/>
    <cellStyle name="Output 2 9 2 2 5" xfId="50243"/>
    <cellStyle name="Output 2 9 2 2 5 2" xfId="50244"/>
    <cellStyle name="Output 2 9 2 2 5 3" xfId="50245"/>
    <cellStyle name="Output 2 9 2 2 5 4" xfId="50246"/>
    <cellStyle name="Output 2 9 2 2 6" xfId="50247"/>
    <cellStyle name="Output 2 9 2 2 6 2" xfId="50248"/>
    <cellStyle name="Output 2 9 2 2 6 3" xfId="50249"/>
    <cellStyle name="Output 2 9 2 2 7" xfId="50250"/>
    <cellStyle name="Output 2 9 2 2 8" xfId="50251"/>
    <cellStyle name="Output 2 9 2 2 9" xfId="50252"/>
    <cellStyle name="Output 2 9 2 3" xfId="50253"/>
    <cellStyle name="Output 2 9 2 3 2" xfId="50254"/>
    <cellStyle name="Output 2 9 2 3 2 2" xfId="50255"/>
    <cellStyle name="Output 2 9 2 3 2 3" xfId="50256"/>
    <cellStyle name="Output 2 9 2 3 2 4" xfId="50257"/>
    <cellStyle name="Output 2 9 2 3 3" xfId="50258"/>
    <cellStyle name="Output 2 9 2 3 3 2" xfId="50259"/>
    <cellStyle name="Output 2 9 2 3 3 3" xfId="50260"/>
    <cellStyle name="Output 2 9 2 3 3 4" xfId="50261"/>
    <cellStyle name="Output 2 9 2 3 4" xfId="50262"/>
    <cellStyle name="Output 2 9 2 3 4 2" xfId="50263"/>
    <cellStyle name="Output 2 9 2 3 4 3" xfId="50264"/>
    <cellStyle name="Output 2 9 2 3 4 4" xfId="50265"/>
    <cellStyle name="Output 2 9 2 3 5" xfId="50266"/>
    <cellStyle name="Output 2 9 2 3 5 2" xfId="50267"/>
    <cellStyle name="Output 2 9 2 3 5 3" xfId="50268"/>
    <cellStyle name="Output 2 9 2 3 5 4" xfId="50269"/>
    <cellStyle name="Output 2 9 2 3 6" xfId="50270"/>
    <cellStyle name="Output 2 9 2 3 6 2" xfId="50271"/>
    <cellStyle name="Output 2 9 2 3 6 3" xfId="50272"/>
    <cellStyle name="Output 2 9 2 3 7" xfId="50273"/>
    <cellStyle name="Output 2 9 2 3 8" xfId="50274"/>
    <cellStyle name="Output 2 9 2 4" xfId="50275"/>
    <cellStyle name="Output 2 9 2 4 2" xfId="50276"/>
    <cellStyle name="Output 2 9 2 4 3" xfId="50277"/>
    <cellStyle name="Output 2 9 2 4 4" xfId="50278"/>
    <cellStyle name="Output 2 9 2 5" xfId="50279"/>
    <cellStyle name="Output 2 9 2 5 2" xfId="50280"/>
    <cellStyle name="Output 2 9 2 5 3" xfId="50281"/>
    <cellStyle name="Output 2 9 2 5 4" xfId="50282"/>
    <cellStyle name="Output 2 9 2 6" xfId="50283"/>
    <cellStyle name="Output 2 9 2 6 2" xfId="50284"/>
    <cellStyle name="Output 2 9 2 6 3" xfId="50285"/>
    <cellStyle name="Output 2 9 2 6 4" xfId="50286"/>
    <cellStyle name="Output 2 9 2 7" xfId="50287"/>
    <cellStyle name="Output 2 9 2 7 2" xfId="50288"/>
    <cellStyle name="Output 2 9 2 7 3" xfId="50289"/>
    <cellStyle name="Output 2 9 2 7 4" xfId="50290"/>
    <cellStyle name="Output 2 9 2 8" xfId="50291"/>
    <cellStyle name="Output 2 9 2 8 2" xfId="50292"/>
    <cellStyle name="Output 2 9 2 8 3" xfId="50293"/>
    <cellStyle name="Output 2 9 2 9" xfId="50294"/>
    <cellStyle name="Output 2 9 3" xfId="50295"/>
    <cellStyle name="Output 2 9 3 2" xfId="50296"/>
    <cellStyle name="Output 2 9 3 3" xfId="50297"/>
    <cellStyle name="Output 2 9 3 4" xfId="50298"/>
    <cellStyle name="Output 2 9 3 5" xfId="50299"/>
    <cellStyle name="Output 2 9 4" xfId="50300"/>
    <cellStyle name="Output 2 9 4 2" xfId="50301"/>
    <cellStyle name="Output 2 9 4 3" xfId="50302"/>
    <cellStyle name="Output 2 9 4 4" xfId="50303"/>
    <cellStyle name="Output 2 9 5" xfId="50304"/>
    <cellStyle name="Output 2_BallGrid" xfId="50305"/>
    <cellStyle name="Output 3" xfId="50306"/>
    <cellStyle name="Output 3 10" xfId="50307"/>
    <cellStyle name="Output 3 10 10" xfId="50308"/>
    <cellStyle name="Output 3 10 2" xfId="50309"/>
    <cellStyle name="Output 3 10 2 2" xfId="50310"/>
    <cellStyle name="Output 3 10 2 2 2" xfId="50311"/>
    <cellStyle name="Output 3 10 2 2 3" xfId="50312"/>
    <cellStyle name="Output 3 10 2 2 4" xfId="50313"/>
    <cellStyle name="Output 3 10 2 3" xfId="50314"/>
    <cellStyle name="Output 3 10 2 3 2" xfId="50315"/>
    <cellStyle name="Output 3 10 2 3 3" xfId="50316"/>
    <cellStyle name="Output 3 10 2 3 4" xfId="50317"/>
    <cellStyle name="Output 3 10 2 4" xfId="50318"/>
    <cellStyle name="Output 3 10 2 4 2" xfId="50319"/>
    <cellStyle name="Output 3 10 2 4 3" xfId="50320"/>
    <cellStyle name="Output 3 10 2 4 4" xfId="50321"/>
    <cellStyle name="Output 3 10 2 5" xfId="50322"/>
    <cellStyle name="Output 3 10 2 5 2" xfId="50323"/>
    <cellStyle name="Output 3 10 2 5 3" xfId="50324"/>
    <cellStyle name="Output 3 10 2 5 4" xfId="50325"/>
    <cellStyle name="Output 3 10 2 6" xfId="50326"/>
    <cellStyle name="Output 3 10 2 6 2" xfId="50327"/>
    <cellStyle name="Output 3 10 2 6 3" xfId="50328"/>
    <cellStyle name="Output 3 10 2 7" xfId="50329"/>
    <cellStyle name="Output 3 10 2 8" xfId="50330"/>
    <cellStyle name="Output 3 10 3" xfId="50331"/>
    <cellStyle name="Output 3 10 3 2" xfId="50332"/>
    <cellStyle name="Output 3 10 3 2 2" xfId="50333"/>
    <cellStyle name="Output 3 10 3 2 3" xfId="50334"/>
    <cellStyle name="Output 3 10 3 2 4" xfId="50335"/>
    <cellStyle name="Output 3 10 3 3" xfId="50336"/>
    <cellStyle name="Output 3 10 3 3 2" xfId="50337"/>
    <cellStyle name="Output 3 10 3 3 3" xfId="50338"/>
    <cellStyle name="Output 3 10 3 3 4" xfId="50339"/>
    <cellStyle name="Output 3 10 3 4" xfId="50340"/>
    <cellStyle name="Output 3 10 3 4 2" xfId="50341"/>
    <cellStyle name="Output 3 10 3 4 3" xfId="50342"/>
    <cellStyle name="Output 3 10 3 4 4" xfId="50343"/>
    <cellStyle name="Output 3 10 3 5" xfId="50344"/>
    <cellStyle name="Output 3 10 3 5 2" xfId="50345"/>
    <cellStyle name="Output 3 10 3 5 3" xfId="50346"/>
    <cellStyle name="Output 3 10 3 5 4" xfId="50347"/>
    <cellStyle name="Output 3 10 3 6" xfId="50348"/>
    <cellStyle name="Output 3 10 3 6 2" xfId="50349"/>
    <cellStyle name="Output 3 10 3 6 3" xfId="50350"/>
    <cellStyle name="Output 3 10 3 7" xfId="50351"/>
    <cellStyle name="Output 3 10 3 8" xfId="50352"/>
    <cellStyle name="Output 3 10 4" xfId="50353"/>
    <cellStyle name="Output 3 10 4 2" xfId="50354"/>
    <cellStyle name="Output 3 10 4 3" xfId="50355"/>
    <cellStyle name="Output 3 10 4 4" xfId="50356"/>
    <cellStyle name="Output 3 10 5" xfId="50357"/>
    <cellStyle name="Output 3 10 5 2" xfId="50358"/>
    <cellStyle name="Output 3 10 5 3" xfId="50359"/>
    <cellStyle name="Output 3 10 5 4" xfId="50360"/>
    <cellStyle name="Output 3 10 6" xfId="50361"/>
    <cellStyle name="Output 3 10 6 2" xfId="50362"/>
    <cellStyle name="Output 3 10 6 3" xfId="50363"/>
    <cellStyle name="Output 3 10 6 4" xfId="50364"/>
    <cellStyle name="Output 3 10 7" xfId="50365"/>
    <cellStyle name="Output 3 10 7 2" xfId="50366"/>
    <cellStyle name="Output 3 10 7 3" xfId="50367"/>
    <cellStyle name="Output 3 10 7 4" xfId="50368"/>
    <cellStyle name="Output 3 10 8" xfId="50369"/>
    <cellStyle name="Output 3 10 8 2" xfId="50370"/>
    <cellStyle name="Output 3 10 8 3" xfId="50371"/>
    <cellStyle name="Output 3 10 9" xfId="50372"/>
    <cellStyle name="Output 3 11" xfId="50373"/>
    <cellStyle name="Output 3 11 2" xfId="50374"/>
    <cellStyle name="Output 3 11 3" xfId="50375"/>
    <cellStyle name="Output 3 11 4" xfId="50376"/>
    <cellStyle name="Output 3 12" xfId="50377"/>
    <cellStyle name="Output 3 12 2" xfId="50378"/>
    <cellStyle name="Output 3 12 3" xfId="50379"/>
    <cellStyle name="Output 3 12 4" xfId="50380"/>
    <cellStyle name="Output 3 13" xfId="50381"/>
    <cellStyle name="Output 3 14" xfId="50382"/>
    <cellStyle name="Output 3 2" xfId="50383"/>
    <cellStyle name="Output 3 2 2" xfId="50384"/>
    <cellStyle name="Output 3 2 2 10" xfId="50385"/>
    <cellStyle name="Output 3 2 2 11" xfId="50386"/>
    <cellStyle name="Output 3 2 2 2" xfId="50387"/>
    <cellStyle name="Output 3 2 2 2 2" xfId="50388"/>
    <cellStyle name="Output 3 2 2 2 2 2" xfId="50389"/>
    <cellStyle name="Output 3 2 2 2 2 3" xfId="50390"/>
    <cellStyle name="Output 3 2 2 2 2 4" xfId="50391"/>
    <cellStyle name="Output 3 2 2 2 3" xfId="50392"/>
    <cellStyle name="Output 3 2 2 2 3 2" xfId="50393"/>
    <cellStyle name="Output 3 2 2 2 3 3" xfId="50394"/>
    <cellStyle name="Output 3 2 2 2 3 4" xfId="50395"/>
    <cellStyle name="Output 3 2 2 2 4" xfId="50396"/>
    <cellStyle name="Output 3 2 2 2 4 2" xfId="50397"/>
    <cellStyle name="Output 3 2 2 2 4 3" xfId="50398"/>
    <cellStyle name="Output 3 2 2 2 4 4" xfId="50399"/>
    <cellStyle name="Output 3 2 2 2 5" xfId="50400"/>
    <cellStyle name="Output 3 2 2 2 5 2" xfId="50401"/>
    <cellStyle name="Output 3 2 2 2 5 3" xfId="50402"/>
    <cellStyle name="Output 3 2 2 2 5 4" xfId="50403"/>
    <cellStyle name="Output 3 2 2 2 6" xfId="50404"/>
    <cellStyle name="Output 3 2 2 2 6 2" xfId="50405"/>
    <cellStyle name="Output 3 2 2 2 6 3" xfId="50406"/>
    <cellStyle name="Output 3 2 2 2 7" xfId="50407"/>
    <cellStyle name="Output 3 2 2 2 8" xfId="50408"/>
    <cellStyle name="Output 3 2 2 2 9" xfId="50409"/>
    <cellStyle name="Output 3 2 2 3" xfId="50410"/>
    <cellStyle name="Output 3 2 2 3 2" xfId="50411"/>
    <cellStyle name="Output 3 2 2 3 2 2" xfId="50412"/>
    <cellStyle name="Output 3 2 2 3 2 3" xfId="50413"/>
    <cellStyle name="Output 3 2 2 3 2 4" xfId="50414"/>
    <cellStyle name="Output 3 2 2 3 3" xfId="50415"/>
    <cellStyle name="Output 3 2 2 3 3 2" xfId="50416"/>
    <cellStyle name="Output 3 2 2 3 3 3" xfId="50417"/>
    <cellStyle name="Output 3 2 2 3 3 4" xfId="50418"/>
    <cellStyle name="Output 3 2 2 3 4" xfId="50419"/>
    <cellStyle name="Output 3 2 2 3 4 2" xfId="50420"/>
    <cellStyle name="Output 3 2 2 3 4 3" xfId="50421"/>
    <cellStyle name="Output 3 2 2 3 4 4" xfId="50422"/>
    <cellStyle name="Output 3 2 2 3 5" xfId="50423"/>
    <cellStyle name="Output 3 2 2 3 5 2" xfId="50424"/>
    <cellStyle name="Output 3 2 2 3 5 3" xfId="50425"/>
    <cellStyle name="Output 3 2 2 3 5 4" xfId="50426"/>
    <cellStyle name="Output 3 2 2 3 6" xfId="50427"/>
    <cellStyle name="Output 3 2 2 3 6 2" xfId="50428"/>
    <cellStyle name="Output 3 2 2 3 6 3" xfId="50429"/>
    <cellStyle name="Output 3 2 2 3 7" xfId="50430"/>
    <cellStyle name="Output 3 2 2 3 8" xfId="50431"/>
    <cellStyle name="Output 3 2 2 4" xfId="50432"/>
    <cellStyle name="Output 3 2 2 4 2" xfId="50433"/>
    <cellStyle name="Output 3 2 2 4 3" xfId="50434"/>
    <cellStyle name="Output 3 2 2 4 4" xfId="50435"/>
    <cellStyle name="Output 3 2 2 5" xfId="50436"/>
    <cellStyle name="Output 3 2 2 5 2" xfId="50437"/>
    <cellStyle name="Output 3 2 2 5 3" xfId="50438"/>
    <cellStyle name="Output 3 2 2 5 4" xfId="50439"/>
    <cellStyle name="Output 3 2 2 6" xfId="50440"/>
    <cellStyle name="Output 3 2 2 6 2" xfId="50441"/>
    <cellStyle name="Output 3 2 2 6 3" xfId="50442"/>
    <cellStyle name="Output 3 2 2 6 4" xfId="50443"/>
    <cellStyle name="Output 3 2 2 7" xfId="50444"/>
    <cellStyle name="Output 3 2 2 7 2" xfId="50445"/>
    <cellStyle name="Output 3 2 2 7 3" xfId="50446"/>
    <cellStyle name="Output 3 2 2 7 4" xfId="50447"/>
    <cellStyle name="Output 3 2 2 8" xfId="50448"/>
    <cellStyle name="Output 3 2 2 8 2" xfId="50449"/>
    <cellStyle name="Output 3 2 2 8 3" xfId="50450"/>
    <cellStyle name="Output 3 2 2 9" xfId="50451"/>
    <cellStyle name="Output 3 2 3" xfId="50452"/>
    <cellStyle name="Output 3 2 3 2" xfId="50453"/>
    <cellStyle name="Output 3 2 3 3" xfId="50454"/>
    <cellStyle name="Output 3 2 3 4" xfId="50455"/>
    <cellStyle name="Output 3 2 3 5" xfId="50456"/>
    <cellStyle name="Output 3 2 4" xfId="50457"/>
    <cellStyle name="Output 3 2 4 2" xfId="50458"/>
    <cellStyle name="Output 3 2 4 3" xfId="50459"/>
    <cellStyle name="Output 3 2 4 4" xfId="50460"/>
    <cellStyle name="Output 3 2 5" xfId="50461"/>
    <cellStyle name="Output 3 3" xfId="50462"/>
    <cellStyle name="Output 3 3 2" xfId="50463"/>
    <cellStyle name="Output 3 3 2 10" xfId="50464"/>
    <cellStyle name="Output 3 3 2 11" xfId="50465"/>
    <cellStyle name="Output 3 3 2 2" xfId="50466"/>
    <cellStyle name="Output 3 3 2 2 2" xfId="50467"/>
    <cellStyle name="Output 3 3 2 2 2 2" xfId="50468"/>
    <cellStyle name="Output 3 3 2 2 2 3" xfId="50469"/>
    <cellStyle name="Output 3 3 2 2 2 4" xfId="50470"/>
    <cellStyle name="Output 3 3 2 2 3" xfId="50471"/>
    <cellStyle name="Output 3 3 2 2 3 2" xfId="50472"/>
    <cellStyle name="Output 3 3 2 2 3 3" xfId="50473"/>
    <cellStyle name="Output 3 3 2 2 3 4" xfId="50474"/>
    <cellStyle name="Output 3 3 2 2 4" xfId="50475"/>
    <cellStyle name="Output 3 3 2 2 4 2" xfId="50476"/>
    <cellStyle name="Output 3 3 2 2 4 3" xfId="50477"/>
    <cellStyle name="Output 3 3 2 2 4 4" xfId="50478"/>
    <cellStyle name="Output 3 3 2 2 5" xfId="50479"/>
    <cellStyle name="Output 3 3 2 2 5 2" xfId="50480"/>
    <cellStyle name="Output 3 3 2 2 5 3" xfId="50481"/>
    <cellStyle name="Output 3 3 2 2 5 4" xfId="50482"/>
    <cellStyle name="Output 3 3 2 2 6" xfId="50483"/>
    <cellStyle name="Output 3 3 2 2 6 2" xfId="50484"/>
    <cellStyle name="Output 3 3 2 2 6 3" xfId="50485"/>
    <cellStyle name="Output 3 3 2 2 7" xfId="50486"/>
    <cellStyle name="Output 3 3 2 2 8" xfId="50487"/>
    <cellStyle name="Output 3 3 2 2 9" xfId="50488"/>
    <cellStyle name="Output 3 3 2 3" xfId="50489"/>
    <cellStyle name="Output 3 3 2 3 2" xfId="50490"/>
    <cellStyle name="Output 3 3 2 3 2 2" xfId="50491"/>
    <cellStyle name="Output 3 3 2 3 2 3" xfId="50492"/>
    <cellStyle name="Output 3 3 2 3 2 4" xfId="50493"/>
    <cellStyle name="Output 3 3 2 3 3" xfId="50494"/>
    <cellStyle name="Output 3 3 2 3 3 2" xfId="50495"/>
    <cellStyle name="Output 3 3 2 3 3 3" xfId="50496"/>
    <cellStyle name="Output 3 3 2 3 3 4" xfId="50497"/>
    <cellStyle name="Output 3 3 2 3 4" xfId="50498"/>
    <cellStyle name="Output 3 3 2 3 4 2" xfId="50499"/>
    <cellStyle name="Output 3 3 2 3 4 3" xfId="50500"/>
    <cellStyle name="Output 3 3 2 3 4 4" xfId="50501"/>
    <cellStyle name="Output 3 3 2 3 5" xfId="50502"/>
    <cellStyle name="Output 3 3 2 3 5 2" xfId="50503"/>
    <cellStyle name="Output 3 3 2 3 5 3" xfId="50504"/>
    <cellStyle name="Output 3 3 2 3 5 4" xfId="50505"/>
    <cellStyle name="Output 3 3 2 3 6" xfId="50506"/>
    <cellStyle name="Output 3 3 2 3 6 2" xfId="50507"/>
    <cellStyle name="Output 3 3 2 3 6 3" xfId="50508"/>
    <cellStyle name="Output 3 3 2 3 7" xfId="50509"/>
    <cellStyle name="Output 3 3 2 3 8" xfId="50510"/>
    <cellStyle name="Output 3 3 2 4" xfId="50511"/>
    <cellStyle name="Output 3 3 2 4 2" xfId="50512"/>
    <cellStyle name="Output 3 3 2 4 3" xfId="50513"/>
    <cellStyle name="Output 3 3 2 4 4" xfId="50514"/>
    <cellStyle name="Output 3 3 2 5" xfId="50515"/>
    <cellStyle name="Output 3 3 2 5 2" xfId="50516"/>
    <cellStyle name="Output 3 3 2 5 3" xfId="50517"/>
    <cellStyle name="Output 3 3 2 5 4" xfId="50518"/>
    <cellStyle name="Output 3 3 2 6" xfId="50519"/>
    <cellStyle name="Output 3 3 2 6 2" xfId="50520"/>
    <cellStyle name="Output 3 3 2 6 3" xfId="50521"/>
    <cellStyle name="Output 3 3 2 6 4" xfId="50522"/>
    <cellStyle name="Output 3 3 2 7" xfId="50523"/>
    <cellStyle name="Output 3 3 2 7 2" xfId="50524"/>
    <cellStyle name="Output 3 3 2 7 3" xfId="50525"/>
    <cellStyle name="Output 3 3 2 7 4" xfId="50526"/>
    <cellStyle name="Output 3 3 2 8" xfId="50527"/>
    <cellStyle name="Output 3 3 2 8 2" xfId="50528"/>
    <cellStyle name="Output 3 3 2 8 3" xfId="50529"/>
    <cellStyle name="Output 3 3 2 9" xfId="50530"/>
    <cellStyle name="Output 3 3 3" xfId="50531"/>
    <cellStyle name="Output 3 3 3 2" xfId="50532"/>
    <cellStyle name="Output 3 3 3 3" xfId="50533"/>
    <cellStyle name="Output 3 3 3 4" xfId="50534"/>
    <cellStyle name="Output 3 3 3 5" xfId="50535"/>
    <cellStyle name="Output 3 3 4" xfId="50536"/>
    <cellStyle name="Output 3 3 4 2" xfId="50537"/>
    <cellStyle name="Output 3 3 4 3" xfId="50538"/>
    <cellStyle name="Output 3 3 4 4" xfId="50539"/>
    <cellStyle name="Output 3 3 5" xfId="50540"/>
    <cellStyle name="Output 3 4" xfId="50541"/>
    <cellStyle name="Output 3 4 2" xfId="50542"/>
    <cellStyle name="Output 3 4 2 10" xfId="50543"/>
    <cellStyle name="Output 3 4 2 11" xfId="50544"/>
    <cellStyle name="Output 3 4 2 2" xfId="50545"/>
    <cellStyle name="Output 3 4 2 2 2" xfId="50546"/>
    <cellStyle name="Output 3 4 2 2 2 2" xfId="50547"/>
    <cellStyle name="Output 3 4 2 2 2 3" xfId="50548"/>
    <cellStyle name="Output 3 4 2 2 2 4" xfId="50549"/>
    <cellStyle name="Output 3 4 2 2 3" xfId="50550"/>
    <cellStyle name="Output 3 4 2 2 3 2" xfId="50551"/>
    <cellStyle name="Output 3 4 2 2 3 3" xfId="50552"/>
    <cellStyle name="Output 3 4 2 2 3 4" xfId="50553"/>
    <cellStyle name="Output 3 4 2 2 4" xfId="50554"/>
    <cellStyle name="Output 3 4 2 2 4 2" xfId="50555"/>
    <cellStyle name="Output 3 4 2 2 4 3" xfId="50556"/>
    <cellStyle name="Output 3 4 2 2 4 4" xfId="50557"/>
    <cellStyle name="Output 3 4 2 2 5" xfId="50558"/>
    <cellStyle name="Output 3 4 2 2 5 2" xfId="50559"/>
    <cellStyle name="Output 3 4 2 2 5 3" xfId="50560"/>
    <cellStyle name="Output 3 4 2 2 5 4" xfId="50561"/>
    <cellStyle name="Output 3 4 2 2 6" xfId="50562"/>
    <cellStyle name="Output 3 4 2 2 6 2" xfId="50563"/>
    <cellStyle name="Output 3 4 2 2 6 3" xfId="50564"/>
    <cellStyle name="Output 3 4 2 2 7" xfId="50565"/>
    <cellStyle name="Output 3 4 2 2 8" xfId="50566"/>
    <cellStyle name="Output 3 4 2 2 9" xfId="50567"/>
    <cellStyle name="Output 3 4 2 3" xfId="50568"/>
    <cellStyle name="Output 3 4 2 3 2" xfId="50569"/>
    <cellStyle name="Output 3 4 2 3 2 2" xfId="50570"/>
    <cellStyle name="Output 3 4 2 3 2 3" xfId="50571"/>
    <cellStyle name="Output 3 4 2 3 2 4" xfId="50572"/>
    <cellStyle name="Output 3 4 2 3 3" xfId="50573"/>
    <cellStyle name="Output 3 4 2 3 3 2" xfId="50574"/>
    <cellStyle name="Output 3 4 2 3 3 3" xfId="50575"/>
    <cellStyle name="Output 3 4 2 3 3 4" xfId="50576"/>
    <cellStyle name="Output 3 4 2 3 4" xfId="50577"/>
    <cellStyle name="Output 3 4 2 3 4 2" xfId="50578"/>
    <cellStyle name="Output 3 4 2 3 4 3" xfId="50579"/>
    <cellStyle name="Output 3 4 2 3 4 4" xfId="50580"/>
    <cellStyle name="Output 3 4 2 3 5" xfId="50581"/>
    <cellStyle name="Output 3 4 2 3 5 2" xfId="50582"/>
    <cellStyle name="Output 3 4 2 3 5 3" xfId="50583"/>
    <cellStyle name="Output 3 4 2 3 5 4" xfId="50584"/>
    <cellStyle name="Output 3 4 2 3 6" xfId="50585"/>
    <cellStyle name="Output 3 4 2 3 6 2" xfId="50586"/>
    <cellStyle name="Output 3 4 2 3 6 3" xfId="50587"/>
    <cellStyle name="Output 3 4 2 3 7" xfId="50588"/>
    <cellStyle name="Output 3 4 2 3 8" xfId="50589"/>
    <cellStyle name="Output 3 4 2 4" xfId="50590"/>
    <cellStyle name="Output 3 4 2 4 2" xfId="50591"/>
    <cellStyle name="Output 3 4 2 4 3" xfId="50592"/>
    <cellStyle name="Output 3 4 2 4 4" xfId="50593"/>
    <cellStyle name="Output 3 4 2 5" xfId="50594"/>
    <cellStyle name="Output 3 4 2 5 2" xfId="50595"/>
    <cellStyle name="Output 3 4 2 5 3" xfId="50596"/>
    <cellStyle name="Output 3 4 2 5 4" xfId="50597"/>
    <cellStyle name="Output 3 4 2 6" xfId="50598"/>
    <cellStyle name="Output 3 4 2 6 2" xfId="50599"/>
    <cellStyle name="Output 3 4 2 6 3" xfId="50600"/>
    <cellStyle name="Output 3 4 2 6 4" xfId="50601"/>
    <cellStyle name="Output 3 4 2 7" xfId="50602"/>
    <cellStyle name="Output 3 4 2 7 2" xfId="50603"/>
    <cellStyle name="Output 3 4 2 7 3" xfId="50604"/>
    <cellStyle name="Output 3 4 2 7 4" xfId="50605"/>
    <cellStyle name="Output 3 4 2 8" xfId="50606"/>
    <cellStyle name="Output 3 4 2 8 2" xfId="50607"/>
    <cellStyle name="Output 3 4 2 8 3" xfId="50608"/>
    <cellStyle name="Output 3 4 2 9" xfId="50609"/>
    <cellStyle name="Output 3 4 3" xfId="50610"/>
    <cellStyle name="Output 3 4 3 2" xfId="50611"/>
    <cellStyle name="Output 3 4 3 3" xfId="50612"/>
    <cellStyle name="Output 3 4 3 4" xfId="50613"/>
    <cellStyle name="Output 3 4 3 5" xfId="50614"/>
    <cellStyle name="Output 3 4 4" xfId="50615"/>
    <cellStyle name="Output 3 4 4 2" xfId="50616"/>
    <cellStyle name="Output 3 4 4 3" xfId="50617"/>
    <cellStyle name="Output 3 4 4 4" xfId="50618"/>
    <cellStyle name="Output 3 4 5" xfId="50619"/>
    <cellStyle name="Output 3 5" xfId="50620"/>
    <cellStyle name="Output 3 5 2" xfId="50621"/>
    <cellStyle name="Output 3 5 2 10" xfId="50622"/>
    <cellStyle name="Output 3 5 2 11" xfId="50623"/>
    <cellStyle name="Output 3 5 2 2" xfId="50624"/>
    <cellStyle name="Output 3 5 2 2 2" xfId="50625"/>
    <cellStyle name="Output 3 5 2 2 2 2" xfId="50626"/>
    <cellStyle name="Output 3 5 2 2 2 3" xfId="50627"/>
    <cellStyle name="Output 3 5 2 2 2 4" xfId="50628"/>
    <cellStyle name="Output 3 5 2 2 3" xfId="50629"/>
    <cellStyle name="Output 3 5 2 2 3 2" xfId="50630"/>
    <cellStyle name="Output 3 5 2 2 3 3" xfId="50631"/>
    <cellStyle name="Output 3 5 2 2 3 4" xfId="50632"/>
    <cellStyle name="Output 3 5 2 2 4" xfId="50633"/>
    <cellStyle name="Output 3 5 2 2 4 2" xfId="50634"/>
    <cellStyle name="Output 3 5 2 2 4 3" xfId="50635"/>
    <cellStyle name="Output 3 5 2 2 4 4" xfId="50636"/>
    <cellStyle name="Output 3 5 2 2 5" xfId="50637"/>
    <cellStyle name="Output 3 5 2 2 5 2" xfId="50638"/>
    <cellStyle name="Output 3 5 2 2 5 3" xfId="50639"/>
    <cellStyle name="Output 3 5 2 2 5 4" xfId="50640"/>
    <cellStyle name="Output 3 5 2 2 6" xfId="50641"/>
    <cellStyle name="Output 3 5 2 2 6 2" xfId="50642"/>
    <cellStyle name="Output 3 5 2 2 6 3" xfId="50643"/>
    <cellStyle name="Output 3 5 2 2 7" xfId="50644"/>
    <cellStyle name="Output 3 5 2 2 8" xfId="50645"/>
    <cellStyle name="Output 3 5 2 3" xfId="50646"/>
    <cellStyle name="Output 3 5 2 3 2" xfId="50647"/>
    <cellStyle name="Output 3 5 2 3 2 2" xfId="50648"/>
    <cellStyle name="Output 3 5 2 3 2 3" xfId="50649"/>
    <cellStyle name="Output 3 5 2 3 2 4" xfId="50650"/>
    <cellStyle name="Output 3 5 2 3 3" xfId="50651"/>
    <cellStyle name="Output 3 5 2 3 3 2" xfId="50652"/>
    <cellStyle name="Output 3 5 2 3 3 3" xfId="50653"/>
    <cellStyle name="Output 3 5 2 3 3 4" xfId="50654"/>
    <cellStyle name="Output 3 5 2 3 4" xfId="50655"/>
    <cellStyle name="Output 3 5 2 3 4 2" xfId="50656"/>
    <cellStyle name="Output 3 5 2 3 4 3" xfId="50657"/>
    <cellStyle name="Output 3 5 2 3 4 4" xfId="50658"/>
    <cellStyle name="Output 3 5 2 3 5" xfId="50659"/>
    <cellStyle name="Output 3 5 2 3 5 2" xfId="50660"/>
    <cellStyle name="Output 3 5 2 3 5 3" xfId="50661"/>
    <cellStyle name="Output 3 5 2 3 5 4" xfId="50662"/>
    <cellStyle name="Output 3 5 2 3 6" xfId="50663"/>
    <cellStyle name="Output 3 5 2 3 6 2" xfId="50664"/>
    <cellStyle name="Output 3 5 2 3 6 3" xfId="50665"/>
    <cellStyle name="Output 3 5 2 3 7" xfId="50666"/>
    <cellStyle name="Output 3 5 2 3 8" xfId="50667"/>
    <cellStyle name="Output 3 5 2 4" xfId="50668"/>
    <cellStyle name="Output 3 5 2 4 2" xfId="50669"/>
    <cellStyle name="Output 3 5 2 4 3" xfId="50670"/>
    <cellStyle name="Output 3 5 2 4 4" xfId="50671"/>
    <cellStyle name="Output 3 5 2 5" xfId="50672"/>
    <cellStyle name="Output 3 5 2 5 2" xfId="50673"/>
    <cellStyle name="Output 3 5 2 5 3" xfId="50674"/>
    <cellStyle name="Output 3 5 2 5 4" xfId="50675"/>
    <cellStyle name="Output 3 5 2 6" xfId="50676"/>
    <cellStyle name="Output 3 5 2 6 2" xfId="50677"/>
    <cellStyle name="Output 3 5 2 6 3" xfId="50678"/>
    <cellStyle name="Output 3 5 2 6 4" xfId="50679"/>
    <cellStyle name="Output 3 5 2 7" xfId="50680"/>
    <cellStyle name="Output 3 5 2 7 2" xfId="50681"/>
    <cellStyle name="Output 3 5 2 7 3" xfId="50682"/>
    <cellStyle name="Output 3 5 2 7 4" xfId="50683"/>
    <cellStyle name="Output 3 5 2 8" xfId="50684"/>
    <cellStyle name="Output 3 5 2 8 2" xfId="50685"/>
    <cellStyle name="Output 3 5 2 8 3" xfId="50686"/>
    <cellStyle name="Output 3 5 2 9" xfId="50687"/>
    <cellStyle name="Output 3 5 3" xfId="50688"/>
    <cellStyle name="Output 3 5 3 2" xfId="50689"/>
    <cellStyle name="Output 3 5 3 3" xfId="50690"/>
    <cellStyle name="Output 3 5 3 4" xfId="50691"/>
    <cellStyle name="Output 3 5 4" xfId="50692"/>
    <cellStyle name="Output 3 5 4 2" xfId="50693"/>
    <cellStyle name="Output 3 5 4 3" xfId="50694"/>
    <cellStyle name="Output 3 5 4 4" xfId="50695"/>
    <cellStyle name="Output 3 5 5" xfId="50696"/>
    <cellStyle name="Output 3 6" xfId="50697"/>
    <cellStyle name="Output 3 6 2" xfId="50698"/>
    <cellStyle name="Output 3 6 2 10" xfId="50699"/>
    <cellStyle name="Output 3 6 2 11" xfId="50700"/>
    <cellStyle name="Output 3 6 2 2" xfId="50701"/>
    <cellStyle name="Output 3 6 2 2 2" xfId="50702"/>
    <cellStyle name="Output 3 6 2 2 2 2" xfId="50703"/>
    <cellStyle name="Output 3 6 2 2 2 3" xfId="50704"/>
    <cellStyle name="Output 3 6 2 2 2 4" xfId="50705"/>
    <cellStyle name="Output 3 6 2 2 3" xfId="50706"/>
    <cellStyle name="Output 3 6 2 2 3 2" xfId="50707"/>
    <cellStyle name="Output 3 6 2 2 3 3" xfId="50708"/>
    <cellStyle name="Output 3 6 2 2 3 4" xfId="50709"/>
    <cellStyle name="Output 3 6 2 2 4" xfId="50710"/>
    <cellStyle name="Output 3 6 2 2 4 2" xfId="50711"/>
    <cellStyle name="Output 3 6 2 2 4 3" xfId="50712"/>
    <cellStyle name="Output 3 6 2 2 4 4" xfId="50713"/>
    <cellStyle name="Output 3 6 2 2 5" xfId="50714"/>
    <cellStyle name="Output 3 6 2 2 5 2" xfId="50715"/>
    <cellStyle name="Output 3 6 2 2 5 3" xfId="50716"/>
    <cellStyle name="Output 3 6 2 2 5 4" xfId="50717"/>
    <cellStyle name="Output 3 6 2 2 6" xfId="50718"/>
    <cellStyle name="Output 3 6 2 2 6 2" xfId="50719"/>
    <cellStyle name="Output 3 6 2 2 6 3" xfId="50720"/>
    <cellStyle name="Output 3 6 2 2 7" xfId="50721"/>
    <cellStyle name="Output 3 6 2 2 8" xfId="50722"/>
    <cellStyle name="Output 3 6 2 3" xfId="50723"/>
    <cellStyle name="Output 3 6 2 3 2" xfId="50724"/>
    <cellStyle name="Output 3 6 2 3 2 2" xfId="50725"/>
    <cellStyle name="Output 3 6 2 3 2 3" xfId="50726"/>
    <cellStyle name="Output 3 6 2 3 2 4" xfId="50727"/>
    <cellStyle name="Output 3 6 2 3 3" xfId="50728"/>
    <cellStyle name="Output 3 6 2 3 3 2" xfId="50729"/>
    <cellStyle name="Output 3 6 2 3 3 3" xfId="50730"/>
    <cellStyle name="Output 3 6 2 3 3 4" xfId="50731"/>
    <cellStyle name="Output 3 6 2 3 4" xfId="50732"/>
    <cellStyle name="Output 3 6 2 3 4 2" xfId="50733"/>
    <cellStyle name="Output 3 6 2 3 4 3" xfId="50734"/>
    <cellStyle name="Output 3 6 2 3 4 4" xfId="50735"/>
    <cellStyle name="Output 3 6 2 3 5" xfId="50736"/>
    <cellStyle name="Output 3 6 2 3 5 2" xfId="50737"/>
    <cellStyle name="Output 3 6 2 3 5 3" xfId="50738"/>
    <cellStyle name="Output 3 6 2 3 5 4" xfId="50739"/>
    <cellStyle name="Output 3 6 2 3 6" xfId="50740"/>
    <cellStyle name="Output 3 6 2 3 6 2" xfId="50741"/>
    <cellStyle name="Output 3 6 2 3 6 3" xfId="50742"/>
    <cellStyle name="Output 3 6 2 3 7" xfId="50743"/>
    <cellStyle name="Output 3 6 2 3 8" xfId="50744"/>
    <cellStyle name="Output 3 6 2 4" xfId="50745"/>
    <cellStyle name="Output 3 6 2 4 2" xfId="50746"/>
    <cellStyle name="Output 3 6 2 4 3" xfId="50747"/>
    <cellStyle name="Output 3 6 2 4 4" xfId="50748"/>
    <cellStyle name="Output 3 6 2 5" xfId="50749"/>
    <cellStyle name="Output 3 6 2 5 2" xfId="50750"/>
    <cellStyle name="Output 3 6 2 5 3" xfId="50751"/>
    <cellStyle name="Output 3 6 2 5 4" xfId="50752"/>
    <cellStyle name="Output 3 6 2 6" xfId="50753"/>
    <cellStyle name="Output 3 6 2 6 2" xfId="50754"/>
    <cellStyle name="Output 3 6 2 6 3" xfId="50755"/>
    <cellStyle name="Output 3 6 2 6 4" xfId="50756"/>
    <cellStyle name="Output 3 6 2 7" xfId="50757"/>
    <cellStyle name="Output 3 6 2 7 2" xfId="50758"/>
    <cellStyle name="Output 3 6 2 7 3" xfId="50759"/>
    <cellStyle name="Output 3 6 2 7 4" xfId="50760"/>
    <cellStyle name="Output 3 6 2 8" xfId="50761"/>
    <cellStyle name="Output 3 6 2 8 2" xfId="50762"/>
    <cellStyle name="Output 3 6 2 8 3" xfId="50763"/>
    <cellStyle name="Output 3 6 2 9" xfId="50764"/>
    <cellStyle name="Output 3 6 3" xfId="50765"/>
    <cellStyle name="Output 3 6 3 2" xfId="50766"/>
    <cellStyle name="Output 3 6 3 3" xfId="50767"/>
    <cellStyle name="Output 3 6 3 4" xfId="50768"/>
    <cellStyle name="Output 3 6 4" xfId="50769"/>
    <cellStyle name="Output 3 6 4 2" xfId="50770"/>
    <cellStyle name="Output 3 6 4 3" xfId="50771"/>
    <cellStyle name="Output 3 6 4 4" xfId="50772"/>
    <cellStyle name="Output 3 6 5" xfId="50773"/>
    <cellStyle name="Output 3 7" xfId="50774"/>
    <cellStyle name="Output 3 7 2" xfId="50775"/>
    <cellStyle name="Output 3 7 2 10" xfId="50776"/>
    <cellStyle name="Output 3 7 2 2" xfId="50777"/>
    <cellStyle name="Output 3 7 2 2 2" xfId="50778"/>
    <cellStyle name="Output 3 7 2 2 2 2" xfId="50779"/>
    <cellStyle name="Output 3 7 2 2 2 3" xfId="50780"/>
    <cellStyle name="Output 3 7 2 2 2 4" xfId="50781"/>
    <cellStyle name="Output 3 7 2 2 3" xfId="50782"/>
    <cellStyle name="Output 3 7 2 2 3 2" xfId="50783"/>
    <cellStyle name="Output 3 7 2 2 3 3" xfId="50784"/>
    <cellStyle name="Output 3 7 2 2 3 4" xfId="50785"/>
    <cellStyle name="Output 3 7 2 2 4" xfId="50786"/>
    <cellStyle name="Output 3 7 2 2 4 2" xfId="50787"/>
    <cellStyle name="Output 3 7 2 2 4 3" xfId="50788"/>
    <cellStyle name="Output 3 7 2 2 4 4" xfId="50789"/>
    <cellStyle name="Output 3 7 2 2 5" xfId="50790"/>
    <cellStyle name="Output 3 7 2 2 5 2" xfId="50791"/>
    <cellStyle name="Output 3 7 2 2 5 3" xfId="50792"/>
    <cellStyle name="Output 3 7 2 2 5 4" xfId="50793"/>
    <cellStyle name="Output 3 7 2 2 6" xfId="50794"/>
    <cellStyle name="Output 3 7 2 2 6 2" xfId="50795"/>
    <cellStyle name="Output 3 7 2 2 6 3" xfId="50796"/>
    <cellStyle name="Output 3 7 2 2 7" xfId="50797"/>
    <cellStyle name="Output 3 7 2 2 8" xfId="50798"/>
    <cellStyle name="Output 3 7 2 3" xfId="50799"/>
    <cellStyle name="Output 3 7 2 3 2" xfId="50800"/>
    <cellStyle name="Output 3 7 2 3 2 2" xfId="50801"/>
    <cellStyle name="Output 3 7 2 3 2 3" xfId="50802"/>
    <cellStyle name="Output 3 7 2 3 2 4" xfId="50803"/>
    <cellStyle name="Output 3 7 2 3 3" xfId="50804"/>
    <cellStyle name="Output 3 7 2 3 3 2" xfId="50805"/>
    <cellStyle name="Output 3 7 2 3 3 3" xfId="50806"/>
    <cellStyle name="Output 3 7 2 3 3 4" xfId="50807"/>
    <cellStyle name="Output 3 7 2 3 4" xfId="50808"/>
    <cellStyle name="Output 3 7 2 3 4 2" xfId="50809"/>
    <cellStyle name="Output 3 7 2 3 4 3" xfId="50810"/>
    <cellStyle name="Output 3 7 2 3 4 4" xfId="50811"/>
    <cellStyle name="Output 3 7 2 3 5" xfId="50812"/>
    <cellStyle name="Output 3 7 2 3 5 2" xfId="50813"/>
    <cellStyle name="Output 3 7 2 3 5 3" xfId="50814"/>
    <cellStyle name="Output 3 7 2 3 5 4" xfId="50815"/>
    <cellStyle name="Output 3 7 2 3 6" xfId="50816"/>
    <cellStyle name="Output 3 7 2 3 6 2" xfId="50817"/>
    <cellStyle name="Output 3 7 2 3 6 3" xfId="50818"/>
    <cellStyle name="Output 3 7 2 3 7" xfId="50819"/>
    <cellStyle name="Output 3 7 2 3 8" xfId="50820"/>
    <cellStyle name="Output 3 7 2 4" xfId="50821"/>
    <cellStyle name="Output 3 7 2 4 2" xfId="50822"/>
    <cellStyle name="Output 3 7 2 4 3" xfId="50823"/>
    <cellStyle name="Output 3 7 2 4 4" xfId="50824"/>
    <cellStyle name="Output 3 7 2 5" xfId="50825"/>
    <cellStyle name="Output 3 7 2 5 2" xfId="50826"/>
    <cellStyle name="Output 3 7 2 5 3" xfId="50827"/>
    <cellStyle name="Output 3 7 2 5 4" xfId="50828"/>
    <cellStyle name="Output 3 7 2 6" xfId="50829"/>
    <cellStyle name="Output 3 7 2 6 2" xfId="50830"/>
    <cellStyle name="Output 3 7 2 6 3" xfId="50831"/>
    <cellStyle name="Output 3 7 2 6 4" xfId="50832"/>
    <cellStyle name="Output 3 7 2 7" xfId="50833"/>
    <cellStyle name="Output 3 7 2 7 2" xfId="50834"/>
    <cellStyle name="Output 3 7 2 7 3" xfId="50835"/>
    <cellStyle name="Output 3 7 2 7 4" xfId="50836"/>
    <cellStyle name="Output 3 7 2 8" xfId="50837"/>
    <cellStyle name="Output 3 7 2 8 2" xfId="50838"/>
    <cellStyle name="Output 3 7 2 8 3" xfId="50839"/>
    <cellStyle name="Output 3 7 2 9" xfId="50840"/>
    <cellStyle name="Output 3 7 3" xfId="50841"/>
    <cellStyle name="Output 3 7 3 2" xfId="50842"/>
    <cellStyle name="Output 3 7 3 3" xfId="50843"/>
    <cellStyle name="Output 3 7 3 4" xfId="50844"/>
    <cellStyle name="Output 3 7 4" xfId="50845"/>
    <cellStyle name="Output 3 7 4 2" xfId="50846"/>
    <cellStyle name="Output 3 7 4 3" xfId="50847"/>
    <cellStyle name="Output 3 7 4 4" xfId="50848"/>
    <cellStyle name="Output 3 7 5" xfId="50849"/>
    <cellStyle name="Output 3 8" xfId="50850"/>
    <cellStyle name="Output 3 8 2" xfId="50851"/>
    <cellStyle name="Output 3 8 2 10" xfId="50852"/>
    <cellStyle name="Output 3 8 2 2" xfId="50853"/>
    <cellStyle name="Output 3 8 2 2 2" xfId="50854"/>
    <cellStyle name="Output 3 8 2 2 2 2" xfId="50855"/>
    <cellStyle name="Output 3 8 2 2 2 3" xfId="50856"/>
    <cellStyle name="Output 3 8 2 2 2 4" xfId="50857"/>
    <cellStyle name="Output 3 8 2 2 3" xfId="50858"/>
    <cellStyle name="Output 3 8 2 2 3 2" xfId="50859"/>
    <cellStyle name="Output 3 8 2 2 3 3" xfId="50860"/>
    <cellStyle name="Output 3 8 2 2 3 4" xfId="50861"/>
    <cellStyle name="Output 3 8 2 2 4" xfId="50862"/>
    <cellStyle name="Output 3 8 2 2 4 2" xfId="50863"/>
    <cellStyle name="Output 3 8 2 2 4 3" xfId="50864"/>
    <cellStyle name="Output 3 8 2 2 4 4" xfId="50865"/>
    <cellStyle name="Output 3 8 2 2 5" xfId="50866"/>
    <cellStyle name="Output 3 8 2 2 5 2" xfId="50867"/>
    <cellStyle name="Output 3 8 2 2 5 3" xfId="50868"/>
    <cellStyle name="Output 3 8 2 2 5 4" xfId="50869"/>
    <cellStyle name="Output 3 8 2 2 6" xfId="50870"/>
    <cellStyle name="Output 3 8 2 2 6 2" xfId="50871"/>
    <cellStyle name="Output 3 8 2 2 6 3" xfId="50872"/>
    <cellStyle name="Output 3 8 2 2 7" xfId="50873"/>
    <cellStyle name="Output 3 8 2 2 8" xfId="50874"/>
    <cellStyle name="Output 3 8 2 3" xfId="50875"/>
    <cellStyle name="Output 3 8 2 3 2" xfId="50876"/>
    <cellStyle name="Output 3 8 2 3 2 2" xfId="50877"/>
    <cellStyle name="Output 3 8 2 3 2 3" xfId="50878"/>
    <cellStyle name="Output 3 8 2 3 2 4" xfId="50879"/>
    <cellStyle name="Output 3 8 2 3 3" xfId="50880"/>
    <cellStyle name="Output 3 8 2 3 3 2" xfId="50881"/>
    <cellStyle name="Output 3 8 2 3 3 3" xfId="50882"/>
    <cellStyle name="Output 3 8 2 3 3 4" xfId="50883"/>
    <cellStyle name="Output 3 8 2 3 4" xfId="50884"/>
    <cellStyle name="Output 3 8 2 3 4 2" xfId="50885"/>
    <cellStyle name="Output 3 8 2 3 4 3" xfId="50886"/>
    <cellStyle name="Output 3 8 2 3 4 4" xfId="50887"/>
    <cellStyle name="Output 3 8 2 3 5" xfId="50888"/>
    <cellStyle name="Output 3 8 2 3 5 2" xfId="50889"/>
    <cellStyle name="Output 3 8 2 3 5 3" xfId="50890"/>
    <cellStyle name="Output 3 8 2 3 5 4" xfId="50891"/>
    <cellStyle name="Output 3 8 2 3 6" xfId="50892"/>
    <cellStyle name="Output 3 8 2 3 6 2" xfId="50893"/>
    <cellStyle name="Output 3 8 2 3 6 3" xfId="50894"/>
    <cellStyle name="Output 3 8 2 3 7" xfId="50895"/>
    <cellStyle name="Output 3 8 2 3 8" xfId="50896"/>
    <cellStyle name="Output 3 8 2 4" xfId="50897"/>
    <cellStyle name="Output 3 8 2 4 2" xfId="50898"/>
    <cellStyle name="Output 3 8 2 4 3" xfId="50899"/>
    <cellStyle name="Output 3 8 2 4 4" xfId="50900"/>
    <cellStyle name="Output 3 8 2 5" xfId="50901"/>
    <cellStyle name="Output 3 8 2 5 2" xfId="50902"/>
    <cellStyle name="Output 3 8 2 5 3" xfId="50903"/>
    <cellStyle name="Output 3 8 2 5 4" xfId="50904"/>
    <cellStyle name="Output 3 8 2 6" xfId="50905"/>
    <cellStyle name="Output 3 8 2 6 2" xfId="50906"/>
    <cellStyle name="Output 3 8 2 6 3" xfId="50907"/>
    <cellStyle name="Output 3 8 2 6 4" xfId="50908"/>
    <cellStyle name="Output 3 8 2 7" xfId="50909"/>
    <cellStyle name="Output 3 8 2 7 2" xfId="50910"/>
    <cellStyle name="Output 3 8 2 7 3" xfId="50911"/>
    <cellStyle name="Output 3 8 2 7 4" xfId="50912"/>
    <cellStyle name="Output 3 8 2 8" xfId="50913"/>
    <cellStyle name="Output 3 8 2 8 2" xfId="50914"/>
    <cellStyle name="Output 3 8 2 8 3" xfId="50915"/>
    <cellStyle name="Output 3 8 2 9" xfId="50916"/>
    <cellStyle name="Output 3 8 3" xfId="50917"/>
    <cellStyle name="Output 3 8 3 2" xfId="50918"/>
    <cellStyle name="Output 3 8 3 3" xfId="50919"/>
    <cellStyle name="Output 3 8 3 4" xfId="50920"/>
    <cellStyle name="Output 3 8 4" xfId="50921"/>
    <cellStyle name="Output 3 8 4 2" xfId="50922"/>
    <cellStyle name="Output 3 8 4 3" xfId="50923"/>
    <cellStyle name="Output 3 8 4 4" xfId="50924"/>
    <cellStyle name="Output 3 9" xfId="50925"/>
    <cellStyle name="Output 3 9 2" xfId="50926"/>
    <cellStyle name="Output 3 9 2 2" xfId="50927"/>
    <cellStyle name="Output 3 9 2 2 2" xfId="50928"/>
    <cellStyle name="Output 3 9 2 2 3" xfId="50929"/>
    <cellStyle name="Output 3 9 2 2 4" xfId="50930"/>
    <cellStyle name="Output 3 9 2 3" xfId="50931"/>
    <cellStyle name="Output 3 9 2 3 2" xfId="50932"/>
    <cellStyle name="Output 3 9 2 3 3" xfId="50933"/>
    <cellStyle name="Output 3 9 2 3 4" xfId="50934"/>
    <cellStyle name="Output 3 9 2 4" xfId="50935"/>
    <cellStyle name="Output 3 9 2 4 2" xfId="50936"/>
    <cellStyle name="Output 3 9 2 4 3" xfId="50937"/>
    <cellStyle name="Output 3 9 2 4 4" xfId="50938"/>
    <cellStyle name="Output 3 9 2 5" xfId="50939"/>
    <cellStyle name="Output 3 9 2 5 2" xfId="50940"/>
    <cellStyle name="Output 3 9 2 5 3" xfId="50941"/>
    <cellStyle name="Output 3 9 2 5 4" xfId="50942"/>
    <cellStyle name="Output 3 9 2 6" xfId="50943"/>
    <cellStyle name="Output 3 9 2 6 2" xfId="50944"/>
    <cellStyle name="Output 3 9 2 6 3" xfId="50945"/>
    <cellStyle name="Output 3 9 2 7" xfId="50946"/>
    <cellStyle name="Output 3 9 2 8" xfId="50947"/>
    <cellStyle name="Output 3 9 3" xfId="50948"/>
    <cellStyle name="Output 3 9 3 2" xfId="50949"/>
    <cellStyle name="Output 3 9 3 2 2" xfId="50950"/>
    <cellStyle name="Output 3 9 3 2 3" xfId="50951"/>
    <cellStyle name="Output 3 9 3 2 4" xfId="50952"/>
    <cellStyle name="Output 3 9 3 3" xfId="50953"/>
    <cellStyle name="Output 3 9 3 3 2" xfId="50954"/>
    <cellStyle name="Output 3 9 3 3 3" xfId="50955"/>
    <cellStyle name="Output 3 9 3 3 4" xfId="50956"/>
    <cellStyle name="Output 3 9 3 4" xfId="50957"/>
    <cellStyle name="Output 3 9 3 4 2" xfId="50958"/>
    <cellStyle name="Output 3 9 3 4 3" xfId="50959"/>
    <cellStyle name="Output 3 9 3 4 4" xfId="50960"/>
    <cellStyle name="Output 3 9 3 5" xfId="50961"/>
    <cellStyle name="Output 3 9 3 5 2" xfId="50962"/>
    <cellStyle name="Output 3 9 3 5 3" xfId="50963"/>
    <cellStyle name="Output 3 9 3 5 4" xfId="50964"/>
    <cellStyle name="Output 3 9 3 6" xfId="50965"/>
    <cellStyle name="Output 3 9 3 6 2" xfId="50966"/>
    <cellStyle name="Output 3 9 3 6 3" xfId="50967"/>
    <cellStyle name="Output 3 9 3 7" xfId="50968"/>
    <cellStyle name="Output 3 9 3 8" xfId="50969"/>
    <cellStyle name="Output 3 9 4" xfId="50970"/>
    <cellStyle name="Output 3 9 4 2" xfId="50971"/>
    <cellStyle name="Output 3 9 4 3" xfId="50972"/>
    <cellStyle name="Output 3 9 4 4" xfId="50973"/>
    <cellStyle name="Output 3 9 5" xfId="50974"/>
    <cellStyle name="Output 3 9 5 2" xfId="50975"/>
    <cellStyle name="Output 3 9 5 3" xfId="50976"/>
    <cellStyle name="Output 3 9 5 4" xfId="50977"/>
    <cellStyle name="Output 3_BallGrid" xfId="50978"/>
    <cellStyle name="Output 4" xfId="50979"/>
    <cellStyle name="Output 4 10" xfId="50980"/>
    <cellStyle name="Output 4 10 2" xfId="50981"/>
    <cellStyle name="Output 4 10 3" xfId="50982"/>
    <cellStyle name="Output 4 10 4" xfId="50983"/>
    <cellStyle name="Output 4 11" xfId="50984"/>
    <cellStyle name="Output 4 11 2" xfId="50985"/>
    <cellStyle name="Output 4 11 3" xfId="50986"/>
    <cellStyle name="Output 4 11 4" xfId="50987"/>
    <cellStyle name="Output 4 12" xfId="50988"/>
    <cellStyle name="Output 4 13" xfId="50989"/>
    <cellStyle name="Output 4 2" xfId="50990"/>
    <cellStyle name="Output 4 2 2" xfId="50991"/>
    <cellStyle name="Output 4 2 2 10" xfId="50992"/>
    <cellStyle name="Output 4 2 2 11" xfId="50993"/>
    <cellStyle name="Output 4 2 2 2" xfId="50994"/>
    <cellStyle name="Output 4 2 2 2 2" xfId="50995"/>
    <cellStyle name="Output 4 2 2 2 2 2" xfId="50996"/>
    <cellStyle name="Output 4 2 2 2 2 3" xfId="50997"/>
    <cellStyle name="Output 4 2 2 2 2 4" xfId="50998"/>
    <cellStyle name="Output 4 2 2 2 3" xfId="50999"/>
    <cellStyle name="Output 4 2 2 2 3 2" xfId="51000"/>
    <cellStyle name="Output 4 2 2 2 3 3" xfId="51001"/>
    <cellStyle name="Output 4 2 2 2 3 4" xfId="51002"/>
    <cellStyle name="Output 4 2 2 2 4" xfId="51003"/>
    <cellStyle name="Output 4 2 2 2 4 2" xfId="51004"/>
    <cellStyle name="Output 4 2 2 2 4 3" xfId="51005"/>
    <cellStyle name="Output 4 2 2 2 4 4" xfId="51006"/>
    <cellStyle name="Output 4 2 2 2 5" xfId="51007"/>
    <cellStyle name="Output 4 2 2 2 5 2" xfId="51008"/>
    <cellStyle name="Output 4 2 2 2 5 3" xfId="51009"/>
    <cellStyle name="Output 4 2 2 2 5 4" xfId="51010"/>
    <cellStyle name="Output 4 2 2 2 6" xfId="51011"/>
    <cellStyle name="Output 4 2 2 2 6 2" xfId="51012"/>
    <cellStyle name="Output 4 2 2 2 6 3" xfId="51013"/>
    <cellStyle name="Output 4 2 2 2 7" xfId="51014"/>
    <cellStyle name="Output 4 2 2 2 8" xfId="51015"/>
    <cellStyle name="Output 4 2 2 2 9" xfId="51016"/>
    <cellStyle name="Output 4 2 2 3" xfId="51017"/>
    <cellStyle name="Output 4 2 2 3 2" xfId="51018"/>
    <cellStyle name="Output 4 2 2 3 2 2" xfId="51019"/>
    <cellStyle name="Output 4 2 2 3 2 3" xfId="51020"/>
    <cellStyle name="Output 4 2 2 3 2 4" xfId="51021"/>
    <cellStyle name="Output 4 2 2 3 3" xfId="51022"/>
    <cellStyle name="Output 4 2 2 3 3 2" xfId="51023"/>
    <cellStyle name="Output 4 2 2 3 3 3" xfId="51024"/>
    <cellStyle name="Output 4 2 2 3 3 4" xfId="51025"/>
    <cellStyle name="Output 4 2 2 3 4" xfId="51026"/>
    <cellStyle name="Output 4 2 2 3 4 2" xfId="51027"/>
    <cellStyle name="Output 4 2 2 3 4 3" xfId="51028"/>
    <cellStyle name="Output 4 2 2 3 4 4" xfId="51029"/>
    <cellStyle name="Output 4 2 2 3 5" xfId="51030"/>
    <cellStyle name="Output 4 2 2 3 5 2" xfId="51031"/>
    <cellStyle name="Output 4 2 2 3 5 3" xfId="51032"/>
    <cellStyle name="Output 4 2 2 3 5 4" xfId="51033"/>
    <cellStyle name="Output 4 2 2 3 6" xfId="51034"/>
    <cellStyle name="Output 4 2 2 3 6 2" xfId="51035"/>
    <cellStyle name="Output 4 2 2 3 6 3" xfId="51036"/>
    <cellStyle name="Output 4 2 2 3 7" xfId="51037"/>
    <cellStyle name="Output 4 2 2 3 8" xfId="51038"/>
    <cellStyle name="Output 4 2 2 4" xfId="51039"/>
    <cellStyle name="Output 4 2 2 4 2" xfId="51040"/>
    <cellStyle name="Output 4 2 2 4 3" xfId="51041"/>
    <cellStyle name="Output 4 2 2 4 4" xfId="51042"/>
    <cellStyle name="Output 4 2 2 5" xfId="51043"/>
    <cellStyle name="Output 4 2 2 5 2" xfId="51044"/>
    <cellStyle name="Output 4 2 2 5 3" xfId="51045"/>
    <cellStyle name="Output 4 2 2 5 4" xfId="51046"/>
    <cellStyle name="Output 4 2 2 6" xfId="51047"/>
    <cellStyle name="Output 4 2 2 6 2" xfId="51048"/>
    <cellStyle name="Output 4 2 2 6 3" xfId="51049"/>
    <cellStyle name="Output 4 2 2 6 4" xfId="51050"/>
    <cellStyle name="Output 4 2 2 7" xfId="51051"/>
    <cellStyle name="Output 4 2 2 7 2" xfId="51052"/>
    <cellStyle name="Output 4 2 2 7 3" xfId="51053"/>
    <cellStyle name="Output 4 2 2 7 4" xfId="51054"/>
    <cellStyle name="Output 4 2 2 8" xfId="51055"/>
    <cellStyle name="Output 4 2 2 8 2" xfId="51056"/>
    <cellStyle name="Output 4 2 2 8 3" xfId="51057"/>
    <cellStyle name="Output 4 2 2 9" xfId="51058"/>
    <cellStyle name="Output 4 2 3" xfId="51059"/>
    <cellStyle name="Output 4 2 3 2" xfId="51060"/>
    <cellStyle name="Output 4 2 3 3" xfId="51061"/>
    <cellStyle name="Output 4 2 3 4" xfId="51062"/>
    <cellStyle name="Output 4 2 3 5" xfId="51063"/>
    <cellStyle name="Output 4 2 4" xfId="51064"/>
    <cellStyle name="Output 4 2 4 2" xfId="51065"/>
    <cellStyle name="Output 4 2 4 3" xfId="51066"/>
    <cellStyle name="Output 4 2 4 4" xfId="51067"/>
    <cellStyle name="Output 4 2 5" xfId="51068"/>
    <cellStyle name="Output 4 2 5 2" xfId="51069"/>
    <cellStyle name="Output 4 2 5 3" xfId="51070"/>
    <cellStyle name="Output 4 2 6" xfId="51071"/>
    <cellStyle name="Output 4 3" xfId="51072"/>
    <cellStyle name="Output 4 3 2" xfId="51073"/>
    <cellStyle name="Output 4 3 2 10" xfId="51074"/>
    <cellStyle name="Output 4 3 2 11" xfId="51075"/>
    <cellStyle name="Output 4 3 2 2" xfId="51076"/>
    <cellStyle name="Output 4 3 2 2 2" xfId="51077"/>
    <cellStyle name="Output 4 3 2 2 2 2" xfId="51078"/>
    <cellStyle name="Output 4 3 2 2 2 3" xfId="51079"/>
    <cellStyle name="Output 4 3 2 2 2 4" xfId="51080"/>
    <cellStyle name="Output 4 3 2 2 3" xfId="51081"/>
    <cellStyle name="Output 4 3 2 2 3 2" xfId="51082"/>
    <cellStyle name="Output 4 3 2 2 3 3" xfId="51083"/>
    <cellStyle name="Output 4 3 2 2 3 4" xfId="51084"/>
    <cellStyle name="Output 4 3 2 2 4" xfId="51085"/>
    <cellStyle name="Output 4 3 2 2 4 2" xfId="51086"/>
    <cellStyle name="Output 4 3 2 2 4 3" xfId="51087"/>
    <cellStyle name="Output 4 3 2 2 4 4" xfId="51088"/>
    <cellStyle name="Output 4 3 2 2 5" xfId="51089"/>
    <cellStyle name="Output 4 3 2 2 5 2" xfId="51090"/>
    <cellStyle name="Output 4 3 2 2 5 3" xfId="51091"/>
    <cellStyle name="Output 4 3 2 2 5 4" xfId="51092"/>
    <cellStyle name="Output 4 3 2 2 6" xfId="51093"/>
    <cellStyle name="Output 4 3 2 2 6 2" xfId="51094"/>
    <cellStyle name="Output 4 3 2 2 6 3" xfId="51095"/>
    <cellStyle name="Output 4 3 2 2 7" xfId="51096"/>
    <cellStyle name="Output 4 3 2 2 8" xfId="51097"/>
    <cellStyle name="Output 4 3 2 2 9" xfId="51098"/>
    <cellStyle name="Output 4 3 2 3" xfId="51099"/>
    <cellStyle name="Output 4 3 2 3 2" xfId="51100"/>
    <cellStyle name="Output 4 3 2 3 2 2" xfId="51101"/>
    <cellStyle name="Output 4 3 2 3 2 3" xfId="51102"/>
    <cellStyle name="Output 4 3 2 3 2 4" xfId="51103"/>
    <cellStyle name="Output 4 3 2 3 3" xfId="51104"/>
    <cellStyle name="Output 4 3 2 3 3 2" xfId="51105"/>
    <cellStyle name="Output 4 3 2 3 3 3" xfId="51106"/>
    <cellStyle name="Output 4 3 2 3 3 4" xfId="51107"/>
    <cellStyle name="Output 4 3 2 3 4" xfId="51108"/>
    <cellStyle name="Output 4 3 2 3 4 2" xfId="51109"/>
    <cellStyle name="Output 4 3 2 3 4 3" xfId="51110"/>
    <cellStyle name="Output 4 3 2 3 4 4" xfId="51111"/>
    <cellStyle name="Output 4 3 2 3 5" xfId="51112"/>
    <cellStyle name="Output 4 3 2 3 5 2" xfId="51113"/>
    <cellStyle name="Output 4 3 2 3 5 3" xfId="51114"/>
    <cellStyle name="Output 4 3 2 3 5 4" xfId="51115"/>
    <cellStyle name="Output 4 3 2 3 6" xfId="51116"/>
    <cellStyle name="Output 4 3 2 3 6 2" xfId="51117"/>
    <cellStyle name="Output 4 3 2 3 6 3" xfId="51118"/>
    <cellStyle name="Output 4 3 2 3 7" xfId="51119"/>
    <cellStyle name="Output 4 3 2 3 8" xfId="51120"/>
    <cellStyle name="Output 4 3 2 4" xfId="51121"/>
    <cellStyle name="Output 4 3 2 4 2" xfId="51122"/>
    <cellStyle name="Output 4 3 2 4 3" xfId="51123"/>
    <cellStyle name="Output 4 3 2 4 4" xfId="51124"/>
    <cellStyle name="Output 4 3 2 5" xfId="51125"/>
    <cellStyle name="Output 4 3 2 5 2" xfId="51126"/>
    <cellStyle name="Output 4 3 2 5 3" xfId="51127"/>
    <cellStyle name="Output 4 3 2 5 4" xfId="51128"/>
    <cellStyle name="Output 4 3 2 6" xfId="51129"/>
    <cellStyle name="Output 4 3 2 6 2" xfId="51130"/>
    <cellStyle name="Output 4 3 2 6 3" xfId="51131"/>
    <cellStyle name="Output 4 3 2 6 4" xfId="51132"/>
    <cellStyle name="Output 4 3 2 7" xfId="51133"/>
    <cellStyle name="Output 4 3 2 7 2" xfId="51134"/>
    <cellStyle name="Output 4 3 2 7 3" xfId="51135"/>
    <cellStyle name="Output 4 3 2 7 4" xfId="51136"/>
    <cellStyle name="Output 4 3 2 8" xfId="51137"/>
    <cellStyle name="Output 4 3 2 8 2" xfId="51138"/>
    <cellStyle name="Output 4 3 2 8 3" xfId="51139"/>
    <cellStyle name="Output 4 3 2 9" xfId="51140"/>
    <cellStyle name="Output 4 3 3" xfId="51141"/>
    <cellStyle name="Output 4 3 3 2" xfId="51142"/>
    <cellStyle name="Output 4 3 3 3" xfId="51143"/>
    <cellStyle name="Output 4 3 3 4" xfId="51144"/>
    <cellStyle name="Output 4 3 3 5" xfId="51145"/>
    <cellStyle name="Output 4 3 4" xfId="51146"/>
    <cellStyle name="Output 4 3 4 2" xfId="51147"/>
    <cellStyle name="Output 4 3 4 3" xfId="51148"/>
    <cellStyle name="Output 4 3 4 4" xfId="51149"/>
    <cellStyle name="Output 4 3 5" xfId="51150"/>
    <cellStyle name="Output 4 3 5 2" xfId="51151"/>
    <cellStyle name="Output 4 3 5 3" xfId="51152"/>
    <cellStyle name="Output 4 3 6" xfId="51153"/>
    <cellStyle name="Output 4 4" xfId="51154"/>
    <cellStyle name="Output 4 4 2" xfId="51155"/>
    <cellStyle name="Output 4 4 2 10" xfId="51156"/>
    <cellStyle name="Output 4 4 2 11" xfId="51157"/>
    <cellStyle name="Output 4 4 2 2" xfId="51158"/>
    <cellStyle name="Output 4 4 2 2 2" xfId="51159"/>
    <cellStyle name="Output 4 4 2 2 2 2" xfId="51160"/>
    <cellStyle name="Output 4 4 2 2 2 3" xfId="51161"/>
    <cellStyle name="Output 4 4 2 2 2 4" xfId="51162"/>
    <cellStyle name="Output 4 4 2 2 3" xfId="51163"/>
    <cellStyle name="Output 4 4 2 2 3 2" xfId="51164"/>
    <cellStyle name="Output 4 4 2 2 3 3" xfId="51165"/>
    <cellStyle name="Output 4 4 2 2 3 4" xfId="51166"/>
    <cellStyle name="Output 4 4 2 2 4" xfId="51167"/>
    <cellStyle name="Output 4 4 2 2 4 2" xfId="51168"/>
    <cellStyle name="Output 4 4 2 2 4 3" xfId="51169"/>
    <cellStyle name="Output 4 4 2 2 4 4" xfId="51170"/>
    <cellStyle name="Output 4 4 2 2 5" xfId="51171"/>
    <cellStyle name="Output 4 4 2 2 5 2" xfId="51172"/>
    <cellStyle name="Output 4 4 2 2 5 3" xfId="51173"/>
    <cellStyle name="Output 4 4 2 2 5 4" xfId="51174"/>
    <cellStyle name="Output 4 4 2 2 6" xfId="51175"/>
    <cellStyle name="Output 4 4 2 2 6 2" xfId="51176"/>
    <cellStyle name="Output 4 4 2 2 6 3" xfId="51177"/>
    <cellStyle name="Output 4 4 2 2 7" xfId="51178"/>
    <cellStyle name="Output 4 4 2 2 8" xfId="51179"/>
    <cellStyle name="Output 4 4 2 3" xfId="51180"/>
    <cellStyle name="Output 4 4 2 3 2" xfId="51181"/>
    <cellStyle name="Output 4 4 2 3 2 2" xfId="51182"/>
    <cellStyle name="Output 4 4 2 3 2 3" xfId="51183"/>
    <cellStyle name="Output 4 4 2 3 2 4" xfId="51184"/>
    <cellStyle name="Output 4 4 2 3 3" xfId="51185"/>
    <cellStyle name="Output 4 4 2 3 3 2" xfId="51186"/>
    <cellStyle name="Output 4 4 2 3 3 3" xfId="51187"/>
    <cellStyle name="Output 4 4 2 3 3 4" xfId="51188"/>
    <cellStyle name="Output 4 4 2 3 4" xfId="51189"/>
    <cellStyle name="Output 4 4 2 3 4 2" xfId="51190"/>
    <cellStyle name="Output 4 4 2 3 4 3" xfId="51191"/>
    <cellStyle name="Output 4 4 2 3 4 4" xfId="51192"/>
    <cellStyle name="Output 4 4 2 3 5" xfId="51193"/>
    <cellStyle name="Output 4 4 2 3 5 2" xfId="51194"/>
    <cellStyle name="Output 4 4 2 3 5 3" xfId="51195"/>
    <cellStyle name="Output 4 4 2 3 5 4" xfId="51196"/>
    <cellStyle name="Output 4 4 2 3 6" xfId="51197"/>
    <cellStyle name="Output 4 4 2 3 6 2" xfId="51198"/>
    <cellStyle name="Output 4 4 2 3 6 3" xfId="51199"/>
    <cellStyle name="Output 4 4 2 3 7" xfId="51200"/>
    <cellStyle name="Output 4 4 2 3 8" xfId="51201"/>
    <cellStyle name="Output 4 4 2 4" xfId="51202"/>
    <cellStyle name="Output 4 4 2 4 2" xfId="51203"/>
    <cellStyle name="Output 4 4 2 4 3" xfId="51204"/>
    <cellStyle name="Output 4 4 2 4 4" xfId="51205"/>
    <cellStyle name="Output 4 4 2 5" xfId="51206"/>
    <cellStyle name="Output 4 4 2 5 2" xfId="51207"/>
    <cellStyle name="Output 4 4 2 5 3" xfId="51208"/>
    <cellStyle name="Output 4 4 2 5 4" xfId="51209"/>
    <cellStyle name="Output 4 4 2 6" xfId="51210"/>
    <cellStyle name="Output 4 4 2 6 2" xfId="51211"/>
    <cellStyle name="Output 4 4 2 6 3" xfId="51212"/>
    <cellStyle name="Output 4 4 2 6 4" xfId="51213"/>
    <cellStyle name="Output 4 4 2 7" xfId="51214"/>
    <cellStyle name="Output 4 4 2 7 2" xfId="51215"/>
    <cellStyle name="Output 4 4 2 7 3" xfId="51216"/>
    <cellStyle name="Output 4 4 2 7 4" xfId="51217"/>
    <cellStyle name="Output 4 4 2 8" xfId="51218"/>
    <cellStyle name="Output 4 4 2 8 2" xfId="51219"/>
    <cellStyle name="Output 4 4 2 8 3" xfId="51220"/>
    <cellStyle name="Output 4 4 2 9" xfId="51221"/>
    <cellStyle name="Output 4 4 3" xfId="51222"/>
    <cellStyle name="Output 4 4 3 2" xfId="51223"/>
    <cellStyle name="Output 4 4 3 3" xfId="51224"/>
    <cellStyle name="Output 4 4 3 4" xfId="51225"/>
    <cellStyle name="Output 4 4 4" xfId="51226"/>
    <cellStyle name="Output 4 4 4 2" xfId="51227"/>
    <cellStyle name="Output 4 4 4 3" xfId="51228"/>
    <cellStyle name="Output 4 4 4 4" xfId="51229"/>
    <cellStyle name="Output 4 4 5" xfId="51230"/>
    <cellStyle name="Output 4 5" xfId="51231"/>
    <cellStyle name="Output 4 5 2" xfId="51232"/>
    <cellStyle name="Output 4 5 2 10" xfId="51233"/>
    <cellStyle name="Output 4 5 2 11" xfId="51234"/>
    <cellStyle name="Output 4 5 2 2" xfId="51235"/>
    <cellStyle name="Output 4 5 2 2 2" xfId="51236"/>
    <cellStyle name="Output 4 5 2 2 2 2" xfId="51237"/>
    <cellStyle name="Output 4 5 2 2 2 3" xfId="51238"/>
    <cellStyle name="Output 4 5 2 2 2 4" xfId="51239"/>
    <cellStyle name="Output 4 5 2 2 3" xfId="51240"/>
    <cellStyle name="Output 4 5 2 2 3 2" xfId="51241"/>
    <cellStyle name="Output 4 5 2 2 3 3" xfId="51242"/>
    <cellStyle name="Output 4 5 2 2 3 4" xfId="51243"/>
    <cellStyle name="Output 4 5 2 2 4" xfId="51244"/>
    <cellStyle name="Output 4 5 2 2 4 2" xfId="51245"/>
    <cellStyle name="Output 4 5 2 2 4 3" xfId="51246"/>
    <cellStyle name="Output 4 5 2 2 4 4" xfId="51247"/>
    <cellStyle name="Output 4 5 2 2 5" xfId="51248"/>
    <cellStyle name="Output 4 5 2 2 5 2" xfId="51249"/>
    <cellStyle name="Output 4 5 2 2 5 3" xfId="51250"/>
    <cellStyle name="Output 4 5 2 2 5 4" xfId="51251"/>
    <cellStyle name="Output 4 5 2 2 6" xfId="51252"/>
    <cellStyle name="Output 4 5 2 2 6 2" xfId="51253"/>
    <cellStyle name="Output 4 5 2 2 6 3" xfId="51254"/>
    <cellStyle name="Output 4 5 2 2 7" xfId="51255"/>
    <cellStyle name="Output 4 5 2 2 8" xfId="51256"/>
    <cellStyle name="Output 4 5 2 3" xfId="51257"/>
    <cellStyle name="Output 4 5 2 3 2" xfId="51258"/>
    <cellStyle name="Output 4 5 2 3 2 2" xfId="51259"/>
    <cellStyle name="Output 4 5 2 3 2 3" xfId="51260"/>
    <cellStyle name="Output 4 5 2 3 2 4" xfId="51261"/>
    <cellStyle name="Output 4 5 2 3 3" xfId="51262"/>
    <cellStyle name="Output 4 5 2 3 3 2" xfId="51263"/>
    <cellStyle name="Output 4 5 2 3 3 3" xfId="51264"/>
    <cellStyle name="Output 4 5 2 3 3 4" xfId="51265"/>
    <cellStyle name="Output 4 5 2 3 4" xfId="51266"/>
    <cellStyle name="Output 4 5 2 3 4 2" xfId="51267"/>
    <cellStyle name="Output 4 5 2 3 4 3" xfId="51268"/>
    <cellStyle name="Output 4 5 2 3 4 4" xfId="51269"/>
    <cellStyle name="Output 4 5 2 3 5" xfId="51270"/>
    <cellStyle name="Output 4 5 2 3 5 2" xfId="51271"/>
    <cellStyle name="Output 4 5 2 3 5 3" xfId="51272"/>
    <cellStyle name="Output 4 5 2 3 5 4" xfId="51273"/>
    <cellStyle name="Output 4 5 2 3 6" xfId="51274"/>
    <cellStyle name="Output 4 5 2 3 6 2" xfId="51275"/>
    <cellStyle name="Output 4 5 2 3 6 3" xfId="51276"/>
    <cellStyle name="Output 4 5 2 3 7" xfId="51277"/>
    <cellStyle name="Output 4 5 2 3 8" xfId="51278"/>
    <cellStyle name="Output 4 5 2 4" xfId="51279"/>
    <cellStyle name="Output 4 5 2 4 2" xfId="51280"/>
    <cellStyle name="Output 4 5 2 4 3" xfId="51281"/>
    <cellStyle name="Output 4 5 2 4 4" xfId="51282"/>
    <cellStyle name="Output 4 5 2 5" xfId="51283"/>
    <cellStyle name="Output 4 5 2 5 2" xfId="51284"/>
    <cellStyle name="Output 4 5 2 5 3" xfId="51285"/>
    <cellStyle name="Output 4 5 2 5 4" xfId="51286"/>
    <cellStyle name="Output 4 5 2 6" xfId="51287"/>
    <cellStyle name="Output 4 5 2 6 2" xfId="51288"/>
    <cellStyle name="Output 4 5 2 6 3" xfId="51289"/>
    <cellStyle name="Output 4 5 2 6 4" xfId="51290"/>
    <cellStyle name="Output 4 5 2 7" xfId="51291"/>
    <cellStyle name="Output 4 5 2 7 2" xfId="51292"/>
    <cellStyle name="Output 4 5 2 7 3" xfId="51293"/>
    <cellStyle name="Output 4 5 2 7 4" xfId="51294"/>
    <cellStyle name="Output 4 5 2 8" xfId="51295"/>
    <cellStyle name="Output 4 5 2 8 2" xfId="51296"/>
    <cellStyle name="Output 4 5 2 8 3" xfId="51297"/>
    <cellStyle name="Output 4 5 2 9" xfId="51298"/>
    <cellStyle name="Output 4 5 3" xfId="51299"/>
    <cellStyle name="Output 4 5 3 2" xfId="51300"/>
    <cellStyle name="Output 4 5 3 3" xfId="51301"/>
    <cellStyle name="Output 4 5 3 4" xfId="51302"/>
    <cellStyle name="Output 4 5 4" xfId="51303"/>
    <cellStyle name="Output 4 5 4 2" xfId="51304"/>
    <cellStyle name="Output 4 5 4 3" xfId="51305"/>
    <cellStyle name="Output 4 5 4 4" xfId="51306"/>
    <cellStyle name="Output 4 5 5" xfId="51307"/>
    <cellStyle name="Output 4 6" xfId="51308"/>
    <cellStyle name="Output 4 6 2" xfId="51309"/>
    <cellStyle name="Output 4 6 2 10" xfId="51310"/>
    <cellStyle name="Output 4 6 2 2" xfId="51311"/>
    <cellStyle name="Output 4 6 2 2 2" xfId="51312"/>
    <cellStyle name="Output 4 6 2 2 2 2" xfId="51313"/>
    <cellStyle name="Output 4 6 2 2 2 3" xfId="51314"/>
    <cellStyle name="Output 4 6 2 2 2 4" xfId="51315"/>
    <cellStyle name="Output 4 6 2 2 3" xfId="51316"/>
    <cellStyle name="Output 4 6 2 2 3 2" xfId="51317"/>
    <cellStyle name="Output 4 6 2 2 3 3" xfId="51318"/>
    <cellStyle name="Output 4 6 2 2 3 4" xfId="51319"/>
    <cellStyle name="Output 4 6 2 2 4" xfId="51320"/>
    <cellStyle name="Output 4 6 2 2 4 2" xfId="51321"/>
    <cellStyle name="Output 4 6 2 2 4 3" xfId="51322"/>
    <cellStyle name="Output 4 6 2 2 4 4" xfId="51323"/>
    <cellStyle name="Output 4 6 2 2 5" xfId="51324"/>
    <cellStyle name="Output 4 6 2 2 5 2" xfId="51325"/>
    <cellStyle name="Output 4 6 2 2 5 3" xfId="51326"/>
    <cellStyle name="Output 4 6 2 2 5 4" xfId="51327"/>
    <cellStyle name="Output 4 6 2 2 6" xfId="51328"/>
    <cellStyle name="Output 4 6 2 2 6 2" xfId="51329"/>
    <cellStyle name="Output 4 6 2 2 6 3" xfId="51330"/>
    <cellStyle name="Output 4 6 2 2 7" xfId="51331"/>
    <cellStyle name="Output 4 6 2 2 8" xfId="51332"/>
    <cellStyle name="Output 4 6 2 3" xfId="51333"/>
    <cellStyle name="Output 4 6 2 3 2" xfId="51334"/>
    <cellStyle name="Output 4 6 2 3 2 2" xfId="51335"/>
    <cellStyle name="Output 4 6 2 3 2 3" xfId="51336"/>
    <cellStyle name="Output 4 6 2 3 2 4" xfId="51337"/>
    <cellStyle name="Output 4 6 2 3 3" xfId="51338"/>
    <cellStyle name="Output 4 6 2 3 3 2" xfId="51339"/>
    <cellStyle name="Output 4 6 2 3 3 3" xfId="51340"/>
    <cellStyle name="Output 4 6 2 3 3 4" xfId="51341"/>
    <cellStyle name="Output 4 6 2 3 4" xfId="51342"/>
    <cellStyle name="Output 4 6 2 3 4 2" xfId="51343"/>
    <cellStyle name="Output 4 6 2 3 4 3" xfId="51344"/>
    <cellStyle name="Output 4 6 2 3 4 4" xfId="51345"/>
    <cellStyle name="Output 4 6 2 3 5" xfId="51346"/>
    <cellStyle name="Output 4 6 2 3 5 2" xfId="51347"/>
    <cellStyle name="Output 4 6 2 3 5 3" xfId="51348"/>
    <cellStyle name="Output 4 6 2 3 5 4" xfId="51349"/>
    <cellStyle name="Output 4 6 2 3 6" xfId="51350"/>
    <cellStyle name="Output 4 6 2 3 6 2" xfId="51351"/>
    <cellStyle name="Output 4 6 2 3 6 3" xfId="51352"/>
    <cellStyle name="Output 4 6 2 3 7" xfId="51353"/>
    <cellStyle name="Output 4 6 2 3 8" xfId="51354"/>
    <cellStyle name="Output 4 6 2 4" xfId="51355"/>
    <cellStyle name="Output 4 6 2 4 2" xfId="51356"/>
    <cellStyle name="Output 4 6 2 4 3" xfId="51357"/>
    <cellStyle name="Output 4 6 2 4 4" xfId="51358"/>
    <cellStyle name="Output 4 6 2 5" xfId="51359"/>
    <cellStyle name="Output 4 6 2 5 2" xfId="51360"/>
    <cellStyle name="Output 4 6 2 5 3" xfId="51361"/>
    <cellStyle name="Output 4 6 2 5 4" xfId="51362"/>
    <cellStyle name="Output 4 6 2 6" xfId="51363"/>
    <cellStyle name="Output 4 6 2 6 2" xfId="51364"/>
    <cellStyle name="Output 4 6 2 6 3" xfId="51365"/>
    <cellStyle name="Output 4 6 2 6 4" xfId="51366"/>
    <cellStyle name="Output 4 6 2 7" xfId="51367"/>
    <cellStyle name="Output 4 6 2 7 2" xfId="51368"/>
    <cellStyle name="Output 4 6 2 7 3" xfId="51369"/>
    <cellStyle name="Output 4 6 2 7 4" xfId="51370"/>
    <cellStyle name="Output 4 6 2 8" xfId="51371"/>
    <cellStyle name="Output 4 6 2 8 2" xfId="51372"/>
    <cellStyle name="Output 4 6 2 8 3" xfId="51373"/>
    <cellStyle name="Output 4 6 2 9" xfId="51374"/>
    <cellStyle name="Output 4 6 3" xfId="51375"/>
    <cellStyle name="Output 4 6 3 2" xfId="51376"/>
    <cellStyle name="Output 4 6 3 3" xfId="51377"/>
    <cellStyle name="Output 4 6 3 4" xfId="51378"/>
    <cellStyle name="Output 4 6 4" xfId="51379"/>
    <cellStyle name="Output 4 6 4 2" xfId="51380"/>
    <cellStyle name="Output 4 6 4 3" xfId="51381"/>
    <cellStyle name="Output 4 6 4 4" xfId="51382"/>
    <cellStyle name="Output 4 6 5" xfId="51383"/>
    <cellStyle name="Output 4 7" xfId="51384"/>
    <cellStyle name="Output 4 7 2" xfId="51385"/>
    <cellStyle name="Output 4 7 2 10" xfId="51386"/>
    <cellStyle name="Output 4 7 2 2" xfId="51387"/>
    <cellStyle name="Output 4 7 2 2 2" xfId="51388"/>
    <cellStyle name="Output 4 7 2 2 2 2" xfId="51389"/>
    <cellStyle name="Output 4 7 2 2 2 3" xfId="51390"/>
    <cellStyle name="Output 4 7 2 2 2 4" xfId="51391"/>
    <cellStyle name="Output 4 7 2 2 3" xfId="51392"/>
    <cellStyle name="Output 4 7 2 2 3 2" xfId="51393"/>
    <cellStyle name="Output 4 7 2 2 3 3" xfId="51394"/>
    <cellStyle name="Output 4 7 2 2 3 4" xfId="51395"/>
    <cellStyle name="Output 4 7 2 2 4" xfId="51396"/>
    <cellStyle name="Output 4 7 2 2 4 2" xfId="51397"/>
    <cellStyle name="Output 4 7 2 2 4 3" xfId="51398"/>
    <cellStyle name="Output 4 7 2 2 4 4" xfId="51399"/>
    <cellStyle name="Output 4 7 2 2 5" xfId="51400"/>
    <cellStyle name="Output 4 7 2 2 5 2" xfId="51401"/>
    <cellStyle name="Output 4 7 2 2 5 3" xfId="51402"/>
    <cellStyle name="Output 4 7 2 2 5 4" xfId="51403"/>
    <cellStyle name="Output 4 7 2 2 6" xfId="51404"/>
    <cellStyle name="Output 4 7 2 2 6 2" xfId="51405"/>
    <cellStyle name="Output 4 7 2 2 6 3" xfId="51406"/>
    <cellStyle name="Output 4 7 2 2 7" xfId="51407"/>
    <cellStyle name="Output 4 7 2 2 8" xfId="51408"/>
    <cellStyle name="Output 4 7 2 3" xfId="51409"/>
    <cellStyle name="Output 4 7 2 3 2" xfId="51410"/>
    <cellStyle name="Output 4 7 2 3 2 2" xfId="51411"/>
    <cellStyle name="Output 4 7 2 3 2 3" xfId="51412"/>
    <cellStyle name="Output 4 7 2 3 2 4" xfId="51413"/>
    <cellStyle name="Output 4 7 2 3 3" xfId="51414"/>
    <cellStyle name="Output 4 7 2 3 3 2" xfId="51415"/>
    <cellStyle name="Output 4 7 2 3 3 3" xfId="51416"/>
    <cellStyle name="Output 4 7 2 3 3 4" xfId="51417"/>
    <cellStyle name="Output 4 7 2 3 4" xfId="51418"/>
    <cellStyle name="Output 4 7 2 3 4 2" xfId="51419"/>
    <cellStyle name="Output 4 7 2 3 4 3" xfId="51420"/>
    <cellStyle name="Output 4 7 2 3 4 4" xfId="51421"/>
    <cellStyle name="Output 4 7 2 3 5" xfId="51422"/>
    <cellStyle name="Output 4 7 2 3 5 2" xfId="51423"/>
    <cellStyle name="Output 4 7 2 3 5 3" xfId="51424"/>
    <cellStyle name="Output 4 7 2 3 5 4" xfId="51425"/>
    <cellStyle name="Output 4 7 2 3 6" xfId="51426"/>
    <cellStyle name="Output 4 7 2 3 6 2" xfId="51427"/>
    <cellStyle name="Output 4 7 2 3 6 3" xfId="51428"/>
    <cellStyle name="Output 4 7 2 3 7" xfId="51429"/>
    <cellStyle name="Output 4 7 2 3 8" xfId="51430"/>
    <cellStyle name="Output 4 7 2 4" xfId="51431"/>
    <cellStyle name="Output 4 7 2 4 2" xfId="51432"/>
    <cellStyle name="Output 4 7 2 4 3" xfId="51433"/>
    <cellStyle name="Output 4 7 2 4 4" xfId="51434"/>
    <cellStyle name="Output 4 7 2 5" xfId="51435"/>
    <cellStyle name="Output 4 7 2 5 2" xfId="51436"/>
    <cellStyle name="Output 4 7 2 5 3" xfId="51437"/>
    <cellStyle name="Output 4 7 2 5 4" xfId="51438"/>
    <cellStyle name="Output 4 7 2 6" xfId="51439"/>
    <cellStyle name="Output 4 7 2 6 2" xfId="51440"/>
    <cellStyle name="Output 4 7 2 6 3" xfId="51441"/>
    <cellStyle name="Output 4 7 2 6 4" xfId="51442"/>
    <cellStyle name="Output 4 7 2 7" xfId="51443"/>
    <cellStyle name="Output 4 7 2 7 2" xfId="51444"/>
    <cellStyle name="Output 4 7 2 7 3" xfId="51445"/>
    <cellStyle name="Output 4 7 2 7 4" xfId="51446"/>
    <cellStyle name="Output 4 7 2 8" xfId="51447"/>
    <cellStyle name="Output 4 7 2 8 2" xfId="51448"/>
    <cellStyle name="Output 4 7 2 8 3" xfId="51449"/>
    <cellStyle name="Output 4 7 2 9" xfId="51450"/>
    <cellStyle name="Output 4 7 3" xfId="51451"/>
    <cellStyle name="Output 4 7 3 2" xfId="51452"/>
    <cellStyle name="Output 4 7 3 3" xfId="51453"/>
    <cellStyle name="Output 4 7 3 4" xfId="51454"/>
    <cellStyle name="Output 4 7 4" xfId="51455"/>
    <cellStyle name="Output 4 7 4 2" xfId="51456"/>
    <cellStyle name="Output 4 7 4 3" xfId="51457"/>
    <cellStyle name="Output 4 7 4 4" xfId="51458"/>
    <cellStyle name="Output 4 8" xfId="51459"/>
    <cellStyle name="Output 4 8 2" xfId="51460"/>
    <cellStyle name="Output 4 8 2 2" xfId="51461"/>
    <cellStyle name="Output 4 8 2 2 2" xfId="51462"/>
    <cellStyle name="Output 4 8 2 2 3" xfId="51463"/>
    <cellStyle name="Output 4 8 2 2 4" xfId="51464"/>
    <cellStyle name="Output 4 8 2 3" xfId="51465"/>
    <cellStyle name="Output 4 8 2 3 2" xfId="51466"/>
    <cellStyle name="Output 4 8 2 3 3" xfId="51467"/>
    <cellStyle name="Output 4 8 2 3 4" xfId="51468"/>
    <cellStyle name="Output 4 8 2 4" xfId="51469"/>
    <cellStyle name="Output 4 8 2 4 2" xfId="51470"/>
    <cellStyle name="Output 4 8 2 4 3" xfId="51471"/>
    <cellStyle name="Output 4 8 2 4 4" xfId="51472"/>
    <cellStyle name="Output 4 8 2 5" xfId="51473"/>
    <cellStyle name="Output 4 8 2 5 2" xfId="51474"/>
    <cellStyle name="Output 4 8 2 5 3" xfId="51475"/>
    <cellStyle name="Output 4 8 2 5 4" xfId="51476"/>
    <cellStyle name="Output 4 8 2 6" xfId="51477"/>
    <cellStyle name="Output 4 8 2 6 2" xfId="51478"/>
    <cellStyle name="Output 4 8 2 6 3" xfId="51479"/>
    <cellStyle name="Output 4 8 2 7" xfId="51480"/>
    <cellStyle name="Output 4 8 2 8" xfId="51481"/>
    <cellStyle name="Output 4 8 3" xfId="51482"/>
    <cellStyle name="Output 4 8 3 2" xfId="51483"/>
    <cellStyle name="Output 4 8 3 2 2" xfId="51484"/>
    <cellStyle name="Output 4 8 3 2 3" xfId="51485"/>
    <cellStyle name="Output 4 8 3 2 4" xfId="51486"/>
    <cellStyle name="Output 4 8 3 3" xfId="51487"/>
    <cellStyle name="Output 4 8 3 3 2" xfId="51488"/>
    <cellStyle name="Output 4 8 3 3 3" xfId="51489"/>
    <cellStyle name="Output 4 8 3 3 4" xfId="51490"/>
    <cellStyle name="Output 4 8 3 4" xfId="51491"/>
    <cellStyle name="Output 4 8 3 4 2" xfId="51492"/>
    <cellStyle name="Output 4 8 3 4 3" xfId="51493"/>
    <cellStyle name="Output 4 8 3 4 4" xfId="51494"/>
    <cellStyle name="Output 4 8 3 5" xfId="51495"/>
    <cellStyle name="Output 4 8 3 5 2" xfId="51496"/>
    <cellStyle name="Output 4 8 3 5 3" xfId="51497"/>
    <cellStyle name="Output 4 8 3 5 4" xfId="51498"/>
    <cellStyle name="Output 4 8 3 6" xfId="51499"/>
    <cellStyle name="Output 4 8 3 6 2" xfId="51500"/>
    <cellStyle name="Output 4 8 3 6 3" xfId="51501"/>
    <cellStyle name="Output 4 8 3 7" xfId="51502"/>
    <cellStyle name="Output 4 8 3 8" xfId="51503"/>
    <cellStyle name="Output 4 8 4" xfId="51504"/>
    <cellStyle name="Output 4 8 4 2" xfId="51505"/>
    <cellStyle name="Output 4 8 4 3" xfId="51506"/>
    <cellStyle name="Output 4 8 4 4" xfId="51507"/>
    <cellStyle name="Output 4 8 5" xfId="51508"/>
    <cellStyle name="Output 4 8 5 2" xfId="51509"/>
    <cellStyle name="Output 4 8 5 3" xfId="51510"/>
    <cellStyle name="Output 4 8 5 4" xfId="51511"/>
    <cellStyle name="Output 4 9" xfId="51512"/>
    <cellStyle name="Output 4 9 10" xfId="51513"/>
    <cellStyle name="Output 4 9 2" xfId="51514"/>
    <cellStyle name="Output 4 9 2 2" xfId="51515"/>
    <cellStyle name="Output 4 9 2 2 2" xfId="51516"/>
    <cellStyle name="Output 4 9 2 2 3" xfId="51517"/>
    <cellStyle name="Output 4 9 2 2 4" xfId="51518"/>
    <cellStyle name="Output 4 9 2 3" xfId="51519"/>
    <cellStyle name="Output 4 9 2 3 2" xfId="51520"/>
    <cellStyle name="Output 4 9 2 3 3" xfId="51521"/>
    <cellStyle name="Output 4 9 2 3 4" xfId="51522"/>
    <cellStyle name="Output 4 9 2 4" xfId="51523"/>
    <cellStyle name="Output 4 9 2 4 2" xfId="51524"/>
    <cellStyle name="Output 4 9 2 4 3" xfId="51525"/>
    <cellStyle name="Output 4 9 2 4 4" xfId="51526"/>
    <cellStyle name="Output 4 9 2 5" xfId="51527"/>
    <cellStyle name="Output 4 9 2 5 2" xfId="51528"/>
    <cellStyle name="Output 4 9 2 5 3" xfId="51529"/>
    <cellStyle name="Output 4 9 2 5 4" xfId="51530"/>
    <cellStyle name="Output 4 9 2 6" xfId="51531"/>
    <cellStyle name="Output 4 9 2 6 2" xfId="51532"/>
    <cellStyle name="Output 4 9 2 6 3" xfId="51533"/>
    <cellStyle name="Output 4 9 2 7" xfId="51534"/>
    <cellStyle name="Output 4 9 2 8" xfId="51535"/>
    <cellStyle name="Output 4 9 3" xfId="51536"/>
    <cellStyle name="Output 4 9 3 2" xfId="51537"/>
    <cellStyle name="Output 4 9 3 2 2" xfId="51538"/>
    <cellStyle name="Output 4 9 3 2 3" xfId="51539"/>
    <cellStyle name="Output 4 9 3 2 4" xfId="51540"/>
    <cellStyle name="Output 4 9 3 3" xfId="51541"/>
    <cellStyle name="Output 4 9 3 3 2" xfId="51542"/>
    <cellStyle name="Output 4 9 3 3 3" xfId="51543"/>
    <cellStyle name="Output 4 9 3 3 4" xfId="51544"/>
    <cellStyle name="Output 4 9 3 4" xfId="51545"/>
    <cellStyle name="Output 4 9 3 4 2" xfId="51546"/>
    <cellStyle name="Output 4 9 3 4 3" xfId="51547"/>
    <cellStyle name="Output 4 9 3 4 4" xfId="51548"/>
    <cellStyle name="Output 4 9 3 5" xfId="51549"/>
    <cellStyle name="Output 4 9 3 5 2" xfId="51550"/>
    <cellStyle name="Output 4 9 3 5 3" xfId="51551"/>
    <cellStyle name="Output 4 9 3 5 4" xfId="51552"/>
    <cellStyle name="Output 4 9 3 6" xfId="51553"/>
    <cellStyle name="Output 4 9 3 6 2" xfId="51554"/>
    <cellStyle name="Output 4 9 3 6 3" xfId="51555"/>
    <cellStyle name="Output 4 9 3 7" xfId="51556"/>
    <cellStyle name="Output 4 9 3 8" xfId="51557"/>
    <cellStyle name="Output 4 9 4" xfId="51558"/>
    <cellStyle name="Output 4 9 4 2" xfId="51559"/>
    <cellStyle name="Output 4 9 4 3" xfId="51560"/>
    <cellStyle name="Output 4 9 4 4" xfId="51561"/>
    <cellStyle name="Output 4 9 5" xfId="51562"/>
    <cellStyle name="Output 4 9 5 2" xfId="51563"/>
    <cellStyle name="Output 4 9 5 3" xfId="51564"/>
    <cellStyle name="Output 4 9 5 4" xfId="51565"/>
    <cellStyle name="Output 4 9 6" xfId="51566"/>
    <cellStyle name="Output 4 9 6 2" xfId="51567"/>
    <cellStyle name="Output 4 9 6 3" xfId="51568"/>
    <cellStyle name="Output 4 9 6 4" xfId="51569"/>
    <cellStyle name="Output 4 9 7" xfId="51570"/>
    <cellStyle name="Output 4 9 7 2" xfId="51571"/>
    <cellStyle name="Output 4 9 7 3" xfId="51572"/>
    <cellStyle name="Output 4 9 7 4" xfId="51573"/>
    <cellStyle name="Output 4 9 8" xfId="51574"/>
    <cellStyle name="Output 4 9 8 2" xfId="51575"/>
    <cellStyle name="Output 4 9 8 3" xfId="51576"/>
    <cellStyle name="Output 4 9 9" xfId="51577"/>
    <cellStyle name="Output 5" xfId="51578"/>
    <cellStyle name="Output 5 2" xfId="51579"/>
    <cellStyle name="Output 5 3" xfId="51580"/>
    <cellStyle name="Output 5 3 2" xfId="51581"/>
    <cellStyle name="Output 5 3 2 2" xfId="51582"/>
    <cellStyle name="Output 5 3 2 2 2" xfId="51583"/>
    <cellStyle name="Output 5 3 2 2 3" xfId="51584"/>
    <cellStyle name="Output 5 3 2 2 4" xfId="51585"/>
    <cellStyle name="Output 5 3 2 2 5" xfId="51586"/>
    <cellStyle name="Output 5 3 2 3" xfId="51587"/>
    <cellStyle name="Output 5 3 2 3 2" xfId="51588"/>
    <cellStyle name="Output 5 3 2 3 3" xfId="51589"/>
    <cellStyle name="Output 5 3 2 3 4" xfId="51590"/>
    <cellStyle name="Output 5 3 2 4" xfId="51591"/>
    <cellStyle name="Output 5 3 2 4 2" xfId="51592"/>
    <cellStyle name="Output 5 3 2 4 3" xfId="51593"/>
    <cellStyle name="Output 5 3 2 4 4" xfId="51594"/>
    <cellStyle name="Output 5 3 2 5" xfId="51595"/>
    <cellStyle name="Output 5 3 2 5 2" xfId="51596"/>
    <cellStyle name="Output 5 3 2 5 3" xfId="51597"/>
    <cellStyle name="Output 5 3 2 5 4" xfId="51598"/>
    <cellStyle name="Output 5 3 2 6" xfId="51599"/>
    <cellStyle name="Output 5 3 2 6 2" xfId="51600"/>
    <cellStyle name="Output 5 3 2 6 3" xfId="51601"/>
    <cellStyle name="Output 5 3 2 7" xfId="51602"/>
    <cellStyle name="Output 5 3 2 8" xfId="51603"/>
    <cellStyle name="Output 5 3 2 9" xfId="51604"/>
    <cellStyle name="Output 5 3 3" xfId="51605"/>
    <cellStyle name="Output 5 3 3 2" xfId="51606"/>
    <cellStyle name="Output 5 3 3 2 2" xfId="51607"/>
    <cellStyle name="Output 5 3 3 2 3" xfId="51608"/>
    <cellStyle name="Output 5 3 3 2 4" xfId="51609"/>
    <cellStyle name="Output 5 3 3 3" xfId="51610"/>
    <cellStyle name="Output 5 3 3 3 2" xfId="51611"/>
    <cellStyle name="Output 5 3 3 3 3" xfId="51612"/>
    <cellStyle name="Output 5 3 3 3 4" xfId="51613"/>
    <cellStyle name="Output 5 3 3 4" xfId="51614"/>
    <cellStyle name="Output 5 3 3 4 2" xfId="51615"/>
    <cellStyle name="Output 5 3 3 4 3" xfId="51616"/>
    <cellStyle name="Output 5 3 3 4 4" xfId="51617"/>
    <cellStyle name="Output 5 3 3 5" xfId="51618"/>
    <cellStyle name="Output 5 3 3 5 2" xfId="51619"/>
    <cellStyle name="Output 5 3 3 5 3" xfId="51620"/>
    <cellStyle name="Output 5 3 3 5 4" xfId="51621"/>
    <cellStyle name="Output 5 3 3 6" xfId="51622"/>
    <cellStyle name="Output 5 3 3 6 2" xfId="51623"/>
    <cellStyle name="Output 5 3 3 6 3" xfId="51624"/>
    <cellStyle name="Output 5 3 3 7" xfId="51625"/>
    <cellStyle name="Output 5 3 3 8" xfId="51626"/>
    <cellStyle name="Output 5 3 3 9" xfId="51627"/>
    <cellStyle name="Output 5 3 4" xfId="51628"/>
    <cellStyle name="Output 5 3 4 2" xfId="51629"/>
    <cellStyle name="Output 5 3 4 3" xfId="51630"/>
    <cellStyle name="Output 5 3 4 4" xfId="51631"/>
    <cellStyle name="Output 5 3 5" xfId="51632"/>
    <cellStyle name="Output 5 3 5 2" xfId="51633"/>
    <cellStyle name="Output 5 3 5 3" xfId="51634"/>
    <cellStyle name="Output 5 3 5 4" xfId="51635"/>
    <cellStyle name="Output 5 3 6" xfId="51636"/>
    <cellStyle name="Output 5 3 6 2" xfId="51637"/>
    <cellStyle name="Output 5 3 6 3" xfId="51638"/>
    <cellStyle name="Output 5 3 7" xfId="51639"/>
    <cellStyle name="Output 5 4" xfId="51640"/>
    <cellStyle name="Output 5 5" xfId="51641"/>
    <cellStyle name="Output 5 5 2" xfId="51642"/>
    <cellStyle name="Output 5 6" xfId="51643"/>
    <cellStyle name="Output 6" xfId="51644"/>
    <cellStyle name="Output 6 2" xfId="51645"/>
    <cellStyle name="Output 6 3" xfId="51646"/>
    <cellStyle name="Output 6 3 2" xfId="51647"/>
    <cellStyle name="Output 6 3 2 2" xfId="51648"/>
    <cellStyle name="Output 6 3 3" xfId="51649"/>
    <cellStyle name="Output 6 3 3 2" xfId="51650"/>
    <cellStyle name="Output 6 3 4" xfId="51651"/>
    <cellStyle name="Output 6 4" xfId="51652"/>
    <cellStyle name="Output 6 5" xfId="51653"/>
    <cellStyle name="Output 6 5 2" xfId="51654"/>
    <cellStyle name="Output 6 6" xfId="51655"/>
    <cellStyle name="Output 7" xfId="51656"/>
    <cellStyle name="Output 7 2" xfId="51657"/>
    <cellStyle name="Output 8" xfId="51658"/>
    <cellStyle name="Output 8 2" xfId="51659"/>
    <cellStyle name="Output 8 3" xfId="51660"/>
    <cellStyle name="Output 9" xfId="51661"/>
    <cellStyle name="Output 9 2" xfId="51662"/>
    <cellStyle name="Percent [2]" xfId="51663"/>
    <cellStyle name="Percent [2] 10" xfId="51664"/>
    <cellStyle name="Percent [2] 10 2" xfId="51665"/>
    <cellStyle name="Percent [2] 10 2 2" xfId="51666"/>
    <cellStyle name="Percent [2] 10 2 3" xfId="51667"/>
    <cellStyle name="Percent [2] 10 2 4" xfId="51668"/>
    <cellStyle name="Percent [2] 10 3" xfId="51669"/>
    <cellStyle name="Percent [2] 10 3 2" xfId="51670"/>
    <cellStyle name="Percent [2] 10 3 2 2" xfId="51671"/>
    <cellStyle name="Percent [2] 10 3 2 3" xfId="51672"/>
    <cellStyle name="Percent [2] 10 3 2 4" xfId="51673"/>
    <cellStyle name="Percent [2] 10 3 3" xfId="51674"/>
    <cellStyle name="Percent [2] 10 3 4" xfId="51675"/>
    <cellStyle name="Percent [2] 10 3 5" xfId="51676"/>
    <cellStyle name="Percent [2] 10 4" xfId="51677"/>
    <cellStyle name="Percent [2] 10 4 2" xfId="51678"/>
    <cellStyle name="Percent [2] 10 4 2 2" xfId="51679"/>
    <cellStyle name="Percent [2] 10 4 2 3" xfId="51680"/>
    <cellStyle name="Percent [2] 10 4 2 4" xfId="51681"/>
    <cellStyle name="Percent [2] 10 4 3" xfId="51682"/>
    <cellStyle name="Percent [2] 10 4 3 2" xfId="51683"/>
    <cellStyle name="Percent [2] 10 4 3 2 2" xfId="51684"/>
    <cellStyle name="Percent [2] 10 4 3 2 3" xfId="51685"/>
    <cellStyle name="Percent [2] 10 4 3 2 4" xfId="51686"/>
    <cellStyle name="Percent [2] 10 4 3 3" xfId="51687"/>
    <cellStyle name="Percent [2] 10 4 3 3 2" xfId="51688"/>
    <cellStyle name="Percent [2] 10 4 3 3 2 2" xfId="51689"/>
    <cellStyle name="Percent [2] 10 4 3 3 2 3" xfId="51690"/>
    <cellStyle name="Percent [2] 10 4 3 3 2 4" xfId="51691"/>
    <cellStyle name="Percent [2] 10 4 3 3 3" xfId="51692"/>
    <cellStyle name="Percent [2] 10 4 3 3 4" xfId="51693"/>
    <cellStyle name="Percent [2] 10 4 3 3 5" xfId="51694"/>
    <cellStyle name="Percent [2] 10 4 3 4" xfId="51695"/>
    <cellStyle name="Percent [2] 10 4 3 4 2" xfId="51696"/>
    <cellStyle name="Percent [2] 10 4 3 5" xfId="51697"/>
    <cellStyle name="Percent [2] 10 4 3 6" xfId="51698"/>
    <cellStyle name="Percent [2] 10 4 3 7" xfId="51699"/>
    <cellStyle name="Percent [2] 10 4 4" xfId="51700"/>
    <cellStyle name="Percent [2] 10 4 5" xfId="51701"/>
    <cellStyle name="Percent [2] 10 4 6" xfId="51702"/>
    <cellStyle name="Percent [2] 10 5" xfId="51703"/>
    <cellStyle name="Percent [2] 10 6" xfId="51704"/>
    <cellStyle name="Percent [2] 10 7" xfId="51705"/>
    <cellStyle name="Percent [2] 11" xfId="51706"/>
    <cellStyle name="Percent [2] 11 2" xfId="51707"/>
    <cellStyle name="Percent [2] 11 2 2" xfId="51708"/>
    <cellStyle name="Percent [2] 11 2 3" xfId="51709"/>
    <cellStyle name="Percent [2] 11 2 4" xfId="51710"/>
    <cellStyle name="Percent [2] 11 3" xfId="51711"/>
    <cellStyle name="Percent [2] 11 4" xfId="51712"/>
    <cellStyle name="Percent [2] 11 5" xfId="51713"/>
    <cellStyle name="Percent [2] 12" xfId="51714"/>
    <cellStyle name="Percent [2] 12 2" xfId="51715"/>
    <cellStyle name="Percent [2] 12 2 2" xfId="51716"/>
    <cellStyle name="Percent [2] 12 2 3" xfId="51717"/>
    <cellStyle name="Percent [2] 12 2 4" xfId="51718"/>
    <cellStyle name="Percent [2] 12 3" xfId="51719"/>
    <cellStyle name="Percent [2] 12 3 2" xfId="51720"/>
    <cellStyle name="Percent [2] 12 3 2 2" xfId="51721"/>
    <cellStyle name="Percent [2] 12 3 2 3" xfId="51722"/>
    <cellStyle name="Percent [2] 12 3 2 4" xfId="51723"/>
    <cellStyle name="Percent [2] 12 3 3" xfId="51724"/>
    <cellStyle name="Percent [2] 12 3 3 2" xfId="51725"/>
    <cellStyle name="Percent [2] 12 3 3 2 2" xfId="51726"/>
    <cellStyle name="Percent [2] 12 3 3 2 3" xfId="51727"/>
    <cellStyle name="Percent [2] 12 3 3 2 4" xfId="51728"/>
    <cellStyle name="Percent [2] 12 3 3 3" xfId="51729"/>
    <cellStyle name="Percent [2] 12 3 3 4" xfId="51730"/>
    <cellStyle name="Percent [2] 12 3 3 5" xfId="51731"/>
    <cellStyle name="Percent [2] 12 3 4" xfId="51732"/>
    <cellStyle name="Percent [2] 12 3 4 2" xfId="51733"/>
    <cellStyle name="Percent [2] 12 3 5" xfId="51734"/>
    <cellStyle name="Percent [2] 12 3 6" xfId="51735"/>
    <cellStyle name="Percent [2] 12 3 7" xfId="51736"/>
    <cellStyle name="Percent [2] 12 4" xfId="51737"/>
    <cellStyle name="Percent [2] 12 5" xfId="51738"/>
    <cellStyle name="Percent [2] 12 6" xfId="51739"/>
    <cellStyle name="Percent [2] 13" xfId="51740"/>
    <cellStyle name="Percent [2] 13 2" xfId="51741"/>
    <cellStyle name="Percent [2] 13 2 2" xfId="51742"/>
    <cellStyle name="Percent [2] 13 2 3" xfId="51743"/>
    <cellStyle name="Percent [2] 13 2 4" xfId="51744"/>
    <cellStyle name="Percent [2] 13 3" xfId="51745"/>
    <cellStyle name="Percent [2] 13 3 2" xfId="51746"/>
    <cellStyle name="Percent [2] 13 3 2 2" xfId="51747"/>
    <cellStyle name="Percent [2] 13 3 2 3" xfId="51748"/>
    <cellStyle name="Percent [2] 13 3 2 4" xfId="51749"/>
    <cellStyle name="Percent [2] 13 3 3" xfId="51750"/>
    <cellStyle name="Percent [2] 13 3 4" xfId="51751"/>
    <cellStyle name="Percent [2] 13 3 5" xfId="51752"/>
    <cellStyle name="Percent [2] 13 4" xfId="51753"/>
    <cellStyle name="Percent [2] 13 4 2" xfId="51754"/>
    <cellStyle name="Percent [2] 13 5" xfId="51755"/>
    <cellStyle name="Percent [2] 13 6" xfId="51756"/>
    <cellStyle name="Percent [2] 13 7" xfId="51757"/>
    <cellStyle name="Percent [2] 14" xfId="51758"/>
    <cellStyle name="Percent [2] 14 2" xfId="51759"/>
    <cellStyle name="Percent [2] 14 2 2" xfId="51760"/>
    <cellStyle name="Percent [2] 14 2 3" xfId="51761"/>
    <cellStyle name="Percent [2] 14 2 4" xfId="51762"/>
    <cellStyle name="Percent [2] 14 3" xfId="51763"/>
    <cellStyle name="Percent [2] 14 3 2" xfId="51764"/>
    <cellStyle name="Percent [2] 14 3 2 2" xfId="51765"/>
    <cellStyle name="Percent [2] 14 3 3" xfId="51766"/>
    <cellStyle name="Percent [2] 14 3 4" xfId="51767"/>
    <cellStyle name="Percent [2] 14 3 5" xfId="51768"/>
    <cellStyle name="Percent [2] 14 4" xfId="51769"/>
    <cellStyle name="Percent [2] 14 4 2" xfId="51770"/>
    <cellStyle name="Percent [2] 14 5" xfId="51771"/>
    <cellStyle name="Percent [2] 14 6" xfId="51772"/>
    <cellStyle name="Percent [2] 15" xfId="51773"/>
    <cellStyle name="Percent [2] 15 2" xfId="51774"/>
    <cellStyle name="Percent [2] 15 2 2" xfId="51775"/>
    <cellStyle name="Percent [2] 15 3" xfId="51776"/>
    <cellStyle name="Percent [2] 15 4" xfId="51777"/>
    <cellStyle name="Percent [2] 16" xfId="51778"/>
    <cellStyle name="Percent [2] 16 2" xfId="51779"/>
    <cellStyle name="Percent [2] 16 2 2" xfId="51780"/>
    <cellStyle name="Percent [2] 16 2 3" xfId="51781"/>
    <cellStyle name="Percent [2] 16 2 4" xfId="51782"/>
    <cellStyle name="Percent [2] 16 3" xfId="51783"/>
    <cellStyle name="Percent [2] 16 3 2" xfId="51784"/>
    <cellStyle name="Percent [2] 16 3 3" xfId="51785"/>
    <cellStyle name="Percent [2] 16 3 4" xfId="51786"/>
    <cellStyle name="Percent [2] 16 4" xfId="51787"/>
    <cellStyle name="Percent [2] 16 5" xfId="51788"/>
    <cellStyle name="Percent [2] 17" xfId="51789"/>
    <cellStyle name="Percent [2] 17 2" xfId="51790"/>
    <cellStyle name="Percent [2] 17 3" xfId="51791"/>
    <cellStyle name="Percent [2] 17 4" xfId="51792"/>
    <cellStyle name="Percent [2] 18" xfId="51793"/>
    <cellStyle name="Percent [2] 19" xfId="51794"/>
    <cellStyle name="Percent [2] 2" xfId="51795"/>
    <cellStyle name="Percent [2] 2 2" xfId="51796"/>
    <cellStyle name="Percent [2] 2 3" xfId="51797"/>
    <cellStyle name="Percent [2] 2 4" xfId="51798"/>
    <cellStyle name="Percent [2] 20" xfId="51799"/>
    <cellStyle name="Percent [2] 21" xfId="51800"/>
    <cellStyle name="Percent [2] 3" xfId="51801"/>
    <cellStyle name="Percent [2] 3 2" xfId="51802"/>
    <cellStyle name="Percent [2] 3 3" xfId="51803"/>
    <cellStyle name="Percent [2] 3 4" xfId="51804"/>
    <cellStyle name="Percent [2] 4" xfId="51805"/>
    <cellStyle name="Percent [2] 4 2" xfId="51806"/>
    <cellStyle name="Percent [2] 4 3" xfId="51807"/>
    <cellStyle name="Percent [2] 4 4" xfId="51808"/>
    <cellStyle name="Percent [2] 5" xfId="51809"/>
    <cellStyle name="Percent [2] 5 10" xfId="51810"/>
    <cellStyle name="Percent [2] 5 10 2" xfId="51811"/>
    <cellStyle name="Percent [2] 5 10 2 2" xfId="51812"/>
    <cellStyle name="Percent [2] 5 10 2 3" xfId="51813"/>
    <cellStyle name="Percent [2] 5 10 2 4" xfId="51814"/>
    <cellStyle name="Percent [2] 5 10 3" xfId="51815"/>
    <cellStyle name="Percent [2] 5 10 3 2" xfId="51816"/>
    <cellStyle name="Percent [2] 5 10 3 2 2" xfId="51817"/>
    <cellStyle name="Percent [2] 5 10 3 3" xfId="51818"/>
    <cellStyle name="Percent [2] 5 10 3 4" xfId="51819"/>
    <cellStyle name="Percent [2] 5 10 3 5" xfId="51820"/>
    <cellStyle name="Percent [2] 5 10 4" xfId="51821"/>
    <cellStyle name="Percent [2] 5 10 4 2" xfId="51822"/>
    <cellStyle name="Percent [2] 5 10 5" xfId="51823"/>
    <cellStyle name="Percent [2] 5 10 6" xfId="51824"/>
    <cellStyle name="Percent [2] 5 11" xfId="51825"/>
    <cellStyle name="Percent [2] 5 11 2" xfId="51826"/>
    <cellStyle name="Percent [2] 5 11 2 2" xfId="51827"/>
    <cellStyle name="Percent [2] 5 11 3" xfId="51828"/>
    <cellStyle name="Percent [2] 5 11 4" xfId="51829"/>
    <cellStyle name="Percent [2] 5 12" xfId="51830"/>
    <cellStyle name="Percent [2] 5 12 2" xfId="51831"/>
    <cellStyle name="Percent [2] 5 12 2 2" xfId="51832"/>
    <cellStyle name="Percent [2] 5 12 2 3" xfId="51833"/>
    <cellStyle name="Percent [2] 5 12 2 4" xfId="51834"/>
    <cellStyle name="Percent [2] 5 12 3" xfId="51835"/>
    <cellStyle name="Percent [2] 5 12 3 2" xfId="51836"/>
    <cellStyle name="Percent [2] 5 12 3 3" xfId="51837"/>
    <cellStyle name="Percent [2] 5 12 3 4" xfId="51838"/>
    <cellStyle name="Percent [2] 5 12 4" xfId="51839"/>
    <cellStyle name="Percent [2] 5 12 5" xfId="51840"/>
    <cellStyle name="Percent [2] 5 13" xfId="51841"/>
    <cellStyle name="Percent [2] 5 13 2" xfId="51842"/>
    <cellStyle name="Percent [2] 5 13 3" xfId="51843"/>
    <cellStyle name="Percent [2] 5 13 4" xfId="51844"/>
    <cellStyle name="Percent [2] 5 14" xfId="51845"/>
    <cellStyle name="Percent [2] 5 15" xfId="51846"/>
    <cellStyle name="Percent [2] 5 16" xfId="51847"/>
    <cellStyle name="Percent [2] 5 17" xfId="51848"/>
    <cellStyle name="Percent [2] 5 2" xfId="51849"/>
    <cellStyle name="Percent [2] 5 2 2" xfId="51850"/>
    <cellStyle name="Percent [2] 5 2 2 2" xfId="51851"/>
    <cellStyle name="Percent [2] 5 2 2 3" xfId="51852"/>
    <cellStyle name="Percent [2] 5 2 2 4" xfId="51853"/>
    <cellStyle name="Percent [2] 5 2 3" xfId="51854"/>
    <cellStyle name="Percent [2] 5 2 4" xfId="51855"/>
    <cellStyle name="Percent [2] 5 2 5" xfId="51856"/>
    <cellStyle name="Percent [2] 5 3" xfId="51857"/>
    <cellStyle name="Percent [2] 5 3 2" xfId="51858"/>
    <cellStyle name="Percent [2] 5 3 3" xfId="51859"/>
    <cellStyle name="Percent [2] 5 3 4" xfId="51860"/>
    <cellStyle name="Percent [2] 5 4" xfId="51861"/>
    <cellStyle name="Percent [2] 5 4 2" xfId="51862"/>
    <cellStyle name="Percent [2] 5 4 2 2" xfId="51863"/>
    <cellStyle name="Percent [2] 5 4 2 3" xfId="51864"/>
    <cellStyle name="Percent [2] 5 4 2 4" xfId="51865"/>
    <cellStyle name="Percent [2] 5 4 3" xfId="51866"/>
    <cellStyle name="Percent [2] 5 4 4" xfId="51867"/>
    <cellStyle name="Percent [2] 5 4 5" xfId="51868"/>
    <cellStyle name="Percent [2] 5 5" xfId="51869"/>
    <cellStyle name="Percent [2] 5 5 2" xfId="51870"/>
    <cellStyle name="Percent [2] 5 5 2 2" xfId="51871"/>
    <cellStyle name="Percent [2] 5 5 2 3" xfId="51872"/>
    <cellStyle name="Percent [2] 5 5 2 4" xfId="51873"/>
    <cellStyle name="Percent [2] 5 5 3" xfId="51874"/>
    <cellStyle name="Percent [2] 5 5 3 2" xfId="51875"/>
    <cellStyle name="Percent [2] 5 5 3 3" xfId="51876"/>
    <cellStyle name="Percent [2] 5 5 3 4" xfId="51877"/>
    <cellStyle name="Percent [2] 5 5 4" xfId="51878"/>
    <cellStyle name="Percent [2] 5 5 4 2" xfId="51879"/>
    <cellStyle name="Percent [2] 5 5 4 2 2" xfId="51880"/>
    <cellStyle name="Percent [2] 5 5 4 2 3" xfId="51881"/>
    <cellStyle name="Percent [2] 5 5 4 2 4" xfId="51882"/>
    <cellStyle name="Percent [2] 5 5 4 3" xfId="51883"/>
    <cellStyle name="Percent [2] 5 5 4 4" xfId="51884"/>
    <cellStyle name="Percent [2] 5 5 4 5" xfId="51885"/>
    <cellStyle name="Percent [2] 5 5 5" xfId="51886"/>
    <cellStyle name="Percent [2] 5 5 5 2" xfId="51887"/>
    <cellStyle name="Percent [2] 5 5 5 2 2" xfId="51888"/>
    <cellStyle name="Percent [2] 5 5 5 2 3" xfId="51889"/>
    <cellStyle name="Percent [2] 5 5 5 2 4" xfId="51890"/>
    <cellStyle name="Percent [2] 5 5 5 3" xfId="51891"/>
    <cellStyle name="Percent [2] 5 5 5 3 2" xfId="51892"/>
    <cellStyle name="Percent [2] 5 5 5 3 2 2" xfId="51893"/>
    <cellStyle name="Percent [2] 5 5 5 3 2 3" xfId="51894"/>
    <cellStyle name="Percent [2] 5 5 5 3 2 4" xfId="51895"/>
    <cellStyle name="Percent [2] 5 5 5 3 3" xfId="51896"/>
    <cellStyle name="Percent [2] 5 5 5 3 3 2" xfId="51897"/>
    <cellStyle name="Percent [2] 5 5 5 3 3 2 2" xfId="51898"/>
    <cellStyle name="Percent [2] 5 5 5 3 3 2 3" xfId="51899"/>
    <cellStyle name="Percent [2] 5 5 5 3 3 2 4" xfId="51900"/>
    <cellStyle name="Percent [2] 5 5 5 3 3 3" xfId="51901"/>
    <cellStyle name="Percent [2] 5 5 5 3 3 4" xfId="51902"/>
    <cellStyle name="Percent [2] 5 5 5 3 3 5" xfId="51903"/>
    <cellStyle name="Percent [2] 5 5 5 3 4" xfId="51904"/>
    <cellStyle name="Percent [2] 5 5 5 3 4 2" xfId="51905"/>
    <cellStyle name="Percent [2] 5 5 5 3 5" xfId="51906"/>
    <cellStyle name="Percent [2] 5 5 5 3 6" xfId="51907"/>
    <cellStyle name="Percent [2] 5 5 5 3 7" xfId="51908"/>
    <cellStyle name="Percent [2] 5 5 5 4" xfId="51909"/>
    <cellStyle name="Percent [2] 5 5 5 5" xfId="51910"/>
    <cellStyle name="Percent [2] 5 5 5 6" xfId="51911"/>
    <cellStyle name="Percent [2] 5 5 6" xfId="51912"/>
    <cellStyle name="Percent [2] 5 5 7" xfId="51913"/>
    <cellStyle name="Percent [2] 5 5 8" xfId="51914"/>
    <cellStyle name="Percent [2] 5 6" xfId="51915"/>
    <cellStyle name="Percent [2] 5 6 2" xfId="51916"/>
    <cellStyle name="Percent [2] 5 6 3" xfId="51917"/>
    <cellStyle name="Percent [2] 5 6 4" xfId="51918"/>
    <cellStyle name="Percent [2] 5 7" xfId="51919"/>
    <cellStyle name="Percent [2] 5 7 2" xfId="51920"/>
    <cellStyle name="Percent [2] 5 7 2 2" xfId="51921"/>
    <cellStyle name="Percent [2] 5 7 2 3" xfId="51922"/>
    <cellStyle name="Percent [2] 5 7 2 4" xfId="51923"/>
    <cellStyle name="Percent [2] 5 7 3" xfId="51924"/>
    <cellStyle name="Percent [2] 5 7 4" xfId="51925"/>
    <cellStyle name="Percent [2] 5 7 5" xfId="51926"/>
    <cellStyle name="Percent [2] 5 8" xfId="51927"/>
    <cellStyle name="Percent [2] 5 8 2" xfId="51928"/>
    <cellStyle name="Percent [2] 5 8 2 2" xfId="51929"/>
    <cellStyle name="Percent [2] 5 8 2 3" xfId="51930"/>
    <cellStyle name="Percent [2] 5 8 2 4" xfId="51931"/>
    <cellStyle name="Percent [2] 5 8 3" xfId="51932"/>
    <cellStyle name="Percent [2] 5 8 3 2" xfId="51933"/>
    <cellStyle name="Percent [2] 5 8 3 2 2" xfId="51934"/>
    <cellStyle name="Percent [2] 5 8 3 2 3" xfId="51935"/>
    <cellStyle name="Percent [2] 5 8 3 2 4" xfId="51936"/>
    <cellStyle name="Percent [2] 5 8 3 3" xfId="51937"/>
    <cellStyle name="Percent [2] 5 8 3 3 2" xfId="51938"/>
    <cellStyle name="Percent [2] 5 8 3 3 2 2" xfId="51939"/>
    <cellStyle name="Percent [2] 5 8 3 3 2 3" xfId="51940"/>
    <cellStyle name="Percent [2] 5 8 3 3 2 4" xfId="51941"/>
    <cellStyle name="Percent [2] 5 8 3 3 3" xfId="51942"/>
    <cellStyle name="Percent [2] 5 8 3 3 4" xfId="51943"/>
    <cellStyle name="Percent [2] 5 8 3 3 5" xfId="51944"/>
    <cellStyle name="Percent [2] 5 8 3 4" xfId="51945"/>
    <cellStyle name="Percent [2] 5 8 3 4 2" xfId="51946"/>
    <cellStyle name="Percent [2] 5 8 3 5" xfId="51947"/>
    <cellStyle name="Percent [2] 5 8 3 6" xfId="51948"/>
    <cellStyle name="Percent [2] 5 8 3 7" xfId="51949"/>
    <cellStyle name="Percent [2] 5 8 4" xfId="51950"/>
    <cellStyle name="Percent [2] 5 8 5" xfId="51951"/>
    <cellStyle name="Percent [2] 5 8 6" xfId="51952"/>
    <cellStyle name="Percent [2] 5 9" xfId="51953"/>
    <cellStyle name="Percent [2] 5 9 2" xfId="51954"/>
    <cellStyle name="Percent [2] 5 9 2 2" xfId="51955"/>
    <cellStyle name="Percent [2] 5 9 2 3" xfId="51956"/>
    <cellStyle name="Percent [2] 5 9 2 4" xfId="51957"/>
    <cellStyle name="Percent [2] 5 9 3" xfId="51958"/>
    <cellStyle name="Percent [2] 5 9 3 2" xfId="51959"/>
    <cellStyle name="Percent [2] 5 9 3 2 2" xfId="51960"/>
    <cellStyle name="Percent [2] 5 9 3 2 3" xfId="51961"/>
    <cellStyle name="Percent [2] 5 9 3 2 4" xfId="51962"/>
    <cellStyle name="Percent [2] 5 9 3 3" xfId="51963"/>
    <cellStyle name="Percent [2] 5 9 3 4" xfId="51964"/>
    <cellStyle name="Percent [2] 5 9 3 5" xfId="51965"/>
    <cellStyle name="Percent [2] 5 9 4" xfId="51966"/>
    <cellStyle name="Percent [2] 5 9 4 2" xfId="51967"/>
    <cellStyle name="Percent [2] 5 9 5" xfId="51968"/>
    <cellStyle name="Percent [2] 5 9 6" xfId="51969"/>
    <cellStyle name="Percent [2] 5 9 7" xfId="51970"/>
    <cellStyle name="Percent [2] 6" xfId="51971"/>
    <cellStyle name="Percent [2] 6 2" xfId="51972"/>
    <cellStyle name="Percent [2] 6 3" xfId="51973"/>
    <cellStyle name="Percent [2] 6 4" xfId="51974"/>
    <cellStyle name="Percent [2] 7" xfId="51975"/>
    <cellStyle name="Percent [2] 7 2" xfId="51976"/>
    <cellStyle name="Percent [2] 7 2 2" xfId="51977"/>
    <cellStyle name="Percent [2] 7 2 3" xfId="51978"/>
    <cellStyle name="Percent [2] 7 2 4" xfId="51979"/>
    <cellStyle name="Percent [2] 7 3" xfId="51980"/>
    <cellStyle name="Percent [2] 7 4" xfId="51981"/>
    <cellStyle name="Percent [2] 7 5" xfId="51982"/>
    <cellStyle name="Percent [2] 8" xfId="51983"/>
    <cellStyle name="Percent [2] 8 2" xfId="51984"/>
    <cellStyle name="Percent [2] 8 2 2" xfId="51985"/>
    <cellStyle name="Percent [2] 8 2 3" xfId="51986"/>
    <cellStyle name="Percent [2] 8 2 4" xfId="51987"/>
    <cellStyle name="Percent [2] 8 3" xfId="51988"/>
    <cellStyle name="Percent [2] 8 4" xfId="51989"/>
    <cellStyle name="Percent [2] 8 5" xfId="51990"/>
    <cellStyle name="Percent [2] 9" xfId="51991"/>
    <cellStyle name="Percent [2] 9 2" xfId="51992"/>
    <cellStyle name="Percent [2] 9 2 2" xfId="51993"/>
    <cellStyle name="Percent [2] 9 2 3" xfId="51994"/>
    <cellStyle name="Percent [2] 9 2 4" xfId="51995"/>
    <cellStyle name="Percent [2] 9 3" xfId="51996"/>
    <cellStyle name="Percent [2] 9 4" xfId="51997"/>
    <cellStyle name="Percent [2] 9 5" xfId="51998"/>
    <cellStyle name="Title 10" xfId="51999"/>
    <cellStyle name="Title 10 2" xfId="52000"/>
    <cellStyle name="Title 10 2 2" xfId="52001"/>
    <cellStyle name="Title 10 3" xfId="52002"/>
    <cellStyle name="Title 11" xfId="52003"/>
    <cellStyle name="Title 11 2" xfId="52004"/>
    <cellStyle name="Title 11 2 2" xfId="52005"/>
    <cellStyle name="Title 11 3" xfId="52006"/>
    <cellStyle name="Title 12" xfId="52007"/>
    <cellStyle name="Title 12 2" xfId="52008"/>
    <cellStyle name="Title 12 2 2" xfId="52009"/>
    <cellStyle name="Title 12 2 2 2" xfId="52010"/>
    <cellStyle name="Title 12 2 3" xfId="52011"/>
    <cellStyle name="Title 12 2 4" xfId="52012"/>
    <cellStyle name="Title 12 3" xfId="52013"/>
    <cellStyle name="Title 12 4" xfId="52014"/>
    <cellStyle name="Title 13" xfId="52015"/>
    <cellStyle name="Title 13 2" xfId="52016"/>
    <cellStyle name="Title 13 3" xfId="52017"/>
    <cellStyle name="Title 14" xfId="52018"/>
    <cellStyle name="Title 14 2" xfId="52019"/>
    <cellStyle name="Title 14 3" xfId="52020"/>
    <cellStyle name="Title 15" xfId="52021"/>
    <cellStyle name="Title 15 2" xfId="52022"/>
    <cellStyle name="Title 15 3" xfId="52023"/>
    <cellStyle name="Title 16" xfId="52024"/>
    <cellStyle name="Title 16 2" xfId="52025"/>
    <cellStyle name="Title 16 3" xfId="52026"/>
    <cellStyle name="Title 17" xfId="52027"/>
    <cellStyle name="Title 18" xfId="52028"/>
    <cellStyle name="Title 19" xfId="52029"/>
    <cellStyle name="Title 2" xfId="52030"/>
    <cellStyle name="Title 2 10" xfId="52031"/>
    <cellStyle name="Title 2 11" xfId="52032"/>
    <cellStyle name="Title 2 2" xfId="52033"/>
    <cellStyle name="Title 2 2 2" xfId="52034"/>
    <cellStyle name="Title 2 3" xfId="52035"/>
    <cellStyle name="Title 2 3 2" xfId="52036"/>
    <cellStyle name="Title 2 4" xfId="52037"/>
    <cellStyle name="Title 2 4 2" xfId="52038"/>
    <cellStyle name="Title 2 5" xfId="52039"/>
    <cellStyle name="Title 2 5 2" xfId="52040"/>
    <cellStyle name="Title 2 6" xfId="52041"/>
    <cellStyle name="Title 2 6 2" xfId="52042"/>
    <cellStyle name="Title 2 7" xfId="52043"/>
    <cellStyle name="Title 2 7 2" xfId="52044"/>
    <cellStyle name="Title 2 8" xfId="52045"/>
    <cellStyle name="Title 2 8 2" xfId="52046"/>
    <cellStyle name="Title 2 9" xfId="52047"/>
    <cellStyle name="Title 2_BallGrid" xfId="52048"/>
    <cellStyle name="Title 3" xfId="52049"/>
    <cellStyle name="Title 3 2" xfId="52050"/>
    <cellStyle name="Title 3 2 2" xfId="52051"/>
    <cellStyle name="Title 3 3" xfId="52052"/>
    <cellStyle name="Title 3 3 2" xfId="52053"/>
    <cellStyle name="Title 3 4" xfId="52054"/>
    <cellStyle name="Title 3 4 2" xfId="52055"/>
    <cellStyle name="Title 3 5" xfId="52056"/>
    <cellStyle name="Title 4" xfId="52057"/>
    <cellStyle name="Title 4 10" xfId="52058"/>
    <cellStyle name="Title 4 2" xfId="52059"/>
    <cellStyle name="Title 4 2 2" xfId="52060"/>
    <cellStyle name="Title 4 2 3" xfId="52061"/>
    <cellStyle name="Title 4 3" xfId="52062"/>
    <cellStyle name="Title 4 3 2" xfId="52063"/>
    <cellStyle name="Title 4 3 3" xfId="52064"/>
    <cellStyle name="Title 4 4" xfId="52065"/>
    <cellStyle name="Title 4 4 2" xfId="52066"/>
    <cellStyle name="Title 4 5" xfId="52067"/>
    <cellStyle name="Title 4 5 2" xfId="52068"/>
    <cellStyle name="Title 4 6" xfId="52069"/>
    <cellStyle name="Title 4 6 2" xfId="52070"/>
    <cellStyle name="Title 4 7" xfId="52071"/>
    <cellStyle name="Title 4 7 2" xfId="52072"/>
    <cellStyle name="Title 4 8" xfId="52073"/>
    <cellStyle name="Title 4 9" xfId="52074"/>
    <cellStyle name="Title 5" xfId="52075"/>
    <cellStyle name="Title 5 2" xfId="52076"/>
    <cellStyle name="Title 5 3" xfId="52077"/>
    <cellStyle name="Title 5 4" xfId="52078"/>
    <cellStyle name="Title 5 5" xfId="52079"/>
    <cellStyle name="Title 6" xfId="52080"/>
    <cellStyle name="Title 6 2" xfId="52081"/>
    <cellStyle name="Title 6 2 2" xfId="52082"/>
    <cellStyle name="Title 6 3" xfId="52083"/>
    <cellStyle name="Title 7" xfId="52084"/>
    <cellStyle name="Title 7 2" xfId="52085"/>
    <cellStyle name="Title 7 2 2" xfId="52086"/>
    <cellStyle name="Title 7 3" xfId="52087"/>
    <cellStyle name="Title 7 4" xfId="52088"/>
    <cellStyle name="Title 7 5" xfId="52089"/>
    <cellStyle name="Title 8" xfId="52090"/>
    <cellStyle name="Title 8 2" xfId="52091"/>
    <cellStyle name="Title 8 2 2" xfId="52092"/>
    <cellStyle name="Title 8 2 2 2" xfId="52093"/>
    <cellStyle name="Title 8 2 3" xfId="52094"/>
    <cellStyle name="Title 8 3" xfId="52095"/>
    <cellStyle name="Title 8 3 2" xfId="52096"/>
    <cellStyle name="Title 8 4" xfId="52097"/>
    <cellStyle name="Title 8 5" xfId="52098"/>
    <cellStyle name="Title 9" xfId="52099"/>
    <cellStyle name="Title 9 2" xfId="52100"/>
    <cellStyle name="Title 9 2 2" xfId="52101"/>
    <cellStyle name="Title 9 2 3" xfId="52102"/>
    <cellStyle name="Title 9 3" xfId="52103"/>
    <cellStyle name="Title 9 3 2" xfId="52104"/>
    <cellStyle name="Title 9 3 2 2" xfId="52105"/>
    <cellStyle name="Title 9 3 3" xfId="52106"/>
    <cellStyle name="Title 9 4" xfId="52107"/>
    <cellStyle name="Total 10" xfId="52108"/>
    <cellStyle name="Total 10 2" xfId="52109"/>
    <cellStyle name="Total 10 2 2" xfId="52110"/>
    <cellStyle name="Total 10 3" xfId="52111"/>
    <cellStyle name="Total 11" xfId="52112"/>
    <cellStyle name="Total 11 2" xfId="52113"/>
    <cellStyle name="Total 11 2 2" xfId="52114"/>
    <cellStyle name="Total 11 3" xfId="52115"/>
    <cellStyle name="Total 12" xfId="52116"/>
    <cellStyle name="Total 12 2" xfId="52117"/>
    <cellStyle name="Total 12 2 2" xfId="52118"/>
    <cellStyle name="Total 12 2 2 2" xfId="52119"/>
    <cellStyle name="Total 12 2 3" xfId="52120"/>
    <cellStyle name="Total 12 3" xfId="52121"/>
    <cellStyle name="Total 12 3 2" xfId="52122"/>
    <cellStyle name="Total 12 4" xfId="52123"/>
    <cellStyle name="Total 13" xfId="52124"/>
    <cellStyle name="Total 13 2" xfId="52125"/>
    <cellStyle name="Total 13 2 2" xfId="52126"/>
    <cellStyle name="Total 13 3" xfId="52127"/>
    <cellStyle name="Total 14" xfId="52128"/>
    <cellStyle name="Total 14 2" xfId="52129"/>
    <cellStyle name="Total 14 2 2" xfId="52130"/>
    <cellStyle name="Total 14 3" xfId="52131"/>
    <cellStyle name="Total 14 3 2" xfId="52132"/>
    <cellStyle name="Total 14 4" xfId="52133"/>
    <cellStyle name="Total 15" xfId="52134"/>
    <cellStyle name="Total 16" xfId="52135"/>
    <cellStyle name="Total 16 2" xfId="52136"/>
    <cellStyle name="Total 16 2 2" xfId="52137"/>
    <cellStyle name="Total 16 3" xfId="52138"/>
    <cellStyle name="Total 16 3 2" xfId="52139"/>
    <cellStyle name="Total 16 4" xfId="52140"/>
    <cellStyle name="Total 2" xfId="52141"/>
    <cellStyle name="Total 2 10" xfId="52142"/>
    <cellStyle name="Total 2 2" xfId="52143"/>
    <cellStyle name="Total 2 2 2" xfId="52144"/>
    <cellStyle name="Total 2 2 2 2" xfId="52145"/>
    <cellStyle name="Total 2 2 2 2 2" xfId="52146"/>
    <cellStyle name="Total 2 2 2 3" xfId="52147"/>
    <cellStyle name="Total 2 2 2 3 10" xfId="52148"/>
    <cellStyle name="Total 2 2 2 3 11" xfId="52149"/>
    <cellStyle name="Total 2 2 2 3 2" xfId="52150"/>
    <cellStyle name="Total 2 2 2 3 2 2" xfId="52151"/>
    <cellStyle name="Total 2 2 2 3 2 2 2" xfId="52152"/>
    <cellStyle name="Total 2 2 2 3 2 2 3" xfId="52153"/>
    <cellStyle name="Total 2 2 2 3 2 2 4" xfId="52154"/>
    <cellStyle name="Total 2 2 2 3 2 3" xfId="52155"/>
    <cellStyle name="Total 2 2 2 3 2 3 2" xfId="52156"/>
    <cellStyle name="Total 2 2 2 3 2 3 3" xfId="52157"/>
    <cellStyle name="Total 2 2 2 3 2 3 4" xfId="52158"/>
    <cellStyle name="Total 2 2 2 3 2 4" xfId="52159"/>
    <cellStyle name="Total 2 2 2 3 2 4 2" xfId="52160"/>
    <cellStyle name="Total 2 2 2 3 2 4 3" xfId="52161"/>
    <cellStyle name="Total 2 2 2 3 2 4 4" xfId="52162"/>
    <cellStyle name="Total 2 2 2 3 2 5" xfId="52163"/>
    <cellStyle name="Total 2 2 2 3 2 5 2" xfId="52164"/>
    <cellStyle name="Total 2 2 2 3 2 5 3" xfId="52165"/>
    <cellStyle name="Total 2 2 2 3 2 5 4" xfId="52166"/>
    <cellStyle name="Total 2 2 2 3 2 6" xfId="52167"/>
    <cellStyle name="Total 2 2 2 3 2 6 2" xfId="52168"/>
    <cellStyle name="Total 2 2 2 3 2 6 3" xfId="52169"/>
    <cellStyle name="Total 2 2 2 3 2 7" xfId="52170"/>
    <cellStyle name="Total 2 2 2 3 2 8" xfId="52171"/>
    <cellStyle name="Total 2 2 2 3 3" xfId="52172"/>
    <cellStyle name="Total 2 2 2 3 3 2" xfId="52173"/>
    <cellStyle name="Total 2 2 2 3 3 2 2" xfId="52174"/>
    <cellStyle name="Total 2 2 2 3 3 2 3" xfId="52175"/>
    <cellStyle name="Total 2 2 2 3 3 2 4" xfId="52176"/>
    <cellStyle name="Total 2 2 2 3 3 3" xfId="52177"/>
    <cellStyle name="Total 2 2 2 3 3 3 2" xfId="52178"/>
    <cellStyle name="Total 2 2 2 3 3 3 3" xfId="52179"/>
    <cellStyle name="Total 2 2 2 3 3 3 4" xfId="52180"/>
    <cellStyle name="Total 2 2 2 3 3 4" xfId="52181"/>
    <cellStyle name="Total 2 2 2 3 3 4 2" xfId="52182"/>
    <cellStyle name="Total 2 2 2 3 3 4 3" xfId="52183"/>
    <cellStyle name="Total 2 2 2 3 3 4 4" xfId="52184"/>
    <cellStyle name="Total 2 2 2 3 3 5" xfId="52185"/>
    <cellStyle name="Total 2 2 2 3 3 5 2" xfId="52186"/>
    <cellStyle name="Total 2 2 2 3 3 5 3" xfId="52187"/>
    <cellStyle name="Total 2 2 2 3 3 5 4" xfId="52188"/>
    <cellStyle name="Total 2 2 2 3 3 6" xfId="52189"/>
    <cellStyle name="Total 2 2 2 3 3 6 2" xfId="52190"/>
    <cellStyle name="Total 2 2 2 3 3 6 3" xfId="52191"/>
    <cellStyle name="Total 2 2 2 3 3 7" xfId="52192"/>
    <cellStyle name="Total 2 2 2 3 3 8" xfId="52193"/>
    <cellStyle name="Total 2 2 2 3 4" xfId="52194"/>
    <cellStyle name="Total 2 2 2 3 4 2" xfId="52195"/>
    <cellStyle name="Total 2 2 2 3 4 3" xfId="52196"/>
    <cellStyle name="Total 2 2 2 3 4 4" xfId="52197"/>
    <cellStyle name="Total 2 2 2 3 5" xfId="52198"/>
    <cellStyle name="Total 2 2 2 3 5 2" xfId="52199"/>
    <cellStyle name="Total 2 2 2 3 5 3" xfId="52200"/>
    <cellStyle name="Total 2 2 2 3 5 4" xfId="52201"/>
    <cellStyle name="Total 2 2 2 3 6" xfId="52202"/>
    <cellStyle name="Total 2 2 2 3 6 2" xfId="52203"/>
    <cellStyle name="Total 2 2 2 3 6 3" xfId="52204"/>
    <cellStyle name="Total 2 2 2 3 6 4" xfId="52205"/>
    <cellStyle name="Total 2 2 2 3 7" xfId="52206"/>
    <cellStyle name="Total 2 2 2 3 7 2" xfId="52207"/>
    <cellStyle name="Total 2 2 2 3 7 3" xfId="52208"/>
    <cellStyle name="Total 2 2 2 3 7 4" xfId="52209"/>
    <cellStyle name="Total 2 2 2 3 8" xfId="52210"/>
    <cellStyle name="Total 2 2 2 3 8 2" xfId="52211"/>
    <cellStyle name="Total 2 2 2 3 8 3" xfId="52212"/>
    <cellStyle name="Total 2 2 2 3 9" xfId="52213"/>
    <cellStyle name="Total 2 2 2 4" xfId="52214"/>
    <cellStyle name="Total 2 2 2 4 2" xfId="52215"/>
    <cellStyle name="Total 2 2 2 4 3" xfId="52216"/>
    <cellStyle name="Total 2 2 2 4 4" xfId="52217"/>
    <cellStyle name="Total 2 2 2 5" xfId="52218"/>
    <cellStyle name="Total 2 2 2 5 2" xfId="52219"/>
    <cellStyle name="Total 2 2 2 5 3" xfId="52220"/>
    <cellStyle name="Total 2 2 2 5 4" xfId="52221"/>
    <cellStyle name="Total 2 2 2 6" xfId="52222"/>
    <cellStyle name="Total 2 2 3" xfId="52223"/>
    <cellStyle name="Total 2 2 3 2" xfId="52224"/>
    <cellStyle name="Total 2 2 4" xfId="52225"/>
    <cellStyle name="Total 2 2 4 10" xfId="52226"/>
    <cellStyle name="Total 2 2 4 11" xfId="52227"/>
    <cellStyle name="Total 2 2 4 2" xfId="52228"/>
    <cellStyle name="Total 2 2 4 2 2" xfId="52229"/>
    <cellStyle name="Total 2 2 4 2 2 2" xfId="52230"/>
    <cellStyle name="Total 2 2 4 2 2 3" xfId="52231"/>
    <cellStyle name="Total 2 2 4 2 2 4" xfId="52232"/>
    <cellStyle name="Total 2 2 4 2 3" xfId="52233"/>
    <cellStyle name="Total 2 2 4 2 3 2" xfId="52234"/>
    <cellStyle name="Total 2 2 4 2 3 3" xfId="52235"/>
    <cellStyle name="Total 2 2 4 2 3 4" xfId="52236"/>
    <cellStyle name="Total 2 2 4 2 4" xfId="52237"/>
    <cellStyle name="Total 2 2 4 2 4 2" xfId="52238"/>
    <cellStyle name="Total 2 2 4 2 4 3" xfId="52239"/>
    <cellStyle name="Total 2 2 4 2 4 4" xfId="52240"/>
    <cellStyle name="Total 2 2 4 2 5" xfId="52241"/>
    <cellStyle name="Total 2 2 4 2 5 2" xfId="52242"/>
    <cellStyle name="Total 2 2 4 2 5 3" xfId="52243"/>
    <cellStyle name="Total 2 2 4 2 5 4" xfId="52244"/>
    <cellStyle name="Total 2 2 4 2 6" xfId="52245"/>
    <cellStyle name="Total 2 2 4 2 6 2" xfId="52246"/>
    <cellStyle name="Total 2 2 4 2 6 3" xfId="52247"/>
    <cellStyle name="Total 2 2 4 2 7" xfId="52248"/>
    <cellStyle name="Total 2 2 4 2 8" xfId="52249"/>
    <cellStyle name="Total 2 2 4 3" xfId="52250"/>
    <cellStyle name="Total 2 2 4 3 2" xfId="52251"/>
    <cellStyle name="Total 2 2 4 3 2 2" xfId="52252"/>
    <cellStyle name="Total 2 2 4 3 2 3" xfId="52253"/>
    <cellStyle name="Total 2 2 4 3 2 4" xfId="52254"/>
    <cellStyle name="Total 2 2 4 3 3" xfId="52255"/>
    <cellStyle name="Total 2 2 4 3 3 2" xfId="52256"/>
    <cellStyle name="Total 2 2 4 3 3 3" xfId="52257"/>
    <cellStyle name="Total 2 2 4 3 3 4" xfId="52258"/>
    <cellStyle name="Total 2 2 4 3 4" xfId="52259"/>
    <cellStyle name="Total 2 2 4 3 4 2" xfId="52260"/>
    <cellStyle name="Total 2 2 4 3 4 3" xfId="52261"/>
    <cellStyle name="Total 2 2 4 3 4 4" xfId="52262"/>
    <cellStyle name="Total 2 2 4 3 5" xfId="52263"/>
    <cellStyle name="Total 2 2 4 3 5 2" xfId="52264"/>
    <cellStyle name="Total 2 2 4 3 5 3" xfId="52265"/>
    <cellStyle name="Total 2 2 4 3 5 4" xfId="52266"/>
    <cellStyle name="Total 2 2 4 3 6" xfId="52267"/>
    <cellStyle name="Total 2 2 4 3 6 2" xfId="52268"/>
    <cellStyle name="Total 2 2 4 3 6 3" xfId="52269"/>
    <cellStyle name="Total 2 2 4 3 7" xfId="52270"/>
    <cellStyle name="Total 2 2 4 3 8" xfId="52271"/>
    <cellStyle name="Total 2 2 4 4" xfId="52272"/>
    <cellStyle name="Total 2 2 4 4 2" xfId="52273"/>
    <cellStyle name="Total 2 2 4 4 3" xfId="52274"/>
    <cellStyle name="Total 2 2 4 4 4" xfId="52275"/>
    <cellStyle name="Total 2 2 4 5" xfId="52276"/>
    <cellStyle name="Total 2 2 4 5 2" xfId="52277"/>
    <cellStyle name="Total 2 2 4 5 3" xfId="52278"/>
    <cellStyle name="Total 2 2 4 5 4" xfId="52279"/>
    <cellStyle name="Total 2 2 4 6" xfId="52280"/>
    <cellStyle name="Total 2 2 4 6 2" xfId="52281"/>
    <cellStyle name="Total 2 2 4 6 3" xfId="52282"/>
    <cellStyle name="Total 2 2 4 6 4" xfId="52283"/>
    <cellStyle name="Total 2 2 4 7" xfId="52284"/>
    <cellStyle name="Total 2 2 4 7 2" xfId="52285"/>
    <cellStyle name="Total 2 2 4 7 3" xfId="52286"/>
    <cellStyle name="Total 2 2 4 7 4" xfId="52287"/>
    <cellStyle name="Total 2 2 4 8" xfId="52288"/>
    <cellStyle name="Total 2 2 4 8 2" xfId="52289"/>
    <cellStyle name="Total 2 2 4 8 3" xfId="52290"/>
    <cellStyle name="Total 2 2 4 9" xfId="52291"/>
    <cellStyle name="Total 2 2 5" xfId="52292"/>
    <cellStyle name="Total 2 2 5 2" xfId="52293"/>
    <cellStyle name="Total 2 2 5 3" xfId="52294"/>
    <cellStyle name="Total 2 2 5 4" xfId="52295"/>
    <cellStyle name="Total 2 2 6" xfId="52296"/>
    <cellStyle name="Total 2 2 6 2" xfId="52297"/>
    <cellStyle name="Total 2 2 6 3" xfId="52298"/>
    <cellStyle name="Total 2 2 6 4" xfId="52299"/>
    <cellStyle name="Total 2 2 7" xfId="52300"/>
    <cellStyle name="Total 2 2_Sheet1" xfId="52301"/>
    <cellStyle name="Total 2 3" xfId="52302"/>
    <cellStyle name="Total 2 3 2" xfId="52303"/>
    <cellStyle name="Total 2 3 2 2" xfId="52304"/>
    <cellStyle name="Total 2 3 3" xfId="52305"/>
    <cellStyle name="Total 2 3 3 10" xfId="52306"/>
    <cellStyle name="Total 2 3 3 11" xfId="52307"/>
    <cellStyle name="Total 2 3 3 2" xfId="52308"/>
    <cellStyle name="Total 2 3 3 2 2" xfId="52309"/>
    <cellStyle name="Total 2 3 3 2 2 2" xfId="52310"/>
    <cellStyle name="Total 2 3 3 2 2 3" xfId="52311"/>
    <cellStyle name="Total 2 3 3 2 2 4" xfId="52312"/>
    <cellStyle name="Total 2 3 3 2 3" xfId="52313"/>
    <cellStyle name="Total 2 3 3 2 3 2" xfId="52314"/>
    <cellStyle name="Total 2 3 3 2 3 3" xfId="52315"/>
    <cellStyle name="Total 2 3 3 2 3 4" xfId="52316"/>
    <cellStyle name="Total 2 3 3 2 4" xfId="52317"/>
    <cellStyle name="Total 2 3 3 2 4 2" xfId="52318"/>
    <cellStyle name="Total 2 3 3 2 4 3" xfId="52319"/>
    <cellStyle name="Total 2 3 3 2 4 4" xfId="52320"/>
    <cellStyle name="Total 2 3 3 2 5" xfId="52321"/>
    <cellStyle name="Total 2 3 3 2 5 2" xfId="52322"/>
    <cellStyle name="Total 2 3 3 2 5 3" xfId="52323"/>
    <cellStyle name="Total 2 3 3 2 5 4" xfId="52324"/>
    <cellStyle name="Total 2 3 3 2 6" xfId="52325"/>
    <cellStyle name="Total 2 3 3 2 6 2" xfId="52326"/>
    <cellStyle name="Total 2 3 3 2 6 3" xfId="52327"/>
    <cellStyle name="Total 2 3 3 2 7" xfId="52328"/>
    <cellStyle name="Total 2 3 3 2 8" xfId="52329"/>
    <cellStyle name="Total 2 3 3 3" xfId="52330"/>
    <cellStyle name="Total 2 3 3 3 2" xfId="52331"/>
    <cellStyle name="Total 2 3 3 3 2 2" xfId="52332"/>
    <cellStyle name="Total 2 3 3 3 2 3" xfId="52333"/>
    <cellStyle name="Total 2 3 3 3 2 4" xfId="52334"/>
    <cellStyle name="Total 2 3 3 3 3" xfId="52335"/>
    <cellStyle name="Total 2 3 3 3 3 2" xfId="52336"/>
    <cellStyle name="Total 2 3 3 3 3 3" xfId="52337"/>
    <cellStyle name="Total 2 3 3 3 3 4" xfId="52338"/>
    <cellStyle name="Total 2 3 3 3 4" xfId="52339"/>
    <cellStyle name="Total 2 3 3 3 4 2" xfId="52340"/>
    <cellStyle name="Total 2 3 3 3 4 3" xfId="52341"/>
    <cellStyle name="Total 2 3 3 3 4 4" xfId="52342"/>
    <cellStyle name="Total 2 3 3 3 5" xfId="52343"/>
    <cellStyle name="Total 2 3 3 3 5 2" xfId="52344"/>
    <cellStyle name="Total 2 3 3 3 5 3" xfId="52345"/>
    <cellStyle name="Total 2 3 3 3 5 4" xfId="52346"/>
    <cellStyle name="Total 2 3 3 3 6" xfId="52347"/>
    <cellStyle name="Total 2 3 3 3 6 2" xfId="52348"/>
    <cellStyle name="Total 2 3 3 3 6 3" xfId="52349"/>
    <cellStyle name="Total 2 3 3 3 7" xfId="52350"/>
    <cellStyle name="Total 2 3 3 3 8" xfId="52351"/>
    <cellStyle name="Total 2 3 3 4" xfId="52352"/>
    <cellStyle name="Total 2 3 3 4 2" xfId="52353"/>
    <cellStyle name="Total 2 3 3 4 3" xfId="52354"/>
    <cellStyle name="Total 2 3 3 4 4" xfId="52355"/>
    <cellStyle name="Total 2 3 3 5" xfId="52356"/>
    <cellStyle name="Total 2 3 3 5 2" xfId="52357"/>
    <cellStyle name="Total 2 3 3 5 3" xfId="52358"/>
    <cellStyle name="Total 2 3 3 5 4" xfId="52359"/>
    <cellStyle name="Total 2 3 3 6" xfId="52360"/>
    <cellStyle name="Total 2 3 3 6 2" xfId="52361"/>
    <cellStyle name="Total 2 3 3 6 3" xfId="52362"/>
    <cellStyle name="Total 2 3 3 6 4" xfId="52363"/>
    <cellStyle name="Total 2 3 3 7" xfId="52364"/>
    <cellStyle name="Total 2 3 3 7 2" xfId="52365"/>
    <cellStyle name="Total 2 3 3 7 3" xfId="52366"/>
    <cellStyle name="Total 2 3 3 7 4" xfId="52367"/>
    <cellStyle name="Total 2 3 3 8" xfId="52368"/>
    <cellStyle name="Total 2 3 3 8 2" xfId="52369"/>
    <cellStyle name="Total 2 3 3 8 3" xfId="52370"/>
    <cellStyle name="Total 2 3 3 9" xfId="52371"/>
    <cellStyle name="Total 2 3 4" xfId="52372"/>
    <cellStyle name="Total 2 3 4 2" xfId="52373"/>
    <cellStyle name="Total 2 3 4 3" xfId="52374"/>
    <cellStyle name="Total 2 3 4 4" xfId="52375"/>
    <cellStyle name="Total 2 3 5" xfId="52376"/>
    <cellStyle name="Total 2 3 5 2" xfId="52377"/>
    <cellStyle name="Total 2 3 5 3" xfId="52378"/>
    <cellStyle name="Total 2 3 5 4" xfId="52379"/>
    <cellStyle name="Total 2 3 6" xfId="52380"/>
    <cellStyle name="Total 2 4" xfId="52381"/>
    <cellStyle name="Total 2 4 2" xfId="52382"/>
    <cellStyle name="Total 2 4 2 2" xfId="52383"/>
    <cellStyle name="Total 2 4 3" xfId="52384"/>
    <cellStyle name="Total 2 4 3 10" xfId="52385"/>
    <cellStyle name="Total 2 4 3 11" xfId="52386"/>
    <cellStyle name="Total 2 4 3 2" xfId="52387"/>
    <cellStyle name="Total 2 4 3 2 2" xfId="52388"/>
    <cellStyle name="Total 2 4 3 2 2 2" xfId="52389"/>
    <cellStyle name="Total 2 4 3 2 2 3" xfId="52390"/>
    <cellStyle name="Total 2 4 3 2 2 4" xfId="52391"/>
    <cellStyle name="Total 2 4 3 2 3" xfId="52392"/>
    <cellStyle name="Total 2 4 3 2 3 2" xfId="52393"/>
    <cellStyle name="Total 2 4 3 2 3 3" xfId="52394"/>
    <cellStyle name="Total 2 4 3 2 3 4" xfId="52395"/>
    <cellStyle name="Total 2 4 3 2 4" xfId="52396"/>
    <cellStyle name="Total 2 4 3 2 4 2" xfId="52397"/>
    <cellStyle name="Total 2 4 3 2 4 3" xfId="52398"/>
    <cellStyle name="Total 2 4 3 2 4 4" xfId="52399"/>
    <cellStyle name="Total 2 4 3 2 5" xfId="52400"/>
    <cellStyle name="Total 2 4 3 2 5 2" xfId="52401"/>
    <cellStyle name="Total 2 4 3 2 5 3" xfId="52402"/>
    <cellStyle name="Total 2 4 3 2 5 4" xfId="52403"/>
    <cellStyle name="Total 2 4 3 2 6" xfId="52404"/>
    <cellStyle name="Total 2 4 3 2 6 2" xfId="52405"/>
    <cellStyle name="Total 2 4 3 2 6 3" xfId="52406"/>
    <cellStyle name="Total 2 4 3 2 7" xfId="52407"/>
    <cellStyle name="Total 2 4 3 2 8" xfId="52408"/>
    <cellStyle name="Total 2 4 3 3" xfId="52409"/>
    <cellStyle name="Total 2 4 3 3 2" xfId="52410"/>
    <cellStyle name="Total 2 4 3 3 2 2" xfId="52411"/>
    <cellStyle name="Total 2 4 3 3 2 3" xfId="52412"/>
    <cellStyle name="Total 2 4 3 3 2 4" xfId="52413"/>
    <cellStyle name="Total 2 4 3 3 3" xfId="52414"/>
    <cellStyle name="Total 2 4 3 3 3 2" xfId="52415"/>
    <cellStyle name="Total 2 4 3 3 3 3" xfId="52416"/>
    <cellStyle name="Total 2 4 3 3 3 4" xfId="52417"/>
    <cellStyle name="Total 2 4 3 3 4" xfId="52418"/>
    <cellStyle name="Total 2 4 3 3 4 2" xfId="52419"/>
    <cellStyle name="Total 2 4 3 3 4 3" xfId="52420"/>
    <cellStyle name="Total 2 4 3 3 4 4" xfId="52421"/>
    <cellStyle name="Total 2 4 3 3 5" xfId="52422"/>
    <cellStyle name="Total 2 4 3 3 5 2" xfId="52423"/>
    <cellStyle name="Total 2 4 3 3 5 3" xfId="52424"/>
    <cellStyle name="Total 2 4 3 3 5 4" xfId="52425"/>
    <cellStyle name="Total 2 4 3 3 6" xfId="52426"/>
    <cellStyle name="Total 2 4 3 3 6 2" xfId="52427"/>
    <cellStyle name="Total 2 4 3 3 6 3" xfId="52428"/>
    <cellStyle name="Total 2 4 3 3 7" xfId="52429"/>
    <cellStyle name="Total 2 4 3 3 8" xfId="52430"/>
    <cellStyle name="Total 2 4 3 4" xfId="52431"/>
    <cellStyle name="Total 2 4 3 4 2" xfId="52432"/>
    <cellStyle name="Total 2 4 3 4 3" xfId="52433"/>
    <cellStyle name="Total 2 4 3 4 4" xfId="52434"/>
    <cellStyle name="Total 2 4 3 5" xfId="52435"/>
    <cellStyle name="Total 2 4 3 5 2" xfId="52436"/>
    <cellStyle name="Total 2 4 3 5 3" xfId="52437"/>
    <cellStyle name="Total 2 4 3 5 4" xfId="52438"/>
    <cellStyle name="Total 2 4 3 6" xfId="52439"/>
    <cellStyle name="Total 2 4 3 6 2" xfId="52440"/>
    <cellStyle name="Total 2 4 3 6 3" xfId="52441"/>
    <cellStyle name="Total 2 4 3 6 4" xfId="52442"/>
    <cellStyle name="Total 2 4 3 7" xfId="52443"/>
    <cellStyle name="Total 2 4 3 7 2" xfId="52444"/>
    <cellStyle name="Total 2 4 3 7 3" xfId="52445"/>
    <cellStyle name="Total 2 4 3 7 4" xfId="52446"/>
    <cellStyle name="Total 2 4 3 8" xfId="52447"/>
    <cellStyle name="Total 2 4 3 8 2" xfId="52448"/>
    <cellStyle name="Total 2 4 3 8 3" xfId="52449"/>
    <cellStyle name="Total 2 4 3 9" xfId="52450"/>
    <cellStyle name="Total 2 4 4" xfId="52451"/>
    <cellStyle name="Total 2 4 4 2" xfId="52452"/>
    <cellStyle name="Total 2 4 4 3" xfId="52453"/>
    <cellStyle name="Total 2 4 4 4" xfId="52454"/>
    <cellStyle name="Total 2 4 5" xfId="52455"/>
    <cellStyle name="Total 2 4 5 2" xfId="52456"/>
    <cellStyle name="Total 2 4 5 3" xfId="52457"/>
    <cellStyle name="Total 2 4 5 4" xfId="52458"/>
    <cellStyle name="Total 2 4 6" xfId="52459"/>
    <cellStyle name="Total 2 5" xfId="52460"/>
    <cellStyle name="Total 2 5 2" xfId="52461"/>
    <cellStyle name="Total 2 5 2 2" xfId="52462"/>
    <cellStyle name="Total 2 5 2 2 2" xfId="52463"/>
    <cellStyle name="Total 2 5 2 2 2 2" xfId="52464"/>
    <cellStyle name="Total 2 5 2 2 2 3" xfId="52465"/>
    <cellStyle name="Total 2 5 2 2 2 4" xfId="52466"/>
    <cellStyle name="Total 2 5 2 2 3" xfId="52467"/>
    <cellStyle name="Total 2 5 2 2 3 2" xfId="52468"/>
    <cellStyle name="Total 2 5 2 2 3 3" xfId="52469"/>
    <cellStyle name="Total 2 5 2 2 3 4" xfId="52470"/>
    <cellStyle name="Total 2 5 2 2 4" xfId="52471"/>
    <cellStyle name="Total 2 5 2 2 4 2" xfId="52472"/>
    <cellStyle name="Total 2 5 2 2 4 3" xfId="52473"/>
    <cellStyle name="Total 2 5 2 2 4 4" xfId="52474"/>
    <cellStyle name="Total 2 5 2 2 5" xfId="52475"/>
    <cellStyle name="Total 2 5 2 2 5 2" xfId="52476"/>
    <cellStyle name="Total 2 5 2 2 5 3" xfId="52477"/>
    <cellStyle name="Total 2 5 2 2 5 4" xfId="52478"/>
    <cellStyle name="Total 2 5 2 2 6" xfId="52479"/>
    <cellStyle name="Total 2 5 2 2 6 2" xfId="52480"/>
    <cellStyle name="Total 2 5 2 2 6 3" xfId="52481"/>
    <cellStyle name="Total 2 5 2 2 7" xfId="52482"/>
    <cellStyle name="Total 2 5 2 2 8" xfId="52483"/>
    <cellStyle name="Total 2 5 2 3" xfId="52484"/>
    <cellStyle name="Total 2 5 2 3 2" xfId="52485"/>
    <cellStyle name="Total 2 5 2 3 2 2" xfId="52486"/>
    <cellStyle name="Total 2 5 2 3 2 3" xfId="52487"/>
    <cellStyle name="Total 2 5 2 3 2 4" xfId="52488"/>
    <cellStyle name="Total 2 5 2 3 3" xfId="52489"/>
    <cellStyle name="Total 2 5 2 3 3 2" xfId="52490"/>
    <cellStyle name="Total 2 5 2 3 3 3" xfId="52491"/>
    <cellStyle name="Total 2 5 2 3 3 4" xfId="52492"/>
    <cellStyle name="Total 2 5 2 3 4" xfId="52493"/>
    <cellStyle name="Total 2 5 2 3 4 2" xfId="52494"/>
    <cellStyle name="Total 2 5 2 3 4 3" xfId="52495"/>
    <cellStyle name="Total 2 5 2 3 4 4" xfId="52496"/>
    <cellStyle name="Total 2 5 2 3 5" xfId="52497"/>
    <cellStyle name="Total 2 5 2 3 5 2" xfId="52498"/>
    <cellStyle name="Total 2 5 2 3 5 3" xfId="52499"/>
    <cellStyle name="Total 2 5 2 3 5 4" xfId="52500"/>
    <cellStyle name="Total 2 5 2 3 6" xfId="52501"/>
    <cellStyle name="Total 2 5 2 3 6 2" xfId="52502"/>
    <cellStyle name="Total 2 5 2 3 6 3" xfId="52503"/>
    <cellStyle name="Total 2 5 2 3 7" xfId="52504"/>
    <cellStyle name="Total 2 5 2 3 8" xfId="52505"/>
    <cellStyle name="Total 2 5 2 4" xfId="52506"/>
    <cellStyle name="Total 2 5 2 4 2" xfId="52507"/>
    <cellStyle name="Total 2 5 2 4 3" xfId="52508"/>
    <cellStyle name="Total 2 5 2 4 4" xfId="52509"/>
    <cellStyle name="Total 2 5 2 5" xfId="52510"/>
    <cellStyle name="Total 2 5 2 5 2" xfId="52511"/>
    <cellStyle name="Total 2 5 2 5 3" xfId="52512"/>
    <cellStyle name="Total 2 5 2 5 4" xfId="52513"/>
    <cellStyle name="Total 2 5 2 6" xfId="52514"/>
    <cellStyle name="Total 2 5 3" xfId="52515"/>
    <cellStyle name="Total 2 5 3 10" xfId="52516"/>
    <cellStyle name="Total 2 5 3 2" xfId="52517"/>
    <cellStyle name="Total 2 5 3 2 2" xfId="52518"/>
    <cellStyle name="Total 2 5 3 2 2 2" xfId="52519"/>
    <cellStyle name="Total 2 5 3 2 2 3" xfId="52520"/>
    <cellStyle name="Total 2 5 3 2 2 4" xfId="52521"/>
    <cellStyle name="Total 2 5 3 2 3" xfId="52522"/>
    <cellStyle name="Total 2 5 3 2 3 2" xfId="52523"/>
    <cellStyle name="Total 2 5 3 2 3 3" xfId="52524"/>
    <cellStyle name="Total 2 5 3 2 3 4" xfId="52525"/>
    <cellStyle name="Total 2 5 3 2 4" xfId="52526"/>
    <cellStyle name="Total 2 5 3 2 4 2" xfId="52527"/>
    <cellStyle name="Total 2 5 3 2 4 3" xfId="52528"/>
    <cellStyle name="Total 2 5 3 2 4 4" xfId="52529"/>
    <cellStyle name="Total 2 5 3 2 5" xfId="52530"/>
    <cellStyle name="Total 2 5 3 2 5 2" xfId="52531"/>
    <cellStyle name="Total 2 5 3 2 5 3" xfId="52532"/>
    <cellStyle name="Total 2 5 3 2 5 4" xfId="52533"/>
    <cellStyle name="Total 2 5 3 2 6" xfId="52534"/>
    <cellStyle name="Total 2 5 3 2 6 2" xfId="52535"/>
    <cellStyle name="Total 2 5 3 2 6 3" xfId="52536"/>
    <cellStyle name="Total 2 5 3 2 7" xfId="52537"/>
    <cellStyle name="Total 2 5 3 2 8" xfId="52538"/>
    <cellStyle name="Total 2 5 3 3" xfId="52539"/>
    <cellStyle name="Total 2 5 3 3 2" xfId="52540"/>
    <cellStyle name="Total 2 5 3 3 2 2" xfId="52541"/>
    <cellStyle name="Total 2 5 3 3 2 3" xfId="52542"/>
    <cellStyle name="Total 2 5 3 3 2 4" xfId="52543"/>
    <cellStyle name="Total 2 5 3 3 3" xfId="52544"/>
    <cellStyle name="Total 2 5 3 3 3 2" xfId="52545"/>
    <cellStyle name="Total 2 5 3 3 3 3" xfId="52546"/>
    <cellStyle name="Total 2 5 3 3 3 4" xfId="52547"/>
    <cellStyle name="Total 2 5 3 3 4" xfId="52548"/>
    <cellStyle name="Total 2 5 3 3 4 2" xfId="52549"/>
    <cellStyle name="Total 2 5 3 3 4 3" xfId="52550"/>
    <cellStyle name="Total 2 5 3 3 4 4" xfId="52551"/>
    <cellStyle name="Total 2 5 3 3 5" xfId="52552"/>
    <cellStyle name="Total 2 5 3 3 5 2" xfId="52553"/>
    <cellStyle name="Total 2 5 3 3 5 3" xfId="52554"/>
    <cellStyle name="Total 2 5 3 3 5 4" xfId="52555"/>
    <cellStyle name="Total 2 5 3 3 6" xfId="52556"/>
    <cellStyle name="Total 2 5 3 3 6 2" xfId="52557"/>
    <cellStyle name="Total 2 5 3 3 6 3" xfId="52558"/>
    <cellStyle name="Total 2 5 3 3 7" xfId="52559"/>
    <cellStyle name="Total 2 5 3 3 8" xfId="52560"/>
    <cellStyle name="Total 2 5 3 4" xfId="52561"/>
    <cellStyle name="Total 2 5 3 4 2" xfId="52562"/>
    <cellStyle name="Total 2 5 3 4 3" xfId="52563"/>
    <cellStyle name="Total 2 5 3 4 4" xfId="52564"/>
    <cellStyle name="Total 2 5 3 5" xfId="52565"/>
    <cellStyle name="Total 2 5 3 5 2" xfId="52566"/>
    <cellStyle name="Total 2 5 3 5 3" xfId="52567"/>
    <cellStyle name="Total 2 5 3 5 4" xfId="52568"/>
    <cellStyle name="Total 2 5 3 6" xfId="52569"/>
    <cellStyle name="Total 2 5 3 6 2" xfId="52570"/>
    <cellStyle name="Total 2 5 3 6 3" xfId="52571"/>
    <cellStyle name="Total 2 5 3 6 4" xfId="52572"/>
    <cellStyle name="Total 2 5 3 7" xfId="52573"/>
    <cellStyle name="Total 2 5 3 7 2" xfId="52574"/>
    <cellStyle name="Total 2 5 3 7 3" xfId="52575"/>
    <cellStyle name="Total 2 5 3 7 4" xfId="52576"/>
    <cellStyle name="Total 2 5 3 8" xfId="52577"/>
    <cellStyle name="Total 2 5 3 8 2" xfId="52578"/>
    <cellStyle name="Total 2 5 3 8 3" xfId="52579"/>
    <cellStyle name="Total 2 5 3 9" xfId="52580"/>
    <cellStyle name="Total 2 5 4" xfId="52581"/>
    <cellStyle name="Total 2 6" xfId="52582"/>
    <cellStyle name="Total 2 6 2" xfId="52583"/>
    <cellStyle name="Total 2 7" xfId="52584"/>
    <cellStyle name="Total 2 7 10" xfId="52585"/>
    <cellStyle name="Total 2 7 2" xfId="52586"/>
    <cellStyle name="Total 2 7 2 2" xfId="52587"/>
    <cellStyle name="Total 2 7 2 2 2" xfId="52588"/>
    <cellStyle name="Total 2 7 2 2 3" xfId="52589"/>
    <cellStyle name="Total 2 7 2 2 4" xfId="52590"/>
    <cellStyle name="Total 2 7 2 3" xfId="52591"/>
    <cellStyle name="Total 2 7 2 3 2" xfId="52592"/>
    <cellStyle name="Total 2 7 2 3 3" xfId="52593"/>
    <cellStyle name="Total 2 7 2 3 4" xfId="52594"/>
    <cellStyle name="Total 2 7 2 4" xfId="52595"/>
    <cellStyle name="Total 2 7 2 4 2" xfId="52596"/>
    <cellStyle name="Total 2 7 2 4 3" xfId="52597"/>
    <cellStyle name="Total 2 7 2 4 4" xfId="52598"/>
    <cellStyle name="Total 2 7 2 5" xfId="52599"/>
    <cellStyle name="Total 2 7 2 5 2" xfId="52600"/>
    <cellStyle name="Total 2 7 2 5 3" xfId="52601"/>
    <cellStyle name="Total 2 7 2 5 4" xfId="52602"/>
    <cellStyle name="Total 2 7 2 6" xfId="52603"/>
    <cellStyle name="Total 2 7 2 6 2" xfId="52604"/>
    <cellStyle name="Total 2 7 2 6 3" xfId="52605"/>
    <cellStyle name="Total 2 7 2 7" xfId="52606"/>
    <cellStyle name="Total 2 7 2 8" xfId="52607"/>
    <cellStyle name="Total 2 7 3" xfId="52608"/>
    <cellStyle name="Total 2 7 3 2" xfId="52609"/>
    <cellStyle name="Total 2 7 3 2 2" xfId="52610"/>
    <cellStyle name="Total 2 7 3 2 3" xfId="52611"/>
    <cellStyle name="Total 2 7 3 2 4" xfId="52612"/>
    <cellStyle name="Total 2 7 3 3" xfId="52613"/>
    <cellStyle name="Total 2 7 3 3 2" xfId="52614"/>
    <cellStyle name="Total 2 7 3 3 3" xfId="52615"/>
    <cellStyle name="Total 2 7 3 3 4" xfId="52616"/>
    <cellStyle name="Total 2 7 3 4" xfId="52617"/>
    <cellStyle name="Total 2 7 3 4 2" xfId="52618"/>
    <cellStyle name="Total 2 7 3 4 3" xfId="52619"/>
    <cellStyle name="Total 2 7 3 4 4" xfId="52620"/>
    <cellStyle name="Total 2 7 3 5" xfId="52621"/>
    <cellStyle name="Total 2 7 3 5 2" xfId="52622"/>
    <cellStyle name="Total 2 7 3 5 3" xfId="52623"/>
    <cellStyle name="Total 2 7 3 5 4" xfId="52624"/>
    <cellStyle name="Total 2 7 3 6" xfId="52625"/>
    <cellStyle name="Total 2 7 3 6 2" xfId="52626"/>
    <cellStyle name="Total 2 7 3 6 3" xfId="52627"/>
    <cellStyle name="Total 2 7 3 7" xfId="52628"/>
    <cellStyle name="Total 2 7 3 8" xfId="52629"/>
    <cellStyle name="Total 2 7 4" xfId="52630"/>
    <cellStyle name="Total 2 7 4 2" xfId="52631"/>
    <cellStyle name="Total 2 7 4 3" xfId="52632"/>
    <cellStyle name="Total 2 7 4 4" xfId="52633"/>
    <cellStyle name="Total 2 7 5" xfId="52634"/>
    <cellStyle name="Total 2 7 5 2" xfId="52635"/>
    <cellStyle name="Total 2 7 5 3" xfId="52636"/>
    <cellStyle name="Total 2 7 5 4" xfId="52637"/>
    <cellStyle name="Total 2 7 6" xfId="52638"/>
    <cellStyle name="Total 2 7 6 2" xfId="52639"/>
    <cellStyle name="Total 2 7 6 3" xfId="52640"/>
    <cellStyle name="Total 2 7 6 4" xfId="52641"/>
    <cellStyle name="Total 2 7 7" xfId="52642"/>
    <cellStyle name="Total 2 7 7 2" xfId="52643"/>
    <cellStyle name="Total 2 7 7 3" xfId="52644"/>
    <cellStyle name="Total 2 7 7 4" xfId="52645"/>
    <cellStyle name="Total 2 7 8" xfId="52646"/>
    <cellStyle name="Total 2 7 8 2" xfId="52647"/>
    <cellStyle name="Total 2 7 8 3" xfId="52648"/>
    <cellStyle name="Total 2 7 9" xfId="52649"/>
    <cellStyle name="Total 2 8" xfId="52650"/>
    <cellStyle name="Total 2 8 2" xfId="52651"/>
    <cellStyle name="Total 2 8 3" xfId="52652"/>
    <cellStyle name="Total 2 8 4" xfId="52653"/>
    <cellStyle name="Total 2 9" xfId="52654"/>
    <cellStyle name="Total 2 9 2" xfId="52655"/>
    <cellStyle name="Total 2 9 3" xfId="52656"/>
    <cellStyle name="Total 2 9 4" xfId="52657"/>
    <cellStyle name="Total 2_Sheet1" xfId="52658"/>
    <cellStyle name="Total 3" xfId="52659"/>
    <cellStyle name="Total 3 2" xfId="52660"/>
    <cellStyle name="Total 3 2 2" xfId="52661"/>
    <cellStyle name="Total 3 2 2 2" xfId="52662"/>
    <cellStyle name="Total 3 2 3" xfId="52663"/>
    <cellStyle name="Total 3 2 3 10" xfId="52664"/>
    <cellStyle name="Total 3 2 3 2" xfId="52665"/>
    <cellStyle name="Total 3 2 3 2 2" xfId="52666"/>
    <cellStyle name="Total 3 2 3 2 2 2" xfId="52667"/>
    <cellStyle name="Total 3 2 3 2 2 3" xfId="52668"/>
    <cellStyle name="Total 3 2 3 2 2 4" xfId="52669"/>
    <cellStyle name="Total 3 2 3 2 3" xfId="52670"/>
    <cellStyle name="Total 3 2 3 2 3 2" xfId="52671"/>
    <cellStyle name="Total 3 2 3 2 3 3" xfId="52672"/>
    <cellStyle name="Total 3 2 3 2 3 4" xfId="52673"/>
    <cellStyle name="Total 3 2 3 2 4" xfId="52674"/>
    <cellStyle name="Total 3 2 3 2 4 2" xfId="52675"/>
    <cellStyle name="Total 3 2 3 2 4 3" xfId="52676"/>
    <cellStyle name="Total 3 2 3 2 4 4" xfId="52677"/>
    <cellStyle name="Total 3 2 3 2 5" xfId="52678"/>
    <cellStyle name="Total 3 2 3 2 5 2" xfId="52679"/>
    <cellStyle name="Total 3 2 3 2 5 3" xfId="52680"/>
    <cellStyle name="Total 3 2 3 2 5 4" xfId="52681"/>
    <cellStyle name="Total 3 2 3 2 6" xfId="52682"/>
    <cellStyle name="Total 3 2 3 2 6 2" xfId="52683"/>
    <cellStyle name="Total 3 2 3 2 6 3" xfId="52684"/>
    <cellStyle name="Total 3 2 3 2 7" xfId="52685"/>
    <cellStyle name="Total 3 2 3 2 8" xfId="52686"/>
    <cellStyle name="Total 3 2 3 3" xfId="52687"/>
    <cellStyle name="Total 3 2 3 3 2" xfId="52688"/>
    <cellStyle name="Total 3 2 3 3 2 2" xfId="52689"/>
    <cellStyle name="Total 3 2 3 3 2 3" xfId="52690"/>
    <cellStyle name="Total 3 2 3 3 2 4" xfId="52691"/>
    <cellStyle name="Total 3 2 3 3 3" xfId="52692"/>
    <cellStyle name="Total 3 2 3 3 3 2" xfId="52693"/>
    <cellStyle name="Total 3 2 3 3 3 3" xfId="52694"/>
    <cellStyle name="Total 3 2 3 3 3 4" xfId="52695"/>
    <cellStyle name="Total 3 2 3 3 4" xfId="52696"/>
    <cellStyle name="Total 3 2 3 3 4 2" xfId="52697"/>
    <cellStyle name="Total 3 2 3 3 4 3" xfId="52698"/>
    <cellStyle name="Total 3 2 3 3 4 4" xfId="52699"/>
    <cellStyle name="Total 3 2 3 3 5" xfId="52700"/>
    <cellStyle name="Total 3 2 3 3 5 2" xfId="52701"/>
    <cellStyle name="Total 3 2 3 3 5 3" xfId="52702"/>
    <cellStyle name="Total 3 2 3 3 5 4" xfId="52703"/>
    <cellStyle name="Total 3 2 3 3 6" xfId="52704"/>
    <cellStyle name="Total 3 2 3 3 6 2" xfId="52705"/>
    <cellStyle name="Total 3 2 3 3 6 3" xfId="52706"/>
    <cellStyle name="Total 3 2 3 3 7" xfId="52707"/>
    <cellStyle name="Total 3 2 3 3 8" xfId="52708"/>
    <cellStyle name="Total 3 2 3 4" xfId="52709"/>
    <cellStyle name="Total 3 2 3 4 2" xfId="52710"/>
    <cellStyle name="Total 3 2 3 4 3" xfId="52711"/>
    <cellStyle name="Total 3 2 3 4 4" xfId="52712"/>
    <cellStyle name="Total 3 2 3 5" xfId="52713"/>
    <cellStyle name="Total 3 2 3 5 2" xfId="52714"/>
    <cellStyle name="Total 3 2 3 5 3" xfId="52715"/>
    <cellStyle name="Total 3 2 3 5 4" xfId="52716"/>
    <cellStyle name="Total 3 2 3 6" xfId="52717"/>
    <cellStyle name="Total 3 2 3 6 2" xfId="52718"/>
    <cellStyle name="Total 3 2 3 6 3" xfId="52719"/>
    <cellStyle name="Total 3 2 3 6 4" xfId="52720"/>
    <cellStyle name="Total 3 2 3 7" xfId="52721"/>
    <cellStyle name="Total 3 2 3 7 2" xfId="52722"/>
    <cellStyle name="Total 3 2 3 7 3" xfId="52723"/>
    <cellStyle name="Total 3 2 3 7 4" xfId="52724"/>
    <cellStyle name="Total 3 2 3 8" xfId="52725"/>
    <cellStyle name="Total 3 2 3 8 2" xfId="52726"/>
    <cellStyle name="Total 3 2 3 8 3" xfId="52727"/>
    <cellStyle name="Total 3 2 3 9" xfId="52728"/>
    <cellStyle name="Total 3 2 4" xfId="52729"/>
    <cellStyle name="Total 3 2 4 2" xfId="52730"/>
    <cellStyle name="Total 3 2 4 3" xfId="52731"/>
    <cellStyle name="Total 3 2 4 4" xfId="52732"/>
    <cellStyle name="Total 3 2 5" xfId="52733"/>
    <cellStyle name="Total 3 2 5 2" xfId="52734"/>
    <cellStyle name="Total 3 2 5 3" xfId="52735"/>
    <cellStyle name="Total 3 2 5 4" xfId="52736"/>
    <cellStyle name="Total 3 2 6" xfId="52737"/>
    <cellStyle name="Total 3 3" xfId="52738"/>
    <cellStyle name="Total 3 3 2" xfId="52739"/>
    <cellStyle name="Total 3 3 3" xfId="52740"/>
    <cellStyle name="Total 3 3 3 10" xfId="52741"/>
    <cellStyle name="Total 3 3 3 2" xfId="52742"/>
    <cellStyle name="Total 3 3 3 2 2" xfId="52743"/>
    <cellStyle name="Total 3 3 3 2 2 2" xfId="52744"/>
    <cellStyle name="Total 3 3 3 2 2 3" xfId="52745"/>
    <cellStyle name="Total 3 3 3 2 2 4" xfId="52746"/>
    <cellStyle name="Total 3 3 3 2 3" xfId="52747"/>
    <cellStyle name="Total 3 3 3 2 3 2" xfId="52748"/>
    <cellStyle name="Total 3 3 3 2 3 3" xfId="52749"/>
    <cellStyle name="Total 3 3 3 2 3 4" xfId="52750"/>
    <cellStyle name="Total 3 3 3 2 4" xfId="52751"/>
    <cellStyle name="Total 3 3 3 2 4 2" xfId="52752"/>
    <cellStyle name="Total 3 3 3 2 4 3" xfId="52753"/>
    <cellStyle name="Total 3 3 3 2 4 4" xfId="52754"/>
    <cellStyle name="Total 3 3 3 2 5" xfId="52755"/>
    <cellStyle name="Total 3 3 3 2 5 2" xfId="52756"/>
    <cellStyle name="Total 3 3 3 2 5 3" xfId="52757"/>
    <cellStyle name="Total 3 3 3 2 5 4" xfId="52758"/>
    <cellStyle name="Total 3 3 3 2 6" xfId="52759"/>
    <cellStyle name="Total 3 3 3 2 6 2" xfId="52760"/>
    <cellStyle name="Total 3 3 3 2 6 3" xfId="52761"/>
    <cellStyle name="Total 3 3 3 2 7" xfId="52762"/>
    <cellStyle name="Total 3 3 3 2 8" xfId="52763"/>
    <cellStyle name="Total 3 3 3 3" xfId="52764"/>
    <cellStyle name="Total 3 3 3 3 2" xfId="52765"/>
    <cellStyle name="Total 3 3 3 3 2 2" xfId="52766"/>
    <cellStyle name="Total 3 3 3 3 2 3" xfId="52767"/>
    <cellStyle name="Total 3 3 3 3 2 4" xfId="52768"/>
    <cellStyle name="Total 3 3 3 3 3" xfId="52769"/>
    <cellStyle name="Total 3 3 3 3 3 2" xfId="52770"/>
    <cellStyle name="Total 3 3 3 3 3 3" xfId="52771"/>
    <cellStyle name="Total 3 3 3 3 3 4" xfId="52772"/>
    <cellStyle name="Total 3 3 3 3 4" xfId="52773"/>
    <cellStyle name="Total 3 3 3 3 4 2" xfId="52774"/>
    <cellStyle name="Total 3 3 3 3 4 3" xfId="52775"/>
    <cellStyle name="Total 3 3 3 3 4 4" xfId="52776"/>
    <cellStyle name="Total 3 3 3 3 5" xfId="52777"/>
    <cellStyle name="Total 3 3 3 3 5 2" xfId="52778"/>
    <cellStyle name="Total 3 3 3 3 5 3" xfId="52779"/>
    <cellStyle name="Total 3 3 3 3 5 4" xfId="52780"/>
    <cellStyle name="Total 3 3 3 3 6" xfId="52781"/>
    <cellStyle name="Total 3 3 3 3 6 2" xfId="52782"/>
    <cellStyle name="Total 3 3 3 3 6 3" xfId="52783"/>
    <cellStyle name="Total 3 3 3 3 7" xfId="52784"/>
    <cellStyle name="Total 3 3 3 3 8" xfId="52785"/>
    <cellStyle name="Total 3 3 3 4" xfId="52786"/>
    <cellStyle name="Total 3 3 3 4 2" xfId="52787"/>
    <cellStyle name="Total 3 3 3 4 3" xfId="52788"/>
    <cellStyle name="Total 3 3 3 4 4" xfId="52789"/>
    <cellStyle name="Total 3 3 3 5" xfId="52790"/>
    <cellStyle name="Total 3 3 3 5 2" xfId="52791"/>
    <cellStyle name="Total 3 3 3 5 3" xfId="52792"/>
    <cellStyle name="Total 3 3 3 5 4" xfId="52793"/>
    <cellStyle name="Total 3 3 3 6" xfId="52794"/>
    <cellStyle name="Total 3 3 3 6 2" xfId="52795"/>
    <cellStyle name="Total 3 3 3 6 3" xfId="52796"/>
    <cellStyle name="Total 3 3 3 6 4" xfId="52797"/>
    <cellStyle name="Total 3 3 3 7" xfId="52798"/>
    <cellStyle name="Total 3 3 3 7 2" xfId="52799"/>
    <cellStyle name="Total 3 3 3 7 3" xfId="52800"/>
    <cellStyle name="Total 3 3 3 7 4" xfId="52801"/>
    <cellStyle name="Total 3 3 3 8" xfId="52802"/>
    <cellStyle name="Total 3 3 3 8 2" xfId="52803"/>
    <cellStyle name="Total 3 3 3 8 3" xfId="52804"/>
    <cellStyle name="Total 3 3 3 9" xfId="52805"/>
    <cellStyle name="Total 3 3 4" xfId="52806"/>
    <cellStyle name="Total 3 3 4 2" xfId="52807"/>
    <cellStyle name="Total 3 3 4 3" xfId="52808"/>
    <cellStyle name="Total 3 3 4 4" xfId="52809"/>
    <cellStyle name="Total 3 3 5" xfId="52810"/>
    <cellStyle name="Total 3 3 5 2" xfId="52811"/>
    <cellStyle name="Total 3 3 5 3" xfId="52812"/>
    <cellStyle name="Total 3 3 5 4" xfId="52813"/>
    <cellStyle name="Total 3 3 6" xfId="52814"/>
    <cellStyle name="Total 3 4" xfId="52815"/>
    <cellStyle name="Total 3 4 2" xfId="52816"/>
    <cellStyle name="Total 3 4 2 2" xfId="52817"/>
    <cellStyle name="Total 3 4 2 2 2" xfId="52818"/>
    <cellStyle name="Total 3 4 2 2 2 2" xfId="52819"/>
    <cellStyle name="Total 3 4 2 2 2 3" xfId="52820"/>
    <cellStyle name="Total 3 4 2 2 2 4" xfId="52821"/>
    <cellStyle name="Total 3 4 2 2 3" xfId="52822"/>
    <cellStyle name="Total 3 4 2 2 3 2" xfId="52823"/>
    <cellStyle name="Total 3 4 2 2 3 3" xfId="52824"/>
    <cellStyle name="Total 3 4 2 2 3 4" xfId="52825"/>
    <cellStyle name="Total 3 4 2 2 4" xfId="52826"/>
    <cellStyle name="Total 3 4 2 2 4 2" xfId="52827"/>
    <cellStyle name="Total 3 4 2 2 4 3" xfId="52828"/>
    <cellStyle name="Total 3 4 2 2 4 4" xfId="52829"/>
    <cellStyle name="Total 3 4 2 2 5" xfId="52830"/>
    <cellStyle name="Total 3 4 2 2 5 2" xfId="52831"/>
    <cellStyle name="Total 3 4 2 2 5 3" xfId="52832"/>
    <cellStyle name="Total 3 4 2 2 5 4" xfId="52833"/>
    <cellStyle name="Total 3 4 2 2 6" xfId="52834"/>
    <cellStyle name="Total 3 4 2 2 6 2" xfId="52835"/>
    <cellStyle name="Total 3 4 2 2 6 3" xfId="52836"/>
    <cellStyle name="Total 3 4 2 2 7" xfId="52837"/>
    <cellStyle name="Total 3 4 2 2 8" xfId="52838"/>
    <cellStyle name="Total 3 4 2 3" xfId="52839"/>
    <cellStyle name="Total 3 4 2 3 2" xfId="52840"/>
    <cellStyle name="Total 3 4 2 3 2 2" xfId="52841"/>
    <cellStyle name="Total 3 4 2 3 2 3" xfId="52842"/>
    <cellStyle name="Total 3 4 2 3 2 4" xfId="52843"/>
    <cellStyle name="Total 3 4 2 3 3" xfId="52844"/>
    <cellStyle name="Total 3 4 2 3 3 2" xfId="52845"/>
    <cellStyle name="Total 3 4 2 3 3 3" xfId="52846"/>
    <cellStyle name="Total 3 4 2 3 3 4" xfId="52847"/>
    <cellStyle name="Total 3 4 2 3 4" xfId="52848"/>
    <cellStyle name="Total 3 4 2 3 4 2" xfId="52849"/>
    <cellStyle name="Total 3 4 2 3 4 3" xfId="52850"/>
    <cellStyle name="Total 3 4 2 3 4 4" xfId="52851"/>
    <cellStyle name="Total 3 4 2 3 5" xfId="52852"/>
    <cellStyle name="Total 3 4 2 3 5 2" xfId="52853"/>
    <cellStyle name="Total 3 4 2 3 5 3" xfId="52854"/>
    <cellStyle name="Total 3 4 2 3 5 4" xfId="52855"/>
    <cellStyle name="Total 3 4 2 3 6" xfId="52856"/>
    <cellStyle name="Total 3 4 2 3 6 2" xfId="52857"/>
    <cellStyle name="Total 3 4 2 3 6 3" xfId="52858"/>
    <cellStyle name="Total 3 4 2 3 7" xfId="52859"/>
    <cellStyle name="Total 3 4 2 3 8" xfId="52860"/>
    <cellStyle name="Total 3 4 2 4" xfId="52861"/>
    <cellStyle name="Total 3 4 2 4 2" xfId="52862"/>
    <cellStyle name="Total 3 4 2 4 3" xfId="52863"/>
    <cellStyle name="Total 3 4 2 4 4" xfId="52864"/>
    <cellStyle name="Total 3 4 2 5" xfId="52865"/>
    <cellStyle name="Total 3 4 2 5 2" xfId="52866"/>
    <cellStyle name="Total 3 4 2 5 3" xfId="52867"/>
    <cellStyle name="Total 3 4 2 5 4" xfId="52868"/>
    <cellStyle name="Total 3 4 3" xfId="52869"/>
    <cellStyle name="Total 3 4 3 10" xfId="52870"/>
    <cellStyle name="Total 3 4 3 2" xfId="52871"/>
    <cellStyle name="Total 3 4 3 2 2" xfId="52872"/>
    <cellStyle name="Total 3 4 3 2 2 2" xfId="52873"/>
    <cellStyle name="Total 3 4 3 2 2 3" xfId="52874"/>
    <cellStyle name="Total 3 4 3 2 2 4" xfId="52875"/>
    <cellStyle name="Total 3 4 3 2 3" xfId="52876"/>
    <cellStyle name="Total 3 4 3 2 3 2" xfId="52877"/>
    <cellStyle name="Total 3 4 3 2 3 3" xfId="52878"/>
    <cellStyle name="Total 3 4 3 2 3 4" xfId="52879"/>
    <cellStyle name="Total 3 4 3 2 4" xfId="52880"/>
    <cellStyle name="Total 3 4 3 2 4 2" xfId="52881"/>
    <cellStyle name="Total 3 4 3 2 4 3" xfId="52882"/>
    <cellStyle name="Total 3 4 3 2 4 4" xfId="52883"/>
    <cellStyle name="Total 3 4 3 2 5" xfId="52884"/>
    <cellStyle name="Total 3 4 3 2 5 2" xfId="52885"/>
    <cellStyle name="Total 3 4 3 2 5 3" xfId="52886"/>
    <cellStyle name="Total 3 4 3 2 5 4" xfId="52887"/>
    <cellStyle name="Total 3 4 3 2 6" xfId="52888"/>
    <cellStyle name="Total 3 4 3 2 6 2" xfId="52889"/>
    <cellStyle name="Total 3 4 3 2 6 3" xfId="52890"/>
    <cellStyle name="Total 3 4 3 2 7" xfId="52891"/>
    <cellStyle name="Total 3 4 3 2 8" xfId="52892"/>
    <cellStyle name="Total 3 4 3 3" xfId="52893"/>
    <cellStyle name="Total 3 4 3 3 2" xfId="52894"/>
    <cellStyle name="Total 3 4 3 3 2 2" xfId="52895"/>
    <cellStyle name="Total 3 4 3 3 2 3" xfId="52896"/>
    <cellStyle name="Total 3 4 3 3 2 4" xfId="52897"/>
    <cellStyle name="Total 3 4 3 3 3" xfId="52898"/>
    <cellStyle name="Total 3 4 3 3 3 2" xfId="52899"/>
    <cellStyle name="Total 3 4 3 3 3 3" xfId="52900"/>
    <cellStyle name="Total 3 4 3 3 3 4" xfId="52901"/>
    <cellStyle name="Total 3 4 3 3 4" xfId="52902"/>
    <cellStyle name="Total 3 4 3 3 4 2" xfId="52903"/>
    <cellStyle name="Total 3 4 3 3 4 3" xfId="52904"/>
    <cellStyle name="Total 3 4 3 3 4 4" xfId="52905"/>
    <cellStyle name="Total 3 4 3 3 5" xfId="52906"/>
    <cellStyle name="Total 3 4 3 3 5 2" xfId="52907"/>
    <cellStyle name="Total 3 4 3 3 5 3" xfId="52908"/>
    <cellStyle name="Total 3 4 3 3 5 4" xfId="52909"/>
    <cellStyle name="Total 3 4 3 3 6" xfId="52910"/>
    <cellStyle name="Total 3 4 3 3 6 2" xfId="52911"/>
    <cellStyle name="Total 3 4 3 3 6 3" xfId="52912"/>
    <cellStyle name="Total 3 4 3 3 7" xfId="52913"/>
    <cellStyle name="Total 3 4 3 3 8" xfId="52914"/>
    <cellStyle name="Total 3 4 3 4" xfId="52915"/>
    <cellStyle name="Total 3 4 3 4 2" xfId="52916"/>
    <cellStyle name="Total 3 4 3 4 3" xfId="52917"/>
    <cellStyle name="Total 3 4 3 4 4" xfId="52918"/>
    <cellStyle name="Total 3 4 3 5" xfId="52919"/>
    <cellStyle name="Total 3 4 3 5 2" xfId="52920"/>
    <cellStyle name="Total 3 4 3 5 3" xfId="52921"/>
    <cellStyle name="Total 3 4 3 5 4" xfId="52922"/>
    <cellStyle name="Total 3 4 3 6" xfId="52923"/>
    <cellStyle name="Total 3 4 3 6 2" xfId="52924"/>
    <cellStyle name="Total 3 4 3 6 3" xfId="52925"/>
    <cellStyle name="Total 3 4 3 6 4" xfId="52926"/>
    <cellStyle name="Total 3 4 3 7" xfId="52927"/>
    <cellStyle name="Total 3 4 3 7 2" xfId="52928"/>
    <cellStyle name="Total 3 4 3 7 3" xfId="52929"/>
    <cellStyle name="Total 3 4 3 7 4" xfId="52930"/>
    <cellStyle name="Total 3 4 3 8" xfId="52931"/>
    <cellStyle name="Total 3 4 3 8 2" xfId="52932"/>
    <cellStyle name="Total 3 4 3 8 3" xfId="52933"/>
    <cellStyle name="Total 3 4 3 9" xfId="52934"/>
    <cellStyle name="Total 3 5" xfId="52935"/>
    <cellStyle name="Total 3 6" xfId="52936"/>
    <cellStyle name="Total 3 6 10" xfId="52937"/>
    <cellStyle name="Total 3 6 2" xfId="52938"/>
    <cellStyle name="Total 3 6 2 2" xfId="52939"/>
    <cellStyle name="Total 3 6 2 2 2" xfId="52940"/>
    <cellStyle name="Total 3 6 2 2 3" xfId="52941"/>
    <cellStyle name="Total 3 6 2 2 4" xfId="52942"/>
    <cellStyle name="Total 3 6 2 3" xfId="52943"/>
    <cellStyle name="Total 3 6 2 3 2" xfId="52944"/>
    <cellStyle name="Total 3 6 2 3 3" xfId="52945"/>
    <cellStyle name="Total 3 6 2 3 4" xfId="52946"/>
    <cellStyle name="Total 3 6 2 4" xfId="52947"/>
    <cellStyle name="Total 3 6 2 4 2" xfId="52948"/>
    <cellStyle name="Total 3 6 2 4 3" xfId="52949"/>
    <cellStyle name="Total 3 6 2 4 4" xfId="52950"/>
    <cellStyle name="Total 3 6 2 5" xfId="52951"/>
    <cellStyle name="Total 3 6 2 5 2" xfId="52952"/>
    <cellStyle name="Total 3 6 2 5 3" xfId="52953"/>
    <cellStyle name="Total 3 6 2 5 4" xfId="52954"/>
    <cellStyle name="Total 3 6 2 6" xfId="52955"/>
    <cellStyle name="Total 3 6 2 6 2" xfId="52956"/>
    <cellStyle name="Total 3 6 2 6 3" xfId="52957"/>
    <cellStyle name="Total 3 6 2 7" xfId="52958"/>
    <cellStyle name="Total 3 6 2 8" xfId="52959"/>
    <cellStyle name="Total 3 6 3" xfId="52960"/>
    <cellStyle name="Total 3 6 3 2" xfId="52961"/>
    <cellStyle name="Total 3 6 3 2 2" xfId="52962"/>
    <cellStyle name="Total 3 6 3 2 3" xfId="52963"/>
    <cellStyle name="Total 3 6 3 2 4" xfId="52964"/>
    <cellStyle name="Total 3 6 3 3" xfId="52965"/>
    <cellStyle name="Total 3 6 3 3 2" xfId="52966"/>
    <cellStyle name="Total 3 6 3 3 3" xfId="52967"/>
    <cellStyle name="Total 3 6 3 3 4" xfId="52968"/>
    <cellStyle name="Total 3 6 3 4" xfId="52969"/>
    <cellStyle name="Total 3 6 3 4 2" xfId="52970"/>
    <cellStyle name="Total 3 6 3 4 3" xfId="52971"/>
    <cellStyle name="Total 3 6 3 4 4" xfId="52972"/>
    <cellStyle name="Total 3 6 3 5" xfId="52973"/>
    <cellStyle name="Total 3 6 3 5 2" xfId="52974"/>
    <cellStyle name="Total 3 6 3 5 3" xfId="52975"/>
    <cellStyle name="Total 3 6 3 5 4" xfId="52976"/>
    <cellStyle name="Total 3 6 3 6" xfId="52977"/>
    <cellStyle name="Total 3 6 3 6 2" xfId="52978"/>
    <cellStyle name="Total 3 6 3 6 3" xfId="52979"/>
    <cellStyle name="Total 3 6 3 7" xfId="52980"/>
    <cellStyle name="Total 3 6 3 8" xfId="52981"/>
    <cellStyle name="Total 3 6 4" xfId="52982"/>
    <cellStyle name="Total 3 6 4 2" xfId="52983"/>
    <cellStyle name="Total 3 6 4 3" xfId="52984"/>
    <cellStyle name="Total 3 6 4 4" xfId="52985"/>
    <cellStyle name="Total 3 6 5" xfId="52986"/>
    <cellStyle name="Total 3 6 5 2" xfId="52987"/>
    <cellStyle name="Total 3 6 5 3" xfId="52988"/>
    <cellStyle name="Total 3 6 5 4" xfId="52989"/>
    <cellStyle name="Total 3 6 6" xfId="52990"/>
    <cellStyle name="Total 3 6 6 2" xfId="52991"/>
    <cellStyle name="Total 3 6 6 3" xfId="52992"/>
    <cellStyle name="Total 3 6 6 4" xfId="52993"/>
    <cellStyle name="Total 3 6 7" xfId="52994"/>
    <cellStyle name="Total 3 6 7 2" xfId="52995"/>
    <cellStyle name="Total 3 6 7 3" xfId="52996"/>
    <cellStyle name="Total 3 6 7 4" xfId="52997"/>
    <cellStyle name="Total 3 6 8" xfId="52998"/>
    <cellStyle name="Total 3 6 8 2" xfId="52999"/>
    <cellStyle name="Total 3 6 8 3" xfId="53000"/>
    <cellStyle name="Total 3 6 9" xfId="53001"/>
    <cellStyle name="Total 3 7" xfId="53002"/>
    <cellStyle name="Total 3 7 2" xfId="53003"/>
    <cellStyle name="Total 3 7 3" xfId="53004"/>
    <cellStyle name="Total 3 7 4" xfId="53005"/>
    <cellStyle name="Total 3 8" xfId="53006"/>
    <cellStyle name="Total 3 8 2" xfId="53007"/>
    <cellStyle name="Total 3 8 3" xfId="53008"/>
    <cellStyle name="Total 3 8 4" xfId="53009"/>
    <cellStyle name="Total 3 9" xfId="53010"/>
    <cellStyle name="Total 4" xfId="53011"/>
    <cellStyle name="Total 4 10" xfId="53012"/>
    <cellStyle name="Total 4 2" xfId="53013"/>
    <cellStyle name="Total 4 2 2" xfId="53014"/>
    <cellStyle name="Total 4 2 2 2" xfId="53015"/>
    <cellStyle name="Total 4 2 3" xfId="53016"/>
    <cellStyle name="Total 4 2 3 10" xfId="53017"/>
    <cellStyle name="Total 4 2 3 2" xfId="53018"/>
    <cellStyle name="Total 4 2 3 2 2" xfId="53019"/>
    <cellStyle name="Total 4 2 3 2 2 2" xfId="53020"/>
    <cellStyle name="Total 4 2 3 2 2 3" xfId="53021"/>
    <cellStyle name="Total 4 2 3 2 2 4" xfId="53022"/>
    <cellStyle name="Total 4 2 3 2 3" xfId="53023"/>
    <cellStyle name="Total 4 2 3 2 3 2" xfId="53024"/>
    <cellStyle name="Total 4 2 3 2 3 3" xfId="53025"/>
    <cellStyle name="Total 4 2 3 2 3 4" xfId="53026"/>
    <cellStyle name="Total 4 2 3 2 4" xfId="53027"/>
    <cellStyle name="Total 4 2 3 2 4 2" xfId="53028"/>
    <cellStyle name="Total 4 2 3 2 4 3" xfId="53029"/>
    <cellStyle name="Total 4 2 3 2 4 4" xfId="53030"/>
    <cellStyle name="Total 4 2 3 2 5" xfId="53031"/>
    <cellStyle name="Total 4 2 3 2 5 2" xfId="53032"/>
    <cellStyle name="Total 4 2 3 2 5 3" xfId="53033"/>
    <cellStyle name="Total 4 2 3 2 5 4" xfId="53034"/>
    <cellStyle name="Total 4 2 3 2 6" xfId="53035"/>
    <cellStyle name="Total 4 2 3 2 6 2" xfId="53036"/>
    <cellStyle name="Total 4 2 3 2 6 3" xfId="53037"/>
    <cellStyle name="Total 4 2 3 2 7" xfId="53038"/>
    <cellStyle name="Total 4 2 3 2 8" xfId="53039"/>
    <cellStyle name="Total 4 2 3 3" xfId="53040"/>
    <cellStyle name="Total 4 2 3 3 2" xfId="53041"/>
    <cellStyle name="Total 4 2 3 3 2 2" xfId="53042"/>
    <cellStyle name="Total 4 2 3 3 2 3" xfId="53043"/>
    <cellStyle name="Total 4 2 3 3 2 4" xfId="53044"/>
    <cellStyle name="Total 4 2 3 3 3" xfId="53045"/>
    <cellStyle name="Total 4 2 3 3 3 2" xfId="53046"/>
    <cellStyle name="Total 4 2 3 3 3 3" xfId="53047"/>
    <cellStyle name="Total 4 2 3 3 3 4" xfId="53048"/>
    <cellStyle name="Total 4 2 3 3 4" xfId="53049"/>
    <cellStyle name="Total 4 2 3 3 4 2" xfId="53050"/>
    <cellStyle name="Total 4 2 3 3 4 3" xfId="53051"/>
    <cellStyle name="Total 4 2 3 3 4 4" xfId="53052"/>
    <cellStyle name="Total 4 2 3 3 5" xfId="53053"/>
    <cellStyle name="Total 4 2 3 3 5 2" xfId="53054"/>
    <cellStyle name="Total 4 2 3 3 5 3" xfId="53055"/>
    <cellStyle name="Total 4 2 3 3 5 4" xfId="53056"/>
    <cellStyle name="Total 4 2 3 3 6" xfId="53057"/>
    <cellStyle name="Total 4 2 3 3 6 2" xfId="53058"/>
    <cellStyle name="Total 4 2 3 3 6 3" xfId="53059"/>
    <cellStyle name="Total 4 2 3 3 7" xfId="53060"/>
    <cellStyle name="Total 4 2 3 3 8" xfId="53061"/>
    <cellStyle name="Total 4 2 3 4" xfId="53062"/>
    <cellStyle name="Total 4 2 3 4 2" xfId="53063"/>
    <cellStyle name="Total 4 2 3 4 3" xfId="53064"/>
    <cellStyle name="Total 4 2 3 4 4" xfId="53065"/>
    <cellStyle name="Total 4 2 3 5" xfId="53066"/>
    <cellStyle name="Total 4 2 3 5 2" xfId="53067"/>
    <cellStyle name="Total 4 2 3 5 3" xfId="53068"/>
    <cellStyle name="Total 4 2 3 5 4" xfId="53069"/>
    <cellStyle name="Total 4 2 3 6" xfId="53070"/>
    <cellStyle name="Total 4 2 3 6 2" xfId="53071"/>
    <cellStyle name="Total 4 2 3 6 3" xfId="53072"/>
    <cellStyle name="Total 4 2 3 6 4" xfId="53073"/>
    <cellStyle name="Total 4 2 3 7" xfId="53074"/>
    <cellStyle name="Total 4 2 3 7 2" xfId="53075"/>
    <cellStyle name="Total 4 2 3 7 3" xfId="53076"/>
    <cellStyle name="Total 4 2 3 7 4" xfId="53077"/>
    <cellStyle name="Total 4 2 3 8" xfId="53078"/>
    <cellStyle name="Total 4 2 3 8 2" xfId="53079"/>
    <cellStyle name="Total 4 2 3 8 3" xfId="53080"/>
    <cellStyle name="Total 4 2 3 9" xfId="53081"/>
    <cellStyle name="Total 4 2 4" xfId="53082"/>
    <cellStyle name="Total 4 2 4 2" xfId="53083"/>
    <cellStyle name="Total 4 2 4 3" xfId="53084"/>
    <cellStyle name="Total 4 2 4 4" xfId="53085"/>
    <cellStyle name="Total 4 2 5" xfId="53086"/>
    <cellStyle name="Total 4 2 5 2" xfId="53087"/>
    <cellStyle name="Total 4 2 5 3" xfId="53088"/>
    <cellStyle name="Total 4 2 5 4" xfId="53089"/>
    <cellStyle name="Total 4 2 6" xfId="53090"/>
    <cellStyle name="Total 4 3" xfId="53091"/>
    <cellStyle name="Total 4 3 2" xfId="53092"/>
    <cellStyle name="Total 4 3 3" xfId="53093"/>
    <cellStyle name="Total 4 3 3 10" xfId="53094"/>
    <cellStyle name="Total 4 3 3 2" xfId="53095"/>
    <cellStyle name="Total 4 3 3 2 2" xfId="53096"/>
    <cellStyle name="Total 4 3 3 2 2 2" xfId="53097"/>
    <cellStyle name="Total 4 3 3 2 2 3" xfId="53098"/>
    <cellStyle name="Total 4 3 3 2 2 4" xfId="53099"/>
    <cellStyle name="Total 4 3 3 2 3" xfId="53100"/>
    <cellStyle name="Total 4 3 3 2 3 2" xfId="53101"/>
    <cellStyle name="Total 4 3 3 2 3 3" xfId="53102"/>
    <cellStyle name="Total 4 3 3 2 3 4" xfId="53103"/>
    <cellStyle name="Total 4 3 3 2 4" xfId="53104"/>
    <cellStyle name="Total 4 3 3 2 4 2" xfId="53105"/>
    <cellStyle name="Total 4 3 3 2 4 3" xfId="53106"/>
    <cellStyle name="Total 4 3 3 2 4 4" xfId="53107"/>
    <cellStyle name="Total 4 3 3 2 5" xfId="53108"/>
    <cellStyle name="Total 4 3 3 2 5 2" xfId="53109"/>
    <cellStyle name="Total 4 3 3 2 5 3" xfId="53110"/>
    <cellStyle name="Total 4 3 3 2 5 4" xfId="53111"/>
    <cellStyle name="Total 4 3 3 2 6" xfId="53112"/>
    <cellStyle name="Total 4 3 3 2 6 2" xfId="53113"/>
    <cellStyle name="Total 4 3 3 2 6 3" xfId="53114"/>
    <cellStyle name="Total 4 3 3 2 7" xfId="53115"/>
    <cellStyle name="Total 4 3 3 2 8" xfId="53116"/>
    <cellStyle name="Total 4 3 3 3" xfId="53117"/>
    <cellStyle name="Total 4 3 3 3 2" xfId="53118"/>
    <cellStyle name="Total 4 3 3 3 2 2" xfId="53119"/>
    <cellStyle name="Total 4 3 3 3 2 3" xfId="53120"/>
    <cellStyle name="Total 4 3 3 3 2 4" xfId="53121"/>
    <cellStyle name="Total 4 3 3 3 3" xfId="53122"/>
    <cellStyle name="Total 4 3 3 3 3 2" xfId="53123"/>
    <cellStyle name="Total 4 3 3 3 3 3" xfId="53124"/>
    <cellStyle name="Total 4 3 3 3 3 4" xfId="53125"/>
    <cellStyle name="Total 4 3 3 3 4" xfId="53126"/>
    <cellStyle name="Total 4 3 3 3 4 2" xfId="53127"/>
    <cellStyle name="Total 4 3 3 3 4 3" xfId="53128"/>
    <cellStyle name="Total 4 3 3 3 4 4" xfId="53129"/>
    <cellStyle name="Total 4 3 3 3 5" xfId="53130"/>
    <cellStyle name="Total 4 3 3 3 5 2" xfId="53131"/>
    <cellStyle name="Total 4 3 3 3 5 3" xfId="53132"/>
    <cellStyle name="Total 4 3 3 3 5 4" xfId="53133"/>
    <cellStyle name="Total 4 3 3 3 6" xfId="53134"/>
    <cellStyle name="Total 4 3 3 3 6 2" xfId="53135"/>
    <cellStyle name="Total 4 3 3 3 6 3" xfId="53136"/>
    <cellStyle name="Total 4 3 3 3 7" xfId="53137"/>
    <cellStyle name="Total 4 3 3 3 8" xfId="53138"/>
    <cellStyle name="Total 4 3 3 4" xfId="53139"/>
    <cellStyle name="Total 4 3 3 4 2" xfId="53140"/>
    <cellStyle name="Total 4 3 3 4 3" xfId="53141"/>
    <cellStyle name="Total 4 3 3 4 4" xfId="53142"/>
    <cellStyle name="Total 4 3 3 5" xfId="53143"/>
    <cellStyle name="Total 4 3 3 5 2" xfId="53144"/>
    <cellStyle name="Total 4 3 3 5 3" xfId="53145"/>
    <cellStyle name="Total 4 3 3 5 4" xfId="53146"/>
    <cellStyle name="Total 4 3 3 6" xfId="53147"/>
    <cellStyle name="Total 4 3 3 6 2" xfId="53148"/>
    <cellStyle name="Total 4 3 3 6 3" xfId="53149"/>
    <cellStyle name="Total 4 3 3 6 4" xfId="53150"/>
    <cellStyle name="Total 4 3 3 7" xfId="53151"/>
    <cellStyle name="Total 4 3 3 7 2" xfId="53152"/>
    <cellStyle name="Total 4 3 3 7 3" xfId="53153"/>
    <cellStyle name="Total 4 3 3 7 4" xfId="53154"/>
    <cellStyle name="Total 4 3 3 8" xfId="53155"/>
    <cellStyle name="Total 4 3 3 8 2" xfId="53156"/>
    <cellStyle name="Total 4 3 3 8 3" xfId="53157"/>
    <cellStyle name="Total 4 3 3 9" xfId="53158"/>
    <cellStyle name="Total 4 3 4" xfId="53159"/>
    <cellStyle name="Total 4 3 4 2" xfId="53160"/>
    <cellStyle name="Total 4 3 4 3" xfId="53161"/>
    <cellStyle name="Total 4 3 4 4" xfId="53162"/>
    <cellStyle name="Total 4 3 5" xfId="53163"/>
    <cellStyle name="Total 4 3 5 2" xfId="53164"/>
    <cellStyle name="Total 4 3 5 3" xfId="53165"/>
    <cellStyle name="Total 4 3 5 4" xfId="53166"/>
    <cellStyle name="Total 4 3 6" xfId="53167"/>
    <cellStyle name="Total 4 4" xfId="53168"/>
    <cellStyle name="Total 4 4 2" xfId="53169"/>
    <cellStyle name="Total 4 4 2 2" xfId="53170"/>
    <cellStyle name="Total 4 4 2 2 2" xfId="53171"/>
    <cellStyle name="Total 4 4 2 2 2 2" xfId="53172"/>
    <cellStyle name="Total 4 4 2 2 2 3" xfId="53173"/>
    <cellStyle name="Total 4 4 2 2 2 4" xfId="53174"/>
    <cellStyle name="Total 4 4 2 2 3" xfId="53175"/>
    <cellStyle name="Total 4 4 2 2 3 2" xfId="53176"/>
    <cellStyle name="Total 4 4 2 2 3 3" xfId="53177"/>
    <cellStyle name="Total 4 4 2 2 3 4" xfId="53178"/>
    <cellStyle name="Total 4 4 2 2 4" xfId="53179"/>
    <cellStyle name="Total 4 4 2 2 4 2" xfId="53180"/>
    <cellStyle name="Total 4 4 2 2 4 3" xfId="53181"/>
    <cellStyle name="Total 4 4 2 2 4 4" xfId="53182"/>
    <cellStyle name="Total 4 4 2 2 5" xfId="53183"/>
    <cellStyle name="Total 4 4 2 2 5 2" xfId="53184"/>
    <cellStyle name="Total 4 4 2 2 5 3" xfId="53185"/>
    <cellStyle name="Total 4 4 2 2 5 4" xfId="53186"/>
    <cellStyle name="Total 4 4 2 2 6" xfId="53187"/>
    <cellStyle name="Total 4 4 2 2 6 2" xfId="53188"/>
    <cellStyle name="Total 4 4 2 2 6 3" xfId="53189"/>
    <cellStyle name="Total 4 4 2 2 7" xfId="53190"/>
    <cellStyle name="Total 4 4 2 2 8" xfId="53191"/>
    <cellStyle name="Total 4 4 2 3" xfId="53192"/>
    <cellStyle name="Total 4 4 2 3 2" xfId="53193"/>
    <cellStyle name="Total 4 4 2 3 2 2" xfId="53194"/>
    <cellStyle name="Total 4 4 2 3 2 3" xfId="53195"/>
    <cellStyle name="Total 4 4 2 3 2 4" xfId="53196"/>
    <cellStyle name="Total 4 4 2 3 3" xfId="53197"/>
    <cellStyle name="Total 4 4 2 3 3 2" xfId="53198"/>
    <cellStyle name="Total 4 4 2 3 3 3" xfId="53199"/>
    <cellStyle name="Total 4 4 2 3 3 4" xfId="53200"/>
    <cellStyle name="Total 4 4 2 3 4" xfId="53201"/>
    <cellStyle name="Total 4 4 2 3 4 2" xfId="53202"/>
    <cellStyle name="Total 4 4 2 3 4 3" xfId="53203"/>
    <cellStyle name="Total 4 4 2 3 4 4" xfId="53204"/>
    <cellStyle name="Total 4 4 2 3 5" xfId="53205"/>
    <cellStyle name="Total 4 4 2 3 5 2" xfId="53206"/>
    <cellStyle name="Total 4 4 2 3 5 3" xfId="53207"/>
    <cellStyle name="Total 4 4 2 3 5 4" xfId="53208"/>
    <cellStyle name="Total 4 4 2 3 6" xfId="53209"/>
    <cellStyle name="Total 4 4 2 3 6 2" xfId="53210"/>
    <cellStyle name="Total 4 4 2 3 6 3" xfId="53211"/>
    <cellStyle name="Total 4 4 2 3 7" xfId="53212"/>
    <cellStyle name="Total 4 4 2 3 8" xfId="53213"/>
    <cellStyle name="Total 4 4 2 4" xfId="53214"/>
    <cellStyle name="Total 4 4 2 4 2" xfId="53215"/>
    <cellStyle name="Total 4 4 2 4 3" xfId="53216"/>
    <cellStyle name="Total 4 4 2 4 4" xfId="53217"/>
    <cellStyle name="Total 4 4 2 5" xfId="53218"/>
    <cellStyle name="Total 4 4 2 5 2" xfId="53219"/>
    <cellStyle name="Total 4 4 2 5 3" xfId="53220"/>
    <cellStyle name="Total 4 4 2 5 4" xfId="53221"/>
    <cellStyle name="Total 4 4 3" xfId="53222"/>
    <cellStyle name="Total 4 4 3 10" xfId="53223"/>
    <cellStyle name="Total 4 4 3 2" xfId="53224"/>
    <cellStyle name="Total 4 4 3 2 2" xfId="53225"/>
    <cellStyle name="Total 4 4 3 2 2 2" xfId="53226"/>
    <cellStyle name="Total 4 4 3 2 2 3" xfId="53227"/>
    <cellStyle name="Total 4 4 3 2 2 4" xfId="53228"/>
    <cellStyle name="Total 4 4 3 2 3" xfId="53229"/>
    <cellStyle name="Total 4 4 3 2 3 2" xfId="53230"/>
    <cellStyle name="Total 4 4 3 2 3 3" xfId="53231"/>
    <cellStyle name="Total 4 4 3 2 3 4" xfId="53232"/>
    <cellStyle name="Total 4 4 3 2 4" xfId="53233"/>
    <cellStyle name="Total 4 4 3 2 4 2" xfId="53234"/>
    <cellStyle name="Total 4 4 3 2 4 3" xfId="53235"/>
    <cellStyle name="Total 4 4 3 2 4 4" xfId="53236"/>
    <cellStyle name="Total 4 4 3 2 5" xfId="53237"/>
    <cellStyle name="Total 4 4 3 2 5 2" xfId="53238"/>
    <cellStyle name="Total 4 4 3 2 5 3" xfId="53239"/>
    <cellStyle name="Total 4 4 3 2 5 4" xfId="53240"/>
    <cellStyle name="Total 4 4 3 2 6" xfId="53241"/>
    <cellStyle name="Total 4 4 3 2 6 2" xfId="53242"/>
    <cellStyle name="Total 4 4 3 2 6 3" xfId="53243"/>
    <cellStyle name="Total 4 4 3 2 7" xfId="53244"/>
    <cellStyle name="Total 4 4 3 2 8" xfId="53245"/>
    <cellStyle name="Total 4 4 3 3" xfId="53246"/>
    <cellStyle name="Total 4 4 3 3 2" xfId="53247"/>
    <cellStyle name="Total 4 4 3 3 2 2" xfId="53248"/>
    <cellStyle name="Total 4 4 3 3 2 3" xfId="53249"/>
    <cellStyle name="Total 4 4 3 3 2 4" xfId="53250"/>
    <cellStyle name="Total 4 4 3 3 3" xfId="53251"/>
    <cellStyle name="Total 4 4 3 3 3 2" xfId="53252"/>
    <cellStyle name="Total 4 4 3 3 3 3" xfId="53253"/>
    <cellStyle name="Total 4 4 3 3 3 4" xfId="53254"/>
    <cellStyle name="Total 4 4 3 3 4" xfId="53255"/>
    <cellStyle name="Total 4 4 3 3 4 2" xfId="53256"/>
    <cellStyle name="Total 4 4 3 3 4 3" xfId="53257"/>
    <cellStyle name="Total 4 4 3 3 4 4" xfId="53258"/>
    <cellStyle name="Total 4 4 3 3 5" xfId="53259"/>
    <cellStyle name="Total 4 4 3 3 5 2" xfId="53260"/>
    <cellStyle name="Total 4 4 3 3 5 3" xfId="53261"/>
    <cellStyle name="Total 4 4 3 3 5 4" xfId="53262"/>
    <cellStyle name="Total 4 4 3 3 6" xfId="53263"/>
    <cellStyle name="Total 4 4 3 3 6 2" xfId="53264"/>
    <cellStyle name="Total 4 4 3 3 6 3" xfId="53265"/>
    <cellStyle name="Total 4 4 3 3 7" xfId="53266"/>
    <cellStyle name="Total 4 4 3 3 8" xfId="53267"/>
    <cellStyle name="Total 4 4 3 4" xfId="53268"/>
    <cellStyle name="Total 4 4 3 4 2" xfId="53269"/>
    <cellStyle name="Total 4 4 3 4 3" xfId="53270"/>
    <cellStyle name="Total 4 4 3 4 4" xfId="53271"/>
    <cellStyle name="Total 4 4 3 5" xfId="53272"/>
    <cellStyle name="Total 4 4 3 5 2" xfId="53273"/>
    <cellStyle name="Total 4 4 3 5 3" xfId="53274"/>
    <cellStyle name="Total 4 4 3 5 4" xfId="53275"/>
    <cellStyle name="Total 4 4 3 6" xfId="53276"/>
    <cellStyle name="Total 4 4 3 6 2" xfId="53277"/>
    <cellStyle name="Total 4 4 3 6 3" xfId="53278"/>
    <cellStyle name="Total 4 4 3 6 4" xfId="53279"/>
    <cellStyle name="Total 4 4 3 7" xfId="53280"/>
    <cellStyle name="Total 4 4 3 7 2" xfId="53281"/>
    <cellStyle name="Total 4 4 3 7 3" xfId="53282"/>
    <cellStyle name="Total 4 4 3 7 4" xfId="53283"/>
    <cellStyle name="Total 4 4 3 8" xfId="53284"/>
    <cellStyle name="Total 4 4 3 8 2" xfId="53285"/>
    <cellStyle name="Total 4 4 3 8 3" xfId="53286"/>
    <cellStyle name="Total 4 4 3 9" xfId="53287"/>
    <cellStyle name="Total 4 5" xfId="53288"/>
    <cellStyle name="Total 4 6" xfId="53289"/>
    <cellStyle name="Total 4 7" xfId="53290"/>
    <cellStyle name="Total 4 7 10" xfId="53291"/>
    <cellStyle name="Total 4 7 2" xfId="53292"/>
    <cellStyle name="Total 4 7 2 2" xfId="53293"/>
    <cellStyle name="Total 4 7 2 2 2" xfId="53294"/>
    <cellStyle name="Total 4 7 2 2 3" xfId="53295"/>
    <cellStyle name="Total 4 7 2 2 4" xfId="53296"/>
    <cellStyle name="Total 4 7 2 3" xfId="53297"/>
    <cellStyle name="Total 4 7 2 3 2" xfId="53298"/>
    <cellStyle name="Total 4 7 2 3 3" xfId="53299"/>
    <cellStyle name="Total 4 7 2 3 4" xfId="53300"/>
    <cellStyle name="Total 4 7 2 4" xfId="53301"/>
    <cellStyle name="Total 4 7 2 4 2" xfId="53302"/>
    <cellStyle name="Total 4 7 2 4 3" xfId="53303"/>
    <cellStyle name="Total 4 7 2 4 4" xfId="53304"/>
    <cellStyle name="Total 4 7 2 5" xfId="53305"/>
    <cellStyle name="Total 4 7 2 5 2" xfId="53306"/>
    <cellStyle name="Total 4 7 2 5 3" xfId="53307"/>
    <cellStyle name="Total 4 7 2 5 4" xfId="53308"/>
    <cellStyle name="Total 4 7 2 6" xfId="53309"/>
    <cellStyle name="Total 4 7 2 6 2" xfId="53310"/>
    <cellStyle name="Total 4 7 2 6 3" xfId="53311"/>
    <cellStyle name="Total 4 7 2 7" xfId="53312"/>
    <cellStyle name="Total 4 7 2 8" xfId="53313"/>
    <cellStyle name="Total 4 7 3" xfId="53314"/>
    <cellStyle name="Total 4 7 3 2" xfId="53315"/>
    <cellStyle name="Total 4 7 3 2 2" xfId="53316"/>
    <cellStyle name="Total 4 7 3 2 3" xfId="53317"/>
    <cellStyle name="Total 4 7 3 2 4" xfId="53318"/>
    <cellStyle name="Total 4 7 3 3" xfId="53319"/>
    <cellStyle name="Total 4 7 3 3 2" xfId="53320"/>
    <cellStyle name="Total 4 7 3 3 3" xfId="53321"/>
    <cellStyle name="Total 4 7 3 3 4" xfId="53322"/>
    <cellStyle name="Total 4 7 3 4" xfId="53323"/>
    <cellStyle name="Total 4 7 3 4 2" xfId="53324"/>
    <cellStyle name="Total 4 7 3 4 3" xfId="53325"/>
    <cellStyle name="Total 4 7 3 4 4" xfId="53326"/>
    <cellStyle name="Total 4 7 3 5" xfId="53327"/>
    <cellStyle name="Total 4 7 3 5 2" xfId="53328"/>
    <cellStyle name="Total 4 7 3 5 3" xfId="53329"/>
    <cellStyle name="Total 4 7 3 5 4" xfId="53330"/>
    <cellStyle name="Total 4 7 3 6" xfId="53331"/>
    <cellStyle name="Total 4 7 3 6 2" xfId="53332"/>
    <cellStyle name="Total 4 7 3 6 3" xfId="53333"/>
    <cellStyle name="Total 4 7 3 7" xfId="53334"/>
    <cellStyle name="Total 4 7 3 8" xfId="53335"/>
    <cellStyle name="Total 4 7 4" xfId="53336"/>
    <cellStyle name="Total 4 7 4 2" xfId="53337"/>
    <cellStyle name="Total 4 7 4 3" xfId="53338"/>
    <cellStyle name="Total 4 7 4 4" xfId="53339"/>
    <cellStyle name="Total 4 7 5" xfId="53340"/>
    <cellStyle name="Total 4 7 5 2" xfId="53341"/>
    <cellStyle name="Total 4 7 5 3" xfId="53342"/>
    <cellStyle name="Total 4 7 5 4" xfId="53343"/>
    <cellStyle name="Total 4 7 6" xfId="53344"/>
    <cellStyle name="Total 4 7 6 2" xfId="53345"/>
    <cellStyle name="Total 4 7 6 3" xfId="53346"/>
    <cellStyle name="Total 4 7 6 4" xfId="53347"/>
    <cellStyle name="Total 4 7 7" xfId="53348"/>
    <cellStyle name="Total 4 7 7 2" xfId="53349"/>
    <cellStyle name="Total 4 7 7 3" xfId="53350"/>
    <cellStyle name="Total 4 7 7 4" xfId="53351"/>
    <cellStyle name="Total 4 7 8" xfId="53352"/>
    <cellStyle name="Total 4 7 8 2" xfId="53353"/>
    <cellStyle name="Total 4 7 8 3" xfId="53354"/>
    <cellStyle name="Total 4 7 9" xfId="53355"/>
    <cellStyle name="Total 4 8" xfId="53356"/>
    <cellStyle name="Total 4 8 2" xfId="53357"/>
    <cellStyle name="Total 4 8 3" xfId="53358"/>
    <cellStyle name="Total 4 8 4" xfId="53359"/>
    <cellStyle name="Total 4 9" xfId="53360"/>
    <cellStyle name="Total 4 9 2" xfId="53361"/>
    <cellStyle name="Total 4 9 3" xfId="53362"/>
    <cellStyle name="Total 4 9 4" xfId="53363"/>
    <cellStyle name="Total 5" xfId="53364"/>
    <cellStyle name="Total 5 2" xfId="53365"/>
    <cellStyle name="Total 5 2 2" xfId="53366"/>
    <cellStyle name="Total 5 3" xfId="53367"/>
    <cellStyle name="Total 5 3 2" xfId="53368"/>
    <cellStyle name="Total 5 4" xfId="53369"/>
    <cellStyle name="Total 5 5" xfId="53370"/>
    <cellStyle name="Total 5 5 2" xfId="53371"/>
    <cellStyle name="Total 5 5 3" xfId="53372"/>
    <cellStyle name="Total 5 6" xfId="53373"/>
    <cellStyle name="Total 6" xfId="53374"/>
    <cellStyle name="Total 6 2" xfId="53375"/>
    <cellStyle name="Total 6 2 2" xfId="53376"/>
    <cellStyle name="Total 6 2 2 2" xfId="53377"/>
    <cellStyle name="Total 6 2 3" xfId="53378"/>
    <cellStyle name="Total 6 2 4" xfId="53379"/>
    <cellStyle name="Total 6 3" xfId="53380"/>
    <cellStyle name="Total 7" xfId="53381"/>
    <cellStyle name="Total 7 2" xfId="53382"/>
    <cellStyle name="Total 7 2 2" xfId="53383"/>
    <cellStyle name="Total 7 3" xfId="53384"/>
    <cellStyle name="Total 8" xfId="53385"/>
    <cellStyle name="Total 8 2" xfId="53386"/>
    <cellStyle name="Total 8 2 2" xfId="53387"/>
    <cellStyle name="Total 8 2 2 2" xfId="53388"/>
    <cellStyle name="Total 8 2 3" xfId="53389"/>
    <cellStyle name="Total 8 3" xfId="53390"/>
    <cellStyle name="Total 8 3 2" xfId="53391"/>
    <cellStyle name="Total 8 4" xfId="53392"/>
    <cellStyle name="Total 9" xfId="53393"/>
    <cellStyle name="Total 9 2" xfId="53394"/>
    <cellStyle name="Total 9 2 2" xfId="53395"/>
    <cellStyle name="Total 9 3" xfId="53396"/>
    <cellStyle name="Warning Text 2" xfId="53397"/>
    <cellStyle name="Warning Text 2 10" xfId="53398"/>
    <cellStyle name="Warning Text 2 10 2" xfId="53399"/>
    <cellStyle name="Warning Text 2 11" xfId="53400"/>
    <cellStyle name="Warning Text 2 11 2" xfId="53401"/>
    <cellStyle name="Warning Text 2 12" xfId="53402"/>
    <cellStyle name="Warning Text 2 12 2" xfId="53403"/>
    <cellStyle name="Warning Text 2 13" xfId="53404"/>
    <cellStyle name="Warning Text 2 13 2" xfId="53405"/>
    <cellStyle name="Warning Text 2 14" xfId="53406"/>
    <cellStyle name="Warning Text 2 14 2" xfId="53407"/>
    <cellStyle name="Warning Text 2 15" xfId="53408"/>
    <cellStyle name="Warning Text 2 15 2" xfId="53409"/>
    <cellStyle name="Warning Text 2 16" xfId="53410"/>
    <cellStyle name="Warning Text 2 16 2" xfId="53411"/>
    <cellStyle name="Warning Text 2 17" xfId="53412"/>
    <cellStyle name="Warning Text 2 18" xfId="53413"/>
    <cellStyle name="Warning Text 2 19" xfId="53414"/>
    <cellStyle name="Warning Text 2 2" xfId="53415"/>
    <cellStyle name="Warning Text 2 2 2" xfId="53416"/>
    <cellStyle name="Warning Text 2 2 2 2" xfId="53417"/>
    <cellStyle name="Warning Text 2 2 3" xfId="53418"/>
    <cellStyle name="Warning Text 2 2 3 2" xfId="53419"/>
    <cellStyle name="Warning Text 2 2 4" xfId="53420"/>
    <cellStyle name="Warning Text 2 2 4 2" xfId="53421"/>
    <cellStyle name="Warning Text 2 2 5" xfId="53422"/>
    <cellStyle name="Warning Text 2 2 6" xfId="53423"/>
    <cellStyle name="Warning Text 2 2_Sheet1" xfId="53424"/>
    <cellStyle name="Warning Text 2 3" xfId="53425"/>
    <cellStyle name="Warning Text 2 3 2" xfId="53426"/>
    <cellStyle name="Warning Text 2 4" xfId="53427"/>
    <cellStyle name="Warning Text 2 4 2" xfId="53428"/>
    <cellStyle name="Warning Text 2 5" xfId="53429"/>
    <cellStyle name="Warning Text 2 5 2" xfId="53430"/>
    <cellStyle name="Warning Text 2 6" xfId="53431"/>
    <cellStyle name="Warning Text 2 6 2" xfId="53432"/>
    <cellStyle name="Warning Text 2 7" xfId="53433"/>
    <cellStyle name="Warning Text 2 7 2" xfId="53434"/>
    <cellStyle name="Warning Text 2 8" xfId="53435"/>
    <cellStyle name="Warning Text 2 8 2" xfId="53436"/>
    <cellStyle name="Warning Text 2 9" xfId="53437"/>
    <cellStyle name="Warning Text 2 9 2" xfId="53438"/>
    <cellStyle name="Warning Text 2_BallGrid" xfId="53439"/>
    <cellStyle name="Warning Text 3" xfId="53440"/>
    <cellStyle name="Warning Text 3 2" xfId="53441"/>
    <cellStyle name="Warning Text 3 2 2" xfId="53442"/>
    <cellStyle name="Warning Text 3 3" xfId="53443"/>
    <cellStyle name="Warning Text 3 3 2" xfId="53444"/>
    <cellStyle name="Warning Text 3 4" xfId="53445"/>
    <cellStyle name="Warning Text 3 4 2" xfId="53446"/>
    <cellStyle name="Warning Text 3 5" xfId="53447"/>
    <cellStyle name="Warning Text 4" xfId="53448"/>
    <cellStyle name="Warning Text 4 2" xfId="53449"/>
    <cellStyle name="Warning Text 4 2 2" xfId="53450"/>
    <cellStyle name="Warning Text 4 2 3" xfId="53451"/>
    <cellStyle name="Warning Text 4 2 4" xfId="53452"/>
    <cellStyle name="Warning Text 4 3" xfId="53453"/>
    <cellStyle name="Warning Text 4 3 2" xfId="53454"/>
    <cellStyle name="Warning Text 4 3 3" xfId="53455"/>
    <cellStyle name="Warning Text 4 3 4" xfId="53456"/>
    <cellStyle name="Warning Text 4 4" xfId="53457"/>
    <cellStyle name="Warning Text 4 4 2" xfId="53458"/>
    <cellStyle name="Warning Text 4 4 3" xfId="53459"/>
    <cellStyle name="Warning Text 4 5" xfId="53460"/>
    <cellStyle name="Warning Text 4 6" xfId="53461"/>
    <cellStyle name="Warning Text 4 7" xfId="53462"/>
    <cellStyle name="Warning Text 4 8" xfId="53463"/>
    <cellStyle name="Warning Text 5" xfId="53464"/>
    <cellStyle name="Warning Text 5 2" xfId="53465"/>
    <cellStyle name="Warning Text 5 3" xfId="53466"/>
    <cellStyle name="Warning Text 5 4" xfId="53467"/>
    <cellStyle name="Warning Text 5 5" xfId="53468"/>
    <cellStyle name="Warning Text 5 6" xfId="53469"/>
    <cellStyle name="Warning Text 5 7" xfId="53470"/>
    <cellStyle name="Warning Text 6" xfId="53471"/>
    <cellStyle name="Warning Text 6 2" xfId="53472"/>
    <cellStyle name="Warning Text 7" xfId="53473"/>
    <cellStyle name="Warning Text 8" xfId="53474"/>
    <cellStyle name="Warning Text 9" xfId="53475"/>
    <cellStyle name="標準_NOR+SDRAM-PoP_Pin要求仕様_20070117" xfId="53476"/>
    <cellStyle name="一般_MCP73_79_ballout_31x31_0922" xfId="53477"/>
  </cellStyles>
  <dxfs count="6">
    <dxf>
      <font>
        <b val="0"/>
        <i val="1"/>
        <color theme="4" tint="0.399853511154515"/>
      </font>
    </dxf>
    <dxf>
      <font>
        <b val="0"/>
        <i val="1"/>
        <strike val="0"/>
        <color theme="4" tint="0.399853511154515"/>
      </font>
    </dxf>
    <dxf>
      <font>
        <color rgb="FF9C0006"/>
      </font>
      <fill>
        <patternFill patternType="solid">
          <bgColor rgb="FFFFC7CE"/>
        </patternFill>
      </fill>
    </dxf>
    <dxf>
      <font>
        <color rgb="FF9C0006"/>
      </font>
      <fill>
        <patternFill patternType="solid">
          <bgColor rgb="FFFFC7CE"/>
        </patternFill>
      </fill>
    </dxf>
    <dxf>
      <font>
        <color rgb="FF9C6500"/>
      </font>
      <fill>
        <patternFill patternType="solid">
          <bgColor rgb="FFFFFF00"/>
        </patternFill>
      </fill>
    </dxf>
    <dxf>
      <fill>
        <patternFill patternType="solid">
          <bgColor theme="5" tint="0.599963377788629"/>
        </patternFill>
      </fill>
    </dxf>
  </dxfs>
  <tableStyles count="0" defaultTableStyle="TableStyleMedium9" defaultPivotStyle="PivotStyleLight16"/>
  <colors>
    <mruColors>
      <color rgb="00FFCC99"/>
      <color rgb="0066FFFF"/>
      <color rgb="00FFC7CE"/>
      <color rgb="009C000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theme" Target="theme/theme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42</xdr:col>
          <xdr:colOff>504825</xdr:colOff>
          <xdr:row>0</xdr:row>
          <xdr:rowOff>123825</xdr:rowOff>
        </xdr:from>
        <xdr:to>
          <xdr:col>43</xdr:col>
          <xdr:colOff>466725</xdr:colOff>
          <xdr:row>3</xdr:row>
          <xdr:rowOff>142875</xdr:rowOff>
        </xdr:to>
        <xdr:sp macro="[0]!Generate_Device_Tree.Generate_Device_Tree">
          <xdr:nvSpPr>
            <xdr:cNvPr id="366593" name="Button 1" hidden="1">
              <a:extLst>
                <a:ext uri="{63B3BB69-23CF-44E3-9099-C40C66FF867C}">
                  <a14:compatExt spid="_x0000_s366593"/>
                </a:ext>
              </a:extLst>
            </xdr:cNvPr>
            <xdr:cNvSpPr/>
          </xdr:nvSpPr>
          <xdr:spPr>
            <a:xfrm>
              <a:off x="13506450" y="123825"/>
              <a:ext cx="2324100" cy="638175"/>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panose="020F0502020204030204"/>
                  <a:cs typeface="Calibri" panose="020F0502020204030204"/>
                </a:rPr>
                <a:t>Generate DT File</a:t>
              </a:r>
              <a:endParaRPr lang="zh-CN" altLang="en-US"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0</xdr:row>
          <xdr:rowOff>209550</xdr:rowOff>
        </xdr:from>
        <xdr:to>
          <xdr:col>13</xdr:col>
          <xdr:colOff>1152525</xdr:colOff>
          <xdr:row>3</xdr:row>
          <xdr:rowOff>133350</xdr:rowOff>
        </xdr:to>
        <xdr:sp macro="[0]!UpdateFunctionCmd_Click">
          <xdr:nvSpPr>
            <xdr:cNvPr id="366594" name="Button 2" hidden="1">
              <a:extLst>
                <a:ext uri="{63B3BB69-23CF-44E3-9099-C40C66FF867C}">
                  <a14:compatExt spid="_x0000_s366594"/>
                </a:ext>
              </a:extLst>
            </xdr:cNvPr>
            <xdr:cNvSpPr/>
          </xdr:nvSpPr>
          <xdr:spPr>
            <a:xfrm>
              <a:off x="8658225" y="209550"/>
              <a:ext cx="0" cy="542925"/>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panose="020F0502020204030204"/>
                  <a:cs typeface="Calibri" panose="020F0502020204030204"/>
                </a:rPr>
                <a:t>Update Functions</a:t>
              </a:r>
              <a:endParaRPr lang="zh-CN" altLang="en-US"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219075</xdr:colOff>
      <xdr:row>0</xdr:row>
      <xdr:rowOff>133350</xdr:rowOff>
    </xdr:from>
    <xdr:to>
      <xdr:col>1</xdr:col>
      <xdr:colOff>933450</xdr:colOff>
      <xdr:row>8</xdr:row>
      <xdr:rowOff>85725</xdr:rowOff>
    </xdr:to>
    <xdr:pic>
      <xdr:nvPicPr>
        <xdr:cNvPr id="2" name="Picture 3"/>
        <xdr:cNvPicPr>
          <a:picLocks noChangeAspect="1"/>
        </xdr:cNvPicPr>
      </xdr:nvPicPr>
      <xdr:blipFill>
        <a:blip r:embed="rId1" cstate="print"/>
        <a:srcRect/>
        <a:stretch>
          <a:fillRect/>
        </a:stretch>
      </xdr:blipFill>
      <xdr:spPr>
        <a:xfrm>
          <a:off x="219075" y="133350"/>
          <a:ext cx="2076450" cy="13239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44</xdr:col>
          <xdr:colOff>504825</xdr:colOff>
          <xdr:row>0</xdr:row>
          <xdr:rowOff>123825</xdr:rowOff>
        </xdr:from>
        <xdr:to>
          <xdr:col>45</xdr:col>
          <xdr:colOff>466725</xdr:colOff>
          <xdr:row>3</xdr:row>
          <xdr:rowOff>142875</xdr:rowOff>
        </xdr:to>
        <xdr:sp macro="[0]!Generate_Device_Tree.Generate_Device_Tree">
          <xdr:nvSpPr>
            <xdr:cNvPr id="439297" name="Button 1" hidden="1">
              <a:extLst>
                <a:ext uri="{63B3BB69-23CF-44E3-9099-C40C66FF867C}">
                  <a14:compatExt spid="_x0000_s439297"/>
                </a:ext>
              </a:extLst>
            </xdr:cNvPr>
            <xdr:cNvSpPr/>
          </xdr:nvSpPr>
          <xdr:spPr>
            <a:xfrm>
              <a:off x="7896225" y="123825"/>
              <a:ext cx="2324100" cy="638175"/>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panose="020F0502020204030204"/>
                  <a:cs typeface="Calibri" panose="020F0502020204030204"/>
                </a:rPr>
                <a:t>Generate DT File</a:t>
              </a:r>
              <a:endParaRPr lang="zh-CN" altLang="en-US"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42</xdr:col>
          <xdr:colOff>504825</xdr:colOff>
          <xdr:row>0</xdr:row>
          <xdr:rowOff>123825</xdr:rowOff>
        </xdr:from>
        <xdr:to>
          <xdr:col>43</xdr:col>
          <xdr:colOff>466725</xdr:colOff>
          <xdr:row>3</xdr:row>
          <xdr:rowOff>142875</xdr:rowOff>
        </xdr:to>
        <xdr:sp macro="[0]!Generate_Device_Tree.Generate_Device_Tree">
          <xdr:nvSpPr>
            <xdr:cNvPr id="378881" name="Button 1" hidden="1">
              <a:extLst>
                <a:ext uri="{63B3BB69-23CF-44E3-9099-C40C66FF867C}">
                  <a14:compatExt spid="_x0000_s378881"/>
                </a:ext>
              </a:extLst>
            </xdr:cNvPr>
            <xdr:cNvSpPr/>
          </xdr:nvSpPr>
          <xdr:spPr>
            <a:xfrm>
              <a:off x="8820150" y="123825"/>
              <a:ext cx="2324100" cy="638175"/>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panose="020F0502020204030204"/>
                  <a:cs typeface="Calibri" panose="020F0502020204030204"/>
                </a:rPr>
                <a:t>Generate DT File</a:t>
              </a:r>
              <a:endParaRPr lang="zh-CN" altLang="en-US"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0</xdr:row>
          <xdr:rowOff>209550</xdr:rowOff>
        </xdr:from>
        <xdr:to>
          <xdr:col>13</xdr:col>
          <xdr:colOff>1152525</xdr:colOff>
          <xdr:row>3</xdr:row>
          <xdr:rowOff>133350</xdr:rowOff>
        </xdr:to>
        <xdr:sp macro="[0]!UpdateFunctionCmd_Click">
          <xdr:nvSpPr>
            <xdr:cNvPr id="378882" name="Button 2" hidden="1">
              <a:extLst>
                <a:ext uri="{63B3BB69-23CF-44E3-9099-C40C66FF867C}">
                  <a14:compatExt spid="_x0000_s378882"/>
                </a:ext>
              </a:extLst>
            </xdr:cNvPr>
            <xdr:cNvSpPr/>
          </xdr:nvSpPr>
          <xdr:spPr>
            <a:xfrm>
              <a:off x="3990975" y="209550"/>
              <a:ext cx="0" cy="542925"/>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panose="020F0502020204030204"/>
                  <a:cs typeface="Calibri" panose="020F0502020204030204"/>
                </a:rPr>
                <a:t>Update Functions</a:t>
              </a:r>
              <a:endParaRPr lang="zh-CN" altLang="en-US"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4" Type="http://schemas.openxmlformats.org/officeDocument/2006/relationships/ctrlProp" Target="../ctrlProps/ctrlProp3.xml"/><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comments" Target="../comments2.xml"/></Relationships>
</file>

<file path=xl/worksheets/_rels/sheet4.xml.rels><?xml version="1.0" encoding="UTF-8" standalone="yes"?>
<Relationships xmlns="http://schemas.openxmlformats.org/package/2006/relationships"><Relationship Id="rId5" Type="http://schemas.openxmlformats.org/officeDocument/2006/relationships/ctrlProp" Target="../ctrlProps/ctrlProp5.xml"/><Relationship Id="rId4" Type="http://schemas.openxmlformats.org/officeDocument/2006/relationships/ctrlProp" Target="../ctrlProps/ctrlProp4.xml"/><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BH1138"/>
  <sheetViews>
    <sheetView zoomScale="90" zoomScaleNormal="90" zoomScaleSheetLayoutView="71" workbookViewId="0">
      <pane xSplit="1" ySplit="7" topLeftCell="B20" activePane="bottomRight" state="frozen"/>
      <selection/>
      <selection pane="topRight"/>
      <selection pane="bottomLeft"/>
      <selection pane="bottomRight" activeCell="AD1" sqref="AD$1:AE$1048576"/>
    </sheetView>
  </sheetViews>
  <sheetFormatPr defaultColWidth="9.125" defaultRowHeight="10.5"/>
  <cols>
    <col min="1" max="1" width="25.375" style="10" customWidth="1"/>
    <col min="2" max="2" width="27" style="10" customWidth="1"/>
    <col min="3" max="3" width="26.625" style="10" hidden="1" customWidth="1"/>
    <col min="4" max="4" width="12.625" style="11" hidden="1" customWidth="1"/>
    <col min="5" max="5" width="20.125" style="11" customWidth="1"/>
    <col min="6" max="6" width="14" style="11" customWidth="1"/>
    <col min="7" max="7" width="12.625" style="11" customWidth="1"/>
    <col min="8" max="8" width="14.5" style="11" customWidth="1"/>
    <col min="9" max="9" width="5.5" style="10" hidden="1" customWidth="1"/>
    <col min="10" max="10" width="5.625" style="10" hidden="1" customWidth="1"/>
    <col min="11" max="11" width="5.5" style="10" hidden="1" customWidth="1"/>
    <col min="12" max="12" width="6.5" style="10" hidden="1" customWidth="1"/>
    <col min="13" max="13" width="5.5" style="10" hidden="1" customWidth="1"/>
    <col min="14" max="19" width="17.625" style="10" hidden="1" customWidth="1"/>
    <col min="20" max="20" width="13.5" style="10" hidden="1" customWidth="1"/>
    <col min="21" max="21" width="6.375" style="12" hidden="1" customWidth="1"/>
    <col min="22" max="23" width="10" style="12" hidden="1" customWidth="1"/>
    <col min="24" max="25" width="11.5" style="12" hidden="1" customWidth="1"/>
    <col min="26" max="26" width="9" style="13" hidden="1" customWidth="1"/>
    <col min="27" max="27" width="30.5" style="13" hidden="1" customWidth="1"/>
    <col min="28" max="28" width="11.125" style="13" customWidth="1"/>
    <col min="29" max="29" width="5.5" style="13" customWidth="1"/>
    <col min="30" max="30" width="10.875" style="13" hidden="1" customWidth="1"/>
    <col min="31" max="31" width="8.875" style="13" hidden="1" customWidth="1"/>
    <col min="32" max="32" width="13.5" style="13" customWidth="1"/>
    <col min="33" max="33" width="10" style="13" customWidth="1"/>
    <col min="34" max="34" width="9" style="13" customWidth="1"/>
    <col min="35" max="35" width="7.875" style="13" customWidth="1"/>
    <col min="36" max="42" width="12.375" style="13" hidden="1" customWidth="1"/>
    <col min="43" max="43" width="31" style="10" customWidth="1"/>
    <col min="44" max="44" width="16.125" style="10" customWidth="1"/>
    <col min="45" max="45" width="8.5" style="14" customWidth="1"/>
    <col min="46" max="46" width="6.625" style="14" customWidth="1"/>
    <col min="47" max="48" width="8.5" style="14" customWidth="1"/>
    <col min="49" max="49" width="11.375" style="14" customWidth="1"/>
    <col min="50" max="50" width="8.875" style="14" customWidth="1"/>
    <col min="51" max="52" width="9.875" style="14" customWidth="1"/>
    <col min="53" max="53" width="10" style="14" customWidth="1"/>
    <col min="54" max="54" width="8.5" style="14" customWidth="1"/>
    <col min="55" max="55" width="10" style="14" customWidth="1"/>
    <col min="56" max="56" width="22.625" style="14" customWidth="1"/>
    <col min="57" max="57" width="48.375" style="12" customWidth="1"/>
    <col min="58" max="58" width="30.375" style="12" customWidth="1"/>
    <col min="59" max="60" width="10.5" style="10" customWidth="1"/>
    <col min="61" max="16384" width="9.125" style="10"/>
  </cols>
  <sheetData>
    <row r="1" s="1" customFormat="1" ht="18.75" customHeight="1" spans="1:60">
      <c r="A1" s="15"/>
      <c r="B1" s="16"/>
      <c r="C1" s="16"/>
      <c r="D1" s="16"/>
      <c r="E1" s="16"/>
      <c r="F1" s="16"/>
      <c r="G1" s="16"/>
      <c r="H1" s="16"/>
      <c r="I1" s="16"/>
      <c r="J1" s="16"/>
      <c r="K1" s="16"/>
      <c r="L1" s="16"/>
      <c r="M1" s="16"/>
      <c r="N1" s="16"/>
      <c r="O1" s="16"/>
      <c r="P1" s="16"/>
      <c r="Q1" s="16"/>
      <c r="R1" s="16"/>
      <c r="S1" s="16"/>
      <c r="U1" s="56"/>
      <c r="V1" s="56"/>
      <c r="W1" s="56"/>
      <c r="X1" s="56"/>
      <c r="Y1" s="56"/>
      <c r="Z1" s="68"/>
      <c r="AA1" s="68"/>
      <c r="AB1" s="68"/>
      <c r="AC1" s="68"/>
      <c r="AD1" s="68"/>
      <c r="AE1" s="68"/>
      <c r="AF1" s="68"/>
      <c r="AG1" s="68"/>
      <c r="AH1" s="68"/>
      <c r="AI1" s="68"/>
      <c r="AJ1" s="68"/>
      <c r="AK1" s="68"/>
      <c r="AL1" s="68"/>
      <c r="AM1" s="68"/>
      <c r="AN1" s="68"/>
      <c r="AO1" s="68"/>
      <c r="AP1" s="68"/>
      <c r="AS1" s="89" t="s">
        <v>0</v>
      </c>
      <c r="AT1" s="89"/>
      <c r="AU1" s="89"/>
      <c r="AV1" s="89"/>
      <c r="AW1" s="89"/>
      <c r="AX1" s="89"/>
      <c r="AY1" s="89"/>
      <c r="AZ1" s="89"/>
      <c r="BA1" s="89"/>
      <c r="BB1" s="89"/>
      <c r="BC1" s="89"/>
      <c r="BD1" s="89"/>
      <c r="BE1" s="123" t="s">
        <v>1</v>
      </c>
      <c r="BF1" s="124"/>
      <c r="BG1" s="124"/>
      <c r="BH1" s="124"/>
    </row>
    <row r="2" s="1" customFormat="1" ht="15" customHeight="1" spans="1:60">
      <c r="A2" s="15"/>
      <c r="B2" s="17"/>
      <c r="C2" s="17"/>
      <c r="D2" s="17"/>
      <c r="E2" s="17"/>
      <c r="F2" s="17"/>
      <c r="G2" s="17"/>
      <c r="H2" s="17"/>
      <c r="I2" s="17"/>
      <c r="J2" s="16"/>
      <c r="K2" s="16"/>
      <c r="L2" s="16"/>
      <c r="M2" s="16"/>
      <c r="N2" s="16"/>
      <c r="O2" s="16"/>
      <c r="P2" s="16"/>
      <c r="Q2" s="16"/>
      <c r="R2" s="16"/>
      <c r="S2" s="16"/>
      <c r="U2" s="56"/>
      <c r="V2" s="56"/>
      <c r="W2" s="56"/>
      <c r="X2" s="56"/>
      <c r="Y2" s="56"/>
      <c r="Z2" s="68"/>
      <c r="AA2" s="68"/>
      <c r="AB2" s="68"/>
      <c r="AC2" s="68"/>
      <c r="AD2" s="68"/>
      <c r="AE2" s="68"/>
      <c r="AF2" s="68"/>
      <c r="AG2" s="68"/>
      <c r="AH2" s="68"/>
      <c r="AI2" s="68"/>
      <c r="AJ2" s="68"/>
      <c r="AK2" s="68"/>
      <c r="AL2" s="68"/>
      <c r="AM2" s="68"/>
      <c r="AN2" s="68"/>
      <c r="AO2" s="68"/>
      <c r="AP2" s="68"/>
      <c r="AS2" s="90" t="s">
        <v>2</v>
      </c>
      <c r="AT2" s="89"/>
      <c r="AU2" s="89"/>
      <c r="AV2" s="89"/>
      <c r="AW2" s="89"/>
      <c r="AX2" s="89"/>
      <c r="AY2" s="89"/>
      <c r="AZ2" s="89"/>
      <c r="BA2" s="89"/>
      <c r="BB2" s="89"/>
      <c r="BC2" s="89"/>
      <c r="BD2" s="89"/>
      <c r="BE2" s="125" t="s">
        <v>3</v>
      </c>
      <c r="BF2" s="124"/>
      <c r="BG2" s="124"/>
      <c r="BH2" s="124"/>
    </row>
    <row r="3" s="1" customFormat="1" ht="15" customHeight="1" spans="1:60">
      <c r="A3" s="15" t="s">
        <v>4</v>
      </c>
      <c r="B3" s="18" t="e">
        <f>#REF!</f>
        <v>#REF!</v>
      </c>
      <c r="C3" s="17"/>
      <c r="D3" s="17"/>
      <c r="E3" s="17"/>
      <c r="F3" s="17"/>
      <c r="G3" s="17"/>
      <c r="H3" s="17"/>
      <c r="I3" s="16"/>
      <c r="J3" s="16"/>
      <c r="K3" s="16"/>
      <c r="L3" s="16"/>
      <c r="M3" s="16"/>
      <c r="N3" s="16"/>
      <c r="O3" s="16"/>
      <c r="P3" s="16"/>
      <c r="Q3" s="16"/>
      <c r="R3" s="16"/>
      <c r="S3" s="16"/>
      <c r="U3" s="56"/>
      <c r="V3" s="56"/>
      <c r="W3" s="56"/>
      <c r="X3" s="56"/>
      <c r="Y3" s="56"/>
      <c r="Z3" s="68"/>
      <c r="AA3" s="68"/>
      <c r="AB3" s="68"/>
      <c r="AC3" s="68"/>
      <c r="AD3" s="68"/>
      <c r="AE3" s="68"/>
      <c r="AF3" s="68"/>
      <c r="AG3" s="68"/>
      <c r="AH3" s="68"/>
      <c r="AI3" s="68"/>
      <c r="AJ3" s="68"/>
      <c r="AK3" s="68"/>
      <c r="AL3" s="68"/>
      <c r="AM3" s="68"/>
      <c r="AN3" s="68"/>
      <c r="AO3" s="68"/>
      <c r="AP3" s="68"/>
      <c r="AS3" s="91" t="s">
        <v>5</v>
      </c>
      <c r="AT3" s="89"/>
      <c r="AU3" s="89"/>
      <c r="AV3" s="89"/>
      <c r="AW3" s="89"/>
      <c r="AX3" s="89"/>
      <c r="AY3" s="89"/>
      <c r="AZ3" s="89"/>
      <c r="BA3" s="89"/>
      <c r="BB3" s="89"/>
      <c r="BC3" s="89"/>
      <c r="BD3" s="89"/>
      <c r="BE3" s="126" t="s">
        <v>6</v>
      </c>
      <c r="BF3" s="124"/>
      <c r="BG3" s="124"/>
      <c r="BH3" s="124"/>
    </row>
    <row r="4" s="1" customFormat="1" ht="15" customHeight="1" spans="2:60">
      <c r="B4" s="16"/>
      <c r="C4" s="16"/>
      <c r="D4" s="16"/>
      <c r="E4" s="16"/>
      <c r="F4" s="16"/>
      <c r="G4" s="16"/>
      <c r="H4" s="16"/>
      <c r="I4" s="16"/>
      <c r="J4" s="16"/>
      <c r="K4" s="16"/>
      <c r="L4" s="16"/>
      <c r="M4" s="16"/>
      <c r="N4" s="16"/>
      <c r="O4" s="16"/>
      <c r="P4" s="16"/>
      <c r="Q4" s="16"/>
      <c r="R4" s="16"/>
      <c r="S4" s="16"/>
      <c r="U4" s="56"/>
      <c r="V4" s="56"/>
      <c r="W4" s="56"/>
      <c r="X4" s="56"/>
      <c r="Y4" s="56"/>
      <c r="Z4" s="68"/>
      <c r="AA4" s="68"/>
      <c r="AB4" s="68"/>
      <c r="AC4" s="68"/>
      <c r="AD4" s="68"/>
      <c r="AE4" s="68"/>
      <c r="AF4" s="68"/>
      <c r="AG4" s="68"/>
      <c r="AH4" s="68"/>
      <c r="AI4" s="68"/>
      <c r="AJ4" s="68"/>
      <c r="AK4" s="68"/>
      <c r="AL4" s="68"/>
      <c r="AM4" s="68"/>
      <c r="AN4" s="68"/>
      <c r="AO4" s="68"/>
      <c r="AP4" s="68"/>
      <c r="AS4" s="89"/>
      <c r="AT4" s="89"/>
      <c r="AU4" s="89"/>
      <c r="AV4" s="89"/>
      <c r="AW4" s="89"/>
      <c r="AX4" s="89"/>
      <c r="AY4" s="89"/>
      <c r="AZ4" s="89"/>
      <c r="BA4" s="89"/>
      <c r="BB4" s="89"/>
      <c r="BC4" s="89"/>
      <c r="BD4" s="89"/>
      <c r="BE4" s="127" t="s">
        <v>7</v>
      </c>
      <c r="BF4" s="128"/>
      <c r="BG4" s="128"/>
      <c r="BH4" s="128"/>
    </row>
    <row r="5" s="1" customFormat="1" ht="15" customHeight="1" spans="1:60">
      <c r="A5" s="15"/>
      <c r="B5" s="16"/>
      <c r="C5" s="16"/>
      <c r="D5" s="16"/>
      <c r="E5" s="16"/>
      <c r="F5" s="16"/>
      <c r="G5" s="16"/>
      <c r="H5" s="16"/>
      <c r="I5" s="16"/>
      <c r="J5" s="16"/>
      <c r="K5" s="16"/>
      <c r="L5" s="16"/>
      <c r="M5" s="16"/>
      <c r="N5" s="16"/>
      <c r="O5" s="16"/>
      <c r="P5" s="16"/>
      <c r="Q5" s="16"/>
      <c r="R5" s="16"/>
      <c r="S5" s="16"/>
      <c r="U5" s="56"/>
      <c r="V5" s="56"/>
      <c r="W5" s="56"/>
      <c r="X5" s="56"/>
      <c r="Y5" s="56"/>
      <c r="Z5" s="68"/>
      <c r="AA5" s="68"/>
      <c r="AB5" s="68"/>
      <c r="AC5" s="68"/>
      <c r="AD5" s="68"/>
      <c r="AE5" s="68"/>
      <c r="AF5" s="68"/>
      <c r="AG5" s="68"/>
      <c r="AH5" s="68"/>
      <c r="AI5" s="68"/>
      <c r="AJ5" s="68"/>
      <c r="AK5" s="68"/>
      <c r="AL5" s="68"/>
      <c r="AM5" s="68"/>
      <c r="AN5" s="68"/>
      <c r="AO5" s="68"/>
      <c r="AP5" s="68"/>
      <c r="AS5" s="89"/>
      <c r="AT5" s="89"/>
      <c r="AU5" s="89"/>
      <c r="AV5" s="89"/>
      <c r="AW5" s="89"/>
      <c r="AX5" s="89"/>
      <c r="AY5" s="89"/>
      <c r="AZ5" s="89"/>
      <c r="BA5" s="89"/>
      <c r="BB5" s="89"/>
      <c r="BC5" s="89"/>
      <c r="BD5" s="89"/>
      <c r="BE5" s="129"/>
      <c r="BF5" s="129"/>
      <c r="BG5" s="129"/>
      <c r="BH5" s="129"/>
    </row>
    <row r="6" s="1" customFormat="1" ht="15" customHeight="1" spans="1:60">
      <c r="A6" s="19"/>
      <c r="B6" s="20"/>
      <c r="C6" s="21"/>
      <c r="D6" s="22" t="s">
        <v>8</v>
      </c>
      <c r="E6" s="23"/>
      <c r="F6" s="23"/>
      <c r="G6" s="23"/>
      <c r="H6" s="24"/>
      <c r="I6" s="49" t="s">
        <v>9</v>
      </c>
      <c r="J6" s="20"/>
      <c r="K6" s="20"/>
      <c r="L6" s="20"/>
      <c r="M6" s="50"/>
      <c r="N6" s="49" t="s">
        <v>10</v>
      </c>
      <c r="O6" s="20"/>
      <c r="P6" s="20"/>
      <c r="Q6" s="20"/>
      <c r="R6" s="20"/>
      <c r="S6" s="50"/>
      <c r="T6" s="49" t="s">
        <v>11</v>
      </c>
      <c r="U6" s="20"/>
      <c r="V6" s="20"/>
      <c r="W6" s="50"/>
      <c r="X6" s="327"/>
      <c r="Y6" s="327"/>
      <c r="Z6" s="328" t="s">
        <v>12</v>
      </c>
      <c r="AA6" s="329"/>
      <c r="AB6" s="330"/>
      <c r="AC6" s="70" t="s">
        <v>13</v>
      </c>
      <c r="AD6" s="71" t="s">
        <v>14</v>
      </c>
      <c r="AE6" s="72"/>
      <c r="AF6" s="72"/>
      <c r="AG6" s="72"/>
      <c r="AH6" s="72"/>
      <c r="AI6" s="84"/>
      <c r="AJ6" s="71" t="s">
        <v>15</v>
      </c>
      <c r="AK6" s="72"/>
      <c r="AL6" s="72"/>
      <c r="AM6" s="72"/>
      <c r="AN6" s="72"/>
      <c r="AO6" s="72"/>
      <c r="AP6" s="84"/>
      <c r="AQ6" s="92" t="s">
        <v>16</v>
      </c>
      <c r="AR6" s="93"/>
      <c r="AS6" s="93"/>
      <c r="AT6" s="93"/>
      <c r="AU6" s="93"/>
      <c r="AV6" s="93"/>
      <c r="AW6" s="93"/>
      <c r="AX6" s="93"/>
      <c r="AY6" s="93"/>
      <c r="AZ6" s="93"/>
      <c r="BA6" s="93"/>
      <c r="BB6" s="93"/>
      <c r="BC6" s="93"/>
      <c r="BD6" s="110"/>
      <c r="BE6" s="130" t="s">
        <v>17</v>
      </c>
      <c r="BF6" s="131" t="s">
        <v>18</v>
      </c>
      <c r="BG6" s="131" t="s">
        <v>19</v>
      </c>
      <c r="BH6" s="133" t="s">
        <v>20</v>
      </c>
    </row>
    <row r="7" s="2" customFormat="1" ht="48" spans="1:60">
      <c r="A7" s="25" t="s">
        <v>21</v>
      </c>
      <c r="B7" s="26" t="s">
        <v>22</v>
      </c>
      <c r="C7" s="27" t="s">
        <v>23</v>
      </c>
      <c r="D7" s="28" t="s">
        <v>3</v>
      </c>
      <c r="E7" s="29" t="s">
        <v>24</v>
      </c>
      <c r="F7" s="30" t="s">
        <v>25</v>
      </c>
      <c r="G7" s="30" t="s">
        <v>26</v>
      </c>
      <c r="H7" s="31" t="s">
        <v>27</v>
      </c>
      <c r="I7" s="27" t="s">
        <v>3</v>
      </c>
      <c r="J7" s="51" t="s">
        <v>24</v>
      </c>
      <c r="K7" s="52" t="s">
        <v>25</v>
      </c>
      <c r="L7" s="52" t="s">
        <v>26</v>
      </c>
      <c r="M7" s="53" t="s">
        <v>27</v>
      </c>
      <c r="N7" s="51" t="s">
        <v>28</v>
      </c>
      <c r="O7" s="52" t="s">
        <v>29</v>
      </c>
      <c r="P7" s="52" t="s">
        <v>30</v>
      </c>
      <c r="Q7" s="52" t="s">
        <v>31</v>
      </c>
      <c r="R7" s="52" t="s">
        <v>32</v>
      </c>
      <c r="S7" s="58" t="s">
        <v>33</v>
      </c>
      <c r="T7" s="25" t="s">
        <v>34</v>
      </c>
      <c r="U7" s="56" t="s">
        <v>35</v>
      </c>
      <c r="V7" s="56" t="s">
        <v>36</v>
      </c>
      <c r="W7" s="56" t="s">
        <v>37</v>
      </c>
      <c r="X7" s="56" t="s">
        <v>38</v>
      </c>
      <c r="Y7" s="56" t="s">
        <v>39</v>
      </c>
      <c r="Z7" s="73" t="s">
        <v>40</v>
      </c>
      <c r="AA7" s="74" t="s">
        <v>41</v>
      </c>
      <c r="AB7" s="75" t="s">
        <v>42</v>
      </c>
      <c r="AC7" s="76" t="s">
        <v>43</v>
      </c>
      <c r="AD7" s="77" t="s">
        <v>44</v>
      </c>
      <c r="AE7" s="78" t="s">
        <v>45</v>
      </c>
      <c r="AF7" s="79" t="s">
        <v>46</v>
      </c>
      <c r="AG7" s="79" t="s">
        <v>47</v>
      </c>
      <c r="AH7" s="79" t="s">
        <v>48</v>
      </c>
      <c r="AI7" s="85" t="s">
        <v>49</v>
      </c>
      <c r="AJ7" s="78" t="s">
        <v>50</v>
      </c>
      <c r="AK7" s="78" t="s">
        <v>51</v>
      </c>
      <c r="AL7" s="78" t="s">
        <v>52</v>
      </c>
      <c r="AM7" s="78" t="s">
        <v>53</v>
      </c>
      <c r="AN7" s="78" t="s">
        <v>54</v>
      </c>
      <c r="AO7" s="78" t="s">
        <v>55</v>
      </c>
      <c r="AP7" s="78" t="s">
        <v>56</v>
      </c>
      <c r="AQ7" s="94" t="s">
        <v>57</v>
      </c>
      <c r="AR7" s="95" t="s">
        <v>58</v>
      </c>
      <c r="AS7" s="96" t="s">
        <v>59</v>
      </c>
      <c r="AT7" s="97" t="s">
        <v>60</v>
      </c>
      <c r="AU7" s="96" t="s">
        <v>61</v>
      </c>
      <c r="AV7" s="96" t="s">
        <v>62</v>
      </c>
      <c r="AW7" s="96" t="s">
        <v>63</v>
      </c>
      <c r="AX7" s="96" t="s">
        <v>64</v>
      </c>
      <c r="AY7" s="96" t="s">
        <v>65</v>
      </c>
      <c r="AZ7" s="96" t="s">
        <v>66</v>
      </c>
      <c r="BA7" s="96" t="s">
        <v>67</v>
      </c>
      <c r="BB7" s="111" t="s">
        <v>68</v>
      </c>
      <c r="BC7" s="111" t="s">
        <v>69</v>
      </c>
      <c r="BD7" s="112" t="s">
        <v>70</v>
      </c>
      <c r="BE7" s="134"/>
      <c r="BF7" s="135"/>
      <c r="BG7" s="135"/>
      <c r="BH7" s="137"/>
    </row>
    <row r="8" s="2" customFormat="1" ht="14.25" spans="1:60">
      <c r="A8" s="32" t="s">
        <v>71</v>
      </c>
      <c r="B8" s="33"/>
      <c r="C8" s="33"/>
      <c r="D8" s="34"/>
      <c r="E8" s="34"/>
      <c r="F8" s="34"/>
      <c r="G8" s="34"/>
      <c r="H8" s="34"/>
      <c r="I8" s="33"/>
      <c r="J8" s="33"/>
      <c r="K8" s="33"/>
      <c r="L8" s="33"/>
      <c r="M8" s="33"/>
      <c r="N8" s="33"/>
      <c r="O8" s="33"/>
      <c r="P8" s="33"/>
      <c r="Q8" s="33"/>
      <c r="R8" s="33"/>
      <c r="S8" s="33"/>
      <c r="T8" s="33"/>
      <c r="U8" s="59"/>
      <c r="V8" s="59"/>
      <c r="W8" s="59"/>
      <c r="X8" s="59"/>
      <c r="Y8" s="59"/>
      <c r="Z8" s="80"/>
      <c r="AA8" s="80"/>
      <c r="AB8" s="80"/>
      <c r="AC8" s="80"/>
      <c r="AD8" s="80"/>
      <c r="AE8" s="80"/>
      <c r="AF8" s="80"/>
      <c r="AG8" s="80"/>
      <c r="AH8" s="80"/>
      <c r="AI8" s="80"/>
      <c r="AJ8" s="80"/>
      <c r="AK8" s="80"/>
      <c r="AL8" s="80"/>
      <c r="AM8" s="80"/>
      <c r="AN8" s="80"/>
      <c r="AO8" s="80"/>
      <c r="AP8" s="80"/>
      <c r="AQ8" s="98"/>
      <c r="AR8" s="98"/>
      <c r="AS8" s="99"/>
      <c r="AT8" s="99"/>
      <c r="AU8" s="99"/>
      <c r="AV8" s="99"/>
      <c r="AW8" s="99"/>
      <c r="AX8" s="99"/>
      <c r="AY8" s="99"/>
      <c r="AZ8" s="99"/>
      <c r="BA8" s="99"/>
      <c r="BB8" s="99"/>
      <c r="BC8" s="99"/>
      <c r="BD8" s="99"/>
      <c r="BE8" s="138"/>
      <c r="BF8" s="139" t="s">
        <v>72</v>
      </c>
      <c r="BG8" s="139" t="s">
        <v>73</v>
      </c>
      <c r="BH8" s="141"/>
    </row>
    <row r="9" s="3" customFormat="1" ht="18" customHeight="1" spans="1:60">
      <c r="A9" s="35" t="s">
        <v>74</v>
      </c>
      <c r="B9" s="36" t="s">
        <v>75</v>
      </c>
      <c r="C9" s="35"/>
      <c r="D9" s="37"/>
      <c r="E9" s="37"/>
      <c r="F9" s="37"/>
      <c r="G9" s="37"/>
      <c r="H9" s="37"/>
      <c r="I9" s="35"/>
      <c r="J9" s="35"/>
      <c r="K9" s="35"/>
      <c r="L9" s="35"/>
      <c r="M9" s="35"/>
      <c r="N9" s="35"/>
      <c r="O9" s="35"/>
      <c r="P9" s="35"/>
      <c r="Q9" s="35"/>
      <c r="R9" s="35"/>
      <c r="S9" s="35"/>
      <c r="T9" s="35"/>
      <c r="U9" s="60"/>
      <c r="V9" s="60"/>
      <c r="W9" s="60"/>
      <c r="X9" s="60"/>
      <c r="Y9" s="60"/>
      <c r="Z9" s="81"/>
      <c r="AA9" s="81"/>
      <c r="AB9" s="81"/>
      <c r="AC9" s="81"/>
      <c r="AD9" s="81"/>
      <c r="AE9" s="81"/>
      <c r="AF9" s="81"/>
      <c r="AG9" s="81"/>
      <c r="AH9" s="81"/>
      <c r="AI9" s="81"/>
      <c r="AJ9" s="81"/>
      <c r="AK9" s="81"/>
      <c r="AL9" s="81"/>
      <c r="AM9" s="81"/>
      <c r="AN9" s="81"/>
      <c r="AO9" s="81"/>
      <c r="AP9" s="81"/>
      <c r="AQ9" s="100"/>
      <c r="AR9" s="100"/>
      <c r="AS9" s="101"/>
      <c r="AT9" s="101"/>
      <c r="AU9" s="101"/>
      <c r="AV9" s="101"/>
      <c r="AW9" s="101"/>
      <c r="AX9" s="101"/>
      <c r="AY9" s="101"/>
      <c r="AZ9" s="101"/>
      <c r="BA9" s="101"/>
      <c r="BB9" s="101"/>
      <c r="BC9" s="400" t="s">
        <v>76</v>
      </c>
      <c r="BD9" s="114"/>
      <c r="BE9" s="142" t="s">
        <v>74</v>
      </c>
      <c r="BF9" s="143" t="s">
        <v>75</v>
      </c>
      <c r="BG9" s="143"/>
      <c r="BH9" s="145"/>
    </row>
    <row r="10" ht="12.95" customHeight="1" spans="1:60">
      <c r="A10" s="38" t="s">
        <v>77</v>
      </c>
      <c r="B10" s="38" t="e">
        <f>VLOOKUP($A10,#REF!,34,FALSE)</f>
        <v>#REF!</v>
      </c>
      <c r="C10" s="39" t="str">
        <f t="shared" ref="C10:C23" si="0">CONCATENATE("unused_",A10)</f>
        <v>unused_SYS_RESET_N</v>
      </c>
      <c r="D10" s="40" t="e">
        <f>IF(LEN(VLOOKUP($A10,#REF!,8,FALSE)),LEFT(VLOOKUP($A10,#REF!,8,FALSE),LEN(VLOOKUP($A10,#REF!,8,FALSE))-2),"")</f>
        <v>#REF!</v>
      </c>
      <c r="E10" s="41" t="e">
        <f>IF(LEN(VLOOKUP($A10,#REF!,4,FALSE)),IF(INDEX(#REF!,MATCH($A10,#REF!,0),1),LEFT(VLOOKUP($A10,#REF!,4,FALSE),LEN(VLOOKUP($A10,#REF!,4,FALSE))-2),CONCATENATE(LEFT(VLOOKUP($A10,#REF!,4,FALSE),LEN(VLOOKUP($A10,#REF!,4,FALSE))-2),"*")),"")</f>
        <v>#REF!</v>
      </c>
      <c r="F10" s="42" t="e">
        <f>IF(LEN(VLOOKUP($A10,#REF!,5,FALSE)),IF(INDEX(#REF!,MATCH($A10,#REF!,0),2),LEFT(VLOOKUP($A10,#REF!,5,FALSE),LEN(VLOOKUP($A10,#REF!,5,FALSE))-2),CONCATENATE(LEFT(VLOOKUP($A10,#REF!,5,FALSE),LEN(VLOOKUP($A10,#REF!,5,FALSE))-2),"*")),"")</f>
        <v>#REF!</v>
      </c>
      <c r="G10" s="42" t="e">
        <f>IF(LEN(VLOOKUP($A10,#REF!,6,FALSE)),IF(INDEX(#REF!,MATCH($A10,#REF!,0),3),LEFT(VLOOKUP($A10,#REF!,6,FALSE),LEN(VLOOKUP($A10,#REF!,6,FALSE))-2),CONCATENATE(LEFT(VLOOKUP($A10,#REF!,6,FALSE),LEN(VLOOKUP($A10,#REF!,6,FALSE))-2),"*")),"")</f>
        <v>#REF!</v>
      </c>
      <c r="H10" s="43" t="e">
        <f>IF(LEN(VLOOKUP($A10,#REF!,7,FALSE)),IF(INDEX(#REF!,MATCH($A10,#REF!,0),4),LEFT(VLOOKUP($A10,#REF!,7,FALSE),LEN(VLOOKUP($A10,#REF!,7,FALSE))-2),CONCATENATE(LEFT(VLOOKUP($A10,#REF!,7,FALSE),LEN(VLOOKUP($A10,#REF!,7,FALSE))-2),"*")),"")</f>
        <v>#REF!</v>
      </c>
      <c r="I10" s="54" t="e">
        <f>IF(LEN(VLOOKUP($A10,#REF!,8,FALSE)),UPPER(RIGHT(VLOOKUP($A10,#REF!,8,FALSE),1)),"")</f>
        <v>#REF!</v>
      </c>
      <c r="J10" s="42" t="e">
        <f>IF(LEN(VLOOKUP($A10,#REF!,4,FALSE)),UPPER(RIGHT(VLOOKUP($A10,#REF!,4,FALSE),1)),"")</f>
        <v>#REF!</v>
      </c>
      <c r="K10" s="42" t="e">
        <f>IF(LEN(VLOOKUP($A10,#REF!,5,FALSE)),UPPER(RIGHT(VLOOKUP($A10,#REF!,5,FALSE),1)),"")</f>
        <v>#REF!</v>
      </c>
      <c r="L10" s="42" t="e">
        <f>IF(LEN(VLOOKUP($A10,#REF!,6,FALSE)),UPPER(RIGHT(VLOOKUP($A10,#REF!,6,FALSE),1)),"")</f>
        <v>#REF!</v>
      </c>
      <c r="M10" s="43" t="e">
        <f>IF(LEN(VLOOKUP($A10,#REF!,7,FALSE)),UPPER(RIGHT(VLOOKUP($A10,#REF!,7,FALSE),1)),"")</f>
        <v>#REF!</v>
      </c>
      <c r="N10" s="55"/>
      <c r="O10" s="55"/>
      <c r="P10" s="55"/>
      <c r="Q10" s="55"/>
      <c r="R10" s="55"/>
      <c r="S10" s="61" t="e">
        <f>HLOOKUP("Device Tree Pin Name",#REF!,MATCH($A10,#REF!,0),FALSE)</f>
        <v>#REF!</v>
      </c>
      <c r="T10" s="47" t="e">
        <f>HLOOKUP("power rail",#REF!,MATCH($A10,#REF!,0),FALSE)</f>
        <v>#REF!</v>
      </c>
      <c r="U10" s="62" t="e">
        <f>HLOOKUP("Wake Capable",#REF!,MATCH($A10,#REF!,0),FALSE)</f>
        <v>#REF!</v>
      </c>
      <c r="V10" s="62" t="e">
        <f>HLOOKUP("Strap",#REF!,MATCH($A10,#REF!,0),FALSE)</f>
        <v>#REF!</v>
      </c>
      <c r="W10" s="62" t="e">
        <f>HLOOKUP("GTE",#REF!,MATCH($A10,#REF!,0),FALSE)</f>
        <v>#REF!</v>
      </c>
      <c r="X10" s="62" t="e">
        <f>HLOOKUP("DPD_Control",#REF!,MATCH($A10,#REF!,0),FALSE)</f>
        <v>#REF!</v>
      </c>
      <c r="Y10" s="62" t="e">
        <f>HLOOKUP("DPD_Group",#REF!,MATCH($A10,#REF!,0),FALSE)</f>
        <v>#REF!</v>
      </c>
      <c r="Z10" s="47" t="e">
        <f>HLOOKUP("Pad Category",#REF!,MATCH($A10,#REF!,0),FALSE)</f>
        <v>#REF!</v>
      </c>
      <c r="AA10" s="47" t="e">
        <f>HLOOKUP("Pad type",#REF!,MATCH($A10,#REF!,0),FALSE)</f>
        <v>#REF!</v>
      </c>
      <c r="AB10" s="47" t="e">
        <f>HLOOKUP("Pull Strength",#REF!,MATCH($A10,#REF!,0),FALSE)</f>
        <v>#REF!</v>
      </c>
      <c r="AC10" s="47" t="e">
        <f>HLOOKUP("POR Pin State",#REF!,MATCH($A10,#REF!,0),FALSE)</f>
        <v>#REF!</v>
      </c>
      <c r="AD10" s="82"/>
      <c r="AE10" s="82"/>
      <c r="AF10" s="38" t="str">
        <f t="shared" ref="AF10:AF23" si="1">IF(AND(OR($AS10="Int PU",$AS10="Int PD"),OR(AND($AZ10&lt;&gt;"",$AZ10&lt;&gt;"0"),AND($BA10&lt;&gt;"",$BA10&lt;&gt;"0"))),"INVALID",IF(OR($AQ10=$C10,$AS10="Int PD"),"PULL_DOWN",IF(OR($AS10="Int PU",AND($AE10="YES",OR($AZ10="",$AZ10="0"),OR($BA10="",$BA10="0"),OR($AR10="Input",$AR10="Bidirectional"))),"PULL_UP","NORMAL")))</f>
        <v>PULL_DOWN</v>
      </c>
      <c r="AG10" s="38" t="e">
        <f t="shared" ref="AG10:AG239" si="2">IF($AU10="Input","TRISTATE",IF($AV10="Z","TRISTATE",IF($AT10=$F10,"TRISTATE","NORMAL")))</f>
        <v>#REF!</v>
      </c>
      <c r="AH10" s="38" t="e">
        <f>IF(OR($AT10=$F10,$AU10="Output"),"DISABLE","ENABLE")</f>
        <v>#REF!</v>
      </c>
      <c r="AI10" s="82"/>
      <c r="AJ10" s="86" t="b">
        <v>1</v>
      </c>
      <c r="AK10" s="86" t="b">
        <v>1</v>
      </c>
      <c r="AL10" s="86" t="b">
        <v>1</v>
      </c>
      <c r="AM10" s="86" t="b">
        <v>1</v>
      </c>
      <c r="AN10" s="86" t="b">
        <v>1</v>
      </c>
      <c r="AO10" s="86" t="b">
        <v>1</v>
      </c>
      <c r="AP10" s="63" t="str">
        <f t="shared" ref="AP10:AP48" si="3">IF(AND($AJ10:$AO10),"VALID","INVALID")</f>
        <v>VALID</v>
      </c>
      <c r="AQ10" s="102" t="s">
        <v>78</v>
      </c>
      <c r="AR10" s="103" t="s">
        <v>79</v>
      </c>
      <c r="AS10" s="104"/>
      <c r="AT10" s="105"/>
      <c r="AU10" s="105"/>
      <c r="AV10" s="105"/>
      <c r="AW10" s="105"/>
      <c r="AX10" s="105"/>
      <c r="AY10" s="105"/>
      <c r="AZ10" s="104"/>
      <c r="BA10" s="104"/>
      <c r="BB10" s="115"/>
      <c r="BC10" s="116"/>
      <c r="BD10" s="117"/>
      <c r="BE10" s="146" t="s">
        <v>77</v>
      </c>
      <c r="BF10" s="147" t="e">
        <f>VLOOKUP($A10,#REF!,34,FALSE)</f>
        <v>#REF!</v>
      </c>
      <c r="BG10" s="147" t="e">
        <f>VLOOKUP($A10,#REF!,22,FALSE)</f>
        <v>#REF!</v>
      </c>
      <c r="BH10" s="149"/>
    </row>
    <row r="11" ht="12.95" customHeight="1" spans="1:60">
      <c r="A11" s="38" t="s">
        <v>80</v>
      </c>
      <c r="B11" s="38" t="e">
        <f>VLOOKUP($A11,#REF!,34,FALSE)</f>
        <v>#REF!</v>
      </c>
      <c r="C11" s="39" t="str">
        <f t="shared" si="0"/>
        <v>unused_SHUTDOWN_N</v>
      </c>
      <c r="D11" s="40" t="e">
        <f>IF(LEN(VLOOKUP($A11,#REF!,8,FALSE)),LEFT(VLOOKUP($A11,#REF!,8,FALSE),LEN(VLOOKUP($A11,#REF!,8,FALSE))-2),"")</f>
        <v>#REF!</v>
      </c>
      <c r="E11" s="41" t="e">
        <f>IF(LEN(VLOOKUP($A11,#REF!,4,FALSE)),IF(INDEX(#REF!,MATCH($A11,#REF!,0),1),LEFT(VLOOKUP($A11,#REF!,4,FALSE),LEN(VLOOKUP($A11,#REF!,4,FALSE))-3),CONCATENATE(LEFT(VLOOKUP($A11,#REF!,4,FALSE),LEN(VLOOKUP($A11,#REF!,4,FALSE))-2),"*")),"")</f>
        <v>#REF!</v>
      </c>
      <c r="F11" s="42" t="e">
        <f>IF(LEN(VLOOKUP($A11,#REF!,5,FALSE)),IF(INDEX(#REF!,MATCH($A11,#REF!,0),2),LEFT(VLOOKUP($A11,#REF!,5,FALSE),LEN(VLOOKUP($A11,#REF!,5,FALSE))-2),CONCATENATE(LEFT(VLOOKUP($A11,#REF!,5,FALSE),LEN(VLOOKUP($A11,#REF!,5,FALSE))-2),"*")),"")</f>
        <v>#REF!</v>
      </c>
      <c r="G11" s="42" t="e">
        <f>IF(LEN(VLOOKUP($A11,#REF!,6,FALSE)),IF(INDEX(#REF!,MATCH($A11,#REF!,0),3),LEFT(VLOOKUP($A11,#REF!,6,FALSE),LEN(VLOOKUP($A11,#REF!,6,FALSE))-2),CONCATENATE(LEFT(VLOOKUP($A11,#REF!,6,FALSE),LEN(VLOOKUP($A11,#REF!,6,FALSE))-2),"*")),"")</f>
        <v>#REF!</v>
      </c>
      <c r="H11" s="43" t="e">
        <f>IF(LEN(VLOOKUP($A11,#REF!,7,FALSE)),IF(INDEX(#REF!,MATCH($A11,#REF!,0),4),LEFT(VLOOKUP($A11,#REF!,7,FALSE),LEN(VLOOKUP($A11,#REF!,7,FALSE))-2),CONCATENATE(LEFT(VLOOKUP($A11,#REF!,7,FALSE),LEN(VLOOKUP($A11,#REF!,7,FALSE))-2),"*")),"")</f>
        <v>#REF!</v>
      </c>
      <c r="I11" s="54" t="e">
        <f>IF(LEN(VLOOKUP($A11,#REF!,8,FALSE)),UPPER(RIGHT(VLOOKUP($A11,#REF!,8,FALSE),1)),"")</f>
        <v>#REF!</v>
      </c>
      <c r="J11" s="42" t="s">
        <v>81</v>
      </c>
      <c r="K11" s="42" t="e">
        <f>IF(LEN(VLOOKUP($A11,#REF!,5,FALSE)),UPPER(RIGHT(VLOOKUP($A11,#REF!,5,FALSE),1)),"")</f>
        <v>#REF!</v>
      </c>
      <c r="L11" s="42" t="e">
        <f>IF(LEN(VLOOKUP($A11,#REF!,6,FALSE)),UPPER(RIGHT(VLOOKUP($A11,#REF!,6,FALSE),1)),"")</f>
        <v>#REF!</v>
      </c>
      <c r="M11" s="43" t="e">
        <f>IF(LEN(VLOOKUP($A11,#REF!,7,FALSE)),UPPER(RIGHT(VLOOKUP($A11,#REF!,7,FALSE),1)),"")</f>
        <v>#REF!</v>
      </c>
      <c r="N11" s="38" t="s">
        <v>82</v>
      </c>
      <c r="O11" s="38" t="e">
        <f>IF(F11="","RSVD1")</f>
        <v>#REF!</v>
      </c>
      <c r="P11" s="38" t="e">
        <f>IF(G11="","RSVD2")</f>
        <v>#REF!</v>
      </c>
      <c r="Q11" s="38" t="e">
        <f>IF(H11="","RSVD3")</f>
        <v>#REF!</v>
      </c>
      <c r="R11" s="38" t="s">
        <v>83</v>
      </c>
      <c r="S11" s="63" t="e">
        <f>HLOOKUP("Device Tree Pin Name",#REF!,MATCH($A11,#REF!,0),FALSE)</f>
        <v>#REF!</v>
      </c>
      <c r="T11" s="47" t="e">
        <f>HLOOKUP("power rail",#REF!,MATCH($A11,#REF!,0),FALSE)</f>
        <v>#REF!</v>
      </c>
      <c r="U11" s="62" t="e">
        <f>HLOOKUP("Wake Capable",#REF!,MATCH($A11,#REF!,0),FALSE)</f>
        <v>#REF!</v>
      </c>
      <c r="V11" s="62" t="e">
        <f>HLOOKUP("Strap",#REF!,MATCH($A11,#REF!,0),FALSE)</f>
        <v>#REF!</v>
      </c>
      <c r="W11" s="62" t="e">
        <f>HLOOKUP("GTE",#REF!,MATCH($A11,#REF!,0),FALSE)</f>
        <v>#REF!</v>
      </c>
      <c r="X11" s="62" t="e">
        <f>HLOOKUP("DPD_Control",#REF!,MATCH($A11,#REF!,0),FALSE)</f>
        <v>#REF!</v>
      </c>
      <c r="Y11" s="62" t="e">
        <f>HLOOKUP("DPD_Group",#REF!,MATCH($A11,#REF!,0),FALSE)</f>
        <v>#REF!</v>
      </c>
      <c r="Z11" s="47" t="e">
        <f>HLOOKUP("Pad Category",#REF!,MATCH($A11,#REF!,0),FALSE)</f>
        <v>#REF!</v>
      </c>
      <c r="AA11" s="47" t="e">
        <f>HLOOKUP("Pad type",#REF!,MATCH($A11,#REF!,0),FALSE)</f>
        <v>#REF!</v>
      </c>
      <c r="AB11" s="47" t="e">
        <f>HLOOKUP("Pull Strength",#REF!,MATCH($A11,#REF!,0),FALSE)</f>
        <v>#REF!</v>
      </c>
      <c r="AC11" s="47" t="e">
        <f>HLOOKUP("POR Pin State",#REF!,MATCH($A11,#REF!,0),FALSE)</f>
        <v>#REF!</v>
      </c>
      <c r="AD11" s="47" t="str">
        <f>IF(OR($AQ11="",$AQ11=$C11),$R11,IF($AQ11=$D11,SUBSTITUTE(SUBSTITUTE($AQ11,"GPIO3_","GPIO_"),".0",""),IF($AQ11=$E11,$N11,IF($AQ11=$F11,$O11,IF($AQ11=$G11,$P11,IF($AQ11=$H11,$Q11,"INVALID"))))))</f>
        <v>RSVD1</v>
      </c>
      <c r="AE11" s="82"/>
      <c r="AF11" s="38" t="str">
        <f t="shared" si="1"/>
        <v>PULL_DOWN</v>
      </c>
      <c r="AG11" s="38" t="e">
        <f t="shared" si="2"/>
        <v>#REF!</v>
      </c>
      <c r="AH11" s="38" t="e">
        <f>IF(OR($AT11=$F11,$AU11="Output"),"DISABLE","ENABLE")</f>
        <v>#REF!</v>
      </c>
      <c r="AI11" s="82"/>
      <c r="AJ11" s="86" t="b">
        <v>1</v>
      </c>
      <c r="AK11" s="86" t="b">
        <v>1</v>
      </c>
      <c r="AL11" s="86" t="b">
        <v>1</v>
      </c>
      <c r="AM11" s="86" t="b">
        <v>1</v>
      </c>
      <c r="AN11" s="86" t="b">
        <v>1</v>
      </c>
      <c r="AO11" s="86" t="b">
        <v>1</v>
      </c>
      <c r="AP11" s="63" t="str">
        <f t="shared" si="3"/>
        <v>VALID</v>
      </c>
      <c r="AQ11" s="102" t="s">
        <v>84</v>
      </c>
      <c r="AR11" s="103" t="s">
        <v>79</v>
      </c>
      <c r="AS11" s="104"/>
      <c r="AT11" s="105"/>
      <c r="AU11" s="105"/>
      <c r="AV11" s="105"/>
      <c r="AW11" s="118" t="s">
        <v>85</v>
      </c>
      <c r="AX11" s="104" t="s">
        <v>85</v>
      </c>
      <c r="AY11" s="105"/>
      <c r="AZ11" s="104"/>
      <c r="BA11" s="104"/>
      <c r="BB11" s="115"/>
      <c r="BC11" s="116"/>
      <c r="BD11" s="117"/>
      <c r="BE11" s="150" t="s">
        <v>80</v>
      </c>
      <c r="BF11" s="147" t="e">
        <f>VLOOKUP($A11,#REF!,34,FALSE)</f>
        <v>#REF!</v>
      </c>
      <c r="BG11" s="147" t="e">
        <f>VLOOKUP($A11,#REF!,22,FALSE)</f>
        <v>#REF!</v>
      </c>
      <c r="BH11" s="149"/>
    </row>
    <row r="12" ht="12.95" customHeight="1" spans="1:60">
      <c r="A12" s="38" t="s">
        <v>86</v>
      </c>
      <c r="B12" s="38" t="e">
        <f>VLOOKUP($A12,#REF!,34,FALSE)</f>
        <v>#REF!</v>
      </c>
      <c r="C12" s="39" t="str">
        <f t="shared" si="0"/>
        <v>unused_SCE_ERROR</v>
      </c>
      <c r="D12" s="40" t="e">
        <f>IF(LEN(VLOOKUP($A12,#REF!,8,FALSE)),LEFT(VLOOKUP($A12,#REF!,8,FALSE),LEN(VLOOKUP($A12,#REF!,8,FALSE))-2),"")</f>
        <v>#REF!</v>
      </c>
      <c r="E12" s="41" t="e">
        <f>IF(LEN(VLOOKUP($A12,#REF!,4,FALSE)),IF(INDEX(#REF!,MATCH($A12,#REF!,0),1),LEFT(VLOOKUP($A12,#REF!,4,FALSE),LEN(VLOOKUP($A12,#REF!,4,FALSE))-2),CONCATENATE(LEFT(VLOOKUP($A12,#REF!,4,FALSE),LEN(VLOOKUP($A12,#REF!,4,FALSE))-2),"*")),"")</f>
        <v>#REF!</v>
      </c>
      <c r="F12" s="42" t="e">
        <f>IF(LEN(VLOOKUP($A12,#REF!,5,FALSE)),IF(INDEX(#REF!,MATCH($A12,#REF!,0),2),LEFT(VLOOKUP($A12,#REF!,5,FALSE),LEN(VLOOKUP($A12,#REF!,5,FALSE))-2),CONCATENATE(LEFT(VLOOKUP($A12,#REF!,5,FALSE),LEN(VLOOKUP($A12,#REF!,5,FALSE))-2),"*")),"")</f>
        <v>#REF!</v>
      </c>
      <c r="G12" s="42" t="e">
        <f>IF(LEN(VLOOKUP($A12,#REF!,6,FALSE)),IF(INDEX(#REF!,MATCH($A12,#REF!,0),3),LEFT(VLOOKUP($A12,#REF!,6,FALSE),LEN(VLOOKUP($A12,#REF!,6,FALSE))-2),CONCATENATE(LEFT(VLOOKUP($A12,#REF!,6,FALSE),LEN(VLOOKUP($A12,#REF!,6,FALSE))-2),"*")),"")</f>
        <v>#REF!</v>
      </c>
      <c r="H12" s="43" t="e">
        <f>IF(LEN(VLOOKUP($A12,#REF!,7,FALSE)),IF(INDEX(#REF!,MATCH($A12,#REF!,0),4),LEFT(VLOOKUP($A12,#REF!,7,FALSE),LEN(VLOOKUP($A12,#REF!,7,FALSE))-2),CONCATENATE(LEFT(VLOOKUP($A12,#REF!,7,FALSE),LEN(VLOOKUP($A12,#REF!,7,FALSE))-2),"*")),"")</f>
        <v>#REF!</v>
      </c>
      <c r="I12" s="54" t="e">
        <f>IF(LEN(VLOOKUP($A12,#REF!,8,FALSE)),UPPER(RIGHT(VLOOKUP($A12,#REF!,8,FALSE),1)),"")</f>
        <v>#REF!</v>
      </c>
      <c r="J12" s="42" t="e">
        <f>IF(LEN(VLOOKUP($A12,#REF!,4,FALSE)),UPPER(RIGHT(VLOOKUP($A12,#REF!,4,FALSE),1)),"")</f>
        <v>#REF!</v>
      </c>
      <c r="K12" s="42" t="e">
        <f>IF(LEN(VLOOKUP($A12,#REF!,5,FALSE)),UPPER(RIGHT(VLOOKUP($A12,#REF!,5,FALSE),1)),"")</f>
        <v>#REF!</v>
      </c>
      <c r="L12" s="42" t="e">
        <f>IF(LEN(VLOOKUP($A12,#REF!,6,FALSE)),UPPER(RIGHT(VLOOKUP($A12,#REF!,6,FALSE),1)),"")</f>
        <v>#REF!</v>
      </c>
      <c r="M12" s="43" t="e">
        <f>IF(LEN(VLOOKUP($A12,#REF!,7,FALSE)),UPPER(RIGHT(VLOOKUP($A12,#REF!,7,FALSE),1)),"")</f>
        <v>#REF!</v>
      </c>
      <c r="N12" s="38" t="s">
        <v>87</v>
      </c>
      <c r="O12" s="38" t="e">
        <f t="shared" ref="O12:O15" si="4">IF(F12="","RSVD1")</f>
        <v>#REF!</v>
      </c>
      <c r="P12" s="38" t="e">
        <f t="shared" ref="P12:P15" si="5">IF(G12="","RSVD2")</f>
        <v>#REF!</v>
      </c>
      <c r="Q12" s="38" t="e">
        <f t="shared" ref="Q12:Q15" si="6">IF(H12="","RSVD3")</f>
        <v>#REF!</v>
      </c>
      <c r="R12" s="38" t="s">
        <v>83</v>
      </c>
      <c r="S12" s="63" t="e">
        <f>HLOOKUP("Device Tree Pin Name",#REF!,MATCH($A12,#REF!,0),FALSE)</f>
        <v>#REF!</v>
      </c>
      <c r="T12" s="47" t="e">
        <f>HLOOKUP("power rail",#REF!,MATCH($A12,#REF!,0),FALSE)</f>
        <v>#REF!</v>
      </c>
      <c r="U12" s="62" t="e">
        <f>HLOOKUP("Wake Capable",#REF!,MATCH($A12,#REF!,0),FALSE)</f>
        <v>#REF!</v>
      </c>
      <c r="V12" s="62" t="e">
        <f>HLOOKUP("Strap",#REF!,MATCH($A12,#REF!,0),FALSE)</f>
        <v>#REF!</v>
      </c>
      <c r="W12" s="62" t="e">
        <f>HLOOKUP("GTE",#REF!,MATCH($A12,#REF!,0),FALSE)</f>
        <v>#REF!</v>
      </c>
      <c r="X12" s="62" t="e">
        <f>HLOOKUP("DPD_Control",#REF!,MATCH($A12,#REF!,0),FALSE)</f>
        <v>#REF!</v>
      </c>
      <c r="Y12" s="62" t="e">
        <f>HLOOKUP("DPD_Group",#REF!,MATCH($A12,#REF!,0),FALSE)</f>
        <v>#REF!</v>
      </c>
      <c r="Z12" s="47" t="e">
        <f>HLOOKUP("Pad Category",#REF!,MATCH($A12,#REF!,0),FALSE)</f>
        <v>#REF!</v>
      </c>
      <c r="AA12" s="47" t="e">
        <f>HLOOKUP("Pad type",#REF!,MATCH($A12,#REF!,0),FALSE)</f>
        <v>#REF!</v>
      </c>
      <c r="AB12" s="47" t="e">
        <f>HLOOKUP("Pull Strength",#REF!,MATCH($A12,#REF!,0),FALSE)</f>
        <v>#REF!</v>
      </c>
      <c r="AC12" s="47" t="e">
        <f>HLOOKUP("POR Pin State",#REF!,MATCH($A12,#REF!,0),FALSE)</f>
        <v>#REF!</v>
      </c>
      <c r="AD12" s="47" t="str">
        <f>IF(OR($AQ12="",$AQ12=$C12),$R12,IF($AQ12=$D12,SUBSTITUTE(SUBSTITUTE($AQ12,"GPIO3_","GPIO_"),".0",""),IF($AQ12=$E12,$N12,IF($AQ12=$F12,$O12,IF($AQ12=$G12,$P12,IF($AQ12=$H12,$Q12,"INVALID"))))))</f>
        <v>RSVD1</v>
      </c>
      <c r="AE12" s="82"/>
      <c r="AF12" s="38" t="str">
        <f t="shared" si="1"/>
        <v>PULL_DOWN</v>
      </c>
      <c r="AG12" s="38" t="e">
        <f t="shared" si="2"/>
        <v>#REF!</v>
      </c>
      <c r="AH12" s="38" t="e">
        <f>IF(OR($AT12=$F12,$AU12="Output"),"DISABLE","ENABLE")</f>
        <v>#REF!</v>
      </c>
      <c r="AI12" s="87" t="e">
        <f t="shared" ref="AI12:AI48" si="7">IF($AT12&lt;&gt;$G12,"N/A",IF($AV12="Drive 1","1",IF($AV12="Drive 0","0","")))</f>
        <v>#REF!</v>
      </c>
      <c r="AJ12" s="86" t="b">
        <v>1</v>
      </c>
      <c r="AK12" s="86" t="b">
        <v>1</v>
      </c>
      <c r="AL12" s="86" t="b">
        <v>1</v>
      </c>
      <c r="AM12" s="86" t="b">
        <v>1</v>
      </c>
      <c r="AN12" s="86" t="b">
        <v>1</v>
      </c>
      <c r="AO12" s="86" t="b">
        <v>1</v>
      </c>
      <c r="AP12" s="63" t="str">
        <f t="shared" si="3"/>
        <v>VALID</v>
      </c>
      <c r="AQ12" s="102" t="s">
        <v>88</v>
      </c>
      <c r="AR12" s="103" t="s">
        <v>79</v>
      </c>
      <c r="AS12" s="104"/>
      <c r="AT12" s="104" t="s">
        <v>89</v>
      </c>
      <c r="AU12" s="105"/>
      <c r="AV12" s="105"/>
      <c r="AW12" s="118" t="s">
        <v>85</v>
      </c>
      <c r="AX12" s="104" t="s">
        <v>85</v>
      </c>
      <c r="AY12" s="105"/>
      <c r="AZ12" s="104"/>
      <c r="BA12" s="104"/>
      <c r="BB12" s="115"/>
      <c r="BC12" s="116"/>
      <c r="BD12" s="117"/>
      <c r="BE12" s="150"/>
      <c r="BF12" s="147" t="e">
        <f>VLOOKUP($A12,#REF!,34,FALSE)</f>
        <v>#REF!</v>
      </c>
      <c r="BG12" s="147" t="e">
        <f>VLOOKUP($A12,#REF!,22,FALSE)</f>
        <v>#REF!</v>
      </c>
      <c r="BH12" s="149"/>
    </row>
    <row r="13" ht="12.95" customHeight="1" spans="1:60">
      <c r="A13" s="38" t="s">
        <v>90</v>
      </c>
      <c r="B13" s="38" t="e">
        <f>VLOOKUP($A13,#REF!,34,FALSE)</f>
        <v>#REF!</v>
      </c>
      <c r="C13" s="39" t="str">
        <f t="shared" si="0"/>
        <v>unused_VCOMP_ALERT</v>
      </c>
      <c r="D13" s="40" t="e">
        <f>IF(LEN(VLOOKUP($A13,#REF!,8,FALSE)),LEFT(VLOOKUP($A13,#REF!,8,FALSE),LEN(VLOOKUP($A13,#REF!,8,FALSE))-2),"")</f>
        <v>#REF!</v>
      </c>
      <c r="E13" s="41" t="e">
        <f>IF(LEN(VLOOKUP($A13,#REF!,4,FALSE)),IF(INDEX(#REF!,MATCH($A13,#REF!,0),1),LEFT(VLOOKUP($A13,#REF!,4,FALSE),LEN(VLOOKUP($A13,#REF!,4,FALSE))-2),CONCATENATE(LEFT(VLOOKUP($A13,#REF!,4,FALSE),LEN(VLOOKUP($A13,#REF!,4,FALSE))-2),"*")),"")</f>
        <v>#REF!</v>
      </c>
      <c r="F13" s="42" t="e">
        <f>IF(LEN(VLOOKUP($A13,#REF!,5,FALSE)),IF(INDEX(#REF!,MATCH($A13,#REF!,0),2),LEFT(VLOOKUP($A13,#REF!,5,FALSE),LEN(VLOOKUP($A13,#REF!,5,FALSE))-2),CONCATENATE(LEFT(VLOOKUP($A13,#REF!,5,FALSE),LEN(VLOOKUP($A13,#REF!,5,FALSE))-2),"*")),"")</f>
        <v>#REF!</v>
      </c>
      <c r="G13" s="42" t="e">
        <f>IF(LEN(VLOOKUP($A13,#REF!,6,FALSE)),IF(INDEX(#REF!,MATCH($A13,#REF!,0),3),LEFT(VLOOKUP($A13,#REF!,6,FALSE),LEN(VLOOKUP($A13,#REF!,6,FALSE))-2),CONCATENATE(LEFT(VLOOKUP($A13,#REF!,6,FALSE),LEN(VLOOKUP($A13,#REF!,6,FALSE))-2),"*")),"")</f>
        <v>#REF!</v>
      </c>
      <c r="H13" s="43" t="e">
        <f>IF(LEN(VLOOKUP($A13,#REF!,7,FALSE)),IF(INDEX(#REF!,MATCH($A13,#REF!,0),4),LEFT(VLOOKUP($A13,#REF!,7,FALSE),LEN(VLOOKUP($A13,#REF!,7,FALSE))-2),CONCATENATE(LEFT(VLOOKUP($A13,#REF!,7,FALSE),LEN(VLOOKUP($A13,#REF!,7,FALSE))-2),"*")),"")</f>
        <v>#REF!</v>
      </c>
      <c r="I13" s="54" t="e">
        <f>IF(LEN(VLOOKUP($A13,#REF!,8,FALSE)),UPPER(RIGHT(VLOOKUP($A13,#REF!,8,FALSE),1)),"")</f>
        <v>#REF!</v>
      </c>
      <c r="J13" s="42" t="e">
        <f>IF(LEN(VLOOKUP($A13,#REF!,4,FALSE)),UPPER(RIGHT(VLOOKUP($A13,#REF!,4,FALSE),1)),"")</f>
        <v>#REF!</v>
      </c>
      <c r="K13" s="42" t="e">
        <f>IF(LEN(VLOOKUP($A13,#REF!,5,FALSE)),UPPER(RIGHT(VLOOKUP($A13,#REF!,5,FALSE),1)),"")</f>
        <v>#REF!</v>
      </c>
      <c r="L13" s="42" t="e">
        <f>IF(LEN(VLOOKUP($A13,#REF!,6,FALSE)),UPPER(RIGHT(VLOOKUP($A13,#REF!,6,FALSE),1)),"")</f>
        <v>#REF!</v>
      </c>
      <c r="M13" s="43" t="e">
        <f>IF(LEN(VLOOKUP($A13,#REF!,7,FALSE)),UPPER(RIGHT(VLOOKUP($A13,#REF!,7,FALSE),1)),"")</f>
        <v>#REF!</v>
      </c>
      <c r="N13" s="38" t="s">
        <v>91</v>
      </c>
      <c r="O13" s="38" t="e">
        <f t="shared" si="4"/>
        <v>#REF!</v>
      </c>
      <c r="P13" s="38" t="e">
        <f t="shared" si="5"/>
        <v>#REF!</v>
      </c>
      <c r="Q13" s="38" t="e">
        <f t="shared" si="6"/>
        <v>#REF!</v>
      </c>
      <c r="R13" s="38" t="s">
        <v>83</v>
      </c>
      <c r="S13" s="63" t="e">
        <f>HLOOKUP("Device Tree Pin Name",#REF!,MATCH($A13,#REF!,0),FALSE)</f>
        <v>#REF!</v>
      </c>
      <c r="T13" s="47" t="e">
        <f>HLOOKUP("power rail",#REF!,MATCH($A13,#REF!,0),FALSE)</f>
        <v>#REF!</v>
      </c>
      <c r="U13" s="62" t="e">
        <f>HLOOKUP("Wake Capable",#REF!,MATCH($A13,#REF!,0),FALSE)</f>
        <v>#REF!</v>
      </c>
      <c r="V13" s="62" t="e">
        <f>HLOOKUP("Strap",#REF!,MATCH($A13,#REF!,0),FALSE)</f>
        <v>#REF!</v>
      </c>
      <c r="W13" s="62" t="e">
        <f>HLOOKUP("GTE",#REF!,MATCH($A13,#REF!,0),FALSE)</f>
        <v>#REF!</v>
      </c>
      <c r="X13" s="62" t="e">
        <f>HLOOKUP("DPD_Control",#REF!,MATCH($A13,#REF!,0),FALSE)</f>
        <v>#REF!</v>
      </c>
      <c r="Y13" s="62" t="e">
        <f>HLOOKUP("DPD_Group",#REF!,MATCH($A13,#REF!,0),FALSE)</f>
        <v>#REF!</v>
      </c>
      <c r="Z13" s="47" t="e">
        <f>HLOOKUP("Pad Category",#REF!,MATCH($A13,#REF!,0),FALSE)</f>
        <v>#REF!</v>
      </c>
      <c r="AA13" s="47" t="e">
        <f>HLOOKUP("Pad type",#REF!,MATCH($A13,#REF!,0),FALSE)</f>
        <v>#REF!</v>
      </c>
      <c r="AB13" s="47" t="e">
        <f>HLOOKUP("Pull Strength",#REF!,MATCH($A13,#REF!,0),FALSE)</f>
        <v>#REF!</v>
      </c>
      <c r="AC13" s="47" t="e">
        <f>HLOOKUP("POR Pin State",#REF!,MATCH($A13,#REF!,0),FALSE)</f>
        <v>#REF!</v>
      </c>
      <c r="AD13" s="47" t="str">
        <f>IF(OR($AQ13="",$AQ13=$C13),$R13,IF($AQ13=$D13,SUBSTITUTE(SUBSTITUTE($AQ13,"GPIO3_","GPIO_"),".0",""),IF($AQ13=$E13,$N13,IF($AQ13=$F13,$O13,IF($AQ13=$G13,$P13,IF($AQ13=$H13,$Q13,"INVALID"))))))</f>
        <v>RSVD1</v>
      </c>
      <c r="AE13" s="82"/>
      <c r="AF13" s="38" t="str">
        <f t="shared" si="1"/>
        <v>PULL_DOWN</v>
      </c>
      <c r="AG13" s="38" t="e">
        <f t="shared" si="2"/>
        <v>#REF!</v>
      </c>
      <c r="AH13" s="38" t="e">
        <f t="shared" ref="AH13:AH23" si="8">IF(OR($AT13=$F13,$AU13="Output"),"DISABLE","ENABLE")</f>
        <v>#REF!</v>
      </c>
      <c r="AI13" s="87" t="e">
        <f t="shared" si="7"/>
        <v>#REF!</v>
      </c>
      <c r="AJ13" s="86" t="b">
        <v>1</v>
      </c>
      <c r="AK13" s="86" t="b">
        <v>1</v>
      </c>
      <c r="AL13" s="86" t="b">
        <v>1</v>
      </c>
      <c r="AM13" s="86" t="b">
        <v>1</v>
      </c>
      <c r="AN13" s="86" t="b">
        <v>1</v>
      </c>
      <c r="AO13" s="86" t="b">
        <v>1</v>
      </c>
      <c r="AP13" s="63" t="str">
        <f t="shared" si="3"/>
        <v>VALID</v>
      </c>
      <c r="AQ13" s="102" t="s">
        <v>92</v>
      </c>
      <c r="AR13" s="103" t="s">
        <v>79</v>
      </c>
      <c r="AS13" s="104"/>
      <c r="AT13" s="104" t="s">
        <v>89</v>
      </c>
      <c r="AU13" s="105"/>
      <c r="AV13" s="105"/>
      <c r="AW13" s="118" t="s">
        <v>85</v>
      </c>
      <c r="AX13" s="104" t="s">
        <v>85</v>
      </c>
      <c r="AY13" s="105"/>
      <c r="AZ13" s="104"/>
      <c r="BA13" s="104"/>
      <c r="BB13" s="115"/>
      <c r="BC13" s="116"/>
      <c r="BD13" s="117"/>
      <c r="BE13" s="150"/>
      <c r="BF13" s="147" t="e">
        <f>VLOOKUP($A13,#REF!,34,FALSE)</f>
        <v>#REF!</v>
      </c>
      <c r="BG13" s="147" t="e">
        <f>VLOOKUP($A13,#REF!,22,FALSE)</f>
        <v>#REF!</v>
      </c>
      <c r="BH13" s="149"/>
    </row>
    <row r="14" ht="12.95" customHeight="1" spans="1:60">
      <c r="A14" s="38" t="s">
        <v>93</v>
      </c>
      <c r="B14" s="38" t="e">
        <f>VLOOKUP($A14,#REF!,34,FALSE)</f>
        <v>#REF!</v>
      </c>
      <c r="C14" s="39" t="str">
        <f t="shared" si="0"/>
        <v>unused_SOC_GPIO26</v>
      </c>
      <c r="D14" s="40" t="e">
        <f>IF(LEN(VLOOKUP($A14,#REF!,8,FALSE)),LEFT(VLOOKUP($A14,#REF!,8,FALSE),LEN(VLOOKUP($A14,#REF!,8,FALSE))-2),"")</f>
        <v>#REF!</v>
      </c>
      <c r="E14" s="41" t="e">
        <f>IF(LEN(VLOOKUP($A14,#REF!,4,FALSE)),IF(INDEX(#REF!,MATCH($A14,#REF!,0),1),LEFT(VLOOKUP($A14,#REF!,4,FALSE),LEN(VLOOKUP($A14,#REF!,4,FALSE))-2),CONCATENATE(LEFT(VLOOKUP($A14,#REF!,4,FALSE),LEN(VLOOKUP($A14,#REF!,4,FALSE))-2),"*")),"")</f>
        <v>#REF!</v>
      </c>
      <c r="F14" s="42" t="e">
        <f>IF(LEN(VLOOKUP($A14,#REF!,5,FALSE)),IF(INDEX(#REF!,MATCH($A14,#REF!,0),2),LEFT(VLOOKUP($A14,#REF!,5,FALSE),LEN(VLOOKUP($A14,#REF!,5,FALSE))-2),CONCATENATE(LEFT(VLOOKUP($A14,#REF!,5,FALSE),LEN(VLOOKUP($A14,#REF!,5,FALSE))-2),"*")),"")</f>
        <v>#REF!</v>
      </c>
      <c r="G14" s="42" t="e">
        <f>IF(LEN(VLOOKUP($A14,#REF!,6,FALSE)),IF(INDEX(#REF!,MATCH($A14,#REF!,0),3),LEFT(VLOOKUP($A14,#REF!,6,FALSE),LEN(VLOOKUP($A14,#REF!,6,FALSE))-2),CONCATENATE(LEFT(VLOOKUP($A14,#REF!,6,FALSE),LEN(VLOOKUP($A14,#REF!,6,FALSE))-2),"*")),"")</f>
        <v>#REF!</v>
      </c>
      <c r="H14" s="43" t="e">
        <f>IF(LEN(VLOOKUP($A14,#REF!,7,FALSE)),IF(INDEX(#REF!,MATCH($A14,#REF!,0),4),LEFT(VLOOKUP($A14,#REF!,7,FALSE),LEN(VLOOKUP($A14,#REF!,7,FALSE))-2),CONCATENATE(LEFT(VLOOKUP($A14,#REF!,7,FALSE),LEN(VLOOKUP($A14,#REF!,7,FALSE))-2),"*")),"")</f>
        <v>#REF!</v>
      </c>
      <c r="I14" s="54" t="e">
        <f>IF(LEN(VLOOKUP($A14,#REF!,8,FALSE)),UPPER(RIGHT(VLOOKUP($A14,#REF!,8,FALSE),1)),"")</f>
        <v>#REF!</v>
      </c>
      <c r="J14" s="42" t="e">
        <f>IF(LEN(VLOOKUP($A14,#REF!,4,FALSE)),UPPER(RIGHT(VLOOKUP($A14,#REF!,4,FALSE),1)),"")</f>
        <v>#REF!</v>
      </c>
      <c r="K14" s="42" t="e">
        <f>IF(LEN(VLOOKUP($A14,#REF!,5,FALSE)),UPPER(RIGHT(VLOOKUP($A14,#REF!,5,FALSE),1)),"")</f>
        <v>#REF!</v>
      </c>
      <c r="L14" s="42" t="e">
        <f>IF(LEN(VLOOKUP($A14,#REF!,6,FALSE)),UPPER(RIGHT(VLOOKUP($A14,#REF!,6,FALSE),1)),"")</f>
        <v>#REF!</v>
      </c>
      <c r="M14" s="43" t="e">
        <f>IF(LEN(VLOOKUP($A14,#REF!,7,FALSE)),UPPER(RIGHT(VLOOKUP($A14,#REF!,7,FALSE),1)),"")</f>
        <v>#REF!</v>
      </c>
      <c r="N14" s="38" t="e">
        <f t="shared" ref="N14:N15" si="9">IF(E14="","RSVD0")</f>
        <v>#REF!</v>
      </c>
      <c r="O14" s="38" t="e">
        <f t="shared" si="4"/>
        <v>#REF!</v>
      </c>
      <c r="P14" s="38" t="e">
        <f t="shared" si="5"/>
        <v>#REF!</v>
      </c>
      <c r="Q14" s="38" t="e">
        <f t="shared" si="6"/>
        <v>#REF!</v>
      </c>
      <c r="R14" s="38" t="s">
        <v>94</v>
      </c>
      <c r="S14" s="63" t="e">
        <f>HLOOKUP("Device Tree Pin Name",#REF!,MATCH($A14,#REF!,0),FALSE)</f>
        <v>#REF!</v>
      </c>
      <c r="T14" s="47" t="e">
        <f>HLOOKUP("power rail",#REF!,MATCH($A14,#REF!,0),FALSE)</f>
        <v>#REF!</v>
      </c>
      <c r="U14" s="62" t="e">
        <f>HLOOKUP("Wake Capable",#REF!,MATCH($A14,#REF!,0),FALSE)</f>
        <v>#REF!</v>
      </c>
      <c r="V14" s="62" t="e">
        <f>HLOOKUP("Strap",#REF!,MATCH($A14,#REF!,0),FALSE)</f>
        <v>#REF!</v>
      </c>
      <c r="W14" s="62" t="e">
        <f>HLOOKUP("GTE",#REF!,MATCH($A14,#REF!,0),FALSE)</f>
        <v>#REF!</v>
      </c>
      <c r="X14" s="62" t="e">
        <f>HLOOKUP("DPD_Control",#REF!,MATCH($A14,#REF!,0),FALSE)</f>
        <v>#REF!</v>
      </c>
      <c r="Y14" s="62" t="e">
        <f>HLOOKUP("DPD_Group",#REF!,MATCH($A14,#REF!,0),FALSE)</f>
        <v>#REF!</v>
      </c>
      <c r="Z14" s="47" t="e">
        <f>HLOOKUP("Pad Category",#REF!,MATCH($A14,#REF!,0),FALSE)</f>
        <v>#REF!</v>
      </c>
      <c r="AA14" s="47" t="e">
        <f>HLOOKUP("Pad type",#REF!,MATCH($A14,#REF!,0),FALSE)</f>
        <v>#REF!</v>
      </c>
      <c r="AB14" s="47" t="e">
        <f>HLOOKUP("Pull Strength",#REF!,MATCH($A14,#REF!,0),FALSE)</f>
        <v>#REF!</v>
      </c>
      <c r="AC14" s="47" t="e">
        <f>HLOOKUP("POR Pin State",#REF!,MATCH($A14,#REF!,0),FALSE)</f>
        <v>#REF!</v>
      </c>
      <c r="AD14" s="47" t="str">
        <f>IF(OR($AQ14="",$AQ14=$C14),$R14,IF($AQ14=$D14,SUBSTITUTE(SUBSTITUTE($AQ14,"GPIO3_","GPIO_"),".0",""),IF($AQ14=$E14,$N14,IF($AQ14=$F14,$O14,IF($AQ14=$G14,$P14,IF($AQ14=$H14,$Q14,"INVALID"))))))</f>
        <v>RSVD0</v>
      </c>
      <c r="AE14" s="82"/>
      <c r="AF14" s="38" t="str">
        <f t="shared" si="1"/>
        <v>PULL_DOWN</v>
      </c>
      <c r="AG14" s="38" t="e">
        <f t="shared" si="2"/>
        <v>#REF!</v>
      </c>
      <c r="AH14" s="38" t="e">
        <f t="shared" si="8"/>
        <v>#REF!</v>
      </c>
      <c r="AI14" s="87" t="e">
        <f t="shared" si="7"/>
        <v>#REF!</v>
      </c>
      <c r="AJ14" s="86" t="b">
        <v>1</v>
      </c>
      <c r="AK14" s="86" t="b">
        <v>1</v>
      </c>
      <c r="AL14" s="86" t="b">
        <v>1</v>
      </c>
      <c r="AM14" s="86" t="b">
        <v>1</v>
      </c>
      <c r="AN14" s="86" t="b">
        <v>1</v>
      </c>
      <c r="AO14" s="86" t="b">
        <v>1</v>
      </c>
      <c r="AP14" s="63" t="str">
        <f t="shared" si="3"/>
        <v>VALID</v>
      </c>
      <c r="AQ14" s="102" t="s">
        <v>95</v>
      </c>
      <c r="AR14" s="103" t="s">
        <v>79</v>
      </c>
      <c r="AS14" s="104"/>
      <c r="AT14" s="105"/>
      <c r="AU14" s="105"/>
      <c r="AV14" s="105"/>
      <c r="AW14" s="118" t="s">
        <v>85</v>
      </c>
      <c r="AX14" s="104" t="s">
        <v>85</v>
      </c>
      <c r="AY14" s="105"/>
      <c r="AZ14" s="104"/>
      <c r="BA14" s="104"/>
      <c r="BB14" s="115"/>
      <c r="BC14" s="116"/>
      <c r="BD14" s="117"/>
      <c r="BE14" s="125" t="s">
        <v>3</v>
      </c>
      <c r="BF14" s="147" t="e">
        <f>VLOOKUP($A14,#REF!,34,FALSE)</f>
        <v>#REF!</v>
      </c>
      <c r="BG14" s="147" t="e">
        <f>VLOOKUP($A14,#REF!,22,FALSE)</f>
        <v>#REF!</v>
      </c>
      <c r="BH14" s="149"/>
    </row>
    <row r="15" ht="12.95" customHeight="1" spans="1:60">
      <c r="A15" s="38" t="s">
        <v>96</v>
      </c>
      <c r="B15" s="38" t="e">
        <f>VLOOKUP($A15,#REF!,34,FALSE)</f>
        <v>#REF!</v>
      </c>
      <c r="C15" s="39" t="str">
        <f t="shared" si="0"/>
        <v>unused_SOC_GPIO27</v>
      </c>
      <c r="D15" s="40" t="e">
        <f>IF(LEN(VLOOKUP($A15,#REF!,8,FALSE)),LEFT(VLOOKUP($A15,#REF!,8,FALSE),LEN(VLOOKUP($A15,#REF!,8,FALSE))-2),"")</f>
        <v>#REF!</v>
      </c>
      <c r="E15" s="41" t="e">
        <f>IF(LEN(VLOOKUP($A15,#REF!,4,FALSE)),IF(INDEX(#REF!,MATCH($A15,#REF!,0),1),LEFT(VLOOKUP($A15,#REF!,4,FALSE),LEN(VLOOKUP($A15,#REF!,4,FALSE))-2),CONCATENATE(LEFT(VLOOKUP($A15,#REF!,4,FALSE),LEN(VLOOKUP($A15,#REF!,4,FALSE))-2),"*")),"")</f>
        <v>#REF!</v>
      </c>
      <c r="F15" s="42" t="e">
        <f>IF(LEN(VLOOKUP($A15,#REF!,5,FALSE)),IF(INDEX(#REF!,MATCH($A15,#REF!,0),2),LEFT(VLOOKUP($A15,#REF!,5,FALSE),LEN(VLOOKUP($A15,#REF!,5,FALSE))-2),CONCATENATE(LEFT(VLOOKUP($A15,#REF!,5,FALSE),LEN(VLOOKUP($A15,#REF!,5,FALSE))-2),"*")),"")</f>
        <v>#REF!</v>
      </c>
      <c r="G15" s="42" t="e">
        <f>IF(LEN(VLOOKUP($A15,#REF!,6,FALSE)),IF(INDEX(#REF!,MATCH($A15,#REF!,0),3),LEFT(VLOOKUP($A15,#REF!,6,FALSE),LEN(VLOOKUP($A15,#REF!,6,FALSE))-2),CONCATENATE(LEFT(VLOOKUP($A15,#REF!,6,FALSE),LEN(VLOOKUP($A15,#REF!,6,FALSE))-2),"*")),"")</f>
        <v>#REF!</v>
      </c>
      <c r="H15" s="43" t="e">
        <f>IF(LEN(VLOOKUP($A15,#REF!,7,FALSE)),IF(INDEX(#REF!,MATCH($A15,#REF!,0),4),LEFT(VLOOKUP($A15,#REF!,7,FALSE),LEN(VLOOKUP($A15,#REF!,7,FALSE))-2),CONCATENATE(LEFT(VLOOKUP($A15,#REF!,7,FALSE),LEN(VLOOKUP($A15,#REF!,7,FALSE))-2),"*")),"")</f>
        <v>#REF!</v>
      </c>
      <c r="I15" s="54" t="e">
        <f>IF(LEN(VLOOKUP($A15,#REF!,8,FALSE)),UPPER(RIGHT(VLOOKUP($A15,#REF!,8,FALSE),1)),"")</f>
        <v>#REF!</v>
      </c>
      <c r="J15" s="42" t="e">
        <f>IF(LEN(VLOOKUP($A15,#REF!,4,FALSE)),UPPER(RIGHT(VLOOKUP($A15,#REF!,4,FALSE),1)),"")</f>
        <v>#REF!</v>
      </c>
      <c r="K15" s="42" t="e">
        <f>IF(LEN(VLOOKUP($A15,#REF!,5,FALSE)),UPPER(RIGHT(VLOOKUP($A15,#REF!,5,FALSE),1)),"")</f>
        <v>#REF!</v>
      </c>
      <c r="L15" s="42" t="e">
        <f>IF(LEN(VLOOKUP($A15,#REF!,6,FALSE)),UPPER(RIGHT(VLOOKUP($A15,#REF!,6,FALSE),1)),"")</f>
        <v>#REF!</v>
      </c>
      <c r="M15" s="43" t="e">
        <f>IF(LEN(VLOOKUP($A15,#REF!,7,FALSE)),UPPER(RIGHT(VLOOKUP($A15,#REF!,7,FALSE),1)),"")</f>
        <v>#REF!</v>
      </c>
      <c r="N15" s="38" t="e">
        <f t="shared" si="9"/>
        <v>#REF!</v>
      </c>
      <c r="O15" s="38" t="e">
        <f t="shared" si="4"/>
        <v>#REF!</v>
      </c>
      <c r="P15" s="38" t="e">
        <f t="shared" si="5"/>
        <v>#REF!</v>
      </c>
      <c r="Q15" s="38" t="e">
        <f t="shared" si="6"/>
        <v>#REF!</v>
      </c>
      <c r="R15" s="38" t="s">
        <v>94</v>
      </c>
      <c r="S15" s="63" t="e">
        <f>HLOOKUP("Device Tree Pin Name",#REF!,MATCH($A15,#REF!,0),FALSE)</f>
        <v>#REF!</v>
      </c>
      <c r="T15" s="47" t="e">
        <f>HLOOKUP("power rail",#REF!,MATCH($A15,#REF!,0),FALSE)</f>
        <v>#REF!</v>
      </c>
      <c r="U15" s="62" t="e">
        <f>HLOOKUP("Wake Capable",#REF!,MATCH($A15,#REF!,0),FALSE)</f>
        <v>#REF!</v>
      </c>
      <c r="V15" s="62" t="e">
        <f>HLOOKUP("Strap",#REF!,MATCH($A15,#REF!,0),FALSE)</f>
        <v>#REF!</v>
      </c>
      <c r="W15" s="62" t="e">
        <f>HLOOKUP("GTE",#REF!,MATCH($A15,#REF!,0),FALSE)</f>
        <v>#REF!</v>
      </c>
      <c r="X15" s="62" t="e">
        <f>HLOOKUP("DPD_Control",#REF!,MATCH($A15,#REF!,0),FALSE)</f>
        <v>#REF!</v>
      </c>
      <c r="Y15" s="62" t="e">
        <f>HLOOKUP("DPD_Group",#REF!,MATCH($A15,#REF!,0),FALSE)</f>
        <v>#REF!</v>
      </c>
      <c r="Z15" s="47" t="e">
        <f>HLOOKUP("Pad Category",#REF!,MATCH($A15,#REF!,0),FALSE)</f>
        <v>#REF!</v>
      </c>
      <c r="AA15" s="47" t="e">
        <f>HLOOKUP("Pad type",#REF!,MATCH($A15,#REF!,0),FALSE)</f>
        <v>#REF!</v>
      </c>
      <c r="AB15" s="47" t="e">
        <f>HLOOKUP("Pull Strength",#REF!,MATCH($A15,#REF!,0),FALSE)</f>
        <v>#REF!</v>
      </c>
      <c r="AC15" s="47" t="e">
        <f>HLOOKUP("POR Pin State",#REF!,MATCH($A15,#REF!,0),FALSE)</f>
        <v>#REF!</v>
      </c>
      <c r="AD15" s="47" t="str">
        <f>IF(OR($AQ15="",$AQ15=$C15),$R15,IF($AQ15=$D15,SUBSTITUTE(SUBSTITUTE($AQ15,"GPIO3_","GPIO_"),".0",""),IF($AQ15=$E15,$N15,IF($AQ15=$F15,$O15,IF($AQ15=$G15,$P15,IF($AQ15=$H15,$Q15,"INVALID"))))))</f>
        <v>RSVD0</v>
      </c>
      <c r="AE15" s="82"/>
      <c r="AF15" s="38" t="str">
        <f t="shared" si="1"/>
        <v>PULL_DOWN</v>
      </c>
      <c r="AG15" s="38" t="e">
        <f t="shared" si="2"/>
        <v>#REF!</v>
      </c>
      <c r="AH15" s="38" t="e">
        <f t="shared" si="8"/>
        <v>#REF!</v>
      </c>
      <c r="AI15" s="87" t="e">
        <f t="shared" si="7"/>
        <v>#REF!</v>
      </c>
      <c r="AJ15" s="86" t="b">
        <v>1</v>
      </c>
      <c r="AK15" s="86" t="b">
        <v>1</v>
      </c>
      <c r="AL15" s="86" t="b">
        <v>1</v>
      </c>
      <c r="AM15" s="86" t="b">
        <v>1</v>
      </c>
      <c r="AN15" s="86" t="b">
        <v>1</v>
      </c>
      <c r="AO15" s="86" t="b">
        <v>1</v>
      </c>
      <c r="AP15" s="63" t="str">
        <f t="shared" si="3"/>
        <v>VALID</v>
      </c>
      <c r="AQ15" s="102" t="s">
        <v>97</v>
      </c>
      <c r="AR15" s="103" t="s">
        <v>79</v>
      </c>
      <c r="AS15" s="104"/>
      <c r="AT15" s="105"/>
      <c r="AU15" s="105"/>
      <c r="AV15" s="105"/>
      <c r="AW15" s="118" t="s">
        <v>85</v>
      </c>
      <c r="AX15" s="104" t="s">
        <v>85</v>
      </c>
      <c r="AY15" s="105"/>
      <c r="AZ15" s="104"/>
      <c r="BA15" s="104"/>
      <c r="BB15" s="115"/>
      <c r="BC15" s="116"/>
      <c r="BD15" s="117"/>
      <c r="BE15" s="125" t="s">
        <v>3</v>
      </c>
      <c r="BF15" s="147" t="e">
        <f>VLOOKUP($A15,#REF!,34,FALSE)</f>
        <v>#REF!</v>
      </c>
      <c r="BG15" s="147" t="e">
        <f>VLOOKUP($A15,#REF!,22,FALSE)</f>
        <v>#REF!</v>
      </c>
      <c r="BH15" s="149"/>
    </row>
    <row r="16" ht="12.95" customHeight="1" spans="1:60">
      <c r="A16" s="38" t="s">
        <v>98</v>
      </c>
      <c r="B16" s="38" t="e">
        <f>VLOOKUP($A16,#REF!,34,FALSE)</f>
        <v>#REF!</v>
      </c>
      <c r="C16" s="39" t="str">
        <f t="shared" si="0"/>
        <v>unused_PMU_INT_N</v>
      </c>
      <c r="D16" s="40" t="e">
        <f>IF(LEN(VLOOKUP($A16,#REF!,8,FALSE)),LEFT(VLOOKUP($A16,#REF!,8,FALSE),LEN(VLOOKUP($A16,#REF!,8,FALSE))-2),"")</f>
        <v>#REF!</v>
      </c>
      <c r="E16" s="41" t="e">
        <f>IF(LEN(VLOOKUP($A16,#REF!,4,FALSE)),IF(INDEX(#REF!,MATCH($A16,#REF!,0),1),LEFT(VLOOKUP($A16,#REF!,4,FALSE),LEN(VLOOKUP($A16,#REF!,4,FALSE))-2),CONCATENATE(LEFT(VLOOKUP($A16,#REF!,4,FALSE),LEN(VLOOKUP($A16,#REF!,4,FALSE))-2),"*")),"")</f>
        <v>#REF!</v>
      </c>
      <c r="F16" s="42" t="e">
        <f>IF(LEN(VLOOKUP($A16,#REF!,5,FALSE)),IF(INDEX(#REF!,MATCH($A16,#REF!,0),2),LEFT(VLOOKUP($A16,#REF!,5,FALSE),LEN(VLOOKUP($A16,#REF!,5,FALSE))-2),CONCATENATE(LEFT(VLOOKUP($A16,#REF!,5,FALSE),LEN(VLOOKUP($A16,#REF!,5,FALSE))-2),"*")),"")</f>
        <v>#REF!</v>
      </c>
      <c r="G16" s="42" t="e">
        <f>IF(LEN(VLOOKUP($A16,#REF!,6,FALSE)),IF(INDEX(#REF!,MATCH($A16,#REF!,0),3),LEFT(VLOOKUP($A16,#REF!,6,FALSE),LEN(VLOOKUP($A16,#REF!,6,FALSE))-2),CONCATENATE(LEFT(VLOOKUP($A16,#REF!,6,FALSE),LEN(VLOOKUP($A16,#REF!,6,FALSE))-2),"*")),"")</f>
        <v>#REF!</v>
      </c>
      <c r="H16" s="43" t="e">
        <f>IF(LEN(VLOOKUP($A16,#REF!,7,FALSE)),IF(INDEX(#REF!,MATCH($A16,#REF!,0),4),LEFT(VLOOKUP($A16,#REF!,7,FALSE),LEN(VLOOKUP($A16,#REF!,7,FALSE))-2),CONCATENATE(LEFT(VLOOKUP($A16,#REF!,7,FALSE),LEN(VLOOKUP($A16,#REF!,7,FALSE))-2),"*")),"")</f>
        <v>#REF!</v>
      </c>
      <c r="I16" s="54" t="e">
        <f>IF(LEN(VLOOKUP($A16,#REF!,8,FALSE)),UPPER(RIGHT(VLOOKUP($A16,#REF!,8,FALSE),1)),"")</f>
        <v>#REF!</v>
      </c>
      <c r="J16" s="42" t="e">
        <f>IF(LEN(VLOOKUP($A16,#REF!,4,FALSE)),UPPER(RIGHT(VLOOKUP($A16,#REF!,4,FALSE),1)),"")</f>
        <v>#REF!</v>
      </c>
      <c r="K16" s="42" t="e">
        <f>IF(LEN(VLOOKUP($A16,#REF!,5,FALSE)),UPPER(RIGHT(VLOOKUP($A16,#REF!,5,FALSE),1)),"")</f>
        <v>#REF!</v>
      </c>
      <c r="L16" s="42" t="e">
        <f>IF(LEN(VLOOKUP($A16,#REF!,6,FALSE)),UPPER(RIGHT(VLOOKUP($A16,#REF!,6,FALSE),1)),"")</f>
        <v>#REF!</v>
      </c>
      <c r="M16" s="43" t="e">
        <f>IF(LEN(VLOOKUP($A16,#REF!,7,FALSE)),UPPER(RIGHT(VLOOKUP($A16,#REF!,7,FALSE),1)),"")</f>
        <v>#REF!</v>
      </c>
      <c r="N16" s="55"/>
      <c r="O16" s="55"/>
      <c r="P16" s="55"/>
      <c r="Q16" s="55"/>
      <c r="R16" s="55"/>
      <c r="S16" s="63" t="e">
        <f>HLOOKUP("Device Tree Pin Name",#REF!,MATCH($A16,#REF!,0),FALSE)</f>
        <v>#REF!</v>
      </c>
      <c r="T16" s="47" t="e">
        <f>HLOOKUP("power rail",#REF!,MATCH($A16,#REF!,0),FALSE)</f>
        <v>#REF!</v>
      </c>
      <c r="U16" s="62" t="e">
        <f>HLOOKUP("Wake Capable",#REF!,MATCH($A16,#REF!,0),FALSE)</f>
        <v>#REF!</v>
      </c>
      <c r="V16" s="62" t="e">
        <f>HLOOKUP("Strap",#REF!,MATCH($A16,#REF!,0),FALSE)</f>
        <v>#REF!</v>
      </c>
      <c r="W16" s="62" t="e">
        <f>HLOOKUP("GTE",#REF!,MATCH($A16,#REF!,0),FALSE)</f>
        <v>#REF!</v>
      </c>
      <c r="X16" s="62" t="e">
        <f>HLOOKUP("DPD_Control",#REF!,MATCH($A16,#REF!,0),FALSE)</f>
        <v>#REF!</v>
      </c>
      <c r="Y16" s="62" t="e">
        <f>HLOOKUP("DPD_Group",#REF!,MATCH($A16,#REF!,0),FALSE)</f>
        <v>#REF!</v>
      </c>
      <c r="Z16" s="47" t="e">
        <f>HLOOKUP("Pad Category",#REF!,MATCH($A16,#REF!,0),FALSE)</f>
        <v>#REF!</v>
      </c>
      <c r="AA16" s="47" t="e">
        <f>HLOOKUP("Pad type",#REF!,MATCH($A16,#REF!,0),FALSE)</f>
        <v>#REF!</v>
      </c>
      <c r="AB16" s="47" t="e">
        <f>HLOOKUP("Pull Strength",#REF!,MATCH($A16,#REF!,0),FALSE)</f>
        <v>#REF!</v>
      </c>
      <c r="AC16" s="47" t="e">
        <f>HLOOKUP("POR Pin State",#REF!,MATCH($A16,#REF!,0),FALSE)</f>
        <v>#REF!</v>
      </c>
      <c r="AD16" s="82"/>
      <c r="AE16" s="82"/>
      <c r="AF16" s="38" t="str">
        <f t="shared" si="1"/>
        <v>PULL_DOWN</v>
      </c>
      <c r="AG16" s="38" t="e">
        <f t="shared" si="2"/>
        <v>#REF!</v>
      </c>
      <c r="AH16" s="38" t="e">
        <f t="shared" si="8"/>
        <v>#REF!</v>
      </c>
      <c r="AI16" s="82"/>
      <c r="AJ16" s="86" t="b">
        <v>1</v>
      </c>
      <c r="AK16" s="86" t="b">
        <v>1</v>
      </c>
      <c r="AL16" s="86" t="b">
        <v>1</v>
      </c>
      <c r="AM16" s="86" t="b">
        <v>1</v>
      </c>
      <c r="AN16" s="86" t="b">
        <v>1</v>
      </c>
      <c r="AO16" s="86" t="b">
        <v>1</v>
      </c>
      <c r="AP16" s="63" t="str">
        <f t="shared" si="3"/>
        <v>VALID</v>
      </c>
      <c r="AQ16" s="102" t="s">
        <v>99</v>
      </c>
      <c r="AR16" s="103" t="s">
        <v>79</v>
      </c>
      <c r="AS16" s="104"/>
      <c r="AT16" s="104" t="s">
        <v>89</v>
      </c>
      <c r="AU16" s="105"/>
      <c r="AV16" s="105"/>
      <c r="AW16" s="105"/>
      <c r="AX16" s="104" t="s">
        <v>85</v>
      </c>
      <c r="AY16" s="105"/>
      <c r="AZ16" s="104"/>
      <c r="BA16" s="104"/>
      <c r="BB16" s="115"/>
      <c r="BC16" s="116"/>
      <c r="BD16" s="117"/>
      <c r="BE16" s="150" t="s">
        <v>98</v>
      </c>
      <c r="BF16" s="147" t="e">
        <f>VLOOKUP($A16,#REF!,34,FALSE)</f>
        <v>#REF!</v>
      </c>
      <c r="BG16" s="147" t="e">
        <f>VLOOKUP($A16,#REF!,22,FALSE)</f>
        <v>#REF!</v>
      </c>
      <c r="BH16" s="149"/>
    </row>
    <row r="17" ht="12.95" customHeight="1" spans="1:60">
      <c r="A17" s="38" t="s">
        <v>100</v>
      </c>
      <c r="B17" s="38" t="e">
        <f>VLOOKUP($A17,#REF!,34,FALSE)</f>
        <v>#REF!</v>
      </c>
      <c r="C17" s="39" t="str">
        <f t="shared" si="0"/>
        <v>unused_SOC_PWR_REQ</v>
      </c>
      <c r="D17" s="40" t="e">
        <f>IF(LEN(VLOOKUP($A17,#REF!,8,FALSE)),LEFT(VLOOKUP($A17,#REF!,8,FALSE),LEN(VLOOKUP($A17,#REF!,8,FALSE))-2),"")</f>
        <v>#REF!</v>
      </c>
      <c r="E17" s="41" t="e">
        <f>IF(LEN(VLOOKUP($A17,#REF!,4,FALSE)),IF(INDEX(#REF!,MATCH($A17,#REF!,0),1),LEFT(VLOOKUP($A17,#REF!,4,FALSE),LEN(VLOOKUP($A17,#REF!,4,FALSE))-2),CONCATENATE(LEFT(VLOOKUP($A17,#REF!,4,FALSE),LEN(VLOOKUP($A17,#REF!,4,FALSE))-2),"*")),"")</f>
        <v>#REF!</v>
      </c>
      <c r="F17" s="42" t="e">
        <f>IF(LEN(VLOOKUP($A17,#REF!,5,FALSE)),IF(INDEX(#REF!,MATCH($A17,#REF!,0),2),LEFT(VLOOKUP($A17,#REF!,5,FALSE),LEN(VLOOKUP($A17,#REF!,5,FALSE))-2),CONCATENATE(LEFT(VLOOKUP($A17,#REF!,5,FALSE),LEN(VLOOKUP($A17,#REF!,5,FALSE))-2),"*")),"")</f>
        <v>#REF!</v>
      </c>
      <c r="G17" s="42" t="e">
        <f>IF(LEN(VLOOKUP($A17,#REF!,6,FALSE)),IF(INDEX(#REF!,MATCH($A17,#REF!,0),3),LEFT(VLOOKUP($A17,#REF!,6,FALSE),LEN(VLOOKUP($A17,#REF!,6,FALSE))-2),CONCATENATE(LEFT(VLOOKUP($A17,#REF!,6,FALSE),LEN(VLOOKUP($A17,#REF!,6,FALSE))-2),"*")),"")</f>
        <v>#REF!</v>
      </c>
      <c r="H17" s="43" t="e">
        <f>IF(LEN(VLOOKUP($A17,#REF!,7,FALSE)),IF(INDEX(#REF!,MATCH($A17,#REF!,0),4),LEFT(VLOOKUP($A17,#REF!,7,FALSE),LEN(VLOOKUP($A17,#REF!,7,FALSE))-2),CONCATENATE(LEFT(VLOOKUP($A17,#REF!,7,FALSE),LEN(VLOOKUP($A17,#REF!,7,FALSE))-2),"*")),"")</f>
        <v>#REF!</v>
      </c>
      <c r="I17" s="54" t="e">
        <f>IF(LEN(VLOOKUP($A17,#REF!,8,FALSE)),UPPER(RIGHT(VLOOKUP($A17,#REF!,8,FALSE),1)),"")</f>
        <v>#REF!</v>
      </c>
      <c r="J17" s="42" t="e">
        <f>IF(LEN(VLOOKUP($A17,#REF!,4,FALSE)),UPPER(RIGHT(VLOOKUP($A17,#REF!,4,FALSE),1)),"")</f>
        <v>#REF!</v>
      </c>
      <c r="K17" s="42" t="e">
        <f>IF(LEN(VLOOKUP($A17,#REF!,5,FALSE)),UPPER(RIGHT(VLOOKUP($A17,#REF!,5,FALSE),1)),"")</f>
        <v>#REF!</v>
      </c>
      <c r="L17" s="42" t="e">
        <f>IF(LEN(VLOOKUP($A17,#REF!,6,FALSE)),UPPER(RIGHT(VLOOKUP($A17,#REF!,6,FALSE),1)),"")</f>
        <v>#REF!</v>
      </c>
      <c r="M17" s="43" t="e">
        <f>IF(LEN(VLOOKUP($A17,#REF!,7,FALSE)),UPPER(RIGHT(VLOOKUP($A17,#REF!,7,FALSE),1)),"")</f>
        <v>#REF!</v>
      </c>
      <c r="N17" s="55"/>
      <c r="O17" s="55"/>
      <c r="P17" s="55"/>
      <c r="Q17" s="55"/>
      <c r="R17" s="55"/>
      <c r="S17" s="63" t="e">
        <f>HLOOKUP("Device Tree Pin Name",#REF!,MATCH($A17,#REF!,0),FALSE)</f>
        <v>#REF!</v>
      </c>
      <c r="T17" s="47" t="e">
        <f>HLOOKUP("power rail",#REF!,MATCH($A17,#REF!,0),FALSE)</f>
        <v>#REF!</v>
      </c>
      <c r="U17" s="62" t="e">
        <f>HLOOKUP("Wake Capable",#REF!,MATCH($A17,#REF!,0),FALSE)</f>
        <v>#REF!</v>
      </c>
      <c r="V17" s="62" t="e">
        <f>HLOOKUP("Strap",#REF!,MATCH($A17,#REF!,0),FALSE)</f>
        <v>#REF!</v>
      </c>
      <c r="W17" s="62" t="e">
        <f>HLOOKUP("GTE",#REF!,MATCH($A17,#REF!,0),FALSE)</f>
        <v>#REF!</v>
      </c>
      <c r="X17" s="62" t="e">
        <f>HLOOKUP("DPD_Control",#REF!,MATCH($A17,#REF!,0),FALSE)</f>
        <v>#REF!</v>
      </c>
      <c r="Y17" s="62" t="e">
        <f>HLOOKUP("DPD_Group",#REF!,MATCH($A17,#REF!,0),FALSE)</f>
        <v>#REF!</v>
      </c>
      <c r="Z17" s="47" t="e">
        <f>HLOOKUP("Pad Category",#REF!,MATCH($A17,#REF!,0),FALSE)</f>
        <v>#REF!</v>
      </c>
      <c r="AA17" s="63" t="e">
        <f>HLOOKUP("Pad type",#REF!,MATCH($A17,#REF!,0),FALSE)</f>
        <v>#REF!</v>
      </c>
      <c r="AB17" s="47" t="e">
        <f>HLOOKUP("Pull Strength",#REF!,MATCH($A17,#REF!,0),FALSE)</f>
        <v>#REF!</v>
      </c>
      <c r="AC17" s="47" t="e">
        <f>HLOOKUP("POR Pin State",#REF!,MATCH($A17,#REF!,0),FALSE)</f>
        <v>#REF!</v>
      </c>
      <c r="AD17" s="82"/>
      <c r="AE17" s="82"/>
      <c r="AF17" s="38" t="str">
        <f t="shared" si="1"/>
        <v>PULL_DOWN</v>
      </c>
      <c r="AG17" s="38" t="e">
        <f t="shared" si="2"/>
        <v>#REF!</v>
      </c>
      <c r="AH17" s="38" t="e">
        <f t="shared" si="8"/>
        <v>#REF!</v>
      </c>
      <c r="AI17" s="82"/>
      <c r="AJ17" s="86" t="b">
        <v>1</v>
      </c>
      <c r="AK17" s="86" t="b">
        <v>1</v>
      </c>
      <c r="AL17" s="86" t="b">
        <v>1</v>
      </c>
      <c r="AM17" s="86" t="b">
        <v>1</v>
      </c>
      <c r="AN17" s="86" t="b">
        <v>1</v>
      </c>
      <c r="AO17" s="86" t="b">
        <v>1</v>
      </c>
      <c r="AP17" s="63" t="str">
        <f t="shared" si="3"/>
        <v>VALID</v>
      </c>
      <c r="AQ17" s="102" t="s">
        <v>101</v>
      </c>
      <c r="AR17" s="103" t="s">
        <v>79</v>
      </c>
      <c r="AS17" s="104"/>
      <c r="AT17" s="105"/>
      <c r="AU17" s="105"/>
      <c r="AV17" s="105"/>
      <c r="AW17" s="105"/>
      <c r="AX17" s="104" t="s">
        <v>85</v>
      </c>
      <c r="AY17" s="105"/>
      <c r="AZ17" s="104"/>
      <c r="BA17" s="104"/>
      <c r="BB17" s="115"/>
      <c r="BC17" s="116"/>
      <c r="BD17" s="117"/>
      <c r="BE17" s="150" t="s">
        <v>100</v>
      </c>
      <c r="BF17" s="147" t="e">
        <f>VLOOKUP($A17,#REF!,34,FALSE)</f>
        <v>#REF!</v>
      </c>
      <c r="BG17" s="147" t="e">
        <f>VLOOKUP($A17,#REF!,22,FALSE)</f>
        <v>#REF!</v>
      </c>
      <c r="BH17" s="149"/>
    </row>
    <row r="18" ht="12.95" customHeight="1" spans="1:60">
      <c r="A18" s="38" t="s">
        <v>102</v>
      </c>
      <c r="B18" s="38" t="e">
        <f>VLOOKUP($A18,#REF!,34,FALSE)</f>
        <v>#REF!</v>
      </c>
      <c r="C18" s="39" t="str">
        <f t="shared" si="0"/>
        <v>unused_AO_RETENTION_N</v>
      </c>
      <c r="D18" s="40" t="e">
        <f>IF(LEN(VLOOKUP($A18,#REF!,8,FALSE)),LEFT(VLOOKUP($A18,#REF!,8,FALSE),LEN(VLOOKUP($A18,#REF!,8,FALSE))-2),"")</f>
        <v>#REF!</v>
      </c>
      <c r="E18" s="41" t="e">
        <f>IF(LEN(VLOOKUP($A18,#REF!,4,FALSE)),IF(INDEX(#REF!,MATCH($A18,#REF!,0),1),LEFT(VLOOKUP($A18,#REF!,4,FALSE),LEN(VLOOKUP($A18,#REF!,4,FALSE))-2),CONCATENATE(LEFT(VLOOKUP($A18,#REF!,4,FALSE),LEN(VLOOKUP($A18,#REF!,4,FALSE))-2),"*")),"")</f>
        <v>#REF!</v>
      </c>
      <c r="F18" s="42" t="e">
        <f>IF(LEN(VLOOKUP($A18,#REF!,5,FALSE)),IF(INDEX(#REF!,MATCH($A18,#REF!,0),2),LEFT(VLOOKUP($A18,#REF!,5,FALSE),LEN(VLOOKUP($A18,#REF!,5,FALSE))-2),CONCATENATE(LEFT(VLOOKUP($A18,#REF!,5,FALSE),LEN(VLOOKUP($A18,#REF!,5,FALSE))-2),"*")),"")</f>
        <v>#REF!</v>
      </c>
      <c r="G18" s="42" t="e">
        <f>IF(LEN(VLOOKUP($A18,#REF!,6,FALSE)),IF(INDEX(#REF!,MATCH($A18,#REF!,0),3),LEFT(VLOOKUP($A18,#REF!,6,FALSE),LEN(VLOOKUP($A18,#REF!,6,FALSE))-2),CONCATENATE(LEFT(VLOOKUP($A18,#REF!,6,FALSE),LEN(VLOOKUP($A18,#REF!,6,FALSE))-2),"*")),"")</f>
        <v>#REF!</v>
      </c>
      <c r="H18" s="43" t="e">
        <f>IF(LEN(VLOOKUP($A18,#REF!,7,FALSE)),IF(INDEX(#REF!,MATCH($A18,#REF!,0),4),LEFT(VLOOKUP($A18,#REF!,7,FALSE),LEN(VLOOKUP($A18,#REF!,7,FALSE))-3),CONCATENATE(LEFT(VLOOKUP($A18,#REF!,7,FALSE),LEN(VLOOKUP($A18,#REF!,7,FALSE))-2),"*")),"")</f>
        <v>#REF!</v>
      </c>
      <c r="I18" s="54" t="e">
        <f>IF(LEN(VLOOKUP($A18,#REF!,8,FALSE)),UPPER(RIGHT(VLOOKUP($A18,#REF!,8,FALSE),1)),"")</f>
        <v>#REF!</v>
      </c>
      <c r="J18" s="42" t="e">
        <f>IF(LEN(VLOOKUP($A18,#REF!,4,FALSE)),UPPER(RIGHT(VLOOKUP($A18,#REF!,4,FALSE),1)),"")</f>
        <v>#REF!</v>
      </c>
      <c r="K18" s="42" t="e">
        <f>IF(LEN(VLOOKUP($A18,#REF!,5,FALSE)),UPPER(RIGHT(VLOOKUP($A18,#REF!,5,FALSE),1)),"")</f>
        <v>#REF!</v>
      </c>
      <c r="L18" s="42" t="e">
        <f>IF(LEN(VLOOKUP($A18,#REF!,6,FALSE)),UPPER(RIGHT(VLOOKUP($A18,#REF!,6,FALSE),1)),"")</f>
        <v>#REF!</v>
      </c>
      <c r="M18" s="43" t="s">
        <v>81</v>
      </c>
      <c r="N18" s="38" t="s">
        <v>3</v>
      </c>
      <c r="O18" s="38" t="s">
        <v>103</v>
      </c>
      <c r="P18" s="38" t="s">
        <v>104</v>
      </c>
      <c r="Q18" s="38" t="s">
        <v>105</v>
      </c>
      <c r="R18" s="38" t="s">
        <v>106</v>
      </c>
      <c r="S18" s="63" t="e">
        <f>HLOOKUP("Device Tree Pin Name",#REF!,MATCH($A18,#REF!,0),FALSE)</f>
        <v>#REF!</v>
      </c>
      <c r="T18" s="47" t="e">
        <f>HLOOKUP("power rail",#REF!,MATCH($A18,#REF!,0),FALSE)</f>
        <v>#REF!</v>
      </c>
      <c r="U18" s="62" t="e">
        <f>HLOOKUP("Wake Capable",#REF!,MATCH($A18,#REF!,0),FALSE)</f>
        <v>#REF!</v>
      </c>
      <c r="V18" s="62" t="e">
        <f>HLOOKUP("Strap",#REF!,MATCH($A18,#REF!,0),FALSE)</f>
        <v>#REF!</v>
      </c>
      <c r="W18" s="62" t="e">
        <f>HLOOKUP("GTE",#REF!,MATCH($A18,#REF!,0),FALSE)</f>
        <v>#REF!</v>
      </c>
      <c r="X18" s="62" t="e">
        <f>HLOOKUP("DPD_Control",#REF!,MATCH($A18,#REF!,0),FALSE)</f>
        <v>#REF!</v>
      </c>
      <c r="Y18" s="62" t="e">
        <f>HLOOKUP("DPD_Group",#REF!,MATCH($A18,#REF!,0),FALSE)</f>
        <v>#REF!</v>
      </c>
      <c r="Z18" s="47" t="e">
        <f>HLOOKUP("Pad Category",#REF!,MATCH($A18,#REF!,0),FALSE)</f>
        <v>#REF!</v>
      </c>
      <c r="AA18" s="47" t="e">
        <f>HLOOKUP("Pad type",#REF!,MATCH($A18,#REF!,0),FALSE)</f>
        <v>#REF!</v>
      </c>
      <c r="AB18" s="47" t="e">
        <f>HLOOKUP("Pull Strength",#REF!,MATCH($A18,#REF!,0),FALSE)</f>
        <v>#REF!</v>
      </c>
      <c r="AC18" s="47" t="e">
        <f>HLOOKUP("POR Pin State",#REF!,MATCH($A18,#REF!,0),FALSE)</f>
        <v>#REF!</v>
      </c>
      <c r="AD18" s="47" t="str">
        <f>IF(OR($AQ18="",$AQ18=$C18),$R18,IF($AQ18=$D18,SUBSTITUTE(SUBSTITUTE($AQ18,"GPIO3_","GPIO_"),".0",""),IF($AQ18=$E18,$N18,IF($AQ18=$F18,$O18,IF($AQ18=$G18,$P18,IF($AQ18=$H18,$Q18,"INVALID"))))))</f>
        <v>ISTCTRL</v>
      </c>
      <c r="AE18" s="82"/>
      <c r="AF18" s="38" t="str">
        <f t="shared" si="1"/>
        <v>PULL_DOWN</v>
      </c>
      <c r="AG18" s="38" t="e">
        <f t="shared" si="2"/>
        <v>#REF!</v>
      </c>
      <c r="AH18" s="38" t="e">
        <f t="shared" si="8"/>
        <v>#REF!</v>
      </c>
      <c r="AI18" s="87" t="e">
        <f t="shared" si="7"/>
        <v>#REF!</v>
      </c>
      <c r="AJ18" s="86" t="b">
        <v>1</v>
      </c>
      <c r="AK18" s="86" t="b">
        <v>1</v>
      </c>
      <c r="AL18" s="86" t="b">
        <v>1</v>
      </c>
      <c r="AM18" s="86" t="b">
        <v>1</v>
      </c>
      <c r="AN18" s="86" t="b">
        <v>1</v>
      </c>
      <c r="AO18" s="86" t="b">
        <v>1</v>
      </c>
      <c r="AP18" s="63" t="str">
        <f t="shared" si="3"/>
        <v>VALID</v>
      </c>
      <c r="AQ18" s="102" t="s">
        <v>107</v>
      </c>
      <c r="AR18" s="103" t="s">
        <v>79</v>
      </c>
      <c r="AS18" s="104"/>
      <c r="AT18" s="104" t="s">
        <v>89</v>
      </c>
      <c r="AU18" s="105"/>
      <c r="AV18" s="105"/>
      <c r="AW18" s="118" t="s">
        <v>85</v>
      </c>
      <c r="AX18" s="104" t="s">
        <v>85</v>
      </c>
      <c r="AY18" s="105"/>
      <c r="AZ18" s="104"/>
      <c r="BA18" s="104"/>
      <c r="BB18" s="115"/>
      <c r="BC18" s="116"/>
      <c r="BD18" s="117"/>
      <c r="BE18" s="150"/>
      <c r="BF18" s="147" t="e">
        <f>VLOOKUP($A18,#REF!,34,FALSE)</f>
        <v>#REF!</v>
      </c>
      <c r="BG18" s="147" t="e">
        <f>VLOOKUP($A18,#REF!,22,FALSE)</f>
        <v>#REF!</v>
      </c>
      <c r="BH18" s="149"/>
    </row>
    <row r="19" ht="12.95" customHeight="1" spans="1:60">
      <c r="A19" s="38" t="s">
        <v>108</v>
      </c>
      <c r="B19" s="38" t="e">
        <f>VLOOKUP($A19,#REF!,34,FALSE)</f>
        <v>#REF!</v>
      </c>
      <c r="C19" s="39" t="str">
        <f t="shared" si="0"/>
        <v>unused_BATT_OC</v>
      </c>
      <c r="D19" s="40" t="e">
        <f>IF(LEN(VLOOKUP($A19,#REF!,8,FALSE)),LEFT(VLOOKUP($A19,#REF!,8,FALSE),LEN(VLOOKUP($A19,#REF!,8,FALSE))-2),"")</f>
        <v>#REF!</v>
      </c>
      <c r="E19" s="41" t="e">
        <f>IF(LEN(VLOOKUP($A19,#REF!,4,FALSE)),IF(INDEX(#REF!,MATCH($A19,#REF!,0),1),LEFT(VLOOKUP($A19,#REF!,4,FALSE),LEN(VLOOKUP($A19,#REF!,4,FALSE))-2),CONCATENATE(LEFT(VLOOKUP($A19,#REF!,4,FALSE),LEN(VLOOKUP($A19,#REF!,4,FALSE))-2),"*")),"")</f>
        <v>#REF!</v>
      </c>
      <c r="F19" s="42" t="e">
        <f>IF(LEN(VLOOKUP($A19,#REF!,5,FALSE)),IF(INDEX(#REF!,MATCH($A19,#REF!,0),2),LEFT(VLOOKUP($A19,#REF!,5,FALSE),LEN(VLOOKUP($A19,#REF!,5,FALSE))-2),CONCATENATE(LEFT(VLOOKUP($A19,#REF!,5,FALSE),LEN(VLOOKUP($A19,#REF!,5,FALSE))-2),"*")),"")</f>
        <v>#REF!</v>
      </c>
      <c r="G19" s="42" t="e">
        <f>IF(LEN(VLOOKUP($A19,#REF!,6,FALSE)),IF(INDEX(#REF!,MATCH($A19,#REF!,0),3),LEFT(VLOOKUP($A19,#REF!,6,FALSE),LEN(VLOOKUP($A19,#REF!,6,FALSE))-2),CONCATENATE(LEFT(VLOOKUP($A19,#REF!,6,FALSE),LEN(VLOOKUP($A19,#REF!,6,FALSE))-2),"*")),"")</f>
        <v>#REF!</v>
      </c>
      <c r="H19" s="43" t="e">
        <f>IF(LEN(VLOOKUP($A19,#REF!,7,FALSE)),IF(INDEX(#REF!,MATCH($A19,#REF!,0),4),LEFT(VLOOKUP($A19,#REF!,7,FALSE),LEN(VLOOKUP($A19,#REF!,7,FALSE))-2),CONCATENATE(LEFT(VLOOKUP($A19,#REF!,7,FALSE),LEN(VLOOKUP($A19,#REF!,7,FALSE))-2),"*")),"")</f>
        <v>#REF!</v>
      </c>
      <c r="I19" s="54" t="e">
        <f>IF(LEN(VLOOKUP($A19,#REF!,8,FALSE)),UPPER(RIGHT(VLOOKUP($A19,#REF!,8,FALSE),1)),"")</f>
        <v>#REF!</v>
      </c>
      <c r="J19" s="42" t="e">
        <f>IF(LEN(VLOOKUP($A19,#REF!,4,FALSE)),UPPER(RIGHT(VLOOKUP($A19,#REF!,4,FALSE),1)),"")</f>
        <v>#REF!</v>
      </c>
      <c r="K19" s="42" t="e">
        <f>IF(LEN(VLOOKUP($A19,#REF!,5,FALSE)),UPPER(RIGHT(VLOOKUP($A19,#REF!,5,FALSE),1)),"")</f>
        <v>#REF!</v>
      </c>
      <c r="L19" s="42" t="e">
        <f>IF(LEN(VLOOKUP($A19,#REF!,6,FALSE)),UPPER(RIGHT(VLOOKUP($A19,#REF!,6,FALSE),1)),"")</f>
        <v>#REF!</v>
      </c>
      <c r="M19" s="43" t="e">
        <f>IF(LEN(VLOOKUP($A19,#REF!,7,FALSE)),UPPER(RIGHT(VLOOKUP($A19,#REF!,7,FALSE),1)),"")</f>
        <v>#REF!</v>
      </c>
      <c r="N19" s="38" t="s">
        <v>91</v>
      </c>
      <c r="O19" s="38" t="e">
        <f t="shared" ref="O19:O20" si="10">IF(F19="","RSVD1")</f>
        <v>#REF!</v>
      </c>
      <c r="P19" s="38" t="e">
        <f t="shared" ref="P19:P20" si="11">IF(G19="","RSVD2")</f>
        <v>#REF!</v>
      </c>
      <c r="Q19" s="38" t="e">
        <f t="shared" ref="Q19:Q20" si="12">IF(H19="","RSVD3")</f>
        <v>#REF!</v>
      </c>
      <c r="R19" s="38" t="s">
        <v>83</v>
      </c>
      <c r="S19" s="63" t="e">
        <f>HLOOKUP("Device Tree Pin Name",#REF!,MATCH($A19,#REF!,0),FALSE)</f>
        <v>#REF!</v>
      </c>
      <c r="T19" s="47" t="e">
        <f>HLOOKUP("power rail",#REF!,MATCH($A19,#REF!,0),FALSE)</f>
        <v>#REF!</v>
      </c>
      <c r="U19" s="62" t="e">
        <f>HLOOKUP("Wake Capable",#REF!,MATCH($A19,#REF!,0),FALSE)</f>
        <v>#REF!</v>
      </c>
      <c r="V19" s="62" t="e">
        <f>HLOOKUP("Strap",#REF!,MATCH($A19,#REF!,0),FALSE)</f>
        <v>#REF!</v>
      </c>
      <c r="W19" s="62" t="e">
        <f>HLOOKUP("GTE",#REF!,MATCH($A19,#REF!,0),FALSE)</f>
        <v>#REF!</v>
      </c>
      <c r="X19" s="62" t="e">
        <f>HLOOKUP("DPD_Control",#REF!,MATCH($A19,#REF!,0),FALSE)</f>
        <v>#REF!</v>
      </c>
      <c r="Y19" s="62" t="e">
        <f>HLOOKUP("DPD_Group",#REF!,MATCH($A19,#REF!,0),FALSE)</f>
        <v>#REF!</v>
      </c>
      <c r="Z19" s="47" t="e">
        <f>HLOOKUP("Pad Category",#REF!,MATCH($A19,#REF!,0),FALSE)</f>
        <v>#REF!</v>
      </c>
      <c r="AA19" s="47" t="e">
        <f>HLOOKUP("Pad type",#REF!,MATCH($A19,#REF!,0),FALSE)</f>
        <v>#REF!</v>
      </c>
      <c r="AB19" s="47" t="e">
        <f>HLOOKUP("Pull Strength",#REF!,MATCH($A19,#REF!,0),FALSE)</f>
        <v>#REF!</v>
      </c>
      <c r="AC19" s="47" t="e">
        <f>HLOOKUP("POR Pin State",#REF!,MATCH($A19,#REF!,0),FALSE)</f>
        <v>#REF!</v>
      </c>
      <c r="AD19" s="47" t="str">
        <f>IF(OR($AQ19="",$AQ19=$C19),$R19,IF($AQ19=$D19,SUBSTITUTE(SUBSTITUTE($AQ19,"GPIO3_","GPIO_"),".0",""),IF($AQ19=$E19,$N19,IF($AQ19=$F19,$O19,IF($AQ19=$G19,$P19,IF($AQ19=$H19,$Q19,"INVALID"))))))</f>
        <v>RSVD1</v>
      </c>
      <c r="AE19" s="82"/>
      <c r="AF19" s="38" t="str">
        <f t="shared" si="1"/>
        <v>PULL_DOWN</v>
      </c>
      <c r="AG19" s="38" t="e">
        <f t="shared" si="2"/>
        <v>#REF!</v>
      </c>
      <c r="AH19" s="38" t="e">
        <f t="shared" si="8"/>
        <v>#REF!</v>
      </c>
      <c r="AI19" s="87" t="e">
        <f t="shared" si="7"/>
        <v>#REF!</v>
      </c>
      <c r="AJ19" s="86" t="b">
        <v>1</v>
      </c>
      <c r="AK19" s="86" t="b">
        <v>1</v>
      </c>
      <c r="AL19" s="86" t="b">
        <v>1</v>
      </c>
      <c r="AM19" s="86" t="b">
        <v>1</v>
      </c>
      <c r="AN19" s="86" t="b">
        <v>1</v>
      </c>
      <c r="AO19" s="86" t="b">
        <v>1</v>
      </c>
      <c r="AP19" s="63" t="str">
        <f t="shared" si="3"/>
        <v>VALID</v>
      </c>
      <c r="AQ19" s="102" t="s">
        <v>109</v>
      </c>
      <c r="AR19" s="103" t="s">
        <v>79</v>
      </c>
      <c r="AS19" s="104"/>
      <c r="AT19" s="104" t="s">
        <v>89</v>
      </c>
      <c r="AU19" s="105"/>
      <c r="AV19" s="105"/>
      <c r="AW19" s="118" t="s">
        <v>85</v>
      </c>
      <c r="AX19" s="104" t="s">
        <v>85</v>
      </c>
      <c r="AY19" s="105"/>
      <c r="AZ19" s="104"/>
      <c r="BA19" s="104"/>
      <c r="BB19" s="115"/>
      <c r="BC19" s="116"/>
      <c r="BD19" s="117"/>
      <c r="BE19" s="150"/>
      <c r="BF19" s="147" t="e">
        <f>VLOOKUP($A19,#REF!,34,FALSE)</f>
        <v>#REF!</v>
      </c>
      <c r="BG19" s="147" t="e">
        <f>VLOOKUP($A19,#REF!,22,FALSE)</f>
        <v>#REF!</v>
      </c>
      <c r="BH19" s="149"/>
    </row>
    <row r="20" ht="12.95" customHeight="1" spans="1:60">
      <c r="A20" s="38" t="s">
        <v>110</v>
      </c>
      <c r="B20" s="38" t="e">
        <f>VLOOKUP($A20,#REF!,34,FALSE)</f>
        <v>#REF!</v>
      </c>
      <c r="C20" s="39" t="str">
        <f t="shared" si="0"/>
        <v>unused_BOOTV_CTL_N</v>
      </c>
      <c r="D20" s="40" t="e">
        <f>IF(LEN(VLOOKUP($A20,#REF!,8,FALSE)),LEFT(VLOOKUP($A20,#REF!,8,FALSE),LEN(VLOOKUP($A20,#REF!,8,FALSE))-2),"")</f>
        <v>#REF!</v>
      </c>
      <c r="E20" s="41" t="e">
        <f>IF(LEN(VLOOKUP($A20,#REF!,4,FALSE)),IF(INDEX(#REF!,MATCH($A20,#REF!,0),1),LEFT(VLOOKUP($A20,#REF!,4,FALSE),LEN(VLOOKUP($A20,#REF!,4,FALSE))-2),CONCATENATE(LEFT(VLOOKUP($A20,#REF!,4,FALSE),LEN(VLOOKUP($A20,#REF!,4,FALSE))-2),"*")),"")</f>
        <v>#REF!</v>
      </c>
      <c r="F20" s="42" t="e">
        <f>IF(LEN(VLOOKUP($A20,#REF!,5,FALSE)),IF(INDEX(#REF!,MATCH($A20,#REF!,0),2),LEFT(VLOOKUP($A20,#REF!,5,FALSE),LEN(VLOOKUP($A20,#REF!,5,FALSE))-2),CONCATENATE(LEFT(VLOOKUP($A20,#REF!,5,FALSE),LEN(VLOOKUP($A20,#REF!,5,FALSE))-2),"*")),"")</f>
        <v>#REF!</v>
      </c>
      <c r="G20" s="42" t="e">
        <f>IF(LEN(VLOOKUP($A20,#REF!,6,FALSE)),IF(INDEX(#REF!,MATCH($A20,#REF!,0),3),LEFT(VLOOKUP($A20,#REF!,6,FALSE),LEN(VLOOKUP($A20,#REF!,6,FALSE))-2),CONCATENATE(LEFT(VLOOKUP($A20,#REF!,6,FALSE),LEN(VLOOKUP($A20,#REF!,6,FALSE))-2),"*")),"")</f>
        <v>#REF!</v>
      </c>
      <c r="H20" s="43" t="e">
        <f>IF(LEN(VLOOKUP($A20,#REF!,7,FALSE)),IF(INDEX(#REF!,MATCH($A20,#REF!,0),4),LEFT(VLOOKUP($A20,#REF!,7,FALSE),LEN(VLOOKUP($A20,#REF!,7,FALSE))-2),CONCATENATE(LEFT(VLOOKUP($A20,#REF!,7,FALSE),LEN(VLOOKUP($A20,#REF!,7,FALSE))-2),"*")),"")</f>
        <v>#REF!</v>
      </c>
      <c r="I20" s="54" t="e">
        <f>IF(LEN(VLOOKUP($A20,#REF!,8,FALSE)),UPPER(RIGHT(VLOOKUP($A20,#REF!,8,FALSE),1)),"")</f>
        <v>#REF!</v>
      </c>
      <c r="J20" s="42" t="e">
        <f>IF(LEN(VLOOKUP($A20,#REF!,4,FALSE)),UPPER(RIGHT(VLOOKUP($A20,#REF!,4,FALSE),1)),"")</f>
        <v>#REF!</v>
      </c>
      <c r="K20" s="42" t="e">
        <f>IF(LEN(VLOOKUP($A20,#REF!,5,FALSE)),UPPER(RIGHT(VLOOKUP($A20,#REF!,5,FALSE),1)),"")</f>
        <v>#REF!</v>
      </c>
      <c r="L20" s="42" t="e">
        <f>IF(LEN(VLOOKUP($A20,#REF!,6,FALSE)),UPPER(RIGHT(VLOOKUP($A20,#REF!,6,FALSE),1)),"")</f>
        <v>#REF!</v>
      </c>
      <c r="M20" s="43" t="e">
        <f>IF(LEN(VLOOKUP($A20,#REF!,7,FALSE)),UPPER(RIGHT(VLOOKUP($A20,#REF!,7,FALSE),1)),"")</f>
        <v>#REF!</v>
      </c>
      <c r="N20" s="38" t="e">
        <f t="shared" ref="N20" si="13">IF(E20="","RSVD0")</f>
        <v>#REF!</v>
      </c>
      <c r="O20" s="38" t="e">
        <f t="shared" si="10"/>
        <v>#REF!</v>
      </c>
      <c r="P20" s="38" t="e">
        <f t="shared" si="11"/>
        <v>#REF!</v>
      </c>
      <c r="Q20" s="38" t="e">
        <f t="shared" si="12"/>
        <v>#REF!</v>
      </c>
      <c r="R20" s="38" t="s">
        <v>94</v>
      </c>
      <c r="S20" s="63" t="e">
        <f>HLOOKUP("Device Tree Pin Name",#REF!,MATCH($A20,#REF!,0),FALSE)</f>
        <v>#REF!</v>
      </c>
      <c r="T20" s="47" t="e">
        <f>HLOOKUP("power rail",#REF!,MATCH($A20,#REF!,0),FALSE)</f>
        <v>#REF!</v>
      </c>
      <c r="U20" s="62" t="e">
        <f>HLOOKUP("Wake Capable",#REF!,MATCH($A20,#REF!,0),FALSE)</f>
        <v>#REF!</v>
      </c>
      <c r="V20" s="62" t="e">
        <f>HLOOKUP("Strap",#REF!,MATCH($A20,#REF!,0),FALSE)</f>
        <v>#REF!</v>
      </c>
      <c r="W20" s="62" t="e">
        <f>HLOOKUP("GTE",#REF!,MATCH($A20,#REF!,0),FALSE)</f>
        <v>#REF!</v>
      </c>
      <c r="X20" s="62" t="e">
        <f>HLOOKUP("DPD_Control",#REF!,MATCH($A20,#REF!,0),FALSE)</f>
        <v>#REF!</v>
      </c>
      <c r="Y20" s="62" t="e">
        <f>HLOOKUP("DPD_Group",#REF!,MATCH($A20,#REF!,0),FALSE)</f>
        <v>#REF!</v>
      </c>
      <c r="Z20" s="47" t="e">
        <f>HLOOKUP("Pad Category",#REF!,MATCH($A20,#REF!,0),FALSE)</f>
        <v>#REF!</v>
      </c>
      <c r="AA20" s="47" t="e">
        <f>HLOOKUP("Pad type",#REF!,MATCH($A20,#REF!,0),FALSE)</f>
        <v>#REF!</v>
      </c>
      <c r="AB20" s="47" t="e">
        <f>HLOOKUP("Pull Strength",#REF!,MATCH($A20,#REF!,0),FALSE)</f>
        <v>#REF!</v>
      </c>
      <c r="AC20" s="47" t="e">
        <f>HLOOKUP("POR Pin State",#REF!,MATCH($A20,#REF!,0),FALSE)</f>
        <v>#REF!</v>
      </c>
      <c r="AD20" s="47" t="str">
        <f>IF(OR($AQ20="",$AQ20=$C20),$R20,IF($AQ20=$D20,SUBSTITUTE(SUBSTITUTE($AQ20,"GPIO3_","GPIO_"),".0",""),IF($AQ20=$E20,$N20,IF($AQ20=$F20,$O20,IF($AQ20=$G20,$P20,IF($AQ20=$H20,$Q20,"INVALID"))))))</f>
        <v>RSVD0</v>
      </c>
      <c r="AE20" s="82"/>
      <c r="AF20" s="38" t="str">
        <f t="shared" si="1"/>
        <v>PULL_DOWN</v>
      </c>
      <c r="AG20" s="38" t="e">
        <f t="shared" si="2"/>
        <v>#REF!</v>
      </c>
      <c r="AH20" s="38" t="e">
        <f t="shared" si="8"/>
        <v>#REF!</v>
      </c>
      <c r="AI20" s="87" t="e">
        <f t="shared" si="7"/>
        <v>#REF!</v>
      </c>
      <c r="AJ20" s="86" t="b">
        <v>1</v>
      </c>
      <c r="AK20" s="86" t="b">
        <v>1</v>
      </c>
      <c r="AL20" s="86" t="b">
        <v>1</v>
      </c>
      <c r="AM20" s="86" t="b">
        <v>1</v>
      </c>
      <c r="AN20" s="86" t="b">
        <v>1</v>
      </c>
      <c r="AO20" s="86" t="b">
        <v>1</v>
      </c>
      <c r="AP20" s="63" t="str">
        <f t="shared" si="3"/>
        <v>VALID</v>
      </c>
      <c r="AQ20" s="102" t="s">
        <v>111</v>
      </c>
      <c r="AR20" s="103" t="s">
        <v>79</v>
      </c>
      <c r="AS20" s="104"/>
      <c r="AT20" s="105"/>
      <c r="AU20" s="105"/>
      <c r="AV20" s="105"/>
      <c r="AW20" s="118" t="s">
        <v>85</v>
      </c>
      <c r="AX20" s="104" t="s">
        <v>85</v>
      </c>
      <c r="AY20" s="105"/>
      <c r="AZ20" s="104"/>
      <c r="BA20" s="104"/>
      <c r="BB20" s="115"/>
      <c r="BC20" s="116"/>
      <c r="BD20" s="117"/>
      <c r="BE20" s="125" t="s">
        <v>3</v>
      </c>
      <c r="BF20" s="147" t="e">
        <f>VLOOKUP($A20,#REF!,34,FALSE)</f>
        <v>#REF!</v>
      </c>
      <c r="BG20" s="147" t="e">
        <f>VLOOKUP($A20,#REF!,22,FALSE)</f>
        <v>#REF!</v>
      </c>
      <c r="BH20" s="149"/>
    </row>
    <row r="21" ht="12.95" customHeight="1" spans="1:60">
      <c r="A21" s="38" t="s">
        <v>112</v>
      </c>
      <c r="B21" s="38" t="e">
        <f>VLOOKUP($A21,#REF!,34,FALSE)</f>
        <v>#REF!</v>
      </c>
      <c r="C21" s="39" t="str">
        <f t="shared" si="0"/>
        <v>unused_CLK_32K_IN</v>
      </c>
      <c r="D21" s="40" t="e">
        <f>IF(LEN(VLOOKUP($A21,#REF!,8,FALSE)),LEFT(VLOOKUP($A21,#REF!,8,FALSE),LEN(VLOOKUP($A21,#REF!,8,FALSE))-2),"")</f>
        <v>#REF!</v>
      </c>
      <c r="E21" s="41" t="e">
        <f>IF(LEN(VLOOKUP($A21,#REF!,4,FALSE)),IF(INDEX(#REF!,MATCH($A21,#REF!,0),1),LEFT(VLOOKUP($A21,#REF!,4,FALSE),LEN(VLOOKUP($A21,#REF!,4,FALSE))-2),CONCATENATE(LEFT(VLOOKUP($A21,#REF!,4,FALSE),LEN(VLOOKUP($A21,#REF!,4,FALSE))-2),"*")),"")</f>
        <v>#REF!</v>
      </c>
      <c r="F21" s="42" t="e">
        <f>IF(LEN(VLOOKUP($A21,#REF!,5,FALSE)),IF(INDEX(#REF!,MATCH($A21,#REF!,0),2),LEFT(VLOOKUP($A21,#REF!,5,FALSE),LEN(VLOOKUP($A21,#REF!,5,FALSE))-2),CONCATENATE(LEFT(VLOOKUP($A21,#REF!,5,FALSE),LEN(VLOOKUP($A21,#REF!,5,FALSE))-2),"*")),"")</f>
        <v>#REF!</v>
      </c>
      <c r="G21" s="42" t="e">
        <f>IF(LEN(VLOOKUP($A21,#REF!,6,FALSE)),IF(INDEX(#REF!,MATCH($A21,#REF!,0),3),LEFT(VLOOKUP($A21,#REF!,6,FALSE),LEN(VLOOKUP($A21,#REF!,6,FALSE))-2),CONCATENATE(LEFT(VLOOKUP($A21,#REF!,6,FALSE),LEN(VLOOKUP($A21,#REF!,6,FALSE))-2),"*")),"")</f>
        <v>#REF!</v>
      </c>
      <c r="H21" s="43" t="e">
        <f>IF(LEN(VLOOKUP($A21,#REF!,7,FALSE)),IF(INDEX(#REF!,MATCH($A21,#REF!,0),4),LEFT(VLOOKUP($A21,#REF!,7,FALSE),LEN(VLOOKUP($A21,#REF!,7,FALSE))-2),CONCATENATE(LEFT(VLOOKUP($A21,#REF!,7,FALSE),LEN(VLOOKUP($A21,#REF!,7,FALSE))-2),"*")),"")</f>
        <v>#REF!</v>
      </c>
      <c r="I21" s="54" t="e">
        <f>IF(LEN(VLOOKUP($A21,#REF!,8,FALSE)),UPPER(RIGHT(VLOOKUP($A21,#REF!,8,FALSE),1)),"")</f>
        <v>#REF!</v>
      </c>
      <c r="J21" s="42" t="e">
        <f>IF(LEN(VLOOKUP($A21,#REF!,4,FALSE)),UPPER(RIGHT(VLOOKUP($A21,#REF!,4,FALSE),1)),"")</f>
        <v>#REF!</v>
      </c>
      <c r="K21" s="42" t="e">
        <f>IF(LEN(VLOOKUP($A21,#REF!,5,FALSE)),UPPER(RIGHT(VLOOKUP($A21,#REF!,5,FALSE),1)),"")</f>
        <v>#REF!</v>
      </c>
      <c r="L21" s="42" t="e">
        <f>IF(LEN(VLOOKUP($A21,#REF!,6,FALSE)),UPPER(RIGHT(VLOOKUP($A21,#REF!,6,FALSE),1)),"")</f>
        <v>#REF!</v>
      </c>
      <c r="M21" s="43" t="e">
        <f>IF(LEN(VLOOKUP($A21,#REF!,7,FALSE)),UPPER(RIGHT(VLOOKUP($A21,#REF!,7,FALSE),1)),"")</f>
        <v>#REF!</v>
      </c>
      <c r="N21" s="55"/>
      <c r="O21" s="55"/>
      <c r="P21" s="55"/>
      <c r="Q21" s="55"/>
      <c r="R21" s="55"/>
      <c r="S21" s="63" t="e">
        <f>HLOOKUP("Device Tree Pin Name",#REF!,MATCH($A21,#REF!,0),FALSE)</f>
        <v>#REF!</v>
      </c>
      <c r="T21" s="47" t="e">
        <f>HLOOKUP("power rail",#REF!,MATCH($A21,#REF!,0),FALSE)</f>
        <v>#REF!</v>
      </c>
      <c r="U21" s="62" t="e">
        <f>HLOOKUP("Wake Capable",#REF!,MATCH($A21,#REF!,0),FALSE)</f>
        <v>#REF!</v>
      </c>
      <c r="V21" s="62" t="e">
        <f>HLOOKUP("Strap",#REF!,MATCH($A21,#REF!,0),FALSE)</f>
        <v>#REF!</v>
      </c>
      <c r="W21" s="62" t="e">
        <f>HLOOKUP("GTE",#REF!,MATCH($A21,#REF!,0),FALSE)</f>
        <v>#REF!</v>
      </c>
      <c r="X21" s="62" t="e">
        <f>HLOOKUP("DPD_Control",#REF!,MATCH($A21,#REF!,0),FALSE)</f>
        <v>#REF!</v>
      </c>
      <c r="Y21" s="62" t="e">
        <f>HLOOKUP("DPD_Group",#REF!,MATCH($A21,#REF!,0),FALSE)</f>
        <v>#REF!</v>
      </c>
      <c r="Z21" s="47" t="e">
        <f>HLOOKUP("Pad Category",#REF!,MATCH($A21,#REF!,0),FALSE)</f>
        <v>#REF!</v>
      </c>
      <c r="AA21" s="47" t="e">
        <f>HLOOKUP("Pad type",#REF!,MATCH($A21,#REF!,0),FALSE)</f>
        <v>#REF!</v>
      </c>
      <c r="AB21" s="47" t="e">
        <f>HLOOKUP("Pull Strength",#REF!,MATCH($A21,#REF!,0),FALSE)</f>
        <v>#REF!</v>
      </c>
      <c r="AC21" s="47" t="e">
        <f>HLOOKUP("POR Pin State",#REF!,MATCH($A21,#REF!,0),FALSE)</f>
        <v>#REF!</v>
      </c>
      <c r="AD21" s="82"/>
      <c r="AE21" s="82"/>
      <c r="AF21" s="38" t="str">
        <f t="shared" si="1"/>
        <v>PULL_DOWN</v>
      </c>
      <c r="AG21" s="38" t="e">
        <f t="shared" si="2"/>
        <v>#REF!</v>
      </c>
      <c r="AH21" s="38" t="e">
        <f t="shared" si="8"/>
        <v>#REF!</v>
      </c>
      <c r="AI21" s="82"/>
      <c r="AJ21" s="86" t="b">
        <v>1</v>
      </c>
      <c r="AK21" s="86" t="b">
        <v>1</v>
      </c>
      <c r="AL21" s="86" t="b">
        <v>1</v>
      </c>
      <c r="AM21" s="86" t="b">
        <v>1</v>
      </c>
      <c r="AN21" s="86" t="b">
        <v>1</v>
      </c>
      <c r="AO21" s="86" t="b">
        <v>1</v>
      </c>
      <c r="AP21" s="63" t="str">
        <f t="shared" si="3"/>
        <v>VALID</v>
      </c>
      <c r="AQ21" s="102" t="s">
        <v>113</v>
      </c>
      <c r="AR21" s="103" t="s">
        <v>79</v>
      </c>
      <c r="AS21" s="104"/>
      <c r="AT21" s="105"/>
      <c r="AU21" s="105"/>
      <c r="AV21" s="105"/>
      <c r="AW21" s="118" t="s">
        <v>85</v>
      </c>
      <c r="AX21" s="104" t="s">
        <v>85</v>
      </c>
      <c r="AY21" s="105"/>
      <c r="AZ21" s="104"/>
      <c r="BA21" s="104"/>
      <c r="BB21" s="115"/>
      <c r="BC21" s="116"/>
      <c r="BD21" s="117"/>
      <c r="BE21" s="150" t="s">
        <v>112</v>
      </c>
      <c r="BF21" s="147" t="e">
        <f>VLOOKUP($A21,#REF!,34,FALSE)</f>
        <v>#REF!</v>
      </c>
      <c r="BG21" s="147" t="e">
        <f>VLOOKUP($A21,#REF!,22,FALSE)</f>
        <v>#REF!</v>
      </c>
      <c r="BH21" s="149"/>
    </row>
    <row r="22" ht="12.95" customHeight="1" spans="1:60">
      <c r="A22" s="38" t="s">
        <v>114</v>
      </c>
      <c r="B22" s="38" t="e">
        <f>VLOOKUP($A22,#REF!,34,FALSE)</f>
        <v>#REF!</v>
      </c>
      <c r="C22" s="39" t="str">
        <f t="shared" si="0"/>
        <v>unused_POWER_ON</v>
      </c>
      <c r="D22" s="40" t="e">
        <f>IF(LEN(VLOOKUP($A22,#REF!,8,FALSE)),LEFT(VLOOKUP($A22,#REF!,8,FALSE),LEN(VLOOKUP($A22,#REF!,8,FALSE))-2),"")</f>
        <v>#REF!</v>
      </c>
      <c r="E22" s="41" t="e">
        <f>IF(LEN(VLOOKUP($A22,#REF!,4,FALSE)),IF(INDEX(#REF!,MATCH($A22,#REF!,0),1),LEFT(VLOOKUP($A22,#REF!,4,FALSE),LEN(VLOOKUP($A22,#REF!,4,FALSE))-2),CONCATENATE(LEFT(VLOOKUP($A22,#REF!,4,FALSE),LEN(VLOOKUP($A22,#REF!,4,FALSE))-2),"*")),"")</f>
        <v>#REF!</v>
      </c>
      <c r="F22" s="42" t="e">
        <f>IF(LEN(VLOOKUP($A22,#REF!,5,FALSE)),IF(INDEX(#REF!,MATCH($A22,#REF!,0),2),LEFT(VLOOKUP($A22,#REF!,5,FALSE),LEN(VLOOKUP($A22,#REF!,5,FALSE))-2),CONCATENATE(LEFT(VLOOKUP($A22,#REF!,5,FALSE),LEN(VLOOKUP($A22,#REF!,5,FALSE))-2),"*")),"")</f>
        <v>#REF!</v>
      </c>
      <c r="G22" s="42" t="e">
        <f>IF(LEN(VLOOKUP($A22,#REF!,6,FALSE)),IF(INDEX(#REF!,MATCH($A22,#REF!,0),3),LEFT(VLOOKUP($A22,#REF!,6,FALSE),LEN(VLOOKUP($A22,#REF!,6,FALSE))-2),CONCATENATE(LEFT(VLOOKUP($A22,#REF!,6,FALSE),LEN(VLOOKUP($A22,#REF!,6,FALSE))-2),"*")),"")</f>
        <v>#REF!</v>
      </c>
      <c r="H22" s="43" t="e">
        <f>IF(LEN(VLOOKUP($A22,#REF!,7,FALSE)),IF(INDEX(#REF!,MATCH($A22,#REF!,0),4),LEFT(VLOOKUP($A22,#REF!,7,FALSE),LEN(VLOOKUP($A22,#REF!,7,FALSE))-2),CONCATENATE(LEFT(VLOOKUP($A22,#REF!,7,FALSE),LEN(VLOOKUP($A22,#REF!,7,FALSE))-2),"*")),"")</f>
        <v>#REF!</v>
      </c>
      <c r="I22" s="54" t="e">
        <f>IF(LEN(VLOOKUP($A22,#REF!,8,FALSE)),UPPER(RIGHT(VLOOKUP($A22,#REF!,8,FALSE),1)),"")</f>
        <v>#REF!</v>
      </c>
      <c r="J22" s="42" t="e">
        <f>IF(LEN(VLOOKUP($A22,#REF!,4,FALSE)),UPPER(RIGHT(VLOOKUP($A22,#REF!,4,FALSE),1)),"")</f>
        <v>#REF!</v>
      </c>
      <c r="K22" s="42" t="e">
        <f>IF(LEN(VLOOKUP($A22,#REF!,5,FALSE)),UPPER(RIGHT(VLOOKUP($A22,#REF!,5,FALSE),1)),"")</f>
        <v>#REF!</v>
      </c>
      <c r="L22" s="42" t="e">
        <f>IF(LEN(VLOOKUP($A22,#REF!,6,FALSE)),UPPER(RIGHT(VLOOKUP($A22,#REF!,6,FALSE),1)),"")</f>
        <v>#REF!</v>
      </c>
      <c r="M22" s="43" t="e">
        <f>IF(LEN(VLOOKUP($A22,#REF!,7,FALSE)),UPPER(RIGHT(VLOOKUP($A22,#REF!,7,FALSE),1)),"")</f>
        <v>#REF!</v>
      </c>
      <c r="N22" s="38" t="e">
        <f t="shared" ref="N22" si="14">IF(E22="","RSVD0")</f>
        <v>#REF!</v>
      </c>
      <c r="O22" s="38" t="e">
        <f t="shared" ref="O22:O23" si="15">IF(F22="","RSVD1")</f>
        <v>#REF!</v>
      </c>
      <c r="P22" s="38" t="e">
        <f t="shared" ref="P22:P23" si="16">IF(G22="","RSVD2")</f>
        <v>#REF!</v>
      </c>
      <c r="Q22" s="38" t="e">
        <f t="shared" ref="Q22:Q23" si="17">IF(H22="","RSVD3")</f>
        <v>#REF!</v>
      </c>
      <c r="R22" s="38" t="s">
        <v>94</v>
      </c>
      <c r="S22" s="63" t="e">
        <f>HLOOKUP("Device Tree Pin Name",#REF!,MATCH($A22,#REF!,0),FALSE)</f>
        <v>#REF!</v>
      </c>
      <c r="T22" s="47" t="e">
        <f>HLOOKUP("power rail",#REF!,MATCH($A22,#REF!,0),FALSE)</f>
        <v>#REF!</v>
      </c>
      <c r="U22" s="62" t="e">
        <f>HLOOKUP("Wake Capable",#REF!,MATCH($A22,#REF!,0),FALSE)</f>
        <v>#REF!</v>
      </c>
      <c r="V22" s="62" t="e">
        <f>HLOOKUP("Strap",#REF!,MATCH($A22,#REF!,0),FALSE)</f>
        <v>#REF!</v>
      </c>
      <c r="W22" s="62" t="e">
        <f>HLOOKUP("GTE",#REF!,MATCH($A22,#REF!,0),FALSE)</f>
        <v>#REF!</v>
      </c>
      <c r="X22" s="62" t="e">
        <f>HLOOKUP("DPD_Control",#REF!,MATCH($A22,#REF!,0),FALSE)</f>
        <v>#REF!</v>
      </c>
      <c r="Y22" s="62" t="e">
        <f>HLOOKUP("DPD_Group",#REF!,MATCH($A22,#REF!,0),FALSE)</f>
        <v>#REF!</v>
      </c>
      <c r="Z22" s="47" t="e">
        <f>HLOOKUP("Pad Category",#REF!,MATCH($A22,#REF!,0),FALSE)</f>
        <v>#REF!</v>
      </c>
      <c r="AA22" s="47" t="e">
        <f>HLOOKUP("Pad type",#REF!,MATCH($A22,#REF!,0),FALSE)</f>
        <v>#REF!</v>
      </c>
      <c r="AB22" s="47" t="e">
        <f>HLOOKUP("Pull Strength",#REF!,MATCH($A22,#REF!,0),FALSE)</f>
        <v>#REF!</v>
      </c>
      <c r="AC22" s="47" t="e">
        <f>HLOOKUP("POR Pin State",#REF!,MATCH($A22,#REF!,0),FALSE)</f>
        <v>#REF!</v>
      </c>
      <c r="AD22" s="47" t="str">
        <f>IF(OR($AQ22="",$AQ22=$C22),$R22,IF($AQ22=$D22,SUBSTITUTE(SUBSTITUTE($AQ22,"GPIO3_","GPIO_"),".0",""),IF($AQ22=$E22,$N22,IF($AQ22=$F22,$O22,IF($AQ22=$G22,$P22,IF($AQ22=$H22,$Q22,"INVALID"))))))</f>
        <v>RSVD0</v>
      </c>
      <c r="AE22" s="82"/>
      <c r="AF22" s="38" t="str">
        <f t="shared" si="1"/>
        <v>PULL_DOWN</v>
      </c>
      <c r="AG22" s="38" t="e">
        <f t="shared" si="2"/>
        <v>#REF!</v>
      </c>
      <c r="AH22" s="38" t="e">
        <f t="shared" si="8"/>
        <v>#REF!</v>
      </c>
      <c r="AI22" s="87" t="e">
        <f t="shared" si="7"/>
        <v>#REF!</v>
      </c>
      <c r="AJ22" s="86" t="b">
        <v>1</v>
      </c>
      <c r="AK22" s="86" t="b">
        <v>1</v>
      </c>
      <c r="AL22" s="86" t="b">
        <v>1</v>
      </c>
      <c r="AM22" s="86" t="b">
        <v>1</v>
      </c>
      <c r="AN22" s="86" t="b">
        <v>1</v>
      </c>
      <c r="AO22" s="86" t="b">
        <v>1</v>
      </c>
      <c r="AP22" s="63" t="str">
        <f t="shared" si="3"/>
        <v>VALID</v>
      </c>
      <c r="AQ22" s="102" t="s">
        <v>115</v>
      </c>
      <c r="AR22" s="103" t="s">
        <v>79</v>
      </c>
      <c r="AS22" s="104"/>
      <c r="AT22" s="104" t="s">
        <v>89</v>
      </c>
      <c r="AU22" s="105"/>
      <c r="AV22" s="105"/>
      <c r="AW22" s="118" t="s">
        <v>85</v>
      </c>
      <c r="AX22" s="104" t="s">
        <v>85</v>
      </c>
      <c r="AY22" s="105"/>
      <c r="AZ22" s="104"/>
      <c r="BA22" s="104"/>
      <c r="BB22" s="115"/>
      <c r="BC22" s="116"/>
      <c r="BD22" s="117"/>
      <c r="BE22" s="125" t="s">
        <v>3</v>
      </c>
      <c r="BF22" s="147" t="e">
        <f>VLOOKUP($A22,#REF!,34,FALSE)</f>
        <v>#REF!</v>
      </c>
      <c r="BG22" s="147" t="e">
        <f>VLOOKUP($A22,#REF!,22,FALSE)</f>
        <v>#REF!</v>
      </c>
      <c r="BH22" s="149"/>
    </row>
    <row r="23" ht="12.95" customHeight="1" spans="1:60">
      <c r="A23" s="38" t="s">
        <v>116</v>
      </c>
      <c r="B23" s="38" t="e">
        <f>VLOOKUP($A23,#REF!,34,FALSE)</f>
        <v>#REF!</v>
      </c>
      <c r="C23" s="39" t="str">
        <f t="shared" si="0"/>
        <v>unused_HDMI_CEC</v>
      </c>
      <c r="D23" s="40" t="e">
        <f>IF(LEN(VLOOKUP($A23,#REF!,8,FALSE)),LEFT(VLOOKUP($A23,#REF!,8,FALSE),LEN(VLOOKUP($A23,#REF!,8,FALSE))-2),"")</f>
        <v>#REF!</v>
      </c>
      <c r="E23" s="41" t="e">
        <f>IF(LEN(VLOOKUP($A23,#REF!,4,FALSE)),IF(INDEX(#REF!,MATCH($A23,#REF!,0),1),LEFT(VLOOKUP($A23,#REF!,4,FALSE),LEN(VLOOKUP($A23,#REF!,4,FALSE))-2),CONCATENATE(LEFT(VLOOKUP($A23,#REF!,4,FALSE),LEN(VLOOKUP($A23,#REF!,4,FALSE))-2),"*")),"")</f>
        <v>#REF!</v>
      </c>
      <c r="F23" s="42" t="e">
        <f>IF(LEN(VLOOKUP($A23,#REF!,5,FALSE)),IF(INDEX(#REF!,MATCH($A23,#REF!,0),2),LEFT(VLOOKUP($A23,#REF!,5,FALSE),LEN(VLOOKUP($A23,#REF!,5,FALSE))-2),CONCATENATE(LEFT(VLOOKUP($A23,#REF!,5,FALSE),LEN(VLOOKUP($A23,#REF!,5,FALSE))-2),"*")),"")</f>
        <v>#REF!</v>
      </c>
      <c r="G23" s="42" t="e">
        <f>IF(LEN(VLOOKUP($A23,#REF!,6,FALSE)),IF(INDEX(#REF!,MATCH($A23,#REF!,0),3),LEFT(VLOOKUP($A23,#REF!,6,FALSE),LEN(VLOOKUP($A23,#REF!,6,FALSE))-2),CONCATENATE(LEFT(VLOOKUP($A23,#REF!,6,FALSE),LEN(VLOOKUP($A23,#REF!,6,FALSE))-2),"*")),"")</f>
        <v>#REF!</v>
      </c>
      <c r="H23" s="43" t="e">
        <f>IF(LEN(VLOOKUP($A23,#REF!,7,FALSE)),IF(INDEX(#REF!,MATCH($A23,#REF!,0),4),LEFT(VLOOKUP($A23,#REF!,7,FALSE),LEN(VLOOKUP($A23,#REF!,7,FALSE))-2),CONCATENATE(LEFT(VLOOKUP($A23,#REF!,7,FALSE),LEN(VLOOKUP($A23,#REF!,7,FALSE))-2),"*")),"")</f>
        <v>#REF!</v>
      </c>
      <c r="I23" s="54" t="e">
        <f>IF(LEN(VLOOKUP($A23,#REF!,8,FALSE)),UPPER(RIGHT(VLOOKUP($A23,#REF!,8,FALSE),1)),"")</f>
        <v>#REF!</v>
      </c>
      <c r="J23" s="42" t="e">
        <f>IF(LEN(VLOOKUP($A23,#REF!,4,FALSE)),UPPER(RIGHT(VLOOKUP($A23,#REF!,4,FALSE),1)),"")</f>
        <v>#REF!</v>
      </c>
      <c r="K23" s="42" t="e">
        <f>IF(LEN(VLOOKUP($A23,#REF!,5,FALSE)),UPPER(RIGHT(VLOOKUP($A23,#REF!,5,FALSE),1)),"")</f>
        <v>#REF!</v>
      </c>
      <c r="L23" s="42" t="e">
        <f>IF(LEN(VLOOKUP($A23,#REF!,6,FALSE)),UPPER(RIGHT(VLOOKUP($A23,#REF!,6,FALSE),1)),"")</f>
        <v>#REF!</v>
      </c>
      <c r="M23" s="43" t="e">
        <f>IF(LEN(VLOOKUP($A23,#REF!,7,FALSE)),UPPER(RIGHT(VLOOKUP($A23,#REF!,7,FALSE),1)),"")</f>
        <v>#REF!</v>
      </c>
      <c r="N23" s="38" t="s">
        <v>117</v>
      </c>
      <c r="O23" s="38" t="e">
        <f t="shared" si="15"/>
        <v>#REF!</v>
      </c>
      <c r="P23" s="38" t="e">
        <f t="shared" si="16"/>
        <v>#REF!</v>
      </c>
      <c r="Q23" s="38" t="e">
        <f t="shared" si="17"/>
        <v>#REF!</v>
      </c>
      <c r="R23" s="38" t="s">
        <v>83</v>
      </c>
      <c r="S23" s="64" t="e">
        <f>HLOOKUP("Device Tree Pin Name",#REF!,MATCH($A23,#REF!,0),FALSE)</f>
        <v>#REF!</v>
      </c>
      <c r="T23" s="47" t="e">
        <f>HLOOKUP("power rail",#REF!,MATCH($A23,#REF!,0),FALSE)</f>
        <v>#REF!</v>
      </c>
      <c r="U23" s="62" t="e">
        <f>HLOOKUP("Wake Capable",#REF!,MATCH($A23,#REF!,0),FALSE)</f>
        <v>#REF!</v>
      </c>
      <c r="V23" s="62" t="e">
        <f>HLOOKUP("Strap",#REF!,MATCH($A23,#REF!,0),FALSE)</f>
        <v>#REF!</v>
      </c>
      <c r="W23" s="62" t="e">
        <f>HLOOKUP("GTE",#REF!,MATCH($A23,#REF!,0),FALSE)</f>
        <v>#REF!</v>
      </c>
      <c r="X23" s="62" t="e">
        <f>HLOOKUP("DPD_Control",#REF!,MATCH($A23,#REF!,0),FALSE)</f>
        <v>#REF!</v>
      </c>
      <c r="Y23" s="62" t="e">
        <f>HLOOKUP("DPD_Group",#REF!,MATCH($A23,#REF!,0),FALSE)</f>
        <v>#REF!</v>
      </c>
      <c r="Z23" s="47" t="e">
        <f>HLOOKUP("Pad Category",#REF!,MATCH($A23,#REF!,0),FALSE)</f>
        <v>#REF!</v>
      </c>
      <c r="AA23" s="47" t="e">
        <f>HLOOKUP("Pad type",#REF!,MATCH($A23,#REF!,0),FALSE)</f>
        <v>#REF!</v>
      </c>
      <c r="AB23" s="47" t="e">
        <f>HLOOKUP("Pull Strength",#REF!,MATCH($A23,#REF!,0),FALSE)</f>
        <v>#REF!</v>
      </c>
      <c r="AC23" s="47" t="e">
        <f>HLOOKUP("POR Pin State",#REF!,MATCH($A23,#REF!,0),FALSE)</f>
        <v>#REF!</v>
      </c>
      <c r="AD23" s="47" t="str">
        <f>IF(OR($AQ23="",$AQ23=$C23),$R23,IF($AQ23=$D23,SUBSTITUTE(SUBSTITUTE($AQ23,"GPIO3_","GPIO_"),".0",""),IF($AQ23=$E23,$N23,IF($AQ23=$F23,$O23,IF($AQ23=$G23,$P23,IF($AQ23=$H23,$Q23,"INVALID"))))))</f>
        <v>RSVD1</v>
      </c>
      <c r="AE23" s="82"/>
      <c r="AF23" s="38" t="str">
        <f t="shared" si="1"/>
        <v>PULL_DOWN</v>
      </c>
      <c r="AG23" s="38" t="e">
        <f t="shared" si="2"/>
        <v>#REF!</v>
      </c>
      <c r="AH23" s="38" t="e">
        <f t="shared" si="8"/>
        <v>#REF!</v>
      </c>
      <c r="AI23" s="87" t="e">
        <f t="shared" si="7"/>
        <v>#REF!</v>
      </c>
      <c r="AJ23" s="86" t="b">
        <v>1</v>
      </c>
      <c r="AK23" s="86" t="b">
        <v>1</v>
      </c>
      <c r="AL23" s="86" t="b">
        <v>1</v>
      </c>
      <c r="AM23" s="86" t="b">
        <v>1</v>
      </c>
      <c r="AN23" s="86" t="b">
        <v>1</v>
      </c>
      <c r="AO23" s="86" t="b">
        <v>1</v>
      </c>
      <c r="AP23" s="63" t="str">
        <f t="shared" si="3"/>
        <v>VALID</v>
      </c>
      <c r="AQ23" s="102" t="s">
        <v>118</v>
      </c>
      <c r="AR23" s="103" t="s">
        <v>79</v>
      </c>
      <c r="AS23" s="104"/>
      <c r="AT23" s="104" t="s">
        <v>89</v>
      </c>
      <c r="AU23" s="105"/>
      <c r="AV23" s="105"/>
      <c r="AW23" s="118" t="s">
        <v>85</v>
      </c>
      <c r="AX23" s="104" t="s">
        <v>85</v>
      </c>
      <c r="AY23" s="105"/>
      <c r="AZ23" s="104"/>
      <c r="BA23" s="104"/>
      <c r="BB23" s="115"/>
      <c r="BC23" s="116"/>
      <c r="BD23" s="117"/>
      <c r="BE23" s="151"/>
      <c r="BF23" s="147" t="e">
        <f>VLOOKUP($A23,#REF!,34,FALSE)</f>
        <v>#REF!</v>
      </c>
      <c r="BG23" s="147" t="e">
        <f>VLOOKUP($A23,#REF!,22,FALSE)</f>
        <v>#REF!</v>
      </c>
      <c r="BH23" s="149"/>
    </row>
    <row r="24" s="3" customFormat="1" ht="18" customHeight="1" spans="1:60">
      <c r="A24" s="44" t="s">
        <v>119</v>
      </c>
      <c r="B24" s="45" t="s">
        <v>120</v>
      </c>
      <c r="C24" s="35"/>
      <c r="D24" s="37"/>
      <c r="E24" s="37"/>
      <c r="F24" s="37"/>
      <c r="G24" s="37"/>
      <c r="H24" s="37"/>
      <c r="I24" s="35"/>
      <c r="J24" s="35"/>
      <c r="K24" s="35"/>
      <c r="L24" s="35"/>
      <c r="M24" s="35"/>
      <c r="N24" s="35"/>
      <c r="O24" s="35"/>
      <c r="P24" s="35"/>
      <c r="Q24" s="35"/>
      <c r="R24" s="35"/>
      <c r="S24" s="35"/>
      <c r="T24" s="35"/>
      <c r="U24" s="60"/>
      <c r="V24" s="60"/>
      <c r="W24" s="60"/>
      <c r="X24" s="60"/>
      <c r="Y24" s="60"/>
      <c r="Z24" s="81"/>
      <c r="AA24" s="81"/>
      <c r="AB24" s="81"/>
      <c r="AC24" s="81"/>
      <c r="AD24" s="81"/>
      <c r="AE24" s="81"/>
      <c r="AF24" s="81"/>
      <c r="AG24" s="81"/>
      <c r="AH24" s="81"/>
      <c r="AI24" s="81"/>
      <c r="AJ24" s="81"/>
      <c r="AK24" s="81"/>
      <c r="AL24" s="81"/>
      <c r="AM24" s="81"/>
      <c r="AN24" s="81"/>
      <c r="AO24" s="81"/>
      <c r="AP24" s="81"/>
      <c r="AQ24" s="100"/>
      <c r="AR24" s="100"/>
      <c r="AS24" s="101"/>
      <c r="AT24" s="101"/>
      <c r="AU24" s="101"/>
      <c r="AV24" s="101"/>
      <c r="AW24" s="101"/>
      <c r="AX24" s="101"/>
      <c r="AY24" s="101"/>
      <c r="AZ24" s="101"/>
      <c r="BA24" s="101"/>
      <c r="BB24" s="101"/>
      <c r="BC24" s="400" t="s">
        <v>76</v>
      </c>
      <c r="BD24" s="114"/>
      <c r="BE24" s="142" t="s">
        <v>119</v>
      </c>
      <c r="BF24" s="142" t="s">
        <v>120</v>
      </c>
      <c r="BG24" s="142"/>
      <c r="BH24" s="153"/>
    </row>
    <row r="25" ht="12.95" customHeight="1" spans="1:60">
      <c r="A25" s="38" t="s">
        <v>121</v>
      </c>
      <c r="B25" s="38" t="e">
        <f>VLOOKUP($A25,#REF!,34,FALSE)</f>
        <v>#REF!</v>
      </c>
      <c r="C25" s="39" t="str">
        <f t="shared" ref="C25:C35" si="18">CONCATENATE("unused_",A25)</f>
        <v>unused_SPI2_SCK</v>
      </c>
      <c r="D25" s="40" t="e">
        <f>IF(LEN(VLOOKUP($A25,#REF!,8,FALSE)),LEFT(VLOOKUP($A25,#REF!,8,FALSE),LEN(VLOOKUP($A25,#REF!,8,FALSE))-2),"")</f>
        <v>#REF!</v>
      </c>
      <c r="E25" s="41" t="e">
        <f>IF(LEN(VLOOKUP($A25,#REF!,4,FALSE)),IF(INDEX(#REF!,MATCH($A25,#REF!,0),1),LEFT(VLOOKUP($A25,#REF!,4,FALSE),LEN(VLOOKUP($A25,#REF!,4,FALSE))-2),CONCATENATE(LEFT(VLOOKUP($A25,#REF!,4,FALSE),LEN(VLOOKUP($A25,#REF!,4,FALSE))-2),"*")),"")</f>
        <v>#REF!</v>
      </c>
      <c r="F25" s="42" t="e">
        <f>IF(LEN(VLOOKUP($A25,#REF!,5,FALSE)),IF(INDEX(#REF!,MATCH($A25,#REF!,0),2),LEFT(VLOOKUP($A25,#REF!,5,FALSE),LEN(VLOOKUP($A25,#REF!,5,FALSE))-2),CONCATENATE(LEFT(VLOOKUP($A25,#REF!,5,FALSE),LEN(VLOOKUP($A25,#REF!,5,FALSE))-2),"*")),"")</f>
        <v>#REF!</v>
      </c>
      <c r="G25" s="42" t="e">
        <f>IF(LEN(VLOOKUP($A25,#REF!,6,FALSE)),IF(INDEX(#REF!,MATCH($A25,#REF!,0),3),LEFT(VLOOKUP($A25,#REF!,6,FALSE),LEN(VLOOKUP($A25,#REF!,6,FALSE))-2),CONCATENATE(LEFT(VLOOKUP($A25,#REF!,6,FALSE),LEN(VLOOKUP($A25,#REF!,6,FALSE))-2),"*")),"")</f>
        <v>#REF!</v>
      </c>
      <c r="H25" s="43" t="e">
        <f>IF(LEN(VLOOKUP($A25,#REF!,7,FALSE)),IF(INDEX(#REF!,MATCH($A25,#REF!,0),4),LEFT(VLOOKUP($A25,#REF!,7,FALSE),LEN(VLOOKUP($A25,#REF!,7,FALSE))-2),CONCATENATE(LEFT(VLOOKUP($A25,#REF!,7,FALSE),LEN(VLOOKUP($A25,#REF!,7,FALSE))-2),"*")),"")</f>
        <v>#REF!</v>
      </c>
      <c r="I25" s="54" t="e">
        <f>IF(LEN(VLOOKUP($A25,#REF!,8,FALSE)),UPPER(RIGHT(VLOOKUP($A25,#REF!,8,FALSE),1)),"")</f>
        <v>#REF!</v>
      </c>
      <c r="J25" s="42" t="e">
        <f>IF(LEN(VLOOKUP($A25,#REF!,4,FALSE)),UPPER(RIGHT(VLOOKUP($A25,#REF!,4,FALSE),1)),"")</f>
        <v>#REF!</v>
      </c>
      <c r="K25" s="42" t="e">
        <f>IF(LEN(VLOOKUP($A25,#REF!,5,FALSE)),UPPER(RIGHT(VLOOKUP($A25,#REF!,5,FALSE),1)),"")</f>
        <v>#REF!</v>
      </c>
      <c r="L25" s="42" t="e">
        <f>IF(LEN(VLOOKUP($A25,#REF!,6,FALSE)),UPPER(RIGHT(VLOOKUP($A25,#REF!,6,FALSE),1)),"")</f>
        <v>#REF!</v>
      </c>
      <c r="M25" s="43" t="e">
        <f>IF(LEN(VLOOKUP($A25,#REF!,7,FALSE)),UPPER(RIGHT(VLOOKUP($A25,#REF!,7,FALSE),1)),"")</f>
        <v>#REF!</v>
      </c>
      <c r="N25" s="38" t="s">
        <v>122</v>
      </c>
      <c r="O25" s="38" t="e">
        <f t="shared" ref="O25:O28" si="19">IF(F25="","RSVD1")</f>
        <v>#REF!</v>
      </c>
      <c r="P25" s="38" t="e">
        <f t="shared" ref="P25:P35" si="20">IF(G25="","RSVD2")</f>
        <v>#REF!</v>
      </c>
      <c r="Q25" s="38" t="e">
        <f t="shared" ref="Q25:Q35" si="21">IF(H25="","RSVD3")</f>
        <v>#REF!</v>
      </c>
      <c r="R25" s="38" t="s">
        <v>83</v>
      </c>
      <c r="S25" s="61" t="e">
        <f>HLOOKUP("Device Tree Pin Name",#REF!,MATCH($A25,#REF!,0),FALSE)</f>
        <v>#REF!</v>
      </c>
      <c r="T25" s="47" t="e">
        <f>HLOOKUP("power rail",#REF!,MATCH($A25,#REF!,0),FALSE)</f>
        <v>#REF!</v>
      </c>
      <c r="U25" s="62" t="e">
        <f>HLOOKUP("Wake Capable",#REF!,MATCH($A25,#REF!,0),FALSE)</f>
        <v>#REF!</v>
      </c>
      <c r="V25" s="62" t="e">
        <f>HLOOKUP("Strap",#REF!,MATCH($A25,#REF!,0),FALSE)</f>
        <v>#REF!</v>
      </c>
      <c r="W25" s="62" t="e">
        <f>HLOOKUP("GTE",#REF!,MATCH($A25,#REF!,0),FALSE)</f>
        <v>#REF!</v>
      </c>
      <c r="X25" s="62" t="e">
        <f>HLOOKUP("DPD_Control",#REF!,MATCH($A25,#REF!,0),FALSE)</f>
        <v>#REF!</v>
      </c>
      <c r="Y25" s="62" t="e">
        <f>HLOOKUP("DPD_Group",#REF!,MATCH($A25,#REF!,0),FALSE)</f>
        <v>#REF!</v>
      </c>
      <c r="Z25" s="47" t="e">
        <f>HLOOKUP("Pad Category",#REF!,MATCH($A25,#REF!,0),FALSE)</f>
        <v>#REF!</v>
      </c>
      <c r="AA25" s="47" t="e">
        <f>HLOOKUP("Pad type",#REF!,MATCH($A25,#REF!,0),FALSE)</f>
        <v>#REF!</v>
      </c>
      <c r="AB25" s="47" t="e">
        <f>HLOOKUP("Pull Strength",#REF!,MATCH($A25,#REF!,0),FALSE)</f>
        <v>#REF!</v>
      </c>
      <c r="AC25" s="47" t="e">
        <f>HLOOKUP("POR Pin State",#REF!,MATCH($A25,#REF!,0),FALSE)</f>
        <v>#REF!</v>
      </c>
      <c r="AD25" s="47" t="str">
        <f t="shared" ref="AD25:AD35" si="22">IF(OR($AQ25="",$AQ25=$C25),$R25,IF($AQ25=$D25,SUBSTITUTE(SUBSTITUTE($AQ25,"GPIO3_","GPIO_"),".0",""),IF($AQ25=$E25,$N25,IF($AQ25=$F25,$O25,IF($AQ25=$G25,$P25,IF($AQ25=$H25,$Q25,"INVALID"))))))</f>
        <v>RSVD1</v>
      </c>
      <c r="AE25" s="82"/>
      <c r="AF25" s="38" t="str">
        <f t="shared" ref="AF25:AF35" si="23">IF(AND(OR($AS25="Int PU",$AS25="Int PD"),OR(AND($AZ25&lt;&gt;"",$AZ25&lt;&gt;"0"),AND($BA25&lt;&gt;"",$BA25&lt;&gt;"0"))),"INVALID",IF(OR($AQ25=$C25,$AS25="Int PD"),"PULL_DOWN",IF(OR($AS25="Int PU",AND($AE25="YES",OR($AZ25="",$AZ25="0"),OR($BA25="",$BA25="0"),OR($AR25="Input",$AR25="Bidirectional"))),"PULL_UP","NORMAL")))</f>
        <v>PULL_DOWN</v>
      </c>
      <c r="AG25" s="38" t="e">
        <f t="shared" si="2"/>
        <v>#REF!</v>
      </c>
      <c r="AH25" s="38" t="e">
        <f>IF(OR($AT25=$F25,$AU25="Output"),"DISABLE","ENABLE")</f>
        <v>#REF!</v>
      </c>
      <c r="AI25" s="87" t="e">
        <f t="shared" si="7"/>
        <v>#REF!</v>
      </c>
      <c r="AJ25" s="86" t="b">
        <v>1</v>
      </c>
      <c r="AK25" s="86" t="b">
        <v>1</v>
      </c>
      <c r="AL25" s="86" t="b">
        <v>1</v>
      </c>
      <c r="AM25" s="86" t="b">
        <v>1</v>
      </c>
      <c r="AN25" s="86" t="b">
        <v>1</v>
      </c>
      <c r="AO25" s="86" t="b">
        <v>1</v>
      </c>
      <c r="AP25" s="63" t="str">
        <f t="shared" si="3"/>
        <v>VALID</v>
      </c>
      <c r="AQ25" s="102" t="s">
        <v>123</v>
      </c>
      <c r="AR25" s="103" t="s">
        <v>79</v>
      </c>
      <c r="AS25" s="104"/>
      <c r="AT25" s="105"/>
      <c r="AU25" s="105"/>
      <c r="AV25" s="104" t="s">
        <v>124</v>
      </c>
      <c r="AW25" s="118" t="s">
        <v>85</v>
      </c>
      <c r="AX25" s="104" t="s">
        <v>85</v>
      </c>
      <c r="AY25" s="105"/>
      <c r="AZ25" s="104"/>
      <c r="BA25" s="104"/>
      <c r="BB25" s="115"/>
      <c r="BC25" s="116"/>
      <c r="BD25" s="117"/>
      <c r="BE25" s="146"/>
      <c r="BF25" s="147" t="e">
        <f>VLOOKUP($A25,#REF!,34,FALSE)</f>
        <v>#REF!</v>
      </c>
      <c r="BG25" s="147" t="e">
        <f>VLOOKUP($A25,#REF!,22,FALSE)</f>
        <v>#REF!</v>
      </c>
      <c r="BH25" s="149"/>
    </row>
    <row r="26" ht="12.95" customHeight="1" spans="1:60">
      <c r="A26" s="38" t="s">
        <v>125</v>
      </c>
      <c r="B26" s="38" t="e">
        <f>VLOOKUP($A26,#REF!,34,FALSE)</f>
        <v>#REF!</v>
      </c>
      <c r="C26" s="39" t="str">
        <f t="shared" si="18"/>
        <v>unused_SPI2_MISO</v>
      </c>
      <c r="D26" s="40" t="e">
        <f>IF(LEN(VLOOKUP($A26,#REF!,8,FALSE)),LEFT(VLOOKUP($A26,#REF!,8,FALSE),LEN(VLOOKUP($A26,#REF!,8,FALSE))-2),"")</f>
        <v>#REF!</v>
      </c>
      <c r="E26" s="41" t="e">
        <f>IF(LEN(VLOOKUP($A26,#REF!,4,FALSE)),IF(INDEX(#REF!,MATCH($A26,#REF!,0),1),LEFT(VLOOKUP($A26,#REF!,4,FALSE),LEN(VLOOKUP($A26,#REF!,4,FALSE))-2),CONCATENATE(LEFT(VLOOKUP($A26,#REF!,4,FALSE),LEN(VLOOKUP($A26,#REF!,4,FALSE))-2),"*")),"")</f>
        <v>#REF!</v>
      </c>
      <c r="F26" s="42" t="e">
        <f>IF(LEN(VLOOKUP($A26,#REF!,5,FALSE)),IF(INDEX(#REF!,MATCH($A26,#REF!,0),2),LEFT(VLOOKUP($A26,#REF!,5,FALSE),LEN(VLOOKUP($A26,#REF!,5,FALSE))-2),CONCATENATE(LEFT(VLOOKUP($A26,#REF!,5,FALSE),LEN(VLOOKUP($A26,#REF!,5,FALSE))-2),"*")),"")</f>
        <v>#REF!</v>
      </c>
      <c r="G26" s="42" t="e">
        <f>IF(LEN(VLOOKUP($A26,#REF!,6,FALSE)),IF(INDEX(#REF!,MATCH($A26,#REF!,0),3),LEFT(VLOOKUP($A26,#REF!,6,FALSE),LEN(VLOOKUP($A26,#REF!,6,FALSE))-2),CONCATENATE(LEFT(VLOOKUP($A26,#REF!,6,FALSE),LEN(VLOOKUP($A26,#REF!,6,FALSE))-2),"*")),"")</f>
        <v>#REF!</v>
      </c>
      <c r="H26" s="43" t="e">
        <f>IF(LEN(VLOOKUP($A26,#REF!,7,FALSE)),IF(INDEX(#REF!,MATCH($A26,#REF!,0),4),LEFT(VLOOKUP($A26,#REF!,7,FALSE),LEN(VLOOKUP($A26,#REF!,7,FALSE))-2),CONCATENATE(LEFT(VLOOKUP($A26,#REF!,7,FALSE),LEN(VLOOKUP($A26,#REF!,7,FALSE))-2),"*")),"")</f>
        <v>#REF!</v>
      </c>
      <c r="I26" s="54" t="e">
        <f>IF(LEN(VLOOKUP($A26,#REF!,8,FALSE)),UPPER(RIGHT(VLOOKUP($A26,#REF!,8,FALSE),1)),"")</f>
        <v>#REF!</v>
      </c>
      <c r="J26" s="42" t="e">
        <f>IF(LEN(VLOOKUP($A26,#REF!,4,FALSE)),UPPER(RIGHT(VLOOKUP($A26,#REF!,4,FALSE),1)),"")</f>
        <v>#REF!</v>
      </c>
      <c r="K26" s="42" t="e">
        <f>IF(LEN(VLOOKUP($A26,#REF!,5,FALSE)),UPPER(RIGHT(VLOOKUP($A26,#REF!,5,FALSE),1)),"")</f>
        <v>#REF!</v>
      </c>
      <c r="L26" s="42" t="e">
        <f>IF(LEN(VLOOKUP($A26,#REF!,6,FALSE)),UPPER(RIGHT(VLOOKUP($A26,#REF!,6,FALSE),1)),"")</f>
        <v>#REF!</v>
      </c>
      <c r="M26" s="43" t="e">
        <f>IF(LEN(VLOOKUP($A26,#REF!,7,FALSE)),UPPER(RIGHT(VLOOKUP($A26,#REF!,7,FALSE),1)),"")</f>
        <v>#REF!</v>
      </c>
      <c r="N26" s="38" t="s">
        <v>122</v>
      </c>
      <c r="O26" s="38" t="e">
        <f t="shared" si="19"/>
        <v>#REF!</v>
      </c>
      <c r="P26" s="38" t="e">
        <f t="shared" si="20"/>
        <v>#REF!</v>
      </c>
      <c r="Q26" s="38" t="e">
        <f t="shared" si="21"/>
        <v>#REF!</v>
      </c>
      <c r="R26" s="38" t="s">
        <v>83</v>
      </c>
      <c r="S26" s="63" t="e">
        <f>HLOOKUP("Device Tree Pin Name",#REF!,MATCH($A26,#REF!,0),FALSE)</f>
        <v>#REF!</v>
      </c>
      <c r="T26" s="47" t="e">
        <f>HLOOKUP("power rail",#REF!,MATCH($A26,#REF!,0),FALSE)</f>
        <v>#REF!</v>
      </c>
      <c r="U26" s="62" t="e">
        <f>HLOOKUP("Wake Capable",#REF!,MATCH($A26,#REF!,0),FALSE)</f>
        <v>#REF!</v>
      </c>
      <c r="V26" s="62" t="e">
        <f>HLOOKUP("Strap",#REF!,MATCH($A26,#REF!,0),FALSE)</f>
        <v>#REF!</v>
      </c>
      <c r="W26" s="62" t="e">
        <f>HLOOKUP("GTE",#REF!,MATCH($A26,#REF!,0),FALSE)</f>
        <v>#REF!</v>
      </c>
      <c r="X26" s="62" t="e">
        <f>HLOOKUP("DPD_Control",#REF!,MATCH($A26,#REF!,0),FALSE)</f>
        <v>#REF!</v>
      </c>
      <c r="Y26" s="62" t="e">
        <f>HLOOKUP("DPD_Group",#REF!,MATCH($A26,#REF!,0),FALSE)</f>
        <v>#REF!</v>
      </c>
      <c r="Z26" s="47" t="e">
        <f>HLOOKUP("Pad Category",#REF!,MATCH($A26,#REF!,0),FALSE)</f>
        <v>#REF!</v>
      </c>
      <c r="AA26" s="47" t="e">
        <f>HLOOKUP("Pad type",#REF!,MATCH($A26,#REF!,0),FALSE)</f>
        <v>#REF!</v>
      </c>
      <c r="AB26" s="47" t="e">
        <f>HLOOKUP("Pull Strength",#REF!,MATCH($A26,#REF!,0),FALSE)</f>
        <v>#REF!</v>
      </c>
      <c r="AC26" s="47" t="e">
        <f>HLOOKUP("POR Pin State",#REF!,MATCH($A26,#REF!,0),FALSE)</f>
        <v>#REF!</v>
      </c>
      <c r="AD26" s="47" t="str">
        <f t="shared" si="22"/>
        <v>RSVD1</v>
      </c>
      <c r="AE26" s="82"/>
      <c r="AF26" s="38" t="str">
        <f t="shared" si="23"/>
        <v>PULL_DOWN</v>
      </c>
      <c r="AG26" s="38" t="e">
        <f t="shared" si="2"/>
        <v>#REF!</v>
      </c>
      <c r="AH26" s="38" t="e">
        <f>IF(OR($AT26=$F26,$AU26="Output"),"DISABLE","ENABLE")</f>
        <v>#REF!</v>
      </c>
      <c r="AI26" s="87" t="e">
        <f t="shared" si="7"/>
        <v>#REF!</v>
      </c>
      <c r="AJ26" s="86" t="b">
        <v>1</v>
      </c>
      <c r="AK26" s="86" t="b">
        <v>1</v>
      </c>
      <c r="AL26" s="86" t="b">
        <v>1</v>
      </c>
      <c r="AM26" s="86" t="b">
        <v>1</v>
      </c>
      <c r="AN26" s="86" t="b">
        <v>1</v>
      </c>
      <c r="AO26" s="86" t="b">
        <v>1</v>
      </c>
      <c r="AP26" s="63" t="str">
        <f t="shared" si="3"/>
        <v>VALID</v>
      </c>
      <c r="AQ26" s="102" t="s">
        <v>126</v>
      </c>
      <c r="AR26" s="103" t="s">
        <v>79</v>
      </c>
      <c r="AS26" s="104"/>
      <c r="AT26" s="105"/>
      <c r="AU26" s="105"/>
      <c r="AV26" s="104" t="s">
        <v>124</v>
      </c>
      <c r="AW26" s="118" t="s">
        <v>85</v>
      </c>
      <c r="AX26" s="104" t="s">
        <v>85</v>
      </c>
      <c r="AY26" s="105"/>
      <c r="AZ26" s="104"/>
      <c r="BA26" s="104"/>
      <c r="BB26" s="115"/>
      <c r="BC26" s="116"/>
      <c r="BD26" s="117"/>
      <c r="BE26" s="150"/>
      <c r="BF26" s="147" t="e">
        <f>VLOOKUP($A26,#REF!,34,FALSE)</f>
        <v>#REF!</v>
      </c>
      <c r="BG26" s="147" t="e">
        <f>VLOOKUP($A26,#REF!,22,FALSE)</f>
        <v>#REF!</v>
      </c>
      <c r="BH26" s="149"/>
    </row>
    <row r="27" ht="12.95" customHeight="1" spans="1:60">
      <c r="A27" s="38" t="s">
        <v>127</v>
      </c>
      <c r="B27" s="38" t="e">
        <f>VLOOKUP($A27,#REF!,34,FALSE)</f>
        <v>#REF!</v>
      </c>
      <c r="C27" s="39" t="str">
        <f t="shared" si="18"/>
        <v>unused_SPI2_MOSI</v>
      </c>
      <c r="D27" s="40" t="e">
        <f>IF(LEN(VLOOKUP($A27,#REF!,8,FALSE)),LEFT(VLOOKUP($A27,#REF!,8,FALSE),LEN(VLOOKUP($A27,#REF!,8,FALSE))-2),"")</f>
        <v>#REF!</v>
      </c>
      <c r="E27" s="41" t="e">
        <f>IF(LEN(VLOOKUP($A27,#REF!,4,FALSE)),IF(INDEX(#REF!,MATCH($A27,#REF!,0),1),LEFT(VLOOKUP($A27,#REF!,4,FALSE),LEN(VLOOKUP($A27,#REF!,4,FALSE))-2),CONCATENATE(LEFT(VLOOKUP($A27,#REF!,4,FALSE),LEN(VLOOKUP($A27,#REF!,4,FALSE))-2),"*")),"")</f>
        <v>#REF!</v>
      </c>
      <c r="F27" s="42" t="e">
        <f>IF(LEN(VLOOKUP($A27,#REF!,5,FALSE)),IF(INDEX(#REF!,MATCH($A27,#REF!,0),2),LEFT(VLOOKUP($A27,#REF!,5,FALSE),LEN(VLOOKUP($A27,#REF!,5,FALSE))-2),CONCATENATE(LEFT(VLOOKUP($A27,#REF!,5,FALSE),LEN(VLOOKUP($A27,#REF!,5,FALSE))-2),"*")),"")</f>
        <v>#REF!</v>
      </c>
      <c r="G27" s="42" t="e">
        <f>IF(LEN(VLOOKUP($A27,#REF!,6,FALSE)),IF(INDEX(#REF!,MATCH($A27,#REF!,0),3),LEFT(VLOOKUP($A27,#REF!,6,FALSE),LEN(VLOOKUP($A27,#REF!,6,FALSE))-2),CONCATENATE(LEFT(VLOOKUP($A27,#REF!,6,FALSE),LEN(VLOOKUP($A27,#REF!,6,FALSE))-2),"*")),"")</f>
        <v>#REF!</v>
      </c>
      <c r="H27" s="43" t="e">
        <f>IF(LEN(VLOOKUP($A27,#REF!,7,FALSE)),IF(INDEX(#REF!,MATCH($A27,#REF!,0),4),LEFT(VLOOKUP($A27,#REF!,7,FALSE),LEN(VLOOKUP($A27,#REF!,7,FALSE))-2),CONCATENATE(LEFT(VLOOKUP($A27,#REF!,7,FALSE),LEN(VLOOKUP($A27,#REF!,7,FALSE))-2),"*")),"")</f>
        <v>#REF!</v>
      </c>
      <c r="I27" s="54" t="e">
        <f>IF(LEN(VLOOKUP($A27,#REF!,8,FALSE)),UPPER(RIGHT(VLOOKUP($A27,#REF!,8,FALSE),1)),"")</f>
        <v>#REF!</v>
      </c>
      <c r="J27" s="42" t="e">
        <f>IF(LEN(VLOOKUP($A27,#REF!,4,FALSE)),UPPER(RIGHT(VLOOKUP($A27,#REF!,4,FALSE),1)),"")</f>
        <v>#REF!</v>
      </c>
      <c r="K27" s="42" t="e">
        <f>IF(LEN(VLOOKUP($A27,#REF!,5,FALSE)),UPPER(RIGHT(VLOOKUP($A27,#REF!,5,FALSE),1)),"")</f>
        <v>#REF!</v>
      </c>
      <c r="L27" s="42" t="e">
        <f>IF(LEN(VLOOKUP($A27,#REF!,6,FALSE)),UPPER(RIGHT(VLOOKUP($A27,#REF!,6,FALSE),1)),"")</f>
        <v>#REF!</v>
      </c>
      <c r="M27" s="43" t="e">
        <f>IF(LEN(VLOOKUP($A27,#REF!,7,FALSE)),UPPER(RIGHT(VLOOKUP($A27,#REF!,7,FALSE),1)),"")</f>
        <v>#REF!</v>
      </c>
      <c r="N27" s="38" t="s">
        <v>122</v>
      </c>
      <c r="O27" s="38" t="e">
        <f t="shared" si="19"/>
        <v>#REF!</v>
      </c>
      <c r="P27" s="38" t="e">
        <f t="shared" si="20"/>
        <v>#REF!</v>
      </c>
      <c r="Q27" s="38" t="e">
        <f t="shared" si="21"/>
        <v>#REF!</v>
      </c>
      <c r="R27" s="38" t="s">
        <v>83</v>
      </c>
      <c r="S27" s="63" t="e">
        <f>HLOOKUP("Device Tree Pin Name",#REF!,MATCH($A27,#REF!,0),FALSE)</f>
        <v>#REF!</v>
      </c>
      <c r="T27" s="47" t="e">
        <f>HLOOKUP("power rail",#REF!,MATCH($A27,#REF!,0),FALSE)</f>
        <v>#REF!</v>
      </c>
      <c r="U27" s="62" t="e">
        <f>HLOOKUP("Wake Capable",#REF!,MATCH($A27,#REF!,0),FALSE)</f>
        <v>#REF!</v>
      </c>
      <c r="V27" s="62" t="e">
        <f>HLOOKUP("Strap",#REF!,MATCH($A27,#REF!,0),FALSE)</f>
        <v>#REF!</v>
      </c>
      <c r="W27" s="62" t="e">
        <f>HLOOKUP("GTE",#REF!,MATCH($A27,#REF!,0),FALSE)</f>
        <v>#REF!</v>
      </c>
      <c r="X27" s="62" t="e">
        <f>HLOOKUP("DPD_Control",#REF!,MATCH($A27,#REF!,0),FALSE)</f>
        <v>#REF!</v>
      </c>
      <c r="Y27" s="62" t="e">
        <f>HLOOKUP("DPD_Group",#REF!,MATCH($A27,#REF!,0),FALSE)</f>
        <v>#REF!</v>
      </c>
      <c r="Z27" s="47" t="e">
        <f>HLOOKUP("Pad Category",#REF!,MATCH($A27,#REF!,0),FALSE)</f>
        <v>#REF!</v>
      </c>
      <c r="AA27" s="47" t="e">
        <f>HLOOKUP("Pad type",#REF!,MATCH($A27,#REF!,0),FALSE)</f>
        <v>#REF!</v>
      </c>
      <c r="AB27" s="47" t="e">
        <f>HLOOKUP("Pull Strength",#REF!,MATCH($A27,#REF!,0),FALSE)</f>
        <v>#REF!</v>
      </c>
      <c r="AC27" s="47" t="e">
        <f>HLOOKUP("POR Pin State",#REF!,MATCH($A27,#REF!,0),FALSE)</f>
        <v>#REF!</v>
      </c>
      <c r="AD27" s="47" t="str">
        <f t="shared" si="22"/>
        <v>RSVD1</v>
      </c>
      <c r="AE27" s="82"/>
      <c r="AF27" s="38" t="str">
        <f t="shared" si="23"/>
        <v>PULL_DOWN</v>
      </c>
      <c r="AG27" s="38" t="e">
        <f t="shared" si="2"/>
        <v>#REF!</v>
      </c>
      <c r="AH27" s="38" t="e">
        <f>IF(OR($AT27=$F27,$AU27="Output"),"DISABLE","ENABLE")</f>
        <v>#REF!</v>
      </c>
      <c r="AI27" s="87" t="e">
        <f t="shared" si="7"/>
        <v>#REF!</v>
      </c>
      <c r="AJ27" s="86" t="b">
        <v>1</v>
      </c>
      <c r="AK27" s="86" t="b">
        <v>1</v>
      </c>
      <c r="AL27" s="86" t="b">
        <v>1</v>
      </c>
      <c r="AM27" s="86" t="b">
        <v>1</v>
      </c>
      <c r="AN27" s="86" t="b">
        <v>1</v>
      </c>
      <c r="AO27" s="86" t="b">
        <v>1</v>
      </c>
      <c r="AP27" s="63" t="str">
        <f t="shared" si="3"/>
        <v>VALID</v>
      </c>
      <c r="AQ27" s="102" t="s">
        <v>128</v>
      </c>
      <c r="AR27" s="103" t="s">
        <v>79</v>
      </c>
      <c r="AS27" s="104"/>
      <c r="AT27" s="105"/>
      <c r="AU27" s="105"/>
      <c r="AV27" s="104" t="s">
        <v>124</v>
      </c>
      <c r="AW27" s="118" t="s">
        <v>85</v>
      </c>
      <c r="AX27" s="104" t="s">
        <v>85</v>
      </c>
      <c r="AY27" s="105"/>
      <c r="AZ27" s="104"/>
      <c r="BA27" s="104"/>
      <c r="BB27" s="115"/>
      <c r="BC27" s="116"/>
      <c r="BD27" s="117"/>
      <c r="BE27" s="150"/>
      <c r="BF27" s="147" t="e">
        <f>VLOOKUP($A27,#REF!,34,FALSE)</f>
        <v>#REF!</v>
      </c>
      <c r="BG27" s="147" t="e">
        <f>VLOOKUP($A27,#REF!,22,FALSE)</f>
        <v>#REF!</v>
      </c>
      <c r="BH27" s="149"/>
    </row>
    <row r="28" ht="12.95" customHeight="1" spans="1:60">
      <c r="A28" s="38" t="s">
        <v>129</v>
      </c>
      <c r="B28" s="38" t="e">
        <f>VLOOKUP($A28,#REF!,34,FALSE)</f>
        <v>#REF!</v>
      </c>
      <c r="C28" s="39" t="str">
        <f t="shared" si="18"/>
        <v>unused_SPI2_CS0</v>
      </c>
      <c r="D28" s="40" t="e">
        <f>IF(LEN(VLOOKUP($A28,#REF!,8,FALSE)),LEFT(VLOOKUP($A28,#REF!,8,FALSE),LEN(VLOOKUP($A28,#REF!,8,FALSE))-2),"")</f>
        <v>#REF!</v>
      </c>
      <c r="E28" s="41" t="e">
        <f>IF(LEN(VLOOKUP($A28,#REF!,4,FALSE)),IF(INDEX(#REF!,MATCH($A28,#REF!,0),1),LEFT(VLOOKUP($A28,#REF!,4,FALSE),LEN(VLOOKUP($A28,#REF!,4,FALSE))-2),CONCATENATE(LEFT(VLOOKUP($A28,#REF!,4,FALSE),LEN(VLOOKUP($A28,#REF!,4,FALSE))-2),"*")),"")</f>
        <v>#REF!</v>
      </c>
      <c r="F28" s="42" t="e">
        <f>IF(LEN(VLOOKUP($A28,#REF!,5,FALSE)),IF(INDEX(#REF!,MATCH($A28,#REF!,0),2),LEFT(VLOOKUP($A28,#REF!,5,FALSE),LEN(VLOOKUP($A28,#REF!,5,FALSE))-2),CONCATENATE(LEFT(VLOOKUP($A28,#REF!,5,FALSE),LEN(VLOOKUP($A28,#REF!,5,FALSE))-2),"*")),"")</f>
        <v>#REF!</v>
      </c>
      <c r="G28" s="42" t="e">
        <f>IF(LEN(VLOOKUP($A28,#REF!,6,FALSE)),IF(INDEX(#REF!,MATCH($A28,#REF!,0),3),LEFT(VLOOKUP($A28,#REF!,6,FALSE),LEN(VLOOKUP($A28,#REF!,6,FALSE))-2),CONCATENATE(LEFT(VLOOKUP($A28,#REF!,6,FALSE),LEN(VLOOKUP($A28,#REF!,6,FALSE))-2),"*")),"")</f>
        <v>#REF!</v>
      </c>
      <c r="H28" s="43" t="e">
        <f>IF(LEN(VLOOKUP($A28,#REF!,7,FALSE)),IF(INDEX(#REF!,MATCH($A28,#REF!,0),4),LEFT(VLOOKUP($A28,#REF!,7,FALSE),LEN(VLOOKUP($A28,#REF!,7,FALSE))-2),CONCATENATE(LEFT(VLOOKUP($A28,#REF!,7,FALSE),LEN(VLOOKUP($A28,#REF!,7,FALSE))-2),"*")),"")</f>
        <v>#REF!</v>
      </c>
      <c r="I28" s="54" t="e">
        <f>IF(LEN(VLOOKUP($A28,#REF!,8,FALSE)),UPPER(RIGHT(VLOOKUP($A28,#REF!,8,FALSE),1)),"")</f>
        <v>#REF!</v>
      </c>
      <c r="J28" s="42" t="e">
        <f>IF(LEN(VLOOKUP($A28,#REF!,4,FALSE)),UPPER(RIGHT(VLOOKUP($A28,#REF!,4,FALSE),1)),"")</f>
        <v>#REF!</v>
      </c>
      <c r="K28" s="42" t="e">
        <f>IF(LEN(VLOOKUP($A28,#REF!,5,FALSE)),UPPER(RIGHT(VLOOKUP($A28,#REF!,5,FALSE),1)),"")</f>
        <v>#REF!</v>
      </c>
      <c r="L28" s="42" t="e">
        <f>IF(LEN(VLOOKUP($A28,#REF!,6,FALSE)),UPPER(RIGHT(VLOOKUP($A28,#REF!,6,FALSE),1)),"")</f>
        <v>#REF!</v>
      </c>
      <c r="M28" s="43" t="e">
        <f>IF(LEN(VLOOKUP($A28,#REF!,7,FALSE)),UPPER(RIGHT(VLOOKUP($A28,#REF!,7,FALSE),1)),"")</f>
        <v>#REF!</v>
      </c>
      <c r="N28" s="38" t="s">
        <v>122</v>
      </c>
      <c r="O28" s="38" t="e">
        <f t="shared" si="19"/>
        <v>#REF!</v>
      </c>
      <c r="P28" s="38" t="e">
        <f t="shared" si="20"/>
        <v>#REF!</v>
      </c>
      <c r="Q28" s="38" t="e">
        <f t="shared" si="21"/>
        <v>#REF!</v>
      </c>
      <c r="R28" s="38" t="s">
        <v>83</v>
      </c>
      <c r="S28" s="63" t="e">
        <f>HLOOKUP("Device Tree Pin Name",#REF!,MATCH($A28,#REF!,0),FALSE)</f>
        <v>#REF!</v>
      </c>
      <c r="T28" s="47" t="e">
        <f>HLOOKUP("power rail",#REF!,MATCH($A28,#REF!,0),FALSE)</f>
        <v>#REF!</v>
      </c>
      <c r="U28" s="62" t="e">
        <f>HLOOKUP("Wake Capable",#REF!,MATCH($A28,#REF!,0),FALSE)</f>
        <v>#REF!</v>
      </c>
      <c r="V28" s="62" t="e">
        <f>HLOOKUP("Strap",#REF!,MATCH($A28,#REF!,0),FALSE)</f>
        <v>#REF!</v>
      </c>
      <c r="W28" s="62" t="e">
        <f>HLOOKUP("GTE",#REF!,MATCH($A28,#REF!,0),FALSE)</f>
        <v>#REF!</v>
      </c>
      <c r="X28" s="62" t="e">
        <f>HLOOKUP("DPD_Control",#REF!,MATCH($A28,#REF!,0),FALSE)</f>
        <v>#REF!</v>
      </c>
      <c r="Y28" s="62" t="e">
        <f>HLOOKUP("DPD_Group",#REF!,MATCH($A28,#REF!,0),FALSE)</f>
        <v>#REF!</v>
      </c>
      <c r="Z28" s="47" t="e">
        <f>HLOOKUP("Pad Category",#REF!,MATCH($A28,#REF!,0),FALSE)</f>
        <v>#REF!</v>
      </c>
      <c r="AA28" s="47" t="e">
        <f>HLOOKUP("Pad type",#REF!,MATCH($A28,#REF!,0),FALSE)</f>
        <v>#REF!</v>
      </c>
      <c r="AB28" s="47" t="e">
        <f>HLOOKUP("Pull Strength",#REF!,MATCH($A28,#REF!,0),FALSE)</f>
        <v>#REF!</v>
      </c>
      <c r="AC28" s="47" t="e">
        <f>HLOOKUP("POR Pin State",#REF!,MATCH($A28,#REF!,0),FALSE)</f>
        <v>#REF!</v>
      </c>
      <c r="AD28" s="47" t="str">
        <f t="shared" si="22"/>
        <v>RSVD1</v>
      </c>
      <c r="AE28" s="82"/>
      <c r="AF28" s="38" t="str">
        <f t="shared" si="23"/>
        <v>PULL_DOWN</v>
      </c>
      <c r="AG28" s="38" t="e">
        <f t="shared" si="2"/>
        <v>#REF!</v>
      </c>
      <c r="AH28" s="38" t="e">
        <f t="shared" ref="AH28:AH35" si="24">IF(OR($AT28=$F28,$AU28="Output"),"DISABLE","ENABLE")</f>
        <v>#REF!</v>
      </c>
      <c r="AI28" s="87" t="e">
        <f t="shared" si="7"/>
        <v>#REF!</v>
      </c>
      <c r="AJ28" s="86" t="b">
        <v>1</v>
      </c>
      <c r="AK28" s="86" t="b">
        <v>1</v>
      </c>
      <c r="AL28" s="86" t="b">
        <v>1</v>
      </c>
      <c r="AM28" s="86" t="b">
        <v>1</v>
      </c>
      <c r="AN28" s="86" t="b">
        <v>1</v>
      </c>
      <c r="AO28" s="86" t="b">
        <v>1</v>
      </c>
      <c r="AP28" s="63" t="str">
        <f t="shared" si="3"/>
        <v>VALID</v>
      </c>
      <c r="AQ28" s="102" t="s">
        <v>130</v>
      </c>
      <c r="AR28" s="103" t="s">
        <v>79</v>
      </c>
      <c r="AS28" s="104"/>
      <c r="AT28" s="104" t="s">
        <v>89</v>
      </c>
      <c r="AU28" s="105"/>
      <c r="AV28" s="104" t="s">
        <v>124</v>
      </c>
      <c r="AW28" s="118" t="s">
        <v>85</v>
      </c>
      <c r="AX28" s="104" t="s">
        <v>85</v>
      </c>
      <c r="AY28" s="105"/>
      <c r="AZ28" s="104"/>
      <c r="BA28" s="104"/>
      <c r="BB28" s="115"/>
      <c r="BC28" s="116"/>
      <c r="BD28" s="117"/>
      <c r="BE28" s="150"/>
      <c r="BF28" s="147" t="e">
        <f>VLOOKUP($A28,#REF!,34,FALSE)</f>
        <v>#REF!</v>
      </c>
      <c r="BG28" s="147" t="e">
        <f>VLOOKUP($A28,#REF!,22,FALSE)</f>
        <v>#REF!</v>
      </c>
      <c r="BH28" s="149"/>
    </row>
    <row r="29" ht="12.95" customHeight="1" spans="1:60">
      <c r="A29" s="38" t="s">
        <v>131</v>
      </c>
      <c r="B29" s="38" t="e">
        <f>VLOOKUP($A29,#REF!,34,FALSE)</f>
        <v>#REF!</v>
      </c>
      <c r="C29" s="39" t="str">
        <f t="shared" si="18"/>
        <v>unused_TOUCH_CLK</v>
      </c>
      <c r="D29" s="40" t="e">
        <f>IF(LEN(VLOOKUP($A29,#REF!,8,FALSE)),LEFT(VLOOKUP($A29,#REF!,8,FALSE),LEN(VLOOKUP($A29,#REF!,8,FALSE))-2),"")</f>
        <v>#REF!</v>
      </c>
      <c r="E29" s="41" t="e">
        <f>IF(LEN(VLOOKUP($A29,#REF!,4,FALSE)),IF(INDEX(#REF!,MATCH($A29,#REF!,0),1),LEFT(VLOOKUP($A29,#REF!,4,FALSE),LEN(VLOOKUP($A29,#REF!,4,FALSE))-2),CONCATENATE(LEFT(VLOOKUP($A29,#REF!,4,FALSE),LEN(VLOOKUP($A29,#REF!,4,FALSE))-2),"*")),"")</f>
        <v>#REF!</v>
      </c>
      <c r="F29" s="42" t="e">
        <f>IF(LEN(VLOOKUP($A29,#REF!,5,FALSE)),IF(INDEX(#REF!,MATCH($A29,#REF!,0),2),LEFT(VLOOKUP($A29,#REF!,5,FALSE),LEN(VLOOKUP($A29,#REF!,5,FALSE))-2),CONCATENATE(LEFT(VLOOKUP($A29,#REF!,5,FALSE),LEN(VLOOKUP($A29,#REF!,5,FALSE))-2),"*")),"")</f>
        <v>#REF!</v>
      </c>
      <c r="G29" s="42" t="e">
        <f>IF(LEN(VLOOKUP($A29,#REF!,6,FALSE)),IF(INDEX(#REF!,MATCH($A29,#REF!,0),3),LEFT(VLOOKUP($A29,#REF!,6,FALSE),LEN(VLOOKUP($A29,#REF!,6,FALSE))-2),CONCATENATE(LEFT(VLOOKUP($A29,#REF!,6,FALSE),LEN(VLOOKUP($A29,#REF!,6,FALSE))-2),"*")),"")</f>
        <v>#REF!</v>
      </c>
      <c r="H29" s="43" t="e">
        <f>IF(LEN(VLOOKUP($A29,#REF!,7,FALSE)),IF(INDEX(#REF!,MATCH($A29,#REF!,0),4),LEFT(VLOOKUP($A29,#REF!,7,FALSE),LEN(VLOOKUP($A29,#REF!,7,FALSE))-2),CONCATENATE(LEFT(VLOOKUP($A29,#REF!,7,FALSE),LEN(VLOOKUP($A29,#REF!,7,FALSE))-2),"*")),"")</f>
        <v>#REF!</v>
      </c>
      <c r="I29" s="54" t="e">
        <f>IF(LEN(VLOOKUP($A29,#REF!,8,FALSE)),UPPER(RIGHT(VLOOKUP($A29,#REF!,8,FALSE),1)),"")</f>
        <v>#REF!</v>
      </c>
      <c r="J29" s="42" t="e">
        <f>IF(LEN(VLOOKUP($A29,#REF!,4,FALSE)),UPPER(RIGHT(VLOOKUP($A29,#REF!,4,FALSE),1)),"")</f>
        <v>#REF!</v>
      </c>
      <c r="K29" s="42" t="e">
        <f>IF(LEN(VLOOKUP($A29,#REF!,5,FALSE)),UPPER(RIGHT(VLOOKUP($A29,#REF!,5,FALSE),1)),"")</f>
        <v>#REF!</v>
      </c>
      <c r="L29" s="42" t="e">
        <f>IF(LEN(VLOOKUP($A29,#REF!,6,FALSE)),UPPER(RIGHT(VLOOKUP($A29,#REF!,6,FALSE),1)),"")</f>
        <v>#REF!</v>
      </c>
      <c r="M29" s="43" t="e">
        <f>IF(LEN(VLOOKUP($A29,#REF!,7,FALSE)),UPPER(RIGHT(VLOOKUP($A29,#REF!,7,FALSE),1)),"")</f>
        <v>#REF!</v>
      </c>
      <c r="N29" s="38" t="s">
        <v>132</v>
      </c>
      <c r="O29" s="38" t="s">
        <v>133</v>
      </c>
      <c r="P29" s="38" t="e">
        <f t="shared" si="20"/>
        <v>#REF!</v>
      </c>
      <c r="Q29" s="38" t="e">
        <f t="shared" si="21"/>
        <v>#REF!</v>
      </c>
      <c r="R29" s="38" t="s">
        <v>104</v>
      </c>
      <c r="S29" s="63" t="e">
        <f>HLOOKUP("Device Tree Pin Name",#REF!,MATCH($A29,#REF!,0),FALSE)</f>
        <v>#REF!</v>
      </c>
      <c r="T29" s="47" t="e">
        <f>HLOOKUP("power rail",#REF!,MATCH($A29,#REF!,0),FALSE)</f>
        <v>#REF!</v>
      </c>
      <c r="U29" s="62" t="e">
        <f>HLOOKUP("Wake Capable",#REF!,MATCH($A29,#REF!,0),FALSE)</f>
        <v>#REF!</v>
      </c>
      <c r="V29" s="62" t="e">
        <f>HLOOKUP("Strap",#REF!,MATCH($A29,#REF!,0),FALSE)</f>
        <v>#REF!</v>
      </c>
      <c r="W29" s="62" t="e">
        <f>HLOOKUP("GTE",#REF!,MATCH($A29,#REF!,0),FALSE)</f>
        <v>#REF!</v>
      </c>
      <c r="X29" s="62" t="e">
        <f>HLOOKUP("DPD_Control",#REF!,MATCH($A29,#REF!,0),FALSE)</f>
        <v>#REF!</v>
      </c>
      <c r="Y29" s="62" t="e">
        <f>HLOOKUP("DPD_Group",#REF!,MATCH($A29,#REF!,0),FALSE)</f>
        <v>#REF!</v>
      </c>
      <c r="Z29" s="47" t="e">
        <f>HLOOKUP("Pad Category",#REF!,MATCH($A29,#REF!,0),FALSE)</f>
        <v>#REF!</v>
      </c>
      <c r="AA29" s="47" t="e">
        <f>HLOOKUP("Pad type",#REF!,MATCH($A29,#REF!,0),FALSE)</f>
        <v>#REF!</v>
      </c>
      <c r="AB29" s="47" t="e">
        <f>HLOOKUP("Pull Strength",#REF!,MATCH($A29,#REF!,0),FALSE)</f>
        <v>#REF!</v>
      </c>
      <c r="AC29" s="47" t="e">
        <f>HLOOKUP("POR Pin State",#REF!,MATCH($A29,#REF!,0),FALSE)</f>
        <v>#REF!</v>
      </c>
      <c r="AD29" s="47" t="str">
        <f t="shared" si="22"/>
        <v>RSVD2</v>
      </c>
      <c r="AE29" s="82"/>
      <c r="AF29" s="38" t="str">
        <f t="shared" si="23"/>
        <v>PULL_DOWN</v>
      </c>
      <c r="AG29" s="38" t="e">
        <f t="shared" si="2"/>
        <v>#REF!</v>
      </c>
      <c r="AH29" s="38" t="e">
        <f t="shared" si="24"/>
        <v>#REF!</v>
      </c>
      <c r="AI29" s="87" t="e">
        <f t="shared" si="7"/>
        <v>#REF!</v>
      </c>
      <c r="AJ29" s="86" t="b">
        <v>1</v>
      </c>
      <c r="AK29" s="86" t="b">
        <v>1</v>
      </c>
      <c r="AL29" s="86" t="b">
        <v>1</v>
      </c>
      <c r="AM29" s="86" t="b">
        <v>1</v>
      </c>
      <c r="AN29" s="86" t="b">
        <v>1</v>
      </c>
      <c r="AO29" s="86" t="b">
        <v>1</v>
      </c>
      <c r="AP29" s="63" t="str">
        <f t="shared" si="3"/>
        <v>VALID</v>
      </c>
      <c r="AQ29" s="102" t="s">
        <v>134</v>
      </c>
      <c r="AR29" s="103" t="s">
        <v>79</v>
      </c>
      <c r="AS29" s="104"/>
      <c r="AT29" s="105"/>
      <c r="AU29" s="105"/>
      <c r="AV29" s="105"/>
      <c r="AW29" s="118" t="s">
        <v>85</v>
      </c>
      <c r="AX29" s="104" t="s">
        <v>85</v>
      </c>
      <c r="AY29" s="105"/>
      <c r="AZ29" s="104"/>
      <c r="BA29" s="104"/>
      <c r="BB29" s="115"/>
      <c r="BC29" s="116"/>
      <c r="BD29" s="117"/>
      <c r="BE29" s="150"/>
      <c r="BF29" s="147" t="e">
        <f>VLOOKUP($A29,#REF!,34,FALSE)</f>
        <v>#REF!</v>
      </c>
      <c r="BG29" s="147" t="e">
        <f>VLOOKUP($A29,#REF!,22,FALSE)</f>
        <v>#REF!</v>
      </c>
      <c r="BH29" s="149"/>
    </row>
    <row r="30" ht="12.95" customHeight="1" spans="1:60">
      <c r="A30" s="38" t="s">
        <v>135</v>
      </c>
      <c r="B30" s="38" t="e">
        <f>VLOOKUP($A30,#REF!,34,FALSE)</f>
        <v>#REF!</v>
      </c>
      <c r="C30" s="39" t="str">
        <f t="shared" si="18"/>
        <v>unused_UART3_TX</v>
      </c>
      <c r="D30" s="40" t="e">
        <f>IF(LEN(VLOOKUP($A30,#REF!,8,FALSE)),LEFT(VLOOKUP($A30,#REF!,8,FALSE),LEN(VLOOKUP($A30,#REF!,8,FALSE))-2),"")</f>
        <v>#REF!</v>
      </c>
      <c r="E30" s="41" t="e">
        <f>IF(LEN(VLOOKUP($A30,#REF!,4,FALSE)),IF(INDEX(#REF!,MATCH($A30,#REF!,0),1),LEFT(VLOOKUP($A30,#REF!,4,FALSE),LEN(VLOOKUP($A30,#REF!,4,FALSE))-2),CONCATENATE(LEFT(VLOOKUP($A30,#REF!,4,FALSE),LEN(VLOOKUP($A30,#REF!,4,FALSE))-2),"*")),"")</f>
        <v>#REF!</v>
      </c>
      <c r="F30" s="42" t="e">
        <f>IF(LEN(VLOOKUP($A30,#REF!,5,FALSE)),IF(INDEX(#REF!,MATCH($A30,#REF!,0),2),LEFT(VLOOKUP($A30,#REF!,5,FALSE),LEN(VLOOKUP($A30,#REF!,5,FALSE))-2),CONCATENATE(LEFT(VLOOKUP($A30,#REF!,5,FALSE),LEN(VLOOKUP($A30,#REF!,5,FALSE))-2),"*")),"")</f>
        <v>#REF!</v>
      </c>
      <c r="G30" s="42" t="e">
        <f>IF(LEN(VLOOKUP($A30,#REF!,6,FALSE)),IF(INDEX(#REF!,MATCH($A30,#REF!,0),3),LEFT(VLOOKUP($A30,#REF!,6,FALSE),LEN(VLOOKUP($A30,#REF!,6,FALSE))-2),CONCATENATE(LEFT(VLOOKUP($A30,#REF!,6,FALSE),LEN(VLOOKUP($A30,#REF!,6,FALSE))-2),"*")),"")</f>
        <v>#REF!</v>
      </c>
      <c r="H30" s="43" t="e">
        <f>IF(LEN(VLOOKUP($A30,#REF!,7,FALSE)),IF(INDEX(#REF!,MATCH($A30,#REF!,0),4),LEFT(VLOOKUP($A30,#REF!,7,FALSE),LEN(VLOOKUP($A30,#REF!,7,FALSE))-2),CONCATENATE(LEFT(VLOOKUP($A30,#REF!,7,FALSE),LEN(VLOOKUP($A30,#REF!,7,FALSE))-2),"*")),"")</f>
        <v>#REF!</v>
      </c>
      <c r="I30" s="54" t="e">
        <f>IF(LEN(VLOOKUP($A30,#REF!,8,FALSE)),UPPER(RIGHT(VLOOKUP($A30,#REF!,8,FALSE),1)),"")</f>
        <v>#REF!</v>
      </c>
      <c r="J30" s="42" t="e">
        <f>IF(LEN(VLOOKUP($A30,#REF!,4,FALSE)),UPPER(RIGHT(VLOOKUP($A30,#REF!,4,FALSE),1)),"")</f>
        <v>#REF!</v>
      </c>
      <c r="K30" s="42" t="e">
        <f>IF(LEN(VLOOKUP($A30,#REF!,5,FALSE)),UPPER(RIGHT(VLOOKUP($A30,#REF!,5,FALSE),1)),"")</f>
        <v>#REF!</v>
      </c>
      <c r="L30" s="42" t="e">
        <f>IF(LEN(VLOOKUP($A30,#REF!,6,FALSE)),UPPER(RIGHT(VLOOKUP($A30,#REF!,6,FALSE),1)),"")</f>
        <v>#REF!</v>
      </c>
      <c r="M30" s="43" t="e">
        <f>IF(LEN(VLOOKUP($A30,#REF!,7,FALSE)),UPPER(RIGHT(VLOOKUP($A30,#REF!,7,FALSE),1)),"")</f>
        <v>#REF!</v>
      </c>
      <c r="N30" s="38" t="s">
        <v>136</v>
      </c>
      <c r="O30" s="38" t="s">
        <v>137</v>
      </c>
      <c r="P30" s="38" t="e">
        <f t="shared" si="20"/>
        <v>#REF!</v>
      </c>
      <c r="Q30" s="38" t="e">
        <f t="shared" si="21"/>
        <v>#REF!</v>
      </c>
      <c r="R30" s="38" t="s">
        <v>104</v>
      </c>
      <c r="S30" s="63" t="e">
        <f>HLOOKUP("Device Tree Pin Name",#REF!,MATCH($A30,#REF!,0),FALSE)</f>
        <v>#REF!</v>
      </c>
      <c r="T30" s="47" t="e">
        <f>HLOOKUP("power rail",#REF!,MATCH($A30,#REF!,0),FALSE)</f>
        <v>#REF!</v>
      </c>
      <c r="U30" s="62" t="e">
        <f>HLOOKUP("Wake Capable",#REF!,MATCH($A30,#REF!,0),FALSE)</f>
        <v>#REF!</v>
      </c>
      <c r="V30" s="62" t="e">
        <f>HLOOKUP("Strap",#REF!,MATCH($A30,#REF!,0),FALSE)</f>
        <v>#REF!</v>
      </c>
      <c r="W30" s="62" t="e">
        <f>HLOOKUP("GTE",#REF!,MATCH($A30,#REF!,0),FALSE)</f>
        <v>#REF!</v>
      </c>
      <c r="X30" s="62" t="e">
        <f>HLOOKUP("DPD_Control",#REF!,MATCH($A30,#REF!,0),FALSE)</f>
        <v>#REF!</v>
      </c>
      <c r="Y30" s="62" t="e">
        <f>HLOOKUP("DPD_Group",#REF!,MATCH($A30,#REF!,0),FALSE)</f>
        <v>#REF!</v>
      </c>
      <c r="Z30" s="47" t="e">
        <f>HLOOKUP("Pad Category",#REF!,MATCH($A30,#REF!,0),FALSE)</f>
        <v>#REF!</v>
      </c>
      <c r="AA30" s="47" t="e">
        <f>HLOOKUP("Pad type",#REF!,MATCH($A30,#REF!,0),FALSE)</f>
        <v>#REF!</v>
      </c>
      <c r="AB30" s="47" t="e">
        <f>HLOOKUP("Pull Strength",#REF!,MATCH($A30,#REF!,0),FALSE)</f>
        <v>#REF!</v>
      </c>
      <c r="AC30" s="47" t="e">
        <f>HLOOKUP("POR Pin State",#REF!,MATCH($A30,#REF!,0),FALSE)</f>
        <v>#REF!</v>
      </c>
      <c r="AD30" s="47" t="str">
        <f t="shared" si="22"/>
        <v>RSVD2</v>
      </c>
      <c r="AE30" s="82"/>
      <c r="AF30" s="38" t="str">
        <f t="shared" si="23"/>
        <v>PULL_DOWN</v>
      </c>
      <c r="AG30" s="38" t="e">
        <f t="shared" si="2"/>
        <v>#REF!</v>
      </c>
      <c r="AH30" s="38" t="e">
        <f t="shared" si="24"/>
        <v>#REF!</v>
      </c>
      <c r="AI30" s="87" t="e">
        <f t="shared" si="7"/>
        <v>#REF!</v>
      </c>
      <c r="AJ30" s="86" t="b">
        <v>1</v>
      </c>
      <c r="AK30" s="86" t="b">
        <v>1</v>
      </c>
      <c r="AL30" s="86" t="b">
        <v>1</v>
      </c>
      <c r="AM30" s="86" t="b">
        <v>1</v>
      </c>
      <c r="AN30" s="86" t="b">
        <v>1</v>
      </c>
      <c r="AO30" s="86" t="b">
        <v>1</v>
      </c>
      <c r="AP30" s="63" t="str">
        <f t="shared" si="3"/>
        <v>VALID</v>
      </c>
      <c r="AQ30" s="102" t="s">
        <v>138</v>
      </c>
      <c r="AR30" s="103" t="s">
        <v>79</v>
      </c>
      <c r="AS30" s="104"/>
      <c r="AT30" s="105"/>
      <c r="AU30" s="105"/>
      <c r="AV30" s="105"/>
      <c r="AW30" s="118" t="s">
        <v>85</v>
      </c>
      <c r="AX30" s="104" t="s">
        <v>85</v>
      </c>
      <c r="AY30" s="105"/>
      <c r="AZ30" s="104"/>
      <c r="BA30" s="104"/>
      <c r="BB30" s="115"/>
      <c r="BC30" s="116"/>
      <c r="BD30" s="117"/>
      <c r="BE30" s="125" t="s">
        <v>3</v>
      </c>
      <c r="BF30" s="147" t="e">
        <f>VLOOKUP($A30,#REF!,34,FALSE)</f>
        <v>#REF!</v>
      </c>
      <c r="BG30" s="147" t="e">
        <f>VLOOKUP($A30,#REF!,22,FALSE)</f>
        <v>#REF!</v>
      </c>
      <c r="BH30" s="149"/>
    </row>
    <row r="31" ht="12.95" customHeight="1" spans="1:60">
      <c r="A31" s="38" t="s">
        <v>139</v>
      </c>
      <c r="B31" s="38" t="e">
        <f>VLOOKUP($A31,#REF!,34,FALSE)</f>
        <v>#REF!</v>
      </c>
      <c r="C31" s="39" t="str">
        <f t="shared" si="18"/>
        <v>unused_UART3_RX</v>
      </c>
      <c r="D31" s="40" t="e">
        <f>IF(LEN(VLOOKUP($A31,#REF!,8,FALSE)),LEFT(VLOOKUP($A31,#REF!,8,FALSE),LEN(VLOOKUP($A31,#REF!,8,FALSE))-2),"")</f>
        <v>#REF!</v>
      </c>
      <c r="E31" s="41" t="e">
        <f>IF(LEN(VLOOKUP($A31,#REF!,4,FALSE)),IF(INDEX(#REF!,MATCH($A31,#REF!,0),1),LEFT(VLOOKUP($A31,#REF!,4,FALSE),LEN(VLOOKUP($A31,#REF!,4,FALSE))-2),CONCATENATE(LEFT(VLOOKUP($A31,#REF!,4,FALSE),LEN(VLOOKUP($A31,#REF!,4,FALSE))-2),"*")),"")</f>
        <v>#REF!</v>
      </c>
      <c r="F31" s="42" t="e">
        <f>IF(LEN(VLOOKUP($A31,#REF!,5,FALSE)),IF(INDEX(#REF!,MATCH($A31,#REF!,0),2),LEFT(VLOOKUP($A31,#REF!,5,FALSE),LEN(VLOOKUP($A31,#REF!,5,FALSE))-2),CONCATENATE(LEFT(VLOOKUP($A31,#REF!,5,FALSE),LEN(VLOOKUP($A31,#REF!,5,FALSE))-2),"*")),"")</f>
        <v>#REF!</v>
      </c>
      <c r="G31" s="42" t="e">
        <f>IF(LEN(VLOOKUP($A31,#REF!,6,FALSE)),IF(INDEX(#REF!,MATCH($A31,#REF!,0),3),LEFT(VLOOKUP($A31,#REF!,6,FALSE),LEN(VLOOKUP($A31,#REF!,6,FALSE))-2),CONCATENATE(LEFT(VLOOKUP($A31,#REF!,6,FALSE),LEN(VLOOKUP($A31,#REF!,6,FALSE))-2),"*")),"")</f>
        <v>#REF!</v>
      </c>
      <c r="H31" s="43" t="e">
        <f>IF(LEN(VLOOKUP($A31,#REF!,7,FALSE)),IF(INDEX(#REF!,MATCH($A31,#REF!,0),4),LEFT(VLOOKUP($A31,#REF!,7,FALSE),LEN(VLOOKUP($A31,#REF!,7,FALSE))-2),CONCATENATE(LEFT(VLOOKUP($A31,#REF!,7,FALSE),LEN(VLOOKUP($A31,#REF!,7,FALSE))-2),"*")),"")</f>
        <v>#REF!</v>
      </c>
      <c r="I31" s="54" t="e">
        <f>IF(LEN(VLOOKUP($A31,#REF!,8,FALSE)),UPPER(RIGHT(VLOOKUP($A31,#REF!,8,FALSE),1)),"")</f>
        <v>#REF!</v>
      </c>
      <c r="J31" s="42" t="e">
        <f>IF(LEN(VLOOKUP($A31,#REF!,4,FALSE)),UPPER(RIGHT(VLOOKUP($A31,#REF!,4,FALSE),1)),"")</f>
        <v>#REF!</v>
      </c>
      <c r="K31" s="42" t="e">
        <f>IF(LEN(VLOOKUP($A31,#REF!,5,FALSE)),UPPER(RIGHT(VLOOKUP($A31,#REF!,5,FALSE),1)),"")</f>
        <v>#REF!</v>
      </c>
      <c r="L31" s="42" t="e">
        <f>IF(LEN(VLOOKUP($A31,#REF!,6,FALSE)),UPPER(RIGHT(VLOOKUP($A31,#REF!,6,FALSE),1)),"")</f>
        <v>#REF!</v>
      </c>
      <c r="M31" s="43" t="e">
        <f>IF(LEN(VLOOKUP($A31,#REF!,7,FALSE)),UPPER(RIGHT(VLOOKUP($A31,#REF!,7,FALSE),1)),"")</f>
        <v>#REF!</v>
      </c>
      <c r="N31" s="38" t="s">
        <v>136</v>
      </c>
      <c r="O31" s="38" t="s">
        <v>137</v>
      </c>
      <c r="P31" s="38" t="e">
        <f t="shared" si="20"/>
        <v>#REF!</v>
      </c>
      <c r="Q31" s="38" t="e">
        <f t="shared" si="21"/>
        <v>#REF!</v>
      </c>
      <c r="R31" s="38" t="s">
        <v>104</v>
      </c>
      <c r="S31" s="63" t="e">
        <f>HLOOKUP("Device Tree Pin Name",#REF!,MATCH($A31,#REF!,0),FALSE)</f>
        <v>#REF!</v>
      </c>
      <c r="T31" s="47" t="e">
        <f>HLOOKUP("power rail",#REF!,MATCH($A31,#REF!,0),FALSE)</f>
        <v>#REF!</v>
      </c>
      <c r="U31" s="62" t="e">
        <f>HLOOKUP("Wake Capable",#REF!,MATCH($A31,#REF!,0),FALSE)</f>
        <v>#REF!</v>
      </c>
      <c r="V31" s="62" t="e">
        <f>HLOOKUP("Strap",#REF!,MATCH($A31,#REF!,0),FALSE)</f>
        <v>#REF!</v>
      </c>
      <c r="W31" s="62" t="e">
        <f>HLOOKUP("GTE",#REF!,MATCH($A31,#REF!,0),FALSE)</f>
        <v>#REF!</v>
      </c>
      <c r="X31" s="62" t="e">
        <f>HLOOKUP("DPD_Control",#REF!,MATCH($A31,#REF!,0),FALSE)</f>
        <v>#REF!</v>
      </c>
      <c r="Y31" s="62" t="e">
        <f>HLOOKUP("DPD_Group",#REF!,MATCH($A31,#REF!,0),FALSE)</f>
        <v>#REF!</v>
      </c>
      <c r="Z31" s="47" t="e">
        <f>HLOOKUP("Pad Category",#REF!,MATCH($A31,#REF!,0),FALSE)</f>
        <v>#REF!</v>
      </c>
      <c r="AA31" s="47" t="e">
        <f>HLOOKUP("Pad type",#REF!,MATCH($A31,#REF!,0),FALSE)</f>
        <v>#REF!</v>
      </c>
      <c r="AB31" s="47" t="e">
        <f>HLOOKUP("Pull Strength",#REF!,MATCH($A31,#REF!,0),FALSE)</f>
        <v>#REF!</v>
      </c>
      <c r="AC31" s="47" t="e">
        <f>HLOOKUP("POR Pin State",#REF!,MATCH($A31,#REF!,0),FALSE)</f>
        <v>#REF!</v>
      </c>
      <c r="AD31" s="47" t="str">
        <f t="shared" si="22"/>
        <v>RSVD2</v>
      </c>
      <c r="AE31" s="82"/>
      <c r="AF31" s="38" t="str">
        <f t="shared" si="23"/>
        <v>PULL_DOWN</v>
      </c>
      <c r="AG31" s="38" t="e">
        <f t="shared" si="2"/>
        <v>#REF!</v>
      </c>
      <c r="AH31" s="38" t="e">
        <f t="shared" si="24"/>
        <v>#REF!</v>
      </c>
      <c r="AI31" s="87" t="e">
        <f t="shared" si="7"/>
        <v>#REF!</v>
      </c>
      <c r="AJ31" s="86" t="b">
        <v>1</v>
      </c>
      <c r="AK31" s="86" t="b">
        <v>1</v>
      </c>
      <c r="AL31" s="86" t="b">
        <v>1</v>
      </c>
      <c r="AM31" s="86" t="b">
        <v>1</v>
      </c>
      <c r="AN31" s="86" t="b">
        <v>1</v>
      </c>
      <c r="AO31" s="86" t="b">
        <v>1</v>
      </c>
      <c r="AP31" s="63" t="str">
        <f t="shared" si="3"/>
        <v>VALID</v>
      </c>
      <c r="AQ31" s="102" t="s">
        <v>140</v>
      </c>
      <c r="AR31" s="103" t="s">
        <v>79</v>
      </c>
      <c r="AS31" s="104"/>
      <c r="AT31" s="105"/>
      <c r="AU31" s="105"/>
      <c r="AV31" s="105"/>
      <c r="AW31" s="118" t="s">
        <v>85</v>
      </c>
      <c r="AX31" s="104" t="s">
        <v>85</v>
      </c>
      <c r="AY31" s="105"/>
      <c r="AZ31" s="104"/>
      <c r="BA31" s="104"/>
      <c r="BB31" s="115"/>
      <c r="BC31" s="116"/>
      <c r="BD31" s="117"/>
      <c r="BE31" s="150"/>
      <c r="BF31" s="147" t="e">
        <f>VLOOKUP($A31,#REF!,34,FALSE)</f>
        <v>#REF!</v>
      </c>
      <c r="BG31" s="147" t="e">
        <f>VLOOKUP($A31,#REF!,22,FALSE)</f>
        <v>#REF!</v>
      </c>
      <c r="BH31" s="149"/>
    </row>
    <row r="32" ht="12.95" customHeight="1" spans="1:60">
      <c r="A32" s="38" t="s">
        <v>141</v>
      </c>
      <c r="B32" s="38" t="e">
        <f>VLOOKUP($A32,#REF!,34,FALSE)</f>
        <v>#REF!</v>
      </c>
      <c r="C32" s="39" t="str">
        <f t="shared" si="18"/>
        <v>unused_GEN2_I2C_SCL</v>
      </c>
      <c r="D32" s="40" t="e">
        <f>IF(LEN(VLOOKUP($A32,#REF!,8,FALSE)),LEFT(VLOOKUP($A32,#REF!,8,FALSE),LEN(VLOOKUP($A32,#REF!,8,FALSE))-2),"")</f>
        <v>#REF!</v>
      </c>
      <c r="E32" s="41" t="e">
        <f>IF(LEN(VLOOKUP($A32,#REF!,4,FALSE)),IF(INDEX(#REF!,MATCH($A32,#REF!,0),1),LEFT(VLOOKUP($A32,#REF!,4,FALSE),LEN(VLOOKUP($A32,#REF!,4,FALSE))-2),CONCATENATE(LEFT(VLOOKUP($A32,#REF!,4,FALSE),LEN(VLOOKUP($A32,#REF!,4,FALSE))-2),"*")),"")</f>
        <v>#REF!</v>
      </c>
      <c r="F32" s="42" t="e">
        <f>IF(LEN(VLOOKUP($A32,#REF!,5,FALSE)),IF(INDEX(#REF!,MATCH($A32,#REF!,0),2),LEFT(VLOOKUP($A32,#REF!,5,FALSE),LEN(VLOOKUP($A32,#REF!,5,FALSE))-2),CONCATENATE(LEFT(VLOOKUP($A32,#REF!,5,FALSE),LEN(VLOOKUP($A32,#REF!,5,FALSE))-2),"*")),"")</f>
        <v>#REF!</v>
      </c>
      <c r="G32" s="42" t="e">
        <f>IF(LEN(VLOOKUP($A32,#REF!,6,FALSE)),IF(INDEX(#REF!,MATCH($A32,#REF!,0),3),LEFT(VLOOKUP($A32,#REF!,6,FALSE),LEN(VLOOKUP($A32,#REF!,6,FALSE))-2),CONCATENATE(LEFT(VLOOKUP($A32,#REF!,6,FALSE),LEN(VLOOKUP($A32,#REF!,6,FALSE))-2),"*")),"")</f>
        <v>#REF!</v>
      </c>
      <c r="H32" s="43" t="e">
        <f>IF(LEN(VLOOKUP($A32,#REF!,7,FALSE)),IF(INDEX(#REF!,MATCH($A32,#REF!,0),4),LEFT(VLOOKUP($A32,#REF!,7,FALSE),LEN(VLOOKUP($A32,#REF!,7,FALSE))-2),CONCATENATE(LEFT(VLOOKUP($A32,#REF!,7,FALSE),LEN(VLOOKUP($A32,#REF!,7,FALSE))-2),"*")),"")</f>
        <v>#REF!</v>
      </c>
      <c r="I32" s="54" t="e">
        <f>IF(LEN(VLOOKUP($A32,#REF!,8,FALSE)),UPPER(RIGHT(VLOOKUP($A32,#REF!,8,FALSE),1)),"")</f>
        <v>#REF!</v>
      </c>
      <c r="J32" s="42" t="e">
        <f>IF(LEN(VLOOKUP($A32,#REF!,4,FALSE)),UPPER(RIGHT(VLOOKUP($A32,#REF!,4,FALSE),1)),"")</f>
        <v>#REF!</v>
      </c>
      <c r="K32" s="42" t="e">
        <f>IF(LEN(VLOOKUP($A32,#REF!,5,FALSE)),UPPER(RIGHT(VLOOKUP($A32,#REF!,5,FALSE),1)),"")</f>
        <v>#REF!</v>
      </c>
      <c r="L32" s="42" t="e">
        <f>IF(LEN(VLOOKUP($A32,#REF!,6,FALSE)),UPPER(RIGHT(VLOOKUP($A32,#REF!,6,FALSE),1)),"")</f>
        <v>#REF!</v>
      </c>
      <c r="M32" s="43" t="e">
        <f>IF(LEN(VLOOKUP($A32,#REF!,7,FALSE)),UPPER(RIGHT(VLOOKUP($A32,#REF!,7,FALSE),1)),"")</f>
        <v>#REF!</v>
      </c>
      <c r="N32" s="38" t="s">
        <v>142</v>
      </c>
      <c r="O32" s="38" t="e">
        <f>IF(F32="","RSVD1")</f>
        <v>#REF!</v>
      </c>
      <c r="P32" s="38" t="e">
        <f t="shared" si="20"/>
        <v>#REF!</v>
      </c>
      <c r="Q32" s="38" t="e">
        <f t="shared" si="21"/>
        <v>#REF!</v>
      </c>
      <c r="R32" s="38" t="s">
        <v>83</v>
      </c>
      <c r="S32" s="63" t="e">
        <f>HLOOKUP("Device Tree Pin Name",#REF!,MATCH($A32,#REF!,0),FALSE)</f>
        <v>#REF!</v>
      </c>
      <c r="T32" s="47" t="e">
        <f>HLOOKUP("power rail",#REF!,MATCH($A32,#REF!,0),FALSE)</f>
        <v>#REF!</v>
      </c>
      <c r="U32" s="62" t="e">
        <f>HLOOKUP("Wake Capable",#REF!,MATCH($A32,#REF!,0),FALSE)</f>
        <v>#REF!</v>
      </c>
      <c r="V32" s="62" t="e">
        <f>HLOOKUP("Strap",#REF!,MATCH($A32,#REF!,0),FALSE)</f>
        <v>#REF!</v>
      </c>
      <c r="W32" s="62" t="e">
        <f>HLOOKUP("GTE",#REF!,MATCH($A32,#REF!,0),FALSE)</f>
        <v>#REF!</v>
      </c>
      <c r="X32" s="62" t="e">
        <f>HLOOKUP("DPD_Control",#REF!,MATCH($A32,#REF!,0),FALSE)</f>
        <v>#REF!</v>
      </c>
      <c r="Y32" s="62" t="e">
        <f>HLOOKUP("DPD_Group",#REF!,MATCH($A32,#REF!,0),FALSE)</f>
        <v>#REF!</v>
      </c>
      <c r="Z32" s="47" t="e">
        <f>HLOOKUP("Pad Category",#REF!,MATCH($A32,#REF!,0),FALSE)</f>
        <v>#REF!</v>
      </c>
      <c r="AA32" s="63" t="e">
        <f>HLOOKUP("Pad type",#REF!,MATCH($A32,#REF!,0),FALSE)</f>
        <v>#REF!</v>
      </c>
      <c r="AB32" s="47" t="e">
        <f>HLOOKUP("Pull Strength",#REF!,MATCH($A32,#REF!,0),FALSE)</f>
        <v>#REF!</v>
      </c>
      <c r="AC32" s="47" t="e">
        <f>HLOOKUP("POR Pin State",#REF!,MATCH($A32,#REF!,0),FALSE)</f>
        <v>#REF!</v>
      </c>
      <c r="AD32" s="47" t="str">
        <f t="shared" si="22"/>
        <v>RSVD1</v>
      </c>
      <c r="AE32" s="82"/>
      <c r="AF32" s="38" t="str">
        <f t="shared" si="23"/>
        <v>PULL_DOWN</v>
      </c>
      <c r="AG32" s="38" t="e">
        <f t="shared" si="2"/>
        <v>#REF!</v>
      </c>
      <c r="AH32" s="38" t="e">
        <f t="shared" si="24"/>
        <v>#REF!</v>
      </c>
      <c r="AI32" s="87" t="e">
        <f t="shared" si="7"/>
        <v>#REF!</v>
      </c>
      <c r="AJ32" s="86" t="b">
        <v>1</v>
      </c>
      <c r="AK32" s="86" t="b">
        <v>1</v>
      </c>
      <c r="AL32" s="86" t="b">
        <v>1</v>
      </c>
      <c r="AM32" s="86" t="b">
        <v>1</v>
      </c>
      <c r="AN32" s="86" t="b">
        <v>1</v>
      </c>
      <c r="AO32" s="86" t="b">
        <v>1</v>
      </c>
      <c r="AP32" s="63" t="str">
        <f t="shared" si="3"/>
        <v>VALID</v>
      </c>
      <c r="AQ32" s="102" t="s">
        <v>143</v>
      </c>
      <c r="AR32" s="103" t="s">
        <v>79</v>
      </c>
      <c r="AS32" s="104"/>
      <c r="AT32" s="105"/>
      <c r="AU32" s="105"/>
      <c r="AV32" s="105"/>
      <c r="AW32" s="118" t="s">
        <v>85</v>
      </c>
      <c r="AX32" s="104" t="s">
        <v>85</v>
      </c>
      <c r="AY32" s="105"/>
      <c r="AZ32" s="104"/>
      <c r="BA32" s="104"/>
      <c r="BB32" s="115"/>
      <c r="BC32" s="116"/>
      <c r="BD32" s="117"/>
      <c r="BE32" s="150"/>
      <c r="BF32" s="147" t="e">
        <f>VLOOKUP($A32,#REF!,34,FALSE)</f>
        <v>#REF!</v>
      </c>
      <c r="BG32" s="147" t="e">
        <f>VLOOKUP($A32,#REF!,22,FALSE)</f>
        <v>#REF!</v>
      </c>
      <c r="BH32" s="149"/>
    </row>
    <row r="33" ht="12.95" customHeight="1" spans="1:60">
      <c r="A33" s="38" t="s">
        <v>144</v>
      </c>
      <c r="B33" s="38" t="e">
        <f>VLOOKUP($A33,#REF!,34,FALSE)</f>
        <v>#REF!</v>
      </c>
      <c r="C33" s="39" t="str">
        <f t="shared" si="18"/>
        <v>unused_GEN2_I2C_SDA</v>
      </c>
      <c r="D33" s="40" t="e">
        <f>IF(LEN(VLOOKUP($A33,#REF!,8,FALSE)),LEFT(VLOOKUP($A33,#REF!,8,FALSE),LEN(VLOOKUP($A33,#REF!,8,FALSE))-2),"")</f>
        <v>#REF!</v>
      </c>
      <c r="E33" s="41" t="e">
        <f>IF(LEN(VLOOKUP($A33,#REF!,4,FALSE)),IF(INDEX(#REF!,MATCH($A33,#REF!,0),1),LEFT(VLOOKUP($A33,#REF!,4,FALSE),LEN(VLOOKUP($A33,#REF!,4,FALSE))-2),CONCATENATE(LEFT(VLOOKUP($A33,#REF!,4,FALSE),LEN(VLOOKUP($A33,#REF!,4,FALSE))-2),"*")),"")</f>
        <v>#REF!</v>
      </c>
      <c r="F33" s="42" t="e">
        <f>IF(LEN(VLOOKUP($A33,#REF!,5,FALSE)),IF(INDEX(#REF!,MATCH($A33,#REF!,0),2),LEFT(VLOOKUP($A33,#REF!,5,FALSE),LEN(VLOOKUP($A33,#REF!,5,FALSE))-2),CONCATENATE(LEFT(VLOOKUP($A33,#REF!,5,FALSE),LEN(VLOOKUP($A33,#REF!,5,FALSE))-2),"*")),"")</f>
        <v>#REF!</v>
      </c>
      <c r="G33" s="42" t="e">
        <f>IF(LEN(VLOOKUP($A33,#REF!,6,FALSE)),IF(INDEX(#REF!,MATCH($A33,#REF!,0),3),LEFT(VLOOKUP($A33,#REF!,6,FALSE),LEN(VLOOKUP($A33,#REF!,6,FALSE))-2),CONCATENATE(LEFT(VLOOKUP($A33,#REF!,6,FALSE),LEN(VLOOKUP($A33,#REF!,6,FALSE))-2),"*")),"")</f>
        <v>#REF!</v>
      </c>
      <c r="H33" s="43" t="e">
        <f>IF(LEN(VLOOKUP($A33,#REF!,7,FALSE)),IF(INDEX(#REF!,MATCH($A33,#REF!,0),4),LEFT(VLOOKUP($A33,#REF!,7,FALSE),LEN(VLOOKUP($A33,#REF!,7,FALSE))-2),CONCATENATE(LEFT(VLOOKUP($A33,#REF!,7,FALSE),LEN(VLOOKUP($A33,#REF!,7,FALSE))-2),"*")),"")</f>
        <v>#REF!</v>
      </c>
      <c r="I33" s="54" t="e">
        <f>IF(LEN(VLOOKUP($A33,#REF!,8,FALSE)),UPPER(RIGHT(VLOOKUP($A33,#REF!,8,FALSE),1)),"")</f>
        <v>#REF!</v>
      </c>
      <c r="J33" s="42" t="e">
        <f>IF(LEN(VLOOKUP($A33,#REF!,4,FALSE)),UPPER(RIGHT(VLOOKUP($A33,#REF!,4,FALSE),1)),"")</f>
        <v>#REF!</v>
      </c>
      <c r="K33" s="42" t="e">
        <f>IF(LEN(VLOOKUP($A33,#REF!,5,FALSE)),UPPER(RIGHT(VLOOKUP($A33,#REF!,5,FALSE),1)),"")</f>
        <v>#REF!</v>
      </c>
      <c r="L33" s="42" t="e">
        <f>IF(LEN(VLOOKUP($A33,#REF!,6,FALSE)),UPPER(RIGHT(VLOOKUP($A33,#REF!,6,FALSE),1)),"")</f>
        <v>#REF!</v>
      </c>
      <c r="M33" s="43" t="e">
        <f>IF(LEN(VLOOKUP($A33,#REF!,7,FALSE)),UPPER(RIGHT(VLOOKUP($A33,#REF!,7,FALSE),1)),"")</f>
        <v>#REF!</v>
      </c>
      <c r="N33" s="38" t="s">
        <v>142</v>
      </c>
      <c r="O33" s="38" t="e">
        <f t="shared" ref="O33:O35" si="25">IF(F33="","RSVD1")</f>
        <v>#REF!</v>
      </c>
      <c r="P33" s="38" t="e">
        <f t="shared" si="20"/>
        <v>#REF!</v>
      </c>
      <c r="Q33" s="38" t="e">
        <f t="shared" si="21"/>
        <v>#REF!</v>
      </c>
      <c r="R33" s="38" t="s">
        <v>83</v>
      </c>
      <c r="S33" s="63" t="e">
        <f>HLOOKUP("Device Tree Pin Name",#REF!,MATCH($A33,#REF!,0),FALSE)</f>
        <v>#REF!</v>
      </c>
      <c r="T33" s="47" t="e">
        <f>HLOOKUP("power rail",#REF!,MATCH($A33,#REF!,0),FALSE)</f>
        <v>#REF!</v>
      </c>
      <c r="U33" s="62" t="e">
        <f>HLOOKUP("Wake Capable",#REF!,MATCH($A33,#REF!,0),FALSE)</f>
        <v>#REF!</v>
      </c>
      <c r="V33" s="62" t="e">
        <f>HLOOKUP("Strap",#REF!,MATCH($A33,#REF!,0),FALSE)</f>
        <v>#REF!</v>
      </c>
      <c r="W33" s="62" t="e">
        <f>HLOOKUP("GTE",#REF!,MATCH($A33,#REF!,0),FALSE)</f>
        <v>#REF!</v>
      </c>
      <c r="X33" s="62" t="e">
        <f>HLOOKUP("DPD_Control",#REF!,MATCH($A33,#REF!,0),FALSE)</f>
        <v>#REF!</v>
      </c>
      <c r="Y33" s="62" t="e">
        <f>HLOOKUP("DPD_Group",#REF!,MATCH($A33,#REF!,0),FALSE)</f>
        <v>#REF!</v>
      </c>
      <c r="Z33" s="47" t="e">
        <f>HLOOKUP("Pad Category",#REF!,MATCH($A33,#REF!,0),FALSE)</f>
        <v>#REF!</v>
      </c>
      <c r="AA33" s="47" t="e">
        <f>HLOOKUP("Pad type",#REF!,MATCH($A33,#REF!,0),FALSE)</f>
        <v>#REF!</v>
      </c>
      <c r="AB33" s="47" t="e">
        <f>HLOOKUP("Pull Strength",#REF!,MATCH($A33,#REF!,0),FALSE)</f>
        <v>#REF!</v>
      </c>
      <c r="AC33" s="47" t="e">
        <f>HLOOKUP("POR Pin State",#REF!,MATCH($A33,#REF!,0),FALSE)</f>
        <v>#REF!</v>
      </c>
      <c r="AD33" s="47" t="str">
        <f t="shared" si="22"/>
        <v>RSVD1</v>
      </c>
      <c r="AE33" s="82"/>
      <c r="AF33" s="38" t="str">
        <f t="shared" si="23"/>
        <v>PULL_DOWN</v>
      </c>
      <c r="AG33" s="38" t="e">
        <f t="shared" si="2"/>
        <v>#REF!</v>
      </c>
      <c r="AH33" s="38" t="e">
        <f t="shared" si="24"/>
        <v>#REF!</v>
      </c>
      <c r="AI33" s="87" t="e">
        <f t="shared" si="7"/>
        <v>#REF!</v>
      </c>
      <c r="AJ33" s="86" t="b">
        <v>1</v>
      </c>
      <c r="AK33" s="86" t="b">
        <v>1</v>
      </c>
      <c r="AL33" s="86" t="b">
        <v>1</v>
      </c>
      <c r="AM33" s="86" t="b">
        <v>1</v>
      </c>
      <c r="AN33" s="86" t="b">
        <v>1</v>
      </c>
      <c r="AO33" s="86" t="b">
        <v>1</v>
      </c>
      <c r="AP33" s="63" t="str">
        <f t="shared" si="3"/>
        <v>VALID</v>
      </c>
      <c r="AQ33" s="102" t="s">
        <v>145</v>
      </c>
      <c r="AR33" s="103" t="s">
        <v>79</v>
      </c>
      <c r="AS33" s="104"/>
      <c r="AT33" s="104" t="s">
        <v>89</v>
      </c>
      <c r="AU33" s="105"/>
      <c r="AV33" s="105"/>
      <c r="AW33" s="118" t="s">
        <v>85</v>
      </c>
      <c r="AX33" s="104" t="s">
        <v>85</v>
      </c>
      <c r="AY33" s="105"/>
      <c r="AZ33" s="104"/>
      <c r="BA33" s="104"/>
      <c r="BB33" s="115"/>
      <c r="BC33" s="116"/>
      <c r="BD33" s="117"/>
      <c r="BE33" s="150"/>
      <c r="BF33" s="147" t="e">
        <f>VLOOKUP($A33,#REF!,34,FALSE)</f>
        <v>#REF!</v>
      </c>
      <c r="BG33" s="147" t="e">
        <f>VLOOKUP($A33,#REF!,22,FALSE)</f>
        <v>#REF!</v>
      </c>
      <c r="BH33" s="149"/>
    </row>
    <row r="34" ht="12.95" customHeight="1" spans="1:60">
      <c r="A34" s="38" t="s">
        <v>146</v>
      </c>
      <c r="B34" s="38" t="e">
        <f>VLOOKUP($A34,#REF!,34,FALSE)</f>
        <v>#REF!</v>
      </c>
      <c r="C34" s="39" t="str">
        <f t="shared" si="18"/>
        <v>unused_GEN8_I2C_SCL</v>
      </c>
      <c r="D34" s="40" t="e">
        <f>IF(LEN(VLOOKUP($A34,#REF!,8,FALSE)),LEFT(VLOOKUP($A34,#REF!,8,FALSE),LEN(VLOOKUP($A34,#REF!,8,FALSE))-2),"")</f>
        <v>#REF!</v>
      </c>
      <c r="E34" s="41" t="e">
        <f>IF(LEN(VLOOKUP($A34,#REF!,4,FALSE)),IF(INDEX(#REF!,MATCH($A34,#REF!,0),1),LEFT(VLOOKUP($A34,#REF!,4,FALSE),LEN(VLOOKUP($A34,#REF!,4,FALSE))-2),CONCATENATE(LEFT(VLOOKUP($A34,#REF!,4,FALSE),LEN(VLOOKUP($A34,#REF!,4,FALSE))-2),"*")),"")</f>
        <v>#REF!</v>
      </c>
      <c r="F34" s="42" t="e">
        <f>IF(LEN(VLOOKUP($A34,#REF!,5,FALSE)),IF(INDEX(#REF!,MATCH($A34,#REF!,0),2),LEFT(VLOOKUP($A34,#REF!,5,FALSE),LEN(VLOOKUP($A34,#REF!,5,FALSE))-2),CONCATENATE(LEFT(VLOOKUP($A34,#REF!,5,FALSE),LEN(VLOOKUP($A34,#REF!,5,FALSE))-2),"*")),"")</f>
        <v>#REF!</v>
      </c>
      <c r="G34" s="42" t="e">
        <f>IF(LEN(VLOOKUP($A34,#REF!,6,FALSE)),IF(INDEX(#REF!,MATCH($A34,#REF!,0),3),LEFT(VLOOKUP($A34,#REF!,6,FALSE),LEN(VLOOKUP($A34,#REF!,6,FALSE))-2),CONCATENATE(LEFT(VLOOKUP($A34,#REF!,6,FALSE),LEN(VLOOKUP($A34,#REF!,6,FALSE))-2),"*")),"")</f>
        <v>#REF!</v>
      </c>
      <c r="H34" s="43" t="e">
        <f>IF(LEN(VLOOKUP($A34,#REF!,7,FALSE)),IF(INDEX(#REF!,MATCH($A34,#REF!,0),4),LEFT(VLOOKUP($A34,#REF!,7,FALSE),LEN(VLOOKUP($A34,#REF!,7,FALSE))-2),CONCATENATE(LEFT(VLOOKUP($A34,#REF!,7,FALSE),LEN(VLOOKUP($A34,#REF!,7,FALSE))-2),"*")),"")</f>
        <v>#REF!</v>
      </c>
      <c r="I34" s="54" t="e">
        <f>IF(LEN(VLOOKUP($A34,#REF!,8,FALSE)),UPPER(RIGHT(VLOOKUP($A34,#REF!,8,FALSE),1)),"")</f>
        <v>#REF!</v>
      </c>
      <c r="J34" s="42" t="e">
        <f>IF(LEN(VLOOKUP($A34,#REF!,4,FALSE)),UPPER(RIGHT(VLOOKUP($A34,#REF!,4,FALSE),1)),"")</f>
        <v>#REF!</v>
      </c>
      <c r="K34" s="42" t="e">
        <f>IF(LEN(VLOOKUP($A34,#REF!,5,FALSE)),UPPER(RIGHT(VLOOKUP($A34,#REF!,5,FALSE),1)),"")</f>
        <v>#REF!</v>
      </c>
      <c r="L34" s="42" t="e">
        <f>IF(LEN(VLOOKUP($A34,#REF!,6,FALSE)),UPPER(RIGHT(VLOOKUP($A34,#REF!,6,FALSE),1)),"")</f>
        <v>#REF!</v>
      </c>
      <c r="M34" s="43" t="e">
        <f>IF(LEN(VLOOKUP($A34,#REF!,7,FALSE)),UPPER(RIGHT(VLOOKUP($A34,#REF!,7,FALSE),1)),"")</f>
        <v>#REF!</v>
      </c>
      <c r="N34" s="38" t="s">
        <v>147</v>
      </c>
      <c r="O34" s="38" t="e">
        <f t="shared" si="25"/>
        <v>#REF!</v>
      </c>
      <c r="P34" s="38" t="e">
        <f t="shared" si="20"/>
        <v>#REF!</v>
      </c>
      <c r="Q34" s="38" t="e">
        <f t="shared" si="21"/>
        <v>#REF!</v>
      </c>
      <c r="R34" s="38" t="s">
        <v>83</v>
      </c>
      <c r="S34" s="63" t="e">
        <f>HLOOKUP("Device Tree Pin Name",#REF!,MATCH($A34,#REF!,0),FALSE)</f>
        <v>#REF!</v>
      </c>
      <c r="T34" s="47" t="e">
        <f>HLOOKUP("power rail",#REF!,MATCH($A34,#REF!,0),FALSE)</f>
        <v>#REF!</v>
      </c>
      <c r="U34" s="62" t="e">
        <f>HLOOKUP("Wake Capable",#REF!,MATCH($A34,#REF!,0),FALSE)</f>
        <v>#REF!</v>
      </c>
      <c r="V34" s="62" t="e">
        <f>HLOOKUP("Strap",#REF!,MATCH($A34,#REF!,0),FALSE)</f>
        <v>#REF!</v>
      </c>
      <c r="W34" s="62" t="e">
        <f>HLOOKUP("GTE",#REF!,MATCH($A34,#REF!,0),FALSE)</f>
        <v>#REF!</v>
      </c>
      <c r="X34" s="62" t="e">
        <f>HLOOKUP("DPD_Control",#REF!,MATCH($A34,#REF!,0),FALSE)</f>
        <v>#REF!</v>
      </c>
      <c r="Y34" s="62" t="e">
        <f>HLOOKUP("DPD_Group",#REF!,MATCH($A34,#REF!,0),FALSE)</f>
        <v>#REF!</v>
      </c>
      <c r="Z34" s="47" t="e">
        <f>HLOOKUP("Pad Category",#REF!,MATCH($A34,#REF!,0),FALSE)</f>
        <v>#REF!</v>
      </c>
      <c r="AA34" s="47" t="e">
        <f>HLOOKUP("Pad type",#REF!,MATCH($A34,#REF!,0),FALSE)</f>
        <v>#REF!</v>
      </c>
      <c r="AB34" s="47" t="e">
        <f>HLOOKUP("Pull Strength",#REF!,MATCH($A34,#REF!,0),FALSE)</f>
        <v>#REF!</v>
      </c>
      <c r="AC34" s="47" t="e">
        <f>HLOOKUP("POR Pin State",#REF!,MATCH($A34,#REF!,0),FALSE)</f>
        <v>#REF!</v>
      </c>
      <c r="AD34" s="47" t="str">
        <f t="shared" si="22"/>
        <v>RSVD1</v>
      </c>
      <c r="AE34" s="82"/>
      <c r="AF34" s="38" t="str">
        <f t="shared" si="23"/>
        <v>PULL_DOWN</v>
      </c>
      <c r="AG34" s="38" t="e">
        <f t="shared" si="2"/>
        <v>#REF!</v>
      </c>
      <c r="AH34" s="38" t="e">
        <f t="shared" si="24"/>
        <v>#REF!</v>
      </c>
      <c r="AI34" s="87" t="e">
        <f t="shared" si="7"/>
        <v>#REF!</v>
      </c>
      <c r="AJ34" s="86" t="b">
        <v>1</v>
      </c>
      <c r="AK34" s="86" t="b">
        <v>1</v>
      </c>
      <c r="AL34" s="86" t="b">
        <v>1</v>
      </c>
      <c r="AM34" s="86" t="b">
        <v>1</v>
      </c>
      <c r="AN34" s="86" t="b">
        <v>1</v>
      </c>
      <c r="AO34" s="86" t="b">
        <v>1</v>
      </c>
      <c r="AP34" s="63" t="str">
        <f t="shared" si="3"/>
        <v>VALID</v>
      </c>
      <c r="AQ34" s="102" t="s">
        <v>148</v>
      </c>
      <c r="AR34" s="103" t="s">
        <v>79</v>
      </c>
      <c r="AS34" s="104"/>
      <c r="AT34" s="105"/>
      <c r="AU34" s="105"/>
      <c r="AV34" s="105"/>
      <c r="AW34" s="118" t="s">
        <v>85</v>
      </c>
      <c r="AX34" s="104" t="s">
        <v>85</v>
      </c>
      <c r="AY34" s="105"/>
      <c r="AZ34" s="104"/>
      <c r="BA34" s="104"/>
      <c r="BB34" s="115"/>
      <c r="BC34" s="116"/>
      <c r="BD34" s="117"/>
      <c r="BE34" s="150"/>
      <c r="BF34" s="147" t="e">
        <f>VLOOKUP($A34,#REF!,34,FALSE)</f>
        <v>#REF!</v>
      </c>
      <c r="BG34" s="147" t="e">
        <f>VLOOKUP($A34,#REF!,22,FALSE)</f>
        <v>#REF!</v>
      </c>
      <c r="BH34" s="149"/>
    </row>
    <row r="35" ht="12.95" customHeight="1" spans="1:60">
      <c r="A35" s="38" t="s">
        <v>149</v>
      </c>
      <c r="B35" s="38" t="e">
        <f>VLOOKUP($A35,#REF!,34,FALSE)</f>
        <v>#REF!</v>
      </c>
      <c r="C35" s="39" t="str">
        <f t="shared" si="18"/>
        <v>unused_GEN8_I2C_SDA</v>
      </c>
      <c r="D35" s="40" t="e">
        <f>IF(LEN(VLOOKUP($A35,#REF!,8,FALSE)),LEFT(VLOOKUP($A35,#REF!,8,FALSE),LEN(VLOOKUP($A35,#REF!,8,FALSE))-2),"")</f>
        <v>#REF!</v>
      </c>
      <c r="E35" s="41" t="e">
        <f>IF(LEN(VLOOKUP($A35,#REF!,4,FALSE)),IF(INDEX(#REF!,MATCH($A35,#REF!,0),1),LEFT(VLOOKUP($A35,#REF!,4,FALSE),LEN(VLOOKUP($A35,#REF!,4,FALSE))-2),CONCATENATE(LEFT(VLOOKUP($A35,#REF!,4,FALSE),LEN(VLOOKUP($A35,#REF!,4,FALSE))-2),"*")),"")</f>
        <v>#REF!</v>
      </c>
      <c r="F35" s="42" t="e">
        <f>IF(LEN(VLOOKUP($A35,#REF!,5,FALSE)),IF(INDEX(#REF!,MATCH($A35,#REF!,0),2),LEFT(VLOOKUP($A35,#REF!,5,FALSE),LEN(VLOOKUP($A35,#REF!,5,FALSE))-2),CONCATENATE(LEFT(VLOOKUP($A35,#REF!,5,FALSE),LEN(VLOOKUP($A35,#REF!,5,FALSE))-2),"*")),"")</f>
        <v>#REF!</v>
      </c>
      <c r="G35" s="42" t="e">
        <f>IF(LEN(VLOOKUP($A35,#REF!,6,FALSE)),IF(INDEX(#REF!,MATCH($A35,#REF!,0),3),LEFT(VLOOKUP($A35,#REF!,6,FALSE),LEN(VLOOKUP($A35,#REF!,6,FALSE))-2),CONCATENATE(LEFT(VLOOKUP($A35,#REF!,6,FALSE),LEN(VLOOKUP($A35,#REF!,6,FALSE))-2),"*")),"")</f>
        <v>#REF!</v>
      </c>
      <c r="H35" s="43" t="e">
        <f>IF(LEN(VLOOKUP($A35,#REF!,7,FALSE)),IF(INDEX(#REF!,MATCH($A35,#REF!,0),4),LEFT(VLOOKUP($A35,#REF!,7,FALSE),LEN(VLOOKUP($A35,#REF!,7,FALSE))-2),CONCATENATE(LEFT(VLOOKUP($A35,#REF!,7,FALSE),LEN(VLOOKUP($A35,#REF!,7,FALSE))-2),"*")),"")</f>
        <v>#REF!</v>
      </c>
      <c r="I35" s="54" t="e">
        <f>IF(LEN(VLOOKUP($A35,#REF!,8,FALSE)),UPPER(RIGHT(VLOOKUP($A35,#REF!,8,FALSE),1)),"")</f>
        <v>#REF!</v>
      </c>
      <c r="J35" s="42" t="e">
        <f>IF(LEN(VLOOKUP($A35,#REF!,4,FALSE)),UPPER(RIGHT(VLOOKUP($A35,#REF!,4,FALSE),1)),"")</f>
        <v>#REF!</v>
      </c>
      <c r="K35" s="42" t="e">
        <f>IF(LEN(VLOOKUP($A35,#REF!,5,FALSE)),UPPER(RIGHT(VLOOKUP($A35,#REF!,5,FALSE),1)),"")</f>
        <v>#REF!</v>
      </c>
      <c r="L35" s="42" t="e">
        <f>IF(LEN(VLOOKUP($A35,#REF!,6,FALSE)),UPPER(RIGHT(VLOOKUP($A35,#REF!,6,FALSE),1)),"")</f>
        <v>#REF!</v>
      </c>
      <c r="M35" s="43" t="e">
        <f>IF(LEN(VLOOKUP($A35,#REF!,7,FALSE)),UPPER(RIGHT(VLOOKUP($A35,#REF!,7,FALSE),1)),"")</f>
        <v>#REF!</v>
      </c>
      <c r="N35" s="38" t="s">
        <v>147</v>
      </c>
      <c r="O35" s="38" t="e">
        <f t="shared" si="25"/>
        <v>#REF!</v>
      </c>
      <c r="P35" s="38" t="e">
        <f t="shared" si="20"/>
        <v>#REF!</v>
      </c>
      <c r="Q35" s="38" t="e">
        <f t="shared" si="21"/>
        <v>#REF!</v>
      </c>
      <c r="R35" s="38" t="s">
        <v>83</v>
      </c>
      <c r="S35" s="63" t="e">
        <f>HLOOKUP("Device Tree Pin Name",#REF!,MATCH($A35,#REF!,0),FALSE)</f>
        <v>#REF!</v>
      </c>
      <c r="T35" s="47" t="e">
        <f>HLOOKUP("power rail",#REF!,MATCH($A35,#REF!,0),FALSE)</f>
        <v>#REF!</v>
      </c>
      <c r="U35" s="62" t="e">
        <f>HLOOKUP("Wake Capable",#REF!,MATCH($A35,#REF!,0),FALSE)</f>
        <v>#REF!</v>
      </c>
      <c r="V35" s="62" t="e">
        <f>HLOOKUP("Strap",#REF!,MATCH($A35,#REF!,0),FALSE)</f>
        <v>#REF!</v>
      </c>
      <c r="W35" s="62" t="e">
        <f>HLOOKUP("GTE",#REF!,MATCH($A35,#REF!,0),FALSE)</f>
        <v>#REF!</v>
      </c>
      <c r="X35" s="62" t="e">
        <f>HLOOKUP("DPD_Control",#REF!,MATCH($A35,#REF!,0),FALSE)</f>
        <v>#REF!</v>
      </c>
      <c r="Y35" s="62" t="e">
        <f>HLOOKUP("DPD_Group",#REF!,MATCH($A35,#REF!,0),FALSE)</f>
        <v>#REF!</v>
      </c>
      <c r="Z35" s="47" t="e">
        <f>HLOOKUP("Pad Category",#REF!,MATCH($A35,#REF!,0),FALSE)</f>
        <v>#REF!</v>
      </c>
      <c r="AA35" s="47" t="e">
        <f>HLOOKUP("Pad type",#REF!,MATCH($A35,#REF!,0),FALSE)</f>
        <v>#REF!</v>
      </c>
      <c r="AB35" s="47" t="e">
        <f>HLOOKUP("Pull Strength",#REF!,MATCH($A35,#REF!,0),FALSE)</f>
        <v>#REF!</v>
      </c>
      <c r="AC35" s="47" t="e">
        <f>HLOOKUP("POR Pin State",#REF!,MATCH($A35,#REF!,0),FALSE)</f>
        <v>#REF!</v>
      </c>
      <c r="AD35" s="47" t="str">
        <f t="shared" si="22"/>
        <v>RSVD1</v>
      </c>
      <c r="AE35" s="82"/>
      <c r="AF35" s="38" t="str">
        <f t="shared" si="23"/>
        <v>PULL_DOWN</v>
      </c>
      <c r="AG35" s="38" t="e">
        <f t="shared" si="2"/>
        <v>#REF!</v>
      </c>
      <c r="AH35" s="38" t="e">
        <f t="shared" si="24"/>
        <v>#REF!</v>
      </c>
      <c r="AI35" s="87" t="e">
        <f t="shared" si="7"/>
        <v>#REF!</v>
      </c>
      <c r="AJ35" s="86" t="b">
        <v>1</v>
      </c>
      <c r="AK35" s="86" t="b">
        <v>1</v>
      </c>
      <c r="AL35" s="86" t="b">
        <v>1</v>
      </c>
      <c r="AM35" s="86" t="b">
        <v>1</v>
      </c>
      <c r="AN35" s="86" t="b">
        <v>1</v>
      </c>
      <c r="AO35" s="86" t="b">
        <v>1</v>
      </c>
      <c r="AP35" s="63" t="str">
        <f t="shared" si="3"/>
        <v>VALID</v>
      </c>
      <c r="AQ35" s="102" t="s">
        <v>150</v>
      </c>
      <c r="AR35" s="103" t="s">
        <v>79</v>
      </c>
      <c r="AS35" s="104"/>
      <c r="AT35" s="104" t="s">
        <v>89</v>
      </c>
      <c r="AU35" s="105"/>
      <c r="AV35" s="105"/>
      <c r="AW35" s="118" t="s">
        <v>85</v>
      </c>
      <c r="AX35" s="104" t="s">
        <v>85</v>
      </c>
      <c r="AY35" s="105"/>
      <c r="AZ35" s="104"/>
      <c r="BA35" s="104"/>
      <c r="BB35" s="115"/>
      <c r="BC35" s="116"/>
      <c r="BD35" s="117"/>
      <c r="BE35" s="151"/>
      <c r="BF35" s="147" t="e">
        <f>VLOOKUP($A35,#REF!,34,FALSE)</f>
        <v>#REF!</v>
      </c>
      <c r="BG35" s="147" t="e">
        <f>VLOOKUP($A35,#REF!,22,FALSE)</f>
        <v>#REF!</v>
      </c>
      <c r="BH35" s="149"/>
    </row>
    <row r="36" s="3" customFormat="1" ht="18" customHeight="1" spans="1:60">
      <c r="A36" s="46" t="s">
        <v>151</v>
      </c>
      <c r="B36" s="45" t="s">
        <v>152</v>
      </c>
      <c r="C36" s="35"/>
      <c r="D36" s="37"/>
      <c r="E36" s="37"/>
      <c r="F36" s="37"/>
      <c r="G36" s="37"/>
      <c r="H36" s="37"/>
      <c r="I36" s="35"/>
      <c r="J36" s="35"/>
      <c r="K36" s="35"/>
      <c r="L36" s="35"/>
      <c r="M36" s="35"/>
      <c r="N36" s="35"/>
      <c r="O36" s="35"/>
      <c r="P36" s="35"/>
      <c r="Q36" s="35"/>
      <c r="R36" s="35"/>
      <c r="S36" s="35"/>
      <c r="T36" s="35"/>
      <c r="U36" s="60"/>
      <c r="V36" s="60"/>
      <c r="W36" s="60"/>
      <c r="X36" s="60"/>
      <c r="Y36" s="60"/>
      <c r="Z36" s="81"/>
      <c r="AA36" s="81"/>
      <c r="AB36" s="81"/>
      <c r="AC36" s="81"/>
      <c r="AD36" s="81"/>
      <c r="AE36" s="81"/>
      <c r="AF36" s="81"/>
      <c r="AG36" s="81"/>
      <c r="AH36" s="81"/>
      <c r="AI36" s="81"/>
      <c r="AJ36" s="81"/>
      <c r="AK36" s="81"/>
      <c r="AL36" s="81"/>
      <c r="AM36" s="81"/>
      <c r="AN36" s="81"/>
      <c r="AO36" s="81"/>
      <c r="AP36" s="81"/>
      <c r="AQ36" s="100"/>
      <c r="AR36" s="100"/>
      <c r="AS36" s="101"/>
      <c r="AT36" s="101"/>
      <c r="AU36" s="101"/>
      <c r="AV36" s="101"/>
      <c r="AW36" s="101"/>
      <c r="AX36" s="101"/>
      <c r="AY36" s="101"/>
      <c r="AZ36" s="101"/>
      <c r="BA36" s="101"/>
      <c r="BB36" s="101"/>
      <c r="BC36" s="400" t="s">
        <v>153</v>
      </c>
      <c r="BD36" s="114"/>
      <c r="BE36" s="142" t="s">
        <v>151</v>
      </c>
      <c r="BF36" s="142" t="s">
        <v>152</v>
      </c>
      <c r="BG36" s="142"/>
      <c r="BH36" s="153"/>
    </row>
    <row r="37" ht="12.95" customHeight="1" spans="1:60">
      <c r="A37" s="38" t="s">
        <v>154</v>
      </c>
      <c r="B37" s="38" t="e">
        <f>VLOOKUP($A37,#REF!,34,FALSE)</f>
        <v>#REF!</v>
      </c>
      <c r="C37" s="39" t="str">
        <f t="shared" ref="C37:C48" si="26">CONCATENATE("unused_",A37)</f>
        <v>unused_CAN0_DOUT</v>
      </c>
      <c r="D37" s="40" t="e">
        <f>IF(LEN(VLOOKUP($A37,#REF!,8,FALSE)),LEFT(VLOOKUP($A37,#REF!,8,FALSE),LEN(VLOOKUP($A37,#REF!,8,FALSE))-2),"")</f>
        <v>#REF!</v>
      </c>
      <c r="E37" s="41" t="e">
        <f>IF(LEN(VLOOKUP($A37,#REF!,4,FALSE)),IF(INDEX(#REF!,MATCH($A37,#REF!,0),1),LEFT(VLOOKUP($A37,#REF!,4,FALSE),LEN(VLOOKUP($A37,#REF!,4,FALSE))-2),CONCATENATE(LEFT(VLOOKUP($A37,#REF!,4,FALSE),LEN(VLOOKUP($A37,#REF!,4,FALSE))-2),"*")),"")</f>
        <v>#REF!</v>
      </c>
      <c r="F37" s="42" t="e">
        <f>IF(LEN(VLOOKUP($A37,#REF!,5,FALSE)),IF(INDEX(#REF!,MATCH($A37,#REF!,0),2),LEFT(VLOOKUP($A37,#REF!,5,FALSE),LEN(VLOOKUP($A37,#REF!,5,FALSE))-2),CONCATENATE(LEFT(VLOOKUP($A37,#REF!,5,FALSE),LEN(VLOOKUP($A37,#REF!,5,FALSE))-2),"*")),"")</f>
        <v>#REF!</v>
      </c>
      <c r="G37" s="42" t="e">
        <f>IF(LEN(VLOOKUP($A37,#REF!,6,FALSE)),IF(INDEX(#REF!,MATCH($A37,#REF!,0),3),LEFT(VLOOKUP($A37,#REF!,6,FALSE),LEN(VLOOKUP($A37,#REF!,6,FALSE))-2),CONCATENATE(LEFT(VLOOKUP($A37,#REF!,6,FALSE),LEN(VLOOKUP($A37,#REF!,6,FALSE))-2),"*")),"")</f>
        <v>#REF!</v>
      </c>
      <c r="H37" s="43" t="e">
        <f>IF(LEN(VLOOKUP($A37,#REF!,7,FALSE)),IF(INDEX(#REF!,MATCH($A37,#REF!,0),4),LEFT(VLOOKUP($A37,#REF!,7,FALSE),LEN(VLOOKUP($A37,#REF!,7,FALSE))-2),CONCATENATE(LEFT(VLOOKUP($A37,#REF!,7,FALSE),LEN(VLOOKUP($A37,#REF!,7,FALSE))-2),"*")),"")</f>
        <v>#REF!</v>
      </c>
      <c r="I37" s="54" t="e">
        <f>IF(LEN(VLOOKUP($A37,#REF!,8,FALSE)),UPPER(RIGHT(VLOOKUP($A37,#REF!,8,FALSE),1)),"")</f>
        <v>#REF!</v>
      </c>
      <c r="J37" s="42" t="e">
        <f>IF(LEN(VLOOKUP($A37,#REF!,4,FALSE)),UPPER(RIGHT(VLOOKUP($A37,#REF!,4,FALSE),1)),"")</f>
        <v>#REF!</v>
      </c>
      <c r="K37" s="42" t="e">
        <f>IF(LEN(VLOOKUP($A37,#REF!,5,FALSE)),UPPER(RIGHT(VLOOKUP($A37,#REF!,5,FALSE),1)),"")</f>
        <v>#REF!</v>
      </c>
      <c r="L37" s="42" t="e">
        <f>IF(LEN(VLOOKUP($A37,#REF!,6,FALSE)),UPPER(RIGHT(VLOOKUP($A37,#REF!,6,FALSE),1)),"")</f>
        <v>#REF!</v>
      </c>
      <c r="M37" s="43" t="e">
        <f>IF(LEN(VLOOKUP($A37,#REF!,7,FALSE)),UPPER(RIGHT(VLOOKUP($A37,#REF!,7,FALSE),1)),"")</f>
        <v>#REF!</v>
      </c>
      <c r="N37" s="38" t="s">
        <v>155</v>
      </c>
      <c r="O37" s="38" t="e">
        <f t="shared" ref="O37:O40" si="27">IF(F37="","RSVD1")</f>
        <v>#REF!</v>
      </c>
      <c r="P37" s="38" t="e">
        <f t="shared" ref="P37:P40" si="28">IF(G37="","RSVD2")</f>
        <v>#REF!</v>
      </c>
      <c r="Q37" s="38" t="e">
        <f t="shared" ref="Q37:Q40" si="29">IF(H37="","RSVD3")</f>
        <v>#REF!</v>
      </c>
      <c r="R37" s="38" t="s">
        <v>83</v>
      </c>
      <c r="S37" s="61" t="e">
        <f>HLOOKUP("Device Tree Pin Name",#REF!,MATCH($A37,#REF!,0),FALSE)</f>
        <v>#REF!</v>
      </c>
      <c r="T37" s="47" t="e">
        <f>HLOOKUP("power rail",#REF!,MATCH($A37,#REF!,0),FALSE)</f>
        <v>#REF!</v>
      </c>
      <c r="U37" s="62" t="e">
        <f>HLOOKUP("Wake Capable",#REF!,MATCH($A37,#REF!,0),FALSE)</f>
        <v>#REF!</v>
      </c>
      <c r="V37" s="62" t="e">
        <f>HLOOKUP("Strap",#REF!,MATCH($A37,#REF!,0),FALSE)</f>
        <v>#REF!</v>
      </c>
      <c r="W37" s="62" t="e">
        <f>HLOOKUP("GTE",#REF!,MATCH($A37,#REF!,0),FALSE)</f>
        <v>#REF!</v>
      </c>
      <c r="X37" s="62" t="e">
        <f>HLOOKUP("DPD_Control",#REF!,MATCH($A37,#REF!,0),FALSE)</f>
        <v>#REF!</v>
      </c>
      <c r="Y37" s="62" t="e">
        <f>HLOOKUP("DPD_Group",#REF!,MATCH($A37,#REF!,0),FALSE)</f>
        <v>#REF!</v>
      </c>
      <c r="Z37" s="47" t="e">
        <f>HLOOKUP("Pad Category",#REF!,MATCH($A37,#REF!,0),FALSE)</f>
        <v>#REF!</v>
      </c>
      <c r="AA37" s="47" t="e">
        <f>HLOOKUP("Pad type",#REF!,MATCH($A37,#REF!,0),FALSE)</f>
        <v>#REF!</v>
      </c>
      <c r="AB37" s="47" t="e">
        <f>HLOOKUP("Pull Strength",#REF!,MATCH($A37,#REF!,0),FALSE)</f>
        <v>#REF!</v>
      </c>
      <c r="AC37" s="47" t="e">
        <f>HLOOKUP("POR Pin State",#REF!,MATCH($A37,#REF!,0),FALSE)</f>
        <v>#REF!</v>
      </c>
      <c r="AD37" s="47" t="str">
        <f t="shared" ref="AD37:AD48" si="30">IF(OR($AQ37="",$AQ37=$C37),$R37,IF($AQ37=$D37,SUBSTITUTE(SUBSTITUTE($AQ37,"GPIO3_","GPIO_"),".0",""),IF($AQ37=$E37,$N37,IF($AQ37=$F37,$O37,IF($AQ37=$G37,$P37,IF($AQ37=$H37,$Q37,"INVALID"))))))</f>
        <v>RSVD1</v>
      </c>
      <c r="AE37" s="82"/>
      <c r="AF37" s="38" t="str">
        <f t="shared" ref="AF37:AF48" si="31">IF(AND(OR($AS37="Int PU",$AS37="Int PD"),OR(AND($AZ37&lt;&gt;"",$AZ37&lt;&gt;"0"),AND($BA37&lt;&gt;"",$BA37&lt;&gt;"0"))),"INVALID",IF(OR($AQ37=$C37,$AS37="Int PD"),"PULL_DOWN",IF(OR($AS37="Int PU",AND($AE37="YES",OR($AZ37="",$AZ37="0"),OR($BA37="",$BA37="0"),OR($AR37="Input",$AR37="Bidirectional"))),"PULL_UP","NORMAL")))</f>
        <v>PULL_DOWN</v>
      </c>
      <c r="AG37" s="38" t="e">
        <f t="shared" si="2"/>
        <v>#REF!</v>
      </c>
      <c r="AH37" s="38" t="e">
        <f>IF(OR($AT37=$F37,$AU37="Output"),"DISABLE","ENABLE")</f>
        <v>#REF!</v>
      </c>
      <c r="AI37" s="87" t="e">
        <f t="shared" si="7"/>
        <v>#REF!</v>
      </c>
      <c r="AJ37" s="86" t="b">
        <v>1</v>
      </c>
      <c r="AK37" s="86" t="b">
        <v>1</v>
      </c>
      <c r="AL37" s="86" t="b">
        <v>1</v>
      </c>
      <c r="AM37" s="86" t="b">
        <v>1</v>
      </c>
      <c r="AN37" s="86" t="b">
        <v>1</v>
      </c>
      <c r="AO37" s="86" t="b">
        <v>1</v>
      </c>
      <c r="AP37" s="63" t="str">
        <f t="shared" si="3"/>
        <v>VALID</v>
      </c>
      <c r="AQ37" s="102" t="s">
        <v>156</v>
      </c>
      <c r="AR37" s="103" t="s">
        <v>79</v>
      </c>
      <c r="AS37" s="104"/>
      <c r="AT37" s="105"/>
      <c r="AU37" s="105"/>
      <c r="AV37" s="104" t="s">
        <v>124</v>
      </c>
      <c r="AW37" s="105"/>
      <c r="AX37" s="105"/>
      <c r="AY37" s="105"/>
      <c r="AZ37" s="104"/>
      <c r="BA37" s="104"/>
      <c r="BB37" s="115"/>
      <c r="BC37" s="116"/>
      <c r="BD37" s="117"/>
      <c r="BE37" s="146"/>
      <c r="BF37" s="147" t="e">
        <f>VLOOKUP($A37,#REF!,34,FALSE)</f>
        <v>#REF!</v>
      </c>
      <c r="BG37" s="147" t="e">
        <f>VLOOKUP($A37,#REF!,22,FALSE)</f>
        <v>#REF!</v>
      </c>
      <c r="BH37" s="149"/>
    </row>
    <row r="38" ht="12.95" customHeight="1" spans="1:60">
      <c r="A38" s="38" t="s">
        <v>157</v>
      </c>
      <c r="B38" s="38" t="e">
        <f>VLOOKUP($A38,#REF!,34,FALSE)</f>
        <v>#REF!</v>
      </c>
      <c r="C38" s="39" t="str">
        <f t="shared" si="26"/>
        <v>unused_CAN0_DIN</v>
      </c>
      <c r="D38" s="40" t="e">
        <f>IF(LEN(VLOOKUP($A38,#REF!,8,FALSE)),LEFT(VLOOKUP($A38,#REF!,8,FALSE),LEN(VLOOKUP($A38,#REF!,8,FALSE))-2),"")</f>
        <v>#REF!</v>
      </c>
      <c r="E38" s="41" t="e">
        <f>IF(LEN(VLOOKUP($A38,#REF!,4,FALSE)),IF(INDEX(#REF!,MATCH($A38,#REF!,0),1),LEFT(VLOOKUP($A38,#REF!,4,FALSE),LEN(VLOOKUP($A38,#REF!,4,FALSE))-2),CONCATENATE(LEFT(VLOOKUP($A38,#REF!,4,FALSE),LEN(VLOOKUP($A38,#REF!,4,FALSE))-2),"*")),"")</f>
        <v>#REF!</v>
      </c>
      <c r="F38" s="42" t="e">
        <f>IF(LEN(VLOOKUP($A38,#REF!,5,FALSE)),IF(INDEX(#REF!,MATCH($A38,#REF!,0),2),LEFT(VLOOKUP($A38,#REF!,5,FALSE),LEN(VLOOKUP($A38,#REF!,5,FALSE))-2),CONCATENATE(LEFT(VLOOKUP($A38,#REF!,5,FALSE),LEN(VLOOKUP($A38,#REF!,5,FALSE))-2),"*")),"")</f>
        <v>#REF!</v>
      </c>
      <c r="G38" s="42" t="e">
        <f>IF(LEN(VLOOKUP($A38,#REF!,6,FALSE)),IF(INDEX(#REF!,MATCH($A38,#REF!,0),3),LEFT(VLOOKUP($A38,#REF!,6,FALSE),LEN(VLOOKUP($A38,#REF!,6,FALSE))-2),CONCATENATE(LEFT(VLOOKUP($A38,#REF!,6,FALSE),LEN(VLOOKUP($A38,#REF!,6,FALSE))-2),"*")),"")</f>
        <v>#REF!</v>
      </c>
      <c r="H38" s="43" t="e">
        <f>IF(LEN(VLOOKUP($A38,#REF!,7,FALSE)),IF(INDEX(#REF!,MATCH($A38,#REF!,0),4),LEFT(VLOOKUP($A38,#REF!,7,FALSE),LEN(VLOOKUP($A38,#REF!,7,FALSE))-2),CONCATENATE(LEFT(VLOOKUP($A38,#REF!,7,FALSE),LEN(VLOOKUP($A38,#REF!,7,FALSE))-2),"*")),"")</f>
        <v>#REF!</v>
      </c>
      <c r="I38" s="54" t="e">
        <f>IF(LEN(VLOOKUP($A38,#REF!,8,FALSE)),UPPER(RIGHT(VLOOKUP($A38,#REF!,8,FALSE),1)),"")</f>
        <v>#REF!</v>
      </c>
      <c r="J38" s="42" t="e">
        <f>IF(LEN(VLOOKUP($A38,#REF!,4,FALSE)),UPPER(RIGHT(VLOOKUP($A38,#REF!,4,FALSE),1)),"")</f>
        <v>#REF!</v>
      </c>
      <c r="K38" s="42" t="e">
        <f>IF(LEN(VLOOKUP($A38,#REF!,5,FALSE)),UPPER(RIGHT(VLOOKUP($A38,#REF!,5,FALSE),1)),"")</f>
        <v>#REF!</v>
      </c>
      <c r="L38" s="42" t="e">
        <f>IF(LEN(VLOOKUP($A38,#REF!,6,FALSE)),UPPER(RIGHT(VLOOKUP($A38,#REF!,6,FALSE),1)),"")</f>
        <v>#REF!</v>
      </c>
      <c r="M38" s="43" t="e">
        <f>IF(LEN(VLOOKUP($A38,#REF!,7,FALSE)),UPPER(RIGHT(VLOOKUP($A38,#REF!,7,FALSE),1)),"")</f>
        <v>#REF!</v>
      </c>
      <c r="N38" s="38" t="s">
        <v>155</v>
      </c>
      <c r="O38" s="38" t="e">
        <f t="shared" si="27"/>
        <v>#REF!</v>
      </c>
      <c r="P38" s="38" t="e">
        <f t="shared" si="28"/>
        <v>#REF!</v>
      </c>
      <c r="Q38" s="38" t="e">
        <f t="shared" si="29"/>
        <v>#REF!</v>
      </c>
      <c r="R38" s="38" t="s">
        <v>83</v>
      </c>
      <c r="S38" s="63" t="e">
        <f>HLOOKUP("Device Tree Pin Name",#REF!,MATCH($A38,#REF!,0),FALSE)</f>
        <v>#REF!</v>
      </c>
      <c r="T38" s="47" t="e">
        <f>HLOOKUP("power rail",#REF!,MATCH($A38,#REF!,0),FALSE)</f>
        <v>#REF!</v>
      </c>
      <c r="U38" s="62" t="e">
        <f>HLOOKUP("Wake Capable",#REF!,MATCH($A38,#REF!,0),FALSE)</f>
        <v>#REF!</v>
      </c>
      <c r="V38" s="62" t="e">
        <f>HLOOKUP("Strap",#REF!,MATCH($A38,#REF!,0),FALSE)</f>
        <v>#REF!</v>
      </c>
      <c r="W38" s="62" t="e">
        <f>HLOOKUP("GTE",#REF!,MATCH($A38,#REF!,0),FALSE)</f>
        <v>#REF!</v>
      </c>
      <c r="X38" s="62" t="e">
        <f>HLOOKUP("DPD_Control",#REF!,MATCH($A38,#REF!,0),FALSE)</f>
        <v>#REF!</v>
      </c>
      <c r="Y38" s="62" t="e">
        <f>HLOOKUP("DPD_Group",#REF!,MATCH($A38,#REF!,0),FALSE)</f>
        <v>#REF!</v>
      </c>
      <c r="Z38" s="47" t="e">
        <f>HLOOKUP("Pad Category",#REF!,MATCH($A38,#REF!,0),FALSE)</f>
        <v>#REF!</v>
      </c>
      <c r="AA38" s="47" t="e">
        <f>HLOOKUP("Pad type",#REF!,MATCH($A38,#REF!,0),FALSE)</f>
        <v>#REF!</v>
      </c>
      <c r="AB38" s="47" t="e">
        <f>HLOOKUP("Pull Strength",#REF!,MATCH($A38,#REF!,0),FALSE)</f>
        <v>#REF!</v>
      </c>
      <c r="AC38" s="47" t="e">
        <f>HLOOKUP("POR Pin State",#REF!,MATCH($A38,#REF!,0),FALSE)</f>
        <v>#REF!</v>
      </c>
      <c r="AD38" s="47" t="str">
        <f t="shared" si="30"/>
        <v>RSVD1</v>
      </c>
      <c r="AE38" s="82"/>
      <c r="AF38" s="38" t="str">
        <f t="shared" si="31"/>
        <v>PULL_DOWN</v>
      </c>
      <c r="AG38" s="38" t="e">
        <f t="shared" si="2"/>
        <v>#REF!</v>
      </c>
      <c r="AH38" s="38" t="e">
        <f>IF(OR($AT38=$F38,$AU38="Output"),"DISABLE","ENABLE")</f>
        <v>#REF!</v>
      </c>
      <c r="AI38" s="87" t="e">
        <f t="shared" si="7"/>
        <v>#REF!</v>
      </c>
      <c r="AJ38" s="86" t="b">
        <v>1</v>
      </c>
      <c r="AK38" s="86" t="b">
        <v>1</v>
      </c>
      <c r="AL38" s="86" t="b">
        <v>1</v>
      </c>
      <c r="AM38" s="86" t="b">
        <v>1</v>
      </c>
      <c r="AN38" s="86" t="b">
        <v>1</v>
      </c>
      <c r="AO38" s="86" t="b">
        <v>1</v>
      </c>
      <c r="AP38" s="63" t="str">
        <f t="shared" si="3"/>
        <v>VALID</v>
      </c>
      <c r="AQ38" s="102" t="s">
        <v>158</v>
      </c>
      <c r="AR38" s="103" t="s">
        <v>79</v>
      </c>
      <c r="AS38" s="104"/>
      <c r="AT38" s="104" t="s">
        <v>89</v>
      </c>
      <c r="AU38" s="105"/>
      <c r="AV38" s="104" t="s">
        <v>124</v>
      </c>
      <c r="AW38" s="105"/>
      <c r="AX38" s="105"/>
      <c r="AY38" s="105"/>
      <c r="AZ38" s="104"/>
      <c r="BA38" s="104"/>
      <c r="BB38" s="115"/>
      <c r="BC38" s="116"/>
      <c r="BD38" s="117"/>
      <c r="BE38" s="150"/>
      <c r="BF38" s="147" t="e">
        <f>VLOOKUP($A38,#REF!,34,FALSE)</f>
        <v>#REF!</v>
      </c>
      <c r="BG38" s="147" t="e">
        <f>VLOOKUP($A38,#REF!,22,FALSE)</f>
        <v>#REF!</v>
      </c>
      <c r="BH38" s="149"/>
    </row>
    <row r="39" ht="12.95" customHeight="1" spans="1:60">
      <c r="A39" s="38" t="s">
        <v>159</v>
      </c>
      <c r="B39" s="38" t="e">
        <f>VLOOKUP($A39,#REF!,34,FALSE)</f>
        <v>#REF!</v>
      </c>
      <c r="C39" s="39" t="str">
        <f t="shared" si="26"/>
        <v>unused_CAN1_DOUT</v>
      </c>
      <c r="D39" s="40" t="e">
        <f>IF(LEN(VLOOKUP($A39,#REF!,8,FALSE)),LEFT(VLOOKUP($A39,#REF!,8,FALSE),LEN(VLOOKUP($A39,#REF!,8,FALSE))-2),"")</f>
        <v>#REF!</v>
      </c>
      <c r="E39" s="41" t="e">
        <f>IF(LEN(VLOOKUP($A39,#REF!,4,FALSE)),IF(INDEX(#REF!,MATCH($A39,#REF!,0),1),LEFT(VLOOKUP($A39,#REF!,4,FALSE),LEN(VLOOKUP($A39,#REF!,4,FALSE))-2),CONCATENATE(LEFT(VLOOKUP($A39,#REF!,4,FALSE),LEN(VLOOKUP($A39,#REF!,4,FALSE))-2),"*")),"")</f>
        <v>#REF!</v>
      </c>
      <c r="F39" s="42" t="e">
        <f>IF(LEN(VLOOKUP($A39,#REF!,5,FALSE)),IF(INDEX(#REF!,MATCH($A39,#REF!,0),2),LEFT(VLOOKUP($A39,#REF!,5,FALSE),LEN(VLOOKUP($A39,#REF!,5,FALSE))-2),CONCATENATE(LEFT(VLOOKUP($A39,#REF!,5,FALSE),LEN(VLOOKUP($A39,#REF!,5,FALSE))-2),"*")),"")</f>
        <v>#REF!</v>
      </c>
      <c r="G39" s="42" t="e">
        <f>IF(LEN(VLOOKUP($A39,#REF!,6,FALSE)),IF(INDEX(#REF!,MATCH($A39,#REF!,0),3),LEFT(VLOOKUP($A39,#REF!,6,FALSE),LEN(VLOOKUP($A39,#REF!,6,FALSE))-2),CONCATENATE(LEFT(VLOOKUP($A39,#REF!,6,FALSE),LEN(VLOOKUP($A39,#REF!,6,FALSE))-2),"*")),"")</f>
        <v>#REF!</v>
      </c>
      <c r="H39" s="43" t="e">
        <f>IF(LEN(VLOOKUP($A39,#REF!,7,FALSE)),IF(INDEX(#REF!,MATCH($A39,#REF!,0),4),LEFT(VLOOKUP($A39,#REF!,7,FALSE),LEN(VLOOKUP($A39,#REF!,7,FALSE))-2),CONCATENATE(LEFT(VLOOKUP($A39,#REF!,7,FALSE),LEN(VLOOKUP($A39,#REF!,7,FALSE))-2),"*")),"")</f>
        <v>#REF!</v>
      </c>
      <c r="I39" s="54" t="e">
        <f>IF(LEN(VLOOKUP($A39,#REF!,8,FALSE)),UPPER(RIGHT(VLOOKUP($A39,#REF!,8,FALSE),1)),"")</f>
        <v>#REF!</v>
      </c>
      <c r="J39" s="42" t="e">
        <f>IF(LEN(VLOOKUP($A39,#REF!,4,FALSE)),UPPER(RIGHT(VLOOKUP($A39,#REF!,4,FALSE),1)),"")</f>
        <v>#REF!</v>
      </c>
      <c r="K39" s="42" t="e">
        <f>IF(LEN(VLOOKUP($A39,#REF!,5,FALSE)),UPPER(RIGHT(VLOOKUP($A39,#REF!,5,FALSE),1)),"")</f>
        <v>#REF!</v>
      </c>
      <c r="L39" s="42" t="e">
        <f>IF(LEN(VLOOKUP($A39,#REF!,6,FALSE)),UPPER(RIGHT(VLOOKUP($A39,#REF!,6,FALSE),1)),"")</f>
        <v>#REF!</v>
      </c>
      <c r="M39" s="43" t="e">
        <f>IF(LEN(VLOOKUP($A39,#REF!,7,FALSE)),UPPER(RIGHT(VLOOKUP($A39,#REF!,7,FALSE),1)),"")</f>
        <v>#REF!</v>
      </c>
      <c r="N39" s="38" t="s">
        <v>160</v>
      </c>
      <c r="O39" s="38" t="e">
        <f t="shared" si="27"/>
        <v>#REF!</v>
      </c>
      <c r="P39" s="38" t="e">
        <f t="shared" si="28"/>
        <v>#REF!</v>
      </c>
      <c r="Q39" s="38" t="e">
        <f t="shared" si="29"/>
        <v>#REF!</v>
      </c>
      <c r="R39" s="38" t="s">
        <v>83</v>
      </c>
      <c r="S39" s="63" t="e">
        <f>HLOOKUP("Device Tree Pin Name",#REF!,MATCH($A39,#REF!,0),FALSE)</f>
        <v>#REF!</v>
      </c>
      <c r="T39" s="47" t="e">
        <f>HLOOKUP("power rail",#REF!,MATCH($A39,#REF!,0),FALSE)</f>
        <v>#REF!</v>
      </c>
      <c r="U39" s="62" t="e">
        <f>HLOOKUP("Wake Capable",#REF!,MATCH($A39,#REF!,0),FALSE)</f>
        <v>#REF!</v>
      </c>
      <c r="V39" s="62" t="e">
        <f>HLOOKUP("Strap",#REF!,MATCH($A39,#REF!,0),FALSE)</f>
        <v>#REF!</v>
      </c>
      <c r="W39" s="62" t="e">
        <f>HLOOKUP("GTE",#REF!,MATCH($A39,#REF!,0),FALSE)</f>
        <v>#REF!</v>
      </c>
      <c r="X39" s="62" t="e">
        <f>HLOOKUP("DPD_Control",#REF!,MATCH($A39,#REF!,0),FALSE)</f>
        <v>#REF!</v>
      </c>
      <c r="Y39" s="62" t="e">
        <f>HLOOKUP("DPD_Group",#REF!,MATCH($A39,#REF!,0),FALSE)</f>
        <v>#REF!</v>
      </c>
      <c r="Z39" s="47" t="e">
        <f>HLOOKUP("Pad Category",#REF!,MATCH($A39,#REF!,0),FALSE)</f>
        <v>#REF!</v>
      </c>
      <c r="AA39" s="47" t="e">
        <f>HLOOKUP("Pad type",#REF!,MATCH($A39,#REF!,0),FALSE)</f>
        <v>#REF!</v>
      </c>
      <c r="AB39" s="47" t="e">
        <f>HLOOKUP("Pull Strength",#REF!,MATCH($A39,#REF!,0),FALSE)</f>
        <v>#REF!</v>
      </c>
      <c r="AC39" s="47" t="e">
        <f>HLOOKUP("POR Pin State",#REF!,MATCH($A39,#REF!,0),FALSE)</f>
        <v>#REF!</v>
      </c>
      <c r="AD39" s="47" t="str">
        <f t="shared" si="30"/>
        <v>RSVD1</v>
      </c>
      <c r="AE39" s="82"/>
      <c r="AF39" s="38" t="str">
        <f t="shared" si="31"/>
        <v>PULL_DOWN</v>
      </c>
      <c r="AG39" s="38" t="e">
        <f t="shared" si="2"/>
        <v>#REF!</v>
      </c>
      <c r="AH39" s="38" t="e">
        <f>IF(OR($AT39=$F39,$AU39="Output"),"DISABLE","ENABLE")</f>
        <v>#REF!</v>
      </c>
      <c r="AI39" s="87" t="e">
        <f t="shared" si="7"/>
        <v>#REF!</v>
      </c>
      <c r="AJ39" s="86" t="b">
        <v>1</v>
      </c>
      <c r="AK39" s="86" t="b">
        <v>1</v>
      </c>
      <c r="AL39" s="86" t="b">
        <v>1</v>
      </c>
      <c r="AM39" s="86" t="b">
        <v>1</v>
      </c>
      <c r="AN39" s="86" t="b">
        <v>1</v>
      </c>
      <c r="AO39" s="86" t="b">
        <v>1</v>
      </c>
      <c r="AP39" s="63" t="str">
        <f t="shared" si="3"/>
        <v>VALID</v>
      </c>
      <c r="AQ39" s="102" t="s">
        <v>161</v>
      </c>
      <c r="AR39" s="103" t="s">
        <v>79</v>
      </c>
      <c r="AS39" s="104"/>
      <c r="AT39" s="105"/>
      <c r="AU39" s="105"/>
      <c r="AV39" s="104" t="s">
        <v>124</v>
      </c>
      <c r="AW39" s="105"/>
      <c r="AX39" s="105"/>
      <c r="AY39" s="105"/>
      <c r="AZ39" s="104"/>
      <c r="BA39" s="104"/>
      <c r="BB39" s="115"/>
      <c r="BC39" s="116"/>
      <c r="BD39" s="117"/>
      <c r="BE39" s="150"/>
      <c r="BF39" s="147" t="e">
        <f>VLOOKUP($A39,#REF!,34,FALSE)</f>
        <v>#REF!</v>
      </c>
      <c r="BG39" s="147" t="e">
        <f>VLOOKUP($A39,#REF!,22,FALSE)</f>
        <v>#REF!</v>
      </c>
      <c r="BH39" s="149"/>
    </row>
    <row r="40" ht="12.95" customHeight="1" spans="1:60">
      <c r="A40" s="38" t="s">
        <v>162</v>
      </c>
      <c r="B40" s="38" t="e">
        <f>VLOOKUP($A40,#REF!,34,FALSE)</f>
        <v>#REF!</v>
      </c>
      <c r="C40" s="39" t="str">
        <f t="shared" si="26"/>
        <v>unused_CAN1_DIN</v>
      </c>
      <c r="D40" s="40" t="e">
        <f>IF(LEN(VLOOKUP($A40,#REF!,8,FALSE)),LEFT(VLOOKUP($A40,#REF!,8,FALSE),LEN(VLOOKUP($A40,#REF!,8,FALSE))-2),"")</f>
        <v>#REF!</v>
      </c>
      <c r="E40" s="41" t="e">
        <f>IF(LEN(VLOOKUP($A40,#REF!,4,FALSE)),IF(INDEX(#REF!,MATCH($A40,#REF!,0),1),LEFT(VLOOKUP($A40,#REF!,4,FALSE),LEN(VLOOKUP($A40,#REF!,4,FALSE))-2),CONCATENATE(LEFT(VLOOKUP($A40,#REF!,4,FALSE),LEN(VLOOKUP($A40,#REF!,4,FALSE))-2),"*")),"")</f>
        <v>#REF!</v>
      </c>
      <c r="F40" s="42" t="e">
        <f>IF(LEN(VLOOKUP($A40,#REF!,5,FALSE)),IF(INDEX(#REF!,MATCH($A40,#REF!,0),2),LEFT(VLOOKUP($A40,#REF!,5,FALSE),LEN(VLOOKUP($A40,#REF!,5,FALSE))-2),CONCATENATE(LEFT(VLOOKUP($A40,#REF!,5,FALSE),LEN(VLOOKUP($A40,#REF!,5,FALSE))-2),"*")),"")</f>
        <v>#REF!</v>
      </c>
      <c r="G40" s="42" t="e">
        <f>IF(LEN(VLOOKUP($A40,#REF!,6,FALSE)),IF(INDEX(#REF!,MATCH($A40,#REF!,0),3),LEFT(VLOOKUP($A40,#REF!,6,FALSE),LEN(VLOOKUP($A40,#REF!,6,FALSE))-2),CONCATENATE(LEFT(VLOOKUP($A40,#REF!,6,FALSE),LEN(VLOOKUP($A40,#REF!,6,FALSE))-2),"*")),"")</f>
        <v>#REF!</v>
      </c>
      <c r="H40" s="43" t="e">
        <f>IF(LEN(VLOOKUP($A40,#REF!,7,FALSE)),IF(INDEX(#REF!,MATCH($A40,#REF!,0),4),LEFT(VLOOKUP($A40,#REF!,7,FALSE),LEN(VLOOKUP($A40,#REF!,7,FALSE))-2),CONCATENATE(LEFT(VLOOKUP($A40,#REF!,7,FALSE),LEN(VLOOKUP($A40,#REF!,7,FALSE))-2),"*")),"")</f>
        <v>#REF!</v>
      </c>
      <c r="I40" s="54" t="e">
        <f>IF(LEN(VLOOKUP($A40,#REF!,8,FALSE)),UPPER(RIGHT(VLOOKUP($A40,#REF!,8,FALSE),1)),"")</f>
        <v>#REF!</v>
      </c>
      <c r="J40" s="42" t="e">
        <f>IF(LEN(VLOOKUP($A40,#REF!,4,FALSE)),UPPER(RIGHT(VLOOKUP($A40,#REF!,4,FALSE),1)),"")</f>
        <v>#REF!</v>
      </c>
      <c r="K40" s="42" t="e">
        <f>IF(LEN(VLOOKUP($A40,#REF!,5,FALSE)),UPPER(RIGHT(VLOOKUP($A40,#REF!,5,FALSE),1)),"")</f>
        <v>#REF!</v>
      </c>
      <c r="L40" s="42" t="e">
        <f>IF(LEN(VLOOKUP($A40,#REF!,6,FALSE)),UPPER(RIGHT(VLOOKUP($A40,#REF!,6,FALSE),1)),"")</f>
        <v>#REF!</v>
      </c>
      <c r="M40" s="43" t="e">
        <f>IF(LEN(VLOOKUP($A40,#REF!,7,FALSE)),UPPER(RIGHT(VLOOKUP($A40,#REF!,7,FALSE),1)),"")</f>
        <v>#REF!</v>
      </c>
      <c r="N40" s="38" t="s">
        <v>160</v>
      </c>
      <c r="O40" s="38" t="e">
        <f t="shared" si="27"/>
        <v>#REF!</v>
      </c>
      <c r="P40" s="38" t="e">
        <f t="shared" si="28"/>
        <v>#REF!</v>
      </c>
      <c r="Q40" s="38" t="e">
        <f t="shared" si="29"/>
        <v>#REF!</v>
      </c>
      <c r="R40" s="38" t="s">
        <v>83</v>
      </c>
      <c r="S40" s="63" t="e">
        <f>HLOOKUP("Device Tree Pin Name",#REF!,MATCH($A40,#REF!,0),FALSE)</f>
        <v>#REF!</v>
      </c>
      <c r="T40" s="47" t="e">
        <f>HLOOKUP("power rail",#REF!,MATCH($A40,#REF!,0),FALSE)</f>
        <v>#REF!</v>
      </c>
      <c r="U40" s="62" t="e">
        <f>HLOOKUP("Wake Capable",#REF!,MATCH($A40,#REF!,0),FALSE)</f>
        <v>#REF!</v>
      </c>
      <c r="V40" s="62" t="e">
        <f>HLOOKUP("Strap",#REF!,MATCH($A40,#REF!,0),FALSE)</f>
        <v>#REF!</v>
      </c>
      <c r="W40" s="62" t="e">
        <f>HLOOKUP("GTE",#REF!,MATCH($A40,#REF!,0),FALSE)</f>
        <v>#REF!</v>
      </c>
      <c r="X40" s="62" t="e">
        <f>HLOOKUP("DPD_Control",#REF!,MATCH($A40,#REF!,0),FALSE)</f>
        <v>#REF!</v>
      </c>
      <c r="Y40" s="62" t="e">
        <f>HLOOKUP("DPD_Group",#REF!,MATCH($A40,#REF!,0),FALSE)</f>
        <v>#REF!</v>
      </c>
      <c r="Z40" s="47" t="e">
        <f>HLOOKUP("Pad Category",#REF!,MATCH($A40,#REF!,0),FALSE)</f>
        <v>#REF!</v>
      </c>
      <c r="AA40" s="47" t="e">
        <f>HLOOKUP("Pad type",#REF!,MATCH($A40,#REF!,0),FALSE)</f>
        <v>#REF!</v>
      </c>
      <c r="AB40" s="47" t="e">
        <f>HLOOKUP("Pull Strength",#REF!,MATCH($A40,#REF!,0),FALSE)</f>
        <v>#REF!</v>
      </c>
      <c r="AC40" s="47" t="e">
        <f>HLOOKUP("POR Pin State",#REF!,MATCH($A40,#REF!,0),FALSE)</f>
        <v>#REF!</v>
      </c>
      <c r="AD40" s="47" t="str">
        <f t="shared" si="30"/>
        <v>RSVD1</v>
      </c>
      <c r="AE40" s="82"/>
      <c r="AF40" s="38" t="str">
        <f t="shared" si="31"/>
        <v>PULL_DOWN</v>
      </c>
      <c r="AG40" s="38" t="e">
        <f t="shared" si="2"/>
        <v>#REF!</v>
      </c>
      <c r="AH40" s="38" t="e">
        <f t="shared" ref="AH40:AH48" si="32">IF(OR($AT40=$F40,$AU40="Output"),"DISABLE","ENABLE")</f>
        <v>#REF!</v>
      </c>
      <c r="AI40" s="87" t="e">
        <f t="shared" si="7"/>
        <v>#REF!</v>
      </c>
      <c r="AJ40" s="86" t="b">
        <v>1</v>
      </c>
      <c r="AK40" s="86" t="b">
        <v>1</v>
      </c>
      <c r="AL40" s="86" t="b">
        <v>1</v>
      </c>
      <c r="AM40" s="86" t="b">
        <v>1</v>
      </c>
      <c r="AN40" s="86" t="b">
        <v>1</v>
      </c>
      <c r="AO40" s="86" t="b">
        <v>1</v>
      </c>
      <c r="AP40" s="63" t="str">
        <f t="shared" si="3"/>
        <v>VALID</v>
      </c>
      <c r="AQ40" s="102" t="s">
        <v>163</v>
      </c>
      <c r="AR40" s="103" t="s">
        <v>79</v>
      </c>
      <c r="AS40" s="104"/>
      <c r="AT40" s="104" t="s">
        <v>89</v>
      </c>
      <c r="AU40" s="105"/>
      <c r="AV40" s="104" t="s">
        <v>124</v>
      </c>
      <c r="AW40" s="105"/>
      <c r="AX40" s="105"/>
      <c r="AY40" s="105"/>
      <c r="AZ40" s="104"/>
      <c r="BA40" s="104"/>
      <c r="BB40" s="115"/>
      <c r="BC40" s="116"/>
      <c r="BD40" s="117"/>
      <c r="BE40" s="150"/>
      <c r="BF40" s="147" t="e">
        <f>VLOOKUP($A40,#REF!,34,FALSE)</f>
        <v>#REF!</v>
      </c>
      <c r="BG40" s="147" t="e">
        <f>VLOOKUP($A40,#REF!,22,FALSE)</f>
        <v>#REF!</v>
      </c>
      <c r="BH40" s="149"/>
    </row>
    <row r="41" ht="12.95" customHeight="1" spans="1:60">
      <c r="A41" s="38" t="s">
        <v>164</v>
      </c>
      <c r="B41" s="38" t="e">
        <f>VLOOKUP($A41,#REF!,34,FALSE)</f>
        <v>#REF!</v>
      </c>
      <c r="C41" s="39" t="str">
        <f t="shared" si="26"/>
        <v>unused_CAN0_STB</v>
      </c>
      <c r="D41" s="40" t="e">
        <f>IF(LEN(VLOOKUP($A41,#REF!,8,FALSE)),LEFT(VLOOKUP($A41,#REF!,8,FALSE),LEN(VLOOKUP($A41,#REF!,8,FALSE))-2),"")</f>
        <v>#REF!</v>
      </c>
      <c r="E41" s="41" t="e">
        <f>IF(LEN(VLOOKUP($A41,#REF!,4,FALSE)),IF(INDEX(#REF!,MATCH($A41,#REF!,0),1),LEFT(VLOOKUP($A41,#REF!,4,FALSE),LEN(VLOOKUP($A41,#REF!,4,FALSE))-2),CONCATENATE(LEFT(VLOOKUP($A41,#REF!,4,FALSE),LEN(VLOOKUP($A41,#REF!,4,FALSE))-2),"*")),"")</f>
        <v>#REF!</v>
      </c>
      <c r="F41" s="42" t="e">
        <f>IF(LEN(VLOOKUP($A41,#REF!,5,FALSE)),IF(INDEX(#REF!,MATCH($A41,#REF!,0),2),LEFT(VLOOKUP($A41,#REF!,5,FALSE),LEN(VLOOKUP($A41,#REF!,5,FALSE))-2),CONCATENATE(LEFT(VLOOKUP($A41,#REF!,5,FALSE),LEN(VLOOKUP($A41,#REF!,5,FALSE))-2),"*")),"")</f>
        <v>#REF!</v>
      </c>
      <c r="G41" s="42" t="e">
        <f>IF(LEN(VLOOKUP($A41,#REF!,6,FALSE)),IF(INDEX(#REF!,MATCH($A41,#REF!,0),3),LEFT(VLOOKUP($A41,#REF!,6,FALSE),LEN(VLOOKUP($A41,#REF!,6,FALSE))-2),CONCATENATE(LEFT(VLOOKUP($A41,#REF!,6,FALSE),LEN(VLOOKUP($A41,#REF!,6,FALSE))-2),"*")),"")</f>
        <v>#REF!</v>
      </c>
      <c r="H41" s="43" t="e">
        <f>IF(LEN(VLOOKUP($A41,#REF!,7,FALSE)),IF(INDEX(#REF!,MATCH($A41,#REF!,0),4),LEFT(VLOOKUP($A41,#REF!,7,FALSE),LEN(VLOOKUP($A41,#REF!,7,FALSE))-2),CONCATENATE(LEFT(VLOOKUP($A41,#REF!,7,FALSE),LEN(VLOOKUP($A41,#REF!,7,FALSE))-2),"*")),"")</f>
        <v>#REF!</v>
      </c>
      <c r="I41" s="54" t="e">
        <f>IF(LEN(VLOOKUP($A41,#REF!,8,FALSE)),UPPER(RIGHT(VLOOKUP($A41,#REF!,8,FALSE),1)),"")</f>
        <v>#REF!</v>
      </c>
      <c r="J41" s="42" t="e">
        <f>IF(LEN(VLOOKUP($A41,#REF!,4,FALSE)),UPPER(RIGHT(VLOOKUP($A41,#REF!,4,FALSE),1)),"")</f>
        <v>#REF!</v>
      </c>
      <c r="K41" s="42" t="e">
        <f>IF(LEN(VLOOKUP($A41,#REF!,5,FALSE)),UPPER(RIGHT(VLOOKUP($A41,#REF!,5,FALSE),1)),"")</f>
        <v>#REF!</v>
      </c>
      <c r="L41" s="42" t="e">
        <f>IF(LEN(VLOOKUP($A41,#REF!,6,FALSE)),UPPER(RIGHT(VLOOKUP($A41,#REF!,6,FALSE),1)),"")</f>
        <v>#REF!</v>
      </c>
      <c r="M41" s="43" t="e">
        <f>IF(LEN(VLOOKUP($A41,#REF!,7,FALSE)),UPPER(RIGHT(VLOOKUP($A41,#REF!,7,FALSE),1)),"")</f>
        <v>#REF!</v>
      </c>
      <c r="N41" s="38" t="e">
        <f t="shared" ref="N41:N48" si="33">IF(E41="","RSVD0")</f>
        <v>#REF!</v>
      </c>
      <c r="O41" s="38" t="s">
        <v>165</v>
      </c>
      <c r="P41" s="38" t="s">
        <v>166</v>
      </c>
      <c r="Q41" s="38" t="s">
        <v>167</v>
      </c>
      <c r="R41" s="38" t="s">
        <v>94</v>
      </c>
      <c r="S41" s="63" t="e">
        <f>HLOOKUP("Device Tree Pin Name",#REF!,MATCH($A41,#REF!,0),FALSE)</f>
        <v>#REF!</v>
      </c>
      <c r="T41" s="47" t="e">
        <f>HLOOKUP("power rail",#REF!,MATCH($A41,#REF!,0),FALSE)</f>
        <v>#REF!</v>
      </c>
      <c r="U41" s="62" t="e">
        <f>HLOOKUP("Wake Capable",#REF!,MATCH($A41,#REF!,0),FALSE)</f>
        <v>#REF!</v>
      </c>
      <c r="V41" s="62" t="e">
        <f>HLOOKUP("Strap",#REF!,MATCH($A41,#REF!,0),FALSE)</f>
        <v>#REF!</v>
      </c>
      <c r="W41" s="62" t="e">
        <f>HLOOKUP("GTE",#REF!,MATCH($A41,#REF!,0),FALSE)</f>
        <v>#REF!</v>
      </c>
      <c r="X41" s="62" t="e">
        <f>HLOOKUP("DPD_Control",#REF!,MATCH($A41,#REF!,0),FALSE)</f>
        <v>#REF!</v>
      </c>
      <c r="Y41" s="62" t="e">
        <f>HLOOKUP("DPD_Group",#REF!,MATCH($A41,#REF!,0),FALSE)</f>
        <v>#REF!</v>
      </c>
      <c r="Z41" s="47" t="e">
        <f>HLOOKUP("Pad Category",#REF!,MATCH($A41,#REF!,0),FALSE)</f>
        <v>#REF!</v>
      </c>
      <c r="AA41" s="47" t="e">
        <f>HLOOKUP("Pad type",#REF!,MATCH($A41,#REF!,0),FALSE)</f>
        <v>#REF!</v>
      </c>
      <c r="AB41" s="47" t="e">
        <f>HLOOKUP("Pull Strength",#REF!,MATCH($A41,#REF!,0),FALSE)</f>
        <v>#REF!</v>
      </c>
      <c r="AC41" s="47" t="e">
        <f>HLOOKUP("POR Pin State",#REF!,MATCH($A41,#REF!,0),FALSE)</f>
        <v>#REF!</v>
      </c>
      <c r="AD41" s="47" t="str">
        <f t="shared" si="30"/>
        <v>RSVD0</v>
      </c>
      <c r="AE41" s="82"/>
      <c r="AF41" s="38" t="str">
        <f t="shared" si="31"/>
        <v>PULL_DOWN</v>
      </c>
      <c r="AG41" s="38" t="e">
        <f t="shared" si="2"/>
        <v>#REF!</v>
      </c>
      <c r="AH41" s="38" t="e">
        <f t="shared" si="32"/>
        <v>#REF!</v>
      </c>
      <c r="AI41" s="87" t="e">
        <f t="shared" si="7"/>
        <v>#REF!</v>
      </c>
      <c r="AJ41" s="86" t="b">
        <v>1</v>
      </c>
      <c r="AK41" s="86" t="b">
        <v>1</v>
      </c>
      <c r="AL41" s="86" t="b">
        <v>1</v>
      </c>
      <c r="AM41" s="86" t="b">
        <v>1</v>
      </c>
      <c r="AN41" s="86" t="b">
        <v>1</v>
      </c>
      <c r="AO41" s="86" t="b">
        <v>1</v>
      </c>
      <c r="AP41" s="63" t="str">
        <f t="shared" si="3"/>
        <v>VALID</v>
      </c>
      <c r="AQ41" s="102" t="s">
        <v>168</v>
      </c>
      <c r="AR41" s="103" t="s">
        <v>79</v>
      </c>
      <c r="AS41" s="104"/>
      <c r="AT41" s="104" t="s">
        <v>89</v>
      </c>
      <c r="AU41" s="105"/>
      <c r="AV41" s="105"/>
      <c r="AW41" s="105"/>
      <c r="AX41" s="105"/>
      <c r="AY41" s="105"/>
      <c r="AZ41" s="104"/>
      <c r="BA41" s="104"/>
      <c r="BB41" s="115"/>
      <c r="BC41" s="116"/>
      <c r="BD41" s="117"/>
      <c r="BE41" s="150"/>
      <c r="BF41" s="147" t="e">
        <f>VLOOKUP($A41,#REF!,34,FALSE)</f>
        <v>#REF!</v>
      </c>
      <c r="BG41" s="147" t="e">
        <f>VLOOKUP($A41,#REF!,22,FALSE)</f>
        <v>#REF!</v>
      </c>
      <c r="BH41" s="149"/>
    </row>
    <row r="42" ht="12.95" customHeight="1" spans="1:60">
      <c r="A42" s="38" t="s">
        <v>169</v>
      </c>
      <c r="B42" s="38" t="e">
        <f>VLOOKUP($A42,#REF!,34,FALSE)</f>
        <v>#REF!</v>
      </c>
      <c r="C42" s="39" t="str">
        <f t="shared" si="26"/>
        <v>unused_CAN0_EN</v>
      </c>
      <c r="D42" s="40" t="e">
        <f>IF(LEN(VLOOKUP($A42,#REF!,8,FALSE)),LEFT(VLOOKUP($A42,#REF!,8,FALSE),LEN(VLOOKUP($A42,#REF!,8,FALSE))-2),"")</f>
        <v>#REF!</v>
      </c>
      <c r="E42" s="41" t="e">
        <f>IF(LEN(VLOOKUP($A42,#REF!,4,FALSE)),IF(INDEX(#REF!,MATCH($A42,#REF!,0),1),LEFT(VLOOKUP($A42,#REF!,4,FALSE),LEN(VLOOKUP($A42,#REF!,4,FALSE))-2),CONCATENATE(LEFT(VLOOKUP($A42,#REF!,4,FALSE),LEN(VLOOKUP($A42,#REF!,4,FALSE))-2),"*")),"")</f>
        <v>#REF!</v>
      </c>
      <c r="F42" s="42" t="e">
        <f>IF(LEN(VLOOKUP($A42,#REF!,5,FALSE)),IF(INDEX(#REF!,MATCH($A42,#REF!,0),2),LEFT(VLOOKUP($A42,#REF!,5,FALSE),LEN(VLOOKUP($A42,#REF!,5,FALSE))-2),CONCATENATE(LEFT(VLOOKUP($A42,#REF!,5,FALSE),LEN(VLOOKUP($A42,#REF!,5,FALSE))-2),"*")),"")</f>
        <v>#REF!</v>
      </c>
      <c r="G42" s="42" t="e">
        <f>IF(LEN(VLOOKUP($A42,#REF!,6,FALSE)),IF(INDEX(#REF!,MATCH($A42,#REF!,0),3),LEFT(VLOOKUP($A42,#REF!,6,FALSE),LEN(VLOOKUP($A42,#REF!,6,FALSE))-2),CONCATENATE(LEFT(VLOOKUP($A42,#REF!,6,FALSE),LEN(VLOOKUP($A42,#REF!,6,FALSE))-2),"*")),"")</f>
        <v>#REF!</v>
      </c>
      <c r="H42" s="43" t="e">
        <f>IF(LEN(VLOOKUP($A42,#REF!,7,FALSE)),IF(INDEX(#REF!,MATCH($A42,#REF!,0),4),LEFT(VLOOKUP($A42,#REF!,7,FALSE),LEN(VLOOKUP($A42,#REF!,7,FALSE))-2),CONCATENATE(LEFT(VLOOKUP($A42,#REF!,7,FALSE),LEN(VLOOKUP($A42,#REF!,7,FALSE))-2),"*")),"")</f>
        <v>#REF!</v>
      </c>
      <c r="I42" s="54" t="e">
        <f>IF(LEN(VLOOKUP($A42,#REF!,8,FALSE)),UPPER(RIGHT(VLOOKUP($A42,#REF!,8,FALSE),1)),"")</f>
        <v>#REF!</v>
      </c>
      <c r="J42" s="42" t="e">
        <f>IF(LEN(VLOOKUP($A42,#REF!,4,FALSE)),UPPER(RIGHT(VLOOKUP($A42,#REF!,4,FALSE),1)),"")</f>
        <v>#REF!</v>
      </c>
      <c r="K42" s="42" t="e">
        <f>IF(LEN(VLOOKUP($A42,#REF!,5,FALSE)),UPPER(RIGHT(VLOOKUP($A42,#REF!,5,FALSE),1)),"")</f>
        <v>#REF!</v>
      </c>
      <c r="L42" s="42" t="e">
        <f>IF(LEN(VLOOKUP($A42,#REF!,6,FALSE)),UPPER(RIGHT(VLOOKUP($A42,#REF!,6,FALSE),1)),"")</f>
        <v>#REF!</v>
      </c>
      <c r="M42" s="43" t="e">
        <f>IF(LEN(VLOOKUP($A42,#REF!,7,FALSE)),UPPER(RIGHT(VLOOKUP($A42,#REF!,7,FALSE),1)),"")</f>
        <v>#REF!</v>
      </c>
      <c r="N42" s="38" t="e">
        <f t="shared" si="33"/>
        <v>#REF!</v>
      </c>
      <c r="O42" s="38" t="e">
        <f t="shared" ref="O42:O43" si="34">IF(F42="","RSVD1")</f>
        <v>#REF!</v>
      </c>
      <c r="P42" s="38" t="e">
        <f t="shared" ref="P42:P44" si="35">IF(G42="","RSVD2")</f>
        <v>#REF!</v>
      </c>
      <c r="Q42" s="38" t="e">
        <f t="shared" ref="Q42:Q43" si="36">IF(H42="","RSVD3")</f>
        <v>#REF!</v>
      </c>
      <c r="R42" s="38" t="s">
        <v>94</v>
      </c>
      <c r="S42" s="63" t="e">
        <f>HLOOKUP("Device Tree Pin Name",#REF!,MATCH($A42,#REF!,0),FALSE)</f>
        <v>#REF!</v>
      </c>
      <c r="T42" s="47" t="e">
        <f>HLOOKUP("power rail",#REF!,MATCH($A42,#REF!,0),FALSE)</f>
        <v>#REF!</v>
      </c>
      <c r="U42" s="62" t="e">
        <f>HLOOKUP("Wake Capable",#REF!,MATCH($A42,#REF!,0),FALSE)</f>
        <v>#REF!</v>
      </c>
      <c r="V42" s="62" t="e">
        <f>HLOOKUP("Strap",#REF!,MATCH($A42,#REF!,0),FALSE)</f>
        <v>#REF!</v>
      </c>
      <c r="W42" s="62" t="e">
        <f>HLOOKUP("GTE",#REF!,MATCH($A42,#REF!,0),FALSE)</f>
        <v>#REF!</v>
      </c>
      <c r="X42" s="62" t="e">
        <f>HLOOKUP("DPD_Control",#REF!,MATCH($A42,#REF!,0),FALSE)</f>
        <v>#REF!</v>
      </c>
      <c r="Y42" s="62" t="e">
        <f>HLOOKUP("DPD_Group",#REF!,MATCH($A42,#REF!,0),FALSE)</f>
        <v>#REF!</v>
      </c>
      <c r="Z42" s="47" t="e">
        <f>HLOOKUP("Pad Category",#REF!,MATCH($A42,#REF!,0),FALSE)</f>
        <v>#REF!</v>
      </c>
      <c r="AA42" s="47" t="e">
        <f>HLOOKUP("Pad type",#REF!,MATCH($A42,#REF!,0),FALSE)</f>
        <v>#REF!</v>
      </c>
      <c r="AB42" s="47" t="e">
        <f>HLOOKUP("Pull Strength",#REF!,MATCH($A42,#REF!,0),FALSE)</f>
        <v>#REF!</v>
      </c>
      <c r="AC42" s="47" t="e">
        <f>HLOOKUP("POR Pin State",#REF!,MATCH($A42,#REF!,0),FALSE)</f>
        <v>#REF!</v>
      </c>
      <c r="AD42" s="47" t="str">
        <f t="shared" si="30"/>
        <v>RSVD0</v>
      </c>
      <c r="AE42" s="82"/>
      <c r="AF42" s="38" t="str">
        <f t="shared" si="31"/>
        <v>PULL_DOWN</v>
      </c>
      <c r="AG42" s="38" t="e">
        <f t="shared" si="2"/>
        <v>#REF!</v>
      </c>
      <c r="AH42" s="38" t="e">
        <f t="shared" si="32"/>
        <v>#REF!</v>
      </c>
      <c r="AI42" s="87" t="e">
        <f t="shared" si="7"/>
        <v>#REF!</v>
      </c>
      <c r="AJ42" s="86" t="b">
        <v>1</v>
      </c>
      <c r="AK42" s="86" t="b">
        <v>1</v>
      </c>
      <c r="AL42" s="86" t="b">
        <v>1</v>
      </c>
      <c r="AM42" s="86" t="b">
        <v>1</v>
      </c>
      <c r="AN42" s="86" t="b">
        <v>1</v>
      </c>
      <c r="AO42" s="86" t="b">
        <v>1</v>
      </c>
      <c r="AP42" s="63" t="str">
        <f t="shared" si="3"/>
        <v>VALID</v>
      </c>
      <c r="AQ42" s="102" t="s">
        <v>170</v>
      </c>
      <c r="AR42" s="103" t="s">
        <v>79</v>
      </c>
      <c r="AS42" s="104"/>
      <c r="AT42" s="105"/>
      <c r="AU42" s="105"/>
      <c r="AV42" s="105"/>
      <c r="AW42" s="105"/>
      <c r="AX42" s="105"/>
      <c r="AY42" s="105"/>
      <c r="AZ42" s="104"/>
      <c r="BA42" s="104"/>
      <c r="BB42" s="115"/>
      <c r="BC42" s="116"/>
      <c r="BD42" s="117"/>
      <c r="BE42" s="125" t="s">
        <v>3</v>
      </c>
      <c r="BF42" s="147" t="e">
        <f>VLOOKUP($A42,#REF!,34,FALSE)</f>
        <v>#REF!</v>
      </c>
      <c r="BG42" s="147" t="e">
        <f>VLOOKUP($A42,#REF!,22,FALSE)</f>
        <v>#REF!</v>
      </c>
      <c r="BH42" s="149"/>
    </row>
    <row r="43" ht="12.95" customHeight="1" spans="1:60">
      <c r="A43" s="38" t="s">
        <v>171</v>
      </c>
      <c r="B43" s="38" t="e">
        <f>VLOOKUP($A43,#REF!,34,FALSE)</f>
        <v>#REF!</v>
      </c>
      <c r="C43" s="39" t="str">
        <f t="shared" si="26"/>
        <v>unused_SOC_GPIO49</v>
      </c>
      <c r="D43" s="40" t="e">
        <f>IF(LEN(VLOOKUP($A43,#REF!,8,FALSE)),LEFT(VLOOKUP($A43,#REF!,8,FALSE),LEN(VLOOKUP($A43,#REF!,8,FALSE))-2),"")</f>
        <v>#REF!</v>
      </c>
      <c r="E43" s="41" t="e">
        <f>IF(LEN(VLOOKUP($A43,#REF!,4,FALSE)),IF(INDEX(#REF!,MATCH($A43,#REF!,0),1),LEFT(VLOOKUP($A43,#REF!,4,FALSE),LEN(VLOOKUP($A43,#REF!,4,FALSE))-2),CONCATENATE(LEFT(VLOOKUP($A43,#REF!,4,FALSE),LEN(VLOOKUP($A43,#REF!,4,FALSE))-2),"*")),"")</f>
        <v>#REF!</v>
      </c>
      <c r="F43" s="42" t="e">
        <f>IF(LEN(VLOOKUP($A43,#REF!,5,FALSE)),IF(INDEX(#REF!,MATCH($A43,#REF!,0),2),LEFT(VLOOKUP($A43,#REF!,5,FALSE),LEN(VLOOKUP($A43,#REF!,5,FALSE))-2),CONCATENATE(LEFT(VLOOKUP($A43,#REF!,5,FALSE),LEN(VLOOKUP($A43,#REF!,5,FALSE))-2),"*")),"")</f>
        <v>#REF!</v>
      </c>
      <c r="G43" s="42" t="e">
        <f>IF(LEN(VLOOKUP($A43,#REF!,6,FALSE)),IF(INDEX(#REF!,MATCH($A43,#REF!,0),3),LEFT(VLOOKUP($A43,#REF!,6,FALSE),LEN(VLOOKUP($A43,#REF!,6,FALSE))-2),CONCATENATE(LEFT(VLOOKUP($A43,#REF!,6,FALSE),LEN(VLOOKUP($A43,#REF!,6,FALSE))-2),"*")),"")</f>
        <v>#REF!</v>
      </c>
      <c r="H43" s="43" t="e">
        <f>IF(LEN(VLOOKUP($A43,#REF!,7,FALSE)),IF(INDEX(#REF!,MATCH($A43,#REF!,0),4),LEFT(VLOOKUP($A43,#REF!,7,FALSE),LEN(VLOOKUP($A43,#REF!,7,FALSE))-2),CONCATENATE(LEFT(VLOOKUP($A43,#REF!,7,FALSE),LEN(VLOOKUP($A43,#REF!,7,FALSE))-2),"*")),"")</f>
        <v>#REF!</v>
      </c>
      <c r="I43" s="54" t="e">
        <f>IF(LEN(VLOOKUP($A43,#REF!,8,FALSE)),UPPER(RIGHT(VLOOKUP($A43,#REF!,8,FALSE),1)),"")</f>
        <v>#REF!</v>
      </c>
      <c r="J43" s="42" t="e">
        <f>IF(LEN(VLOOKUP($A43,#REF!,4,FALSE)),UPPER(RIGHT(VLOOKUP($A43,#REF!,4,FALSE),1)),"")</f>
        <v>#REF!</v>
      </c>
      <c r="K43" s="42" t="e">
        <f>IF(LEN(VLOOKUP($A43,#REF!,5,FALSE)),UPPER(RIGHT(VLOOKUP($A43,#REF!,5,FALSE),1)),"")</f>
        <v>#REF!</v>
      </c>
      <c r="L43" s="42" t="e">
        <f>IF(LEN(VLOOKUP($A43,#REF!,6,FALSE)),UPPER(RIGHT(VLOOKUP($A43,#REF!,6,FALSE),1)),"")</f>
        <v>#REF!</v>
      </c>
      <c r="M43" s="43" t="e">
        <f>IF(LEN(VLOOKUP($A43,#REF!,7,FALSE)),UPPER(RIGHT(VLOOKUP($A43,#REF!,7,FALSE),1)),"")</f>
        <v>#REF!</v>
      </c>
      <c r="N43" s="38" t="e">
        <f t="shared" si="33"/>
        <v>#REF!</v>
      </c>
      <c r="O43" s="38" t="e">
        <f t="shared" si="34"/>
        <v>#REF!</v>
      </c>
      <c r="P43" s="38" t="e">
        <f t="shared" si="35"/>
        <v>#REF!</v>
      </c>
      <c r="Q43" s="38" t="e">
        <f t="shared" si="36"/>
        <v>#REF!</v>
      </c>
      <c r="R43" s="38" t="s">
        <v>94</v>
      </c>
      <c r="S43" s="63" t="e">
        <f>HLOOKUP("Device Tree Pin Name",#REF!,MATCH($A43,#REF!,0),FALSE)</f>
        <v>#REF!</v>
      </c>
      <c r="T43" s="47" t="e">
        <f>HLOOKUP("power rail",#REF!,MATCH($A43,#REF!,0),FALSE)</f>
        <v>#REF!</v>
      </c>
      <c r="U43" s="62" t="e">
        <f>HLOOKUP("Wake Capable",#REF!,MATCH($A43,#REF!,0),FALSE)</f>
        <v>#REF!</v>
      </c>
      <c r="V43" s="62" t="e">
        <f>HLOOKUP("Strap",#REF!,MATCH($A43,#REF!,0),FALSE)</f>
        <v>#REF!</v>
      </c>
      <c r="W43" s="62" t="e">
        <f>HLOOKUP("GTE",#REF!,MATCH($A43,#REF!,0),FALSE)</f>
        <v>#REF!</v>
      </c>
      <c r="X43" s="62" t="e">
        <f>HLOOKUP("DPD_Control",#REF!,MATCH($A43,#REF!,0),FALSE)</f>
        <v>#REF!</v>
      </c>
      <c r="Y43" s="62" t="e">
        <f>HLOOKUP("DPD_Group",#REF!,MATCH($A43,#REF!,0),FALSE)</f>
        <v>#REF!</v>
      </c>
      <c r="Z43" s="47" t="e">
        <f>HLOOKUP("Pad Category",#REF!,MATCH($A43,#REF!,0),FALSE)</f>
        <v>#REF!</v>
      </c>
      <c r="AA43" s="47" t="e">
        <f>HLOOKUP("Pad type",#REF!,MATCH($A43,#REF!,0),FALSE)</f>
        <v>#REF!</v>
      </c>
      <c r="AB43" s="47" t="e">
        <f>HLOOKUP("Pull Strength",#REF!,MATCH($A43,#REF!,0),FALSE)</f>
        <v>#REF!</v>
      </c>
      <c r="AC43" s="47" t="e">
        <f>HLOOKUP("POR Pin State",#REF!,MATCH($A43,#REF!,0),FALSE)</f>
        <v>#REF!</v>
      </c>
      <c r="AD43" s="47" t="str">
        <f t="shared" si="30"/>
        <v>RSVD0</v>
      </c>
      <c r="AE43" s="82"/>
      <c r="AF43" s="38" t="str">
        <f t="shared" si="31"/>
        <v>PULL_DOWN</v>
      </c>
      <c r="AG43" s="38" t="e">
        <f t="shared" si="2"/>
        <v>#REF!</v>
      </c>
      <c r="AH43" s="38" t="e">
        <f t="shared" si="32"/>
        <v>#REF!</v>
      </c>
      <c r="AI43" s="87" t="e">
        <f t="shared" si="7"/>
        <v>#REF!</v>
      </c>
      <c r="AJ43" s="86" t="b">
        <v>1</v>
      </c>
      <c r="AK43" s="86" t="b">
        <v>1</v>
      </c>
      <c r="AL43" s="86" t="b">
        <v>1</v>
      </c>
      <c r="AM43" s="86" t="b">
        <v>1</v>
      </c>
      <c r="AN43" s="86" t="b">
        <v>1</v>
      </c>
      <c r="AO43" s="86" t="b">
        <v>1</v>
      </c>
      <c r="AP43" s="63" t="str">
        <f t="shared" si="3"/>
        <v>VALID</v>
      </c>
      <c r="AQ43" s="102" t="s">
        <v>172</v>
      </c>
      <c r="AR43" s="103" t="s">
        <v>79</v>
      </c>
      <c r="AS43" s="104"/>
      <c r="AT43" s="104" t="s">
        <v>89</v>
      </c>
      <c r="AU43" s="105"/>
      <c r="AV43" s="105"/>
      <c r="AW43" s="105"/>
      <c r="AX43" s="105"/>
      <c r="AY43" s="105"/>
      <c r="AZ43" s="104"/>
      <c r="BA43" s="104"/>
      <c r="BB43" s="115"/>
      <c r="BC43" s="116"/>
      <c r="BD43" s="117"/>
      <c r="BE43" s="125" t="s">
        <v>3</v>
      </c>
      <c r="BF43" s="147" t="e">
        <f>VLOOKUP($A43,#REF!,34,FALSE)</f>
        <v>#REF!</v>
      </c>
      <c r="BG43" s="147" t="e">
        <f>VLOOKUP($A43,#REF!,22,FALSE)</f>
        <v>#REF!</v>
      </c>
      <c r="BH43" s="149"/>
    </row>
    <row r="44" ht="12.95" customHeight="1" spans="1:60">
      <c r="A44" s="38" t="s">
        <v>173</v>
      </c>
      <c r="B44" s="38" t="e">
        <f>VLOOKUP($A44,#REF!,34,FALSE)</f>
        <v>#REF!</v>
      </c>
      <c r="C44" s="39" t="str">
        <f t="shared" si="26"/>
        <v>unused_CAN0_ERR</v>
      </c>
      <c r="D44" s="40" t="e">
        <f>IF(LEN(VLOOKUP($A44,#REF!,8,FALSE)),LEFT(VLOOKUP($A44,#REF!,8,FALSE),LEN(VLOOKUP($A44,#REF!,8,FALSE))-2),"")</f>
        <v>#REF!</v>
      </c>
      <c r="E44" s="41" t="e">
        <f>IF(LEN(VLOOKUP($A44,#REF!,4,FALSE)),IF(INDEX(#REF!,MATCH($A44,#REF!,0),1),LEFT(VLOOKUP($A44,#REF!,4,FALSE),LEN(VLOOKUP($A44,#REF!,4,FALSE))-2),CONCATENATE(LEFT(VLOOKUP($A44,#REF!,4,FALSE),LEN(VLOOKUP($A44,#REF!,4,FALSE))-2),"*")),"")</f>
        <v>#REF!</v>
      </c>
      <c r="F44" s="42" t="e">
        <f>IF(LEN(VLOOKUP($A44,#REF!,5,FALSE)),IF(INDEX(#REF!,MATCH($A44,#REF!,0),2),LEFT(VLOOKUP($A44,#REF!,5,FALSE),LEN(VLOOKUP($A44,#REF!,5,FALSE))-2),CONCATENATE(LEFT(VLOOKUP($A44,#REF!,5,FALSE),LEN(VLOOKUP($A44,#REF!,5,FALSE))-2),"*")),"")</f>
        <v>#REF!</v>
      </c>
      <c r="G44" s="42" t="e">
        <f>IF(LEN(VLOOKUP($A44,#REF!,6,FALSE)),IF(INDEX(#REF!,MATCH($A44,#REF!,0),3),LEFT(VLOOKUP($A44,#REF!,6,FALSE),LEN(VLOOKUP($A44,#REF!,6,FALSE))-2),CONCATENATE(LEFT(VLOOKUP($A44,#REF!,6,FALSE),LEN(VLOOKUP($A44,#REF!,6,FALSE))-2),"*")),"")</f>
        <v>#REF!</v>
      </c>
      <c r="H44" s="43" t="e">
        <f>IF(LEN(VLOOKUP($A44,#REF!,7,FALSE)),IF(INDEX(#REF!,MATCH($A44,#REF!,0),4),LEFT(VLOOKUP($A44,#REF!,7,FALSE),LEN(VLOOKUP($A44,#REF!,7,FALSE))-2),CONCATENATE(LEFT(VLOOKUP($A44,#REF!,7,FALSE),LEN(VLOOKUP($A44,#REF!,7,FALSE))-2),"*")),"")</f>
        <v>#REF!</v>
      </c>
      <c r="I44" s="54" t="e">
        <f>IF(LEN(VLOOKUP($A44,#REF!,8,FALSE)),UPPER(RIGHT(VLOOKUP($A44,#REF!,8,FALSE),1)),"")</f>
        <v>#REF!</v>
      </c>
      <c r="J44" s="42" t="e">
        <f>IF(LEN(VLOOKUP($A44,#REF!,4,FALSE)),UPPER(RIGHT(VLOOKUP($A44,#REF!,4,FALSE),1)),"")</f>
        <v>#REF!</v>
      </c>
      <c r="K44" s="42" t="e">
        <f>IF(LEN(VLOOKUP($A44,#REF!,5,FALSE)),UPPER(RIGHT(VLOOKUP($A44,#REF!,5,FALSE),1)),"")</f>
        <v>#REF!</v>
      </c>
      <c r="L44" s="42" t="e">
        <f>IF(LEN(VLOOKUP($A44,#REF!,6,FALSE)),UPPER(RIGHT(VLOOKUP($A44,#REF!,6,FALSE),1)),"")</f>
        <v>#REF!</v>
      </c>
      <c r="M44" s="43" t="e">
        <f>IF(LEN(VLOOKUP($A44,#REF!,7,FALSE)),UPPER(RIGHT(VLOOKUP($A44,#REF!,7,FALSE),1)),"")</f>
        <v>#REF!</v>
      </c>
      <c r="N44" s="38" t="e">
        <f t="shared" si="33"/>
        <v>#REF!</v>
      </c>
      <c r="O44" s="38" t="s">
        <v>166</v>
      </c>
      <c r="P44" s="38" t="e">
        <f t="shared" si="35"/>
        <v>#REF!</v>
      </c>
      <c r="Q44" s="38" t="s">
        <v>167</v>
      </c>
      <c r="R44" s="38" t="s">
        <v>94</v>
      </c>
      <c r="S44" s="63" t="e">
        <f>HLOOKUP("Device Tree Pin Name",#REF!,MATCH($A44,#REF!,0),FALSE)</f>
        <v>#REF!</v>
      </c>
      <c r="T44" s="47" t="e">
        <f>HLOOKUP("power rail",#REF!,MATCH($A44,#REF!,0),FALSE)</f>
        <v>#REF!</v>
      </c>
      <c r="U44" s="62" t="e">
        <f>HLOOKUP("Wake Capable",#REF!,MATCH($A44,#REF!,0),FALSE)</f>
        <v>#REF!</v>
      </c>
      <c r="V44" s="62" t="e">
        <f>HLOOKUP("Strap",#REF!,MATCH($A44,#REF!,0),FALSE)</f>
        <v>#REF!</v>
      </c>
      <c r="W44" s="62" t="e">
        <f>HLOOKUP("GTE",#REF!,MATCH($A44,#REF!,0),FALSE)</f>
        <v>#REF!</v>
      </c>
      <c r="X44" s="62" t="e">
        <f>HLOOKUP("DPD_Control",#REF!,MATCH($A44,#REF!,0),FALSE)</f>
        <v>#REF!</v>
      </c>
      <c r="Y44" s="62" t="e">
        <f>HLOOKUP("DPD_Group",#REF!,MATCH($A44,#REF!,0),FALSE)</f>
        <v>#REF!</v>
      </c>
      <c r="Z44" s="47" t="e">
        <f>HLOOKUP("Pad Category",#REF!,MATCH($A44,#REF!,0),FALSE)</f>
        <v>#REF!</v>
      </c>
      <c r="AA44" s="63" t="e">
        <f>HLOOKUP("Pad type",#REF!,MATCH($A44,#REF!,0),FALSE)</f>
        <v>#REF!</v>
      </c>
      <c r="AB44" s="47" t="e">
        <f>HLOOKUP("Pull Strength",#REF!,MATCH($A44,#REF!,0),FALSE)</f>
        <v>#REF!</v>
      </c>
      <c r="AC44" s="47" t="e">
        <f>HLOOKUP("POR Pin State",#REF!,MATCH($A44,#REF!,0),FALSE)</f>
        <v>#REF!</v>
      </c>
      <c r="AD44" s="47" t="str">
        <f t="shared" si="30"/>
        <v>RSVD0</v>
      </c>
      <c r="AE44" s="82"/>
      <c r="AF44" s="38" t="str">
        <f t="shared" si="31"/>
        <v>PULL_DOWN</v>
      </c>
      <c r="AG44" s="38" t="e">
        <f t="shared" si="2"/>
        <v>#REF!</v>
      </c>
      <c r="AH44" s="38" t="e">
        <f t="shared" si="32"/>
        <v>#REF!</v>
      </c>
      <c r="AI44" s="87" t="e">
        <f t="shared" si="7"/>
        <v>#REF!</v>
      </c>
      <c r="AJ44" s="86" t="b">
        <v>1</v>
      </c>
      <c r="AK44" s="86" t="b">
        <v>1</v>
      </c>
      <c r="AL44" s="86" t="b">
        <v>1</v>
      </c>
      <c r="AM44" s="86" t="b">
        <v>1</v>
      </c>
      <c r="AN44" s="86" t="b">
        <v>1</v>
      </c>
      <c r="AO44" s="86" t="b">
        <v>1</v>
      </c>
      <c r="AP44" s="63" t="str">
        <f t="shared" si="3"/>
        <v>VALID</v>
      </c>
      <c r="AQ44" s="102" t="s">
        <v>174</v>
      </c>
      <c r="AR44" s="103" t="s">
        <v>79</v>
      </c>
      <c r="AS44" s="104"/>
      <c r="AT44" s="104" t="s">
        <v>89</v>
      </c>
      <c r="AU44" s="105"/>
      <c r="AV44" s="105"/>
      <c r="AW44" s="105"/>
      <c r="AX44" s="105"/>
      <c r="AY44" s="105"/>
      <c r="AZ44" s="104"/>
      <c r="BA44" s="104"/>
      <c r="BB44" s="115"/>
      <c r="BC44" s="116"/>
      <c r="BD44" s="117"/>
      <c r="BE44" s="150"/>
      <c r="BF44" s="147" t="e">
        <f>VLOOKUP($A44,#REF!,34,FALSE)</f>
        <v>#REF!</v>
      </c>
      <c r="BG44" s="147" t="e">
        <f>VLOOKUP($A44,#REF!,22,FALSE)</f>
        <v>#REF!</v>
      </c>
      <c r="BH44" s="149"/>
    </row>
    <row r="45" ht="12.95" customHeight="1" spans="1:60">
      <c r="A45" s="38" t="s">
        <v>175</v>
      </c>
      <c r="B45" s="38" t="e">
        <f>VLOOKUP($A45,#REF!,34,FALSE)</f>
        <v>#REF!</v>
      </c>
      <c r="C45" s="39" t="str">
        <f t="shared" si="26"/>
        <v>unused_CAN1_STB</v>
      </c>
      <c r="D45" s="40" t="e">
        <f>IF(LEN(VLOOKUP($A45,#REF!,8,FALSE)),LEFT(VLOOKUP($A45,#REF!,8,FALSE),LEN(VLOOKUP($A45,#REF!,8,FALSE))-2),"")</f>
        <v>#REF!</v>
      </c>
      <c r="E45" s="41" t="e">
        <f>IF(LEN(VLOOKUP($A45,#REF!,4,FALSE)),IF(INDEX(#REF!,MATCH($A45,#REF!,0),1),LEFT(VLOOKUP($A45,#REF!,4,FALSE),LEN(VLOOKUP($A45,#REF!,4,FALSE))-2),CONCATENATE(LEFT(VLOOKUP($A45,#REF!,4,FALSE),LEN(VLOOKUP($A45,#REF!,4,FALSE))-2),"*")),"")</f>
        <v>#REF!</v>
      </c>
      <c r="F45" s="42" t="e">
        <f>IF(LEN(VLOOKUP($A45,#REF!,5,FALSE)),IF(INDEX(#REF!,MATCH($A45,#REF!,0),2),LEFT(VLOOKUP($A45,#REF!,5,FALSE),LEN(VLOOKUP($A45,#REF!,5,FALSE))-2),CONCATENATE(LEFT(VLOOKUP($A45,#REF!,5,FALSE),LEN(VLOOKUP($A45,#REF!,5,FALSE))-2),"*")),"")</f>
        <v>#REF!</v>
      </c>
      <c r="G45" s="42" t="e">
        <f>IF(LEN(VLOOKUP($A45,#REF!,6,FALSE)),IF(INDEX(#REF!,MATCH($A45,#REF!,0),3),LEFT(VLOOKUP($A45,#REF!,6,FALSE),LEN(VLOOKUP($A45,#REF!,6,FALSE))-2),CONCATENATE(LEFT(VLOOKUP($A45,#REF!,6,FALSE),LEN(VLOOKUP($A45,#REF!,6,FALSE))-2),"*")),"")</f>
        <v>#REF!</v>
      </c>
      <c r="H45" s="43" t="e">
        <f>IF(LEN(VLOOKUP($A45,#REF!,7,FALSE)),IF(INDEX(#REF!,MATCH($A45,#REF!,0),4),LEFT(VLOOKUP($A45,#REF!,7,FALSE),LEN(VLOOKUP($A45,#REF!,7,FALSE))-2),CONCATENATE(LEFT(VLOOKUP($A45,#REF!,7,FALSE),LEN(VLOOKUP($A45,#REF!,7,FALSE))-2),"*")),"")</f>
        <v>#REF!</v>
      </c>
      <c r="I45" s="54" t="e">
        <f>IF(LEN(VLOOKUP($A45,#REF!,8,FALSE)),UPPER(RIGHT(VLOOKUP($A45,#REF!,8,FALSE),1)),"")</f>
        <v>#REF!</v>
      </c>
      <c r="J45" s="42" t="e">
        <f>IF(LEN(VLOOKUP($A45,#REF!,4,FALSE)),UPPER(RIGHT(VLOOKUP($A45,#REF!,4,FALSE),1)),"")</f>
        <v>#REF!</v>
      </c>
      <c r="K45" s="42" t="e">
        <f>IF(LEN(VLOOKUP($A45,#REF!,5,FALSE)),UPPER(RIGHT(VLOOKUP($A45,#REF!,5,FALSE),1)),"")</f>
        <v>#REF!</v>
      </c>
      <c r="L45" s="42" t="e">
        <f>IF(LEN(VLOOKUP($A45,#REF!,6,FALSE)),UPPER(RIGHT(VLOOKUP($A45,#REF!,6,FALSE),1)),"")</f>
        <v>#REF!</v>
      </c>
      <c r="M45" s="43" t="e">
        <f>IF(LEN(VLOOKUP($A45,#REF!,7,FALSE)),UPPER(RIGHT(VLOOKUP($A45,#REF!,7,FALSE),1)),"")</f>
        <v>#REF!</v>
      </c>
      <c r="N45" s="38" t="e">
        <f t="shared" si="33"/>
        <v>#REF!</v>
      </c>
      <c r="O45" s="38" t="s">
        <v>176</v>
      </c>
      <c r="P45" s="38" t="s">
        <v>177</v>
      </c>
      <c r="Q45" s="38" t="s">
        <v>105</v>
      </c>
      <c r="R45" s="38" t="s">
        <v>94</v>
      </c>
      <c r="S45" s="63" t="e">
        <f>HLOOKUP("Device Tree Pin Name",#REF!,MATCH($A45,#REF!,0),FALSE)</f>
        <v>#REF!</v>
      </c>
      <c r="T45" s="47" t="e">
        <f>HLOOKUP("power rail",#REF!,MATCH($A45,#REF!,0),FALSE)</f>
        <v>#REF!</v>
      </c>
      <c r="U45" s="62" t="e">
        <f>HLOOKUP("Wake Capable",#REF!,MATCH($A45,#REF!,0),FALSE)</f>
        <v>#REF!</v>
      </c>
      <c r="V45" s="62" t="e">
        <f>HLOOKUP("Strap",#REF!,MATCH($A45,#REF!,0),FALSE)</f>
        <v>#REF!</v>
      </c>
      <c r="W45" s="62" t="e">
        <f>HLOOKUP("GTE",#REF!,MATCH($A45,#REF!,0),FALSE)</f>
        <v>#REF!</v>
      </c>
      <c r="X45" s="62" t="e">
        <f>HLOOKUP("DPD_Control",#REF!,MATCH($A45,#REF!,0),FALSE)</f>
        <v>#REF!</v>
      </c>
      <c r="Y45" s="62" t="e">
        <f>HLOOKUP("DPD_Group",#REF!,MATCH($A45,#REF!,0),FALSE)</f>
        <v>#REF!</v>
      </c>
      <c r="Z45" s="47" t="e">
        <f>HLOOKUP("Pad Category",#REF!,MATCH($A45,#REF!,0),FALSE)</f>
        <v>#REF!</v>
      </c>
      <c r="AA45" s="47" t="e">
        <f>HLOOKUP("Pad type",#REF!,MATCH($A45,#REF!,0),FALSE)</f>
        <v>#REF!</v>
      </c>
      <c r="AB45" s="47" t="e">
        <f>HLOOKUP("Pull Strength",#REF!,MATCH($A45,#REF!,0),FALSE)</f>
        <v>#REF!</v>
      </c>
      <c r="AC45" s="47" t="e">
        <f>HLOOKUP("POR Pin State",#REF!,MATCH($A45,#REF!,0),FALSE)</f>
        <v>#REF!</v>
      </c>
      <c r="AD45" s="47" t="str">
        <f t="shared" si="30"/>
        <v>RSVD0</v>
      </c>
      <c r="AE45" s="82"/>
      <c r="AF45" s="38" t="str">
        <f t="shared" si="31"/>
        <v>PULL_DOWN</v>
      </c>
      <c r="AG45" s="38" t="e">
        <f t="shared" si="2"/>
        <v>#REF!</v>
      </c>
      <c r="AH45" s="38" t="e">
        <f t="shared" si="32"/>
        <v>#REF!</v>
      </c>
      <c r="AI45" s="87" t="e">
        <f t="shared" si="7"/>
        <v>#REF!</v>
      </c>
      <c r="AJ45" s="86" t="b">
        <v>1</v>
      </c>
      <c r="AK45" s="86" t="b">
        <v>1</v>
      </c>
      <c r="AL45" s="86" t="b">
        <v>1</v>
      </c>
      <c r="AM45" s="86" t="b">
        <v>1</v>
      </c>
      <c r="AN45" s="86" t="b">
        <v>1</v>
      </c>
      <c r="AO45" s="86" t="b">
        <v>1</v>
      </c>
      <c r="AP45" s="63" t="str">
        <f t="shared" si="3"/>
        <v>VALID</v>
      </c>
      <c r="AQ45" s="102" t="s">
        <v>178</v>
      </c>
      <c r="AR45" s="103" t="s">
        <v>79</v>
      </c>
      <c r="AS45" s="104"/>
      <c r="AT45" s="105"/>
      <c r="AU45" s="105"/>
      <c r="AV45" s="105"/>
      <c r="AW45" s="105"/>
      <c r="AX45" s="105"/>
      <c r="AY45" s="105"/>
      <c r="AZ45" s="104"/>
      <c r="BA45" s="104"/>
      <c r="BB45" s="115"/>
      <c r="BC45" s="116"/>
      <c r="BD45" s="117"/>
      <c r="BE45" s="150"/>
      <c r="BF45" s="147" t="e">
        <f>VLOOKUP($A45,#REF!,34,FALSE)</f>
        <v>#REF!</v>
      </c>
      <c r="BG45" s="147" t="e">
        <f>VLOOKUP($A45,#REF!,22,FALSE)</f>
        <v>#REF!</v>
      </c>
      <c r="BH45" s="149"/>
    </row>
    <row r="46" ht="12.95" customHeight="1" spans="1:60">
      <c r="A46" s="38" t="s">
        <v>179</v>
      </c>
      <c r="B46" s="38" t="e">
        <f>VLOOKUP($A46,#REF!,34,FALSE)</f>
        <v>#REF!</v>
      </c>
      <c r="C46" s="39" t="str">
        <f t="shared" si="26"/>
        <v>unused_CAN1_EN</v>
      </c>
      <c r="D46" s="40" t="e">
        <f>IF(LEN(VLOOKUP($A46,#REF!,8,FALSE)),LEFT(VLOOKUP($A46,#REF!,8,FALSE),LEN(VLOOKUP($A46,#REF!,8,FALSE))-2),"")</f>
        <v>#REF!</v>
      </c>
      <c r="E46" s="41" t="e">
        <f>IF(LEN(VLOOKUP($A46,#REF!,4,FALSE)),IF(INDEX(#REF!,MATCH($A46,#REF!,0),1),LEFT(VLOOKUP($A46,#REF!,4,FALSE),LEN(VLOOKUP($A46,#REF!,4,FALSE))-2),CONCATENATE(LEFT(VLOOKUP($A46,#REF!,4,FALSE),LEN(VLOOKUP($A46,#REF!,4,FALSE))-2),"*")),"")</f>
        <v>#REF!</v>
      </c>
      <c r="F46" s="42" t="e">
        <f>IF(LEN(VLOOKUP($A46,#REF!,5,FALSE)),IF(INDEX(#REF!,MATCH($A46,#REF!,0),2),LEFT(VLOOKUP($A46,#REF!,5,FALSE),LEN(VLOOKUP($A46,#REF!,5,FALSE))-2),CONCATENATE(LEFT(VLOOKUP($A46,#REF!,5,FALSE),LEN(VLOOKUP($A46,#REF!,5,FALSE))-2),"*")),"")</f>
        <v>#REF!</v>
      </c>
      <c r="G46" s="42" t="e">
        <f>IF(LEN(VLOOKUP($A46,#REF!,6,FALSE)),IF(INDEX(#REF!,MATCH($A46,#REF!,0),3),LEFT(VLOOKUP($A46,#REF!,6,FALSE),LEN(VLOOKUP($A46,#REF!,6,FALSE))-2),CONCATENATE(LEFT(VLOOKUP($A46,#REF!,6,FALSE),LEN(VLOOKUP($A46,#REF!,6,FALSE))-2),"*")),"")</f>
        <v>#REF!</v>
      </c>
      <c r="H46" s="43" t="e">
        <f>IF(LEN(VLOOKUP($A46,#REF!,7,FALSE)),IF(INDEX(#REF!,MATCH($A46,#REF!,0),4),LEFT(VLOOKUP($A46,#REF!,7,FALSE),LEN(VLOOKUP($A46,#REF!,7,FALSE))-2),CONCATENATE(LEFT(VLOOKUP($A46,#REF!,7,FALSE),LEN(VLOOKUP($A46,#REF!,7,FALSE))-2),"*")),"")</f>
        <v>#REF!</v>
      </c>
      <c r="I46" s="54" t="e">
        <f>IF(LEN(VLOOKUP($A46,#REF!,8,FALSE)),UPPER(RIGHT(VLOOKUP($A46,#REF!,8,FALSE),1)),"")</f>
        <v>#REF!</v>
      </c>
      <c r="J46" s="42" t="e">
        <f>IF(LEN(VLOOKUP($A46,#REF!,4,FALSE)),UPPER(RIGHT(VLOOKUP($A46,#REF!,4,FALSE),1)),"")</f>
        <v>#REF!</v>
      </c>
      <c r="K46" s="42" t="e">
        <f>IF(LEN(VLOOKUP($A46,#REF!,5,FALSE)),UPPER(RIGHT(VLOOKUP($A46,#REF!,5,FALSE),1)),"")</f>
        <v>#REF!</v>
      </c>
      <c r="L46" s="42" t="e">
        <f>IF(LEN(VLOOKUP($A46,#REF!,6,FALSE)),UPPER(RIGHT(VLOOKUP($A46,#REF!,6,FALSE),1)),"")</f>
        <v>#REF!</v>
      </c>
      <c r="M46" s="43" t="e">
        <f>IF(LEN(VLOOKUP($A46,#REF!,7,FALSE)),UPPER(RIGHT(VLOOKUP($A46,#REF!,7,FALSE),1)),"")</f>
        <v>#REF!</v>
      </c>
      <c r="N46" s="38" t="e">
        <f t="shared" si="33"/>
        <v>#REF!</v>
      </c>
      <c r="O46" s="38" t="s">
        <v>176</v>
      </c>
      <c r="P46" s="38" t="s">
        <v>177</v>
      </c>
      <c r="Q46" s="38" t="s">
        <v>105</v>
      </c>
      <c r="R46" s="38" t="s">
        <v>94</v>
      </c>
      <c r="S46" s="63" t="e">
        <f>HLOOKUP("Device Tree Pin Name",#REF!,MATCH($A46,#REF!,0),FALSE)</f>
        <v>#REF!</v>
      </c>
      <c r="T46" s="47" t="e">
        <f>HLOOKUP("power rail",#REF!,MATCH($A46,#REF!,0),FALSE)</f>
        <v>#REF!</v>
      </c>
      <c r="U46" s="62" t="e">
        <f>HLOOKUP("Wake Capable",#REF!,MATCH($A46,#REF!,0),FALSE)</f>
        <v>#REF!</v>
      </c>
      <c r="V46" s="62" t="e">
        <f>HLOOKUP("Strap",#REF!,MATCH($A46,#REF!,0),FALSE)</f>
        <v>#REF!</v>
      </c>
      <c r="W46" s="62" t="e">
        <f>HLOOKUP("GTE",#REF!,MATCH($A46,#REF!,0),FALSE)</f>
        <v>#REF!</v>
      </c>
      <c r="X46" s="62" t="e">
        <f>HLOOKUP("DPD_Control",#REF!,MATCH($A46,#REF!,0),FALSE)</f>
        <v>#REF!</v>
      </c>
      <c r="Y46" s="62" t="e">
        <f>HLOOKUP("DPD_Group",#REF!,MATCH($A46,#REF!,0),FALSE)</f>
        <v>#REF!</v>
      </c>
      <c r="Z46" s="47" t="e">
        <f>HLOOKUP("Pad Category",#REF!,MATCH($A46,#REF!,0),FALSE)</f>
        <v>#REF!</v>
      </c>
      <c r="AA46" s="47" t="e">
        <f>HLOOKUP("Pad type",#REF!,MATCH($A46,#REF!,0),FALSE)</f>
        <v>#REF!</v>
      </c>
      <c r="AB46" s="47" t="e">
        <f>HLOOKUP("Pull Strength",#REF!,MATCH($A46,#REF!,0),FALSE)</f>
        <v>#REF!</v>
      </c>
      <c r="AC46" s="47" t="e">
        <f>HLOOKUP("POR Pin State",#REF!,MATCH($A46,#REF!,0),FALSE)</f>
        <v>#REF!</v>
      </c>
      <c r="AD46" s="47" t="str">
        <f t="shared" si="30"/>
        <v>RSVD0</v>
      </c>
      <c r="AE46" s="82"/>
      <c r="AF46" s="38" t="str">
        <f t="shared" si="31"/>
        <v>PULL_DOWN</v>
      </c>
      <c r="AG46" s="38" t="e">
        <f t="shared" si="2"/>
        <v>#REF!</v>
      </c>
      <c r="AH46" s="38" t="e">
        <f t="shared" si="32"/>
        <v>#REF!</v>
      </c>
      <c r="AI46" s="87" t="e">
        <f t="shared" si="7"/>
        <v>#REF!</v>
      </c>
      <c r="AJ46" s="86" t="b">
        <v>1</v>
      </c>
      <c r="AK46" s="86" t="b">
        <v>1</v>
      </c>
      <c r="AL46" s="86" t="b">
        <v>1</v>
      </c>
      <c r="AM46" s="86" t="b">
        <v>1</v>
      </c>
      <c r="AN46" s="86" t="b">
        <v>1</v>
      </c>
      <c r="AO46" s="86" t="b">
        <v>1</v>
      </c>
      <c r="AP46" s="63" t="str">
        <f t="shared" si="3"/>
        <v>VALID</v>
      </c>
      <c r="AQ46" s="102" t="s">
        <v>180</v>
      </c>
      <c r="AR46" s="103" t="s">
        <v>79</v>
      </c>
      <c r="AS46" s="104"/>
      <c r="AT46" s="105"/>
      <c r="AU46" s="105"/>
      <c r="AV46" s="104" t="s">
        <v>124</v>
      </c>
      <c r="AW46" s="105"/>
      <c r="AX46" s="105"/>
      <c r="AY46" s="105"/>
      <c r="AZ46" s="104"/>
      <c r="BA46" s="104"/>
      <c r="BB46" s="115"/>
      <c r="BC46" s="116"/>
      <c r="BD46" s="117"/>
      <c r="BE46" s="150"/>
      <c r="BF46" s="147" t="e">
        <f>VLOOKUP($A46,#REF!,34,FALSE)</f>
        <v>#REF!</v>
      </c>
      <c r="BG46" s="147" t="e">
        <f>VLOOKUP($A46,#REF!,22,FALSE)</f>
        <v>#REF!</v>
      </c>
      <c r="BH46" s="149"/>
    </row>
    <row r="47" ht="12.95" customHeight="1" spans="1:60">
      <c r="A47" s="38" t="s">
        <v>181</v>
      </c>
      <c r="B47" s="38" t="e">
        <f>VLOOKUP($A47,#REF!,34,FALSE)</f>
        <v>#REF!</v>
      </c>
      <c r="C47" s="39" t="str">
        <f t="shared" si="26"/>
        <v>unused_SOC_GPIO50</v>
      </c>
      <c r="D47" s="40" t="e">
        <f>IF(LEN(VLOOKUP($A47,#REF!,8,FALSE)),LEFT(VLOOKUP($A47,#REF!,8,FALSE),LEN(VLOOKUP($A47,#REF!,8,FALSE))-2),"")</f>
        <v>#REF!</v>
      </c>
      <c r="E47" s="41" t="e">
        <f>IF(LEN(VLOOKUP($A47,#REF!,4,FALSE)),IF(INDEX(#REF!,MATCH($A47,#REF!,0),1),LEFT(VLOOKUP($A47,#REF!,4,FALSE),LEN(VLOOKUP($A47,#REF!,4,FALSE))-2),CONCATENATE(LEFT(VLOOKUP($A47,#REF!,4,FALSE),LEN(VLOOKUP($A47,#REF!,4,FALSE))-2),"*")),"")</f>
        <v>#REF!</v>
      </c>
      <c r="F47" s="42" t="e">
        <f>IF(LEN(VLOOKUP($A47,#REF!,5,FALSE)),IF(INDEX(#REF!,MATCH($A47,#REF!,0),2),LEFT(VLOOKUP($A47,#REF!,5,FALSE),LEN(VLOOKUP($A47,#REF!,5,FALSE))-2),CONCATENATE(LEFT(VLOOKUP($A47,#REF!,5,FALSE),LEN(VLOOKUP($A47,#REF!,5,FALSE))-2),"*")),"")</f>
        <v>#REF!</v>
      </c>
      <c r="G47" s="42" t="e">
        <f>IF(LEN(VLOOKUP($A47,#REF!,6,FALSE)),IF(INDEX(#REF!,MATCH($A47,#REF!,0),3),LEFT(VLOOKUP($A47,#REF!,6,FALSE),LEN(VLOOKUP($A47,#REF!,6,FALSE))-2),CONCATENATE(LEFT(VLOOKUP($A47,#REF!,6,FALSE),LEN(VLOOKUP($A47,#REF!,6,FALSE))-2),"*")),"")</f>
        <v>#REF!</v>
      </c>
      <c r="H47" s="43" t="e">
        <f>IF(LEN(VLOOKUP($A47,#REF!,7,FALSE)),IF(INDEX(#REF!,MATCH($A47,#REF!,0),4),LEFT(VLOOKUP($A47,#REF!,7,FALSE),LEN(VLOOKUP($A47,#REF!,7,FALSE))-2),CONCATENATE(LEFT(VLOOKUP($A47,#REF!,7,FALSE),LEN(VLOOKUP($A47,#REF!,7,FALSE))-2),"*")),"")</f>
        <v>#REF!</v>
      </c>
      <c r="I47" s="54" t="e">
        <f>IF(LEN(VLOOKUP($A47,#REF!,8,FALSE)),UPPER(RIGHT(VLOOKUP($A47,#REF!,8,FALSE),1)),"")</f>
        <v>#REF!</v>
      </c>
      <c r="J47" s="42" t="e">
        <f>IF(LEN(VLOOKUP($A47,#REF!,4,FALSE)),UPPER(RIGHT(VLOOKUP($A47,#REF!,4,FALSE),1)),"")</f>
        <v>#REF!</v>
      </c>
      <c r="K47" s="42" t="e">
        <f>IF(LEN(VLOOKUP($A47,#REF!,5,FALSE)),UPPER(RIGHT(VLOOKUP($A47,#REF!,5,FALSE),1)),"")</f>
        <v>#REF!</v>
      </c>
      <c r="L47" s="42" t="e">
        <f>IF(LEN(VLOOKUP($A47,#REF!,6,FALSE)),UPPER(RIGHT(VLOOKUP($A47,#REF!,6,FALSE),1)),"")</f>
        <v>#REF!</v>
      </c>
      <c r="M47" s="43" t="e">
        <f>IF(LEN(VLOOKUP($A47,#REF!,7,FALSE)),UPPER(RIGHT(VLOOKUP($A47,#REF!,7,FALSE),1)),"")</f>
        <v>#REF!</v>
      </c>
      <c r="N47" s="38" t="e">
        <f t="shared" si="33"/>
        <v>#REF!</v>
      </c>
      <c r="O47" s="38" t="s">
        <v>166</v>
      </c>
      <c r="P47" s="38" t="s">
        <v>104</v>
      </c>
      <c r="Q47" s="38" t="s">
        <v>167</v>
      </c>
      <c r="R47" s="38" t="s">
        <v>94</v>
      </c>
      <c r="S47" s="63" t="e">
        <f>HLOOKUP("Device Tree Pin Name",#REF!,MATCH($A47,#REF!,0),FALSE)</f>
        <v>#REF!</v>
      </c>
      <c r="T47" s="47" t="e">
        <f>HLOOKUP("power rail",#REF!,MATCH($A47,#REF!,0),FALSE)</f>
        <v>#REF!</v>
      </c>
      <c r="U47" s="62" t="e">
        <f>HLOOKUP("Wake Capable",#REF!,MATCH($A47,#REF!,0),FALSE)</f>
        <v>#REF!</v>
      </c>
      <c r="V47" s="62" t="e">
        <f>HLOOKUP("Strap",#REF!,MATCH($A47,#REF!,0),FALSE)</f>
        <v>#REF!</v>
      </c>
      <c r="W47" s="62" t="e">
        <f>HLOOKUP("GTE",#REF!,MATCH($A47,#REF!,0),FALSE)</f>
        <v>#REF!</v>
      </c>
      <c r="X47" s="62" t="e">
        <f>HLOOKUP("DPD_Control",#REF!,MATCH($A47,#REF!,0),FALSE)</f>
        <v>#REF!</v>
      </c>
      <c r="Y47" s="62" t="e">
        <f>HLOOKUP("DPD_Group",#REF!,MATCH($A47,#REF!,0),FALSE)</f>
        <v>#REF!</v>
      </c>
      <c r="Z47" s="47" t="e">
        <f>HLOOKUP("Pad Category",#REF!,MATCH($A47,#REF!,0),FALSE)</f>
        <v>#REF!</v>
      </c>
      <c r="AA47" s="47" t="e">
        <f>HLOOKUP("Pad type",#REF!,MATCH($A47,#REF!,0),FALSE)</f>
        <v>#REF!</v>
      </c>
      <c r="AB47" s="47" t="e">
        <f>HLOOKUP("Pull Strength",#REF!,MATCH($A47,#REF!,0),FALSE)</f>
        <v>#REF!</v>
      </c>
      <c r="AC47" s="47" t="e">
        <f>HLOOKUP("POR Pin State",#REF!,MATCH($A47,#REF!,0),FALSE)</f>
        <v>#REF!</v>
      </c>
      <c r="AD47" s="47" t="str">
        <f t="shared" si="30"/>
        <v>RSVD0</v>
      </c>
      <c r="AE47" s="82"/>
      <c r="AF47" s="38" t="str">
        <f t="shared" si="31"/>
        <v>PULL_DOWN</v>
      </c>
      <c r="AG47" s="38" t="e">
        <f t="shared" si="2"/>
        <v>#REF!</v>
      </c>
      <c r="AH47" s="38" t="e">
        <f t="shared" si="32"/>
        <v>#REF!</v>
      </c>
      <c r="AI47" s="87" t="e">
        <f t="shared" si="7"/>
        <v>#REF!</v>
      </c>
      <c r="AJ47" s="86" t="b">
        <v>1</v>
      </c>
      <c r="AK47" s="86" t="b">
        <v>1</v>
      </c>
      <c r="AL47" s="86" t="b">
        <v>1</v>
      </c>
      <c r="AM47" s="86" t="b">
        <v>1</v>
      </c>
      <c r="AN47" s="86" t="b">
        <v>1</v>
      </c>
      <c r="AO47" s="86" t="b">
        <v>1</v>
      </c>
      <c r="AP47" s="63" t="str">
        <f t="shared" si="3"/>
        <v>VALID</v>
      </c>
      <c r="AQ47" s="102" t="s">
        <v>182</v>
      </c>
      <c r="AR47" s="103" t="s">
        <v>79</v>
      </c>
      <c r="AS47" s="104"/>
      <c r="AT47" s="104" t="s">
        <v>89</v>
      </c>
      <c r="AU47" s="105"/>
      <c r="AV47" s="104" t="s">
        <v>124</v>
      </c>
      <c r="AW47" s="105"/>
      <c r="AX47" s="105"/>
      <c r="AY47" s="105"/>
      <c r="AZ47" s="104"/>
      <c r="BA47" s="104"/>
      <c r="BB47" s="115"/>
      <c r="BC47" s="116"/>
      <c r="BD47" s="117"/>
      <c r="BE47" s="150"/>
      <c r="BF47" s="147" t="e">
        <f>VLOOKUP($A47,#REF!,34,FALSE)</f>
        <v>#REF!</v>
      </c>
      <c r="BG47" s="147" t="e">
        <f>VLOOKUP($A47,#REF!,22,FALSE)</f>
        <v>#REF!</v>
      </c>
      <c r="BH47" s="149"/>
    </row>
    <row r="48" ht="12.95" customHeight="1" spans="1:60">
      <c r="A48" s="38" t="s">
        <v>183</v>
      </c>
      <c r="B48" s="38" t="e">
        <f>VLOOKUP($A48,#REF!,34,FALSE)</f>
        <v>#REF!</v>
      </c>
      <c r="C48" s="39" t="str">
        <f t="shared" si="26"/>
        <v>unused_CAN1_ERR</v>
      </c>
      <c r="D48" s="40" t="e">
        <f>IF(LEN(VLOOKUP($A48,#REF!,8,FALSE)),LEFT(VLOOKUP($A48,#REF!,8,FALSE),LEN(VLOOKUP($A48,#REF!,8,FALSE))-2),"")</f>
        <v>#REF!</v>
      </c>
      <c r="E48" s="41" t="e">
        <f>IF(LEN(VLOOKUP($A48,#REF!,4,FALSE)),IF(INDEX(#REF!,MATCH($A48,#REF!,0),1),LEFT(VLOOKUP($A48,#REF!,4,FALSE),LEN(VLOOKUP($A48,#REF!,4,FALSE))-2),CONCATENATE(LEFT(VLOOKUP($A48,#REF!,4,FALSE),LEN(VLOOKUP($A48,#REF!,4,FALSE))-2),"*")),"")</f>
        <v>#REF!</v>
      </c>
      <c r="F48" s="42" t="e">
        <f>IF(LEN(VLOOKUP($A48,#REF!,5,FALSE)),IF(INDEX(#REF!,MATCH($A48,#REF!,0),2),LEFT(VLOOKUP($A48,#REF!,5,FALSE),LEN(VLOOKUP($A48,#REF!,5,FALSE))-2),CONCATENATE(LEFT(VLOOKUP($A48,#REF!,5,FALSE),LEN(VLOOKUP($A48,#REF!,5,FALSE))-2),"*")),"")</f>
        <v>#REF!</v>
      </c>
      <c r="G48" s="42" t="e">
        <f>IF(LEN(VLOOKUP($A48,#REF!,6,FALSE)),IF(INDEX(#REF!,MATCH($A48,#REF!,0),3),LEFT(VLOOKUP($A48,#REF!,6,FALSE),LEN(VLOOKUP($A48,#REF!,6,FALSE))-2),CONCATENATE(LEFT(VLOOKUP($A48,#REF!,6,FALSE),LEN(VLOOKUP($A48,#REF!,6,FALSE))-2),"*")),"")</f>
        <v>#REF!</v>
      </c>
      <c r="H48" s="43" t="e">
        <f>IF(LEN(VLOOKUP($A48,#REF!,7,FALSE)),IF(INDEX(#REF!,MATCH($A48,#REF!,0),4),LEFT(VLOOKUP($A48,#REF!,7,FALSE),LEN(VLOOKUP($A48,#REF!,7,FALSE))-2),CONCATENATE(LEFT(VLOOKUP($A48,#REF!,7,FALSE),LEN(VLOOKUP($A48,#REF!,7,FALSE))-2),"*")),"")</f>
        <v>#REF!</v>
      </c>
      <c r="I48" s="54" t="e">
        <f>IF(LEN(VLOOKUP($A48,#REF!,8,FALSE)),UPPER(RIGHT(VLOOKUP($A48,#REF!,8,FALSE),1)),"")</f>
        <v>#REF!</v>
      </c>
      <c r="J48" s="42" t="e">
        <f>IF(LEN(VLOOKUP($A48,#REF!,4,FALSE)),UPPER(RIGHT(VLOOKUP($A48,#REF!,4,FALSE),1)),"")</f>
        <v>#REF!</v>
      </c>
      <c r="K48" s="42" t="e">
        <f>IF(LEN(VLOOKUP($A48,#REF!,5,FALSE)),UPPER(RIGHT(VLOOKUP($A48,#REF!,5,FALSE),1)),"")</f>
        <v>#REF!</v>
      </c>
      <c r="L48" s="42" t="e">
        <f>IF(LEN(VLOOKUP($A48,#REF!,6,FALSE)),UPPER(RIGHT(VLOOKUP($A48,#REF!,6,FALSE),1)),"")</f>
        <v>#REF!</v>
      </c>
      <c r="M48" s="43" t="e">
        <f>IF(LEN(VLOOKUP($A48,#REF!,7,FALSE)),UPPER(RIGHT(VLOOKUP($A48,#REF!,7,FALSE),1)),"")</f>
        <v>#REF!</v>
      </c>
      <c r="N48" s="38" t="e">
        <f t="shared" si="33"/>
        <v>#REF!</v>
      </c>
      <c r="O48" s="38" t="s">
        <v>166</v>
      </c>
      <c r="P48" s="38" t="s">
        <v>104</v>
      </c>
      <c r="Q48" s="38" t="s">
        <v>167</v>
      </c>
      <c r="R48" s="38" t="s">
        <v>94</v>
      </c>
      <c r="S48" s="63" t="e">
        <f>HLOOKUP("Device Tree Pin Name",#REF!,MATCH($A48,#REF!,0),FALSE)</f>
        <v>#REF!</v>
      </c>
      <c r="T48" s="47" t="e">
        <f>HLOOKUP("power rail",#REF!,MATCH($A48,#REF!,0),FALSE)</f>
        <v>#REF!</v>
      </c>
      <c r="U48" s="62" t="e">
        <f>HLOOKUP("Wake Capable",#REF!,MATCH($A48,#REF!,0),FALSE)</f>
        <v>#REF!</v>
      </c>
      <c r="V48" s="62" t="e">
        <f>HLOOKUP("Strap",#REF!,MATCH($A48,#REF!,0),FALSE)</f>
        <v>#REF!</v>
      </c>
      <c r="W48" s="62" t="e">
        <f>HLOOKUP("GTE",#REF!,MATCH($A48,#REF!,0),FALSE)</f>
        <v>#REF!</v>
      </c>
      <c r="X48" s="62" t="e">
        <f>HLOOKUP("DPD_Control",#REF!,MATCH($A48,#REF!,0),FALSE)</f>
        <v>#REF!</v>
      </c>
      <c r="Y48" s="62" t="e">
        <f>HLOOKUP("DPD_Group",#REF!,MATCH($A48,#REF!,0),FALSE)</f>
        <v>#REF!</v>
      </c>
      <c r="Z48" s="47" t="e">
        <f>HLOOKUP("Pad Category",#REF!,MATCH($A48,#REF!,0),FALSE)</f>
        <v>#REF!</v>
      </c>
      <c r="AA48" s="47" t="e">
        <f>HLOOKUP("Pad type",#REF!,MATCH($A48,#REF!,0),FALSE)</f>
        <v>#REF!</v>
      </c>
      <c r="AB48" s="47" t="e">
        <f>HLOOKUP("Pull Strength",#REF!,MATCH($A48,#REF!,0),FALSE)</f>
        <v>#REF!</v>
      </c>
      <c r="AC48" s="47" t="e">
        <f>HLOOKUP("POR Pin State",#REF!,MATCH($A48,#REF!,0),FALSE)</f>
        <v>#REF!</v>
      </c>
      <c r="AD48" s="47" t="str">
        <f t="shared" si="30"/>
        <v>RSVD0</v>
      </c>
      <c r="AE48" s="82"/>
      <c r="AF48" s="38" t="str">
        <f t="shared" si="31"/>
        <v>PULL_DOWN</v>
      </c>
      <c r="AG48" s="38" t="e">
        <f t="shared" si="2"/>
        <v>#REF!</v>
      </c>
      <c r="AH48" s="38" t="e">
        <f t="shared" si="32"/>
        <v>#REF!</v>
      </c>
      <c r="AI48" s="87" t="e">
        <f t="shared" si="7"/>
        <v>#REF!</v>
      </c>
      <c r="AJ48" s="86" t="b">
        <v>1</v>
      </c>
      <c r="AK48" s="86" t="b">
        <v>1</v>
      </c>
      <c r="AL48" s="86" t="b">
        <v>1</v>
      </c>
      <c r="AM48" s="86" t="b">
        <v>1</v>
      </c>
      <c r="AN48" s="86" t="b">
        <v>1</v>
      </c>
      <c r="AO48" s="86" t="b">
        <v>1</v>
      </c>
      <c r="AP48" s="63" t="str">
        <f t="shared" si="3"/>
        <v>VALID</v>
      </c>
      <c r="AQ48" s="102" t="s">
        <v>184</v>
      </c>
      <c r="AR48" s="103" t="s">
        <v>79</v>
      </c>
      <c r="AS48" s="104"/>
      <c r="AT48" s="104" t="s">
        <v>89</v>
      </c>
      <c r="AU48" s="105"/>
      <c r="AV48" s="104" t="s">
        <v>124</v>
      </c>
      <c r="AW48" s="105"/>
      <c r="AX48" s="105"/>
      <c r="AY48" s="105"/>
      <c r="AZ48" s="104"/>
      <c r="BA48" s="104"/>
      <c r="BB48" s="115"/>
      <c r="BC48" s="116"/>
      <c r="BD48" s="117"/>
      <c r="BE48" s="151"/>
      <c r="BF48" s="147" t="e">
        <f>VLOOKUP($A48,#REF!,34,FALSE)</f>
        <v>#REF!</v>
      </c>
      <c r="BG48" s="147" t="e">
        <f>VLOOKUP($A48,#REF!,22,FALSE)</f>
        <v>#REF!</v>
      </c>
      <c r="BH48" s="149"/>
    </row>
    <row r="49" s="3" customFormat="1" ht="18" customHeight="1" spans="1:60">
      <c r="A49" s="44" t="s">
        <v>185</v>
      </c>
      <c r="B49" s="45" t="s">
        <v>186</v>
      </c>
      <c r="C49" s="35"/>
      <c r="D49" s="37"/>
      <c r="E49" s="37"/>
      <c r="F49" s="37"/>
      <c r="G49" s="37"/>
      <c r="H49" s="37"/>
      <c r="I49" s="35"/>
      <c r="J49" s="35"/>
      <c r="K49" s="35"/>
      <c r="L49" s="35"/>
      <c r="M49" s="35"/>
      <c r="N49" s="35"/>
      <c r="O49" s="35"/>
      <c r="P49" s="35"/>
      <c r="Q49" s="35"/>
      <c r="R49" s="35"/>
      <c r="S49" s="35"/>
      <c r="T49" s="35"/>
      <c r="U49" s="60"/>
      <c r="V49" s="60"/>
      <c r="W49" s="60"/>
      <c r="X49" s="60"/>
      <c r="Y49" s="60"/>
      <c r="Z49" s="81"/>
      <c r="AA49" s="81"/>
      <c r="AB49" s="81"/>
      <c r="AC49" s="81"/>
      <c r="AD49" s="81"/>
      <c r="AE49" s="81"/>
      <c r="AF49" s="81"/>
      <c r="AG49" s="81"/>
      <c r="AH49" s="81"/>
      <c r="AI49" s="81"/>
      <c r="AJ49" s="81"/>
      <c r="AK49" s="81"/>
      <c r="AL49" s="81"/>
      <c r="AM49" s="81"/>
      <c r="AN49" s="81"/>
      <c r="AO49" s="81"/>
      <c r="AP49" s="81"/>
      <c r="AQ49" s="100"/>
      <c r="AR49" s="100"/>
      <c r="AS49" s="101"/>
      <c r="AT49" s="101"/>
      <c r="AU49" s="101"/>
      <c r="AV49" s="101"/>
      <c r="AW49" s="101"/>
      <c r="AX49" s="101"/>
      <c r="AY49" s="101"/>
      <c r="AZ49" s="101"/>
      <c r="BA49" s="101"/>
      <c r="BB49" s="101"/>
      <c r="BC49" s="400" t="s">
        <v>76</v>
      </c>
      <c r="BD49" s="101"/>
      <c r="BE49" s="154" t="s">
        <v>185</v>
      </c>
      <c r="BF49" s="155" t="s">
        <v>186</v>
      </c>
      <c r="BG49" s="155"/>
      <c r="BH49" s="156"/>
    </row>
    <row r="50" ht="12.95" customHeight="1" spans="1:60">
      <c r="A50" s="47" t="s">
        <v>187</v>
      </c>
      <c r="B50" s="38" t="e">
        <f>VLOOKUP($A50,#REF!,34,FALSE)</f>
        <v>#REF!</v>
      </c>
      <c r="C50" s="39" t="str">
        <f t="shared" ref="C50:C57" si="37">CONCATENATE("unused_",A50)</f>
        <v>unused_SOC_GPIO08</v>
      </c>
      <c r="D50" s="40" t="e">
        <f>IF(LEN(VLOOKUP($A50,#REF!,8,FALSE)),LEFT(VLOOKUP($A50,#REF!,8,FALSE),LEN(VLOOKUP($A50,#REF!,8,FALSE))-2),"")</f>
        <v>#REF!</v>
      </c>
      <c r="E50" s="41" t="e">
        <f>IF(LEN(VLOOKUP($A50,#REF!,4,FALSE)),IF(INDEX(#REF!,MATCH($A50,#REF!,0),1),LEFT(VLOOKUP($A50,#REF!,4,FALSE),LEN(VLOOKUP($A50,#REF!,4,FALSE))-2),CONCATENATE(LEFT(VLOOKUP($A50,#REF!,4,FALSE),LEN(VLOOKUP($A50,#REF!,4,FALSE))-2),"*")),"")</f>
        <v>#REF!</v>
      </c>
      <c r="F50" s="42" t="e">
        <f>IF(LEN(VLOOKUP($A50,#REF!,5,FALSE)),IF(INDEX(#REF!,MATCH($A50,#REF!,0),2),LEFT(VLOOKUP($A50,#REF!,5,FALSE),LEN(VLOOKUP($A50,#REF!,5,FALSE))-2),CONCATENATE(LEFT(VLOOKUP($A50,#REF!,5,FALSE),LEN(VLOOKUP($A50,#REF!,5,FALSE))-2),"*")),"")</f>
        <v>#REF!</v>
      </c>
      <c r="G50" s="42" t="e">
        <f>IF(LEN(VLOOKUP($A50,#REF!,6,FALSE)),IF(INDEX(#REF!,MATCH($A50,#REF!,0),3),LEFT(VLOOKUP($A50,#REF!,6,FALSE),LEN(VLOOKUP($A50,#REF!,6,FALSE))-2),CONCATENATE(LEFT(VLOOKUP($A50,#REF!,6,FALSE),LEN(VLOOKUP($A50,#REF!,6,FALSE))-2),"*")),"")</f>
        <v>#REF!</v>
      </c>
      <c r="H50" s="43" t="e">
        <f>IF(LEN(VLOOKUP($A50,#REF!,7,FALSE)),IF(INDEX(#REF!,MATCH($A50,#REF!,0),4),LEFT(VLOOKUP($A50,#REF!,7,FALSE),LEN(VLOOKUP($A50,#REF!,7,FALSE))-2),CONCATENATE(LEFT(VLOOKUP($A50,#REF!,7,FALSE),LEN(VLOOKUP($A50,#REF!,7,FALSE))-2),"*")),"")</f>
        <v>#REF!</v>
      </c>
      <c r="I50" s="54" t="e">
        <f>IF(LEN(VLOOKUP($A50,#REF!,8,FALSE)),UPPER(RIGHT(VLOOKUP($A50,#REF!,8,FALSE),1)),"")</f>
        <v>#REF!</v>
      </c>
      <c r="J50" s="42" t="e">
        <f>IF(LEN(VLOOKUP($A50,#REF!,4,FALSE)),UPPER(RIGHT(VLOOKUP($A50,#REF!,4,FALSE),1)),"")</f>
        <v>#REF!</v>
      </c>
      <c r="K50" s="42" t="e">
        <f>IF(LEN(VLOOKUP($A50,#REF!,5,FALSE)),UPPER(RIGHT(VLOOKUP($A50,#REF!,5,FALSE),1)),"")</f>
        <v>#REF!</v>
      </c>
      <c r="L50" s="42" t="e">
        <f>IF(LEN(VLOOKUP($A50,#REF!,6,FALSE)),UPPER(RIGHT(VLOOKUP($A50,#REF!,6,FALSE),1)),"")</f>
        <v>#REF!</v>
      </c>
      <c r="M50" s="43" t="e">
        <f>IF(LEN(VLOOKUP($A50,#REF!,7,FALSE)),UPPER(RIGHT(VLOOKUP($A50,#REF!,7,FALSE),1)),"")</f>
        <v>#REF!</v>
      </c>
      <c r="N50" s="38" t="e">
        <f>IF(E50="","RSVD0")</f>
        <v>#REF!</v>
      </c>
      <c r="O50" s="38" t="e">
        <f>IF(F50="","RSVD1")</f>
        <v>#REF!</v>
      </c>
      <c r="P50" s="38" t="e">
        <f>IF(G50="","RSVD2")</f>
        <v>#REF!</v>
      </c>
      <c r="Q50" s="38" t="e">
        <f>IF(H50="","RSVD3")</f>
        <v>#REF!</v>
      </c>
      <c r="R50" s="65" t="s">
        <v>94</v>
      </c>
      <c r="S50" s="61" t="e">
        <f>HLOOKUP("Device Tree Pin Name",#REF!,MATCH($A50,#REF!,0),FALSE)</f>
        <v>#REF!</v>
      </c>
      <c r="T50" s="47" t="e">
        <f>HLOOKUP("power rail",#REF!,MATCH($A50,#REF!,0),FALSE)</f>
        <v>#REF!</v>
      </c>
      <c r="U50" s="62" t="e">
        <f>HLOOKUP("Wake Capable",#REF!,MATCH($A50,#REF!,0),FALSE)</f>
        <v>#REF!</v>
      </c>
      <c r="V50" s="62" t="e">
        <f>HLOOKUP("Strap",#REF!,MATCH($A50,#REF!,0),FALSE)</f>
        <v>#REF!</v>
      </c>
      <c r="W50" s="62" t="e">
        <f>HLOOKUP("GTE",#REF!,MATCH($A50,#REF!,0),FALSE)</f>
        <v>#REF!</v>
      </c>
      <c r="X50" s="62" t="e">
        <f>HLOOKUP("DPD_Control",#REF!,MATCH($A50,#REF!,0),FALSE)</f>
        <v>#REF!</v>
      </c>
      <c r="Y50" s="62" t="e">
        <f>HLOOKUP("DPD_Group",#REF!,MATCH($A50,#REF!,0),FALSE)</f>
        <v>#REF!</v>
      </c>
      <c r="Z50" s="47" t="e">
        <f>HLOOKUP("Pad Category",#REF!,MATCH($A50,#REF!,0),FALSE)</f>
        <v>#REF!</v>
      </c>
      <c r="AA50" s="47" t="e">
        <f>HLOOKUP("Pad type",#REF!,MATCH($A50,#REF!,0),FALSE)</f>
        <v>#REF!</v>
      </c>
      <c r="AB50" s="47" t="e">
        <f>HLOOKUP("Pull Strength",#REF!,MATCH($A50,#REF!,0),FALSE)</f>
        <v>#REF!</v>
      </c>
      <c r="AC50" s="47" t="e">
        <f>HLOOKUP("POR Pin State",#REF!,MATCH($A50,#REF!,0),FALSE)</f>
        <v>#REF!</v>
      </c>
      <c r="AD50" s="47" t="str">
        <f>IF(OR($AQ50="",$AQ50=$C50),$R50,IF($AQ50=$D50,SUBSTITUTE(SUBSTITUTE($AQ50,"GPIO3_","GPIO_"),".0",""),IF($AQ50=$E50,$N50,IF($AQ50=$F50,$O50,IF($AQ50=$G50,$P50,IF($AQ50=$H50,$Q50,"INVALID"))))))</f>
        <v>RSVD0</v>
      </c>
      <c r="AE50" s="83"/>
      <c r="AF50" s="38" t="str">
        <f t="shared" ref="AF50:AF57" si="38">IF(AND(OR($AS50="Int PU",$AS50="Int PD"),OR(AND($AZ50&lt;&gt;"",$AZ50&lt;&gt;"0"),AND($BA50&lt;&gt;"",$BA50&lt;&gt;"0"))),"INVALID",IF(OR($AQ50=$C50,$AS50="Int PD"),"PULL_DOWN",IF(OR($AS50="Int PU",AND($AE50="YES",OR($AZ50="",$AZ50="0"),OR($BA50="",$BA50="0"),OR($AR50="Input",$AR50="Bidirectional"))),"PULL_UP","NORMAL")))</f>
        <v>PULL_DOWN</v>
      </c>
      <c r="AG50" s="38" t="e">
        <f t="shared" si="2"/>
        <v>#REF!</v>
      </c>
      <c r="AH50" s="38" t="e">
        <f>IF($AT50=$H50,"ENABLE",IF(OR($AT50=$F50,$AU50="Output"),"DISABLE","ENABLE"))</f>
        <v>#REF!</v>
      </c>
      <c r="AI50" s="88" t="e">
        <f>IF($AT50&lt;&gt;$G50,"N/A",IF($AV50="Drive 1","1",IF($AV50="Drive 0","0","")))</f>
        <v>#REF!</v>
      </c>
      <c r="AJ50" s="86" t="b">
        <v>1</v>
      </c>
      <c r="AK50" s="86" t="b">
        <v>1</v>
      </c>
      <c r="AL50" s="86" t="b">
        <v>1</v>
      </c>
      <c r="AM50" s="86" t="b">
        <v>1</v>
      </c>
      <c r="AN50" s="86" t="b">
        <v>1</v>
      </c>
      <c r="AO50" s="86" t="b">
        <v>1</v>
      </c>
      <c r="AP50" s="63" t="str">
        <f t="shared" ref="AP50:AP57" si="39">IF(AND($AJ50:$AO50),"VALID","INVALID")</f>
        <v>VALID</v>
      </c>
      <c r="AQ50" s="106" t="s">
        <v>188</v>
      </c>
      <c r="AR50" s="107" t="s">
        <v>79</v>
      </c>
      <c r="AS50" s="104"/>
      <c r="AT50" s="108"/>
      <c r="AU50" s="108"/>
      <c r="AV50" s="108"/>
      <c r="AW50" s="108"/>
      <c r="AX50" s="104" t="s">
        <v>85</v>
      </c>
      <c r="AY50" s="108"/>
      <c r="AZ50" s="119"/>
      <c r="BA50" s="119"/>
      <c r="BB50" s="120"/>
      <c r="BC50" s="121"/>
      <c r="BD50" s="122"/>
      <c r="BE50" s="157" t="s">
        <v>3</v>
      </c>
      <c r="BF50" s="147" t="e">
        <f>VLOOKUP($A50,#REF!,34,FALSE)</f>
        <v>#REF!</v>
      </c>
      <c r="BG50" s="147" t="e">
        <f>VLOOKUP($A50,#REF!,22,FALSE)</f>
        <v>#REF!</v>
      </c>
      <c r="BH50" s="149"/>
    </row>
    <row r="51" ht="12.95" customHeight="1" spans="1:60">
      <c r="A51" s="47" t="s">
        <v>189</v>
      </c>
      <c r="B51" s="38" t="e">
        <f>VLOOKUP($A51,#REF!,34,FALSE)</f>
        <v>#REF!</v>
      </c>
      <c r="C51" s="39" t="str">
        <f t="shared" si="37"/>
        <v>unused_NVDBG_SEL</v>
      </c>
      <c r="D51" s="40" t="e">
        <f>IF(LEN(VLOOKUP($A51,#REF!,8,FALSE)),LEFT(VLOOKUP($A51,#REF!,8,FALSE),LEN(VLOOKUP($A51,#REF!,8,FALSE))-2),"")</f>
        <v>#REF!</v>
      </c>
      <c r="E51" s="41" t="e">
        <f>IF(LEN(VLOOKUP($A51,#REF!,4,FALSE)),IF(INDEX(#REF!,MATCH($A51,#REF!,0),1),LEFT(VLOOKUP($A51,#REF!,4,FALSE),LEN(VLOOKUP($A51,#REF!,4,FALSE))-2),CONCATENATE(LEFT(VLOOKUP($A51,#REF!,4,FALSE),LEN(VLOOKUP($A51,#REF!,4,FALSE))-2),"*")),"")</f>
        <v>#REF!</v>
      </c>
      <c r="F51" s="42" t="e">
        <f>IF(LEN(VLOOKUP($A51,#REF!,5,FALSE)),IF(INDEX(#REF!,MATCH($A51,#REF!,0),2),LEFT(VLOOKUP($A51,#REF!,5,FALSE),LEN(VLOOKUP($A51,#REF!,5,FALSE))-2),CONCATENATE(LEFT(VLOOKUP($A51,#REF!,5,FALSE),LEN(VLOOKUP($A51,#REF!,5,FALSE))-2),"*")),"")</f>
        <v>#REF!</v>
      </c>
      <c r="G51" s="42" t="e">
        <f>IF(LEN(VLOOKUP($A51,#REF!,6,FALSE)),IF(INDEX(#REF!,MATCH($A51,#REF!,0),3),LEFT(VLOOKUP($A51,#REF!,6,FALSE),LEN(VLOOKUP($A51,#REF!,6,FALSE))-2),CONCATENATE(LEFT(VLOOKUP($A51,#REF!,6,FALSE),LEN(VLOOKUP($A51,#REF!,6,FALSE))-2),"*")),"")</f>
        <v>#REF!</v>
      </c>
      <c r="H51" s="43" t="e">
        <f>IF(LEN(VLOOKUP($A51,#REF!,7,FALSE)),IF(INDEX(#REF!,MATCH($A51,#REF!,0),4),LEFT(VLOOKUP($A51,#REF!,7,FALSE),LEN(VLOOKUP($A51,#REF!,7,FALSE))-2),CONCATENATE(LEFT(VLOOKUP($A51,#REF!,7,FALSE),LEN(VLOOKUP($A51,#REF!,7,FALSE))-2),"*")),"")</f>
        <v>#REF!</v>
      </c>
      <c r="I51" s="54" t="e">
        <f>IF(LEN(VLOOKUP($A51,#REF!,8,FALSE)),UPPER(RIGHT(VLOOKUP($A51,#REF!,8,FALSE),1)),"")</f>
        <v>#REF!</v>
      </c>
      <c r="J51" s="42" t="e">
        <f>IF(LEN(VLOOKUP($A51,#REF!,4,FALSE)),UPPER(RIGHT(VLOOKUP($A51,#REF!,4,FALSE),1)),"")</f>
        <v>#REF!</v>
      </c>
      <c r="K51" s="42" t="e">
        <f>IF(LEN(VLOOKUP($A51,#REF!,5,FALSE)),UPPER(RIGHT(VLOOKUP($A51,#REF!,5,FALSE),1)),"")</f>
        <v>#REF!</v>
      </c>
      <c r="L51" s="42" t="e">
        <f>IF(LEN(VLOOKUP($A51,#REF!,6,FALSE)),UPPER(RIGHT(VLOOKUP($A51,#REF!,6,FALSE),1)),"")</f>
        <v>#REF!</v>
      </c>
      <c r="M51" s="43" t="e">
        <f>IF(LEN(VLOOKUP($A51,#REF!,7,FALSE)),UPPER(RIGHT(VLOOKUP($A51,#REF!,7,FALSE),1)),"")</f>
        <v>#REF!</v>
      </c>
      <c r="N51" s="55"/>
      <c r="O51" s="55"/>
      <c r="P51" s="55"/>
      <c r="Q51" s="55"/>
      <c r="R51" s="55"/>
      <c r="S51" s="63" t="e">
        <f>HLOOKUP("Device Tree Pin Name",#REF!,MATCH($A51,#REF!,0),FALSE)</f>
        <v>#REF!</v>
      </c>
      <c r="T51" s="47" t="e">
        <f>HLOOKUP("power rail",#REF!,MATCH($A51,#REF!,0),FALSE)</f>
        <v>#REF!</v>
      </c>
      <c r="U51" s="62" t="e">
        <f>HLOOKUP("Wake Capable",#REF!,MATCH($A51,#REF!,0),FALSE)</f>
        <v>#REF!</v>
      </c>
      <c r="V51" s="62" t="e">
        <f>HLOOKUP("Strap",#REF!,MATCH($A51,#REF!,0),FALSE)</f>
        <v>#REF!</v>
      </c>
      <c r="W51" s="62" t="e">
        <f>HLOOKUP("GTE",#REF!,MATCH($A51,#REF!,0),FALSE)</f>
        <v>#REF!</v>
      </c>
      <c r="X51" s="62" t="e">
        <f>HLOOKUP("DPD_Control",#REF!,MATCH($A51,#REF!,0),FALSE)</f>
        <v>#REF!</v>
      </c>
      <c r="Y51" s="62" t="e">
        <f>HLOOKUP("DPD_Group",#REF!,MATCH($A51,#REF!,0),FALSE)</f>
        <v>#REF!</v>
      </c>
      <c r="Z51" s="47" t="e">
        <f>HLOOKUP("Pad Category",#REF!,MATCH($A51,#REF!,0),FALSE)</f>
        <v>#REF!</v>
      </c>
      <c r="AA51" s="47" t="e">
        <f>HLOOKUP("Pad type",#REF!,MATCH($A51,#REF!,0),FALSE)</f>
        <v>#REF!</v>
      </c>
      <c r="AB51" s="47" t="e">
        <f>HLOOKUP("Pull Strength",#REF!,MATCH($A51,#REF!,0),FALSE)</f>
        <v>#REF!</v>
      </c>
      <c r="AC51" s="47" t="e">
        <f>HLOOKUP("POR Pin State",#REF!,MATCH($A51,#REF!,0),FALSE)</f>
        <v>#REF!</v>
      </c>
      <c r="AD51" s="82"/>
      <c r="AE51" s="82"/>
      <c r="AF51" s="38" t="str">
        <f t="shared" si="38"/>
        <v>PULL_DOWN</v>
      </c>
      <c r="AG51" s="38" t="e">
        <f t="shared" si="2"/>
        <v>#REF!</v>
      </c>
      <c r="AH51" s="38" t="e">
        <f t="shared" ref="AH51:AH186" si="40">IF(OR($AT51=$F51,$AU51="Output"),"DISABLE","ENABLE")</f>
        <v>#REF!</v>
      </c>
      <c r="AI51" s="82"/>
      <c r="AJ51" s="86" t="b">
        <v>1</v>
      </c>
      <c r="AK51" s="86" t="b">
        <v>1</v>
      </c>
      <c r="AL51" s="86" t="b">
        <v>1</v>
      </c>
      <c r="AM51" s="86" t="b">
        <v>1</v>
      </c>
      <c r="AN51" s="86" t="b">
        <v>1</v>
      </c>
      <c r="AO51" s="86" t="b">
        <v>1</v>
      </c>
      <c r="AP51" s="63" t="str">
        <f t="shared" si="39"/>
        <v>VALID</v>
      </c>
      <c r="AQ51" s="102" t="s">
        <v>190</v>
      </c>
      <c r="AR51" s="103" t="s">
        <v>79</v>
      </c>
      <c r="AS51" s="104"/>
      <c r="AT51" s="104" t="s">
        <v>89</v>
      </c>
      <c r="AU51" s="105"/>
      <c r="AV51" s="105"/>
      <c r="AW51" s="105"/>
      <c r="AX51" s="105"/>
      <c r="AY51" s="105"/>
      <c r="AZ51" s="104"/>
      <c r="BA51" s="104"/>
      <c r="BB51" s="115"/>
      <c r="BC51" s="116"/>
      <c r="BD51" s="117"/>
      <c r="BE51" s="150" t="s">
        <v>189</v>
      </c>
      <c r="BF51" s="147" t="e">
        <f>VLOOKUP($A51,#REF!,34,FALSE)</f>
        <v>#REF!</v>
      </c>
      <c r="BG51" s="147" t="e">
        <f>VLOOKUP($A51,#REF!,22,FALSE)</f>
        <v>#REF!</v>
      </c>
      <c r="BH51" s="149"/>
    </row>
    <row r="52" ht="12.95" customHeight="1" spans="1:60">
      <c r="A52" s="47" t="s">
        <v>191</v>
      </c>
      <c r="B52" s="38" t="e">
        <f>VLOOKUP($A52,#REF!,34,FALSE)</f>
        <v>#REF!</v>
      </c>
      <c r="C52" s="39" t="str">
        <f t="shared" si="37"/>
        <v>unused_NVJTAG_SEL</v>
      </c>
      <c r="D52" s="40" t="e">
        <f>IF(LEN(VLOOKUP($A52,#REF!,8,FALSE)),LEFT(VLOOKUP($A52,#REF!,8,FALSE),LEN(VLOOKUP($A52,#REF!,8,FALSE))-2),"")</f>
        <v>#REF!</v>
      </c>
      <c r="E52" s="41" t="e">
        <f>IF(LEN(VLOOKUP($A52,#REF!,4,FALSE)),IF(INDEX(#REF!,MATCH($A52,#REF!,0),1),LEFT(VLOOKUP($A52,#REF!,4,FALSE),LEN(VLOOKUP($A52,#REF!,4,FALSE))-2),CONCATENATE(LEFT(VLOOKUP($A52,#REF!,4,FALSE),LEN(VLOOKUP($A52,#REF!,4,FALSE))-2),"*")),"")</f>
        <v>#REF!</v>
      </c>
      <c r="F52" s="42" t="e">
        <f>IF(LEN(VLOOKUP($A52,#REF!,5,FALSE)),IF(INDEX(#REF!,MATCH($A52,#REF!,0),2),LEFT(VLOOKUP($A52,#REF!,5,FALSE),LEN(VLOOKUP($A52,#REF!,5,FALSE))-2),CONCATENATE(LEFT(VLOOKUP($A52,#REF!,5,FALSE),LEN(VLOOKUP($A52,#REF!,5,FALSE))-2),"*")),"")</f>
        <v>#REF!</v>
      </c>
      <c r="G52" s="42" t="e">
        <f>IF(LEN(VLOOKUP($A52,#REF!,6,FALSE)),IF(INDEX(#REF!,MATCH($A52,#REF!,0),3),LEFT(VLOOKUP($A52,#REF!,6,FALSE),LEN(VLOOKUP($A52,#REF!,6,FALSE))-2),CONCATENATE(LEFT(VLOOKUP($A52,#REF!,6,FALSE),LEN(VLOOKUP($A52,#REF!,6,FALSE))-2),"*")),"")</f>
        <v>#REF!</v>
      </c>
      <c r="H52" s="43" t="e">
        <f>IF(LEN(VLOOKUP($A52,#REF!,7,FALSE)),IF(INDEX(#REF!,MATCH($A52,#REF!,0),4),LEFT(VLOOKUP($A52,#REF!,7,FALSE),LEN(VLOOKUP($A52,#REF!,7,FALSE))-2),CONCATENATE(LEFT(VLOOKUP($A52,#REF!,7,FALSE),LEN(VLOOKUP($A52,#REF!,7,FALSE))-2),"*")),"")</f>
        <v>#REF!</v>
      </c>
      <c r="I52" s="54" t="e">
        <f>IF(LEN(VLOOKUP($A52,#REF!,8,FALSE)),UPPER(RIGHT(VLOOKUP($A52,#REF!,8,FALSE),1)),"")</f>
        <v>#REF!</v>
      </c>
      <c r="J52" s="42" t="e">
        <f>IF(LEN(VLOOKUP($A52,#REF!,4,FALSE)),UPPER(RIGHT(VLOOKUP($A52,#REF!,4,FALSE),1)),"")</f>
        <v>#REF!</v>
      </c>
      <c r="K52" s="42" t="e">
        <f>IF(LEN(VLOOKUP($A52,#REF!,5,FALSE)),UPPER(RIGHT(VLOOKUP($A52,#REF!,5,FALSE),1)),"")</f>
        <v>#REF!</v>
      </c>
      <c r="L52" s="42" t="e">
        <f>IF(LEN(VLOOKUP($A52,#REF!,6,FALSE)),UPPER(RIGHT(VLOOKUP($A52,#REF!,6,FALSE),1)),"")</f>
        <v>#REF!</v>
      </c>
      <c r="M52" s="43" t="e">
        <f>IF(LEN(VLOOKUP($A52,#REF!,7,FALSE)),UPPER(RIGHT(VLOOKUP($A52,#REF!,7,FALSE),1)),"")</f>
        <v>#REF!</v>
      </c>
      <c r="N52" s="55"/>
      <c r="O52" s="55"/>
      <c r="P52" s="55"/>
      <c r="Q52" s="55"/>
      <c r="R52" s="55"/>
      <c r="S52" s="63" t="e">
        <f>HLOOKUP("Device Tree Pin Name",#REF!,MATCH($A52,#REF!,0),FALSE)</f>
        <v>#REF!</v>
      </c>
      <c r="T52" s="47" t="e">
        <f>HLOOKUP("power rail",#REF!,MATCH($A52,#REF!,0),FALSE)</f>
        <v>#REF!</v>
      </c>
      <c r="U52" s="62" t="e">
        <f>HLOOKUP("Wake Capable",#REF!,MATCH($A52,#REF!,0),FALSE)</f>
        <v>#REF!</v>
      </c>
      <c r="V52" s="62" t="e">
        <f>HLOOKUP("Strap",#REF!,MATCH($A52,#REF!,0),FALSE)</f>
        <v>#REF!</v>
      </c>
      <c r="W52" s="62" t="e">
        <f>HLOOKUP("GTE",#REF!,MATCH($A52,#REF!,0),FALSE)</f>
        <v>#REF!</v>
      </c>
      <c r="X52" s="62" t="e">
        <f>HLOOKUP("DPD_Control",#REF!,MATCH($A52,#REF!,0),FALSE)</f>
        <v>#REF!</v>
      </c>
      <c r="Y52" s="62" t="e">
        <f>HLOOKUP("DPD_Group",#REF!,MATCH($A52,#REF!,0),FALSE)</f>
        <v>#REF!</v>
      </c>
      <c r="Z52" s="47" t="e">
        <f>HLOOKUP("Pad Category",#REF!,MATCH($A52,#REF!,0),FALSE)</f>
        <v>#REF!</v>
      </c>
      <c r="AA52" s="47" t="e">
        <f>HLOOKUP("Pad type",#REF!,MATCH($A52,#REF!,0),FALSE)</f>
        <v>#REF!</v>
      </c>
      <c r="AB52" s="47" t="e">
        <f>HLOOKUP("Pull Strength",#REF!,MATCH($A52,#REF!,0),FALSE)</f>
        <v>#REF!</v>
      </c>
      <c r="AC52" s="47" t="e">
        <f>HLOOKUP("POR Pin State",#REF!,MATCH($A52,#REF!,0),FALSE)</f>
        <v>#REF!</v>
      </c>
      <c r="AD52" s="82"/>
      <c r="AE52" s="82"/>
      <c r="AF52" s="38" t="str">
        <f t="shared" si="38"/>
        <v>PULL_DOWN</v>
      </c>
      <c r="AG52" s="38" t="e">
        <f t="shared" si="2"/>
        <v>#REF!</v>
      </c>
      <c r="AH52" s="38" t="e">
        <f t="shared" si="40"/>
        <v>#REF!</v>
      </c>
      <c r="AI52" s="82"/>
      <c r="AJ52" s="86" t="b">
        <v>1</v>
      </c>
      <c r="AK52" s="86" t="b">
        <v>1</v>
      </c>
      <c r="AL52" s="86" t="b">
        <v>1</v>
      </c>
      <c r="AM52" s="86" t="b">
        <v>1</v>
      </c>
      <c r="AN52" s="86" t="b">
        <v>1</v>
      </c>
      <c r="AO52" s="86" t="b">
        <v>1</v>
      </c>
      <c r="AP52" s="63" t="str">
        <f t="shared" si="39"/>
        <v>VALID</v>
      </c>
      <c r="AQ52" s="102" t="s">
        <v>192</v>
      </c>
      <c r="AR52" s="103" t="s">
        <v>79</v>
      </c>
      <c r="AS52" s="104"/>
      <c r="AT52" s="105"/>
      <c r="AU52" s="105"/>
      <c r="AV52" s="105"/>
      <c r="AW52" s="105"/>
      <c r="AX52" s="105"/>
      <c r="AY52" s="105"/>
      <c r="AZ52" s="104"/>
      <c r="BA52" s="104"/>
      <c r="BB52" s="115"/>
      <c r="BC52" s="116"/>
      <c r="BD52" s="117"/>
      <c r="BE52" s="150" t="s">
        <v>191</v>
      </c>
      <c r="BF52" s="147" t="e">
        <f>VLOOKUP($A52,#REF!,34,FALSE)</f>
        <v>#REF!</v>
      </c>
      <c r="BG52" s="147" t="e">
        <f>VLOOKUP($A52,#REF!,22,FALSE)</f>
        <v>#REF!</v>
      </c>
      <c r="BH52" s="149"/>
    </row>
    <row r="53" ht="12.95" customHeight="1" spans="1:60">
      <c r="A53" s="47" t="s">
        <v>193</v>
      </c>
      <c r="B53" s="38" t="e">
        <f>VLOOKUP($A53,#REF!,34,FALSE)</f>
        <v>#REF!</v>
      </c>
      <c r="C53" s="39" t="str">
        <f t="shared" si="37"/>
        <v>unused_JTAG_TRST_</v>
      </c>
      <c r="D53" s="40" t="e">
        <f>IF(LEN(VLOOKUP($A53,#REF!,8,FALSE)),LEFT(VLOOKUP($A53,#REF!,8,FALSE),LEN(VLOOKUP($A53,#REF!,8,FALSE))-2),"")</f>
        <v>#REF!</v>
      </c>
      <c r="E53" s="41" t="e">
        <f>IF(LEN(VLOOKUP($A53,#REF!,4,FALSE)),IF(INDEX(#REF!,MATCH($A53,#REF!,0),1),LEFT(VLOOKUP($A53,#REF!,4,FALSE),LEN(VLOOKUP($A53,#REF!,4,FALSE))-2),CONCATENATE(LEFT(VLOOKUP($A53,#REF!,4,FALSE),LEN(VLOOKUP($A53,#REF!,4,FALSE))-2),"*")),"")</f>
        <v>#REF!</v>
      </c>
      <c r="F53" s="42" t="e">
        <f>IF(LEN(VLOOKUP($A53,#REF!,5,FALSE)),IF(INDEX(#REF!,MATCH($A53,#REF!,0),2),LEFT(VLOOKUP($A53,#REF!,5,FALSE),LEN(VLOOKUP($A53,#REF!,5,FALSE))-2),CONCATENATE(LEFT(VLOOKUP($A53,#REF!,5,FALSE),LEN(VLOOKUP($A53,#REF!,5,FALSE))-2),"*")),"")</f>
        <v>#REF!</v>
      </c>
      <c r="G53" s="42" t="e">
        <f>IF(LEN(VLOOKUP($A53,#REF!,6,FALSE)),IF(INDEX(#REF!,MATCH($A53,#REF!,0),3),LEFT(VLOOKUP($A53,#REF!,6,FALSE),LEN(VLOOKUP($A53,#REF!,6,FALSE))-2),CONCATENATE(LEFT(VLOOKUP($A53,#REF!,6,FALSE),LEN(VLOOKUP($A53,#REF!,6,FALSE))-2),"*")),"")</f>
        <v>#REF!</v>
      </c>
      <c r="H53" s="43" t="e">
        <f>IF(LEN(VLOOKUP($A53,#REF!,7,FALSE)),IF(INDEX(#REF!,MATCH($A53,#REF!,0),4),LEFT(VLOOKUP($A53,#REF!,7,FALSE),LEN(VLOOKUP($A53,#REF!,7,FALSE))-2),CONCATENATE(LEFT(VLOOKUP($A53,#REF!,7,FALSE),LEN(VLOOKUP($A53,#REF!,7,FALSE))-2),"*")),"")</f>
        <v>#REF!</v>
      </c>
      <c r="I53" s="54" t="e">
        <f>IF(LEN(VLOOKUP($A53,#REF!,8,FALSE)),UPPER(RIGHT(VLOOKUP($A53,#REF!,8,FALSE),1)),"")</f>
        <v>#REF!</v>
      </c>
      <c r="J53" s="42" t="e">
        <f>IF(LEN(VLOOKUP($A53,#REF!,4,FALSE)),UPPER(RIGHT(VLOOKUP($A53,#REF!,4,FALSE),1)),"")</f>
        <v>#REF!</v>
      </c>
      <c r="K53" s="42" t="e">
        <f>IF(LEN(VLOOKUP($A53,#REF!,5,FALSE)),UPPER(RIGHT(VLOOKUP($A53,#REF!,5,FALSE),1)),"")</f>
        <v>#REF!</v>
      </c>
      <c r="L53" s="42" t="e">
        <f>IF(LEN(VLOOKUP($A53,#REF!,6,FALSE)),UPPER(RIGHT(VLOOKUP($A53,#REF!,6,FALSE),1)),"")</f>
        <v>#REF!</v>
      </c>
      <c r="M53" s="43" t="e">
        <f>IF(LEN(VLOOKUP($A53,#REF!,7,FALSE)),UPPER(RIGHT(VLOOKUP($A53,#REF!,7,FALSE),1)),"")</f>
        <v>#REF!</v>
      </c>
      <c r="N53" s="55"/>
      <c r="O53" s="55"/>
      <c r="P53" s="55"/>
      <c r="Q53" s="55"/>
      <c r="R53" s="55"/>
      <c r="S53" s="63" t="e">
        <f>HLOOKUP("Device Tree Pin Name",#REF!,MATCH($A53,#REF!,0),FALSE)</f>
        <v>#REF!</v>
      </c>
      <c r="T53" s="47" t="e">
        <f>HLOOKUP("power rail",#REF!,MATCH($A53,#REF!,0),FALSE)</f>
        <v>#REF!</v>
      </c>
      <c r="U53" s="62" t="e">
        <f>HLOOKUP("Wake Capable",#REF!,MATCH($A53,#REF!,0),FALSE)</f>
        <v>#REF!</v>
      </c>
      <c r="V53" s="62" t="e">
        <f>HLOOKUP("Strap",#REF!,MATCH($A53,#REF!,0),FALSE)</f>
        <v>#REF!</v>
      </c>
      <c r="W53" s="62" t="e">
        <f>HLOOKUP("GTE",#REF!,MATCH($A53,#REF!,0),FALSE)</f>
        <v>#REF!</v>
      </c>
      <c r="X53" s="62" t="e">
        <f>HLOOKUP("DPD_Control",#REF!,MATCH($A53,#REF!,0),FALSE)</f>
        <v>#REF!</v>
      </c>
      <c r="Y53" s="62" t="e">
        <f>HLOOKUP("DPD_Group",#REF!,MATCH($A53,#REF!,0),FALSE)</f>
        <v>#REF!</v>
      </c>
      <c r="Z53" s="47" t="e">
        <f>HLOOKUP("Pad Category",#REF!,MATCH($A53,#REF!,0),FALSE)</f>
        <v>#REF!</v>
      </c>
      <c r="AA53" s="47" t="e">
        <f>HLOOKUP("Pad type",#REF!,MATCH($A53,#REF!,0),FALSE)</f>
        <v>#REF!</v>
      </c>
      <c r="AB53" s="47" t="e">
        <f>HLOOKUP("Pull Strength",#REF!,MATCH($A53,#REF!,0),FALSE)</f>
        <v>#REF!</v>
      </c>
      <c r="AC53" s="47" t="e">
        <f>HLOOKUP("POR Pin State",#REF!,MATCH($A53,#REF!,0),FALSE)</f>
        <v>#REF!</v>
      </c>
      <c r="AD53" s="82"/>
      <c r="AE53" s="82"/>
      <c r="AF53" s="38" t="str">
        <f t="shared" si="38"/>
        <v>PULL_DOWN</v>
      </c>
      <c r="AG53" s="38" t="e">
        <f t="shared" si="2"/>
        <v>#REF!</v>
      </c>
      <c r="AH53" s="38" t="e">
        <f t="shared" si="40"/>
        <v>#REF!</v>
      </c>
      <c r="AI53" s="82"/>
      <c r="AJ53" s="86" t="b">
        <v>1</v>
      </c>
      <c r="AK53" s="86" t="b">
        <v>1</v>
      </c>
      <c r="AL53" s="86" t="b">
        <v>1</v>
      </c>
      <c r="AM53" s="86" t="b">
        <v>1</v>
      </c>
      <c r="AN53" s="86" t="b">
        <v>1</v>
      </c>
      <c r="AO53" s="86" t="b">
        <v>1</v>
      </c>
      <c r="AP53" s="63" t="str">
        <f t="shared" si="39"/>
        <v>VALID</v>
      </c>
      <c r="AQ53" s="102" t="s">
        <v>194</v>
      </c>
      <c r="AR53" s="103" t="s">
        <v>79</v>
      </c>
      <c r="AS53" s="104"/>
      <c r="AT53" s="105"/>
      <c r="AU53" s="109"/>
      <c r="AV53" s="109"/>
      <c r="AW53" s="105"/>
      <c r="AX53" s="105"/>
      <c r="AY53" s="105"/>
      <c r="AZ53" s="104"/>
      <c r="BA53" s="104"/>
      <c r="BB53" s="115"/>
      <c r="BC53" s="116"/>
      <c r="BD53" s="117"/>
      <c r="BE53" s="150" t="s">
        <v>193</v>
      </c>
      <c r="BF53" s="147" t="e">
        <f>VLOOKUP($A53,#REF!,34,FALSE)</f>
        <v>#REF!</v>
      </c>
      <c r="BG53" s="147" t="e">
        <f>VLOOKUP($A53,#REF!,22,FALSE)</f>
        <v>#REF!</v>
      </c>
      <c r="BH53" s="149"/>
    </row>
    <row r="54" ht="12.95" customHeight="1" spans="1:60">
      <c r="A54" s="47" t="s">
        <v>195</v>
      </c>
      <c r="B54" s="38" t="e">
        <f>VLOOKUP($A54,#REF!,34,FALSE)</f>
        <v>#REF!</v>
      </c>
      <c r="C54" s="39" t="str">
        <f t="shared" si="37"/>
        <v>unused_JTAG_TDO</v>
      </c>
      <c r="D54" s="40" t="e">
        <f>IF(LEN(VLOOKUP($A54,#REF!,8,FALSE)),LEFT(VLOOKUP($A54,#REF!,8,FALSE),LEN(VLOOKUP($A54,#REF!,8,FALSE))-2),"")</f>
        <v>#REF!</v>
      </c>
      <c r="E54" s="41" t="e">
        <f>IF(LEN(VLOOKUP($A54,#REF!,4,FALSE)),IF(INDEX(#REF!,MATCH($A54,#REF!,0),1),LEFT(VLOOKUP($A54,#REF!,4,FALSE),LEN(VLOOKUP($A54,#REF!,4,FALSE))-2),CONCATENATE(LEFT(VLOOKUP($A54,#REF!,4,FALSE),LEN(VLOOKUP($A54,#REF!,4,FALSE))-2),"*")),"")</f>
        <v>#REF!</v>
      </c>
      <c r="F54" s="42" t="e">
        <f>IF(LEN(VLOOKUP($A54,#REF!,5,FALSE)),IF(INDEX(#REF!,MATCH($A54,#REF!,0),2),LEFT(VLOOKUP($A54,#REF!,5,FALSE),LEN(VLOOKUP($A54,#REF!,5,FALSE))-2),CONCATENATE(LEFT(VLOOKUP($A54,#REF!,5,FALSE),LEN(VLOOKUP($A54,#REF!,5,FALSE))-2),"*")),"")</f>
        <v>#REF!</v>
      </c>
      <c r="G54" s="42" t="e">
        <f>IF(LEN(VLOOKUP($A54,#REF!,6,FALSE)),IF(INDEX(#REF!,MATCH($A54,#REF!,0),3),LEFT(VLOOKUP($A54,#REF!,6,FALSE),LEN(VLOOKUP($A54,#REF!,6,FALSE))-2),CONCATENATE(LEFT(VLOOKUP($A54,#REF!,6,FALSE),LEN(VLOOKUP($A54,#REF!,6,FALSE))-2),"*")),"")</f>
        <v>#REF!</v>
      </c>
      <c r="H54" s="43" t="e">
        <f>IF(LEN(VLOOKUP($A54,#REF!,7,FALSE)),IF(INDEX(#REF!,MATCH($A54,#REF!,0),4),LEFT(VLOOKUP($A54,#REF!,7,FALSE),LEN(VLOOKUP($A54,#REF!,7,FALSE))-2),CONCATENATE(LEFT(VLOOKUP($A54,#REF!,7,FALSE),LEN(VLOOKUP($A54,#REF!,7,FALSE))-2),"*")),"")</f>
        <v>#REF!</v>
      </c>
      <c r="I54" s="54" t="e">
        <f>IF(LEN(VLOOKUP($A54,#REF!,8,FALSE)),UPPER(RIGHT(VLOOKUP($A54,#REF!,8,FALSE),1)),"")</f>
        <v>#REF!</v>
      </c>
      <c r="J54" s="42" t="e">
        <f>IF(LEN(VLOOKUP($A54,#REF!,4,FALSE)),UPPER(RIGHT(VLOOKUP($A54,#REF!,4,FALSE),1)),"")</f>
        <v>#REF!</v>
      </c>
      <c r="K54" s="42" t="e">
        <f>IF(LEN(VLOOKUP($A54,#REF!,5,FALSE)),UPPER(RIGHT(VLOOKUP($A54,#REF!,5,FALSE),1)),"")</f>
        <v>#REF!</v>
      </c>
      <c r="L54" s="42" t="e">
        <f>IF(LEN(VLOOKUP($A54,#REF!,6,FALSE)),UPPER(RIGHT(VLOOKUP($A54,#REF!,6,FALSE),1)),"")</f>
        <v>#REF!</v>
      </c>
      <c r="M54" s="43" t="e">
        <f>IF(LEN(VLOOKUP($A54,#REF!,7,FALSE)),UPPER(RIGHT(VLOOKUP($A54,#REF!,7,FALSE),1)),"")</f>
        <v>#REF!</v>
      </c>
      <c r="N54" s="55"/>
      <c r="O54" s="55"/>
      <c r="P54" s="55"/>
      <c r="Q54" s="55"/>
      <c r="R54" s="55"/>
      <c r="S54" s="63" t="e">
        <f>HLOOKUP("Device Tree Pin Name",#REF!,MATCH($A54,#REF!,0),FALSE)</f>
        <v>#REF!</v>
      </c>
      <c r="T54" s="47" t="e">
        <f>HLOOKUP("power rail",#REF!,MATCH($A54,#REF!,0),FALSE)</f>
        <v>#REF!</v>
      </c>
      <c r="U54" s="62" t="e">
        <f>HLOOKUP("Wake Capable",#REF!,MATCH($A54,#REF!,0),FALSE)</f>
        <v>#REF!</v>
      </c>
      <c r="V54" s="62" t="e">
        <f>HLOOKUP("Strap",#REF!,MATCH($A54,#REF!,0),FALSE)</f>
        <v>#REF!</v>
      </c>
      <c r="W54" s="62" t="e">
        <f>HLOOKUP("GTE",#REF!,MATCH($A54,#REF!,0),FALSE)</f>
        <v>#REF!</v>
      </c>
      <c r="X54" s="62" t="e">
        <f>HLOOKUP("DPD_Control",#REF!,MATCH($A54,#REF!,0),FALSE)</f>
        <v>#REF!</v>
      </c>
      <c r="Y54" s="62" t="e">
        <f>HLOOKUP("DPD_Group",#REF!,MATCH($A54,#REF!,0),FALSE)</f>
        <v>#REF!</v>
      </c>
      <c r="Z54" s="47" t="e">
        <f>HLOOKUP("Pad Category",#REF!,MATCH($A54,#REF!,0),FALSE)</f>
        <v>#REF!</v>
      </c>
      <c r="AA54" s="47" t="e">
        <f>HLOOKUP("Pad type",#REF!,MATCH($A54,#REF!,0),FALSE)</f>
        <v>#REF!</v>
      </c>
      <c r="AB54" s="47" t="e">
        <f>HLOOKUP("Pull Strength",#REF!,MATCH($A54,#REF!,0),FALSE)</f>
        <v>#REF!</v>
      </c>
      <c r="AC54" s="47" t="e">
        <f>HLOOKUP("POR Pin State",#REF!,MATCH($A54,#REF!,0),FALSE)</f>
        <v>#REF!</v>
      </c>
      <c r="AD54" s="82"/>
      <c r="AE54" s="82"/>
      <c r="AF54" s="38" t="str">
        <f t="shared" si="38"/>
        <v>PULL_DOWN</v>
      </c>
      <c r="AG54" s="38" t="e">
        <f t="shared" si="2"/>
        <v>#REF!</v>
      </c>
      <c r="AH54" s="38" t="e">
        <f t="shared" si="40"/>
        <v>#REF!</v>
      </c>
      <c r="AI54" s="82"/>
      <c r="AJ54" s="86" t="b">
        <v>1</v>
      </c>
      <c r="AK54" s="86" t="b">
        <v>1</v>
      </c>
      <c r="AL54" s="86" t="b">
        <v>1</v>
      </c>
      <c r="AM54" s="86" t="b">
        <v>1</v>
      </c>
      <c r="AN54" s="86" t="b">
        <v>1</v>
      </c>
      <c r="AO54" s="86" t="b">
        <v>1</v>
      </c>
      <c r="AP54" s="63" t="str">
        <f t="shared" si="39"/>
        <v>VALID</v>
      </c>
      <c r="AQ54" s="102" t="s">
        <v>196</v>
      </c>
      <c r="AR54" s="103" t="s">
        <v>79</v>
      </c>
      <c r="AS54" s="104"/>
      <c r="AT54" s="105"/>
      <c r="AU54" s="105"/>
      <c r="AV54" s="105"/>
      <c r="AW54" s="105"/>
      <c r="AX54" s="105"/>
      <c r="AY54" s="105"/>
      <c r="AZ54" s="104"/>
      <c r="BA54" s="104"/>
      <c r="BB54" s="115"/>
      <c r="BC54" s="116"/>
      <c r="BD54" s="117"/>
      <c r="BE54" s="150" t="s">
        <v>195</v>
      </c>
      <c r="BF54" s="147" t="e">
        <f>VLOOKUP($A54,#REF!,34,FALSE)</f>
        <v>#REF!</v>
      </c>
      <c r="BG54" s="147" t="e">
        <f>VLOOKUP($A54,#REF!,22,FALSE)</f>
        <v>#REF!</v>
      </c>
      <c r="BH54" s="149"/>
    </row>
    <row r="55" ht="12.95" customHeight="1" spans="1:60">
      <c r="A55" s="47" t="s">
        <v>197</v>
      </c>
      <c r="B55" s="38" t="e">
        <f>VLOOKUP($A55,#REF!,34,FALSE)</f>
        <v>#REF!</v>
      </c>
      <c r="C55" s="39" t="str">
        <f t="shared" si="37"/>
        <v>unused_JTAG_TMS</v>
      </c>
      <c r="D55" s="40" t="e">
        <f>IF(LEN(VLOOKUP($A55,#REF!,8,FALSE)),LEFT(VLOOKUP($A55,#REF!,8,FALSE),LEN(VLOOKUP($A55,#REF!,8,FALSE))-2),"")</f>
        <v>#REF!</v>
      </c>
      <c r="E55" s="41" t="e">
        <f>IF(LEN(VLOOKUP($A55,#REF!,4,FALSE)),IF(INDEX(#REF!,MATCH($A55,#REF!,0),1),LEFT(VLOOKUP($A55,#REF!,4,FALSE),LEN(VLOOKUP($A55,#REF!,4,FALSE))-2),CONCATENATE(LEFT(VLOOKUP($A55,#REF!,4,FALSE),LEN(VLOOKUP($A55,#REF!,4,FALSE))-2),"*")),"")</f>
        <v>#REF!</v>
      </c>
      <c r="F55" s="42" t="e">
        <f>IF(LEN(VLOOKUP($A55,#REF!,5,FALSE)),IF(INDEX(#REF!,MATCH($A55,#REF!,0),2),LEFT(VLOOKUP($A55,#REF!,5,FALSE),LEN(VLOOKUP($A55,#REF!,5,FALSE))-2),CONCATENATE(LEFT(VLOOKUP($A55,#REF!,5,FALSE),LEN(VLOOKUP($A55,#REF!,5,FALSE))-2),"*")),"")</f>
        <v>#REF!</v>
      </c>
      <c r="G55" s="42" t="e">
        <f>IF(LEN(VLOOKUP($A55,#REF!,6,FALSE)),IF(INDEX(#REF!,MATCH($A55,#REF!,0),3),LEFT(VLOOKUP($A55,#REF!,6,FALSE),LEN(VLOOKUP($A55,#REF!,6,FALSE))-2),CONCATENATE(LEFT(VLOOKUP($A55,#REF!,6,FALSE),LEN(VLOOKUP($A55,#REF!,6,FALSE))-2),"*")),"")</f>
        <v>#REF!</v>
      </c>
      <c r="H55" s="43" t="e">
        <f>IF(LEN(VLOOKUP($A55,#REF!,7,FALSE)),IF(INDEX(#REF!,MATCH($A55,#REF!,0),4),LEFT(VLOOKUP($A55,#REF!,7,FALSE),LEN(VLOOKUP($A55,#REF!,7,FALSE))-2),CONCATENATE(LEFT(VLOOKUP($A55,#REF!,7,FALSE),LEN(VLOOKUP($A55,#REF!,7,FALSE))-2),"*")),"")</f>
        <v>#REF!</v>
      </c>
      <c r="I55" s="54" t="e">
        <f>IF(LEN(VLOOKUP($A55,#REF!,8,FALSE)),UPPER(RIGHT(VLOOKUP($A55,#REF!,8,FALSE),1)),"")</f>
        <v>#REF!</v>
      </c>
      <c r="J55" s="42" t="e">
        <f>IF(LEN(VLOOKUP($A55,#REF!,4,FALSE)),UPPER(RIGHT(VLOOKUP($A55,#REF!,4,FALSE),1)),"")</f>
        <v>#REF!</v>
      </c>
      <c r="K55" s="42" t="e">
        <f>IF(LEN(VLOOKUP($A55,#REF!,5,FALSE)),UPPER(RIGHT(VLOOKUP($A55,#REF!,5,FALSE),1)),"")</f>
        <v>#REF!</v>
      </c>
      <c r="L55" s="42" t="e">
        <f>IF(LEN(VLOOKUP($A55,#REF!,6,FALSE)),UPPER(RIGHT(VLOOKUP($A55,#REF!,6,FALSE),1)),"")</f>
        <v>#REF!</v>
      </c>
      <c r="M55" s="43" t="e">
        <f>IF(LEN(VLOOKUP($A55,#REF!,7,FALSE)),UPPER(RIGHT(VLOOKUP($A55,#REF!,7,FALSE),1)),"")</f>
        <v>#REF!</v>
      </c>
      <c r="N55" s="55"/>
      <c r="O55" s="55"/>
      <c r="P55" s="55"/>
      <c r="Q55" s="55"/>
      <c r="R55" s="55"/>
      <c r="S55" s="66" t="e">
        <f>HLOOKUP("Device Tree Pin Name",#REF!,MATCH($A55,#REF!,0),FALSE)</f>
        <v>#REF!</v>
      </c>
      <c r="T55" s="67" t="e">
        <f>HLOOKUP("power rail",#REF!,MATCH($A55,#REF!,0),FALSE)</f>
        <v>#REF!</v>
      </c>
      <c r="U55" s="62" t="e">
        <f>HLOOKUP("Wake Capable",#REF!,MATCH($A55,#REF!,0),FALSE)</f>
        <v>#REF!</v>
      </c>
      <c r="V55" s="62" t="e">
        <f>HLOOKUP("Strap",#REF!,MATCH($A55,#REF!,0),FALSE)</f>
        <v>#REF!</v>
      </c>
      <c r="W55" s="62" t="e">
        <f>HLOOKUP("GTE",#REF!,MATCH($A55,#REF!,0),FALSE)</f>
        <v>#REF!</v>
      </c>
      <c r="X55" s="62" t="e">
        <f>HLOOKUP("DPD_Control",#REF!,MATCH($A55,#REF!,0),FALSE)</f>
        <v>#REF!</v>
      </c>
      <c r="Y55" s="62" t="e">
        <f>HLOOKUP("DPD_Group",#REF!,MATCH($A55,#REF!,0),FALSE)</f>
        <v>#REF!</v>
      </c>
      <c r="Z55" s="47" t="e">
        <f>HLOOKUP("Pad Category",#REF!,MATCH($A55,#REF!,0),FALSE)</f>
        <v>#REF!</v>
      </c>
      <c r="AA55" s="47" t="e">
        <f>HLOOKUP("Pad type",#REF!,MATCH($A55,#REF!,0),FALSE)</f>
        <v>#REF!</v>
      </c>
      <c r="AB55" s="47" t="e">
        <f>HLOOKUP("Pull Strength",#REF!,MATCH($A55,#REF!,0),FALSE)</f>
        <v>#REF!</v>
      </c>
      <c r="AC55" s="47" t="e">
        <f>HLOOKUP("POR Pin State",#REF!,MATCH($A55,#REF!,0),FALSE)</f>
        <v>#REF!</v>
      </c>
      <c r="AD55" s="82"/>
      <c r="AE55" s="82"/>
      <c r="AF55" s="38" t="str">
        <f t="shared" si="38"/>
        <v>PULL_DOWN</v>
      </c>
      <c r="AG55" s="38" t="e">
        <f t="shared" si="2"/>
        <v>#REF!</v>
      </c>
      <c r="AH55" s="38" t="e">
        <f t="shared" si="40"/>
        <v>#REF!</v>
      </c>
      <c r="AI55" s="82"/>
      <c r="AJ55" s="86" t="b">
        <v>1</v>
      </c>
      <c r="AK55" s="86" t="b">
        <v>1</v>
      </c>
      <c r="AL55" s="86" t="b">
        <v>1</v>
      </c>
      <c r="AM55" s="86" t="b">
        <v>1</v>
      </c>
      <c r="AN55" s="86" t="b">
        <v>1</v>
      </c>
      <c r="AO55" s="86" t="b">
        <v>1</v>
      </c>
      <c r="AP55" s="63" t="str">
        <f t="shared" si="39"/>
        <v>VALID</v>
      </c>
      <c r="AQ55" s="102" t="s">
        <v>198</v>
      </c>
      <c r="AR55" s="103" t="s">
        <v>79</v>
      </c>
      <c r="AS55" s="104"/>
      <c r="AT55" s="105"/>
      <c r="AU55" s="105"/>
      <c r="AV55" s="105"/>
      <c r="AW55" s="105"/>
      <c r="AX55" s="105"/>
      <c r="AY55" s="105"/>
      <c r="AZ55" s="104"/>
      <c r="BA55" s="104"/>
      <c r="BB55" s="115"/>
      <c r="BC55" s="116"/>
      <c r="BD55" s="117"/>
      <c r="BE55" s="150" t="s">
        <v>197</v>
      </c>
      <c r="BF55" s="147" t="e">
        <f>VLOOKUP($A55,#REF!,34,FALSE)</f>
        <v>#REF!</v>
      </c>
      <c r="BG55" s="147" t="e">
        <f>VLOOKUP($A55,#REF!,22,FALSE)</f>
        <v>#REF!</v>
      </c>
      <c r="BH55" s="149"/>
    </row>
    <row r="56" ht="12.95" customHeight="1" spans="1:60">
      <c r="A56" s="48" t="s">
        <v>199</v>
      </c>
      <c r="B56" s="38" t="e">
        <f>VLOOKUP($A56,#REF!,34,FALSE)</f>
        <v>#REF!</v>
      </c>
      <c r="C56" s="39" t="str">
        <f t="shared" si="37"/>
        <v>unused_JTAG_TCK</v>
      </c>
      <c r="D56" s="40" t="e">
        <f>IF(LEN(VLOOKUP($A56,#REF!,8,FALSE)),LEFT(VLOOKUP($A56,#REF!,8,FALSE),LEN(VLOOKUP($A56,#REF!,8,FALSE))-2),"")</f>
        <v>#REF!</v>
      </c>
      <c r="E56" s="41" t="e">
        <f>IF(LEN(VLOOKUP($A56,#REF!,4,FALSE)),IF(INDEX(#REF!,MATCH($A56,#REF!,0),1),LEFT(VLOOKUP($A56,#REF!,4,FALSE),LEN(VLOOKUP($A56,#REF!,4,FALSE))-2),CONCATENATE(LEFT(VLOOKUP($A56,#REF!,4,FALSE),LEN(VLOOKUP($A56,#REF!,4,FALSE))-2),"*")),"")</f>
        <v>#REF!</v>
      </c>
      <c r="F56" s="42" t="e">
        <f>IF(LEN(VLOOKUP($A56,#REF!,5,FALSE)),IF(INDEX(#REF!,MATCH($A56,#REF!,0),2),LEFT(VLOOKUP($A56,#REF!,5,FALSE),LEN(VLOOKUP($A56,#REF!,5,FALSE))-2),CONCATENATE(LEFT(VLOOKUP($A56,#REF!,5,FALSE),LEN(VLOOKUP($A56,#REF!,5,FALSE))-2),"*")),"")</f>
        <v>#REF!</v>
      </c>
      <c r="G56" s="42" t="e">
        <f>IF(LEN(VLOOKUP($A56,#REF!,6,FALSE)),IF(INDEX(#REF!,MATCH($A56,#REF!,0),3),LEFT(VLOOKUP($A56,#REF!,6,FALSE),LEN(VLOOKUP($A56,#REF!,6,FALSE))-2),CONCATENATE(LEFT(VLOOKUP($A56,#REF!,6,FALSE),LEN(VLOOKUP($A56,#REF!,6,FALSE))-2),"*")),"")</f>
        <v>#REF!</v>
      </c>
      <c r="H56" s="43" t="e">
        <f>IF(LEN(VLOOKUP($A56,#REF!,7,FALSE)),IF(INDEX(#REF!,MATCH($A56,#REF!,0),4),LEFT(VLOOKUP($A56,#REF!,7,FALSE),LEN(VLOOKUP($A56,#REF!,7,FALSE))-2),CONCATENATE(LEFT(VLOOKUP($A56,#REF!,7,FALSE),LEN(VLOOKUP($A56,#REF!,7,FALSE))-2),"*")),"")</f>
        <v>#REF!</v>
      </c>
      <c r="I56" s="54" t="e">
        <f>IF(LEN(VLOOKUP($A56,#REF!,8,FALSE)),UPPER(RIGHT(VLOOKUP($A56,#REF!,8,FALSE),1)),"")</f>
        <v>#REF!</v>
      </c>
      <c r="J56" s="42" t="e">
        <f>IF(LEN(VLOOKUP($A56,#REF!,4,FALSE)),UPPER(RIGHT(VLOOKUP($A56,#REF!,4,FALSE),1)),"")</f>
        <v>#REF!</v>
      </c>
      <c r="K56" s="42" t="e">
        <f>IF(LEN(VLOOKUP($A56,#REF!,5,FALSE)),UPPER(RIGHT(VLOOKUP($A56,#REF!,5,FALSE),1)),"")</f>
        <v>#REF!</v>
      </c>
      <c r="L56" s="42" t="e">
        <f>IF(LEN(VLOOKUP($A56,#REF!,6,FALSE)),UPPER(RIGHT(VLOOKUP($A56,#REF!,6,FALSE),1)),"")</f>
        <v>#REF!</v>
      </c>
      <c r="M56" s="43" t="e">
        <f>IF(LEN(VLOOKUP($A56,#REF!,7,FALSE)),UPPER(RIGHT(VLOOKUP($A56,#REF!,7,FALSE),1)),"")</f>
        <v>#REF!</v>
      </c>
      <c r="N56" s="55"/>
      <c r="O56" s="55"/>
      <c r="P56" s="55"/>
      <c r="Q56" s="55"/>
      <c r="R56" s="55"/>
      <c r="S56" s="63" t="e">
        <f>HLOOKUP("Device Tree Pin Name",#REF!,MATCH($A56,#REF!,0),FALSE)</f>
        <v>#REF!</v>
      </c>
      <c r="T56" s="47" t="e">
        <f>HLOOKUP("power rail",#REF!,MATCH($A56,#REF!,0),FALSE)</f>
        <v>#REF!</v>
      </c>
      <c r="U56" s="62" t="e">
        <f>HLOOKUP("Wake Capable",#REF!,MATCH($A56,#REF!,0),FALSE)</f>
        <v>#REF!</v>
      </c>
      <c r="V56" s="62" t="e">
        <f>HLOOKUP("Strap",#REF!,MATCH($A56,#REF!,0),FALSE)</f>
        <v>#REF!</v>
      </c>
      <c r="W56" s="62" t="e">
        <f>HLOOKUP("GTE",#REF!,MATCH($A56,#REF!,0),FALSE)</f>
        <v>#REF!</v>
      </c>
      <c r="X56" s="62" t="e">
        <f>HLOOKUP("DPD_Control",#REF!,MATCH($A56,#REF!,0),FALSE)</f>
        <v>#REF!</v>
      </c>
      <c r="Y56" s="62" t="e">
        <f>HLOOKUP("DPD_Group",#REF!,MATCH($A56,#REF!,0),FALSE)</f>
        <v>#REF!</v>
      </c>
      <c r="Z56" s="47" t="e">
        <f>HLOOKUP("Pad Category",#REF!,MATCH($A56,#REF!,0),FALSE)</f>
        <v>#REF!</v>
      </c>
      <c r="AA56" s="47" t="e">
        <f>HLOOKUP("Pad type",#REF!,MATCH($A56,#REF!,0),FALSE)</f>
        <v>#REF!</v>
      </c>
      <c r="AB56" s="47" t="e">
        <f>HLOOKUP("Pull Strength",#REF!,MATCH($A56,#REF!,0),FALSE)</f>
        <v>#REF!</v>
      </c>
      <c r="AC56" s="47" t="e">
        <f>HLOOKUP("POR Pin State",#REF!,MATCH($A56,#REF!,0),FALSE)</f>
        <v>#REF!</v>
      </c>
      <c r="AD56" s="82"/>
      <c r="AE56" s="82"/>
      <c r="AF56" s="38" t="str">
        <f t="shared" si="38"/>
        <v>PULL_DOWN</v>
      </c>
      <c r="AG56" s="38" t="e">
        <f t="shared" si="2"/>
        <v>#REF!</v>
      </c>
      <c r="AH56" s="38" t="e">
        <f t="shared" si="40"/>
        <v>#REF!</v>
      </c>
      <c r="AI56" s="82"/>
      <c r="AJ56" s="86" t="b">
        <v>1</v>
      </c>
      <c r="AK56" s="86" t="b">
        <v>1</v>
      </c>
      <c r="AL56" s="86" t="b">
        <v>1</v>
      </c>
      <c r="AM56" s="86" t="b">
        <v>1</v>
      </c>
      <c r="AN56" s="86" t="b">
        <v>1</v>
      </c>
      <c r="AO56" s="86" t="b">
        <v>1</v>
      </c>
      <c r="AP56" s="63" t="str">
        <f t="shared" si="39"/>
        <v>VALID</v>
      </c>
      <c r="AQ56" s="102" t="s">
        <v>200</v>
      </c>
      <c r="AR56" s="103" t="s">
        <v>79</v>
      </c>
      <c r="AS56" s="104"/>
      <c r="AT56" s="105"/>
      <c r="AU56" s="105"/>
      <c r="AV56" s="105"/>
      <c r="AW56" s="105"/>
      <c r="AX56" s="105"/>
      <c r="AY56" s="105"/>
      <c r="AZ56" s="104"/>
      <c r="BA56" s="104"/>
      <c r="BB56" s="115"/>
      <c r="BC56" s="116"/>
      <c r="BD56" s="117"/>
      <c r="BE56" s="150" t="s">
        <v>199</v>
      </c>
      <c r="BF56" s="147" t="e">
        <f>VLOOKUP($A56,#REF!,34,FALSE)</f>
        <v>#REF!</v>
      </c>
      <c r="BG56" s="147" t="e">
        <f>VLOOKUP($A56,#REF!,22,FALSE)</f>
        <v>#REF!</v>
      </c>
      <c r="BH56" s="149"/>
    </row>
    <row r="57" ht="12.95" customHeight="1" spans="1:60">
      <c r="A57" s="48" t="s">
        <v>201</v>
      </c>
      <c r="B57" s="38" t="e">
        <f>VLOOKUP($A57,#REF!,34,FALSE)</f>
        <v>#REF!</v>
      </c>
      <c r="C57" s="39" t="str">
        <f t="shared" si="37"/>
        <v>unused_JTAG_TDI</v>
      </c>
      <c r="D57" s="40" t="e">
        <f>IF(LEN(VLOOKUP($A57,#REF!,8,FALSE)),LEFT(VLOOKUP($A57,#REF!,8,FALSE),LEN(VLOOKUP($A57,#REF!,8,FALSE))-2),"")</f>
        <v>#REF!</v>
      </c>
      <c r="E57" s="41" t="e">
        <f>IF(LEN(VLOOKUP($A57,#REF!,4,FALSE)),IF(INDEX(#REF!,MATCH($A57,#REF!,0),1),LEFT(VLOOKUP($A57,#REF!,4,FALSE),LEN(VLOOKUP($A57,#REF!,4,FALSE))-2),CONCATENATE(LEFT(VLOOKUP($A57,#REF!,4,FALSE),LEN(VLOOKUP($A57,#REF!,4,FALSE))-2),"*")),"")</f>
        <v>#REF!</v>
      </c>
      <c r="F57" s="42" t="e">
        <f>IF(LEN(VLOOKUP($A57,#REF!,5,FALSE)),IF(INDEX(#REF!,MATCH($A57,#REF!,0),2),LEFT(VLOOKUP($A57,#REF!,5,FALSE),LEN(VLOOKUP($A57,#REF!,5,FALSE))-2),CONCATENATE(LEFT(VLOOKUP($A57,#REF!,5,FALSE),LEN(VLOOKUP($A57,#REF!,5,FALSE))-2),"*")),"")</f>
        <v>#REF!</v>
      </c>
      <c r="G57" s="42" t="e">
        <f>IF(LEN(VLOOKUP($A57,#REF!,6,FALSE)),IF(INDEX(#REF!,MATCH($A57,#REF!,0),3),LEFT(VLOOKUP($A57,#REF!,6,FALSE),LEN(VLOOKUP($A57,#REF!,6,FALSE))-2),CONCATENATE(LEFT(VLOOKUP($A57,#REF!,6,FALSE),LEN(VLOOKUP($A57,#REF!,6,FALSE))-2),"*")),"")</f>
        <v>#REF!</v>
      </c>
      <c r="H57" s="43" t="e">
        <f>IF(LEN(VLOOKUP($A57,#REF!,7,FALSE)),IF(INDEX(#REF!,MATCH($A57,#REF!,0),4),LEFT(VLOOKUP($A57,#REF!,7,FALSE),LEN(VLOOKUP($A57,#REF!,7,FALSE))-2),CONCATENATE(LEFT(VLOOKUP($A57,#REF!,7,FALSE),LEN(VLOOKUP($A57,#REF!,7,FALSE))-2),"*")),"")</f>
        <v>#REF!</v>
      </c>
      <c r="I57" s="54" t="e">
        <f>IF(LEN(VLOOKUP($A57,#REF!,8,FALSE)),UPPER(RIGHT(VLOOKUP($A57,#REF!,8,FALSE),1)),"")</f>
        <v>#REF!</v>
      </c>
      <c r="J57" s="42" t="e">
        <f>IF(LEN(VLOOKUP($A57,#REF!,4,FALSE)),UPPER(RIGHT(VLOOKUP($A57,#REF!,4,FALSE),1)),"")</f>
        <v>#REF!</v>
      </c>
      <c r="K57" s="42" t="e">
        <f>IF(LEN(VLOOKUP($A57,#REF!,5,FALSE)),UPPER(RIGHT(VLOOKUP($A57,#REF!,5,FALSE),1)),"")</f>
        <v>#REF!</v>
      </c>
      <c r="L57" s="42" t="e">
        <f>IF(LEN(VLOOKUP($A57,#REF!,6,FALSE)),UPPER(RIGHT(VLOOKUP($A57,#REF!,6,FALSE),1)),"")</f>
        <v>#REF!</v>
      </c>
      <c r="M57" s="43" t="e">
        <f>IF(LEN(VLOOKUP($A57,#REF!,7,FALSE)),UPPER(RIGHT(VLOOKUP($A57,#REF!,7,FALSE),1)),"")</f>
        <v>#REF!</v>
      </c>
      <c r="N57" s="55"/>
      <c r="O57" s="55"/>
      <c r="P57" s="55"/>
      <c r="Q57" s="55"/>
      <c r="R57" s="55"/>
      <c r="S57" s="63" t="e">
        <f>HLOOKUP("Device Tree Pin Name",#REF!,MATCH($A57,#REF!,0),FALSE)</f>
        <v>#REF!</v>
      </c>
      <c r="T57" s="47" t="e">
        <f>HLOOKUP("power rail",#REF!,MATCH($A57,#REF!,0),FALSE)</f>
        <v>#REF!</v>
      </c>
      <c r="U57" s="62" t="e">
        <f>HLOOKUP("Wake Capable",#REF!,MATCH($A57,#REF!,0),FALSE)</f>
        <v>#REF!</v>
      </c>
      <c r="V57" s="62" t="e">
        <f>HLOOKUP("Strap",#REF!,MATCH($A57,#REF!,0),FALSE)</f>
        <v>#REF!</v>
      </c>
      <c r="W57" s="62" t="e">
        <f>HLOOKUP("GTE",#REF!,MATCH($A57,#REF!,0),FALSE)</f>
        <v>#REF!</v>
      </c>
      <c r="X57" s="62" t="e">
        <f>HLOOKUP("DPD_Control",#REF!,MATCH($A57,#REF!,0),FALSE)</f>
        <v>#REF!</v>
      </c>
      <c r="Y57" s="62" t="e">
        <f>HLOOKUP("DPD_Group",#REF!,MATCH($A57,#REF!,0),FALSE)</f>
        <v>#REF!</v>
      </c>
      <c r="Z57" s="47" t="e">
        <f>HLOOKUP("Pad Category",#REF!,MATCH($A57,#REF!,0),FALSE)</f>
        <v>#REF!</v>
      </c>
      <c r="AA57" s="47" t="e">
        <f>HLOOKUP("Pad type",#REF!,MATCH($A57,#REF!,0),FALSE)</f>
        <v>#REF!</v>
      </c>
      <c r="AB57" s="47" t="e">
        <f>HLOOKUP("Pull Strength",#REF!,MATCH($A57,#REF!,0),FALSE)</f>
        <v>#REF!</v>
      </c>
      <c r="AC57" s="47" t="e">
        <f>HLOOKUP("POR Pin State",#REF!,MATCH($A57,#REF!,0),FALSE)</f>
        <v>#REF!</v>
      </c>
      <c r="AD57" s="82"/>
      <c r="AE57" s="82"/>
      <c r="AF57" s="38" t="str">
        <f t="shared" si="38"/>
        <v>PULL_DOWN</v>
      </c>
      <c r="AG57" s="38" t="e">
        <f t="shared" si="2"/>
        <v>#REF!</v>
      </c>
      <c r="AH57" s="38" t="e">
        <f t="shared" si="40"/>
        <v>#REF!</v>
      </c>
      <c r="AI57" s="82"/>
      <c r="AJ57" s="86" t="b">
        <v>1</v>
      </c>
      <c r="AK57" s="86" t="b">
        <v>1</v>
      </c>
      <c r="AL57" s="86" t="b">
        <v>1</v>
      </c>
      <c r="AM57" s="86" t="b">
        <v>1</v>
      </c>
      <c r="AN57" s="86" t="b">
        <v>1</v>
      </c>
      <c r="AO57" s="86" t="b">
        <v>1</v>
      </c>
      <c r="AP57" s="63" t="str">
        <f t="shared" si="39"/>
        <v>VALID</v>
      </c>
      <c r="AQ57" s="102" t="s">
        <v>202</v>
      </c>
      <c r="AR57" s="103" t="s">
        <v>79</v>
      </c>
      <c r="AS57" s="104"/>
      <c r="AT57" s="105"/>
      <c r="AU57" s="105"/>
      <c r="AV57" s="105"/>
      <c r="AW57" s="105"/>
      <c r="AX57" s="105"/>
      <c r="AY57" s="105"/>
      <c r="AZ57" s="104"/>
      <c r="BA57" s="104"/>
      <c r="BB57" s="115"/>
      <c r="BC57" s="116"/>
      <c r="BD57" s="117"/>
      <c r="BE57" s="151" t="s">
        <v>201</v>
      </c>
      <c r="BF57" s="147" t="e">
        <f>VLOOKUP($A57,#REF!,34,FALSE)</f>
        <v>#REF!</v>
      </c>
      <c r="BG57" s="147" t="e">
        <f>VLOOKUP($A57,#REF!,22,FALSE)</f>
        <v>#REF!</v>
      </c>
      <c r="BH57" s="149"/>
    </row>
    <row r="58" s="3" customFormat="1" ht="18" customHeight="1" spans="1:60">
      <c r="A58" s="35" t="s">
        <v>203</v>
      </c>
      <c r="B58" s="36" t="s">
        <v>204</v>
      </c>
      <c r="C58" s="35"/>
      <c r="D58" s="37"/>
      <c r="E58" s="37"/>
      <c r="F58" s="37"/>
      <c r="G58" s="37"/>
      <c r="H58" s="37"/>
      <c r="I58" s="35"/>
      <c r="J58" s="35"/>
      <c r="K58" s="35"/>
      <c r="L58" s="35"/>
      <c r="M58" s="35"/>
      <c r="N58" s="35"/>
      <c r="O58" s="35"/>
      <c r="P58" s="35"/>
      <c r="Q58" s="35"/>
      <c r="R58" s="35"/>
      <c r="S58" s="35"/>
      <c r="T58" s="35"/>
      <c r="U58" s="60"/>
      <c r="V58" s="60"/>
      <c r="W58" s="60"/>
      <c r="X58" s="60"/>
      <c r="Y58" s="60"/>
      <c r="Z58" s="81"/>
      <c r="AA58" s="81"/>
      <c r="AB58" s="81"/>
      <c r="AC58" s="81"/>
      <c r="AD58" s="81"/>
      <c r="AE58" s="81"/>
      <c r="AF58" s="81"/>
      <c r="AG58" s="81"/>
      <c r="AH58" s="81"/>
      <c r="AI58" s="81"/>
      <c r="AJ58" s="81" t="b">
        <v>0</v>
      </c>
      <c r="AK58" s="81"/>
      <c r="AL58" s="81"/>
      <c r="AM58" s="81"/>
      <c r="AN58" s="81"/>
      <c r="AO58" s="81"/>
      <c r="AP58" s="81"/>
      <c r="AQ58" s="100"/>
      <c r="AR58" s="100"/>
      <c r="AS58" s="101"/>
      <c r="AT58" s="101"/>
      <c r="AU58" s="101"/>
      <c r="AV58" s="101"/>
      <c r="AW58" s="101"/>
      <c r="AX58" s="101"/>
      <c r="AY58" s="101"/>
      <c r="AZ58" s="101"/>
      <c r="BA58" s="101"/>
      <c r="BB58" s="101"/>
      <c r="BC58" s="400" t="s">
        <v>76</v>
      </c>
      <c r="BD58" s="114"/>
      <c r="BE58" s="142" t="s">
        <v>203</v>
      </c>
      <c r="BF58" s="143" t="s">
        <v>204</v>
      </c>
      <c r="BG58" s="143"/>
      <c r="BH58" s="145"/>
    </row>
    <row r="59" ht="12.95" customHeight="1" spans="1:60">
      <c r="A59" s="38" t="s">
        <v>205</v>
      </c>
      <c r="B59" s="38" t="e">
        <f>VLOOKUP($A59,#REF!,34,FALSE)</f>
        <v>#REF!</v>
      </c>
      <c r="C59" s="39" t="str">
        <f t="shared" ref="C59:C82" si="41">CONCATENATE("unused_",A59)</f>
        <v>unused_GPU_PWR_REQ</v>
      </c>
      <c r="D59" s="40" t="e">
        <f>IF(LEN(VLOOKUP($A59,#REF!,8,FALSE)),LEFT(VLOOKUP($A59,#REF!,8,FALSE),LEN(VLOOKUP($A59,#REF!,8,FALSE))-2),"")</f>
        <v>#REF!</v>
      </c>
      <c r="E59" s="41" t="e">
        <f>IF(LEN(VLOOKUP($A59,#REF!,4,FALSE)),IF(INDEX(#REF!,MATCH($A59,#REF!,0),1),LEFT(VLOOKUP($A59,#REF!,4,FALSE),LEN(VLOOKUP($A59,#REF!,4,FALSE))-2),CONCATENATE(LEFT(VLOOKUP($A59,#REF!,4,FALSE),LEN(VLOOKUP($A59,#REF!,4,FALSE))-2),"*")),"")</f>
        <v>#REF!</v>
      </c>
      <c r="F59" s="42" t="e">
        <f>IF(LEN(VLOOKUP($A59,#REF!,5,FALSE)),IF(INDEX(#REF!,MATCH($A59,#REF!,0),2),LEFT(VLOOKUP($A59,#REF!,5,FALSE),LEN(VLOOKUP($A59,#REF!,5,FALSE))-2),CONCATENATE(LEFT(VLOOKUP($A59,#REF!,5,FALSE),LEN(VLOOKUP($A59,#REF!,5,FALSE))-2),"*")),"")</f>
        <v>#REF!</v>
      </c>
      <c r="G59" s="42" t="e">
        <f>IF(LEN(VLOOKUP($A59,#REF!,6,FALSE)),IF(INDEX(#REF!,MATCH($A59,#REF!,0),3),LEFT(VLOOKUP($A59,#REF!,6,FALSE),LEN(VLOOKUP($A59,#REF!,6,FALSE))-2),CONCATENATE(LEFT(VLOOKUP($A59,#REF!,6,FALSE),LEN(VLOOKUP($A59,#REF!,6,FALSE))-2),"*")),"")</f>
        <v>#REF!</v>
      </c>
      <c r="H59" s="43" t="e">
        <f>IF(LEN(VLOOKUP($A59,#REF!,7,FALSE)),IF(INDEX(#REF!,MATCH($A59,#REF!,0),4),LEFT(VLOOKUP($A59,#REF!,7,FALSE),LEN(VLOOKUP($A59,#REF!,7,FALSE))-2),CONCATENATE(LEFT(VLOOKUP($A59,#REF!,7,FALSE),LEN(VLOOKUP($A59,#REF!,7,FALSE))-2),"*")),"")</f>
        <v>#REF!</v>
      </c>
      <c r="I59" s="54" t="e">
        <f>IF(LEN(VLOOKUP($A59,#REF!,8,FALSE)),UPPER(RIGHT(VLOOKUP($A59,#REF!,8,FALSE),1)),"")</f>
        <v>#REF!</v>
      </c>
      <c r="J59" s="42" t="e">
        <f>IF(LEN(VLOOKUP($A59,#REF!,4,FALSE)),UPPER(RIGHT(VLOOKUP($A59,#REF!,4,FALSE),1)),"")</f>
        <v>#REF!</v>
      </c>
      <c r="K59" s="42" t="e">
        <f>IF(LEN(VLOOKUP($A59,#REF!,5,FALSE)),UPPER(RIGHT(VLOOKUP($A59,#REF!,5,FALSE),1)),"")</f>
        <v>#REF!</v>
      </c>
      <c r="L59" s="42" t="e">
        <f>IF(LEN(VLOOKUP($A59,#REF!,6,FALSE)),UPPER(RIGHT(VLOOKUP($A59,#REF!,6,FALSE),1)),"")</f>
        <v>#REF!</v>
      </c>
      <c r="M59" s="43" t="e">
        <f>IF(LEN(VLOOKUP($A59,#REF!,7,FALSE)),UPPER(RIGHT(VLOOKUP($A59,#REF!,7,FALSE),1)),"")</f>
        <v>#REF!</v>
      </c>
      <c r="N59" s="38" t="s">
        <v>94</v>
      </c>
      <c r="O59" s="38" t="s">
        <v>83</v>
      </c>
      <c r="P59" s="38" t="s">
        <v>104</v>
      </c>
      <c r="Q59" s="38" t="s">
        <v>105</v>
      </c>
      <c r="R59" s="38" t="s">
        <v>94</v>
      </c>
      <c r="S59" s="61" t="e">
        <f>HLOOKUP("Device Tree Pin Name",#REF!,MATCH($A59,#REF!,0),FALSE)</f>
        <v>#REF!</v>
      </c>
      <c r="T59" s="47" t="e">
        <f>HLOOKUP("power rail",#REF!,MATCH($A59,#REF!,0),FALSE)</f>
        <v>#REF!</v>
      </c>
      <c r="U59" s="62" t="e">
        <f>HLOOKUP("Wake Capable",#REF!,MATCH($A59,#REF!,0),FALSE)</f>
        <v>#REF!</v>
      </c>
      <c r="V59" s="62" t="e">
        <f>HLOOKUP("Strap",#REF!,MATCH($A59,#REF!,0),FALSE)</f>
        <v>#REF!</v>
      </c>
      <c r="W59" s="62" t="e">
        <f>HLOOKUP("GTE",#REF!,MATCH($A59,#REF!,0),FALSE)</f>
        <v>#REF!</v>
      </c>
      <c r="X59" s="62" t="e">
        <f>HLOOKUP("DPD_Control",#REF!,MATCH($A59,#REF!,0),FALSE)</f>
        <v>#REF!</v>
      </c>
      <c r="Y59" s="62" t="e">
        <f>HLOOKUP("DPD_Group",#REF!,MATCH($A59,#REF!,0),FALSE)</f>
        <v>#REF!</v>
      </c>
      <c r="Z59" s="47" t="e">
        <f>HLOOKUP("Pad Category",#REF!,MATCH($A59,#REF!,0),FALSE)</f>
        <v>#REF!</v>
      </c>
      <c r="AA59" s="47" t="e">
        <f>HLOOKUP("Pad type",#REF!,MATCH($A59,#REF!,0),FALSE)</f>
        <v>#REF!</v>
      </c>
      <c r="AB59" s="47" t="e">
        <f>HLOOKUP("Pull Strength",#REF!,MATCH($A59,#REF!,0),FALSE)</f>
        <v>#REF!</v>
      </c>
      <c r="AC59" s="47" t="e">
        <f>HLOOKUP("POR Pin State",#REF!,MATCH($A59,#REF!,0),FALSE)</f>
        <v>#REF!</v>
      </c>
      <c r="AD59" s="47" t="str">
        <f t="shared" ref="AD59:AD82" si="42">IF(OR($AQ59="",$AQ59=$C59),$R59,IF($AQ59=$D59,SUBSTITUTE(SUBSTITUTE($AQ59,"GPIO3_","GPIO_"),".0",""),IF($AQ59=$E59,$N59,IF($AQ59=$F59,$O59,IF($AQ59=$G59,$P59,IF($AQ59=$H59,$Q59,"INVALID"))))))</f>
        <v>RSVD0</v>
      </c>
      <c r="AE59" s="82"/>
      <c r="AF59" s="38" t="str">
        <f t="shared" ref="AF59:AF82" si="43">IF(AND(OR($AS59="Int PU",$AS59="Int PD"),OR(AND($AZ59&lt;&gt;"",$AZ59&lt;&gt;"0"),AND($BA59&lt;&gt;"",$BA59&lt;&gt;"0"))),"INVALID",IF(OR($AQ59=$C59,$AS59="Int PD"),"PULL_DOWN",IF(OR($AS59="Int PU",AND($AE59="YES",OR($AZ59="",$AZ59="0"),OR($BA59="",$BA59="0"),OR($AR59="Input",$AR59="Bidirectional"))),"PULL_UP","NORMAL")))</f>
        <v>PULL_DOWN</v>
      </c>
      <c r="AG59" s="38" t="e">
        <f t="shared" si="2"/>
        <v>#REF!</v>
      </c>
      <c r="AH59" s="38" t="e">
        <f>IF(OR($AT59=$F59,$AU59="Output"),"DISABLE","ENABLE")</f>
        <v>#REF!</v>
      </c>
      <c r="AI59" s="87" t="e">
        <f t="shared" ref="AI59:AI82" si="44">IF($AT59&lt;&gt;$G59,"N/A",IF($AV59="Drive 1","1",IF($AV59="Drive 0","0","")))</f>
        <v>#REF!</v>
      </c>
      <c r="AJ59" s="86" t="b">
        <v>1</v>
      </c>
      <c r="AK59" s="86" t="b">
        <v>1</v>
      </c>
      <c r="AL59" s="86" t="b">
        <v>1</v>
      </c>
      <c r="AM59" s="86" t="b">
        <v>1</v>
      </c>
      <c r="AN59" s="86" t="b">
        <v>1</v>
      </c>
      <c r="AO59" s="86" t="b">
        <v>1</v>
      </c>
      <c r="AP59" s="63" t="str">
        <f t="shared" ref="AP59:AP82" si="45">IF(AND($AJ59:$AO59),"VALID","INVALID")</f>
        <v>VALID</v>
      </c>
      <c r="AQ59" s="102" t="s">
        <v>206</v>
      </c>
      <c r="AR59" s="103" t="s">
        <v>79</v>
      </c>
      <c r="AS59" s="104"/>
      <c r="AT59" s="105"/>
      <c r="AU59" s="105"/>
      <c r="AV59" s="105"/>
      <c r="AW59" s="105"/>
      <c r="AX59" s="104" t="s">
        <v>85</v>
      </c>
      <c r="AY59" s="105"/>
      <c r="AZ59" s="104"/>
      <c r="BA59" s="104"/>
      <c r="BB59" s="115"/>
      <c r="BC59" s="116"/>
      <c r="BD59" s="117"/>
      <c r="BE59" s="157" t="s">
        <v>3</v>
      </c>
      <c r="BF59" s="147" t="e">
        <f>VLOOKUP($A59,#REF!,34,FALSE)</f>
        <v>#REF!</v>
      </c>
      <c r="BG59" s="147" t="e">
        <f>VLOOKUP($A59,#REF!,22,FALSE)</f>
        <v>#REF!</v>
      </c>
      <c r="BH59" s="149"/>
    </row>
    <row r="60" ht="12.95" customHeight="1" spans="1:60">
      <c r="A60" s="38" t="s">
        <v>207</v>
      </c>
      <c r="B60" s="38" t="e">
        <f>VLOOKUP($A60,#REF!,34,FALSE)</f>
        <v>#REF!</v>
      </c>
      <c r="C60" s="39" t="str">
        <f t="shared" si="41"/>
        <v>unused_CV_PWR_REQ</v>
      </c>
      <c r="D60" s="40" t="e">
        <f>IF(LEN(VLOOKUP($A60,#REF!,8,FALSE)),LEFT(VLOOKUP($A60,#REF!,8,FALSE),LEN(VLOOKUP($A60,#REF!,8,FALSE))-2),"")</f>
        <v>#REF!</v>
      </c>
      <c r="E60" s="41" t="e">
        <f>IF(LEN(VLOOKUP($A60,#REF!,4,FALSE)),IF(INDEX(#REF!,MATCH($A60,#REF!,0),1),LEFT(VLOOKUP($A60,#REF!,4,FALSE),LEN(VLOOKUP($A60,#REF!,4,FALSE))-2),CONCATENATE(LEFT(VLOOKUP($A60,#REF!,4,FALSE),LEN(VLOOKUP($A60,#REF!,4,FALSE))-2),"*")),"")</f>
        <v>#REF!</v>
      </c>
      <c r="F60" s="42" t="e">
        <f>IF(LEN(VLOOKUP($A60,#REF!,5,FALSE)),IF(INDEX(#REF!,MATCH($A60,#REF!,0),2),LEFT(VLOOKUP($A60,#REF!,5,FALSE),LEN(VLOOKUP($A60,#REF!,5,FALSE))-2),CONCATENATE(LEFT(VLOOKUP($A60,#REF!,5,FALSE),LEN(VLOOKUP($A60,#REF!,5,FALSE))-2),"*")),"")</f>
        <v>#REF!</v>
      </c>
      <c r="G60" s="42" t="e">
        <f>IF(LEN(VLOOKUP($A60,#REF!,6,FALSE)),IF(INDEX(#REF!,MATCH($A60,#REF!,0),3),LEFT(VLOOKUP($A60,#REF!,6,FALSE),LEN(VLOOKUP($A60,#REF!,6,FALSE))-2),CONCATENATE(LEFT(VLOOKUP($A60,#REF!,6,FALSE),LEN(VLOOKUP($A60,#REF!,6,FALSE))-2),"*")),"")</f>
        <v>#REF!</v>
      </c>
      <c r="H60" s="43" t="e">
        <f>IF(LEN(VLOOKUP($A60,#REF!,7,FALSE)),IF(INDEX(#REF!,MATCH($A60,#REF!,0),4),LEFT(VLOOKUP($A60,#REF!,7,FALSE),LEN(VLOOKUP($A60,#REF!,7,FALSE))-2),CONCATENATE(LEFT(VLOOKUP($A60,#REF!,7,FALSE),LEN(VLOOKUP($A60,#REF!,7,FALSE))-2),"*")),"")</f>
        <v>#REF!</v>
      </c>
      <c r="I60" s="54" t="e">
        <f>IF(LEN(VLOOKUP($A60,#REF!,8,FALSE)),UPPER(RIGHT(VLOOKUP($A60,#REF!,8,FALSE),1)),"")</f>
        <v>#REF!</v>
      </c>
      <c r="J60" s="42" t="e">
        <f>IF(LEN(VLOOKUP($A60,#REF!,4,FALSE)),UPPER(RIGHT(VLOOKUP($A60,#REF!,4,FALSE),1)),"")</f>
        <v>#REF!</v>
      </c>
      <c r="K60" s="42" t="e">
        <f>IF(LEN(VLOOKUP($A60,#REF!,5,FALSE)),UPPER(RIGHT(VLOOKUP($A60,#REF!,5,FALSE),1)),"")</f>
        <v>#REF!</v>
      </c>
      <c r="L60" s="42" t="e">
        <f>IF(LEN(VLOOKUP($A60,#REF!,6,FALSE)),UPPER(RIGHT(VLOOKUP($A60,#REF!,6,FALSE),1)),"")</f>
        <v>#REF!</v>
      </c>
      <c r="M60" s="43" t="e">
        <f>IF(LEN(VLOOKUP($A60,#REF!,7,FALSE)),UPPER(RIGHT(VLOOKUP($A60,#REF!,7,FALSE),1)),"")</f>
        <v>#REF!</v>
      </c>
      <c r="N60" s="38" t="s">
        <v>94</v>
      </c>
      <c r="O60" s="38" t="s">
        <v>83</v>
      </c>
      <c r="P60" s="38" t="s">
        <v>104</v>
      </c>
      <c r="Q60" s="38" t="s">
        <v>105</v>
      </c>
      <c r="R60" s="38" t="s">
        <v>94</v>
      </c>
      <c r="S60" s="63" t="e">
        <f>HLOOKUP("Device Tree Pin Name",#REF!,MATCH($A60,#REF!,0),FALSE)</f>
        <v>#REF!</v>
      </c>
      <c r="T60" s="47" t="e">
        <f>HLOOKUP("power rail",#REF!,MATCH($A60,#REF!,0),FALSE)</f>
        <v>#REF!</v>
      </c>
      <c r="U60" s="62" t="e">
        <f>HLOOKUP("Wake Capable",#REF!,MATCH($A60,#REF!,0),FALSE)</f>
        <v>#REF!</v>
      </c>
      <c r="V60" s="62" t="e">
        <f>HLOOKUP("Strap",#REF!,MATCH($A60,#REF!,0),FALSE)</f>
        <v>#REF!</v>
      </c>
      <c r="W60" s="62" t="e">
        <f>HLOOKUP("GTE",#REF!,MATCH($A60,#REF!,0),FALSE)</f>
        <v>#REF!</v>
      </c>
      <c r="X60" s="62" t="e">
        <f>HLOOKUP("DPD_Control",#REF!,MATCH($A60,#REF!,0),FALSE)</f>
        <v>#REF!</v>
      </c>
      <c r="Y60" s="62" t="e">
        <f>HLOOKUP("DPD_Group",#REF!,MATCH($A60,#REF!,0),FALSE)</f>
        <v>#REF!</v>
      </c>
      <c r="Z60" s="47" t="e">
        <f>HLOOKUP("Pad Category",#REF!,MATCH($A60,#REF!,0),FALSE)</f>
        <v>#REF!</v>
      </c>
      <c r="AA60" s="47" t="e">
        <f>HLOOKUP("Pad type",#REF!,MATCH($A60,#REF!,0),FALSE)</f>
        <v>#REF!</v>
      </c>
      <c r="AB60" s="47" t="e">
        <f>HLOOKUP("Pull Strength",#REF!,MATCH($A60,#REF!,0),FALSE)</f>
        <v>#REF!</v>
      </c>
      <c r="AC60" s="47" t="e">
        <f>HLOOKUP("POR Pin State",#REF!,MATCH($A60,#REF!,0),FALSE)</f>
        <v>#REF!</v>
      </c>
      <c r="AD60" s="47" t="str">
        <f t="shared" si="42"/>
        <v>RSVD0</v>
      </c>
      <c r="AE60" s="82"/>
      <c r="AF60" s="38" t="str">
        <f t="shared" si="43"/>
        <v>PULL_DOWN</v>
      </c>
      <c r="AG60" s="38" t="e">
        <f t="shared" si="2"/>
        <v>#REF!</v>
      </c>
      <c r="AH60" s="38" t="e">
        <f>IF(OR($AT60=$F60,$AU60="Output"),"DISABLE","ENABLE")</f>
        <v>#REF!</v>
      </c>
      <c r="AI60" s="87" t="e">
        <f t="shared" si="44"/>
        <v>#REF!</v>
      </c>
      <c r="AJ60" s="86" t="b">
        <v>1</v>
      </c>
      <c r="AK60" s="86" t="b">
        <v>1</v>
      </c>
      <c r="AL60" s="86" t="b">
        <v>1</v>
      </c>
      <c r="AM60" s="86" t="b">
        <v>1</v>
      </c>
      <c r="AN60" s="86" t="b">
        <v>1</v>
      </c>
      <c r="AO60" s="86" t="b">
        <v>1</v>
      </c>
      <c r="AP60" s="63" t="str">
        <f t="shared" si="45"/>
        <v>VALID</v>
      </c>
      <c r="AQ60" s="102" t="s">
        <v>208</v>
      </c>
      <c r="AR60" s="103" t="s">
        <v>79</v>
      </c>
      <c r="AS60" s="104"/>
      <c r="AT60" s="105"/>
      <c r="AU60" s="105"/>
      <c r="AV60" s="105"/>
      <c r="AW60" s="105"/>
      <c r="AX60" s="104" t="s">
        <v>85</v>
      </c>
      <c r="AY60" s="105"/>
      <c r="AZ60" s="104"/>
      <c r="BA60" s="104"/>
      <c r="BB60" s="115"/>
      <c r="BC60" s="116"/>
      <c r="BD60" s="117"/>
      <c r="BE60" s="157" t="s">
        <v>3</v>
      </c>
      <c r="BF60" s="147" t="e">
        <f>VLOOKUP($A60,#REF!,34,FALSE)</f>
        <v>#REF!</v>
      </c>
      <c r="BG60" s="147" t="e">
        <f>VLOOKUP($A60,#REF!,22,FALSE)</f>
        <v>#REF!</v>
      </c>
      <c r="BH60" s="149"/>
    </row>
    <row r="61" ht="12.95" customHeight="1" spans="1:60">
      <c r="A61" s="38" t="s">
        <v>209</v>
      </c>
      <c r="B61" s="38" t="e">
        <f>VLOOKUP($A61,#REF!,34,FALSE)</f>
        <v>#REF!</v>
      </c>
      <c r="C61" s="39" t="str">
        <f t="shared" si="41"/>
        <v>unused_GP_PWM2</v>
      </c>
      <c r="D61" s="40" t="e">
        <f>IF(LEN(VLOOKUP($A61,#REF!,8,FALSE)),LEFT(VLOOKUP($A61,#REF!,8,FALSE),LEN(VLOOKUP($A61,#REF!,8,FALSE))-2),"")</f>
        <v>#REF!</v>
      </c>
      <c r="E61" s="41" t="e">
        <f>IF(LEN(VLOOKUP($A61,#REF!,4,FALSE)),IF(INDEX(#REF!,MATCH($A61,#REF!,0),1),LEFT(VLOOKUP($A61,#REF!,4,FALSE),LEN(VLOOKUP($A61,#REF!,4,FALSE))-2),CONCATENATE(LEFT(VLOOKUP($A61,#REF!,4,FALSE),LEN(VLOOKUP($A61,#REF!,4,FALSE))-2),"*")),"")</f>
        <v>#REF!</v>
      </c>
      <c r="F61" s="42" t="e">
        <f>IF(LEN(VLOOKUP($A61,#REF!,5,FALSE)),IF(INDEX(#REF!,MATCH($A61,#REF!,0),2),LEFT(VLOOKUP($A61,#REF!,5,FALSE),LEN(VLOOKUP($A61,#REF!,5,FALSE))-2),CONCATENATE(LEFT(VLOOKUP($A61,#REF!,5,FALSE),LEN(VLOOKUP($A61,#REF!,5,FALSE))-2),"*")),"")</f>
        <v>#REF!</v>
      </c>
      <c r="G61" s="42" t="e">
        <f>IF(LEN(VLOOKUP($A61,#REF!,6,FALSE)),IF(INDEX(#REF!,MATCH($A61,#REF!,0),3),LEFT(VLOOKUP($A61,#REF!,6,FALSE),LEN(VLOOKUP($A61,#REF!,6,FALSE))-2),CONCATENATE(LEFT(VLOOKUP($A61,#REF!,6,FALSE),LEN(VLOOKUP($A61,#REF!,6,FALSE))-2),"*")),"")</f>
        <v>#REF!</v>
      </c>
      <c r="H61" s="43" t="e">
        <f>IF(LEN(VLOOKUP($A61,#REF!,7,FALSE)),IF(INDEX(#REF!,MATCH($A61,#REF!,0),4),LEFT(VLOOKUP($A61,#REF!,7,FALSE),LEN(VLOOKUP($A61,#REF!,7,FALSE))-2),CONCATENATE(LEFT(VLOOKUP($A61,#REF!,7,FALSE),LEN(VLOOKUP($A61,#REF!,7,FALSE))-2),"*")),"")</f>
        <v>#REF!</v>
      </c>
      <c r="I61" s="54" t="e">
        <f>IF(LEN(VLOOKUP($A61,#REF!,8,FALSE)),UPPER(RIGHT(VLOOKUP($A61,#REF!,8,FALSE),1)),"")</f>
        <v>#REF!</v>
      </c>
      <c r="J61" s="42" t="e">
        <f>IF(LEN(VLOOKUP($A61,#REF!,4,FALSE)),UPPER(RIGHT(VLOOKUP($A61,#REF!,4,FALSE),1)),"")</f>
        <v>#REF!</v>
      </c>
      <c r="K61" s="42" t="e">
        <f>IF(LEN(VLOOKUP($A61,#REF!,5,FALSE)),UPPER(RIGHT(VLOOKUP($A61,#REF!,5,FALSE),1)),"")</f>
        <v>#REF!</v>
      </c>
      <c r="L61" s="42" t="e">
        <f>IF(LEN(VLOOKUP($A61,#REF!,6,FALSE)),UPPER(RIGHT(VLOOKUP($A61,#REF!,6,FALSE),1)),"")</f>
        <v>#REF!</v>
      </c>
      <c r="M61" s="43" t="e">
        <f>IF(LEN(VLOOKUP($A61,#REF!,7,FALSE)),UPPER(RIGHT(VLOOKUP($A61,#REF!,7,FALSE),1)),"")</f>
        <v>#REF!</v>
      </c>
      <c r="N61" s="38" t="s">
        <v>132</v>
      </c>
      <c r="O61" s="38" t="s">
        <v>83</v>
      </c>
      <c r="P61" s="38" t="s">
        <v>104</v>
      </c>
      <c r="Q61" s="38" t="s">
        <v>105</v>
      </c>
      <c r="R61" s="38" t="s">
        <v>83</v>
      </c>
      <c r="S61" s="63" t="e">
        <f>HLOOKUP("Device Tree Pin Name",#REF!,MATCH($A61,#REF!,0),FALSE)</f>
        <v>#REF!</v>
      </c>
      <c r="T61" s="47" t="e">
        <f>HLOOKUP("power rail",#REF!,MATCH($A61,#REF!,0),FALSE)</f>
        <v>#REF!</v>
      </c>
      <c r="U61" s="62" t="e">
        <f>HLOOKUP("Wake Capable",#REF!,MATCH($A61,#REF!,0),FALSE)</f>
        <v>#REF!</v>
      </c>
      <c r="V61" s="62" t="e">
        <f>HLOOKUP("Strap",#REF!,MATCH($A61,#REF!,0),FALSE)</f>
        <v>#REF!</v>
      </c>
      <c r="W61" s="62" t="e">
        <f>HLOOKUP("GTE",#REF!,MATCH($A61,#REF!,0),FALSE)</f>
        <v>#REF!</v>
      </c>
      <c r="X61" s="62" t="e">
        <f>HLOOKUP("DPD_Control",#REF!,MATCH($A61,#REF!,0),FALSE)</f>
        <v>#REF!</v>
      </c>
      <c r="Y61" s="62" t="e">
        <f>HLOOKUP("DPD_Group",#REF!,MATCH($A61,#REF!,0),FALSE)</f>
        <v>#REF!</v>
      </c>
      <c r="Z61" s="47" t="e">
        <f>HLOOKUP("Pad Category",#REF!,MATCH($A61,#REF!,0),FALSE)</f>
        <v>#REF!</v>
      </c>
      <c r="AA61" s="47" t="e">
        <f>HLOOKUP("Pad type",#REF!,MATCH($A61,#REF!,0),FALSE)</f>
        <v>#REF!</v>
      </c>
      <c r="AB61" s="47" t="e">
        <f>HLOOKUP("Pull Strength",#REF!,MATCH($A61,#REF!,0),FALSE)</f>
        <v>#REF!</v>
      </c>
      <c r="AC61" s="47" t="e">
        <f>HLOOKUP("POR Pin State",#REF!,MATCH($A61,#REF!,0),FALSE)</f>
        <v>#REF!</v>
      </c>
      <c r="AD61" s="47" t="str">
        <f t="shared" si="42"/>
        <v>RSVD1</v>
      </c>
      <c r="AE61" s="82"/>
      <c r="AF61" s="38" t="str">
        <f t="shared" si="43"/>
        <v>PULL_DOWN</v>
      </c>
      <c r="AG61" s="38" t="e">
        <f t="shared" si="2"/>
        <v>#REF!</v>
      </c>
      <c r="AH61" s="38" t="e">
        <f>IF(OR($AT61=$F61,$AU61="Output"),"DISABLE","ENABLE")</f>
        <v>#REF!</v>
      </c>
      <c r="AI61" s="87" t="e">
        <f t="shared" si="44"/>
        <v>#REF!</v>
      </c>
      <c r="AJ61" s="86" t="b">
        <v>1</v>
      </c>
      <c r="AK61" s="86" t="b">
        <v>1</v>
      </c>
      <c r="AL61" s="86" t="b">
        <v>1</v>
      </c>
      <c r="AM61" s="86" t="b">
        <v>1</v>
      </c>
      <c r="AN61" s="86" t="b">
        <v>1</v>
      </c>
      <c r="AO61" s="86" t="b">
        <v>1</v>
      </c>
      <c r="AP61" s="63" t="str">
        <f t="shared" si="45"/>
        <v>VALID</v>
      </c>
      <c r="AQ61" s="102" t="s">
        <v>210</v>
      </c>
      <c r="AR61" s="103" t="s">
        <v>79</v>
      </c>
      <c r="AS61" s="104"/>
      <c r="AT61" s="105"/>
      <c r="AU61" s="105"/>
      <c r="AV61" s="105"/>
      <c r="AW61" s="118" t="s">
        <v>85</v>
      </c>
      <c r="AX61" s="104" t="s">
        <v>85</v>
      </c>
      <c r="AY61" s="105"/>
      <c r="AZ61" s="104"/>
      <c r="BA61" s="104"/>
      <c r="BB61" s="115"/>
      <c r="BC61" s="116"/>
      <c r="BD61" s="117"/>
      <c r="BE61" s="150"/>
      <c r="BF61" s="147" t="e">
        <f>VLOOKUP($A61,#REF!,34,FALSE)</f>
        <v>#REF!</v>
      </c>
      <c r="BG61" s="147" t="e">
        <f>VLOOKUP($A61,#REF!,22,FALSE)</f>
        <v>#REF!</v>
      </c>
      <c r="BH61" s="149"/>
    </row>
    <row r="62" ht="12.95" customHeight="1" spans="1:60">
      <c r="A62" s="38" t="s">
        <v>211</v>
      </c>
      <c r="B62" s="38" t="e">
        <f>VLOOKUP($A62,#REF!,34,FALSE)</f>
        <v>#REF!</v>
      </c>
      <c r="C62" s="39" t="str">
        <f t="shared" si="41"/>
        <v>unused_GP_PWM3</v>
      </c>
      <c r="D62" s="40" t="e">
        <f>IF(LEN(VLOOKUP($A62,#REF!,8,FALSE)),LEFT(VLOOKUP($A62,#REF!,8,FALSE),LEN(VLOOKUP($A62,#REF!,8,FALSE))-2),"")</f>
        <v>#REF!</v>
      </c>
      <c r="E62" s="41" t="e">
        <f>IF(LEN(VLOOKUP($A62,#REF!,4,FALSE)),IF(INDEX(#REF!,MATCH($A62,#REF!,0),1),LEFT(VLOOKUP($A62,#REF!,4,FALSE),LEN(VLOOKUP($A62,#REF!,4,FALSE))-2),CONCATENATE(LEFT(VLOOKUP($A62,#REF!,4,FALSE),LEN(VLOOKUP($A62,#REF!,4,FALSE))-2),"*")),"")</f>
        <v>#REF!</v>
      </c>
      <c r="F62" s="42" t="e">
        <f>IF(LEN(VLOOKUP($A62,#REF!,5,FALSE)),IF(INDEX(#REF!,MATCH($A62,#REF!,0),2),LEFT(VLOOKUP($A62,#REF!,5,FALSE),LEN(VLOOKUP($A62,#REF!,5,FALSE))-2),CONCATENATE(LEFT(VLOOKUP($A62,#REF!,5,FALSE),LEN(VLOOKUP($A62,#REF!,5,FALSE))-2),"*")),"")</f>
        <v>#REF!</v>
      </c>
      <c r="G62" s="42" t="e">
        <f>IF(LEN(VLOOKUP($A62,#REF!,6,FALSE)),IF(INDEX(#REF!,MATCH($A62,#REF!,0),3),LEFT(VLOOKUP($A62,#REF!,6,FALSE),LEN(VLOOKUP($A62,#REF!,6,FALSE))-2),CONCATENATE(LEFT(VLOOKUP($A62,#REF!,6,FALSE),LEN(VLOOKUP($A62,#REF!,6,FALSE))-2),"*")),"")</f>
        <v>#REF!</v>
      </c>
      <c r="H62" s="43" t="e">
        <f>IF(LEN(VLOOKUP($A62,#REF!,7,FALSE)),IF(INDEX(#REF!,MATCH($A62,#REF!,0),4),LEFT(VLOOKUP($A62,#REF!,7,FALSE),LEN(VLOOKUP($A62,#REF!,7,FALSE))-2),CONCATENATE(LEFT(VLOOKUP($A62,#REF!,7,FALSE),LEN(VLOOKUP($A62,#REF!,7,FALSE))-2),"*")),"")</f>
        <v>#REF!</v>
      </c>
      <c r="I62" s="54" t="e">
        <f>IF(LEN(VLOOKUP($A62,#REF!,8,FALSE)),UPPER(RIGHT(VLOOKUP($A62,#REF!,8,FALSE),1)),"")</f>
        <v>#REF!</v>
      </c>
      <c r="J62" s="42" t="e">
        <f>IF(LEN(VLOOKUP($A62,#REF!,4,FALSE)),UPPER(RIGHT(VLOOKUP($A62,#REF!,4,FALSE),1)),"")</f>
        <v>#REF!</v>
      </c>
      <c r="K62" s="42" t="e">
        <f>IF(LEN(VLOOKUP($A62,#REF!,5,FALSE)),UPPER(RIGHT(VLOOKUP($A62,#REF!,5,FALSE),1)),"")</f>
        <v>#REF!</v>
      </c>
      <c r="L62" s="42" t="e">
        <f>IF(LEN(VLOOKUP($A62,#REF!,6,FALSE)),UPPER(RIGHT(VLOOKUP($A62,#REF!,6,FALSE),1)),"")</f>
        <v>#REF!</v>
      </c>
      <c r="M62" s="43" t="e">
        <f>IF(LEN(VLOOKUP($A62,#REF!,7,FALSE)),UPPER(RIGHT(VLOOKUP($A62,#REF!,7,FALSE),1)),"")</f>
        <v>#REF!</v>
      </c>
      <c r="N62" s="38" t="s">
        <v>132</v>
      </c>
      <c r="O62" s="38" t="s">
        <v>83</v>
      </c>
      <c r="P62" s="38" t="s">
        <v>104</v>
      </c>
      <c r="Q62" s="38" t="s">
        <v>105</v>
      </c>
      <c r="R62" s="38" t="s">
        <v>83</v>
      </c>
      <c r="S62" s="63" t="e">
        <f>HLOOKUP("Device Tree Pin Name",#REF!,MATCH($A62,#REF!,0),FALSE)</f>
        <v>#REF!</v>
      </c>
      <c r="T62" s="47" t="e">
        <f>HLOOKUP("power rail",#REF!,MATCH($A62,#REF!,0),FALSE)</f>
        <v>#REF!</v>
      </c>
      <c r="U62" s="62" t="e">
        <f>HLOOKUP("Wake Capable",#REF!,MATCH($A62,#REF!,0),FALSE)</f>
        <v>#REF!</v>
      </c>
      <c r="V62" s="62" t="e">
        <f>HLOOKUP("Strap",#REF!,MATCH($A62,#REF!,0),FALSE)</f>
        <v>#REF!</v>
      </c>
      <c r="W62" s="62" t="e">
        <f>HLOOKUP("GTE",#REF!,MATCH($A62,#REF!,0),FALSE)</f>
        <v>#REF!</v>
      </c>
      <c r="X62" s="62" t="e">
        <f>HLOOKUP("DPD_Control",#REF!,MATCH($A62,#REF!,0),FALSE)</f>
        <v>#REF!</v>
      </c>
      <c r="Y62" s="62" t="e">
        <f>HLOOKUP("DPD_Group",#REF!,MATCH($A62,#REF!,0),FALSE)</f>
        <v>#REF!</v>
      </c>
      <c r="Z62" s="47" t="e">
        <f>HLOOKUP("Pad Category",#REF!,MATCH($A62,#REF!,0),FALSE)</f>
        <v>#REF!</v>
      </c>
      <c r="AA62" s="47" t="e">
        <f>HLOOKUP("Pad type",#REF!,MATCH($A62,#REF!,0),FALSE)</f>
        <v>#REF!</v>
      </c>
      <c r="AB62" s="47" t="e">
        <f>HLOOKUP("Pull Strength",#REF!,MATCH($A62,#REF!,0),FALSE)</f>
        <v>#REF!</v>
      </c>
      <c r="AC62" s="47" t="e">
        <f>HLOOKUP("POR Pin State",#REF!,MATCH($A62,#REF!,0),FALSE)</f>
        <v>#REF!</v>
      </c>
      <c r="AD62" s="47" t="str">
        <f t="shared" si="42"/>
        <v>RSVD1</v>
      </c>
      <c r="AE62" s="82"/>
      <c r="AF62" s="38" t="str">
        <f t="shared" si="43"/>
        <v>PULL_DOWN</v>
      </c>
      <c r="AG62" s="38" t="e">
        <f t="shared" si="2"/>
        <v>#REF!</v>
      </c>
      <c r="AH62" s="38" t="e">
        <f t="shared" ref="AH62:AH76" si="46">IF(OR($AT62=$F62,$AU62="Output"),"DISABLE","ENABLE")</f>
        <v>#REF!</v>
      </c>
      <c r="AI62" s="87" t="e">
        <f t="shared" si="44"/>
        <v>#REF!</v>
      </c>
      <c r="AJ62" s="86" t="b">
        <v>1</v>
      </c>
      <c r="AK62" s="86" t="b">
        <v>1</v>
      </c>
      <c r="AL62" s="86" t="b">
        <v>1</v>
      </c>
      <c r="AM62" s="86" t="b">
        <v>1</v>
      </c>
      <c r="AN62" s="86" t="b">
        <v>1</v>
      </c>
      <c r="AO62" s="86" t="b">
        <v>1</v>
      </c>
      <c r="AP62" s="63" t="str">
        <f t="shared" si="45"/>
        <v>VALID</v>
      </c>
      <c r="AQ62" s="102" t="s">
        <v>212</v>
      </c>
      <c r="AR62" s="103" t="s">
        <v>79</v>
      </c>
      <c r="AS62" s="104"/>
      <c r="AT62" s="105"/>
      <c r="AU62" s="105"/>
      <c r="AV62" s="105"/>
      <c r="AW62" s="118" t="s">
        <v>85</v>
      </c>
      <c r="AX62" s="104" t="s">
        <v>85</v>
      </c>
      <c r="AY62" s="105"/>
      <c r="AZ62" s="104"/>
      <c r="BA62" s="104"/>
      <c r="BB62" s="115"/>
      <c r="BC62" s="116"/>
      <c r="BD62" s="117"/>
      <c r="BE62" s="150"/>
      <c r="BF62" s="147" t="e">
        <f>VLOOKUP($A62,#REF!,34,FALSE)</f>
        <v>#REF!</v>
      </c>
      <c r="BG62" s="147" t="e">
        <f>VLOOKUP($A62,#REF!,22,FALSE)</f>
        <v>#REF!</v>
      </c>
      <c r="BH62" s="149"/>
    </row>
    <row r="63" ht="12.95" customHeight="1" spans="1:60">
      <c r="A63" s="38" t="s">
        <v>213</v>
      </c>
      <c r="B63" s="38" t="e">
        <f>VLOOKUP($A63,#REF!,34,FALSE)</f>
        <v>#REF!</v>
      </c>
      <c r="C63" s="39" t="str">
        <f t="shared" si="41"/>
        <v>unused_UART2_TX</v>
      </c>
      <c r="D63" s="40" t="e">
        <f>IF(LEN(VLOOKUP($A63,#REF!,8,FALSE)),LEFT(VLOOKUP($A63,#REF!,8,FALSE),LEN(VLOOKUP($A63,#REF!,8,FALSE))-2),"")</f>
        <v>#REF!</v>
      </c>
      <c r="E63" s="41" t="e">
        <f>IF(LEN(VLOOKUP($A63,#REF!,4,FALSE)),IF(INDEX(#REF!,MATCH($A63,#REF!,0),1),LEFT(VLOOKUP($A63,#REF!,4,FALSE),LEN(VLOOKUP($A63,#REF!,4,FALSE))-2),CONCATENATE(LEFT(VLOOKUP($A63,#REF!,4,FALSE),LEN(VLOOKUP($A63,#REF!,4,FALSE))-2),"*")),"")</f>
        <v>#REF!</v>
      </c>
      <c r="F63" s="42" t="e">
        <f>IF(LEN(VLOOKUP($A63,#REF!,5,FALSE)),IF(INDEX(#REF!,MATCH($A63,#REF!,0),2),LEFT(VLOOKUP($A63,#REF!,5,FALSE),LEN(VLOOKUP($A63,#REF!,5,FALSE))-2),CONCATENATE(LEFT(VLOOKUP($A63,#REF!,5,FALSE),LEN(VLOOKUP($A63,#REF!,5,FALSE))-2),"*")),"")</f>
        <v>#REF!</v>
      </c>
      <c r="G63" s="42" t="e">
        <f>IF(LEN(VLOOKUP($A63,#REF!,6,FALSE)),IF(INDEX(#REF!,MATCH($A63,#REF!,0),3),LEFT(VLOOKUP($A63,#REF!,6,FALSE),LEN(VLOOKUP($A63,#REF!,6,FALSE))-2),CONCATENATE(LEFT(VLOOKUP($A63,#REF!,6,FALSE),LEN(VLOOKUP($A63,#REF!,6,FALSE))-2),"*")),"")</f>
        <v>#REF!</v>
      </c>
      <c r="H63" s="43" t="e">
        <f>IF(LEN(VLOOKUP($A63,#REF!,7,FALSE)),IF(INDEX(#REF!,MATCH($A63,#REF!,0),4),LEFT(VLOOKUP($A63,#REF!,7,FALSE),LEN(VLOOKUP($A63,#REF!,7,FALSE))-2),CONCATENATE(LEFT(VLOOKUP($A63,#REF!,7,FALSE),LEN(VLOOKUP($A63,#REF!,7,FALSE))-2),"*")),"")</f>
        <v>#REF!</v>
      </c>
      <c r="I63" s="54" t="e">
        <f>IF(LEN(VLOOKUP($A63,#REF!,8,FALSE)),UPPER(RIGHT(VLOOKUP($A63,#REF!,8,FALSE),1)),"")</f>
        <v>#REF!</v>
      </c>
      <c r="J63" s="42" t="e">
        <f>IF(LEN(VLOOKUP($A63,#REF!,4,FALSE)),UPPER(RIGHT(VLOOKUP($A63,#REF!,4,FALSE),1)),"")</f>
        <v>#REF!</v>
      </c>
      <c r="K63" s="42" t="e">
        <f>IF(LEN(VLOOKUP($A63,#REF!,5,FALSE)),UPPER(RIGHT(VLOOKUP($A63,#REF!,5,FALSE),1)),"")</f>
        <v>#REF!</v>
      </c>
      <c r="L63" s="42" t="e">
        <f>IF(LEN(VLOOKUP($A63,#REF!,6,FALSE)),UPPER(RIGHT(VLOOKUP($A63,#REF!,6,FALSE),1)),"")</f>
        <v>#REF!</v>
      </c>
      <c r="M63" s="43" t="e">
        <f>IF(LEN(VLOOKUP($A63,#REF!,7,FALSE)),UPPER(RIGHT(VLOOKUP($A63,#REF!,7,FALSE),1)),"")</f>
        <v>#REF!</v>
      </c>
      <c r="N63" s="38" t="s">
        <v>214</v>
      </c>
      <c r="O63" s="38" t="s">
        <v>83</v>
      </c>
      <c r="P63" s="38" t="s">
        <v>104</v>
      </c>
      <c r="Q63" s="38" t="s">
        <v>105</v>
      </c>
      <c r="R63" s="38" t="s">
        <v>83</v>
      </c>
      <c r="S63" s="63" t="e">
        <f>HLOOKUP("Device Tree Pin Name",#REF!,MATCH($A63,#REF!,0),FALSE)</f>
        <v>#REF!</v>
      </c>
      <c r="T63" s="47" t="e">
        <f>HLOOKUP("power rail",#REF!,MATCH($A63,#REF!,0),FALSE)</f>
        <v>#REF!</v>
      </c>
      <c r="U63" s="62" t="e">
        <f>HLOOKUP("Wake Capable",#REF!,MATCH($A63,#REF!,0),FALSE)</f>
        <v>#REF!</v>
      </c>
      <c r="V63" s="62" t="e">
        <f>HLOOKUP("Strap",#REF!,MATCH($A63,#REF!,0),FALSE)</f>
        <v>#REF!</v>
      </c>
      <c r="W63" s="62" t="e">
        <f>HLOOKUP("GTE",#REF!,MATCH($A63,#REF!,0),FALSE)</f>
        <v>#REF!</v>
      </c>
      <c r="X63" s="62" t="e">
        <f>HLOOKUP("DPD_Control",#REF!,MATCH($A63,#REF!,0),FALSE)</f>
        <v>#REF!</v>
      </c>
      <c r="Y63" s="62" t="e">
        <f>HLOOKUP("DPD_Group",#REF!,MATCH($A63,#REF!,0),FALSE)</f>
        <v>#REF!</v>
      </c>
      <c r="Z63" s="47" t="e">
        <f>HLOOKUP("Pad Category",#REF!,MATCH($A63,#REF!,0),FALSE)</f>
        <v>#REF!</v>
      </c>
      <c r="AA63" s="47" t="e">
        <f>HLOOKUP("Pad type",#REF!,MATCH($A63,#REF!,0),FALSE)</f>
        <v>#REF!</v>
      </c>
      <c r="AB63" s="47" t="e">
        <f>HLOOKUP("Pull Strength",#REF!,MATCH($A63,#REF!,0),FALSE)</f>
        <v>#REF!</v>
      </c>
      <c r="AC63" s="47" t="e">
        <f>HLOOKUP("POR Pin State",#REF!,MATCH($A63,#REF!,0),FALSE)</f>
        <v>#REF!</v>
      </c>
      <c r="AD63" s="47" t="str">
        <f t="shared" si="42"/>
        <v>RSVD1</v>
      </c>
      <c r="AE63" s="82"/>
      <c r="AF63" s="38" t="str">
        <f t="shared" si="43"/>
        <v>PULL_DOWN</v>
      </c>
      <c r="AG63" s="38" t="e">
        <f t="shared" si="2"/>
        <v>#REF!</v>
      </c>
      <c r="AH63" s="38" t="e">
        <f t="shared" si="46"/>
        <v>#REF!</v>
      </c>
      <c r="AI63" s="87" t="e">
        <f t="shared" si="44"/>
        <v>#REF!</v>
      </c>
      <c r="AJ63" s="86" t="b">
        <v>1</v>
      </c>
      <c r="AK63" s="86" t="b">
        <v>1</v>
      </c>
      <c r="AL63" s="86" t="b">
        <v>1</v>
      </c>
      <c r="AM63" s="86" t="b">
        <v>1</v>
      </c>
      <c r="AN63" s="86" t="b">
        <v>1</v>
      </c>
      <c r="AO63" s="86" t="b">
        <v>1</v>
      </c>
      <c r="AP63" s="63" t="str">
        <f t="shared" si="45"/>
        <v>VALID</v>
      </c>
      <c r="AQ63" s="102" t="s">
        <v>215</v>
      </c>
      <c r="AR63" s="103" t="s">
        <v>79</v>
      </c>
      <c r="AS63" s="104"/>
      <c r="AT63" s="105"/>
      <c r="AU63" s="105"/>
      <c r="AV63" s="105"/>
      <c r="AW63" s="118" t="s">
        <v>85</v>
      </c>
      <c r="AX63" s="104" t="s">
        <v>85</v>
      </c>
      <c r="AY63" s="105"/>
      <c r="AZ63" s="104"/>
      <c r="BA63" s="104"/>
      <c r="BB63" s="115"/>
      <c r="BC63" s="116"/>
      <c r="BD63" s="117"/>
      <c r="BE63" s="150"/>
      <c r="BF63" s="147" t="e">
        <f>VLOOKUP($A63,#REF!,34,FALSE)</f>
        <v>#REF!</v>
      </c>
      <c r="BG63" s="147" t="e">
        <f>VLOOKUP($A63,#REF!,22,FALSE)</f>
        <v>#REF!</v>
      </c>
      <c r="BH63" s="149"/>
    </row>
    <row r="64" ht="12.95" customHeight="1" spans="1:60">
      <c r="A64" s="38" t="s">
        <v>216</v>
      </c>
      <c r="B64" s="38" t="e">
        <f>VLOOKUP($A64,#REF!,34,FALSE)</f>
        <v>#REF!</v>
      </c>
      <c r="C64" s="39" t="str">
        <f t="shared" si="41"/>
        <v>unused_UART2_RX</v>
      </c>
      <c r="D64" s="40" t="e">
        <f>IF(LEN(VLOOKUP($A64,#REF!,8,FALSE)),LEFT(VLOOKUP($A64,#REF!,8,FALSE),LEN(VLOOKUP($A64,#REF!,8,FALSE))-2),"")</f>
        <v>#REF!</v>
      </c>
      <c r="E64" s="41" t="e">
        <f>IF(LEN(VLOOKUP($A64,#REF!,4,FALSE)),IF(INDEX(#REF!,MATCH($A64,#REF!,0),1),LEFT(VLOOKUP($A64,#REF!,4,FALSE),LEN(VLOOKUP($A64,#REF!,4,FALSE))-2),CONCATENATE(LEFT(VLOOKUP($A64,#REF!,4,FALSE),LEN(VLOOKUP($A64,#REF!,4,FALSE))-2),"*")),"")</f>
        <v>#REF!</v>
      </c>
      <c r="F64" s="42" t="e">
        <f>IF(LEN(VLOOKUP($A64,#REF!,5,FALSE)),IF(INDEX(#REF!,MATCH($A64,#REF!,0),2),LEFT(VLOOKUP($A64,#REF!,5,FALSE),LEN(VLOOKUP($A64,#REF!,5,FALSE))-2),CONCATENATE(LEFT(VLOOKUP($A64,#REF!,5,FALSE),LEN(VLOOKUP($A64,#REF!,5,FALSE))-2),"*")),"")</f>
        <v>#REF!</v>
      </c>
      <c r="G64" s="42" t="e">
        <f>IF(LEN(VLOOKUP($A64,#REF!,6,FALSE)),IF(INDEX(#REF!,MATCH($A64,#REF!,0),3),LEFT(VLOOKUP($A64,#REF!,6,FALSE),LEN(VLOOKUP($A64,#REF!,6,FALSE))-2),CONCATENATE(LEFT(VLOOKUP($A64,#REF!,6,FALSE),LEN(VLOOKUP($A64,#REF!,6,FALSE))-2),"*")),"")</f>
        <v>#REF!</v>
      </c>
      <c r="H64" s="43" t="e">
        <f>IF(LEN(VLOOKUP($A64,#REF!,7,FALSE)),IF(INDEX(#REF!,MATCH($A64,#REF!,0),4),LEFT(VLOOKUP($A64,#REF!,7,FALSE),LEN(VLOOKUP($A64,#REF!,7,FALSE))-2),CONCATENATE(LEFT(VLOOKUP($A64,#REF!,7,FALSE),LEN(VLOOKUP($A64,#REF!,7,FALSE))-2),"*")),"")</f>
        <v>#REF!</v>
      </c>
      <c r="I64" s="54" t="e">
        <f>IF(LEN(VLOOKUP($A64,#REF!,8,FALSE)),UPPER(RIGHT(VLOOKUP($A64,#REF!,8,FALSE),1)),"")</f>
        <v>#REF!</v>
      </c>
      <c r="J64" s="42" t="e">
        <f>IF(LEN(VLOOKUP($A64,#REF!,4,FALSE)),UPPER(RIGHT(VLOOKUP($A64,#REF!,4,FALSE),1)),"")</f>
        <v>#REF!</v>
      </c>
      <c r="K64" s="42" t="e">
        <f>IF(LEN(VLOOKUP($A64,#REF!,5,FALSE)),UPPER(RIGHT(VLOOKUP($A64,#REF!,5,FALSE),1)),"")</f>
        <v>#REF!</v>
      </c>
      <c r="L64" s="42" t="e">
        <f>IF(LEN(VLOOKUP($A64,#REF!,6,FALSE)),UPPER(RIGHT(VLOOKUP($A64,#REF!,6,FALSE),1)),"")</f>
        <v>#REF!</v>
      </c>
      <c r="M64" s="43" t="e">
        <f>IF(LEN(VLOOKUP($A64,#REF!,7,FALSE)),UPPER(RIGHT(VLOOKUP($A64,#REF!,7,FALSE),1)),"")</f>
        <v>#REF!</v>
      </c>
      <c r="N64" s="38" t="s">
        <v>214</v>
      </c>
      <c r="O64" s="38" t="s">
        <v>83</v>
      </c>
      <c r="P64" s="38" t="s">
        <v>104</v>
      </c>
      <c r="Q64" s="38" t="s">
        <v>105</v>
      </c>
      <c r="R64" s="38" t="s">
        <v>83</v>
      </c>
      <c r="S64" s="63" t="e">
        <f>HLOOKUP("Device Tree Pin Name",#REF!,MATCH($A64,#REF!,0),FALSE)</f>
        <v>#REF!</v>
      </c>
      <c r="T64" s="47" t="e">
        <f>HLOOKUP("power rail",#REF!,MATCH($A64,#REF!,0),FALSE)</f>
        <v>#REF!</v>
      </c>
      <c r="U64" s="62" t="e">
        <f>HLOOKUP("Wake Capable",#REF!,MATCH($A64,#REF!,0),FALSE)</f>
        <v>#REF!</v>
      </c>
      <c r="V64" s="62" t="e">
        <f>HLOOKUP("Strap",#REF!,MATCH($A64,#REF!,0),FALSE)</f>
        <v>#REF!</v>
      </c>
      <c r="W64" s="62" t="e">
        <f>HLOOKUP("GTE",#REF!,MATCH($A64,#REF!,0),FALSE)</f>
        <v>#REF!</v>
      </c>
      <c r="X64" s="62" t="e">
        <f>HLOOKUP("DPD_Control",#REF!,MATCH($A64,#REF!,0),FALSE)</f>
        <v>#REF!</v>
      </c>
      <c r="Y64" s="62" t="e">
        <f>HLOOKUP("DPD_Group",#REF!,MATCH($A64,#REF!,0),FALSE)</f>
        <v>#REF!</v>
      </c>
      <c r="Z64" s="47" t="e">
        <f>HLOOKUP("Pad Category",#REF!,MATCH($A64,#REF!,0),FALSE)</f>
        <v>#REF!</v>
      </c>
      <c r="AA64" s="47" t="e">
        <f>HLOOKUP("Pad type",#REF!,MATCH($A64,#REF!,0),FALSE)</f>
        <v>#REF!</v>
      </c>
      <c r="AB64" s="47" t="e">
        <f>HLOOKUP("Pull Strength",#REF!,MATCH($A64,#REF!,0),FALSE)</f>
        <v>#REF!</v>
      </c>
      <c r="AC64" s="47" t="e">
        <f>HLOOKUP("POR Pin State",#REF!,MATCH($A64,#REF!,0),FALSE)</f>
        <v>#REF!</v>
      </c>
      <c r="AD64" s="47" t="str">
        <f t="shared" si="42"/>
        <v>RSVD1</v>
      </c>
      <c r="AE64" s="82"/>
      <c r="AF64" s="38" t="str">
        <f t="shared" si="43"/>
        <v>PULL_DOWN</v>
      </c>
      <c r="AG64" s="38" t="e">
        <f t="shared" si="2"/>
        <v>#REF!</v>
      </c>
      <c r="AH64" s="38" t="e">
        <f t="shared" si="46"/>
        <v>#REF!</v>
      </c>
      <c r="AI64" s="87" t="e">
        <f t="shared" si="44"/>
        <v>#REF!</v>
      </c>
      <c r="AJ64" s="86" t="b">
        <v>1</v>
      </c>
      <c r="AK64" s="86" t="b">
        <v>1</v>
      </c>
      <c r="AL64" s="86" t="b">
        <v>1</v>
      </c>
      <c r="AM64" s="86" t="b">
        <v>1</v>
      </c>
      <c r="AN64" s="86" t="b">
        <v>1</v>
      </c>
      <c r="AO64" s="86" t="b">
        <v>1</v>
      </c>
      <c r="AP64" s="63" t="str">
        <f t="shared" si="45"/>
        <v>VALID</v>
      </c>
      <c r="AQ64" s="102" t="s">
        <v>217</v>
      </c>
      <c r="AR64" s="103" t="s">
        <v>79</v>
      </c>
      <c r="AS64" s="104"/>
      <c r="AT64" s="105"/>
      <c r="AU64" s="105"/>
      <c r="AV64" s="105"/>
      <c r="AW64" s="118" t="s">
        <v>85</v>
      </c>
      <c r="AX64" s="104" t="s">
        <v>85</v>
      </c>
      <c r="AY64" s="105"/>
      <c r="AZ64" s="104"/>
      <c r="BA64" s="104"/>
      <c r="BB64" s="115"/>
      <c r="BC64" s="116"/>
      <c r="BD64" s="117"/>
      <c r="BE64" s="150"/>
      <c r="BF64" s="147" t="e">
        <f>VLOOKUP($A64,#REF!,34,FALSE)</f>
        <v>#REF!</v>
      </c>
      <c r="BG64" s="147" t="e">
        <f>VLOOKUP($A64,#REF!,22,FALSE)</f>
        <v>#REF!</v>
      </c>
      <c r="BH64" s="149"/>
    </row>
    <row r="65" ht="12.95" customHeight="1" spans="1:60">
      <c r="A65" s="38" t="s">
        <v>218</v>
      </c>
      <c r="B65" s="38" t="e">
        <f>VLOOKUP($A65,#REF!,34,FALSE)</f>
        <v>#REF!</v>
      </c>
      <c r="C65" s="39" t="str">
        <f t="shared" si="41"/>
        <v>unused_UART2_RTS</v>
      </c>
      <c r="D65" s="40" t="e">
        <f>IF(LEN(VLOOKUP($A65,#REF!,8,FALSE)),LEFT(VLOOKUP($A65,#REF!,8,FALSE),LEN(VLOOKUP($A65,#REF!,8,FALSE))-2),"")</f>
        <v>#REF!</v>
      </c>
      <c r="E65" s="41" t="e">
        <f>IF(LEN(VLOOKUP($A65,#REF!,4,FALSE)),IF(INDEX(#REF!,MATCH($A65,#REF!,0),1),LEFT(VLOOKUP($A65,#REF!,4,FALSE),LEN(VLOOKUP($A65,#REF!,4,FALSE))-2),CONCATENATE(LEFT(VLOOKUP($A65,#REF!,4,FALSE),LEN(VLOOKUP($A65,#REF!,4,FALSE))-2),"*")),"")</f>
        <v>#REF!</v>
      </c>
      <c r="F65" s="42" t="e">
        <f>IF(LEN(VLOOKUP($A65,#REF!,5,FALSE)),IF(INDEX(#REF!,MATCH($A65,#REF!,0),2),LEFT(VLOOKUP($A65,#REF!,5,FALSE),LEN(VLOOKUP($A65,#REF!,5,FALSE))-2),CONCATENATE(LEFT(VLOOKUP($A65,#REF!,5,FALSE),LEN(VLOOKUP($A65,#REF!,5,FALSE))-2),"*")),"")</f>
        <v>#REF!</v>
      </c>
      <c r="G65" s="42" t="e">
        <f>IF(LEN(VLOOKUP($A65,#REF!,6,FALSE)),IF(INDEX(#REF!,MATCH($A65,#REF!,0),3),LEFT(VLOOKUP($A65,#REF!,6,FALSE),LEN(VLOOKUP($A65,#REF!,6,FALSE))-2),CONCATENATE(LEFT(VLOOKUP($A65,#REF!,6,FALSE),LEN(VLOOKUP($A65,#REF!,6,FALSE))-2),"*")),"")</f>
        <v>#REF!</v>
      </c>
      <c r="H65" s="43" t="e">
        <f>IF(LEN(VLOOKUP($A65,#REF!,7,FALSE)),IF(INDEX(#REF!,MATCH($A65,#REF!,0),4),LEFT(VLOOKUP($A65,#REF!,7,FALSE),LEN(VLOOKUP($A65,#REF!,7,FALSE))-2),CONCATENATE(LEFT(VLOOKUP($A65,#REF!,7,FALSE),LEN(VLOOKUP($A65,#REF!,7,FALSE))-2),"*")),"")</f>
        <v>#REF!</v>
      </c>
      <c r="I65" s="54" t="e">
        <f>IF(LEN(VLOOKUP($A65,#REF!,8,FALSE)),UPPER(RIGHT(VLOOKUP($A65,#REF!,8,FALSE),1)),"")</f>
        <v>#REF!</v>
      </c>
      <c r="J65" s="42" t="e">
        <f>IF(LEN(VLOOKUP($A65,#REF!,4,FALSE)),UPPER(RIGHT(VLOOKUP($A65,#REF!,4,FALSE),1)),"")</f>
        <v>#REF!</v>
      </c>
      <c r="K65" s="42" t="e">
        <f>IF(LEN(VLOOKUP($A65,#REF!,5,FALSE)),UPPER(RIGHT(VLOOKUP($A65,#REF!,5,FALSE),1)),"")</f>
        <v>#REF!</v>
      </c>
      <c r="L65" s="42" t="e">
        <f>IF(LEN(VLOOKUP($A65,#REF!,6,FALSE)),UPPER(RIGHT(VLOOKUP($A65,#REF!,6,FALSE),1)),"")</f>
        <v>#REF!</v>
      </c>
      <c r="M65" s="43" t="e">
        <f>IF(LEN(VLOOKUP($A65,#REF!,7,FALSE)),UPPER(RIGHT(VLOOKUP($A65,#REF!,7,FALSE),1)),"")</f>
        <v>#REF!</v>
      </c>
      <c r="N65" s="38" t="s">
        <v>214</v>
      </c>
      <c r="O65" s="38" t="s">
        <v>83</v>
      </c>
      <c r="P65" s="38" t="s">
        <v>104</v>
      </c>
      <c r="Q65" s="38" t="s">
        <v>105</v>
      </c>
      <c r="R65" s="38" t="s">
        <v>83</v>
      </c>
      <c r="S65" s="63" t="e">
        <f>HLOOKUP("Device Tree Pin Name",#REF!,MATCH($A65,#REF!,0),FALSE)</f>
        <v>#REF!</v>
      </c>
      <c r="T65" s="47" t="e">
        <f>HLOOKUP("power rail",#REF!,MATCH($A65,#REF!,0),FALSE)</f>
        <v>#REF!</v>
      </c>
      <c r="U65" s="62" t="e">
        <f>HLOOKUP("Wake Capable",#REF!,MATCH($A65,#REF!,0),FALSE)</f>
        <v>#REF!</v>
      </c>
      <c r="V65" s="62" t="e">
        <f>HLOOKUP("Strap",#REF!,MATCH($A65,#REF!,0),FALSE)</f>
        <v>#REF!</v>
      </c>
      <c r="W65" s="62" t="e">
        <f>HLOOKUP("GTE",#REF!,MATCH($A65,#REF!,0),FALSE)</f>
        <v>#REF!</v>
      </c>
      <c r="X65" s="62" t="e">
        <f>HLOOKUP("DPD_Control",#REF!,MATCH($A65,#REF!,0),FALSE)</f>
        <v>#REF!</v>
      </c>
      <c r="Y65" s="62" t="e">
        <f>HLOOKUP("DPD_Group",#REF!,MATCH($A65,#REF!,0),FALSE)</f>
        <v>#REF!</v>
      </c>
      <c r="Z65" s="47" t="e">
        <f>HLOOKUP("Pad Category",#REF!,MATCH($A65,#REF!,0),FALSE)</f>
        <v>#REF!</v>
      </c>
      <c r="AA65" s="47" t="e">
        <f>HLOOKUP("Pad type",#REF!,MATCH($A65,#REF!,0),FALSE)</f>
        <v>#REF!</v>
      </c>
      <c r="AB65" s="47" t="e">
        <f>HLOOKUP("Pull Strength",#REF!,MATCH($A65,#REF!,0),FALSE)</f>
        <v>#REF!</v>
      </c>
      <c r="AC65" s="47" t="e">
        <f>HLOOKUP("POR Pin State",#REF!,MATCH($A65,#REF!,0),FALSE)</f>
        <v>#REF!</v>
      </c>
      <c r="AD65" s="47" t="str">
        <f t="shared" si="42"/>
        <v>RSVD1</v>
      </c>
      <c r="AE65" s="82"/>
      <c r="AF65" s="38" t="str">
        <f t="shared" si="43"/>
        <v>PULL_DOWN</v>
      </c>
      <c r="AG65" s="38" t="e">
        <f t="shared" si="2"/>
        <v>#REF!</v>
      </c>
      <c r="AH65" s="38" t="e">
        <f t="shared" si="46"/>
        <v>#REF!</v>
      </c>
      <c r="AI65" s="87" t="e">
        <f t="shared" si="44"/>
        <v>#REF!</v>
      </c>
      <c r="AJ65" s="86" t="b">
        <v>1</v>
      </c>
      <c r="AK65" s="86" t="b">
        <v>1</v>
      </c>
      <c r="AL65" s="86" t="b">
        <v>1</v>
      </c>
      <c r="AM65" s="86" t="b">
        <v>1</v>
      </c>
      <c r="AN65" s="86" t="b">
        <v>1</v>
      </c>
      <c r="AO65" s="86" t="b">
        <v>1</v>
      </c>
      <c r="AP65" s="63" t="str">
        <f t="shared" si="45"/>
        <v>VALID</v>
      </c>
      <c r="AQ65" s="102" t="s">
        <v>219</v>
      </c>
      <c r="AR65" s="103" t="s">
        <v>79</v>
      </c>
      <c r="AS65" s="104"/>
      <c r="AT65" s="105"/>
      <c r="AU65" s="105"/>
      <c r="AV65" s="105"/>
      <c r="AW65" s="105"/>
      <c r="AX65" s="104" t="s">
        <v>85</v>
      </c>
      <c r="AY65" s="105"/>
      <c r="AZ65" s="104"/>
      <c r="BA65" s="104"/>
      <c r="BB65" s="115"/>
      <c r="BC65" s="116"/>
      <c r="BD65" s="117"/>
      <c r="BE65" s="150"/>
      <c r="BF65" s="147" t="e">
        <f>VLOOKUP($A65,#REF!,34,FALSE)</f>
        <v>#REF!</v>
      </c>
      <c r="BG65" s="147" t="e">
        <f>VLOOKUP($A65,#REF!,22,FALSE)</f>
        <v>#REF!</v>
      </c>
      <c r="BH65" s="149"/>
    </row>
    <row r="66" ht="12.95" customHeight="1" spans="1:60">
      <c r="A66" s="38" t="s">
        <v>220</v>
      </c>
      <c r="B66" s="38" t="e">
        <f>VLOOKUP($A66,#REF!,34,FALSE)</f>
        <v>#REF!</v>
      </c>
      <c r="C66" s="39" t="str">
        <f t="shared" si="41"/>
        <v>unused_UART2_CTS</v>
      </c>
      <c r="D66" s="40" t="e">
        <f>IF(LEN(VLOOKUP($A66,#REF!,8,FALSE)),LEFT(VLOOKUP($A66,#REF!,8,FALSE),LEN(VLOOKUP($A66,#REF!,8,FALSE))-2),"")</f>
        <v>#REF!</v>
      </c>
      <c r="E66" s="41" t="e">
        <f>IF(LEN(VLOOKUP($A66,#REF!,4,FALSE)),IF(INDEX(#REF!,MATCH($A66,#REF!,0),1),LEFT(VLOOKUP($A66,#REF!,4,FALSE),LEN(VLOOKUP($A66,#REF!,4,FALSE))-2),CONCATENATE(LEFT(VLOOKUP($A66,#REF!,4,FALSE),LEN(VLOOKUP($A66,#REF!,4,FALSE))-2),"*")),"")</f>
        <v>#REF!</v>
      </c>
      <c r="F66" s="42" t="e">
        <f>IF(LEN(VLOOKUP($A66,#REF!,5,FALSE)),IF(INDEX(#REF!,MATCH($A66,#REF!,0),2),LEFT(VLOOKUP($A66,#REF!,5,FALSE),LEN(VLOOKUP($A66,#REF!,5,FALSE))-2),CONCATENATE(LEFT(VLOOKUP($A66,#REF!,5,FALSE),LEN(VLOOKUP($A66,#REF!,5,FALSE))-2),"*")),"")</f>
        <v>#REF!</v>
      </c>
      <c r="G66" s="42" t="e">
        <f>IF(LEN(VLOOKUP($A66,#REF!,6,FALSE)),IF(INDEX(#REF!,MATCH($A66,#REF!,0),3),LEFT(VLOOKUP($A66,#REF!,6,FALSE),LEN(VLOOKUP($A66,#REF!,6,FALSE))-2),CONCATENATE(LEFT(VLOOKUP($A66,#REF!,6,FALSE),LEN(VLOOKUP($A66,#REF!,6,FALSE))-2),"*")),"")</f>
        <v>#REF!</v>
      </c>
      <c r="H66" s="43" t="e">
        <f>IF(LEN(VLOOKUP($A66,#REF!,7,FALSE)),IF(INDEX(#REF!,MATCH($A66,#REF!,0),4),LEFT(VLOOKUP($A66,#REF!,7,FALSE),LEN(VLOOKUP($A66,#REF!,7,FALSE))-2),CONCATENATE(LEFT(VLOOKUP($A66,#REF!,7,FALSE),LEN(VLOOKUP($A66,#REF!,7,FALSE))-2),"*")),"")</f>
        <v>#REF!</v>
      </c>
      <c r="I66" s="54" t="e">
        <f>IF(LEN(VLOOKUP($A66,#REF!,8,FALSE)),UPPER(RIGHT(VLOOKUP($A66,#REF!,8,FALSE),1)),"")</f>
        <v>#REF!</v>
      </c>
      <c r="J66" s="42" t="e">
        <f>IF(LEN(VLOOKUP($A66,#REF!,4,FALSE)),UPPER(RIGHT(VLOOKUP($A66,#REF!,4,FALSE),1)),"")</f>
        <v>#REF!</v>
      </c>
      <c r="K66" s="42" t="e">
        <f>IF(LEN(VLOOKUP($A66,#REF!,5,FALSE)),UPPER(RIGHT(VLOOKUP($A66,#REF!,5,FALSE),1)),"")</f>
        <v>#REF!</v>
      </c>
      <c r="L66" s="42" t="e">
        <f>IF(LEN(VLOOKUP($A66,#REF!,6,FALSE)),UPPER(RIGHT(VLOOKUP($A66,#REF!,6,FALSE),1)),"")</f>
        <v>#REF!</v>
      </c>
      <c r="M66" s="43" t="e">
        <f>IF(LEN(VLOOKUP($A66,#REF!,7,FALSE)),UPPER(RIGHT(VLOOKUP($A66,#REF!,7,FALSE),1)),"")</f>
        <v>#REF!</v>
      </c>
      <c r="N66" s="38" t="s">
        <v>214</v>
      </c>
      <c r="O66" s="38" t="s">
        <v>83</v>
      </c>
      <c r="P66" s="38" t="s">
        <v>104</v>
      </c>
      <c r="Q66" s="38" t="s">
        <v>105</v>
      </c>
      <c r="R66" s="38" t="s">
        <v>83</v>
      </c>
      <c r="S66" s="63" t="e">
        <f>HLOOKUP("Device Tree Pin Name",#REF!,MATCH($A66,#REF!,0),FALSE)</f>
        <v>#REF!</v>
      </c>
      <c r="T66" s="47" t="e">
        <f>HLOOKUP("power rail",#REF!,MATCH($A66,#REF!,0),FALSE)</f>
        <v>#REF!</v>
      </c>
      <c r="U66" s="62" t="e">
        <f>HLOOKUP("Wake Capable",#REF!,MATCH($A66,#REF!,0),FALSE)</f>
        <v>#REF!</v>
      </c>
      <c r="V66" s="62" t="e">
        <f>HLOOKUP("Strap",#REF!,MATCH($A66,#REF!,0),FALSE)</f>
        <v>#REF!</v>
      </c>
      <c r="W66" s="62" t="e">
        <f>HLOOKUP("GTE",#REF!,MATCH($A66,#REF!,0),FALSE)</f>
        <v>#REF!</v>
      </c>
      <c r="X66" s="62" t="e">
        <f>HLOOKUP("DPD_Control",#REF!,MATCH($A66,#REF!,0),FALSE)</f>
        <v>#REF!</v>
      </c>
      <c r="Y66" s="62" t="e">
        <f>HLOOKUP("DPD_Group",#REF!,MATCH($A66,#REF!,0),FALSE)</f>
        <v>#REF!</v>
      </c>
      <c r="Z66" s="47" t="e">
        <f>HLOOKUP("Pad Category",#REF!,MATCH($A66,#REF!,0),FALSE)</f>
        <v>#REF!</v>
      </c>
      <c r="AA66" s="63" t="e">
        <f>HLOOKUP("Pad type",#REF!,MATCH($A66,#REF!,0),FALSE)</f>
        <v>#REF!</v>
      </c>
      <c r="AB66" s="47" t="e">
        <f>HLOOKUP("Pull Strength",#REF!,MATCH($A66,#REF!,0),FALSE)</f>
        <v>#REF!</v>
      </c>
      <c r="AC66" s="47" t="e">
        <f>HLOOKUP("POR Pin State",#REF!,MATCH($A66,#REF!,0),FALSE)</f>
        <v>#REF!</v>
      </c>
      <c r="AD66" s="47" t="str">
        <f t="shared" si="42"/>
        <v>RSVD1</v>
      </c>
      <c r="AE66" s="82"/>
      <c r="AF66" s="38" t="str">
        <f t="shared" si="43"/>
        <v>PULL_DOWN</v>
      </c>
      <c r="AG66" s="38" t="e">
        <f t="shared" si="2"/>
        <v>#REF!</v>
      </c>
      <c r="AH66" s="38" t="e">
        <f t="shared" si="46"/>
        <v>#REF!</v>
      </c>
      <c r="AI66" s="87" t="e">
        <f t="shared" si="44"/>
        <v>#REF!</v>
      </c>
      <c r="AJ66" s="86" t="b">
        <v>1</v>
      </c>
      <c r="AK66" s="86" t="b">
        <v>1</v>
      </c>
      <c r="AL66" s="86" t="b">
        <v>1</v>
      </c>
      <c r="AM66" s="86" t="b">
        <v>1</v>
      </c>
      <c r="AN66" s="86" t="b">
        <v>1</v>
      </c>
      <c r="AO66" s="86" t="b">
        <v>1</v>
      </c>
      <c r="AP66" s="63" t="str">
        <f t="shared" si="45"/>
        <v>VALID</v>
      </c>
      <c r="AQ66" s="102" t="s">
        <v>221</v>
      </c>
      <c r="AR66" s="103" t="s">
        <v>79</v>
      </c>
      <c r="AS66" s="104"/>
      <c r="AT66" s="104" t="s">
        <v>89</v>
      </c>
      <c r="AU66" s="105"/>
      <c r="AV66" s="105"/>
      <c r="AW66" s="105"/>
      <c r="AX66" s="104" t="s">
        <v>85</v>
      </c>
      <c r="AY66" s="105"/>
      <c r="AZ66" s="104"/>
      <c r="BA66" s="104"/>
      <c r="BB66" s="115"/>
      <c r="BC66" s="116"/>
      <c r="BD66" s="117"/>
      <c r="BE66" s="150"/>
      <c r="BF66" s="147" t="e">
        <f>VLOOKUP($A66,#REF!,34,FALSE)</f>
        <v>#REF!</v>
      </c>
      <c r="BG66" s="147" t="e">
        <f>VLOOKUP($A66,#REF!,22,FALSE)</f>
        <v>#REF!</v>
      </c>
      <c r="BH66" s="149"/>
    </row>
    <row r="67" ht="12.95" customHeight="1" spans="1:60">
      <c r="A67" s="38" t="s">
        <v>222</v>
      </c>
      <c r="B67" s="38" t="e">
        <f>VLOOKUP($A67,#REF!,34,FALSE)</f>
        <v>#REF!</v>
      </c>
      <c r="C67" s="39" t="str">
        <f t="shared" si="41"/>
        <v>unused_SPI3_SCK</v>
      </c>
      <c r="D67" s="40" t="e">
        <f>IF(LEN(VLOOKUP($A67,#REF!,8,FALSE)),LEFT(VLOOKUP($A67,#REF!,8,FALSE),LEN(VLOOKUP($A67,#REF!,8,FALSE))-2),"")</f>
        <v>#REF!</v>
      </c>
      <c r="E67" s="41" t="e">
        <f>IF(LEN(VLOOKUP($A67,#REF!,4,FALSE)),IF(INDEX(#REF!,MATCH($A67,#REF!,0),1),LEFT(VLOOKUP($A67,#REF!,4,FALSE),LEN(VLOOKUP($A67,#REF!,4,FALSE))-2),CONCATENATE(LEFT(VLOOKUP($A67,#REF!,4,FALSE),LEN(VLOOKUP($A67,#REF!,4,FALSE))-2),"*")),"")</f>
        <v>#REF!</v>
      </c>
      <c r="F67" s="42" t="e">
        <f>IF(LEN(VLOOKUP($A67,#REF!,5,FALSE)),IF(INDEX(#REF!,MATCH($A67,#REF!,0),2),LEFT(VLOOKUP($A67,#REF!,5,FALSE),LEN(VLOOKUP($A67,#REF!,5,FALSE))-2),CONCATENATE(LEFT(VLOOKUP($A67,#REF!,5,FALSE),LEN(VLOOKUP($A67,#REF!,5,FALSE))-2),"*")),"")</f>
        <v>#REF!</v>
      </c>
      <c r="G67" s="42" t="e">
        <f>IF(LEN(VLOOKUP($A67,#REF!,6,FALSE)),IF(INDEX(#REF!,MATCH($A67,#REF!,0),3),LEFT(VLOOKUP($A67,#REF!,6,FALSE),LEN(VLOOKUP($A67,#REF!,6,FALSE))-2),CONCATENATE(LEFT(VLOOKUP($A67,#REF!,6,FALSE),LEN(VLOOKUP($A67,#REF!,6,FALSE))-2),"*")),"")</f>
        <v>#REF!</v>
      </c>
      <c r="H67" s="43" t="e">
        <f>IF(LEN(VLOOKUP($A67,#REF!,7,FALSE)),IF(INDEX(#REF!,MATCH($A67,#REF!,0),4),LEFT(VLOOKUP($A67,#REF!,7,FALSE),LEN(VLOOKUP($A67,#REF!,7,FALSE))-2),CONCATENATE(LEFT(VLOOKUP($A67,#REF!,7,FALSE),LEN(VLOOKUP($A67,#REF!,7,FALSE))-2),"*")),"")</f>
        <v>#REF!</v>
      </c>
      <c r="I67" s="54" t="e">
        <f>IF(LEN(VLOOKUP($A67,#REF!,8,FALSE)),UPPER(RIGHT(VLOOKUP($A67,#REF!,8,FALSE),1)),"")</f>
        <v>#REF!</v>
      </c>
      <c r="J67" s="42" t="e">
        <f>IF(LEN(VLOOKUP($A67,#REF!,4,FALSE)),UPPER(RIGHT(VLOOKUP($A67,#REF!,4,FALSE),1)),"")</f>
        <v>#REF!</v>
      </c>
      <c r="K67" s="42" t="e">
        <f>IF(LEN(VLOOKUP($A67,#REF!,5,FALSE)),UPPER(RIGHT(VLOOKUP($A67,#REF!,5,FALSE),1)),"")</f>
        <v>#REF!</v>
      </c>
      <c r="L67" s="42" t="e">
        <f>IF(LEN(VLOOKUP($A67,#REF!,6,FALSE)),UPPER(RIGHT(VLOOKUP($A67,#REF!,6,FALSE),1)),"")</f>
        <v>#REF!</v>
      </c>
      <c r="M67" s="43" t="e">
        <f>IF(LEN(VLOOKUP($A67,#REF!,7,FALSE)),UPPER(RIGHT(VLOOKUP($A67,#REF!,7,FALSE),1)),"")</f>
        <v>#REF!</v>
      </c>
      <c r="N67" s="38" t="s">
        <v>223</v>
      </c>
      <c r="O67" s="38" t="s">
        <v>83</v>
      </c>
      <c r="P67" s="38" t="s">
        <v>104</v>
      </c>
      <c r="Q67" s="38" t="s">
        <v>105</v>
      </c>
      <c r="R67" s="38" t="s">
        <v>83</v>
      </c>
      <c r="S67" s="63" t="e">
        <f>HLOOKUP("Device Tree Pin Name",#REF!,MATCH($A67,#REF!,0),FALSE)</f>
        <v>#REF!</v>
      </c>
      <c r="T67" s="47" t="e">
        <f>HLOOKUP("power rail",#REF!,MATCH($A67,#REF!,0),FALSE)</f>
        <v>#REF!</v>
      </c>
      <c r="U67" s="62" t="e">
        <f>HLOOKUP("Wake Capable",#REF!,MATCH($A67,#REF!,0),FALSE)</f>
        <v>#REF!</v>
      </c>
      <c r="V67" s="62" t="e">
        <f>HLOOKUP("Strap",#REF!,MATCH($A67,#REF!,0),FALSE)</f>
        <v>#REF!</v>
      </c>
      <c r="W67" s="62" t="e">
        <f>HLOOKUP("GTE",#REF!,MATCH($A67,#REF!,0),FALSE)</f>
        <v>#REF!</v>
      </c>
      <c r="X67" s="62" t="e">
        <f>HLOOKUP("DPD_Control",#REF!,MATCH($A67,#REF!,0),FALSE)</f>
        <v>#REF!</v>
      </c>
      <c r="Y67" s="62" t="e">
        <f>HLOOKUP("DPD_Group",#REF!,MATCH($A67,#REF!,0),FALSE)</f>
        <v>#REF!</v>
      </c>
      <c r="Z67" s="47" t="e">
        <f>HLOOKUP("Pad Category",#REF!,MATCH($A67,#REF!,0),FALSE)</f>
        <v>#REF!</v>
      </c>
      <c r="AA67" s="47" t="e">
        <f>HLOOKUP("Pad type",#REF!,MATCH($A67,#REF!,0),FALSE)</f>
        <v>#REF!</v>
      </c>
      <c r="AB67" s="47" t="e">
        <f>HLOOKUP("Pull Strength",#REF!,MATCH($A67,#REF!,0),FALSE)</f>
        <v>#REF!</v>
      </c>
      <c r="AC67" s="47" t="e">
        <f>HLOOKUP("POR Pin State",#REF!,MATCH($A67,#REF!,0),FALSE)</f>
        <v>#REF!</v>
      </c>
      <c r="AD67" s="47" t="str">
        <f t="shared" si="42"/>
        <v>RSVD1</v>
      </c>
      <c r="AE67" s="82"/>
      <c r="AF67" s="38" t="str">
        <f t="shared" si="43"/>
        <v>PULL_DOWN</v>
      </c>
      <c r="AG67" s="38" t="e">
        <f t="shared" si="2"/>
        <v>#REF!</v>
      </c>
      <c r="AH67" s="38" t="e">
        <f t="shared" si="46"/>
        <v>#REF!</v>
      </c>
      <c r="AI67" s="87" t="e">
        <f t="shared" si="44"/>
        <v>#REF!</v>
      </c>
      <c r="AJ67" s="86" t="b">
        <v>1</v>
      </c>
      <c r="AK67" s="86" t="b">
        <v>1</v>
      </c>
      <c r="AL67" s="86" t="b">
        <v>1</v>
      </c>
      <c r="AM67" s="86" t="b">
        <v>1</v>
      </c>
      <c r="AN67" s="86" t="b">
        <v>1</v>
      </c>
      <c r="AO67" s="86" t="b">
        <v>1</v>
      </c>
      <c r="AP67" s="63" t="str">
        <f t="shared" si="45"/>
        <v>VALID</v>
      </c>
      <c r="AQ67" s="102" t="s">
        <v>224</v>
      </c>
      <c r="AR67" s="103" t="s">
        <v>79</v>
      </c>
      <c r="AS67" s="104"/>
      <c r="AT67" s="105"/>
      <c r="AU67" s="105"/>
      <c r="AV67" s="104" t="s">
        <v>124</v>
      </c>
      <c r="AW67" s="118" t="s">
        <v>85</v>
      </c>
      <c r="AX67" s="104" t="s">
        <v>85</v>
      </c>
      <c r="AY67" s="105"/>
      <c r="AZ67" s="104"/>
      <c r="BA67" s="104"/>
      <c r="BB67" s="115"/>
      <c r="BC67" s="116"/>
      <c r="BD67" s="117"/>
      <c r="BE67" s="150"/>
      <c r="BF67" s="147" t="e">
        <f>VLOOKUP($A67,#REF!,34,FALSE)</f>
        <v>#REF!</v>
      </c>
      <c r="BG67" s="147" t="e">
        <f>VLOOKUP($A67,#REF!,22,FALSE)</f>
        <v>#REF!</v>
      </c>
      <c r="BH67" s="149"/>
    </row>
    <row r="68" ht="12.95" customHeight="1" spans="1:60">
      <c r="A68" s="38" t="s">
        <v>225</v>
      </c>
      <c r="B68" s="38" t="e">
        <f>VLOOKUP($A68,#REF!,34,FALSE)</f>
        <v>#REF!</v>
      </c>
      <c r="C68" s="39" t="str">
        <f t="shared" si="41"/>
        <v>unused_SPI3_MISO</v>
      </c>
      <c r="D68" s="40" t="e">
        <f>IF(LEN(VLOOKUP($A68,#REF!,8,FALSE)),LEFT(VLOOKUP($A68,#REF!,8,FALSE),LEN(VLOOKUP($A68,#REF!,8,FALSE))-2),"")</f>
        <v>#REF!</v>
      </c>
      <c r="E68" s="41" t="e">
        <f>IF(LEN(VLOOKUP($A68,#REF!,4,FALSE)),IF(INDEX(#REF!,MATCH($A68,#REF!,0),1),LEFT(VLOOKUP($A68,#REF!,4,FALSE),LEN(VLOOKUP($A68,#REF!,4,FALSE))-2),CONCATENATE(LEFT(VLOOKUP($A68,#REF!,4,FALSE),LEN(VLOOKUP($A68,#REF!,4,FALSE))-2),"*")),"")</f>
        <v>#REF!</v>
      </c>
      <c r="F68" s="42" t="e">
        <f>IF(LEN(VLOOKUP($A68,#REF!,5,FALSE)),IF(INDEX(#REF!,MATCH($A68,#REF!,0),2),LEFT(VLOOKUP($A68,#REF!,5,FALSE),LEN(VLOOKUP($A68,#REF!,5,FALSE))-2),CONCATENATE(LEFT(VLOOKUP($A68,#REF!,5,FALSE),LEN(VLOOKUP($A68,#REF!,5,FALSE))-2),"*")),"")</f>
        <v>#REF!</v>
      </c>
      <c r="G68" s="42" t="e">
        <f>IF(LEN(VLOOKUP($A68,#REF!,6,FALSE)),IF(INDEX(#REF!,MATCH($A68,#REF!,0),3),LEFT(VLOOKUP($A68,#REF!,6,FALSE),LEN(VLOOKUP($A68,#REF!,6,FALSE))-2),CONCATENATE(LEFT(VLOOKUP($A68,#REF!,6,FALSE),LEN(VLOOKUP($A68,#REF!,6,FALSE))-2),"*")),"")</f>
        <v>#REF!</v>
      </c>
      <c r="H68" s="43" t="e">
        <f>IF(LEN(VLOOKUP($A68,#REF!,7,FALSE)),IF(INDEX(#REF!,MATCH($A68,#REF!,0),4),LEFT(VLOOKUP($A68,#REF!,7,FALSE),LEN(VLOOKUP($A68,#REF!,7,FALSE))-2),CONCATENATE(LEFT(VLOOKUP($A68,#REF!,7,FALSE),LEN(VLOOKUP($A68,#REF!,7,FALSE))-2),"*")),"")</f>
        <v>#REF!</v>
      </c>
      <c r="I68" s="54" t="e">
        <f>IF(LEN(VLOOKUP($A68,#REF!,8,FALSE)),UPPER(RIGHT(VLOOKUP($A68,#REF!,8,FALSE),1)),"")</f>
        <v>#REF!</v>
      </c>
      <c r="J68" s="42" t="e">
        <f>IF(LEN(VLOOKUP($A68,#REF!,4,FALSE)),UPPER(RIGHT(VLOOKUP($A68,#REF!,4,FALSE),1)),"")</f>
        <v>#REF!</v>
      </c>
      <c r="K68" s="42" t="e">
        <f>IF(LEN(VLOOKUP($A68,#REF!,5,FALSE)),UPPER(RIGHT(VLOOKUP($A68,#REF!,5,FALSE),1)),"")</f>
        <v>#REF!</v>
      </c>
      <c r="L68" s="42" t="e">
        <f>IF(LEN(VLOOKUP($A68,#REF!,6,FALSE)),UPPER(RIGHT(VLOOKUP($A68,#REF!,6,FALSE),1)),"")</f>
        <v>#REF!</v>
      </c>
      <c r="M68" s="43" t="e">
        <f>IF(LEN(VLOOKUP($A68,#REF!,7,FALSE)),UPPER(RIGHT(VLOOKUP($A68,#REF!,7,FALSE),1)),"")</f>
        <v>#REF!</v>
      </c>
      <c r="N68" s="38" t="s">
        <v>223</v>
      </c>
      <c r="O68" s="38" t="s">
        <v>83</v>
      </c>
      <c r="P68" s="38" t="s">
        <v>104</v>
      </c>
      <c r="Q68" s="38" t="s">
        <v>105</v>
      </c>
      <c r="R68" s="38" t="s">
        <v>83</v>
      </c>
      <c r="S68" s="63" t="e">
        <f>HLOOKUP("Device Tree Pin Name",#REF!,MATCH($A68,#REF!,0),FALSE)</f>
        <v>#REF!</v>
      </c>
      <c r="T68" s="47" t="e">
        <f>HLOOKUP("power rail",#REF!,MATCH($A68,#REF!,0),FALSE)</f>
        <v>#REF!</v>
      </c>
      <c r="U68" s="62" t="e">
        <f>HLOOKUP("Wake Capable",#REF!,MATCH($A68,#REF!,0),FALSE)</f>
        <v>#REF!</v>
      </c>
      <c r="V68" s="62" t="e">
        <f>HLOOKUP("Strap",#REF!,MATCH($A68,#REF!,0),FALSE)</f>
        <v>#REF!</v>
      </c>
      <c r="W68" s="62" t="e">
        <f>HLOOKUP("GTE",#REF!,MATCH($A68,#REF!,0),FALSE)</f>
        <v>#REF!</v>
      </c>
      <c r="X68" s="62" t="e">
        <f>HLOOKUP("DPD_Control",#REF!,MATCH($A68,#REF!,0),FALSE)</f>
        <v>#REF!</v>
      </c>
      <c r="Y68" s="62" t="e">
        <f>HLOOKUP("DPD_Group",#REF!,MATCH($A68,#REF!,0),FALSE)</f>
        <v>#REF!</v>
      </c>
      <c r="Z68" s="47" t="e">
        <f>HLOOKUP("Pad Category",#REF!,MATCH($A68,#REF!,0),FALSE)</f>
        <v>#REF!</v>
      </c>
      <c r="AA68" s="47" t="e">
        <f>HLOOKUP("Pad type",#REF!,MATCH($A68,#REF!,0),FALSE)</f>
        <v>#REF!</v>
      </c>
      <c r="AB68" s="47" t="e">
        <f>HLOOKUP("Pull Strength",#REF!,MATCH($A68,#REF!,0),FALSE)</f>
        <v>#REF!</v>
      </c>
      <c r="AC68" s="47" t="e">
        <f>HLOOKUP("POR Pin State",#REF!,MATCH($A68,#REF!,0),FALSE)</f>
        <v>#REF!</v>
      </c>
      <c r="AD68" s="47" t="str">
        <f t="shared" si="42"/>
        <v>RSVD1</v>
      </c>
      <c r="AE68" s="82"/>
      <c r="AF68" s="38" t="str">
        <f t="shared" si="43"/>
        <v>PULL_DOWN</v>
      </c>
      <c r="AG68" s="38" t="e">
        <f t="shared" si="2"/>
        <v>#REF!</v>
      </c>
      <c r="AH68" s="38" t="e">
        <f t="shared" si="46"/>
        <v>#REF!</v>
      </c>
      <c r="AI68" s="87" t="e">
        <f t="shared" si="44"/>
        <v>#REF!</v>
      </c>
      <c r="AJ68" s="86" t="b">
        <v>1</v>
      </c>
      <c r="AK68" s="86" t="b">
        <v>1</v>
      </c>
      <c r="AL68" s="86" t="b">
        <v>1</v>
      </c>
      <c r="AM68" s="86" t="b">
        <v>1</v>
      </c>
      <c r="AN68" s="86" t="b">
        <v>1</v>
      </c>
      <c r="AO68" s="86" t="b">
        <v>1</v>
      </c>
      <c r="AP68" s="63" t="str">
        <f t="shared" si="45"/>
        <v>VALID</v>
      </c>
      <c r="AQ68" s="102" t="s">
        <v>226</v>
      </c>
      <c r="AR68" s="103" t="s">
        <v>79</v>
      </c>
      <c r="AS68" s="104"/>
      <c r="AT68" s="105"/>
      <c r="AU68" s="105"/>
      <c r="AV68" s="104" t="s">
        <v>124</v>
      </c>
      <c r="AW68" s="118" t="s">
        <v>85</v>
      </c>
      <c r="AX68" s="104" t="s">
        <v>85</v>
      </c>
      <c r="AY68" s="105"/>
      <c r="AZ68" s="104"/>
      <c r="BA68" s="104"/>
      <c r="BB68" s="115"/>
      <c r="BC68" s="116"/>
      <c r="BD68" s="117"/>
      <c r="BE68" s="150"/>
      <c r="BF68" s="147" t="e">
        <f>VLOOKUP($A68,#REF!,34,FALSE)</f>
        <v>#REF!</v>
      </c>
      <c r="BG68" s="147" t="e">
        <f>VLOOKUP($A68,#REF!,22,FALSE)</f>
        <v>#REF!</v>
      </c>
      <c r="BH68" s="149"/>
    </row>
    <row r="69" ht="12.95" customHeight="1" spans="1:60">
      <c r="A69" s="38" t="s">
        <v>227</v>
      </c>
      <c r="B69" s="38" t="e">
        <f>VLOOKUP($A69,#REF!,34,FALSE)</f>
        <v>#REF!</v>
      </c>
      <c r="C69" s="39" t="str">
        <f t="shared" si="41"/>
        <v>unused_SPI3_MOSI</v>
      </c>
      <c r="D69" s="40" t="e">
        <f>IF(LEN(VLOOKUP($A69,#REF!,8,FALSE)),LEFT(VLOOKUP($A69,#REF!,8,FALSE),LEN(VLOOKUP($A69,#REF!,8,FALSE))-2),"")</f>
        <v>#REF!</v>
      </c>
      <c r="E69" s="41" t="e">
        <f>IF(LEN(VLOOKUP($A69,#REF!,4,FALSE)),IF(INDEX(#REF!,MATCH($A69,#REF!,0),1),LEFT(VLOOKUP($A69,#REF!,4,FALSE),LEN(VLOOKUP($A69,#REF!,4,FALSE))-2),CONCATENATE(LEFT(VLOOKUP($A69,#REF!,4,FALSE),LEN(VLOOKUP($A69,#REF!,4,FALSE))-2),"*")),"")</f>
        <v>#REF!</v>
      </c>
      <c r="F69" s="42" t="e">
        <f>IF(LEN(VLOOKUP($A69,#REF!,5,FALSE)),IF(INDEX(#REF!,MATCH($A69,#REF!,0),2),LEFT(VLOOKUP($A69,#REF!,5,FALSE),LEN(VLOOKUP($A69,#REF!,5,FALSE))-2),CONCATENATE(LEFT(VLOOKUP($A69,#REF!,5,FALSE),LEN(VLOOKUP($A69,#REF!,5,FALSE))-2),"*")),"")</f>
        <v>#REF!</v>
      </c>
      <c r="G69" s="42" t="e">
        <f>IF(LEN(VLOOKUP($A69,#REF!,6,FALSE)),IF(INDEX(#REF!,MATCH($A69,#REF!,0),3),LEFT(VLOOKUP($A69,#REF!,6,FALSE),LEN(VLOOKUP($A69,#REF!,6,FALSE))-2),CONCATENATE(LEFT(VLOOKUP($A69,#REF!,6,FALSE),LEN(VLOOKUP($A69,#REF!,6,FALSE))-2),"*")),"")</f>
        <v>#REF!</v>
      </c>
      <c r="H69" s="43" t="e">
        <f>IF(LEN(VLOOKUP($A69,#REF!,7,FALSE)),IF(INDEX(#REF!,MATCH($A69,#REF!,0),4),LEFT(VLOOKUP($A69,#REF!,7,FALSE),LEN(VLOOKUP($A69,#REF!,7,FALSE))-2),CONCATENATE(LEFT(VLOOKUP($A69,#REF!,7,FALSE),LEN(VLOOKUP($A69,#REF!,7,FALSE))-2),"*")),"")</f>
        <v>#REF!</v>
      </c>
      <c r="I69" s="54" t="e">
        <f>IF(LEN(VLOOKUP($A69,#REF!,8,FALSE)),UPPER(RIGHT(VLOOKUP($A69,#REF!,8,FALSE),1)),"")</f>
        <v>#REF!</v>
      </c>
      <c r="J69" s="42" t="e">
        <f>IF(LEN(VLOOKUP($A69,#REF!,4,FALSE)),UPPER(RIGHT(VLOOKUP($A69,#REF!,4,FALSE),1)),"")</f>
        <v>#REF!</v>
      </c>
      <c r="K69" s="42" t="e">
        <f>IF(LEN(VLOOKUP($A69,#REF!,5,FALSE)),UPPER(RIGHT(VLOOKUP($A69,#REF!,5,FALSE),1)),"")</f>
        <v>#REF!</v>
      </c>
      <c r="L69" s="42" t="e">
        <f>IF(LEN(VLOOKUP($A69,#REF!,6,FALSE)),UPPER(RIGHT(VLOOKUP($A69,#REF!,6,FALSE),1)),"")</f>
        <v>#REF!</v>
      </c>
      <c r="M69" s="43" t="e">
        <f>IF(LEN(VLOOKUP($A69,#REF!,7,FALSE)),UPPER(RIGHT(VLOOKUP($A69,#REF!,7,FALSE),1)),"")</f>
        <v>#REF!</v>
      </c>
      <c r="N69" s="38" t="s">
        <v>223</v>
      </c>
      <c r="O69" s="38" t="s">
        <v>83</v>
      </c>
      <c r="P69" s="38" t="s">
        <v>104</v>
      </c>
      <c r="Q69" s="38" t="s">
        <v>105</v>
      </c>
      <c r="R69" s="38" t="s">
        <v>83</v>
      </c>
      <c r="S69" s="63" t="e">
        <f>HLOOKUP("Device Tree Pin Name",#REF!,MATCH($A69,#REF!,0),FALSE)</f>
        <v>#REF!</v>
      </c>
      <c r="T69" s="47" t="e">
        <f>HLOOKUP("power rail",#REF!,MATCH($A69,#REF!,0),FALSE)</f>
        <v>#REF!</v>
      </c>
      <c r="U69" s="62" t="e">
        <f>HLOOKUP("Wake Capable",#REF!,MATCH($A69,#REF!,0),FALSE)</f>
        <v>#REF!</v>
      </c>
      <c r="V69" s="62" t="e">
        <f>HLOOKUP("Strap",#REF!,MATCH($A69,#REF!,0),FALSE)</f>
        <v>#REF!</v>
      </c>
      <c r="W69" s="62" t="e">
        <f>HLOOKUP("GTE",#REF!,MATCH($A69,#REF!,0),FALSE)</f>
        <v>#REF!</v>
      </c>
      <c r="X69" s="62" t="e">
        <f>HLOOKUP("DPD_Control",#REF!,MATCH($A69,#REF!,0),FALSE)</f>
        <v>#REF!</v>
      </c>
      <c r="Y69" s="62" t="e">
        <f>HLOOKUP("DPD_Group",#REF!,MATCH($A69,#REF!,0),FALSE)</f>
        <v>#REF!</v>
      </c>
      <c r="Z69" s="47" t="e">
        <f>HLOOKUP("Pad Category",#REF!,MATCH($A69,#REF!,0),FALSE)</f>
        <v>#REF!</v>
      </c>
      <c r="AA69" s="47" t="e">
        <f>HLOOKUP("Pad type",#REF!,MATCH($A69,#REF!,0),FALSE)</f>
        <v>#REF!</v>
      </c>
      <c r="AB69" s="47" t="e">
        <f>HLOOKUP("Pull Strength",#REF!,MATCH($A69,#REF!,0),FALSE)</f>
        <v>#REF!</v>
      </c>
      <c r="AC69" s="47" t="e">
        <f>HLOOKUP("POR Pin State",#REF!,MATCH($A69,#REF!,0),FALSE)</f>
        <v>#REF!</v>
      </c>
      <c r="AD69" s="47" t="str">
        <f t="shared" si="42"/>
        <v>RSVD1</v>
      </c>
      <c r="AE69" s="82"/>
      <c r="AF69" s="38" t="str">
        <f t="shared" si="43"/>
        <v>PULL_DOWN</v>
      </c>
      <c r="AG69" s="38" t="e">
        <f t="shared" si="2"/>
        <v>#REF!</v>
      </c>
      <c r="AH69" s="38" t="e">
        <f t="shared" si="46"/>
        <v>#REF!</v>
      </c>
      <c r="AI69" s="87" t="e">
        <f t="shared" si="44"/>
        <v>#REF!</v>
      </c>
      <c r="AJ69" s="86" t="b">
        <v>1</v>
      </c>
      <c r="AK69" s="86" t="b">
        <v>1</v>
      </c>
      <c r="AL69" s="86" t="b">
        <v>1</v>
      </c>
      <c r="AM69" s="86" t="b">
        <v>1</v>
      </c>
      <c r="AN69" s="86" t="b">
        <v>1</v>
      </c>
      <c r="AO69" s="86" t="b">
        <v>1</v>
      </c>
      <c r="AP69" s="63" t="str">
        <f t="shared" si="45"/>
        <v>VALID</v>
      </c>
      <c r="AQ69" s="102" t="s">
        <v>228</v>
      </c>
      <c r="AR69" s="103" t="s">
        <v>79</v>
      </c>
      <c r="AS69" s="104"/>
      <c r="AT69" s="105"/>
      <c r="AU69" s="105"/>
      <c r="AV69" s="104" t="s">
        <v>124</v>
      </c>
      <c r="AW69" s="118" t="s">
        <v>85</v>
      </c>
      <c r="AX69" s="104" t="s">
        <v>85</v>
      </c>
      <c r="AY69" s="105"/>
      <c r="AZ69" s="104"/>
      <c r="BA69" s="104"/>
      <c r="BB69" s="115"/>
      <c r="BC69" s="116"/>
      <c r="BD69" s="117"/>
      <c r="BE69" s="150"/>
      <c r="BF69" s="147" t="e">
        <f>VLOOKUP($A69,#REF!,34,FALSE)</f>
        <v>#REF!</v>
      </c>
      <c r="BG69" s="147" t="e">
        <f>VLOOKUP($A69,#REF!,22,FALSE)</f>
        <v>#REF!</v>
      </c>
      <c r="BH69" s="149"/>
    </row>
    <row r="70" ht="12.95" customHeight="1" spans="1:60">
      <c r="A70" s="38" t="s">
        <v>229</v>
      </c>
      <c r="B70" s="38" t="e">
        <f>VLOOKUP($A70,#REF!,34,FALSE)</f>
        <v>#REF!</v>
      </c>
      <c r="C70" s="39" t="str">
        <f t="shared" si="41"/>
        <v>unused_SPI3_CS0</v>
      </c>
      <c r="D70" s="40" t="e">
        <f>IF(LEN(VLOOKUP($A70,#REF!,8,FALSE)),LEFT(VLOOKUP($A70,#REF!,8,FALSE),LEN(VLOOKUP($A70,#REF!,8,FALSE))-2),"")</f>
        <v>#REF!</v>
      </c>
      <c r="E70" s="41" t="e">
        <f>IF(LEN(VLOOKUP($A70,#REF!,4,FALSE)),IF(INDEX(#REF!,MATCH($A70,#REF!,0),1),LEFT(VLOOKUP($A70,#REF!,4,FALSE),LEN(VLOOKUP($A70,#REF!,4,FALSE))-2),CONCATENATE(LEFT(VLOOKUP($A70,#REF!,4,FALSE),LEN(VLOOKUP($A70,#REF!,4,FALSE))-2),"*")),"")</f>
        <v>#REF!</v>
      </c>
      <c r="F70" s="42" t="e">
        <f>IF(LEN(VLOOKUP($A70,#REF!,5,FALSE)),IF(INDEX(#REF!,MATCH($A70,#REF!,0),2),LEFT(VLOOKUP($A70,#REF!,5,FALSE),LEN(VLOOKUP($A70,#REF!,5,FALSE))-2),CONCATENATE(LEFT(VLOOKUP($A70,#REF!,5,FALSE),LEN(VLOOKUP($A70,#REF!,5,FALSE))-2),"*")),"")</f>
        <v>#REF!</v>
      </c>
      <c r="G70" s="42" t="e">
        <f>IF(LEN(VLOOKUP($A70,#REF!,6,FALSE)),IF(INDEX(#REF!,MATCH($A70,#REF!,0),3),LEFT(VLOOKUP($A70,#REF!,6,FALSE),LEN(VLOOKUP($A70,#REF!,6,FALSE))-2),CONCATENATE(LEFT(VLOOKUP($A70,#REF!,6,FALSE),LEN(VLOOKUP($A70,#REF!,6,FALSE))-2),"*")),"")</f>
        <v>#REF!</v>
      </c>
      <c r="H70" s="43" t="e">
        <f>IF(LEN(VLOOKUP($A70,#REF!,7,FALSE)),IF(INDEX(#REF!,MATCH($A70,#REF!,0),4),LEFT(VLOOKUP($A70,#REF!,7,FALSE),LEN(VLOOKUP($A70,#REF!,7,FALSE))-2),CONCATENATE(LEFT(VLOOKUP($A70,#REF!,7,FALSE),LEN(VLOOKUP($A70,#REF!,7,FALSE))-2),"*")),"")</f>
        <v>#REF!</v>
      </c>
      <c r="I70" s="54" t="e">
        <f>IF(LEN(VLOOKUP($A70,#REF!,8,FALSE)),UPPER(RIGHT(VLOOKUP($A70,#REF!,8,FALSE),1)),"")</f>
        <v>#REF!</v>
      </c>
      <c r="J70" s="42" t="e">
        <f>IF(LEN(VLOOKUP($A70,#REF!,4,FALSE)),UPPER(RIGHT(VLOOKUP($A70,#REF!,4,FALSE),1)),"")</f>
        <v>#REF!</v>
      </c>
      <c r="K70" s="42" t="e">
        <f>IF(LEN(VLOOKUP($A70,#REF!,5,FALSE)),UPPER(RIGHT(VLOOKUP($A70,#REF!,5,FALSE),1)),"")</f>
        <v>#REF!</v>
      </c>
      <c r="L70" s="42" t="e">
        <f>IF(LEN(VLOOKUP($A70,#REF!,6,FALSE)),UPPER(RIGHT(VLOOKUP($A70,#REF!,6,FALSE),1)),"")</f>
        <v>#REF!</v>
      </c>
      <c r="M70" s="43" t="e">
        <f>IF(LEN(VLOOKUP($A70,#REF!,7,FALSE)),UPPER(RIGHT(VLOOKUP($A70,#REF!,7,FALSE),1)),"")</f>
        <v>#REF!</v>
      </c>
      <c r="N70" s="38" t="s">
        <v>223</v>
      </c>
      <c r="O70" s="38" t="s">
        <v>83</v>
      </c>
      <c r="P70" s="38" t="s">
        <v>104</v>
      </c>
      <c r="Q70" s="38" t="s">
        <v>105</v>
      </c>
      <c r="R70" s="38" t="s">
        <v>83</v>
      </c>
      <c r="S70" s="63" t="e">
        <f>HLOOKUP("Device Tree Pin Name",#REF!,MATCH($A70,#REF!,0),FALSE)</f>
        <v>#REF!</v>
      </c>
      <c r="T70" s="47" t="e">
        <f>HLOOKUP("power rail",#REF!,MATCH($A70,#REF!,0),FALSE)</f>
        <v>#REF!</v>
      </c>
      <c r="U70" s="62" t="e">
        <f>HLOOKUP("Wake Capable",#REF!,MATCH($A70,#REF!,0),FALSE)</f>
        <v>#REF!</v>
      </c>
      <c r="V70" s="62" t="e">
        <f>HLOOKUP("Strap",#REF!,MATCH($A70,#REF!,0),FALSE)</f>
        <v>#REF!</v>
      </c>
      <c r="W70" s="62" t="e">
        <f>HLOOKUP("GTE",#REF!,MATCH($A70,#REF!,0),FALSE)</f>
        <v>#REF!</v>
      </c>
      <c r="X70" s="62" t="e">
        <f>HLOOKUP("DPD_Control",#REF!,MATCH($A70,#REF!,0),FALSE)</f>
        <v>#REF!</v>
      </c>
      <c r="Y70" s="62" t="e">
        <f>HLOOKUP("DPD_Group",#REF!,MATCH($A70,#REF!,0),FALSE)</f>
        <v>#REF!</v>
      </c>
      <c r="Z70" s="47" t="e">
        <f>HLOOKUP("Pad Category",#REF!,MATCH($A70,#REF!,0),FALSE)</f>
        <v>#REF!</v>
      </c>
      <c r="AA70" s="47" t="e">
        <f>HLOOKUP("Pad type",#REF!,MATCH($A70,#REF!,0),FALSE)</f>
        <v>#REF!</v>
      </c>
      <c r="AB70" s="47" t="e">
        <f>HLOOKUP("Pull Strength",#REF!,MATCH($A70,#REF!,0),FALSE)</f>
        <v>#REF!</v>
      </c>
      <c r="AC70" s="47" t="e">
        <f>HLOOKUP("POR Pin State",#REF!,MATCH($A70,#REF!,0),FALSE)</f>
        <v>#REF!</v>
      </c>
      <c r="AD70" s="47" t="str">
        <f t="shared" si="42"/>
        <v>RSVD1</v>
      </c>
      <c r="AE70" s="82"/>
      <c r="AF70" s="38" t="str">
        <f t="shared" si="43"/>
        <v>PULL_DOWN</v>
      </c>
      <c r="AG70" s="38" t="e">
        <f t="shared" si="2"/>
        <v>#REF!</v>
      </c>
      <c r="AH70" s="38" t="e">
        <f t="shared" si="46"/>
        <v>#REF!</v>
      </c>
      <c r="AI70" s="87" t="e">
        <f t="shared" si="44"/>
        <v>#REF!</v>
      </c>
      <c r="AJ70" s="86" t="b">
        <v>1</v>
      </c>
      <c r="AK70" s="86" t="b">
        <v>1</v>
      </c>
      <c r="AL70" s="86" t="b">
        <v>1</v>
      </c>
      <c r="AM70" s="86" t="b">
        <v>1</v>
      </c>
      <c r="AN70" s="86" t="b">
        <v>1</v>
      </c>
      <c r="AO70" s="86" t="b">
        <v>1</v>
      </c>
      <c r="AP70" s="63" t="str">
        <f t="shared" si="45"/>
        <v>VALID</v>
      </c>
      <c r="AQ70" s="102" t="s">
        <v>230</v>
      </c>
      <c r="AR70" s="103" t="s">
        <v>79</v>
      </c>
      <c r="AS70" s="104"/>
      <c r="AT70" s="104" t="s">
        <v>89</v>
      </c>
      <c r="AU70" s="105"/>
      <c r="AV70" s="104" t="s">
        <v>124</v>
      </c>
      <c r="AW70" s="118" t="s">
        <v>85</v>
      </c>
      <c r="AX70" s="104" t="s">
        <v>85</v>
      </c>
      <c r="AY70" s="105"/>
      <c r="AZ70" s="104"/>
      <c r="BA70" s="104"/>
      <c r="BB70" s="115"/>
      <c r="BC70" s="116"/>
      <c r="BD70" s="117"/>
      <c r="BE70" s="150"/>
      <c r="BF70" s="147" t="e">
        <f>VLOOKUP($A70,#REF!,34,FALSE)</f>
        <v>#REF!</v>
      </c>
      <c r="BG70" s="147" t="e">
        <f>VLOOKUP($A70,#REF!,22,FALSE)</f>
        <v>#REF!</v>
      </c>
      <c r="BH70" s="149"/>
    </row>
    <row r="71" ht="12.95" customHeight="1" spans="1:60">
      <c r="A71" s="38" t="s">
        <v>231</v>
      </c>
      <c r="B71" s="38" t="e">
        <f>VLOOKUP($A71,#REF!,34,FALSE)</f>
        <v>#REF!</v>
      </c>
      <c r="C71" s="39" t="str">
        <f t="shared" si="41"/>
        <v>unused_SPI3_CS1</v>
      </c>
      <c r="D71" s="40" t="e">
        <f>IF(LEN(VLOOKUP($A71,#REF!,8,FALSE)),LEFT(VLOOKUP($A71,#REF!,8,FALSE),LEN(VLOOKUP($A71,#REF!,8,FALSE))-2),"")</f>
        <v>#REF!</v>
      </c>
      <c r="E71" s="41" t="e">
        <f>IF(LEN(VLOOKUP($A71,#REF!,4,FALSE)),IF(INDEX(#REF!,MATCH($A71,#REF!,0),1),LEFT(VLOOKUP($A71,#REF!,4,FALSE),LEN(VLOOKUP($A71,#REF!,4,FALSE))-2),CONCATENATE(LEFT(VLOOKUP($A71,#REF!,4,FALSE),LEN(VLOOKUP($A71,#REF!,4,FALSE))-2),"*")),"")</f>
        <v>#REF!</v>
      </c>
      <c r="F71" s="42" t="e">
        <f>IF(LEN(VLOOKUP($A71,#REF!,5,FALSE)),IF(INDEX(#REF!,MATCH($A71,#REF!,0),2),LEFT(VLOOKUP($A71,#REF!,5,FALSE),LEN(VLOOKUP($A71,#REF!,5,FALSE))-2),CONCATENATE(LEFT(VLOOKUP($A71,#REF!,5,FALSE),LEN(VLOOKUP($A71,#REF!,5,FALSE))-2),"*")),"")</f>
        <v>#REF!</v>
      </c>
      <c r="G71" s="42" t="e">
        <f>IF(LEN(VLOOKUP($A71,#REF!,6,FALSE)),IF(INDEX(#REF!,MATCH($A71,#REF!,0),3),LEFT(VLOOKUP($A71,#REF!,6,FALSE),LEN(VLOOKUP($A71,#REF!,6,FALSE))-2),CONCATENATE(LEFT(VLOOKUP($A71,#REF!,6,FALSE),LEN(VLOOKUP($A71,#REF!,6,FALSE))-2),"*")),"")</f>
        <v>#REF!</v>
      </c>
      <c r="H71" s="43" t="e">
        <f>IF(LEN(VLOOKUP($A71,#REF!,7,FALSE)),IF(INDEX(#REF!,MATCH($A71,#REF!,0),4),LEFT(VLOOKUP($A71,#REF!,7,FALSE),LEN(VLOOKUP($A71,#REF!,7,FALSE))-2),CONCATENATE(LEFT(VLOOKUP($A71,#REF!,7,FALSE),LEN(VLOOKUP($A71,#REF!,7,FALSE))-2),"*")),"")</f>
        <v>#REF!</v>
      </c>
      <c r="I71" s="54" t="e">
        <f>IF(LEN(VLOOKUP($A71,#REF!,8,FALSE)),UPPER(RIGHT(VLOOKUP($A71,#REF!,8,FALSE),1)),"")</f>
        <v>#REF!</v>
      </c>
      <c r="J71" s="42" t="e">
        <f>IF(LEN(VLOOKUP($A71,#REF!,4,FALSE)),UPPER(RIGHT(VLOOKUP($A71,#REF!,4,FALSE),1)),"")</f>
        <v>#REF!</v>
      </c>
      <c r="K71" s="42" t="e">
        <f>IF(LEN(VLOOKUP($A71,#REF!,5,FALSE)),UPPER(RIGHT(VLOOKUP($A71,#REF!,5,FALSE),1)),"")</f>
        <v>#REF!</v>
      </c>
      <c r="L71" s="42" t="e">
        <f>IF(LEN(VLOOKUP($A71,#REF!,6,FALSE)),UPPER(RIGHT(VLOOKUP($A71,#REF!,6,FALSE),1)),"")</f>
        <v>#REF!</v>
      </c>
      <c r="M71" s="43" t="e">
        <f>IF(LEN(VLOOKUP($A71,#REF!,7,FALSE)),UPPER(RIGHT(VLOOKUP($A71,#REF!,7,FALSE),1)),"")</f>
        <v>#REF!</v>
      </c>
      <c r="N71" s="38" t="s">
        <v>223</v>
      </c>
      <c r="O71" s="38" t="s">
        <v>83</v>
      </c>
      <c r="P71" s="38" t="s">
        <v>104</v>
      </c>
      <c r="Q71" s="38" t="s">
        <v>105</v>
      </c>
      <c r="R71" s="38" t="s">
        <v>83</v>
      </c>
      <c r="S71" s="63" t="e">
        <f>HLOOKUP("Device Tree Pin Name",#REF!,MATCH($A71,#REF!,0),FALSE)</f>
        <v>#REF!</v>
      </c>
      <c r="T71" s="47" t="e">
        <f>HLOOKUP("power rail",#REF!,MATCH($A71,#REF!,0),FALSE)</f>
        <v>#REF!</v>
      </c>
      <c r="U71" s="62" t="e">
        <f>HLOOKUP("Wake Capable",#REF!,MATCH($A71,#REF!,0),FALSE)</f>
        <v>#REF!</v>
      </c>
      <c r="V71" s="62" t="e">
        <f>HLOOKUP("Strap",#REF!,MATCH($A71,#REF!,0),FALSE)</f>
        <v>#REF!</v>
      </c>
      <c r="W71" s="62" t="e">
        <f>HLOOKUP("GTE",#REF!,MATCH($A71,#REF!,0),FALSE)</f>
        <v>#REF!</v>
      </c>
      <c r="X71" s="62" t="e">
        <f>HLOOKUP("DPD_Control",#REF!,MATCH($A71,#REF!,0),FALSE)</f>
        <v>#REF!</v>
      </c>
      <c r="Y71" s="62" t="e">
        <f>HLOOKUP("DPD_Group",#REF!,MATCH($A71,#REF!,0),FALSE)</f>
        <v>#REF!</v>
      </c>
      <c r="Z71" s="47" t="e">
        <f>HLOOKUP("Pad Category",#REF!,MATCH($A71,#REF!,0),FALSE)</f>
        <v>#REF!</v>
      </c>
      <c r="AA71" s="47" t="e">
        <f>HLOOKUP("Pad type",#REF!,MATCH($A71,#REF!,0),FALSE)</f>
        <v>#REF!</v>
      </c>
      <c r="AB71" s="47" t="e">
        <f>HLOOKUP("Pull Strength",#REF!,MATCH($A71,#REF!,0),FALSE)</f>
        <v>#REF!</v>
      </c>
      <c r="AC71" s="47" t="e">
        <f>HLOOKUP("POR Pin State",#REF!,MATCH($A71,#REF!,0),FALSE)</f>
        <v>#REF!</v>
      </c>
      <c r="AD71" s="47" t="str">
        <f t="shared" si="42"/>
        <v>RSVD1</v>
      </c>
      <c r="AE71" s="82"/>
      <c r="AF71" s="38" t="str">
        <f t="shared" si="43"/>
        <v>PULL_DOWN</v>
      </c>
      <c r="AG71" s="38" t="e">
        <f t="shared" si="2"/>
        <v>#REF!</v>
      </c>
      <c r="AH71" s="38" t="e">
        <f t="shared" si="46"/>
        <v>#REF!</v>
      </c>
      <c r="AI71" s="87" t="e">
        <f t="shared" si="44"/>
        <v>#REF!</v>
      </c>
      <c r="AJ71" s="86" t="b">
        <v>1</v>
      </c>
      <c r="AK71" s="86" t="b">
        <v>1</v>
      </c>
      <c r="AL71" s="86" t="b">
        <v>1</v>
      </c>
      <c r="AM71" s="86" t="b">
        <v>1</v>
      </c>
      <c r="AN71" s="86" t="b">
        <v>1</v>
      </c>
      <c r="AO71" s="86" t="b">
        <v>1</v>
      </c>
      <c r="AP71" s="63" t="str">
        <f t="shared" si="45"/>
        <v>VALID</v>
      </c>
      <c r="AQ71" s="102" t="s">
        <v>232</v>
      </c>
      <c r="AR71" s="103" t="s">
        <v>79</v>
      </c>
      <c r="AS71" s="104"/>
      <c r="AT71" s="104" t="s">
        <v>89</v>
      </c>
      <c r="AU71" s="105"/>
      <c r="AV71" s="104" t="s">
        <v>124</v>
      </c>
      <c r="AW71" s="118" t="s">
        <v>85</v>
      </c>
      <c r="AX71" s="104" t="s">
        <v>85</v>
      </c>
      <c r="AY71" s="105"/>
      <c r="AZ71" s="104"/>
      <c r="BA71" s="104"/>
      <c r="BB71" s="115"/>
      <c r="BC71" s="116"/>
      <c r="BD71" s="117"/>
      <c r="BE71" s="150"/>
      <c r="BF71" s="147" t="e">
        <f>VLOOKUP($A71,#REF!,34,FALSE)</f>
        <v>#REF!</v>
      </c>
      <c r="BG71" s="147" t="e">
        <f>VLOOKUP($A71,#REF!,22,FALSE)</f>
        <v>#REF!</v>
      </c>
      <c r="BH71" s="149"/>
    </row>
    <row r="72" ht="12.95" customHeight="1" spans="1:60">
      <c r="A72" s="38" t="s">
        <v>233</v>
      </c>
      <c r="B72" s="38" t="e">
        <f>VLOOKUP($A72,#REF!,34,FALSE)</f>
        <v>#REF!</v>
      </c>
      <c r="C72" s="39" t="str">
        <f t="shared" si="41"/>
        <v>unused_UART5_TX</v>
      </c>
      <c r="D72" s="40" t="e">
        <f>IF(LEN(VLOOKUP($A72,#REF!,8,FALSE)),LEFT(VLOOKUP($A72,#REF!,8,FALSE),LEN(VLOOKUP($A72,#REF!,8,FALSE))-2),"")</f>
        <v>#REF!</v>
      </c>
      <c r="E72" s="41" t="e">
        <f>IF(LEN(VLOOKUP($A72,#REF!,4,FALSE)),IF(INDEX(#REF!,MATCH($A72,#REF!,0),1),LEFT(VLOOKUP($A72,#REF!,4,FALSE),LEN(VLOOKUP($A72,#REF!,4,FALSE))-2),CONCATENATE(LEFT(VLOOKUP($A72,#REF!,4,FALSE),LEN(VLOOKUP($A72,#REF!,4,FALSE))-2),"*")),"")</f>
        <v>#REF!</v>
      </c>
      <c r="F72" s="42" t="e">
        <f>IF(LEN(VLOOKUP($A72,#REF!,5,FALSE)),IF(INDEX(#REF!,MATCH($A72,#REF!,0),2),LEFT(VLOOKUP($A72,#REF!,5,FALSE),LEN(VLOOKUP($A72,#REF!,5,FALSE))-2),CONCATENATE(LEFT(VLOOKUP($A72,#REF!,5,FALSE),LEN(VLOOKUP($A72,#REF!,5,FALSE))-2),"*")),"")</f>
        <v>#REF!</v>
      </c>
      <c r="G72" s="42" t="e">
        <f>IF(LEN(VLOOKUP($A72,#REF!,6,FALSE)),IF(INDEX(#REF!,MATCH($A72,#REF!,0),3),LEFT(VLOOKUP($A72,#REF!,6,FALSE),LEN(VLOOKUP($A72,#REF!,6,FALSE))-2),CONCATENATE(LEFT(VLOOKUP($A72,#REF!,6,FALSE),LEN(VLOOKUP($A72,#REF!,6,FALSE))-2),"*")),"")</f>
        <v>#REF!</v>
      </c>
      <c r="H72" s="43" t="e">
        <f>IF(LEN(VLOOKUP($A72,#REF!,7,FALSE)),IF(INDEX(#REF!,MATCH($A72,#REF!,0),4),LEFT(VLOOKUP($A72,#REF!,7,FALSE),LEN(VLOOKUP($A72,#REF!,7,FALSE))-2),CONCATENATE(LEFT(VLOOKUP($A72,#REF!,7,FALSE),LEN(VLOOKUP($A72,#REF!,7,FALSE))-2),"*")),"")</f>
        <v>#REF!</v>
      </c>
      <c r="I72" s="54" t="e">
        <f>IF(LEN(VLOOKUP($A72,#REF!,8,FALSE)),UPPER(RIGHT(VLOOKUP($A72,#REF!,8,FALSE),1)),"")</f>
        <v>#REF!</v>
      </c>
      <c r="J72" s="42" t="e">
        <f>IF(LEN(VLOOKUP($A72,#REF!,4,FALSE)),UPPER(RIGHT(VLOOKUP($A72,#REF!,4,FALSE),1)),"")</f>
        <v>#REF!</v>
      </c>
      <c r="K72" s="42" t="e">
        <f>IF(LEN(VLOOKUP($A72,#REF!,5,FALSE)),UPPER(RIGHT(VLOOKUP($A72,#REF!,5,FALSE),1)),"")</f>
        <v>#REF!</v>
      </c>
      <c r="L72" s="42" t="e">
        <f>IF(LEN(VLOOKUP($A72,#REF!,6,FALSE)),UPPER(RIGHT(VLOOKUP($A72,#REF!,6,FALSE),1)),"")</f>
        <v>#REF!</v>
      </c>
      <c r="M72" s="43" t="e">
        <f>IF(LEN(VLOOKUP($A72,#REF!,7,FALSE)),UPPER(RIGHT(VLOOKUP($A72,#REF!,7,FALSE),1)),"")</f>
        <v>#REF!</v>
      </c>
      <c r="N72" s="38" t="s">
        <v>234</v>
      </c>
      <c r="O72" s="38" t="s">
        <v>83</v>
      </c>
      <c r="P72" s="38" t="s">
        <v>235</v>
      </c>
      <c r="Q72" s="38" t="s">
        <v>105</v>
      </c>
      <c r="R72" s="38" t="s">
        <v>83</v>
      </c>
      <c r="S72" s="66" t="e">
        <f>HLOOKUP("Device Tree Pin Name",#REF!,MATCH($A72,#REF!,0),FALSE)</f>
        <v>#REF!</v>
      </c>
      <c r="T72" s="67" t="e">
        <f>HLOOKUP("power rail",#REF!,MATCH($A72,#REF!,0),FALSE)</f>
        <v>#REF!</v>
      </c>
      <c r="U72" s="62" t="e">
        <f>HLOOKUP("Wake Capable",#REF!,MATCH($A72,#REF!,0),FALSE)</f>
        <v>#REF!</v>
      </c>
      <c r="V72" s="62" t="e">
        <f>HLOOKUP("Strap",#REF!,MATCH($A72,#REF!,0),FALSE)</f>
        <v>#REF!</v>
      </c>
      <c r="W72" s="62" t="e">
        <f>HLOOKUP("GTE",#REF!,MATCH($A72,#REF!,0),FALSE)</f>
        <v>#REF!</v>
      </c>
      <c r="X72" s="62" t="e">
        <f>HLOOKUP("DPD_Control",#REF!,MATCH($A72,#REF!,0),FALSE)</f>
        <v>#REF!</v>
      </c>
      <c r="Y72" s="62" t="e">
        <f>HLOOKUP("DPD_Group",#REF!,MATCH($A72,#REF!,0),FALSE)</f>
        <v>#REF!</v>
      </c>
      <c r="Z72" s="47" t="e">
        <f>HLOOKUP("Pad Category",#REF!,MATCH($A72,#REF!,0),FALSE)</f>
        <v>#REF!</v>
      </c>
      <c r="AA72" s="47" t="e">
        <f>HLOOKUP("Pad type",#REF!,MATCH($A72,#REF!,0),FALSE)</f>
        <v>#REF!</v>
      </c>
      <c r="AB72" s="47" t="e">
        <f>HLOOKUP("Pull Strength",#REF!,MATCH($A72,#REF!,0),FALSE)</f>
        <v>#REF!</v>
      </c>
      <c r="AC72" s="47" t="e">
        <f>HLOOKUP("POR Pin State",#REF!,MATCH($A72,#REF!,0),FALSE)</f>
        <v>#REF!</v>
      </c>
      <c r="AD72" s="47" t="str">
        <f t="shared" si="42"/>
        <v>RSVD1</v>
      </c>
      <c r="AE72" s="82"/>
      <c r="AF72" s="38" t="str">
        <f t="shared" si="43"/>
        <v>PULL_DOWN</v>
      </c>
      <c r="AG72" s="38" t="e">
        <f t="shared" si="2"/>
        <v>#REF!</v>
      </c>
      <c r="AH72" s="38" t="e">
        <f t="shared" si="46"/>
        <v>#REF!</v>
      </c>
      <c r="AI72" s="87" t="e">
        <f t="shared" si="44"/>
        <v>#REF!</v>
      </c>
      <c r="AJ72" s="86" t="b">
        <v>1</v>
      </c>
      <c r="AK72" s="86" t="b">
        <v>1</v>
      </c>
      <c r="AL72" s="86" t="b">
        <v>1</v>
      </c>
      <c r="AM72" s="86" t="b">
        <v>1</v>
      </c>
      <c r="AN72" s="86" t="b">
        <v>1</v>
      </c>
      <c r="AO72" s="86" t="b">
        <v>1</v>
      </c>
      <c r="AP72" s="63" t="str">
        <f t="shared" si="45"/>
        <v>VALID</v>
      </c>
      <c r="AQ72" s="102" t="s">
        <v>236</v>
      </c>
      <c r="AR72" s="103" t="s">
        <v>79</v>
      </c>
      <c r="AS72" s="104"/>
      <c r="AT72" s="105"/>
      <c r="AU72" s="105"/>
      <c r="AV72" s="105"/>
      <c r="AW72" s="105"/>
      <c r="AX72" s="104" t="s">
        <v>85</v>
      </c>
      <c r="AY72" s="105"/>
      <c r="AZ72" s="104"/>
      <c r="BA72" s="104"/>
      <c r="BB72" s="115"/>
      <c r="BC72" s="116"/>
      <c r="BD72" s="117"/>
      <c r="BE72" s="150"/>
      <c r="BF72" s="147" t="e">
        <f>VLOOKUP($A72,#REF!,34,FALSE)</f>
        <v>#REF!</v>
      </c>
      <c r="BG72" s="147" t="e">
        <f>VLOOKUP($A72,#REF!,22,FALSE)</f>
        <v>#REF!</v>
      </c>
      <c r="BH72" s="149"/>
    </row>
    <row r="73" ht="12.75" customHeight="1" spans="1:60">
      <c r="A73" s="38" t="s">
        <v>237</v>
      </c>
      <c r="B73" s="38" t="e">
        <f>VLOOKUP($A73,#REF!,34,FALSE)</f>
        <v>#REF!</v>
      </c>
      <c r="C73" s="39" t="str">
        <f t="shared" si="41"/>
        <v>unused_UART5_RX</v>
      </c>
      <c r="D73" s="40" t="e">
        <f>IF(LEN(VLOOKUP($A73,#REF!,8,FALSE)),LEFT(VLOOKUP($A73,#REF!,8,FALSE),LEN(VLOOKUP($A73,#REF!,8,FALSE))-2),"")</f>
        <v>#REF!</v>
      </c>
      <c r="E73" s="41" t="e">
        <f>IF(LEN(VLOOKUP($A73,#REF!,4,FALSE)),IF(INDEX(#REF!,MATCH($A73,#REF!,0),1),LEFT(VLOOKUP($A73,#REF!,4,FALSE),LEN(VLOOKUP($A73,#REF!,4,FALSE))-2),CONCATENATE(LEFT(VLOOKUP($A73,#REF!,4,FALSE),LEN(VLOOKUP($A73,#REF!,4,FALSE))-2),"*")),"")</f>
        <v>#REF!</v>
      </c>
      <c r="F73" s="42" t="e">
        <f>IF(LEN(VLOOKUP($A73,#REF!,5,FALSE)),IF(INDEX(#REF!,MATCH($A73,#REF!,0),2),LEFT(VLOOKUP($A73,#REF!,5,FALSE),LEN(VLOOKUP($A73,#REF!,5,FALSE))-2),CONCATENATE(LEFT(VLOOKUP($A73,#REF!,5,FALSE),LEN(VLOOKUP($A73,#REF!,5,FALSE))-2),"*")),"")</f>
        <v>#REF!</v>
      </c>
      <c r="G73" s="42" t="e">
        <f>IF(LEN(VLOOKUP($A73,#REF!,6,FALSE)),IF(INDEX(#REF!,MATCH($A73,#REF!,0),3),LEFT(VLOOKUP($A73,#REF!,6,FALSE),LEN(VLOOKUP($A73,#REF!,6,FALSE))-2),CONCATENATE(LEFT(VLOOKUP($A73,#REF!,6,FALSE),LEN(VLOOKUP($A73,#REF!,6,FALSE))-2),"*")),"")</f>
        <v>#REF!</v>
      </c>
      <c r="H73" s="43" t="e">
        <f>IF(LEN(VLOOKUP($A73,#REF!,7,FALSE)),IF(INDEX(#REF!,MATCH($A73,#REF!,0),4),LEFT(VLOOKUP($A73,#REF!,7,FALSE),LEN(VLOOKUP($A73,#REF!,7,FALSE))-2),CONCATENATE(LEFT(VLOOKUP($A73,#REF!,7,FALSE),LEN(VLOOKUP($A73,#REF!,7,FALSE))-2),"*")),"")</f>
        <v>#REF!</v>
      </c>
      <c r="I73" s="54" t="e">
        <f>IF(LEN(VLOOKUP($A73,#REF!,8,FALSE)),UPPER(RIGHT(VLOOKUP($A73,#REF!,8,FALSE),1)),"")</f>
        <v>#REF!</v>
      </c>
      <c r="J73" s="42" t="e">
        <f>IF(LEN(VLOOKUP($A73,#REF!,4,FALSE)),UPPER(RIGHT(VLOOKUP($A73,#REF!,4,FALSE),1)),"")</f>
        <v>#REF!</v>
      </c>
      <c r="K73" s="42" t="e">
        <f>IF(LEN(VLOOKUP($A73,#REF!,5,FALSE)),UPPER(RIGHT(VLOOKUP($A73,#REF!,5,FALSE),1)),"")</f>
        <v>#REF!</v>
      </c>
      <c r="L73" s="42" t="e">
        <f>IF(LEN(VLOOKUP($A73,#REF!,6,FALSE)),UPPER(RIGHT(VLOOKUP($A73,#REF!,6,FALSE),1)),"")</f>
        <v>#REF!</v>
      </c>
      <c r="M73" s="43" t="e">
        <f>IF(LEN(VLOOKUP($A73,#REF!,7,FALSE)),UPPER(RIGHT(VLOOKUP($A73,#REF!,7,FALSE),1)),"")</f>
        <v>#REF!</v>
      </c>
      <c r="N73" s="38" t="s">
        <v>234</v>
      </c>
      <c r="O73" s="38" t="s">
        <v>83</v>
      </c>
      <c r="P73" s="38" t="s">
        <v>235</v>
      </c>
      <c r="Q73" s="38" t="s">
        <v>105</v>
      </c>
      <c r="R73" s="38" t="s">
        <v>83</v>
      </c>
      <c r="S73" s="63" t="e">
        <f>HLOOKUP("Device Tree Pin Name",#REF!,MATCH($A73,#REF!,0),FALSE)</f>
        <v>#REF!</v>
      </c>
      <c r="T73" s="47" t="e">
        <f>HLOOKUP("power rail",#REF!,MATCH($A73,#REF!,0),FALSE)</f>
        <v>#REF!</v>
      </c>
      <c r="U73" s="62" t="e">
        <f>HLOOKUP("Wake Capable",#REF!,MATCH($A73,#REF!,0),FALSE)</f>
        <v>#REF!</v>
      </c>
      <c r="V73" s="62" t="e">
        <f>HLOOKUP("Strap",#REF!,MATCH($A73,#REF!,0),FALSE)</f>
        <v>#REF!</v>
      </c>
      <c r="W73" s="62" t="e">
        <f>HLOOKUP("GTE",#REF!,MATCH($A73,#REF!,0),FALSE)</f>
        <v>#REF!</v>
      </c>
      <c r="X73" s="62" t="e">
        <f>HLOOKUP("DPD_Control",#REF!,MATCH($A73,#REF!,0),FALSE)</f>
        <v>#REF!</v>
      </c>
      <c r="Y73" s="62" t="e">
        <f>HLOOKUP("DPD_Group",#REF!,MATCH($A73,#REF!,0),FALSE)</f>
        <v>#REF!</v>
      </c>
      <c r="Z73" s="47" t="e">
        <f>HLOOKUP("Pad Category",#REF!,MATCH($A73,#REF!,0),FALSE)</f>
        <v>#REF!</v>
      </c>
      <c r="AA73" s="47" t="e">
        <f>HLOOKUP("Pad type",#REF!,MATCH($A73,#REF!,0),FALSE)</f>
        <v>#REF!</v>
      </c>
      <c r="AB73" s="47" t="e">
        <f>HLOOKUP("Pull Strength",#REF!,MATCH($A73,#REF!,0),FALSE)</f>
        <v>#REF!</v>
      </c>
      <c r="AC73" s="47" t="e">
        <f>HLOOKUP("POR Pin State",#REF!,MATCH($A73,#REF!,0),FALSE)</f>
        <v>#REF!</v>
      </c>
      <c r="AD73" s="47" t="str">
        <f t="shared" si="42"/>
        <v>RSVD1</v>
      </c>
      <c r="AE73" s="82"/>
      <c r="AF73" s="38" t="str">
        <f t="shared" si="43"/>
        <v>PULL_DOWN</v>
      </c>
      <c r="AG73" s="38" t="e">
        <f t="shared" si="2"/>
        <v>#REF!</v>
      </c>
      <c r="AH73" s="38" t="e">
        <f t="shared" si="46"/>
        <v>#REF!</v>
      </c>
      <c r="AI73" s="87" t="e">
        <f t="shared" si="44"/>
        <v>#REF!</v>
      </c>
      <c r="AJ73" s="86" t="b">
        <v>1</v>
      </c>
      <c r="AK73" s="86" t="b">
        <v>1</v>
      </c>
      <c r="AL73" s="86" t="b">
        <v>1</v>
      </c>
      <c r="AM73" s="86" t="b">
        <v>1</v>
      </c>
      <c r="AN73" s="86" t="b">
        <v>1</v>
      </c>
      <c r="AO73" s="86" t="b">
        <v>1</v>
      </c>
      <c r="AP73" s="63" t="str">
        <f t="shared" si="45"/>
        <v>VALID</v>
      </c>
      <c r="AQ73" s="102" t="s">
        <v>238</v>
      </c>
      <c r="AR73" s="103" t="s">
        <v>79</v>
      </c>
      <c r="AS73" s="104"/>
      <c r="AT73" s="105"/>
      <c r="AU73" s="105"/>
      <c r="AV73" s="105"/>
      <c r="AW73" s="105"/>
      <c r="AX73" s="104" t="s">
        <v>85</v>
      </c>
      <c r="AY73" s="105"/>
      <c r="AZ73" s="104"/>
      <c r="BA73" s="104"/>
      <c r="BB73" s="115"/>
      <c r="BC73" s="116"/>
      <c r="BD73" s="117"/>
      <c r="BE73" s="150"/>
      <c r="BF73" s="147" t="e">
        <f>VLOOKUP($A73,#REF!,34,FALSE)</f>
        <v>#REF!</v>
      </c>
      <c r="BG73" s="147" t="e">
        <f>VLOOKUP($A73,#REF!,22,FALSE)</f>
        <v>#REF!</v>
      </c>
      <c r="BH73" s="149"/>
    </row>
    <row r="74" ht="12.95" customHeight="1" spans="1:60">
      <c r="A74" s="38" t="s">
        <v>239</v>
      </c>
      <c r="B74" s="38" t="e">
        <f>VLOOKUP($A74,#REF!,34,FALSE)</f>
        <v>#REF!</v>
      </c>
      <c r="C74" s="39" t="str">
        <f t="shared" si="41"/>
        <v>unused_UART5_RTS</v>
      </c>
      <c r="D74" s="40" t="e">
        <f>IF(LEN(VLOOKUP($A74,#REF!,8,FALSE)),LEFT(VLOOKUP($A74,#REF!,8,FALSE),LEN(VLOOKUP($A74,#REF!,8,FALSE))-2),"")</f>
        <v>#REF!</v>
      </c>
      <c r="E74" s="41" t="e">
        <f>IF(LEN(VLOOKUP($A74,#REF!,4,FALSE)),IF(INDEX(#REF!,MATCH($A74,#REF!,0),1),LEFT(VLOOKUP($A74,#REF!,4,FALSE),LEN(VLOOKUP($A74,#REF!,4,FALSE))-2),CONCATENATE(LEFT(VLOOKUP($A74,#REF!,4,FALSE),LEN(VLOOKUP($A74,#REF!,4,FALSE))-2),"*")),"")</f>
        <v>#REF!</v>
      </c>
      <c r="F74" s="42" t="e">
        <f>IF(LEN(VLOOKUP($A74,#REF!,5,FALSE)),IF(INDEX(#REF!,MATCH($A74,#REF!,0),2),LEFT(VLOOKUP($A74,#REF!,5,FALSE),LEN(VLOOKUP($A74,#REF!,5,FALSE))-3),CONCATENATE(LEFT(VLOOKUP($A74,#REF!,5,FALSE),LEN(VLOOKUP($A74,#REF!,5,FALSE))-2),"*")),"")</f>
        <v>#REF!</v>
      </c>
      <c r="G74" s="42" t="e">
        <f>IF(LEN(VLOOKUP($A74,#REF!,6,FALSE)),IF(INDEX(#REF!,MATCH($A74,#REF!,0),3),LEFT(VLOOKUP($A74,#REF!,6,FALSE),LEN(VLOOKUP($A74,#REF!,6,FALSE))-2),CONCATENATE(LEFT(VLOOKUP($A74,#REF!,6,FALSE),LEN(VLOOKUP($A74,#REF!,6,FALSE))-2),"*")),"")</f>
        <v>#REF!</v>
      </c>
      <c r="H74" s="43" t="e">
        <f>IF(LEN(VLOOKUP($A74,#REF!,7,FALSE)),IF(INDEX(#REF!,MATCH($A74,#REF!,0),4),LEFT(VLOOKUP($A74,#REF!,7,FALSE),LEN(VLOOKUP($A74,#REF!,7,FALSE))-2),CONCATENATE(LEFT(VLOOKUP($A74,#REF!,7,FALSE),LEN(VLOOKUP($A74,#REF!,7,FALSE))-2),"*")),"")</f>
        <v>#REF!</v>
      </c>
      <c r="I74" s="54" t="e">
        <f>IF(LEN(VLOOKUP($A74,#REF!,8,FALSE)),UPPER(RIGHT(VLOOKUP($A74,#REF!,8,FALSE),1)),"")</f>
        <v>#REF!</v>
      </c>
      <c r="J74" s="42" t="e">
        <f>IF(LEN(VLOOKUP($A74,#REF!,4,FALSE)),UPPER(RIGHT(VLOOKUP($A74,#REF!,4,FALSE),1)),"")</f>
        <v>#REF!</v>
      </c>
      <c r="K74" s="42" t="s">
        <v>81</v>
      </c>
      <c r="L74" s="42" t="e">
        <f>IF(LEN(VLOOKUP($A74,#REF!,6,FALSE)),UPPER(RIGHT(VLOOKUP($A74,#REF!,6,FALSE),1)),"")</f>
        <v>#REF!</v>
      </c>
      <c r="M74" s="43" t="e">
        <f>IF(LEN(VLOOKUP($A74,#REF!,7,FALSE)),UPPER(RIGHT(VLOOKUP($A74,#REF!,7,FALSE),1)),"")</f>
        <v>#REF!</v>
      </c>
      <c r="N74" s="38" t="s">
        <v>234</v>
      </c>
      <c r="O74" s="38" t="s">
        <v>83</v>
      </c>
      <c r="P74" s="38" t="s">
        <v>104</v>
      </c>
      <c r="Q74" s="38" t="s">
        <v>105</v>
      </c>
      <c r="R74" s="38" t="s">
        <v>83</v>
      </c>
      <c r="S74" s="63" t="e">
        <f>HLOOKUP("Device Tree Pin Name",#REF!,MATCH($A74,#REF!,0),FALSE)</f>
        <v>#REF!</v>
      </c>
      <c r="T74" s="47" t="e">
        <f>HLOOKUP("power rail",#REF!,MATCH($A74,#REF!,0),FALSE)</f>
        <v>#REF!</v>
      </c>
      <c r="U74" s="62" t="e">
        <f>HLOOKUP("Wake Capable",#REF!,MATCH($A74,#REF!,0),FALSE)</f>
        <v>#REF!</v>
      </c>
      <c r="V74" s="62" t="e">
        <f>HLOOKUP("Strap",#REF!,MATCH($A74,#REF!,0),FALSE)</f>
        <v>#REF!</v>
      </c>
      <c r="W74" s="62" t="e">
        <f>HLOOKUP("GTE",#REF!,MATCH($A74,#REF!,0),FALSE)</f>
        <v>#REF!</v>
      </c>
      <c r="X74" s="62" t="e">
        <f>HLOOKUP("DPD_Control",#REF!,MATCH($A74,#REF!,0),FALSE)</f>
        <v>#REF!</v>
      </c>
      <c r="Y74" s="62" t="e">
        <f>HLOOKUP("DPD_Group",#REF!,MATCH($A74,#REF!,0),FALSE)</f>
        <v>#REF!</v>
      </c>
      <c r="Z74" s="47" t="e">
        <f>HLOOKUP("Pad Category",#REF!,MATCH($A74,#REF!,0),FALSE)</f>
        <v>#REF!</v>
      </c>
      <c r="AA74" s="47" t="e">
        <f>HLOOKUP("Pad type",#REF!,MATCH($A74,#REF!,0),FALSE)</f>
        <v>#REF!</v>
      </c>
      <c r="AB74" s="47" t="e">
        <f>HLOOKUP("Pull Strength",#REF!,MATCH($A74,#REF!,0),FALSE)</f>
        <v>#REF!</v>
      </c>
      <c r="AC74" s="47" t="e">
        <f>HLOOKUP("POR Pin State",#REF!,MATCH($A74,#REF!,0),FALSE)</f>
        <v>#REF!</v>
      </c>
      <c r="AD74" s="47" t="str">
        <f t="shared" si="42"/>
        <v>RSVD1</v>
      </c>
      <c r="AE74" s="82"/>
      <c r="AF74" s="38" t="str">
        <f t="shared" si="43"/>
        <v>PULL_DOWN</v>
      </c>
      <c r="AG74" s="38" t="e">
        <f t="shared" si="2"/>
        <v>#REF!</v>
      </c>
      <c r="AH74" s="38" t="e">
        <f t="shared" si="46"/>
        <v>#REF!</v>
      </c>
      <c r="AI74" s="87" t="e">
        <f t="shared" si="44"/>
        <v>#REF!</v>
      </c>
      <c r="AJ74" s="86" t="b">
        <v>1</v>
      </c>
      <c r="AK74" s="86" t="b">
        <v>1</v>
      </c>
      <c r="AL74" s="86" t="b">
        <v>1</v>
      </c>
      <c r="AM74" s="86" t="b">
        <v>1</v>
      </c>
      <c r="AN74" s="86" t="b">
        <v>1</v>
      </c>
      <c r="AO74" s="86" t="b">
        <v>1</v>
      </c>
      <c r="AP74" s="63" t="str">
        <f t="shared" si="45"/>
        <v>VALID</v>
      </c>
      <c r="AQ74" s="102" t="s">
        <v>240</v>
      </c>
      <c r="AR74" s="103" t="s">
        <v>79</v>
      </c>
      <c r="AS74" s="104"/>
      <c r="AT74" s="105"/>
      <c r="AU74" s="105"/>
      <c r="AV74" s="105"/>
      <c r="AW74" s="105"/>
      <c r="AX74" s="104" t="s">
        <v>85</v>
      </c>
      <c r="AY74" s="105"/>
      <c r="AZ74" s="104"/>
      <c r="BA74" s="104"/>
      <c r="BB74" s="115"/>
      <c r="BC74" s="116"/>
      <c r="BD74" s="117"/>
      <c r="BE74" s="150"/>
      <c r="BF74" s="147" t="e">
        <f>VLOOKUP($A74,#REF!,34,FALSE)</f>
        <v>#REF!</v>
      </c>
      <c r="BG74" s="147" t="e">
        <f>VLOOKUP($A74,#REF!,22,FALSE)</f>
        <v>#REF!</v>
      </c>
      <c r="BH74" s="149"/>
    </row>
    <row r="75" ht="12.95" customHeight="1" spans="1:60">
      <c r="A75" s="38" t="s">
        <v>241</v>
      </c>
      <c r="B75" s="38" t="e">
        <f>VLOOKUP($A75,#REF!,34,FALSE)</f>
        <v>#REF!</v>
      </c>
      <c r="C75" s="39" t="str">
        <f t="shared" si="41"/>
        <v>unused_UART5_CTS</v>
      </c>
      <c r="D75" s="40" t="e">
        <f>IF(LEN(VLOOKUP($A75,#REF!,8,FALSE)),LEFT(VLOOKUP($A75,#REF!,8,FALSE),LEN(VLOOKUP($A75,#REF!,8,FALSE))-2),"")</f>
        <v>#REF!</v>
      </c>
      <c r="E75" s="41" t="e">
        <f>IF(LEN(VLOOKUP($A75,#REF!,4,FALSE)),IF(INDEX(#REF!,MATCH($A75,#REF!,0),1),LEFT(VLOOKUP($A75,#REF!,4,FALSE),LEN(VLOOKUP($A75,#REF!,4,FALSE))-2),CONCATENATE(LEFT(VLOOKUP($A75,#REF!,4,FALSE),LEN(VLOOKUP($A75,#REF!,4,FALSE))-2),"*")),"")</f>
        <v>#REF!</v>
      </c>
      <c r="F75" s="42" t="e">
        <f>IF(LEN(VLOOKUP($A75,#REF!,5,FALSE)),IF(INDEX(#REF!,MATCH($A75,#REF!,0),2),LEFT(VLOOKUP($A75,#REF!,5,FALSE),LEN(VLOOKUP($A75,#REF!,5,FALSE))-2),CONCATENATE(LEFT(VLOOKUP($A75,#REF!,5,FALSE),LEN(VLOOKUP($A75,#REF!,5,FALSE))-2),"*")),"")</f>
        <v>#REF!</v>
      </c>
      <c r="G75" s="42" t="e">
        <f>IF(LEN(VLOOKUP($A75,#REF!,6,FALSE)),IF(INDEX(#REF!,MATCH($A75,#REF!,0),3),LEFT(VLOOKUP($A75,#REF!,6,FALSE),LEN(VLOOKUP($A75,#REF!,6,FALSE))-2),CONCATENATE(LEFT(VLOOKUP($A75,#REF!,6,FALSE),LEN(VLOOKUP($A75,#REF!,6,FALSE))-2),"*")),"")</f>
        <v>#REF!</v>
      </c>
      <c r="H75" s="43" t="e">
        <f>IF(LEN(VLOOKUP($A75,#REF!,7,FALSE)),IF(INDEX(#REF!,MATCH($A75,#REF!,0),4),LEFT(VLOOKUP($A75,#REF!,7,FALSE),LEN(VLOOKUP($A75,#REF!,7,FALSE))-2),CONCATENATE(LEFT(VLOOKUP($A75,#REF!,7,FALSE),LEN(VLOOKUP($A75,#REF!,7,FALSE))-2),"*")),"")</f>
        <v>#REF!</v>
      </c>
      <c r="I75" s="54" t="e">
        <f>IF(LEN(VLOOKUP($A75,#REF!,8,FALSE)),UPPER(RIGHT(VLOOKUP($A75,#REF!,8,FALSE),1)),"")</f>
        <v>#REF!</v>
      </c>
      <c r="J75" s="42" t="e">
        <f>IF(LEN(VLOOKUP($A75,#REF!,4,FALSE)),UPPER(RIGHT(VLOOKUP($A75,#REF!,4,FALSE),1)),"")</f>
        <v>#REF!</v>
      </c>
      <c r="K75" s="42" t="e">
        <f>IF(LEN(VLOOKUP($A75,#REF!,5,FALSE)),UPPER(RIGHT(VLOOKUP($A75,#REF!,5,FALSE),1)),"")</f>
        <v>#REF!</v>
      </c>
      <c r="L75" s="42" t="e">
        <f>IF(LEN(VLOOKUP($A75,#REF!,6,FALSE)),UPPER(RIGHT(VLOOKUP($A75,#REF!,6,FALSE),1)),"")</f>
        <v>#REF!</v>
      </c>
      <c r="M75" s="43" t="e">
        <f>IF(LEN(VLOOKUP($A75,#REF!,7,FALSE)),UPPER(RIGHT(VLOOKUP($A75,#REF!,7,FALSE),1)),"")</f>
        <v>#REF!</v>
      </c>
      <c r="N75" s="38" t="s">
        <v>234</v>
      </c>
      <c r="O75" s="38" t="s">
        <v>83</v>
      </c>
      <c r="P75" s="38" t="s">
        <v>104</v>
      </c>
      <c r="Q75" s="38" t="s">
        <v>105</v>
      </c>
      <c r="R75" s="38" t="s">
        <v>83</v>
      </c>
      <c r="S75" s="63" t="e">
        <f>HLOOKUP("Device Tree Pin Name",#REF!,MATCH($A75,#REF!,0),FALSE)</f>
        <v>#REF!</v>
      </c>
      <c r="T75" s="47" t="e">
        <f>HLOOKUP("power rail",#REF!,MATCH($A75,#REF!,0),FALSE)</f>
        <v>#REF!</v>
      </c>
      <c r="U75" s="62" t="e">
        <f>HLOOKUP("Wake Capable",#REF!,MATCH($A75,#REF!,0),FALSE)</f>
        <v>#REF!</v>
      </c>
      <c r="V75" s="62" t="e">
        <f>HLOOKUP("Strap",#REF!,MATCH($A75,#REF!,0),FALSE)</f>
        <v>#REF!</v>
      </c>
      <c r="W75" s="62" t="e">
        <f>HLOOKUP("GTE",#REF!,MATCH($A75,#REF!,0),FALSE)</f>
        <v>#REF!</v>
      </c>
      <c r="X75" s="62" t="e">
        <f>HLOOKUP("DPD_Control",#REF!,MATCH($A75,#REF!,0),FALSE)</f>
        <v>#REF!</v>
      </c>
      <c r="Y75" s="62" t="e">
        <f>HLOOKUP("DPD_Group",#REF!,MATCH($A75,#REF!,0),FALSE)</f>
        <v>#REF!</v>
      </c>
      <c r="Z75" s="47" t="e">
        <f>HLOOKUP("Pad Category",#REF!,MATCH($A75,#REF!,0),FALSE)</f>
        <v>#REF!</v>
      </c>
      <c r="AA75" s="47" t="e">
        <f>HLOOKUP("Pad type",#REF!,MATCH($A75,#REF!,0),FALSE)</f>
        <v>#REF!</v>
      </c>
      <c r="AB75" s="47" t="e">
        <f>HLOOKUP("Pull Strength",#REF!,MATCH($A75,#REF!,0),FALSE)</f>
        <v>#REF!</v>
      </c>
      <c r="AC75" s="47" t="e">
        <f>HLOOKUP("POR Pin State",#REF!,MATCH($A75,#REF!,0),FALSE)</f>
        <v>#REF!</v>
      </c>
      <c r="AD75" s="47" t="str">
        <f t="shared" si="42"/>
        <v>RSVD1</v>
      </c>
      <c r="AE75" s="82"/>
      <c r="AF75" s="38" t="str">
        <f t="shared" si="43"/>
        <v>PULL_DOWN</v>
      </c>
      <c r="AG75" s="38" t="e">
        <f t="shared" si="2"/>
        <v>#REF!</v>
      </c>
      <c r="AH75" s="38" t="e">
        <f t="shared" si="46"/>
        <v>#REF!</v>
      </c>
      <c r="AI75" s="87" t="e">
        <f t="shared" si="44"/>
        <v>#REF!</v>
      </c>
      <c r="AJ75" s="86" t="b">
        <v>1</v>
      </c>
      <c r="AK75" s="86" t="b">
        <v>1</v>
      </c>
      <c r="AL75" s="86" t="b">
        <v>1</v>
      </c>
      <c r="AM75" s="86" t="b">
        <v>1</v>
      </c>
      <c r="AN75" s="86" t="b">
        <v>1</v>
      </c>
      <c r="AO75" s="86" t="b">
        <v>1</v>
      </c>
      <c r="AP75" s="63" t="str">
        <f t="shared" si="45"/>
        <v>VALID</v>
      </c>
      <c r="AQ75" s="102" t="s">
        <v>242</v>
      </c>
      <c r="AR75" s="103" t="s">
        <v>79</v>
      </c>
      <c r="AS75" s="104"/>
      <c r="AT75" s="104" t="s">
        <v>89</v>
      </c>
      <c r="AU75" s="105"/>
      <c r="AV75" s="105"/>
      <c r="AW75" s="105"/>
      <c r="AX75" s="104" t="s">
        <v>85</v>
      </c>
      <c r="AY75" s="105"/>
      <c r="AZ75" s="104"/>
      <c r="BA75" s="104"/>
      <c r="BB75" s="115"/>
      <c r="BC75" s="116"/>
      <c r="BD75" s="117"/>
      <c r="BE75" s="150"/>
      <c r="BF75" s="147" t="e">
        <f>VLOOKUP($A75,#REF!,34,FALSE)</f>
        <v>#REF!</v>
      </c>
      <c r="BG75" s="147" t="e">
        <f>VLOOKUP($A75,#REF!,22,FALSE)</f>
        <v>#REF!</v>
      </c>
      <c r="BH75" s="149"/>
    </row>
    <row r="76" ht="12.95" customHeight="1" spans="1:60">
      <c r="A76" s="38" t="s">
        <v>243</v>
      </c>
      <c r="B76" s="38" t="e">
        <f>VLOOKUP($A76,#REF!,34,FALSE)</f>
        <v>#REF!</v>
      </c>
      <c r="C76" s="39" t="str">
        <f t="shared" si="41"/>
        <v>unused_USB_VBUS_EN0</v>
      </c>
      <c r="D76" s="40" t="e">
        <f>IF(LEN(VLOOKUP($A76,#REF!,8,FALSE)),LEFT(VLOOKUP($A76,#REF!,8,FALSE),LEN(VLOOKUP($A76,#REF!,8,FALSE))-2),"")</f>
        <v>#REF!</v>
      </c>
      <c r="E76" s="41" t="e">
        <f>IF(LEN(VLOOKUP($A76,#REF!,4,FALSE)),IF(INDEX(#REF!,MATCH($A76,#REF!,0),1),LEFT(VLOOKUP($A76,#REF!,4,FALSE),LEN(VLOOKUP($A76,#REF!,4,FALSE))-2),CONCATENATE(LEFT(VLOOKUP($A76,#REF!,4,FALSE),LEN(VLOOKUP($A76,#REF!,4,FALSE))-2),"*")),"")</f>
        <v>#REF!</v>
      </c>
      <c r="F76" s="42" t="e">
        <f>IF(LEN(VLOOKUP($A76,#REF!,5,FALSE)),IF(INDEX(#REF!,MATCH($A76,#REF!,0),2),LEFT(VLOOKUP($A76,#REF!,5,FALSE),LEN(VLOOKUP($A76,#REF!,5,FALSE))-2),CONCATENATE(LEFT(VLOOKUP($A76,#REF!,5,FALSE),LEN(VLOOKUP($A76,#REF!,5,FALSE))-2),"*")),"")</f>
        <v>#REF!</v>
      </c>
      <c r="G76" s="42" t="e">
        <f>IF(LEN(VLOOKUP($A76,#REF!,6,FALSE)),IF(INDEX(#REF!,MATCH($A76,#REF!,0),3),LEFT(VLOOKUP($A76,#REF!,6,FALSE),LEN(VLOOKUP($A76,#REF!,6,FALSE))-2),CONCATENATE(LEFT(VLOOKUP($A76,#REF!,6,FALSE),LEN(VLOOKUP($A76,#REF!,6,FALSE))-2),"*")),"")</f>
        <v>#REF!</v>
      </c>
      <c r="H76" s="43" t="e">
        <f>IF(LEN(VLOOKUP($A76,#REF!,7,FALSE)),IF(INDEX(#REF!,MATCH($A76,#REF!,0),4),LEFT(VLOOKUP($A76,#REF!,7,FALSE),LEN(VLOOKUP($A76,#REF!,7,FALSE))-2),CONCATENATE(LEFT(VLOOKUP($A76,#REF!,7,FALSE),LEN(VLOOKUP($A76,#REF!,7,FALSE))-2),"*")),"")</f>
        <v>#REF!</v>
      </c>
      <c r="I76" s="54" t="e">
        <f>IF(LEN(VLOOKUP($A76,#REF!,8,FALSE)),UPPER(RIGHT(VLOOKUP($A76,#REF!,8,FALSE),1)),"")</f>
        <v>#REF!</v>
      </c>
      <c r="J76" s="42" t="e">
        <f>IF(LEN(VLOOKUP($A76,#REF!,4,FALSE)),UPPER(RIGHT(VLOOKUP($A76,#REF!,4,FALSE),1)),"")</f>
        <v>#REF!</v>
      </c>
      <c r="K76" s="42" t="e">
        <f>IF(LEN(VLOOKUP($A76,#REF!,5,FALSE)),UPPER(RIGHT(VLOOKUP($A76,#REF!,5,FALSE),1)),"")</f>
        <v>#REF!</v>
      </c>
      <c r="L76" s="42" t="e">
        <f>IF(LEN(VLOOKUP($A76,#REF!,6,FALSE)),UPPER(RIGHT(VLOOKUP($A76,#REF!,6,FALSE),1)),"")</f>
        <v>#REF!</v>
      </c>
      <c r="M76" s="43" t="e">
        <f>IF(LEN(VLOOKUP($A76,#REF!,7,FALSE)),UPPER(RIGHT(VLOOKUP($A76,#REF!,7,FALSE),1)),"")</f>
        <v>#REF!</v>
      </c>
      <c r="N76" s="38" t="s">
        <v>94</v>
      </c>
      <c r="O76" s="38" t="s">
        <v>83</v>
      </c>
      <c r="P76" s="38" t="s">
        <v>104</v>
      </c>
      <c r="Q76" s="38" t="s">
        <v>105</v>
      </c>
      <c r="R76" s="38" t="s">
        <v>83</v>
      </c>
      <c r="S76" s="63" t="e">
        <f>HLOOKUP("Device Tree Pin Name",#REF!,MATCH($A76,#REF!,0),FALSE)</f>
        <v>#REF!</v>
      </c>
      <c r="T76" s="47" t="e">
        <f>HLOOKUP("power rail",#REF!,MATCH($A76,#REF!,0),FALSE)</f>
        <v>#REF!</v>
      </c>
      <c r="U76" s="62" t="e">
        <f>HLOOKUP("Wake Capable",#REF!,MATCH($A76,#REF!,0),FALSE)</f>
        <v>#REF!</v>
      </c>
      <c r="V76" s="62" t="e">
        <f>HLOOKUP("Strap",#REF!,MATCH($A76,#REF!,0),FALSE)</f>
        <v>#REF!</v>
      </c>
      <c r="W76" s="62" t="e">
        <f>HLOOKUP("GTE",#REF!,MATCH($A76,#REF!,0),FALSE)</f>
        <v>#REF!</v>
      </c>
      <c r="X76" s="62" t="e">
        <f>HLOOKUP("DPD_Control",#REF!,MATCH($A76,#REF!,0),FALSE)</f>
        <v>#REF!</v>
      </c>
      <c r="Y76" s="62" t="e">
        <f>HLOOKUP("DPD_Group",#REF!,MATCH($A76,#REF!,0),FALSE)</f>
        <v>#REF!</v>
      </c>
      <c r="Z76" s="47" t="e">
        <f>HLOOKUP("Pad Category",#REF!,MATCH($A76,#REF!,0),FALSE)</f>
        <v>#REF!</v>
      </c>
      <c r="AA76" s="47" t="e">
        <f>HLOOKUP("Pad type",#REF!,MATCH($A76,#REF!,0),FALSE)</f>
        <v>#REF!</v>
      </c>
      <c r="AB76" s="47" t="e">
        <f>HLOOKUP("Pull Strength",#REF!,MATCH($A76,#REF!,0),FALSE)</f>
        <v>#REF!</v>
      </c>
      <c r="AC76" s="47" t="e">
        <f>HLOOKUP("POR Pin State",#REF!,MATCH($A76,#REF!,0),FALSE)</f>
        <v>#REF!</v>
      </c>
      <c r="AD76" s="47" t="str">
        <f t="shared" si="42"/>
        <v>RSVD1</v>
      </c>
      <c r="AE76" s="82"/>
      <c r="AF76" s="38" t="str">
        <f t="shared" si="43"/>
        <v>PULL_DOWN</v>
      </c>
      <c r="AG76" s="38" t="e">
        <f t="shared" si="2"/>
        <v>#REF!</v>
      </c>
      <c r="AH76" s="38" t="e">
        <f t="shared" si="46"/>
        <v>#REF!</v>
      </c>
      <c r="AI76" s="87" t="e">
        <f t="shared" si="44"/>
        <v>#REF!</v>
      </c>
      <c r="AJ76" s="86" t="b">
        <v>1</v>
      </c>
      <c r="AK76" s="86" t="b">
        <v>1</v>
      </c>
      <c r="AL76" s="86" t="b">
        <v>1</v>
      </c>
      <c r="AM76" s="86" t="b">
        <v>1</v>
      </c>
      <c r="AN76" s="86" t="b">
        <v>1</v>
      </c>
      <c r="AO76" s="86" t="b">
        <v>1</v>
      </c>
      <c r="AP76" s="63" t="str">
        <f t="shared" si="45"/>
        <v>VALID</v>
      </c>
      <c r="AQ76" s="102" t="s">
        <v>244</v>
      </c>
      <c r="AR76" s="103" t="s">
        <v>79</v>
      </c>
      <c r="AS76" s="104"/>
      <c r="AT76" s="104" t="s">
        <v>89</v>
      </c>
      <c r="AU76" s="105"/>
      <c r="AV76" s="105"/>
      <c r="AW76" s="118" t="s">
        <v>85</v>
      </c>
      <c r="AX76" s="104" t="s">
        <v>85</v>
      </c>
      <c r="AY76" s="105"/>
      <c r="AZ76" s="104"/>
      <c r="BA76" s="104"/>
      <c r="BB76" s="115"/>
      <c r="BC76" s="116"/>
      <c r="BD76" s="117"/>
      <c r="BE76" s="150"/>
      <c r="BF76" s="147" t="e">
        <f>VLOOKUP($A76,#REF!,34,FALSE)</f>
        <v>#REF!</v>
      </c>
      <c r="BG76" s="147" t="e">
        <f>VLOOKUP($A76,#REF!,22,FALSE)</f>
        <v>#REF!</v>
      </c>
      <c r="BH76" s="149"/>
    </row>
    <row r="77" ht="12.95" customHeight="1" spans="1:60">
      <c r="A77" s="38" t="s">
        <v>245</v>
      </c>
      <c r="B77" s="38" t="e">
        <f>VLOOKUP($A77,#REF!,34,FALSE)</f>
        <v>#REF!</v>
      </c>
      <c r="C77" s="39" t="str">
        <f t="shared" si="41"/>
        <v>unused_USB_VBUS_EN1</v>
      </c>
      <c r="D77" s="40" t="e">
        <f>IF(LEN(VLOOKUP($A77,#REF!,8,FALSE)),LEFT(VLOOKUP($A77,#REF!,8,FALSE),LEN(VLOOKUP($A77,#REF!,8,FALSE))-2),"")</f>
        <v>#REF!</v>
      </c>
      <c r="E77" s="41" t="e">
        <f>IF(LEN(VLOOKUP($A77,#REF!,4,FALSE)),IF(INDEX(#REF!,MATCH($A77,#REF!,0),1),LEFT(VLOOKUP($A77,#REF!,4,FALSE),LEN(VLOOKUP($A77,#REF!,4,FALSE))-2),CONCATENATE(LEFT(VLOOKUP($A77,#REF!,4,FALSE),LEN(VLOOKUP($A77,#REF!,4,FALSE))-2),"*")),"")</f>
        <v>#REF!</v>
      </c>
      <c r="F77" s="42" t="e">
        <f>IF(LEN(VLOOKUP($A77,#REF!,5,FALSE)),IF(INDEX(#REF!,MATCH($A77,#REF!,0),2),LEFT(VLOOKUP($A77,#REF!,5,FALSE),LEN(VLOOKUP($A77,#REF!,5,FALSE))-2),CONCATENATE(LEFT(VLOOKUP($A77,#REF!,5,FALSE),LEN(VLOOKUP($A77,#REF!,5,FALSE))-2),"*")),"")</f>
        <v>#REF!</v>
      </c>
      <c r="G77" s="42" t="e">
        <f>IF(LEN(VLOOKUP($A77,#REF!,6,FALSE)),IF(INDEX(#REF!,MATCH($A77,#REF!,0),3),LEFT(VLOOKUP($A77,#REF!,6,FALSE),LEN(VLOOKUP($A77,#REF!,6,FALSE))-2),CONCATENATE(LEFT(VLOOKUP($A77,#REF!,6,FALSE),LEN(VLOOKUP($A77,#REF!,6,FALSE))-2),"*")),"")</f>
        <v>#REF!</v>
      </c>
      <c r="H77" s="43" t="e">
        <f>IF(LEN(VLOOKUP($A77,#REF!,7,FALSE)),IF(INDEX(#REF!,MATCH($A77,#REF!,0),4),LEFT(VLOOKUP($A77,#REF!,7,FALSE),LEN(VLOOKUP($A77,#REF!,7,FALSE))-2),CONCATENATE(LEFT(VLOOKUP($A77,#REF!,7,FALSE),LEN(VLOOKUP($A77,#REF!,7,FALSE))-2),"*")),"")</f>
        <v>#REF!</v>
      </c>
      <c r="I77" s="54" t="e">
        <f>IF(LEN(VLOOKUP($A77,#REF!,8,FALSE)),UPPER(RIGHT(VLOOKUP($A77,#REF!,8,FALSE),1)),"")</f>
        <v>#REF!</v>
      </c>
      <c r="J77" s="42" t="e">
        <f>IF(LEN(VLOOKUP($A77,#REF!,4,FALSE)),UPPER(RIGHT(VLOOKUP($A77,#REF!,4,FALSE),1)),"")</f>
        <v>#REF!</v>
      </c>
      <c r="K77" s="42" t="e">
        <f>IF(LEN(VLOOKUP($A77,#REF!,5,FALSE)),UPPER(RIGHT(VLOOKUP($A77,#REF!,5,FALSE),1)),"")</f>
        <v>#REF!</v>
      </c>
      <c r="L77" s="42" t="e">
        <f>IF(LEN(VLOOKUP($A77,#REF!,6,FALSE)),UPPER(RIGHT(VLOOKUP($A77,#REF!,6,FALSE),1)),"")</f>
        <v>#REF!</v>
      </c>
      <c r="M77" s="43" t="e">
        <f>IF(LEN(VLOOKUP($A77,#REF!,7,FALSE)),UPPER(RIGHT(VLOOKUP($A77,#REF!,7,FALSE),1)),"")</f>
        <v>#REF!</v>
      </c>
      <c r="N77" s="38" t="s">
        <v>246</v>
      </c>
      <c r="O77" s="38" t="e">
        <f>IF(F77="","RSVD1")</f>
        <v>#REF!</v>
      </c>
      <c r="P77" s="38" t="s">
        <v>104</v>
      </c>
      <c r="Q77" s="38" t="e">
        <f>IF(H77="","RSVD3")</f>
        <v>#REF!</v>
      </c>
      <c r="R77" s="38" t="s">
        <v>83</v>
      </c>
      <c r="S77" s="63" t="e">
        <f>HLOOKUP("Device Tree Pin Name",#REF!,MATCH($A77,#REF!,0),FALSE)</f>
        <v>#REF!</v>
      </c>
      <c r="T77" s="47" t="e">
        <f>HLOOKUP("power rail",#REF!,MATCH($A77,#REF!,0),FALSE)</f>
        <v>#REF!</v>
      </c>
      <c r="U77" s="62" t="e">
        <f>HLOOKUP("Wake Capable",#REF!,MATCH($A77,#REF!,0),FALSE)</f>
        <v>#REF!</v>
      </c>
      <c r="V77" s="62" t="e">
        <f>HLOOKUP("Strap",#REF!,MATCH($A77,#REF!,0),FALSE)</f>
        <v>#REF!</v>
      </c>
      <c r="W77" s="62" t="e">
        <f>HLOOKUP("GTE",#REF!,MATCH($A77,#REF!,0),FALSE)</f>
        <v>#REF!</v>
      </c>
      <c r="X77" s="62" t="e">
        <f>HLOOKUP("DPD_Control",#REF!,MATCH($A77,#REF!,0),FALSE)</f>
        <v>#REF!</v>
      </c>
      <c r="Y77" s="62" t="e">
        <f>HLOOKUP("DPD_Group",#REF!,MATCH($A77,#REF!,0),FALSE)</f>
        <v>#REF!</v>
      </c>
      <c r="Z77" s="47" t="e">
        <f>HLOOKUP("Pad Category",#REF!,MATCH($A77,#REF!,0),FALSE)</f>
        <v>#REF!</v>
      </c>
      <c r="AA77" s="47" t="e">
        <f>HLOOKUP("Pad type",#REF!,MATCH($A77,#REF!,0),FALSE)</f>
        <v>#REF!</v>
      </c>
      <c r="AB77" s="47" t="e">
        <f>HLOOKUP("Pull Strength",#REF!,MATCH($A77,#REF!,0),FALSE)</f>
        <v>#REF!</v>
      </c>
      <c r="AC77" s="47" t="e">
        <f>HLOOKUP("POR Pin State",#REF!,MATCH($A77,#REF!,0),FALSE)</f>
        <v>#REF!</v>
      </c>
      <c r="AD77" s="47" t="str">
        <f t="shared" si="42"/>
        <v>RSVD1</v>
      </c>
      <c r="AE77" s="82"/>
      <c r="AF77" s="38" t="str">
        <f t="shared" si="43"/>
        <v>PULL_DOWN</v>
      </c>
      <c r="AG77" s="38" t="e">
        <f t="shared" si="2"/>
        <v>#REF!</v>
      </c>
      <c r="AH77" s="38" t="e">
        <f t="shared" ref="AH77:AH82" si="47">IF(OR($AT77=$F77,$AU77="Output"),"DISABLE","ENABLE")</f>
        <v>#REF!</v>
      </c>
      <c r="AI77" s="87" t="e">
        <f t="shared" si="44"/>
        <v>#REF!</v>
      </c>
      <c r="AJ77" s="86" t="b">
        <v>1</v>
      </c>
      <c r="AK77" s="86" t="b">
        <v>1</v>
      </c>
      <c r="AL77" s="86" t="b">
        <v>1</v>
      </c>
      <c r="AM77" s="86" t="b">
        <v>1</v>
      </c>
      <c r="AN77" s="86" t="b">
        <v>1</v>
      </c>
      <c r="AO77" s="86" t="b">
        <v>1</v>
      </c>
      <c r="AP77" s="63" t="str">
        <f t="shared" si="45"/>
        <v>VALID</v>
      </c>
      <c r="AQ77" s="102" t="s">
        <v>247</v>
      </c>
      <c r="AR77" s="103" t="s">
        <v>79</v>
      </c>
      <c r="AS77" s="104"/>
      <c r="AT77" s="104" t="s">
        <v>89</v>
      </c>
      <c r="AU77" s="105"/>
      <c r="AV77" s="105"/>
      <c r="AW77" s="118" t="s">
        <v>85</v>
      </c>
      <c r="AX77" s="104" t="s">
        <v>85</v>
      </c>
      <c r="AY77" s="105"/>
      <c r="AZ77" s="104"/>
      <c r="BA77" s="104"/>
      <c r="BB77" s="115"/>
      <c r="BC77" s="116"/>
      <c r="BD77" s="117"/>
      <c r="BE77" s="150"/>
      <c r="BF77" s="147" t="e">
        <f>VLOOKUP($A77,#REF!,34,FALSE)</f>
        <v>#REF!</v>
      </c>
      <c r="BG77" s="147" t="e">
        <f>VLOOKUP($A77,#REF!,22,FALSE)</f>
        <v>#REF!</v>
      </c>
      <c r="BH77" s="149"/>
    </row>
    <row r="78" ht="12.95" customHeight="1" spans="1:60">
      <c r="A78" s="38" t="s">
        <v>248</v>
      </c>
      <c r="B78" s="38" t="e">
        <f>VLOOKUP($A78,#REF!,34,FALSE)</f>
        <v>#REF!</v>
      </c>
      <c r="C78" s="39" t="str">
        <f t="shared" si="41"/>
        <v>unused_SPI1_SCK</v>
      </c>
      <c r="D78" s="40" t="e">
        <f>IF(LEN(VLOOKUP($A78,#REF!,8,FALSE)),LEFT(VLOOKUP($A78,#REF!,8,FALSE),LEN(VLOOKUP($A78,#REF!,8,FALSE))-2),"")</f>
        <v>#REF!</v>
      </c>
      <c r="E78" s="41" t="e">
        <f>IF(LEN(VLOOKUP($A78,#REF!,4,FALSE)),IF(INDEX(#REF!,MATCH($A78,#REF!,0),1),LEFT(VLOOKUP($A78,#REF!,4,FALSE),LEN(VLOOKUP($A78,#REF!,4,FALSE))-2),CONCATENATE(LEFT(VLOOKUP($A78,#REF!,4,FALSE),LEN(VLOOKUP($A78,#REF!,4,FALSE))-2),"*")),"")</f>
        <v>#REF!</v>
      </c>
      <c r="F78" s="42" t="e">
        <f>IF(LEN(VLOOKUP($A78,#REF!,5,FALSE)),IF(INDEX(#REF!,MATCH($A78,#REF!,0),2),LEFT(VLOOKUP($A78,#REF!,5,FALSE),LEN(VLOOKUP($A78,#REF!,5,FALSE))-2),CONCATENATE(LEFT(VLOOKUP($A78,#REF!,5,FALSE),LEN(VLOOKUP($A78,#REF!,5,FALSE))-2),"*")),"")</f>
        <v>#REF!</v>
      </c>
      <c r="G78" s="42" t="e">
        <f>IF(LEN(VLOOKUP($A78,#REF!,6,FALSE)),IF(INDEX(#REF!,MATCH($A78,#REF!,0),3),LEFT(VLOOKUP($A78,#REF!,6,FALSE),LEN(VLOOKUP($A78,#REF!,6,FALSE))-2),CONCATENATE(LEFT(VLOOKUP($A78,#REF!,6,FALSE),LEN(VLOOKUP($A78,#REF!,6,FALSE))-2),"*")),"")</f>
        <v>#REF!</v>
      </c>
      <c r="H78" s="43" t="e">
        <f>IF(LEN(VLOOKUP($A78,#REF!,7,FALSE)),IF(INDEX(#REF!,MATCH($A78,#REF!,0),4),LEFT(VLOOKUP($A78,#REF!,7,FALSE),LEN(VLOOKUP($A78,#REF!,7,FALSE))-2),CONCATENATE(LEFT(VLOOKUP($A78,#REF!,7,FALSE),LEN(VLOOKUP($A78,#REF!,7,FALSE))-2),"*")),"")</f>
        <v>#REF!</v>
      </c>
      <c r="I78" s="54" t="e">
        <f>IF(LEN(VLOOKUP($A78,#REF!,8,FALSE)),UPPER(RIGHT(VLOOKUP($A78,#REF!,8,FALSE),1)),"")</f>
        <v>#REF!</v>
      </c>
      <c r="J78" s="42" t="e">
        <f>IF(LEN(VLOOKUP($A78,#REF!,4,FALSE)),UPPER(RIGHT(VLOOKUP($A78,#REF!,4,FALSE),1)),"")</f>
        <v>#REF!</v>
      </c>
      <c r="K78" s="42" t="e">
        <f>IF(LEN(VLOOKUP($A78,#REF!,5,FALSE)),UPPER(RIGHT(VLOOKUP($A78,#REF!,5,FALSE),1)),"")</f>
        <v>#REF!</v>
      </c>
      <c r="L78" s="42" t="e">
        <f>IF(LEN(VLOOKUP($A78,#REF!,6,FALSE)),UPPER(RIGHT(VLOOKUP($A78,#REF!,6,FALSE),1)),"")</f>
        <v>#REF!</v>
      </c>
      <c r="M78" s="43" t="e">
        <f>IF(LEN(VLOOKUP($A78,#REF!,7,FALSE)),UPPER(RIGHT(VLOOKUP($A78,#REF!,7,FALSE),1)),"")</f>
        <v>#REF!</v>
      </c>
      <c r="N78" s="38" t="s">
        <v>249</v>
      </c>
      <c r="O78" s="38" t="e">
        <f t="shared" ref="O78:O82" si="48">IF(F78="","RSVD1")</f>
        <v>#REF!</v>
      </c>
      <c r="P78" s="38" t="e">
        <f t="shared" ref="P78:P82" si="49">IF(G78="","RSVD2")</f>
        <v>#REF!</v>
      </c>
      <c r="Q78" s="38" t="e">
        <f t="shared" ref="Q78:Q82" si="50">IF(H78="","RSVD3")</f>
        <v>#REF!</v>
      </c>
      <c r="R78" s="158" t="s">
        <v>83</v>
      </c>
      <c r="S78" s="159" t="e">
        <f>HLOOKUP("Device Tree Pin Name",#REF!,MATCH($A78,#REF!,0),FALSE)</f>
        <v>#REF!</v>
      </c>
      <c r="T78" s="67" t="e">
        <f>HLOOKUP("power rail",#REF!,MATCH($A78,#REF!,0),FALSE)</f>
        <v>#REF!</v>
      </c>
      <c r="U78" s="62" t="e">
        <f>HLOOKUP("Wake Capable",#REF!,MATCH($A78,#REF!,0),FALSE)</f>
        <v>#REF!</v>
      </c>
      <c r="V78" s="62" t="e">
        <f>HLOOKUP("Strap",#REF!,MATCH($A78,#REF!,0),FALSE)</f>
        <v>#REF!</v>
      </c>
      <c r="W78" s="62" t="e">
        <f>HLOOKUP("GTE",#REF!,MATCH($A78,#REF!,0),FALSE)</f>
        <v>#REF!</v>
      </c>
      <c r="X78" s="62" t="e">
        <f>HLOOKUP("DPD_Control",#REF!,MATCH($A78,#REF!,0),FALSE)</f>
        <v>#REF!</v>
      </c>
      <c r="Y78" s="62" t="e">
        <f>HLOOKUP("DPD_Group",#REF!,MATCH($A78,#REF!,0),FALSE)</f>
        <v>#REF!</v>
      </c>
      <c r="Z78" s="47" t="e">
        <f>HLOOKUP("Pad Category",#REF!,MATCH($A78,#REF!,0),FALSE)</f>
        <v>#REF!</v>
      </c>
      <c r="AA78" s="47" t="e">
        <f>HLOOKUP("Pad type",#REF!,MATCH($A78,#REF!,0),FALSE)</f>
        <v>#REF!</v>
      </c>
      <c r="AB78" s="47" t="e">
        <f>HLOOKUP("Pull Strength",#REF!,MATCH($A78,#REF!,0),FALSE)</f>
        <v>#REF!</v>
      </c>
      <c r="AC78" s="47" t="e">
        <f>HLOOKUP("POR Pin State",#REF!,MATCH($A78,#REF!,0),FALSE)</f>
        <v>#REF!</v>
      </c>
      <c r="AD78" s="47" t="str">
        <f t="shared" si="42"/>
        <v>RSVD1</v>
      </c>
      <c r="AE78" s="82"/>
      <c r="AF78" s="38" t="str">
        <f t="shared" si="43"/>
        <v>PULL_DOWN</v>
      </c>
      <c r="AG78" s="38" t="e">
        <f t="shared" si="2"/>
        <v>#REF!</v>
      </c>
      <c r="AH78" s="38" t="e">
        <f t="shared" si="47"/>
        <v>#REF!</v>
      </c>
      <c r="AI78" s="87" t="e">
        <f t="shared" si="44"/>
        <v>#REF!</v>
      </c>
      <c r="AJ78" s="86" t="b">
        <v>1</v>
      </c>
      <c r="AK78" s="86" t="b">
        <v>1</v>
      </c>
      <c r="AL78" s="86" t="b">
        <v>1</v>
      </c>
      <c r="AM78" s="86" t="b">
        <v>1</v>
      </c>
      <c r="AN78" s="86" t="b">
        <v>1</v>
      </c>
      <c r="AO78" s="86" t="b">
        <v>1</v>
      </c>
      <c r="AP78" s="63" t="str">
        <f t="shared" si="45"/>
        <v>VALID</v>
      </c>
      <c r="AQ78" s="102" t="s">
        <v>250</v>
      </c>
      <c r="AR78" s="103" t="s">
        <v>79</v>
      </c>
      <c r="AS78" s="104"/>
      <c r="AT78" s="105"/>
      <c r="AU78" s="105"/>
      <c r="AV78" s="104" t="s">
        <v>124</v>
      </c>
      <c r="AW78" s="118" t="s">
        <v>85</v>
      </c>
      <c r="AX78" s="104" t="s">
        <v>85</v>
      </c>
      <c r="AY78" s="105"/>
      <c r="AZ78" s="104"/>
      <c r="BA78" s="104"/>
      <c r="BB78" s="115"/>
      <c r="BC78" s="116"/>
      <c r="BD78" s="117"/>
      <c r="BE78" s="150"/>
      <c r="BF78" s="147" t="e">
        <f>VLOOKUP($A78,#REF!,34,FALSE)</f>
        <v>#REF!</v>
      </c>
      <c r="BG78" s="147" t="e">
        <f>VLOOKUP($A78,#REF!,22,FALSE)</f>
        <v>#REF!</v>
      </c>
      <c r="BH78" s="149"/>
    </row>
    <row r="79" ht="12.75" customHeight="1" spans="1:60">
      <c r="A79" s="38" t="s">
        <v>251</v>
      </c>
      <c r="B79" s="38" t="e">
        <f>VLOOKUP($A79,#REF!,34,FALSE)</f>
        <v>#REF!</v>
      </c>
      <c r="C79" s="39" t="str">
        <f t="shared" si="41"/>
        <v>unused_SPI1_MISO</v>
      </c>
      <c r="D79" s="40" t="e">
        <f>IF(LEN(VLOOKUP($A79,#REF!,8,FALSE)),LEFT(VLOOKUP($A79,#REF!,8,FALSE),LEN(VLOOKUP($A79,#REF!,8,FALSE))-2),"")</f>
        <v>#REF!</v>
      </c>
      <c r="E79" s="41" t="e">
        <f>IF(LEN(VLOOKUP($A79,#REF!,4,FALSE)),IF(INDEX(#REF!,MATCH($A79,#REF!,0),1),LEFT(VLOOKUP($A79,#REF!,4,FALSE),LEN(VLOOKUP($A79,#REF!,4,FALSE))-2),CONCATENATE(LEFT(VLOOKUP($A79,#REF!,4,FALSE),LEN(VLOOKUP($A79,#REF!,4,FALSE))-2),"*")),"")</f>
        <v>#REF!</v>
      </c>
      <c r="F79" s="42" t="e">
        <f>IF(LEN(VLOOKUP($A79,#REF!,5,FALSE)),IF(INDEX(#REF!,MATCH($A79,#REF!,0),2),LEFT(VLOOKUP($A79,#REF!,5,FALSE),LEN(VLOOKUP($A79,#REF!,5,FALSE))-2),CONCATENATE(LEFT(VLOOKUP($A79,#REF!,5,FALSE),LEN(VLOOKUP($A79,#REF!,5,FALSE))-2),"*")),"")</f>
        <v>#REF!</v>
      </c>
      <c r="G79" s="42" t="e">
        <f>IF(LEN(VLOOKUP($A79,#REF!,6,FALSE)),IF(INDEX(#REF!,MATCH($A79,#REF!,0),3),LEFT(VLOOKUP($A79,#REF!,6,FALSE),LEN(VLOOKUP($A79,#REF!,6,FALSE))-2),CONCATENATE(LEFT(VLOOKUP($A79,#REF!,6,FALSE),LEN(VLOOKUP($A79,#REF!,6,FALSE))-2),"*")),"")</f>
        <v>#REF!</v>
      </c>
      <c r="H79" s="43" t="e">
        <f>IF(LEN(VLOOKUP($A79,#REF!,7,FALSE)),IF(INDEX(#REF!,MATCH($A79,#REF!,0),4),LEFT(VLOOKUP($A79,#REF!,7,FALSE),LEN(VLOOKUP($A79,#REF!,7,FALSE))-2),CONCATENATE(LEFT(VLOOKUP($A79,#REF!,7,FALSE),LEN(VLOOKUP($A79,#REF!,7,FALSE))-2),"*")),"")</f>
        <v>#REF!</v>
      </c>
      <c r="I79" s="54" t="e">
        <f>IF(LEN(VLOOKUP($A79,#REF!,8,FALSE)),UPPER(RIGHT(VLOOKUP($A79,#REF!,8,FALSE),1)),"")</f>
        <v>#REF!</v>
      </c>
      <c r="J79" s="42" t="e">
        <f>IF(LEN(VLOOKUP($A79,#REF!,4,FALSE)),UPPER(RIGHT(VLOOKUP($A79,#REF!,4,FALSE),1)),"")</f>
        <v>#REF!</v>
      </c>
      <c r="K79" s="42" t="e">
        <f>IF(LEN(VLOOKUP($A79,#REF!,5,FALSE)),UPPER(RIGHT(VLOOKUP($A79,#REF!,5,FALSE),1)),"")</f>
        <v>#REF!</v>
      </c>
      <c r="L79" s="42" t="e">
        <f>IF(LEN(VLOOKUP($A79,#REF!,6,FALSE)),UPPER(RIGHT(VLOOKUP($A79,#REF!,6,FALSE),1)),"")</f>
        <v>#REF!</v>
      </c>
      <c r="M79" s="43" t="e">
        <f>IF(LEN(VLOOKUP($A79,#REF!,7,FALSE)),UPPER(RIGHT(VLOOKUP($A79,#REF!,7,FALSE),1)),"")</f>
        <v>#REF!</v>
      </c>
      <c r="N79" s="38" t="s">
        <v>122</v>
      </c>
      <c r="O79" s="38" t="e">
        <f t="shared" si="48"/>
        <v>#REF!</v>
      </c>
      <c r="P79" s="38" t="e">
        <f t="shared" si="49"/>
        <v>#REF!</v>
      </c>
      <c r="Q79" s="38" t="e">
        <f t="shared" si="50"/>
        <v>#REF!</v>
      </c>
      <c r="R79" s="38" t="s">
        <v>83</v>
      </c>
      <c r="S79" s="63" t="e">
        <f>HLOOKUP("Device Tree Pin Name",#REF!,MATCH($A79,#REF!,0),FALSE)</f>
        <v>#REF!</v>
      </c>
      <c r="T79" s="47" t="e">
        <f>HLOOKUP("power rail",#REF!,MATCH($A79,#REF!,0),FALSE)</f>
        <v>#REF!</v>
      </c>
      <c r="U79" s="62" t="e">
        <f>HLOOKUP("Wake Capable",#REF!,MATCH($A79,#REF!,0),FALSE)</f>
        <v>#REF!</v>
      </c>
      <c r="V79" s="62" t="e">
        <f>HLOOKUP("Strap",#REF!,MATCH($A79,#REF!,0),FALSE)</f>
        <v>#REF!</v>
      </c>
      <c r="W79" s="62" t="e">
        <f>HLOOKUP("GTE",#REF!,MATCH($A79,#REF!,0),FALSE)</f>
        <v>#REF!</v>
      </c>
      <c r="X79" s="62" t="e">
        <f>HLOOKUP("DPD_Control",#REF!,MATCH($A79,#REF!,0),FALSE)</f>
        <v>#REF!</v>
      </c>
      <c r="Y79" s="62" t="e">
        <f>HLOOKUP("DPD_Group",#REF!,MATCH($A79,#REF!,0),FALSE)</f>
        <v>#REF!</v>
      </c>
      <c r="Z79" s="47" t="e">
        <f>HLOOKUP("Pad Category",#REF!,MATCH($A79,#REF!,0),FALSE)</f>
        <v>#REF!</v>
      </c>
      <c r="AA79" s="47" t="e">
        <f>HLOOKUP("Pad type",#REF!,MATCH($A79,#REF!,0),FALSE)</f>
        <v>#REF!</v>
      </c>
      <c r="AB79" s="47" t="e">
        <f>HLOOKUP("Pull Strength",#REF!,MATCH($A79,#REF!,0),FALSE)</f>
        <v>#REF!</v>
      </c>
      <c r="AC79" s="47" t="e">
        <f>HLOOKUP("POR Pin State",#REF!,MATCH($A79,#REF!,0),FALSE)</f>
        <v>#REF!</v>
      </c>
      <c r="AD79" s="47" t="str">
        <f t="shared" si="42"/>
        <v>RSVD1</v>
      </c>
      <c r="AE79" s="82"/>
      <c r="AF79" s="38" t="str">
        <f t="shared" si="43"/>
        <v>PULL_DOWN</v>
      </c>
      <c r="AG79" s="38" t="e">
        <f t="shared" si="2"/>
        <v>#REF!</v>
      </c>
      <c r="AH79" s="38" t="e">
        <f t="shared" si="47"/>
        <v>#REF!</v>
      </c>
      <c r="AI79" s="87" t="e">
        <f t="shared" si="44"/>
        <v>#REF!</v>
      </c>
      <c r="AJ79" s="86" t="b">
        <v>1</v>
      </c>
      <c r="AK79" s="86" t="b">
        <v>1</v>
      </c>
      <c r="AL79" s="86" t="b">
        <v>1</v>
      </c>
      <c r="AM79" s="86" t="b">
        <v>1</v>
      </c>
      <c r="AN79" s="86" t="b">
        <v>1</v>
      </c>
      <c r="AO79" s="86" t="b">
        <v>1</v>
      </c>
      <c r="AP79" s="63" t="str">
        <f t="shared" si="45"/>
        <v>VALID</v>
      </c>
      <c r="AQ79" s="102" t="s">
        <v>252</v>
      </c>
      <c r="AR79" s="103" t="s">
        <v>79</v>
      </c>
      <c r="AS79" s="104"/>
      <c r="AT79" s="105"/>
      <c r="AU79" s="105"/>
      <c r="AV79" s="104" t="s">
        <v>124</v>
      </c>
      <c r="AW79" s="118" t="s">
        <v>85</v>
      </c>
      <c r="AX79" s="104" t="s">
        <v>85</v>
      </c>
      <c r="AY79" s="105"/>
      <c r="AZ79" s="104"/>
      <c r="BA79" s="104"/>
      <c r="BB79" s="115"/>
      <c r="BC79" s="116"/>
      <c r="BD79" s="117"/>
      <c r="BE79" s="150"/>
      <c r="BF79" s="147" t="e">
        <f>VLOOKUP($A79,#REF!,34,FALSE)</f>
        <v>#REF!</v>
      </c>
      <c r="BG79" s="147" t="e">
        <f>VLOOKUP($A79,#REF!,22,FALSE)</f>
        <v>#REF!</v>
      </c>
      <c r="BH79" s="149"/>
    </row>
    <row r="80" ht="12.95" customHeight="1" spans="1:60">
      <c r="A80" s="38" t="s">
        <v>253</v>
      </c>
      <c r="B80" s="38" t="e">
        <f>VLOOKUP($A80,#REF!,34,FALSE)</f>
        <v>#REF!</v>
      </c>
      <c r="C80" s="39" t="str">
        <f t="shared" si="41"/>
        <v>unused_SPI1_MOSI</v>
      </c>
      <c r="D80" s="40" t="e">
        <f>IF(LEN(VLOOKUP($A80,#REF!,8,FALSE)),LEFT(VLOOKUP($A80,#REF!,8,FALSE),LEN(VLOOKUP($A80,#REF!,8,FALSE))-2),"")</f>
        <v>#REF!</v>
      </c>
      <c r="E80" s="41" t="e">
        <f>IF(LEN(VLOOKUP($A80,#REF!,4,FALSE)),IF(INDEX(#REF!,MATCH($A80,#REF!,0),1),LEFT(VLOOKUP($A80,#REF!,4,FALSE),LEN(VLOOKUP($A80,#REF!,4,FALSE))-2),CONCATENATE(LEFT(VLOOKUP($A80,#REF!,4,FALSE),LEN(VLOOKUP($A80,#REF!,4,FALSE))-2),"*")),"")</f>
        <v>#REF!</v>
      </c>
      <c r="F80" s="42" t="e">
        <f>IF(LEN(VLOOKUP($A80,#REF!,5,FALSE)),IF(INDEX(#REF!,MATCH($A80,#REF!,0),2),LEFT(VLOOKUP($A80,#REF!,5,FALSE),LEN(VLOOKUP($A80,#REF!,5,FALSE))-2),CONCATENATE(LEFT(VLOOKUP($A80,#REF!,5,FALSE),LEN(VLOOKUP($A80,#REF!,5,FALSE))-2),"*")),"")</f>
        <v>#REF!</v>
      </c>
      <c r="G80" s="42" t="e">
        <f>IF(LEN(VLOOKUP($A80,#REF!,6,FALSE)),IF(INDEX(#REF!,MATCH($A80,#REF!,0),3),LEFT(VLOOKUP($A80,#REF!,6,FALSE),LEN(VLOOKUP($A80,#REF!,6,FALSE))-2),CONCATENATE(LEFT(VLOOKUP($A80,#REF!,6,FALSE),LEN(VLOOKUP($A80,#REF!,6,FALSE))-2),"*")),"")</f>
        <v>#REF!</v>
      </c>
      <c r="H80" s="43" t="e">
        <f>IF(LEN(VLOOKUP($A80,#REF!,7,FALSE)),IF(INDEX(#REF!,MATCH($A80,#REF!,0),4),LEFT(VLOOKUP($A80,#REF!,7,FALSE),LEN(VLOOKUP($A80,#REF!,7,FALSE))-2),CONCATENATE(LEFT(VLOOKUP($A80,#REF!,7,FALSE),LEN(VLOOKUP($A80,#REF!,7,FALSE))-2),"*")),"")</f>
        <v>#REF!</v>
      </c>
      <c r="I80" s="54" t="e">
        <f>IF(LEN(VLOOKUP($A80,#REF!,8,FALSE)),UPPER(RIGHT(VLOOKUP($A80,#REF!,8,FALSE),1)),"")</f>
        <v>#REF!</v>
      </c>
      <c r="J80" s="42" t="e">
        <f>IF(LEN(VLOOKUP($A80,#REF!,4,FALSE)),UPPER(RIGHT(VLOOKUP($A80,#REF!,4,FALSE),1)),"")</f>
        <v>#REF!</v>
      </c>
      <c r="K80" s="42" t="e">
        <f>IF(LEN(VLOOKUP($A80,#REF!,5,FALSE)),UPPER(RIGHT(VLOOKUP($A80,#REF!,5,FALSE),1)),"")</f>
        <v>#REF!</v>
      </c>
      <c r="L80" s="42" t="e">
        <f>IF(LEN(VLOOKUP($A80,#REF!,6,FALSE)),UPPER(RIGHT(VLOOKUP($A80,#REF!,6,FALSE),1)),"")</f>
        <v>#REF!</v>
      </c>
      <c r="M80" s="43" t="e">
        <f>IF(LEN(VLOOKUP($A80,#REF!,7,FALSE)),UPPER(RIGHT(VLOOKUP($A80,#REF!,7,FALSE),1)),"")</f>
        <v>#REF!</v>
      </c>
      <c r="N80" s="38" t="s">
        <v>223</v>
      </c>
      <c r="O80" s="38" t="e">
        <f t="shared" si="48"/>
        <v>#REF!</v>
      </c>
      <c r="P80" s="38" t="e">
        <f t="shared" si="49"/>
        <v>#REF!</v>
      </c>
      <c r="Q80" s="38" t="e">
        <f t="shared" si="50"/>
        <v>#REF!</v>
      </c>
      <c r="R80" s="38" t="s">
        <v>83</v>
      </c>
      <c r="S80" s="63" t="e">
        <f>HLOOKUP("Device Tree Pin Name",#REF!,MATCH($A80,#REF!,0),FALSE)</f>
        <v>#REF!</v>
      </c>
      <c r="T80" s="47" t="e">
        <f>HLOOKUP("power rail",#REF!,MATCH($A80,#REF!,0),FALSE)</f>
        <v>#REF!</v>
      </c>
      <c r="U80" s="62" t="e">
        <f>HLOOKUP("Wake Capable",#REF!,MATCH($A80,#REF!,0),FALSE)</f>
        <v>#REF!</v>
      </c>
      <c r="V80" s="62" t="e">
        <f>HLOOKUP("Strap",#REF!,MATCH($A80,#REF!,0),FALSE)</f>
        <v>#REF!</v>
      </c>
      <c r="W80" s="62" t="e">
        <f>HLOOKUP("GTE",#REF!,MATCH($A80,#REF!,0),FALSE)</f>
        <v>#REF!</v>
      </c>
      <c r="X80" s="62" t="e">
        <f>HLOOKUP("DPD_Control",#REF!,MATCH($A80,#REF!,0),FALSE)</f>
        <v>#REF!</v>
      </c>
      <c r="Y80" s="62" t="e">
        <f>HLOOKUP("DPD_Group",#REF!,MATCH($A80,#REF!,0),FALSE)</f>
        <v>#REF!</v>
      </c>
      <c r="Z80" s="47" t="e">
        <f>HLOOKUP("Pad Category",#REF!,MATCH($A80,#REF!,0),FALSE)</f>
        <v>#REF!</v>
      </c>
      <c r="AA80" s="47" t="e">
        <f>HLOOKUP("Pad type",#REF!,MATCH($A80,#REF!,0),FALSE)</f>
        <v>#REF!</v>
      </c>
      <c r="AB80" s="47" t="e">
        <f>HLOOKUP("Pull Strength",#REF!,MATCH($A80,#REF!,0),FALSE)</f>
        <v>#REF!</v>
      </c>
      <c r="AC80" s="47" t="e">
        <f>HLOOKUP("POR Pin State",#REF!,MATCH($A80,#REF!,0),FALSE)</f>
        <v>#REF!</v>
      </c>
      <c r="AD80" s="47" t="str">
        <f t="shared" si="42"/>
        <v>RSVD1</v>
      </c>
      <c r="AE80" s="82"/>
      <c r="AF80" s="38" t="str">
        <f t="shared" si="43"/>
        <v>PULL_DOWN</v>
      </c>
      <c r="AG80" s="38" t="e">
        <f t="shared" si="2"/>
        <v>#REF!</v>
      </c>
      <c r="AH80" s="38" t="e">
        <f t="shared" si="47"/>
        <v>#REF!</v>
      </c>
      <c r="AI80" s="87" t="e">
        <f t="shared" si="44"/>
        <v>#REF!</v>
      </c>
      <c r="AJ80" s="86" t="b">
        <v>1</v>
      </c>
      <c r="AK80" s="86" t="b">
        <v>1</v>
      </c>
      <c r="AL80" s="86" t="b">
        <v>1</v>
      </c>
      <c r="AM80" s="86" t="b">
        <v>1</v>
      </c>
      <c r="AN80" s="86" t="b">
        <v>1</v>
      </c>
      <c r="AO80" s="86" t="b">
        <v>1</v>
      </c>
      <c r="AP80" s="63" t="str">
        <f t="shared" si="45"/>
        <v>VALID</v>
      </c>
      <c r="AQ80" s="102" t="s">
        <v>254</v>
      </c>
      <c r="AR80" s="103" t="s">
        <v>79</v>
      </c>
      <c r="AS80" s="104"/>
      <c r="AT80" s="105"/>
      <c r="AU80" s="105"/>
      <c r="AV80" s="104" t="s">
        <v>124</v>
      </c>
      <c r="AW80" s="118" t="s">
        <v>85</v>
      </c>
      <c r="AX80" s="104" t="s">
        <v>85</v>
      </c>
      <c r="AY80" s="105"/>
      <c r="AZ80" s="104"/>
      <c r="BA80" s="104"/>
      <c r="BB80" s="115"/>
      <c r="BC80" s="116"/>
      <c r="BD80" s="117"/>
      <c r="BE80" s="151"/>
      <c r="BF80" s="147" t="e">
        <f>VLOOKUP($A80,#REF!,34,FALSE)</f>
        <v>#REF!</v>
      </c>
      <c r="BG80" s="147" t="e">
        <f>VLOOKUP($A80,#REF!,22,FALSE)</f>
        <v>#REF!</v>
      </c>
      <c r="BH80" s="149"/>
    </row>
    <row r="81" ht="12.75" customHeight="1" spans="1:60">
      <c r="A81" s="38" t="s">
        <v>255</v>
      </c>
      <c r="B81" s="38" t="e">
        <f>VLOOKUP($A81,#REF!,34,FALSE)</f>
        <v>#REF!</v>
      </c>
      <c r="C81" s="39" t="str">
        <f t="shared" si="41"/>
        <v>unused_SPI1_CS0</v>
      </c>
      <c r="D81" s="40" t="e">
        <f>IF(LEN(VLOOKUP($A81,#REF!,8,FALSE)),LEFT(VLOOKUP($A81,#REF!,8,FALSE),LEN(VLOOKUP($A81,#REF!,8,FALSE))-2),"")</f>
        <v>#REF!</v>
      </c>
      <c r="E81" s="41" t="e">
        <f>IF(LEN(VLOOKUP($A81,#REF!,4,FALSE)),IF(INDEX(#REF!,MATCH($A81,#REF!,0),1),LEFT(VLOOKUP($A81,#REF!,4,FALSE),LEN(VLOOKUP($A81,#REF!,4,FALSE))-2),CONCATENATE(LEFT(VLOOKUP($A81,#REF!,4,FALSE),LEN(VLOOKUP($A81,#REF!,4,FALSE))-2),"*")),"")</f>
        <v>#REF!</v>
      </c>
      <c r="F81" s="42" t="e">
        <f>IF(LEN(VLOOKUP($A81,#REF!,5,FALSE)),IF(INDEX(#REF!,MATCH($A81,#REF!,0),2),LEFT(VLOOKUP($A81,#REF!,5,FALSE),LEN(VLOOKUP($A81,#REF!,5,FALSE))-2),CONCATENATE(LEFT(VLOOKUP($A81,#REF!,5,FALSE),LEN(VLOOKUP($A81,#REF!,5,FALSE))-2),"*")),"")</f>
        <v>#REF!</v>
      </c>
      <c r="G81" s="42" t="e">
        <f>IF(LEN(VLOOKUP($A81,#REF!,6,FALSE)),IF(INDEX(#REF!,MATCH($A81,#REF!,0),3),LEFT(VLOOKUP($A81,#REF!,6,FALSE),LEN(VLOOKUP($A81,#REF!,6,FALSE))-2),CONCATENATE(LEFT(VLOOKUP($A81,#REF!,6,FALSE),LEN(VLOOKUP($A81,#REF!,6,FALSE))-2),"*")),"")</f>
        <v>#REF!</v>
      </c>
      <c r="H81" s="43" t="e">
        <f>IF(LEN(VLOOKUP($A81,#REF!,7,FALSE)),IF(INDEX(#REF!,MATCH($A81,#REF!,0),4),LEFT(VLOOKUP($A81,#REF!,7,FALSE),LEN(VLOOKUP($A81,#REF!,7,FALSE))-2),CONCATENATE(LEFT(VLOOKUP($A81,#REF!,7,FALSE),LEN(VLOOKUP($A81,#REF!,7,FALSE))-2),"*")),"")</f>
        <v>#REF!</v>
      </c>
      <c r="I81" s="54" t="e">
        <f>IF(LEN(VLOOKUP($A81,#REF!,8,FALSE)),UPPER(RIGHT(VLOOKUP($A81,#REF!,8,FALSE),1)),"")</f>
        <v>#REF!</v>
      </c>
      <c r="J81" s="42" t="e">
        <f>IF(LEN(VLOOKUP($A81,#REF!,4,FALSE)),UPPER(RIGHT(VLOOKUP($A81,#REF!,4,FALSE),1)),"")</f>
        <v>#REF!</v>
      </c>
      <c r="K81" s="42" t="e">
        <f>IF(LEN(VLOOKUP($A81,#REF!,5,FALSE)),UPPER(RIGHT(VLOOKUP($A81,#REF!,5,FALSE),1)),"")</f>
        <v>#REF!</v>
      </c>
      <c r="L81" s="42" t="e">
        <f>IF(LEN(VLOOKUP($A81,#REF!,6,FALSE)),UPPER(RIGHT(VLOOKUP($A81,#REF!,6,FALSE),1)),"")</f>
        <v>#REF!</v>
      </c>
      <c r="M81" s="43" t="e">
        <f>IF(LEN(VLOOKUP($A81,#REF!,7,FALSE)),UPPER(RIGHT(VLOOKUP($A81,#REF!,7,FALSE),1)),"")</f>
        <v>#REF!</v>
      </c>
      <c r="N81" s="38" t="s">
        <v>256</v>
      </c>
      <c r="O81" s="38" t="e">
        <f t="shared" si="48"/>
        <v>#REF!</v>
      </c>
      <c r="P81" s="38" t="e">
        <f t="shared" si="49"/>
        <v>#REF!</v>
      </c>
      <c r="Q81" s="38" t="e">
        <f t="shared" si="50"/>
        <v>#REF!</v>
      </c>
      <c r="R81" s="38" t="s">
        <v>83</v>
      </c>
      <c r="S81" s="63" t="e">
        <f>HLOOKUP("Device Tree Pin Name",#REF!,MATCH($A81,#REF!,0),FALSE)</f>
        <v>#REF!</v>
      </c>
      <c r="T81" s="47" t="e">
        <f>HLOOKUP("power rail",#REF!,MATCH($A81,#REF!,0),FALSE)</f>
        <v>#REF!</v>
      </c>
      <c r="U81" s="62" t="e">
        <f>HLOOKUP("Wake Capable",#REF!,MATCH($A81,#REF!,0),FALSE)</f>
        <v>#REF!</v>
      </c>
      <c r="V81" s="62" t="e">
        <f>HLOOKUP("Strap",#REF!,MATCH($A81,#REF!,0),FALSE)</f>
        <v>#REF!</v>
      </c>
      <c r="W81" s="62" t="e">
        <f>HLOOKUP("GTE",#REF!,MATCH($A81,#REF!,0),FALSE)</f>
        <v>#REF!</v>
      </c>
      <c r="X81" s="62" t="e">
        <f>HLOOKUP("DPD_Control",#REF!,MATCH($A81,#REF!,0),FALSE)</f>
        <v>#REF!</v>
      </c>
      <c r="Y81" s="62" t="e">
        <f>HLOOKUP("DPD_Group",#REF!,MATCH($A81,#REF!,0),FALSE)</f>
        <v>#REF!</v>
      </c>
      <c r="Z81" s="47" t="e">
        <f>HLOOKUP("Pad Category",#REF!,MATCH($A81,#REF!,0),FALSE)</f>
        <v>#REF!</v>
      </c>
      <c r="AA81" s="47" t="e">
        <f>HLOOKUP("Pad type",#REF!,MATCH($A81,#REF!,0),FALSE)</f>
        <v>#REF!</v>
      </c>
      <c r="AB81" s="47" t="e">
        <f>HLOOKUP("Pull Strength",#REF!,MATCH($A81,#REF!,0),FALSE)</f>
        <v>#REF!</v>
      </c>
      <c r="AC81" s="47" t="e">
        <f>HLOOKUP("POR Pin State",#REF!,MATCH($A81,#REF!,0),FALSE)</f>
        <v>#REF!</v>
      </c>
      <c r="AD81" s="47" t="str">
        <f t="shared" si="42"/>
        <v>RSVD1</v>
      </c>
      <c r="AE81" s="82"/>
      <c r="AF81" s="38" t="str">
        <f t="shared" si="43"/>
        <v>PULL_DOWN</v>
      </c>
      <c r="AG81" s="38" t="e">
        <f t="shared" si="2"/>
        <v>#REF!</v>
      </c>
      <c r="AH81" s="38" t="e">
        <f t="shared" si="47"/>
        <v>#REF!</v>
      </c>
      <c r="AI81" s="87" t="e">
        <f t="shared" si="44"/>
        <v>#REF!</v>
      </c>
      <c r="AJ81" s="86" t="b">
        <v>1</v>
      </c>
      <c r="AK81" s="86" t="b">
        <v>1</v>
      </c>
      <c r="AL81" s="86" t="b">
        <v>1</v>
      </c>
      <c r="AM81" s="86" t="b">
        <v>1</v>
      </c>
      <c r="AN81" s="86" t="b">
        <v>1</v>
      </c>
      <c r="AO81" s="86" t="b">
        <v>1</v>
      </c>
      <c r="AP81" s="63" t="str">
        <f t="shared" si="45"/>
        <v>VALID</v>
      </c>
      <c r="AQ81" s="102" t="s">
        <v>257</v>
      </c>
      <c r="AR81" s="103" t="s">
        <v>79</v>
      </c>
      <c r="AS81" s="104"/>
      <c r="AT81" s="104" t="s">
        <v>89</v>
      </c>
      <c r="AU81" s="105"/>
      <c r="AV81" s="104" t="s">
        <v>124</v>
      </c>
      <c r="AW81" s="118" t="s">
        <v>85</v>
      </c>
      <c r="AX81" s="104" t="s">
        <v>85</v>
      </c>
      <c r="AY81" s="105"/>
      <c r="AZ81" s="104"/>
      <c r="BA81" s="104"/>
      <c r="BB81" s="115"/>
      <c r="BC81" s="116"/>
      <c r="BD81" s="117"/>
      <c r="BE81" s="150"/>
      <c r="BF81" s="147" t="e">
        <f>VLOOKUP($A81,#REF!,34,FALSE)</f>
        <v>#REF!</v>
      </c>
      <c r="BG81" s="147" t="e">
        <f>VLOOKUP($A81,#REF!,22,FALSE)</f>
        <v>#REF!</v>
      </c>
      <c r="BH81" s="149"/>
    </row>
    <row r="82" ht="12.95" customHeight="1" spans="1:60">
      <c r="A82" s="38" t="s">
        <v>258</v>
      </c>
      <c r="B82" s="38" t="e">
        <f>VLOOKUP($A82,#REF!,34,FALSE)</f>
        <v>#REF!</v>
      </c>
      <c r="C82" s="39" t="str">
        <f t="shared" si="41"/>
        <v>unused_SPI1_CS1</v>
      </c>
      <c r="D82" s="40" t="e">
        <f>IF(LEN(VLOOKUP($A82,#REF!,8,FALSE)),LEFT(VLOOKUP($A82,#REF!,8,FALSE),LEN(VLOOKUP($A82,#REF!,8,FALSE))-2),"")</f>
        <v>#REF!</v>
      </c>
      <c r="E82" s="41" t="e">
        <f>IF(LEN(VLOOKUP($A82,#REF!,4,FALSE)),IF(INDEX(#REF!,MATCH($A82,#REF!,0),1),LEFT(VLOOKUP($A82,#REF!,4,FALSE),LEN(VLOOKUP($A82,#REF!,4,FALSE))-2),CONCATENATE(LEFT(VLOOKUP($A82,#REF!,4,FALSE),LEN(VLOOKUP($A82,#REF!,4,FALSE))-2),"*")),"")</f>
        <v>#REF!</v>
      </c>
      <c r="F82" s="42" t="e">
        <f>IF(LEN(VLOOKUP($A82,#REF!,5,FALSE)),IF(INDEX(#REF!,MATCH($A82,#REF!,0),2),LEFT(VLOOKUP($A82,#REF!,5,FALSE),LEN(VLOOKUP($A82,#REF!,5,FALSE))-2),CONCATENATE(LEFT(VLOOKUP($A82,#REF!,5,FALSE),LEN(VLOOKUP($A82,#REF!,5,FALSE))-2),"*")),"")</f>
        <v>#REF!</v>
      </c>
      <c r="G82" s="42" t="e">
        <f>IF(LEN(VLOOKUP($A82,#REF!,6,FALSE)),IF(INDEX(#REF!,MATCH($A82,#REF!,0),3),LEFT(VLOOKUP($A82,#REF!,6,FALSE),LEN(VLOOKUP($A82,#REF!,6,FALSE))-2),CONCATENATE(LEFT(VLOOKUP($A82,#REF!,6,FALSE),LEN(VLOOKUP($A82,#REF!,6,FALSE))-2),"*")),"")</f>
        <v>#REF!</v>
      </c>
      <c r="H82" s="43" t="e">
        <f>IF(LEN(VLOOKUP($A82,#REF!,7,FALSE)),IF(INDEX(#REF!,MATCH($A82,#REF!,0),4),LEFT(VLOOKUP($A82,#REF!,7,FALSE),LEN(VLOOKUP($A82,#REF!,7,FALSE))-2),CONCATENATE(LEFT(VLOOKUP($A82,#REF!,7,FALSE),LEN(VLOOKUP($A82,#REF!,7,FALSE))-2),"*")),"")</f>
        <v>#REF!</v>
      </c>
      <c r="I82" s="54" t="e">
        <f>IF(LEN(VLOOKUP($A82,#REF!,8,FALSE)),UPPER(RIGHT(VLOOKUP($A82,#REF!,8,FALSE),1)),"")</f>
        <v>#REF!</v>
      </c>
      <c r="J82" s="42" t="e">
        <f>IF(LEN(VLOOKUP($A82,#REF!,4,FALSE)),UPPER(RIGHT(VLOOKUP($A82,#REF!,4,FALSE),1)),"")</f>
        <v>#REF!</v>
      </c>
      <c r="K82" s="42" t="e">
        <f>IF(LEN(VLOOKUP($A82,#REF!,5,FALSE)),UPPER(RIGHT(VLOOKUP($A82,#REF!,5,FALSE),1)),"")</f>
        <v>#REF!</v>
      </c>
      <c r="L82" s="42" t="e">
        <f>IF(LEN(VLOOKUP($A82,#REF!,6,FALSE)),UPPER(RIGHT(VLOOKUP($A82,#REF!,6,FALSE),1)),"")</f>
        <v>#REF!</v>
      </c>
      <c r="M82" s="43" t="e">
        <f>IF(LEN(VLOOKUP($A82,#REF!,7,FALSE)),UPPER(RIGHT(VLOOKUP($A82,#REF!,7,FALSE),1)),"")</f>
        <v>#REF!</v>
      </c>
      <c r="N82" s="38" t="s">
        <v>259</v>
      </c>
      <c r="O82" s="38" t="e">
        <f t="shared" si="48"/>
        <v>#REF!</v>
      </c>
      <c r="P82" s="38" t="e">
        <f t="shared" si="49"/>
        <v>#REF!</v>
      </c>
      <c r="Q82" s="38" t="e">
        <f t="shared" si="50"/>
        <v>#REF!</v>
      </c>
      <c r="R82" s="38" t="s">
        <v>83</v>
      </c>
      <c r="S82" s="63" t="e">
        <f>HLOOKUP("Device Tree Pin Name",#REF!,MATCH($A82,#REF!,0),FALSE)</f>
        <v>#REF!</v>
      </c>
      <c r="T82" s="47" t="e">
        <f>HLOOKUP("power rail",#REF!,MATCH($A82,#REF!,0),FALSE)</f>
        <v>#REF!</v>
      </c>
      <c r="U82" s="62" t="e">
        <f>HLOOKUP("Wake Capable",#REF!,MATCH($A82,#REF!,0),FALSE)</f>
        <v>#REF!</v>
      </c>
      <c r="V82" s="62" t="e">
        <f>HLOOKUP("Strap",#REF!,MATCH($A82,#REF!,0),FALSE)</f>
        <v>#REF!</v>
      </c>
      <c r="W82" s="62" t="e">
        <f>HLOOKUP("GTE",#REF!,MATCH($A82,#REF!,0),FALSE)</f>
        <v>#REF!</v>
      </c>
      <c r="X82" s="62" t="e">
        <f>HLOOKUP("DPD_Control",#REF!,MATCH($A82,#REF!,0),FALSE)</f>
        <v>#REF!</v>
      </c>
      <c r="Y82" s="62" t="e">
        <f>HLOOKUP("DPD_Group",#REF!,MATCH($A82,#REF!,0),FALSE)</f>
        <v>#REF!</v>
      </c>
      <c r="Z82" s="47" t="e">
        <f>HLOOKUP("Pad Category",#REF!,MATCH($A82,#REF!,0),FALSE)</f>
        <v>#REF!</v>
      </c>
      <c r="AA82" s="47" t="e">
        <f>HLOOKUP("Pad type",#REF!,MATCH($A82,#REF!,0),FALSE)</f>
        <v>#REF!</v>
      </c>
      <c r="AB82" s="47" t="e">
        <f>HLOOKUP("Pull Strength",#REF!,MATCH($A82,#REF!,0),FALSE)</f>
        <v>#REF!</v>
      </c>
      <c r="AC82" s="47" t="e">
        <f>HLOOKUP("POR Pin State",#REF!,MATCH($A82,#REF!,0),FALSE)</f>
        <v>#REF!</v>
      </c>
      <c r="AD82" s="47" t="str">
        <f t="shared" si="42"/>
        <v>RSVD1</v>
      </c>
      <c r="AE82" s="82"/>
      <c r="AF82" s="38" t="str">
        <f t="shared" si="43"/>
        <v>PULL_DOWN</v>
      </c>
      <c r="AG82" s="38" t="e">
        <f t="shared" si="2"/>
        <v>#REF!</v>
      </c>
      <c r="AH82" s="38" t="e">
        <f t="shared" si="47"/>
        <v>#REF!</v>
      </c>
      <c r="AI82" s="87" t="e">
        <f t="shared" si="44"/>
        <v>#REF!</v>
      </c>
      <c r="AJ82" s="86" t="b">
        <v>1</v>
      </c>
      <c r="AK82" s="86" t="b">
        <v>1</v>
      </c>
      <c r="AL82" s="86" t="b">
        <v>1</v>
      </c>
      <c r="AM82" s="86" t="b">
        <v>1</v>
      </c>
      <c r="AN82" s="86" t="b">
        <v>1</v>
      </c>
      <c r="AO82" s="86" t="b">
        <v>1</v>
      </c>
      <c r="AP82" s="63" t="str">
        <f t="shared" si="45"/>
        <v>VALID</v>
      </c>
      <c r="AQ82" s="102" t="s">
        <v>260</v>
      </c>
      <c r="AR82" s="103" t="s">
        <v>79</v>
      </c>
      <c r="AS82" s="104"/>
      <c r="AT82" s="104" t="s">
        <v>89</v>
      </c>
      <c r="AU82" s="105"/>
      <c r="AV82" s="104" t="s">
        <v>124</v>
      </c>
      <c r="AW82" s="118" t="s">
        <v>85</v>
      </c>
      <c r="AX82" s="104" t="s">
        <v>85</v>
      </c>
      <c r="AY82" s="105"/>
      <c r="AZ82" s="104"/>
      <c r="BA82" s="104"/>
      <c r="BB82" s="115"/>
      <c r="BC82" s="116"/>
      <c r="BD82" s="117"/>
      <c r="BE82" s="151"/>
      <c r="BF82" s="147" t="e">
        <f>VLOOKUP($A82,#REF!,34,FALSE)</f>
        <v>#REF!</v>
      </c>
      <c r="BG82" s="147" t="e">
        <f>VLOOKUP($A82,#REF!,22,FALSE)</f>
        <v>#REF!</v>
      </c>
      <c r="BH82" s="149"/>
    </row>
    <row r="83" s="3" customFormat="1" ht="18" customHeight="1" spans="1:60">
      <c r="A83" s="35" t="s">
        <v>261</v>
      </c>
      <c r="B83" s="36" t="s">
        <v>262</v>
      </c>
      <c r="C83" s="35"/>
      <c r="D83" s="37"/>
      <c r="E83" s="37"/>
      <c r="F83" s="37"/>
      <c r="G83" s="37"/>
      <c r="H83" s="37"/>
      <c r="I83" s="35"/>
      <c r="J83" s="35"/>
      <c r="K83" s="35"/>
      <c r="L83" s="35"/>
      <c r="M83" s="35"/>
      <c r="N83" s="35"/>
      <c r="O83" s="35"/>
      <c r="P83" s="35"/>
      <c r="Q83" s="35"/>
      <c r="R83" s="35"/>
      <c r="S83" s="35"/>
      <c r="T83" s="35"/>
      <c r="U83" s="60"/>
      <c r="V83" s="60"/>
      <c r="W83" s="60"/>
      <c r="X83" s="60"/>
      <c r="Y83" s="60"/>
      <c r="Z83" s="81"/>
      <c r="AA83" s="81"/>
      <c r="AB83" s="81"/>
      <c r="AC83" s="81"/>
      <c r="AD83" s="81"/>
      <c r="AE83" s="81"/>
      <c r="AF83" s="81"/>
      <c r="AG83" s="81"/>
      <c r="AH83" s="81"/>
      <c r="AI83" s="81"/>
      <c r="AJ83" s="81"/>
      <c r="AK83" s="81"/>
      <c r="AL83" s="81"/>
      <c r="AM83" s="81"/>
      <c r="AN83" s="81"/>
      <c r="AO83" s="81"/>
      <c r="AP83" s="81"/>
      <c r="AQ83" s="100"/>
      <c r="AR83" s="100"/>
      <c r="AS83" s="101"/>
      <c r="AT83" s="101"/>
      <c r="AU83" s="101"/>
      <c r="AV83" s="101"/>
      <c r="AW83" s="101"/>
      <c r="AX83" s="101"/>
      <c r="AY83" s="101"/>
      <c r="AZ83" s="101"/>
      <c r="BA83" s="101"/>
      <c r="BB83" s="101"/>
      <c r="BC83" s="400" t="s">
        <v>76</v>
      </c>
      <c r="BD83" s="114"/>
      <c r="BE83" s="142" t="s">
        <v>261</v>
      </c>
      <c r="BF83" s="143" t="s">
        <v>262</v>
      </c>
      <c r="BG83" s="143"/>
      <c r="BH83" s="145"/>
    </row>
    <row r="84" ht="12.95" customHeight="1" spans="1:60">
      <c r="A84" s="38" t="s">
        <v>263</v>
      </c>
      <c r="B84" s="38" t="e">
        <f>VLOOKUP($A84,#REF!,34,FALSE)</f>
        <v>#REF!</v>
      </c>
      <c r="C84" s="39" t="str">
        <f t="shared" ref="C84:C105" si="51">CONCATENATE("unused_",A84)</f>
        <v>unused_EXTPERIPH1_CLK</v>
      </c>
      <c r="D84" s="40" t="e">
        <f>IF(LEN(VLOOKUP($A84,#REF!,8,FALSE)),LEFT(VLOOKUP($A84,#REF!,8,FALSE),LEN(VLOOKUP($A84,#REF!,8,FALSE))-2),"")</f>
        <v>#REF!</v>
      </c>
      <c r="E84" s="41" t="e">
        <f>IF(LEN(VLOOKUP($A84,#REF!,4,FALSE)),IF(INDEX(#REF!,MATCH($A84,#REF!,0),1),LEFT(VLOOKUP($A84,#REF!,4,FALSE),LEN(VLOOKUP($A84,#REF!,4,FALSE))-2),CONCATENATE(LEFT(VLOOKUP($A84,#REF!,4,FALSE),LEN(VLOOKUP($A84,#REF!,4,FALSE))-2),"*")),"")</f>
        <v>#REF!</v>
      </c>
      <c r="F84" s="42" t="e">
        <f>IF(LEN(VLOOKUP($A84,#REF!,5,FALSE)),IF(INDEX(#REF!,MATCH($A84,#REF!,0),2),LEFT(VLOOKUP($A84,#REF!,5,FALSE),LEN(VLOOKUP($A84,#REF!,5,FALSE))-2),CONCATENATE(LEFT(VLOOKUP($A84,#REF!,5,FALSE),LEN(VLOOKUP($A84,#REF!,5,FALSE))-2),"*")),"")</f>
        <v>#REF!</v>
      </c>
      <c r="G84" s="42" t="e">
        <f>IF(LEN(VLOOKUP($A84,#REF!,6,FALSE)),IF(INDEX(#REF!,MATCH($A84,#REF!,0),3),LEFT(VLOOKUP($A84,#REF!,6,FALSE),LEN(VLOOKUP($A84,#REF!,6,FALSE))-2),CONCATENATE(LEFT(VLOOKUP($A84,#REF!,6,FALSE),LEN(VLOOKUP($A84,#REF!,6,FALSE))-2),"*")),"")</f>
        <v>#REF!</v>
      </c>
      <c r="H84" s="43" t="e">
        <f>IF(LEN(VLOOKUP($A84,#REF!,7,FALSE)),IF(INDEX(#REF!,MATCH($A84,#REF!,0),4),LEFT(VLOOKUP($A84,#REF!,7,FALSE),LEN(VLOOKUP($A84,#REF!,7,FALSE))-2),CONCATENATE(LEFT(VLOOKUP($A84,#REF!,7,FALSE),LEN(VLOOKUP($A84,#REF!,7,FALSE))-2),"*")),"")</f>
        <v>#REF!</v>
      </c>
      <c r="I84" s="54" t="e">
        <f>IF(LEN(VLOOKUP($A84,#REF!,8,FALSE)),UPPER(RIGHT(VLOOKUP($A84,#REF!,8,FALSE),1)),"")</f>
        <v>#REF!</v>
      </c>
      <c r="J84" s="42" t="e">
        <f>IF(LEN(VLOOKUP($A84,#REF!,4,FALSE)),UPPER(RIGHT(VLOOKUP($A84,#REF!,4,FALSE),1)),"")</f>
        <v>#REF!</v>
      </c>
      <c r="K84" s="42" t="e">
        <f>IF(LEN(VLOOKUP($A84,#REF!,5,FALSE)),UPPER(RIGHT(VLOOKUP($A84,#REF!,5,FALSE),1)),"")</f>
        <v>#REF!</v>
      </c>
      <c r="L84" s="42" t="e">
        <f>IF(LEN(VLOOKUP($A84,#REF!,6,FALSE)),UPPER(RIGHT(VLOOKUP($A84,#REF!,6,FALSE),1)),"")</f>
        <v>#REF!</v>
      </c>
      <c r="M84" s="43" t="e">
        <f>IF(LEN(VLOOKUP($A84,#REF!,7,FALSE)),UPPER(RIGHT(VLOOKUP($A84,#REF!,7,FALSE),1)),"")</f>
        <v>#REF!</v>
      </c>
      <c r="N84" s="38" t="s">
        <v>264</v>
      </c>
      <c r="O84" s="38" t="s">
        <v>83</v>
      </c>
      <c r="P84" s="38" t="s">
        <v>104</v>
      </c>
      <c r="Q84" s="38" t="s">
        <v>105</v>
      </c>
      <c r="R84" s="38" t="s">
        <v>83</v>
      </c>
      <c r="S84" s="61" t="e">
        <f>HLOOKUP("Device Tree Pin Name",#REF!,MATCH($A84,#REF!,0),FALSE)</f>
        <v>#REF!</v>
      </c>
      <c r="T84" s="47" t="e">
        <f>HLOOKUP("power rail",#REF!,MATCH($A84,#REF!,0),FALSE)</f>
        <v>#REF!</v>
      </c>
      <c r="U84" s="62" t="e">
        <f>HLOOKUP("Wake Capable",#REF!,MATCH($A84,#REF!,0),FALSE)</f>
        <v>#REF!</v>
      </c>
      <c r="V84" s="62" t="e">
        <f>HLOOKUP("Strap",#REF!,MATCH($A84,#REF!,0),FALSE)</f>
        <v>#REF!</v>
      </c>
      <c r="W84" s="62" t="e">
        <f>HLOOKUP("GTE",#REF!,MATCH($A84,#REF!,0),FALSE)</f>
        <v>#REF!</v>
      </c>
      <c r="X84" s="62" t="e">
        <f>HLOOKUP("DPD_Control",#REF!,MATCH($A84,#REF!,0),FALSE)</f>
        <v>#REF!</v>
      </c>
      <c r="Y84" s="62" t="e">
        <f>HLOOKUP("DPD_Group",#REF!,MATCH($A84,#REF!,0),FALSE)</f>
        <v>#REF!</v>
      </c>
      <c r="Z84" s="47" t="e">
        <f>HLOOKUP("Pad Category",#REF!,MATCH($A84,#REF!,0),FALSE)</f>
        <v>#REF!</v>
      </c>
      <c r="AA84" s="47" t="e">
        <f>HLOOKUP("Pad type",#REF!,MATCH($A84,#REF!,0),FALSE)</f>
        <v>#REF!</v>
      </c>
      <c r="AB84" s="47" t="e">
        <f>HLOOKUP("Pull Strength",#REF!,MATCH($A84,#REF!,0),FALSE)</f>
        <v>#REF!</v>
      </c>
      <c r="AC84" s="47" t="e">
        <f>HLOOKUP("POR Pin State",#REF!,MATCH($A84,#REF!,0),FALSE)</f>
        <v>#REF!</v>
      </c>
      <c r="AD84" s="47" t="str">
        <f t="shared" ref="AD84:AD105" si="52">IF(OR($AQ84="",$AQ84=$C84),$R84,IF($AQ84=$D84,SUBSTITUTE(SUBSTITUTE($AQ84,"GPIO3_","GPIO_"),".0",""),IF($AQ84=$E84,$N84,IF($AQ84=$F84,$O84,IF($AQ84=$G84,$P84,IF($AQ84=$H84,$Q84,"INVALID"))))))</f>
        <v>RSVD1</v>
      </c>
      <c r="AE84" s="82"/>
      <c r="AF84" s="38" t="str">
        <f t="shared" ref="AF84:AF105" si="53">IF(AND(OR($AS84="Int PU",$AS84="Int PD"),OR(AND($AZ84&lt;&gt;"",$AZ84&lt;&gt;"0"),AND($BA84&lt;&gt;"",$BA84&lt;&gt;"0"))),"INVALID",IF(OR($AQ84=$C84,$AS84="Int PD"),"PULL_DOWN",IF(OR($AS84="Int PU",AND($AE84="YES",OR($AZ84="",$AZ84="0"),OR($BA84="",$BA84="0"),OR($AR84="Input",$AR84="Bidirectional"))),"PULL_UP","NORMAL")))</f>
        <v>PULL_DOWN</v>
      </c>
      <c r="AG84" s="38" t="e">
        <f>IF($AY84="slave","TRISTATE",IF($AU84="Input","TRISTATE",IF($AV84="Z","TRISTATE",IF($AT84=$F84,"TRISTATE","NORMAL"))))</f>
        <v>#REF!</v>
      </c>
      <c r="AH84" s="38" t="e">
        <f>IF(OR((AND($AT84=$G84,$AU84="INPUT")),(AND($AT84=$H84,$AY84="Slave")),$AU84="Bidirectional"),"ENABLE","DISABLE")</f>
        <v>#REF!</v>
      </c>
      <c r="AI84" s="87" t="e">
        <f t="shared" ref="AI84:AI149" si="54">IF($AT84&lt;&gt;$G84,"N/A",IF($AV84="Drive 1","1",IF($AV84="Drive 0","0","")))</f>
        <v>#REF!</v>
      </c>
      <c r="AJ84" s="86" t="b">
        <v>1</v>
      </c>
      <c r="AK84" s="86" t="b">
        <v>1</v>
      </c>
      <c r="AL84" s="86" t="b">
        <v>1</v>
      </c>
      <c r="AM84" s="86" t="b">
        <v>1</v>
      </c>
      <c r="AN84" s="86" t="b">
        <v>1</v>
      </c>
      <c r="AO84" s="86" t="b">
        <v>1</v>
      </c>
      <c r="AP84" s="63" t="str">
        <f t="shared" ref="AP84:AP149" si="55">IF(AND($AJ84:$AO84),"VALID","INVALID")</f>
        <v>VALID</v>
      </c>
      <c r="AQ84" s="102" t="s">
        <v>265</v>
      </c>
      <c r="AR84" s="103" t="s">
        <v>79</v>
      </c>
      <c r="AS84" s="104"/>
      <c r="AT84" s="105"/>
      <c r="AU84" s="105"/>
      <c r="AV84" s="105"/>
      <c r="AW84" s="105"/>
      <c r="AX84" s="104" t="s">
        <v>85</v>
      </c>
      <c r="AY84" s="105"/>
      <c r="AZ84" s="104"/>
      <c r="BA84" s="104"/>
      <c r="BB84" s="115"/>
      <c r="BC84" s="116"/>
      <c r="BD84" s="117"/>
      <c r="BE84" s="146"/>
      <c r="BF84" s="147" t="e">
        <f>VLOOKUP($A84,#REF!,34,FALSE)</f>
        <v>#REF!</v>
      </c>
      <c r="BG84" s="147" t="e">
        <f>VLOOKUP($A84,#REF!,22,FALSE)</f>
        <v>#REF!</v>
      </c>
      <c r="BH84" s="149"/>
    </row>
    <row r="85" ht="12.95" customHeight="1" spans="1:60">
      <c r="A85" s="38" t="s">
        <v>266</v>
      </c>
      <c r="B85" s="38" t="e">
        <f>VLOOKUP($A85,#REF!,34,FALSE)</f>
        <v>#REF!</v>
      </c>
      <c r="C85" s="39" t="str">
        <f t="shared" si="51"/>
        <v>unused_EXTPERIPH2_CLK</v>
      </c>
      <c r="D85" s="40" t="e">
        <f>IF(LEN(VLOOKUP($A85,#REF!,8,FALSE)),LEFT(VLOOKUP($A85,#REF!,8,FALSE),LEN(VLOOKUP($A85,#REF!,8,FALSE))-2),"")</f>
        <v>#REF!</v>
      </c>
      <c r="E85" s="41" t="e">
        <f>IF(LEN(VLOOKUP($A85,#REF!,4,FALSE)),IF(INDEX(#REF!,MATCH($A85,#REF!,0),1),LEFT(VLOOKUP($A85,#REF!,4,FALSE),LEN(VLOOKUP($A85,#REF!,4,FALSE))-2),CONCATENATE(LEFT(VLOOKUP($A85,#REF!,4,FALSE),LEN(VLOOKUP($A85,#REF!,4,FALSE))-2),"*")),"")</f>
        <v>#REF!</v>
      </c>
      <c r="F85" s="42" t="e">
        <f>IF(LEN(VLOOKUP($A85,#REF!,5,FALSE)),IF(INDEX(#REF!,MATCH($A85,#REF!,0),2),LEFT(VLOOKUP($A85,#REF!,5,FALSE),LEN(VLOOKUP($A85,#REF!,5,FALSE))-2),CONCATENATE(LEFT(VLOOKUP($A85,#REF!,5,FALSE),LEN(VLOOKUP($A85,#REF!,5,FALSE))-2),"*")),"")</f>
        <v>#REF!</v>
      </c>
      <c r="G85" s="42" t="e">
        <f>IF(LEN(VLOOKUP($A85,#REF!,6,FALSE)),IF(INDEX(#REF!,MATCH($A85,#REF!,0),3),LEFT(VLOOKUP($A85,#REF!,6,FALSE),LEN(VLOOKUP($A85,#REF!,6,FALSE))-2),CONCATENATE(LEFT(VLOOKUP($A85,#REF!,6,FALSE),LEN(VLOOKUP($A85,#REF!,6,FALSE))-2),"*")),"")</f>
        <v>#REF!</v>
      </c>
      <c r="H85" s="43" t="e">
        <f>IF(LEN(VLOOKUP($A85,#REF!,7,FALSE)),IF(INDEX(#REF!,MATCH($A85,#REF!,0),4),LEFT(VLOOKUP($A85,#REF!,7,FALSE),LEN(VLOOKUP($A85,#REF!,7,FALSE))-2),CONCATENATE(LEFT(VLOOKUP($A85,#REF!,7,FALSE),LEN(VLOOKUP($A85,#REF!,7,FALSE))-2),"*")),"")</f>
        <v>#REF!</v>
      </c>
      <c r="I85" s="54" t="e">
        <f>IF(LEN(VLOOKUP($A85,#REF!,8,FALSE)),UPPER(RIGHT(VLOOKUP($A85,#REF!,8,FALSE),1)),"")</f>
        <v>#REF!</v>
      </c>
      <c r="J85" s="42" t="e">
        <f>IF(LEN(VLOOKUP($A85,#REF!,4,FALSE)),UPPER(RIGHT(VLOOKUP($A85,#REF!,4,FALSE),1)),"")</f>
        <v>#REF!</v>
      </c>
      <c r="K85" s="42" t="e">
        <f>IF(LEN(VLOOKUP($A85,#REF!,5,FALSE)),UPPER(RIGHT(VLOOKUP($A85,#REF!,5,FALSE),1)),"")</f>
        <v>#REF!</v>
      </c>
      <c r="L85" s="42" t="e">
        <f>IF(LEN(VLOOKUP($A85,#REF!,6,FALSE)),UPPER(RIGHT(VLOOKUP($A85,#REF!,6,FALSE),1)),"")</f>
        <v>#REF!</v>
      </c>
      <c r="M85" s="43" t="e">
        <f>IF(LEN(VLOOKUP($A85,#REF!,7,FALSE)),UPPER(RIGHT(VLOOKUP($A85,#REF!,7,FALSE),1)),"")</f>
        <v>#REF!</v>
      </c>
      <c r="N85" s="38" t="s">
        <v>267</v>
      </c>
      <c r="O85" s="38" t="s">
        <v>83</v>
      </c>
      <c r="P85" s="38" t="s">
        <v>104</v>
      </c>
      <c r="Q85" s="38" t="s">
        <v>105</v>
      </c>
      <c r="R85" s="38" t="s">
        <v>83</v>
      </c>
      <c r="S85" s="63" t="e">
        <f>HLOOKUP("Device Tree Pin Name",#REF!,MATCH($A85,#REF!,0),FALSE)</f>
        <v>#REF!</v>
      </c>
      <c r="T85" s="47" t="e">
        <f>HLOOKUP("power rail",#REF!,MATCH($A85,#REF!,0),FALSE)</f>
        <v>#REF!</v>
      </c>
      <c r="U85" s="62" t="e">
        <f>HLOOKUP("Wake Capable",#REF!,MATCH($A85,#REF!,0),FALSE)</f>
        <v>#REF!</v>
      </c>
      <c r="V85" s="62" t="e">
        <f>HLOOKUP("Strap",#REF!,MATCH($A85,#REF!,0),FALSE)</f>
        <v>#REF!</v>
      </c>
      <c r="W85" s="62" t="e">
        <f>HLOOKUP("GTE",#REF!,MATCH($A85,#REF!,0),FALSE)</f>
        <v>#REF!</v>
      </c>
      <c r="X85" s="62" t="e">
        <f>HLOOKUP("DPD_Control",#REF!,MATCH($A85,#REF!,0),FALSE)</f>
        <v>#REF!</v>
      </c>
      <c r="Y85" s="62" t="e">
        <f>HLOOKUP("DPD_Group",#REF!,MATCH($A85,#REF!,0),FALSE)</f>
        <v>#REF!</v>
      </c>
      <c r="Z85" s="47" t="e">
        <f>HLOOKUP("Pad Category",#REF!,MATCH($A85,#REF!,0),FALSE)</f>
        <v>#REF!</v>
      </c>
      <c r="AA85" s="47" t="e">
        <f>HLOOKUP("Pad type",#REF!,MATCH($A85,#REF!,0),FALSE)</f>
        <v>#REF!</v>
      </c>
      <c r="AB85" s="47" t="e">
        <f>HLOOKUP("Pull Strength",#REF!,MATCH($A85,#REF!,0),FALSE)</f>
        <v>#REF!</v>
      </c>
      <c r="AC85" s="47" t="e">
        <f>HLOOKUP("POR Pin State",#REF!,MATCH($A85,#REF!,0),FALSE)</f>
        <v>#REF!</v>
      </c>
      <c r="AD85" s="47" t="str">
        <f t="shared" si="52"/>
        <v>RSVD1</v>
      </c>
      <c r="AE85" s="82"/>
      <c r="AF85" s="38" t="str">
        <f t="shared" si="53"/>
        <v>PULL_DOWN</v>
      </c>
      <c r="AG85" s="38" t="e">
        <f t="shared" si="2"/>
        <v>#REF!</v>
      </c>
      <c r="AH85" s="38" t="e">
        <f>IF(OR($AT85=$F85,$AU85="Output"),"DISABLE","ENABLE")</f>
        <v>#REF!</v>
      </c>
      <c r="AI85" s="87" t="e">
        <f t="shared" si="54"/>
        <v>#REF!</v>
      </c>
      <c r="AJ85" s="86" t="b">
        <v>1</v>
      </c>
      <c r="AK85" s="86" t="b">
        <v>1</v>
      </c>
      <c r="AL85" s="86" t="b">
        <v>1</v>
      </c>
      <c r="AM85" s="86" t="b">
        <v>1</v>
      </c>
      <c r="AN85" s="86" t="b">
        <v>1</v>
      </c>
      <c r="AO85" s="86" t="b">
        <v>1</v>
      </c>
      <c r="AP85" s="63" t="str">
        <f t="shared" si="55"/>
        <v>VALID</v>
      </c>
      <c r="AQ85" s="102" t="s">
        <v>268</v>
      </c>
      <c r="AR85" s="103" t="s">
        <v>79</v>
      </c>
      <c r="AS85" s="104"/>
      <c r="AT85" s="105"/>
      <c r="AU85" s="105"/>
      <c r="AV85" s="105"/>
      <c r="AW85" s="105"/>
      <c r="AX85" s="104" t="s">
        <v>85</v>
      </c>
      <c r="AY85" s="105"/>
      <c r="AZ85" s="104"/>
      <c r="BA85" s="104"/>
      <c r="BB85" s="115"/>
      <c r="BC85" s="116"/>
      <c r="BD85" s="117"/>
      <c r="BE85" s="150"/>
      <c r="BF85" s="147" t="e">
        <f>VLOOKUP($A85,#REF!,34,FALSE)</f>
        <v>#REF!</v>
      </c>
      <c r="BG85" s="147" t="e">
        <f>VLOOKUP($A85,#REF!,22,FALSE)</f>
        <v>#REF!</v>
      </c>
      <c r="BH85" s="149"/>
    </row>
    <row r="86" ht="12.95" customHeight="1" spans="1:60">
      <c r="A86" s="38" t="s">
        <v>269</v>
      </c>
      <c r="B86" s="38" t="e">
        <f>VLOOKUP($A86,#REF!,34,FALSE)</f>
        <v>#REF!</v>
      </c>
      <c r="C86" s="39" t="str">
        <f t="shared" si="51"/>
        <v>unused_CAM_I2C_SCL</v>
      </c>
      <c r="D86" s="40" t="e">
        <f>IF(LEN(VLOOKUP($A86,#REF!,8,FALSE)),LEFT(VLOOKUP($A86,#REF!,8,FALSE),LEN(VLOOKUP($A86,#REF!,8,FALSE))-2),"")</f>
        <v>#REF!</v>
      </c>
      <c r="E86" s="41" t="e">
        <f>IF(LEN(VLOOKUP($A86,#REF!,4,FALSE)),IF(INDEX(#REF!,MATCH($A86,#REF!,0),1),LEFT(VLOOKUP($A86,#REF!,4,FALSE),LEN(VLOOKUP($A86,#REF!,4,FALSE))-2),CONCATENATE(LEFT(VLOOKUP($A86,#REF!,4,FALSE),LEN(VLOOKUP($A86,#REF!,4,FALSE))-2),"*")),"")</f>
        <v>#REF!</v>
      </c>
      <c r="F86" s="42" t="e">
        <f>IF(LEN(VLOOKUP($A86,#REF!,5,FALSE)),IF(INDEX(#REF!,MATCH($A86,#REF!,0),2),LEFT(VLOOKUP($A86,#REF!,5,FALSE),LEN(VLOOKUP($A86,#REF!,5,FALSE))-2),CONCATENATE(LEFT(VLOOKUP($A86,#REF!,5,FALSE),LEN(VLOOKUP($A86,#REF!,5,FALSE))-2),"*")),"")</f>
        <v>#REF!</v>
      </c>
      <c r="G86" s="42" t="e">
        <f>IF(LEN(VLOOKUP($A86,#REF!,6,FALSE)),IF(INDEX(#REF!,MATCH($A86,#REF!,0),3),LEFT(VLOOKUP($A86,#REF!,6,FALSE),LEN(VLOOKUP($A86,#REF!,6,FALSE))-2),CONCATENATE(LEFT(VLOOKUP($A86,#REF!,6,FALSE),LEN(VLOOKUP($A86,#REF!,6,FALSE))-2),"*")),"")</f>
        <v>#REF!</v>
      </c>
      <c r="H86" s="43" t="e">
        <f>IF(LEN(VLOOKUP($A86,#REF!,7,FALSE)),IF(INDEX(#REF!,MATCH($A86,#REF!,0),4),LEFT(VLOOKUP($A86,#REF!,7,FALSE),LEN(VLOOKUP($A86,#REF!,7,FALSE))-2),CONCATENATE(LEFT(VLOOKUP($A86,#REF!,7,FALSE),LEN(VLOOKUP($A86,#REF!,7,FALSE))-2),"*")),"")</f>
        <v>#REF!</v>
      </c>
      <c r="I86" s="54" t="e">
        <f>IF(LEN(VLOOKUP($A86,#REF!,8,FALSE)),UPPER(RIGHT(VLOOKUP($A86,#REF!,8,FALSE),1)),"")</f>
        <v>#REF!</v>
      </c>
      <c r="J86" s="42" t="e">
        <f>IF(LEN(VLOOKUP($A86,#REF!,4,FALSE)),UPPER(RIGHT(VLOOKUP($A86,#REF!,4,FALSE),1)),"")</f>
        <v>#REF!</v>
      </c>
      <c r="K86" s="42" t="e">
        <f>IF(LEN(VLOOKUP($A86,#REF!,5,FALSE)),UPPER(RIGHT(VLOOKUP($A86,#REF!,5,FALSE),1)),"")</f>
        <v>#REF!</v>
      </c>
      <c r="L86" s="42" t="e">
        <f>IF(LEN(VLOOKUP($A86,#REF!,6,FALSE)),UPPER(RIGHT(VLOOKUP($A86,#REF!,6,FALSE),1)),"")</f>
        <v>#REF!</v>
      </c>
      <c r="M86" s="43" t="e">
        <f>IF(LEN(VLOOKUP($A86,#REF!,7,FALSE)),UPPER(RIGHT(VLOOKUP($A86,#REF!,7,FALSE),1)),"")</f>
        <v>#REF!</v>
      </c>
      <c r="N86" s="38" t="s">
        <v>270</v>
      </c>
      <c r="O86" s="38" t="s">
        <v>271</v>
      </c>
      <c r="P86" s="38" t="s">
        <v>272</v>
      </c>
      <c r="Q86" s="38" t="s">
        <v>273</v>
      </c>
      <c r="R86" s="38" t="s">
        <v>270</v>
      </c>
      <c r="S86" s="63" t="e">
        <f>HLOOKUP("Device Tree Pin Name",#REF!,MATCH($A86,#REF!,0),FALSE)</f>
        <v>#REF!</v>
      </c>
      <c r="T86" s="47" t="e">
        <f>HLOOKUP("power rail",#REF!,MATCH($A86,#REF!,0),FALSE)</f>
        <v>#REF!</v>
      </c>
      <c r="U86" s="62" t="e">
        <f>HLOOKUP("Wake Capable",#REF!,MATCH($A86,#REF!,0),FALSE)</f>
        <v>#REF!</v>
      </c>
      <c r="V86" s="62" t="e">
        <f>HLOOKUP("Strap",#REF!,MATCH($A86,#REF!,0),FALSE)</f>
        <v>#REF!</v>
      </c>
      <c r="W86" s="62" t="e">
        <f>HLOOKUP("GTE",#REF!,MATCH($A86,#REF!,0),FALSE)</f>
        <v>#REF!</v>
      </c>
      <c r="X86" s="62" t="e">
        <f>HLOOKUP("DPD_Control",#REF!,MATCH($A86,#REF!,0),FALSE)</f>
        <v>#REF!</v>
      </c>
      <c r="Y86" s="62" t="e">
        <f>HLOOKUP("DPD_Group",#REF!,MATCH($A86,#REF!,0),FALSE)</f>
        <v>#REF!</v>
      </c>
      <c r="Z86" s="47" t="e">
        <f>HLOOKUP("Pad Category",#REF!,MATCH($A86,#REF!,0),FALSE)</f>
        <v>#REF!</v>
      </c>
      <c r="AA86" s="47" t="e">
        <f>HLOOKUP("Pad type",#REF!,MATCH($A86,#REF!,0),FALSE)</f>
        <v>#REF!</v>
      </c>
      <c r="AB86" s="47" t="e">
        <f>HLOOKUP("Pull Strength",#REF!,MATCH($A86,#REF!,0),FALSE)</f>
        <v>#REF!</v>
      </c>
      <c r="AC86" s="47" t="e">
        <f>HLOOKUP("POR Pin State",#REF!,MATCH($A86,#REF!,0),FALSE)</f>
        <v>#REF!</v>
      </c>
      <c r="AD86" s="47" t="str">
        <f t="shared" si="52"/>
        <v>I2C3</v>
      </c>
      <c r="AE86" s="82"/>
      <c r="AF86" s="38" t="str">
        <f t="shared" si="53"/>
        <v>PULL_DOWN</v>
      </c>
      <c r="AG86" s="38" t="e">
        <f t="shared" si="2"/>
        <v>#REF!</v>
      </c>
      <c r="AH86" s="38" t="e">
        <f>IF(OR($AT86=$F86,$AU86="Output"),"DISABLE","ENABLE")</f>
        <v>#REF!</v>
      </c>
      <c r="AI86" s="87" t="e">
        <f t="shared" si="54"/>
        <v>#REF!</v>
      </c>
      <c r="AJ86" s="86" t="b">
        <v>1</v>
      </c>
      <c r="AK86" s="86" t="b">
        <v>1</v>
      </c>
      <c r="AL86" s="86" t="b">
        <v>1</v>
      </c>
      <c r="AM86" s="86" t="b">
        <v>1</v>
      </c>
      <c r="AN86" s="86" t="b">
        <v>1</v>
      </c>
      <c r="AO86" s="86" t="b">
        <v>1</v>
      </c>
      <c r="AP86" s="63" t="str">
        <f t="shared" si="55"/>
        <v>VALID</v>
      </c>
      <c r="AQ86" s="102" t="s">
        <v>274</v>
      </c>
      <c r="AR86" s="103" t="s">
        <v>79</v>
      </c>
      <c r="AS86" s="104"/>
      <c r="AT86" s="105"/>
      <c r="AU86" s="105"/>
      <c r="AV86" s="105"/>
      <c r="AW86" s="118" t="s">
        <v>85</v>
      </c>
      <c r="AX86" s="104" t="s">
        <v>85</v>
      </c>
      <c r="AY86" s="105"/>
      <c r="AZ86" s="104"/>
      <c r="BA86" s="104"/>
      <c r="BB86" s="115"/>
      <c r="BC86" s="116"/>
      <c r="BD86" s="117"/>
      <c r="BE86" s="150"/>
      <c r="BF86" s="147" t="e">
        <f>VLOOKUP($A86,#REF!,34,FALSE)</f>
        <v>#REF!</v>
      </c>
      <c r="BG86" s="147" t="e">
        <f>VLOOKUP($A86,#REF!,22,FALSE)</f>
        <v>#REF!</v>
      </c>
      <c r="BH86" s="149"/>
    </row>
    <row r="87" ht="12.95" customHeight="1" spans="1:60">
      <c r="A87" s="38" t="s">
        <v>275</v>
      </c>
      <c r="B87" s="38" t="e">
        <f>VLOOKUP($A87,#REF!,34,FALSE)</f>
        <v>#REF!</v>
      </c>
      <c r="C87" s="39" t="str">
        <f t="shared" si="51"/>
        <v>unused_CAM_I2C_SDA</v>
      </c>
      <c r="D87" s="40" t="e">
        <f>IF(LEN(VLOOKUP($A87,#REF!,8,FALSE)),LEFT(VLOOKUP($A87,#REF!,8,FALSE),LEN(VLOOKUP($A87,#REF!,8,FALSE))-2),"")</f>
        <v>#REF!</v>
      </c>
      <c r="E87" s="41" t="e">
        <f>IF(LEN(VLOOKUP($A87,#REF!,4,FALSE)),IF(INDEX(#REF!,MATCH($A87,#REF!,0),1),LEFT(VLOOKUP($A87,#REF!,4,FALSE),LEN(VLOOKUP($A87,#REF!,4,FALSE))-2),CONCATENATE(LEFT(VLOOKUP($A87,#REF!,4,FALSE),LEN(VLOOKUP($A87,#REF!,4,FALSE))-2),"*")),"")</f>
        <v>#REF!</v>
      </c>
      <c r="F87" s="42" t="e">
        <f>IF(LEN(VLOOKUP($A87,#REF!,5,FALSE)),IF(INDEX(#REF!,MATCH($A87,#REF!,0),2),LEFT(VLOOKUP($A87,#REF!,5,FALSE),LEN(VLOOKUP($A87,#REF!,5,FALSE))-2),CONCATENATE(LEFT(VLOOKUP($A87,#REF!,5,FALSE),LEN(VLOOKUP($A87,#REF!,5,FALSE))-2),"*")),"")</f>
        <v>#REF!</v>
      </c>
      <c r="G87" s="42" t="e">
        <f>IF(LEN(VLOOKUP($A87,#REF!,6,FALSE)),IF(INDEX(#REF!,MATCH($A87,#REF!,0),3),LEFT(VLOOKUP($A87,#REF!,6,FALSE),LEN(VLOOKUP($A87,#REF!,6,FALSE))-2),CONCATENATE(LEFT(VLOOKUP($A87,#REF!,6,FALSE),LEN(VLOOKUP($A87,#REF!,6,FALSE))-2),"*")),"")</f>
        <v>#REF!</v>
      </c>
      <c r="H87" s="43" t="e">
        <f>IF(LEN(VLOOKUP($A87,#REF!,7,FALSE)),IF(INDEX(#REF!,MATCH($A87,#REF!,0),4),LEFT(VLOOKUP($A87,#REF!,7,FALSE),LEN(VLOOKUP($A87,#REF!,7,FALSE))-2),CONCATENATE(LEFT(VLOOKUP($A87,#REF!,7,FALSE),LEN(VLOOKUP($A87,#REF!,7,FALSE))-2),"*")),"")</f>
        <v>#REF!</v>
      </c>
      <c r="I87" s="54" t="e">
        <f>IF(LEN(VLOOKUP($A87,#REF!,8,FALSE)),UPPER(RIGHT(VLOOKUP($A87,#REF!,8,FALSE),1)),"")</f>
        <v>#REF!</v>
      </c>
      <c r="J87" s="42" t="e">
        <f>IF(LEN(VLOOKUP($A87,#REF!,4,FALSE)),UPPER(RIGHT(VLOOKUP($A87,#REF!,4,FALSE),1)),"")</f>
        <v>#REF!</v>
      </c>
      <c r="K87" s="42" t="e">
        <f>IF(LEN(VLOOKUP($A87,#REF!,5,FALSE)),UPPER(RIGHT(VLOOKUP($A87,#REF!,5,FALSE),1)),"")</f>
        <v>#REF!</v>
      </c>
      <c r="L87" s="42" t="e">
        <f>IF(LEN(VLOOKUP($A87,#REF!,6,FALSE)),UPPER(RIGHT(VLOOKUP($A87,#REF!,6,FALSE),1)),"")</f>
        <v>#REF!</v>
      </c>
      <c r="M87" s="43" t="e">
        <f>IF(LEN(VLOOKUP($A87,#REF!,7,FALSE)),UPPER(RIGHT(VLOOKUP($A87,#REF!,7,FALSE),1)),"")</f>
        <v>#REF!</v>
      </c>
      <c r="N87" s="38" t="s">
        <v>270</v>
      </c>
      <c r="O87" s="38" t="s">
        <v>271</v>
      </c>
      <c r="P87" s="38" t="s">
        <v>104</v>
      </c>
      <c r="Q87" s="38" t="s">
        <v>273</v>
      </c>
      <c r="R87" s="38" t="s">
        <v>104</v>
      </c>
      <c r="S87" s="63" t="e">
        <f>HLOOKUP("Device Tree Pin Name",#REF!,MATCH($A87,#REF!,0),FALSE)</f>
        <v>#REF!</v>
      </c>
      <c r="T87" s="47" t="e">
        <f>HLOOKUP("power rail",#REF!,MATCH($A87,#REF!,0),FALSE)</f>
        <v>#REF!</v>
      </c>
      <c r="U87" s="62" t="e">
        <f>HLOOKUP("Wake Capable",#REF!,MATCH($A87,#REF!,0),FALSE)</f>
        <v>#REF!</v>
      </c>
      <c r="V87" s="62" t="e">
        <f>HLOOKUP("Strap",#REF!,MATCH($A87,#REF!,0),FALSE)</f>
        <v>#REF!</v>
      </c>
      <c r="W87" s="62" t="e">
        <f>HLOOKUP("GTE",#REF!,MATCH($A87,#REF!,0),FALSE)</f>
        <v>#REF!</v>
      </c>
      <c r="X87" s="62" t="e">
        <f>HLOOKUP("DPD_Control",#REF!,MATCH($A87,#REF!,0),FALSE)</f>
        <v>#REF!</v>
      </c>
      <c r="Y87" s="62" t="e">
        <f>HLOOKUP("DPD_Group",#REF!,MATCH($A87,#REF!,0),FALSE)</f>
        <v>#REF!</v>
      </c>
      <c r="Z87" s="47" t="e">
        <f>HLOOKUP("Pad Category",#REF!,MATCH($A87,#REF!,0),FALSE)</f>
        <v>#REF!</v>
      </c>
      <c r="AA87" s="47" t="e">
        <f>HLOOKUP("Pad type",#REF!,MATCH($A87,#REF!,0),FALSE)</f>
        <v>#REF!</v>
      </c>
      <c r="AB87" s="47" t="e">
        <f>HLOOKUP("Pull Strength",#REF!,MATCH($A87,#REF!,0),FALSE)</f>
        <v>#REF!</v>
      </c>
      <c r="AC87" s="47" t="e">
        <f>HLOOKUP("POR Pin State",#REF!,MATCH($A87,#REF!,0),FALSE)</f>
        <v>#REF!</v>
      </c>
      <c r="AD87" s="47" t="str">
        <f t="shared" si="52"/>
        <v>RSVD2</v>
      </c>
      <c r="AE87" s="82"/>
      <c r="AF87" s="38" t="str">
        <f t="shared" si="53"/>
        <v>PULL_DOWN</v>
      </c>
      <c r="AG87" s="38" t="e">
        <f t="shared" si="2"/>
        <v>#REF!</v>
      </c>
      <c r="AH87" s="38" t="e">
        <f t="shared" ref="AH87:AH100" si="56">IF(OR($AT87=$F87,$AU87="Output"),"DISABLE","ENABLE")</f>
        <v>#REF!</v>
      </c>
      <c r="AI87" s="87" t="e">
        <f t="shared" si="54"/>
        <v>#REF!</v>
      </c>
      <c r="AJ87" s="86" t="b">
        <v>1</v>
      </c>
      <c r="AK87" s="86" t="b">
        <v>1</v>
      </c>
      <c r="AL87" s="86" t="b">
        <v>1</v>
      </c>
      <c r="AM87" s="86" t="b">
        <v>1</v>
      </c>
      <c r="AN87" s="86" t="b">
        <v>1</v>
      </c>
      <c r="AO87" s="86" t="b">
        <v>1</v>
      </c>
      <c r="AP87" s="63" t="str">
        <f t="shared" si="55"/>
        <v>VALID</v>
      </c>
      <c r="AQ87" s="102" t="s">
        <v>276</v>
      </c>
      <c r="AR87" s="103" t="s">
        <v>79</v>
      </c>
      <c r="AS87" s="104"/>
      <c r="AT87" s="105"/>
      <c r="AU87" s="105"/>
      <c r="AV87" s="105"/>
      <c r="AW87" s="118" t="s">
        <v>85</v>
      </c>
      <c r="AX87" s="104" t="s">
        <v>85</v>
      </c>
      <c r="AY87" s="105"/>
      <c r="AZ87" s="104"/>
      <c r="BA87" s="104"/>
      <c r="BB87" s="115"/>
      <c r="BC87" s="116"/>
      <c r="BD87" s="117"/>
      <c r="BE87" s="150"/>
      <c r="BF87" s="147" t="e">
        <f>VLOOKUP($A87,#REF!,34,FALSE)</f>
        <v>#REF!</v>
      </c>
      <c r="BG87" s="147" t="e">
        <f>VLOOKUP($A87,#REF!,22,FALSE)</f>
        <v>#REF!</v>
      </c>
      <c r="BH87" s="149"/>
    </row>
    <row r="88" ht="12.95" customHeight="1" spans="1:60">
      <c r="A88" s="38" t="s">
        <v>277</v>
      </c>
      <c r="B88" s="38" t="e">
        <f>VLOOKUP($A88,#REF!,34,FALSE)</f>
        <v>#REF!</v>
      </c>
      <c r="C88" s="39" t="str">
        <f t="shared" si="51"/>
        <v>unused_SOC_GPIO23</v>
      </c>
      <c r="D88" s="40" t="e">
        <f>IF(LEN(VLOOKUP($A88,#REF!,8,FALSE)),LEFT(VLOOKUP($A88,#REF!,8,FALSE),LEN(VLOOKUP($A88,#REF!,8,FALSE))-2),"")</f>
        <v>#REF!</v>
      </c>
      <c r="E88" s="41" t="e">
        <f>IF(LEN(VLOOKUP($A88,#REF!,4,FALSE)),IF(INDEX(#REF!,MATCH($A88,#REF!,0),1),LEFT(VLOOKUP($A88,#REF!,4,FALSE),LEN(VLOOKUP($A88,#REF!,4,FALSE))-2),CONCATENATE(LEFT(VLOOKUP($A88,#REF!,4,FALSE),LEN(VLOOKUP($A88,#REF!,4,FALSE))-2),"*")),"")</f>
        <v>#REF!</v>
      </c>
      <c r="F88" s="42" t="e">
        <f>IF(LEN(VLOOKUP($A88,#REF!,5,FALSE)),IF(INDEX(#REF!,MATCH($A88,#REF!,0),2),LEFT(VLOOKUP($A88,#REF!,5,FALSE),LEN(VLOOKUP($A88,#REF!,5,FALSE))-2),CONCATENATE(LEFT(VLOOKUP($A88,#REF!,5,FALSE),LEN(VLOOKUP($A88,#REF!,5,FALSE))-2),"*")),"")</f>
        <v>#REF!</v>
      </c>
      <c r="G88" s="42" t="e">
        <f>IF(LEN(VLOOKUP($A88,#REF!,6,FALSE)),IF(INDEX(#REF!,MATCH($A88,#REF!,0),3),LEFT(VLOOKUP($A88,#REF!,6,FALSE),LEN(VLOOKUP($A88,#REF!,6,FALSE))-2),CONCATENATE(LEFT(VLOOKUP($A88,#REF!,6,FALSE),LEN(VLOOKUP($A88,#REF!,6,FALSE))-2),"*")),"")</f>
        <v>#REF!</v>
      </c>
      <c r="H88" s="43" t="e">
        <f>IF(LEN(VLOOKUP($A88,#REF!,7,FALSE)),IF(INDEX(#REF!,MATCH($A88,#REF!,0),4),LEFT(VLOOKUP($A88,#REF!,7,FALSE),LEN(VLOOKUP($A88,#REF!,7,FALSE))-2),CONCATENATE(LEFT(VLOOKUP($A88,#REF!,7,FALSE),LEN(VLOOKUP($A88,#REF!,7,FALSE))-2),"*")),"")</f>
        <v>#REF!</v>
      </c>
      <c r="I88" s="54" t="e">
        <f>IF(LEN(VLOOKUP($A88,#REF!,8,FALSE)),UPPER(RIGHT(VLOOKUP($A88,#REF!,8,FALSE),1)),"")</f>
        <v>#REF!</v>
      </c>
      <c r="J88" s="42" t="e">
        <f>IF(LEN(VLOOKUP($A88,#REF!,4,FALSE)),UPPER(RIGHT(VLOOKUP($A88,#REF!,4,FALSE),1)),"")</f>
        <v>#REF!</v>
      </c>
      <c r="K88" s="42" t="e">
        <f>IF(LEN(VLOOKUP($A88,#REF!,5,FALSE)),UPPER(RIGHT(VLOOKUP($A88,#REF!,5,FALSE),1)),"")</f>
        <v>#REF!</v>
      </c>
      <c r="L88" s="42" t="e">
        <f>IF(LEN(VLOOKUP($A88,#REF!,6,FALSE)),UPPER(RIGHT(VLOOKUP($A88,#REF!,6,FALSE),1)),"")</f>
        <v>#REF!</v>
      </c>
      <c r="M88" s="43" t="e">
        <f>IF(LEN(VLOOKUP($A88,#REF!,7,FALSE)),UPPER(RIGHT(VLOOKUP($A88,#REF!,7,FALSE),1)),"")</f>
        <v>#REF!</v>
      </c>
      <c r="N88" s="38" t="s">
        <v>271</v>
      </c>
      <c r="O88" s="38" t="s">
        <v>272</v>
      </c>
      <c r="P88" s="38" t="s">
        <v>273</v>
      </c>
      <c r="Q88" s="38" t="s">
        <v>278</v>
      </c>
      <c r="R88" s="38" t="s">
        <v>271</v>
      </c>
      <c r="S88" s="63" t="e">
        <f>HLOOKUP("Device Tree Pin Name",#REF!,MATCH($A88,#REF!,0),FALSE)</f>
        <v>#REF!</v>
      </c>
      <c r="T88" s="47" t="e">
        <f>HLOOKUP("power rail",#REF!,MATCH($A88,#REF!,0),FALSE)</f>
        <v>#REF!</v>
      </c>
      <c r="U88" s="62" t="e">
        <f>HLOOKUP("Wake Capable",#REF!,MATCH($A88,#REF!,0),FALSE)</f>
        <v>#REF!</v>
      </c>
      <c r="V88" s="62" t="e">
        <f>HLOOKUP("Strap",#REF!,MATCH($A88,#REF!,0),FALSE)</f>
        <v>#REF!</v>
      </c>
      <c r="W88" s="62" t="e">
        <f>HLOOKUP("GTE",#REF!,MATCH($A88,#REF!,0),FALSE)</f>
        <v>#REF!</v>
      </c>
      <c r="X88" s="62" t="e">
        <f>HLOOKUP("DPD_Control",#REF!,MATCH($A88,#REF!,0),FALSE)</f>
        <v>#REF!</v>
      </c>
      <c r="Y88" s="62" t="e">
        <f>HLOOKUP("DPD_Group",#REF!,MATCH($A88,#REF!,0),FALSE)</f>
        <v>#REF!</v>
      </c>
      <c r="Z88" s="47" t="e">
        <f>HLOOKUP("Pad Category",#REF!,MATCH($A88,#REF!,0),FALSE)</f>
        <v>#REF!</v>
      </c>
      <c r="AA88" s="47" t="e">
        <f>HLOOKUP("Pad type",#REF!,MATCH($A88,#REF!,0),FALSE)</f>
        <v>#REF!</v>
      </c>
      <c r="AB88" s="47" t="e">
        <f>HLOOKUP("Pull Strength",#REF!,MATCH($A88,#REF!,0),FALSE)</f>
        <v>#REF!</v>
      </c>
      <c r="AC88" s="47" t="e">
        <f>HLOOKUP("POR Pin State",#REF!,MATCH($A88,#REF!,0),FALSE)</f>
        <v>#REF!</v>
      </c>
      <c r="AD88" s="47" t="str">
        <f t="shared" si="52"/>
        <v>VI0</v>
      </c>
      <c r="AE88" s="82"/>
      <c r="AF88" s="38" t="str">
        <f t="shared" si="53"/>
        <v>PULL_DOWN</v>
      </c>
      <c r="AG88" s="38" t="e">
        <f t="shared" si="2"/>
        <v>#REF!</v>
      </c>
      <c r="AH88" s="38" t="e">
        <f t="shared" si="56"/>
        <v>#REF!</v>
      </c>
      <c r="AI88" s="87" t="e">
        <f t="shared" si="54"/>
        <v>#REF!</v>
      </c>
      <c r="AJ88" s="86" t="b">
        <v>1</v>
      </c>
      <c r="AK88" s="86" t="b">
        <v>1</v>
      </c>
      <c r="AL88" s="86" t="b">
        <v>1</v>
      </c>
      <c r="AM88" s="86" t="b">
        <v>1</v>
      </c>
      <c r="AN88" s="86" t="b">
        <v>1</v>
      </c>
      <c r="AO88" s="86" t="b">
        <v>1</v>
      </c>
      <c r="AP88" s="63" t="str">
        <f t="shared" si="55"/>
        <v>VALID</v>
      </c>
      <c r="AQ88" s="102" t="s">
        <v>279</v>
      </c>
      <c r="AR88" s="103" t="s">
        <v>79</v>
      </c>
      <c r="AS88" s="104"/>
      <c r="AT88" s="105"/>
      <c r="AU88" s="105"/>
      <c r="AV88" s="105"/>
      <c r="AW88" s="118" t="s">
        <v>85</v>
      </c>
      <c r="AX88" s="104" t="s">
        <v>85</v>
      </c>
      <c r="AY88" s="105"/>
      <c r="AZ88" s="104"/>
      <c r="BA88" s="104"/>
      <c r="BB88" s="115"/>
      <c r="BC88" s="116"/>
      <c r="BD88" s="117"/>
      <c r="BE88" s="150"/>
      <c r="BF88" s="147" t="e">
        <f>VLOOKUP($A88,#REF!,34,FALSE)</f>
        <v>#REF!</v>
      </c>
      <c r="BG88" s="147" t="e">
        <f>VLOOKUP($A88,#REF!,22,FALSE)</f>
        <v>#REF!</v>
      </c>
      <c r="BH88" s="149"/>
    </row>
    <row r="89" ht="12.95" customHeight="1" spans="1:60">
      <c r="A89" s="38" t="s">
        <v>280</v>
      </c>
      <c r="B89" s="38" t="e">
        <f>VLOOKUP($A89,#REF!,34,FALSE)</f>
        <v>#REF!</v>
      </c>
      <c r="C89" s="39" t="str">
        <f t="shared" si="51"/>
        <v>unused_SOC_GPIO24</v>
      </c>
      <c r="D89" s="40" t="e">
        <f>IF(LEN(VLOOKUP($A89,#REF!,8,FALSE)),LEFT(VLOOKUP($A89,#REF!,8,FALSE),LEN(VLOOKUP($A89,#REF!,8,FALSE))-2),"")</f>
        <v>#REF!</v>
      </c>
      <c r="E89" s="41" t="e">
        <f>IF(LEN(VLOOKUP($A89,#REF!,4,FALSE)),IF(INDEX(#REF!,MATCH($A89,#REF!,0),1),LEFT(VLOOKUP($A89,#REF!,4,FALSE),LEN(VLOOKUP($A89,#REF!,4,FALSE))-2),CONCATENATE(LEFT(VLOOKUP($A89,#REF!,4,FALSE),LEN(VLOOKUP($A89,#REF!,4,FALSE))-2),"*")),"")</f>
        <v>#REF!</v>
      </c>
      <c r="F89" s="42" t="e">
        <f>IF(LEN(VLOOKUP($A89,#REF!,5,FALSE)),IF(INDEX(#REF!,MATCH($A89,#REF!,0),2),LEFT(VLOOKUP($A89,#REF!,5,FALSE),LEN(VLOOKUP($A89,#REF!,5,FALSE))-2),CONCATENATE(LEFT(VLOOKUP($A89,#REF!,5,FALSE),LEN(VLOOKUP($A89,#REF!,5,FALSE))-2),"*")),"")</f>
        <v>#REF!</v>
      </c>
      <c r="G89" s="42" t="e">
        <f>IF(LEN(VLOOKUP($A89,#REF!,6,FALSE)),IF(INDEX(#REF!,MATCH($A89,#REF!,0),3),LEFT(VLOOKUP($A89,#REF!,6,FALSE),LEN(VLOOKUP($A89,#REF!,6,FALSE))-2),CONCATENATE(LEFT(VLOOKUP($A89,#REF!,6,FALSE),LEN(VLOOKUP($A89,#REF!,6,FALSE))-2),"*")),"")</f>
        <v>#REF!</v>
      </c>
      <c r="H89" s="43" t="e">
        <f>IF(LEN(VLOOKUP($A89,#REF!,7,FALSE)),IF(INDEX(#REF!,MATCH($A89,#REF!,0),4),LEFT(VLOOKUP($A89,#REF!,7,FALSE),LEN(VLOOKUP($A89,#REF!,7,FALSE))-2),CONCATENATE(LEFT(VLOOKUP($A89,#REF!,7,FALSE),LEN(VLOOKUP($A89,#REF!,7,FALSE))-2),"*")),"")</f>
        <v>#REF!</v>
      </c>
      <c r="I89" s="54" t="e">
        <f>IF(LEN(VLOOKUP($A89,#REF!,8,FALSE)),UPPER(RIGHT(VLOOKUP($A89,#REF!,8,FALSE),1)),"")</f>
        <v>#REF!</v>
      </c>
      <c r="J89" s="42" t="e">
        <f>IF(LEN(VLOOKUP($A89,#REF!,4,FALSE)),UPPER(RIGHT(VLOOKUP($A89,#REF!,4,FALSE),1)),"")</f>
        <v>#REF!</v>
      </c>
      <c r="K89" s="42" t="e">
        <f>IF(LEN(VLOOKUP($A89,#REF!,5,FALSE)),UPPER(RIGHT(VLOOKUP($A89,#REF!,5,FALSE),1)),"")</f>
        <v>#REF!</v>
      </c>
      <c r="L89" s="42" t="e">
        <f>IF(LEN(VLOOKUP($A89,#REF!,6,FALSE)),UPPER(RIGHT(VLOOKUP($A89,#REF!,6,FALSE),1)),"")</f>
        <v>#REF!</v>
      </c>
      <c r="M89" s="43" t="e">
        <f>IF(LEN(VLOOKUP($A89,#REF!,7,FALSE)),UPPER(RIGHT(VLOOKUP($A89,#REF!,7,FALSE),1)),"")</f>
        <v>#REF!</v>
      </c>
      <c r="N89" s="38" t="s">
        <v>271</v>
      </c>
      <c r="O89" s="38" t="s">
        <v>91</v>
      </c>
      <c r="P89" s="38" t="s">
        <v>273</v>
      </c>
      <c r="Q89" s="38" t="s">
        <v>278</v>
      </c>
      <c r="R89" s="38" t="s">
        <v>271</v>
      </c>
      <c r="S89" s="63" t="e">
        <f>HLOOKUP("Device Tree Pin Name",#REF!,MATCH($A89,#REF!,0),FALSE)</f>
        <v>#REF!</v>
      </c>
      <c r="T89" s="47" t="e">
        <f>HLOOKUP("power rail",#REF!,MATCH($A89,#REF!,0),FALSE)</f>
        <v>#REF!</v>
      </c>
      <c r="U89" s="62" t="e">
        <f>HLOOKUP("Wake Capable",#REF!,MATCH($A89,#REF!,0),FALSE)</f>
        <v>#REF!</v>
      </c>
      <c r="V89" s="62" t="e">
        <f>HLOOKUP("Strap",#REF!,MATCH($A89,#REF!,0),FALSE)</f>
        <v>#REF!</v>
      </c>
      <c r="W89" s="62" t="e">
        <f>HLOOKUP("GTE",#REF!,MATCH($A89,#REF!,0),FALSE)</f>
        <v>#REF!</v>
      </c>
      <c r="X89" s="62" t="e">
        <f>HLOOKUP("DPD_Control",#REF!,MATCH($A89,#REF!,0),FALSE)</f>
        <v>#REF!</v>
      </c>
      <c r="Y89" s="62" t="e">
        <f>HLOOKUP("DPD_Group",#REF!,MATCH($A89,#REF!,0),FALSE)</f>
        <v>#REF!</v>
      </c>
      <c r="Z89" s="47" t="e">
        <f>HLOOKUP("Pad Category",#REF!,MATCH($A89,#REF!,0),FALSE)</f>
        <v>#REF!</v>
      </c>
      <c r="AA89" s="47" t="e">
        <f>HLOOKUP("Pad type",#REF!,MATCH($A89,#REF!,0),FALSE)</f>
        <v>#REF!</v>
      </c>
      <c r="AB89" s="47" t="e">
        <f>HLOOKUP("Pull Strength",#REF!,MATCH($A89,#REF!,0),FALSE)</f>
        <v>#REF!</v>
      </c>
      <c r="AC89" s="47" t="e">
        <f>HLOOKUP("POR Pin State",#REF!,MATCH($A89,#REF!,0),FALSE)</f>
        <v>#REF!</v>
      </c>
      <c r="AD89" s="47" t="str">
        <f t="shared" si="52"/>
        <v>VI0</v>
      </c>
      <c r="AE89" s="82"/>
      <c r="AF89" s="38" t="str">
        <f t="shared" si="53"/>
        <v>PULL_DOWN</v>
      </c>
      <c r="AG89" s="38" t="e">
        <f t="shared" si="2"/>
        <v>#REF!</v>
      </c>
      <c r="AH89" s="38" t="e">
        <f t="shared" si="56"/>
        <v>#REF!</v>
      </c>
      <c r="AI89" s="87" t="e">
        <f t="shared" si="54"/>
        <v>#REF!</v>
      </c>
      <c r="AJ89" s="86" t="b">
        <v>1</v>
      </c>
      <c r="AK89" s="86" t="b">
        <v>1</v>
      </c>
      <c r="AL89" s="86" t="b">
        <v>1</v>
      </c>
      <c r="AM89" s="86" t="b">
        <v>1</v>
      </c>
      <c r="AN89" s="86" t="b">
        <v>1</v>
      </c>
      <c r="AO89" s="86" t="b">
        <v>1</v>
      </c>
      <c r="AP89" s="63" t="str">
        <f t="shared" si="55"/>
        <v>VALID</v>
      </c>
      <c r="AQ89" s="102" t="s">
        <v>281</v>
      </c>
      <c r="AR89" s="103" t="s">
        <v>79</v>
      </c>
      <c r="AS89" s="104"/>
      <c r="AT89" s="105"/>
      <c r="AU89" s="105"/>
      <c r="AV89" s="105"/>
      <c r="AW89" s="118" t="s">
        <v>85</v>
      </c>
      <c r="AX89" s="104" t="s">
        <v>85</v>
      </c>
      <c r="AY89" s="105"/>
      <c r="AZ89" s="104"/>
      <c r="BA89" s="104"/>
      <c r="BB89" s="115"/>
      <c r="BC89" s="116"/>
      <c r="BD89" s="117"/>
      <c r="BE89" s="150"/>
      <c r="BF89" s="147" t="e">
        <f>VLOOKUP($A89,#REF!,34,FALSE)</f>
        <v>#REF!</v>
      </c>
      <c r="BG89" s="147" t="e">
        <f>VLOOKUP($A89,#REF!,22,FALSE)</f>
        <v>#REF!</v>
      </c>
      <c r="BH89" s="149"/>
    </row>
    <row r="90" ht="12.95" customHeight="1" spans="1:60">
      <c r="A90" s="38" t="s">
        <v>282</v>
      </c>
      <c r="B90" s="38" t="e">
        <f>VLOOKUP($A90,#REF!,34,FALSE)</f>
        <v>#REF!</v>
      </c>
      <c r="C90" s="39" t="str">
        <f t="shared" si="51"/>
        <v>unused_SOC_GPIO25</v>
      </c>
      <c r="D90" s="40" t="e">
        <f>IF(LEN(VLOOKUP($A90,#REF!,8,FALSE)),LEFT(VLOOKUP($A90,#REF!,8,FALSE),LEN(VLOOKUP($A90,#REF!,8,FALSE))-2),"")</f>
        <v>#REF!</v>
      </c>
      <c r="E90" s="41" t="e">
        <f>IF(LEN(VLOOKUP($A90,#REF!,4,FALSE)),IF(INDEX(#REF!,MATCH($A90,#REF!,0),1),LEFT(VLOOKUP($A90,#REF!,4,FALSE),LEN(VLOOKUP($A90,#REF!,4,FALSE))-2),CONCATENATE(LEFT(VLOOKUP($A90,#REF!,4,FALSE),LEN(VLOOKUP($A90,#REF!,4,FALSE))-2),"*")),"")</f>
        <v>#REF!</v>
      </c>
      <c r="F90" s="42" t="e">
        <f>IF(LEN(VLOOKUP($A90,#REF!,5,FALSE)),IF(INDEX(#REF!,MATCH($A90,#REF!,0),2),LEFT(VLOOKUP($A90,#REF!,5,FALSE),LEN(VLOOKUP($A90,#REF!,5,FALSE))-2),CONCATENATE(LEFT(VLOOKUP($A90,#REF!,5,FALSE),LEN(VLOOKUP($A90,#REF!,5,FALSE))-2),"*")),"")</f>
        <v>#REF!</v>
      </c>
      <c r="G90" s="42" t="e">
        <f>IF(LEN(VLOOKUP($A90,#REF!,6,FALSE)),IF(INDEX(#REF!,MATCH($A90,#REF!,0),3),LEFT(VLOOKUP($A90,#REF!,6,FALSE),LEN(VLOOKUP($A90,#REF!,6,FALSE))-2),CONCATENATE(LEFT(VLOOKUP($A90,#REF!,6,FALSE),LEN(VLOOKUP($A90,#REF!,6,FALSE))-2),"*")),"")</f>
        <v>#REF!</v>
      </c>
      <c r="H90" s="43" t="e">
        <f>IF(LEN(VLOOKUP($A90,#REF!,7,FALSE)),IF(INDEX(#REF!,MATCH($A90,#REF!,0),4),LEFT(VLOOKUP($A90,#REF!,7,FALSE),LEN(VLOOKUP($A90,#REF!,7,FALSE))-2),CONCATENATE(LEFT(VLOOKUP($A90,#REF!,7,FALSE),LEN(VLOOKUP($A90,#REF!,7,FALSE))-2),"*")),"")</f>
        <v>#REF!</v>
      </c>
      <c r="I90" s="54" t="e">
        <f>IF(LEN(VLOOKUP($A90,#REF!,8,FALSE)),UPPER(RIGHT(VLOOKUP($A90,#REF!,8,FALSE),1)),"")</f>
        <v>#REF!</v>
      </c>
      <c r="J90" s="42" t="e">
        <f>IF(LEN(VLOOKUP($A90,#REF!,4,FALSE)),UPPER(RIGHT(VLOOKUP($A90,#REF!,4,FALSE),1)),"")</f>
        <v>#REF!</v>
      </c>
      <c r="K90" s="42" t="e">
        <f>IF(LEN(VLOOKUP($A90,#REF!,5,FALSE)),UPPER(RIGHT(VLOOKUP($A90,#REF!,5,FALSE),1)),"")</f>
        <v>#REF!</v>
      </c>
      <c r="L90" s="42" t="e">
        <f>IF(LEN(VLOOKUP($A90,#REF!,6,FALSE)),UPPER(RIGHT(VLOOKUP($A90,#REF!,6,FALSE),1)),"")</f>
        <v>#REF!</v>
      </c>
      <c r="M90" s="43" t="e">
        <f>IF(LEN(VLOOKUP($A90,#REF!,7,FALSE)),UPPER(RIGHT(VLOOKUP($A90,#REF!,7,FALSE),1)),"")</f>
        <v>#REF!</v>
      </c>
      <c r="N90" s="38" t="s">
        <v>271</v>
      </c>
      <c r="O90" s="38" t="s">
        <v>283</v>
      </c>
      <c r="P90" s="38" t="s">
        <v>273</v>
      </c>
      <c r="Q90" s="38" t="s">
        <v>284</v>
      </c>
      <c r="R90" s="38" t="s">
        <v>271</v>
      </c>
      <c r="S90" s="63" t="e">
        <f>HLOOKUP("Device Tree Pin Name",#REF!,MATCH($A90,#REF!,0),FALSE)</f>
        <v>#REF!</v>
      </c>
      <c r="T90" s="47" t="e">
        <f>HLOOKUP("power rail",#REF!,MATCH($A90,#REF!,0),FALSE)</f>
        <v>#REF!</v>
      </c>
      <c r="U90" s="62" t="e">
        <f>HLOOKUP("Wake Capable",#REF!,MATCH($A90,#REF!,0),FALSE)</f>
        <v>#REF!</v>
      </c>
      <c r="V90" s="62" t="e">
        <f>HLOOKUP("Strap",#REF!,MATCH($A90,#REF!,0),FALSE)</f>
        <v>#REF!</v>
      </c>
      <c r="W90" s="62" t="e">
        <f>HLOOKUP("GTE",#REF!,MATCH($A90,#REF!,0),FALSE)</f>
        <v>#REF!</v>
      </c>
      <c r="X90" s="62" t="e">
        <f>HLOOKUP("DPD_Control",#REF!,MATCH($A90,#REF!,0),FALSE)</f>
        <v>#REF!</v>
      </c>
      <c r="Y90" s="62" t="e">
        <f>HLOOKUP("DPD_Group",#REF!,MATCH($A90,#REF!,0),FALSE)</f>
        <v>#REF!</v>
      </c>
      <c r="Z90" s="47" t="e">
        <f>HLOOKUP("Pad Category",#REF!,MATCH($A90,#REF!,0),FALSE)</f>
        <v>#REF!</v>
      </c>
      <c r="AA90" s="47" t="e">
        <f>HLOOKUP("Pad type",#REF!,MATCH($A90,#REF!,0),FALSE)</f>
        <v>#REF!</v>
      </c>
      <c r="AB90" s="47" t="e">
        <f>HLOOKUP("Pull Strength",#REF!,MATCH($A90,#REF!,0),FALSE)</f>
        <v>#REF!</v>
      </c>
      <c r="AC90" s="47" t="e">
        <f>HLOOKUP("POR Pin State",#REF!,MATCH($A90,#REF!,0),FALSE)</f>
        <v>#REF!</v>
      </c>
      <c r="AD90" s="47" t="str">
        <f t="shared" si="52"/>
        <v>VI0</v>
      </c>
      <c r="AE90" s="82"/>
      <c r="AF90" s="38" t="str">
        <f t="shared" si="53"/>
        <v>PULL_DOWN</v>
      </c>
      <c r="AG90" s="38" t="e">
        <f t="shared" si="2"/>
        <v>#REF!</v>
      </c>
      <c r="AH90" s="38" t="e">
        <f t="shared" si="56"/>
        <v>#REF!</v>
      </c>
      <c r="AI90" s="87" t="e">
        <f t="shared" si="54"/>
        <v>#REF!</v>
      </c>
      <c r="AJ90" s="86" t="b">
        <v>1</v>
      </c>
      <c r="AK90" s="86" t="b">
        <v>1</v>
      </c>
      <c r="AL90" s="86" t="b">
        <v>1</v>
      </c>
      <c r="AM90" s="86" t="b">
        <v>1</v>
      </c>
      <c r="AN90" s="86" t="b">
        <v>1</v>
      </c>
      <c r="AO90" s="86" t="b">
        <v>1</v>
      </c>
      <c r="AP90" s="63" t="str">
        <f t="shared" si="55"/>
        <v>VALID</v>
      </c>
      <c r="AQ90" s="102" t="s">
        <v>285</v>
      </c>
      <c r="AR90" s="103" t="s">
        <v>79</v>
      </c>
      <c r="AS90" s="104"/>
      <c r="AT90" s="104" t="s">
        <v>89</v>
      </c>
      <c r="AU90" s="105"/>
      <c r="AV90" s="104" t="s">
        <v>124</v>
      </c>
      <c r="AW90" s="118" t="s">
        <v>85</v>
      </c>
      <c r="AX90" s="104" t="s">
        <v>85</v>
      </c>
      <c r="AY90" s="105"/>
      <c r="AZ90" s="104"/>
      <c r="BA90" s="104"/>
      <c r="BB90" s="115"/>
      <c r="BC90" s="116"/>
      <c r="BD90" s="117"/>
      <c r="BE90" s="150"/>
      <c r="BF90" s="147" t="e">
        <f>VLOOKUP($A90,#REF!,34,FALSE)</f>
        <v>#REF!</v>
      </c>
      <c r="BG90" s="147" t="e">
        <f>VLOOKUP($A90,#REF!,22,FALSE)</f>
        <v>#REF!</v>
      </c>
      <c r="BH90" s="149"/>
    </row>
    <row r="91" ht="12.95" customHeight="1" spans="1:60">
      <c r="A91" s="38" t="s">
        <v>286</v>
      </c>
      <c r="B91" s="38" t="e">
        <f>VLOOKUP($A91,#REF!,34,FALSE)</f>
        <v>#REF!</v>
      </c>
      <c r="C91" s="39" t="str">
        <f t="shared" si="51"/>
        <v>unused_PWR_I2C_SCL</v>
      </c>
      <c r="D91" s="40" t="e">
        <f>IF(LEN(VLOOKUP($A91,#REF!,8,FALSE)),LEFT(VLOOKUP($A91,#REF!,8,FALSE),LEN(VLOOKUP($A91,#REF!,8,FALSE))-2),"")</f>
        <v>#REF!</v>
      </c>
      <c r="E91" s="41" t="e">
        <f>IF(LEN(VLOOKUP($A91,#REF!,4,FALSE)),IF(INDEX(#REF!,MATCH($A91,#REF!,0),1),LEFT(VLOOKUP($A91,#REF!,4,FALSE),LEN(VLOOKUP($A91,#REF!,4,FALSE))-2),CONCATENATE(LEFT(VLOOKUP($A91,#REF!,4,FALSE),LEN(VLOOKUP($A91,#REF!,4,FALSE))-2),"*")),"")</f>
        <v>#REF!</v>
      </c>
      <c r="F91" s="42" t="e">
        <f>IF(LEN(VLOOKUP($A91,#REF!,5,FALSE)),IF(INDEX(#REF!,MATCH($A91,#REF!,0),2),LEFT(VLOOKUP($A91,#REF!,5,FALSE),LEN(VLOOKUP($A91,#REF!,5,FALSE))-2),CONCATENATE(LEFT(VLOOKUP($A91,#REF!,5,FALSE),LEN(VLOOKUP($A91,#REF!,5,FALSE))-2),"*")),"")</f>
        <v>#REF!</v>
      </c>
      <c r="G91" s="42" t="e">
        <f>IF(LEN(VLOOKUP($A91,#REF!,6,FALSE)),IF(INDEX(#REF!,MATCH($A91,#REF!,0),3),LEFT(VLOOKUP($A91,#REF!,6,FALSE),LEN(VLOOKUP($A91,#REF!,6,FALSE))-2),CONCATENATE(LEFT(VLOOKUP($A91,#REF!,6,FALSE),LEN(VLOOKUP($A91,#REF!,6,FALSE))-2),"*")),"")</f>
        <v>#REF!</v>
      </c>
      <c r="H91" s="43" t="e">
        <f>IF(LEN(VLOOKUP($A91,#REF!,7,FALSE)),IF(INDEX(#REF!,MATCH($A91,#REF!,0),4),LEFT(VLOOKUP($A91,#REF!,7,FALSE),LEN(VLOOKUP($A91,#REF!,7,FALSE))-2),CONCATENATE(LEFT(VLOOKUP($A91,#REF!,7,FALSE),LEN(VLOOKUP($A91,#REF!,7,FALSE))-2),"*")),"")</f>
        <v>#REF!</v>
      </c>
      <c r="I91" s="54" t="e">
        <f>IF(LEN(VLOOKUP($A91,#REF!,8,FALSE)),UPPER(RIGHT(VLOOKUP($A91,#REF!,8,FALSE),1)),"")</f>
        <v>#REF!</v>
      </c>
      <c r="J91" s="42" t="e">
        <f>IF(LEN(VLOOKUP($A91,#REF!,4,FALSE)),UPPER(RIGHT(VLOOKUP($A91,#REF!,4,FALSE),1)),"")</f>
        <v>#REF!</v>
      </c>
      <c r="K91" s="42" t="e">
        <f>IF(LEN(VLOOKUP($A91,#REF!,5,FALSE)),UPPER(RIGHT(VLOOKUP($A91,#REF!,5,FALSE),1)),"")</f>
        <v>#REF!</v>
      </c>
      <c r="L91" s="42" t="e">
        <f>IF(LEN(VLOOKUP($A91,#REF!,6,FALSE)),UPPER(RIGHT(VLOOKUP($A91,#REF!,6,FALSE),1)),"")</f>
        <v>#REF!</v>
      </c>
      <c r="M91" s="43" t="e">
        <f>IF(LEN(VLOOKUP($A91,#REF!,7,FALSE)),UPPER(RIGHT(VLOOKUP($A91,#REF!,7,FALSE),1)),"")</f>
        <v>#REF!</v>
      </c>
      <c r="N91" s="38" t="s">
        <v>287</v>
      </c>
      <c r="O91" s="38" t="s">
        <v>83</v>
      </c>
      <c r="P91" s="38" t="s">
        <v>104</v>
      </c>
      <c r="Q91" s="38" t="s">
        <v>105</v>
      </c>
      <c r="R91" s="38" t="s">
        <v>83</v>
      </c>
      <c r="S91" s="63" t="e">
        <f>HLOOKUP("Device Tree Pin Name",#REF!,MATCH($A91,#REF!,0),FALSE)</f>
        <v>#REF!</v>
      </c>
      <c r="T91" s="47" t="e">
        <f>HLOOKUP("power rail",#REF!,MATCH($A91,#REF!,0),FALSE)</f>
        <v>#REF!</v>
      </c>
      <c r="U91" s="62" t="e">
        <f>HLOOKUP("Wake Capable",#REF!,MATCH($A91,#REF!,0),FALSE)</f>
        <v>#REF!</v>
      </c>
      <c r="V91" s="62" t="e">
        <f>HLOOKUP("Strap",#REF!,MATCH($A91,#REF!,0),FALSE)</f>
        <v>#REF!</v>
      </c>
      <c r="W91" s="62" t="e">
        <f>HLOOKUP("GTE",#REF!,MATCH($A91,#REF!,0),FALSE)</f>
        <v>#REF!</v>
      </c>
      <c r="X91" s="62" t="e">
        <f>HLOOKUP("DPD_Control",#REF!,MATCH($A91,#REF!,0),FALSE)</f>
        <v>#REF!</v>
      </c>
      <c r="Y91" s="62" t="e">
        <f>HLOOKUP("DPD_Group",#REF!,MATCH($A91,#REF!,0),FALSE)</f>
        <v>#REF!</v>
      </c>
      <c r="Z91" s="47" t="e">
        <f>HLOOKUP("Pad Category",#REF!,MATCH($A91,#REF!,0),FALSE)</f>
        <v>#REF!</v>
      </c>
      <c r="AA91" s="63" t="e">
        <f>HLOOKUP("Pad type",#REF!,MATCH($A91,#REF!,0),FALSE)</f>
        <v>#REF!</v>
      </c>
      <c r="AB91" s="47" t="e">
        <f>HLOOKUP("Pull Strength",#REF!,MATCH($A91,#REF!,0),FALSE)</f>
        <v>#REF!</v>
      </c>
      <c r="AC91" s="47" t="e">
        <f>HLOOKUP("POR Pin State",#REF!,MATCH($A91,#REF!,0),FALSE)</f>
        <v>#REF!</v>
      </c>
      <c r="AD91" s="47" t="str">
        <f t="shared" si="52"/>
        <v>RSVD1</v>
      </c>
      <c r="AE91" s="82"/>
      <c r="AF91" s="38" t="str">
        <f t="shared" si="53"/>
        <v>PULL_DOWN</v>
      </c>
      <c r="AG91" s="38" t="e">
        <f t="shared" si="2"/>
        <v>#REF!</v>
      </c>
      <c r="AH91" s="38" t="e">
        <f t="shared" si="56"/>
        <v>#REF!</v>
      </c>
      <c r="AI91" s="87" t="e">
        <f t="shared" si="54"/>
        <v>#REF!</v>
      </c>
      <c r="AJ91" s="86" t="b">
        <v>1</v>
      </c>
      <c r="AK91" s="86" t="b">
        <v>1</v>
      </c>
      <c r="AL91" s="86" t="b">
        <v>1</v>
      </c>
      <c r="AM91" s="86" t="b">
        <v>1</v>
      </c>
      <c r="AN91" s="86" t="b">
        <v>1</v>
      </c>
      <c r="AO91" s="86" t="b">
        <v>1</v>
      </c>
      <c r="AP91" s="63" t="str">
        <f t="shared" si="55"/>
        <v>VALID</v>
      </c>
      <c r="AQ91" s="102" t="s">
        <v>288</v>
      </c>
      <c r="AR91" s="103" t="s">
        <v>79</v>
      </c>
      <c r="AS91" s="104"/>
      <c r="AT91" s="105"/>
      <c r="AU91" s="105"/>
      <c r="AV91" s="105"/>
      <c r="AW91" s="118" t="s">
        <v>85</v>
      </c>
      <c r="AX91" s="104" t="s">
        <v>85</v>
      </c>
      <c r="AY91" s="105"/>
      <c r="AZ91" s="104"/>
      <c r="BA91" s="104"/>
      <c r="BB91" s="115"/>
      <c r="BC91" s="116"/>
      <c r="BD91" s="117"/>
      <c r="BE91" s="150"/>
      <c r="BF91" s="147" t="e">
        <f>VLOOKUP($A91,#REF!,34,FALSE)</f>
        <v>#REF!</v>
      </c>
      <c r="BG91" s="147" t="e">
        <f>VLOOKUP($A91,#REF!,22,FALSE)</f>
        <v>#REF!</v>
      </c>
      <c r="BH91" s="149"/>
    </row>
    <row r="92" ht="12.95" customHeight="1" spans="1:60">
      <c r="A92" s="38" t="s">
        <v>289</v>
      </c>
      <c r="B92" s="38" t="e">
        <f>VLOOKUP($A92,#REF!,34,FALSE)</f>
        <v>#REF!</v>
      </c>
      <c r="C92" s="39" t="str">
        <f t="shared" si="51"/>
        <v>unused_PWR_I2C_SDA</v>
      </c>
      <c r="D92" s="40" t="e">
        <f>IF(LEN(VLOOKUP($A92,#REF!,8,FALSE)),LEFT(VLOOKUP($A92,#REF!,8,FALSE),LEN(VLOOKUP($A92,#REF!,8,FALSE))-2),"")</f>
        <v>#REF!</v>
      </c>
      <c r="E92" s="41" t="e">
        <f>IF(LEN(VLOOKUP($A92,#REF!,4,FALSE)),IF(INDEX(#REF!,MATCH($A92,#REF!,0),1),LEFT(VLOOKUP($A92,#REF!,4,FALSE),LEN(VLOOKUP($A92,#REF!,4,FALSE))-2),CONCATENATE(LEFT(VLOOKUP($A92,#REF!,4,FALSE),LEN(VLOOKUP($A92,#REF!,4,FALSE))-2),"*")),"")</f>
        <v>#REF!</v>
      </c>
      <c r="F92" s="42" t="e">
        <f>IF(LEN(VLOOKUP($A92,#REF!,5,FALSE)),IF(INDEX(#REF!,MATCH($A92,#REF!,0),2),LEFT(VLOOKUP($A92,#REF!,5,FALSE),LEN(VLOOKUP($A92,#REF!,5,FALSE))-2),CONCATENATE(LEFT(VLOOKUP($A92,#REF!,5,FALSE),LEN(VLOOKUP($A92,#REF!,5,FALSE))-2),"*")),"")</f>
        <v>#REF!</v>
      </c>
      <c r="G92" s="42" t="e">
        <f>IF(LEN(VLOOKUP($A92,#REF!,6,FALSE)),IF(INDEX(#REF!,MATCH($A92,#REF!,0),3),LEFT(VLOOKUP($A92,#REF!,6,FALSE),LEN(VLOOKUP($A92,#REF!,6,FALSE))-2),CONCATENATE(LEFT(VLOOKUP($A92,#REF!,6,FALSE),LEN(VLOOKUP($A92,#REF!,6,FALSE))-2),"*")),"")</f>
        <v>#REF!</v>
      </c>
      <c r="H92" s="43" t="e">
        <f>IF(LEN(VLOOKUP($A92,#REF!,7,FALSE)),IF(INDEX(#REF!,MATCH($A92,#REF!,0),4),LEFT(VLOOKUP($A92,#REF!,7,FALSE),LEN(VLOOKUP($A92,#REF!,7,FALSE))-2),CONCATENATE(LEFT(VLOOKUP($A92,#REF!,7,FALSE),LEN(VLOOKUP($A92,#REF!,7,FALSE))-2),"*")),"")</f>
        <v>#REF!</v>
      </c>
      <c r="I92" s="54" t="e">
        <f>IF(LEN(VLOOKUP($A92,#REF!,8,FALSE)),UPPER(RIGHT(VLOOKUP($A92,#REF!,8,FALSE),1)),"")</f>
        <v>#REF!</v>
      </c>
      <c r="J92" s="42" t="e">
        <f>IF(LEN(VLOOKUP($A92,#REF!,4,FALSE)),UPPER(RIGHT(VLOOKUP($A92,#REF!,4,FALSE),1)),"")</f>
        <v>#REF!</v>
      </c>
      <c r="K92" s="42" t="e">
        <f>IF(LEN(VLOOKUP($A92,#REF!,5,FALSE)),UPPER(RIGHT(VLOOKUP($A92,#REF!,5,FALSE),1)),"")</f>
        <v>#REF!</v>
      </c>
      <c r="L92" s="42" t="e">
        <f>IF(LEN(VLOOKUP($A92,#REF!,6,FALSE)),UPPER(RIGHT(VLOOKUP($A92,#REF!,6,FALSE),1)),"")</f>
        <v>#REF!</v>
      </c>
      <c r="M92" s="43" t="e">
        <f>IF(LEN(VLOOKUP($A92,#REF!,7,FALSE)),UPPER(RIGHT(VLOOKUP($A92,#REF!,7,FALSE),1)),"")</f>
        <v>#REF!</v>
      </c>
      <c r="N92" s="38" t="s">
        <v>287</v>
      </c>
      <c r="O92" s="38" t="s">
        <v>83</v>
      </c>
      <c r="P92" s="38" t="s">
        <v>104</v>
      </c>
      <c r="Q92" s="38" t="s">
        <v>287</v>
      </c>
      <c r="R92" s="38" t="s">
        <v>83</v>
      </c>
      <c r="S92" s="63" t="e">
        <f>HLOOKUP("Device Tree Pin Name",#REF!,MATCH($A92,#REF!,0),FALSE)</f>
        <v>#REF!</v>
      </c>
      <c r="T92" s="47" t="e">
        <f>HLOOKUP("power rail",#REF!,MATCH($A92,#REF!,0),FALSE)</f>
        <v>#REF!</v>
      </c>
      <c r="U92" s="62" t="e">
        <f>HLOOKUP("Wake Capable",#REF!,MATCH($A92,#REF!,0),FALSE)</f>
        <v>#REF!</v>
      </c>
      <c r="V92" s="62" t="e">
        <f>HLOOKUP("Strap",#REF!,MATCH($A92,#REF!,0),FALSE)</f>
        <v>#REF!</v>
      </c>
      <c r="W92" s="62" t="e">
        <f>HLOOKUP("GTE",#REF!,MATCH($A92,#REF!,0),FALSE)</f>
        <v>#REF!</v>
      </c>
      <c r="X92" s="62" t="e">
        <f>HLOOKUP("DPD_Control",#REF!,MATCH($A92,#REF!,0),FALSE)</f>
        <v>#REF!</v>
      </c>
      <c r="Y92" s="62" t="e">
        <f>HLOOKUP("DPD_Group",#REF!,MATCH($A92,#REF!,0),FALSE)</f>
        <v>#REF!</v>
      </c>
      <c r="Z92" s="47" t="e">
        <f>HLOOKUP("Pad Category",#REF!,MATCH($A92,#REF!,0),FALSE)</f>
        <v>#REF!</v>
      </c>
      <c r="AA92" s="47" t="e">
        <f>HLOOKUP("Pad type",#REF!,MATCH($A92,#REF!,0),FALSE)</f>
        <v>#REF!</v>
      </c>
      <c r="AB92" s="47" t="e">
        <f>HLOOKUP("Pull Strength",#REF!,MATCH($A92,#REF!,0),FALSE)</f>
        <v>#REF!</v>
      </c>
      <c r="AC92" s="47" t="e">
        <f>HLOOKUP("POR Pin State",#REF!,MATCH($A92,#REF!,0),FALSE)</f>
        <v>#REF!</v>
      </c>
      <c r="AD92" s="47" t="str">
        <f t="shared" si="52"/>
        <v>RSVD1</v>
      </c>
      <c r="AE92" s="82"/>
      <c r="AF92" s="38" t="str">
        <f t="shared" si="53"/>
        <v>PULL_DOWN</v>
      </c>
      <c r="AG92" s="38" t="e">
        <f t="shared" si="2"/>
        <v>#REF!</v>
      </c>
      <c r="AH92" s="38" t="e">
        <f t="shared" si="56"/>
        <v>#REF!</v>
      </c>
      <c r="AI92" s="87" t="e">
        <f t="shared" si="54"/>
        <v>#REF!</v>
      </c>
      <c r="AJ92" s="86" t="b">
        <v>1</v>
      </c>
      <c r="AK92" s="86" t="b">
        <v>1</v>
      </c>
      <c r="AL92" s="86" t="b">
        <v>1</v>
      </c>
      <c r="AM92" s="86" t="b">
        <v>1</v>
      </c>
      <c r="AN92" s="86" t="b">
        <v>1</v>
      </c>
      <c r="AO92" s="86" t="b">
        <v>1</v>
      </c>
      <c r="AP92" s="63" t="str">
        <f t="shared" si="55"/>
        <v>VALID</v>
      </c>
      <c r="AQ92" s="102" t="s">
        <v>290</v>
      </c>
      <c r="AR92" s="103" t="s">
        <v>79</v>
      </c>
      <c r="AS92" s="104"/>
      <c r="AT92" s="104" t="s">
        <v>89</v>
      </c>
      <c r="AU92" s="105"/>
      <c r="AV92" s="105"/>
      <c r="AW92" s="118" t="s">
        <v>85</v>
      </c>
      <c r="AX92" s="104" t="s">
        <v>85</v>
      </c>
      <c r="AY92" s="105"/>
      <c r="AZ92" s="104"/>
      <c r="BA92" s="104"/>
      <c r="BB92" s="115"/>
      <c r="BC92" s="116"/>
      <c r="BD92" s="117"/>
      <c r="BE92" s="150"/>
      <c r="BF92" s="147" t="e">
        <f>VLOOKUP($A92,#REF!,34,FALSE)</f>
        <v>#REF!</v>
      </c>
      <c r="BG92" s="147" t="e">
        <f>VLOOKUP($A92,#REF!,22,FALSE)</f>
        <v>#REF!</v>
      </c>
      <c r="BH92" s="149"/>
    </row>
    <row r="93" ht="12.95" customHeight="1" spans="1:60">
      <c r="A93" s="38" t="s">
        <v>291</v>
      </c>
      <c r="B93" s="38" t="e">
        <f>VLOOKUP($A93,#REF!,34,FALSE)</f>
        <v>#REF!</v>
      </c>
      <c r="C93" s="39" t="str">
        <f t="shared" si="51"/>
        <v>unused_SOC_GPIO28</v>
      </c>
      <c r="D93" s="40" t="e">
        <f>IF(LEN(VLOOKUP($A93,#REF!,8,FALSE)),LEFT(VLOOKUP($A93,#REF!,8,FALSE),LEN(VLOOKUP($A93,#REF!,8,FALSE))-2),"")</f>
        <v>#REF!</v>
      </c>
      <c r="E93" s="41" t="e">
        <f>IF(LEN(VLOOKUP($A93,#REF!,4,FALSE)),IF(INDEX(#REF!,MATCH($A93,#REF!,0),1),LEFT(VLOOKUP($A93,#REF!,4,FALSE),LEN(VLOOKUP($A93,#REF!,4,FALSE))-2),CONCATENATE(LEFT(VLOOKUP($A93,#REF!,4,FALSE),LEN(VLOOKUP($A93,#REF!,4,FALSE))-2),"*")),"")</f>
        <v>#REF!</v>
      </c>
      <c r="F93" s="42" t="e">
        <f>IF(LEN(VLOOKUP($A93,#REF!,5,FALSE)),IF(INDEX(#REF!,MATCH($A93,#REF!,0),2),LEFT(VLOOKUP($A93,#REF!,5,FALSE),LEN(VLOOKUP($A93,#REF!,5,FALSE))-2),CONCATENATE(LEFT(VLOOKUP($A93,#REF!,5,FALSE),LEN(VLOOKUP($A93,#REF!,5,FALSE))-2),"*")),"")</f>
        <v>#REF!</v>
      </c>
      <c r="G93" s="42" t="e">
        <f>IF(LEN(VLOOKUP($A93,#REF!,6,FALSE)),IF(INDEX(#REF!,MATCH($A93,#REF!,0),3),LEFT(VLOOKUP($A93,#REF!,6,FALSE),LEN(VLOOKUP($A93,#REF!,6,FALSE))-2),CONCATENATE(LEFT(VLOOKUP($A93,#REF!,6,FALSE),LEN(VLOOKUP($A93,#REF!,6,FALSE))-2),"*")),"")</f>
        <v>#REF!</v>
      </c>
      <c r="H93" s="43" t="e">
        <f>IF(LEN(VLOOKUP($A93,#REF!,7,FALSE)),IF(INDEX(#REF!,MATCH($A93,#REF!,0),4),LEFT(VLOOKUP($A93,#REF!,7,FALSE),LEN(VLOOKUP($A93,#REF!,7,FALSE))-2),CONCATENATE(LEFT(VLOOKUP($A93,#REF!,7,FALSE),LEN(VLOOKUP($A93,#REF!,7,FALSE))-2),"*")),"")</f>
        <v>#REF!</v>
      </c>
      <c r="I93" s="54" t="e">
        <f>IF(LEN(VLOOKUP($A93,#REF!,8,FALSE)),UPPER(RIGHT(VLOOKUP($A93,#REF!,8,FALSE),1)),"")</f>
        <v>#REF!</v>
      </c>
      <c r="J93" s="42" t="e">
        <f>IF(LEN(VLOOKUP($A93,#REF!,4,FALSE)),UPPER(RIGHT(VLOOKUP($A93,#REF!,4,FALSE),1)),"")</f>
        <v>#REF!</v>
      </c>
      <c r="K93" s="42" t="e">
        <f>IF(LEN(VLOOKUP($A93,#REF!,5,FALSE)),UPPER(RIGHT(VLOOKUP($A93,#REF!,5,FALSE),1)),"")</f>
        <v>#REF!</v>
      </c>
      <c r="L93" s="42" t="e">
        <f>IF(LEN(VLOOKUP($A93,#REF!,6,FALSE)),UPPER(RIGHT(VLOOKUP($A93,#REF!,6,FALSE),1)),"")</f>
        <v>#REF!</v>
      </c>
      <c r="M93" s="43" t="e">
        <f>IF(LEN(VLOOKUP($A93,#REF!,7,FALSE)),UPPER(RIGHT(VLOOKUP($A93,#REF!,7,FALSE),1)),"")</f>
        <v>#REF!</v>
      </c>
      <c r="N93" s="38" t="s">
        <v>271</v>
      </c>
      <c r="O93" s="38" t="s">
        <v>83</v>
      </c>
      <c r="P93" s="38" t="s">
        <v>273</v>
      </c>
      <c r="Q93" s="38" t="s">
        <v>105</v>
      </c>
      <c r="R93" s="38" t="s">
        <v>83</v>
      </c>
      <c r="S93" s="63" t="e">
        <f>HLOOKUP("Device Tree Pin Name",#REF!,MATCH($A93,#REF!,0),FALSE)</f>
        <v>#REF!</v>
      </c>
      <c r="T93" s="47" t="e">
        <f>HLOOKUP("power rail",#REF!,MATCH($A93,#REF!,0),FALSE)</f>
        <v>#REF!</v>
      </c>
      <c r="U93" s="62" t="e">
        <f>HLOOKUP("Wake Capable",#REF!,MATCH($A93,#REF!,0),FALSE)</f>
        <v>#REF!</v>
      </c>
      <c r="V93" s="62" t="e">
        <f>HLOOKUP("Strap",#REF!,MATCH($A93,#REF!,0),FALSE)</f>
        <v>#REF!</v>
      </c>
      <c r="W93" s="62" t="e">
        <f>HLOOKUP("GTE",#REF!,MATCH($A93,#REF!,0),FALSE)</f>
        <v>#REF!</v>
      </c>
      <c r="X93" s="62" t="e">
        <f>HLOOKUP("DPD_Control",#REF!,MATCH($A93,#REF!,0),FALSE)</f>
        <v>#REF!</v>
      </c>
      <c r="Y93" s="62" t="e">
        <f>HLOOKUP("DPD_Group",#REF!,MATCH($A93,#REF!,0),FALSE)</f>
        <v>#REF!</v>
      </c>
      <c r="Z93" s="47" t="e">
        <f>HLOOKUP("Pad Category",#REF!,MATCH($A93,#REF!,0),FALSE)</f>
        <v>#REF!</v>
      </c>
      <c r="AA93" s="47" t="e">
        <f>HLOOKUP("Pad type",#REF!,MATCH($A93,#REF!,0),FALSE)</f>
        <v>#REF!</v>
      </c>
      <c r="AB93" s="47" t="e">
        <f>HLOOKUP("Pull Strength",#REF!,MATCH($A93,#REF!,0),FALSE)</f>
        <v>#REF!</v>
      </c>
      <c r="AC93" s="47" t="e">
        <f>HLOOKUP("POR Pin State",#REF!,MATCH($A93,#REF!,0),FALSE)</f>
        <v>#REF!</v>
      </c>
      <c r="AD93" s="47" t="str">
        <f t="shared" si="52"/>
        <v>RSVD1</v>
      </c>
      <c r="AE93" s="82"/>
      <c r="AF93" s="38" t="str">
        <f t="shared" si="53"/>
        <v>PULL_DOWN</v>
      </c>
      <c r="AG93" s="38" t="e">
        <f t="shared" si="2"/>
        <v>#REF!</v>
      </c>
      <c r="AH93" s="38" t="e">
        <f t="shared" si="56"/>
        <v>#REF!</v>
      </c>
      <c r="AI93" s="87" t="e">
        <f t="shared" si="54"/>
        <v>#REF!</v>
      </c>
      <c r="AJ93" s="86" t="b">
        <v>1</v>
      </c>
      <c r="AK93" s="86" t="b">
        <v>1</v>
      </c>
      <c r="AL93" s="86" t="b">
        <v>1</v>
      </c>
      <c r="AM93" s="86" t="b">
        <v>1</v>
      </c>
      <c r="AN93" s="86" t="b">
        <v>1</v>
      </c>
      <c r="AO93" s="86" t="b">
        <v>1</v>
      </c>
      <c r="AP93" s="63" t="str">
        <f t="shared" si="55"/>
        <v>VALID</v>
      </c>
      <c r="AQ93" s="102" t="s">
        <v>292</v>
      </c>
      <c r="AR93" s="103" t="s">
        <v>79</v>
      </c>
      <c r="AS93" s="104"/>
      <c r="AT93" s="104" t="s">
        <v>89</v>
      </c>
      <c r="AU93" s="105"/>
      <c r="AV93" s="105"/>
      <c r="AW93" s="118" t="s">
        <v>85</v>
      </c>
      <c r="AX93" s="104" t="s">
        <v>85</v>
      </c>
      <c r="AY93" s="105"/>
      <c r="AZ93" s="104"/>
      <c r="BA93" s="104"/>
      <c r="BB93" s="115"/>
      <c r="BC93" s="116"/>
      <c r="BD93" s="117"/>
      <c r="BE93" s="150"/>
      <c r="BF93" s="147" t="e">
        <f>VLOOKUP($A93,#REF!,34,FALSE)</f>
        <v>#REF!</v>
      </c>
      <c r="BG93" s="147" t="e">
        <f>VLOOKUP($A93,#REF!,22,FALSE)</f>
        <v>#REF!</v>
      </c>
      <c r="BH93" s="149"/>
    </row>
    <row r="94" ht="12.95" customHeight="1" spans="1:60">
      <c r="A94" s="38" t="s">
        <v>293</v>
      </c>
      <c r="B94" s="38" t="e">
        <f>VLOOKUP($A94,#REF!,34,FALSE)</f>
        <v>#REF!</v>
      </c>
      <c r="C94" s="39" t="str">
        <f t="shared" si="51"/>
        <v>unused_SOC_GPIO29</v>
      </c>
      <c r="D94" s="40" t="e">
        <f>IF(LEN(VLOOKUP($A94,#REF!,8,FALSE)),LEFT(VLOOKUP($A94,#REF!,8,FALSE),LEN(VLOOKUP($A94,#REF!,8,FALSE))-2),"")</f>
        <v>#REF!</v>
      </c>
      <c r="E94" s="41" t="e">
        <f>IF(LEN(VLOOKUP($A94,#REF!,4,FALSE)),IF(INDEX(#REF!,MATCH($A94,#REF!,0),1),LEFT(VLOOKUP($A94,#REF!,4,FALSE),LEN(VLOOKUP($A94,#REF!,4,FALSE))-2),CONCATENATE(LEFT(VLOOKUP($A94,#REF!,4,FALSE),LEN(VLOOKUP($A94,#REF!,4,FALSE))-2),"*")),"")</f>
        <v>#REF!</v>
      </c>
      <c r="F94" s="42" t="e">
        <f>IF(LEN(VLOOKUP($A94,#REF!,5,FALSE)),IF(INDEX(#REF!,MATCH($A94,#REF!,0),2),LEFT(VLOOKUP($A94,#REF!,5,FALSE),LEN(VLOOKUP($A94,#REF!,5,FALSE))-2),CONCATENATE(LEFT(VLOOKUP($A94,#REF!,5,FALSE),LEN(VLOOKUP($A94,#REF!,5,FALSE))-2),"*")),"")</f>
        <v>#REF!</v>
      </c>
      <c r="G94" s="42" t="e">
        <f>IF(LEN(VLOOKUP($A94,#REF!,6,FALSE)),IF(INDEX(#REF!,MATCH($A94,#REF!,0),3),LEFT(VLOOKUP($A94,#REF!,6,FALSE),LEN(VLOOKUP($A94,#REF!,6,FALSE))-2),CONCATENATE(LEFT(VLOOKUP($A94,#REF!,6,FALSE),LEN(VLOOKUP($A94,#REF!,6,FALSE))-2),"*")),"")</f>
        <v>#REF!</v>
      </c>
      <c r="H94" s="43" t="e">
        <f>IF(LEN(VLOOKUP($A94,#REF!,7,FALSE)),IF(INDEX(#REF!,MATCH($A94,#REF!,0),4),LEFT(VLOOKUP($A94,#REF!,7,FALSE),LEN(VLOOKUP($A94,#REF!,7,FALSE))-2),CONCATENATE(LEFT(VLOOKUP($A94,#REF!,7,FALSE),LEN(VLOOKUP($A94,#REF!,7,FALSE))-2),"*")),"")</f>
        <v>#REF!</v>
      </c>
      <c r="I94" s="54" t="e">
        <f>IF(LEN(VLOOKUP($A94,#REF!,8,FALSE)),UPPER(RIGHT(VLOOKUP($A94,#REF!,8,FALSE),1)),"")</f>
        <v>#REF!</v>
      </c>
      <c r="J94" s="42" t="e">
        <f>IF(LEN(VLOOKUP($A94,#REF!,4,FALSE)),UPPER(RIGHT(VLOOKUP($A94,#REF!,4,FALSE),1)),"")</f>
        <v>#REF!</v>
      </c>
      <c r="K94" s="42" t="e">
        <f>IF(LEN(VLOOKUP($A94,#REF!,5,FALSE)),UPPER(RIGHT(VLOOKUP($A94,#REF!,5,FALSE),1)),"")</f>
        <v>#REF!</v>
      </c>
      <c r="L94" s="42" t="e">
        <f>IF(LEN(VLOOKUP($A94,#REF!,6,FALSE)),UPPER(RIGHT(VLOOKUP($A94,#REF!,6,FALSE),1)),"")</f>
        <v>#REF!</v>
      </c>
      <c r="M94" s="43" t="e">
        <f>IF(LEN(VLOOKUP($A94,#REF!,7,FALSE)),UPPER(RIGHT(VLOOKUP($A94,#REF!,7,FALSE),1)),"")</f>
        <v>#REF!</v>
      </c>
      <c r="N94" s="38" t="s">
        <v>94</v>
      </c>
      <c r="O94" s="38" t="s">
        <v>294</v>
      </c>
      <c r="P94" s="38" t="s">
        <v>104</v>
      </c>
      <c r="Q94" s="38" t="s">
        <v>105</v>
      </c>
      <c r="R94" s="38" t="s">
        <v>94</v>
      </c>
      <c r="S94" s="63" t="e">
        <f>HLOOKUP("Device Tree Pin Name",#REF!,MATCH($A94,#REF!,0),FALSE)</f>
        <v>#REF!</v>
      </c>
      <c r="T94" s="47" t="e">
        <f>HLOOKUP("power rail",#REF!,MATCH($A94,#REF!,0),FALSE)</f>
        <v>#REF!</v>
      </c>
      <c r="U94" s="62" t="e">
        <f>HLOOKUP("Wake Capable",#REF!,MATCH($A94,#REF!,0),FALSE)</f>
        <v>#REF!</v>
      </c>
      <c r="V94" s="62" t="e">
        <f>HLOOKUP("Strap",#REF!,MATCH($A94,#REF!,0),FALSE)</f>
        <v>#REF!</v>
      </c>
      <c r="W94" s="62" t="e">
        <f>HLOOKUP("GTE",#REF!,MATCH($A94,#REF!,0),FALSE)</f>
        <v>#REF!</v>
      </c>
      <c r="X94" s="62" t="e">
        <f>HLOOKUP("DPD_Control",#REF!,MATCH($A94,#REF!,0),FALSE)</f>
        <v>#REF!</v>
      </c>
      <c r="Y94" s="62" t="e">
        <f>HLOOKUP("DPD_Group",#REF!,MATCH($A94,#REF!,0),FALSE)</f>
        <v>#REF!</v>
      </c>
      <c r="Z94" s="47" t="e">
        <f>HLOOKUP("Pad Category",#REF!,MATCH($A94,#REF!,0),FALSE)</f>
        <v>#REF!</v>
      </c>
      <c r="AA94" s="47" t="e">
        <f>HLOOKUP("Pad type",#REF!,MATCH($A94,#REF!,0),FALSE)</f>
        <v>#REF!</v>
      </c>
      <c r="AB94" s="47" t="e">
        <f>HLOOKUP("Pull Strength",#REF!,MATCH($A94,#REF!,0),FALSE)</f>
        <v>#REF!</v>
      </c>
      <c r="AC94" s="47" t="e">
        <f>HLOOKUP("POR Pin State",#REF!,MATCH($A94,#REF!,0),FALSE)</f>
        <v>#REF!</v>
      </c>
      <c r="AD94" s="47" t="str">
        <f t="shared" si="52"/>
        <v>RSVD0</v>
      </c>
      <c r="AE94" s="82"/>
      <c r="AF94" s="38" t="str">
        <f t="shared" si="53"/>
        <v>PULL_DOWN</v>
      </c>
      <c r="AG94" s="38" t="e">
        <f t="shared" si="2"/>
        <v>#REF!</v>
      </c>
      <c r="AH94" s="38" t="e">
        <f t="shared" si="56"/>
        <v>#REF!</v>
      </c>
      <c r="AI94" s="87" t="e">
        <f t="shared" si="54"/>
        <v>#REF!</v>
      </c>
      <c r="AJ94" s="86" t="b">
        <v>1</v>
      </c>
      <c r="AK94" s="86" t="b">
        <v>1</v>
      </c>
      <c r="AL94" s="86" t="b">
        <v>1</v>
      </c>
      <c r="AM94" s="86" t="b">
        <v>1</v>
      </c>
      <c r="AN94" s="86" t="b">
        <v>1</v>
      </c>
      <c r="AO94" s="86" t="b">
        <v>1</v>
      </c>
      <c r="AP94" s="63" t="str">
        <f t="shared" si="55"/>
        <v>VALID</v>
      </c>
      <c r="AQ94" s="102" t="s">
        <v>295</v>
      </c>
      <c r="AR94" s="103" t="s">
        <v>79</v>
      </c>
      <c r="AS94" s="104"/>
      <c r="AT94" s="105"/>
      <c r="AU94" s="105"/>
      <c r="AV94" s="105"/>
      <c r="AW94" s="118" t="s">
        <v>85</v>
      </c>
      <c r="AX94" s="104" t="s">
        <v>85</v>
      </c>
      <c r="AY94" s="105"/>
      <c r="AZ94" s="104"/>
      <c r="BA94" s="104"/>
      <c r="BB94" s="115"/>
      <c r="BC94" s="116"/>
      <c r="BD94" s="117"/>
      <c r="BE94" s="150"/>
      <c r="BF94" s="147" t="e">
        <f>VLOOKUP($A94,#REF!,34,FALSE)</f>
        <v>#REF!</v>
      </c>
      <c r="BG94" s="147" t="e">
        <f>VLOOKUP($A94,#REF!,22,FALSE)</f>
        <v>#REF!</v>
      </c>
      <c r="BH94" s="149"/>
    </row>
    <row r="95" ht="12.95" customHeight="1" spans="1:60">
      <c r="A95" s="38" t="s">
        <v>296</v>
      </c>
      <c r="B95" s="38" t="e">
        <f>VLOOKUP($A95,#REF!,34,FALSE)</f>
        <v>#REF!</v>
      </c>
      <c r="C95" s="39" t="str">
        <f t="shared" si="51"/>
        <v>unused_SOC_GPIO30</v>
      </c>
      <c r="D95" s="40" t="e">
        <f>IF(LEN(VLOOKUP($A95,#REF!,8,FALSE)),LEFT(VLOOKUP($A95,#REF!,8,FALSE),LEN(VLOOKUP($A95,#REF!,8,FALSE))-2),"")</f>
        <v>#REF!</v>
      </c>
      <c r="E95" s="41" t="e">
        <f>IF(LEN(VLOOKUP($A95,#REF!,4,FALSE)),IF(INDEX(#REF!,MATCH($A95,#REF!,0),1),LEFT(VLOOKUP($A95,#REF!,4,FALSE),LEN(VLOOKUP($A95,#REF!,4,FALSE))-2),CONCATENATE(LEFT(VLOOKUP($A95,#REF!,4,FALSE),LEN(VLOOKUP($A95,#REF!,4,FALSE))-2),"*")),"")</f>
        <v>#REF!</v>
      </c>
      <c r="F95" s="42" t="e">
        <f>IF(LEN(VLOOKUP($A95,#REF!,5,FALSE)),IF(INDEX(#REF!,MATCH($A95,#REF!,0),2),LEFT(VLOOKUP($A95,#REF!,5,FALSE),LEN(VLOOKUP($A95,#REF!,5,FALSE))-2),CONCATENATE(LEFT(VLOOKUP($A95,#REF!,5,FALSE),LEN(VLOOKUP($A95,#REF!,5,FALSE))-2),"*")),"")</f>
        <v>#REF!</v>
      </c>
      <c r="G95" s="42" t="e">
        <f>IF(LEN(VLOOKUP($A95,#REF!,6,FALSE)),IF(INDEX(#REF!,MATCH($A95,#REF!,0),3),LEFT(VLOOKUP($A95,#REF!,6,FALSE),LEN(VLOOKUP($A95,#REF!,6,FALSE))-2),CONCATENATE(LEFT(VLOOKUP($A95,#REF!,6,FALSE),LEN(VLOOKUP($A95,#REF!,6,FALSE))-2),"*")),"")</f>
        <v>#REF!</v>
      </c>
      <c r="H95" s="43" t="e">
        <f>IF(LEN(VLOOKUP($A95,#REF!,7,FALSE)),IF(INDEX(#REF!,MATCH($A95,#REF!,0),4),LEFT(VLOOKUP($A95,#REF!,7,FALSE),LEN(VLOOKUP($A95,#REF!,7,FALSE))-2),CONCATENATE(LEFT(VLOOKUP($A95,#REF!,7,FALSE),LEN(VLOOKUP($A95,#REF!,7,FALSE))-2),"*")),"")</f>
        <v>#REF!</v>
      </c>
      <c r="I95" s="54" t="e">
        <f>IF(LEN(VLOOKUP($A95,#REF!,8,FALSE)),UPPER(RIGHT(VLOOKUP($A95,#REF!,8,FALSE),1)),"")</f>
        <v>#REF!</v>
      </c>
      <c r="J95" s="42" t="e">
        <f>IF(LEN(VLOOKUP($A95,#REF!,4,FALSE)),UPPER(RIGHT(VLOOKUP($A95,#REF!,4,FALSE),1)),"")</f>
        <v>#REF!</v>
      </c>
      <c r="K95" s="42" t="e">
        <f>IF(LEN(VLOOKUP($A95,#REF!,5,FALSE)),UPPER(RIGHT(VLOOKUP($A95,#REF!,5,FALSE),1)),"")</f>
        <v>#REF!</v>
      </c>
      <c r="L95" s="42" t="e">
        <f>IF(LEN(VLOOKUP($A95,#REF!,6,FALSE)),UPPER(RIGHT(VLOOKUP($A95,#REF!,6,FALSE),1)),"")</f>
        <v>#REF!</v>
      </c>
      <c r="M95" s="43" t="e">
        <f>IF(LEN(VLOOKUP($A95,#REF!,7,FALSE)),UPPER(RIGHT(VLOOKUP($A95,#REF!,7,FALSE),1)),"")</f>
        <v>#REF!</v>
      </c>
      <c r="N95" s="38" t="s">
        <v>94</v>
      </c>
      <c r="O95" s="38" t="s">
        <v>165</v>
      </c>
      <c r="P95" s="38" t="s">
        <v>104</v>
      </c>
      <c r="Q95" s="38" t="s">
        <v>105</v>
      </c>
      <c r="R95" s="38" t="s">
        <v>94</v>
      </c>
      <c r="S95" s="63" t="e">
        <f>HLOOKUP("Device Tree Pin Name",#REF!,MATCH($A95,#REF!,0),FALSE)</f>
        <v>#REF!</v>
      </c>
      <c r="T95" s="47" t="e">
        <f>HLOOKUP("power rail",#REF!,MATCH($A95,#REF!,0),FALSE)</f>
        <v>#REF!</v>
      </c>
      <c r="U95" s="62" t="e">
        <f>HLOOKUP("Wake Capable",#REF!,MATCH($A95,#REF!,0),FALSE)</f>
        <v>#REF!</v>
      </c>
      <c r="V95" s="62" t="e">
        <f>HLOOKUP("Strap",#REF!,MATCH($A95,#REF!,0),FALSE)</f>
        <v>#REF!</v>
      </c>
      <c r="W95" s="62" t="e">
        <f>HLOOKUP("GTE",#REF!,MATCH($A95,#REF!,0),FALSE)</f>
        <v>#REF!</v>
      </c>
      <c r="X95" s="62" t="e">
        <f>HLOOKUP("DPD_Control",#REF!,MATCH($A95,#REF!,0),FALSE)</f>
        <v>#REF!</v>
      </c>
      <c r="Y95" s="62" t="e">
        <f>HLOOKUP("DPD_Group",#REF!,MATCH($A95,#REF!,0),FALSE)</f>
        <v>#REF!</v>
      </c>
      <c r="Z95" s="47" t="e">
        <f>HLOOKUP("Pad Category",#REF!,MATCH($A95,#REF!,0),FALSE)</f>
        <v>#REF!</v>
      </c>
      <c r="AA95" s="47" t="e">
        <f>HLOOKUP("Pad type",#REF!,MATCH($A95,#REF!,0),FALSE)</f>
        <v>#REF!</v>
      </c>
      <c r="AB95" s="47" t="e">
        <f>HLOOKUP("Pull Strength",#REF!,MATCH($A95,#REF!,0),FALSE)</f>
        <v>#REF!</v>
      </c>
      <c r="AC95" s="47" t="e">
        <f>HLOOKUP("POR Pin State",#REF!,MATCH($A95,#REF!,0),FALSE)</f>
        <v>#REF!</v>
      </c>
      <c r="AD95" s="47" t="str">
        <f t="shared" si="52"/>
        <v>RSVD0</v>
      </c>
      <c r="AE95" s="82"/>
      <c r="AF95" s="38" t="str">
        <f t="shared" si="53"/>
        <v>PULL_DOWN</v>
      </c>
      <c r="AG95" s="38" t="e">
        <f t="shared" si="2"/>
        <v>#REF!</v>
      </c>
      <c r="AH95" s="38" t="e">
        <f t="shared" si="56"/>
        <v>#REF!</v>
      </c>
      <c r="AI95" s="87" t="e">
        <f t="shared" si="54"/>
        <v>#REF!</v>
      </c>
      <c r="AJ95" s="86" t="b">
        <v>1</v>
      </c>
      <c r="AK95" s="86" t="b">
        <v>1</v>
      </c>
      <c r="AL95" s="86" t="b">
        <v>1</v>
      </c>
      <c r="AM95" s="86" t="b">
        <v>1</v>
      </c>
      <c r="AN95" s="86" t="b">
        <v>1</v>
      </c>
      <c r="AO95" s="86" t="b">
        <v>1</v>
      </c>
      <c r="AP95" s="63" t="str">
        <f t="shared" si="55"/>
        <v>VALID</v>
      </c>
      <c r="AQ95" s="102" t="s">
        <v>297</v>
      </c>
      <c r="AR95" s="103" t="s">
        <v>79</v>
      </c>
      <c r="AS95" s="104"/>
      <c r="AT95" s="105"/>
      <c r="AU95" s="105"/>
      <c r="AV95" s="105"/>
      <c r="AW95" s="118" t="s">
        <v>85</v>
      </c>
      <c r="AX95" s="104" t="s">
        <v>85</v>
      </c>
      <c r="AY95" s="105"/>
      <c r="AZ95" s="104"/>
      <c r="BA95" s="104"/>
      <c r="BB95" s="115"/>
      <c r="BC95" s="116"/>
      <c r="BD95" s="117"/>
      <c r="BE95" s="150"/>
      <c r="BF95" s="147" t="e">
        <f>VLOOKUP($A95,#REF!,34,FALSE)</f>
        <v>#REF!</v>
      </c>
      <c r="BG95" s="147" t="e">
        <f>VLOOKUP($A95,#REF!,22,FALSE)</f>
        <v>#REF!</v>
      </c>
      <c r="BH95" s="149"/>
    </row>
    <row r="96" ht="12.95" customHeight="1" spans="1:60">
      <c r="A96" s="38" t="s">
        <v>298</v>
      </c>
      <c r="B96" s="38" t="e">
        <f>VLOOKUP($A96,#REF!,34,FALSE)</f>
        <v>#REF!</v>
      </c>
      <c r="C96" s="39" t="str">
        <f t="shared" si="51"/>
        <v>unused_SOC_GPIO31</v>
      </c>
      <c r="D96" s="40" t="e">
        <f>IF(LEN(VLOOKUP($A96,#REF!,8,FALSE)),LEFT(VLOOKUP($A96,#REF!,8,FALSE),LEN(VLOOKUP($A96,#REF!,8,FALSE))-2),"")</f>
        <v>#REF!</v>
      </c>
      <c r="E96" s="41" t="e">
        <f>IF(LEN(VLOOKUP($A96,#REF!,4,FALSE)),IF(INDEX(#REF!,MATCH($A96,#REF!,0),1),LEFT(VLOOKUP($A96,#REF!,4,FALSE),LEN(VLOOKUP($A96,#REF!,4,FALSE))-2),CONCATENATE(LEFT(VLOOKUP($A96,#REF!,4,FALSE),LEN(VLOOKUP($A96,#REF!,4,FALSE))-2),"*")),"")</f>
        <v>#REF!</v>
      </c>
      <c r="F96" s="42" t="e">
        <f>IF(LEN(VLOOKUP($A96,#REF!,5,FALSE)),IF(INDEX(#REF!,MATCH($A96,#REF!,0),2),LEFT(VLOOKUP($A96,#REF!,5,FALSE),LEN(VLOOKUP($A96,#REF!,5,FALSE))-2),CONCATENATE(LEFT(VLOOKUP($A96,#REF!,5,FALSE),LEN(VLOOKUP($A96,#REF!,5,FALSE))-2),"*")),"")</f>
        <v>#REF!</v>
      </c>
      <c r="G96" s="42" t="e">
        <f>IF(LEN(VLOOKUP($A96,#REF!,6,FALSE)),IF(INDEX(#REF!,MATCH($A96,#REF!,0),3),LEFT(VLOOKUP($A96,#REF!,6,FALSE),LEN(VLOOKUP($A96,#REF!,6,FALSE))-2),CONCATENATE(LEFT(VLOOKUP($A96,#REF!,6,FALSE),LEN(VLOOKUP($A96,#REF!,6,FALSE))-2),"*")),"")</f>
        <v>#REF!</v>
      </c>
      <c r="H96" s="43" t="e">
        <f>IF(LEN(VLOOKUP($A96,#REF!,7,FALSE)),IF(INDEX(#REF!,MATCH($A96,#REF!,0),4),LEFT(VLOOKUP($A96,#REF!,7,FALSE),LEN(VLOOKUP($A96,#REF!,7,FALSE))-2),CONCATENATE(LEFT(VLOOKUP($A96,#REF!,7,FALSE),LEN(VLOOKUP($A96,#REF!,7,FALSE))-2),"*")),"")</f>
        <v>#REF!</v>
      </c>
      <c r="I96" s="54" t="e">
        <f>IF(LEN(VLOOKUP($A96,#REF!,8,FALSE)),UPPER(RIGHT(VLOOKUP($A96,#REF!,8,FALSE),1)),"")</f>
        <v>#REF!</v>
      </c>
      <c r="J96" s="42" t="e">
        <f>IF(LEN(VLOOKUP($A96,#REF!,4,FALSE)),UPPER(RIGHT(VLOOKUP($A96,#REF!,4,FALSE),1)),"")</f>
        <v>#REF!</v>
      </c>
      <c r="K96" s="42" t="e">
        <f>IF(LEN(VLOOKUP($A96,#REF!,5,FALSE)),UPPER(RIGHT(VLOOKUP($A96,#REF!,5,FALSE),1)),"")</f>
        <v>#REF!</v>
      </c>
      <c r="L96" s="42" t="e">
        <f>IF(LEN(VLOOKUP($A96,#REF!,6,FALSE)),UPPER(RIGHT(VLOOKUP($A96,#REF!,6,FALSE),1)),"")</f>
        <v>#REF!</v>
      </c>
      <c r="M96" s="43" t="e">
        <f>IF(LEN(VLOOKUP($A96,#REF!,7,FALSE)),UPPER(RIGHT(VLOOKUP($A96,#REF!,7,FALSE),1)),"")</f>
        <v>#REF!</v>
      </c>
      <c r="N96" s="38" t="s">
        <v>94</v>
      </c>
      <c r="O96" s="38" t="s">
        <v>83</v>
      </c>
      <c r="P96" s="38" t="s">
        <v>104</v>
      </c>
      <c r="Q96" s="38" t="s">
        <v>105</v>
      </c>
      <c r="R96" s="38" t="s">
        <v>94</v>
      </c>
      <c r="S96" s="63" t="e">
        <f>HLOOKUP("Device Tree Pin Name",#REF!,MATCH($A96,#REF!,0),FALSE)</f>
        <v>#REF!</v>
      </c>
      <c r="T96" s="47" t="e">
        <f>HLOOKUP("power rail",#REF!,MATCH($A96,#REF!,0),FALSE)</f>
        <v>#REF!</v>
      </c>
      <c r="U96" s="62" t="e">
        <f>HLOOKUP("Wake Capable",#REF!,MATCH($A96,#REF!,0),FALSE)</f>
        <v>#REF!</v>
      </c>
      <c r="V96" s="62" t="e">
        <f>HLOOKUP("Strap",#REF!,MATCH($A96,#REF!,0),FALSE)</f>
        <v>#REF!</v>
      </c>
      <c r="W96" s="62" t="e">
        <f>HLOOKUP("GTE",#REF!,MATCH($A96,#REF!,0),FALSE)</f>
        <v>#REF!</v>
      </c>
      <c r="X96" s="62" t="e">
        <f>HLOOKUP("DPD_Control",#REF!,MATCH($A96,#REF!,0),FALSE)</f>
        <v>#REF!</v>
      </c>
      <c r="Y96" s="62" t="e">
        <f>HLOOKUP("DPD_Group",#REF!,MATCH($A96,#REF!,0),FALSE)</f>
        <v>#REF!</v>
      </c>
      <c r="Z96" s="47" t="e">
        <f>HLOOKUP("Pad Category",#REF!,MATCH($A96,#REF!,0),FALSE)</f>
        <v>#REF!</v>
      </c>
      <c r="AA96" s="47" t="e">
        <f>HLOOKUP("Pad type",#REF!,MATCH($A96,#REF!,0),FALSE)</f>
        <v>#REF!</v>
      </c>
      <c r="AB96" s="47" t="e">
        <f>HLOOKUP("Pull Strength",#REF!,MATCH($A96,#REF!,0),FALSE)</f>
        <v>#REF!</v>
      </c>
      <c r="AC96" s="47" t="e">
        <f>HLOOKUP("POR Pin State",#REF!,MATCH($A96,#REF!,0),FALSE)</f>
        <v>#REF!</v>
      </c>
      <c r="AD96" s="47" t="str">
        <f t="shared" si="52"/>
        <v>RSVD0</v>
      </c>
      <c r="AE96" s="82"/>
      <c r="AF96" s="38" t="str">
        <f t="shared" si="53"/>
        <v>PULL_DOWN</v>
      </c>
      <c r="AG96" s="38" t="e">
        <f t="shared" si="2"/>
        <v>#REF!</v>
      </c>
      <c r="AH96" s="38" t="e">
        <f t="shared" si="56"/>
        <v>#REF!</v>
      </c>
      <c r="AI96" s="87" t="e">
        <f t="shared" si="54"/>
        <v>#REF!</v>
      </c>
      <c r="AJ96" s="86" t="b">
        <v>1</v>
      </c>
      <c r="AK96" s="86" t="b">
        <v>1</v>
      </c>
      <c r="AL96" s="86" t="b">
        <v>1</v>
      </c>
      <c r="AM96" s="86" t="b">
        <v>1</v>
      </c>
      <c r="AN96" s="86" t="b">
        <v>1</v>
      </c>
      <c r="AO96" s="86" t="b">
        <v>1</v>
      </c>
      <c r="AP96" s="63" t="str">
        <f t="shared" si="55"/>
        <v>VALID</v>
      </c>
      <c r="AQ96" s="102" t="s">
        <v>299</v>
      </c>
      <c r="AR96" s="103" t="s">
        <v>79</v>
      </c>
      <c r="AS96" s="104"/>
      <c r="AT96" s="105"/>
      <c r="AU96" s="105"/>
      <c r="AV96" s="105"/>
      <c r="AW96" s="118" t="s">
        <v>85</v>
      </c>
      <c r="AX96" s="104" t="s">
        <v>85</v>
      </c>
      <c r="AY96" s="105"/>
      <c r="AZ96" s="104"/>
      <c r="BA96" s="104"/>
      <c r="BB96" s="115"/>
      <c r="BC96" s="116"/>
      <c r="BD96" s="117"/>
      <c r="BE96" s="125" t="s">
        <v>3</v>
      </c>
      <c r="BF96" s="147" t="e">
        <f>VLOOKUP($A96,#REF!,34,FALSE)</f>
        <v>#REF!</v>
      </c>
      <c r="BG96" s="147" t="e">
        <f>VLOOKUP($A96,#REF!,22,FALSE)</f>
        <v>#REF!</v>
      </c>
      <c r="BH96" s="149"/>
    </row>
    <row r="97" ht="12.95" customHeight="1" spans="1:60">
      <c r="A97" s="38" t="s">
        <v>300</v>
      </c>
      <c r="B97" s="38" t="e">
        <f>VLOOKUP($A97,#REF!,34,FALSE)</f>
        <v>#REF!</v>
      </c>
      <c r="C97" s="39" t="str">
        <f t="shared" si="51"/>
        <v>unused_SOC_GPIO32</v>
      </c>
      <c r="D97" s="40" t="e">
        <f>IF(LEN(VLOOKUP($A97,#REF!,8,FALSE)),LEFT(VLOOKUP($A97,#REF!,8,FALSE),LEN(VLOOKUP($A97,#REF!,8,FALSE))-2),"")</f>
        <v>#REF!</v>
      </c>
      <c r="E97" s="41" t="e">
        <f>IF(LEN(VLOOKUP($A97,#REF!,4,FALSE)),IF(INDEX(#REF!,MATCH($A97,#REF!,0),1),LEFT(VLOOKUP($A97,#REF!,4,FALSE),LEN(VLOOKUP($A97,#REF!,4,FALSE))-2),CONCATENATE(LEFT(VLOOKUP($A97,#REF!,4,FALSE),LEN(VLOOKUP($A97,#REF!,4,FALSE))-2),"*")),"")</f>
        <v>#REF!</v>
      </c>
      <c r="F97" s="42" t="e">
        <f>IF(LEN(VLOOKUP($A97,#REF!,5,FALSE)),IF(INDEX(#REF!,MATCH($A97,#REF!,0),2),LEFT(VLOOKUP($A97,#REF!,5,FALSE),LEN(VLOOKUP($A97,#REF!,5,FALSE))-2),CONCATENATE(LEFT(VLOOKUP($A97,#REF!,5,FALSE),LEN(VLOOKUP($A97,#REF!,5,FALSE))-2),"*")),"")</f>
        <v>#REF!</v>
      </c>
      <c r="G97" s="42" t="e">
        <f>IF(LEN(VLOOKUP($A97,#REF!,6,FALSE)),IF(INDEX(#REF!,MATCH($A97,#REF!,0),3),LEFT(VLOOKUP($A97,#REF!,6,FALSE),LEN(VLOOKUP($A97,#REF!,6,FALSE))-2),CONCATENATE(LEFT(VLOOKUP($A97,#REF!,6,FALSE),LEN(VLOOKUP($A97,#REF!,6,FALSE))-2),"*")),"")</f>
        <v>#REF!</v>
      </c>
      <c r="H97" s="43" t="e">
        <f>IF(LEN(VLOOKUP($A97,#REF!,7,FALSE)),IF(INDEX(#REF!,MATCH($A97,#REF!,0),4),LEFT(VLOOKUP($A97,#REF!,7,FALSE),LEN(VLOOKUP($A97,#REF!,7,FALSE))-2),CONCATENATE(LEFT(VLOOKUP($A97,#REF!,7,FALSE),LEN(VLOOKUP($A97,#REF!,7,FALSE))-2),"*")),"")</f>
        <v>#REF!</v>
      </c>
      <c r="I97" s="54" t="e">
        <f>IF(LEN(VLOOKUP($A97,#REF!,8,FALSE)),UPPER(RIGHT(VLOOKUP($A97,#REF!,8,FALSE),1)),"")</f>
        <v>#REF!</v>
      </c>
      <c r="J97" s="42" t="e">
        <f>IF(LEN(VLOOKUP($A97,#REF!,4,FALSE)),UPPER(RIGHT(VLOOKUP($A97,#REF!,4,FALSE),1)),"")</f>
        <v>#REF!</v>
      </c>
      <c r="K97" s="42" t="e">
        <f>IF(LEN(VLOOKUP($A97,#REF!,5,FALSE)),UPPER(RIGHT(VLOOKUP($A97,#REF!,5,FALSE),1)),"")</f>
        <v>#REF!</v>
      </c>
      <c r="L97" s="42" t="e">
        <f>IF(LEN(VLOOKUP($A97,#REF!,6,FALSE)),UPPER(RIGHT(VLOOKUP($A97,#REF!,6,FALSE),1)),"")</f>
        <v>#REF!</v>
      </c>
      <c r="M97" s="43" t="e">
        <f>IF(LEN(VLOOKUP($A97,#REF!,7,FALSE)),UPPER(RIGHT(VLOOKUP($A97,#REF!,7,FALSE),1)),"")</f>
        <v>#REF!</v>
      </c>
      <c r="N97" s="38" t="s">
        <v>94</v>
      </c>
      <c r="O97" s="38" t="s">
        <v>301</v>
      </c>
      <c r="P97" s="38" t="s">
        <v>302</v>
      </c>
      <c r="Q97" s="38" t="s">
        <v>105</v>
      </c>
      <c r="R97" s="38" t="s">
        <v>94</v>
      </c>
      <c r="S97" s="66" t="e">
        <f>HLOOKUP("Device Tree Pin Name",#REF!,MATCH($A97,#REF!,0),FALSE)</f>
        <v>#REF!</v>
      </c>
      <c r="T97" s="67" t="e">
        <f>HLOOKUP("power rail",#REF!,MATCH($A97,#REF!,0),FALSE)</f>
        <v>#REF!</v>
      </c>
      <c r="U97" s="62" t="e">
        <f>HLOOKUP("Wake Capable",#REF!,MATCH($A97,#REF!,0),FALSE)</f>
        <v>#REF!</v>
      </c>
      <c r="V97" s="62" t="e">
        <f>HLOOKUP("Strap",#REF!,MATCH($A97,#REF!,0),FALSE)</f>
        <v>#REF!</v>
      </c>
      <c r="W97" s="62" t="e">
        <f>HLOOKUP("GTE",#REF!,MATCH($A97,#REF!,0),FALSE)</f>
        <v>#REF!</v>
      </c>
      <c r="X97" s="62" t="e">
        <f>HLOOKUP("DPD_Control",#REF!,MATCH($A97,#REF!,0),FALSE)</f>
        <v>#REF!</v>
      </c>
      <c r="Y97" s="62" t="e">
        <f>HLOOKUP("DPD_Group",#REF!,MATCH($A97,#REF!,0),FALSE)</f>
        <v>#REF!</v>
      </c>
      <c r="Z97" s="47" t="e">
        <f>HLOOKUP("Pad Category",#REF!,MATCH($A97,#REF!,0),FALSE)</f>
        <v>#REF!</v>
      </c>
      <c r="AA97" s="47" t="e">
        <f>HLOOKUP("Pad type",#REF!,MATCH($A97,#REF!,0),FALSE)</f>
        <v>#REF!</v>
      </c>
      <c r="AB97" s="47" t="e">
        <f>HLOOKUP("Pull Strength",#REF!,MATCH($A97,#REF!,0),FALSE)</f>
        <v>#REF!</v>
      </c>
      <c r="AC97" s="47" t="e">
        <f>HLOOKUP("POR Pin State",#REF!,MATCH($A97,#REF!,0),FALSE)</f>
        <v>#REF!</v>
      </c>
      <c r="AD97" s="47" t="str">
        <f t="shared" si="52"/>
        <v>RSVD0</v>
      </c>
      <c r="AE97" s="82"/>
      <c r="AF97" s="38" t="str">
        <f t="shared" si="53"/>
        <v>PULL_DOWN</v>
      </c>
      <c r="AG97" s="38" t="e">
        <f t="shared" si="2"/>
        <v>#REF!</v>
      </c>
      <c r="AH97" s="38" t="e">
        <f t="shared" si="56"/>
        <v>#REF!</v>
      </c>
      <c r="AI97" s="87" t="e">
        <f t="shared" si="54"/>
        <v>#REF!</v>
      </c>
      <c r="AJ97" s="86" t="b">
        <v>1</v>
      </c>
      <c r="AK97" s="86" t="b">
        <v>1</v>
      </c>
      <c r="AL97" s="86" t="b">
        <v>1</v>
      </c>
      <c r="AM97" s="86" t="b">
        <v>1</v>
      </c>
      <c r="AN97" s="86" t="b">
        <v>1</v>
      </c>
      <c r="AO97" s="86" t="b">
        <v>1</v>
      </c>
      <c r="AP97" s="63" t="str">
        <f t="shared" si="55"/>
        <v>VALID</v>
      </c>
      <c r="AQ97" s="102" t="s">
        <v>303</v>
      </c>
      <c r="AR97" s="103" t="s">
        <v>79</v>
      </c>
      <c r="AS97" s="104"/>
      <c r="AT97" s="105"/>
      <c r="AU97" s="105"/>
      <c r="AV97" s="105"/>
      <c r="AW97" s="118" t="s">
        <v>85</v>
      </c>
      <c r="AX97" s="104" t="s">
        <v>85</v>
      </c>
      <c r="AY97" s="105"/>
      <c r="AZ97" s="104"/>
      <c r="BA97" s="104"/>
      <c r="BB97" s="115"/>
      <c r="BC97" s="116"/>
      <c r="BD97" s="117"/>
      <c r="BE97" s="150"/>
      <c r="BF97" s="147" t="e">
        <f>VLOOKUP($A97,#REF!,34,FALSE)</f>
        <v>#REF!</v>
      </c>
      <c r="BG97" s="147" t="e">
        <f>VLOOKUP($A97,#REF!,22,FALSE)</f>
        <v>#REF!</v>
      </c>
      <c r="BH97" s="149"/>
    </row>
    <row r="98" ht="12.75" customHeight="1" spans="1:60">
      <c r="A98" s="38" t="s">
        <v>304</v>
      </c>
      <c r="B98" s="38" t="e">
        <f>VLOOKUP($A98,#REF!,34,FALSE)</f>
        <v>#REF!</v>
      </c>
      <c r="C98" s="39" t="str">
        <f t="shared" si="51"/>
        <v>unused_SOC_GPIO33</v>
      </c>
      <c r="D98" s="40" t="e">
        <f>IF(LEN(VLOOKUP($A98,#REF!,8,FALSE)),LEFT(VLOOKUP($A98,#REF!,8,FALSE),LEN(VLOOKUP($A98,#REF!,8,FALSE))-2),"")</f>
        <v>#REF!</v>
      </c>
      <c r="E98" s="41" t="e">
        <f>IF(LEN(VLOOKUP($A98,#REF!,4,FALSE)),IF(INDEX(#REF!,MATCH($A98,#REF!,0),1),LEFT(VLOOKUP($A98,#REF!,4,FALSE),LEN(VLOOKUP($A98,#REF!,4,FALSE))-2),CONCATENATE(LEFT(VLOOKUP($A98,#REF!,4,FALSE),LEN(VLOOKUP($A98,#REF!,4,FALSE))-2),"*")),"")</f>
        <v>#REF!</v>
      </c>
      <c r="F98" s="42" t="e">
        <f>IF(LEN(VLOOKUP($A98,#REF!,5,FALSE)),IF(INDEX(#REF!,MATCH($A98,#REF!,0),2),LEFT(VLOOKUP($A98,#REF!,5,FALSE),LEN(VLOOKUP($A98,#REF!,5,FALSE))-2),CONCATENATE(LEFT(VLOOKUP($A98,#REF!,5,FALSE),LEN(VLOOKUP($A98,#REF!,5,FALSE))-2),"*")),"")</f>
        <v>#REF!</v>
      </c>
      <c r="G98" s="42" t="e">
        <f>IF(LEN(VLOOKUP($A98,#REF!,6,FALSE)),IF(INDEX(#REF!,MATCH($A98,#REF!,0),3),LEFT(VLOOKUP($A98,#REF!,6,FALSE),LEN(VLOOKUP($A98,#REF!,6,FALSE))-2),CONCATENATE(LEFT(VLOOKUP($A98,#REF!,6,FALSE),LEN(VLOOKUP($A98,#REF!,6,FALSE))-2),"*")),"")</f>
        <v>#REF!</v>
      </c>
      <c r="H98" s="43" t="e">
        <f>IF(LEN(VLOOKUP($A98,#REF!,7,FALSE)),IF(INDEX(#REF!,MATCH($A98,#REF!,0),4),LEFT(VLOOKUP($A98,#REF!,7,FALSE),LEN(VLOOKUP($A98,#REF!,7,FALSE))-2),CONCATENATE(LEFT(VLOOKUP($A98,#REF!,7,FALSE),LEN(VLOOKUP($A98,#REF!,7,FALSE))-2),"*")),"")</f>
        <v>#REF!</v>
      </c>
      <c r="I98" s="54" t="e">
        <f>IF(LEN(VLOOKUP($A98,#REF!,8,FALSE)),UPPER(RIGHT(VLOOKUP($A98,#REF!,8,FALSE),1)),"")</f>
        <v>#REF!</v>
      </c>
      <c r="J98" s="42" t="e">
        <f>IF(LEN(VLOOKUP($A98,#REF!,4,FALSE)),UPPER(RIGHT(VLOOKUP($A98,#REF!,4,FALSE),1)),"")</f>
        <v>#REF!</v>
      </c>
      <c r="K98" s="42" t="e">
        <f>IF(LEN(VLOOKUP($A98,#REF!,5,FALSE)),UPPER(RIGHT(VLOOKUP($A98,#REF!,5,FALSE),1)),"")</f>
        <v>#REF!</v>
      </c>
      <c r="L98" s="42" t="e">
        <f>IF(LEN(VLOOKUP($A98,#REF!,6,FALSE)),UPPER(RIGHT(VLOOKUP($A98,#REF!,6,FALSE),1)),"")</f>
        <v>#REF!</v>
      </c>
      <c r="M98" s="43" t="e">
        <f>IF(LEN(VLOOKUP($A98,#REF!,7,FALSE)),UPPER(RIGHT(VLOOKUP($A98,#REF!,7,FALSE),1)),"")</f>
        <v>#REF!</v>
      </c>
      <c r="N98" s="38" t="s">
        <v>94</v>
      </c>
      <c r="O98" s="38" t="s">
        <v>305</v>
      </c>
      <c r="P98" s="38" t="s">
        <v>302</v>
      </c>
      <c r="Q98" s="38" t="s">
        <v>105</v>
      </c>
      <c r="R98" s="38" t="s">
        <v>94</v>
      </c>
      <c r="S98" s="63" t="e">
        <f>HLOOKUP("Device Tree Pin Name",#REF!,MATCH($A98,#REF!,0),FALSE)</f>
        <v>#REF!</v>
      </c>
      <c r="T98" s="47" t="e">
        <f>HLOOKUP("power rail",#REF!,MATCH($A98,#REF!,0),FALSE)</f>
        <v>#REF!</v>
      </c>
      <c r="U98" s="62" t="e">
        <f>HLOOKUP("Wake Capable",#REF!,MATCH($A98,#REF!,0),FALSE)</f>
        <v>#REF!</v>
      </c>
      <c r="V98" s="62" t="e">
        <f>HLOOKUP("Strap",#REF!,MATCH($A98,#REF!,0),FALSE)</f>
        <v>#REF!</v>
      </c>
      <c r="W98" s="62" t="e">
        <f>HLOOKUP("GTE",#REF!,MATCH($A98,#REF!,0),FALSE)</f>
        <v>#REF!</v>
      </c>
      <c r="X98" s="62" t="e">
        <f>HLOOKUP("DPD_Control",#REF!,MATCH($A98,#REF!,0),FALSE)</f>
        <v>#REF!</v>
      </c>
      <c r="Y98" s="62" t="e">
        <f>HLOOKUP("DPD_Group",#REF!,MATCH($A98,#REF!,0),FALSE)</f>
        <v>#REF!</v>
      </c>
      <c r="Z98" s="47" t="e">
        <f>HLOOKUP("Pad Category",#REF!,MATCH($A98,#REF!,0),FALSE)</f>
        <v>#REF!</v>
      </c>
      <c r="AA98" s="47" t="e">
        <f>HLOOKUP("Pad type",#REF!,MATCH($A98,#REF!,0),FALSE)</f>
        <v>#REF!</v>
      </c>
      <c r="AB98" s="47" t="e">
        <f>HLOOKUP("Pull Strength",#REF!,MATCH($A98,#REF!,0),FALSE)</f>
        <v>#REF!</v>
      </c>
      <c r="AC98" s="47" t="e">
        <f>HLOOKUP("POR Pin State",#REF!,MATCH($A98,#REF!,0),FALSE)</f>
        <v>#REF!</v>
      </c>
      <c r="AD98" s="47" t="str">
        <f t="shared" si="52"/>
        <v>RSVD0</v>
      </c>
      <c r="AE98" s="82"/>
      <c r="AF98" s="38" t="str">
        <f t="shared" si="53"/>
        <v>PULL_DOWN</v>
      </c>
      <c r="AG98" s="38" t="e">
        <f t="shared" si="2"/>
        <v>#REF!</v>
      </c>
      <c r="AH98" s="38" t="e">
        <f t="shared" si="56"/>
        <v>#REF!</v>
      </c>
      <c r="AI98" s="87" t="e">
        <f t="shared" si="54"/>
        <v>#REF!</v>
      </c>
      <c r="AJ98" s="86" t="b">
        <v>1</v>
      </c>
      <c r="AK98" s="86" t="b">
        <v>1</v>
      </c>
      <c r="AL98" s="86" t="b">
        <v>1</v>
      </c>
      <c r="AM98" s="86" t="b">
        <v>1</v>
      </c>
      <c r="AN98" s="86" t="b">
        <v>1</v>
      </c>
      <c r="AO98" s="86" t="b">
        <v>1</v>
      </c>
      <c r="AP98" s="63" t="str">
        <f t="shared" si="55"/>
        <v>VALID</v>
      </c>
      <c r="AQ98" s="102" t="s">
        <v>306</v>
      </c>
      <c r="AR98" s="103" t="s">
        <v>79</v>
      </c>
      <c r="AS98" s="104"/>
      <c r="AT98" s="104" t="s">
        <v>89</v>
      </c>
      <c r="AU98" s="105"/>
      <c r="AV98" s="105"/>
      <c r="AW98" s="118" t="s">
        <v>85</v>
      </c>
      <c r="AX98" s="104" t="s">
        <v>85</v>
      </c>
      <c r="AY98" s="105"/>
      <c r="AZ98" s="104"/>
      <c r="BA98" s="104"/>
      <c r="BB98" s="115"/>
      <c r="BC98" s="116"/>
      <c r="BD98" s="117"/>
      <c r="BE98" s="150"/>
      <c r="BF98" s="147" t="e">
        <f>VLOOKUP($A98,#REF!,34,FALSE)</f>
        <v>#REF!</v>
      </c>
      <c r="BG98" s="147" t="e">
        <f>VLOOKUP($A98,#REF!,22,FALSE)</f>
        <v>#REF!</v>
      </c>
      <c r="BH98" s="149"/>
    </row>
    <row r="99" ht="12.95" customHeight="1" spans="1:60">
      <c r="A99" s="38" t="s">
        <v>307</v>
      </c>
      <c r="B99" s="38" t="e">
        <f>VLOOKUP($A99,#REF!,34,FALSE)</f>
        <v>#REF!</v>
      </c>
      <c r="C99" s="39" t="str">
        <f t="shared" si="51"/>
        <v>unused_SOC_GPIO35</v>
      </c>
      <c r="D99" s="40" t="e">
        <f>IF(LEN(VLOOKUP($A99,#REF!,8,FALSE)),LEFT(VLOOKUP($A99,#REF!,8,FALSE),LEN(VLOOKUP($A99,#REF!,8,FALSE))-2),"")</f>
        <v>#REF!</v>
      </c>
      <c r="E99" s="41" t="e">
        <f>IF(LEN(VLOOKUP($A99,#REF!,4,FALSE)),IF(INDEX(#REF!,MATCH($A99,#REF!,0),1),LEFT(VLOOKUP($A99,#REF!,4,FALSE),LEN(VLOOKUP($A99,#REF!,4,FALSE))-2),CONCATENATE(LEFT(VLOOKUP($A99,#REF!,4,FALSE),LEN(VLOOKUP($A99,#REF!,4,FALSE))-2),"*")),"")</f>
        <v>#REF!</v>
      </c>
      <c r="F99" s="42" t="e">
        <f>IF(LEN(VLOOKUP($A99,#REF!,5,FALSE)),IF(INDEX(#REF!,MATCH($A99,#REF!,0),2),LEFT(VLOOKUP($A99,#REF!,5,FALSE),LEN(VLOOKUP($A99,#REF!,5,FALSE))-3),CONCATENATE(LEFT(VLOOKUP($A99,#REF!,5,FALSE),LEN(VLOOKUP($A99,#REF!,5,FALSE))-2),"*")),"")</f>
        <v>#REF!</v>
      </c>
      <c r="G99" s="42" t="e">
        <f>IF(LEN(VLOOKUP($A99,#REF!,6,FALSE)),IF(INDEX(#REF!,MATCH($A99,#REF!,0),3),LEFT(VLOOKUP($A99,#REF!,6,FALSE),LEN(VLOOKUP($A99,#REF!,6,FALSE))-2),CONCATENATE(LEFT(VLOOKUP($A99,#REF!,6,FALSE),LEN(VLOOKUP($A99,#REF!,6,FALSE))-2),"*")),"")</f>
        <v>#REF!</v>
      </c>
      <c r="H99" s="43" t="e">
        <f>IF(LEN(VLOOKUP($A99,#REF!,7,FALSE)),IF(INDEX(#REF!,MATCH($A99,#REF!,0),4),LEFT(VLOOKUP($A99,#REF!,7,FALSE),LEN(VLOOKUP($A99,#REF!,7,FALSE))-2),CONCATENATE(LEFT(VLOOKUP($A99,#REF!,7,FALSE),LEN(VLOOKUP($A99,#REF!,7,FALSE))-2),"*")),"")</f>
        <v>#REF!</v>
      </c>
      <c r="I99" s="54" t="e">
        <f>IF(LEN(VLOOKUP($A99,#REF!,8,FALSE)),UPPER(RIGHT(VLOOKUP($A99,#REF!,8,FALSE),1)),"")</f>
        <v>#REF!</v>
      </c>
      <c r="J99" s="42" t="e">
        <f>IF(LEN(VLOOKUP($A99,#REF!,4,FALSE)),UPPER(RIGHT(VLOOKUP($A99,#REF!,4,FALSE),1)),"")</f>
        <v>#REF!</v>
      </c>
      <c r="K99" s="42" t="s">
        <v>81</v>
      </c>
      <c r="L99" s="42" t="e">
        <f>IF(LEN(VLOOKUP($A99,#REF!,6,FALSE)),UPPER(RIGHT(VLOOKUP($A99,#REF!,6,FALSE),1)),"")</f>
        <v>#REF!</v>
      </c>
      <c r="M99" s="43" t="e">
        <f>IF(LEN(VLOOKUP($A99,#REF!,7,FALSE)),UPPER(RIGHT(VLOOKUP($A99,#REF!,7,FALSE),1)),"")</f>
        <v>#REF!</v>
      </c>
      <c r="N99" s="38" t="s">
        <v>94</v>
      </c>
      <c r="O99" s="38" t="s">
        <v>283</v>
      </c>
      <c r="P99" s="38" t="s">
        <v>284</v>
      </c>
      <c r="Q99" s="38" t="s">
        <v>105</v>
      </c>
      <c r="R99" s="38" t="s">
        <v>94</v>
      </c>
      <c r="S99" s="63" t="e">
        <f>HLOOKUP("Device Tree Pin Name",#REF!,MATCH($A99,#REF!,0),FALSE)</f>
        <v>#REF!</v>
      </c>
      <c r="T99" s="47" t="e">
        <f>HLOOKUP("power rail",#REF!,MATCH($A99,#REF!,0),FALSE)</f>
        <v>#REF!</v>
      </c>
      <c r="U99" s="62" t="e">
        <f>HLOOKUP("Wake Capable",#REF!,MATCH($A99,#REF!,0),FALSE)</f>
        <v>#REF!</v>
      </c>
      <c r="V99" s="62" t="e">
        <f>HLOOKUP("Strap",#REF!,MATCH($A99,#REF!,0),FALSE)</f>
        <v>#REF!</v>
      </c>
      <c r="W99" s="62" t="e">
        <f>HLOOKUP("GTE",#REF!,MATCH($A99,#REF!,0),FALSE)</f>
        <v>#REF!</v>
      </c>
      <c r="X99" s="62" t="e">
        <f>HLOOKUP("DPD_Control",#REF!,MATCH($A99,#REF!,0),FALSE)</f>
        <v>#REF!</v>
      </c>
      <c r="Y99" s="62" t="e">
        <f>HLOOKUP("DPD_Group",#REF!,MATCH($A99,#REF!,0),FALSE)</f>
        <v>#REF!</v>
      </c>
      <c r="Z99" s="47" t="e">
        <f>HLOOKUP("Pad Category",#REF!,MATCH($A99,#REF!,0),FALSE)</f>
        <v>#REF!</v>
      </c>
      <c r="AA99" s="47" t="e">
        <f>HLOOKUP("Pad type",#REF!,MATCH($A99,#REF!,0),FALSE)</f>
        <v>#REF!</v>
      </c>
      <c r="AB99" s="47" t="e">
        <f>HLOOKUP("Pull Strength",#REF!,MATCH($A99,#REF!,0),FALSE)</f>
        <v>#REF!</v>
      </c>
      <c r="AC99" s="47" t="e">
        <f>HLOOKUP("POR Pin State",#REF!,MATCH($A99,#REF!,0),FALSE)</f>
        <v>#REF!</v>
      </c>
      <c r="AD99" s="47" t="str">
        <f t="shared" si="52"/>
        <v>RSVD0</v>
      </c>
      <c r="AE99" s="82"/>
      <c r="AF99" s="38" t="str">
        <f t="shared" si="53"/>
        <v>PULL_DOWN</v>
      </c>
      <c r="AG99" s="38" t="e">
        <f t="shared" si="2"/>
        <v>#REF!</v>
      </c>
      <c r="AH99" s="38" t="e">
        <f t="shared" si="56"/>
        <v>#REF!</v>
      </c>
      <c r="AI99" s="87" t="e">
        <f t="shared" si="54"/>
        <v>#REF!</v>
      </c>
      <c r="AJ99" s="86" t="b">
        <v>1</v>
      </c>
      <c r="AK99" s="86" t="b">
        <v>1</v>
      </c>
      <c r="AL99" s="86" t="b">
        <v>1</v>
      </c>
      <c r="AM99" s="86" t="b">
        <v>1</v>
      </c>
      <c r="AN99" s="86" t="b">
        <v>1</v>
      </c>
      <c r="AO99" s="86" t="b">
        <v>1</v>
      </c>
      <c r="AP99" s="63" t="str">
        <f t="shared" si="55"/>
        <v>VALID</v>
      </c>
      <c r="AQ99" s="102" t="s">
        <v>308</v>
      </c>
      <c r="AR99" s="103" t="s">
        <v>79</v>
      </c>
      <c r="AS99" s="104"/>
      <c r="AT99" s="105"/>
      <c r="AU99" s="105"/>
      <c r="AV99" s="104" t="s">
        <v>124</v>
      </c>
      <c r="AW99" s="118" t="s">
        <v>85</v>
      </c>
      <c r="AX99" s="104" t="s">
        <v>85</v>
      </c>
      <c r="AY99" s="105"/>
      <c r="AZ99" s="104"/>
      <c r="BA99" s="104"/>
      <c r="BB99" s="115"/>
      <c r="BC99" s="116"/>
      <c r="BD99" s="117"/>
      <c r="BE99" s="150"/>
      <c r="BF99" s="147" t="e">
        <f>VLOOKUP($A99,#REF!,34,FALSE)</f>
        <v>#REF!</v>
      </c>
      <c r="BG99" s="147" t="e">
        <f>VLOOKUP($A99,#REF!,22,FALSE)</f>
        <v>#REF!</v>
      </c>
      <c r="BH99" s="149"/>
    </row>
    <row r="100" ht="12.95" customHeight="1" spans="1:60">
      <c r="A100" s="38" t="s">
        <v>309</v>
      </c>
      <c r="B100" s="38" t="e">
        <f>VLOOKUP($A100,#REF!,34,FALSE)</f>
        <v>#REF!</v>
      </c>
      <c r="C100" s="39" t="str">
        <f t="shared" si="51"/>
        <v>unused_SOC_GPIO37</v>
      </c>
      <c r="D100" s="40" t="e">
        <f>IF(LEN(VLOOKUP($A100,#REF!,8,FALSE)),LEFT(VLOOKUP($A100,#REF!,8,FALSE),LEN(VLOOKUP($A100,#REF!,8,FALSE))-2),"")</f>
        <v>#REF!</v>
      </c>
      <c r="E100" s="41" t="e">
        <f>IF(LEN(VLOOKUP($A100,#REF!,4,FALSE)),IF(INDEX(#REF!,MATCH($A100,#REF!,0),1),LEFT(VLOOKUP($A100,#REF!,4,FALSE),LEN(VLOOKUP($A100,#REF!,4,FALSE))-2),CONCATENATE(LEFT(VLOOKUP($A100,#REF!,4,FALSE),LEN(VLOOKUP($A100,#REF!,4,FALSE))-2),"*")),"")</f>
        <v>#REF!</v>
      </c>
      <c r="F100" s="42" t="e">
        <f>IF(LEN(VLOOKUP($A100,#REF!,5,FALSE)),IF(INDEX(#REF!,MATCH($A100,#REF!,0),2),LEFT(VLOOKUP($A100,#REF!,5,FALSE),LEN(VLOOKUP($A100,#REF!,5,FALSE))-2),CONCATENATE(LEFT(VLOOKUP($A100,#REF!,5,FALSE),LEN(VLOOKUP($A100,#REF!,5,FALSE))-2),"*")),"")</f>
        <v>#REF!</v>
      </c>
      <c r="G100" s="42" t="e">
        <f>IF(LEN(VLOOKUP($A100,#REF!,6,FALSE)),IF(INDEX(#REF!,MATCH($A100,#REF!,0),3),LEFT(VLOOKUP($A100,#REF!,6,FALSE),LEN(VLOOKUP($A100,#REF!,6,FALSE))-2),CONCATENATE(LEFT(VLOOKUP($A100,#REF!,6,FALSE),LEN(VLOOKUP($A100,#REF!,6,FALSE))-2),"*")),"")</f>
        <v>#REF!</v>
      </c>
      <c r="H100" s="43" t="e">
        <f>IF(LEN(VLOOKUP($A100,#REF!,7,FALSE)),IF(INDEX(#REF!,MATCH($A100,#REF!,0),4),LEFT(VLOOKUP($A100,#REF!,7,FALSE),LEN(VLOOKUP($A100,#REF!,7,FALSE))-2),CONCATENATE(LEFT(VLOOKUP($A100,#REF!,7,FALSE),LEN(VLOOKUP($A100,#REF!,7,FALSE))-2),"*")),"")</f>
        <v>#REF!</v>
      </c>
      <c r="I100" s="54" t="e">
        <f>IF(LEN(VLOOKUP($A100,#REF!,8,FALSE)),UPPER(RIGHT(VLOOKUP($A100,#REF!,8,FALSE),1)),"")</f>
        <v>#REF!</v>
      </c>
      <c r="J100" s="42" t="e">
        <f>IF(LEN(VLOOKUP($A100,#REF!,4,FALSE)),UPPER(RIGHT(VLOOKUP($A100,#REF!,4,FALSE),1)),"")</f>
        <v>#REF!</v>
      </c>
      <c r="K100" s="42" t="e">
        <f>IF(LEN(VLOOKUP($A100,#REF!,5,FALSE)),UPPER(RIGHT(VLOOKUP($A100,#REF!,5,FALSE),1)),"")</f>
        <v>#REF!</v>
      </c>
      <c r="L100" s="42" t="e">
        <f>IF(LEN(VLOOKUP($A100,#REF!,6,FALSE)),UPPER(RIGHT(VLOOKUP($A100,#REF!,6,FALSE),1)),"")</f>
        <v>#REF!</v>
      </c>
      <c r="M100" s="43" t="e">
        <f>IF(LEN(VLOOKUP($A100,#REF!,7,FALSE)),UPPER(RIGHT(VLOOKUP($A100,#REF!,7,FALSE),1)),"")</f>
        <v>#REF!</v>
      </c>
      <c r="N100" s="38" t="s">
        <v>132</v>
      </c>
      <c r="O100" s="38" t="s">
        <v>283</v>
      </c>
      <c r="P100" s="38" t="s">
        <v>310</v>
      </c>
      <c r="Q100" s="38" t="s">
        <v>311</v>
      </c>
      <c r="R100" s="38" t="s">
        <v>132</v>
      </c>
      <c r="S100" s="63" t="e">
        <f>HLOOKUP("Device Tree Pin Name",#REF!,MATCH($A100,#REF!,0),FALSE)</f>
        <v>#REF!</v>
      </c>
      <c r="T100" s="47" t="e">
        <f>HLOOKUP("power rail",#REF!,MATCH($A100,#REF!,0),FALSE)</f>
        <v>#REF!</v>
      </c>
      <c r="U100" s="62" t="e">
        <f>HLOOKUP("Wake Capable",#REF!,MATCH($A100,#REF!,0),FALSE)</f>
        <v>#REF!</v>
      </c>
      <c r="V100" s="62" t="e">
        <f>HLOOKUP("Strap",#REF!,MATCH($A100,#REF!,0),FALSE)</f>
        <v>#REF!</v>
      </c>
      <c r="W100" s="62" t="e">
        <f>HLOOKUP("GTE",#REF!,MATCH($A100,#REF!,0),FALSE)</f>
        <v>#REF!</v>
      </c>
      <c r="X100" s="62" t="e">
        <f>HLOOKUP("DPD_Control",#REF!,MATCH($A100,#REF!,0),FALSE)</f>
        <v>#REF!</v>
      </c>
      <c r="Y100" s="62" t="e">
        <f>HLOOKUP("DPD_Group",#REF!,MATCH($A100,#REF!,0),FALSE)</f>
        <v>#REF!</v>
      </c>
      <c r="Z100" s="47" t="e">
        <f>HLOOKUP("Pad Category",#REF!,MATCH($A100,#REF!,0),FALSE)</f>
        <v>#REF!</v>
      </c>
      <c r="AA100" s="47" t="e">
        <f>HLOOKUP("Pad type",#REF!,MATCH($A100,#REF!,0),FALSE)</f>
        <v>#REF!</v>
      </c>
      <c r="AB100" s="47" t="e">
        <f>HLOOKUP("Pull Strength",#REF!,MATCH($A100,#REF!,0),FALSE)</f>
        <v>#REF!</v>
      </c>
      <c r="AC100" s="47" t="e">
        <f>HLOOKUP("POR Pin State",#REF!,MATCH($A100,#REF!,0),FALSE)</f>
        <v>#REF!</v>
      </c>
      <c r="AD100" s="47" t="str">
        <f t="shared" si="52"/>
        <v>GP</v>
      </c>
      <c r="AE100" s="82"/>
      <c r="AF100" s="38" t="str">
        <f t="shared" si="53"/>
        <v>PULL_DOWN</v>
      </c>
      <c r="AG100" s="38" t="e">
        <f t="shared" si="2"/>
        <v>#REF!</v>
      </c>
      <c r="AH100" s="38" t="e">
        <f t="shared" si="56"/>
        <v>#REF!</v>
      </c>
      <c r="AI100" s="87" t="e">
        <f t="shared" si="54"/>
        <v>#REF!</v>
      </c>
      <c r="AJ100" s="86" t="b">
        <v>1</v>
      </c>
      <c r="AK100" s="86" t="b">
        <v>1</v>
      </c>
      <c r="AL100" s="86" t="b">
        <v>1</v>
      </c>
      <c r="AM100" s="86" t="b">
        <v>1</v>
      </c>
      <c r="AN100" s="86" t="b">
        <v>1</v>
      </c>
      <c r="AO100" s="86" t="b">
        <v>1</v>
      </c>
      <c r="AP100" s="63" t="str">
        <f t="shared" si="55"/>
        <v>VALID</v>
      </c>
      <c r="AQ100" s="102" t="s">
        <v>312</v>
      </c>
      <c r="AR100" s="103" t="s">
        <v>79</v>
      </c>
      <c r="AS100" s="104"/>
      <c r="AT100" s="105"/>
      <c r="AU100" s="105"/>
      <c r="AV100" s="104" t="s">
        <v>124</v>
      </c>
      <c r="AW100" s="118" t="s">
        <v>85</v>
      </c>
      <c r="AX100" s="104" t="s">
        <v>85</v>
      </c>
      <c r="AY100" s="105"/>
      <c r="AZ100" s="104"/>
      <c r="BA100" s="104"/>
      <c r="BB100" s="115"/>
      <c r="BC100" s="116"/>
      <c r="BD100" s="117"/>
      <c r="BE100" s="150"/>
      <c r="BF100" s="147" t="e">
        <f>VLOOKUP($A100,#REF!,34,FALSE)</f>
        <v>#REF!</v>
      </c>
      <c r="BG100" s="147" t="e">
        <f>VLOOKUP($A100,#REF!,22,FALSE)</f>
        <v>#REF!</v>
      </c>
      <c r="BH100" s="149"/>
    </row>
    <row r="101" ht="12.95" customHeight="1" spans="1:60">
      <c r="A101" s="38" t="s">
        <v>313</v>
      </c>
      <c r="B101" s="38" t="e">
        <f>VLOOKUP($A101,#REF!,34,FALSE)</f>
        <v>#REF!</v>
      </c>
      <c r="C101" s="39" t="str">
        <f t="shared" si="51"/>
        <v>unused_SOC_GPIO56</v>
      </c>
      <c r="D101" s="40" t="e">
        <f>IF(LEN(VLOOKUP($A101,#REF!,8,FALSE)),LEFT(VLOOKUP($A101,#REF!,8,FALSE),LEN(VLOOKUP($A101,#REF!,8,FALSE))-2),"")</f>
        <v>#REF!</v>
      </c>
      <c r="E101" s="41" t="e">
        <f>IF(LEN(VLOOKUP($A101,#REF!,4,FALSE)),IF(INDEX(#REF!,MATCH($A101,#REF!,0),1),LEFT(VLOOKUP($A101,#REF!,4,FALSE),LEN(VLOOKUP($A101,#REF!,4,FALSE))-2),CONCATENATE(LEFT(VLOOKUP($A101,#REF!,4,FALSE),LEN(VLOOKUP($A101,#REF!,4,FALSE))-2),"*")),"")</f>
        <v>#REF!</v>
      </c>
      <c r="F101" s="42" t="e">
        <f>IF(LEN(VLOOKUP($A101,#REF!,5,FALSE)),IF(INDEX(#REF!,MATCH($A101,#REF!,0),2),LEFT(VLOOKUP($A101,#REF!,5,FALSE),LEN(VLOOKUP($A101,#REF!,5,FALSE))-2),CONCATENATE(LEFT(VLOOKUP($A101,#REF!,5,FALSE),LEN(VLOOKUP($A101,#REF!,5,FALSE))-2),"*")),"")</f>
        <v>#REF!</v>
      </c>
      <c r="G101" s="42" t="e">
        <f>IF(LEN(VLOOKUP($A101,#REF!,6,FALSE)),IF(INDEX(#REF!,MATCH($A101,#REF!,0),3),LEFT(VLOOKUP($A101,#REF!,6,FALSE),LEN(VLOOKUP($A101,#REF!,6,FALSE))-2),CONCATENATE(LEFT(VLOOKUP($A101,#REF!,6,FALSE),LEN(VLOOKUP($A101,#REF!,6,FALSE))-2),"*")),"")</f>
        <v>#REF!</v>
      </c>
      <c r="H101" s="43" t="e">
        <f>IF(LEN(VLOOKUP($A101,#REF!,7,FALSE)),IF(INDEX(#REF!,MATCH($A101,#REF!,0),4),LEFT(VLOOKUP($A101,#REF!,7,FALSE),LEN(VLOOKUP($A101,#REF!,7,FALSE))-2),CONCATENATE(LEFT(VLOOKUP($A101,#REF!,7,FALSE),LEN(VLOOKUP($A101,#REF!,7,FALSE))-2),"*")),"")</f>
        <v>#REF!</v>
      </c>
      <c r="I101" s="54" t="e">
        <f>IF(LEN(VLOOKUP($A101,#REF!,8,FALSE)),UPPER(RIGHT(VLOOKUP($A101,#REF!,8,FALSE),1)),"")</f>
        <v>#REF!</v>
      </c>
      <c r="J101" s="42" t="e">
        <f>IF(LEN(VLOOKUP($A101,#REF!,4,FALSE)),UPPER(RIGHT(VLOOKUP($A101,#REF!,4,FALSE),1)),"")</f>
        <v>#REF!</v>
      </c>
      <c r="K101" s="42" t="e">
        <f>IF(LEN(VLOOKUP($A101,#REF!,5,FALSE)),UPPER(RIGHT(VLOOKUP($A101,#REF!,5,FALSE),1)),"")</f>
        <v>#REF!</v>
      </c>
      <c r="L101" s="42" t="e">
        <f>IF(LEN(VLOOKUP($A101,#REF!,6,FALSE)),UPPER(RIGHT(VLOOKUP($A101,#REF!,6,FALSE),1)),"")</f>
        <v>#REF!</v>
      </c>
      <c r="M101" s="43" t="e">
        <f>IF(LEN(VLOOKUP($A101,#REF!,7,FALSE)),UPPER(RIGHT(VLOOKUP($A101,#REF!,7,FALSE),1)),"")</f>
        <v>#REF!</v>
      </c>
      <c r="N101" s="38" t="s">
        <v>94</v>
      </c>
      <c r="O101" s="38" t="s">
        <v>283</v>
      </c>
      <c r="P101" s="38" t="s">
        <v>310</v>
      </c>
      <c r="Q101" s="38" t="s">
        <v>311</v>
      </c>
      <c r="R101" s="38" t="s">
        <v>94</v>
      </c>
      <c r="S101" s="63" t="e">
        <f>HLOOKUP("Device Tree Pin Name",#REF!,MATCH($A101,#REF!,0),FALSE)</f>
        <v>#REF!</v>
      </c>
      <c r="T101" s="47" t="e">
        <f>HLOOKUP("power rail",#REF!,MATCH($A101,#REF!,0),FALSE)</f>
        <v>#REF!</v>
      </c>
      <c r="U101" s="62" t="e">
        <f>HLOOKUP("Wake Capable",#REF!,MATCH($A101,#REF!,0),FALSE)</f>
        <v>#REF!</v>
      </c>
      <c r="V101" s="62" t="e">
        <f>HLOOKUP("Strap",#REF!,MATCH($A101,#REF!,0),FALSE)</f>
        <v>#REF!</v>
      </c>
      <c r="W101" s="62" t="e">
        <f>HLOOKUP("GTE",#REF!,MATCH($A101,#REF!,0),FALSE)</f>
        <v>#REF!</v>
      </c>
      <c r="X101" s="62" t="e">
        <f>HLOOKUP("DPD_Control",#REF!,MATCH($A101,#REF!,0),FALSE)</f>
        <v>#REF!</v>
      </c>
      <c r="Y101" s="62" t="e">
        <f>HLOOKUP("DPD_Group",#REF!,MATCH($A101,#REF!,0),FALSE)</f>
        <v>#REF!</v>
      </c>
      <c r="Z101" s="47" t="e">
        <f>HLOOKUP("Pad Category",#REF!,MATCH($A101,#REF!,0),FALSE)</f>
        <v>#REF!</v>
      </c>
      <c r="AA101" s="47" t="e">
        <f>HLOOKUP("Pad type",#REF!,MATCH($A101,#REF!,0),FALSE)</f>
        <v>#REF!</v>
      </c>
      <c r="AB101" s="47" t="e">
        <f>HLOOKUP("Pull Strength",#REF!,MATCH($A101,#REF!,0),FALSE)</f>
        <v>#REF!</v>
      </c>
      <c r="AC101" s="47" t="e">
        <f>HLOOKUP("POR Pin State",#REF!,MATCH($A101,#REF!,0),FALSE)</f>
        <v>#REF!</v>
      </c>
      <c r="AD101" s="47" t="str">
        <f t="shared" si="52"/>
        <v>RSVD0</v>
      </c>
      <c r="AE101" s="82"/>
      <c r="AF101" s="38" t="str">
        <f t="shared" si="53"/>
        <v>PULL_DOWN</v>
      </c>
      <c r="AG101" s="38" t="e">
        <f t="shared" si="2"/>
        <v>#REF!</v>
      </c>
      <c r="AH101" s="38" t="e">
        <f t="shared" ref="AH101:AH112" si="57">IF(OR($AT101=$F101,$AU101="Output"),"DISABLE","ENABLE")</f>
        <v>#REF!</v>
      </c>
      <c r="AI101" s="87" t="e">
        <f t="shared" si="54"/>
        <v>#REF!</v>
      </c>
      <c r="AJ101" s="86" t="b">
        <v>1</v>
      </c>
      <c r="AK101" s="86" t="b">
        <v>1</v>
      </c>
      <c r="AL101" s="86" t="b">
        <v>1</v>
      </c>
      <c r="AM101" s="86" t="b">
        <v>1</v>
      </c>
      <c r="AN101" s="86" t="b">
        <v>1</v>
      </c>
      <c r="AO101" s="86" t="b">
        <v>1</v>
      </c>
      <c r="AP101" s="63" t="str">
        <f t="shared" si="55"/>
        <v>VALID</v>
      </c>
      <c r="AQ101" s="102" t="s">
        <v>314</v>
      </c>
      <c r="AR101" s="103" t="s">
        <v>79</v>
      </c>
      <c r="AS101" s="104"/>
      <c r="AT101" s="105"/>
      <c r="AU101" s="105"/>
      <c r="AV101" s="104" t="s">
        <v>124</v>
      </c>
      <c r="AW101" s="118" t="s">
        <v>85</v>
      </c>
      <c r="AX101" s="104" t="s">
        <v>85</v>
      </c>
      <c r="AY101" s="105"/>
      <c r="AZ101" s="104"/>
      <c r="BA101" s="104"/>
      <c r="BB101" s="115"/>
      <c r="BC101" s="116"/>
      <c r="BD101" s="117"/>
      <c r="BE101" s="150"/>
      <c r="BF101" s="147" t="e">
        <f>VLOOKUP($A101,#REF!,34,FALSE)</f>
        <v>#REF!</v>
      </c>
      <c r="BG101" s="147" t="e">
        <f>VLOOKUP($A101,#REF!,22,FALSE)</f>
        <v>#REF!</v>
      </c>
      <c r="BH101" s="149"/>
    </row>
    <row r="102" ht="12.95" customHeight="1" spans="1:60">
      <c r="A102" s="38" t="s">
        <v>315</v>
      </c>
      <c r="B102" s="38" t="e">
        <f>VLOOKUP($A102,#REF!,34,FALSE)</f>
        <v>#REF!</v>
      </c>
      <c r="C102" s="39" t="str">
        <f t="shared" si="51"/>
        <v>unused_UART1_TX</v>
      </c>
      <c r="D102" s="40" t="e">
        <f>IF(LEN(VLOOKUP($A102,#REF!,8,FALSE)),LEFT(VLOOKUP($A102,#REF!,8,FALSE),LEN(VLOOKUP($A102,#REF!,8,FALSE))-2),"")</f>
        <v>#REF!</v>
      </c>
      <c r="E102" s="41" t="e">
        <f>IF(LEN(VLOOKUP($A102,#REF!,4,FALSE)),IF(INDEX(#REF!,MATCH($A102,#REF!,0),1),LEFT(VLOOKUP($A102,#REF!,4,FALSE),LEN(VLOOKUP($A102,#REF!,4,FALSE))-2),CONCATENATE(LEFT(VLOOKUP($A102,#REF!,4,FALSE),LEN(VLOOKUP($A102,#REF!,4,FALSE))-2),"*")),"")</f>
        <v>#REF!</v>
      </c>
      <c r="F102" s="42" t="e">
        <f>IF(LEN(VLOOKUP($A102,#REF!,5,FALSE)),IF(INDEX(#REF!,MATCH($A102,#REF!,0),2),LEFT(VLOOKUP($A102,#REF!,5,FALSE),LEN(VLOOKUP($A102,#REF!,5,FALSE))-2),CONCATENATE(LEFT(VLOOKUP($A102,#REF!,5,FALSE),LEN(VLOOKUP($A102,#REF!,5,FALSE))-2),"*")),"")</f>
        <v>#REF!</v>
      </c>
      <c r="G102" s="42" t="e">
        <f>IF(LEN(VLOOKUP($A102,#REF!,6,FALSE)),IF(INDEX(#REF!,MATCH($A102,#REF!,0),3),LEFT(VLOOKUP($A102,#REF!,6,FALSE),LEN(VLOOKUP($A102,#REF!,6,FALSE))-2),CONCATENATE(LEFT(VLOOKUP($A102,#REF!,6,FALSE),LEN(VLOOKUP($A102,#REF!,6,FALSE))-2),"*")),"")</f>
        <v>#REF!</v>
      </c>
      <c r="H102" s="43" t="e">
        <f>IF(LEN(VLOOKUP($A102,#REF!,7,FALSE)),IF(INDEX(#REF!,MATCH($A102,#REF!,0),4),LEFT(VLOOKUP($A102,#REF!,7,FALSE),LEN(VLOOKUP($A102,#REF!,7,FALSE))-2),CONCATENATE(LEFT(VLOOKUP($A102,#REF!,7,FALSE),LEN(VLOOKUP($A102,#REF!,7,FALSE))-2),"*")),"")</f>
        <v>#REF!</v>
      </c>
      <c r="I102" s="54" t="e">
        <f>IF(LEN(VLOOKUP($A102,#REF!,8,FALSE)),UPPER(RIGHT(VLOOKUP($A102,#REF!,8,FALSE),1)),"")</f>
        <v>#REF!</v>
      </c>
      <c r="J102" s="42" t="e">
        <f>IF(LEN(VLOOKUP($A102,#REF!,4,FALSE)),UPPER(RIGHT(VLOOKUP($A102,#REF!,4,FALSE),1)),"")</f>
        <v>#REF!</v>
      </c>
      <c r="K102" s="42" t="e">
        <f>IF(LEN(VLOOKUP($A102,#REF!,5,FALSE)),UPPER(RIGHT(VLOOKUP($A102,#REF!,5,FALSE),1)),"")</f>
        <v>#REF!</v>
      </c>
      <c r="L102" s="42" t="e">
        <f>IF(LEN(VLOOKUP($A102,#REF!,6,FALSE)),UPPER(RIGHT(VLOOKUP($A102,#REF!,6,FALSE),1)),"")</f>
        <v>#REF!</v>
      </c>
      <c r="M102" s="43" t="e">
        <f>IF(LEN(VLOOKUP($A102,#REF!,7,FALSE)),UPPER(RIGHT(VLOOKUP($A102,#REF!,7,FALSE),1)),"")</f>
        <v>#REF!</v>
      </c>
      <c r="N102" s="38" t="s">
        <v>246</v>
      </c>
      <c r="O102" s="38" t="s">
        <v>83</v>
      </c>
      <c r="P102" s="38" t="s">
        <v>104</v>
      </c>
      <c r="Q102" s="38" t="s">
        <v>105</v>
      </c>
      <c r="R102" s="38" t="s">
        <v>83</v>
      </c>
      <c r="S102" s="63" t="e">
        <f>HLOOKUP("Device Tree Pin Name",#REF!,MATCH($A102,#REF!,0),FALSE)</f>
        <v>#REF!</v>
      </c>
      <c r="T102" s="47" t="e">
        <f>HLOOKUP("power rail",#REF!,MATCH($A102,#REF!,0),FALSE)</f>
        <v>#REF!</v>
      </c>
      <c r="U102" s="62" t="e">
        <f>HLOOKUP("Wake Capable",#REF!,MATCH($A102,#REF!,0),FALSE)</f>
        <v>#REF!</v>
      </c>
      <c r="V102" s="62" t="e">
        <f>HLOOKUP("Strap",#REF!,MATCH($A102,#REF!,0),FALSE)</f>
        <v>#REF!</v>
      </c>
      <c r="W102" s="62" t="e">
        <f>HLOOKUP("GTE",#REF!,MATCH($A102,#REF!,0),FALSE)</f>
        <v>#REF!</v>
      </c>
      <c r="X102" s="62" t="e">
        <f>HLOOKUP("DPD_Control",#REF!,MATCH($A102,#REF!,0),FALSE)</f>
        <v>#REF!</v>
      </c>
      <c r="Y102" s="62" t="e">
        <f>HLOOKUP("DPD_Group",#REF!,MATCH($A102,#REF!,0),FALSE)</f>
        <v>#REF!</v>
      </c>
      <c r="Z102" s="47" t="e">
        <f>HLOOKUP("Pad Category",#REF!,MATCH($A102,#REF!,0),FALSE)</f>
        <v>#REF!</v>
      </c>
      <c r="AA102" s="47" t="e">
        <f>HLOOKUP("Pad type",#REF!,MATCH($A102,#REF!,0),FALSE)</f>
        <v>#REF!</v>
      </c>
      <c r="AB102" s="47" t="e">
        <f>HLOOKUP("Pull Strength",#REF!,MATCH($A102,#REF!,0),FALSE)</f>
        <v>#REF!</v>
      </c>
      <c r="AC102" s="47" t="e">
        <f>HLOOKUP("POR Pin State",#REF!,MATCH($A102,#REF!,0),FALSE)</f>
        <v>#REF!</v>
      </c>
      <c r="AD102" s="47" t="str">
        <f t="shared" si="52"/>
        <v>RSVD1</v>
      </c>
      <c r="AE102" s="82"/>
      <c r="AF102" s="38" t="str">
        <f t="shared" si="53"/>
        <v>PULL_DOWN</v>
      </c>
      <c r="AG102" s="38" t="e">
        <f t="shared" si="2"/>
        <v>#REF!</v>
      </c>
      <c r="AH102" s="38" t="e">
        <f t="shared" si="57"/>
        <v>#REF!</v>
      </c>
      <c r="AI102" s="87" t="e">
        <f t="shared" si="54"/>
        <v>#REF!</v>
      </c>
      <c r="AJ102" s="86" t="b">
        <v>1</v>
      </c>
      <c r="AK102" s="86" t="b">
        <v>1</v>
      </c>
      <c r="AL102" s="86" t="b">
        <v>1</v>
      </c>
      <c r="AM102" s="86" t="b">
        <v>1</v>
      </c>
      <c r="AN102" s="86" t="b">
        <v>1</v>
      </c>
      <c r="AO102" s="86" t="b">
        <v>1</v>
      </c>
      <c r="AP102" s="63" t="str">
        <f t="shared" si="55"/>
        <v>VALID</v>
      </c>
      <c r="AQ102" s="102" t="s">
        <v>316</v>
      </c>
      <c r="AR102" s="103" t="s">
        <v>79</v>
      </c>
      <c r="AS102" s="104"/>
      <c r="AT102" s="105"/>
      <c r="AU102" s="105"/>
      <c r="AV102" s="105"/>
      <c r="AW102" s="105"/>
      <c r="AX102" s="104" t="s">
        <v>85</v>
      </c>
      <c r="AY102" s="105"/>
      <c r="AZ102" s="104"/>
      <c r="BA102" s="104"/>
      <c r="BB102" s="115"/>
      <c r="BC102" s="116"/>
      <c r="BD102" s="117"/>
      <c r="BE102" s="150"/>
      <c r="BF102" s="147" t="e">
        <f>VLOOKUP($A102,#REF!,34,FALSE)</f>
        <v>#REF!</v>
      </c>
      <c r="BG102" s="147" t="e">
        <f>VLOOKUP($A102,#REF!,22,FALSE)</f>
        <v>#REF!</v>
      </c>
      <c r="BH102" s="149"/>
    </row>
    <row r="103" ht="12.95" customHeight="1" spans="1:60">
      <c r="A103" s="38" t="s">
        <v>317</v>
      </c>
      <c r="B103" s="38" t="e">
        <f>VLOOKUP($A103,#REF!,34,FALSE)</f>
        <v>#REF!</v>
      </c>
      <c r="C103" s="39" t="str">
        <f t="shared" si="51"/>
        <v>unused_UART1_RX</v>
      </c>
      <c r="D103" s="40" t="e">
        <f>IF(LEN(VLOOKUP($A103,#REF!,8,FALSE)),LEFT(VLOOKUP($A103,#REF!,8,FALSE),LEN(VLOOKUP($A103,#REF!,8,FALSE))-2),"")</f>
        <v>#REF!</v>
      </c>
      <c r="E103" s="41" t="e">
        <f>IF(LEN(VLOOKUP($A103,#REF!,4,FALSE)),IF(INDEX(#REF!,MATCH($A103,#REF!,0),1),LEFT(VLOOKUP($A103,#REF!,4,FALSE),LEN(VLOOKUP($A103,#REF!,4,FALSE))-2),CONCATENATE(LEFT(VLOOKUP($A103,#REF!,4,FALSE),LEN(VLOOKUP($A103,#REF!,4,FALSE))-2),"*")),"")</f>
        <v>#REF!</v>
      </c>
      <c r="F103" s="42" t="e">
        <f>IF(LEN(VLOOKUP($A103,#REF!,5,FALSE)),IF(INDEX(#REF!,MATCH($A103,#REF!,0),2),LEFT(VLOOKUP($A103,#REF!,5,FALSE),LEN(VLOOKUP($A103,#REF!,5,FALSE))-2),CONCATENATE(LEFT(VLOOKUP($A103,#REF!,5,FALSE),LEN(VLOOKUP($A103,#REF!,5,FALSE))-2),"*")),"")</f>
        <v>#REF!</v>
      </c>
      <c r="G103" s="42" t="e">
        <f>IF(LEN(VLOOKUP($A103,#REF!,6,FALSE)),IF(INDEX(#REF!,MATCH($A103,#REF!,0),3),LEFT(VLOOKUP($A103,#REF!,6,FALSE),LEN(VLOOKUP($A103,#REF!,6,FALSE))-2),CONCATENATE(LEFT(VLOOKUP($A103,#REF!,6,FALSE),LEN(VLOOKUP($A103,#REF!,6,FALSE))-2),"*")),"")</f>
        <v>#REF!</v>
      </c>
      <c r="H103" s="43" t="e">
        <f>IF(LEN(VLOOKUP($A103,#REF!,7,FALSE)),IF(INDEX(#REF!,MATCH($A103,#REF!,0),4),LEFT(VLOOKUP($A103,#REF!,7,FALSE),LEN(VLOOKUP($A103,#REF!,7,FALSE))-2),CONCATENATE(LEFT(VLOOKUP($A103,#REF!,7,FALSE),LEN(VLOOKUP($A103,#REF!,7,FALSE))-2),"*")),"")</f>
        <v>#REF!</v>
      </c>
      <c r="I103" s="54" t="e">
        <f>IF(LEN(VLOOKUP($A103,#REF!,8,FALSE)),UPPER(RIGHT(VLOOKUP($A103,#REF!,8,FALSE),1)),"")</f>
        <v>#REF!</v>
      </c>
      <c r="J103" s="42" t="e">
        <f>IF(LEN(VLOOKUP($A103,#REF!,4,FALSE)),UPPER(RIGHT(VLOOKUP($A103,#REF!,4,FALSE),1)),"")</f>
        <v>#REF!</v>
      </c>
      <c r="K103" s="42" t="e">
        <f>IF(LEN(VLOOKUP($A103,#REF!,5,FALSE)),UPPER(RIGHT(VLOOKUP($A103,#REF!,5,FALSE),1)),"")</f>
        <v>#REF!</v>
      </c>
      <c r="L103" s="42" t="e">
        <f>IF(LEN(VLOOKUP($A103,#REF!,6,FALSE)),UPPER(RIGHT(VLOOKUP($A103,#REF!,6,FALSE),1)),"")</f>
        <v>#REF!</v>
      </c>
      <c r="M103" s="43" t="e">
        <f>IF(LEN(VLOOKUP($A103,#REF!,7,FALSE)),UPPER(RIGHT(VLOOKUP($A103,#REF!,7,FALSE),1)),"")</f>
        <v>#REF!</v>
      </c>
      <c r="N103" s="38" t="s">
        <v>246</v>
      </c>
      <c r="O103" s="38" t="s">
        <v>83</v>
      </c>
      <c r="P103" s="38" t="s">
        <v>104</v>
      </c>
      <c r="Q103" s="38" t="s">
        <v>105</v>
      </c>
      <c r="R103" s="158" t="s">
        <v>83</v>
      </c>
      <c r="S103" s="159" t="e">
        <f>HLOOKUP("Device Tree Pin Name",#REF!,MATCH($A103,#REF!,0),FALSE)</f>
        <v>#REF!</v>
      </c>
      <c r="T103" s="67" t="e">
        <f>HLOOKUP("power rail",#REF!,MATCH($A103,#REF!,0),FALSE)</f>
        <v>#REF!</v>
      </c>
      <c r="U103" s="62" t="e">
        <f>HLOOKUP("Wake Capable",#REF!,MATCH($A103,#REF!,0),FALSE)</f>
        <v>#REF!</v>
      </c>
      <c r="V103" s="62" t="e">
        <f>HLOOKUP("Strap",#REF!,MATCH($A103,#REF!,0),FALSE)</f>
        <v>#REF!</v>
      </c>
      <c r="W103" s="62" t="e">
        <f>HLOOKUP("GTE",#REF!,MATCH($A103,#REF!,0),FALSE)</f>
        <v>#REF!</v>
      </c>
      <c r="X103" s="62" t="e">
        <f>HLOOKUP("DPD_Control",#REF!,MATCH($A103,#REF!,0),FALSE)</f>
        <v>#REF!</v>
      </c>
      <c r="Y103" s="62" t="e">
        <f>HLOOKUP("DPD_Group",#REF!,MATCH($A103,#REF!,0),FALSE)</f>
        <v>#REF!</v>
      </c>
      <c r="Z103" s="47" t="e">
        <f>HLOOKUP("Pad Category",#REF!,MATCH($A103,#REF!,0),FALSE)</f>
        <v>#REF!</v>
      </c>
      <c r="AA103" s="47" t="e">
        <f>HLOOKUP("Pad type",#REF!,MATCH($A103,#REF!,0),FALSE)</f>
        <v>#REF!</v>
      </c>
      <c r="AB103" s="47" t="e">
        <f>HLOOKUP("Pull Strength",#REF!,MATCH($A103,#REF!,0),FALSE)</f>
        <v>#REF!</v>
      </c>
      <c r="AC103" s="47" t="e">
        <f>HLOOKUP("POR Pin State",#REF!,MATCH($A103,#REF!,0),FALSE)</f>
        <v>#REF!</v>
      </c>
      <c r="AD103" s="47" t="str">
        <f t="shared" si="52"/>
        <v>RSVD1</v>
      </c>
      <c r="AE103" s="82"/>
      <c r="AF103" s="38" t="str">
        <f t="shared" si="53"/>
        <v>PULL_DOWN</v>
      </c>
      <c r="AG103" s="38" t="e">
        <f t="shared" si="2"/>
        <v>#REF!</v>
      </c>
      <c r="AH103" s="38" t="e">
        <f t="shared" si="57"/>
        <v>#REF!</v>
      </c>
      <c r="AI103" s="87" t="e">
        <f t="shared" si="54"/>
        <v>#REF!</v>
      </c>
      <c r="AJ103" s="86" t="b">
        <v>1</v>
      </c>
      <c r="AK103" s="86" t="b">
        <v>1</v>
      </c>
      <c r="AL103" s="86" t="b">
        <v>1</v>
      </c>
      <c r="AM103" s="86" t="b">
        <v>1</v>
      </c>
      <c r="AN103" s="86" t="b">
        <v>1</v>
      </c>
      <c r="AO103" s="86" t="b">
        <v>1</v>
      </c>
      <c r="AP103" s="63" t="str">
        <f t="shared" si="55"/>
        <v>VALID</v>
      </c>
      <c r="AQ103" s="102" t="s">
        <v>318</v>
      </c>
      <c r="AR103" s="103" t="s">
        <v>79</v>
      </c>
      <c r="AS103" s="104"/>
      <c r="AT103" s="105"/>
      <c r="AU103" s="105"/>
      <c r="AV103" s="105"/>
      <c r="AW103" s="105"/>
      <c r="AX103" s="104" t="s">
        <v>85</v>
      </c>
      <c r="AY103" s="105"/>
      <c r="AZ103" s="104"/>
      <c r="BA103" s="104"/>
      <c r="BB103" s="115"/>
      <c r="BC103" s="116"/>
      <c r="BD103" s="117"/>
      <c r="BE103" s="150"/>
      <c r="BF103" s="147" t="e">
        <f>VLOOKUP($A103,#REF!,34,FALSE)</f>
        <v>#REF!</v>
      </c>
      <c r="BG103" s="147" t="e">
        <f>VLOOKUP($A103,#REF!,22,FALSE)</f>
        <v>#REF!</v>
      </c>
      <c r="BH103" s="149"/>
    </row>
    <row r="104" ht="12.75" customHeight="1" spans="1:60">
      <c r="A104" s="38" t="s">
        <v>319</v>
      </c>
      <c r="B104" s="38" t="e">
        <f>VLOOKUP($A104,#REF!,34,FALSE)</f>
        <v>#REF!</v>
      </c>
      <c r="C104" s="39" t="str">
        <f t="shared" si="51"/>
        <v>unused_UART1_RTS</v>
      </c>
      <c r="D104" s="40" t="e">
        <f>IF(LEN(VLOOKUP($A104,#REF!,8,FALSE)),LEFT(VLOOKUP($A104,#REF!,8,FALSE),LEN(VLOOKUP($A104,#REF!,8,FALSE))-2),"")</f>
        <v>#REF!</v>
      </c>
      <c r="E104" s="41" t="e">
        <f>IF(LEN(VLOOKUP($A104,#REF!,4,FALSE)),IF(INDEX(#REF!,MATCH($A104,#REF!,0),1),LEFT(VLOOKUP($A104,#REF!,4,FALSE),LEN(VLOOKUP($A104,#REF!,4,FALSE))-2),CONCATENATE(LEFT(VLOOKUP($A104,#REF!,4,FALSE),LEN(VLOOKUP($A104,#REF!,4,FALSE))-2),"*")),"")</f>
        <v>#REF!</v>
      </c>
      <c r="F104" s="42" t="e">
        <f>IF(LEN(VLOOKUP($A104,#REF!,5,FALSE)),IF(INDEX(#REF!,MATCH($A104,#REF!,0),2),LEFT(VLOOKUP($A104,#REF!,5,FALSE),LEN(VLOOKUP($A104,#REF!,5,FALSE))-2),CONCATENATE(LEFT(VLOOKUP($A104,#REF!,5,FALSE),LEN(VLOOKUP($A104,#REF!,5,FALSE))-2),"*")),"")</f>
        <v>#REF!</v>
      </c>
      <c r="G104" s="42" t="e">
        <f>IF(LEN(VLOOKUP($A104,#REF!,6,FALSE)),IF(INDEX(#REF!,MATCH($A104,#REF!,0),3),LEFT(VLOOKUP($A104,#REF!,6,FALSE),LEN(VLOOKUP($A104,#REF!,6,FALSE))-2),CONCATENATE(LEFT(VLOOKUP($A104,#REF!,6,FALSE),LEN(VLOOKUP($A104,#REF!,6,FALSE))-2),"*")),"")</f>
        <v>#REF!</v>
      </c>
      <c r="H104" s="43" t="e">
        <f>IF(LEN(VLOOKUP($A104,#REF!,7,FALSE)),IF(INDEX(#REF!,MATCH($A104,#REF!,0),4),LEFT(VLOOKUP($A104,#REF!,7,FALSE),LEN(VLOOKUP($A104,#REF!,7,FALSE))-2),CONCATENATE(LEFT(VLOOKUP($A104,#REF!,7,FALSE),LEN(VLOOKUP($A104,#REF!,7,FALSE))-2),"*")),"")</f>
        <v>#REF!</v>
      </c>
      <c r="I104" s="54" t="e">
        <f>IF(LEN(VLOOKUP($A104,#REF!,8,FALSE)),UPPER(RIGHT(VLOOKUP($A104,#REF!,8,FALSE),1)),"")</f>
        <v>#REF!</v>
      </c>
      <c r="J104" s="42" t="e">
        <f>IF(LEN(VLOOKUP($A104,#REF!,4,FALSE)),UPPER(RIGHT(VLOOKUP($A104,#REF!,4,FALSE),1)),"")</f>
        <v>#REF!</v>
      </c>
      <c r="K104" s="42" t="e">
        <f>IF(LEN(VLOOKUP($A104,#REF!,5,FALSE)),UPPER(RIGHT(VLOOKUP($A104,#REF!,5,FALSE),1)),"")</f>
        <v>#REF!</v>
      </c>
      <c r="L104" s="42" t="e">
        <f>IF(LEN(VLOOKUP($A104,#REF!,6,FALSE)),UPPER(RIGHT(VLOOKUP($A104,#REF!,6,FALSE),1)),"")</f>
        <v>#REF!</v>
      </c>
      <c r="M104" s="43" t="e">
        <f>IF(LEN(VLOOKUP($A104,#REF!,7,FALSE)),UPPER(RIGHT(VLOOKUP($A104,#REF!,7,FALSE),1)),"")</f>
        <v>#REF!</v>
      </c>
      <c r="N104" s="38" t="s">
        <v>246</v>
      </c>
      <c r="O104" s="38" t="s">
        <v>83</v>
      </c>
      <c r="P104" s="38" t="s">
        <v>104</v>
      </c>
      <c r="Q104" s="38" t="s">
        <v>105</v>
      </c>
      <c r="R104" s="38" t="s">
        <v>83</v>
      </c>
      <c r="S104" s="63" t="e">
        <f>HLOOKUP("Device Tree Pin Name",#REF!,MATCH($A104,#REF!,0),FALSE)</f>
        <v>#REF!</v>
      </c>
      <c r="T104" s="47" t="e">
        <f>HLOOKUP("power rail",#REF!,MATCH($A104,#REF!,0),FALSE)</f>
        <v>#REF!</v>
      </c>
      <c r="U104" s="62" t="e">
        <f>HLOOKUP("Wake Capable",#REF!,MATCH($A104,#REF!,0),FALSE)</f>
        <v>#REF!</v>
      </c>
      <c r="V104" s="62" t="e">
        <f>HLOOKUP("Strap",#REF!,MATCH($A104,#REF!,0),FALSE)</f>
        <v>#REF!</v>
      </c>
      <c r="W104" s="62" t="e">
        <f>HLOOKUP("GTE",#REF!,MATCH($A104,#REF!,0),FALSE)</f>
        <v>#REF!</v>
      </c>
      <c r="X104" s="62" t="e">
        <f>HLOOKUP("DPD_Control",#REF!,MATCH($A104,#REF!,0),FALSE)</f>
        <v>#REF!</v>
      </c>
      <c r="Y104" s="62" t="e">
        <f>HLOOKUP("DPD_Group",#REF!,MATCH($A104,#REF!,0),FALSE)</f>
        <v>#REF!</v>
      </c>
      <c r="Z104" s="47" t="e">
        <f>HLOOKUP("Pad Category",#REF!,MATCH($A104,#REF!,0),FALSE)</f>
        <v>#REF!</v>
      </c>
      <c r="AA104" s="47" t="e">
        <f>HLOOKUP("Pad type",#REF!,MATCH($A104,#REF!,0),FALSE)</f>
        <v>#REF!</v>
      </c>
      <c r="AB104" s="47" t="e">
        <f>HLOOKUP("Pull Strength",#REF!,MATCH($A104,#REF!,0),FALSE)</f>
        <v>#REF!</v>
      </c>
      <c r="AC104" s="47" t="e">
        <f>HLOOKUP("POR Pin State",#REF!,MATCH($A104,#REF!,0),FALSE)</f>
        <v>#REF!</v>
      </c>
      <c r="AD104" s="47" t="str">
        <f t="shared" si="52"/>
        <v>RSVD1</v>
      </c>
      <c r="AE104" s="82"/>
      <c r="AF104" s="38" t="str">
        <f t="shared" si="53"/>
        <v>PULL_DOWN</v>
      </c>
      <c r="AG104" s="38" t="e">
        <f t="shared" si="2"/>
        <v>#REF!</v>
      </c>
      <c r="AH104" s="38" t="e">
        <f t="shared" si="57"/>
        <v>#REF!</v>
      </c>
      <c r="AI104" s="87" t="e">
        <f t="shared" si="54"/>
        <v>#REF!</v>
      </c>
      <c r="AJ104" s="86" t="b">
        <v>1</v>
      </c>
      <c r="AK104" s="86" t="b">
        <v>1</v>
      </c>
      <c r="AL104" s="86" t="b">
        <v>1</v>
      </c>
      <c r="AM104" s="86" t="b">
        <v>1</v>
      </c>
      <c r="AN104" s="86" t="b">
        <v>1</v>
      </c>
      <c r="AO104" s="86" t="b">
        <v>1</v>
      </c>
      <c r="AP104" s="63" t="str">
        <f t="shared" si="55"/>
        <v>VALID</v>
      </c>
      <c r="AQ104" s="102" t="s">
        <v>320</v>
      </c>
      <c r="AR104" s="103" t="s">
        <v>79</v>
      </c>
      <c r="AS104" s="104"/>
      <c r="AT104" s="104" t="s">
        <v>89</v>
      </c>
      <c r="AU104" s="105"/>
      <c r="AV104" s="105"/>
      <c r="AW104" s="105"/>
      <c r="AX104" s="104" t="s">
        <v>85</v>
      </c>
      <c r="AY104" s="105"/>
      <c r="AZ104" s="104"/>
      <c r="BA104" s="104"/>
      <c r="BB104" s="115"/>
      <c r="BC104" s="116"/>
      <c r="BD104" s="117"/>
      <c r="BE104" s="150"/>
      <c r="BF104" s="147" t="e">
        <f>VLOOKUP($A104,#REF!,34,FALSE)</f>
        <v>#REF!</v>
      </c>
      <c r="BG104" s="147" t="e">
        <f>VLOOKUP($A104,#REF!,22,FALSE)</f>
        <v>#REF!</v>
      </c>
      <c r="BH104" s="149"/>
    </row>
    <row r="105" ht="12.95" customHeight="1" spans="1:60">
      <c r="A105" s="38" t="s">
        <v>321</v>
      </c>
      <c r="B105" s="38" t="e">
        <f>VLOOKUP($A105,#REF!,34,FALSE)</f>
        <v>#REF!</v>
      </c>
      <c r="C105" s="39" t="str">
        <f t="shared" si="51"/>
        <v>unused_UART1_CTS</v>
      </c>
      <c r="D105" s="40" t="e">
        <f>IF(LEN(VLOOKUP($A105,#REF!,8,FALSE)),LEFT(VLOOKUP($A105,#REF!,8,FALSE),LEN(VLOOKUP($A105,#REF!,8,FALSE))-2),"")</f>
        <v>#REF!</v>
      </c>
      <c r="E105" s="41" t="e">
        <f>IF(LEN(VLOOKUP($A105,#REF!,4,FALSE)),IF(INDEX(#REF!,MATCH($A105,#REF!,0),1),LEFT(VLOOKUP($A105,#REF!,4,FALSE),LEN(VLOOKUP($A105,#REF!,4,FALSE))-2),CONCATENATE(LEFT(VLOOKUP($A105,#REF!,4,FALSE),LEN(VLOOKUP($A105,#REF!,4,FALSE))-2),"*")),"")</f>
        <v>#REF!</v>
      </c>
      <c r="F105" s="42" t="e">
        <f>IF(LEN(VLOOKUP($A105,#REF!,5,FALSE)),IF(INDEX(#REF!,MATCH($A105,#REF!,0),2),LEFT(VLOOKUP($A105,#REF!,5,FALSE),LEN(VLOOKUP($A105,#REF!,5,FALSE))-2),CONCATENATE(LEFT(VLOOKUP($A105,#REF!,5,FALSE),LEN(VLOOKUP($A105,#REF!,5,FALSE))-2),"*")),"")</f>
        <v>#REF!</v>
      </c>
      <c r="G105" s="42" t="e">
        <f>IF(LEN(VLOOKUP($A105,#REF!,6,FALSE)),IF(INDEX(#REF!,MATCH($A105,#REF!,0),3),LEFT(VLOOKUP($A105,#REF!,6,FALSE),LEN(VLOOKUP($A105,#REF!,6,FALSE))-2),CONCATENATE(LEFT(VLOOKUP($A105,#REF!,6,FALSE),LEN(VLOOKUP($A105,#REF!,6,FALSE))-2),"*")),"")</f>
        <v>#REF!</v>
      </c>
      <c r="H105" s="43" t="e">
        <f>IF(LEN(VLOOKUP($A105,#REF!,7,FALSE)),IF(INDEX(#REF!,MATCH($A105,#REF!,0),4),LEFT(VLOOKUP($A105,#REF!,7,FALSE),LEN(VLOOKUP($A105,#REF!,7,FALSE))-2),CONCATENATE(LEFT(VLOOKUP($A105,#REF!,7,FALSE),LEN(VLOOKUP($A105,#REF!,7,FALSE))-2),"*")),"")</f>
        <v>#REF!</v>
      </c>
      <c r="I105" s="54" t="e">
        <f>IF(LEN(VLOOKUP($A105,#REF!,8,FALSE)),UPPER(RIGHT(VLOOKUP($A105,#REF!,8,FALSE),1)),"")</f>
        <v>#REF!</v>
      </c>
      <c r="J105" s="42" t="e">
        <f>IF(LEN(VLOOKUP($A105,#REF!,4,FALSE)),UPPER(RIGHT(VLOOKUP($A105,#REF!,4,FALSE),1)),"")</f>
        <v>#REF!</v>
      </c>
      <c r="K105" s="42" t="e">
        <f>IF(LEN(VLOOKUP($A105,#REF!,5,FALSE)),UPPER(RIGHT(VLOOKUP($A105,#REF!,5,FALSE),1)),"")</f>
        <v>#REF!</v>
      </c>
      <c r="L105" s="42" t="e">
        <f>IF(LEN(VLOOKUP($A105,#REF!,6,FALSE)),UPPER(RIGHT(VLOOKUP($A105,#REF!,6,FALSE),1)),"")</f>
        <v>#REF!</v>
      </c>
      <c r="M105" s="43" t="e">
        <f>IF(LEN(VLOOKUP($A105,#REF!,7,FALSE)),UPPER(RIGHT(VLOOKUP($A105,#REF!,7,FALSE),1)),"")</f>
        <v>#REF!</v>
      </c>
      <c r="N105" s="38" t="s">
        <v>246</v>
      </c>
      <c r="O105" s="38" t="s">
        <v>83</v>
      </c>
      <c r="P105" s="38" t="s">
        <v>104</v>
      </c>
      <c r="Q105" s="38" t="s">
        <v>105</v>
      </c>
      <c r="R105" s="38" t="s">
        <v>83</v>
      </c>
      <c r="S105" s="63" t="e">
        <f>HLOOKUP("Device Tree Pin Name",#REF!,MATCH($A105,#REF!,0),FALSE)</f>
        <v>#REF!</v>
      </c>
      <c r="T105" s="47" t="e">
        <f>HLOOKUP("power rail",#REF!,MATCH($A105,#REF!,0),FALSE)</f>
        <v>#REF!</v>
      </c>
      <c r="U105" s="62" t="e">
        <f>HLOOKUP("Wake Capable",#REF!,MATCH($A105,#REF!,0),FALSE)</f>
        <v>#REF!</v>
      </c>
      <c r="V105" s="62" t="e">
        <f>HLOOKUP("Strap",#REF!,MATCH($A105,#REF!,0),FALSE)</f>
        <v>#REF!</v>
      </c>
      <c r="W105" s="62" t="e">
        <f>HLOOKUP("GTE",#REF!,MATCH($A105,#REF!,0),FALSE)</f>
        <v>#REF!</v>
      </c>
      <c r="X105" s="62" t="e">
        <f>HLOOKUP("DPD_Control",#REF!,MATCH($A105,#REF!,0),FALSE)</f>
        <v>#REF!</v>
      </c>
      <c r="Y105" s="62" t="e">
        <f>HLOOKUP("DPD_Group",#REF!,MATCH($A105,#REF!,0),FALSE)</f>
        <v>#REF!</v>
      </c>
      <c r="Z105" s="47" t="e">
        <f>HLOOKUP("Pad Category",#REF!,MATCH($A105,#REF!,0),FALSE)</f>
        <v>#REF!</v>
      </c>
      <c r="AA105" s="47" t="e">
        <f>HLOOKUP("Pad type",#REF!,MATCH($A105,#REF!,0),FALSE)</f>
        <v>#REF!</v>
      </c>
      <c r="AB105" s="47" t="e">
        <f>HLOOKUP("Pull Strength",#REF!,MATCH($A105,#REF!,0),FALSE)</f>
        <v>#REF!</v>
      </c>
      <c r="AC105" s="47" t="e">
        <f>HLOOKUP("POR Pin State",#REF!,MATCH($A105,#REF!,0),FALSE)</f>
        <v>#REF!</v>
      </c>
      <c r="AD105" s="47" t="str">
        <f t="shared" si="52"/>
        <v>RSVD1</v>
      </c>
      <c r="AE105" s="82"/>
      <c r="AF105" s="38" t="str">
        <f t="shared" si="53"/>
        <v>PULL_DOWN</v>
      </c>
      <c r="AG105" s="38" t="e">
        <f t="shared" si="2"/>
        <v>#REF!</v>
      </c>
      <c r="AH105" s="38" t="e">
        <f t="shared" si="57"/>
        <v>#REF!</v>
      </c>
      <c r="AI105" s="87" t="e">
        <f t="shared" si="54"/>
        <v>#REF!</v>
      </c>
      <c r="AJ105" s="86" t="b">
        <v>1</v>
      </c>
      <c r="AK105" s="86" t="b">
        <v>1</v>
      </c>
      <c r="AL105" s="86" t="b">
        <v>1</v>
      </c>
      <c r="AM105" s="86" t="b">
        <v>1</v>
      </c>
      <c r="AN105" s="86" t="b">
        <v>1</v>
      </c>
      <c r="AO105" s="86" t="b">
        <v>1</v>
      </c>
      <c r="AP105" s="63" t="str">
        <f t="shared" si="55"/>
        <v>VALID</v>
      </c>
      <c r="AQ105" s="102" t="s">
        <v>322</v>
      </c>
      <c r="AR105" s="103" t="s">
        <v>79</v>
      </c>
      <c r="AS105" s="104"/>
      <c r="AT105" s="105"/>
      <c r="AU105" s="105"/>
      <c r="AV105" s="104" t="s">
        <v>124</v>
      </c>
      <c r="AW105" s="105"/>
      <c r="AX105" s="104" t="s">
        <v>85</v>
      </c>
      <c r="AY105" s="105"/>
      <c r="AZ105" s="104"/>
      <c r="BA105" s="104"/>
      <c r="BB105" s="115"/>
      <c r="BC105" s="116"/>
      <c r="BD105" s="117"/>
      <c r="BE105" s="151"/>
      <c r="BF105" s="147" t="e">
        <f>VLOOKUP($A105,#REF!,34,FALSE)</f>
        <v>#REF!</v>
      </c>
      <c r="BG105" s="147" t="e">
        <f>VLOOKUP($A105,#REF!,22,FALSE)</f>
        <v>#REF!</v>
      </c>
      <c r="BH105" s="149"/>
    </row>
    <row r="106" s="3" customFormat="1" ht="18" customHeight="1" spans="1:60">
      <c r="A106" s="46" t="s">
        <v>323</v>
      </c>
      <c r="B106" s="45" t="s">
        <v>324</v>
      </c>
      <c r="C106" s="35"/>
      <c r="D106" s="37"/>
      <c r="E106" s="37"/>
      <c r="F106" s="37"/>
      <c r="G106" s="37"/>
      <c r="H106" s="37"/>
      <c r="I106" s="35"/>
      <c r="J106" s="35"/>
      <c r="K106" s="35"/>
      <c r="L106" s="35"/>
      <c r="M106" s="35"/>
      <c r="N106" s="35"/>
      <c r="O106" s="35"/>
      <c r="P106" s="35"/>
      <c r="Q106" s="35"/>
      <c r="R106" s="35"/>
      <c r="S106" s="160"/>
      <c r="T106" s="35"/>
      <c r="U106" s="60"/>
      <c r="V106" s="60"/>
      <c r="W106" s="60"/>
      <c r="X106" s="60"/>
      <c r="Y106" s="60"/>
      <c r="Z106" s="81"/>
      <c r="AA106" s="81"/>
      <c r="AB106" s="81"/>
      <c r="AC106" s="81"/>
      <c r="AD106" s="81"/>
      <c r="AE106" s="81"/>
      <c r="AF106" s="81"/>
      <c r="AG106" s="81"/>
      <c r="AH106" s="81"/>
      <c r="AI106" s="81"/>
      <c r="AJ106" s="81"/>
      <c r="AK106" s="81"/>
      <c r="AL106" s="81"/>
      <c r="AM106" s="81"/>
      <c r="AN106" s="81"/>
      <c r="AO106" s="81"/>
      <c r="AP106" s="81"/>
      <c r="AQ106" s="100"/>
      <c r="AR106" s="100"/>
      <c r="AS106" s="101"/>
      <c r="AT106" s="101"/>
      <c r="AU106" s="101"/>
      <c r="AV106" s="101"/>
      <c r="AW106" s="101"/>
      <c r="AX106" s="101"/>
      <c r="AY106" s="101"/>
      <c r="AZ106" s="101"/>
      <c r="BA106" s="101"/>
      <c r="BB106" s="101"/>
      <c r="BC106" s="400" t="s">
        <v>76</v>
      </c>
      <c r="BD106" s="114"/>
      <c r="BE106" s="142" t="s">
        <v>323</v>
      </c>
      <c r="BF106" s="143" t="s">
        <v>324</v>
      </c>
      <c r="BG106" s="143"/>
      <c r="BH106" s="145"/>
    </row>
    <row r="107" ht="12.95" customHeight="1" spans="1:60">
      <c r="A107" s="38" t="s">
        <v>325</v>
      </c>
      <c r="B107" s="38" t="e">
        <f>VLOOKUP($A107,#REF!,34,FALSE)</f>
        <v>#REF!</v>
      </c>
      <c r="C107" s="39" t="str">
        <f>CONCATENATE("unused_",A107)</f>
        <v>unused_DP_AUX_CH0_P</v>
      </c>
      <c r="D107" s="40" t="e">
        <f>IF(LEN(VLOOKUP($A107,#REF!,8,FALSE)),LEFT(VLOOKUP($A107,#REF!,8,FALSE),LEN(VLOOKUP($A107,#REF!,8,FALSE))-2),"")</f>
        <v>#REF!</v>
      </c>
      <c r="E107" s="41" t="e">
        <f>IF(LEN(VLOOKUP($A107,#REF!,4,FALSE)),IF(INDEX(#REF!,MATCH($A107,#REF!,0),1),LEFT(VLOOKUP($A107,#REF!,4,FALSE),LEN(VLOOKUP($A107,#REF!,4,FALSE))-2),CONCATENATE(LEFT(VLOOKUP($A107,#REF!,4,FALSE),LEN(VLOOKUP($A107,#REF!,4,FALSE))-2),"*")),"")</f>
        <v>#REF!</v>
      </c>
      <c r="F107" s="42" t="e">
        <f>IF(LEN(VLOOKUP($A107,#REF!,5,FALSE)),IF(INDEX(#REF!,MATCH($A107,#REF!,0),2),LEFT(VLOOKUP($A107,#REF!,5,FALSE),LEN(VLOOKUP($A107,#REF!,5,FALSE))-2),CONCATENATE(LEFT(VLOOKUP($A107,#REF!,5,FALSE),LEN(VLOOKUP($A107,#REF!,5,FALSE))-2),"*")),"")</f>
        <v>#REF!</v>
      </c>
      <c r="G107" s="42" t="e">
        <f>IF(LEN(VLOOKUP($A107,#REF!,6,FALSE)),IF(INDEX(#REF!,MATCH($A107,#REF!,0),3),LEFT(VLOOKUP($A107,#REF!,6,FALSE),LEN(VLOOKUP($A107,#REF!,6,FALSE))-2),CONCATENATE(LEFT(VLOOKUP($A107,#REF!,6,FALSE),LEN(VLOOKUP($A107,#REF!,6,FALSE))-2),"*")),"")</f>
        <v>#REF!</v>
      </c>
      <c r="H107" s="43" t="e">
        <f>IF(LEN(VLOOKUP($A107,#REF!,7,FALSE)),IF(INDEX(#REF!,MATCH($A107,#REF!,0),4),LEFT(VLOOKUP($A107,#REF!,7,FALSE),LEN(VLOOKUP($A107,#REF!,7,FALSE))-2),CONCATENATE(LEFT(VLOOKUP($A107,#REF!,7,FALSE),LEN(VLOOKUP($A107,#REF!,7,FALSE))-2),"*")),"")</f>
        <v>#REF!</v>
      </c>
      <c r="I107" s="54" t="e">
        <f>IF(LEN(VLOOKUP($A107,#REF!,8,FALSE)),UPPER(RIGHT(VLOOKUP($A107,#REF!,8,FALSE),1)),"")</f>
        <v>#REF!</v>
      </c>
      <c r="J107" s="42" t="e">
        <f>IF(LEN(VLOOKUP($A107,#REF!,4,FALSE)),UPPER(RIGHT(VLOOKUP($A107,#REF!,4,FALSE),1)),"")</f>
        <v>#REF!</v>
      </c>
      <c r="K107" s="42" t="e">
        <f>IF(LEN(VLOOKUP($A107,#REF!,5,FALSE)),UPPER(RIGHT(VLOOKUP($A107,#REF!,5,FALSE),1)),"")</f>
        <v>#REF!</v>
      </c>
      <c r="L107" s="42" t="e">
        <f>IF(LEN(VLOOKUP($A107,#REF!,6,FALSE)),UPPER(RIGHT(VLOOKUP($A107,#REF!,6,FALSE),1)),"")</f>
        <v>#REF!</v>
      </c>
      <c r="M107" s="43" t="e">
        <f>IF(LEN(VLOOKUP($A107,#REF!,7,FALSE)),UPPER(RIGHT(VLOOKUP($A107,#REF!,7,FALSE),1)),"")</f>
        <v>#REF!</v>
      </c>
      <c r="N107" s="55"/>
      <c r="O107" s="55"/>
      <c r="P107" s="55"/>
      <c r="Q107" s="55"/>
      <c r="R107" s="55"/>
      <c r="S107" s="161" t="e">
        <f>HLOOKUP("Device Tree Pin Name",#REF!,MATCH($A107,#REF!,0),FALSE)</f>
        <v>#REF!</v>
      </c>
      <c r="T107" s="162" t="e">
        <f>HLOOKUP("power rail",#REF!,MATCH($A107,#REF!,0),FALSE)</f>
        <v>#REF!</v>
      </c>
      <c r="U107" s="62" t="e">
        <f>HLOOKUP("Wake Capable",#REF!,MATCH($A107,#REF!,0),FALSE)</f>
        <v>#REF!</v>
      </c>
      <c r="V107" s="62" t="e">
        <f>HLOOKUP("Strap",#REF!,MATCH($A107,#REF!,0),FALSE)</f>
        <v>#REF!</v>
      </c>
      <c r="W107" s="62" t="e">
        <f>HLOOKUP("GTE",#REF!,MATCH($A107,#REF!,0),FALSE)</f>
        <v>#REF!</v>
      </c>
      <c r="X107" s="62" t="e">
        <f>HLOOKUP("DPD_Control",#REF!,MATCH($A107,#REF!,0),FALSE)</f>
        <v>#REF!</v>
      </c>
      <c r="Y107" s="62" t="e">
        <f>HLOOKUP("DPD_Group",#REF!,MATCH($A107,#REF!,0),FALSE)</f>
        <v>#REF!</v>
      </c>
      <c r="Z107" s="47" t="e">
        <f>HLOOKUP("Pad Category",#REF!,MATCH($A107,#REF!,0),FALSE)</f>
        <v>#REF!</v>
      </c>
      <c r="AA107" s="47" t="e">
        <f>HLOOKUP("Pad type",#REF!,MATCH($A107,#REF!,0),FALSE)</f>
        <v>#REF!</v>
      </c>
      <c r="AB107" s="47" t="e">
        <f>HLOOKUP("Pull Strength",#REF!,MATCH($A107,#REF!,0),FALSE)</f>
        <v>#REF!</v>
      </c>
      <c r="AC107" s="47" t="e">
        <f>HLOOKUP("POR Pin State",#REF!,MATCH($A107,#REF!,0),FALSE)</f>
        <v>#REF!</v>
      </c>
      <c r="AD107" s="82"/>
      <c r="AE107" s="82"/>
      <c r="AF107" s="38" t="str">
        <f>IF(AND(OR($AS107="Int PU",$AS107="Int PD"),OR(AND($AZ107&lt;&gt;"",$AZ107&lt;&gt;"0"),AND($BA107&lt;&gt;"",$BA107&lt;&gt;"0"))),"INVALID",IF(OR($AQ107=$C107,$AS107="Int PD"),"PULL_DOWN",IF(OR($AS107="Int PU",AND($AE107="YES",OR($AZ107="",$AZ107="0"),OR($BA107="",$BA107="0"),OR($AR107="Input",$AR107="Bidirectional"))),"PULL_UP","NORMAL")))</f>
        <v>PULL_DOWN</v>
      </c>
      <c r="AG107" s="38" t="e">
        <f t="shared" si="2"/>
        <v>#REF!</v>
      </c>
      <c r="AH107" s="38" t="e">
        <f t="shared" si="57"/>
        <v>#REF!</v>
      </c>
      <c r="AI107" s="82"/>
      <c r="AJ107" s="86" t="b">
        <v>1</v>
      </c>
      <c r="AK107" s="86" t="b">
        <v>1</v>
      </c>
      <c r="AL107" s="86" t="b">
        <v>1</v>
      </c>
      <c r="AM107" s="86" t="b">
        <v>1</v>
      </c>
      <c r="AN107" s="86" t="b">
        <v>1</v>
      </c>
      <c r="AO107" s="86" t="b">
        <v>1</v>
      </c>
      <c r="AP107" s="63" t="str">
        <f t="shared" si="55"/>
        <v>VALID</v>
      </c>
      <c r="AQ107" s="102" t="s">
        <v>326</v>
      </c>
      <c r="AR107" s="103" t="s">
        <v>79</v>
      </c>
      <c r="AS107" s="104"/>
      <c r="AT107" s="105"/>
      <c r="AU107" s="105"/>
      <c r="AV107" s="105"/>
      <c r="AW107" s="105"/>
      <c r="AX107" s="104" t="s">
        <v>85</v>
      </c>
      <c r="AY107" s="105"/>
      <c r="AZ107" s="104"/>
      <c r="BA107" s="104"/>
      <c r="BB107" s="115"/>
      <c r="BC107" s="116"/>
      <c r="BD107" s="117"/>
      <c r="BE107" s="146"/>
      <c r="BF107" s="147" t="e">
        <f>VLOOKUP($A107,#REF!,34,FALSE)</f>
        <v>#REF!</v>
      </c>
      <c r="BG107" s="147" t="e">
        <f>VLOOKUP($A107,#REF!,22,FALSE)</f>
        <v>#REF!</v>
      </c>
      <c r="BH107" s="149"/>
    </row>
    <row r="108" ht="12.95" customHeight="1" spans="1:60">
      <c r="A108" s="38" t="s">
        <v>327</v>
      </c>
      <c r="B108" s="38" t="e">
        <f>VLOOKUP($A108,#REF!,34,FALSE)</f>
        <v>#REF!</v>
      </c>
      <c r="C108" s="39" t="str">
        <f>CONCATENATE("unused_",A108)</f>
        <v>unused_DP_AUX_CH0_N</v>
      </c>
      <c r="D108" s="40" t="e">
        <f>IF(LEN(VLOOKUP($A108,#REF!,8,FALSE)),LEFT(VLOOKUP($A108,#REF!,8,FALSE),LEN(VLOOKUP($A108,#REF!,8,FALSE))-2),"")</f>
        <v>#REF!</v>
      </c>
      <c r="E108" s="41" t="e">
        <f>IF(LEN(VLOOKUP($A108,#REF!,4,FALSE)),IF(INDEX(#REF!,MATCH($A108,#REF!,0),1),LEFT(VLOOKUP($A108,#REF!,4,FALSE),LEN(VLOOKUP($A108,#REF!,4,FALSE))-2),CONCATENATE(LEFT(VLOOKUP($A108,#REF!,4,FALSE),LEN(VLOOKUP($A108,#REF!,4,FALSE))-2),"*")),"")</f>
        <v>#REF!</v>
      </c>
      <c r="F108" s="42" t="e">
        <f>IF(LEN(VLOOKUP($A108,#REF!,5,FALSE)),IF(INDEX(#REF!,MATCH($A108,#REF!,0),2),LEFT(VLOOKUP($A108,#REF!,5,FALSE),LEN(VLOOKUP($A108,#REF!,5,FALSE))-2),CONCATENATE(LEFT(VLOOKUP($A108,#REF!,5,FALSE),LEN(VLOOKUP($A108,#REF!,5,FALSE))-2),"*")),"")</f>
        <v>#REF!</v>
      </c>
      <c r="G108" s="42" t="e">
        <f>IF(LEN(VLOOKUP($A108,#REF!,6,FALSE)),IF(INDEX(#REF!,MATCH($A108,#REF!,0),3),LEFT(VLOOKUP($A108,#REF!,6,FALSE),LEN(VLOOKUP($A108,#REF!,6,FALSE))-2),CONCATENATE(LEFT(VLOOKUP($A108,#REF!,6,FALSE),LEN(VLOOKUP($A108,#REF!,6,FALSE))-2),"*")),"")</f>
        <v>#REF!</v>
      </c>
      <c r="H108" s="43" t="e">
        <f>IF(LEN(VLOOKUP($A108,#REF!,7,FALSE)),IF(INDEX(#REF!,MATCH($A108,#REF!,0),4),LEFT(VLOOKUP($A108,#REF!,7,FALSE),LEN(VLOOKUP($A108,#REF!,7,FALSE))-2),CONCATENATE(LEFT(VLOOKUP($A108,#REF!,7,FALSE),LEN(VLOOKUP($A108,#REF!,7,FALSE))-2),"*")),"")</f>
        <v>#REF!</v>
      </c>
      <c r="I108" s="54" t="e">
        <f>IF(LEN(VLOOKUP($A108,#REF!,8,FALSE)),UPPER(RIGHT(VLOOKUP($A108,#REF!,8,FALSE),1)),"")</f>
        <v>#REF!</v>
      </c>
      <c r="J108" s="42" t="e">
        <f>IF(LEN(VLOOKUP($A108,#REF!,4,FALSE)),UPPER(RIGHT(VLOOKUP($A108,#REF!,4,FALSE),1)),"")</f>
        <v>#REF!</v>
      </c>
      <c r="K108" s="42" t="e">
        <f>IF(LEN(VLOOKUP($A108,#REF!,5,FALSE)),UPPER(RIGHT(VLOOKUP($A108,#REF!,5,FALSE),1)),"")</f>
        <v>#REF!</v>
      </c>
      <c r="L108" s="42" t="e">
        <f>IF(LEN(VLOOKUP($A108,#REF!,6,FALSE)),UPPER(RIGHT(VLOOKUP($A108,#REF!,6,FALSE),1)),"")</f>
        <v>#REF!</v>
      </c>
      <c r="M108" s="43" t="e">
        <f>IF(LEN(VLOOKUP($A108,#REF!,7,FALSE)),UPPER(RIGHT(VLOOKUP($A108,#REF!,7,FALSE),1)),"")</f>
        <v>#REF!</v>
      </c>
      <c r="N108" s="55"/>
      <c r="O108" s="55"/>
      <c r="P108" s="55"/>
      <c r="Q108" s="55"/>
      <c r="R108" s="55"/>
      <c r="S108" s="63" t="e">
        <f>HLOOKUP("Device Tree Pin Name",#REF!,MATCH($A108,#REF!,0),FALSE)</f>
        <v>#REF!</v>
      </c>
      <c r="T108" s="47" t="e">
        <f>HLOOKUP("power rail",#REF!,MATCH($A108,#REF!,0),FALSE)</f>
        <v>#REF!</v>
      </c>
      <c r="U108" s="62" t="e">
        <f>HLOOKUP("Wake Capable",#REF!,MATCH($A108,#REF!,0),FALSE)</f>
        <v>#REF!</v>
      </c>
      <c r="V108" s="62" t="e">
        <f>HLOOKUP("Strap",#REF!,MATCH($A108,#REF!,0),FALSE)</f>
        <v>#REF!</v>
      </c>
      <c r="W108" s="62" t="e">
        <f>HLOOKUP("GTE",#REF!,MATCH($A108,#REF!,0),FALSE)</f>
        <v>#REF!</v>
      </c>
      <c r="X108" s="62" t="e">
        <f>HLOOKUP("DPD_Control",#REF!,MATCH($A108,#REF!,0),FALSE)</f>
        <v>#REF!</v>
      </c>
      <c r="Y108" s="62" t="e">
        <f>HLOOKUP("DPD_Group",#REF!,MATCH($A108,#REF!,0),FALSE)</f>
        <v>#REF!</v>
      </c>
      <c r="Z108" s="47" t="e">
        <f>HLOOKUP("Pad Category",#REF!,MATCH($A108,#REF!,0),FALSE)</f>
        <v>#REF!</v>
      </c>
      <c r="AA108" s="47" t="e">
        <f>HLOOKUP("Pad type",#REF!,MATCH($A108,#REF!,0),FALSE)</f>
        <v>#REF!</v>
      </c>
      <c r="AB108" s="47" t="e">
        <f>HLOOKUP("Pull Strength",#REF!,MATCH($A108,#REF!,0),FALSE)</f>
        <v>#REF!</v>
      </c>
      <c r="AC108" s="47" t="e">
        <f>HLOOKUP("POR Pin State",#REF!,MATCH($A108,#REF!,0),FALSE)</f>
        <v>#REF!</v>
      </c>
      <c r="AD108" s="82"/>
      <c r="AE108" s="82"/>
      <c r="AF108" s="38" t="str">
        <f>IF(AND(OR($AS108="Int PU",$AS108="Int PD"),OR(AND($AZ108&lt;&gt;"",$AZ108&lt;&gt;"0"),AND($BA108&lt;&gt;"",$BA108&lt;&gt;"0"))),"INVALID",IF(OR($AQ108=$C108,$AS108="Int PD"),"PULL_DOWN",IF(OR($AS108="Int PU",AND($AE108="YES",OR($AZ108="",$AZ108="0"),OR($BA108="",$BA108="0"),OR($AR108="Input",$AR108="Bidirectional"))),"PULL_UP","NORMAL")))</f>
        <v>PULL_DOWN</v>
      </c>
      <c r="AG108" s="38" t="e">
        <f t="shared" si="2"/>
        <v>#REF!</v>
      </c>
      <c r="AH108" s="38" t="e">
        <f t="shared" si="57"/>
        <v>#REF!</v>
      </c>
      <c r="AI108" s="82"/>
      <c r="AJ108" s="86" t="b">
        <v>1</v>
      </c>
      <c r="AK108" s="86" t="b">
        <v>1</v>
      </c>
      <c r="AL108" s="86" t="b">
        <v>1</v>
      </c>
      <c r="AM108" s="86" t="b">
        <v>1</v>
      </c>
      <c r="AN108" s="86" t="b">
        <v>1</v>
      </c>
      <c r="AO108" s="86" t="b">
        <v>1</v>
      </c>
      <c r="AP108" s="63" t="str">
        <f t="shared" si="55"/>
        <v>VALID</v>
      </c>
      <c r="AQ108" s="102" t="s">
        <v>328</v>
      </c>
      <c r="AR108" s="103" t="s">
        <v>79</v>
      </c>
      <c r="AS108" s="104"/>
      <c r="AT108" s="105"/>
      <c r="AU108" s="105"/>
      <c r="AV108" s="105"/>
      <c r="AW108" s="105"/>
      <c r="AX108" s="104" t="s">
        <v>85</v>
      </c>
      <c r="AY108" s="105"/>
      <c r="AZ108" s="104"/>
      <c r="BA108" s="104"/>
      <c r="BB108" s="115"/>
      <c r="BC108" s="116"/>
      <c r="BD108" s="117"/>
      <c r="BE108" s="151"/>
      <c r="BF108" s="147" t="e">
        <f>VLOOKUP($A108,#REF!,34,FALSE)</f>
        <v>#REF!</v>
      </c>
      <c r="BG108" s="147" t="e">
        <f>VLOOKUP($A108,#REF!,22,FALSE)</f>
        <v>#REF!</v>
      </c>
      <c r="BH108" s="149"/>
    </row>
    <row r="109" s="3" customFormat="1" ht="18" customHeight="1" spans="1:60">
      <c r="A109" s="44" t="s">
        <v>329</v>
      </c>
      <c r="B109" s="45" t="s">
        <v>324</v>
      </c>
      <c r="C109" s="35"/>
      <c r="D109" s="37"/>
      <c r="E109" s="37"/>
      <c r="F109" s="37"/>
      <c r="G109" s="37"/>
      <c r="H109" s="37"/>
      <c r="I109" s="35"/>
      <c r="J109" s="35"/>
      <c r="K109" s="35"/>
      <c r="L109" s="35"/>
      <c r="M109" s="35"/>
      <c r="N109" s="35"/>
      <c r="O109" s="35"/>
      <c r="P109" s="35"/>
      <c r="Q109" s="35"/>
      <c r="R109" s="35"/>
      <c r="S109" s="35"/>
      <c r="T109" s="35"/>
      <c r="U109" s="60"/>
      <c r="V109" s="60"/>
      <c r="W109" s="60"/>
      <c r="X109" s="60"/>
      <c r="Y109" s="60"/>
      <c r="Z109" s="81"/>
      <c r="AA109" s="81"/>
      <c r="AB109" s="81"/>
      <c r="AC109" s="81"/>
      <c r="AD109" s="81"/>
      <c r="AE109" s="81"/>
      <c r="AF109" s="81"/>
      <c r="AG109" s="81"/>
      <c r="AH109" s="81"/>
      <c r="AI109" s="81"/>
      <c r="AJ109" s="81"/>
      <c r="AK109" s="81"/>
      <c r="AL109" s="81"/>
      <c r="AM109" s="81"/>
      <c r="AN109" s="81"/>
      <c r="AO109" s="81"/>
      <c r="AP109" s="81"/>
      <c r="AQ109" s="100"/>
      <c r="AR109" s="100"/>
      <c r="AS109" s="101"/>
      <c r="AT109" s="101"/>
      <c r="AU109" s="101"/>
      <c r="AV109" s="101"/>
      <c r="AW109" s="101"/>
      <c r="AX109" s="101"/>
      <c r="AY109" s="101"/>
      <c r="AZ109" s="101"/>
      <c r="BA109" s="101"/>
      <c r="BB109" s="101"/>
      <c r="BC109" s="400" t="s">
        <v>76</v>
      </c>
      <c r="BD109" s="114"/>
      <c r="BE109" s="142" t="s">
        <v>329</v>
      </c>
      <c r="BF109" s="143" t="s">
        <v>324</v>
      </c>
      <c r="BG109" s="143"/>
      <c r="BH109" s="145"/>
    </row>
    <row r="110" ht="12.95" customHeight="1" spans="1:60">
      <c r="A110" s="38" t="s">
        <v>330</v>
      </c>
      <c r="B110" s="38" t="e">
        <f>VLOOKUP($A110,#REF!,34,FALSE)</f>
        <v>#REF!</v>
      </c>
      <c r="C110" s="39" t="str">
        <f t="shared" ref="C110:C125" si="58">CONCATENATE("unused_",A110)</f>
        <v>unused_DP_AUX_CH0_HPD</v>
      </c>
      <c r="D110" s="40" t="e">
        <f>IF(LEN(VLOOKUP($A110,#REF!,8,FALSE)),LEFT(VLOOKUP($A110,#REF!,8,FALSE),LEN(VLOOKUP($A110,#REF!,8,FALSE))-2),"")</f>
        <v>#REF!</v>
      </c>
      <c r="E110" s="41" t="e">
        <f>IF(LEN(VLOOKUP($A110,#REF!,4,FALSE)),IF(INDEX(#REF!,MATCH($A110,#REF!,0),1),LEFT(VLOOKUP($A110,#REF!,4,FALSE),LEN(VLOOKUP($A110,#REF!,4,FALSE))-2),CONCATENATE(LEFT(VLOOKUP($A110,#REF!,4,FALSE),LEN(VLOOKUP($A110,#REF!,4,FALSE))-2),"*")),"")</f>
        <v>#REF!</v>
      </c>
      <c r="F110" s="42" t="e">
        <f>IF(LEN(VLOOKUP($A110,#REF!,5,FALSE)),IF(INDEX(#REF!,MATCH($A110,#REF!,0),2),LEFT(VLOOKUP($A110,#REF!,5,FALSE),LEN(VLOOKUP($A110,#REF!,5,FALSE))-2),CONCATENATE(LEFT(VLOOKUP($A110,#REF!,5,FALSE),LEN(VLOOKUP($A110,#REF!,5,FALSE))-2),"*")),"")</f>
        <v>#REF!</v>
      </c>
      <c r="G110" s="42" t="e">
        <f>IF(LEN(VLOOKUP($A110,#REF!,6,FALSE)),IF(INDEX(#REF!,MATCH($A110,#REF!,0),3),LEFT(VLOOKUP($A110,#REF!,6,FALSE),LEN(VLOOKUP($A110,#REF!,6,FALSE))-2),CONCATENATE(LEFT(VLOOKUP($A110,#REF!,6,FALSE),LEN(VLOOKUP($A110,#REF!,6,FALSE))-2),"*")),"")</f>
        <v>#REF!</v>
      </c>
      <c r="H110" s="43" t="e">
        <f>IF(LEN(VLOOKUP($A110,#REF!,7,FALSE)),IF(INDEX(#REF!,MATCH($A110,#REF!,0),4),LEFT(VLOOKUP($A110,#REF!,7,FALSE),LEN(VLOOKUP($A110,#REF!,7,FALSE))-2),CONCATENATE(LEFT(VLOOKUP($A110,#REF!,7,FALSE),LEN(VLOOKUP($A110,#REF!,7,FALSE))-2),"*")),"")</f>
        <v>#REF!</v>
      </c>
      <c r="I110" s="54" t="e">
        <f>IF(LEN(VLOOKUP($A110,#REF!,8,FALSE)),UPPER(RIGHT(VLOOKUP($A110,#REF!,8,FALSE),1)),"")</f>
        <v>#REF!</v>
      </c>
      <c r="J110" s="42" t="e">
        <f>IF(LEN(VLOOKUP($A110,#REF!,4,FALSE)),UPPER(RIGHT(VLOOKUP($A110,#REF!,4,FALSE),1)),"")</f>
        <v>#REF!</v>
      </c>
      <c r="K110" s="42" t="e">
        <f>IF(LEN(VLOOKUP($A110,#REF!,5,FALSE)),UPPER(RIGHT(VLOOKUP($A110,#REF!,5,FALSE),1)),"")</f>
        <v>#REF!</v>
      </c>
      <c r="L110" s="42" t="e">
        <f>IF(LEN(VLOOKUP($A110,#REF!,6,FALSE)),UPPER(RIGHT(VLOOKUP($A110,#REF!,6,FALSE),1)),"")</f>
        <v>#REF!</v>
      </c>
      <c r="M110" s="43" t="e">
        <f>IF(LEN(VLOOKUP($A110,#REF!,7,FALSE)),UPPER(RIGHT(VLOOKUP($A110,#REF!,7,FALSE),1)),"")</f>
        <v>#REF!</v>
      </c>
      <c r="N110" s="38" t="s">
        <v>331</v>
      </c>
      <c r="O110" s="38" t="s">
        <v>83</v>
      </c>
      <c r="P110" s="38" t="s">
        <v>104</v>
      </c>
      <c r="Q110" s="38" t="s">
        <v>105</v>
      </c>
      <c r="R110" s="38" t="s">
        <v>83</v>
      </c>
      <c r="S110" s="61" t="e">
        <f>HLOOKUP("Device Tree Pin Name",#REF!,MATCH($A110,#REF!,0),FALSE)</f>
        <v>#REF!</v>
      </c>
      <c r="T110" s="47" t="e">
        <f>HLOOKUP("power rail",#REF!,MATCH($A110,#REF!,0),FALSE)</f>
        <v>#REF!</v>
      </c>
      <c r="U110" s="62" t="e">
        <f>HLOOKUP("Wake Capable",#REF!,MATCH($A110,#REF!,0),FALSE)</f>
        <v>#REF!</v>
      </c>
      <c r="V110" s="62" t="e">
        <f>HLOOKUP("Strap",#REF!,MATCH($A110,#REF!,0),FALSE)</f>
        <v>#REF!</v>
      </c>
      <c r="W110" s="62" t="e">
        <f>HLOOKUP("GTE",#REF!,MATCH($A110,#REF!,0),FALSE)</f>
        <v>#REF!</v>
      </c>
      <c r="X110" s="62" t="e">
        <f>HLOOKUP("DPD_Control",#REF!,MATCH($A110,#REF!,0),FALSE)</f>
        <v>#REF!</v>
      </c>
      <c r="Y110" s="62" t="e">
        <f>HLOOKUP("DPD_Group",#REF!,MATCH($A110,#REF!,0),FALSE)</f>
        <v>#REF!</v>
      </c>
      <c r="Z110" s="47" t="e">
        <f>HLOOKUP("Pad Category",#REF!,MATCH($A110,#REF!,0),FALSE)</f>
        <v>#REF!</v>
      </c>
      <c r="AA110" s="47" t="e">
        <f>HLOOKUP("Pad type",#REF!,MATCH($A110,#REF!,0),FALSE)</f>
        <v>#REF!</v>
      </c>
      <c r="AB110" s="47" t="e">
        <f>HLOOKUP("Pull Strength",#REF!,MATCH($A110,#REF!,0),FALSE)</f>
        <v>#REF!</v>
      </c>
      <c r="AC110" s="47" t="e">
        <f>HLOOKUP("POR Pin State",#REF!,MATCH($A110,#REF!,0),FALSE)</f>
        <v>#REF!</v>
      </c>
      <c r="AD110" s="47" t="str">
        <f t="shared" ref="AD110:AD125" si="59">IF(OR($AQ110="",$AQ110=$C110),$R110,IF($AQ110=$D110,SUBSTITUTE(SUBSTITUTE($AQ110,"GPIO3_","GPIO_"),".0",""),IF($AQ110=$E110,$N110,IF($AQ110=$F110,$O110,IF($AQ110=$G110,$P110,IF($AQ110=$H110,$Q110,"INVALID"))))))</f>
        <v>RSVD1</v>
      </c>
      <c r="AE110" s="82"/>
      <c r="AF110" s="38" t="str">
        <f t="shared" ref="AF110:AF125" si="60">IF(AND(OR($AS110="Int PU",$AS110="Int PD"),OR(AND($AZ110&lt;&gt;"",$AZ110&lt;&gt;"0"),AND($BA110&lt;&gt;"",$BA110&lt;&gt;"0"))),"INVALID",IF(OR($AQ110=$C110,$AS110="Int PD"),"PULL_DOWN",IF(OR($AS110="Int PU",AND($AE110="YES",OR($AZ110="",$AZ110="0"),OR($BA110="",$BA110="0"),OR($AR110="Input",$AR110="Bidirectional"))),"PULL_UP","NORMAL")))</f>
        <v>PULL_DOWN</v>
      </c>
      <c r="AG110" s="38" t="e">
        <f t="shared" si="2"/>
        <v>#REF!</v>
      </c>
      <c r="AH110" s="38" t="e">
        <f t="shared" si="57"/>
        <v>#REF!</v>
      </c>
      <c r="AI110" s="87" t="e">
        <f t="shared" si="54"/>
        <v>#REF!</v>
      </c>
      <c r="AJ110" s="86" t="b">
        <v>1</v>
      </c>
      <c r="AK110" s="86" t="b">
        <v>1</v>
      </c>
      <c r="AL110" s="86" t="b">
        <v>1</v>
      </c>
      <c r="AM110" s="86" t="b">
        <v>1</v>
      </c>
      <c r="AN110" s="86" t="b">
        <v>1</v>
      </c>
      <c r="AO110" s="86" t="b">
        <v>1</v>
      </c>
      <c r="AP110" s="63" t="str">
        <f t="shared" si="55"/>
        <v>VALID</v>
      </c>
      <c r="AQ110" s="102" t="s">
        <v>332</v>
      </c>
      <c r="AR110" s="103" t="s">
        <v>79</v>
      </c>
      <c r="AS110" s="104"/>
      <c r="AT110" s="105"/>
      <c r="AU110" s="105"/>
      <c r="AV110" s="105"/>
      <c r="AW110" s="118" t="s">
        <v>85</v>
      </c>
      <c r="AX110" s="104" t="s">
        <v>85</v>
      </c>
      <c r="AY110" s="105"/>
      <c r="AZ110" s="104"/>
      <c r="BA110" s="104"/>
      <c r="BB110" s="115"/>
      <c r="BC110" s="116"/>
      <c r="BD110" s="117"/>
      <c r="BE110" s="146"/>
      <c r="BF110" s="147" t="e">
        <f>VLOOKUP($A110,#REF!,34,FALSE)</f>
        <v>#REF!</v>
      </c>
      <c r="BG110" s="147" t="e">
        <f>VLOOKUP($A110,#REF!,22,FALSE)</f>
        <v>#REF!</v>
      </c>
      <c r="BH110" s="149"/>
    </row>
    <row r="111" ht="12.95" customHeight="1" spans="1:60">
      <c r="A111" s="38" t="s">
        <v>333</v>
      </c>
      <c r="B111" s="38" t="e">
        <f>VLOOKUP($A111,#REF!,34,FALSE)</f>
        <v>#REF!</v>
      </c>
      <c r="C111" s="39" t="str">
        <f t="shared" si="58"/>
        <v>unused_DP_AUX_CH1_P</v>
      </c>
      <c r="D111" s="40" t="e">
        <f>IF(LEN(VLOOKUP($A111,#REF!,8,FALSE)),LEFT(VLOOKUP($A111,#REF!,8,FALSE),LEN(VLOOKUP($A111,#REF!,8,FALSE))-2),"")</f>
        <v>#REF!</v>
      </c>
      <c r="E111" s="41" t="e">
        <f>IF(LEN(VLOOKUP($A111,#REF!,4,FALSE)),IF(INDEX(#REF!,MATCH($A111,#REF!,0),1),LEFT(VLOOKUP($A111,#REF!,4,FALSE),LEN(VLOOKUP($A111,#REF!,4,FALSE))-2),CONCATENATE(LEFT(VLOOKUP($A111,#REF!,4,FALSE),LEN(VLOOKUP($A111,#REF!,4,FALSE))-2),"*")),"")</f>
        <v>#REF!</v>
      </c>
      <c r="F111" s="42" t="e">
        <f>IF(LEN(VLOOKUP($A111,#REF!,5,FALSE)),IF(INDEX(#REF!,MATCH($A111,#REF!,0),2),LEFT(VLOOKUP($A111,#REF!,5,FALSE),LEN(VLOOKUP($A111,#REF!,5,FALSE))-2),CONCATENATE(LEFT(VLOOKUP($A111,#REF!,5,FALSE),LEN(VLOOKUP($A111,#REF!,5,FALSE))-2),"*")),"")</f>
        <v>#REF!</v>
      </c>
      <c r="G111" s="42" t="e">
        <f>IF(LEN(VLOOKUP($A111,#REF!,6,FALSE)),IF(INDEX(#REF!,MATCH($A111,#REF!,0),3),LEFT(VLOOKUP($A111,#REF!,6,FALSE),LEN(VLOOKUP($A111,#REF!,6,FALSE))-2),CONCATENATE(LEFT(VLOOKUP($A111,#REF!,6,FALSE),LEN(VLOOKUP($A111,#REF!,6,FALSE))-2),"*")),"")</f>
        <v>#REF!</v>
      </c>
      <c r="H111" s="43" t="e">
        <f>IF(LEN(VLOOKUP($A111,#REF!,7,FALSE)),IF(INDEX(#REF!,MATCH($A111,#REF!,0),4),LEFT(VLOOKUP($A111,#REF!,7,FALSE),LEN(VLOOKUP($A111,#REF!,7,FALSE))-2),CONCATENATE(LEFT(VLOOKUP($A111,#REF!,7,FALSE),LEN(VLOOKUP($A111,#REF!,7,FALSE))-2),"*")),"")</f>
        <v>#REF!</v>
      </c>
      <c r="I111" s="54" t="e">
        <f>IF(LEN(VLOOKUP($A111,#REF!,8,FALSE)),UPPER(RIGHT(VLOOKUP($A111,#REF!,8,FALSE),1)),"")</f>
        <v>#REF!</v>
      </c>
      <c r="J111" s="42" t="e">
        <f>IF(LEN(VLOOKUP($A111,#REF!,4,FALSE)),UPPER(RIGHT(VLOOKUP($A111,#REF!,4,FALSE),1)),"")</f>
        <v>#REF!</v>
      </c>
      <c r="K111" s="42" t="e">
        <f>IF(LEN(VLOOKUP($A111,#REF!,5,FALSE)),UPPER(RIGHT(VLOOKUP($A111,#REF!,5,FALSE),1)),"")</f>
        <v>#REF!</v>
      </c>
      <c r="L111" s="42" t="e">
        <f>IF(LEN(VLOOKUP($A111,#REF!,6,FALSE)),UPPER(RIGHT(VLOOKUP($A111,#REF!,6,FALSE),1)),"")</f>
        <v>#REF!</v>
      </c>
      <c r="M111" s="43" t="e">
        <f>IF(LEN(VLOOKUP($A111,#REF!,7,FALSE)),UPPER(RIGHT(VLOOKUP($A111,#REF!,7,FALSE),1)),"")</f>
        <v>#REF!</v>
      </c>
      <c r="N111" s="38" t="s">
        <v>334</v>
      </c>
      <c r="O111" s="38" t="s">
        <v>83</v>
      </c>
      <c r="P111" s="38" t="s">
        <v>104</v>
      </c>
      <c r="Q111" s="38" t="s">
        <v>105</v>
      </c>
      <c r="R111" s="38" t="s">
        <v>83</v>
      </c>
      <c r="S111" s="63" t="e">
        <f>HLOOKUP("Device Tree Pin Name",#REF!,MATCH($A111,#REF!,0),FALSE)</f>
        <v>#REF!</v>
      </c>
      <c r="T111" s="47" t="e">
        <f>HLOOKUP("power rail",#REF!,MATCH($A111,#REF!,0),FALSE)</f>
        <v>#REF!</v>
      </c>
      <c r="U111" s="62" t="e">
        <f>HLOOKUP("Wake Capable",#REF!,MATCH($A111,#REF!,0),FALSE)</f>
        <v>#REF!</v>
      </c>
      <c r="V111" s="62" t="e">
        <f>HLOOKUP("Strap",#REF!,MATCH($A111,#REF!,0),FALSE)</f>
        <v>#REF!</v>
      </c>
      <c r="W111" s="62" t="e">
        <f>HLOOKUP("GTE",#REF!,MATCH($A111,#REF!,0),FALSE)</f>
        <v>#REF!</v>
      </c>
      <c r="X111" s="62" t="e">
        <f>HLOOKUP("DPD_Control",#REF!,MATCH($A111,#REF!,0),FALSE)</f>
        <v>#REF!</v>
      </c>
      <c r="Y111" s="62" t="e">
        <f>HLOOKUP("DPD_Group",#REF!,MATCH($A111,#REF!,0),FALSE)</f>
        <v>#REF!</v>
      </c>
      <c r="Z111" s="47" t="e">
        <f>HLOOKUP("Pad Category",#REF!,MATCH($A111,#REF!,0),FALSE)</f>
        <v>#REF!</v>
      </c>
      <c r="AA111" s="47" t="e">
        <f>HLOOKUP("Pad type",#REF!,MATCH($A111,#REF!,0),FALSE)</f>
        <v>#REF!</v>
      </c>
      <c r="AB111" s="47" t="e">
        <f>HLOOKUP("Pull Strength",#REF!,MATCH($A111,#REF!,0),FALSE)</f>
        <v>#REF!</v>
      </c>
      <c r="AC111" s="47" t="e">
        <f>HLOOKUP("POR Pin State",#REF!,MATCH($A111,#REF!,0),FALSE)</f>
        <v>#REF!</v>
      </c>
      <c r="AD111" s="47" t="str">
        <f t="shared" si="59"/>
        <v>RSVD1</v>
      </c>
      <c r="AE111" s="82"/>
      <c r="AF111" s="38" t="str">
        <f t="shared" si="60"/>
        <v>PULL_DOWN</v>
      </c>
      <c r="AG111" s="38" t="e">
        <f t="shared" si="2"/>
        <v>#REF!</v>
      </c>
      <c r="AH111" s="38" t="e">
        <f t="shared" si="57"/>
        <v>#REF!</v>
      </c>
      <c r="AI111" s="87" t="e">
        <f t="shared" si="54"/>
        <v>#REF!</v>
      </c>
      <c r="AJ111" s="86" t="b">
        <v>1</v>
      </c>
      <c r="AK111" s="86" t="b">
        <v>1</v>
      </c>
      <c r="AL111" s="86" t="b">
        <v>1</v>
      </c>
      <c r="AM111" s="86" t="b">
        <v>1</v>
      </c>
      <c r="AN111" s="86" t="b">
        <v>1</v>
      </c>
      <c r="AO111" s="86" t="b">
        <v>1</v>
      </c>
      <c r="AP111" s="63" t="str">
        <f t="shared" si="55"/>
        <v>VALID</v>
      </c>
      <c r="AQ111" s="102" t="s">
        <v>335</v>
      </c>
      <c r="AR111" s="103" t="s">
        <v>79</v>
      </c>
      <c r="AS111" s="104"/>
      <c r="AT111" s="105"/>
      <c r="AU111" s="105"/>
      <c r="AV111" s="105"/>
      <c r="AW111" s="118" t="s">
        <v>85</v>
      </c>
      <c r="AX111" s="104" t="s">
        <v>85</v>
      </c>
      <c r="AY111" s="105"/>
      <c r="AZ111" s="104"/>
      <c r="BA111" s="104"/>
      <c r="BB111" s="115"/>
      <c r="BC111" s="116"/>
      <c r="BD111" s="117"/>
      <c r="BE111" s="150"/>
      <c r="BF111" s="147" t="e">
        <f>VLOOKUP($A111,#REF!,34,FALSE)</f>
        <v>#REF!</v>
      </c>
      <c r="BG111" s="147" t="e">
        <f>VLOOKUP($A111,#REF!,22,FALSE)</f>
        <v>#REF!</v>
      </c>
      <c r="BH111" s="149"/>
    </row>
    <row r="112" ht="12.95" customHeight="1" spans="1:60">
      <c r="A112" s="38" t="s">
        <v>336</v>
      </c>
      <c r="B112" s="38" t="e">
        <f>VLOOKUP($A112,#REF!,34,FALSE)</f>
        <v>#REF!</v>
      </c>
      <c r="C112" s="39" t="str">
        <f t="shared" si="58"/>
        <v>unused_DP_AUX_CH1_N</v>
      </c>
      <c r="D112" s="40" t="e">
        <f>IF(LEN(VLOOKUP($A112,#REF!,8,FALSE)),LEFT(VLOOKUP($A112,#REF!,8,FALSE),LEN(VLOOKUP($A112,#REF!,8,FALSE))-2),"")</f>
        <v>#REF!</v>
      </c>
      <c r="E112" s="41" t="e">
        <f>IF(LEN(VLOOKUP($A112,#REF!,4,FALSE)),IF(INDEX(#REF!,MATCH($A112,#REF!,0),1),LEFT(VLOOKUP($A112,#REF!,4,FALSE),LEN(VLOOKUP($A112,#REF!,4,FALSE))-2),CONCATENATE(LEFT(VLOOKUP($A112,#REF!,4,FALSE),LEN(VLOOKUP($A112,#REF!,4,FALSE))-2),"*")),"")</f>
        <v>#REF!</v>
      </c>
      <c r="F112" s="42" t="e">
        <f>IF(LEN(VLOOKUP($A112,#REF!,5,FALSE)),IF(INDEX(#REF!,MATCH($A112,#REF!,0),2),LEFT(VLOOKUP($A112,#REF!,5,FALSE),LEN(VLOOKUP($A112,#REF!,5,FALSE))-2),CONCATENATE(LEFT(VLOOKUP($A112,#REF!,5,FALSE),LEN(VLOOKUP($A112,#REF!,5,FALSE))-2),"*")),"")</f>
        <v>#REF!</v>
      </c>
      <c r="G112" s="42" t="e">
        <f>IF(LEN(VLOOKUP($A112,#REF!,6,FALSE)),IF(INDEX(#REF!,MATCH($A112,#REF!,0),3),LEFT(VLOOKUP($A112,#REF!,6,FALSE),LEN(VLOOKUP($A112,#REF!,6,FALSE))-2),CONCATENATE(LEFT(VLOOKUP($A112,#REF!,6,FALSE),LEN(VLOOKUP($A112,#REF!,6,FALSE))-2),"*")),"")</f>
        <v>#REF!</v>
      </c>
      <c r="H112" s="43" t="e">
        <f>IF(LEN(VLOOKUP($A112,#REF!,7,FALSE)),IF(INDEX(#REF!,MATCH($A112,#REF!,0),4),LEFT(VLOOKUP($A112,#REF!,7,FALSE),LEN(VLOOKUP($A112,#REF!,7,FALSE))-2),CONCATENATE(LEFT(VLOOKUP($A112,#REF!,7,FALSE),LEN(VLOOKUP($A112,#REF!,7,FALSE))-2),"*")),"")</f>
        <v>#REF!</v>
      </c>
      <c r="I112" s="54" t="e">
        <f>IF(LEN(VLOOKUP($A112,#REF!,8,FALSE)),UPPER(RIGHT(VLOOKUP($A112,#REF!,8,FALSE),1)),"")</f>
        <v>#REF!</v>
      </c>
      <c r="J112" s="42" t="e">
        <f>IF(LEN(VLOOKUP($A112,#REF!,4,FALSE)),UPPER(RIGHT(VLOOKUP($A112,#REF!,4,FALSE),1)),"")</f>
        <v>#REF!</v>
      </c>
      <c r="K112" s="42" t="e">
        <f>IF(LEN(VLOOKUP($A112,#REF!,5,FALSE)),UPPER(RIGHT(VLOOKUP($A112,#REF!,5,FALSE),1)),"")</f>
        <v>#REF!</v>
      </c>
      <c r="L112" s="42" t="e">
        <f>IF(LEN(VLOOKUP($A112,#REF!,6,FALSE)),UPPER(RIGHT(VLOOKUP($A112,#REF!,6,FALSE),1)),"")</f>
        <v>#REF!</v>
      </c>
      <c r="M112" s="43" t="e">
        <f>IF(LEN(VLOOKUP($A112,#REF!,7,FALSE)),UPPER(RIGHT(VLOOKUP($A112,#REF!,7,FALSE),1)),"")</f>
        <v>#REF!</v>
      </c>
      <c r="N112" s="38" t="s">
        <v>334</v>
      </c>
      <c r="O112" s="38" t="s">
        <v>83</v>
      </c>
      <c r="P112" s="38" t="s">
        <v>104</v>
      </c>
      <c r="Q112" s="38" t="s">
        <v>105</v>
      </c>
      <c r="R112" s="38" t="s">
        <v>83</v>
      </c>
      <c r="S112" s="63" t="e">
        <f>HLOOKUP("Device Tree Pin Name",#REF!,MATCH($A112,#REF!,0),FALSE)</f>
        <v>#REF!</v>
      </c>
      <c r="T112" s="47" t="e">
        <f>HLOOKUP("power rail",#REF!,MATCH($A112,#REF!,0),FALSE)</f>
        <v>#REF!</v>
      </c>
      <c r="U112" s="62" t="e">
        <f>HLOOKUP("Wake Capable",#REF!,MATCH($A112,#REF!,0),FALSE)</f>
        <v>#REF!</v>
      </c>
      <c r="V112" s="62" t="e">
        <f>HLOOKUP("Strap",#REF!,MATCH($A112,#REF!,0),FALSE)</f>
        <v>#REF!</v>
      </c>
      <c r="W112" s="62" t="e">
        <f>HLOOKUP("GTE",#REF!,MATCH($A112,#REF!,0),FALSE)</f>
        <v>#REF!</v>
      </c>
      <c r="X112" s="62" t="e">
        <f>HLOOKUP("DPD_Control",#REF!,MATCH($A112,#REF!,0),FALSE)</f>
        <v>#REF!</v>
      </c>
      <c r="Y112" s="62" t="e">
        <f>HLOOKUP("DPD_Group",#REF!,MATCH($A112,#REF!,0),FALSE)</f>
        <v>#REF!</v>
      </c>
      <c r="Z112" s="47" t="e">
        <f>HLOOKUP("Pad Category",#REF!,MATCH($A112,#REF!,0),FALSE)</f>
        <v>#REF!</v>
      </c>
      <c r="AA112" s="47" t="e">
        <f>HLOOKUP("Pad type",#REF!,MATCH($A112,#REF!,0),FALSE)</f>
        <v>#REF!</v>
      </c>
      <c r="AB112" s="47" t="e">
        <f>HLOOKUP("Pull Strength",#REF!,MATCH($A112,#REF!,0),FALSE)</f>
        <v>#REF!</v>
      </c>
      <c r="AC112" s="47" t="e">
        <f>HLOOKUP("POR Pin State",#REF!,MATCH($A112,#REF!,0),FALSE)</f>
        <v>#REF!</v>
      </c>
      <c r="AD112" s="47" t="str">
        <f t="shared" si="59"/>
        <v>RSVD1</v>
      </c>
      <c r="AE112" s="82"/>
      <c r="AF112" s="38" t="str">
        <f t="shared" si="60"/>
        <v>PULL_DOWN</v>
      </c>
      <c r="AG112" s="38" t="e">
        <f t="shared" si="2"/>
        <v>#REF!</v>
      </c>
      <c r="AH112" s="38" t="e">
        <f t="shared" si="57"/>
        <v>#REF!</v>
      </c>
      <c r="AI112" s="87" t="e">
        <f t="shared" si="54"/>
        <v>#REF!</v>
      </c>
      <c r="AJ112" s="86" t="b">
        <v>1</v>
      </c>
      <c r="AK112" s="86" t="b">
        <v>1</v>
      </c>
      <c r="AL112" s="86" t="b">
        <v>1</v>
      </c>
      <c r="AM112" s="86" t="b">
        <v>1</v>
      </c>
      <c r="AN112" s="86" t="b">
        <v>1</v>
      </c>
      <c r="AO112" s="86" t="b">
        <v>1</v>
      </c>
      <c r="AP112" s="63" t="str">
        <f t="shared" si="55"/>
        <v>VALID</v>
      </c>
      <c r="AQ112" s="102" t="s">
        <v>337</v>
      </c>
      <c r="AR112" s="103" t="s">
        <v>79</v>
      </c>
      <c r="AS112" s="104"/>
      <c r="AT112" s="105"/>
      <c r="AU112" s="105"/>
      <c r="AV112" s="105"/>
      <c r="AW112" s="118" t="s">
        <v>85</v>
      </c>
      <c r="AX112" s="104" t="s">
        <v>85</v>
      </c>
      <c r="AY112" s="105"/>
      <c r="AZ112" s="104"/>
      <c r="BA112" s="104"/>
      <c r="BB112" s="115"/>
      <c r="BC112" s="116"/>
      <c r="BD112" s="117"/>
      <c r="BE112" s="150"/>
      <c r="BF112" s="147" t="e">
        <f>VLOOKUP($A112,#REF!,34,FALSE)</f>
        <v>#REF!</v>
      </c>
      <c r="BG112" s="147" t="e">
        <f>VLOOKUP($A112,#REF!,22,FALSE)</f>
        <v>#REF!</v>
      </c>
      <c r="BH112" s="149"/>
    </row>
    <row r="113" ht="12.95" customHeight="1" spans="1:60">
      <c r="A113" s="38" t="s">
        <v>338</v>
      </c>
      <c r="B113" s="38" t="e">
        <f>VLOOKUP($A113,#REF!,34,FALSE)</f>
        <v>#REF!</v>
      </c>
      <c r="C113" s="39" t="str">
        <f t="shared" si="58"/>
        <v>unused_DP_AUX_CH1_HPD</v>
      </c>
      <c r="D113" s="40" t="e">
        <f>IF(LEN(VLOOKUP($A113,#REF!,8,FALSE)),LEFT(VLOOKUP($A113,#REF!,8,FALSE),LEN(VLOOKUP($A113,#REF!,8,FALSE))-2),"")</f>
        <v>#REF!</v>
      </c>
      <c r="E113" s="41" t="e">
        <f>IF(LEN(VLOOKUP($A113,#REF!,4,FALSE)),IF(INDEX(#REF!,MATCH($A113,#REF!,0),1),LEFT(VLOOKUP($A113,#REF!,4,FALSE),LEN(VLOOKUP($A113,#REF!,4,FALSE))-2),CONCATENATE(LEFT(VLOOKUP($A113,#REF!,4,FALSE),LEN(VLOOKUP($A113,#REF!,4,FALSE))-2),"*")),"")</f>
        <v>#REF!</v>
      </c>
      <c r="F113" s="42" t="e">
        <f>IF(LEN(VLOOKUP($A113,#REF!,5,FALSE)),IF(INDEX(#REF!,MATCH($A113,#REF!,0),2),LEFT(VLOOKUP($A113,#REF!,5,FALSE),LEN(VLOOKUP($A113,#REF!,5,FALSE))-2),CONCATENATE(LEFT(VLOOKUP($A113,#REF!,5,FALSE),LEN(VLOOKUP($A113,#REF!,5,FALSE))-2),"*")),"")</f>
        <v>#REF!</v>
      </c>
      <c r="G113" s="42" t="e">
        <f>IF(LEN(VLOOKUP($A113,#REF!,6,FALSE)),IF(INDEX(#REF!,MATCH($A113,#REF!,0),3),LEFT(VLOOKUP($A113,#REF!,6,FALSE),LEN(VLOOKUP($A113,#REF!,6,FALSE))-2),CONCATENATE(LEFT(VLOOKUP($A113,#REF!,6,FALSE),LEN(VLOOKUP($A113,#REF!,6,FALSE))-2),"*")),"")</f>
        <v>#REF!</v>
      </c>
      <c r="H113" s="43" t="e">
        <f>IF(LEN(VLOOKUP($A113,#REF!,7,FALSE)),IF(INDEX(#REF!,MATCH($A113,#REF!,0),4),LEFT(VLOOKUP($A113,#REF!,7,FALSE),LEN(VLOOKUP($A113,#REF!,7,FALSE))-2),CONCATENATE(LEFT(VLOOKUP($A113,#REF!,7,FALSE),LEN(VLOOKUP($A113,#REF!,7,FALSE))-2),"*")),"")</f>
        <v>#REF!</v>
      </c>
      <c r="I113" s="54" t="e">
        <f>IF(LEN(VLOOKUP($A113,#REF!,8,FALSE)),UPPER(RIGHT(VLOOKUP($A113,#REF!,8,FALSE),1)),"")</f>
        <v>#REF!</v>
      </c>
      <c r="J113" s="42" t="e">
        <f>IF(LEN(VLOOKUP($A113,#REF!,4,FALSE)),UPPER(RIGHT(VLOOKUP($A113,#REF!,4,FALSE),1)),"")</f>
        <v>#REF!</v>
      </c>
      <c r="K113" s="42" t="e">
        <f>IF(LEN(VLOOKUP($A113,#REF!,5,FALSE)),UPPER(RIGHT(VLOOKUP($A113,#REF!,5,FALSE),1)),"")</f>
        <v>#REF!</v>
      </c>
      <c r="L113" s="42" t="e">
        <f>IF(LEN(VLOOKUP($A113,#REF!,6,FALSE)),UPPER(RIGHT(VLOOKUP($A113,#REF!,6,FALSE),1)),"")</f>
        <v>#REF!</v>
      </c>
      <c r="M113" s="43" t="e">
        <f>IF(LEN(VLOOKUP($A113,#REF!,7,FALSE)),UPPER(RIGHT(VLOOKUP($A113,#REF!,7,FALSE),1)),"")</f>
        <v>#REF!</v>
      </c>
      <c r="N113" s="38" t="s">
        <v>339</v>
      </c>
      <c r="O113" s="38" t="s">
        <v>83</v>
      </c>
      <c r="P113" s="38" t="s">
        <v>104</v>
      </c>
      <c r="Q113" s="38" t="s">
        <v>105</v>
      </c>
      <c r="R113" s="38" t="s">
        <v>83</v>
      </c>
      <c r="S113" s="63" t="e">
        <f>HLOOKUP("Device Tree Pin Name",#REF!,MATCH($A113,#REF!,0),FALSE)</f>
        <v>#REF!</v>
      </c>
      <c r="T113" s="47" t="e">
        <f>HLOOKUP("power rail",#REF!,MATCH($A113,#REF!,0),FALSE)</f>
        <v>#REF!</v>
      </c>
      <c r="U113" s="62" t="e">
        <f>HLOOKUP("Wake Capable",#REF!,MATCH($A113,#REF!,0),FALSE)</f>
        <v>#REF!</v>
      </c>
      <c r="V113" s="62" t="e">
        <f>HLOOKUP("Strap",#REF!,MATCH($A113,#REF!,0),FALSE)</f>
        <v>#REF!</v>
      </c>
      <c r="W113" s="62" t="e">
        <f>HLOOKUP("GTE",#REF!,MATCH($A113,#REF!,0),FALSE)</f>
        <v>#REF!</v>
      </c>
      <c r="X113" s="62" t="e">
        <f>HLOOKUP("DPD_Control",#REF!,MATCH($A113,#REF!,0),FALSE)</f>
        <v>#REF!</v>
      </c>
      <c r="Y113" s="62" t="e">
        <f>HLOOKUP("DPD_Group",#REF!,MATCH($A113,#REF!,0),FALSE)</f>
        <v>#REF!</v>
      </c>
      <c r="Z113" s="47" t="e">
        <f>HLOOKUP("Pad Category",#REF!,MATCH($A113,#REF!,0),FALSE)</f>
        <v>#REF!</v>
      </c>
      <c r="AA113" s="47" t="e">
        <f>HLOOKUP("Pad type",#REF!,MATCH($A113,#REF!,0),FALSE)</f>
        <v>#REF!</v>
      </c>
      <c r="AB113" s="47" t="e">
        <f>HLOOKUP("Pull Strength",#REF!,MATCH($A113,#REF!,0),FALSE)</f>
        <v>#REF!</v>
      </c>
      <c r="AC113" s="47" t="e">
        <f>HLOOKUP("POR Pin State",#REF!,MATCH($A113,#REF!,0),FALSE)</f>
        <v>#REF!</v>
      </c>
      <c r="AD113" s="47" t="str">
        <f t="shared" si="59"/>
        <v>RSVD1</v>
      </c>
      <c r="AE113" s="82"/>
      <c r="AF113" s="38" t="str">
        <f t="shared" si="60"/>
        <v>PULL_DOWN</v>
      </c>
      <c r="AG113" s="38" t="e">
        <f t="shared" si="2"/>
        <v>#REF!</v>
      </c>
      <c r="AH113" s="38" t="e">
        <f t="shared" ref="AH113:AH125" si="61">IF(OR($AT113=$F113,$AU113="Output"),"DISABLE","ENABLE")</f>
        <v>#REF!</v>
      </c>
      <c r="AI113" s="87" t="e">
        <f t="shared" si="54"/>
        <v>#REF!</v>
      </c>
      <c r="AJ113" s="86" t="b">
        <v>1</v>
      </c>
      <c r="AK113" s="86" t="b">
        <v>1</v>
      </c>
      <c r="AL113" s="86" t="b">
        <v>1</v>
      </c>
      <c r="AM113" s="86" t="b">
        <v>1</v>
      </c>
      <c r="AN113" s="86" t="b">
        <v>1</v>
      </c>
      <c r="AO113" s="86" t="b">
        <v>1</v>
      </c>
      <c r="AP113" s="63" t="str">
        <f t="shared" si="55"/>
        <v>VALID</v>
      </c>
      <c r="AQ113" s="102" t="s">
        <v>340</v>
      </c>
      <c r="AR113" s="103" t="s">
        <v>79</v>
      </c>
      <c r="AS113" s="104"/>
      <c r="AT113" s="105"/>
      <c r="AU113" s="105"/>
      <c r="AV113" s="105"/>
      <c r="AW113" s="118" t="s">
        <v>85</v>
      </c>
      <c r="AX113" s="104" t="s">
        <v>85</v>
      </c>
      <c r="AY113" s="105"/>
      <c r="AZ113" s="104"/>
      <c r="BA113" s="104"/>
      <c r="BB113" s="115"/>
      <c r="BC113" s="116"/>
      <c r="BD113" s="117"/>
      <c r="BE113" s="150"/>
      <c r="BF113" s="147" t="e">
        <f>VLOOKUP($A113,#REF!,34,FALSE)</f>
        <v>#REF!</v>
      </c>
      <c r="BG113" s="147" t="e">
        <f>VLOOKUP($A113,#REF!,22,FALSE)</f>
        <v>#REF!</v>
      </c>
      <c r="BH113" s="149"/>
    </row>
    <row r="114" ht="12.95" customHeight="1" spans="1:60">
      <c r="A114" s="38" t="s">
        <v>341</v>
      </c>
      <c r="B114" s="38" t="e">
        <f>VLOOKUP($A114,#REF!,34,FALSE)</f>
        <v>#REF!</v>
      </c>
      <c r="C114" s="39" t="str">
        <f t="shared" si="58"/>
        <v>unused_DP_AUX_CH2_P</v>
      </c>
      <c r="D114" s="40" t="e">
        <f>IF(LEN(VLOOKUP($A114,#REF!,8,FALSE)),LEFT(VLOOKUP($A114,#REF!,8,FALSE),LEN(VLOOKUP($A114,#REF!,8,FALSE))-2),"")</f>
        <v>#REF!</v>
      </c>
      <c r="E114" s="41" t="e">
        <f>IF(LEN(VLOOKUP($A114,#REF!,4,FALSE)),IF(INDEX(#REF!,MATCH($A114,#REF!,0),1),LEFT(VLOOKUP($A114,#REF!,4,FALSE),LEN(VLOOKUP($A114,#REF!,4,FALSE))-2),CONCATENATE(LEFT(VLOOKUP($A114,#REF!,4,FALSE),LEN(VLOOKUP($A114,#REF!,4,FALSE))-2),"*")),"")</f>
        <v>#REF!</v>
      </c>
      <c r="F114" s="42" t="e">
        <f>IF(LEN(VLOOKUP($A114,#REF!,5,FALSE)),IF(INDEX(#REF!,MATCH($A114,#REF!,0),2),LEFT(VLOOKUP($A114,#REF!,5,FALSE),LEN(VLOOKUP($A114,#REF!,5,FALSE))-2),CONCATENATE(LEFT(VLOOKUP($A114,#REF!,5,FALSE),LEN(VLOOKUP($A114,#REF!,5,FALSE))-2),"*")),"")</f>
        <v>#REF!</v>
      </c>
      <c r="G114" s="42" t="e">
        <f>IF(LEN(VLOOKUP($A114,#REF!,6,FALSE)),IF(INDEX(#REF!,MATCH($A114,#REF!,0),3),LEFT(VLOOKUP($A114,#REF!,6,FALSE),LEN(VLOOKUP($A114,#REF!,6,FALSE))-2),CONCATENATE(LEFT(VLOOKUP($A114,#REF!,6,FALSE),LEN(VLOOKUP($A114,#REF!,6,FALSE))-2),"*")),"")</f>
        <v>#REF!</v>
      </c>
      <c r="H114" s="43" t="e">
        <f>IF(LEN(VLOOKUP($A114,#REF!,7,FALSE)),IF(INDEX(#REF!,MATCH($A114,#REF!,0),4),LEFT(VLOOKUP($A114,#REF!,7,FALSE),LEN(VLOOKUP($A114,#REF!,7,FALSE))-2),CONCATENATE(LEFT(VLOOKUP($A114,#REF!,7,FALSE),LEN(VLOOKUP($A114,#REF!,7,FALSE))-2),"*")),"")</f>
        <v>#REF!</v>
      </c>
      <c r="I114" s="54" t="e">
        <f>IF(LEN(VLOOKUP($A114,#REF!,8,FALSE)),UPPER(RIGHT(VLOOKUP($A114,#REF!,8,FALSE),1)),"")</f>
        <v>#REF!</v>
      </c>
      <c r="J114" s="42" t="e">
        <f>IF(LEN(VLOOKUP($A114,#REF!,4,FALSE)),UPPER(RIGHT(VLOOKUP($A114,#REF!,4,FALSE),1)),"")</f>
        <v>#REF!</v>
      </c>
      <c r="K114" s="42" t="e">
        <f>IF(LEN(VLOOKUP($A114,#REF!,5,FALSE)),UPPER(RIGHT(VLOOKUP($A114,#REF!,5,FALSE),1)),"")</f>
        <v>#REF!</v>
      </c>
      <c r="L114" s="42" t="e">
        <f>IF(LEN(VLOOKUP($A114,#REF!,6,FALSE)),UPPER(RIGHT(VLOOKUP($A114,#REF!,6,FALSE),1)),"")</f>
        <v>#REF!</v>
      </c>
      <c r="M114" s="43" t="e">
        <f>IF(LEN(VLOOKUP($A114,#REF!,7,FALSE)),UPPER(RIGHT(VLOOKUP($A114,#REF!,7,FALSE),1)),"")</f>
        <v>#REF!</v>
      </c>
      <c r="N114" s="38" t="s">
        <v>342</v>
      </c>
      <c r="O114" s="38" t="s">
        <v>83</v>
      </c>
      <c r="P114" s="38" t="s">
        <v>104</v>
      </c>
      <c r="Q114" s="38" t="s">
        <v>105</v>
      </c>
      <c r="R114" s="38" t="s">
        <v>83</v>
      </c>
      <c r="S114" s="63" t="e">
        <f>HLOOKUP("Device Tree Pin Name",#REF!,MATCH($A114,#REF!,0),FALSE)</f>
        <v>#REF!</v>
      </c>
      <c r="T114" s="47" t="e">
        <f>HLOOKUP("power rail",#REF!,MATCH($A114,#REF!,0),FALSE)</f>
        <v>#REF!</v>
      </c>
      <c r="U114" s="62" t="e">
        <f>HLOOKUP("Wake Capable",#REF!,MATCH($A114,#REF!,0),FALSE)</f>
        <v>#REF!</v>
      </c>
      <c r="V114" s="62" t="e">
        <f>HLOOKUP("Strap",#REF!,MATCH($A114,#REF!,0),FALSE)</f>
        <v>#REF!</v>
      </c>
      <c r="W114" s="62" t="e">
        <f>HLOOKUP("GTE",#REF!,MATCH($A114,#REF!,0),FALSE)</f>
        <v>#REF!</v>
      </c>
      <c r="X114" s="62" t="e">
        <f>HLOOKUP("DPD_Control",#REF!,MATCH($A114,#REF!,0),FALSE)</f>
        <v>#REF!</v>
      </c>
      <c r="Y114" s="62" t="e">
        <f>HLOOKUP("DPD_Group",#REF!,MATCH($A114,#REF!,0),FALSE)</f>
        <v>#REF!</v>
      </c>
      <c r="Z114" s="47" t="e">
        <f>HLOOKUP("Pad Category",#REF!,MATCH($A114,#REF!,0),FALSE)</f>
        <v>#REF!</v>
      </c>
      <c r="AA114" s="47" t="e">
        <f>HLOOKUP("Pad type",#REF!,MATCH($A114,#REF!,0),FALSE)</f>
        <v>#REF!</v>
      </c>
      <c r="AB114" s="47" t="e">
        <f>HLOOKUP("Pull Strength",#REF!,MATCH($A114,#REF!,0),FALSE)</f>
        <v>#REF!</v>
      </c>
      <c r="AC114" s="47" t="e">
        <f>HLOOKUP("POR Pin State",#REF!,MATCH($A114,#REF!,0),FALSE)</f>
        <v>#REF!</v>
      </c>
      <c r="AD114" s="47" t="str">
        <f t="shared" si="59"/>
        <v>RSVD1</v>
      </c>
      <c r="AE114" s="82"/>
      <c r="AF114" s="38" t="str">
        <f t="shared" si="60"/>
        <v>PULL_DOWN</v>
      </c>
      <c r="AG114" s="38" t="e">
        <f t="shared" si="2"/>
        <v>#REF!</v>
      </c>
      <c r="AH114" s="38" t="e">
        <f t="shared" si="61"/>
        <v>#REF!</v>
      </c>
      <c r="AI114" s="87" t="e">
        <f t="shared" si="54"/>
        <v>#REF!</v>
      </c>
      <c r="AJ114" s="86" t="b">
        <v>1</v>
      </c>
      <c r="AK114" s="86" t="b">
        <v>1</v>
      </c>
      <c r="AL114" s="86" t="b">
        <v>1</v>
      </c>
      <c r="AM114" s="86" t="b">
        <v>1</v>
      </c>
      <c r="AN114" s="86" t="b">
        <v>1</v>
      </c>
      <c r="AO114" s="86" t="b">
        <v>1</v>
      </c>
      <c r="AP114" s="63" t="str">
        <f t="shared" si="55"/>
        <v>VALID</v>
      </c>
      <c r="AQ114" s="102" t="s">
        <v>343</v>
      </c>
      <c r="AR114" s="103" t="s">
        <v>79</v>
      </c>
      <c r="AS114" s="104"/>
      <c r="AT114" s="105"/>
      <c r="AU114" s="105"/>
      <c r="AV114" s="105"/>
      <c r="AW114" s="118" t="s">
        <v>85</v>
      </c>
      <c r="AX114" s="104" t="s">
        <v>85</v>
      </c>
      <c r="AY114" s="105"/>
      <c r="AZ114" s="104"/>
      <c r="BA114" s="104"/>
      <c r="BB114" s="115"/>
      <c r="BC114" s="116"/>
      <c r="BD114" s="117"/>
      <c r="BE114" s="150"/>
      <c r="BF114" s="147" t="e">
        <f>VLOOKUP($A114,#REF!,34,FALSE)</f>
        <v>#REF!</v>
      </c>
      <c r="BG114" s="147" t="e">
        <f>VLOOKUP($A114,#REF!,22,FALSE)</f>
        <v>#REF!</v>
      </c>
      <c r="BH114" s="149"/>
    </row>
    <row r="115" ht="12.95" customHeight="1" spans="1:60">
      <c r="A115" s="38" t="s">
        <v>344</v>
      </c>
      <c r="B115" s="38" t="e">
        <f>VLOOKUP($A115,#REF!,34,FALSE)</f>
        <v>#REF!</v>
      </c>
      <c r="C115" s="39" t="str">
        <f t="shared" si="58"/>
        <v>unused_DP_AUX_CH2_N</v>
      </c>
      <c r="D115" s="40" t="e">
        <f>IF(LEN(VLOOKUP($A115,#REF!,8,FALSE)),LEFT(VLOOKUP($A115,#REF!,8,FALSE),LEN(VLOOKUP($A115,#REF!,8,FALSE))-2),"")</f>
        <v>#REF!</v>
      </c>
      <c r="E115" s="41" t="e">
        <f>IF(LEN(VLOOKUP($A115,#REF!,4,FALSE)),IF(INDEX(#REF!,MATCH($A115,#REF!,0),1),LEFT(VLOOKUP($A115,#REF!,4,FALSE),LEN(VLOOKUP($A115,#REF!,4,FALSE))-2),CONCATENATE(LEFT(VLOOKUP($A115,#REF!,4,FALSE),LEN(VLOOKUP($A115,#REF!,4,FALSE))-2),"*")),"")</f>
        <v>#REF!</v>
      </c>
      <c r="F115" s="42" t="e">
        <f>IF(LEN(VLOOKUP($A115,#REF!,5,FALSE)),IF(INDEX(#REF!,MATCH($A115,#REF!,0),2),LEFT(VLOOKUP($A115,#REF!,5,FALSE),LEN(VLOOKUP($A115,#REF!,5,FALSE))-2),CONCATENATE(LEFT(VLOOKUP($A115,#REF!,5,FALSE),LEN(VLOOKUP($A115,#REF!,5,FALSE))-2),"*")),"")</f>
        <v>#REF!</v>
      </c>
      <c r="G115" s="42" t="e">
        <f>IF(LEN(VLOOKUP($A115,#REF!,6,FALSE)),IF(INDEX(#REF!,MATCH($A115,#REF!,0),3),LEFT(VLOOKUP($A115,#REF!,6,FALSE),LEN(VLOOKUP($A115,#REF!,6,FALSE))-2),CONCATENATE(LEFT(VLOOKUP($A115,#REF!,6,FALSE),LEN(VLOOKUP($A115,#REF!,6,FALSE))-2),"*")),"")</f>
        <v>#REF!</v>
      </c>
      <c r="H115" s="43" t="e">
        <f>IF(LEN(VLOOKUP($A115,#REF!,7,FALSE)),IF(INDEX(#REF!,MATCH($A115,#REF!,0),4),LEFT(VLOOKUP($A115,#REF!,7,FALSE),LEN(VLOOKUP($A115,#REF!,7,FALSE))-2),CONCATENATE(LEFT(VLOOKUP($A115,#REF!,7,FALSE),LEN(VLOOKUP($A115,#REF!,7,FALSE))-2),"*")),"")</f>
        <v>#REF!</v>
      </c>
      <c r="I115" s="54" t="e">
        <f>IF(LEN(VLOOKUP($A115,#REF!,8,FALSE)),UPPER(RIGHT(VLOOKUP($A115,#REF!,8,FALSE),1)),"")</f>
        <v>#REF!</v>
      </c>
      <c r="J115" s="42" t="e">
        <f>IF(LEN(VLOOKUP($A115,#REF!,4,FALSE)),UPPER(RIGHT(VLOOKUP($A115,#REF!,4,FALSE),1)),"")</f>
        <v>#REF!</v>
      </c>
      <c r="K115" s="42" t="e">
        <f>IF(LEN(VLOOKUP($A115,#REF!,5,FALSE)),UPPER(RIGHT(VLOOKUP($A115,#REF!,5,FALSE),1)),"")</f>
        <v>#REF!</v>
      </c>
      <c r="L115" s="42" t="e">
        <f>IF(LEN(VLOOKUP($A115,#REF!,6,FALSE)),UPPER(RIGHT(VLOOKUP($A115,#REF!,6,FALSE),1)),"")</f>
        <v>#REF!</v>
      </c>
      <c r="M115" s="43" t="e">
        <f>IF(LEN(VLOOKUP($A115,#REF!,7,FALSE)),UPPER(RIGHT(VLOOKUP($A115,#REF!,7,FALSE),1)),"")</f>
        <v>#REF!</v>
      </c>
      <c r="N115" s="38" t="s">
        <v>342</v>
      </c>
      <c r="O115" s="38" t="s">
        <v>83</v>
      </c>
      <c r="P115" s="38" t="s">
        <v>104</v>
      </c>
      <c r="Q115" s="38" t="s">
        <v>105</v>
      </c>
      <c r="R115" s="38" t="s">
        <v>83</v>
      </c>
      <c r="S115" s="63" t="e">
        <f>HLOOKUP("Device Tree Pin Name",#REF!,MATCH($A115,#REF!,0),FALSE)</f>
        <v>#REF!</v>
      </c>
      <c r="T115" s="47" t="e">
        <f>HLOOKUP("power rail",#REF!,MATCH($A115,#REF!,0),FALSE)</f>
        <v>#REF!</v>
      </c>
      <c r="U115" s="62" t="e">
        <f>HLOOKUP("Wake Capable",#REF!,MATCH($A115,#REF!,0),FALSE)</f>
        <v>#REF!</v>
      </c>
      <c r="V115" s="62" t="e">
        <f>HLOOKUP("Strap",#REF!,MATCH($A115,#REF!,0),FALSE)</f>
        <v>#REF!</v>
      </c>
      <c r="W115" s="62" t="e">
        <f>HLOOKUP("GTE",#REF!,MATCH($A115,#REF!,0),FALSE)</f>
        <v>#REF!</v>
      </c>
      <c r="X115" s="62" t="e">
        <f>HLOOKUP("DPD_Control",#REF!,MATCH($A115,#REF!,0),FALSE)</f>
        <v>#REF!</v>
      </c>
      <c r="Y115" s="62" t="e">
        <f>HLOOKUP("DPD_Group",#REF!,MATCH($A115,#REF!,0),FALSE)</f>
        <v>#REF!</v>
      </c>
      <c r="Z115" s="47" t="e">
        <f>HLOOKUP("Pad Category",#REF!,MATCH($A115,#REF!,0),FALSE)</f>
        <v>#REF!</v>
      </c>
      <c r="AA115" s="47" t="e">
        <f>HLOOKUP("Pad type",#REF!,MATCH($A115,#REF!,0),FALSE)</f>
        <v>#REF!</v>
      </c>
      <c r="AB115" s="47" t="e">
        <f>HLOOKUP("Pull Strength",#REF!,MATCH($A115,#REF!,0),FALSE)</f>
        <v>#REF!</v>
      </c>
      <c r="AC115" s="47" t="e">
        <f>HLOOKUP("POR Pin State",#REF!,MATCH($A115,#REF!,0),FALSE)</f>
        <v>#REF!</v>
      </c>
      <c r="AD115" s="47" t="str">
        <f t="shared" si="59"/>
        <v>RSVD1</v>
      </c>
      <c r="AE115" s="82"/>
      <c r="AF115" s="38" t="str">
        <f t="shared" si="60"/>
        <v>PULL_DOWN</v>
      </c>
      <c r="AG115" s="38" t="e">
        <f t="shared" si="2"/>
        <v>#REF!</v>
      </c>
      <c r="AH115" s="38" t="e">
        <f t="shared" si="61"/>
        <v>#REF!</v>
      </c>
      <c r="AI115" s="87" t="e">
        <f t="shared" si="54"/>
        <v>#REF!</v>
      </c>
      <c r="AJ115" s="86" t="b">
        <v>1</v>
      </c>
      <c r="AK115" s="86" t="b">
        <v>1</v>
      </c>
      <c r="AL115" s="86" t="b">
        <v>1</v>
      </c>
      <c r="AM115" s="86" t="b">
        <v>1</v>
      </c>
      <c r="AN115" s="86" t="b">
        <v>1</v>
      </c>
      <c r="AO115" s="86" t="b">
        <v>1</v>
      </c>
      <c r="AP115" s="63" t="str">
        <f t="shared" si="55"/>
        <v>VALID</v>
      </c>
      <c r="AQ115" s="102" t="s">
        <v>345</v>
      </c>
      <c r="AR115" s="103" t="s">
        <v>79</v>
      </c>
      <c r="AS115" s="104"/>
      <c r="AT115" s="104" t="s">
        <v>89</v>
      </c>
      <c r="AU115" s="105"/>
      <c r="AV115" s="105"/>
      <c r="AW115" s="118" t="s">
        <v>85</v>
      </c>
      <c r="AX115" s="104" t="s">
        <v>85</v>
      </c>
      <c r="AY115" s="105"/>
      <c r="AZ115" s="104"/>
      <c r="BA115" s="104"/>
      <c r="BB115" s="115"/>
      <c r="BC115" s="116"/>
      <c r="BD115" s="117"/>
      <c r="BE115" s="125" t="s">
        <v>3</v>
      </c>
      <c r="BF115" s="147" t="e">
        <f>VLOOKUP($A115,#REF!,34,FALSE)</f>
        <v>#REF!</v>
      </c>
      <c r="BG115" s="147" t="e">
        <f>VLOOKUP($A115,#REF!,22,FALSE)</f>
        <v>#REF!</v>
      </c>
      <c r="BH115" s="149"/>
    </row>
    <row r="116" ht="12.95" customHeight="1" spans="1:60">
      <c r="A116" s="38" t="s">
        <v>346</v>
      </c>
      <c r="B116" s="38" t="e">
        <f>VLOOKUP($A116,#REF!,34,FALSE)</f>
        <v>#REF!</v>
      </c>
      <c r="C116" s="39" t="str">
        <f t="shared" si="58"/>
        <v>unused_DP_AUX_CH2_HPD</v>
      </c>
      <c r="D116" s="40" t="e">
        <f>IF(LEN(VLOOKUP($A116,#REF!,8,FALSE)),LEFT(VLOOKUP($A116,#REF!,8,FALSE),LEN(VLOOKUP($A116,#REF!,8,FALSE))-2),"")</f>
        <v>#REF!</v>
      </c>
      <c r="E116" s="41" t="e">
        <f>IF(LEN(VLOOKUP($A116,#REF!,4,FALSE)),IF(INDEX(#REF!,MATCH($A116,#REF!,0),1),LEFT(VLOOKUP($A116,#REF!,4,FALSE),LEN(VLOOKUP($A116,#REF!,4,FALSE))-2),CONCATENATE(LEFT(VLOOKUP($A116,#REF!,4,FALSE),LEN(VLOOKUP($A116,#REF!,4,FALSE))-2),"*")),"")</f>
        <v>#REF!</v>
      </c>
      <c r="F116" s="42" t="e">
        <f>IF(LEN(VLOOKUP($A116,#REF!,5,FALSE)),IF(INDEX(#REF!,MATCH($A116,#REF!,0),2),LEFT(VLOOKUP($A116,#REF!,5,FALSE),LEN(VLOOKUP($A116,#REF!,5,FALSE))-2),CONCATENATE(LEFT(VLOOKUP($A116,#REF!,5,FALSE),LEN(VLOOKUP($A116,#REF!,5,FALSE))-2),"*")),"")</f>
        <v>#REF!</v>
      </c>
      <c r="G116" s="42" t="e">
        <f>IF(LEN(VLOOKUP($A116,#REF!,6,FALSE)),IF(INDEX(#REF!,MATCH($A116,#REF!,0),3),LEFT(VLOOKUP($A116,#REF!,6,FALSE),LEN(VLOOKUP($A116,#REF!,6,FALSE))-2),CONCATENATE(LEFT(VLOOKUP($A116,#REF!,6,FALSE),LEN(VLOOKUP($A116,#REF!,6,FALSE))-2),"*")),"")</f>
        <v>#REF!</v>
      </c>
      <c r="H116" s="43" t="e">
        <f>IF(LEN(VLOOKUP($A116,#REF!,7,FALSE)),IF(INDEX(#REF!,MATCH($A116,#REF!,0),4),LEFT(VLOOKUP($A116,#REF!,7,FALSE),LEN(VLOOKUP($A116,#REF!,7,FALSE))-2),CONCATENATE(LEFT(VLOOKUP($A116,#REF!,7,FALSE),LEN(VLOOKUP($A116,#REF!,7,FALSE))-2),"*")),"")</f>
        <v>#REF!</v>
      </c>
      <c r="I116" s="54" t="e">
        <f>IF(LEN(VLOOKUP($A116,#REF!,8,FALSE)),UPPER(RIGHT(VLOOKUP($A116,#REF!,8,FALSE),1)),"")</f>
        <v>#REF!</v>
      </c>
      <c r="J116" s="42" t="e">
        <f>IF(LEN(VLOOKUP($A116,#REF!,4,FALSE)),UPPER(RIGHT(VLOOKUP($A116,#REF!,4,FALSE),1)),"")</f>
        <v>#REF!</v>
      </c>
      <c r="K116" s="42" t="e">
        <f>IF(LEN(VLOOKUP($A116,#REF!,5,FALSE)),UPPER(RIGHT(VLOOKUP($A116,#REF!,5,FALSE),1)),"")</f>
        <v>#REF!</v>
      </c>
      <c r="L116" s="42" t="e">
        <f>IF(LEN(VLOOKUP($A116,#REF!,6,FALSE)),UPPER(RIGHT(VLOOKUP($A116,#REF!,6,FALSE),1)),"")</f>
        <v>#REF!</v>
      </c>
      <c r="M116" s="43" t="e">
        <f>IF(LEN(VLOOKUP($A116,#REF!,7,FALSE)),UPPER(RIGHT(VLOOKUP($A116,#REF!,7,FALSE),1)),"")</f>
        <v>#REF!</v>
      </c>
      <c r="N116" s="38" t="s">
        <v>339</v>
      </c>
      <c r="O116" s="38" t="s">
        <v>83</v>
      </c>
      <c r="P116" s="38" t="s">
        <v>347</v>
      </c>
      <c r="Q116" s="38" t="s">
        <v>105</v>
      </c>
      <c r="R116" s="38" t="s">
        <v>83</v>
      </c>
      <c r="S116" s="63" t="e">
        <f>HLOOKUP("Device Tree Pin Name",#REF!,MATCH($A116,#REF!,0),FALSE)</f>
        <v>#REF!</v>
      </c>
      <c r="T116" s="47" t="e">
        <f>HLOOKUP("power rail",#REF!,MATCH($A116,#REF!,0),FALSE)</f>
        <v>#REF!</v>
      </c>
      <c r="U116" s="62" t="e">
        <f>HLOOKUP("Wake Capable",#REF!,MATCH($A116,#REF!,0),FALSE)</f>
        <v>#REF!</v>
      </c>
      <c r="V116" s="62" t="e">
        <f>HLOOKUP("Strap",#REF!,MATCH($A116,#REF!,0),FALSE)</f>
        <v>#REF!</v>
      </c>
      <c r="W116" s="62" t="e">
        <f>HLOOKUP("GTE",#REF!,MATCH($A116,#REF!,0),FALSE)</f>
        <v>#REF!</v>
      </c>
      <c r="X116" s="62" t="e">
        <f>HLOOKUP("DPD_Control",#REF!,MATCH($A116,#REF!,0),FALSE)</f>
        <v>#REF!</v>
      </c>
      <c r="Y116" s="62" t="e">
        <f>HLOOKUP("DPD_Group",#REF!,MATCH($A116,#REF!,0),FALSE)</f>
        <v>#REF!</v>
      </c>
      <c r="Z116" s="47" t="e">
        <f>HLOOKUP("Pad Category",#REF!,MATCH($A116,#REF!,0),FALSE)</f>
        <v>#REF!</v>
      </c>
      <c r="AA116" s="47" t="e">
        <f>HLOOKUP("Pad type",#REF!,MATCH($A116,#REF!,0),FALSE)</f>
        <v>#REF!</v>
      </c>
      <c r="AB116" s="47" t="e">
        <f>HLOOKUP("Pull Strength",#REF!,MATCH($A116,#REF!,0),FALSE)</f>
        <v>#REF!</v>
      </c>
      <c r="AC116" s="47" t="e">
        <f>HLOOKUP("POR Pin State",#REF!,MATCH($A116,#REF!,0),FALSE)</f>
        <v>#REF!</v>
      </c>
      <c r="AD116" s="47" t="str">
        <f t="shared" si="59"/>
        <v>RSVD1</v>
      </c>
      <c r="AE116" s="82"/>
      <c r="AF116" s="38" t="str">
        <f t="shared" si="60"/>
        <v>PULL_DOWN</v>
      </c>
      <c r="AG116" s="38" t="e">
        <f t="shared" si="2"/>
        <v>#REF!</v>
      </c>
      <c r="AH116" s="38" t="e">
        <f t="shared" si="61"/>
        <v>#REF!</v>
      </c>
      <c r="AI116" s="87" t="e">
        <f t="shared" si="54"/>
        <v>#REF!</v>
      </c>
      <c r="AJ116" s="86" t="b">
        <v>1</v>
      </c>
      <c r="AK116" s="86" t="b">
        <v>1</v>
      </c>
      <c r="AL116" s="86" t="b">
        <v>1</v>
      </c>
      <c r="AM116" s="86" t="b">
        <v>1</v>
      </c>
      <c r="AN116" s="86" t="b">
        <v>1</v>
      </c>
      <c r="AO116" s="86" t="b">
        <v>1</v>
      </c>
      <c r="AP116" s="63" t="str">
        <f t="shared" si="55"/>
        <v>VALID</v>
      </c>
      <c r="AQ116" s="102" t="s">
        <v>348</v>
      </c>
      <c r="AR116" s="103" t="s">
        <v>79</v>
      </c>
      <c r="AS116" s="104"/>
      <c r="AT116" s="104" t="s">
        <v>89</v>
      </c>
      <c r="AU116" s="105"/>
      <c r="AV116" s="105"/>
      <c r="AW116" s="118" t="s">
        <v>85</v>
      </c>
      <c r="AX116" s="104" t="s">
        <v>85</v>
      </c>
      <c r="AY116" s="105"/>
      <c r="AZ116" s="104"/>
      <c r="BA116" s="104"/>
      <c r="BB116" s="115"/>
      <c r="BC116" s="116"/>
      <c r="BD116" s="117"/>
      <c r="BE116" s="150"/>
      <c r="BF116" s="147" t="e">
        <f>VLOOKUP($A116,#REF!,34,FALSE)</f>
        <v>#REF!</v>
      </c>
      <c r="BG116" s="147" t="e">
        <f>VLOOKUP($A116,#REF!,22,FALSE)</f>
        <v>#REF!</v>
      </c>
      <c r="BH116" s="149"/>
    </row>
    <row r="117" ht="12.95" customHeight="1" spans="1:60">
      <c r="A117" s="38" t="s">
        <v>349</v>
      </c>
      <c r="B117" s="38" t="e">
        <f>VLOOKUP($A117,#REF!,34,FALSE)</f>
        <v>#REF!</v>
      </c>
      <c r="C117" s="39" t="str">
        <f t="shared" si="58"/>
        <v>unused_DP_AUX_CH3_P</v>
      </c>
      <c r="D117" s="40" t="e">
        <f>IF(LEN(VLOOKUP($A117,#REF!,8,FALSE)),LEFT(VLOOKUP($A117,#REF!,8,FALSE),LEN(VLOOKUP($A117,#REF!,8,FALSE))-2),"")</f>
        <v>#REF!</v>
      </c>
      <c r="E117" s="41" t="e">
        <f>IF(LEN(VLOOKUP($A117,#REF!,4,FALSE)),IF(INDEX(#REF!,MATCH($A117,#REF!,0),1),LEFT(VLOOKUP($A117,#REF!,4,FALSE),LEN(VLOOKUP($A117,#REF!,4,FALSE))-2),CONCATENATE(LEFT(VLOOKUP($A117,#REF!,4,FALSE),LEN(VLOOKUP($A117,#REF!,4,FALSE))-2),"*")),"")</f>
        <v>#REF!</v>
      </c>
      <c r="F117" s="42" t="e">
        <f>IF(LEN(VLOOKUP($A117,#REF!,5,FALSE)),IF(INDEX(#REF!,MATCH($A117,#REF!,0),2),LEFT(VLOOKUP($A117,#REF!,5,FALSE),LEN(VLOOKUP($A117,#REF!,5,FALSE))-2),CONCATENATE(LEFT(VLOOKUP($A117,#REF!,5,FALSE),LEN(VLOOKUP($A117,#REF!,5,FALSE))-2),"*")),"")</f>
        <v>#REF!</v>
      </c>
      <c r="G117" s="42" t="e">
        <f>IF(LEN(VLOOKUP($A117,#REF!,6,FALSE)),IF(INDEX(#REF!,MATCH($A117,#REF!,0),3),LEFT(VLOOKUP($A117,#REF!,6,FALSE),LEN(VLOOKUP($A117,#REF!,6,FALSE))-2),CONCATENATE(LEFT(VLOOKUP($A117,#REF!,6,FALSE),LEN(VLOOKUP($A117,#REF!,6,FALSE))-2),"*")),"")</f>
        <v>#REF!</v>
      </c>
      <c r="H117" s="43" t="e">
        <f>IF(LEN(VLOOKUP($A117,#REF!,7,FALSE)),IF(INDEX(#REF!,MATCH($A117,#REF!,0),4),LEFT(VLOOKUP($A117,#REF!,7,FALSE),LEN(VLOOKUP($A117,#REF!,7,FALSE))-2),CONCATENATE(LEFT(VLOOKUP($A117,#REF!,7,FALSE),LEN(VLOOKUP($A117,#REF!,7,FALSE))-2),"*")),"")</f>
        <v>#REF!</v>
      </c>
      <c r="I117" s="54" t="e">
        <f>IF(LEN(VLOOKUP($A117,#REF!,8,FALSE)),UPPER(RIGHT(VLOOKUP($A117,#REF!,8,FALSE),1)),"")</f>
        <v>#REF!</v>
      </c>
      <c r="J117" s="42" t="e">
        <f>IF(LEN(VLOOKUP($A117,#REF!,4,FALSE)),UPPER(RIGHT(VLOOKUP($A117,#REF!,4,FALSE),1)),"")</f>
        <v>#REF!</v>
      </c>
      <c r="K117" s="42" t="e">
        <f>IF(LEN(VLOOKUP($A117,#REF!,5,FALSE)),UPPER(RIGHT(VLOOKUP($A117,#REF!,5,FALSE),1)),"")</f>
        <v>#REF!</v>
      </c>
      <c r="L117" s="42" t="e">
        <f>IF(LEN(VLOOKUP($A117,#REF!,6,FALSE)),UPPER(RIGHT(VLOOKUP($A117,#REF!,6,FALSE),1)),"")</f>
        <v>#REF!</v>
      </c>
      <c r="M117" s="43" t="e">
        <f>IF(LEN(VLOOKUP($A117,#REF!,7,FALSE)),UPPER(RIGHT(VLOOKUP($A117,#REF!,7,FALSE),1)),"")</f>
        <v>#REF!</v>
      </c>
      <c r="N117" s="38" t="s">
        <v>350</v>
      </c>
      <c r="O117" s="38" t="s">
        <v>83</v>
      </c>
      <c r="P117" s="38" t="s">
        <v>104</v>
      </c>
      <c r="Q117" s="38" t="s">
        <v>105</v>
      </c>
      <c r="R117" s="38" t="s">
        <v>83</v>
      </c>
      <c r="S117" s="63" t="e">
        <f>HLOOKUP("Device Tree Pin Name",#REF!,MATCH($A117,#REF!,0),FALSE)</f>
        <v>#REF!</v>
      </c>
      <c r="T117" s="47" t="e">
        <f>HLOOKUP("power rail",#REF!,MATCH($A117,#REF!,0),FALSE)</f>
        <v>#REF!</v>
      </c>
      <c r="U117" s="62" t="e">
        <f>HLOOKUP("Wake Capable",#REF!,MATCH($A117,#REF!,0),FALSE)</f>
        <v>#REF!</v>
      </c>
      <c r="V117" s="62" t="e">
        <f>HLOOKUP("Strap",#REF!,MATCH($A117,#REF!,0),FALSE)</f>
        <v>#REF!</v>
      </c>
      <c r="W117" s="62" t="e">
        <f>HLOOKUP("GTE",#REF!,MATCH($A117,#REF!,0),FALSE)</f>
        <v>#REF!</v>
      </c>
      <c r="X117" s="62" t="e">
        <f>HLOOKUP("DPD_Control",#REF!,MATCH($A117,#REF!,0),FALSE)</f>
        <v>#REF!</v>
      </c>
      <c r="Y117" s="62" t="e">
        <f>HLOOKUP("DPD_Group",#REF!,MATCH($A117,#REF!,0),FALSE)</f>
        <v>#REF!</v>
      </c>
      <c r="Z117" s="47" t="e">
        <f>HLOOKUP("Pad Category",#REF!,MATCH($A117,#REF!,0),FALSE)</f>
        <v>#REF!</v>
      </c>
      <c r="AA117" s="63" t="e">
        <f>HLOOKUP("Pad type",#REF!,MATCH($A117,#REF!,0),FALSE)</f>
        <v>#REF!</v>
      </c>
      <c r="AB117" s="47" t="e">
        <f>HLOOKUP("Pull Strength",#REF!,MATCH($A117,#REF!,0),FALSE)</f>
        <v>#REF!</v>
      </c>
      <c r="AC117" s="47" t="e">
        <f>HLOOKUP("POR Pin State",#REF!,MATCH($A117,#REF!,0),FALSE)</f>
        <v>#REF!</v>
      </c>
      <c r="AD117" s="47" t="str">
        <f t="shared" si="59"/>
        <v>RSVD1</v>
      </c>
      <c r="AE117" s="82"/>
      <c r="AF117" s="38" t="str">
        <f t="shared" si="60"/>
        <v>PULL_DOWN</v>
      </c>
      <c r="AG117" s="38" t="e">
        <f t="shared" si="2"/>
        <v>#REF!</v>
      </c>
      <c r="AH117" s="38" t="e">
        <f t="shared" si="61"/>
        <v>#REF!</v>
      </c>
      <c r="AI117" s="87" t="e">
        <f t="shared" si="54"/>
        <v>#REF!</v>
      </c>
      <c r="AJ117" s="86" t="b">
        <v>1</v>
      </c>
      <c r="AK117" s="86" t="b">
        <v>1</v>
      </c>
      <c r="AL117" s="86" t="b">
        <v>1</v>
      </c>
      <c r="AM117" s="86" t="b">
        <v>1</v>
      </c>
      <c r="AN117" s="86" t="b">
        <v>1</v>
      </c>
      <c r="AO117" s="86" t="b">
        <v>1</v>
      </c>
      <c r="AP117" s="63" t="str">
        <f t="shared" si="55"/>
        <v>VALID</v>
      </c>
      <c r="AQ117" s="102" t="s">
        <v>351</v>
      </c>
      <c r="AR117" s="103" t="s">
        <v>79</v>
      </c>
      <c r="AS117" s="104"/>
      <c r="AT117" s="105"/>
      <c r="AU117" s="105"/>
      <c r="AV117" s="105"/>
      <c r="AW117" s="118" t="s">
        <v>85</v>
      </c>
      <c r="AX117" s="104" t="s">
        <v>85</v>
      </c>
      <c r="AY117" s="105"/>
      <c r="AZ117" s="104"/>
      <c r="BA117" s="104"/>
      <c r="BB117" s="115"/>
      <c r="BC117" s="116"/>
      <c r="BD117" s="117"/>
      <c r="BE117" s="150"/>
      <c r="BF117" s="147" t="e">
        <f>VLOOKUP($A117,#REF!,34,FALSE)</f>
        <v>#REF!</v>
      </c>
      <c r="BG117" s="147" t="e">
        <f>VLOOKUP($A117,#REF!,22,FALSE)</f>
        <v>#REF!</v>
      </c>
      <c r="BH117" s="149"/>
    </row>
    <row r="118" ht="12.95" customHeight="1" spans="1:60">
      <c r="A118" s="38" t="s">
        <v>352</v>
      </c>
      <c r="B118" s="38" t="e">
        <f>VLOOKUP($A118,#REF!,34,FALSE)</f>
        <v>#REF!</v>
      </c>
      <c r="C118" s="39" t="str">
        <f t="shared" si="58"/>
        <v>unused_DP_AUX_CH3_N</v>
      </c>
      <c r="D118" s="40" t="e">
        <f>IF(LEN(VLOOKUP($A118,#REF!,8,FALSE)),LEFT(VLOOKUP($A118,#REF!,8,FALSE),LEN(VLOOKUP($A118,#REF!,8,FALSE))-2),"")</f>
        <v>#REF!</v>
      </c>
      <c r="E118" s="41" t="e">
        <f>IF(LEN(VLOOKUP($A118,#REF!,4,FALSE)),IF(INDEX(#REF!,MATCH($A118,#REF!,0),1),LEFT(VLOOKUP($A118,#REF!,4,FALSE),LEN(VLOOKUP($A118,#REF!,4,FALSE))-2),CONCATENATE(LEFT(VLOOKUP($A118,#REF!,4,FALSE),LEN(VLOOKUP($A118,#REF!,4,FALSE))-2),"*")),"")</f>
        <v>#REF!</v>
      </c>
      <c r="F118" s="42" t="e">
        <f>IF(LEN(VLOOKUP($A118,#REF!,5,FALSE)),IF(INDEX(#REF!,MATCH($A118,#REF!,0),2),LEFT(VLOOKUP($A118,#REF!,5,FALSE),LEN(VLOOKUP($A118,#REF!,5,FALSE))-2),CONCATENATE(LEFT(VLOOKUP($A118,#REF!,5,FALSE),LEN(VLOOKUP($A118,#REF!,5,FALSE))-2),"*")),"")</f>
        <v>#REF!</v>
      </c>
      <c r="G118" s="42" t="e">
        <f>IF(LEN(VLOOKUP($A118,#REF!,6,FALSE)),IF(INDEX(#REF!,MATCH($A118,#REF!,0),3),LEFT(VLOOKUP($A118,#REF!,6,FALSE),LEN(VLOOKUP($A118,#REF!,6,FALSE))-2),CONCATENATE(LEFT(VLOOKUP($A118,#REF!,6,FALSE),LEN(VLOOKUP($A118,#REF!,6,FALSE))-2),"*")),"")</f>
        <v>#REF!</v>
      </c>
      <c r="H118" s="43" t="e">
        <f>IF(LEN(VLOOKUP($A118,#REF!,7,FALSE)),IF(INDEX(#REF!,MATCH($A118,#REF!,0),4),LEFT(VLOOKUP($A118,#REF!,7,FALSE),LEN(VLOOKUP($A118,#REF!,7,FALSE))-2),CONCATENATE(LEFT(VLOOKUP($A118,#REF!,7,FALSE),LEN(VLOOKUP($A118,#REF!,7,FALSE))-2),"*")),"")</f>
        <v>#REF!</v>
      </c>
      <c r="I118" s="54" t="e">
        <f>IF(LEN(VLOOKUP($A118,#REF!,8,FALSE)),UPPER(RIGHT(VLOOKUP($A118,#REF!,8,FALSE),1)),"")</f>
        <v>#REF!</v>
      </c>
      <c r="J118" s="42" t="e">
        <f>IF(LEN(VLOOKUP($A118,#REF!,4,FALSE)),UPPER(RIGHT(VLOOKUP($A118,#REF!,4,FALSE),1)),"")</f>
        <v>#REF!</v>
      </c>
      <c r="K118" s="42" t="e">
        <f>IF(LEN(VLOOKUP($A118,#REF!,5,FALSE)),UPPER(RIGHT(VLOOKUP($A118,#REF!,5,FALSE),1)),"")</f>
        <v>#REF!</v>
      </c>
      <c r="L118" s="42" t="e">
        <f>IF(LEN(VLOOKUP($A118,#REF!,6,FALSE)),UPPER(RIGHT(VLOOKUP($A118,#REF!,6,FALSE),1)),"")</f>
        <v>#REF!</v>
      </c>
      <c r="M118" s="43" t="e">
        <f>IF(LEN(VLOOKUP($A118,#REF!,7,FALSE)),UPPER(RIGHT(VLOOKUP($A118,#REF!,7,FALSE),1)),"")</f>
        <v>#REF!</v>
      </c>
      <c r="N118" s="38" t="s">
        <v>350</v>
      </c>
      <c r="O118" s="38" t="s">
        <v>83</v>
      </c>
      <c r="P118" s="38" t="s">
        <v>104</v>
      </c>
      <c r="Q118" s="38" t="s">
        <v>105</v>
      </c>
      <c r="R118" s="38" t="s">
        <v>83</v>
      </c>
      <c r="S118" s="63" t="e">
        <f>HLOOKUP("Device Tree Pin Name",#REF!,MATCH($A118,#REF!,0),FALSE)</f>
        <v>#REF!</v>
      </c>
      <c r="T118" s="47" t="e">
        <f>HLOOKUP("power rail",#REF!,MATCH($A118,#REF!,0),FALSE)</f>
        <v>#REF!</v>
      </c>
      <c r="U118" s="62" t="e">
        <f>HLOOKUP("Wake Capable",#REF!,MATCH($A118,#REF!,0),FALSE)</f>
        <v>#REF!</v>
      </c>
      <c r="V118" s="62" t="e">
        <f>HLOOKUP("Strap",#REF!,MATCH($A118,#REF!,0),FALSE)</f>
        <v>#REF!</v>
      </c>
      <c r="W118" s="62" t="e">
        <f>HLOOKUP("GTE",#REF!,MATCH($A118,#REF!,0),FALSE)</f>
        <v>#REF!</v>
      </c>
      <c r="X118" s="62" t="e">
        <f>HLOOKUP("DPD_Control",#REF!,MATCH($A118,#REF!,0),FALSE)</f>
        <v>#REF!</v>
      </c>
      <c r="Y118" s="62" t="e">
        <f>HLOOKUP("DPD_Group",#REF!,MATCH($A118,#REF!,0),FALSE)</f>
        <v>#REF!</v>
      </c>
      <c r="Z118" s="47" t="e">
        <f>HLOOKUP("Pad Category",#REF!,MATCH($A118,#REF!,0),FALSE)</f>
        <v>#REF!</v>
      </c>
      <c r="AA118" s="47" t="e">
        <f>HLOOKUP("Pad type",#REF!,MATCH($A118,#REF!,0),FALSE)</f>
        <v>#REF!</v>
      </c>
      <c r="AB118" s="47" t="e">
        <f>HLOOKUP("Pull Strength",#REF!,MATCH($A118,#REF!,0),FALSE)</f>
        <v>#REF!</v>
      </c>
      <c r="AC118" s="47" t="e">
        <f>HLOOKUP("POR Pin State",#REF!,MATCH($A118,#REF!,0),FALSE)</f>
        <v>#REF!</v>
      </c>
      <c r="AD118" s="47" t="str">
        <f t="shared" si="59"/>
        <v>RSVD1</v>
      </c>
      <c r="AE118" s="82"/>
      <c r="AF118" s="38" t="str">
        <f t="shared" si="60"/>
        <v>PULL_DOWN</v>
      </c>
      <c r="AG118" s="38" t="e">
        <f t="shared" si="2"/>
        <v>#REF!</v>
      </c>
      <c r="AH118" s="38" t="e">
        <f t="shared" si="61"/>
        <v>#REF!</v>
      </c>
      <c r="AI118" s="87" t="e">
        <f t="shared" si="54"/>
        <v>#REF!</v>
      </c>
      <c r="AJ118" s="86" t="b">
        <v>1</v>
      </c>
      <c r="AK118" s="86" t="b">
        <v>1</v>
      </c>
      <c r="AL118" s="86" t="b">
        <v>1</v>
      </c>
      <c r="AM118" s="86" t="b">
        <v>1</v>
      </c>
      <c r="AN118" s="86" t="b">
        <v>1</v>
      </c>
      <c r="AO118" s="86" t="b">
        <v>1</v>
      </c>
      <c r="AP118" s="63" t="str">
        <f t="shared" si="55"/>
        <v>VALID</v>
      </c>
      <c r="AQ118" s="102" t="s">
        <v>353</v>
      </c>
      <c r="AR118" s="103" t="s">
        <v>79</v>
      </c>
      <c r="AS118" s="104"/>
      <c r="AT118" s="104" t="s">
        <v>89</v>
      </c>
      <c r="AU118" s="105"/>
      <c r="AV118" s="105"/>
      <c r="AW118" s="118" t="s">
        <v>85</v>
      </c>
      <c r="AX118" s="104" t="s">
        <v>85</v>
      </c>
      <c r="AY118" s="105"/>
      <c r="AZ118" s="104"/>
      <c r="BA118" s="104"/>
      <c r="BB118" s="115"/>
      <c r="BC118" s="116"/>
      <c r="BD118" s="117"/>
      <c r="BE118" s="150"/>
      <c r="BF118" s="147" t="e">
        <f>VLOOKUP($A118,#REF!,34,FALSE)</f>
        <v>#REF!</v>
      </c>
      <c r="BG118" s="147" t="e">
        <f>VLOOKUP($A118,#REF!,22,FALSE)</f>
        <v>#REF!</v>
      </c>
      <c r="BH118" s="149"/>
    </row>
    <row r="119" ht="12.95" customHeight="1" spans="1:60">
      <c r="A119" s="38" t="s">
        <v>354</v>
      </c>
      <c r="B119" s="38" t="e">
        <f>VLOOKUP($A119,#REF!,34,FALSE)</f>
        <v>#REF!</v>
      </c>
      <c r="C119" s="39" t="str">
        <f t="shared" si="58"/>
        <v>unused_DP_AUX_CH3_HPD</v>
      </c>
      <c r="D119" s="40" t="e">
        <f>IF(LEN(VLOOKUP($A119,#REF!,8,FALSE)),LEFT(VLOOKUP($A119,#REF!,8,FALSE),LEN(VLOOKUP($A119,#REF!,8,FALSE))-2),"")</f>
        <v>#REF!</v>
      </c>
      <c r="E119" s="41" t="e">
        <f>IF(LEN(VLOOKUP($A119,#REF!,4,FALSE)),IF(INDEX(#REF!,MATCH($A119,#REF!,0),1),LEFT(VLOOKUP($A119,#REF!,4,FALSE),LEN(VLOOKUP($A119,#REF!,4,FALSE))-2),CONCATENATE(LEFT(VLOOKUP($A119,#REF!,4,FALSE),LEN(VLOOKUP($A119,#REF!,4,FALSE))-2),"*")),"")</f>
        <v>#REF!</v>
      </c>
      <c r="F119" s="42" t="e">
        <f>IF(LEN(VLOOKUP($A119,#REF!,5,FALSE)),IF(INDEX(#REF!,MATCH($A119,#REF!,0),2),LEFT(VLOOKUP($A119,#REF!,5,FALSE),LEN(VLOOKUP($A119,#REF!,5,FALSE))-2),CONCATENATE(LEFT(VLOOKUP($A119,#REF!,5,FALSE),LEN(VLOOKUP($A119,#REF!,5,FALSE))-2),"*")),"")</f>
        <v>#REF!</v>
      </c>
      <c r="G119" s="42" t="e">
        <f>IF(LEN(VLOOKUP($A119,#REF!,6,FALSE)),IF(INDEX(#REF!,MATCH($A119,#REF!,0),3),LEFT(VLOOKUP($A119,#REF!,6,FALSE),LEN(VLOOKUP($A119,#REF!,6,FALSE))-2),CONCATENATE(LEFT(VLOOKUP($A119,#REF!,6,FALSE),LEN(VLOOKUP($A119,#REF!,6,FALSE))-2),"*")),"")</f>
        <v>#REF!</v>
      </c>
      <c r="H119" s="43" t="e">
        <f>IF(LEN(VLOOKUP($A119,#REF!,7,FALSE)),IF(INDEX(#REF!,MATCH($A119,#REF!,0),4),LEFT(VLOOKUP($A119,#REF!,7,FALSE),LEN(VLOOKUP($A119,#REF!,7,FALSE))-2),CONCATENATE(LEFT(VLOOKUP($A119,#REF!,7,FALSE),LEN(VLOOKUP($A119,#REF!,7,FALSE))-2),"*")),"")</f>
        <v>#REF!</v>
      </c>
      <c r="I119" s="54" t="e">
        <f>IF(LEN(VLOOKUP($A119,#REF!,8,FALSE)),UPPER(RIGHT(VLOOKUP($A119,#REF!,8,FALSE),1)),"")</f>
        <v>#REF!</v>
      </c>
      <c r="J119" s="42" t="e">
        <f>IF(LEN(VLOOKUP($A119,#REF!,4,FALSE)),UPPER(RIGHT(VLOOKUP($A119,#REF!,4,FALSE),1)),"")</f>
        <v>#REF!</v>
      </c>
      <c r="K119" s="42" t="e">
        <f>IF(LEN(VLOOKUP($A119,#REF!,5,FALSE)),UPPER(RIGHT(VLOOKUP($A119,#REF!,5,FALSE),1)),"")</f>
        <v>#REF!</v>
      </c>
      <c r="L119" s="42" t="e">
        <f>IF(LEN(VLOOKUP($A119,#REF!,6,FALSE)),UPPER(RIGHT(VLOOKUP($A119,#REF!,6,FALSE),1)),"")</f>
        <v>#REF!</v>
      </c>
      <c r="M119" s="43" t="e">
        <f>IF(LEN(VLOOKUP($A119,#REF!,7,FALSE)),UPPER(RIGHT(VLOOKUP($A119,#REF!,7,FALSE),1)),"")</f>
        <v>#REF!</v>
      </c>
      <c r="N119" s="38" t="s">
        <v>355</v>
      </c>
      <c r="O119" s="38" t="s">
        <v>83</v>
      </c>
      <c r="P119" s="38" t="s">
        <v>356</v>
      </c>
      <c r="Q119" s="38" t="s">
        <v>105</v>
      </c>
      <c r="R119" s="38" t="s">
        <v>83</v>
      </c>
      <c r="S119" s="63" t="e">
        <f>HLOOKUP("Device Tree Pin Name",#REF!,MATCH($A119,#REF!,0),FALSE)</f>
        <v>#REF!</v>
      </c>
      <c r="T119" s="47" t="e">
        <f>HLOOKUP("power rail",#REF!,MATCH($A119,#REF!,0),FALSE)</f>
        <v>#REF!</v>
      </c>
      <c r="U119" s="62" t="e">
        <f>HLOOKUP("Wake Capable",#REF!,MATCH($A119,#REF!,0),FALSE)</f>
        <v>#REF!</v>
      </c>
      <c r="V119" s="62" t="e">
        <f>HLOOKUP("Strap",#REF!,MATCH($A119,#REF!,0),FALSE)</f>
        <v>#REF!</v>
      </c>
      <c r="W119" s="62" t="e">
        <f>HLOOKUP("GTE",#REF!,MATCH($A119,#REF!,0),FALSE)</f>
        <v>#REF!</v>
      </c>
      <c r="X119" s="62" t="e">
        <f>HLOOKUP("DPD_Control",#REF!,MATCH($A119,#REF!,0),FALSE)</f>
        <v>#REF!</v>
      </c>
      <c r="Y119" s="62" t="e">
        <f>HLOOKUP("DPD_Group",#REF!,MATCH($A119,#REF!,0),FALSE)</f>
        <v>#REF!</v>
      </c>
      <c r="Z119" s="47" t="e">
        <f>HLOOKUP("Pad Category",#REF!,MATCH($A119,#REF!,0),FALSE)</f>
        <v>#REF!</v>
      </c>
      <c r="AA119" s="47" t="e">
        <f>HLOOKUP("Pad type",#REF!,MATCH($A119,#REF!,0),FALSE)</f>
        <v>#REF!</v>
      </c>
      <c r="AB119" s="47" t="e">
        <f>HLOOKUP("Pull Strength",#REF!,MATCH($A119,#REF!,0),FALSE)</f>
        <v>#REF!</v>
      </c>
      <c r="AC119" s="47" t="e">
        <f>HLOOKUP("POR Pin State",#REF!,MATCH($A119,#REF!,0),FALSE)</f>
        <v>#REF!</v>
      </c>
      <c r="AD119" s="47" t="str">
        <f t="shared" si="59"/>
        <v>RSVD1</v>
      </c>
      <c r="AE119" s="82"/>
      <c r="AF119" s="38" t="str">
        <f t="shared" si="60"/>
        <v>PULL_DOWN</v>
      </c>
      <c r="AG119" s="38" t="e">
        <f t="shared" si="2"/>
        <v>#REF!</v>
      </c>
      <c r="AH119" s="38" t="e">
        <f t="shared" si="61"/>
        <v>#REF!</v>
      </c>
      <c r="AI119" s="87" t="e">
        <f t="shared" si="54"/>
        <v>#REF!</v>
      </c>
      <c r="AJ119" s="86" t="b">
        <v>1</v>
      </c>
      <c r="AK119" s="86" t="b">
        <v>1</v>
      </c>
      <c r="AL119" s="86" t="b">
        <v>1</v>
      </c>
      <c r="AM119" s="86" t="b">
        <v>1</v>
      </c>
      <c r="AN119" s="86" t="b">
        <v>1</v>
      </c>
      <c r="AO119" s="86" t="b">
        <v>1</v>
      </c>
      <c r="AP119" s="63" t="str">
        <f t="shared" si="55"/>
        <v>VALID</v>
      </c>
      <c r="AQ119" s="102" t="s">
        <v>357</v>
      </c>
      <c r="AR119" s="103" t="s">
        <v>79</v>
      </c>
      <c r="AS119" s="104"/>
      <c r="AT119" s="105"/>
      <c r="AU119" s="105"/>
      <c r="AV119" s="105"/>
      <c r="AW119" s="118" t="s">
        <v>85</v>
      </c>
      <c r="AX119" s="104" t="s">
        <v>85</v>
      </c>
      <c r="AY119" s="105"/>
      <c r="AZ119" s="104"/>
      <c r="BA119" s="104"/>
      <c r="BB119" s="115"/>
      <c r="BC119" s="116"/>
      <c r="BD119" s="117"/>
      <c r="BE119" s="150"/>
      <c r="BF119" s="147" t="e">
        <f>VLOOKUP($A119,#REF!,34,FALSE)</f>
        <v>#REF!</v>
      </c>
      <c r="BG119" s="147" t="e">
        <f>VLOOKUP($A119,#REF!,22,FALSE)</f>
        <v>#REF!</v>
      </c>
      <c r="BH119" s="149"/>
    </row>
    <row r="120" ht="12.95" customHeight="1" spans="1:60">
      <c r="A120" s="38" t="s">
        <v>358</v>
      </c>
      <c r="B120" s="38" t="e">
        <f>VLOOKUP($A120,#REF!,34,FALSE)</f>
        <v>#REF!</v>
      </c>
      <c r="C120" s="39" t="str">
        <f t="shared" si="58"/>
        <v>unused_SOC_GPIO55</v>
      </c>
      <c r="D120" s="40" t="e">
        <f>IF(LEN(VLOOKUP($A120,#REF!,8,FALSE)),LEFT(VLOOKUP($A120,#REF!,8,FALSE),LEN(VLOOKUP($A120,#REF!,8,FALSE))-2),"")</f>
        <v>#REF!</v>
      </c>
      <c r="E120" s="41" t="e">
        <f>IF(LEN(VLOOKUP($A120,#REF!,4,FALSE)),IF(INDEX(#REF!,MATCH($A120,#REF!,0),1),LEFT(VLOOKUP($A120,#REF!,4,FALSE),LEN(VLOOKUP($A120,#REF!,4,FALSE))-2),CONCATENATE(LEFT(VLOOKUP($A120,#REF!,4,FALSE),LEN(VLOOKUP($A120,#REF!,4,FALSE))-2),"*")),"")</f>
        <v>#REF!</v>
      </c>
      <c r="F120" s="42" t="e">
        <f>IF(LEN(VLOOKUP($A120,#REF!,5,FALSE)),IF(INDEX(#REF!,MATCH($A120,#REF!,0),2),LEFT(VLOOKUP($A120,#REF!,5,FALSE),LEN(VLOOKUP($A120,#REF!,5,FALSE))-2),CONCATENATE(LEFT(VLOOKUP($A120,#REF!,5,FALSE),LEN(VLOOKUP($A120,#REF!,5,FALSE))-2),"*")),"")</f>
        <v>#REF!</v>
      </c>
      <c r="G120" s="42" t="e">
        <f>IF(LEN(VLOOKUP($A120,#REF!,6,FALSE)),IF(INDEX(#REF!,MATCH($A120,#REF!,0),3),LEFT(VLOOKUP($A120,#REF!,6,FALSE),LEN(VLOOKUP($A120,#REF!,6,FALSE))-2),CONCATENATE(LEFT(VLOOKUP($A120,#REF!,6,FALSE),LEN(VLOOKUP($A120,#REF!,6,FALSE))-2),"*")),"")</f>
        <v>#REF!</v>
      </c>
      <c r="H120" s="43" t="e">
        <f>IF(LEN(VLOOKUP($A120,#REF!,7,FALSE)),IF(INDEX(#REF!,MATCH($A120,#REF!,0),4),LEFT(VLOOKUP($A120,#REF!,7,FALSE),LEN(VLOOKUP($A120,#REF!,7,FALSE))-2),CONCATENATE(LEFT(VLOOKUP($A120,#REF!,7,FALSE),LEN(VLOOKUP($A120,#REF!,7,FALSE))-2),"*")),"")</f>
        <v>#REF!</v>
      </c>
      <c r="I120" s="54" t="e">
        <f>IF(LEN(VLOOKUP($A120,#REF!,8,FALSE)),UPPER(RIGHT(VLOOKUP($A120,#REF!,8,FALSE),1)),"")</f>
        <v>#REF!</v>
      </c>
      <c r="J120" s="42" t="e">
        <f>IF(LEN(VLOOKUP($A120,#REF!,4,FALSE)),UPPER(RIGHT(VLOOKUP($A120,#REF!,4,FALSE),1)),"")</f>
        <v>#REF!</v>
      </c>
      <c r="K120" s="42" t="e">
        <f>IF(LEN(VLOOKUP($A120,#REF!,5,FALSE)),UPPER(RIGHT(VLOOKUP($A120,#REF!,5,FALSE),1)),"")</f>
        <v>#REF!</v>
      </c>
      <c r="L120" s="42" t="e">
        <f>IF(LEN(VLOOKUP($A120,#REF!,6,FALSE)),UPPER(RIGHT(VLOOKUP($A120,#REF!,6,FALSE),1)),"")</f>
        <v>#REF!</v>
      </c>
      <c r="M120" s="43" t="e">
        <f>IF(LEN(VLOOKUP($A120,#REF!,7,FALSE)),UPPER(RIGHT(VLOOKUP($A120,#REF!,7,FALSE),1)),"")</f>
        <v>#REF!</v>
      </c>
      <c r="N120" s="38" t="s">
        <v>355</v>
      </c>
      <c r="O120" s="38" t="s">
        <v>83</v>
      </c>
      <c r="P120" s="38" t="s">
        <v>104</v>
      </c>
      <c r="Q120" s="38" t="s">
        <v>105</v>
      </c>
      <c r="R120" s="38" t="s">
        <v>83</v>
      </c>
      <c r="S120" s="63" t="e">
        <f>HLOOKUP("Device Tree Pin Name",#REF!,MATCH($A120,#REF!,0),FALSE)</f>
        <v>#REF!</v>
      </c>
      <c r="T120" s="47" t="e">
        <f>HLOOKUP("power rail",#REF!,MATCH($A120,#REF!,0),FALSE)</f>
        <v>#REF!</v>
      </c>
      <c r="U120" s="62" t="e">
        <f>HLOOKUP("Wake Capable",#REF!,MATCH($A120,#REF!,0),FALSE)</f>
        <v>#REF!</v>
      </c>
      <c r="V120" s="62" t="e">
        <f>HLOOKUP("Strap",#REF!,MATCH($A120,#REF!,0),FALSE)</f>
        <v>#REF!</v>
      </c>
      <c r="W120" s="62" t="e">
        <f>HLOOKUP("GTE",#REF!,MATCH($A120,#REF!,0),FALSE)</f>
        <v>#REF!</v>
      </c>
      <c r="X120" s="62" t="e">
        <f>HLOOKUP("DPD_Control",#REF!,MATCH($A120,#REF!,0),FALSE)</f>
        <v>#REF!</v>
      </c>
      <c r="Y120" s="62" t="e">
        <f>HLOOKUP("DPD_Group",#REF!,MATCH($A120,#REF!,0),FALSE)</f>
        <v>#REF!</v>
      </c>
      <c r="Z120" s="47" t="e">
        <f>HLOOKUP("Pad Category",#REF!,MATCH($A120,#REF!,0),FALSE)</f>
        <v>#REF!</v>
      </c>
      <c r="AA120" s="47" t="e">
        <f>HLOOKUP("Pad type",#REF!,MATCH($A120,#REF!,0),FALSE)</f>
        <v>#REF!</v>
      </c>
      <c r="AB120" s="47" t="e">
        <f>HLOOKUP("Pull Strength",#REF!,MATCH($A120,#REF!,0),FALSE)</f>
        <v>#REF!</v>
      </c>
      <c r="AC120" s="47" t="e">
        <f>HLOOKUP("POR Pin State",#REF!,MATCH($A120,#REF!,0),FALSE)</f>
        <v>#REF!</v>
      </c>
      <c r="AD120" s="47" t="str">
        <f t="shared" si="59"/>
        <v>RSVD1</v>
      </c>
      <c r="AE120" s="82"/>
      <c r="AF120" s="38" t="str">
        <f t="shared" si="60"/>
        <v>PULL_DOWN</v>
      </c>
      <c r="AG120" s="38" t="e">
        <f t="shared" si="2"/>
        <v>#REF!</v>
      </c>
      <c r="AH120" s="38" t="e">
        <f t="shared" si="61"/>
        <v>#REF!</v>
      </c>
      <c r="AI120" s="87" t="e">
        <f t="shared" si="54"/>
        <v>#REF!</v>
      </c>
      <c r="AJ120" s="86" t="b">
        <v>1</v>
      </c>
      <c r="AK120" s="86" t="b">
        <v>1</v>
      </c>
      <c r="AL120" s="86" t="b">
        <v>1</v>
      </c>
      <c r="AM120" s="86" t="b">
        <v>1</v>
      </c>
      <c r="AN120" s="86" t="b">
        <v>1</v>
      </c>
      <c r="AO120" s="86" t="b">
        <v>1</v>
      </c>
      <c r="AP120" s="63" t="str">
        <f t="shared" si="55"/>
        <v>VALID</v>
      </c>
      <c r="AQ120" s="102" t="s">
        <v>359</v>
      </c>
      <c r="AR120" s="103" t="s">
        <v>79</v>
      </c>
      <c r="AS120" s="104"/>
      <c r="AT120" s="105"/>
      <c r="AU120" s="105"/>
      <c r="AV120" s="105"/>
      <c r="AW120" s="105"/>
      <c r="AX120" s="104" t="s">
        <v>85</v>
      </c>
      <c r="AY120" s="105"/>
      <c r="AZ120" s="104"/>
      <c r="BA120" s="104"/>
      <c r="BB120" s="115"/>
      <c r="BC120" s="116"/>
      <c r="BD120" s="117"/>
      <c r="BE120" s="150"/>
      <c r="BF120" s="147" t="e">
        <f>VLOOKUP($A120,#REF!,34,FALSE)</f>
        <v>#REF!</v>
      </c>
      <c r="BG120" s="147" t="e">
        <f>VLOOKUP($A120,#REF!,22,FALSE)</f>
        <v>#REF!</v>
      </c>
      <c r="BH120" s="149"/>
    </row>
    <row r="121" ht="12.95" customHeight="1" spans="1:60">
      <c r="A121" s="38" t="s">
        <v>360</v>
      </c>
      <c r="B121" s="38" t="e">
        <f>VLOOKUP($A121,#REF!,34,FALSE)</f>
        <v>#REF!</v>
      </c>
      <c r="C121" s="39" t="str">
        <f t="shared" si="58"/>
        <v>unused_SOC_GPIO36</v>
      </c>
      <c r="D121" s="40" t="e">
        <f>IF(LEN(VLOOKUP($A121,#REF!,8,FALSE)),LEFT(VLOOKUP($A121,#REF!,8,FALSE),LEN(VLOOKUP($A121,#REF!,8,FALSE))-2),"")</f>
        <v>#REF!</v>
      </c>
      <c r="E121" s="41" t="e">
        <f>IF(LEN(VLOOKUP($A121,#REF!,4,FALSE)),IF(INDEX(#REF!,MATCH($A121,#REF!,0),1),LEFT(VLOOKUP($A121,#REF!,4,FALSE),LEN(VLOOKUP($A121,#REF!,4,FALSE))-2),CONCATENATE(LEFT(VLOOKUP($A121,#REF!,4,FALSE),LEN(VLOOKUP($A121,#REF!,4,FALSE))-2),"*")),"")</f>
        <v>#REF!</v>
      </c>
      <c r="F121" s="42" t="e">
        <f>IF(LEN(VLOOKUP($A121,#REF!,5,FALSE)),IF(INDEX(#REF!,MATCH($A121,#REF!,0),2),LEFT(VLOOKUP($A121,#REF!,5,FALSE),LEN(VLOOKUP($A121,#REF!,5,FALSE))-2),CONCATENATE(LEFT(VLOOKUP($A121,#REF!,5,FALSE),LEN(VLOOKUP($A121,#REF!,5,FALSE))-2),"*")),"")</f>
        <v>#REF!</v>
      </c>
      <c r="G121" s="42" t="e">
        <f>IF(LEN(VLOOKUP($A121,#REF!,6,FALSE)),IF(INDEX(#REF!,MATCH($A121,#REF!,0),3),LEFT(VLOOKUP($A121,#REF!,6,FALSE),LEN(VLOOKUP($A121,#REF!,6,FALSE))-2),CONCATENATE(LEFT(VLOOKUP($A121,#REF!,6,FALSE),LEN(VLOOKUP($A121,#REF!,6,FALSE))-2),"*")),"")</f>
        <v>#REF!</v>
      </c>
      <c r="H121" s="43" t="e">
        <f>IF(LEN(VLOOKUP($A121,#REF!,7,FALSE)),IF(INDEX(#REF!,MATCH($A121,#REF!,0),4),LEFT(VLOOKUP($A121,#REF!,7,FALSE),LEN(VLOOKUP($A121,#REF!,7,FALSE))-2),CONCATENATE(LEFT(VLOOKUP($A121,#REF!,7,FALSE),LEN(VLOOKUP($A121,#REF!,7,FALSE))-2),"*")),"")</f>
        <v>#REF!</v>
      </c>
      <c r="I121" s="54" t="e">
        <f>IF(LEN(VLOOKUP($A121,#REF!,8,FALSE)),UPPER(RIGHT(VLOOKUP($A121,#REF!,8,FALSE),1)),"")</f>
        <v>#REF!</v>
      </c>
      <c r="J121" s="42" t="e">
        <f>IF(LEN(VLOOKUP($A121,#REF!,4,FALSE)),UPPER(RIGHT(VLOOKUP($A121,#REF!,4,FALSE),1)),"")</f>
        <v>#REF!</v>
      </c>
      <c r="K121" s="42" t="e">
        <f>IF(LEN(VLOOKUP($A121,#REF!,5,FALSE)),UPPER(RIGHT(VLOOKUP($A121,#REF!,5,FALSE),1)),"")</f>
        <v>#REF!</v>
      </c>
      <c r="L121" s="42" t="e">
        <f>IF(LEN(VLOOKUP($A121,#REF!,6,FALSE)),UPPER(RIGHT(VLOOKUP($A121,#REF!,6,FALSE),1)),"")</f>
        <v>#REF!</v>
      </c>
      <c r="M121" s="43" t="e">
        <f>IF(LEN(VLOOKUP($A121,#REF!,7,FALSE)),UPPER(RIGHT(VLOOKUP($A121,#REF!,7,FALSE),1)),"")</f>
        <v>#REF!</v>
      </c>
      <c r="N121" s="38" t="s">
        <v>361</v>
      </c>
      <c r="O121" s="38" t="s">
        <v>83</v>
      </c>
      <c r="P121" s="38" t="s">
        <v>362</v>
      </c>
      <c r="Q121" s="38" t="s">
        <v>105</v>
      </c>
      <c r="R121" s="38" t="s">
        <v>83</v>
      </c>
      <c r="S121" s="63" t="e">
        <f>HLOOKUP("Device Tree Pin Name",#REF!,MATCH($A121,#REF!,0),FALSE)</f>
        <v>#REF!</v>
      </c>
      <c r="T121" s="47" t="e">
        <f>HLOOKUP("power rail",#REF!,MATCH($A121,#REF!,0),FALSE)</f>
        <v>#REF!</v>
      </c>
      <c r="U121" s="62" t="e">
        <f>HLOOKUP("Wake Capable",#REF!,MATCH($A121,#REF!,0),FALSE)</f>
        <v>#REF!</v>
      </c>
      <c r="V121" s="62" t="e">
        <f>HLOOKUP("Strap",#REF!,MATCH($A121,#REF!,0),FALSE)</f>
        <v>#REF!</v>
      </c>
      <c r="W121" s="62" t="e">
        <f>HLOOKUP("GTE",#REF!,MATCH($A121,#REF!,0),FALSE)</f>
        <v>#REF!</v>
      </c>
      <c r="X121" s="62" t="e">
        <f>HLOOKUP("DPD_Control",#REF!,MATCH($A121,#REF!,0),FALSE)</f>
        <v>#REF!</v>
      </c>
      <c r="Y121" s="62" t="e">
        <f>HLOOKUP("DPD_Group",#REF!,MATCH($A121,#REF!,0),FALSE)</f>
        <v>#REF!</v>
      </c>
      <c r="Z121" s="47" t="e">
        <f>HLOOKUP("Pad Category",#REF!,MATCH($A121,#REF!,0),FALSE)</f>
        <v>#REF!</v>
      </c>
      <c r="AA121" s="47" t="e">
        <f>HLOOKUP("Pad type",#REF!,MATCH($A121,#REF!,0),FALSE)</f>
        <v>#REF!</v>
      </c>
      <c r="AB121" s="47" t="e">
        <f>HLOOKUP("Pull Strength",#REF!,MATCH($A121,#REF!,0),FALSE)</f>
        <v>#REF!</v>
      </c>
      <c r="AC121" s="47" t="e">
        <f>HLOOKUP("POR Pin State",#REF!,MATCH($A121,#REF!,0),FALSE)</f>
        <v>#REF!</v>
      </c>
      <c r="AD121" s="47" t="str">
        <f t="shared" si="59"/>
        <v>RSVD1</v>
      </c>
      <c r="AE121" s="82"/>
      <c r="AF121" s="38" t="str">
        <f t="shared" si="60"/>
        <v>PULL_DOWN</v>
      </c>
      <c r="AG121" s="38" t="e">
        <f t="shared" si="2"/>
        <v>#REF!</v>
      </c>
      <c r="AH121" s="38" t="e">
        <f t="shared" si="61"/>
        <v>#REF!</v>
      </c>
      <c r="AI121" s="87" t="e">
        <f t="shared" si="54"/>
        <v>#REF!</v>
      </c>
      <c r="AJ121" s="86" t="b">
        <v>1</v>
      </c>
      <c r="AK121" s="86" t="b">
        <v>1</v>
      </c>
      <c r="AL121" s="86" t="b">
        <v>1</v>
      </c>
      <c r="AM121" s="86" t="b">
        <v>1</v>
      </c>
      <c r="AN121" s="86" t="b">
        <v>1</v>
      </c>
      <c r="AO121" s="86" t="b">
        <v>1</v>
      </c>
      <c r="AP121" s="63" t="str">
        <f t="shared" si="55"/>
        <v>VALID</v>
      </c>
      <c r="AQ121" s="102" t="s">
        <v>363</v>
      </c>
      <c r="AR121" s="103" t="s">
        <v>79</v>
      </c>
      <c r="AS121" s="104"/>
      <c r="AT121" s="105"/>
      <c r="AU121" s="105"/>
      <c r="AV121" s="105"/>
      <c r="AW121" s="105"/>
      <c r="AX121" s="104" t="s">
        <v>85</v>
      </c>
      <c r="AY121" s="105"/>
      <c r="AZ121" s="104"/>
      <c r="BA121" s="104"/>
      <c r="BB121" s="115"/>
      <c r="BC121" s="116"/>
      <c r="BD121" s="117"/>
      <c r="BE121" s="150"/>
      <c r="BF121" s="147" t="e">
        <f>VLOOKUP($A121,#REF!,34,FALSE)</f>
        <v>#REF!</v>
      </c>
      <c r="BG121" s="147" t="e">
        <f>VLOOKUP($A121,#REF!,22,FALSE)</f>
        <v>#REF!</v>
      </c>
      <c r="BH121" s="149"/>
    </row>
    <row r="122" ht="12.95" customHeight="1" spans="1:60">
      <c r="A122" s="38" t="s">
        <v>364</v>
      </c>
      <c r="B122" s="38" t="e">
        <f>VLOOKUP($A122,#REF!,34,FALSE)</f>
        <v>#REF!</v>
      </c>
      <c r="C122" s="39" t="str">
        <f t="shared" si="58"/>
        <v>unused_SOC_GPIO53</v>
      </c>
      <c r="D122" s="40" t="e">
        <f>IF(LEN(VLOOKUP($A122,#REF!,8,FALSE)),LEFT(VLOOKUP($A122,#REF!,8,FALSE),LEN(VLOOKUP($A122,#REF!,8,FALSE))-2),"")</f>
        <v>#REF!</v>
      </c>
      <c r="E122" s="41" t="e">
        <f>IF(LEN(VLOOKUP($A122,#REF!,4,FALSE)),IF(INDEX(#REF!,MATCH($A122,#REF!,0),1),LEFT(VLOOKUP($A122,#REF!,4,FALSE),LEN(VLOOKUP($A122,#REF!,4,FALSE))-2),CONCATENATE(LEFT(VLOOKUP($A122,#REF!,4,FALSE),LEN(VLOOKUP($A122,#REF!,4,FALSE))-2),"*")),"")</f>
        <v>#REF!</v>
      </c>
      <c r="F122" s="42" t="e">
        <f>IF(LEN(VLOOKUP($A122,#REF!,5,FALSE)),IF(INDEX(#REF!,MATCH($A122,#REF!,0),2),LEFT(VLOOKUP($A122,#REF!,5,FALSE),LEN(VLOOKUP($A122,#REF!,5,FALSE))-2),CONCATENATE(LEFT(VLOOKUP($A122,#REF!,5,FALSE),LEN(VLOOKUP($A122,#REF!,5,FALSE))-2),"*")),"")</f>
        <v>#REF!</v>
      </c>
      <c r="G122" s="42" t="e">
        <f>IF(LEN(VLOOKUP($A122,#REF!,6,FALSE)),IF(INDEX(#REF!,MATCH($A122,#REF!,0),3),LEFT(VLOOKUP($A122,#REF!,6,FALSE),LEN(VLOOKUP($A122,#REF!,6,FALSE))-2),CONCATENATE(LEFT(VLOOKUP($A122,#REF!,6,FALSE),LEN(VLOOKUP($A122,#REF!,6,FALSE))-2),"*")),"")</f>
        <v>#REF!</v>
      </c>
      <c r="H122" s="43" t="e">
        <f>IF(LEN(VLOOKUP($A122,#REF!,7,FALSE)),IF(INDEX(#REF!,MATCH($A122,#REF!,0),4),LEFT(VLOOKUP($A122,#REF!,7,FALSE),LEN(VLOOKUP($A122,#REF!,7,FALSE))-2),CONCATENATE(LEFT(VLOOKUP($A122,#REF!,7,FALSE),LEN(VLOOKUP($A122,#REF!,7,FALSE))-2),"*")),"")</f>
        <v>#REF!</v>
      </c>
      <c r="I122" s="54" t="e">
        <f>IF(LEN(VLOOKUP($A122,#REF!,8,FALSE)),UPPER(RIGHT(VLOOKUP($A122,#REF!,8,FALSE),1)),"")</f>
        <v>#REF!</v>
      </c>
      <c r="J122" s="42" t="e">
        <f>IF(LEN(VLOOKUP($A122,#REF!,4,FALSE)),UPPER(RIGHT(VLOOKUP($A122,#REF!,4,FALSE),1)),"")</f>
        <v>#REF!</v>
      </c>
      <c r="K122" s="42" t="e">
        <f>IF(LEN(VLOOKUP($A122,#REF!,5,FALSE)),UPPER(RIGHT(VLOOKUP($A122,#REF!,5,FALSE),1)),"")</f>
        <v>#REF!</v>
      </c>
      <c r="L122" s="42" t="e">
        <f>IF(LEN(VLOOKUP($A122,#REF!,6,FALSE)),UPPER(RIGHT(VLOOKUP($A122,#REF!,6,FALSE),1)),"")</f>
        <v>#REF!</v>
      </c>
      <c r="M122" s="43" t="e">
        <f>IF(LEN(VLOOKUP($A122,#REF!,7,FALSE)),UPPER(RIGHT(VLOOKUP($A122,#REF!,7,FALSE),1)),"")</f>
        <v>#REF!</v>
      </c>
      <c r="N122" s="38" t="s">
        <v>361</v>
      </c>
      <c r="O122" s="38" t="s">
        <v>83</v>
      </c>
      <c r="P122" s="38" t="s">
        <v>362</v>
      </c>
      <c r="Q122" s="38" t="s">
        <v>105</v>
      </c>
      <c r="R122" s="38" t="s">
        <v>83</v>
      </c>
      <c r="S122" s="63" t="e">
        <f>HLOOKUP("Device Tree Pin Name",#REF!,MATCH($A122,#REF!,0),FALSE)</f>
        <v>#REF!</v>
      </c>
      <c r="T122" s="47" t="e">
        <f>HLOOKUP("power rail",#REF!,MATCH($A122,#REF!,0),FALSE)</f>
        <v>#REF!</v>
      </c>
      <c r="U122" s="62" t="e">
        <f>HLOOKUP("Wake Capable",#REF!,MATCH($A122,#REF!,0),FALSE)</f>
        <v>#REF!</v>
      </c>
      <c r="V122" s="62" t="e">
        <f>HLOOKUP("Strap",#REF!,MATCH($A122,#REF!,0),FALSE)</f>
        <v>#REF!</v>
      </c>
      <c r="W122" s="62" t="e">
        <f>HLOOKUP("GTE",#REF!,MATCH($A122,#REF!,0),FALSE)</f>
        <v>#REF!</v>
      </c>
      <c r="X122" s="62" t="e">
        <f>HLOOKUP("DPD_Control",#REF!,MATCH($A122,#REF!,0),FALSE)</f>
        <v>#REF!</v>
      </c>
      <c r="Y122" s="62" t="e">
        <f>HLOOKUP("DPD_Group",#REF!,MATCH($A122,#REF!,0),FALSE)</f>
        <v>#REF!</v>
      </c>
      <c r="Z122" s="47" t="e">
        <f>HLOOKUP("Pad Category",#REF!,MATCH($A122,#REF!,0),FALSE)</f>
        <v>#REF!</v>
      </c>
      <c r="AA122" s="47" t="e">
        <f>HLOOKUP("Pad type",#REF!,MATCH($A122,#REF!,0),FALSE)</f>
        <v>#REF!</v>
      </c>
      <c r="AB122" s="47" t="e">
        <f>HLOOKUP("Pull Strength",#REF!,MATCH($A122,#REF!,0),FALSE)</f>
        <v>#REF!</v>
      </c>
      <c r="AC122" s="47" t="e">
        <f>HLOOKUP("POR Pin State",#REF!,MATCH($A122,#REF!,0),FALSE)</f>
        <v>#REF!</v>
      </c>
      <c r="AD122" s="47" t="str">
        <f t="shared" si="59"/>
        <v>RSVD1</v>
      </c>
      <c r="AE122" s="82"/>
      <c r="AF122" s="38" t="str">
        <f t="shared" si="60"/>
        <v>PULL_DOWN</v>
      </c>
      <c r="AG122" s="38" t="e">
        <f t="shared" si="2"/>
        <v>#REF!</v>
      </c>
      <c r="AH122" s="38" t="e">
        <f t="shared" si="61"/>
        <v>#REF!</v>
      </c>
      <c r="AI122" s="87" t="e">
        <f t="shared" si="54"/>
        <v>#REF!</v>
      </c>
      <c r="AJ122" s="86" t="b">
        <v>1</v>
      </c>
      <c r="AK122" s="86" t="b">
        <v>1</v>
      </c>
      <c r="AL122" s="86" t="b">
        <v>1</v>
      </c>
      <c r="AM122" s="86" t="b">
        <v>1</v>
      </c>
      <c r="AN122" s="86" t="b">
        <v>1</v>
      </c>
      <c r="AO122" s="86" t="b">
        <v>1</v>
      </c>
      <c r="AP122" s="63" t="str">
        <f t="shared" si="55"/>
        <v>VALID</v>
      </c>
      <c r="AQ122" s="102" t="s">
        <v>365</v>
      </c>
      <c r="AR122" s="103" t="s">
        <v>79</v>
      </c>
      <c r="AS122" s="104"/>
      <c r="AT122" s="104" t="s">
        <v>89</v>
      </c>
      <c r="AU122" s="105"/>
      <c r="AV122" s="105"/>
      <c r="AW122" s="105"/>
      <c r="AX122" s="104" t="s">
        <v>85</v>
      </c>
      <c r="AY122" s="105"/>
      <c r="AZ122" s="104"/>
      <c r="BA122" s="104"/>
      <c r="BB122" s="115"/>
      <c r="BC122" s="116"/>
      <c r="BD122" s="117"/>
      <c r="BE122" s="125" t="s">
        <v>3</v>
      </c>
      <c r="BF122" s="147" t="e">
        <f>VLOOKUP($A122,#REF!,34,FALSE)</f>
        <v>#REF!</v>
      </c>
      <c r="BG122" s="147" t="e">
        <f>VLOOKUP($A122,#REF!,22,FALSE)</f>
        <v>#REF!</v>
      </c>
      <c r="BH122" s="149"/>
    </row>
    <row r="123" ht="12.95" customHeight="1" spans="1:60">
      <c r="A123" s="38" t="s">
        <v>366</v>
      </c>
      <c r="B123" s="38" t="e">
        <f>VLOOKUP($A123,#REF!,34,FALSE)</f>
        <v>#REF!</v>
      </c>
      <c r="C123" s="39" t="str">
        <f t="shared" si="58"/>
        <v>unused_SOC_GPIO38</v>
      </c>
      <c r="D123" s="40" t="e">
        <f>IF(LEN(VLOOKUP($A123,#REF!,8,FALSE)),LEFT(VLOOKUP($A123,#REF!,8,FALSE),LEN(VLOOKUP($A123,#REF!,8,FALSE))-2),"")</f>
        <v>#REF!</v>
      </c>
      <c r="E123" s="41" t="e">
        <f>IF(LEN(VLOOKUP($A123,#REF!,4,FALSE)),IF(INDEX(#REF!,MATCH($A123,#REF!,0),1),LEFT(VLOOKUP($A123,#REF!,4,FALSE),LEN(VLOOKUP($A123,#REF!,4,FALSE))-2),CONCATENATE(LEFT(VLOOKUP($A123,#REF!,4,FALSE),LEN(VLOOKUP($A123,#REF!,4,FALSE))-2),"*")),"")</f>
        <v>#REF!</v>
      </c>
      <c r="F123" s="42" t="e">
        <f>IF(LEN(VLOOKUP($A123,#REF!,5,FALSE)),IF(INDEX(#REF!,MATCH($A123,#REF!,0),2),LEFT(VLOOKUP($A123,#REF!,5,FALSE),LEN(VLOOKUP($A123,#REF!,5,FALSE))-2),CONCATENATE(LEFT(VLOOKUP($A123,#REF!,5,FALSE),LEN(VLOOKUP($A123,#REF!,5,FALSE))-2),"*")),"")</f>
        <v>#REF!</v>
      </c>
      <c r="G123" s="42" t="e">
        <f>IF(LEN(VLOOKUP($A123,#REF!,6,FALSE)),IF(INDEX(#REF!,MATCH($A123,#REF!,0),3),LEFT(VLOOKUP($A123,#REF!,6,FALSE),LEN(VLOOKUP($A123,#REF!,6,FALSE))-2),CONCATENATE(LEFT(VLOOKUP($A123,#REF!,6,FALSE),LEN(VLOOKUP($A123,#REF!,6,FALSE))-2),"*")),"")</f>
        <v>#REF!</v>
      </c>
      <c r="H123" s="43" t="e">
        <f>IF(LEN(VLOOKUP($A123,#REF!,7,FALSE)),IF(INDEX(#REF!,MATCH($A123,#REF!,0),4),LEFT(VLOOKUP($A123,#REF!,7,FALSE),LEN(VLOOKUP($A123,#REF!,7,FALSE))-2),CONCATENATE(LEFT(VLOOKUP($A123,#REF!,7,FALSE),LEN(VLOOKUP($A123,#REF!,7,FALSE))-2),"*")),"")</f>
        <v>#REF!</v>
      </c>
      <c r="I123" s="54" t="e">
        <f>IF(LEN(VLOOKUP($A123,#REF!,8,FALSE)),UPPER(RIGHT(VLOOKUP($A123,#REF!,8,FALSE),1)),"")</f>
        <v>#REF!</v>
      </c>
      <c r="J123" s="42" t="e">
        <f>IF(LEN(VLOOKUP($A123,#REF!,4,FALSE)),UPPER(RIGHT(VLOOKUP($A123,#REF!,4,FALSE),1)),"")</f>
        <v>#REF!</v>
      </c>
      <c r="K123" s="42" t="e">
        <f>IF(LEN(VLOOKUP($A123,#REF!,5,FALSE)),UPPER(RIGHT(VLOOKUP($A123,#REF!,5,FALSE),1)),"")</f>
        <v>#REF!</v>
      </c>
      <c r="L123" s="42" t="e">
        <f>IF(LEN(VLOOKUP($A123,#REF!,6,FALSE)),UPPER(RIGHT(VLOOKUP($A123,#REF!,6,FALSE),1)),"")</f>
        <v>#REF!</v>
      </c>
      <c r="M123" s="43" t="e">
        <f>IF(LEN(VLOOKUP($A123,#REF!,7,FALSE)),UPPER(RIGHT(VLOOKUP($A123,#REF!,7,FALSE),1)),"")</f>
        <v>#REF!</v>
      </c>
      <c r="N123" s="38" t="s">
        <v>367</v>
      </c>
      <c r="O123" s="38" t="s">
        <v>83</v>
      </c>
      <c r="P123" s="38" t="s">
        <v>104</v>
      </c>
      <c r="Q123" s="38" t="s">
        <v>105</v>
      </c>
      <c r="R123" s="38" t="s">
        <v>83</v>
      </c>
      <c r="S123" s="63" t="e">
        <f>HLOOKUP("Device Tree Pin Name",#REF!,MATCH($A123,#REF!,0),FALSE)</f>
        <v>#REF!</v>
      </c>
      <c r="T123" s="47" t="e">
        <f>HLOOKUP("power rail",#REF!,MATCH($A123,#REF!,0),FALSE)</f>
        <v>#REF!</v>
      </c>
      <c r="U123" s="62" t="e">
        <f>HLOOKUP("Wake Capable",#REF!,MATCH($A123,#REF!,0),FALSE)</f>
        <v>#REF!</v>
      </c>
      <c r="V123" s="62" t="e">
        <f>HLOOKUP("Strap",#REF!,MATCH($A123,#REF!,0),FALSE)</f>
        <v>#REF!</v>
      </c>
      <c r="W123" s="62" t="e">
        <f>HLOOKUP("GTE",#REF!,MATCH($A123,#REF!,0),FALSE)</f>
        <v>#REF!</v>
      </c>
      <c r="X123" s="62" t="e">
        <f>HLOOKUP("DPD_Control",#REF!,MATCH($A123,#REF!,0),FALSE)</f>
        <v>#REF!</v>
      </c>
      <c r="Y123" s="62" t="e">
        <f>HLOOKUP("DPD_Group",#REF!,MATCH($A123,#REF!,0),FALSE)</f>
        <v>#REF!</v>
      </c>
      <c r="Z123" s="47" t="e">
        <f>HLOOKUP("Pad Category",#REF!,MATCH($A123,#REF!,0),FALSE)</f>
        <v>#REF!</v>
      </c>
      <c r="AA123" s="47" t="e">
        <f>HLOOKUP("Pad type",#REF!,MATCH($A123,#REF!,0),FALSE)</f>
        <v>#REF!</v>
      </c>
      <c r="AB123" s="47" t="e">
        <f>HLOOKUP("Pull Strength",#REF!,MATCH($A123,#REF!,0),FALSE)</f>
        <v>#REF!</v>
      </c>
      <c r="AC123" s="47" t="e">
        <f>HLOOKUP("POR Pin State",#REF!,MATCH($A123,#REF!,0),FALSE)</f>
        <v>#REF!</v>
      </c>
      <c r="AD123" s="47" t="str">
        <f t="shared" si="59"/>
        <v>RSVD1</v>
      </c>
      <c r="AE123" s="82"/>
      <c r="AF123" s="38" t="str">
        <f t="shared" si="60"/>
        <v>PULL_DOWN</v>
      </c>
      <c r="AG123" s="38" t="e">
        <f t="shared" si="2"/>
        <v>#REF!</v>
      </c>
      <c r="AH123" s="38" t="e">
        <f t="shared" si="61"/>
        <v>#REF!</v>
      </c>
      <c r="AI123" s="87" t="e">
        <f t="shared" si="54"/>
        <v>#REF!</v>
      </c>
      <c r="AJ123" s="86" t="b">
        <v>1</v>
      </c>
      <c r="AK123" s="86" t="b">
        <v>1</v>
      </c>
      <c r="AL123" s="86" t="b">
        <v>1</v>
      </c>
      <c r="AM123" s="86" t="b">
        <v>1</v>
      </c>
      <c r="AN123" s="86" t="b">
        <v>1</v>
      </c>
      <c r="AO123" s="86" t="b">
        <v>1</v>
      </c>
      <c r="AP123" s="63" t="str">
        <f t="shared" si="55"/>
        <v>VALID</v>
      </c>
      <c r="AQ123" s="102" t="s">
        <v>368</v>
      </c>
      <c r="AR123" s="103" t="s">
        <v>79</v>
      </c>
      <c r="AS123" s="104"/>
      <c r="AT123" s="104" t="s">
        <v>89</v>
      </c>
      <c r="AU123" s="105"/>
      <c r="AV123" s="105"/>
      <c r="AW123" s="105"/>
      <c r="AX123" s="104" t="s">
        <v>85</v>
      </c>
      <c r="AY123" s="105"/>
      <c r="AZ123" s="104"/>
      <c r="BA123" s="104"/>
      <c r="BB123" s="115"/>
      <c r="BC123" s="116"/>
      <c r="BD123" s="117"/>
      <c r="BE123" s="150"/>
      <c r="BF123" s="147" t="e">
        <f>VLOOKUP($A123,#REF!,34,FALSE)</f>
        <v>#REF!</v>
      </c>
      <c r="BG123" s="147" t="e">
        <f>VLOOKUP($A123,#REF!,22,FALSE)</f>
        <v>#REF!</v>
      </c>
      <c r="BH123" s="149"/>
    </row>
    <row r="124" ht="12.95" customHeight="1" spans="1:60">
      <c r="A124" s="38" t="s">
        <v>369</v>
      </c>
      <c r="B124" s="38" t="e">
        <f>VLOOKUP($A124,#REF!,34,FALSE)</f>
        <v>#REF!</v>
      </c>
      <c r="C124" s="39" t="str">
        <f t="shared" si="58"/>
        <v>unused_SOC_GPIO39</v>
      </c>
      <c r="D124" s="40" t="e">
        <f>IF(LEN(VLOOKUP($A124,#REF!,8,FALSE)),LEFT(VLOOKUP($A124,#REF!,8,FALSE),LEN(VLOOKUP($A124,#REF!,8,FALSE))-2),"")</f>
        <v>#REF!</v>
      </c>
      <c r="E124" s="41" t="e">
        <f>IF(LEN(VLOOKUP($A124,#REF!,4,FALSE)),IF(INDEX(#REF!,MATCH($A124,#REF!,0),1),LEFT(VLOOKUP($A124,#REF!,4,FALSE),LEN(VLOOKUP($A124,#REF!,4,FALSE))-2),CONCATENATE(LEFT(VLOOKUP($A124,#REF!,4,FALSE),LEN(VLOOKUP($A124,#REF!,4,FALSE))-2),"*")),"")</f>
        <v>#REF!</v>
      </c>
      <c r="F124" s="42" t="e">
        <f>IF(LEN(VLOOKUP($A124,#REF!,5,FALSE)),IF(INDEX(#REF!,MATCH($A124,#REF!,0),2),LEFT(VLOOKUP($A124,#REF!,5,FALSE),LEN(VLOOKUP($A124,#REF!,5,FALSE))-2),CONCATENATE(LEFT(VLOOKUP($A124,#REF!,5,FALSE),LEN(VLOOKUP($A124,#REF!,5,FALSE))-2),"*")),"")</f>
        <v>#REF!</v>
      </c>
      <c r="G124" s="42" t="e">
        <f>IF(LEN(VLOOKUP($A124,#REF!,6,FALSE)),IF(INDEX(#REF!,MATCH($A124,#REF!,0),3),LEFT(VLOOKUP($A124,#REF!,6,FALSE),LEN(VLOOKUP($A124,#REF!,6,FALSE))-2),CONCATENATE(LEFT(VLOOKUP($A124,#REF!,6,FALSE),LEN(VLOOKUP($A124,#REF!,6,FALSE))-2),"*")),"")</f>
        <v>#REF!</v>
      </c>
      <c r="H124" s="43" t="e">
        <f>IF(LEN(VLOOKUP($A124,#REF!,7,FALSE)),IF(INDEX(#REF!,MATCH($A124,#REF!,0),4),LEFT(VLOOKUP($A124,#REF!,7,FALSE),LEN(VLOOKUP($A124,#REF!,7,FALSE))-2),CONCATENATE(LEFT(VLOOKUP($A124,#REF!,7,FALSE),LEN(VLOOKUP($A124,#REF!,7,FALSE))-2),"*")),"")</f>
        <v>#REF!</v>
      </c>
      <c r="I124" s="54" t="e">
        <f>IF(LEN(VLOOKUP($A124,#REF!,8,FALSE)),UPPER(RIGHT(VLOOKUP($A124,#REF!,8,FALSE),1)),"")</f>
        <v>#REF!</v>
      </c>
      <c r="J124" s="42" t="e">
        <f>IF(LEN(VLOOKUP($A124,#REF!,4,FALSE)),UPPER(RIGHT(VLOOKUP($A124,#REF!,4,FALSE),1)),"")</f>
        <v>#REF!</v>
      </c>
      <c r="K124" s="42" t="e">
        <f>IF(LEN(VLOOKUP($A124,#REF!,5,FALSE)),UPPER(RIGHT(VLOOKUP($A124,#REF!,5,FALSE),1)),"")</f>
        <v>#REF!</v>
      </c>
      <c r="L124" s="42" t="e">
        <f>IF(LEN(VLOOKUP($A124,#REF!,6,FALSE)),UPPER(RIGHT(VLOOKUP($A124,#REF!,6,FALSE),1)),"")</f>
        <v>#REF!</v>
      </c>
      <c r="M124" s="43" t="e">
        <f>IF(LEN(VLOOKUP($A124,#REF!,7,FALSE)),UPPER(RIGHT(VLOOKUP($A124,#REF!,7,FALSE),1)),"")</f>
        <v>#REF!</v>
      </c>
      <c r="N124" s="38" t="s">
        <v>132</v>
      </c>
      <c r="O124" s="38" t="s">
        <v>83</v>
      </c>
      <c r="P124" s="38" t="s">
        <v>104</v>
      </c>
      <c r="Q124" s="38" t="s">
        <v>105</v>
      </c>
      <c r="R124" s="38" t="s">
        <v>83</v>
      </c>
      <c r="S124" s="63" t="e">
        <f>HLOOKUP("Device Tree Pin Name",#REF!,MATCH($A124,#REF!,0),FALSE)</f>
        <v>#REF!</v>
      </c>
      <c r="T124" s="47" t="e">
        <f>HLOOKUP("power rail",#REF!,MATCH($A124,#REF!,0),FALSE)</f>
        <v>#REF!</v>
      </c>
      <c r="U124" s="62" t="e">
        <f>HLOOKUP("Wake Capable",#REF!,MATCH($A124,#REF!,0),FALSE)</f>
        <v>#REF!</v>
      </c>
      <c r="V124" s="62" t="e">
        <f>HLOOKUP("Strap",#REF!,MATCH($A124,#REF!,0),FALSE)</f>
        <v>#REF!</v>
      </c>
      <c r="W124" s="62" t="e">
        <f>HLOOKUP("GTE",#REF!,MATCH($A124,#REF!,0),FALSE)</f>
        <v>#REF!</v>
      </c>
      <c r="X124" s="62" t="e">
        <f>HLOOKUP("DPD_Control",#REF!,MATCH($A124,#REF!,0),FALSE)</f>
        <v>#REF!</v>
      </c>
      <c r="Y124" s="62" t="e">
        <f>HLOOKUP("DPD_Group",#REF!,MATCH($A124,#REF!,0),FALSE)</f>
        <v>#REF!</v>
      </c>
      <c r="Z124" s="47" t="e">
        <f>HLOOKUP("Pad Category",#REF!,MATCH($A124,#REF!,0),FALSE)</f>
        <v>#REF!</v>
      </c>
      <c r="AA124" s="63" t="e">
        <f>HLOOKUP("Pad type",#REF!,MATCH($A124,#REF!,0),FALSE)</f>
        <v>#REF!</v>
      </c>
      <c r="AB124" s="47" t="e">
        <f>HLOOKUP("Pull Strength",#REF!,MATCH($A124,#REF!,0),FALSE)</f>
        <v>#REF!</v>
      </c>
      <c r="AC124" s="47" t="e">
        <f>HLOOKUP("POR Pin State",#REF!,MATCH($A124,#REF!,0),FALSE)</f>
        <v>#REF!</v>
      </c>
      <c r="AD124" s="47" t="str">
        <f t="shared" si="59"/>
        <v>RSVD1</v>
      </c>
      <c r="AE124" s="82"/>
      <c r="AF124" s="38" t="str">
        <f t="shared" si="60"/>
        <v>PULL_DOWN</v>
      </c>
      <c r="AG124" s="38" t="e">
        <f t="shared" si="2"/>
        <v>#REF!</v>
      </c>
      <c r="AH124" s="38" t="e">
        <f t="shared" si="61"/>
        <v>#REF!</v>
      </c>
      <c r="AI124" s="87" t="e">
        <f t="shared" si="54"/>
        <v>#REF!</v>
      </c>
      <c r="AJ124" s="86" t="b">
        <v>1</v>
      </c>
      <c r="AK124" s="86" t="b">
        <v>1</v>
      </c>
      <c r="AL124" s="86" t="b">
        <v>1</v>
      </c>
      <c r="AM124" s="86" t="b">
        <v>1</v>
      </c>
      <c r="AN124" s="86" t="b">
        <v>1</v>
      </c>
      <c r="AO124" s="86" t="b">
        <v>1</v>
      </c>
      <c r="AP124" s="63" t="str">
        <f t="shared" si="55"/>
        <v>VALID</v>
      </c>
      <c r="AQ124" s="102" t="s">
        <v>370</v>
      </c>
      <c r="AR124" s="103" t="s">
        <v>79</v>
      </c>
      <c r="AS124" s="104"/>
      <c r="AT124" s="105"/>
      <c r="AU124" s="105"/>
      <c r="AV124" s="105"/>
      <c r="AW124" s="105"/>
      <c r="AX124" s="104" t="s">
        <v>85</v>
      </c>
      <c r="AY124" s="105"/>
      <c r="AZ124" s="104"/>
      <c r="BA124" s="104"/>
      <c r="BB124" s="115"/>
      <c r="BC124" s="116"/>
      <c r="BD124" s="117"/>
      <c r="BE124" s="150"/>
      <c r="BF124" s="147" t="e">
        <f>VLOOKUP($A124,#REF!,34,FALSE)</f>
        <v>#REF!</v>
      </c>
      <c r="BG124" s="147" t="e">
        <f>VLOOKUP($A124,#REF!,22,FALSE)</f>
        <v>#REF!</v>
      </c>
      <c r="BH124" s="149"/>
    </row>
    <row r="125" ht="12.95" customHeight="1" spans="1:60">
      <c r="A125" s="38" t="s">
        <v>371</v>
      </c>
      <c r="B125" s="38" t="e">
        <f>VLOOKUP($A125,#REF!,34,FALSE)</f>
        <v>#REF!</v>
      </c>
      <c r="C125" s="39" t="str">
        <f t="shared" si="58"/>
        <v>unused_SOC_GPIO40</v>
      </c>
      <c r="D125" s="40" t="e">
        <f>IF(LEN(VLOOKUP($A125,#REF!,8,FALSE)),LEFT(VLOOKUP($A125,#REF!,8,FALSE),LEN(VLOOKUP($A125,#REF!,8,FALSE))-2),"")</f>
        <v>#REF!</v>
      </c>
      <c r="E125" s="41" t="e">
        <f>IF(LEN(VLOOKUP($A125,#REF!,4,FALSE)),IF(INDEX(#REF!,MATCH($A125,#REF!,0),1),LEFT(VLOOKUP($A125,#REF!,4,FALSE),LEN(VLOOKUP($A125,#REF!,4,FALSE))-2),CONCATENATE(LEFT(VLOOKUP($A125,#REF!,4,FALSE),LEN(VLOOKUP($A125,#REF!,4,FALSE))-2),"*")),"")</f>
        <v>#REF!</v>
      </c>
      <c r="F125" s="42" t="e">
        <f>IF(LEN(VLOOKUP($A125,#REF!,5,FALSE)),IF(INDEX(#REF!,MATCH($A125,#REF!,0),2),LEFT(VLOOKUP($A125,#REF!,5,FALSE),LEN(VLOOKUP($A125,#REF!,5,FALSE))-2),CONCATENATE(LEFT(VLOOKUP($A125,#REF!,5,FALSE),LEN(VLOOKUP($A125,#REF!,5,FALSE))-2),"*")),"")</f>
        <v>#REF!</v>
      </c>
      <c r="G125" s="42" t="e">
        <f>IF(LEN(VLOOKUP($A125,#REF!,6,FALSE)),IF(INDEX(#REF!,MATCH($A125,#REF!,0),3),LEFT(VLOOKUP($A125,#REF!,6,FALSE),LEN(VLOOKUP($A125,#REF!,6,FALSE))-2),CONCATENATE(LEFT(VLOOKUP($A125,#REF!,6,FALSE),LEN(VLOOKUP($A125,#REF!,6,FALSE))-2),"*")),"")</f>
        <v>#REF!</v>
      </c>
      <c r="H125" s="43" t="e">
        <f>IF(LEN(VLOOKUP($A125,#REF!,7,FALSE)),IF(INDEX(#REF!,MATCH($A125,#REF!,0),4),LEFT(VLOOKUP($A125,#REF!,7,FALSE),LEN(VLOOKUP($A125,#REF!,7,FALSE))-2),CONCATENATE(LEFT(VLOOKUP($A125,#REF!,7,FALSE),LEN(VLOOKUP($A125,#REF!,7,FALSE))-2),"*")),"")</f>
        <v>#REF!</v>
      </c>
      <c r="I125" s="54" t="e">
        <f>IF(LEN(VLOOKUP($A125,#REF!,8,FALSE)),UPPER(RIGHT(VLOOKUP($A125,#REF!,8,FALSE),1)),"")</f>
        <v>#REF!</v>
      </c>
      <c r="J125" s="42" t="e">
        <f>IF(LEN(VLOOKUP($A125,#REF!,4,FALSE)),UPPER(RIGHT(VLOOKUP($A125,#REF!,4,FALSE),1)),"")</f>
        <v>#REF!</v>
      </c>
      <c r="K125" s="42" t="e">
        <f>IF(LEN(VLOOKUP($A125,#REF!,5,FALSE)),UPPER(RIGHT(VLOOKUP($A125,#REF!,5,FALSE),1)),"")</f>
        <v>#REF!</v>
      </c>
      <c r="L125" s="42" t="e">
        <f>IF(LEN(VLOOKUP($A125,#REF!,6,FALSE)),UPPER(RIGHT(VLOOKUP($A125,#REF!,6,FALSE),1)),"")</f>
        <v>#REF!</v>
      </c>
      <c r="M125" s="43" t="e">
        <f>IF(LEN(VLOOKUP($A125,#REF!,7,FALSE)),UPPER(RIGHT(VLOOKUP($A125,#REF!,7,FALSE),1)),"")</f>
        <v>#REF!</v>
      </c>
      <c r="N125" s="38" t="s">
        <v>367</v>
      </c>
      <c r="O125" s="38" t="s">
        <v>83</v>
      </c>
      <c r="P125" s="38" t="s">
        <v>104</v>
      </c>
      <c r="Q125" s="38" t="s">
        <v>105</v>
      </c>
      <c r="R125" s="38" t="s">
        <v>83</v>
      </c>
      <c r="S125" s="63" t="e">
        <f>HLOOKUP("Device Tree Pin Name",#REF!,MATCH($A125,#REF!,0),FALSE)</f>
        <v>#REF!</v>
      </c>
      <c r="T125" s="47" t="e">
        <f>HLOOKUP("power rail",#REF!,MATCH($A125,#REF!,0),FALSE)</f>
        <v>#REF!</v>
      </c>
      <c r="U125" s="62" t="e">
        <f>HLOOKUP("Wake Capable",#REF!,MATCH($A125,#REF!,0),FALSE)</f>
        <v>#REF!</v>
      </c>
      <c r="V125" s="62" t="e">
        <f>HLOOKUP("Strap",#REF!,MATCH($A125,#REF!,0),FALSE)</f>
        <v>#REF!</v>
      </c>
      <c r="W125" s="62" t="e">
        <f>HLOOKUP("GTE",#REF!,MATCH($A125,#REF!,0),FALSE)</f>
        <v>#REF!</v>
      </c>
      <c r="X125" s="62" t="e">
        <f>HLOOKUP("DPD_Control",#REF!,MATCH($A125,#REF!,0),FALSE)</f>
        <v>#REF!</v>
      </c>
      <c r="Y125" s="62" t="e">
        <f>HLOOKUP("DPD_Group",#REF!,MATCH($A125,#REF!,0),FALSE)</f>
        <v>#REF!</v>
      </c>
      <c r="Z125" s="47" t="e">
        <f>HLOOKUP("Pad Category",#REF!,MATCH($A125,#REF!,0),FALSE)</f>
        <v>#REF!</v>
      </c>
      <c r="AA125" s="47" t="e">
        <f>HLOOKUP("Pad type",#REF!,MATCH($A125,#REF!,0),FALSE)</f>
        <v>#REF!</v>
      </c>
      <c r="AB125" s="47" t="e">
        <f>HLOOKUP("Pull Strength",#REF!,MATCH($A125,#REF!,0),FALSE)</f>
        <v>#REF!</v>
      </c>
      <c r="AC125" s="47" t="e">
        <f>HLOOKUP("POR Pin State",#REF!,MATCH($A125,#REF!,0),FALSE)</f>
        <v>#REF!</v>
      </c>
      <c r="AD125" s="47" t="str">
        <f t="shared" si="59"/>
        <v>RSVD1</v>
      </c>
      <c r="AE125" s="82"/>
      <c r="AF125" s="38" t="str">
        <f t="shared" si="60"/>
        <v>PULL_DOWN</v>
      </c>
      <c r="AG125" s="38" t="e">
        <f t="shared" si="2"/>
        <v>#REF!</v>
      </c>
      <c r="AH125" s="38" t="e">
        <f t="shared" si="61"/>
        <v>#REF!</v>
      </c>
      <c r="AI125" s="87" t="e">
        <f t="shared" si="54"/>
        <v>#REF!</v>
      </c>
      <c r="AJ125" s="86" t="b">
        <v>1</v>
      </c>
      <c r="AK125" s="86" t="b">
        <v>1</v>
      </c>
      <c r="AL125" s="86" t="b">
        <v>1</v>
      </c>
      <c r="AM125" s="86" t="b">
        <v>1</v>
      </c>
      <c r="AN125" s="86" t="b">
        <v>1</v>
      </c>
      <c r="AO125" s="86" t="b">
        <v>1</v>
      </c>
      <c r="AP125" s="63" t="str">
        <f t="shared" si="55"/>
        <v>VALID</v>
      </c>
      <c r="AQ125" s="102" t="s">
        <v>372</v>
      </c>
      <c r="AR125" s="103" t="s">
        <v>79</v>
      </c>
      <c r="AS125" s="104"/>
      <c r="AT125" s="104" t="s">
        <v>89</v>
      </c>
      <c r="AU125" s="105"/>
      <c r="AV125" s="105"/>
      <c r="AW125" s="105"/>
      <c r="AX125" s="104" t="s">
        <v>85</v>
      </c>
      <c r="AY125" s="105"/>
      <c r="AZ125" s="104"/>
      <c r="BA125" s="104"/>
      <c r="BB125" s="115"/>
      <c r="BC125" s="116"/>
      <c r="BD125" s="117"/>
      <c r="BE125" s="151"/>
      <c r="BF125" s="147" t="e">
        <f>VLOOKUP($A125,#REF!,34,FALSE)</f>
        <v>#REF!</v>
      </c>
      <c r="BG125" s="147" t="e">
        <f>VLOOKUP($A125,#REF!,22,FALSE)</f>
        <v>#REF!</v>
      </c>
      <c r="BH125" s="149"/>
    </row>
    <row r="126" s="3" customFormat="1" ht="18" customHeight="1" spans="1:60">
      <c r="A126" s="46" t="s">
        <v>373</v>
      </c>
      <c r="B126" s="45" t="s">
        <v>374</v>
      </c>
      <c r="C126" s="35"/>
      <c r="D126" s="37"/>
      <c r="E126" s="37"/>
      <c r="F126" s="37"/>
      <c r="G126" s="37"/>
      <c r="H126" s="37"/>
      <c r="I126" s="35"/>
      <c r="J126" s="35"/>
      <c r="K126" s="35"/>
      <c r="L126" s="35"/>
      <c r="M126" s="35"/>
      <c r="N126" s="35"/>
      <c r="O126" s="35"/>
      <c r="P126" s="35"/>
      <c r="Q126" s="35"/>
      <c r="R126" s="35"/>
      <c r="S126" s="35"/>
      <c r="T126" s="35"/>
      <c r="U126" s="60"/>
      <c r="V126" s="60"/>
      <c r="W126" s="60"/>
      <c r="X126" s="60"/>
      <c r="Y126" s="60"/>
      <c r="Z126" s="81"/>
      <c r="AA126" s="81"/>
      <c r="AB126" s="81"/>
      <c r="AC126" s="81"/>
      <c r="AD126" s="81"/>
      <c r="AE126" s="81"/>
      <c r="AF126" s="81"/>
      <c r="AG126" s="81"/>
      <c r="AH126" s="81"/>
      <c r="AI126" s="81"/>
      <c r="AJ126" s="81"/>
      <c r="AK126" s="81"/>
      <c r="AL126" s="81"/>
      <c r="AM126" s="81"/>
      <c r="AN126" s="81"/>
      <c r="AO126" s="81"/>
      <c r="AP126" s="81"/>
      <c r="AQ126" s="100"/>
      <c r="AR126" s="100"/>
      <c r="AS126" s="101"/>
      <c r="AT126" s="101"/>
      <c r="AU126" s="101"/>
      <c r="AV126" s="101"/>
      <c r="AW126" s="101"/>
      <c r="AX126" s="101"/>
      <c r="AY126" s="101"/>
      <c r="AZ126" s="101"/>
      <c r="BA126" s="101"/>
      <c r="BB126" s="101"/>
      <c r="BC126" s="400" t="s">
        <v>76</v>
      </c>
      <c r="BD126" s="114"/>
      <c r="BE126" s="142" t="s">
        <v>373</v>
      </c>
      <c r="BF126" s="143" t="s">
        <v>374</v>
      </c>
      <c r="BG126" s="143"/>
      <c r="BH126" s="145"/>
    </row>
    <row r="127" ht="12.95" customHeight="1" spans="1:60">
      <c r="A127" s="38" t="s">
        <v>375</v>
      </c>
      <c r="B127" s="38" t="e">
        <f>VLOOKUP($A127,#REF!,34,FALSE)</f>
        <v>#REF!</v>
      </c>
      <c r="C127" s="39" t="str">
        <f t="shared" ref="C127:C149" si="62">CONCATENATE("unused_",A127)</f>
        <v>unused_SOC_GPIO13</v>
      </c>
      <c r="D127" s="40" t="e">
        <f>IF(LEN(VLOOKUP($A127,#REF!,8,FALSE)),LEFT(VLOOKUP($A127,#REF!,8,FALSE),LEN(VLOOKUP($A127,#REF!,8,FALSE))-2),"")</f>
        <v>#REF!</v>
      </c>
      <c r="E127" s="41" t="e">
        <f>IF(LEN(VLOOKUP($A127,#REF!,4,FALSE)),IF(INDEX(#REF!,MATCH($A127,#REF!,0),1),LEFT(VLOOKUP($A127,#REF!,4,FALSE),LEN(VLOOKUP($A127,#REF!,4,FALSE))-2),CONCATENATE(LEFT(VLOOKUP($A127,#REF!,4,FALSE),LEN(VLOOKUP($A127,#REF!,4,FALSE))-2),"*")),"")</f>
        <v>#REF!</v>
      </c>
      <c r="F127" s="42" t="e">
        <f>IF(LEN(VLOOKUP($A127,#REF!,5,FALSE)),IF(INDEX(#REF!,MATCH($A127,#REF!,0),2),LEFT(VLOOKUP($A127,#REF!,5,FALSE),LEN(VLOOKUP($A127,#REF!,5,FALSE))-2),CONCATENATE(LEFT(VLOOKUP($A127,#REF!,5,FALSE),LEN(VLOOKUP($A127,#REF!,5,FALSE))-2),"*")),"")</f>
        <v>#REF!</v>
      </c>
      <c r="G127" s="42" t="e">
        <f>IF(LEN(VLOOKUP($A127,#REF!,6,FALSE)),IF(INDEX(#REF!,MATCH($A127,#REF!,0),3),LEFT(VLOOKUP($A127,#REF!,6,FALSE),LEN(VLOOKUP($A127,#REF!,6,FALSE))-2),CONCATENATE(LEFT(VLOOKUP($A127,#REF!,6,FALSE),LEN(VLOOKUP($A127,#REF!,6,FALSE))-2),"*")),"")</f>
        <v>#REF!</v>
      </c>
      <c r="H127" s="43" t="e">
        <f>IF(LEN(VLOOKUP($A127,#REF!,7,FALSE)),IF(INDEX(#REF!,MATCH($A127,#REF!,0),4),LEFT(VLOOKUP($A127,#REF!,7,FALSE),LEN(VLOOKUP($A127,#REF!,7,FALSE))-2),CONCATENATE(LEFT(VLOOKUP($A127,#REF!,7,FALSE),LEN(VLOOKUP($A127,#REF!,7,FALSE))-2),"*")),"")</f>
        <v>#REF!</v>
      </c>
      <c r="I127" s="54" t="e">
        <f>IF(LEN(VLOOKUP($A127,#REF!,8,FALSE)),UPPER(RIGHT(VLOOKUP($A127,#REF!,8,FALSE),1)),"")</f>
        <v>#REF!</v>
      </c>
      <c r="J127" s="42" t="e">
        <f>IF(LEN(VLOOKUP($A127,#REF!,4,FALSE)),UPPER(RIGHT(VLOOKUP($A127,#REF!,4,FALSE),1)),"")</f>
        <v>#REF!</v>
      </c>
      <c r="K127" s="42" t="e">
        <f>IF(LEN(VLOOKUP($A127,#REF!,5,FALSE)),UPPER(RIGHT(VLOOKUP($A127,#REF!,5,FALSE),1)),"")</f>
        <v>#REF!</v>
      </c>
      <c r="L127" s="42" t="e">
        <f>IF(LEN(VLOOKUP($A127,#REF!,6,FALSE)),UPPER(RIGHT(VLOOKUP($A127,#REF!,6,FALSE),1)),"")</f>
        <v>#REF!</v>
      </c>
      <c r="M127" s="43" t="e">
        <f>IF(LEN(VLOOKUP($A127,#REF!,7,FALSE)),UPPER(RIGHT(VLOOKUP($A127,#REF!,7,FALSE),1)),"")</f>
        <v>#REF!</v>
      </c>
      <c r="N127" s="38" t="e">
        <f t="shared" ref="N127:N132" si="63">IF(E127="","RSVD0")</f>
        <v>#REF!</v>
      </c>
      <c r="O127" s="38" t="s">
        <v>83</v>
      </c>
      <c r="P127" s="38" t="s">
        <v>104</v>
      </c>
      <c r="Q127" s="38" t="s">
        <v>105</v>
      </c>
      <c r="R127" s="38" t="s">
        <v>94</v>
      </c>
      <c r="S127" s="61" t="e">
        <f>HLOOKUP("Device Tree Pin Name",#REF!,MATCH($A127,#REF!,0),FALSE)</f>
        <v>#REF!</v>
      </c>
      <c r="T127" s="47" t="e">
        <f>HLOOKUP("power rail",#REF!,MATCH($A127,#REF!,0),FALSE)</f>
        <v>#REF!</v>
      </c>
      <c r="U127" s="62" t="e">
        <f>HLOOKUP("Wake Capable",#REF!,MATCH($A127,#REF!,0),FALSE)</f>
        <v>#REF!</v>
      </c>
      <c r="V127" s="62" t="e">
        <f>HLOOKUP("Strap",#REF!,MATCH($A127,#REF!,0),FALSE)</f>
        <v>#REF!</v>
      </c>
      <c r="W127" s="62" t="e">
        <f>HLOOKUP("GTE",#REF!,MATCH($A127,#REF!,0),FALSE)</f>
        <v>#REF!</v>
      </c>
      <c r="X127" s="62" t="e">
        <f>HLOOKUP("DPD_Control",#REF!,MATCH($A127,#REF!,0),FALSE)</f>
        <v>#REF!</v>
      </c>
      <c r="Y127" s="62" t="e">
        <f>HLOOKUP("DPD_Group",#REF!,MATCH($A127,#REF!,0),FALSE)</f>
        <v>#REF!</v>
      </c>
      <c r="Z127" s="47" t="e">
        <f>HLOOKUP("Pad Category",#REF!,MATCH($A127,#REF!,0),FALSE)</f>
        <v>#REF!</v>
      </c>
      <c r="AA127" s="47" t="e">
        <f>HLOOKUP("Pad type",#REF!,MATCH($A127,#REF!,0),FALSE)</f>
        <v>#REF!</v>
      </c>
      <c r="AB127" s="47" t="e">
        <f>HLOOKUP("Pull Strength",#REF!,MATCH($A127,#REF!,0),FALSE)</f>
        <v>#REF!</v>
      </c>
      <c r="AC127" s="47" t="e">
        <f>HLOOKUP("POR Pin State",#REF!,MATCH($A127,#REF!,0),FALSE)</f>
        <v>#REF!</v>
      </c>
      <c r="AD127" s="47" t="str">
        <f t="shared" ref="AD127:AD149" si="64">IF(OR($AQ127="",$AQ127=$C127),$R127,IF($AQ127=$D127,SUBSTITUTE(SUBSTITUTE($AQ127,"GPIO3_","GPIO_"),".0",""),IF($AQ127=$E127,$N127,IF($AQ127=$F127,$O127,IF($AQ127=$G127,$P127,IF($AQ127=$H127,$Q127,"INVALID"))))))</f>
        <v>RSVD0</v>
      </c>
      <c r="AE127" s="82"/>
      <c r="AF127" s="38" t="str">
        <f t="shared" ref="AF127:AF149" si="65">IF(AND(OR($AS127="Int PU",$AS127="Int PD"),OR(AND($AZ127&lt;&gt;"",$AZ127&lt;&gt;"0"),AND($BA127&lt;&gt;"",$BA127&lt;&gt;"0"))),"INVALID",IF(OR($AQ127=$C127,$AS127="Int PD"),"PULL_DOWN",IF(OR($AS127="Int PU",AND($AE127="YES",OR($AZ127="",$AZ127="0"),OR($BA127="",$BA127="0"),OR($AR127="Input",$AR127="Bidirectional"))),"PULL_UP","NORMAL")))</f>
        <v>PULL_DOWN</v>
      </c>
      <c r="AG127" s="38" t="e">
        <f t="shared" si="2"/>
        <v>#REF!</v>
      </c>
      <c r="AH127" s="38" t="e">
        <f t="shared" ref="AH127:AH129" si="66">IF(OR($AT127=$F127,$AU127="Output"),"DISABLE","ENABLE")</f>
        <v>#REF!</v>
      </c>
      <c r="AI127" s="87" t="e">
        <f t="shared" si="54"/>
        <v>#REF!</v>
      </c>
      <c r="AJ127" s="86" t="b">
        <v>1</v>
      </c>
      <c r="AK127" s="86" t="b">
        <v>1</v>
      </c>
      <c r="AL127" s="86" t="b">
        <v>1</v>
      </c>
      <c r="AM127" s="86" t="b">
        <v>1</v>
      </c>
      <c r="AN127" s="86" t="b">
        <v>1</v>
      </c>
      <c r="AO127" s="86" t="b">
        <v>1</v>
      </c>
      <c r="AP127" s="63" t="str">
        <f t="shared" si="55"/>
        <v>VALID</v>
      </c>
      <c r="AQ127" s="102" t="s">
        <v>376</v>
      </c>
      <c r="AR127" s="103" t="s">
        <v>79</v>
      </c>
      <c r="AS127" s="104"/>
      <c r="AT127" s="105"/>
      <c r="AU127" s="105"/>
      <c r="AV127" s="105"/>
      <c r="AW127" s="105"/>
      <c r="AX127" s="104" t="s">
        <v>85</v>
      </c>
      <c r="AY127" s="105"/>
      <c r="AZ127" s="104"/>
      <c r="BA127" s="104"/>
      <c r="BB127" s="115"/>
      <c r="BC127" s="116"/>
      <c r="BD127" s="117"/>
      <c r="BE127" s="146"/>
      <c r="BF127" s="147" t="e">
        <f>VLOOKUP($A127,#REF!,34,FALSE)</f>
        <v>#REF!</v>
      </c>
      <c r="BG127" s="147" t="e">
        <f>VLOOKUP($A127,#REF!,22,FALSE)</f>
        <v>#REF!</v>
      </c>
      <c r="BH127" s="149"/>
    </row>
    <row r="128" ht="12.95" customHeight="1" spans="1:60">
      <c r="A128" s="38" t="s">
        <v>377</v>
      </c>
      <c r="B128" s="38" t="e">
        <f>VLOOKUP($A128,#REF!,34,FALSE)</f>
        <v>#REF!</v>
      </c>
      <c r="C128" s="39" t="str">
        <f t="shared" si="62"/>
        <v>unused_SOC_GPIO14</v>
      </c>
      <c r="D128" s="40" t="e">
        <f>IF(LEN(VLOOKUP($A128,#REF!,8,FALSE)),LEFT(VLOOKUP($A128,#REF!,8,FALSE),LEN(VLOOKUP($A128,#REF!,8,FALSE))-2),"")</f>
        <v>#REF!</v>
      </c>
      <c r="E128" s="41" t="e">
        <f>IF(LEN(VLOOKUP($A128,#REF!,4,FALSE)),IF(INDEX(#REF!,MATCH($A128,#REF!,0),1),LEFT(VLOOKUP($A128,#REF!,4,FALSE),LEN(VLOOKUP($A128,#REF!,4,FALSE))-2),CONCATENATE(LEFT(VLOOKUP($A128,#REF!,4,FALSE),LEN(VLOOKUP($A128,#REF!,4,FALSE))-2),"*")),"")</f>
        <v>#REF!</v>
      </c>
      <c r="F128" s="42" t="e">
        <f>IF(LEN(VLOOKUP($A128,#REF!,5,FALSE)),IF(INDEX(#REF!,MATCH($A128,#REF!,0),2),LEFT(VLOOKUP($A128,#REF!,5,FALSE),LEN(VLOOKUP($A128,#REF!,5,FALSE))-2),CONCATENATE(LEFT(VLOOKUP($A128,#REF!,5,FALSE),LEN(VLOOKUP($A128,#REF!,5,FALSE))-2),"*")),"")</f>
        <v>#REF!</v>
      </c>
      <c r="G128" s="42" t="e">
        <f>IF(LEN(VLOOKUP($A128,#REF!,6,FALSE)),IF(INDEX(#REF!,MATCH($A128,#REF!,0),3),LEFT(VLOOKUP($A128,#REF!,6,FALSE),LEN(VLOOKUP($A128,#REF!,6,FALSE))-2),CONCATENATE(LEFT(VLOOKUP($A128,#REF!,6,FALSE),LEN(VLOOKUP($A128,#REF!,6,FALSE))-2),"*")),"")</f>
        <v>#REF!</v>
      </c>
      <c r="H128" s="43" t="e">
        <f>IF(LEN(VLOOKUP($A128,#REF!,7,FALSE)),IF(INDEX(#REF!,MATCH($A128,#REF!,0),4),LEFT(VLOOKUP($A128,#REF!,7,FALSE),LEN(VLOOKUP($A128,#REF!,7,FALSE))-2),CONCATENATE(LEFT(VLOOKUP($A128,#REF!,7,FALSE),LEN(VLOOKUP($A128,#REF!,7,FALSE))-2),"*")),"")</f>
        <v>#REF!</v>
      </c>
      <c r="I128" s="54" t="e">
        <f>IF(LEN(VLOOKUP($A128,#REF!,8,FALSE)),UPPER(RIGHT(VLOOKUP($A128,#REF!,8,FALSE),1)),"")</f>
        <v>#REF!</v>
      </c>
      <c r="J128" s="42" t="e">
        <f>IF(LEN(VLOOKUP($A128,#REF!,4,FALSE)),UPPER(RIGHT(VLOOKUP($A128,#REF!,4,FALSE),1)),"")</f>
        <v>#REF!</v>
      </c>
      <c r="K128" s="42" t="e">
        <f>IF(LEN(VLOOKUP($A128,#REF!,5,FALSE)),UPPER(RIGHT(VLOOKUP($A128,#REF!,5,FALSE),1)),"")</f>
        <v>#REF!</v>
      </c>
      <c r="L128" s="42" t="e">
        <f>IF(LEN(VLOOKUP($A128,#REF!,6,FALSE)),UPPER(RIGHT(VLOOKUP($A128,#REF!,6,FALSE),1)),"")</f>
        <v>#REF!</v>
      </c>
      <c r="M128" s="43" t="e">
        <f>IF(LEN(VLOOKUP($A128,#REF!,7,FALSE)),UPPER(RIGHT(VLOOKUP($A128,#REF!,7,FALSE),1)),"")</f>
        <v>#REF!</v>
      </c>
      <c r="N128" s="38" t="e">
        <f t="shared" si="63"/>
        <v>#REF!</v>
      </c>
      <c r="O128" s="38" t="s">
        <v>256</v>
      </c>
      <c r="P128" s="38" t="s">
        <v>104</v>
      </c>
      <c r="Q128" s="38" t="s">
        <v>105</v>
      </c>
      <c r="R128" s="38" t="s">
        <v>94</v>
      </c>
      <c r="S128" s="63" t="e">
        <f>HLOOKUP("Device Tree Pin Name",#REF!,MATCH($A128,#REF!,0),FALSE)</f>
        <v>#REF!</v>
      </c>
      <c r="T128" s="47" t="e">
        <f>HLOOKUP("power rail",#REF!,MATCH($A128,#REF!,0),FALSE)</f>
        <v>#REF!</v>
      </c>
      <c r="U128" s="62" t="e">
        <f>HLOOKUP("Wake Capable",#REF!,MATCH($A128,#REF!,0),FALSE)</f>
        <v>#REF!</v>
      </c>
      <c r="V128" s="62" t="e">
        <f>HLOOKUP("Strap",#REF!,MATCH($A128,#REF!,0),FALSE)</f>
        <v>#REF!</v>
      </c>
      <c r="W128" s="62" t="e">
        <f>HLOOKUP("GTE",#REF!,MATCH($A128,#REF!,0),FALSE)</f>
        <v>#REF!</v>
      </c>
      <c r="X128" s="62" t="e">
        <f>HLOOKUP("DPD_Control",#REF!,MATCH($A128,#REF!,0),FALSE)</f>
        <v>#REF!</v>
      </c>
      <c r="Y128" s="62" t="e">
        <f>HLOOKUP("DPD_Group",#REF!,MATCH($A128,#REF!,0),FALSE)</f>
        <v>#REF!</v>
      </c>
      <c r="Z128" s="47" t="e">
        <f>HLOOKUP("Pad Category",#REF!,MATCH($A128,#REF!,0),FALSE)</f>
        <v>#REF!</v>
      </c>
      <c r="AA128" s="47" t="e">
        <f>HLOOKUP("Pad type",#REF!,MATCH($A128,#REF!,0),FALSE)</f>
        <v>#REF!</v>
      </c>
      <c r="AB128" s="47" t="e">
        <f>HLOOKUP("Pull Strength",#REF!,MATCH($A128,#REF!,0),FALSE)</f>
        <v>#REF!</v>
      </c>
      <c r="AC128" s="47" t="e">
        <f>HLOOKUP("POR Pin State",#REF!,MATCH($A128,#REF!,0),FALSE)</f>
        <v>#REF!</v>
      </c>
      <c r="AD128" s="47" t="str">
        <f t="shared" si="64"/>
        <v>RSVD0</v>
      </c>
      <c r="AE128" s="82"/>
      <c r="AF128" s="38" t="str">
        <f t="shared" si="65"/>
        <v>PULL_DOWN</v>
      </c>
      <c r="AG128" s="38" t="e">
        <f t="shared" si="2"/>
        <v>#REF!</v>
      </c>
      <c r="AH128" s="38" t="e">
        <f t="shared" si="66"/>
        <v>#REF!</v>
      </c>
      <c r="AI128" s="87" t="e">
        <f t="shared" si="54"/>
        <v>#REF!</v>
      </c>
      <c r="AJ128" s="86" t="b">
        <v>1</v>
      </c>
      <c r="AK128" s="86" t="b">
        <v>1</v>
      </c>
      <c r="AL128" s="86" t="b">
        <v>1</v>
      </c>
      <c r="AM128" s="86" t="b">
        <v>1</v>
      </c>
      <c r="AN128" s="86" t="b">
        <v>1</v>
      </c>
      <c r="AO128" s="86" t="b">
        <v>1</v>
      </c>
      <c r="AP128" s="63" t="str">
        <f t="shared" si="55"/>
        <v>VALID</v>
      </c>
      <c r="AQ128" s="102" t="s">
        <v>378</v>
      </c>
      <c r="AR128" s="103" t="s">
        <v>79</v>
      </c>
      <c r="AS128" s="104"/>
      <c r="AT128" s="105"/>
      <c r="AU128" s="105"/>
      <c r="AV128" s="104" t="s">
        <v>124</v>
      </c>
      <c r="AW128" s="105"/>
      <c r="AX128" s="104" t="s">
        <v>85</v>
      </c>
      <c r="AY128" s="105"/>
      <c r="AZ128" s="104"/>
      <c r="BA128" s="104"/>
      <c r="BB128" s="115"/>
      <c r="BC128" s="116"/>
      <c r="BD128" s="117"/>
      <c r="BE128" s="150"/>
      <c r="BF128" s="147" t="e">
        <f>VLOOKUP($A128,#REF!,34,FALSE)</f>
        <v>#REF!</v>
      </c>
      <c r="BG128" s="147" t="e">
        <f>VLOOKUP($A128,#REF!,22,FALSE)</f>
        <v>#REF!</v>
      </c>
      <c r="BH128" s="149"/>
    </row>
    <row r="129" ht="12.95" customHeight="1" spans="1:60">
      <c r="A129" s="38" t="s">
        <v>379</v>
      </c>
      <c r="B129" s="38" t="e">
        <f>VLOOKUP($A129,#REF!,34,FALSE)</f>
        <v>#REF!</v>
      </c>
      <c r="C129" s="39" t="str">
        <f t="shared" si="62"/>
        <v>unused_SOC_GPIO15</v>
      </c>
      <c r="D129" s="40" t="e">
        <f>IF(LEN(VLOOKUP($A129,#REF!,8,FALSE)),LEFT(VLOOKUP($A129,#REF!,8,FALSE),LEN(VLOOKUP($A129,#REF!,8,FALSE))-2),"")</f>
        <v>#REF!</v>
      </c>
      <c r="E129" s="41" t="e">
        <f>IF(LEN(VLOOKUP($A129,#REF!,4,FALSE)),IF(INDEX(#REF!,MATCH($A129,#REF!,0),1),LEFT(VLOOKUP($A129,#REF!,4,FALSE),LEN(VLOOKUP($A129,#REF!,4,FALSE))-2),CONCATENATE(LEFT(VLOOKUP($A129,#REF!,4,FALSE),LEN(VLOOKUP($A129,#REF!,4,FALSE))-2),"*")),"")</f>
        <v>#REF!</v>
      </c>
      <c r="F129" s="42" t="e">
        <f>IF(LEN(VLOOKUP($A129,#REF!,5,FALSE)),IF(INDEX(#REF!,MATCH($A129,#REF!,0),2),LEFT(VLOOKUP($A129,#REF!,5,FALSE),LEN(VLOOKUP($A129,#REF!,5,FALSE))-2),CONCATENATE(LEFT(VLOOKUP($A129,#REF!,5,FALSE),LEN(VLOOKUP($A129,#REF!,5,FALSE))-2),"*")),"")</f>
        <v>#REF!</v>
      </c>
      <c r="G129" s="42" t="e">
        <f>IF(LEN(VLOOKUP($A129,#REF!,6,FALSE)),IF(INDEX(#REF!,MATCH($A129,#REF!,0),3),LEFT(VLOOKUP($A129,#REF!,6,FALSE),LEN(VLOOKUP($A129,#REF!,6,FALSE))-2),CONCATENATE(LEFT(VLOOKUP($A129,#REF!,6,FALSE),LEN(VLOOKUP($A129,#REF!,6,FALSE))-2),"*")),"")</f>
        <v>#REF!</v>
      </c>
      <c r="H129" s="43" t="e">
        <f>IF(LEN(VLOOKUP($A129,#REF!,7,FALSE)),IF(INDEX(#REF!,MATCH($A129,#REF!,0),4),LEFT(VLOOKUP($A129,#REF!,7,FALSE),LEN(VLOOKUP($A129,#REF!,7,FALSE))-2),CONCATENATE(LEFT(VLOOKUP($A129,#REF!,7,FALSE),LEN(VLOOKUP($A129,#REF!,7,FALSE))-2),"*")),"")</f>
        <v>#REF!</v>
      </c>
      <c r="I129" s="54" t="e">
        <f>IF(LEN(VLOOKUP($A129,#REF!,8,FALSE)),UPPER(RIGHT(VLOOKUP($A129,#REF!,8,FALSE),1)),"")</f>
        <v>#REF!</v>
      </c>
      <c r="J129" s="42" t="e">
        <f>IF(LEN(VLOOKUP($A129,#REF!,4,FALSE)),UPPER(RIGHT(VLOOKUP($A129,#REF!,4,FALSE),1)),"")</f>
        <v>#REF!</v>
      </c>
      <c r="K129" s="42" t="e">
        <f>IF(LEN(VLOOKUP($A129,#REF!,5,FALSE)),UPPER(RIGHT(VLOOKUP($A129,#REF!,5,FALSE),1)),"")</f>
        <v>#REF!</v>
      </c>
      <c r="L129" s="42" t="e">
        <f>IF(LEN(VLOOKUP($A129,#REF!,6,FALSE)),UPPER(RIGHT(VLOOKUP($A129,#REF!,6,FALSE),1)),"")</f>
        <v>#REF!</v>
      </c>
      <c r="M129" s="43" t="e">
        <f>IF(LEN(VLOOKUP($A129,#REF!,7,FALSE)),UPPER(RIGHT(VLOOKUP($A129,#REF!,7,FALSE),1)),"")</f>
        <v>#REF!</v>
      </c>
      <c r="N129" s="38" t="e">
        <f t="shared" si="63"/>
        <v>#REF!</v>
      </c>
      <c r="O129" s="38" t="s">
        <v>256</v>
      </c>
      <c r="P129" s="38" t="s">
        <v>104</v>
      </c>
      <c r="Q129" s="38" t="s">
        <v>105</v>
      </c>
      <c r="R129" s="38" t="s">
        <v>94</v>
      </c>
      <c r="S129" s="63" t="e">
        <f>HLOOKUP("Device Tree Pin Name",#REF!,MATCH($A129,#REF!,0),FALSE)</f>
        <v>#REF!</v>
      </c>
      <c r="T129" s="47" t="e">
        <f>HLOOKUP("power rail",#REF!,MATCH($A129,#REF!,0),FALSE)</f>
        <v>#REF!</v>
      </c>
      <c r="U129" s="62" t="e">
        <f>HLOOKUP("Wake Capable",#REF!,MATCH($A129,#REF!,0),FALSE)</f>
        <v>#REF!</v>
      </c>
      <c r="V129" s="62" t="e">
        <f>HLOOKUP("Strap",#REF!,MATCH($A129,#REF!,0),FALSE)</f>
        <v>#REF!</v>
      </c>
      <c r="W129" s="62" t="e">
        <f>HLOOKUP("GTE",#REF!,MATCH($A129,#REF!,0),FALSE)</f>
        <v>#REF!</v>
      </c>
      <c r="X129" s="62" t="e">
        <f>HLOOKUP("DPD_Control",#REF!,MATCH($A129,#REF!,0),FALSE)</f>
        <v>#REF!</v>
      </c>
      <c r="Y129" s="62" t="e">
        <f>HLOOKUP("DPD_Group",#REF!,MATCH($A129,#REF!,0),FALSE)</f>
        <v>#REF!</v>
      </c>
      <c r="Z129" s="47" t="e">
        <f>HLOOKUP("Pad Category",#REF!,MATCH($A129,#REF!,0),FALSE)</f>
        <v>#REF!</v>
      </c>
      <c r="AA129" s="47" t="e">
        <f>HLOOKUP("Pad type",#REF!,MATCH($A129,#REF!,0),FALSE)</f>
        <v>#REF!</v>
      </c>
      <c r="AB129" s="47" t="e">
        <f>HLOOKUP("Pull Strength",#REF!,MATCH($A129,#REF!,0),FALSE)</f>
        <v>#REF!</v>
      </c>
      <c r="AC129" s="47" t="e">
        <f>HLOOKUP("POR Pin State",#REF!,MATCH($A129,#REF!,0),FALSE)</f>
        <v>#REF!</v>
      </c>
      <c r="AD129" s="47" t="str">
        <f t="shared" si="64"/>
        <v>RSVD0</v>
      </c>
      <c r="AE129" s="82"/>
      <c r="AF129" s="38" t="str">
        <f t="shared" si="65"/>
        <v>PULL_DOWN</v>
      </c>
      <c r="AG129" s="38" t="e">
        <f t="shared" si="2"/>
        <v>#REF!</v>
      </c>
      <c r="AH129" s="38" t="e">
        <f t="shared" si="66"/>
        <v>#REF!</v>
      </c>
      <c r="AI129" s="87" t="e">
        <f t="shared" si="54"/>
        <v>#REF!</v>
      </c>
      <c r="AJ129" s="86" t="b">
        <v>1</v>
      </c>
      <c r="AK129" s="86" t="b">
        <v>1</v>
      </c>
      <c r="AL129" s="86" t="b">
        <v>1</v>
      </c>
      <c r="AM129" s="86" t="b">
        <v>1</v>
      </c>
      <c r="AN129" s="86" t="b">
        <v>1</v>
      </c>
      <c r="AO129" s="86" t="b">
        <v>1</v>
      </c>
      <c r="AP129" s="63" t="str">
        <f t="shared" si="55"/>
        <v>VALID</v>
      </c>
      <c r="AQ129" s="102" t="s">
        <v>380</v>
      </c>
      <c r="AR129" s="103" t="s">
        <v>79</v>
      </c>
      <c r="AS129" s="104"/>
      <c r="AT129" s="104" t="s">
        <v>89</v>
      </c>
      <c r="AU129" s="105"/>
      <c r="AV129" s="104" t="s">
        <v>124</v>
      </c>
      <c r="AW129" s="105"/>
      <c r="AX129" s="104" t="s">
        <v>85</v>
      </c>
      <c r="AY129" s="105"/>
      <c r="AZ129" s="104"/>
      <c r="BA129" s="104"/>
      <c r="BB129" s="115"/>
      <c r="BC129" s="116"/>
      <c r="BD129" s="117"/>
      <c r="BE129" s="150"/>
      <c r="BF129" s="147" t="e">
        <f>VLOOKUP($A129,#REF!,34,FALSE)</f>
        <v>#REF!</v>
      </c>
      <c r="BG129" s="147" t="e">
        <f>VLOOKUP($A129,#REF!,22,FALSE)</f>
        <v>#REF!</v>
      </c>
      <c r="BH129" s="149"/>
    </row>
    <row r="130" ht="12.95" customHeight="1" spans="1:60">
      <c r="A130" s="38" t="s">
        <v>381</v>
      </c>
      <c r="B130" s="38" t="e">
        <f>VLOOKUP($A130,#REF!,34,FALSE)</f>
        <v>#REF!</v>
      </c>
      <c r="C130" s="39" t="str">
        <f t="shared" si="62"/>
        <v>unused_SOC_GPIO16</v>
      </c>
      <c r="D130" s="40" t="e">
        <f>IF(LEN(VLOOKUP($A130,#REF!,8,FALSE)),LEFT(VLOOKUP($A130,#REF!,8,FALSE),LEN(VLOOKUP($A130,#REF!,8,FALSE))-2),"")</f>
        <v>#REF!</v>
      </c>
      <c r="E130" s="41" t="e">
        <f>IF(LEN(VLOOKUP($A130,#REF!,4,FALSE)),IF(INDEX(#REF!,MATCH($A130,#REF!,0),1),LEFT(VLOOKUP($A130,#REF!,4,FALSE),LEN(VLOOKUP($A130,#REF!,4,FALSE))-2),CONCATENATE(LEFT(VLOOKUP($A130,#REF!,4,FALSE),LEN(VLOOKUP($A130,#REF!,4,FALSE))-2),"*")),"")</f>
        <v>#REF!</v>
      </c>
      <c r="F130" s="42" t="e">
        <f>IF(LEN(VLOOKUP($A130,#REF!,5,FALSE)),IF(INDEX(#REF!,MATCH($A130,#REF!,0),2),LEFT(VLOOKUP($A130,#REF!,5,FALSE),LEN(VLOOKUP($A130,#REF!,5,FALSE))-2),CONCATENATE(LEFT(VLOOKUP($A130,#REF!,5,FALSE),LEN(VLOOKUP($A130,#REF!,5,FALSE))-2),"*")),"")</f>
        <v>#REF!</v>
      </c>
      <c r="G130" s="42" t="e">
        <f>IF(LEN(VLOOKUP($A130,#REF!,6,FALSE)),IF(INDEX(#REF!,MATCH($A130,#REF!,0),3),LEFT(VLOOKUP($A130,#REF!,6,FALSE),LEN(VLOOKUP($A130,#REF!,6,FALSE))-2),CONCATENATE(LEFT(VLOOKUP($A130,#REF!,6,FALSE),LEN(VLOOKUP($A130,#REF!,6,FALSE))-2),"*")),"")</f>
        <v>#REF!</v>
      </c>
      <c r="H130" s="43" t="e">
        <f>IF(LEN(VLOOKUP($A130,#REF!,7,FALSE)),IF(INDEX(#REF!,MATCH($A130,#REF!,0),4),LEFT(VLOOKUP($A130,#REF!,7,FALSE),LEN(VLOOKUP($A130,#REF!,7,FALSE))-2),CONCATENATE(LEFT(VLOOKUP($A130,#REF!,7,FALSE),LEN(VLOOKUP($A130,#REF!,7,FALSE))-2),"*")),"")</f>
        <v>#REF!</v>
      </c>
      <c r="I130" s="54" t="e">
        <f>IF(LEN(VLOOKUP($A130,#REF!,8,FALSE)),UPPER(RIGHT(VLOOKUP($A130,#REF!,8,FALSE),1)),"")</f>
        <v>#REF!</v>
      </c>
      <c r="J130" s="42" t="e">
        <f>IF(LEN(VLOOKUP($A130,#REF!,4,FALSE)),UPPER(RIGHT(VLOOKUP($A130,#REF!,4,FALSE),1)),"")</f>
        <v>#REF!</v>
      </c>
      <c r="K130" s="42" t="e">
        <f>IF(LEN(VLOOKUP($A130,#REF!,5,FALSE)),UPPER(RIGHT(VLOOKUP($A130,#REF!,5,FALSE),1)),"")</f>
        <v>#REF!</v>
      </c>
      <c r="L130" s="42" t="e">
        <f>IF(LEN(VLOOKUP($A130,#REF!,6,FALSE)),UPPER(RIGHT(VLOOKUP($A130,#REF!,6,FALSE),1)),"")</f>
        <v>#REF!</v>
      </c>
      <c r="M130" s="43" t="e">
        <f>IF(LEN(VLOOKUP($A130,#REF!,7,FALSE)),UPPER(RIGHT(VLOOKUP($A130,#REF!,7,FALSE),1)),"")</f>
        <v>#REF!</v>
      </c>
      <c r="N130" s="38" t="e">
        <f t="shared" si="63"/>
        <v>#REF!</v>
      </c>
      <c r="O130" s="38" t="s">
        <v>256</v>
      </c>
      <c r="P130" s="38" t="s">
        <v>104</v>
      </c>
      <c r="Q130" s="38" t="s">
        <v>105</v>
      </c>
      <c r="R130" s="38" t="s">
        <v>94</v>
      </c>
      <c r="S130" s="63" t="e">
        <f>HLOOKUP("Device Tree Pin Name",#REF!,MATCH($A130,#REF!,0),FALSE)</f>
        <v>#REF!</v>
      </c>
      <c r="T130" s="47" t="e">
        <f>HLOOKUP("power rail",#REF!,MATCH($A130,#REF!,0),FALSE)</f>
        <v>#REF!</v>
      </c>
      <c r="U130" s="62" t="e">
        <f>HLOOKUP("Wake Capable",#REF!,MATCH($A130,#REF!,0),FALSE)</f>
        <v>#REF!</v>
      </c>
      <c r="V130" s="62" t="e">
        <f>HLOOKUP("Strap",#REF!,MATCH($A130,#REF!,0),FALSE)</f>
        <v>#REF!</v>
      </c>
      <c r="W130" s="62" t="e">
        <f>HLOOKUP("GTE",#REF!,MATCH($A130,#REF!,0),FALSE)</f>
        <v>#REF!</v>
      </c>
      <c r="X130" s="62" t="e">
        <f>HLOOKUP("DPD_Control",#REF!,MATCH($A130,#REF!,0),FALSE)</f>
        <v>#REF!</v>
      </c>
      <c r="Y130" s="62" t="e">
        <f>HLOOKUP("DPD_Group",#REF!,MATCH($A130,#REF!,0),FALSE)</f>
        <v>#REF!</v>
      </c>
      <c r="Z130" s="47" t="e">
        <f>HLOOKUP("Pad Category",#REF!,MATCH($A130,#REF!,0),FALSE)</f>
        <v>#REF!</v>
      </c>
      <c r="AA130" s="47" t="e">
        <f>HLOOKUP("Pad type",#REF!,MATCH($A130,#REF!,0),FALSE)</f>
        <v>#REF!</v>
      </c>
      <c r="AB130" s="47" t="e">
        <f>HLOOKUP("Pull Strength",#REF!,MATCH($A130,#REF!,0),FALSE)</f>
        <v>#REF!</v>
      </c>
      <c r="AC130" s="47" t="e">
        <f>HLOOKUP("POR Pin State",#REF!,MATCH($A130,#REF!,0),FALSE)</f>
        <v>#REF!</v>
      </c>
      <c r="AD130" s="47" t="str">
        <f t="shared" si="64"/>
        <v>RSVD0</v>
      </c>
      <c r="AE130" s="82"/>
      <c r="AF130" s="38" t="str">
        <f t="shared" si="65"/>
        <v>PULL_DOWN</v>
      </c>
      <c r="AG130" s="38" t="e">
        <f t="shared" si="2"/>
        <v>#REF!</v>
      </c>
      <c r="AH130" s="38" t="e">
        <f t="shared" ref="AH130:AH140" si="67">IF(OR($AT130=$F130,$AU130="Output"),"DISABLE","ENABLE")</f>
        <v>#REF!</v>
      </c>
      <c r="AI130" s="87" t="e">
        <f t="shared" si="54"/>
        <v>#REF!</v>
      </c>
      <c r="AJ130" s="86" t="b">
        <v>1</v>
      </c>
      <c r="AK130" s="86" t="b">
        <v>1</v>
      </c>
      <c r="AL130" s="86" t="b">
        <v>1</v>
      </c>
      <c r="AM130" s="86" t="b">
        <v>1</v>
      </c>
      <c r="AN130" s="86" t="b">
        <v>1</v>
      </c>
      <c r="AO130" s="86" t="b">
        <v>1</v>
      </c>
      <c r="AP130" s="63" t="str">
        <f t="shared" si="55"/>
        <v>VALID</v>
      </c>
      <c r="AQ130" s="102" t="s">
        <v>382</v>
      </c>
      <c r="AR130" s="103" t="s">
        <v>79</v>
      </c>
      <c r="AS130" s="104"/>
      <c r="AT130" s="105"/>
      <c r="AU130" s="105"/>
      <c r="AV130" s="104" t="s">
        <v>124</v>
      </c>
      <c r="AW130" s="105"/>
      <c r="AX130" s="104" t="s">
        <v>85</v>
      </c>
      <c r="AY130" s="105"/>
      <c r="AZ130" s="104"/>
      <c r="BA130" s="104"/>
      <c r="BB130" s="115"/>
      <c r="BC130" s="116"/>
      <c r="BD130" s="117"/>
      <c r="BE130" s="150"/>
      <c r="BF130" s="147" t="e">
        <f>VLOOKUP($A130,#REF!,34,FALSE)</f>
        <v>#REF!</v>
      </c>
      <c r="BG130" s="147" t="e">
        <f>VLOOKUP($A130,#REF!,22,FALSE)</f>
        <v>#REF!</v>
      </c>
      <c r="BH130" s="149"/>
    </row>
    <row r="131" ht="12.95" customHeight="1" spans="1:60">
      <c r="A131" s="38" t="s">
        <v>383</v>
      </c>
      <c r="B131" s="38" t="e">
        <f>VLOOKUP($A131,#REF!,34,FALSE)</f>
        <v>#REF!</v>
      </c>
      <c r="C131" s="39" t="str">
        <f t="shared" si="62"/>
        <v>unused_SOC_GPIO17</v>
      </c>
      <c r="D131" s="40" t="e">
        <f>IF(LEN(VLOOKUP($A131,#REF!,8,FALSE)),LEFT(VLOOKUP($A131,#REF!,8,FALSE),LEN(VLOOKUP($A131,#REF!,8,FALSE))-2),"")</f>
        <v>#REF!</v>
      </c>
      <c r="E131" s="41" t="e">
        <f>IF(LEN(VLOOKUP($A131,#REF!,4,FALSE)),IF(INDEX(#REF!,MATCH($A131,#REF!,0),1),LEFT(VLOOKUP($A131,#REF!,4,FALSE),LEN(VLOOKUP($A131,#REF!,4,FALSE))-2),CONCATENATE(LEFT(VLOOKUP($A131,#REF!,4,FALSE),LEN(VLOOKUP($A131,#REF!,4,FALSE))-2),"*")),"")</f>
        <v>#REF!</v>
      </c>
      <c r="F131" s="42" t="e">
        <f>IF(LEN(VLOOKUP($A131,#REF!,5,FALSE)),IF(INDEX(#REF!,MATCH($A131,#REF!,0),2),LEFT(VLOOKUP($A131,#REF!,5,FALSE),LEN(VLOOKUP($A131,#REF!,5,FALSE))-2),CONCATENATE(LEFT(VLOOKUP($A131,#REF!,5,FALSE),LEN(VLOOKUP($A131,#REF!,5,FALSE))-2),"*")),"")</f>
        <v>#REF!</v>
      </c>
      <c r="G131" s="42" t="e">
        <f>IF(LEN(VLOOKUP($A131,#REF!,6,FALSE)),IF(INDEX(#REF!,MATCH($A131,#REF!,0),3),LEFT(VLOOKUP($A131,#REF!,6,FALSE),LEN(VLOOKUP($A131,#REF!,6,FALSE))-2),CONCATENATE(LEFT(VLOOKUP($A131,#REF!,6,FALSE),LEN(VLOOKUP($A131,#REF!,6,FALSE))-2),"*")),"")</f>
        <v>#REF!</v>
      </c>
      <c r="H131" s="43" t="e">
        <f>IF(LEN(VLOOKUP($A131,#REF!,7,FALSE)),IF(INDEX(#REF!,MATCH($A131,#REF!,0),4),LEFT(VLOOKUP($A131,#REF!,7,FALSE),LEN(VLOOKUP($A131,#REF!,7,FALSE))-2),CONCATENATE(LEFT(VLOOKUP($A131,#REF!,7,FALSE),LEN(VLOOKUP($A131,#REF!,7,FALSE))-2),"*")),"")</f>
        <v>#REF!</v>
      </c>
      <c r="I131" s="54" t="e">
        <f>IF(LEN(VLOOKUP($A131,#REF!,8,FALSE)),UPPER(RIGHT(VLOOKUP($A131,#REF!,8,FALSE),1)),"")</f>
        <v>#REF!</v>
      </c>
      <c r="J131" s="42" t="e">
        <f>IF(LEN(VLOOKUP($A131,#REF!,4,FALSE)),UPPER(RIGHT(VLOOKUP($A131,#REF!,4,FALSE),1)),"")</f>
        <v>#REF!</v>
      </c>
      <c r="K131" s="42" t="e">
        <f>IF(LEN(VLOOKUP($A131,#REF!,5,FALSE)),UPPER(RIGHT(VLOOKUP($A131,#REF!,5,FALSE),1)),"")</f>
        <v>#REF!</v>
      </c>
      <c r="L131" s="42" t="e">
        <f>IF(LEN(VLOOKUP($A131,#REF!,6,FALSE)),UPPER(RIGHT(VLOOKUP($A131,#REF!,6,FALSE),1)),"")</f>
        <v>#REF!</v>
      </c>
      <c r="M131" s="43" t="e">
        <f>IF(LEN(VLOOKUP($A131,#REF!,7,FALSE)),UPPER(RIGHT(VLOOKUP($A131,#REF!,7,FALSE),1)),"")</f>
        <v>#REF!</v>
      </c>
      <c r="N131" s="38" t="e">
        <f t="shared" si="63"/>
        <v>#REF!</v>
      </c>
      <c r="O131" s="38" t="s">
        <v>384</v>
      </c>
      <c r="P131" s="38" t="s">
        <v>104</v>
      </c>
      <c r="Q131" s="38" t="s">
        <v>105</v>
      </c>
      <c r="R131" s="38" t="s">
        <v>94</v>
      </c>
      <c r="S131" s="63" t="e">
        <f>HLOOKUP("Device Tree Pin Name",#REF!,MATCH($A131,#REF!,0),FALSE)</f>
        <v>#REF!</v>
      </c>
      <c r="T131" s="47" t="e">
        <f>HLOOKUP("power rail",#REF!,MATCH($A131,#REF!,0),FALSE)</f>
        <v>#REF!</v>
      </c>
      <c r="U131" s="62" t="e">
        <f>HLOOKUP("Wake Capable",#REF!,MATCH($A131,#REF!,0),FALSE)</f>
        <v>#REF!</v>
      </c>
      <c r="V131" s="62" t="e">
        <f>HLOOKUP("Strap",#REF!,MATCH($A131,#REF!,0),FALSE)</f>
        <v>#REF!</v>
      </c>
      <c r="W131" s="62" t="e">
        <f>HLOOKUP("GTE",#REF!,MATCH($A131,#REF!,0),FALSE)</f>
        <v>#REF!</v>
      </c>
      <c r="X131" s="62" t="e">
        <f>HLOOKUP("DPD_Control",#REF!,MATCH($A131,#REF!,0),FALSE)</f>
        <v>#REF!</v>
      </c>
      <c r="Y131" s="62" t="e">
        <f>HLOOKUP("DPD_Group",#REF!,MATCH($A131,#REF!,0),FALSE)</f>
        <v>#REF!</v>
      </c>
      <c r="Z131" s="47" t="e">
        <f>HLOOKUP("Pad Category",#REF!,MATCH($A131,#REF!,0),FALSE)</f>
        <v>#REF!</v>
      </c>
      <c r="AA131" s="47" t="e">
        <f>HLOOKUP("Pad type",#REF!,MATCH($A131,#REF!,0),FALSE)</f>
        <v>#REF!</v>
      </c>
      <c r="AB131" s="47" t="e">
        <f>HLOOKUP("Pull Strength",#REF!,MATCH($A131,#REF!,0),FALSE)</f>
        <v>#REF!</v>
      </c>
      <c r="AC131" s="47" t="e">
        <f>HLOOKUP("POR Pin State",#REF!,MATCH($A131,#REF!,0),FALSE)</f>
        <v>#REF!</v>
      </c>
      <c r="AD131" s="47" t="str">
        <f t="shared" si="64"/>
        <v>RSVD0</v>
      </c>
      <c r="AE131" s="82"/>
      <c r="AF131" s="38" t="str">
        <f t="shared" si="65"/>
        <v>PULL_DOWN</v>
      </c>
      <c r="AG131" s="38" t="e">
        <f t="shared" si="2"/>
        <v>#REF!</v>
      </c>
      <c r="AH131" s="38" t="e">
        <f t="shared" si="67"/>
        <v>#REF!</v>
      </c>
      <c r="AI131" s="87" t="e">
        <f t="shared" si="54"/>
        <v>#REF!</v>
      </c>
      <c r="AJ131" s="86" t="b">
        <v>1</v>
      </c>
      <c r="AK131" s="86" t="b">
        <v>1</v>
      </c>
      <c r="AL131" s="86" t="b">
        <v>1</v>
      </c>
      <c r="AM131" s="86" t="b">
        <v>1</v>
      </c>
      <c r="AN131" s="86" t="b">
        <v>1</v>
      </c>
      <c r="AO131" s="86" t="b">
        <v>1</v>
      </c>
      <c r="AP131" s="63" t="str">
        <f t="shared" si="55"/>
        <v>VALID</v>
      </c>
      <c r="AQ131" s="102" t="s">
        <v>385</v>
      </c>
      <c r="AR131" s="103" t="s">
        <v>79</v>
      </c>
      <c r="AS131" s="104"/>
      <c r="AT131" s="104" t="s">
        <v>89</v>
      </c>
      <c r="AU131" s="105"/>
      <c r="AV131" s="105"/>
      <c r="AW131" s="105"/>
      <c r="AX131" s="104" t="s">
        <v>85</v>
      </c>
      <c r="AY131" s="105"/>
      <c r="AZ131" s="104"/>
      <c r="BA131" s="104"/>
      <c r="BB131" s="115"/>
      <c r="BC131" s="116"/>
      <c r="BD131" s="117"/>
      <c r="BE131" s="150"/>
      <c r="BF131" s="147" t="e">
        <f>VLOOKUP($A131,#REF!,34,FALSE)</f>
        <v>#REF!</v>
      </c>
      <c r="BG131" s="147" t="e">
        <f>VLOOKUP($A131,#REF!,22,FALSE)</f>
        <v>#REF!</v>
      </c>
      <c r="BH131" s="149"/>
    </row>
    <row r="132" ht="12.95" customHeight="1" spans="1:60">
      <c r="A132" s="38" t="s">
        <v>386</v>
      </c>
      <c r="B132" s="38" t="e">
        <f>VLOOKUP($A132,#REF!,34,FALSE)</f>
        <v>#REF!</v>
      </c>
      <c r="C132" s="39" t="str">
        <f t="shared" si="62"/>
        <v>unused_SOC_GPIO18</v>
      </c>
      <c r="D132" s="40" t="e">
        <f>IF(LEN(VLOOKUP($A132,#REF!,8,FALSE)),LEFT(VLOOKUP($A132,#REF!,8,FALSE),LEN(VLOOKUP($A132,#REF!,8,FALSE))-2),"")</f>
        <v>#REF!</v>
      </c>
      <c r="E132" s="41" t="e">
        <f>IF(LEN(VLOOKUP($A132,#REF!,4,FALSE)),IF(INDEX(#REF!,MATCH($A132,#REF!,0),1),LEFT(VLOOKUP($A132,#REF!,4,FALSE),LEN(VLOOKUP($A132,#REF!,4,FALSE))-2),CONCATENATE(LEFT(VLOOKUP($A132,#REF!,4,FALSE),LEN(VLOOKUP($A132,#REF!,4,FALSE))-2),"*")),"")</f>
        <v>#REF!</v>
      </c>
      <c r="F132" s="42" t="e">
        <f>IF(LEN(VLOOKUP($A132,#REF!,5,FALSE)),IF(INDEX(#REF!,MATCH($A132,#REF!,0),2),LEFT(VLOOKUP($A132,#REF!,5,FALSE),LEN(VLOOKUP($A132,#REF!,5,FALSE))-2),CONCATENATE(LEFT(VLOOKUP($A132,#REF!,5,FALSE),LEN(VLOOKUP($A132,#REF!,5,FALSE))-2),"*")),"")</f>
        <v>#REF!</v>
      </c>
      <c r="G132" s="42" t="e">
        <f>IF(LEN(VLOOKUP($A132,#REF!,6,FALSE)),IF(INDEX(#REF!,MATCH($A132,#REF!,0),3),LEFT(VLOOKUP($A132,#REF!,6,FALSE),LEN(VLOOKUP($A132,#REF!,6,FALSE))-2),CONCATENATE(LEFT(VLOOKUP($A132,#REF!,6,FALSE),LEN(VLOOKUP($A132,#REF!,6,FALSE))-2),"*")),"")</f>
        <v>#REF!</v>
      </c>
      <c r="H132" s="43" t="e">
        <f>IF(LEN(VLOOKUP($A132,#REF!,7,FALSE)),IF(INDEX(#REF!,MATCH($A132,#REF!,0),4),LEFT(VLOOKUP($A132,#REF!,7,FALSE),LEN(VLOOKUP($A132,#REF!,7,FALSE))-2),CONCATENATE(LEFT(VLOOKUP($A132,#REF!,7,FALSE),LEN(VLOOKUP($A132,#REF!,7,FALSE))-2),"*")),"")</f>
        <v>#REF!</v>
      </c>
      <c r="I132" s="54" t="e">
        <f>IF(LEN(VLOOKUP($A132,#REF!,8,FALSE)),UPPER(RIGHT(VLOOKUP($A132,#REF!,8,FALSE),1)),"")</f>
        <v>#REF!</v>
      </c>
      <c r="J132" s="42" t="e">
        <f>IF(LEN(VLOOKUP($A132,#REF!,4,FALSE)),UPPER(RIGHT(VLOOKUP($A132,#REF!,4,FALSE),1)),"")</f>
        <v>#REF!</v>
      </c>
      <c r="K132" s="42" t="e">
        <f>IF(LEN(VLOOKUP($A132,#REF!,5,FALSE)),UPPER(RIGHT(VLOOKUP($A132,#REF!,5,FALSE),1)),"")</f>
        <v>#REF!</v>
      </c>
      <c r="L132" s="42" t="e">
        <f>IF(LEN(VLOOKUP($A132,#REF!,6,FALSE)),UPPER(RIGHT(VLOOKUP($A132,#REF!,6,FALSE),1)),"")</f>
        <v>#REF!</v>
      </c>
      <c r="M132" s="43" t="e">
        <f>IF(LEN(VLOOKUP($A132,#REF!,7,FALSE)),UPPER(RIGHT(VLOOKUP($A132,#REF!,7,FALSE),1)),"")</f>
        <v>#REF!</v>
      </c>
      <c r="N132" s="38" t="e">
        <f t="shared" si="63"/>
        <v>#REF!</v>
      </c>
      <c r="O132" s="38" t="e">
        <f>IF(F132="","RSVD1")</f>
        <v>#REF!</v>
      </c>
      <c r="P132" s="38" t="s">
        <v>104</v>
      </c>
      <c r="Q132" s="38" t="s">
        <v>105</v>
      </c>
      <c r="R132" s="38" t="s">
        <v>94</v>
      </c>
      <c r="S132" s="63" t="e">
        <f>HLOOKUP("Device Tree Pin Name",#REF!,MATCH($A132,#REF!,0),FALSE)</f>
        <v>#REF!</v>
      </c>
      <c r="T132" s="47" t="e">
        <f>HLOOKUP("power rail",#REF!,MATCH($A132,#REF!,0),FALSE)</f>
        <v>#REF!</v>
      </c>
      <c r="U132" s="62" t="e">
        <f>HLOOKUP("Wake Capable",#REF!,MATCH($A132,#REF!,0),FALSE)</f>
        <v>#REF!</v>
      </c>
      <c r="V132" s="62" t="e">
        <f>HLOOKUP("Strap",#REF!,MATCH($A132,#REF!,0),FALSE)</f>
        <v>#REF!</v>
      </c>
      <c r="W132" s="62" t="e">
        <f>HLOOKUP("GTE",#REF!,MATCH($A132,#REF!,0),FALSE)</f>
        <v>#REF!</v>
      </c>
      <c r="X132" s="62" t="e">
        <f>HLOOKUP("DPD_Control",#REF!,MATCH($A132,#REF!,0),FALSE)</f>
        <v>#REF!</v>
      </c>
      <c r="Y132" s="62" t="e">
        <f>HLOOKUP("DPD_Group",#REF!,MATCH($A132,#REF!,0),FALSE)</f>
        <v>#REF!</v>
      </c>
      <c r="Z132" s="47" t="e">
        <f>HLOOKUP("Pad Category",#REF!,MATCH($A132,#REF!,0),FALSE)</f>
        <v>#REF!</v>
      </c>
      <c r="AA132" s="47" t="e">
        <f>HLOOKUP("Pad type",#REF!,MATCH($A132,#REF!,0),FALSE)</f>
        <v>#REF!</v>
      </c>
      <c r="AB132" s="47" t="e">
        <f>HLOOKUP("Pull Strength",#REF!,MATCH($A132,#REF!,0),FALSE)</f>
        <v>#REF!</v>
      </c>
      <c r="AC132" s="47" t="e">
        <f>HLOOKUP("POR Pin State",#REF!,MATCH($A132,#REF!,0),FALSE)</f>
        <v>#REF!</v>
      </c>
      <c r="AD132" s="47" t="str">
        <f t="shared" si="64"/>
        <v>RSVD0</v>
      </c>
      <c r="AE132" s="82"/>
      <c r="AF132" s="38" t="str">
        <f t="shared" si="65"/>
        <v>PULL_DOWN</v>
      </c>
      <c r="AG132" s="38" t="e">
        <f t="shared" si="2"/>
        <v>#REF!</v>
      </c>
      <c r="AH132" s="38" t="e">
        <f t="shared" si="67"/>
        <v>#REF!</v>
      </c>
      <c r="AI132" s="87" t="e">
        <f t="shared" si="54"/>
        <v>#REF!</v>
      </c>
      <c r="AJ132" s="86" t="b">
        <v>1</v>
      </c>
      <c r="AK132" s="86" t="b">
        <v>1</v>
      </c>
      <c r="AL132" s="86" t="b">
        <v>1</v>
      </c>
      <c r="AM132" s="86" t="b">
        <v>1</v>
      </c>
      <c r="AN132" s="86" t="b">
        <v>1</v>
      </c>
      <c r="AO132" s="86" t="b">
        <v>1</v>
      </c>
      <c r="AP132" s="63" t="str">
        <f t="shared" si="55"/>
        <v>VALID</v>
      </c>
      <c r="AQ132" s="102" t="s">
        <v>387</v>
      </c>
      <c r="AR132" s="103" t="s">
        <v>79</v>
      </c>
      <c r="AS132" s="104"/>
      <c r="AT132" s="105"/>
      <c r="AU132" s="105"/>
      <c r="AV132" s="105"/>
      <c r="AW132" s="105"/>
      <c r="AX132" s="104" t="s">
        <v>85</v>
      </c>
      <c r="AY132" s="105"/>
      <c r="AZ132" s="104"/>
      <c r="BA132" s="104"/>
      <c r="BB132" s="115"/>
      <c r="BC132" s="116"/>
      <c r="BD132" s="117"/>
      <c r="BE132" s="180"/>
      <c r="BF132" s="147" t="e">
        <f>VLOOKUP($A132,#REF!,34,FALSE)</f>
        <v>#REF!</v>
      </c>
      <c r="BG132" s="147" t="e">
        <f>VLOOKUP($A132,#REF!,22,FALSE)</f>
        <v>#REF!</v>
      </c>
      <c r="BH132" s="149"/>
    </row>
    <row r="133" ht="12.95" customHeight="1" spans="1:60">
      <c r="A133" s="38" t="s">
        <v>388</v>
      </c>
      <c r="B133" s="38" t="e">
        <f>VLOOKUP($A133,#REF!,34,FALSE)</f>
        <v>#REF!</v>
      </c>
      <c r="C133" s="39" t="str">
        <f t="shared" si="62"/>
        <v>unused_SOC_GPIO19</v>
      </c>
      <c r="D133" s="40" t="e">
        <f>IF(LEN(VLOOKUP($A133,#REF!,8,FALSE)),LEFT(VLOOKUP($A133,#REF!,8,FALSE),LEN(VLOOKUP($A133,#REF!,8,FALSE))-2),"")</f>
        <v>#REF!</v>
      </c>
      <c r="E133" s="41" t="e">
        <f>IF(LEN(VLOOKUP($A133,#REF!,4,FALSE)),IF(INDEX(#REF!,MATCH($A133,#REF!,0),1),LEFT(VLOOKUP($A133,#REF!,4,FALSE),LEN(VLOOKUP($A133,#REF!,4,FALSE))-2),CONCATENATE(LEFT(VLOOKUP($A133,#REF!,4,FALSE),LEN(VLOOKUP($A133,#REF!,4,FALSE))-2),"*")),"")</f>
        <v>#REF!</v>
      </c>
      <c r="F133" s="42" t="e">
        <f>IF(LEN(VLOOKUP($A133,#REF!,5,FALSE)),IF(INDEX(#REF!,MATCH($A133,#REF!,0),2),LEFT(VLOOKUP($A133,#REF!,5,FALSE),LEN(VLOOKUP($A133,#REF!,5,FALSE))-2),CONCATENATE(LEFT(VLOOKUP($A133,#REF!,5,FALSE),LEN(VLOOKUP($A133,#REF!,5,FALSE))-2),"*")),"")</f>
        <v>#REF!</v>
      </c>
      <c r="G133" s="42" t="e">
        <f>IF(LEN(VLOOKUP($A133,#REF!,6,FALSE)),IF(INDEX(#REF!,MATCH($A133,#REF!,0),3),LEFT(VLOOKUP($A133,#REF!,6,FALSE),LEN(VLOOKUP($A133,#REF!,6,FALSE))-2),CONCATENATE(LEFT(VLOOKUP($A133,#REF!,6,FALSE),LEN(VLOOKUP($A133,#REF!,6,FALSE))-2),"*")),"")</f>
        <v>#REF!</v>
      </c>
      <c r="H133" s="43" t="e">
        <f>IF(LEN(VLOOKUP($A133,#REF!,7,FALSE)),IF(INDEX(#REF!,MATCH($A133,#REF!,0),4),LEFT(VLOOKUP($A133,#REF!,7,FALSE),LEN(VLOOKUP($A133,#REF!,7,FALSE))-2),CONCATENATE(LEFT(VLOOKUP($A133,#REF!,7,FALSE),LEN(VLOOKUP($A133,#REF!,7,FALSE))-2),"*")),"")</f>
        <v>#REF!</v>
      </c>
      <c r="I133" s="54" t="e">
        <f>IF(LEN(VLOOKUP($A133,#REF!,8,FALSE)),UPPER(RIGHT(VLOOKUP($A133,#REF!,8,FALSE),1)),"")</f>
        <v>#REF!</v>
      </c>
      <c r="J133" s="42" t="e">
        <f>IF(LEN(VLOOKUP($A133,#REF!,4,FALSE)),UPPER(RIGHT(VLOOKUP($A133,#REF!,4,FALSE),1)),"")</f>
        <v>#REF!</v>
      </c>
      <c r="K133" s="42" t="e">
        <f>IF(LEN(VLOOKUP($A133,#REF!,5,FALSE)),UPPER(RIGHT(VLOOKUP($A133,#REF!,5,FALSE),1)),"")</f>
        <v>#REF!</v>
      </c>
      <c r="L133" s="42" t="e">
        <f>IF(LEN(VLOOKUP($A133,#REF!,6,FALSE)),UPPER(RIGHT(VLOOKUP($A133,#REF!,6,FALSE),1)),"")</f>
        <v>#REF!</v>
      </c>
      <c r="M133" s="43" t="e">
        <f>IF(LEN(VLOOKUP($A133,#REF!,7,FALSE)),UPPER(RIGHT(VLOOKUP($A133,#REF!,7,FALSE),1)),"")</f>
        <v>#REF!</v>
      </c>
      <c r="N133" s="38" t="s">
        <v>132</v>
      </c>
      <c r="O133" s="38" t="s">
        <v>83</v>
      </c>
      <c r="P133" s="38" t="s">
        <v>104</v>
      </c>
      <c r="Q133" s="38" t="s">
        <v>105</v>
      </c>
      <c r="R133" s="38" t="s">
        <v>83</v>
      </c>
      <c r="S133" s="63" t="e">
        <f>HLOOKUP("Device Tree Pin Name",#REF!,MATCH($A133,#REF!,0),FALSE)</f>
        <v>#REF!</v>
      </c>
      <c r="T133" s="47" t="e">
        <f>HLOOKUP("power rail",#REF!,MATCH($A133,#REF!,0),FALSE)</f>
        <v>#REF!</v>
      </c>
      <c r="U133" s="62" t="e">
        <f>HLOOKUP("Wake Capable",#REF!,MATCH($A133,#REF!,0),FALSE)</f>
        <v>#REF!</v>
      </c>
      <c r="V133" s="62" t="e">
        <f>HLOOKUP("Strap",#REF!,MATCH($A133,#REF!,0),FALSE)</f>
        <v>#REF!</v>
      </c>
      <c r="W133" s="62" t="e">
        <f>HLOOKUP("GTE",#REF!,MATCH($A133,#REF!,0),FALSE)</f>
        <v>#REF!</v>
      </c>
      <c r="X133" s="62" t="e">
        <f>HLOOKUP("DPD_Control",#REF!,MATCH($A133,#REF!,0),FALSE)</f>
        <v>#REF!</v>
      </c>
      <c r="Y133" s="62" t="e">
        <f>HLOOKUP("DPD_Group",#REF!,MATCH($A133,#REF!,0),FALSE)</f>
        <v>#REF!</v>
      </c>
      <c r="Z133" s="47" t="e">
        <f>HLOOKUP("Pad Category",#REF!,MATCH($A133,#REF!,0),FALSE)</f>
        <v>#REF!</v>
      </c>
      <c r="AA133" s="47" t="e">
        <f>HLOOKUP("Pad type",#REF!,MATCH($A133,#REF!,0),FALSE)</f>
        <v>#REF!</v>
      </c>
      <c r="AB133" s="47" t="e">
        <f>HLOOKUP("Pull Strength",#REF!,MATCH($A133,#REF!,0),FALSE)</f>
        <v>#REF!</v>
      </c>
      <c r="AC133" s="47" t="e">
        <f>HLOOKUP("POR Pin State",#REF!,MATCH($A133,#REF!,0),FALSE)</f>
        <v>#REF!</v>
      </c>
      <c r="AD133" s="47" t="str">
        <f t="shared" si="64"/>
        <v>RSVD1</v>
      </c>
      <c r="AE133" s="82"/>
      <c r="AF133" s="38" t="str">
        <f t="shared" si="65"/>
        <v>PULL_DOWN</v>
      </c>
      <c r="AG133" s="38" t="e">
        <f t="shared" si="2"/>
        <v>#REF!</v>
      </c>
      <c r="AH133" s="38" t="e">
        <f t="shared" si="67"/>
        <v>#REF!</v>
      </c>
      <c r="AI133" s="87" t="e">
        <f t="shared" si="54"/>
        <v>#REF!</v>
      </c>
      <c r="AJ133" s="86" t="b">
        <v>1</v>
      </c>
      <c r="AK133" s="86" t="b">
        <v>1</v>
      </c>
      <c r="AL133" s="86" t="b">
        <v>1</v>
      </c>
      <c r="AM133" s="86" t="b">
        <v>1</v>
      </c>
      <c r="AN133" s="86" t="b">
        <v>1</v>
      </c>
      <c r="AO133" s="86" t="b">
        <v>1</v>
      </c>
      <c r="AP133" s="63" t="str">
        <f t="shared" si="55"/>
        <v>VALID</v>
      </c>
      <c r="AQ133" s="102" t="s">
        <v>389</v>
      </c>
      <c r="AR133" s="103" t="s">
        <v>79</v>
      </c>
      <c r="AS133" s="104"/>
      <c r="AT133" s="105"/>
      <c r="AU133" s="105"/>
      <c r="AV133" s="105"/>
      <c r="AW133" s="105"/>
      <c r="AX133" s="104" t="s">
        <v>85</v>
      </c>
      <c r="AY133" s="105"/>
      <c r="AZ133" s="104"/>
      <c r="BA133" s="104"/>
      <c r="BB133" s="115"/>
      <c r="BC133" s="116"/>
      <c r="BD133" s="117"/>
      <c r="BE133" s="150"/>
      <c r="BF133" s="147" t="e">
        <f>VLOOKUP($A133,#REF!,34,FALSE)</f>
        <v>#REF!</v>
      </c>
      <c r="BG133" s="147" t="e">
        <f>VLOOKUP($A133,#REF!,22,FALSE)</f>
        <v>#REF!</v>
      </c>
      <c r="BH133" s="149"/>
    </row>
    <row r="134" ht="12.95" customHeight="1" spans="1:60">
      <c r="A134" s="38" t="s">
        <v>390</v>
      </c>
      <c r="B134" s="38" t="e">
        <f>VLOOKUP($A134,#REF!,34,FALSE)</f>
        <v>#REF!</v>
      </c>
      <c r="C134" s="39" t="str">
        <f t="shared" si="62"/>
        <v>unused_SOC_GPIO20</v>
      </c>
      <c r="D134" s="40" t="e">
        <f>IF(LEN(VLOOKUP($A134,#REF!,8,FALSE)),LEFT(VLOOKUP($A134,#REF!,8,FALSE),LEN(VLOOKUP($A134,#REF!,8,FALSE))-2),"")</f>
        <v>#REF!</v>
      </c>
      <c r="E134" s="41" t="e">
        <f>IF(LEN(VLOOKUP($A134,#REF!,4,FALSE)),IF(INDEX(#REF!,MATCH($A134,#REF!,0),1),LEFT(VLOOKUP($A134,#REF!,4,FALSE),LEN(VLOOKUP($A134,#REF!,4,FALSE))-2),CONCATENATE(LEFT(VLOOKUP($A134,#REF!,4,FALSE),LEN(VLOOKUP($A134,#REF!,4,FALSE))-2),"*")),"")</f>
        <v>#REF!</v>
      </c>
      <c r="F134" s="42" t="e">
        <f>IF(LEN(VLOOKUP($A134,#REF!,5,FALSE)),IF(INDEX(#REF!,MATCH($A134,#REF!,0),2),LEFT(VLOOKUP($A134,#REF!,5,FALSE),LEN(VLOOKUP($A134,#REF!,5,FALSE))-2),CONCATENATE(LEFT(VLOOKUP($A134,#REF!,5,FALSE),LEN(VLOOKUP($A134,#REF!,5,FALSE))-2),"*")),"")</f>
        <v>#REF!</v>
      </c>
      <c r="G134" s="42" t="e">
        <f>IF(LEN(VLOOKUP($A134,#REF!,6,FALSE)),IF(INDEX(#REF!,MATCH($A134,#REF!,0),3),LEFT(VLOOKUP($A134,#REF!,6,FALSE),LEN(VLOOKUP($A134,#REF!,6,FALSE))-2),CONCATENATE(LEFT(VLOOKUP($A134,#REF!,6,FALSE),LEN(VLOOKUP($A134,#REF!,6,FALSE))-2),"*")),"")</f>
        <v>#REF!</v>
      </c>
      <c r="H134" s="43" t="e">
        <f>IF(LEN(VLOOKUP($A134,#REF!,7,FALSE)),IF(INDEX(#REF!,MATCH($A134,#REF!,0),4),LEFT(VLOOKUP($A134,#REF!,7,FALSE),LEN(VLOOKUP($A134,#REF!,7,FALSE))-2),CONCATENATE(LEFT(VLOOKUP($A134,#REF!,7,FALSE),LEN(VLOOKUP($A134,#REF!,7,FALSE))-2),"*")),"")</f>
        <v>#REF!</v>
      </c>
      <c r="I134" s="54" t="e">
        <f>IF(LEN(VLOOKUP($A134,#REF!,8,FALSE)),UPPER(RIGHT(VLOOKUP($A134,#REF!,8,FALSE),1)),"")</f>
        <v>#REF!</v>
      </c>
      <c r="J134" s="42" t="e">
        <f>IF(LEN(VLOOKUP($A134,#REF!,4,FALSE)),UPPER(RIGHT(VLOOKUP($A134,#REF!,4,FALSE),1)),"")</f>
        <v>#REF!</v>
      </c>
      <c r="K134" s="42" t="e">
        <f>IF(LEN(VLOOKUP($A134,#REF!,5,FALSE)),UPPER(RIGHT(VLOOKUP($A134,#REF!,5,FALSE),1)),"")</f>
        <v>#REF!</v>
      </c>
      <c r="L134" s="42" t="e">
        <f>IF(LEN(VLOOKUP($A134,#REF!,6,FALSE)),UPPER(RIGHT(VLOOKUP($A134,#REF!,6,FALSE),1)),"")</f>
        <v>#REF!</v>
      </c>
      <c r="M134" s="43" t="e">
        <f>IF(LEN(VLOOKUP($A134,#REF!,7,FALSE)),UPPER(RIGHT(VLOOKUP($A134,#REF!,7,FALSE),1)),"")</f>
        <v>#REF!</v>
      </c>
      <c r="N134" s="38" t="e">
        <f t="shared" ref="N134:N137" si="68">IF(E134="","RSVD0")</f>
        <v>#REF!</v>
      </c>
      <c r="O134" s="38" t="s">
        <v>391</v>
      </c>
      <c r="P134" s="38" t="s">
        <v>104</v>
      </c>
      <c r="Q134" s="38" t="s">
        <v>105</v>
      </c>
      <c r="R134" s="38" t="s">
        <v>94</v>
      </c>
      <c r="S134" s="63" t="e">
        <f>HLOOKUP("Device Tree Pin Name",#REF!,MATCH($A134,#REF!,0),FALSE)</f>
        <v>#REF!</v>
      </c>
      <c r="T134" s="47" t="e">
        <f>HLOOKUP("power rail",#REF!,MATCH($A134,#REF!,0),FALSE)</f>
        <v>#REF!</v>
      </c>
      <c r="U134" s="62" t="e">
        <f>HLOOKUP("Wake Capable",#REF!,MATCH($A134,#REF!,0),FALSE)</f>
        <v>#REF!</v>
      </c>
      <c r="V134" s="62" t="e">
        <f>HLOOKUP("Strap",#REF!,MATCH($A134,#REF!,0),FALSE)</f>
        <v>#REF!</v>
      </c>
      <c r="W134" s="62" t="e">
        <f>HLOOKUP("GTE",#REF!,MATCH($A134,#REF!,0),FALSE)</f>
        <v>#REF!</v>
      </c>
      <c r="X134" s="62" t="e">
        <f>HLOOKUP("DPD_Control",#REF!,MATCH($A134,#REF!,0),FALSE)</f>
        <v>#REF!</v>
      </c>
      <c r="Y134" s="62" t="e">
        <f>HLOOKUP("DPD_Group",#REF!,MATCH($A134,#REF!,0),FALSE)</f>
        <v>#REF!</v>
      </c>
      <c r="Z134" s="47" t="e">
        <f>HLOOKUP("Pad Category",#REF!,MATCH($A134,#REF!,0),FALSE)</f>
        <v>#REF!</v>
      </c>
      <c r="AA134" s="63" t="e">
        <f>HLOOKUP("Pad type",#REF!,MATCH($A134,#REF!,0),FALSE)</f>
        <v>#REF!</v>
      </c>
      <c r="AB134" s="47" t="e">
        <f>HLOOKUP("Pull Strength",#REF!,MATCH($A134,#REF!,0),FALSE)</f>
        <v>#REF!</v>
      </c>
      <c r="AC134" s="47" t="e">
        <f>HLOOKUP("POR Pin State",#REF!,MATCH($A134,#REF!,0),FALSE)</f>
        <v>#REF!</v>
      </c>
      <c r="AD134" s="47" t="str">
        <f t="shared" si="64"/>
        <v>RSVD0</v>
      </c>
      <c r="AE134" s="82"/>
      <c r="AF134" s="38" t="str">
        <f t="shared" si="65"/>
        <v>PULL_DOWN</v>
      </c>
      <c r="AG134" s="38" t="e">
        <f t="shared" si="2"/>
        <v>#REF!</v>
      </c>
      <c r="AH134" s="38" t="e">
        <f t="shared" si="67"/>
        <v>#REF!</v>
      </c>
      <c r="AI134" s="87" t="e">
        <f t="shared" si="54"/>
        <v>#REF!</v>
      </c>
      <c r="AJ134" s="86" t="b">
        <v>1</v>
      </c>
      <c r="AK134" s="86" t="b">
        <v>1</v>
      </c>
      <c r="AL134" s="86" t="b">
        <v>1</v>
      </c>
      <c r="AM134" s="86" t="b">
        <v>1</v>
      </c>
      <c r="AN134" s="86" t="b">
        <v>1</v>
      </c>
      <c r="AO134" s="86" t="b">
        <v>1</v>
      </c>
      <c r="AP134" s="63" t="str">
        <f t="shared" si="55"/>
        <v>VALID</v>
      </c>
      <c r="AQ134" s="102" t="s">
        <v>392</v>
      </c>
      <c r="AR134" s="103" t="s">
        <v>79</v>
      </c>
      <c r="AS134" s="104"/>
      <c r="AT134" s="104" t="s">
        <v>89</v>
      </c>
      <c r="AU134" s="105"/>
      <c r="AV134" s="105"/>
      <c r="AW134" s="105"/>
      <c r="AX134" s="104" t="s">
        <v>85</v>
      </c>
      <c r="AY134" s="105"/>
      <c r="AZ134" s="104"/>
      <c r="BA134" s="104"/>
      <c r="BB134" s="115"/>
      <c r="BC134" s="116"/>
      <c r="BD134" s="117"/>
      <c r="BE134" s="150"/>
      <c r="BF134" s="147" t="e">
        <f>VLOOKUP($A134,#REF!,34,FALSE)</f>
        <v>#REF!</v>
      </c>
      <c r="BG134" s="147" t="e">
        <f>VLOOKUP($A134,#REF!,22,FALSE)</f>
        <v>#REF!</v>
      </c>
      <c r="BH134" s="149"/>
    </row>
    <row r="135" ht="12.95" customHeight="1" spans="1:60">
      <c r="A135" s="38" t="s">
        <v>393</v>
      </c>
      <c r="B135" s="38" t="e">
        <f>VLOOKUP($A135,#REF!,34,FALSE)</f>
        <v>#REF!</v>
      </c>
      <c r="C135" s="39" t="str">
        <f t="shared" si="62"/>
        <v>unused_SOC_GPIO21</v>
      </c>
      <c r="D135" s="40" t="e">
        <f>IF(LEN(VLOOKUP($A135,#REF!,8,FALSE)),LEFT(VLOOKUP($A135,#REF!,8,FALSE),LEN(VLOOKUP($A135,#REF!,8,FALSE))-2),"")</f>
        <v>#REF!</v>
      </c>
      <c r="E135" s="41" t="e">
        <f>IF(LEN(VLOOKUP($A135,#REF!,4,FALSE)),IF(INDEX(#REF!,MATCH($A135,#REF!,0),1),LEFT(VLOOKUP($A135,#REF!,4,FALSE),LEN(VLOOKUP($A135,#REF!,4,FALSE))-2),CONCATENATE(LEFT(VLOOKUP($A135,#REF!,4,FALSE),LEN(VLOOKUP($A135,#REF!,4,FALSE))-2),"*")),"")</f>
        <v>#REF!</v>
      </c>
      <c r="F135" s="42" t="e">
        <f>IF(LEN(VLOOKUP($A135,#REF!,5,FALSE)),IF(INDEX(#REF!,MATCH($A135,#REF!,0),2),LEFT(VLOOKUP($A135,#REF!,5,FALSE),LEN(VLOOKUP($A135,#REF!,5,FALSE))-2),CONCATENATE(LEFT(VLOOKUP($A135,#REF!,5,FALSE),LEN(VLOOKUP($A135,#REF!,5,FALSE))-2),"*")),"")</f>
        <v>#REF!</v>
      </c>
      <c r="G135" s="42" t="e">
        <f>IF(LEN(VLOOKUP($A135,#REF!,6,FALSE)),IF(INDEX(#REF!,MATCH($A135,#REF!,0),3),LEFT(VLOOKUP($A135,#REF!,6,FALSE),LEN(VLOOKUP($A135,#REF!,6,FALSE))-2),CONCATENATE(LEFT(VLOOKUP($A135,#REF!,6,FALSE),LEN(VLOOKUP($A135,#REF!,6,FALSE))-2),"*")),"")</f>
        <v>#REF!</v>
      </c>
      <c r="H135" s="43" t="e">
        <f>IF(LEN(VLOOKUP($A135,#REF!,7,FALSE)),IF(INDEX(#REF!,MATCH($A135,#REF!,0),4),LEFT(VLOOKUP($A135,#REF!,7,FALSE),LEN(VLOOKUP($A135,#REF!,7,FALSE))-2),CONCATENATE(LEFT(VLOOKUP($A135,#REF!,7,FALSE),LEN(VLOOKUP($A135,#REF!,7,FALSE))-2),"*")),"")</f>
        <v>#REF!</v>
      </c>
      <c r="I135" s="54" t="e">
        <f>IF(LEN(VLOOKUP($A135,#REF!,8,FALSE)),UPPER(RIGHT(VLOOKUP($A135,#REF!,8,FALSE),1)),"")</f>
        <v>#REF!</v>
      </c>
      <c r="J135" s="42" t="e">
        <f>IF(LEN(VLOOKUP($A135,#REF!,4,FALSE)),UPPER(RIGHT(VLOOKUP($A135,#REF!,4,FALSE),1)),"")</f>
        <v>#REF!</v>
      </c>
      <c r="K135" s="42" t="e">
        <f>IF(LEN(VLOOKUP($A135,#REF!,5,FALSE)),UPPER(RIGHT(VLOOKUP($A135,#REF!,5,FALSE),1)),"")</f>
        <v>#REF!</v>
      </c>
      <c r="L135" s="42" t="e">
        <f>IF(LEN(VLOOKUP($A135,#REF!,6,FALSE)),UPPER(RIGHT(VLOOKUP($A135,#REF!,6,FALSE),1)),"")</f>
        <v>#REF!</v>
      </c>
      <c r="M135" s="43" t="e">
        <f>IF(LEN(VLOOKUP($A135,#REF!,7,FALSE)),UPPER(RIGHT(VLOOKUP($A135,#REF!,7,FALSE),1)),"")</f>
        <v>#REF!</v>
      </c>
      <c r="N135" s="38" t="e">
        <f t="shared" si="68"/>
        <v>#REF!</v>
      </c>
      <c r="O135" s="38" t="s">
        <v>132</v>
      </c>
      <c r="P135" s="38" t="s">
        <v>394</v>
      </c>
      <c r="Q135" s="38" t="s">
        <v>105</v>
      </c>
      <c r="R135" s="38" t="s">
        <v>94</v>
      </c>
      <c r="S135" s="63" t="e">
        <f>HLOOKUP("Device Tree Pin Name",#REF!,MATCH($A135,#REF!,0),FALSE)</f>
        <v>#REF!</v>
      </c>
      <c r="T135" s="47" t="e">
        <f>HLOOKUP("power rail",#REF!,MATCH($A135,#REF!,0),FALSE)</f>
        <v>#REF!</v>
      </c>
      <c r="U135" s="62" t="e">
        <f>HLOOKUP("Wake Capable",#REF!,MATCH($A135,#REF!,0),FALSE)</f>
        <v>#REF!</v>
      </c>
      <c r="V135" s="62" t="e">
        <f>HLOOKUP("Strap",#REF!,MATCH($A135,#REF!,0),FALSE)</f>
        <v>#REF!</v>
      </c>
      <c r="W135" s="62" t="e">
        <f>HLOOKUP("GTE",#REF!,MATCH($A135,#REF!,0),FALSE)</f>
        <v>#REF!</v>
      </c>
      <c r="X135" s="62" t="e">
        <f>HLOOKUP("DPD_Control",#REF!,MATCH($A135,#REF!,0),FALSE)</f>
        <v>#REF!</v>
      </c>
      <c r="Y135" s="62" t="e">
        <f>HLOOKUP("DPD_Group",#REF!,MATCH($A135,#REF!,0),FALSE)</f>
        <v>#REF!</v>
      </c>
      <c r="Z135" s="47" t="e">
        <f>HLOOKUP("Pad Category",#REF!,MATCH($A135,#REF!,0),FALSE)</f>
        <v>#REF!</v>
      </c>
      <c r="AA135" s="47" t="e">
        <f>HLOOKUP("Pad type",#REF!,MATCH($A135,#REF!,0),FALSE)</f>
        <v>#REF!</v>
      </c>
      <c r="AB135" s="47" t="e">
        <f>HLOOKUP("Pull Strength",#REF!,MATCH($A135,#REF!,0),FALSE)</f>
        <v>#REF!</v>
      </c>
      <c r="AC135" s="47" t="e">
        <f>HLOOKUP("POR Pin State",#REF!,MATCH($A135,#REF!,0),FALSE)</f>
        <v>#REF!</v>
      </c>
      <c r="AD135" s="47" t="str">
        <f t="shared" si="64"/>
        <v>RSVD0</v>
      </c>
      <c r="AE135" s="82"/>
      <c r="AF135" s="38" t="str">
        <f t="shared" si="65"/>
        <v>PULL_DOWN</v>
      </c>
      <c r="AG135" s="38" t="e">
        <f t="shared" si="2"/>
        <v>#REF!</v>
      </c>
      <c r="AH135" s="38" t="e">
        <f t="shared" si="67"/>
        <v>#REF!</v>
      </c>
      <c r="AI135" s="87" t="e">
        <f t="shared" si="54"/>
        <v>#REF!</v>
      </c>
      <c r="AJ135" s="86" t="b">
        <v>1</v>
      </c>
      <c r="AK135" s="86" t="b">
        <v>1</v>
      </c>
      <c r="AL135" s="86" t="b">
        <v>1</v>
      </c>
      <c r="AM135" s="86" t="b">
        <v>1</v>
      </c>
      <c r="AN135" s="86" t="b">
        <v>1</v>
      </c>
      <c r="AO135" s="86" t="b">
        <v>1</v>
      </c>
      <c r="AP135" s="63" t="str">
        <f t="shared" si="55"/>
        <v>VALID</v>
      </c>
      <c r="AQ135" s="102" t="s">
        <v>395</v>
      </c>
      <c r="AR135" s="103" t="s">
        <v>79</v>
      </c>
      <c r="AS135" s="104"/>
      <c r="AT135" s="105"/>
      <c r="AU135" s="105"/>
      <c r="AV135" s="104" t="s">
        <v>124</v>
      </c>
      <c r="AW135" s="105"/>
      <c r="AX135" s="104" t="s">
        <v>85</v>
      </c>
      <c r="AY135" s="105"/>
      <c r="AZ135" s="104"/>
      <c r="BA135" s="104"/>
      <c r="BB135" s="115"/>
      <c r="BC135" s="116"/>
      <c r="BD135" s="117"/>
      <c r="BE135" s="150"/>
      <c r="BF135" s="147" t="e">
        <f>VLOOKUP($A135,#REF!,34,FALSE)</f>
        <v>#REF!</v>
      </c>
      <c r="BG135" s="147" t="e">
        <f>VLOOKUP($A135,#REF!,22,FALSE)</f>
        <v>#REF!</v>
      </c>
      <c r="BH135" s="149"/>
    </row>
    <row r="136" ht="12.95" customHeight="1" spans="1:60">
      <c r="A136" s="38" t="s">
        <v>396</v>
      </c>
      <c r="B136" s="38" t="e">
        <f>VLOOKUP($A136,#REF!,34,FALSE)</f>
        <v>#REF!</v>
      </c>
      <c r="C136" s="39" t="str">
        <f t="shared" si="62"/>
        <v>unused_SOC_GPIO22</v>
      </c>
      <c r="D136" s="40" t="e">
        <f>IF(LEN(VLOOKUP($A136,#REF!,8,FALSE)),LEFT(VLOOKUP($A136,#REF!,8,FALSE),LEN(VLOOKUP($A136,#REF!,8,FALSE))-2),"")</f>
        <v>#REF!</v>
      </c>
      <c r="E136" s="41" t="e">
        <f>IF(LEN(VLOOKUP($A136,#REF!,4,FALSE)),IF(INDEX(#REF!,MATCH($A136,#REF!,0),1),LEFT(VLOOKUP($A136,#REF!,4,FALSE),LEN(VLOOKUP($A136,#REF!,4,FALSE))-2),CONCATENATE(LEFT(VLOOKUP($A136,#REF!,4,FALSE),LEN(VLOOKUP($A136,#REF!,4,FALSE))-2),"*")),"")</f>
        <v>#REF!</v>
      </c>
      <c r="F136" s="42" t="e">
        <f>IF(LEN(VLOOKUP($A136,#REF!,5,FALSE)),IF(INDEX(#REF!,MATCH($A136,#REF!,0),2),LEFT(VLOOKUP($A136,#REF!,5,FALSE),LEN(VLOOKUP($A136,#REF!,5,FALSE))-2),CONCATENATE(LEFT(VLOOKUP($A136,#REF!,5,FALSE),LEN(VLOOKUP($A136,#REF!,5,FALSE))-2),"*")),"")</f>
        <v>#REF!</v>
      </c>
      <c r="G136" s="42" t="e">
        <f>IF(LEN(VLOOKUP($A136,#REF!,6,FALSE)),IF(INDEX(#REF!,MATCH($A136,#REF!,0),3),LEFT(VLOOKUP($A136,#REF!,6,FALSE),LEN(VLOOKUP($A136,#REF!,6,FALSE))-3),CONCATENATE(LEFT(VLOOKUP($A136,#REF!,6,FALSE),LEN(VLOOKUP($A136,#REF!,6,FALSE))-2),"*")),"")</f>
        <v>#REF!</v>
      </c>
      <c r="H136" s="43" t="e">
        <f>IF(LEN(VLOOKUP($A136,#REF!,7,FALSE)),IF(INDEX(#REF!,MATCH($A136,#REF!,0),4),LEFT(VLOOKUP($A136,#REF!,7,FALSE),LEN(VLOOKUP($A136,#REF!,7,FALSE))-2),CONCATENATE(LEFT(VLOOKUP($A136,#REF!,7,FALSE),LEN(VLOOKUP($A136,#REF!,7,FALSE))-2),"*")),"")</f>
        <v>#REF!</v>
      </c>
      <c r="I136" s="54" t="e">
        <f>IF(LEN(VLOOKUP($A136,#REF!,8,FALSE)),UPPER(RIGHT(VLOOKUP($A136,#REF!,8,FALSE),1)),"")</f>
        <v>#REF!</v>
      </c>
      <c r="J136" s="42" t="e">
        <f>IF(LEN(VLOOKUP($A136,#REF!,4,FALSE)),UPPER(RIGHT(VLOOKUP($A136,#REF!,4,FALSE),1)),"")</f>
        <v>#REF!</v>
      </c>
      <c r="K136" s="42" t="e">
        <f>IF(LEN(VLOOKUP($A136,#REF!,5,FALSE)),UPPER(RIGHT(VLOOKUP($A136,#REF!,5,FALSE),1)),"")</f>
        <v>#REF!</v>
      </c>
      <c r="L136" s="42" t="s">
        <v>81</v>
      </c>
      <c r="M136" s="43" t="e">
        <f>IF(LEN(VLOOKUP($A136,#REF!,7,FALSE)),UPPER(RIGHT(VLOOKUP($A136,#REF!,7,FALSE),1)),"")</f>
        <v>#REF!</v>
      </c>
      <c r="N136" s="38" t="e">
        <f t="shared" si="68"/>
        <v>#REF!</v>
      </c>
      <c r="O136" s="38" t="s">
        <v>284</v>
      </c>
      <c r="P136" s="38" t="s">
        <v>394</v>
      </c>
      <c r="Q136" s="38" t="s">
        <v>105</v>
      </c>
      <c r="R136" s="38" t="s">
        <v>94</v>
      </c>
      <c r="S136" s="63" t="e">
        <f>HLOOKUP("Device Tree Pin Name",#REF!,MATCH($A136,#REF!,0),FALSE)</f>
        <v>#REF!</v>
      </c>
      <c r="T136" s="47" t="e">
        <f>HLOOKUP("power rail",#REF!,MATCH($A136,#REF!,0),FALSE)</f>
        <v>#REF!</v>
      </c>
      <c r="U136" s="62" t="e">
        <f>HLOOKUP("Wake Capable",#REF!,MATCH($A136,#REF!,0),FALSE)</f>
        <v>#REF!</v>
      </c>
      <c r="V136" s="62" t="e">
        <f>HLOOKUP("Strap",#REF!,MATCH($A136,#REF!,0),FALSE)</f>
        <v>#REF!</v>
      </c>
      <c r="W136" s="62" t="e">
        <f>HLOOKUP("GTE",#REF!,MATCH($A136,#REF!,0),FALSE)</f>
        <v>#REF!</v>
      </c>
      <c r="X136" s="62" t="e">
        <f>HLOOKUP("DPD_Control",#REF!,MATCH($A136,#REF!,0),FALSE)</f>
        <v>#REF!</v>
      </c>
      <c r="Y136" s="62" t="e">
        <f>HLOOKUP("DPD_Group",#REF!,MATCH($A136,#REF!,0),FALSE)</f>
        <v>#REF!</v>
      </c>
      <c r="Z136" s="47" t="e">
        <f>HLOOKUP("Pad Category",#REF!,MATCH($A136,#REF!,0),FALSE)</f>
        <v>#REF!</v>
      </c>
      <c r="AA136" s="47" t="e">
        <f>HLOOKUP("Pad type",#REF!,MATCH($A136,#REF!,0),FALSE)</f>
        <v>#REF!</v>
      </c>
      <c r="AB136" s="47" t="e">
        <f>HLOOKUP("Pull Strength",#REF!,MATCH($A136,#REF!,0),FALSE)</f>
        <v>#REF!</v>
      </c>
      <c r="AC136" s="47" t="e">
        <f>HLOOKUP("POR Pin State",#REF!,MATCH($A136,#REF!,0),FALSE)</f>
        <v>#REF!</v>
      </c>
      <c r="AD136" s="47" t="str">
        <f t="shared" si="64"/>
        <v>RSVD0</v>
      </c>
      <c r="AE136" s="82"/>
      <c r="AF136" s="38" t="str">
        <f t="shared" si="65"/>
        <v>PULL_DOWN</v>
      </c>
      <c r="AG136" s="38" t="e">
        <f t="shared" si="2"/>
        <v>#REF!</v>
      </c>
      <c r="AH136" s="38" t="e">
        <f t="shared" si="67"/>
        <v>#REF!</v>
      </c>
      <c r="AI136" s="87" t="e">
        <f t="shared" si="54"/>
        <v>#REF!</v>
      </c>
      <c r="AJ136" s="86" t="b">
        <v>1</v>
      </c>
      <c r="AK136" s="86" t="b">
        <v>1</v>
      </c>
      <c r="AL136" s="86" t="b">
        <v>1</v>
      </c>
      <c r="AM136" s="86" t="b">
        <v>1</v>
      </c>
      <c r="AN136" s="86" t="b">
        <v>1</v>
      </c>
      <c r="AO136" s="86" t="b">
        <v>1</v>
      </c>
      <c r="AP136" s="63" t="str">
        <f t="shared" si="55"/>
        <v>VALID</v>
      </c>
      <c r="AQ136" s="102" t="s">
        <v>397</v>
      </c>
      <c r="AR136" s="103" t="s">
        <v>79</v>
      </c>
      <c r="AS136" s="104"/>
      <c r="AT136" s="105"/>
      <c r="AU136" s="105"/>
      <c r="AV136" s="104" t="s">
        <v>124</v>
      </c>
      <c r="AW136" s="105"/>
      <c r="AX136" s="104" t="s">
        <v>85</v>
      </c>
      <c r="AY136" s="105"/>
      <c r="AZ136" s="104"/>
      <c r="BA136" s="104"/>
      <c r="BB136" s="115"/>
      <c r="BC136" s="116"/>
      <c r="BD136" s="117"/>
      <c r="BE136" s="150"/>
      <c r="BF136" s="147" t="e">
        <f>VLOOKUP($A136,#REF!,34,FALSE)</f>
        <v>#REF!</v>
      </c>
      <c r="BG136" s="147" t="e">
        <f>VLOOKUP($A136,#REF!,22,FALSE)</f>
        <v>#REF!</v>
      </c>
      <c r="BH136" s="149"/>
    </row>
    <row r="137" ht="12.95" customHeight="1" spans="1:60">
      <c r="A137" s="38" t="s">
        <v>398</v>
      </c>
      <c r="B137" s="38" t="e">
        <f>VLOOKUP($A137,#REF!,34,FALSE)</f>
        <v>#REF!</v>
      </c>
      <c r="C137" s="39" t="str">
        <f t="shared" si="62"/>
        <v>unused_SOC_GPIO06</v>
      </c>
      <c r="D137" s="40" t="e">
        <f>IF(LEN(VLOOKUP($A137,#REF!,8,FALSE)),LEFT(VLOOKUP($A137,#REF!,8,FALSE),LEN(VLOOKUP($A137,#REF!,8,FALSE))-2),"")</f>
        <v>#REF!</v>
      </c>
      <c r="E137" s="41" t="e">
        <f>IF(LEN(VLOOKUP($A137,#REF!,4,FALSE)),IF(INDEX(#REF!,MATCH($A137,#REF!,0),1),LEFT(VLOOKUP($A137,#REF!,4,FALSE),LEN(VLOOKUP($A137,#REF!,4,FALSE))-2),CONCATENATE(LEFT(VLOOKUP($A137,#REF!,4,FALSE),LEN(VLOOKUP($A137,#REF!,4,FALSE))-2),"*")),"")</f>
        <v>#REF!</v>
      </c>
      <c r="F137" s="42" t="e">
        <f>IF(LEN(VLOOKUP($A137,#REF!,5,FALSE)),IF(INDEX(#REF!,MATCH($A137,#REF!,0),2),LEFT(VLOOKUP($A137,#REF!,5,FALSE),LEN(VLOOKUP($A137,#REF!,5,FALSE))-2),CONCATENATE(LEFT(VLOOKUP($A137,#REF!,5,FALSE),LEN(VLOOKUP($A137,#REF!,5,FALSE))-2),"*")),"")</f>
        <v>#REF!</v>
      </c>
      <c r="G137" s="42" t="e">
        <f>IF(LEN(VLOOKUP($A137,#REF!,6,FALSE)),IF(INDEX(#REF!,MATCH($A137,#REF!,0),3),LEFT(VLOOKUP($A137,#REF!,6,FALSE),LEN(VLOOKUP($A137,#REF!,6,FALSE))-2),CONCATENATE(LEFT(VLOOKUP($A137,#REF!,6,FALSE),LEN(VLOOKUP($A137,#REF!,6,FALSE))-2),"*")),"")</f>
        <v>#REF!</v>
      </c>
      <c r="H137" s="43" t="e">
        <f>IF(LEN(VLOOKUP($A137,#REF!,7,FALSE)),IF(INDEX(#REF!,MATCH($A137,#REF!,0),4),LEFT(VLOOKUP($A137,#REF!,7,FALSE),LEN(VLOOKUP($A137,#REF!,7,FALSE))-2),CONCATENATE(LEFT(VLOOKUP($A137,#REF!,7,FALSE),LEN(VLOOKUP($A137,#REF!,7,FALSE))-2),"*")),"")</f>
        <v>#REF!</v>
      </c>
      <c r="I137" s="54" t="e">
        <f>IF(LEN(VLOOKUP($A137,#REF!,8,FALSE)),UPPER(RIGHT(VLOOKUP($A137,#REF!,8,FALSE),1)),"")</f>
        <v>#REF!</v>
      </c>
      <c r="J137" s="42" t="e">
        <f>IF(LEN(VLOOKUP($A137,#REF!,4,FALSE)),UPPER(RIGHT(VLOOKUP($A137,#REF!,4,FALSE),1)),"")</f>
        <v>#REF!</v>
      </c>
      <c r="K137" s="42" t="e">
        <f>IF(LEN(VLOOKUP($A137,#REF!,5,FALSE)),UPPER(RIGHT(VLOOKUP($A137,#REF!,5,FALSE),1)),"")</f>
        <v>#REF!</v>
      </c>
      <c r="L137" s="42" t="e">
        <f>IF(LEN(VLOOKUP($A137,#REF!,6,FALSE)),UPPER(RIGHT(VLOOKUP($A137,#REF!,6,FALSE),1)),"")</f>
        <v>#REF!</v>
      </c>
      <c r="M137" s="43" t="e">
        <f>IF(LEN(VLOOKUP($A137,#REF!,7,FALSE)),UPPER(RIGHT(VLOOKUP($A137,#REF!,7,FALSE),1)),"")</f>
        <v>#REF!</v>
      </c>
      <c r="N137" s="38" t="e">
        <f t="shared" si="68"/>
        <v>#REF!</v>
      </c>
      <c r="O137" s="38" t="s">
        <v>284</v>
      </c>
      <c r="P137" s="38" t="s">
        <v>104</v>
      </c>
      <c r="Q137" s="38" t="s">
        <v>105</v>
      </c>
      <c r="R137" s="38" t="s">
        <v>94</v>
      </c>
      <c r="S137" s="63" t="e">
        <f>HLOOKUP("Device Tree Pin Name",#REF!,MATCH($A137,#REF!,0),FALSE)</f>
        <v>#REF!</v>
      </c>
      <c r="T137" s="47" t="e">
        <f>HLOOKUP("power rail",#REF!,MATCH($A137,#REF!,0),FALSE)</f>
        <v>#REF!</v>
      </c>
      <c r="U137" s="62" t="e">
        <f>HLOOKUP("Wake Capable",#REF!,MATCH($A137,#REF!,0),FALSE)</f>
        <v>#REF!</v>
      </c>
      <c r="V137" s="62" t="e">
        <f>HLOOKUP("Strap",#REF!,MATCH($A137,#REF!,0),FALSE)</f>
        <v>#REF!</v>
      </c>
      <c r="W137" s="62" t="e">
        <f>HLOOKUP("GTE",#REF!,MATCH($A137,#REF!,0),FALSE)</f>
        <v>#REF!</v>
      </c>
      <c r="X137" s="62" t="e">
        <f>HLOOKUP("DPD_Control",#REF!,MATCH($A137,#REF!,0),FALSE)</f>
        <v>#REF!</v>
      </c>
      <c r="Y137" s="62" t="e">
        <f>HLOOKUP("DPD_Group",#REF!,MATCH($A137,#REF!,0),FALSE)</f>
        <v>#REF!</v>
      </c>
      <c r="Z137" s="47" t="e">
        <f>HLOOKUP("Pad Category",#REF!,MATCH($A137,#REF!,0),FALSE)</f>
        <v>#REF!</v>
      </c>
      <c r="AA137" s="47" t="e">
        <f>HLOOKUP("Pad type",#REF!,MATCH($A137,#REF!,0),FALSE)</f>
        <v>#REF!</v>
      </c>
      <c r="AB137" s="47" t="e">
        <f>HLOOKUP("Pull Strength",#REF!,MATCH($A137,#REF!,0),FALSE)</f>
        <v>#REF!</v>
      </c>
      <c r="AC137" s="47" t="e">
        <f>HLOOKUP("POR Pin State",#REF!,MATCH($A137,#REF!,0),FALSE)</f>
        <v>#REF!</v>
      </c>
      <c r="AD137" s="47" t="str">
        <f t="shared" si="64"/>
        <v>RSVD0</v>
      </c>
      <c r="AE137" s="82"/>
      <c r="AF137" s="38" t="str">
        <f t="shared" si="65"/>
        <v>PULL_DOWN</v>
      </c>
      <c r="AG137" s="38" t="e">
        <f t="shared" si="2"/>
        <v>#REF!</v>
      </c>
      <c r="AH137" s="38" t="e">
        <f t="shared" si="67"/>
        <v>#REF!</v>
      </c>
      <c r="AI137" s="87" t="e">
        <f t="shared" si="54"/>
        <v>#REF!</v>
      </c>
      <c r="AJ137" s="86" t="b">
        <v>1</v>
      </c>
      <c r="AK137" s="86" t="b">
        <v>1</v>
      </c>
      <c r="AL137" s="86" t="b">
        <v>1</v>
      </c>
      <c r="AM137" s="86" t="b">
        <v>1</v>
      </c>
      <c r="AN137" s="86" t="b">
        <v>1</v>
      </c>
      <c r="AO137" s="86" t="b">
        <v>1</v>
      </c>
      <c r="AP137" s="63" t="str">
        <f t="shared" si="55"/>
        <v>VALID</v>
      </c>
      <c r="AQ137" s="102" t="s">
        <v>399</v>
      </c>
      <c r="AR137" s="103" t="s">
        <v>79</v>
      </c>
      <c r="AS137" s="104"/>
      <c r="AT137" s="105"/>
      <c r="AU137" s="105"/>
      <c r="AV137" s="105"/>
      <c r="AW137" s="105"/>
      <c r="AX137" s="104" t="s">
        <v>85</v>
      </c>
      <c r="AY137" s="105"/>
      <c r="AZ137" s="104"/>
      <c r="BA137" s="104"/>
      <c r="BB137" s="115"/>
      <c r="BC137" s="116"/>
      <c r="BD137" s="117"/>
      <c r="BE137" s="125" t="s">
        <v>3</v>
      </c>
      <c r="BF137" s="147" t="e">
        <f>VLOOKUP($A137,#REF!,34,FALSE)</f>
        <v>#REF!</v>
      </c>
      <c r="BG137" s="147" t="e">
        <f>VLOOKUP($A137,#REF!,22,FALSE)</f>
        <v>#REF!</v>
      </c>
      <c r="BH137" s="149"/>
    </row>
    <row r="138" ht="12.95" customHeight="1" spans="1:60">
      <c r="A138" s="38" t="s">
        <v>400</v>
      </c>
      <c r="B138" s="38" t="e">
        <f>VLOOKUP($A138,#REF!,34,FALSE)</f>
        <v>#REF!</v>
      </c>
      <c r="C138" s="39" t="str">
        <f t="shared" si="62"/>
        <v>unused_UART4_TX</v>
      </c>
      <c r="D138" s="40" t="e">
        <f>IF(LEN(VLOOKUP($A138,#REF!,8,FALSE)),LEFT(VLOOKUP($A138,#REF!,8,FALSE),LEN(VLOOKUP($A138,#REF!,8,FALSE))-2),"")</f>
        <v>#REF!</v>
      </c>
      <c r="E138" s="41" t="e">
        <f>IF(LEN(VLOOKUP($A138,#REF!,4,FALSE)),IF(INDEX(#REF!,MATCH($A138,#REF!,0),1),LEFT(VLOOKUP($A138,#REF!,4,FALSE),LEN(VLOOKUP($A138,#REF!,4,FALSE))-2),CONCATENATE(LEFT(VLOOKUP($A138,#REF!,4,FALSE),LEN(VLOOKUP($A138,#REF!,4,FALSE))-2),"*")),"")</f>
        <v>#REF!</v>
      </c>
      <c r="F138" s="42" t="e">
        <f>IF(LEN(VLOOKUP($A138,#REF!,5,FALSE)),IF(INDEX(#REF!,MATCH($A138,#REF!,0),2),LEFT(VLOOKUP($A138,#REF!,5,FALSE),LEN(VLOOKUP($A138,#REF!,5,FALSE))-2),CONCATENATE(LEFT(VLOOKUP($A138,#REF!,5,FALSE),LEN(VLOOKUP($A138,#REF!,5,FALSE))-2),"*")),"")</f>
        <v>#REF!</v>
      </c>
      <c r="G138" s="42" t="e">
        <f>IF(LEN(VLOOKUP($A138,#REF!,6,FALSE)),IF(INDEX(#REF!,MATCH($A138,#REF!,0),3),LEFT(VLOOKUP($A138,#REF!,6,FALSE),LEN(VLOOKUP($A138,#REF!,6,FALSE))-2),CONCATENATE(LEFT(VLOOKUP($A138,#REF!,6,FALSE),LEN(VLOOKUP($A138,#REF!,6,FALSE))-2),"*")),"")</f>
        <v>#REF!</v>
      </c>
      <c r="H138" s="43" t="e">
        <f>IF(LEN(VLOOKUP($A138,#REF!,7,FALSE)),IF(INDEX(#REF!,MATCH($A138,#REF!,0),4),LEFT(VLOOKUP($A138,#REF!,7,FALSE),LEN(VLOOKUP($A138,#REF!,7,FALSE))-2),CONCATENATE(LEFT(VLOOKUP($A138,#REF!,7,FALSE),LEN(VLOOKUP($A138,#REF!,7,FALSE))-2),"*")),"")</f>
        <v>#REF!</v>
      </c>
      <c r="I138" s="54" t="e">
        <f>IF(LEN(VLOOKUP($A138,#REF!,8,FALSE)),UPPER(RIGHT(VLOOKUP($A138,#REF!,8,FALSE),1)),"")</f>
        <v>#REF!</v>
      </c>
      <c r="J138" s="42" t="e">
        <f>IF(LEN(VLOOKUP($A138,#REF!,4,FALSE)),UPPER(RIGHT(VLOOKUP($A138,#REF!,4,FALSE),1)),"")</f>
        <v>#REF!</v>
      </c>
      <c r="K138" s="42" t="e">
        <f>IF(LEN(VLOOKUP($A138,#REF!,5,FALSE)),UPPER(RIGHT(VLOOKUP($A138,#REF!,5,FALSE),1)),"")</f>
        <v>#REF!</v>
      </c>
      <c r="L138" s="42" t="e">
        <f>IF(LEN(VLOOKUP($A138,#REF!,6,FALSE)),UPPER(RIGHT(VLOOKUP($A138,#REF!,6,FALSE),1)),"")</f>
        <v>#REF!</v>
      </c>
      <c r="M138" s="43" t="e">
        <f>IF(LEN(VLOOKUP($A138,#REF!,7,FALSE)),UPPER(RIGHT(VLOOKUP($A138,#REF!,7,FALSE),1)),"")</f>
        <v>#REF!</v>
      </c>
      <c r="N138" s="38" t="s">
        <v>401</v>
      </c>
      <c r="O138" s="38" t="s">
        <v>256</v>
      </c>
      <c r="P138" s="38" t="s">
        <v>104</v>
      </c>
      <c r="Q138" s="38" t="s">
        <v>105</v>
      </c>
      <c r="R138" s="38" t="s">
        <v>104</v>
      </c>
      <c r="S138" s="66" t="e">
        <f>HLOOKUP("Device Tree Pin Name",#REF!,MATCH($A138,#REF!,0),FALSE)</f>
        <v>#REF!</v>
      </c>
      <c r="T138" s="159" t="e">
        <f>HLOOKUP("power rail",#REF!,MATCH($A138,#REF!,0),FALSE)</f>
        <v>#REF!</v>
      </c>
      <c r="U138" s="62" t="e">
        <f>HLOOKUP("Wake Capable",#REF!,MATCH($A138,#REF!,0),FALSE)</f>
        <v>#REF!</v>
      </c>
      <c r="V138" s="62" t="e">
        <f>HLOOKUP("Strap",#REF!,MATCH($A138,#REF!,0),FALSE)</f>
        <v>#REF!</v>
      </c>
      <c r="W138" s="62" t="e">
        <f>HLOOKUP("GTE",#REF!,MATCH($A138,#REF!,0),FALSE)</f>
        <v>#REF!</v>
      </c>
      <c r="X138" s="62" t="e">
        <f>HLOOKUP("DPD_Control",#REF!,MATCH($A138,#REF!,0),FALSE)</f>
        <v>#REF!</v>
      </c>
      <c r="Y138" s="62" t="e">
        <f>HLOOKUP("DPD_Group",#REF!,MATCH($A138,#REF!,0),FALSE)</f>
        <v>#REF!</v>
      </c>
      <c r="Z138" s="47" t="e">
        <f>HLOOKUP("Pad Category",#REF!,MATCH($A138,#REF!,0),FALSE)</f>
        <v>#REF!</v>
      </c>
      <c r="AA138" s="47" t="e">
        <f>HLOOKUP("Pad type",#REF!,MATCH($A138,#REF!,0),FALSE)</f>
        <v>#REF!</v>
      </c>
      <c r="AB138" s="47" t="e">
        <f>HLOOKUP("Pull Strength",#REF!,MATCH($A138,#REF!,0),FALSE)</f>
        <v>#REF!</v>
      </c>
      <c r="AC138" s="47" t="e">
        <f>HLOOKUP("POR Pin State",#REF!,MATCH($A138,#REF!,0),FALSE)</f>
        <v>#REF!</v>
      </c>
      <c r="AD138" s="47" t="str">
        <f t="shared" si="64"/>
        <v>RSVD2</v>
      </c>
      <c r="AE138" s="82"/>
      <c r="AF138" s="38" t="str">
        <f t="shared" si="65"/>
        <v>PULL_DOWN</v>
      </c>
      <c r="AG138" s="38" t="e">
        <f t="shared" si="2"/>
        <v>#REF!</v>
      </c>
      <c r="AH138" s="38" t="e">
        <f t="shared" si="67"/>
        <v>#REF!</v>
      </c>
      <c r="AI138" s="87" t="e">
        <f t="shared" si="54"/>
        <v>#REF!</v>
      </c>
      <c r="AJ138" s="86" t="b">
        <v>1</v>
      </c>
      <c r="AK138" s="86" t="b">
        <v>1</v>
      </c>
      <c r="AL138" s="86" t="b">
        <v>1</v>
      </c>
      <c r="AM138" s="86" t="b">
        <v>1</v>
      </c>
      <c r="AN138" s="86" t="b">
        <v>1</v>
      </c>
      <c r="AO138" s="86" t="b">
        <v>1</v>
      </c>
      <c r="AP138" s="63" t="str">
        <f t="shared" si="55"/>
        <v>VALID</v>
      </c>
      <c r="AQ138" s="102" t="s">
        <v>402</v>
      </c>
      <c r="AR138" s="103" t="s">
        <v>79</v>
      </c>
      <c r="AS138" s="104"/>
      <c r="AT138" s="105"/>
      <c r="AU138" s="105"/>
      <c r="AV138" s="104" t="s">
        <v>124</v>
      </c>
      <c r="AW138" s="105"/>
      <c r="AX138" s="104" t="s">
        <v>85</v>
      </c>
      <c r="AY138" s="105"/>
      <c r="AZ138" s="104"/>
      <c r="BA138" s="104"/>
      <c r="BB138" s="115"/>
      <c r="BC138" s="116"/>
      <c r="BD138" s="117"/>
      <c r="BE138" s="150"/>
      <c r="BF138" s="147" t="e">
        <f>VLOOKUP($A138,#REF!,34,FALSE)</f>
        <v>#REF!</v>
      </c>
      <c r="BG138" s="147" t="e">
        <f>VLOOKUP($A138,#REF!,22,FALSE)</f>
        <v>#REF!</v>
      </c>
      <c r="BH138" s="149"/>
    </row>
    <row r="139" ht="12.95" customHeight="1" spans="1:60">
      <c r="A139" s="38" t="s">
        <v>403</v>
      </c>
      <c r="B139" s="38" t="e">
        <f>VLOOKUP($A139,#REF!,34,FALSE)</f>
        <v>#REF!</v>
      </c>
      <c r="C139" s="39" t="str">
        <f t="shared" si="62"/>
        <v>unused_UART4_RX</v>
      </c>
      <c r="D139" s="40" t="e">
        <f>IF(LEN(VLOOKUP($A139,#REF!,8,FALSE)),LEFT(VLOOKUP($A139,#REF!,8,FALSE),LEN(VLOOKUP($A139,#REF!,8,FALSE))-2),"")</f>
        <v>#REF!</v>
      </c>
      <c r="E139" s="41" t="e">
        <f>IF(LEN(VLOOKUP($A139,#REF!,4,FALSE)),IF(INDEX(#REF!,MATCH($A139,#REF!,0),1),LEFT(VLOOKUP($A139,#REF!,4,FALSE),LEN(VLOOKUP($A139,#REF!,4,FALSE))-2),CONCATENATE(LEFT(VLOOKUP($A139,#REF!,4,FALSE),LEN(VLOOKUP($A139,#REF!,4,FALSE))-2),"*")),"")</f>
        <v>#REF!</v>
      </c>
      <c r="F139" s="42" t="e">
        <f>IF(LEN(VLOOKUP($A139,#REF!,5,FALSE)),IF(INDEX(#REF!,MATCH($A139,#REF!,0),2),LEFT(VLOOKUP($A139,#REF!,5,FALSE),LEN(VLOOKUP($A139,#REF!,5,FALSE))-2),CONCATENATE(LEFT(VLOOKUP($A139,#REF!,5,FALSE),LEN(VLOOKUP($A139,#REF!,5,FALSE))-2),"*")),"")</f>
        <v>#REF!</v>
      </c>
      <c r="G139" s="42" t="e">
        <f>IF(LEN(VLOOKUP($A139,#REF!,6,FALSE)),IF(INDEX(#REF!,MATCH($A139,#REF!,0),3),LEFT(VLOOKUP($A139,#REF!,6,FALSE),LEN(VLOOKUP($A139,#REF!,6,FALSE))-2),CONCATENATE(LEFT(VLOOKUP($A139,#REF!,6,FALSE),LEN(VLOOKUP($A139,#REF!,6,FALSE))-2),"*")),"")</f>
        <v>#REF!</v>
      </c>
      <c r="H139" s="43" t="e">
        <f>IF(LEN(VLOOKUP($A139,#REF!,7,FALSE)),IF(INDEX(#REF!,MATCH($A139,#REF!,0),4),LEFT(VLOOKUP($A139,#REF!,7,FALSE),LEN(VLOOKUP($A139,#REF!,7,FALSE))-2),CONCATENATE(LEFT(VLOOKUP($A139,#REF!,7,FALSE),LEN(VLOOKUP($A139,#REF!,7,FALSE))-2),"*")),"")</f>
        <v>#REF!</v>
      </c>
      <c r="I139" s="54" t="e">
        <f>IF(LEN(VLOOKUP($A139,#REF!,8,FALSE)),UPPER(RIGHT(VLOOKUP($A139,#REF!,8,FALSE),1)),"")</f>
        <v>#REF!</v>
      </c>
      <c r="J139" s="42" t="e">
        <f>IF(LEN(VLOOKUP($A139,#REF!,4,FALSE)),UPPER(RIGHT(VLOOKUP($A139,#REF!,4,FALSE),1)),"")</f>
        <v>#REF!</v>
      </c>
      <c r="K139" s="42" t="e">
        <f>IF(LEN(VLOOKUP($A139,#REF!,5,FALSE)),UPPER(RIGHT(VLOOKUP($A139,#REF!,5,FALSE),1)),"")</f>
        <v>#REF!</v>
      </c>
      <c r="L139" s="42" t="e">
        <f>IF(LEN(VLOOKUP($A139,#REF!,6,FALSE)),UPPER(RIGHT(VLOOKUP($A139,#REF!,6,FALSE),1)),"")</f>
        <v>#REF!</v>
      </c>
      <c r="M139" s="43" t="e">
        <f>IF(LEN(VLOOKUP($A139,#REF!,7,FALSE)),UPPER(RIGHT(VLOOKUP($A139,#REF!,7,FALSE),1)),"")</f>
        <v>#REF!</v>
      </c>
      <c r="N139" s="38" t="s">
        <v>401</v>
      </c>
      <c r="O139" s="38" t="s">
        <v>83</v>
      </c>
      <c r="P139" s="38" t="s">
        <v>394</v>
      </c>
      <c r="Q139" s="38" t="s">
        <v>105</v>
      </c>
      <c r="R139" s="38" t="s">
        <v>83</v>
      </c>
      <c r="S139" s="63" t="e">
        <f>HLOOKUP("Device Tree Pin Name",#REF!,MATCH($A139,#REF!,0),FALSE)</f>
        <v>#REF!</v>
      </c>
      <c r="T139" s="47" t="e">
        <f>HLOOKUP("power rail",#REF!,MATCH($A139,#REF!,0),FALSE)</f>
        <v>#REF!</v>
      </c>
      <c r="U139" s="62" t="e">
        <f>HLOOKUP("Wake Capable",#REF!,MATCH($A139,#REF!,0),FALSE)</f>
        <v>#REF!</v>
      </c>
      <c r="V139" s="62" t="e">
        <f>HLOOKUP("Strap",#REF!,MATCH($A139,#REF!,0),FALSE)</f>
        <v>#REF!</v>
      </c>
      <c r="W139" s="62" t="e">
        <f>HLOOKUP("GTE",#REF!,MATCH($A139,#REF!,0),FALSE)</f>
        <v>#REF!</v>
      </c>
      <c r="X139" s="62" t="e">
        <f>HLOOKUP("DPD_Control",#REF!,MATCH($A139,#REF!,0),FALSE)</f>
        <v>#REF!</v>
      </c>
      <c r="Y139" s="62" t="e">
        <f>HLOOKUP("DPD_Group",#REF!,MATCH($A139,#REF!,0),FALSE)</f>
        <v>#REF!</v>
      </c>
      <c r="Z139" s="47" t="e">
        <f>HLOOKUP("Pad Category",#REF!,MATCH($A139,#REF!,0),FALSE)</f>
        <v>#REF!</v>
      </c>
      <c r="AA139" s="47" t="e">
        <f>HLOOKUP("Pad type",#REF!,MATCH($A139,#REF!,0),FALSE)</f>
        <v>#REF!</v>
      </c>
      <c r="AB139" s="47" t="e">
        <f>HLOOKUP("Pull Strength",#REF!,MATCH($A139,#REF!,0),FALSE)</f>
        <v>#REF!</v>
      </c>
      <c r="AC139" s="47" t="e">
        <f>HLOOKUP("POR Pin State",#REF!,MATCH($A139,#REF!,0),FALSE)</f>
        <v>#REF!</v>
      </c>
      <c r="AD139" s="47" t="str">
        <f t="shared" si="64"/>
        <v>RSVD1</v>
      </c>
      <c r="AE139" s="82"/>
      <c r="AF139" s="38" t="str">
        <f t="shared" si="65"/>
        <v>PULL_DOWN</v>
      </c>
      <c r="AG139" s="38" t="e">
        <f t="shared" si="2"/>
        <v>#REF!</v>
      </c>
      <c r="AH139" s="38" t="e">
        <f t="shared" si="67"/>
        <v>#REF!</v>
      </c>
      <c r="AI139" s="87" t="e">
        <f t="shared" si="54"/>
        <v>#REF!</v>
      </c>
      <c r="AJ139" s="86" t="b">
        <v>1</v>
      </c>
      <c r="AK139" s="86" t="b">
        <v>1</v>
      </c>
      <c r="AL139" s="86" t="b">
        <v>1</v>
      </c>
      <c r="AM139" s="86" t="b">
        <v>1</v>
      </c>
      <c r="AN139" s="86" t="b">
        <v>1</v>
      </c>
      <c r="AO139" s="86" t="b">
        <v>1</v>
      </c>
      <c r="AP139" s="63" t="str">
        <f t="shared" si="55"/>
        <v>VALID</v>
      </c>
      <c r="AQ139" s="102" t="s">
        <v>404</v>
      </c>
      <c r="AR139" s="103" t="s">
        <v>79</v>
      </c>
      <c r="AS139" s="104"/>
      <c r="AT139" s="105"/>
      <c r="AU139" s="105"/>
      <c r="AV139" s="104" t="s">
        <v>124</v>
      </c>
      <c r="AW139" s="105"/>
      <c r="AX139" s="104" t="s">
        <v>85</v>
      </c>
      <c r="AY139" s="105"/>
      <c r="AZ139" s="104"/>
      <c r="BA139" s="104"/>
      <c r="BB139" s="115"/>
      <c r="BC139" s="116"/>
      <c r="BD139" s="117"/>
      <c r="BE139" s="150"/>
      <c r="BF139" s="147" t="e">
        <f>VLOOKUP($A139,#REF!,34,FALSE)</f>
        <v>#REF!</v>
      </c>
      <c r="BG139" s="147" t="e">
        <f>VLOOKUP($A139,#REF!,22,FALSE)</f>
        <v>#REF!</v>
      </c>
      <c r="BH139" s="149"/>
    </row>
    <row r="140" ht="12.95" customHeight="1" spans="1:60">
      <c r="A140" s="38" t="s">
        <v>405</v>
      </c>
      <c r="B140" s="38" t="e">
        <f>VLOOKUP($A140,#REF!,34,FALSE)</f>
        <v>#REF!</v>
      </c>
      <c r="C140" s="39" t="str">
        <f t="shared" si="62"/>
        <v>unused_UART4_RTS</v>
      </c>
      <c r="D140" s="40" t="e">
        <f>IF(LEN(VLOOKUP($A140,#REF!,8,FALSE)),LEFT(VLOOKUP($A140,#REF!,8,FALSE),LEN(VLOOKUP($A140,#REF!,8,FALSE))-2),"")</f>
        <v>#REF!</v>
      </c>
      <c r="E140" s="41" t="e">
        <f>IF(LEN(VLOOKUP($A140,#REF!,4,FALSE)),IF(INDEX(#REF!,MATCH($A140,#REF!,0),1),LEFT(VLOOKUP($A140,#REF!,4,FALSE),LEN(VLOOKUP($A140,#REF!,4,FALSE))-2),CONCATENATE(LEFT(VLOOKUP($A140,#REF!,4,FALSE),LEN(VLOOKUP($A140,#REF!,4,FALSE))-2),"*")),"")</f>
        <v>#REF!</v>
      </c>
      <c r="F140" s="42" t="e">
        <f>IF(LEN(VLOOKUP($A140,#REF!,5,FALSE)),IF(INDEX(#REF!,MATCH($A140,#REF!,0),2),LEFT(VLOOKUP($A140,#REF!,5,FALSE),LEN(VLOOKUP($A140,#REF!,5,FALSE))-2),CONCATENATE(LEFT(VLOOKUP($A140,#REF!,5,FALSE),LEN(VLOOKUP($A140,#REF!,5,FALSE))-2),"*")),"")</f>
        <v>#REF!</v>
      </c>
      <c r="G140" s="42" t="e">
        <f>IF(LEN(VLOOKUP($A140,#REF!,6,FALSE)),IF(INDEX(#REF!,MATCH($A140,#REF!,0),3),LEFT(VLOOKUP($A140,#REF!,6,FALSE),LEN(VLOOKUP($A140,#REF!,6,FALSE))-2),CONCATENATE(LEFT(VLOOKUP($A140,#REF!,6,FALSE),LEN(VLOOKUP($A140,#REF!,6,FALSE))-2),"*")),"")</f>
        <v>#REF!</v>
      </c>
      <c r="H140" s="43" t="e">
        <f>IF(LEN(VLOOKUP($A140,#REF!,7,FALSE)),IF(INDEX(#REF!,MATCH($A140,#REF!,0),4),LEFT(VLOOKUP($A140,#REF!,7,FALSE),LEN(VLOOKUP($A140,#REF!,7,FALSE))-2),CONCATENATE(LEFT(VLOOKUP($A140,#REF!,7,FALSE),LEN(VLOOKUP($A140,#REF!,7,FALSE))-2),"*")),"")</f>
        <v>#REF!</v>
      </c>
      <c r="I140" s="54" t="e">
        <f>IF(LEN(VLOOKUP($A140,#REF!,8,FALSE)),UPPER(RIGHT(VLOOKUP($A140,#REF!,8,FALSE),1)),"")</f>
        <v>#REF!</v>
      </c>
      <c r="J140" s="42" t="e">
        <f>IF(LEN(VLOOKUP($A140,#REF!,4,FALSE)),UPPER(RIGHT(VLOOKUP($A140,#REF!,4,FALSE),1)),"")</f>
        <v>#REF!</v>
      </c>
      <c r="K140" s="42" t="e">
        <f>IF(LEN(VLOOKUP($A140,#REF!,5,FALSE)),UPPER(RIGHT(VLOOKUP($A140,#REF!,5,FALSE),1)),"")</f>
        <v>#REF!</v>
      </c>
      <c r="L140" s="42" t="e">
        <f>IF(LEN(VLOOKUP($A140,#REF!,6,FALSE)),UPPER(RIGHT(VLOOKUP($A140,#REF!,6,FALSE),1)),"")</f>
        <v>#REF!</v>
      </c>
      <c r="M140" s="43" t="e">
        <f>IF(LEN(VLOOKUP($A140,#REF!,7,FALSE)),UPPER(RIGHT(VLOOKUP($A140,#REF!,7,FALSE),1)),"")</f>
        <v>#REF!</v>
      </c>
      <c r="N140" s="38" t="s">
        <v>401</v>
      </c>
      <c r="O140" s="38" t="s">
        <v>256</v>
      </c>
      <c r="P140" s="38" t="s">
        <v>104</v>
      </c>
      <c r="Q140" s="38" t="s">
        <v>105</v>
      </c>
      <c r="R140" s="38" t="s">
        <v>104</v>
      </c>
      <c r="S140" s="63" t="e">
        <f>HLOOKUP("Device Tree Pin Name",#REF!,MATCH($A140,#REF!,0),FALSE)</f>
        <v>#REF!</v>
      </c>
      <c r="T140" s="47" t="e">
        <f>HLOOKUP("power rail",#REF!,MATCH($A140,#REF!,0),FALSE)</f>
        <v>#REF!</v>
      </c>
      <c r="U140" s="62" t="e">
        <f>HLOOKUP("Wake Capable",#REF!,MATCH($A140,#REF!,0),FALSE)</f>
        <v>#REF!</v>
      </c>
      <c r="V140" s="62" t="e">
        <f>HLOOKUP("Strap",#REF!,MATCH($A140,#REF!,0),FALSE)</f>
        <v>#REF!</v>
      </c>
      <c r="W140" s="62" t="e">
        <f>HLOOKUP("GTE",#REF!,MATCH($A140,#REF!,0),FALSE)</f>
        <v>#REF!</v>
      </c>
      <c r="X140" s="62" t="e">
        <f>HLOOKUP("DPD_Control",#REF!,MATCH($A140,#REF!,0),FALSE)</f>
        <v>#REF!</v>
      </c>
      <c r="Y140" s="62" t="e">
        <f>HLOOKUP("DPD_Group",#REF!,MATCH($A140,#REF!,0),FALSE)</f>
        <v>#REF!</v>
      </c>
      <c r="Z140" s="47" t="e">
        <f>HLOOKUP("Pad Category",#REF!,MATCH($A140,#REF!,0),FALSE)</f>
        <v>#REF!</v>
      </c>
      <c r="AA140" s="47" t="e">
        <f>HLOOKUP("Pad type",#REF!,MATCH($A140,#REF!,0),FALSE)</f>
        <v>#REF!</v>
      </c>
      <c r="AB140" s="47" t="e">
        <f>HLOOKUP("Pull Strength",#REF!,MATCH($A140,#REF!,0),FALSE)</f>
        <v>#REF!</v>
      </c>
      <c r="AC140" s="47" t="e">
        <f>HLOOKUP("POR Pin State",#REF!,MATCH($A140,#REF!,0),FALSE)</f>
        <v>#REF!</v>
      </c>
      <c r="AD140" s="47" t="str">
        <f t="shared" si="64"/>
        <v>RSVD2</v>
      </c>
      <c r="AE140" s="82"/>
      <c r="AF140" s="38" t="str">
        <f t="shared" si="65"/>
        <v>PULL_DOWN</v>
      </c>
      <c r="AG140" s="38" t="e">
        <f t="shared" si="2"/>
        <v>#REF!</v>
      </c>
      <c r="AH140" s="38" t="e">
        <f t="shared" si="67"/>
        <v>#REF!</v>
      </c>
      <c r="AI140" s="87" t="e">
        <f t="shared" si="54"/>
        <v>#REF!</v>
      </c>
      <c r="AJ140" s="86" t="b">
        <v>1</v>
      </c>
      <c r="AK140" s="86" t="b">
        <v>1</v>
      </c>
      <c r="AL140" s="86" t="b">
        <v>1</v>
      </c>
      <c r="AM140" s="86" t="b">
        <v>1</v>
      </c>
      <c r="AN140" s="86" t="b">
        <v>1</v>
      </c>
      <c r="AO140" s="86" t="b">
        <v>1</v>
      </c>
      <c r="AP140" s="63" t="str">
        <f t="shared" si="55"/>
        <v>VALID</v>
      </c>
      <c r="AQ140" s="102" t="s">
        <v>406</v>
      </c>
      <c r="AR140" s="103" t="s">
        <v>79</v>
      </c>
      <c r="AS140" s="104"/>
      <c r="AT140" s="105"/>
      <c r="AU140" s="105"/>
      <c r="AV140" s="104" t="s">
        <v>124</v>
      </c>
      <c r="AW140" s="105"/>
      <c r="AX140" s="104" t="s">
        <v>85</v>
      </c>
      <c r="AY140" s="105"/>
      <c r="AZ140" s="104"/>
      <c r="BA140" s="104"/>
      <c r="BB140" s="115"/>
      <c r="BC140" s="116"/>
      <c r="BD140" s="117"/>
      <c r="BE140" s="150"/>
      <c r="BF140" s="147" t="e">
        <f>VLOOKUP($A140,#REF!,34,FALSE)</f>
        <v>#REF!</v>
      </c>
      <c r="BG140" s="147" t="e">
        <f>VLOOKUP($A140,#REF!,22,FALSE)</f>
        <v>#REF!</v>
      </c>
      <c r="BH140" s="149"/>
    </row>
    <row r="141" ht="12.95" customHeight="1" spans="1:60">
      <c r="A141" s="38" t="s">
        <v>407</v>
      </c>
      <c r="B141" s="38" t="e">
        <f>VLOOKUP($A141,#REF!,34,FALSE)</f>
        <v>#REF!</v>
      </c>
      <c r="C141" s="39" t="str">
        <f t="shared" si="62"/>
        <v>unused_UART4_CTS</v>
      </c>
      <c r="D141" s="40" t="e">
        <f>IF(LEN(VLOOKUP($A141,#REF!,8,FALSE)),LEFT(VLOOKUP($A141,#REF!,8,FALSE),LEN(VLOOKUP($A141,#REF!,8,FALSE))-2),"")</f>
        <v>#REF!</v>
      </c>
      <c r="E141" s="41" t="e">
        <f>IF(LEN(VLOOKUP($A141,#REF!,4,FALSE)),IF(INDEX(#REF!,MATCH($A141,#REF!,0),1),LEFT(VLOOKUP($A141,#REF!,4,FALSE),LEN(VLOOKUP($A141,#REF!,4,FALSE))-2),CONCATENATE(LEFT(VLOOKUP($A141,#REF!,4,FALSE),LEN(VLOOKUP($A141,#REF!,4,FALSE))-2),"*")),"")</f>
        <v>#REF!</v>
      </c>
      <c r="F141" s="42" t="e">
        <f>IF(LEN(VLOOKUP($A141,#REF!,5,FALSE)),IF(INDEX(#REF!,MATCH($A141,#REF!,0),2),LEFT(VLOOKUP($A141,#REF!,5,FALSE),LEN(VLOOKUP($A141,#REF!,5,FALSE))-2),CONCATENATE(LEFT(VLOOKUP($A141,#REF!,5,FALSE),LEN(VLOOKUP($A141,#REF!,5,FALSE))-2),"*")),"")</f>
        <v>#REF!</v>
      </c>
      <c r="G141" s="42" t="e">
        <f>IF(LEN(VLOOKUP($A141,#REF!,6,FALSE)),IF(INDEX(#REF!,MATCH($A141,#REF!,0),3),LEFT(VLOOKUP($A141,#REF!,6,FALSE),LEN(VLOOKUP($A141,#REF!,6,FALSE))-2),CONCATENATE(LEFT(VLOOKUP($A141,#REF!,6,FALSE),LEN(VLOOKUP($A141,#REF!,6,FALSE))-2),"*")),"")</f>
        <v>#REF!</v>
      </c>
      <c r="H141" s="43" t="e">
        <f>IF(LEN(VLOOKUP($A141,#REF!,7,FALSE)),IF(INDEX(#REF!,MATCH($A141,#REF!,0),4),LEFT(VLOOKUP($A141,#REF!,7,FALSE),LEN(VLOOKUP($A141,#REF!,7,FALSE))-2),CONCATENATE(LEFT(VLOOKUP($A141,#REF!,7,FALSE),LEN(VLOOKUP($A141,#REF!,7,FALSE))-2),"*")),"")</f>
        <v>#REF!</v>
      </c>
      <c r="I141" s="54" t="e">
        <f>IF(LEN(VLOOKUP($A141,#REF!,8,FALSE)),UPPER(RIGHT(VLOOKUP($A141,#REF!,8,FALSE),1)),"")</f>
        <v>#REF!</v>
      </c>
      <c r="J141" s="42" t="e">
        <f>IF(LEN(VLOOKUP($A141,#REF!,4,FALSE)),UPPER(RIGHT(VLOOKUP($A141,#REF!,4,FALSE),1)),"")</f>
        <v>#REF!</v>
      </c>
      <c r="K141" s="42" t="e">
        <f>IF(LEN(VLOOKUP($A141,#REF!,5,FALSE)),UPPER(RIGHT(VLOOKUP($A141,#REF!,5,FALSE),1)),"")</f>
        <v>#REF!</v>
      </c>
      <c r="L141" s="42" t="e">
        <f>IF(LEN(VLOOKUP($A141,#REF!,6,FALSE)),UPPER(RIGHT(VLOOKUP($A141,#REF!,6,FALSE),1)),"")</f>
        <v>#REF!</v>
      </c>
      <c r="M141" s="43" t="e">
        <f>IF(LEN(VLOOKUP($A141,#REF!,7,FALSE)),UPPER(RIGHT(VLOOKUP($A141,#REF!,7,FALSE),1)),"")</f>
        <v>#REF!</v>
      </c>
      <c r="N141" s="38" t="s">
        <v>401</v>
      </c>
      <c r="O141" s="38" t="s">
        <v>83</v>
      </c>
      <c r="P141" s="38" t="s">
        <v>394</v>
      </c>
      <c r="Q141" s="38" t="s">
        <v>105</v>
      </c>
      <c r="R141" s="38" t="s">
        <v>83</v>
      </c>
      <c r="S141" s="63" t="e">
        <f>HLOOKUP("Device Tree Pin Name",#REF!,MATCH($A141,#REF!,0),FALSE)</f>
        <v>#REF!</v>
      </c>
      <c r="T141" s="47" t="e">
        <f>HLOOKUP("power rail",#REF!,MATCH($A141,#REF!,0),FALSE)</f>
        <v>#REF!</v>
      </c>
      <c r="U141" s="62" t="e">
        <f>HLOOKUP("Wake Capable",#REF!,MATCH($A141,#REF!,0),FALSE)</f>
        <v>#REF!</v>
      </c>
      <c r="V141" s="62" t="e">
        <f>HLOOKUP("Strap",#REF!,MATCH($A141,#REF!,0),FALSE)</f>
        <v>#REF!</v>
      </c>
      <c r="W141" s="62" t="e">
        <f>HLOOKUP("GTE",#REF!,MATCH($A141,#REF!,0),FALSE)</f>
        <v>#REF!</v>
      </c>
      <c r="X141" s="62" t="e">
        <f>HLOOKUP("DPD_Control",#REF!,MATCH($A141,#REF!,0),FALSE)</f>
        <v>#REF!</v>
      </c>
      <c r="Y141" s="62" t="e">
        <f>HLOOKUP("DPD_Group",#REF!,MATCH($A141,#REF!,0),FALSE)</f>
        <v>#REF!</v>
      </c>
      <c r="Z141" s="47" t="e">
        <f>HLOOKUP("Pad Category",#REF!,MATCH($A141,#REF!,0),FALSE)</f>
        <v>#REF!</v>
      </c>
      <c r="AA141" s="47" t="e">
        <f>HLOOKUP("Pad type",#REF!,MATCH($A141,#REF!,0),FALSE)</f>
        <v>#REF!</v>
      </c>
      <c r="AB141" s="47" t="e">
        <f>HLOOKUP("Pull Strength",#REF!,MATCH($A141,#REF!,0),FALSE)</f>
        <v>#REF!</v>
      </c>
      <c r="AC141" s="47" t="e">
        <f>HLOOKUP("POR Pin State",#REF!,MATCH($A141,#REF!,0),FALSE)</f>
        <v>#REF!</v>
      </c>
      <c r="AD141" s="47" t="str">
        <f t="shared" si="64"/>
        <v>RSVD1</v>
      </c>
      <c r="AE141" s="82"/>
      <c r="AF141" s="38" t="str">
        <f t="shared" si="65"/>
        <v>PULL_DOWN</v>
      </c>
      <c r="AG141" s="38" t="e">
        <f t="shared" si="2"/>
        <v>#REF!</v>
      </c>
      <c r="AH141" s="38" t="e">
        <f t="shared" ref="AH141:AH144" si="69">IF(OR($AT141=$F141,$AU141="Output"),"DISABLE","ENABLE")</f>
        <v>#REF!</v>
      </c>
      <c r="AI141" s="87" t="e">
        <f t="shared" si="54"/>
        <v>#REF!</v>
      </c>
      <c r="AJ141" s="86" t="b">
        <v>1</v>
      </c>
      <c r="AK141" s="86" t="b">
        <v>1</v>
      </c>
      <c r="AL141" s="86" t="b">
        <v>1</v>
      </c>
      <c r="AM141" s="86" t="b">
        <v>1</v>
      </c>
      <c r="AN141" s="86" t="b">
        <v>1</v>
      </c>
      <c r="AO141" s="86" t="b">
        <v>1</v>
      </c>
      <c r="AP141" s="63" t="str">
        <f t="shared" si="55"/>
        <v>VALID</v>
      </c>
      <c r="AQ141" s="102" t="s">
        <v>408</v>
      </c>
      <c r="AR141" s="103" t="s">
        <v>79</v>
      </c>
      <c r="AS141" s="104"/>
      <c r="AT141" s="104" t="s">
        <v>89</v>
      </c>
      <c r="AU141" s="105"/>
      <c r="AV141" s="104" t="s">
        <v>124</v>
      </c>
      <c r="AW141" s="105"/>
      <c r="AX141" s="104" t="s">
        <v>85</v>
      </c>
      <c r="AY141" s="105"/>
      <c r="AZ141" s="104"/>
      <c r="BA141" s="104"/>
      <c r="BB141" s="115"/>
      <c r="BC141" s="116"/>
      <c r="BD141" s="117"/>
      <c r="BE141" s="150"/>
      <c r="BF141" s="147" t="e">
        <f>VLOOKUP($A141,#REF!,34,FALSE)</f>
        <v>#REF!</v>
      </c>
      <c r="BG141" s="147" t="e">
        <f>VLOOKUP($A141,#REF!,22,FALSE)</f>
        <v>#REF!</v>
      </c>
      <c r="BH141" s="149"/>
    </row>
    <row r="142" ht="12.95" customHeight="1" spans="1:60">
      <c r="A142" s="38" t="s">
        <v>409</v>
      </c>
      <c r="B142" s="38" t="e">
        <f>VLOOKUP($A142,#REF!,34,FALSE)</f>
        <v>#REF!</v>
      </c>
      <c r="C142" s="39" t="str">
        <f t="shared" si="62"/>
        <v>unused_SOC_GPIO41</v>
      </c>
      <c r="D142" s="40" t="e">
        <f>IF(LEN(VLOOKUP($A142,#REF!,8,FALSE)),LEFT(VLOOKUP($A142,#REF!,8,FALSE),LEN(VLOOKUP($A142,#REF!,8,FALSE))-2),"")</f>
        <v>#REF!</v>
      </c>
      <c r="E142" s="41" t="e">
        <f>IF(LEN(VLOOKUP($A142,#REF!,4,FALSE)),IF(INDEX(#REF!,MATCH($A142,#REF!,0),1),LEFT(VLOOKUP($A142,#REF!,4,FALSE),LEN(VLOOKUP($A142,#REF!,4,FALSE))-2),CONCATENATE(LEFT(VLOOKUP($A142,#REF!,4,FALSE),LEN(VLOOKUP($A142,#REF!,4,FALSE))-2),"*")),"")</f>
        <v>#REF!</v>
      </c>
      <c r="F142" s="42" t="e">
        <f>IF(LEN(VLOOKUP($A142,#REF!,5,FALSE)),IF(INDEX(#REF!,MATCH($A142,#REF!,0),2),LEFT(VLOOKUP($A142,#REF!,5,FALSE),LEN(VLOOKUP($A142,#REF!,5,FALSE))-2),CONCATENATE(LEFT(VLOOKUP($A142,#REF!,5,FALSE),LEN(VLOOKUP($A142,#REF!,5,FALSE))-2),"*")),"")</f>
        <v>#REF!</v>
      </c>
      <c r="G142" s="42" t="e">
        <f>IF(LEN(VLOOKUP($A142,#REF!,6,FALSE)),IF(INDEX(#REF!,MATCH($A142,#REF!,0),3),LEFT(VLOOKUP($A142,#REF!,6,FALSE),LEN(VLOOKUP($A142,#REF!,6,FALSE))-2),CONCATENATE(LEFT(VLOOKUP($A142,#REF!,6,FALSE),LEN(VLOOKUP($A142,#REF!,6,FALSE))-2),"*")),"")</f>
        <v>#REF!</v>
      </c>
      <c r="H142" s="43" t="e">
        <f>IF(LEN(VLOOKUP($A142,#REF!,7,FALSE)),IF(INDEX(#REF!,MATCH($A142,#REF!,0),4),LEFT(VLOOKUP($A142,#REF!,7,FALSE),LEN(VLOOKUP($A142,#REF!,7,FALSE))-2),CONCATENATE(LEFT(VLOOKUP($A142,#REF!,7,FALSE),LEN(VLOOKUP($A142,#REF!,7,FALSE))-2),"*")),"")</f>
        <v>#REF!</v>
      </c>
      <c r="I142" s="54" t="e">
        <f>IF(LEN(VLOOKUP($A142,#REF!,8,FALSE)),UPPER(RIGHT(VLOOKUP($A142,#REF!,8,FALSE),1)),"")</f>
        <v>#REF!</v>
      </c>
      <c r="J142" s="42" t="e">
        <f>IF(LEN(VLOOKUP($A142,#REF!,4,FALSE)),UPPER(RIGHT(VLOOKUP($A142,#REF!,4,FALSE),1)),"")</f>
        <v>#REF!</v>
      </c>
      <c r="K142" s="42" t="e">
        <f>IF(LEN(VLOOKUP($A142,#REF!,5,FALSE)),UPPER(RIGHT(VLOOKUP($A142,#REF!,5,FALSE),1)),"")</f>
        <v>#REF!</v>
      </c>
      <c r="L142" s="42" t="e">
        <f>IF(LEN(VLOOKUP($A142,#REF!,6,FALSE)),UPPER(RIGHT(VLOOKUP($A142,#REF!,6,FALSE),1)),"")</f>
        <v>#REF!</v>
      </c>
      <c r="M142" s="43" t="e">
        <f>IF(LEN(VLOOKUP($A142,#REF!,7,FALSE)),UPPER(RIGHT(VLOOKUP($A142,#REF!,7,FALSE),1)),"")</f>
        <v>#REF!</v>
      </c>
      <c r="N142" s="38" t="e">
        <f t="shared" ref="N142:N145" si="70">IF(E142="","RSVD0")</f>
        <v>#REF!</v>
      </c>
      <c r="O142" s="38" t="s">
        <v>410</v>
      </c>
      <c r="P142" s="38" t="s">
        <v>104</v>
      </c>
      <c r="Q142" s="38" t="s">
        <v>105</v>
      </c>
      <c r="R142" s="38" t="s">
        <v>104</v>
      </c>
      <c r="S142" s="63" t="e">
        <f>HLOOKUP("Device Tree Pin Name",#REF!,MATCH($A142,#REF!,0),FALSE)</f>
        <v>#REF!</v>
      </c>
      <c r="T142" s="47" t="e">
        <f>HLOOKUP("power rail",#REF!,MATCH($A142,#REF!,0),FALSE)</f>
        <v>#REF!</v>
      </c>
      <c r="U142" s="62" t="e">
        <f>HLOOKUP("Wake Capable",#REF!,MATCH($A142,#REF!,0),FALSE)</f>
        <v>#REF!</v>
      </c>
      <c r="V142" s="62" t="e">
        <f>HLOOKUP("Strap",#REF!,MATCH($A142,#REF!,0),FALSE)</f>
        <v>#REF!</v>
      </c>
      <c r="W142" s="62" t="e">
        <f>HLOOKUP("GTE",#REF!,MATCH($A142,#REF!,0),FALSE)</f>
        <v>#REF!</v>
      </c>
      <c r="X142" s="62" t="e">
        <f>HLOOKUP("DPD_Control",#REF!,MATCH($A142,#REF!,0),FALSE)</f>
        <v>#REF!</v>
      </c>
      <c r="Y142" s="62" t="e">
        <f>HLOOKUP("DPD_Group",#REF!,MATCH($A142,#REF!,0),FALSE)</f>
        <v>#REF!</v>
      </c>
      <c r="Z142" s="47" t="e">
        <f>HLOOKUP("Pad Category",#REF!,MATCH($A142,#REF!,0),FALSE)</f>
        <v>#REF!</v>
      </c>
      <c r="AA142" s="47" t="e">
        <f>HLOOKUP("Pad type",#REF!,MATCH($A142,#REF!,0),FALSE)</f>
        <v>#REF!</v>
      </c>
      <c r="AB142" s="47" t="e">
        <f>HLOOKUP("Pull Strength",#REF!,MATCH($A142,#REF!,0),FALSE)</f>
        <v>#REF!</v>
      </c>
      <c r="AC142" s="47" t="e">
        <f>HLOOKUP("POR Pin State",#REF!,MATCH($A142,#REF!,0),FALSE)</f>
        <v>#REF!</v>
      </c>
      <c r="AD142" s="47" t="str">
        <f t="shared" si="64"/>
        <v>RSVD2</v>
      </c>
      <c r="AE142" s="82"/>
      <c r="AF142" s="38" t="str">
        <f t="shared" si="65"/>
        <v>PULL_DOWN</v>
      </c>
      <c r="AG142" s="38" t="e">
        <f t="shared" si="2"/>
        <v>#REF!</v>
      </c>
      <c r="AH142" s="38" t="e">
        <f t="shared" si="69"/>
        <v>#REF!</v>
      </c>
      <c r="AI142" s="87" t="e">
        <f t="shared" si="54"/>
        <v>#REF!</v>
      </c>
      <c r="AJ142" s="86" t="b">
        <v>1</v>
      </c>
      <c r="AK142" s="86" t="b">
        <v>1</v>
      </c>
      <c r="AL142" s="86" t="b">
        <v>1</v>
      </c>
      <c r="AM142" s="86" t="b">
        <v>1</v>
      </c>
      <c r="AN142" s="86" t="b">
        <v>1</v>
      </c>
      <c r="AO142" s="86" t="b">
        <v>1</v>
      </c>
      <c r="AP142" s="63" t="str">
        <f t="shared" si="55"/>
        <v>VALID</v>
      </c>
      <c r="AQ142" s="102" t="s">
        <v>411</v>
      </c>
      <c r="AR142" s="103" t="s">
        <v>79</v>
      </c>
      <c r="AS142" s="104"/>
      <c r="AT142" s="105"/>
      <c r="AU142" s="105"/>
      <c r="AV142" s="104" t="s">
        <v>124</v>
      </c>
      <c r="AW142" s="105"/>
      <c r="AX142" s="104" t="s">
        <v>85</v>
      </c>
      <c r="AY142" s="105"/>
      <c r="AZ142" s="104"/>
      <c r="BA142" s="104"/>
      <c r="BB142" s="115"/>
      <c r="BC142" s="116"/>
      <c r="BD142" s="117"/>
      <c r="BE142" s="150"/>
      <c r="BF142" s="147" t="e">
        <f>VLOOKUP($A142,#REF!,34,FALSE)</f>
        <v>#REF!</v>
      </c>
      <c r="BG142" s="147" t="e">
        <f>VLOOKUP($A142,#REF!,22,FALSE)</f>
        <v>#REF!</v>
      </c>
      <c r="BH142" s="149"/>
    </row>
    <row r="143" ht="12.95" customHeight="1" spans="1:60">
      <c r="A143" s="38" t="s">
        <v>412</v>
      </c>
      <c r="B143" s="38" t="e">
        <f>VLOOKUP($A143,#REF!,34,FALSE)</f>
        <v>#REF!</v>
      </c>
      <c r="C143" s="39" t="str">
        <f t="shared" si="62"/>
        <v>unused_SOC_GPIO42</v>
      </c>
      <c r="D143" s="40" t="e">
        <f>IF(LEN(VLOOKUP($A143,#REF!,8,FALSE)),LEFT(VLOOKUP($A143,#REF!,8,FALSE),LEN(VLOOKUP($A143,#REF!,8,FALSE))-2),"")</f>
        <v>#REF!</v>
      </c>
      <c r="E143" s="41" t="e">
        <f>IF(LEN(VLOOKUP($A143,#REF!,4,FALSE)),IF(INDEX(#REF!,MATCH($A143,#REF!,0),1),LEFT(VLOOKUP($A143,#REF!,4,FALSE),LEN(VLOOKUP($A143,#REF!,4,FALSE))-2),CONCATENATE(LEFT(VLOOKUP($A143,#REF!,4,FALSE),LEN(VLOOKUP($A143,#REF!,4,FALSE))-2),"*")),"")</f>
        <v>#REF!</v>
      </c>
      <c r="F143" s="42" t="e">
        <f>IF(LEN(VLOOKUP($A143,#REF!,5,FALSE)),IF(INDEX(#REF!,MATCH($A143,#REF!,0),2),LEFT(VLOOKUP($A143,#REF!,5,FALSE),LEN(VLOOKUP($A143,#REF!,5,FALSE))-3),CONCATENATE(LEFT(VLOOKUP($A143,#REF!,5,FALSE),LEN(VLOOKUP($A143,#REF!,5,FALSE))-2),"*")),"")</f>
        <v>#REF!</v>
      </c>
      <c r="G143" s="42" t="e">
        <f>IF(LEN(VLOOKUP($A143,#REF!,6,FALSE)),IF(INDEX(#REF!,MATCH($A143,#REF!,0),3),LEFT(VLOOKUP($A143,#REF!,6,FALSE),LEN(VLOOKUP($A143,#REF!,6,FALSE))-2),CONCATENATE(LEFT(VLOOKUP($A143,#REF!,6,FALSE),LEN(VLOOKUP($A143,#REF!,6,FALSE))-2),"*")),"")</f>
        <v>#REF!</v>
      </c>
      <c r="H143" s="43" t="e">
        <f>IF(LEN(VLOOKUP($A143,#REF!,7,FALSE)),IF(INDEX(#REF!,MATCH($A143,#REF!,0),4),LEFT(VLOOKUP($A143,#REF!,7,FALSE),LEN(VLOOKUP($A143,#REF!,7,FALSE))-2),CONCATENATE(LEFT(VLOOKUP($A143,#REF!,7,FALSE),LEN(VLOOKUP($A143,#REF!,7,FALSE))-2),"*")),"")</f>
        <v>#REF!</v>
      </c>
      <c r="I143" s="54" t="e">
        <f>IF(LEN(VLOOKUP($A143,#REF!,8,FALSE)),UPPER(RIGHT(VLOOKUP($A143,#REF!,8,FALSE),1)),"")</f>
        <v>#REF!</v>
      </c>
      <c r="J143" s="42" t="e">
        <f>IF(LEN(VLOOKUP($A143,#REF!,4,FALSE)),UPPER(RIGHT(VLOOKUP($A143,#REF!,4,FALSE),1)),"")</f>
        <v>#REF!</v>
      </c>
      <c r="K143" s="42" t="s">
        <v>81</v>
      </c>
      <c r="L143" s="42" t="e">
        <f>IF(LEN(VLOOKUP($A143,#REF!,6,FALSE)),UPPER(RIGHT(VLOOKUP($A143,#REF!,6,FALSE),1)),"")</f>
        <v>#REF!</v>
      </c>
      <c r="M143" s="43" t="e">
        <f>IF(LEN(VLOOKUP($A143,#REF!,7,FALSE)),UPPER(RIGHT(VLOOKUP($A143,#REF!,7,FALSE),1)),"")</f>
        <v>#REF!</v>
      </c>
      <c r="N143" s="38" t="e">
        <f t="shared" si="70"/>
        <v>#REF!</v>
      </c>
      <c r="O143" s="38" t="s">
        <v>410</v>
      </c>
      <c r="P143" s="38" t="s">
        <v>104</v>
      </c>
      <c r="Q143" s="38" t="s">
        <v>105</v>
      </c>
      <c r="R143" s="38" t="s">
        <v>104</v>
      </c>
      <c r="S143" s="63" t="e">
        <f>HLOOKUP("Device Tree Pin Name",#REF!,MATCH($A143,#REF!,0),FALSE)</f>
        <v>#REF!</v>
      </c>
      <c r="T143" s="47" t="e">
        <f>HLOOKUP("power rail",#REF!,MATCH($A143,#REF!,0),FALSE)</f>
        <v>#REF!</v>
      </c>
      <c r="U143" s="62" t="e">
        <f>HLOOKUP("Wake Capable",#REF!,MATCH($A143,#REF!,0),FALSE)</f>
        <v>#REF!</v>
      </c>
      <c r="V143" s="62" t="e">
        <f>HLOOKUP("Strap",#REF!,MATCH($A143,#REF!,0),FALSE)</f>
        <v>#REF!</v>
      </c>
      <c r="W143" s="62" t="e">
        <f>HLOOKUP("GTE",#REF!,MATCH($A143,#REF!,0),FALSE)</f>
        <v>#REF!</v>
      </c>
      <c r="X143" s="62" t="e">
        <f>HLOOKUP("DPD_Control",#REF!,MATCH($A143,#REF!,0),FALSE)</f>
        <v>#REF!</v>
      </c>
      <c r="Y143" s="62" t="e">
        <f>HLOOKUP("DPD_Group",#REF!,MATCH($A143,#REF!,0),FALSE)</f>
        <v>#REF!</v>
      </c>
      <c r="Z143" s="47" t="e">
        <f>HLOOKUP("Pad Category",#REF!,MATCH($A143,#REF!,0),FALSE)</f>
        <v>#REF!</v>
      </c>
      <c r="AA143" s="47" t="e">
        <f>HLOOKUP("Pad type",#REF!,MATCH($A143,#REF!,0),FALSE)</f>
        <v>#REF!</v>
      </c>
      <c r="AB143" s="47" t="e">
        <f>HLOOKUP("Pull Strength",#REF!,MATCH($A143,#REF!,0),FALSE)</f>
        <v>#REF!</v>
      </c>
      <c r="AC143" s="47" t="e">
        <f>HLOOKUP("POR Pin State",#REF!,MATCH($A143,#REF!,0),FALSE)</f>
        <v>#REF!</v>
      </c>
      <c r="AD143" s="47" t="str">
        <f t="shared" si="64"/>
        <v>RSVD2</v>
      </c>
      <c r="AE143" s="82"/>
      <c r="AF143" s="38" t="str">
        <f t="shared" si="65"/>
        <v>PULL_DOWN</v>
      </c>
      <c r="AG143" s="38" t="e">
        <f t="shared" si="2"/>
        <v>#REF!</v>
      </c>
      <c r="AH143" s="38" t="e">
        <f t="shared" si="69"/>
        <v>#REF!</v>
      </c>
      <c r="AI143" s="87" t="e">
        <f t="shared" si="54"/>
        <v>#REF!</v>
      </c>
      <c r="AJ143" s="86" t="b">
        <v>1</v>
      </c>
      <c r="AK143" s="86" t="b">
        <v>1</v>
      </c>
      <c r="AL143" s="86" t="b">
        <v>1</v>
      </c>
      <c r="AM143" s="86" t="b">
        <v>1</v>
      </c>
      <c r="AN143" s="86" t="b">
        <v>1</v>
      </c>
      <c r="AO143" s="86" t="b">
        <v>1</v>
      </c>
      <c r="AP143" s="63" t="str">
        <f t="shared" si="55"/>
        <v>VALID</v>
      </c>
      <c r="AQ143" s="102" t="s">
        <v>413</v>
      </c>
      <c r="AR143" s="103" t="s">
        <v>79</v>
      </c>
      <c r="AS143" s="104"/>
      <c r="AT143" s="105"/>
      <c r="AU143" s="105"/>
      <c r="AV143" s="104" t="s">
        <v>124</v>
      </c>
      <c r="AW143" s="105"/>
      <c r="AX143" s="104" t="s">
        <v>85</v>
      </c>
      <c r="AY143" s="105"/>
      <c r="AZ143" s="104"/>
      <c r="BA143" s="104"/>
      <c r="BB143" s="115"/>
      <c r="BC143" s="116"/>
      <c r="BD143" s="117"/>
      <c r="BE143" s="150"/>
      <c r="BF143" s="147" t="e">
        <f>VLOOKUP($A143,#REF!,34,FALSE)</f>
        <v>#REF!</v>
      </c>
      <c r="BG143" s="147" t="e">
        <f>VLOOKUP($A143,#REF!,22,FALSE)</f>
        <v>#REF!</v>
      </c>
      <c r="BH143" s="149"/>
    </row>
    <row r="144" ht="12.95" customHeight="1" spans="1:60">
      <c r="A144" s="38" t="s">
        <v>414</v>
      </c>
      <c r="B144" s="38" t="e">
        <f>VLOOKUP($A144,#REF!,34,FALSE)</f>
        <v>#REF!</v>
      </c>
      <c r="C144" s="39" t="str">
        <f t="shared" si="62"/>
        <v>unused_SOC_GPIO43</v>
      </c>
      <c r="D144" s="40" t="e">
        <f>IF(LEN(VLOOKUP($A144,#REF!,8,FALSE)),LEFT(VLOOKUP($A144,#REF!,8,FALSE),LEN(VLOOKUP($A144,#REF!,8,FALSE))-2),"")</f>
        <v>#REF!</v>
      </c>
      <c r="E144" s="41" t="e">
        <f>IF(LEN(VLOOKUP($A144,#REF!,4,FALSE)),IF(INDEX(#REF!,MATCH($A144,#REF!,0),1),LEFT(VLOOKUP($A144,#REF!,4,FALSE),LEN(VLOOKUP($A144,#REF!,4,FALSE))-2),CONCATENATE(LEFT(VLOOKUP($A144,#REF!,4,FALSE),LEN(VLOOKUP($A144,#REF!,4,FALSE))-2),"*")),"")</f>
        <v>#REF!</v>
      </c>
      <c r="F144" s="42" t="e">
        <f>IF(LEN(VLOOKUP($A144,#REF!,5,FALSE)),IF(INDEX(#REF!,MATCH($A144,#REF!,0),2),LEFT(VLOOKUP($A144,#REF!,5,FALSE),LEN(VLOOKUP($A144,#REF!,5,FALSE))-2),CONCATENATE(LEFT(VLOOKUP($A144,#REF!,5,FALSE),LEN(VLOOKUP($A144,#REF!,5,FALSE))-2),"*")),"")</f>
        <v>#REF!</v>
      </c>
      <c r="G144" s="42" t="e">
        <f>IF(LEN(VLOOKUP($A144,#REF!,6,FALSE)),IF(INDEX(#REF!,MATCH($A144,#REF!,0),3),LEFT(VLOOKUP($A144,#REF!,6,FALSE),LEN(VLOOKUP($A144,#REF!,6,FALSE))-2),CONCATENATE(LEFT(VLOOKUP($A144,#REF!,6,FALSE),LEN(VLOOKUP($A144,#REF!,6,FALSE))-2),"*")),"")</f>
        <v>#REF!</v>
      </c>
      <c r="H144" s="43" t="e">
        <f>IF(LEN(VLOOKUP($A144,#REF!,7,FALSE)),IF(INDEX(#REF!,MATCH($A144,#REF!,0),4),LEFT(VLOOKUP($A144,#REF!,7,FALSE),LEN(VLOOKUP($A144,#REF!,7,FALSE))-2),CONCATENATE(LEFT(VLOOKUP($A144,#REF!,7,FALSE),LEN(VLOOKUP($A144,#REF!,7,FALSE))-2),"*")),"")</f>
        <v>#REF!</v>
      </c>
      <c r="I144" s="54" t="e">
        <f>IF(LEN(VLOOKUP($A144,#REF!,8,FALSE)),UPPER(RIGHT(VLOOKUP($A144,#REF!,8,FALSE),1)),"")</f>
        <v>#REF!</v>
      </c>
      <c r="J144" s="42" t="e">
        <f>IF(LEN(VLOOKUP($A144,#REF!,4,FALSE)),UPPER(RIGHT(VLOOKUP($A144,#REF!,4,FALSE),1)),"")</f>
        <v>#REF!</v>
      </c>
      <c r="K144" s="42" t="e">
        <f>IF(LEN(VLOOKUP($A144,#REF!,5,FALSE)),UPPER(RIGHT(VLOOKUP($A144,#REF!,5,FALSE),1)),"")</f>
        <v>#REF!</v>
      </c>
      <c r="L144" s="42" t="e">
        <f>IF(LEN(VLOOKUP($A144,#REF!,6,FALSE)),UPPER(RIGHT(VLOOKUP($A144,#REF!,6,FALSE),1)),"")</f>
        <v>#REF!</v>
      </c>
      <c r="M144" s="43" t="e">
        <f>IF(LEN(VLOOKUP($A144,#REF!,7,FALSE)),UPPER(RIGHT(VLOOKUP($A144,#REF!,7,FALSE),1)),"")</f>
        <v>#REF!</v>
      </c>
      <c r="N144" s="38" t="e">
        <f t="shared" si="70"/>
        <v>#REF!</v>
      </c>
      <c r="O144" s="38" t="s">
        <v>410</v>
      </c>
      <c r="P144" s="38" t="s">
        <v>104</v>
      </c>
      <c r="Q144" s="38" t="s">
        <v>105</v>
      </c>
      <c r="R144" s="38" t="s">
        <v>104</v>
      </c>
      <c r="S144" s="63" t="e">
        <f>HLOOKUP("Device Tree Pin Name",#REF!,MATCH($A144,#REF!,0),FALSE)</f>
        <v>#REF!</v>
      </c>
      <c r="T144" s="47" t="e">
        <f>HLOOKUP("power rail",#REF!,MATCH($A144,#REF!,0),FALSE)</f>
        <v>#REF!</v>
      </c>
      <c r="U144" s="62" t="e">
        <f>HLOOKUP("Wake Capable",#REF!,MATCH($A144,#REF!,0),FALSE)</f>
        <v>#REF!</v>
      </c>
      <c r="V144" s="62" t="e">
        <f>HLOOKUP("Strap",#REF!,MATCH($A144,#REF!,0),FALSE)</f>
        <v>#REF!</v>
      </c>
      <c r="W144" s="62" t="e">
        <f>HLOOKUP("GTE",#REF!,MATCH($A144,#REF!,0),FALSE)</f>
        <v>#REF!</v>
      </c>
      <c r="X144" s="62" t="e">
        <f>HLOOKUP("DPD_Control",#REF!,MATCH($A144,#REF!,0),FALSE)</f>
        <v>#REF!</v>
      </c>
      <c r="Y144" s="62" t="e">
        <f>HLOOKUP("DPD_Group",#REF!,MATCH($A144,#REF!,0),FALSE)</f>
        <v>#REF!</v>
      </c>
      <c r="Z144" s="47" t="e">
        <f>HLOOKUP("Pad Category",#REF!,MATCH($A144,#REF!,0),FALSE)</f>
        <v>#REF!</v>
      </c>
      <c r="AA144" s="47" t="e">
        <f>HLOOKUP("Pad type",#REF!,MATCH($A144,#REF!,0),FALSE)</f>
        <v>#REF!</v>
      </c>
      <c r="AB144" s="47" t="e">
        <f>HLOOKUP("Pull Strength",#REF!,MATCH($A144,#REF!,0),FALSE)</f>
        <v>#REF!</v>
      </c>
      <c r="AC144" s="47" t="e">
        <f>HLOOKUP("POR Pin State",#REF!,MATCH($A144,#REF!,0),FALSE)</f>
        <v>#REF!</v>
      </c>
      <c r="AD144" s="47" t="str">
        <f t="shared" si="64"/>
        <v>RSVD2</v>
      </c>
      <c r="AE144" s="82"/>
      <c r="AF144" s="38" t="str">
        <f t="shared" si="65"/>
        <v>PULL_DOWN</v>
      </c>
      <c r="AG144" s="38" t="e">
        <f t="shared" si="2"/>
        <v>#REF!</v>
      </c>
      <c r="AH144" s="38" t="e">
        <f t="shared" si="69"/>
        <v>#REF!</v>
      </c>
      <c r="AI144" s="87" t="e">
        <f t="shared" si="54"/>
        <v>#REF!</v>
      </c>
      <c r="AJ144" s="86" t="b">
        <v>1</v>
      </c>
      <c r="AK144" s="86" t="b">
        <v>1</v>
      </c>
      <c r="AL144" s="86" t="b">
        <v>1</v>
      </c>
      <c r="AM144" s="86" t="b">
        <v>1</v>
      </c>
      <c r="AN144" s="86" t="b">
        <v>1</v>
      </c>
      <c r="AO144" s="86" t="b">
        <v>1</v>
      </c>
      <c r="AP144" s="63" t="str">
        <f t="shared" si="55"/>
        <v>VALID</v>
      </c>
      <c r="AQ144" s="102" t="s">
        <v>415</v>
      </c>
      <c r="AR144" s="103" t="s">
        <v>79</v>
      </c>
      <c r="AS144" s="104"/>
      <c r="AT144" s="105"/>
      <c r="AU144" s="105"/>
      <c r="AV144" s="104" t="s">
        <v>124</v>
      </c>
      <c r="AW144" s="105"/>
      <c r="AX144" s="104" t="s">
        <v>85</v>
      </c>
      <c r="AY144" s="105"/>
      <c r="AZ144" s="104"/>
      <c r="BA144" s="104"/>
      <c r="BB144" s="115"/>
      <c r="BC144" s="116"/>
      <c r="BD144" s="117"/>
      <c r="BE144" s="125" t="s">
        <v>3</v>
      </c>
      <c r="BF144" s="147" t="e">
        <f>VLOOKUP($A144,#REF!,34,FALSE)</f>
        <v>#REF!</v>
      </c>
      <c r="BG144" s="147" t="e">
        <f>VLOOKUP($A144,#REF!,22,FALSE)</f>
        <v>#REF!</v>
      </c>
      <c r="BH144" s="149"/>
    </row>
    <row r="145" ht="12.95" customHeight="1" spans="1:60">
      <c r="A145" s="38" t="s">
        <v>416</v>
      </c>
      <c r="B145" s="38" t="e">
        <f>VLOOKUP($A145,#REF!,34,FALSE)</f>
        <v>#REF!</v>
      </c>
      <c r="C145" s="39" t="str">
        <f t="shared" si="62"/>
        <v>unused_SOC_GPIO44</v>
      </c>
      <c r="D145" s="40" t="e">
        <f>IF(LEN(VLOOKUP($A145,#REF!,8,FALSE)),LEFT(VLOOKUP($A145,#REF!,8,FALSE),LEN(VLOOKUP($A145,#REF!,8,FALSE))-2),"")</f>
        <v>#REF!</v>
      </c>
      <c r="E145" s="41" t="e">
        <f>IF(LEN(VLOOKUP($A145,#REF!,4,FALSE)),IF(INDEX(#REF!,MATCH($A145,#REF!,0),1),LEFT(VLOOKUP($A145,#REF!,4,FALSE),LEN(VLOOKUP($A145,#REF!,4,FALSE))-2),CONCATENATE(LEFT(VLOOKUP($A145,#REF!,4,FALSE),LEN(VLOOKUP($A145,#REF!,4,FALSE))-2),"*")),"")</f>
        <v>#REF!</v>
      </c>
      <c r="F145" s="42" t="e">
        <f>IF(LEN(VLOOKUP($A145,#REF!,5,FALSE)),IF(INDEX(#REF!,MATCH($A145,#REF!,0),2),LEFT(VLOOKUP($A145,#REF!,5,FALSE),LEN(VLOOKUP($A145,#REF!,5,FALSE))-2),CONCATENATE(LEFT(VLOOKUP($A145,#REF!,5,FALSE),LEN(VLOOKUP($A145,#REF!,5,FALSE))-2),"*")),"")</f>
        <v>#REF!</v>
      </c>
      <c r="G145" s="42" t="e">
        <f>IF(LEN(VLOOKUP($A145,#REF!,6,FALSE)),IF(INDEX(#REF!,MATCH($A145,#REF!,0),3),LEFT(VLOOKUP($A145,#REF!,6,FALSE),LEN(VLOOKUP($A145,#REF!,6,FALSE))-2),CONCATENATE(LEFT(VLOOKUP($A145,#REF!,6,FALSE),LEN(VLOOKUP($A145,#REF!,6,FALSE))-2),"*")),"")</f>
        <v>#REF!</v>
      </c>
      <c r="H145" s="43" t="e">
        <f>IF(LEN(VLOOKUP($A145,#REF!,7,FALSE)),IF(INDEX(#REF!,MATCH($A145,#REF!,0),4),LEFT(VLOOKUP($A145,#REF!,7,FALSE),LEN(VLOOKUP($A145,#REF!,7,FALSE))-2),CONCATENATE(LEFT(VLOOKUP($A145,#REF!,7,FALSE),LEN(VLOOKUP($A145,#REF!,7,FALSE))-2),"*")),"")</f>
        <v>#REF!</v>
      </c>
      <c r="I145" s="54" t="e">
        <f>IF(LEN(VLOOKUP($A145,#REF!,8,FALSE)),UPPER(RIGHT(VLOOKUP($A145,#REF!,8,FALSE),1)),"")</f>
        <v>#REF!</v>
      </c>
      <c r="J145" s="42" t="e">
        <f>IF(LEN(VLOOKUP($A145,#REF!,4,FALSE)),UPPER(RIGHT(VLOOKUP($A145,#REF!,4,FALSE),1)),"")</f>
        <v>#REF!</v>
      </c>
      <c r="K145" s="42" t="e">
        <f>IF(LEN(VLOOKUP($A145,#REF!,5,FALSE)),UPPER(RIGHT(VLOOKUP($A145,#REF!,5,FALSE),1)),"")</f>
        <v>#REF!</v>
      </c>
      <c r="L145" s="42" t="e">
        <f>IF(LEN(VLOOKUP($A145,#REF!,6,FALSE)),UPPER(RIGHT(VLOOKUP($A145,#REF!,6,FALSE),1)),"")</f>
        <v>#REF!</v>
      </c>
      <c r="M145" s="43" t="e">
        <f>IF(LEN(VLOOKUP($A145,#REF!,7,FALSE)),UPPER(RIGHT(VLOOKUP($A145,#REF!,7,FALSE),1)),"")</f>
        <v>#REF!</v>
      </c>
      <c r="N145" s="38" t="e">
        <f t="shared" si="70"/>
        <v>#REF!</v>
      </c>
      <c r="O145" s="38" t="s">
        <v>410</v>
      </c>
      <c r="P145" s="38" t="s">
        <v>104</v>
      </c>
      <c r="Q145" s="38" t="s">
        <v>105</v>
      </c>
      <c r="R145" s="38" t="s">
        <v>104</v>
      </c>
      <c r="S145" s="63" t="e">
        <f>HLOOKUP("Device Tree Pin Name",#REF!,MATCH($A145,#REF!,0),FALSE)</f>
        <v>#REF!</v>
      </c>
      <c r="T145" s="47" t="e">
        <f>HLOOKUP("power rail",#REF!,MATCH($A145,#REF!,0),FALSE)</f>
        <v>#REF!</v>
      </c>
      <c r="U145" s="62" t="e">
        <f>HLOOKUP("Wake Capable",#REF!,MATCH($A145,#REF!,0),FALSE)</f>
        <v>#REF!</v>
      </c>
      <c r="V145" s="62" t="e">
        <f>HLOOKUP("Strap",#REF!,MATCH($A145,#REF!,0),FALSE)</f>
        <v>#REF!</v>
      </c>
      <c r="W145" s="62" t="e">
        <f>HLOOKUP("GTE",#REF!,MATCH($A145,#REF!,0),FALSE)</f>
        <v>#REF!</v>
      </c>
      <c r="X145" s="62" t="e">
        <f>HLOOKUP("DPD_Control",#REF!,MATCH($A145,#REF!,0),FALSE)</f>
        <v>#REF!</v>
      </c>
      <c r="Y145" s="62" t="e">
        <f>HLOOKUP("DPD_Group",#REF!,MATCH($A145,#REF!,0),FALSE)</f>
        <v>#REF!</v>
      </c>
      <c r="Z145" s="47" t="e">
        <f>HLOOKUP("Pad Category",#REF!,MATCH($A145,#REF!,0),FALSE)</f>
        <v>#REF!</v>
      </c>
      <c r="AA145" s="47" t="e">
        <f>HLOOKUP("Pad type",#REF!,MATCH($A145,#REF!,0),FALSE)</f>
        <v>#REF!</v>
      </c>
      <c r="AB145" s="47" t="e">
        <f>HLOOKUP("Pull Strength",#REF!,MATCH($A145,#REF!,0),FALSE)</f>
        <v>#REF!</v>
      </c>
      <c r="AC145" s="47" t="e">
        <f>HLOOKUP("POR Pin State",#REF!,MATCH($A145,#REF!,0),FALSE)</f>
        <v>#REF!</v>
      </c>
      <c r="AD145" s="47" t="str">
        <f t="shared" si="64"/>
        <v>RSVD2</v>
      </c>
      <c r="AE145" s="82"/>
      <c r="AF145" s="38" t="str">
        <f t="shared" si="65"/>
        <v>PULL_DOWN</v>
      </c>
      <c r="AG145" s="38" t="e">
        <f t="shared" si="2"/>
        <v>#REF!</v>
      </c>
      <c r="AH145" s="38" t="e">
        <f t="shared" ref="AH145:AH149" si="71">IF(OR($AT145=$F145,$AU145="Output"),"DISABLE","ENABLE")</f>
        <v>#REF!</v>
      </c>
      <c r="AI145" s="87" t="e">
        <f t="shared" si="54"/>
        <v>#REF!</v>
      </c>
      <c r="AJ145" s="86" t="b">
        <v>1</v>
      </c>
      <c r="AK145" s="86" t="b">
        <v>1</v>
      </c>
      <c r="AL145" s="86" t="b">
        <v>1</v>
      </c>
      <c r="AM145" s="86" t="b">
        <v>1</v>
      </c>
      <c r="AN145" s="86" t="b">
        <v>1</v>
      </c>
      <c r="AO145" s="86" t="b">
        <v>1</v>
      </c>
      <c r="AP145" s="63" t="str">
        <f t="shared" si="55"/>
        <v>VALID</v>
      </c>
      <c r="AQ145" s="102" t="s">
        <v>417</v>
      </c>
      <c r="AR145" s="103" t="s">
        <v>79</v>
      </c>
      <c r="AS145" s="104"/>
      <c r="AT145" s="105"/>
      <c r="AU145" s="105"/>
      <c r="AV145" s="104" t="s">
        <v>124</v>
      </c>
      <c r="AW145" s="105"/>
      <c r="AX145" s="104" t="s">
        <v>85</v>
      </c>
      <c r="AY145" s="105"/>
      <c r="AZ145" s="104"/>
      <c r="BA145" s="104"/>
      <c r="BB145" s="115"/>
      <c r="BC145" s="116"/>
      <c r="BD145" s="117"/>
      <c r="BE145" s="150"/>
      <c r="BF145" s="147" t="e">
        <f>VLOOKUP($A145,#REF!,34,FALSE)</f>
        <v>#REF!</v>
      </c>
      <c r="BG145" s="147" t="e">
        <f>VLOOKUP($A145,#REF!,22,FALSE)</f>
        <v>#REF!</v>
      </c>
      <c r="BH145" s="149"/>
    </row>
    <row r="146" ht="12.95" customHeight="1" spans="1:60">
      <c r="A146" s="38" t="s">
        <v>418</v>
      </c>
      <c r="B146" s="38" t="e">
        <f>VLOOKUP($A146,#REF!,34,FALSE)</f>
        <v>#REF!</v>
      </c>
      <c r="C146" s="39" t="str">
        <f t="shared" si="62"/>
        <v>unused_GEN1_I2C_SCL</v>
      </c>
      <c r="D146" s="40" t="e">
        <f>IF(LEN(VLOOKUP($A146,#REF!,8,FALSE)),LEFT(VLOOKUP($A146,#REF!,8,FALSE),LEN(VLOOKUP($A146,#REF!,8,FALSE))-2),"")</f>
        <v>#REF!</v>
      </c>
      <c r="E146" s="41" t="e">
        <f>IF(LEN(VLOOKUP($A146,#REF!,4,FALSE)),IF(INDEX(#REF!,MATCH($A146,#REF!,0),1),LEFT(VLOOKUP($A146,#REF!,4,FALSE),LEN(VLOOKUP($A146,#REF!,4,FALSE))-2),CONCATENATE(LEFT(VLOOKUP($A146,#REF!,4,FALSE),LEN(VLOOKUP($A146,#REF!,4,FALSE))-2),"*")),"")</f>
        <v>#REF!</v>
      </c>
      <c r="F146" s="42" t="e">
        <f>IF(LEN(VLOOKUP($A146,#REF!,5,FALSE)),IF(INDEX(#REF!,MATCH($A146,#REF!,0),2),LEFT(VLOOKUP($A146,#REF!,5,FALSE),LEN(VLOOKUP($A146,#REF!,5,FALSE))-2),CONCATENATE(LEFT(VLOOKUP($A146,#REF!,5,FALSE),LEN(VLOOKUP($A146,#REF!,5,FALSE))-2),"*")),"")</f>
        <v>#REF!</v>
      </c>
      <c r="G146" s="42" t="e">
        <f>IF(LEN(VLOOKUP($A146,#REF!,6,FALSE)),IF(INDEX(#REF!,MATCH($A146,#REF!,0),3),LEFT(VLOOKUP($A146,#REF!,6,FALSE),LEN(VLOOKUP($A146,#REF!,6,FALSE))-2),CONCATENATE(LEFT(VLOOKUP($A146,#REF!,6,FALSE),LEN(VLOOKUP($A146,#REF!,6,FALSE))-2),"*")),"")</f>
        <v>#REF!</v>
      </c>
      <c r="H146" s="43" t="e">
        <f>IF(LEN(VLOOKUP($A146,#REF!,7,FALSE)),IF(INDEX(#REF!,MATCH($A146,#REF!,0),4),LEFT(VLOOKUP($A146,#REF!,7,FALSE),LEN(VLOOKUP($A146,#REF!,7,FALSE))-2),CONCATENATE(LEFT(VLOOKUP($A146,#REF!,7,FALSE),LEN(VLOOKUP($A146,#REF!,7,FALSE))-2),"*")),"")</f>
        <v>#REF!</v>
      </c>
      <c r="I146" s="54" t="e">
        <f>IF(LEN(VLOOKUP($A146,#REF!,8,FALSE)),UPPER(RIGHT(VLOOKUP($A146,#REF!,8,FALSE),1)),"")</f>
        <v>#REF!</v>
      </c>
      <c r="J146" s="42" t="e">
        <f>IF(LEN(VLOOKUP($A146,#REF!,4,FALSE)),UPPER(RIGHT(VLOOKUP($A146,#REF!,4,FALSE),1)),"")</f>
        <v>#REF!</v>
      </c>
      <c r="K146" s="42" t="e">
        <f>IF(LEN(VLOOKUP($A146,#REF!,5,FALSE)),UPPER(RIGHT(VLOOKUP($A146,#REF!,5,FALSE),1)),"")</f>
        <v>#REF!</v>
      </c>
      <c r="L146" s="42" t="e">
        <f>IF(LEN(VLOOKUP($A146,#REF!,6,FALSE)),UPPER(RIGHT(VLOOKUP($A146,#REF!,6,FALSE),1)),"")</f>
        <v>#REF!</v>
      </c>
      <c r="M146" s="43" t="e">
        <f>IF(LEN(VLOOKUP($A146,#REF!,7,FALSE)),UPPER(RIGHT(VLOOKUP($A146,#REF!,7,FALSE),1)),"")</f>
        <v>#REF!</v>
      </c>
      <c r="N146" s="38" t="s">
        <v>419</v>
      </c>
      <c r="O146" s="38" t="s">
        <v>83</v>
      </c>
      <c r="P146" s="38" t="s">
        <v>104</v>
      </c>
      <c r="Q146" s="38" t="s">
        <v>105</v>
      </c>
      <c r="R146" s="38" t="s">
        <v>83</v>
      </c>
      <c r="S146" s="63" t="e">
        <f>HLOOKUP("Device Tree Pin Name",#REF!,MATCH($A146,#REF!,0),FALSE)</f>
        <v>#REF!</v>
      </c>
      <c r="T146" s="47" t="e">
        <f>HLOOKUP("power rail",#REF!,MATCH($A146,#REF!,0),FALSE)</f>
        <v>#REF!</v>
      </c>
      <c r="U146" s="62" t="e">
        <f>HLOOKUP("Wake Capable",#REF!,MATCH($A146,#REF!,0),FALSE)</f>
        <v>#REF!</v>
      </c>
      <c r="V146" s="62" t="e">
        <f>HLOOKUP("Strap",#REF!,MATCH($A146,#REF!,0),FALSE)</f>
        <v>#REF!</v>
      </c>
      <c r="W146" s="62" t="e">
        <f>HLOOKUP("GTE",#REF!,MATCH($A146,#REF!,0),FALSE)</f>
        <v>#REF!</v>
      </c>
      <c r="X146" s="62" t="e">
        <f>HLOOKUP("DPD_Control",#REF!,MATCH($A146,#REF!,0),FALSE)</f>
        <v>#REF!</v>
      </c>
      <c r="Y146" s="62" t="e">
        <f>HLOOKUP("DPD_Group",#REF!,MATCH($A146,#REF!,0),FALSE)</f>
        <v>#REF!</v>
      </c>
      <c r="Z146" s="47" t="e">
        <f>HLOOKUP("Pad Category",#REF!,MATCH($A146,#REF!,0),FALSE)</f>
        <v>#REF!</v>
      </c>
      <c r="AA146" s="63" t="e">
        <f>HLOOKUP("Pad type",#REF!,MATCH($A146,#REF!,0),FALSE)</f>
        <v>#REF!</v>
      </c>
      <c r="AB146" s="47" t="e">
        <f>HLOOKUP("Pull Strength",#REF!,MATCH($A146,#REF!,0),FALSE)</f>
        <v>#REF!</v>
      </c>
      <c r="AC146" s="47" t="e">
        <f>HLOOKUP("POR Pin State",#REF!,MATCH($A146,#REF!,0),FALSE)</f>
        <v>#REF!</v>
      </c>
      <c r="AD146" s="47" t="str">
        <f t="shared" si="64"/>
        <v>RSVD1</v>
      </c>
      <c r="AE146" s="82"/>
      <c r="AF146" s="38" t="str">
        <f t="shared" si="65"/>
        <v>PULL_DOWN</v>
      </c>
      <c r="AG146" s="38" t="e">
        <f t="shared" si="2"/>
        <v>#REF!</v>
      </c>
      <c r="AH146" s="38" t="e">
        <f t="shared" si="71"/>
        <v>#REF!</v>
      </c>
      <c r="AI146" s="87" t="e">
        <f t="shared" si="54"/>
        <v>#REF!</v>
      </c>
      <c r="AJ146" s="86" t="b">
        <v>1</v>
      </c>
      <c r="AK146" s="86" t="b">
        <v>1</v>
      </c>
      <c r="AL146" s="86" t="b">
        <v>1</v>
      </c>
      <c r="AM146" s="86" t="b">
        <v>1</v>
      </c>
      <c r="AN146" s="86" t="b">
        <v>1</v>
      </c>
      <c r="AO146" s="86" t="b">
        <v>1</v>
      </c>
      <c r="AP146" s="63" t="str">
        <f t="shared" si="55"/>
        <v>VALID</v>
      </c>
      <c r="AQ146" s="102" t="s">
        <v>420</v>
      </c>
      <c r="AR146" s="103" t="s">
        <v>79</v>
      </c>
      <c r="AS146" s="104"/>
      <c r="AT146" s="105"/>
      <c r="AU146" s="105"/>
      <c r="AV146" s="105"/>
      <c r="AW146" s="118" t="s">
        <v>85</v>
      </c>
      <c r="AX146" s="104" t="s">
        <v>85</v>
      </c>
      <c r="AY146" s="105"/>
      <c r="AZ146" s="104"/>
      <c r="BA146" s="104"/>
      <c r="BB146" s="115"/>
      <c r="BC146" s="116"/>
      <c r="BD146" s="117"/>
      <c r="BE146" s="150"/>
      <c r="BF146" s="147" t="e">
        <f>VLOOKUP($A146,#REF!,34,FALSE)</f>
        <v>#REF!</v>
      </c>
      <c r="BG146" s="147" t="e">
        <f>VLOOKUP($A146,#REF!,22,FALSE)</f>
        <v>#REF!</v>
      </c>
      <c r="BH146" s="149"/>
    </row>
    <row r="147" ht="12.95" customHeight="1" spans="1:60">
      <c r="A147" s="38" t="s">
        <v>421</v>
      </c>
      <c r="B147" s="38" t="e">
        <f>VLOOKUP($A147,#REF!,34,FALSE)</f>
        <v>#REF!</v>
      </c>
      <c r="C147" s="39" t="str">
        <f t="shared" si="62"/>
        <v>unused_GEN1_I2C_SDA</v>
      </c>
      <c r="D147" s="40" t="e">
        <f>IF(LEN(VLOOKUP($A147,#REF!,8,FALSE)),LEFT(VLOOKUP($A147,#REF!,8,FALSE),LEN(VLOOKUP($A147,#REF!,8,FALSE))-2),"")</f>
        <v>#REF!</v>
      </c>
      <c r="E147" s="41" t="e">
        <f>IF(LEN(VLOOKUP($A147,#REF!,4,FALSE)),IF(INDEX(#REF!,MATCH($A147,#REF!,0),1),LEFT(VLOOKUP($A147,#REF!,4,FALSE),LEN(VLOOKUP($A147,#REF!,4,FALSE))-2),CONCATENATE(LEFT(VLOOKUP($A147,#REF!,4,FALSE),LEN(VLOOKUP($A147,#REF!,4,FALSE))-2),"*")),"")</f>
        <v>#REF!</v>
      </c>
      <c r="F147" s="42" t="e">
        <f>IF(LEN(VLOOKUP($A147,#REF!,5,FALSE)),IF(INDEX(#REF!,MATCH($A147,#REF!,0),2),LEFT(VLOOKUP($A147,#REF!,5,FALSE),LEN(VLOOKUP($A147,#REF!,5,FALSE))-2),CONCATENATE(LEFT(VLOOKUP($A147,#REF!,5,FALSE),LEN(VLOOKUP($A147,#REF!,5,FALSE))-2),"*")),"")</f>
        <v>#REF!</v>
      </c>
      <c r="G147" s="42" t="e">
        <f>IF(LEN(VLOOKUP($A147,#REF!,6,FALSE)),IF(INDEX(#REF!,MATCH($A147,#REF!,0),3),LEFT(VLOOKUP($A147,#REF!,6,FALSE),LEN(VLOOKUP($A147,#REF!,6,FALSE))-2),CONCATENATE(LEFT(VLOOKUP($A147,#REF!,6,FALSE),LEN(VLOOKUP($A147,#REF!,6,FALSE))-2),"*")),"")</f>
        <v>#REF!</v>
      </c>
      <c r="H147" s="43" t="e">
        <f>IF(LEN(VLOOKUP($A147,#REF!,7,FALSE)),IF(INDEX(#REF!,MATCH($A147,#REF!,0),4),LEFT(VLOOKUP($A147,#REF!,7,FALSE),LEN(VLOOKUP($A147,#REF!,7,FALSE))-2),CONCATENATE(LEFT(VLOOKUP($A147,#REF!,7,FALSE),LEN(VLOOKUP($A147,#REF!,7,FALSE))-2),"*")),"")</f>
        <v>#REF!</v>
      </c>
      <c r="I147" s="54" t="e">
        <f>IF(LEN(VLOOKUP($A147,#REF!,8,FALSE)),UPPER(RIGHT(VLOOKUP($A147,#REF!,8,FALSE),1)),"")</f>
        <v>#REF!</v>
      </c>
      <c r="J147" s="42" t="e">
        <f>IF(LEN(VLOOKUP($A147,#REF!,4,FALSE)),UPPER(RIGHT(VLOOKUP($A147,#REF!,4,FALSE),1)),"")</f>
        <v>#REF!</v>
      </c>
      <c r="K147" s="42" t="e">
        <f>IF(LEN(VLOOKUP($A147,#REF!,5,FALSE)),UPPER(RIGHT(VLOOKUP($A147,#REF!,5,FALSE),1)),"")</f>
        <v>#REF!</v>
      </c>
      <c r="L147" s="42" t="e">
        <f>IF(LEN(VLOOKUP($A147,#REF!,6,FALSE)),UPPER(RIGHT(VLOOKUP($A147,#REF!,6,FALSE),1)),"")</f>
        <v>#REF!</v>
      </c>
      <c r="M147" s="43" t="e">
        <f>IF(LEN(VLOOKUP($A147,#REF!,7,FALSE)),UPPER(RIGHT(VLOOKUP($A147,#REF!,7,FALSE),1)),"")</f>
        <v>#REF!</v>
      </c>
      <c r="N147" s="38" t="s">
        <v>419</v>
      </c>
      <c r="O147" s="38" t="s">
        <v>83</v>
      </c>
      <c r="P147" s="38" t="s">
        <v>104</v>
      </c>
      <c r="Q147" s="38" t="s">
        <v>105</v>
      </c>
      <c r="R147" s="38" t="s">
        <v>83</v>
      </c>
      <c r="S147" s="63" t="e">
        <f>HLOOKUP("Device Tree Pin Name",#REF!,MATCH($A147,#REF!,0),FALSE)</f>
        <v>#REF!</v>
      </c>
      <c r="T147" s="47" t="e">
        <f>HLOOKUP("power rail",#REF!,MATCH($A147,#REF!,0),FALSE)</f>
        <v>#REF!</v>
      </c>
      <c r="U147" s="62" t="e">
        <f>HLOOKUP("Wake Capable",#REF!,MATCH($A147,#REF!,0),FALSE)</f>
        <v>#REF!</v>
      </c>
      <c r="V147" s="62" t="e">
        <f>HLOOKUP("Strap",#REF!,MATCH($A147,#REF!,0),FALSE)</f>
        <v>#REF!</v>
      </c>
      <c r="W147" s="62" t="e">
        <f>HLOOKUP("GTE",#REF!,MATCH($A147,#REF!,0),FALSE)</f>
        <v>#REF!</v>
      </c>
      <c r="X147" s="62" t="e">
        <f>HLOOKUP("DPD_Control",#REF!,MATCH($A147,#REF!,0),FALSE)</f>
        <v>#REF!</v>
      </c>
      <c r="Y147" s="62" t="e">
        <f>HLOOKUP("DPD_Group",#REF!,MATCH($A147,#REF!,0),FALSE)</f>
        <v>#REF!</v>
      </c>
      <c r="Z147" s="47" t="e">
        <f>HLOOKUP("Pad Category",#REF!,MATCH($A147,#REF!,0),FALSE)</f>
        <v>#REF!</v>
      </c>
      <c r="AA147" s="47" t="e">
        <f>HLOOKUP("Pad type",#REF!,MATCH($A147,#REF!,0),FALSE)</f>
        <v>#REF!</v>
      </c>
      <c r="AB147" s="47" t="e">
        <f>HLOOKUP("Pull Strength",#REF!,MATCH($A147,#REF!,0),FALSE)</f>
        <v>#REF!</v>
      </c>
      <c r="AC147" s="47" t="e">
        <f>HLOOKUP("POR Pin State",#REF!,MATCH($A147,#REF!,0),FALSE)</f>
        <v>#REF!</v>
      </c>
      <c r="AD147" s="47" t="str">
        <f t="shared" si="64"/>
        <v>RSVD1</v>
      </c>
      <c r="AE147" s="82"/>
      <c r="AF147" s="38" t="str">
        <f t="shared" si="65"/>
        <v>PULL_DOWN</v>
      </c>
      <c r="AG147" s="38" t="e">
        <f t="shared" si="2"/>
        <v>#REF!</v>
      </c>
      <c r="AH147" s="38" t="e">
        <f t="shared" si="71"/>
        <v>#REF!</v>
      </c>
      <c r="AI147" s="87" t="e">
        <f t="shared" si="54"/>
        <v>#REF!</v>
      </c>
      <c r="AJ147" s="86" t="b">
        <v>1</v>
      </c>
      <c r="AK147" s="86" t="b">
        <v>1</v>
      </c>
      <c r="AL147" s="86" t="b">
        <v>1</v>
      </c>
      <c r="AM147" s="86" t="b">
        <v>1</v>
      </c>
      <c r="AN147" s="86" t="b">
        <v>1</v>
      </c>
      <c r="AO147" s="86" t="b">
        <v>1</v>
      </c>
      <c r="AP147" s="63" t="str">
        <f t="shared" si="55"/>
        <v>VALID</v>
      </c>
      <c r="AQ147" s="102" t="s">
        <v>422</v>
      </c>
      <c r="AR147" s="103" t="s">
        <v>79</v>
      </c>
      <c r="AS147" s="104"/>
      <c r="AT147" s="105"/>
      <c r="AU147" s="105"/>
      <c r="AV147" s="105"/>
      <c r="AW147" s="118" t="s">
        <v>85</v>
      </c>
      <c r="AX147" s="104" t="s">
        <v>85</v>
      </c>
      <c r="AY147" s="105"/>
      <c r="AZ147" s="104"/>
      <c r="BA147" s="104"/>
      <c r="BB147" s="115"/>
      <c r="BC147" s="116"/>
      <c r="BD147" s="117"/>
      <c r="BE147" s="150"/>
      <c r="BF147" s="147" t="e">
        <f>VLOOKUP($A147,#REF!,34,FALSE)</f>
        <v>#REF!</v>
      </c>
      <c r="BG147" s="147" t="e">
        <f>VLOOKUP($A147,#REF!,22,FALSE)</f>
        <v>#REF!</v>
      </c>
      <c r="BH147" s="149"/>
    </row>
    <row r="148" ht="12.95" customHeight="1" spans="1:60">
      <c r="A148" s="38" t="s">
        <v>423</v>
      </c>
      <c r="B148" s="38" t="e">
        <f>VLOOKUP($A148,#REF!,34,FALSE)</f>
        <v>#REF!</v>
      </c>
      <c r="C148" s="39" t="str">
        <f t="shared" si="62"/>
        <v>unused_CPU_PWR_REQ</v>
      </c>
      <c r="D148" s="40" t="e">
        <f>IF(LEN(VLOOKUP($A148,#REF!,8,FALSE)),LEFT(VLOOKUP($A148,#REF!,8,FALSE),LEN(VLOOKUP($A148,#REF!,8,FALSE))-2),"")</f>
        <v>#REF!</v>
      </c>
      <c r="E148" s="41" t="e">
        <f>IF(LEN(VLOOKUP($A148,#REF!,4,FALSE)),IF(INDEX(#REF!,MATCH($A148,#REF!,0),1),LEFT(VLOOKUP($A148,#REF!,4,FALSE),LEN(VLOOKUP($A148,#REF!,4,FALSE))-2),CONCATENATE(LEFT(VLOOKUP($A148,#REF!,4,FALSE),LEN(VLOOKUP($A148,#REF!,4,FALSE))-2),"*")),"")</f>
        <v>#REF!</v>
      </c>
      <c r="F148" s="42" t="e">
        <f>IF(LEN(VLOOKUP($A148,#REF!,5,FALSE)),IF(INDEX(#REF!,MATCH($A148,#REF!,0),2),LEFT(VLOOKUP($A148,#REF!,5,FALSE),LEN(VLOOKUP($A148,#REF!,5,FALSE))-2),CONCATENATE(LEFT(VLOOKUP($A148,#REF!,5,FALSE),LEN(VLOOKUP($A148,#REF!,5,FALSE))-2),"*")),"")</f>
        <v>#REF!</v>
      </c>
      <c r="G148" s="42" t="e">
        <f>IF(LEN(VLOOKUP($A148,#REF!,6,FALSE)),IF(INDEX(#REF!,MATCH($A148,#REF!,0),3),LEFT(VLOOKUP($A148,#REF!,6,FALSE),LEN(VLOOKUP($A148,#REF!,6,FALSE))-2),CONCATENATE(LEFT(VLOOKUP($A148,#REF!,6,FALSE),LEN(VLOOKUP($A148,#REF!,6,FALSE))-2),"*")),"")</f>
        <v>#REF!</v>
      </c>
      <c r="H148" s="43" t="e">
        <f>IF(LEN(VLOOKUP($A148,#REF!,7,FALSE)),IF(INDEX(#REF!,MATCH($A148,#REF!,0),4),LEFT(VLOOKUP($A148,#REF!,7,FALSE),LEN(VLOOKUP($A148,#REF!,7,FALSE))-2),CONCATENATE(LEFT(VLOOKUP($A148,#REF!,7,FALSE),LEN(VLOOKUP($A148,#REF!,7,FALSE))-2),"*")),"")</f>
        <v>#REF!</v>
      </c>
      <c r="I148" s="54" t="e">
        <f>IF(LEN(VLOOKUP($A148,#REF!,8,FALSE)),UPPER(RIGHT(VLOOKUP($A148,#REF!,8,FALSE),1)),"")</f>
        <v>#REF!</v>
      </c>
      <c r="J148" s="42" t="e">
        <f>IF(LEN(VLOOKUP($A148,#REF!,4,FALSE)),UPPER(RIGHT(VLOOKUP($A148,#REF!,4,FALSE),1)),"")</f>
        <v>#REF!</v>
      </c>
      <c r="K148" s="42" t="e">
        <f>IF(LEN(VLOOKUP($A148,#REF!,5,FALSE)),UPPER(RIGHT(VLOOKUP($A148,#REF!,5,FALSE),1)),"")</f>
        <v>#REF!</v>
      </c>
      <c r="L148" s="42" t="e">
        <f>IF(LEN(VLOOKUP($A148,#REF!,6,FALSE)),UPPER(RIGHT(VLOOKUP($A148,#REF!,6,FALSE),1)),"")</f>
        <v>#REF!</v>
      </c>
      <c r="M148" s="43" t="e">
        <f>IF(LEN(VLOOKUP($A148,#REF!,7,FALSE)),UPPER(RIGHT(VLOOKUP($A148,#REF!,7,FALSE),1)),"")</f>
        <v>#REF!</v>
      </c>
      <c r="N148" s="38" t="e">
        <f>IF(E148="","RSVD0")</f>
        <v>#REF!</v>
      </c>
      <c r="O148" s="38" t="s">
        <v>83</v>
      </c>
      <c r="P148" s="38" t="s">
        <v>104</v>
      </c>
      <c r="Q148" s="38" t="s">
        <v>105</v>
      </c>
      <c r="R148" s="38" t="s">
        <v>94</v>
      </c>
      <c r="S148" s="63" t="e">
        <f>HLOOKUP("Device Tree Pin Name",#REF!,MATCH($A148,#REF!,0),FALSE)</f>
        <v>#REF!</v>
      </c>
      <c r="T148" s="47" t="e">
        <f>HLOOKUP("power rail",#REF!,MATCH($A148,#REF!,0),FALSE)</f>
        <v>#REF!</v>
      </c>
      <c r="U148" s="62" t="e">
        <f>HLOOKUP("Wake Capable",#REF!,MATCH($A148,#REF!,0),FALSE)</f>
        <v>#REF!</v>
      </c>
      <c r="V148" s="62" t="e">
        <f>HLOOKUP("Strap",#REF!,MATCH($A148,#REF!,0),FALSE)</f>
        <v>#REF!</v>
      </c>
      <c r="W148" s="62" t="e">
        <f>HLOOKUP("GTE",#REF!,MATCH($A148,#REF!,0),FALSE)</f>
        <v>#REF!</v>
      </c>
      <c r="X148" s="62" t="e">
        <f>HLOOKUP("DPD_Control",#REF!,MATCH($A148,#REF!,0),FALSE)</f>
        <v>#REF!</v>
      </c>
      <c r="Y148" s="62" t="e">
        <f>HLOOKUP("DPD_Group",#REF!,MATCH($A148,#REF!,0),FALSE)</f>
        <v>#REF!</v>
      </c>
      <c r="Z148" s="47" t="e">
        <f>HLOOKUP("Pad Category",#REF!,MATCH($A148,#REF!,0),FALSE)</f>
        <v>#REF!</v>
      </c>
      <c r="AA148" s="47" t="e">
        <f>HLOOKUP("Pad type",#REF!,MATCH($A148,#REF!,0),FALSE)</f>
        <v>#REF!</v>
      </c>
      <c r="AB148" s="47" t="e">
        <f>HLOOKUP("Pull Strength",#REF!,MATCH($A148,#REF!,0),FALSE)</f>
        <v>#REF!</v>
      </c>
      <c r="AC148" s="47" t="e">
        <f>HLOOKUP("POR Pin State",#REF!,MATCH($A148,#REF!,0),FALSE)</f>
        <v>#REF!</v>
      </c>
      <c r="AD148" s="47" t="str">
        <f t="shared" si="64"/>
        <v>RSVD0</v>
      </c>
      <c r="AE148" s="82"/>
      <c r="AF148" s="38" t="str">
        <f t="shared" si="65"/>
        <v>PULL_DOWN</v>
      </c>
      <c r="AG148" s="38" t="e">
        <f t="shared" si="2"/>
        <v>#REF!</v>
      </c>
      <c r="AH148" s="38" t="e">
        <f t="shared" si="71"/>
        <v>#REF!</v>
      </c>
      <c r="AI148" s="87" t="e">
        <f t="shared" si="54"/>
        <v>#REF!</v>
      </c>
      <c r="AJ148" s="86" t="b">
        <v>1</v>
      </c>
      <c r="AK148" s="86" t="b">
        <v>1</v>
      </c>
      <c r="AL148" s="86" t="b">
        <v>1</v>
      </c>
      <c r="AM148" s="86" t="b">
        <v>1</v>
      </c>
      <c r="AN148" s="86" t="b">
        <v>1</v>
      </c>
      <c r="AO148" s="86" t="b">
        <v>1</v>
      </c>
      <c r="AP148" s="63" t="str">
        <f t="shared" si="55"/>
        <v>VALID</v>
      </c>
      <c r="AQ148" s="102" t="s">
        <v>424</v>
      </c>
      <c r="AR148" s="103" t="s">
        <v>79</v>
      </c>
      <c r="AS148" s="104"/>
      <c r="AT148" s="105"/>
      <c r="AU148" s="105"/>
      <c r="AV148" s="105"/>
      <c r="AW148" s="105"/>
      <c r="AX148" s="104" t="s">
        <v>85</v>
      </c>
      <c r="AY148" s="105"/>
      <c r="AZ148" s="104"/>
      <c r="BA148" s="104"/>
      <c r="BB148" s="115"/>
      <c r="BC148" s="116"/>
      <c r="BD148" s="117"/>
      <c r="BE148" s="125" t="s">
        <v>3</v>
      </c>
      <c r="BF148" s="147" t="e">
        <f>VLOOKUP($A148,#REF!,34,FALSE)</f>
        <v>#REF!</v>
      </c>
      <c r="BG148" s="147" t="e">
        <f>VLOOKUP($A148,#REF!,22,FALSE)</f>
        <v>#REF!</v>
      </c>
      <c r="BH148" s="149"/>
    </row>
    <row r="149" ht="12.95" customHeight="1" spans="1:60">
      <c r="A149" s="38" t="s">
        <v>425</v>
      </c>
      <c r="B149" s="38" t="e">
        <f>VLOOKUP($A149,#REF!,34,FALSE)</f>
        <v>#REF!</v>
      </c>
      <c r="C149" s="39" t="str">
        <f t="shared" si="62"/>
        <v>unused_SOC_GPIO07</v>
      </c>
      <c r="D149" s="40" t="e">
        <f>IF(LEN(VLOOKUP($A149,#REF!,8,FALSE)),LEFT(VLOOKUP($A149,#REF!,8,FALSE),LEN(VLOOKUP($A149,#REF!,8,FALSE))-2),"")</f>
        <v>#REF!</v>
      </c>
      <c r="E149" s="41" t="e">
        <f>IF(LEN(VLOOKUP($A149,#REF!,4,FALSE)),IF(INDEX(#REF!,MATCH($A149,#REF!,0),1),LEFT(VLOOKUP($A149,#REF!,4,FALSE),LEN(VLOOKUP($A149,#REF!,4,FALSE))-2),CONCATENATE(LEFT(VLOOKUP($A149,#REF!,4,FALSE),LEN(VLOOKUP($A149,#REF!,4,FALSE))-2),"*")),"")</f>
        <v>#REF!</v>
      </c>
      <c r="F149" s="42" t="e">
        <f>IF(LEN(VLOOKUP($A149,#REF!,5,FALSE)),IF(INDEX(#REF!,MATCH($A149,#REF!,0),2),LEFT(VLOOKUP($A149,#REF!,5,FALSE),LEN(VLOOKUP($A149,#REF!,5,FALSE))-2),CONCATENATE(LEFT(VLOOKUP($A149,#REF!,5,FALSE),LEN(VLOOKUP($A149,#REF!,5,FALSE))-2),"*")),"")</f>
        <v>#REF!</v>
      </c>
      <c r="G149" s="42" t="e">
        <f>IF(LEN(VLOOKUP($A149,#REF!,6,FALSE)),IF(INDEX(#REF!,MATCH($A149,#REF!,0),3),LEFT(VLOOKUP($A149,#REF!,6,FALSE),LEN(VLOOKUP($A149,#REF!,6,FALSE))-2),CONCATENATE(LEFT(VLOOKUP($A149,#REF!,6,FALSE),LEN(VLOOKUP($A149,#REF!,6,FALSE))-2),"*")),"")</f>
        <v>#REF!</v>
      </c>
      <c r="H149" s="43" t="e">
        <f>IF(LEN(VLOOKUP($A149,#REF!,7,FALSE)),IF(INDEX(#REF!,MATCH($A149,#REF!,0),4),LEFT(VLOOKUP($A149,#REF!,7,FALSE),LEN(VLOOKUP($A149,#REF!,7,FALSE))-2),CONCATENATE(LEFT(VLOOKUP($A149,#REF!,7,FALSE),LEN(VLOOKUP($A149,#REF!,7,FALSE))-2),"*")),"")</f>
        <v>#REF!</v>
      </c>
      <c r="I149" s="54" t="e">
        <f>IF(LEN(VLOOKUP($A149,#REF!,8,FALSE)),UPPER(RIGHT(VLOOKUP($A149,#REF!,8,FALSE),1)),"")</f>
        <v>#REF!</v>
      </c>
      <c r="J149" s="42" t="e">
        <f>IF(LEN(VLOOKUP($A149,#REF!,4,FALSE)),UPPER(RIGHT(VLOOKUP($A149,#REF!,4,FALSE),1)),"")</f>
        <v>#REF!</v>
      </c>
      <c r="K149" s="42" t="e">
        <f>IF(LEN(VLOOKUP($A149,#REF!,5,FALSE)),UPPER(RIGHT(VLOOKUP($A149,#REF!,5,FALSE),1)),"")</f>
        <v>#REF!</v>
      </c>
      <c r="L149" s="42" t="e">
        <f>IF(LEN(VLOOKUP($A149,#REF!,6,FALSE)),UPPER(RIGHT(VLOOKUP($A149,#REF!,6,FALSE),1)),"")</f>
        <v>#REF!</v>
      </c>
      <c r="M149" s="43" t="e">
        <f>IF(LEN(VLOOKUP($A149,#REF!,7,FALSE)),UPPER(RIGHT(VLOOKUP($A149,#REF!,7,FALSE),1)),"")</f>
        <v>#REF!</v>
      </c>
      <c r="N149" s="38" t="s">
        <v>132</v>
      </c>
      <c r="O149" s="38" t="s">
        <v>83</v>
      </c>
      <c r="P149" s="38" t="s">
        <v>104</v>
      </c>
      <c r="Q149" s="38" t="s">
        <v>105</v>
      </c>
      <c r="R149" s="38" t="s">
        <v>83</v>
      </c>
      <c r="S149" s="63" t="e">
        <f>HLOOKUP("Device Tree Pin Name",#REF!,MATCH($A149,#REF!,0),FALSE)</f>
        <v>#REF!</v>
      </c>
      <c r="T149" s="47" t="e">
        <f>HLOOKUP("power rail",#REF!,MATCH($A149,#REF!,0),FALSE)</f>
        <v>#REF!</v>
      </c>
      <c r="U149" s="62" t="e">
        <f>HLOOKUP("Wake Capable",#REF!,MATCH($A149,#REF!,0),FALSE)</f>
        <v>#REF!</v>
      </c>
      <c r="V149" s="62" t="e">
        <f>HLOOKUP("Strap",#REF!,MATCH($A149,#REF!,0),FALSE)</f>
        <v>#REF!</v>
      </c>
      <c r="W149" s="62" t="e">
        <f>HLOOKUP("GTE",#REF!,MATCH($A149,#REF!,0),FALSE)</f>
        <v>#REF!</v>
      </c>
      <c r="X149" s="62" t="e">
        <f>HLOOKUP("DPD_Control",#REF!,MATCH($A149,#REF!,0),FALSE)</f>
        <v>#REF!</v>
      </c>
      <c r="Y149" s="62" t="e">
        <f>HLOOKUP("DPD_Group",#REF!,MATCH($A149,#REF!,0),FALSE)</f>
        <v>#REF!</v>
      </c>
      <c r="Z149" s="47" t="e">
        <f>HLOOKUP("Pad Category",#REF!,MATCH($A149,#REF!,0),FALSE)</f>
        <v>#REF!</v>
      </c>
      <c r="AA149" s="47" t="e">
        <f>HLOOKUP("Pad type",#REF!,MATCH($A149,#REF!,0),FALSE)</f>
        <v>#REF!</v>
      </c>
      <c r="AB149" s="47" t="e">
        <f>HLOOKUP("Pull Strength",#REF!,MATCH($A149,#REF!,0),FALSE)</f>
        <v>#REF!</v>
      </c>
      <c r="AC149" s="47" t="e">
        <f>HLOOKUP("POR Pin State",#REF!,MATCH($A149,#REF!,0),FALSE)</f>
        <v>#REF!</v>
      </c>
      <c r="AD149" s="47" t="str">
        <f t="shared" si="64"/>
        <v>RSVD1</v>
      </c>
      <c r="AE149" s="82"/>
      <c r="AF149" s="38" t="str">
        <f t="shared" si="65"/>
        <v>PULL_DOWN</v>
      </c>
      <c r="AG149" s="38" t="e">
        <f t="shared" si="2"/>
        <v>#REF!</v>
      </c>
      <c r="AH149" s="38" t="e">
        <f t="shared" si="71"/>
        <v>#REF!</v>
      </c>
      <c r="AI149" s="87" t="e">
        <f t="shared" si="54"/>
        <v>#REF!</v>
      </c>
      <c r="AJ149" s="86" t="b">
        <v>1</v>
      </c>
      <c r="AK149" s="86" t="b">
        <v>1</v>
      </c>
      <c r="AL149" s="86" t="b">
        <v>1</v>
      </c>
      <c r="AM149" s="86" t="b">
        <v>1</v>
      </c>
      <c r="AN149" s="86" t="b">
        <v>1</v>
      </c>
      <c r="AO149" s="86" t="b">
        <v>1</v>
      </c>
      <c r="AP149" s="63" t="str">
        <f t="shared" si="55"/>
        <v>VALID</v>
      </c>
      <c r="AQ149" s="102" t="s">
        <v>426</v>
      </c>
      <c r="AR149" s="103" t="s">
        <v>79</v>
      </c>
      <c r="AS149" s="104"/>
      <c r="AT149" s="105"/>
      <c r="AU149" s="105"/>
      <c r="AV149" s="105"/>
      <c r="AW149" s="105"/>
      <c r="AX149" s="104" t="s">
        <v>85</v>
      </c>
      <c r="AY149" s="105"/>
      <c r="AZ149" s="104"/>
      <c r="BA149" s="104"/>
      <c r="BB149" s="115"/>
      <c r="BC149" s="116"/>
      <c r="BD149" s="117"/>
      <c r="BE149" s="151"/>
      <c r="BF149" s="147" t="e">
        <f>VLOOKUP($A149,#REF!,34,FALSE)</f>
        <v>#REF!</v>
      </c>
      <c r="BG149" s="147" t="e">
        <f>VLOOKUP($A149,#REF!,22,FALSE)</f>
        <v>#REF!</v>
      </c>
      <c r="BH149" s="149"/>
    </row>
    <row r="150" s="3" customFormat="1" ht="18" customHeight="1" spans="1:60">
      <c r="A150" s="46" t="s">
        <v>427</v>
      </c>
      <c r="B150" s="45" t="s">
        <v>428</v>
      </c>
      <c r="C150" s="35"/>
      <c r="D150" s="37"/>
      <c r="E150" s="37"/>
      <c r="F150" s="37"/>
      <c r="G150" s="37"/>
      <c r="H150" s="37"/>
      <c r="I150" s="35"/>
      <c r="J150" s="35"/>
      <c r="K150" s="35"/>
      <c r="L150" s="35"/>
      <c r="M150" s="35"/>
      <c r="N150" s="35"/>
      <c r="O150" s="35"/>
      <c r="P150" s="35"/>
      <c r="Q150" s="35"/>
      <c r="R150" s="35"/>
      <c r="S150" s="35"/>
      <c r="T150" s="35"/>
      <c r="U150" s="60"/>
      <c r="V150" s="60"/>
      <c r="W150" s="60"/>
      <c r="X150" s="60"/>
      <c r="Y150" s="60"/>
      <c r="Z150" s="81"/>
      <c r="AA150" s="81"/>
      <c r="AB150" s="81"/>
      <c r="AC150" s="81"/>
      <c r="AD150" s="81"/>
      <c r="AE150" s="81"/>
      <c r="AF150" s="81"/>
      <c r="AG150" s="81"/>
      <c r="AH150" s="81"/>
      <c r="AI150" s="81"/>
      <c r="AJ150" s="81"/>
      <c r="AK150" s="81"/>
      <c r="AL150" s="81"/>
      <c r="AM150" s="81"/>
      <c r="AN150" s="81"/>
      <c r="AO150" s="81"/>
      <c r="AP150" s="81"/>
      <c r="AQ150" s="100"/>
      <c r="AR150" s="100"/>
      <c r="AS150" s="101"/>
      <c r="AT150" s="101"/>
      <c r="AU150" s="101"/>
      <c r="AV150" s="101"/>
      <c r="AW150" s="101"/>
      <c r="AX150" s="101"/>
      <c r="AY150" s="101"/>
      <c r="AZ150" s="101"/>
      <c r="BA150" s="101"/>
      <c r="BB150" s="101"/>
      <c r="BC150" s="400" t="s">
        <v>429</v>
      </c>
      <c r="BD150" s="101"/>
      <c r="BE150" s="154" t="s">
        <v>430</v>
      </c>
      <c r="BF150" s="155" t="s">
        <v>431</v>
      </c>
      <c r="BG150" s="155"/>
      <c r="BH150" s="156"/>
    </row>
    <row r="151" ht="12.95" customHeight="1" spans="1:60">
      <c r="A151" s="47" t="s">
        <v>432</v>
      </c>
      <c r="B151" s="38" t="e">
        <f>VLOOKUP($A151,#REF!,34,FALSE)</f>
        <v>#REF!</v>
      </c>
      <c r="C151" s="39" t="str">
        <f t="shared" ref="C151:C157" si="72">CONCATENATE("unused_",A151)</f>
        <v>unused_SDMMC1_CLK</v>
      </c>
      <c r="D151" s="40" t="e">
        <f>IF(LEN(VLOOKUP($A151,#REF!,8,FALSE)),LEFT(VLOOKUP($A151,#REF!,8,FALSE),LEN(VLOOKUP($A151,#REF!,8,FALSE))-2),"")</f>
        <v>#REF!</v>
      </c>
      <c r="E151" s="41" t="e">
        <f>IF(LEN(VLOOKUP($A151,#REF!,4,FALSE)),IF(INDEX(#REF!,MATCH($A151,#REF!,0),1),LEFT(VLOOKUP($A151,#REF!,4,FALSE),LEN(VLOOKUP($A151,#REF!,4,FALSE))-2),CONCATENATE(LEFT(VLOOKUP($A151,#REF!,4,FALSE),LEN(VLOOKUP($A151,#REF!,4,FALSE))-2),"*")),"")</f>
        <v>#REF!</v>
      </c>
      <c r="F151" s="42" t="e">
        <f>IF(LEN(VLOOKUP($A151,#REF!,5,FALSE)),IF(INDEX(#REF!,MATCH($A151,#REF!,0),2),LEFT(VLOOKUP($A151,#REF!,5,FALSE),LEN(VLOOKUP($A151,#REF!,5,FALSE))-2),CONCATENATE(LEFT(VLOOKUP($A151,#REF!,5,FALSE),LEN(VLOOKUP($A151,#REF!,5,FALSE))-2),"*")),"")</f>
        <v>#REF!</v>
      </c>
      <c r="G151" s="42" t="e">
        <f>IF(LEN(VLOOKUP($A151,#REF!,6,FALSE)),IF(INDEX(#REF!,MATCH($A151,#REF!,0),3),LEFT(VLOOKUP($A151,#REF!,6,FALSE),LEN(VLOOKUP($A151,#REF!,6,FALSE))-2),CONCATENATE(LEFT(VLOOKUP($A151,#REF!,6,FALSE),LEN(VLOOKUP($A151,#REF!,6,FALSE))-2),"*")),"")</f>
        <v>#REF!</v>
      </c>
      <c r="H151" s="43" t="e">
        <f>IF(LEN(VLOOKUP($A151,#REF!,7,FALSE)),IF(INDEX(#REF!,MATCH($A151,#REF!,0),4),LEFT(VLOOKUP($A151,#REF!,7,FALSE),LEN(VLOOKUP($A151,#REF!,7,FALSE))-2),CONCATENATE(LEFT(VLOOKUP($A151,#REF!,7,FALSE),LEN(VLOOKUP($A151,#REF!,7,FALSE))-2),"*")),"")</f>
        <v>#REF!</v>
      </c>
      <c r="I151" s="54" t="e">
        <f>IF(LEN(VLOOKUP($A151,#REF!,8,FALSE)),UPPER(RIGHT(VLOOKUP($A151,#REF!,8,FALSE),1)),"")</f>
        <v>#REF!</v>
      </c>
      <c r="J151" s="42" t="e">
        <f>IF(LEN(VLOOKUP($A151,#REF!,4,FALSE)),UPPER(RIGHT(VLOOKUP($A151,#REF!,4,FALSE),1)),"")</f>
        <v>#REF!</v>
      </c>
      <c r="K151" s="42" t="e">
        <f>IF(LEN(VLOOKUP($A151,#REF!,5,FALSE)),UPPER(RIGHT(VLOOKUP($A151,#REF!,5,FALSE),1)),"")</f>
        <v>#REF!</v>
      </c>
      <c r="L151" s="42" t="e">
        <f>IF(LEN(VLOOKUP($A151,#REF!,6,FALSE)),UPPER(RIGHT(VLOOKUP($A151,#REF!,6,FALSE),1)),"")</f>
        <v>#REF!</v>
      </c>
      <c r="M151" s="43" t="e">
        <f>IF(LEN(VLOOKUP($A151,#REF!,7,FALSE)),UPPER(RIGHT(VLOOKUP($A151,#REF!,7,FALSE),1)),"")</f>
        <v>#REF!</v>
      </c>
      <c r="N151" s="38" t="s">
        <v>391</v>
      </c>
      <c r="O151" s="38" t="s">
        <v>83</v>
      </c>
      <c r="P151" s="38" t="s">
        <v>104</v>
      </c>
      <c r="Q151" s="38" t="s">
        <v>105</v>
      </c>
      <c r="R151" s="65" t="s">
        <v>83</v>
      </c>
      <c r="S151" s="61" t="e">
        <f>HLOOKUP("Device Tree Pin Name",#REF!,MATCH($A151,#REF!,0),FALSE)</f>
        <v>#REF!</v>
      </c>
      <c r="T151" s="47" t="e">
        <f>HLOOKUP("power rail",#REF!,MATCH($A151,#REF!,0),FALSE)</f>
        <v>#REF!</v>
      </c>
      <c r="U151" s="62" t="e">
        <f>HLOOKUP("Wake Capable",#REF!,MATCH($A151,#REF!,0),FALSE)</f>
        <v>#REF!</v>
      </c>
      <c r="V151" s="62" t="e">
        <f>HLOOKUP("Strap",#REF!,MATCH($A151,#REF!,0),FALSE)</f>
        <v>#REF!</v>
      </c>
      <c r="W151" s="62" t="e">
        <f>HLOOKUP("GTE",#REF!,MATCH($A151,#REF!,0),FALSE)</f>
        <v>#REF!</v>
      </c>
      <c r="X151" s="62" t="e">
        <f>HLOOKUP("DPD_Control",#REF!,MATCH($A151,#REF!,0),FALSE)</f>
        <v>#REF!</v>
      </c>
      <c r="Y151" s="62" t="e">
        <f>HLOOKUP("DPD_Group",#REF!,MATCH($A151,#REF!,0),FALSE)</f>
        <v>#REF!</v>
      </c>
      <c r="Z151" s="47" t="e">
        <f>HLOOKUP("Pad Category",#REF!,MATCH($A151,#REF!,0),FALSE)</f>
        <v>#REF!</v>
      </c>
      <c r="AA151" s="47" t="e">
        <f>HLOOKUP("Pad type",#REF!,MATCH($A151,#REF!,0),FALSE)</f>
        <v>#REF!</v>
      </c>
      <c r="AB151" s="47" t="e">
        <f>HLOOKUP("Pull Strength",#REF!,MATCH($A151,#REF!,0),FALSE)</f>
        <v>#REF!</v>
      </c>
      <c r="AC151" s="47" t="e">
        <f>HLOOKUP("POR Pin State",#REF!,MATCH($A151,#REF!,0),FALSE)</f>
        <v>#REF!</v>
      </c>
      <c r="AD151" s="47" t="str">
        <f t="shared" ref="AD151:AD156" si="73">IF(OR($AQ151="",$AQ151=$C151),$R151,IF($AQ151=$D151,SUBSTITUTE(SUBSTITUTE($AQ151,"GPIO3_","GPIO_"),".0",""),IF($AQ151=$E151,$N151,IF($AQ151=$F151,$O151,IF($AQ151=$G151,$P151,IF($AQ151=$H151,$Q151,"INVALID"))))))</f>
        <v>RSVD1</v>
      </c>
      <c r="AE151" s="83"/>
      <c r="AF151" s="38" t="str">
        <f t="shared" ref="AF151:AF156" si="74">IF(AND(OR($AS151="Int PU",$AS151="Int PD"),OR(AND($AZ151&lt;&gt;"",$AZ151&lt;&gt;"0"),AND($BA151&lt;&gt;"",$BA151&lt;&gt;"0"))),"INVALID",IF(OR($AQ151=$C151,$AS151="Int PD"),"PULL_DOWN",IF(OR($AS151="Int PU",AND($AE151="YES",OR($AZ151="",$AZ151="0"),OR($BA151="",$BA151="0"),OR($AR151="Input",$AR151="Bidirectional"))),"PULL_UP","NORMAL")))</f>
        <v>PULL_DOWN</v>
      </c>
      <c r="AG151" s="38" t="e">
        <f t="shared" si="2"/>
        <v>#REF!</v>
      </c>
      <c r="AH151" s="38" t="e">
        <f>IF($AT151=$H151,"ENABLE",IF(OR($AT151=$F151,$AU151="Output"),"DISABLE","ENABLE"))</f>
        <v>#REF!</v>
      </c>
      <c r="AI151" s="88" t="e">
        <f>IF($AT151&lt;&gt;$G151,"N/A",IF($AV151="Drive 1","1",IF($AV151="Drive 0","0","")))</f>
        <v>#REF!</v>
      </c>
      <c r="AJ151" s="86" t="b">
        <v>1</v>
      </c>
      <c r="AK151" s="86" t="b">
        <v>1</v>
      </c>
      <c r="AL151" s="86" t="b">
        <v>1</v>
      </c>
      <c r="AM151" s="86" t="b">
        <v>1</v>
      </c>
      <c r="AN151" s="86" t="b">
        <v>1</v>
      </c>
      <c r="AO151" s="86" t="b">
        <v>1</v>
      </c>
      <c r="AP151" s="63" t="str">
        <f t="shared" ref="AP151:AP157" si="75">IF(AND($AJ151:$AO151),"VALID","INVALID")</f>
        <v>VALID</v>
      </c>
      <c r="AQ151" s="106" t="s">
        <v>433</v>
      </c>
      <c r="AR151" s="107" t="s">
        <v>79</v>
      </c>
      <c r="AS151" s="104"/>
      <c r="AT151" s="108"/>
      <c r="AU151" s="108"/>
      <c r="AV151" s="108"/>
      <c r="AW151" s="108"/>
      <c r="AX151" s="108"/>
      <c r="AY151" s="104" t="s">
        <v>434</v>
      </c>
      <c r="AZ151" s="119"/>
      <c r="BA151" s="119"/>
      <c r="BB151" s="120"/>
      <c r="BC151" s="121"/>
      <c r="BD151" s="122"/>
      <c r="BE151" s="146" t="s">
        <v>432</v>
      </c>
      <c r="BF151" s="147" t="e">
        <f>VLOOKUP($A151,#REF!,34,FALSE)</f>
        <v>#REF!</v>
      </c>
      <c r="BG151" s="147" t="e">
        <f>VLOOKUP($A151,#REF!,22,FALSE)</f>
        <v>#REF!</v>
      </c>
      <c r="BH151" s="149"/>
    </row>
    <row r="152" ht="12.95" customHeight="1" spans="1:60">
      <c r="A152" s="47" t="s">
        <v>435</v>
      </c>
      <c r="B152" s="38" t="e">
        <f>VLOOKUP($A152,#REF!,34,FALSE)</f>
        <v>#REF!</v>
      </c>
      <c r="C152" s="39" t="str">
        <f t="shared" si="72"/>
        <v>unused_SDMMC1_CMD</v>
      </c>
      <c r="D152" s="40" t="e">
        <f>IF(LEN(VLOOKUP($A152,#REF!,8,FALSE)),LEFT(VLOOKUP($A152,#REF!,8,FALSE),LEN(VLOOKUP($A152,#REF!,8,FALSE))-2),"")</f>
        <v>#REF!</v>
      </c>
      <c r="E152" s="41" t="e">
        <f>IF(LEN(VLOOKUP($A152,#REF!,4,FALSE)),IF(INDEX(#REF!,MATCH($A152,#REF!,0),1),LEFT(VLOOKUP($A152,#REF!,4,FALSE),LEN(VLOOKUP($A152,#REF!,4,FALSE))-2),CONCATENATE(LEFT(VLOOKUP($A152,#REF!,4,FALSE),LEN(VLOOKUP($A152,#REF!,4,FALSE))-2),"*")),"")</f>
        <v>#REF!</v>
      </c>
      <c r="F152" s="42" t="e">
        <f>IF(LEN(VLOOKUP($A152,#REF!,5,FALSE)),IF(INDEX(#REF!,MATCH($A152,#REF!,0),2),LEFT(VLOOKUP($A152,#REF!,5,FALSE),LEN(VLOOKUP($A152,#REF!,5,FALSE))-2),CONCATENATE(LEFT(VLOOKUP($A152,#REF!,5,FALSE),LEN(VLOOKUP($A152,#REF!,5,FALSE))-2),"*")),"")</f>
        <v>#REF!</v>
      </c>
      <c r="G152" s="42" t="e">
        <f>IF(LEN(VLOOKUP($A152,#REF!,6,FALSE)),IF(INDEX(#REF!,MATCH($A152,#REF!,0),3),LEFT(VLOOKUP($A152,#REF!,6,FALSE),LEN(VLOOKUP($A152,#REF!,6,FALSE))-2),CONCATENATE(LEFT(VLOOKUP($A152,#REF!,6,FALSE),LEN(VLOOKUP($A152,#REF!,6,FALSE))-2),"*")),"")</f>
        <v>#REF!</v>
      </c>
      <c r="H152" s="43" t="e">
        <f>IF(LEN(VLOOKUP($A152,#REF!,7,FALSE)),IF(INDEX(#REF!,MATCH($A152,#REF!,0),4),LEFT(VLOOKUP($A152,#REF!,7,FALSE),LEN(VLOOKUP($A152,#REF!,7,FALSE))-2),CONCATENATE(LEFT(VLOOKUP($A152,#REF!,7,FALSE),LEN(VLOOKUP($A152,#REF!,7,FALSE))-2),"*")),"")</f>
        <v>#REF!</v>
      </c>
      <c r="I152" s="54" t="e">
        <f>IF(LEN(VLOOKUP($A152,#REF!,8,FALSE)),UPPER(RIGHT(VLOOKUP($A152,#REF!,8,FALSE),1)),"")</f>
        <v>#REF!</v>
      </c>
      <c r="J152" s="42" t="e">
        <f>IF(LEN(VLOOKUP($A152,#REF!,4,FALSE)),UPPER(RIGHT(VLOOKUP($A152,#REF!,4,FALSE),1)),"")</f>
        <v>#REF!</v>
      </c>
      <c r="K152" s="42" t="e">
        <f>IF(LEN(VLOOKUP($A152,#REF!,5,FALSE)),UPPER(RIGHT(VLOOKUP($A152,#REF!,5,FALSE),1)),"")</f>
        <v>#REF!</v>
      </c>
      <c r="L152" s="42" t="e">
        <f>IF(LEN(VLOOKUP($A152,#REF!,6,FALSE)),UPPER(RIGHT(VLOOKUP($A152,#REF!,6,FALSE),1)),"")</f>
        <v>#REF!</v>
      </c>
      <c r="M152" s="43" t="e">
        <f>IF(LEN(VLOOKUP($A152,#REF!,7,FALSE)),UPPER(RIGHT(VLOOKUP($A152,#REF!,7,FALSE),1)),"")</f>
        <v>#REF!</v>
      </c>
      <c r="N152" s="38" t="s">
        <v>391</v>
      </c>
      <c r="O152" s="38" t="s">
        <v>83</v>
      </c>
      <c r="P152" s="38" t="s">
        <v>104</v>
      </c>
      <c r="Q152" s="38" t="s">
        <v>105</v>
      </c>
      <c r="R152" s="38" t="s">
        <v>83</v>
      </c>
      <c r="S152" s="63" t="e">
        <f>HLOOKUP("Device Tree Pin Name",#REF!,MATCH($A152,#REF!,0),FALSE)</f>
        <v>#REF!</v>
      </c>
      <c r="T152" s="47" t="e">
        <f>HLOOKUP("power rail",#REF!,MATCH($A152,#REF!,0),FALSE)</f>
        <v>#REF!</v>
      </c>
      <c r="U152" s="62" t="e">
        <f>HLOOKUP("Wake Capable",#REF!,MATCH($A152,#REF!,0),FALSE)</f>
        <v>#REF!</v>
      </c>
      <c r="V152" s="62" t="e">
        <f>HLOOKUP("Strap",#REF!,MATCH($A152,#REF!,0),FALSE)</f>
        <v>#REF!</v>
      </c>
      <c r="W152" s="62" t="e">
        <f>HLOOKUP("GTE",#REF!,MATCH($A152,#REF!,0),FALSE)</f>
        <v>#REF!</v>
      </c>
      <c r="X152" s="62" t="e">
        <f>HLOOKUP("DPD_Control",#REF!,MATCH($A152,#REF!,0),FALSE)</f>
        <v>#REF!</v>
      </c>
      <c r="Y152" s="62" t="e">
        <f>HLOOKUP("DPD_Group",#REF!,MATCH($A152,#REF!,0),FALSE)</f>
        <v>#REF!</v>
      </c>
      <c r="Z152" s="47" t="e">
        <f>HLOOKUP("Pad Category",#REF!,MATCH($A152,#REF!,0),FALSE)</f>
        <v>#REF!</v>
      </c>
      <c r="AA152" s="47" t="e">
        <f>HLOOKUP("Pad type",#REF!,MATCH($A152,#REF!,0),FALSE)</f>
        <v>#REF!</v>
      </c>
      <c r="AB152" s="47" t="e">
        <f>HLOOKUP("Pull Strength",#REF!,MATCH($A152,#REF!,0),FALSE)</f>
        <v>#REF!</v>
      </c>
      <c r="AC152" s="47" t="e">
        <f>HLOOKUP("POR Pin State",#REF!,MATCH($A152,#REF!,0),FALSE)</f>
        <v>#REF!</v>
      </c>
      <c r="AD152" s="47" t="str">
        <f t="shared" si="73"/>
        <v>RSVD1</v>
      </c>
      <c r="AE152" s="82"/>
      <c r="AF152" s="38" t="str">
        <f t="shared" si="74"/>
        <v>PULL_DOWN</v>
      </c>
      <c r="AG152" s="38" t="e">
        <f t="shared" si="2"/>
        <v>#REF!</v>
      </c>
      <c r="AH152" s="38" t="e">
        <f t="shared" si="40"/>
        <v>#REF!</v>
      </c>
      <c r="AI152" s="87" t="e">
        <f t="shared" ref="AI152:AI256" si="76">IF($AT152&lt;&gt;$G152,"N/A",IF($AV152="Drive 1","1",IF($AV152="Drive 0","0","")))</f>
        <v>#REF!</v>
      </c>
      <c r="AJ152" s="86" t="b">
        <v>1</v>
      </c>
      <c r="AK152" s="86" t="b">
        <v>1</v>
      </c>
      <c r="AL152" s="86" t="b">
        <v>1</v>
      </c>
      <c r="AM152" s="86" t="b">
        <v>1</v>
      </c>
      <c r="AN152" s="86" t="b">
        <v>1</v>
      </c>
      <c r="AO152" s="86" t="b">
        <v>1</v>
      </c>
      <c r="AP152" s="63" t="str">
        <f t="shared" si="75"/>
        <v>VALID</v>
      </c>
      <c r="AQ152" s="102" t="s">
        <v>436</v>
      </c>
      <c r="AR152" s="103" t="s">
        <v>79</v>
      </c>
      <c r="AS152" s="104"/>
      <c r="AT152" s="105"/>
      <c r="AU152" s="105"/>
      <c r="AV152" s="105"/>
      <c r="AW152" s="105"/>
      <c r="AX152" s="105"/>
      <c r="AY152" s="105"/>
      <c r="AZ152" s="104"/>
      <c r="BA152" s="104"/>
      <c r="BB152" s="115"/>
      <c r="BC152" s="116"/>
      <c r="BD152" s="117"/>
      <c r="BE152" s="150" t="s">
        <v>435</v>
      </c>
      <c r="BF152" s="147" t="e">
        <f>VLOOKUP($A152,#REF!,34,FALSE)</f>
        <v>#REF!</v>
      </c>
      <c r="BG152" s="147" t="e">
        <f>VLOOKUP($A152,#REF!,22,FALSE)</f>
        <v>#REF!</v>
      </c>
      <c r="BH152" s="149"/>
    </row>
    <row r="153" ht="12.95" customHeight="1" spans="1:60">
      <c r="A153" s="47" t="s">
        <v>437</v>
      </c>
      <c r="B153" s="38" t="e">
        <f>VLOOKUP($A153,#REF!,34,FALSE)</f>
        <v>#REF!</v>
      </c>
      <c r="C153" s="39" t="str">
        <f t="shared" si="72"/>
        <v>unused_SDMMC1_DAT0</v>
      </c>
      <c r="D153" s="40" t="e">
        <f>IF(LEN(VLOOKUP($A153,#REF!,8,FALSE)),LEFT(VLOOKUP($A153,#REF!,8,FALSE),LEN(VLOOKUP($A153,#REF!,8,FALSE))-2),"")</f>
        <v>#REF!</v>
      </c>
      <c r="E153" s="41" t="e">
        <f>IF(LEN(VLOOKUP($A153,#REF!,4,FALSE)),IF(INDEX(#REF!,MATCH($A153,#REF!,0),1),LEFT(VLOOKUP($A153,#REF!,4,FALSE),LEN(VLOOKUP($A153,#REF!,4,FALSE))-2),CONCATENATE(LEFT(VLOOKUP($A153,#REF!,4,FALSE),LEN(VLOOKUP($A153,#REF!,4,FALSE))-2),"*")),"")</f>
        <v>#REF!</v>
      </c>
      <c r="F153" s="42" t="e">
        <f>IF(LEN(VLOOKUP($A153,#REF!,5,FALSE)),IF(INDEX(#REF!,MATCH($A153,#REF!,0),2),LEFT(VLOOKUP($A153,#REF!,5,FALSE),LEN(VLOOKUP($A153,#REF!,5,FALSE))-2),CONCATENATE(LEFT(VLOOKUP($A153,#REF!,5,FALSE),LEN(VLOOKUP($A153,#REF!,5,FALSE))-2),"*")),"")</f>
        <v>#REF!</v>
      </c>
      <c r="G153" s="42" t="e">
        <f>IF(LEN(VLOOKUP($A153,#REF!,6,FALSE)),IF(INDEX(#REF!,MATCH($A153,#REF!,0),3),LEFT(VLOOKUP($A153,#REF!,6,FALSE),LEN(VLOOKUP($A153,#REF!,6,FALSE))-2),CONCATENATE(LEFT(VLOOKUP($A153,#REF!,6,FALSE),LEN(VLOOKUP($A153,#REF!,6,FALSE))-2),"*")),"")</f>
        <v>#REF!</v>
      </c>
      <c r="H153" s="43" t="e">
        <f>IF(LEN(VLOOKUP($A153,#REF!,7,FALSE)),IF(INDEX(#REF!,MATCH($A153,#REF!,0),4),LEFT(VLOOKUP($A153,#REF!,7,FALSE),LEN(VLOOKUP($A153,#REF!,7,FALSE))-2),CONCATENATE(LEFT(VLOOKUP($A153,#REF!,7,FALSE),LEN(VLOOKUP($A153,#REF!,7,FALSE))-2),"*")),"")</f>
        <v>#REF!</v>
      </c>
      <c r="I153" s="54" t="e">
        <f>IF(LEN(VLOOKUP($A153,#REF!,8,FALSE)),UPPER(RIGHT(VLOOKUP($A153,#REF!,8,FALSE),1)),"")</f>
        <v>#REF!</v>
      </c>
      <c r="J153" s="42" t="e">
        <f>IF(LEN(VLOOKUP($A153,#REF!,4,FALSE)),UPPER(RIGHT(VLOOKUP($A153,#REF!,4,FALSE),1)),"")</f>
        <v>#REF!</v>
      </c>
      <c r="K153" s="42" t="e">
        <f>IF(LEN(VLOOKUP($A153,#REF!,5,FALSE)),UPPER(RIGHT(VLOOKUP($A153,#REF!,5,FALSE),1)),"")</f>
        <v>#REF!</v>
      </c>
      <c r="L153" s="42" t="e">
        <f>IF(LEN(VLOOKUP($A153,#REF!,6,FALSE)),UPPER(RIGHT(VLOOKUP($A153,#REF!,6,FALSE),1)),"")</f>
        <v>#REF!</v>
      </c>
      <c r="M153" s="43" t="e">
        <f>IF(LEN(VLOOKUP($A153,#REF!,7,FALSE)),UPPER(RIGHT(VLOOKUP($A153,#REF!,7,FALSE),1)),"")</f>
        <v>#REF!</v>
      </c>
      <c r="N153" s="38" t="s">
        <v>391</v>
      </c>
      <c r="O153" s="38" t="s">
        <v>83</v>
      </c>
      <c r="P153" s="38" t="s">
        <v>104</v>
      </c>
      <c r="Q153" s="38" t="s">
        <v>105</v>
      </c>
      <c r="R153" s="38" t="s">
        <v>83</v>
      </c>
      <c r="S153" s="63" t="e">
        <f>HLOOKUP("Device Tree Pin Name",#REF!,MATCH($A153,#REF!,0),FALSE)</f>
        <v>#REF!</v>
      </c>
      <c r="T153" s="47" t="e">
        <f>HLOOKUP("power rail",#REF!,MATCH($A153,#REF!,0),FALSE)</f>
        <v>#REF!</v>
      </c>
      <c r="U153" s="62" t="e">
        <f>HLOOKUP("Wake Capable",#REF!,MATCH($A153,#REF!,0),FALSE)</f>
        <v>#REF!</v>
      </c>
      <c r="V153" s="62" t="e">
        <f>HLOOKUP("Strap",#REF!,MATCH($A153,#REF!,0),FALSE)</f>
        <v>#REF!</v>
      </c>
      <c r="W153" s="62" t="e">
        <f>HLOOKUP("GTE",#REF!,MATCH($A153,#REF!,0),FALSE)</f>
        <v>#REF!</v>
      </c>
      <c r="X153" s="62" t="e">
        <f>HLOOKUP("DPD_Control",#REF!,MATCH($A153,#REF!,0),FALSE)</f>
        <v>#REF!</v>
      </c>
      <c r="Y153" s="62" t="e">
        <f>HLOOKUP("DPD_Group",#REF!,MATCH($A153,#REF!,0),FALSE)</f>
        <v>#REF!</v>
      </c>
      <c r="Z153" s="47" t="e">
        <f>HLOOKUP("Pad Category",#REF!,MATCH($A153,#REF!,0),FALSE)</f>
        <v>#REF!</v>
      </c>
      <c r="AA153" s="47" t="e">
        <f>HLOOKUP("Pad type",#REF!,MATCH($A153,#REF!,0),FALSE)</f>
        <v>#REF!</v>
      </c>
      <c r="AB153" s="47" t="e">
        <f>HLOOKUP("Pull Strength",#REF!,MATCH($A153,#REF!,0),FALSE)</f>
        <v>#REF!</v>
      </c>
      <c r="AC153" s="47" t="e">
        <f>HLOOKUP("POR Pin State",#REF!,MATCH($A153,#REF!,0),FALSE)</f>
        <v>#REF!</v>
      </c>
      <c r="AD153" s="47" t="str">
        <f t="shared" si="73"/>
        <v>RSVD1</v>
      </c>
      <c r="AE153" s="82"/>
      <c r="AF153" s="38" t="str">
        <f t="shared" si="74"/>
        <v>PULL_DOWN</v>
      </c>
      <c r="AG153" s="38" t="e">
        <f t="shared" si="2"/>
        <v>#REF!</v>
      </c>
      <c r="AH153" s="38" t="e">
        <f t="shared" si="40"/>
        <v>#REF!</v>
      </c>
      <c r="AI153" s="87" t="e">
        <f t="shared" si="76"/>
        <v>#REF!</v>
      </c>
      <c r="AJ153" s="86" t="b">
        <v>1</v>
      </c>
      <c r="AK153" s="86" t="b">
        <v>1</v>
      </c>
      <c r="AL153" s="86" t="b">
        <v>1</v>
      </c>
      <c r="AM153" s="86" t="b">
        <v>1</v>
      </c>
      <c r="AN153" s="86" t="b">
        <v>1</v>
      </c>
      <c r="AO153" s="86" t="b">
        <v>1</v>
      </c>
      <c r="AP153" s="63" t="str">
        <f t="shared" si="75"/>
        <v>VALID</v>
      </c>
      <c r="AQ153" s="102" t="s">
        <v>438</v>
      </c>
      <c r="AR153" s="103" t="s">
        <v>79</v>
      </c>
      <c r="AS153" s="104"/>
      <c r="AT153" s="105"/>
      <c r="AU153" s="105"/>
      <c r="AV153" s="105"/>
      <c r="AW153" s="105"/>
      <c r="AX153" s="105"/>
      <c r="AY153" s="105"/>
      <c r="AZ153" s="104"/>
      <c r="BA153" s="104"/>
      <c r="BB153" s="115"/>
      <c r="BC153" s="116"/>
      <c r="BD153" s="117"/>
      <c r="BE153" s="150" t="s">
        <v>437</v>
      </c>
      <c r="BF153" s="147" t="e">
        <f>VLOOKUP($A153,#REF!,34,FALSE)</f>
        <v>#REF!</v>
      </c>
      <c r="BG153" s="147" t="e">
        <f>VLOOKUP($A153,#REF!,22,FALSE)</f>
        <v>#REF!</v>
      </c>
      <c r="BH153" s="149"/>
    </row>
    <row r="154" ht="12.95" customHeight="1" spans="1:60">
      <c r="A154" s="47" t="s">
        <v>439</v>
      </c>
      <c r="B154" s="38" t="e">
        <f>VLOOKUP($A154,#REF!,34,FALSE)</f>
        <v>#REF!</v>
      </c>
      <c r="C154" s="39" t="str">
        <f t="shared" si="72"/>
        <v>unused_SDMMC1_DAT1</v>
      </c>
      <c r="D154" s="40" t="e">
        <f>IF(LEN(VLOOKUP($A154,#REF!,8,FALSE)),LEFT(VLOOKUP($A154,#REF!,8,FALSE),LEN(VLOOKUP($A154,#REF!,8,FALSE))-2),"")</f>
        <v>#REF!</v>
      </c>
      <c r="E154" s="41" t="e">
        <f>IF(LEN(VLOOKUP($A154,#REF!,4,FALSE)),IF(INDEX(#REF!,MATCH($A154,#REF!,0),1),LEFT(VLOOKUP($A154,#REF!,4,FALSE),LEN(VLOOKUP($A154,#REF!,4,FALSE))-2),CONCATENATE(LEFT(VLOOKUP($A154,#REF!,4,FALSE),LEN(VLOOKUP($A154,#REF!,4,FALSE))-2),"*")),"")</f>
        <v>#REF!</v>
      </c>
      <c r="F154" s="42" t="e">
        <f>IF(LEN(VLOOKUP($A154,#REF!,5,FALSE)),IF(INDEX(#REF!,MATCH($A154,#REF!,0),2),LEFT(VLOOKUP($A154,#REF!,5,FALSE),LEN(VLOOKUP($A154,#REF!,5,FALSE))-2),CONCATENATE(LEFT(VLOOKUP($A154,#REF!,5,FALSE),LEN(VLOOKUP($A154,#REF!,5,FALSE))-2),"*")),"")</f>
        <v>#REF!</v>
      </c>
      <c r="G154" s="42" t="e">
        <f>IF(LEN(VLOOKUP($A154,#REF!,6,FALSE)),IF(INDEX(#REF!,MATCH($A154,#REF!,0),3),LEFT(VLOOKUP($A154,#REF!,6,FALSE),LEN(VLOOKUP($A154,#REF!,6,FALSE))-2),CONCATENATE(LEFT(VLOOKUP($A154,#REF!,6,FALSE),LEN(VLOOKUP($A154,#REF!,6,FALSE))-2),"*")),"")</f>
        <v>#REF!</v>
      </c>
      <c r="H154" s="43" t="e">
        <f>IF(LEN(VLOOKUP($A154,#REF!,7,FALSE)),IF(INDEX(#REF!,MATCH($A154,#REF!,0),4),LEFT(VLOOKUP($A154,#REF!,7,FALSE),LEN(VLOOKUP($A154,#REF!,7,FALSE))-2),CONCATENATE(LEFT(VLOOKUP($A154,#REF!,7,FALSE),LEN(VLOOKUP($A154,#REF!,7,FALSE))-2),"*")),"")</f>
        <v>#REF!</v>
      </c>
      <c r="I154" s="54" t="e">
        <f>IF(LEN(VLOOKUP($A154,#REF!,8,FALSE)),UPPER(RIGHT(VLOOKUP($A154,#REF!,8,FALSE),1)),"")</f>
        <v>#REF!</v>
      </c>
      <c r="J154" s="42" t="e">
        <f>IF(LEN(VLOOKUP($A154,#REF!,4,FALSE)),UPPER(RIGHT(VLOOKUP($A154,#REF!,4,FALSE),1)),"")</f>
        <v>#REF!</v>
      </c>
      <c r="K154" s="42" t="e">
        <f>IF(LEN(VLOOKUP($A154,#REF!,5,FALSE)),UPPER(RIGHT(VLOOKUP($A154,#REF!,5,FALSE),1)),"")</f>
        <v>#REF!</v>
      </c>
      <c r="L154" s="42" t="e">
        <f>IF(LEN(VLOOKUP($A154,#REF!,6,FALSE)),UPPER(RIGHT(VLOOKUP($A154,#REF!,6,FALSE),1)),"")</f>
        <v>#REF!</v>
      </c>
      <c r="M154" s="43" t="e">
        <f>IF(LEN(VLOOKUP($A154,#REF!,7,FALSE)),UPPER(RIGHT(VLOOKUP($A154,#REF!,7,FALSE),1)),"")</f>
        <v>#REF!</v>
      </c>
      <c r="N154" s="38" t="s">
        <v>391</v>
      </c>
      <c r="O154" s="38" t="s">
        <v>83</v>
      </c>
      <c r="P154" s="38" t="s">
        <v>104</v>
      </c>
      <c r="Q154" s="38" t="s">
        <v>105</v>
      </c>
      <c r="R154" s="38" t="s">
        <v>83</v>
      </c>
      <c r="S154" s="63" t="e">
        <f>HLOOKUP("Device Tree Pin Name",#REF!,MATCH($A154,#REF!,0),FALSE)</f>
        <v>#REF!</v>
      </c>
      <c r="T154" s="47" t="e">
        <f>HLOOKUP("power rail",#REF!,MATCH($A154,#REF!,0),FALSE)</f>
        <v>#REF!</v>
      </c>
      <c r="U154" s="62" t="e">
        <f>HLOOKUP("Wake Capable",#REF!,MATCH($A154,#REF!,0),FALSE)</f>
        <v>#REF!</v>
      </c>
      <c r="V154" s="62" t="e">
        <f>HLOOKUP("Strap",#REF!,MATCH($A154,#REF!,0),FALSE)</f>
        <v>#REF!</v>
      </c>
      <c r="W154" s="62" t="e">
        <f>HLOOKUP("GTE",#REF!,MATCH($A154,#REF!,0),FALSE)</f>
        <v>#REF!</v>
      </c>
      <c r="X154" s="62" t="e">
        <f>HLOOKUP("DPD_Control",#REF!,MATCH($A154,#REF!,0),FALSE)</f>
        <v>#REF!</v>
      </c>
      <c r="Y154" s="62" t="e">
        <f>HLOOKUP("DPD_Group",#REF!,MATCH($A154,#REF!,0),FALSE)</f>
        <v>#REF!</v>
      </c>
      <c r="Z154" s="47" t="e">
        <f>HLOOKUP("Pad Category",#REF!,MATCH($A154,#REF!,0),FALSE)</f>
        <v>#REF!</v>
      </c>
      <c r="AA154" s="47" t="e">
        <f>HLOOKUP("Pad type",#REF!,MATCH($A154,#REF!,0),FALSE)</f>
        <v>#REF!</v>
      </c>
      <c r="AB154" s="47" t="e">
        <f>HLOOKUP("Pull Strength",#REF!,MATCH($A154,#REF!,0),FALSE)</f>
        <v>#REF!</v>
      </c>
      <c r="AC154" s="47" t="e">
        <f>HLOOKUP("POR Pin State",#REF!,MATCH($A154,#REF!,0),FALSE)</f>
        <v>#REF!</v>
      </c>
      <c r="AD154" s="47" t="str">
        <f t="shared" si="73"/>
        <v>RSVD1</v>
      </c>
      <c r="AE154" s="82"/>
      <c r="AF154" s="38" t="str">
        <f t="shared" si="74"/>
        <v>PULL_DOWN</v>
      </c>
      <c r="AG154" s="38" t="e">
        <f t="shared" si="2"/>
        <v>#REF!</v>
      </c>
      <c r="AH154" s="38" t="e">
        <f t="shared" si="40"/>
        <v>#REF!</v>
      </c>
      <c r="AI154" s="87" t="e">
        <f t="shared" si="76"/>
        <v>#REF!</v>
      </c>
      <c r="AJ154" s="86" t="b">
        <v>1</v>
      </c>
      <c r="AK154" s="86" t="b">
        <v>1</v>
      </c>
      <c r="AL154" s="86" t="b">
        <v>1</v>
      </c>
      <c r="AM154" s="86" t="b">
        <v>1</v>
      </c>
      <c r="AN154" s="86" t="b">
        <v>1</v>
      </c>
      <c r="AO154" s="86" t="b">
        <v>1</v>
      </c>
      <c r="AP154" s="63" t="str">
        <f t="shared" si="75"/>
        <v>VALID</v>
      </c>
      <c r="AQ154" s="102" t="s">
        <v>440</v>
      </c>
      <c r="AR154" s="103" t="s">
        <v>79</v>
      </c>
      <c r="AS154" s="104"/>
      <c r="AT154" s="104" t="s">
        <v>89</v>
      </c>
      <c r="AU154" s="109"/>
      <c r="AV154" s="109"/>
      <c r="AW154" s="105"/>
      <c r="AX154" s="105"/>
      <c r="AY154" s="105"/>
      <c r="AZ154" s="104"/>
      <c r="BA154" s="104"/>
      <c r="BB154" s="115"/>
      <c r="BC154" s="116"/>
      <c r="BD154" s="117"/>
      <c r="BE154" s="150" t="s">
        <v>439</v>
      </c>
      <c r="BF154" s="147" t="e">
        <f>VLOOKUP($A154,#REF!,34,FALSE)</f>
        <v>#REF!</v>
      </c>
      <c r="BG154" s="147" t="e">
        <f>VLOOKUP($A154,#REF!,22,FALSE)</f>
        <v>#REF!</v>
      </c>
      <c r="BH154" s="149"/>
    </row>
    <row r="155" ht="12.95" customHeight="1" spans="1:60">
      <c r="A155" s="47" t="s">
        <v>441</v>
      </c>
      <c r="B155" s="38" t="e">
        <f>VLOOKUP($A155,#REF!,34,FALSE)</f>
        <v>#REF!</v>
      </c>
      <c r="C155" s="39" t="str">
        <f t="shared" si="72"/>
        <v>unused_SDMMC1_DAT2</v>
      </c>
      <c r="D155" s="40" t="e">
        <f>IF(LEN(VLOOKUP($A155,#REF!,8,FALSE)),LEFT(VLOOKUP($A155,#REF!,8,FALSE),LEN(VLOOKUP($A155,#REF!,8,FALSE))-2),"")</f>
        <v>#REF!</v>
      </c>
      <c r="E155" s="41" t="e">
        <f>IF(LEN(VLOOKUP($A155,#REF!,4,FALSE)),IF(INDEX(#REF!,MATCH($A155,#REF!,0),1),LEFT(VLOOKUP($A155,#REF!,4,FALSE),LEN(VLOOKUP($A155,#REF!,4,FALSE))-2),CONCATENATE(LEFT(VLOOKUP($A155,#REF!,4,FALSE),LEN(VLOOKUP($A155,#REF!,4,FALSE))-2),"*")),"")</f>
        <v>#REF!</v>
      </c>
      <c r="F155" s="42" t="e">
        <f>IF(LEN(VLOOKUP($A155,#REF!,5,FALSE)),IF(INDEX(#REF!,MATCH($A155,#REF!,0),2),LEFT(VLOOKUP($A155,#REF!,5,FALSE),LEN(VLOOKUP($A155,#REF!,5,FALSE))-2),CONCATENATE(LEFT(VLOOKUP($A155,#REF!,5,FALSE),LEN(VLOOKUP($A155,#REF!,5,FALSE))-2),"*")),"")</f>
        <v>#REF!</v>
      </c>
      <c r="G155" s="42" t="e">
        <f>IF(LEN(VLOOKUP($A155,#REF!,6,FALSE)),IF(INDEX(#REF!,MATCH($A155,#REF!,0),3),LEFT(VLOOKUP($A155,#REF!,6,FALSE),LEN(VLOOKUP($A155,#REF!,6,FALSE))-2),CONCATENATE(LEFT(VLOOKUP($A155,#REF!,6,FALSE),LEN(VLOOKUP($A155,#REF!,6,FALSE))-2),"*")),"")</f>
        <v>#REF!</v>
      </c>
      <c r="H155" s="43" t="e">
        <f>IF(LEN(VLOOKUP($A155,#REF!,7,FALSE)),IF(INDEX(#REF!,MATCH($A155,#REF!,0),4),LEFT(VLOOKUP($A155,#REF!,7,FALSE),LEN(VLOOKUP($A155,#REF!,7,FALSE))-2),CONCATENATE(LEFT(VLOOKUP($A155,#REF!,7,FALSE),LEN(VLOOKUP($A155,#REF!,7,FALSE))-2),"*")),"")</f>
        <v>#REF!</v>
      </c>
      <c r="I155" s="54" t="e">
        <f>IF(LEN(VLOOKUP($A155,#REF!,8,FALSE)),UPPER(RIGHT(VLOOKUP($A155,#REF!,8,FALSE),1)),"")</f>
        <v>#REF!</v>
      </c>
      <c r="J155" s="42" t="e">
        <f>IF(LEN(VLOOKUP($A155,#REF!,4,FALSE)),UPPER(RIGHT(VLOOKUP($A155,#REF!,4,FALSE),1)),"")</f>
        <v>#REF!</v>
      </c>
      <c r="K155" s="42" t="e">
        <f>IF(LEN(VLOOKUP($A155,#REF!,5,FALSE)),UPPER(RIGHT(VLOOKUP($A155,#REF!,5,FALSE),1)),"")</f>
        <v>#REF!</v>
      </c>
      <c r="L155" s="42" t="e">
        <f>IF(LEN(VLOOKUP($A155,#REF!,6,FALSE)),UPPER(RIGHT(VLOOKUP($A155,#REF!,6,FALSE),1)),"")</f>
        <v>#REF!</v>
      </c>
      <c r="M155" s="43" t="e">
        <f>IF(LEN(VLOOKUP($A155,#REF!,7,FALSE)),UPPER(RIGHT(VLOOKUP($A155,#REF!,7,FALSE),1)),"")</f>
        <v>#REF!</v>
      </c>
      <c r="N155" s="38" t="s">
        <v>391</v>
      </c>
      <c r="O155" s="38" t="s">
        <v>83</v>
      </c>
      <c r="P155" s="38" t="s">
        <v>104</v>
      </c>
      <c r="Q155" s="38" t="s">
        <v>105</v>
      </c>
      <c r="R155" s="38" t="s">
        <v>83</v>
      </c>
      <c r="S155" s="63" t="e">
        <f>HLOOKUP("Device Tree Pin Name",#REF!,MATCH($A155,#REF!,0),FALSE)</f>
        <v>#REF!</v>
      </c>
      <c r="T155" s="47" t="e">
        <f>HLOOKUP("power rail",#REF!,MATCH($A155,#REF!,0),FALSE)</f>
        <v>#REF!</v>
      </c>
      <c r="U155" s="62" t="e">
        <f>HLOOKUP("Wake Capable",#REF!,MATCH($A155,#REF!,0),FALSE)</f>
        <v>#REF!</v>
      </c>
      <c r="V155" s="62" t="e">
        <f>HLOOKUP("Strap",#REF!,MATCH($A155,#REF!,0),FALSE)</f>
        <v>#REF!</v>
      </c>
      <c r="W155" s="62" t="e">
        <f>HLOOKUP("GTE",#REF!,MATCH($A155,#REF!,0),FALSE)</f>
        <v>#REF!</v>
      </c>
      <c r="X155" s="62" t="e">
        <f>HLOOKUP("DPD_Control",#REF!,MATCH($A155,#REF!,0),FALSE)</f>
        <v>#REF!</v>
      </c>
      <c r="Y155" s="62" t="e">
        <f>HLOOKUP("DPD_Group",#REF!,MATCH($A155,#REF!,0),FALSE)</f>
        <v>#REF!</v>
      </c>
      <c r="Z155" s="47" t="e">
        <f>HLOOKUP("Pad Category",#REF!,MATCH($A155,#REF!,0),FALSE)</f>
        <v>#REF!</v>
      </c>
      <c r="AA155" s="47" t="e">
        <f>HLOOKUP("Pad type",#REF!,MATCH($A155,#REF!,0),FALSE)</f>
        <v>#REF!</v>
      </c>
      <c r="AB155" s="47" t="e">
        <f>HLOOKUP("Pull Strength",#REF!,MATCH($A155,#REF!,0),FALSE)</f>
        <v>#REF!</v>
      </c>
      <c r="AC155" s="47" t="e">
        <f>HLOOKUP("POR Pin State",#REF!,MATCH($A155,#REF!,0),FALSE)</f>
        <v>#REF!</v>
      </c>
      <c r="AD155" s="47" t="str">
        <f t="shared" si="73"/>
        <v>RSVD1</v>
      </c>
      <c r="AE155" s="82"/>
      <c r="AF155" s="38" t="str">
        <f t="shared" si="74"/>
        <v>PULL_DOWN</v>
      </c>
      <c r="AG155" s="38" t="e">
        <f t="shared" si="2"/>
        <v>#REF!</v>
      </c>
      <c r="AH155" s="38" t="e">
        <f t="shared" si="40"/>
        <v>#REF!</v>
      </c>
      <c r="AI155" s="87" t="e">
        <f t="shared" si="76"/>
        <v>#REF!</v>
      </c>
      <c r="AJ155" s="86" t="b">
        <v>1</v>
      </c>
      <c r="AK155" s="86" t="b">
        <v>1</v>
      </c>
      <c r="AL155" s="86" t="b">
        <v>1</v>
      </c>
      <c r="AM155" s="86" t="b">
        <v>1</v>
      </c>
      <c r="AN155" s="86" t="b">
        <v>1</v>
      </c>
      <c r="AO155" s="86" t="b">
        <v>1</v>
      </c>
      <c r="AP155" s="63" t="str">
        <f t="shared" si="75"/>
        <v>VALID</v>
      </c>
      <c r="AQ155" s="102" t="s">
        <v>442</v>
      </c>
      <c r="AR155" s="103" t="s">
        <v>79</v>
      </c>
      <c r="AS155" s="104"/>
      <c r="AT155" s="105"/>
      <c r="AU155" s="105"/>
      <c r="AV155" s="105"/>
      <c r="AW155" s="105"/>
      <c r="AX155" s="105"/>
      <c r="AY155" s="105"/>
      <c r="AZ155" s="104"/>
      <c r="BA155" s="104"/>
      <c r="BB155" s="115"/>
      <c r="BC155" s="116"/>
      <c r="BD155" s="117"/>
      <c r="BE155" s="150" t="s">
        <v>441</v>
      </c>
      <c r="BF155" s="147" t="e">
        <f>VLOOKUP($A155,#REF!,34,FALSE)</f>
        <v>#REF!</v>
      </c>
      <c r="BG155" s="147" t="e">
        <f>VLOOKUP($A155,#REF!,22,FALSE)</f>
        <v>#REF!</v>
      </c>
      <c r="BH155" s="149"/>
    </row>
    <row r="156" ht="12.95" customHeight="1" spans="1:60">
      <c r="A156" s="47" t="s">
        <v>443</v>
      </c>
      <c r="B156" s="38" t="e">
        <f>VLOOKUP($A156,#REF!,34,FALSE)</f>
        <v>#REF!</v>
      </c>
      <c r="C156" s="39" t="str">
        <f t="shared" si="72"/>
        <v>unused_SDMMC1_DAT3</v>
      </c>
      <c r="D156" s="40" t="e">
        <f>IF(LEN(VLOOKUP($A156,#REF!,8,FALSE)),LEFT(VLOOKUP($A156,#REF!,8,FALSE),LEN(VLOOKUP($A156,#REF!,8,FALSE))-2),"")</f>
        <v>#REF!</v>
      </c>
      <c r="E156" s="41" t="e">
        <f>IF(LEN(VLOOKUP($A156,#REF!,4,FALSE)),IF(INDEX(#REF!,MATCH($A156,#REF!,0),1),LEFT(VLOOKUP($A156,#REF!,4,FALSE),LEN(VLOOKUP($A156,#REF!,4,FALSE))-2),CONCATENATE(LEFT(VLOOKUP($A156,#REF!,4,FALSE),LEN(VLOOKUP($A156,#REF!,4,FALSE))-2),"*")),"")</f>
        <v>#REF!</v>
      </c>
      <c r="F156" s="42" t="e">
        <f>IF(LEN(VLOOKUP($A156,#REF!,5,FALSE)),IF(INDEX(#REF!,MATCH($A156,#REF!,0),2),LEFT(VLOOKUP($A156,#REF!,5,FALSE),LEN(VLOOKUP($A156,#REF!,5,FALSE))-2),CONCATENATE(LEFT(VLOOKUP($A156,#REF!,5,FALSE),LEN(VLOOKUP($A156,#REF!,5,FALSE))-2),"*")),"")</f>
        <v>#REF!</v>
      </c>
      <c r="G156" s="42" t="e">
        <f>IF(LEN(VLOOKUP($A156,#REF!,6,FALSE)),IF(INDEX(#REF!,MATCH($A156,#REF!,0),3),LEFT(VLOOKUP($A156,#REF!,6,FALSE),LEN(VLOOKUP($A156,#REF!,6,FALSE))-2),CONCATENATE(LEFT(VLOOKUP($A156,#REF!,6,FALSE),LEN(VLOOKUP($A156,#REF!,6,FALSE))-2),"*")),"")</f>
        <v>#REF!</v>
      </c>
      <c r="H156" s="43" t="e">
        <f>IF(LEN(VLOOKUP($A156,#REF!,7,FALSE)),IF(INDEX(#REF!,MATCH($A156,#REF!,0),4),LEFT(VLOOKUP($A156,#REF!,7,FALSE),LEN(VLOOKUP($A156,#REF!,7,FALSE))-2),CONCATENATE(LEFT(VLOOKUP($A156,#REF!,7,FALSE),LEN(VLOOKUP($A156,#REF!,7,FALSE))-2),"*")),"")</f>
        <v>#REF!</v>
      </c>
      <c r="I156" s="54" t="e">
        <f>IF(LEN(VLOOKUP($A156,#REF!,8,FALSE)),UPPER(RIGHT(VLOOKUP($A156,#REF!,8,FALSE),1)),"")</f>
        <v>#REF!</v>
      </c>
      <c r="J156" s="42" t="e">
        <f>IF(LEN(VLOOKUP($A156,#REF!,4,FALSE)),UPPER(RIGHT(VLOOKUP($A156,#REF!,4,FALSE),1)),"")</f>
        <v>#REF!</v>
      </c>
      <c r="K156" s="42" t="e">
        <f>IF(LEN(VLOOKUP($A156,#REF!,5,FALSE)),UPPER(RIGHT(VLOOKUP($A156,#REF!,5,FALSE),1)),"")</f>
        <v>#REF!</v>
      </c>
      <c r="L156" s="42" t="e">
        <f>IF(LEN(VLOOKUP($A156,#REF!,6,FALSE)),UPPER(RIGHT(VLOOKUP($A156,#REF!,6,FALSE),1)),"")</f>
        <v>#REF!</v>
      </c>
      <c r="M156" s="43" t="e">
        <f>IF(LEN(VLOOKUP($A156,#REF!,7,FALSE)),UPPER(RIGHT(VLOOKUP($A156,#REF!,7,FALSE),1)),"")</f>
        <v>#REF!</v>
      </c>
      <c r="N156" s="38" t="s">
        <v>391</v>
      </c>
      <c r="O156" s="38" t="s">
        <v>83</v>
      </c>
      <c r="P156" s="38" t="s">
        <v>104</v>
      </c>
      <c r="Q156" s="38" t="s">
        <v>105</v>
      </c>
      <c r="R156" s="38" t="s">
        <v>83</v>
      </c>
      <c r="S156" s="63" t="e">
        <f>HLOOKUP("Device Tree Pin Name",#REF!,MATCH($A156,#REF!,0),FALSE)</f>
        <v>#REF!</v>
      </c>
      <c r="T156" s="47" t="e">
        <f>HLOOKUP("power rail",#REF!,MATCH($A156,#REF!,0),FALSE)</f>
        <v>#REF!</v>
      </c>
      <c r="U156" s="62" t="e">
        <f>HLOOKUP("Wake Capable",#REF!,MATCH($A156,#REF!,0),FALSE)</f>
        <v>#REF!</v>
      </c>
      <c r="V156" s="62" t="e">
        <f>HLOOKUP("Strap",#REF!,MATCH($A156,#REF!,0),FALSE)</f>
        <v>#REF!</v>
      </c>
      <c r="W156" s="62" t="e">
        <f>HLOOKUP("GTE",#REF!,MATCH($A156,#REF!,0),FALSE)</f>
        <v>#REF!</v>
      </c>
      <c r="X156" s="62" t="e">
        <f>HLOOKUP("DPD_Control",#REF!,MATCH($A156,#REF!,0),FALSE)</f>
        <v>#REF!</v>
      </c>
      <c r="Y156" s="62" t="e">
        <f>HLOOKUP("DPD_Group",#REF!,MATCH($A156,#REF!,0),FALSE)</f>
        <v>#REF!</v>
      </c>
      <c r="Z156" s="47" t="e">
        <f>HLOOKUP("Pad Category",#REF!,MATCH($A156,#REF!,0),FALSE)</f>
        <v>#REF!</v>
      </c>
      <c r="AA156" s="47" t="e">
        <f>HLOOKUP("Pad type",#REF!,MATCH($A156,#REF!,0),FALSE)</f>
        <v>#REF!</v>
      </c>
      <c r="AB156" s="47" t="e">
        <f>HLOOKUP("Pull Strength",#REF!,MATCH($A156,#REF!,0),FALSE)</f>
        <v>#REF!</v>
      </c>
      <c r="AC156" s="47" t="e">
        <f>HLOOKUP("POR Pin State",#REF!,MATCH($A156,#REF!,0),FALSE)</f>
        <v>#REF!</v>
      </c>
      <c r="AD156" s="47" t="str">
        <f t="shared" si="73"/>
        <v>RSVD1</v>
      </c>
      <c r="AE156" s="82"/>
      <c r="AF156" s="38" t="str">
        <f t="shared" si="74"/>
        <v>PULL_DOWN</v>
      </c>
      <c r="AG156" s="38" t="e">
        <f t="shared" si="2"/>
        <v>#REF!</v>
      </c>
      <c r="AH156" s="38" t="e">
        <f t="shared" si="40"/>
        <v>#REF!</v>
      </c>
      <c r="AI156" s="87" t="e">
        <f t="shared" si="76"/>
        <v>#REF!</v>
      </c>
      <c r="AJ156" s="86" t="b">
        <v>1</v>
      </c>
      <c r="AK156" s="86" t="b">
        <v>1</v>
      </c>
      <c r="AL156" s="86" t="b">
        <v>1</v>
      </c>
      <c r="AM156" s="86" t="b">
        <v>1</v>
      </c>
      <c r="AN156" s="86" t="b">
        <v>1</v>
      </c>
      <c r="AO156" s="86" t="b">
        <v>1</v>
      </c>
      <c r="AP156" s="63" t="str">
        <f t="shared" si="75"/>
        <v>VALID</v>
      </c>
      <c r="AQ156" s="102" t="s">
        <v>444</v>
      </c>
      <c r="AR156" s="103" t="s">
        <v>79</v>
      </c>
      <c r="AS156" s="104"/>
      <c r="AT156" s="105"/>
      <c r="AU156" s="105"/>
      <c r="AV156" s="105"/>
      <c r="AW156" s="105"/>
      <c r="AX156" s="105"/>
      <c r="AY156" s="105"/>
      <c r="AZ156" s="104"/>
      <c r="BA156" s="104"/>
      <c r="BB156" s="115"/>
      <c r="BC156" s="116"/>
      <c r="BD156" s="117"/>
      <c r="BE156" s="151" t="s">
        <v>443</v>
      </c>
      <c r="BF156" s="147" t="e">
        <f>VLOOKUP($A156,#REF!,34,FALSE)</f>
        <v>#REF!</v>
      </c>
      <c r="BG156" s="147" t="e">
        <f>VLOOKUP($A156,#REF!,22,FALSE)</f>
        <v>#REF!</v>
      </c>
      <c r="BH156" s="149"/>
    </row>
    <row r="157" ht="12.95" customHeight="1" spans="1:60">
      <c r="A157" s="47" t="s">
        <v>445</v>
      </c>
      <c r="B157" s="38" t="e">
        <f>VLOOKUP($A157,#REF!,34,FALSE)</f>
        <v>#REF!</v>
      </c>
      <c r="C157" s="39" t="str">
        <f t="shared" si="72"/>
        <v>unused_SDMMC1_COMP</v>
      </c>
      <c r="D157" s="40" t="e">
        <f>IF(LEN(VLOOKUP($A157,#REF!,8,FALSE)),LEFT(VLOOKUP($A157,#REF!,8,FALSE),LEN(VLOOKUP($A157,#REF!,8,FALSE))-2),"")</f>
        <v>#REF!</v>
      </c>
      <c r="E157" s="41" t="e">
        <f>IF(LEN(VLOOKUP($A157,#REF!,4,FALSE)),IF(INDEX(#REF!,MATCH($A157,#REF!,0),1),LEFT(VLOOKUP($A157,#REF!,4,FALSE),LEN(VLOOKUP($A157,#REF!,4,FALSE))-2),CONCATENATE(LEFT(VLOOKUP($A157,#REF!,4,FALSE),LEN(VLOOKUP($A157,#REF!,4,FALSE))-2),"*")),"")</f>
        <v>#REF!</v>
      </c>
      <c r="F157" s="42" t="e">
        <f>IF(LEN(VLOOKUP($A157,#REF!,5,FALSE)),IF(INDEX(#REF!,MATCH($A157,#REF!,0),2),LEFT(VLOOKUP($A157,#REF!,5,FALSE),LEN(VLOOKUP($A157,#REF!,5,FALSE))-2),CONCATENATE(LEFT(VLOOKUP($A157,#REF!,5,FALSE),LEN(VLOOKUP($A157,#REF!,5,FALSE))-2),"*")),"")</f>
        <v>#REF!</v>
      </c>
      <c r="G157" s="42" t="e">
        <f>IF(LEN(VLOOKUP($A157,#REF!,6,FALSE)),IF(INDEX(#REF!,MATCH($A157,#REF!,0),3),LEFT(VLOOKUP($A157,#REF!,6,FALSE),LEN(VLOOKUP($A157,#REF!,6,FALSE))-2),CONCATENATE(LEFT(VLOOKUP($A157,#REF!,6,FALSE),LEN(VLOOKUP($A157,#REF!,6,FALSE))-2),"*")),"")</f>
        <v>#REF!</v>
      </c>
      <c r="H157" s="43" t="e">
        <f>IF(LEN(VLOOKUP($A157,#REF!,7,FALSE)),IF(INDEX(#REF!,MATCH($A157,#REF!,0),4),LEFT(VLOOKUP($A157,#REF!,7,FALSE),LEN(VLOOKUP($A157,#REF!,7,FALSE))-2),CONCATENATE(LEFT(VLOOKUP($A157,#REF!,7,FALSE),LEN(VLOOKUP($A157,#REF!,7,FALSE))-2),"*")),"")</f>
        <v>#REF!</v>
      </c>
      <c r="I157" s="54" t="e">
        <f>IF(LEN(VLOOKUP($A157,#REF!,8,FALSE)),UPPER(RIGHT(VLOOKUP($A157,#REF!,8,FALSE),1)),"")</f>
        <v>#REF!</v>
      </c>
      <c r="J157" s="42" t="e">
        <f>IF(LEN(VLOOKUP($A157,#REF!,4,FALSE)),UPPER(RIGHT(VLOOKUP($A157,#REF!,4,FALSE),1)),"")</f>
        <v>#REF!</v>
      </c>
      <c r="K157" s="42" t="e">
        <f>IF(LEN(VLOOKUP($A157,#REF!,5,FALSE)),UPPER(RIGHT(VLOOKUP($A157,#REF!,5,FALSE),1)),"")</f>
        <v>#REF!</v>
      </c>
      <c r="L157" s="42" t="e">
        <f>IF(LEN(VLOOKUP($A157,#REF!,6,FALSE)),UPPER(RIGHT(VLOOKUP($A157,#REF!,6,FALSE),1)),"")</f>
        <v>#REF!</v>
      </c>
      <c r="M157" s="43" t="e">
        <f>IF(LEN(VLOOKUP($A157,#REF!,7,FALSE)),UPPER(RIGHT(VLOOKUP($A157,#REF!,7,FALSE),1)),"")</f>
        <v>#REF!</v>
      </c>
      <c r="N157" s="166"/>
      <c r="O157" s="166"/>
      <c r="P157" s="166"/>
      <c r="Q157" s="166"/>
      <c r="R157" s="166"/>
      <c r="S157" s="63" t="e">
        <f>HLOOKUP("Device Tree Pin Name",#REF!,MATCH($A157,#REF!,0),FALSE)</f>
        <v>#REF!</v>
      </c>
      <c r="T157" s="47" t="e">
        <f>HLOOKUP("power rail",#REF!,MATCH($A157,#REF!,0),FALSE)</f>
        <v>#REF!</v>
      </c>
      <c r="U157" s="62" t="e">
        <f>HLOOKUP("Wake Capable",#REF!,MATCH($A157,#REF!,0),FALSE)</f>
        <v>#REF!</v>
      </c>
      <c r="V157" s="62" t="e">
        <f>HLOOKUP("Strap",#REF!,MATCH($A157,#REF!,0),FALSE)</f>
        <v>#REF!</v>
      </c>
      <c r="W157" s="62" t="e">
        <f>HLOOKUP("GTE",#REF!,MATCH($A157,#REF!,0),FALSE)</f>
        <v>#REF!</v>
      </c>
      <c r="X157" s="62" t="e">
        <f>HLOOKUP("DPD_Control",#REF!,MATCH($A157,#REF!,0),FALSE)</f>
        <v>#REF!</v>
      </c>
      <c r="Y157" s="62" t="e">
        <f>HLOOKUP("DPD_Group",#REF!,MATCH($A157,#REF!,0),FALSE)</f>
        <v>#REF!</v>
      </c>
      <c r="Z157" s="47" t="e">
        <f>HLOOKUP("Pad Category",#REF!,MATCH($A157,#REF!,0),FALSE)</f>
        <v>#REF!</v>
      </c>
      <c r="AA157" s="47" t="e">
        <f>HLOOKUP("Pad type",#REF!,MATCH($A157,#REF!,0),FALSE)</f>
        <v>#REF!</v>
      </c>
      <c r="AB157" s="47" t="e">
        <f>HLOOKUP("Pull Strength",#REF!,MATCH($A157,#REF!,0),FALSE)</f>
        <v>#REF!</v>
      </c>
      <c r="AC157" s="47" t="e">
        <f>HLOOKUP("POR Pin State",#REF!,MATCH($A157,#REF!,0),FALSE)</f>
        <v>#REF!</v>
      </c>
      <c r="AD157" s="82"/>
      <c r="AE157" s="82"/>
      <c r="AF157" s="82"/>
      <c r="AG157" s="82"/>
      <c r="AH157" s="82"/>
      <c r="AI157" s="82"/>
      <c r="AJ157" s="86" t="b">
        <v>1</v>
      </c>
      <c r="AK157" s="86" t="b">
        <v>1</v>
      </c>
      <c r="AL157" s="86" t="b">
        <v>1</v>
      </c>
      <c r="AM157" s="86" t="b">
        <v>1</v>
      </c>
      <c r="AN157" s="86" t="b">
        <v>1</v>
      </c>
      <c r="AO157" s="86" t="b">
        <v>1</v>
      </c>
      <c r="AP157" s="63" t="str">
        <f t="shared" si="75"/>
        <v>VALID</v>
      </c>
      <c r="AQ157" s="102" t="s">
        <v>446</v>
      </c>
      <c r="AR157" s="103" t="s">
        <v>79</v>
      </c>
      <c r="AS157" s="104"/>
      <c r="AT157" s="105"/>
      <c r="AU157" s="105"/>
      <c r="AV157" s="105"/>
      <c r="AW157" s="105"/>
      <c r="AX157" s="105"/>
      <c r="AY157" s="105"/>
      <c r="AZ157" s="104"/>
      <c r="BA157" s="104" t="s">
        <v>447</v>
      </c>
      <c r="BB157" s="115"/>
      <c r="BC157" s="116"/>
      <c r="BD157" s="117"/>
      <c r="BE157" s="151" t="s">
        <v>445</v>
      </c>
      <c r="BF157" s="147" t="e">
        <f>VLOOKUP($A157,#REF!,34,FALSE)</f>
        <v>#REF!</v>
      </c>
      <c r="BG157" s="147" t="e">
        <f>VLOOKUP($A157,#REF!,22,FALSE)</f>
        <v>#REF!</v>
      </c>
      <c r="BH157" s="149"/>
    </row>
    <row r="158" s="3" customFormat="1" ht="18" customHeight="1" spans="1:60">
      <c r="A158" s="163" t="s">
        <v>448</v>
      </c>
      <c r="B158" s="163" t="s">
        <v>449</v>
      </c>
      <c r="C158" s="35"/>
      <c r="D158" s="37"/>
      <c r="E158" s="37"/>
      <c r="F158" s="37"/>
      <c r="G158" s="37"/>
      <c r="H158" s="37"/>
      <c r="I158" s="35"/>
      <c r="J158" s="35"/>
      <c r="K158" s="35"/>
      <c r="L158" s="35"/>
      <c r="M158" s="35"/>
      <c r="N158" s="35"/>
      <c r="O158" s="35"/>
      <c r="P158" s="35"/>
      <c r="Q158" s="35"/>
      <c r="R158" s="35"/>
      <c r="S158" s="35"/>
      <c r="T158" s="35"/>
      <c r="U158" s="60"/>
      <c r="V158" s="60"/>
      <c r="W158" s="60"/>
      <c r="X158" s="60"/>
      <c r="Y158" s="60"/>
      <c r="Z158" s="81"/>
      <c r="AA158" s="81"/>
      <c r="AB158" s="81"/>
      <c r="AC158" s="81"/>
      <c r="AD158" s="81"/>
      <c r="AE158" s="81"/>
      <c r="AF158" s="81"/>
      <c r="AG158" s="81"/>
      <c r="AH158" s="81"/>
      <c r="AI158" s="81"/>
      <c r="AJ158" s="81"/>
      <c r="AK158" s="81"/>
      <c r="AL158" s="81"/>
      <c r="AM158" s="81"/>
      <c r="AN158" s="81"/>
      <c r="AO158" s="81"/>
      <c r="AP158" s="81"/>
      <c r="AQ158" s="100"/>
      <c r="AR158" s="100"/>
      <c r="AS158" s="101"/>
      <c r="AT158" s="101"/>
      <c r="AU158" s="101"/>
      <c r="AV158" s="101"/>
      <c r="AW158" s="101"/>
      <c r="AX158" s="101"/>
      <c r="AY158" s="101"/>
      <c r="AZ158" s="101"/>
      <c r="BA158" s="101"/>
      <c r="BB158" s="101"/>
      <c r="BC158" s="400" t="s">
        <v>76</v>
      </c>
      <c r="BD158" s="114"/>
      <c r="BE158" s="142" t="s">
        <v>448</v>
      </c>
      <c r="BF158" s="143" t="s">
        <v>449</v>
      </c>
      <c r="BG158" s="143"/>
      <c r="BH158" s="145"/>
    </row>
    <row r="159" ht="12.95" customHeight="1" spans="1:60">
      <c r="A159" s="47" t="s">
        <v>450</v>
      </c>
      <c r="B159" s="38" t="e">
        <f>VLOOKUP($A159,#REF!,34,FALSE)</f>
        <v>#REF!</v>
      </c>
      <c r="C159" s="39" t="str">
        <f t="shared" ref="C159:C171" si="77">CONCATENATE("unused_",A159)</f>
        <v>unused_QSPI0_SCK</v>
      </c>
      <c r="D159" s="40" t="e">
        <f>IF(LEN(VLOOKUP($A159,#REF!,8,FALSE)),LEFT(VLOOKUP($A159,#REF!,8,FALSE),LEN(VLOOKUP($A159,#REF!,8,FALSE))-2),"")</f>
        <v>#REF!</v>
      </c>
      <c r="E159" s="41" t="e">
        <f>IF(LEN(VLOOKUP($A159,#REF!,4,FALSE)),IF(INDEX(#REF!,MATCH($A159,#REF!,0),1),LEFT(VLOOKUP($A159,#REF!,4,FALSE),LEN(VLOOKUP($A159,#REF!,4,FALSE))-2),CONCATENATE(LEFT(VLOOKUP($A159,#REF!,4,FALSE),LEN(VLOOKUP($A159,#REF!,4,FALSE))-2),"*")),"")</f>
        <v>#REF!</v>
      </c>
      <c r="F159" s="42" t="e">
        <f>IF(LEN(VLOOKUP($A159,#REF!,5,FALSE)),IF(INDEX(#REF!,MATCH($A159,#REF!,0),2),LEFT(VLOOKUP($A159,#REF!,5,FALSE),LEN(VLOOKUP($A159,#REF!,5,FALSE))-2),CONCATENATE(LEFT(VLOOKUP($A159,#REF!,5,FALSE),LEN(VLOOKUP($A159,#REF!,5,FALSE))-2),"*")),"")</f>
        <v>#REF!</v>
      </c>
      <c r="G159" s="42" t="e">
        <f>IF(LEN(VLOOKUP($A159,#REF!,6,FALSE)),IF(INDEX(#REF!,MATCH($A159,#REF!,0),3),LEFT(VLOOKUP($A159,#REF!,6,FALSE),LEN(VLOOKUP($A159,#REF!,6,FALSE))-2),CONCATENATE(LEFT(VLOOKUP($A159,#REF!,6,FALSE),LEN(VLOOKUP($A159,#REF!,6,FALSE))-2),"*")),"")</f>
        <v>#REF!</v>
      </c>
      <c r="H159" s="43" t="e">
        <f>IF(LEN(VLOOKUP($A159,#REF!,7,FALSE)),IF(INDEX(#REF!,MATCH($A159,#REF!,0),4),LEFT(VLOOKUP($A159,#REF!,7,FALSE),LEN(VLOOKUP($A159,#REF!,7,FALSE))-2),CONCATENATE(LEFT(VLOOKUP($A159,#REF!,7,FALSE),LEN(VLOOKUP($A159,#REF!,7,FALSE))-2),"*")),"")</f>
        <v>#REF!</v>
      </c>
      <c r="I159" s="54" t="e">
        <f>IF(LEN(VLOOKUP($A159,#REF!,8,FALSE)),UPPER(RIGHT(VLOOKUP($A159,#REF!,8,FALSE),1)),"")</f>
        <v>#REF!</v>
      </c>
      <c r="J159" s="42" t="e">
        <f>IF(LEN(VLOOKUP($A159,#REF!,4,FALSE)),UPPER(RIGHT(VLOOKUP($A159,#REF!,4,FALSE),1)),"")</f>
        <v>#REF!</v>
      </c>
      <c r="K159" s="42" t="e">
        <f>IF(LEN(VLOOKUP($A159,#REF!,5,FALSE)),UPPER(RIGHT(VLOOKUP($A159,#REF!,5,FALSE),1)),"")</f>
        <v>#REF!</v>
      </c>
      <c r="L159" s="42" t="e">
        <f>IF(LEN(VLOOKUP($A159,#REF!,6,FALSE)),UPPER(RIGHT(VLOOKUP($A159,#REF!,6,FALSE),1)),"")</f>
        <v>#REF!</v>
      </c>
      <c r="M159" s="43" t="e">
        <f>IF(LEN(VLOOKUP($A159,#REF!,7,FALSE)),UPPER(RIGHT(VLOOKUP($A159,#REF!,7,FALSE),1)),"")</f>
        <v>#REF!</v>
      </c>
      <c r="N159" s="38" t="s">
        <v>451</v>
      </c>
      <c r="O159" s="38" t="s">
        <v>83</v>
      </c>
      <c r="P159" s="38" t="s">
        <v>104</v>
      </c>
      <c r="Q159" s="38" t="s">
        <v>105</v>
      </c>
      <c r="R159" s="38" t="s">
        <v>83</v>
      </c>
      <c r="S159" s="61" t="e">
        <f>HLOOKUP("Device Tree Pin Name",#REF!,MATCH($A159,#REF!,0),FALSE)</f>
        <v>#REF!</v>
      </c>
      <c r="T159" s="47" t="e">
        <f>HLOOKUP("power rail",#REF!,MATCH($A159,#REF!,0),FALSE)</f>
        <v>#REF!</v>
      </c>
      <c r="U159" s="62" t="e">
        <f>HLOOKUP("Wake Capable",#REF!,MATCH($A159,#REF!,0),FALSE)</f>
        <v>#REF!</v>
      </c>
      <c r="V159" s="62" t="e">
        <f>HLOOKUP("Strap",#REF!,MATCH($A159,#REF!,0),FALSE)</f>
        <v>#REF!</v>
      </c>
      <c r="W159" s="62" t="e">
        <f>HLOOKUP("GTE",#REF!,MATCH($A159,#REF!,0),FALSE)</f>
        <v>#REF!</v>
      </c>
      <c r="X159" s="62" t="e">
        <f>HLOOKUP("DPD_Control",#REF!,MATCH($A159,#REF!,0),FALSE)</f>
        <v>#REF!</v>
      </c>
      <c r="Y159" s="62" t="e">
        <f>HLOOKUP("DPD_Group",#REF!,MATCH($A159,#REF!,0),FALSE)</f>
        <v>#REF!</v>
      </c>
      <c r="Z159" s="47" t="e">
        <f>HLOOKUP("Pad Category",#REF!,MATCH($A159,#REF!,0),FALSE)</f>
        <v>#REF!</v>
      </c>
      <c r="AA159" s="47" t="e">
        <f>HLOOKUP("Pad type",#REF!,MATCH($A159,#REF!,0),FALSE)</f>
        <v>#REF!</v>
      </c>
      <c r="AB159" s="47" t="e">
        <f>HLOOKUP("Pull Strength",#REF!,MATCH($A159,#REF!,0),FALSE)</f>
        <v>#REF!</v>
      </c>
      <c r="AC159" s="47" t="e">
        <f>HLOOKUP("POR Pin State",#REF!,MATCH($A159,#REF!,0),FALSE)</f>
        <v>#REF!</v>
      </c>
      <c r="AD159" s="47" t="str">
        <f t="shared" ref="AD159:AD170" si="78">IF(OR($AQ159="",$AQ159=$C159),$R159,IF($AQ159=$D159,SUBSTITUTE(SUBSTITUTE($AQ159,"GPIO3_","GPIO_"),".0",""),IF($AQ159=$E159,$N159,IF($AQ159=$F159,$O159,IF($AQ159=$G159,$P159,IF($AQ159=$H159,$Q159,"INVALID"))))))</f>
        <v>RSVD1</v>
      </c>
      <c r="AE159" s="82"/>
      <c r="AF159" s="38" t="str">
        <f t="shared" ref="AF159:AF170" si="79">IF(AND(OR($AS159="Int PU",$AS159="Int PD"),OR(AND($AZ159&lt;&gt;"",$AZ159&lt;&gt;"0"),AND($BA159&lt;&gt;"",$BA159&lt;&gt;"0"))),"INVALID",IF(OR($AQ159=$C159,$AS159="Int PD"),"PULL_DOWN",IF(OR($AS159="Int PU",AND($AE159="YES",OR($AZ159="",$AZ159="0"),OR($BA159="",$BA159="0"),OR($AR159="Input",$AR159="Bidirectional"))),"PULL_UP","NORMAL")))</f>
        <v>PULL_DOWN</v>
      </c>
      <c r="AG159" s="38" t="e">
        <f t="shared" ref="AG159:AG170" si="80">IF($AU159="Input","TRISTATE",IF($AV159="Z","TRISTATE",IF($AT159=$F159,"TRISTATE","NORMAL")))</f>
        <v>#REF!</v>
      </c>
      <c r="AH159" s="38" t="e">
        <f t="shared" ref="AH159:AH170" si="81">IF(OR($AT159=$F159,$AU159="Output"),"DISABLE","ENABLE")</f>
        <v>#REF!</v>
      </c>
      <c r="AI159" s="87" t="e">
        <f t="shared" ref="AI159:AI170" si="82">IF($AT159&lt;&gt;$G159,"N/A",IF($AV159="Drive 1","1",IF($AV159="Drive 0","0","")))</f>
        <v>#REF!</v>
      </c>
      <c r="AJ159" s="86" t="b">
        <v>1</v>
      </c>
      <c r="AK159" s="86" t="b">
        <v>1</v>
      </c>
      <c r="AL159" s="86" t="b">
        <v>1</v>
      </c>
      <c r="AM159" s="86" t="b">
        <v>1</v>
      </c>
      <c r="AN159" s="86" t="b">
        <v>1</v>
      </c>
      <c r="AO159" s="86" t="b">
        <v>1</v>
      </c>
      <c r="AP159" s="63" t="str">
        <f t="shared" ref="AP159:AP171" si="83">IF(AND($AJ159:$AO159),"VALID","INVALID")</f>
        <v>VALID</v>
      </c>
      <c r="AQ159" s="169" t="s">
        <v>452</v>
      </c>
      <c r="AR159" s="103" t="s">
        <v>79</v>
      </c>
      <c r="AS159" s="104"/>
      <c r="AT159" s="105"/>
      <c r="AU159" s="109"/>
      <c r="AV159" s="109"/>
      <c r="AW159" s="105"/>
      <c r="AX159" s="105"/>
      <c r="AY159" s="104" t="s">
        <v>434</v>
      </c>
      <c r="AZ159" s="104"/>
      <c r="BA159" s="104"/>
      <c r="BB159" s="115"/>
      <c r="BC159" s="116"/>
      <c r="BD159" s="117"/>
      <c r="BE159" s="146" t="s">
        <v>450</v>
      </c>
      <c r="BF159" s="147" t="e">
        <f>VLOOKUP($A159,#REF!,34,FALSE)</f>
        <v>#REF!</v>
      </c>
      <c r="BG159" s="147" t="e">
        <f>VLOOKUP($A159,#REF!,22,FALSE)</f>
        <v>#REF!</v>
      </c>
      <c r="BH159" s="149"/>
    </row>
    <row r="160" ht="12.95" customHeight="1" spans="1:60">
      <c r="A160" s="47" t="s">
        <v>453</v>
      </c>
      <c r="B160" s="38" t="e">
        <f>VLOOKUP($A160,#REF!,34,FALSE)</f>
        <v>#REF!</v>
      </c>
      <c r="C160" s="39" t="str">
        <f t="shared" si="77"/>
        <v>unused_QSPI0_CS_N</v>
      </c>
      <c r="D160" s="40" t="e">
        <f>IF(LEN(VLOOKUP($A160,#REF!,8,FALSE)),LEFT(VLOOKUP($A160,#REF!,8,FALSE),LEN(VLOOKUP($A160,#REF!,8,FALSE))-2),"")</f>
        <v>#REF!</v>
      </c>
      <c r="E160" s="41" t="e">
        <f>IF(LEN(VLOOKUP($A160,#REF!,4,FALSE)),IF(INDEX(#REF!,MATCH($A160,#REF!,0),1),LEFT(VLOOKUP($A160,#REF!,4,FALSE),LEN(VLOOKUP($A160,#REF!,4,FALSE))-2),CONCATENATE(LEFT(VLOOKUP($A160,#REF!,4,FALSE),LEN(VLOOKUP($A160,#REF!,4,FALSE))-2),"*")),"")</f>
        <v>#REF!</v>
      </c>
      <c r="F160" s="42" t="e">
        <f>IF(LEN(VLOOKUP($A160,#REF!,5,FALSE)),IF(INDEX(#REF!,MATCH($A160,#REF!,0),2),LEFT(VLOOKUP($A160,#REF!,5,FALSE),LEN(VLOOKUP($A160,#REF!,5,FALSE))-2),CONCATENATE(LEFT(VLOOKUP($A160,#REF!,5,FALSE),LEN(VLOOKUP($A160,#REF!,5,FALSE))-2),"*")),"")</f>
        <v>#REF!</v>
      </c>
      <c r="G160" s="42" t="e">
        <f>IF(LEN(VLOOKUP($A160,#REF!,6,FALSE)),IF(INDEX(#REF!,MATCH($A160,#REF!,0),3),LEFT(VLOOKUP($A160,#REF!,6,FALSE),LEN(VLOOKUP($A160,#REF!,6,FALSE))-2),CONCATENATE(LEFT(VLOOKUP($A160,#REF!,6,FALSE),LEN(VLOOKUP($A160,#REF!,6,FALSE))-2),"*")),"")</f>
        <v>#REF!</v>
      </c>
      <c r="H160" s="43" t="e">
        <f>IF(LEN(VLOOKUP($A160,#REF!,7,FALSE)),IF(INDEX(#REF!,MATCH($A160,#REF!,0),4),LEFT(VLOOKUP($A160,#REF!,7,FALSE),LEN(VLOOKUP($A160,#REF!,7,FALSE))-2),CONCATENATE(LEFT(VLOOKUP($A160,#REF!,7,FALSE),LEN(VLOOKUP($A160,#REF!,7,FALSE))-2),"*")),"")</f>
        <v>#REF!</v>
      </c>
      <c r="I160" s="54" t="e">
        <f>IF(LEN(VLOOKUP($A160,#REF!,8,FALSE)),UPPER(RIGHT(VLOOKUP($A160,#REF!,8,FALSE),1)),"")</f>
        <v>#REF!</v>
      </c>
      <c r="J160" s="42" t="e">
        <f>IF(LEN(VLOOKUP($A160,#REF!,4,FALSE)),UPPER(RIGHT(VLOOKUP($A160,#REF!,4,FALSE),1)),"")</f>
        <v>#REF!</v>
      </c>
      <c r="K160" s="42" t="e">
        <f>IF(LEN(VLOOKUP($A160,#REF!,5,FALSE)),UPPER(RIGHT(VLOOKUP($A160,#REF!,5,FALSE),1)),"")</f>
        <v>#REF!</v>
      </c>
      <c r="L160" s="42" t="e">
        <f>IF(LEN(VLOOKUP($A160,#REF!,6,FALSE)),UPPER(RIGHT(VLOOKUP($A160,#REF!,6,FALSE),1)),"")</f>
        <v>#REF!</v>
      </c>
      <c r="M160" s="43" t="e">
        <f>IF(LEN(VLOOKUP($A160,#REF!,7,FALSE)),UPPER(RIGHT(VLOOKUP($A160,#REF!,7,FALSE),1)),"")</f>
        <v>#REF!</v>
      </c>
      <c r="N160" s="38" t="s">
        <v>451</v>
      </c>
      <c r="O160" s="38" t="s">
        <v>83</v>
      </c>
      <c r="P160" s="38" t="s">
        <v>104</v>
      </c>
      <c r="Q160" s="38" t="s">
        <v>105</v>
      </c>
      <c r="R160" s="38" t="s">
        <v>83</v>
      </c>
      <c r="S160" s="63" t="e">
        <f>HLOOKUP("Device Tree Pin Name",#REF!,MATCH($A160,#REF!,0),FALSE)</f>
        <v>#REF!</v>
      </c>
      <c r="T160" s="47" t="e">
        <f>HLOOKUP("power rail",#REF!,MATCH($A160,#REF!,0),FALSE)</f>
        <v>#REF!</v>
      </c>
      <c r="U160" s="62" t="e">
        <f>HLOOKUP("Wake Capable",#REF!,MATCH($A160,#REF!,0),FALSE)</f>
        <v>#REF!</v>
      </c>
      <c r="V160" s="62" t="e">
        <f>HLOOKUP("Strap",#REF!,MATCH($A160,#REF!,0),FALSE)</f>
        <v>#REF!</v>
      </c>
      <c r="W160" s="62" t="e">
        <f>HLOOKUP("GTE",#REF!,MATCH($A160,#REF!,0),FALSE)</f>
        <v>#REF!</v>
      </c>
      <c r="X160" s="62" t="e">
        <f>HLOOKUP("DPD_Control",#REF!,MATCH($A160,#REF!,0),FALSE)</f>
        <v>#REF!</v>
      </c>
      <c r="Y160" s="62" t="e">
        <f>HLOOKUP("DPD_Group",#REF!,MATCH($A160,#REF!,0),FALSE)</f>
        <v>#REF!</v>
      </c>
      <c r="Z160" s="47" t="e">
        <f>HLOOKUP("Pad Category",#REF!,MATCH($A160,#REF!,0),FALSE)</f>
        <v>#REF!</v>
      </c>
      <c r="AA160" s="47" t="e">
        <f>HLOOKUP("Pad type",#REF!,MATCH($A160,#REF!,0),FALSE)</f>
        <v>#REF!</v>
      </c>
      <c r="AB160" s="47" t="e">
        <f>HLOOKUP("Pull Strength",#REF!,MATCH($A160,#REF!,0),FALSE)</f>
        <v>#REF!</v>
      </c>
      <c r="AC160" s="47" t="e">
        <f>HLOOKUP("POR Pin State",#REF!,MATCH($A160,#REF!,0),FALSE)</f>
        <v>#REF!</v>
      </c>
      <c r="AD160" s="47" t="str">
        <f t="shared" si="78"/>
        <v>RSVD1</v>
      </c>
      <c r="AE160" s="82"/>
      <c r="AF160" s="38" t="str">
        <f t="shared" si="79"/>
        <v>PULL_DOWN</v>
      </c>
      <c r="AG160" s="38" t="e">
        <f t="shared" si="80"/>
        <v>#REF!</v>
      </c>
      <c r="AH160" s="38" t="e">
        <f t="shared" si="81"/>
        <v>#REF!</v>
      </c>
      <c r="AI160" s="87" t="e">
        <f t="shared" si="82"/>
        <v>#REF!</v>
      </c>
      <c r="AJ160" s="86" t="b">
        <v>1</v>
      </c>
      <c r="AK160" s="86" t="b">
        <v>1</v>
      </c>
      <c r="AL160" s="86" t="b">
        <v>1</v>
      </c>
      <c r="AM160" s="86" t="b">
        <v>1</v>
      </c>
      <c r="AN160" s="86" t="b">
        <v>1</v>
      </c>
      <c r="AO160" s="86" t="b">
        <v>1</v>
      </c>
      <c r="AP160" s="63" t="str">
        <f t="shared" si="83"/>
        <v>VALID</v>
      </c>
      <c r="AQ160" s="169" t="s">
        <v>454</v>
      </c>
      <c r="AR160" s="103" t="s">
        <v>79</v>
      </c>
      <c r="AS160" s="104"/>
      <c r="AT160" s="105"/>
      <c r="AU160" s="109"/>
      <c r="AV160" s="109"/>
      <c r="AW160" s="105"/>
      <c r="AX160" s="105"/>
      <c r="AY160" s="105"/>
      <c r="AZ160" s="104"/>
      <c r="BA160" s="104"/>
      <c r="BB160" s="115"/>
      <c r="BC160" s="116"/>
      <c r="BD160" s="117"/>
      <c r="BE160" s="150" t="s">
        <v>453</v>
      </c>
      <c r="BF160" s="147" t="e">
        <f>VLOOKUP($A160,#REF!,34,FALSE)</f>
        <v>#REF!</v>
      </c>
      <c r="BG160" s="147" t="e">
        <f>VLOOKUP($A160,#REF!,22,FALSE)</f>
        <v>#REF!</v>
      </c>
      <c r="BH160" s="149"/>
    </row>
    <row r="161" ht="12.95" customHeight="1" spans="1:60">
      <c r="A161" s="47" t="s">
        <v>455</v>
      </c>
      <c r="B161" s="38" t="e">
        <f>VLOOKUP($A161,#REF!,34,FALSE)</f>
        <v>#REF!</v>
      </c>
      <c r="C161" s="39" t="str">
        <f t="shared" si="77"/>
        <v>unused_QSPI0_IO0</v>
      </c>
      <c r="D161" s="40" t="e">
        <f>IF(LEN(VLOOKUP($A161,#REF!,8,FALSE)),LEFT(VLOOKUP($A161,#REF!,8,FALSE),LEN(VLOOKUP($A161,#REF!,8,FALSE))-2),"")</f>
        <v>#REF!</v>
      </c>
      <c r="E161" s="41" t="e">
        <f>IF(LEN(VLOOKUP($A161,#REF!,4,FALSE)),IF(INDEX(#REF!,MATCH($A161,#REF!,0),1),LEFT(VLOOKUP($A161,#REF!,4,FALSE),LEN(VLOOKUP($A161,#REF!,4,FALSE))-2),CONCATENATE(LEFT(VLOOKUP($A161,#REF!,4,FALSE),LEN(VLOOKUP($A161,#REF!,4,FALSE))-2),"*")),"")</f>
        <v>#REF!</v>
      </c>
      <c r="F161" s="42" t="e">
        <f>IF(LEN(VLOOKUP($A161,#REF!,5,FALSE)),IF(INDEX(#REF!,MATCH($A161,#REF!,0),2),LEFT(VLOOKUP($A161,#REF!,5,FALSE),LEN(VLOOKUP($A161,#REF!,5,FALSE))-2),CONCATENATE(LEFT(VLOOKUP($A161,#REF!,5,FALSE),LEN(VLOOKUP($A161,#REF!,5,FALSE))-2),"*")),"")</f>
        <v>#REF!</v>
      </c>
      <c r="G161" s="42" t="e">
        <f>IF(LEN(VLOOKUP($A161,#REF!,6,FALSE)),IF(INDEX(#REF!,MATCH($A161,#REF!,0),3),LEFT(VLOOKUP($A161,#REF!,6,FALSE),LEN(VLOOKUP($A161,#REF!,6,FALSE))-2),CONCATENATE(LEFT(VLOOKUP($A161,#REF!,6,FALSE),LEN(VLOOKUP($A161,#REF!,6,FALSE))-2),"*")),"")</f>
        <v>#REF!</v>
      </c>
      <c r="H161" s="43" t="e">
        <f>IF(LEN(VLOOKUP($A161,#REF!,7,FALSE)),IF(INDEX(#REF!,MATCH($A161,#REF!,0),4),LEFT(VLOOKUP($A161,#REF!,7,FALSE),LEN(VLOOKUP($A161,#REF!,7,FALSE))-2),CONCATENATE(LEFT(VLOOKUP($A161,#REF!,7,FALSE),LEN(VLOOKUP($A161,#REF!,7,FALSE))-2),"*")),"")</f>
        <v>#REF!</v>
      </c>
      <c r="I161" s="54" t="e">
        <f>IF(LEN(VLOOKUP($A161,#REF!,8,FALSE)),UPPER(RIGHT(VLOOKUP($A161,#REF!,8,FALSE),1)),"")</f>
        <v>#REF!</v>
      </c>
      <c r="J161" s="42" t="e">
        <f>IF(LEN(VLOOKUP($A161,#REF!,4,FALSE)),UPPER(RIGHT(VLOOKUP($A161,#REF!,4,FALSE),1)),"")</f>
        <v>#REF!</v>
      </c>
      <c r="K161" s="42" t="e">
        <f>IF(LEN(VLOOKUP($A161,#REF!,5,FALSE)),UPPER(RIGHT(VLOOKUP($A161,#REF!,5,FALSE),1)),"")</f>
        <v>#REF!</v>
      </c>
      <c r="L161" s="42" t="e">
        <f>IF(LEN(VLOOKUP($A161,#REF!,6,FALSE)),UPPER(RIGHT(VLOOKUP($A161,#REF!,6,FALSE),1)),"")</f>
        <v>#REF!</v>
      </c>
      <c r="M161" s="43" t="e">
        <f>IF(LEN(VLOOKUP($A161,#REF!,7,FALSE)),UPPER(RIGHT(VLOOKUP($A161,#REF!,7,FALSE),1)),"")</f>
        <v>#REF!</v>
      </c>
      <c r="N161" s="38" t="s">
        <v>451</v>
      </c>
      <c r="O161" s="38" t="s">
        <v>83</v>
      </c>
      <c r="P161" s="38" t="s">
        <v>104</v>
      </c>
      <c r="Q161" s="38" t="s">
        <v>105</v>
      </c>
      <c r="R161" s="38" t="s">
        <v>83</v>
      </c>
      <c r="S161" s="63" t="e">
        <f>HLOOKUP("Device Tree Pin Name",#REF!,MATCH($A161,#REF!,0),FALSE)</f>
        <v>#REF!</v>
      </c>
      <c r="T161" s="47" t="e">
        <f>HLOOKUP("power rail",#REF!,MATCH($A161,#REF!,0),FALSE)</f>
        <v>#REF!</v>
      </c>
      <c r="U161" s="62" t="e">
        <f>HLOOKUP("Wake Capable",#REF!,MATCH($A161,#REF!,0),FALSE)</f>
        <v>#REF!</v>
      </c>
      <c r="V161" s="62" t="e">
        <f>HLOOKUP("Strap",#REF!,MATCH($A161,#REF!,0),FALSE)</f>
        <v>#REF!</v>
      </c>
      <c r="W161" s="62" t="e">
        <f>HLOOKUP("GTE",#REF!,MATCH($A161,#REF!,0),FALSE)</f>
        <v>#REF!</v>
      </c>
      <c r="X161" s="62" t="e">
        <f>HLOOKUP("DPD_Control",#REF!,MATCH($A161,#REF!,0),FALSE)</f>
        <v>#REF!</v>
      </c>
      <c r="Y161" s="62" t="e">
        <f>HLOOKUP("DPD_Group",#REF!,MATCH($A161,#REF!,0),FALSE)</f>
        <v>#REF!</v>
      </c>
      <c r="Z161" s="47" t="e">
        <f>HLOOKUP("Pad Category",#REF!,MATCH($A161,#REF!,0),FALSE)</f>
        <v>#REF!</v>
      </c>
      <c r="AA161" s="47" t="e">
        <f>HLOOKUP("Pad type",#REF!,MATCH($A161,#REF!,0),FALSE)</f>
        <v>#REF!</v>
      </c>
      <c r="AB161" s="47" t="e">
        <f>HLOOKUP("Pull Strength",#REF!,MATCH($A161,#REF!,0),FALSE)</f>
        <v>#REF!</v>
      </c>
      <c r="AC161" s="47" t="e">
        <f>HLOOKUP("POR Pin State",#REF!,MATCH($A161,#REF!,0),FALSE)</f>
        <v>#REF!</v>
      </c>
      <c r="AD161" s="47" t="str">
        <f t="shared" si="78"/>
        <v>RSVD1</v>
      </c>
      <c r="AE161" s="82"/>
      <c r="AF161" s="38" t="str">
        <f t="shared" si="79"/>
        <v>PULL_DOWN</v>
      </c>
      <c r="AG161" s="38" t="e">
        <f t="shared" si="80"/>
        <v>#REF!</v>
      </c>
      <c r="AH161" s="38" t="e">
        <f t="shared" si="81"/>
        <v>#REF!</v>
      </c>
      <c r="AI161" s="87" t="e">
        <f t="shared" si="82"/>
        <v>#REF!</v>
      </c>
      <c r="AJ161" s="86" t="b">
        <v>1</v>
      </c>
      <c r="AK161" s="86" t="b">
        <v>1</v>
      </c>
      <c r="AL161" s="86" t="b">
        <v>1</v>
      </c>
      <c r="AM161" s="86" t="b">
        <v>1</v>
      </c>
      <c r="AN161" s="86" t="b">
        <v>1</v>
      </c>
      <c r="AO161" s="86" t="b">
        <v>1</v>
      </c>
      <c r="AP161" s="63" t="str">
        <f t="shared" si="83"/>
        <v>VALID</v>
      </c>
      <c r="AQ161" s="169" t="s">
        <v>456</v>
      </c>
      <c r="AR161" s="103" t="s">
        <v>79</v>
      </c>
      <c r="AS161" s="104"/>
      <c r="AT161" s="105"/>
      <c r="AU161" s="105"/>
      <c r="AV161" s="105"/>
      <c r="AW161" s="105"/>
      <c r="AX161" s="105"/>
      <c r="AY161" s="105"/>
      <c r="AZ161" s="104"/>
      <c r="BA161" s="104"/>
      <c r="BB161" s="115"/>
      <c r="BC161" s="116"/>
      <c r="BD161" s="117"/>
      <c r="BE161" s="150" t="s">
        <v>455</v>
      </c>
      <c r="BF161" s="147" t="e">
        <f>VLOOKUP($A161,#REF!,34,FALSE)</f>
        <v>#REF!</v>
      </c>
      <c r="BG161" s="147" t="e">
        <f>VLOOKUP($A161,#REF!,22,FALSE)</f>
        <v>#REF!</v>
      </c>
      <c r="BH161" s="149"/>
    </row>
    <row r="162" ht="12.95" customHeight="1" spans="1:60">
      <c r="A162" s="47" t="s">
        <v>457</v>
      </c>
      <c r="B162" s="38" t="e">
        <f>VLOOKUP($A162,#REF!,34,FALSE)</f>
        <v>#REF!</v>
      </c>
      <c r="C162" s="39" t="str">
        <f t="shared" si="77"/>
        <v>unused_QSPI0_IO1</v>
      </c>
      <c r="D162" s="40" t="e">
        <f>IF(LEN(VLOOKUP($A162,#REF!,8,FALSE)),LEFT(VLOOKUP($A162,#REF!,8,FALSE),LEN(VLOOKUP($A162,#REF!,8,FALSE))-2),"")</f>
        <v>#REF!</v>
      </c>
      <c r="E162" s="41" t="e">
        <f>IF(LEN(VLOOKUP($A162,#REF!,4,FALSE)),IF(INDEX(#REF!,MATCH($A162,#REF!,0),1),LEFT(VLOOKUP($A162,#REF!,4,FALSE),LEN(VLOOKUP($A162,#REF!,4,FALSE))-2),CONCATENATE(LEFT(VLOOKUP($A162,#REF!,4,FALSE),LEN(VLOOKUP($A162,#REF!,4,FALSE))-2),"*")),"")</f>
        <v>#REF!</v>
      </c>
      <c r="F162" s="42" t="e">
        <f>IF(LEN(VLOOKUP($A162,#REF!,5,FALSE)),IF(INDEX(#REF!,MATCH($A162,#REF!,0),2),LEFT(VLOOKUP($A162,#REF!,5,FALSE),LEN(VLOOKUP($A162,#REF!,5,FALSE))-2),CONCATENATE(LEFT(VLOOKUP($A162,#REF!,5,FALSE),LEN(VLOOKUP($A162,#REF!,5,FALSE))-2),"*")),"")</f>
        <v>#REF!</v>
      </c>
      <c r="G162" s="42" t="e">
        <f>IF(LEN(VLOOKUP($A162,#REF!,6,FALSE)),IF(INDEX(#REF!,MATCH($A162,#REF!,0),3),LEFT(VLOOKUP($A162,#REF!,6,FALSE),LEN(VLOOKUP($A162,#REF!,6,FALSE))-2),CONCATENATE(LEFT(VLOOKUP($A162,#REF!,6,FALSE),LEN(VLOOKUP($A162,#REF!,6,FALSE))-2),"*")),"")</f>
        <v>#REF!</v>
      </c>
      <c r="H162" s="43" t="e">
        <f>IF(LEN(VLOOKUP($A162,#REF!,7,FALSE)),IF(INDEX(#REF!,MATCH($A162,#REF!,0),4),LEFT(VLOOKUP($A162,#REF!,7,FALSE),LEN(VLOOKUP($A162,#REF!,7,FALSE))-2),CONCATENATE(LEFT(VLOOKUP($A162,#REF!,7,FALSE),LEN(VLOOKUP($A162,#REF!,7,FALSE))-2),"*")),"")</f>
        <v>#REF!</v>
      </c>
      <c r="I162" s="54" t="e">
        <f>IF(LEN(VLOOKUP($A162,#REF!,8,FALSE)),UPPER(RIGHT(VLOOKUP($A162,#REF!,8,FALSE),1)),"")</f>
        <v>#REF!</v>
      </c>
      <c r="J162" s="42" t="e">
        <f>IF(LEN(VLOOKUP($A162,#REF!,4,FALSE)),UPPER(RIGHT(VLOOKUP($A162,#REF!,4,FALSE),1)),"")</f>
        <v>#REF!</v>
      </c>
      <c r="K162" s="42" t="e">
        <f>IF(LEN(VLOOKUP($A162,#REF!,5,FALSE)),UPPER(RIGHT(VLOOKUP($A162,#REF!,5,FALSE),1)),"")</f>
        <v>#REF!</v>
      </c>
      <c r="L162" s="42" t="e">
        <f>IF(LEN(VLOOKUP($A162,#REF!,6,FALSE)),UPPER(RIGHT(VLOOKUP($A162,#REF!,6,FALSE),1)),"")</f>
        <v>#REF!</v>
      </c>
      <c r="M162" s="43" t="e">
        <f>IF(LEN(VLOOKUP($A162,#REF!,7,FALSE)),UPPER(RIGHT(VLOOKUP($A162,#REF!,7,FALSE),1)),"")</f>
        <v>#REF!</v>
      </c>
      <c r="N162" s="38" t="s">
        <v>451</v>
      </c>
      <c r="O162" s="38" t="s">
        <v>83</v>
      </c>
      <c r="P162" s="38" t="s">
        <v>104</v>
      </c>
      <c r="Q162" s="38" t="s">
        <v>105</v>
      </c>
      <c r="R162" s="38" t="s">
        <v>83</v>
      </c>
      <c r="S162" s="63" t="e">
        <f>HLOOKUP("Device Tree Pin Name",#REF!,MATCH($A162,#REF!,0),FALSE)</f>
        <v>#REF!</v>
      </c>
      <c r="T162" s="47" t="e">
        <f>HLOOKUP("power rail",#REF!,MATCH($A162,#REF!,0),FALSE)</f>
        <v>#REF!</v>
      </c>
      <c r="U162" s="62" t="e">
        <f>HLOOKUP("Wake Capable",#REF!,MATCH($A162,#REF!,0),FALSE)</f>
        <v>#REF!</v>
      </c>
      <c r="V162" s="62" t="e">
        <f>HLOOKUP("Strap",#REF!,MATCH($A162,#REF!,0),FALSE)</f>
        <v>#REF!</v>
      </c>
      <c r="W162" s="62" t="e">
        <f>HLOOKUP("GTE",#REF!,MATCH($A162,#REF!,0),FALSE)</f>
        <v>#REF!</v>
      </c>
      <c r="X162" s="62" t="e">
        <f>HLOOKUP("DPD_Control",#REF!,MATCH($A162,#REF!,0),FALSE)</f>
        <v>#REF!</v>
      </c>
      <c r="Y162" s="62" t="e">
        <f>HLOOKUP("DPD_Group",#REF!,MATCH($A162,#REF!,0),FALSE)</f>
        <v>#REF!</v>
      </c>
      <c r="Z162" s="47" t="e">
        <f>HLOOKUP("Pad Category",#REF!,MATCH($A162,#REF!,0),FALSE)</f>
        <v>#REF!</v>
      </c>
      <c r="AA162" s="47" t="e">
        <f>HLOOKUP("Pad type",#REF!,MATCH($A162,#REF!,0),FALSE)</f>
        <v>#REF!</v>
      </c>
      <c r="AB162" s="47" t="e">
        <f>HLOOKUP("Pull Strength",#REF!,MATCH($A162,#REF!,0),FALSE)</f>
        <v>#REF!</v>
      </c>
      <c r="AC162" s="47" t="e">
        <f>HLOOKUP("POR Pin State",#REF!,MATCH($A162,#REF!,0),FALSE)</f>
        <v>#REF!</v>
      </c>
      <c r="AD162" s="47" t="str">
        <f t="shared" si="78"/>
        <v>RSVD1</v>
      </c>
      <c r="AE162" s="82"/>
      <c r="AF162" s="38" t="str">
        <f t="shared" si="79"/>
        <v>PULL_DOWN</v>
      </c>
      <c r="AG162" s="38" t="e">
        <f t="shared" si="80"/>
        <v>#REF!</v>
      </c>
      <c r="AH162" s="38" t="e">
        <f t="shared" si="81"/>
        <v>#REF!</v>
      </c>
      <c r="AI162" s="87" t="e">
        <f t="shared" si="82"/>
        <v>#REF!</v>
      </c>
      <c r="AJ162" s="86" t="b">
        <v>1</v>
      </c>
      <c r="AK162" s="86" t="b">
        <v>1</v>
      </c>
      <c r="AL162" s="86" t="b">
        <v>1</v>
      </c>
      <c r="AM162" s="86" t="b">
        <v>1</v>
      </c>
      <c r="AN162" s="86" t="b">
        <v>1</v>
      </c>
      <c r="AO162" s="86" t="b">
        <v>1</v>
      </c>
      <c r="AP162" s="63" t="str">
        <f t="shared" si="83"/>
        <v>VALID</v>
      </c>
      <c r="AQ162" s="169" t="s">
        <v>458</v>
      </c>
      <c r="AR162" s="103" t="s">
        <v>79</v>
      </c>
      <c r="AS162" s="104"/>
      <c r="AT162" s="105"/>
      <c r="AU162" s="105"/>
      <c r="AV162" s="105"/>
      <c r="AW162" s="105"/>
      <c r="AX162" s="105"/>
      <c r="AY162" s="105"/>
      <c r="AZ162" s="104"/>
      <c r="BA162" s="104"/>
      <c r="BB162" s="115"/>
      <c r="BC162" s="116"/>
      <c r="BD162" s="117"/>
      <c r="BE162" s="150" t="s">
        <v>457</v>
      </c>
      <c r="BF162" s="147" t="e">
        <f>VLOOKUP($A162,#REF!,34,FALSE)</f>
        <v>#REF!</v>
      </c>
      <c r="BG162" s="147" t="e">
        <f>VLOOKUP($A162,#REF!,22,FALSE)</f>
        <v>#REF!</v>
      </c>
      <c r="BH162" s="149"/>
    </row>
    <row r="163" ht="12.95" customHeight="1" spans="1:60">
      <c r="A163" s="47" t="s">
        <v>459</v>
      </c>
      <c r="B163" s="38" t="e">
        <f>VLOOKUP($A163,#REF!,34,FALSE)</f>
        <v>#REF!</v>
      </c>
      <c r="C163" s="39" t="str">
        <f t="shared" si="77"/>
        <v>unused_QSPI0_IO2</v>
      </c>
      <c r="D163" s="40" t="e">
        <f>IF(LEN(VLOOKUP($A163,#REF!,8,FALSE)),LEFT(VLOOKUP($A163,#REF!,8,FALSE),LEN(VLOOKUP($A163,#REF!,8,FALSE))-2),"")</f>
        <v>#REF!</v>
      </c>
      <c r="E163" s="41" t="e">
        <f>IF(LEN(VLOOKUP($A163,#REF!,4,FALSE)),IF(INDEX(#REF!,MATCH($A163,#REF!,0),1),LEFT(VLOOKUP($A163,#REF!,4,FALSE),LEN(VLOOKUP($A163,#REF!,4,FALSE))-2),CONCATENATE(LEFT(VLOOKUP($A163,#REF!,4,FALSE),LEN(VLOOKUP($A163,#REF!,4,FALSE))-2),"*")),"")</f>
        <v>#REF!</v>
      </c>
      <c r="F163" s="42" t="e">
        <f>IF(LEN(VLOOKUP($A163,#REF!,5,FALSE)),IF(INDEX(#REF!,MATCH($A163,#REF!,0),2),LEFT(VLOOKUP($A163,#REF!,5,FALSE),LEN(VLOOKUP($A163,#REF!,5,FALSE))-2),CONCATENATE(LEFT(VLOOKUP($A163,#REF!,5,FALSE),LEN(VLOOKUP($A163,#REF!,5,FALSE))-2),"*")),"")</f>
        <v>#REF!</v>
      </c>
      <c r="G163" s="42" t="e">
        <f>IF(LEN(VLOOKUP($A163,#REF!,6,FALSE)),IF(INDEX(#REF!,MATCH($A163,#REF!,0),3),LEFT(VLOOKUP($A163,#REF!,6,FALSE),LEN(VLOOKUP($A163,#REF!,6,FALSE))-2),CONCATENATE(LEFT(VLOOKUP($A163,#REF!,6,FALSE),LEN(VLOOKUP($A163,#REF!,6,FALSE))-2),"*")),"")</f>
        <v>#REF!</v>
      </c>
      <c r="H163" s="43" t="e">
        <f>IF(LEN(VLOOKUP($A163,#REF!,7,FALSE)),IF(INDEX(#REF!,MATCH($A163,#REF!,0),4),LEFT(VLOOKUP($A163,#REF!,7,FALSE),LEN(VLOOKUP($A163,#REF!,7,FALSE))-2),CONCATENATE(LEFT(VLOOKUP($A163,#REF!,7,FALSE),LEN(VLOOKUP($A163,#REF!,7,FALSE))-2),"*")),"")</f>
        <v>#REF!</v>
      </c>
      <c r="I163" s="54" t="e">
        <f>IF(LEN(VLOOKUP($A163,#REF!,8,FALSE)),UPPER(RIGHT(VLOOKUP($A163,#REF!,8,FALSE),1)),"")</f>
        <v>#REF!</v>
      </c>
      <c r="J163" s="42" t="e">
        <f>IF(LEN(VLOOKUP($A163,#REF!,4,FALSE)),UPPER(RIGHT(VLOOKUP($A163,#REF!,4,FALSE),1)),"")</f>
        <v>#REF!</v>
      </c>
      <c r="K163" s="42" t="e">
        <f>IF(LEN(VLOOKUP($A163,#REF!,5,FALSE)),UPPER(RIGHT(VLOOKUP($A163,#REF!,5,FALSE),1)),"")</f>
        <v>#REF!</v>
      </c>
      <c r="L163" s="42" t="e">
        <f>IF(LEN(VLOOKUP($A163,#REF!,6,FALSE)),UPPER(RIGHT(VLOOKUP($A163,#REF!,6,FALSE),1)),"")</f>
        <v>#REF!</v>
      </c>
      <c r="M163" s="43" t="e">
        <f>IF(LEN(VLOOKUP($A163,#REF!,7,FALSE)),UPPER(RIGHT(VLOOKUP($A163,#REF!,7,FALSE),1)),"")</f>
        <v>#REF!</v>
      </c>
      <c r="N163" s="38" t="s">
        <v>451</v>
      </c>
      <c r="O163" s="38" t="s">
        <v>83</v>
      </c>
      <c r="P163" s="38" t="s">
        <v>104</v>
      </c>
      <c r="Q163" s="38" t="s">
        <v>105</v>
      </c>
      <c r="R163" s="38" t="s">
        <v>83</v>
      </c>
      <c r="S163" s="63" t="e">
        <f>HLOOKUP("Device Tree Pin Name",#REF!,MATCH($A163,#REF!,0),FALSE)</f>
        <v>#REF!</v>
      </c>
      <c r="T163" s="47" t="e">
        <f>HLOOKUP("power rail",#REF!,MATCH($A163,#REF!,0),FALSE)</f>
        <v>#REF!</v>
      </c>
      <c r="U163" s="62" t="e">
        <f>HLOOKUP("Wake Capable",#REF!,MATCH($A163,#REF!,0),FALSE)</f>
        <v>#REF!</v>
      </c>
      <c r="V163" s="62" t="e">
        <f>HLOOKUP("Strap",#REF!,MATCH($A163,#REF!,0),FALSE)</f>
        <v>#REF!</v>
      </c>
      <c r="W163" s="62" t="e">
        <f>HLOOKUP("GTE",#REF!,MATCH($A163,#REF!,0),FALSE)</f>
        <v>#REF!</v>
      </c>
      <c r="X163" s="62" t="e">
        <f>HLOOKUP("DPD_Control",#REF!,MATCH($A163,#REF!,0),FALSE)</f>
        <v>#REF!</v>
      </c>
      <c r="Y163" s="62" t="e">
        <f>HLOOKUP("DPD_Group",#REF!,MATCH($A163,#REF!,0),FALSE)</f>
        <v>#REF!</v>
      </c>
      <c r="Z163" s="47" t="e">
        <f>HLOOKUP("Pad Category",#REF!,MATCH($A163,#REF!,0),FALSE)</f>
        <v>#REF!</v>
      </c>
      <c r="AA163" s="47" t="e">
        <f>HLOOKUP("Pad type",#REF!,MATCH($A163,#REF!,0),FALSE)</f>
        <v>#REF!</v>
      </c>
      <c r="AB163" s="47" t="e">
        <f>HLOOKUP("Pull Strength",#REF!,MATCH($A163,#REF!,0),FALSE)</f>
        <v>#REF!</v>
      </c>
      <c r="AC163" s="47" t="e">
        <f>HLOOKUP("POR Pin State",#REF!,MATCH($A163,#REF!,0),FALSE)</f>
        <v>#REF!</v>
      </c>
      <c r="AD163" s="47" t="str">
        <f t="shared" si="78"/>
        <v>RSVD1</v>
      </c>
      <c r="AE163" s="82"/>
      <c r="AF163" s="38" t="str">
        <f t="shared" si="79"/>
        <v>PULL_DOWN</v>
      </c>
      <c r="AG163" s="38" t="e">
        <f t="shared" si="80"/>
        <v>#REF!</v>
      </c>
      <c r="AH163" s="38" t="e">
        <f t="shared" si="81"/>
        <v>#REF!</v>
      </c>
      <c r="AI163" s="87" t="e">
        <f t="shared" si="82"/>
        <v>#REF!</v>
      </c>
      <c r="AJ163" s="86" t="b">
        <v>1</v>
      </c>
      <c r="AK163" s="86" t="b">
        <v>1</v>
      </c>
      <c r="AL163" s="86" t="b">
        <v>1</v>
      </c>
      <c r="AM163" s="86" t="b">
        <v>1</v>
      </c>
      <c r="AN163" s="86" t="b">
        <v>1</v>
      </c>
      <c r="AO163" s="86" t="b">
        <v>1</v>
      </c>
      <c r="AP163" s="63" t="str">
        <f t="shared" si="83"/>
        <v>VALID</v>
      </c>
      <c r="AQ163" s="169" t="s">
        <v>460</v>
      </c>
      <c r="AR163" s="103" t="s">
        <v>79</v>
      </c>
      <c r="AS163" s="104"/>
      <c r="AT163" s="105"/>
      <c r="AU163" s="105"/>
      <c r="AV163" s="105"/>
      <c r="AW163" s="105"/>
      <c r="AX163" s="105"/>
      <c r="AY163" s="105"/>
      <c r="AZ163" s="104"/>
      <c r="BA163" s="104"/>
      <c r="BB163" s="115"/>
      <c r="BC163" s="116"/>
      <c r="BD163" s="117"/>
      <c r="BE163" s="150" t="s">
        <v>459</v>
      </c>
      <c r="BF163" s="147" t="e">
        <f>VLOOKUP($A163,#REF!,34,FALSE)</f>
        <v>#REF!</v>
      </c>
      <c r="BG163" s="147" t="e">
        <f>VLOOKUP($A163,#REF!,22,FALSE)</f>
        <v>#REF!</v>
      </c>
      <c r="BH163" s="149"/>
    </row>
    <row r="164" ht="12.95" customHeight="1" spans="1:60">
      <c r="A164" s="47" t="s">
        <v>461</v>
      </c>
      <c r="B164" s="38" t="e">
        <f>VLOOKUP($A164,#REF!,34,FALSE)</f>
        <v>#REF!</v>
      </c>
      <c r="C164" s="39" t="str">
        <f t="shared" si="77"/>
        <v>unused_QSPI0_IO3</v>
      </c>
      <c r="D164" s="40" t="e">
        <f>IF(LEN(VLOOKUP($A164,#REF!,8,FALSE)),LEFT(VLOOKUP($A164,#REF!,8,FALSE),LEN(VLOOKUP($A164,#REF!,8,FALSE))-2),"")</f>
        <v>#REF!</v>
      </c>
      <c r="E164" s="41" t="e">
        <f>IF(LEN(VLOOKUP($A164,#REF!,4,FALSE)),IF(INDEX(#REF!,MATCH($A164,#REF!,0),1),LEFT(VLOOKUP($A164,#REF!,4,FALSE),LEN(VLOOKUP($A164,#REF!,4,FALSE))-2),CONCATENATE(LEFT(VLOOKUP($A164,#REF!,4,FALSE),LEN(VLOOKUP($A164,#REF!,4,FALSE))-2),"*")),"")</f>
        <v>#REF!</v>
      </c>
      <c r="F164" s="42" t="e">
        <f>IF(LEN(VLOOKUP($A164,#REF!,5,FALSE)),IF(INDEX(#REF!,MATCH($A164,#REF!,0),2),LEFT(VLOOKUP($A164,#REF!,5,FALSE),LEN(VLOOKUP($A164,#REF!,5,FALSE))-2),CONCATENATE(LEFT(VLOOKUP($A164,#REF!,5,FALSE),LEN(VLOOKUP($A164,#REF!,5,FALSE))-2),"*")),"")</f>
        <v>#REF!</v>
      </c>
      <c r="G164" s="42" t="e">
        <f>IF(LEN(VLOOKUP($A164,#REF!,6,FALSE)),IF(INDEX(#REF!,MATCH($A164,#REF!,0),3),LEFT(VLOOKUP($A164,#REF!,6,FALSE),LEN(VLOOKUP($A164,#REF!,6,FALSE))-2),CONCATENATE(LEFT(VLOOKUP($A164,#REF!,6,FALSE),LEN(VLOOKUP($A164,#REF!,6,FALSE))-2),"*")),"")</f>
        <v>#REF!</v>
      </c>
      <c r="H164" s="43" t="e">
        <f>IF(LEN(VLOOKUP($A164,#REF!,7,FALSE)),IF(INDEX(#REF!,MATCH($A164,#REF!,0),4),LEFT(VLOOKUP($A164,#REF!,7,FALSE),LEN(VLOOKUP($A164,#REF!,7,FALSE))-2),CONCATENATE(LEFT(VLOOKUP($A164,#REF!,7,FALSE),LEN(VLOOKUP($A164,#REF!,7,FALSE))-2),"*")),"")</f>
        <v>#REF!</v>
      </c>
      <c r="I164" s="54" t="e">
        <f>IF(LEN(VLOOKUP($A164,#REF!,8,FALSE)),UPPER(RIGHT(VLOOKUP($A164,#REF!,8,FALSE),1)),"")</f>
        <v>#REF!</v>
      </c>
      <c r="J164" s="42" t="e">
        <f>IF(LEN(VLOOKUP($A164,#REF!,4,FALSE)),UPPER(RIGHT(VLOOKUP($A164,#REF!,4,FALSE),1)),"")</f>
        <v>#REF!</v>
      </c>
      <c r="K164" s="42" t="e">
        <f>IF(LEN(VLOOKUP($A164,#REF!,5,FALSE)),UPPER(RIGHT(VLOOKUP($A164,#REF!,5,FALSE),1)),"")</f>
        <v>#REF!</v>
      </c>
      <c r="L164" s="42" t="e">
        <f>IF(LEN(VLOOKUP($A164,#REF!,6,FALSE)),UPPER(RIGHT(VLOOKUP($A164,#REF!,6,FALSE),1)),"")</f>
        <v>#REF!</v>
      </c>
      <c r="M164" s="43" t="e">
        <f>IF(LEN(VLOOKUP($A164,#REF!,7,FALSE)),UPPER(RIGHT(VLOOKUP($A164,#REF!,7,FALSE),1)),"")</f>
        <v>#REF!</v>
      </c>
      <c r="N164" s="38" t="s">
        <v>451</v>
      </c>
      <c r="O164" s="38" t="s">
        <v>83</v>
      </c>
      <c r="P164" s="38" t="s">
        <v>104</v>
      </c>
      <c r="Q164" s="38" t="s">
        <v>105</v>
      </c>
      <c r="R164" s="38" t="s">
        <v>83</v>
      </c>
      <c r="S164" s="63" t="e">
        <f>HLOOKUP("Device Tree Pin Name",#REF!,MATCH($A164,#REF!,0),FALSE)</f>
        <v>#REF!</v>
      </c>
      <c r="T164" s="47" t="e">
        <f>HLOOKUP("power rail",#REF!,MATCH($A164,#REF!,0),FALSE)</f>
        <v>#REF!</v>
      </c>
      <c r="U164" s="62" t="e">
        <f>HLOOKUP("Wake Capable",#REF!,MATCH($A164,#REF!,0),FALSE)</f>
        <v>#REF!</v>
      </c>
      <c r="V164" s="62" t="e">
        <f>HLOOKUP("Strap",#REF!,MATCH($A164,#REF!,0),FALSE)</f>
        <v>#REF!</v>
      </c>
      <c r="W164" s="62" t="e">
        <f>HLOOKUP("GTE",#REF!,MATCH($A164,#REF!,0),FALSE)</f>
        <v>#REF!</v>
      </c>
      <c r="X164" s="62" t="e">
        <f>HLOOKUP("DPD_Control",#REF!,MATCH($A164,#REF!,0),FALSE)</f>
        <v>#REF!</v>
      </c>
      <c r="Y164" s="62" t="e">
        <f>HLOOKUP("DPD_Group",#REF!,MATCH($A164,#REF!,0),FALSE)</f>
        <v>#REF!</v>
      </c>
      <c r="Z164" s="47" t="e">
        <f>HLOOKUP("Pad Category",#REF!,MATCH($A164,#REF!,0),FALSE)</f>
        <v>#REF!</v>
      </c>
      <c r="AA164" s="47" t="e">
        <f>HLOOKUP("Pad type",#REF!,MATCH($A164,#REF!,0),FALSE)</f>
        <v>#REF!</v>
      </c>
      <c r="AB164" s="47" t="e">
        <f>HLOOKUP("Pull Strength",#REF!,MATCH($A164,#REF!,0),FALSE)</f>
        <v>#REF!</v>
      </c>
      <c r="AC164" s="47" t="e">
        <f>HLOOKUP("POR Pin State",#REF!,MATCH($A164,#REF!,0),FALSE)</f>
        <v>#REF!</v>
      </c>
      <c r="AD164" s="47" t="str">
        <f t="shared" si="78"/>
        <v>RSVD1</v>
      </c>
      <c r="AE164" s="82"/>
      <c r="AF164" s="38" t="str">
        <f t="shared" si="79"/>
        <v>PULL_DOWN</v>
      </c>
      <c r="AG164" s="38" t="e">
        <f t="shared" si="80"/>
        <v>#REF!</v>
      </c>
      <c r="AH164" s="38" t="e">
        <f t="shared" si="81"/>
        <v>#REF!</v>
      </c>
      <c r="AI164" s="87" t="e">
        <f t="shared" si="82"/>
        <v>#REF!</v>
      </c>
      <c r="AJ164" s="86" t="b">
        <v>1</v>
      </c>
      <c r="AK164" s="86" t="b">
        <v>1</v>
      </c>
      <c r="AL164" s="86" t="b">
        <v>1</v>
      </c>
      <c r="AM164" s="86" t="b">
        <v>1</v>
      </c>
      <c r="AN164" s="86" t="b">
        <v>1</v>
      </c>
      <c r="AO164" s="86" t="b">
        <v>1</v>
      </c>
      <c r="AP164" s="63" t="str">
        <f t="shared" si="83"/>
        <v>VALID</v>
      </c>
      <c r="AQ164" s="169" t="s">
        <v>462</v>
      </c>
      <c r="AR164" s="103" t="s">
        <v>79</v>
      </c>
      <c r="AS164" s="104"/>
      <c r="AT164" s="105"/>
      <c r="AU164" s="105"/>
      <c r="AV164" s="105"/>
      <c r="AW164" s="105"/>
      <c r="AX164" s="105"/>
      <c r="AY164" s="105"/>
      <c r="AZ164" s="104"/>
      <c r="BA164" s="104"/>
      <c r="BB164" s="115"/>
      <c r="BC164" s="116"/>
      <c r="BD164" s="117"/>
      <c r="BE164" s="150" t="s">
        <v>461</v>
      </c>
      <c r="BF164" s="147" t="e">
        <f>VLOOKUP($A164,#REF!,34,FALSE)</f>
        <v>#REF!</v>
      </c>
      <c r="BG164" s="147" t="e">
        <f>VLOOKUP($A164,#REF!,22,FALSE)</f>
        <v>#REF!</v>
      </c>
      <c r="BH164" s="149"/>
    </row>
    <row r="165" ht="12.95" customHeight="1" spans="1:60">
      <c r="A165" s="47" t="s">
        <v>463</v>
      </c>
      <c r="B165" s="38" t="e">
        <f>VLOOKUP($A165,#REF!,34,FALSE)</f>
        <v>#REF!</v>
      </c>
      <c r="C165" s="39" t="str">
        <f t="shared" si="77"/>
        <v>unused_QSPI1_SCK</v>
      </c>
      <c r="D165" s="40" t="e">
        <f>IF(LEN(VLOOKUP($A165,#REF!,8,FALSE)),LEFT(VLOOKUP($A165,#REF!,8,FALSE),LEN(VLOOKUP($A165,#REF!,8,FALSE))-2),"")</f>
        <v>#REF!</v>
      </c>
      <c r="E165" s="41" t="e">
        <f>IF(LEN(VLOOKUP($A165,#REF!,4,FALSE)),IF(INDEX(#REF!,MATCH($A165,#REF!,0),1),LEFT(VLOOKUP($A165,#REF!,4,FALSE),LEN(VLOOKUP($A165,#REF!,4,FALSE))-2),CONCATENATE(LEFT(VLOOKUP($A165,#REF!,4,FALSE),LEN(VLOOKUP($A165,#REF!,4,FALSE))-2),"*")),"")</f>
        <v>#REF!</v>
      </c>
      <c r="F165" s="42" t="e">
        <f>IF(LEN(VLOOKUP($A165,#REF!,5,FALSE)),IF(INDEX(#REF!,MATCH($A165,#REF!,0),2),LEFT(VLOOKUP($A165,#REF!,5,FALSE),LEN(VLOOKUP($A165,#REF!,5,FALSE))-2),CONCATENATE(LEFT(VLOOKUP($A165,#REF!,5,FALSE),LEN(VLOOKUP($A165,#REF!,5,FALSE))-2),"*")),"")</f>
        <v>#REF!</v>
      </c>
      <c r="G165" s="42" t="e">
        <f>IF(LEN(VLOOKUP($A165,#REF!,6,FALSE)),IF(INDEX(#REF!,MATCH($A165,#REF!,0),3),LEFT(VLOOKUP($A165,#REF!,6,FALSE),LEN(VLOOKUP($A165,#REF!,6,FALSE))-2),CONCATENATE(LEFT(VLOOKUP($A165,#REF!,6,FALSE),LEN(VLOOKUP($A165,#REF!,6,FALSE))-2),"*")),"")</f>
        <v>#REF!</v>
      </c>
      <c r="H165" s="43" t="e">
        <f>IF(LEN(VLOOKUP($A165,#REF!,7,FALSE)),IF(INDEX(#REF!,MATCH($A165,#REF!,0),4),LEFT(VLOOKUP($A165,#REF!,7,FALSE),LEN(VLOOKUP($A165,#REF!,7,FALSE))-2),CONCATENATE(LEFT(VLOOKUP($A165,#REF!,7,FALSE),LEN(VLOOKUP($A165,#REF!,7,FALSE))-2),"*")),"")</f>
        <v>#REF!</v>
      </c>
      <c r="I165" s="54" t="e">
        <f>IF(LEN(VLOOKUP($A165,#REF!,8,FALSE)),UPPER(RIGHT(VLOOKUP($A165,#REF!,8,FALSE),1)),"")</f>
        <v>#REF!</v>
      </c>
      <c r="J165" s="42" t="e">
        <f>IF(LEN(VLOOKUP($A165,#REF!,4,FALSE)),UPPER(RIGHT(VLOOKUP($A165,#REF!,4,FALSE),1)),"")</f>
        <v>#REF!</v>
      </c>
      <c r="K165" s="42" t="e">
        <f>IF(LEN(VLOOKUP($A165,#REF!,5,FALSE)),UPPER(RIGHT(VLOOKUP($A165,#REF!,5,FALSE),1)),"")</f>
        <v>#REF!</v>
      </c>
      <c r="L165" s="42" t="e">
        <f>IF(LEN(VLOOKUP($A165,#REF!,6,FALSE)),UPPER(RIGHT(VLOOKUP($A165,#REF!,6,FALSE),1)),"")</f>
        <v>#REF!</v>
      </c>
      <c r="M165" s="43" t="e">
        <f>IF(LEN(VLOOKUP($A165,#REF!,7,FALSE)),UPPER(RIGHT(VLOOKUP($A165,#REF!,7,FALSE),1)),"")</f>
        <v>#REF!</v>
      </c>
      <c r="N165" s="38" t="s">
        <v>464</v>
      </c>
      <c r="O165" s="38" t="s">
        <v>83</v>
      </c>
      <c r="P165" s="38" t="s">
        <v>104</v>
      </c>
      <c r="Q165" s="38" t="s">
        <v>105</v>
      </c>
      <c r="R165" s="38" t="s">
        <v>83</v>
      </c>
      <c r="S165" s="63" t="e">
        <f>HLOOKUP("Device Tree Pin Name",#REF!,MATCH($A165,#REF!,0),FALSE)</f>
        <v>#REF!</v>
      </c>
      <c r="T165" s="47" t="e">
        <f>HLOOKUP("power rail",#REF!,MATCH($A165,#REF!,0),FALSE)</f>
        <v>#REF!</v>
      </c>
      <c r="U165" s="62" t="e">
        <f>HLOOKUP("Wake Capable",#REF!,MATCH($A165,#REF!,0),FALSE)</f>
        <v>#REF!</v>
      </c>
      <c r="V165" s="62" t="e">
        <f>HLOOKUP("Strap",#REF!,MATCH($A165,#REF!,0),FALSE)</f>
        <v>#REF!</v>
      </c>
      <c r="W165" s="62" t="e">
        <f>HLOOKUP("GTE",#REF!,MATCH($A165,#REF!,0),FALSE)</f>
        <v>#REF!</v>
      </c>
      <c r="X165" s="62" t="e">
        <f>HLOOKUP("DPD_Control",#REF!,MATCH($A165,#REF!,0),FALSE)</f>
        <v>#REF!</v>
      </c>
      <c r="Y165" s="62" t="e">
        <f>HLOOKUP("DPD_Group",#REF!,MATCH($A165,#REF!,0),FALSE)</f>
        <v>#REF!</v>
      </c>
      <c r="Z165" s="47" t="e">
        <f>HLOOKUP("Pad Category",#REF!,MATCH($A165,#REF!,0),FALSE)</f>
        <v>#REF!</v>
      </c>
      <c r="AA165" s="47" t="e">
        <f>HLOOKUP("Pad type",#REF!,MATCH($A165,#REF!,0),FALSE)</f>
        <v>#REF!</v>
      </c>
      <c r="AB165" s="47" t="e">
        <f>HLOOKUP("Pull Strength",#REF!,MATCH($A165,#REF!,0),FALSE)</f>
        <v>#REF!</v>
      </c>
      <c r="AC165" s="47" t="e">
        <f>HLOOKUP("POR Pin State",#REF!,MATCH($A165,#REF!,0),FALSE)</f>
        <v>#REF!</v>
      </c>
      <c r="AD165" s="47" t="str">
        <f t="shared" si="78"/>
        <v>RSVD1</v>
      </c>
      <c r="AE165" s="82"/>
      <c r="AF165" s="38" t="str">
        <f t="shared" si="79"/>
        <v>PULL_DOWN</v>
      </c>
      <c r="AG165" s="38" t="e">
        <f t="shared" si="80"/>
        <v>#REF!</v>
      </c>
      <c r="AH165" s="38" t="e">
        <f t="shared" si="81"/>
        <v>#REF!</v>
      </c>
      <c r="AI165" s="87" t="e">
        <f t="shared" si="82"/>
        <v>#REF!</v>
      </c>
      <c r="AJ165" s="86" t="b">
        <v>1</v>
      </c>
      <c r="AK165" s="86" t="b">
        <v>1</v>
      </c>
      <c r="AL165" s="86" t="b">
        <v>1</v>
      </c>
      <c r="AM165" s="86" t="b">
        <v>1</v>
      </c>
      <c r="AN165" s="86" t="b">
        <v>1</v>
      </c>
      <c r="AO165" s="86" t="b">
        <v>1</v>
      </c>
      <c r="AP165" s="63" t="str">
        <f t="shared" si="83"/>
        <v>VALID</v>
      </c>
      <c r="AQ165" s="169" t="s">
        <v>465</v>
      </c>
      <c r="AR165" s="103" t="s">
        <v>79</v>
      </c>
      <c r="AS165" s="104"/>
      <c r="AT165" s="105"/>
      <c r="AU165" s="109"/>
      <c r="AV165" s="109"/>
      <c r="AW165" s="105"/>
      <c r="AX165" s="105"/>
      <c r="AY165" s="104" t="s">
        <v>434</v>
      </c>
      <c r="AZ165" s="104"/>
      <c r="BA165" s="104"/>
      <c r="BB165" s="115"/>
      <c r="BC165" s="116"/>
      <c r="BD165" s="117"/>
      <c r="BE165" s="150" t="s">
        <v>463</v>
      </c>
      <c r="BF165" s="147" t="e">
        <f>VLOOKUP($A165,#REF!,34,FALSE)</f>
        <v>#REF!</v>
      </c>
      <c r="BG165" s="147" t="e">
        <f>VLOOKUP($A165,#REF!,22,FALSE)</f>
        <v>#REF!</v>
      </c>
      <c r="BH165" s="149"/>
    </row>
    <row r="166" ht="12.95" customHeight="1" spans="1:60">
      <c r="A166" s="47" t="s">
        <v>466</v>
      </c>
      <c r="B166" s="38" t="e">
        <f>VLOOKUP($A166,#REF!,34,FALSE)</f>
        <v>#REF!</v>
      </c>
      <c r="C166" s="39" t="str">
        <f t="shared" si="77"/>
        <v>unused_QSPI1_CS_N</v>
      </c>
      <c r="D166" s="40" t="e">
        <f>IF(LEN(VLOOKUP($A166,#REF!,8,FALSE)),LEFT(VLOOKUP($A166,#REF!,8,FALSE),LEN(VLOOKUP($A166,#REF!,8,FALSE))-2),"")</f>
        <v>#REF!</v>
      </c>
      <c r="E166" s="41" t="e">
        <f>IF(LEN(VLOOKUP($A166,#REF!,4,FALSE)),IF(INDEX(#REF!,MATCH($A166,#REF!,0),1),LEFT(VLOOKUP($A166,#REF!,4,FALSE),LEN(VLOOKUP($A166,#REF!,4,FALSE))-2),CONCATENATE(LEFT(VLOOKUP($A166,#REF!,4,FALSE),LEN(VLOOKUP($A166,#REF!,4,FALSE))-2),"*")),"")</f>
        <v>#REF!</v>
      </c>
      <c r="F166" s="42" t="e">
        <f>IF(LEN(VLOOKUP($A166,#REF!,5,FALSE)),IF(INDEX(#REF!,MATCH($A166,#REF!,0),2),LEFT(VLOOKUP($A166,#REF!,5,FALSE),LEN(VLOOKUP($A166,#REF!,5,FALSE))-2),CONCATENATE(LEFT(VLOOKUP($A166,#REF!,5,FALSE),LEN(VLOOKUP($A166,#REF!,5,FALSE))-2),"*")),"")</f>
        <v>#REF!</v>
      </c>
      <c r="G166" s="42" t="e">
        <f>IF(LEN(VLOOKUP($A166,#REF!,6,FALSE)),IF(INDEX(#REF!,MATCH($A166,#REF!,0),3),LEFT(VLOOKUP($A166,#REF!,6,FALSE),LEN(VLOOKUP($A166,#REF!,6,FALSE))-2),CONCATENATE(LEFT(VLOOKUP($A166,#REF!,6,FALSE),LEN(VLOOKUP($A166,#REF!,6,FALSE))-2),"*")),"")</f>
        <v>#REF!</v>
      </c>
      <c r="H166" s="43" t="e">
        <f>IF(LEN(VLOOKUP($A166,#REF!,7,FALSE)),IF(INDEX(#REF!,MATCH($A166,#REF!,0),4),LEFT(VLOOKUP($A166,#REF!,7,FALSE),LEN(VLOOKUP($A166,#REF!,7,FALSE))-2),CONCATENATE(LEFT(VLOOKUP($A166,#REF!,7,FALSE),LEN(VLOOKUP($A166,#REF!,7,FALSE))-2),"*")),"")</f>
        <v>#REF!</v>
      </c>
      <c r="I166" s="54" t="e">
        <f>IF(LEN(VLOOKUP($A166,#REF!,8,FALSE)),UPPER(RIGHT(VLOOKUP($A166,#REF!,8,FALSE),1)),"")</f>
        <v>#REF!</v>
      </c>
      <c r="J166" s="42" t="e">
        <f>IF(LEN(VLOOKUP($A166,#REF!,4,FALSE)),UPPER(RIGHT(VLOOKUP($A166,#REF!,4,FALSE),1)),"")</f>
        <v>#REF!</v>
      </c>
      <c r="K166" s="42" t="e">
        <f>IF(LEN(VLOOKUP($A166,#REF!,5,FALSE)),UPPER(RIGHT(VLOOKUP($A166,#REF!,5,FALSE),1)),"")</f>
        <v>#REF!</v>
      </c>
      <c r="L166" s="42" t="e">
        <f>IF(LEN(VLOOKUP($A166,#REF!,6,FALSE)),UPPER(RIGHT(VLOOKUP($A166,#REF!,6,FALSE),1)),"")</f>
        <v>#REF!</v>
      </c>
      <c r="M166" s="43" t="e">
        <f>IF(LEN(VLOOKUP($A166,#REF!,7,FALSE)),UPPER(RIGHT(VLOOKUP($A166,#REF!,7,FALSE),1)),"")</f>
        <v>#REF!</v>
      </c>
      <c r="N166" s="38" t="s">
        <v>464</v>
      </c>
      <c r="O166" s="38" t="s">
        <v>83</v>
      </c>
      <c r="P166" s="38" t="s">
        <v>104</v>
      </c>
      <c r="Q166" s="38" t="s">
        <v>105</v>
      </c>
      <c r="R166" s="38" t="s">
        <v>83</v>
      </c>
      <c r="S166" s="63" t="e">
        <f>HLOOKUP("Device Tree Pin Name",#REF!,MATCH($A166,#REF!,0),FALSE)</f>
        <v>#REF!</v>
      </c>
      <c r="T166" s="47" t="e">
        <f>HLOOKUP("power rail",#REF!,MATCH($A166,#REF!,0),FALSE)</f>
        <v>#REF!</v>
      </c>
      <c r="U166" s="62" t="e">
        <f>HLOOKUP("Wake Capable",#REF!,MATCH($A166,#REF!,0),FALSE)</f>
        <v>#REF!</v>
      </c>
      <c r="V166" s="62" t="e">
        <f>HLOOKUP("Strap",#REF!,MATCH($A166,#REF!,0),FALSE)</f>
        <v>#REF!</v>
      </c>
      <c r="W166" s="62" t="e">
        <f>HLOOKUP("GTE",#REF!,MATCH($A166,#REF!,0),FALSE)</f>
        <v>#REF!</v>
      </c>
      <c r="X166" s="62" t="e">
        <f>HLOOKUP("DPD_Control",#REF!,MATCH($A166,#REF!,0),FALSE)</f>
        <v>#REF!</v>
      </c>
      <c r="Y166" s="62" t="e">
        <f>HLOOKUP("DPD_Group",#REF!,MATCH($A166,#REF!,0),FALSE)</f>
        <v>#REF!</v>
      </c>
      <c r="Z166" s="47" t="e">
        <f>HLOOKUP("Pad Category",#REF!,MATCH($A166,#REF!,0),FALSE)</f>
        <v>#REF!</v>
      </c>
      <c r="AA166" s="47" t="e">
        <f>HLOOKUP("Pad type",#REF!,MATCH($A166,#REF!,0),FALSE)</f>
        <v>#REF!</v>
      </c>
      <c r="AB166" s="47" t="e">
        <f>HLOOKUP("Pull Strength",#REF!,MATCH($A166,#REF!,0),FALSE)</f>
        <v>#REF!</v>
      </c>
      <c r="AC166" s="47" t="e">
        <f>HLOOKUP("POR Pin State",#REF!,MATCH($A166,#REF!,0),FALSE)</f>
        <v>#REF!</v>
      </c>
      <c r="AD166" s="47" t="str">
        <f t="shared" si="78"/>
        <v>RSVD1</v>
      </c>
      <c r="AE166" s="82"/>
      <c r="AF166" s="38" t="str">
        <f t="shared" si="79"/>
        <v>PULL_DOWN</v>
      </c>
      <c r="AG166" s="38" t="e">
        <f t="shared" si="80"/>
        <v>#REF!</v>
      </c>
      <c r="AH166" s="38" t="e">
        <f t="shared" si="81"/>
        <v>#REF!</v>
      </c>
      <c r="AI166" s="87" t="e">
        <f t="shared" si="82"/>
        <v>#REF!</v>
      </c>
      <c r="AJ166" s="86" t="b">
        <v>1</v>
      </c>
      <c r="AK166" s="86" t="b">
        <v>1</v>
      </c>
      <c r="AL166" s="86" t="b">
        <v>1</v>
      </c>
      <c r="AM166" s="86" t="b">
        <v>1</v>
      </c>
      <c r="AN166" s="86" t="b">
        <v>1</v>
      </c>
      <c r="AO166" s="86" t="b">
        <v>1</v>
      </c>
      <c r="AP166" s="63" t="str">
        <f t="shared" si="83"/>
        <v>VALID</v>
      </c>
      <c r="AQ166" s="169" t="s">
        <v>467</v>
      </c>
      <c r="AR166" s="103" t="s">
        <v>79</v>
      </c>
      <c r="AS166" s="104"/>
      <c r="AT166" s="105"/>
      <c r="AU166" s="109"/>
      <c r="AV166" s="109"/>
      <c r="AW166" s="105"/>
      <c r="AX166" s="105"/>
      <c r="AY166" s="105"/>
      <c r="AZ166" s="104"/>
      <c r="BA166" s="104"/>
      <c r="BB166" s="115"/>
      <c r="BC166" s="116"/>
      <c r="BD166" s="117"/>
      <c r="BE166" s="150" t="s">
        <v>466</v>
      </c>
      <c r="BF166" s="147" t="e">
        <f>VLOOKUP($A166,#REF!,34,FALSE)</f>
        <v>#REF!</v>
      </c>
      <c r="BG166" s="147" t="e">
        <f>VLOOKUP($A166,#REF!,22,FALSE)</f>
        <v>#REF!</v>
      </c>
      <c r="BH166" s="149"/>
    </row>
    <row r="167" ht="12.95" customHeight="1" spans="1:60">
      <c r="A167" s="47" t="s">
        <v>468</v>
      </c>
      <c r="B167" s="38" t="e">
        <f>VLOOKUP($A167,#REF!,34,FALSE)</f>
        <v>#REF!</v>
      </c>
      <c r="C167" s="39" t="str">
        <f t="shared" si="77"/>
        <v>unused_QSPI1_IO0</v>
      </c>
      <c r="D167" s="40" t="e">
        <f>IF(LEN(VLOOKUP($A167,#REF!,8,FALSE)),LEFT(VLOOKUP($A167,#REF!,8,FALSE),LEN(VLOOKUP($A167,#REF!,8,FALSE))-2),"")</f>
        <v>#REF!</v>
      </c>
      <c r="E167" s="41" t="e">
        <f>IF(LEN(VLOOKUP($A167,#REF!,4,FALSE)),IF(INDEX(#REF!,MATCH($A167,#REF!,0),1),LEFT(VLOOKUP($A167,#REF!,4,FALSE),LEN(VLOOKUP($A167,#REF!,4,FALSE))-2),CONCATENATE(LEFT(VLOOKUP($A167,#REF!,4,FALSE),LEN(VLOOKUP($A167,#REF!,4,FALSE))-2),"*")),"")</f>
        <v>#REF!</v>
      </c>
      <c r="F167" s="42" t="e">
        <f>IF(LEN(VLOOKUP($A167,#REF!,5,FALSE)),IF(INDEX(#REF!,MATCH($A167,#REF!,0),2),LEFT(VLOOKUP($A167,#REF!,5,FALSE),LEN(VLOOKUP($A167,#REF!,5,FALSE))-2),CONCATENATE(LEFT(VLOOKUP($A167,#REF!,5,FALSE),LEN(VLOOKUP($A167,#REF!,5,FALSE))-2),"*")),"")</f>
        <v>#REF!</v>
      </c>
      <c r="G167" s="42" t="e">
        <f>IF(LEN(VLOOKUP($A167,#REF!,6,FALSE)),IF(INDEX(#REF!,MATCH($A167,#REF!,0),3),LEFT(VLOOKUP($A167,#REF!,6,FALSE),LEN(VLOOKUP($A167,#REF!,6,FALSE))-2),CONCATENATE(LEFT(VLOOKUP($A167,#REF!,6,FALSE),LEN(VLOOKUP($A167,#REF!,6,FALSE))-2),"*")),"")</f>
        <v>#REF!</v>
      </c>
      <c r="H167" s="43" t="e">
        <f>IF(LEN(VLOOKUP($A167,#REF!,7,FALSE)),IF(INDEX(#REF!,MATCH($A167,#REF!,0),4),LEFT(VLOOKUP($A167,#REF!,7,FALSE),LEN(VLOOKUP($A167,#REF!,7,FALSE))-2),CONCATENATE(LEFT(VLOOKUP($A167,#REF!,7,FALSE),LEN(VLOOKUP($A167,#REF!,7,FALSE))-2),"*")),"")</f>
        <v>#REF!</v>
      </c>
      <c r="I167" s="54" t="e">
        <f>IF(LEN(VLOOKUP($A167,#REF!,8,FALSE)),UPPER(RIGHT(VLOOKUP($A167,#REF!,8,FALSE),1)),"")</f>
        <v>#REF!</v>
      </c>
      <c r="J167" s="42" t="e">
        <f>IF(LEN(VLOOKUP($A167,#REF!,4,FALSE)),UPPER(RIGHT(VLOOKUP($A167,#REF!,4,FALSE),1)),"")</f>
        <v>#REF!</v>
      </c>
      <c r="K167" s="42" t="e">
        <f>IF(LEN(VLOOKUP($A167,#REF!,5,FALSE)),UPPER(RIGHT(VLOOKUP($A167,#REF!,5,FALSE),1)),"")</f>
        <v>#REF!</v>
      </c>
      <c r="L167" s="42" t="e">
        <f>IF(LEN(VLOOKUP($A167,#REF!,6,FALSE)),UPPER(RIGHT(VLOOKUP($A167,#REF!,6,FALSE),1)),"")</f>
        <v>#REF!</v>
      </c>
      <c r="M167" s="43" t="e">
        <f>IF(LEN(VLOOKUP($A167,#REF!,7,FALSE)),UPPER(RIGHT(VLOOKUP($A167,#REF!,7,FALSE),1)),"")</f>
        <v>#REF!</v>
      </c>
      <c r="N167" s="38" t="s">
        <v>464</v>
      </c>
      <c r="O167" s="38" t="s">
        <v>83</v>
      </c>
      <c r="P167" s="38" t="s">
        <v>104</v>
      </c>
      <c r="Q167" s="38" t="s">
        <v>105</v>
      </c>
      <c r="R167" s="38" t="s">
        <v>83</v>
      </c>
      <c r="S167" s="63" t="e">
        <f>HLOOKUP("Device Tree Pin Name",#REF!,MATCH($A167,#REF!,0),FALSE)</f>
        <v>#REF!</v>
      </c>
      <c r="T167" s="47" t="e">
        <f>HLOOKUP("power rail",#REF!,MATCH($A167,#REF!,0),FALSE)</f>
        <v>#REF!</v>
      </c>
      <c r="U167" s="62" t="e">
        <f>HLOOKUP("Wake Capable",#REF!,MATCH($A167,#REF!,0),FALSE)</f>
        <v>#REF!</v>
      </c>
      <c r="V167" s="62" t="e">
        <f>HLOOKUP("Strap",#REF!,MATCH($A167,#REF!,0),FALSE)</f>
        <v>#REF!</v>
      </c>
      <c r="W167" s="62" t="e">
        <f>HLOOKUP("GTE",#REF!,MATCH($A167,#REF!,0),FALSE)</f>
        <v>#REF!</v>
      </c>
      <c r="X167" s="62" t="e">
        <f>HLOOKUP("DPD_Control",#REF!,MATCH($A167,#REF!,0),FALSE)</f>
        <v>#REF!</v>
      </c>
      <c r="Y167" s="62" t="e">
        <f>HLOOKUP("DPD_Group",#REF!,MATCH($A167,#REF!,0),FALSE)</f>
        <v>#REF!</v>
      </c>
      <c r="Z167" s="47" t="e">
        <f>HLOOKUP("Pad Category",#REF!,MATCH($A167,#REF!,0),FALSE)</f>
        <v>#REF!</v>
      </c>
      <c r="AA167" s="47" t="e">
        <f>HLOOKUP("Pad type",#REF!,MATCH($A167,#REF!,0),FALSE)</f>
        <v>#REF!</v>
      </c>
      <c r="AB167" s="47" t="e">
        <f>HLOOKUP("Pull Strength",#REF!,MATCH($A167,#REF!,0),FALSE)</f>
        <v>#REF!</v>
      </c>
      <c r="AC167" s="47" t="e">
        <f>HLOOKUP("POR Pin State",#REF!,MATCH($A167,#REF!,0),FALSE)</f>
        <v>#REF!</v>
      </c>
      <c r="AD167" s="47" t="str">
        <f t="shared" si="78"/>
        <v>RSVD1</v>
      </c>
      <c r="AE167" s="82"/>
      <c r="AF167" s="38" t="str">
        <f t="shared" si="79"/>
        <v>PULL_DOWN</v>
      </c>
      <c r="AG167" s="38" t="e">
        <f t="shared" si="80"/>
        <v>#REF!</v>
      </c>
      <c r="AH167" s="38" t="e">
        <f t="shared" si="81"/>
        <v>#REF!</v>
      </c>
      <c r="AI167" s="87" t="e">
        <f t="shared" si="82"/>
        <v>#REF!</v>
      </c>
      <c r="AJ167" s="86" t="b">
        <v>1</v>
      </c>
      <c r="AK167" s="86" t="b">
        <v>1</v>
      </c>
      <c r="AL167" s="86" t="b">
        <v>1</v>
      </c>
      <c r="AM167" s="86" t="b">
        <v>1</v>
      </c>
      <c r="AN167" s="86" t="b">
        <v>1</v>
      </c>
      <c r="AO167" s="86" t="b">
        <v>1</v>
      </c>
      <c r="AP167" s="63" t="str">
        <f t="shared" si="83"/>
        <v>VALID</v>
      </c>
      <c r="AQ167" s="169" t="s">
        <v>469</v>
      </c>
      <c r="AR167" s="103" t="s">
        <v>79</v>
      </c>
      <c r="AS167" s="104"/>
      <c r="AT167" s="105"/>
      <c r="AU167" s="105"/>
      <c r="AV167" s="105"/>
      <c r="AW167" s="105"/>
      <c r="AX167" s="105"/>
      <c r="AY167" s="105"/>
      <c r="AZ167" s="104"/>
      <c r="BA167" s="104"/>
      <c r="BB167" s="115"/>
      <c r="BC167" s="116"/>
      <c r="BD167" s="117"/>
      <c r="BE167" s="150" t="s">
        <v>468</v>
      </c>
      <c r="BF167" s="147" t="e">
        <f>VLOOKUP($A167,#REF!,34,FALSE)</f>
        <v>#REF!</v>
      </c>
      <c r="BG167" s="147" t="e">
        <f>VLOOKUP($A167,#REF!,22,FALSE)</f>
        <v>#REF!</v>
      </c>
      <c r="BH167" s="149"/>
    </row>
    <row r="168" ht="12.95" customHeight="1" spans="1:60">
      <c r="A168" s="47" t="s">
        <v>470</v>
      </c>
      <c r="B168" s="38" t="e">
        <f>VLOOKUP($A168,#REF!,34,FALSE)</f>
        <v>#REF!</v>
      </c>
      <c r="C168" s="39" t="str">
        <f t="shared" si="77"/>
        <v>unused_QSPI1_IO1</v>
      </c>
      <c r="D168" s="40" t="e">
        <f>IF(LEN(VLOOKUP($A168,#REF!,8,FALSE)),LEFT(VLOOKUP($A168,#REF!,8,FALSE),LEN(VLOOKUP($A168,#REF!,8,FALSE))-2),"")</f>
        <v>#REF!</v>
      </c>
      <c r="E168" s="41" t="e">
        <f>IF(LEN(VLOOKUP($A168,#REF!,4,FALSE)),IF(INDEX(#REF!,MATCH($A168,#REF!,0),1),LEFT(VLOOKUP($A168,#REF!,4,FALSE),LEN(VLOOKUP($A168,#REF!,4,FALSE))-2),CONCATENATE(LEFT(VLOOKUP($A168,#REF!,4,FALSE),LEN(VLOOKUP($A168,#REF!,4,FALSE))-2),"*")),"")</f>
        <v>#REF!</v>
      </c>
      <c r="F168" s="42" t="e">
        <f>IF(LEN(VLOOKUP($A168,#REF!,5,FALSE)),IF(INDEX(#REF!,MATCH($A168,#REF!,0),2),LEFT(VLOOKUP($A168,#REF!,5,FALSE),LEN(VLOOKUP($A168,#REF!,5,FALSE))-2),CONCATENATE(LEFT(VLOOKUP($A168,#REF!,5,FALSE),LEN(VLOOKUP($A168,#REF!,5,FALSE))-2),"*")),"")</f>
        <v>#REF!</v>
      </c>
      <c r="G168" s="42" t="e">
        <f>IF(LEN(VLOOKUP($A168,#REF!,6,FALSE)),IF(INDEX(#REF!,MATCH($A168,#REF!,0),3),LEFT(VLOOKUP($A168,#REF!,6,FALSE),LEN(VLOOKUP($A168,#REF!,6,FALSE))-2),CONCATENATE(LEFT(VLOOKUP($A168,#REF!,6,FALSE),LEN(VLOOKUP($A168,#REF!,6,FALSE))-2),"*")),"")</f>
        <v>#REF!</v>
      </c>
      <c r="H168" s="43" t="e">
        <f>IF(LEN(VLOOKUP($A168,#REF!,7,FALSE)),IF(INDEX(#REF!,MATCH($A168,#REF!,0),4),LEFT(VLOOKUP($A168,#REF!,7,FALSE),LEN(VLOOKUP($A168,#REF!,7,FALSE))-2),CONCATENATE(LEFT(VLOOKUP($A168,#REF!,7,FALSE),LEN(VLOOKUP($A168,#REF!,7,FALSE))-2),"*")),"")</f>
        <v>#REF!</v>
      </c>
      <c r="I168" s="54" t="e">
        <f>IF(LEN(VLOOKUP($A168,#REF!,8,FALSE)),UPPER(RIGHT(VLOOKUP($A168,#REF!,8,FALSE),1)),"")</f>
        <v>#REF!</v>
      </c>
      <c r="J168" s="42" t="e">
        <f>IF(LEN(VLOOKUP($A168,#REF!,4,FALSE)),UPPER(RIGHT(VLOOKUP($A168,#REF!,4,FALSE),1)),"")</f>
        <v>#REF!</v>
      </c>
      <c r="K168" s="42" t="e">
        <f>IF(LEN(VLOOKUP($A168,#REF!,5,FALSE)),UPPER(RIGHT(VLOOKUP($A168,#REF!,5,FALSE),1)),"")</f>
        <v>#REF!</v>
      </c>
      <c r="L168" s="42" t="e">
        <f>IF(LEN(VLOOKUP($A168,#REF!,6,FALSE)),UPPER(RIGHT(VLOOKUP($A168,#REF!,6,FALSE),1)),"")</f>
        <v>#REF!</v>
      </c>
      <c r="M168" s="43" t="e">
        <f>IF(LEN(VLOOKUP($A168,#REF!,7,FALSE)),UPPER(RIGHT(VLOOKUP($A168,#REF!,7,FALSE),1)),"")</f>
        <v>#REF!</v>
      </c>
      <c r="N168" s="38" t="s">
        <v>464</v>
      </c>
      <c r="O168" s="38" t="s">
        <v>83</v>
      </c>
      <c r="P168" s="38" t="s">
        <v>104</v>
      </c>
      <c r="Q168" s="38" t="s">
        <v>105</v>
      </c>
      <c r="R168" s="38" t="s">
        <v>83</v>
      </c>
      <c r="S168" s="63" t="e">
        <f>HLOOKUP("Device Tree Pin Name",#REF!,MATCH($A168,#REF!,0),FALSE)</f>
        <v>#REF!</v>
      </c>
      <c r="T168" s="47" t="e">
        <f>HLOOKUP("power rail",#REF!,MATCH($A168,#REF!,0),FALSE)</f>
        <v>#REF!</v>
      </c>
      <c r="U168" s="62" t="e">
        <f>HLOOKUP("Wake Capable",#REF!,MATCH($A168,#REF!,0),FALSE)</f>
        <v>#REF!</v>
      </c>
      <c r="V168" s="62" t="e">
        <f>HLOOKUP("Strap",#REF!,MATCH($A168,#REF!,0),FALSE)</f>
        <v>#REF!</v>
      </c>
      <c r="W168" s="62" t="e">
        <f>HLOOKUP("GTE",#REF!,MATCH($A168,#REF!,0),FALSE)</f>
        <v>#REF!</v>
      </c>
      <c r="X168" s="62" t="e">
        <f>HLOOKUP("DPD_Control",#REF!,MATCH($A168,#REF!,0),FALSE)</f>
        <v>#REF!</v>
      </c>
      <c r="Y168" s="62" t="e">
        <f>HLOOKUP("DPD_Group",#REF!,MATCH($A168,#REF!,0),FALSE)</f>
        <v>#REF!</v>
      </c>
      <c r="Z168" s="47" t="e">
        <f>HLOOKUP("Pad Category",#REF!,MATCH($A168,#REF!,0),FALSE)</f>
        <v>#REF!</v>
      </c>
      <c r="AA168" s="47" t="e">
        <f>HLOOKUP("Pad type",#REF!,MATCH($A168,#REF!,0),FALSE)</f>
        <v>#REF!</v>
      </c>
      <c r="AB168" s="47" t="e">
        <f>HLOOKUP("Pull Strength",#REF!,MATCH($A168,#REF!,0),FALSE)</f>
        <v>#REF!</v>
      </c>
      <c r="AC168" s="47" t="e">
        <f>HLOOKUP("POR Pin State",#REF!,MATCH($A168,#REF!,0),FALSE)</f>
        <v>#REF!</v>
      </c>
      <c r="AD168" s="47" t="str">
        <f t="shared" si="78"/>
        <v>RSVD1</v>
      </c>
      <c r="AE168" s="82"/>
      <c r="AF168" s="38" t="str">
        <f t="shared" si="79"/>
        <v>PULL_DOWN</v>
      </c>
      <c r="AG168" s="38" t="e">
        <f t="shared" si="80"/>
        <v>#REF!</v>
      </c>
      <c r="AH168" s="38" t="e">
        <f t="shared" si="81"/>
        <v>#REF!</v>
      </c>
      <c r="AI168" s="87" t="e">
        <f t="shared" si="82"/>
        <v>#REF!</v>
      </c>
      <c r="AJ168" s="86" t="b">
        <v>1</v>
      </c>
      <c r="AK168" s="86" t="b">
        <v>1</v>
      </c>
      <c r="AL168" s="86" t="b">
        <v>1</v>
      </c>
      <c r="AM168" s="86" t="b">
        <v>1</v>
      </c>
      <c r="AN168" s="86" t="b">
        <v>1</v>
      </c>
      <c r="AO168" s="86" t="b">
        <v>1</v>
      </c>
      <c r="AP168" s="63" t="str">
        <f t="shared" si="83"/>
        <v>VALID</v>
      </c>
      <c r="AQ168" s="169" t="s">
        <v>471</v>
      </c>
      <c r="AR168" s="103" t="s">
        <v>79</v>
      </c>
      <c r="AS168" s="104"/>
      <c r="AT168" s="105"/>
      <c r="AU168" s="105"/>
      <c r="AV168" s="105"/>
      <c r="AW168" s="105"/>
      <c r="AX168" s="105"/>
      <c r="AY168" s="105"/>
      <c r="AZ168" s="104"/>
      <c r="BA168" s="104"/>
      <c r="BB168" s="115"/>
      <c r="BC168" s="116"/>
      <c r="BD168" s="117"/>
      <c r="BE168" s="150" t="s">
        <v>470</v>
      </c>
      <c r="BF168" s="147" t="e">
        <f>VLOOKUP($A168,#REF!,34,FALSE)</f>
        <v>#REF!</v>
      </c>
      <c r="BG168" s="147" t="e">
        <f>VLOOKUP($A168,#REF!,22,FALSE)</f>
        <v>#REF!</v>
      </c>
      <c r="BH168" s="149"/>
    </row>
    <row r="169" ht="12.95" customHeight="1" spans="1:60">
      <c r="A169" s="47" t="s">
        <v>472</v>
      </c>
      <c r="B169" s="38" t="e">
        <f>VLOOKUP($A169,#REF!,34,FALSE)</f>
        <v>#REF!</v>
      </c>
      <c r="C169" s="39" t="str">
        <f t="shared" si="77"/>
        <v>unused_QSPI1_IO2</v>
      </c>
      <c r="D169" s="40" t="e">
        <f>IF(LEN(VLOOKUP($A169,#REF!,8,FALSE)),LEFT(VLOOKUP($A169,#REF!,8,FALSE),LEN(VLOOKUP($A169,#REF!,8,FALSE))-2),"")</f>
        <v>#REF!</v>
      </c>
      <c r="E169" s="41" t="e">
        <f>IF(LEN(VLOOKUP($A169,#REF!,4,FALSE)),IF(INDEX(#REF!,MATCH($A169,#REF!,0),1),LEFT(VLOOKUP($A169,#REF!,4,FALSE),LEN(VLOOKUP($A169,#REF!,4,FALSE))-2),CONCATENATE(LEFT(VLOOKUP($A169,#REF!,4,FALSE),LEN(VLOOKUP($A169,#REF!,4,FALSE))-2),"*")),"")</f>
        <v>#REF!</v>
      </c>
      <c r="F169" s="42" t="e">
        <f>IF(LEN(VLOOKUP($A169,#REF!,5,FALSE)),IF(INDEX(#REF!,MATCH($A169,#REF!,0),2),LEFT(VLOOKUP($A169,#REF!,5,FALSE),LEN(VLOOKUP($A169,#REF!,5,FALSE))-2),CONCATENATE(LEFT(VLOOKUP($A169,#REF!,5,FALSE),LEN(VLOOKUP($A169,#REF!,5,FALSE))-2),"*")),"")</f>
        <v>#REF!</v>
      </c>
      <c r="G169" s="42" t="e">
        <f>IF(LEN(VLOOKUP($A169,#REF!,6,FALSE)),IF(INDEX(#REF!,MATCH($A169,#REF!,0),3),LEFT(VLOOKUP($A169,#REF!,6,FALSE),LEN(VLOOKUP($A169,#REF!,6,FALSE))-2),CONCATENATE(LEFT(VLOOKUP($A169,#REF!,6,FALSE),LEN(VLOOKUP($A169,#REF!,6,FALSE))-2),"*")),"")</f>
        <v>#REF!</v>
      </c>
      <c r="H169" s="43" t="e">
        <f>IF(LEN(VLOOKUP($A169,#REF!,7,FALSE)),IF(INDEX(#REF!,MATCH($A169,#REF!,0),4),LEFT(VLOOKUP($A169,#REF!,7,FALSE),LEN(VLOOKUP($A169,#REF!,7,FALSE))-2),CONCATENATE(LEFT(VLOOKUP($A169,#REF!,7,FALSE),LEN(VLOOKUP($A169,#REF!,7,FALSE))-2),"*")),"")</f>
        <v>#REF!</v>
      </c>
      <c r="I169" s="54" t="e">
        <f>IF(LEN(VLOOKUP($A169,#REF!,8,FALSE)),UPPER(RIGHT(VLOOKUP($A169,#REF!,8,FALSE),1)),"")</f>
        <v>#REF!</v>
      </c>
      <c r="J169" s="42" t="e">
        <f>IF(LEN(VLOOKUP($A169,#REF!,4,FALSE)),UPPER(RIGHT(VLOOKUP($A169,#REF!,4,FALSE),1)),"")</f>
        <v>#REF!</v>
      </c>
      <c r="K169" s="42" t="e">
        <f>IF(LEN(VLOOKUP($A169,#REF!,5,FALSE)),UPPER(RIGHT(VLOOKUP($A169,#REF!,5,FALSE),1)),"")</f>
        <v>#REF!</v>
      </c>
      <c r="L169" s="42" t="e">
        <f>IF(LEN(VLOOKUP($A169,#REF!,6,FALSE)),UPPER(RIGHT(VLOOKUP($A169,#REF!,6,FALSE),1)),"")</f>
        <v>#REF!</v>
      </c>
      <c r="M169" s="43" t="e">
        <f>IF(LEN(VLOOKUP($A169,#REF!,7,FALSE)),UPPER(RIGHT(VLOOKUP($A169,#REF!,7,FALSE),1)),"")</f>
        <v>#REF!</v>
      </c>
      <c r="N169" s="38" t="s">
        <v>464</v>
      </c>
      <c r="O169" s="38" t="s">
        <v>83</v>
      </c>
      <c r="P169" s="38" t="s">
        <v>104</v>
      </c>
      <c r="Q169" s="38" t="s">
        <v>105</v>
      </c>
      <c r="R169" s="38" t="s">
        <v>83</v>
      </c>
      <c r="S169" s="66" t="e">
        <f>HLOOKUP("Device Tree Pin Name",#REF!,MATCH($A169,#REF!,0),FALSE)</f>
        <v>#REF!</v>
      </c>
      <c r="T169" s="159" t="e">
        <f>HLOOKUP("power rail",#REF!,MATCH($A169,#REF!,0),FALSE)</f>
        <v>#REF!</v>
      </c>
      <c r="U169" s="62" t="e">
        <f>HLOOKUP("Wake Capable",#REF!,MATCH($A169,#REF!,0),FALSE)</f>
        <v>#REF!</v>
      </c>
      <c r="V169" s="62" t="e">
        <f>HLOOKUP("Strap",#REF!,MATCH($A169,#REF!,0),FALSE)</f>
        <v>#REF!</v>
      </c>
      <c r="W169" s="62" t="e">
        <f>HLOOKUP("GTE",#REF!,MATCH($A169,#REF!,0),FALSE)</f>
        <v>#REF!</v>
      </c>
      <c r="X169" s="62" t="e">
        <f>HLOOKUP("DPD_Control",#REF!,MATCH($A169,#REF!,0),FALSE)</f>
        <v>#REF!</v>
      </c>
      <c r="Y169" s="62" t="e">
        <f>HLOOKUP("DPD_Group",#REF!,MATCH($A169,#REF!,0),FALSE)</f>
        <v>#REF!</v>
      </c>
      <c r="Z169" s="47" t="e">
        <f>HLOOKUP("Pad Category",#REF!,MATCH($A169,#REF!,0),FALSE)</f>
        <v>#REF!</v>
      </c>
      <c r="AA169" s="47" t="e">
        <f>HLOOKUP("Pad type",#REF!,MATCH($A169,#REF!,0),FALSE)</f>
        <v>#REF!</v>
      </c>
      <c r="AB169" s="47" t="e">
        <f>HLOOKUP("Pull Strength",#REF!,MATCH($A169,#REF!,0),FALSE)</f>
        <v>#REF!</v>
      </c>
      <c r="AC169" s="47" t="e">
        <f>HLOOKUP("POR Pin State",#REF!,MATCH($A169,#REF!,0),FALSE)</f>
        <v>#REF!</v>
      </c>
      <c r="AD169" s="47" t="str">
        <f t="shared" si="78"/>
        <v>RSVD1</v>
      </c>
      <c r="AE169" s="82"/>
      <c r="AF169" s="38" t="str">
        <f t="shared" si="79"/>
        <v>PULL_DOWN</v>
      </c>
      <c r="AG169" s="38" t="e">
        <f t="shared" si="80"/>
        <v>#REF!</v>
      </c>
      <c r="AH169" s="38" t="e">
        <f t="shared" si="81"/>
        <v>#REF!</v>
      </c>
      <c r="AI169" s="87" t="e">
        <f t="shared" si="82"/>
        <v>#REF!</v>
      </c>
      <c r="AJ169" s="86" t="b">
        <v>1</v>
      </c>
      <c r="AK169" s="86" t="b">
        <v>1</v>
      </c>
      <c r="AL169" s="86" t="b">
        <v>1</v>
      </c>
      <c r="AM169" s="86" t="b">
        <v>1</v>
      </c>
      <c r="AN169" s="86" t="b">
        <v>1</v>
      </c>
      <c r="AO169" s="86" t="b">
        <v>1</v>
      </c>
      <c r="AP169" s="63" t="str">
        <f t="shared" si="83"/>
        <v>VALID</v>
      </c>
      <c r="AQ169" s="169" t="s">
        <v>473</v>
      </c>
      <c r="AR169" s="103" t="s">
        <v>79</v>
      </c>
      <c r="AS169" s="104"/>
      <c r="AT169" s="105"/>
      <c r="AU169" s="105"/>
      <c r="AV169" s="105"/>
      <c r="AW169" s="105"/>
      <c r="AX169" s="105"/>
      <c r="AY169" s="105"/>
      <c r="AZ169" s="104"/>
      <c r="BA169" s="104"/>
      <c r="BB169" s="115"/>
      <c r="BC169" s="116"/>
      <c r="BD169" s="117"/>
      <c r="BE169" s="150" t="s">
        <v>472</v>
      </c>
      <c r="BF169" s="147" t="e">
        <f>VLOOKUP($A169,#REF!,34,FALSE)</f>
        <v>#REF!</v>
      </c>
      <c r="BG169" s="147" t="e">
        <f>VLOOKUP($A169,#REF!,22,FALSE)</f>
        <v>#REF!</v>
      </c>
      <c r="BH169" s="149"/>
    </row>
    <row r="170" ht="12.95" customHeight="1" spans="1:60">
      <c r="A170" s="47" t="s">
        <v>474</v>
      </c>
      <c r="B170" s="38" t="e">
        <f>VLOOKUP($A170,#REF!,34,FALSE)</f>
        <v>#REF!</v>
      </c>
      <c r="C170" s="39" t="str">
        <f t="shared" si="77"/>
        <v>unused_QSPI1_IO3</v>
      </c>
      <c r="D170" s="40" t="e">
        <f>IF(LEN(VLOOKUP($A170,#REF!,8,FALSE)),LEFT(VLOOKUP($A170,#REF!,8,FALSE),LEN(VLOOKUP($A170,#REF!,8,FALSE))-2),"")</f>
        <v>#REF!</v>
      </c>
      <c r="E170" s="41" t="e">
        <f>IF(LEN(VLOOKUP($A170,#REF!,4,FALSE)),IF(INDEX(#REF!,MATCH($A170,#REF!,0),1),LEFT(VLOOKUP($A170,#REF!,4,FALSE),LEN(VLOOKUP($A170,#REF!,4,FALSE))-2),CONCATENATE(LEFT(VLOOKUP($A170,#REF!,4,FALSE),LEN(VLOOKUP($A170,#REF!,4,FALSE))-2),"*")),"")</f>
        <v>#REF!</v>
      </c>
      <c r="F170" s="42" t="e">
        <f>IF(LEN(VLOOKUP($A170,#REF!,5,FALSE)),IF(INDEX(#REF!,MATCH($A170,#REF!,0),2),LEFT(VLOOKUP($A170,#REF!,5,FALSE),LEN(VLOOKUP($A170,#REF!,5,FALSE))-2),CONCATENATE(LEFT(VLOOKUP($A170,#REF!,5,FALSE),LEN(VLOOKUP($A170,#REF!,5,FALSE))-2),"*")),"")</f>
        <v>#REF!</v>
      </c>
      <c r="G170" s="42" t="e">
        <f>IF(LEN(VLOOKUP($A170,#REF!,6,FALSE)),IF(INDEX(#REF!,MATCH($A170,#REF!,0),3),LEFT(VLOOKUP($A170,#REF!,6,FALSE),LEN(VLOOKUP($A170,#REF!,6,FALSE))-2),CONCATENATE(LEFT(VLOOKUP($A170,#REF!,6,FALSE),LEN(VLOOKUP($A170,#REF!,6,FALSE))-2),"*")),"")</f>
        <v>#REF!</v>
      </c>
      <c r="H170" s="43" t="e">
        <f>IF(LEN(VLOOKUP($A170,#REF!,7,FALSE)),IF(INDEX(#REF!,MATCH($A170,#REF!,0),4),LEFT(VLOOKUP($A170,#REF!,7,FALSE),LEN(VLOOKUP($A170,#REF!,7,FALSE))-2),CONCATENATE(LEFT(VLOOKUP($A170,#REF!,7,FALSE),LEN(VLOOKUP($A170,#REF!,7,FALSE))-2),"*")),"")</f>
        <v>#REF!</v>
      </c>
      <c r="I170" s="54" t="e">
        <f>IF(LEN(VLOOKUP($A170,#REF!,8,FALSE)),UPPER(RIGHT(VLOOKUP($A170,#REF!,8,FALSE),1)),"")</f>
        <v>#REF!</v>
      </c>
      <c r="J170" s="42" t="e">
        <f>IF(LEN(VLOOKUP($A170,#REF!,4,FALSE)),UPPER(RIGHT(VLOOKUP($A170,#REF!,4,FALSE),1)),"")</f>
        <v>#REF!</v>
      </c>
      <c r="K170" s="42" t="e">
        <f>IF(LEN(VLOOKUP($A170,#REF!,5,FALSE)),UPPER(RIGHT(VLOOKUP($A170,#REF!,5,FALSE),1)),"")</f>
        <v>#REF!</v>
      </c>
      <c r="L170" s="42" t="e">
        <f>IF(LEN(VLOOKUP($A170,#REF!,6,FALSE)),UPPER(RIGHT(VLOOKUP($A170,#REF!,6,FALSE),1)),"")</f>
        <v>#REF!</v>
      </c>
      <c r="M170" s="43" t="e">
        <f>IF(LEN(VLOOKUP($A170,#REF!,7,FALSE)),UPPER(RIGHT(VLOOKUP($A170,#REF!,7,FALSE),1)),"")</f>
        <v>#REF!</v>
      </c>
      <c r="N170" s="38" t="s">
        <v>464</v>
      </c>
      <c r="O170" s="38" t="s">
        <v>83</v>
      </c>
      <c r="P170" s="38" t="s">
        <v>104</v>
      </c>
      <c r="Q170" s="38" t="s">
        <v>105</v>
      </c>
      <c r="R170" s="38" t="s">
        <v>83</v>
      </c>
      <c r="S170" s="63" t="e">
        <f>HLOOKUP("Device Tree Pin Name",#REF!,MATCH($A170,#REF!,0),FALSE)</f>
        <v>#REF!</v>
      </c>
      <c r="T170" s="47" t="e">
        <f>HLOOKUP("power rail",#REF!,MATCH($A170,#REF!,0),FALSE)</f>
        <v>#REF!</v>
      </c>
      <c r="U170" s="62" t="e">
        <f>HLOOKUP("Wake Capable",#REF!,MATCH($A170,#REF!,0),FALSE)</f>
        <v>#REF!</v>
      </c>
      <c r="V170" s="62" t="e">
        <f>HLOOKUP("Strap",#REF!,MATCH($A170,#REF!,0),FALSE)</f>
        <v>#REF!</v>
      </c>
      <c r="W170" s="62" t="e">
        <f>HLOOKUP("GTE",#REF!,MATCH($A170,#REF!,0),FALSE)</f>
        <v>#REF!</v>
      </c>
      <c r="X170" s="62" t="e">
        <f>HLOOKUP("DPD_Control",#REF!,MATCH($A170,#REF!,0),FALSE)</f>
        <v>#REF!</v>
      </c>
      <c r="Y170" s="62" t="e">
        <f>HLOOKUP("DPD_Group",#REF!,MATCH($A170,#REF!,0),FALSE)</f>
        <v>#REF!</v>
      </c>
      <c r="Z170" s="47" t="e">
        <f>HLOOKUP("Pad Category",#REF!,MATCH($A170,#REF!,0),FALSE)</f>
        <v>#REF!</v>
      </c>
      <c r="AA170" s="47" t="e">
        <f>HLOOKUP("Pad type",#REF!,MATCH($A170,#REF!,0),FALSE)</f>
        <v>#REF!</v>
      </c>
      <c r="AB170" s="47" t="e">
        <f>HLOOKUP("Pull Strength",#REF!,MATCH($A170,#REF!,0),FALSE)</f>
        <v>#REF!</v>
      </c>
      <c r="AC170" s="47" t="e">
        <f>HLOOKUP("POR Pin State",#REF!,MATCH($A170,#REF!,0),FALSE)</f>
        <v>#REF!</v>
      </c>
      <c r="AD170" s="47" t="str">
        <f t="shared" si="78"/>
        <v>RSVD1</v>
      </c>
      <c r="AE170" s="82"/>
      <c r="AF170" s="38" t="str">
        <f t="shared" si="79"/>
        <v>PULL_DOWN</v>
      </c>
      <c r="AG170" s="38" t="e">
        <f t="shared" si="80"/>
        <v>#REF!</v>
      </c>
      <c r="AH170" s="38" t="e">
        <f t="shared" si="81"/>
        <v>#REF!</v>
      </c>
      <c r="AI170" s="87" t="e">
        <f t="shared" si="82"/>
        <v>#REF!</v>
      </c>
      <c r="AJ170" s="86" t="b">
        <v>1</v>
      </c>
      <c r="AK170" s="86" t="b">
        <v>1</v>
      </c>
      <c r="AL170" s="86" t="b">
        <v>1</v>
      </c>
      <c r="AM170" s="86" t="b">
        <v>1</v>
      </c>
      <c r="AN170" s="86" t="b">
        <v>1</v>
      </c>
      <c r="AO170" s="86" t="b">
        <v>1</v>
      </c>
      <c r="AP170" s="63" t="str">
        <f t="shared" si="83"/>
        <v>VALID</v>
      </c>
      <c r="AQ170" s="169" t="s">
        <v>475</v>
      </c>
      <c r="AR170" s="103" t="s">
        <v>79</v>
      </c>
      <c r="AS170" s="104"/>
      <c r="AT170" s="105"/>
      <c r="AU170" s="109"/>
      <c r="AV170" s="109"/>
      <c r="AW170" s="105"/>
      <c r="AX170" s="105"/>
      <c r="AY170" s="105"/>
      <c r="AZ170" s="104"/>
      <c r="BA170" s="104"/>
      <c r="BB170" s="115"/>
      <c r="BC170" s="116"/>
      <c r="BD170" s="117"/>
      <c r="BE170" s="151" t="s">
        <v>474</v>
      </c>
      <c r="BF170" s="147" t="e">
        <f>VLOOKUP($A170,#REF!,34,FALSE)</f>
        <v>#REF!</v>
      </c>
      <c r="BG170" s="147" t="e">
        <f>VLOOKUP($A170,#REF!,22,FALSE)</f>
        <v>#REF!</v>
      </c>
      <c r="BH170" s="149"/>
    </row>
    <row r="171" ht="12.95" customHeight="1" spans="1:60">
      <c r="A171" s="47" t="s">
        <v>476</v>
      </c>
      <c r="B171" s="38" t="e">
        <f>VLOOKUP($A171,#REF!,34,FALSE)</f>
        <v>#REF!</v>
      </c>
      <c r="C171" s="39" t="str">
        <f t="shared" si="77"/>
        <v>unused_QSPI_COMP</v>
      </c>
      <c r="D171" s="40" t="e">
        <f>IF(LEN(VLOOKUP($A171,#REF!,8,FALSE)),LEFT(VLOOKUP($A171,#REF!,8,FALSE),LEN(VLOOKUP($A171,#REF!,8,FALSE))-2),"")</f>
        <v>#REF!</v>
      </c>
      <c r="E171" s="41" t="e">
        <f>IF(LEN(VLOOKUP($A171,#REF!,4,FALSE)),IF(INDEX(#REF!,MATCH($A171,#REF!,0),1),LEFT(VLOOKUP($A171,#REF!,4,FALSE),LEN(VLOOKUP($A171,#REF!,4,FALSE))-2),CONCATENATE(LEFT(VLOOKUP($A171,#REF!,4,FALSE),LEN(VLOOKUP($A171,#REF!,4,FALSE))-2),"*")),"")</f>
        <v>#REF!</v>
      </c>
      <c r="F171" s="42" t="e">
        <f>IF(LEN(VLOOKUP($A171,#REF!,5,FALSE)),IF(INDEX(#REF!,MATCH($A171,#REF!,0),2),LEFT(VLOOKUP($A171,#REF!,5,FALSE),LEN(VLOOKUP($A171,#REF!,5,FALSE))-2),CONCATENATE(LEFT(VLOOKUP($A171,#REF!,5,FALSE),LEN(VLOOKUP($A171,#REF!,5,FALSE))-2),"*")),"")</f>
        <v>#REF!</v>
      </c>
      <c r="G171" s="42" t="e">
        <f>IF(LEN(VLOOKUP($A171,#REF!,6,FALSE)),IF(INDEX(#REF!,MATCH($A171,#REF!,0),3),LEFT(VLOOKUP($A171,#REF!,6,FALSE),LEN(VLOOKUP($A171,#REF!,6,FALSE))-2),CONCATENATE(LEFT(VLOOKUP($A171,#REF!,6,FALSE),LEN(VLOOKUP($A171,#REF!,6,FALSE))-2),"*")),"")</f>
        <v>#REF!</v>
      </c>
      <c r="H171" s="43" t="e">
        <f>IF(LEN(VLOOKUP($A171,#REF!,7,FALSE)),IF(INDEX(#REF!,MATCH($A171,#REF!,0),4),LEFT(VLOOKUP($A171,#REF!,7,FALSE),LEN(VLOOKUP($A171,#REF!,7,FALSE))-2),CONCATENATE(LEFT(VLOOKUP($A171,#REF!,7,FALSE),LEN(VLOOKUP($A171,#REF!,7,FALSE))-2),"*")),"")</f>
        <v>#REF!</v>
      </c>
      <c r="I171" s="54" t="e">
        <f>IF(LEN(VLOOKUP($A171,#REF!,8,FALSE)),UPPER(RIGHT(VLOOKUP($A171,#REF!,8,FALSE),1)),"")</f>
        <v>#REF!</v>
      </c>
      <c r="J171" s="42" t="e">
        <f>IF(LEN(VLOOKUP($A171,#REF!,4,FALSE)),UPPER(RIGHT(VLOOKUP($A171,#REF!,4,FALSE),1)),"")</f>
        <v>#REF!</v>
      </c>
      <c r="K171" s="42" t="e">
        <f>IF(LEN(VLOOKUP($A171,#REF!,5,FALSE)),UPPER(RIGHT(VLOOKUP($A171,#REF!,5,FALSE),1)),"")</f>
        <v>#REF!</v>
      </c>
      <c r="L171" s="42" t="e">
        <f>IF(LEN(VLOOKUP($A171,#REF!,6,FALSE)),UPPER(RIGHT(VLOOKUP($A171,#REF!,6,FALSE),1)),"")</f>
        <v>#REF!</v>
      </c>
      <c r="M171" s="43" t="e">
        <f>IF(LEN(VLOOKUP($A171,#REF!,7,FALSE)),UPPER(RIGHT(VLOOKUP($A171,#REF!,7,FALSE),1)),"")</f>
        <v>#REF!</v>
      </c>
      <c r="N171" s="166"/>
      <c r="O171" s="166"/>
      <c r="P171" s="166"/>
      <c r="Q171" s="166"/>
      <c r="R171" s="166"/>
      <c r="S171" s="63" t="e">
        <f>HLOOKUP("Device Tree Pin Name",#REF!,MATCH($A171,#REF!,0),FALSE)</f>
        <v>#REF!</v>
      </c>
      <c r="T171" s="47" t="e">
        <f>HLOOKUP("power rail",#REF!,MATCH($A171,#REF!,0),FALSE)</f>
        <v>#REF!</v>
      </c>
      <c r="U171" s="62" t="e">
        <f>HLOOKUP("Wake Capable",#REF!,MATCH($A171,#REF!,0),FALSE)</f>
        <v>#REF!</v>
      </c>
      <c r="V171" s="62" t="e">
        <f>HLOOKUP("Strap",#REF!,MATCH($A171,#REF!,0),FALSE)</f>
        <v>#REF!</v>
      </c>
      <c r="W171" s="62" t="e">
        <f>HLOOKUP("GTE",#REF!,MATCH($A171,#REF!,0),FALSE)</f>
        <v>#REF!</v>
      </c>
      <c r="X171" s="62" t="e">
        <f>HLOOKUP("DPD_Control",#REF!,MATCH($A171,#REF!,0),FALSE)</f>
        <v>#REF!</v>
      </c>
      <c r="Y171" s="62" t="e">
        <f>HLOOKUP("DPD_Group",#REF!,MATCH($A171,#REF!,0),FALSE)</f>
        <v>#REF!</v>
      </c>
      <c r="Z171" s="47" t="e">
        <f>HLOOKUP("Pad Category",#REF!,MATCH($A171,#REF!,0),FALSE)</f>
        <v>#REF!</v>
      </c>
      <c r="AA171" s="47" t="e">
        <f>HLOOKUP("Pad type",#REF!,MATCH($A171,#REF!,0),FALSE)</f>
        <v>#REF!</v>
      </c>
      <c r="AB171" s="47" t="e">
        <f>HLOOKUP("Pull Strength",#REF!,MATCH($A171,#REF!,0),FALSE)</f>
        <v>#REF!</v>
      </c>
      <c r="AC171" s="47" t="e">
        <f>HLOOKUP("POR Pin State",#REF!,MATCH($A171,#REF!,0),FALSE)</f>
        <v>#REF!</v>
      </c>
      <c r="AD171" s="82"/>
      <c r="AE171" s="82"/>
      <c r="AF171" s="82"/>
      <c r="AG171" s="82"/>
      <c r="AH171" s="82"/>
      <c r="AI171" s="82"/>
      <c r="AJ171" s="86" t="b">
        <v>1</v>
      </c>
      <c r="AK171" s="86" t="b">
        <v>1</v>
      </c>
      <c r="AL171" s="86" t="b">
        <v>1</v>
      </c>
      <c r="AM171" s="86" t="b">
        <v>1</v>
      </c>
      <c r="AN171" s="86" t="b">
        <v>1</v>
      </c>
      <c r="AO171" s="86" t="b">
        <v>1</v>
      </c>
      <c r="AP171" s="63" t="str">
        <f t="shared" si="83"/>
        <v>VALID</v>
      </c>
      <c r="AQ171" s="169" t="s">
        <v>477</v>
      </c>
      <c r="AR171" s="103" t="s">
        <v>79</v>
      </c>
      <c r="AS171" s="104"/>
      <c r="AT171" s="105"/>
      <c r="AU171" s="109"/>
      <c r="AV171" s="109"/>
      <c r="AW171" s="105"/>
      <c r="AX171" s="105"/>
      <c r="AY171" s="105"/>
      <c r="AZ171" s="104"/>
      <c r="BA171" s="104" t="s">
        <v>447</v>
      </c>
      <c r="BB171" s="115"/>
      <c r="BC171" s="116"/>
      <c r="BD171" s="117"/>
      <c r="BE171" s="151" t="s">
        <v>478</v>
      </c>
      <c r="BF171" s="147" t="e">
        <f>VLOOKUP($A171,#REF!,34,FALSE)</f>
        <v>#REF!</v>
      </c>
      <c r="BG171" s="147" t="e">
        <f>VLOOKUP($A171,#REF!,22,FALSE)</f>
        <v>#REF!</v>
      </c>
      <c r="BH171" s="149"/>
    </row>
    <row r="172" s="3" customFormat="1" ht="18" customHeight="1" spans="1:60">
      <c r="A172" s="163" t="s">
        <v>479</v>
      </c>
      <c r="B172" s="163" t="s">
        <v>480</v>
      </c>
      <c r="C172" s="35"/>
      <c r="D172" s="37"/>
      <c r="E172" s="37"/>
      <c r="F172" s="37"/>
      <c r="G172" s="37"/>
      <c r="H172" s="37"/>
      <c r="I172" s="35"/>
      <c r="J172" s="35"/>
      <c r="K172" s="35"/>
      <c r="L172" s="35"/>
      <c r="M172" s="35"/>
      <c r="N172" s="35"/>
      <c r="O172" s="35"/>
      <c r="P172" s="35"/>
      <c r="Q172" s="35"/>
      <c r="R172" s="35"/>
      <c r="S172" s="35"/>
      <c r="T172" s="35"/>
      <c r="U172" s="60"/>
      <c r="V172" s="60"/>
      <c r="W172" s="60"/>
      <c r="X172" s="60"/>
      <c r="Y172" s="60"/>
      <c r="Z172" s="81"/>
      <c r="AA172" s="81"/>
      <c r="AB172" s="81"/>
      <c r="AC172" s="81"/>
      <c r="AD172" s="81"/>
      <c r="AE172" s="81"/>
      <c r="AF172" s="81"/>
      <c r="AG172" s="81"/>
      <c r="AH172" s="81"/>
      <c r="AI172" s="81"/>
      <c r="AJ172" s="81"/>
      <c r="AK172" s="81"/>
      <c r="AL172" s="81"/>
      <c r="AM172" s="81"/>
      <c r="AN172" s="81"/>
      <c r="AO172" s="81"/>
      <c r="AP172" s="81"/>
      <c r="AQ172" s="100"/>
      <c r="AR172" s="100"/>
      <c r="AS172" s="101"/>
      <c r="AT172" s="101"/>
      <c r="AU172" s="101"/>
      <c r="AV172" s="101"/>
      <c r="AW172" s="101"/>
      <c r="AX172" s="101"/>
      <c r="AY172" s="101"/>
      <c r="AZ172" s="101"/>
      <c r="BA172" s="101"/>
      <c r="BB172" s="101"/>
      <c r="BC172" s="400" t="s">
        <v>76</v>
      </c>
      <c r="BD172" s="114"/>
      <c r="BE172" s="142" t="s">
        <v>481</v>
      </c>
      <c r="BF172" s="143" t="s">
        <v>480</v>
      </c>
      <c r="BG172" s="143"/>
      <c r="BH172" s="145"/>
    </row>
    <row r="173" ht="12.95" customHeight="1" spans="1:60">
      <c r="A173" s="164" t="s">
        <v>482</v>
      </c>
      <c r="B173" s="38" t="e">
        <f>VLOOKUP($A173,#REF!,34,FALSE)</f>
        <v>#REF!</v>
      </c>
      <c r="C173" s="39" t="str">
        <f t="shared" ref="C173:C187" si="84">CONCATENATE("unused_",A173)</f>
        <v>unused_EQOS_TXC</v>
      </c>
      <c r="D173" s="40" t="e">
        <f>IF(LEN(VLOOKUP($A173,#REF!,8,FALSE)),LEFT(VLOOKUP($A173,#REF!,8,FALSE),LEN(VLOOKUP($A173,#REF!,8,FALSE))-2),"")</f>
        <v>#REF!</v>
      </c>
      <c r="E173" s="41" t="e">
        <f>IF(LEN(VLOOKUP($A173,#REF!,4,FALSE)),IF(INDEX(#REF!,MATCH($A173,#REF!,0),1),LEFT(VLOOKUP($A173,#REF!,4,FALSE),LEN(VLOOKUP($A173,#REF!,4,FALSE))-2),CONCATENATE(LEFT(VLOOKUP($A173,#REF!,4,FALSE),LEN(VLOOKUP($A173,#REF!,4,FALSE))-2),"*")),"")</f>
        <v>#REF!</v>
      </c>
      <c r="F173" s="42" t="e">
        <f>IF(LEN(VLOOKUP($A173,#REF!,5,FALSE)),IF(INDEX(#REF!,MATCH($A173,#REF!,0),2),LEFT(VLOOKUP($A173,#REF!,5,FALSE),LEN(VLOOKUP($A173,#REF!,5,FALSE))-2),CONCATENATE(LEFT(VLOOKUP($A173,#REF!,5,FALSE),LEN(VLOOKUP($A173,#REF!,5,FALSE))-2),"*")),"")</f>
        <v>#REF!</v>
      </c>
      <c r="G173" s="42" t="e">
        <f>IF(LEN(VLOOKUP($A173,#REF!,6,FALSE)),IF(INDEX(#REF!,MATCH($A173,#REF!,0),3),LEFT(VLOOKUP($A173,#REF!,6,FALSE),LEN(VLOOKUP($A173,#REF!,6,FALSE))-2),CONCATENATE(LEFT(VLOOKUP($A173,#REF!,6,FALSE),LEN(VLOOKUP($A173,#REF!,6,FALSE))-2),"*")),"")</f>
        <v>#REF!</v>
      </c>
      <c r="H173" s="43" t="e">
        <f>IF(LEN(VLOOKUP($A173,#REF!,7,FALSE)),IF(INDEX(#REF!,MATCH($A173,#REF!,0),4),LEFT(VLOOKUP($A173,#REF!,7,FALSE),LEN(VLOOKUP($A173,#REF!,7,FALSE))-2),CONCATENATE(LEFT(VLOOKUP($A173,#REF!,7,FALSE),LEN(VLOOKUP($A173,#REF!,7,FALSE))-2),"*")),"")</f>
        <v>#REF!</v>
      </c>
      <c r="I173" s="54" t="e">
        <f>IF(LEN(VLOOKUP($A173,#REF!,8,FALSE)),UPPER(RIGHT(VLOOKUP($A173,#REF!,8,FALSE),1)),"")</f>
        <v>#REF!</v>
      </c>
      <c r="J173" s="42" t="e">
        <f>IF(LEN(VLOOKUP($A173,#REF!,4,FALSE)),UPPER(RIGHT(VLOOKUP($A173,#REF!,4,FALSE),1)),"")</f>
        <v>#REF!</v>
      </c>
      <c r="K173" s="42" t="e">
        <f>IF(LEN(VLOOKUP($A173,#REF!,5,FALSE)),UPPER(RIGHT(VLOOKUP($A173,#REF!,5,FALSE),1)),"")</f>
        <v>#REF!</v>
      </c>
      <c r="L173" s="42" t="e">
        <f>IF(LEN(VLOOKUP($A173,#REF!,6,FALSE)),UPPER(RIGHT(VLOOKUP($A173,#REF!,6,FALSE),1)),"")</f>
        <v>#REF!</v>
      </c>
      <c r="M173" s="43" t="e">
        <f>IF(LEN(VLOOKUP($A173,#REF!,7,FALSE)),UPPER(RIGHT(VLOOKUP($A173,#REF!,7,FALSE),1)),"")</f>
        <v>#REF!</v>
      </c>
      <c r="N173" s="38" t="s">
        <v>481</v>
      </c>
      <c r="O173" s="38" t="s">
        <v>83</v>
      </c>
      <c r="P173" s="38" t="s">
        <v>104</v>
      </c>
      <c r="Q173" s="38" t="s">
        <v>105</v>
      </c>
      <c r="R173" s="38" t="s">
        <v>83</v>
      </c>
      <c r="S173" s="61" t="e">
        <f>HLOOKUP("Device Tree Pin Name",#REF!,MATCH($A173,#REF!,0),FALSE)</f>
        <v>#REF!</v>
      </c>
      <c r="T173" s="47" t="e">
        <f>HLOOKUP("power rail",#REF!,MATCH($A173,#REF!,0),FALSE)</f>
        <v>#REF!</v>
      </c>
      <c r="U173" s="62" t="e">
        <f>HLOOKUP("Wake Capable",#REF!,MATCH($A173,#REF!,0),FALSE)</f>
        <v>#REF!</v>
      </c>
      <c r="V173" s="62" t="e">
        <f>HLOOKUP("Strap",#REF!,MATCH($A173,#REF!,0),FALSE)</f>
        <v>#REF!</v>
      </c>
      <c r="W173" s="62" t="e">
        <f>HLOOKUP("GTE",#REF!,MATCH($A173,#REF!,0),FALSE)</f>
        <v>#REF!</v>
      </c>
      <c r="X173" s="62" t="e">
        <f>HLOOKUP("DPD_Control",#REF!,MATCH($A173,#REF!,0),FALSE)</f>
        <v>#REF!</v>
      </c>
      <c r="Y173" s="62" t="e">
        <f>HLOOKUP("DPD_Group",#REF!,MATCH($A173,#REF!,0),FALSE)</f>
        <v>#REF!</v>
      </c>
      <c r="Z173" s="47" t="e">
        <f>HLOOKUP("Pad Category",#REF!,MATCH($A173,#REF!,0),FALSE)</f>
        <v>#REF!</v>
      </c>
      <c r="AA173" s="47" t="e">
        <f>HLOOKUP("Pad type",#REF!,MATCH($A173,#REF!,0),FALSE)</f>
        <v>#REF!</v>
      </c>
      <c r="AB173" s="47" t="e">
        <f>HLOOKUP("Pull Strength",#REF!,MATCH($A173,#REF!,0),FALSE)</f>
        <v>#REF!</v>
      </c>
      <c r="AC173" s="47" t="e">
        <f>HLOOKUP("POR Pin State",#REF!,MATCH($A173,#REF!,0),FALSE)</f>
        <v>#REF!</v>
      </c>
      <c r="AD173" s="47" t="str">
        <f t="shared" ref="AD173:AD186" si="85">IF(OR($AQ173="",$AQ173=$C173),$R173,IF($AQ173=$D173,SUBSTITUTE(SUBSTITUTE($AQ173,"GPIO3_","GPIO_"),".0",""),IF($AQ173=$E173,$N173,IF($AQ173=$F173,$O173,IF($AQ173=$G173,$P173,IF($AQ173=$H173,$Q173,"INVALID"))))))</f>
        <v>RSVD1</v>
      </c>
      <c r="AE173" s="82"/>
      <c r="AF173" s="38" t="str">
        <f t="shared" ref="AF173:AF186" si="86">IF(AND(OR($AS173="Int PU",$AS173="Int PD"),OR(AND($AZ173&lt;&gt;"",$AZ173&lt;&gt;"0"),AND($BA173&lt;&gt;"",$BA173&lt;&gt;"0"))),"INVALID",IF(OR($AQ173=$C173,$AS173="Int PD"),"PULL_DOWN",IF(OR($AS173="Int PU",AND($AE173="YES",OR($AZ173="",$AZ173="0"),OR($BA173="",$BA173="0"),OR($AR173="Input",$AR173="Bidirectional"))),"PULL_UP","NORMAL")))</f>
        <v>PULL_DOWN</v>
      </c>
      <c r="AG173" s="38" t="e">
        <f t="shared" si="2"/>
        <v>#REF!</v>
      </c>
      <c r="AH173" s="38" t="e">
        <f t="shared" si="40"/>
        <v>#REF!</v>
      </c>
      <c r="AI173" s="87" t="e">
        <f t="shared" si="76"/>
        <v>#REF!</v>
      </c>
      <c r="AJ173" s="86" t="b">
        <v>1</v>
      </c>
      <c r="AK173" s="86" t="b">
        <v>1</v>
      </c>
      <c r="AL173" s="86" t="b">
        <v>1</v>
      </c>
      <c r="AM173" s="86" t="b">
        <v>1</v>
      </c>
      <c r="AN173" s="86" t="b">
        <v>1</v>
      </c>
      <c r="AO173" s="86" t="b">
        <v>1</v>
      </c>
      <c r="AP173" s="63" t="str">
        <f t="shared" ref="AP173:AP187" si="87">IF(AND($AJ173:$AO173),"VALID","INVALID")</f>
        <v>VALID</v>
      </c>
      <c r="AQ173" s="102" t="s">
        <v>483</v>
      </c>
      <c r="AR173" s="103" t="s">
        <v>79</v>
      </c>
      <c r="AS173" s="104"/>
      <c r="AT173" s="105"/>
      <c r="AU173" s="109"/>
      <c r="AV173" s="109"/>
      <c r="AW173" s="105"/>
      <c r="AX173" s="105"/>
      <c r="AY173" s="105"/>
      <c r="AZ173" s="104"/>
      <c r="BA173" s="104"/>
      <c r="BB173" s="115"/>
      <c r="BC173" s="116"/>
      <c r="BD173" s="117"/>
      <c r="BE173" s="181" t="s">
        <v>482</v>
      </c>
      <c r="BF173" s="147" t="e">
        <f>VLOOKUP($A173,#REF!,34,FALSE)</f>
        <v>#REF!</v>
      </c>
      <c r="BG173" s="147" t="e">
        <f>VLOOKUP($A173,#REF!,22,FALSE)</f>
        <v>#REF!</v>
      </c>
      <c r="BH173" s="149"/>
    </row>
    <row r="174" ht="12.95" customHeight="1" spans="1:60">
      <c r="A174" s="164" t="s">
        <v>484</v>
      </c>
      <c r="B174" s="38" t="e">
        <f>VLOOKUP($A174,#REF!,34,FALSE)</f>
        <v>#REF!</v>
      </c>
      <c r="C174" s="39" t="str">
        <f t="shared" si="84"/>
        <v>unused_EQOS_TD0</v>
      </c>
      <c r="D174" s="40" t="e">
        <f>IF(LEN(VLOOKUP($A174,#REF!,8,FALSE)),LEFT(VLOOKUP($A174,#REF!,8,FALSE),LEN(VLOOKUP($A174,#REF!,8,FALSE))-2),"")</f>
        <v>#REF!</v>
      </c>
      <c r="E174" s="41" t="e">
        <f>IF(LEN(VLOOKUP($A174,#REF!,4,FALSE)),IF(INDEX(#REF!,MATCH($A174,#REF!,0),1),LEFT(VLOOKUP($A174,#REF!,4,FALSE),LEN(VLOOKUP($A174,#REF!,4,FALSE))-2),CONCATENATE(LEFT(VLOOKUP($A174,#REF!,4,FALSE),LEN(VLOOKUP($A174,#REF!,4,FALSE))-2),"*")),"")</f>
        <v>#REF!</v>
      </c>
      <c r="F174" s="42" t="e">
        <f>IF(LEN(VLOOKUP($A174,#REF!,5,FALSE)),IF(INDEX(#REF!,MATCH($A174,#REF!,0),2),LEFT(VLOOKUP($A174,#REF!,5,FALSE),LEN(VLOOKUP($A174,#REF!,5,FALSE))-2),CONCATENATE(LEFT(VLOOKUP($A174,#REF!,5,FALSE),LEN(VLOOKUP($A174,#REF!,5,FALSE))-2),"*")),"")</f>
        <v>#REF!</v>
      </c>
      <c r="G174" s="42" t="e">
        <f>IF(LEN(VLOOKUP($A174,#REF!,6,FALSE)),IF(INDEX(#REF!,MATCH($A174,#REF!,0),3),LEFT(VLOOKUP($A174,#REF!,6,FALSE),LEN(VLOOKUP($A174,#REF!,6,FALSE))-2),CONCATENATE(LEFT(VLOOKUP($A174,#REF!,6,FALSE),LEN(VLOOKUP($A174,#REF!,6,FALSE))-2),"*")),"")</f>
        <v>#REF!</v>
      </c>
      <c r="H174" s="43" t="e">
        <f>IF(LEN(VLOOKUP($A174,#REF!,7,FALSE)),IF(INDEX(#REF!,MATCH($A174,#REF!,0),4),LEFT(VLOOKUP($A174,#REF!,7,FALSE),LEN(VLOOKUP($A174,#REF!,7,FALSE))-2),CONCATENATE(LEFT(VLOOKUP($A174,#REF!,7,FALSE),LEN(VLOOKUP($A174,#REF!,7,FALSE))-2),"*")),"")</f>
        <v>#REF!</v>
      </c>
      <c r="I174" s="54" t="e">
        <f>IF(LEN(VLOOKUP($A174,#REF!,8,FALSE)),UPPER(RIGHT(VLOOKUP($A174,#REF!,8,FALSE),1)),"")</f>
        <v>#REF!</v>
      </c>
      <c r="J174" s="42" t="e">
        <f>IF(LEN(VLOOKUP($A174,#REF!,4,FALSE)),UPPER(RIGHT(VLOOKUP($A174,#REF!,4,FALSE),1)),"")</f>
        <v>#REF!</v>
      </c>
      <c r="K174" s="42" t="e">
        <f>IF(LEN(VLOOKUP($A174,#REF!,5,FALSE)),UPPER(RIGHT(VLOOKUP($A174,#REF!,5,FALSE),1)),"")</f>
        <v>#REF!</v>
      </c>
      <c r="L174" s="42" t="e">
        <f>IF(LEN(VLOOKUP($A174,#REF!,6,FALSE)),UPPER(RIGHT(VLOOKUP($A174,#REF!,6,FALSE),1)),"")</f>
        <v>#REF!</v>
      </c>
      <c r="M174" s="43" t="e">
        <f>IF(LEN(VLOOKUP($A174,#REF!,7,FALSE)),UPPER(RIGHT(VLOOKUP($A174,#REF!,7,FALSE),1)),"")</f>
        <v>#REF!</v>
      </c>
      <c r="N174" s="38" t="s">
        <v>481</v>
      </c>
      <c r="O174" s="38" t="s">
        <v>83</v>
      </c>
      <c r="P174" s="38" t="s">
        <v>104</v>
      </c>
      <c r="Q174" s="38" t="s">
        <v>105</v>
      </c>
      <c r="R174" s="38" t="s">
        <v>83</v>
      </c>
      <c r="S174" s="63" t="e">
        <f>HLOOKUP("Device Tree Pin Name",#REF!,MATCH($A174,#REF!,0),FALSE)</f>
        <v>#REF!</v>
      </c>
      <c r="T174" s="47" t="e">
        <f>HLOOKUP("power rail",#REF!,MATCH($A174,#REF!,0),FALSE)</f>
        <v>#REF!</v>
      </c>
      <c r="U174" s="62" t="e">
        <f>HLOOKUP("Wake Capable",#REF!,MATCH($A174,#REF!,0),FALSE)</f>
        <v>#REF!</v>
      </c>
      <c r="V174" s="62" t="e">
        <f>HLOOKUP("Strap",#REF!,MATCH($A174,#REF!,0),FALSE)</f>
        <v>#REF!</v>
      </c>
      <c r="W174" s="62" t="e">
        <f>HLOOKUP("GTE",#REF!,MATCH($A174,#REF!,0),FALSE)</f>
        <v>#REF!</v>
      </c>
      <c r="X174" s="62" t="e">
        <f>HLOOKUP("DPD_Control",#REF!,MATCH($A174,#REF!,0),FALSE)</f>
        <v>#REF!</v>
      </c>
      <c r="Y174" s="62" t="e">
        <f>HLOOKUP("DPD_Group",#REF!,MATCH($A174,#REF!,0),FALSE)</f>
        <v>#REF!</v>
      </c>
      <c r="Z174" s="47" t="e">
        <f>HLOOKUP("Pad Category",#REF!,MATCH($A174,#REF!,0),FALSE)</f>
        <v>#REF!</v>
      </c>
      <c r="AA174" s="47" t="e">
        <f>HLOOKUP("Pad type",#REF!,MATCH($A174,#REF!,0),FALSE)</f>
        <v>#REF!</v>
      </c>
      <c r="AB174" s="47" t="e">
        <f>HLOOKUP("Pull Strength",#REF!,MATCH($A174,#REF!,0),FALSE)</f>
        <v>#REF!</v>
      </c>
      <c r="AC174" s="47" t="e">
        <f>HLOOKUP("POR Pin State",#REF!,MATCH($A174,#REF!,0),FALSE)</f>
        <v>#REF!</v>
      </c>
      <c r="AD174" s="47" t="str">
        <f t="shared" si="85"/>
        <v>RSVD1</v>
      </c>
      <c r="AE174" s="82"/>
      <c r="AF174" s="38" t="str">
        <f t="shared" si="86"/>
        <v>PULL_DOWN</v>
      </c>
      <c r="AG174" s="38" t="e">
        <f t="shared" si="2"/>
        <v>#REF!</v>
      </c>
      <c r="AH174" s="38" t="e">
        <f t="shared" si="40"/>
        <v>#REF!</v>
      </c>
      <c r="AI174" s="87" t="e">
        <f t="shared" si="76"/>
        <v>#REF!</v>
      </c>
      <c r="AJ174" s="86" t="b">
        <v>1</v>
      </c>
      <c r="AK174" s="86" t="b">
        <v>1</v>
      </c>
      <c r="AL174" s="86" t="b">
        <v>1</v>
      </c>
      <c r="AM174" s="86" t="b">
        <v>1</v>
      </c>
      <c r="AN174" s="86" t="b">
        <v>1</v>
      </c>
      <c r="AO174" s="86" t="b">
        <v>1</v>
      </c>
      <c r="AP174" s="63" t="str">
        <f t="shared" si="87"/>
        <v>VALID</v>
      </c>
      <c r="AQ174" s="102" t="s">
        <v>485</v>
      </c>
      <c r="AR174" s="103" t="s">
        <v>79</v>
      </c>
      <c r="AS174" s="104"/>
      <c r="AT174" s="105"/>
      <c r="AU174" s="109"/>
      <c r="AV174" s="109"/>
      <c r="AW174" s="105"/>
      <c r="AX174" s="105"/>
      <c r="AY174" s="105"/>
      <c r="AZ174" s="104"/>
      <c r="BA174" s="104"/>
      <c r="BB174" s="115"/>
      <c r="BC174" s="116"/>
      <c r="BD174" s="117"/>
      <c r="BE174" s="182" t="s">
        <v>484</v>
      </c>
      <c r="BF174" s="147" t="e">
        <f>VLOOKUP($A174,#REF!,34,FALSE)</f>
        <v>#REF!</v>
      </c>
      <c r="BG174" s="147" t="e">
        <f>VLOOKUP($A174,#REF!,22,FALSE)</f>
        <v>#REF!</v>
      </c>
      <c r="BH174" s="149"/>
    </row>
    <row r="175" ht="12.95" customHeight="1" spans="1:60">
      <c r="A175" s="164" t="s">
        <v>486</v>
      </c>
      <c r="B175" s="38" t="e">
        <f>VLOOKUP($A175,#REF!,34,FALSE)</f>
        <v>#REF!</v>
      </c>
      <c r="C175" s="39" t="str">
        <f t="shared" si="84"/>
        <v>unused_EQOS_TD1</v>
      </c>
      <c r="D175" s="40" t="e">
        <f>IF(LEN(VLOOKUP($A175,#REF!,8,FALSE)),LEFT(VLOOKUP($A175,#REF!,8,FALSE),LEN(VLOOKUP($A175,#REF!,8,FALSE))-2),"")</f>
        <v>#REF!</v>
      </c>
      <c r="E175" s="41" t="e">
        <f>IF(LEN(VLOOKUP($A175,#REF!,4,FALSE)),IF(INDEX(#REF!,MATCH($A175,#REF!,0),1),LEFT(VLOOKUP($A175,#REF!,4,FALSE),LEN(VLOOKUP($A175,#REF!,4,FALSE))-2),CONCATENATE(LEFT(VLOOKUP($A175,#REF!,4,FALSE),LEN(VLOOKUP($A175,#REF!,4,FALSE))-2),"*")),"")</f>
        <v>#REF!</v>
      </c>
      <c r="F175" s="42" t="e">
        <f>IF(LEN(VLOOKUP($A175,#REF!,5,FALSE)),IF(INDEX(#REF!,MATCH($A175,#REF!,0),2),LEFT(VLOOKUP($A175,#REF!,5,FALSE),LEN(VLOOKUP($A175,#REF!,5,FALSE))-2),CONCATENATE(LEFT(VLOOKUP($A175,#REF!,5,FALSE),LEN(VLOOKUP($A175,#REF!,5,FALSE))-2),"*")),"")</f>
        <v>#REF!</v>
      </c>
      <c r="G175" s="42" t="e">
        <f>IF(LEN(VLOOKUP($A175,#REF!,6,FALSE)),IF(INDEX(#REF!,MATCH($A175,#REF!,0),3),LEFT(VLOOKUP($A175,#REF!,6,FALSE),LEN(VLOOKUP($A175,#REF!,6,FALSE))-2),CONCATENATE(LEFT(VLOOKUP($A175,#REF!,6,FALSE),LEN(VLOOKUP($A175,#REF!,6,FALSE))-2),"*")),"")</f>
        <v>#REF!</v>
      </c>
      <c r="H175" s="43" t="e">
        <f>IF(LEN(VLOOKUP($A175,#REF!,7,FALSE)),IF(INDEX(#REF!,MATCH($A175,#REF!,0),4),LEFT(VLOOKUP($A175,#REF!,7,FALSE),LEN(VLOOKUP($A175,#REF!,7,FALSE))-2),CONCATENATE(LEFT(VLOOKUP($A175,#REF!,7,FALSE),LEN(VLOOKUP($A175,#REF!,7,FALSE))-2),"*")),"")</f>
        <v>#REF!</v>
      </c>
      <c r="I175" s="54" t="e">
        <f>IF(LEN(VLOOKUP($A175,#REF!,8,FALSE)),UPPER(RIGHT(VLOOKUP($A175,#REF!,8,FALSE),1)),"")</f>
        <v>#REF!</v>
      </c>
      <c r="J175" s="42" t="e">
        <f>IF(LEN(VLOOKUP($A175,#REF!,4,FALSE)),UPPER(RIGHT(VLOOKUP($A175,#REF!,4,FALSE),1)),"")</f>
        <v>#REF!</v>
      </c>
      <c r="K175" s="42" t="e">
        <f>IF(LEN(VLOOKUP($A175,#REF!,5,FALSE)),UPPER(RIGHT(VLOOKUP($A175,#REF!,5,FALSE),1)),"")</f>
        <v>#REF!</v>
      </c>
      <c r="L175" s="42" t="e">
        <f>IF(LEN(VLOOKUP($A175,#REF!,6,FALSE)),UPPER(RIGHT(VLOOKUP($A175,#REF!,6,FALSE),1)),"")</f>
        <v>#REF!</v>
      </c>
      <c r="M175" s="43" t="e">
        <f>IF(LEN(VLOOKUP($A175,#REF!,7,FALSE)),UPPER(RIGHT(VLOOKUP($A175,#REF!,7,FALSE),1)),"")</f>
        <v>#REF!</v>
      </c>
      <c r="N175" s="38" t="s">
        <v>481</v>
      </c>
      <c r="O175" s="38" t="s">
        <v>83</v>
      </c>
      <c r="P175" s="38" t="s">
        <v>104</v>
      </c>
      <c r="Q175" s="38" t="s">
        <v>105</v>
      </c>
      <c r="R175" s="38" t="s">
        <v>83</v>
      </c>
      <c r="S175" s="63" t="e">
        <f>HLOOKUP("Device Tree Pin Name",#REF!,MATCH($A175,#REF!,0),FALSE)</f>
        <v>#REF!</v>
      </c>
      <c r="T175" s="47" t="e">
        <f>HLOOKUP("power rail",#REF!,MATCH($A175,#REF!,0),FALSE)</f>
        <v>#REF!</v>
      </c>
      <c r="U175" s="62" t="e">
        <f>HLOOKUP("Wake Capable",#REF!,MATCH($A175,#REF!,0),FALSE)</f>
        <v>#REF!</v>
      </c>
      <c r="V175" s="62" t="e">
        <f>HLOOKUP("Strap",#REF!,MATCH($A175,#REF!,0),FALSE)</f>
        <v>#REF!</v>
      </c>
      <c r="W175" s="62" t="e">
        <f>HLOOKUP("GTE",#REF!,MATCH($A175,#REF!,0),FALSE)</f>
        <v>#REF!</v>
      </c>
      <c r="X175" s="62" t="e">
        <f>HLOOKUP("DPD_Control",#REF!,MATCH($A175,#REF!,0),FALSE)</f>
        <v>#REF!</v>
      </c>
      <c r="Y175" s="62" t="e">
        <f>HLOOKUP("DPD_Group",#REF!,MATCH($A175,#REF!,0),FALSE)</f>
        <v>#REF!</v>
      </c>
      <c r="Z175" s="47" t="e">
        <f>HLOOKUP("Pad Category",#REF!,MATCH($A175,#REF!,0),FALSE)</f>
        <v>#REF!</v>
      </c>
      <c r="AA175" s="47" t="e">
        <f>HLOOKUP("Pad type",#REF!,MATCH($A175,#REF!,0),FALSE)</f>
        <v>#REF!</v>
      </c>
      <c r="AB175" s="47" t="e">
        <f>HLOOKUP("Pull Strength",#REF!,MATCH($A175,#REF!,0),FALSE)</f>
        <v>#REF!</v>
      </c>
      <c r="AC175" s="47" t="e">
        <f>HLOOKUP("POR Pin State",#REF!,MATCH($A175,#REF!,0),FALSE)</f>
        <v>#REF!</v>
      </c>
      <c r="AD175" s="47" t="str">
        <f t="shared" si="85"/>
        <v>RSVD1</v>
      </c>
      <c r="AE175" s="82"/>
      <c r="AF175" s="38" t="str">
        <f t="shared" si="86"/>
        <v>PULL_DOWN</v>
      </c>
      <c r="AG175" s="38" t="e">
        <f t="shared" si="2"/>
        <v>#REF!</v>
      </c>
      <c r="AH175" s="38" t="e">
        <f t="shared" si="40"/>
        <v>#REF!</v>
      </c>
      <c r="AI175" s="87" t="e">
        <f t="shared" si="76"/>
        <v>#REF!</v>
      </c>
      <c r="AJ175" s="86" t="b">
        <v>1</v>
      </c>
      <c r="AK175" s="86" t="b">
        <v>1</v>
      </c>
      <c r="AL175" s="86" t="b">
        <v>1</v>
      </c>
      <c r="AM175" s="86" t="b">
        <v>1</v>
      </c>
      <c r="AN175" s="86" t="b">
        <v>1</v>
      </c>
      <c r="AO175" s="86" t="b">
        <v>1</v>
      </c>
      <c r="AP175" s="63" t="str">
        <f t="shared" si="87"/>
        <v>VALID</v>
      </c>
      <c r="AQ175" s="102" t="s">
        <v>487</v>
      </c>
      <c r="AR175" s="103" t="s">
        <v>79</v>
      </c>
      <c r="AS175" s="104"/>
      <c r="AT175" s="105"/>
      <c r="AU175" s="105"/>
      <c r="AV175" s="105"/>
      <c r="AW175" s="105"/>
      <c r="AX175" s="105"/>
      <c r="AY175" s="105"/>
      <c r="AZ175" s="104"/>
      <c r="BA175" s="104"/>
      <c r="BB175" s="115"/>
      <c r="BC175" s="116"/>
      <c r="BD175" s="117"/>
      <c r="BE175" s="182" t="s">
        <v>486</v>
      </c>
      <c r="BF175" s="147" t="e">
        <f>VLOOKUP($A175,#REF!,34,FALSE)</f>
        <v>#REF!</v>
      </c>
      <c r="BG175" s="147" t="e">
        <f>VLOOKUP($A175,#REF!,22,FALSE)</f>
        <v>#REF!</v>
      </c>
      <c r="BH175" s="149"/>
    </row>
    <row r="176" ht="14.25" customHeight="1" spans="1:60">
      <c r="A176" s="164" t="s">
        <v>488</v>
      </c>
      <c r="B176" s="38" t="e">
        <f>VLOOKUP($A176,#REF!,34,FALSE)</f>
        <v>#REF!</v>
      </c>
      <c r="C176" s="39" t="str">
        <f t="shared" si="84"/>
        <v>unused_EQOS_TD2</v>
      </c>
      <c r="D176" s="40" t="e">
        <f>IF(LEN(VLOOKUP($A176,#REF!,8,FALSE)),LEFT(VLOOKUP($A176,#REF!,8,FALSE),LEN(VLOOKUP($A176,#REF!,8,FALSE))-2),"")</f>
        <v>#REF!</v>
      </c>
      <c r="E176" s="41" t="e">
        <f>IF(LEN(VLOOKUP($A176,#REF!,4,FALSE)),IF(INDEX(#REF!,MATCH($A176,#REF!,0),1),LEFT(VLOOKUP($A176,#REF!,4,FALSE),LEN(VLOOKUP($A176,#REF!,4,FALSE))-2),CONCATENATE(LEFT(VLOOKUP($A176,#REF!,4,FALSE),LEN(VLOOKUP($A176,#REF!,4,FALSE))-2),"*")),"")</f>
        <v>#REF!</v>
      </c>
      <c r="F176" s="42" t="e">
        <f>IF(LEN(VLOOKUP($A176,#REF!,5,FALSE)),IF(INDEX(#REF!,MATCH($A176,#REF!,0),2),LEFT(VLOOKUP($A176,#REF!,5,FALSE),LEN(VLOOKUP($A176,#REF!,5,FALSE))-2),CONCATENATE(LEFT(VLOOKUP($A176,#REF!,5,FALSE),LEN(VLOOKUP($A176,#REF!,5,FALSE))-2),"*")),"")</f>
        <v>#REF!</v>
      </c>
      <c r="G176" s="42" t="e">
        <f>IF(LEN(VLOOKUP($A176,#REF!,6,FALSE)),IF(INDEX(#REF!,MATCH($A176,#REF!,0),3),LEFT(VLOOKUP($A176,#REF!,6,FALSE),LEN(VLOOKUP($A176,#REF!,6,FALSE))-2),CONCATENATE(LEFT(VLOOKUP($A176,#REF!,6,FALSE),LEN(VLOOKUP($A176,#REF!,6,FALSE))-2),"*")),"")</f>
        <v>#REF!</v>
      </c>
      <c r="H176" s="43" t="e">
        <f>IF(LEN(VLOOKUP($A176,#REF!,7,FALSE)),IF(INDEX(#REF!,MATCH($A176,#REF!,0),4),LEFT(VLOOKUP($A176,#REF!,7,FALSE),LEN(VLOOKUP($A176,#REF!,7,FALSE))-2),CONCATENATE(LEFT(VLOOKUP($A176,#REF!,7,FALSE),LEN(VLOOKUP($A176,#REF!,7,FALSE))-2),"*")),"")</f>
        <v>#REF!</v>
      </c>
      <c r="I176" s="54" t="e">
        <f>IF(LEN(VLOOKUP($A176,#REF!,8,FALSE)),UPPER(RIGHT(VLOOKUP($A176,#REF!,8,FALSE),1)),"")</f>
        <v>#REF!</v>
      </c>
      <c r="J176" s="42" t="e">
        <f>IF(LEN(VLOOKUP($A176,#REF!,4,FALSE)),UPPER(RIGHT(VLOOKUP($A176,#REF!,4,FALSE),1)),"")</f>
        <v>#REF!</v>
      </c>
      <c r="K176" s="42" t="e">
        <f>IF(LEN(VLOOKUP($A176,#REF!,5,FALSE)),UPPER(RIGHT(VLOOKUP($A176,#REF!,5,FALSE),1)),"")</f>
        <v>#REF!</v>
      </c>
      <c r="L176" s="42" t="e">
        <f>IF(LEN(VLOOKUP($A176,#REF!,6,FALSE)),UPPER(RIGHT(VLOOKUP($A176,#REF!,6,FALSE),1)),"")</f>
        <v>#REF!</v>
      </c>
      <c r="M176" s="43" t="e">
        <f>IF(LEN(VLOOKUP($A176,#REF!,7,FALSE)),UPPER(RIGHT(VLOOKUP($A176,#REF!,7,FALSE),1)),"")</f>
        <v>#REF!</v>
      </c>
      <c r="N176" s="38" t="s">
        <v>481</v>
      </c>
      <c r="O176" s="38" t="s">
        <v>83</v>
      </c>
      <c r="P176" s="38" t="s">
        <v>104</v>
      </c>
      <c r="Q176" s="38" t="s">
        <v>105</v>
      </c>
      <c r="R176" s="38" t="s">
        <v>83</v>
      </c>
      <c r="S176" s="63" t="e">
        <f>HLOOKUP("Device Tree Pin Name",#REF!,MATCH($A176,#REF!,0),FALSE)</f>
        <v>#REF!</v>
      </c>
      <c r="T176" s="47" t="e">
        <f>HLOOKUP("power rail",#REF!,MATCH($A176,#REF!,0),FALSE)</f>
        <v>#REF!</v>
      </c>
      <c r="U176" s="62" t="e">
        <f>HLOOKUP("Wake Capable",#REF!,MATCH($A176,#REF!,0),FALSE)</f>
        <v>#REF!</v>
      </c>
      <c r="V176" s="62" t="e">
        <f>HLOOKUP("Strap",#REF!,MATCH($A176,#REF!,0),FALSE)</f>
        <v>#REF!</v>
      </c>
      <c r="W176" s="62" t="e">
        <f>HLOOKUP("GTE",#REF!,MATCH($A176,#REF!,0),FALSE)</f>
        <v>#REF!</v>
      </c>
      <c r="X176" s="62" t="e">
        <f>HLOOKUP("DPD_Control",#REF!,MATCH($A176,#REF!,0),FALSE)</f>
        <v>#REF!</v>
      </c>
      <c r="Y176" s="62" t="e">
        <f>HLOOKUP("DPD_Group",#REF!,MATCH($A176,#REF!,0),FALSE)</f>
        <v>#REF!</v>
      </c>
      <c r="Z176" s="47" t="e">
        <f>HLOOKUP("Pad Category",#REF!,MATCH($A176,#REF!,0),FALSE)</f>
        <v>#REF!</v>
      </c>
      <c r="AA176" s="47" t="e">
        <f>HLOOKUP("Pad type",#REF!,MATCH($A176,#REF!,0),FALSE)</f>
        <v>#REF!</v>
      </c>
      <c r="AB176" s="47" t="e">
        <f>HLOOKUP("Pull Strength",#REF!,MATCH($A176,#REF!,0),FALSE)</f>
        <v>#REF!</v>
      </c>
      <c r="AC176" s="47" t="e">
        <f>HLOOKUP("POR Pin State",#REF!,MATCH($A176,#REF!,0),FALSE)</f>
        <v>#REF!</v>
      </c>
      <c r="AD176" s="47" t="str">
        <f t="shared" si="85"/>
        <v>RSVD1</v>
      </c>
      <c r="AE176" s="82"/>
      <c r="AF176" s="38" t="str">
        <f t="shared" si="86"/>
        <v>PULL_DOWN</v>
      </c>
      <c r="AG176" s="38" t="e">
        <f t="shared" si="2"/>
        <v>#REF!</v>
      </c>
      <c r="AH176" s="38" t="e">
        <f t="shared" si="40"/>
        <v>#REF!</v>
      </c>
      <c r="AI176" s="87" t="e">
        <f t="shared" si="76"/>
        <v>#REF!</v>
      </c>
      <c r="AJ176" s="86" t="b">
        <v>1</v>
      </c>
      <c r="AK176" s="86" t="b">
        <v>1</v>
      </c>
      <c r="AL176" s="86" t="b">
        <v>1</v>
      </c>
      <c r="AM176" s="86" t="b">
        <v>1</v>
      </c>
      <c r="AN176" s="86" t="b">
        <v>1</v>
      </c>
      <c r="AO176" s="86" t="b">
        <v>1</v>
      </c>
      <c r="AP176" s="63" t="str">
        <f t="shared" si="87"/>
        <v>VALID</v>
      </c>
      <c r="AQ176" s="102" t="s">
        <v>489</v>
      </c>
      <c r="AR176" s="103" t="s">
        <v>79</v>
      </c>
      <c r="AS176" s="104"/>
      <c r="AT176" s="105"/>
      <c r="AU176" s="105"/>
      <c r="AV176" s="105"/>
      <c r="AW176" s="105"/>
      <c r="AX176" s="105"/>
      <c r="AY176" s="105"/>
      <c r="AZ176" s="104"/>
      <c r="BA176" s="104"/>
      <c r="BB176" s="115"/>
      <c r="BC176" s="116"/>
      <c r="BD176" s="117"/>
      <c r="BE176" s="182" t="s">
        <v>488</v>
      </c>
      <c r="BF176" s="147" t="e">
        <f>VLOOKUP($A176,#REF!,34,FALSE)</f>
        <v>#REF!</v>
      </c>
      <c r="BG176" s="147" t="e">
        <f>VLOOKUP($A176,#REF!,22,FALSE)</f>
        <v>#REF!</v>
      </c>
      <c r="BH176" s="149"/>
    </row>
    <row r="177" ht="12.95" customHeight="1" spans="1:60">
      <c r="A177" s="164" t="s">
        <v>490</v>
      </c>
      <c r="B177" s="38" t="e">
        <f>VLOOKUP($A177,#REF!,34,FALSE)</f>
        <v>#REF!</v>
      </c>
      <c r="C177" s="39" t="str">
        <f t="shared" si="84"/>
        <v>unused_EQOS_TD3</v>
      </c>
      <c r="D177" s="40" t="e">
        <f>IF(LEN(VLOOKUP($A177,#REF!,8,FALSE)),LEFT(VLOOKUP($A177,#REF!,8,FALSE),LEN(VLOOKUP($A177,#REF!,8,FALSE))-2),"")</f>
        <v>#REF!</v>
      </c>
      <c r="E177" s="41" t="e">
        <f>IF(LEN(VLOOKUP($A177,#REF!,4,FALSE)),IF(INDEX(#REF!,MATCH($A177,#REF!,0),1),LEFT(VLOOKUP($A177,#REF!,4,FALSE),LEN(VLOOKUP($A177,#REF!,4,FALSE))-2),CONCATENATE(LEFT(VLOOKUP($A177,#REF!,4,FALSE),LEN(VLOOKUP($A177,#REF!,4,FALSE))-2),"*")),"")</f>
        <v>#REF!</v>
      </c>
      <c r="F177" s="42" t="e">
        <f>IF(LEN(VLOOKUP($A177,#REF!,5,FALSE)),IF(INDEX(#REF!,MATCH($A177,#REF!,0),2),LEFT(VLOOKUP($A177,#REF!,5,FALSE),LEN(VLOOKUP($A177,#REF!,5,FALSE))-2),CONCATENATE(LEFT(VLOOKUP($A177,#REF!,5,FALSE),LEN(VLOOKUP($A177,#REF!,5,FALSE))-2),"*")),"")</f>
        <v>#REF!</v>
      </c>
      <c r="G177" s="42" t="e">
        <f>IF(LEN(VLOOKUP($A177,#REF!,6,FALSE)),IF(INDEX(#REF!,MATCH($A177,#REF!,0),3),LEFT(VLOOKUP($A177,#REF!,6,FALSE),LEN(VLOOKUP($A177,#REF!,6,FALSE))-2),CONCATENATE(LEFT(VLOOKUP($A177,#REF!,6,FALSE),LEN(VLOOKUP($A177,#REF!,6,FALSE))-2),"*")),"")</f>
        <v>#REF!</v>
      </c>
      <c r="H177" s="43" t="e">
        <f>IF(LEN(VLOOKUP($A177,#REF!,7,FALSE)),IF(INDEX(#REF!,MATCH($A177,#REF!,0),4),LEFT(VLOOKUP($A177,#REF!,7,FALSE),LEN(VLOOKUP($A177,#REF!,7,FALSE))-2),CONCATENATE(LEFT(VLOOKUP($A177,#REF!,7,FALSE),LEN(VLOOKUP($A177,#REF!,7,FALSE))-2),"*")),"")</f>
        <v>#REF!</v>
      </c>
      <c r="I177" s="54" t="e">
        <f>IF(LEN(VLOOKUP($A177,#REF!,8,FALSE)),UPPER(RIGHT(VLOOKUP($A177,#REF!,8,FALSE),1)),"")</f>
        <v>#REF!</v>
      </c>
      <c r="J177" s="42" t="e">
        <f>IF(LEN(VLOOKUP($A177,#REF!,4,FALSE)),UPPER(RIGHT(VLOOKUP($A177,#REF!,4,FALSE),1)),"")</f>
        <v>#REF!</v>
      </c>
      <c r="K177" s="42" t="e">
        <f>IF(LEN(VLOOKUP($A177,#REF!,5,FALSE)),UPPER(RIGHT(VLOOKUP($A177,#REF!,5,FALSE),1)),"")</f>
        <v>#REF!</v>
      </c>
      <c r="L177" s="42" t="e">
        <f>IF(LEN(VLOOKUP($A177,#REF!,6,FALSE)),UPPER(RIGHT(VLOOKUP($A177,#REF!,6,FALSE),1)),"")</f>
        <v>#REF!</v>
      </c>
      <c r="M177" s="43" t="e">
        <f>IF(LEN(VLOOKUP($A177,#REF!,7,FALSE)),UPPER(RIGHT(VLOOKUP($A177,#REF!,7,FALSE),1)),"")</f>
        <v>#REF!</v>
      </c>
      <c r="N177" s="38" t="s">
        <v>481</v>
      </c>
      <c r="O177" s="38" t="s">
        <v>83</v>
      </c>
      <c r="P177" s="38" t="s">
        <v>104</v>
      </c>
      <c r="Q177" s="38" t="s">
        <v>105</v>
      </c>
      <c r="R177" s="38" t="s">
        <v>83</v>
      </c>
      <c r="S177" s="63" t="e">
        <f>HLOOKUP("Device Tree Pin Name",#REF!,MATCH($A177,#REF!,0),FALSE)</f>
        <v>#REF!</v>
      </c>
      <c r="T177" s="47" t="e">
        <f>HLOOKUP("power rail",#REF!,MATCH($A177,#REF!,0),FALSE)</f>
        <v>#REF!</v>
      </c>
      <c r="U177" s="62" t="e">
        <f>HLOOKUP("Wake Capable",#REF!,MATCH($A177,#REF!,0),FALSE)</f>
        <v>#REF!</v>
      </c>
      <c r="V177" s="62" t="e">
        <f>HLOOKUP("Strap",#REF!,MATCH($A177,#REF!,0),FALSE)</f>
        <v>#REF!</v>
      </c>
      <c r="W177" s="62" t="e">
        <f>HLOOKUP("GTE",#REF!,MATCH($A177,#REF!,0),FALSE)</f>
        <v>#REF!</v>
      </c>
      <c r="X177" s="62" t="e">
        <f>HLOOKUP("DPD_Control",#REF!,MATCH($A177,#REF!,0),FALSE)</f>
        <v>#REF!</v>
      </c>
      <c r="Y177" s="62" t="e">
        <f>HLOOKUP("DPD_Group",#REF!,MATCH($A177,#REF!,0),FALSE)</f>
        <v>#REF!</v>
      </c>
      <c r="Z177" s="47" t="e">
        <f>HLOOKUP("Pad Category",#REF!,MATCH($A177,#REF!,0),FALSE)</f>
        <v>#REF!</v>
      </c>
      <c r="AA177" s="47" t="e">
        <f>HLOOKUP("Pad type",#REF!,MATCH($A177,#REF!,0),FALSE)</f>
        <v>#REF!</v>
      </c>
      <c r="AB177" s="47" t="e">
        <f>HLOOKUP("Pull Strength",#REF!,MATCH($A177,#REF!,0),FALSE)</f>
        <v>#REF!</v>
      </c>
      <c r="AC177" s="47" t="e">
        <f>HLOOKUP("POR Pin State",#REF!,MATCH($A177,#REF!,0),FALSE)</f>
        <v>#REF!</v>
      </c>
      <c r="AD177" s="47" t="str">
        <f t="shared" si="85"/>
        <v>RSVD1</v>
      </c>
      <c r="AE177" s="82"/>
      <c r="AF177" s="38" t="str">
        <f t="shared" si="86"/>
        <v>PULL_DOWN</v>
      </c>
      <c r="AG177" s="38" t="e">
        <f t="shared" si="2"/>
        <v>#REF!</v>
      </c>
      <c r="AH177" s="38" t="e">
        <f t="shared" si="40"/>
        <v>#REF!</v>
      </c>
      <c r="AI177" s="87" t="e">
        <f t="shared" si="76"/>
        <v>#REF!</v>
      </c>
      <c r="AJ177" s="86" t="b">
        <v>1</v>
      </c>
      <c r="AK177" s="86" t="b">
        <v>1</v>
      </c>
      <c r="AL177" s="86" t="b">
        <v>1</v>
      </c>
      <c r="AM177" s="86" t="b">
        <v>1</v>
      </c>
      <c r="AN177" s="86" t="b">
        <v>1</v>
      </c>
      <c r="AO177" s="86" t="b">
        <v>1</v>
      </c>
      <c r="AP177" s="63" t="str">
        <f t="shared" si="87"/>
        <v>VALID</v>
      </c>
      <c r="AQ177" s="102" t="s">
        <v>491</v>
      </c>
      <c r="AR177" s="103" t="s">
        <v>79</v>
      </c>
      <c r="AS177" s="104"/>
      <c r="AT177" s="105"/>
      <c r="AU177" s="105"/>
      <c r="AV177" s="105"/>
      <c r="AW177" s="105"/>
      <c r="AX177" s="105"/>
      <c r="AY177" s="105"/>
      <c r="AZ177" s="104"/>
      <c r="BA177" s="104"/>
      <c r="BB177" s="115"/>
      <c r="BC177" s="116"/>
      <c r="BD177" s="117"/>
      <c r="BE177" s="182" t="s">
        <v>490</v>
      </c>
      <c r="BF177" s="147" t="e">
        <f>VLOOKUP($A177,#REF!,34,FALSE)</f>
        <v>#REF!</v>
      </c>
      <c r="BG177" s="147" t="e">
        <f>VLOOKUP($A177,#REF!,22,FALSE)</f>
        <v>#REF!</v>
      </c>
      <c r="BH177" s="149"/>
    </row>
    <row r="178" ht="12.95" customHeight="1" spans="1:60">
      <c r="A178" s="164" t="s">
        <v>492</v>
      </c>
      <c r="B178" s="38" t="e">
        <f>VLOOKUP($A178,#REF!,34,FALSE)</f>
        <v>#REF!</v>
      </c>
      <c r="C178" s="39" t="str">
        <f t="shared" si="84"/>
        <v>unused_EQOS_TX_CTL</v>
      </c>
      <c r="D178" s="40" t="e">
        <f>IF(LEN(VLOOKUP($A178,#REF!,8,FALSE)),LEFT(VLOOKUP($A178,#REF!,8,FALSE),LEN(VLOOKUP($A178,#REF!,8,FALSE))-2),"")</f>
        <v>#REF!</v>
      </c>
      <c r="E178" s="41" t="e">
        <f>IF(LEN(VLOOKUP($A178,#REF!,4,FALSE)),IF(INDEX(#REF!,MATCH($A178,#REF!,0),1),LEFT(VLOOKUP($A178,#REF!,4,FALSE),LEN(VLOOKUP($A178,#REF!,4,FALSE))-2),CONCATENATE(LEFT(VLOOKUP($A178,#REF!,4,FALSE),LEN(VLOOKUP($A178,#REF!,4,FALSE))-2),"*")),"")</f>
        <v>#REF!</v>
      </c>
      <c r="F178" s="42" t="e">
        <f>IF(LEN(VLOOKUP($A178,#REF!,5,FALSE)),IF(INDEX(#REF!,MATCH($A178,#REF!,0),2),LEFT(VLOOKUP($A178,#REF!,5,FALSE),LEN(VLOOKUP($A178,#REF!,5,FALSE))-2),CONCATENATE(LEFT(VLOOKUP($A178,#REF!,5,FALSE),LEN(VLOOKUP($A178,#REF!,5,FALSE))-2),"*")),"")</f>
        <v>#REF!</v>
      </c>
      <c r="G178" s="42" t="e">
        <f>IF(LEN(VLOOKUP($A178,#REF!,6,FALSE)),IF(INDEX(#REF!,MATCH($A178,#REF!,0),3),LEFT(VLOOKUP($A178,#REF!,6,FALSE),LEN(VLOOKUP($A178,#REF!,6,FALSE))-2),CONCATENATE(LEFT(VLOOKUP($A178,#REF!,6,FALSE),LEN(VLOOKUP($A178,#REF!,6,FALSE))-2),"*")),"")</f>
        <v>#REF!</v>
      </c>
      <c r="H178" s="43" t="e">
        <f>IF(LEN(VLOOKUP($A178,#REF!,7,FALSE)),IF(INDEX(#REF!,MATCH($A178,#REF!,0),4),LEFT(VLOOKUP($A178,#REF!,7,FALSE),LEN(VLOOKUP($A178,#REF!,7,FALSE))-2),CONCATENATE(LEFT(VLOOKUP($A178,#REF!,7,FALSE),LEN(VLOOKUP($A178,#REF!,7,FALSE))-2),"*")),"")</f>
        <v>#REF!</v>
      </c>
      <c r="I178" s="54" t="e">
        <f>IF(LEN(VLOOKUP($A178,#REF!,8,FALSE)),UPPER(RIGHT(VLOOKUP($A178,#REF!,8,FALSE),1)),"")</f>
        <v>#REF!</v>
      </c>
      <c r="J178" s="42" t="e">
        <f>IF(LEN(VLOOKUP($A178,#REF!,4,FALSE)),UPPER(RIGHT(VLOOKUP($A178,#REF!,4,FALSE),1)),"")</f>
        <v>#REF!</v>
      </c>
      <c r="K178" s="42" t="e">
        <f>IF(LEN(VLOOKUP($A178,#REF!,5,FALSE)),UPPER(RIGHT(VLOOKUP($A178,#REF!,5,FALSE),1)),"")</f>
        <v>#REF!</v>
      </c>
      <c r="L178" s="42" t="e">
        <f>IF(LEN(VLOOKUP($A178,#REF!,6,FALSE)),UPPER(RIGHT(VLOOKUP($A178,#REF!,6,FALSE),1)),"")</f>
        <v>#REF!</v>
      </c>
      <c r="M178" s="43" t="e">
        <f>IF(LEN(VLOOKUP($A178,#REF!,7,FALSE)),UPPER(RIGHT(VLOOKUP($A178,#REF!,7,FALSE),1)),"")</f>
        <v>#REF!</v>
      </c>
      <c r="N178" s="38" t="s">
        <v>481</v>
      </c>
      <c r="O178" s="38" t="s">
        <v>83</v>
      </c>
      <c r="P178" s="38" t="s">
        <v>104</v>
      </c>
      <c r="Q178" s="38" t="s">
        <v>105</v>
      </c>
      <c r="R178" s="38" t="s">
        <v>83</v>
      </c>
      <c r="S178" s="63" t="e">
        <f>HLOOKUP("Device Tree Pin Name",#REF!,MATCH($A178,#REF!,0),FALSE)</f>
        <v>#REF!</v>
      </c>
      <c r="T178" s="47" t="e">
        <f>HLOOKUP("power rail",#REF!,MATCH($A178,#REF!,0),FALSE)</f>
        <v>#REF!</v>
      </c>
      <c r="U178" s="62" t="e">
        <f>HLOOKUP("Wake Capable",#REF!,MATCH($A178,#REF!,0),FALSE)</f>
        <v>#REF!</v>
      </c>
      <c r="V178" s="62" t="e">
        <f>HLOOKUP("Strap",#REF!,MATCH($A178,#REF!,0),FALSE)</f>
        <v>#REF!</v>
      </c>
      <c r="W178" s="62" t="e">
        <f>HLOOKUP("GTE",#REF!,MATCH($A178,#REF!,0),FALSE)</f>
        <v>#REF!</v>
      </c>
      <c r="X178" s="62" t="e">
        <f>HLOOKUP("DPD_Control",#REF!,MATCH($A178,#REF!,0),FALSE)</f>
        <v>#REF!</v>
      </c>
      <c r="Y178" s="62" t="e">
        <f>HLOOKUP("DPD_Group",#REF!,MATCH($A178,#REF!,0),FALSE)</f>
        <v>#REF!</v>
      </c>
      <c r="Z178" s="47" t="e">
        <f>HLOOKUP("Pad Category",#REF!,MATCH($A178,#REF!,0),FALSE)</f>
        <v>#REF!</v>
      </c>
      <c r="AA178" s="47" t="e">
        <f>HLOOKUP("Pad type",#REF!,MATCH($A178,#REF!,0),FALSE)</f>
        <v>#REF!</v>
      </c>
      <c r="AB178" s="47" t="e">
        <f>HLOOKUP("Pull Strength",#REF!,MATCH($A178,#REF!,0),FALSE)</f>
        <v>#REF!</v>
      </c>
      <c r="AC178" s="47" t="e">
        <f>HLOOKUP("POR Pin State",#REF!,MATCH($A178,#REF!,0),FALSE)</f>
        <v>#REF!</v>
      </c>
      <c r="AD178" s="47" t="str">
        <f t="shared" si="85"/>
        <v>RSVD1</v>
      </c>
      <c r="AE178" s="82"/>
      <c r="AF178" s="38" t="str">
        <f t="shared" si="86"/>
        <v>PULL_DOWN</v>
      </c>
      <c r="AG178" s="38" t="e">
        <f t="shared" si="2"/>
        <v>#REF!</v>
      </c>
      <c r="AH178" s="38" t="e">
        <f t="shared" si="40"/>
        <v>#REF!</v>
      </c>
      <c r="AI178" s="87" t="e">
        <f t="shared" si="76"/>
        <v>#REF!</v>
      </c>
      <c r="AJ178" s="86" t="b">
        <v>1</v>
      </c>
      <c r="AK178" s="86" t="b">
        <v>1</v>
      </c>
      <c r="AL178" s="86" t="b">
        <v>1</v>
      </c>
      <c r="AM178" s="86" t="b">
        <v>1</v>
      </c>
      <c r="AN178" s="86" t="b">
        <v>1</v>
      </c>
      <c r="AO178" s="86" t="b">
        <v>1</v>
      </c>
      <c r="AP178" s="63" t="str">
        <f t="shared" si="87"/>
        <v>VALID</v>
      </c>
      <c r="AQ178" s="170" t="s">
        <v>493</v>
      </c>
      <c r="AR178" s="171" t="s">
        <v>79</v>
      </c>
      <c r="AS178" s="172"/>
      <c r="AT178" s="105"/>
      <c r="AU178" s="173"/>
      <c r="AV178" s="173"/>
      <c r="AW178" s="173"/>
      <c r="AX178" s="173"/>
      <c r="AY178" s="173"/>
      <c r="AZ178" s="172"/>
      <c r="BA178" s="172"/>
      <c r="BB178" s="177"/>
      <c r="BC178" s="178"/>
      <c r="BD178" s="179"/>
      <c r="BE178" s="182" t="s">
        <v>492</v>
      </c>
      <c r="BF178" s="147" t="e">
        <f>VLOOKUP($A178,#REF!,34,FALSE)</f>
        <v>#REF!</v>
      </c>
      <c r="BG178" s="147" t="e">
        <f>VLOOKUP($A178,#REF!,22,FALSE)</f>
        <v>#REF!</v>
      </c>
      <c r="BH178" s="149"/>
    </row>
    <row r="179" ht="12.95" customHeight="1" spans="1:60">
      <c r="A179" s="164" t="s">
        <v>494</v>
      </c>
      <c r="B179" s="38" t="e">
        <f>VLOOKUP($A179,#REF!,34,FALSE)</f>
        <v>#REF!</v>
      </c>
      <c r="C179" s="39" t="str">
        <f t="shared" si="84"/>
        <v>unused_EQOS_RD0</v>
      </c>
      <c r="D179" s="40" t="e">
        <f>IF(LEN(VLOOKUP($A179,#REF!,8,FALSE)),LEFT(VLOOKUP($A179,#REF!,8,FALSE),LEN(VLOOKUP($A179,#REF!,8,FALSE))-2),"")</f>
        <v>#REF!</v>
      </c>
      <c r="E179" s="41" t="e">
        <f>IF(LEN(VLOOKUP($A179,#REF!,4,FALSE)),IF(INDEX(#REF!,MATCH($A179,#REF!,0),1),LEFT(VLOOKUP($A179,#REF!,4,FALSE),LEN(VLOOKUP($A179,#REF!,4,FALSE))-2),CONCATENATE(LEFT(VLOOKUP($A179,#REF!,4,FALSE),LEN(VLOOKUP($A179,#REF!,4,FALSE))-2),"*")),"")</f>
        <v>#REF!</v>
      </c>
      <c r="F179" s="42" t="e">
        <f>IF(LEN(VLOOKUP($A179,#REF!,5,FALSE)),IF(INDEX(#REF!,MATCH($A179,#REF!,0),2),LEFT(VLOOKUP($A179,#REF!,5,FALSE),LEN(VLOOKUP($A179,#REF!,5,FALSE))-2),CONCATENATE(LEFT(VLOOKUP($A179,#REF!,5,FALSE),LEN(VLOOKUP($A179,#REF!,5,FALSE))-2),"*")),"")</f>
        <v>#REF!</v>
      </c>
      <c r="G179" s="42" t="e">
        <f>IF(LEN(VLOOKUP($A179,#REF!,6,FALSE)),IF(INDEX(#REF!,MATCH($A179,#REF!,0),3),LEFT(VLOOKUP($A179,#REF!,6,FALSE),LEN(VLOOKUP($A179,#REF!,6,FALSE))-2),CONCATENATE(LEFT(VLOOKUP($A179,#REF!,6,FALSE),LEN(VLOOKUP($A179,#REF!,6,FALSE))-2),"*")),"")</f>
        <v>#REF!</v>
      </c>
      <c r="H179" s="43" t="e">
        <f>IF(LEN(VLOOKUP($A179,#REF!,7,FALSE)),IF(INDEX(#REF!,MATCH($A179,#REF!,0),4),LEFT(VLOOKUP($A179,#REF!,7,FALSE),LEN(VLOOKUP($A179,#REF!,7,FALSE))-2),CONCATENATE(LEFT(VLOOKUP($A179,#REF!,7,FALSE),LEN(VLOOKUP($A179,#REF!,7,FALSE))-2),"*")),"")</f>
        <v>#REF!</v>
      </c>
      <c r="I179" s="54" t="e">
        <f>IF(LEN(VLOOKUP($A179,#REF!,8,FALSE)),UPPER(RIGHT(VLOOKUP($A179,#REF!,8,FALSE),1)),"")</f>
        <v>#REF!</v>
      </c>
      <c r="J179" s="42" t="e">
        <f>IF(LEN(VLOOKUP($A179,#REF!,4,FALSE)),UPPER(RIGHT(VLOOKUP($A179,#REF!,4,FALSE),1)),"")</f>
        <v>#REF!</v>
      </c>
      <c r="K179" s="42" t="e">
        <f>IF(LEN(VLOOKUP($A179,#REF!,5,FALSE)),UPPER(RIGHT(VLOOKUP($A179,#REF!,5,FALSE),1)),"")</f>
        <v>#REF!</v>
      </c>
      <c r="L179" s="42" t="e">
        <f>IF(LEN(VLOOKUP($A179,#REF!,6,FALSE)),UPPER(RIGHT(VLOOKUP($A179,#REF!,6,FALSE),1)),"")</f>
        <v>#REF!</v>
      </c>
      <c r="M179" s="43" t="e">
        <f>IF(LEN(VLOOKUP($A179,#REF!,7,FALSE)),UPPER(RIGHT(VLOOKUP($A179,#REF!,7,FALSE),1)),"")</f>
        <v>#REF!</v>
      </c>
      <c r="N179" s="38" t="s">
        <v>481</v>
      </c>
      <c r="O179" s="38" t="s">
        <v>83</v>
      </c>
      <c r="P179" s="38" t="s">
        <v>104</v>
      </c>
      <c r="Q179" s="38" t="s">
        <v>105</v>
      </c>
      <c r="R179" s="38" t="s">
        <v>83</v>
      </c>
      <c r="S179" s="63" t="e">
        <f>HLOOKUP("Device Tree Pin Name",#REF!,MATCH($A179,#REF!,0),FALSE)</f>
        <v>#REF!</v>
      </c>
      <c r="T179" s="47" t="e">
        <f>HLOOKUP("power rail",#REF!,MATCH($A179,#REF!,0),FALSE)</f>
        <v>#REF!</v>
      </c>
      <c r="U179" s="62" t="e">
        <f>HLOOKUP("Wake Capable",#REF!,MATCH($A179,#REF!,0),FALSE)</f>
        <v>#REF!</v>
      </c>
      <c r="V179" s="62" t="e">
        <f>HLOOKUP("Strap",#REF!,MATCH($A179,#REF!,0),FALSE)</f>
        <v>#REF!</v>
      </c>
      <c r="W179" s="62" t="e">
        <f>HLOOKUP("GTE",#REF!,MATCH($A179,#REF!,0),FALSE)</f>
        <v>#REF!</v>
      </c>
      <c r="X179" s="62" t="e">
        <f>HLOOKUP("DPD_Control",#REF!,MATCH($A179,#REF!,0),FALSE)</f>
        <v>#REF!</v>
      </c>
      <c r="Y179" s="62" t="e">
        <f>HLOOKUP("DPD_Group",#REF!,MATCH($A179,#REF!,0),FALSE)</f>
        <v>#REF!</v>
      </c>
      <c r="Z179" s="47" t="e">
        <f>HLOOKUP("Pad Category",#REF!,MATCH($A179,#REF!,0),FALSE)</f>
        <v>#REF!</v>
      </c>
      <c r="AA179" s="47" t="e">
        <f>HLOOKUP("Pad type",#REF!,MATCH($A179,#REF!,0),FALSE)</f>
        <v>#REF!</v>
      </c>
      <c r="AB179" s="47" t="e">
        <f>HLOOKUP("Pull Strength",#REF!,MATCH($A179,#REF!,0),FALSE)</f>
        <v>#REF!</v>
      </c>
      <c r="AC179" s="47" t="e">
        <f>HLOOKUP("POR Pin State",#REF!,MATCH($A179,#REF!,0),FALSE)</f>
        <v>#REF!</v>
      </c>
      <c r="AD179" s="47" t="str">
        <f t="shared" si="85"/>
        <v>RSVD1</v>
      </c>
      <c r="AE179" s="82"/>
      <c r="AF179" s="38" t="str">
        <f t="shared" si="86"/>
        <v>PULL_DOWN</v>
      </c>
      <c r="AG179" s="38" t="e">
        <f t="shared" si="2"/>
        <v>#REF!</v>
      </c>
      <c r="AH179" s="38" t="e">
        <f t="shared" si="40"/>
        <v>#REF!</v>
      </c>
      <c r="AI179" s="87" t="e">
        <f t="shared" si="76"/>
        <v>#REF!</v>
      </c>
      <c r="AJ179" s="86" t="b">
        <v>1</v>
      </c>
      <c r="AK179" s="86" t="b">
        <v>1</v>
      </c>
      <c r="AL179" s="86" t="b">
        <v>1</v>
      </c>
      <c r="AM179" s="86" t="b">
        <v>1</v>
      </c>
      <c r="AN179" s="86" t="b">
        <v>1</v>
      </c>
      <c r="AO179" s="86" t="b">
        <v>1</v>
      </c>
      <c r="AP179" s="63" t="str">
        <f t="shared" si="87"/>
        <v>VALID</v>
      </c>
      <c r="AQ179" s="174" t="s">
        <v>495</v>
      </c>
      <c r="AR179" s="103" t="s">
        <v>79</v>
      </c>
      <c r="AS179" s="104"/>
      <c r="AT179" s="105"/>
      <c r="AU179" s="105"/>
      <c r="AV179" s="105"/>
      <c r="AW179" s="105"/>
      <c r="AX179" s="105"/>
      <c r="AY179" s="105"/>
      <c r="AZ179" s="104"/>
      <c r="BA179" s="104"/>
      <c r="BB179" s="401" t="s">
        <v>496</v>
      </c>
      <c r="BC179" s="116"/>
      <c r="BD179" s="117"/>
      <c r="BE179" s="182" t="s">
        <v>494</v>
      </c>
      <c r="BF179" s="147" t="e">
        <f>VLOOKUP($A179,#REF!,34,FALSE)</f>
        <v>#REF!</v>
      </c>
      <c r="BG179" s="147" t="e">
        <f>VLOOKUP($A179,#REF!,22,FALSE)</f>
        <v>#REF!</v>
      </c>
      <c r="BH179" s="149"/>
    </row>
    <row r="180" ht="12.95" customHeight="1" spans="1:60">
      <c r="A180" s="164" t="s">
        <v>497</v>
      </c>
      <c r="B180" s="38" t="e">
        <f>VLOOKUP($A180,#REF!,34,FALSE)</f>
        <v>#REF!</v>
      </c>
      <c r="C180" s="39" t="str">
        <f t="shared" si="84"/>
        <v>unused_EQOS_RD1</v>
      </c>
      <c r="D180" s="40" t="e">
        <f>IF(LEN(VLOOKUP($A180,#REF!,8,FALSE)),LEFT(VLOOKUP($A180,#REF!,8,FALSE),LEN(VLOOKUP($A180,#REF!,8,FALSE))-2),"")</f>
        <v>#REF!</v>
      </c>
      <c r="E180" s="41" t="e">
        <f>IF(LEN(VLOOKUP($A180,#REF!,4,FALSE)),IF(INDEX(#REF!,MATCH($A180,#REF!,0),1),LEFT(VLOOKUP($A180,#REF!,4,FALSE),LEN(VLOOKUP($A180,#REF!,4,FALSE))-2),CONCATENATE(LEFT(VLOOKUP($A180,#REF!,4,FALSE),LEN(VLOOKUP($A180,#REF!,4,FALSE))-2),"*")),"")</f>
        <v>#REF!</v>
      </c>
      <c r="F180" s="42" t="e">
        <f>IF(LEN(VLOOKUP($A180,#REF!,5,FALSE)),IF(INDEX(#REF!,MATCH($A180,#REF!,0),2),LEFT(VLOOKUP($A180,#REF!,5,FALSE),LEN(VLOOKUP($A180,#REF!,5,FALSE))-2),CONCATENATE(LEFT(VLOOKUP($A180,#REF!,5,FALSE),LEN(VLOOKUP($A180,#REF!,5,FALSE))-2),"*")),"")</f>
        <v>#REF!</v>
      </c>
      <c r="G180" s="42" t="e">
        <f>IF(LEN(VLOOKUP($A180,#REF!,6,FALSE)),IF(INDEX(#REF!,MATCH($A180,#REF!,0),3),LEFT(VLOOKUP($A180,#REF!,6,FALSE),LEN(VLOOKUP($A180,#REF!,6,FALSE))-2),CONCATENATE(LEFT(VLOOKUP($A180,#REF!,6,FALSE),LEN(VLOOKUP($A180,#REF!,6,FALSE))-2),"*")),"")</f>
        <v>#REF!</v>
      </c>
      <c r="H180" s="43" t="e">
        <f>IF(LEN(VLOOKUP($A180,#REF!,7,FALSE)),IF(INDEX(#REF!,MATCH($A180,#REF!,0),4),LEFT(VLOOKUP($A180,#REF!,7,FALSE),LEN(VLOOKUP($A180,#REF!,7,FALSE))-2),CONCATENATE(LEFT(VLOOKUP($A180,#REF!,7,FALSE),LEN(VLOOKUP($A180,#REF!,7,FALSE))-2),"*")),"")</f>
        <v>#REF!</v>
      </c>
      <c r="I180" s="54" t="e">
        <f>IF(LEN(VLOOKUP($A180,#REF!,8,FALSE)),UPPER(RIGHT(VLOOKUP($A180,#REF!,8,FALSE),1)),"")</f>
        <v>#REF!</v>
      </c>
      <c r="J180" s="42" t="e">
        <f>IF(LEN(VLOOKUP($A180,#REF!,4,FALSE)),UPPER(RIGHT(VLOOKUP($A180,#REF!,4,FALSE),1)),"")</f>
        <v>#REF!</v>
      </c>
      <c r="K180" s="42" t="e">
        <f>IF(LEN(VLOOKUP($A180,#REF!,5,FALSE)),UPPER(RIGHT(VLOOKUP($A180,#REF!,5,FALSE),1)),"")</f>
        <v>#REF!</v>
      </c>
      <c r="L180" s="42" t="e">
        <f>IF(LEN(VLOOKUP($A180,#REF!,6,FALSE)),UPPER(RIGHT(VLOOKUP($A180,#REF!,6,FALSE),1)),"")</f>
        <v>#REF!</v>
      </c>
      <c r="M180" s="43" t="e">
        <f>IF(LEN(VLOOKUP($A180,#REF!,7,FALSE)),UPPER(RIGHT(VLOOKUP($A180,#REF!,7,FALSE),1)),"")</f>
        <v>#REF!</v>
      </c>
      <c r="N180" s="38" t="s">
        <v>481</v>
      </c>
      <c r="O180" s="38" t="s">
        <v>83</v>
      </c>
      <c r="P180" s="38" t="s">
        <v>104</v>
      </c>
      <c r="Q180" s="38" t="s">
        <v>105</v>
      </c>
      <c r="R180" s="158" t="s">
        <v>83</v>
      </c>
      <c r="S180" s="159" t="e">
        <f>HLOOKUP("Device Tree Pin Name",#REF!,MATCH($A180,#REF!,0),FALSE)</f>
        <v>#REF!</v>
      </c>
      <c r="T180" s="67" t="e">
        <f>HLOOKUP("power rail",#REF!,MATCH($A180,#REF!,0),FALSE)</f>
        <v>#REF!</v>
      </c>
      <c r="U180" s="62" t="e">
        <f>HLOOKUP("Wake Capable",#REF!,MATCH($A180,#REF!,0),FALSE)</f>
        <v>#REF!</v>
      </c>
      <c r="V180" s="62" t="e">
        <f>HLOOKUP("Strap",#REF!,MATCH($A180,#REF!,0),FALSE)</f>
        <v>#REF!</v>
      </c>
      <c r="W180" s="62" t="e">
        <f>HLOOKUP("GTE",#REF!,MATCH($A180,#REF!,0),FALSE)</f>
        <v>#REF!</v>
      </c>
      <c r="X180" s="62" t="e">
        <f>HLOOKUP("DPD_Control",#REF!,MATCH($A180,#REF!,0),FALSE)</f>
        <v>#REF!</v>
      </c>
      <c r="Y180" s="62" t="e">
        <f>HLOOKUP("DPD_Group",#REF!,MATCH($A180,#REF!,0),FALSE)</f>
        <v>#REF!</v>
      </c>
      <c r="Z180" s="47" t="e">
        <f>HLOOKUP("Pad Category",#REF!,MATCH($A180,#REF!,0),FALSE)</f>
        <v>#REF!</v>
      </c>
      <c r="AA180" s="47" t="e">
        <f>HLOOKUP("Pad type",#REF!,MATCH($A180,#REF!,0),FALSE)</f>
        <v>#REF!</v>
      </c>
      <c r="AB180" s="47" t="e">
        <f>HLOOKUP("Pull Strength",#REF!,MATCH($A180,#REF!,0),FALSE)</f>
        <v>#REF!</v>
      </c>
      <c r="AC180" s="47" t="e">
        <f>HLOOKUP("POR Pin State",#REF!,MATCH($A180,#REF!,0),FALSE)</f>
        <v>#REF!</v>
      </c>
      <c r="AD180" s="47" t="str">
        <f t="shared" si="85"/>
        <v>RSVD1</v>
      </c>
      <c r="AE180" s="82"/>
      <c r="AF180" s="38" t="str">
        <f t="shared" si="86"/>
        <v>PULL_DOWN</v>
      </c>
      <c r="AG180" s="38" t="e">
        <f t="shared" si="2"/>
        <v>#REF!</v>
      </c>
      <c r="AH180" s="38" t="e">
        <f t="shared" si="40"/>
        <v>#REF!</v>
      </c>
      <c r="AI180" s="87" t="e">
        <f t="shared" si="76"/>
        <v>#REF!</v>
      </c>
      <c r="AJ180" s="86" t="b">
        <v>1</v>
      </c>
      <c r="AK180" s="86" t="b">
        <v>1</v>
      </c>
      <c r="AL180" s="86" t="b">
        <v>1</v>
      </c>
      <c r="AM180" s="86" t="b">
        <v>1</v>
      </c>
      <c r="AN180" s="86" t="b">
        <v>1</v>
      </c>
      <c r="AO180" s="86" t="b">
        <v>1</v>
      </c>
      <c r="AP180" s="63" t="str">
        <f t="shared" si="87"/>
        <v>VALID</v>
      </c>
      <c r="AQ180" s="102" t="s">
        <v>498</v>
      </c>
      <c r="AR180" s="103" t="s">
        <v>79</v>
      </c>
      <c r="AS180" s="104"/>
      <c r="AT180" s="105"/>
      <c r="AU180" s="105"/>
      <c r="AV180" s="105"/>
      <c r="AW180" s="105"/>
      <c r="AX180" s="105"/>
      <c r="AY180" s="105"/>
      <c r="AZ180" s="104"/>
      <c r="BA180" s="104"/>
      <c r="BB180" s="115"/>
      <c r="BC180" s="116"/>
      <c r="BD180" s="117"/>
      <c r="BE180" s="182" t="s">
        <v>497</v>
      </c>
      <c r="BF180" s="147" t="e">
        <f>VLOOKUP($A180,#REF!,34,FALSE)</f>
        <v>#REF!</v>
      </c>
      <c r="BG180" s="147" t="e">
        <f>VLOOKUP($A180,#REF!,22,FALSE)</f>
        <v>#REF!</v>
      </c>
      <c r="BH180" s="149"/>
    </row>
    <row r="181" ht="12.95" customHeight="1" spans="1:60">
      <c r="A181" s="164" t="s">
        <v>499</v>
      </c>
      <c r="B181" s="38" t="e">
        <f>VLOOKUP($A181,#REF!,34,FALSE)</f>
        <v>#REF!</v>
      </c>
      <c r="C181" s="39" t="str">
        <f t="shared" si="84"/>
        <v>unused_EQOS_RD2</v>
      </c>
      <c r="D181" s="40" t="e">
        <f>IF(LEN(VLOOKUP($A181,#REF!,8,FALSE)),LEFT(VLOOKUP($A181,#REF!,8,FALSE),LEN(VLOOKUP($A181,#REF!,8,FALSE))-2),"")</f>
        <v>#REF!</v>
      </c>
      <c r="E181" s="41" t="e">
        <f>IF(LEN(VLOOKUP($A181,#REF!,4,FALSE)),IF(INDEX(#REF!,MATCH($A181,#REF!,0),1),LEFT(VLOOKUP($A181,#REF!,4,FALSE),LEN(VLOOKUP($A181,#REF!,4,FALSE))-2),CONCATENATE(LEFT(VLOOKUP($A181,#REF!,4,FALSE),LEN(VLOOKUP($A181,#REF!,4,FALSE))-2),"*")),"")</f>
        <v>#REF!</v>
      </c>
      <c r="F181" s="42" t="e">
        <f>IF(LEN(VLOOKUP($A181,#REF!,5,FALSE)),IF(INDEX(#REF!,MATCH($A181,#REF!,0),2),LEFT(VLOOKUP($A181,#REF!,5,FALSE),LEN(VLOOKUP($A181,#REF!,5,FALSE))-2),CONCATENATE(LEFT(VLOOKUP($A181,#REF!,5,FALSE),LEN(VLOOKUP($A181,#REF!,5,FALSE))-2),"*")),"")</f>
        <v>#REF!</v>
      </c>
      <c r="G181" s="42" t="e">
        <f>IF(LEN(VLOOKUP($A181,#REF!,6,FALSE)),IF(INDEX(#REF!,MATCH($A181,#REF!,0),3),LEFT(VLOOKUP($A181,#REF!,6,FALSE),LEN(VLOOKUP($A181,#REF!,6,FALSE))-2),CONCATENATE(LEFT(VLOOKUP($A181,#REF!,6,FALSE),LEN(VLOOKUP($A181,#REF!,6,FALSE))-2),"*")),"")</f>
        <v>#REF!</v>
      </c>
      <c r="H181" s="43" t="e">
        <f>IF(LEN(VLOOKUP($A181,#REF!,7,FALSE)),IF(INDEX(#REF!,MATCH($A181,#REF!,0),4),LEFT(VLOOKUP($A181,#REF!,7,FALSE),LEN(VLOOKUP($A181,#REF!,7,FALSE))-2),CONCATENATE(LEFT(VLOOKUP($A181,#REF!,7,FALSE),LEN(VLOOKUP($A181,#REF!,7,FALSE))-2),"*")),"")</f>
        <v>#REF!</v>
      </c>
      <c r="I181" s="54" t="e">
        <f>IF(LEN(VLOOKUP($A181,#REF!,8,FALSE)),UPPER(RIGHT(VLOOKUP($A181,#REF!,8,FALSE),1)),"")</f>
        <v>#REF!</v>
      </c>
      <c r="J181" s="42" t="e">
        <f>IF(LEN(VLOOKUP($A181,#REF!,4,FALSE)),UPPER(RIGHT(VLOOKUP($A181,#REF!,4,FALSE),1)),"")</f>
        <v>#REF!</v>
      </c>
      <c r="K181" s="42" t="e">
        <f>IF(LEN(VLOOKUP($A181,#REF!,5,FALSE)),UPPER(RIGHT(VLOOKUP($A181,#REF!,5,FALSE),1)),"")</f>
        <v>#REF!</v>
      </c>
      <c r="L181" s="42" t="e">
        <f>IF(LEN(VLOOKUP($A181,#REF!,6,FALSE)),UPPER(RIGHT(VLOOKUP($A181,#REF!,6,FALSE),1)),"")</f>
        <v>#REF!</v>
      </c>
      <c r="M181" s="43" t="e">
        <f>IF(LEN(VLOOKUP($A181,#REF!,7,FALSE)),UPPER(RIGHT(VLOOKUP($A181,#REF!,7,FALSE),1)),"")</f>
        <v>#REF!</v>
      </c>
      <c r="N181" s="38" t="s">
        <v>481</v>
      </c>
      <c r="O181" s="38" t="s">
        <v>83</v>
      </c>
      <c r="P181" s="38" t="s">
        <v>104</v>
      </c>
      <c r="Q181" s="38" t="s">
        <v>105</v>
      </c>
      <c r="R181" s="38" t="s">
        <v>83</v>
      </c>
      <c r="S181" s="63" t="e">
        <f>HLOOKUP("Device Tree Pin Name",#REF!,MATCH($A181,#REF!,0),FALSE)</f>
        <v>#REF!</v>
      </c>
      <c r="T181" s="47" t="e">
        <f>HLOOKUP("power rail",#REF!,MATCH($A181,#REF!,0),FALSE)</f>
        <v>#REF!</v>
      </c>
      <c r="U181" s="62" t="e">
        <f>HLOOKUP("Wake Capable",#REF!,MATCH($A181,#REF!,0),FALSE)</f>
        <v>#REF!</v>
      </c>
      <c r="V181" s="62" t="e">
        <f>HLOOKUP("Strap",#REF!,MATCH($A181,#REF!,0),FALSE)</f>
        <v>#REF!</v>
      </c>
      <c r="W181" s="62" t="e">
        <f>HLOOKUP("GTE",#REF!,MATCH($A181,#REF!,0),FALSE)</f>
        <v>#REF!</v>
      </c>
      <c r="X181" s="62" t="e">
        <f>HLOOKUP("DPD_Control",#REF!,MATCH($A181,#REF!,0),FALSE)</f>
        <v>#REF!</v>
      </c>
      <c r="Y181" s="62" t="e">
        <f>HLOOKUP("DPD_Group",#REF!,MATCH($A181,#REF!,0),FALSE)</f>
        <v>#REF!</v>
      </c>
      <c r="Z181" s="47" t="e">
        <f>HLOOKUP("Pad Category",#REF!,MATCH($A181,#REF!,0),FALSE)</f>
        <v>#REF!</v>
      </c>
      <c r="AA181" s="47" t="e">
        <f>HLOOKUP("Pad type",#REF!,MATCH($A181,#REF!,0),FALSE)</f>
        <v>#REF!</v>
      </c>
      <c r="AB181" s="47" t="e">
        <f>HLOOKUP("Pull Strength",#REF!,MATCH($A181,#REF!,0),FALSE)</f>
        <v>#REF!</v>
      </c>
      <c r="AC181" s="47" t="e">
        <f>HLOOKUP("POR Pin State",#REF!,MATCH($A181,#REF!,0),FALSE)</f>
        <v>#REF!</v>
      </c>
      <c r="AD181" s="47" t="str">
        <f t="shared" si="85"/>
        <v>RSVD1</v>
      </c>
      <c r="AE181" s="82"/>
      <c r="AF181" s="38" t="str">
        <f t="shared" si="86"/>
        <v>PULL_DOWN</v>
      </c>
      <c r="AG181" s="38" t="e">
        <f t="shared" si="2"/>
        <v>#REF!</v>
      </c>
      <c r="AH181" s="38" t="e">
        <f t="shared" si="40"/>
        <v>#REF!</v>
      </c>
      <c r="AI181" s="87" t="e">
        <f t="shared" si="76"/>
        <v>#REF!</v>
      </c>
      <c r="AJ181" s="86" t="b">
        <v>1</v>
      </c>
      <c r="AK181" s="86" t="b">
        <v>1</v>
      </c>
      <c r="AL181" s="86" t="b">
        <v>1</v>
      </c>
      <c r="AM181" s="86" t="b">
        <v>1</v>
      </c>
      <c r="AN181" s="86" t="b">
        <v>1</v>
      </c>
      <c r="AO181" s="86" t="b">
        <v>1</v>
      </c>
      <c r="AP181" s="63" t="str">
        <f t="shared" si="87"/>
        <v>VALID</v>
      </c>
      <c r="AQ181" s="102" t="s">
        <v>500</v>
      </c>
      <c r="AR181" s="103" t="s">
        <v>79</v>
      </c>
      <c r="AS181" s="104"/>
      <c r="AT181" s="105"/>
      <c r="AU181" s="109"/>
      <c r="AV181" s="109"/>
      <c r="AW181" s="105"/>
      <c r="AX181" s="105"/>
      <c r="AY181" s="105"/>
      <c r="AZ181" s="104"/>
      <c r="BA181" s="104"/>
      <c r="BB181" s="115"/>
      <c r="BC181" s="116"/>
      <c r="BD181" s="117"/>
      <c r="BE181" s="182" t="s">
        <v>499</v>
      </c>
      <c r="BF181" s="147" t="e">
        <f>VLOOKUP($A181,#REF!,34,FALSE)</f>
        <v>#REF!</v>
      </c>
      <c r="BG181" s="147" t="e">
        <f>VLOOKUP($A181,#REF!,22,FALSE)</f>
        <v>#REF!</v>
      </c>
      <c r="BH181" s="149"/>
    </row>
    <row r="182" ht="12.95" customHeight="1" spans="1:60">
      <c r="A182" s="164" t="s">
        <v>501</v>
      </c>
      <c r="B182" s="38" t="e">
        <f>VLOOKUP($A182,#REF!,34,FALSE)</f>
        <v>#REF!</v>
      </c>
      <c r="C182" s="39" t="str">
        <f t="shared" si="84"/>
        <v>unused_EQOS_RD3</v>
      </c>
      <c r="D182" s="40" t="e">
        <f>IF(LEN(VLOOKUP($A182,#REF!,8,FALSE)),LEFT(VLOOKUP($A182,#REF!,8,FALSE),LEN(VLOOKUP($A182,#REF!,8,FALSE))-2),"")</f>
        <v>#REF!</v>
      </c>
      <c r="E182" s="41" t="e">
        <f>IF(LEN(VLOOKUP($A182,#REF!,4,FALSE)),IF(INDEX(#REF!,MATCH($A182,#REF!,0),1),LEFT(VLOOKUP($A182,#REF!,4,FALSE),LEN(VLOOKUP($A182,#REF!,4,FALSE))-2),CONCATENATE(LEFT(VLOOKUP($A182,#REF!,4,FALSE),LEN(VLOOKUP($A182,#REF!,4,FALSE))-2),"*")),"")</f>
        <v>#REF!</v>
      </c>
      <c r="F182" s="42" t="e">
        <f>IF(LEN(VLOOKUP($A182,#REF!,5,FALSE)),IF(INDEX(#REF!,MATCH($A182,#REF!,0),2),LEFT(VLOOKUP($A182,#REF!,5,FALSE),LEN(VLOOKUP($A182,#REF!,5,FALSE))-2),CONCATENATE(LEFT(VLOOKUP($A182,#REF!,5,FALSE),LEN(VLOOKUP($A182,#REF!,5,FALSE))-2),"*")),"")</f>
        <v>#REF!</v>
      </c>
      <c r="G182" s="42" t="e">
        <f>IF(LEN(VLOOKUP($A182,#REF!,6,FALSE)),IF(INDEX(#REF!,MATCH($A182,#REF!,0),3),LEFT(VLOOKUP($A182,#REF!,6,FALSE),LEN(VLOOKUP($A182,#REF!,6,FALSE))-2),CONCATENATE(LEFT(VLOOKUP($A182,#REF!,6,FALSE),LEN(VLOOKUP($A182,#REF!,6,FALSE))-2),"*")),"")</f>
        <v>#REF!</v>
      </c>
      <c r="H182" s="43" t="e">
        <f>IF(LEN(VLOOKUP($A182,#REF!,7,FALSE)),IF(INDEX(#REF!,MATCH($A182,#REF!,0),4),LEFT(VLOOKUP($A182,#REF!,7,FALSE),LEN(VLOOKUP($A182,#REF!,7,FALSE))-2),CONCATENATE(LEFT(VLOOKUP($A182,#REF!,7,FALSE),LEN(VLOOKUP($A182,#REF!,7,FALSE))-2),"*")),"")</f>
        <v>#REF!</v>
      </c>
      <c r="I182" s="54" t="e">
        <f>IF(LEN(VLOOKUP($A182,#REF!,8,FALSE)),UPPER(RIGHT(VLOOKUP($A182,#REF!,8,FALSE),1)),"")</f>
        <v>#REF!</v>
      </c>
      <c r="J182" s="42" t="e">
        <f>IF(LEN(VLOOKUP($A182,#REF!,4,FALSE)),UPPER(RIGHT(VLOOKUP($A182,#REF!,4,FALSE),1)),"")</f>
        <v>#REF!</v>
      </c>
      <c r="K182" s="42" t="e">
        <f>IF(LEN(VLOOKUP($A182,#REF!,5,FALSE)),UPPER(RIGHT(VLOOKUP($A182,#REF!,5,FALSE),1)),"")</f>
        <v>#REF!</v>
      </c>
      <c r="L182" s="42" t="e">
        <f>IF(LEN(VLOOKUP($A182,#REF!,6,FALSE)),UPPER(RIGHT(VLOOKUP($A182,#REF!,6,FALSE),1)),"")</f>
        <v>#REF!</v>
      </c>
      <c r="M182" s="43" t="e">
        <f>IF(LEN(VLOOKUP($A182,#REF!,7,FALSE)),UPPER(RIGHT(VLOOKUP($A182,#REF!,7,FALSE),1)),"")</f>
        <v>#REF!</v>
      </c>
      <c r="N182" s="38" t="s">
        <v>481</v>
      </c>
      <c r="O182" s="38" t="s">
        <v>83</v>
      </c>
      <c r="P182" s="38" t="s">
        <v>104</v>
      </c>
      <c r="Q182" s="38" t="s">
        <v>105</v>
      </c>
      <c r="R182" s="38" t="s">
        <v>83</v>
      </c>
      <c r="S182" s="63" t="e">
        <f>HLOOKUP("Device Tree Pin Name",#REF!,MATCH($A182,#REF!,0),FALSE)</f>
        <v>#REF!</v>
      </c>
      <c r="T182" s="47" t="e">
        <f>HLOOKUP("power rail",#REF!,MATCH($A182,#REF!,0),FALSE)</f>
        <v>#REF!</v>
      </c>
      <c r="U182" s="62" t="e">
        <f>HLOOKUP("Wake Capable",#REF!,MATCH($A182,#REF!,0),FALSE)</f>
        <v>#REF!</v>
      </c>
      <c r="V182" s="62" t="e">
        <f>HLOOKUP("Strap",#REF!,MATCH($A182,#REF!,0),FALSE)</f>
        <v>#REF!</v>
      </c>
      <c r="W182" s="62" t="e">
        <f>HLOOKUP("GTE",#REF!,MATCH($A182,#REF!,0),FALSE)</f>
        <v>#REF!</v>
      </c>
      <c r="X182" s="62" t="e">
        <f>HLOOKUP("DPD_Control",#REF!,MATCH($A182,#REF!,0),FALSE)</f>
        <v>#REF!</v>
      </c>
      <c r="Y182" s="62" t="e">
        <f>HLOOKUP("DPD_Group",#REF!,MATCH($A182,#REF!,0),FALSE)</f>
        <v>#REF!</v>
      </c>
      <c r="Z182" s="47" t="e">
        <f>HLOOKUP("Pad Category",#REF!,MATCH($A182,#REF!,0),FALSE)</f>
        <v>#REF!</v>
      </c>
      <c r="AA182" s="47" t="e">
        <f>HLOOKUP("Pad type",#REF!,MATCH($A182,#REF!,0),FALSE)</f>
        <v>#REF!</v>
      </c>
      <c r="AB182" s="47" t="e">
        <f>HLOOKUP("Pull Strength",#REF!,MATCH($A182,#REF!,0),FALSE)</f>
        <v>#REF!</v>
      </c>
      <c r="AC182" s="47" t="e">
        <f>HLOOKUP("POR Pin State",#REF!,MATCH($A182,#REF!,0),FALSE)</f>
        <v>#REF!</v>
      </c>
      <c r="AD182" s="47" t="str">
        <f t="shared" si="85"/>
        <v>RSVD1</v>
      </c>
      <c r="AE182" s="82"/>
      <c r="AF182" s="38" t="str">
        <f t="shared" si="86"/>
        <v>PULL_DOWN</v>
      </c>
      <c r="AG182" s="38" t="e">
        <f t="shared" si="2"/>
        <v>#REF!</v>
      </c>
      <c r="AH182" s="38" t="e">
        <f t="shared" si="40"/>
        <v>#REF!</v>
      </c>
      <c r="AI182" s="87" t="e">
        <f t="shared" si="76"/>
        <v>#REF!</v>
      </c>
      <c r="AJ182" s="86" t="b">
        <v>1</v>
      </c>
      <c r="AK182" s="86" t="b">
        <v>1</v>
      </c>
      <c r="AL182" s="86" t="b">
        <v>1</v>
      </c>
      <c r="AM182" s="86" t="b">
        <v>1</v>
      </c>
      <c r="AN182" s="86" t="b">
        <v>1</v>
      </c>
      <c r="AO182" s="86" t="b">
        <v>1</v>
      </c>
      <c r="AP182" s="63" t="str">
        <f t="shared" si="87"/>
        <v>VALID</v>
      </c>
      <c r="AQ182" s="102" t="s">
        <v>502</v>
      </c>
      <c r="AR182" s="103" t="s">
        <v>79</v>
      </c>
      <c r="AS182" s="104"/>
      <c r="AT182" s="105"/>
      <c r="AU182" s="109"/>
      <c r="AV182" s="109"/>
      <c r="AW182" s="105"/>
      <c r="AX182" s="105"/>
      <c r="AY182" s="105"/>
      <c r="AZ182" s="104"/>
      <c r="BA182" s="104"/>
      <c r="BB182" s="115"/>
      <c r="BC182" s="116"/>
      <c r="BD182" s="117"/>
      <c r="BE182" s="182" t="s">
        <v>501</v>
      </c>
      <c r="BF182" s="147" t="e">
        <f>VLOOKUP($A182,#REF!,34,FALSE)</f>
        <v>#REF!</v>
      </c>
      <c r="BG182" s="147" t="e">
        <f>VLOOKUP($A182,#REF!,22,FALSE)</f>
        <v>#REF!</v>
      </c>
      <c r="BH182" s="149"/>
    </row>
    <row r="183" ht="12.95" customHeight="1" spans="1:60">
      <c r="A183" s="164" t="s">
        <v>503</v>
      </c>
      <c r="B183" s="38" t="e">
        <f>VLOOKUP($A183,#REF!,34,FALSE)</f>
        <v>#REF!</v>
      </c>
      <c r="C183" s="39" t="str">
        <f t="shared" si="84"/>
        <v>unused_EQOS_RX_CTL</v>
      </c>
      <c r="D183" s="40" t="e">
        <f>IF(LEN(VLOOKUP($A183,#REF!,8,FALSE)),LEFT(VLOOKUP($A183,#REF!,8,FALSE),LEN(VLOOKUP($A183,#REF!,8,FALSE))-2),"")</f>
        <v>#REF!</v>
      </c>
      <c r="E183" s="41" t="e">
        <f>IF(LEN(VLOOKUP($A183,#REF!,4,FALSE)),IF(INDEX(#REF!,MATCH($A183,#REF!,0),1),LEFT(VLOOKUP($A183,#REF!,4,FALSE),LEN(VLOOKUP($A183,#REF!,4,FALSE))-2),CONCATENATE(LEFT(VLOOKUP($A183,#REF!,4,FALSE),LEN(VLOOKUP($A183,#REF!,4,FALSE))-2),"*")),"")</f>
        <v>#REF!</v>
      </c>
      <c r="F183" s="42" t="e">
        <f>IF(LEN(VLOOKUP($A183,#REF!,5,FALSE)),IF(INDEX(#REF!,MATCH($A183,#REF!,0),2),LEFT(VLOOKUP($A183,#REF!,5,FALSE),LEN(VLOOKUP($A183,#REF!,5,FALSE))-2),CONCATENATE(LEFT(VLOOKUP($A183,#REF!,5,FALSE),LEN(VLOOKUP($A183,#REF!,5,FALSE))-2),"*")),"")</f>
        <v>#REF!</v>
      </c>
      <c r="G183" s="42" t="e">
        <f>IF(LEN(VLOOKUP($A183,#REF!,6,FALSE)),IF(INDEX(#REF!,MATCH($A183,#REF!,0),3),LEFT(VLOOKUP($A183,#REF!,6,FALSE),LEN(VLOOKUP($A183,#REF!,6,FALSE))-2),CONCATENATE(LEFT(VLOOKUP($A183,#REF!,6,FALSE),LEN(VLOOKUP($A183,#REF!,6,FALSE))-2),"*")),"")</f>
        <v>#REF!</v>
      </c>
      <c r="H183" s="43" t="e">
        <f>IF(LEN(VLOOKUP($A183,#REF!,7,FALSE)),IF(INDEX(#REF!,MATCH($A183,#REF!,0),4),LEFT(VLOOKUP($A183,#REF!,7,FALSE),LEN(VLOOKUP($A183,#REF!,7,FALSE))-2),CONCATENATE(LEFT(VLOOKUP($A183,#REF!,7,FALSE),LEN(VLOOKUP($A183,#REF!,7,FALSE))-2),"*")),"")</f>
        <v>#REF!</v>
      </c>
      <c r="I183" s="54" t="e">
        <f>IF(LEN(VLOOKUP($A183,#REF!,8,FALSE)),UPPER(RIGHT(VLOOKUP($A183,#REF!,8,FALSE),1)),"")</f>
        <v>#REF!</v>
      </c>
      <c r="J183" s="42" t="e">
        <f>IF(LEN(VLOOKUP($A183,#REF!,4,FALSE)),UPPER(RIGHT(VLOOKUP($A183,#REF!,4,FALSE),1)),"")</f>
        <v>#REF!</v>
      </c>
      <c r="K183" s="42" t="e">
        <f>IF(LEN(VLOOKUP($A183,#REF!,5,FALSE)),UPPER(RIGHT(VLOOKUP($A183,#REF!,5,FALSE),1)),"")</f>
        <v>#REF!</v>
      </c>
      <c r="L183" s="42" t="e">
        <f>IF(LEN(VLOOKUP($A183,#REF!,6,FALSE)),UPPER(RIGHT(VLOOKUP($A183,#REF!,6,FALSE),1)),"")</f>
        <v>#REF!</v>
      </c>
      <c r="M183" s="43" t="e">
        <f>IF(LEN(VLOOKUP($A183,#REF!,7,FALSE)),UPPER(RIGHT(VLOOKUP($A183,#REF!,7,FALSE),1)),"")</f>
        <v>#REF!</v>
      </c>
      <c r="N183" s="38" t="s">
        <v>481</v>
      </c>
      <c r="O183" s="38" t="s">
        <v>83</v>
      </c>
      <c r="P183" s="38" t="s">
        <v>104</v>
      </c>
      <c r="Q183" s="38" t="s">
        <v>105</v>
      </c>
      <c r="R183" s="38" t="s">
        <v>83</v>
      </c>
      <c r="S183" s="63" t="e">
        <f>HLOOKUP("Device Tree Pin Name",#REF!,MATCH($A183,#REF!,0),FALSE)</f>
        <v>#REF!</v>
      </c>
      <c r="T183" s="47" t="e">
        <f>HLOOKUP("power rail",#REF!,MATCH($A183,#REF!,0),FALSE)</f>
        <v>#REF!</v>
      </c>
      <c r="U183" s="62" t="e">
        <f>HLOOKUP("Wake Capable",#REF!,MATCH($A183,#REF!,0),FALSE)</f>
        <v>#REF!</v>
      </c>
      <c r="V183" s="62" t="e">
        <f>HLOOKUP("Strap",#REF!,MATCH($A183,#REF!,0),FALSE)</f>
        <v>#REF!</v>
      </c>
      <c r="W183" s="62" t="e">
        <f>HLOOKUP("GTE",#REF!,MATCH($A183,#REF!,0),FALSE)</f>
        <v>#REF!</v>
      </c>
      <c r="X183" s="62" t="e">
        <f>HLOOKUP("DPD_Control",#REF!,MATCH($A183,#REF!,0),FALSE)</f>
        <v>#REF!</v>
      </c>
      <c r="Y183" s="62" t="e">
        <f>HLOOKUP("DPD_Group",#REF!,MATCH($A183,#REF!,0),FALSE)</f>
        <v>#REF!</v>
      </c>
      <c r="Z183" s="47" t="e">
        <f>HLOOKUP("Pad Category",#REF!,MATCH($A183,#REF!,0),FALSE)</f>
        <v>#REF!</v>
      </c>
      <c r="AA183" s="47" t="e">
        <f>HLOOKUP("Pad type",#REF!,MATCH($A183,#REF!,0),FALSE)</f>
        <v>#REF!</v>
      </c>
      <c r="AB183" s="47" t="e">
        <f>HLOOKUP("Pull Strength",#REF!,MATCH($A183,#REF!,0),FALSE)</f>
        <v>#REF!</v>
      </c>
      <c r="AC183" s="47" t="e">
        <f>HLOOKUP("POR Pin State",#REF!,MATCH($A183,#REF!,0),FALSE)</f>
        <v>#REF!</v>
      </c>
      <c r="AD183" s="47" t="str">
        <f t="shared" si="85"/>
        <v>RSVD1</v>
      </c>
      <c r="AE183" s="82"/>
      <c r="AF183" s="38" t="str">
        <f t="shared" si="86"/>
        <v>PULL_DOWN</v>
      </c>
      <c r="AG183" s="38" t="e">
        <f t="shared" si="2"/>
        <v>#REF!</v>
      </c>
      <c r="AH183" s="38" t="e">
        <f t="shared" si="40"/>
        <v>#REF!</v>
      </c>
      <c r="AI183" s="87" t="e">
        <f t="shared" si="76"/>
        <v>#REF!</v>
      </c>
      <c r="AJ183" s="86" t="b">
        <v>1</v>
      </c>
      <c r="AK183" s="86" t="b">
        <v>1</v>
      </c>
      <c r="AL183" s="86" t="b">
        <v>1</v>
      </c>
      <c r="AM183" s="86" t="b">
        <v>1</v>
      </c>
      <c r="AN183" s="86" t="b">
        <v>1</v>
      </c>
      <c r="AO183" s="86" t="b">
        <v>1</v>
      </c>
      <c r="AP183" s="63" t="str">
        <f t="shared" si="87"/>
        <v>VALID</v>
      </c>
      <c r="AQ183" s="102" t="s">
        <v>504</v>
      </c>
      <c r="AR183" s="103" t="s">
        <v>79</v>
      </c>
      <c r="AS183" s="104"/>
      <c r="AT183" s="104" t="s">
        <v>89</v>
      </c>
      <c r="AU183" s="105"/>
      <c r="AV183" s="105"/>
      <c r="AW183" s="105"/>
      <c r="AX183" s="105"/>
      <c r="AY183" s="105"/>
      <c r="AZ183" s="104"/>
      <c r="BA183" s="104"/>
      <c r="BB183" s="115"/>
      <c r="BC183" s="116"/>
      <c r="BD183" s="117"/>
      <c r="BE183" s="182" t="s">
        <v>503</v>
      </c>
      <c r="BF183" s="147" t="e">
        <f>VLOOKUP($A183,#REF!,34,FALSE)</f>
        <v>#REF!</v>
      </c>
      <c r="BG183" s="147" t="e">
        <f>VLOOKUP($A183,#REF!,22,FALSE)</f>
        <v>#REF!</v>
      </c>
      <c r="BH183" s="149"/>
    </row>
    <row r="184" ht="14.25" customHeight="1" spans="1:60">
      <c r="A184" s="164" t="s">
        <v>505</v>
      </c>
      <c r="B184" s="38" t="e">
        <f>VLOOKUP($A184,#REF!,34,FALSE)</f>
        <v>#REF!</v>
      </c>
      <c r="C184" s="39" t="str">
        <f t="shared" si="84"/>
        <v>unused_EQOS_RXC</v>
      </c>
      <c r="D184" s="40" t="e">
        <f>IF(LEN(VLOOKUP($A184,#REF!,8,FALSE)),LEFT(VLOOKUP($A184,#REF!,8,FALSE),LEN(VLOOKUP($A184,#REF!,8,FALSE))-2),"")</f>
        <v>#REF!</v>
      </c>
      <c r="E184" s="41" t="e">
        <f>IF(LEN(VLOOKUP($A184,#REF!,4,FALSE)),IF(INDEX(#REF!,MATCH($A184,#REF!,0),1),LEFT(VLOOKUP($A184,#REF!,4,FALSE),LEN(VLOOKUP($A184,#REF!,4,FALSE))-2),CONCATENATE(LEFT(VLOOKUP($A184,#REF!,4,FALSE),LEN(VLOOKUP($A184,#REF!,4,FALSE))-2),"*")),"")</f>
        <v>#REF!</v>
      </c>
      <c r="F184" s="42" t="e">
        <f>IF(LEN(VLOOKUP($A184,#REF!,5,FALSE)),IF(INDEX(#REF!,MATCH($A184,#REF!,0),2),LEFT(VLOOKUP($A184,#REF!,5,FALSE),LEN(VLOOKUP($A184,#REF!,5,FALSE))-2),CONCATENATE(LEFT(VLOOKUP($A184,#REF!,5,FALSE),LEN(VLOOKUP($A184,#REF!,5,FALSE))-2),"*")),"")</f>
        <v>#REF!</v>
      </c>
      <c r="G184" s="42" t="e">
        <f>IF(LEN(VLOOKUP($A184,#REF!,6,FALSE)),IF(INDEX(#REF!,MATCH($A184,#REF!,0),3),LEFT(VLOOKUP($A184,#REF!,6,FALSE),LEN(VLOOKUP($A184,#REF!,6,FALSE))-2),CONCATENATE(LEFT(VLOOKUP($A184,#REF!,6,FALSE),LEN(VLOOKUP($A184,#REF!,6,FALSE))-2),"*")),"")</f>
        <v>#REF!</v>
      </c>
      <c r="H184" s="43" t="e">
        <f>IF(LEN(VLOOKUP($A184,#REF!,7,FALSE)),IF(INDEX(#REF!,MATCH($A184,#REF!,0),4),LEFT(VLOOKUP($A184,#REF!,7,FALSE),LEN(VLOOKUP($A184,#REF!,7,FALSE))-2),CONCATENATE(LEFT(VLOOKUP($A184,#REF!,7,FALSE),LEN(VLOOKUP($A184,#REF!,7,FALSE))-2),"*")),"")</f>
        <v>#REF!</v>
      </c>
      <c r="I184" s="54" t="e">
        <f>IF(LEN(VLOOKUP($A184,#REF!,8,FALSE)),UPPER(RIGHT(VLOOKUP($A184,#REF!,8,FALSE),1)),"")</f>
        <v>#REF!</v>
      </c>
      <c r="J184" s="42" t="e">
        <f>IF(LEN(VLOOKUP($A184,#REF!,4,FALSE)),UPPER(RIGHT(VLOOKUP($A184,#REF!,4,FALSE),1)),"")</f>
        <v>#REF!</v>
      </c>
      <c r="K184" s="42" t="e">
        <f>IF(LEN(VLOOKUP($A184,#REF!,5,FALSE)),UPPER(RIGHT(VLOOKUP($A184,#REF!,5,FALSE),1)),"")</f>
        <v>#REF!</v>
      </c>
      <c r="L184" s="42" t="e">
        <f>IF(LEN(VLOOKUP($A184,#REF!,6,FALSE)),UPPER(RIGHT(VLOOKUP($A184,#REF!,6,FALSE),1)),"")</f>
        <v>#REF!</v>
      </c>
      <c r="M184" s="43" t="e">
        <f>IF(LEN(VLOOKUP($A184,#REF!,7,FALSE)),UPPER(RIGHT(VLOOKUP($A184,#REF!,7,FALSE),1)),"")</f>
        <v>#REF!</v>
      </c>
      <c r="N184" s="38" t="s">
        <v>481</v>
      </c>
      <c r="O184" s="38" t="s">
        <v>83</v>
      </c>
      <c r="P184" s="38" t="s">
        <v>104</v>
      </c>
      <c r="Q184" s="38" t="s">
        <v>105</v>
      </c>
      <c r="R184" s="38" t="s">
        <v>83</v>
      </c>
      <c r="S184" s="63" t="e">
        <f>HLOOKUP("Device Tree Pin Name",#REF!,MATCH($A184,#REF!,0),FALSE)</f>
        <v>#REF!</v>
      </c>
      <c r="T184" s="47" t="e">
        <f>HLOOKUP("power rail",#REF!,MATCH($A184,#REF!,0),FALSE)</f>
        <v>#REF!</v>
      </c>
      <c r="U184" s="62" t="e">
        <f>HLOOKUP("Wake Capable",#REF!,MATCH($A184,#REF!,0),FALSE)</f>
        <v>#REF!</v>
      </c>
      <c r="V184" s="62" t="e">
        <f>HLOOKUP("Strap",#REF!,MATCH($A184,#REF!,0),FALSE)</f>
        <v>#REF!</v>
      </c>
      <c r="W184" s="62" t="e">
        <f>HLOOKUP("GTE",#REF!,MATCH($A184,#REF!,0),FALSE)</f>
        <v>#REF!</v>
      </c>
      <c r="X184" s="62" t="e">
        <f>HLOOKUP("DPD_Control",#REF!,MATCH($A184,#REF!,0),FALSE)</f>
        <v>#REF!</v>
      </c>
      <c r="Y184" s="62" t="e">
        <f>HLOOKUP("DPD_Group",#REF!,MATCH($A184,#REF!,0),FALSE)</f>
        <v>#REF!</v>
      </c>
      <c r="Z184" s="47" t="e">
        <f>HLOOKUP("Pad Category",#REF!,MATCH($A184,#REF!,0),FALSE)</f>
        <v>#REF!</v>
      </c>
      <c r="AA184" s="47" t="e">
        <f>HLOOKUP("Pad type",#REF!,MATCH($A184,#REF!,0),FALSE)</f>
        <v>#REF!</v>
      </c>
      <c r="AB184" s="47" t="e">
        <f>HLOOKUP("Pull Strength",#REF!,MATCH($A184,#REF!,0),FALSE)</f>
        <v>#REF!</v>
      </c>
      <c r="AC184" s="47" t="e">
        <f>HLOOKUP("POR Pin State",#REF!,MATCH($A184,#REF!,0),FALSE)</f>
        <v>#REF!</v>
      </c>
      <c r="AD184" s="47" t="str">
        <f t="shared" si="85"/>
        <v>RSVD1</v>
      </c>
      <c r="AE184" s="82"/>
      <c r="AF184" s="38" t="str">
        <f t="shared" si="86"/>
        <v>PULL_DOWN</v>
      </c>
      <c r="AG184" s="38" t="e">
        <f t="shared" si="2"/>
        <v>#REF!</v>
      </c>
      <c r="AH184" s="38" t="e">
        <f t="shared" si="40"/>
        <v>#REF!</v>
      </c>
      <c r="AI184" s="87" t="e">
        <f t="shared" si="76"/>
        <v>#REF!</v>
      </c>
      <c r="AJ184" s="86" t="b">
        <v>1</v>
      </c>
      <c r="AK184" s="86" t="b">
        <v>1</v>
      </c>
      <c r="AL184" s="86" t="b">
        <v>1</v>
      </c>
      <c r="AM184" s="86" t="b">
        <v>1</v>
      </c>
      <c r="AN184" s="86" t="b">
        <v>1</v>
      </c>
      <c r="AO184" s="86" t="b">
        <v>1</v>
      </c>
      <c r="AP184" s="63" t="str">
        <f t="shared" si="87"/>
        <v>VALID</v>
      </c>
      <c r="AQ184" s="102" t="s">
        <v>506</v>
      </c>
      <c r="AR184" s="103" t="s">
        <v>79</v>
      </c>
      <c r="AS184" s="104"/>
      <c r="AT184" s="105"/>
      <c r="AU184" s="105"/>
      <c r="AV184" s="105"/>
      <c r="AW184" s="105"/>
      <c r="AX184" s="105"/>
      <c r="AY184" s="105"/>
      <c r="AZ184" s="104"/>
      <c r="BA184" s="104"/>
      <c r="BB184" s="115"/>
      <c r="BC184" s="116"/>
      <c r="BD184" s="117"/>
      <c r="BE184" s="182" t="s">
        <v>505</v>
      </c>
      <c r="BF184" s="147" t="e">
        <f>VLOOKUP($A184,#REF!,34,FALSE)</f>
        <v>#REF!</v>
      </c>
      <c r="BG184" s="147" t="e">
        <f>VLOOKUP($A184,#REF!,22,FALSE)</f>
        <v>#REF!</v>
      </c>
      <c r="BH184" s="149"/>
    </row>
    <row r="185" ht="12.95" customHeight="1" spans="1:60">
      <c r="A185" s="164" t="s">
        <v>507</v>
      </c>
      <c r="B185" s="38" t="e">
        <f>VLOOKUP($A185,#REF!,34,FALSE)</f>
        <v>#REF!</v>
      </c>
      <c r="C185" s="39" t="str">
        <f t="shared" si="84"/>
        <v>unused_EQOS_SMA_MDIO</v>
      </c>
      <c r="D185" s="40" t="e">
        <f>IF(LEN(VLOOKUP($A185,#REF!,8,FALSE)),LEFT(VLOOKUP($A185,#REF!,8,FALSE),LEN(VLOOKUP($A185,#REF!,8,FALSE))-2),"")</f>
        <v>#REF!</v>
      </c>
      <c r="E185" s="41" t="e">
        <f>IF(LEN(VLOOKUP($A185,#REF!,4,FALSE)),IF(INDEX(#REF!,MATCH($A185,#REF!,0),1),LEFT(VLOOKUP($A185,#REF!,4,FALSE),LEN(VLOOKUP($A185,#REF!,4,FALSE))-2),CONCATENATE(LEFT(VLOOKUP($A185,#REF!,4,FALSE),LEN(VLOOKUP($A185,#REF!,4,FALSE))-2),"*")),"")</f>
        <v>#REF!</v>
      </c>
      <c r="F185" s="42" t="e">
        <f>IF(LEN(VLOOKUP($A185,#REF!,5,FALSE)),IF(INDEX(#REF!,MATCH($A185,#REF!,0),2),LEFT(VLOOKUP($A185,#REF!,5,FALSE),LEN(VLOOKUP($A185,#REF!,5,FALSE))-2),CONCATENATE(LEFT(VLOOKUP($A185,#REF!,5,FALSE),LEN(VLOOKUP($A185,#REF!,5,FALSE))-2),"*")),"")</f>
        <v>#REF!</v>
      </c>
      <c r="G185" s="42" t="e">
        <f>IF(LEN(VLOOKUP($A185,#REF!,6,FALSE)),IF(INDEX(#REF!,MATCH($A185,#REF!,0),3),LEFT(VLOOKUP($A185,#REF!,6,FALSE),LEN(VLOOKUP($A185,#REF!,6,FALSE))-2),CONCATENATE(LEFT(VLOOKUP($A185,#REF!,6,FALSE),LEN(VLOOKUP($A185,#REF!,6,FALSE))-2),"*")),"")</f>
        <v>#REF!</v>
      </c>
      <c r="H185" s="43" t="e">
        <f>IF(LEN(VLOOKUP($A185,#REF!,7,FALSE)),IF(INDEX(#REF!,MATCH($A185,#REF!,0),4),LEFT(VLOOKUP($A185,#REF!,7,FALSE),LEN(VLOOKUP($A185,#REF!,7,FALSE))-2),CONCATENATE(LEFT(VLOOKUP($A185,#REF!,7,FALSE),LEN(VLOOKUP($A185,#REF!,7,FALSE))-2),"*")),"")</f>
        <v>#REF!</v>
      </c>
      <c r="I185" s="54" t="e">
        <f>IF(LEN(VLOOKUP($A185,#REF!,8,FALSE)),UPPER(RIGHT(VLOOKUP($A185,#REF!,8,FALSE),1)),"")</f>
        <v>#REF!</v>
      </c>
      <c r="J185" s="42" t="e">
        <f>IF(LEN(VLOOKUP($A185,#REF!,4,FALSE)),UPPER(RIGHT(VLOOKUP($A185,#REF!,4,FALSE),1)),"")</f>
        <v>#REF!</v>
      </c>
      <c r="K185" s="42" t="e">
        <f>IF(LEN(VLOOKUP($A185,#REF!,5,FALSE)),UPPER(RIGHT(VLOOKUP($A185,#REF!,5,FALSE),1)),"")</f>
        <v>#REF!</v>
      </c>
      <c r="L185" s="42" t="e">
        <f>IF(LEN(VLOOKUP($A185,#REF!,6,FALSE)),UPPER(RIGHT(VLOOKUP($A185,#REF!,6,FALSE),1)),"")</f>
        <v>#REF!</v>
      </c>
      <c r="M185" s="43" t="e">
        <f>IF(LEN(VLOOKUP($A185,#REF!,7,FALSE)),UPPER(RIGHT(VLOOKUP($A185,#REF!,7,FALSE),1)),"")</f>
        <v>#REF!</v>
      </c>
      <c r="N185" s="38" t="s">
        <v>481</v>
      </c>
      <c r="O185" s="38" t="s">
        <v>83</v>
      </c>
      <c r="P185" s="38" t="s">
        <v>104</v>
      </c>
      <c r="Q185" s="38" t="s">
        <v>105</v>
      </c>
      <c r="R185" s="38" t="s">
        <v>83</v>
      </c>
      <c r="S185" s="63" t="e">
        <f>HLOOKUP("Device Tree Pin Name",#REF!,MATCH($A185,#REF!,0),FALSE)</f>
        <v>#REF!</v>
      </c>
      <c r="T185" s="47" t="e">
        <f>HLOOKUP("power rail",#REF!,MATCH($A185,#REF!,0),FALSE)</f>
        <v>#REF!</v>
      </c>
      <c r="U185" s="62" t="e">
        <f>HLOOKUP("Wake Capable",#REF!,MATCH($A185,#REF!,0),FALSE)</f>
        <v>#REF!</v>
      </c>
      <c r="V185" s="62" t="e">
        <f>HLOOKUP("Strap",#REF!,MATCH($A185,#REF!,0),FALSE)</f>
        <v>#REF!</v>
      </c>
      <c r="W185" s="62" t="e">
        <f>HLOOKUP("GTE",#REF!,MATCH($A185,#REF!,0),FALSE)</f>
        <v>#REF!</v>
      </c>
      <c r="X185" s="62" t="e">
        <f>HLOOKUP("DPD_Control",#REF!,MATCH($A185,#REF!,0),FALSE)</f>
        <v>#REF!</v>
      </c>
      <c r="Y185" s="62" t="e">
        <f>HLOOKUP("DPD_Group",#REF!,MATCH($A185,#REF!,0),FALSE)</f>
        <v>#REF!</v>
      </c>
      <c r="Z185" s="47" t="e">
        <f>HLOOKUP("Pad Category",#REF!,MATCH($A185,#REF!,0),FALSE)</f>
        <v>#REF!</v>
      </c>
      <c r="AA185" s="47" t="e">
        <f>HLOOKUP("Pad type",#REF!,MATCH($A185,#REF!,0),FALSE)</f>
        <v>#REF!</v>
      </c>
      <c r="AB185" s="47" t="e">
        <f>HLOOKUP("Pull Strength",#REF!,MATCH($A185,#REF!,0),FALSE)</f>
        <v>#REF!</v>
      </c>
      <c r="AC185" s="47" t="e">
        <f>HLOOKUP("POR Pin State",#REF!,MATCH($A185,#REF!,0),FALSE)</f>
        <v>#REF!</v>
      </c>
      <c r="AD185" s="47" t="str">
        <f t="shared" si="85"/>
        <v>RSVD1</v>
      </c>
      <c r="AE185" s="82"/>
      <c r="AF185" s="38" t="str">
        <f t="shared" si="86"/>
        <v>PULL_DOWN</v>
      </c>
      <c r="AG185" s="38" t="e">
        <f t="shared" si="2"/>
        <v>#REF!</v>
      </c>
      <c r="AH185" s="38" t="e">
        <f t="shared" si="40"/>
        <v>#REF!</v>
      </c>
      <c r="AI185" s="87" t="e">
        <f t="shared" si="76"/>
        <v>#REF!</v>
      </c>
      <c r="AJ185" s="86" t="b">
        <v>1</v>
      </c>
      <c r="AK185" s="86" t="b">
        <v>1</v>
      </c>
      <c r="AL185" s="86" t="b">
        <v>1</v>
      </c>
      <c r="AM185" s="86" t="b">
        <v>1</v>
      </c>
      <c r="AN185" s="86" t="b">
        <v>1</v>
      </c>
      <c r="AO185" s="86" t="b">
        <v>1</v>
      </c>
      <c r="AP185" s="63" t="str">
        <f t="shared" si="87"/>
        <v>VALID</v>
      </c>
      <c r="AQ185" s="102" t="s">
        <v>508</v>
      </c>
      <c r="AR185" s="103" t="s">
        <v>79</v>
      </c>
      <c r="AS185" s="104"/>
      <c r="AT185" s="104" t="s">
        <v>89</v>
      </c>
      <c r="AU185" s="105"/>
      <c r="AV185" s="105"/>
      <c r="AW185" s="105"/>
      <c r="AX185" s="105"/>
      <c r="AY185" s="105"/>
      <c r="AZ185" s="104" t="s">
        <v>509</v>
      </c>
      <c r="BA185" s="104"/>
      <c r="BB185" s="115"/>
      <c r="BC185" s="116"/>
      <c r="BD185" s="117"/>
      <c r="BE185" s="182" t="s">
        <v>507</v>
      </c>
      <c r="BF185" s="147" t="e">
        <f>VLOOKUP($A185,#REF!,34,FALSE)</f>
        <v>#REF!</v>
      </c>
      <c r="BG185" s="147" t="e">
        <f>VLOOKUP($A185,#REF!,22,FALSE)</f>
        <v>#REF!</v>
      </c>
      <c r="BH185" s="149"/>
    </row>
    <row r="186" ht="12.95" customHeight="1" spans="1:60">
      <c r="A186" s="164" t="s">
        <v>510</v>
      </c>
      <c r="B186" s="38" t="e">
        <f>VLOOKUP($A186,#REF!,34,FALSE)</f>
        <v>#REF!</v>
      </c>
      <c r="C186" s="39" t="str">
        <f t="shared" si="84"/>
        <v>unused_EQOS_SMA_MDC</v>
      </c>
      <c r="D186" s="40" t="e">
        <f>IF(LEN(VLOOKUP($A186,#REF!,8,FALSE)),LEFT(VLOOKUP($A186,#REF!,8,FALSE),LEN(VLOOKUP($A186,#REF!,8,FALSE))-2),"")</f>
        <v>#REF!</v>
      </c>
      <c r="E186" s="41" t="e">
        <f>IF(LEN(VLOOKUP($A186,#REF!,4,FALSE)),IF(INDEX(#REF!,MATCH($A186,#REF!,0),1),LEFT(VLOOKUP($A186,#REF!,4,FALSE),LEN(VLOOKUP($A186,#REF!,4,FALSE))-2),CONCATENATE(LEFT(VLOOKUP($A186,#REF!,4,FALSE),LEN(VLOOKUP($A186,#REF!,4,FALSE))-2),"*")),"")</f>
        <v>#REF!</v>
      </c>
      <c r="F186" s="42" t="e">
        <f>IF(LEN(VLOOKUP($A186,#REF!,5,FALSE)),IF(INDEX(#REF!,MATCH($A186,#REF!,0),2),LEFT(VLOOKUP($A186,#REF!,5,FALSE),LEN(VLOOKUP($A186,#REF!,5,FALSE))-2),CONCATENATE(LEFT(VLOOKUP($A186,#REF!,5,FALSE),LEN(VLOOKUP($A186,#REF!,5,FALSE))-2),"*")),"")</f>
        <v>#REF!</v>
      </c>
      <c r="G186" s="42" t="e">
        <f>IF(LEN(VLOOKUP($A186,#REF!,6,FALSE)),IF(INDEX(#REF!,MATCH($A186,#REF!,0),3),LEFT(VLOOKUP($A186,#REF!,6,FALSE),LEN(VLOOKUP($A186,#REF!,6,FALSE))-2),CONCATENATE(LEFT(VLOOKUP($A186,#REF!,6,FALSE),LEN(VLOOKUP($A186,#REF!,6,FALSE))-2),"*")),"")</f>
        <v>#REF!</v>
      </c>
      <c r="H186" s="43" t="e">
        <f>IF(LEN(VLOOKUP($A186,#REF!,7,FALSE)),IF(INDEX(#REF!,MATCH($A186,#REF!,0),4),LEFT(VLOOKUP($A186,#REF!,7,FALSE),LEN(VLOOKUP($A186,#REF!,7,FALSE))-2),CONCATENATE(LEFT(VLOOKUP($A186,#REF!,7,FALSE),LEN(VLOOKUP($A186,#REF!,7,FALSE))-2),"*")),"")</f>
        <v>#REF!</v>
      </c>
      <c r="I186" s="54" t="e">
        <f>IF(LEN(VLOOKUP($A186,#REF!,8,FALSE)),UPPER(RIGHT(VLOOKUP($A186,#REF!,8,FALSE),1)),"")</f>
        <v>#REF!</v>
      </c>
      <c r="J186" s="42" t="e">
        <f>IF(LEN(VLOOKUP($A186,#REF!,4,FALSE)),UPPER(RIGHT(VLOOKUP($A186,#REF!,4,FALSE),1)),"")</f>
        <v>#REF!</v>
      </c>
      <c r="K186" s="42" t="e">
        <f>IF(LEN(VLOOKUP($A186,#REF!,5,FALSE)),UPPER(RIGHT(VLOOKUP($A186,#REF!,5,FALSE),1)),"")</f>
        <v>#REF!</v>
      </c>
      <c r="L186" s="42" t="e">
        <f>IF(LEN(VLOOKUP($A186,#REF!,6,FALSE)),UPPER(RIGHT(VLOOKUP($A186,#REF!,6,FALSE),1)),"")</f>
        <v>#REF!</v>
      </c>
      <c r="M186" s="43" t="e">
        <f>IF(LEN(VLOOKUP($A186,#REF!,7,FALSE)),UPPER(RIGHT(VLOOKUP($A186,#REF!,7,FALSE),1)),"")</f>
        <v>#REF!</v>
      </c>
      <c r="N186" s="38" t="s">
        <v>481</v>
      </c>
      <c r="O186" s="38" t="s">
        <v>83</v>
      </c>
      <c r="P186" s="38" t="s">
        <v>104</v>
      </c>
      <c r="Q186" s="38" t="s">
        <v>105</v>
      </c>
      <c r="R186" s="38" t="s">
        <v>83</v>
      </c>
      <c r="S186" s="63" t="e">
        <f>HLOOKUP("Device Tree Pin Name",#REF!,MATCH($A186,#REF!,0),FALSE)</f>
        <v>#REF!</v>
      </c>
      <c r="T186" s="47" t="e">
        <f>HLOOKUP("power rail",#REF!,MATCH($A186,#REF!,0),FALSE)</f>
        <v>#REF!</v>
      </c>
      <c r="U186" s="62" t="e">
        <f>HLOOKUP("Wake Capable",#REF!,MATCH($A186,#REF!,0),FALSE)</f>
        <v>#REF!</v>
      </c>
      <c r="V186" s="62" t="e">
        <f>HLOOKUP("Strap",#REF!,MATCH($A186,#REF!,0),FALSE)</f>
        <v>#REF!</v>
      </c>
      <c r="W186" s="62" t="e">
        <f>HLOOKUP("GTE",#REF!,MATCH($A186,#REF!,0),FALSE)</f>
        <v>#REF!</v>
      </c>
      <c r="X186" s="62" t="e">
        <f>HLOOKUP("DPD_Control",#REF!,MATCH($A186,#REF!,0),FALSE)</f>
        <v>#REF!</v>
      </c>
      <c r="Y186" s="62" t="e">
        <f>HLOOKUP("DPD_Group",#REF!,MATCH($A186,#REF!,0),FALSE)</f>
        <v>#REF!</v>
      </c>
      <c r="Z186" s="47" t="e">
        <f>HLOOKUP("Pad Category",#REF!,MATCH($A186,#REF!,0),FALSE)</f>
        <v>#REF!</v>
      </c>
      <c r="AA186" s="47" t="e">
        <f>HLOOKUP("Pad type",#REF!,MATCH($A186,#REF!,0),FALSE)</f>
        <v>#REF!</v>
      </c>
      <c r="AB186" s="47" t="e">
        <f>HLOOKUP("Pull Strength",#REF!,MATCH($A186,#REF!,0),FALSE)</f>
        <v>#REF!</v>
      </c>
      <c r="AC186" s="47" t="e">
        <f>HLOOKUP("POR Pin State",#REF!,MATCH($A186,#REF!,0),FALSE)</f>
        <v>#REF!</v>
      </c>
      <c r="AD186" s="47" t="str">
        <f t="shared" si="85"/>
        <v>RSVD1</v>
      </c>
      <c r="AE186" s="82"/>
      <c r="AF186" s="38" t="str">
        <f t="shared" si="86"/>
        <v>PULL_DOWN</v>
      </c>
      <c r="AG186" s="38" t="e">
        <f t="shared" si="2"/>
        <v>#REF!</v>
      </c>
      <c r="AH186" s="38" t="e">
        <f t="shared" si="40"/>
        <v>#REF!</v>
      </c>
      <c r="AI186" s="87" t="e">
        <f t="shared" si="76"/>
        <v>#REF!</v>
      </c>
      <c r="AJ186" s="86" t="b">
        <v>1</v>
      </c>
      <c r="AK186" s="86" t="b">
        <v>1</v>
      </c>
      <c r="AL186" s="86" t="b">
        <v>1</v>
      </c>
      <c r="AM186" s="86" t="b">
        <v>1</v>
      </c>
      <c r="AN186" s="86" t="b">
        <v>1</v>
      </c>
      <c r="AO186" s="86" t="b">
        <v>1</v>
      </c>
      <c r="AP186" s="63" t="str">
        <f t="shared" si="87"/>
        <v>VALID</v>
      </c>
      <c r="AQ186" s="170" t="s">
        <v>511</v>
      </c>
      <c r="AR186" s="171" t="s">
        <v>79</v>
      </c>
      <c r="AS186" s="172"/>
      <c r="AT186" s="173"/>
      <c r="AU186" s="173"/>
      <c r="AV186" s="173"/>
      <c r="AW186" s="173"/>
      <c r="AX186" s="173"/>
      <c r="AY186" s="173"/>
      <c r="AZ186" s="172"/>
      <c r="BA186" s="172"/>
      <c r="BB186" s="177"/>
      <c r="BC186" s="178"/>
      <c r="BD186" s="179"/>
      <c r="BE186" s="183" t="s">
        <v>510</v>
      </c>
      <c r="BF186" s="147" t="e">
        <f>VLOOKUP($A186,#REF!,34,FALSE)</f>
        <v>#REF!</v>
      </c>
      <c r="BG186" s="147" t="e">
        <f>VLOOKUP($A186,#REF!,22,FALSE)</f>
        <v>#REF!</v>
      </c>
      <c r="BH186" s="149"/>
    </row>
    <row r="187" ht="12.95" customHeight="1" spans="1:60">
      <c r="A187" s="164" t="s">
        <v>512</v>
      </c>
      <c r="B187" s="38" t="e">
        <f>VLOOKUP($A187,#REF!,34,FALSE)</f>
        <v>#REF!</v>
      </c>
      <c r="C187" s="39" t="str">
        <f t="shared" si="84"/>
        <v>unused_EQOS_COMP</v>
      </c>
      <c r="D187" s="40" t="e">
        <f>IF(LEN(VLOOKUP($A187,#REF!,8,FALSE)),LEFT(VLOOKUP($A187,#REF!,8,FALSE),LEN(VLOOKUP($A187,#REF!,8,FALSE))-2),"")</f>
        <v>#REF!</v>
      </c>
      <c r="E187" s="41" t="e">
        <f>IF(LEN(VLOOKUP($A187,#REF!,4,FALSE)),IF(INDEX(#REF!,MATCH($A187,#REF!,0),1),LEFT(VLOOKUP($A187,#REF!,4,FALSE),LEN(VLOOKUP($A187,#REF!,4,FALSE))-2),CONCATENATE(LEFT(VLOOKUP($A187,#REF!,4,FALSE),LEN(VLOOKUP($A187,#REF!,4,FALSE))-2),"*")),"")</f>
        <v>#REF!</v>
      </c>
      <c r="F187" s="42" t="e">
        <f>IF(LEN(VLOOKUP($A187,#REF!,5,FALSE)),IF(INDEX(#REF!,MATCH($A187,#REF!,0),2),LEFT(VLOOKUP($A187,#REF!,5,FALSE),LEN(VLOOKUP($A187,#REF!,5,FALSE))-2),CONCATENATE(LEFT(VLOOKUP($A187,#REF!,5,FALSE),LEN(VLOOKUP($A187,#REF!,5,FALSE))-2),"*")),"")</f>
        <v>#REF!</v>
      </c>
      <c r="G187" s="42" t="e">
        <f>IF(LEN(VLOOKUP($A187,#REF!,6,FALSE)),IF(INDEX(#REF!,MATCH($A187,#REF!,0),3),LEFT(VLOOKUP($A187,#REF!,6,FALSE),LEN(VLOOKUP($A187,#REF!,6,FALSE))-2),CONCATENATE(LEFT(VLOOKUP($A187,#REF!,6,FALSE),LEN(VLOOKUP($A187,#REF!,6,FALSE))-2),"*")),"")</f>
        <v>#REF!</v>
      </c>
      <c r="H187" s="43" t="e">
        <f>IF(LEN(VLOOKUP($A187,#REF!,7,FALSE)),IF(INDEX(#REF!,MATCH($A187,#REF!,0),4),LEFT(VLOOKUP($A187,#REF!,7,FALSE),LEN(VLOOKUP($A187,#REF!,7,FALSE))-2),CONCATENATE(LEFT(VLOOKUP($A187,#REF!,7,FALSE),LEN(VLOOKUP($A187,#REF!,7,FALSE))-2),"*")),"")</f>
        <v>#REF!</v>
      </c>
      <c r="I187" s="54" t="e">
        <f>IF(LEN(VLOOKUP($A187,#REF!,8,FALSE)),UPPER(RIGHT(VLOOKUP($A187,#REF!,8,FALSE),1)),"")</f>
        <v>#REF!</v>
      </c>
      <c r="J187" s="42" t="e">
        <f>IF(LEN(VLOOKUP($A187,#REF!,4,FALSE)),UPPER(RIGHT(VLOOKUP($A187,#REF!,4,FALSE),1)),"")</f>
        <v>#REF!</v>
      </c>
      <c r="K187" s="42" t="e">
        <f>IF(LEN(VLOOKUP($A187,#REF!,5,FALSE)),UPPER(RIGHT(VLOOKUP($A187,#REF!,5,FALSE),1)),"")</f>
        <v>#REF!</v>
      </c>
      <c r="L187" s="42" t="e">
        <f>IF(LEN(VLOOKUP($A187,#REF!,6,FALSE)),UPPER(RIGHT(VLOOKUP($A187,#REF!,6,FALSE),1)),"")</f>
        <v>#REF!</v>
      </c>
      <c r="M187" s="43" t="e">
        <f>IF(LEN(VLOOKUP($A187,#REF!,7,FALSE)),UPPER(RIGHT(VLOOKUP($A187,#REF!,7,FALSE),1)),"")</f>
        <v>#REF!</v>
      </c>
      <c r="N187" s="166"/>
      <c r="O187" s="166"/>
      <c r="P187" s="166"/>
      <c r="Q187" s="166"/>
      <c r="R187" s="166"/>
      <c r="S187" s="63" t="e">
        <f>HLOOKUP("Device Tree Pin Name",#REF!,MATCH($A187,#REF!,0),FALSE)</f>
        <v>#REF!</v>
      </c>
      <c r="T187" s="47" t="e">
        <f>HLOOKUP("power rail",#REF!,MATCH($A187,#REF!,0),FALSE)</f>
        <v>#REF!</v>
      </c>
      <c r="U187" s="62" t="e">
        <f>HLOOKUP("Wake Capable",#REF!,MATCH($A187,#REF!,0),FALSE)</f>
        <v>#REF!</v>
      </c>
      <c r="V187" s="62" t="e">
        <f>HLOOKUP("Strap",#REF!,MATCH($A187,#REF!,0),FALSE)</f>
        <v>#REF!</v>
      </c>
      <c r="W187" s="62" t="e">
        <f>HLOOKUP("GTE",#REF!,MATCH($A187,#REF!,0),FALSE)</f>
        <v>#REF!</v>
      </c>
      <c r="X187" s="62" t="e">
        <f>HLOOKUP("DPD_Control",#REF!,MATCH($A187,#REF!,0),FALSE)</f>
        <v>#REF!</v>
      </c>
      <c r="Y187" s="62" t="e">
        <f>HLOOKUP("DPD_Group",#REF!,MATCH($A187,#REF!,0),FALSE)</f>
        <v>#REF!</v>
      </c>
      <c r="Z187" s="47" t="e">
        <f>HLOOKUP("Pad Category",#REF!,MATCH($A187,#REF!,0),FALSE)</f>
        <v>#REF!</v>
      </c>
      <c r="AA187" s="47" t="e">
        <f>HLOOKUP("Pad type",#REF!,MATCH($A187,#REF!,0),FALSE)</f>
        <v>#REF!</v>
      </c>
      <c r="AB187" s="47" t="e">
        <f>HLOOKUP("Pull Strength",#REF!,MATCH($A187,#REF!,0),FALSE)</f>
        <v>#REF!</v>
      </c>
      <c r="AC187" s="47" t="e">
        <f>HLOOKUP("POR Pin State",#REF!,MATCH($A187,#REF!,0),FALSE)</f>
        <v>#REF!</v>
      </c>
      <c r="AD187" s="82"/>
      <c r="AE187" s="82"/>
      <c r="AF187" s="82"/>
      <c r="AG187" s="82"/>
      <c r="AH187" s="82"/>
      <c r="AI187" s="82"/>
      <c r="AJ187" s="86" t="b">
        <v>1</v>
      </c>
      <c r="AK187" s="86" t="b">
        <v>1</v>
      </c>
      <c r="AL187" s="86" t="b">
        <v>1</v>
      </c>
      <c r="AM187" s="86" t="b">
        <v>1</v>
      </c>
      <c r="AN187" s="86" t="b">
        <v>1</v>
      </c>
      <c r="AO187" s="86" t="b">
        <v>1</v>
      </c>
      <c r="AP187" s="63" t="str">
        <f t="shared" si="87"/>
        <v>VALID</v>
      </c>
      <c r="AQ187" s="170" t="s">
        <v>513</v>
      </c>
      <c r="AR187" s="171" t="s">
        <v>79</v>
      </c>
      <c r="AS187" s="172"/>
      <c r="AT187" s="173"/>
      <c r="AU187" s="173"/>
      <c r="AV187" s="173"/>
      <c r="AW187" s="173"/>
      <c r="AX187" s="173"/>
      <c r="AY187" s="173"/>
      <c r="AZ187" s="172"/>
      <c r="BA187" s="172" t="s">
        <v>447</v>
      </c>
      <c r="BB187" s="177"/>
      <c r="BC187" s="178"/>
      <c r="BD187" s="179"/>
      <c r="BE187" s="183" t="s">
        <v>512</v>
      </c>
      <c r="BF187" s="147" t="e">
        <f>VLOOKUP($A187,#REF!,34,FALSE)</f>
        <v>#REF!</v>
      </c>
      <c r="BG187" s="147" t="e">
        <f>VLOOKUP($A187,#REF!,22,FALSE)</f>
        <v>#REF!</v>
      </c>
      <c r="BH187" s="149"/>
    </row>
    <row r="188" s="3" customFormat="1" ht="18" customHeight="1" spans="1:60">
      <c r="A188" s="45" t="s">
        <v>514</v>
      </c>
      <c r="B188" s="45" t="s">
        <v>515</v>
      </c>
      <c r="C188" s="44"/>
      <c r="D188" s="165"/>
      <c r="E188" s="165"/>
      <c r="F188" s="165"/>
      <c r="G188" s="165"/>
      <c r="H188" s="165"/>
      <c r="I188" s="44"/>
      <c r="J188" s="44"/>
      <c r="K188" s="44"/>
      <c r="L188" s="44"/>
      <c r="M188" s="44"/>
      <c r="N188" s="44"/>
      <c r="O188" s="44"/>
      <c r="P188" s="44"/>
      <c r="Q188" s="44"/>
      <c r="R188" s="44"/>
      <c r="S188" s="44"/>
      <c r="T188" s="44"/>
      <c r="U188" s="167"/>
      <c r="V188" s="167"/>
      <c r="W188" s="167"/>
      <c r="X188" s="167"/>
      <c r="Y188" s="167"/>
      <c r="Z188" s="168"/>
      <c r="AA188" s="168"/>
      <c r="AB188" s="168"/>
      <c r="AC188" s="168"/>
      <c r="AD188" s="168"/>
      <c r="AE188" s="168"/>
      <c r="AF188" s="168"/>
      <c r="AG188" s="168"/>
      <c r="AH188" s="168"/>
      <c r="AI188" s="168"/>
      <c r="AJ188" s="168"/>
      <c r="AK188" s="168"/>
      <c r="AL188" s="168"/>
      <c r="AM188" s="168"/>
      <c r="AN188" s="168"/>
      <c r="AO188" s="168"/>
      <c r="AP188" s="168"/>
      <c r="AQ188" s="100"/>
      <c r="AR188" s="175"/>
      <c r="AS188" s="176"/>
      <c r="AT188" s="176"/>
      <c r="AU188" s="176"/>
      <c r="AV188" s="176"/>
      <c r="AW188" s="176"/>
      <c r="AX188" s="176"/>
      <c r="AY188" s="176"/>
      <c r="AZ188" s="176"/>
      <c r="BA188" s="176"/>
      <c r="BB188" s="176"/>
      <c r="BC188" s="400" t="s">
        <v>76</v>
      </c>
      <c r="BD188" s="176"/>
      <c r="BE188" s="184" t="s">
        <v>514</v>
      </c>
      <c r="BF188" s="185" t="s">
        <v>515</v>
      </c>
      <c r="BG188" s="185"/>
      <c r="BH188" s="187"/>
    </row>
    <row r="189" ht="12.95" customHeight="1" spans="1:60">
      <c r="A189" s="47" t="s">
        <v>516</v>
      </c>
      <c r="B189" s="38" t="e">
        <f>VLOOKUP($A189,#REF!,34,FALSE)</f>
        <v>#REF!</v>
      </c>
      <c r="C189" s="39" t="str">
        <f t="shared" ref="C189:C200" si="88">CONCATENATE("unused_",A189)</f>
        <v>unused_SPI5_SCK</v>
      </c>
      <c r="D189" s="40" t="e">
        <f>IF(LEN(VLOOKUP($A189,#REF!,8,FALSE)),LEFT(VLOOKUP($A189,#REF!,8,FALSE),LEN(VLOOKUP($A189,#REF!,8,FALSE))-2),"")</f>
        <v>#REF!</v>
      </c>
      <c r="E189" s="41" t="e">
        <f>IF(LEN(VLOOKUP($A189,#REF!,4,FALSE)),IF(INDEX(#REF!,MATCH($A189,#REF!,0),1),LEFT(VLOOKUP($A189,#REF!,4,FALSE),LEN(VLOOKUP($A189,#REF!,4,FALSE))-2),CONCATENATE(LEFT(VLOOKUP($A189,#REF!,4,FALSE),LEN(VLOOKUP($A189,#REF!,4,FALSE))-2),"*")),"")</f>
        <v>#REF!</v>
      </c>
      <c r="F189" s="42" t="e">
        <f>IF(LEN(VLOOKUP($A189,#REF!,5,FALSE)),IF(INDEX(#REF!,MATCH($A189,#REF!,0),2),LEFT(VLOOKUP($A189,#REF!,5,FALSE),LEN(VLOOKUP($A189,#REF!,5,FALSE))-2),CONCATENATE(LEFT(VLOOKUP($A189,#REF!,5,FALSE),LEN(VLOOKUP($A189,#REF!,5,FALSE))-2),"*")),"")</f>
        <v>#REF!</v>
      </c>
      <c r="G189" s="42" t="e">
        <f>IF(LEN(VLOOKUP($A189,#REF!,6,FALSE)),IF(INDEX(#REF!,MATCH($A189,#REF!,0),3),LEFT(VLOOKUP($A189,#REF!,6,FALSE),LEN(VLOOKUP($A189,#REF!,6,FALSE))-2),CONCATENATE(LEFT(VLOOKUP($A189,#REF!,6,FALSE),LEN(VLOOKUP($A189,#REF!,6,FALSE))-2),"*")),"")</f>
        <v>#REF!</v>
      </c>
      <c r="H189" s="43" t="e">
        <f>IF(LEN(VLOOKUP($A189,#REF!,7,FALSE)),IF(INDEX(#REF!,MATCH($A189,#REF!,0),4),LEFT(VLOOKUP($A189,#REF!,7,FALSE),LEN(VLOOKUP($A189,#REF!,7,FALSE))-2),CONCATENATE(LEFT(VLOOKUP($A189,#REF!,7,FALSE),LEN(VLOOKUP($A189,#REF!,7,FALSE))-2),"*")),"")</f>
        <v>#REF!</v>
      </c>
      <c r="I189" s="54" t="e">
        <f>IF(LEN(VLOOKUP($A189,#REF!,8,FALSE)),UPPER(RIGHT(VLOOKUP($A189,#REF!,8,FALSE),1)),"")</f>
        <v>#REF!</v>
      </c>
      <c r="J189" s="42" t="e">
        <f>IF(LEN(VLOOKUP($A189,#REF!,4,FALSE)),UPPER(RIGHT(VLOOKUP($A189,#REF!,4,FALSE),1)),"")</f>
        <v>#REF!</v>
      </c>
      <c r="K189" s="42" t="e">
        <f>IF(LEN(VLOOKUP($A189,#REF!,5,FALSE)),UPPER(RIGHT(VLOOKUP($A189,#REF!,5,FALSE),1)),"")</f>
        <v>#REF!</v>
      </c>
      <c r="L189" s="42" t="e">
        <f>IF(LEN(VLOOKUP($A189,#REF!,6,FALSE)),UPPER(RIGHT(VLOOKUP($A189,#REF!,6,FALSE),1)),"")</f>
        <v>#REF!</v>
      </c>
      <c r="M189" s="43" t="e">
        <f>IF(LEN(VLOOKUP($A189,#REF!,7,FALSE)),UPPER(RIGHT(VLOOKUP($A189,#REF!,7,FALSE),1)),"")</f>
        <v>#REF!</v>
      </c>
      <c r="N189" s="38" t="s">
        <v>259</v>
      </c>
      <c r="O189" s="38" t="s">
        <v>517</v>
      </c>
      <c r="P189" s="38" t="s">
        <v>518</v>
      </c>
      <c r="Q189" s="38" t="s">
        <v>105</v>
      </c>
      <c r="R189" s="38" t="s">
        <v>105</v>
      </c>
      <c r="S189" s="61" t="e">
        <f>HLOOKUP("Device Tree Pin Name",#REF!,MATCH($A189,#REF!,0),FALSE)</f>
        <v>#REF!</v>
      </c>
      <c r="T189" s="47" t="e">
        <f>HLOOKUP("power rail",#REF!,MATCH($A189,#REF!,0),FALSE)</f>
        <v>#REF!</v>
      </c>
      <c r="U189" s="62" t="e">
        <f>HLOOKUP("Wake Capable",#REF!,MATCH($A189,#REF!,0),FALSE)</f>
        <v>#REF!</v>
      </c>
      <c r="V189" s="62" t="e">
        <f>HLOOKUP("Strap",#REF!,MATCH($A189,#REF!,0),FALSE)</f>
        <v>#REF!</v>
      </c>
      <c r="W189" s="62" t="e">
        <f>HLOOKUP("GTE",#REF!,MATCH($A189,#REF!,0),FALSE)</f>
        <v>#REF!</v>
      </c>
      <c r="X189" s="62" t="e">
        <f>HLOOKUP("DPD_Control",#REF!,MATCH($A189,#REF!,0),FALSE)</f>
        <v>#REF!</v>
      </c>
      <c r="Y189" s="62" t="e">
        <f>HLOOKUP("DPD_Group",#REF!,MATCH($A189,#REF!,0),FALSE)</f>
        <v>#REF!</v>
      </c>
      <c r="Z189" s="47" t="e">
        <f>HLOOKUP("Pad Category",#REF!,MATCH($A189,#REF!,0),FALSE)</f>
        <v>#REF!</v>
      </c>
      <c r="AA189" s="47" t="e">
        <f>HLOOKUP("Pad type",#REF!,MATCH($A189,#REF!,0),FALSE)</f>
        <v>#REF!</v>
      </c>
      <c r="AB189" s="47" t="e">
        <f>HLOOKUP("Pull Strength",#REF!,MATCH($A189,#REF!,0),FALSE)</f>
        <v>#REF!</v>
      </c>
      <c r="AC189" s="47" t="e">
        <f>HLOOKUP("POR Pin State",#REF!,MATCH($A189,#REF!,0),FALSE)</f>
        <v>#REF!</v>
      </c>
      <c r="AD189" s="47" t="str">
        <f t="shared" ref="AD189:AD200" si="89">IF(OR($AQ189="",$AQ189=$C189),$R189,IF($AQ189=$D189,SUBSTITUTE(SUBSTITUTE($AQ189,"GPIO3_","GPIO_"),".0",""),IF($AQ189=$E189,$N189,IF($AQ189=$F189,$O189,IF($AQ189=$G189,$P189,IF($AQ189=$H189,$Q189,"INVALID"))))))</f>
        <v>RSVD3</v>
      </c>
      <c r="AE189" s="82"/>
      <c r="AF189" s="38" t="str">
        <f t="shared" ref="AF189:AF200" si="90">IF(AND(OR($AS189="Int PU",$AS189="Int PD"),OR(AND($AZ189&lt;&gt;"",$AZ189&lt;&gt;"0"),AND($BA189&lt;&gt;"",$BA189&lt;&gt;"0"))),"INVALID",IF(OR($AQ189=$C189,$AS189="Int PD"),"PULL_DOWN",IF(OR($AS189="Int PU",AND($AE189="YES",OR($AZ189="",$AZ189="0"),OR($BA189="",$BA189="0"),OR($AR189="Input",$AR189="Bidirectional"))),"PULL_UP","NORMAL")))</f>
        <v>PULL_DOWN</v>
      </c>
      <c r="AG189" s="38" t="e">
        <f t="shared" ref="AG189:AG200" si="91">IF($AU189="Input","TRISTATE",IF($AV189="Z","TRISTATE",IF($AT189=$F189,"TRISTATE","NORMAL")))</f>
        <v>#REF!</v>
      </c>
      <c r="AH189" s="38" t="e">
        <f t="shared" ref="AH189:AH200" si="92">IF(OR($AT189=$F189,$AU189="Output"),"DISABLE","ENABLE")</f>
        <v>#REF!</v>
      </c>
      <c r="AI189" s="87" t="e">
        <f t="shared" ref="AI189:AI200" si="93">IF($AT189&lt;&gt;$G189,"N/A",IF($AV189="Drive 1","1",IF($AV189="Drive 0","0","")))</f>
        <v>#REF!</v>
      </c>
      <c r="AJ189" s="86" t="b">
        <v>1</v>
      </c>
      <c r="AK189" s="86" t="b">
        <v>1</v>
      </c>
      <c r="AL189" s="86" t="b">
        <v>1</v>
      </c>
      <c r="AM189" s="86" t="b">
        <v>1</v>
      </c>
      <c r="AN189" s="86" t="b">
        <v>1</v>
      </c>
      <c r="AO189" s="86" t="b">
        <v>1</v>
      </c>
      <c r="AP189" s="63" t="str">
        <f t="shared" ref="AP189:AP200" si="94">IF(AND($AJ189:$AO189),"VALID","INVALID")</f>
        <v>VALID</v>
      </c>
      <c r="AQ189" s="102" t="s">
        <v>519</v>
      </c>
      <c r="AR189" s="103" t="s">
        <v>79</v>
      </c>
      <c r="AS189" s="104"/>
      <c r="AT189" s="105"/>
      <c r="AU189" s="105"/>
      <c r="AV189" s="104" t="s">
        <v>124</v>
      </c>
      <c r="AW189" s="105"/>
      <c r="AX189" s="104" t="s">
        <v>85</v>
      </c>
      <c r="AY189" s="105"/>
      <c r="AZ189" s="104"/>
      <c r="BA189" s="104"/>
      <c r="BB189" s="115"/>
      <c r="BC189" s="116"/>
      <c r="BD189" s="117"/>
      <c r="BE189" s="188"/>
      <c r="BF189" s="147" t="e">
        <f>VLOOKUP($A189,#REF!,34,FALSE)</f>
        <v>#REF!</v>
      </c>
      <c r="BG189" s="147" t="e">
        <f>VLOOKUP($A189,#REF!,22,FALSE)</f>
        <v>#REF!</v>
      </c>
      <c r="BH189" s="149"/>
    </row>
    <row r="190" ht="12.95" customHeight="1" spans="1:60">
      <c r="A190" s="47" t="s">
        <v>520</v>
      </c>
      <c r="B190" s="38" t="e">
        <f>VLOOKUP($A190,#REF!,34,FALSE)</f>
        <v>#REF!</v>
      </c>
      <c r="C190" s="39" t="str">
        <f t="shared" si="88"/>
        <v>unused_SPI5_MISO</v>
      </c>
      <c r="D190" s="40" t="e">
        <f>IF(LEN(VLOOKUP($A190,#REF!,8,FALSE)),LEFT(VLOOKUP($A190,#REF!,8,FALSE),LEN(VLOOKUP($A190,#REF!,8,FALSE))-2),"")</f>
        <v>#REF!</v>
      </c>
      <c r="E190" s="41" t="e">
        <f>IF(LEN(VLOOKUP($A190,#REF!,4,FALSE)),IF(INDEX(#REF!,MATCH($A190,#REF!,0),1),LEFT(VLOOKUP($A190,#REF!,4,FALSE),LEN(VLOOKUP($A190,#REF!,4,FALSE))-2),CONCATENATE(LEFT(VLOOKUP($A190,#REF!,4,FALSE),LEN(VLOOKUP($A190,#REF!,4,FALSE))-2),"*")),"")</f>
        <v>#REF!</v>
      </c>
      <c r="F190" s="42" t="e">
        <f>IF(LEN(VLOOKUP($A190,#REF!,5,FALSE)),IF(INDEX(#REF!,MATCH($A190,#REF!,0),2),LEFT(VLOOKUP($A190,#REF!,5,FALSE),LEN(VLOOKUP($A190,#REF!,5,FALSE))-3),CONCATENATE(LEFT(VLOOKUP($A190,#REF!,5,FALSE),LEN(VLOOKUP($A190,#REF!,5,FALSE))-2),"*")),"")</f>
        <v>#REF!</v>
      </c>
      <c r="G190" s="42" t="e">
        <f>IF(LEN(VLOOKUP($A190,#REF!,6,FALSE)),IF(INDEX(#REF!,MATCH($A190,#REF!,0),3),LEFT(VLOOKUP($A190,#REF!,6,FALSE),LEN(VLOOKUP($A190,#REF!,6,FALSE))-2),CONCATENATE(LEFT(VLOOKUP($A190,#REF!,6,FALSE),LEN(VLOOKUP($A190,#REF!,6,FALSE))-2),"*")),"")</f>
        <v>#REF!</v>
      </c>
      <c r="H190" s="43" t="e">
        <f>IF(LEN(VLOOKUP($A190,#REF!,7,FALSE)),IF(INDEX(#REF!,MATCH($A190,#REF!,0),4),LEFT(VLOOKUP($A190,#REF!,7,FALSE),LEN(VLOOKUP($A190,#REF!,7,FALSE))-2),CONCATENATE(LEFT(VLOOKUP($A190,#REF!,7,FALSE),LEN(VLOOKUP($A190,#REF!,7,FALSE))-2),"*")),"")</f>
        <v>#REF!</v>
      </c>
      <c r="I190" s="54" t="e">
        <f>IF(LEN(VLOOKUP($A190,#REF!,8,FALSE)),UPPER(RIGHT(VLOOKUP($A190,#REF!,8,FALSE),1)),"")</f>
        <v>#REF!</v>
      </c>
      <c r="J190" s="42" t="e">
        <f>IF(LEN(VLOOKUP($A190,#REF!,4,FALSE)),UPPER(RIGHT(VLOOKUP($A190,#REF!,4,FALSE),1)),"")</f>
        <v>#REF!</v>
      </c>
      <c r="K190" s="42" t="s">
        <v>81</v>
      </c>
      <c r="L190" s="42" t="e">
        <f>IF(LEN(VLOOKUP($A190,#REF!,6,FALSE)),UPPER(RIGHT(VLOOKUP($A190,#REF!,6,FALSE),1)),"")</f>
        <v>#REF!</v>
      </c>
      <c r="M190" s="43" t="e">
        <f>IF(LEN(VLOOKUP($A190,#REF!,7,FALSE)),UPPER(RIGHT(VLOOKUP($A190,#REF!,7,FALSE),1)),"")</f>
        <v>#REF!</v>
      </c>
      <c r="N190" s="38" t="s">
        <v>259</v>
      </c>
      <c r="O190" s="38" t="s">
        <v>517</v>
      </c>
      <c r="P190" s="38" t="s">
        <v>518</v>
      </c>
      <c r="Q190" s="38" t="s">
        <v>105</v>
      </c>
      <c r="R190" s="38" t="s">
        <v>105</v>
      </c>
      <c r="S190" s="63" t="e">
        <f>HLOOKUP("Device Tree Pin Name",#REF!,MATCH($A190,#REF!,0),FALSE)</f>
        <v>#REF!</v>
      </c>
      <c r="T190" s="47" t="e">
        <f>HLOOKUP("power rail",#REF!,MATCH($A190,#REF!,0),FALSE)</f>
        <v>#REF!</v>
      </c>
      <c r="U190" s="62" t="e">
        <f>HLOOKUP("Wake Capable",#REF!,MATCH($A190,#REF!,0),FALSE)</f>
        <v>#REF!</v>
      </c>
      <c r="V190" s="62" t="e">
        <f>HLOOKUP("Strap",#REF!,MATCH($A190,#REF!,0),FALSE)</f>
        <v>#REF!</v>
      </c>
      <c r="W190" s="62" t="e">
        <f>HLOOKUP("GTE",#REF!,MATCH($A190,#REF!,0),FALSE)</f>
        <v>#REF!</v>
      </c>
      <c r="X190" s="62" t="e">
        <f>HLOOKUP("DPD_Control",#REF!,MATCH($A190,#REF!,0),FALSE)</f>
        <v>#REF!</v>
      </c>
      <c r="Y190" s="62" t="e">
        <f>HLOOKUP("DPD_Group",#REF!,MATCH($A190,#REF!,0),FALSE)</f>
        <v>#REF!</v>
      </c>
      <c r="Z190" s="47" t="e">
        <f>HLOOKUP("Pad Category",#REF!,MATCH($A190,#REF!,0),FALSE)</f>
        <v>#REF!</v>
      </c>
      <c r="AA190" s="47" t="e">
        <f>HLOOKUP("Pad type",#REF!,MATCH($A190,#REF!,0),FALSE)</f>
        <v>#REF!</v>
      </c>
      <c r="AB190" s="47" t="e">
        <f>HLOOKUP("Pull Strength",#REF!,MATCH($A190,#REF!,0),FALSE)</f>
        <v>#REF!</v>
      </c>
      <c r="AC190" s="47" t="e">
        <f>HLOOKUP("POR Pin State",#REF!,MATCH($A190,#REF!,0),FALSE)</f>
        <v>#REF!</v>
      </c>
      <c r="AD190" s="47" t="str">
        <f t="shared" si="89"/>
        <v>RSVD3</v>
      </c>
      <c r="AE190" s="82"/>
      <c r="AF190" s="38" t="str">
        <f t="shared" si="90"/>
        <v>PULL_DOWN</v>
      </c>
      <c r="AG190" s="38" t="e">
        <f t="shared" si="91"/>
        <v>#REF!</v>
      </c>
      <c r="AH190" s="38" t="e">
        <f t="shared" si="92"/>
        <v>#REF!</v>
      </c>
      <c r="AI190" s="87" t="e">
        <f t="shared" si="93"/>
        <v>#REF!</v>
      </c>
      <c r="AJ190" s="86" t="b">
        <v>1</v>
      </c>
      <c r="AK190" s="86" t="b">
        <v>1</v>
      </c>
      <c r="AL190" s="86" t="b">
        <v>1</v>
      </c>
      <c r="AM190" s="86" t="b">
        <v>1</v>
      </c>
      <c r="AN190" s="86" t="b">
        <v>1</v>
      </c>
      <c r="AO190" s="86" t="b">
        <v>1</v>
      </c>
      <c r="AP190" s="63" t="str">
        <f t="shared" si="94"/>
        <v>VALID</v>
      </c>
      <c r="AQ190" s="102" t="s">
        <v>521</v>
      </c>
      <c r="AR190" s="103" t="s">
        <v>79</v>
      </c>
      <c r="AS190" s="104"/>
      <c r="AT190" s="104" t="s">
        <v>89</v>
      </c>
      <c r="AU190" s="105"/>
      <c r="AV190" s="104" t="s">
        <v>124</v>
      </c>
      <c r="AW190" s="105"/>
      <c r="AX190" s="104" t="s">
        <v>85</v>
      </c>
      <c r="AY190" s="105"/>
      <c r="AZ190" s="104"/>
      <c r="BA190" s="104"/>
      <c r="BB190" s="115"/>
      <c r="BC190" s="116"/>
      <c r="BD190" s="117"/>
      <c r="BE190" s="189"/>
      <c r="BF190" s="147" t="e">
        <f>VLOOKUP($A190,#REF!,34,FALSE)</f>
        <v>#REF!</v>
      </c>
      <c r="BG190" s="147" t="e">
        <f>VLOOKUP($A190,#REF!,22,FALSE)</f>
        <v>#REF!</v>
      </c>
      <c r="BH190" s="149"/>
    </row>
    <row r="191" ht="12.95" customHeight="1" spans="1:60">
      <c r="A191" s="47" t="s">
        <v>522</v>
      </c>
      <c r="B191" s="38" t="e">
        <f>VLOOKUP($A191,#REF!,34,FALSE)</f>
        <v>#REF!</v>
      </c>
      <c r="C191" s="39" t="str">
        <f t="shared" si="88"/>
        <v>unused_SPI5_MOSI</v>
      </c>
      <c r="D191" s="40" t="e">
        <f>IF(LEN(VLOOKUP($A191,#REF!,8,FALSE)),LEFT(VLOOKUP($A191,#REF!,8,FALSE),LEN(VLOOKUP($A191,#REF!,8,FALSE))-2),"")</f>
        <v>#REF!</v>
      </c>
      <c r="E191" s="41" t="e">
        <f>IF(LEN(VLOOKUP($A191,#REF!,4,FALSE)),IF(INDEX(#REF!,MATCH($A191,#REF!,0),1),LEFT(VLOOKUP($A191,#REF!,4,FALSE),LEN(VLOOKUP($A191,#REF!,4,FALSE))-2),CONCATENATE(LEFT(VLOOKUP($A191,#REF!,4,FALSE),LEN(VLOOKUP($A191,#REF!,4,FALSE))-2),"*")),"")</f>
        <v>#REF!</v>
      </c>
      <c r="F191" s="42" t="e">
        <f>IF(LEN(VLOOKUP($A191,#REF!,5,FALSE)),IF(INDEX(#REF!,MATCH($A191,#REF!,0),2),LEFT(VLOOKUP($A191,#REF!,5,FALSE),LEN(VLOOKUP($A191,#REF!,5,FALSE))-2),CONCATENATE(LEFT(VLOOKUP($A191,#REF!,5,FALSE),LEN(VLOOKUP($A191,#REF!,5,FALSE))-2),"*")),"")</f>
        <v>#REF!</v>
      </c>
      <c r="G191" s="42" t="e">
        <f>IF(LEN(VLOOKUP($A191,#REF!,6,FALSE)),IF(INDEX(#REF!,MATCH($A191,#REF!,0),3),LEFT(VLOOKUP($A191,#REF!,6,FALSE),LEN(VLOOKUP($A191,#REF!,6,FALSE))-2),CONCATENATE(LEFT(VLOOKUP($A191,#REF!,6,FALSE),LEN(VLOOKUP($A191,#REF!,6,FALSE))-2),"*")),"")</f>
        <v>#REF!</v>
      </c>
      <c r="H191" s="43" t="e">
        <f>IF(LEN(VLOOKUP($A191,#REF!,7,FALSE)),IF(INDEX(#REF!,MATCH($A191,#REF!,0),4),LEFT(VLOOKUP($A191,#REF!,7,FALSE),LEN(VLOOKUP($A191,#REF!,7,FALSE))-2),CONCATENATE(LEFT(VLOOKUP($A191,#REF!,7,FALSE),LEN(VLOOKUP($A191,#REF!,7,FALSE))-2),"*")),"")</f>
        <v>#REF!</v>
      </c>
      <c r="I191" s="54" t="e">
        <f>IF(LEN(VLOOKUP($A191,#REF!,8,FALSE)),UPPER(RIGHT(VLOOKUP($A191,#REF!,8,FALSE),1)),"")</f>
        <v>#REF!</v>
      </c>
      <c r="J191" s="42" t="e">
        <f>IF(LEN(VLOOKUP($A191,#REF!,4,FALSE)),UPPER(RIGHT(VLOOKUP($A191,#REF!,4,FALSE),1)),"")</f>
        <v>#REF!</v>
      </c>
      <c r="K191" s="42" t="e">
        <f>IF(LEN(VLOOKUP($A191,#REF!,5,FALSE)),UPPER(RIGHT(VLOOKUP($A191,#REF!,5,FALSE),1)),"")</f>
        <v>#REF!</v>
      </c>
      <c r="L191" s="42" t="e">
        <f>IF(LEN(VLOOKUP($A191,#REF!,6,FALSE)),UPPER(RIGHT(VLOOKUP($A191,#REF!,6,FALSE),1)),"")</f>
        <v>#REF!</v>
      </c>
      <c r="M191" s="43" t="e">
        <f>IF(LEN(VLOOKUP($A191,#REF!,7,FALSE)),UPPER(RIGHT(VLOOKUP($A191,#REF!,7,FALSE),1)),"")</f>
        <v>#REF!</v>
      </c>
      <c r="N191" s="38" t="s">
        <v>259</v>
      </c>
      <c r="O191" s="38" t="s">
        <v>517</v>
      </c>
      <c r="P191" s="38" t="s">
        <v>523</v>
      </c>
      <c r="Q191" s="38" t="s">
        <v>105</v>
      </c>
      <c r="R191" s="38" t="s">
        <v>105</v>
      </c>
      <c r="S191" s="63" t="e">
        <f>HLOOKUP("Device Tree Pin Name",#REF!,MATCH($A191,#REF!,0),FALSE)</f>
        <v>#REF!</v>
      </c>
      <c r="T191" s="47" t="e">
        <f>HLOOKUP("power rail",#REF!,MATCH($A191,#REF!,0),FALSE)</f>
        <v>#REF!</v>
      </c>
      <c r="U191" s="62" t="e">
        <f>HLOOKUP("Wake Capable",#REF!,MATCH($A191,#REF!,0),FALSE)</f>
        <v>#REF!</v>
      </c>
      <c r="V191" s="62" t="e">
        <f>HLOOKUP("Strap",#REF!,MATCH($A191,#REF!,0),FALSE)</f>
        <v>#REF!</v>
      </c>
      <c r="W191" s="62" t="e">
        <f>HLOOKUP("GTE",#REF!,MATCH($A191,#REF!,0),FALSE)</f>
        <v>#REF!</v>
      </c>
      <c r="X191" s="62" t="e">
        <f>HLOOKUP("DPD_Control",#REF!,MATCH($A191,#REF!,0),FALSE)</f>
        <v>#REF!</v>
      </c>
      <c r="Y191" s="62" t="e">
        <f>HLOOKUP("DPD_Group",#REF!,MATCH($A191,#REF!,0),FALSE)</f>
        <v>#REF!</v>
      </c>
      <c r="Z191" s="47" t="e">
        <f>HLOOKUP("Pad Category",#REF!,MATCH($A191,#REF!,0),FALSE)</f>
        <v>#REF!</v>
      </c>
      <c r="AA191" s="47" t="e">
        <f>HLOOKUP("Pad type",#REF!,MATCH($A191,#REF!,0),FALSE)</f>
        <v>#REF!</v>
      </c>
      <c r="AB191" s="47" t="e">
        <f>HLOOKUP("Pull Strength",#REF!,MATCH($A191,#REF!,0),FALSE)</f>
        <v>#REF!</v>
      </c>
      <c r="AC191" s="47" t="e">
        <f>HLOOKUP("POR Pin State",#REF!,MATCH($A191,#REF!,0),FALSE)</f>
        <v>#REF!</v>
      </c>
      <c r="AD191" s="47" t="str">
        <f t="shared" si="89"/>
        <v>RSVD3</v>
      </c>
      <c r="AE191" s="82"/>
      <c r="AF191" s="38" t="str">
        <f t="shared" si="90"/>
        <v>PULL_DOWN</v>
      </c>
      <c r="AG191" s="38" t="e">
        <f t="shared" si="91"/>
        <v>#REF!</v>
      </c>
      <c r="AH191" s="38" t="e">
        <f t="shared" si="92"/>
        <v>#REF!</v>
      </c>
      <c r="AI191" s="87" t="e">
        <f t="shared" si="93"/>
        <v>#REF!</v>
      </c>
      <c r="AJ191" s="86" t="b">
        <v>1</v>
      </c>
      <c r="AK191" s="86" t="b">
        <v>1</v>
      </c>
      <c r="AL191" s="86" t="b">
        <v>1</v>
      </c>
      <c r="AM191" s="86" t="b">
        <v>1</v>
      </c>
      <c r="AN191" s="86" t="b">
        <v>1</v>
      </c>
      <c r="AO191" s="86" t="b">
        <v>1</v>
      </c>
      <c r="AP191" s="63" t="str">
        <f t="shared" si="94"/>
        <v>VALID</v>
      </c>
      <c r="AQ191" s="102" t="s">
        <v>524</v>
      </c>
      <c r="AR191" s="103" t="s">
        <v>79</v>
      </c>
      <c r="AS191" s="104"/>
      <c r="AT191" s="105"/>
      <c r="AU191" s="105"/>
      <c r="AV191" s="104" t="s">
        <v>124</v>
      </c>
      <c r="AW191" s="105"/>
      <c r="AX191" s="104" t="s">
        <v>85</v>
      </c>
      <c r="AY191" s="105"/>
      <c r="AZ191" s="104"/>
      <c r="BA191" s="104"/>
      <c r="BB191" s="115"/>
      <c r="BC191" s="116"/>
      <c r="BD191" s="117"/>
      <c r="BE191" s="189"/>
      <c r="BF191" s="147" t="e">
        <f>VLOOKUP($A191,#REF!,34,FALSE)</f>
        <v>#REF!</v>
      </c>
      <c r="BG191" s="147" t="e">
        <f>VLOOKUP($A191,#REF!,22,FALSE)</f>
        <v>#REF!</v>
      </c>
      <c r="BH191" s="149"/>
    </row>
    <row r="192" ht="12.95" customHeight="1" spans="1:60">
      <c r="A192" s="47" t="s">
        <v>525</v>
      </c>
      <c r="B192" s="38" t="e">
        <f>VLOOKUP($A192,#REF!,34,FALSE)</f>
        <v>#REF!</v>
      </c>
      <c r="C192" s="39" t="str">
        <f t="shared" si="88"/>
        <v>unused_SPI5_CS0</v>
      </c>
      <c r="D192" s="40" t="e">
        <f>IF(LEN(VLOOKUP($A192,#REF!,8,FALSE)),LEFT(VLOOKUP($A192,#REF!,8,FALSE),LEN(VLOOKUP($A192,#REF!,8,FALSE))-2),"")</f>
        <v>#REF!</v>
      </c>
      <c r="E192" s="41" t="e">
        <f>IF(LEN(VLOOKUP($A192,#REF!,4,FALSE)),IF(INDEX(#REF!,MATCH($A192,#REF!,0),1),LEFT(VLOOKUP($A192,#REF!,4,FALSE),LEN(VLOOKUP($A192,#REF!,4,FALSE))-2),CONCATENATE(LEFT(VLOOKUP($A192,#REF!,4,FALSE),LEN(VLOOKUP($A192,#REF!,4,FALSE))-2),"*")),"")</f>
        <v>#REF!</v>
      </c>
      <c r="F192" s="42" t="e">
        <f>IF(LEN(VLOOKUP($A192,#REF!,5,FALSE)),IF(INDEX(#REF!,MATCH($A192,#REF!,0),2),LEFT(VLOOKUP($A192,#REF!,5,FALSE),LEN(VLOOKUP($A192,#REF!,5,FALSE))-2),CONCATENATE(LEFT(VLOOKUP($A192,#REF!,5,FALSE),LEN(VLOOKUP($A192,#REF!,5,FALSE))-2),"*")),"")</f>
        <v>#REF!</v>
      </c>
      <c r="G192" s="42" t="e">
        <f>IF(LEN(VLOOKUP($A192,#REF!,6,FALSE)),IF(INDEX(#REF!,MATCH($A192,#REF!,0),3),LEFT(VLOOKUP($A192,#REF!,6,FALSE),LEN(VLOOKUP($A192,#REF!,6,FALSE))-2),CONCATENATE(LEFT(VLOOKUP($A192,#REF!,6,FALSE),LEN(VLOOKUP($A192,#REF!,6,FALSE))-2),"*")),"")</f>
        <v>#REF!</v>
      </c>
      <c r="H192" s="43" t="e">
        <f>IF(LEN(VLOOKUP($A192,#REF!,7,FALSE)),IF(INDEX(#REF!,MATCH($A192,#REF!,0),4),LEFT(VLOOKUP($A192,#REF!,7,FALSE),LEN(VLOOKUP($A192,#REF!,7,FALSE))-2),CONCATENATE(LEFT(VLOOKUP($A192,#REF!,7,FALSE),LEN(VLOOKUP($A192,#REF!,7,FALSE))-2),"*")),"")</f>
        <v>#REF!</v>
      </c>
      <c r="I192" s="54" t="e">
        <f>IF(LEN(VLOOKUP($A192,#REF!,8,FALSE)),UPPER(RIGHT(VLOOKUP($A192,#REF!,8,FALSE),1)),"")</f>
        <v>#REF!</v>
      </c>
      <c r="J192" s="42" t="e">
        <f>IF(LEN(VLOOKUP($A192,#REF!,4,FALSE)),UPPER(RIGHT(VLOOKUP($A192,#REF!,4,FALSE),1)),"")</f>
        <v>#REF!</v>
      </c>
      <c r="K192" s="42" t="e">
        <f>IF(LEN(VLOOKUP($A192,#REF!,5,FALSE)),UPPER(RIGHT(VLOOKUP($A192,#REF!,5,FALSE),1)),"")</f>
        <v>#REF!</v>
      </c>
      <c r="L192" s="42" t="e">
        <f>IF(LEN(VLOOKUP($A192,#REF!,6,FALSE)),UPPER(RIGHT(VLOOKUP($A192,#REF!,6,FALSE),1)),"")</f>
        <v>#REF!</v>
      </c>
      <c r="M192" s="43" t="e">
        <f>IF(LEN(VLOOKUP($A192,#REF!,7,FALSE)),UPPER(RIGHT(VLOOKUP($A192,#REF!,7,FALSE),1)),"")</f>
        <v>#REF!</v>
      </c>
      <c r="N192" s="38" t="s">
        <v>259</v>
      </c>
      <c r="O192" s="38" t="s">
        <v>517</v>
      </c>
      <c r="P192" s="38" t="s">
        <v>523</v>
      </c>
      <c r="Q192" s="38" t="s">
        <v>105</v>
      </c>
      <c r="R192" s="38" t="s">
        <v>105</v>
      </c>
      <c r="S192" s="63" t="e">
        <f>HLOOKUP("Device Tree Pin Name",#REF!,MATCH($A192,#REF!,0),FALSE)</f>
        <v>#REF!</v>
      </c>
      <c r="T192" s="47" t="e">
        <f>HLOOKUP("power rail",#REF!,MATCH($A192,#REF!,0),FALSE)</f>
        <v>#REF!</v>
      </c>
      <c r="U192" s="62" t="e">
        <f>HLOOKUP("Wake Capable",#REF!,MATCH($A192,#REF!,0),FALSE)</f>
        <v>#REF!</v>
      </c>
      <c r="V192" s="62" t="e">
        <f>HLOOKUP("Strap",#REF!,MATCH($A192,#REF!,0),FALSE)</f>
        <v>#REF!</v>
      </c>
      <c r="W192" s="62" t="e">
        <f>HLOOKUP("GTE",#REF!,MATCH($A192,#REF!,0),FALSE)</f>
        <v>#REF!</v>
      </c>
      <c r="X192" s="62" t="e">
        <f>HLOOKUP("DPD_Control",#REF!,MATCH($A192,#REF!,0),FALSE)</f>
        <v>#REF!</v>
      </c>
      <c r="Y192" s="62" t="e">
        <f>HLOOKUP("DPD_Group",#REF!,MATCH($A192,#REF!,0),FALSE)</f>
        <v>#REF!</v>
      </c>
      <c r="Z192" s="47" t="e">
        <f>HLOOKUP("Pad Category",#REF!,MATCH($A192,#REF!,0),FALSE)</f>
        <v>#REF!</v>
      </c>
      <c r="AA192" s="47" t="e">
        <f>HLOOKUP("Pad type",#REF!,MATCH($A192,#REF!,0),FALSE)</f>
        <v>#REF!</v>
      </c>
      <c r="AB192" s="47" t="e">
        <f>HLOOKUP("Pull Strength",#REF!,MATCH($A192,#REF!,0),FALSE)</f>
        <v>#REF!</v>
      </c>
      <c r="AC192" s="47" t="e">
        <f>HLOOKUP("POR Pin State",#REF!,MATCH($A192,#REF!,0),FALSE)</f>
        <v>#REF!</v>
      </c>
      <c r="AD192" s="47" t="str">
        <f t="shared" si="89"/>
        <v>RSVD3</v>
      </c>
      <c r="AE192" s="82"/>
      <c r="AF192" s="38" t="str">
        <f t="shared" si="90"/>
        <v>PULL_DOWN</v>
      </c>
      <c r="AG192" s="38" t="e">
        <f t="shared" si="91"/>
        <v>#REF!</v>
      </c>
      <c r="AH192" s="38" t="e">
        <f t="shared" si="92"/>
        <v>#REF!</v>
      </c>
      <c r="AI192" s="87" t="e">
        <f t="shared" si="93"/>
        <v>#REF!</v>
      </c>
      <c r="AJ192" s="86" t="b">
        <v>1</v>
      </c>
      <c r="AK192" s="86" t="b">
        <v>1</v>
      </c>
      <c r="AL192" s="86" t="b">
        <v>1</v>
      </c>
      <c r="AM192" s="86" t="b">
        <v>1</v>
      </c>
      <c r="AN192" s="86" t="b">
        <v>1</v>
      </c>
      <c r="AO192" s="86" t="b">
        <v>1</v>
      </c>
      <c r="AP192" s="63" t="str">
        <f t="shared" si="94"/>
        <v>VALID</v>
      </c>
      <c r="AQ192" s="102" t="s">
        <v>526</v>
      </c>
      <c r="AR192" s="103" t="s">
        <v>79</v>
      </c>
      <c r="AS192" s="104"/>
      <c r="AT192" s="105"/>
      <c r="AU192" s="105"/>
      <c r="AV192" s="104" t="s">
        <v>124</v>
      </c>
      <c r="AW192" s="105"/>
      <c r="AX192" s="104" t="s">
        <v>85</v>
      </c>
      <c r="AY192" s="105"/>
      <c r="AZ192" s="104"/>
      <c r="BA192" s="104"/>
      <c r="BB192" s="115"/>
      <c r="BC192" s="116"/>
      <c r="BD192" s="117"/>
      <c r="BE192" s="189"/>
      <c r="BF192" s="147" t="e">
        <f>VLOOKUP($A192,#REF!,34,FALSE)</f>
        <v>#REF!</v>
      </c>
      <c r="BG192" s="147" t="e">
        <f>VLOOKUP($A192,#REF!,22,FALSE)</f>
        <v>#REF!</v>
      </c>
      <c r="BH192" s="149"/>
    </row>
    <row r="193" ht="12.95" customHeight="1" spans="1:60">
      <c r="A193" s="47" t="s">
        <v>527</v>
      </c>
      <c r="B193" s="38" t="e">
        <f>VLOOKUP($A193,#REF!,34,FALSE)</f>
        <v>#REF!</v>
      </c>
      <c r="C193" s="39" t="str">
        <f t="shared" si="88"/>
        <v>unused_SOC_GPIO57</v>
      </c>
      <c r="D193" s="40" t="e">
        <f>IF(LEN(VLOOKUP($A193,#REF!,8,FALSE)),LEFT(VLOOKUP($A193,#REF!,8,FALSE),LEN(VLOOKUP($A193,#REF!,8,FALSE))-2),"")</f>
        <v>#REF!</v>
      </c>
      <c r="E193" s="41" t="e">
        <f>IF(LEN(VLOOKUP($A193,#REF!,4,FALSE)),IF(INDEX(#REF!,MATCH($A193,#REF!,0),1),LEFT(VLOOKUP($A193,#REF!,4,FALSE),LEN(VLOOKUP($A193,#REF!,4,FALSE))-2),CONCATENATE(LEFT(VLOOKUP($A193,#REF!,4,FALSE),LEN(VLOOKUP($A193,#REF!,4,FALSE))-2),"*")),"")</f>
        <v>#REF!</v>
      </c>
      <c r="F193" s="42" t="e">
        <f>IF(LEN(VLOOKUP($A193,#REF!,5,FALSE)),IF(INDEX(#REF!,MATCH($A193,#REF!,0),2),LEFT(VLOOKUP($A193,#REF!,5,FALSE),LEN(VLOOKUP($A193,#REF!,5,FALSE))-2),CONCATENATE(LEFT(VLOOKUP($A193,#REF!,5,FALSE),LEN(VLOOKUP($A193,#REF!,5,FALSE))-2),"*")),"")</f>
        <v>#REF!</v>
      </c>
      <c r="G193" s="42" t="e">
        <f>IF(LEN(VLOOKUP($A193,#REF!,6,FALSE)),IF(INDEX(#REF!,MATCH($A193,#REF!,0),3),LEFT(VLOOKUP($A193,#REF!,6,FALSE),LEN(VLOOKUP($A193,#REF!,6,FALSE))-2),CONCATENATE(LEFT(VLOOKUP($A193,#REF!,6,FALSE),LEN(VLOOKUP($A193,#REF!,6,FALSE))-2),"*")),"")</f>
        <v>#REF!</v>
      </c>
      <c r="H193" s="43" t="e">
        <f>IF(LEN(VLOOKUP($A193,#REF!,7,FALSE)),IF(INDEX(#REF!,MATCH($A193,#REF!,0),4),LEFT(VLOOKUP($A193,#REF!,7,FALSE),LEN(VLOOKUP($A193,#REF!,7,FALSE))-2),CONCATENATE(LEFT(VLOOKUP($A193,#REF!,7,FALSE),LEN(VLOOKUP($A193,#REF!,7,FALSE))-2),"*")),"")</f>
        <v>#REF!</v>
      </c>
      <c r="I193" s="54" t="e">
        <f>IF(LEN(VLOOKUP($A193,#REF!,8,FALSE)),UPPER(RIGHT(VLOOKUP($A193,#REF!,8,FALSE),1)),"")</f>
        <v>#REF!</v>
      </c>
      <c r="J193" s="42" t="e">
        <f>IF(LEN(VLOOKUP($A193,#REF!,4,FALSE)),UPPER(RIGHT(VLOOKUP($A193,#REF!,4,FALSE),1)),"")</f>
        <v>#REF!</v>
      </c>
      <c r="K193" s="42" t="e">
        <f>IF(LEN(VLOOKUP($A193,#REF!,5,FALSE)),UPPER(RIGHT(VLOOKUP($A193,#REF!,5,FALSE),1)),"")</f>
        <v>#REF!</v>
      </c>
      <c r="L193" s="42" t="e">
        <f>IF(LEN(VLOOKUP($A193,#REF!,6,FALSE)),UPPER(RIGHT(VLOOKUP($A193,#REF!,6,FALSE),1)),"")</f>
        <v>#REF!</v>
      </c>
      <c r="M193" s="43" t="e">
        <f>IF(LEN(VLOOKUP($A193,#REF!,7,FALSE)),UPPER(RIGHT(VLOOKUP($A193,#REF!,7,FALSE),1)),"")</f>
        <v>#REF!</v>
      </c>
      <c r="N193" s="38" t="e">
        <f t="shared" ref="N193:N194" si="95">IF(E193="","RSVD0")</f>
        <v>#REF!</v>
      </c>
      <c r="O193" s="38" t="s">
        <v>528</v>
      </c>
      <c r="P193" s="38" t="s">
        <v>104</v>
      </c>
      <c r="Q193" s="38" t="s">
        <v>391</v>
      </c>
      <c r="R193" s="38" t="s">
        <v>94</v>
      </c>
      <c r="S193" s="63" t="e">
        <f>HLOOKUP("Device Tree Pin Name",#REF!,MATCH($A193,#REF!,0),FALSE)</f>
        <v>#REF!</v>
      </c>
      <c r="T193" s="47" t="e">
        <f>HLOOKUP("power rail",#REF!,MATCH($A193,#REF!,0),FALSE)</f>
        <v>#REF!</v>
      </c>
      <c r="U193" s="62" t="e">
        <f>HLOOKUP("Wake Capable",#REF!,MATCH($A193,#REF!,0),FALSE)</f>
        <v>#REF!</v>
      </c>
      <c r="V193" s="62" t="e">
        <f>HLOOKUP("Strap",#REF!,MATCH($A193,#REF!,0),FALSE)</f>
        <v>#REF!</v>
      </c>
      <c r="W193" s="62" t="e">
        <f>HLOOKUP("GTE",#REF!,MATCH($A193,#REF!,0),FALSE)</f>
        <v>#REF!</v>
      </c>
      <c r="X193" s="62" t="e">
        <f>HLOOKUP("DPD_Control",#REF!,MATCH($A193,#REF!,0),FALSE)</f>
        <v>#REF!</v>
      </c>
      <c r="Y193" s="62" t="e">
        <f>HLOOKUP("DPD_Group",#REF!,MATCH($A193,#REF!,0),FALSE)</f>
        <v>#REF!</v>
      </c>
      <c r="Z193" s="47" t="e">
        <f>HLOOKUP("Pad Category",#REF!,MATCH($A193,#REF!,0),FALSE)</f>
        <v>#REF!</v>
      </c>
      <c r="AA193" s="47" t="e">
        <f>HLOOKUP("Pad type",#REF!,MATCH($A193,#REF!,0),FALSE)</f>
        <v>#REF!</v>
      </c>
      <c r="AB193" s="47" t="e">
        <f>HLOOKUP("Pull Strength",#REF!,MATCH($A193,#REF!,0),FALSE)</f>
        <v>#REF!</v>
      </c>
      <c r="AC193" s="47" t="e">
        <f>HLOOKUP("POR Pin State",#REF!,MATCH($A193,#REF!,0),FALSE)</f>
        <v>#REF!</v>
      </c>
      <c r="AD193" s="47" t="str">
        <f t="shared" si="89"/>
        <v>RSVD0</v>
      </c>
      <c r="AE193" s="82"/>
      <c r="AF193" s="38" t="str">
        <f t="shared" si="90"/>
        <v>PULL_DOWN</v>
      </c>
      <c r="AG193" s="38" t="e">
        <f t="shared" si="91"/>
        <v>#REF!</v>
      </c>
      <c r="AH193" s="38" t="e">
        <f t="shared" si="92"/>
        <v>#REF!</v>
      </c>
      <c r="AI193" s="87" t="e">
        <f t="shared" si="93"/>
        <v>#REF!</v>
      </c>
      <c r="AJ193" s="86" t="b">
        <v>1</v>
      </c>
      <c r="AK193" s="86" t="b">
        <v>1</v>
      </c>
      <c r="AL193" s="86" t="b">
        <v>1</v>
      </c>
      <c r="AM193" s="86" t="b">
        <v>1</v>
      </c>
      <c r="AN193" s="86" t="b">
        <v>1</v>
      </c>
      <c r="AO193" s="86" t="b">
        <v>1</v>
      </c>
      <c r="AP193" s="63" t="str">
        <f t="shared" si="94"/>
        <v>VALID</v>
      </c>
      <c r="AQ193" s="102" t="s">
        <v>529</v>
      </c>
      <c r="AR193" s="103" t="s">
        <v>79</v>
      </c>
      <c r="AS193" s="104"/>
      <c r="AT193" s="105"/>
      <c r="AU193" s="105"/>
      <c r="AV193" s="104" t="s">
        <v>124</v>
      </c>
      <c r="AW193" s="105"/>
      <c r="AX193" s="104" t="s">
        <v>85</v>
      </c>
      <c r="AY193" s="105"/>
      <c r="AZ193" s="104"/>
      <c r="BA193" s="104"/>
      <c r="BB193" s="115"/>
      <c r="BC193" s="116"/>
      <c r="BD193" s="117"/>
      <c r="BE193" s="189"/>
      <c r="BF193" s="147" t="e">
        <f>VLOOKUP($A193,#REF!,34,FALSE)</f>
        <v>#REF!</v>
      </c>
      <c r="BG193" s="147" t="e">
        <f>VLOOKUP($A193,#REF!,22,FALSE)</f>
        <v>#REF!</v>
      </c>
      <c r="BH193" s="149"/>
    </row>
    <row r="194" ht="12.95" customHeight="1" spans="1:60">
      <c r="A194" s="47" t="s">
        <v>530</v>
      </c>
      <c r="B194" s="38" t="e">
        <f>VLOOKUP($A194,#REF!,34,FALSE)</f>
        <v>#REF!</v>
      </c>
      <c r="C194" s="39" t="str">
        <f t="shared" si="88"/>
        <v>unused_SOC_GPIO58</v>
      </c>
      <c r="D194" s="40" t="e">
        <f>IF(LEN(VLOOKUP($A194,#REF!,8,FALSE)),LEFT(VLOOKUP($A194,#REF!,8,FALSE),LEN(VLOOKUP($A194,#REF!,8,FALSE))-2),"")</f>
        <v>#REF!</v>
      </c>
      <c r="E194" s="41" t="e">
        <f>IF(LEN(VLOOKUP($A194,#REF!,4,FALSE)),IF(INDEX(#REF!,MATCH($A194,#REF!,0),1),LEFT(VLOOKUP($A194,#REF!,4,FALSE),LEN(VLOOKUP($A194,#REF!,4,FALSE))-2),CONCATENATE(LEFT(VLOOKUP($A194,#REF!,4,FALSE),LEN(VLOOKUP($A194,#REF!,4,FALSE))-2),"*")),"")</f>
        <v>#REF!</v>
      </c>
      <c r="F194" s="42" t="e">
        <f>IF(LEN(VLOOKUP($A194,#REF!,5,FALSE)),IF(INDEX(#REF!,MATCH($A194,#REF!,0),2),LEFT(VLOOKUP($A194,#REF!,5,FALSE),LEN(VLOOKUP($A194,#REF!,5,FALSE))-3),CONCATENATE(LEFT(VLOOKUP($A194,#REF!,5,FALSE),LEN(VLOOKUP($A194,#REF!,5,FALSE))-2),"*")),"")</f>
        <v>#REF!</v>
      </c>
      <c r="G194" s="42" t="e">
        <f>IF(LEN(VLOOKUP($A194,#REF!,6,FALSE)),IF(INDEX(#REF!,MATCH($A194,#REF!,0),3),LEFT(VLOOKUP($A194,#REF!,6,FALSE),LEN(VLOOKUP($A194,#REF!,6,FALSE))-2),CONCATENATE(LEFT(VLOOKUP($A194,#REF!,6,FALSE),LEN(VLOOKUP($A194,#REF!,6,FALSE))-2),"*")),"")</f>
        <v>#REF!</v>
      </c>
      <c r="H194" s="43" t="e">
        <f>IF(LEN(VLOOKUP($A194,#REF!,7,FALSE)),IF(INDEX(#REF!,MATCH($A194,#REF!,0),4),LEFT(VLOOKUP($A194,#REF!,7,FALSE),LEN(VLOOKUP($A194,#REF!,7,FALSE))-2),CONCATENATE(LEFT(VLOOKUP($A194,#REF!,7,FALSE),LEN(VLOOKUP($A194,#REF!,7,FALSE))-2),"*")),"")</f>
        <v>#REF!</v>
      </c>
      <c r="I194" s="54" t="e">
        <f>IF(LEN(VLOOKUP($A194,#REF!,8,FALSE)),UPPER(RIGHT(VLOOKUP($A194,#REF!,8,FALSE),1)),"")</f>
        <v>#REF!</v>
      </c>
      <c r="J194" s="42" t="e">
        <f>IF(LEN(VLOOKUP($A194,#REF!,4,FALSE)),UPPER(RIGHT(VLOOKUP($A194,#REF!,4,FALSE),1)),"")</f>
        <v>#REF!</v>
      </c>
      <c r="K194" s="42" t="s">
        <v>81</v>
      </c>
      <c r="L194" s="42" t="e">
        <f>IF(LEN(VLOOKUP($A194,#REF!,6,FALSE)),UPPER(RIGHT(VLOOKUP($A194,#REF!,6,FALSE),1)),"")</f>
        <v>#REF!</v>
      </c>
      <c r="M194" s="43" t="e">
        <f>IF(LEN(VLOOKUP($A194,#REF!,7,FALSE)),UPPER(RIGHT(VLOOKUP($A194,#REF!,7,FALSE),1)),"")</f>
        <v>#REF!</v>
      </c>
      <c r="N194" s="38" t="e">
        <f t="shared" si="95"/>
        <v>#REF!</v>
      </c>
      <c r="O194" s="38" t="s">
        <v>528</v>
      </c>
      <c r="P194" s="38" t="s">
        <v>104</v>
      </c>
      <c r="Q194" s="38" t="s">
        <v>391</v>
      </c>
      <c r="R194" s="38" t="s">
        <v>94</v>
      </c>
      <c r="S194" s="63" t="e">
        <f>HLOOKUP("Device Tree Pin Name",#REF!,MATCH($A194,#REF!,0),FALSE)</f>
        <v>#REF!</v>
      </c>
      <c r="T194" s="47" t="e">
        <f>HLOOKUP("power rail",#REF!,MATCH($A194,#REF!,0),FALSE)</f>
        <v>#REF!</v>
      </c>
      <c r="U194" s="62" t="e">
        <f>HLOOKUP("Wake Capable",#REF!,MATCH($A194,#REF!,0),FALSE)</f>
        <v>#REF!</v>
      </c>
      <c r="V194" s="62" t="e">
        <f>HLOOKUP("Strap",#REF!,MATCH($A194,#REF!,0),FALSE)</f>
        <v>#REF!</v>
      </c>
      <c r="W194" s="62" t="e">
        <f>HLOOKUP("GTE",#REF!,MATCH($A194,#REF!,0),FALSE)</f>
        <v>#REF!</v>
      </c>
      <c r="X194" s="62" t="e">
        <f>HLOOKUP("DPD_Control",#REF!,MATCH($A194,#REF!,0),FALSE)</f>
        <v>#REF!</v>
      </c>
      <c r="Y194" s="62" t="e">
        <f>HLOOKUP("DPD_Group",#REF!,MATCH($A194,#REF!,0),FALSE)</f>
        <v>#REF!</v>
      </c>
      <c r="Z194" s="47" t="e">
        <f>HLOOKUP("Pad Category",#REF!,MATCH($A194,#REF!,0),FALSE)</f>
        <v>#REF!</v>
      </c>
      <c r="AA194" s="47" t="e">
        <f>HLOOKUP("Pad type",#REF!,MATCH($A194,#REF!,0),FALSE)</f>
        <v>#REF!</v>
      </c>
      <c r="AB194" s="47" t="e">
        <f>HLOOKUP("Pull Strength",#REF!,MATCH($A194,#REF!,0),FALSE)</f>
        <v>#REF!</v>
      </c>
      <c r="AC194" s="47" t="e">
        <f>HLOOKUP("POR Pin State",#REF!,MATCH($A194,#REF!,0),FALSE)</f>
        <v>#REF!</v>
      </c>
      <c r="AD194" s="47" t="str">
        <f t="shared" si="89"/>
        <v>RSVD0</v>
      </c>
      <c r="AE194" s="82"/>
      <c r="AF194" s="38" t="str">
        <f t="shared" si="90"/>
        <v>PULL_DOWN</v>
      </c>
      <c r="AG194" s="38" t="e">
        <f t="shared" si="91"/>
        <v>#REF!</v>
      </c>
      <c r="AH194" s="38" t="e">
        <f t="shared" si="92"/>
        <v>#REF!</v>
      </c>
      <c r="AI194" s="87" t="e">
        <f t="shared" si="93"/>
        <v>#REF!</v>
      </c>
      <c r="AJ194" s="86" t="b">
        <v>1</v>
      </c>
      <c r="AK194" s="86" t="b">
        <v>1</v>
      </c>
      <c r="AL194" s="86" t="b">
        <v>1</v>
      </c>
      <c r="AM194" s="86" t="b">
        <v>1</v>
      </c>
      <c r="AN194" s="86" t="b">
        <v>1</v>
      </c>
      <c r="AO194" s="86" t="b">
        <v>1</v>
      </c>
      <c r="AP194" s="63" t="str">
        <f t="shared" si="94"/>
        <v>VALID</v>
      </c>
      <c r="AQ194" s="102" t="s">
        <v>531</v>
      </c>
      <c r="AR194" s="103" t="s">
        <v>79</v>
      </c>
      <c r="AS194" s="104"/>
      <c r="AT194" s="105"/>
      <c r="AU194" s="105"/>
      <c r="AV194" s="104" t="s">
        <v>124</v>
      </c>
      <c r="AW194" s="105"/>
      <c r="AX194" s="104" t="s">
        <v>85</v>
      </c>
      <c r="AY194" s="105"/>
      <c r="AZ194" s="104"/>
      <c r="BA194" s="104"/>
      <c r="BB194" s="115"/>
      <c r="BC194" s="116"/>
      <c r="BD194" s="117"/>
      <c r="BE194" s="189"/>
      <c r="BF194" s="147" t="e">
        <f>VLOOKUP($A194,#REF!,34,FALSE)</f>
        <v>#REF!</v>
      </c>
      <c r="BG194" s="147" t="e">
        <f>VLOOKUP($A194,#REF!,22,FALSE)</f>
        <v>#REF!</v>
      </c>
      <c r="BH194" s="149"/>
    </row>
    <row r="195" ht="12.95" customHeight="1" spans="1:60">
      <c r="A195" s="47" t="s">
        <v>532</v>
      </c>
      <c r="B195" s="38" t="e">
        <f>VLOOKUP($A195,#REF!,34,FALSE)</f>
        <v>#REF!</v>
      </c>
      <c r="C195" s="39" t="str">
        <f t="shared" si="88"/>
        <v>unused_SOC_GPIO59</v>
      </c>
      <c r="D195" s="40" t="e">
        <f>IF(LEN(VLOOKUP($A195,#REF!,8,FALSE)),LEFT(VLOOKUP($A195,#REF!,8,FALSE),LEN(VLOOKUP($A195,#REF!,8,FALSE))-2),"")</f>
        <v>#REF!</v>
      </c>
      <c r="E195" s="41" t="e">
        <f>IF(LEN(VLOOKUP($A195,#REF!,4,FALSE)),IF(INDEX(#REF!,MATCH($A195,#REF!,0),1),LEFT(VLOOKUP($A195,#REF!,4,FALSE),LEN(VLOOKUP($A195,#REF!,4,FALSE))-2),CONCATENATE(LEFT(VLOOKUP($A195,#REF!,4,FALSE),LEN(VLOOKUP($A195,#REF!,4,FALSE))-2),"*")),"")</f>
        <v>#REF!</v>
      </c>
      <c r="F195" s="42" t="e">
        <f>IF(LEN(VLOOKUP($A195,#REF!,5,FALSE)),IF(INDEX(#REF!,MATCH($A195,#REF!,0),2),LEFT(VLOOKUP($A195,#REF!,5,FALSE),LEN(VLOOKUP($A195,#REF!,5,FALSE))-2),CONCATENATE(LEFT(VLOOKUP($A195,#REF!,5,FALSE),LEN(VLOOKUP($A195,#REF!,5,FALSE))-2),"*")),"")</f>
        <v>#REF!</v>
      </c>
      <c r="G195" s="42" t="e">
        <f>IF(LEN(VLOOKUP($A195,#REF!,6,FALSE)),IF(INDEX(#REF!,MATCH($A195,#REF!,0),3),LEFT(VLOOKUP($A195,#REF!,6,FALSE),LEN(VLOOKUP($A195,#REF!,6,FALSE))-2),CONCATENATE(LEFT(VLOOKUP($A195,#REF!,6,FALSE),LEN(VLOOKUP($A195,#REF!,6,FALSE))-2),"*")),"")</f>
        <v>#REF!</v>
      </c>
      <c r="H195" s="43" t="e">
        <f>IF(LEN(VLOOKUP($A195,#REF!,7,FALSE)),IF(INDEX(#REF!,MATCH($A195,#REF!,0),4),LEFT(VLOOKUP($A195,#REF!,7,FALSE),LEN(VLOOKUP($A195,#REF!,7,FALSE))-2),CONCATENATE(LEFT(VLOOKUP($A195,#REF!,7,FALSE),LEN(VLOOKUP($A195,#REF!,7,FALSE))-2),"*")),"")</f>
        <v>#REF!</v>
      </c>
      <c r="I195" s="54" t="e">
        <f>IF(LEN(VLOOKUP($A195,#REF!,8,FALSE)),UPPER(RIGHT(VLOOKUP($A195,#REF!,8,FALSE),1)),"")</f>
        <v>#REF!</v>
      </c>
      <c r="J195" s="42" t="e">
        <f>IF(LEN(VLOOKUP($A195,#REF!,4,FALSE)),UPPER(RIGHT(VLOOKUP($A195,#REF!,4,FALSE),1)),"")</f>
        <v>#REF!</v>
      </c>
      <c r="K195" s="42" t="e">
        <f>IF(LEN(VLOOKUP($A195,#REF!,5,FALSE)),UPPER(RIGHT(VLOOKUP($A195,#REF!,5,FALSE),1)),"")</f>
        <v>#REF!</v>
      </c>
      <c r="L195" s="42" t="e">
        <f>IF(LEN(VLOOKUP($A195,#REF!,6,FALSE)),UPPER(RIGHT(VLOOKUP($A195,#REF!,6,FALSE),1)),"")</f>
        <v>#REF!</v>
      </c>
      <c r="M195" s="43" t="e">
        <f>IF(LEN(VLOOKUP($A195,#REF!,7,FALSE)),UPPER(RIGHT(VLOOKUP($A195,#REF!,7,FALSE),1)),"")</f>
        <v>#REF!</v>
      </c>
      <c r="N195" s="38" t="s">
        <v>533</v>
      </c>
      <c r="O195" s="38" t="s">
        <v>528</v>
      </c>
      <c r="P195" s="38" t="s">
        <v>104</v>
      </c>
      <c r="Q195" s="38" t="s">
        <v>105</v>
      </c>
      <c r="R195" s="38" t="s">
        <v>104</v>
      </c>
      <c r="S195" s="66" t="e">
        <f>HLOOKUP("Device Tree Pin Name",#REF!,MATCH($A195,#REF!,0),FALSE)</f>
        <v>#REF!</v>
      </c>
      <c r="T195" s="67" t="e">
        <f>HLOOKUP("power rail",#REF!,MATCH($A195,#REF!,0),FALSE)</f>
        <v>#REF!</v>
      </c>
      <c r="U195" s="62" t="e">
        <f>HLOOKUP("Wake Capable",#REF!,MATCH($A195,#REF!,0),FALSE)</f>
        <v>#REF!</v>
      </c>
      <c r="V195" s="62" t="e">
        <f>HLOOKUP("Strap",#REF!,MATCH($A195,#REF!,0),FALSE)</f>
        <v>#REF!</v>
      </c>
      <c r="W195" s="62" t="e">
        <f>HLOOKUP("GTE",#REF!,MATCH($A195,#REF!,0),FALSE)</f>
        <v>#REF!</v>
      </c>
      <c r="X195" s="62" t="e">
        <f>HLOOKUP("DPD_Control",#REF!,MATCH($A195,#REF!,0),FALSE)</f>
        <v>#REF!</v>
      </c>
      <c r="Y195" s="62" t="e">
        <f>HLOOKUP("DPD_Group",#REF!,MATCH($A195,#REF!,0),FALSE)</f>
        <v>#REF!</v>
      </c>
      <c r="Z195" s="47" t="e">
        <f>HLOOKUP("Pad Category",#REF!,MATCH($A195,#REF!,0),FALSE)</f>
        <v>#REF!</v>
      </c>
      <c r="AA195" s="47" t="e">
        <f>HLOOKUP("Pad type",#REF!,MATCH($A195,#REF!,0),FALSE)</f>
        <v>#REF!</v>
      </c>
      <c r="AB195" s="47" t="e">
        <f>HLOOKUP("Pull Strength",#REF!,MATCH($A195,#REF!,0),FALSE)</f>
        <v>#REF!</v>
      </c>
      <c r="AC195" s="47" t="e">
        <f>HLOOKUP("POR Pin State",#REF!,MATCH($A195,#REF!,0),FALSE)</f>
        <v>#REF!</v>
      </c>
      <c r="AD195" s="47" t="str">
        <f t="shared" si="89"/>
        <v>RSVD2</v>
      </c>
      <c r="AE195" s="82"/>
      <c r="AF195" s="38" t="str">
        <f t="shared" si="90"/>
        <v>PULL_DOWN</v>
      </c>
      <c r="AG195" s="38" t="e">
        <f t="shared" si="91"/>
        <v>#REF!</v>
      </c>
      <c r="AH195" s="38" t="e">
        <f t="shared" si="92"/>
        <v>#REF!</v>
      </c>
      <c r="AI195" s="87" t="e">
        <f t="shared" si="93"/>
        <v>#REF!</v>
      </c>
      <c r="AJ195" s="86" t="b">
        <v>1</v>
      </c>
      <c r="AK195" s="86" t="b">
        <v>1</v>
      </c>
      <c r="AL195" s="86" t="b">
        <v>1</v>
      </c>
      <c r="AM195" s="86" t="b">
        <v>1</v>
      </c>
      <c r="AN195" s="86" t="b">
        <v>1</v>
      </c>
      <c r="AO195" s="86" t="b">
        <v>1</v>
      </c>
      <c r="AP195" s="63" t="str">
        <f t="shared" si="94"/>
        <v>VALID</v>
      </c>
      <c r="AQ195" s="102" t="s">
        <v>534</v>
      </c>
      <c r="AR195" s="103" t="s">
        <v>79</v>
      </c>
      <c r="AS195" s="104"/>
      <c r="AT195" s="116"/>
      <c r="AU195" s="116"/>
      <c r="AV195" s="104" t="s">
        <v>124</v>
      </c>
      <c r="AW195" s="116"/>
      <c r="AX195" s="104" t="s">
        <v>85</v>
      </c>
      <c r="AY195" s="116"/>
      <c r="AZ195" s="104"/>
      <c r="BA195" s="104"/>
      <c r="BB195" s="200"/>
      <c r="BC195" s="116"/>
      <c r="BD195" s="117"/>
      <c r="BE195" s="189"/>
      <c r="BF195" s="147" t="e">
        <f>VLOOKUP($A195,#REF!,34,FALSE)</f>
        <v>#REF!</v>
      </c>
      <c r="BG195" s="147" t="e">
        <f>VLOOKUP($A195,#REF!,22,FALSE)</f>
        <v>#REF!</v>
      </c>
      <c r="BH195" s="149"/>
    </row>
    <row r="196" ht="12.95" customHeight="1" spans="1:60">
      <c r="A196" s="47" t="s">
        <v>535</v>
      </c>
      <c r="B196" s="38" t="e">
        <f>VLOOKUP($A196,#REF!,34,FALSE)</f>
        <v>#REF!</v>
      </c>
      <c r="C196" s="39" t="str">
        <f t="shared" si="88"/>
        <v>unused_SOC_GPIO60</v>
      </c>
      <c r="D196" s="40" t="e">
        <f>IF(LEN(VLOOKUP($A196,#REF!,8,FALSE)),LEFT(VLOOKUP($A196,#REF!,8,FALSE),LEN(VLOOKUP($A196,#REF!,8,FALSE))-2),"")</f>
        <v>#REF!</v>
      </c>
      <c r="E196" s="41" t="e">
        <f>IF(LEN(VLOOKUP($A196,#REF!,4,FALSE)),IF(INDEX(#REF!,MATCH($A196,#REF!,0),1),LEFT(VLOOKUP($A196,#REF!,4,FALSE),LEN(VLOOKUP($A196,#REF!,4,FALSE))-2),CONCATENATE(LEFT(VLOOKUP($A196,#REF!,4,FALSE),LEN(VLOOKUP($A196,#REF!,4,FALSE))-2),"*")),"")</f>
        <v>#REF!</v>
      </c>
      <c r="F196" s="42" t="e">
        <f>IF(LEN(VLOOKUP($A196,#REF!,5,FALSE)),IF(INDEX(#REF!,MATCH($A196,#REF!,0),2),LEFT(VLOOKUP($A196,#REF!,5,FALSE),LEN(VLOOKUP($A196,#REF!,5,FALSE))-2),CONCATENATE(LEFT(VLOOKUP($A196,#REF!,5,FALSE),LEN(VLOOKUP($A196,#REF!,5,FALSE))-2),"*")),"")</f>
        <v>#REF!</v>
      </c>
      <c r="G196" s="42" t="e">
        <f>IF(LEN(VLOOKUP($A196,#REF!,6,FALSE)),IF(INDEX(#REF!,MATCH($A196,#REF!,0),3),LEFT(VLOOKUP($A196,#REF!,6,FALSE),LEN(VLOOKUP($A196,#REF!,6,FALSE))-2),CONCATENATE(LEFT(VLOOKUP($A196,#REF!,6,FALSE),LEN(VLOOKUP($A196,#REF!,6,FALSE))-2),"*")),"")</f>
        <v>#REF!</v>
      </c>
      <c r="H196" s="43" t="e">
        <f>IF(LEN(VLOOKUP($A196,#REF!,7,FALSE)),IF(INDEX(#REF!,MATCH($A196,#REF!,0),4),LEFT(VLOOKUP($A196,#REF!,7,FALSE),LEN(VLOOKUP($A196,#REF!,7,FALSE))-2),CONCATENATE(LEFT(VLOOKUP($A196,#REF!,7,FALSE),LEN(VLOOKUP($A196,#REF!,7,FALSE))-2),"*")),"")</f>
        <v>#REF!</v>
      </c>
      <c r="I196" s="54" t="e">
        <f>IF(LEN(VLOOKUP($A196,#REF!,8,FALSE)),UPPER(RIGHT(VLOOKUP($A196,#REF!,8,FALSE),1)),"")</f>
        <v>#REF!</v>
      </c>
      <c r="J196" s="42" t="e">
        <f>IF(LEN(VLOOKUP($A196,#REF!,4,FALSE)),UPPER(RIGHT(VLOOKUP($A196,#REF!,4,FALSE),1)),"")</f>
        <v>#REF!</v>
      </c>
      <c r="K196" s="42" t="e">
        <f>IF(LEN(VLOOKUP($A196,#REF!,5,FALSE)),UPPER(RIGHT(VLOOKUP($A196,#REF!,5,FALSE),1)),"")</f>
        <v>#REF!</v>
      </c>
      <c r="L196" s="42" t="e">
        <f>IF(LEN(VLOOKUP($A196,#REF!,6,FALSE)),UPPER(RIGHT(VLOOKUP($A196,#REF!,6,FALSE),1)),"")</f>
        <v>#REF!</v>
      </c>
      <c r="M196" s="43" t="e">
        <f>IF(LEN(VLOOKUP($A196,#REF!,7,FALSE)),UPPER(RIGHT(VLOOKUP($A196,#REF!,7,FALSE),1)),"")</f>
        <v>#REF!</v>
      </c>
      <c r="N196" s="38" t="e">
        <f t="shared" ref="N196:N200" si="96">IF(E196="","RSVD0")</f>
        <v>#REF!</v>
      </c>
      <c r="O196" s="38" t="s">
        <v>528</v>
      </c>
      <c r="P196" s="38" t="s">
        <v>294</v>
      </c>
      <c r="Q196" s="38" t="s">
        <v>105</v>
      </c>
      <c r="R196" s="38" t="s">
        <v>94</v>
      </c>
      <c r="S196" s="63" t="e">
        <f>HLOOKUP("Device Tree Pin Name",#REF!,MATCH($A196,#REF!,0),FALSE)</f>
        <v>#REF!</v>
      </c>
      <c r="T196" s="47" t="e">
        <f>HLOOKUP("power rail",#REF!,MATCH($A196,#REF!,0),FALSE)</f>
        <v>#REF!</v>
      </c>
      <c r="U196" s="62" t="e">
        <f>HLOOKUP("Wake Capable",#REF!,MATCH($A196,#REF!,0),FALSE)</f>
        <v>#REF!</v>
      </c>
      <c r="V196" s="62" t="e">
        <f>HLOOKUP("Strap",#REF!,MATCH($A196,#REF!,0),FALSE)</f>
        <v>#REF!</v>
      </c>
      <c r="W196" s="62" t="e">
        <f>HLOOKUP("GTE",#REF!,MATCH($A196,#REF!,0),FALSE)</f>
        <v>#REF!</v>
      </c>
      <c r="X196" s="62" t="e">
        <f>HLOOKUP("DPD_Control",#REF!,MATCH($A196,#REF!,0),FALSE)</f>
        <v>#REF!</v>
      </c>
      <c r="Y196" s="62" t="e">
        <f>HLOOKUP("DPD_Group",#REF!,MATCH($A196,#REF!,0),FALSE)</f>
        <v>#REF!</v>
      </c>
      <c r="Z196" s="47" t="e">
        <f>HLOOKUP("Pad Category",#REF!,MATCH($A196,#REF!,0),FALSE)</f>
        <v>#REF!</v>
      </c>
      <c r="AA196" s="47" t="e">
        <f>HLOOKUP("Pad type",#REF!,MATCH($A196,#REF!,0),FALSE)</f>
        <v>#REF!</v>
      </c>
      <c r="AB196" s="47" t="e">
        <f>HLOOKUP("Pull Strength",#REF!,MATCH($A196,#REF!,0),FALSE)</f>
        <v>#REF!</v>
      </c>
      <c r="AC196" s="47" t="e">
        <f>HLOOKUP("POR Pin State",#REF!,MATCH($A196,#REF!,0),FALSE)</f>
        <v>#REF!</v>
      </c>
      <c r="AD196" s="47" t="str">
        <f t="shared" si="89"/>
        <v>RSVD0</v>
      </c>
      <c r="AE196" s="82"/>
      <c r="AF196" s="38" t="str">
        <f t="shared" si="90"/>
        <v>PULL_DOWN</v>
      </c>
      <c r="AG196" s="38" t="e">
        <f t="shared" si="91"/>
        <v>#REF!</v>
      </c>
      <c r="AH196" s="38" t="e">
        <f t="shared" si="92"/>
        <v>#REF!</v>
      </c>
      <c r="AI196" s="87" t="e">
        <f t="shared" si="93"/>
        <v>#REF!</v>
      </c>
      <c r="AJ196" s="86" t="b">
        <v>1</v>
      </c>
      <c r="AK196" s="86" t="b">
        <v>1</v>
      </c>
      <c r="AL196" s="86" t="b">
        <v>1</v>
      </c>
      <c r="AM196" s="86" t="b">
        <v>1</v>
      </c>
      <c r="AN196" s="86" t="b">
        <v>1</v>
      </c>
      <c r="AO196" s="86" t="b">
        <v>1</v>
      </c>
      <c r="AP196" s="63" t="str">
        <f t="shared" si="94"/>
        <v>VALID</v>
      </c>
      <c r="AQ196" s="102" t="s">
        <v>536</v>
      </c>
      <c r="AR196" s="103" t="s">
        <v>79</v>
      </c>
      <c r="AS196" s="104"/>
      <c r="AT196" s="105"/>
      <c r="AU196" s="105"/>
      <c r="AV196" s="104" t="s">
        <v>124</v>
      </c>
      <c r="AW196" s="105"/>
      <c r="AX196" s="104" t="s">
        <v>85</v>
      </c>
      <c r="AY196" s="105"/>
      <c r="AZ196" s="104"/>
      <c r="BA196" s="104"/>
      <c r="BB196" s="115"/>
      <c r="BC196" s="116"/>
      <c r="BD196" s="117"/>
      <c r="BE196" s="189"/>
      <c r="BF196" s="147" t="e">
        <f>VLOOKUP($A196,#REF!,34,FALSE)</f>
        <v>#REF!</v>
      </c>
      <c r="BG196" s="147" t="e">
        <f>VLOOKUP($A196,#REF!,22,FALSE)</f>
        <v>#REF!</v>
      </c>
      <c r="BH196" s="149"/>
    </row>
    <row r="197" ht="12.95" customHeight="1" spans="1:60">
      <c r="A197" s="47" t="s">
        <v>537</v>
      </c>
      <c r="B197" s="38" t="e">
        <f>VLOOKUP($A197,#REF!,34,FALSE)</f>
        <v>#REF!</v>
      </c>
      <c r="C197" s="39" t="str">
        <f t="shared" si="88"/>
        <v>unused_SOC_GPIO45</v>
      </c>
      <c r="D197" s="40" t="e">
        <f>IF(LEN(VLOOKUP($A197,#REF!,8,FALSE)),LEFT(VLOOKUP($A197,#REF!,8,FALSE),LEN(VLOOKUP($A197,#REF!,8,FALSE))-2),"")</f>
        <v>#REF!</v>
      </c>
      <c r="E197" s="41" t="e">
        <f>IF(LEN(VLOOKUP($A197,#REF!,4,FALSE)),IF(INDEX(#REF!,MATCH($A197,#REF!,0),1),LEFT(VLOOKUP($A197,#REF!,4,FALSE),LEN(VLOOKUP($A197,#REF!,4,FALSE))-2),CONCATENATE(LEFT(VLOOKUP($A197,#REF!,4,FALSE),LEN(VLOOKUP($A197,#REF!,4,FALSE))-2),"*")),"")</f>
        <v>#REF!</v>
      </c>
      <c r="F197" s="42" t="e">
        <f>IF(LEN(VLOOKUP($A197,#REF!,5,FALSE)),IF(INDEX(#REF!,MATCH($A197,#REF!,0),2),LEFT(VLOOKUP($A197,#REF!,5,FALSE),LEN(VLOOKUP($A197,#REF!,5,FALSE))-2),CONCATENATE(LEFT(VLOOKUP($A197,#REF!,5,FALSE),LEN(VLOOKUP($A197,#REF!,5,FALSE))-2),"*")),"")</f>
        <v>#REF!</v>
      </c>
      <c r="G197" s="42" t="e">
        <f>IF(LEN(VLOOKUP($A197,#REF!,6,FALSE)),IF(INDEX(#REF!,MATCH($A197,#REF!,0),3),LEFT(VLOOKUP($A197,#REF!,6,FALSE),LEN(VLOOKUP($A197,#REF!,6,FALSE))-2),CONCATENATE(LEFT(VLOOKUP($A197,#REF!,6,FALSE),LEN(VLOOKUP($A197,#REF!,6,FALSE))-2),"*")),"")</f>
        <v>#REF!</v>
      </c>
      <c r="H197" s="43" t="e">
        <f>IF(LEN(VLOOKUP($A197,#REF!,7,FALSE)),IF(INDEX(#REF!,MATCH($A197,#REF!,0),4),LEFT(VLOOKUP($A197,#REF!,7,FALSE),LEN(VLOOKUP($A197,#REF!,7,FALSE))-2),CONCATENATE(LEFT(VLOOKUP($A197,#REF!,7,FALSE),LEN(VLOOKUP($A197,#REF!,7,FALSE))-2),"*")),"")</f>
        <v>#REF!</v>
      </c>
      <c r="I197" s="54" t="e">
        <f>IF(LEN(VLOOKUP($A197,#REF!,8,FALSE)),UPPER(RIGHT(VLOOKUP($A197,#REF!,8,FALSE),1)),"")</f>
        <v>#REF!</v>
      </c>
      <c r="J197" s="42" t="e">
        <f>IF(LEN(VLOOKUP($A197,#REF!,4,FALSE)),UPPER(RIGHT(VLOOKUP($A197,#REF!,4,FALSE),1)),"")</f>
        <v>#REF!</v>
      </c>
      <c r="K197" s="42" t="e">
        <f>IF(LEN(VLOOKUP($A197,#REF!,5,FALSE)),UPPER(RIGHT(VLOOKUP($A197,#REF!,5,FALSE),1)),"")</f>
        <v>#REF!</v>
      </c>
      <c r="L197" s="42" t="e">
        <f>IF(LEN(VLOOKUP($A197,#REF!,6,FALSE)),UPPER(RIGHT(VLOOKUP($A197,#REF!,6,FALSE),1)),"")</f>
        <v>#REF!</v>
      </c>
      <c r="M197" s="43" t="e">
        <f>IF(LEN(VLOOKUP($A197,#REF!,7,FALSE)),UPPER(RIGHT(VLOOKUP($A197,#REF!,7,FALSE),1)),"")</f>
        <v>#REF!</v>
      </c>
      <c r="N197" s="38" t="e">
        <f t="shared" si="96"/>
        <v>#REF!</v>
      </c>
      <c r="O197" s="38" t="s">
        <v>538</v>
      </c>
      <c r="P197" s="38" t="s">
        <v>104</v>
      </c>
      <c r="Q197" s="38" t="s">
        <v>105</v>
      </c>
      <c r="R197" s="38" t="s">
        <v>94</v>
      </c>
      <c r="S197" s="66" t="e">
        <f>HLOOKUP("Device Tree Pin Name",#REF!,MATCH($A197,#REF!,0),FALSE)</f>
        <v>#REF!</v>
      </c>
      <c r="T197" s="159" t="e">
        <f>HLOOKUP("power rail",#REF!,MATCH($A197,#REF!,0),FALSE)</f>
        <v>#REF!</v>
      </c>
      <c r="U197" s="62" t="e">
        <f>HLOOKUP("Wake Capable",#REF!,MATCH($A197,#REF!,0),FALSE)</f>
        <v>#REF!</v>
      </c>
      <c r="V197" s="62" t="e">
        <f>HLOOKUP("Strap",#REF!,MATCH($A197,#REF!,0),FALSE)</f>
        <v>#REF!</v>
      </c>
      <c r="W197" s="62" t="e">
        <f>HLOOKUP("GTE",#REF!,MATCH($A197,#REF!,0),FALSE)</f>
        <v>#REF!</v>
      </c>
      <c r="X197" s="62" t="e">
        <f>HLOOKUP("DPD_Control",#REF!,MATCH($A197,#REF!,0),FALSE)</f>
        <v>#REF!</v>
      </c>
      <c r="Y197" s="62" t="e">
        <f>HLOOKUP("DPD_Group",#REF!,MATCH($A197,#REF!,0),FALSE)</f>
        <v>#REF!</v>
      </c>
      <c r="Z197" s="47" t="e">
        <f>HLOOKUP("Pad Category",#REF!,MATCH($A197,#REF!,0),FALSE)</f>
        <v>#REF!</v>
      </c>
      <c r="AA197" s="47" t="e">
        <f>HLOOKUP("Pad type",#REF!,MATCH($A197,#REF!,0),FALSE)</f>
        <v>#REF!</v>
      </c>
      <c r="AB197" s="47" t="e">
        <f>HLOOKUP("Pull Strength",#REF!,MATCH($A197,#REF!,0),FALSE)</f>
        <v>#REF!</v>
      </c>
      <c r="AC197" s="47" t="e">
        <f>HLOOKUP("POR Pin State",#REF!,MATCH($A197,#REF!,0),FALSE)</f>
        <v>#REF!</v>
      </c>
      <c r="AD197" s="47" t="str">
        <f t="shared" si="89"/>
        <v>RSVD0</v>
      </c>
      <c r="AE197" s="82"/>
      <c r="AF197" s="38" t="str">
        <f t="shared" si="90"/>
        <v>PULL_DOWN</v>
      </c>
      <c r="AG197" s="38" t="e">
        <f t="shared" si="91"/>
        <v>#REF!</v>
      </c>
      <c r="AH197" s="38" t="e">
        <f t="shared" si="92"/>
        <v>#REF!</v>
      </c>
      <c r="AI197" s="87" t="e">
        <f t="shared" si="93"/>
        <v>#REF!</v>
      </c>
      <c r="AJ197" s="86" t="b">
        <v>1</v>
      </c>
      <c r="AK197" s="86" t="b">
        <v>1</v>
      </c>
      <c r="AL197" s="86" t="b">
        <v>1</v>
      </c>
      <c r="AM197" s="86" t="b">
        <v>1</v>
      </c>
      <c r="AN197" s="86" t="b">
        <v>1</v>
      </c>
      <c r="AO197" s="86" t="b">
        <v>1</v>
      </c>
      <c r="AP197" s="63" t="str">
        <f t="shared" si="94"/>
        <v>VALID</v>
      </c>
      <c r="AQ197" s="102" t="s">
        <v>539</v>
      </c>
      <c r="AR197" s="103" t="s">
        <v>79</v>
      </c>
      <c r="AS197" s="104"/>
      <c r="AT197" s="104" t="s">
        <v>89</v>
      </c>
      <c r="AU197" s="105"/>
      <c r="AV197" s="104" t="s">
        <v>124</v>
      </c>
      <c r="AW197" s="105"/>
      <c r="AX197" s="104" t="s">
        <v>85</v>
      </c>
      <c r="AY197" s="105"/>
      <c r="AZ197" s="104"/>
      <c r="BA197" s="104"/>
      <c r="BB197" s="115"/>
      <c r="BC197" s="116"/>
      <c r="BD197" s="117"/>
      <c r="BE197" s="189"/>
      <c r="BF197" s="147" t="e">
        <f>VLOOKUP($A197,#REF!,34,FALSE)</f>
        <v>#REF!</v>
      </c>
      <c r="BG197" s="147" t="e">
        <f>VLOOKUP($A197,#REF!,22,FALSE)</f>
        <v>#REF!</v>
      </c>
      <c r="BH197" s="149"/>
    </row>
    <row r="198" ht="12.95" customHeight="1" spans="1:60">
      <c r="A198" s="47" t="s">
        <v>540</v>
      </c>
      <c r="B198" s="38" t="e">
        <f>VLOOKUP($A198,#REF!,34,FALSE)</f>
        <v>#REF!</v>
      </c>
      <c r="C198" s="39" t="str">
        <f t="shared" si="88"/>
        <v>unused_SOC_GPIO46</v>
      </c>
      <c r="D198" s="40" t="e">
        <f>IF(LEN(VLOOKUP($A198,#REF!,8,FALSE)),LEFT(VLOOKUP($A198,#REF!,8,FALSE),LEN(VLOOKUP($A198,#REF!,8,FALSE))-2),"")</f>
        <v>#REF!</v>
      </c>
      <c r="E198" s="41" t="e">
        <f>IF(LEN(VLOOKUP($A198,#REF!,4,FALSE)),IF(INDEX(#REF!,MATCH($A198,#REF!,0),1),LEFT(VLOOKUP($A198,#REF!,4,FALSE),LEN(VLOOKUP($A198,#REF!,4,FALSE))-2),CONCATENATE(LEFT(VLOOKUP($A198,#REF!,4,FALSE),LEN(VLOOKUP($A198,#REF!,4,FALSE))-2),"*")),"")</f>
        <v>#REF!</v>
      </c>
      <c r="F198" s="42" t="e">
        <f>IF(LEN(VLOOKUP($A198,#REF!,5,FALSE)),IF(INDEX(#REF!,MATCH($A198,#REF!,0),2),LEFT(VLOOKUP($A198,#REF!,5,FALSE),LEN(VLOOKUP($A198,#REF!,5,FALSE))-3),CONCATENATE(LEFT(VLOOKUP($A198,#REF!,5,FALSE),LEN(VLOOKUP($A198,#REF!,5,FALSE))-2),"*")),"")</f>
        <v>#REF!</v>
      </c>
      <c r="G198" s="42" t="e">
        <f>IF(LEN(VLOOKUP($A198,#REF!,6,FALSE)),IF(INDEX(#REF!,MATCH($A198,#REF!,0),3),LEFT(VLOOKUP($A198,#REF!,6,FALSE),LEN(VLOOKUP($A198,#REF!,6,FALSE))-2),CONCATENATE(LEFT(VLOOKUP($A198,#REF!,6,FALSE),LEN(VLOOKUP($A198,#REF!,6,FALSE))-2),"*")),"")</f>
        <v>#REF!</v>
      </c>
      <c r="H198" s="43" t="e">
        <f>IF(LEN(VLOOKUP($A198,#REF!,7,FALSE)),IF(INDEX(#REF!,MATCH($A198,#REF!,0),4),LEFT(VLOOKUP($A198,#REF!,7,FALSE),LEN(VLOOKUP($A198,#REF!,7,FALSE))-2),CONCATENATE(LEFT(VLOOKUP($A198,#REF!,7,FALSE),LEN(VLOOKUP($A198,#REF!,7,FALSE))-2),"*")),"")</f>
        <v>#REF!</v>
      </c>
      <c r="I198" s="54" t="e">
        <f>IF(LEN(VLOOKUP($A198,#REF!,8,FALSE)),UPPER(RIGHT(VLOOKUP($A198,#REF!,8,FALSE),1)),"")</f>
        <v>#REF!</v>
      </c>
      <c r="J198" s="42" t="e">
        <f>IF(LEN(VLOOKUP($A198,#REF!,4,FALSE)),UPPER(RIGHT(VLOOKUP($A198,#REF!,4,FALSE),1)),"")</f>
        <v>#REF!</v>
      </c>
      <c r="K198" s="42" t="s">
        <v>81</v>
      </c>
      <c r="L198" s="42" t="e">
        <f>IF(LEN(VLOOKUP($A198,#REF!,6,FALSE)),UPPER(RIGHT(VLOOKUP($A198,#REF!,6,FALSE),1)),"")</f>
        <v>#REF!</v>
      </c>
      <c r="M198" s="43" t="e">
        <f>IF(LEN(VLOOKUP($A198,#REF!,7,FALSE)),UPPER(RIGHT(VLOOKUP($A198,#REF!,7,FALSE),1)),"")</f>
        <v>#REF!</v>
      </c>
      <c r="N198" s="38" t="e">
        <f t="shared" si="96"/>
        <v>#REF!</v>
      </c>
      <c r="O198" s="38" t="s">
        <v>538</v>
      </c>
      <c r="P198" s="38" t="s">
        <v>104</v>
      </c>
      <c r="Q198" s="38" t="s">
        <v>105</v>
      </c>
      <c r="R198" s="38" t="s">
        <v>94</v>
      </c>
      <c r="S198" s="63" t="e">
        <f>HLOOKUP("Device Tree Pin Name",#REF!,MATCH($A198,#REF!,0),FALSE)</f>
        <v>#REF!</v>
      </c>
      <c r="T198" s="47" t="e">
        <f>HLOOKUP("power rail",#REF!,MATCH($A198,#REF!,0),FALSE)</f>
        <v>#REF!</v>
      </c>
      <c r="U198" s="62" t="e">
        <f>HLOOKUP("Wake Capable",#REF!,MATCH($A198,#REF!,0),FALSE)</f>
        <v>#REF!</v>
      </c>
      <c r="V198" s="62" t="e">
        <f>HLOOKUP("Strap",#REF!,MATCH($A198,#REF!,0),FALSE)</f>
        <v>#REF!</v>
      </c>
      <c r="W198" s="62" t="e">
        <f>HLOOKUP("GTE",#REF!,MATCH($A198,#REF!,0),FALSE)</f>
        <v>#REF!</v>
      </c>
      <c r="X198" s="62" t="e">
        <f>HLOOKUP("DPD_Control",#REF!,MATCH($A198,#REF!,0),FALSE)</f>
        <v>#REF!</v>
      </c>
      <c r="Y198" s="62" t="e">
        <f>HLOOKUP("DPD_Group",#REF!,MATCH($A198,#REF!,0),FALSE)</f>
        <v>#REF!</v>
      </c>
      <c r="Z198" s="47" t="e">
        <f>HLOOKUP("Pad Category",#REF!,MATCH($A198,#REF!,0),FALSE)</f>
        <v>#REF!</v>
      </c>
      <c r="AA198" s="47" t="e">
        <f>HLOOKUP("Pad type",#REF!,MATCH($A198,#REF!,0),FALSE)</f>
        <v>#REF!</v>
      </c>
      <c r="AB198" s="47" t="e">
        <f>HLOOKUP("Pull Strength",#REF!,MATCH($A198,#REF!,0),FALSE)</f>
        <v>#REF!</v>
      </c>
      <c r="AC198" s="47" t="e">
        <f>HLOOKUP("POR Pin State",#REF!,MATCH($A198,#REF!,0),FALSE)</f>
        <v>#REF!</v>
      </c>
      <c r="AD198" s="47" t="str">
        <f t="shared" si="89"/>
        <v>RSVD0</v>
      </c>
      <c r="AE198" s="82"/>
      <c r="AF198" s="38" t="str">
        <f t="shared" si="90"/>
        <v>PULL_DOWN</v>
      </c>
      <c r="AG198" s="38" t="e">
        <f t="shared" si="91"/>
        <v>#REF!</v>
      </c>
      <c r="AH198" s="38" t="e">
        <f t="shared" si="92"/>
        <v>#REF!</v>
      </c>
      <c r="AI198" s="87" t="e">
        <f t="shared" si="93"/>
        <v>#REF!</v>
      </c>
      <c r="AJ198" s="86" t="b">
        <v>1</v>
      </c>
      <c r="AK198" s="86" t="b">
        <v>1</v>
      </c>
      <c r="AL198" s="86" t="b">
        <v>1</v>
      </c>
      <c r="AM198" s="86" t="b">
        <v>1</v>
      </c>
      <c r="AN198" s="86" t="b">
        <v>1</v>
      </c>
      <c r="AO198" s="86" t="b">
        <v>1</v>
      </c>
      <c r="AP198" s="63" t="str">
        <f t="shared" si="94"/>
        <v>VALID</v>
      </c>
      <c r="AQ198" s="102" t="s">
        <v>541</v>
      </c>
      <c r="AR198" s="103" t="s">
        <v>79</v>
      </c>
      <c r="AS198" s="104"/>
      <c r="AT198" s="104" t="s">
        <v>89</v>
      </c>
      <c r="AU198" s="105"/>
      <c r="AV198" s="104" t="s">
        <v>124</v>
      </c>
      <c r="AW198" s="105"/>
      <c r="AX198" s="104" t="s">
        <v>85</v>
      </c>
      <c r="AY198" s="105"/>
      <c r="AZ198" s="104"/>
      <c r="BA198" s="104"/>
      <c r="BB198" s="115"/>
      <c r="BC198" s="116"/>
      <c r="BD198" s="117"/>
      <c r="BE198" s="189"/>
      <c r="BF198" s="147" t="e">
        <f>VLOOKUP($A198,#REF!,34,FALSE)</f>
        <v>#REF!</v>
      </c>
      <c r="BG198" s="147" t="e">
        <f>VLOOKUP($A198,#REF!,22,FALSE)</f>
        <v>#REF!</v>
      </c>
      <c r="BH198" s="149"/>
    </row>
    <row r="199" ht="12.95" customHeight="1" spans="1:60">
      <c r="A199" s="47" t="s">
        <v>542</v>
      </c>
      <c r="B199" s="38" t="e">
        <f>VLOOKUP($A199,#REF!,34,FALSE)</f>
        <v>#REF!</v>
      </c>
      <c r="C199" s="39" t="str">
        <f t="shared" si="88"/>
        <v>unused_SOC_GPIO47</v>
      </c>
      <c r="D199" s="40" t="e">
        <f>IF(LEN(VLOOKUP($A199,#REF!,8,FALSE)),LEFT(VLOOKUP($A199,#REF!,8,FALSE),LEN(VLOOKUP($A199,#REF!,8,FALSE))-2),"")</f>
        <v>#REF!</v>
      </c>
      <c r="E199" s="41" t="e">
        <f>IF(LEN(VLOOKUP($A199,#REF!,4,FALSE)),IF(INDEX(#REF!,MATCH($A199,#REF!,0),1),LEFT(VLOOKUP($A199,#REF!,4,FALSE),LEN(VLOOKUP($A199,#REF!,4,FALSE))-2),CONCATENATE(LEFT(VLOOKUP($A199,#REF!,4,FALSE),LEN(VLOOKUP($A199,#REF!,4,FALSE))-2),"*")),"")</f>
        <v>#REF!</v>
      </c>
      <c r="F199" s="42" t="e">
        <f>IF(LEN(VLOOKUP($A199,#REF!,5,FALSE)),IF(INDEX(#REF!,MATCH($A199,#REF!,0),2),LEFT(VLOOKUP($A199,#REF!,5,FALSE),LEN(VLOOKUP($A199,#REF!,5,FALSE))-2),CONCATENATE(LEFT(VLOOKUP($A199,#REF!,5,FALSE),LEN(VLOOKUP($A199,#REF!,5,FALSE))-2),"*")),"")</f>
        <v>#REF!</v>
      </c>
      <c r="G199" s="42" t="e">
        <f>IF(LEN(VLOOKUP($A199,#REF!,6,FALSE)),IF(INDEX(#REF!,MATCH($A199,#REF!,0),3),LEFT(VLOOKUP($A199,#REF!,6,FALSE),LEN(VLOOKUP($A199,#REF!,6,FALSE))-2),CONCATENATE(LEFT(VLOOKUP($A199,#REF!,6,FALSE),LEN(VLOOKUP($A199,#REF!,6,FALSE))-2),"*")),"")</f>
        <v>#REF!</v>
      </c>
      <c r="H199" s="43" t="e">
        <f>IF(LEN(VLOOKUP($A199,#REF!,7,FALSE)),IF(INDEX(#REF!,MATCH($A199,#REF!,0),4),LEFT(VLOOKUP($A199,#REF!,7,FALSE),LEN(VLOOKUP($A199,#REF!,7,FALSE))-2),CONCATENATE(LEFT(VLOOKUP($A199,#REF!,7,FALSE),LEN(VLOOKUP($A199,#REF!,7,FALSE))-2),"*")),"")</f>
        <v>#REF!</v>
      </c>
      <c r="I199" s="54" t="e">
        <f>IF(LEN(VLOOKUP($A199,#REF!,8,FALSE)),UPPER(RIGHT(VLOOKUP($A199,#REF!,8,FALSE),1)),"")</f>
        <v>#REF!</v>
      </c>
      <c r="J199" s="42" t="e">
        <f>IF(LEN(VLOOKUP($A199,#REF!,4,FALSE)),UPPER(RIGHT(VLOOKUP($A199,#REF!,4,FALSE),1)),"")</f>
        <v>#REF!</v>
      </c>
      <c r="K199" s="42" t="e">
        <f>IF(LEN(VLOOKUP($A199,#REF!,5,FALSE)),UPPER(RIGHT(VLOOKUP($A199,#REF!,5,FALSE),1)),"")</f>
        <v>#REF!</v>
      </c>
      <c r="L199" s="42" t="e">
        <f>IF(LEN(VLOOKUP($A199,#REF!,6,FALSE)),UPPER(RIGHT(VLOOKUP($A199,#REF!,6,FALSE),1)),"")</f>
        <v>#REF!</v>
      </c>
      <c r="M199" s="43" t="e">
        <f>IF(LEN(VLOOKUP($A199,#REF!,7,FALSE)),UPPER(RIGHT(VLOOKUP($A199,#REF!,7,FALSE),1)),"")</f>
        <v>#REF!</v>
      </c>
      <c r="N199" s="38" t="e">
        <f t="shared" si="96"/>
        <v>#REF!</v>
      </c>
      <c r="O199" s="38" t="s">
        <v>538</v>
      </c>
      <c r="P199" s="38" t="s">
        <v>104</v>
      </c>
      <c r="Q199" s="38" t="s">
        <v>105</v>
      </c>
      <c r="R199" s="38" t="s">
        <v>94</v>
      </c>
      <c r="S199" s="63" t="e">
        <f>HLOOKUP("Device Tree Pin Name",#REF!,MATCH($A199,#REF!,0),FALSE)</f>
        <v>#REF!</v>
      </c>
      <c r="T199" s="47" t="e">
        <f>HLOOKUP("power rail",#REF!,MATCH($A199,#REF!,0),FALSE)</f>
        <v>#REF!</v>
      </c>
      <c r="U199" s="62" t="e">
        <f>HLOOKUP("Wake Capable",#REF!,MATCH($A199,#REF!,0),FALSE)</f>
        <v>#REF!</v>
      </c>
      <c r="V199" s="62" t="e">
        <f>HLOOKUP("Strap",#REF!,MATCH($A199,#REF!,0),FALSE)</f>
        <v>#REF!</v>
      </c>
      <c r="W199" s="62" t="e">
        <f>HLOOKUP("GTE",#REF!,MATCH($A199,#REF!,0),FALSE)</f>
        <v>#REF!</v>
      </c>
      <c r="X199" s="62" t="e">
        <f>HLOOKUP("DPD_Control",#REF!,MATCH($A199,#REF!,0),FALSE)</f>
        <v>#REF!</v>
      </c>
      <c r="Y199" s="62" t="e">
        <f>HLOOKUP("DPD_Group",#REF!,MATCH($A199,#REF!,0),FALSE)</f>
        <v>#REF!</v>
      </c>
      <c r="Z199" s="47" t="e">
        <f>HLOOKUP("Pad Category",#REF!,MATCH($A199,#REF!,0),FALSE)</f>
        <v>#REF!</v>
      </c>
      <c r="AA199" s="47" t="e">
        <f>HLOOKUP("Pad type",#REF!,MATCH($A199,#REF!,0),FALSE)</f>
        <v>#REF!</v>
      </c>
      <c r="AB199" s="47" t="e">
        <f>HLOOKUP("Pull Strength",#REF!,MATCH($A199,#REF!,0),FALSE)</f>
        <v>#REF!</v>
      </c>
      <c r="AC199" s="47" t="e">
        <f>HLOOKUP("POR Pin State",#REF!,MATCH($A199,#REF!,0),FALSE)</f>
        <v>#REF!</v>
      </c>
      <c r="AD199" s="47" t="str">
        <f t="shared" si="89"/>
        <v>RSVD0</v>
      </c>
      <c r="AE199" s="82"/>
      <c r="AF199" s="38" t="str">
        <f t="shared" si="90"/>
        <v>PULL_DOWN</v>
      </c>
      <c r="AG199" s="38" t="e">
        <f t="shared" si="91"/>
        <v>#REF!</v>
      </c>
      <c r="AH199" s="38" t="e">
        <f t="shared" si="92"/>
        <v>#REF!</v>
      </c>
      <c r="AI199" s="87" t="e">
        <f t="shared" si="93"/>
        <v>#REF!</v>
      </c>
      <c r="AJ199" s="86" t="b">
        <v>1</v>
      </c>
      <c r="AK199" s="86" t="b">
        <v>1</v>
      </c>
      <c r="AL199" s="86" t="b">
        <v>1</v>
      </c>
      <c r="AM199" s="86" t="b">
        <v>1</v>
      </c>
      <c r="AN199" s="86" t="b">
        <v>1</v>
      </c>
      <c r="AO199" s="86" t="b">
        <v>1</v>
      </c>
      <c r="AP199" s="63" t="str">
        <f t="shared" si="94"/>
        <v>VALID</v>
      </c>
      <c r="AQ199" s="102" t="s">
        <v>543</v>
      </c>
      <c r="AR199" s="103" t="s">
        <v>79</v>
      </c>
      <c r="AS199" s="104"/>
      <c r="AT199" s="104" t="s">
        <v>89</v>
      </c>
      <c r="AU199" s="105"/>
      <c r="AV199" s="104" t="s">
        <v>124</v>
      </c>
      <c r="AW199" s="105"/>
      <c r="AX199" s="104" t="s">
        <v>85</v>
      </c>
      <c r="AY199" s="105"/>
      <c r="AZ199" s="104"/>
      <c r="BA199" s="104"/>
      <c r="BB199" s="115"/>
      <c r="BC199" s="116"/>
      <c r="BD199" s="117"/>
      <c r="BE199" s="189"/>
      <c r="BF199" s="147" t="e">
        <f>VLOOKUP($A199,#REF!,34,FALSE)</f>
        <v>#REF!</v>
      </c>
      <c r="BG199" s="147" t="e">
        <f>VLOOKUP($A199,#REF!,22,FALSE)</f>
        <v>#REF!</v>
      </c>
      <c r="BH199" s="149"/>
    </row>
    <row r="200" ht="12.95" customHeight="1" spans="1:60">
      <c r="A200" s="47" t="s">
        <v>544</v>
      </c>
      <c r="B200" s="38" t="e">
        <f>VLOOKUP($A200,#REF!,34,FALSE)</f>
        <v>#REF!</v>
      </c>
      <c r="C200" s="39" t="str">
        <f t="shared" si="88"/>
        <v>unused_SOC_GPIO48</v>
      </c>
      <c r="D200" s="40" t="e">
        <f>IF(LEN(VLOOKUP($A200,#REF!,8,FALSE)),LEFT(VLOOKUP($A200,#REF!,8,FALSE),LEN(VLOOKUP($A200,#REF!,8,FALSE))-2),"")</f>
        <v>#REF!</v>
      </c>
      <c r="E200" s="41" t="e">
        <f>IF(LEN(VLOOKUP($A200,#REF!,4,FALSE)),IF(INDEX(#REF!,MATCH($A200,#REF!,0),1),LEFT(VLOOKUP($A200,#REF!,4,FALSE),LEN(VLOOKUP($A200,#REF!,4,FALSE))-2),CONCATENATE(LEFT(VLOOKUP($A200,#REF!,4,FALSE),LEN(VLOOKUP($A200,#REF!,4,FALSE))-2),"*")),"")</f>
        <v>#REF!</v>
      </c>
      <c r="F200" s="42" t="e">
        <f>IF(LEN(VLOOKUP($A200,#REF!,5,FALSE)),IF(INDEX(#REF!,MATCH($A200,#REF!,0),2),LEFT(VLOOKUP($A200,#REF!,5,FALSE),LEN(VLOOKUP($A200,#REF!,5,FALSE))-2),CONCATENATE(LEFT(VLOOKUP($A200,#REF!,5,FALSE),LEN(VLOOKUP($A200,#REF!,5,FALSE))-2),"*")),"")</f>
        <v>#REF!</v>
      </c>
      <c r="G200" s="42" t="e">
        <f>IF(LEN(VLOOKUP($A200,#REF!,6,FALSE)),IF(INDEX(#REF!,MATCH($A200,#REF!,0),3),LEFT(VLOOKUP($A200,#REF!,6,FALSE),LEN(VLOOKUP($A200,#REF!,6,FALSE))-2),CONCATENATE(LEFT(VLOOKUP($A200,#REF!,6,FALSE),LEN(VLOOKUP($A200,#REF!,6,FALSE))-2),"*")),"")</f>
        <v>#REF!</v>
      </c>
      <c r="H200" s="43" t="e">
        <f>IF(LEN(VLOOKUP($A200,#REF!,7,FALSE)),IF(INDEX(#REF!,MATCH($A200,#REF!,0),4),LEFT(VLOOKUP($A200,#REF!,7,FALSE),LEN(VLOOKUP($A200,#REF!,7,FALSE))-2),CONCATENATE(LEFT(VLOOKUP($A200,#REF!,7,FALSE),LEN(VLOOKUP($A200,#REF!,7,FALSE))-2),"*")),"")</f>
        <v>#REF!</v>
      </c>
      <c r="I200" s="54" t="e">
        <f>IF(LEN(VLOOKUP($A200,#REF!,8,FALSE)),UPPER(RIGHT(VLOOKUP($A200,#REF!,8,FALSE),1)),"")</f>
        <v>#REF!</v>
      </c>
      <c r="J200" s="42" t="e">
        <f>IF(LEN(VLOOKUP($A200,#REF!,4,FALSE)),UPPER(RIGHT(VLOOKUP($A200,#REF!,4,FALSE),1)),"")</f>
        <v>#REF!</v>
      </c>
      <c r="K200" s="42" t="e">
        <f>IF(LEN(VLOOKUP($A200,#REF!,5,FALSE)),UPPER(RIGHT(VLOOKUP($A200,#REF!,5,FALSE),1)),"")</f>
        <v>#REF!</v>
      </c>
      <c r="L200" s="42" t="e">
        <f>IF(LEN(VLOOKUP($A200,#REF!,6,FALSE)),UPPER(RIGHT(VLOOKUP($A200,#REF!,6,FALSE),1)),"")</f>
        <v>#REF!</v>
      </c>
      <c r="M200" s="43" t="e">
        <f>IF(LEN(VLOOKUP($A200,#REF!,7,FALSE)),UPPER(RIGHT(VLOOKUP($A200,#REF!,7,FALSE),1)),"")</f>
        <v>#REF!</v>
      </c>
      <c r="N200" s="38" t="e">
        <f t="shared" si="96"/>
        <v>#REF!</v>
      </c>
      <c r="O200" s="38" t="s">
        <v>538</v>
      </c>
      <c r="P200" s="38" t="s">
        <v>104</v>
      </c>
      <c r="Q200" s="38" t="s">
        <v>105</v>
      </c>
      <c r="R200" s="38" t="s">
        <v>94</v>
      </c>
      <c r="S200" s="63" t="e">
        <f>HLOOKUP("Device Tree Pin Name",#REF!,MATCH($A200,#REF!,0),FALSE)</f>
        <v>#REF!</v>
      </c>
      <c r="T200" s="47" t="e">
        <f>HLOOKUP("power rail",#REF!,MATCH($A200,#REF!,0),FALSE)</f>
        <v>#REF!</v>
      </c>
      <c r="U200" s="62" t="e">
        <f>HLOOKUP("Wake Capable",#REF!,MATCH($A200,#REF!,0),FALSE)</f>
        <v>#REF!</v>
      </c>
      <c r="V200" s="62" t="e">
        <f>HLOOKUP("Strap",#REF!,MATCH($A200,#REF!,0),FALSE)</f>
        <v>#REF!</v>
      </c>
      <c r="W200" s="62" t="e">
        <f>HLOOKUP("GTE",#REF!,MATCH($A200,#REF!,0),FALSE)</f>
        <v>#REF!</v>
      </c>
      <c r="X200" s="62" t="e">
        <f>HLOOKUP("DPD_Control",#REF!,MATCH($A200,#REF!,0),FALSE)</f>
        <v>#REF!</v>
      </c>
      <c r="Y200" s="62" t="e">
        <f>HLOOKUP("DPD_Group",#REF!,MATCH($A200,#REF!,0),FALSE)</f>
        <v>#REF!</v>
      </c>
      <c r="Z200" s="47" t="e">
        <f>HLOOKUP("Pad Category",#REF!,MATCH($A200,#REF!,0),FALSE)</f>
        <v>#REF!</v>
      </c>
      <c r="AA200" s="47" t="e">
        <f>HLOOKUP("Pad type",#REF!,MATCH($A200,#REF!,0),FALSE)</f>
        <v>#REF!</v>
      </c>
      <c r="AB200" s="47" t="e">
        <f>HLOOKUP("Pull Strength",#REF!,MATCH($A200,#REF!,0),FALSE)</f>
        <v>#REF!</v>
      </c>
      <c r="AC200" s="47" t="e">
        <f>HLOOKUP("POR Pin State",#REF!,MATCH($A200,#REF!,0),FALSE)</f>
        <v>#REF!</v>
      </c>
      <c r="AD200" s="47" t="str">
        <f t="shared" si="89"/>
        <v>RSVD0</v>
      </c>
      <c r="AE200" s="82"/>
      <c r="AF200" s="38" t="str">
        <f t="shared" si="90"/>
        <v>PULL_DOWN</v>
      </c>
      <c r="AG200" s="38" t="e">
        <f t="shared" si="91"/>
        <v>#REF!</v>
      </c>
      <c r="AH200" s="38" t="e">
        <f t="shared" si="92"/>
        <v>#REF!</v>
      </c>
      <c r="AI200" s="87" t="e">
        <f t="shared" si="93"/>
        <v>#REF!</v>
      </c>
      <c r="AJ200" s="86" t="b">
        <v>1</v>
      </c>
      <c r="AK200" s="86" t="b">
        <v>1</v>
      </c>
      <c r="AL200" s="86" t="b">
        <v>1</v>
      </c>
      <c r="AM200" s="86" t="b">
        <v>1</v>
      </c>
      <c r="AN200" s="86" t="b">
        <v>1</v>
      </c>
      <c r="AO200" s="86" t="b">
        <v>1</v>
      </c>
      <c r="AP200" s="63" t="str">
        <f t="shared" si="94"/>
        <v>VALID</v>
      </c>
      <c r="AQ200" s="102" t="s">
        <v>545</v>
      </c>
      <c r="AR200" s="103" t="s">
        <v>79</v>
      </c>
      <c r="AS200" s="104"/>
      <c r="AT200" s="104" t="s">
        <v>89</v>
      </c>
      <c r="AU200" s="105"/>
      <c r="AV200" s="104" t="s">
        <v>124</v>
      </c>
      <c r="AW200" s="105"/>
      <c r="AX200" s="104" t="s">
        <v>85</v>
      </c>
      <c r="AY200" s="105"/>
      <c r="AZ200" s="104"/>
      <c r="BA200" s="104"/>
      <c r="BB200" s="115"/>
      <c r="BC200" s="116"/>
      <c r="BD200" s="117"/>
      <c r="BE200" s="201"/>
      <c r="BF200" s="147" t="e">
        <f>VLOOKUP($A200,#REF!,34,FALSE)</f>
        <v>#REF!</v>
      </c>
      <c r="BG200" s="147" t="e">
        <f>VLOOKUP($A200,#REF!,22,FALSE)</f>
        <v>#REF!</v>
      </c>
      <c r="BH200" s="149"/>
    </row>
    <row r="201" s="3" customFormat="1" ht="18" customHeight="1" spans="1:60">
      <c r="A201" s="163" t="s">
        <v>546</v>
      </c>
      <c r="B201" s="190" t="s">
        <v>547</v>
      </c>
      <c r="C201" s="35"/>
      <c r="D201" s="37"/>
      <c r="E201" s="37"/>
      <c r="F201" s="37"/>
      <c r="G201" s="37"/>
      <c r="H201" s="37"/>
      <c r="I201" s="35"/>
      <c r="J201" s="35"/>
      <c r="K201" s="35"/>
      <c r="L201" s="35"/>
      <c r="M201" s="35"/>
      <c r="N201" s="35"/>
      <c r="O201" s="35"/>
      <c r="P201" s="35"/>
      <c r="Q201" s="35"/>
      <c r="R201" s="35"/>
      <c r="S201" s="35"/>
      <c r="T201" s="35"/>
      <c r="U201" s="60"/>
      <c r="V201" s="60"/>
      <c r="W201" s="60"/>
      <c r="X201" s="60"/>
      <c r="Y201" s="60"/>
      <c r="Z201" s="81"/>
      <c r="AA201" s="81"/>
      <c r="AB201" s="81"/>
      <c r="AC201" s="81"/>
      <c r="AD201" s="81"/>
      <c r="AE201" s="81"/>
      <c r="AF201" s="81"/>
      <c r="AG201" s="81"/>
      <c r="AH201" s="81"/>
      <c r="AI201" s="81"/>
      <c r="AJ201" s="81"/>
      <c r="AK201" s="81"/>
      <c r="AL201" s="81"/>
      <c r="AM201" s="81"/>
      <c r="AN201" s="81"/>
      <c r="AO201" s="81"/>
      <c r="AP201" s="81"/>
      <c r="AQ201" s="100"/>
      <c r="AR201" s="100"/>
      <c r="AS201" s="101"/>
      <c r="AT201" s="101"/>
      <c r="AU201" s="101"/>
      <c r="AV201" s="101"/>
      <c r="AW201" s="101"/>
      <c r="AX201" s="101"/>
      <c r="AY201" s="101"/>
      <c r="AZ201" s="101"/>
      <c r="BA201" s="101"/>
      <c r="BB201" s="101"/>
      <c r="BC201" s="400" t="s">
        <v>548</v>
      </c>
      <c r="BD201" s="114"/>
      <c r="BE201" s="142" t="s">
        <v>546</v>
      </c>
      <c r="BF201" s="143" t="s">
        <v>547</v>
      </c>
      <c r="BG201" s="143"/>
      <c r="BH201" s="145"/>
    </row>
    <row r="202" ht="12.95" customHeight="1" spans="1:60">
      <c r="A202" s="47" t="s">
        <v>549</v>
      </c>
      <c r="B202" s="38" t="e">
        <f>VLOOKUP($A202,#REF!,34,FALSE)</f>
        <v>#REF!</v>
      </c>
      <c r="C202" s="39" t="str">
        <f>CONCATENATE("unused_",A202)</f>
        <v>unused_UFS0_REF_CLK</v>
      </c>
      <c r="D202" s="40" t="e">
        <f>IF(LEN(VLOOKUP($A202,#REF!,8,FALSE)),LEFT(VLOOKUP($A202,#REF!,8,FALSE),LEN(VLOOKUP($A202,#REF!,8,FALSE))-2),"")</f>
        <v>#REF!</v>
      </c>
      <c r="E202" s="41" t="e">
        <f>IF(LEN(VLOOKUP($A202,#REF!,4,FALSE)),IF(INDEX(#REF!,MATCH($A202,#REF!,0),1),LEFT(VLOOKUP($A202,#REF!,4,FALSE),LEN(VLOOKUP($A202,#REF!,4,FALSE))-2),CONCATENATE(LEFT(VLOOKUP($A202,#REF!,4,FALSE),LEN(VLOOKUP($A202,#REF!,4,FALSE))-2),"*")),"")</f>
        <v>#REF!</v>
      </c>
      <c r="F202" s="42" t="e">
        <f>IF(LEN(VLOOKUP($A202,#REF!,5,FALSE)),IF(INDEX(#REF!,MATCH($A202,#REF!,0),2),LEFT(VLOOKUP($A202,#REF!,5,FALSE),LEN(VLOOKUP($A202,#REF!,5,FALSE))-2),CONCATENATE(LEFT(VLOOKUP($A202,#REF!,5,FALSE),LEN(VLOOKUP($A202,#REF!,5,FALSE))-2),"*")),"")</f>
        <v>#REF!</v>
      </c>
      <c r="G202" s="42" t="e">
        <f>IF(LEN(VLOOKUP($A202,#REF!,6,FALSE)),IF(INDEX(#REF!,MATCH($A202,#REF!,0),3),LEFT(VLOOKUP($A202,#REF!,6,FALSE),LEN(VLOOKUP($A202,#REF!,6,FALSE))-2),CONCATENATE(LEFT(VLOOKUP($A202,#REF!,6,FALSE),LEN(VLOOKUP($A202,#REF!,6,FALSE))-2),"*")),"")</f>
        <v>#REF!</v>
      </c>
      <c r="H202" s="43" t="e">
        <f>IF(LEN(VLOOKUP($A202,#REF!,7,FALSE)),IF(INDEX(#REF!,MATCH($A202,#REF!,0),4),LEFT(VLOOKUP($A202,#REF!,7,FALSE),LEN(VLOOKUP($A202,#REF!,7,FALSE))-2),CONCATENATE(LEFT(VLOOKUP($A202,#REF!,7,FALSE),LEN(VLOOKUP($A202,#REF!,7,FALSE))-2),"*")),"")</f>
        <v>#REF!</v>
      </c>
      <c r="I202" s="54" t="e">
        <f>IF(LEN(VLOOKUP($A202,#REF!,8,FALSE)),UPPER(RIGHT(VLOOKUP($A202,#REF!,8,FALSE),1)),"")</f>
        <v>#REF!</v>
      </c>
      <c r="J202" s="42" t="e">
        <f>IF(LEN(VLOOKUP($A202,#REF!,4,FALSE)),UPPER(RIGHT(VLOOKUP($A202,#REF!,4,FALSE),1)),"")</f>
        <v>#REF!</v>
      </c>
      <c r="K202" s="42" t="e">
        <f>IF(LEN(VLOOKUP($A202,#REF!,5,FALSE)),UPPER(RIGHT(VLOOKUP($A202,#REF!,5,FALSE),1)),"")</f>
        <v>#REF!</v>
      </c>
      <c r="L202" s="42" t="e">
        <f>IF(LEN(VLOOKUP($A202,#REF!,6,FALSE)),UPPER(RIGHT(VLOOKUP($A202,#REF!,6,FALSE),1)),"")</f>
        <v>#REF!</v>
      </c>
      <c r="M202" s="43" t="e">
        <f>IF(LEN(VLOOKUP($A202,#REF!,7,FALSE)),UPPER(RIGHT(VLOOKUP($A202,#REF!,7,FALSE),1)),"")</f>
        <v>#REF!</v>
      </c>
      <c r="N202" s="38" t="s">
        <v>550</v>
      </c>
      <c r="O202" s="38" t="s">
        <v>83</v>
      </c>
      <c r="P202" s="38" t="s">
        <v>104</v>
      </c>
      <c r="Q202" s="38" t="s">
        <v>105</v>
      </c>
      <c r="R202" s="87" t="s">
        <v>83</v>
      </c>
      <c r="S202" s="63" t="e">
        <f>HLOOKUP("Device Tree Pin Name",#REF!,MATCH($A202,#REF!,0),FALSE)</f>
        <v>#REF!</v>
      </c>
      <c r="T202" s="47" t="e">
        <f>HLOOKUP("power rail",#REF!,MATCH($A202,#REF!,0),FALSE)</f>
        <v>#REF!</v>
      </c>
      <c r="U202" s="62" t="e">
        <f>HLOOKUP("Wake Capable",#REF!,MATCH($A202,#REF!,0),FALSE)</f>
        <v>#REF!</v>
      </c>
      <c r="V202" s="62" t="e">
        <f>HLOOKUP("Strap",#REF!,MATCH($A202,#REF!,0),FALSE)</f>
        <v>#REF!</v>
      </c>
      <c r="W202" s="62" t="e">
        <f>HLOOKUP("GTE",#REF!,MATCH($A202,#REF!,0),FALSE)</f>
        <v>#REF!</v>
      </c>
      <c r="X202" s="62" t="e">
        <f>HLOOKUP("DPD_Control",#REF!,MATCH($A202,#REF!,0),FALSE)</f>
        <v>#REF!</v>
      </c>
      <c r="Y202" s="62" t="e">
        <f>HLOOKUP("DPD_Group",#REF!,MATCH($A202,#REF!,0),FALSE)</f>
        <v>#REF!</v>
      </c>
      <c r="Z202" s="47" t="e">
        <f>HLOOKUP("Pad Category",#REF!,MATCH($A202,#REF!,0),FALSE)</f>
        <v>#REF!</v>
      </c>
      <c r="AA202" s="47" t="e">
        <f>HLOOKUP("Pad type",#REF!,MATCH($A202,#REF!,0),FALSE)</f>
        <v>#REF!</v>
      </c>
      <c r="AB202" s="47" t="e">
        <f>HLOOKUP("Pull Strength",#REF!,MATCH($A202,#REF!,0),FALSE)</f>
        <v>#REF!</v>
      </c>
      <c r="AC202" s="47" t="e">
        <f>HLOOKUP("POR Pin State",#REF!,MATCH($A202,#REF!,0),FALSE)</f>
        <v>#REF!</v>
      </c>
      <c r="AD202" s="47" t="str">
        <f>IF(OR($AQ202="",$AQ202=$C202),$R202,IF($AQ202=$D202,SUBSTITUTE(SUBSTITUTE($AQ202,"GPIO3_","GPIO_"),".0",""),IF($AQ202=$E202,$N202,IF($AQ202=$F202,$O202,IF($AQ202=$G202,$P202,IF($AQ202=$H202,$Q202,"INVALID"))))))</f>
        <v>RSVD1</v>
      </c>
      <c r="AE202" s="82"/>
      <c r="AF202" s="38" t="str">
        <f>IF(AND(OR($AS202="Int PU",$AS202="Int PD"),OR(AND($AZ202&lt;&gt;"",$AZ202&lt;&gt;"0"),AND($BA202&lt;&gt;"",$BA202&lt;&gt;"0"))),"INVALID",IF(OR($AQ202=$C202,$AS202="Int PD"),"PULL_DOWN",IF(OR($AS202="Int PU",AND($AE202="YES",OR($AZ202="",$AZ202="0"),OR($BA202="",$BA202="0"),OR($AR202="Input",$AR202="Bidirectional"))),"PULL_UP","NORMAL")))</f>
        <v>PULL_DOWN</v>
      </c>
      <c r="AG202" s="38" t="e">
        <f>IF($AU202="Input","TRISTATE",IF($AV202="Z","TRISTATE",IF($AT202=$F202,"TRISTATE","NORMAL")))</f>
        <v>#REF!</v>
      </c>
      <c r="AH202" s="38" t="e">
        <f>IF(OR($AT202=$F202,$AU202="Output"),"DISABLE","ENABLE")</f>
        <v>#REF!</v>
      </c>
      <c r="AI202" s="87" t="e">
        <f>IF($AT202&lt;&gt;$G202,"N/A",IF($AV202="Drive 1","1",IF($AV202="Drive 0","0","")))</f>
        <v>#REF!</v>
      </c>
      <c r="AJ202" s="86" t="b">
        <v>1</v>
      </c>
      <c r="AK202" s="86" t="b">
        <v>1</v>
      </c>
      <c r="AL202" s="86" t="b">
        <v>1</v>
      </c>
      <c r="AM202" s="86" t="b">
        <v>1</v>
      </c>
      <c r="AN202" s="86" t="b">
        <v>1</v>
      </c>
      <c r="AO202" s="86" t="b">
        <v>1</v>
      </c>
      <c r="AP202" s="63" t="str">
        <f>IF(AND($AJ202:$AO202),"VALID","INVALID")</f>
        <v>VALID</v>
      </c>
      <c r="AQ202" s="102" t="s">
        <v>551</v>
      </c>
      <c r="AR202" s="103" t="s">
        <v>79</v>
      </c>
      <c r="AS202" s="104"/>
      <c r="AT202" s="105"/>
      <c r="AU202" s="105"/>
      <c r="AV202" s="105"/>
      <c r="AW202" s="105"/>
      <c r="AX202" s="105"/>
      <c r="AY202" s="105"/>
      <c r="AZ202" s="104"/>
      <c r="BA202" s="104"/>
      <c r="BB202" s="115"/>
      <c r="BC202" s="116"/>
      <c r="BD202" s="117"/>
      <c r="BE202" s="188" t="s">
        <v>549</v>
      </c>
      <c r="BF202" s="147" t="e">
        <f>VLOOKUP($A202,#REF!,34,FALSE)</f>
        <v>#REF!</v>
      </c>
      <c r="BG202" s="147" t="e">
        <f>VLOOKUP($A202,#REF!,22,FALSE)</f>
        <v>#REF!</v>
      </c>
      <c r="BH202" s="149"/>
    </row>
    <row r="203" ht="12.95" customHeight="1" spans="1:60">
      <c r="A203" s="47" t="s">
        <v>552</v>
      </c>
      <c r="B203" s="38" t="e">
        <f>VLOOKUP($A203,#REF!,34,FALSE)</f>
        <v>#REF!</v>
      </c>
      <c r="C203" s="39" t="str">
        <f>CONCATENATE("unused_",A203)</f>
        <v>unused_UFS0_RST_N</v>
      </c>
      <c r="D203" s="40" t="e">
        <f>IF(LEN(VLOOKUP($A203,#REF!,8,FALSE)),LEFT(VLOOKUP($A203,#REF!,8,FALSE),LEN(VLOOKUP($A203,#REF!,8,FALSE))-2),"")</f>
        <v>#REF!</v>
      </c>
      <c r="E203" s="41" t="e">
        <f>IF(LEN(VLOOKUP($A203,#REF!,4,FALSE)),IF(INDEX(#REF!,MATCH($A203,#REF!,0),1),LEFT(VLOOKUP($A203,#REF!,4,FALSE),LEN(VLOOKUP($A203,#REF!,4,FALSE))-2),CONCATENATE(LEFT(VLOOKUP($A203,#REF!,4,FALSE),LEN(VLOOKUP($A203,#REF!,4,FALSE))-2),"*")),"")</f>
        <v>#REF!</v>
      </c>
      <c r="F203" s="42" t="e">
        <f>IF(LEN(VLOOKUP($A203,#REF!,5,FALSE)),IF(INDEX(#REF!,MATCH($A203,#REF!,0),2),LEFT(VLOOKUP($A203,#REF!,5,FALSE),LEN(VLOOKUP($A203,#REF!,5,FALSE))-2),CONCATENATE(LEFT(VLOOKUP($A203,#REF!,5,FALSE),LEN(VLOOKUP($A203,#REF!,5,FALSE))-2),"*")),"")</f>
        <v>#REF!</v>
      </c>
      <c r="G203" s="42" t="e">
        <f>IF(LEN(VLOOKUP($A203,#REF!,6,FALSE)),IF(INDEX(#REF!,MATCH($A203,#REF!,0),3),LEFT(VLOOKUP($A203,#REF!,6,FALSE),LEN(VLOOKUP($A203,#REF!,6,FALSE))-2),CONCATENATE(LEFT(VLOOKUP($A203,#REF!,6,FALSE),LEN(VLOOKUP($A203,#REF!,6,FALSE))-2),"*")),"")</f>
        <v>#REF!</v>
      </c>
      <c r="H203" s="43" t="e">
        <f>IF(LEN(VLOOKUP($A203,#REF!,7,FALSE)),IF(INDEX(#REF!,MATCH($A203,#REF!,0),4),LEFT(VLOOKUP($A203,#REF!,7,FALSE),LEN(VLOOKUP($A203,#REF!,7,FALSE))-2),CONCATENATE(LEFT(VLOOKUP($A203,#REF!,7,FALSE),LEN(VLOOKUP($A203,#REF!,7,FALSE))-2),"*")),"")</f>
        <v>#REF!</v>
      </c>
      <c r="I203" s="54" t="e">
        <f>IF(LEN(VLOOKUP($A203,#REF!,8,FALSE)),UPPER(RIGHT(VLOOKUP($A203,#REF!,8,FALSE),1)),"")</f>
        <v>#REF!</v>
      </c>
      <c r="J203" s="42" t="e">
        <f>IF(LEN(VLOOKUP($A203,#REF!,4,FALSE)),UPPER(RIGHT(VLOOKUP($A203,#REF!,4,FALSE),1)),"")</f>
        <v>#REF!</v>
      </c>
      <c r="K203" s="42" t="e">
        <f>IF(LEN(VLOOKUP($A203,#REF!,5,FALSE)),UPPER(RIGHT(VLOOKUP($A203,#REF!,5,FALSE),1)),"")</f>
        <v>#REF!</v>
      </c>
      <c r="L203" s="42" t="e">
        <f>IF(LEN(VLOOKUP($A203,#REF!,6,FALSE)),UPPER(RIGHT(VLOOKUP($A203,#REF!,6,FALSE),1)),"")</f>
        <v>#REF!</v>
      </c>
      <c r="M203" s="43" t="e">
        <f>IF(LEN(VLOOKUP($A203,#REF!,7,FALSE)),UPPER(RIGHT(VLOOKUP($A203,#REF!,7,FALSE),1)),"")</f>
        <v>#REF!</v>
      </c>
      <c r="N203" s="38" t="s">
        <v>550</v>
      </c>
      <c r="O203" s="38" t="s">
        <v>83</v>
      </c>
      <c r="P203" s="38" t="s">
        <v>104</v>
      </c>
      <c r="Q203" s="38" t="s">
        <v>105</v>
      </c>
      <c r="R203" s="87" t="s">
        <v>83</v>
      </c>
      <c r="S203" s="63" t="e">
        <f>HLOOKUP("Device Tree Pin Name",#REF!,MATCH($A203,#REF!,0),FALSE)</f>
        <v>#REF!</v>
      </c>
      <c r="T203" s="47" t="e">
        <f>HLOOKUP("power rail",#REF!,MATCH($A203,#REF!,0),FALSE)</f>
        <v>#REF!</v>
      </c>
      <c r="U203" s="62" t="e">
        <f>HLOOKUP("Wake Capable",#REF!,MATCH($A203,#REF!,0),FALSE)</f>
        <v>#REF!</v>
      </c>
      <c r="V203" s="62" t="e">
        <f>HLOOKUP("Strap",#REF!,MATCH($A203,#REF!,0),FALSE)</f>
        <v>#REF!</v>
      </c>
      <c r="W203" s="62" t="e">
        <f>HLOOKUP("GTE",#REF!,MATCH($A203,#REF!,0),FALSE)</f>
        <v>#REF!</v>
      </c>
      <c r="X203" s="62" t="e">
        <f>HLOOKUP("DPD_Control",#REF!,MATCH($A203,#REF!,0),FALSE)</f>
        <v>#REF!</v>
      </c>
      <c r="Y203" s="62" t="e">
        <f>HLOOKUP("DPD_Group",#REF!,MATCH($A203,#REF!,0),FALSE)</f>
        <v>#REF!</v>
      </c>
      <c r="Z203" s="47" t="e">
        <f>HLOOKUP("Pad Category",#REF!,MATCH($A203,#REF!,0),FALSE)</f>
        <v>#REF!</v>
      </c>
      <c r="AA203" s="47" t="e">
        <f>HLOOKUP("Pad type",#REF!,MATCH($A203,#REF!,0),FALSE)</f>
        <v>#REF!</v>
      </c>
      <c r="AB203" s="47" t="e">
        <f>HLOOKUP("Pull Strength",#REF!,MATCH($A203,#REF!,0),FALSE)</f>
        <v>#REF!</v>
      </c>
      <c r="AC203" s="47" t="e">
        <f>HLOOKUP("POR Pin State",#REF!,MATCH($A203,#REF!,0),FALSE)</f>
        <v>#REF!</v>
      </c>
      <c r="AD203" s="47" t="str">
        <f>IF(OR($AQ203="",$AQ203=$C203),$R203,IF($AQ203=$D203,SUBSTITUTE(SUBSTITUTE($AQ203,"GPIO3_","GPIO_"),".0",""),IF($AQ203=$E203,$N203,IF($AQ203=$F203,$O203,IF($AQ203=$G203,$P203,IF($AQ203=$H203,$Q203,"INVALID"))))))</f>
        <v>RSVD1</v>
      </c>
      <c r="AE203" s="82"/>
      <c r="AF203" s="38" t="str">
        <f>IF(AND(OR($AS203="Int PU",$AS203="Int PD"),OR(AND($AZ203&lt;&gt;"",$AZ203&lt;&gt;"0"),AND($BA203&lt;&gt;"",$BA203&lt;&gt;"0"))),"INVALID",IF(OR($AQ203=$C203,$AS203="Int PD"),"PULL_DOWN",IF(OR($AS203="Int PU",AND($AE203="YES",OR($AZ203="",$AZ203="0"),OR($BA203="",$BA203="0"),OR($AR203="Input",$AR203="Bidirectional"))),"PULL_UP","NORMAL")))</f>
        <v>PULL_DOWN</v>
      </c>
      <c r="AG203" s="38" t="e">
        <f>IF($AU203="Input","TRISTATE",IF($AV203="Z","TRISTATE",IF($AT203=$F203,"TRISTATE","NORMAL")))</f>
        <v>#REF!</v>
      </c>
      <c r="AH203" s="38" t="e">
        <f>IF(OR($AT203=$F203,$AU203="Output"),"DISABLE","ENABLE")</f>
        <v>#REF!</v>
      </c>
      <c r="AI203" s="87" t="e">
        <f>IF($AT203&lt;&gt;$G203,"N/A",IF($AV203="Drive 1","1",IF($AV203="Drive 0","0","")))</f>
        <v>#REF!</v>
      </c>
      <c r="AJ203" s="86" t="b">
        <v>1</v>
      </c>
      <c r="AK203" s="86" t="b">
        <v>1</v>
      </c>
      <c r="AL203" s="86" t="b">
        <v>1</v>
      </c>
      <c r="AM203" s="86" t="b">
        <v>1</v>
      </c>
      <c r="AN203" s="86" t="b">
        <v>1</v>
      </c>
      <c r="AO203" s="86" t="b">
        <v>1</v>
      </c>
      <c r="AP203" s="63" t="str">
        <f>IF(AND($AJ203:$AO203),"VALID","INVALID")</f>
        <v>VALID</v>
      </c>
      <c r="AQ203" s="102" t="s">
        <v>553</v>
      </c>
      <c r="AR203" s="103" t="s">
        <v>79</v>
      </c>
      <c r="AS203" s="104"/>
      <c r="AT203" s="105"/>
      <c r="AU203" s="105"/>
      <c r="AV203" s="105"/>
      <c r="AW203" s="105"/>
      <c r="AX203" s="105"/>
      <c r="AY203" s="105"/>
      <c r="AZ203" s="104"/>
      <c r="BA203" s="104"/>
      <c r="BB203" s="115"/>
      <c r="BC203" s="116"/>
      <c r="BD203" s="117"/>
      <c r="BE203" s="201" t="s">
        <v>552</v>
      </c>
      <c r="BF203" s="147" t="e">
        <f>VLOOKUP($A203,#REF!,34,FALSE)</f>
        <v>#REF!</v>
      </c>
      <c r="BG203" s="147" t="e">
        <f>VLOOKUP($A203,#REF!,22,FALSE)</f>
        <v>#REF!</v>
      </c>
      <c r="BH203" s="149"/>
    </row>
    <row r="204" s="3" customFormat="1" ht="18" customHeight="1" spans="1:60">
      <c r="A204" s="163" t="s">
        <v>554</v>
      </c>
      <c r="B204" s="190" t="s">
        <v>555</v>
      </c>
      <c r="C204" s="35"/>
      <c r="D204" s="37"/>
      <c r="E204" s="37"/>
      <c r="F204" s="37"/>
      <c r="G204" s="37"/>
      <c r="H204" s="37"/>
      <c r="I204" s="35"/>
      <c r="J204" s="35"/>
      <c r="K204" s="35"/>
      <c r="L204" s="35"/>
      <c r="M204" s="35"/>
      <c r="N204" s="35"/>
      <c r="O204" s="35"/>
      <c r="P204" s="35"/>
      <c r="Q204" s="35"/>
      <c r="R204" s="35"/>
      <c r="S204" s="192"/>
      <c r="T204" s="35"/>
      <c r="U204" s="60"/>
      <c r="V204" s="60"/>
      <c r="W204" s="60"/>
      <c r="X204" s="60"/>
      <c r="Y204" s="60"/>
      <c r="Z204" s="81"/>
      <c r="AA204" s="81"/>
      <c r="AB204" s="81"/>
      <c r="AC204" s="81"/>
      <c r="AD204" s="81"/>
      <c r="AE204" s="81"/>
      <c r="AF204" s="81"/>
      <c r="AG204" s="81"/>
      <c r="AH204" s="81"/>
      <c r="AI204" s="81"/>
      <c r="AJ204" s="81"/>
      <c r="AK204" s="81"/>
      <c r="AL204" s="81"/>
      <c r="AM204" s="81"/>
      <c r="AN204" s="81"/>
      <c r="AO204" s="81"/>
      <c r="AP204" s="81"/>
      <c r="AQ204" s="100"/>
      <c r="AR204" s="100"/>
      <c r="AS204" s="101"/>
      <c r="AT204" s="101"/>
      <c r="AU204" s="101"/>
      <c r="AV204" s="101"/>
      <c r="AW204" s="101"/>
      <c r="AX204" s="101"/>
      <c r="AY204" s="101"/>
      <c r="AZ204" s="101"/>
      <c r="BA204" s="101"/>
      <c r="BB204" s="101"/>
      <c r="BC204" s="400" t="s">
        <v>76</v>
      </c>
      <c r="BD204" s="114"/>
      <c r="BE204" s="142" t="s">
        <v>554</v>
      </c>
      <c r="BF204" s="143" t="s">
        <v>555</v>
      </c>
      <c r="BG204" s="143"/>
      <c r="BH204" s="145"/>
    </row>
    <row r="205" ht="12.95" customHeight="1" spans="1:60">
      <c r="A205" s="47" t="s">
        <v>556</v>
      </c>
      <c r="B205" s="38" t="e">
        <f>VLOOKUP($A205,#REF!,34,FALSE)</f>
        <v>#REF!</v>
      </c>
      <c r="C205" s="39" t="str">
        <f t="shared" ref="C205:C216" si="97">CONCATENATE("unused_",A205)</f>
        <v>unused_PEX_L0_CLKREQ_N</v>
      </c>
      <c r="D205" s="40" t="e">
        <f>IF(LEN(VLOOKUP($A205,#REF!,8,FALSE)),LEFT(VLOOKUP($A205,#REF!,8,FALSE),LEN(VLOOKUP($A205,#REF!,8,FALSE))-2),"")</f>
        <v>#REF!</v>
      </c>
      <c r="E205" s="41" t="e">
        <f>IF(LEN(VLOOKUP($A205,#REF!,4,FALSE)),IF(INDEX(#REF!,MATCH($A205,#REF!,0),1),LEFT(VLOOKUP($A205,#REF!,4,FALSE),LEN(VLOOKUP($A205,#REF!,4,FALSE))-2),CONCATENATE(LEFT(VLOOKUP($A205,#REF!,4,FALSE),LEN(VLOOKUP($A205,#REF!,4,FALSE))-2),"*")),"")</f>
        <v>#REF!</v>
      </c>
      <c r="F205" s="42" t="e">
        <f>IF(LEN(VLOOKUP($A205,#REF!,5,FALSE)),IF(INDEX(#REF!,MATCH($A205,#REF!,0),2),LEFT(VLOOKUP($A205,#REF!,5,FALSE),LEN(VLOOKUP($A205,#REF!,5,FALSE))-2),CONCATENATE(LEFT(VLOOKUP($A205,#REF!,5,FALSE),LEN(VLOOKUP($A205,#REF!,5,FALSE))-2),"*")),"")</f>
        <v>#REF!</v>
      </c>
      <c r="G205" s="42" t="e">
        <f>IF(LEN(VLOOKUP($A205,#REF!,6,FALSE)),IF(INDEX(#REF!,MATCH($A205,#REF!,0),3),LEFT(VLOOKUP($A205,#REF!,6,FALSE),LEN(VLOOKUP($A205,#REF!,6,FALSE))-2),CONCATENATE(LEFT(VLOOKUP($A205,#REF!,6,FALSE),LEN(VLOOKUP($A205,#REF!,6,FALSE))-2),"*")),"")</f>
        <v>#REF!</v>
      </c>
      <c r="H205" s="43" t="e">
        <f>IF(LEN(VLOOKUP($A205,#REF!,7,FALSE)),IF(INDEX(#REF!,MATCH($A205,#REF!,0),4),LEFT(VLOOKUP($A205,#REF!,7,FALSE),LEN(VLOOKUP($A205,#REF!,7,FALSE))-2),CONCATENATE(LEFT(VLOOKUP($A205,#REF!,7,FALSE),LEN(VLOOKUP($A205,#REF!,7,FALSE))-2),"*")),"")</f>
        <v>#REF!</v>
      </c>
      <c r="I205" s="54" t="e">
        <f>IF(LEN(VLOOKUP($A205,#REF!,8,FALSE)),UPPER(RIGHT(VLOOKUP($A205,#REF!,8,FALSE),1)),"")</f>
        <v>#REF!</v>
      </c>
      <c r="J205" s="42" t="e">
        <f>IF(LEN(VLOOKUP($A205,#REF!,4,FALSE)),UPPER(RIGHT(VLOOKUP($A205,#REF!,4,FALSE),1)),"")</f>
        <v>#REF!</v>
      </c>
      <c r="K205" s="42" t="e">
        <f>IF(LEN(VLOOKUP($A205,#REF!,5,FALSE)),UPPER(RIGHT(VLOOKUP($A205,#REF!,5,FALSE),1)),"")</f>
        <v>#REF!</v>
      </c>
      <c r="L205" s="42" t="e">
        <f>IF(LEN(VLOOKUP($A205,#REF!,6,FALSE)),UPPER(RIGHT(VLOOKUP($A205,#REF!,6,FALSE),1)),"")</f>
        <v>#REF!</v>
      </c>
      <c r="M205" s="43" t="e">
        <f>IF(LEN(VLOOKUP($A205,#REF!,7,FALSE)),UPPER(RIGHT(VLOOKUP($A205,#REF!,7,FALSE),1)),"")</f>
        <v>#REF!</v>
      </c>
      <c r="N205" s="38" t="s">
        <v>557</v>
      </c>
      <c r="O205" s="38" t="s">
        <v>83</v>
      </c>
      <c r="P205" s="38" t="s">
        <v>104</v>
      </c>
      <c r="Q205" s="38" t="s">
        <v>105</v>
      </c>
      <c r="R205" s="193" t="s">
        <v>83</v>
      </c>
      <c r="S205" s="194" t="e">
        <f>HLOOKUP("Device Tree Pin Name",#REF!,MATCH($A205,#REF!,0),FALSE)</f>
        <v>#REF!</v>
      </c>
      <c r="T205" s="162" t="e">
        <f>HLOOKUP("power rail",#REF!,MATCH($A205,#REF!,0),FALSE)</f>
        <v>#REF!</v>
      </c>
      <c r="U205" s="62" t="e">
        <f>HLOOKUP("Wake Capable",#REF!,MATCH($A205,#REF!,0),FALSE)</f>
        <v>#REF!</v>
      </c>
      <c r="V205" s="62" t="e">
        <f>HLOOKUP("Strap",#REF!,MATCH($A205,#REF!,0),FALSE)</f>
        <v>#REF!</v>
      </c>
      <c r="W205" s="62" t="e">
        <f>HLOOKUP("GTE",#REF!,MATCH($A205,#REF!,0),FALSE)</f>
        <v>#REF!</v>
      </c>
      <c r="X205" s="62" t="e">
        <f>HLOOKUP("DPD_Control",#REF!,MATCH($A205,#REF!,0),FALSE)</f>
        <v>#REF!</v>
      </c>
      <c r="Y205" s="62" t="e">
        <f>HLOOKUP("DPD_Group",#REF!,MATCH($A205,#REF!,0),FALSE)</f>
        <v>#REF!</v>
      </c>
      <c r="Z205" s="47" t="e">
        <f>HLOOKUP("Pad Category",#REF!,MATCH($A205,#REF!,0),FALSE)</f>
        <v>#REF!</v>
      </c>
      <c r="AA205" s="47" t="e">
        <f>HLOOKUP("Pad type",#REF!,MATCH($A205,#REF!,0),FALSE)</f>
        <v>#REF!</v>
      </c>
      <c r="AB205" s="47" t="e">
        <f>HLOOKUP("Pull Strength",#REF!,MATCH($A205,#REF!,0),FALSE)</f>
        <v>#REF!</v>
      </c>
      <c r="AC205" s="47" t="e">
        <f>HLOOKUP("POR Pin State",#REF!,MATCH($A205,#REF!,0),FALSE)</f>
        <v>#REF!</v>
      </c>
      <c r="AD205" s="47" t="str">
        <f t="shared" ref="AD205:AD216" si="98">IF(OR($AQ205="",$AQ205=$C205),$R205,IF($AQ205=$D205,SUBSTITUTE(SUBSTITUTE($AQ205,"GPIO3_","GPIO_"),".0",""),IF($AQ205=$E205,$N205,IF($AQ205=$F205,$O205,IF($AQ205=$G205,$P205,IF($AQ205=$H205,$Q205,"INVALID"))))))</f>
        <v>RSVD1</v>
      </c>
      <c r="AE205" s="82"/>
      <c r="AF205" s="38" t="str">
        <f t="shared" ref="AF205:AF216" si="99">IF(AND(OR($AS205="Int PU",$AS205="Int PD"),OR(AND($AZ205&lt;&gt;"",$AZ205&lt;&gt;"0"),AND($BA205&lt;&gt;"",$BA205&lt;&gt;"0"))),"INVALID",IF(OR($AQ205=$C205,$AS205="Int PD"),"PULL_DOWN",IF(OR($AS205="Int PU",AND($AE205="YES",OR($AZ205="",$AZ205="0"),OR($BA205="",$BA205="0"),OR($AR205="Input",$AR205="Bidirectional"))),"PULL_UP","NORMAL")))</f>
        <v>PULL_DOWN</v>
      </c>
      <c r="AG205" s="38" t="e">
        <f>IF($AU205="Input","TRISTATE",IF($AV205="Z","TRISTATE",IF($AT205=$F205,"TRISTATE","NORMAL")))</f>
        <v>#REF!</v>
      </c>
      <c r="AH205" s="38" t="e">
        <f>IF(OR($AT205=$F205,$AU205="Output"),"DISABLE","ENABLE")</f>
        <v>#REF!</v>
      </c>
      <c r="AI205" s="87" t="e">
        <f>IF($AT205&lt;&gt;$G205,"N/A",IF($AV205="Drive 1","1",IF($AV205="Drive 0","0","")))</f>
        <v>#REF!</v>
      </c>
      <c r="AJ205" s="86" t="b">
        <v>1</v>
      </c>
      <c r="AK205" s="86" t="b">
        <v>1</v>
      </c>
      <c r="AL205" s="86" t="b">
        <v>1</v>
      </c>
      <c r="AM205" s="86" t="b">
        <v>1</v>
      </c>
      <c r="AN205" s="86" t="b">
        <v>1</v>
      </c>
      <c r="AO205" s="86" t="b">
        <v>1</v>
      </c>
      <c r="AP205" s="63" t="str">
        <f>IF(AND($AJ205:$AO205),"VALID","INVALID")</f>
        <v>VALID</v>
      </c>
      <c r="AQ205" s="102" t="s">
        <v>558</v>
      </c>
      <c r="AR205" s="103" t="s">
        <v>79</v>
      </c>
      <c r="AS205" s="104"/>
      <c r="AT205" s="104" t="s">
        <v>89</v>
      </c>
      <c r="AU205" s="116"/>
      <c r="AV205" s="116"/>
      <c r="AW205" s="118" t="s">
        <v>85</v>
      </c>
      <c r="AX205" s="104" t="s">
        <v>85</v>
      </c>
      <c r="AY205" s="116"/>
      <c r="AZ205" s="104"/>
      <c r="BA205" s="104"/>
      <c r="BB205" s="200"/>
      <c r="BC205" s="116"/>
      <c r="BD205" s="117"/>
      <c r="BE205" s="188" t="s">
        <v>556</v>
      </c>
      <c r="BF205" s="147" t="e">
        <f>VLOOKUP($A205,#REF!,34,FALSE)</f>
        <v>#REF!</v>
      </c>
      <c r="BG205" s="147" t="e">
        <f>VLOOKUP($A205,#REF!,22,FALSE)</f>
        <v>#REF!</v>
      </c>
      <c r="BH205" s="149"/>
    </row>
    <row r="206" ht="12.95" customHeight="1" spans="1:60">
      <c r="A206" s="47" t="s">
        <v>559</v>
      </c>
      <c r="B206" s="38" t="e">
        <f>VLOOKUP($A206,#REF!,34,FALSE)</f>
        <v>#REF!</v>
      </c>
      <c r="C206" s="39" t="str">
        <f t="shared" si="97"/>
        <v>unused_PEX_L0_RST_N</v>
      </c>
      <c r="D206" s="40" t="e">
        <f>IF(LEN(VLOOKUP($A206,#REF!,8,FALSE)),LEFT(VLOOKUP($A206,#REF!,8,FALSE),LEN(VLOOKUP($A206,#REF!,8,FALSE))-2),"")</f>
        <v>#REF!</v>
      </c>
      <c r="E206" s="41" t="e">
        <f>IF(LEN(VLOOKUP($A206,#REF!,4,FALSE)),IF(INDEX(#REF!,MATCH($A206,#REF!,0),1),LEFT(VLOOKUP($A206,#REF!,4,FALSE),LEN(VLOOKUP($A206,#REF!,4,FALSE))-2),CONCATENATE(LEFT(VLOOKUP($A206,#REF!,4,FALSE),LEN(VLOOKUP($A206,#REF!,4,FALSE))-2),"*")),"")</f>
        <v>#REF!</v>
      </c>
      <c r="F206" s="42" t="e">
        <f>IF(LEN(VLOOKUP($A206,#REF!,5,FALSE)),IF(INDEX(#REF!,MATCH($A206,#REF!,0),2),LEFT(VLOOKUP($A206,#REF!,5,FALSE),LEN(VLOOKUP($A206,#REF!,5,FALSE))-2),CONCATENATE(LEFT(VLOOKUP($A206,#REF!,5,FALSE),LEN(VLOOKUP($A206,#REF!,5,FALSE))-2),"*")),"")</f>
        <v>#REF!</v>
      </c>
      <c r="G206" s="42" t="e">
        <f>IF(LEN(VLOOKUP($A206,#REF!,6,FALSE)),IF(INDEX(#REF!,MATCH($A206,#REF!,0),3),LEFT(VLOOKUP($A206,#REF!,6,FALSE),LEN(VLOOKUP($A206,#REF!,6,FALSE))-2),CONCATENATE(LEFT(VLOOKUP($A206,#REF!,6,FALSE),LEN(VLOOKUP($A206,#REF!,6,FALSE))-2),"*")),"")</f>
        <v>#REF!</v>
      </c>
      <c r="H206" s="43" t="e">
        <f>IF(LEN(VLOOKUP($A206,#REF!,7,FALSE)),IF(INDEX(#REF!,MATCH($A206,#REF!,0),4),LEFT(VLOOKUP($A206,#REF!,7,FALSE),LEN(VLOOKUP($A206,#REF!,7,FALSE))-2),CONCATENATE(LEFT(VLOOKUP($A206,#REF!,7,FALSE),LEN(VLOOKUP($A206,#REF!,7,FALSE))-2),"*")),"")</f>
        <v>#REF!</v>
      </c>
      <c r="I206" s="54" t="e">
        <f>IF(LEN(VLOOKUP($A206,#REF!,8,FALSE)),UPPER(RIGHT(VLOOKUP($A206,#REF!,8,FALSE),1)),"")</f>
        <v>#REF!</v>
      </c>
      <c r="J206" s="42" t="e">
        <f>IF(LEN(VLOOKUP($A206,#REF!,4,FALSE)),UPPER(RIGHT(VLOOKUP($A206,#REF!,4,FALSE),1)),"")</f>
        <v>#REF!</v>
      </c>
      <c r="K206" s="42" t="e">
        <f>IF(LEN(VLOOKUP($A206,#REF!,5,FALSE)),UPPER(RIGHT(VLOOKUP($A206,#REF!,5,FALSE),1)),"")</f>
        <v>#REF!</v>
      </c>
      <c r="L206" s="42" t="e">
        <f>IF(LEN(VLOOKUP($A206,#REF!,6,FALSE)),UPPER(RIGHT(VLOOKUP($A206,#REF!,6,FALSE),1)),"")</f>
        <v>#REF!</v>
      </c>
      <c r="M206" s="43" t="e">
        <f>IF(LEN(VLOOKUP($A206,#REF!,7,FALSE)),UPPER(RIGHT(VLOOKUP($A206,#REF!,7,FALSE),1)),"")</f>
        <v>#REF!</v>
      </c>
      <c r="N206" s="38" t="s">
        <v>557</v>
      </c>
      <c r="O206" s="38" t="s">
        <v>83</v>
      </c>
      <c r="P206" s="38" t="s">
        <v>104</v>
      </c>
      <c r="Q206" s="38" t="s">
        <v>105</v>
      </c>
      <c r="R206" s="87" t="s">
        <v>83</v>
      </c>
      <c r="S206" s="63" t="e">
        <f>HLOOKUP("Device Tree Pin Name",#REF!,MATCH($A206,#REF!,0),FALSE)</f>
        <v>#REF!</v>
      </c>
      <c r="T206" s="47" t="e">
        <f>HLOOKUP("power rail",#REF!,MATCH($A206,#REF!,0),FALSE)</f>
        <v>#REF!</v>
      </c>
      <c r="U206" s="62" t="e">
        <f>HLOOKUP("Wake Capable",#REF!,MATCH($A206,#REF!,0),FALSE)</f>
        <v>#REF!</v>
      </c>
      <c r="V206" s="62" t="e">
        <f>HLOOKUP("Strap",#REF!,MATCH($A206,#REF!,0),FALSE)</f>
        <v>#REF!</v>
      </c>
      <c r="W206" s="62" t="e">
        <f>HLOOKUP("GTE",#REF!,MATCH($A206,#REF!,0),FALSE)</f>
        <v>#REF!</v>
      </c>
      <c r="X206" s="62" t="e">
        <f>HLOOKUP("DPD_Control",#REF!,MATCH($A206,#REF!,0),FALSE)</f>
        <v>#REF!</v>
      </c>
      <c r="Y206" s="62" t="e">
        <f>HLOOKUP("DPD_Group",#REF!,MATCH($A206,#REF!,0),FALSE)</f>
        <v>#REF!</v>
      </c>
      <c r="Z206" s="47" t="e">
        <f>HLOOKUP("Pad Category",#REF!,MATCH($A206,#REF!,0),FALSE)</f>
        <v>#REF!</v>
      </c>
      <c r="AA206" s="47" t="e">
        <f>HLOOKUP("Pad type",#REF!,MATCH($A206,#REF!,0),FALSE)</f>
        <v>#REF!</v>
      </c>
      <c r="AB206" s="47" t="e">
        <f>HLOOKUP("Pull Strength",#REF!,MATCH($A206,#REF!,0),FALSE)</f>
        <v>#REF!</v>
      </c>
      <c r="AC206" s="47" t="e">
        <f>HLOOKUP("POR Pin State",#REF!,MATCH($A206,#REF!,0),FALSE)</f>
        <v>#REF!</v>
      </c>
      <c r="AD206" s="47" t="str">
        <f t="shared" si="98"/>
        <v>RSVD1</v>
      </c>
      <c r="AE206" s="82"/>
      <c r="AF206" s="38" t="str">
        <f t="shared" si="99"/>
        <v>PULL_DOWN</v>
      </c>
      <c r="AG206" s="38" t="e">
        <f>IF($AU206="Input","TRISTATE",IF($AV206="Z","TRISTATE",IF($AT206=$F206,"TRISTATE","NORMAL")))</f>
        <v>#REF!</v>
      </c>
      <c r="AH206" s="38" t="e">
        <f>IF(OR($AT206=$F206,$AU206="Output"),"DISABLE","ENABLE")</f>
        <v>#REF!</v>
      </c>
      <c r="AI206" s="87" t="e">
        <f>IF($AT206&lt;&gt;$G206,"N/A",IF($AV206="Drive 1","1",IF($AV206="Drive 0","0","")))</f>
        <v>#REF!</v>
      </c>
      <c r="AJ206" s="86" t="b">
        <v>1</v>
      </c>
      <c r="AK206" s="86" t="b">
        <v>1</v>
      </c>
      <c r="AL206" s="86" t="b">
        <v>1</v>
      </c>
      <c r="AM206" s="86" t="b">
        <v>1</v>
      </c>
      <c r="AN206" s="86" t="b">
        <v>1</v>
      </c>
      <c r="AO206" s="86" t="b">
        <v>1</v>
      </c>
      <c r="AP206" s="63" t="str">
        <f>IF(AND($AJ206:$AO206),"VALID","INVALID")</f>
        <v>VALID</v>
      </c>
      <c r="AQ206" s="102" t="s">
        <v>560</v>
      </c>
      <c r="AR206" s="103" t="s">
        <v>79</v>
      </c>
      <c r="AS206" s="104"/>
      <c r="AT206" s="105"/>
      <c r="AU206" s="105"/>
      <c r="AV206" s="105"/>
      <c r="AW206" s="118" t="s">
        <v>85</v>
      </c>
      <c r="AX206" s="104" t="s">
        <v>85</v>
      </c>
      <c r="AY206" s="105"/>
      <c r="AZ206" s="104"/>
      <c r="BA206" s="104"/>
      <c r="BB206" s="115"/>
      <c r="BC206" s="116"/>
      <c r="BD206" s="117"/>
      <c r="BE206" s="189" t="s">
        <v>559</v>
      </c>
      <c r="BF206" s="147" t="e">
        <f>VLOOKUP($A206,#REF!,34,FALSE)</f>
        <v>#REF!</v>
      </c>
      <c r="BG206" s="147" t="e">
        <f>VLOOKUP($A206,#REF!,22,FALSE)</f>
        <v>#REF!</v>
      </c>
      <c r="BH206" s="149"/>
    </row>
    <row r="207" ht="12.95" customHeight="1" spans="1:60">
      <c r="A207" s="47" t="s">
        <v>561</v>
      </c>
      <c r="B207" s="38" t="e">
        <f>VLOOKUP($A207,#REF!,34,FALSE)</f>
        <v>#REF!</v>
      </c>
      <c r="C207" s="39" t="str">
        <f t="shared" si="97"/>
        <v>unused_PEX_L1_CLKREQ_N</v>
      </c>
      <c r="D207" s="40" t="e">
        <f>IF(LEN(VLOOKUP($A207,#REF!,8,FALSE)),LEFT(VLOOKUP($A207,#REF!,8,FALSE),LEN(VLOOKUP($A207,#REF!,8,FALSE))-2),"")</f>
        <v>#REF!</v>
      </c>
      <c r="E207" s="41" t="e">
        <f>IF(LEN(VLOOKUP($A207,#REF!,4,FALSE)),IF(INDEX(#REF!,MATCH($A207,#REF!,0),1),LEFT(VLOOKUP($A207,#REF!,4,FALSE),LEN(VLOOKUP($A207,#REF!,4,FALSE))-2),CONCATENATE(LEFT(VLOOKUP($A207,#REF!,4,FALSE),LEN(VLOOKUP($A207,#REF!,4,FALSE))-2),"*")),"")</f>
        <v>#REF!</v>
      </c>
      <c r="F207" s="42" t="e">
        <f>IF(LEN(VLOOKUP($A207,#REF!,5,FALSE)),IF(INDEX(#REF!,MATCH($A207,#REF!,0),2),LEFT(VLOOKUP($A207,#REF!,5,FALSE),LEN(VLOOKUP($A207,#REF!,5,FALSE))-2),CONCATENATE(LEFT(VLOOKUP($A207,#REF!,5,FALSE),LEN(VLOOKUP($A207,#REF!,5,FALSE))-2),"*")),"")</f>
        <v>#REF!</v>
      </c>
      <c r="G207" s="42" t="e">
        <f>IF(LEN(VLOOKUP($A207,#REF!,6,FALSE)),IF(INDEX(#REF!,MATCH($A207,#REF!,0),3),LEFT(VLOOKUP($A207,#REF!,6,FALSE),LEN(VLOOKUP($A207,#REF!,6,FALSE))-2),CONCATENATE(LEFT(VLOOKUP($A207,#REF!,6,FALSE),LEN(VLOOKUP($A207,#REF!,6,FALSE))-2),"*")),"")</f>
        <v>#REF!</v>
      </c>
      <c r="H207" s="43" t="e">
        <f>IF(LEN(VLOOKUP($A207,#REF!,7,FALSE)),IF(INDEX(#REF!,MATCH($A207,#REF!,0),4),LEFT(VLOOKUP($A207,#REF!,7,FALSE),LEN(VLOOKUP($A207,#REF!,7,FALSE))-2),CONCATENATE(LEFT(VLOOKUP($A207,#REF!,7,FALSE),LEN(VLOOKUP($A207,#REF!,7,FALSE))-2),"*")),"")</f>
        <v>#REF!</v>
      </c>
      <c r="I207" s="54" t="e">
        <f>IF(LEN(VLOOKUP($A207,#REF!,8,FALSE)),UPPER(RIGHT(VLOOKUP($A207,#REF!,8,FALSE),1)),"")</f>
        <v>#REF!</v>
      </c>
      <c r="J207" s="42" t="e">
        <f>IF(LEN(VLOOKUP($A207,#REF!,4,FALSE)),UPPER(RIGHT(VLOOKUP($A207,#REF!,4,FALSE),1)),"")</f>
        <v>#REF!</v>
      </c>
      <c r="K207" s="42" t="e">
        <f>IF(LEN(VLOOKUP($A207,#REF!,5,FALSE)),UPPER(RIGHT(VLOOKUP($A207,#REF!,5,FALSE),1)),"")</f>
        <v>#REF!</v>
      </c>
      <c r="L207" s="42" t="e">
        <f>IF(LEN(VLOOKUP($A207,#REF!,6,FALSE)),UPPER(RIGHT(VLOOKUP($A207,#REF!,6,FALSE),1)),"")</f>
        <v>#REF!</v>
      </c>
      <c r="M207" s="43" t="e">
        <f>IF(LEN(VLOOKUP($A207,#REF!,7,FALSE)),UPPER(RIGHT(VLOOKUP($A207,#REF!,7,FALSE),1)),"")</f>
        <v>#REF!</v>
      </c>
      <c r="N207" s="38" t="s">
        <v>562</v>
      </c>
      <c r="O207" s="38" t="s">
        <v>83</v>
      </c>
      <c r="P207" s="38" t="s">
        <v>104</v>
      </c>
      <c r="Q207" s="38" t="s">
        <v>105</v>
      </c>
      <c r="R207" s="159" t="s">
        <v>83</v>
      </c>
      <c r="S207" s="195" t="e">
        <f>HLOOKUP("Device Tree Pin Name",#REF!,MATCH($A207,#REF!,0),FALSE)</f>
        <v>#REF!</v>
      </c>
      <c r="T207" s="67" t="e">
        <f>HLOOKUP("power rail",#REF!,MATCH($A207,#REF!,0),FALSE)</f>
        <v>#REF!</v>
      </c>
      <c r="U207" s="62" t="e">
        <f>HLOOKUP("Wake Capable",#REF!,MATCH($A207,#REF!,0),FALSE)</f>
        <v>#REF!</v>
      </c>
      <c r="V207" s="62" t="e">
        <f>HLOOKUP("Strap",#REF!,MATCH($A207,#REF!,0),FALSE)</f>
        <v>#REF!</v>
      </c>
      <c r="W207" s="62" t="e">
        <f>HLOOKUP("GTE",#REF!,MATCH($A207,#REF!,0),FALSE)</f>
        <v>#REF!</v>
      </c>
      <c r="X207" s="62" t="e">
        <f>HLOOKUP("DPD_Control",#REF!,MATCH($A207,#REF!,0),FALSE)</f>
        <v>#REF!</v>
      </c>
      <c r="Y207" s="62" t="e">
        <f>HLOOKUP("DPD_Group",#REF!,MATCH($A207,#REF!,0),FALSE)</f>
        <v>#REF!</v>
      </c>
      <c r="Z207" s="47" t="e">
        <f>HLOOKUP("Pad Category",#REF!,MATCH($A207,#REF!,0),FALSE)</f>
        <v>#REF!</v>
      </c>
      <c r="AA207" s="47" t="e">
        <f>HLOOKUP("Pad type",#REF!,MATCH($A207,#REF!,0),FALSE)</f>
        <v>#REF!</v>
      </c>
      <c r="AB207" s="47" t="e">
        <f>HLOOKUP("Pull Strength",#REF!,MATCH($A207,#REF!,0),FALSE)</f>
        <v>#REF!</v>
      </c>
      <c r="AC207" s="47" t="e">
        <f>HLOOKUP("POR Pin State",#REF!,MATCH($A207,#REF!,0),FALSE)</f>
        <v>#REF!</v>
      </c>
      <c r="AD207" s="47" t="str">
        <f t="shared" si="98"/>
        <v>RSVD1</v>
      </c>
      <c r="AE207" s="82"/>
      <c r="AF207" s="38" t="str">
        <f t="shared" si="99"/>
        <v>PULL_DOWN</v>
      </c>
      <c r="AG207" s="38" t="e">
        <f>IF($AU207="Input","TRISTATE",IF($AV207="Z","TRISTATE",IF($AT207=$F207,"TRISTATE","NORMAL")))</f>
        <v>#REF!</v>
      </c>
      <c r="AH207" s="38" t="e">
        <f>IF(OR($AT207=$F207,$AU207="Output"),"DISABLE","ENABLE")</f>
        <v>#REF!</v>
      </c>
      <c r="AI207" s="87" t="e">
        <f>IF($AT207&lt;&gt;$G207,"N/A",IF($AV207="Drive 1","1",IF($AV207="Drive 0","0","")))</f>
        <v>#REF!</v>
      </c>
      <c r="AJ207" s="86" t="b">
        <v>1</v>
      </c>
      <c r="AK207" s="86" t="b">
        <v>1</v>
      </c>
      <c r="AL207" s="86" t="b">
        <v>1</v>
      </c>
      <c r="AM207" s="86" t="b">
        <v>1</v>
      </c>
      <c r="AN207" s="86" t="b">
        <v>1</v>
      </c>
      <c r="AO207" s="86" t="b">
        <v>1</v>
      </c>
      <c r="AP207" s="63" t="str">
        <f>IF(AND($AJ207:$AO207),"VALID","INVALID")</f>
        <v>VALID</v>
      </c>
      <c r="AQ207" s="102" t="s">
        <v>563</v>
      </c>
      <c r="AR207" s="103" t="s">
        <v>79</v>
      </c>
      <c r="AS207" s="104"/>
      <c r="AT207" s="104" t="s">
        <v>89</v>
      </c>
      <c r="AU207" s="105"/>
      <c r="AV207" s="105"/>
      <c r="AW207" s="118" t="s">
        <v>85</v>
      </c>
      <c r="AX207" s="104" t="s">
        <v>85</v>
      </c>
      <c r="AY207" s="105"/>
      <c r="AZ207" s="104"/>
      <c r="BA207" s="104"/>
      <c r="BB207" s="115"/>
      <c r="BC207" s="116"/>
      <c r="BD207" s="117"/>
      <c r="BE207" s="189" t="s">
        <v>561</v>
      </c>
      <c r="BF207" s="147" t="e">
        <f>VLOOKUP($A207,#REF!,34,FALSE)</f>
        <v>#REF!</v>
      </c>
      <c r="BG207" s="147" t="e">
        <f>VLOOKUP($A207,#REF!,22,FALSE)</f>
        <v>#REF!</v>
      </c>
      <c r="BH207" s="149"/>
    </row>
    <row r="208" ht="12.95" customHeight="1" spans="1:60">
      <c r="A208" s="47" t="s">
        <v>564</v>
      </c>
      <c r="B208" s="38" t="e">
        <f>VLOOKUP($A208,#REF!,34,FALSE)</f>
        <v>#REF!</v>
      </c>
      <c r="C208" s="39" t="str">
        <f t="shared" si="97"/>
        <v>unused_PEX_L1_RST_N</v>
      </c>
      <c r="D208" s="40" t="e">
        <f>IF(LEN(VLOOKUP($A208,#REF!,8,FALSE)),LEFT(VLOOKUP($A208,#REF!,8,FALSE),LEN(VLOOKUP($A208,#REF!,8,FALSE))-2),"")</f>
        <v>#REF!</v>
      </c>
      <c r="E208" s="41" t="e">
        <f>IF(LEN(VLOOKUP($A208,#REF!,4,FALSE)),IF(INDEX(#REF!,MATCH($A208,#REF!,0),1),LEFT(VLOOKUP($A208,#REF!,4,FALSE),LEN(VLOOKUP($A208,#REF!,4,FALSE))-2),CONCATENATE(LEFT(VLOOKUP($A208,#REF!,4,FALSE),LEN(VLOOKUP($A208,#REF!,4,FALSE))-2),"")),"")</f>
        <v>#REF!</v>
      </c>
      <c r="F208" s="42" t="e">
        <f>IF(LEN(VLOOKUP($A208,#REF!,5,FALSE)),IF(INDEX(#REF!,MATCH($A208,#REF!,0),2),LEFT(VLOOKUP($A208,#REF!,5,FALSE),LEN(VLOOKUP($A208,#REF!,5,FALSE))-2),CONCATENATE(LEFT(VLOOKUP($A208,#REF!,5,FALSE),LEN(VLOOKUP($A208,#REF!,5,FALSE))-2),"*")),"")</f>
        <v>#REF!</v>
      </c>
      <c r="G208" s="42" t="e">
        <f>IF(LEN(VLOOKUP($A208,#REF!,6,FALSE)),IF(INDEX(#REF!,MATCH($A208,#REF!,0),3),LEFT(VLOOKUP($A208,#REF!,6,FALSE),LEN(VLOOKUP($A208,#REF!,6,FALSE))-2),CONCATENATE(LEFT(VLOOKUP($A208,#REF!,6,FALSE),LEN(VLOOKUP($A208,#REF!,6,FALSE))-2),"*")),"")</f>
        <v>#REF!</v>
      </c>
      <c r="H208" s="43" t="e">
        <f>IF(LEN(VLOOKUP($A208,#REF!,7,FALSE)),IF(INDEX(#REF!,MATCH($A208,#REF!,0),4),LEFT(VLOOKUP($A208,#REF!,7,FALSE),LEN(VLOOKUP($A208,#REF!,7,FALSE))-2),CONCATENATE(LEFT(VLOOKUP($A208,#REF!,7,FALSE),LEN(VLOOKUP($A208,#REF!,7,FALSE))-2),"*")),"")</f>
        <v>#REF!</v>
      </c>
      <c r="I208" s="54" t="e">
        <f>IF(LEN(VLOOKUP($A208,#REF!,8,FALSE)),UPPER(RIGHT(VLOOKUP($A208,#REF!,8,FALSE),1)),"")</f>
        <v>#REF!</v>
      </c>
      <c r="J208" s="42" t="e">
        <f>IF(LEN(VLOOKUP($A208,#REF!,4,FALSE)),UPPER(RIGHT(VLOOKUP($A208,#REF!,4,FALSE),1)),"")</f>
        <v>#REF!</v>
      </c>
      <c r="K208" s="42" t="e">
        <f>IF(LEN(VLOOKUP($A208,#REF!,5,FALSE)),UPPER(RIGHT(VLOOKUP($A208,#REF!,5,FALSE),1)),"")</f>
        <v>#REF!</v>
      </c>
      <c r="L208" s="42" t="e">
        <f>IF(LEN(VLOOKUP($A208,#REF!,6,FALSE)),UPPER(RIGHT(VLOOKUP($A208,#REF!,6,FALSE),1)),"")</f>
        <v>#REF!</v>
      </c>
      <c r="M208" s="43" t="e">
        <f>IF(LEN(VLOOKUP($A208,#REF!,7,FALSE)),UPPER(RIGHT(VLOOKUP($A208,#REF!,7,FALSE),1)),"")</f>
        <v>#REF!</v>
      </c>
      <c r="N208" s="38" t="s">
        <v>562</v>
      </c>
      <c r="O208" s="38" t="s">
        <v>83</v>
      </c>
      <c r="P208" s="38" t="s">
        <v>104</v>
      </c>
      <c r="Q208" s="38" t="s">
        <v>105</v>
      </c>
      <c r="R208" s="87" t="s">
        <v>83</v>
      </c>
      <c r="S208" s="63" t="e">
        <f>HLOOKUP("Device Tree Pin Name",#REF!,MATCH($A208,#REF!,0),FALSE)</f>
        <v>#REF!</v>
      </c>
      <c r="T208" s="47" t="e">
        <f>HLOOKUP("power rail",#REF!,MATCH($A208,#REF!,0),FALSE)</f>
        <v>#REF!</v>
      </c>
      <c r="U208" s="62" t="e">
        <f>HLOOKUP("Wake Capable",#REF!,MATCH($A208,#REF!,0),FALSE)</f>
        <v>#REF!</v>
      </c>
      <c r="V208" s="62" t="e">
        <f>HLOOKUP("Strap",#REF!,MATCH($A208,#REF!,0),FALSE)</f>
        <v>#REF!</v>
      </c>
      <c r="W208" s="62" t="e">
        <f>HLOOKUP("GTE",#REF!,MATCH($A208,#REF!,0),FALSE)</f>
        <v>#REF!</v>
      </c>
      <c r="X208" s="62" t="e">
        <f>HLOOKUP("DPD_Control",#REF!,MATCH($A208,#REF!,0),FALSE)</f>
        <v>#REF!</v>
      </c>
      <c r="Y208" s="62" t="e">
        <f>HLOOKUP("DPD_Group",#REF!,MATCH($A208,#REF!,0),FALSE)</f>
        <v>#REF!</v>
      </c>
      <c r="Z208" s="47" t="e">
        <f>HLOOKUP("Pad Category",#REF!,MATCH($A208,#REF!,0),FALSE)</f>
        <v>#REF!</v>
      </c>
      <c r="AA208" s="47" t="e">
        <f>HLOOKUP("Pad type",#REF!,MATCH($A208,#REF!,0),FALSE)</f>
        <v>#REF!</v>
      </c>
      <c r="AB208" s="47" t="e">
        <f>HLOOKUP("Pull Strength",#REF!,MATCH($A208,#REF!,0),FALSE)</f>
        <v>#REF!</v>
      </c>
      <c r="AC208" s="47" t="e">
        <f>HLOOKUP("POR Pin State",#REF!,MATCH($A208,#REF!,0),FALSE)</f>
        <v>#REF!</v>
      </c>
      <c r="AD208" s="47" t="str">
        <f t="shared" si="98"/>
        <v>RSVD1</v>
      </c>
      <c r="AE208" s="82"/>
      <c r="AF208" s="38" t="str">
        <f t="shared" si="99"/>
        <v>PULL_DOWN</v>
      </c>
      <c r="AG208" s="38" t="e">
        <f t="shared" si="2"/>
        <v>#REF!</v>
      </c>
      <c r="AH208" s="38" t="e">
        <f t="shared" ref="AH208:AH216" si="100">IF(OR($AT208=$F208,$AU208="Output"),"DISABLE","ENABLE")</f>
        <v>#REF!</v>
      </c>
      <c r="AI208" s="87" t="e">
        <f t="shared" si="76"/>
        <v>#REF!</v>
      </c>
      <c r="AJ208" s="86" t="b">
        <v>1</v>
      </c>
      <c r="AK208" s="86" t="b">
        <v>1</v>
      </c>
      <c r="AL208" s="86" t="b">
        <v>1</v>
      </c>
      <c r="AM208" s="86" t="b">
        <v>1</v>
      </c>
      <c r="AN208" s="86" t="b">
        <v>1</v>
      </c>
      <c r="AO208" s="86" t="b">
        <v>1</v>
      </c>
      <c r="AP208" s="63" t="str">
        <f t="shared" ref="AP208:AP216" si="101">IF(AND($AJ208:$AO208),"VALID","INVALID")</f>
        <v>VALID</v>
      </c>
      <c r="AQ208" s="169" t="s">
        <v>565</v>
      </c>
      <c r="AR208" s="103" t="s">
        <v>79</v>
      </c>
      <c r="AS208" s="104"/>
      <c r="AT208" s="105"/>
      <c r="AU208" s="105"/>
      <c r="AV208" s="105"/>
      <c r="AW208" s="118" t="s">
        <v>85</v>
      </c>
      <c r="AX208" s="104" t="s">
        <v>85</v>
      </c>
      <c r="AY208" s="105"/>
      <c r="AZ208" s="104"/>
      <c r="BA208" s="104"/>
      <c r="BB208" s="115"/>
      <c r="BC208" s="116"/>
      <c r="BD208" s="117"/>
      <c r="BE208" s="150" t="s">
        <v>564</v>
      </c>
      <c r="BF208" s="147" t="e">
        <f>VLOOKUP($A208,#REF!,34,FALSE)</f>
        <v>#REF!</v>
      </c>
      <c r="BG208" s="147" t="e">
        <f>VLOOKUP($A208,#REF!,22,FALSE)</f>
        <v>#REF!</v>
      </c>
      <c r="BH208" s="149"/>
    </row>
    <row r="209" ht="12.95" customHeight="1" spans="1:60">
      <c r="A209" s="47" t="s">
        <v>566</v>
      </c>
      <c r="B209" s="38" t="e">
        <f>VLOOKUP($A209,#REF!,34,FALSE)</f>
        <v>#REF!</v>
      </c>
      <c r="C209" s="39" t="str">
        <f t="shared" si="97"/>
        <v>unused_PEX_L2_CLKREQ_N</v>
      </c>
      <c r="D209" s="40" t="e">
        <f>IF(LEN(VLOOKUP($A209,#REF!,8,FALSE)),LEFT(VLOOKUP($A209,#REF!,8,FALSE),LEN(VLOOKUP($A209,#REF!,8,FALSE))-2),"")</f>
        <v>#REF!</v>
      </c>
      <c r="E209" s="41" t="e">
        <f>IF(LEN(VLOOKUP($A209,#REF!,4,FALSE)),IF(INDEX(#REF!,MATCH($A209,#REF!,0),1),LEFT(VLOOKUP($A209,#REF!,4,FALSE),LEN(VLOOKUP($A209,#REF!,4,FALSE))-2),CONCATENATE(LEFT(VLOOKUP($A209,#REF!,4,FALSE),LEN(VLOOKUP($A209,#REF!,4,FALSE))-2),"")),"")</f>
        <v>#REF!</v>
      </c>
      <c r="F209" s="42" t="e">
        <f>IF(LEN(VLOOKUP($A209,#REF!,5,FALSE)),IF(INDEX(#REF!,MATCH($A209,#REF!,0),2),LEFT(VLOOKUP($A209,#REF!,5,FALSE),LEN(VLOOKUP($A209,#REF!,5,FALSE))-2),CONCATENATE(LEFT(VLOOKUP($A209,#REF!,5,FALSE),LEN(VLOOKUP($A209,#REF!,5,FALSE))-2),"*")),"")</f>
        <v>#REF!</v>
      </c>
      <c r="G209" s="42" t="e">
        <f>IF(LEN(VLOOKUP($A209,#REF!,6,FALSE)),IF(INDEX(#REF!,MATCH($A209,#REF!,0),3),LEFT(VLOOKUP($A209,#REF!,6,FALSE),LEN(VLOOKUP($A209,#REF!,6,FALSE))-2),CONCATENATE(LEFT(VLOOKUP($A209,#REF!,6,FALSE),LEN(VLOOKUP($A209,#REF!,6,FALSE))-2),"*")),"")</f>
        <v>#REF!</v>
      </c>
      <c r="H209" s="43" t="e">
        <f>IF(LEN(VLOOKUP($A209,#REF!,7,FALSE)),IF(INDEX(#REF!,MATCH($A209,#REF!,0),4),LEFT(VLOOKUP($A209,#REF!,7,FALSE),LEN(VLOOKUP($A209,#REF!,7,FALSE))-2),CONCATENATE(LEFT(VLOOKUP($A209,#REF!,7,FALSE),LEN(VLOOKUP($A209,#REF!,7,FALSE))-2),"*")),"")</f>
        <v>#REF!</v>
      </c>
      <c r="I209" s="54" t="e">
        <f>IF(LEN(VLOOKUP($A209,#REF!,8,FALSE)),UPPER(RIGHT(VLOOKUP($A209,#REF!,8,FALSE),1)),"")</f>
        <v>#REF!</v>
      </c>
      <c r="J209" s="42" t="e">
        <f>IF(LEN(VLOOKUP($A209,#REF!,4,FALSE)),UPPER(RIGHT(VLOOKUP($A209,#REF!,4,FALSE),1)),"")</f>
        <v>#REF!</v>
      </c>
      <c r="K209" s="42" t="e">
        <f>IF(LEN(VLOOKUP($A209,#REF!,5,FALSE)),UPPER(RIGHT(VLOOKUP($A209,#REF!,5,FALSE),1)),"")</f>
        <v>#REF!</v>
      </c>
      <c r="L209" s="42" t="e">
        <f>IF(LEN(VLOOKUP($A209,#REF!,6,FALSE)),UPPER(RIGHT(VLOOKUP($A209,#REF!,6,FALSE),1)),"")</f>
        <v>#REF!</v>
      </c>
      <c r="M209" s="43" t="e">
        <f>IF(LEN(VLOOKUP($A209,#REF!,7,FALSE)),UPPER(RIGHT(VLOOKUP($A209,#REF!,7,FALSE),1)),"")</f>
        <v>#REF!</v>
      </c>
      <c r="N209" s="38" t="s">
        <v>567</v>
      </c>
      <c r="O209" s="38" t="s">
        <v>83</v>
      </c>
      <c r="P209" s="38" t="s">
        <v>104</v>
      </c>
      <c r="Q209" s="38" t="s">
        <v>105</v>
      </c>
      <c r="R209" s="87" t="s">
        <v>83</v>
      </c>
      <c r="S209" s="63" t="e">
        <f>HLOOKUP("Device Tree Pin Name",#REF!,MATCH($A209,#REF!,0),FALSE)</f>
        <v>#REF!</v>
      </c>
      <c r="T209" s="47" t="e">
        <f>HLOOKUP("power rail",#REF!,MATCH($A209,#REF!,0),FALSE)</f>
        <v>#REF!</v>
      </c>
      <c r="U209" s="62" t="e">
        <f>HLOOKUP("Wake Capable",#REF!,MATCH($A209,#REF!,0),FALSE)</f>
        <v>#REF!</v>
      </c>
      <c r="V209" s="62" t="e">
        <f>HLOOKUP("Strap",#REF!,MATCH($A209,#REF!,0),FALSE)</f>
        <v>#REF!</v>
      </c>
      <c r="W209" s="62" t="e">
        <f>HLOOKUP("GTE",#REF!,MATCH($A209,#REF!,0),FALSE)</f>
        <v>#REF!</v>
      </c>
      <c r="X209" s="62" t="e">
        <f>HLOOKUP("DPD_Control",#REF!,MATCH($A209,#REF!,0),FALSE)</f>
        <v>#REF!</v>
      </c>
      <c r="Y209" s="62" t="e">
        <f>HLOOKUP("DPD_Group",#REF!,MATCH($A209,#REF!,0),FALSE)</f>
        <v>#REF!</v>
      </c>
      <c r="Z209" s="47" t="e">
        <f>HLOOKUP("Pad Category",#REF!,MATCH($A209,#REF!,0),FALSE)</f>
        <v>#REF!</v>
      </c>
      <c r="AA209" s="47" t="e">
        <f>HLOOKUP("Pad type",#REF!,MATCH($A209,#REF!,0),FALSE)</f>
        <v>#REF!</v>
      </c>
      <c r="AB209" s="47" t="e">
        <f>HLOOKUP("Pull Strength",#REF!,MATCH($A209,#REF!,0),FALSE)</f>
        <v>#REF!</v>
      </c>
      <c r="AC209" s="47" t="e">
        <f>HLOOKUP("POR Pin State",#REF!,MATCH($A209,#REF!,0),FALSE)</f>
        <v>#REF!</v>
      </c>
      <c r="AD209" s="47" t="str">
        <f t="shared" si="98"/>
        <v>RSVD1</v>
      </c>
      <c r="AE209" s="82"/>
      <c r="AF209" s="38" t="str">
        <f t="shared" si="99"/>
        <v>PULL_DOWN</v>
      </c>
      <c r="AG209" s="38" t="e">
        <f t="shared" si="2"/>
        <v>#REF!</v>
      </c>
      <c r="AH209" s="38" t="e">
        <f t="shared" si="100"/>
        <v>#REF!</v>
      </c>
      <c r="AI209" s="87" t="e">
        <f t="shared" si="76"/>
        <v>#REF!</v>
      </c>
      <c r="AJ209" s="86" t="b">
        <v>1</v>
      </c>
      <c r="AK209" s="86" t="b">
        <v>1</v>
      </c>
      <c r="AL209" s="86" t="b">
        <v>1</v>
      </c>
      <c r="AM209" s="86" t="b">
        <v>1</v>
      </c>
      <c r="AN209" s="86" t="b">
        <v>1</v>
      </c>
      <c r="AO209" s="86" t="b">
        <v>1</v>
      </c>
      <c r="AP209" s="63" t="str">
        <f t="shared" si="101"/>
        <v>VALID</v>
      </c>
      <c r="AQ209" s="169" t="s">
        <v>568</v>
      </c>
      <c r="AR209" s="103" t="s">
        <v>79</v>
      </c>
      <c r="AS209" s="104"/>
      <c r="AT209" s="104" t="s">
        <v>89</v>
      </c>
      <c r="AU209" s="105"/>
      <c r="AV209" s="105"/>
      <c r="AW209" s="118" t="s">
        <v>85</v>
      </c>
      <c r="AX209" s="104" t="s">
        <v>85</v>
      </c>
      <c r="AY209" s="105"/>
      <c r="AZ209" s="104" t="s">
        <v>569</v>
      </c>
      <c r="BA209" s="104"/>
      <c r="BB209" s="115"/>
      <c r="BC209" s="116"/>
      <c r="BD209" s="117"/>
      <c r="BE209" s="150" t="s">
        <v>566</v>
      </c>
      <c r="BF209" s="147" t="e">
        <f>VLOOKUP($A209,#REF!,34,FALSE)</f>
        <v>#REF!</v>
      </c>
      <c r="BG209" s="147" t="e">
        <f>VLOOKUP($A209,#REF!,22,FALSE)</f>
        <v>#REF!</v>
      </c>
      <c r="BH209" s="149"/>
    </row>
    <row r="210" ht="12.95" customHeight="1" spans="1:60">
      <c r="A210" s="47" t="s">
        <v>570</v>
      </c>
      <c r="B210" s="38" t="e">
        <f>VLOOKUP($A210,#REF!,34,FALSE)</f>
        <v>#REF!</v>
      </c>
      <c r="C210" s="39" t="str">
        <f t="shared" si="97"/>
        <v>unused_PEX_L2_RST_N</v>
      </c>
      <c r="D210" s="40" t="e">
        <f>IF(LEN(VLOOKUP($A210,#REF!,8,FALSE)),LEFT(VLOOKUP($A210,#REF!,8,FALSE),LEN(VLOOKUP($A210,#REF!,8,FALSE))-2),"")</f>
        <v>#REF!</v>
      </c>
      <c r="E210" s="41" t="e">
        <f>IF(LEN(VLOOKUP($A210,#REF!,4,FALSE)),IF(INDEX(#REF!,MATCH($A210,#REF!,0),1),LEFT(VLOOKUP($A210,#REF!,4,FALSE),LEN(VLOOKUP($A210,#REF!,4,FALSE))-2),CONCATENATE(LEFT(VLOOKUP($A210,#REF!,4,FALSE),LEN(VLOOKUP($A210,#REF!,4,FALSE))-2),"")),"")</f>
        <v>#REF!</v>
      </c>
      <c r="F210" s="42" t="e">
        <f>IF(LEN(VLOOKUP($A210,#REF!,5,FALSE)),IF(INDEX(#REF!,MATCH($A210,#REF!,0),2),LEFT(VLOOKUP($A210,#REF!,5,FALSE),LEN(VLOOKUP($A210,#REF!,5,FALSE))-2),CONCATENATE(LEFT(VLOOKUP($A210,#REF!,5,FALSE),LEN(VLOOKUP($A210,#REF!,5,FALSE))-2),"*")),"")</f>
        <v>#REF!</v>
      </c>
      <c r="G210" s="42" t="e">
        <f>IF(LEN(VLOOKUP($A210,#REF!,6,FALSE)),IF(INDEX(#REF!,MATCH($A210,#REF!,0),3),LEFT(VLOOKUP($A210,#REF!,6,FALSE),LEN(VLOOKUP($A210,#REF!,6,FALSE))-2),CONCATENATE(LEFT(VLOOKUP($A210,#REF!,6,FALSE),LEN(VLOOKUP($A210,#REF!,6,FALSE))-2),"*")),"")</f>
        <v>#REF!</v>
      </c>
      <c r="H210" s="43" t="e">
        <f>IF(LEN(VLOOKUP($A210,#REF!,7,FALSE)),IF(INDEX(#REF!,MATCH($A210,#REF!,0),4),LEFT(VLOOKUP($A210,#REF!,7,FALSE),LEN(VLOOKUP($A210,#REF!,7,FALSE))-2),CONCATENATE(LEFT(VLOOKUP($A210,#REF!,7,FALSE),LEN(VLOOKUP($A210,#REF!,7,FALSE))-2),"*")),"")</f>
        <v>#REF!</v>
      </c>
      <c r="I210" s="54" t="e">
        <f>IF(LEN(VLOOKUP($A210,#REF!,8,FALSE)),UPPER(RIGHT(VLOOKUP($A210,#REF!,8,FALSE),1)),"")</f>
        <v>#REF!</v>
      </c>
      <c r="J210" s="42" t="e">
        <f>IF(LEN(VLOOKUP($A210,#REF!,4,FALSE)),UPPER(RIGHT(VLOOKUP($A210,#REF!,4,FALSE),1)),"")</f>
        <v>#REF!</v>
      </c>
      <c r="K210" s="42" t="e">
        <f>IF(LEN(VLOOKUP($A210,#REF!,5,FALSE)),UPPER(RIGHT(VLOOKUP($A210,#REF!,5,FALSE),1)),"")</f>
        <v>#REF!</v>
      </c>
      <c r="L210" s="42" t="e">
        <f>IF(LEN(VLOOKUP($A210,#REF!,6,FALSE)),UPPER(RIGHT(VLOOKUP($A210,#REF!,6,FALSE),1)),"")</f>
        <v>#REF!</v>
      </c>
      <c r="M210" s="43" t="e">
        <f>IF(LEN(VLOOKUP($A210,#REF!,7,FALSE)),UPPER(RIGHT(VLOOKUP($A210,#REF!,7,FALSE),1)),"")</f>
        <v>#REF!</v>
      </c>
      <c r="N210" s="38" t="s">
        <v>567</v>
      </c>
      <c r="O210" s="38" t="s">
        <v>83</v>
      </c>
      <c r="P210" s="38" t="s">
        <v>104</v>
      </c>
      <c r="Q210" s="38" t="s">
        <v>105</v>
      </c>
      <c r="R210" s="87" t="s">
        <v>83</v>
      </c>
      <c r="S210" s="63" t="e">
        <f>HLOOKUP("Device Tree Pin Name",#REF!,MATCH($A210,#REF!,0),FALSE)</f>
        <v>#REF!</v>
      </c>
      <c r="T210" s="47" t="e">
        <f>HLOOKUP("power rail",#REF!,MATCH($A210,#REF!,0),FALSE)</f>
        <v>#REF!</v>
      </c>
      <c r="U210" s="62" t="e">
        <f>HLOOKUP("Wake Capable",#REF!,MATCH($A210,#REF!,0),FALSE)</f>
        <v>#REF!</v>
      </c>
      <c r="V210" s="62" t="e">
        <f>HLOOKUP("Strap",#REF!,MATCH($A210,#REF!,0),FALSE)</f>
        <v>#REF!</v>
      </c>
      <c r="W210" s="62" t="e">
        <f>HLOOKUP("GTE",#REF!,MATCH($A210,#REF!,0),FALSE)</f>
        <v>#REF!</v>
      </c>
      <c r="X210" s="62" t="e">
        <f>HLOOKUP("DPD_Control",#REF!,MATCH($A210,#REF!,0),FALSE)</f>
        <v>#REF!</v>
      </c>
      <c r="Y210" s="62" t="e">
        <f>HLOOKUP("DPD_Group",#REF!,MATCH($A210,#REF!,0),FALSE)</f>
        <v>#REF!</v>
      </c>
      <c r="Z210" s="47" t="e">
        <f>HLOOKUP("Pad Category",#REF!,MATCH($A210,#REF!,0),FALSE)</f>
        <v>#REF!</v>
      </c>
      <c r="AA210" s="47" t="e">
        <f>HLOOKUP("Pad type",#REF!,MATCH($A210,#REF!,0),FALSE)</f>
        <v>#REF!</v>
      </c>
      <c r="AB210" s="47" t="e">
        <f>HLOOKUP("Pull Strength",#REF!,MATCH($A210,#REF!,0),FALSE)</f>
        <v>#REF!</v>
      </c>
      <c r="AC210" s="47" t="e">
        <f>HLOOKUP("POR Pin State",#REF!,MATCH($A210,#REF!,0),FALSE)</f>
        <v>#REF!</v>
      </c>
      <c r="AD210" s="47" t="str">
        <f t="shared" si="98"/>
        <v>RSVD1</v>
      </c>
      <c r="AE210" s="82"/>
      <c r="AF210" s="38" t="str">
        <f t="shared" si="99"/>
        <v>PULL_DOWN</v>
      </c>
      <c r="AG210" s="38" t="e">
        <f t="shared" si="2"/>
        <v>#REF!</v>
      </c>
      <c r="AH210" s="38" t="e">
        <f t="shared" si="100"/>
        <v>#REF!</v>
      </c>
      <c r="AI210" s="87" t="e">
        <f t="shared" si="76"/>
        <v>#REF!</v>
      </c>
      <c r="AJ210" s="86" t="b">
        <v>1</v>
      </c>
      <c r="AK210" s="86" t="b">
        <v>1</v>
      </c>
      <c r="AL210" s="86" t="b">
        <v>1</v>
      </c>
      <c r="AM210" s="86" t="b">
        <v>1</v>
      </c>
      <c r="AN210" s="86" t="b">
        <v>1</v>
      </c>
      <c r="AO210" s="86" t="b">
        <v>1</v>
      </c>
      <c r="AP210" s="63" t="str">
        <f t="shared" si="101"/>
        <v>VALID</v>
      </c>
      <c r="AQ210" s="169" t="s">
        <v>571</v>
      </c>
      <c r="AR210" s="103" t="s">
        <v>79</v>
      </c>
      <c r="AS210" s="104"/>
      <c r="AT210" s="105"/>
      <c r="AU210" s="105"/>
      <c r="AV210" s="105"/>
      <c r="AW210" s="118" t="s">
        <v>85</v>
      </c>
      <c r="AX210" s="104" t="s">
        <v>85</v>
      </c>
      <c r="AY210" s="105"/>
      <c r="AZ210" s="104"/>
      <c r="BA210" s="104"/>
      <c r="BB210" s="115"/>
      <c r="BC210" s="116"/>
      <c r="BD210" s="117"/>
      <c r="BE210" s="150" t="s">
        <v>570</v>
      </c>
      <c r="BF210" s="147" t="e">
        <f>VLOOKUP($A210,#REF!,34,FALSE)</f>
        <v>#REF!</v>
      </c>
      <c r="BG210" s="147" t="e">
        <f>VLOOKUP($A210,#REF!,22,FALSE)</f>
        <v>#REF!</v>
      </c>
      <c r="BH210" s="149"/>
    </row>
    <row r="211" ht="12.95" customHeight="1" spans="1:60">
      <c r="A211" s="47" t="s">
        <v>572</v>
      </c>
      <c r="B211" s="38" t="e">
        <f>VLOOKUP($A211,#REF!,34,FALSE)</f>
        <v>#REF!</v>
      </c>
      <c r="C211" s="39" t="str">
        <f t="shared" si="97"/>
        <v>unused_PEX_L3_CLKREQ_N</v>
      </c>
      <c r="D211" s="40" t="e">
        <f>IF(LEN(VLOOKUP($A211,#REF!,8,FALSE)),LEFT(VLOOKUP($A211,#REF!,8,FALSE),LEN(VLOOKUP($A211,#REF!,8,FALSE))-2),"")</f>
        <v>#REF!</v>
      </c>
      <c r="E211" s="41" t="e">
        <f>IF(LEN(VLOOKUP($A211,#REF!,4,FALSE)),IF(INDEX(#REF!,MATCH($A211,#REF!,0),1),LEFT(VLOOKUP($A211,#REF!,4,FALSE),LEN(VLOOKUP($A211,#REF!,4,FALSE))-2),CONCATENATE(LEFT(VLOOKUP($A211,#REF!,4,FALSE),LEN(VLOOKUP($A211,#REF!,4,FALSE))-2),"")),"")</f>
        <v>#REF!</v>
      </c>
      <c r="F211" s="42" t="e">
        <f>IF(LEN(VLOOKUP($A211,#REF!,5,FALSE)),IF(INDEX(#REF!,MATCH($A211,#REF!,0),2),LEFT(VLOOKUP($A211,#REF!,5,FALSE),LEN(VLOOKUP($A211,#REF!,5,FALSE))-2),CONCATENATE(LEFT(VLOOKUP($A211,#REF!,5,FALSE),LEN(VLOOKUP($A211,#REF!,5,FALSE))-2),"*")),"")</f>
        <v>#REF!</v>
      </c>
      <c r="G211" s="42" t="e">
        <f>IF(LEN(VLOOKUP($A211,#REF!,6,FALSE)),IF(INDEX(#REF!,MATCH($A211,#REF!,0),3),LEFT(VLOOKUP($A211,#REF!,6,FALSE),LEN(VLOOKUP($A211,#REF!,6,FALSE))-2),CONCATENATE(LEFT(VLOOKUP($A211,#REF!,6,FALSE),LEN(VLOOKUP($A211,#REF!,6,FALSE))-2),"*")),"")</f>
        <v>#REF!</v>
      </c>
      <c r="H211" s="43" t="e">
        <f>IF(LEN(VLOOKUP($A211,#REF!,7,FALSE)),IF(INDEX(#REF!,MATCH($A211,#REF!,0),4),LEFT(VLOOKUP($A211,#REF!,7,FALSE),LEN(VLOOKUP($A211,#REF!,7,FALSE))-2),CONCATENATE(LEFT(VLOOKUP($A211,#REF!,7,FALSE),LEN(VLOOKUP($A211,#REF!,7,FALSE))-2),"*")),"")</f>
        <v>#REF!</v>
      </c>
      <c r="I211" s="54" t="e">
        <f>IF(LEN(VLOOKUP($A211,#REF!,8,FALSE)),UPPER(RIGHT(VLOOKUP($A211,#REF!,8,FALSE),1)),"")</f>
        <v>#REF!</v>
      </c>
      <c r="J211" s="42" t="e">
        <f>IF(LEN(VLOOKUP($A211,#REF!,4,FALSE)),UPPER(RIGHT(VLOOKUP($A211,#REF!,4,FALSE),1)),"")</f>
        <v>#REF!</v>
      </c>
      <c r="K211" s="42" t="e">
        <f>IF(LEN(VLOOKUP($A211,#REF!,5,FALSE)),UPPER(RIGHT(VLOOKUP($A211,#REF!,5,FALSE),1)),"")</f>
        <v>#REF!</v>
      </c>
      <c r="L211" s="42" t="e">
        <f>IF(LEN(VLOOKUP($A211,#REF!,6,FALSE)),UPPER(RIGHT(VLOOKUP($A211,#REF!,6,FALSE),1)),"")</f>
        <v>#REF!</v>
      </c>
      <c r="M211" s="43" t="e">
        <f>IF(LEN(VLOOKUP($A211,#REF!,7,FALSE)),UPPER(RIGHT(VLOOKUP($A211,#REF!,7,FALSE),1)),"")</f>
        <v>#REF!</v>
      </c>
      <c r="N211" s="38" t="s">
        <v>573</v>
      </c>
      <c r="O211" s="38" t="s">
        <v>83</v>
      </c>
      <c r="P211" s="38" t="s">
        <v>104</v>
      </c>
      <c r="Q211" s="38" t="s">
        <v>105</v>
      </c>
      <c r="R211" s="87" t="s">
        <v>83</v>
      </c>
      <c r="S211" s="63" t="e">
        <f>HLOOKUP("Device Tree Pin Name",#REF!,MATCH($A211,#REF!,0),FALSE)</f>
        <v>#REF!</v>
      </c>
      <c r="T211" s="47" t="e">
        <f>HLOOKUP("power rail",#REF!,MATCH($A211,#REF!,0),FALSE)</f>
        <v>#REF!</v>
      </c>
      <c r="U211" s="62" t="e">
        <f>HLOOKUP("Wake Capable",#REF!,MATCH($A211,#REF!,0),FALSE)</f>
        <v>#REF!</v>
      </c>
      <c r="V211" s="62" t="e">
        <f>HLOOKUP("Strap",#REF!,MATCH($A211,#REF!,0),FALSE)</f>
        <v>#REF!</v>
      </c>
      <c r="W211" s="62" t="e">
        <f>HLOOKUP("GTE",#REF!,MATCH($A211,#REF!,0),FALSE)</f>
        <v>#REF!</v>
      </c>
      <c r="X211" s="62" t="e">
        <f>HLOOKUP("DPD_Control",#REF!,MATCH($A211,#REF!,0),FALSE)</f>
        <v>#REF!</v>
      </c>
      <c r="Y211" s="62" t="e">
        <f>HLOOKUP("DPD_Group",#REF!,MATCH($A211,#REF!,0),FALSE)</f>
        <v>#REF!</v>
      </c>
      <c r="Z211" s="47" t="e">
        <f>HLOOKUP("Pad Category",#REF!,MATCH($A211,#REF!,0),FALSE)</f>
        <v>#REF!</v>
      </c>
      <c r="AA211" s="47" t="e">
        <f>HLOOKUP("Pad type",#REF!,MATCH($A211,#REF!,0),FALSE)</f>
        <v>#REF!</v>
      </c>
      <c r="AB211" s="47" t="e">
        <f>HLOOKUP("Pull Strength",#REF!,MATCH($A211,#REF!,0),FALSE)</f>
        <v>#REF!</v>
      </c>
      <c r="AC211" s="47" t="e">
        <f>HLOOKUP("POR Pin State",#REF!,MATCH($A211,#REF!,0),FALSE)</f>
        <v>#REF!</v>
      </c>
      <c r="AD211" s="47" t="str">
        <f t="shared" si="98"/>
        <v>RSVD1</v>
      </c>
      <c r="AE211" s="82"/>
      <c r="AF211" s="38" t="str">
        <f t="shared" si="99"/>
        <v>PULL_DOWN</v>
      </c>
      <c r="AG211" s="38" t="e">
        <f t="shared" si="2"/>
        <v>#REF!</v>
      </c>
      <c r="AH211" s="38" t="e">
        <f t="shared" si="100"/>
        <v>#REF!</v>
      </c>
      <c r="AI211" s="87" t="e">
        <f t="shared" si="76"/>
        <v>#REF!</v>
      </c>
      <c r="AJ211" s="86" t="b">
        <v>1</v>
      </c>
      <c r="AK211" s="86" t="b">
        <v>1</v>
      </c>
      <c r="AL211" s="86" t="b">
        <v>1</v>
      </c>
      <c r="AM211" s="86" t="b">
        <v>1</v>
      </c>
      <c r="AN211" s="86" t="b">
        <v>1</v>
      </c>
      <c r="AO211" s="86" t="b">
        <v>1</v>
      </c>
      <c r="AP211" s="63" t="str">
        <f t="shared" si="101"/>
        <v>VALID</v>
      </c>
      <c r="AQ211" s="199" t="s">
        <v>574</v>
      </c>
      <c r="AR211" s="171" t="s">
        <v>79</v>
      </c>
      <c r="AS211" s="172"/>
      <c r="AT211" s="104" t="s">
        <v>89</v>
      </c>
      <c r="AU211" s="173"/>
      <c r="AV211" s="173"/>
      <c r="AW211" s="118" t="s">
        <v>85</v>
      </c>
      <c r="AX211" s="104" t="s">
        <v>85</v>
      </c>
      <c r="AY211" s="105"/>
      <c r="AZ211" s="172"/>
      <c r="BA211" s="172"/>
      <c r="BB211" s="177"/>
      <c r="BC211" s="178"/>
      <c r="BD211" s="179"/>
      <c r="BE211" s="150" t="s">
        <v>572</v>
      </c>
      <c r="BF211" s="147" t="e">
        <f>VLOOKUP($A211,#REF!,34,FALSE)</f>
        <v>#REF!</v>
      </c>
      <c r="BG211" s="147" t="e">
        <f>VLOOKUP($A211,#REF!,22,FALSE)</f>
        <v>#REF!</v>
      </c>
      <c r="BH211" s="149"/>
    </row>
    <row r="212" ht="12.95" customHeight="1" spans="1:60">
      <c r="A212" s="47" t="s">
        <v>575</v>
      </c>
      <c r="B212" s="38" t="e">
        <f>VLOOKUP($A212,#REF!,34,FALSE)</f>
        <v>#REF!</v>
      </c>
      <c r="C212" s="39" t="str">
        <f t="shared" si="97"/>
        <v>unused_PEX_L3_RST_N</v>
      </c>
      <c r="D212" s="40" t="e">
        <f>IF(LEN(VLOOKUP($A212,#REF!,8,FALSE)),LEFT(VLOOKUP($A212,#REF!,8,FALSE),LEN(VLOOKUP($A212,#REF!,8,FALSE))-2),"")</f>
        <v>#REF!</v>
      </c>
      <c r="E212" s="41" t="e">
        <f>IF(LEN(VLOOKUP($A212,#REF!,4,FALSE)),IF(INDEX(#REF!,MATCH($A212,#REF!,0),1),LEFT(VLOOKUP($A212,#REF!,4,FALSE),LEN(VLOOKUP($A212,#REF!,4,FALSE))-2),CONCATENATE(LEFT(VLOOKUP($A212,#REF!,4,FALSE),LEN(VLOOKUP($A212,#REF!,4,FALSE))-2),"")),"")</f>
        <v>#REF!</v>
      </c>
      <c r="F212" s="42" t="e">
        <f>IF(LEN(VLOOKUP($A212,#REF!,5,FALSE)),IF(INDEX(#REF!,MATCH($A212,#REF!,0),2),LEFT(VLOOKUP($A212,#REF!,5,FALSE),LEN(VLOOKUP($A212,#REF!,5,FALSE))-2),CONCATENATE(LEFT(VLOOKUP($A212,#REF!,5,FALSE),LEN(VLOOKUP($A212,#REF!,5,FALSE))-2),"*")),"")</f>
        <v>#REF!</v>
      </c>
      <c r="G212" s="42" t="e">
        <f>IF(LEN(VLOOKUP($A212,#REF!,6,FALSE)),IF(INDEX(#REF!,MATCH($A212,#REF!,0),3),LEFT(VLOOKUP($A212,#REF!,6,FALSE),LEN(VLOOKUP($A212,#REF!,6,FALSE))-2),CONCATENATE(LEFT(VLOOKUP($A212,#REF!,6,FALSE),LEN(VLOOKUP($A212,#REF!,6,FALSE))-2),"*")),"")</f>
        <v>#REF!</v>
      </c>
      <c r="H212" s="43" t="e">
        <f>IF(LEN(VLOOKUP($A212,#REF!,7,FALSE)),IF(INDEX(#REF!,MATCH($A212,#REF!,0),4),LEFT(VLOOKUP($A212,#REF!,7,FALSE),LEN(VLOOKUP($A212,#REF!,7,FALSE))-2),CONCATENATE(LEFT(VLOOKUP($A212,#REF!,7,FALSE),LEN(VLOOKUP($A212,#REF!,7,FALSE))-2),"*")),"")</f>
        <v>#REF!</v>
      </c>
      <c r="I212" s="54" t="e">
        <f>IF(LEN(VLOOKUP($A212,#REF!,8,FALSE)),UPPER(RIGHT(VLOOKUP($A212,#REF!,8,FALSE),1)),"")</f>
        <v>#REF!</v>
      </c>
      <c r="J212" s="42" t="e">
        <f>IF(LEN(VLOOKUP($A212,#REF!,4,FALSE)),UPPER(RIGHT(VLOOKUP($A212,#REF!,4,FALSE),1)),"")</f>
        <v>#REF!</v>
      </c>
      <c r="K212" s="42" t="e">
        <f>IF(LEN(VLOOKUP($A212,#REF!,5,FALSE)),UPPER(RIGHT(VLOOKUP($A212,#REF!,5,FALSE),1)),"")</f>
        <v>#REF!</v>
      </c>
      <c r="L212" s="42" t="e">
        <f>IF(LEN(VLOOKUP($A212,#REF!,6,FALSE)),UPPER(RIGHT(VLOOKUP($A212,#REF!,6,FALSE),1)),"")</f>
        <v>#REF!</v>
      </c>
      <c r="M212" s="43" t="e">
        <f>IF(LEN(VLOOKUP($A212,#REF!,7,FALSE)),UPPER(RIGHT(VLOOKUP($A212,#REF!,7,FALSE),1)),"")</f>
        <v>#REF!</v>
      </c>
      <c r="N212" s="38" t="s">
        <v>573</v>
      </c>
      <c r="O212" s="38" t="s">
        <v>83</v>
      </c>
      <c r="P212" s="38" t="s">
        <v>104</v>
      </c>
      <c r="Q212" s="38" t="s">
        <v>105</v>
      </c>
      <c r="R212" s="87" t="s">
        <v>83</v>
      </c>
      <c r="S212" s="63" t="e">
        <f>HLOOKUP("Device Tree Pin Name",#REF!,MATCH($A212,#REF!,0),FALSE)</f>
        <v>#REF!</v>
      </c>
      <c r="T212" s="47" t="e">
        <f>HLOOKUP("power rail",#REF!,MATCH($A212,#REF!,0),FALSE)</f>
        <v>#REF!</v>
      </c>
      <c r="U212" s="62" t="e">
        <f>HLOOKUP("Wake Capable",#REF!,MATCH($A212,#REF!,0),FALSE)</f>
        <v>#REF!</v>
      </c>
      <c r="V212" s="62" t="e">
        <f>HLOOKUP("Strap",#REF!,MATCH($A212,#REF!,0),FALSE)</f>
        <v>#REF!</v>
      </c>
      <c r="W212" s="62" t="e">
        <f>HLOOKUP("GTE",#REF!,MATCH($A212,#REF!,0),FALSE)</f>
        <v>#REF!</v>
      </c>
      <c r="X212" s="62" t="e">
        <f>HLOOKUP("DPD_Control",#REF!,MATCH($A212,#REF!,0),FALSE)</f>
        <v>#REF!</v>
      </c>
      <c r="Y212" s="62" t="e">
        <f>HLOOKUP("DPD_Group",#REF!,MATCH($A212,#REF!,0),FALSE)</f>
        <v>#REF!</v>
      </c>
      <c r="Z212" s="47" t="e">
        <f>HLOOKUP("Pad Category",#REF!,MATCH($A212,#REF!,0),FALSE)</f>
        <v>#REF!</v>
      </c>
      <c r="AA212" s="47" t="e">
        <f>HLOOKUP("Pad type",#REF!,MATCH($A212,#REF!,0),FALSE)</f>
        <v>#REF!</v>
      </c>
      <c r="AB212" s="47" t="e">
        <f>HLOOKUP("Pull Strength",#REF!,MATCH($A212,#REF!,0),FALSE)</f>
        <v>#REF!</v>
      </c>
      <c r="AC212" s="47" t="e">
        <f>HLOOKUP("POR Pin State",#REF!,MATCH($A212,#REF!,0),FALSE)</f>
        <v>#REF!</v>
      </c>
      <c r="AD212" s="47" t="str">
        <f t="shared" si="98"/>
        <v>RSVD1</v>
      </c>
      <c r="AE212" s="82"/>
      <c r="AF212" s="38" t="str">
        <f t="shared" si="99"/>
        <v>PULL_DOWN</v>
      </c>
      <c r="AG212" s="38" t="e">
        <f t="shared" si="2"/>
        <v>#REF!</v>
      </c>
      <c r="AH212" s="38" t="e">
        <f t="shared" si="100"/>
        <v>#REF!</v>
      </c>
      <c r="AI212" s="87" t="e">
        <f t="shared" si="76"/>
        <v>#REF!</v>
      </c>
      <c r="AJ212" s="86" t="b">
        <v>1</v>
      </c>
      <c r="AK212" s="86" t="b">
        <v>1</v>
      </c>
      <c r="AL212" s="86" t="b">
        <v>1</v>
      </c>
      <c r="AM212" s="86" t="b">
        <v>1</v>
      </c>
      <c r="AN212" s="86" t="b">
        <v>1</v>
      </c>
      <c r="AO212" s="86" t="b">
        <v>1</v>
      </c>
      <c r="AP212" s="63" t="str">
        <f t="shared" si="101"/>
        <v>VALID</v>
      </c>
      <c r="AQ212" s="174" t="s">
        <v>576</v>
      </c>
      <c r="AR212" s="103" t="s">
        <v>79</v>
      </c>
      <c r="AS212" s="104"/>
      <c r="AT212" s="105"/>
      <c r="AU212" s="173"/>
      <c r="AV212" s="173"/>
      <c r="AW212" s="118" t="s">
        <v>85</v>
      </c>
      <c r="AX212" s="104" t="s">
        <v>85</v>
      </c>
      <c r="AY212" s="105"/>
      <c r="AZ212" s="104"/>
      <c r="BA212" s="104"/>
      <c r="BB212" s="401" t="s">
        <v>496</v>
      </c>
      <c r="BC212" s="116"/>
      <c r="BD212" s="117"/>
      <c r="BE212" s="150" t="s">
        <v>575</v>
      </c>
      <c r="BF212" s="147" t="e">
        <f>VLOOKUP($A212,#REF!,34,FALSE)</f>
        <v>#REF!</v>
      </c>
      <c r="BG212" s="147" t="e">
        <f>VLOOKUP($A212,#REF!,22,FALSE)</f>
        <v>#REF!</v>
      </c>
      <c r="BH212" s="149"/>
    </row>
    <row r="213" ht="12.95" customHeight="1" spans="1:60">
      <c r="A213" s="47" t="s">
        <v>577</v>
      </c>
      <c r="B213" s="38" t="e">
        <f>VLOOKUP($A213,#REF!,34,FALSE)</f>
        <v>#REF!</v>
      </c>
      <c r="C213" s="39" t="str">
        <f t="shared" si="97"/>
        <v>unused_PEX_L4_CLKREQ_N</v>
      </c>
      <c r="D213" s="40" t="e">
        <f>IF(LEN(VLOOKUP($A213,#REF!,8,FALSE)),LEFT(VLOOKUP($A213,#REF!,8,FALSE),LEN(VLOOKUP($A213,#REF!,8,FALSE))-2),"")</f>
        <v>#REF!</v>
      </c>
      <c r="E213" s="41" t="e">
        <f>IF(LEN(VLOOKUP($A213,#REF!,4,FALSE)),IF(INDEX(#REF!,MATCH($A213,#REF!,0),1),LEFT(VLOOKUP($A213,#REF!,4,FALSE),LEN(VLOOKUP($A213,#REF!,4,FALSE))-2),CONCATENATE(LEFT(VLOOKUP($A213,#REF!,4,FALSE),LEN(VLOOKUP($A213,#REF!,4,FALSE))-2),"")),"")</f>
        <v>#REF!</v>
      </c>
      <c r="F213" s="42" t="e">
        <f>IF(LEN(VLOOKUP($A213,#REF!,5,FALSE)),IF(INDEX(#REF!,MATCH($A213,#REF!,0),2),LEFT(VLOOKUP($A213,#REF!,5,FALSE),LEN(VLOOKUP($A213,#REF!,5,FALSE))-2),CONCATENATE(LEFT(VLOOKUP($A213,#REF!,5,FALSE),LEN(VLOOKUP($A213,#REF!,5,FALSE))-2),"*")),"")</f>
        <v>#REF!</v>
      </c>
      <c r="G213" s="42" t="e">
        <f>IF(LEN(VLOOKUP($A213,#REF!,6,FALSE)),IF(INDEX(#REF!,MATCH($A213,#REF!,0),3),LEFT(VLOOKUP($A213,#REF!,6,FALSE),LEN(VLOOKUP($A213,#REF!,6,FALSE))-2),CONCATENATE(LEFT(VLOOKUP($A213,#REF!,6,FALSE),LEN(VLOOKUP($A213,#REF!,6,FALSE))-2),"*")),"")</f>
        <v>#REF!</v>
      </c>
      <c r="H213" s="43" t="e">
        <f>IF(LEN(VLOOKUP($A213,#REF!,7,FALSE)),IF(INDEX(#REF!,MATCH($A213,#REF!,0),4),LEFT(VLOOKUP($A213,#REF!,7,FALSE),LEN(VLOOKUP($A213,#REF!,7,FALSE))-2),CONCATENATE(LEFT(VLOOKUP($A213,#REF!,7,FALSE),LEN(VLOOKUP($A213,#REF!,7,FALSE))-2),"*")),"")</f>
        <v>#REF!</v>
      </c>
      <c r="I213" s="54" t="e">
        <f>IF(LEN(VLOOKUP($A213,#REF!,8,FALSE)),UPPER(RIGHT(VLOOKUP($A213,#REF!,8,FALSE),1)),"")</f>
        <v>#REF!</v>
      </c>
      <c r="J213" s="42" t="e">
        <f>IF(LEN(VLOOKUP($A213,#REF!,4,FALSE)),UPPER(RIGHT(VLOOKUP($A213,#REF!,4,FALSE),1)),"")</f>
        <v>#REF!</v>
      </c>
      <c r="K213" s="42" t="e">
        <f>IF(LEN(VLOOKUP($A213,#REF!,5,FALSE)),UPPER(RIGHT(VLOOKUP($A213,#REF!,5,FALSE),1)),"")</f>
        <v>#REF!</v>
      </c>
      <c r="L213" s="42" t="e">
        <f>IF(LEN(VLOOKUP($A213,#REF!,6,FALSE)),UPPER(RIGHT(VLOOKUP($A213,#REF!,6,FALSE),1)),"")</f>
        <v>#REF!</v>
      </c>
      <c r="M213" s="43" t="e">
        <f>IF(LEN(VLOOKUP($A213,#REF!,7,FALSE)),UPPER(RIGHT(VLOOKUP($A213,#REF!,7,FALSE),1)),"")</f>
        <v>#REF!</v>
      </c>
      <c r="N213" s="38" t="s">
        <v>578</v>
      </c>
      <c r="O213" s="38" t="s">
        <v>83</v>
      </c>
      <c r="P213" s="38" t="s">
        <v>104</v>
      </c>
      <c r="Q213" s="38" t="s">
        <v>105</v>
      </c>
      <c r="R213" s="87" t="s">
        <v>83</v>
      </c>
      <c r="S213" s="63" t="e">
        <f>HLOOKUP("Device Tree Pin Name",#REF!,MATCH($A213,#REF!,0),FALSE)</f>
        <v>#REF!</v>
      </c>
      <c r="T213" s="47" t="e">
        <f>HLOOKUP("power rail",#REF!,MATCH($A213,#REF!,0),FALSE)</f>
        <v>#REF!</v>
      </c>
      <c r="U213" s="62" t="e">
        <f>HLOOKUP("Wake Capable",#REF!,MATCH($A213,#REF!,0),FALSE)</f>
        <v>#REF!</v>
      </c>
      <c r="V213" s="62" t="e">
        <f>HLOOKUP("Strap",#REF!,MATCH($A213,#REF!,0),FALSE)</f>
        <v>#REF!</v>
      </c>
      <c r="W213" s="62" t="e">
        <f>HLOOKUP("GTE",#REF!,MATCH($A213,#REF!,0),FALSE)</f>
        <v>#REF!</v>
      </c>
      <c r="X213" s="62" t="e">
        <f>HLOOKUP("DPD_Control",#REF!,MATCH($A213,#REF!,0),FALSE)</f>
        <v>#REF!</v>
      </c>
      <c r="Y213" s="62" t="e">
        <f>HLOOKUP("DPD_Group",#REF!,MATCH($A213,#REF!,0),FALSE)</f>
        <v>#REF!</v>
      </c>
      <c r="Z213" s="47" t="e">
        <f>HLOOKUP("Pad Category",#REF!,MATCH($A213,#REF!,0),FALSE)</f>
        <v>#REF!</v>
      </c>
      <c r="AA213" s="47" t="e">
        <f>HLOOKUP("Pad type",#REF!,MATCH($A213,#REF!,0),FALSE)</f>
        <v>#REF!</v>
      </c>
      <c r="AB213" s="47" t="e">
        <f>HLOOKUP("Pull Strength",#REF!,MATCH($A213,#REF!,0),FALSE)</f>
        <v>#REF!</v>
      </c>
      <c r="AC213" s="47" t="e">
        <f>HLOOKUP("POR Pin State",#REF!,MATCH($A213,#REF!,0),FALSE)</f>
        <v>#REF!</v>
      </c>
      <c r="AD213" s="47" t="str">
        <f t="shared" si="98"/>
        <v>RSVD1</v>
      </c>
      <c r="AE213" s="82"/>
      <c r="AF213" s="38" t="str">
        <f t="shared" si="99"/>
        <v>PULL_DOWN</v>
      </c>
      <c r="AG213" s="38" t="e">
        <f t="shared" si="2"/>
        <v>#REF!</v>
      </c>
      <c r="AH213" s="38" t="e">
        <f t="shared" si="100"/>
        <v>#REF!</v>
      </c>
      <c r="AI213" s="87" t="e">
        <f t="shared" si="76"/>
        <v>#REF!</v>
      </c>
      <c r="AJ213" s="86" t="b">
        <v>1</v>
      </c>
      <c r="AK213" s="86" t="b">
        <v>1</v>
      </c>
      <c r="AL213" s="86" t="b">
        <v>1</v>
      </c>
      <c r="AM213" s="86" t="b">
        <v>1</v>
      </c>
      <c r="AN213" s="86" t="b">
        <v>1</v>
      </c>
      <c r="AO213" s="86" t="b">
        <v>1</v>
      </c>
      <c r="AP213" s="63" t="str">
        <f t="shared" si="101"/>
        <v>VALID</v>
      </c>
      <c r="AQ213" s="102" t="s">
        <v>579</v>
      </c>
      <c r="AR213" s="103" t="s">
        <v>79</v>
      </c>
      <c r="AS213" s="104"/>
      <c r="AT213" s="104" t="s">
        <v>89</v>
      </c>
      <c r="AU213" s="173"/>
      <c r="AV213" s="173"/>
      <c r="AW213" s="118" t="s">
        <v>85</v>
      </c>
      <c r="AX213" s="104" t="s">
        <v>85</v>
      </c>
      <c r="AY213" s="105"/>
      <c r="AZ213" s="104"/>
      <c r="BA213" s="104"/>
      <c r="BB213" s="115"/>
      <c r="BC213" s="116"/>
      <c r="BD213" s="117"/>
      <c r="BE213" s="150" t="s">
        <v>577</v>
      </c>
      <c r="BF213" s="147" t="e">
        <f>VLOOKUP($A213,#REF!,34,FALSE)</f>
        <v>#REF!</v>
      </c>
      <c r="BG213" s="147" t="e">
        <f>VLOOKUP($A213,#REF!,22,FALSE)</f>
        <v>#REF!</v>
      </c>
      <c r="BH213" s="149"/>
    </row>
    <row r="214" ht="12.95" customHeight="1" spans="1:60">
      <c r="A214" s="47" t="s">
        <v>580</v>
      </c>
      <c r="B214" s="38" t="e">
        <f>VLOOKUP($A214,#REF!,34,FALSE)</f>
        <v>#REF!</v>
      </c>
      <c r="C214" s="39" t="str">
        <f t="shared" si="97"/>
        <v>unused_PEX_L4_RST_N</v>
      </c>
      <c r="D214" s="40" t="e">
        <f>IF(LEN(VLOOKUP($A214,#REF!,8,FALSE)),LEFT(VLOOKUP($A214,#REF!,8,FALSE),LEN(VLOOKUP($A214,#REF!,8,FALSE))-2),"")</f>
        <v>#REF!</v>
      </c>
      <c r="E214" s="41" t="e">
        <f>IF(LEN(VLOOKUP($A214,#REF!,4,FALSE)),IF(INDEX(#REF!,MATCH($A214,#REF!,0),1),LEFT(VLOOKUP($A214,#REF!,4,FALSE),LEN(VLOOKUP($A214,#REF!,4,FALSE))-2),CONCATENATE(LEFT(VLOOKUP($A214,#REF!,4,FALSE),LEN(VLOOKUP($A214,#REF!,4,FALSE))-2),"")),"")</f>
        <v>#REF!</v>
      </c>
      <c r="F214" s="42" t="e">
        <f>IF(LEN(VLOOKUP($A214,#REF!,5,FALSE)),IF(INDEX(#REF!,MATCH($A214,#REF!,0),2),LEFT(VLOOKUP($A214,#REF!,5,FALSE),LEN(VLOOKUP($A214,#REF!,5,FALSE))-2),CONCATENATE(LEFT(VLOOKUP($A214,#REF!,5,FALSE),LEN(VLOOKUP($A214,#REF!,5,FALSE))-2),"*")),"")</f>
        <v>#REF!</v>
      </c>
      <c r="G214" s="42" t="e">
        <f>IF(LEN(VLOOKUP($A214,#REF!,6,FALSE)),IF(INDEX(#REF!,MATCH($A214,#REF!,0),3),LEFT(VLOOKUP($A214,#REF!,6,FALSE),LEN(VLOOKUP($A214,#REF!,6,FALSE))-2),CONCATENATE(LEFT(VLOOKUP($A214,#REF!,6,FALSE),LEN(VLOOKUP($A214,#REF!,6,FALSE))-2),"*")),"")</f>
        <v>#REF!</v>
      </c>
      <c r="H214" s="43" t="e">
        <f>IF(LEN(VLOOKUP($A214,#REF!,7,FALSE)),IF(INDEX(#REF!,MATCH($A214,#REF!,0),4),LEFT(VLOOKUP($A214,#REF!,7,FALSE),LEN(VLOOKUP($A214,#REF!,7,FALSE))-2),CONCATENATE(LEFT(VLOOKUP($A214,#REF!,7,FALSE),LEN(VLOOKUP($A214,#REF!,7,FALSE))-2),"*")),"")</f>
        <v>#REF!</v>
      </c>
      <c r="I214" s="54" t="e">
        <f>IF(LEN(VLOOKUP($A214,#REF!,8,FALSE)),UPPER(RIGHT(VLOOKUP($A214,#REF!,8,FALSE),1)),"")</f>
        <v>#REF!</v>
      </c>
      <c r="J214" s="42" t="e">
        <f>IF(LEN(VLOOKUP($A214,#REF!,4,FALSE)),UPPER(RIGHT(VLOOKUP($A214,#REF!,4,FALSE),1)),"")</f>
        <v>#REF!</v>
      </c>
      <c r="K214" s="42" t="e">
        <f>IF(LEN(VLOOKUP($A214,#REF!,5,FALSE)),UPPER(RIGHT(VLOOKUP($A214,#REF!,5,FALSE),1)),"")</f>
        <v>#REF!</v>
      </c>
      <c r="L214" s="42" t="e">
        <f>IF(LEN(VLOOKUP($A214,#REF!,6,FALSE)),UPPER(RIGHT(VLOOKUP($A214,#REF!,6,FALSE),1)),"")</f>
        <v>#REF!</v>
      </c>
      <c r="M214" s="43" t="e">
        <f>IF(LEN(VLOOKUP($A214,#REF!,7,FALSE)),UPPER(RIGHT(VLOOKUP($A214,#REF!,7,FALSE),1)),"")</f>
        <v>#REF!</v>
      </c>
      <c r="N214" s="38" t="s">
        <v>578</v>
      </c>
      <c r="O214" s="38" t="s">
        <v>83</v>
      </c>
      <c r="P214" s="38" t="s">
        <v>104</v>
      </c>
      <c r="Q214" s="38" t="s">
        <v>105</v>
      </c>
      <c r="R214" s="159" t="s">
        <v>83</v>
      </c>
      <c r="S214" s="196" t="e">
        <f>HLOOKUP("Device Tree Pin Name",#REF!,MATCH($A214,#REF!,0),FALSE)</f>
        <v>#REF!</v>
      </c>
      <c r="T214" s="67" t="e">
        <f>HLOOKUP("power rail",#REF!,MATCH($A214,#REF!,0),FALSE)</f>
        <v>#REF!</v>
      </c>
      <c r="U214" s="62" t="e">
        <f>HLOOKUP("Wake Capable",#REF!,MATCH($A214,#REF!,0),FALSE)</f>
        <v>#REF!</v>
      </c>
      <c r="V214" s="62" t="e">
        <f>HLOOKUP("Strap",#REF!,MATCH($A214,#REF!,0),FALSE)</f>
        <v>#REF!</v>
      </c>
      <c r="W214" s="62" t="e">
        <f>HLOOKUP("GTE",#REF!,MATCH($A214,#REF!,0),FALSE)</f>
        <v>#REF!</v>
      </c>
      <c r="X214" s="62" t="e">
        <f>HLOOKUP("DPD_Control",#REF!,MATCH($A214,#REF!,0),FALSE)</f>
        <v>#REF!</v>
      </c>
      <c r="Y214" s="62" t="e">
        <f>HLOOKUP("DPD_Group",#REF!,MATCH($A214,#REF!,0),FALSE)</f>
        <v>#REF!</v>
      </c>
      <c r="Z214" s="47" t="e">
        <f>HLOOKUP("Pad Category",#REF!,MATCH($A214,#REF!,0),FALSE)</f>
        <v>#REF!</v>
      </c>
      <c r="AA214" s="47" t="e">
        <f>HLOOKUP("Pad type",#REF!,MATCH($A214,#REF!,0),FALSE)</f>
        <v>#REF!</v>
      </c>
      <c r="AB214" s="47" t="e">
        <f>HLOOKUP("Pull Strength",#REF!,MATCH($A214,#REF!,0),FALSE)</f>
        <v>#REF!</v>
      </c>
      <c r="AC214" s="47" t="e">
        <f>HLOOKUP("POR Pin State",#REF!,MATCH($A214,#REF!,0),FALSE)</f>
        <v>#REF!</v>
      </c>
      <c r="AD214" s="47" t="str">
        <f t="shared" si="98"/>
        <v>RSVD1</v>
      </c>
      <c r="AE214" s="82"/>
      <c r="AF214" s="38" t="str">
        <f t="shared" si="99"/>
        <v>PULL_DOWN</v>
      </c>
      <c r="AG214" s="38" t="e">
        <f t="shared" si="2"/>
        <v>#REF!</v>
      </c>
      <c r="AH214" s="38" t="e">
        <f t="shared" si="100"/>
        <v>#REF!</v>
      </c>
      <c r="AI214" s="87" t="e">
        <f t="shared" si="76"/>
        <v>#REF!</v>
      </c>
      <c r="AJ214" s="86" t="b">
        <v>1</v>
      </c>
      <c r="AK214" s="86" t="b">
        <v>1</v>
      </c>
      <c r="AL214" s="86" t="b">
        <v>1</v>
      </c>
      <c r="AM214" s="86" t="b">
        <v>1</v>
      </c>
      <c r="AN214" s="86" t="b">
        <v>1</v>
      </c>
      <c r="AO214" s="86" t="b">
        <v>1</v>
      </c>
      <c r="AP214" s="63" t="str">
        <f t="shared" si="101"/>
        <v>VALID</v>
      </c>
      <c r="AQ214" s="102" t="s">
        <v>581</v>
      </c>
      <c r="AR214" s="103" t="s">
        <v>79</v>
      </c>
      <c r="AS214" s="104"/>
      <c r="AT214" s="105"/>
      <c r="AU214" s="105"/>
      <c r="AV214" s="105"/>
      <c r="AW214" s="118" t="s">
        <v>85</v>
      </c>
      <c r="AX214" s="104" t="s">
        <v>85</v>
      </c>
      <c r="AY214" s="105"/>
      <c r="AZ214" s="104"/>
      <c r="BA214" s="104"/>
      <c r="BB214" s="115"/>
      <c r="BC214" s="116"/>
      <c r="BD214" s="117"/>
      <c r="BE214" s="150" t="s">
        <v>580</v>
      </c>
      <c r="BF214" s="147" t="e">
        <f>VLOOKUP($A214,#REF!,34,FALSE)</f>
        <v>#REF!</v>
      </c>
      <c r="BG214" s="147" t="e">
        <f>VLOOKUP($A214,#REF!,22,FALSE)</f>
        <v>#REF!</v>
      </c>
      <c r="BH214" s="149"/>
    </row>
    <row r="215" ht="12.95" customHeight="1" spans="1:60">
      <c r="A215" s="47" t="s">
        <v>582</v>
      </c>
      <c r="B215" s="38" t="e">
        <f>VLOOKUP($A215,#REF!,34,FALSE)</f>
        <v>#REF!</v>
      </c>
      <c r="C215" s="39" t="str">
        <f t="shared" si="97"/>
        <v>unused_PEX_WAKE_N</v>
      </c>
      <c r="D215" s="40" t="e">
        <f>IF(LEN(VLOOKUP($A215,#REF!,8,FALSE)),LEFT(VLOOKUP($A215,#REF!,8,FALSE),LEN(VLOOKUP($A215,#REF!,8,FALSE))-2),"")</f>
        <v>#REF!</v>
      </c>
      <c r="E215" s="41" t="e">
        <f>IF(LEN(VLOOKUP($A215,#REF!,4,FALSE)),IF(INDEX(#REF!,MATCH($A215,#REF!,0),1),LEFT(VLOOKUP($A215,#REF!,4,FALSE),LEN(VLOOKUP($A215,#REF!,4,FALSE))-2),CONCATENATE(LEFT(VLOOKUP($A215,#REF!,4,FALSE),LEN(VLOOKUP($A215,#REF!,4,FALSE))-2),"")),"")</f>
        <v>#REF!</v>
      </c>
      <c r="F215" s="42" t="e">
        <f>IF(LEN(VLOOKUP($A215,#REF!,5,FALSE)),IF(INDEX(#REF!,MATCH($A215,#REF!,0),2),LEFT(VLOOKUP($A215,#REF!,5,FALSE),LEN(VLOOKUP($A215,#REF!,5,FALSE))-2),CONCATENATE(LEFT(VLOOKUP($A215,#REF!,5,FALSE),LEN(VLOOKUP($A215,#REF!,5,FALSE))-2),"*")),"")</f>
        <v>#REF!</v>
      </c>
      <c r="G215" s="42" t="e">
        <f>IF(LEN(VLOOKUP($A215,#REF!,6,FALSE)),IF(INDEX(#REF!,MATCH($A215,#REF!,0),3),LEFT(VLOOKUP($A215,#REF!,6,FALSE),LEN(VLOOKUP($A215,#REF!,6,FALSE))-2),CONCATENATE(LEFT(VLOOKUP($A215,#REF!,6,FALSE),LEN(VLOOKUP($A215,#REF!,6,FALSE))-2),"*")),"")</f>
        <v>#REF!</v>
      </c>
      <c r="H215" s="43" t="e">
        <f>IF(LEN(VLOOKUP($A215,#REF!,7,FALSE)),IF(INDEX(#REF!,MATCH($A215,#REF!,0),4),LEFT(VLOOKUP($A215,#REF!,7,FALSE),LEN(VLOOKUP($A215,#REF!,7,FALSE))-2),CONCATENATE(LEFT(VLOOKUP($A215,#REF!,7,FALSE),LEN(VLOOKUP($A215,#REF!,7,FALSE))-2),"*")),"")</f>
        <v>#REF!</v>
      </c>
      <c r="I215" s="54" t="e">
        <f>IF(LEN(VLOOKUP($A215,#REF!,8,FALSE)),UPPER(RIGHT(VLOOKUP($A215,#REF!,8,FALSE),1)),"")</f>
        <v>#REF!</v>
      </c>
      <c r="J215" s="42" t="e">
        <f>IF(LEN(VLOOKUP($A215,#REF!,4,FALSE)),UPPER(RIGHT(VLOOKUP($A215,#REF!,4,FALSE),1)),"")</f>
        <v>#REF!</v>
      </c>
      <c r="K215" s="42" t="e">
        <f>IF(LEN(VLOOKUP($A215,#REF!,5,FALSE)),UPPER(RIGHT(VLOOKUP($A215,#REF!,5,FALSE),1)),"")</f>
        <v>#REF!</v>
      </c>
      <c r="L215" s="42" t="e">
        <f>IF(LEN(VLOOKUP($A215,#REF!,6,FALSE)),UPPER(RIGHT(VLOOKUP($A215,#REF!,6,FALSE),1)),"")</f>
        <v>#REF!</v>
      </c>
      <c r="M215" s="43" t="e">
        <f>IF(LEN(VLOOKUP($A215,#REF!,7,FALSE)),UPPER(RIGHT(VLOOKUP($A215,#REF!,7,FALSE),1)),"")</f>
        <v>#REF!</v>
      </c>
      <c r="N215" s="38" t="e">
        <f t="shared" ref="N215:N216" si="102">IF(E215="","RSVD0")</f>
        <v>#REF!</v>
      </c>
      <c r="O215" s="38" t="s">
        <v>83</v>
      </c>
      <c r="P215" s="38" t="s">
        <v>104</v>
      </c>
      <c r="Q215" s="38" t="s">
        <v>105</v>
      </c>
      <c r="R215" s="87" t="s">
        <v>94</v>
      </c>
      <c r="S215" s="63" t="e">
        <f>HLOOKUP("Device Tree Pin Name",#REF!,MATCH($A215,#REF!,0),FALSE)</f>
        <v>#REF!</v>
      </c>
      <c r="T215" s="47" t="e">
        <f>HLOOKUP("power rail",#REF!,MATCH($A215,#REF!,0),FALSE)</f>
        <v>#REF!</v>
      </c>
      <c r="U215" s="62" t="e">
        <f>HLOOKUP("Wake Capable",#REF!,MATCH($A215,#REF!,0),FALSE)</f>
        <v>#REF!</v>
      </c>
      <c r="V215" s="62" t="e">
        <f>HLOOKUP("Strap",#REF!,MATCH($A215,#REF!,0),FALSE)</f>
        <v>#REF!</v>
      </c>
      <c r="W215" s="62" t="e">
        <f>HLOOKUP("GTE",#REF!,MATCH($A215,#REF!,0),FALSE)</f>
        <v>#REF!</v>
      </c>
      <c r="X215" s="62" t="e">
        <f>HLOOKUP("DPD_Control",#REF!,MATCH($A215,#REF!,0),FALSE)</f>
        <v>#REF!</v>
      </c>
      <c r="Y215" s="62" t="e">
        <f>HLOOKUP("DPD_Group",#REF!,MATCH($A215,#REF!,0),FALSE)</f>
        <v>#REF!</v>
      </c>
      <c r="Z215" s="47" t="e">
        <f>HLOOKUP("Pad Category",#REF!,MATCH($A215,#REF!,0),FALSE)</f>
        <v>#REF!</v>
      </c>
      <c r="AA215" s="47" t="e">
        <f>HLOOKUP("Pad type",#REF!,MATCH($A215,#REF!,0),FALSE)</f>
        <v>#REF!</v>
      </c>
      <c r="AB215" s="47" t="e">
        <f>HLOOKUP("Pull Strength",#REF!,MATCH($A215,#REF!,0),FALSE)</f>
        <v>#REF!</v>
      </c>
      <c r="AC215" s="47" t="e">
        <f>HLOOKUP("POR Pin State",#REF!,MATCH($A215,#REF!,0),FALSE)</f>
        <v>#REF!</v>
      </c>
      <c r="AD215" s="47" t="str">
        <f t="shared" si="98"/>
        <v>RSVD0</v>
      </c>
      <c r="AE215" s="82"/>
      <c r="AF215" s="38" t="str">
        <f t="shared" si="99"/>
        <v>PULL_DOWN</v>
      </c>
      <c r="AG215" s="38" t="e">
        <f t="shared" si="2"/>
        <v>#REF!</v>
      </c>
      <c r="AH215" s="38" t="e">
        <f t="shared" si="100"/>
        <v>#REF!</v>
      </c>
      <c r="AI215" s="87" t="e">
        <f t="shared" si="76"/>
        <v>#REF!</v>
      </c>
      <c r="AJ215" s="86" t="b">
        <v>1</v>
      </c>
      <c r="AK215" s="86" t="b">
        <v>1</v>
      </c>
      <c r="AL215" s="86" t="b">
        <v>1</v>
      </c>
      <c r="AM215" s="86" t="b">
        <v>1</v>
      </c>
      <c r="AN215" s="86" t="b">
        <v>1</v>
      </c>
      <c r="AO215" s="86" t="b">
        <v>1</v>
      </c>
      <c r="AP215" s="63" t="str">
        <f t="shared" si="101"/>
        <v>VALID</v>
      </c>
      <c r="AQ215" s="169" t="s">
        <v>583</v>
      </c>
      <c r="AR215" s="103" t="s">
        <v>79</v>
      </c>
      <c r="AS215" s="104"/>
      <c r="AT215" s="104" t="s">
        <v>89</v>
      </c>
      <c r="AU215" s="105"/>
      <c r="AV215" s="105"/>
      <c r="AW215" s="118" t="s">
        <v>85</v>
      </c>
      <c r="AX215" s="104" t="s">
        <v>85</v>
      </c>
      <c r="AY215" s="105"/>
      <c r="AZ215" s="104"/>
      <c r="BA215" s="104"/>
      <c r="BB215" s="115"/>
      <c r="BC215" s="116"/>
      <c r="BD215" s="117"/>
      <c r="BE215" s="150" t="s">
        <v>582</v>
      </c>
      <c r="BF215" s="147" t="e">
        <f>VLOOKUP($A215,#REF!,34,FALSE)</f>
        <v>#REF!</v>
      </c>
      <c r="BG215" s="147" t="e">
        <f>VLOOKUP($A215,#REF!,22,FALSE)</f>
        <v>#REF!</v>
      </c>
      <c r="BH215" s="149"/>
    </row>
    <row r="216" ht="12.95" customHeight="1" spans="1:60">
      <c r="A216" s="47" t="s">
        <v>584</v>
      </c>
      <c r="B216" s="38" t="e">
        <f>VLOOKUP($A216,#REF!,34,FALSE)</f>
        <v>#REF!</v>
      </c>
      <c r="C216" s="39" t="str">
        <f t="shared" si="97"/>
        <v>unused_SOC_GPIO34</v>
      </c>
      <c r="D216" s="40" t="e">
        <f>IF(LEN(VLOOKUP($A216,#REF!,8,FALSE)),LEFT(VLOOKUP($A216,#REF!,8,FALSE),LEN(VLOOKUP($A216,#REF!,8,FALSE))-2),"")</f>
        <v>#REF!</v>
      </c>
      <c r="E216" s="41" t="e">
        <f>IF(LEN(VLOOKUP($A216,#REF!,4,FALSE)),IF(INDEX(#REF!,MATCH($A216,#REF!,0),1),LEFT(VLOOKUP($A216,#REF!,4,FALSE),LEN(VLOOKUP($A216,#REF!,4,FALSE))-2),CONCATENATE(LEFT(VLOOKUP($A216,#REF!,4,FALSE),LEN(VLOOKUP($A216,#REF!,4,FALSE))-2),"")),"")</f>
        <v>#REF!</v>
      </c>
      <c r="F216" s="42" t="e">
        <f>IF(LEN(VLOOKUP($A216,#REF!,5,FALSE)),IF(INDEX(#REF!,MATCH($A216,#REF!,0),2),LEFT(VLOOKUP($A216,#REF!,5,FALSE),LEN(VLOOKUP($A216,#REF!,5,FALSE))-2),CONCATENATE(LEFT(VLOOKUP($A216,#REF!,5,FALSE),LEN(VLOOKUP($A216,#REF!,5,FALSE))-2),"*")),"")</f>
        <v>#REF!</v>
      </c>
      <c r="G216" s="42" t="e">
        <f>IF(LEN(VLOOKUP($A216,#REF!,6,FALSE)),IF(INDEX(#REF!,MATCH($A216,#REF!,0),3),LEFT(VLOOKUP($A216,#REF!,6,FALSE),LEN(VLOOKUP($A216,#REF!,6,FALSE))-2),CONCATENATE(LEFT(VLOOKUP($A216,#REF!,6,FALSE),LEN(VLOOKUP($A216,#REF!,6,FALSE))-2),"*")),"")</f>
        <v>#REF!</v>
      </c>
      <c r="H216" s="43" t="e">
        <f>IF(LEN(VLOOKUP($A216,#REF!,7,FALSE)),IF(INDEX(#REF!,MATCH($A216,#REF!,0),4),LEFT(VLOOKUP($A216,#REF!,7,FALSE),LEN(VLOOKUP($A216,#REF!,7,FALSE))-2),CONCATENATE(LEFT(VLOOKUP($A216,#REF!,7,FALSE),LEN(VLOOKUP($A216,#REF!,7,FALSE))-2),"*")),"")</f>
        <v>#REF!</v>
      </c>
      <c r="I216" s="54" t="e">
        <f>IF(LEN(VLOOKUP($A216,#REF!,8,FALSE)),UPPER(RIGHT(VLOOKUP($A216,#REF!,8,FALSE),1)),"")</f>
        <v>#REF!</v>
      </c>
      <c r="J216" s="42" t="e">
        <f>IF(LEN(VLOOKUP($A216,#REF!,4,FALSE)),UPPER(RIGHT(VLOOKUP($A216,#REF!,4,FALSE),1)),"")</f>
        <v>#REF!</v>
      </c>
      <c r="K216" s="42" t="e">
        <f>IF(LEN(VLOOKUP($A216,#REF!,5,FALSE)),UPPER(RIGHT(VLOOKUP($A216,#REF!,5,FALSE),1)),"")</f>
        <v>#REF!</v>
      </c>
      <c r="L216" s="42" t="e">
        <f>IF(LEN(VLOOKUP($A216,#REF!,6,FALSE)),UPPER(RIGHT(VLOOKUP($A216,#REF!,6,FALSE),1)),"")</f>
        <v>#REF!</v>
      </c>
      <c r="M216" s="43" t="e">
        <f>IF(LEN(VLOOKUP($A216,#REF!,7,FALSE)),UPPER(RIGHT(VLOOKUP($A216,#REF!,7,FALSE),1)),"")</f>
        <v>#REF!</v>
      </c>
      <c r="N216" s="38" t="e">
        <f t="shared" si="102"/>
        <v>#REF!</v>
      </c>
      <c r="O216" s="38" t="s">
        <v>83</v>
      </c>
      <c r="P216" s="38" t="s">
        <v>104</v>
      </c>
      <c r="Q216" s="38" t="s">
        <v>105</v>
      </c>
      <c r="R216" s="87" t="s">
        <v>83</v>
      </c>
      <c r="S216" s="63" t="e">
        <f>HLOOKUP("Device Tree Pin Name",#REF!,MATCH($A216,#REF!,0),FALSE)</f>
        <v>#REF!</v>
      </c>
      <c r="T216" s="47" t="e">
        <f>HLOOKUP("power rail",#REF!,MATCH($A216,#REF!,0),FALSE)</f>
        <v>#REF!</v>
      </c>
      <c r="U216" s="62" t="e">
        <f>HLOOKUP("Wake Capable",#REF!,MATCH($A216,#REF!,0),FALSE)</f>
        <v>#REF!</v>
      </c>
      <c r="V216" s="62" t="e">
        <f>HLOOKUP("Strap",#REF!,MATCH($A216,#REF!,0),FALSE)</f>
        <v>#REF!</v>
      </c>
      <c r="W216" s="62" t="e">
        <f>HLOOKUP("GTE",#REF!,MATCH($A216,#REF!,0),FALSE)</f>
        <v>#REF!</v>
      </c>
      <c r="X216" s="62" t="e">
        <f>HLOOKUP("DPD_Control",#REF!,MATCH($A216,#REF!,0),FALSE)</f>
        <v>#REF!</v>
      </c>
      <c r="Y216" s="62" t="e">
        <f>HLOOKUP("DPD_Group",#REF!,MATCH($A216,#REF!,0),FALSE)</f>
        <v>#REF!</v>
      </c>
      <c r="Z216" s="47" t="e">
        <f>HLOOKUP("Pad Category",#REF!,MATCH($A216,#REF!,0),FALSE)</f>
        <v>#REF!</v>
      </c>
      <c r="AA216" s="47" t="e">
        <f>HLOOKUP("Pad type",#REF!,MATCH($A216,#REF!,0),FALSE)</f>
        <v>#REF!</v>
      </c>
      <c r="AB216" s="47" t="e">
        <f>HLOOKUP("Pull Strength",#REF!,MATCH($A216,#REF!,0),FALSE)</f>
        <v>#REF!</v>
      </c>
      <c r="AC216" s="47" t="e">
        <f>HLOOKUP("POR Pin State",#REF!,MATCH($A216,#REF!,0),FALSE)</f>
        <v>#REF!</v>
      </c>
      <c r="AD216" s="47" t="str">
        <f t="shared" si="98"/>
        <v>RSVD1</v>
      </c>
      <c r="AE216" s="82"/>
      <c r="AF216" s="38" t="str">
        <f t="shared" si="99"/>
        <v>PULL_DOWN</v>
      </c>
      <c r="AG216" s="38" t="e">
        <f t="shared" si="2"/>
        <v>#REF!</v>
      </c>
      <c r="AH216" s="38" t="e">
        <f t="shared" si="100"/>
        <v>#REF!</v>
      </c>
      <c r="AI216" s="87" t="e">
        <f t="shared" si="76"/>
        <v>#REF!</v>
      </c>
      <c r="AJ216" s="86" t="b">
        <v>1</v>
      </c>
      <c r="AK216" s="86" t="b">
        <v>1</v>
      </c>
      <c r="AL216" s="86" t="b">
        <v>1</v>
      </c>
      <c r="AM216" s="86" t="b">
        <v>1</v>
      </c>
      <c r="AN216" s="86" t="b">
        <v>1</v>
      </c>
      <c r="AO216" s="86" t="b">
        <v>1</v>
      </c>
      <c r="AP216" s="63" t="str">
        <f t="shared" si="101"/>
        <v>VALID</v>
      </c>
      <c r="AQ216" s="169" t="s">
        <v>585</v>
      </c>
      <c r="AR216" s="103" t="s">
        <v>79</v>
      </c>
      <c r="AS216" s="104"/>
      <c r="AT216" s="104" t="s">
        <v>89</v>
      </c>
      <c r="AU216" s="105"/>
      <c r="AV216" s="105"/>
      <c r="AW216" s="118" t="s">
        <v>85</v>
      </c>
      <c r="AX216" s="104" t="s">
        <v>85</v>
      </c>
      <c r="AY216" s="105"/>
      <c r="AZ216" s="104"/>
      <c r="BA216" s="104"/>
      <c r="BB216" s="115"/>
      <c r="BC216" s="116"/>
      <c r="BD216" s="117"/>
      <c r="BE216" s="202" t="s">
        <v>3</v>
      </c>
      <c r="BF216" s="147" t="e">
        <f>VLOOKUP($A216,#REF!,34,FALSE)</f>
        <v>#REF!</v>
      </c>
      <c r="BG216" s="147" t="e">
        <f>VLOOKUP($A216,#REF!,22,FALSE)</f>
        <v>#REF!</v>
      </c>
      <c r="BH216" s="149"/>
    </row>
    <row r="217" s="3" customFormat="1" ht="18" customHeight="1" spans="1:60">
      <c r="A217" s="163" t="s">
        <v>586</v>
      </c>
      <c r="B217" s="190" t="s">
        <v>555</v>
      </c>
      <c r="C217" s="35"/>
      <c r="D217" s="37"/>
      <c r="E217" s="37"/>
      <c r="F217" s="37"/>
      <c r="G217" s="37"/>
      <c r="H217" s="37"/>
      <c r="I217" s="35"/>
      <c r="J217" s="35"/>
      <c r="K217" s="35"/>
      <c r="L217" s="35"/>
      <c r="M217" s="35"/>
      <c r="N217" s="35"/>
      <c r="O217" s="35"/>
      <c r="P217" s="35"/>
      <c r="Q217" s="35"/>
      <c r="R217" s="35"/>
      <c r="S217" s="192"/>
      <c r="T217" s="35"/>
      <c r="U217" s="60"/>
      <c r="V217" s="60"/>
      <c r="W217" s="60"/>
      <c r="X217" s="60"/>
      <c r="Y217" s="60"/>
      <c r="Z217" s="81"/>
      <c r="AA217" s="81"/>
      <c r="AB217" s="81"/>
      <c r="AC217" s="81"/>
      <c r="AD217" s="81"/>
      <c r="AE217" s="81"/>
      <c r="AF217" s="81"/>
      <c r="AG217" s="81"/>
      <c r="AH217" s="81"/>
      <c r="AI217" s="81"/>
      <c r="AJ217" s="81"/>
      <c r="AK217" s="81"/>
      <c r="AL217" s="81"/>
      <c r="AM217" s="81"/>
      <c r="AN217" s="81"/>
      <c r="AO217" s="81"/>
      <c r="AP217" s="81"/>
      <c r="AQ217" s="100"/>
      <c r="AR217" s="100"/>
      <c r="AS217" s="101"/>
      <c r="AT217" s="101"/>
      <c r="AU217" s="101"/>
      <c r="AV217" s="101"/>
      <c r="AW217" s="101"/>
      <c r="AX217" s="101"/>
      <c r="AY217" s="101"/>
      <c r="AZ217" s="101"/>
      <c r="BA217" s="101"/>
      <c r="BB217" s="101"/>
      <c r="BC217" s="400" t="s">
        <v>76</v>
      </c>
      <c r="BD217" s="114"/>
      <c r="BE217" s="142" t="s">
        <v>586</v>
      </c>
      <c r="BF217" s="143" t="s">
        <v>555</v>
      </c>
      <c r="BG217" s="143"/>
      <c r="BH217" s="145"/>
    </row>
    <row r="218" ht="12.95" customHeight="1" spans="1:60">
      <c r="A218" s="47" t="s">
        <v>587</v>
      </c>
      <c r="B218" s="38" t="e">
        <f>VLOOKUP($A218,#REF!,34,FALSE)</f>
        <v>#REF!</v>
      </c>
      <c r="C218" s="39" t="str">
        <f t="shared" ref="C218:C227" si="103">CONCATENATE("unused_",A218)</f>
        <v>unused_PEX_CLK0P</v>
      </c>
      <c r="D218" s="40" t="e">
        <f>IF(LEN(VLOOKUP($A218,#REF!,8,FALSE)),LEFT(VLOOKUP($A218,#REF!,8,FALSE),LEN(VLOOKUP($A218,#REF!,8,FALSE))-2),"")</f>
        <v>#REF!</v>
      </c>
      <c r="E218" s="41" t="e">
        <f>IF(LEN(VLOOKUP($A218,#REF!,4,FALSE)),IF(INDEX(#REF!,MATCH($A218,#REF!,0),1),LEFT(VLOOKUP($A218,#REF!,4,FALSE),LEN(VLOOKUP($A218,#REF!,4,FALSE))-2),CONCATENATE(LEFT(VLOOKUP($A218,#REF!,4,FALSE),LEN(VLOOKUP($A218,#REF!,4,FALSE))-2),"*")),"")</f>
        <v>#REF!</v>
      </c>
      <c r="F218" s="42" t="e">
        <f>IF(LEN(VLOOKUP($A218,#REF!,5,FALSE)),IF(INDEX(#REF!,MATCH($A218,#REF!,0),2),LEFT(VLOOKUP($A218,#REF!,5,FALSE),LEN(VLOOKUP($A218,#REF!,5,FALSE))-2),CONCATENATE(LEFT(VLOOKUP($A218,#REF!,5,FALSE),LEN(VLOOKUP($A218,#REF!,5,FALSE))-2),"*")),"")</f>
        <v>#REF!</v>
      </c>
      <c r="G218" s="42" t="e">
        <f>IF(LEN(VLOOKUP($A218,#REF!,6,FALSE)),IF(INDEX(#REF!,MATCH($A218,#REF!,0),3),LEFT(VLOOKUP($A218,#REF!,6,FALSE),LEN(VLOOKUP($A218,#REF!,6,FALSE))-2),CONCATENATE(LEFT(VLOOKUP($A218,#REF!,6,FALSE),LEN(VLOOKUP($A218,#REF!,6,FALSE))-2),"*")),"")</f>
        <v>#REF!</v>
      </c>
      <c r="H218" s="43" t="e">
        <f>IF(LEN(VLOOKUP($A218,#REF!,7,FALSE)),IF(INDEX(#REF!,MATCH($A218,#REF!,0),4),LEFT(VLOOKUP($A218,#REF!,7,FALSE),LEN(VLOOKUP($A218,#REF!,7,FALSE))-2),CONCATENATE(LEFT(VLOOKUP($A218,#REF!,7,FALSE),LEN(VLOOKUP($A218,#REF!,7,FALSE))-2),"*")),"")</f>
        <v>#REF!</v>
      </c>
      <c r="I218" s="54" t="e">
        <f>IF(LEN(VLOOKUP($A218,#REF!,8,FALSE)),UPPER(RIGHT(VLOOKUP($A218,#REF!,8,FALSE),1)),"")</f>
        <v>#REF!</v>
      </c>
      <c r="J218" s="42" t="e">
        <f>IF(LEN(VLOOKUP($A218,#REF!,4,FALSE)),UPPER(RIGHT(VLOOKUP($A218,#REF!,4,FALSE),1)),"")</f>
        <v>#REF!</v>
      </c>
      <c r="K218" s="42" t="e">
        <f>IF(LEN(VLOOKUP($A218,#REF!,5,FALSE)),UPPER(RIGHT(VLOOKUP($A218,#REF!,5,FALSE),1)),"")</f>
        <v>#REF!</v>
      </c>
      <c r="L218" s="42" t="e">
        <f>IF(LEN(VLOOKUP($A218,#REF!,6,FALSE)),UPPER(RIGHT(VLOOKUP($A218,#REF!,6,FALSE),1)),"")</f>
        <v>#REF!</v>
      </c>
      <c r="M218" s="43" t="e">
        <f>IF(LEN(VLOOKUP($A218,#REF!,7,FALSE)),UPPER(RIGHT(VLOOKUP($A218,#REF!,7,FALSE),1)),"")</f>
        <v>#REF!</v>
      </c>
      <c r="N218" s="82"/>
      <c r="O218" s="82"/>
      <c r="P218" s="82"/>
      <c r="Q218" s="82"/>
      <c r="R218" s="82"/>
      <c r="S218" s="161" t="e">
        <f>HLOOKUP("Device Tree Pin Name",#REF!,MATCH($A218,#REF!,0),FALSE)</f>
        <v>#REF!</v>
      </c>
      <c r="T218" s="159" t="e">
        <f>HLOOKUP("power rail",#REF!,MATCH($A218,#REF!,0),FALSE)</f>
        <v>#REF!</v>
      </c>
      <c r="U218" s="62" t="e">
        <f>HLOOKUP("Wake Capable",#REF!,MATCH($A218,#REF!,0),FALSE)</f>
        <v>#REF!</v>
      </c>
      <c r="V218" s="62" t="e">
        <f>HLOOKUP("Strap",#REF!,MATCH($A218,#REF!,0),FALSE)</f>
        <v>#REF!</v>
      </c>
      <c r="W218" s="62" t="e">
        <f>HLOOKUP("GTE",#REF!,MATCH($A218,#REF!,0),FALSE)</f>
        <v>#REF!</v>
      </c>
      <c r="X218" s="62" t="e">
        <f>HLOOKUP("DPD_Control",#REF!,MATCH($A218,#REF!,0),FALSE)</f>
        <v>#REF!</v>
      </c>
      <c r="Y218" s="62" t="e">
        <f>HLOOKUP("DPD_Group",#REF!,MATCH($A218,#REF!,0),FALSE)</f>
        <v>#REF!</v>
      </c>
      <c r="Z218" s="47" t="e">
        <f>HLOOKUP("Pad Category",#REF!,MATCH($A218,#REF!,0),FALSE)</f>
        <v>#REF!</v>
      </c>
      <c r="AA218" s="47" t="e">
        <f>HLOOKUP("Pad type",#REF!,MATCH($A218,#REF!,0),FALSE)</f>
        <v>#REF!</v>
      </c>
      <c r="AB218" s="47" t="e">
        <f>HLOOKUP("Pull Strength",#REF!,MATCH($A218,#REF!,0),FALSE)</f>
        <v>#REF!</v>
      </c>
      <c r="AC218" s="47" t="e">
        <f>HLOOKUP("POR Pin State",#REF!,MATCH($A218,#REF!,0),FALSE)</f>
        <v>#REF!</v>
      </c>
      <c r="AD218" s="198"/>
      <c r="AE218" s="82"/>
      <c r="AF218" s="38" t="str">
        <f t="shared" ref="AF218:AF227" si="104">IF(AND(OR($AS218="Int PU",$AS218="Int PD"),OR(AND($AZ218&lt;&gt;"",$AZ218&lt;&gt;"0"),AND($BA218&lt;&gt;"",$BA218&lt;&gt;"0"))),"INVALID",IF(OR($AQ218=$C218,$AS218="Int PD"),"PULL_DOWN",IF(OR($AS218="Int PU",AND($AE218="YES",OR($AZ218="",$AZ218="0"),OR($BA218="",$BA218="0"),OR($AR218="Input",$AR218="Bidirectional"))),"PULL_UP","NORMAL")))</f>
        <v>PULL_DOWN</v>
      </c>
      <c r="AG218" s="38" t="e">
        <f>IF($AU218="Input","TRISTATE",IF($AV218="Z","TRISTATE",IF($AT218=$F218,"TRISTATE","NORMAL")))</f>
        <v>#REF!</v>
      </c>
      <c r="AH218" s="38" t="e">
        <f>IF(OR($AT218=$F218,$AU218="Output"),"DISABLE","ENABLE")</f>
        <v>#REF!</v>
      </c>
      <c r="AI218" s="82"/>
      <c r="AJ218" s="86" t="b">
        <v>1</v>
      </c>
      <c r="AK218" s="86" t="b">
        <v>1</v>
      </c>
      <c r="AL218" s="86" t="b">
        <v>1</v>
      </c>
      <c r="AM218" s="86" t="b">
        <v>1</v>
      </c>
      <c r="AN218" s="86" t="b">
        <v>1</v>
      </c>
      <c r="AO218" s="86" t="b">
        <v>1</v>
      </c>
      <c r="AP218" s="63" t="str">
        <f>IF(AND($AJ218:$AO218),"VALID","INVALID")</f>
        <v>VALID</v>
      </c>
      <c r="AQ218" s="102" t="s">
        <v>588</v>
      </c>
      <c r="AR218" s="103" t="s">
        <v>79</v>
      </c>
      <c r="AS218" s="104"/>
      <c r="AT218" s="116"/>
      <c r="AU218" s="116"/>
      <c r="AV218" s="116"/>
      <c r="AW218" s="116"/>
      <c r="AX218" s="116"/>
      <c r="AY218" s="116"/>
      <c r="AZ218" s="104"/>
      <c r="BA218" s="104"/>
      <c r="BB218" s="200"/>
      <c r="BC218" s="116"/>
      <c r="BD218" s="117"/>
      <c r="BE218" s="188" t="s">
        <v>587</v>
      </c>
      <c r="BF218" s="147" t="e">
        <f>VLOOKUP($A218,#REF!,34,FALSE)</f>
        <v>#REF!</v>
      </c>
      <c r="BG218" s="147" t="e">
        <f>VLOOKUP($A218,#REF!,22,FALSE)</f>
        <v>#REF!</v>
      </c>
      <c r="BH218" s="149"/>
    </row>
    <row r="219" ht="12.95" customHeight="1" spans="1:60">
      <c r="A219" s="47" t="s">
        <v>589</v>
      </c>
      <c r="B219" s="38" t="e">
        <f>VLOOKUP($A219,#REF!,34,FALSE)</f>
        <v>#REF!</v>
      </c>
      <c r="C219" s="39" t="str">
        <f t="shared" si="103"/>
        <v>unused_PEX_CLK0N</v>
      </c>
      <c r="D219" s="40" t="e">
        <f>IF(LEN(VLOOKUP($A219,#REF!,8,FALSE)),LEFT(VLOOKUP($A219,#REF!,8,FALSE),LEN(VLOOKUP($A219,#REF!,8,FALSE))-2),"")</f>
        <v>#REF!</v>
      </c>
      <c r="E219" s="41" t="e">
        <f>IF(LEN(VLOOKUP($A219,#REF!,4,FALSE)),IF(INDEX(#REF!,MATCH($A219,#REF!,0),1),LEFT(VLOOKUP($A219,#REF!,4,FALSE),LEN(VLOOKUP($A219,#REF!,4,FALSE))-2),CONCATENATE(LEFT(VLOOKUP($A219,#REF!,4,FALSE),LEN(VLOOKUP($A219,#REF!,4,FALSE))-2),"*")),"")</f>
        <v>#REF!</v>
      </c>
      <c r="F219" s="42" t="e">
        <f>IF(LEN(VLOOKUP($A219,#REF!,5,FALSE)),IF(INDEX(#REF!,MATCH($A219,#REF!,0),2),LEFT(VLOOKUP($A219,#REF!,5,FALSE),LEN(VLOOKUP($A219,#REF!,5,FALSE))-2),CONCATENATE(LEFT(VLOOKUP($A219,#REF!,5,FALSE),LEN(VLOOKUP($A219,#REF!,5,FALSE))-2),"*")),"")</f>
        <v>#REF!</v>
      </c>
      <c r="G219" s="42" t="e">
        <f>IF(LEN(VLOOKUP($A219,#REF!,6,FALSE)),IF(INDEX(#REF!,MATCH($A219,#REF!,0),3),LEFT(VLOOKUP($A219,#REF!,6,FALSE),LEN(VLOOKUP($A219,#REF!,6,FALSE))-2),CONCATENATE(LEFT(VLOOKUP($A219,#REF!,6,FALSE),LEN(VLOOKUP($A219,#REF!,6,FALSE))-2),"*")),"")</f>
        <v>#REF!</v>
      </c>
      <c r="H219" s="43" t="e">
        <f>IF(LEN(VLOOKUP($A219,#REF!,7,FALSE)),IF(INDEX(#REF!,MATCH($A219,#REF!,0),4),LEFT(VLOOKUP($A219,#REF!,7,FALSE),LEN(VLOOKUP($A219,#REF!,7,FALSE))-2),CONCATENATE(LEFT(VLOOKUP($A219,#REF!,7,FALSE),LEN(VLOOKUP($A219,#REF!,7,FALSE))-2),"*")),"")</f>
        <v>#REF!</v>
      </c>
      <c r="I219" s="54" t="e">
        <f>IF(LEN(VLOOKUP($A219,#REF!,8,FALSE)),UPPER(RIGHT(VLOOKUP($A219,#REF!,8,FALSE),1)),"")</f>
        <v>#REF!</v>
      </c>
      <c r="J219" s="42" t="e">
        <f>IF(LEN(VLOOKUP($A219,#REF!,4,FALSE)),UPPER(RIGHT(VLOOKUP($A219,#REF!,4,FALSE),1)),"")</f>
        <v>#REF!</v>
      </c>
      <c r="K219" s="42" t="e">
        <f>IF(LEN(VLOOKUP($A219,#REF!,5,FALSE)),UPPER(RIGHT(VLOOKUP($A219,#REF!,5,FALSE),1)),"")</f>
        <v>#REF!</v>
      </c>
      <c r="L219" s="42" t="e">
        <f>IF(LEN(VLOOKUP($A219,#REF!,6,FALSE)),UPPER(RIGHT(VLOOKUP($A219,#REF!,6,FALSE),1)),"")</f>
        <v>#REF!</v>
      </c>
      <c r="M219" s="43" t="e">
        <f>IF(LEN(VLOOKUP($A219,#REF!,7,FALSE)),UPPER(RIGHT(VLOOKUP($A219,#REF!,7,FALSE),1)),"")</f>
        <v>#REF!</v>
      </c>
      <c r="N219" s="82"/>
      <c r="O219" s="82"/>
      <c r="P219" s="82"/>
      <c r="Q219" s="82"/>
      <c r="R219" s="82"/>
      <c r="S219" s="63" t="e">
        <f>HLOOKUP("Device Tree Pin Name",#REF!,MATCH($A219,#REF!,0),FALSE)</f>
        <v>#REF!</v>
      </c>
      <c r="T219" s="47" t="e">
        <f>HLOOKUP("power rail",#REF!,MATCH($A219,#REF!,0),FALSE)</f>
        <v>#REF!</v>
      </c>
      <c r="U219" s="62" t="e">
        <f>HLOOKUP("Wake Capable",#REF!,MATCH($A219,#REF!,0),FALSE)</f>
        <v>#REF!</v>
      </c>
      <c r="V219" s="62" t="e">
        <f>HLOOKUP("Strap",#REF!,MATCH($A219,#REF!,0),FALSE)</f>
        <v>#REF!</v>
      </c>
      <c r="W219" s="62" t="e">
        <f>HLOOKUP("GTE",#REF!,MATCH($A219,#REF!,0),FALSE)</f>
        <v>#REF!</v>
      </c>
      <c r="X219" s="62" t="e">
        <f>HLOOKUP("DPD_Control",#REF!,MATCH($A219,#REF!,0),FALSE)</f>
        <v>#REF!</v>
      </c>
      <c r="Y219" s="62" t="e">
        <f>HLOOKUP("DPD_Group",#REF!,MATCH($A219,#REF!,0),FALSE)</f>
        <v>#REF!</v>
      </c>
      <c r="Z219" s="47" t="e">
        <f>HLOOKUP("Pad Category",#REF!,MATCH($A219,#REF!,0),FALSE)</f>
        <v>#REF!</v>
      </c>
      <c r="AA219" s="47" t="e">
        <f>HLOOKUP("Pad type",#REF!,MATCH($A219,#REF!,0),FALSE)</f>
        <v>#REF!</v>
      </c>
      <c r="AB219" s="47" t="e">
        <f>HLOOKUP("Pull Strength",#REF!,MATCH($A219,#REF!,0),FALSE)</f>
        <v>#REF!</v>
      </c>
      <c r="AC219" s="47" t="e">
        <f>HLOOKUP("POR Pin State",#REF!,MATCH($A219,#REF!,0),FALSE)</f>
        <v>#REF!</v>
      </c>
      <c r="AD219" s="198"/>
      <c r="AE219" s="82"/>
      <c r="AF219" s="38" t="str">
        <f t="shared" si="104"/>
        <v>PULL_DOWN</v>
      </c>
      <c r="AG219" s="38" t="e">
        <f>IF($AU219="Input","TRISTATE",IF($AV219="Z","TRISTATE",IF($AT219=$F219,"TRISTATE","NORMAL")))</f>
        <v>#REF!</v>
      </c>
      <c r="AH219" s="38" t="e">
        <f>IF(OR($AT219=$F219,$AU219="Output"),"DISABLE","ENABLE")</f>
        <v>#REF!</v>
      </c>
      <c r="AI219" s="82"/>
      <c r="AJ219" s="86" t="b">
        <v>1</v>
      </c>
      <c r="AK219" s="86" t="b">
        <v>1</v>
      </c>
      <c r="AL219" s="86" t="b">
        <v>1</v>
      </c>
      <c r="AM219" s="86" t="b">
        <v>1</v>
      </c>
      <c r="AN219" s="86" t="b">
        <v>1</v>
      </c>
      <c r="AO219" s="86" t="b">
        <v>1</v>
      </c>
      <c r="AP219" s="63" t="str">
        <f>IF(AND($AJ219:$AO219),"VALID","INVALID")</f>
        <v>VALID</v>
      </c>
      <c r="AQ219" s="102" t="s">
        <v>590</v>
      </c>
      <c r="AR219" s="103" t="s">
        <v>79</v>
      </c>
      <c r="AS219" s="104"/>
      <c r="AT219" s="105"/>
      <c r="AU219" s="105"/>
      <c r="AV219" s="105"/>
      <c r="AW219" s="105"/>
      <c r="AX219" s="105"/>
      <c r="AY219" s="105"/>
      <c r="AZ219" s="104"/>
      <c r="BA219" s="104"/>
      <c r="BB219" s="115"/>
      <c r="BC219" s="116"/>
      <c r="BD219" s="117"/>
      <c r="BE219" s="189" t="s">
        <v>589</v>
      </c>
      <c r="BF219" s="147" t="e">
        <f>VLOOKUP($A219,#REF!,34,FALSE)</f>
        <v>#REF!</v>
      </c>
      <c r="BG219" s="147" t="e">
        <f>VLOOKUP($A219,#REF!,22,FALSE)</f>
        <v>#REF!</v>
      </c>
      <c r="BH219" s="149"/>
    </row>
    <row r="220" ht="12.95" customHeight="1" spans="1:60">
      <c r="A220" s="47" t="s">
        <v>591</v>
      </c>
      <c r="B220" s="38" t="e">
        <f>VLOOKUP($A220,#REF!,34,FALSE)</f>
        <v>#REF!</v>
      </c>
      <c r="C220" s="39" t="str">
        <f t="shared" si="103"/>
        <v>unused_PEX_CLK1P</v>
      </c>
      <c r="D220" s="40" t="e">
        <f>IF(LEN(VLOOKUP($A220,#REF!,8,FALSE)),LEFT(VLOOKUP($A220,#REF!,8,FALSE),LEN(VLOOKUP($A220,#REF!,8,FALSE))-2),"")</f>
        <v>#REF!</v>
      </c>
      <c r="E220" s="41" t="e">
        <f>IF(LEN(VLOOKUP($A220,#REF!,4,FALSE)),IF(INDEX(#REF!,MATCH($A220,#REF!,0),1),LEFT(VLOOKUP($A220,#REF!,4,FALSE),LEN(VLOOKUP($A220,#REF!,4,FALSE))-2),CONCATENATE(LEFT(VLOOKUP($A220,#REF!,4,FALSE),LEN(VLOOKUP($A220,#REF!,4,FALSE))-2),"*")),"")</f>
        <v>#REF!</v>
      </c>
      <c r="F220" s="42" t="e">
        <f>IF(LEN(VLOOKUP($A220,#REF!,5,FALSE)),IF(INDEX(#REF!,MATCH($A220,#REF!,0),2),LEFT(VLOOKUP($A220,#REF!,5,FALSE),LEN(VLOOKUP($A220,#REF!,5,FALSE))-2),CONCATENATE(LEFT(VLOOKUP($A220,#REF!,5,FALSE),LEN(VLOOKUP($A220,#REF!,5,FALSE))-2),"*")),"")</f>
        <v>#REF!</v>
      </c>
      <c r="G220" s="42" t="e">
        <f>IF(LEN(VLOOKUP($A220,#REF!,6,FALSE)),IF(INDEX(#REF!,MATCH($A220,#REF!,0),3),LEFT(VLOOKUP($A220,#REF!,6,FALSE),LEN(VLOOKUP($A220,#REF!,6,FALSE))-2),CONCATENATE(LEFT(VLOOKUP($A220,#REF!,6,FALSE),LEN(VLOOKUP($A220,#REF!,6,FALSE))-2),"*")),"")</f>
        <v>#REF!</v>
      </c>
      <c r="H220" s="43" t="e">
        <f>IF(LEN(VLOOKUP($A220,#REF!,7,FALSE)),IF(INDEX(#REF!,MATCH($A220,#REF!,0),4),LEFT(VLOOKUP($A220,#REF!,7,FALSE),LEN(VLOOKUP($A220,#REF!,7,FALSE))-2),CONCATENATE(LEFT(VLOOKUP($A220,#REF!,7,FALSE),LEN(VLOOKUP($A220,#REF!,7,FALSE))-2),"*")),"")</f>
        <v>#REF!</v>
      </c>
      <c r="I220" s="54" t="e">
        <f>IF(LEN(VLOOKUP($A220,#REF!,8,FALSE)),UPPER(RIGHT(VLOOKUP($A220,#REF!,8,FALSE),1)),"")</f>
        <v>#REF!</v>
      </c>
      <c r="J220" s="42" t="e">
        <f>IF(LEN(VLOOKUP($A220,#REF!,4,FALSE)),UPPER(RIGHT(VLOOKUP($A220,#REF!,4,FALSE),1)),"")</f>
        <v>#REF!</v>
      </c>
      <c r="K220" s="42" t="e">
        <f>IF(LEN(VLOOKUP($A220,#REF!,5,FALSE)),UPPER(RIGHT(VLOOKUP($A220,#REF!,5,FALSE),1)),"")</f>
        <v>#REF!</v>
      </c>
      <c r="L220" s="42" t="e">
        <f>IF(LEN(VLOOKUP($A220,#REF!,6,FALSE)),UPPER(RIGHT(VLOOKUP($A220,#REF!,6,FALSE),1)),"")</f>
        <v>#REF!</v>
      </c>
      <c r="M220" s="43" t="e">
        <f>IF(LEN(VLOOKUP($A220,#REF!,7,FALSE)),UPPER(RIGHT(VLOOKUP($A220,#REF!,7,FALSE),1)),"")</f>
        <v>#REF!</v>
      </c>
      <c r="N220" s="82"/>
      <c r="O220" s="82"/>
      <c r="P220" s="82"/>
      <c r="Q220" s="82"/>
      <c r="R220" s="82"/>
      <c r="S220" s="67" t="e">
        <f>HLOOKUP("Device Tree Pin Name",#REF!,MATCH($A220,#REF!,0),FALSE)</f>
        <v>#REF!</v>
      </c>
      <c r="T220" s="67" t="e">
        <f>HLOOKUP("power rail",#REF!,MATCH($A220,#REF!,0),FALSE)</f>
        <v>#REF!</v>
      </c>
      <c r="U220" s="62" t="e">
        <f>HLOOKUP("Wake Capable",#REF!,MATCH($A220,#REF!,0),FALSE)</f>
        <v>#REF!</v>
      </c>
      <c r="V220" s="62" t="e">
        <f>HLOOKUP("Strap",#REF!,MATCH($A220,#REF!,0),FALSE)</f>
        <v>#REF!</v>
      </c>
      <c r="W220" s="62" t="e">
        <f>HLOOKUP("GTE",#REF!,MATCH($A220,#REF!,0),FALSE)</f>
        <v>#REF!</v>
      </c>
      <c r="X220" s="62" t="e">
        <f>HLOOKUP("DPD_Control",#REF!,MATCH($A220,#REF!,0),FALSE)</f>
        <v>#REF!</v>
      </c>
      <c r="Y220" s="62" t="e">
        <f>HLOOKUP("DPD_Group",#REF!,MATCH($A220,#REF!,0),FALSE)</f>
        <v>#REF!</v>
      </c>
      <c r="Z220" s="47" t="e">
        <f>HLOOKUP("Pad Category",#REF!,MATCH($A220,#REF!,0),FALSE)</f>
        <v>#REF!</v>
      </c>
      <c r="AA220" s="47" t="e">
        <f>HLOOKUP("Pad type",#REF!,MATCH($A220,#REF!,0),FALSE)</f>
        <v>#REF!</v>
      </c>
      <c r="AB220" s="47" t="e">
        <f>HLOOKUP("Pull Strength",#REF!,MATCH($A220,#REF!,0),FALSE)</f>
        <v>#REF!</v>
      </c>
      <c r="AC220" s="47" t="e">
        <f>HLOOKUP("POR Pin State",#REF!,MATCH($A220,#REF!,0),FALSE)</f>
        <v>#REF!</v>
      </c>
      <c r="AD220" s="198"/>
      <c r="AE220" s="82"/>
      <c r="AF220" s="38" t="str">
        <f t="shared" si="104"/>
        <v>PULL_DOWN</v>
      </c>
      <c r="AG220" s="38" t="e">
        <f>IF($AU220="Input","TRISTATE",IF($AV220="Z","TRISTATE",IF($AT220=$F220,"TRISTATE","NORMAL")))</f>
        <v>#REF!</v>
      </c>
      <c r="AH220" s="38" t="e">
        <f>IF(OR($AT220=$F220,$AU220="Output"),"DISABLE","ENABLE")</f>
        <v>#REF!</v>
      </c>
      <c r="AI220" s="82"/>
      <c r="AJ220" s="86" t="b">
        <v>1</v>
      </c>
      <c r="AK220" s="86" t="b">
        <v>1</v>
      </c>
      <c r="AL220" s="86" t="b">
        <v>1</v>
      </c>
      <c r="AM220" s="86" t="b">
        <v>1</v>
      </c>
      <c r="AN220" s="86" t="b">
        <v>1</v>
      </c>
      <c r="AO220" s="86" t="b">
        <v>1</v>
      </c>
      <c r="AP220" s="63" t="str">
        <f>IF(AND($AJ220:$AO220),"VALID","INVALID")</f>
        <v>VALID</v>
      </c>
      <c r="AQ220" s="102" t="s">
        <v>592</v>
      </c>
      <c r="AR220" s="103" t="s">
        <v>79</v>
      </c>
      <c r="AS220" s="104"/>
      <c r="AT220" s="105"/>
      <c r="AU220" s="105"/>
      <c r="AV220" s="105"/>
      <c r="AW220" s="105"/>
      <c r="AX220" s="105"/>
      <c r="AY220" s="105"/>
      <c r="AZ220" s="104"/>
      <c r="BA220" s="104"/>
      <c r="BB220" s="115"/>
      <c r="BC220" s="116"/>
      <c r="BD220" s="117"/>
      <c r="BE220" s="189" t="s">
        <v>591</v>
      </c>
      <c r="BF220" s="147" t="e">
        <f>VLOOKUP($A220,#REF!,34,FALSE)</f>
        <v>#REF!</v>
      </c>
      <c r="BG220" s="147" t="e">
        <f>VLOOKUP($A220,#REF!,22,FALSE)</f>
        <v>#REF!</v>
      </c>
      <c r="BH220" s="149"/>
    </row>
    <row r="221" ht="12.95" customHeight="1" spans="1:60">
      <c r="A221" s="47" t="s">
        <v>593</v>
      </c>
      <c r="B221" s="38" t="e">
        <f>VLOOKUP($A221,#REF!,34,FALSE)</f>
        <v>#REF!</v>
      </c>
      <c r="C221" s="39" t="str">
        <f t="shared" si="103"/>
        <v>unused_PEX_CLK1N</v>
      </c>
      <c r="D221" s="40" t="e">
        <f>IF(LEN(VLOOKUP($A221,#REF!,8,FALSE)),LEFT(VLOOKUP($A221,#REF!,8,FALSE),LEN(VLOOKUP($A221,#REF!,8,FALSE))-2),"")</f>
        <v>#REF!</v>
      </c>
      <c r="E221" s="41" t="e">
        <f>IF(LEN(VLOOKUP($A221,#REF!,4,FALSE)),IF(INDEX(#REF!,MATCH($A221,#REF!,0),1),LEFT(VLOOKUP($A221,#REF!,4,FALSE),LEN(VLOOKUP($A221,#REF!,4,FALSE))-2),CONCATENATE(LEFT(VLOOKUP($A221,#REF!,4,FALSE),LEN(VLOOKUP($A221,#REF!,4,FALSE))-2),"")),"")</f>
        <v>#REF!</v>
      </c>
      <c r="F221" s="42" t="e">
        <f>IF(LEN(VLOOKUP($A221,#REF!,5,FALSE)),IF(INDEX(#REF!,MATCH($A221,#REF!,0),2),LEFT(VLOOKUP($A221,#REF!,5,FALSE),LEN(VLOOKUP($A221,#REF!,5,FALSE))-2),CONCATENATE(LEFT(VLOOKUP($A221,#REF!,5,FALSE),LEN(VLOOKUP($A221,#REF!,5,FALSE))-2),"*")),"")</f>
        <v>#REF!</v>
      </c>
      <c r="G221" s="42" t="e">
        <f>IF(LEN(VLOOKUP($A221,#REF!,6,FALSE)),IF(INDEX(#REF!,MATCH($A221,#REF!,0),3),LEFT(VLOOKUP($A221,#REF!,6,FALSE),LEN(VLOOKUP($A221,#REF!,6,FALSE))-2),CONCATENATE(LEFT(VLOOKUP($A221,#REF!,6,FALSE),LEN(VLOOKUP($A221,#REF!,6,FALSE))-2),"*")),"")</f>
        <v>#REF!</v>
      </c>
      <c r="H221" s="43" t="e">
        <f>IF(LEN(VLOOKUP($A221,#REF!,7,FALSE)),IF(INDEX(#REF!,MATCH($A221,#REF!,0),4),LEFT(VLOOKUP($A221,#REF!,7,FALSE),LEN(VLOOKUP($A221,#REF!,7,FALSE))-2),CONCATENATE(LEFT(VLOOKUP($A221,#REF!,7,FALSE),LEN(VLOOKUP($A221,#REF!,7,FALSE))-2),"*")),"")</f>
        <v>#REF!</v>
      </c>
      <c r="I221" s="54" t="e">
        <f>IF(LEN(VLOOKUP($A221,#REF!,8,FALSE)),UPPER(RIGHT(VLOOKUP($A221,#REF!,8,FALSE),1)),"")</f>
        <v>#REF!</v>
      </c>
      <c r="J221" s="42" t="e">
        <f>IF(LEN(VLOOKUP($A221,#REF!,4,FALSE)),UPPER(RIGHT(VLOOKUP($A221,#REF!,4,FALSE),1)),"")</f>
        <v>#REF!</v>
      </c>
      <c r="K221" s="42" t="e">
        <f>IF(LEN(VLOOKUP($A221,#REF!,5,FALSE)),UPPER(RIGHT(VLOOKUP($A221,#REF!,5,FALSE),1)),"")</f>
        <v>#REF!</v>
      </c>
      <c r="L221" s="42" t="e">
        <f>IF(LEN(VLOOKUP($A221,#REF!,6,FALSE)),UPPER(RIGHT(VLOOKUP($A221,#REF!,6,FALSE),1)),"")</f>
        <v>#REF!</v>
      </c>
      <c r="M221" s="43" t="e">
        <f>IF(LEN(VLOOKUP($A221,#REF!,7,FALSE)),UPPER(RIGHT(VLOOKUP($A221,#REF!,7,FALSE),1)),"")</f>
        <v>#REF!</v>
      </c>
      <c r="N221" s="82"/>
      <c r="O221" s="82"/>
      <c r="P221" s="82"/>
      <c r="Q221" s="82"/>
      <c r="R221" s="82"/>
      <c r="S221" s="63" t="e">
        <f>HLOOKUP("Device Tree Pin Name",#REF!,MATCH($A221,#REF!,0),FALSE)</f>
        <v>#REF!</v>
      </c>
      <c r="T221" s="47" t="e">
        <f>HLOOKUP("power rail",#REF!,MATCH($A221,#REF!,0),FALSE)</f>
        <v>#REF!</v>
      </c>
      <c r="U221" s="62" t="e">
        <f>HLOOKUP("Wake Capable",#REF!,MATCH($A221,#REF!,0),FALSE)</f>
        <v>#REF!</v>
      </c>
      <c r="V221" s="62" t="e">
        <f>HLOOKUP("Strap",#REF!,MATCH($A221,#REF!,0),FALSE)</f>
        <v>#REF!</v>
      </c>
      <c r="W221" s="62" t="e">
        <f>HLOOKUP("GTE",#REF!,MATCH($A221,#REF!,0),FALSE)</f>
        <v>#REF!</v>
      </c>
      <c r="X221" s="62" t="e">
        <f>HLOOKUP("DPD_Control",#REF!,MATCH($A221,#REF!,0),FALSE)</f>
        <v>#REF!</v>
      </c>
      <c r="Y221" s="62" t="e">
        <f>HLOOKUP("DPD_Group",#REF!,MATCH($A221,#REF!,0),FALSE)</f>
        <v>#REF!</v>
      </c>
      <c r="Z221" s="47" t="e">
        <f>HLOOKUP("Pad Category",#REF!,MATCH($A221,#REF!,0),FALSE)</f>
        <v>#REF!</v>
      </c>
      <c r="AA221" s="47" t="e">
        <f>HLOOKUP("Pad type",#REF!,MATCH($A221,#REF!,0),FALSE)</f>
        <v>#REF!</v>
      </c>
      <c r="AB221" s="47" t="e">
        <f>HLOOKUP("Pull Strength",#REF!,MATCH($A221,#REF!,0),FALSE)</f>
        <v>#REF!</v>
      </c>
      <c r="AC221" s="47" t="e">
        <f>HLOOKUP("POR Pin State",#REF!,MATCH($A221,#REF!,0),FALSE)</f>
        <v>#REF!</v>
      </c>
      <c r="AD221" s="198"/>
      <c r="AE221" s="82"/>
      <c r="AF221" s="38" t="str">
        <f t="shared" si="104"/>
        <v>PULL_DOWN</v>
      </c>
      <c r="AG221" s="38" t="e">
        <f t="shared" si="2"/>
        <v>#REF!</v>
      </c>
      <c r="AH221" s="38" t="e">
        <f>IF(OR($AT221=$F221,$AU221="Output"),"DISABLE","ENABLE")</f>
        <v>#REF!</v>
      </c>
      <c r="AI221" s="82"/>
      <c r="AJ221" s="86" t="b">
        <v>1</v>
      </c>
      <c r="AK221" s="86" t="b">
        <v>1</v>
      </c>
      <c r="AL221" s="86" t="b">
        <v>1</v>
      </c>
      <c r="AM221" s="86" t="b">
        <v>1</v>
      </c>
      <c r="AN221" s="86" t="b">
        <v>1</v>
      </c>
      <c r="AO221" s="86" t="b">
        <v>1</v>
      </c>
      <c r="AP221" s="63" t="str">
        <f t="shared" ref="AP221:AP236" si="105">IF(AND($AJ221:$AO221),"VALID","INVALID")</f>
        <v>VALID</v>
      </c>
      <c r="AQ221" s="169" t="s">
        <v>594</v>
      </c>
      <c r="AR221" s="103" t="s">
        <v>79</v>
      </c>
      <c r="AS221" s="104"/>
      <c r="AT221" s="105"/>
      <c r="AU221" s="105"/>
      <c r="AV221" s="105"/>
      <c r="AW221" s="105"/>
      <c r="AX221" s="105"/>
      <c r="AY221" s="105"/>
      <c r="AZ221" s="104"/>
      <c r="BA221" s="104"/>
      <c r="BB221" s="115"/>
      <c r="BC221" s="116"/>
      <c r="BD221" s="117"/>
      <c r="BE221" s="150" t="s">
        <v>593</v>
      </c>
      <c r="BF221" s="147" t="e">
        <f>VLOOKUP($A221,#REF!,34,FALSE)</f>
        <v>#REF!</v>
      </c>
      <c r="BG221" s="147" t="e">
        <f>VLOOKUP($A221,#REF!,22,FALSE)</f>
        <v>#REF!</v>
      </c>
      <c r="BH221" s="149"/>
    </row>
    <row r="222" ht="12.95" customHeight="1" spans="1:60">
      <c r="A222" s="47" t="s">
        <v>595</v>
      </c>
      <c r="B222" s="38" t="e">
        <f>VLOOKUP($A222,#REF!,34,FALSE)</f>
        <v>#REF!</v>
      </c>
      <c r="C222" s="39" t="str">
        <f t="shared" si="103"/>
        <v>unused_PEX_CLK2P</v>
      </c>
      <c r="D222" s="40" t="e">
        <f>IF(LEN(VLOOKUP($A222,#REF!,8,FALSE)),LEFT(VLOOKUP($A222,#REF!,8,FALSE),LEN(VLOOKUP($A222,#REF!,8,FALSE))-2),"")</f>
        <v>#REF!</v>
      </c>
      <c r="E222" s="41" t="e">
        <f>IF(LEN(VLOOKUP($A222,#REF!,4,FALSE)),IF(INDEX(#REF!,MATCH($A222,#REF!,0),1),LEFT(VLOOKUP($A222,#REF!,4,FALSE),LEN(VLOOKUP($A222,#REF!,4,FALSE))-2),CONCATENATE(LEFT(VLOOKUP($A222,#REF!,4,FALSE),LEN(VLOOKUP($A222,#REF!,4,FALSE))-2),"")),"")</f>
        <v>#REF!</v>
      </c>
      <c r="F222" s="42" t="e">
        <f>IF(LEN(VLOOKUP($A222,#REF!,5,FALSE)),IF(INDEX(#REF!,MATCH($A222,#REF!,0),2),LEFT(VLOOKUP($A222,#REF!,5,FALSE),LEN(VLOOKUP($A222,#REF!,5,FALSE))-2),CONCATENATE(LEFT(VLOOKUP($A222,#REF!,5,FALSE),LEN(VLOOKUP($A222,#REF!,5,FALSE))-2),"*")),"")</f>
        <v>#REF!</v>
      </c>
      <c r="G222" s="42" t="e">
        <f>IF(LEN(VLOOKUP($A222,#REF!,6,FALSE)),IF(INDEX(#REF!,MATCH($A222,#REF!,0),3),LEFT(VLOOKUP($A222,#REF!,6,FALSE),LEN(VLOOKUP($A222,#REF!,6,FALSE))-2),CONCATENATE(LEFT(VLOOKUP($A222,#REF!,6,FALSE),LEN(VLOOKUP($A222,#REF!,6,FALSE))-2),"*")),"")</f>
        <v>#REF!</v>
      </c>
      <c r="H222" s="43" t="e">
        <f>IF(LEN(VLOOKUP($A222,#REF!,7,FALSE)),IF(INDEX(#REF!,MATCH($A222,#REF!,0),4),LEFT(VLOOKUP($A222,#REF!,7,FALSE),LEN(VLOOKUP($A222,#REF!,7,FALSE))-2),CONCATENATE(LEFT(VLOOKUP($A222,#REF!,7,FALSE),LEN(VLOOKUP($A222,#REF!,7,FALSE))-2),"*")),"")</f>
        <v>#REF!</v>
      </c>
      <c r="I222" s="54" t="e">
        <f>IF(LEN(VLOOKUP($A222,#REF!,8,FALSE)),UPPER(RIGHT(VLOOKUP($A222,#REF!,8,FALSE),1)),"")</f>
        <v>#REF!</v>
      </c>
      <c r="J222" s="42" t="e">
        <f>IF(LEN(VLOOKUP($A222,#REF!,4,FALSE)),UPPER(RIGHT(VLOOKUP($A222,#REF!,4,FALSE),1)),"")</f>
        <v>#REF!</v>
      </c>
      <c r="K222" s="42" t="e">
        <f>IF(LEN(VLOOKUP($A222,#REF!,5,FALSE)),UPPER(RIGHT(VLOOKUP($A222,#REF!,5,FALSE),1)),"")</f>
        <v>#REF!</v>
      </c>
      <c r="L222" s="42" t="e">
        <f>IF(LEN(VLOOKUP($A222,#REF!,6,FALSE)),UPPER(RIGHT(VLOOKUP($A222,#REF!,6,FALSE),1)),"")</f>
        <v>#REF!</v>
      </c>
      <c r="M222" s="43" t="e">
        <f>IF(LEN(VLOOKUP($A222,#REF!,7,FALSE)),UPPER(RIGHT(VLOOKUP($A222,#REF!,7,FALSE),1)),"")</f>
        <v>#REF!</v>
      </c>
      <c r="N222" s="82"/>
      <c r="O222" s="82"/>
      <c r="P222" s="82"/>
      <c r="Q222" s="82"/>
      <c r="R222" s="82"/>
      <c r="S222" s="63" t="e">
        <f>HLOOKUP("Device Tree Pin Name",#REF!,MATCH($A222,#REF!,0),FALSE)</f>
        <v>#REF!</v>
      </c>
      <c r="T222" s="47" t="e">
        <f>HLOOKUP("power rail",#REF!,MATCH($A222,#REF!,0),FALSE)</f>
        <v>#REF!</v>
      </c>
      <c r="U222" s="62" t="e">
        <f>HLOOKUP("Wake Capable",#REF!,MATCH($A222,#REF!,0),FALSE)</f>
        <v>#REF!</v>
      </c>
      <c r="V222" s="62" t="e">
        <f>HLOOKUP("Strap",#REF!,MATCH($A222,#REF!,0),FALSE)</f>
        <v>#REF!</v>
      </c>
      <c r="W222" s="62" t="e">
        <f>HLOOKUP("GTE",#REF!,MATCH($A222,#REF!,0),FALSE)</f>
        <v>#REF!</v>
      </c>
      <c r="X222" s="62" t="e">
        <f>HLOOKUP("DPD_Control",#REF!,MATCH($A222,#REF!,0),FALSE)</f>
        <v>#REF!</v>
      </c>
      <c r="Y222" s="62" t="e">
        <f>HLOOKUP("DPD_Group",#REF!,MATCH($A222,#REF!,0),FALSE)</f>
        <v>#REF!</v>
      </c>
      <c r="Z222" s="47" t="e">
        <f>HLOOKUP("Pad Category",#REF!,MATCH($A222,#REF!,0),FALSE)</f>
        <v>#REF!</v>
      </c>
      <c r="AA222" s="47" t="e">
        <f>HLOOKUP("Pad type",#REF!,MATCH($A222,#REF!,0),FALSE)</f>
        <v>#REF!</v>
      </c>
      <c r="AB222" s="47" t="e">
        <f>HLOOKUP("Pull Strength",#REF!,MATCH($A222,#REF!,0),FALSE)</f>
        <v>#REF!</v>
      </c>
      <c r="AC222" s="47" t="e">
        <f>HLOOKUP("POR Pin State",#REF!,MATCH($A222,#REF!,0),FALSE)</f>
        <v>#REF!</v>
      </c>
      <c r="AD222" s="198"/>
      <c r="AE222" s="82"/>
      <c r="AF222" s="38" t="str">
        <f t="shared" si="104"/>
        <v>PULL_DOWN</v>
      </c>
      <c r="AG222" s="38" t="e">
        <f t="shared" si="2"/>
        <v>#REF!</v>
      </c>
      <c r="AH222" s="38" t="e">
        <f t="shared" ref="AH222:AH236" si="106">IF(OR($AT222=$F222,$AU222="Output"),"DISABLE","ENABLE")</f>
        <v>#REF!</v>
      </c>
      <c r="AI222" s="82"/>
      <c r="AJ222" s="86" t="b">
        <v>1</v>
      </c>
      <c r="AK222" s="86" t="b">
        <v>1</v>
      </c>
      <c r="AL222" s="86" t="b">
        <v>1</v>
      </c>
      <c r="AM222" s="86" t="b">
        <v>1</v>
      </c>
      <c r="AN222" s="86" t="b">
        <v>1</v>
      </c>
      <c r="AO222" s="86" t="b">
        <v>1</v>
      </c>
      <c r="AP222" s="63" t="str">
        <f t="shared" si="105"/>
        <v>VALID</v>
      </c>
      <c r="AQ222" s="169" t="s">
        <v>596</v>
      </c>
      <c r="AR222" s="103" t="s">
        <v>79</v>
      </c>
      <c r="AS222" s="104"/>
      <c r="AT222" s="105"/>
      <c r="AU222" s="105"/>
      <c r="AV222" s="105"/>
      <c r="AW222" s="105"/>
      <c r="AX222" s="105"/>
      <c r="AY222" s="105"/>
      <c r="AZ222" s="104" t="s">
        <v>569</v>
      </c>
      <c r="BA222" s="104"/>
      <c r="BB222" s="115"/>
      <c r="BC222" s="116"/>
      <c r="BD222" s="117"/>
      <c r="BE222" s="150" t="s">
        <v>595</v>
      </c>
      <c r="BF222" s="147" t="e">
        <f>VLOOKUP($A222,#REF!,34,FALSE)</f>
        <v>#REF!</v>
      </c>
      <c r="BG222" s="147" t="e">
        <f>VLOOKUP($A222,#REF!,22,FALSE)</f>
        <v>#REF!</v>
      </c>
      <c r="BH222" s="149"/>
    </row>
    <row r="223" ht="12.95" customHeight="1" spans="1:60">
      <c r="A223" s="47" t="s">
        <v>597</v>
      </c>
      <c r="B223" s="38" t="e">
        <f>VLOOKUP($A223,#REF!,34,FALSE)</f>
        <v>#REF!</v>
      </c>
      <c r="C223" s="39" t="str">
        <f t="shared" si="103"/>
        <v>unused_PEX_CLK2N</v>
      </c>
      <c r="D223" s="40" t="e">
        <f>IF(LEN(VLOOKUP($A223,#REF!,8,FALSE)),LEFT(VLOOKUP($A223,#REF!,8,FALSE),LEN(VLOOKUP($A223,#REF!,8,FALSE))-2),"")</f>
        <v>#REF!</v>
      </c>
      <c r="E223" s="41" t="e">
        <f>IF(LEN(VLOOKUP($A223,#REF!,4,FALSE)),IF(INDEX(#REF!,MATCH($A223,#REF!,0),1),LEFT(VLOOKUP($A223,#REF!,4,FALSE),LEN(VLOOKUP($A223,#REF!,4,FALSE))-2),CONCATENATE(LEFT(VLOOKUP($A223,#REF!,4,FALSE),LEN(VLOOKUP($A223,#REF!,4,FALSE))-2),"")),"")</f>
        <v>#REF!</v>
      </c>
      <c r="F223" s="42" t="e">
        <f>IF(LEN(VLOOKUP($A223,#REF!,5,FALSE)),IF(INDEX(#REF!,MATCH($A223,#REF!,0),2),LEFT(VLOOKUP($A223,#REF!,5,FALSE),LEN(VLOOKUP($A223,#REF!,5,FALSE))-2),CONCATENATE(LEFT(VLOOKUP($A223,#REF!,5,FALSE),LEN(VLOOKUP($A223,#REF!,5,FALSE))-2),"*")),"")</f>
        <v>#REF!</v>
      </c>
      <c r="G223" s="42" t="e">
        <f>IF(LEN(VLOOKUP($A223,#REF!,6,FALSE)),IF(INDEX(#REF!,MATCH($A223,#REF!,0),3),LEFT(VLOOKUP($A223,#REF!,6,FALSE),LEN(VLOOKUP($A223,#REF!,6,FALSE))-2),CONCATENATE(LEFT(VLOOKUP($A223,#REF!,6,FALSE),LEN(VLOOKUP($A223,#REF!,6,FALSE))-2),"*")),"")</f>
        <v>#REF!</v>
      </c>
      <c r="H223" s="43" t="e">
        <f>IF(LEN(VLOOKUP($A223,#REF!,7,FALSE)),IF(INDEX(#REF!,MATCH($A223,#REF!,0),4),LEFT(VLOOKUP($A223,#REF!,7,FALSE),LEN(VLOOKUP($A223,#REF!,7,FALSE))-2),CONCATENATE(LEFT(VLOOKUP($A223,#REF!,7,FALSE),LEN(VLOOKUP($A223,#REF!,7,FALSE))-2),"*")),"")</f>
        <v>#REF!</v>
      </c>
      <c r="I223" s="54" t="e">
        <f>IF(LEN(VLOOKUP($A223,#REF!,8,FALSE)),UPPER(RIGHT(VLOOKUP($A223,#REF!,8,FALSE),1)),"")</f>
        <v>#REF!</v>
      </c>
      <c r="J223" s="42" t="e">
        <f>IF(LEN(VLOOKUP($A223,#REF!,4,FALSE)),UPPER(RIGHT(VLOOKUP($A223,#REF!,4,FALSE),1)),"")</f>
        <v>#REF!</v>
      </c>
      <c r="K223" s="42" t="e">
        <f>IF(LEN(VLOOKUP($A223,#REF!,5,FALSE)),UPPER(RIGHT(VLOOKUP($A223,#REF!,5,FALSE),1)),"")</f>
        <v>#REF!</v>
      </c>
      <c r="L223" s="42" t="e">
        <f>IF(LEN(VLOOKUP($A223,#REF!,6,FALSE)),UPPER(RIGHT(VLOOKUP($A223,#REF!,6,FALSE),1)),"")</f>
        <v>#REF!</v>
      </c>
      <c r="M223" s="43" t="e">
        <f>IF(LEN(VLOOKUP($A223,#REF!,7,FALSE)),UPPER(RIGHT(VLOOKUP($A223,#REF!,7,FALSE),1)),"")</f>
        <v>#REF!</v>
      </c>
      <c r="N223" s="82"/>
      <c r="O223" s="82"/>
      <c r="P223" s="82"/>
      <c r="Q223" s="82"/>
      <c r="R223" s="82"/>
      <c r="S223" s="63" t="e">
        <f>HLOOKUP("Device Tree Pin Name",#REF!,MATCH($A223,#REF!,0),FALSE)</f>
        <v>#REF!</v>
      </c>
      <c r="T223" s="47" t="e">
        <f>HLOOKUP("power rail",#REF!,MATCH($A223,#REF!,0),FALSE)</f>
        <v>#REF!</v>
      </c>
      <c r="U223" s="62" t="e">
        <f>HLOOKUP("Wake Capable",#REF!,MATCH($A223,#REF!,0),FALSE)</f>
        <v>#REF!</v>
      </c>
      <c r="V223" s="62" t="e">
        <f>HLOOKUP("Strap",#REF!,MATCH($A223,#REF!,0),FALSE)</f>
        <v>#REF!</v>
      </c>
      <c r="W223" s="62" t="e">
        <f>HLOOKUP("GTE",#REF!,MATCH($A223,#REF!,0),FALSE)</f>
        <v>#REF!</v>
      </c>
      <c r="X223" s="62" t="e">
        <f>HLOOKUP("DPD_Control",#REF!,MATCH($A223,#REF!,0),FALSE)</f>
        <v>#REF!</v>
      </c>
      <c r="Y223" s="62" t="e">
        <f>HLOOKUP("DPD_Group",#REF!,MATCH($A223,#REF!,0),FALSE)</f>
        <v>#REF!</v>
      </c>
      <c r="Z223" s="47" t="e">
        <f>HLOOKUP("Pad Category",#REF!,MATCH($A223,#REF!,0),FALSE)</f>
        <v>#REF!</v>
      </c>
      <c r="AA223" s="47" t="e">
        <f>HLOOKUP("Pad type",#REF!,MATCH($A223,#REF!,0),FALSE)</f>
        <v>#REF!</v>
      </c>
      <c r="AB223" s="47" t="e">
        <f>HLOOKUP("Pull Strength",#REF!,MATCH($A223,#REF!,0),FALSE)</f>
        <v>#REF!</v>
      </c>
      <c r="AC223" s="47" t="e">
        <f>HLOOKUP("POR Pin State",#REF!,MATCH($A223,#REF!,0),FALSE)</f>
        <v>#REF!</v>
      </c>
      <c r="AD223" s="198"/>
      <c r="AE223" s="82"/>
      <c r="AF223" s="38" t="str">
        <f t="shared" si="104"/>
        <v>PULL_DOWN</v>
      </c>
      <c r="AG223" s="38" t="e">
        <f t="shared" si="2"/>
        <v>#REF!</v>
      </c>
      <c r="AH223" s="38" t="e">
        <f t="shared" si="106"/>
        <v>#REF!</v>
      </c>
      <c r="AI223" s="82"/>
      <c r="AJ223" s="86" t="b">
        <v>1</v>
      </c>
      <c r="AK223" s="86" t="b">
        <v>1</v>
      </c>
      <c r="AL223" s="86" t="b">
        <v>1</v>
      </c>
      <c r="AM223" s="86" t="b">
        <v>1</v>
      </c>
      <c r="AN223" s="86" t="b">
        <v>1</v>
      </c>
      <c r="AO223" s="86" t="b">
        <v>1</v>
      </c>
      <c r="AP223" s="63" t="str">
        <f t="shared" si="105"/>
        <v>VALID</v>
      </c>
      <c r="AQ223" s="169" t="s">
        <v>598</v>
      </c>
      <c r="AR223" s="103" t="s">
        <v>79</v>
      </c>
      <c r="AS223" s="104"/>
      <c r="AT223" s="105"/>
      <c r="AU223" s="105"/>
      <c r="AV223" s="105"/>
      <c r="AW223" s="105"/>
      <c r="AX223" s="105"/>
      <c r="AY223" s="105"/>
      <c r="AZ223" s="104"/>
      <c r="BA223" s="104"/>
      <c r="BB223" s="115"/>
      <c r="BC223" s="116"/>
      <c r="BD223" s="117"/>
      <c r="BE223" s="150" t="s">
        <v>597</v>
      </c>
      <c r="BF223" s="147" t="e">
        <f>VLOOKUP($A223,#REF!,34,FALSE)</f>
        <v>#REF!</v>
      </c>
      <c r="BG223" s="147" t="e">
        <f>VLOOKUP($A223,#REF!,22,FALSE)</f>
        <v>#REF!</v>
      </c>
      <c r="BH223" s="149"/>
    </row>
    <row r="224" ht="12.95" customHeight="1" spans="1:60">
      <c r="A224" s="47" t="s">
        <v>599</v>
      </c>
      <c r="B224" s="38" t="e">
        <f>VLOOKUP($A224,#REF!,34,FALSE)</f>
        <v>#REF!</v>
      </c>
      <c r="C224" s="39" t="str">
        <f t="shared" si="103"/>
        <v>unused_PEX_CLK3P</v>
      </c>
      <c r="D224" s="40" t="e">
        <f>IF(LEN(VLOOKUP($A224,#REF!,8,FALSE)),LEFT(VLOOKUP($A224,#REF!,8,FALSE),LEN(VLOOKUP($A224,#REF!,8,FALSE))-2),"")</f>
        <v>#REF!</v>
      </c>
      <c r="E224" s="41" t="e">
        <f>IF(LEN(VLOOKUP($A224,#REF!,4,FALSE)),IF(INDEX(#REF!,MATCH($A224,#REF!,0),1),LEFT(VLOOKUP($A224,#REF!,4,FALSE),LEN(VLOOKUP($A224,#REF!,4,FALSE))-2),CONCATENATE(LEFT(VLOOKUP($A224,#REF!,4,FALSE),LEN(VLOOKUP($A224,#REF!,4,FALSE))-2),"")),"")</f>
        <v>#REF!</v>
      </c>
      <c r="F224" s="42" t="e">
        <f>IF(LEN(VLOOKUP($A224,#REF!,5,FALSE)),IF(INDEX(#REF!,MATCH($A224,#REF!,0),2),LEFT(VLOOKUP($A224,#REF!,5,FALSE),LEN(VLOOKUP($A224,#REF!,5,FALSE))-2),CONCATENATE(LEFT(VLOOKUP($A224,#REF!,5,FALSE),LEN(VLOOKUP($A224,#REF!,5,FALSE))-2),"*")),"")</f>
        <v>#REF!</v>
      </c>
      <c r="G224" s="42" t="e">
        <f>IF(LEN(VLOOKUP($A224,#REF!,6,FALSE)),IF(INDEX(#REF!,MATCH($A224,#REF!,0),3),LEFT(VLOOKUP($A224,#REF!,6,FALSE),LEN(VLOOKUP($A224,#REF!,6,FALSE))-2),CONCATENATE(LEFT(VLOOKUP($A224,#REF!,6,FALSE),LEN(VLOOKUP($A224,#REF!,6,FALSE))-2),"*")),"")</f>
        <v>#REF!</v>
      </c>
      <c r="H224" s="43" t="e">
        <f>IF(LEN(VLOOKUP($A224,#REF!,7,FALSE)),IF(INDEX(#REF!,MATCH($A224,#REF!,0),4),LEFT(VLOOKUP($A224,#REF!,7,FALSE),LEN(VLOOKUP($A224,#REF!,7,FALSE))-2),CONCATENATE(LEFT(VLOOKUP($A224,#REF!,7,FALSE),LEN(VLOOKUP($A224,#REF!,7,FALSE))-2),"*")),"")</f>
        <v>#REF!</v>
      </c>
      <c r="I224" s="54" t="e">
        <f>IF(LEN(VLOOKUP($A224,#REF!,8,FALSE)),UPPER(RIGHT(VLOOKUP($A224,#REF!,8,FALSE),1)),"")</f>
        <v>#REF!</v>
      </c>
      <c r="J224" s="42" t="e">
        <f>IF(LEN(VLOOKUP($A224,#REF!,4,FALSE)),UPPER(RIGHT(VLOOKUP($A224,#REF!,4,FALSE),1)),"")</f>
        <v>#REF!</v>
      </c>
      <c r="K224" s="42" t="e">
        <f>IF(LEN(VLOOKUP($A224,#REF!,5,FALSE)),UPPER(RIGHT(VLOOKUP($A224,#REF!,5,FALSE),1)),"")</f>
        <v>#REF!</v>
      </c>
      <c r="L224" s="42" t="e">
        <f>IF(LEN(VLOOKUP($A224,#REF!,6,FALSE)),UPPER(RIGHT(VLOOKUP($A224,#REF!,6,FALSE),1)),"")</f>
        <v>#REF!</v>
      </c>
      <c r="M224" s="43" t="e">
        <f>IF(LEN(VLOOKUP($A224,#REF!,7,FALSE)),UPPER(RIGHT(VLOOKUP($A224,#REF!,7,FALSE),1)),"")</f>
        <v>#REF!</v>
      </c>
      <c r="N224" s="82"/>
      <c r="O224" s="82"/>
      <c r="P224" s="82"/>
      <c r="Q224" s="82"/>
      <c r="R224" s="82"/>
      <c r="S224" s="63" t="e">
        <f>HLOOKUP("Device Tree Pin Name",#REF!,MATCH($A224,#REF!,0),FALSE)</f>
        <v>#REF!</v>
      </c>
      <c r="T224" s="47" t="e">
        <f>HLOOKUP("power rail",#REF!,MATCH($A224,#REF!,0),FALSE)</f>
        <v>#REF!</v>
      </c>
      <c r="U224" s="62" t="e">
        <f>HLOOKUP("Wake Capable",#REF!,MATCH($A224,#REF!,0),FALSE)</f>
        <v>#REF!</v>
      </c>
      <c r="V224" s="62" t="e">
        <f>HLOOKUP("Strap",#REF!,MATCH($A224,#REF!,0),FALSE)</f>
        <v>#REF!</v>
      </c>
      <c r="W224" s="62" t="e">
        <f>HLOOKUP("GTE",#REF!,MATCH($A224,#REF!,0),FALSE)</f>
        <v>#REF!</v>
      </c>
      <c r="X224" s="62" t="e">
        <f>HLOOKUP("DPD_Control",#REF!,MATCH($A224,#REF!,0),FALSE)</f>
        <v>#REF!</v>
      </c>
      <c r="Y224" s="62" t="e">
        <f>HLOOKUP("DPD_Group",#REF!,MATCH($A224,#REF!,0),FALSE)</f>
        <v>#REF!</v>
      </c>
      <c r="Z224" s="47" t="e">
        <f>HLOOKUP("Pad Category",#REF!,MATCH($A224,#REF!,0),FALSE)</f>
        <v>#REF!</v>
      </c>
      <c r="AA224" s="47" t="e">
        <f>HLOOKUP("Pad type",#REF!,MATCH($A224,#REF!,0),FALSE)</f>
        <v>#REF!</v>
      </c>
      <c r="AB224" s="47" t="e">
        <f>HLOOKUP("Pull Strength",#REF!,MATCH($A224,#REF!,0),FALSE)</f>
        <v>#REF!</v>
      </c>
      <c r="AC224" s="47" t="e">
        <f>HLOOKUP("POR Pin State",#REF!,MATCH($A224,#REF!,0),FALSE)</f>
        <v>#REF!</v>
      </c>
      <c r="AD224" s="198"/>
      <c r="AE224" s="82"/>
      <c r="AF224" s="38" t="str">
        <f t="shared" si="104"/>
        <v>PULL_DOWN</v>
      </c>
      <c r="AG224" s="38" t="e">
        <f t="shared" si="2"/>
        <v>#REF!</v>
      </c>
      <c r="AH224" s="38" t="e">
        <f t="shared" si="106"/>
        <v>#REF!</v>
      </c>
      <c r="AI224" s="82"/>
      <c r="AJ224" s="86" t="b">
        <v>1</v>
      </c>
      <c r="AK224" s="86" t="b">
        <v>1</v>
      </c>
      <c r="AL224" s="86" t="b">
        <v>1</v>
      </c>
      <c r="AM224" s="86" t="b">
        <v>1</v>
      </c>
      <c r="AN224" s="86" t="b">
        <v>1</v>
      </c>
      <c r="AO224" s="86" t="b">
        <v>1</v>
      </c>
      <c r="AP224" s="63" t="str">
        <f t="shared" si="105"/>
        <v>VALID</v>
      </c>
      <c r="AQ224" s="199" t="s">
        <v>600</v>
      </c>
      <c r="AR224" s="171" t="s">
        <v>79</v>
      </c>
      <c r="AS224" s="172"/>
      <c r="AT224" s="105"/>
      <c r="AU224" s="173"/>
      <c r="AV224" s="173"/>
      <c r="AW224" s="105"/>
      <c r="AX224" s="105"/>
      <c r="AY224" s="105"/>
      <c r="AZ224" s="172"/>
      <c r="BA224" s="172"/>
      <c r="BB224" s="177"/>
      <c r="BC224" s="178"/>
      <c r="BD224" s="179"/>
      <c r="BE224" s="150" t="s">
        <v>599</v>
      </c>
      <c r="BF224" s="147" t="e">
        <f>VLOOKUP($A224,#REF!,34,FALSE)</f>
        <v>#REF!</v>
      </c>
      <c r="BG224" s="147" t="e">
        <f>VLOOKUP($A224,#REF!,22,FALSE)</f>
        <v>#REF!</v>
      </c>
      <c r="BH224" s="149"/>
    </row>
    <row r="225" ht="12.95" customHeight="1" spans="1:60">
      <c r="A225" s="47" t="s">
        <v>601</v>
      </c>
      <c r="B225" s="38" t="e">
        <f>VLOOKUP($A225,#REF!,34,FALSE)</f>
        <v>#REF!</v>
      </c>
      <c r="C225" s="39" t="str">
        <f t="shared" si="103"/>
        <v>unused_PEX_CLK3N</v>
      </c>
      <c r="D225" s="40" t="e">
        <f>IF(LEN(VLOOKUP($A225,#REF!,8,FALSE)),LEFT(VLOOKUP($A225,#REF!,8,FALSE),LEN(VLOOKUP($A225,#REF!,8,FALSE))-2),"")</f>
        <v>#REF!</v>
      </c>
      <c r="E225" s="41" t="e">
        <f>IF(LEN(VLOOKUP($A225,#REF!,4,FALSE)),IF(INDEX(#REF!,MATCH($A225,#REF!,0),1),LEFT(VLOOKUP($A225,#REF!,4,FALSE),LEN(VLOOKUP($A225,#REF!,4,FALSE))-2),CONCATENATE(LEFT(VLOOKUP($A225,#REF!,4,FALSE),LEN(VLOOKUP($A225,#REF!,4,FALSE))-2),"")),"")</f>
        <v>#REF!</v>
      </c>
      <c r="F225" s="42" t="e">
        <f>IF(LEN(VLOOKUP($A225,#REF!,5,FALSE)),IF(INDEX(#REF!,MATCH($A225,#REF!,0),2),LEFT(VLOOKUP($A225,#REF!,5,FALSE),LEN(VLOOKUP($A225,#REF!,5,FALSE))-2),CONCATENATE(LEFT(VLOOKUP($A225,#REF!,5,FALSE),LEN(VLOOKUP($A225,#REF!,5,FALSE))-2),"*")),"")</f>
        <v>#REF!</v>
      </c>
      <c r="G225" s="42" t="e">
        <f>IF(LEN(VLOOKUP($A225,#REF!,6,FALSE)),IF(INDEX(#REF!,MATCH($A225,#REF!,0),3),LEFT(VLOOKUP($A225,#REF!,6,FALSE),LEN(VLOOKUP($A225,#REF!,6,FALSE))-2),CONCATENATE(LEFT(VLOOKUP($A225,#REF!,6,FALSE),LEN(VLOOKUP($A225,#REF!,6,FALSE))-2),"*")),"")</f>
        <v>#REF!</v>
      </c>
      <c r="H225" s="43" t="e">
        <f>IF(LEN(VLOOKUP($A225,#REF!,7,FALSE)),IF(INDEX(#REF!,MATCH($A225,#REF!,0),4),LEFT(VLOOKUP($A225,#REF!,7,FALSE),LEN(VLOOKUP($A225,#REF!,7,FALSE))-2),CONCATENATE(LEFT(VLOOKUP($A225,#REF!,7,FALSE),LEN(VLOOKUP($A225,#REF!,7,FALSE))-2),"*")),"")</f>
        <v>#REF!</v>
      </c>
      <c r="I225" s="54" t="e">
        <f>IF(LEN(VLOOKUP($A225,#REF!,8,FALSE)),UPPER(RIGHT(VLOOKUP($A225,#REF!,8,FALSE),1)),"")</f>
        <v>#REF!</v>
      </c>
      <c r="J225" s="42" t="e">
        <f>IF(LEN(VLOOKUP($A225,#REF!,4,FALSE)),UPPER(RIGHT(VLOOKUP($A225,#REF!,4,FALSE),1)),"")</f>
        <v>#REF!</v>
      </c>
      <c r="K225" s="42" t="e">
        <f>IF(LEN(VLOOKUP($A225,#REF!,5,FALSE)),UPPER(RIGHT(VLOOKUP($A225,#REF!,5,FALSE),1)),"")</f>
        <v>#REF!</v>
      </c>
      <c r="L225" s="42" t="e">
        <f>IF(LEN(VLOOKUP($A225,#REF!,6,FALSE)),UPPER(RIGHT(VLOOKUP($A225,#REF!,6,FALSE),1)),"")</f>
        <v>#REF!</v>
      </c>
      <c r="M225" s="43" t="e">
        <f>IF(LEN(VLOOKUP($A225,#REF!,7,FALSE)),UPPER(RIGHT(VLOOKUP($A225,#REF!,7,FALSE),1)),"")</f>
        <v>#REF!</v>
      </c>
      <c r="N225" s="82"/>
      <c r="O225" s="82"/>
      <c r="P225" s="82"/>
      <c r="Q225" s="82"/>
      <c r="R225" s="82"/>
      <c r="S225" s="63" t="e">
        <f>HLOOKUP("Device Tree Pin Name",#REF!,MATCH($A225,#REF!,0),FALSE)</f>
        <v>#REF!</v>
      </c>
      <c r="T225" s="47" t="e">
        <f>HLOOKUP("power rail",#REF!,MATCH($A225,#REF!,0),FALSE)</f>
        <v>#REF!</v>
      </c>
      <c r="U225" s="62" t="e">
        <f>HLOOKUP("Wake Capable",#REF!,MATCH($A225,#REF!,0),FALSE)</f>
        <v>#REF!</v>
      </c>
      <c r="V225" s="62" t="e">
        <f>HLOOKUP("Strap",#REF!,MATCH($A225,#REF!,0),FALSE)</f>
        <v>#REF!</v>
      </c>
      <c r="W225" s="62" t="e">
        <f>HLOOKUP("GTE",#REF!,MATCH($A225,#REF!,0),FALSE)</f>
        <v>#REF!</v>
      </c>
      <c r="X225" s="62" t="e">
        <f>HLOOKUP("DPD_Control",#REF!,MATCH($A225,#REF!,0),FALSE)</f>
        <v>#REF!</v>
      </c>
      <c r="Y225" s="62" t="e">
        <f>HLOOKUP("DPD_Group",#REF!,MATCH($A225,#REF!,0),FALSE)</f>
        <v>#REF!</v>
      </c>
      <c r="Z225" s="47" t="e">
        <f>HLOOKUP("Pad Category",#REF!,MATCH($A225,#REF!,0),FALSE)</f>
        <v>#REF!</v>
      </c>
      <c r="AA225" s="47" t="e">
        <f>HLOOKUP("Pad type",#REF!,MATCH($A225,#REF!,0),FALSE)</f>
        <v>#REF!</v>
      </c>
      <c r="AB225" s="47" t="e">
        <f>HLOOKUP("Pull Strength",#REF!,MATCH($A225,#REF!,0),FALSE)</f>
        <v>#REF!</v>
      </c>
      <c r="AC225" s="47" t="e">
        <f>HLOOKUP("POR Pin State",#REF!,MATCH($A225,#REF!,0),FALSE)</f>
        <v>#REF!</v>
      </c>
      <c r="AD225" s="198"/>
      <c r="AE225" s="82"/>
      <c r="AF225" s="38" t="str">
        <f t="shared" si="104"/>
        <v>PULL_DOWN</v>
      </c>
      <c r="AG225" s="38" t="e">
        <f t="shared" si="2"/>
        <v>#REF!</v>
      </c>
      <c r="AH225" s="38" t="e">
        <f t="shared" si="106"/>
        <v>#REF!</v>
      </c>
      <c r="AI225" s="82"/>
      <c r="AJ225" s="86" t="b">
        <v>1</v>
      </c>
      <c r="AK225" s="86" t="b">
        <v>1</v>
      </c>
      <c r="AL225" s="86" t="b">
        <v>1</v>
      </c>
      <c r="AM225" s="86" t="b">
        <v>1</v>
      </c>
      <c r="AN225" s="86" t="b">
        <v>1</v>
      </c>
      <c r="AO225" s="86" t="b">
        <v>1</v>
      </c>
      <c r="AP225" s="63" t="str">
        <f t="shared" si="105"/>
        <v>VALID</v>
      </c>
      <c r="AQ225" s="174" t="s">
        <v>602</v>
      </c>
      <c r="AR225" s="103" t="s">
        <v>79</v>
      </c>
      <c r="AS225" s="104"/>
      <c r="AT225" s="105"/>
      <c r="AU225" s="173"/>
      <c r="AV225" s="173"/>
      <c r="AW225" s="105"/>
      <c r="AX225" s="105"/>
      <c r="AY225" s="105"/>
      <c r="AZ225" s="104"/>
      <c r="BA225" s="104"/>
      <c r="BB225" s="401" t="s">
        <v>496</v>
      </c>
      <c r="BC225" s="116"/>
      <c r="BD225" s="117"/>
      <c r="BE225" s="150" t="s">
        <v>601</v>
      </c>
      <c r="BF225" s="147" t="e">
        <f>VLOOKUP($A225,#REF!,34,FALSE)</f>
        <v>#REF!</v>
      </c>
      <c r="BG225" s="147" t="e">
        <f>VLOOKUP($A225,#REF!,22,FALSE)</f>
        <v>#REF!</v>
      </c>
      <c r="BH225" s="149"/>
    </row>
    <row r="226" ht="12.95" customHeight="1" spans="1:60">
      <c r="A226" s="47" t="s">
        <v>603</v>
      </c>
      <c r="B226" s="38" t="e">
        <f>VLOOKUP($A226,#REF!,34,FALSE)</f>
        <v>#REF!</v>
      </c>
      <c r="C226" s="39" t="str">
        <f t="shared" si="103"/>
        <v>unused_PEX_CLK4P</v>
      </c>
      <c r="D226" s="40" t="e">
        <f>IF(LEN(VLOOKUP($A226,#REF!,8,FALSE)),LEFT(VLOOKUP($A226,#REF!,8,FALSE),LEN(VLOOKUP($A226,#REF!,8,FALSE))-2),"")</f>
        <v>#REF!</v>
      </c>
      <c r="E226" s="41" t="e">
        <f>IF(LEN(VLOOKUP($A226,#REF!,4,FALSE)),IF(INDEX(#REF!,MATCH($A226,#REF!,0),1),LEFT(VLOOKUP($A226,#REF!,4,FALSE),LEN(VLOOKUP($A226,#REF!,4,FALSE))-2),CONCATENATE(LEFT(VLOOKUP($A226,#REF!,4,FALSE),LEN(VLOOKUP($A226,#REF!,4,FALSE))-2),"")),"")</f>
        <v>#REF!</v>
      </c>
      <c r="F226" s="42" t="e">
        <f>IF(LEN(VLOOKUP($A226,#REF!,5,FALSE)),IF(INDEX(#REF!,MATCH($A226,#REF!,0),2),LEFT(VLOOKUP($A226,#REF!,5,FALSE),LEN(VLOOKUP($A226,#REF!,5,FALSE))-2),CONCATENATE(LEFT(VLOOKUP($A226,#REF!,5,FALSE),LEN(VLOOKUP($A226,#REF!,5,FALSE))-2),"*")),"")</f>
        <v>#REF!</v>
      </c>
      <c r="G226" s="42" t="e">
        <f>IF(LEN(VLOOKUP($A226,#REF!,6,FALSE)),IF(INDEX(#REF!,MATCH($A226,#REF!,0),3),LEFT(VLOOKUP($A226,#REF!,6,FALSE),LEN(VLOOKUP($A226,#REF!,6,FALSE))-2),CONCATENATE(LEFT(VLOOKUP($A226,#REF!,6,FALSE),LEN(VLOOKUP($A226,#REF!,6,FALSE))-2),"*")),"")</f>
        <v>#REF!</v>
      </c>
      <c r="H226" s="43" t="e">
        <f>IF(LEN(VLOOKUP($A226,#REF!,7,FALSE)),IF(INDEX(#REF!,MATCH($A226,#REF!,0),4),LEFT(VLOOKUP($A226,#REF!,7,FALSE),LEN(VLOOKUP($A226,#REF!,7,FALSE))-2),CONCATENATE(LEFT(VLOOKUP($A226,#REF!,7,FALSE),LEN(VLOOKUP($A226,#REF!,7,FALSE))-2),"*")),"")</f>
        <v>#REF!</v>
      </c>
      <c r="I226" s="54" t="e">
        <f>IF(LEN(VLOOKUP($A226,#REF!,8,FALSE)),UPPER(RIGHT(VLOOKUP($A226,#REF!,8,FALSE),1)),"")</f>
        <v>#REF!</v>
      </c>
      <c r="J226" s="42" t="e">
        <f>IF(LEN(VLOOKUP($A226,#REF!,4,FALSE)),UPPER(RIGHT(VLOOKUP($A226,#REF!,4,FALSE),1)),"")</f>
        <v>#REF!</v>
      </c>
      <c r="K226" s="42" t="e">
        <f>IF(LEN(VLOOKUP($A226,#REF!,5,FALSE)),UPPER(RIGHT(VLOOKUP($A226,#REF!,5,FALSE),1)),"")</f>
        <v>#REF!</v>
      </c>
      <c r="L226" s="42" t="e">
        <f>IF(LEN(VLOOKUP($A226,#REF!,6,FALSE)),UPPER(RIGHT(VLOOKUP($A226,#REF!,6,FALSE),1)),"")</f>
        <v>#REF!</v>
      </c>
      <c r="M226" s="43" t="e">
        <f>IF(LEN(VLOOKUP($A226,#REF!,7,FALSE)),UPPER(RIGHT(VLOOKUP($A226,#REF!,7,FALSE),1)),"")</f>
        <v>#REF!</v>
      </c>
      <c r="N226" s="82"/>
      <c r="O226" s="82"/>
      <c r="P226" s="82"/>
      <c r="Q226" s="82"/>
      <c r="R226" s="82"/>
      <c r="S226" s="63" t="e">
        <f>HLOOKUP("Device Tree Pin Name",#REF!,MATCH($A226,#REF!,0),FALSE)</f>
        <v>#REF!</v>
      </c>
      <c r="T226" s="47" t="e">
        <f>HLOOKUP("power rail",#REF!,MATCH($A226,#REF!,0),FALSE)</f>
        <v>#REF!</v>
      </c>
      <c r="U226" s="62" t="e">
        <f>HLOOKUP("Wake Capable",#REF!,MATCH($A226,#REF!,0),FALSE)</f>
        <v>#REF!</v>
      </c>
      <c r="V226" s="62" t="e">
        <f>HLOOKUP("Strap",#REF!,MATCH($A226,#REF!,0),FALSE)</f>
        <v>#REF!</v>
      </c>
      <c r="W226" s="62" t="e">
        <f>HLOOKUP("GTE",#REF!,MATCH($A226,#REF!,0),FALSE)</f>
        <v>#REF!</v>
      </c>
      <c r="X226" s="62" t="e">
        <f>HLOOKUP("DPD_Control",#REF!,MATCH($A226,#REF!,0),FALSE)</f>
        <v>#REF!</v>
      </c>
      <c r="Y226" s="62" t="e">
        <f>HLOOKUP("DPD_Group",#REF!,MATCH($A226,#REF!,0),FALSE)</f>
        <v>#REF!</v>
      </c>
      <c r="Z226" s="47" t="e">
        <f>HLOOKUP("Pad Category",#REF!,MATCH($A226,#REF!,0),FALSE)</f>
        <v>#REF!</v>
      </c>
      <c r="AA226" s="47" t="e">
        <f>HLOOKUP("Pad type",#REF!,MATCH($A226,#REF!,0),FALSE)</f>
        <v>#REF!</v>
      </c>
      <c r="AB226" s="47" t="e">
        <f>HLOOKUP("Pull Strength",#REF!,MATCH($A226,#REF!,0),FALSE)</f>
        <v>#REF!</v>
      </c>
      <c r="AC226" s="47" t="e">
        <f>HLOOKUP("POR Pin State",#REF!,MATCH($A226,#REF!,0),FALSE)</f>
        <v>#REF!</v>
      </c>
      <c r="AD226" s="198"/>
      <c r="AE226" s="82"/>
      <c r="AF226" s="38" t="str">
        <f t="shared" si="104"/>
        <v>PULL_DOWN</v>
      </c>
      <c r="AG226" s="38" t="e">
        <f t="shared" si="2"/>
        <v>#REF!</v>
      </c>
      <c r="AH226" s="38" t="e">
        <f t="shared" si="106"/>
        <v>#REF!</v>
      </c>
      <c r="AI226" s="82"/>
      <c r="AJ226" s="86" t="b">
        <v>1</v>
      </c>
      <c r="AK226" s="86" t="b">
        <v>1</v>
      </c>
      <c r="AL226" s="86" t="b">
        <v>1</v>
      </c>
      <c r="AM226" s="86" t="b">
        <v>1</v>
      </c>
      <c r="AN226" s="86" t="b">
        <v>1</v>
      </c>
      <c r="AO226" s="86" t="b">
        <v>1</v>
      </c>
      <c r="AP226" s="63" t="str">
        <f t="shared" si="105"/>
        <v>VALID</v>
      </c>
      <c r="AQ226" s="102" t="s">
        <v>604</v>
      </c>
      <c r="AR226" s="103" t="s">
        <v>79</v>
      </c>
      <c r="AS226" s="104"/>
      <c r="AT226" s="105"/>
      <c r="AU226" s="173"/>
      <c r="AV226" s="173"/>
      <c r="AW226" s="105"/>
      <c r="AX226" s="105"/>
      <c r="AY226" s="105"/>
      <c r="AZ226" s="104"/>
      <c r="BA226" s="104"/>
      <c r="BB226" s="115"/>
      <c r="BC226" s="116"/>
      <c r="BD226" s="117"/>
      <c r="BE226" s="150" t="s">
        <v>603</v>
      </c>
      <c r="BF226" s="147" t="e">
        <f>VLOOKUP($A226,#REF!,34,FALSE)</f>
        <v>#REF!</v>
      </c>
      <c r="BG226" s="147" t="e">
        <f>VLOOKUP($A226,#REF!,22,FALSE)</f>
        <v>#REF!</v>
      </c>
      <c r="BH226" s="149"/>
    </row>
    <row r="227" ht="12.95" customHeight="1" spans="1:60">
      <c r="A227" s="47" t="s">
        <v>605</v>
      </c>
      <c r="B227" s="38" t="e">
        <f>VLOOKUP($A227,#REF!,34,FALSE)</f>
        <v>#REF!</v>
      </c>
      <c r="C227" s="39" t="str">
        <f t="shared" si="103"/>
        <v>unused_PEX_CLK4N</v>
      </c>
      <c r="D227" s="40" t="e">
        <f>IF(LEN(VLOOKUP($A227,#REF!,8,FALSE)),LEFT(VLOOKUP($A227,#REF!,8,FALSE),LEN(VLOOKUP($A227,#REF!,8,FALSE))-2),"")</f>
        <v>#REF!</v>
      </c>
      <c r="E227" s="41" t="e">
        <f>IF(LEN(VLOOKUP($A227,#REF!,4,FALSE)),IF(INDEX(#REF!,MATCH($A227,#REF!,0),1),LEFT(VLOOKUP($A227,#REF!,4,FALSE),LEN(VLOOKUP($A227,#REF!,4,FALSE))-2),CONCATENATE(LEFT(VLOOKUP($A227,#REF!,4,FALSE),LEN(VLOOKUP($A227,#REF!,4,FALSE))-2),"")),"")</f>
        <v>#REF!</v>
      </c>
      <c r="F227" s="42" t="e">
        <f>IF(LEN(VLOOKUP($A227,#REF!,5,FALSE)),IF(INDEX(#REF!,MATCH($A227,#REF!,0),2),LEFT(VLOOKUP($A227,#REF!,5,FALSE),LEN(VLOOKUP($A227,#REF!,5,FALSE))-2),CONCATENATE(LEFT(VLOOKUP($A227,#REF!,5,FALSE),LEN(VLOOKUP($A227,#REF!,5,FALSE))-2),"*")),"")</f>
        <v>#REF!</v>
      </c>
      <c r="G227" s="42" t="e">
        <f>IF(LEN(VLOOKUP($A227,#REF!,6,FALSE)),IF(INDEX(#REF!,MATCH($A227,#REF!,0),3),LEFT(VLOOKUP($A227,#REF!,6,FALSE),LEN(VLOOKUP($A227,#REF!,6,FALSE))-2),CONCATENATE(LEFT(VLOOKUP($A227,#REF!,6,FALSE),LEN(VLOOKUP($A227,#REF!,6,FALSE))-2),"*")),"")</f>
        <v>#REF!</v>
      </c>
      <c r="H227" s="43" t="e">
        <f>IF(LEN(VLOOKUP($A227,#REF!,7,FALSE)),IF(INDEX(#REF!,MATCH($A227,#REF!,0),4),LEFT(VLOOKUP($A227,#REF!,7,FALSE),LEN(VLOOKUP($A227,#REF!,7,FALSE))-2),CONCATENATE(LEFT(VLOOKUP($A227,#REF!,7,FALSE),LEN(VLOOKUP($A227,#REF!,7,FALSE))-2),"*")),"")</f>
        <v>#REF!</v>
      </c>
      <c r="I227" s="54" t="e">
        <f>IF(LEN(VLOOKUP($A227,#REF!,8,FALSE)),UPPER(RIGHT(VLOOKUP($A227,#REF!,8,FALSE),1)),"")</f>
        <v>#REF!</v>
      </c>
      <c r="J227" s="42" t="e">
        <f>IF(LEN(VLOOKUP($A227,#REF!,4,FALSE)),UPPER(RIGHT(VLOOKUP($A227,#REF!,4,FALSE),1)),"")</f>
        <v>#REF!</v>
      </c>
      <c r="K227" s="42" t="e">
        <f>IF(LEN(VLOOKUP($A227,#REF!,5,FALSE)),UPPER(RIGHT(VLOOKUP($A227,#REF!,5,FALSE),1)),"")</f>
        <v>#REF!</v>
      </c>
      <c r="L227" s="42" t="e">
        <f>IF(LEN(VLOOKUP($A227,#REF!,6,FALSE)),UPPER(RIGHT(VLOOKUP($A227,#REF!,6,FALSE),1)),"")</f>
        <v>#REF!</v>
      </c>
      <c r="M227" s="43" t="e">
        <f>IF(LEN(VLOOKUP($A227,#REF!,7,FALSE)),UPPER(RIGHT(VLOOKUP($A227,#REF!,7,FALSE),1)),"")</f>
        <v>#REF!</v>
      </c>
      <c r="N227" s="82"/>
      <c r="O227" s="82"/>
      <c r="P227" s="82"/>
      <c r="Q227" s="82"/>
      <c r="R227" s="82"/>
      <c r="S227" s="64" t="e">
        <f>HLOOKUP("Device Tree Pin Name",#REF!,MATCH($A227,#REF!,0),FALSE)</f>
        <v>#REF!</v>
      </c>
      <c r="T227" s="47" t="e">
        <f>HLOOKUP("power rail",#REF!,MATCH($A227,#REF!,0),FALSE)</f>
        <v>#REF!</v>
      </c>
      <c r="U227" s="62" t="e">
        <f>HLOOKUP("Wake Capable",#REF!,MATCH($A227,#REF!,0),FALSE)</f>
        <v>#REF!</v>
      </c>
      <c r="V227" s="62" t="e">
        <f>HLOOKUP("Strap",#REF!,MATCH($A227,#REF!,0),FALSE)</f>
        <v>#REF!</v>
      </c>
      <c r="W227" s="62" t="e">
        <f>HLOOKUP("GTE",#REF!,MATCH($A227,#REF!,0),FALSE)</f>
        <v>#REF!</v>
      </c>
      <c r="X227" s="62" t="e">
        <f>HLOOKUP("DPD_Control",#REF!,MATCH($A227,#REF!,0),FALSE)</f>
        <v>#REF!</v>
      </c>
      <c r="Y227" s="62" t="e">
        <f>HLOOKUP("DPD_Group",#REF!,MATCH($A227,#REF!,0),FALSE)</f>
        <v>#REF!</v>
      </c>
      <c r="Z227" s="47" t="e">
        <f>HLOOKUP("Pad Category",#REF!,MATCH($A227,#REF!,0),FALSE)</f>
        <v>#REF!</v>
      </c>
      <c r="AA227" s="47" t="e">
        <f>HLOOKUP("Pad type",#REF!,MATCH($A227,#REF!,0),FALSE)</f>
        <v>#REF!</v>
      </c>
      <c r="AB227" s="47" t="e">
        <f>HLOOKUP("Pull Strength",#REF!,MATCH($A227,#REF!,0),FALSE)</f>
        <v>#REF!</v>
      </c>
      <c r="AC227" s="47" t="e">
        <f>HLOOKUP("POR Pin State",#REF!,MATCH($A227,#REF!,0),FALSE)</f>
        <v>#REF!</v>
      </c>
      <c r="AD227" s="198"/>
      <c r="AE227" s="82"/>
      <c r="AF227" s="38" t="str">
        <f t="shared" si="104"/>
        <v>PULL_DOWN</v>
      </c>
      <c r="AG227" s="38" t="e">
        <f t="shared" si="2"/>
        <v>#REF!</v>
      </c>
      <c r="AH227" s="38" t="e">
        <f t="shared" si="106"/>
        <v>#REF!</v>
      </c>
      <c r="AI227" s="82"/>
      <c r="AJ227" s="86" t="b">
        <v>1</v>
      </c>
      <c r="AK227" s="86" t="b">
        <v>1</v>
      </c>
      <c r="AL227" s="86" t="b">
        <v>1</v>
      </c>
      <c r="AM227" s="86" t="b">
        <v>1</v>
      </c>
      <c r="AN227" s="86" t="b">
        <v>1</v>
      </c>
      <c r="AO227" s="86" t="b">
        <v>1</v>
      </c>
      <c r="AP227" s="63" t="str">
        <f t="shared" si="105"/>
        <v>VALID</v>
      </c>
      <c r="AQ227" s="102" t="s">
        <v>606</v>
      </c>
      <c r="AR227" s="103" t="s">
        <v>79</v>
      </c>
      <c r="AS227" s="104"/>
      <c r="AT227" s="105"/>
      <c r="AU227" s="105"/>
      <c r="AV227" s="105"/>
      <c r="AW227" s="105"/>
      <c r="AX227" s="105"/>
      <c r="AY227" s="105"/>
      <c r="AZ227" s="104"/>
      <c r="BA227" s="104"/>
      <c r="BB227" s="115"/>
      <c r="BC227" s="116"/>
      <c r="BD227" s="117"/>
      <c r="BE227" s="151" t="s">
        <v>605</v>
      </c>
      <c r="BF227" s="147" t="e">
        <f>VLOOKUP($A227,#REF!,34,FALSE)</f>
        <v>#REF!</v>
      </c>
      <c r="BG227" s="147" t="e">
        <f>VLOOKUP($A227,#REF!,22,FALSE)</f>
        <v>#REF!</v>
      </c>
      <c r="BH227" s="149"/>
    </row>
    <row r="228" s="3" customFormat="1" ht="18" customHeight="1" spans="1:60">
      <c r="A228" s="163" t="s">
        <v>607</v>
      </c>
      <c r="B228" s="190" t="s">
        <v>608</v>
      </c>
      <c r="C228" s="35"/>
      <c r="D228" s="37"/>
      <c r="E228" s="37"/>
      <c r="F228" s="37"/>
      <c r="G228" s="37"/>
      <c r="H228" s="37"/>
      <c r="I228" s="35"/>
      <c r="J228" s="35"/>
      <c r="K228" s="35"/>
      <c r="L228" s="35"/>
      <c r="M228" s="35"/>
      <c r="N228" s="35"/>
      <c r="O228" s="35"/>
      <c r="P228" s="35"/>
      <c r="Q228" s="35"/>
      <c r="R228" s="35"/>
      <c r="S228" s="35"/>
      <c r="T228" s="35"/>
      <c r="U228" s="60"/>
      <c r="V228" s="60"/>
      <c r="W228" s="60"/>
      <c r="X228" s="60"/>
      <c r="Y228" s="60"/>
      <c r="Z228" s="81"/>
      <c r="AA228" s="81"/>
      <c r="AB228" s="81"/>
      <c r="AC228" s="81"/>
      <c r="AD228" s="81"/>
      <c r="AE228" s="81"/>
      <c r="AF228" s="81"/>
      <c r="AG228" s="81"/>
      <c r="AH228" s="81"/>
      <c r="AI228" s="81"/>
      <c r="AJ228" s="81"/>
      <c r="AK228" s="81"/>
      <c r="AL228" s="81"/>
      <c r="AM228" s="81"/>
      <c r="AN228" s="81"/>
      <c r="AO228" s="81"/>
      <c r="AP228" s="81"/>
      <c r="AQ228" s="100"/>
      <c r="AR228" s="100"/>
      <c r="AS228" s="101"/>
      <c r="AT228" s="101"/>
      <c r="AU228" s="101"/>
      <c r="AV228" s="101"/>
      <c r="AW228" s="101"/>
      <c r="AX228" s="101"/>
      <c r="AY228" s="101"/>
      <c r="AZ228" s="101"/>
      <c r="BA228" s="101"/>
      <c r="BB228" s="101"/>
      <c r="BC228" s="400" t="s">
        <v>76</v>
      </c>
      <c r="BD228" s="114"/>
      <c r="BE228" s="142" t="s">
        <v>607</v>
      </c>
      <c r="BF228" s="143" t="s">
        <v>608</v>
      </c>
      <c r="BG228" s="143"/>
      <c r="BH228" s="145"/>
    </row>
    <row r="229" ht="12.95" customHeight="1" spans="1:60">
      <c r="A229" s="47" t="s">
        <v>609</v>
      </c>
      <c r="B229" s="38" t="e">
        <f>VLOOKUP($A229,#REF!,34,FALSE)</f>
        <v>#REF!</v>
      </c>
      <c r="C229" s="39" t="str">
        <f t="shared" ref="C229:C236" si="107">CONCATENATE("unused_",A229)</f>
        <v>unused_PEX_L7_CLKREQ_N</v>
      </c>
      <c r="D229" s="40" t="e">
        <f>IF(LEN(VLOOKUP($A229,#REF!,8,FALSE)),LEFT(VLOOKUP($A229,#REF!,8,FALSE),LEN(VLOOKUP($A229,#REF!,8,FALSE))-2),"")</f>
        <v>#REF!</v>
      </c>
      <c r="E229" s="41" t="e">
        <f>IF(LEN(VLOOKUP($A229,#REF!,4,FALSE)),IF(INDEX(#REF!,MATCH($A229,#REF!,0),1),LEFT(VLOOKUP($A229,#REF!,4,FALSE),LEN(VLOOKUP($A229,#REF!,4,FALSE))-2),CONCATENATE(LEFT(VLOOKUP($A229,#REF!,4,FALSE),LEN(VLOOKUP($A229,#REF!,4,FALSE))-2),"")),"")</f>
        <v>#REF!</v>
      </c>
      <c r="F229" s="42" t="e">
        <f>IF(LEN(VLOOKUP($A229,#REF!,5,FALSE)),IF(INDEX(#REF!,MATCH($A229,#REF!,0),2),LEFT(VLOOKUP($A229,#REF!,5,FALSE),LEN(VLOOKUP($A229,#REF!,5,FALSE))-2),CONCATENATE(LEFT(VLOOKUP($A229,#REF!,5,FALSE),LEN(VLOOKUP($A229,#REF!,5,FALSE))-2),"*")),"")</f>
        <v>#REF!</v>
      </c>
      <c r="G229" s="42" t="e">
        <f>IF(LEN(VLOOKUP($A229,#REF!,6,FALSE)),IF(INDEX(#REF!,MATCH($A229,#REF!,0),3),LEFT(VLOOKUP($A229,#REF!,6,FALSE),LEN(VLOOKUP($A229,#REF!,6,FALSE))-2),CONCATENATE(LEFT(VLOOKUP($A229,#REF!,6,FALSE),LEN(VLOOKUP($A229,#REF!,6,FALSE))-2),"*")),"")</f>
        <v>#REF!</v>
      </c>
      <c r="H229" s="43" t="e">
        <f>IF(LEN(VLOOKUP($A229,#REF!,7,FALSE)),IF(INDEX(#REF!,MATCH($A229,#REF!,0),4),LEFT(VLOOKUP($A229,#REF!,7,FALSE),LEN(VLOOKUP($A229,#REF!,7,FALSE))-2),CONCATENATE(LEFT(VLOOKUP($A229,#REF!,7,FALSE),LEN(VLOOKUP($A229,#REF!,7,FALSE))-2),"*")),"")</f>
        <v>#REF!</v>
      </c>
      <c r="I229" s="54" t="e">
        <f>IF(LEN(VLOOKUP($A229,#REF!,8,FALSE)),UPPER(RIGHT(VLOOKUP($A229,#REF!,8,FALSE),1)),"")</f>
        <v>#REF!</v>
      </c>
      <c r="J229" s="42" t="e">
        <f>IF(LEN(VLOOKUP($A229,#REF!,4,FALSE)),UPPER(RIGHT(VLOOKUP($A229,#REF!,4,FALSE),1)),"")</f>
        <v>#REF!</v>
      </c>
      <c r="K229" s="42" t="e">
        <f>IF(LEN(VLOOKUP($A229,#REF!,5,FALSE)),UPPER(RIGHT(VLOOKUP($A229,#REF!,5,FALSE),1)),"")</f>
        <v>#REF!</v>
      </c>
      <c r="L229" s="42" t="e">
        <f>IF(LEN(VLOOKUP($A229,#REF!,6,FALSE)),UPPER(RIGHT(VLOOKUP($A229,#REF!,6,FALSE),1)),"")</f>
        <v>#REF!</v>
      </c>
      <c r="M229" s="43" t="e">
        <f>IF(LEN(VLOOKUP($A229,#REF!,7,FALSE)),UPPER(RIGHT(VLOOKUP($A229,#REF!,7,FALSE),1)),"")</f>
        <v>#REF!</v>
      </c>
      <c r="N229" s="38" t="s">
        <v>610</v>
      </c>
      <c r="O229" s="38" t="s">
        <v>83</v>
      </c>
      <c r="P229" s="38" t="s">
        <v>104</v>
      </c>
      <c r="Q229" s="38" t="s">
        <v>105</v>
      </c>
      <c r="R229" s="38" t="s">
        <v>83</v>
      </c>
      <c r="S229" s="61" t="e">
        <f>HLOOKUP("Device Tree Pin Name",#REF!,MATCH($A229,#REF!,0),FALSE)</f>
        <v>#REF!</v>
      </c>
      <c r="T229" s="47" t="e">
        <f>HLOOKUP("power rail",#REF!,MATCH($A229,#REF!,0),FALSE)</f>
        <v>#REF!</v>
      </c>
      <c r="U229" s="62" t="e">
        <f>HLOOKUP("Wake Capable",#REF!,MATCH($A229,#REF!,0),FALSE)</f>
        <v>#REF!</v>
      </c>
      <c r="V229" s="62" t="e">
        <f>HLOOKUP("Strap",#REF!,MATCH($A229,#REF!,0),FALSE)</f>
        <v>#REF!</v>
      </c>
      <c r="W229" s="62" t="e">
        <f>HLOOKUP("GTE",#REF!,MATCH($A229,#REF!,0),FALSE)</f>
        <v>#REF!</v>
      </c>
      <c r="X229" s="62" t="e">
        <f>HLOOKUP("DPD_Control",#REF!,MATCH($A229,#REF!,0),FALSE)</f>
        <v>#REF!</v>
      </c>
      <c r="Y229" s="62" t="e">
        <f>HLOOKUP("DPD_Group",#REF!,MATCH($A229,#REF!,0),FALSE)</f>
        <v>#REF!</v>
      </c>
      <c r="Z229" s="47" t="e">
        <f>HLOOKUP("Pad Category",#REF!,MATCH($A229,#REF!,0),FALSE)</f>
        <v>#REF!</v>
      </c>
      <c r="AA229" s="47" t="e">
        <f>HLOOKUP("Pad type",#REF!,MATCH($A229,#REF!,0),FALSE)</f>
        <v>#REF!</v>
      </c>
      <c r="AB229" s="47" t="e">
        <f>HLOOKUP("Pull Strength",#REF!,MATCH($A229,#REF!,0),FALSE)</f>
        <v>#REF!</v>
      </c>
      <c r="AC229" s="47" t="e">
        <f>HLOOKUP("POR Pin State",#REF!,MATCH($A229,#REF!,0),FALSE)</f>
        <v>#REF!</v>
      </c>
      <c r="AD229" s="47" t="str">
        <f t="shared" ref="AD229:AD236" si="108">IF(OR($AQ229="",$AQ229=$C229),$R229,IF($AQ229=$D229,SUBSTITUTE(SUBSTITUTE($AQ229,"GPIO3_","GPIO_"),".0",""),IF($AQ229=$E229,$N229,IF($AQ229=$F229,$O229,IF($AQ229=$G229,$P229,IF($AQ229=$H229,$Q229,"INVALID"))))))</f>
        <v>RSVD1</v>
      </c>
      <c r="AE229" s="82"/>
      <c r="AF229" s="38" t="str">
        <f t="shared" ref="AF229:AF236" si="109">IF(AND(OR($AS229="Int PU",$AS229="Int PD"),OR(AND($AZ229&lt;&gt;"",$AZ229&lt;&gt;"0"),AND($BA229&lt;&gt;"",$BA229&lt;&gt;"0"))),"INVALID",IF(OR($AQ229=$C229,$AS229="Int PD"),"PULL_DOWN",IF(OR($AS229="Int PU",AND($AE229="YES",OR($AZ229="",$AZ229="0"),OR($BA229="",$BA229="0"),OR($AR229="Input",$AR229="Bidirectional"))),"PULL_UP","NORMAL")))</f>
        <v>PULL_DOWN</v>
      </c>
      <c r="AG229" s="38" t="e">
        <f t="shared" si="2"/>
        <v>#REF!</v>
      </c>
      <c r="AH229" s="38" t="e">
        <f t="shared" si="106"/>
        <v>#REF!</v>
      </c>
      <c r="AI229" s="87" t="e">
        <f t="shared" si="76"/>
        <v>#REF!</v>
      </c>
      <c r="AJ229" s="86" t="b">
        <v>1</v>
      </c>
      <c r="AK229" s="86" t="b">
        <v>1</v>
      </c>
      <c r="AL229" s="86" t="b">
        <v>1</v>
      </c>
      <c r="AM229" s="86" t="b">
        <v>1</v>
      </c>
      <c r="AN229" s="86" t="b">
        <v>1</v>
      </c>
      <c r="AO229" s="86" t="b">
        <v>1</v>
      </c>
      <c r="AP229" s="63" t="str">
        <f t="shared" si="105"/>
        <v>VALID</v>
      </c>
      <c r="AQ229" s="169" t="s">
        <v>611</v>
      </c>
      <c r="AR229" s="103" t="s">
        <v>79</v>
      </c>
      <c r="AS229" s="104"/>
      <c r="AT229" s="104" t="s">
        <v>89</v>
      </c>
      <c r="AU229" s="105"/>
      <c r="AV229" s="105"/>
      <c r="AW229" s="118" t="s">
        <v>85</v>
      </c>
      <c r="AX229" s="104" t="s">
        <v>85</v>
      </c>
      <c r="AY229" s="105"/>
      <c r="AZ229" s="104"/>
      <c r="BA229" s="104"/>
      <c r="BB229" s="115"/>
      <c r="BC229" s="116"/>
      <c r="BD229" s="117"/>
      <c r="BE229" s="146" t="s">
        <v>609</v>
      </c>
      <c r="BF229" s="147" t="e">
        <f>VLOOKUP($A229,#REF!,34,FALSE)</f>
        <v>#REF!</v>
      </c>
      <c r="BG229" s="147" t="e">
        <f>VLOOKUP($A229,#REF!,22,FALSE)</f>
        <v>#REF!</v>
      </c>
      <c r="BH229" s="149"/>
    </row>
    <row r="230" ht="12.95" customHeight="1" spans="1:60">
      <c r="A230" s="47" t="s">
        <v>612</v>
      </c>
      <c r="B230" s="38" t="e">
        <f>VLOOKUP($A230,#REF!,34,FALSE)</f>
        <v>#REF!</v>
      </c>
      <c r="C230" s="39" t="str">
        <f t="shared" si="107"/>
        <v>unused_PEX_L7_RST_N</v>
      </c>
      <c r="D230" s="40" t="e">
        <f>IF(LEN(VLOOKUP($A230,#REF!,8,FALSE)),LEFT(VLOOKUP($A230,#REF!,8,FALSE),LEN(VLOOKUP($A230,#REF!,8,FALSE))-2),"")</f>
        <v>#REF!</v>
      </c>
      <c r="E230" s="41" t="e">
        <f>IF(LEN(VLOOKUP($A230,#REF!,4,FALSE)),IF(INDEX(#REF!,MATCH($A230,#REF!,0),1),LEFT(VLOOKUP($A230,#REF!,4,FALSE),LEN(VLOOKUP($A230,#REF!,4,FALSE))-2),CONCATENATE(LEFT(VLOOKUP($A230,#REF!,4,FALSE),LEN(VLOOKUP($A230,#REF!,4,FALSE))-2),"")),"")</f>
        <v>#REF!</v>
      </c>
      <c r="F230" s="42" t="e">
        <f>IF(LEN(VLOOKUP($A230,#REF!,5,FALSE)),IF(INDEX(#REF!,MATCH($A230,#REF!,0),2),LEFT(VLOOKUP($A230,#REF!,5,FALSE),LEN(VLOOKUP($A230,#REF!,5,FALSE))-2),CONCATENATE(LEFT(VLOOKUP($A230,#REF!,5,FALSE),LEN(VLOOKUP($A230,#REF!,5,FALSE))-2),"*")),"")</f>
        <v>#REF!</v>
      </c>
      <c r="G230" s="42" t="e">
        <f>IF(LEN(VLOOKUP($A230,#REF!,6,FALSE)),IF(INDEX(#REF!,MATCH($A230,#REF!,0),3),LEFT(VLOOKUP($A230,#REF!,6,FALSE),LEN(VLOOKUP($A230,#REF!,6,FALSE))-2),CONCATENATE(LEFT(VLOOKUP($A230,#REF!,6,FALSE),LEN(VLOOKUP($A230,#REF!,6,FALSE))-2),"*")),"")</f>
        <v>#REF!</v>
      </c>
      <c r="H230" s="43" t="e">
        <f>IF(LEN(VLOOKUP($A230,#REF!,7,FALSE)),IF(INDEX(#REF!,MATCH($A230,#REF!,0),4),LEFT(VLOOKUP($A230,#REF!,7,FALSE),LEN(VLOOKUP($A230,#REF!,7,FALSE))-2),CONCATENATE(LEFT(VLOOKUP($A230,#REF!,7,FALSE),LEN(VLOOKUP($A230,#REF!,7,FALSE))-2),"*")),"")</f>
        <v>#REF!</v>
      </c>
      <c r="I230" s="54" t="e">
        <f>IF(LEN(VLOOKUP($A230,#REF!,8,FALSE)),UPPER(RIGHT(VLOOKUP($A230,#REF!,8,FALSE),1)),"")</f>
        <v>#REF!</v>
      </c>
      <c r="J230" s="42" t="e">
        <f>IF(LEN(VLOOKUP($A230,#REF!,4,FALSE)),UPPER(RIGHT(VLOOKUP($A230,#REF!,4,FALSE),1)),"")</f>
        <v>#REF!</v>
      </c>
      <c r="K230" s="42" t="e">
        <f>IF(LEN(VLOOKUP($A230,#REF!,5,FALSE)),UPPER(RIGHT(VLOOKUP($A230,#REF!,5,FALSE),1)),"")</f>
        <v>#REF!</v>
      </c>
      <c r="L230" s="42" t="e">
        <f>IF(LEN(VLOOKUP($A230,#REF!,6,FALSE)),UPPER(RIGHT(VLOOKUP($A230,#REF!,6,FALSE),1)),"")</f>
        <v>#REF!</v>
      </c>
      <c r="M230" s="43" t="e">
        <f>IF(LEN(VLOOKUP($A230,#REF!,7,FALSE)),UPPER(RIGHT(VLOOKUP($A230,#REF!,7,FALSE),1)),"")</f>
        <v>#REF!</v>
      </c>
      <c r="N230" s="38" t="s">
        <v>610</v>
      </c>
      <c r="O230" s="38" t="s">
        <v>83</v>
      </c>
      <c r="P230" s="38" t="s">
        <v>104</v>
      </c>
      <c r="Q230" s="38" t="s">
        <v>105</v>
      </c>
      <c r="R230" s="38" t="s">
        <v>83</v>
      </c>
      <c r="S230" s="63" t="e">
        <f>HLOOKUP("Device Tree Pin Name",#REF!,MATCH($A230,#REF!,0),FALSE)</f>
        <v>#REF!</v>
      </c>
      <c r="T230" s="47" t="e">
        <f>HLOOKUP("power rail",#REF!,MATCH($A230,#REF!,0),FALSE)</f>
        <v>#REF!</v>
      </c>
      <c r="U230" s="62" t="e">
        <f>HLOOKUP("Wake Capable",#REF!,MATCH($A230,#REF!,0),FALSE)</f>
        <v>#REF!</v>
      </c>
      <c r="V230" s="62" t="e">
        <f>HLOOKUP("Strap",#REF!,MATCH($A230,#REF!,0),FALSE)</f>
        <v>#REF!</v>
      </c>
      <c r="W230" s="62" t="e">
        <f>HLOOKUP("GTE",#REF!,MATCH($A230,#REF!,0),FALSE)</f>
        <v>#REF!</v>
      </c>
      <c r="X230" s="62" t="e">
        <f>HLOOKUP("DPD_Control",#REF!,MATCH($A230,#REF!,0),FALSE)</f>
        <v>#REF!</v>
      </c>
      <c r="Y230" s="62" t="e">
        <f>HLOOKUP("DPD_Group",#REF!,MATCH($A230,#REF!,0),FALSE)</f>
        <v>#REF!</v>
      </c>
      <c r="Z230" s="47" t="e">
        <f>HLOOKUP("Pad Category",#REF!,MATCH($A230,#REF!,0),FALSE)</f>
        <v>#REF!</v>
      </c>
      <c r="AA230" s="47" t="e">
        <f>HLOOKUP("Pad type",#REF!,MATCH($A230,#REF!,0),FALSE)</f>
        <v>#REF!</v>
      </c>
      <c r="AB230" s="47" t="e">
        <f>HLOOKUP("Pull Strength",#REF!,MATCH($A230,#REF!,0),FALSE)</f>
        <v>#REF!</v>
      </c>
      <c r="AC230" s="47" t="e">
        <f>HLOOKUP("POR Pin State",#REF!,MATCH($A230,#REF!,0),FALSE)</f>
        <v>#REF!</v>
      </c>
      <c r="AD230" s="47" t="str">
        <f t="shared" si="108"/>
        <v>RSVD1</v>
      </c>
      <c r="AE230" s="82"/>
      <c r="AF230" s="38" t="str">
        <f t="shared" si="109"/>
        <v>PULL_DOWN</v>
      </c>
      <c r="AG230" s="38" t="e">
        <f t="shared" si="2"/>
        <v>#REF!</v>
      </c>
      <c r="AH230" s="38" t="e">
        <f t="shared" si="106"/>
        <v>#REF!</v>
      </c>
      <c r="AI230" s="87" t="e">
        <f t="shared" si="76"/>
        <v>#REF!</v>
      </c>
      <c r="AJ230" s="86" t="b">
        <v>1</v>
      </c>
      <c r="AK230" s="86" t="b">
        <v>1</v>
      </c>
      <c r="AL230" s="86" t="b">
        <v>1</v>
      </c>
      <c r="AM230" s="86" t="b">
        <v>1</v>
      </c>
      <c r="AN230" s="86" t="b">
        <v>1</v>
      </c>
      <c r="AO230" s="86" t="b">
        <v>1</v>
      </c>
      <c r="AP230" s="63" t="str">
        <f t="shared" si="105"/>
        <v>VALID</v>
      </c>
      <c r="AQ230" s="169" t="s">
        <v>613</v>
      </c>
      <c r="AR230" s="103" t="s">
        <v>79</v>
      </c>
      <c r="AS230" s="104"/>
      <c r="AT230" s="105"/>
      <c r="AU230" s="105"/>
      <c r="AV230" s="105"/>
      <c r="AW230" s="118" t="s">
        <v>85</v>
      </c>
      <c r="AX230" s="104" t="s">
        <v>85</v>
      </c>
      <c r="AY230" s="105"/>
      <c r="AZ230" s="104"/>
      <c r="BA230" s="104"/>
      <c r="BB230" s="115"/>
      <c r="BC230" s="116"/>
      <c r="BD230" s="117"/>
      <c r="BE230" s="150" t="s">
        <v>612</v>
      </c>
      <c r="BF230" s="147" t="e">
        <f>VLOOKUP($A230,#REF!,34,FALSE)</f>
        <v>#REF!</v>
      </c>
      <c r="BG230" s="147" t="e">
        <f>VLOOKUP($A230,#REF!,22,FALSE)</f>
        <v>#REF!</v>
      </c>
      <c r="BH230" s="149"/>
    </row>
    <row r="231" ht="12.95" customHeight="1" spans="1:60">
      <c r="A231" s="47" t="s">
        <v>614</v>
      </c>
      <c r="B231" s="38" t="e">
        <f>VLOOKUP($A231,#REF!,34,FALSE)</f>
        <v>#REF!</v>
      </c>
      <c r="C231" s="39" t="str">
        <f t="shared" si="107"/>
        <v>unused_PEX_L8_CLKREQ_N</v>
      </c>
      <c r="D231" s="40" t="e">
        <f>IF(LEN(VLOOKUP($A231,#REF!,8,FALSE)),LEFT(VLOOKUP($A231,#REF!,8,FALSE),LEN(VLOOKUP($A231,#REF!,8,FALSE))-2),"")</f>
        <v>#REF!</v>
      </c>
      <c r="E231" s="41" t="e">
        <f>IF(LEN(VLOOKUP($A231,#REF!,4,FALSE)),IF(INDEX(#REF!,MATCH($A231,#REF!,0),1),LEFT(VLOOKUP($A231,#REF!,4,FALSE),LEN(VLOOKUP($A231,#REF!,4,FALSE))-2),CONCATENATE(LEFT(VLOOKUP($A231,#REF!,4,FALSE),LEN(VLOOKUP($A231,#REF!,4,FALSE))-2),"")),"")</f>
        <v>#REF!</v>
      </c>
      <c r="F231" s="42" t="e">
        <f>IF(LEN(VLOOKUP($A231,#REF!,5,FALSE)),IF(INDEX(#REF!,MATCH($A231,#REF!,0),2),LEFT(VLOOKUP($A231,#REF!,5,FALSE),LEN(VLOOKUP($A231,#REF!,5,FALSE))-2),CONCATENATE(LEFT(VLOOKUP($A231,#REF!,5,FALSE),LEN(VLOOKUP($A231,#REF!,5,FALSE))-2),"*")),"")</f>
        <v>#REF!</v>
      </c>
      <c r="G231" s="42" t="e">
        <f>IF(LEN(VLOOKUP($A231,#REF!,6,FALSE)),IF(INDEX(#REF!,MATCH($A231,#REF!,0),3),LEFT(VLOOKUP($A231,#REF!,6,FALSE),LEN(VLOOKUP($A231,#REF!,6,FALSE))-2),CONCATENATE(LEFT(VLOOKUP($A231,#REF!,6,FALSE),LEN(VLOOKUP($A231,#REF!,6,FALSE))-2),"*")),"")</f>
        <v>#REF!</v>
      </c>
      <c r="H231" s="43" t="e">
        <f>IF(LEN(VLOOKUP($A231,#REF!,7,FALSE)),IF(INDEX(#REF!,MATCH($A231,#REF!,0),4),LEFT(VLOOKUP($A231,#REF!,7,FALSE),LEN(VLOOKUP($A231,#REF!,7,FALSE))-2),CONCATENATE(LEFT(VLOOKUP($A231,#REF!,7,FALSE),LEN(VLOOKUP($A231,#REF!,7,FALSE))-2),"*")),"")</f>
        <v>#REF!</v>
      </c>
      <c r="I231" s="54" t="e">
        <f>IF(LEN(VLOOKUP($A231,#REF!,8,FALSE)),UPPER(RIGHT(VLOOKUP($A231,#REF!,8,FALSE),1)),"")</f>
        <v>#REF!</v>
      </c>
      <c r="J231" s="42" t="e">
        <f>IF(LEN(VLOOKUP($A231,#REF!,4,FALSE)),UPPER(RIGHT(VLOOKUP($A231,#REF!,4,FALSE),1)),"")</f>
        <v>#REF!</v>
      </c>
      <c r="K231" s="42" t="e">
        <f>IF(LEN(VLOOKUP($A231,#REF!,5,FALSE)),UPPER(RIGHT(VLOOKUP($A231,#REF!,5,FALSE),1)),"")</f>
        <v>#REF!</v>
      </c>
      <c r="L231" s="42" t="e">
        <f>IF(LEN(VLOOKUP($A231,#REF!,6,FALSE)),UPPER(RIGHT(VLOOKUP($A231,#REF!,6,FALSE),1)),"")</f>
        <v>#REF!</v>
      </c>
      <c r="M231" s="43" t="e">
        <f>IF(LEN(VLOOKUP($A231,#REF!,7,FALSE)),UPPER(RIGHT(VLOOKUP($A231,#REF!,7,FALSE),1)),"")</f>
        <v>#REF!</v>
      </c>
      <c r="N231" s="38" t="s">
        <v>615</v>
      </c>
      <c r="O231" s="38" t="s">
        <v>83</v>
      </c>
      <c r="P231" s="38" t="s">
        <v>104</v>
      </c>
      <c r="Q231" s="38" t="s">
        <v>105</v>
      </c>
      <c r="R231" s="38" t="s">
        <v>83</v>
      </c>
      <c r="S231" s="63" t="e">
        <f>HLOOKUP("Device Tree Pin Name",#REF!,MATCH($A231,#REF!,0),FALSE)</f>
        <v>#REF!</v>
      </c>
      <c r="T231" s="47" t="e">
        <f>HLOOKUP("power rail",#REF!,MATCH($A231,#REF!,0),FALSE)</f>
        <v>#REF!</v>
      </c>
      <c r="U231" s="62" t="e">
        <f>HLOOKUP("Wake Capable",#REF!,MATCH($A231,#REF!,0),FALSE)</f>
        <v>#REF!</v>
      </c>
      <c r="V231" s="62" t="e">
        <f>HLOOKUP("Strap",#REF!,MATCH($A231,#REF!,0),FALSE)</f>
        <v>#REF!</v>
      </c>
      <c r="W231" s="62" t="e">
        <f>HLOOKUP("GTE",#REF!,MATCH($A231,#REF!,0),FALSE)</f>
        <v>#REF!</v>
      </c>
      <c r="X231" s="62" t="e">
        <f>HLOOKUP("DPD_Control",#REF!,MATCH($A231,#REF!,0),FALSE)</f>
        <v>#REF!</v>
      </c>
      <c r="Y231" s="62" t="e">
        <f>HLOOKUP("DPD_Group",#REF!,MATCH($A231,#REF!,0),FALSE)</f>
        <v>#REF!</v>
      </c>
      <c r="Z231" s="47" t="e">
        <f>HLOOKUP("Pad Category",#REF!,MATCH($A231,#REF!,0),FALSE)</f>
        <v>#REF!</v>
      </c>
      <c r="AA231" s="47" t="e">
        <f>HLOOKUP("Pad type",#REF!,MATCH($A231,#REF!,0),FALSE)</f>
        <v>#REF!</v>
      </c>
      <c r="AB231" s="47" t="e">
        <f>HLOOKUP("Pull Strength",#REF!,MATCH($A231,#REF!,0),FALSE)</f>
        <v>#REF!</v>
      </c>
      <c r="AC231" s="47" t="e">
        <f>HLOOKUP("POR Pin State",#REF!,MATCH($A231,#REF!,0),FALSE)</f>
        <v>#REF!</v>
      </c>
      <c r="AD231" s="47" t="str">
        <f t="shared" si="108"/>
        <v>RSVD1</v>
      </c>
      <c r="AE231" s="82"/>
      <c r="AF231" s="38" t="str">
        <f t="shared" si="109"/>
        <v>PULL_DOWN</v>
      </c>
      <c r="AG231" s="38" t="e">
        <f t="shared" si="2"/>
        <v>#REF!</v>
      </c>
      <c r="AH231" s="38" t="e">
        <f t="shared" si="106"/>
        <v>#REF!</v>
      </c>
      <c r="AI231" s="87" t="e">
        <f t="shared" si="76"/>
        <v>#REF!</v>
      </c>
      <c r="AJ231" s="86" t="b">
        <v>1</v>
      </c>
      <c r="AK231" s="86" t="b">
        <v>1</v>
      </c>
      <c r="AL231" s="86" t="b">
        <v>1</v>
      </c>
      <c r="AM231" s="86" t="b">
        <v>1</v>
      </c>
      <c r="AN231" s="86" t="b">
        <v>1</v>
      </c>
      <c r="AO231" s="86" t="b">
        <v>1</v>
      </c>
      <c r="AP231" s="63" t="str">
        <f t="shared" si="105"/>
        <v>VALID</v>
      </c>
      <c r="AQ231" s="169" t="s">
        <v>616</v>
      </c>
      <c r="AR231" s="103" t="s">
        <v>79</v>
      </c>
      <c r="AS231" s="104"/>
      <c r="AT231" s="104" t="s">
        <v>89</v>
      </c>
      <c r="AU231" s="105"/>
      <c r="AV231" s="105"/>
      <c r="AW231" s="118" t="s">
        <v>85</v>
      </c>
      <c r="AX231" s="104" t="s">
        <v>85</v>
      </c>
      <c r="AY231" s="105"/>
      <c r="AZ231" s="104"/>
      <c r="BA231" s="104"/>
      <c r="BB231" s="115"/>
      <c r="BC231" s="116"/>
      <c r="BD231" s="117"/>
      <c r="BE231" s="150" t="s">
        <v>614</v>
      </c>
      <c r="BF231" s="147" t="e">
        <f>VLOOKUP($A231,#REF!,34,FALSE)</f>
        <v>#REF!</v>
      </c>
      <c r="BG231" s="147" t="e">
        <f>VLOOKUP($A231,#REF!,22,FALSE)</f>
        <v>#REF!</v>
      </c>
      <c r="BH231" s="149"/>
    </row>
    <row r="232" ht="12.95" customHeight="1" spans="1:60">
      <c r="A232" s="47" t="s">
        <v>617</v>
      </c>
      <c r="B232" s="38" t="e">
        <f>VLOOKUP($A232,#REF!,34,FALSE)</f>
        <v>#REF!</v>
      </c>
      <c r="C232" s="39" t="str">
        <f t="shared" si="107"/>
        <v>unused_PEX_L8_RST_N</v>
      </c>
      <c r="D232" s="40" t="e">
        <f>IF(LEN(VLOOKUP($A232,#REF!,8,FALSE)),LEFT(VLOOKUP($A232,#REF!,8,FALSE),LEN(VLOOKUP($A232,#REF!,8,FALSE))-2),"")</f>
        <v>#REF!</v>
      </c>
      <c r="E232" s="41" t="e">
        <f>IF(LEN(VLOOKUP($A232,#REF!,4,FALSE)),IF(INDEX(#REF!,MATCH($A232,#REF!,0),1),LEFT(VLOOKUP($A232,#REF!,4,FALSE),LEN(VLOOKUP($A232,#REF!,4,FALSE))-2),CONCATENATE(LEFT(VLOOKUP($A232,#REF!,4,FALSE),LEN(VLOOKUP($A232,#REF!,4,FALSE))-2),"")),"")</f>
        <v>#REF!</v>
      </c>
      <c r="F232" s="42" t="e">
        <f>IF(LEN(VLOOKUP($A232,#REF!,5,FALSE)),IF(INDEX(#REF!,MATCH($A232,#REF!,0),2),LEFT(VLOOKUP($A232,#REF!,5,FALSE),LEN(VLOOKUP($A232,#REF!,5,FALSE))-2),CONCATENATE(LEFT(VLOOKUP($A232,#REF!,5,FALSE),LEN(VLOOKUP($A232,#REF!,5,FALSE))-2),"*")),"")</f>
        <v>#REF!</v>
      </c>
      <c r="G232" s="42" t="e">
        <f>IF(LEN(VLOOKUP($A232,#REF!,6,FALSE)),IF(INDEX(#REF!,MATCH($A232,#REF!,0),3),LEFT(VLOOKUP($A232,#REF!,6,FALSE),LEN(VLOOKUP($A232,#REF!,6,FALSE))-2),CONCATENATE(LEFT(VLOOKUP($A232,#REF!,6,FALSE),LEN(VLOOKUP($A232,#REF!,6,FALSE))-2),"*")),"")</f>
        <v>#REF!</v>
      </c>
      <c r="H232" s="43" t="e">
        <f>IF(LEN(VLOOKUP($A232,#REF!,7,FALSE)),IF(INDEX(#REF!,MATCH($A232,#REF!,0),4),LEFT(VLOOKUP($A232,#REF!,7,FALSE),LEN(VLOOKUP($A232,#REF!,7,FALSE))-2),CONCATENATE(LEFT(VLOOKUP($A232,#REF!,7,FALSE),LEN(VLOOKUP($A232,#REF!,7,FALSE))-2),"*")),"")</f>
        <v>#REF!</v>
      </c>
      <c r="I232" s="54" t="e">
        <f>IF(LEN(VLOOKUP($A232,#REF!,8,FALSE)),UPPER(RIGHT(VLOOKUP($A232,#REF!,8,FALSE),1)),"")</f>
        <v>#REF!</v>
      </c>
      <c r="J232" s="42" t="e">
        <f>IF(LEN(VLOOKUP($A232,#REF!,4,FALSE)),UPPER(RIGHT(VLOOKUP($A232,#REF!,4,FALSE),1)),"")</f>
        <v>#REF!</v>
      </c>
      <c r="K232" s="42" t="e">
        <f>IF(LEN(VLOOKUP($A232,#REF!,5,FALSE)),UPPER(RIGHT(VLOOKUP($A232,#REF!,5,FALSE),1)),"")</f>
        <v>#REF!</v>
      </c>
      <c r="L232" s="42" t="e">
        <f>IF(LEN(VLOOKUP($A232,#REF!,6,FALSE)),UPPER(RIGHT(VLOOKUP($A232,#REF!,6,FALSE),1)),"")</f>
        <v>#REF!</v>
      </c>
      <c r="M232" s="43" t="e">
        <f>IF(LEN(VLOOKUP($A232,#REF!,7,FALSE)),UPPER(RIGHT(VLOOKUP($A232,#REF!,7,FALSE),1)),"")</f>
        <v>#REF!</v>
      </c>
      <c r="N232" s="38" t="s">
        <v>615</v>
      </c>
      <c r="O232" s="38" t="s">
        <v>83</v>
      </c>
      <c r="P232" s="38" t="s">
        <v>104</v>
      </c>
      <c r="Q232" s="38" t="s">
        <v>105</v>
      </c>
      <c r="R232" s="38" t="s">
        <v>83</v>
      </c>
      <c r="S232" s="67" t="e">
        <f>HLOOKUP("Device Tree Pin Name",#REF!,MATCH($A232,#REF!,0),FALSE)</f>
        <v>#REF!</v>
      </c>
      <c r="T232" s="67" t="e">
        <f>HLOOKUP("power rail",#REF!,MATCH($A232,#REF!,0),FALSE)</f>
        <v>#REF!</v>
      </c>
      <c r="U232" s="62" t="e">
        <f>HLOOKUP("Wake Capable",#REF!,MATCH($A232,#REF!,0),FALSE)</f>
        <v>#REF!</v>
      </c>
      <c r="V232" s="62" t="e">
        <f>HLOOKUP("Strap",#REF!,MATCH($A232,#REF!,0),FALSE)</f>
        <v>#REF!</v>
      </c>
      <c r="W232" s="62" t="e">
        <f>HLOOKUP("GTE",#REF!,MATCH($A232,#REF!,0),FALSE)</f>
        <v>#REF!</v>
      </c>
      <c r="X232" s="62" t="e">
        <f>HLOOKUP("DPD_Control",#REF!,MATCH($A232,#REF!,0),FALSE)</f>
        <v>#REF!</v>
      </c>
      <c r="Y232" s="62" t="e">
        <f>HLOOKUP("DPD_Group",#REF!,MATCH($A232,#REF!,0),FALSE)</f>
        <v>#REF!</v>
      </c>
      <c r="Z232" s="47" t="e">
        <f>HLOOKUP("Pad Category",#REF!,MATCH($A232,#REF!,0),FALSE)</f>
        <v>#REF!</v>
      </c>
      <c r="AA232" s="47" t="e">
        <f>HLOOKUP("Pad type",#REF!,MATCH($A232,#REF!,0),FALSE)</f>
        <v>#REF!</v>
      </c>
      <c r="AB232" s="47" t="e">
        <f>HLOOKUP("Pull Strength",#REF!,MATCH($A232,#REF!,0),FALSE)</f>
        <v>#REF!</v>
      </c>
      <c r="AC232" s="47" t="e">
        <f>HLOOKUP("POR Pin State",#REF!,MATCH($A232,#REF!,0),FALSE)</f>
        <v>#REF!</v>
      </c>
      <c r="AD232" s="47" t="str">
        <f t="shared" si="108"/>
        <v>RSVD1</v>
      </c>
      <c r="AE232" s="82"/>
      <c r="AF232" s="38" t="str">
        <f t="shared" si="109"/>
        <v>PULL_DOWN</v>
      </c>
      <c r="AG232" s="38" t="e">
        <f t="shared" si="2"/>
        <v>#REF!</v>
      </c>
      <c r="AH232" s="38" t="e">
        <f t="shared" si="106"/>
        <v>#REF!</v>
      </c>
      <c r="AI232" s="87" t="e">
        <f t="shared" si="76"/>
        <v>#REF!</v>
      </c>
      <c r="AJ232" s="86" t="b">
        <v>1</v>
      </c>
      <c r="AK232" s="86" t="b">
        <v>1</v>
      </c>
      <c r="AL232" s="86" t="b">
        <v>1</v>
      </c>
      <c r="AM232" s="86" t="b">
        <v>1</v>
      </c>
      <c r="AN232" s="86" t="b">
        <v>1</v>
      </c>
      <c r="AO232" s="86" t="b">
        <v>1</v>
      </c>
      <c r="AP232" s="63" t="str">
        <f t="shared" si="105"/>
        <v>VALID</v>
      </c>
      <c r="AQ232" s="199" t="s">
        <v>618</v>
      </c>
      <c r="AR232" s="171" t="s">
        <v>79</v>
      </c>
      <c r="AS232" s="172"/>
      <c r="AT232" s="173"/>
      <c r="AU232" s="173"/>
      <c r="AV232" s="173"/>
      <c r="AW232" s="118" t="s">
        <v>85</v>
      </c>
      <c r="AX232" s="104" t="s">
        <v>85</v>
      </c>
      <c r="AY232" s="105"/>
      <c r="AZ232" s="172"/>
      <c r="BA232" s="172"/>
      <c r="BB232" s="177"/>
      <c r="BC232" s="178"/>
      <c r="BD232" s="179"/>
      <c r="BE232" s="150" t="s">
        <v>617</v>
      </c>
      <c r="BF232" s="147" t="e">
        <f>VLOOKUP($A232,#REF!,34,FALSE)</f>
        <v>#REF!</v>
      </c>
      <c r="BG232" s="147" t="e">
        <f>VLOOKUP($A232,#REF!,22,FALSE)</f>
        <v>#REF!</v>
      </c>
      <c r="BH232" s="149"/>
    </row>
    <row r="233" ht="12.95" customHeight="1" spans="1:60">
      <c r="A233" s="47" t="s">
        <v>619</v>
      </c>
      <c r="B233" s="38" t="e">
        <f>VLOOKUP($A233,#REF!,34,FALSE)</f>
        <v>#REF!</v>
      </c>
      <c r="C233" s="39" t="str">
        <f t="shared" si="107"/>
        <v>unused_PEX_L9_CLKREQ_N</v>
      </c>
      <c r="D233" s="40" t="e">
        <f>IF(LEN(VLOOKUP($A233,#REF!,8,FALSE)),LEFT(VLOOKUP($A233,#REF!,8,FALSE),LEN(VLOOKUP($A233,#REF!,8,FALSE))-2),"")</f>
        <v>#REF!</v>
      </c>
      <c r="E233" s="41" t="e">
        <f>IF(LEN(VLOOKUP($A233,#REF!,4,FALSE)),IF(INDEX(#REF!,MATCH($A233,#REF!,0),1),LEFT(VLOOKUP($A233,#REF!,4,FALSE),LEN(VLOOKUP($A233,#REF!,4,FALSE))-2),CONCATENATE(LEFT(VLOOKUP($A233,#REF!,4,FALSE),LEN(VLOOKUP($A233,#REF!,4,FALSE))-2),"")),"")</f>
        <v>#REF!</v>
      </c>
      <c r="F233" s="42" t="e">
        <f>IF(LEN(VLOOKUP($A233,#REF!,5,FALSE)),IF(INDEX(#REF!,MATCH($A233,#REF!,0),2),LEFT(VLOOKUP($A233,#REF!,5,FALSE),LEN(VLOOKUP($A233,#REF!,5,FALSE))-2),CONCATENATE(LEFT(VLOOKUP($A233,#REF!,5,FALSE),LEN(VLOOKUP($A233,#REF!,5,FALSE))-2),"*")),"")</f>
        <v>#REF!</v>
      </c>
      <c r="G233" s="42" t="e">
        <f>IF(LEN(VLOOKUP($A233,#REF!,6,FALSE)),IF(INDEX(#REF!,MATCH($A233,#REF!,0),3),LEFT(VLOOKUP($A233,#REF!,6,FALSE),LEN(VLOOKUP($A233,#REF!,6,FALSE))-2),CONCATENATE(LEFT(VLOOKUP($A233,#REF!,6,FALSE),LEN(VLOOKUP($A233,#REF!,6,FALSE))-2),"*")),"")</f>
        <v>#REF!</v>
      </c>
      <c r="H233" s="43" t="e">
        <f>IF(LEN(VLOOKUP($A233,#REF!,7,FALSE)),IF(INDEX(#REF!,MATCH($A233,#REF!,0),4),LEFT(VLOOKUP($A233,#REF!,7,FALSE),LEN(VLOOKUP($A233,#REF!,7,FALSE))-2),CONCATENATE(LEFT(VLOOKUP($A233,#REF!,7,FALSE),LEN(VLOOKUP($A233,#REF!,7,FALSE))-2),"*")),"")</f>
        <v>#REF!</v>
      </c>
      <c r="I233" s="54" t="e">
        <f>IF(LEN(VLOOKUP($A233,#REF!,8,FALSE)),UPPER(RIGHT(VLOOKUP($A233,#REF!,8,FALSE),1)),"")</f>
        <v>#REF!</v>
      </c>
      <c r="J233" s="42" t="e">
        <f>IF(LEN(VLOOKUP($A233,#REF!,4,FALSE)),UPPER(RIGHT(VLOOKUP($A233,#REF!,4,FALSE),1)),"")</f>
        <v>#REF!</v>
      </c>
      <c r="K233" s="42" t="e">
        <f>IF(LEN(VLOOKUP($A233,#REF!,5,FALSE)),UPPER(RIGHT(VLOOKUP($A233,#REF!,5,FALSE),1)),"")</f>
        <v>#REF!</v>
      </c>
      <c r="L233" s="42" t="e">
        <f>IF(LEN(VLOOKUP($A233,#REF!,6,FALSE)),UPPER(RIGHT(VLOOKUP($A233,#REF!,6,FALSE),1)),"")</f>
        <v>#REF!</v>
      </c>
      <c r="M233" s="43" t="e">
        <f>IF(LEN(VLOOKUP($A233,#REF!,7,FALSE)),UPPER(RIGHT(VLOOKUP($A233,#REF!,7,FALSE),1)),"")</f>
        <v>#REF!</v>
      </c>
      <c r="N233" s="38" t="s">
        <v>620</v>
      </c>
      <c r="O233" s="38" t="s">
        <v>83</v>
      </c>
      <c r="P233" s="38" t="s">
        <v>104</v>
      </c>
      <c r="Q233" s="38" t="s">
        <v>105</v>
      </c>
      <c r="R233" s="38" t="s">
        <v>83</v>
      </c>
      <c r="S233" s="63" t="e">
        <f>HLOOKUP("Device Tree Pin Name",#REF!,MATCH($A233,#REF!,0),FALSE)</f>
        <v>#REF!</v>
      </c>
      <c r="T233" s="47" t="e">
        <f>HLOOKUP("power rail",#REF!,MATCH($A233,#REF!,0),FALSE)</f>
        <v>#REF!</v>
      </c>
      <c r="U233" s="62" t="e">
        <f>HLOOKUP("Wake Capable",#REF!,MATCH($A233,#REF!,0),FALSE)</f>
        <v>#REF!</v>
      </c>
      <c r="V233" s="62" t="e">
        <f>HLOOKUP("Strap",#REF!,MATCH($A233,#REF!,0),FALSE)</f>
        <v>#REF!</v>
      </c>
      <c r="W233" s="62" t="e">
        <f>HLOOKUP("GTE",#REF!,MATCH($A233,#REF!,0),FALSE)</f>
        <v>#REF!</v>
      </c>
      <c r="X233" s="62" t="e">
        <f>HLOOKUP("DPD_Control",#REF!,MATCH($A233,#REF!,0),FALSE)</f>
        <v>#REF!</v>
      </c>
      <c r="Y233" s="62" t="e">
        <f>HLOOKUP("DPD_Group",#REF!,MATCH($A233,#REF!,0),FALSE)</f>
        <v>#REF!</v>
      </c>
      <c r="Z233" s="47" t="e">
        <f>HLOOKUP("Pad Category",#REF!,MATCH($A233,#REF!,0),FALSE)</f>
        <v>#REF!</v>
      </c>
      <c r="AA233" s="47" t="e">
        <f>HLOOKUP("Pad type",#REF!,MATCH($A233,#REF!,0),FALSE)</f>
        <v>#REF!</v>
      </c>
      <c r="AB233" s="47" t="e">
        <f>HLOOKUP("Pull Strength",#REF!,MATCH($A233,#REF!,0),FALSE)</f>
        <v>#REF!</v>
      </c>
      <c r="AC233" s="47" t="e">
        <f>HLOOKUP("POR Pin State",#REF!,MATCH($A233,#REF!,0),FALSE)</f>
        <v>#REF!</v>
      </c>
      <c r="AD233" s="47" t="str">
        <f t="shared" si="108"/>
        <v>RSVD1</v>
      </c>
      <c r="AE233" s="82"/>
      <c r="AF233" s="38" t="str">
        <f t="shared" si="109"/>
        <v>PULL_DOWN</v>
      </c>
      <c r="AG233" s="38" t="e">
        <f t="shared" si="2"/>
        <v>#REF!</v>
      </c>
      <c r="AH233" s="38" t="e">
        <f t="shared" si="106"/>
        <v>#REF!</v>
      </c>
      <c r="AI233" s="87" t="e">
        <f t="shared" si="76"/>
        <v>#REF!</v>
      </c>
      <c r="AJ233" s="86" t="b">
        <v>1</v>
      </c>
      <c r="AK233" s="86" t="b">
        <v>1</v>
      </c>
      <c r="AL233" s="86" t="b">
        <v>1</v>
      </c>
      <c r="AM233" s="86" t="b">
        <v>1</v>
      </c>
      <c r="AN233" s="86" t="b">
        <v>1</v>
      </c>
      <c r="AO233" s="86" t="b">
        <v>1</v>
      </c>
      <c r="AP233" s="63" t="str">
        <f t="shared" si="105"/>
        <v>VALID</v>
      </c>
      <c r="AQ233" s="169" t="s">
        <v>621</v>
      </c>
      <c r="AR233" s="103" t="s">
        <v>79</v>
      </c>
      <c r="AS233" s="104"/>
      <c r="AT233" s="104" t="s">
        <v>89</v>
      </c>
      <c r="AU233" s="105"/>
      <c r="AV233" s="105"/>
      <c r="AW233" s="118" t="s">
        <v>85</v>
      </c>
      <c r="AX233" s="104" t="s">
        <v>85</v>
      </c>
      <c r="AY233" s="105"/>
      <c r="AZ233" s="104"/>
      <c r="BA233" s="104"/>
      <c r="BB233" s="115"/>
      <c r="BC233" s="116"/>
      <c r="BD233" s="117"/>
      <c r="BE233" s="150" t="s">
        <v>619</v>
      </c>
      <c r="BF233" s="147" t="e">
        <f>VLOOKUP($A233,#REF!,34,FALSE)</f>
        <v>#REF!</v>
      </c>
      <c r="BG233" s="147" t="e">
        <f>VLOOKUP($A233,#REF!,22,FALSE)</f>
        <v>#REF!</v>
      </c>
      <c r="BH233" s="149"/>
    </row>
    <row r="234" ht="12.95" customHeight="1" spans="1:60">
      <c r="A234" s="47" t="s">
        <v>622</v>
      </c>
      <c r="B234" s="38" t="e">
        <f>VLOOKUP($A234,#REF!,34,FALSE)</f>
        <v>#REF!</v>
      </c>
      <c r="C234" s="39" t="str">
        <f t="shared" si="107"/>
        <v>unused_PEX_L9_RST_N</v>
      </c>
      <c r="D234" s="40" t="e">
        <f>IF(LEN(VLOOKUP($A234,#REF!,8,FALSE)),LEFT(VLOOKUP($A234,#REF!,8,FALSE),LEN(VLOOKUP($A234,#REF!,8,FALSE))-2),"")</f>
        <v>#REF!</v>
      </c>
      <c r="E234" s="41" t="e">
        <f>IF(LEN(VLOOKUP($A234,#REF!,4,FALSE)),IF(INDEX(#REF!,MATCH($A234,#REF!,0),1),LEFT(VLOOKUP($A234,#REF!,4,FALSE),LEN(VLOOKUP($A234,#REF!,4,FALSE))-2),CONCATENATE(LEFT(VLOOKUP($A234,#REF!,4,FALSE),LEN(VLOOKUP($A234,#REF!,4,FALSE))-2),"")),"")</f>
        <v>#REF!</v>
      </c>
      <c r="F234" s="42" t="e">
        <f>IF(LEN(VLOOKUP($A234,#REF!,5,FALSE)),IF(INDEX(#REF!,MATCH($A234,#REF!,0),2),LEFT(VLOOKUP($A234,#REF!,5,FALSE),LEN(VLOOKUP($A234,#REF!,5,FALSE))-2),CONCATENATE(LEFT(VLOOKUP($A234,#REF!,5,FALSE),LEN(VLOOKUP($A234,#REF!,5,FALSE))-2),"*")),"")</f>
        <v>#REF!</v>
      </c>
      <c r="G234" s="42" t="e">
        <f>IF(LEN(VLOOKUP($A234,#REF!,6,FALSE)),IF(INDEX(#REF!,MATCH($A234,#REF!,0),3),LEFT(VLOOKUP($A234,#REF!,6,FALSE),LEN(VLOOKUP($A234,#REF!,6,FALSE))-2),CONCATENATE(LEFT(VLOOKUP($A234,#REF!,6,FALSE),LEN(VLOOKUP($A234,#REF!,6,FALSE))-2),"*")),"")</f>
        <v>#REF!</v>
      </c>
      <c r="H234" s="43" t="e">
        <f>IF(LEN(VLOOKUP($A234,#REF!,7,FALSE)),IF(INDEX(#REF!,MATCH($A234,#REF!,0),4),LEFT(VLOOKUP($A234,#REF!,7,FALSE),LEN(VLOOKUP($A234,#REF!,7,FALSE))-2),CONCATENATE(LEFT(VLOOKUP($A234,#REF!,7,FALSE),LEN(VLOOKUP($A234,#REF!,7,FALSE))-2),"*")),"")</f>
        <v>#REF!</v>
      </c>
      <c r="I234" s="54" t="e">
        <f>IF(LEN(VLOOKUP($A234,#REF!,8,FALSE)),UPPER(RIGHT(VLOOKUP($A234,#REF!,8,FALSE),1)),"")</f>
        <v>#REF!</v>
      </c>
      <c r="J234" s="42" t="e">
        <f>IF(LEN(VLOOKUP($A234,#REF!,4,FALSE)),UPPER(RIGHT(VLOOKUP($A234,#REF!,4,FALSE),1)),"")</f>
        <v>#REF!</v>
      </c>
      <c r="K234" s="42" t="e">
        <f>IF(LEN(VLOOKUP($A234,#REF!,5,FALSE)),UPPER(RIGHT(VLOOKUP($A234,#REF!,5,FALSE),1)),"")</f>
        <v>#REF!</v>
      </c>
      <c r="L234" s="42" t="e">
        <f>IF(LEN(VLOOKUP($A234,#REF!,6,FALSE)),UPPER(RIGHT(VLOOKUP($A234,#REF!,6,FALSE),1)),"")</f>
        <v>#REF!</v>
      </c>
      <c r="M234" s="43" t="e">
        <f>IF(LEN(VLOOKUP($A234,#REF!,7,FALSE)),UPPER(RIGHT(VLOOKUP($A234,#REF!,7,FALSE),1)),"")</f>
        <v>#REF!</v>
      </c>
      <c r="N234" s="38" t="s">
        <v>620</v>
      </c>
      <c r="O234" s="38" t="s">
        <v>83</v>
      </c>
      <c r="P234" s="38" t="s">
        <v>104</v>
      </c>
      <c r="Q234" s="38" t="s">
        <v>105</v>
      </c>
      <c r="R234" s="38" t="s">
        <v>83</v>
      </c>
      <c r="S234" s="63" t="e">
        <f>HLOOKUP("Device Tree Pin Name",#REF!,MATCH($A234,#REF!,0),FALSE)</f>
        <v>#REF!</v>
      </c>
      <c r="T234" s="47" t="e">
        <f>HLOOKUP("power rail",#REF!,MATCH($A234,#REF!,0),FALSE)</f>
        <v>#REF!</v>
      </c>
      <c r="U234" s="62" t="e">
        <f>HLOOKUP("Wake Capable",#REF!,MATCH($A234,#REF!,0),FALSE)</f>
        <v>#REF!</v>
      </c>
      <c r="V234" s="62" t="e">
        <f>HLOOKUP("Strap",#REF!,MATCH($A234,#REF!,0),FALSE)</f>
        <v>#REF!</v>
      </c>
      <c r="W234" s="62" t="e">
        <f>HLOOKUP("GTE",#REF!,MATCH($A234,#REF!,0),FALSE)</f>
        <v>#REF!</v>
      </c>
      <c r="X234" s="62" t="e">
        <f>HLOOKUP("DPD_Control",#REF!,MATCH($A234,#REF!,0),FALSE)</f>
        <v>#REF!</v>
      </c>
      <c r="Y234" s="62" t="e">
        <f>HLOOKUP("DPD_Group",#REF!,MATCH($A234,#REF!,0),FALSE)</f>
        <v>#REF!</v>
      </c>
      <c r="Z234" s="47" t="e">
        <f>HLOOKUP("Pad Category",#REF!,MATCH($A234,#REF!,0),FALSE)</f>
        <v>#REF!</v>
      </c>
      <c r="AA234" s="47" t="e">
        <f>HLOOKUP("Pad type",#REF!,MATCH($A234,#REF!,0),FALSE)</f>
        <v>#REF!</v>
      </c>
      <c r="AB234" s="47" t="e">
        <f>HLOOKUP("Pull Strength",#REF!,MATCH($A234,#REF!,0),FALSE)</f>
        <v>#REF!</v>
      </c>
      <c r="AC234" s="47" t="e">
        <f>HLOOKUP("POR Pin State",#REF!,MATCH($A234,#REF!,0),FALSE)</f>
        <v>#REF!</v>
      </c>
      <c r="AD234" s="47" t="str">
        <f t="shared" si="108"/>
        <v>RSVD1</v>
      </c>
      <c r="AE234" s="82"/>
      <c r="AF234" s="38" t="str">
        <f t="shared" si="109"/>
        <v>PULL_DOWN</v>
      </c>
      <c r="AG234" s="38" t="e">
        <f t="shared" si="2"/>
        <v>#REF!</v>
      </c>
      <c r="AH234" s="38" t="e">
        <f t="shared" si="106"/>
        <v>#REF!</v>
      </c>
      <c r="AI234" s="87" t="e">
        <f t="shared" si="76"/>
        <v>#REF!</v>
      </c>
      <c r="AJ234" s="86" t="b">
        <v>1</v>
      </c>
      <c r="AK234" s="86" t="b">
        <v>1</v>
      </c>
      <c r="AL234" s="86" t="b">
        <v>1</v>
      </c>
      <c r="AM234" s="86" t="b">
        <v>1</v>
      </c>
      <c r="AN234" s="86" t="b">
        <v>1</v>
      </c>
      <c r="AO234" s="86" t="b">
        <v>1</v>
      </c>
      <c r="AP234" s="63" t="str">
        <f t="shared" si="105"/>
        <v>VALID</v>
      </c>
      <c r="AQ234" s="169" t="s">
        <v>623</v>
      </c>
      <c r="AR234" s="103" t="s">
        <v>79</v>
      </c>
      <c r="AS234" s="104"/>
      <c r="AT234" s="105"/>
      <c r="AU234" s="105"/>
      <c r="AV234" s="105"/>
      <c r="AW234" s="118" t="s">
        <v>85</v>
      </c>
      <c r="AX234" s="104" t="s">
        <v>85</v>
      </c>
      <c r="AY234" s="105"/>
      <c r="AZ234" s="104"/>
      <c r="BA234" s="104"/>
      <c r="BB234" s="115"/>
      <c r="BC234" s="116"/>
      <c r="BD234" s="117"/>
      <c r="BE234" s="150" t="s">
        <v>622</v>
      </c>
      <c r="BF234" s="147" t="e">
        <f>VLOOKUP($A234,#REF!,34,FALSE)</f>
        <v>#REF!</v>
      </c>
      <c r="BG234" s="147" t="e">
        <f>VLOOKUP($A234,#REF!,22,FALSE)</f>
        <v>#REF!</v>
      </c>
      <c r="BH234" s="149"/>
    </row>
    <row r="235" ht="12.95" customHeight="1" spans="1:60">
      <c r="A235" s="47" t="s">
        <v>624</v>
      </c>
      <c r="B235" s="38" t="e">
        <f>VLOOKUP($A235,#REF!,34,FALSE)</f>
        <v>#REF!</v>
      </c>
      <c r="C235" s="39" t="str">
        <f t="shared" si="107"/>
        <v>unused_PEX_L10_CLKREQ_N</v>
      </c>
      <c r="D235" s="40" t="e">
        <f>IF(LEN(VLOOKUP($A235,#REF!,8,FALSE)),LEFT(VLOOKUP($A235,#REF!,8,FALSE),LEN(VLOOKUP($A235,#REF!,8,FALSE))-2),"")</f>
        <v>#REF!</v>
      </c>
      <c r="E235" s="41" t="e">
        <f>IF(LEN(VLOOKUP($A235,#REF!,4,FALSE)),IF(INDEX(#REF!,MATCH($A235,#REF!,0),1),LEFT(VLOOKUP($A235,#REF!,4,FALSE),LEN(VLOOKUP($A235,#REF!,4,FALSE))-2),CONCATENATE(LEFT(VLOOKUP($A235,#REF!,4,FALSE),LEN(VLOOKUP($A235,#REF!,4,FALSE))-2),"")),"")</f>
        <v>#REF!</v>
      </c>
      <c r="F235" s="42" t="e">
        <f>IF(LEN(VLOOKUP($A235,#REF!,5,FALSE)),IF(INDEX(#REF!,MATCH($A235,#REF!,0),2),LEFT(VLOOKUP($A235,#REF!,5,FALSE),LEN(VLOOKUP($A235,#REF!,5,FALSE))-2),CONCATENATE(LEFT(VLOOKUP($A235,#REF!,5,FALSE),LEN(VLOOKUP($A235,#REF!,5,FALSE))-2),"*")),"")</f>
        <v>#REF!</v>
      </c>
      <c r="G235" s="42" t="e">
        <f>IF(LEN(VLOOKUP($A235,#REF!,6,FALSE)),IF(INDEX(#REF!,MATCH($A235,#REF!,0),3),LEFT(VLOOKUP($A235,#REF!,6,FALSE),LEN(VLOOKUP($A235,#REF!,6,FALSE))-2),CONCATENATE(LEFT(VLOOKUP($A235,#REF!,6,FALSE),LEN(VLOOKUP($A235,#REF!,6,FALSE))-2),"*")),"")</f>
        <v>#REF!</v>
      </c>
      <c r="H235" s="43" t="e">
        <f>IF(LEN(VLOOKUP($A235,#REF!,7,FALSE)),IF(INDEX(#REF!,MATCH($A235,#REF!,0),4),LEFT(VLOOKUP($A235,#REF!,7,FALSE),LEN(VLOOKUP($A235,#REF!,7,FALSE))-2),CONCATENATE(LEFT(VLOOKUP($A235,#REF!,7,FALSE),LEN(VLOOKUP($A235,#REF!,7,FALSE))-2),"*")),"")</f>
        <v>#REF!</v>
      </c>
      <c r="I235" s="54" t="e">
        <f>IF(LEN(VLOOKUP($A235,#REF!,8,FALSE)),UPPER(RIGHT(VLOOKUP($A235,#REF!,8,FALSE),1)),"")</f>
        <v>#REF!</v>
      </c>
      <c r="J235" s="42" t="e">
        <f>IF(LEN(VLOOKUP($A235,#REF!,4,FALSE)),UPPER(RIGHT(VLOOKUP($A235,#REF!,4,FALSE),1)),"")</f>
        <v>#REF!</v>
      </c>
      <c r="K235" s="42" t="e">
        <f>IF(LEN(VLOOKUP($A235,#REF!,5,FALSE)),UPPER(RIGHT(VLOOKUP($A235,#REF!,5,FALSE),1)),"")</f>
        <v>#REF!</v>
      </c>
      <c r="L235" s="42" t="e">
        <f>IF(LEN(VLOOKUP($A235,#REF!,6,FALSE)),UPPER(RIGHT(VLOOKUP($A235,#REF!,6,FALSE),1)),"")</f>
        <v>#REF!</v>
      </c>
      <c r="M235" s="43" t="e">
        <f>IF(LEN(VLOOKUP($A235,#REF!,7,FALSE)),UPPER(RIGHT(VLOOKUP($A235,#REF!,7,FALSE),1)),"")</f>
        <v>#REF!</v>
      </c>
      <c r="N235" s="38" t="s">
        <v>625</v>
      </c>
      <c r="O235" s="38" t="s">
        <v>83</v>
      </c>
      <c r="P235" s="38" t="s">
        <v>104</v>
      </c>
      <c r="Q235" s="38" t="s">
        <v>105</v>
      </c>
      <c r="R235" s="38" t="s">
        <v>83</v>
      </c>
      <c r="S235" s="63" t="e">
        <f>HLOOKUP("Device Tree Pin Name",#REF!,MATCH($A235,#REF!,0),FALSE)</f>
        <v>#REF!</v>
      </c>
      <c r="T235" s="47" t="e">
        <f>HLOOKUP("power rail",#REF!,MATCH($A235,#REF!,0),FALSE)</f>
        <v>#REF!</v>
      </c>
      <c r="U235" s="62" t="e">
        <f>HLOOKUP("Wake Capable",#REF!,MATCH($A235,#REF!,0),FALSE)</f>
        <v>#REF!</v>
      </c>
      <c r="V235" s="62" t="e">
        <f>HLOOKUP("Strap",#REF!,MATCH($A235,#REF!,0),FALSE)</f>
        <v>#REF!</v>
      </c>
      <c r="W235" s="62" t="e">
        <f>HLOOKUP("GTE",#REF!,MATCH($A235,#REF!,0),FALSE)</f>
        <v>#REF!</v>
      </c>
      <c r="X235" s="62" t="e">
        <f>HLOOKUP("DPD_Control",#REF!,MATCH($A235,#REF!,0),FALSE)</f>
        <v>#REF!</v>
      </c>
      <c r="Y235" s="62" t="e">
        <f>HLOOKUP("DPD_Group",#REF!,MATCH($A235,#REF!,0),FALSE)</f>
        <v>#REF!</v>
      </c>
      <c r="Z235" s="47" t="e">
        <f>HLOOKUP("Pad Category",#REF!,MATCH($A235,#REF!,0),FALSE)</f>
        <v>#REF!</v>
      </c>
      <c r="AA235" s="47" t="e">
        <f>HLOOKUP("Pad type",#REF!,MATCH($A235,#REF!,0),FALSE)</f>
        <v>#REF!</v>
      </c>
      <c r="AB235" s="47" t="e">
        <f>HLOOKUP("Pull Strength",#REF!,MATCH($A235,#REF!,0),FALSE)</f>
        <v>#REF!</v>
      </c>
      <c r="AC235" s="47" t="e">
        <f>HLOOKUP("POR Pin State",#REF!,MATCH($A235,#REF!,0),FALSE)</f>
        <v>#REF!</v>
      </c>
      <c r="AD235" s="47" t="str">
        <f t="shared" si="108"/>
        <v>RSVD1</v>
      </c>
      <c r="AE235" s="82"/>
      <c r="AF235" s="38" t="str">
        <f t="shared" si="109"/>
        <v>PULL_DOWN</v>
      </c>
      <c r="AG235" s="38" t="e">
        <f t="shared" si="2"/>
        <v>#REF!</v>
      </c>
      <c r="AH235" s="38" t="e">
        <f t="shared" si="106"/>
        <v>#REF!</v>
      </c>
      <c r="AI235" s="87" t="e">
        <f t="shared" si="76"/>
        <v>#REF!</v>
      </c>
      <c r="AJ235" s="86" t="b">
        <v>1</v>
      </c>
      <c r="AK235" s="86" t="b">
        <v>1</v>
      </c>
      <c r="AL235" s="86" t="b">
        <v>1</v>
      </c>
      <c r="AM235" s="86" t="b">
        <v>1</v>
      </c>
      <c r="AN235" s="86" t="b">
        <v>1</v>
      </c>
      <c r="AO235" s="86" t="b">
        <v>1</v>
      </c>
      <c r="AP235" s="63" t="str">
        <f t="shared" si="105"/>
        <v>VALID</v>
      </c>
      <c r="AQ235" s="169" t="s">
        <v>626</v>
      </c>
      <c r="AR235" s="103" t="s">
        <v>79</v>
      </c>
      <c r="AS235" s="104"/>
      <c r="AT235" s="104" t="s">
        <v>89</v>
      </c>
      <c r="AU235" s="105"/>
      <c r="AV235" s="105"/>
      <c r="AW235" s="118" t="s">
        <v>85</v>
      </c>
      <c r="AX235" s="104" t="s">
        <v>85</v>
      </c>
      <c r="AY235" s="105"/>
      <c r="AZ235" s="104"/>
      <c r="BA235" s="104"/>
      <c r="BB235" s="115"/>
      <c r="BC235" s="116"/>
      <c r="BD235" s="117"/>
      <c r="BE235" s="150" t="s">
        <v>624</v>
      </c>
      <c r="BF235" s="147" t="e">
        <f>VLOOKUP($A235,#REF!,34,FALSE)</f>
        <v>#REF!</v>
      </c>
      <c r="BG235" s="147" t="e">
        <f>VLOOKUP($A235,#REF!,22,FALSE)</f>
        <v>#REF!</v>
      </c>
      <c r="BH235" s="149"/>
    </row>
    <row r="236" ht="12.95" customHeight="1" spans="1:60">
      <c r="A236" s="47" t="s">
        <v>627</v>
      </c>
      <c r="B236" s="38" t="e">
        <f>VLOOKUP($A236,#REF!,34,FALSE)</f>
        <v>#REF!</v>
      </c>
      <c r="C236" s="39" t="str">
        <f t="shared" si="107"/>
        <v>unused_PEX_L10_RST_N</v>
      </c>
      <c r="D236" s="40" t="e">
        <f>IF(LEN(VLOOKUP($A236,#REF!,8,FALSE)),LEFT(VLOOKUP($A236,#REF!,8,FALSE),LEN(VLOOKUP($A236,#REF!,8,FALSE))-2),"")</f>
        <v>#REF!</v>
      </c>
      <c r="E236" s="41" t="e">
        <f>IF(LEN(VLOOKUP($A236,#REF!,4,FALSE)),IF(INDEX(#REF!,MATCH($A236,#REF!,0),1),LEFT(VLOOKUP($A236,#REF!,4,FALSE),LEN(VLOOKUP($A236,#REF!,4,FALSE))-2),CONCATENATE(LEFT(VLOOKUP($A236,#REF!,4,FALSE),LEN(VLOOKUP($A236,#REF!,4,FALSE))-2),"")),"")</f>
        <v>#REF!</v>
      </c>
      <c r="F236" s="42" t="e">
        <f>IF(LEN(VLOOKUP($A236,#REF!,5,FALSE)),IF(INDEX(#REF!,MATCH($A236,#REF!,0),2),LEFT(VLOOKUP($A236,#REF!,5,FALSE),LEN(VLOOKUP($A236,#REF!,5,FALSE))-2),CONCATENATE(LEFT(VLOOKUP($A236,#REF!,5,FALSE),LEN(VLOOKUP($A236,#REF!,5,FALSE))-2),"*")),"")</f>
        <v>#REF!</v>
      </c>
      <c r="G236" s="42" t="e">
        <f>IF(LEN(VLOOKUP($A236,#REF!,6,FALSE)),IF(INDEX(#REF!,MATCH($A236,#REF!,0),3),LEFT(VLOOKUP($A236,#REF!,6,FALSE),LEN(VLOOKUP($A236,#REF!,6,FALSE))-2),CONCATENATE(LEFT(VLOOKUP($A236,#REF!,6,FALSE),LEN(VLOOKUP($A236,#REF!,6,FALSE))-2),"*")),"")</f>
        <v>#REF!</v>
      </c>
      <c r="H236" s="43" t="e">
        <f>IF(LEN(VLOOKUP($A236,#REF!,7,FALSE)),IF(INDEX(#REF!,MATCH($A236,#REF!,0),4),LEFT(VLOOKUP($A236,#REF!,7,FALSE),LEN(VLOOKUP($A236,#REF!,7,FALSE))-2),CONCATENATE(LEFT(VLOOKUP($A236,#REF!,7,FALSE),LEN(VLOOKUP($A236,#REF!,7,FALSE))-2),"*")),"")</f>
        <v>#REF!</v>
      </c>
      <c r="I236" s="54" t="e">
        <f>IF(LEN(VLOOKUP($A236,#REF!,8,FALSE)),UPPER(RIGHT(VLOOKUP($A236,#REF!,8,FALSE),1)),"")</f>
        <v>#REF!</v>
      </c>
      <c r="J236" s="42" t="e">
        <f>IF(LEN(VLOOKUP($A236,#REF!,4,FALSE)),UPPER(RIGHT(VLOOKUP($A236,#REF!,4,FALSE),1)),"")</f>
        <v>#REF!</v>
      </c>
      <c r="K236" s="42" t="e">
        <f>IF(LEN(VLOOKUP($A236,#REF!,5,FALSE)),UPPER(RIGHT(VLOOKUP($A236,#REF!,5,FALSE),1)),"")</f>
        <v>#REF!</v>
      </c>
      <c r="L236" s="42" t="e">
        <f>IF(LEN(VLOOKUP($A236,#REF!,6,FALSE)),UPPER(RIGHT(VLOOKUP($A236,#REF!,6,FALSE),1)),"")</f>
        <v>#REF!</v>
      </c>
      <c r="M236" s="43" t="e">
        <f>IF(LEN(VLOOKUP($A236,#REF!,7,FALSE)),UPPER(RIGHT(VLOOKUP($A236,#REF!,7,FALSE),1)),"")</f>
        <v>#REF!</v>
      </c>
      <c r="N236" s="38" t="s">
        <v>625</v>
      </c>
      <c r="O236" s="38" t="s">
        <v>83</v>
      </c>
      <c r="P236" s="38" t="s">
        <v>104</v>
      </c>
      <c r="Q236" s="38" t="s">
        <v>105</v>
      </c>
      <c r="R236" s="38" t="s">
        <v>83</v>
      </c>
      <c r="S236" s="63" t="e">
        <f>HLOOKUP("Device Tree Pin Name",#REF!,MATCH($A236,#REF!,0),FALSE)</f>
        <v>#REF!</v>
      </c>
      <c r="T236" s="47" t="e">
        <f>HLOOKUP("power rail",#REF!,MATCH($A236,#REF!,0),FALSE)</f>
        <v>#REF!</v>
      </c>
      <c r="U236" s="62" t="e">
        <f>HLOOKUP("Wake Capable",#REF!,MATCH($A236,#REF!,0),FALSE)</f>
        <v>#REF!</v>
      </c>
      <c r="V236" s="62" t="e">
        <f>HLOOKUP("Strap",#REF!,MATCH($A236,#REF!,0),FALSE)</f>
        <v>#REF!</v>
      </c>
      <c r="W236" s="62" t="e">
        <f>HLOOKUP("GTE",#REF!,MATCH($A236,#REF!,0),FALSE)</f>
        <v>#REF!</v>
      </c>
      <c r="X236" s="62" t="e">
        <f>HLOOKUP("DPD_Control",#REF!,MATCH($A236,#REF!,0),FALSE)</f>
        <v>#REF!</v>
      </c>
      <c r="Y236" s="62" t="e">
        <f>HLOOKUP("DPD_Group",#REF!,MATCH($A236,#REF!,0),FALSE)</f>
        <v>#REF!</v>
      </c>
      <c r="Z236" s="47" t="e">
        <f>HLOOKUP("Pad Category",#REF!,MATCH($A236,#REF!,0),FALSE)</f>
        <v>#REF!</v>
      </c>
      <c r="AA236" s="47" t="e">
        <f>HLOOKUP("Pad type",#REF!,MATCH($A236,#REF!,0),FALSE)</f>
        <v>#REF!</v>
      </c>
      <c r="AB236" s="47" t="e">
        <f>HLOOKUP("Pull Strength",#REF!,MATCH($A236,#REF!,0),FALSE)</f>
        <v>#REF!</v>
      </c>
      <c r="AC236" s="47" t="e">
        <f>HLOOKUP("POR Pin State",#REF!,MATCH($A236,#REF!,0),FALSE)</f>
        <v>#REF!</v>
      </c>
      <c r="AD236" s="47" t="str">
        <f t="shared" si="108"/>
        <v>RSVD1</v>
      </c>
      <c r="AE236" s="82"/>
      <c r="AF236" s="38" t="str">
        <f t="shared" si="109"/>
        <v>PULL_DOWN</v>
      </c>
      <c r="AG236" s="38" t="e">
        <f t="shared" si="2"/>
        <v>#REF!</v>
      </c>
      <c r="AH236" s="38" t="e">
        <f t="shared" si="106"/>
        <v>#REF!</v>
      </c>
      <c r="AI236" s="87" t="e">
        <f t="shared" si="76"/>
        <v>#REF!</v>
      </c>
      <c r="AJ236" s="86" t="b">
        <v>1</v>
      </c>
      <c r="AK236" s="86" t="b">
        <v>1</v>
      </c>
      <c r="AL236" s="86" t="b">
        <v>1</v>
      </c>
      <c r="AM236" s="86" t="b">
        <v>1</v>
      </c>
      <c r="AN236" s="86" t="b">
        <v>1</v>
      </c>
      <c r="AO236" s="86" t="b">
        <v>1</v>
      </c>
      <c r="AP236" s="63" t="str">
        <f t="shared" si="105"/>
        <v>VALID</v>
      </c>
      <c r="AQ236" s="199" t="s">
        <v>628</v>
      </c>
      <c r="AR236" s="171" t="s">
        <v>79</v>
      </c>
      <c r="AS236" s="172"/>
      <c r="AT236" s="173"/>
      <c r="AU236" s="173"/>
      <c r="AV236" s="173"/>
      <c r="AW236" s="118" t="s">
        <v>85</v>
      </c>
      <c r="AX236" s="104" t="s">
        <v>85</v>
      </c>
      <c r="AY236" s="105"/>
      <c r="AZ236" s="172"/>
      <c r="BA236" s="172"/>
      <c r="BB236" s="177"/>
      <c r="BC236" s="178"/>
      <c r="BD236" s="179"/>
      <c r="BE236" s="151" t="s">
        <v>627</v>
      </c>
      <c r="BF236" s="147" t="e">
        <f>VLOOKUP($A236,#REF!,34,FALSE)</f>
        <v>#REF!</v>
      </c>
      <c r="BG236" s="147" t="e">
        <f>VLOOKUP($A236,#REF!,22,FALSE)</f>
        <v>#REF!</v>
      </c>
      <c r="BH236" s="149"/>
    </row>
    <row r="237" s="3" customFormat="1" ht="18" customHeight="1" spans="1:60">
      <c r="A237" s="163" t="s">
        <v>629</v>
      </c>
      <c r="B237" s="190" t="s">
        <v>608</v>
      </c>
      <c r="C237" s="35"/>
      <c r="D237" s="37"/>
      <c r="E237" s="37"/>
      <c r="F237" s="37"/>
      <c r="G237" s="37"/>
      <c r="H237" s="37"/>
      <c r="I237" s="35"/>
      <c r="J237" s="35"/>
      <c r="K237" s="35"/>
      <c r="L237" s="35"/>
      <c r="M237" s="35"/>
      <c r="N237" s="35"/>
      <c r="O237" s="35"/>
      <c r="P237" s="35"/>
      <c r="Q237" s="35"/>
      <c r="R237" s="35"/>
      <c r="S237" s="35"/>
      <c r="T237" s="35"/>
      <c r="U237" s="60"/>
      <c r="V237" s="60"/>
      <c r="W237" s="60"/>
      <c r="X237" s="60"/>
      <c r="Y237" s="60"/>
      <c r="Z237" s="81"/>
      <c r="AA237" s="81"/>
      <c r="AB237" s="81"/>
      <c r="AC237" s="81"/>
      <c r="AD237" s="81"/>
      <c r="AE237" s="81"/>
      <c r="AF237" s="81"/>
      <c r="AG237" s="81"/>
      <c r="AH237" s="81"/>
      <c r="AI237" s="81"/>
      <c r="AJ237" s="81"/>
      <c r="AK237" s="81"/>
      <c r="AL237" s="81"/>
      <c r="AM237" s="81"/>
      <c r="AN237" s="81"/>
      <c r="AO237" s="81"/>
      <c r="AP237" s="81"/>
      <c r="AQ237" s="100"/>
      <c r="AR237" s="100"/>
      <c r="AS237" s="101"/>
      <c r="AT237" s="101"/>
      <c r="AU237" s="101"/>
      <c r="AV237" s="101"/>
      <c r="AW237" s="101"/>
      <c r="AX237" s="101"/>
      <c r="AY237" s="101"/>
      <c r="AZ237" s="101"/>
      <c r="BA237" s="101"/>
      <c r="BB237" s="101"/>
      <c r="BC237" s="400" t="s">
        <v>76</v>
      </c>
      <c r="BD237" s="114"/>
      <c r="BE237" s="142" t="s">
        <v>629</v>
      </c>
      <c r="BF237" s="143" t="s">
        <v>608</v>
      </c>
      <c r="BG237" s="143"/>
      <c r="BH237" s="145"/>
    </row>
    <row r="238" ht="12.95" customHeight="1" spans="1:60">
      <c r="A238" s="47" t="s">
        <v>630</v>
      </c>
      <c r="B238" s="38" t="e">
        <f>VLOOKUP($A238,#REF!,34,FALSE)</f>
        <v>#REF!</v>
      </c>
      <c r="C238" s="39" t="str">
        <f t="shared" ref="C238:C245" si="110">CONCATENATE("unused_",A238)</f>
        <v>unused_PEX_CLK7P</v>
      </c>
      <c r="D238" s="40" t="e">
        <f>IF(LEN(VLOOKUP($A238,#REF!,8,FALSE)),LEFT(VLOOKUP($A238,#REF!,8,FALSE),LEN(VLOOKUP($A238,#REF!,8,FALSE))-2),"")</f>
        <v>#REF!</v>
      </c>
      <c r="E238" s="41" t="e">
        <f>IF(LEN(VLOOKUP($A238,#REF!,4,FALSE)),IF(INDEX(#REF!,MATCH($A238,#REF!,0),1),LEFT(VLOOKUP($A238,#REF!,4,FALSE),LEN(VLOOKUP($A238,#REF!,4,FALSE))-2),CONCATENATE(LEFT(VLOOKUP($A238,#REF!,4,FALSE),LEN(VLOOKUP($A238,#REF!,4,FALSE))-2),"*")),"")</f>
        <v>#REF!</v>
      </c>
      <c r="F238" s="42" t="e">
        <f>IF(LEN(VLOOKUP($A238,#REF!,5,FALSE)),IF(INDEX(#REF!,MATCH($A238,#REF!,0),2),LEFT(VLOOKUP($A238,#REF!,5,FALSE),LEN(VLOOKUP($A238,#REF!,5,FALSE))-2),CONCATENATE(LEFT(VLOOKUP($A238,#REF!,5,FALSE),LEN(VLOOKUP($A238,#REF!,5,FALSE))-2),"*")),"")</f>
        <v>#REF!</v>
      </c>
      <c r="G238" s="42" t="e">
        <f>IF(LEN(VLOOKUP($A238,#REF!,6,FALSE)),IF(INDEX(#REF!,MATCH($A238,#REF!,0),3),LEFT(VLOOKUP($A238,#REF!,6,FALSE),LEN(VLOOKUP($A238,#REF!,6,FALSE))-2),CONCATENATE(LEFT(VLOOKUP($A238,#REF!,6,FALSE),LEN(VLOOKUP($A238,#REF!,6,FALSE))-2),"*")),"")</f>
        <v>#REF!</v>
      </c>
      <c r="H238" s="43" t="e">
        <f>IF(LEN(VLOOKUP($A238,#REF!,7,FALSE)),IF(INDEX(#REF!,MATCH($A238,#REF!,0),4),LEFT(VLOOKUP($A238,#REF!,7,FALSE),LEN(VLOOKUP($A238,#REF!,7,FALSE))-2),CONCATENATE(LEFT(VLOOKUP($A238,#REF!,7,FALSE),LEN(VLOOKUP($A238,#REF!,7,FALSE))-2),"*")),"")</f>
        <v>#REF!</v>
      </c>
      <c r="I238" s="54" t="e">
        <f>IF(LEN(VLOOKUP($A238,#REF!,8,FALSE)),UPPER(RIGHT(VLOOKUP($A238,#REF!,8,FALSE),1)),"")</f>
        <v>#REF!</v>
      </c>
      <c r="J238" s="42" t="e">
        <f>IF(LEN(VLOOKUP($A238,#REF!,4,FALSE)),UPPER(RIGHT(VLOOKUP($A238,#REF!,4,FALSE),1)),"")</f>
        <v>#REF!</v>
      </c>
      <c r="K238" s="42" t="e">
        <f>IF(LEN(VLOOKUP($A238,#REF!,5,FALSE)),UPPER(RIGHT(VLOOKUP($A238,#REF!,5,FALSE),1)),"")</f>
        <v>#REF!</v>
      </c>
      <c r="L238" s="42" t="e">
        <f>IF(LEN(VLOOKUP($A238,#REF!,6,FALSE)),UPPER(RIGHT(VLOOKUP($A238,#REF!,6,FALSE),1)),"")</f>
        <v>#REF!</v>
      </c>
      <c r="M238" s="43" t="e">
        <f>IF(LEN(VLOOKUP($A238,#REF!,7,FALSE)),UPPER(RIGHT(VLOOKUP($A238,#REF!,7,FALSE),1)),"")</f>
        <v>#REF!</v>
      </c>
      <c r="N238" s="82"/>
      <c r="O238" s="82"/>
      <c r="P238" s="82"/>
      <c r="Q238" s="82"/>
      <c r="R238" s="82"/>
      <c r="S238" s="61" t="e">
        <f>HLOOKUP("Device Tree Pin Name",#REF!,MATCH($A238,#REF!,0),FALSE)</f>
        <v>#REF!</v>
      </c>
      <c r="T238" s="47" t="e">
        <f>HLOOKUP("power rail",#REF!,MATCH($A238,#REF!,0),FALSE)</f>
        <v>#REF!</v>
      </c>
      <c r="U238" s="62" t="e">
        <f>HLOOKUP("Wake Capable",#REF!,MATCH($A238,#REF!,0),FALSE)</f>
        <v>#REF!</v>
      </c>
      <c r="V238" s="197" t="e">
        <f>HLOOKUP("Strap",#REF!,MATCH($A238,#REF!,0),FALSE)</f>
        <v>#REF!</v>
      </c>
      <c r="W238" s="62" t="e">
        <f>HLOOKUP("GTE",#REF!,MATCH($A238,#REF!,0),FALSE)</f>
        <v>#REF!</v>
      </c>
      <c r="X238" s="62" t="e">
        <f>HLOOKUP("DPD_Control",#REF!,MATCH($A238,#REF!,0),FALSE)</f>
        <v>#REF!</v>
      </c>
      <c r="Y238" s="62" t="e">
        <f>HLOOKUP("DPD_Group",#REF!,MATCH($A238,#REF!,0),FALSE)</f>
        <v>#REF!</v>
      </c>
      <c r="Z238" s="47" t="e">
        <f>HLOOKUP("Pad Category",#REF!,MATCH($A238,#REF!,0),FALSE)</f>
        <v>#REF!</v>
      </c>
      <c r="AA238" s="47" t="e">
        <f>HLOOKUP("Pad type",#REF!,MATCH($A238,#REF!,0),FALSE)</f>
        <v>#REF!</v>
      </c>
      <c r="AB238" s="47" t="e">
        <f>HLOOKUP("Pull Strength",#REF!,MATCH($A238,#REF!,0),FALSE)</f>
        <v>#REF!</v>
      </c>
      <c r="AC238" s="47" t="e">
        <f>HLOOKUP("POR Pin State",#REF!,MATCH($A238,#REF!,0),FALSE)</f>
        <v>#REF!</v>
      </c>
      <c r="AD238" s="82"/>
      <c r="AE238" s="82"/>
      <c r="AF238" s="38" t="str">
        <f t="shared" ref="AF238:AF245" si="111">IF(AND(OR($AS238="Int PU",$AS238="Int PD"),OR(AND($AZ238&lt;&gt;"",$AZ238&lt;&gt;"0"),AND($BA238&lt;&gt;"",$BA238&lt;&gt;"0"))),"INVALID",IF(OR($AQ238=$C238,$AS238="Int PD"),"PULL_DOWN",IF(OR($AS238="Int PU",AND($AE238="YES",OR($AZ238="",$AZ238="0"),OR($BA238="",$BA238="0"),OR($AR238="Input",$AR238="Bidirectional"))),"PULL_UP","NORMAL")))</f>
        <v>PULL_DOWN</v>
      </c>
      <c r="AG238" s="38" t="e">
        <f t="shared" si="2"/>
        <v>#REF!</v>
      </c>
      <c r="AH238" s="38" t="e">
        <f t="shared" ref="AH238:AH256" si="112">IF(OR($AT238=$F238,$AU238="Output"),"DISABLE","ENABLE")</f>
        <v>#REF!</v>
      </c>
      <c r="AI238" s="82"/>
      <c r="AJ238" s="86" t="b">
        <v>1</v>
      </c>
      <c r="AK238" s="86" t="b">
        <v>1</v>
      </c>
      <c r="AL238" s="86" t="b">
        <v>1</v>
      </c>
      <c r="AM238" s="86" t="b">
        <v>1</v>
      </c>
      <c r="AN238" s="86" t="b">
        <v>1</v>
      </c>
      <c r="AO238" s="86" t="b">
        <v>1</v>
      </c>
      <c r="AP238" s="63" t="str">
        <f t="shared" ref="AP238:AP256" si="113">IF(AND($AJ238:$AO238),"VALID","INVALID")</f>
        <v>VALID</v>
      </c>
      <c r="AQ238" s="199" t="s">
        <v>631</v>
      </c>
      <c r="AR238" s="103" t="s">
        <v>79</v>
      </c>
      <c r="AS238" s="104"/>
      <c r="AT238" s="105"/>
      <c r="AU238" s="105"/>
      <c r="AV238" s="105"/>
      <c r="AW238" s="105"/>
      <c r="AX238" s="105"/>
      <c r="AY238" s="105"/>
      <c r="AZ238" s="104"/>
      <c r="BA238" s="104"/>
      <c r="BB238" s="115"/>
      <c r="BC238" s="116"/>
      <c r="BD238" s="117"/>
      <c r="BE238" s="146" t="s">
        <v>630</v>
      </c>
      <c r="BF238" s="147" t="e">
        <f>VLOOKUP($A238,#REF!,34,FALSE)</f>
        <v>#REF!</v>
      </c>
      <c r="BG238" s="147" t="e">
        <f>VLOOKUP($A238,#REF!,22,FALSE)</f>
        <v>#REF!</v>
      </c>
      <c r="BH238" s="149"/>
    </row>
    <row r="239" ht="12.95" customHeight="1" spans="1:60">
      <c r="A239" s="47" t="s">
        <v>632</v>
      </c>
      <c r="B239" s="38" t="e">
        <f>VLOOKUP($A239,#REF!,34,FALSE)</f>
        <v>#REF!</v>
      </c>
      <c r="C239" s="39" t="str">
        <f t="shared" si="110"/>
        <v>unused_PEX_CLK7N</v>
      </c>
      <c r="D239" s="40" t="e">
        <f>IF(LEN(VLOOKUP($A239,#REF!,8,FALSE)),LEFT(VLOOKUP($A239,#REF!,8,FALSE),LEN(VLOOKUP($A239,#REF!,8,FALSE))-2),"")</f>
        <v>#REF!</v>
      </c>
      <c r="E239" s="41" t="e">
        <f>IF(LEN(VLOOKUP($A239,#REF!,4,FALSE)),IF(INDEX(#REF!,MATCH($A239,#REF!,0),1),LEFT(VLOOKUP($A239,#REF!,4,FALSE),LEN(VLOOKUP($A239,#REF!,4,FALSE))-2),CONCATENATE(LEFT(VLOOKUP($A239,#REF!,4,FALSE),LEN(VLOOKUP($A239,#REF!,4,FALSE))-2),"*")),"")</f>
        <v>#REF!</v>
      </c>
      <c r="F239" s="42" t="e">
        <f>IF(LEN(VLOOKUP($A239,#REF!,5,FALSE)),IF(INDEX(#REF!,MATCH($A239,#REF!,0),2),LEFT(VLOOKUP($A239,#REF!,5,FALSE),LEN(VLOOKUP($A239,#REF!,5,FALSE))-2),CONCATENATE(LEFT(VLOOKUP($A239,#REF!,5,FALSE),LEN(VLOOKUP($A239,#REF!,5,FALSE))-2),"*")),"")</f>
        <v>#REF!</v>
      </c>
      <c r="G239" s="42" t="e">
        <f>IF(LEN(VLOOKUP($A239,#REF!,6,FALSE)),IF(INDEX(#REF!,MATCH($A239,#REF!,0),3),LEFT(VLOOKUP($A239,#REF!,6,FALSE),LEN(VLOOKUP($A239,#REF!,6,FALSE))-2),CONCATENATE(LEFT(VLOOKUP($A239,#REF!,6,FALSE),LEN(VLOOKUP($A239,#REF!,6,FALSE))-2),"*")),"")</f>
        <v>#REF!</v>
      </c>
      <c r="H239" s="43" t="e">
        <f>IF(LEN(VLOOKUP($A239,#REF!,7,FALSE)),IF(INDEX(#REF!,MATCH($A239,#REF!,0),4),LEFT(VLOOKUP($A239,#REF!,7,FALSE),LEN(VLOOKUP($A239,#REF!,7,FALSE))-2),CONCATENATE(LEFT(VLOOKUP($A239,#REF!,7,FALSE),LEN(VLOOKUP($A239,#REF!,7,FALSE))-2),"*")),"")</f>
        <v>#REF!</v>
      </c>
      <c r="I239" s="54" t="e">
        <f>IF(LEN(VLOOKUP($A239,#REF!,8,FALSE)),UPPER(RIGHT(VLOOKUP($A239,#REF!,8,FALSE),1)),"")</f>
        <v>#REF!</v>
      </c>
      <c r="J239" s="42" t="e">
        <f>IF(LEN(VLOOKUP($A239,#REF!,4,FALSE)),UPPER(RIGHT(VLOOKUP($A239,#REF!,4,FALSE),1)),"")</f>
        <v>#REF!</v>
      </c>
      <c r="K239" s="42" t="e">
        <f>IF(LEN(VLOOKUP($A239,#REF!,5,FALSE)),UPPER(RIGHT(VLOOKUP($A239,#REF!,5,FALSE),1)),"")</f>
        <v>#REF!</v>
      </c>
      <c r="L239" s="42" t="e">
        <f>IF(LEN(VLOOKUP($A239,#REF!,6,FALSE)),UPPER(RIGHT(VLOOKUP($A239,#REF!,6,FALSE),1)),"")</f>
        <v>#REF!</v>
      </c>
      <c r="M239" s="43" t="e">
        <f>IF(LEN(VLOOKUP($A239,#REF!,7,FALSE)),UPPER(RIGHT(VLOOKUP($A239,#REF!,7,FALSE),1)),"")</f>
        <v>#REF!</v>
      </c>
      <c r="N239" s="82"/>
      <c r="O239" s="82"/>
      <c r="P239" s="82"/>
      <c r="Q239" s="82"/>
      <c r="R239" s="82"/>
      <c r="S239" s="63" t="e">
        <f>HLOOKUP("Device Tree Pin Name",#REF!,MATCH($A239,#REF!,0),FALSE)</f>
        <v>#REF!</v>
      </c>
      <c r="T239" s="47" t="e">
        <f>HLOOKUP("power rail",#REF!,MATCH($A239,#REF!,0),FALSE)</f>
        <v>#REF!</v>
      </c>
      <c r="U239" s="62" t="e">
        <f>HLOOKUP("Wake Capable",#REF!,MATCH($A239,#REF!,0),FALSE)</f>
        <v>#REF!</v>
      </c>
      <c r="V239" s="197" t="e">
        <f>HLOOKUP("Strap",#REF!,MATCH($A239,#REF!,0),FALSE)</f>
        <v>#REF!</v>
      </c>
      <c r="W239" s="62" t="e">
        <f>HLOOKUP("GTE",#REF!,MATCH($A239,#REF!,0),FALSE)</f>
        <v>#REF!</v>
      </c>
      <c r="X239" s="62" t="e">
        <f>HLOOKUP("DPD_Control",#REF!,MATCH($A239,#REF!,0),FALSE)</f>
        <v>#REF!</v>
      </c>
      <c r="Y239" s="62" t="e">
        <f>HLOOKUP("DPD_Group",#REF!,MATCH($A239,#REF!,0),FALSE)</f>
        <v>#REF!</v>
      </c>
      <c r="Z239" s="47" t="e">
        <f>HLOOKUP("Pad Category",#REF!,MATCH($A239,#REF!,0),FALSE)</f>
        <v>#REF!</v>
      </c>
      <c r="AA239" s="47" t="e">
        <f>HLOOKUP("Pad type",#REF!,MATCH($A239,#REF!,0),FALSE)</f>
        <v>#REF!</v>
      </c>
      <c r="AB239" s="47" t="e">
        <f>HLOOKUP("Pull Strength",#REF!,MATCH($A239,#REF!,0),FALSE)</f>
        <v>#REF!</v>
      </c>
      <c r="AC239" s="47" t="e">
        <f>HLOOKUP("POR Pin State",#REF!,MATCH($A239,#REF!,0),FALSE)</f>
        <v>#REF!</v>
      </c>
      <c r="AD239" s="82"/>
      <c r="AE239" s="82"/>
      <c r="AF239" s="38" t="str">
        <f t="shared" si="111"/>
        <v>PULL_DOWN</v>
      </c>
      <c r="AG239" s="38" t="e">
        <f t="shared" si="2"/>
        <v>#REF!</v>
      </c>
      <c r="AH239" s="38" t="e">
        <f t="shared" si="112"/>
        <v>#REF!</v>
      </c>
      <c r="AI239" s="82"/>
      <c r="AJ239" s="86" t="b">
        <v>1</v>
      </c>
      <c r="AK239" s="86" t="b">
        <v>1</v>
      </c>
      <c r="AL239" s="86" t="b">
        <v>1</v>
      </c>
      <c r="AM239" s="86" t="b">
        <v>1</v>
      </c>
      <c r="AN239" s="86" t="b">
        <v>1</v>
      </c>
      <c r="AO239" s="86" t="b">
        <v>1</v>
      </c>
      <c r="AP239" s="63" t="str">
        <f t="shared" si="113"/>
        <v>VALID</v>
      </c>
      <c r="AQ239" s="174" t="s">
        <v>633</v>
      </c>
      <c r="AR239" s="103" t="s">
        <v>79</v>
      </c>
      <c r="AS239" s="104"/>
      <c r="AT239" s="105"/>
      <c r="AU239" s="105"/>
      <c r="AV239" s="105"/>
      <c r="AW239" s="105"/>
      <c r="AX239" s="105"/>
      <c r="AY239" s="105"/>
      <c r="AZ239" s="104"/>
      <c r="BA239" s="104"/>
      <c r="BB239" s="115"/>
      <c r="BC239" s="116"/>
      <c r="BD239" s="117"/>
      <c r="BE239" s="150" t="s">
        <v>632</v>
      </c>
      <c r="BF239" s="147" t="e">
        <f>VLOOKUP($A239,#REF!,34,FALSE)</f>
        <v>#REF!</v>
      </c>
      <c r="BG239" s="147" t="e">
        <f>VLOOKUP($A239,#REF!,22,FALSE)</f>
        <v>#REF!</v>
      </c>
      <c r="BH239" s="149"/>
    </row>
    <row r="240" ht="12.95" customHeight="1" spans="1:60">
      <c r="A240" s="47" t="s">
        <v>634</v>
      </c>
      <c r="B240" s="38" t="e">
        <f>VLOOKUP($A240,#REF!,34,FALSE)</f>
        <v>#REF!</v>
      </c>
      <c r="C240" s="39" t="str">
        <f t="shared" si="110"/>
        <v>unused_PEX_CLK8P</v>
      </c>
      <c r="D240" s="40" t="e">
        <f>IF(LEN(VLOOKUP($A240,#REF!,8,FALSE)),LEFT(VLOOKUP($A240,#REF!,8,FALSE),LEN(VLOOKUP($A240,#REF!,8,FALSE))-2),"")</f>
        <v>#REF!</v>
      </c>
      <c r="E240" s="41" t="e">
        <f>IF(LEN(VLOOKUP($A240,#REF!,4,FALSE)),IF(INDEX(#REF!,MATCH($A240,#REF!,0),1),LEFT(VLOOKUP($A240,#REF!,4,FALSE),LEN(VLOOKUP($A240,#REF!,4,FALSE))-2),CONCATENATE(LEFT(VLOOKUP($A240,#REF!,4,FALSE),LEN(VLOOKUP($A240,#REF!,4,FALSE))-2),"*")),"")</f>
        <v>#REF!</v>
      </c>
      <c r="F240" s="42" t="e">
        <f>IF(LEN(VLOOKUP($A240,#REF!,5,FALSE)),IF(INDEX(#REF!,MATCH($A240,#REF!,0),2),LEFT(VLOOKUP($A240,#REF!,5,FALSE),LEN(VLOOKUP($A240,#REF!,5,FALSE))-2),CONCATENATE(LEFT(VLOOKUP($A240,#REF!,5,FALSE),LEN(VLOOKUP($A240,#REF!,5,FALSE))-2),"*")),"")</f>
        <v>#REF!</v>
      </c>
      <c r="G240" s="42" t="e">
        <f>IF(LEN(VLOOKUP($A240,#REF!,6,FALSE)),IF(INDEX(#REF!,MATCH($A240,#REF!,0),3),LEFT(VLOOKUP($A240,#REF!,6,FALSE),LEN(VLOOKUP($A240,#REF!,6,FALSE))-2),CONCATENATE(LEFT(VLOOKUP($A240,#REF!,6,FALSE),LEN(VLOOKUP($A240,#REF!,6,FALSE))-2),"*")),"")</f>
        <v>#REF!</v>
      </c>
      <c r="H240" s="43" t="e">
        <f>IF(LEN(VLOOKUP($A240,#REF!,7,FALSE)),IF(INDEX(#REF!,MATCH($A240,#REF!,0),4),LEFT(VLOOKUP($A240,#REF!,7,FALSE),LEN(VLOOKUP($A240,#REF!,7,FALSE))-2),CONCATENATE(LEFT(VLOOKUP($A240,#REF!,7,FALSE),LEN(VLOOKUP($A240,#REF!,7,FALSE))-2),"*")),"")</f>
        <v>#REF!</v>
      </c>
      <c r="I240" s="54" t="e">
        <f>IF(LEN(VLOOKUP($A240,#REF!,8,FALSE)),UPPER(RIGHT(VLOOKUP($A240,#REF!,8,FALSE),1)),"")</f>
        <v>#REF!</v>
      </c>
      <c r="J240" s="42" t="e">
        <f>IF(LEN(VLOOKUP($A240,#REF!,4,FALSE)),UPPER(RIGHT(VLOOKUP($A240,#REF!,4,FALSE),1)),"")</f>
        <v>#REF!</v>
      </c>
      <c r="K240" s="42" t="e">
        <f>IF(LEN(VLOOKUP($A240,#REF!,5,FALSE)),UPPER(RIGHT(VLOOKUP($A240,#REF!,5,FALSE),1)),"")</f>
        <v>#REF!</v>
      </c>
      <c r="L240" s="42" t="e">
        <f>IF(LEN(VLOOKUP($A240,#REF!,6,FALSE)),UPPER(RIGHT(VLOOKUP($A240,#REF!,6,FALSE),1)),"")</f>
        <v>#REF!</v>
      </c>
      <c r="M240" s="43" t="e">
        <f>IF(LEN(VLOOKUP($A240,#REF!,7,FALSE)),UPPER(RIGHT(VLOOKUP($A240,#REF!,7,FALSE),1)),"")</f>
        <v>#REF!</v>
      </c>
      <c r="N240" s="82"/>
      <c r="O240" s="82"/>
      <c r="P240" s="82"/>
      <c r="Q240" s="82"/>
      <c r="R240" s="82"/>
      <c r="S240" s="63" t="e">
        <f>HLOOKUP("Device Tree Pin Name",#REF!,MATCH($A240,#REF!,0),FALSE)</f>
        <v>#REF!</v>
      </c>
      <c r="T240" s="47" t="e">
        <f>HLOOKUP("power rail",#REF!,MATCH($A240,#REF!,0),FALSE)</f>
        <v>#REF!</v>
      </c>
      <c r="U240" s="62" t="e">
        <f>HLOOKUP("Wake Capable",#REF!,MATCH($A240,#REF!,0),FALSE)</f>
        <v>#REF!</v>
      </c>
      <c r="V240" s="197" t="e">
        <f>HLOOKUP("Strap",#REF!,MATCH($A240,#REF!,0),FALSE)</f>
        <v>#REF!</v>
      </c>
      <c r="W240" s="62" t="e">
        <f>HLOOKUP("GTE",#REF!,MATCH($A240,#REF!,0),FALSE)</f>
        <v>#REF!</v>
      </c>
      <c r="X240" s="62" t="e">
        <f>HLOOKUP("DPD_Control",#REF!,MATCH($A240,#REF!,0),FALSE)</f>
        <v>#REF!</v>
      </c>
      <c r="Y240" s="62" t="e">
        <f>HLOOKUP("DPD_Group",#REF!,MATCH($A240,#REF!,0),FALSE)</f>
        <v>#REF!</v>
      </c>
      <c r="Z240" s="47" t="e">
        <f>HLOOKUP("Pad Category",#REF!,MATCH($A240,#REF!,0),FALSE)</f>
        <v>#REF!</v>
      </c>
      <c r="AA240" s="47" t="e">
        <f>HLOOKUP("Pad type",#REF!,MATCH($A240,#REF!,0),FALSE)</f>
        <v>#REF!</v>
      </c>
      <c r="AB240" s="47" t="e">
        <f>HLOOKUP("Pull Strength",#REF!,MATCH($A240,#REF!,0),FALSE)</f>
        <v>#REF!</v>
      </c>
      <c r="AC240" s="47" t="e">
        <f>HLOOKUP("POR Pin State",#REF!,MATCH($A240,#REF!,0),FALSE)</f>
        <v>#REF!</v>
      </c>
      <c r="AD240" s="82"/>
      <c r="AE240" s="82"/>
      <c r="AF240" s="38" t="str">
        <f t="shared" si="111"/>
        <v>PULL_DOWN</v>
      </c>
      <c r="AG240" s="38" t="e">
        <f t="shared" ref="AG240:AG256" si="114">IF($AU240="Input","TRISTATE",IF($AV240="Z","TRISTATE",IF($AT240=$F240,"TRISTATE","NORMAL")))</f>
        <v>#REF!</v>
      </c>
      <c r="AH240" s="38" t="e">
        <f t="shared" si="112"/>
        <v>#REF!</v>
      </c>
      <c r="AI240" s="82"/>
      <c r="AJ240" s="86" t="b">
        <v>1</v>
      </c>
      <c r="AK240" s="86" t="b">
        <v>1</v>
      </c>
      <c r="AL240" s="86" t="b">
        <v>1</v>
      </c>
      <c r="AM240" s="86" t="b">
        <v>1</v>
      </c>
      <c r="AN240" s="86" t="b">
        <v>1</v>
      </c>
      <c r="AO240" s="86" t="b">
        <v>1</v>
      </c>
      <c r="AP240" s="63" t="str">
        <f t="shared" si="113"/>
        <v>VALID</v>
      </c>
      <c r="AQ240" s="102" t="s">
        <v>635</v>
      </c>
      <c r="AR240" s="103" t="s">
        <v>79</v>
      </c>
      <c r="AS240" s="104"/>
      <c r="AT240" s="105"/>
      <c r="AU240" s="105"/>
      <c r="AV240" s="105"/>
      <c r="AW240" s="105"/>
      <c r="AX240" s="105"/>
      <c r="AY240" s="105"/>
      <c r="AZ240" s="104"/>
      <c r="BA240" s="104"/>
      <c r="BB240" s="115"/>
      <c r="BC240" s="116"/>
      <c r="BD240" s="117"/>
      <c r="BE240" s="150" t="s">
        <v>634</v>
      </c>
      <c r="BF240" s="147" t="e">
        <f>VLOOKUP($A240,#REF!,34,FALSE)</f>
        <v>#REF!</v>
      </c>
      <c r="BG240" s="147" t="e">
        <f>VLOOKUP($A240,#REF!,22,FALSE)</f>
        <v>#REF!</v>
      </c>
      <c r="BH240" s="149"/>
    </row>
    <row r="241" ht="12.95" customHeight="1" spans="1:60">
      <c r="A241" s="47" t="s">
        <v>636</v>
      </c>
      <c r="B241" s="38" t="e">
        <f>VLOOKUP($A241,#REF!,34,FALSE)</f>
        <v>#REF!</v>
      </c>
      <c r="C241" s="39" t="str">
        <f t="shared" si="110"/>
        <v>unused_PEX_CLK8N</v>
      </c>
      <c r="D241" s="40" t="e">
        <f>IF(LEN(VLOOKUP($A241,#REF!,8,FALSE)),LEFT(VLOOKUP($A241,#REF!,8,FALSE),LEN(VLOOKUP($A241,#REF!,8,FALSE))-2),"")</f>
        <v>#REF!</v>
      </c>
      <c r="E241" s="41" t="e">
        <f>IF(LEN(VLOOKUP($A241,#REF!,4,FALSE)),IF(INDEX(#REF!,MATCH($A241,#REF!,0),1),LEFT(VLOOKUP($A241,#REF!,4,FALSE),LEN(VLOOKUP($A241,#REF!,4,FALSE))-2),CONCATENATE(LEFT(VLOOKUP($A241,#REF!,4,FALSE),LEN(VLOOKUP($A241,#REF!,4,FALSE))-2),"*")),"")</f>
        <v>#REF!</v>
      </c>
      <c r="F241" s="42" t="e">
        <f>IF(LEN(VLOOKUP($A241,#REF!,5,FALSE)),IF(INDEX(#REF!,MATCH($A241,#REF!,0),2),LEFT(VLOOKUP($A241,#REF!,5,FALSE),LEN(VLOOKUP($A241,#REF!,5,FALSE))-2),CONCATENATE(LEFT(VLOOKUP($A241,#REF!,5,FALSE),LEN(VLOOKUP($A241,#REF!,5,FALSE))-2),"*")),"")</f>
        <v>#REF!</v>
      </c>
      <c r="G241" s="42" t="e">
        <f>IF(LEN(VLOOKUP($A241,#REF!,6,FALSE)),IF(INDEX(#REF!,MATCH($A241,#REF!,0),3),LEFT(VLOOKUP($A241,#REF!,6,FALSE),LEN(VLOOKUP($A241,#REF!,6,FALSE))-2),CONCATENATE(LEFT(VLOOKUP($A241,#REF!,6,FALSE),LEN(VLOOKUP($A241,#REF!,6,FALSE))-2),"*")),"")</f>
        <v>#REF!</v>
      </c>
      <c r="H241" s="43" t="e">
        <f>IF(LEN(VLOOKUP($A241,#REF!,7,FALSE)),IF(INDEX(#REF!,MATCH($A241,#REF!,0),4),LEFT(VLOOKUP($A241,#REF!,7,FALSE),LEN(VLOOKUP($A241,#REF!,7,FALSE))-2),CONCATENATE(LEFT(VLOOKUP($A241,#REF!,7,FALSE),LEN(VLOOKUP($A241,#REF!,7,FALSE))-2),"*")),"")</f>
        <v>#REF!</v>
      </c>
      <c r="I241" s="54" t="e">
        <f>IF(LEN(VLOOKUP($A241,#REF!,8,FALSE)),UPPER(RIGHT(VLOOKUP($A241,#REF!,8,FALSE),1)),"")</f>
        <v>#REF!</v>
      </c>
      <c r="J241" s="42" t="e">
        <f>IF(LEN(VLOOKUP($A241,#REF!,4,FALSE)),UPPER(RIGHT(VLOOKUP($A241,#REF!,4,FALSE),1)),"")</f>
        <v>#REF!</v>
      </c>
      <c r="K241" s="42" t="e">
        <f>IF(LEN(VLOOKUP($A241,#REF!,5,FALSE)),UPPER(RIGHT(VLOOKUP($A241,#REF!,5,FALSE),1)),"")</f>
        <v>#REF!</v>
      </c>
      <c r="L241" s="42" t="e">
        <f>IF(LEN(VLOOKUP($A241,#REF!,6,FALSE)),UPPER(RIGHT(VLOOKUP($A241,#REF!,6,FALSE),1)),"")</f>
        <v>#REF!</v>
      </c>
      <c r="M241" s="43" t="e">
        <f>IF(LEN(VLOOKUP($A241,#REF!,7,FALSE)),UPPER(RIGHT(VLOOKUP($A241,#REF!,7,FALSE),1)),"")</f>
        <v>#REF!</v>
      </c>
      <c r="N241" s="82"/>
      <c r="O241" s="82"/>
      <c r="P241" s="82"/>
      <c r="Q241" s="82"/>
      <c r="R241" s="82"/>
      <c r="S241" s="63" t="e">
        <f>HLOOKUP("Device Tree Pin Name",#REF!,MATCH($A241,#REF!,0),FALSE)</f>
        <v>#REF!</v>
      </c>
      <c r="T241" s="47" t="e">
        <f>HLOOKUP("power rail",#REF!,MATCH($A241,#REF!,0),FALSE)</f>
        <v>#REF!</v>
      </c>
      <c r="U241" s="62" t="e">
        <f>HLOOKUP("Wake Capable",#REF!,MATCH($A241,#REF!,0),FALSE)</f>
        <v>#REF!</v>
      </c>
      <c r="V241" s="197" t="e">
        <f>HLOOKUP("Strap",#REF!,MATCH($A241,#REF!,0),FALSE)</f>
        <v>#REF!</v>
      </c>
      <c r="W241" s="62" t="e">
        <f>HLOOKUP("GTE",#REF!,MATCH($A241,#REF!,0),FALSE)</f>
        <v>#REF!</v>
      </c>
      <c r="X241" s="62" t="e">
        <f>HLOOKUP("DPD_Control",#REF!,MATCH($A241,#REF!,0),FALSE)</f>
        <v>#REF!</v>
      </c>
      <c r="Y241" s="62" t="e">
        <f>HLOOKUP("DPD_Group",#REF!,MATCH($A241,#REF!,0),FALSE)</f>
        <v>#REF!</v>
      </c>
      <c r="Z241" s="47" t="e">
        <f>HLOOKUP("Pad Category",#REF!,MATCH($A241,#REF!,0),FALSE)</f>
        <v>#REF!</v>
      </c>
      <c r="AA241" s="47" t="e">
        <f>HLOOKUP("Pad type",#REF!,MATCH($A241,#REF!,0),FALSE)</f>
        <v>#REF!</v>
      </c>
      <c r="AB241" s="47" t="e">
        <f>HLOOKUP("Pull Strength",#REF!,MATCH($A241,#REF!,0),FALSE)</f>
        <v>#REF!</v>
      </c>
      <c r="AC241" s="47" t="e">
        <f>HLOOKUP("POR Pin State",#REF!,MATCH($A241,#REF!,0),FALSE)</f>
        <v>#REF!</v>
      </c>
      <c r="AD241" s="82"/>
      <c r="AE241" s="82"/>
      <c r="AF241" s="38" t="str">
        <f t="shared" si="111"/>
        <v>PULL_DOWN</v>
      </c>
      <c r="AG241" s="38" t="e">
        <f t="shared" si="114"/>
        <v>#REF!</v>
      </c>
      <c r="AH241" s="38" t="e">
        <f t="shared" si="112"/>
        <v>#REF!</v>
      </c>
      <c r="AI241" s="82"/>
      <c r="AJ241" s="86" t="b">
        <v>1</v>
      </c>
      <c r="AK241" s="86" t="b">
        <v>1</v>
      </c>
      <c r="AL241" s="86" t="b">
        <v>1</v>
      </c>
      <c r="AM241" s="86" t="b">
        <v>1</v>
      </c>
      <c r="AN241" s="86" t="b">
        <v>1</v>
      </c>
      <c r="AO241" s="86" t="b">
        <v>1</v>
      </c>
      <c r="AP241" s="63" t="str">
        <f t="shared" si="113"/>
        <v>VALID</v>
      </c>
      <c r="AQ241" s="102" t="s">
        <v>637</v>
      </c>
      <c r="AR241" s="103" t="s">
        <v>79</v>
      </c>
      <c r="AS241" s="104"/>
      <c r="AT241" s="105"/>
      <c r="AU241" s="105"/>
      <c r="AV241" s="105"/>
      <c r="AW241" s="105"/>
      <c r="AX241" s="105"/>
      <c r="AY241" s="105"/>
      <c r="AZ241" s="104"/>
      <c r="BA241" s="104"/>
      <c r="BB241" s="115"/>
      <c r="BC241" s="116"/>
      <c r="BD241" s="117"/>
      <c r="BE241" s="150" t="s">
        <v>636</v>
      </c>
      <c r="BF241" s="147" t="e">
        <f>VLOOKUP($A241,#REF!,34,FALSE)</f>
        <v>#REF!</v>
      </c>
      <c r="BG241" s="147" t="e">
        <f>VLOOKUP($A241,#REF!,22,FALSE)</f>
        <v>#REF!</v>
      </c>
      <c r="BH241" s="149"/>
    </row>
    <row r="242" ht="12.95" customHeight="1" spans="1:60">
      <c r="A242" s="47" t="s">
        <v>638</v>
      </c>
      <c r="B242" s="38" t="e">
        <f>VLOOKUP($A242,#REF!,34,FALSE)</f>
        <v>#REF!</v>
      </c>
      <c r="C242" s="39" t="str">
        <f t="shared" si="110"/>
        <v>unused_PEX_CLK9P</v>
      </c>
      <c r="D242" s="40" t="e">
        <f>IF(LEN(VLOOKUP($A242,#REF!,8,FALSE)),LEFT(VLOOKUP($A242,#REF!,8,FALSE),LEN(VLOOKUP($A242,#REF!,8,FALSE))-2),"")</f>
        <v>#REF!</v>
      </c>
      <c r="E242" s="41" t="e">
        <f>IF(LEN(VLOOKUP($A242,#REF!,4,FALSE)),IF(INDEX(#REF!,MATCH($A242,#REF!,0),1),LEFT(VLOOKUP($A242,#REF!,4,FALSE),LEN(VLOOKUP($A242,#REF!,4,FALSE))-2),CONCATENATE(LEFT(VLOOKUP($A242,#REF!,4,FALSE),LEN(VLOOKUP($A242,#REF!,4,FALSE))-2),"*")),"")</f>
        <v>#REF!</v>
      </c>
      <c r="F242" s="42" t="e">
        <f>IF(LEN(VLOOKUP($A242,#REF!,5,FALSE)),IF(INDEX(#REF!,MATCH($A242,#REF!,0),2),LEFT(VLOOKUP($A242,#REF!,5,FALSE),LEN(VLOOKUP($A242,#REF!,5,FALSE))-2),CONCATENATE(LEFT(VLOOKUP($A242,#REF!,5,FALSE),LEN(VLOOKUP($A242,#REF!,5,FALSE))-2),"*")),"")</f>
        <v>#REF!</v>
      </c>
      <c r="G242" s="42" t="e">
        <f>IF(LEN(VLOOKUP($A242,#REF!,6,FALSE)),IF(INDEX(#REF!,MATCH($A242,#REF!,0),3),LEFT(VLOOKUP($A242,#REF!,6,FALSE),LEN(VLOOKUP($A242,#REF!,6,FALSE))-2),CONCATENATE(LEFT(VLOOKUP($A242,#REF!,6,FALSE),LEN(VLOOKUP($A242,#REF!,6,FALSE))-2),"*")),"")</f>
        <v>#REF!</v>
      </c>
      <c r="H242" s="43" t="e">
        <f>IF(LEN(VLOOKUP($A242,#REF!,7,FALSE)),IF(INDEX(#REF!,MATCH($A242,#REF!,0),4),LEFT(VLOOKUP($A242,#REF!,7,FALSE),LEN(VLOOKUP($A242,#REF!,7,FALSE))-2),CONCATENATE(LEFT(VLOOKUP($A242,#REF!,7,FALSE),LEN(VLOOKUP($A242,#REF!,7,FALSE))-2),"*")),"")</f>
        <v>#REF!</v>
      </c>
      <c r="I242" s="54" t="e">
        <f>IF(LEN(VLOOKUP($A242,#REF!,8,FALSE)),UPPER(RIGHT(VLOOKUP($A242,#REF!,8,FALSE),1)),"")</f>
        <v>#REF!</v>
      </c>
      <c r="J242" s="42" t="e">
        <f>IF(LEN(VLOOKUP($A242,#REF!,4,FALSE)),UPPER(RIGHT(VLOOKUP($A242,#REF!,4,FALSE),1)),"")</f>
        <v>#REF!</v>
      </c>
      <c r="K242" s="42" t="e">
        <f>IF(LEN(VLOOKUP($A242,#REF!,5,FALSE)),UPPER(RIGHT(VLOOKUP($A242,#REF!,5,FALSE),1)),"")</f>
        <v>#REF!</v>
      </c>
      <c r="L242" s="42" t="e">
        <f>IF(LEN(VLOOKUP($A242,#REF!,6,FALSE)),UPPER(RIGHT(VLOOKUP($A242,#REF!,6,FALSE),1)),"")</f>
        <v>#REF!</v>
      </c>
      <c r="M242" s="43" t="e">
        <f>IF(LEN(VLOOKUP($A242,#REF!,7,FALSE)),UPPER(RIGHT(VLOOKUP($A242,#REF!,7,FALSE),1)),"")</f>
        <v>#REF!</v>
      </c>
      <c r="N242" s="82"/>
      <c r="O242" s="82"/>
      <c r="P242" s="82"/>
      <c r="Q242" s="82"/>
      <c r="R242" s="82"/>
      <c r="S242" s="63" t="e">
        <f>HLOOKUP("Device Tree Pin Name",#REF!,MATCH($A242,#REF!,0),FALSE)</f>
        <v>#REF!</v>
      </c>
      <c r="T242" s="47" t="e">
        <f>HLOOKUP("power rail",#REF!,MATCH($A242,#REF!,0),FALSE)</f>
        <v>#REF!</v>
      </c>
      <c r="U242" s="62" t="e">
        <f>HLOOKUP("Wake Capable",#REF!,MATCH($A242,#REF!,0),FALSE)</f>
        <v>#REF!</v>
      </c>
      <c r="V242" s="197" t="e">
        <f>HLOOKUP("Strap",#REF!,MATCH($A242,#REF!,0),FALSE)</f>
        <v>#REF!</v>
      </c>
      <c r="W242" s="62" t="e">
        <f>HLOOKUP("GTE",#REF!,MATCH($A242,#REF!,0),FALSE)</f>
        <v>#REF!</v>
      </c>
      <c r="X242" s="62" t="e">
        <f>HLOOKUP("DPD_Control",#REF!,MATCH($A242,#REF!,0),FALSE)</f>
        <v>#REF!</v>
      </c>
      <c r="Y242" s="62" t="e">
        <f>HLOOKUP("DPD_Group",#REF!,MATCH($A242,#REF!,0),FALSE)</f>
        <v>#REF!</v>
      </c>
      <c r="Z242" s="47" t="e">
        <f>HLOOKUP("Pad Category",#REF!,MATCH($A242,#REF!,0),FALSE)</f>
        <v>#REF!</v>
      </c>
      <c r="AA242" s="47" t="e">
        <f>HLOOKUP("Pad type",#REF!,MATCH($A242,#REF!,0),FALSE)</f>
        <v>#REF!</v>
      </c>
      <c r="AB242" s="47" t="e">
        <f>HLOOKUP("Pull Strength",#REF!,MATCH($A242,#REF!,0),FALSE)</f>
        <v>#REF!</v>
      </c>
      <c r="AC242" s="47" t="e">
        <f>HLOOKUP("POR Pin State",#REF!,MATCH($A242,#REF!,0),FALSE)</f>
        <v>#REF!</v>
      </c>
      <c r="AD242" s="82"/>
      <c r="AE242" s="82"/>
      <c r="AF242" s="38" t="str">
        <f t="shared" si="111"/>
        <v>PULL_DOWN</v>
      </c>
      <c r="AG242" s="38" t="e">
        <f t="shared" si="114"/>
        <v>#REF!</v>
      </c>
      <c r="AH242" s="38" t="e">
        <f t="shared" si="112"/>
        <v>#REF!</v>
      </c>
      <c r="AI242" s="82"/>
      <c r="AJ242" s="86" t="b">
        <v>1</v>
      </c>
      <c r="AK242" s="86" t="b">
        <v>1</v>
      </c>
      <c r="AL242" s="86" t="b">
        <v>1</v>
      </c>
      <c r="AM242" s="86" t="b">
        <v>1</v>
      </c>
      <c r="AN242" s="86" t="b">
        <v>1</v>
      </c>
      <c r="AO242" s="86" t="b">
        <v>1</v>
      </c>
      <c r="AP242" s="63" t="str">
        <f t="shared" si="113"/>
        <v>VALID</v>
      </c>
      <c r="AQ242" s="102" t="s">
        <v>639</v>
      </c>
      <c r="AR242" s="103" t="s">
        <v>79</v>
      </c>
      <c r="AS242" s="104"/>
      <c r="AT242" s="105"/>
      <c r="AU242" s="105"/>
      <c r="AV242" s="105"/>
      <c r="AW242" s="105"/>
      <c r="AX242" s="105"/>
      <c r="AY242" s="105"/>
      <c r="AZ242" s="104"/>
      <c r="BA242" s="104"/>
      <c r="BB242" s="115"/>
      <c r="BC242" s="116"/>
      <c r="BD242" s="117"/>
      <c r="BE242" s="150" t="s">
        <v>638</v>
      </c>
      <c r="BF242" s="147" t="e">
        <f>VLOOKUP($A242,#REF!,34,FALSE)</f>
        <v>#REF!</v>
      </c>
      <c r="BG242" s="147" t="e">
        <f>VLOOKUP($A242,#REF!,22,FALSE)</f>
        <v>#REF!</v>
      </c>
      <c r="BH242" s="149"/>
    </row>
    <row r="243" ht="12.95" customHeight="1" spans="1:60">
      <c r="A243" s="47" t="s">
        <v>640</v>
      </c>
      <c r="B243" s="38" t="e">
        <f>VLOOKUP($A243,#REF!,34,FALSE)</f>
        <v>#REF!</v>
      </c>
      <c r="C243" s="39" t="str">
        <f t="shared" si="110"/>
        <v>unused_PEX_CLK9N</v>
      </c>
      <c r="D243" s="40" t="e">
        <f>IF(LEN(VLOOKUP($A243,#REF!,8,FALSE)),LEFT(VLOOKUP($A243,#REF!,8,FALSE),LEN(VLOOKUP($A243,#REF!,8,FALSE))-2),"")</f>
        <v>#REF!</v>
      </c>
      <c r="E243" s="41" t="e">
        <f>IF(LEN(VLOOKUP($A243,#REF!,4,FALSE)),IF(INDEX(#REF!,MATCH($A243,#REF!,0),1),LEFT(VLOOKUP($A243,#REF!,4,FALSE),LEN(VLOOKUP($A243,#REF!,4,FALSE))-2),CONCATENATE(LEFT(VLOOKUP($A243,#REF!,4,FALSE),LEN(VLOOKUP($A243,#REF!,4,FALSE))-2),"*")),"")</f>
        <v>#REF!</v>
      </c>
      <c r="F243" s="42" t="e">
        <f>IF(LEN(VLOOKUP($A243,#REF!,5,FALSE)),IF(INDEX(#REF!,MATCH($A243,#REF!,0),2),LEFT(VLOOKUP($A243,#REF!,5,FALSE),LEN(VLOOKUP($A243,#REF!,5,FALSE))-2),CONCATENATE(LEFT(VLOOKUP($A243,#REF!,5,FALSE),LEN(VLOOKUP($A243,#REF!,5,FALSE))-2),"*")),"")</f>
        <v>#REF!</v>
      </c>
      <c r="G243" s="42" t="e">
        <f>IF(LEN(VLOOKUP($A243,#REF!,6,FALSE)),IF(INDEX(#REF!,MATCH($A243,#REF!,0),3),LEFT(VLOOKUP($A243,#REF!,6,FALSE),LEN(VLOOKUP($A243,#REF!,6,FALSE))-2),CONCATENATE(LEFT(VLOOKUP($A243,#REF!,6,FALSE),LEN(VLOOKUP($A243,#REF!,6,FALSE))-2),"*")),"")</f>
        <v>#REF!</v>
      </c>
      <c r="H243" s="43" t="e">
        <f>IF(LEN(VLOOKUP($A243,#REF!,7,FALSE)),IF(INDEX(#REF!,MATCH($A243,#REF!,0),4),LEFT(VLOOKUP($A243,#REF!,7,FALSE),LEN(VLOOKUP($A243,#REF!,7,FALSE))-2),CONCATENATE(LEFT(VLOOKUP($A243,#REF!,7,FALSE),LEN(VLOOKUP($A243,#REF!,7,FALSE))-2),"*")),"")</f>
        <v>#REF!</v>
      </c>
      <c r="I243" s="54" t="e">
        <f>IF(LEN(VLOOKUP($A243,#REF!,8,FALSE)),UPPER(RIGHT(VLOOKUP($A243,#REF!,8,FALSE),1)),"")</f>
        <v>#REF!</v>
      </c>
      <c r="J243" s="42" t="e">
        <f>IF(LEN(VLOOKUP($A243,#REF!,4,FALSE)),UPPER(RIGHT(VLOOKUP($A243,#REF!,4,FALSE),1)),"")</f>
        <v>#REF!</v>
      </c>
      <c r="K243" s="42" t="e">
        <f>IF(LEN(VLOOKUP($A243,#REF!,5,FALSE)),UPPER(RIGHT(VLOOKUP($A243,#REF!,5,FALSE),1)),"")</f>
        <v>#REF!</v>
      </c>
      <c r="L243" s="42" t="e">
        <f>IF(LEN(VLOOKUP($A243,#REF!,6,FALSE)),UPPER(RIGHT(VLOOKUP($A243,#REF!,6,FALSE),1)),"")</f>
        <v>#REF!</v>
      </c>
      <c r="M243" s="43" t="e">
        <f>IF(LEN(VLOOKUP($A243,#REF!,7,FALSE)),UPPER(RIGHT(VLOOKUP($A243,#REF!,7,FALSE),1)),"")</f>
        <v>#REF!</v>
      </c>
      <c r="N243" s="82"/>
      <c r="O243" s="82"/>
      <c r="P243" s="82"/>
      <c r="Q243" s="82"/>
      <c r="R243" s="82"/>
      <c r="S243" s="67" t="e">
        <f>HLOOKUP("Device Tree Pin Name",#REF!,MATCH($A243,#REF!,0),FALSE)</f>
        <v>#REF!</v>
      </c>
      <c r="T243" s="67" t="e">
        <f>HLOOKUP("power rail",#REF!,MATCH($A243,#REF!,0),FALSE)</f>
        <v>#REF!</v>
      </c>
      <c r="U243" s="62" t="e">
        <f>HLOOKUP("Wake Capable",#REF!,MATCH($A243,#REF!,0),FALSE)</f>
        <v>#REF!</v>
      </c>
      <c r="V243" s="197" t="e">
        <f>HLOOKUP("Strap",#REF!,MATCH($A243,#REF!,0),FALSE)</f>
        <v>#REF!</v>
      </c>
      <c r="W243" s="62" t="e">
        <f>HLOOKUP("GTE",#REF!,MATCH($A243,#REF!,0),FALSE)</f>
        <v>#REF!</v>
      </c>
      <c r="X243" s="62" t="e">
        <f>HLOOKUP("DPD_Control",#REF!,MATCH($A243,#REF!,0),FALSE)</f>
        <v>#REF!</v>
      </c>
      <c r="Y243" s="62" t="e">
        <f>HLOOKUP("DPD_Group",#REF!,MATCH($A243,#REF!,0),FALSE)</f>
        <v>#REF!</v>
      </c>
      <c r="Z243" s="47" t="e">
        <f>HLOOKUP("Pad Category",#REF!,MATCH($A243,#REF!,0),FALSE)</f>
        <v>#REF!</v>
      </c>
      <c r="AA243" s="47" t="e">
        <f>HLOOKUP("Pad type",#REF!,MATCH($A243,#REF!,0),FALSE)</f>
        <v>#REF!</v>
      </c>
      <c r="AB243" s="47" t="e">
        <f>HLOOKUP("Pull Strength",#REF!,MATCH($A243,#REF!,0),FALSE)</f>
        <v>#REF!</v>
      </c>
      <c r="AC243" s="47" t="e">
        <f>HLOOKUP("POR Pin State",#REF!,MATCH($A243,#REF!,0),FALSE)</f>
        <v>#REF!</v>
      </c>
      <c r="AD243" s="198"/>
      <c r="AE243" s="82"/>
      <c r="AF243" s="38" t="str">
        <f t="shared" si="111"/>
        <v>PULL_DOWN</v>
      </c>
      <c r="AG243" s="38" t="e">
        <f t="shared" si="114"/>
        <v>#REF!</v>
      </c>
      <c r="AH243" s="38" t="e">
        <f t="shared" si="112"/>
        <v>#REF!</v>
      </c>
      <c r="AI243" s="82"/>
      <c r="AJ243" s="86" t="b">
        <v>1</v>
      </c>
      <c r="AK243" s="86" t="b">
        <v>1</v>
      </c>
      <c r="AL243" s="86" t="b">
        <v>1</v>
      </c>
      <c r="AM243" s="86" t="b">
        <v>1</v>
      </c>
      <c r="AN243" s="86" t="b">
        <v>1</v>
      </c>
      <c r="AO243" s="86" t="b">
        <v>1</v>
      </c>
      <c r="AP243" s="63" t="str">
        <f t="shared" si="113"/>
        <v>VALID</v>
      </c>
      <c r="AQ243" s="102" t="s">
        <v>641</v>
      </c>
      <c r="AR243" s="103" t="s">
        <v>79</v>
      </c>
      <c r="AS243" s="104"/>
      <c r="AT243" s="105"/>
      <c r="AU243" s="105"/>
      <c r="AV243" s="105"/>
      <c r="AW243" s="105"/>
      <c r="AX243" s="105"/>
      <c r="AY243" s="105"/>
      <c r="AZ243" s="104"/>
      <c r="BA243" s="104"/>
      <c r="BB243" s="115"/>
      <c r="BC243" s="116"/>
      <c r="BD243" s="117"/>
      <c r="BE243" s="150" t="s">
        <v>640</v>
      </c>
      <c r="BF243" s="147" t="e">
        <f>VLOOKUP($A243,#REF!,34,FALSE)</f>
        <v>#REF!</v>
      </c>
      <c r="BG243" s="147" t="e">
        <f>VLOOKUP($A243,#REF!,22,FALSE)</f>
        <v>#REF!</v>
      </c>
      <c r="BH243" s="149"/>
    </row>
    <row r="244" ht="12.95" customHeight="1" spans="1:60">
      <c r="A244" s="47" t="s">
        <v>642</v>
      </c>
      <c r="B244" s="38" t="e">
        <f>VLOOKUP($A244,#REF!,34,FALSE)</f>
        <v>#REF!</v>
      </c>
      <c r="C244" s="39" t="str">
        <f t="shared" si="110"/>
        <v>unused_PEX_CLK10P</v>
      </c>
      <c r="D244" s="40" t="e">
        <f>IF(LEN(VLOOKUP($A244,#REF!,8,FALSE)),LEFT(VLOOKUP($A244,#REF!,8,FALSE),LEN(VLOOKUP($A244,#REF!,8,FALSE))-2),"")</f>
        <v>#REF!</v>
      </c>
      <c r="E244" s="41" t="e">
        <f>IF(LEN(VLOOKUP($A244,#REF!,4,FALSE)),IF(INDEX(#REF!,MATCH($A244,#REF!,0),1),LEFT(VLOOKUP($A244,#REF!,4,FALSE),LEN(VLOOKUP($A244,#REF!,4,FALSE))-2),CONCATENATE(LEFT(VLOOKUP($A244,#REF!,4,FALSE),LEN(VLOOKUP($A244,#REF!,4,FALSE))-2),"*")),"")</f>
        <v>#REF!</v>
      </c>
      <c r="F244" s="42" t="e">
        <f>IF(LEN(VLOOKUP($A244,#REF!,5,FALSE)),IF(INDEX(#REF!,MATCH($A244,#REF!,0),2),LEFT(VLOOKUP($A244,#REF!,5,FALSE),LEN(VLOOKUP($A244,#REF!,5,FALSE))-2),CONCATENATE(LEFT(VLOOKUP($A244,#REF!,5,FALSE),LEN(VLOOKUP($A244,#REF!,5,FALSE))-2),"*")),"")</f>
        <v>#REF!</v>
      </c>
      <c r="G244" s="42" t="e">
        <f>IF(LEN(VLOOKUP($A244,#REF!,6,FALSE)),IF(INDEX(#REF!,MATCH($A244,#REF!,0),3),LEFT(VLOOKUP($A244,#REF!,6,FALSE),LEN(VLOOKUP($A244,#REF!,6,FALSE))-2),CONCATENATE(LEFT(VLOOKUP($A244,#REF!,6,FALSE),LEN(VLOOKUP($A244,#REF!,6,FALSE))-2),"*")),"")</f>
        <v>#REF!</v>
      </c>
      <c r="H244" s="43" t="e">
        <f>IF(LEN(VLOOKUP($A244,#REF!,7,FALSE)),IF(INDEX(#REF!,MATCH($A244,#REF!,0),4),LEFT(VLOOKUP($A244,#REF!,7,FALSE),LEN(VLOOKUP($A244,#REF!,7,FALSE))-2),CONCATENATE(LEFT(VLOOKUP($A244,#REF!,7,FALSE),LEN(VLOOKUP($A244,#REF!,7,FALSE))-2),"*")),"")</f>
        <v>#REF!</v>
      </c>
      <c r="I244" s="54" t="e">
        <f>IF(LEN(VLOOKUP($A244,#REF!,8,FALSE)),UPPER(RIGHT(VLOOKUP($A244,#REF!,8,FALSE),1)),"")</f>
        <v>#REF!</v>
      </c>
      <c r="J244" s="42" t="e">
        <f>IF(LEN(VLOOKUP($A244,#REF!,4,FALSE)),UPPER(RIGHT(VLOOKUP($A244,#REF!,4,FALSE),1)),"")</f>
        <v>#REF!</v>
      </c>
      <c r="K244" s="42" t="e">
        <f>IF(LEN(VLOOKUP($A244,#REF!,5,FALSE)),UPPER(RIGHT(VLOOKUP($A244,#REF!,5,FALSE),1)),"")</f>
        <v>#REF!</v>
      </c>
      <c r="L244" s="42" t="e">
        <f>IF(LEN(VLOOKUP($A244,#REF!,6,FALSE)),UPPER(RIGHT(VLOOKUP($A244,#REF!,6,FALSE),1)),"")</f>
        <v>#REF!</v>
      </c>
      <c r="M244" s="43" t="e">
        <f>IF(LEN(VLOOKUP($A244,#REF!,7,FALSE)),UPPER(RIGHT(VLOOKUP($A244,#REF!,7,FALSE),1)),"")</f>
        <v>#REF!</v>
      </c>
      <c r="N244" s="82"/>
      <c r="O244" s="82"/>
      <c r="P244" s="82"/>
      <c r="Q244" s="82"/>
      <c r="R244" s="82"/>
      <c r="S244" s="63" t="e">
        <f>HLOOKUP("Device Tree Pin Name",#REF!,MATCH($A244,#REF!,0),FALSE)</f>
        <v>#REF!</v>
      </c>
      <c r="T244" s="47" t="e">
        <f>HLOOKUP("power rail",#REF!,MATCH($A244,#REF!,0),FALSE)</f>
        <v>#REF!</v>
      </c>
      <c r="U244" s="62" t="e">
        <f>HLOOKUP("Wake Capable",#REF!,MATCH($A244,#REF!,0),FALSE)</f>
        <v>#REF!</v>
      </c>
      <c r="V244" s="197" t="e">
        <f>HLOOKUP("Strap",#REF!,MATCH($A244,#REF!,0),FALSE)</f>
        <v>#REF!</v>
      </c>
      <c r="W244" s="62" t="e">
        <f>HLOOKUP("GTE",#REF!,MATCH($A244,#REF!,0),FALSE)</f>
        <v>#REF!</v>
      </c>
      <c r="X244" s="62" t="e">
        <f>HLOOKUP("DPD_Control",#REF!,MATCH($A244,#REF!,0),FALSE)</f>
        <v>#REF!</v>
      </c>
      <c r="Y244" s="62" t="e">
        <f>HLOOKUP("DPD_Group",#REF!,MATCH($A244,#REF!,0),FALSE)</f>
        <v>#REF!</v>
      </c>
      <c r="Z244" s="47" t="e">
        <f>HLOOKUP("Pad Category",#REF!,MATCH($A244,#REF!,0),FALSE)</f>
        <v>#REF!</v>
      </c>
      <c r="AA244" s="47" t="e">
        <f>HLOOKUP("Pad type",#REF!,MATCH($A244,#REF!,0),FALSE)</f>
        <v>#REF!</v>
      </c>
      <c r="AB244" s="47" t="e">
        <f>HLOOKUP("Pull Strength",#REF!,MATCH($A244,#REF!,0),FALSE)</f>
        <v>#REF!</v>
      </c>
      <c r="AC244" s="47" t="e">
        <f>HLOOKUP("POR Pin State",#REF!,MATCH($A244,#REF!,0),FALSE)</f>
        <v>#REF!</v>
      </c>
      <c r="AD244" s="82"/>
      <c r="AE244" s="82"/>
      <c r="AF244" s="38" t="str">
        <f t="shared" si="111"/>
        <v>PULL_DOWN</v>
      </c>
      <c r="AG244" s="38" t="e">
        <f t="shared" si="114"/>
        <v>#REF!</v>
      </c>
      <c r="AH244" s="38" t="e">
        <f t="shared" si="112"/>
        <v>#REF!</v>
      </c>
      <c r="AI244" s="82"/>
      <c r="AJ244" s="86" t="b">
        <v>1</v>
      </c>
      <c r="AK244" s="86" t="b">
        <v>1</v>
      </c>
      <c r="AL244" s="86" t="b">
        <v>1</v>
      </c>
      <c r="AM244" s="86" t="b">
        <v>1</v>
      </c>
      <c r="AN244" s="86" t="b">
        <v>1</v>
      </c>
      <c r="AO244" s="86" t="b">
        <v>1</v>
      </c>
      <c r="AP244" s="63" t="str">
        <f t="shared" si="113"/>
        <v>VALID</v>
      </c>
      <c r="AQ244" s="199" t="s">
        <v>643</v>
      </c>
      <c r="AR244" s="103" t="s">
        <v>79</v>
      </c>
      <c r="AS244" s="104"/>
      <c r="AT244" s="105"/>
      <c r="AU244" s="105"/>
      <c r="AV244" s="105"/>
      <c r="AW244" s="105"/>
      <c r="AX244" s="105"/>
      <c r="AY244" s="105"/>
      <c r="AZ244" s="104"/>
      <c r="BA244" s="104"/>
      <c r="BB244" s="115"/>
      <c r="BC244" s="116"/>
      <c r="BD244" s="117"/>
      <c r="BE244" s="150" t="s">
        <v>642</v>
      </c>
      <c r="BF244" s="147" t="e">
        <f>VLOOKUP($A244,#REF!,34,FALSE)</f>
        <v>#REF!</v>
      </c>
      <c r="BG244" s="147" t="e">
        <f>VLOOKUP($A244,#REF!,22,FALSE)</f>
        <v>#REF!</v>
      </c>
      <c r="BH244" s="149"/>
    </row>
    <row r="245" ht="12.95" customHeight="1" spans="1:60">
      <c r="A245" s="47" t="s">
        <v>644</v>
      </c>
      <c r="B245" s="38" t="e">
        <f>VLOOKUP($A245,#REF!,34,FALSE)</f>
        <v>#REF!</v>
      </c>
      <c r="C245" s="39" t="str">
        <f t="shared" si="110"/>
        <v>unused_PEX_CLK10N</v>
      </c>
      <c r="D245" s="40" t="e">
        <f>IF(LEN(VLOOKUP($A245,#REF!,8,FALSE)),LEFT(VLOOKUP($A245,#REF!,8,FALSE),LEN(VLOOKUP($A245,#REF!,8,FALSE))-2),"")</f>
        <v>#REF!</v>
      </c>
      <c r="E245" s="41" t="e">
        <f>IF(LEN(VLOOKUP($A245,#REF!,4,FALSE)),IF(INDEX(#REF!,MATCH($A245,#REF!,0),1),LEFT(VLOOKUP($A245,#REF!,4,FALSE),LEN(VLOOKUP($A245,#REF!,4,FALSE))-2),CONCATENATE(LEFT(VLOOKUP($A245,#REF!,4,FALSE),LEN(VLOOKUP($A245,#REF!,4,FALSE))-2),"*")),"")</f>
        <v>#REF!</v>
      </c>
      <c r="F245" s="42" t="e">
        <f>IF(LEN(VLOOKUP($A245,#REF!,5,FALSE)),IF(INDEX(#REF!,MATCH($A245,#REF!,0),2),LEFT(VLOOKUP($A245,#REF!,5,FALSE),LEN(VLOOKUP($A245,#REF!,5,FALSE))-2),CONCATENATE(LEFT(VLOOKUP($A245,#REF!,5,FALSE),LEN(VLOOKUP($A245,#REF!,5,FALSE))-2),"*")),"")</f>
        <v>#REF!</v>
      </c>
      <c r="G245" s="42" t="e">
        <f>IF(LEN(VLOOKUP($A245,#REF!,6,FALSE)),IF(INDEX(#REF!,MATCH($A245,#REF!,0),3),LEFT(VLOOKUP($A245,#REF!,6,FALSE),LEN(VLOOKUP($A245,#REF!,6,FALSE))-2),CONCATENATE(LEFT(VLOOKUP($A245,#REF!,6,FALSE),LEN(VLOOKUP($A245,#REF!,6,FALSE))-2),"*")),"")</f>
        <v>#REF!</v>
      </c>
      <c r="H245" s="43" t="e">
        <f>IF(LEN(VLOOKUP($A245,#REF!,7,FALSE)),IF(INDEX(#REF!,MATCH($A245,#REF!,0),4),LEFT(VLOOKUP($A245,#REF!,7,FALSE),LEN(VLOOKUP($A245,#REF!,7,FALSE))-2),CONCATENATE(LEFT(VLOOKUP($A245,#REF!,7,FALSE),LEN(VLOOKUP($A245,#REF!,7,FALSE))-2),"*")),"")</f>
        <v>#REF!</v>
      </c>
      <c r="I245" s="54" t="e">
        <f>IF(LEN(VLOOKUP($A245,#REF!,8,FALSE)),UPPER(RIGHT(VLOOKUP($A245,#REF!,8,FALSE),1)),"")</f>
        <v>#REF!</v>
      </c>
      <c r="J245" s="42" t="e">
        <f>IF(LEN(VLOOKUP($A245,#REF!,4,FALSE)),UPPER(RIGHT(VLOOKUP($A245,#REF!,4,FALSE),1)),"")</f>
        <v>#REF!</v>
      </c>
      <c r="K245" s="42" t="e">
        <f>IF(LEN(VLOOKUP($A245,#REF!,5,FALSE)),UPPER(RIGHT(VLOOKUP($A245,#REF!,5,FALSE),1)),"")</f>
        <v>#REF!</v>
      </c>
      <c r="L245" s="42" t="e">
        <f>IF(LEN(VLOOKUP($A245,#REF!,6,FALSE)),UPPER(RIGHT(VLOOKUP($A245,#REF!,6,FALSE),1)),"")</f>
        <v>#REF!</v>
      </c>
      <c r="M245" s="43" t="e">
        <f>IF(LEN(VLOOKUP($A245,#REF!,7,FALSE)),UPPER(RIGHT(VLOOKUP($A245,#REF!,7,FALSE),1)),"")</f>
        <v>#REF!</v>
      </c>
      <c r="N245" s="82"/>
      <c r="O245" s="82"/>
      <c r="P245" s="82"/>
      <c r="Q245" s="82"/>
      <c r="R245" s="82"/>
      <c r="S245" s="63" t="e">
        <f>HLOOKUP("Device Tree Pin Name",#REF!,MATCH($A245,#REF!,0),FALSE)</f>
        <v>#REF!</v>
      </c>
      <c r="T245" s="47" t="e">
        <f>HLOOKUP("power rail",#REF!,MATCH($A245,#REF!,0),FALSE)</f>
        <v>#REF!</v>
      </c>
      <c r="U245" s="62" t="e">
        <f>HLOOKUP("Wake Capable",#REF!,MATCH($A245,#REF!,0),FALSE)</f>
        <v>#REF!</v>
      </c>
      <c r="V245" s="197" t="e">
        <f>HLOOKUP("Strap",#REF!,MATCH($A245,#REF!,0),FALSE)</f>
        <v>#REF!</v>
      </c>
      <c r="W245" s="62" t="e">
        <f>HLOOKUP("GTE",#REF!,MATCH($A245,#REF!,0),FALSE)</f>
        <v>#REF!</v>
      </c>
      <c r="X245" s="62" t="e">
        <f>HLOOKUP("DPD_Control",#REF!,MATCH($A245,#REF!,0),FALSE)</f>
        <v>#REF!</v>
      </c>
      <c r="Y245" s="62" t="e">
        <f>HLOOKUP("DPD_Group",#REF!,MATCH($A245,#REF!,0),FALSE)</f>
        <v>#REF!</v>
      </c>
      <c r="Z245" s="47" t="e">
        <f>HLOOKUP("Pad Category",#REF!,MATCH($A245,#REF!,0),FALSE)</f>
        <v>#REF!</v>
      </c>
      <c r="AA245" s="47" t="e">
        <f>HLOOKUP("Pad type",#REF!,MATCH($A245,#REF!,0),FALSE)</f>
        <v>#REF!</v>
      </c>
      <c r="AB245" s="47" t="e">
        <f>HLOOKUP("Pull Strength",#REF!,MATCH($A245,#REF!,0),FALSE)</f>
        <v>#REF!</v>
      </c>
      <c r="AC245" s="47" t="e">
        <f>HLOOKUP("POR Pin State",#REF!,MATCH($A245,#REF!,0),FALSE)</f>
        <v>#REF!</v>
      </c>
      <c r="AD245" s="82"/>
      <c r="AE245" s="82"/>
      <c r="AF245" s="38" t="str">
        <f t="shared" si="111"/>
        <v>PULL_DOWN</v>
      </c>
      <c r="AG245" s="38" t="e">
        <f t="shared" si="114"/>
        <v>#REF!</v>
      </c>
      <c r="AH245" s="38" t="e">
        <f t="shared" si="112"/>
        <v>#REF!</v>
      </c>
      <c r="AI245" s="82"/>
      <c r="AJ245" s="86" t="b">
        <v>1</v>
      </c>
      <c r="AK245" s="86" t="b">
        <v>1</v>
      </c>
      <c r="AL245" s="86" t="b">
        <v>1</v>
      </c>
      <c r="AM245" s="86" t="b">
        <v>1</v>
      </c>
      <c r="AN245" s="86" t="b">
        <v>1</v>
      </c>
      <c r="AO245" s="86" t="b">
        <v>1</v>
      </c>
      <c r="AP245" s="63" t="str">
        <f t="shared" si="113"/>
        <v>VALID</v>
      </c>
      <c r="AQ245" s="174" t="s">
        <v>645</v>
      </c>
      <c r="AR245" s="103" t="s">
        <v>79</v>
      </c>
      <c r="AS245" s="104"/>
      <c r="AT245" s="105"/>
      <c r="AU245" s="105"/>
      <c r="AV245" s="105"/>
      <c r="AW245" s="105"/>
      <c r="AX245" s="105"/>
      <c r="AY245" s="105"/>
      <c r="AZ245" s="104"/>
      <c r="BA245" s="104"/>
      <c r="BB245" s="115"/>
      <c r="BC245" s="116"/>
      <c r="BD245" s="117"/>
      <c r="BE245" s="151" t="s">
        <v>644</v>
      </c>
      <c r="BF245" s="147" t="e">
        <f>VLOOKUP($A245,#REF!,34,FALSE)</f>
        <v>#REF!</v>
      </c>
      <c r="BG245" s="147" t="e">
        <f>VLOOKUP($A245,#REF!,22,FALSE)</f>
        <v>#REF!</v>
      </c>
      <c r="BH245" s="149"/>
    </row>
    <row r="246" s="3" customFormat="1" ht="18" customHeight="1" spans="1:60">
      <c r="A246" s="163" t="s">
        <v>646</v>
      </c>
      <c r="B246" s="190" t="s">
        <v>647</v>
      </c>
      <c r="C246" s="35"/>
      <c r="D246" s="37"/>
      <c r="E246" s="37"/>
      <c r="F246" s="37"/>
      <c r="G246" s="37"/>
      <c r="H246" s="37"/>
      <c r="I246" s="35"/>
      <c r="J246" s="35"/>
      <c r="K246" s="35"/>
      <c r="L246" s="35"/>
      <c r="M246" s="35"/>
      <c r="N246" s="35"/>
      <c r="O246" s="35"/>
      <c r="P246" s="35"/>
      <c r="Q246" s="35"/>
      <c r="R246" s="35"/>
      <c r="S246" s="35"/>
      <c r="T246" s="35"/>
      <c r="U246" s="60"/>
      <c r="V246" s="60"/>
      <c r="W246" s="60"/>
      <c r="X246" s="60"/>
      <c r="Y246" s="60"/>
      <c r="Z246" s="81"/>
      <c r="AA246" s="81"/>
      <c r="AB246" s="81"/>
      <c r="AC246" s="81"/>
      <c r="AD246" s="81"/>
      <c r="AE246" s="81"/>
      <c r="AF246" s="81"/>
      <c r="AG246" s="81"/>
      <c r="AH246" s="81"/>
      <c r="AI246" s="81"/>
      <c r="AJ246" s="81"/>
      <c r="AK246" s="81"/>
      <c r="AL246" s="81"/>
      <c r="AM246" s="81"/>
      <c r="AN246" s="81"/>
      <c r="AO246" s="81"/>
      <c r="AP246" s="81"/>
      <c r="AQ246" s="100"/>
      <c r="AR246" s="100"/>
      <c r="AS246" s="101"/>
      <c r="AT246" s="101"/>
      <c r="AU246" s="101"/>
      <c r="AV246" s="101"/>
      <c r="AW246" s="101"/>
      <c r="AX246" s="101"/>
      <c r="AY246" s="101"/>
      <c r="AZ246" s="101"/>
      <c r="BA246" s="101"/>
      <c r="BB246" s="101"/>
      <c r="BC246" s="400" t="s">
        <v>153</v>
      </c>
      <c r="BD246" s="114"/>
      <c r="BE246" s="142" t="s">
        <v>646</v>
      </c>
      <c r="BF246" s="143" t="s">
        <v>647</v>
      </c>
      <c r="BG246" s="143"/>
      <c r="BH246" s="145"/>
    </row>
    <row r="247" ht="12.95" customHeight="1" spans="1:60">
      <c r="A247" s="47" t="s">
        <v>648</v>
      </c>
      <c r="B247" s="38" t="e">
        <f>VLOOKUP($A247,#REF!,34,FALSE)</f>
        <v>#REF!</v>
      </c>
      <c r="C247" s="39" t="str">
        <f t="shared" ref="C247:C256" si="115">CONCATENATE("unused_",A247)</f>
        <v>unused_CAN2_DOUT</v>
      </c>
      <c r="D247" s="40" t="e">
        <f>IF(LEN(VLOOKUP($A247,#REF!,8,FALSE)),LEFT(VLOOKUP($A247,#REF!,8,FALSE),LEN(VLOOKUP($A247,#REF!,8,FALSE))-2),"")</f>
        <v>#REF!</v>
      </c>
      <c r="E247" s="41" t="e">
        <f>IF(LEN(VLOOKUP($A247,#REF!,4,FALSE)),IF(INDEX(#REF!,MATCH($A247,#REF!,0),1),LEFT(VLOOKUP($A247,#REF!,4,FALSE),LEN(VLOOKUP($A247,#REF!,4,FALSE))-2),CONCATENATE(LEFT(VLOOKUP($A247,#REF!,4,FALSE),LEN(VLOOKUP($A247,#REF!,4,FALSE))-2),"*")),"")</f>
        <v>#REF!</v>
      </c>
      <c r="F247" s="42" t="e">
        <f>IF(LEN(VLOOKUP($A247,#REF!,5,FALSE)),IF(INDEX(#REF!,MATCH($A247,#REF!,0),2),LEFT(VLOOKUP($A247,#REF!,5,FALSE),LEN(VLOOKUP($A247,#REF!,5,FALSE))-2),CONCATENATE(LEFT(VLOOKUP($A247,#REF!,5,FALSE),LEN(VLOOKUP($A247,#REF!,5,FALSE))-2),"*")),"")</f>
        <v>#REF!</v>
      </c>
      <c r="G247" s="42" t="e">
        <f>IF(LEN(VLOOKUP($A247,#REF!,6,FALSE)),IF(INDEX(#REF!,MATCH($A247,#REF!,0),3),LEFT(VLOOKUP($A247,#REF!,6,FALSE),LEN(VLOOKUP($A247,#REF!,6,FALSE))-2),CONCATENATE(LEFT(VLOOKUP($A247,#REF!,6,FALSE),LEN(VLOOKUP($A247,#REF!,6,FALSE))-2),"*")),"")</f>
        <v>#REF!</v>
      </c>
      <c r="H247" s="43" t="e">
        <f>IF(LEN(VLOOKUP($A247,#REF!,7,FALSE)),IF(INDEX(#REF!,MATCH($A247,#REF!,0),4),LEFT(VLOOKUP($A247,#REF!,7,FALSE),LEN(VLOOKUP($A247,#REF!,7,FALSE))-2),CONCATENATE(LEFT(VLOOKUP($A247,#REF!,7,FALSE),LEN(VLOOKUP($A247,#REF!,7,FALSE))-2),"*")),"")</f>
        <v>#REF!</v>
      </c>
      <c r="I247" s="54" t="e">
        <f>IF(LEN(VLOOKUP($A247,#REF!,8,FALSE)),UPPER(RIGHT(VLOOKUP($A247,#REF!,8,FALSE),1)),"")</f>
        <v>#REF!</v>
      </c>
      <c r="J247" s="42" t="e">
        <f>IF(LEN(VLOOKUP($A247,#REF!,4,FALSE)),UPPER(RIGHT(VLOOKUP($A247,#REF!,4,FALSE),1)),"")</f>
        <v>#REF!</v>
      </c>
      <c r="K247" s="42" t="e">
        <f>IF(LEN(VLOOKUP($A247,#REF!,5,FALSE)),UPPER(RIGHT(VLOOKUP($A247,#REF!,5,FALSE),1)),"")</f>
        <v>#REF!</v>
      </c>
      <c r="L247" s="42" t="e">
        <f>IF(LEN(VLOOKUP($A247,#REF!,6,FALSE)),UPPER(RIGHT(VLOOKUP($A247,#REF!,6,FALSE),1)),"")</f>
        <v>#REF!</v>
      </c>
      <c r="M247" s="43" t="e">
        <f>IF(LEN(VLOOKUP($A247,#REF!,7,FALSE)),UPPER(RIGHT(VLOOKUP($A247,#REF!,7,FALSE),1)),"")</f>
        <v>#REF!</v>
      </c>
      <c r="N247" s="191" t="s">
        <v>649</v>
      </c>
      <c r="O247" s="191" t="s">
        <v>83</v>
      </c>
      <c r="P247" s="191" t="s">
        <v>104</v>
      </c>
      <c r="Q247" s="191" t="s">
        <v>105</v>
      </c>
      <c r="R247" s="191" t="s">
        <v>83</v>
      </c>
      <c r="S247" s="63" t="e">
        <f>HLOOKUP("Device Tree Pin Name",#REF!,MATCH($A247,#REF!,0),FALSE)</f>
        <v>#REF!</v>
      </c>
      <c r="T247" s="47" t="e">
        <f>HLOOKUP("power rail",#REF!,MATCH($A247,#REF!,0),FALSE)</f>
        <v>#REF!</v>
      </c>
      <c r="U247" s="62" t="e">
        <f>HLOOKUP("Wake Capable",#REF!,MATCH($A247,#REF!,0),FALSE)</f>
        <v>#REF!</v>
      </c>
      <c r="V247" s="197" t="e">
        <f>HLOOKUP("Strap",#REF!,MATCH($A247,#REF!,0),FALSE)</f>
        <v>#REF!</v>
      </c>
      <c r="W247" s="62" t="e">
        <f>HLOOKUP("GTE",#REF!,MATCH($A247,#REF!,0),FALSE)</f>
        <v>#REF!</v>
      </c>
      <c r="X247" s="62" t="e">
        <f>HLOOKUP("DPD_Control",#REF!,MATCH($A247,#REF!,0),FALSE)</f>
        <v>#REF!</v>
      </c>
      <c r="Y247" s="62" t="e">
        <f>HLOOKUP("DPD_Group",#REF!,MATCH($A247,#REF!,0),FALSE)</f>
        <v>#REF!</v>
      </c>
      <c r="Z247" s="47" t="e">
        <f>HLOOKUP("Pad Category",#REF!,MATCH($A247,#REF!,0),FALSE)</f>
        <v>#REF!</v>
      </c>
      <c r="AA247" s="47" t="e">
        <f>HLOOKUP("Pad type",#REF!,MATCH($A247,#REF!,0),FALSE)</f>
        <v>#REF!</v>
      </c>
      <c r="AB247" s="47" t="e">
        <f>HLOOKUP("Pull Strength",#REF!,MATCH($A247,#REF!,0),FALSE)</f>
        <v>#REF!</v>
      </c>
      <c r="AC247" s="47" t="e">
        <f>HLOOKUP("POR Pin State",#REF!,MATCH($A247,#REF!,0),FALSE)</f>
        <v>#REF!</v>
      </c>
      <c r="AD247" s="47" t="str">
        <f t="shared" ref="AD247:AD256" si="116">IF(OR($AQ247="",$AQ247=$C247),$R247,IF($AQ247=$D247,SUBSTITUTE(SUBSTITUTE($AQ247,"GPIO3_","GPIO_"),".0",""),IF($AQ247=$E247,$N247,IF($AQ247=$F247,$O247,IF($AQ247=$G247,$P247,IF($AQ247=$H247,$Q247,"INVALID"))))))</f>
        <v>RSVD1</v>
      </c>
      <c r="AE247" s="82"/>
      <c r="AF247" s="38" t="str">
        <f t="shared" ref="AF247:AF256" si="117">IF(AND(OR($AS247="Int PU",$AS247="Int PD"),OR(AND($AZ247&lt;&gt;"",$AZ247&lt;&gt;"0"),AND($BA247&lt;&gt;"",$BA247&lt;&gt;"0"))),"INVALID",IF(OR($AQ247=$C247,$AS247="Int PD"),"PULL_DOWN",IF(OR($AS247="Int PU",AND($AE247="YES",OR($AZ247="",$AZ247="0"),OR($BA247="",$BA247="0"),OR($AR247="Input",$AR247="Bidirectional"))),"PULL_UP","NORMAL")))</f>
        <v>PULL_DOWN</v>
      </c>
      <c r="AG247" s="38" t="e">
        <f t="shared" si="114"/>
        <v>#REF!</v>
      </c>
      <c r="AH247" s="38" t="e">
        <f t="shared" si="112"/>
        <v>#REF!</v>
      </c>
      <c r="AI247" s="87" t="e">
        <f t="shared" si="76"/>
        <v>#REF!</v>
      </c>
      <c r="AJ247" s="86" t="b">
        <v>1</v>
      </c>
      <c r="AK247" s="86" t="b">
        <v>1</v>
      </c>
      <c r="AL247" s="86" t="b">
        <v>1</v>
      </c>
      <c r="AM247" s="86" t="b">
        <v>1</v>
      </c>
      <c r="AN247" s="86" t="b">
        <v>1</v>
      </c>
      <c r="AO247" s="86" t="b">
        <v>1</v>
      </c>
      <c r="AP247" s="63" t="str">
        <f t="shared" si="113"/>
        <v>VALID</v>
      </c>
      <c r="AQ247" s="102" t="s">
        <v>650</v>
      </c>
      <c r="AR247" s="103" t="s">
        <v>79</v>
      </c>
      <c r="AS247" s="104"/>
      <c r="AT247" s="105"/>
      <c r="AU247" s="105"/>
      <c r="AV247" s="105"/>
      <c r="AW247" s="105"/>
      <c r="AX247" s="105"/>
      <c r="AY247" s="105"/>
      <c r="AZ247" s="104"/>
      <c r="BA247" s="104"/>
      <c r="BB247" s="115"/>
      <c r="BC247" s="116"/>
      <c r="BD247" s="117"/>
      <c r="BE247" s="146"/>
      <c r="BF247" s="147" t="e">
        <f>VLOOKUP($A247,#REF!,34,FALSE)</f>
        <v>#REF!</v>
      </c>
      <c r="BG247" s="147" t="e">
        <f>VLOOKUP($A247,#REF!,22,FALSE)</f>
        <v>#REF!</v>
      </c>
      <c r="BH247" s="149"/>
    </row>
    <row r="248" ht="12.95" customHeight="1" spans="1:60">
      <c r="A248" s="47" t="s">
        <v>651</v>
      </c>
      <c r="B248" s="38" t="e">
        <f>VLOOKUP($A248,#REF!,34,FALSE)</f>
        <v>#REF!</v>
      </c>
      <c r="C248" s="39" t="str">
        <f t="shared" si="115"/>
        <v>unused_CAN2_DIN</v>
      </c>
      <c r="D248" s="40" t="e">
        <f>IF(LEN(VLOOKUP($A248,#REF!,8,FALSE)),LEFT(VLOOKUP($A248,#REF!,8,FALSE),LEN(VLOOKUP($A248,#REF!,8,FALSE))-2),"")</f>
        <v>#REF!</v>
      </c>
      <c r="E248" s="41" t="e">
        <f>IF(LEN(VLOOKUP($A248,#REF!,4,FALSE)),IF(INDEX(#REF!,MATCH($A248,#REF!,0),1),LEFT(VLOOKUP($A248,#REF!,4,FALSE),LEN(VLOOKUP($A248,#REF!,4,FALSE))-2),CONCATENATE(LEFT(VLOOKUP($A248,#REF!,4,FALSE),LEN(VLOOKUP($A248,#REF!,4,FALSE))-2),"*")),"")</f>
        <v>#REF!</v>
      </c>
      <c r="F248" s="42" t="e">
        <f>IF(LEN(VLOOKUP($A248,#REF!,5,FALSE)),IF(INDEX(#REF!,MATCH($A248,#REF!,0),2),LEFT(VLOOKUP($A248,#REF!,5,FALSE),LEN(VLOOKUP($A248,#REF!,5,FALSE))-2),CONCATENATE(LEFT(VLOOKUP($A248,#REF!,5,FALSE),LEN(VLOOKUP($A248,#REF!,5,FALSE))-2),"*")),"")</f>
        <v>#REF!</v>
      </c>
      <c r="G248" s="42" t="e">
        <f>IF(LEN(VLOOKUP($A248,#REF!,6,FALSE)),IF(INDEX(#REF!,MATCH($A248,#REF!,0),3),LEFT(VLOOKUP($A248,#REF!,6,FALSE),LEN(VLOOKUP($A248,#REF!,6,FALSE))-2),CONCATENATE(LEFT(VLOOKUP($A248,#REF!,6,FALSE),LEN(VLOOKUP($A248,#REF!,6,FALSE))-2),"*")),"")</f>
        <v>#REF!</v>
      </c>
      <c r="H248" s="43" t="e">
        <f>IF(LEN(VLOOKUP($A248,#REF!,7,FALSE)),IF(INDEX(#REF!,MATCH($A248,#REF!,0),4),LEFT(VLOOKUP($A248,#REF!,7,FALSE),LEN(VLOOKUP($A248,#REF!,7,FALSE))-2),CONCATENATE(LEFT(VLOOKUP($A248,#REF!,7,FALSE),LEN(VLOOKUP($A248,#REF!,7,FALSE))-2),"*")),"")</f>
        <v>#REF!</v>
      </c>
      <c r="I248" s="54" t="e">
        <f>IF(LEN(VLOOKUP($A248,#REF!,8,FALSE)),UPPER(RIGHT(VLOOKUP($A248,#REF!,8,FALSE),1)),"")</f>
        <v>#REF!</v>
      </c>
      <c r="J248" s="42" t="e">
        <f>IF(LEN(VLOOKUP($A248,#REF!,4,FALSE)),UPPER(RIGHT(VLOOKUP($A248,#REF!,4,FALSE),1)),"")</f>
        <v>#REF!</v>
      </c>
      <c r="K248" s="42" t="e">
        <f>IF(LEN(VLOOKUP($A248,#REF!,5,FALSE)),UPPER(RIGHT(VLOOKUP($A248,#REF!,5,FALSE),1)),"")</f>
        <v>#REF!</v>
      </c>
      <c r="L248" s="42" t="e">
        <f>IF(LEN(VLOOKUP($A248,#REF!,6,FALSE)),UPPER(RIGHT(VLOOKUP($A248,#REF!,6,FALSE),1)),"")</f>
        <v>#REF!</v>
      </c>
      <c r="M248" s="43" t="e">
        <f>IF(LEN(VLOOKUP($A248,#REF!,7,FALSE)),UPPER(RIGHT(VLOOKUP($A248,#REF!,7,FALSE),1)),"")</f>
        <v>#REF!</v>
      </c>
      <c r="N248" s="191" t="s">
        <v>649</v>
      </c>
      <c r="O248" s="191" t="s">
        <v>83</v>
      </c>
      <c r="P248" s="191" t="s">
        <v>104</v>
      </c>
      <c r="Q248" s="191" t="s">
        <v>105</v>
      </c>
      <c r="R248" s="191" t="s">
        <v>83</v>
      </c>
      <c r="S248" s="67" t="e">
        <f>HLOOKUP("Device Tree Pin Name",#REF!,MATCH($A248,#REF!,0),FALSE)</f>
        <v>#REF!</v>
      </c>
      <c r="T248" s="67" t="e">
        <f>HLOOKUP("power rail",#REF!,MATCH($A248,#REF!,0),FALSE)</f>
        <v>#REF!</v>
      </c>
      <c r="U248" s="62" t="e">
        <f>HLOOKUP("Wake Capable",#REF!,MATCH($A248,#REF!,0),FALSE)</f>
        <v>#REF!</v>
      </c>
      <c r="V248" s="197" t="e">
        <f>HLOOKUP("Strap",#REF!,MATCH($A248,#REF!,0),FALSE)</f>
        <v>#REF!</v>
      </c>
      <c r="W248" s="62" t="e">
        <f>HLOOKUP("GTE",#REF!,MATCH($A248,#REF!,0),FALSE)</f>
        <v>#REF!</v>
      </c>
      <c r="X248" s="62" t="e">
        <f>HLOOKUP("DPD_Control",#REF!,MATCH($A248,#REF!,0),FALSE)</f>
        <v>#REF!</v>
      </c>
      <c r="Y248" s="62" t="e">
        <f>HLOOKUP("DPD_Group",#REF!,MATCH($A248,#REF!,0),FALSE)</f>
        <v>#REF!</v>
      </c>
      <c r="Z248" s="47" t="e">
        <f>HLOOKUP("Pad Category",#REF!,MATCH($A248,#REF!,0),FALSE)</f>
        <v>#REF!</v>
      </c>
      <c r="AA248" s="47" t="e">
        <f>HLOOKUP("Pad type",#REF!,MATCH($A248,#REF!,0),FALSE)</f>
        <v>#REF!</v>
      </c>
      <c r="AB248" s="47" t="e">
        <f>HLOOKUP("Pull Strength",#REF!,MATCH($A248,#REF!,0),FALSE)</f>
        <v>#REF!</v>
      </c>
      <c r="AC248" s="47" t="e">
        <f>HLOOKUP("POR Pin State",#REF!,MATCH($A248,#REF!,0),FALSE)</f>
        <v>#REF!</v>
      </c>
      <c r="AD248" s="47" t="str">
        <f t="shared" si="116"/>
        <v>RSVD1</v>
      </c>
      <c r="AE248" s="82"/>
      <c r="AF248" s="38" t="str">
        <f t="shared" si="117"/>
        <v>PULL_DOWN</v>
      </c>
      <c r="AG248" s="38" t="e">
        <f t="shared" si="114"/>
        <v>#REF!</v>
      </c>
      <c r="AH248" s="38" t="e">
        <f t="shared" si="112"/>
        <v>#REF!</v>
      </c>
      <c r="AI248" s="87" t="e">
        <f t="shared" si="76"/>
        <v>#REF!</v>
      </c>
      <c r="AJ248" s="86" t="b">
        <v>1</v>
      </c>
      <c r="AK248" s="86" t="b">
        <v>1</v>
      </c>
      <c r="AL248" s="86" t="b">
        <v>1</v>
      </c>
      <c r="AM248" s="86" t="b">
        <v>1</v>
      </c>
      <c r="AN248" s="86" t="b">
        <v>1</v>
      </c>
      <c r="AO248" s="86" t="b">
        <v>1</v>
      </c>
      <c r="AP248" s="63" t="str">
        <f t="shared" si="113"/>
        <v>VALID</v>
      </c>
      <c r="AQ248" s="102" t="s">
        <v>652</v>
      </c>
      <c r="AR248" s="103" t="s">
        <v>79</v>
      </c>
      <c r="AS248" s="104"/>
      <c r="AT248" s="105"/>
      <c r="AU248" s="105"/>
      <c r="AV248" s="105"/>
      <c r="AW248" s="105"/>
      <c r="AX248" s="105"/>
      <c r="AY248" s="105"/>
      <c r="AZ248" s="104"/>
      <c r="BA248" s="104"/>
      <c r="BB248" s="115"/>
      <c r="BC248" s="116"/>
      <c r="BD248" s="117"/>
      <c r="BE248" s="150"/>
      <c r="BF248" s="147" t="e">
        <f>VLOOKUP($A248,#REF!,34,FALSE)</f>
        <v>#REF!</v>
      </c>
      <c r="BG248" s="147" t="e">
        <f>VLOOKUP($A248,#REF!,22,FALSE)</f>
        <v>#REF!</v>
      </c>
      <c r="BH248" s="149"/>
    </row>
    <row r="249" ht="12.95" customHeight="1" spans="1:60">
      <c r="A249" s="47" t="s">
        <v>653</v>
      </c>
      <c r="B249" s="38" t="e">
        <f>VLOOKUP($A249,#REF!,34,FALSE)</f>
        <v>#REF!</v>
      </c>
      <c r="C249" s="39" t="str">
        <f t="shared" si="115"/>
        <v>unused_CAN2_STB</v>
      </c>
      <c r="D249" s="40" t="e">
        <f>IF(LEN(VLOOKUP($A249,#REF!,8,FALSE)),LEFT(VLOOKUP($A249,#REF!,8,FALSE),LEN(VLOOKUP($A249,#REF!,8,FALSE))-2),"")</f>
        <v>#REF!</v>
      </c>
      <c r="E249" s="41" t="e">
        <f>IF(LEN(VLOOKUP($A249,#REF!,4,FALSE)),IF(INDEX(#REF!,MATCH($A249,#REF!,0),1),LEFT(VLOOKUP($A249,#REF!,4,FALSE),LEN(VLOOKUP($A249,#REF!,4,FALSE))-2),CONCATENATE(LEFT(VLOOKUP($A249,#REF!,4,FALSE),LEN(VLOOKUP($A249,#REF!,4,FALSE))-2),"*")),"")</f>
        <v>#REF!</v>
      </c>
      <c r="F249" s="42" t="e">
        <f>IF(LEN(VLOOKUP($A249,#REF!,5,FALSE)),IF(INDEX(#REF!,MATCH($A249,#REF!,0),2),LEFT(VLOOKUP($A249,#REF!,5,FALSE),LEN(VLOOKUP($A249,#REF!,5,FALSE))-2),CONCATENATE(LEFT(VLOOKUP($A249,#REF!,5,FALSE),LEN(VLOOKUP($A249,#REF!,5,FALSE))-2),"*")),"")</f>
        <v>#REF!</v>
      </c>
      <c r="G249" s="42" t="e">
        <f>IF(LEN(VLOOKUP($A249,#REF!,6,FALSE)),IF(INDEX(#REF!,MATCH($A249,#REF!,0),3),LEFT(VLOOKUP($A249,#REF!,6,FALSE),LEN(VLOOKUP($A249,#REF!,6,FALSE))-2),CONCATENATE(LEFT(VLOOKUP($A249,#REF!,6,FALSE),LEN(VLOOKUP($A249,#REF!,6,FALSE))-2),"*")),"")</f>
        <v>#REF!</v>
      </c>
      <c r="H249" s="43" t="e">
        <f>IF(LEN(VLOOKUP($A249,#REF!,7,FALSE)),IF(INDEX(#REF!,MATCH($A249,#REF!,0),4),LEFT(VLOOKUP($A249,#REF!,7,FALSE),LEN(VLOOKUP($A249,#REF!,7,FALSE))-2),CONCATENATE(LEFT(VLOOKUP($A249,#REF!,7,FALSE),LEN(VLOOKUP($A249,#REF!,7,FALSE))-2),"*")),"")</f>
        <v>#REF!</v>
      </c>
      <c r="I249" s="54" t="e">
        <f>IF(LEN(VLOOKUP($A249,#REF!,8,FALSE)),UPPER(RIGHT(VLOOKUP($A249,#REF!,8,FALSE),1)),"")</f>
        <v>#REF!</v>
      </c>
      <c r="J249" s="42" t="e">
        <f>IF(LEN(VLOOKUP($A249,#REF!,4,FALSE)),UPPER(RIGHT(VLOOKUP($A249,#REF!,4,FALSE),1)),"")</f>
        <v>#REF!</v>
      </c>
      <c r="K249" s="42" t="e">
        <f>IF(LEN(VLOOKUP($A249,#REF!,5,FALSE)),UPPER(RIGHT(VLOOKUP($A249,#REF!,5,FALSE),1)),"")</f>
        <v>#REF!</v>
      </c>
      <c r="L249" s="42" t="e">
        <f>IF(LEN(VLOOKUP($A249,#REF!,6,FALSE)),UPPER(RIGHT(VLOOKUP($A249,#REF!,6,FALSE),1)),"")</f>
        <v>#REF!</v>
      </c>
      <c r="M249" s="43" t="e">
        <f>IF(LEN(VLOOKUP($A249,#REF!,7,FALSE)),UPPER(RIGHT(VLOOKUP($A249,#REF!,7,FALSE),1)),"")</f>
        <v>#REF!</v>
      </c>
      <c r="N249" s="38" t="e">
        <f t="shared" ref="N249:N251" si="118">IF(E249="","RSVD0")</f>
        <v>#REF!</v>
      </c>
      <c r="O249" s="191" t="s">
        <v>83</v>
      </c>
      <c r="P249" s="191" t="s">
        <v>104</v>
      </c>
      <c r="Q249" s="191" t="s">
        <v>105</v>
      </c>
      <c r="R249" s="191" t="s">
        <v>94</v>
      </c>
      <c r="S249" s="63" t="e">
        <f>HLOOKUP("Device Tree Pin Name",#REF!,MATCH($A249,#REF!,0),FALSE)</f>
        <v>#REF!</v>
      </c>
      <c r="T249" s="47" t="e">
        <f>HLOOKUP("power rail",#REF!,MATCH($A249,#REF!,0),FALSE)</f>
        <v>#REF!</v>
      </c>
      <c r="U249" s="62" t="e">
        <f>HLOOKUP("Wake Capable",#REF!,MATCH($A249,#REF!,0),FALSE)</f>
        <v>#REF!</v>
      </c>
      <c r="V249" s="197" t="e">
        <f>HLOOKUP("Strap",#REF!,MATCH($A249,#REF!,0),FALSE)</f>
        <v>#REF!</v>
      </c>
      <c r="W249" s="62" t="e">
        <f>HLOOKUP("GTE",#REF!,MATCH($A249,#REF!,0),FALSE)</f>
        <v>#REF!</v>
      </c>
      <c r="X249" s="62" t="e">
        <f>HLOOKUP("DPD_Control",#REF!,MATCH($A249,#REF!,0),FALSE)</f>
        <v>#REF!</v>
      </c>
      <c r="Y249" s="62" t="e">
        <f>HLOOKUP("DPD_Group",#REF!,MATCH($A249,#REF!,0),FALSE)</f>
        <v>#REF!</v>
      </c>
      <c r="Z249" s="47" t="e">
        <f>HLOOKUP("Pad Category",#REF!,MATCH($A249,#REF!,0),FALSE)</f>
        <v>#REF!</v>
      </c>
      <c r="AA249" s="47" t="e">
        <f>HLOOKUP("Pad type",#REF!,MATCH($A249,#REF!,0),FALSE)</f>
        <v>#REF!</v>
      </c>
      <c r="AB249" s="47" t="e">
        <f>HLOOKUP("Pull Strength",#REF!,MATCH($A249,#REF!,0),FALSE)</f>
        <v>#REF!</v>
      </c>
      <c r="AC249" s="47" t="e">
        <f>HLOOKUP("POR Pin State",#REF!,MATCH($A249,#REF!,0),FALSE)</f>
        <v>#REF!</v>
      </c>
      <c r="AD249" s="47" t="str">
        <f t="shared" si="116"/>
        <v>RSVD0</v>
      </c>
      <c r="AE249" s="82"/>
      <c r="AF249" s="38" t="str">
        <f t="shared" si="117"/>
        <v>PULL_DOWN</v>
      </c>
      <c r="AG249" s="38" t="e">
        <f t="shared" si="114"/>
        <v>#REF!</v>
      </c>
      <c r="AH249" s="38" t="e">
        <f t="shared" si="112"/>
        <v>#REF!</v>
      </c>
      <c r="AI249" s="87" t="e">
        <f t="shared" si="76"/>
        <v>#REF!</v>
      </c>
      <c r="AJ249" s="86" t="b">
        <v>1</v>
      </c>
      <c r="AK249" s="86" t="b">
        <v>1</v>
      </c>
      <c r="AL249" s="86" t="b">
        <v>1</v>
      </c>
      <c r="AM249" s="86" t="b">
        <v>1</v>
      </c>
      <c r="AN249" s="86" t="b">
        <v>1</v>
      </c>
      <c r="AO249" s="86" t="b">
        <v>1</v>
      </c>
      <c r="AP249" s="63" t="str">
        <f t="shared" si="113"/>
        <v>VALID</v>
      </c>
      <c r="AQ249" s="199" t="s">
        <v>654</v>
      </c>
      <c r="AR249" s="103" t="s">
        <v>79</v>
      </c>
      <c r="AS249" s="104"/>
      <c r="AT249" s="105"/>
      <c r="AU249" s="105"/>
      <c r="AV249" s="105"/>
      <c r="AW249" s="105"/>
      <c r="AX249" s="105"/>
      <c r="AY249" s="105"/>
      <c r="AZ249" s="104" t="s">
        <v>655</v>
      </c>
      <c r="BA249" s="104"/>
      <c r="BB249" s="115"/>
      <c r="BC249" s="116"/>
      <c r="BD249" s="117"/>
      <c r="BE249" s="125" t="s">
        <v>3</v>
      </c>
      <c r="BF249" s="147" t="e">
        <f>VLOOKUP($A249,#REF!,34,FALSE)</f>
        <v>#REF!</v>
      </c>
      <c r="BG249" s="147" t="e">
        <f>VLOOKUP($A249,#REF!,22,FALSE)</f>
        <v>#REF!</v>
      </c>
      <c r="BH249" s="149"/>
    </row>
    <row r="250" ht="12.95" customHeight="1" spans="1:60">
      <c r="A250" s="47" t="s">
        <v>656</v>
      </c>
      <c r="B250" s="38" t="e">
        <f>VLOOKUP($A250,#REF!,34,FALSE)</f>
        <v>#REF!</v>
      </c>
      <c r="C250" s="39" t="str">
        <f t="shared" si="115"/>
        <v>unused_CAN2_EN</v>
      </c>
      <c r="D250" s="40" t="e">
        <f>IF(LEN(VLOOKUP($A250,#REF!,8,FALSE)),LEFT(VLOOKUP($A250,#REF!,8,FALSE),LEN(VLOOKUP($A250,#REF!,8,FALSE))-2),"")</f>
        <v>#REF!</v>
      </c>
      <c r="E250" s="41" t="e">
        <f>IF(LEN(VLOOKUP($A250,#REF!,4,FALSE)),IF(INDEX(#REF!,MATCH($A250,#REF!,0),1),LEFT(VLOOKUP($A250,#REF!,4,FALSE),LEN(VLOOKUP($A250,#REF!,4,FALSE))-2),CONCATENATE(LEFT(VLOOKUP($A250,#REF!,4,FALSE),LEN(VLOOKUP($A250,#REF!,4,FALSE))-2),"*")),"")</f>
        <v>#REF!</v>
      </c>
      <c r="F250" s="42" t="e">
        <f>IF(LEN(VLOOKUP($A250,#REF!,5,FALSE)),IF(INDEX(#REF!,MATCH($A250,#REF!,0),2),LEFT(VLOOKUP($A250,#REF!,5,FALSE),LEN(VLOOKUP($A250,#REF!,5,FALSE))-2),CONCATENATE(LEFT(VLOOKUP($A250,#REF!,5,FALSE),LEN(VLOOKUP($A250,#REF!,5,FALSE))-2),"*")),"")</f>
        <v>#REF!</v>
      </c>
      <c r="G250" s="42" t="e">
        <f>IF(LEN(VLOOKUP($A250,#REF!,6,FALSE)),IF(INDEX(#REF!,MATCH($A250,#REF!,0),3),LEFT(VLOOKUP($A250,#REF!,6,FALSE),LEN(VLOOKUP($A250,#REF!,6,FALSE))-2),CONCATENATE(LEFT(VLOOKUP($A250,#REF!,6,FALSE),LEN(VLOOKUP($A250,#REF!,6,FALSE))-2),"*")),"")</f>
        <v>#REF!</v>
      </c>
      <c r="H250" s="43" t="e">
        <f>IF(LEN(VLOOKUP($A250,#REF!,7,FALSE)),IF(INDEX(#REF!,MATCH($A250,#REF!,0),4),LEFT(VLOOKUP($A250,#REF!,7,FALSE),LEN(VLOOKUP($A250,#REF!,7,FALSE))-2),CONCATENATE(LEFT(VLOOKUP($A250,#REF!,7,FALSE),LEN(VLOOKUP($A250,#REF!,7,FALSE))-2),"*")),"")</f>
        <v>#REF!</v>
      </c>
      <c r="I250" s="54" t="e">
        <f>IF(LEN(VLOOKUP($A250,#REF!,8,FALSE)),UPPER(RIGHT(VLOOKUP($A250,#REF!,8,FALSE),1)),"")</f>
        <v>#REF!</v>
      </c>
      <c r="J250" s="42" t="e">
        <f>IF(LEN(VLOOKUP($A250,#REF!,4,FALSE)),UPPER(RIGHT(VLOOKUP($A250,#REF!,4,FALSE),1)),"")</f>
        <v>#REF!</v>
      </c>
      <c r="K250" s="42" t="e">
        <f>IF(LEN(VLOOKUP($A250,#REF!,5,FALSE)),UPPER(RIGHT(VLOOKUP($A250,#REF!,5,FALSE),1)),"")</f>
        <v>#REF!</v>
      </c>
      <c r="L250" s="42" t="e">
        <f>IF(LEN(VLOOKUP($A250,#REF!,6,FALSE)),UPPER(RIGHT(VLOOKUP($A250,#REF!,6,FALSE),1)),"")</f>
        <v>#REF!</v>
      </c>
      <c r="M250" s="43" t="e">
        <f>IF(LEN(VLOOKUP($A250,#REF!,7,FALSE)),UPPER(RIGHT(VLOOKUP($A250,#REF!,7,FALSE),1)),"")</f>
        <v>#REF!</v>
      </c>
      <c r="N250" s="38" t="e">
        <f t="shared" si="118"/>
        <v>#REF!</v>
      </c>
      <c r="O250" s="191" t="s">
        <v>83</v>
      </c>
      <c r="P250" s="191" t="s">
        <v>104</v>
      </c>
      <c r="Q250" s="191" t="s">
        <v>105</v>
      </c>
      <c r="R250" s="191" t="s">
        <v>94</v>
      </c>
      <c r="S250" s="63" t="e">
        <f>HLOOKUP("Device Tree Pin Name",#REF!,MATCH($A250,#REF!,0),FALSE)</f>
        <v>#REF!</v>
      </c>
      <c r="T250" s="47" t="e">
        <f>HLOOKUP("power rail",#REF!,MATCH($A250,#REF!,0),FALSE)</f>
        <v>#REF!</v>
      </c>
      <c r="U250" s="62" t="e">
        <f>HLOOKUP("Wake Capable",#REF!,MATCH($A250,#REF!,0),FALSE)</f>
        <v>#REF!</v>
      </c>
      <c r="V250" s="197" t="e">
        <f>HLOOKUP("Strap",#REF!,MATCH($A250,#REF!,0),FALSE)</f>
        <v>#REF!</v>
      </c>
      <c r="W250" s="62" t="e">
        <f>HLOOKUP("GTE",#REF!,MATCH($A250,#REF!,0),FALSE)</f>
        <v>#REF!</v>
      </c>
      <c r="X250" s="62" t="e">
        <f>HLOOKUP("DPD_Control",#REF!,MATCH($A250,#REF!,0),FALSE)</f>
        <v>#REF!</v>
      </c>
      <c r="Y250" s="62" t="e">
        <f>HLOOKUP("DPD_Group",#REF!,MATCH($A250,#REF!,0),FALSE)</f>
        <v>#REF!</v>
      </c>
      <c r="Z250" s="47" t="e">
        <f>HLOOKUP("Pad Category",#REF!,MATCH($A250,#REF!,0),FALSE)</f>
        <v>#REF!</v>
      </c>
      <c r="AA250" s="47" t="e">
        <f>HLOOKUP("Pad type",#REF!,MATCH($A250,#REF!,0),FALSE)</f>
        <v>#REF!</v>
      </c>
      <c r="AB250" s="47" t="e">
        <f>HLOOKUP("Pull Strength",#REF!,MATCH($A250,#REF!,0),FALSE)</f>
        <v>#REF!</v>
      </c>
      <c r="AC250" s="47" t="e">
        <f>HLOOKUP("POR Pin State",#REF!,MATCH($A250,#REF!,0),FALSE)</f>
        <v>#REF!</v>
      </c>
      <c r="AD250" s="47" t="str">
        <f t="shared" si="116"/>
        <v>RSVD0</v>
      </c>
      <c r="AE250" s="82"/>
      <c r="AF250" s="38" t="str">
        <f t="shared" si="117"/>
        <v>PULL_DOWN</v>
      </c>
      <c r="AG250" s="38" t="e">
        <f t="shared" si="114"/>
        <v>#REF!</v>
      </c>
      <c r="AH250" s="38" t="e">
        <f t="shared" si="112"/>
        <v>#REF!</v>
      </c>
      <c r="AI250" s="87" t="e">
        <f t="shared" si="76"/>
        <v>#REF!</v>
      </c>
      <c r="AJ250" s="86" t="b">
        <v>1</v>
      </c>
      <c r="AK250" s="86" t="b">
        <v>1</v>
      </c>
      <c r="AL250" s="86" t="b">
        <v>1</v>
      </c>
      <c r="AM250" s="86" t="b">
        <v>1</v>
      </c>
      <c r="AN250" s="86" t="b">
        <v>1</v>
      </c>
      <c r="AO250" s="86" t="b">
        <v>1</v>
      </c>
      <c r="AP250" s="63" t="str">
        <f t="shared" si="113"/>
        <v>VALID</v>
      </c>
      <c r="AQ250" s="174" t="s">
        <v>657</v>
      </c>
      <c r="AR250" s="103" t="s">
        <v>79</v>
      </c>
      <c r="AS250" s="104"/>
      <c r="AT250" s="105"/>
      <c r="AU250" s="105"/>
      <c r="AV250" s="105"/>
      <c r="AW250" s="105"/>
      <c r="AX250" s="105"/>
      <c r="AY250" s="105"/>
      <c r="AZ250" s="104"/>
      <c r="BA250" s="104"/>
      <c r="BB250" s="115"/>
      <c r="BC250" s="116"/>
      <c r="BD250" s="117"/>
      <c r="BE250" s="125" t="s">
        <v>3</v>
      </c>
      <c r="BF250" s="147" t="e">
        <f>VLOOKUP($A250,#REF!,34,FALSE)</f>
        <v>#REF!</v>
      </c>
      <c r="BG250" s="147" t="e">
        <f>VLOOKUP($A250,#REF!,22,FALSE)</f>
        <v>#REF!</v>
      </c>
      <c r="BH250" s="149"/>
    </row>
    <row r="251" ht="12.95" customHeight="1" spans="1:60">
      <c r="A251" s="47" t="s">
        <v>658</v>
      </c>
      <c r="B251" s="38" t="e">
        <f>VLOOKUP($A251,#REF!,34,FALSE)</f>
        <v>#REF!</v>
      </c>
      <c r="C251" s="39" t="str">
        <f t="shared" si="115"/>
        <v>unused_CAN2_ERR</v>
      </c>
      <c r="D251" s="40" t="e">
        <f>IF(LEN(VLOOKUP($A251,#REF!,8,FALSE)),LEFT(VLOOKUP($A251,#REF!,8,FALSE),LEN(VLOOKUP($A251,#REF!,8,FALSE))-2),"")</f>
        <v>#REF!</v>
      </c>
      <c r="E251" s="41" t="e">
        <f>IF(LEN(VLOOKUP($A251,#REF!,4,FALSE)),IF(INDEX(#REF!,MATCH($A251,#REF!,0),1),LEFT(VLOOKUP($A251,#REF!,4,FALSE),LEN(VLOOKUP($A251,#REF!,4,FALSE))-2),CONCATENATE(LEFT(VLOOKUP($A251,#REF!,4,FALSE),LEN(VLOOKUP($A251,#REF!,4,FALSE))-2),"*")),"")</f>
        <v>#REF!</v>
      </c>
      <c r="F251" s="42" t="e">
        <f>IF(LEN(VLOOKUP($A251,#REF!,5,FALSE)),IF(INDEX(#REF!,MATCH($A251,#REF!,0),2),LEFT(VLOOKUP($A251,#REF!,5,FALSE),LEN(VLOOKUP($A251,#REF!,5,FALSE))-2),CONCATENATE(LEFT(VLOOKUP($A251,#REF!,5,FALSE),LEN(VLOOKUP($A251,#REF!,5,FALSE))-2),"*")),"")</f>
        <v>#REF!</v>
      </c>
      <c r="G251" s="42" t="e">
        <f>IF(LEN(VLOOKUP($A251,#REF!,6,FALSE)),IF(INDEX(#REF!,MATCH($A251,#REF!,0),3),LEFT(VLOOKUP($A251,#REF!,6,FALSE),LEN(VLOOKUP($A251,#REF!,6,FALSE))-2),CONCATENATE(LEFT(VLOOKUP($A251,#REF!,6,FALSE),LEN(VLOOKUP($A251,#REF!,6,FALSE))-2),"*")),"")</f>
        <v>#REF!</v>
      </c>
      <c r="H251" s="43" t="e">
        <f>IF(LEN(VLOOKUP($A251,#REF!,7,FALSE)),IF(INDEX(#REF!,MATCH($A251,#REF!,0),4),LEFT(VLOOKUP($A251,#REF!,7,FALSE),LEN(VLOOKUP($A251,#REF!,7,FALSE))-2),CONCATENATE(LEFT(VLOOKUP($A251,#REF!,7,FALSE),LEN(VLOOKUP($A251,#REF!,7,FALSE))-2),"*")),"")</f>
        <v>#REF!</v>
      </c>
      <c r="I251" s="54" t="e">
        <f>IF(LEN(VLOOKUP($A251,#REF!,8,FALSE)),UPPER(RIGHT(VLOOKUP($A251,#REF!,8,FALSE),1)),"")</f>
        <v>#REF!</v>
      </c>
      <c r="J251" s="42" t="e">
        <f>IF(LEN(VLOOKUP($A251,#REF!,4,FALSE)),UPPER(RIGHT(VLOOKUP($A251,#REF!,4,FALSE),1)),"")</f>
        <v>#REF!</v>
      </c>
      <c r="K251" s="42" t="e">
        <f>IF(LEN(VLOOKUP($A251,#REF!,5,FALSE)),UPPER(RIGHT(VLOOKUP($A251,#REF!,5,FALSE),1)),"")</f>
        <v>#REF!</v>
      </c>
      <c r="L251" s="42" t="e">
        <f>IF(LEN(VLOOKUP($A251,#REF!,6,FALSE)),UPPER(RIGHT(VLOOKUP($A251,#REF!,6,FALSE),1)),"")</f>
        <v>#REF!</v>
      </c>
      <c r="M251" s="43" t="e">
        <f>IF(LEN(VLOOKUP($A251,#REF!,7,FALSE)),UPPER(RIGHT(VLOOKUP($A251,#REF!,7,FALSE),1)),"")</f>
        <v>#REF!</v>
      </c>
      <c r="N251" s="38" t="e">
        <f t="shared" si="118"/>
        <v>#REF!</v>
      </c>
      <c r="O251" s="191" t="s">
        <v>83</v>
      </c>
      <c r="P251" s="191" t="s">
        <v>104</v>
      </c>
      <c r="Q251" s="191" t="s">
        <v>105</v>
      </c>
      <c r="R251" s="191" t="s">
        <v>94</v>
      </c>
      <c r="S251" s="63" t="e">
        <f>HLOOKUP("Device Tree Pin Name",#REF!,MATCH($A251,#REF!,0),FALSE)</f>
        <v>#REF!</v>
      </c>
      <c r="T251" s="47" t="e">
        <f>HLOOKUP("power rail",#REF!,MATCH($A251,#REF!,0),FALSE)</f>
        <v>#REF!</v>
      </c>
      <c r="U251" s="62" t="e">
        <f>HLOOKUP("Wake Capable",#REF!,MATCH($A251,#REF!,0),FALSE)</f>
        <v>#REF!</v>
      </c>
      <c r="V251" s="197" t="e">
        <f>HLOOKUP("Strap",#REF!,MATCH($A251,#REF!,0),FALSE)</f>
        <v>#REF!</v>
      </c>
      <c r="W251" s="62" t="e">
        <f>HLOOKUP("GTE",#REF!,MATCH($A251,#REF!,0),FALSE)</f>
        <v>#REF!</v>
      </c>
      <c r="X251" s="62" t="e">
        <f>HLOOKUP("DPD_Control",#REF!,MATCH($A251,#REF!,0),FALSE)</f>
        <v>#REF!</v>
      </c>
      <c r="Y251" s="62" t="e">
        <f>HLOOKUP("DPD_Group",#REF!,MATCH($A251,#REF!,0),FALSE)</f>
        <v>#REF!</v>
      </c>
      <c r="Z251" s="47" t="e">
        <f>HLOOKUP("Pad Category",#REF!,MATCH($A251,#REF!,0),FALSE)</f>
        <v>#REF!</v>
      </c>
      <c r="AA251" s="47" t="e">
        <f>HLOOKUP("Pad type",#REF!,MATCH($A251,#REF!,0),FALSE)</f>
        <v>#REF!</v>
      </c>
      <c r="AB251" s="47" t="e">
        <f>HLOOKUP("Pull Strength",#REF!,MATCH($A251,#REF!,0),FALSE)</f>
        <v>#REF!</v>
      </c>
      <c r="AC251" s="47" t="e">
        <f>HLOOKUP("POR Pin State",#REF!,MATCH($A251,#REF!,0),FALSE)</f>
        <v>#REF!</v>
      </c>
      <c r="AD251" s="47" t="str">
        <f t="shared" si="116"/>
        <v>RSVD0</v>
      </c>
      <c r="AE251" s="82"/>
      <c r="AF251" s="38" t="str">
        <f t="shared" si="117"/>
        <v>PULL_DOWN</v>
      </c>
      <c r="AG251" s="38" t="e">
        <f t="shared" si="114"/>
        <v>#REF!</v>
      </c>
      <c r="AH251" s="38" t="e">
        <f t="shared" si="112"/>
        <v>#REF!</v>
      </c>
      <c r="AI251" s="87" t="e">
        <f t="shared" si="76"/>
        <v>#REF!</v>
      </c>
      <c r="AJ251" s="86" t="b">
        <v>1</v>
      </c>
      <c r="AK251" s="86" t="b">
        <v>1</v>
      </c>
      <c r="AL251" s="86" t="b">
        <v>1</v>
      </c>
      <c r="AM251" s="86" t="b">
        <v>1</v>
      </c>
      <c r="AN251" s="86" t="b">
        <v>1</v>
      </c>
      <c r="AO251" s="86" t="b">
        <v>1</v>
      </c>
      <c r="AP251" s="63" t="str">
        <f t="shared" si="113"/>
        <v>VALID</v>
      </c>
      <c r="AQ251" s="102" t="s">
        <v>659</v>
      </c>
      <c r="AR251" s="103" t="s">
        <v>79</v>
      </c>
      <c r="AS251" s="104"/>
      <c r="AT251" s="105"/>
      <c r="AU251" s="105"/>
      <c r="AV251" s="105"/>
      <c r="AW251" s="105"/>
      <c r="AX251" s="105"/>
      <c r="AY251" s="105"/>
      <c r="AZ251" s="104"/>
      <c r="BA251" s="104"/>
      <c r="BB251" s="115"/>
      <c r="BC251" s="116"/>
      <c r="BD251" s="117"/>
      <c r="BE251" s="125" t="s">
        <v>3</v>
      </c>
      <c r="BF251" s="147" t="e">
        <f>VLOOKUP($A251,#REF!,34,FALSE)</f>
        <v>#REF!</v>
      </c>
      <c r="BG251" s="147" t="e">
        <f>VLOOKUP($A251,#REF!,22,FALSE)</f>
        <v>#REF!</v>
      </c>
      <c r="BH251" s="149"/>
    </row>
    <row r="252" ht="12.95" customHeight="1" spans="1:60">
      <c r="A252" s="47" t="s">
        <v>660</v>
      </c>
      <c r="B252" s="38" t="e">
        <f>VLOOKUP($A252,#REF!,34,FALSE)</f>
        <v>#REF!</v>
      </c>
      <c r="C252" s="39" t="str">
        <f t="shared" si="115"/>
        <v>unused_CAN3_DOUT</v>
      </c>
      <c r="D252" s="40" t="e">
        <f>IF(LEN(VLOOKUP($A252,#REF!,8,FALSE)),LEFT(VLOOKUP($A252,#REF!,8,FALSE),LEN(VLOOKUP($A252,#REF!,8,FALSE))-2),"")</f>
        <v>#REF!</v>
      </c>
      <c r="E252" s="41" t="e">
        <f>IF(LEN(VLOOKUP($A252,#REF!,4,FALSE)),IF(INDEX(#REF!,MATCH($A252,#REF!,0),1),LEFT(VLOOKUP($A252,#REF!,4,FALSE),LEN(VLOOKUP($A252,#REF!,4,FALSE))-2),CONCATENATE(LEFT(VLOOKUP($A252,#REF!,4,FALSE),LEN(VLOOKUP($A252,#REF!,4,FALSE))-2),"*")),"")</f>
        <v>#REF!</v>
      </c>
      <c r="F252" s="42" t="e">
        <f>IF(LEN(VLOOKUP($A252,#REF!,5,FALSE)),IF(INDEX(#REF!,MATCH($A252,#REF!,0),2),LEFT(VLOOKUP($A252,#REF!,5,FALSE),LEN(VLOOKUP($A252,#REF!,5,FALSE))-2),CONCATENATE(LEFT(VLOOKUP($A252,#REF!,5,FALSE),LEN(VLOOKUP($A252,#REF!,5,FALSE))-2),"*")),"")</f>
        <v>#REF!</v>
      </c>
      <c r="G252" s="42" t="e">
        <f>IF(LEN(VLOOKUP($A252,#REF!,6,FALSE)),IF(INDEX(#REF!,MATCH($A252,#REF!,0),3),LEFT(VLOOKUP($A252,#REF!,6,FALSE),LEN(VLOOKUP($A252,#REF!,6,FALSE))-2),CONCATENATE(LEFT(VLOOKUP($A252,#REF!,6,FALSE),LEN(VLOOKUP($A252,#REF!,6,FALSE))-2),"*")),"")</f>
        <v>#REF!</v>
      </c>
      <c r="H252" s="43" t="e">
        <f>IF(LEN(VLOOKUP($A252,#REF!,7,FALSE)),IF(INDEX(#REF!,MATCH($A252,#REF!,0),4),LEFT(VLOOKUP($A252,#REF!,7,FALSE),LEN(VLOOKUP($A252,#REF!,7,FALSE))-2),CONCATENATE(LEFT(VLOOKUP($A252,#REF!,7,FALSE),LEN(VLOOKUP($A252,#REF!,7,FALSE))-2),"*")),"")</f>
        <v>#REF!</v>
      </c>
      <c r="I252" s="54" t="e">
        <f>IF(LEN(VLOOKUP($A252,#REF!,8,FALSE)),UPPER(RIGHT(VLOOKUP($A252,#REF!,8,FALSE),1)),"")</f>
        <v>#REF!</v>
      </c>
      <c r="J252" s="42" t="e">
        <f>IF(LEN(VLOOKUP($A252,#REF!,4,FALSE)),UPPER(RIGHT(VLOOKUP($A252,#REF!,4,FALSE),1)),"")</f>
        <v>#REF!</v>
      </c>
      <c r="K252" s="42" t="e">
        <f>IF(LEN(VLOOKUP($A252,#REF!,5,FALSE)),UPPER(RIGHT(VLOOKUP($A252,#REF!,5,FALSE),1)),"")</f>
        <v>#REF!</v>
      </c>
      <c r="L252" s="42" t="e">
        <f>IF(LEN(VLOOKUP($A252,#REF!,6,FALSE)),UPPER(RIGHT(VLOOKUP($A252,#REF!,6,FALSE),1)),"")</f>
        <v>#REF!</v>
      </c>
      <c r="M252" s="43" t="e">
        <f>IF(LEN(VLOOKUP($A252,#REF!,7,FALSE)),UPPER(RIGHT(VLOOKUP($A252,#REF!,7,FALSE),1)),"")</f>
        <v>#REF!</v>
      </c>
      <c r="N252" s="191" t="s">
        <v>649</v>
      </c>
      <c r="O252" s="191" t="s">
        <v>83</v>
      </c>
      <c r="P252" s="191" t="s">
        <v>104</v>
      </c>
      <c r="Q252" s="191" t="s">
        <v>105</v>
      </c>
      <c r="R252" s="191" t="s">
        <v>83</v>
      </c>
      <c r="S252" s="63" t="e">
        <f>HLOOKUP("Device Tree Pin Name",#REF!,MATCH($A252,#REF!,0),FALSE)</f>
        <v>#REF!</v>
      </c>
      <c r="T252" s="47" t="e">
        <f>HLOOKUP("power rail",#REF!,MATCH($A252,#REF!,0),FALSE)</f>
        <v>#REF!</v>
      </c>
      <c r="U252" s="62" t="e">
        <f>HLOOKUP("Wake Capable",#REF!,MATCH($A252,#REF!,0),FALSE)</f>
        <v>#REF!</v>
      </c>
      <c r="V252" s="197" t="e">
        <f>HLOOKUP("Strap",#REF!,MATCH($A252,#REF!,0),FALSE)</f>
        <v>#REF!</v>
      </c>
      <c r="W252" s="62" t="e">
        <f>HLOOKUP("GTE",#REF!,MATCH($A252,#REF!,0),FALSE)</f>
        <v>#REF!</v>
      </c>
      <c r="X252" s="62" t="e">
        <f>HLOOKUP("DPD_Control",#REF!,MATCH($A252,#REF!,0),FALSE)</f>
        <v>#REF!</v>
      </c>
      <c r="Y252" s="62" t="e">
        <f>HLOOKUP("DPD_Group",#REF!,MATCH($A252,#REF!,0),FALSE)</f>
        <v>#REF!</v>
      </c>
      <c r="Z252" s="47" t="e">
        <f>HLOOKUP("Pad Category",#REF!,MATCH($A252,#REF!,0),FALSE)</f>
        <v>#REF!</v>
      </c>
      <c r="AA252" s="47" t="e">
        <f>HLOOKUP("Pad type",#REF!,MATCH($A252,#REF!,0),FALSE)</f>
        <v>#REF!</v>
      </c>
      <c r="AB252" s="47" t="e">
        <f>HLOOKUP("Pull Strength",#REF!,MATCH($A252,#REF!,0),FALSE)</f>
        <v>#REF!</v>
      </c>
      <c r="AC252" s="47" t="e">
        <f>HLOOKUP("POR Pin State",#REF!,MATCH($A252,#REF!,0),FALSE)</f>
        <v>#REF!</v>
      </c>
      <c r="AD252" s="47" t="str">
        <f t="shared" si="116"/>
        <v>RSVD1</v>
      </c>
      <c r="AE252" s="82"/>
      <c r="AF252" s="38" t="str">
        <f t="shared" si="117"/>
        <v>PULL_DOWN</v>
      </c>
      <c r="AG252" s="38" t="e">
        <f t="shared" si="114"/>
        <v>#REF!</v>
      </c>
      <c r="AH252" s="38" t="e">
        <f t="shared" si="112"/>
        <v>#REF!</v>
      </c>
      <c r="AI252" s="87" t="e">
        <f t="shared" si="76"/>
        <v>#REF!</v>
      </c>
      <c r="AJ252" s="86" t="b">
        <v>1</v>
      </c>
      <c r="AK252" s="86" t="b">
        <v>1</v>
      </c>
      <c r="AL252" s="86" t="b">
        <v>1</v>
      </c>
      <c r="AM252" s="86" t="b">
        <v>1</v>
      </c>
      <c r="AN252" s="86" t="b">
        <v>1</v>
      </c>
      <c r="AO252" s="86" t="b">
        <v>1</v>
      </c>
      <c r="AP252" s="63" t="str">
        <f t="shared" si="113"/>
        <v>VALID</v>
      </c>
      <c r="AQ252" s="102" t="s">
        <v>661</v>
      </c>
      <c r="AR252" s="103" t="s">
        <v>79</v>
      </c>
      <c r="AS252" s="104"/>
      <c r="AT252" s="105"/>
      <c r="AU252" s="105"/>
      <c r="AV252" s="105"/>
      <c r="AW252" s="105"/>
      <c r="AX252" s="105"/>
      <c r="AY252" s="105"/>
      <c r="AZ252" s="104"/>
      <c r="BA252" s="104"/>
      <c r="BB252" s="115"/>
      <c r="BC252" s="116"/>
      <c r="BD252" s="117"/>
      <c r="BE252" s="150"/>
      <c r="BF252" s="147" t="e">
        <f>VLOOKUP($A252,#REF!,34,FALSE)</f>
        <v>#REF!</v>
      </c>
      <c r="BG252" s="147" t="e">
        <f>VLOOKUP($A252,#REF!,22,FALSE)</f>
        <v>#REF!</v>
      </c>
      <c r="BH252" s="149"/>
    </row>
    <row r="253" ht="12.95" customHeight="1" spans="1:60">
      <c r="A253" s="47" t="s">
        <v>662</v>
      </c>
      <c r="B253" s="38" t="e">
        <f>VLOOKUP($A253,#REF!,34,FALSE)</f>
        <v>#REF!</v>
      </c>
      <c r="C253" s="39" t="str">
        <f t="shared" si="115"/>
        <v>unused_CAN3_DIN</v>
      </c>
      <c r="D253" s="40" t="e">
        <f>IF(LEN(VLOOKUP($A253,#REF!,8,FALSE)),LEFT(VLOOKUP($A253,#REF!,8,FALSE),LEN(VLOOKUP($A253,#REF!,8,FALSE))-2),"")</f>
        <v>#REF!</v>
      </c>
      <c r="E253" s="41" t="e">
        <f>IF(LEN(VLOOKUP($A253,#REF!,4,FALSE)),IF(INDEX(#REF!,MATCH($A253,#REF!,0),1),LEFT(VLOOKUP($A253,#REF!,4,FALSE),LEN(VLOOKUP($A253,#REF!,4,FALSE))-2),CONCATENATE(LEFT(VLOOKUP($A253,#REF!,4,FALSE),LEN(VLOOKUP($A253,#REF!,4,FALSE))-2),"*")),"")</f>
        <v>#REF!</v>
      </c>
      <c r="F253" s="42" t="e">
        <f>IF(LEN(VLOOKUP($A253,#REF!,5,FALSE)),IF(INDEX(#REF!,MATCH($A253,#REF!,0),2),LEFT(VLOOKUP($A253,#REF!,5,FALSE),LEN(VLOOKUP($A253,#REF!,5,FALSE))-2),CONCATENATE(LEFT(VLOOKUP($A253,#REF!,5,FALSE),LEN(VLOOKUP($A253,#REF!,5,FALSE))-2),"*")),"")</f>
        <v>#REF!</v>
      </c>
      <c r="G253" s="42" t="e">
        <f>IF(LEN(VLOOKUP($A253,#REF!,6,FALSE)),IF(INDEX(#REF!,MATCH($A253,#REF!,0),3),LEFT(VLOOKUP($A253,#REF!,6,FALSE),LEN(VLOOKUP($A253,#REF!,6,FALSE))-2),CONCATENATE(LEFT(VLOOKUP($A253,#REF!,6,FALSE),LEN(VLOOKUP($A253,#REF!,6,FALSE))-2),"*")),"")</f>
        <v>#REF!</v>
      </c>
      <c r="H253" s="43" t="e">
        <f>IF(LEN(VLOOKUP($A253,#REF!,7,FALSE)),IF(INDEX(#REF!,MATCH($A253,#REF!,0),4),LEFT(VLOOKUP($A253,#REF!,7,FALSE),LEN(VLOOKUP($A253,#REF!,7,FALSE))-2),CONCATENATE(LEFT(VLOOKUP($A253,#REF!,7,FALSE),LEN(VLOOKUP($A253,#REF!,7,FALSE))-2),"*")),"")</f>
        <v>#REF!</v>
      </c>
      <c r="I253" s="54" t="e">
        <f>IF(LEN(VLOOKUP($A253,#REF!,8,FALSE)),UPPER(RIGHT(VLOOKUP($A253,#REF!,8,FALSE),1)),"")</f>
        <v>#REF!</v>
      </c>
      <c r="J253" s="42" t="e">
        <f>IF(LEN(VLOOKUP($A253,#REF!,4,FALSE)),UPPER(RIGHT(VLOOKUP($A253,#REF!,4,FALSE),1)),"")</f>
        <v>#REF!</v>
      </c>
      <c r="K253" s="42" t="e">
        <f>IF(LEN(VLOOKUP($A253,#REF!,5,FALSE)),UPPER(RIGHT(VLOOKUP($A253,#REF!,5,FALSE),1)),"")</f>
        <v>#REF!</v>
      </c>
      <c r="L253" s="42" t="e">
        <f>IF(LEN(VLOOKUP($A253,#REF!,6,FALSE)),UPPER(RIGHT(VLOOKUP($A253,#REF!,6,FALSE),1)),"")</f>
        <v>#REF!</v>
      </c>
      <c r="M253" s="43" t="e">
        <f>IF(LEN(VLOOKUP($A253,#REF!,7,FALSE)),UPPER(RIGHT(VLOOKUP($A253,#REF!,7,FALSE),1)),"")</f>
        <v>#REF!</v>
      </c>
      <c r="N253" s="191" t="s">
        <v>649</v>
      </c>
      <c r="O253" s="191" t="s">
        <v>83</v>
      </c>
      <c r="P253" s="191" t="s">
        <v>104</v>
      </c>
      <c r="Q253" s="191" t="s">
        <v>105</v>
      </c>
      <c r="R253" s="191" t="s">
        <v>83</v>
      </c>
      <c r="S253" s="63" t="e">
        <f>HLOOKUP("Device Tree Pin Name",#REF!,MATCH($A253,#REF!,0),FALSE)</f>
        <v>#REF!</v>
      </c>
      <c r="T253" s="47" t="e">
        <f>HLOOKUP("power rail",#REF!,MATCH($A253,#REF!,0),FALSE)</f>
        <v>#REF!</v>
      </c>
      <c r="U253" s="62" t="e">
        <f>HLOOKUP("Wake Capable",#REF!,MATCH($A253,#REF!,0),FALSE)</f>
        <v>#REF!</v>
      </c>
      <c r="V253" s="197" t="e">
        <f>HLOOKUP("Strap",#REF!,MATCH($A253,#REF!,0),FALSE)</f>
        <v>#REF!</v>
      </c>
      <c r="W253" s="62" t="e">
        <f>HLOOKUP("GTE",#REF!,MATCH($A253,#REF!,0),FALSE)</f>
        <v>#REF!</v>
      </c>
      <c r="X253" s="62" t="e">
        <f>HLOOKUP("DPD_Control",#REF!,MATCH($A253,#REF!,0),FALSE)</f>
        <v>#REF!</v>
      </c>
      <c r="Y253" s="62" t="e">
        <f>HLOOKUP("DPD_Group",#REF!,MATCH($A253,#REF!,0),FALSE)</f>
        <v>#REF!</v>
      </c>
      <c r="Z253" s="47" t="e">
        <f>HLOOKUP("Pad Category",#REF!,MATCH($A253,#REF!,0),FALSE)</f>
        <v>#REF!</v>
      </c>
      <c r="AA253" s="47" t="e">
        <f>HLOOKUP("Pad type",#REF!,MATCH($A253,#REF!,0),FALSE)</f>
        <v>#REF!</v>
      </c>
      <c r="AB253" s="47" t="e">
        <f>HLOOKUP("Pull Strength",#REF!,MATCH($A253,#REF!,0),FALSE)</f>
        <v>#REF!</v>
      </c>
      <c r="AC253" s="47" t="e">
        <f>HLOOKUP("POR Pin State",#REF!,MATCH($A253,#REF!,0),FALSE)</f>
        <v>#REF!</v>
      </c>
      <c r="AD253" s="47" t="str">
        <f t="shared" si="116"/>
        <v>RSVD1</v>
      </c>
      <c r="AE253" s="82"/>
      <c r="AF253" s="38" t="str">
        <f t="shared" si="117"/>
        <v>PULL_DOWN</v>
      </c>
      <c r="AG253" s="38" t="e">
        <f t="shared" si="114"/>
        <v>#REF!</v>
      </c>
      <c r="AH253" s="38" t="e">
        <f t="shared" si="112"/>
        <v>#REF!</v>
      </c>
      <c r="AI253" s="87" t="e">
        <f t="shared" si="76"/>
        <v>#REF!</v>
      </c>
      <c r="AJ253" s="86" t="b">
        <v>1</v>
      </c>
      <c r="AK253" s="86" t="b">
        <v>1</v>
      </c>
      <c r="AL253" s="86" t="b">
        <v>1</v>
      </c>
      <c r="AM253" s="86" t="b">
        <v>1</v>
      </c>
      <c r="AN253" s="86" t="b">
        <v>1</v>
      </c>
      <c r="AO253" s="86" t="b">
        <v>1</v>
      </c>
      <c r="AP253" s="63" t="str">
        <f t="shared" si="113"/>
        <v>VALID</v>
      </c>
      <c r="AQ253" s="102" t="s">
        <v>663</v>
      </c>
      <c r="AR253" s="103" t="s">
        <v>79</v>
      </c>
      <c r="AS253" s="104"/>
      <c r="AT253" s="105"/>
      <c r="AU253" s="105"/>
      <c r="AV253" s="105"/>
      <c r="AW253" s="105"/>
      <c r="AX253" s="105"/>
      <c r="AY253" s="105"/>
      <c r="AZ253" s="104"/>
      <c r="BA253" s="104"/>
      <c r="BB253" s="115"/>
      <c r="BC253" s="116"/>
      <c r="BD253" s="117"/>
      <c r="BE253" s="150"/>
      <c r="BF253" s="147" t="e">
        <f>VLOOKUP($A253,#REF!,34,FALSE)</f>
        <v>#REF!</v>
      </c>
      <c r="BG253" s="147" t="e">
        <f>VLOOKUP($A253,#REF!,22,FALSE)</f>
        <v>#REF!</v>
      </c>
      <c r="BH253" s="149"/>
    </row>
    <row r="254" ht="12.95" customHeight="1" spans="1:60">
      <c r="A254" s="47" t="s">
        <v>664</v>
      </c>
      <c r="B254" s="38" t="e">
        <f>VLOOKUP($A254,#REF!,34,FALSE)</f>
        <v>#REF!</v>
      </c>
      <c r="C254" s="39" t="str">
        <f t="shared" si="115"/>
        <v>unused_CAN3_STB</v>
      </c>
      <c r="D254" s="40" t="e">
        <f>IF(LEN(VLOOKUP($A254,#REF!,8,FALSE)),LEFT(VLOOKUP($A254,#REF!,8,FALSE),LEN(VLOOKUP($A254,#REF!,8,FALSE))-2),"")</f>
        <v>#REF!</v>
      </c>
      <c r="E254" s="41" t="e">
        <f>IF(LEN(VLOOKUP($A254,#REF!,4,FALSE)),IF(INDEX(#REF!,MATCH($A254,#REF!,0),1),LEFT(VLOOKUP($A254,#REF!,4,FALSE),LEN(VLOOKUP($A254,#REF!,4,FALSE))-2),CONCATENATE(LEFT(VLOOKUP($A254,#REF!,4,FALSE),LEN(VLOOKUP($A254,#REF!,4,FALSE))-2),"*")),"")</f>
        <v>#REF!</v>
      </c>
      <c r="F254" s="42" t="e">
        <f>IF(LEN(VLOOKUP($A254,#REF!,5,FALSE)),IF(INDEX(#REF!,MATCH($A254,#REF!,0),2),LEFT(VLOOKUP($A254,#REF!,5,FALSE),LEN(VLOOKUP($A254,#REF!,5,FALSE))-2),CONCATENATE(LEFT(VLOOKUP($A254,#REF!,5,FALSE),LEN(VLOOKUP($A254,#REF!,5,FALSE))-2),"*")),"")</f>
        <v>#REF!</v>
      </c>
      <c r="G254" s="42" t="e">
        <f>IF(LEN(VLOOKUP($A254,#REF!,6,FALSE)),IF(INDEX(#REF!,MATCH($A254,#REF!,0),3),LEFT(VLOOKUP($A254,#REF!,6,FALSE),LEN(VLOOKUP($A254,#REF!,6,FALSE))-2),CONCATENATE(LEFT(VLOOKUP($A254,#REF!,6,FALSE),LEN(VLOOKUP($A254,#REF!,6,FALSE))-2),"*")),"")</f>
        <v>#REF!</v>
      </c>
      <c r="H254" s="43" t="e">
        <f>IF(LEN(VLOOKUP($A254,#REF!,7,FALSE)),IF(INDEX(#REF!,MATCH($A254,#REF!,0),4),LEFT(VLOOKUP($A254,#REF!,7,FALSE),LEN(VLOOKUP($A254,#REF!,7,FALSE))-2),CONCATENATE(LEFT(VLOOKUP($A254,#REF!,7,FALSE),LEN(VLOOKUP($A254,#REF!,7,FALSE))-2),"*")),"")</f>
        <v>#REF!</v>
      </c>
      <c r="I254" s="54" t="e">
        <f>IF(LEN(VLOOKUP($A254,#REF!,8,FALSE)),UPPER(RIGHT(VLOOKUP($A254,#REF!,8,FALSE),1)),"")</f>
        <v>#REF!</v>
      </c>
      <c r="J254" s="42" t="e">
        <f>IF(LEN(VLOOKUP($A254,#REF!,4,FALSE)),UPPER(RIGHT(VLOOKUP($A254,#REF!,4,FALSE),1)),"")</f>
        <v>#REF!</v>
      </c>
      <c r="K254" s="42" t="e">
        <f>IF(LEN(VLOOKUP($A254,#REF!,5,FALSE)),UPPER(RIGHT(VLOOKUP($A254,#REF!,5,FALSE),1)),"")</f>
        <v>#REF!</v>
      </c>
      <c r="L254" s="42" t="e">
        <f>IF(LEN(VLOOKUP($A254,#REF!,6,FALSE)),UPPER(RIGHT(VLOOKUP($A254,#REF!,6,FALSE),1)),"")</f>
        <v>#REF!</v>
      </c>
      <c r="M254" s="43" t="e">
        <f>IF(LEN(VLOOKUP($A254,#REF!,7,FALSE)),UPPER(RIGHT(VLOOKUP($A254,#REF!,7,FALSE),1)),"")</f>
        <v>#REF!</v>
      </c>
      <c r="N254" s="38" t="e">
        <f t="shared" ref="N254:N256" si="119">IF(E254="","RSVD0")</f>
        <v>#REF!</v>
      </c>
      <c r="O254" s="191" t="s">
        <v>83</v>
      </c>
      <c r="P254" s="191" t="s">
        <v>104</v>
      </c>
      <c r="Q254" s="191" t="s">
        <v>105</v>
      </c>
      <c r="R254" s="191" t="s">
        <v>94</v>
      </c>
      <c r="S254" s="67" t="e">
        <f>HLOOKUP("Device Tree Pin Name",#REF!,MATCH($A254,#REF!,0),FALSE)</f>
        <v>#REF!</v>
      </c>
      <c r="T254" s="67" t="e">
        <f>HLOOKUP("power rail",#REF!,MATCH($A254,#REF!,0),FALSE)</f>
        <v>#REF!</v>
      </c>
      <c r="U254" s="62" t="e">
        <f>HLOOKUP("Wake Capable",#REF!,MATCH($A254,#REF!,0),FALSE)</f>
        <v>#REF!</v>
      </c>
      <c r="V254" s="197" t="e">
        <f>HLOOKUP("Strap",#REF!,MATCH($A254,#REF!,0),FALSE)</f>
        <v>#REF!</v>
      </c>
      <c r="W254" s="62" t="e">
        <f>HLOOKUP("GTE",#REF!,MATCH($A254,#REF!,0),FALSE)</f>
        <v>#REF!</v>
      </c>
      <c r="X254" s="62" t="e">
        <f>HLOOKUP("DPD_Control",#REF!,MATCH($A254,#REF!,0),FALSE)</f>
        <v>#REF!</v>
      </c>
      <c r="Y254" s="62" t="e">
        <f>HLOOKUP("DPD_Group",#REF!,MATCH($A254,#REF!,0),FALSE)</f>
        <v>#REF!</v>
      </c>
      <c r="Z254" s="47" t="e">
        <f>HLOOKUP("Pad Category",#REF!,MATCH($A254,#REF!,0),FALSE)</f>
        <v>#REF!</v>
      </c>
      <c r="AA254" s="47" t="e">
        <f>HLOOKUP("Pad type",#REF!,MATCH($A254,#REF!,0),FALSE)</f>
        <v>#REF!</v>
      </c>
      <c r="AB254" s="47" t="e">
        <f>HLOOKUP("Pull Strength",#REF!,MATCH($A254,#REF!,0),FALSE)</f>
        <v>#REF!</v>
      </c>
      <c r="AC254" s="47" t="e">
        <f>HLOOKUP("POR Pin State",#REF!,MATCH($A254,#REF!,0),FALSE)</f>
        <v>#REF!</v>
      </c>
      <c r="AD254" s="47" t="str">
        <f t="shared" si="116"/>
        <v>RSVD0</v>
      </c>
      <c r="AE254" s="82"/>
      <c r="AF254" s="38" t="str">
        <f t="shared" si="117"/>
        <v>PULL_DOWN</v>
      </c>
      <c r="AG254" s="38" t="e">
        <f t="shared" si="114"/>
        <v>#REF!</v>
      </c>
      <c r="AH254" s="38" t="e">
        <f t="shared" si="112"/>
        <v>#REF!</v>
      </c>
      <c r="AI254" s="87" t="e">
        <f t="shared" si="76"/>
        <v>#REF!</v>
      </c>
      <c r="AJ254" s="86" t="b">
        <v>1</v>
      </c>
      <c r="AK254" s="86" t="b">
        <v>1</v>
      </c>
      <c r="AL254" s="86" t="b">
        <v>1</v>
      </c>
      <c r="AM254" s="86" t="b">
        <v>1</v>
      </c>
      <c r="AN254" s="86" t="b">
        <v>1</v>
      </c>
      <c r="AO254" s="86" t="b">
        <v>1</v>
      </c>
      <c r="AP254" s="63" t="str">
        <f t="shared" si="113"/>
        <v>VALID</v>
      </c>
      <c r="AQ254" s="102" t="s">
        <v>665</v>
      </c>
      <c r="AR254" s="103" t="s">
        <v>79</v>
      </c>
      <c r="AS254" s="104"/>
      <c r="AT254" s="105"/>
      <c r="AU254" s="105"/>
      <c r="AV254" s="105"/>
      <c r="AW254" s="105"/>
      <c r="AX254" s="105"/>
      <c r="AY254" s="105"/>
      <c r="AZ254" s="104"/>
      <c r="BA254" s="104"/>
      <c r="BB254" s="115"/>
      <c r="BC254" s="116"/>
      <c r="BD254" s="117"/>
      <c r="BE254" s="125" t="s">
        <v>3</v>
      </c>
      <c r="BF254" s="147" t="e">
        <f>VLOOKUP($A254,#REF!,34,FALSE)</f>
        <v>#REF!</v>
      </c>
      <c r="BG254" s="147" t="e">
        <f>VLOOKUP($A254,#REF!,22,FALSE)</f>
        <v>#REF!</v>
      </c>
      <c r="BH254" s="149"/>
    </row>
    <row r="255" ht="12.95" customHeight="1" spans="1:60">
      <c r="A255" s="47" t="s">
        <v>666</v>
      </c>
      <c r="B255" s="38" t="e">
        <f>VLOOKUP($A255,#REF!,34,FALSE)</f>
        <v>#REF!</v>
      </c>
      <c r="C255" s="39" t="str">
        <f t="shared" si="115"/>
        <v>unused_CAN3_EN</v>
      </c>
      <c r="D255" s="40" t="e">
        <f>IF(LEN(VLOOKUP($A255,#REF!,8,FALSE)),LEFT(VLOOKUP($A255,#REF!,8,FALSE),LEN(VLOOKUP($A255,#REF!,8,FALSE))-2),"")</f>
        <v>#REF!</v>
      </c>
      <c r="E255" s="41" t="e">
        <f>IF(LEN(VLOOKUP($A255,#REF!,4,FALSE)),IF(INDEX(#REF!,MATCH($A255,#REF!,0),1),LEFT(VLOOKUP($A255,#REF!,4,FALSE),LEN(VLOOKUP($A255,#REF!,4,FALSE))-2),CONCATENATE(LEFT(VLOOKUP($A255,#REF!,4,FALSE),LEN(VLOOKUP($A255,#REF!,4,FALSE))-2),"*")),"")</f>
        <v>#REF!</v>
      </c>
      <c r="F255" s="42" t="e">
        <f>IF(LEN(VLOOKUP($A255,#REF!,5,FALSE)),IF(INDEX(#REF!,MATCH($A255,#REF!,0),2),LEFT(VLOOKUP($A255,#REF!,5,FALSE),LEN(VLOOKUP($A255,#REF!,5,FALSE))-2),CONCATENATE(LEFT(VLOOKUP($A255,#REF!,5,FALSE),LEN(VLOOKUP($A255,#REF!,5,FALSE))-2),"*")),"")</f>
        <v>#REF!</v>
      </c>
      <c r="G255" s="42" t="e">
        <f>IF(LEN(VLOOKUP($A255,#REF!,6,FALSE)),IF(INDEX(#REF!,MATCH($A255,#REF!,0),3),LEFT(VLOOKUP($A255,#REF!,6,FALSE),LEN(VLOOKUP($A255,#REF!,6,FALSE))-2),CONCATENATE(LEFT(VLOOKUP($A255,#REF!,6,FALSE),LEN(VLOOKUP($A255,#REF!,6,FALSE))-2),"*")),"")</f>
        <v>#REF!</v>
      </c>
      <c r="H255" s="43" t="e">
        <f>IF(LEN(VLOOKUP($A255,#REF!,7,FALSE)),IF(INDEX(#REF!,MATCH($A255,#REF!,0),4),LEFT(VLOOKUP($A255,#REF!,7,FALSE),LEN(VLOOKUP($A255,#REF!,7,FALSE))-2),CONCATENATE(LEFT(VLOOKUP($A255,#REF!,7,FALSE),LEN(VLOOKUP($A255,#REF!,7,FALSE))-2),"*")),"")</f>
        <v>#REF!</v>
      </c>
      <c r="I255" s="54" t="e">
        <f>IF(LEN(VLOOKUP($A255,#REF!,8,FALSE)),UPPER(RIGHT(VLOOKUP($A255,#REF!,8,FALSE),1)),"")</f>
        <v>#REF!</v>
      </c>
      <c r="J255" s="42" t="e">
        <f>IF(LEN(VLOOKUP($A255,#REF!,4,FALSE)),UPPER(RIGHT(VLOOKUP($A255,#REF!,4,FALSE),1)),"")</f>
        <v>#REF!</v>
      </c>
      <c r="K255" s="42" t="e">
        <f>IF(LEN(VLOOKUP($A255,#REF!,5,FALSE)),UPPER(RIGHT(VLOOKUP($A255,#REF!,5,FALSE),1)),"")</f>
        <v>#REF!</v>
      </c>
      <c r="L255" s="42" t="e">
        <f>IF(LEN(VLOOKUP($A255,#REF!,6,FALSE)),UPPER(RIGHT(VLOOKUP($A255,#REF!,6,FALSE),1)),"")</f>
        <v>#REF!</v>
      </c>
      <c r="M255" s="43" t="e">
        <f>IF(LEN(VLOOKUP($A255,#REF!,7,FALSE)),UPPER(RIGHT(VLOOKUP($A255,#REF!,7,FALSE),1)),"")</f>
        <v>#REF!</v>
      </c>
      <c r="N255" s="38" t="e">
        <f t="shared" si="119"/>
        <v>#REF!</v>
      </c>
      <c r="O255" s="191" t="s">
        <v>83</v>
      </c>
      <c r="P255" s="191" t="s">
        <v>104</v>
      </c>
      <c r="Q255" s="191" t="s">
        <v>105</v>
      </c>
      <c r="R255" s="191" t="s">
        <v>94</v>
      </c>
      <c r="S255" s="63" t="e">
        <f>HLOOKUP("Device Tree Pin Name",#REF!,MATCH($A255,#REF!,0),FALSE)</f>
        <v>#REF!</v>
      </c>
      <c r="T255" s="47" t="e">
        <f>HLOOKUP("power rail",#REF!,MATCH($A255,#REF!,0),FALSE)</f>
        <v>#REF!</v>
      </c>
      <c r="U255" s="62" t="e">
        <f>HLOOKUP("Wake Capable",#REF!,MATCH($A255,#REF!,0),FALSE)</f>
        <v>#REF!</v>
      </c>
      <c r="V255" s="197" t="e">
        <f>HLOOKUP("Strap",#REF!,MATCH($A255,#REF!,0),FALSE)</f>
        <v>#REF!</v>
      </c>
      <c r="W255" s="62" t="e">
        <f>HLOOKUP("GTE",#REF!,MATCH($A255,#REF!,0),FALSE)</f>
        <v>#REF!</v>
      </c>
      <c r="X255" s="62" t="e">
        <f>HLOOKUP("DPD_Control",#REF!,MATCH($A255,#REF!,0),FALSE)</f>
        <v>#REF!</v>
      </c>
      <c r="Y255" s="62" t="e">
        <f>HLOOKUP("DPD_Group",#REF!,MATCH($A255,#REF!,0),FALSE)</f>
        <v>#REF!</v>
      </c>
      <c r="Z255" s="47" t="e">
        <f>HLOOKUP("Pad Category",#REF!,MATCH($A255,#REF!,0),FALSE)</f>
        <v>#REF!</v>
      </c>
      <c r="AA255" s="47" t="e">
        <f>HLOOKUP("Pad type",#REF!,MATCH($A255,#REF!,0),FALSE)</f>
        <v>#REF!</v>
      </c>
      <c r="AB255" s="47" t="e">
        <f>HLOOKUP("Pull Strength",#REF!,MATCH($A255,#REF!,0),FALSE)</f>
        <v>#REF!</v>
      </c>
      <c r="AC255" s="47" t="e">
        <f>HLOOKUP("POR Pin State",#REF!,MATCH($A255,#REF!,0),FALSE)</f>
        <v>#REF!</v>
      </c>
      <c r="AD255" s="47" t="str">
        <f t="shared" si="116"/>
        <v>RSVD0</v>
      </c>
      <c r="AE255" s="82"/>
      <c r="AF255" s="38" t="str">
        <f t="shared" si="117"/>
        <v>PULL_DOWN</v>
      </c>
      <c r="AG255" s="38" t="e">
        <f t="shared" si="114"/>
        <v>#REF!</v>
      </c>
      <c r="AH255" s="38" t="e">
        <f t="shared" si="112"/>
        <v>#REF!</v>
      </c>
      <c r="AI255" s="87" t="e">
        <f t="shared" si="76"/>
        <v>#REF!</v>
      </c>
      <c r="AJ255" s="86" t="b">
        <v>1</v>
      </c>
      <c r="AK255" s="86" t="b">
        <v>1</v>
      </c>
      <c r="AL255" s="86" t="b">
        <v>1</v>
      </c>
      <c r="AM255" s="86" t="b">
        <v>1</v>
      </c>
      <c r="AN255" s="86" t="b">
        <v>1</v>
      </c>
      <c r="AO255" s="86" t="b">
        <v>1</v>
      </c>
      <c r="AP255" s="63" t="str">
        <f t="shared" si="113"/>
        <v>VALID</v>
      </c>
      <c r="AQ255" s="199" t="s">
        <v>667</v>
      </c>
      <c r="AR255" s="103" t="s">
        <v>79</v>
      </c>
      <c r="AS255" s="104"/>
      <c r="AT255" s="105"/>
      <c r="AU255" s="105"/>
      <c r="AV255" s="105"/>
      <c r="AW255" s="105"/>
      <c r="AX255" s="105"/>
      <c r="AY255" s="105"/>
      <c r="AZ255" s="104"/>
      <c r="BA255" s="104"/>
      <c r="BB255" s="115"/>
      <c r="BC255" s="116"/>
      <c r="BD255" s="117"/>
      <c r="BE255" s="125" t="s">
        <v>3</v>
      </c>
      <c r="BF255" s="147" t="e">
        <f>VLOOKUP($A255,#REF!,34,FALSE)</f>
        <v>#REF!</v>
      </c>
      <c r="BG255" s="147" t="e">
        <f>VLOOKUP($A255,#REF!,22,FALSE)</f>
        <v>#REF!</v>
      </c>
      <c r="BH255" s="149"/>
    </row>
    <row r="256" ht="12.95" customHeight="1" spans="1:60">
      <c r="A256" s="47" t="s">
        <v>668</v>
      </c>
      <c r="B256" s="38" t="e">
        <f>VLOOKUP($A256,#REF!,34,FALSE)</f>
        <v>#REF!</v>
      </c>
      <c r="C256" s="39" t="str">
        <f t="shared" si="115"/>
        <v>unused_CAN3_ERR</v>
      </c>
      <c r="D256" s="40" t="e">
        <f>IF(LEN(VLOOKUP($A256,#REF!,8,FALSE)),LEFT(VLOOKUP($A256,#REF!,8,FALSE),LEN(VLOOKUP($A256,#REF!,8,FALSE))-2),"")</f>
        <v>#REF!</v>
      </c>
      <c r="E256" s="41" t="e">
        <f>IF(LEN(VLOOKUP($A256,#REF!,4,FALSE)),IF(INDEX(#REF!,MATCH($A256,#REF!,0),1),LEFT(VLOOKUP($A256,#REF!,4,FALSE),LEN(VLOOKUP($A256,#REF!,4,FALSE))-2),CONCATENATE(LEFT(VLOOKUP($A256,#REF!,4,FALSE),LEN(VLOOKUP($A256,#REF!,4,FALSE))-2),"*")),"")</f>
        <v>#REF!</v>
      </c>
      <c r="F256" s="42" t="e">
        <f>IF(LEN(VLOOKUP($A256,#REF!,5,FALSE)),IF(INDEX(#REF!,MATCH($A256,#REF!,0),2),LEFT(VLOOKUP($A256,#REF!,5,FALSE),LEN(VLOOKUP($A256,#REF!,5,FALSE))-2),CONCATENATE(LEFT(VLOOKUP($A256,#REF!,5,FALSE),LEN(VLOOKUP($A256,#REF!,5,FALSE))-2),"*")),"")</f>
        <v>#REF!</v>
      </c>
      <c r="G256" s="42" t="e">
        <f>IF(LEN(VLOOKUP($A256,#REF!,6,FALSE)),IF(INDEX(#REF!,MATCH($A256,#REF!,0),3),LEFT(VLOOKUP($A256,#REF!,6,FALSE),LEN(VLOOKUP($A256,#REF!,6,FALSE))-2),CONCATENATE(LEFT(VLOOKUP($A256,#REF!,6,FALSE),LEN(VLOOKUP($A256,#REF!,6,FALSE))-2),"*")),"")</f>
        <v>#REF!</v>
      </c>
      <c r="H256" s="43" t="e">
        <f>IF(LEN(VLOOKUP($A256,#REF!,7,FALSE)),IF(INDEX(#REF!,MATCH($A256,#REF!,0),4),LEFT(VLOOKUP($A256,#REF!,7,FALSE),LEN(VLOOKUP($A256,#REF!,7,FALSE))-2),CONCATENATE(LEFT(VLOOKUP($A256,#REF!,7,FALSE),LEN(VLOOKUP($A256,#REF!,7,FALSE))-2),"*")),"")</f>
        <v>#REF!</v>
      </c>
      <c r="I256" s="54" t="e">
        <f>IF(LEN(VLOOKUP($A256,#REF!,8,FALSE)),UPPER(RIGHT(VLOOKUP($A256,#REF!,8,FALSE),1)),"")</f>
        <v>#REF!</v>
      </c>
      <c r="J256" s="42" t="e">
        <f>IF(LEN(VLOOKUP($A256,#REF!,4,FALSE)),UPPER(RIGHT(VLOOKUP($A256,#REF!,4,FALSE),1)),"")</f>
        <v>#REF!</v>
      </c>
      <c r="K256" s="42" t="e">
        <f>IF(LEN(VLOOKUP($A256,#REF!,5,FALSE)),UPPER(RIGHT(VLOOKUP($A256,#REF!,5,FALSE),1)),"")</f>
        <v>#REF!</v>
      </c>
      <c r="L256" s="42" t="e">
        <f>IF(LEN(VLOOKUP($A256,#REF!,6,FALSE)),UPPER(RIGHT(VLOOKUP($A256,#REF!,6,FALSE),1)),"")</f>
        <v>#REF!</v>
      </c>
      <c r="M256" s="43" t="e">
        <f>IF(LEN(VLOOKUP($A256,#REF!,7,FALSE)),UPPER(RIGHT(VLOOKUP($A256,#REF!,7,FALSE),1)),"")</f>
        <v>#REF!</v>
      </c>
      <c r="N256" s="38" t="e">
        <f t="shared" si="119"/>
        <v>#REF!</v>
      </c>
      <c r="O256" s="191" t="s">
        <v>83</v>
      </c>
      <c r="P256" s="191" t="s">
        <v>104</v>
      </c>
      <c r="Q256" s="191" t="s">
        <v>105</v>
      </c>
      <c r="R256" s="191" t="s">
        <v>94</v>
      </c>
      <c r="S256" s="63" t="e">
        <f>HLOOKUP("Device Tree Pin Name",#REF!,MATCH($A256,#REF!,0),FALSE)</f>
        <v>#REF!</v>
      </c>
      <c r="T256" s="47" t="e">
        <f>HLOOKUP("power rail",#REF!,MATCH($A256,#REF!,0),FALSE)</f>
        <v>#REF!</v>
      </c>
      <c r="U256" s="62" t="e">
        <f>HLOOKUP("Wake Capable",#REF!,MATCH($A256,#REF!,0),FALSE)</f>
        <v>#REF!</v>
      </c>
      <c r="V256" s="197" t="e">
        <f>HLOOKUP("Strap",#REF!,MATCH($A256,#REF!,0),FALSE)</f>
        <v>#REF!</v>
      </c>
      <c r="W256" s="62" t="e">
        <f>HLOOKUP("GTE",#REF!,MATCH($A256,#REF!,0),FALSE)</f>
        <v>#REF!</v>
      </c>
      <c r="X256" s="62" t="e">
        <f>HLOOKUP("DPD_Control",#REF!,MATCH($A256,#REF!,0),FALSE)</f>
        <v>#REF!</v>
      </c>
      <c r="Y256" s="62" t="e">
        <f>HLOOKUP("DPD_Group",#REF!,MATCH($A256,#REF!,0),FALSE)</f>
        <v>#REF!</v>
      </c>
      <c r="Z256" s="47" t="e">
        <f>HLOOKUP("Pad Category",#REF!,MATCH($A256,#REF!,0),FALSE)</f>
        <v>#REF!</v>
      </c>
      <c r="AA256" s="47" t="e">
        <f>HLOOKUP("Pad type",#REF!,MATCH($A256,#REF!,0),FALSE)</f>
        <v>#REF!</v>
      </c>
      <c r="AB256" s="47" t="e">
        <f>HLOOKUP("Pull Strength",#REF!,MATCH($A256,#REF!,0),FALSE)</f>
        <v>#REF!</v>
      </c>
      <c r="AC256" s="47" t="e">
        <f>HLOOKUP("POR Pin State",#REF!,MATCH($A256,#REF!,0),FALSE)</f>
        <v>#REF!</v>
      </c>
      <c r="AD256" s="47" t="str">
        <f t="shared" si="116"/>
        <v>RSVD0</v>
      </c>
      <c r="AE256" s="82"/>
      <c r="AF256" s="38" t="str">
        <f t="shared" si="117"/>
        <v>PULL_DOWN</v>
      </c>
      <c r="AG256" s="38" t="e">
        <f t="shared" si="114"/>
        <v>#REF!</v>
      </c>
      <c r="AH256" s="38" t="e">
        <f t="shared" si="112"/>
        <v>#REF!</v>
      </c>
      <c r="AI256" s="87" t="e">
        <f t="shared" si="76"/>
        <v>#REF!</v>
      </c>
      <c r="AJ256" s="86" t="b">
        <v>1</v>
      </c>
      <c r="AK256" s="86" t="b">
        <v>1</v>
      </c>
      <c r="AL256" s="86" t="b">
        <v>1</v>
      </c>
      <c r="AM256" s="86" t="b">
        <v>1</v>
      </c>
      <c r="AN256" s="86" t="b">
        <v>1</v>
      </c>
      <c r="AO256" s="86" t="b">
        <v>1</v>
      </c>
      <c r="AP256" s="63" t="str">
        <f t="shared" si="113"/>
        <v>VALID</v>
      </c>
      <c r="AQ256" s="102" t="s">
        <v>669</v>
      </c>
      <c r="AR256" s="103" t="s">
        <v>79</v>
      </c>
      <c r="AS256" s="104"/>
      <c r="AT256" s="105"/>
      <c r="AU256" s="105"/>
      <c r="AV256" s="105"/>
      <c r="AW256" s="105"/>
      <c r="AX256" s="105"/>
      <c r="AY256" s="105"/>
      <c r="AZ256" s="104"/>
      <c r="BA256" s="104"/>
      <c r="BB256" s="115"/>
      <c r="BC256" s="116"/>
      <c r="BD256" s="117"/>
      <c r="BE256" s="202" t="s">
        <v>3</v>
      </c>
      <c r="BF256" s="147" t="e">
        <f>VLOOKUP($A256,#REF!,34,FALSE)</f>
        <v>#REF!</v>
      </c>
      <c r="BG256" s="147" t="e">
        <f>VLOOKUP($A256,#REF!,22,FALSE)</f>
        <v>#REF!</v>
      </c>
      <c r="BH256" s="149"/>
    </row>
    <row r="257" s="3" customFormat="1" ht="18" customHeight="1" spans="1:60">
      <c r="A257" s="163" t="s">
        <v>670</v>
      </c>
      <c r="B257" s="190" t="s">
        <v>647</v>
      </c>
      <c r="C257" s="44"/>
      <c r="D257" s="165"/>
      <c r="E257" s="165"/>
      <c r="F257" s="165"/>
      <c r="G257" s="165"/>
      <c r="H257" s="165"/>
      <c r="I257" s="44"/>
      <c r="J257" s="44"/>
      <c r="K257" s="44"/>
      <c r="L257" s="44"/>
      <c r="M257" s="44"/>
      <c r="N257" s="204"/>
      <c r="O257" s="204"/>
      <c r="P257" s="204"/>
      <c r="Q257" s="204"/>
      <c r="R257" s="204"/>
      <c r="S257" s="204"/>
      <c r="T257" s="44"/>
      <c r="U257" s="167"/>
      <c r="V257" s="167"/>
      <c r="W257" s="167"/>
      <c r="X257" s="167"/>
      <c r="Y257" s="167"/>
      <c r="Z257" s="168"/>
      <c r="AA257" s="168"/>
      <c r="AB257" s="168"/>
      <c r="AC257" s="168"/>
      <c r="AD257" s="168"/>
      <c r="AE257" s="168"/>
      <c r="AF257" s="168"/>
      <c r="AG257" s="168"/>
      <c r="AH257" s="168"/>
      <c r="AI257" s="168"/>
      <c r="AJ257" s="168"/>
      <c r="AK257" s="168"/>
      <c r="AL257" s="168"/>
      <c r="AM257" s="168"/>
      <c r="AN257" s="168"/>
      <c r="AO257" s="168"/>
      <c r="AP257" s="168"/>
      <c r="AQ257" s="100"/>
      <c r="AR257" s="175"/>
      <c r="AS257" s="176"/>
      <c r="AT257" s="176"/>
      <c r="AU257" s="176"/>
      <c r="AV257" s="176"/>
      <c r="AW257" s="176"/>
      <c r="AX257" s="176"/>
      <c r="AY257" s="176"/>
      <c r="AZ257" s="176"/>
      <c r="BA257" s="176"/>
      <c r="BB257" s="176"/>
      <c r="BC257" s="400" t="s">
        <v>76</v>
      </c>
      <c r="BD257" s="176"/>
      <c r="BE257" s="184" t="s">
        <v>670</v>
      </c>
      <c r="BF257" s="185" t="s">
        <v>647</v>
      </c>
      <c r="BG257" s="185"/>
      <c r="BH257" s="187"/>
    </row>
    <row r="258" ht="12.95" customHeight="1" spans="1:60">
      <c r="A258" s="47" t="s">
        <v>671</v>
      </c>
      <c r="B258" s="38" t="e">
        <f>VLOOKUP($A258,#REF!,34,FALSE)</f>
        <v>#REF!</v>
      </c>
      <c r="C258" s="39" t="str">
        <f t="shared" ref="C258:C266" si="120">CONCATENATE("unused_",A258)</f>
        <v>unused_SOC_ERROR</v>
      </c>
      <c r="D258" s="40" t="e">
        <f>IF(LEN(VLOOKUP($A258,#REF!,8,FALSE)),LEFT(VLOOKUP($A258,#REF!,8,FALSE),LEN(VLOOKUP($A258,#REF!,8,FALSE))-2),"")</f>
        <v>#REF!</v>
      </c>
      <c r="E258" s="41" t="e">
        <f>IF(LEN(VLOOKUP($A258,#REF!,4,FALSE)),IF(INDEX(#REF!,MATCH($A258,#REF!,0),1),LEFT(VLOOKUP($A258,#REF!,4,FALSE),LEN(VLOOKUP($A258,#REF!,4,FALSE))-2),CONCATENATE(LEFT(VLOOKUP($A258,#REF!,4,FALSE),LEN(VLOOKUP($A258,#REF!,4,FALSE))-2),"*")),"")</f>
        <v>#REF!</v>
      </c>
      <c r="F258" s="42" t="e">
        <f>IF(LEN(VLOOKUP($A258,#REF!,5,FALSE)),IF(INDEX(#REF!,MATCH($A258,#REF!,0),2),LEFT(VLOOKUP($A258,#REF!,5,FALSE),LEN(VLOOKUP($A258,#REF!,5,FALSE))-2),CONCATENATE(LEFT(VLOOKUP($A258,#REF!,5,FALSE),LEN(VLOOKUP($A258,#REF!,5,FALSE))-2),"*")),"")</f>
        <v>#REF!</v>
      </c>
      <c r="G258" s="42" t="e">
        <f>IF(LEN(VLOOKUP($A258,#REF!,6,FALSE)),IF(INDEX(#REF!,MATCH($A258,#REF!,0),3),LEFT(VLOOKUP($A258,#REF!,6,FALSE),LEN(VLOOKUP($A258,#REF!,6,FALSE))-2),CONCATENATE(LEFT(VLOOKUP($A258,#REF!,6,FALSE),LEN(VLOOKUP($A258,#REF!,6,FALSE))-2),"*")),"")</f>
        <v>#REF!</v>
      </c>
      <c r="H258" s="43" t="e">
        <f>IF(LEN(VLOOKUP($A258,#REF!,7,FALSE)),IF(INDEX(#REF!,MATCH($A258,#REF!,0),4),LEFT(VLOOKUP($A258,#REF!,7,FALSE),LEN(VLOOKUP($A258,#REF!,7,FALSE))-2),CONCATENATE(LEFT(VLOOKUP($A258,#REF!,7,FALSE),LEN(VLOOKUP($A258,#REF!,7,FALSE))-2),"*")),"")</f>
        <v>#REF!</v>
      </c>
      <c r="I258" s="54" t="e">
        <f>IF(LEN(VLOOKUP($A258,#REF!,8,FALSE)),UPPER(RIGHT(VLOOKUP($A258,#REF!,8,FALSE),1)),"")</f>
        <v>#REF!</v>
      </c>
      <c r="J258" s="42" t="e">
        <f>IF(LEN(VLOOKUP($A258,#REF!,4,FALSE)),UPPER(RIGHT(VLOOKUP($A258,#REF!,4,FALSE),1)),"")</f>
        <v>#REF!</v>
      </c>
      <c r="K258" s="42" t="e">
        <f>IF(LEN(VLOOKUP($A258,#REF!,5,FALSE)),UPPER(RIGHT(VLOOKUP($A258,#REF!,5,FALSE),1)),"")</f>
        <v>#REF!</v>
      </c>
      <c r="L258" s="42" t="e">
        <f>IF(LEN(VLOOKUP($A258,#REF!,6,FALSE)),UPPER(RIGHT(VLOOKUP($A258,#REF!,6,FALSE),1)),"")</f>
        <v>#REF!</v>
      </c>
      <c r="M258" s="43" t="e">
        <f>IF(LEN(VLOOKUP($A258,#REF!,7,FALSE)),UPPER(RIGHT(VLOOKUP($A258,#REF!,7,FALSE),1)),"")</f>
        <v>#REF!</v>
      </c>
      <c r="N258" s="47" t="s">
        <v>91</v>
      </c>
      <c r="O258" s="38" t="s">
        <v>83</v>
      </c>
      <c r="P258" s="38" t="s">
        <v>104</v>
      </c>
      <c r="Q258" s="38" t="s">
        <v>105</v>
      </c>
      <c r="R258" s="87" t="s">
        <v>83</v>
      </c>
      <c r="S258" s="38" t="e">
        <f>HLOOKUP("Device Tree Pin Name",#REF!,MATCH($A258,#REF!,0),FALSE)</f>
        <v>#REF!</v>
      </c>
      <c r="T258" s="47" t="e">
        <f>HLOOKUP("power rail",#REF!,MATCH($A258,#REF!,0),FALSE)</f>
        <v>#REF!</v>
      </c>
      <c r="U258" s="62" t="e">
        <f>HLOOKUP("Wake Capable",#REF!,MATCH($A258,#REF!,0),FALSE)</f>
        <v>#REF!</v>
      </c>
      <c r="V258" s="62" t="e">
        <f>HLOOKUP("Strap",#REF!,MATCH($A258,#REF!,0),FALSE)</f>
        <v>#REF!</v>
      </c>
      <c r="W258" s="62" t="e">
        <f>HLOOKUP("GTE",#REF!,MATCH($A258,#REF!,0),FALSE)</f>
        <v>#REF!</v>
      </c>
      <c r="X258" s="62" t="e">
        <f>HLOOKUP("DPD_Control",#REF!,MATCH($A258,#REF!,0),FALSE)</f>
        <v>#REF!</v>
      </c>
      <c r="Y258" s="62" t="e">
        <f>HLOOKUP("DPD_Group",#REF!,MATCH($A258,#REF!,0),FALSE)</f>
        <v>#REF!</v>
      </c>
      <c r="Z258" s="47" t="e">
        <f>HLOOKUP("Pad Category",#REF!,MATCH($A258,#REF!,0),FALSE)</f>
        <v>#REF!</v>
      </c>
      <c r="AA258" s="47" t="e">
        <f>HLOOKUP("Pad type",#REF!,MATCH($A258,#REF!,0),FALSE)</f>
        <v>#REF!</v>
      </c>
      <c r="AB258" s="47" t="e">
        <f>HLOOKUP("Pull Strength",#REF!,MATCH($A258,#REF!,0),FALSE)</f>
        <v>#REF!</v>
      </c>
      <c r="AC258" s="47" t="e">
        <f>HLOOKUP("POR Pin State",#REF!,MATCH($A258,#REF!,0),FALSE)</f>
        <v>#REF!</v>
      </c>
      <c r="AD258" s="47" t="str">
        <f t="shared" ref="AD258:AD266" si="121">IF(OR($AQ258="",$AQ258=$C258),$R258,IF($AQ258=$D258,SUBSTITUTE(SUBSTITUTE($AQ258,"GPIO3_","GPIO_"),".0",""),IF($AQ258=$E258,$N258,IF($AQ258=$F258,$O258,IF($AQ258=$G258,$P258,IF($AQ258=$H258,$Q258,"INVALID"))))))</f>
        <v>RSVD1</v>
      </c>
      <c r="AE258" s="82"/>
      <c r="AF258" s="38" t="str">
        <f t="shared" ref="AF258:AF266" si="122">IF(AND(OR($AS258="Int PU",$AS258="Int PD"),OR(AND($AZ258&lt;&gt;"",$AZ258&lt;&gt;"0"),AND($BA258&lt;&gt;"",$BA258&lt;&gt;"0"))),"INVALID",IF(OR($AQ258=$C258,$AS258="Int PD"),"PULL_DOWN",IF(OR($AS258="Int PU",AND($AE258="YES",OR($AZ258="",$AZ258="0"),OR($BA258="",$BA258="0"),OR($AR258="Input",$AR258="Bidirectional"))),"PULL_UP","NORMAL")))</f>
        <v>PULL_DOWN</v>
      </c>
      <c r="AG258" s="38" t="e">
        <f t="shared" ref="AG258:AG266" si="123">IF($AU258="Input","TRISTATE",IF($AV258="Z","TRISTATE",IF($AT258=$F258,"TRISTATE","NORMAL")))</f>
        <v>#REF!</v>
      </c>
      <c r="AH258" s="38" t="e">
        <f t="shared" ref="AH258:AH266" si="124">IF(OR($AT258=$F258,$AU258="Output"),"DISABLE","ENABLE")</f>
        <v>#REF!</v>
      </c>
      <c r="AI258" s="87" t="e">
        <f t="shared" ref="AI258:AI266" si="125">IF($AT258&lt;&gt;$G258,"N/A",IF($AV258="Drive 1","1",IF($AV258="Drive 0","0","")))</f>
        <v>#REF!</v>
      </c>
      <c r="AJ258" s="86" t="b">
        <v>1</v>
      </c>
      <c r="AK258" s="86" t="b">
        <v>1</v>
      </c>
      <c r="AL258" s="86" t="b">
        <v>1</v>
      </c>
      <c r="AM258" s="86" t="b">
        <v>1</v>
      </c>
      <c r="AN258" s="86" t="b">
        <v>1</v>
      </c>
      <c r="AO258" s="86" t="b">
        <v>1</v>
      </c>
      <c r="AP258" s="63" t="str">
        <f t="shared" ref="AP258:AP266" si="126">IF(AND($AJ258:$AO258),"VALID","INVALID")</f>
        <v>VALID</v>
      </c>
      <c r="AQ258" s="102" t="s">
        <v>672</v>
      </c>
      <c r="AR258" s="103" t="s">
        <v>79</v>
      </c>
      <c r="AS258" s="104"/>
      <c r="AT258" s="105"/>
      <c r="AU258" s="116"/>
      <c r="AV258" s="116"/>
      <c r="AW258" s="118" t="s">
        <v>85</v>
      </c>
      <c r="AX258" s="118" t="s">
        <v>85</v>
      </c>
      <c r="AY258" s="105"/>
      <c r="AZ258" s="104"/>
      <c r="BA258" s="104"/>
      <c r="BB258" s="115"/>
      <c r="BC258" s="116"/>
      <c r="BD258" s="117"/>
      <c r="BE258" s="146"/>
      <c r="BF258" s="147" t="e">
        <f>VLOOKUP($A258,#REF!,34,FALSE)</f>
        <v>#REF!</v>
      </c>
      <c r="BG258" s="147" t="e">
        <f>VLOOKUP($A258,#REF!,22,FALSE)</f>
        <v>#REF!</v>
      </c>
      <c r="BH258" s="149"/>
    </row>
    <row r="259" ht="12.95" customHeight="1" spans="1:60">
      <c r="A259" s="47" t="s">
        <v>673</v>
      </c>
      <c r="B259" s="38" t="e">
        <f>VLOOKUP($A259,#REF!,34,FALSE)</f>
        <v>#REF!</v>
      </c>
      <c r="C259" s="39" t="str">
        <f t="shared" si="120"/>
        <v>unused_UART7_TX</v>
      </c>
      <c r="D259" s="40" t="e">
        <f>IF(LEN(VLOOKUP($A259,#REF!,8,FALSE)),LEFT(VLOOKUP($A259,#REF!,8,FALSE),LEN(VLOOKUP($A259,#REF!,8,FALSE))-2),"")</f>
        <v>#REF!</v>
      </c>
      <c r="E259" s="41" t="e">
        <f>IF(LEN(VLOOKUP($A259,#REF!,4,FALSE)),IF(INDEX(#REF!,MATCH($A259,#REF!,0),1),LEFT(VLOOKUP($A259,#REF!,4,FALSE),LEN(VLOOKUP($A259,#REF!,4,FALSE))-2),CONCATENATE(LEFT(VLOOKUP($A259,#REF!,4,FALSE),LEN(VLOOKUP($A259,#REF!,4,FALSE))-2),"*")),"")</f>
        <v>#REF!</v>
      </c>
      <c r="F259" s="42" t="e">
        <f>IF(LEN(VLOOKUP($A259,#REF!,5,FALSE)),IF(INDEX(#REF!,MATCH($A259,#REF!,0),2),LEFT(VLOOKUP($A259,#REF!,5,FALSE),LEN(VLOOKUP($A259,#REF!,5,FALSE))-2),CONCATENATE(LEFT(VLOOKUP($A259,#REF!,5,FALSE),LEN(VLOOKUP($A259,#REF!,5,FALSE))-2),"*")),"")</f>
        <v>#REF!</v>
      </c>
      <c r="G259" s="42" t="e">
        <f>IF(LEN(VLOOKUP($A259,#REF!,6,FALSE)),IF(INDEX(#REF!,MATCH($A259,#REF!,0),3),LEFT(VLOOKUP($A259,#REF!,6,FALSE),LEN(VLOOKUP($A259,#REF!,6,FALSE))-2),CONCATENATE(LEFT(VLOOKUP($A259,#REF!,6,FALSE),LEN(VLOOKUP($A259,#REF!,6,FALSE))-2),"*")),"")</f>
        <v>#REF!</v>
      </c>
      <c r="H259" s="43" t="e">
        <f>IF(LEN(VLOOKUP($A259,#REF!,7,FALSE)),IF(INDEX(#REF!,MATCH($A259,#REF!,0),4),LEFT(VLOOKUP($A259,#REF!,7,FALSE),LEN(VLOOKUP($A259,#REF!,7,FALSE))-2),CONCATENATE(LEFT(VLOOKUP($A259,#REF!,7,FALSE),LEN(VLOOKUP($A259,#REF!,7,FALSE))-2),"*")),"")</f>
        <v>#REF!</v>
      </c>
      <c r="I259" s="54" t="e">
        <f>IF(LEN(VLOOKUP($A259,#REF!,8,FALSE)),UPPER(RIGHT(VLOOKUP($A259,#REF!,8,FALSE),1)),"")</f>
        <v>#REF!</v>
      </c>
      <c r="J259" s="42" t="e">
        <f>IF(LEN(VLOOKUP($A259,#REF!,4,FALSE)),UPPER(RIGHT(VLOOKUP($A259,#REF!,4,FALSE),1)),"")</f>
        <v>#REF!</v>
      </c>
      <c r="K259" s="42" t="e">
        <f>IF(LEN(VLOOKUP($A259,#REF!,5,FALSE)),UPPER(RIGHT(VLOOKUP($A259,#REF!,5,FALSE),1)),"")</f>
        <v>#REF!</v>
      </c>
      <c r="L259" s="42" t="e">
        <f>IF(LEN(VLOOKUP($A259,#REF!,6,FALSE)),UPPER(RIGHT(VLOOKUP($A259,#REF!,6,FALSE),1)),"")</f>
        <v>#REF!</v>
      </c>
      <c r="M259" s="43" t="e">
        <f>IF(LEN(VLOOKUP($A259,#REF!,7,FALSE)),UPPER(RIGHT(VLOOKUP($A259,#REF!,7,FALSE),1)),"")</f>
        <v>#REF!</v>
      </c>
      <c r="N259" s="47" t="s">
        <v>674</v>
      </c>
      <c r="O259" s="38" t="s">
        <v>83</v>
      </c>
      <c r="P259" s="38" t="s">
        <v>104</v>
      </c>
      <c r="Q259" s="38" t="s">
        <v>105</v>
      </c>
      <c r="R259" s="87" t="s">
        <v>83</v>
      </c>
      <c r="S259" s="38" t="e">
        <f>HLOOKUP("Device Tree Pin Name",#REF!,MATCH($A259,#REF!,0),FALSE)</f>
        <v>#REF!</v>
      </c>
      <c r="T259" s="47" t="e">
        <f>HLOOKUP("power rail",#REF!,MATCH($A259,#REF!,0),FALSE)</f>
        <v>#REF!</v>
      </c>
      <c r="U259" s="62" t="e">
        <f>HLOOKUP("Wake Capable",#REF!,MATCH($A259,#REF!,0),FALSE)</f>
        <v>#REF!</v>
      </c>
      <c r="V259" s="62" t="e">
        <f>HLOOKUP("Strap",#REF!,MATCH($A259,#REF!,0),FALSE)</f>
        <v>#REF!</v>
      </c>
      <c r="W259" s="62" t="e">
        <f>HLOOKUP("GTE",#REF!,MATCH($A259,#REF!,0),FALSE)</f>
        <v>#REF!</v>
      </c>
      <c r="X259" s="62" t="e">
        <f>HLOOKUP("DPD_Control",#REF!,MATCH($A259,#REF!,0),FALSE)</f>
        <v>#REF!</v>
      </c>
      <c r="Y259" s="62" t="e">
        <f>HLOOKUP("DPD_Group",#REF!,MATCH($A259,#REF!,0),FALSE)</f>
        <v>#REF!</v>
      </c>
      <c r="Z259" s="47" t="e">
        <f>HLOOKUP("Pad Category",#REF!,MATCH($A259,#REF!,0),FALSE)</f>
        <v>#REF!</v>
      </c>
      <c r="AA259" s="47" t="e">
        <f>HLOOKUP("Pad type",#REF!,MATCH($A259,#REF!,0),FALSE)</f>
        <v>#REF!</v>
      </c>
      <c r="AB259" s="47" t="e">
        <f>HLOOKUP("Pull Strength",#REF!,MATCH($A259,#REF!,0),FALSE)</f>
        <v>#REF!</v>
      </c>
      <c r="AC259" s="47" t="e">
        <f>HLOOKUP("POR Pin State",#REF!,MATCH($A259,#REF!,0),FALSE)</f>
        <v>#REF!</v>
      </c>
      <c r="AD259" s="47" t="str">
        <f t="shared" si="121"/>
        <v>RSVD1</v>
      </c>
      <c r="AE259" s="82"/>
      <c r="AF259" s="38" t="str">
        <f t="shared" si="122"/>
        <v>PULL_DOWN</v>
      </c>
      <c r="AG259" s="38" t="e">
        <f t="shared" si="123"/>
        <v>#REF!</v>
      </c>
      <c r="AH259" s="38" t="e">
        <f t="shared" si="124"/>
        <v>#REF!</v>
      </c>
      <c r="AI259" s="87" t="e">
        <f t="shared" si="125"/>
        <v>#REF!</v>
      </c>
      <c r="AJ259" s="86" t="b">
        <v>1</v>
      </c>
      <c r="AK259" s="86" t="b">
        <v>1</v>
      </c>
      <c r="AL259" s="86" t="b">
        <v>1</v>
      </c>
      <c r="AM259" s="86" t="b">
        <v>1</v>
      </c>
      <c r="AN259" s="86" t="b">
        <v>1</v>
      </c>
      <c r="AO259" s="86" t="b">
        <v>1</v>
      </c>
      <c r="AP259" s="63" t="str">
        <f t="shared" si="126"/>
        <v>VALID</v>
      </c>
      <c r="AQ259" s="102" t="s">
        <v>675</v>
      </c>
      <c r="AR259" s="103" t="s">
        <v>79</v>
      </c>
      <c r="AS259" s="104"/>
      <c r="AT259" s="105"/>
      <c r="AU259" s="116"/>
      <c r="AV259" s="116"/>
      <c r="AW259" s="118" t="s">
        <v>85</v>
      </c>
      <c r="AX259" s="118" t="s">
        <v>85</v>
      </c>
      <c r="AY259" s="105"/>
      <c r="AZ259" s="104"/>
      <c r="BA259" s="104"/>
      <c r="BB259" s="115"/>
      <c r="BC259" s="116"/>
      <c r="BD259" s="117"/>
      <c r="BE259" s="150"/>
      <c r="BF259" s="147" t="e">
        <f>VLOOKUP($A259,#REF!,34,FALSE)</f>
        <v>#REF!</v>
      </c>
      <c r="BG259" s="147" t="e">
        <f>VLOOKUP($A259,#REF!,22,FALSE)</f>
        <v>#REF!</v>
      </c>
      <c r="BH259" s="149"/>
    </row>
    <row r="260" ht="12.95" customHeight="1" spans="1:60">
      <c r="A260" s="47" t="s">
        <v>676</v>
      </c>
      <c r="B260" s="38" t="e">
        <f>VLOOKUP($A260,#REF!,34,FALSE)</f>
        <v>#REF!</v>
      </c>
      <c r="C260" s="39" t="str">
        <f t="shared" si="120"/>
        <v>unused_UART7_RX</v>
      </c>
      <c r="D260" s="40" t="e">
        <f>IF(LEN(VLOOKUP($A260,#REF!,8,FALSE)),LEFT(VLOOKUP($A260,#REF!,8,FALSE),LEN(VLOOKUP($A260,#REF!,8,FALSE))-2),"")</f>
        <v>#REF!</v>
      </c>
      <c r="E260" s="41" t="e">
        <f>IF(LEN(VLOOKUP($A260,#REF!,4,FALSE)),IF(INDEX(#REF!,MATCH($A260,#REF!,0),1),LEFT(VLOOKUP($A260,#REF!,4,FALSE),LEN(VLOOKUP($A260,#REF!,4,FALSE))-2),CONCATENATE(LEFT(VLOOKUP($A260,#REF!,4,FALSE),LEN(VLOOKUP($A260,#REF!,4,FALSE))-2),"*")),"")</f>
        <v>#REF!</v>
      </c>
      <c r="F260" s="42" t="e">
        <f>IF(LEN(VLOOKUP($A260,#REF!,5,FALSE)),IF(INDEX(#REF!,MATCH($A260,#REF!,0),2),LEFT(VLOOKUP($A260,#REF!,5,FALSE),LEN(VLOOKUP($A260,#REF!,5,FALSE))-2),CONCATENATE(LEFT(VLOOKUP($A260,#REF!,5,FALSE),LEN(VLOOKUP($A260,#REF!,5,FALSE))-2),"*")),"")</f>
        <v>#REF!</v>
      </c>
      <c r="G260" s="42" t="e">
        <f>IF(LEN(VLOOKUP($A260,#REF!,6,FALSE)),IF(INDEX(#REF!,MATCH($A260,#REF!,0),3),LEFT(VLOOKUP($A260,#REF!,6,FALSE),LEN(VLOOKUP($A260,#REF!,6,FALSE))-2),CONCATENATE(LEFT(VLOOKUP($A260,#REF!,6,FALSE),LEN(VLOOKUP($A260,#REF!,6,FALSE))-2),"*")),"")</f>
        <v>#REF!</v>
      </c>
      <c r="H260" s="43" t="e">
        <f>IF(LEN(VLOOKUP($A260,#REF!,7,FALSE)),IF(INDEX(#REF!,MATCH($A260,#REF!,0),4),LEFT(VLOOKUP($A260,#REF!,7,FALSE),LEN(VLOOKUP($A260,#REF!,7,FALSE))-2),CONCATENATE(LEFT(VLOOKUP($A260,#REF!,7,FALSE),LEN(VLOOKUP($A260,#REF!,7,FALSE))-2),"*")),"")</f>
        <v>#REF!</v>
      </c>
      <c r="I260" s="54" t="e">
        <f>IF(LEN(VLOOKUP($A260,#REF!,8,FALSE)),UPPER(RIGHT(VLOOKUP($A260,#REF!,8,FALSE),1)),"")</f>
        <v>#REF!</v>
      </c>
      <c r="J260" s="42" t="e">
        <f>IF(LEN(VLOOKUP($A260,#REF!,4,FALSE)),UPPER(RIGHT(VLOOKUP($A260,#REF!,4,FALSE),1)),"")</f>
        <v>#REF!</v>
      </c>
      <c r="K260" s="42" t="e">
        <f>IF(LEN(VLOOKUP($A260,#REF!,5,FALSE)),UPPER(RIGHT(VLOOKUP($A260,#REF!,5,FALSE),1)),"")</f>
        <v>#REF!</v>
      </c>
      <c r="L260" s="42" t="e">
        <f>IF(LEN(VLOOKUP($A260,#REF!,6,FALSE)),UPPER(RIGHT(VLOOKUP($A260,#REF!,6,FALSE),1)),"")</f>
        <v>#REF!</v>
      </c>
      <c r="M260" s="43" t="e">
        <f>IF(LEN(VLOOKUP($A260,#REF!,7,FALSE)),UPPER(RIGHT(VLOOKUP($A260,#REF!,7,FALSE),1)),"")</f>
        <v>#REF!</v>
      </c>
      <c r="N260" s="47" t="s">
        <v>674</v>
      </c>
      <c r="O260" s="38" t="s">
        <v>83</v>
      </c>
      <c r="P260" s="38" t="s">
        <v>104</v>
      </c>
      <c r="Q260" s="38" t="s">
        <v>105</v>
      </c>
      <c r="R260" s="87" t="s">
        <v>83</v>
      </c>
      <c r="S260" s="38" t="e">
        <f>HLOOKUP("Device Tree Pin Name",#REF!,MATCH($A260,#REF!,0),FALSE)</f>
        <v>#REF!</v>
      </c>
      <c r="T260" s="47" t="e">
        <f>HLOOKUP("power rail",#REF!,MATCH($A260,#REF!,0),FALSE)</f>
        <v>#REF!</v>
      </c>
      <c r="U260" s="62" t="e">
        <f>HLOOKUP("Wake Capable",#REF!,MATCH($A260,#REF!,0),FALSE)</f>
        <v>#REF!</v>
      </c>
      <c r="V260" s="62" t="e">
        <f>HLOOKUP("Strap",#REF!,MATCH($A260,#REF!,0),FALSE)</f>
        <v>#REF!</v>
      </c>
      <c r="W260" s="62" t="e">
        <f>HLOOKUP("GTE",#REF!,MATCH($A260,#REF!,0),FALSE)</f>
        <v>#REF!</v>
      </c>
      <c r="X260" s="62" t="e">
        <f>HLOOKUP("DPD_Control",#REF!,MATCH($A260,#REF!,0),FALSE)</f>
        <v>#REF!</v>
      </c>
      <c r="Y260" s="62" t="e">
        <f>HLOOKUP("DPD_Group",#REF!,MATCH($A260,#REF!,0),FALSE)</f>
        <v>#REF!</v>
      </c>
      <c r="Z260" s="47" t="e">
        <f>HLOOKUP("Pad Category",#REF!,MATCH($A260,#REF!,0),FALSE)</f>
        <v>#REF!</v>
      </c>
      <c r="AA260" s="47" t="e">
        <f>HLOOKUP("Pad type",#REF!,MATCH($A260,#REF!,0),FALSE)</f>
        <v>#REF!</v>
      </c>
      <c r="AB260" s="47" t="e">
        <f>HLOOKUP("Pull Strength",#REF!,MATCH($A260,#REF!,0),FALSE)</f>
        <v>#REF!</v>
      </c>
      <c r="AC260" s="47" t="e">
        <f>HLOOKUP("POR Pin State",#REF!,MATCH($A260,#REF!,0),FALSE)</f>
        <v>#REF!</v>
      </c>
      <c r="AD260" s="47" t="str">
        <f t="shared" si="121"/>
        <v>RSVD1</v>
      </c>
      <c r="AE260" s="82"/>
      <c r="AF260" s="38" t="str">
        <f t="shared" si="122"/>
        <v>PULL_DOWN</v>
      </c>
      <c r="AG260" s="38" t="e">
        <f t="shared" si="123"/>
        <v>#REF!</v>
      </c>
      <c r="AH260" s="38" t="e">
        <f t="shared" si="124"/>
        <v>#REF!</v>
      </c>
      <c r="AI260" s="87" t="e">
        <f t="shared" si="125"/>
        <v>#REF!</v>
      </c>
      <c r="AJ260" s="86" t="b">
        <v>1</v>
      </c>
      <c r="AK260" s="86" t="b">
        <v>1</v>
      </c>
      <c r="AL260" s="86" t="b">
        <v>1</v>
      </c>
      <c r="AM260" s="86" t="b">
        <v>1</v>
      </c>
      <c r="AN260" s="86" t="b">
        <v>1</v>
      </c>
      <c r="AO260" s="86" t="b">
        <v>1</v>
      </c>
      <c r="AP260" s="63" t="str">
        <f t="shared" si="126"/>
        <v>VALID</v>
      </c>
      <c r="AQ260" s="102" t="s">
        <v>677</v>
      </c>
      <c r="AR260" s="103" t="s">
        <v>79</v>
      </c>
      <c r="AS260" s="104"/>
      <c r="AT260" s="105"/>
      <c r="AU260" s="116"/>
      <c r="AV260" s="116"/>
      <c r="AW260" s="118" t="s">
        <v>85</v>
      </c>
      <c r="AX260" s="118" t="s">
        <v>85</v>
      </c>
      <c r="AY260" s="105"/>
      <c r="AZ260" s="104"/>
      <c r="BA260" s="104"/>
      <c r="BB260" s="115"/>
      <c r="BC260" s="116"/>
      <c r="BD260" s="117"/>
      <c r="BE260" s="150"/>
      <c r="BF260" s="147" t="e">
        <f>VLOOKUP($A260,#REF!,34,FALSE)</f>
        <v>#REF!</v>
      </c>
      <c r="BG260" s="147" t="e">
        <f>VLOOKUP($A260,#REF!,22,FALSE)</f>
        <v>#REF!</v>
      </c>
      <c r="BH260" s="149"/>
    </row>
    <row r="261" ht="12.95" customHeight="1" spans="1:60">
      <c r="A261" s="47" t="s">
        <v>678</v>
      </c>
      <c r="B261" s="38" t="e">
        <f>VLOOKUP($A261,#REF!,34,FALSE)</f>
        <v>#REF!</v>
      </c>
      <c r="C261" s="39" t="str">
        <f t="shared" si="120"/>
        <v>unused_SPI7_SCK</v>
      </c>
      <c r="D261" s="40" t="e">
        <f>IF(LEN(VLOOKUP($A261,#REF!,8,FALSE)),LEFT(VLOOKUP($A261,#REF!,8,FALSE),LEN(VLOOKUP($A261,#REF!,8,FALSE))-2),"")</f>
        <v>#REF!</v>
      </c>
      <c r="E261" s="41" t="e">
        <f>IF(LEN(VLOOKUP($A261,#REF!,4,FALSE)),IF(INDEX(#REF!,MATCH($A261,#REF!,0),1),LEFT(VLOOKUP($A261,#REF!,4,FALSE),LEN(VLOOKUP($A261,#REF!,4,FALSE))-2),CONCATENATE(LEFT(VLOOKUP($A261,#REF!,4,FALSE),LEN(VLOOKUP($A261,#REF!,4,FALSE))-2),"*")),"")</f>
        <v>#REF!</v>
      </c>
      <c r="F261" s="42" t="e">
        <f>IF(LEN(VLOOKUP($A261,#REF!,5,FALSE)),IF(INDEX(#REF!,MATCH($A261,#REF!,0),2),LEFT(VLOOKUP($A261,#REF!,5,FALSE),LEN(VLOOKUP($A261,#REF!,5,FALSE))-2),CONCATENATE(LEFT(VLOOKUP($A261,#REF!,5,FALSE),LEN(VLOOKUP($A261,#REF!,5,FALSE))-2),"*")),"")</f>
        <v>#REF!</v>
      </c>
      <c r="G261" s="42" t="e">
        <f>IF(LEN(VLOOKUP($A261,#REF!,6,FALSE)),IF(INDEX(#REF!,MATCH($A261,#REF!,0),3),LEFT(VLOOKUP($A261,#REF!,6,FALSE),LEN(VLOOKUP($A261,#REF!,6,FALSE))-2),CONCATENATE(LEFT(VLOOKUP($A261,#REF!,6,FALSE),LEN(VLOOKUP($A261,#REF!,6,FALSE))-2),"*")),"")</f>
        <v>#REF!</v>
      </c>
      <c r="H261" s="43" t="e">
        <f>IF(LEN(VLOOKUP($A261,#REF!,7,FALSE)),IF(INDEX(#REF!,MATCH($A261,#REF!,0),4),LEFT(VLOOKUP($A261,#REF!,7,FALSE),LEN(VLOOKUP($A261,#REF!,7,FALSE))-2),CONCATENATE(LEFT(VLOOKUP($A261,#REF!,7,FALSE),LEN(VLOOKUP($A261,#REF!,7,FALSE))-2),"*")),"")</f>
        <v>#REF!</v>
      </c>
      <c r="I261" s="54" t="e">
        <f>IF(LEN(VLOOKUP($A261,#REF!,8,FALSE)),UPPER(RIGHT(VLOOKUP($A261,#REF!,8,FALSE),1)),"")</f>
        <v>#REF!</v>
      </c>
      <c r="J261" s="42" t="e">
        <f>IF(LEN(VLOOKUP($A261,#REF!,4,FALSE)),UPPER(RIGHT(VLOOKUP($A261,#REF!,4,FALSE),1)),"")</f>
        <v>#REF!</v>
      </c>
      <c r="K261" s="42" t="e">
        <f>IF(LEN(VLOOKUP($A261,#REF!,5,FALSE)),UPPER(RIGHT(VLOOKUP($A261,#REF!,5,FALSE),1)),"")</f>
        <v>#REF!</v>
      </c>
      <c r="L261" s="42" t="e">
        <f>IF(LEN(VLOOKUP($A261,#REF!,6,FALSE)),UPPER(RIGHT(VLOOKUP($A261,#REF!,6,FALSE),1)),"")</f>
        <v>#REF!</v>
      </c>
      <c r="M261" s="43" t="e">
        <f>IF(LEN(VLOOKUP($A261,#REF!,7,FALSE)),UPPER(RIGHT(VLOOKUP($A261,#REF!,7,FALSE),1)),"")</f>
        <v>#REF!</v>
      </c>
      <c r="N261" s="47" t="s">
        <v>679</v>
      </c>
      <c r="O261" s="38" t="s">
        <v>83</v>
      </c>
      <c r="P261" s="38" t="s">
        <v>104</v>
      </c>
      <c r="Q261" s="38" t="s">
        <v>105</v>
      </c>
      <c r="R261" s="87" t="s">
        <v>83</v>
      </c>
      <c r="S261" s="38" t="e">
        <f>HLOOKUP("Device Tree Pin Name",#REF!,MATCH($A261,#REF!,0),FALSE)</f>
        <v>#REF!</v>
      </c>
      <c r="T261" s="47" t="e">
        <f>HLOOKUP("power rail",#REF!,MATCH($A261,#REF!,0),FALSE)</f>
        <v>#REF!</v>
      </c>
      <c r="U261" s="62" t="e">
        <f>HLOOKUP("Wake Capable",#REF!,MATCH($A261,#REF!,0),FALSE)</f>
        <v>#REF!</v>
      </c>
      <c r="V261" s="62" t="e">
        <f>HLOOKUP("Strap",#REF!,MATCH($A261,#REF!,0),FALSE)</f>
        <v>#REF!</v>
      </c>
      <c r="W261" s="62" t="e">
        <f>HLOOKUP("GTE",#REF!,MATCH($A261,#REF!,0),FALSE)</f>
        <v>#REF!</v>
      </c>
      <c r="X261" s="62" t="e">
        <f>HLOOKUP("DPD_Control",#REF!,MATCH($A261,#REF!,0),FALSE)</f>
        <v>#REF!</v>
      </c>
      <c r="Y261" s="62" t="e">
        <f>HLOOKUP("DPD_Group",#REF!,MATCH($A261,#REF!,0),FALSE)</f>
        <v>#REF!</v>
      </c>
      <c r="Z261" s="47" t="e">
        <f>HLOOKUP("Pad Category",#REF!,MATCH($A261,#REF!,0),FALSE)</f>
        <v>#REF!</v>
      </c>
      <c r="AA261" s="47" t="e">
        <f>HLOOKUP("Pad type",#REF!,MATCH($A261,#REF!,0),FALSE)</f>
        <v>#REF!</v>
      </c>
      <c r="AB261" s="47" t="e">
        <f>HLOOKUP("Pull Strength",#REF!,MATCH($A261,#REF!,0),FALSE)</f>
        <v>#REF!</v>
      </c>
      <c r="AC261" s="47" t="e">
        <f>HLOOKUP("POR Pin State",#REF!,MATCH($A261,#REF!,0),FALSE)</f>
        <v>#REF!</v>
      </c>
      <c r="AD261" s="47" t="str">
        <f t="shared" si="121"/>
        <v>RSVD1</v>
      </c>
      <c r="AE261" s="82"/>
      <c r="AF261" s="38" t="str">
        <f t="shared" si="122"/>
        <v>PULL_DOWN</v>
      </c>
      <c r="AG261" s="38" t="e">
        <f t="shared" si="123"/>
        <v>#REF!</v>
      </c>
      <c r="AH261" s="38" t="e">
        <f t="shared" si="124"/>
        <v>#REF!</v>
      </c>
      <c r="AI261" s="87" t="e">
        <f t="shared" si="125"/>
        <v>#REF!</v>
      </c>
      <c r="AJ261" s="86" t="b">
        <v>1</v>
      </c>
      <c r="AK261" s="86" t="b">
        <v>1</v>
      </c>
      <c r="AL261" s="86" t="b">
        <v>1</v>
      </c>
      <c r="AM261" s="86" t="b">
        <v>1</v>
      </c>
      <c r="AN261" s="86" t="b">
        <v>1</v>
      </c>
      <c r="AO261" s="86" t="b">
        <v>1</v>
      </c>
      <c r="AP261" s="63" t="str">
        <f t="shared" si="126"/>
        <v>VALID</v>
      </c>
      <c r="AQ261" s="102" t="s">
        <v>680</v>
      </c>
      <c r="AR261" s="103" t="s">
        <v>79</v>
      </c>
      <c r="AS261" s="104"/>
      <c r="AT261" s="105"/>
      <c r="AU261" s="116"/>
      <c r="AV261" s="104" t="s">
        <v>124</v>
      </c>
      <c r="AW261" s="118" t="s">
        <v>85</v>
      </c>
      <c r="AX261" s="118" t="s">
        <v>85</v>
      </c>
      <c r="AY261" s="105"/>
      <c r="AZ261" s="104"/>
      <c r="BA261" s="104"/>
      <c r="BB261" s="115"/>
      <c r="BC261" s="116"/>
      <c r="BD261" s="117"/>
      <c r="BE261" s="150"/>
      <c r="BF261" s="147" t="e">
        <f>VLOOKUP($A261,#REF!,34,FALSE)</f>
        <v>#REF!</v>
      </c>
      <c r="BG261" s="147" t="e">
        <f>VLOOKUP($A261,#REF!,22,FALSE)</f>
        <v>#REF!</v>
      </c>
      <c r="BH261" s="149"/>
    </row>
    <row r="262" ht="12.95" customHeight="1" spans="1:60">
      <c r="A262" s="47" t="s">
        <v>681</v>
      </c>
      <c r="B262" s="38" t="e">
        <f>VLOOKUP($A262,#REF!,34,FALSE)</f>
        <v>#REF!</v>
      </c>
      <c r="C262" s="39" t="str">
        <f t="shared" si="120"/>
        <v>unused_SPI7_MISO</v>
      </c>
      <c r="D262" s="40" t="e">
        <f>IF(LEN(VLOOKUP($A262,#REF!,8,FALSE)),LEFT(VLOOKUP($A262,#REF!,8,FALSE),LEN(VLOOKUP($A262,#REF!,8,FALSE))-2),"")</f>
        <v>#REF!</v>
      </c>
      <c r="E262" s="41" t="e">
        <f>IF(LEN(VLOOKUP($A262,#REF!,4,FALSE)),IF(INDEX(#REF!,MATCH($A262,#REF!,0),1),LEFT(VLOOKUP($A262,#REF!,4,FALSE),LEN(VLOOKUP($A262,#REF!,4,FALSE))-2),CONCATENATE(LEFT(VLOOKUP($A262,#REF!,4,FALSE),LEN(VLOOKUP($A262,#REF!,4,FALSE))-2),"*")),"")</f>
        <v>#REF!</v>
      </c>
      <c r="F262" s="42" t="e">
        <f>IF(LEN(VLOOKUP($A262,#REF!,5,FALSE)),IF(INDEX(#REF!,MATCH($A262,#REF!,0),2),LEFT(VLOOKUP($A262,#REF!,5,FALSE),LEN(VLOOKUP($A262,#REF!,5,FALSE))-2),CONCATENATE(LEFT(VLOOKUP($A262,#REF!,5,FALSE),LEN(VLOOKUP($A262,#REF!,5,FALSE))-2),"*")),"")</f>
        <v>#REF!</v>
      </c>
      <c r="G262" s="42" t="e">
        <f>IF(LEN(VLOOKUP($A262,#REF!,6,FALSE)),IF(INDEX(#REF!,MATCH($A262,#REF!,0),3),LEFT(VLOOKUP($A262,#REF!,6,FALSE),LEN(VLOOKUP($A262,#REF!,6,FALSE))-2),CONCATENATE(LEFT(VLOOKUP($A262,#REF!,6,FALSE),LEN(VLOOKUP($A262,#REF!,6,FALSE))-2),"*")),"")</f>
        <v>#REF!</v>
      </c>
      <c r="H262" s="43" t="e">
        <f>IF(LEN(VLOOKUP($A262,#REF!,7,FALSE)),IF(INDEX(#REF!,MATCH($A262,#REF!,0),4),LEFT(VLOOKUP($A262,#REF!,7,FALSE),LEN(VLOOKUP($A262,#REF!,7,FALSE))-2),CONCATENATE(LEFT(VLOOKUP($A262,#REF!,7,FALSE),LEN(VLOOKUP($A262,#REF!,7,FALSE))-2),"*")),"")</f>
        <v>#REF!</v>
      </c>
      <c r="I262" s="54" t="e">
        <f>IF(LEN(VLOOKUP($A262,#REF!,8,FALSE)),UPPER(RIGHT(VLOOKUP($A262,#REF!,8,FALSE),1)),"")</f>
        <v>#REF!</v>
      </c>
      <c r="J262" s="42" t="e">
        <f>IF(LEN(VLOOKUP($A262,#REF!,4,FALSE)),UPPER(RIGHT(VLOOKUP($A262,#REF!,4,FALSE),1)),"")</f>
        <v>#REF!</v>
      </c>
      <c r="K262" s="42" t="e">
        <f>IF(LEN(VLOOKUP($A262,#REF!,5,FALSE)),UPPER(RIGHT(VLOOKUP($A262,#REF!,5,FALSE),1)),"")</f>
        <v>#REF!</v>
      </c>
      <c r="L262" s="42" t="e">
        <f>IF(LEN(VLOOKUP($A262,#REF!,6,FALSE)),UPPER(RIGHT(VLOOKUP($A262,#REF!,6,FALSE),1)),"")</f>
        <v>#REF!</v>
      </c>
      <c r="M262" s="43" t="e">
        <f>IF(LEN(VLOOKUP($A262,#REF!,7,FALSE)),UPPER(RIGHT(VLOOKUP($A262,#REF!,7,FALSE),1)),"")</f>
        <v>#REF!</v>
      </c>
      <c r="N262" s="47" t="s">
        <v>679</v>
      </c>
      <c r="O262" s="38" t="s">
        <v>83</v>
      </c>
      <c r="P262" s="38" t="s">
        <v>104</v>
      </c>
      <c r="Q262" s="38" t="s">
        <v>105</v>
      </c>
      <c r="R262" s="87" t="s">
        <v>83</v>
      </c>
      <c r="S262" s="38" t="e">
        <f>HLOOKUP("Device Tree Pin Name",#REF!,MATCH($A262,#REF!,0),FALSE)</f>
        <v>#REF!</v>
      </c>
      <c r="T262" s="47" t="e">
        <f>HLOOKUP("power rail",#REF!,MATCH($A262,#REF!,0),FALSE)</f>
        <v>#REF!</v>
      </c>
      <c r="U262" s="62" t="e">
        <f>HLOOKUP("Wake Capable",#REF!,MATCH($A262,#REF!,0),FALSE)</f>
        <v>#REF!</v>
      </c>
      <c r="V262" s="62" t="e">
        <f>HLOOKUP("Strap",#REF!,MATCH($A262,#REF!,0),FALSE)</f>
        <v>#REF!</v>
      </c>
      <c r="W262" s="62" t="e">
        <f>HLOOKUP("GTE",#REF!,MATCH($A262,#REF!,0),FALSE)</f>
        <v>#REF!</v>
      </c>
      <c r="X262" s="62" t="e">
        <f>HLOOKUP("DPD_Control",#REF!,MATCH($A262,#REF!,0),FALSE)</f>
        <v>#REF!</v>
      </c>
      <c r="Y262" s="62" t="e">
        <f>HLOOKUP("DPD_Group",#REF!,MATCH($A262,#REF!,0),FALSE)</f>
        <v>#REF!</v>
      </c>
      <c r="Z262" s="47" t="e">
        <f>HLOOKUP("Pad Category",#REF!,MATCH($A262,#REF!,0),FALSE)</f>
        <v>#REF!</v>
      </c>
      <c r="AA262" s="47" t="e">
        <f>HLOOKUP("Pad type",#REF!,MATCH($A262,#REF!,0),FALSE)</f>
        <v>#REF!</v>
      </c>
      <c r="AB262" s="47" t="e">
        <f>HLOOKUP("Pull Strength",#REF!,MATCH($A262,#REF!,0),FALSE)</f>
        <v>#REF!</v>
      </c>
      <c r="AC262" s="47" t="e">
        <f>HLOOKUP("POR Pin State",#REF!,MATCH($A262,#REF!,0),FALSE)</f>
        <v>#REF!</v>
      </c>
      <c r="AD262" s="47" t="str">
        <f t="shared" si="121"/>
        <v>RSVD1</v>
      </c>
      <c r="AE262" s="82"/>
      <c r="AF262" s="38" t="str">
        <f t="shared" si="122"/>
        <v>PULL_DOWN</v>
      </c>
      <c r="AG262" s="38" t="e">
        <f t="shared" si="123"/>
        <v>#REF!</v>
      </c>
      <c r="AH262" s="38" t="e">
        <f t="shared" si="124"/>
        <v>#REF!</v>
      </c>
      <c r="AI262" s="87" t="e">
        <f t="shared" si="125"/>
        <v>#REF!</v>
      </c>
      <c r="AJ262" s="86" t="b">
        <v>1</v>
      </c>
      <c r="AK262" s="86" t="b">
        <v>1</v>
      </c>
      <c r="AL262" s="86" t="b">
        <v>1</v>
      </c>
      <c r="AM262" s="86" t="b">
        <v>1</v>
      </c>
      <c r="AN262" s="86" t="b">
        <v>1</v>
      </c>
      <c r="AO262" s="86" t="b">
        <v>1</v>
      </c>
      <c r="AP262" s="63" t="str">
        <f t="shared" si="126"/>
        <v>VALID</v>
      </c>
      <c r="AQ262" s="102" t="s">
        <v>682</v>
      </c>
      <c r="AR262" s="103" t="s">
        <v>79</v>
      </c>
      <c r="AS262" s="104"/>
      <c r="AT262" s="105"/>
      <c r="AU262" s="116"/>
      <c r="AV262" s="104" t="s">
        <v>124</v>
      </c>
      <c r="AW262" s="118" t="s">
        <v>85</v>
      </c>
      <c r="AX262" s="118" t="s">
        <v>85</v>
      </c>
      <c r="AY262" s="105"/>
      <c r="AZ262" s="104"/>
      <c r="BA262" s="104"/>
      <c r="BB262" s="115"/>
      <c r="BC262" s="116"/>
      <c r="BD262" s="117"/>
      <c r="BE262" s="150"/>
      <c r="BF262" s="147" t="e">
        <f>VLOOKUP($A262,#REF!,34,FALSE)</f>
        <v>#REF!</v>
      </c>
      <c r="BG262" s="147" t="e">
        <f>VLOOKUP($A262,#REF!,22,FALSE)</f>
        <v>#REF!</v>
      </c>
      <c r="BH262" s="149"/>
    </row>
    <row r="263" ht="12.95" customHeight="1" spans="1:60">
      <c r="A263" s="47" t="s">
        <v>683</v>
      </c>
      <c r="B263" s="38" t="e">
        <f>VLOOKUP($A263,#REF!,34,FALSE)</f>
        <v>#REF!</v>
      </c>
      <c r="C263" s="39" t="str">
        <f t="shared" si="120"/>
        <v>unused_SPI7_MOSI</v>
      </c>
      <c r="D263" s="40" t="e">
        <f>IF(LEN(VLOOKUP($A263,#REF!,8,FALSE)),LEFT(VLOOKUP($A263,#REF!,8,FALSE),LEN(VLOOKUP($A263,#REF!,8,FALSE))-2),"")</f>
        <v>#REF!</v>
      </c>
      <c r="E263" s="41" t="e">
        <f>IF(LEN(VLOOKUP($A263,#REF!,4,FALSE)),IF(INDEX(#REF!,MATCH($A263,#REF!,0),1),LEFT(VLOOKUP($A263,#REF!,4,FALSE),LEN(VLOOKUP($A263,#REF!,4,FALSE))-2),CONCATENATE(LEFT(VLOOKUP($A263,#REF!,4,FALSE),LEN(VLOOKUP($A263,#REF!,4,FALSE))-2),"*")),"")</f>
        <v>#REF!</v>
      </c>
      <c r="F263" s="42" t="e">
        <f>IF(LEN(VLOOKUP($A263,#REF!,5,FALSE)),IF(INDEX(#REF!,MATCH($A263,#REF!,0),2),LEFT(VLOOKUP($A263,#REF!,5,FALSE),LEN(VLOOKUP($A263,#REF!,5,FALSE))-2),CONCATENATE(LEFT(VLOOKUP($A263,#REF!,5,FALSE),LEN(VLOOKUP($A263,#REF!,5,FALSE))-2),"*")),"")</f>
        <v>#REF!</v>
      </c>
      <c r="G263" s="42" t="e">
        <f>IF(LEN(VLOOKUP($A263,#REF!,6,FALSE)),IF(INDEX(#REF!,MATCH($A263,#REF!,0),3),LEFT(VLOOKUP($A263,#REF!,6,FALSE),LEN(VLOOKUP($A263,#REF!,6,FALSE))-2),CONCATENATE(LEFT(VLOOKUP($A263,#REF!,6,FALSE),LEN(VLOOKUP($A263,#REF!,6,FALSE))-2),"*")),"")</f>
        <v>#REF!</v>
      </c>
      <c r="H263" s="43" t="e">
        <f>IF(LEN(VLOOKUP($A263,#REF!,7,FALSE)),IF(INDEX(#REF!,MATCH($A263,#REF!,0),4),LEFT(VLOOKUP($A263,#REF!,7,FALSE),LEN(VLOOKUP($A263,#REF!,7,FALSE))-2),CONCATENATE(LEFT(VLOOKUP($A263,#REF!,7,FALSE),LEN(VLOOKUP($A263,#REF!,7,FALSE))-2),"*")),"")</f>
        <v>#REF!</v>
      </c>
      <c r="I263" s="54" t="e">
        <f>IF(LEN(VLOOKUP($A263,#REF!,8,FALSE)),UPPER(RIGHT(VLOOKUP($A263,#REF!,8,FALSE),1)),"")</f>
        <v>#REF!</v>
      </c>
      <c r="J263" s="42" t="e">
        <f>IF(LEN(VLOOKUP($A263,#REF!,4,FALSE)),UPPER(RIGHT(VLOOKUP($A263,#REF!,4,FALSE),1)),"")</f>
        <v>#REF!</v>
      </c>
      <c r="K263" s="42" t="e">
        <f>IF(LEN(VLOOKUP($A263,#REF!,5,FALSE)),UPPER(RIGHT(VLOOKUP($A263,#REF!,5,FALSE),1)),"")</f>
        <v>#REF!</v>
      </c>
      <c r="L263" s="42" t="e">
        <f>IF(LEN(VLOOKUP($A263,#REF!,6,FALSE)),UPPER(RIGHT(VLOOKUP($A263,#REF!,6,FALSE),1)),"")</f>
        <v>#REF!</v>
      </c>
      <c r="M263" s="43" t="e">
        <f>IF(LEN(VLOOKUP($A263,#REF!,7,FALSE)),UPPER(RIGHT(VLOOKUP($A263,#REF!,7,FALSE),1)),"")</f>
        <v>#REF!</v>
      </c>
      <c r="N263" s="47" t="s">
        <v>679</v>
      </c>
      <c r="O263" s="38" t="s">
        <v>83</v>
      </c>
      <c r="P263" s="38" t="s">
        <v>104</v>
      </c>
      <c r="Q263" s="38" t="s">
        <v>105</v>
      </c>
      <c r="R263" s="87" t="s">
        <v>83</v>
      </c>
      <c r="S263" s="38" t="e">
        <f>HLOOKUP("Device Tree Pin Name",#REF!,MATCH($A263,#REF!,0),FALSE)</f>
        <v>#REF!</v>
      </c>
      <c r="T263" s="47" t="e">
        <f>HLOOKUP("power rail",#REF!,MATCH($A263,#REF!,0),FALSE)</f>
        <v>#REF!</v>
      </c>
      <c r="U263" s="62" t="e">
        <f>HLOOKUP("Wake Capable",#REF!,MATCH($A263,#REF!,0),FALSE)</f>
        <v>#REF!</v>
      </c>
      <c r="V263" s="62" t="e">
        <f>HLOOKUP("Strap",#REF!,MATCH($A263,#REF!,0),FALSE)</f>
        <v>#REF!</v>
      </c>
      <c r="W263" s="62" t="e">
        <f>HLOOKUP("GTE",#REF!,MATCH($A263,#REF!,0),FALSE)</f>
        <v>#REF!</v>
      </c>
      <c r="X263" s="62" t="e">
        <f>HLOOKUP("DPD_Control",#REF!,MATCH($A263,#REF!,0),FALSE)</f>
        <v>#REF!</v>
      </c>
      <c r="Y263" s="62" t="e">
        <f>HLOOKUP("DPD_Group",#REF!,MATCH($A263,#REF!,0),FALSE)</f>
        <v>#REF!</v>
      </c>
      <c r="Z263" s="47" t="e">
        <f>HLOOKUP("Pad Category",#REF!,MATCH($A263,#REF!,0),FALSE)</f>
        <v>#REF!</v>
      </c>
      <c r="AA263" s="47" t="e">
        <f>HLOOKUP("Pad type",#REF!,MATCH($A263,#REF!,0),FALSE)</f>
        <v>#REF!</v>
      </c>
      <c r="AB263" s="47" t="e">
        <f>HLOOKUP("Pull Strength",#REF!,MATCH($A263,#REF!,0),FALSE)</f>
        <v>#REF!</v>
      </c>
      <c r="AC263" s="47" t="e">
        <f>HLOOKUP("POR Pin State",#REF!,MATCH($A263,#REF!,0),FALSE)</f>
        <v>#REF!</v>
      </c>
      <c r="AD263" s="47" t="str">
        <f t="shared" si="121"/>
        <v>RSVD1</v>
      </c>
      <c r="AE263" s="82"/>
      <c r="AF263" s="38" t="str">
        <f t="shared" si="122"/>
        <v>PULL_DOWN</v>
      </c>
      <c r="AG263" s="38" t="e">
        <f t="shared" si="123"/>
        <v>#REF!</v>
      </c>
      <c r="AH263" s="38" t="e">
        <f t="shared" si="124"/>
        <v>#REF!</v>
      </c>
      <c r="AI263" s="87" t="e">
        <f t="shared" si="125"/>
        <v>#REF!</v>
      </c>
      <c r="AJ263" s="86" t="b">
        <v>1</v>
      </c>
      <c r="AK263" s="86" t="b">
        <v>1</v>
      </c>
      <c r="AL263" s="86" t="b">
        <v>1</v>
      </c>
      <c r="AM263" s="86" t="b">
        <v>1</v>
      </c>
      <c r="AN263" s="86" t="b">
        <v>1</v>
      </c>
      <c r="AO263" s="86" t="b">
        <v>1</v>
      </c>
      <c r="AP263" s="63" t="str">
        <f t="shared" si="126"/>
        <v>VALID</v>
      </c>
      <c r="AQ263" s="102" t="s">
        <v>684</v>
      </c>
      <c r="AR263" s="103" t="s">
        <v>79</v>
      </c>
      <c r="AS263" s="104"/>
      <c r="AT263" s="105"/>
      <c r="AU263" s="116"/>
      <c r="AV263" s="104" t="s">
        <v>124</v>
      </c>
      <c r="AW263" s="118" t="s">
        <v>85</v>
      </c>
      <c r="AX263" s="118" t="s">
        <v>85</v>
      </c>
      <c r="AY263" s="105"/>
      <c r="AZ263" s="104"/>
      <c r="BA263" s="104"/>
      <c r="BB263" s="115"/>
      <c r="BC263" s="116"/>
      <c r="BD263" s="117"/>
      <c r="BE263" s="150"/>
      <c r="BF263" s="147" t="e">
        <f>VLOOKUP($A263,#REF!,34,FALSE)</f>
        <v>#REF!</v>
      </c>
      <c r="BG263" s="147" t="e">
        <f>VLOOKUP($A263,#REF!,22,FALSE)</f>
        <v>#REF!</v>
      </c>
      <c r="BH263" s="149"/>
    </row>
    <row r="264" ht="12.95" customHeight="1" spans="1:60">
      <c r="A264" s="47" t="s">
        <v>685</v>
      </c>
      <c r="B264" s="38" t="e">
        <f>VLOOKUP($A264,#REF!,34,FALSE)</f>
        <v>#REF!</v>
      </c>
      <c r="C264" s="39" t="str">
        <f t="shared" si="120"/>
        <v>unused_SPI7_CS0</v>
      </c>
      <c r="D264" s="40" t="e">
        <f>IF(LEN(VLOOKUP($A264,#REF!,8,FALSE)),LEFT(VLOOKUP($A264,#REF!,8,FALSE),LEN(VLOOKUP($A264,#REF!,8,FALSE))-2),"")</f>
        <v>#REF!</v>
      </c>
      <c r="E264" s="41" t="e">
        <f>IF(LEN(VLOOKUP($A264,#REF!,4,FALSE)),IF(INDEX(#REF!,MATCH($A264,#REF!,0),1),LEFT(VLOOKUP($A264,#REF!,4,FALSE),LEN(VLOOKUP($A264,#REF!,4,FALSE))-2),CONCATENATE(LEFT(VLOOKUP($A264,#REF!,4,FALSE),LEN(VLOOKUP($A264,#REF!,4,FALSE))-2),"*")),"")</f>
        <v>#REF!</v>
      </c>
      <c r="F264" s="42" t="e">
        <f>IF(LEN(VLOOKUP($A264,#REF!,5,FALSE)),IF(INDEX(#REF!,MATCH($A264,#REF!,0),2),LEFT(VLOOKUP($A264,#REF!,5,FALSE),LEN(VLOOKUP($A264,#REF!,5,FALSE))-2),CONCATENATE(LEFT(VLOOKUP($A264,#REF!,5,FALSE),LEN(VLOOKUP($A264,#REF!,5,FALSE))-2),"*")),"")</f>
        <v>#REF!</v>
      </c>
      <c r="G264" s="42" t="e">
        <f>IF(LEN(VLOOKUP($A264,#REF!,6,FALSE)),IF(INDEX(#REF!,MATCH($A264,#REF!,0),3),LEFT(VLOOKUP($A264,#REF!,6,FALSE),LEN(VLOOKUP($A264,#REF!,6,FALSE))-2),CONCATENATE(LEFT(VLOOKUP($A264,#REF!,6,FALSE),LEN(VLOOKUP($A264,#REF!,6,FALSE))-2),"*")),"")</f>
        <v>#REF!</v>
      </c>
      <c r="H264" s="43" t="e">
        <f>IF(LEN(VLOOKUP($A264,#REF!,7,FALSE)),IF(INDEX(#REF!,MATCH($A264,#REF!,0),4),LEFT(VLOOKUP($A264,#REF!,7,FALSE),LEN(VLOOKUP($A264,#REF!,7,FALSE))-2),CONCATENATE(LEFT(VLOOKUP($A264,#REF!,7,FALSE),LEN(VLOOKUP($A264,#REF!,7,FALSE))-2),"*")),"")</f>
        <v>#REF!</v>
      </c>
      <c r="I264" s="54" t="e">
        <f>IF(LEN(VLOOKUP($A264,#REF!,8,FALSE)),UPPER(RIGHT(VLOOKUP($A264,#REF!,8,FALSE),1)),"")</f>
        <v>#REF!</v>
      </c>
      <c r="J264" s="42" t="e">
        <f>IF(LEN(VLOOKUP($A264,#REF!,4,FALSE)),UPPER(RIGHT(VLOOKUP($A264,#REF!,4,FALSE),1)),"")</f>
        <v>#REF!</v>
      </c>
      <c r="K264" s="42" t="e">
        <f>IF(LEN(VLOOKUP($A264,#REF!,5,FALSE)),UPPER(RIGHT(VLOOKUP($A264,#REF!,5,FALSE),1)),"")</f>
        <v>#REF!</v>
      </c>
      <c r="L264" s="42" t="e">
        <f>IF(LEN(VLOOKUP($A264,#REF!,6,FALSE)),UPPER(RIGHT(VLOOKUP($A264,#REF!,6,FALSE),1)),"")</f>
        <v>#REF!</v>
      </c>
      <c r="M264" s="43" t="e">
        <f>IF(LEN(VLOOKUP($A264,#REF!,7,FALSE)),UPPER(RIGHT(VLOOKUP($A264,#REF!,7,FALSE),1)),"")</f>
        <v>#REF!</v>
      </c>
      <c r="N264" s="47" t="s">
        <v>679</v>
      </c>
      <c r="O264" s="38" t="s">
        <v>83</v>
      </c>
      <c r="P264" s="38" t="s">
        <v>104</v>
      </c>
      <c r="Q264" s="38" t="s">
        <v>105</v>
      </c>
      <c r="R264" s="87" t="s">
        <v>83</v>
      </c>
      <c r="S264" s="38" t="e">
        <f>HLOOKUP("Device Tree Pin Name",#REF!,MATCH($A264,#REF!,0),FALSE)</f>
        <v>#REF!</v>
      </c>
      <c r="T264" s="47" t="e">
        <f>HLOOKUP("power rail",#REF!,MATCH($A264,#REF!,0),FALSE)</f>
        <v>#REF!</v>
      </c>
      <c r="U264" s="62" t="e">
        <f>HLOOKUP("Wake Capable",#REF!,MATCH($A264,#REF!,0),FALSE)</f>
        <v>#REF!</v>
      </c>
      <c r="V264" s="62" t="e">
        <f>HLOOKUP("Strap",#REF!,MATCH($A264,#REF!,0),FALSE)</f>
        <v>#REF!</v>
      </c>
      <c r="W264" s="62" t="e">
        <f>HLOOKUP("GTE",#REF!,MATCH($A264,#REF!,0),FALSE)</f>
        <v>#REF!</v>
      </c>
      <c r="X264" s="62" t="e">
        <f>HLOOKUP("DPD_Control",#REF!,MATCH($A264,#REF!,0),FALSE)</f>
        <v>#REF!</v>
      </c>
      <c r="Y264" s="62" t="e">
        <f>HLOOKUP("DPD_Group",#REF!,MATCH($A264,#REF!,0),FALSE)</f>
        <v>#REF!</v>
      </c>
      <c r="Z264" s="47" t="e">
        <f>HLOOKUP("Pad Category",#REF!,MATCH($A264,#REF!,0),FALSE)</f>
        <v>#REF!</v>
      </c>
      <c r="AA264" s="47" t="e">
        <f>HLOOKUP("Pad type",#REF!,MATCH($A264,#REF!,0),FALSE)</f>
        <v>#REF!</v>
      </c>
      <c r="AB264" s="47" t="e">
        <f>HLOOKUP("Pull Strength",#REF!,MATCH($A264,#REF!,0),FALSE)</f>
        <v>#REF!</v>
      </c>
      <c r="AC264" s="47" t="e">
        <f>HLOOKUP("POR Pin State",#REF!,MATCH($A264,#REF!,0),FALSE)</f>
        <v>#REF!</v>
      </c>
      <c r="AD264" s="47" t="str">
        <f t="shared" si="121"/>
        <v>RSVD1</v>
      </c>
      <c r="AE264" s="82"/>
      <c r="AF264" s="38" t="str">
        <f t="shared" si="122"/>
        <v>PULL_DOWN</v>
      </c>
      <c r="AG264" s="38" t="e">
        <f t="shared" si="123"/>
        <v>#REF!</v>
      </c>
      <c r="AH264" s="38" t="e">
        <f t="shared" si="124"/>
        <v>#REF!</v>
      </c>
      <c r="AI264" s="87" t="e">
        <f t="shared" si="125"/>
        <v>#REF!</v>
      </c>
      <c r="AJ264" s="86" t="b">
        <v>1</v>
      </c>
      <c r="AK264" s="86" t="b">
        <v>1</v>
      </c>
      <c r="AL264" s="86" t="b">
        <v>1</v>
      </c>
      <c r="AM264" s="86" t="b">
        <v>1</v>
      </c>
      <c r="AN264" s="86" t="b">
        <v>1</v>
      </c>
      <c r="AO264" s="86" t="b">
        <v>1</v>
      </c>
      <c r="AP264" s="63" t="str">
        <f t="shared" si="126"/>
        <v>VALID</v>
      </c>
      <c r="AQ264" s="170" t="s">
        <v>686</v>
      </c>
      <c r="AR264" s="171" t="s">
        <v>79</v>
      </c>
      <c r="AS264" s="172"/>
      <c r="AT264" s="105"/>
      <c r="AU264" s="116"/>
      <c r="AV264" s="104" t="s">
        <v>124</v>
      </c>
      <c r="AW264" s="118" t="s">
        <v>85</v>
      </c>
      <c r="AX264" s="118" t="s">
        <v>85</v>
      </c>
      <c r="AY264" s="105"/>
      <c r="AZ264" s="172"/>
      <c r="BA264" s="172"/>
      <c r="BB264" s="177"/>
      <c r="BC264" s="178"/>
      <c r="BD264" s="179"/>
      <c r="BE264" s="150"/>
      <c r="BF264" s="147" t="e">
        <f>VLOOKUP($A264,#REF!,34,FALSE)</f>
        <v>#REF!</v>
      </c>
      <c r="BG264" s="147" t="e">
        <f>VLOOKUP($A264,#REF!,22,FALSE)</f>
        <v>#REF!</v>
      </c>
      <c r="BH264" s="149"/>
    </row>
    <row r="265" ht="12.95" customHeight="1" spans="1:60">
      <c r="A265" s="47" t="s">
        <v>687</v>
      </c>
      <c r="B265" s="38" t="e">
        <f>VLOOKUP($A265,#REF!,34,FALSE)</f>
        <v>#REF!</v>
      </c>
      <c r="C265" s="39" t="str">
        <f t="shared" si="120"/>
        <v>unused_SOC_GPIO51</v>
      </c>
      <c r="D265" s="40" t="e">
        <f>IF(LEN(VLOOKUP($A265,#REF!,8,FALSE)),LEFT(VLOOKUP($A265,#REF!,8,FALSE),LEN(VLOOKUP($A265,#REF!,8,FALSE))-2),"")</f>
        <v>#REF!</v>
      </c>
      <c r="E265" s="41" t="e">
        <f>IF(LEN(VLOOKUP($A265,#REF!,4,FALSE)),IF(INDEX(#REF!,MATCH($A265,#REF!,0),1),LEFT(VLOOKUP($A265,#REF!,4,FALSE),LEN(VLOOKUP($A265,#REF!,4,FALSE))-2),CONCATENATE(LEFT(VLOOKUP($A265,#REF!,4,FALSE),LEN(VLOOKUP($A265,#REF!,4,FALSE))-2),"*")),"")</f>
        <v>#REF!</v>
      </c>
      <c r="F265" s="42" t="e">
        <f>IF(LEN(VLOOKUP($A265,#REF!,5,FALSE)),IF(INDEX(#REF!,MATCH($A265,#REF!,0),2),LEFT(VLOOKUP($A265,#REF!,5,FALSE),LEN(VLOOKUP($A265,#REF!,5,FALSE))-2),CONCATENATE(LEFT(VLOOKUP($A265,#REF!,5,FALSE),LEN(VLOOKUP($A265,#REF!,5,FALSE))-2),"*")),"")</f>
        <v>#REF!</v>
      </c>
      <c r="G265" s="42" t="e">
        <f>IF(LEN(VLOOKUP($A265,#REF!,6,FALSE)),IF(INDEX(#REF!,MATCH($A265,#REF!,0),3),LEFT(VLOOKUP($A265,#REF!,6,FALSE),LEN(VLOOKUP($A265,#REF!,6,FALSE))-2),CONCATENATE(LEFT(VLOOKUP($A265,#REF!,6,FALSE),LEN(VLOOKUP($A265,#REF!,6,FALSE))-2),"*")),"")</f>
        <v>#REF!</v>
      </c>
      <c r="H265" s="43" t="e">
        <f>IF(LEN(VLOOKUP($A265,#REF!,7,FALSE)),IF(INDEX(#REF!,MATCH($A265,#REF!,0),4),LEFT(VLOOKUP($A265,#REF!,7,FALSE),LEN(VLOOKUP($A265,#REF!,7,FALSE))-2),CONCATENATE(LEFT(VLOOKUP($A265,#REF!,7,FALSE),LEN(VLOOKUP($A265,#REF!,7,FALSE))-2),"*")),"")</f>
        <v>#REF!</v>
      </c>
      <c r="I265" s="54" t="e">
        <f>IF(LEN(VLOOKUP($A265,#REF!,8,FALSE)),UPPER(RIGHT(VLOOKUP($A265,#REF!,8,FALSE),1)),"")</f>
        <v>#REF!</v>
      </c>
      <c r="J265" s="42" t="e">
        <f>IF(LEN(VLOOKUP($A265,#REF!,4,FALSE)),UPPER(RIGHT(VLOOKUP($A265,#REF!,4,FALSE),1)),"")</f>
        <v>#REF!</v>
      </c>
      <c r="K265" s="42" t="e">
        <f>IF(LEN(VLOOKUP($A265,#REF!,5,FALSE)),UPPER(RIGHT(VLOOKUP($A265,#REF!,5,FALSE),1)),"")</f>
        <v>#REF!</v>
      </c>
      <c r="L265" s="42" t="e">
        <f>IF(LEN(VLOOKUP($A265,#REF!,6,FALSE)),UPPER(RIGHT(VLOOKUP($A265,#REF!,6,FALSE),1)),"")</f>
        <v>#REF!</v>
      </c>
      <c r="M265" s="43" t="e">
        <f>IF(LEN(VLOOKUP($A265,#REF!,7,FALSE)),UPPER(RIGHT(VLOOKUP($A265,#REF!,7,FALSE),1)),"")</f>
        <v>#REF!</v>
      </c>
      <c r="N265" s="38" t="e">
        <f t="shared" ref="N265:N266" si="127">IF(E265="","RSVD0")</f>
        <v>#REF!</v>
      </c>
      <c r="O265" s="38" t="s">
        <v>83</v>
      </c>
      <c r="P265" s="38" t="s">
        <v>104</v>
      </c>
      <c r="Q265" s="38" t="s">
        <v>105</v>
      </c>
      <c r="R265" s="87" t="s">
        <v>94</v>
      </c>
      <c r="S265" s="38" t="e">
        <f>HLOOKUP("Device Tree Pin Name",#REF!,MATCH($A265,#REF!,0),FALSE)</f>
        <v>#REF!</v>
      </c>
      <c r="T265" s="47" t="e">
        <f>HLOOKUP("power rail",#REF!,MATCH($A265,#REF!,0),FALSE)</f>
        <v>#REF!</v>
      </c>
      <c r="U265" s="62" t="e">
        <f>HLOOKUP("Wake Capable",#REF!,MATCH($A265,#REF!,0),FALSE)</f>
        <v>#REF!</v>
      </c>
      <c r="V265" s="62" t="e">
        <f>HLOOKUP("Strap",#REF!,MATCH($A265,#REF!,0),FALSE)</f>
        <v>#REF!</v>
      </c>
      <c r="W265" s="62" t="e">
        <f>HLOOKUP("GTE",#REF!,MATCH($A265,#REF!,0),FALSE)</f>
        <v>#REF!</v>
      </c>
      <c r="X265" s="62" t="e">
        <f>HLOOKUP("DPD_Control",#REF!,MATCH($A265,#REF!,0),FALSE)</f>
        <v>#REF!</v>
      </c>
      <c r="Y265" s="62" t="e">
        <f>HLOOKUP("DPD_Group",#REF!,MATCH($A265,#REF!,0),FALSE)</f>
        <v>#REF!</v>
      </c>
      <c r="Z265" s="47" t="e">
        <f>HLOOKUP("Pad Category",#REF!,MATCH($A265,#REF!,0),FALSE)</f>
        <v>#REF!</v>
      </c>
      <c r="AA265" s="47" t="e">
        <f>HLOOKUP("Pad type",#REF!,MATCH($A265,#REF!,0),FALSE)</f>
        <v>#REF!</v>
      </c>
      <c r="AB265" s="47" t="e">
        <f>HLOOKUP("Pull Strength",#REF!,MATCH($A265,#REF!,0),FALSE)</f>
        <v>#REF!</v>
      </c>
      <c r="AC265" s="47" t="e">
        <f>HLOOKUP("POR Pin State",#REF!,MATCH($A265,#REF!,0),FALSE)</f>
        <v>#REF!</v>
      </c>
      <c r="AD265" s="47" t="str">
        <f t="shared" si="121"/>
        <v>RSVD0</v>
      </c>
      <c r="AE265" s="82"/>
      <c r="AF265" s="38" t="str">
        <f t="shared" si="122"/>
        <v>PULL_DOWN</v>
      </c>
      <c r="AG265" s="38" t="e">
        <f t="shared" si="123"/>
        <v>#REF!</v>
      </c>
      <c r="AH265" s="38" t="e">
        <f t="shared" si="124"/>
        <v>#REF!</v>
      </c>
      <c r="AI265" s="87" t="e">
        <f t="shared" si="125"/>
        <v>#REF!</v>
      </c>
      <c r="AJ265" s="86" t="b">
        <v>1</v>
      </c>
      <c r="AK265" s="86" t="b">
        <v>1</v>
      </c>
      <c r="AL265" s="86" t="b">
        <v>1</v>
      </c>
      <c r="AM265" s="86" t="b">
        <v>1</v>
      </c>
      <c r="AN265" s="86" t="b">
        <v>1</v>
      </c>
      <c r="AO265" s="86" t="b">
        <v>1</v>
      </c>
      <c r="AP265" s="63" t="str">
        <f t="shared" si="126"/>
        <v>VALID</v>
      </c>
      <c r="AQ265" s="170" t="s">
        <v>688</v>
      </c>
      <c r="AR265" s="171" t="s">
        <v>79</v>
      </c>
      <c r="AS265" s="172"/>
      <c r="AT265" s="105"/>
      <c r="AU265" s="116"/>
      <c r="AV265" s="116"/>
      <c r="AW265" s="118" t="s">
        <v>85</v>
      </c>
      <c r="AX265" s="118" t="s">
        <v>85</v>
      </c>
      <c r="AY265" s="105"/>
      <c r="AZ265" s="172"/>
      <c r="BA265" s="172"/>
      <c r="BB265" s="177"/>
      <c r="BC265" s="178"/>
      <c r="BD265" s="179"/>
      <c r="BE265" s="125" t="s">
        <v>3</v>
      </c>
      <c r="BF265" s="147" t="e">
        <f>VLOOKUP($A265,#REF!,34,FALSE)</f>
        <v>#REF!</v>
      </c>
      <c r="BG265" s="147" t="e">
        <f>VLOOKUP($A265,#REF!,22,FALSE)</f>
        <v>#REF!</v>
      </c>
      <c r="BH265" s="149"/>
    </row>
    <row r="266" ht="12.95" customHeight="1" spans="1:60">
      <c r="A266" s="47" t="s">
        <v>689</v>
      </c>
      <c r="B266" s="38" t="e">
        <f>VLOOKUP($A266,#REF!,34,FALSE)</f>
        <v>#REF!</v>
      </c>
      <c r="C266" s="39" t="str">
        <f t="shared" si="120"/>
        <v>unused_SOC_GPIO52</v>
      </c>
      <c r="D266" s="40" t="e">
        <f>IF(LEN(VLOOKUP($A266,#REF!,8,FALSE)),LEFT(VLOOKUP($A266,#REF!,8,FALSE),LEN(VLOOKUP($A266,#REF!,8,FALSE))-2),"")</f>
        <v>#REF!</v>
      </c>
      <c r="E266" s="41" t="e">
        <f>IF(LEN(VLOOKUP($A266,#REF!,4,FALSE)),IF(INDEX(#REF!,MATCH($A266,#REF!,0),1),LEFT(VLOOKUP($A266,#REF!,4,FALSE),LEN(VLOOKUP($A266,#REF!,4,FALSE))-2),CONCATENATE(LEFT(VLOOKUP($A266,#REF!,4,FALSE),LEN(VLOOKUP($A266,#REF!,4,FALSE))-2),"*")),"")</f>
        <v>#REF!</v>
      </c>
      <c r="F266" s="42" t="e">
        <f>IF(LEN(VLOOKUP($A266,#REF!,5,FALSE)),IF(INDEX(#REF!,MATCH($A266,#REF!,0),2),LEFT(VLOOKUP($A266,#REF!,5,FALSE),LEN(VLOOKUP($A266,#REF!,5,FALSE))-2),CONCATENATE(LEFT(VLOOKUP($A266,#REF!,5,FALSE),LEN(VLOOKUP($A266,#REF!,5,FALSE))-2),"*")),"")</f>
        <v>#REF!</v>
      </c>
      <c r="G266" s="42" t="e">
        <f>IF(LEN(VLOOKUP($A266,#REF!,6,FALSE)),IF(INDEX(#REF!,MATCH($A266,#REF!,0),3),LEFT(VLOOKUP($A266,#REF!,6,FALSE),LEN(VLOOKUP($A266,#REF!,6,FALSE))-2),CONCATENATE(LEFT(VLOOKUP($A266,#REF!,6,FALSE),LEN(VLOOKUP($A266,#REF!,6,FALSE))-2),"*")),"")</f>
        <v>#REF!</v>
      </c>
      <c r="H266" s="43" t="e">
        <f>IF(LEN(VLOOKUP($A266,#REF!,7,FALSE)),IF(INDEX(#REF!,MATCH($A266,#REF!,0),4),LEFT(VLOOKUP($A266,#REF!,7,FALSE),LEN(VLOOKUP($A266,#REF!,7,FALSE))-2),CONCATENATE(LEFT(VLOOKUP($A266,#REF!,7,FALSE),LEN(VLOOKUP($A266,#REF!,7,FALSE))-2),"*")),"")</f>
        <v>#REF!</v>
      </c>
      <c r="I266" s="54" t="e">
        <f>IF(LEN(VLOOKUP($A266,#REF!,8,FALSE)),UPPER(RIGHT(VLOOKUP($A266,#REF!,8,FALSE),1)),"")</f>
        <v>#REF!</v>
      </c>
      <c r="J266" s="42" t="e">
        <f>IF(LEN(VLOOKUP($A266,#REF!,4,FALSE)),UPPER(RIGHT(VLOOKUP($A266,#REF!,4,FALSE),1)),"")</f>
        <v>#REF!</v>
      </c>
      <c r="K266" s="42" t="e">
        <f>IF(LEN(VLOOKUP($A266,#REF!,5,FALSE)),UPPER(RIGHT(VLOOKUP($A266,#REF!,5,FALSE),1)),"")</f>
        <v>#REF!</v>
      </c>
      <c r="L266" s="42" t="e">
        <f>IF(LEN(VLOOKUP($A266,#REF!,6,FALSE)),UPPER(RIGHT(VLOOKUP($A266,#REF!,6,FALSE),1)),"")</f>
        <v>#REF!</v>
      </c>
      <c r="M266" s="43" t="e">
        <f>IF(LEN(VLOOKUP($A266,#REF!,7,FALSE)),UPPER(RIGHT(VLOOKUP($A266,#REF!,7,FALSE),1)),"")</f>
        <v>#REF!</v>
      </c>
      <c r="N266" s="38" t="e">
        <f t="shared" si="127"/>
        <v>#REF!</v>
      </c>
      <c r="O266" s="38" t="s">
        <v>83</v>
      </c>
      <c r="P266" s="38" t="s">
        <v>104</v>
      </c>
      <c r="Q266" s="38" t="s">
        <v>105</v>
      </c>
      <c r="R266" s="87" t="s">
        <v>94</v>
      </c>
      <c r="S266" s="38" t="e">
        <f>HLOOKUP("Device Tree Pin Name",#REF!,MATCH($A266,#REF!,0),FALSE)</f>
        <v>#REF!</v>
      </c>
      <c r="T266" s="47" t="e">
        <f>HLOOKUP("power rail",#REF!,MATCH($A266,#REF!,0),FALSE)</f>
        <v>#REF!</v>
      </c>
      <c r="U266" s="62" t="e">
        <f>HLOOKUP("Wake Capable",#REF!,MATCH($A266,#REF!,0),FALSE)</f>
        <v>#REF!</v>
      </c>
      <c r="V266" s="62" t="e">
        <f>HLOOKUP("Strap",#REF!,MATCH($A266,#REF!,0),FALSE)</f>
        <v>#REF!</v>
      </c>
      <c r="W266" s="62" t="e">
        <f>HLOOKUP("GTE",#REF!,MATCH($A266,#REF!,0),FALSE)</f>
        <v>#REF!</v>
      </c>
      <c r="X266" s="62" t="e">
        <f>HLOOKUP("DPD_Control",#REF!,MATCH($A266,#REF!,0),FALSE)</f>
        <v>#REF!</v>
      </c>
      <c r="Y266" s="62" t="e">
        <f>HLOOKUP("DPD_Group",#REF!,MATCH($A266,#REF!,0),FALSE)</f>
        <v>#REF!</v>
      </c>
      <c r="Z266" s="47" t="e">
        <f>HLOOKUP("Pad Category",#REF!,MATCH($A266,#REF!,0),FALSE)</f>
        <v>#REF!</v>
      </c>
      <c r="AA266" s="47" t="e">
        <f>HLOOKUP("Pad type",#REF!,MATCH($A266,#REF!,0),FALSE)</f>
        <v>#REF!</v>
      </c>
      <c r="AB266" s="47" t="e">
        <f>HLOOKUP("Pull Strength",#REF!,MATCH($A266,#REF!,0),FALSE)</f>
        <v>#REF!</v>
      </c>
      <c r="AC266" s="47" t="e">
        <f>HLOOKUP("POR Pin State",#REF!,MATCH($A266,#REF!,0),FALSE)</f>
        <v>#REF!</v>
      </c>
      <c r="AD266" s="47" t="str">
        <f t="shared" si="121"/>
        <v>RSVD0</v>
      </c>
      <c r="AE266" s="82"/>
      <c r="AF266" s="38" t="str">
        <f t="shared" si="122"/>
        <v>PULL_DOWN</v>
      </c>
      <c r="AG266" s="38" t="e">
        <f t="shared" si="123"/>
        <v>#REF!</v>
      </c>
      <c r="AH266" s="38" t="e">
        <f t="shared" si="124"/>
        <v>#REF!</v>
      </c>
      <c r="AI266" s="87" t="e">
        <f t="shared" si="125"/>
        <v>#REF!</v>
      </c>
      <c r="AJ266" s="86" t="b">
        <v>1</v>
      </c>
      <c r="AK266" s="86" t="b">
        <v>1</v>
      </c>
      <c r="AL266" s="86" t="b">
        <v>1</v>
      </c>
      <c r="AM266" s="86" t="b">
        <v>1</v>
      </c>
      <c r="AN266" s="86" t="b">
        <v>1</v>
      </c>
      <c r="AO266" s="86" t="b">
        <v>1</v>
      </c>
      <c r="AP266" s="63" t="str">
        <f t="shared" si="126"/>
        <v>VALID</v>
      </c>
      <c r="AQ266" s="170" t="s">
        <v>690</v>
      </c>
      <c r="AR266" s="171" t="s">
        <v>79</v>
      </c>
      <c r="AS266" s="172"/>
      <c r="AT266" s="105"/>
      <c r="AU266" s="178"/>
      <c r="AV266" s="116"/>
      <c r="AW266" s="118" t="s">
        <v>85</v>
      </c>
      <c r="AX266" s="118" t="s">
        <v>85</v>
      </c>
      <c r="AY266" s="173"/>
      <c r="AZ266" s="172"/>
      <c r="BA266" s="172"/>
      <c r="BB266" s="177"/>
      <c r="BC266" s="178"/>
      <c r="BD266" s="179"/>
      <c r="BE266" s="202" t="s">
        <v>3</v>
      </c>
      <c r="BF266" s="147" t="e">
        <f>VLOOKUP($A266,#REF!,34,FALSE)</f>
        <v>#REF!</v>
      </c>
      <c r="BG266" s="147" t="e">
        <f>VLOOKUP($A266,#REF!,22,FALSE)</f>
        <v>#REF!</v>
      </c>
      <c r="BH266" s="149"/>
    </row>
    <row r="267" s="3" customFormat="1" ht="18" customHeight="1" spans="1:60">
      <c r="A267" s="163" t="s">
        <v>691</v>
      </c>
      <c r="B267" s="190" t="s">
        <v>647</v>
      </c>
      <c r="C267" s="44"/>
      <c r="D267" s="165"/>
      <c r="E267" s="165"/>
      <c r="F267" s="165"/>
      <c r="G267" s="165"/>
      <c r="H267" s="165"/>
      <c r="I267" s="44"/>
      <c r="J267" s="44"/>
      <c r="K267" s="44"/>
      <c r="L267" s="44"/>
      <c r="M267" s="44"/>
      <c r="N267" s="44"/>
      <c r="O267" s="44"/>
      <c r="P267" s="44"/>
      <c r="Q267" s="44"/>
      <c r="R267" s="44"/>
      <c r="S267" s="44"/>
      <c r="T267" s="44"/>
      <c r="U267" s="167"/>
      <c r="V267" s="167"/>
      <c r="W267" s="167"/>
      <c r="X267" s="167"/>
      <c r="Y267" s="167"/>
      <c r="Z267" s="168"/>
      <c r="AA267" s="168"/>
      <c r="AB267" s="168"/>
      <c r="AC267" s="168"/>
      <c r="AD267" s="168"/>
      <c r="AE267" s="168"/>
      <c r="AF267" s="168"/>
      <c r="AG267" s="168"/>
      <c r="AH267" s="168"/>
      <c r="AI267" s="168"/>
      <c r="AJ267" s="168"/>
      <c r="AK267" s="168"/>
      <c r="AL267" s="168"/>
      <c r="AM267" s="168"/>
      <c r="AN267" s="168"/>
      <c r="AO267" s="168"/>
      <c r="AP267" s="168"/>
      <c r="AQ267" s="100"/>
      <c r="AR267" s="175"/>
      <c r="AS267" s="176"/>
      <c r="AT267" s="176"/>
      <c r="AU267" s="176"/>
      <c r="AV267" s="176"/>
      <c r="AW267" s="176"/>
      <c r="AX267" s="176"/>
      <c r="AY267" s="176"/>
      <c r="AZ267" s="176"/>
      <c r="BA267" s="176"/>
      <c r="BB267" s="176"/>
      <c r="BC267" s="400" t="s">
        <v>76</v>
      </c>
      <c r="BD267" s="176"/>
      <c r="BE267" s="184" t="s">
        <v>691</v>
      </c>
      <c r="BF267" s="185" t="s">
        <v>647</v>
      </c>
      <c r="BG267" s="185"/>
      <c r="BH267" s="187"/>
    </row>
    <row r="268" ht="12.95" customHeight="1" spans="1:60">
      <c r="A268" s="47" t="s">
        <v>692</v>
      </c>
      <c r="B268" s="38" t="e">
        <f>VLOOKUP($A268,#REF!,34,FALSE)</f>
        <v>#REF!</v>
      </c>
      <c r="C268" s="39" t="str">
        <f>CONCATENATE("unused_",A268)</f>
        <v>unused_SOC_GPIO61</v>
      </c>
      <c r="D268" s="40" t="e">
        <f>IF(LEN(VLOOKUP($A268,#REF!,8,FALSE)),LEFT(VLOOKUP($A268,#REF!,8,FALSE),LEN(VLOOKUP($A268,#REF!,8,FALSE))-2),"")</f>
        <v>#REF!</v>
      </c>
      <c r="E268" s="41" t="e">
        <f>IF(LEN(VLOOKUP($A268,#REF!,4,FALSE)),IF(INDEX(#REF!,MATCH($A268,#REF!,0),1),LEFT(VLOOKUP($A268,#REF!,4,FALSE),LEN(VLOOKUP($A268,#REF!,4,FALSE))-2),CONCATENATE(LEFT(VLOOKUP($A268,#REF!,4,FALSE),LEN(VLOOKUP($A268,#REF!,4,FALSE))-2),"*")),"")</f>
        <v>#REF!</v>
      </c>
      <c r="F268" s="42" t="e">
        <f>IF(LEN(VLOOKUP($A268,#REF!,5,FALSE)),IF(INDEX(#REF!,MATCH($A268,#REF!,0),2),LEFT(VLOOKUP($A268,#REF!,5,FALSE),LEN(VLOOKUP($A268,#REF!,5,FALSE))-2),CONCATENATE(LEFT(VLOOKUP($A268,#REF!,5,FALSE),LEN(VLOOKUP($A268,#REF!,5,FALSE))-2),"*")),"")</f>
        <v>#REF!</v>
      </c>
      <c r="G268" s="42" t="e">
        <f>IF(LEN(VLOOKUP($A268,#REF!,6,FALSE)),IF(INDEX(#REF!,MATCH($A268,#REF!,0),3),LEFT(VLOOKUP($A268,#REF!,6,FALSE),LEN(VLOOKUP($A268,#REF!,6,FALSE))-2),CONCATENATE(LEFT(VLOOKUP($A268,#REF!,6,FALSE),LEN(VLOOKUP($A268,#REF!,6,FALSE))-2),"*")),"")</f>
        <v>#REF!</v>
      </c>
      <c r="H268" s="43" t="e">
        <f>IF(LEN(VLOOKUP($A268,#REF!,7,FALSE)),IF(INDEX(#REF!,MATCH($A268,#REF!,0),4),LEFT(VLOOKUP($A268,#REF!,7,FALSE),LEN(VLOOKUP($A268,#REF!,7,FALSE))-2),CONCATENATE(LEFT(VLOOKUP($A268,#REF!,7,FALSE),LEN(VLOOKUP($A268,#REF!,7,FALSE))-2),"*")),"")</f>
        <v>#REF!</v>
      </c>
      <c r="I268" s="54" t="e">
        <f>IF(LEN(VLOOKUP($A268,#REF!,8,FALSE)),UPPER(RIGHT(VLOOKUP($A268,#REF!,8,FALSE),1)),"")</f>
        <v>#REF!</v>
      </c>
      <c r="J268" s="42" t="e">
        <f>IF(LEN(VLOOKUP($A268,#REF!,4,FALSE)),UPPER(RIGHT(VLOOKUP($A268,#REF!,4,FALSE),1)),"")</f>
        <v>#REF!</v>
      </c>
      <c r="K268" s="42" t="e">
        <f>IF(LEN(VLOOKUP($A268,#REF!,5,FALSE)),UPPER(RIGHT(VLOOKUP($A268,#REF!,5,FALSE),1)),"")</f>
        <v>#REF!</v>
      </c>
      <c r="L268" s="42" t="e">
        <f>IF(LEN(VLOOKUP($A268,#REF!,6,FALSE)),UPPER(RIGHT(VLOOKUP($A268,#REF!,6,FALSE),1)),"")</f>
        <v>#REF!</v>
      </c>
      <c r="M268" s="43" t="e">
        <f>IF(LEN(VLOOKUP($A268,#REF!,7,FALSE)),UPPER(RIGHT(VLOOKUP($A268,#REF!,7,FALSE),1)),"")</f>
        <v>#REF!</v>
      </c>
      <c r="N268" s="38" t="e">
        <f t="shared" ref="N268:Q269" si="128">IF(E268="","RSVD0")</f>
        <v>#REF!</v>
      </c>
      <c r="O268" s="38" t="e">
        <f t="shared" si="128"/>
        <v>#REF!</v>
      </c>
      <c r="P268" s="38" t="e">
        <f t="shared" si="128"/>
        <v>#REF!</v>
      </c>
      <c r="Q268" s="38" t="e">
        <f t="shared" si="128"/>
        <v>#REF!</v>
      </c>
      <c r="R268" s="205" t="s">
        <v>105</v>
      </c>
      <c r="S268" s="61" t="e">
        <f>HLOOKUP("Device Tree Pin Name",#REF!,MATCH($A268,#REF!,0),FALSE)</f>
        <v>#REF!</v>
      </c>
      <c r="T268" s="47" t="e">
        <f>HLOOKUP("power rail",#REF!,MATCH($A268,#REF!,0),FALSE)</f>
        <v>#REF!</v>
      </c>
      <c r="U268" s="62" t="e">
        <f>HLOOKUP("Wake Capable",#REF!,MATCH($A268,#REF!,0),FALSE)</f>
        <v>#REF!</v>
      </c>
      <c r="V268" s="62" t="e">
        <f>HLOOKUP("Strap",#REF!,MATCH($A268,#REF!,0),FALSE)</f>
        <v>#REF!</v>
      </c>
      <c r="W268" s="62" t="e">
        <f>HLOOKUP("GTE",#REF!,MATCH($A268,#REF!,0),FALSE)</f>
        <v>#REF!</v>
      </c>
      <c r="X268" s="62" t="e">
        <f>HLOOKUP("DPD_Control",#REF!,MATCH($A268,#REF!,0),FALSE)</f>
        <v>#REF!</v>
      </c>
      <c r="Y268" s="62" t="e">
        <f>HLOOKUP("DPD_Group",#REF!,MATCH($A268,#REF!,0),FALSE)</f>
        <v>#REF!</v>
      </c>
      <c r="Z268" s="47" t="e">
        <f>HLOOKUP("Pad Category",#REF!,MATCH($A268,#REF!,0),FALSE)</f>
        <v>#REF!</v>
      </c>
      <c r="AA268" s="47" t="e">
        <f>HLOOKUP("Pad type",#REF!,MATCH($A268,#REF!,0),FALSE)</f>
        <v>#REF!</v>
      </c>
      <c r="AB268" s="47" t="e">
        <f>HLOOKUP("Pull Strength",#REF!,MATCH($A268,#REF!,0),FALSE)</f>
        <v>#REF!</v>
      </c>
      <c r="AC268" s="47" t="e">
        <f>HLOOKUP("POR Pin State",#REF!,MATCH($A268,#REF!,0),FALSE)</f>
        <v>#REF!</v>
      </c>
      <c r="AD268" s="47" t="str">
        <f>IF(OR($AQ268="",$AQ268=$C268),$R268,IF($AQ268=$D268,SUBSTITUTE(SUBSTITUTE($AQ268,"GPIO3_","GPIO_"),".0",""),IF($AQ268=$E268,$N268,IF($AQ268=$F268,$O268,IF($AQ268=$G268,$P268,IF($AQ268=$H268,$Q268,"INVALID"))))))</f>
        <v>RSVD3</v>
      </c>
      <c r="AE268" s="82"/>
      <c r="AF268" s="38" t="str">
        <f>IF(AND(OR($AS268="Int PU",$AS268="Int PD"),OR(AND($AZ268&lt;&gt;"",$AZ268&lt;&gt;"0"),AND($BA268&lt;&gt;"",$BA268&lt;&gt;"0"))),"INVALID",IF(OR($AQ268=$C268,$AS268="Int PD"),"PULL_DOWN",IF(OR($AS268="Int PU",AND($AE268="YES",OR($AZ268="",$AZ268="0"),OR($BA268="",$BA268="0"),OR($AR268="Input",$AR268="Bidirectional"))),"PULL_UP","NORMAL")))</f>
        <v>PULL_DOWN</v>
      </c>
      <c r="AG268" s="38" t="e">
        <f t="shared" ref="AG268:AG269" si="129">IF($AU268="Input","TRISTATE",IF($AV268="Z","TRISTATE",IF($AT268=$F268,"TRISTATE","NORMAL")))</f>
        <v>#REF!</v>
      </c>
      <c r="AH268" s="38" t="e">
        <f>IF(OR($AT268=$F268,$AU268="Output"),"DISABLE","ENABLE")</f>
        <v>#REF!</v>
      </c>
      <c r="AI268" s="87" t="e">
        <f t="shared" ref="AI268:AI269" si="130">IF($AT268&lt;&gt;$G268,"N/A",IF($AV268="Drive 1","1",IF($AV268="Drive 0","0","")))</f>
        <v>#REF!</v>
      </c>
      <c r="AJ268" s="86" t="b">
        <v>1</v>
      </c>
      <c r="AK268" s="86" t="b">
        <v>1</v>
      </c>
      <c r="AL268" s="86" t="b">
        <v>1</v>
      </c>
      <c r="AM268" s="86" t="b">
        <v>1</v>
      </c>
      <c r="AN268" s="86" t="b">
        <v>1</v>
      </c>
      <c r="AO268" s="86" t="b">
        <v>1</v>
      </c>
      <c r="AP268" s="63" t="str">
        <f t="shared" ref="AP268:AP269" si="131">IF(AND($AJ268:$AO268),"VALID","INVALID")</f>
        <v>VALID</v>
      </c>
      <c r="AQ268" s="106" t="s">
        <v>693</v>
      </c>
      <c r="AR268" s="107" t="s">
        <v>79</v>
      </c>
      <c r="AS268" s="104"/>
      <c r="AT268" s="108"/>
      <c r="AU268" s="108"/>
      <c r="AV268" s="108"/>
      <c r="AW268" s="118" t="s">
        <v>85</v>
      </c>
      <c r="AX268" s="118" t="s">
        <v>85</v>
      </c>
      <c r="AY268" s="216"/>
      <c r="AZ268" s="119"/>
      <c r="BA268" s="119"/>
      <c r="BB268" s="402" t="s">
        <v>496</v>
      </c>
      <c r="BC268" s="121"/>
      <c r="BD268" s="122"/>
      <c r="BE268" s="157" t="s">
        <v>3</v>
      </c>
      <c r="BF268" s="147" t="e">
        <f>VLOOKUP($A268,#REF!,34,FALSE)</f>
        <v>#REF!</v>
      </c>
      <c r="BG268" s="147" t="e">
        <f>VLOOKUP($A268,#REF!,22,FALSE)</f>
        <v>#REF!</v>
      </c>
      <c r="BH268" s="149"/>
    </row>
    <row r="269" ht="12.95" customHeight="1" spans="1:60">
      <c r="A269" s="47" t="s">
        <v>694</v>
      </c>
      <c r="B269" s="38" t="e">
        <f>VLOOKUP($A269,#REF!,34,FALSE)</f>
        <v>#REF!</v>
      </c>
      <c r="C269" s="39" t="str">
        <f>CONCATENATE("unused_",A269)</f>
        <v>unused_SOC_GPIO62</v>
      </c>
      <c r="D269" s="40" t="e">
        <f>IF(LEN(VLOOKUP($A269,#REF!,8,FALSE)),LEFT(VLOOKUP($A269,#REF!,8,FALSE),LEN(VLOOKUP($A269,#REF!,8,FALSE))-2),"")</f>
        <v>#REF!</v>
      </c>
      <c r="E269" s="41" t="e">
        <f>IF(LEN(VLOOKUP($A269,#REF!,4,FALSE)),IF(INDEX(#REF!,MATCH($A269,#REF!,0),1),LEFT(VLOOKUP($A269,#REF!,4,FALSE),LEN(VLOOKUP($A269,#REF!,4,FALSE))-2),CONCATENATE(LEFT(VLOOKUP($A269,#REF!,4,FALSE),LEN(VLOOKUP($A269,#REF!,4,FALSE))-2),"*")),"")</f>
        <v>#REF!</v>
      </c>
      <c r="F269" s="42" t="e">
        <f>IF(LEN(VLOOKUP($A269,#REF!,5,FALSE)),IF(INDEX(#REF!,MATCH($A269,#REF!,0),2),LEFT(VLOOKUP($A269,#REF!,5,FALSE),LEN(VLOOKUP($A269,#REF!,5,FALSE))-2),CONCATENATE(LEFT(VLOOKUP($A269,#REF!,5,FALSE),LEN(VLOOKUP($A269,#REF!,5,FALSE))-2),"*")),"")</f>
        <v>#REF!</v>
      </c>
      <c r="G269" s="42" t="e">
        <f>IF(LEN(VLOOKUP($A269,#REF!,6,FALSE)),IF(INDEX(#REF!,MATCH($A269,#REF!,0),3),LEFT(VLOOKUP($A269,#REF!,6,FALSE),LEN(VLOOKUP($A269,#REF!,6,FALSE))-2),CONCATENATE(LEFT(VLOOKUP($A269,#REF!,6,FALSE),LEN(VLOOKUP($A269,#REF!,6,FALSE))-2),"*")),"")</f>
        <v>#REF!</v>
      </c>
      <c r="H269" s="43" t="e">
        <f>IF(LEN(VLOOKUP($A269,#REF!,7,FALSE)),IF(INDEX(#REF!,MATCH($A269,#REF!,0),4),LEFT(VLOOKUP($A269,#REF!,7,FALSE),LEN(VLOOKUP($A269,#REF!,7,FALSE))-2),CONCATENATE(LEFT(VLOOKUP($A269,#REF!,7,FALSE),LEN(VLOOKUP($A269,#REF!,7,FALSE))-2),"*")),"")</f>
        <v>#REF!</v>
      </c>
      <c r="I269" s="54" t="e">
        <f>IF(LEN(VLOOKUP($A269,#REF!,8,FALSE)),UPPER(RIGHT(VLOOKUP($A269,#REF!,8,FALSE),1)),"")</f>
        <v>#REF!</v>
      </c>
      <c r="J269" s="42" t="s">
        <v>81</v>
      </c>
      <c r="K269" s="42" t="e">
        <f>IF(LEN(VLOOKUP($A269,#REF!,5,FALSE)),UPPER(RIGHT(VLOOKUP($A269,#REF!,5,FALSE),1)),"")</f>
        <v>#REF!</v>
      </c>
      <c r="L269" s="42" t="e">
        <f>IF(LEN(VLOOKUP($A269,#REF!,6,FALSE)),UPPER(RIGHT(VLOOKUP($A269,#REF!,6,FALSE),1)),"")</f>
        <v>#REF!</v>
      </c>
      <c r="M269" s="43" t="s">
        <v>81</v>
      </c>
      <c r="N269" s="38" t="e">
        <f t="shared" si="128"/>
        <v>#REF!</v>
      </c>
      <c r="O269" s="205" t="s">
        <v>83</v>
      </c>
      <c r="P269" s="205" t="s">
        <v>104</v>
      </c>
      <c r="Q269" s="205" t="s">
        <v>105</v>
      </c>
      <c r="R269" s="205" t="s">
        <v>105</v>
      </c>
      <c r="S269" s="63" t="e">
        <f>HLOOKUP("Device Tree Pin Name",#REF!,MATCH($A269,#REF!,0),FALSE)</f>
        <v>#REF!</v>
      </c>
      <c r="T269" s="47" t="e">
        <f>HLOOKUP("power rail",#REF!,MATCH($A269,#REF!,0),FALSE)</f>
        <v>#REF!</v>
      </c>
      <c r="U269" s="62" t="e">
        <f>HLOOKUP("Wake Capable",#REF!,MATCH($A269,#REF!,0),FALSE)</f>
        <v>#REF!</v>
      </c>
      <c r="V269" s="62" t="e">
        <f>HLOOKUP("Strap",#REF!,MATCH($A269,#REF!,0),FALSE)</f>
        <v>#REF!</v>
      </c>
      <c r="W269" s="62" t="e">
        <f>HLOOKUP("GTE",#REF!,MATCH($A269,#REF!,0),FALSE)</f>
        <v>#REF!</v>
      </c>
      <c r="X269" s="62" t="e">
        <f>HLOOKUP("DPD_Control",#REF!,MATCH($A269,#REF!,0),FALSE)</f>
        <v>#REF!</v>
      </c>
      <c r="Y269" s="62" t="e">
        <f>HLOOKUP("DPD_Group",#REF!,MATCH($A269,#REF!,0),FALSE)</f>
        <v>#REF!</v>
      </c>
      <c r="Z269" s="47" t="e">
        <f>HLOOKUP("Pad Category",#REF!,MATCH($A269,#REF!,0),FALSE)</f>
        <v>#REF!</v>
      </c>
      <c r="AA269" s="47" t="e">
        <f>HLOOKUP("Pad type",#REF!,MATCH($A269,#REF!,0),FALSE)</f>
        <v>#REF!</v>
      </c>
      <c r="AB269" s="47" t="e">
        <f>HLOOKUP("Pull Strength",#REF!,MATCH($A269,#REF!,0),FALSE)</f>
        <v>#REF!</v>
      </c>
      <c r="AC269" s="47" t="e">
        <f>HLOOKUP("POR Pin State",#REF!,MATCH($A269,#REF!,0),FALSE)</f>
        <v>#REF!</v>
      </c>
      <c r="AD269" s="47" t="str">
        <f>IF(OR($AQ269="",$AQ269=$C269),$R269,IF($AQ269=$D269,SUBSTITUTE(SUBSTITUTE($AQ269,"GPIO3_","GPIO_"),".0",""),IF($AQ269=$E269,$N269,IF($AQ269=$F269,$O269,IF($AQ269=$G269,$P269,IF($AQ269=$H269,$Q269,"INVALID"))))))</f>
        <v>RSVD3</v>
      </c>
      <c r="AE269" s="82"/>
      <c r="AF269" s="38" t="str">
        <f>IF(AND(OR($AS269="Int PU",$AS269="Int PD"),OR(AND($AZ269&lt;&gt;"",$AZ269&lt;&gt;"0"),AND($BA269&lt;&gt;"",$BA269&lt;&gt;"0"))),"INVALID",IF(OR($AQ269=$C269,$AS269="Int PD"),"PULL_DOWN",IF(OR($AS269="Int PU",AND($AE269="YES",OR($AZ269="",$AZ269="0"),OR($BA269="",$BA269="0"),OR($AR269="Input",$AR269="Bidirectional"))),"PULL_UP","NORMAL")))</f>
        <v>PULL_DOWN</v>
      </c>
      <c r="AG269" s="38" t="e">
        <f t="shared" si="129"/>
        <v>#REF!</v>
      </c>
      <c r="AH269" s="38" t="e">
        <f>IF(OR($AT269=$F269,$AU269="Output"),"DISABLE","ENABLE")</f>
        <v>#REF!</v>
      </c>
      <c r="AI269" s="87" t="e">
        <f t="shared" si="130"/>
        <v>#REF!</v>
      </c>
      <c r="AJ269" s="86" t="b">
        <v>1</v>
      </c>
      <c r="AK269" s="86" t="b">
        <v>1</v>
      </c>
      <c r="AL269" s="86" t="b">
        <v>1</v>
      </c>
      <c r="AM269" s="86" t="b">
        <v>1</v>
      </c>
      <c r="AN269" s="86" t="b">
        <v>1</v>
      </c>
      <c r="AO269" s="86" t="b">
        <v>1</v>
      </c>
      <c r="AP269" s="63" t="str">
        <f t="shared" si="131"/>
        <v>VALID</v>
      </c>
      <c r="AQ269" s="102" t="s">
        <v>695</v>
      </c>
      <c r="AR269" s="103" t="s">
        <v>79</v>
      </c>
      <c r="AS269" s="104"/>
      <c r="AT269" s="105"/>
      <c r="AU269" s="105"/>
      <c r="AV269" s="105"/>
      <c r="AW269" s="118" t="s">
        <v>85</v>
      </c>
      <c r="AX269" s="118" t="s">
        <v>85</v>
      </c>
      <c r="AY269" s="105"/>
      <c r="AZ269" s="104"/>
      <c r="BA269" s="104"/>
      <c r="BB269" s="115"/>
      <c r="BC269" s="116"/>
      <c r="BD269" s="117"/>
      <c r="BE269" s="202" t="s">
        <v>3</v>
      </c>
      <c r="BF269" s="147" t="e">
        <f>VLOOKUP($A269,#REF!,34,FALSE)</f>
        <v>#REF!</v>
      </c>
      <c r="BG269" s="147" t="e">
        <f>VLOOKUP($A269,#REF!,22,FALSE)</f>
        <v>#REF!</v>
      </c>
      <c r="BH269" s="149"/>
    </row>
    <row r="270" s="3" customFormat="1" ht="18" customHeight="1" spans="1:60">
      <c r="A270" s="45" t="s">
        <v>696</v>
      </c>
      <c r="B270" s="190" t="s">
        <v>697</v>
      </c>
      <c r="C270" s="44"/>
      <c r="D270" s="165"/>
      <c r="E270" s="165"/>
      <c r="F270" s="165"/>
      <c r="G270" s="165"/>
      <c r="H270" s="165"/>
      <c r="I270" s="44"/>
      <c r="J270" s="44"/>
      <c r="K270" s="44"/>
      <c r="L270" s="44"/>
      <c r="M270" s="44"/>
      <c r="N270" s="44"/>
      <c r="O270" s="44"/>
      <c r="P270" s="44"/>
      <c r="Q270" s="44"/>
      <c r="R270" s="44"/>
      <c r="S270" s="44"/>
      <c r="T270" s="44"/>
      <c r="U270" s="167"/>
      <c r="V270" s="167"/>
      <c r="W270" s="167"/>
      <c r="X270" s="167"/>
      <c r="Y270" s="167"/>
      <c r="Z270" s="168"/>
      <c r="AA270" s="168"/>
      <c r="AB270" s="168"/>
      <c r="AC270" s="168"/>
      <c r="AD270" s="168"/>
      <c r="AE270" s="168"/>
      <c r="AF270" s="168"/>
      <c r="AG270" s="168"/>
      <c r="AH270" s="168"/>
      <c r="AI270" s="168"/>
      <c r="AJ270" s="168"/>
      <c r="AK270" s="168"/>
      <c r="AL270" s="168"/>
      <c r="AM270" s="168"/>
      <c r="AN270" s="168"/>
      <c r="AO270" s="168"/>
      <c r="AP270" s="168"/>
      <c r="AQ270" s="100"/>
      <c r="AR270" s="175"/>
      <c r="AS270" s="176"/>
      <c r="AT270" s="176"/>
      <c r="AU270" s="176"/>
      <c r="AV270" s="176"/>
      <c r="AW270" s="176"/>
      <c r="AX270" s="176"/>
      <c r="AY270" s="176"/>
      <c r="AZ270" s="176"/>
      <c r="BA270" s="176"/>
      <c r="BB270" s="176"/>
      <c r="BC270" s="400" t="s">
        <v>76</v>
      </c>
      <c r="BD270" s="176"/>
      <c r="BE270" s="184" t="s">
        <v>696</v>
      </c>
      <c r="BF270" s="185"/>
      <c r="BG270" s="185"/>
      <c r="BH270" s="187"/>
    </row>
    <row r="271" ht="12.95" customHeight="1" spans="1:60">
      <c r="A271" s="47" t="s">
        <v>698</v>
      </c>
      <c r="B271" s="38" t="e">
        <f>VLOOKUP($A271,#REF!,34,FALSE)</f>
        <v>#REF!</v>
      </c>
      <c r="C271" s="39" t="str">
        <f t="shared" ref="C271:C278" si="132">CONCATENATE("unused_",A271)</f>
        <v>unused_DAP6_SCLK</v>
      </c>
      <c r="D271" s="40" t="e">
        <f>IF(LEN(VLOOKUP($A271,#REF!,8,FALSE)),LEFT(VLOOKUP($A271,#REF!,8,FALSE),LEN(VLOOKUP($A271,#REF!,8,FALSE))-2),"")</f>
        <v>#REF!</v>
      </c>
      <c r="E271" s="41" t="e">
        <f>IF(LEN(VLOOKUP($A271,#REF!,4,FALSE)),IF(INDEX(#REF!,MATCH($A271,#REF!,0),1),LEFT(VLOOKUP($A271,#REF!,4,FALSE),LEN(VLOOKUP($A271,#REF!,4,FALSE))-2),CONCATENATE(LEFT(VLOOKUP($A271,#REF!,4,FALSE),LEN(VLOOKUP($A271,#REF!,4,FALSE))-2),"*")),"")</f>
        <v>#REF!</v>
      </c>
      <c r="F271" s="42" t="e">
        <f>IF(LEN(VLOOKUP($A271,#REF!,5,FALSE)),IF(INDEX(#REF!,MATCH($A271,#REF!,0),2),LEFT(VLOOKUP($A271,#REF!,5,FALSE),LEN(VLOOKUP($A271,#REF!,5,FALSE))-2),CONCATENATE(LEFT(VLOOKUP($A271,#REF!,5,FALSE),LEN(VLOOKUP($A271,#REF!,5,FALSE))-2),"*")),"")</f>
        <v>#REF!</v>
      </c>
      <c r="G271" s="42" t="e">
        <f>IF(LEN(VLOOKUP($A271,#REF!,6,FALSE)),IF(INDEX(#REF!,MATCH($A271,#REF!,0),3),LEFT(VLOOKUP($A271,#REF!,6,FALSE),LEN(VLOOKUP($A271,#REF!,6,FALSE))-2),CONCATENATE(LEFT(VLOOKUP($A271,#REF!,6,FALSE),LEN(VLOOKUP($A271,#REF!,6,FALSE))-2),"*")),"")</f>
        <v>#REF!</v>
      </c>
      <c r="H271" s="43" t="e">
        <f>IF(LEN(VLOOKUP($A271,#REF!,7,FALSE)),IF(INDEX(#REF!,MATCH($A271,#REF!,0),4),LEFT(VLOOKUP($A271,#REF!,7,FALSE),LEN(VLOOKUP($A271,#REF!,7,FALSE))-2),CONCATENATE(LEFT(VLOOKUP($A271,#REF!,7,FALSE),LEN(VLOOKUP($A271,#REF!,7,FALSE))-2),"*")),"")</f>
        <v>#REF!</v>
      </c>
      <c r="I271" s="54" t="e">
        <f>IF(LEN(VLOOKUP($A271,#REF!,8,FALSE)),UPPER(RIGHT(VLOOKUP($A271,#REF!,8,FALSE),1)),"")</f>
        <v>#REF!</v>
      </c>
      <c r="J271" s="42" t="e">
        <f>IF(LEN(VLOOKUP($A271,#REF!,4,FALSE)),UPPER(RIGHT(VLOOKUP($A271,#REF!,4,FALSE),1)),"")</f>
        <v>#REF!</v>
      </c>
      <c r="K271" s="42" t="e">
        <f>IF(LEN(VLOOKUP($A271,#REF!,5,FALSE)),UPPER(RIGHT(VLOOKUP($A271,#REF!,5,FALSE),1)),"")</f>
        <v>#REF!</v>
      </c>
      <c r="L271" s="42" t="e">
        <f>IF(LEN(VLOOKUP($A271,#REF!,6,FALSE)),UPPER(RIGHT(VLOOKUP($A271,#REF!,6,FALSE),1)),"")</f>
        <v>#REF!</v>
      </c>
      <c r="M271" s="43" t="e">
        <f>IF(LEN(VLOOKUP($A271,#REF!,7,FALSE)),UPPER(RIGHT(VLOOKUP($A271,#REF!,7,FALSE),1)),"")</f>
        <v>#REF!</v>
      </c>
      <c r="N271" s="38" t="s">
        <v>699</v>
      </c>
      <c r="O271" s="38" t="s">
        <v>83</v>
      </c>
      <c r="P271" s="38" t="s">
        <v>104</v>
      </c>
      <c r="Q271" s="38" t="s">
        <v>105</v>
      </c>
      <c r="R271" s="38" t="s">
        <v>83</v>
      </c>
      <c r="S271" s="61" t="e">
        <f>HLOOKUP("Device Tree Pin Name",#REF!,MATCH($A271,#REF!,0),FALSE)</f>
        <v>#REF!</v>
      </c>
      <c r="T271" s="47" t="e">
        <f>HLOOKUP("power rail",#REF!,MATCH($A271,#REF!,0),FALSE)</f>
        <v>#REF!</v>
      </c>
      <c r="U271" s="62" t="e">
        <f>HLOOKUP("Wake Capable",#REF!,MATCH($A271,#REF!,0),FALSE)</f>
        <v>#REF!</v>
      </c>
      <c r="V271" s="62" t="e">
        <f>HLOOKUP("Strap",#REF!,MATCH($A271,#REF!,0),FALSE)</f>
        <v>#REF!</v>
      </c>
      <c r="W271" s="62" t="e">
        <f>HLOOKUP("GTE",#REF!,MATCH($A271,#REF!,0),FALSE)</f>
        <v>#REF!</v>
      </c>
      <c r="X271" s="62" t="e">
        <f>HLOOKUP("DPD_Control",#REF!,MATCH($A271,#REF!,0),FALSE)</f>
        <v>#REF!</v>
      </c>
      <c r="Y271" s="62" t="e">
        <f>HLOOKUP("DPD_Group",#REF!,MATCH($A271,#REF!,0),FALSE)</f>
        <v>#REF!</v>
      </c>
      <c r="Z271" s="47" t="e">
        <f>HLOOKUP("Pad Category",#REF!,MATCH($A271,#REF!,0),FALSE)</f>
        <v>#REF!</v>
      </c>
      <c r="AA271" s="47" t="e">
        <f>HLOOKUP("Pad type",#REF!,MATCH($A271,#REF!,0),FALSE)</f>
        <v>#REF!</v>
      </c>
      <c r="AB271" s="47" t="e">
        <f>HLOOKUP("Pull Strength",#REF!,MATCH($A271,#REF!,0),FALSE)</f>
        <v>#REF!</v>
      </c>
      <c r="AC271" s="47" t="e">
        <f>HLOOKUP("POR Pin State",#REF!,MATCH($A271,#REF!,0),FALSE)</f>
        <v>#REF!</v>
      </c>
      <c r="AD271" s="47" t="str">
        <f t="shared" ref="AD271:AD278" si="133">IF(OR($AQ271="",$AQ271=$C271),$R271,IF($AQ271=$D271,SUBSTITUTE(SUBSTITUTE($AQ271,"GPIO3_","GPIO_"),".0",""),IF($AQ271=$E271,$N271,IF($AQ271=$F271,$O271,IF($AQ271=$G271,$P271,IF($AQ271=$H271,$Q271,"INVALID"))))))</f>
        <v>RSVD1</v>
      </c>
      <c r="AE271" s="82"/>
      <c r="AF271" s="38" t="str">
        <f t="shared" ref="AF271:AF278" si="134">IF(AND(OR($AS271="Int PU",$AS271="Int PD"),OR(AND($AZ271&lt;&gt;"",$AZ271&lt;&gt;"0"),AND($BA271&lt;&gt;"",$BA271&lt;&gt;"0"))),"INVALID",IF(OR($AQ271=$C271,$AS271="Int PD"),"PULL_DOWN",IF(OR($AS271="Int PU",AND($AE271="YES",OR($AZ271="",$AZ271="0"),OR($BA271="",$BA271="0"),OR($AR271="Input",$AR271="Bidirectional"))),"PULL_UP","NORMAL")))</f>
        <v>PULL_DOWN</v>
      </c>
      <c r="AG271" s="38" t="e">
        <f t="shared" ref="AG271:AG283" si="135">IF($AU271="Input","TRISTATE",IF($AV271="Z","TRISTATE",IF($AT271=$F271,"TRISTATE","NORMAL")))</f>
        <v>#REF!</v>
      </c>
      <c r="AH271" s="38" t="e">
        <f t="shared" ref="AH271:AH277" si="136">IF(OR($AT271=$F271,$AU271="Output"),"DISABLE","ENABLE")</f>
        <v>#REF!</v>
      </c>
      <c r="AI271" s="87" t="e">
        <f t="shared" ref="AI271:AI283" si="137">IF($AT271&lt;&gt;$G271,"N/A",IF($AV271="Drive 1","1",IF($AV271="Drive 0","0","")))</f>
        <v>#REF!</v>
      </c>
      <c r="AJ271" s="86" t="b">
        <v>1</v>
      </c>
      <c r="AK271" s="86" t="b">
        <v>1</v>
      </c>
      <c r="AL271" s="86" t="b">
        <v>1</v>
      </c>
      <c r="AM271" s="86" t="b">
        <v>1</v>
      </c>
      <c r="AN271" s="86" t="b">
        <v>1</v>
      </c>
      <c r="AO271" s="86" t="b">
        <v>1</v>
      </c>
      <c r="AP271" s="63" t="str">
        <f t="shared" ref="AP271:AP283" si="138">IF(AND($AJ271:$AO271),"VALID","INVALID")</f>
        <v>VALID</v>
      </c>
      <c r="AQ271" s="211" t="s">
        <v>700</v>
      </c>
      <c r="AR271" s="107" t="s">
        <v>79</v>
      </c>
      <c r="AS271" s="119"/>
      <c r="AT271" s="108"/>
      <c r="AU271" s="116"/>
      <c r="AV271" s="212"/>
      <c r="AW271" s="108"/>
      <c r="AX271" s="104" t="s">
        <v>85</v>
      </c>
      <c r="AY271" s="216"/>
      <c r="AZ271" s="119"/>
      <c r="BA271" s="119"/>
      <c r="BB271" s="402" t="s">
        <v>496</v>
      </c>
      <c r="BC271" s="121"/>
      <c r="BD271" s="122"/>
      <c r="BE271" s="146"/>
      <c r="BF271" s="147" t="e">
        <f>VLOOKUP($A271,#REF!,34,FALSE)</f>
        <v>#REF!</v>
      </c>
      <c r="BG271" s="147" t="e">
        <f>VLOOKUP($A271,#REF!,22,FALSE)</f>
        <v>#REF!</v>
      </c>
      <c r="BH271" s="149"/>
    </row>
    <row r="272" ht="12.95" customHeight="1" spans="1:60">
      <c r="A272" s="47" t="s">
        <v>701</v>
      </c>
      <c r="B272" s="38" t="e">
        <f>VLOOKUP($A272,#REF!,34,FALSE)</f>
        <v>#REF!</v>
      </c>
      <c r="C272" s="39" t="str">
        <f t="shared" si="132"/>
        <v>unused_DAP6_DOUT</v>
      </c>
      <c r="D272" s="40" t="e">
        <f>IF(LEN(VLOOKUP($A272,#REF!,8,FALSE)),LEFT(VLOOKUP($A272,#REF!,8,FALSE),LEN(VLOOKUP($A272,#REF!,8,FALSE))-2),"")</f>
        <v>#REF!</v>
      </c>
      <c r="E272" s="41" t="e">
        <f>IF(LEN(VLOOKUP($A272,#REF!,4,FALSE)),IF(INDEX(#REF!,MATCH($A272,#REF!,0),1),LEFT(VLOOKUP($A272,#REF!,4,FALSE),LEN(VLOOKUP($A272,#REF!,4,FALSE))-3),CONCATENATE(LEFT(VLOOKUP($A272,#REF!,4,FALSE),LEN(VLOOKUP($A272,#REF!,4,FALSE))-2),"*")),"")</f>
        <v>#REF!</v>
      </c>
      <c r="F272" s="42" t="e">
        <f>IF(LEN(VLOOKUP($A272,#REF!,5,FALSE)),IF(INDEX(#REF!,MATCH($A272,#REF!,0),2),LEFT(VLOOKUP($A272,#REF!,5,FALSE),LEN(VLOOKUP($A272,#REF!,5,FALSE))-2),CONCATENATE(LEFT(VLOOKUP($A272,#REF!,5,FALSE),LEN(VLOOKUP($A272,#REF!,5,FALSE))-2),"*")),"")</f>
        <v>#REF!</v>
      </c>
      <c r="G272" s="42" t="e">
        <f>IF(LEN(VLOOKUP($A272,#REF!,6,FALSE)),IF(INDEX(#REF!,MATCH($A272,#REF!,0),3),LEFT(VLOOKUP($A272,#REF!,6,FALSE),LEN(VLOOKUP($A272,#REF!,6,FALSE))-2),CONCATENATE(LEFT(VLOOKUP($A272,#REF!,6,FALSE),LEN(VLOOKUP($A272,#REF!,6,FALSE))-2),"*")),"")</f>
        <v>#REF!</v>
      </c>
      <c r="H272" s="43" t="e">
        <f>IF(LEN(VLOOKUP($A272,#REF!,7,FALSE)),IF(INDEX(#REF!,MATCH($A272,#REF!,0),4),LEFT(VLOOKUP($A272,#REF!,7,FALSE),LEN(VLOOKUP($A272,#REF!,7,FALSE))-2),CONCATENATE(LEFT(VLOOKUP($A272,#REF!,7,FALSE),LEN(VLOOKUP($A272,#REF!,7,FALSE))-2),"*")),"")</f>
        <v>#REF!</v>
      </c>
      <c r="I272" s="54" t="e">
        <f>IF(LEN(VLOOKUP($A272,#REF!,8,FALSE)),UPPER(RIGHT(VLOOKUP($A272,#REF!,8,FALSE),1)),"")</f>
        <v>#REF!</v>
      </c>
      <c r="J272" s="42" t="s">
        <v>81</v>
      </c>
      <c r="K272" s="42" t="e">
        <f>IF(LEN(VLOOKUP($A272,#REF!,5,FALSE)),UPPER(RIGHT(VLOOKUP($A272,#REF!,5,FALSE),1)),"")</f>
        <v>#REF!</v>
      </c>
      <c r="L272" s="42" t="e">
        <f>IF(LEN(VLOOKUP($A272,#REF!,6,FALSE)),UPPER(RIGHT(VLOOKUP($A272,#REF!,6,FALSE),1)),"")</f>
        <v>#REF!</v>
      </c>
      <c r="M272" s="43" t="e">
        <f>IF(LEN(VLOOKUP($A272,#REF!,7,FALSE)),UPPER(RIGHT(VLOOKUP($A272,#REF!,7,FALSE),1)),"")</f>
        <v>#REF!</v>
      </c>
      <c r="N272" s="38" t="s">
        <v>699</v>
      </c>
      <c r="O272" s="38" t="s">
        <v>83</v>
      </c>
      <c r="P272" s="38" t="s">
        <v>104</v>
      </c>
      <c r="Q272" s="38" t="s">
        <v>105</v>
      </c>
      <c r="R272" s="38" t="s">
        <v>83</v>
      </c>
      <c r="S272" s="63" t="e">
        <f>HLOOKUP("Device Tree Pin Name",#REF!,MATCH($A272,#REF!,0),FALSE)</f>
        <v>#REF!</v>
      </c>
      <c r="T272" s="47" t="e">
        <f>HLOOKUP("power rail",#REF!,MATCH($A272,#REF!,0),FALSE)</f>
        <v>#REF!</v>
      </c>
      <c r="U272" s="62" t="e">
        <f>HLOOKUP("Wake Capable",#REF!,MATCH($A272,#REF!,0),FALSE)</f>
        <v>#REF!</v>
      </c>
      <c r="V272" s="62" t="e">
        <f>HLOOKUP("Strap",#REF!,MATCH($A272,#REF!,0),FALSE)</f>
        <v>#REF!</v>
      </c>
      <c r="W272" s="62" t="e">
        <f>HLOOKUP("GTE",#REF!,MATCH($A272,#REF!,0),FALSE)</f>
        <v>#REF!</v>
      </c>
      <c r="X272" s="62" t="e">
        <f>HLOOKUP("DPD_Control",#REF!,MATCH($A272,#REF!,0),FALSE)</f>
        <v>#REF!</v>
      </c>
      <c r="Y272" s="62" t="e">
        <f>HLOOKUP("DPD_Group",#REF!,MATCH($A272,#REF!,0),FALSE)</f>
        <v>#REF!</v>
      </c>
      <c r="Z272" s="47" t="e">
        <f>HLOOKUP("Pad Category",#REF!,MATCH($A272,#REF!,0),FALSE)</f>
        <v>#REF!</v>
      </c>
      <c r="AA272" s="47" t="e">
        <f>HLOOKUP("Pad type",#REF!,MATCH($A272,#REF!,0),FALSE)</f>
        <v>#REF!</v>
      </c>
      <c r="AB272" s="47" t="e">
        <f>HLOOKUP("Pull Strength",#REF!,MATCH($A272,#REF!,0),FALSE)</f>
        <v>#REF!</v>
      </c>
      <c r="AC272" s="47" t="e">
        <f>HLOOKUP("POR Pin State",#REF!,MATCH($A272,#REF!,0),FALSE)</f>
        <v>#REF!</v>
      </c>
      <c r="AD272" s="47" t="str">
        <f t="shared" si="133"/>
        <v>RSVD1</v>
      </c>
      <c r="AE272" s="82"/>
      <c r="AF272" s="38" t="str">
        <f t="shared" si="134"/>
        <v>PULL_DOWN</v>
      </c>
      <c r="AG272" s="38" t="e">
        <f t="shared" si="135"/>
        <v>#REF!</v>
      </c>
      <c r="AH272" s="38" t="e">
        <f t="shared" si="136"/>
        <v>#REF!</v>
      </c>
      <c r="AI272" s="87" t="e">
        <f t="shared" si="137"/>
        <v>#REF!</v>
      </c>
      <c r="AJ272" s="86" t="b">
        <v>1</v>
      </c>
      <c r="AK272" s="86" t="b">
        <v>1</v>
      </c>
      <c r="AL272" s="86" t="b">
        <v>1</v>
      </c>
      <c r="AM272" s="86" t="b">
        <v>1</v>
      </c>
      <c r="AN272" s="86" t="b">
        <v>1</v>
      </c>
      <c r="AO272" s="86" t="b">
        <v>1</v>
      </c>
      <c r="AP272" s="63" t="str">
        <f t="shared" si="138"/>
        <v>VALID</v>
      </c>
      <c r="AQ272" s="102" t="s">
        <v>702</v>
      </c>
      <c r="AR272" s="103" t="s">
        <v>79</v>
      </c>
      <c r="AS272" s="104"/>
      <c r="AT272" s="108"/>
      <c r="AU272" s="116"/>
      <c r="AV272" s="116"/>
      <c r="AW272" s="105"/>
      <c r="AX272" s="104" t="s">
        <v>85</v>
      </c>
      <c r="AY272" s="105"/>
      <c r="AZ272" s="104"/>
      <c r="BA272" s="104"/>
      <c r="BB272" s="115"/>
      <c r="BC272" s="116"/>
      <c r="BD272" s="117"/>
      <c r="BE272" s="150"/>
      <c r="BF272" s="147" t="e">
        <f>VLOOKUP($A272,#REF!,34,FALSE)</f>
        <v>#REF!</v>
      </c>
      <c r="BG272" s="147" t="e">
        <f>VLOOKUP($A272,#REF!,22,FALSE)</f>
        <v>#REF!</v>
      </c>
      <c r="BH272" s="149"/>
    </row>
    <row r="273" ht="12.95" customHeight="1" spans="1:60">
      <c r="A273" s="47" t="s">
        <v>703</v>
      </c>
      <c r="B273" s="38" t="e">
        <f>VLOOKUP($A273,#REF!,34,FALSE)</f>
        <v>#REF!</v>
      </c>
      <c r="C273" s="39" t="str">
        <f t="shared" si="132"/>
        <v>unused_DAP6_DIN</v>
      </c>
      <c r="D273" s="40" t="e">
        <f>IF(LEN(VLOOKUP($A273,#REF!,8,FALSE)),LEFT(VLOOKUP($A273,#REF!,8,FALSE),LEN(VLOOKUP($A273,#REF!,8,FALSE))-2),"")</f>
        <v>#REF!</v>
      </c>
      <c r="E273" s="41" t="e">
        <f>IF(LEN(VLOOKUP($A273,#REF!,4,FALSE)),IF(INDEX(#REF!,MATCH($A273,#REF!,0),1),LEFT(VLOOKUP($A273,#REF!,4,FALSE),LEN(VLOOKUP($A273,#REF!,4,FALSE))-2),CONCATENATE(LEFT(VLOOKUP($A273,#REF!,4,FALSE),LEN(VLOOKUP($A273,#REF!,4,FALSE))-2),"*")),"")</f>
        <v>#REF!</v>
      </c>
      <c r="F273" s="42" t="e">
        <f>IF(LEN(VLOOKUP($A273,#REF!,5,FALSE)),IF(INDEX(#REF!,MATCH($A273,#REF!,0),2),LEFT(VLOOKUP($A273,#REF!,5,FALSE),LEN(VLOOKUP($A273,#REF!,5,FALSE))-2),CONCATENATE(LEFT(VLOOKUP($A273,#REF!,5,FALSE),LEN(VLOOKUP($A273,#REF!,5,FALSE))-2),"*")),"")</f>
        <v>#REF!</v>
      </c>
      <c r="G273" s="42" t="e">
        <f>IF(LEN(VLOOKUP($A273,#REF!,6,FALSE)),IF(INDEX(#REF!,MATCH($A273,#REF!,0),3),LEFT(VLOOKUP($A273,#REF!,6,FALSE),LEN(VLOOKUP($A273,#REF!,6,FALSE))-2),CONCATENATE(LEFT(VLOOKUP($A273,#REF!,6,FALSE),LEN(VLOOKUP($A273,#REF!,6,FALSE))-2),"*")),"")</f>
        <v>#REF!</v>
      </c>
      <c r="H273" s="43" t="e">
        <f>IF(LEN(VLOOKUP($A273,#REF!,7,FALSE)),IF(INDEX(#REF!,MATCH($A273,#REF!,0),4),LEFT(VLOOKUP($A273,#REF!,7,FALSE),LEN(VLOOKUP($A273,#REF!,7,FALSE))-2),CONCATENATE(LEFT(VLOOKUP($A273,#REF!,7,FALSE),LEN(VLOOKUP($A273,#REF!,7,FALSE))-2),"*")),"")</f>
        <v>#REF!</v>
      </c>
      <c r="I273" s="54" t="e">
        <f>IF(LEN(VLOOKUP($A273,#REF!,8,FALSE)),UPPER(RIGHT(VLOOKUP($A273,#REF!,8,FALSE),1)),"")</f>
        <v>#REF!</v>
      </c>
      <c r="J273" s="42" t="e">
        <f>IF(LEN(VLOOKUP($A273,#REF!,4,FALSE)),UPPER(RIGHT(VLOOKUP($A273,#REF!,4,FALSE),1)),"")</f>
        <v>#REF!</v>
      </c>
      <c r="K273" s="42" t="e">
        <f>IF(LEN(VLOOKUP($A273,#REF!,5,FALSE)),UPPER(RIGHT(VLOOKUP($A273,#REF!,5,FALSE),1)),"")</f>
        <v>#REF!</v>
      </c>
      <c r="L273" s="42" t="e">
        <f>IF(LEN(VLOOKUP($A273,#REF!,6,FALSE)),UPPER(RIGHT(VLOOKUP($A273,#REF!,6,FALSE),1)),"")</f>
        <v>#REF!</v>
      </c>
      <c r="M273" s="43" t="e">
        <f>IF(LEN(VLOOKUP($A273,#REF!,7,FALSE)),UPPER(RIGHT(VLOOKUP($A273,#REF!,7,FALSE),1)),"")</f>
        <v>#REF!</v>
      </c>
      <c r="N273" s="38" t="s">
        <v>699</v>
      </c>
      <c r="O273" s="38" t="s">
        <v>83</v>
      </c>
      <c r="P273" s="38" t="s">
        <v>104</v>
      </c>
      <c r="Q273" s="38" t="s">
        <v>105</v>
      </c>
      <c r="R273" s="38" t="s">
        <v>83</v>
      </c>
      <c r="S273" s="63" t="e">
        <f>HLOOKUP("Device Tree Pin Name",#REF!,MATCH($A273,#REF!,0),FALSE)</f>
        <v>#REF!</v>
      </c>
      <c r="T273" s="47" t="e">
        <f>HLOOKUP("power rail",#REF!,MATCH($A273,#REF!,0),FALSE)</f>
        <v>#REF!</v>
      </c>
      <c r="U273" s="62" t="e">
        <f>HLOOKUP("Wake Capable",#REF!,MATCH($A273,#REF!,0),FALSE)</f>
        <v>#REF!</v>
      </c>
      <c r="V273" s="62" t="e">
        <f>HLOOKUP("Strap",#REF!,MATCH($A273,#REF!,0),FALSE)</f>
        <v>#REF!</v>
      </c>
      <c r="W273" s="62" t="e">
        <f>HLOOKUP("GTE",#REF!,MATCH($A273,#REF!,0),FALSE)</f>
        <v>#REF!</v>
      </c>
      <c r="X273" s="62" t="e">
        <f>HLOOKUP("DPD_Control",#REF!,MATCH($A273,#REF!,0),FALSE)</f>
        <v>#REF!</v>
      </c>
      <c r="Y273" s="62" t="e">
        <f>HLOOKUP("DPD_Group",#REF!,MATCH($A273,#REF!,0),FALSE)</f>
        <v>#REF!</v>
      </c>
      <c r="Z273" s="47" t="e">
        <f>HLOOKUP("Pad Category",#REF!,MATCH($A273,#REF!,0),FALSE)</f>
        <v>#REF!</v>
      </c>
      <c r="AA273" s="47" t="e">
        <f>HLOOKUP("Pad type",#REF!,MATCH($A273,#REF!,0),FALSE)</f>
        <v>#REF!</v>
      </c>
      <c r="AB273" s="47" t="e">
        <f>HLOOKUP("Pull Strength",#REF!,MATCH($A273,#REF!,0),FALSE)</f>
        <v>#REF!</v>
      </c>
      <c r="AC273" s="47" t="e">
        <f>HLOOKUP("POR Pin State",#REF!,MATCH($A273,#REF!,0),FALSE)</f>
        <v>#REF!</v>
      </c>
      <c r="AD273" s="47" t="str">
        <f t="shared" si="133"/>
        <v>RSVD1</v>
      </c>
      <c r="AE273" s="82"/>
      <c r="AF273" s="38" t="str">
        <f t="shared" si="134"/>
        <v>PULL_DOWN</v>
      </c>
      <c r="AG273" s="38" t="e">
        <f t="shared" si="135"/>
        <v>#REF!</v>
      </c>
      <c r="AH273" s="38" t="e">
        <f t="shared" si="136"/>
        <v>#REF!</v>
      </c>
      <c r="AI273" s="87" t="e">
        <f t="shared" si="137"/>
        <v>#REF!</v>
      </c>
      <c r="AJ273" s="86" t="b">
        <v>1</v>
      </c>
      <c r="AK273" s="86" t="b">
        <v>1</v>
      </c>
      <c r="AL273" s="86" t="b">
        <v>1</v>
      </c>
      <c r="AM273" s="86" t="b">
        <v>1</v>
      </c>
      <c r="AN273" s="86" t="b">
        <v>1</v>
      </c>
      <c r="AO273" s="86" t="b">
        <v>1</v>
      </c>
      <c r="AP273" s="63" t="str">
        <f t="shared" si="138"/>
        <v>VALID</v>
      </c>
      <c r="AQ273" s="102" t="s">
        <v>704</v>
      </c>
      <c r="AR273" s="103" t="s">
        <v>79</v>
      </c>
      <c r="AS273" s="104"/>
      <c r="AT273" s="108"/>
      <c r="AU273" s="116"/>
      <c r="AV273" s="116"/>
      <c r="AW273" s="105"/>
      <c r="AX273" s="104" t="s">
        <v>85</v>
      </c>
      <c r="AY273" s="105"/>
      <c r="AZ273" s="104"/>
      <c r="BA273" s="104"/>
      <c r="BB273" s="115"/>
      <c r="BC273" s="116"/>
      <c r="BD273" s="117"/>
      <c r="BE273" s="150"/>
      <c r="BF273" s="147" t="e">
        <f>VLOOKUP($A273,#REF!,34,FALSE)</f>
        <v>#REF!</v>
      </c>
      <c r="BG273" s="147" t="e">
        <f>VLOOKUP($A273,#REF!,22,FALSE)</f>
        <v>#REF!</v>
      </c>
      <c r="BH273" s="149"/>
    </row>
    <row r="274" ht="12.95" customHeight="1" spans="1:60">
      <c r="A274" s="47" t="s">
        <v>705</v>
      </c>
      <c r="B274" s="38" t="e">
        <f>VLOOKUP($A274,#REF!,34,FALSE)</f>
        <v>#REF!</v>
      </c>
      <c r="C274" s="39" t="str">
        <f t="shared" si="132"/>
        <v>unused_DAP6_FS</v>
      </c>
      <c r="D274" s="40" t="e">
        <f>IF(LEN(VLOOKUP($A274,#REF!,8,FALSE)),LEFT(VLOOKUP($A274,#REF!,8,FALSE),LEN(VLOOKUP($A274,#REF!,8,FALSE))-2),"")</f>
        <v>#REF!</v>
      </c>
      <c r="E274" s="41" t="e">
        <f>IF(LEN(VLOOKUP($A274,#REF!,4,FALSE)),IF(INDEX(#REF!,MATCH($A274,#REF!,0),1),LEFT(VLOOKUP($A274,#REF!,4,FALSE),LEN(VLOOKUP($A274,#REF!,4,FALSE))-2),CONCATENATE(LEFT(VLOOKUP($A274,#REF!,4,FALSE),LEN(VLOOKUP($A274,#REF!,4,FALSE))-2),"*")),"")</f>
        <v>#REF!</v>
      </c>
      <c r="F274" s="42" t="e">
        <f>IF(LEN(VLOOKUP($A274,#REF!,5,FALSE)),IF(INDEX(#REF!,MATCH($A274,#REF!,0),2),LEFT(VLOOKUP($A274,#REF!,5,FALSE),LEN(VLOOKUP($A274,#REF!,5,FALSE))-2),CONCATENATE(LEFT(VLOOKUP($A274,#REF!,5,FALSE),LEN(VLOOKUP($A274,#REF!,5,FALSE))-2),"*")),"")</f>
        <v>#REF!</v>
      </c>
      <c r="G274" s="42" t="e">
        <f>IF(LEN(VLOOKUP($A274,#REF!,6,FALSE)),IF(INDEX(#REF!,MATCH($A274,#REF!,0),3),LEFT(VLOOKUP($A274,#REF!,6,FALSE),LEN(VLOOKUP($A274,#REF!,6,FALSE))-2),CONCATENATE(LEFT(VLOOKUP($A274,#REF!,6,FALSE),LEN(VLOOKUP($A274,#REF!,6,FALSE))-2),"*")),"")</f>
        <v>#REF!</v>
      </c>
      <c r="H274" s="43" t="e">
        <f>IF(LEN(VLOOKUP($A274,#REF!,7,FALSE)),IF(INDEX(#REF!,MATCH($A274,#REF!,0),4),LEFT(VLOOKUP($A274,#REF!,7,FALSE),LEN(VLOOKUP($A274,#REF!,7,FALSE))-2),CONCATENATE(LEFT(VLOOKUP($A274,#REF!,7,FALSE),LEN(VLOOKUP($A274,#REF!,7,FALSE))-2),"*")),"")</f>
        <v>#REF!</v>
      </c>
      <c r="I274" s="54" t="e">
        <f>IF(LEN(VLOOKUP($A274,#REF!,8,FALSE)),UPPER(RIGHT(VLOOKUP($A274,#REF!,8,FALSE),1)),"")</f>
        <v>#REF!</v>
      </c>
      <c r="J274" s="42" t="e">
        <f>IF(LEN(VLOOKUP($A274,#REF!,4,FALSE)),UPPER(RIGHT(VLOOKUP($A274,#REF!,4,FALSE),1)),"")</f>
        <v>#REF!</v>
      </c>
      <c r="K274" s="42" t="e">
        <f>IF(LEN(VLOOKUP($A274,#REF!,5,FALSE)),UPPER(RIGHT(VLOOKUP($A274,#REF!,5,FALSE),1)),"")</f>
        <v>#REF!</v>
      </c>
      <c r="L274" s="42" t="e">
        <f>IF(LEN(VLOOKUP($A274,#REF!,6,FALSE)),UPPER(RIGHT(VLOOKUP($A274,#REF!,6,FALSE),1)),"")</f>
        <v>#REF!</v>
      </c>
      <c r="M274" s="43" t="e">
        <f>IF(LEN(VLOOKUP($A274,#REF!,7,FALSE)),UPPER(RIGHT(VLOOKUP($A274,#REF!,7,FALSE),1)),"")</f>
        <v>#REF!</v>
      </c>
      <c r="N274" s="38" t="s">
        <v>699</v>
      </c>
      <c r="O274" s="38" t="s">
        <v>83</v>
      </c>
      <c r="P274" s="38" t="s">
        <v>104</v>
      </c>
      <c r="Q274" s="38" t="s">
        <v>105</v>
      </c>
      <c r="R274" s="38" t="s">
        <v>83</v>
      </c>
      <c r="S274" s="63" t="e">
        <f>HLOOKUP("Device Tree Pin Name",#REF!,MATCH($A274,#REF!,0),FALSE)</f>
        <v>#REF!</v>
      </c>
      <c r="T274" s="47" t="e">
        <f>HLOOKUP("power rail",#REF!,MATCH($A274,#REF!,0),FALSE)</f>
        <v>#REF!</v>
      </c>
      <c r="U274" s="62" t="e">
        <f>HLOOKUP("Wake Capable",#REF!,MATCH($A274,#REF!,0),FALSE)</f>
        <v>#REF!</v>
      </c>
      <c r="V274" s="62" t="e">
        <f>HLOOKUP("Strap",#REF!,MATCH($A274,#REF!,0),FALSE)</f>
        <v>#REF!</v>
      </c>
      <c r="W274" s="62" t="e">
        <f>HLOOKUP("GTE",#REF!,MATCH($A274,#REF!,0),FALSE)</f>
        <v>#REF!</v>
      </c>
      <c r="X274" s="62" t="e">
        <f>HLOOKUP("DPD_Control",#REF!,MATCH($A274,#REF!,0),FALSE)</f>
        <v>#REF!</v>
      </c>
      <c r="Y274" s="62" t="e">
        <f>HLOOKUP("DPD_Group",#REF!,MATCH($A274,#REF!,0),FALSE)</f>
        <v>#REF!</v>
      </c>
      <c r="Z274" s="47" t="e">
        <f>HLOOKUP("Pad Category",#REF!,MATCH($A274,#REF!,0),FALSE)</f>
        <v>#REF!</v>
      </c>
      <c r="AA274" s="47" t="e">
        <f>HLOOKUP("Pad type",#REF!,MATCH($A274,#REF!,0),FALSE)</f>
        <v>#REF!</v>
      </c>
      <c r="AB274" s="47" t="e">
        <f>HLOOKUP("Pull Strength",#REF!,MATCH($A274,#REF!,0),FALSE)</f>
        <v>#REF!</v>
      </c>
      <c r="AC274" s="47" t="e">
        <f>HLOOKUP("POR Pin State",#REF!,MATCH($A274,#REF!,0),FALSE)</f>
        <v>#REF!</v>
      </c>
      <c r="AD274" s="47" t="str">
        <f t="shared" si="133"/>
        <v>RSVD1</v>
      </c>
      <c r="AE274" s="82"/>
      <c r="AF274" s="38" t="str">
        <f t="shared" si="134"/>
        <v>PULL_DOWN</v>
      </c>
      <c r="AG274" s="38" t="e">
        <f t="shared" si="135"/>
        <v>#REF!</v>
      </c>
      <c r="AH274" s="38" t="e">
        <f t="shared" si="136"/>
        <v>#REF!</v>
      </c>
      <c r="AI274" s="87" t="e">
        <f t="shared" si="137"/>
        <v>#REF!</v>
      </c>
      <c r="AJ274" s="86" t="b">
        <v>1</v>
      </c>
      <c r="AK274" s="86" t="b">
        <v>1</v>
      </c>
      <c r="AL274" s="86" t="b">
        <v>1</v>
      </c>
      <c r="AM274" s="86" t="b">
        <v>1</v>
      </c>
      <c r="AN274" s="86" t="b">
        <v>1</v>
      </c>
      <c r="AO274" s="86" t="b">
        <v>1</v>
      </c>
      <c r="AP274" s="63" t="str">
        <f t="shared" si="138"/>
        <v>VALID</v>
      </c>
      <c r="AQ274" s="102" t="s">
        <v>706</v>
      </c>
      <c r="AR274" s="103" t="s">
        <v>79</v>
      </c>
      <c r="AS274" s="104"/>
      <c r="AT274" s="108"/>
      <c r="AU274" s="116"/>
      <c r="AV274" s="116"/>
      <c r="AW274" s="105"/>
      <c r="AX274" s="104" t="s">
        <v>85</v>
      </c>
      <c r="AY274" s="105"/>
      <c r="AZ274" s="104"/>
      <c r="BA274" s="104"/>
      <c r="BB274" s="115"/>
      <c r="BC274" s="116"/>
      <c r="BD274" s="117"/>
      <c r="BE274" s="150"/>
      <c r="BF274" s="147" t="e">
        <f>VLOOKUP($A274,#REF!,34,FALSE)</f>
        <v>#REF!</v>
      </c>
      <c r="BG274" s="147" t="e">
        <f>VLOOKUP($A274,#REF!,22,FALSE)</f>
        <v>#REF!</v>
      </c>
      <c r="BH274" s="149"/>
    </row>
    <row r="275" ht="12.95" customHeight="1" spans="1:60">
      <c r="A275" s="47" t="s">
        <v>707</v>
      </c>
      <c r="B275" s="38" t="e">
        <f>VLOOKUP($A275,#REF!,34,FALSE)</f>
        <v>#REF!</v>
      </c>
      <c r="C275" s="39" t="str">
        <f t="shared" si="132"/>
        <v>unused_DAP4_SCLK</v>
      </c>
      <c r="D275" s="40" t="e">
        <f>IF(LEN(VLOOKUP($A275,#REF!,8,FALSE)),LEFT(VLOOKUP($A275,#REF!,8,FALSE),LEN(VLOOKUP($A275,#REF!,8,FALSE))-2),"")</f>
        <v>#REF!</v>
      </c>
      <c r="E275" s="41" t="e">
        <f>IF(LEN(VLOOKUP($A275,#REF!,4,FALSE)),IF(INDEX(#REF!,MATCH($A275,#REF!,0),1),LEFT(VLOOKUP($A275,#REF!,4,FALSE),LEN(VLOOKUP($A275,#REF!,4,FALSE))-2),CONCATENATE(LEFT(VLOOKUP($A275,#REF!,4,FALSE),LEN(VLOOKUP($A275,#REF!,4,FALSE))-2),"*")),"")</f>
        <v>#REF!</v>
      </c>
      <c r="F275" s="42" t="e">
        <f>IF(LEN(VLOOKUP($A275,#REF!,5,FALSE)),IF(INDEX(#REF!,MATCH($A275,#REF!,0),2),LEFT(VLOOKUP($A275,#REF!,5,FALSE),LEN(VLOOKUP($A275,#REF!,5,FALSE))-2),CONCATENATE(LEFT(VLOOKUP($A275,#REF!,5,FALSE),LEN(VLOOKUP($A275,#REF!,5,FALSE))-2),"*")),"")</f>
        <v>#REF!</v>
      </c>
      <c r="G275" s="42" t="e">
        <f>IF(LEN(VLOOKUP($A275,#REF!,6,FALSE)),IF(INDEX(#REF!,MATCH($A275,#REF!,0),3),LEFT(VLOOKUP($A275,#REF!,6,FALSE),LEN(VLOOKUP($A275,#REF!,6,FALSE))-2),CONCATENATE(LEFT(VLOOKUP($A275,#REF!,6,FALSE),LEN(VLOOKUP($A275,#REF!,6,FALSE))-2),"*")),"")</f>
        <v>#REF!</v>
      </c>
      <c r="H275" s="43" t="e">
        <f>IF(LEN(VLOOKUP($A275,#REF!,7,FALSE)),IF(INDEX(#REF!,MATCH($A275,#REF!,0),4),LEFT(VLOOKUP($A275,#REF!,7,FALSE),LEN(VLOOKUP($A275,#REF!,7,FALSE))-2),CONCATENATE(LEFT(VLOOKUP($A275,#REF!,7,FALSE),LEN(VLOOKUP($A275,#REF!,7,FALSE))-2),"*")),"")</f>
        <v>#REF!</v>
      </c>
      <c r="I275" s="54" t="e">
        <f>IF(LEN(VLOOKUP($A275,#REF!,8,FALSE)),UPPER(RIGHT(VLOOKUP($A275,#REF!,8,FALSE),1)),"")</f>
        <v>#REF!</v>
      </c>
      <c r="J275" s="42" t="e">
        <f>IF(LEN(VLOOKUP($A275,#REF!,4,FALSE)),UPPER(RIGHT(VLOOKUP($A275,#REF!,4,FALSE),1)),"")</f>
        <v>#REF!</v>
      </c>
      <c r="K275" s="42" t="e">
        <f>IF(LEN(VLOOKUP($A275,#REF!,5,FALSE)),UPPER(RIGHT(VLOOKUP($A275,#REF!,5,FALSE),1)),"")</f>
        <v>#REF!</v>
      </c>
      <c r="L275" s="42" t="e">
        <f>IF(LEN(VLOOKUP($A275,#REF!,6,FALSE)),UPPER(RIGHT(VLOOKUP($A275,#REF!,6,FALSE),1)),"")</f>
        <v>#REF!</v>
      </c>
      <c r="M275" s="43" t="e">
        <f>IF(LEN(VLOOKUP($A275,#REF!,7,FALSE)),UPPER(RIGHT(VLOOKUP($A275,#REF!,7,FALSE),1)),"")</f>
        <v>#REF!</v>
      </c>
      <c r="N275" s="38" t="s">
        <v>708</v>
      </c>
      <c r="O275" s="38" t="s">
        <v>83</v>
      </c>
      <c r="P275" s="38" t="s">
        <v>104</v>
      </c>
      <c r="Q275" s="38" t="s">
        <v>105</v>
      </c>
      <c r="R275" s="38" t="s">
        <v>83</v>
      </c>
      <c r="S275" s="63" t="e">
        <f>HLOOKUP("Device Tree Pin Name",#REF!,MATCH($A275,#REF!,0),FALSE)</f>
        <v>#REF!</v>
      </c>
      <c r="T275" s="47" t="e">
        <f>HLOOKUP("power rail",#REF!,MATCH($A275,#REF!,0),FALSE)</f>
        <v>#REF!</v>
      </c>
      <c r="U275" s="62" t="e">
        <f>HLOOKUP("Wake Capable",#REF!,MATCH($A275,#REF!,0),FALSE)</f>
        <v>#REF!</v>
      </c>
      <c r="V275" s="62" t="e">
        <f>HLOOKUP("Strap",#REF!,MATCH($A275,#REF!,0),FALSE)</f>
        <v>#REF!</v>
      </c>
      <c r="W275" s="62" t="e">
        <f>HLOOKUP("GTE",#REF!,MATCH($A275,#REF!,0),FALSE)</f>
        <v>#REF!</v>
      </c>
      <c r="X275" s="62" t="e">
        <f>HLOOKUP("DPD_Control",#REF!,MATCH($A275,#REF!,0),FALSE)</f>
        <v>#REF!</v>
      </c>
      <c r="Y275" s="62" t="e">
        <f>HLOOKUP("DPD_Group",#REF!,MATCH($A275,#REF!,0),FALSE)</f>
        <v>#REF!</v>
      </c>
      <c r="Z275" s="47" t="e">
        <f>HLOOKUP("Pad Category",#REF!,MATCH($A275,#REF!,0),FALSE)</f>
        <v>#REF!</v>
      </c>
      <c r="AA275" s="47" t="e">
        <f>HLOOKUP("Pad type",#REF!,MATCH($A275,#REF!,0),FALSE)</f>
        <v>#REF!</v>
      </c>
      <c r="AB275" s="47" t="e">
        <f>HLOOKUP("Pull Strength",#REF!,MATCH($A275,#REF!,0),FALSE)</f>
        <v>#REF!</v>
      </c>
      <c r="AC275" s="47" t="e">
        <f>HLOOKUP("POR Pin State",#REF!,MATCH($A275,#REF!,0),FALSE)</f>
        <v>#REF!</v>
      </c>
      <c r="AD275" s="47" t="str">
        <f t="shared" si="133"/>
        <v>RSVD1</v>
      </c>
      <c r="AE275" s="82"/>
      <c r="AF275" s="38" t="str">
        <f t="shared" si="134"/>
        <v>PULL_DOWN</v>
      </c>
      <c r="AG275" s="38" t="e">
        <f t="shared" si="135"/>
        <v>#REF!</v>
      </c>
      <c r="AH275" s="38" t="e">
        <f t="shared" si="136"/>
        <v>#REF!</v>
      </c>
      <c r="AI275" s="87" t="e">
        <f t="shared" si="137"/>
        <v>#REF!</v>
      </c>
      <c r="AJ275" s="86" t="b">
        <v>1</v>
      </c>
      <c r="AK275" s="86" t="b">
        <v>1</v>
      </c>
      <c r="AL275" s="86" t="b">
        <v>1</v>
      </c>
      <c r="AM275" s="86" t="b">
        <v>1</v>
      </c>
      <c r="AN275" s="86" t="b">
        <v>1</v>
      </c>
      <c r="AO275" s="86" t="b">
        <v>1</v>
      </c>
      <c r="AP275" s="63" t="str">
        <f t="shared" si="138"/>
        <v>VALID</v>
      </c>
      <c r="AQ275" s="102" t="s">
        <v>709</v>
      </c>
      <c r="AR275" s="103" t="s">
        <v>79</v>
      </c>
      <c r="AS275" s="104"/>
      <c r="AT275" s="108"/>
      <c r="AU275" s="116"/>
      <c r="AV275" s="116"/>
      <c r="AW275" s="105"/>
      <c r="AX275" s="104" t="s">
        <v>85</v>
      </c>
      <c r="AY275" s="105"/>
      <c r="AZ275" s="104"/>
      <c r="BA275" s="104"/>
      <c r="BB275" s="115"/>
      <c r="BC275" s="116"/>
      <c r="BD275" s="117"/>
      <c r="BE275" s="150"/>
      <c r="BF275" s="147" t="e">
        <f>VLOOKUP($A275,#REF!,34,FALSE)</f>
        <v>#REF!</v>
      </c>
      <c r="BG275" s="147" t="e">
        <f>VLOOKUP($A275,#REF!,22,FALSE)</f>
        <v>#REF!</v>
      </c>
      <c r="BH275" s="149"/>
    </row>
    <row r="276" ht="12.95" customHeight="1" spans="1:60">
      <c r="A276" s="47" t="s">
        <v>710</v>
      </c>
      <c r="B276" s="38" t="e">
        <f>VLOOKUP($A276,#REF!,34,FALSE)</f>
        <v>#REF!</v>
      </c>
      <c r="C276" s="39" t="str">
        <f t="shared" si="132"/>
        <v>unused_DAP4_DOUT</v>
      </c>
      <c r="D276" s="40" t="e">
        <f>IF(LEN(VLOOKUP($A276,#REF!,8,FALSE)),LEFT(VLOOKUP($A276,#REF!,8,FALSE),LEN(VLOOKUP($A276,#REF!,8,FALSE))-2),"")</f>
        <v>#REF!</v>
      </c>
      <c r="E276" s="41" t="e">
        <f>IF(LEN(VLOOKUP($A276,#REF!,4,FALSE)),IF(INDEX(#REF!,MATCH($A276,#REF!,0),1),LEFT(VLOOKUP($A276,#REF!,4,FALSE),LEN(VLOOKUP($A276,#REF!,4,FALSE))-3),CONCATENATE(LEFT(VLOOKUP($A276,#REF!,4,FALSE),LEN(VLOOKUP($A276,#REF!,4,FALSE))-2),"*")),"")</f>
        <v>#REF!</v>
      </c>
      <c r="F276" s="42" t="e">
        <f>IF(LEN(VLOOKUP($A276,#REF!,5,FALSE)),IF(INDEX(#REF!,MATCH($A276,#REF!,0),2),LEFT(VLOOKUP($A276,#REF!,5,FALSE),LEN(VLOOKUP($A276,#REF!,5,FALSE))-2),CONCATENATE(LEFT(VLOOKUP($A276,#REF!,5,FALSE),LEN(VLOOKUP($A276,#REF!,5,FALSE))-2),"*")),"")</f>
        <v>#REF!</v>
      </c>
      <c r="G276" s="42" t="e">
        <f>IF(LEN(VLOOKUP($A276,#REF!,6,FALSE)),IF(INDEX(#REF!,MATCH($A276,#REF!,0),3),LEFT(VLOOKUP($A276,#REF!,6,FALSE),LEN(VLOOKUP($A276,#REF!,6,FALSE))-2),CONCATENATE(LEFT(VLOOKUP($A276,#REF!,6,FALSE),LEN(VLOOKUP($A276,#REF!,6,FALSE))-2),"*")),"")</f>
        <v>#REF!</v>
      </c>
      <c r="H276" s="43" t="e">
        <f>IF(LEN(VLOOKUP($A276,#REF!,7,FALSE)),IF(INDEX(#REF!,MATCH($A276,#REF!,0),4),LEFT(VLOOKUP($A276,#REF!,7,FALSE),LEN(VLOOKUP($A276,#REF!,7,FALSE))-2),CONCATENATE(LEFT(VLOOKUP($A276,#REF!,7,FALSE),LEN(VLOOKUP($A276,#REF!,7,FALSE))-2),"*")),"")</f>
        <v>#REF!</v>
      </c>
      <c r="I276" s="54" t="e">
        <f>IF(LEN(VLOOKUP($A276,#REF!,8,FALSE)),UPPER(RIGHT(VLOOKUP($A276,#REF!,8,FALSE),1)),"")</f>
        <v>#REF!</v>
      </c>
      <c r="J276" s="42" t="s">
        <v>81</v>
      </c>
      <c r="K276" s="42" t="e">
        <f>IF(LEN(VLOOKUP($A276,#REF!,5,FALSE)),UPPER(RIGHT(VLOOKUP($A276,#REF!,5,FALSE),1)),"")</f>
        <v>#REF!</v>
      </c>
      <c r="L276" s="42" t="e">
        <f>IF(LEN(VLOOKUP($A276,#REF!,6,FALSE)),UPPER(RIGHT(VLOOKUP($A276,#REF!,6,FALSE),1)),"")</f>
        <v>#REF!</v>
      </c>
      <c r="M276" s="43" t="e">
        <f>IF(LEN(VLOOKUP($A276,#REF!,7,FALSE)),UPPER(RIGHT(VLOOKUP($A276,#REF!,7,FALSE),1)),"")</f>
        <v>#REF!</v>
      </c>
      <c r="N276" s="38" t="s">
        <v>708</v>
      </c>
      <c r="O276" s="38" t="s">
        <v>83</v>
      </c>
      <c r="P276" s="38" t="s">
        <v>104</v>
      </c>
      <c r="Q276" s="38" t="s">
        <v>105</v>
      </c>
      <c r="R276" s="38" t="s">
        <v>83</v>
      </c>
      <c r="S276" s="63" t="e">
        <f>HLOOKUP("Device Tree Pin Name",#REF!,MATCH($A276,#REF!,0),FALSE)</f>
        <v>#REF!</v>
      </c>
      <c r="T276" s="47" t="e">
        <f>HLOOKUP("power rail",#REF!,MATCH($A276,#REF!,0),FALSE)</f>
        <v>#REF!</v>
      </c>
      <c r="U276" s="62" t="e">
        <f>HLOOKUP("Wake Capable",#REF!,MATCH($A276,#REF!,0),FALSE)</f>
        <v>#REF!</v>
      </c>
      <c r="V276" s="62" t="e">
        <f>HLOOKUP("Strap",#REF!,MATCH($A276,#REF!,0),FALSE)</f>
        <v>#REF!</v>
      </c>
      <c r="W276" s="62" t="e">
        <f>HLOOKUP("GTE",#REF!,MATCH($A276,#REF!,0),FALSE)</f>
        <v>#REF!</v>
      </c>
      <c r="X276" s="62" t="e">
        <f>HLOOKUP("DPD_Control",#REF!,MATCH($A276,#REF!,0),FALSE)</f>
        <v>#REF!</v>
      </c>
      <c r="Y276" s="62" t="e">
        <f>HLOOKUP("DPD_Group",#REF!,MATCH($A276,#REF!,0),FALSE)</f>
        <v>#REF!</v>
      </c>
      <c r="Z276" s="47" t="e">
        <f>HLOOKUP("Pad Category",#REF!,MATCH($A276,#REF!,0),FALSE)</f>
        <v>#REF!</v>
      </c>
      <c r="AA276" s="47" t="e">
        <f>HLOOKUP("Pad type",#REF!,MATCH($A276,#REF!,0),FALSE)</f>
        <v>#REF!</v>
      </c>
      <c r="AB276" s="47" t="e">
        <f>HLOOKUP("Pull Strength",#REF!,MATCH($A276,#REF!,0),FALSE)</f>
        <v>#REF!</v>
      </c>
      <c r="AC276" s="47" t="e">
        <f>HLOOKUP("POR Pin State",#REF!,MATCH($A276,#REF!,0),FALSE)</f>
        <v>#REF!</v>
      </c>
      <c r="AD276" s="47" t="str">
        <f t="shared" si="133"/>
        <v>RSVD1</v>
      </c>
      <c r="AE276" s="82"/>
      <c r="AF276" s="38" t="str">
        <f t="shared" si="134"/>
        <v>PULL_DOWN</v>
      </c>
      <c r="AG276" s="38" t="e">
        <f t="shared" si="135"/>
        <v>#REF!</v>
      </c>
      <c r="AH276" s="38" t="e">
        <f t="shared" si="136"/>
        <v>#REF!</v>
      </c>
      <c r="AI276" s="87" t="e">
        <f t="shared" si="137"/>
        <v>#REF!</v>
      </c>
      <c r="AJ276" s="86" t="b">
        <v>1</v>
      </c>
      <c r="AK276" s="86" t="b">
        <v>1</v>
      </c>
      <c r="AL276" s="86" t="b">
        <v>1</v>
      </c>
      <c r="AM276" s="86" t="b">
        <v>1</v>
      </c>
      <c r="AN276" s="86" t="b">
        <v>1</v>
      </c>
      <c r="AO276" s="86" t="b">
        <v>1</v>
      </c>
      <c r="AP276" s="63" t="str">
        <f t="shared" si="138"/>
        <v>VALID</v>
      </c>
      <c r="AQ276" s="102" t="s">
        <v>711</v>
      </c>
      <c r="AR276" s="103" t="s">
        <v>79</v>
      </c>
      <c r="AS276" s="104"/>
      <c r="AT276" s="108"/>
      <c r="AU276" s="116"/>
      <c r="AV276" s="116"/>
      <c r="AW276" s="105"/>
      <c r="AX276" s="104" t="s">
        <v>85</v>
      </c>
      <c r="AY276" s="105"/>
      <c r="AZ276" s="104"/>
      <c r="BA276" s="104"/>
      <c r="BB276" s="115"/>
      <c r="BC276" s="116"/>
      <c r="BD276" s="117"/>
      <c r="BE276" s="150"/>
      <c r="BF276" s="147" t="e">
        <f>VLOOKUP($A276,#REF!,34,FALSE)</f>
        <v>#REF!</v>
      </c>
      <c r="BG276" s="147" t="e">
        <f>VLOOKUP($A276,#REF!,22,FALSE)</f>
        <v>#REF!</v>
      </c>
      <c r="BH276" s="149"/>
    </row>
    <row r="277" ht="12.95" customHeight="1" spans="1:60">
      <c r="A277" s="47" t="s">
        <v>712</v>
      </c>
      <c r="B277" s="38" t="e">
        <f>VLOOKUP($A277,#REF!,34,FALSE)</f>
        <v>#REF!</v>
      </c>
      <c r="C277" s="39" t="str">
        <f t="shared" si="132"/>
        <v>unused_DAP4_DIN</v>
      </c>
      <c r="D277" s="40" t="e">
        <f>IF(LEN(VLOOKUP($A277,#REF!,8,FALSE)),LEFT(VLOOKUP($A277,#REF!,8,FALSE),LEN(VLOOKUP($A277,#REF!,8,FALSE))-2),"")</f>
        <v>#REF!</v>
      </c>
      <c r="E277" s="41" t="e">
        <f>IF(LEN(VLOOKUP($A277,#REF!,4,FALSE)),IF(INDEX(#REF!,MATCH($A277,#REF!,0),1),LEFT(VLOOKUP($A277,#REF!,4,FALSE),LEN(VLOOKUP($A277,#REF!,4,FALSE))-2),CONCATENATE(LEFT(VLOOKUP($A277,#REF!,4,FALSE),LEN(VLOOKUP($A277,#REF!,4,FALSE))-2),"*")),"")</f>
        <v>#REF!</v>
      </c>
      <c r="F277" s="42" t="e">
        <f>IF(LEN(VLOOKUP($A277,#REF!,5,FALSE)),IF(INDEX(#REF!,MATCH($A277,#REF!,0),2),LEFT(VLOOKUP($A277,#REF!,5,FALSE),LEN(VLOOKUP($A277,#REF!,5,FALSE))-2),CONCATENATE(LEFT(VLOOKUP($A277,#REF!,5,FALSE),LEN(VLOOKUP($A277,#REF!,5,FALSE))-2),"*")),"")</f>
        <v>#REF!</v>
      </c>
      <c r="G277" s="42" t="e">
        <f>IF(LEN(VLOOKUP($A277,#REF!,6,FALSE)),IF(INDEX(#REF!,MATCH($A277,#REF!,0),3),LEFT(VLOOKUP($A277,#REF!,6,FALSE),LEN(VLOOKUP($A277,#REF!,6,FALSE))-2),CONCATENATE(LEFT(VLOOKUP($A277,#REF!,6,FALSE),LEN(VLOOKUP($A277,#REF!,6,FALSE))-2),"*")),"")</f>
        <v>#REF!</v>
      </c>
      <c r="H277" s="43" t="e">
        <f>IF(LEN(VLOOKUP($A277,#REF!,7,FALSE)),IF(INDEX(#REF!,MATCH($A277,#REF!,0),4),LEFT(VLOOKUP($A277,#REF!,7,FALSE),LEN(VLOOKUP($A277,#REF!,7,FALSE))-2),CONCATENATE(LEFT(VLOOKUP($A277,#REF!,7,FALSE),LEN(VLOOKUP($A277,#REF!,7,FALSE))-2),"*")),"")</f>
        <v>#REF!</v>
      </c>
      <c r="I277" s="54" t="e">
        <f>IF(LEN(VLOOKUP($A277,#REF!,8,FALSE)),UPPER(RIGHT(VLOOKUP($A277,#REF!,8,FALSE),1)),"")</f>
        <v>#REF!</v>
      </c>
      <c r="J277" s="42" t="e">
        <f>IF(LEN(VLOOKUP($A277,#REF!,4,FALSE)),UPPER(RIGHT(VLOOKUP($A277,#REF!,4,FALSE),1)),"")</f>
        <v>#REF!</v>
      </c>
      <c r="K277" s="42" t="e">
        <f>IF(LEN(VLOOKUP($A277,#REF!,5,FALSE)),UPPER(RIGHT(VLOOKUP($A277,#REF!,5,FALSE),1)),"")</f>
        <v>#REF!</v>
      </c>
      <c r="L277" s="42" t="e">
        <f>IF(LEN(VLOOKUP($A277,#REF!,6,FALSE)),UPPER(RIGHT(VLOOKUP($A277,#REF!,6,FALSE),1)),"")</f>
        <v>#REF!</v>
      </c>
      <c r="M277" s="43" t="e">
        <f>IF(LEN(VLOOKUP($A277,#REF!,7,FALSE)),UPPER(RIGHT(VLOOKUP($A277,#REF!,7,FALSE),1)),"")</f>
        <v>#REF!</v>
      </c>
      <c r="N277" s="38" t="s">
        <v>708</v>
      </c>
      <c r="O277" s="38" t="s">
        <v>83</v>
      </c>
      <c r="P277" s="38" t="s">
        <v>104</v>
      </c>
      <c r="Q277" s="38" t="s">
        <v>105</v>
      </c>
      <c r="R277" s="38" t="s">
        <v>83</v>
      </c>
      <c r="S277" s="63" t="e">
        <f>HLOOKUP("Device Tree Pin Name",#REF!,MATCH($A277,#REF!,0),FALSE)</f>
        <v>#REF!</v>
      </c>
      <c r="T277" s="47" t="e">
        <f>HLOOKUP("power rail",#REF!,MATCH($A277,#REF!,0),FALSE)</f>
        <v>#REF!</v>
      </c>
      <c r="U277" s="62" t="e">
        <f>HLOOKUP("Wake Capable",#REF!,MATCH($A277,#REF!,0),FALSE)</f>
        <v>#REF!</v>
      </c>
      <c r="V277" s="62" t="e">
        <f>HLOOKUP("Strap",#REF!,MATCH($A277,#REF!,0),FALSE)</f>
        <v>#REF!</v>
      </c>
      <c r="W277" s="62" t="e">
        <f>HLOOKUP("GTE",#REF!,MATCH($A277,#REF!,0),FALSE)</f>
        <v>#REF!</v>
      </c>
      <c r="X277" s="62" t="e">
        <f>HLOOKUP("DPD_Control",#REF!,MATCH($A277,#REF!,0),FALSE)</f>
        <v>#REF!</v>
      </c>
      <c r="Y277" s="62" t="e">
        <f>HLOOKUP("DPD_Group",#REF!,MATCH($A277,#REF!,0),FALSE)</f>
        <v>#REF!</v>
      </c>
      <c r="Z277" s="47" t="e">
        <f>HLOOKUP("Pad Category",#REF!,MATCH($A277,#REF!,0),FALSE)</f>
        <v>#REF!</v>
      </c>
      <c r="AA277" s="47" t="e">
        <f>HLOOKUP("Pad type",#REF!,MATCH($A277,#REF!,0),FALSE)</f>
        <v>#REF!</v>
      </c>
      <c r="AB277" s="47" t="e">
        <f>HLOOKUP("Pull Strength",#REF!,MATCH($A277,#REF!,0),FALSE)</f>
        <v>#REF!</v>
      </c>
      <c r="AC277" s="47" t="e">
        <f>HLOOKUP("POR Pin State",#REF!,MATCH($A277,#REF!,0),FALSE)</f>
        <v>#REF!</v>
      </c>
      <c r="AD277" s="47" t="str">
        <f t="shared" si="133"/>
        <v>RSVD1</v>
      </c>
      <c r="AE277" s="82"/>
      <c r="AF277" s="38" t="str">
        <f t="shared" si="134"/>
        <v>PULL_DOWN</v>
      </c>
      <c r="AG277" s="38" t="e">
        <f t="shared" si="135"/>
        <v>#REF!</v>
      </c>
      <c r="AH277" s="38" t="e">
        <f t="shared" si="136"/>
        <v>#REF!</v>
      </c>
      <c r="AI277" s="87" t="e">
        <f t="shared" si="137"/>
        <v>#REF!</v>
      </c>
      <c r="AJ277" s="86" t="b">
        <v>1</v>
      </c>
      <c r="AK277" s="86" t="b">
        <v>1</v>
      </c>
      <c r="AL277" s="86" t="b">
        <v>1</v>
      </c>
      <c r="AM277" s="86" t="b">
        <v>1</v>
      </c>
      <c r="AN277" s="86" t="b">
        <v>1</v>
      </c>
      <c r="AO277" s="86" t="b">
        <v>1</v>
      </c>
      <c r="AP277" s="63" t="str">
        <f t="shared" si="138"/>
        <v>VALID</v>
      </c>
      <c r="AQ277" s="102" t="s">
        <v>713</v>
      </c>
      <c r="AR277" s="103" t="s">
        <v>79</v>
      </c>
      <c r="AS277" s="104"/>
      <c r="AT277" s="108"/>
      <c r="AU277" s="116"/>
      <c r="AV277" s="116"/>
      <c r="AW277" s="105"/>
      <c r="AX277" s="104" t="s">
        <v>85</v>
      </c>
      <c r="AY277" s="105"/>
      <c r="AZ277" s="104"/>
      <c r="BA277" s="104"/>
      <c r="BB277" s="115"/>
      <c r="BC277" s="116"/>
      <c r="BD277" s="117"/>
      <c r="BE277" s="150"/>
      <c r="BF277" s="147" t="e">
        <f>VLOOKUP($A277,#REF!,34,FALSE)</f>
        <v>#REF!</v>
      </c>
      <c r="BG277" s="147" t="e">
        <f>VLOOKUP($A277,#REF!,22,FALSE)</f>
        <v>#REF!</v>
      </c>
      <c r="BH277" s="149"/>
    </row>
    <row r="278" ht="12.95" customHeight="1" spans="1:60">
      <c r="A278" s="47" t="s">
        <v>714</v>
      </c>
      <c r="B278" s="38" t="e">
        <f>VLOOKUP($A278,#REF!,34,FALSE)</f>
        <v>#REF!</v>
      </c>
      <c r="C278" s="39" t="str">
        <f t="shared" si="132"/>
        <v>unused_DAP4_FS</v>
      </c>
      <c r="D278" s="40" t="e">
        <f>IF(LEN(VLOOKUP($A278,#REF!,8,FALSE)),LEFT(VLOOKUP($A278,#REF!,8,FALSE),LEN(VLOOKUP($A278,#REF!,8,FALSE))-2),"")</f>
        <v>#REF!</v>
      </c>
      <c r="E278" s="41" t="e">
        <f>IF(LEN(VLOOKUP($A278,#REF!,4,FALSE)),IF(INDEX(#REF!,MATCH($A278,#REF!,0),1),LEFT(VLOOKUP($A278,#REF!,4,FALSE),LEN(VLOOKUP($A278,#REF!,4,FALSE))-2),CONCATENATE(LEFT(VLOOKUP($A278,#REF!,4,FALSE),LEN(VLOOKUP($A278,#REF!,4,FALSE))-2),"*")),"")</f>
        <v>#REF!</v>
      </c>
      <c r="F278" s="42" t="e">
        <f>IF(LEN(VLOOKUP($A278,#REF!,5,FALSE)),IF(INDEX(#REF!,MATCH($A278,#REF!,0),2),LEFT(VLOOKUP($A278,#REF!,5,FALSE),LEN(VLOOKUP($A278,#REF!,5,FALSE))-2),CONCATENATE(LEFT(VLOOKUP($A278,#REF!,5,FALSE),LEN(VLOOKUP($A278,#REF!,5,FALSE))-2),"*")),"")</f>
        <v>#REF!</v>
      </c>
      <c r="G278" s="42" t="e">
        <f>IF(LEN(VLOOKUP($A278,#REF!,6,FALSE)),IF(INDEX(#REF!,MATCH($A278,#REF!,0),3),LEFT(VLOOKUP($A278,#REF!,6,FALSE),LEN(VLOOKUP($A278,#REF!,6,FALSE))-2),CONCATENATE(LEFT(VLOOKUP($A278,#REF!,6,FALSE),LEN(VLOOKUP($A278,#REF!,6,FALSE))-2),"*")),"")</f>
        <v>#REF!</v>
      </c>
      <c r="H278" s="43" t="e">
        <f>IF(LEN(VLOOKUP($A278,#REF!,7,FALSE)),IF(INDEX(#REF!,MATCH($A278,#REF!,0),4),LEFT(VLOOKUP($A278,#REF!,7,FALSE),LEN(VLOOKUP($A278,#REF!,7,FALSE))-2),CONCATENATE(LEFT(VLOOKUP($A278,#REF!,7,FALSE),LEN(VLOOKUP($A278,#REF!,7,FALSE))-2),"*")),"")</f>
        <v>#REF!</v>
      </c>
      <c r="I278" s="54" t="e">
        <f>IF(LEN(VLOOKUP($A278,#REF!,8,FALSE)),UPPER(RIGHT(VLOOKUP($A278,#REF!,8,FALSE),1)),"")</f>
        <v>#REF!</v>
      </c>
      <c r="J278" s="42" t="e">
        <f>IF(LEN(VLOOKUP($A278,#REF!,4,FALSE)),UPPER(RIGHT(VLOOKUP($A278,#REF!,4,FALSE),1)),"")</f>
        <v>#REF!</v>
      </c>
      <c r="K278" s="42" t="e">
        <f>IF(LEN(VLOOKUP($A278,#REF!,5,FALSE)),UPPER(RIGHT(VLOOKUP($A278,#REF!,5,FALSE),1)),"")</f>
        <v>#REF!</v>
      </c>
      <c r="L278" s="42" t="e">
        <f>IF(LEN(VLOOKUP($A278,#REF!,6,FALSE)),UPPER(RIGHT(VLOOKUP($A278,#REF!,6,FALSE),1)),"")</f>
        <v>#REF!</v>
      </c>
      <c r="M278" s="43" t="e">
        <f>IF(LEN(VLOOKUP($A278,#REF!,7,FALSE)),UPPER(RIGHT(VLOOKUP($A278,#REF!,7,FALSE),1)),"")</f>
        <v>#REF!</v>
      </c>
      <c r="N278" s="38" t="s">
        <v>708</v>
      </c>
      <c r="O278" s="38" t="s">
        <v>83</v>
      </c>
      <c r="P278" s="38" t="s">
        <v>104</v>
      </c>
      <c r="Q278" s="38" t="s">
        <v>105</v>
      </c>
      <c r="R278" s="38" t="s">
        <v>83</v>
      </c>
      <c r="S278" s="63" t="e">
        <f>HLOOKUP("Device Tree Pin Name",#REF!,MATCH($A278,#REF!,0),FALSE)</f>
        <v>#REF!</v>
      </c>
      <c r="T278" s="47" t="e">
        <f>HLOOKUP("power rail",#REF!,MATCH($A278,#REF!,0),FALSE)</f>
        <v>#REF!</v>
      </c>
      <c r="U278" s="62" t="e">
        <f>HLOOKUP("Wake Capable",#REF!,MATCH($A278,#REF!,0),FALSE)</f>
        <v>#REF!</v>
      </c>
      <c r="V278" s="62" t="e">
        <f>HLOOKUP("Strap",#REF!,MATCH($A278,#REF!,0),FALSE)</f>
        <v>#REF!</v>
      </c>
      <c r="W278" s="62" t="e">
        <f>HLOOKUP("GTE",#REF!,MATCH($A278,#REF!,0),FALSE)</f>
        <v>#REF!</v>
      </c>
      <c r="X278" s="62" t="e">
        <f>HLOOKUP("DPD_Control",#REF!,MATCH($A278,#REF!,0),FALSE)</f>
        <v>#REF!</v>
      </c>
      <c r="Y278" s="62" t="e">
        <f>HLOOKUP("DPD_Group",#REF!,MATCH($A278,#REF!,0),FALSE)</f>
        <v>#REF!</v>
      </c>
      <c r="Z278" s="47" t="e">
        <f>HLOOKUP("Pad Category",#REF!,MATCH($A278,#REF!,0),FALSE)</f>
        <v>#REF!</v>
      </c>
      <c r="AA278" s="47" t="e">
        <f>HLOOKUP("Pad type",#REF!,MATCH($A278,#REF!,0),FALSE)</f>
        <v>#REF!</v>
      </c>
      <c r="AB278" s="47" t="e">
        <f>HLOOKUP("Pull Strength",#REF!,MATCH($A278,#REF!,0),FALSE)</f>
        <v>#REF!</v>
      </c>
      <c r="AC278" s="47" t="e">
        <f>HLOOKUP("POR Pin State",#REF!,MATCH($A278,#REF!,0),FALSE)</f>
        <v>#REF!</v>
      </c>
      <c r="AD278" s="47" t="str">
        <f t="shared" si="133"/>
        <v>RSVD1</v>
      </c>
      <c r="AE278" s="82"/>
      <c r="AF278" s="38" t="str">
        <f t="shared" si="134"/>
        <v>PULL_DOWN</v>
      </c>
      <c r="AG278" s="38" t="e">
        <f>IF($AY278="slave","TRISTATE",IF($AU278="Input","TRISTATE",IF($AV278="Z","TRISTATE",IF($AT278=$F278,"TRISTATE","NORMAL"))))</f>
        <v>#REF!</v>
      </c>
      <c r="AH278" s="38" t="e">
        <f>IF(OR((AND($AT278=$G278,$AU278="INPUT")),(AND($AT278=$H278,$AY278="Slave")),$AU278="Bidirectional"),"ENABLE","DISABLE")</f>
        <v>#REF!</v>
      </c>
      <c r="AI278" s="87" t="e">
        <f t="shared" si="137"/>
        <v>#REF!</v>
      </c>
      <c r="AJ278" s="86" t="b">
        <v>1</v>
      </c>
      <c r="AK278" s="86" t="b">
        <v>1</v>
      </c>
      <c r="AL278" s="86" t="b">
        <v>1</v>
      </c>
      <c r="AM278" s="86" t="b">
        <v>1</v>
      </c>
      <c r="AN278" s="86" t="b">
        <v>1</v>
      </c>
      <c r="AO278" s="86" t="b">
        <v>1</v>
      </c>
      <c r="AP278" s="63" t="str">
        <f t="shared" si="138"/>
        <v>VALID</v>
      </c>
      <c r="AQ278" s="102" t="s">
        <v>715</v>
      </c>
      <c r="AR278" s="103" t="s">
        <v>79</v>
      </c>
      <c r="AS278" s="104"/>
      <c r="AT278" s="108"/>
      <c r="AU278" s="116"/>
      <c r="AV278" s="116"/>
      <c r="AW278" s="105"/>
      <c r="AX278" s="104" t="s">
        <v>85</v>
      </c>
      <c r="AY278" s="105"/>
      <c r="AZ278" s="104"/>
      <c r="BA278" s="104"/>
      <c r="BB278" s="115"/>
      <c r="BC278" s="116"/>
      <c r="BD278" s="117"/>
      <c r="BE278" s="151"/>
      <c r="BF278" s="147" t="e">
        <f>VLOOKUP($A278,#REF!,34,FALSE)</f>
        <v>#REF!</v>
      </c>
      <c r="BG278" s="147" t="e">
        <f>VLOOKUP($A278,#REF!,22,FALSE)</f>
        <v>#REF!</v>
      </c>
      <c r="BH278" s="149"/>
    </row>
    <row r="279" s="3" customFormat="1" ht="18" customHeight="1" spans="1:60">
      <c r="A279" s="45" t="s">
        <v>716</v>
      </c>
      <c r="B279" s="36" t="s">
        <v>717</v>
      </c>
      <c r="C279" s="44"/>
      <c r="D279" s="165"/>
      <c r="E279" s="165"/>
      <c r="F279" s="165"/>
      <c r="G279" s="165"/>
      <c r="H279" s="165"/>
      <c r="I279" s="44"/>
      <c r="J279" s="44"/>
      <c r="K279" s="44"/>
      <c r="L279" s="44"/>
      <c r="M279" s="44"/>
      <c r="N279" s="44"/>
      <c r="O279" s="44"/>
      <c r="P279" s="44"/>
      <c r="Q279" s="44"/>
      <c r="R279" s="44"/>
      <c r="S279" s="44"/>
      <c r="T279" s="44"/>
      <c r="U279" s="167"/>
      <c r="V279" s="167"/>
      <c r="W279" s="167"/>
      <c r="X279" s="167"/>
      <c r="Y279" s="167"/>
      <c r="Z279" s="168"/>
      <c r="AA279" s="168"/>
      <c r="AB279" s="168"/>
      <c r="AC279" s="168"/>
      <c r="AD279" s="168"/>
      <c r="AE279" s="168"/>
      <c r="AF279" s="168"/>
      <c r="AG279" s="168"/>
      <c r="AH279" s="168"/>
      <c r="AI279" s="168"/>
      <c r="AJ279" s="168"/>
      <c r="AK279" s="168"/>
      <c r="AL279" s="168"/>
      <c r="AM279" s="168"/>
      <c r="AN279" s="168"/>
      <c r="AO279" s="168"/>
      <c r="AP279" s="168"/>
      <c r="AQ279" s="100"/>
      <c r="AR279" s="175"/>
      <c r="AS279" s="176"/>
      <c r="AT279" s="176"/>
      <c r="AU279" s="176"/>
      <c r="AV279" s="176"/>
      <c r="AW279" s="176"/>
      <c r="AX279" s="176"/>
      <c r="AY279" s="176"/>
      <c r="AZ279" s="176"/>
      <c r="BA279" s="176"/>
      <c r="BB279" s="176"/>
      <c r="BC279" s="400" t="s">
        <v>76</v>
      </c>
      <c r="BD279" s="176"/>
      <c r="BE279" s="184" t="s">
        <v>119</v>
      </c>
      <c r="BF279" s="185" t="s">
        <v>717</v>
      </c>
      <c r="BG279" s="185"/>
      <c r="BH279" s="187"/>
    </row>
    <row r="280" ht="12.95" customHeight="1" spans="1:60">
      <c r="A280" s="47" t="s">
        <v>718</v>
      </c>
      <c r="B280" s="38" t="e">
        <f>VLOOKUP($A280,#REF!,34,FALSE)</f>
        <v>#REF!</v>
      </c>
      <c r="C280" s="39" t="str">
        <f>CONCATENATE("unused_",A280)</f>
        <v>unused_PEX_L5_CLKREQ_N</v>
      </c>
      <c r="D280" s="40" t="e">
        <f>IF(LEN(VLOOKUP($A280,#REF!,8,FALSE)),LEFT(VLOOKUP($A280,#REF!,8,FALSE),LEN(VLOOKUP($A280,#REF!,8,FALSE))-2),"")</f>
        <v>#REF!</v>
      </c>
      <c r="E280" s="41" t="e">
        <f>IF(LEN(VLOOKUP($A280,#REF!,4,FALSE)),IF(INDEX(#REF!,MATCH($A280,#REF!,0),1),LEFT(VLOOKUP($A280,#REF!,4,FALSE),LEN(VLOOKUP($A280,#REF!,4,FALSE))-2),CONCATENATE(LEFT(VLOOKUP($A280,#REF!,4,FALSE),LEN(VLOOKUP($A280,#REF!,4,FALSE))-2),"*")),"")</f>
        <v>#REF!</v>
      </c>
      <c r="F280" s="42" t="e">
        <f>IF(LEN(VLOOKUP($A280,#REF!,5,FALSE)),IF(INDEX(#REF!,MATCH($A280,#REF!,0),2),LEFT(VLOOKUP($A280,#REF!,5,FALSE),LEN(VLOOKUP($A280,#REF!,5,FALSE))-2),CONCATENATE(LEFT(VLOOKUP($A280,#REF!,5,FALSE),LEN(VLOOKUP($A280,#REF!,5,FALSE))-2),"*")),"")</f>
        <v>#REF!</v>
      </c>
      <c r="G280" s="42" t="e">
        <f>IF(LEN(VLOOKUP($A280,#REF!,6,FALSE)),IF(INDEX(#REF!,MATCH($A280,#REF!,0),3),LEFT(VLOOKUP($A280,#REF!,6,FALSE),LEN(VLOOKUP($A280,#REF!,6,FALSE))-2),CONCATENATE(LEFT(VLOOKUP($A280,#REF!,6,FALSE),LEN(VLOOKUP($A280,#REF!,6,FALSE))-2),"*")),"")</f>
        <v>#REF!</v>
      </c>
      <c r="H280" s="43" t="e">
        <f>IF(LEN(VLOOKUP($A280,#REF!,7,FALSE)),IF(INDEX(#REF!,MATCH($A280,#REF!,0),4),LEFT(VLOOKUP($A280,#REF!,7,FALSE),LEN(VLOOKUP($A280,#REF!,7,FALSE))-2),CONCATENATE(LEFT(VLOOKUP($A280,#REF!,7,FALSE),LEN(VLOOKUP($A280,#REF!,7,FALSE))-2),"*")),"")</f>
        <v>#REF!</v>
      </c>
      <c r="I280" s="54" t="e">
        <f>IF(LEN(VLOOKUP($A280,#REF!,8,FALSE)),UPPER(RIGHT(VLOOKUP($A280,#REF!,8,FALSE),1)),"")</f>
        <v>#REF!</v>
      </c>
      <c r="J280" s="42" t="e">
        <f>IF(LEN(VLOOKUP($A280,#REF!,4,FALSE)),UPPER(RIGHT(VLOOKUP($A280,#REF!,4,FALSE),1)),"")</f>
        <v>#REF!</v>
      </c>
      <c r="K280" s="42" t="e">
        <f>IF(LEN(VLOOKUP($A280,#REF!,5,FALSE)),UPPER(RIGHT(VLOOKUP($A280,#REF!,5,FALSE),1)),"")</f>
        <v>#REF!</v>
      </c>
      <c r="L280" s="42" t="e">
        <f>IF(LEN(VLOOKUP($A280,#REF!,6,FALSE)),UPPER(RIGHT(VLOOKUP($A280,#REF!,6,FALSE),1)),"")</f>
        <v>#REF!</v>
      </c>
      <c r="M280" s="43" t="e">
        <f>IF(LEN(VLOOKUP($A280,#REF!,7,FALSE)),UPPER(RIGHT(VLOOKUP($A280,#REF!,7,FALSE),1)),"")</f>
        <v>#REF!</v>
      </c>
      <c r="N280" s="38" t="s">
        <v>719</v>
      </c>
      <c r="O280" s="38" t="s">
        <v>83</v>
      </c>
      <c r="P280" s="38" t="s">
        <v>104</v>
      </c>
      <c r="Q280" s="38" t="s">
        <v>105</v>
      </c>
      <c r="R280" s="38" t="s">
        <v>83</v>
      </c>
      <c r="S280" s="61" t="e">
        <f>HLOOKUP("Device Tree Pin Name",#REF!,MATCH($A280,#REF!,0),FALSE)</f>
        <v>#REF!</v>
      </c>
      <c r="T280" s="47" t="e">
        <f>HLOOKUP("power rail",#REF!,MATCH($A280,#REF!,0),FALSE)</f>
        <v>#REF!</v>
      </c>
      <c r="U280" s="62" t="e">
        <f>HLOOKUP("Wake Capable",#REF!,MATCH($A280,#REF!,0),FALSE)</f>
        <v>#REF!</v>
      </c>
      <c r="V280" s="62" t="e">
        <f>HLOOKUP("Strap",#REF!,MATCH($A280,#REF!,0),FALSE)</f>
        <v>#REF!</v>
      </c>
      <c r="W280" s="62" t="e">
        <f>HLOOKUP("GTE",#REF!,MATCH($A280,#REF!,0),FALSE)</f>
        <v>#REF!</v>
      </c>
      <c r="X280" s="62" t="e">
        <f>HLOOKUP("DPD_Control",#REF!,MATCH($A280,#REF!,0),FALSE)</f>
        <v>#REF!</v>
      </c>
      <c r="Y280" s="62" t="e">
        <f>HLOOKUP("DPD_Group",#REF!,MATCH($A280,#REF!,0),FALSE)</f>
        <v>#REF!</v>
      </c>
      <c r="Z280" s="47" t="e">
        <f>HLOOKUP("Pad Category",#REF!,MATCH($A280,#REF!,0),FALSE)</f>
        <v>#REF!</v>
      </c>
      <c r="AA280" s="47" t="e">
        <f>HLOOKUP("Pad type",#REF!,MATCH($A280,#REF!,0),FALSE)</f>
        <v>#REF!</v>
      </c>
      <c r="AB280" s="47" t="e">
        <f>HLOOKUP("Pull Strength",#REF!,MATCH($A280,#REF!,0),FALSE)</f>
        <v>#REF!</v>
      </c>
      <c r="AC280" s="47" t="e">
        <f>HLOOKUP("POR Pin State",#REF!,MATCH($A280,#REF!,0),FALSE)</f>
        <v>#REF!</v>
      </c>
      <c r="AD280" s="47" t="str">
        <f>IF(OR($AQ280="",$AQ280=$C280),$R280,IF($AQ280=$D280,SUBSTITUTE(SUBSTITUTE($AQ280,"GPIO3_","GPIO_"),".0",""),IF($AQ280=$E280,$N280,IF($AQ280=$F280,$O280,IF($AQ280=$G280,$P280,IF($AQ280=$H280,$Q280,"INVALID"))))))</f>
        <v>RSVD1</v>
      </c>
      <c r="AE280" s="82"/>
      <c r="AF280" s="38" t="str">
        <f>IF(AND(OR($AS280="Int PU",$AS280="Int PD"),OR(AND($AZ280&lt;&gt;"",$AZ280&lt;&gt;"0"),AND($BA280&lt;&gt;"",$BA280&lt;&gt;"0"))),"INVALID",IF(OR($AQ280=$C280,$AS280="Int PD"),"PULL_DOWN",IF(OR($AS280="Int PU",AND($AE280="YES",OR($AZ280="",$AZ280="0"),OR($BA280="",$BA280="0"),OR($AR280="Input",$AR280="Bidirectional"))),"PULL_UP","NORMAL")))</f>
        <v>PULL_DOWN</v>
      </c>
      <c r="AG280" s="38" t="e">
        <f t="shared" si="135"/>
        <v>#REF!</v>
      </c>
      <c r="AH280" s="38" t="e">
        <f t="shared" ref="AH280:AH283" si="139">IF(OR($AT280=$F280,$AU280="Output"),"DISABLE","ENABLE")</f>
        <v>#REF!</v>
      </c>
      <c r="AI280" s="87" t="e">
        <f t="shared" si="137"/>
        <v>#REF!</v>
      </c>
      <c r="AJ280" s="86" t="b">
        <v>1</v>
      </c>
      <c r="AK280" s="86" t="b">
        <v>1</v>
      </c>
      <c r="AL280" s="86" t="b">
        <v>1</v>
      </c>
      <c r="AM280" s="86" t="b">
        <v>1</v>
      </c>
      <c r="AN280" s="86" t="b">
        <v>1</v>
      </c>
      <c r="AO280" s="86" t="b">
        <v>1</v>
      </c>
      <c r="AP280" s="63" t="str">
        <f t="shared" si="138"/>
        <v>VALID</v>
      </c>
      <c r="AQ280" s="211" t="s">
        <v>720</v>
      </c>
      <c r="AR280" s="107" t="s">
        <v>79</v>
      </c>
      <c r="AS280" s="119"/>
      <c r="AT280" s="104" t="s">
        <v>89</v>
      </c>
      <c r="AU280" s="116"/>
      <c r="AV280" s="105"/>
      <c r="AW280" s="104" t="s">
        <v>85</v>
      </c>
      <c r="AX280" s="104" t="s">
        <v>85</v>
      </c>
      <c r="AY280" s="216"/>
      <c r="AZ280" s="119"/>
      <c r="BA280" s="119"/>
      <c r="BB280" s="402" t="s">
        <v>496</v>
      </c>
      <c r="BC280" s="121"/>
      <c r="BD280" s="122"/>
      <c r="BE280" s="146" t="s">
        <v>718</v>
      </c>
      <c r="BF280" s="147" t="e">
        <f>VLOOKUP($A280,#REF!,34,FALSE)</f>
        <v>#REF!</v>
      </c>
      <c r="BG280" s="147" t="e">
        <f>VLOOKUP($A280,#REF!,22,FALSE)</f>
        <v>#REF!</v>
      </c>
      <c r="BH280" s="149"/>
    </row>
    <row r="281" ht="12.95" customHeight="1" spans="1:60">
      <c r="A281" s="47" t="s">
        <v>721</v>
      </c>
      <c r="B281" s="38" t="e">
        <f>VLOOKUP($A281,#REF!,34,FALSE)</f>
        <v>#REF!</v>
      </c>
      <c r="C281" s="39" t="str">
        <f>CONCATENATE("unused_",A281)</f>
        <v>unused_PEX_L5_RST_N</v>
      </c>
      <c r="D281" s="40" t="e">
        <f>IF(LEN(VLOOKUP($A281,#REF!,8,FALSE)),LEFT(VLOOKUP($A281,#REF!,8,FALSE),LEN(VLOOKUP($A281,#REF!,8,FALSE))-2),"")</f>
        <v>#REF!</v>
      </c>
      <c r="E281" s="41" t="e">
        <f>IF(LEN(VLOOKUP($A281,#REF!,4,FALSE)),IF(INDEX(#REF!,MATCH($A281,#REF!,0),1),LEFT(VLOOKUP($A281,#REF!,4,FALSE),LEN(VLOOKUP($A281,#REF!,4,FALSE))-2),CONCATENATE(LEFT(VLOOKUP($A281,#REF!,4,FALSE),LEN(VLOOKUP($A281,#REF!,4,FALSE))-2),"*")),"")</f>
        <v>#REF!</v>
      </c>
      <c r="F281" s="42" t="e">
        <f>IF(LEN(VLOOKUP($A281,#REF!,5,FALSE)),IF(INDEX(#REF!,MATCH($A281,#REF!,0),2),LEFT(VLOOKUP($A281,#REF!,5,FALSE),LEN(VLOOKUP($A281,#REF!,5,FALSE))-2),CONCATENATE(LEFT(VLOOKUP($A281,#REF!,5,FALSE),LEN(VLOOKUP($A281,#REF!,5,FALSE))-2),"*")),"")</f>
        <v>#REF!</v>
      </c>
      <c r="G281" s="42" t="e">
        <f>IF(LEN(VLOOKUP($A281,#REF!,6,FALSE)),IF(INDEX(#REF!,MATCH($A281,#REF!,0),3),LEFT(VLOOKUP($A281,#REF!,6,FALSE),LEN(VLOOKUP($A281,#REF!,6,FALSE))-2),CONCATENATE(LEFT(VLOOKUP($A281,#REF!,6,FALSE),LEN(VLOOKUP($A281,#REF!,6,FALSE))-2),"*")),"")</f>
        <v>#REF!</v>
      </c>
      <c r="H281" s="43" t="e">
        <f>IF(LEN(VLOOKUP($A281,#REF!,7,FALSE)),IF(INDEX(#REF!,MATCH($A281,#REF!,0),4),LEFT(VLOOKUP($A281,#REF!,7,FALSE),LEN(VLOOKUP($A281,#REF!,7,FALSE))-2),CONCATENATE(LEFT(VLOOKUP($A281,#REF!,7,FALSE),LEN(VLOOKUP($A281,#REF!,7,FALSE))-2),"*")),"")</f>
        <v>#REF!</v>
      </c>
      <c r="I281" s="54" t="e">
        <f>IF(LEN(VLOOKUP($A281,#REF!,8,FALSE)),UPPER(RIGHT(VLOOKUP($A281,#REF!,8,FALSE),1)),"")</f>
        <v>#REF!</v>
      </c>
      <c r="J281" s="42" t="e">
        <f>IF(LEN(VLOOKUP($A281,#REF!,4,FALSE)),UPPER(RIGHT(VLOOKUP($A281,#REF!,4,FALSE),1)),"")</f>
        <v>#REF!</v>
      </c>
      <c r="K281" s="42" t="e">
        <f>IF(LEN(VLOOKUP($A281,#REF!,5,FALSE)),UPPER(RIGHT(VLOOKUP($A281,#REF!,5,FALSE),1)),"")</f>
        <v>#REF!</v>
      </c>
      <c r="L281" s="42" t="e">
        <f>IF(LEN(VLOOKUP($A281,#REF!,6,FALSE)),UPPER(RIGHT(VLOOKUP($A281,#REF!,6,FALSE),1)),"")</f>
        <v>#REF!</v>
      </c>
      <c r="M281" s="43" t="e">
        <f>IF(LEN(VLOOKUP($A281,#REF!,7,FALSE)),UPPER(RIGHT(VLOOKUP($A281,#REF!,7,FALSE),1)),"")</f>
        <v>#REF!</v>
      </c>
      <c r="N281" s="38" t="s">
        <v>719</v>
      </c>
      <c r="O281" s="38" t="s">
        <v>83</v>
      </c>
      <c r="P281" s="38" t="s">
        <v>104</v>
      </c>
      <c r="Q281" s="38" t="s">
        <v>105</v>
      </c>
      <c r="R281" s="38" t="s">
        <v>83</v>
      </c>
      <c r="S281" s="63" t="e">
        <f>HLOOKUP("Device Tree Pin Name",#REF!,MATCH($A281,#REF!,0),FALSE)</f>
        <v>#REF!</v>
      </c>
      <c r="T281" s="47" t="e">
        <f>HLOOKUP("power rail",#REF!,MATCH($A281,#REF!,0),FALSE)</f>
        <v>#REF!</v>
      </c>
      <c r="U281" s="62" t="e">
        <f>HLOOKUP("Wake Capable",#REF!,MATCH($A281,#REF!,0),FALSE)</f>
        <v>#REF!</v>
      </c>
      <c r="V281" s="62" t="e">
        <f>HLOOKUP("Strap",#REF!,MATCH($A281,#REF!,0),FALSE)</f>
        <v>#REF!</v>
      </c>
      <c r="W281" s="62" t="e">
        <f>HLOOKUP("GTE",#REF!,MATCH($A281,#REF!,0),FALSE)</f>
        <v>#REF!</v>
      </c>
      <c r="X281" s="62" t="e">
        <f>HLOOKUP("DPD_Control",#REF!,MATCH($A281,#REF!,0),FALSE)</f>
        <v>#REF!</v>
      </c>
      <c r="Y281" s="62" t="e">
        <f>HLOOKUP("DPD_Group",#REF!,MATCH($A281,#REF!,0),FALSE)</f>
        <v>#REF!</v>
      </c>
      <c r="Z281" s="47" t="e">
        <f>HLOOKUP("Pad Category",#REF!,MATCH($A281,#REF!,0),FALSE)</f>
        <v>#REF!</v>
      </c>
      <c r="AA281" s="47" t="e">
        <f>HLOOKUP("Pad type",#REF!,MATCH($A281,#REF!,0),FALSE)</f>
        <v>#REF!</v>
      </c>
      <c r="AB281" s="47" t="e">
        <f>HLOOKUP("Pull Strength",#REF!,MATCH($A281,#REF!,0),FALSE)</f>
        <v>#REF!</v>
      </c>
      <c r="AC281" s="47" t="e">
        <f>HLOOKUP("POR Pin State",#REF!,MATCH($A281,#REF!,0),FALSE)</f>
        <v>#REF!</v>
      </c>
      <c r="AD281" s="47" t="str">
        <f>IF(OR($AQ281="",$AQ281=$C281),$R281,IF($AQ281=$D281,SUBSTITUTE(SUBSTITUTE($AQ281,"GPIO3_","GPIO_"),".0",""),IF($AQ281=$E281,$N281,IF($AQ281=$F281,$O281,IF($AQ281=$G281,$P281,IF($AQ281=$H281,$Q281,"INVALID"))))))</f>
        <v>RSVD1</v>
      </c>
      <c r="AE281" s="82"/>
      <c r="AF281" s="38" t="str">
        <f>IF(AND(OR($AS281="Int PU",$AS281="Int PD"),OR(AND($AZ281&lt;&gt;"",$AZ281&lt;&gt;"0"),AND($BA281&lt;&gt;"",$BA281&lt;&gt;"0"))),"INVALID",IF(OR($AQ281=$C281,$AS281="Int PD"),"PULL_DOWN",IF(OR($AS281="Int PU",AND($AE281="YES",OR($AZ281="",$AZ281="0"),OR($BA281="",$BA281="0"),OR($AR281="Input",$AR281="Bidirectional"))),"PULL_UP","NORMAL")))</f>
        <v>PULL_DOWN</v>
      </c>
      <c r="AG281" s="38" t="e">
        <f t="shared" si="135"/>
        <v>#REF!</v>
      </c>
      <c r="AH281" s="38" t="e">
        <f t="shared" si="139"/>
        <v>#REF!</v>
      </c>
      <c r="AI281" s="87" t="e">
        <f t="shared" si="137"/>
        <v>#REF!</v>
      </c>
      <c r="AJ281" s="86" t="b">
        <v>1</v>
      </c>
      <c r="AK281" s="86" t="b">
        <v>1</v>
      </c>
      <c r="AL281" s="86" t="b">
        <v>1</v>
      </c>
      <c r="AM281" s="86" t="b">
        <v>1</v>
      </c>
      <c r="AN281" s="86" t="b">
        <v>1</v>
      </c>
      <c r="AO281" s="86" t="b">
        <v>1</v>
      </c>
      <c r="AP281" s="63" t="str">
        <f t="shared" si="138"/>
        <v>VALID</v>
      </c>
      <c r="AQ281" s="102" t="s">
        <v>722</v>
      </c>
      <c r="AR281" s="103" t="s">
        <v>79</v>
      </c>
      <c r="AS281" s="104"/>
      <c r="AT281" s="105"/>
      <c r="AU281" s="116"/>
      <c r="AV281" s="105"/>
      <c r="AW281" s="104" t="s">
        <v>85</v>
      </c>
      <c r="AX281" s="104" t="s">
        <v>85</v>
      </c>
      <c r="AY281" s="105"/>
      <c r="AZ281" s="104"/>
      <c r="BA281" s="104"/>
      <c r="BB281" s="115"/>
      <c r="BC281" s="116"/>
      <c r="BD281" s="117"/>
      <c r="BE281" s="150" t="s">
        <v>721</v>
      </c>
      <c r="BF281" s="147" t="e">
        <f>VLOOKUP($A281,#REF!,34,FALSE)</f>
        <v>#REF!</v>
      </c>
      <c r="BG281" s="147" t="e">
        <f>VLOOKUP($A281,#REF!,22,FALSE)</f>
        <v>#REF!</v>
      </c>
      <c r="BH281" s="149"/>
    </row>
    <row r="282" ht="12.95" customHeight="1" spans="1:60">
      <c r="A282" s="47" t="s">
        <v>723</v>
      </c>
      <c r="B282" s="38" t="e">
        <f>VLOOKUP($A282,#REF!,34,FALSE)</f>
        <v>#REF!</v>
      </c>
      <c r="C282" s="39" t="str">
        <f>CONCATENATE("unused_",A282)</f>
        <v>unused_PEX_L6_CLKREQ_N</v>
      </c>
      <c r="D282" s="40" t="e">
        <f>IF(LEN(VLOOKUP($A282,#REF!,8,FALSE)),LEFT(VLOOKUP($A282,#REF!,8,FALSE),LEN(VLOOKUP($A282,#REF!,8,FALSE))-2),"")</f>
        <v>#REF!</v>
      </c>
      <c r="E282" s="41" t="e">
        <f>IF(LEN(VLOOKUP($A282,#REF!,4,FALSE)),IF(INDEX(#REF!,MATCH($A282,#REF!,0),1),LEFT(VLOOKUP($A282,#REF!,4,FALSE),LEN(VLOOKUP($A282,#REF!,4,FALSE))-2),CONCATENATE(LEFT(VLOOKUP($A282,#REF!,4,FALSE),LEN(VLOOKUP($A282,#REF!,4,FALSE))-2),"*")),"")</f>
        <v>#REF!</v>
      </c>
      <c r="F282" s="42" t="e">
        <f>IF(LEN(VLOOKUP($A282,#REF!,5,FALSE)),IF(INDEX(#REF!,MATCH($A282,#REF!,0),2),LEFT(VLOOKUP($A282,#REF!,5,FALSE),LEN(VLOOKUP($A282,#REF!,5,FALSE))-2),CONCATENATE(LEFT(VLOOKUP($A282,#REF!,5,FALSE),LEN(VLOOKUP($A282,#REF!,5,FALSE))-2),"*")),"")</f>
        <v>#REF!</v>
      </c>
      <c r="G282" s="42" t="e">
        <f>IF(LEN(VLOOKUP($A282,#REF!,6,FALSE)),IF(INDEX(#REF!,MATCH($A282,#REF!,0),3),LEFT(VLOOKUP($A282,#REF!,6,FALSE),LEN(VLOOKUP($A282,#REF!,6,FALSE))-2),CONCATENATE(LEFT(VLOOKUP($A282,#REF!,6,FALSE),LEN(VLOOKUP($A282,#REF!,6,FALSE))-2),"*")),"")</f>
        <v>#REF!</v>
      </c>
      <c r="H282" s="43" t="e">
        <f>IF(LEN(VLOOKUP($A282,#REF!,7,FALSE)),IF(INDEX(#REF!,MATCH($A282,#REF!,0),4),LEFT(VLOOKUP($A282,#REF!,7,FALSE),LEN(VLOOKUP($A282,#REF!,7,FALSE))-2),CONCATENATE(LEFT(VLOOKUP($A282,#REF!,7,FALSE),LEN(VLOOKUP($A282,#REF!,7,FALSE))-2),"*")),"")</f>
        <v>#REF!</v>
      </c>
      <c r="I282" s="54" t="e">
        <f>IF(LEN(VLOOKUP($A282,#REF!,8,FALSE)),UPPER(RIGHT(VLOOKUP($A282,#REF!,8,FALSE),1)),"")</f>
        <v>#REF!</v>
      </c>
      <c r="J282" s="42" t="e">
        <f>IF(LEN(VLOOKUP($A282,#REF!,4,FALSE)),UPPER(RIGHT(VLOOKUP($A282,#REF!,4,FALSE),1)),"")</f>
        <v>#REF!</v>
      </c>
      <c r="K282" s="42" t="e">
        <f>IF(LEN(VLOOKUP($A282,#REF!,5,FALSE)),UPPER(RIGHT(VLOOKUP($A282,#REF!,5,FALSE),1)),"")</f>
        <v>#REF!</v>
      </c>
      <c r="L282" s="42" t="e">
        <f>IF(LEN(VLOOKUP($A282,#REF!,6,FALSE)),UPPER(RIGHT(VLOOKUP($A282,#REF!,6,FALSE),1)),"")</f>
        <v>#REF!</v>
      </c>
      <c r="M282" s="43" t="e">
        <f>IF(LEN(VLOOKUP($A282,#REF!,7,FALSE)),UPPER(RIGHT(VLOOKUP($A282,#REF!,7,FALSE),1)),"")</f>
        <v>#REF!</v>
      </c>
      <c r="N282" s="38" t="s">
        <v>724</v>
      </c>
      <c r="O282" s="38" t="s">
        <v>83</v>
      </c>
      <c r="P282" s="38" t="s">
        <v>104</v>
      </c>
      <c r="Q282" s="38" t="s">
        <v>105</v>
      </c>
      <c r="R282" s="38" t="s">
        <v>83</v>
      </c>
      <c r="S282" s="63" t="e">
        <f>HLOOKUP("Device Tree Pin Name",#REF!,MATCH($A282,#REF!,0),FALSE)</f>
        <v>#REF!</v>
      </c>
      <c r="T282" s="47" t="e">
        <f>HLOOKUP("power rail",#REF!,MATCH($A282,#REF!,0),FALSE)</f>
        <v>#REF!</v>
      </c>
      <c r="U282" s="62" t="e">
        <f>HLOOKUP("Wake Capable",#REF!,MATCH($A282,#REF!,0),FALSE)</f>
        <v>#REF!</v>
      </c>
      <c r="V282" s="62" t="e">
        <f>HLOOKUP("Strap",#REF!,MATCH($A282,#REF!,0),FALSE)</f>
        <v>#REF!</v>
      </c>
      <c r="W282" s="62" t="e">
        <f>HLOOKUP("GTE",#REF!,MATCH($A282,#REF!,0),FALSE)</f>
        <v>#REF!</v>
      </c>
      <c r="X282" s="62" t="e">
        <f>HLOOKUP("DPD_Control",#REF!,MATCH($A282,#REF!,0),FALSE)</f>
        <v>#REF!</v>
      </c>
      <c r="Y282" s="62" t="e">
        <f>HLOOKUP("DPD_Group",#REF!,MATCH($A282,#REF!,0),FALSE)</f>
        <v>#REF!</v>
      </c>
      <c r="Z282" s="47" t="e">
        <f>HLOOKUP("Pad Category",#REF!,MATCH($A282,#REF!,0),FALSE)</f>
        <v>#REF!</v>
      </c>
      <c r="AA282" s="47" t="e">
        <f>HLOOKUP("Pad type",#REF!,MATCH($A282,#REF!,0),FALSE)</f>
        <v>#REF!</v>
      </c>
      <c r="AB282" s="47" t="e">
        <f>HLOOKUP("Pull Strength",#REF!,MATCH($A282,#REF!,0),FALSE)</f>
        <v>#REF!</v>
      </c>
      <c r="AC282" s="47" t="e">
        <f>HLOOKUP("POR Pin State",#REF!,MATCH($A282,#REF!,0),FALSE)</f>
        <v>#REF!</v>
      </c>
      <c r="AD282" s="47" t="str">
        <f>IF(OR($AQ282="",$AQ282=$C282),$R282,IF($AQ282=$D282,SUBSTITUTE(SUBSTITUTE($AQ282,"GPIO3_","GPIO_"),".0",""),IF($AQ282=$E282,$N282,IF($AQ282=$F282,$O282,IF($AQ282=$G282,$P282,IF($AQ282=$H282,$Q282,"INVALID"))))))</f>
        <v>RSVD1</v>
      </c>
      <c r="AE282" s="82"/>
      <c r="AF282" s="38" t="str">
        <f>IF(AND(OR($AS282="Int PU",$AS282="Int PD"),OR(AND($AZ282&lt;&gt;"",$AZ282&lt;&gt;"0"),AND($BA282&lt;&gt;"",$BA282&lt;&gt;"0"))),"INVALID",IF(OR($AQ282=$C282,$AS282="Int PD"),"PULL_DOWN",IF(OR($AS282="Int PU",AND($AE282="YES",OR($AZ282="",$AZ282="0"),OR($BA282="",$BA282="0"),OR($AR282="Input",$AR282="Bidirectional"))),"PULL_UP","NORMAL")))</f>
        <v>PULL_DOWN</v>
      </c>
      <c r="AG282" s="38" t="e">
        <f t="shared" si="135"/>
        <v>#REF!</v>
      </c>
      <c r="AH282" s="38" t="e">
        <f t="shared" si="139"/>
        <v>#REF!</v>
      </c>
      <c r="AI282" s="87" t="e">
        <f t="shared" si="137"/>
        <v>#REF!</v>
      </c>
      <c r="AJ282" s="86" t="b">
        <v>1</v>
      </c>
      <c r="AK282" s="86" t="b">
        <v>1</v>
      </c>
      <c r="AL282" s="86" t="b">
        <v>1</v>
      </c>
      <c r="AM282" s="86" t="b">
        <v>1</v>
      </c>
      <c r="AN282" s="86" t="b">
        <v>1</v>
      </c>
      <c r="AO282" s="86" t="b">
        <v>1</v>
      </c>
      <c r="AP282" s="63" t="str">
        <f t="shared" si="138"/>
        <v>VALID</v>
      </c>
      <c r="AQ282" s="102" t="s">
        <v>725</v>
      </c>
      <c r="AR282" s="103" t="s">
        <v>79</v>
      </c>
      <c r="AS282" s="104"/>
      <c r="AT282" s="104" t="s">
        <v>89</v>
      </c>
      <c r="AU282" s="116"/>
      <c r="AV282" s="105"/>
      <c r="AW282" s="104" t="s">
        <v>85</v>
      </c>
      <c r="AX282" s="104" t="s">
        <v>85</v>
      </c>
      <c r="AY282" s="105"/>
      <c r="AZ282" s="104"/>
      <c r="BA282" s="104"/>
      <c r="BB282" s="115"/>
      <c r="BC282" s="116"/>
      <c r="BD282" s="117"/>
      <c r="BE282" s="150" t="s">
        <v>723</v>
      </c>
      <c r="BF282" s="147" t="e">
        <f>VLOOKUP($A282,#REF!,34,FALSE)</f>
        <v>#REF!</v>
      </c>
      <c r="BG282" s="147" t="e">
        <f>VLOOKUP($A282,#REF!,22,FALSE)</f>
        <v>#REF!</v>
      </c>
      <c r="BH282" s="149"/>
    </row>
    <row r="283" ht="12.95" customHeight="1" spans="1:60">
      <c r="A283" s="47" t="s">
        <v>726</v>
      </c>
      <c r="B283" s="38" t="e">
        <f>VLOOKUP($A283,#REF!,34,FALSE)</f>
        <v>#REF!</v>
      </c>
      <c r="C283" s="39" t="str">
        <f>CONCATENATE("unused_",A283)</f>
        <v>unused_PEX_L6_RST_N</v>
      </c>
      <c r="D283" s="40" t="e">
        <f>IF(LEN(VLOOKUP($A283,#REF!,8,FALSE)),LEFT(VLOOKUP($A283,#REF!,8,FALSE),LEN(VLOOKUP($A283,#REF!,8,FALSE))-2),"")</f>
        <v>#REF!</v>
      </c>
      <c r="E283" s="41" t="e">
        <f>IF(LEN(VLOOKUP($A283,#REF!,4,FALSE)),IF(INDEX(#REF!,MATCH($A283,#REF!,0),1),LEFT(VLOOKUP($A283,#REF!,4,FALSE),LEN(VLOOKUP($A283,#REF!,4,FALSE))-2),CONCATENATE(LEFT(VLOOKUP($A283,#REF!,4,FALSE),LEN(VLOOKUP($A283,#REF!,4,FALSE))-2),"*")),"")</f>
        <v>#REF!</v>
      </c>
      <c r="F283" s="42" t="e">
        <f>IF(LEN(VLOOKUP($A283,#REF!,5,FALSE)),IF(INDEX(#REF!,MATCH($A283,#REF!,0),2),LEFT(VLOOKUP($A283,#REF!,5,FALSE),LEN(VLOOKUP($A283,#REF!,5,FALSE))-2),CONCATENATE(LEFT(VLOOKUP($A283,#REF!,5,FALSE),LEN(VLOOKUP($A283,#REF!,5,FALSE))-2),"*")),"")</f>
        <v>#REF!</v>
      </c>
      <c r="G283" s="42" t="e">
        <f>IF(LEN(VLOOKUP($A283,#REF!,6,FALSE)),IF(INDEX(#REF!,MATCH($A283,#REF!,0),3),LEFT(VLOOKUP($A283,#REF!,6,FALSE),LEN(VLOOKUP($A283,#REF!,6,FALSE))-2),CONCATENATE(LEFT(VLOOKUP($A283,#REF!,6,FALSE),LEN(VLOOKUP($A283,#REF!,6,FALSE))-2),"*")),"")</f>
        <v>#REF!</v>
      </c>
      <c r="H283" s="43" t="e">
        <f>IF(LEN(VLOOKUP($A283,#REF!,7,FALSE)),IF(INDEX(#REF!,MATCH($A283,#REF!,0),4),LEFT(VLOOKUP($A283,#REF!,7,FALSE),LEN(VLOOKUP($A283,#REF!,7,FALSE))-2),CONCATENATE(LEFT(VLOOKUP($A283,#REF!,7,FALSE),LEN(VLOOKUP($A283,#REF!,7,FALSE))-2),"*")),"")</f>
        <v>#REF!</v>
      </c>
      <c r="I283" s="54" t="e">
        <f>IF(LEN(VLOOKUP($A283,#REF!,8,FALSE)),UPPER(RIGHT(VLOOKUP($A283,#REF!,8,FALSE),1)),"")</f>
        <v>#REF!</v>
      </c>
      <c r="J283" s="42" t="e">
        <f>IF(LEN(VLOOKUP($A283,#REF!,4,FALSE)),UPPER(RIGHT(VLOOKUP($A283,#REF!,4,FALSE),1)),"")</f>
        <v>#REF!</v>
      </c>
      <c r="K283" s="42" t="e">
        <f>IF(LEN(VLOOKUP($A283,#REF!,5,FALSE)),UPPER(RIGHT(VLOOKUP($A283,#REF!,5,FALSE),1)),"")</f>
        <v>#REF!</v>
      </c>
      <c r="L283" s="42" t="e">
        <f>IF(LEN(VLOOKUP($A283,#REF!,6,FALSE)),UPPER(RIGHT(VLOOKUP($A283,#REF!,6,FALSE),1)),"")</f>
        <v>#REF!</v>
      </c>
      <c r="M283" s="43" t="e">
        <f>IF(LEN(VLOOKUP($A283,#REF!,7,FALSE)),UPPER(RIGHT(VLOOKUP($A283,#REF!,7,FALSE),1)),"")</f>
        <v>#REF!</v>
      </c>
      <c r="N283" s="38" t="s">
        <v>724</v>
      </c>
      <c r="O283" s="38" t="s">
        <v>83</v>
      </c>
      <c r="P283" s="38" t="s">
        <v>104</v>
      </c>
      <c r="Q283" s="38" t="s">
        <v>105</v>
      </c>
      <c r="R283" s="38" t="s">
        <v>83</v>
      </c>
      <c r="S283" s="63" t="e">
        <f>HLOOKUP("Device Tree Pin Name",#REF!,MATCH($A283,#REF!,0),FALSE)</f>
        <v>#REF!</v>
      </c>
      <c r="T283" s="47" t="e">
        <f>HLOOKUP("power rail",#REF!,MATCH($A283,#REF!,0),FALSE)</f>
        <v>#REF!</v>
      </c>
      <c r="U283" s="62" t="e">
        <f>HLOOKUP("Wake Capable",#REF!,MATCH($A283,#REF!,0),FALSE)</f>
        <v>#REF!</v>
      </c>
      <c r="V283" s="62" t="e">
        <f>HLOOKUP("Strap",#REF!,MATCH($A283,#REF!,0),FALSE)</f>
        <v>#REF!</v>
      </c>
      <c r="W283" s="62" t="e">
        <f>HLOOKUP("GTE",#REF!,MATCH($A283,#REF!,0),FALSE)</f>
        <v>#REF!</v>
      </c>
      <c r="X283" s="62" t="e">
        <f>HLOOKUP("DPD_Control",#REF!,MATCH($A283,#REF!,0),FALSE)</f>
        <v>#REF!</v>
      </c>
      <c r="Y283" s="62" t="e">
        <f>HLOOKUP("DPD_Group",#REF!,MATCH($A283,#REF!,0),FALSE)</f>
        <v>#REF!</v>
      </c>
      <c r="Z283" s="47" t="e">
        <f>HLOOKUP("Pad Category",#REF!,MATCH($A283,#REF!,0),FALSE)</f>
        <v>#REF!</v>
      </c>
      <c r="AA283" s="47" t="e">
        <f>HLOOKUP("Pad type",#REF!,MATCH($A283,#REF!,0),FALSE)</f>
        <v>#REF!</v>
      </c>
      <c r="AB283" s="47" t="e">
        <f>HLOOKUP("Pull Strength",#REF!,MATCH($A283,#REF!,0),FALSE)</f>
        <v>#REF!</v>
      </c>
      <c r="AC283" s="47" t="e">
        <f>HLOOKUP("POR Pin State",#REF!,MATCH($A283,#REF!,0),FALSE)</f>
        <v>#REF!</v>
      </c>
      <c r="AD283" s="47" t="str">
        <f>IF(OR($AQ283="",$AQ283=$C283),$R283,IF($AQ283=$D283,SUBSTITUTE(SUBSTITUTE($AQ283,"GPIO3_","GPIO_"),".0",""),IF($AQ283=$E283,$N283,IF($AQ283=$F283,$O283,IF($AQ283=$G283,$P283,IF($AQ283=$H283,$Q283,"INVALID"))))))</f>
        <v>RSVD1</v>
      </c>
      <c r="AE283" s="82"/>
      <c r="AF283" s="38" t="str">
        <f>IF(AND(OR($AS283="Int PU",$AS283="Int PD"),OR(AND($AZ283&lt;&gt;"",$AZ283&lt;&gt;"0"),AND($BA283&lt;&gt;"",$BA283&lt;&gt;"0"))),"INVALID",IF(OR($AQ283=$C283,$AS283="Int PD"),"PULL_DOWN",IF(OR($AS283="Int PU",AND($AE283="YES",OR($AZ283="",$AZ283="0"),OR($BA283="",$BA283="0"),OR($AR283="Input",$AR283="Bidirectional"))),"PULL_UP","NORMAL")))</f>
        <v>PULL_DOWN</v>
      </c>
      <c r="AG283" s="38" t="e">
        <f t="shared" si="135"/>
        <v>#REF!</v>
      </c>
      <c r="AH283" s="38" t="e">
        <f t="shared" si="139"/>
        <v>#REF!</v>
      </c>
      <c r="AI283" s="87" t="e">
        <f t="shared" si="137"/>
        <v>#REF!</v>
      </c>
      <c r="AJ283" s="86" t="b">
        <v>1</v>
      </c>
      <c r="AK283" s="86" t="b">
        <v>1</v>
      </c>
      <c r="AL283" s="86" t="b">
        <v>1</v>
      </c>
      <c r="AM283" s="86" t="b">
        <v>1</v>
      </c>
      <c r="AN283" s="86" t="b">
        <v>1</v>
      </c>
      <c r="AO283" s="86" t="b">
        <v>1</v>
      </c>
      <c r="AP283" s="63" t="str">
        <f t="shared" si="138"/>
        <v>VALID</v>
      </c>
      <c r="AQ283" s="102" t="s">
        <v>727</v>
      </c>
      <c r="AR283" s="103" t="s">
        <v>79</v>
      </c>
      <c r="AS283" s="104"/>
      <c r="AT283" s="105"/>
      <c r="AU283" s="116"/>
      <c r="AV283" s="105"/>
      <c r="AW283" s="104" t="s">
        <v>85</v>
      </c>
      <c r="AX283" s="104" t="s">
        <v>85</v>
      </c>
      <c r="AY283" s="105"/>
      <c r="AZ283" s="104"/>
      <c r="BA283" s="104"/>
      <c r="BB283" s="115"/>
      <c r="BC283" s="116"/>
      <c r="BD283" s="117"/>
      <c r="BE283" s="151" t="s">
        <v>726</v>
      </c>
      <c r="BF283" s="147" t="e">
        <f>VLOOKUP($A283,#REF!,34,FALSE)</f>
        <v>#REF!</v>
      </c>
      <c r="BG283" s="147" t="e">
        <f>VLOOKUP($A283,#REF!,22,FALSE)</f>
        <v>#REF!</v>
      </c>
      <c r="BH283" s="149"/>
    </row>
    <row r="284" s="3" customFormat="1" ht="18" customHeight="1" spans="1:60">
      <c r="A284" s="45" t="s">
        <v>728</v>
      </c>
      <c r="B284" s="36" t="s">
        <v>717</v>
      </c>
      <c r="C284" s="44"/>
      <c r="D284" s="165"/>
      <c r="E284" s="165"/>
      <c r="F284" s="165"/>
      <c r="G284" s="165"/>
      <c r="H284" s="165"/>
      <c r="I284" s="44"/>
      <c r="J284" s="44"/>
      <c r="K284" s="44"/>
      <c r="L284" s="44"/>
      <c r="M284" s="44"/>
      <c r="N284" s="44"/>
      <c r="O284" s="44"/>
      <c r="P284" s="44"/>
      <c r="Q284" s="44"/>
      <c r="R284" s="44"/>
      <c r="S284" s="44"/>
      <c r="T284" s="44"/>
      <c r="U284" s="167"/>
      <c r="V284" s="167"/>
      <c r="W284" s="167"/>
      <c r="X284" s="167"/>
      <c r="Y284" s="167"/>
      <c r="Z284" s="168"/>
      <c r="AA284" s="168"/>
      <c r="AB284" s="168"/>
      <c r="AC284" s="168"/>
      <c r="AD284" s="168"/>
      <c r="AE284" s="168"/>
      <c r="AF284" s="168"/>
      <c r="AG284" s="168"/>
      <c r="AH284" s="168"/>
      <c r="AI284" s="168"/>
      <c r="AJ284" s="168"/>
      <c r="AK284" s="168"/>
      <c r="AL284" s="168"/>
      <c r="AM284" s="168"/>
      <c r="AN284" s="168"/>
      <c r="AO284" s="168"/>
      <c r="AP284" s="168"/>
      <c r="AQ284" s="100"/>
      <c r="AR284" s="175"/>
      <c r="AS284" s="176"/>
      <c r="AT284" s="176"/>
      <c r="AU284" s="176"/>
      <c r="AV284" s="176"/>
      <c r="AW284" s="176"/>
      <c r="AX284" s="176"/>
      <c r="AY284" s="176"/>
      <c r="AZ284" s="176"/>
      <c r="BA284" s="176"/>
      <c r="BB284" s="176"/>
      <c r="BC284" s="400" t="s">
        <v>76</v>
      </c>
      <c r="BD284" s="176"/>
      <c r="BE284" s="184" t="s">
        <v>728</v>
      </c>
      <c r="BF284" s="185" t="s">
        <v>717</v>
      </c>
      <c r="BG284" s="185"/>
      <c r="BH284" s="187"/>
    </row>
    <row r="285" ht="12.95" customHeight="1" spans="1:60">
      <c r="A285" s="47" t="s">
        <v>729</v>
      </c>
      <c r="B285" s="38" t="e">
        <f>VLOOKUP($A285,#REF!,34,FALSE)</f>
        <v>#REF!</v>
      </c>
      <c r="C285" s="39" t="str">
        <f>CONCATENATE("unused_",A285)</f>
        <v>unused_PEX_CLK5P</v>
      </c>
      <c r="D285" s="40" t="e">
        <f>IF(LEN(VLOOKUP($A285,#REF!,8,FALSE)),LEFT(VLOOKUP($A285,#REF!,8,FALSE),LEN(VLOOKUP($A285,#REF!,8,FALSE))-2),"")</f>
        <v>#REF!</v>
      </c>
      <c r="E285" s="41" t="e">
        <f>IF(LEN(VLOOKUP($A285,#REF!,4,FALSE)),IF(INDEX(#REF!,MATCH($A285,#REF!,0),1),LEFT(VLOOKUP($A285,#REF!,4,FALSE),LEN(VLOOKUP($A285,#REF!,4,FALSE))-2),CONCATENATE(LEFT(VLOOKUP($A285,#REF!,4,FALSE),LEN(VLOOKUP($A285,#REF!,4,FALSE))-2),"*")),"")</f>
        <v>#REF!</v>
      </c>
      <c r="F285" s="42" t="e">
        <f>IF(LEN(VLOOKUP($A285,#REF!,5,FALSE)),IF(INDEX(#REF!,MATCH($A285,#REF!,0),2),LEFT(VLOOKUP($A285,#REF!,5,FALSE),LEN(VLOOKUP($A285,#REF!,5,FALSE))-2),CONCATENATE(LEFT(VLOOKUP($A285,#REF!,5,FALSE),LEN(VLOOKUP($A285,#REF!,5,FALSE))-2),"*")),"")</f>
        <v>#REF!</v>
      </c>
      <c r="G285" s="42" t="e">
        <f>IF(LEN(VLOOKUP($A285,#REF!,6,FALSE)),IF(INDEX(#REF!,MATCH($A285,#REF!,0),3),LEFT(VLOOKUP($A285,#REF!,6,FALSE),LEN(VLOOKUP($A285,#REF!,6,FALSE))-2),CONCATENATE(LEFT(VLOOKUP($A285,#REF!,6,FALSE),LEN(VLOOKUP($A285,#REF!,6,FALSE))-2),"*")),"")</f>
        <v>#REF!</v>
      </c>
      <c r="H285" s="43" t="e">
        <f>IF(LEN(VLOOKUP($A285,#REF!,7,FALSE)),IF(INDEX(#REF!,MATCH($A285,#REF!,0),4),LEFT(VLOOKUP($A285,#REF!,7,FALSE),LEN(VLOOKUP($A285,#REF!,7,FALSE))-2),CONCATENATE(LEFT(VLOOKUP($A285,#REF!,7,FALSE),LEN(VLOOKUP($A285,#REF!,7,FALSE))-2),"*")),"")</f>
        <v>#REF!</v>
      </c>
      <c r="I285" s="54" t="e">
        <f>IF(LEN(VLOOKUP($A285,#REF!,8,FALSE)),UPPER(RIGHT(VLOOKUP($A285,#REF!,8,FALSE),1)),"")</f>
        <v>#REF!</v>
      </c>
      <c r="J285" s="42" t="e">
        <f>IF(LEN(VLOOKUP($A285,#REF!,4,FALSE)),UPPER(RIGHT(VLOOKUP($A285,#REF!,4,FALSE),1)),"")</f>
        <v>#REF!</v>
      </c>
      <c r="K285" s="42" t="e">
        <f>IF(LEN(VLOOKUP($A285,#REF!,5,FALSE)),UPPER(RIGHT(VLOOKUP($A285,#REF!,5,FALSE),1)),"")</f>
        <v>#REF!</v>
      </c>
      <c r="L285" s="42" t="e">
        <f>IF(LEN(VLOOKUP($A285,#REF!,6,FALSE)),UPPER(RIGHT(VLOOKUP($A285,#REF!,6,FALSE),1)),"")</f>
        <v>#REF!</v>
      </c>
      <c r="M285" s="43" t="e">
        <f>IF(LEN(VLOOKUP($A285,#REF!,7,FALSE)),UPPER(RIGHT(VLOOKUP($A285,#REF!,7,FALSE),1)),"")</f>
        <v>#REF!</v>
      </c>
      <c r="N285" s="82"/>
      <c r="O285" s="82"/>
      <c r="P285" s="82"/>
      <c r="Q285" s="82"/>
      <c r="R285" s="82"/>
      <c r="S285" s="63" t="e">
        <f>HLOOKUP("Device Tree Pin Name",#REF!,MATCH($A285,#REF!,0),FALSE)</f>
        <v>#REF!</v>
      </c>
      <c r="T285" s="47" t="e">
        <f>HLOOKUP("power rail",#REF!,MATCH($A285,#REF!,0),FALSE)</f>
        <v>#REF!</v>
      </c>
      <c r="U285" s="62" t="e">
        <f>HLOOKUP("Wake Capable",#REF!,MATCH($A285,#REF!,0),FALSE)</f>
        <v>#REF!</v>
      </c>
      <c r="V285" s="62" t="e">
        <f>HLOOKUP("Strap",#REF!,MATCH($A285,#REF!,0),FALSE)</f>
        <v>#REF!</v>
      </c>
      <c r="W285" s="62" t="e">
        <f>HLOOKUP("GTE",#REF!,MATCH($A285,#REF!,0),FALSE)</f>
        <v>#REF!</v>
      </c>
      <c r="X285" s="62" t="e">
        <f>HLOOKUP("DPD_Control",#REF!,MATCH($A285,#REF!,0),FALSE)</f>
        <v>#REF!</v>
      </c>
      <c r="Y285" s="62" t="e">
        <f>HLOOKUP("DPD_Group",#REF!,MATCH($A285,#REF!,0),FALSE)</f>
        <v>#REF!</v>
      </c>
      <c r="Z285" s="47" t="e">
        <f>HLOOKUP("Pad Category",#REF!,MATCH($A285,#REF!,0),FALSE)</f>
        <v>#REF!</v>
      </c>
      <c r="AA285" s="47" t="e">
        <f>HLOOKUP("Pad type",#REF!,MATCH($A285,#REF!,0),FALSE)</f>
        <v>#REF!</v>
      </c>
      <c r="AB285" s="47" t="e">
        <f>HLOOKUP("Pull Strength",#REF!,MATCH($A285,#REF!,0),FALSE)</f>
        <v>#REF!</v>
      </c>
      <c r="AC285" s="47" t="e">
        <f>HLOOKUP("POR Pin State",#REF!,MATCH($A285,#REF!,0),FALSE)</f>
        <v>#REF!</v>
      </c>
      <c r="AD285" s="82"/>
      <c r="AE285" s="82"/>
      <c r="AF285" s="38" t="str">
        <f>IF(AND(OR($AS285="Int PU",$AS285="Int PD"),OR(AND($AZ285&lt;&gt;"",$AZ285&lt;&gt;"0"),AND($BA285&lt;&gt;"",$BA285&lt;&gt;"0"))),"INVALID",IF(OR($AQ285=$C285,$AS285="Int PD"),"PULL_DOWN",IF(OR($AS285="Int PU",AND($AE285="YES",OR($AZ285="",$AZ285="0"),OR($BA285="",$BA285="0"),OR($AR285="Input",$AR285="Bidirectional"))),"PULL_UP","NORMAL")))</f>
        <v>PULL_DOWN</v>
      </c>
      <c r="AG285" s="38" t="e">
        <f t="shared" ref="AG285:AG292" si="140">IF($AU285="Input","TRISTATE",IF($AV285="Z","TRISTATE",IF($AT285=$F285,"TRISTATE","NORMAL")))</f>
        <v>#REF!</v>
      </c>
      <c r="AH285" s="38" t="e">
        <f t="shared" ref="AH285:AH288" si="141">IF(OR($AT285=$F285,$AU285="Output"),"DISABLE","ENABLE")</f>
        <v>#REF!</v>
      </c>
      <c r="AI285" s="82"/>
      <c r="AJ285" s="86" t="b">
        <v>1</v>
      </c>
      <c r="AK285" s="86" t="b">
        <v>1</v>
      </c>
      <c r="AL285" s="86" t="b">
        <v>1</v>
      </c>
      <c r="AM285" s="86" t="b">
        <v>1</v>
      </c>
      <c r="AN285" s="86" t="b">
        <v>1</v>
      </c>
      <c r="AO285" s="86" t="b">
        <v>1</v>
      </c>
      <c r="AP285" s="63" t="str">
        <f t="shared" ref="AP285:AP288" si="142">IF(AND($AJ285:$AO285),"VALID","INVALID")</f>
        <v>VALID</v>
      </c>
      <c r="AQ285" s="106" t="s">
        <v>730</v>
      </c>
      <c r="AR285" s="107" t="s">
        <v>79</v>
      </c>
      <c r="AS285" s="104"/>
      <c r="AT285" s="105"/>
      <c r="AU285" s="105"/>
      <c r="AV285" s="105"/>
      <c r="AW285" s="105"/>
      <c r="AX285" s="105"/>
      <c r="AY285" s="105"/>
      <c r="AZ285" s="119"/>
      <c r="BA285" s="119"/>
      <c r="BB285" s="115"/>
      <c r="BC285" s="116"/>
      <c r="BD285" s="117"/>
      <c r="BE285" s="146" t="s">
        <v>729</v>
      </c>
      <c r="BF285" s="147" t="e">
        <f>VLOOKUP($A285,#REF!,34,FALSE)</f>
        <v>#REF!</v>
      </c>
      <c r="BG285" s="147" t="e">
        <f>VLOOKUP($A285,#REF!,22,FALSE)</f>
        <v>#REF!</v>
      </c>
      <c r="BH285" s="149"/>
    </row>
    <row r="286" ht="12.95" customHeight="1" spans="1:60">
      <c r="A286" s="47" t="s">
        <v>731</v>
      </c>
      <c r="B286" s="38" t="e">
        <f>VLOOKUP($A286,#REF!,34,FALSE)</f>
        <v>#REF!</v>
      </c>
      <c r="C286" s="39" t="str">
        <f>CONCATENATE("unused_",A286)</f>
        <v>unused_PEX_CLK5N</v>
      </c>
      <c r="D286" s="40" t="e">
        <f>IF(LEN(VLOOKUP($A286,#REF!,8,FALSE)),LEFT(VLOOKUP($A286,#REF!,8,FALSE),LEN(VLOOKUP($A286,#REF!,8,FALSE))-2),"")</f>
        <v>#REF!</v>
      </c>
      <c r="E286" s="41" t="e">
        <f>IF(LEN(VLOOKUP($A286,#REF!,4,FALSE)),IF(INDEX(#REF!,MATCH($A286,#REF!,0),1),LEFT(VLOOKUP($A286,#REF!,4,FALSE),LEN(VLOOKUP($A286,#REF!,4,FALSE))-2),CONCATENATE(LEFT(VLOOKUP($A286,#REF!,4,FALSE),LEN(VLOOKUP($A286,#REF!,4,FALSE))-2),"*")),"")</f>
        <v>#REF!</v>
      </c>
      <c r="F286" s="42" t="e">
        <f>IF(LEN(VLOOKUP($A286,#REF!,5,FALSE)),IF(INDEX(#REF!,MATCH($A286,#REF!,0),2),LEFT(VLOOKUP($A286,#REF!,5,FALSE),LEN(VLOOKUP($A286,#REF!,5,FALSE))-2),CONCATENATE(LEFT(VLOOKUP($A286,#REF!,5,FALSE),LEN(VLOOKUP($A286,#REF!,5,FALSE))-2),"*")),"")</f>
        <v>#REF!</v>
      </c>
      <c r="G286" s="42" t="e">
        <f>IF(LEN(VLOOKUP($A286,#REF!,6,FALSE)),IF(INDEX(#REF!,MATCH($A286,#REF!,0),3),LEFT(VLOOKUP($A286,#REF!,6,FALSE),LEN(VLOOKUP($A286,#REF!,6,FALSE))-2),CONCATENATE(LEFT(VLOOKUP($A286,#REF!,6,FALSE),LEN(VLOOKUP($A286,#REF!,6,FALSE))-2),"*")),"")</f>
        <v>#REF!</v>
      </c>
      <c r="H286" s="43" t="e">
        <f>IF(LEN(VLOOKUP($A286,#REF!,7,FALSE)),IF(INDEX(#REF!,MATCH($A286,#REF!,0),4),LEFT(VLOOKUP($A286,#REF!,7,FALSE),LEN(VLOOKUP($A286,#REF!,7,FALSE))-2),CONCATENATE(LEFT(VLOOKUP($A286,#REF!,7,FALSE),LEN(VLOOKUP($A286,#REF!,7,FALSE))-2),"*")),"")</f>
        <v>#REF!</v>
      </c>
      <c r="I286" s="54" t="e">
        <f>IF(LEN(VLOOKUP($A286,#REF!,8,FALSE)),UPPER(RIGHT(VLOOKUP($A286,#REF!,8,FALSE),1)),"")</f>
        <v>#REF!</v>
      </c>
      <c r="J286" s="42" t="e">
        <f>IF(LEN(VLOOKUP($A286,#REF!,4,FALSE)),UPPER(RIGHT(VLOOKUP($A286,#REF!,4,FALSE),1)),"")</f>
        <v>#REF!</v>
      </c>
      <c r="K286" s="42" t="e">
        <f>IF(LEN(VLOOKUP($A286,#REF!,5,FALSE)),UPPER(RIGHT(VLOOKUP($A286,#REF!,5,FALSE),1)),"")</f>
        <v>#REF!</v>
      </c>
      <c r="L286" s="42" t="e">
        <f>IF(LEN(VLOOKUP($A286,#REF!,6,FALSE)),UPPER(RIGHT(VLOOKUP($A286,#REF!,6,FALSE),1)),"")</f>
        <v>#REF!</v>
      </c>
      <c r="M286" s="43" t="e">
        <f>IF(LEN(VLOOKUP($A286,#REF!,7,FALSE)),UPPER(RIGHT(VLOOKUP($A286,#REF!,7,FALSE),1)),"")</f>
        <v>#REF!</v>
      </c>
      <c r="N286" s="82"/>
      <c r="O286" s="82"/>
      <c r="P286" s="82"/>
      <c r="Q286" s="82"/>
      <c r="R286" s="82"/>
      <c r="S286" s="63" t="e">
        <f>HLOOKUP("Device Tree Pin Name",#REF!,MATCH($A286,#REF!,0),FALSE)</f>
        <v>#REF!</v>
      </c>
      <c r="T286" s="47" t="e">
        <f>HLOOKUP("power rail",#REF!,MATCH($A286,#REF!,0),FALSE)</f>
        <v>#REF!</v>
      </c>
      <c r="U286" s="62" t="e">
        <f>HLOOKUP("Wake Capable",#REF!,MATCH($A286,#REF!,0),FALSE)</f>
        <v>#REF!</v>
      </c>
      <c r="V286" s="62" t="e">
        <f>HLOOKUP("Strap",#REF!,MATCH($A286,#REF!,0),FALSE)</f>
        <v>#REF!</v>
      </c>
      <c r="W286" s="62" t="e">
        <f>HLOOKUP("GTE",#REF!,MATCH($A286,#REF!,0),FALSE)</f>
        <v>#REF!</v>
      </c>
      <c r="X286" s="62" t="e">
        <f>HLOOKUP("DPD_Control",#REF!,MATCH($A286,#REF!,0),FALSE)</f>
        <v>#REF!</v>
      </c>
      <c r="Y286" s="62" t="e">
        <f>HLOOKUP("DPD_Group",#REF!,MATCH($A286,#REF!,0),FALSE)</f>
        <v>#REF!</v>
      </c>
      <c r="Z286" s="47" t="e">
        <f>HLOOKUP("Pad Category",#REF!,MATCH($A286,#REF!,0),FALSE)</f>
        <v>#REF!</v>
      </c>
      <c r="AA286" s="47" t="e">
        <f>HLOOKUP("Pad type",#REF!,MATCH($A286,#REF!,0),FALSE)</f>
        <v>#REF!</v>
      </c>
      <c r="AB286" s="47" t="e">
        <f>HLOOKUP("Pull Strength",#REF!,MATCH($A286,#REF!,0),FALSE)</f>
        <v>#REF!</v>
      </c>
      <c r="AC286" s="47" t="e">
        <f>HLOOKUP("POR Pin State",#REF!,MATCH($A286,#REF!,0),FALSE)</f>
        <v>#REF!</v>
      </c>
      <c r="AD286" s="82"/>
      <c r="AE286" s="82"/>
      <c r="AF286" s="38" t="str">
        <f>IF(AND(OR($AS286="Int PU",$AS286="Int PD"),OR(AND($AZ286&lt;&gt;"",$AZ286&lt;&gt;"0"),AND($BA286&lt;&gt;"",$BA286&lt;&gt;"0"))),"INVALID",IF(OR($AQ286=$C286,$AS286="Int PD"),"PULL_DOWN",IF(OR($AS286="Int PU",AND($AE286="YES",OR($AZ286="",$AZ286="0"),OR($BA286="",$BA286="0"),OR($AR286="Input",$AR286="Bidirectional"))),"PULL_UP","NORMAL")))</f>
        <v>PULL_DOWN</v>
      </c>
      <c r="AG286" s="38" t="e">
        <f t="shared" si="140"/>
        <v>#REF!</v>
      </c>
      <c r="AH286" s="38" t="e">
        <f t="shared" si="141"/>
        <v>#REF!</v>
      </c>
      <c r="AI286" s="82"/>
      <c r="AJ286" s="86" t="b">
        <v>1</v>
      </c>
      <c r="AK286" s="86" t="b">
        <v>1</v>
      </c>
      <c r="AL286" s="86" t="b">
        <v>1</v>
      </c>
      <c r="AM286" s="86" t="b">
        <v>1</v>
      </c>
      <c r="AN286" s="86" t="b">
        <v>1</v>
      </c>
      <c r="AO286" s="86" t="b">
        <v>1</v>
      </c>
      <c r="AP286" s="63" t="str">
        <f t="shared" si="142"/>
        <v>VALID</v>
      </c>
      <c r="AQ286" s="102" t="s">
        <v>732</v>
      </c>
      <c r="AR286" s="103" t="s">
        <v>79</v>
      </c>
      <c r="AS286" s="104"/>
      <c r="AT286" s="105"/>
      <c r="AU286" s="105"/>
      <c r="AV286" s="105"/>
      <c r="AW286" s="105"/>
      <c r="AX286" s="105"/>
      <c r="AY286" s="105"/>
      <c r="AZ286" s="104"/>
      <c r="BA286" s="104"/>
      <c r="BB286" s="115"/>
      <c r="BC286" s="116"/>
      <c r="BD286" s="117"/>
      <c r="BE286" s="150" t="s">
        <v>731</v>
      </c>
      <c r="BF286" s="147" t="e">
        <f>VLOOKUP($A286,#REF!,34,FALSE)</f>
        <v>#REF!</v>
      </c>
      <c r="BG286" s="147" t="e">
        <f>VLOOKUP($A286,#REF!,22,FALSE)</f>
        <v>#REF!</v>
      </c>
      <c r="BH286" s="149"/>
    </row>
    <row r="287" ht="12.95" customHeight="1" spans="1:60">
      <c r="A287" s="47" t="s">
        <v>733</v>
      </c>
      <c r="B287" s="38" t="e">
        <f>VLOOKUP($A287,#REF!,34,FALSE)</f>
        <v>#REF!</v>
      </c>
      <c r="C287" s="39" t="str">
        <f>CONCATENATE("unused_",A287)</f>
        <v>unused_PEX_CLK6P</v>
      </c>
      <c r="D287" s="40" t="e">
        <f>IF(LEN(VLOOKUP($A287,#REF!,8,FALSE)),LEFT(VLOOKUP($A287,#REF!,8,FALSE),LEN(VLOOKUP($A287,#REF!,8,FALSE))-2),"")</f>
        <v>#REF!</v>
      </c>
      <c r="E287" s="41" t="e">
        <f>IF(LEN(VLOOKUP($A287,#REF!,4,FALSE)),IF(INDEX(#REF!,MATCH($A287,#REF!,0),1),LEFT(VLOOKUP($A287,#REF!,4,FALSE),LEN(VLOOKUP($A287,#REF!,4,FALSE))-2),CONCATENATE(LEFT(VLOOKUP($A287,#REF!,4,FALSE),LEN(VLOOKUP($A287,#REF!,4,FALSE))-2),"*")),"")</f>
        <v>#REF!</v>
      </c>
      <c r="F287" s="42" t="e">
        <f>IF(LEN(VLOOKUP($A287,#REF!,5,FALSE)),IF(INDEX(#REF!,MATCH($A287,#REF!,0),2),LEFT(VLOOKUP($A287,#REF!,5,FALSE),LEN(VLOOKUP($A287,#REF!,5,FALSE))-2),CONCATENATE(LEFT(VLOOKUP($A287,#REF!,5,FALSE),LEN(VLOOKUP($A287,#REF!,5,FALSE))-2),"*")),"")</f>
        <v>#REF!</v>
      </c>
      <c r="G287" s="42" t="e">
        <f>IF(LEN(VLOOKUP($A287,#REF!,6,FALSE)),IF(INDEX(#REF!,MATCH($A287,#REF!,0),3),LEFT(VLOOKUP($A287,#REF!,6,FALSE),LEN(VLOOKUP($A287,#REF!,6,FALSE))-2),CONCATENATE(LEFT(VLOOKUP($A287,#REF!,6,FALSE),LEN(VLOOKUP($A287,#REF!,6,FALSE))-2),"*")),"")</f>
        <v>#REF!</v>
      </c>
      <c r="H287" s="43" t="e">
        <f>IF(LEN(VLOOKUP($A287,#REF!,7,FALSE)),IF(INDEX(#REF!,MATCH($A287,#REF!,0),4),LEFT(VLOOKUP($A287,#REF!,7,FALSE),LEN(VLOOKUP($A287,#REF!,7,FALSE))-2),CONCATENATE(LEFT(VLOOKUP($A287,#REF!,7,FALSE),LEN(VLOOKUP($A287,#REF!,7,FALSE))-2),"*")),"")</f>
        <v>#REF!</v>
      </c>
      <c r="I287" s="54" t="e">
        <f>IF(LEN(VLOOKUP($A287,#REF!,8,FALSE)),UPPER(RIGHT(VLOOKUP($A287,#REF!,8,FALSE),1)),"")</f>
        <v>#REF!</v>
      </c>
      <c r="J287" s="42" t="e">
        <f>IF(LEN(VLOOKUP($A287,#REF!,4,FALSE)),UPPER(RIGHT(VLOOKUP($A287,#REF!,4,FALSE),1)),"")</f>
        <v>#REF!</v>
      </c>
      <c r="K287" s="42" t="e">
        <f>IF(LEN(VLOOKUP($A287,#REF!,5,FALSE)),UPPER(RIGHT(VLOOKUP($A287,#REF!,5,FALSE),1)),"")</f>
        <v>#REF!</v>
      </c>
      <c r="L287" s="42" t="e">
        <f>IF(LEN(VLOOKUP($A287,#REF!,6,FALSE)),UPPER(RIGHT(VLOOKUP($A287,#REF!,6,FALSE),1)),"")</f>
        <v>#REF!</v>
      </c>
      <c r="M287" s="43" t="e">
        <f>IF(LEN(VLOOKUP($A287,#REF!,7,FALSE)),UPPER(RIGHT(VLOOKUP($A287,#REF!,7,FALSE),1)),"")</f>
        <v>#REF!</v>
      </c>
      <c r="N287" s="82"/>
      <c r="O287" s="82"/>
      <c r="P287" s="82"/>
      <c r="Q287" s="82"/>
      <c r="R287" s="82"/>
      <c r="S287" s="63" t="e">
        <f>HLOOKUP("Device Tree Pin Name",#REF!,MATCH($A287,#REF!,0),FALSE)</f>
        <v>#REF!</v>
      </c>
      <c r="T287" s="47" t="e">
        <f>HLOOKUP("power rail",#REF!,MATCH($A287,#REF!,0),FALSE)</f>
        <v>#REF!</v>
      </c>
      <c r="U287" s="62" t="e">
        <f>HLOOKUP("Wake Capable",#REF!,MATCH($A287,#REF!,0),FALSE)</f>
        <v>#REF!</v>
      </c>
      <c r="V287" s="62" t="e">
        <f>HLOOKUP("Strap",#REF!,MATCH($A287,#REF!,0),FALSE)</f>
        <v>#REF!</v>
      </c>
      <c r="W287" s="62" t="e">
        <f>HLOOKUP("GTE",#REF!,MATCH($A287,#REF!,0),FALSE)</f>
        <v>#REF!</v>
      </c>
      <c r="X287" s="62" t="e">
        <f>HLOOKUP("DPD_Control",#REF!,MATCH($A287,#REF!,0),FALSE)</f>
        <v>#REF!</v>
      </c>
      <c r="Y287" s="62" t="e">
        <f>HLOOKUP("DPD_Group",#REF!,MATCH($A287,#REF!,0),FALSE)</f>
        <v>#REF!</v>
      </c>
      <c r="Z287" s="47" t="e">
        <f>HLOOKUP("Pad Category",#REF!,MATCH($A287,#REF!,0),FALSE)</f>
        <v>#REF!</v>
      </c>
      <c r="AA287" s="47" t="e">
        <f>HLOOKUP("Pad type",#REF!,MATCH($A287,#REF!,0),FALSE)</f>
        <v>#REF!</v>
      </c>
      <c r="AB287" s="47" t="e">
        <f>HLOOKUP("Pull Strength",#REF!,MATCH($A287,#REF!,0),FALSE)</f>
        <v>#REF!</v>
      </c>
      <c r="AC287" s="47" t="e">
        <f>HLOOKUP("POR Pin State",#REF!,MATCH($A287,#REF!,0),FALSE)</f>
        <v>#REF!</v>
      </c>
      <c r="AD287" s="82"/>
      <c r="AE287" s="82"/>
      <c r="AF287" s="38" t="str">
        <f>IF(AND(OR($AS287="Int PU",$AS287="Int PD"),OR(AND($AZ287&lt;&gt;"",$AZ287&lt;&gt;"0"),AND($BA287&lt;&gt;"",$BA287&lt;&gt;"0"))),"INVALID",IF(OR($AQ287=$C287,$AS287="Int PD"),"PULL_DOWN",IF(OR($AS287="Int PU",AND($AE287="YES",OR($AZ287="",$AZ287="0"),OR($BA287="",$BA287="0"),OR($AR287="Input",$AR287="Bidirectional"))),"PULL_UP","NORMAL")))</f>
        <v>PULL_DOWN</v>
      </c>
      <c r="AG287" s="38" t="e">
        <f t="shared" si="140"/>
        <v>#REF!</v>
      </c>
      <c r="AH287" s="38" t="e">
        <f t="shared" si="141"/>
        <v>#REF!</v>
      </c>
      <c r="AI287" s="82"/>
      <c r="AJ287" s="86" t="b">
        <v>1</v>
      </c>
      <c r="AK287" s="86" t="b">
        <v>1</v>
      </c>
      <c r="AL287" s="86" t="b">
        <v>1</v>
      </c>
      <c r="AM287" s="86" t="b">
        <v>1</v>
      </c>
      <c r="AN287" s="86" t="b">
        <v>1</v>
      </c>
      <c r="AO287" s="86" t="b">
        <v>1</v>
      </c>
      <c r="AP287" s="63" t="str">
        <f t="shared" si="142"/>
        <v>VALID</v>
      </c>
      <c r="AQ287" s="102" t="s">
        <v>734</v>
      </c>
      <c r="AR287" s="103" t="s">
        <v>79</v>
      </c>
      <c r="AS287" s="104"/>
      <c r="AT287" s="105"/>
      <c r="AU287" s="105"/>
      <c r="AV287" s="105"/>
      <c r="AW287" s="105"/>
      <c r="AX287" s="105"/>
      <c r="AY287" s="105"/>
      <c r="AZ287" s="104"/>
      <c r="BA287" s="104"/>
      <c r="BB287" s="115"/>
      <c r="BC287" s="116"/>
      <c r="BD287" s="117"/>
      <c r="BE287" s="150" t="s">
        <v>733</v>
      </c>
      <c r="BF287" s="147" t="e">
        <f>VLOOKUP($A287,#REF!,34,FALSE)</f>
        <v>#REF!</v>
      </c>
      <c r="BG287" s="147" t="e">
        <f>VLOOKUP($A287,#REF!,22,FALSE)</f>
        <v>#REF!</v>
      </c>
      <c r="BH287" s="149"/>
    </row>
    <row r="288" ht="12.95" customHeight="1" spans="1:60">
      <c r="A288" s="47" t="s">
        <v>735</v>
      </c>
      <c r="B288" s="38" t="e">
        <f>VLOOKUP($A288,#REF!,34,FALSE)</f>
        <v>#REF!</v>
      </c>
      <c r="C288" s="39" t="str">
        <f>CONCATENATE("unused_",A288)</f>
        <v>unused_PEX_CLK6N</v>
      </c>
      <c r="D288" s="40" t="e">
        <f>IF(LEN(VLOOKUP($A288,#REF!,8,FALSE)),LEFT(VLOOKUP($A288,#REF!,8,FALSE),LEN(VLOOKUP($A288,#REF!,8,FALSE))-2),"")</f>
        <v>#REF!</v>
      </c>
      <c r="E288" s="41" t="e">
        <f>IF(LEN(VLOOKUP($A288,#REF!,4,FALSE)),IF(INDEX(#REF!,MATCH($A288,#REF!,0),1),LEFT(VLOOKUP($A288,#REF!,4,FALSE),LEN(VLOOKUP($A288,#REF!,4,FALSE))-2),CONCATENATE(LEFT(VLOOKUP($A288,#REF!,4,FALSE),LEN(VLOOKUP($A288,#REF!,4,FALSE))-2),"*")),"")</f>
        <v>#REF!</v>
      </c>
      <c r="F288" s="42" t="e">
        <f>IF(LEN(VLOOKUP($A288,#REF!,5,FALSE)),IF(INDEX(#REF!,MATCH($A288,#REF!,0),2),LEFT(VLOOKUP($A288,#REF!,5,FALSE),LEN(VLOOKUP($A288,#REF!,5,FALSE))-2),CONCATENATE(LEFT(VLOOKUP($A288,#REF!,5,FALSE),LEN(VLOOKUP($A288,#REF!,5,FALSE))-2),"*")),"")</f>
        <v>#REF!</v>
      </c>
      <c r="G288" s="42" t="e">
        <f>IF(LEN(VLOOKUP($A288,#REF!,6,FALSE)),IF(INDEX(#REF!,MATCH($A288,#REF!,0),3),LEFT(VLOOKUP($A288,#REF!,6,FALSE),LEN(VLOOKUP($A288,#REF!,6,FALSE))-2),CONCATENATE(LEFT(VLOOKUP($A288,#REF!,6,FALSE),LEN(VLOOKUP($A288,#REF!,6,FALSE))-2),"*")),"")</f>
        <v>#REF!</v>
      </c>
      <c r="H288" s="43" t="e">
        <f>IF(LEN(VLOOKUP($A288,#REF!,7,FALSE)),IF(INDEX(#REF!,MATCH($A288,#REF!,0),4),LEFT(VLOOKUP($A288,#REF!,7,FALSE),LEN(VLOOKUP($A288,#REF!,7,FALSE))-2),CONCATENATE(LEFT(VLOOKUP($A288,#REF!,7,FALSE),LEN(VLOOKUP($A288,#REF!,7,FALSE))-2),"*")),"")</f>
        <v>#REF!</v>
      </c>
      <c r="I288" s="54" t="e">
        <f>IF(LEN(VLOOKUP($A288,#REF!,8,FALSE)),UPPER(RIGHT(VLOOKUP($A288,#REF!,8,FALSE),1)),"")</f>
        <v>#REF!</v>
      </c>
      <c r="J288" s="42" t="e">
        <f>IF(LEN(VLOOKUP($A288,#REF!,4,FALSE)),UPPER(RIGHT(VLOOKUP($A288,#REF!,4,FALSE),1)),"")</f>
        <v>#REF!</v>
      </c>
      <c r="K288" s="42" t="e">
        <f>IF(LEN(VLOOKUP($A288,#REF!,5,FALSE)),UPPER(RIGHT(VLOOKUP($A288,#REF!,5,FALSE),1)),"")</f>
        <v>#REF!</v>
      </c>
      <c r="L288" s="42" t="e">
        <f>IF(LEN(VLOOKUP($A288,#REF!,6,FALSE)),UPPER(RIGHT(VLOOKUP($A288,#REF!,6,FALSE),1)),"")</f>
        <v>#REF!</v>
      </c>
      <c r="M288" s="43" t="e">
        <f>IF(LEN(VLOOKUP($A288,#REF!,7,FALSE)),UPPER(RIGHT(VLOOKUP($A288,#REF!,7,FALSE),1)),"")</f>
        <v>#REF!</v>
      </c>
      <c r="N288" s="82"/>
      <c r="O288" s="82"/>
      <c r="P288" s="82"/>
      <c r="Q288" s="82"/>
      <c r="R288" s="82"/>
      <c r="S288" s="63" t="e">
        <f>HLOOKUP("Device Tree Pin Name",#REF!,MATCH($A288,#REF!,0),FALSE)</f>
        <v>#REF!</v>
      </c>
      <c r="T288" s="47" t="e">
        <f>HLOOKUP("power rail",#REF!,MATCH($A288,#REF!,0),FALSE)</f>
        <v>#REF!</v>
      </c>
      <c r="U288" s="62" t="e">
        <f>HLOOKUP("Wake Capable",#REF!,MATCH($A288,#REF!,0),FALSE)</f>
        <v>#REF!</v>
      </c>
      <c r="V288" s="62" t="e">
        <f>HLOOKUP("Strap",#REF!,MATCH($A288,#REF!,0),FALSE)</f>
        <v>#REF!</v>
      </c>
      <c r="W288" s="62" t="e">
        <f>HLOOKUP("GTE",#REF!,MATCH($A288,#REF!,0),FALSE)</f>
        <v>#REF!</v>
      </c>
      <c r="X288" s="62" t="e">
        <f>HLOOKUP("DPD_Control",#REF!,MATCH($A288,#REF!,0),FALSE)</f>
        <v>#REF!</v>
      </c>
      <c r="Y288" s="62" t="e">
        <f>HLOOKUP("DPD_Group",#REF!,MATCH($A288,#REF!,0),FALSE)</f>
        <v>#REF!</v>
      </c>
      <c r="Z288" s="47" t="e">
        <f>HLOOKUP("Pad Category",#REF!,MATCH($A288,#REF!,0),FALSE)</f>
        <v>#REF!</v>
      </c>
      <c r="AA288" s="47" t="e">
        <f>HLOOKUP("Pad type",#REF!,MATCH($A288,#REF!,0),FALSE)</f>
        <v>#REF!</v>
      </c>
      <c r="AB288" s="47" t="e">
        <f>HLOOKUP("Pull Strength",#REF!,MATCH($A288,#REF!,0),FALSE)</f>
        <v>#REF!</v>
      </c>
      <c r="AC288" s="47" t="e">
        <f>HLOOKUP("POR Pin State",#REF!,MATCH($A288,#REF!,0),FALSE)</f>
        <v>#REF!</v>
      </c>
      <c r="AD288" s="82"/>
      <c r="AE288" s="82"/>
      <c r="AF288" s="38" t="str">
        <f>IF(AND(OR($AS288="Int PU",$AS288="Int PD"),OR(AND($AZ288&lt;&gt;"",$AZ288&lt;&gt;"0"),AND($BA288&lt;&gt;"",$BA288&lt;&gt;"0"))),"INVALID",IF(OR($AQ288=$C288,$AS288="Int PD"),"PULL_DOWN",IF(OR($AS288="Int PU",AND($AE288="YES",OR($AZ288="",$AZ288="0"),OR($BA288="",$BA288="0"),OR($AR288="Input",$AR288="Bidirectional"))),"PULL_UP","NORMAL")))</f>
        <v>PULL_DOWN</v>
      </c>
      <c r="AG288" s="38" t="e">
        <f t="shared" si="140"/>
        <v>#REF!</v>
      </c>
      <c r="AH288" s="38" t="e">
        <f t="shared" si="141"/>
        <v>#REF!</v>
      </c>
      <c r="AI288" s="82"/>
      <c r="AJ288" s="86" t="b">
        <v>1</v>
      </c>
      <c r="AK288" s="86" t="b">
        <v>1</v>
      </c>
      <c r="AL288" s="86" t="b">
        <v>1</v>
      </c>
      <c r="AM288" s="86" t="b">
        <v>1</v>
      </c>
      <c r="AN288" s="86" t="b">
        <v>1</v>
      </c>
      <c r="AO288" s="86" t="b">
        <v>1</v>
      </c>
      <c r="AP288" s="63" t="str">
        <f t="shared" si="142"/>
        <v>VALID</v>
      </c>
      <c r="AQ288" s="102" t="s">
        <v>736</v>
      </c>
      <c r="AR288" s="103" t="s">
        <v>79</v>
      </c>
      <c r="AS288" s="104"/>
      <c r="AT288" s="105"/>
      <c r="AU288" s="105"/>
      <c r="AV288" s="105"/>
      <c r="AW288" s="105"/>
      <c r="AX288" s="105"/>
      <c r="AY288" s="105"/>
      <c r="AZ288" s="104"/>
      <c r="BA288" s="104"/>
      <c r="BB288" s="115"/>
      <c r="BC288" s="116"/>
      <c r="BD288" s="117"/>
      <c r="BE288" s="151" t="s">
        <v>735</v>
      </c>
      <c r="BF288" s="147" t="e">
        <f>VLOOKUP($A288,#REF!,34,FALSE)</f>
        <v>#REF!</v>
      </c>
      <c r="BG288" s="147" t="e">
        <f>VLOOKUP($A288,#REF!,22,FALSE)</f>
        <v>#REF!</v>
      </c>
      <c r="BH288" s="149"/>
    </row>
    <row r="289" s="3" customFormat="1" ht="18" customHeight="1" spans="1:60">
      <c r="A289" s="190" t="s">
        <v>737</v>
      </c>
      <c r="B289" s="45" t="s">
        <v>738</v>
      </c>
      <c r="C289" s="44"/>
      <c r="D289" s="165"/>
      <c r="E289" s="165"/>
      <c r="F289" s="165"/>
      <c r="G289" s="165"/>
      <c r="H289" s="165"/>
      <c r="I289" s="44"/>
      <c r="J289" s="44"/>
      <c r="K289" s="44"/>
      <c r="L289" s="44"/>
      <c r="M289" s="44"/>
      <c r="N289" s="44"/>
      <c r="O289" s="44"/>
      <c r="P289" s="44"/>
      <c r="Q289" s="44"/>
      <c r="R289" s="44"/>
      <c r="S289" s="44"/>
      <c r="T289" s="44"/>
      <c r="U289" s="167"/>
      <c r="V289" s="167"/>
      <c r="W289" s="167"/>
      <c r="X289" s="167"/>
      <c r="Y289" s="167"/>
      <c r="Z289" s="168"/>
      <c r="AA289" s="168"/>
      <c r="AB289" s="168"/>
      <c r="AC289" s="168"/>
      <c r="AD289" s="168"/>
      <c r="AE289" s="168"/>
      <c r="AF289" s="168"/>
      <c r="AG289" s="168"/>
      <c r="AH289" s="168"/>
      <c r="AI289" s="168"/>
      <c r="AJ289" s="168"/>
      <c r="AK289" s="168"/>
      <c r="AL289" s="168"/>
      <c r="AM289" s="168"/>
      <c r="AN289" s="168"/>
      <c r="AO289" s="168"/>
      <c r="AP289" s="168"/>
      <c r="AQ289" s="100"/>
      <c r="AR289" s="175"/>
      <c r="AS289" s="176"/>
      <c r="AT289" s="176"/>
      <c r="AU289" s="176"/>
      <c r="AV289" s="176"/>
      <c r="AW289" s="176"/>
      <c r="AX289" s="176"/>
      <c r="AY289" s="176"/>
      <c r="AZ289" s="176"/>
      <c r="BA289" s="176"/>
      <c r="BB289" s="176"/>
      <c r="BC289" s="400" t="s">
        <v>76</v>
      </c>
      <c r="BD289" s="217"/>
      <c r="BE289" s="220" t="s">
        <v>737</v>
      </c>
      <c r="BF289" s="221" t="s">
        <v>738</v>
      </c>
      <c r="BG289" s="221"/>
      <c r="BH289" s="223"/>
    </row>
    <row r="290" ht="12.95" customHeight="1" spans="1:60">
      <c r="A290" s="47" t="s">
        <v>739</v>
      </c>
      <c r="B290" s="38" t="e">
        <f>VLOOKUP($A290,#REF!,34,FALSE)</f>
        <v>#REF!</v>
      </c>
      <c r="C290" s="39" t="str">
        <f>CONCATENATE("unused_",A290)</f>
        <v>unused_SPI6_SCK</v>
      </c>
      <c r="D290" s="40" t="e">
        <f>IF(LEN(VLOOKUP($A290,#REF!,8,FALSE)),LEFT(VLOOKUP($A290,#REF!,8,FALSE),LEN(VLOOKUP($A290,#REF!,8,FALSE))-2),"")</f>
        <v>#REF!</v>
      </c>
      <c r="E290" s="41" t="e">
        <f>IF(LEN(VLOOKUP($A290,#REF!,4,FALSE)),IF(INDEX(#REF!,MATCH($A290,#REF!,0),1),LEFT(VLOOKUP($A290,#REF!,4,FALSE),LEN(VLOOKUP($A290,#REF!,4,FALSE))-2),CONCATENATE(LEFT(VLOOKUP($A290,#REF!,4,FALSE),LEN(VLOOKUP($A290,#REF!,4,FALSE))-2),"*")),"")</f>
        <v>#REF!</v>
      </c>
      <c r="F290" s="42" t="e">
        <f>IF(LEN(VLOOKUP($A290,#REF!,5,FALSE)),IF(INDEX(#REF!,MATCH($A290,#REF!,0),2),LEFT(VLOOKUP($A290,#REF!,5,FALSE),LEN(VLOOKUP($A290,#REF!,5,FALSE))-2),CONCATENATE(LEFT(VLOOKUP($A290,#REF!,5,FALSE),LEN(VLOOKUP($A290,#REF!,5,FALSE))-2),"*")),"")</f>
        <v>#REF!</v>
      </c>
      <c r="G290" s="42" t="e">
        <f>IF(LEN(VLOOKUP($A290,#REF!,6,FALSE)),IF(INDEX(#REF!,MATCH($A290,#REF!,0),3),LEFT(VLOOKUP($A290,#REF!,6,FALSE),LEN(VLOOKUP($A290,#REF!,6,FALSE))-2),CONCATENATE(LEFT(VLOOKUP($A290,#REF!,6,FALSE),LEN(VLOOKUP($A290,#REF!,6,FALSE))-2),"*")),"")</f>
        <v>#REF!</v>
      </c>
      <c r="H290" s="43" t="e">
        <f>IF(LEN(VLOOKUP($A290,#REF!,7,FALSE)),IF(INDEX(#REF!,MATCH($A290,#REF!,0),4),LEFT(VLOOKUP($A290,#REF!,7,FALSE),LEN(VLOOKUP($A290,#REF!,7,FALSE))-2),CONCATENATE(LEFT(VLOOKUP($A290,#REF!,7,FALSE),LEN(VLOOKUP($A290,#REF!,7,FALSE))-2),"*")),"")</f>
        <v>#REF!</v>
      </c>
      <c r="I290" s="54" t="e">
        <f>IF(LEN(VLOOKUP($A290,#REF!,8,FALSE)),UPPER(RIGHT(VLOOKUP($A290,#REF!,8,FALSE),1)),"")</f>
        <v>#REF!</v>
      </c>
      <c r="J290" s="42" t="e">
        <f>IF(LEN(VLOOKUP($A290,#REF!,4,FALSE)),UPPER(RIGHT(VLOOKUP($A290,#REF!,4,FALSE),1)),"")</f>
        <v>#REF!</v>
      </c>
      <c r="K290" s="42" t="e">
        <f>IF(LEN(VLOOKUP($A290,#REF!,5,FALSE)),UPPER(RIGHT(VLOOKUP($A290,#REF!,5,FALSE),1)),"")</f>
        <v>#REF!</v>
      </c>
      <c r="L290" s="42" t="e">
        <f>IF(LEN(VLOOKUP($A290,#REF!,6,FALSE)),UPPER(RIGHT(VLOOKUP($A290,#REF!,6,FALSE),1)),"")</f>
        <v>#REF!</v>
      </c>
      <c r="M290" s="43" t="e">
        <f>IF(LEN(VLOOKUP($A290,#REF!,7,FALSE)),UPPER(RIGHT(VLOOKUP($A290,#REF!,7,FALSE),1)),"")</f>
        <v>#REF!</v>
      </c>
      <c r="N290" s="38" t="s">
        <v>740</v>
      </c>
      <c r="O290" s="38" t="s">
        <v>741</v>
      </c>
      <c r="P290" s="38" t="s">
        <v>104</v>
      </c>
      <c r="Q290" s="38" t="s">
        <v>105</v>
      </c>
      <c r="R290" s="65" t="s">
        <v>104</v>
      </c>
      <c r="S290" s="63" t="e">
        <f>HLOOKUP("Device Tree Pin Name",#REF!,MATCH($A290,#REF!,0),FALSE)</f>
        <v>#REF!</v>
      </c>
      <c r="T290" s="47" t="e">
        <f>HLOOKUP("power rail",#REF!,MATCH($A290,#REF!,0),FALSE)</f>
        <v>#REF!</v>
      </c>
      <c r="U290" s="62" t="e">
        <f>HLOOKUP("Wake Capable",#REF!,MATCH($A290,#REF!,0),FALSE)</f>
        <v>#REF!</v>
      </c>
      <c r="V290" s="62" t="e">
        <f>HLOOKUP("Strap",#REF!,MATCH($A290,#REF!,0),FALSE)</f>
        <v>#REF!</v>
      </c>
      <c r="W290" s="62" t="e">
        <f>HLOOKUP("GTE",#REF!,MATCH($A290,#REF!,0),FALSE)</f>
        <v>#REF!</v>
      </c>
      <c r="X290" s="62" t="e">
        <f>HLOOKUP("DPD_Control",#REF!,MATCH($A290,#REF!,0),FALSE)</f>
        <v>#REF!</v>
      </c>
      <c r="Y290" s="62" t="e">
        <f>HLOOKUP("DPD_Group",#REF!,MATCH($A290,#REF!,0),FALSE)</f>
        <v>#REF!</v>
      </c>
      <c r="Z290" s="47" t="e">
        <f>HLOOKUP("Pad Category",#REF!,MATCH($A290,#REF!,0),FALSE)</f>
        <v>#REF!</v>
      </c>
      <c r="AA290" s="47" t="e">
        <f>HLOOKUP("Pad type",#REF!,MATCH($A290,#REF!,0),FALSE)</f>
        <v>#REF!</v>
      </c>
      <c r="AB290" s="47" t="e">
        <f>HLOOKUP("Pull Strength",#REF!,MATCH($A290,#REF!,0),FALSE)</f>
        <v>#REF!</v>
      </c>
      <c r="AC290" s="47" t="e">
        <f>HLOOKUP("POR Pin State",#REF!,MATCH($A290,#REF!,0),FALSE)</f>
        <v>#REF!</v>
      </c>
      <c r="AD290" s="47" t="str">
        <f>IF(OR($AQ290="",$AQ290=$C290),$R290,IF($AQ290=$D290,SUBSTITUTE(SUBSTITUTE($AQ290,"GPIO3_","GPIO_"),".0",""),IF($AQ290=$E290,$N290,IF($AQ290=$F290,$O290,IF($AQ290=$G290,$P290,IF($AQ290=$H290,$Q290,"INVALID"))))))</f>
        <v>RSVD2</v>
      </c>
      <c r="AE290" s="82"/>
      <c r="AF290" s="38" t="str">
        <f>IF(AND(OR($AS290="Int PU",$AS290="Int PD"),OR(AND($AZ290&lt;&gt;"",$AZ290&lt;&gt;"0"),AND($BA290&lt;&gt;"",$BA290&lt;&gt;"0"))),"INVALID",IF(OR($AQ290=$C290,$AS290="Int PD"),"PULL_DOWN",IF(OR($AS290="Int PU",AND($AE290="YES",OR($AZ290="",$AZ290="0"),OR($BA290="",$BA290="0"),OR($AR290="Input",$AR290="Bidirectional"))),"PULL_UP","NORMAL")))</f>
        <v>PULL_DOWN</v>
      </c>
      <c r="AG290" s="38" t="e">
        <f>IF($AY290="slave","TRISTATE",IF($AU290="Input","TRISTATE",IF($AV290="Z","TRISTATE",IF($AT290=$F290,"TRISTATE","NORMAL"))))</f>
        <v>#REF!</v>
      </c>
      <c r="AH290" s="38" t="e">
        <f>IF(OR((AND($AT290=$G290,$AU290="INPUT")),(AND($AT290=$H290,$AY290="Slave")),$AU290="Bidirectional"),"ENABLE","DISABLE")</f>
        <v>#REF!</v>
      </c>
      <c r="AI290" s="82"/>
      <c r="AJ290" s="86" t="b">
        <v>1</v>
      </c>
      <c r="AK290" s="86" t="b">
        <v>1</v>
      </c>
      <c r="AL290" s="86" t="b">
        <v>1</v>
      </c>
      <c r="AM290" s="86" t="b">
        <v>1</v>
      </c>
      <c r="AN290" s="86" t="b">
        <v>1</v>
      </c>
      <c r="AO290" s="86" t="b">
        <v>1</v>
      </c>
      <c r="AP290" s="63" t="str">
        <f t="shared" ref="AP290:AP293" si="143">IF(AND($AJ290:$AO290),"VALID","INVALID")</f>
        <v>VALID</v>
      </c>
      <c r="AQ290" s="211" t="s">
        <v>742</v>
      </c>
      <c r="AR290" s="107" t="s">
        <v>79</v>
      </c>
      <c r="AS290" s="104"/>
      <c r="AT290" s="108"/>
      <c r="AU290" s="108"/>
      <c r="AV290" s="104" t="s">
        <v>124</v>
      </c>
      <c r="AW290" s="108"/>
      <c r="AX290" s="104" t="s">
        <v>85</v>
      </c>
      <c r="AY290" s="216"/>
      <c r="AZ290" s="119"/>
      <c r="BA290" s="119"/>
      <c r="BB290" s="402" t="s">
        <v>496</v>
      </c>
      <c r="BC290" s="121"/>
      <c r="BD290" s="122"/>
      <c r="BE290" s="146" t="s">
        <v>739</v>
      </c>
      <c r="BF290" s="147" t="e">
        <f>VLOOKUP($A290,#REF!,34,FALSE)</f>
        <v>#REF!</v>
      </c>
      <c r="BG290" s="147" t="e">
        <f>VLOOKUP($A290,#REF!,22,FALSE)</f>
        <v>#REF!</v>
      </c>
      <c r="BH290" s="149"/>
    </row>
    <row r="291" ht="12.95" customHeight="1" spans="1:60">
      <c r="A291" s="47" t="s">
        <v>743</v>
      </c>
      <c r="B291" s="38" t="e">
        <f>VLOOKUP($A291,#REF!,34,FALSE)</f>
        <v>#REF!</v>
      </c>
      <c r="C291" s="39" t="str">
        <f>CONCATENATE("unused_",A291)</f>
        <v>unused_SPI6_MISO</v>
      </c>
      <c r="D291" s="40" t="e">
        <f>IF(LEN(VLOOKUP($A291,#REF!,8,FALSE)),LEFT(VLOOKUP($A291,#REF!,8,FALSE),LEN(VLOOKUP($A291,#REF!,8,FALSE))-2),"")</f>
        <v>#REF!</v>
      </c>
      <c r="E291" s="41" t="e">
        <f>IF(LEN(VLOOKUP($A291,#REF!,4,FALSE)),IF(INDEX(#REF!,MATCH($A291,#REF!,0),1),LEFT(VLOOKUP($A291,#REF!,4,FALSE),LEN(VLOOKUP($A291,#REF!,4,FALSE))-2),CONCATENATE(LEFT(VLOOKUP($A291,#REF!,4,FALSE),LEN(VLOOKUP($A291,#REF!,4,FALSE))-2),"*")),"")</f>
        <v>#REF!</v>
      </c>
      <c r="F291" s="42" t="e">
        <f>IF(LEN(VLOOKUP($A291,#REF!,5,FALSE)),IF(INDEX(#REF!,MATCH($A291,#REF!,0),2),LEFT(VLOOKUP($A291,#REF!,5,FALSE),LEN(VLOOKUP($A291,#REF!,5,FALSE))-2),CONCATENATE(LEFT(VLOOKUP($A291,#REF!,5,FALSE),LEN(VLOOKUP($A291,#REF!,5,FALSE))-2),"*")),"")</f>
        <v>#REF!</v>
      </c>
      <c r="G291" s="42" t="e">
        <f>IF(LEN(VLOOKUP($A291,#REF!,6,FALSE)),IF(INDEX(#REF!,MATCH($A291,#REF!,0),3),LEFT(VLOOKUP($A291,#REF!,6,FALSE),LEN(VLOOKUP($A291,#REF!,6,FALSE))-2),CONCATENATE(LEFT(VLOOKUP($A291,#REF!,6,FALSE),LEN(VLOOKUP($A291,#REF!,6,FALSE))-2),"*")),"")</f>
        <v>#REF!</v>
      </c>
      <c r="H291" s="43" t="e">
        <f>IF(LEN(VLOOKUP($A291,#REF!,7,FALSE)),IF(INDEX(#REF!,MATCH($A291,#REF!,0),4),LEFT(VLOOKUP($A291,#REF!,7,FALSE),LEN(VLOOKUP($A291,#REF!,7,FALSE))-2),CONCATENATE(LEFT(VLOOKUP($A291,#REF!,7,FALSE),LEN(VLOOKUP($A291,#REF!,7,FALSE))-2),"*")),"")</f>
        <v>#REF!</v>
      </c>
      <c r="I291" s="54" t="e">
        <f>IF(LEN(VLOOKUP($A291,#REF!,8,FALSE)),UPPER(RIGHT(VLOOKUP($A291,#REF!,8,FALSE),1)),"")</f>
        <v>#REF!</v>
      </c>
      <c r="J291" s="42" t="e">
        <f>IF(LEN(VLOOKUP($A291,#REF!,4,FALSE)),UPPER(RIGHT(VLOOKUP($A291,#REF!,4,FALSE),1)),"")</f>
        <v>#REF!</v>
      </c>
      <c r="K291" s="42" t="e">
        <f>IF(LEN(VLOOKUP($A291,#REF!,5,FALSE)),UPPER(RIGHT(VLOOKUP($A291,#REF!,5,FALSE),1)),"")</f>
        <v>#REF!</v>
      </c>
      <c r="L291" s="42" t="e">
        <f>IF(LEN(VLOOKUP($A291,#REF!,6,FALSE)),UPPER(RIGHT(VLOOKUP($A291,#REF!,6,FALSE),1)),"")</f>
        <v>#REF!</v>
      </c>
      <c r="M291" s="43" t="e">
        <f>IF(LEN(VLOOKUP($A291,#REF!,7,FALSE)),UPPER(RIGHT(VLOOKUP($A291,#REF!,7,FALSE),1)),"")</f>
        <v>#REF!</v>
      </c>
      <c r="N291" s="38" t="s">
        <v>740</v>
      </c>
      <c r="O291" s="38" t="s">
        <v>741</v>
      </c>
      <c r="P291" s="38" t="s">
        <v>104</v>
      </c>
      <c r="Q291" s="38" t="s">
        <v>105</v>
      </c>
      <c r="R291" s="38" t="s">
        <v>104</v>
      </c>
      <c r="S291" s="63" t="e">
        <f>HLOOKUP("Device Tree Pin Name",#REF!,MATCH($A291,#REF!,0),FALSE)</f>
        <v>#REF!</v>
      </c>
      <c r="T291" s="47" t="e">
        <f>HLOOKUP("power rail",#REF!,MATCH($A291,#REF!,0),FALSE)</f>
        <v>#REF!</v>
      </c>
      <c r="U291" s="62" t="e">
        <f>HLOOKUP("Wake Capable",#REF!,MATCH($A291,#REF!,0),FALSE)</f>
        <v>#REF!</v>
      </c>
      <c r="V291" s="62" t="e">
        <f>HLOOKUP("Strap",#REF!,MATCH($A291,#REF!,0),FALSE)</f>
        <v>#REF!</v>
      </c>
      <c r="W291" s="62" t="e">
        <f>HLOOKUP("GTE",#REF!,MATCH($A291,#REF!,0),FALSE)</f>
        <v>#REF!</v>
      </c>
      <c r="X291" s="62" t="e">
        <f>HLOOKUP("DPD_Control",#REF!,MATCH($A291,#REF!,0),FALSE)</f>
        <v>#REF!</v>
      </c>
      <c r="Y291" s="62" t="e">
        <f>HLOOKUP("DPD_Group",#REF!,MATCH($A291,#REF!,0),FALSE)</f>
        <v>#REF!</v>
      </c>
      <c r="Z291" s="47" t="e">
        <f>HLOOKUP("Pad Category",#REF!,MATCH($A291,#REF!,0),FALSE)</f>
        <v>#REF!</v>
      </c>
      <c r="AA291" s="47" t="e">
        <f>HLOOKUP("Pad type",#REF!,MATCH($A291,#REF!,0),FALSE)</f>
        <v>#REF!</v>
      </c>
      <c r="AB291" s="47" t="e">
        <f>HLOOKUP("Pull Strength",#REF!,MATCH($A291,#REF!,0),FALSE)</f>
        <v>#REF!</v>
      </c>
      <c r="AC291" s="47" t="e">
        <f>HLOOKUP("POR Pin State",#REF!,MATCH($A291,#REF!,0),FALSE)</f>
        <v>#REF!</v>
      </c>
      <c r="AD291" s="47" t="str">
        <f>IF(OR($AQ291="",$AQ291=$C291),$R291,IF($AQ291=$D291,SUBSTITUTE(SUBSTITUTE($AQ291,"GPIO3_","GPIO_"),".0",""),IF($AQ291=$E291,$N291,IF($AQ291=$F291,$O291,IF($AQ291=$G291,$P291,IF($AQ291=$H291,$Q291,"INVALID"))))))</f>
        <v>RSVD2</v>
      </c>
      <c r="AE291" s="82"/>
      <c r="AF291" s="38" t="str">
        <f>IF(AND(OR($AS291="Int PU",$AS291="Int PD"),OR(AND($AZ291&lt;&gt;"",$AZ291&lt;&gt;"0"),AND($BA291&lt;&gt;"",$BA291&lt;&gt;"0"))),"INVALID",IF(OR($AQ291=$C291,$AS291="Int PD"),"PULL_DOWN",IF(OR($AS291="Int PU",AND($AE291="YES",OR($AZ291="",$AZ291="0"),OR($BA291="",$BA291="0"),OR($AR291="Input",$AR291="Bidirectional"))),"PULL_UP","NORMAL")))</f>
        <v>PULL_DOWN</v>
      </c>
      <c r="AG291" s="38" t="e">
        <f t="shared" si="140"/>
        <v>#REF!</v>
      </c>
      <c r="AH291" s="38" t="e">
        <f>IF(OR($AT291=$F291,$AU291="Output"),"DISABLE","ENABLE")</f>
        <v>#REF!</v>
      </c>
      <c r="AI291" s="82"/>
      <c r="AJ291" s="86" t="b">
        <v>1</v>
      </c>
      <c r="AK291" s="86" t="b">
        <v>1</v>
      </c>
      <c r="AL291" s="86" t="b">
        <v>1</v>
      </c>
      <c r="AM291" s="86" t="b">
        <v>1</v>
      </c>
      <c r="AN291" s="86" t="b">
        <v>1</v>
      </c>
      <c r="AO291" s="86" t="b">
        <v>1</v>
      </c>
      <c r="AP291" s="63" t="str">
        <f t="shared" si="143"/>
        <v>VALID</v>
      </c>
      <c r="AQ291" s="213" t="s">
        <v>744</v>
      </c>
      <c r="AR291" s="103" t="s">
        <v>79</v>
      </c>
      <c r="AS291" s="104"/>
      <c r="AT291" s="105"/>
      <c r="AU291" s="105"/>
      <c r="AV291" s="104" t="s">
        <v>124</v>
      </c>
      <c r="AW291" s="105"/>
      <c r="AX291" s="104" t="s">
        <v>85</v>
      </c>
      <c r="AY291" s="105"/>
      <c r="AZ291" s="104"/>
      <c r="BA291" s="104"/>
      <c r="BB291" s="115"/>
      <c r="BC291" s="116"/>
      <c r="BD291" s="117"/>
      <c r="BE291" s="150" t="s">
        <v>743</v>
      </c>
      <c r="BF291" s="147" t="e">
        <f>VLOOKUP($A291,#REF!,34,FALSE)</f>
        <v>#REF!</v>
      </c>
      <c r="BG291" s="147" t="e">
        <f>VLOOKUP($A291,#REF!,22,FALSE)</f>
        <v>#REF!</v>
      </c>
      <c r="BH291" s="149"/>
    </row>
    <row r="292" ht="12.95" customHeight="1" spans="1:60">
      <c r="A292" s="47" t="s">
        <v>745</v>
      </c>
      <c r="B292" s="38" t="e">
        <f>VLOOKUP($A292,#REF!,34,FALSE)</f>
        <v>#REF!</v>
      </c>
      <c r="C292" s="39" t="str">
        <f>CONCATENATE("unused_",A292)</f>
        <v>unused_SPI6_MOSI</v>
      </c>
      <c r="D292" s="40" t="e">
        <f>IF(LEN(VLOOKUP($A292,#REF!,8,FALSE)),LEFT(VLOOKUP($A292,#REF!,8,FALSE),LEN(VLOOKUP($A292,#REF!,8,FALSE))-2),"")</f>
        <v>#REF!</v>
      </c>
      <c r="E292" s="41" t="e">
        <f>IF(LEN(VLOOKUP($A292,#REF!,4,FALSE)),IF(INDEX(#REF!,MATCH($A292,#REF!,0),1),LEFT(VLOOKUP($A292,#REF!,4,FALSE),LEN(VLOOKUP($A292,#REF!,4,FALSE))-2),CONCATENATE(LEFT(VLOOKUP($A292,#REF!,4,FALSE),LEN(VLOOKUP($A292,#REF!,4,FALSE))-2),"*")),"")</f>
        <v>#REF!</v>
      </c>
      <c r="F292" s="42" t="e">
        <f>IF(LEN(VLOOKUP($A292,#REF!,5,FALSE)),IF(INDEX(#REF!,MATCH($A292,#REF!,0),2),LEFT(VLOOKUP($A292,#REF!,5,FALSE),LEN(VLOOKUP($A292,#REF!,5,FALSE))-2),CONCATENATE(LEFT(VLOOKUP($A292,#REF!,5,FALSE),LEN(VLOOKUP($A292,#REF!,5,FALSE))-2),"*")),"")</f>
        <v>#REF!</v>
      </c>
      <c r="G292" s="42" t="e">
        <f>IF(LEN(VLOOKUP($A292,#REF!,6,FALSE)),IF(INDEX(#REF!,MATCH($A292,#REF!,0),3),LEFT(VLOOKUP($A292,#REF!,6,FALSE),LEN(VLOOKUP($A292,#REF!,6,FALSE))-2),CONCATENATE(LEFT(VLOOKUP($A292,#REF!,6,FALSE),LEN(VLOOKUP($A292,#REF!,6,FALSE))-2),"*")),"")</f>
        <v>#REF!</v>
      </c>
      <c r="H292" s="43" t="e">
        <f>IF(LEN(VLOOKUP($A292,#REF!,7,FALSE)),IF(INDEX(#REF!,MATCH($A292,#REF!,0),4),LEFT(VLOOKUP($A292,#REF!,7,FALSE),LEN(VLOOKUP($A292,#REF!,7,FALSE))-2),CONCATENATE(LEFT(VLOOKUP($A292,#REF!,7,FALSE),LEN(VLOOKUP($A292,#REF!,7,FALSE))-2),"*")),"")</f>
        <v>#REF!</v>
      </c>
      <c r="I292" s="54" t="e">
        <f>IF(LEN(VLOOKUP($A292,#REF!,8,FALSE)),UPPER(RIGHT(VLOOKUP($A292,#REF!,8,FALSE),1)),"")</f>
        <v>#REF!</v>
      </c>
      <c r="J292" s="42" t="e">
        <f>IF(LEN(VLOOKUP($A292,#REF!,4,FALSE)),UPPER(RIGHT(VLOOKUP($A292,#REF!,4,FALSE),1)),"")</f>
        <v>#REF!</v>
      </c>
      <c r="K292" s="42" t="e">
        <f>IF(LEN(VLOOKUP($A292,#REF!,5,FALSE)),UPPER(RIGHT(VLOOKUP($A292,#REF!,5,FALSE),1)),"")</f>
        <v>#REF!</v>
      </c>
      <c r="L292" s="42" t="e">
        <f>IF(LEN(VLOOKUP($A292,#REF!,6,FALSE)),UPPER(RIGHT(VLOOKUP($A292,#REF!,6,FALSE),1)),"")</f>
        <v>#REF!</v>
      </c>
      <c r="M292" s="43" t="e">
        <f>IF(LEN(VLOOKUP($A292,#REF!,7,FALSE)),UPPER(RIGHT(VLOOKUP($A292,#REF!,7,FALSE),1)),"")</f>
        <v>#REF!</v>
      </c>
      <c r="N292" s="38" t="s">
        <v>740</v>
      </c>
      <c r="O292" s="38" t="s">
        <v>83</v>
      </c>
      <c r="P292" s="38" t="s">
        <v>104</v>
      </c>
      <c r="Q292" s="38" t="s">
        <v>105</v>
      </c>
      <c r="R292" s="38" t="s">
        <v>83</v>
      </c>
      <c r="S292" s="63" t="e">
        <f>HLOOKUP("Device Tree Pin Name",#REF!,MATCH($A292,#REF!,0),FALSE)</f>
        <v>#REF!</v>
      </c>
      <c r="T292" s="47" t="e">
        <f>HLOOKUP("power rail",#REF!,MATCH($A292,#REF!,0),FALSE)</f>
        <v>#REF!</v>
      </c>
      <c r="U292" s="62" t="e">
        <f>HLOOKUP("Wake Capable",#REF!,MATCH($A292,#REF!,0),FALSE)</f>
        <v>#REF!</v>
      </c>
      <c r="V292" s="62" t="e">
        <f>HLOOKUP("Strap",#REF!,MATCH($A292,#REF!,0),FALSE)</f>
        <v>#REF!</v>
      </c>
      <c r="W292" s="62" t="e">
        <f>HLOOKUP("GTE",#REF!,MATCH($A292,#REF!,0),FALSE)</f>
        <v>#REF!</v>
      </c>
      <c r="X292" s="62" t="e">
        <f>HLOOKUP("DPD_Control",#REF!,MATCH($A292,#REF!,0),FALSE)</f>
        <v>#REF!</v>
      </c>
      <c r="Y292" s="62" t="e">
        <f>HLOOKUP("DPD_Group",#REF!,MATCH($A292,#REF!,0),FALSE)</f>
        <v>#REF!</v>
      </c>
      <c r="Z292" s="47" t="e">
        <f>HLOOKUP("Pad Category",#REF!,MATCH($A292,#REF!,0),FALSE)</f>
        <v>#REF!</v>
      </c>
      <c r="AA292" s="47" t="e">
        <f>HLOOKUP("Pad type",#REF!,MATCH($A292,#REF!,0),FALSE)</f>
        <v>#REF!</v>
      </c>
      <c r="AB292" s="47" t="e">
        <f>HLOOKUP("Pull Strength",#REF!,MATCH($A292,#REF!,0),FALSE)</f>
        <v>#REF!</v>
      </c>
      <c r="AC292" s="47" t="e">
        <f>HLOOKUP("POR Pin State",#REF!,MATCH($A292,#REF!,0),FALSE)</f>
        <v>#REF!</v>
      </c>
      <c r="AD292" s="47" t="str">
        <f>IF(OR($AQ292="",$AQ292=$C292),$R292,IF($AQ292=$D292,SUBSTITUTE(SUBSTITUTE($AQ292,"GPIO3_","GPIO_"),".0",""),IF($AQ292=$E292,$N292,IF($AQ292=$F292,$O292,IF($AQ292=$G292,$P292,IF($AQ292=$H292,$Q292,"INVALID"))))))</f>
        <v>RSVD1</v>
      </c>
      <c r="AE292" s="82"/>
      <c r="AF292" s="38" t="str">
        <f>IF(AND(OR($AS292="Int PU",$AS292="Int PD"),OR(AND($AZ292&lt;&gt;"",$AZ292&lt;&gt;"0"),AND($BA292&lt;&gt;"",$BA292&lt;&gt;"0"))),"INVALID",IF(OR($AQ292=$C292,$AS292="Int PD"),"PULL_DOWN",IF(OR($AS292="Int PU",AND($AE292="YES",OR($AZ292="",$AZ292="0"),OR($BA292="",$BA292="0"),OR($AR292="Input",$AR292="Bidirectional"))),"PULL_UP","NORMAL")))</f>
        <v>PULL_DOWN</v>
      </c>
      <c r="AG292" s="38" t="e">
        <f t="shared" si="140"/>
        <v>#REF!</v>
      </c>
      <c r="AH292" s="38" t="e">
        <f>IF(OR($AT292=$F292,$AU292="Output"),"DISABLE","ENABLE")</f>
        <v>#REF!</v>
      </c>
      <c r="AI292" s="82"/>
      <c r="AJ292" s="86" t="b">
        <v>1</v>
      </c>
      <c r="AK292" s="86" t="b">
        <v>1</v>
      </c>
      <c r="AL292" s="86" t="b">
        <v>1</v>
      </c>
      <c r="AM292" s="86" t="b">
        <v>1</v>
      </c>
      <c r="AN292" s="86" t="b">
        <v>1</v>
      </c>
      <c r="AO292" s="86" t="b">
        <v>1</v>
      </c>
      <c r="AP292" s="63" t="str">
        <f t="shared" si="143"/>
        <v>VALID</v>
      </c>
      <c r="AQ292" s="213" t="s">
        <v>746</v>
      </c>
      <c r="AR292" s="103" t="s">
        <v>79</v>
      </c>
      <c r="AS292" s="104"/>
      <c r="AT292" s="105"/>
      <c r="AU292" s="105"/>
      <c r="AV292" s="104" t="s">
        <v>124</v>
      </c>
      <c r="AW292" s="105"/>
      <c r="AX292" s="104" t="s">
        <v>85</v>
      </c>
      <c r="AY292" s="105"/>
      <c r="AZ292" s="104"/>
      <c r="BA292" s="104"/>
      <c r="BB292" s="115"/>
      <c r="BC292" s="116"/>
      <c r="BD292" s="117"/>
      <c r="BE292" s="150" t="s">
        <v>745</v>
      </c>
      <c r="BF292" s="147" t="e">
        <f>VLOOKUP($A292,#REF!,34,FALSE)</f>
        <v>#REF!</v>
      </c>
      <c r="BG292" s="147" t="e">
        <f>VLOOKUP($A292,#REF!,22,FALSE)</f>
        <v>#REF!</v>
      </c>
      <c r="BH292" s="149"/>
    </row>
    <row r="293" ht="12.95" customHeight="1" spans="1:60">
      <c r="A293" s="47" t="s">
        <v>747</v>
      </c>
      <c r="B293" s="38" t="e">
        <f>VLOOKUP($A293,#REF!,34,FALSE)</f>
        <v>#REF!</v>
      </c>
      <c r="C293" s="39" t="str">
        <f>CONCATENATE("unused_",A293)</f>
        <v>unused_SPI6_CS0</v>
      </c>
      <c r="D293" s="40" t="e">
        <f>IF(LEN(VLOOKUP($A293,#REF!,8,FALSE)),LEFT(VLOOKUP($A293,#REF!,8,FALSE),LEN(VLOOKUP($A293,#REF!,8,FALSE))-2),"")</f>
        <v>#REF!</v>
      </c>
      <c r="E293" s="41" t="e">
        <f>IF(LEN(VLOOKUP($A293,#REF!,4,FALSE)),IF(INDEX(#REF!,MATCH($A293,#REF!,0),1),LEFT(VLOOKUP($A293,#REF!,4,FALSE),LEN(VLOOKUP($A293,#REF!,4,FALSE))-2),CONCATENATE(LEFT(VLOOKUP($A293,#REF!,4,FALSE),LEN(VLOOKUP($A293,#REF!,4,FALSE))-2),"*")),"")</f>
        <v>#REF!</v>
      </c>
      <c r="F293" s="42" t="e">
        <f>IF(LEN(VLOOKUP($A293,#REF!,5,FALSE)),IF(INDEX(#REF!,MATCH($A293,#REF!,0),2),LEFT(VLOOKUP($A293,#REF!,5,FALSE),LEN(VLOOKUP($A293,#REF!,5,FALSE))-2),CONCATENATE(LEFT(VLOOKUP($A293,#REF!,5,FALSE),LEN(VLOOKUP($A293,#REF!,5,FALSE))-2),"*")),"")</f>
        <v>#REF!</v>
      </c>
      <c r="G293" s="42" t="e">
        <f>IF(LEN(VLOOKUP($A293,#REF!,6,FALSE)),IF(INDEX(#REF!,MATCH($A293,#REF!,0),3),LEFT(VLOOKUP($A293,#REF!,6,FALSE),LEN(VLOOKUP($A293,#REF!,6,FALSE))-2),CONCATENATE(LEFT(VLOOKUP($A293,#REF!,6,FALSE),LEN(VLOOKUP($A293,#REF!,6,FALSE))-2),"*")),"")</f>
        <v>#REF!</v>
      </c>
      <c r="H293" s="43" t="e">
        <f>IF(LEN(VLOOKUP($A293,#REF!,7,FALSE)),IF(INDEX(#REF!,MATCH($A293,#REF!,0),4),LEFT(VLOOKUP($A293,#REF!,7,FALSE),LEN(VLOOKUP($A293,#REF!,7,FALSE))-2),CONCATENATE(LEFT(VLOOKUP($A293,#REF!,7,FALSE),LEN(VLOOKUP($A293,#REF!,7,FALSE))-2),"*")),"")</f>
        <v>#REF!</v>
      </c>
      <c r="I293" s="54" t="e">
        <f>IF(LEN(VLOOKUP($A293,#REF!,8,FALSE)),UPPER(RIGHT(VLOOKUP($A293,#REF!,8,FALSE),1)),"")</f>
        <v>#REF!</v>
      </c>
      <c r="J293" s="42" t="e">
        <f>IF(LEN(VLOOKUP($A293,#REF!,4,FALSE)),UPPER(RIGHT(VLOOKUP($A293,#REF!,4,FALSE),1)),"")</f>
        <v>#REF!</v>
      </c>
      <c r="K293" s="42" t="e">
        <f>IF(LEN(VLOOKUP($A293,#REF!,5,FALSE)),UPPER(RIGHT(VLOOKUP($A293,#REF!,5,FALSE),1)),"")</f>
        <v>#REF!</v>
      </c>
      <c r="L293" s="42" t="e">
        <f>IF(LEN(VLOOKUP($A293,#REF!,6,FALSE)),UPPER(RIGHT(VLOOKUP($A293,#REF!,6,FALSE),1)),"")</f>
        <v>#REF!</v>
      </c>
      <c r="M293" s="43" t="e">
        <f>IF(LEN(VLOOKUP($A293,#REF!,7,FALSE)),UPPER(RIGHT(VLOOKUP($A293,#REF!,7,FALSE),1)),"")</f>
        <v>#REF!</v>
      </c>
      <c r="N293" s="38" t="s">
        <v>740</v>
      </c>
      <c r="O293" s="38" t="s">
        <v>83</v>
      </c>
      <c r="P293" s="38" t="s">
        <v>104</v>
      </c>
      <c r="Q293" s="38" t="s">
        <v>105</v>
      </c>
      <c r="R293" s="38" t="s">
        <v>83</v>
      </c>
      <c r="S293" s="63" t="e">
        <f>HLOOKUP("Device Tree Pin Name",#REF!,MATCH($A293,#REF!,0),FALSE)</f>
        <v>#REF!</v>
      </c>
      <c r="T293" s="47" t="e">
        <f>HLOOKUP("power rail",#REF!,MATCH($A293,#REF!,0),FALSE)</f>
        <v>#REF!</v>
      </c>
      <c r="U293" s="62" t="e">
        <f>HLOOKUP("Wake Capable",#REF!,MATCH($A293,#REF!,0),FALSE)</f>
        <v>#REF!</v>
      </c>
      <c r="V293" s="62" t="e">
        <f>HLOOKUP("Strap",#REF!,MATCH($A293,#REF!,0),FALSE)</f>
        <v>#REF!</v>
      </c>
      <c r="W293" s="62" t="e">
        <f>HLOOKUP("GTE",#REF!,MATCH($A293,#REF!,0),FALSE)</f>
        <v>#REF!</v>
      </c>
      <c r="X293" s="62" t="e">
        <f>HLOOKUP("DPD_Control",#REF!,MATCH($A293,#REF!,0),FALSE)</f>
        <v>#REF!</v>
      </c>
      <c r="Y293" s="62" t="e">
        <f>HLOOKUP("DPD_Group",#REF!,MATCH($A293,#REF!,0),FALSE)</f>
        <v>#REF!</v>
      </c>
      <c r="Z293" s="47" t="e">
        <f>HLOOKUP("Pad Category",#REF!,MATCH($A293,#REF!,0),FALSE)</f>
        <v>#REF!</v>
      </c>
      <c r="AA293" s="47" t="e">
        <f>HLOOKUP("Pad type",#REF!,MATCH($A293,#REF!,0),FALSE)</f>
        <v>#REF!</v>
      </c>
      <c r="AB293" s="47" t="e">
        <f>HLOOKUP("Pull Strength",#REF!,MATCH($A293,#REF!,0),FALSE)</f>
        <v>#REF!</v>
      </c>
      <c r="AC293" s="47" t="e">
        <f>HLOOKUP("POR Pin State",#REF!,MATCH($A293,#REF!,0),FALSE)</f>
        <v>#REF!</v>
      </c>
      <c r="AD293" s="47" t="str">
        <f>IF(OR($AQ293="",$AQ293=$C293),$R293,IF($AQ293=$D293,SUBSTITUTE(SUBSTITUTE($AQ293,"GPIO3_","GPIO_"),".0",""),IF($AQ293=$E293,$N293,IF($AQ293=$F293,$O293,IF($AQ293=$G293,$P293,IF($AQ293=$H293,$Q293,"INVALID"))))))</f>
        <v>RSVD1</v>
      </c>
      <c r="AE293" s="82"/>
      <c r="AF293" s="38" t="str">
        <f>IF(AND(OR($AS293="Int PU",$AS293="Int PD"),OR(AND($AZ293&lt;&gt;"",$AZ293&lt;&gt;"0"),AND($BA293&lt;&gt;"",$BA293&lt;&gt;"0"))),"INVALID",IF(OR($AQ293=$C293,$AS293="Int PD"),"PULL_DOWN",IF(OR($AS293="Int PU",AND($AE293="YES",OR($AZ293="",$AZ293="0"),OR($BA293="",$BA293="0"),OR($AR293="Input",$AR293="Bidirectional"))),"PULL_UP","NORMAL")))</f>
        <v>PULL_DOWN</v>
      </c>
      <c r="AG293" s="38" t="e">
        <f>IF($AY293="slave","TRISTATE",IF($AU293="Input","TRISTATE",IF($AV293="Z","TRISTATE",IF($AT293=$F293,"TRISTATE","NORMAL"))))</f>
        <v>#REF!</v>
      </c>
      <c r="AH293" s="38" t="e">
        <f>IF(OR((AND($AT293=$G293,$AU293="INPUT")),(AND($AT293=$H293,$AY293="Slave")),$AU293="Bidirectional"),"ENABLE","DISABLE")</f>
        <v>#REF!</v>
      </c>
      <c r="AI293" s="82"/>
      <c r="AJ293" s="86" t="b">
        <v>1</v>
      </c>
      <c r="AK293" s="86" t="b">
        <v>1</v>
      </c>
      <c r="AL293" s="86" t="b">
        <v>1</v>
      </c>
      <c r="AM293" s="86" t="b">
        <v>1</v>
      </c>
      <c r="AN293" s="86" t="b">
        <v>1</v>
      </c>
      <c r="AO293" s="86" t="b">
        <v>1</v>
      </c>
      <c r="AP293" s="63" t="str">
        <f t="shared" si="143"/>
        <v>VALID</v>
      </c>
      <c r="AQ293" s="213" t="s">
        <v>748</v>
      </c>
      <c r="AR293" s="103" t="s">
        <v>79</v>
      </c>
      <c r="AS293" s="104"/>
      <c r="AT293" s="105"/>
      <c r="AU293" s="105"/>
      <c r="AV293" s="104" t="s">
        <v>124</v>
      </c>
      <c r="AW293" s="105"/>
      <c r="AX293" s="104" t="s">
        <v>85</v>
      </c>
      <c r="AY293" s="105"/>
      <c r="AZ293" s="104"/>
      <c r="BA293" s="104"/>
      <c r="BB293" s="115"/>
      <c r="BC293" s="116"/>
      <c r="BD293" s="117"/>
      <c r="BE293" s="151" t="s">
        <v>747</v>
      </c>
      <c r="BF293" s="147" t="e">
        <f>VLOOKUP($A293,#REF!,34,FALSE)</f>
        <v>#REF!</v>
      </c>
      <c r="BG293" s="147" t="e">
        <f>VLOOKUP($A293,#REF!,22,FALSE)</f>
        <v>#REF!</v>
      </c>
      <c r="BH293" s="149"/>
    </row>
    <row r="294" s="3" customFormat="1" ht="18" customHeight="1" spans="1:60">
      <c r="A294" s="163" t="s">
        <v>749</v>
      </c>
      <c r="B294" s="163" t="s">
        <v>750</v>
      </c>
      <c r="C294" s="35"/>
      <c r="D294" s="37"/>
      <c r="E294" s="37"/>
      <c r="F294" s="37"/>
      <c r="G294" s="37"/>
      <c r="H294" s="37"/>
      <c r="I294" s="35"/>
      <c r="J294" s="35"/>
      <c r="K294" s="35"/>
      <c r="L294" s="35"/>
      <c r="M294" s="35"/>
      <c r="N294" s="35"/>
      <c r="O294" s="35"/>
      <c r="P294" s="35"/>
      <c r="Q294" s="35"/>
      <c r="R294" s="35"/>
      <c r="S294" s="35"/>
      <c r="T294" s="35"/>
      <c r="U294" s="60"/>
      <c r="V294" s="60"/>
      <c r="W294" s="60"/>
      <c r="X294" s="60"/>
      <c r="Y294" s="60"/>
      <c r="Z294" s="81"/>
      <c r="AA294" s="81"/>
      <c r="AB294" s="81"/>
      <c r="AC294" s="81"/>
      <c r="AD294" s="81"/>
      <c r="AE294" s="81"/>
      <c r="AF294" s="81"/>
      <c r="AG294" s="81"/>
      <c r="AH294" s="81"/>
      <c r="AI294" s="81"/>
      <c r="AJ294" s="81"/>
      <c r="AK294" s="81"/>
      <c r="AL294" s="81"/>
      <c r="AM294" s="81"/>
      <c r="AN294" s="81"/>
      <c r="AO294" s="81"/>
      <c r="AP294" s="81"/>
      <c r="AQ294" s="100"/>
      <c r="AR294" s="100"/>
      <c r="AS294" s="101"/>
      <c r="AT294" s="101"/>
      <c r="AU294" s="101"/>
      <c r="AV294" s="101"/>
      <c r="AW294" s="101"/>
      <c r="AX294" s="101"/>
      <c r="AY294" s="101"/>
      <c r="AZ294" s="101"/>
      <c r="BA294" s="101"/>
      <c r="BB294" s="101"/>
      <c r="BC294" s="400" t="s">
        <v>76</v>
      </c>
      <c r="BD294" s="114"/>
      <c r="BE294" s="142" t="s">
        <v>749</v>
      </c>
      <c r="BF294" s="143" t="s">
        <v>750</v>
      </c>
      <c r="BG294" s="143"/>
      <c r="BH294" s="145"/>
    </row>
    <row r="295" ht="12.95" customHeight="1" spans="1:60">
      <c r="A295" s="47" t="s">
        <v>751</v>
      </c>
      <c r="B295" s="38" t="e">
        <f>VLOOKUP($A295,#REF!,34,FALSE)</f>
        <v>#REF!</v>
      </c>
      <c r="C295" s="39" t="str">
        <f t="shared" ref="C295:C306" si="144">CONCATENATE("unused_",A295)</f>
        <v>unused_EMMC_CLK</v>
      </c>
      <c r="D295" s="40" t="e">
        <f>IF(LEN(VLOOKUP($A295,#REF!,8,FALSE)),LEFT(VLOOKUP($A295,#REF!,8,FALSE),LEN(VLOOKUP($A295,#REF!,8,FALSE))-2),"")</f>
        <v>#REF!</v>
      </c>
      <c r="E295" s="41" t="e">
        <f>IF(LEN(VLOOKUP($A295,#REF!,4,FALSE)),IF(INDEX(#REF!,MATCH($A295,#REF!,0),1),LEFT(VLOOKUP($A295,#REF!,4,FALSE),LEN(VLOOKUP($A295,#REF!,4,FALSE))-2),CONCATENATE(LEFT(VLOOKUP($A295,#REF!,4,FALSE),LEN(VLOOKUP($A295,#REF!,4,FALSE))-2),"")),"")</f>
        <v>#REF!</v>
      </c>
      <c r="F295" s="42" t="e">
        <f>IF(LEN(VLOOKUP($A295,#REF!,5,FALSE)),IF(INDEX(#REF!,MATCH($A295,#REF!,0),2),LEFT(VLOOKUP($A295,#REF!,5,FALSE),LEN(VLOOKUP($A295,#REF!,5,FALSE))-2),CONCATENATE(LEFT(VLOOKUP($A295,#REF!,5,FALSE),LEN(VLOOKUP($A295,#REF!,5,FALSE))-2),"*")),"")</f>
        <v>#REF!</v>
      </c>
      <c r="G295" s="42" t="e">
        <f>IF(LEN(VLOOKUP($A295,#REF!,6,FALSE)),IF(INDEX(#REF!,MATCH($A295,#REF!,0),3),LEFT(VLOOKUP($A295,#REF!,6,FALSE),LEN(VLOOKUP($A295,#REF!,6,FALSE))-2),CONCATENATE(LEFT(VLOOKUP($A295,#REF!,6,FALSE),LEN(VLOOKUP($A295,#REF!,6,FALSE))-2),"*")),"")</f>
        <v>#REF!</v>
      </c>
      <c r="H295" s="43" t="e">
        <f>IF(LEN(VLOOKUP($A295,#REF!,7,FALSE)),IF(INDEX(#REF!,MATCH($A295,#REF!,0),4),LEFT(VLOOKUP($A295,#REF!,7,FALSE),LEN(VLOOKUP($A295,#REF!,7,FALSE))-2),CONCATENATE(LEFT(VLOOKUP($A295,#REF!,7,FALSE),LEN(VLOOKUP($A295,#REF!,7,FALSE))-2),"*")),"")</f>
        <v>#REF!</v>
      </c>
      <c r="I295" s="54" t="e">
        <f>IF(LEN(VLOOKUP($A295,#REF!,8,FALSE)),UPPER(RIGHT(VLOOKUP($A295,#REF!,8,FALSE),1)),"")</f>
        <v>#REF!</v>
      </c>
      <c r="J295" s="42" t="e">
        <f>IF(LEN(VLOOKUP($A295,#REF!,4,FALSE)),UPPER(RIGHT(VLOOKUP($A295,#REF!,4,FALSE),1)),"")</f>
        <v>#REF!</v>
      </c>
      <c r="K295" s="42" t="e">
        <f>IF(LEN(VLOOKUP($A295,#REF!,5,FALSE)),UPPER(RIGHT(VLOOKUP($A295,#REF!,5,FALSE),1)),"")</f>
        <v>#REF!</v>
      </c>
      <c r="L295" s="42" t="e">
        <f>IF(LEN(VLOOKUP($A295,#REF!,6,FALSE)),UPPER(RIGHT(VLOOKUP($A295,#REF!,6,FALSE),1)),"")</f>
        <v>#REF!</v>
      </c>
      <c r="M295" s="43" t="e">
        <f>IF(LEN(VLOOKUP($A295,#REF!,7,FALSE)),UPPER(RIGHT(VLOOKUP($A295,#REF!,7,FALSE),1)),"")</f>
        <v>#REF!</v>
      </c>
      <c r="N295" s="38" t="s">
        <v>94</v>
      </c>
      <c r="O295" s="38" t="s">
        <v>83</v>
      </c>
      <c r="P295" s="38" t="s">
        <v>104</v>
      </c>
      <c r="Q295" s="38" t="s">
        <v>105</v>
      </c>
      <c r="R295" s="38" t="s">
        <v>83</v>
      </c>
      <c r="S295" s="61" t="e">
        <f>HLOOKUP("Device Tree Pin Name",#REF!,MATCH($A295,#REF!,0),FALSE)</f>
        <v>#REF!</v>
      </c>
      <c r="T295" s="47" t="e">
        <f>HLOOKUP("power rail",#REF!,MATCH($A295,#REF!,0),FALSE)</f>
        <v>#REF!</v>
      </c>
      <c r="U295" s="62" t="e">
        <f>HLOOKUP("Wake Capable",#REF!,MATCH($A295,#REF!,0),FALSE)</f>
        <v>#REF!</v>
      </c>
      <c r="V295" s="62" t="e">
        <f>HLOOKUP("Strap",#REF!,MATCH($A295,#REF!,0),FALSE)</f>
        <v>#REF!</v>
      </c>
      <c r="W295" s="62" t="e">
        <f>HLOOKUP("GTE",#REF!,MATCH($A295,#REF!,0),FALSE)</f>
        <v>#REF!</v>
      </c>
      <c r="X295" s="62" t="e">
        <f>HLOOKUP("DPD_Control",#REF!,MATCH($A295,#REF!,0),FALSE)</f>
        <v>#REF!</v>
      </c>
      <c r="Y295" s="62" t="e">
        <f>HLOOKUP("DPD_Group",#REF!,MATCH($A295,#REF!,0),FALSE)</f>
        <v>#REF!</v>
      </c>
      <c r="Z295" s="47" t="e">
        <f>HLOOKUP("Pad Category",#REF!,MATCH($A295,#REF!,0),FALSE)</f>
        <v>#REF!</v>
      </c>
      <c r="AA295" s="47" t="e">
        <f>HLOOKUP("Pad type",#REF!,MATCH($A295,#REF!,0),FALSE)</f>
        <v>#REF!</v>
      </c>
      <c r="AB295" s="47" t="e">
        <f>HLOOKUP("Pull Strength",#REF!,MATCH($A295,#REF!,0),FALSE)</f>
        <v>#REF!</v>
      </c>
      <c r="AC295" s="47" t="e">
        <f>HLOOKUP("POR Pin State",#REF!,MATCH($A295,#REF!,0),FALSE)</f>
        <v>#REF!</v>
      </c>
      <c r="AD295" s="47" t="str">
        <f t="shared" ref="AD295:AD305" si="145">IF(OR($AQ295="",$AQ295=$C295),$R295,IF($AQ295=$D295,SUBSTITUTE(SUBSTITUTE($AQ295,"GPIO3_","GPIO_"),".0",""),IF($AQ295=$E295,$N295,IF($AQ295=$F295,$O295,IF($AQ295=$G295,$P295,IF($AQ295=$H295,$Q295,"INVALID"))))))</f>
        <v>RSVD1</v>
      </c>
      <c r="AE295" s="82"/>
      <c r="AF295" s="38" t="str">
        <f t="shared" ref="AF295:AF305" si="146">IF(AND(OR($AS295="Int PU",$AS295="Int PD"),OR(AND($AZ295&lt;&gt;"",$AZ295&lt;&gt;"0"),AND($BA295&lt;&gt;"",$BA295&lt;&gt;"0"))),"INVALID",IF(OR($AQ295=$C295,$AS295="Int PD"),"PULL_DOWN",IF(OR($AS295="Int PU",AND($AE295="YES",OR($AZ295="",$AZ295="0"),OR($BA295="",$BA295="0"),OR($AR295="Input",$AR295="Bidirectional"))),"PULL_UP","NORMAL")))</f>
        <v>PULL_DOWN</v>
      </c>
      <c r="AG295" s="38" t="e">
        <f t="shared" ref="AG295:AG305" si="147">IF($AU295="Input","TRISTATE",IF($AV295="Z","TRISTATE",IF($AT295=$F295,"TRISTATE","NORMAL")))</f>
        <v>#REF!</v>
      </c>
      <c r="AH295" s="38" t="e">
        <f>IF($AT295=$H295,"ENABLE",IF(OR($AT295=$F295,$AU295="Output"),"DISABLE","ENABLE"))</f>
        <v>#REF!</v>
      </c>
      <c r="AI295" s="82"/>
      <c r="AJ295" s="86" t="b">
        <v>1</v>
      </c>
      <c r="AK295" s="86" t="b">
        <v>1</v>
      </c>
      <c r="AL295" s="86" t="b">
        <v>1</v>
      </c>
      <c r="AM295" s="86" t="b">
        <v>1</v>
      </c>
      <c r="AN295" s="86" t="b">
        <v>1</v>
      </c>
      <c r="AO295" s="86" t="b">
        <v>1</v>
      </c>
      <c r="AP295" s="63" t="str">
        <f t="shared" ref="AP295:AP306" si="148">IF(AND($AJ295:$AO295),"VALID","INVALID")</f>
        <v>VALID</v>
      </c>
      <c r="AQ295" s="169" t="s">
        <v>752</v>
      </c>
      <c r="AR295" s="103" t="s">
        <v>79</v>
      </c>
      <c r="AS295" s="104"/>
      <c r="AT295" s="105"/>
      <c r="AU295" s="105"/>
      <c r="AV295" s="105"/>
      <c r="AW295" s="105"/>
      <c r="AX295" s="105"/>
      <c r="AY295" s="104" t="s">
        <v>434</v>
      </c>
      <c r="AZ295" s="104"/>
      <c r="BA295" s="104"/>
      <c r="BB295" s="115"/>
      <c r="BC295" s="116"/>
      <c r="BD295" s="117"/>
      <c r="BE295" s="146" t="s">
        <v>751</v>
      </c>
      <c r="BF295" s="147" t="e">
        <f>VLOOKUP($A295,#REF!,34,FALSE)</f>
        <v>#REF!</v>
      </c>
      <c r="BG295" s="147" t="e">
        <f>VLOOKUP($A295,#REF!,22,FALSE)</f>
        <v>#REF!</v>
      </c>
      <c r="BH295" s="149"/>
    </row>
    <row r="296" ht="12.95" customHeight="1" spans="1:60">
      <c r="A296" s="47" t="s">
        <v>753</v>
      </c>
      <c r="B296" s="38" t="e">
        <f>VLOOKUP($A296,#REF!,34,FALSE)</f>
        <v>#REF!</v>
      </c>
      <c r="C296" s="39" t="str">
        <f t="shared" si="144"/>
        <v>unused_EMMC_CMD</v>
      </c>
      <c r="D296" s="40" t="e">
        <f>IF(LEN(VLOOKUP($A296,#REF!,8,FALSE)),LEFT(VLOOKUP($A296,#REF!,8,FALSE),LEN(VLOOKUP($A296,#REF!,8,FALSE))-2),"")</f>
        <v>#REF!</v>
      </c>
      <c r="E296" s="41" t="e">
        <f>IF(LEN(VLOOKUP($A296,#REF!,4,FALSE)),IF(INDEX(#REF!,MATCH($A296,#REF!,0),1),LEFT(VLOOKUP($A296,#REF!,4,FALSE),LEN(VLOOKUP($A296,#REF!,4,FALSE))-2),CONCATENATE(LEFT(VLOOKUP($A296,#REF!,4,FALSE),LEN(VLOOKUP($A296,#REF!,4,FALSE))-2),"")),"")</f>
        <v>#REF!</v>
      </c>
      <c r="F296" s="42" t="e">
        <f>IF(LEN(VLOOKUP($A296,#REF!,5,FALSE)),IF(INDEX(#REF!,MATCH($A296,#REF!,0),2),LEFT(VLOOKUP($A296,#REF!,5,FALSE),LEN(VLOOKUP($A296,#REF!,5,FALSE))-2),CONCATENATE(LEFT(VLOOKUP($A296,#REF!,5,FALSE),LEN(VLOOKUP($A296,#REF!,5,FALSE))-2),"*")),"")</f>
        <v>#REF!</v>
      </c>
      <c r="G296" s="42" t="e">
        <f>IF(LEN(VLOOKUP($A296,#REF!,6,FALSE)),IF(INDEX(#REF!,MATCH($A296,#REF!,0),3),LEFT(VLOOKUP($A296,#REF!,6,FALSE),LEN(VLOOKUP($A296,#REF!,6,FALSE))-2),CONCATENATE(LEFT(VLOOKUP($A296,#REF!,6,FALSE),LEN(VLOOKUP($A296,#REF!,6,FALSE))-2),"*")),"")</f>
        <v>#REF!</v>
      </c>
      <c r="H296" s="43" t="e">
        <f>IF(LEN(VLOOKUP($A296,#REF!,7,FALSE)),IF(INDEX(#REF!,MATCH($A296,#REF!,0),4),LEFT(VLOOKUP($A296,#REF!,7,FALSE),LEN(VLOOKUP($A296,#REF!,7,FALSE))-2),CONCATENATE(LEFT(VLOOKUP($A296,#REF!,7,FALSE),LEN(VLOOKUP($A296,#REF!,7,FALSE))-2),"*")),"")</f>
        <v>#REF!</v>
      </c>
      <c r="I296" s="54" t="e">
        <f>IF(LEN(VLOOKUP($A296,#REF!,8,FALSE)),UPPER(RIGHT(VLOOKUP($A296,#REF!,8,FALSE),1)),"")</f>
        <v>#REF!</v>
      </c>
      <c r="J296" s="42" t="e">
        <f>IF(LEN(VLOOKUP($A296,#REF!,4,FALSE)),UPPER(RIGHT(VLOOKUP($A296,#REF!,4,FALSE),1)),"")</f>
        <v>#REF!</v>
      </c>
      <c r="K296" s="42" t="e">
        <f>IF(LEN(VLOOKUP($A296,#REF!,5,FALSE)),UPPER(RIGHT(VLOOKUP($A296,#REF!,5,FALSE),1)),"")</f>
        <v>#REF!</v>
      </c>
      <c r="L296" s="42" t="e">
        <f>IF(LEN(VLOOKUP($A296,#REF!,6,FALSE)),UPPER(RIGHT(VLOOKUP($A296,#REF!,6,FALSE),1)),"")</f>
        <v>#REF!</v>
      </c>
      <c r="M296" s="43" t="e">
        <f>IF(LEN(VLOOKUP($A296,#REF!,7,FALSE)),UPPER(RIGHT(VLOOKUP($A296,#REF!,7,FALSE),1)),"")</f>
        <v>#REF!</v>
      </c>
      <c r="N296" s="38" t="s">
        <v>94</v>
      </c>
      <c r="O296" s="38" t="s">
        <v>83</v>
      </c>
      <c r="P296" s="38" t="s">
        <v>104</v>
      </c>
      <c r="Q296" s="38" t="s">
        <v>105</v>
      </c>
      <c r="R296" s="38" t="s">
        <v>83</v>
      </c>
      <c r="S296" s="63" t="e">
        <f>HLOOKUP("Device Tree Pin Name",#REF!,MATCH($A296,#REF!,0),FALSE)</f>
        <v>#REF!</v>
      </c>
      <c r="T296" s="47" t="e">
        <f>HLOOKUP("power rail",#REF!,MATCH($A296,#REF!,0),FALSE)</f>
        <v>#REF!</v>
      </c>
      <c r="U296" s="62" t="e">
        <f>HLOOKUP("Wake Capable",#REF!,MATCH($A296,#REF!,0),FALSE)</f>
        <v>#REF!</v>
      </c>
      <c r="V296" s="62" t="e">
        <f>HLOOKUP("Strap",#REF!,MATCH($A296,#REF!,0),FALSE)</f>
        <v>#REF!</v>
      </c>
      <c r="W296" s="62" t="e">
        <f>HLOOKUP("GTE",#REF!,MATCH($A296,#REF!,0),FALSE)</f>
        <v>#REF!</v>
      </c>
      <c r="X296" s="62" t="e">
        <f>HLOOKUP("DPD_Control",#REF!,MATCH($A296,#REF!,0),FALSE)</f>
        <v>#REF!</v>
      </c>
      <c r="Y296" s="62" t="e">
        <f>HLOOKUP("DPD_Group",#REF!,MATCH($A296,#REF!,0),FALSE)</f>
        <v>#REF!</v>
      </c>
      <c r="Z296" s="47" t="e">
        <f>HLOOKUP("Pad Category",#REF!,MATCH($A296,#REF!,0),FALSE)</f>
        <v>#REF!</v>
      </c>
      <c r="AA296" s="47" t="e">
        <f>HLOOKUP("Pad type",#REF!,MATCH($A296,#REF!,0),FALSE)</f>
        <v>#REF!</v>
      </c>
      <c r="AB296" s="47" t="e">
        <f>HLOOKUP("Pull Strength",#REF!,MATCH($A296,#REF!,0),FALSE)</f>
        <v>#REF!</v>
      </c>
      <c r="AC296" s="47" t="e">
        <f>HLOOKUP("POR Pin State",#REF!,MATCH($A296,#REF!,0),FALSE)</f>
        <v>#REF!</v>
      </c>
      <c r="AD296" s="47" t="str">
        <f t="shared" si="145"/>
        <v>RSVD1</v>
      </c>
      <c r="AE296" s="82"/>
      <c r="AF296" s="38" t="str">
        <f t="shared" si="146"/>
        <v>PULL_DOWN</v>
      </c>
      <c r="AG296" s="38" t="e">
        <f t="shared" si="147"/>
        <v>#REF!</v>
      </c>
      <c r="AH296" s="38" t="e">
        <f t="shared" ref="AH296:AH305" si="149">IF(OR($AT296=$F296,$AU296="Output"),"DISABLE","ENABLE")</f>
        <v>#REF!</v>
      </c>
      <c r="AI296" s="82"/>
      <c r="AJ296" s="86" t="b">
        <v>1</v>
      </c>
      <c r="AK296" s="86" t="b">
        <v>1</v>
      </c>
      <c r="AL296" s="86" t="b">
        <v>1</v>
      </c>
      <c r="AM296" s="86" t="b">
        <v>1</v>
      </c>
      <c r="AN296" s="86" t="b">
        <v>1</v>
      </c>
      <c r="AO296" s="86" t="b">
        <v>1</v>
      </c>
      <c r="AP296" s="63" t="str">
        <f t="shared" si="148"/>
        <v>VALID</v>
      </c>
      <c r="AQ296" s="169" t="s">
        <v>754</v>
      </c>
      <c r="AR296" s="103" t="s">
        <v>79</v>
      </c>
      <c r="AS296" s="104"/>
      <c r="AT296" s="105"/>
      <c r="AU296" s="105"/>
      <c r="AV296" s="105"/>
      <c r="AW296" s="105"/>
      <c r="AX296" s="105"/>
      <c r="AY296" s="105"/>
      <c r="AZ296" s="104" t="s">
        <v>569</v>
      </c>
      <c r="BA296" s="104"/>
      <c r="BB296" s="115"/>
      <c r="BC296" s="116"/>
      <c r="BD296" s="117"/>
      <c r="BE296" s="150" t="s">
        <v>753</v>
      </c>
      <c r="BF296" s="147" t="e">
        <f>VLOOKUP($A296,#REF!,34,FALSE)</f>
        <v>#REF!</v>
      </c>
      <c r="BG296" s="147" t="e">
        <f>VLOOKUP($A296,#REF!,22,FALSE)</f>
        <v>#REF!</v>
      </c>
      <c r="BH296" s="149"/>
    </row>
    <row r="297" ht="12.95" customHeight="1" spans="1:60">
      <c r="A297" s="47" t="s">
        <v>755</v>
      </c>
      <c r="B297" s="38" t="e">
        <f>VLOOKUP($A297,#REF!,34,FALSE)</f>
        <v>#REF!</v>
      </c>
      <c r="C297" s="39" t="str">
        <f t="shared" si="144"/>
        <v>unused_EMMC_DAT0</v>
      </c>
      <c r="D297" s="40" t="e">
        <f>IF(LEN(VLOOKUP($A297,#REF!,8,FALSE)),LEFT(VLOOKUP($A297,#REF!,8,FALSE),LEN(VLOOKUP($A297,#REF!,8,FALSE))-2),"")</f>
        <v>#REF!</v>
      </c>
      <c r="E297" s="41" t="e">
        <f>IF(LEN(VLOOKUP($A297,#REF!,4,FALSE)),IF(INDEX(#REF!,MATCH($A297,#REF!,0),1),LEFT(VLOOKUP($A297,#REF!,4,FALSE),LEN(VLOOKUP($A297,#REF!,4,FALSE))-2),CONCATENATE(LEFT(VLOOKUP($A297,#REF!,4,FALSE),LEN(VLOOKUP($A297,#REF!,4,FALSE))-2),"")),"")</f>
        <v>#REF!</v>
      </c>
      <c r="F297" s="42" t="e">
        <f>IF(LEN(VLOOKUP($A297,#REF!,5,FALSE)),IF(INDEX(#REF!,MATCH($A297,#REF!,0),2),LEFT(VLOOKUP($A297,#REF!,5,FALSE),LEN(VLOOKUP($A297,#REF!,5,FALSE))-2),CONCATENATE(LEFT(VLOOKUP($A297,#REF!,5,FALSE),LEN(VLOOKUP($A297,#REF!,5,FALSE))-2),"*")),"")</f>
        <v>#REF!</v>
      </c>
      <c r="G297" s="42" t="e">
        <f>IF(LEN(VLOOKUP($A297,#REF!,6,FALSE)),IF(INDEX(#REF!,MATCH($A297,#REF!,0),3),LEFT(VLOOKUP($A297,#REF!,6,FALSE),LEN(VLOOKUP($A297,#REF!,6,FALSE))-2),CONCATENATE(LEFT(VLOOKUP($A297,#REF!,6,FALSE),LEN(VLOOKUP($A297,#REF!,6,FALSE))-2),"*")),"")</f>
        <v>#REF!</v>
      </c>
      <c r="H297" s="43" t="e">
        <f>IF(LEN(VLOOKUP($A297,#REF!,7,FALSE)),IF(INDEX(#REF!,MATCH($A297,#REF!,0),4),LEFT(VLOOKUP($A297,#REF!,7,FALSE),LEN(VLOOKUP($A297,#REF!,7,FALSE))-2),CONCATENATE(LEFT(VLOOKUP($A297,#REF!,7,FALSE),LEN(VLOOKUP($A297,#REF!,7,FALSE))-2),"*")),"")</f>
        <v>#REF!</v>
      </c>
      <c r="I297" s="54" t="e">
        <f>IF(LEN(VLOOKUP($A297,#REF!,8,FALSE)),UPPER(RIGHT(VLOOKUP($A297,#REF!,8,FALSE),1)),"")</f>
        <v>#REF!</v>
      </c>
      <c r="J297" s="42" t="e">
        <f>IF(LEN(VLOOKUP($A297,#REF!,4,FALSE)),UPPER(RIGHT(VLOOKUP($A297,#REF!,4,FALSE),1)),"")</f>
        <v>#REF!</v>
      </c>
      <c r="K297" s="42" t="e">
        <f>IF(LEN(VLOOKUP($A297,#REF!,5,FALSE)),UPPER(RIGHT(VLOOKUP($A297,#REF!,5,FALSE),1)),"")</f>
        <v>#REF!</v>
      </c>
      <c r="L297" s="42" t="e">
        <f>IF(LEN(VLOOKUP($A297,#REF!,6,FALSE)),UPPER(RIGHT(VLOOKUP($A297,#REF!,6,FALSE),1)),"")</f>
        <v>#REF!</v>
      </c>
      <c r="M297" s="43" t="e">
        <f>IF(LEN(VLOOKUP($A297,#REF!,7,FALSE)),UPPER(RIGHT(VLOOKUP($A297,#REF!,7,FALSE),1)),"")</f>
        <v>#REF!</v>
      </c>
      <c r="N297" s="38" t="s">
        <v>94</v>
      </c>
      <c r="O297" s="38" t="s">
        <v>83</v>
      </c>
      <c r="P297" s="38" t="s">
        <v>104</v>
      </c>
      <c r="Q297" s="38" t="s">
        <v>105</v>
      </c>
      <c r="R297" s="38" t="s">
        <v>83</v>
      </c>
      <c r="S297" s="63" t="e">
        <f>HLOOKUP("Device Tree Pin Name",#REF!,MATCH($A297,#REF!,0),FALSE)</f>
        <v>#REF!</v>
      </c>
      <c r="T297" s="47" t="e">
        <f>HLOOKUP("power rail",#REF!,MATCH($A297,#REF!,0),FALSE)</f>
        <v>#REF!</v>
      </c>
      <c r="U297" s="62" t="e">
        <f>HLOOKUP("Wake Capable",#REF!,MATCH($A297,#REF!,0),FALSE)</f>
        <v>#REF!</v>
      </c>
      <c r="V297" s="62" t="e">
        <f>HLOOKUP("Strap",#REF!,MATCH($A297,#REF!,0),FALSE)</f>
        <v>#REF!</v>
      </c>
      <c r="W297" s="62" t="e">
        <f>HLOOKUP("GTE",#REF!,MATCH($A297,#REF!,0),FALSE)</f>
        <v>#REF!</v>
      </c>
      <c r="X297" s="62" t="e">
        <f>HLOOKUP("DPD_Control",#REF!,MATCH($A297,#REF!,0),FALSE)</f>
        <v>#REF!</v>
      </c>
      <c r="Y297" s="62" t="e">
        <f>HLOOKUP("DPD_Group",#REF!,MATCH($A297,#REF!,0),FALSE)</f>
        <v>#REF!</v>
      </c>
      <c r="Z297" s="47" t="e">
        <f>HLOOKUP("Pad Category",#REF!,MATCH($A297,#REF!,0),FALSE)</f>
        <v>#REF!</v>
      </c>
      <c r="AA297" s="47" t="e">
        <f>HLOOKUP("Pad type",#REF!,MATCH($A297,#REF!,0),FALSE)</f>
        <v>#REF!</v>
      </c>
      <c r="AB297" s="47" t="e">
        <f>HLOOKUP("Pull Strength",#REF!,MATCH($A297,#REF!,0),FALSE)</f>
        <v>#REF!</v>
      </c>
      <c r="AC297" s="47" t="e">
        <f>HLOOKUP("POR Pin State",#REF!,MATCH($A297,#REF!,0),FALSE)</f>
        <v>#REF!</v>
      </c>
      <c r="AD297" s="47" t="str">
        <f t="shared" si="145"/>
        <v>RSVD1</v>
      </c>
      <c r="AE297" s="82"/>
      <c r="AF297" s="38" t="str">
        <f t="shared" si="146"/>
        <v>PULL_DOWN</v>
      </c>
      <c r="AG297" s="38" t="e">
        <f t="shared" si="147"/>
        <v>#REF!</v>
      </c>
      <c r="AH297" s="38" t="e">
        <f t="shared" si="149"/>
        <v>#REF!</v>
      </c>
      <c r="AI297" s="82"/>
      <c r="AJ297" s="86" t="b">
        <v>1</v>
      </c>
      <c r="AK297" s="86" t="b">
        <v>1</v>
      </c>
      <c r="AL297" s="86" t="b">
        <v>1</v>
      </c>
      <c r="AM297" s="86" t="b">
        <v>1</v>
      </c>
      <c r="AN297" s="86" t="b">
        <v>1</v>
      </c>
      <c r="AO297" s="86" t="b">
        <v>1</v>
      </c>
      <c r="AP297" s="63" t="str">
        <f t="shared" si="148"/>
        <v>VALID</v>
      </c>
      <c r="AQ297" s="169" t="s">
        <v>756</v>
      </c>
      <c r="AR297" s="103" t="s">
        <v>79</v>
      </c>
      <c r="AS297" s="104"/>
      <c r="AT297" s="105"/>
      <c r="AU297" s="105"/>
      <c r="AV297" s="105"/>
      <c r="AW297" s="105"/>
      <c r="AX297" s="105"/>
      <c r="AY297" s="105"/>
      <c r="AZ297" s="104"/>
      <c r="BA297" s="104"/>
      <c r="BB297" s="115"/>
      <c r="BC297" s="116"/>
      <c r="BD297" s="117"/>
      <c r="BE297" s="150" t="s">
        <v>755</v>
      </c>
      <c r="BF297" s="147" t="e">
        <f>VLOOKUP($A297,#REF!,34,FALSE)</f>
        <v>#REF!</v>
      </c>
      <c r="BG297" s="147" t="e">
        <f>VLOOKUP($A297,#REF!,22,FALSE)</f>
        <v>#REF!</v>
      </c>
      <c r="BH297" s="149"/>
    </row>
    <row r="298" ht="12.95" customHeight="1" spans="1:60">
      <c r="A298" s="47" t="s">
        <v>757</v>
      </c>
      <c r="B298" s="38" t="e">
        <f>VLOOKUP($A298,#REF!,34,FALSE)</f>
        <v>#REF!</v>
      </c>
      <c r="C298" s="39" t="str">
        <f t="shared" si="144"/>
        <v>unused_EMMC_DAT1</v>
      </c>
      <c r="D298" s="40" t="e">
        <f>IF(LEN(VLOOKUP($A298,#REF!,8,FALSE)),LEFT(VLOOKUP($A298,#REF!,8,FALSE),LEN(VLOOKUP($A298,#REF!,8,FALSE))-2),"")</f>
        <v>#REF!</v>
      </c>
      <c r="E298" s="41" t="e">
        <f>IF(LEN(VLOOKUP($A298,#REF!,4,FALSE)),IF(INDEX(#REF!,MATCH($A298,#REF!,0),1),LEFT(VLOOKUP($A298,#REF!,4,FALSE),LEN(VLOOKUP($A298,#REF!,4,FALSE))-2),CONCATENATE(LEFT(VLOOKUP($A298,#REF!,4,FALSE),LEN(VLOOKUP($A298,#REF!,4,FALSE))-2),"")),"")</f>
        <v>#REF!</v>
      </c>
      <c r="F298" s="42" t="e">
        <f>IF(LEN(VLOOKUP($A298,#REF!,5,FALSE)),IF(INDEX(#REF!,MATCH($A298,#REF!,0),2),LEFT(VLOOKUP($A298,#REF!,5,FALSE),LEN(VLOOKUP($A298,#REF!,5,FALSE))-2),CONCATENATE(LEFT(VLOOKUP($A298,#REF!,5,FALSE),LEN(VLOOKUP($A298,#REF!,5,FALSE))-2),"*")),"")</f>
        <v>#REF!</v>
      </c>
      <c r="G298" s="42" t="e">
        <f>IF(LEN(VLOOKUP($A298,#REF!,6,FALSE)),IF(INDEX(#REF!,MATCH($A298,#REF!,0),3),LEFT(VLOOKUP($A298,#REF!,6,FALSE),LEN(VLOOKUP($A298,#REF!,6,FALSE))-2),CONCATENATE(LEFT(VLOOKUP($A298,#REF!,6,FALSE),LEN(VLOOKUP($A298,#REF!,6,FALSE))-2),"*")),"")</f>
        <v>#REF!</v>
      </c>
      <c r="H298" s="43" t="e">
        <f>IF(LEN(VLOOKUP($A298,#REF!,7,FALSE)),IF(INDEX(#REF!,MATCH($A298,#REF!,0),4),LEFT(VLOOKUP($A298,#REF!,7,FALSE),LEN(VLOOKUP($A298,#REF!,7,FALSE))-2),CONCATENATE(LEFT(VLOOKUP($A298,#REF!,7,FALSE),LEN(VLOOKUP($A298,#REF!,7,FALSE))-2),"*")),"")</f>
        <v>#REF!</v>
      </c>
      <c r="I298" s="54" t="e">
        <f>IF(LEN(VLOOKUP($A298,#REF!,8,FALSE)),UPPER(RIGHT(VLOOKUP($A298,#REF!,8,FALSE),1)),"")</f>
        <v>#REF!</v>
      </c>
      <c r="J298" s="42" t="e">
        <f>IF(LEN(VLOOKUP($A298,#REF!,4,FALSE)),UPPER(RIGHT(VLOOKUP($A298,#REF!,4,FALSE),1)),"")</f>
        <v>#REF!</v>
      </c>
      <c r="K298" s="42" t="e">
        <f>IF(LEN(VLOOKUP($A298,#REF!,5,FALSE)),UPPER(RIGHT(VLOOKUP($A298,#REF!,5,FALSE),1)),"")</f>
        <v>#REF!</v>
      </c>
      <c r="L298" s="42" t="e">
        <f>IF(LEN(VLOOKUP($A298,#REF!,6,FALSE)),UPPER(RIGHT(VLOOKUP($A298,#REF!,6,FALSE),1)),"")</f>
        <v>#REF!</v>
      </c>
      <c r="M298" s="43" t="e">
        <f>IF(LEN(VLOOKUP($A298,#REF!,7,FALSE)),UPPER(RIGHT(VLOOKUP($A298,#REF!,7,FALSE),1)),"")</f>
        <v>#REF!</v>
      </c>
      <c r="N298" s="38" t="s">
        <v>94</v>
      </c>
      <c r="O298" s="38" t="s">
        <v>83</v>
      </c>
      <c r="P298" s="38" t="s">
        <v>104</v>
      </c>
      <c r="Q298" s="38" t="s">
        <v>105</v>
      </c>
      <c r="R298" s="38" t="s">
        <v>83</v>
      </c>
      <c r="S298" s="63" t="e">
        <f>HLOOKUP("Device Tree Pin Name",#REF!,MATCH($A298,#REF!,0),FALSE)</f>
        <v>#REF!</v>
      </c>
      <c r="T298" s="47" t="e">
        <f>HLOOKUP("power rail",#REF!,MATCH($A298,#REF!,0),FALSE)</f>
        <v>#REF!</v>
      </c>
      <c r="U298" s="62" t="e">
        <f>HLOOKUP("Wake Capable",#REF!,MATCH($A298,#REF!,0),FALSE)</f>
        <v>#REF!</v>
      </c>
      <c r="V298" s="62" t="e">
        <f>HLOOKUP("Strap",#REF!,MATCH($A298,#REF!,0),FALSE)</f>
        <v>#REF!</v>
      </c>
      <c r="W298" s="62" t="e">
        <f>HLOOKUP("GTE",#REF!,MATCH($A298,#REF!,0),FALSE)</f>
        <v>#REF!</v>
      </c>
      <c r="X298" s="62" t="e">
        <f>HLOOKUP("DPD_Control",#REF!,MATCH($A298,#REF!,0),FALSE)</f>
        <v>#REF!</v>
      </c>
      <c r="Y298" s="62" t="e">
        <f>HLOOKUP("DPD_Group",#REF!,MATCH($A298,#REF!,0),FALSE)</f>
        <v>#REF!</v>
      </c>
      <c r="Z298" s="47" t="e">
        <f>HLOOKUP("Pad Category",#REF!,MATCH($A298,#REF!,0),FALSE)</f>
        <v>#REF!</v>
      </c>
      <c r="AA298" s="47" t="e">
        <f>HLOOKUP("Pad type",#REF!,MATCH($A298,#REF!,0),FALSE)</f>
        <v>#REF!</v>
      </c>
      <c r="AB298" s="47" t="e">
        <f>HLOOKUP("Pull Strength",#REF!,MATCH($A298,#REF!,0),FALSE)</f>
        <v>#REF!</v>
      </c>
      <c r="AC298" s="47" t="e">
        <f>HLOOKUP("POR Pin State",#REF!,MATCH($A298,#REF!,0),FALSE)</f>
        <v>#REF!</v>
      </c>
      <c r="AD298" s="47" t="str">
        <f t="shared" si="145"/>
        <v>RSVD1</v>
      </c>
      <c r="AE298" s="82"/>
      <c r="AF298" s="38" t="str">
        <f t="shared" si="146"/>
        <v>PULL_DOWN</v>
      </c>
      <c r="AG298" s="38" t="e">
        <f t="shared" si="147"/>
        <v>#REF!</v>
      </c>
      <c r="AH298" s="38" t="e">
        <f t="shared" si="149"/>
        <v>#REF!</v>
      </c>
      <c r="AI298" s="82"/>
      <c r="AJ298" s="86" t="b">
        <v>1</v>
      </c>
      <c r="AK298" s="86" t="b">
        <v>1</v>
      </c>
      <c r="AL298" s="86" t="b">
        <v>1</v>
      </c>
      <c r="AM298" s="86" t="b">
        <v>1</v>
      </c>
      <c r="AN298" s="86" t="b">
        <v>1</v>
      </c>
      <c r="AO298" s="86" t="b">
        <v>1</v>
      </c>
      <c r="AP298" s="63" t="str">
        <f t="shared" si="148"/>
        <v>VALID</v>
      </c>
      <c r="AQ298" s="199" t="s">
        <v>758</v>
      </c>
      <c r="AR298" s="171" t="s">
        <v>79</v>
      </c>
      <c r="AS298" s="172"/>
      <c r="AT298" s="105"/>
      <c r="AU298" s="173"/>
      <c r="AV298" s="173"/>
      <c r="AW298" s="105"/>
      <c r="AX298" s="105"/>
      <c r="AY298" s="105"/>
      <c r="AZ298" s="172"/>
      <c r="BA298" s="172"/>
      <c r="BB298" s="177"/>
      <c r="BC298" s="178"/>
      <c r="BD298" s="179"/>
      <c r="BE298" s="150" t="s">
        <v>757</v>
      </c>
      <c r="BF298" s="147" t="e">
        <f>VLOOKUP($A298,#REF!,34,FALSE)</f>
        <v>#REF!</v>
      </c>
      <c r="BG298" s="147" t="e">
        <f>VLOOKUP($A298,#REF!,22,FALSE)</f>
        <v>#REF!</v>
      </c>
      <c r="BH298" s="149"/>
    </row>
    <row r="299" ht="12.95" customHeight="1" spans="1:60">
      <c r="A299" s="47" t="s">
        <v>759</v>
      </c>
      <c r="B299" s="38" t="e">
        <f>VLOOKUP($A299,#REF!,34,FALSE)</f>
        <v>#REF!</v>
      </c>
      <c r="C299" s="39" t="str">
        <f t="shared" si="144"/>
        <v>unused_EMMC_DAT2</v>
      </c>
      <c r="D299" s="40" t="e">
        <f>IF(LEN(VLOOKUP($A299,#REF!,8,FALSE)),LEFT(VLOOKUP($A299,#REF!,8,FALSE),LEN(VLOOKUP($A299,#REF!,8,FALSE))-2),"")</f>
        <v>#REF!</v>
      </c>
      <c r="E299" s="41" t="e">
        <f>IF(LEN(VLOOKUP($A299,#REF!,4,FALSE)),IF(INDEX(#REF!,MATCH($A299,#REF!,0),1),LEFT(VLOOKUP($A299,#REF!,4,FALSE),LEN(VLOOKUP($A299,#REF!,4,FALSE))-2),CONCATENATE(LEFT(VLOOKUP($A299,#REF!,4,FALSE),LEN(VLOOKUP($A299,#REF!,4,FALSE))-2),"")),"")</f>
        <v>#REF!</v>
      </c>
      <c r="F299" s="42" t="e">
        <f>IF(LEN(VLOOKUP($A299,#REF!,5,FALSE)),IF(INDEX(#REF!,MATCH($A299,#REF!,0),2),LEFT(VLOOKUP($A299,#REF!,5,FALSE),LEN(VLOOKUP($A299,#REF!,5,FALSE))-2),CONCATENATE(LEFT(VLOOKUP($A299,#REF!,5,FALSE),LEN(VLOOKUP($A299,#REF!,5,FALSE))-2),"*")),"")</f>
        <v>#REF!</v>
      </c>
      <c r="G299" s="42" t="e">
        <f>IF(LEN(VLOOKUP($A299,#REF!,6,FALSE)),IF(INDEX(#REF!,MATCH($A299,#REF!,0),3),LEFT(VLOOKUP($A299,#REF!,6,FALSE),LEN(VLOOKUP($A299,#REF!,6,FALSE))-2),CONCATENATE(LEFT(VLOOKUP($A299,#REF!,6,FALSE),LEN(VLOOKUP($A299,#REF!,6,FALSE))-2),"*")),"")</f>
        <v>#REF!</v>
      </c>
      <c r="H299" s="43" t="e">
        <f>IF(LEN(VLOOKUP($A299,#REF!,7,FALSE)),IF(INDEX(#REF!,MATCH($A299,#REF!,0),4),LEFT(VLOOKUP($A299,#REF!,7,FALSE),LEN(VLOOKUP($A299,#REF!,7,FALSE))-2),CONCATENATE(LEFT(VLOOKUP($A299,#REF!,7,FALSE),LEN(VLOOKUP($A299,#REF!,7,FALSE))-2),"*")),"")</f>
        <v>#REF!</v>
      </c>
      <c r="I299" s="54" t="e">
        <f>IF(LEN(VLOOKUP($A299,#REF!,8,FALSE)),UPPER(RIGHT(VLOOKUP($A299,#REF!,8,FALSE),1)),"")</f>
        <v>#REF!</v>
      </c>
      <c r="J299" s="42" t="e">
        <f>IF(LEN(VLOOKUP($A299,#REF!,4,FALSE)),UPPER(RIGHT(VLOOKUP($A299,#REF!,4,FALSE),1)),"")</f>
        <v>#REF!</v>
      </c>
      <c r="K299" s="42" t="e">
        <f>IF(LEN(VLOOKUP($A299,#REF!,5,FALSE)),UPPER(RIGHT(VLOOKUP($A299,#REF!,5,FALSE),1)),"")</f>
        <v>#REF!</v>
      </c>
      <c r="L299" s="42" t="e">
        <f>IF(LEN(VLOOKUP($A299,#REF!,6,FALSE)),UPPER(RIGHT(VLOOKUP($A299,#REF!,6,FALSE),1)),"")</f>
        <v>#REF!</v>
      </c>
      <c r="M299" s="43" t="e">
        <f>IF(LEN(VLOOKUP($A299,#REF!,7,FALSE)),UPPER(RIGHT(VLOOKUP($A299,#REF!,7,FALSE),1)),"")</f>
        <v>#REF!</v>
      </c>
      <c r="N299" s="38" t="s">
        <v>94</v>
      </c>
      <c r="O299" s="38" t="s">
        <v>83</v>
      </c>
      <c r="P299" s="38" t="s">
        <v>104</v>
      </c>
      <c r="Q299" s="38" t="s">
        <v>105</v>
      </c>
      <c r="R299" s="38" t="s">
        <v>83</v>
      </c>
      <c r="S299" s="63" t="e">
        <f>HLOOKUP("Device Tree Pin Name",#REF!,MATCH($A299,#REF!,0),FALSE)</f>
        <v>#REF!</v>
      </c>
      <c r="T299" s="47" t="e">
        <f>HLOOKUP("power rail",#REF!,MATCH($A299,#REF!,0),FALSE)</f>
        <v>#REF!</v>
      </c>
      <c r="U299" s="62" t="e">
        <f>HLOOKUP("Wake Capable",#REF!,MATCH($A299,#REF!,0),FALSE)</f>
        <v>#REF!</v>
      </c>
      <c r="V299" s="62" t="e">
        <f>HLOOKUP("Strap",#REF!,MATCH($A299,#REF!,0),FALSE)</f>
        <v>#REF!</v>
      </c>
      <c r="W299" s="62" t="e">
        <f>HLOOKUP("GTE",#REF!,MATCH($A299,#REF!,0),FALSE)</f>
        <v>#REF!</v>
      </c>
      <c r="X299" s="62" t="e">
        <f>HLOOKUP("DPD_Control",#REF!,MATCH($A299,#REF!,0),FALSE)</f>
        <v>#REF!</v>
      </c>
      <c r="Y299" s="62" t="e">
        <f>HLOOKUP("DPD_Group",#REF!,MATCH($A299,#REF!,0),FALSE)</f>
        <v>#REF!</v>
      </c>
      <c r="Z299" s="47" t="e">
        <f>HLOOKUP("Pad Category",#REF!,MATCH($A299,#REF!,0),FALSE)</f>
        <v>#REF!</v>
      </c>
      <c r="AA299" s="47" t="e">
        <f>HLOOKUP("Pad type",#REF!,MATCH($A299,#REF!,0),FALSE)</f>
        <v>#REF!</v>
      </c>
      <c r="AB299" s="47" t="e">
        <f>HLOOKUP("Pull Strength",#REF!,MATCH($A299,#REF!,0),FALSE)</f>
        <v>#REF!</v>
      </c>
      <c r="AC299" s="47" t="e">
        <f>HLOOKUP("POR Pin State",#REF!,MATCH($A299,#REF!,0),FALSE)</f>
        <v>#REF!</v>
      </c>
      <c r="AD299" s="47" t="str">
        <f t="shared" si="145"/>
        <v>RSVD1</v>
      </c>
      <c r="AE299" s="82"/>
      <c r="AF299" s="38" t="str">
        <f t="shared" si="146"/>
        <v>PULL_DOWN</v>
      </c>
      <c r="AG299" s="38" t="e">
        <f t="shared" si="147"/>
        <v>#REF!</v>
      </c>
      <c r="AH299" s="38" t="e">
        <f t="shared" si="149"/>
        <v>#REF!</v>
      </c>
      <c r="AI299" s="82"/>
      <c r="AJ299" s="86" t="b">
        <v>1</v>
      </c>
      <c r="AK299" s="86" t="b">
        <v>1</v>
      </c>
      <c r="AL299" s="86" t="b">
        <v>1</v>
      </c>
      <c r="AM299" s="86" t="b">
        <v>1</v>
      </c>
      <c r="AN299" s="86" t="b">
        <v>1</v>
      </c>
      <c r="AO299" s="86" t="b">
        <v>1</v>
      </c>
      <c r="AP299" s="63" t="str">
        <f t="shared" si="148"/>
        <v>VALID</v>
      </c>
      <c r="AQ299" s="174" t="s">
        <v>760</v>
      </c>
      <c r="AR299" s="103" t="s">
        <v>79</v>
      </c>
      <c r="AS299" s="104"/>
      <c r="AT299" s="105"/>
      <c r="AU299" s="173"/>
      <c r="AV299" s="173"/>
      <c r="AW299" s="105"/>
      <c r="AX299" s="105"/>
      <c r="AY299" s="105"/>
      <c r="AZ299" s="104"/>
      <c r="BA299" s="104"/>
      <c r="BB299" s="401" t="s">
        <v>496</v>
      </c>
      <c r="BC299" s="116"/>
      <c r="BD299" s="117"/>
      <c r="BE299" s="150" t="s">
        <v>759</v>
      </c>
      <c r="BF299" s="147" t="e">
        <f>VLOOKUP($A299,#REF!,34,FALSE)</f>
        <v>#REF!</v>
      </c>
      <c r="BG299" s="147" t="e">
        <f>VLOOKUP($A299,#REF!,22,FALSE)</f>
        <v>#REF!</v>
      </c>
      <c r="BH299" s="149"/>
    </row>
    <row r="300" ht="12.95" customHeight="1" spans="1:60">
      <c r="A300" s="47" t="s">
        <v>761</v>
      </c>
      <c r="B300" s="38" t="e">
        <f>VLOOKUP($A300,#REF!,34,FALSE)</f>
        <v>#REF!</v>
      </c>
      <c r="C300" s="39" t="str">
        <f t="shared" si="144"/>
        <v>unused_EMMC_DAT3</v>
      </c>
      <c r="D300" s="40" t="e">
        <f>IF(LEN(VLOOKUP($A300,#REF!,8,FALSE)),LEFT(VLOOKUP($A300,#REF!,8,FALSE),LEN(VLOOKUP($A300,#REF!,8,FALSE))-2),"")</f>
        <v>#REF!</v>
      </c>
      <c r="E300" s="41" t="e">
        <f>IF(LEN(VLOOKUP($A300,#REF!,4,FALSE)),IF(INDEX(#REF!,MATCH($A300,#REF!,0),1),LEFT(VLOOKUP($A300,#REF!,4,FALSE),LEN(VLOOKUP($A300,#REF!,4,FALSE))-2),CONCATENATE(LEFT(VLOOKUP($A300,#REF!,4,FALSE),LEN(VLOOKUP($A300,#REF!,4,FALSE))-2),"")),"")</f>
        <v>#REF!</v>
      </c>
      <c r="F300" s="42" t="e">
        <f>IF(LEN(VLOOKUP($A300,#REF!,5,FALSE)),IF(INDEX(#REF!,MATCH($A300,#REF!,0),2),LEFT(VLOOKUP($A300,#REF!,5,FALSE),LEN(VLOOKUP($A300,#REF!,5,FALSE))-2),CONCATENATE(LEFT(VLOOKUP($A300,#REF!,5,FALSE),LEN(VLOOKUP($A300,#REF!,5,FALSE))-2),"*")),"")</f>
        <v>#REF!</v>
      </c>
      <c r="G300" s="42" t="e">
        <f>IF(LEN(VLOOKUP($A300,#REF!,6,FALSE)),IF(INDEX(#REF!,MATCH($A300,#REF!,0),3),LEFT(VLOOKUP($A300,#REF!,6,FALSE),LEN(VLOOKUP($A300,#REF!,6,FALSE))-2),CONCATENATE(LEFT(VLOOKUP($A300,#REF!,6,FALSE),LEN(VLOOKUP($A300,#REF!,6,FALSE))-2),"*")),"")</f>
        <v>#REF!</v>
      </c>
      <c r="H300" s="43" t="e">
        <f>IF(LEN(VLOOKUP($A300,#REF!,7,FALSE)),IF(INDEX(#REF!,MATCH($A300,#REF!,0),4),LEFT(VLOOKUP($A300,#REF!,7,FALSE),LEN(VLOOKUP($A300,#REF!,7,FALSE))-2),CONCATENATE(LEFT(VLOOKUP($A300,#REF!,7,FALSE),LEN(VLOOKUP($A300,#REF!,7,FALSE))-2),"*")),"")</f>
        <v>#REF!</v>
      </c>
      <c r="I300" s="54" t="e">
        <f>IF(LEN(VLOOKUP($A300,#REF!,8,FALSE)),UPPER(RIGHT(VLOOKUP($A300,#REF!,8,FALSE),1)),"")</f>
        <v>#REF!</v>
      </c>
      <c r="J300" s="42" t="e">
        <f>IF(LEN(VLOOKUP($A300,#REF!,4,FALSE)),UPPER(RIGHT(VLOOKUP($A300,#REF!,4,FALSE),1)),"")</f>
        <v>#REF!</v>
      </c>
      <c r="K300" s="42" t="e">
        <f>IF(LEN(VLOOKUP($A300,#REF!,5,FALSE)),UPPER(RIGHT(VLOOKUP($A300,#REF!,5,FALSE),1)),"")</f>
        <v>#REF!</v>
      </c>
      <c r="L300" s="42" t="e">
        <f>IF(LEN(VLOOKUP($A300,#REF!,6,FALSE)),UPPER(RIGHT(VLOOKUP($A300,#REF!,6,FALSE),1)),"")</f>
        <v>#REF!</v>
      </c>
      <c r="M300" s="43" t="e">
        <f>IF(LEN(VLOOKUP($A300,#REF!,7,FALSE)),UPPER(RIGHT(VLOOKUP($A300,#REF!,7,FALSE),1)),"")</f>
        <v>#REF!</v>
      </c>
      <c r="N300" s="38" t="s">
        <v>94</v>
      </c>
      <c r="O300" s="38" t="s">
        <v>83</v>
      </c>
      <c r="P300" s="38" t="s">
        <v>104</v>
      </c>
      <c r="Q300" s="38" t="s">
        <v>105</v>
      </c>
      <c r="R300" s="38" t="s">
        <v>83</v>
      </c>
      <c r="S300" s="63" t="e">
        <f>HLOOKUP("Device Tree Pin Name",#REF!,MATCH($A300,#REF!,0),FALSE)</f>
        <v>#REF!</v>
      </c>
      <c r="T300" s="47" t="e">
        <f>HLOOKUP("power rail",#REF!,MATCH($A300,#REF!,0),FALSE)</f>
        <v>#REF!</v>
      </c>
      <c r="U300" s="62" t="e">
        <f>HLOOKUP("Wake Capable",#REF!,MATCH($A300,#REF!,0),FALSE)</f>
        <v>#REF!</v>
      </c>
      <c r="V300" s="62" t="e">
        <f>HLOOKUP("Strap",#REF!,MATCH($A300,#REF!,0),FALSE)</f>
        <v>#REF!</v>
      </c>
      <c r="W300" s="62" t="e">
        <f>HLOOKUP("GTE",#REF!,MATCH($A300,#REF!,0),FALSE)</f>
        <v>#REF!</v>
      </c>
      <c r="X300" s="62" t="e">
        <f>HLOOKUP("DPD_Control",#REF!,MATCH($A300,#REF!,0),FALSE)</f>
        <v>#REF!</v>
      </c>
      <c r="Y300" s="62" t="e">
        <f>HLOOKUP("DPD_Group",#REF!,MATCH($A300,#REF!,0),FALSE)</f>
        <v>#REF!</v>
      </c>
      <c r="Z300" s="47" t="e">
        <f>HLOOKUP("Pad Category",#REF!,MATCH($A300,#REF!,0),FALSE)</f>
        <v>#REF!</v>
      </c>
      <c r="AA300" s="47" t="e">
        <f>HLOOKUP("Pad type",#REF!,MATCH($A300,#REF!,0),FALSE)</f>
        <v>#REF!</v>
      </c>
      <c r="AB300" s="47" t="e">
        <f>HLOOKUP("Pull Strength",#REF!,MATCH($A300,#REF!,0),FALSE)</f>
        <v>#REF!</v>
      </c>
      <c r="AC300" s="47" t="e">
        <f>HLOOKUP("POR Pin State",#REF!,MATCH($A300,#REF!,0),FALSE)</f>
        <v>#REF!</v>
      </c>
      <c r="AD300" s="47" t="str">
        <f t="shared" si="145"/>
        <v>RSVD1</v>
      </c>
      <c r="AE300" s="82"/>
      <c r="AF300" s="38" t="str">
        <f t="shared" si="146"/>
        <v>PULL_DOWN</v>
      </c>
      <c r="AG300" s="38" t="e">
        <f t="shared" si="147"/>
        <v>#REF!</v>
      </c>
      <c r="AH300" s="38" t="e">
        <f t="shared" si="149"/>
        <v>#REF!</v>
      </c>
      <c r="AI300" s="82"/>
      <c r="AJ300" s="86" t="b">
        <v>1</v>
      </c>
      <c r="AK300" s="86" t="b">
        <v>1</v>
      </c>
      <c r="AL300" s="86" t="b">
        <v>1</v>
      </c>
      <c r="AM300" s="86" t="b">
        <v>1</v>
      </c>
      <c r="AN300" s="86" t="b">
        <v>1</v>
      </c>
      <c r="AO300" s="86" t="b">
        <v>1</v>
      </c>
      <c r="AP300" s="63" t="str">
        <f t="shared" si="148"/>
        <v>VALID</v>
      </c>
      <c r="AQ300" s="102" t="s">
        <v>762</v>
      </c>
      <c r="AR300" s="103" t="s">
        <v>79</v>
      </c>
      <c r="AS300" s="104"/>
      <c r="AT300" s="105"/>
      <c r="AU300" s="173"/>
      <c r="AV300" s="173"/>
      <c r="AW300" s="105"/>
      <c r="AX300" s="105"/>
      <c r="AY300" s="105"/>
      <c r="AZ300" s="104"/>
      <c r="BA300" s="104"/>
      <c r="BB300" s="115"/>
      <c r="BC300" s="116"/>
      <c r="BD300" s="117"/>
      <c r="BE300" s="150" t="s">
        <v>761</v>
      </c>
      <c r="BF300" s="147" t="e">
        <f>VLOOKUP($A300,#REF!,34,FALSE)</f>
        <v>#REF!</v>
      </c>
      <c r="BG300" s="147" t="e">
        <f>VLOOKUP($A300,#REF!,22,FALSE)</f>
        <v>#REF!</v>
      </c>
      <c r="BH300" s="149"/>
    </row>
    <row r="301" ht="12.95" customHeight="1" spans="1:60">
      <c r="A301" s="47" t="s">
        <v>763</v>
      </c>
      <c r="B301" s="38" t="e">
        <f>VLOOKUP($A301,#REF!,34,FALSE)</f>
        <v>#REF!</v>
      </c>
      <c r="C301" s="39" t="str">
        <f t="shared" si="144"/>
        <v>unused_EMMC_DAT4</v>
      </c>
      <c r="D301" s="40" t="e">
        <f>IF(LEN(VLOOKUP($A301,#REF!,8,FALSE)),LEFT(VLOOKUP($A301,#REF!,8,FALSE),LEN(VLOOKUP($A301,#REF!,8,FALSE))-2),"")</f>
        <v>#REF!</v>
      </c>
      <c r="E301" s="41" t="e">
        <f>IF(LEN(VLOOKUP($A301,#REF!,4,FALSE)),IF(INDEX(#REF!,MATCH($A301,#REF!,0),1),LEFT(VLOOKUP($A301,#REF!,4,FALSE),LEN(VLOOKUP($A301,#REF!,4,FALSE))-2),CONCATENATE(LEFT(VLOOKUP($A301,#REF!,4,FALSE),LEN(VLOOKUP($A301,#REF!,4,FALSE))-2),"")),"")</f>
        <v>#REF!</v>
      </c>
      <c r="F301" s="42" t="e">
        <f>IF(LEN(VLOOKUP($A301,#REF!,5,FALSE)),IF(INDEX(#REF!,MATCH($A301,#REF!,0),2),LEFT(VLOOKUP($A301,#REF!,5,FALSE),LEN(VLOOKUP($A301,#REF!,5,FALSE))-2),CONCATENATE(LEFT(VLOOKUP($A301,#REF!,5,FALSE),LEN(VLOOKUP($A301,#REF!,5,FALSE))-2),"*")),"")</f>
        <v>#REF!</v>
      </c>
      <c r="G301" s="42" t="e">
        <f>IF(LEN(VLOOKUP($A301,#REF!,6,FALSE)),IF(INDEX(#REF!,MATCH($A301,#REF!,0),3),LEFT(VLOOKUP($A301,#REF!,6,FALSE),LEN(VLOOKUP($A301,#REF!,6,FALSE))-2),CONCATENATE(LEFT(VLOOKUP($A301,#REF!,6,FALSE),LEN(VLOOKUP($A301,#REF!,6,FALSE))-2),"*")),"")</f>
        <v>#REF!</v>
      </c>
      <c r="H301" s="43" t="e">
        <f>IF(LEN(VLOOKUP($A301,#REF!,7,FALSE)),IF(INDEX(#REF!,MATCH($A301,#REF!,0),4),LEFT(VLOOKUP($A301,#REF!,7,FALSE),LEN(VLOOKUP($A301,#REF!,7,FALSE))-2),CONCATENATE(LEFT(VLOOKUP($A301,#REF!,7,FALSE),LEN(VLOOKUP($A301,#REF!,7,FALSE))-2),"*")),"")</f>
        <v>#REF!</v>
      </c>
      <c r="I301" s="54" t="e">
        <f>IF(LEN(VLOOKUP($A301,#REF!,8,FALSE)),UPPER(RIGHT(VLOOKUP($A301,#REF!,8,FALSE),1)),"")</f>
        <v>#REF!</v>
      </c>
      <c r="J301" s="42" t="e">
        <f>IF(LEN(VLOOKUP($A301,#REF!,4,FALSE)),UPPER(RIGHT(VLOOKUP($A301,#REF!,4,FALSE),1)),"")</f>
        <v>#REF!</v>
      </c>
      <c r="K301" s="42" t="e">
        <f>IF(LEN(VLOOKUP($A301,#REF!,5,FALSE)),UPPER(RIGHT(VLOOKUP($A301,#REF!,5,FALSE),1)),"")</f>
        <v>#REF!</v>
      </c>
      <c r="L301" s="42" t="e">
        <f>IF(LEN(VLOOKUP($A301,#REF!,6,FALSE)),UPPER(RIGHT(VLOOKUP($A301,#REF!,6,FALSE),1)),"")</f>
        <v>#REF!</v>
      </c>
      <c r="M301" s="43" t="e">
        <f>IF(LEN(VLOOKUP($A301,#REF!,7,FALSE)),UPPER(RIGHT(VLOOKUP($A301,#REF!,7,FALSE),1)),"")</f>
        <v>#REF!</v>
      </c>
      <c r="N301" s="38" t="s">
        <v>94</v>
      </c>
      <c r="O301" s="38" t="s">
        <v>83</v>
      </c>
      <c r="P301" s="38" t="s">
        <v>104</v>
      </c>
      <c r="Q301" s="38" t="s">
        <v>105</v>
      </c>
      <c r="R301" s="158" t="s">
        <v>83</v>
      </c>
      <c r="S301" s="159" t="e">
        <f>HLOOKUP("Device Tree Pin Name",#REF!,MATCH($A301,#REF!,0),FALSE)</f>
        <v>#REF!</v>
      </c>
      <c r="T301" s="67" t="e">
        <f>HLOOKUP("power rail",#REF!,MATCH($A301,#REF!,0),FALSE)</f>
        <v>#REF!</v>
      </c>
      <c r="U301" s="62" t="e">
        <f>HLOOKUP("Wake Capable",#REF!,MATCH($A301,#REF!,0),FALSE)</f>
        <v>#REF!</v>
      </c>
      <c r="V301" s="62" t="e">
        <f>HLOOKUP("Strap",#REF!,MATCH($A301,#REF!,0),FALSE)</f>
        <v>#REF!</v>
      </c>
      <c r="W301" s="62" t="e">
        <f>HLOOKUP("GTE",#REF!,MATCH($A301,#REF!,0),FALSE)</f>
        <v>#REF!</v>
      </c>
      <c r="X301" s="62" t="e">
        <f>HLOOKUP("DPD_Control",#REF!,MATCH($A301,#REF!,0),FALSE)</f>
        <v>#REF!</v>
      </c>
      <c r="Y301" s="62" t="e">
        <f>HLOOKUP("DPD_Group",#REF!,MATCH($A301,#REF!,0),FALSE)</f>
        <v>#REF!</v>
      </c>
      <c r="Z301" s="47" t="e">
        <f>HLOOKUP("Pad Category",#REF!,MATCH($A301,#REF!,0),FALSE)</f>
        <v>#REF!</v>
      </c>
      <c r="AA301" s="47" t="e">
        <f>HLOOKUP("Pad type",#REF!,MATCH($A301,#REF!,0),FALSE)</f>
        <v>#REF!</v>
      </c>
      <c r="AB301" s="47" t="e">
        <f>HLOOKUP("Pull Strength",#REF!,MATCH($A301,#REF!,0),FALSE)</f>
        <v>#REF!</v>
      </c>
      <c r="AC301" s="47" t="e">
        <f>HLOOKUP("POR Pin State",#REF!,MATCH($A301,#REF!,0),FALSE)</f>
        <v>#REF!</v>
      </c>
      <c r="AD301" s="47" t="str">
        <f t="shared" si="145"/>
        <v>RSVD1</v>
      </c>
      <c r="AE301" s="82"/>
      <c r="AF301" s="38" t="str">
        <f t="shared" si="146"/>
        <v>PULL_DOWN</v>
      </c>
      <c r="AG301" s="38" t="e">
        <f t="shared" si="147"/>
        <v>#REF!</v>
      </c>
      <c r="AH301" s="38" t="e">
        <f t="shared" si="149"/>
        <v>#REF!</v>
      </c>
      <c r="AI301" s="82"/>
      <c r="AJ301" s="86" t="b">
        <v>1</v>
      </c>
      <c r="AK301" s="86" t="b">
        <v>1</v>
      </c>
      <c r="AL301" s="86" t="b">
        <v>1</v>
      </c>
      <c r="AM301" s="86" t="b">
        <v>1</v>
      </c>
      <c r="AN301" s="86" t="b">
        <v>1</v>
      </c>
      <c r="AO301" s="86" t="b">
        <v>1</v>
      </c>
      <c r="AP301" s="63" t="str">
        <f t="shared" si="148"/>
        <v>VALID</v>
      </c>
      <c r="AQ301" s="102" t="s">
        <v>764</v>
      </c>
      <c r="AR301" s="103" t="s">
        <v>79</v>
      </c>
      <c r="AS301" s="104"/>
      <c r="AT301" s="105"/>
      <c r="AU301" s="105"/>
      <c r="AV301" s="105"/>
      <c r="AW301" s="105"/>
      <c r="AX301" s="105"/>
      <c r="AY301" s="105"/>
      <c r="AZ301" s="104"/>
      <c r="BA301" s="104"/>
      <c r="BB301" s="115"/>
      <c r="BC301" s="116"/>
      <c r="BD301" s="117"/>
      <c r="BE301" s="150" t="s">
        <v>763</v>
      </c>
      <c r="BF301" s="147" t="e">
        <f>VLOOKUP($A301,#REF!,34,FALSE)</f>
        <v>#REF!</v>
      </c>
      <c r="BG301" s="147" t="e">
        <f>VLOOKUP($A301,#REF!,22,FALSE)</f>
        <v>#REF!</v>
      </c>
      <c r="BH301" s="149"/>
    </row>
    <row r="302" ht="12.95" customHeight="1" spans="1:60">
      <c r="A302" s="47" t="s">
        <v>765</v>
      </c>
      <c r="B302" s="38" t="e">
        <f>VLOOKUP($A302,#REF!,34,FALSE)</f>
        <v>#REF!</v>
      </c>
      <c r="C302" s="39" t="str">
        <f t="shared" si="144"/>
        <v>unused_EMMC_DAT5</v>
      </c>
      <c r="D302" s="40" t="e">
        <f>IF(LEN(VLOOKUP($A302,#REF!,8,FALSE)),LEFT(VLOOKUP($A302,#REF!,8,FALSE),LEN(VLOOKUP($A302,#REF!,8,FALSE))-2),"")</f>
        <v>#REF!</v>
      </c>
      <c r="E302" s="41" t="e">
        <f>IF(LEN(VLOOKUP($A302,#REF!,4,FALSE)),IF(INDEX(#REF!,MATCH($A302,#REF!,0),1),LEFT(VLOOKUP($A302,#REF!,4,FALSE),LEN(VLOOKUP($A302,#REF!,4,FALSE))-2),CONCATENATE(LEFT(VLOOKUP($A302,#REF!,4,FALSE),LEN(VLOOKUP($A302,#REF!,4,FALSE))-2),"")),"")</f>
        <v>#REF!</v>
      </c>
      <c r="F302" s="42" t="e">
        <f>IF(LEN(VLOOKUP($A302,#REF!,5,FALSE)),IF(INDEX(#REF!,MATCH($A302,#REF!,0),2),LEFT(VLOOKUP($A302,#REF!,5,FALSE),LEN(VLOOKUP($A302,#REF!,5,FALSE))-2),CONCATENATE(LEFT(VLOOKUP($A302,#REF!,5,FALSE),LEN(VLOOKUP($A302,#REF!,5,FALSE))-2),"*")),"")</f>
        <v>#REF!</v>
      </c>
      <c r="G302" s="42" t="e">
        <f>IF(LEN(VLOOKUP($A302,#REF!,6,FALSE)),IF(INDEX(#REF!,MATCH($A302,#REF!,0),3),LEFT(VLOOKUP($A302,#REF!,6,FALSE),LEN(VLOOKUP($A302,#REF!,6,FALSE))-2),CONCATENATE(LEFT(VLOOKUP($A302,#REF!,6,FALSE),LEN(VLOOKUP($A302,#REF!,6,FALSE))-2),"*")),"")</f>
        <v>#REF!</v>
      </c>
      <c r="H302" s="43" t="e">
        <f>IF(LEN(VLOOKUP($A302,#REF!,7,FALSE)),IF(INDEX(#REF!,MATCH($A302,#REF!,0),4),LEFT(VLOOKUP($A302,#REF!,7,FALSE),LEN(VLOOKUP($A302,#REF!,7,FALSE))-2),CONCATENATE(LEFT(VLOOKUP($A302,#REF!,7,FALSE),LEN(VLOOKUP($A302,#REF!,7,FALSE))-2),"*")),"")</f>
        <v>#REF!</v>
      </c>
      <c r="I302" s="54" t="e">
        <f>IF(LEN(VLOOKUP($A302,#REF!,8,FALSE)),UPPER(RIGHT(VLOOKUP($A302,#REF!,8,FALSE),1)),"")</f>
        <v>#REF!</v>
      </c>
      <c r="J302" s="42" t="e">
        <f>IF(LEN(VLOOKUP($A302,#REF!,4,FALSE)),UPPER(RIGHT(VLOOKUP($A302,#REF!,4,FALSE),1)),"")</f>
        <v>#REF!</v>
      </c>
      <c r="K302" s="42" t="e">
        <f>IF(LEN(VLOOKUP($A302,#REF!,5,FALSE)),UPPER(RIGHT(VLOOKUP($A302,#REF!,5,FALSE),1)),"")</f>
        <v>#REF!</v>
      </c>
      <c r="L302" s="42" t="e">
        <f>IF(LEN(VLOOKUP($A302,#REF!,6,FALSE)),UPPER(RIGHT(VLOOKUP($A302,#REF!,6,FALSE),1)),"")</f>
        <v>#REF!</v>
      </c>
      <c r="M302" s="43" t="e">
        <f>IF(LEN(VLOOKUP($A302,#REF!,7,FALSE)),UPPER(RIGHT(VLOOKUP($A302,#REF!,7,FALSE),1)),"")</f>
        <v>#REF!</v>
      </c>
      <c r="N302" s="38" t="s">
        <v>94</v>
      </c>
      <c r="O302" s="38" t="s">
        <v>83</v>
      </c>
      <c r="P302" s="38" t="s">
        <v>104</v>
      </c>
      <c r="Q302" s="38" t="s">
        <v>105</v>
      </c>
      <c r="R302" s="38" t="s">
        <v>83</v>
      </c>
      <c r="S302" s="63" t="e">
        <f>HLOOKUP("Device Tree Pin Name",#REF!,MATCH($A302,#REF!,0),FALSE)</f>
        <v>#REF!</v>
      </c>
      <c r="T302" s="47" t="e">
        <f>HLOOKUP("power rail",#REF!,MATCH($A302,#REF!,0),FALSE)</f>
        <v>#REF!</v>
      </c>
      <c r="U302" s="62" t="e">
        <f>HLOOKUP("Wake Capable",#REF!,MATCH($A302,#REF!,0),FALSE)</f>
        <v>#REF!</v>
      </c>
      <c r="V302" s="62" t="e">
        <f>HLOOKUP("Strap",#REF!,MATCH($A302,#REF!,0),FALSE)</f>
        <v>#REF!</v>
      </c>
      <c r="W302" s="62" t="e">
        <f>HLOOKUP("GTE",#REF!,MATCH($A302,#REF!,0),FALSE)</f>
        <v>#REF!</v>
      </c>
      <c r="X302" s="62" t="e">
        <f>HLOOKUP("DPD_Control",#REF!,MATCH($A302,#REF!,0),FALSE)</f>
        <v>#REF!</v>
      </c>
      <c r="Y302" s="62" t="e">
        <f>HLOOKUP("DPD_Group",#REF!,MATCH($A302,#REF!,0),FALSE)</f>
        <v>#REF!</v>
      </c>
      <c r="Z302" s="47" t="e">
        <f>HLOOKUP("Pad Category",#REF!,MATCH($A302,#REF!,0),FALSE)</f>
        <v>#REF!</v>
      </c>
      <c r="AA302" s="47" t="e">
        <f>HLOOKUP("Pad type",#REF!,MATCH($A302,#REF!,0),FALSE)</f>
        <v>#REF!</v>
      </c>
      <c r="AB302" s="47" t="e">
        <f>HLOOKUP("Pull Strength",#REF!,MATCH($A302,#REF!,0),FALSE)</f>
        <v>#REF!</v>
      </c>
      <c r="AC302" s="47" t="e">
        <f>HLOOKUP("POR Pin State",#REF!,MATCH($A302,#REF!,0),FALSE)</f>
        <v>#REF!</v>
      </c>
      <c r="AD302" s="47" t="str">
        <f t="shared" si="145"/>
        <v>RSVD1</v>
      </c>
      <c r="AE302" s="82"/>
      <c r="AF302" s="38" t="str">
        <f t="shared" si="146"/>
        <v>PULL_DOWN</v>
      </c>
      <c r="AG302" s="38" t="e">
        <f t="shared" si="147"/>
        <v>#REF!</v>
      </c>
      <c r="AH302" s="38" t="e">
        <f t="shared" si="149"/>
        <v>#REF!</v>
      </c>
      <c r="AI302" s="82"/>
      <c r="AJ302" s="86" t="b">
        <v>1</v>
      </c>
      <c r="AK302" s="86" t="b">
        <v>1</v>
      </c>
      <c r="AL302" s="86" t="b">
        <v>1</v>
      </c>
      <c r="AM302" s="86" t="b">
        <v>1</v>
      </c>
      <c r="AN302" s="86" t="b">
        <v>1</v>
      </c>
      <c r="AO302" s="86" t="b">
        <v>1</v>
      </c>
      <c r="AP302" s="63" t="str">
        <f t="shared" si="148"/>
        <v>VALID</v>
      </c>
      <c r="AQ302" s="169" t="s">
        <v>766</v>
      </c>
      <c r="AR302" s="103" t="s">
        <v>79</v>
      </c>
      <c r="AS302" s="104"/>
      <c r="AT302" s="105"/>
      <c r="AU302" s="105"/>
      <c r="AV302" s="105"/>
      <c r="AW302" s="105"/>
      <c r="AX302" s="105"/>
      <c r="AY302" s="105"/>
      <c r="AZ302" s="104"/>
      <c r="BA302" s="104"/>
      <c r="BB302" s="115"/>
      <c r="BC302" s="116"/>
      <c r="BD302" s="117"/>
      <c r="BE302" s="150" t="s">
        <v>765</v>
      </c>
      <c r="BF302" s="147" t="e">
        <f>VLOOKUP($A302,#REF!,34,FALSE)</f>
        <v>#REF!</v>
      </c>
      <c r="BG302" s="147" t="e">
        <f>VLOOKUP($A302,#REF!,22,FALSE)</f>
        <v>#REF!</v>
      </c>
      <c r="BH302" s="149"/>
    </row>
    <row r="303" ht="12.95" customHeight="1" spans="1:60">
      <c r="A303" s="47" t="s">
        <v>767</v>
      </c>
      <c r="B303" s="38" t="e">
        <f>VLOOKUP($A303,#REF!,34,FALSE)</f>
        <v>#REF!</v>
      </c>
      <c r="C303" s="39" t="str">
        <f t="shared" si="144"/>
        <v>unused_EMMC_DAT6</v>
      </c>
      <c r="D303" s="40" t="e">
        <f>IF(LEN(VLOOKUP($A303,#REF!,8,FALSE)),LEFT(VLOOKUP($A303,#REF!,8,FALSE),LEN(VLOOKUP($A303,#REF!,8,FALSE))-2),"")</f>
        <v>#REF!</v>
      </c>
      <c r="E303" s="41" t="e">
        <f>IF(LEN(VLOOKUP($A303,#REF!,4,FALSE)),IF(INDEX(#REF!,MATCH($A303,#REF!,0),1),LEFT(VLOOKUP($A303,#REF!,4,FALSE),LEN(VLOOKUP($A303,#REF!,4,FALSE))-2),CONCATENATE(LEFT(VLOOKUP($A303,#REF!,4,FALSE),LEN(VLOOKUP($A303,#REF!,4,FALSE))-2),"")),"")</f>
        <v>#REF!</v>
      </c>
      <c r="F303" s="42" t="e">
        <f>IF(LEN(VLOOKUP($A303,#REF!,5,FALSE)),IF(INDEX(#REF!,MATCH($A303,#REF!,0),2),LEFT(VLOOKUP($A303,#REF!,5,FALSE),LEN(VLOOKUP($A303,#REF!,5,FALSE))-2),CONCATENATE(LEFT(VLOOKUP($A303,#REF!,5,FALSE),LEN(VLOOKUP($A303,#REF!,5,FALSE))-2),"*")),"")</f>
        <v>#REF!</v>
      </c>
      <c r="G303" s="42" t="e">
        <f>IF(LEN(VLOOKUP($A303,#REF!,6,FALSE)),IF(INDEX(#REF!,MATCH($A303,#REF!,0),3),LEFT(VLOOKUP($A303,#REF!,6,FALSE),LEN(VLOOKUP($A303,#REF!,6,FALSE))-2),CONCATENATE(LEFT(VLOOKUP($A303,#REF!,6,FALSE),LEN(VLOOKUP($A303,#REF!,6,FALSE))-2),"*")),"")</f>
        <v>#REF!</v>
      </c>
      <c r="H303" s="43" t="e">
        <f>IF(LEN(VLOOKUP($A303,#REF!,7,FALSE)),IF(INDEX(#REF!,MATCH($A303,#REF!,0),4),LEFT(VLOOKUP($A303,#REF!,7,FALSE),LEN(VLOOKUP($A303,#REF!,7,FALSE))-2),CONCATENATE(LEFT(VLOOKUP($A303,#REF!,7,FALSE),LEN(VLOOKUP($A303,#REF!,7,FALSE))-2),"*")),"")</f>
        <v>#REF!</v>
      </c>
      <c r="I303" s="54" t="e">
        <f>IF(LEN(VLOOKUP($A303,#REF!,8,FALSE)),UPPER(RIGHT(VLOOKUP($A303,#REF!,8,FALSE),1)),"")</f>
        <v>#REF!</v>
      </c>
      <c r="J303" s="42" t="e">
        <f>IF(LEN(VLOOKUP($A303,#REF!,4,FALSE)),UPPER(RIGHT(VLOOKUP($A303,#REF!,4,FALSE),1)),"")</f>
        <v>#REF!</v>
      </c>
      <c r="K303" s="42" t="e">
        <f>IF(LEN(VLOOKUP($A303,#REF!,5,FALSE)),UPPER(RIGHT(VLOOKUP($A303,#REF!,5,FALSE),1)),"")</f>
        <v>#REF!</v>
      </c>
      <c r="L303" s="42" t="e">
        <f>IF(LEN(VLOOKUP($A303,#REF!,6,FALSE)),UPPER(RIGHT(VLOOKUP($A303,#REF!,6,FALSE),1)),"")</f>
        <v>#REF!</v>
      </c>
      <c r="M303" s="43" t="e">
        <f>IF(LEN(VLOOKUP($A303,#REF!,7,FALSE)),UPPER(RIGHT(VLOOKUP($A303,#REF!,7,FALSE),1)),"")</f>
        <v>#REF!</v>
      </c>
      <c r="N303" s="38" t="s">
        <v>94</v>
      </c>
      <c r="O303" s="38" t="s">
        <v>83</v>
      </c>
      <c r="P303" s="38" t="s">
        <v>104</v>
      </c>
      <c r="Q303" s="38" t="s">
        <v>105</v>
      </c>
      <c r="R303" s="38" t="s">
        <v>83</v>
      </c>
      <c r="S303" s="63" t="e">
        <f>HLOOKUP("Device Tree Pin Name",#REF!,MATCH($A303,#REF!,0),FALSE)</f>
        <v>#REF!</v>
      </c>
      <c r="T303" s="47" t="e">
        <f>HLOOKUP("power rail",#REF!,MATCH($A303,#REF!,0),FALSE)</f>
        <v>#REF!</v>
      </c>
      <c r="U303" s="62" t="e">
        <f>HLOOKUP("Wake Capable",#REF!,MATCH($A303,#REF!,0),FALSE)</f>
        <v>#REF!</v>
      </c>
      <c r="V303" s="62" t="e">
        <f>HLOOKUP("Strap",#REF!,MATCH($A303,#REF!,0),FALSE)</f>
        <v>#REF!</v>
      </c>
      <c r="W303" s="62" t="e">
        <f>HLOOKUP("GTE",#REF!,MATCH($A303,#REF!,0),FALSE)</f>
        <v>#REF!</v>
      </c>
      <c r="X303" s="62" t="e">
        <f>HLOOKUP("DPD_Control",#REF!,MATCH($A303,#REF!,0),FALSE)</f>
        <v>#REF!</v>
      </c>
      <c r="Y303" s="62" t="e">
        <f>HLOOKUP("DPD_Group",#REF!,MATCH($A303,#REF!,0),FALSE)</f>
        <v>#REF!</v>
      </c>
      <c r="Z303" s="47" t="e">
        <f>HLOOKUP("Pad Category",#REF!,MATCH($A303,#REF!,0),FALSE)</f>
        <v>#REF!</v>
      </c>
      <c r="AA303" s="47" t="e">
        <f>HLOOKUP("Pad type",#REF!,MATCH($A303,#REF!,0),FALSE)</f>
        <v>#REF!</v>
      </c>
      <c r="AB303" s="47" t="e">
        <f>HLOOKUP("Pull Strength",#REF!,MATCH($A303,#REF!,0),FALSE)</f>
        <v>#REF!</v>
      </c>
      <c r="AC303" s="47" t="e">
        <f>HLOOKUP("POR Pin State",#REF!,MATCH($A303,#REF!,0),FALSE)</f>
        <v>#REF!</v>
      </c>
      <c r="AD303" s="47" t="str">
        <f t="shared" si="145"/>
        <v>RSVD1</v>
      </c>
      <c r="AE303" s="82"/>
      <c r="AF303" s="38" t="str">
        <f t="shared" si="146"/>
        <v>PULL_DOWN</v>
      </c>
      <c r="AG303" s="38" t="e">
        <f t="shared" si="147"/>
        <v>#REF!</v>
      </c>
      <c r="AH303" s="38" t="e">
        <f t="shared" si="149"/>
        <v>#REF!</v>
      </c>
      <c r="AI303" s="82"/>
      <c r="AJ303" s="86" t="b">
        <v>1</v>
      </c>
      <c r="AK303" s="86" t="b">
        <v>1</v>
      </c>
      <c r="AL303" s="86" t="b">
        <v>1</v>
      </c>
      <c r="AM303" s="86" t="b">
        <v>1</v>
      </c>
      <c r="AN303" s="86" t="b">
        <v>1</v>
      </c>
      <c r="AO303" s="86" t="b">
        <v>1</v>
      </c>
      <c r="AP303" s="63" t="str">
        <f t="shared" si="148"/>
        <v>VALID</v>
      </c>
      <c r="AQ303" s="169" t="s">
        <v>768</v>
      </c>
      <c r="AR303" s="103" t="s">
        <v>79</v>
      </c>
      <c r="AS303" s="104"/>
      <c r="AT303" s="105"/>
      <c r="AU303" s="105"/>
      <c r="AV303" s="105"/>
      <c r="AW303" s="105"/>
      <c r="AX303" s="105"/>
      <c r="AY303" s="105"/>
      <c r="AZ303" s="104"/>
      <c r="BA303" s="104"/>
      <c r="BB303" s="115"/>
      <c r="BC303" s="116"/>
      <c r="BD303" s="117"/>
      <c r="BE303" s="150" t="s">
        <v>767</v>
      </c>
      <c r="BF303" s="147" t="e">
        <f>VLOOKUP($A303,#REF!,34,FALSE)</f>
        <v>#REF!</v>
      </c>
      <c r="BG303" s="147" t="e">
        <f>VLOOKUP($A303,#REF!,22,FALSE)</f>
        <v>#REF!</v>
      </c>
      <c r="BH303" s="149"/>
    </row>
    <row r="304" ht="12.95" customHeight="1" spans="1:60">
      <c r="A304" s="47" t="s">
        <v>769</v>
      </c>
      <c r="B304" s="38" t="e">
        <f>VLOOKUP($A304,#REF!,34,FALSE)</f>
        <v>#REF!</v>
      </c>
      <c r="C304" s="39" t="str">
        <f t="shared" si="144"/>
        <v>unused_EMMC_DAT7</v>
      </c>
      <c r="D304" s="40" t="e">
        <f>IF(LEN(VLOOKUP($A304,#REF!,8,FALSE)),LEFT(VLOOKUP($A304,#REF!,8,FALSE),LEN(VLOOKUP($A304,#REF!,8,FALSE))-2),"")</f>
        <v>#REF!</v>
      </c>
      <c r="E304" s="41" t="e">
        <f>IF(LEN(VLOOKUP($A304,#REF!,4,FALSE)),IF(INDEX(#REF!,MATCH($A304,#REF!,0),1),LEFT(VLOOKUP($A304,#REF!,4,FALSE),LEN(VLOOKUP($A304,#REF!,4,FALSE))-2),CONCATENATE(LEFT(VLOOKUP($A304,#REF!,4,FALSE),LEN(VLOOKUP($A304,#REF!,4,FALSE))-2),"")),"")</f>
        <v>#REF!</v>
      </c>
      <c r="F304" s="42" t="e">
        <f>IF(LEN(VLOOKUP($A304,#REF!,5,FALSE)),IF(INDEX(#REF!,MATCH($A304,#REF!,0),2),LEFT(VLOOKUP($A304,#REF!,5,FALSE),LEN(VLOOKUP($A304,#REF!,5,FALSE))-2),CONCATENATE(LEFT(VLOOKUP($A304,#REF!,5,FALSE),LEN(VLOOKUP($A304,#REF!,5,FALSE))-2),"*")),"")</f>
        <v>#REF!</v>
      </c>
      <c r="G304" s="42" t="e">
        <f>IF(LEN(VLOOKUP($A304,#REF!,6,FALSE)),IF(INDEX(#REF!,MATCH($A304,#REF!,0),3),LEFT(VLOOKUP($A304,#REF!,6,FALSE),LEN(VLOOKUP($A304,#REF!,6,FALSE))-2),CONCATENATE(LEFT(VLOOKUP($A304,#REF!,6,FALSE),LEN(VLOOKUP($A304,#REF!,6,FALSE))-2),"*")),"")</f>
        <v>#REF!</v>
      </c>
      <c r="H304" s="43" t="e">
        <f>IF(LEN(VLOOKUP($A304,#REF!,7,FALSE)),IF(INDEX(#REF!,MATCH($A304,#REF!,0),4),LEFT(VLOOKUP($A304,#REF!,7,FALSE),LEN(VLOOKUP($A304,#REF!,7,FALSE))-2),CONCATENATE(LEFT(VLOOKUP($A304,#REF!,7,FALSE),LEN(VLOOKUP($A304,#REF!,7,FALSE))-2),"*")),"")</f>
        <v>#REF!</v>
      </c>
      <c r="I304" s="54" t="e">
        <f>IF(LEN(VLOOKUP($A304,#REF!,8,FALSE)),UPPER(RIGHT(VLOOKUP($A304,#REF!,8,FALSE),1)),"")</f>
        <v>#REF!</v>
      </c>
      <c r="J304" s="42" t="e">
        <f>IF(LEN(VLOOKUP($A304,#REF!,4,FALSE)),UPPER(RIGHT(VLOOKUP($A304,#REF!,4,FALSE),1)),"")</f>
        <v>#REF!</v>
      </c>
      <c r="K304" s="42" t="e">
        <f>IF(LEN(VLOOKUP($A304,#REF!,5,FALSE)),UPPER(RIGHT(VLOOKUP($A304,#REF!,5,FALSE),1)),"")</f>
        <v>#REF!</v>
      </c>
      <c r="L304" s="42" t="e">
        <f>IF(LEN(VLOOKUP($A304,#REF!,6,FALSE)),UPPER(RIGHT(VLOOKUP($A304,#REF!,6,FALSE),1)),"")</f>
        <v>#REF!</v>
      </c>
      <c r="M304" s="43" t="e">
        <f>IF(LEN(VLOOKUP($A304,#REF!,7,FALSE)),UPPER(RIGHT(VLOOKUP($A304,#REF!,7,FALSE),1)),"")</f>
        <v>#REF!</v>
      </c>
      <c r="N304" s="38" t="s">
        <v>94</v>
      </c>
      <c r="O304" s="38" t="s">
        <v>83</v>
      </c>
      <c r="P304" s="38" t="s">
        <v>104</v>
      </c>
      <c r="Q304" s="38" t="s">
        <v>105</v>
      </c>
      <c r="R304" s="38" t="s">
        <v>83</v>
      </c>
      <c r="S304" s="63" t="e">
        <f>HLOOKUP("Device Tree Pin Name",#REF!,MATCH($A304,#REF!,0),FALSE)</f>
        <v>#REF!</v>
      </c>
      <c r="T304" s="47" t="e">
        <f>HLOOKUP("power rail",#REF!,MATCH($A304,#REF!,0),FALSE)</f>
        <v>#REF!</v>
      </c>
      <c r="U304" s="62" t="e">
        <f>HLOOKUP("Wake Capable",#REF!,MATCH($A304,#REF!,0),FALSE)</f>
        <v>#REF!</v>
      </c>
      <c r="V304" s="62" t="e">
        <f>HLOOKUP("Strap",#REF!,MATCH($A304,#REF!,0),FALSE)</f>
        <v>#REF!</v>
      </c>
      <c r="W304" s="62" t="e">
        <f>HLOOKUP("GTE",#REF!,MATCH($A304,#REF!,0),FALSE)</f>
        <v>#REF!</v>
      </c>
      <c r="X304" s="62" t="e">
        <f>HLOOKUP("DPD_Control",#REF!,MATCH($A304,#REF!,0),FALSE)</f>
        <v>#REF!</v>
      </c>
      <c r="Y304" s="62" t="e">
        <f>HLOOKUP("DPD_Group",#REF!,MATCH($A304,#REF!,0),FALSE)</f>
        <v>#REF!</v>
      </c>
      <c r="Z304" s="47" t="e">
        <f>HLOOKUP("Pad Category",#REF!,MATCH($A304,#REF!,0),FALSE)</f>
        <v>#REF!</v>
      </c>
      <c r="AA304" s="47" t="e">
        <f>HLOOKUP("Pad type",#REF!,MATCH($A304,#REF!,0),FALSE)</f>
        <v>#REF!</v>
      </c>
      <c r="AB304" s="47" t="e">
        <f>HLOOKUP("Pull Strength",#REF!,MATCH($A304,#REF!,0),FALSE)</f>
        <v>#REF!</v>
      </c>
      <c r="AC304" s="47" t="e">
        <f>HLOOKUP("POR Pin State",#REF!,MATCH($A304,#REF!,0),FALSE)</f>
        <v>#REF!</v>
      </c>
      <c r="AD304" s="47" t="str">
        <f t="shared" si="145"/>
        <v>RSVD1</v>
      </c>
      <c r="AE304" s="82"/>
      <c r="AF304" s="38" t="str">
        <f t="shared" si="146"/>
        <v>PULL_DOWN</v>
      </c>
      <c r="AG304" s="38" t="e">
        <f t="shared" si="147"/>
        <v>#REF!</v>
      </c>
      <c r="AH304" s="38" t="e">
        <f t="shared" si="149"/>
        <v>#REF!</v>
      </c>
      <c r="AI304" s="82"/>
      <c r="AJ304" s="86" t="b">
        <v>1</v>
      </c>
      <c r="AK304" s="86" t="b">
        <v>1</v>
      </c>
      <c r="AL304" s="86" t="b">
        <v>1</v>
      </c>
      <c r="AM304" s="86" t="b">
        <v>1</v>
      </c>
      <c r="AN304" s="86" t="b">
        <v>1</v>
      </c>
      <c r="AO304" s="86" t="b">
        <v>1</v>
      </c>
      <c r="AP304" s="63" t="str">
        <f t="shared" si="148"/>
        <v>VALID</v>
      </c>
      <c r="AQ304" s="169" t="s">
        <v>770</v>
      </c>
      <c r="AR304" s="103" t="s">
        <v>79</v>
      </c>
      <c r="AS304" s="104"/>
      <c r="AT304" s="105"/>
      <c r="AU304" s="105"/>
      <c r="AV304" s="105"/>
      <c r="AW304" s="105"/>
      <c r="AX304" s="105"/>
      <c r="AY304" s="105"/>
      <c r="AZ304" s="104"/>
      <c r="BA304" s="104"/>
      <c r="BB304" s="115"/>
      <c r="BC304" s="116"/>
      <c r="BD304" s="117"/>
      <c r="BE304" s="150" t="s">
        <v>769</v>
      </c>
      <c r="BF304" s="147" t="e">
        <f>VLOOKUP($A304,#REF!,34,FALSE)</f>
        <v>#REF!</v>
      </c>
      <c r="BG304" s="147" t="e">
        <f>VLOOKUP($A304,#REF!,22,FALSE)</f>
        <v>#REF!</v>
      </c>
      <c r="BH304" s="149"/>
    </row>
    <row r="305" ht="12.95" customHeight="1" spans="1:60">
      <c r="A305" s="47" t="s">
        <v>771</v>
      </c>
      <c r="B305" s="38" t="e">
        <f>VLOOKUP($A305,#REF!,34,FALSE)</f>
        <v>#REF!</v>
      </c>
      <c r="C305" s="39" t="str">
        <f t="shared" si="144"/>
        <v>unused_EMMC_DQS</v>
      </c>
      <c r="D305" s="40" t="e">
        <f>IF(LEN(VLOOKUP($A305,#REF!,8,FALSE)),LEFT(VLOOKUP($A305,#REF!,8,FALSE),LEN(VLOOKUP($A305,#REF!,8,FALSE))-2),"")</f>
        <v>#REF!</v>
      </c>
      <c r="E305" s="41" t="e">
        <f>IF(LEN(VLOOKUP($A305,#REF!,4,FALSE)),IF(INDEX(#REF!,MATCH($A305,#REF!,0),1),LEFT(VLOOKUP($A305,#REF!,4,FALSE),LEN(VLOOKUP($A305,#REF!,4,FALSE))-2),CONCATENATE(LEFT(VLOOKUP($A305,#REF!,4,FALSE),LEN(VLOOKUP($A305,#REF!,4,FALSE))-2),"")),"")</f>
        <v>#REF!</v>
      </c>
      <c r="F305" s="42" t="e">
        <f>IF(LEN(VLOOKUP($A305,#REF!,5,FALSE)),IF(INDEX(#REF!,MATCH($A305,#REF!,0),2),LEFT(VLOOKUP($A305,#REF!,5,FALSE),LEN(VLOOKUP($A305,#REF!,5,FALSE))-2),CONCATENATE(LEFT(VLOOKUP($A305,#REF!,5,FALSE),LEN(VLOOKUP($A305,#REF!,5,FALSE))-2),"*")),"")</f>
        <v>#REF!</v>
      </c>
      <c r="G305" s="42" t="e">
        <f>IF(LEN(VLOOKUP($A305,#REF!,6,FALSE)),IF(INDEX(#REF!,MATCH($A305,#REF!,0),3),LEFT(VLOOKUP($A305,#REF!,6,FALSE),LEN(VLOOKUP($A305,#REF!,6,FALSE))-2),CONCATENATE(LEFT(VLOOKUP($A305,#REF!,6,FALSE),LEN(VLOOKUP($A305,#REF!,6,FALSE))-2),"*")),"")</f>
        <v>#REF!</v>
      </c>
      <c r="H305" s="43" t="e">
        <f>IF(LEN(VLOOKUP($A305,#REF!,7,FALSE)),IF(INDEX(#REF!,MATCH($A305,#REF!,0),4),LEFT(VLOOKUP($A305,#REF!,7,FALSE),LEN(VLOOKUP($A305,#REF!,7,FALSE))-2),CONCATENATE(LEFT(VLOOKUP($A305,#REF!,7,FALSE),LEN(VLOOKUP($A305,#REF!,7,FALSE))-2),"*")),"")</f>
        <v>#REF!</v>
      </c>
      <c r="I305" s="54" t="e">
        <f>IF(LEN(VLOOKUP($A305,#REF!,8,FALSE)),UPPER(RIGHT(VLOOKUP($A305,#REF!,8,FALSE),1)),"")</f>
        <v>#REF!</v>
      </c>
      <c r="J305" s="42" t="e">
        <f>IF(LEN(VLOOKUP($A305,#REF!,4,FALSE)),UPPER(RIGHT(VLOOKUP($A305,#REF!,4,FALSE),1)),"")</f>
        <v>#REF!</v>
      </c>
      <c r="K305" s="42" t="e">
        <f>IF(LEN(VLOOKUP($A305,#REF!,5,FALSE)),UPPER(RIGHT(VLOOKUP($A305,#REF!,5,FALSE),1)),"")</f>
        <v>#REF!</v>
      </c>
      <c r="L305" s="42" t="e">
        <f>IF(LEN(VLOOKUP($A305,#REF!,6,FALSE)),UPPER(RIGHT(VLOOKUP($A305,#REF!,6,FALSE),1)),"")</f>
        <v>#REF!</v>
      </c>
      <c r="M305" s="43" t="e">
        <f>IF(LEN(VLOOKUP($A305,#REF!,7,FALSE)),UPPER(RIGHT(VLOOKUP($A305,#REF!,7,FALSE),1)),"")</f>
        <v>#REF!</v>
      </c>
      <c r="N305" s="38" t="s">
        <v>94</v>
      </c>
      <c r="O305" s="38" t="s">
        <v>83</v>
      </c>
      <c r="P305" s="38" t="s">
        <v>104</v>
      </c>
      <c r="Q305" s="38" t="s">
        <v>105</v>
      </c>
      <c r="R305" s="38" t="s">
        <v>83</v>
      </c>
      <c r="S305" s="63" t="e">
        <f>HLOOKUP("Device Tree Pin Name",#REF!,MATCH($A305,#REF!,0),FALSE)</f>
        <v>#REF!</v>
      </c>
      <c r="T305" s="47" t="e">
        <f>HLOOKUP("power rail",#REF!,MATCH($A305,#REF!,0),FALSE)</f>
        <v>#REF!</v>
      </c>
      <c r="U305" s="62" t="e">
        <f>HLOOKUP("Wake Capable",#REF!,MATCH($A305,#REF!,0),FALSE)</f>
        <v>#REF!</v>
      </c>
      <c r="V305" s="62" t="e">
        <f>HLOOKUP("Strap",#REF!,MATCH($A305,#REF!,0),FALSE)</f>
        <v>#REF!</v>
      </c>
      <c r="W305" s="62" t="e">
        <f>HLOOKUP("GTE",#REF!,MATCH($A305,#REF!,0),FALSE)</f>
        <v>#REF!</v>
      </c>
      <c r="X305" s="62" t="e">
        <f>HLOOKUP("DPD_Control",#REF!,MATCH($A305,#REF!,0),FALSE)</f>
        <v>#REF!</v>
      </c>
      <c r="Y305" s="62" t="e">
        <f>HLOOKUP("DPD_Group",#REF!,MATCH($A305,#REF!,0),FALSE)</f>
        <v>#REF!</v>
      </c>
      <c r="Z305" s="47" t="e">
        <f>HLOOKUP("Pad Category",#REF!,MATCH($A305,#REF!,0),FALSE)</f>
        <v>#REF!</v>
      </c>
      <c r="AA305" s="47" t="e">
        <f>HLOOKUP("Pad type",#REF!,MATCH($A305,#REF!,0),FALSE)</f>
        <v>#REF!</v>
      </c>
      <c r="AB305" s="47" t="e">
        <f>HLOOKUP("Pull Strength",#REF!,MATCH($A305,#REF!,0),FALSE)</f>
        <v>#REF!</v>
      </c>
      <c r="AC305" s="47" t="e">
        <f>HLOOKUP("POR Pin State",#REF!,MATCH($A305,#REF!,0),FALSE)</f>
        <v>#REF!</v>
      </c>
      <c r="AD305" s="47" t="str">
        <f t="shared" si="145"/>
        <v>RSVD1</v>
      </c>
      <c r="AE305" s="82"/>
      <c r="AF305" s="38" t="str">
        <f t="shared" si="146"/>
        <v>PULL_DOWN</v>
      </c>
      <c r="AG305" s="38" t="e">
        <f t="shared" si="147"/>
        <v>#REF!</v>
      </c>
      <c r="AH305" s="38" t="e">
        <f t="shared" si="149"/>
        <v>#REF!</v>
      </c>
      <c r="AI305" s="82"/>
      <c r="AJ305" s="86" t="b">
        <v>1</v>
      </c>
      <c r="AK305" s="86" t="b">
        <v>1</v>
      </c>
      <c r="AL305" s="86" t="b">
        <v>1</v>
      </c>
      <c r="AM305" s="86" t="b">
        <v>1</v>
      </c>
      <c r="AN305" s="86" t="b">
        <v>1</v>
      </c>
      <c r="AO305" s="86" t="b">
        <v>1</v>
      </c>
      <c r="AP305" s="63" t="str">
        <f t="shared" si="148"/>
        <v>VALID</v>
      </c>
      <c r="AQ305" s="199" t="s">
        <v>772</v>
      </c>
      <c r="AR305" s="171" t="s">
        <v>79</v>
      </c>
      <c r="AS305" s="172"/>
      <c r="AT305" s="173"/>
      <c r="AU305" s="173"/>
      <c r="AV305" s="173"/>
      <c r="AW305" s="105"/>
      <c r="AX305" s="105"/>
      <c r="AY305" s="105"/>
      <c r="AZ305" s="172"/>
      <c r="BA305" s="172"/>
      <c r="BB305" s="177"/>
      <c r="BC305" s="178"/>
      <c r="BD305" s="179"/>
      <c r="BE305" s="150" t="s">
        <v>771</v>
      </c>
      <c r="BF305" s="147" t="e">
        <f>VLOOKUP($A305,#REF!,34,FALSE)</f>
        <v>#REF!</v>
      </c>
      <c r="BG305" s="147" t="e">
        <f>VLOOKUP($A305,#REF!,22,FALSE)</f>
        <v>#REF!</v>
      </c>
      <c r="BH305" s="149"/>
    </row>
    <row r="306" ht="12.95" customHeight="1" spans="1:60">
      <c r="A306" s="47" t="s">
        <v>773</v>
      </c>
      <c r="B306" s="38" t="e">
        <f>VLOOKUP($A306,#REF!,34,FALSE)</f>
        <v>#REF!</v>
      </c>
      <c r="C306" s="39" t="str">
        <f t="shared" si="144"/>
        <v>unused_EMMC_COMP</v>
      </c>
      <c r="D306" s="40" t="e">
        <f>IF(LEN(VLOOKUP($A306,#REF!,8,FALSE)),LEFT(VLOOKUP($A306,#REF!,8,FALSE),LEN(VLOOKUP($A306,#REF!,8,FALSE))-2),"")</f>
        <v>#REF!</v>
      </c>
      <c r="E306" s="41" t="e">
        <f>IF(LEN(VLOOKUP($A306,#REF!,4,FALSE)),IF(INDEX(#REF!,MATCH($A306,#REF!,0),1),LEFT(VLOOKUP($A306,#REF!,4,FALSE),LEN(VLOOKUP($A306,#REF!,4,FALSE))-2),CONCATENATE(LEFT(VLOOKUP($A306,#REF!,4,FALSE),LEN(VLOOKUP($A306,#REF!,4,FALSE))-2),"")),"")</f>
        <v>#REF!</v>
      </c>
      <c r="F306" s="42" t="e">
        <f>IF(LEN(VLOOKUP($A306,#REF!,5,FALSE)),IF(INDEX(#REF!,MATCH($A306,#REF!,0),2),LEFT(VLOOKUP($A306,#REF!,5,FALSE),LEN(VLOOKUP($A306,#REF!,5,FALSE))-2),CONCATENATE(LEFT(VLOOKUP($A306,#REF!,5,FALSE),LEN(VLOOKUP($A306,#REF!,5,FALSE))-2),"*")),"")</f>
        <v>#REF!</v>
      </c>
      <c r="G306" s="42" t="e">
        <f>IF(LEN(VLOOKUP($A306,#REF!,6,FALSE)),IF(INDEX(#REF!,MATCH($A306,#REF!,0),3),LEFT(VLOOKUP($A306,#REF!,6,FALSE),LEN(VLOOKUP($A306,#REF!,6,FALSE))-2),CONCATENATE(LEFT(VLOOKUP($A306,#REF!,6,FALSE),LEN(VLOOKUP($A306,#REF!,6,FALSE))-2),"*")),"")</f>
        <v>#REF!</v>
      </c>
      <c r="H306" s="43" t="e">
        <f>IF(LEN(VLOOKUP($A306,#REF!,7,FALSE)),IF(INDEX(#REF!,MATCH($A306,#REF!,0),4),LEFT(VLOOKUP($A306,#REF!,7,FALSE),LEN(VLOOKUP($A306,#REF!,7,FALSE))-2),CONCATENATE(LEFT(VLOOKUP($A306,#REF!,7,FALSE),LEN(VLOOKUP($A306,#REF!,7,FALSE))-2),"*")),"")</f>
        <v>#REF!</v>
      </c>
      <c r="I306" s="54" t="e">
        <f>IF(LEN(VLOOKUP($A306,#REF!,8,FALSE)),UPPER(RIGHT(VLOOKUP($A306,#REF!,8,FALSE),1)),"")</f>
        <v>#REF!</v>
      </c>
      <c r="J306" s="42" t="e">
        <f>IF(LEN(VLOOKUP($A306,#REF!,4,FALSE)),UPPER(RIGHT(VLOOKUP($A306,#REF!,4,FALSE),1)),"")</f>
        <v>#REF!</v>
      </c>
      <c r="K306" s="42" t="e">
        <f>IF(LEN(VLOOKUP($A306,#REF!,5,FALSE)),UPPER(RIGHT(VLOOKUP($A306,#REF!,5,FALSE),1)),"")</f>
        <v>#REF!</v>
      </c>
      <c r="L306" s="42" t="e">
        <f>IF(LEN(VLOOKUP($A306,#REF!,6,FALSE)),UPPER(RIGHT(VLOOKUP($A306,#REF!,6,FALSE),1)),"")</f>
        <v>#REF!</v>
      </c>
      <c r="M306" s="43" t="e">
        <f>IF(LEN(VLOOKUP($A306,#REF!,7,FALSE)),UPPER(RIGHT(VLOOKUP($A306,#REF!,7,FALSE),1)),"")</f>
        <v>#REF!</v>
      </c>
      <c r="N306" s="82"/>
      <c r="O306" s="82"/>
      <c r="P306" s="82"/>
      <c r="Q306" s="82"/>
      <c r="R306" s="82"/>
      <c r="S306" s="63" t="e">
        <f>HLOOKUP("Device Tree Pin Name",#REF!,MATCH($A306,#REF!,0),FALSE)</f>
        <v>#REF!</v>
      </c>
      <c r="T306" s="47" t="e">
        <f>HLOOKUP("power rail",#REF!,MATCH($A306,#REF!,0),FALSE)</f>
        <v>#REF!</v>
      </c>
      <c r="U306" s="62" t="e">
        <f>HLOOKUP("Wake Capable",#REF!,MATCH($A306,#REF!,0),FALSE)</f>
        <v>#REF!</v>
      </c>
      <c r="V306" s="62" t="e">
        <f>HLOOKUP("Strap",#REF!,MATCH($A306,#REF!,0),FALSE)</f>
        <v>#REF!</v>
      </c>
      <c r="W306" s="62" t="e">
        <f>HLOOKUP("GTE",#REF!,MATCH($A306,#REF!,0),FALSE)</f>
        <v>#REF!</v>
      </c>
      <c r="X306" s="62" t="e">
        <f>HLOOKUP("DPD_Control",#REF!,MATCH($A306,#REF!,0),FALSE)</f>
        <v>#REF!</v>
      </c>
      <c r="Y306" s="62" t="e">
        <f>HLOOKUP("DPD_Group",#REF!,MATCH($A306,#REF!,0),FALSE)</f>
        <v>#REF!</v>
      </c>
      <c r="Z306" s="47" t="e">
        <f>HLOOKUP("Pad Category",#REF!,MATCH($A306,#REF!,0),FALSE)</f>
        <v>#REF!</v>
      </c>
      <c r="AA306" s="47" t="e">
        <f>HLOOKUP("Pad type",#REF!,MATCH($A306,#REF!,0),FALSE)</f>
        <v>#REF!</v>
      </c>
      <c r="AB306" s="47" t="e">
        <f>HLOOKUP("Pull Strength",#REF!,MATCH($A306,#REF!,0),FALSE)</f>
        <v>#REF!</v>
      </c>
      <c r="AC306" s="47" t="e">
        <f>HLOOKUP("POR Pin State",#REF!,MATCH($A306,#REF!,0),FALSE)</f>
        <v>#REF!</v>
      </c>
      <c r="AD306" s="82"/>
      <c r="AE306" s="82"/>
      <c r="AF306" s="82"/>
      <c r="AG306" s="82"/>
      <c r="AH306" s="82"/>
      <c r="AI306" s="82"/>
      <c r="AJ306" s="86" t="b">
        <v>1</v>
      </c>
      <c r="AK306" s="86" t="b">
        <v>1</v>
      </c>
      <c r="AL306" s="86" t="b">
        <v>1</v>
      </c>
      <c r="AM306" s="86" t="b">
        <v>1</v>
      </c>
      <c r="AN306" s="86" t="b">
        <v>1</v>
      </c>
      <c r="AO306" s="86" t="b">
        <v>1</v>
      </c>
      <c r="AP306" s="63" t="str">
        <f t="shared" si="148"/>
        <v>VALID</v>
      </c>
      <c r="AQ306" s="199" t="s">
        <v>772</v>
      </c>
      <c r="AR306" s="171" t="s">
        <v>79</v>
      </c>
      <c r="AS306" s="172"/>
      <c r="AT306" s="173"/>
      <c r="AU306" s="173"/>
      <c r="AV306" s="173"/>
      <c r="AW306" s="105"/>
      <c r="AX306" s="105"/>
      <c r="AY306" s="105"/>
      <c r="AZ306" s="172"/>
      <c r="BA306" s="172" t="s">
        <v>447</v>
      </c>
      <c r="BB306" s="177"/>
      <c r="BC306" s="178"/>
      <c r="BD306" s="179"/>
      <c r="BE306" s="150" t="s">
        <v>773</v>
      </c>
      <c r="BF306" s="147" t="e">
        <f>VLOOKUP($A306,#REF!,34,FALSE)</f>
        <v>#REF!</v>
      </c>
      <c r="BG306" s="147" t="e">
        <f>VLOOKUP($A306,#REF!,22,FALSE)</f>
        <v>#REF!</v>
      </c>
      <c r="BH306" s="149"/>
    </row>
    <row r="307" s="4" customFormat="1" ht="14.25" spans="1:60">
      <c r="A307" s="32" t="s">
        <v>774</v>
      </c>
      <c r="B307" s="32"/>
      <c r="C307" s="33"/>
      <c r="D307" s="34"/>
      <c r="E307" s="34"/>
      <c r="F307" s="34"/>
      <c r="G307" s="34"/>
      <c r="H307" s="34"/>
      <c r="I307" s="33"/>
      <c r="J307" s="33"/>
      <c r="K307" s="33"/>
      <c r="L307" s="33"/>
      <c r="M307" s="33"/>
      <c r="N307" s="33"/>
      <c r="O307" s="33"/>
      <c r="P307" s="33"/>
      <c r="Q307" s="33"/>
      <c r="R307" s="33"/>
      <c r="S307" s="33"/>
      <c r="T307" s="33"/>
      <c r="U307" s="59"/>
      <c r="V307" s="59"/>
      <c r="W307" s="59"/>
      <c r="X307" s="59"/>
      <c r="Y307" s="59"/>
      <c r="Z307" s="80"/>
      <c r="AA307" s="80"/>
      <c r="AB307" s="80"/>
      <c r="AC307" s="80"/>
      <c r="AD307" s="80"/>
      <c r="AE307" s="80"/>
      <c r="AF307" s="80"/>
      <c r="AG307" s="80"/>
      <c r="AH307" s="80"/>
      <c r="AI307" s="80"/>
      <c r="AJ307" s="80"/>
      <c r="AK307" s="80"/>
      <c r="AL307" s="80"/>
      <c r="AM307" s="80"/>
      <c r="AN307" s="80"/>
      <c r="AO307" s="80"/>
      <c r="AP307" s="80"/>
      <c r="AQ307" s="98"/>
      <c r="AR307" s="98"/>
      <c r="AS307" s="99"/>
      <c r="AT307" s="99"/>
      <c r="AU307" s="99"/>
      <c r="AV307" s="99"/>
      <c r="AW307" s="99"/>
      <c r="AX307" s="99"/>
      <c r="AY307" s="99"/>
      <c r="AZ307" s="99"/>
      <c r="BA307" s="99"/>
      <c r="BB307" s="99"/>
      <c r="BC307" s="99"/>
      <c r="BD307" s="99"/>
      <c r="BE307" s="224"/>
      <c r="BF307" s="139"/>
      <c r="BG307" s="139"/>
      <c r="BH307" s="141"/>
    </row>
    <row r="308" s="4" customFormat="1" ht="18" customHeight="1" spans="1:60">
      <c r="A308" s="32" t="s">
        <v>775</v>
      </c>
      <c r="B308" s="32" t="s">
        <v>776</v>
      </c>
      <c r="C308" s="33"/>
      <c r="D308" s="34"/>
      <c r="E308" s="34"/>
      <c r="F308" s="34"/>
      <c r="G308" s="34"/>
      <c r="H308" s="34"/>
      <c r="I308" s="33"/>
      <c r="J308" s="33"/>
      <c r="K308" s="33"/>
      <c r="L308" s="33"/>
      <c r="M308" s="33"/>
      <c r="N308" s="33"/>
      <c r="O308" s="33"/>
      <c r="P308" s="33"/>
      <c r="Q308" s="33"/>
      <c r="R308" s="33"/>
      <c r="S308" s="33"/>
      <c r="T308" s="33"/>
      <c r="U308" s="59"/>
      <c r="V308" s="59"/>
      <c r="W308" s="59"/>
      <c r="X308" s="59"/>
      <c r="Y308" s="59"/>
      <c r="Z308" s="80"/>
      <c r="AA308" s="80"/>
      <c r="AB308" s="80"/>
      <c r="AC308" s="80"/>
      <c r="AD308" s="80"/>
      <c r="AE308" s="80"/>
      <c r="AF308" s="80"/>
      <c r="AG308" s="80"/>
      <c r="AH308" s="80"/>
      <c r="AI308" s="80"/>
      <c r="AJ308" s="80"/>
      <c r="AK308" s="80"/>
      <c r="AL308" s="80"/>
      <c r="AM308" s="80"/>
      <c r="AN308" s="80"/>
      <c r="AO308" s="80"/>
      <c r="AP308" s="80"/>
      <c r="AQ308" s="98"/>
      <c r="AR308" s="98"/>
      <c r="AS308" s="99"/>
      <c r="AT308" s="99"/>
      <c r="AU308" s="99"/>
      <c r="AV308" s="99"/>
      <c r="AW308" s="99"/>
      <c r="AX308" s="99"/>
      <c r="AY308" s="99"/>
      <c r="AZ308" s="99"/>
      <c r="BA308" s="99"/>
      <c r="BB308" s="99"/>
      <c r="BC308" s="400" t="s">
        <v>548</v>
      </c>
      <c r="BD308" s="99"/>
      <c r="BE308" s="226" t="s">
        <v>775</v>
      </c>
      <c r="BF308" s="227" t="s">
        <v>776</v>
      </c>
      <c r="BG308" s="227"/>
      <c r="BH308" s="229"/>
    </row>
    <row r="309" s="5" customFormat="1" ht="12.95" customHeight="1" spans="1:60">
      <c r="A309" s="203" t="s">
        <v>777</v>
      </c>
      <c r="B309" s="38" t="e">
        <f>VLOOKUP($A309,#REF!,34,FALSE)</f>
        <v>#REF!</v>
      </c>
      <c r="C309" s="39" t="str">
        <f t="shared" ref="C309:C357" si="150">CONCATENATE("unused_",A309)</f>
        <v>unused_CSI_A_D0_P</v>
      </c>
      <c r="D309" s="40" t="e">
        <f>IF(LEN(VLOOKUP($A309,#REF!,8,FALSE)),LEFT(VLOOKUP($A309,#REF!,8,FALSE),LEN(VLOOKUP($A309,#REF!,8,FALSE))-2),"")</f>
        <v>#REF!</v>
      </c>
      <c r="E309" s="41" t="e">
        <f>IF(LEN(VLOOKUP($A309,#REF!,4,FALSE)),IF(INDEX(#REF!,MATCH($A309,#REF!,0),1),LEFT(VLOOKUP($A309,#REF!,4,FALSE),LEN(VLOOKUP($A309,#REF!,4,FALSE))-2),CONCATENATE(LEFT(VLOOKUP($A309,#REF!,4,FALSE),LEN(VLOOKUP($A309,#REF!,4,FALSE))-2),"*")),"")</f>
        <v>#REF!</v>
      </c>
      <c r="F309" s="42" t="e">
        <f>IF(LEN(VLOOKUP($A309,#REF!,5,FALSE)),IF(INDEX(#REF!,MATCH($A309,#REF!,0),2),LEFT(VLOOKUP($A309,#REF!,5,FALSE),LEN(VLOOKUP($A309,#REF!,5,FALSE))-2),CONCATENATE(LEFT(VLOOKUP($A309,#REF!,5,FALSE),LEN(VLOOKUP($A309,#REF!,5,FALSE))-2),"*")),"")</f>
        <v>#REF!</v>
      </c>
      <c r="G309" s="42" t="e">
        <f>IF(LEN(VLOOKUP($A309,#REF!,6,FALSE)),IF(INDEX(#REF!,MATCH($A309,#REF!,0),3),LEFT(VLOOKUP($A309,#REF!,6,FALSE),LEN(VLOOKUP($A309,#REF!,6,FALSE))-2),CONCATENATE(LEFT(VLOOKUP($A309,#REF!,6,FALSE),LEN(VLOOKUP($A309,#REF!,6,FALSE))-2),"*")),"")</f>
        <v>#REF!</v>
      </c>
      <c r="H309" s="43" t="e">
        <f>IF(LEN(VLOOKUP($A309,#REF!,7,FALSE)),IF(INDEX(#REF!,MATCH($A309,#REF!,0),4),LEFT(VLOOKUP($A309,#REF!,7,FALSE),LEN(VLOOKUP($A309,#REF!,7,FALSE))-2),CONCATENATE(LEFT(VLOOKUP($A309,#REF!,7,FALSE),LEN(VLOOKUP($A309,#REF!,7,FALSE))-2),"*")),"")</f>
        <v>#REF!</v>
      </c>
      <c r="I309" s="54" t="e">
        <f>IF(LEN(VLOOKUP($A309,#REF!,8,FALSE)),UPPER(RIGHT(VLOOKUP($A309,#REF!,8,FALSE),1)),"")</f>
        <v>#REF!</v>
      </c>
      <c r="J309" s="42" t="e">
        <f>IF(LEN(VLOOKUP($A309,#REF!,4,FALSE)),UPPER(RIGHT(VLOOKUP($A309,#REF!,4,FALSE),1)),"")</f>
        <v>#REF!</v>
      </c>
      <c r="K309" s="42" t="e">
        <f>IF(LEN(VLOOKUP($A309,#REF!,5,FALSE)),UPPER(RIGHT(VLOOKUP($A309,#REF!,5,FALSE),1)),"")</f>
        <v>#REF!</v>
      </c>
      <c r="L309" s="42" t="e">
        <f>IF(LEN(VLOOKUP($A309,#REF!,6,FALSE)),UPPER(RIGHT(VLOOKUP($A309,#REF!,6,FALSE),1)),"")</f>
        <v>#REF!</v>
      </c>
      <c r="M309" s="43" t="e">
        <f>IF(LEN(VLOOKUP($A309,#REF!,7,FALSE)),UPPER(RIGHT(VLOOKUP($A309,#REF!,7,FALSE),1)),"")</f>
        <v>#REF!</v>
      </c>
      <c r="N309" s="206"/>
      <c r="O309" s="206"/>
      <c r="P309" s="206"/>
      <c r="Q309" s="206"/>
      <c r="R309" s="206"/>
      <c r="S309" s="63" t="e">
        <f>HLOOKUP("Device Tree Pin Name",#REF!,MATCH($A309,#REF!,0),FALSE)</f>
        <v>#REF!</v>
      </c>
      <c r="T309" s="47" t="e">
        <f>HLOOKUP("power rail",#REF!,MATCH($A309,#REF!,0),FALSE)</f>
        <v>#REF!</v>
      </c>
      <c r="U309" s="62" t="e">
        <f>HLOOKUP("Wake Capable",#REF!,MATCH($A309,#REF!,0),FALSE)</f>
        <v>#REF!</v>
      </c>
      <c r="V309" s="62" t="e">
        <f>HLOOKUP("Strap",#REF!,MATCH($A309,#REF!,0),FALSE)</f>
        <v>#REF!</v>
      </c>
      <c r="W309" s="62"/>
      <c r="X309" s="62" t="e">
        <f>HLOOKUP("DPD_Control",#REF!,MATCH($A309,#REF!,0),FALSE)</f>
        <v>#REF!</v>
      </c>
      <c r="Y309" s="62" t="e">
        <f>HLOOKUP("DPD_Group",#REF!,MATCH($A309,#REF!,0),FALSE)</f>
        <v>#REF!</v>
      </c>
      <c r="Z309" s="47"/>
      <c r="AA309" s="47" t="e">
        <f>HLOOKUP("Pad type",#REF!,MATCH($A309,#REF!,0),FALSE)</f>
        <v>#REF!</v>
      </c>
      <c r="AB309" s="47"/>
      <c r="AC309" s="61" t="e">
        <f>HLOOKUP("POR Pin State",#REF!,MATCH($A309,#REF!,0),FALSE)</f>
        <v>#REF!</v>
      </c>
      <c r="AD309" s="207"/>
      <c r="AE309" s="208"/>
      <c r="AF309" s="208"/>
      <c r="AG309" s="208"/>
      <c r="AH309" s="209"/>
      <c r="AI309" s="209"/>
      <c r="AJ309" s="210"/>
      <c r="AK309" s="210"/>
      <c r="AL309" s="210"/>
      <c r="AM309" s="210"/>
      <c r="AN309" s="210"/>
      <c r="AO309" s="210"/>
      <c r="AP309" s="210"/>
      <c r="AQ309" s="214" t="s">
        <v>778</v>
      </c>
      <c r="AR309" s="105"/>
      <c r="AS309" s="105"/>
      <c r="AT309" s="105"/>
      <c r="AU309" s="105"/>
      <c r="AV309" s="105"/>
      <c r="AW309" s="105"/>
      <c r="AX309" s="105"/>
      <c r="AY309" s="105"/>
      <c r="AZ309" s="105"/>
      <c r="BA309" s="105"/>
      <c r="BB309" s="218"/>
      <c r="BC309" s="105"/>
      <c r="BD309" s="219"/>
      <c r="BE309" s="230" t="s">
        <v>778</v>
      </c>
      <c r="BF309" s="147" t="e">
        <f>VLOOKUP($A309,#REF!,34,FALSE)</f>
        <v>#REF!</v>
      </c>
      <c r="BG309" s="147" t="e">
        <f>VLOOKUP($A309,#REF!,22,FALSE)</f>
        <v>#REF!</v>
      </c>
      <c r="BH309" s="149"/>
    </row>
    <row r="310" s="5" customFormat="1" ht="12.95" customHeight="1" spans="1:60">
      <c r="A310" s="203" t="s">
        <v>779</v>
      </c>
      <c r="B310" s="38" t="e">
        <f>VLOOKUP($A310,#REF!,34,FALSE)</f>
        <v>#REF!</v>
      </c>
      <c r="C310" s="39" t="str">
        <f t="shared" si="150"/>
        <v>unused_CSI_A_D0_N</v>
      </c>
      <c r="D310" s="40" t="e">
        <f>IF(LEN(VLOOKUP($A310,#REF!,8,FALSE)),LEFT(VLOOKUP($A310,#REF!,8,FALSE),LEN(VLOOKUP($A310,#REF!,8,FALSE))-2),"")</f>
        <v>#REF!</v>
      </c>
      <c r="E310" s="41" t="e">
        <f>IF(LEN(VLOOKUP($A310,#REF!,4,FALSE)),IF(INDEX(#REF!,MATCH($A310,#REF!,0),1),LEFT(VLOOKUP($A310,#REF!,4,FALSE),LEN(VLOOKUP($A310,#REF!,4,FALSE))-2),CONCATENATE(LEFT(VLOOKUP($A310,#REF!,4,FALSE),LEN(VLOOKUP($A310,#REF!,4,FALSE))-2),"*")),"")</f>
        <v>#REF!</v>
      </c>
      <c r="F310" s="42" t="e">
        <f>IF(LEN(VLOOKUP($A310,#REF!,5,FALSE)),IF(INDEX(#REF!,MATCH($A310,#REF!,0),2),LEFT(VLOOKUP($A310,#REF!,5,FALSE),LEN(VLOOKUP($A310,#REF!,5,FALSE))-2),CONCATENATE(LEFT(VLOOKUP($A310,#REF!,5,FALSE),LEN(VLOOKUP($A310,#REF!,5,FALSE))-2),"*")),"")</f>
        <v>#REF!</v>
      </c>
      <c r="G310" s="42" t="e">
        <f>IF(LEN(VLOOKUP($A310,#REF!,6,FALSE)),IF(INDEX(#REF!,MATCH($A310,#REF!,0),3),LEFT(VLOOKUP($A310,#REF!,6,FALSE),LEN(VLOOKUP($A310,#REF!,6,FALSE))-2),CONCATENATE(LEFT(VLOOKUP($A310,#REF!,6,FALSE),LEN(VLOOKUP($A310,#REF!,6,FALSE))-2),"*")),"")</f>
        <v>#REF!</v>
      </c>
      <c r="H310" s="43" t="e">
        <f>IF(LEN(VLOOKUP($A310,#REF!,7,FALSE)),IF(INDEX(#REF!,MATCH($A310,#REF!,0),4),LEFT(VLOOKUP($A310,#REF!,7,FALSE),LEN(VLOOKUP($A310,#REF!,7,FALSE))-2),CONCATENATE(LEFT(VLOOKUP($A310,#REF!,7,FALSE),LEN(VLOOKUP($A310,#REF!,7,FALSE))-2),"*")),"")</f>
        <v>#REF!</v>
      </c>
      <c r="I310" s="54" t="e">
        <f>IF(LEN(VLOOKUP($A310,#REF!,8,FALSE)),UPPER(RIGHT(VLOOKUP($A310,#REF!,8,FALSE),1)),"")</f>
        <v>#REF!</v>
      </c>
      <c r="J310" s="42" t="e">
        <f>IF(LEN(VLOOKUP($A310,#REF!,4,FALSE)),UPPER(RIGHT(VLOOKUP($A310,#REF!,4,FALSE),1)),"")</f>
        <v>#REF!</v>
      </c>
      <c r="K310" s="42" t="e">
        <f>IF(LEN(VLOOKUP($A310,#REF!,5,FALSE)),UPPER(RIGHT(VLOOKUP($A310,#REF!,5,FALSE),1)),"")</f>
        <v>#REF!</v>
      </c>
      <c r="L310" s="42" t="e">
        <f>IF(LEN(VLOOKUP($A310,#REF!,6,FALSE)),UPPER(RIGHT(VLOOKUP($A310,#REF!,6,FALSE),1)),"")</f>
        <v>#REF!</v>
      </c>
      <c r="M310" s="43" t="e">
        <f>IF(LEN(VLOOKUP($A310,#REF!,7,FALSE)),UPPER(RIGHT(VLOOKUP($A310,#REF!,7,FALSE),1)),"")</f>
        <v>#REF!</v>
      </c>
      <c r="N310" s="206"/>
      <c r="O310" s="206"/>
      <c r="P310" s="206"/>
      <c r="Q310" s="206"/>
      <c r="R310" s="206"/>
      <c r="S310" s="63" t="e">
        <f>HLOOKUP("Device Tree Pin Name",#REF!,MATCH($A310,#REF!,0),FALSE)</f>
        <v>#REF!</v>
      </c>
      <c r="T310" s="47" t="e">
        <f>HLOOKUP("power rail",#REF!,MATCH($A310,#REF!,0),FALSE)</f>
        <v>#REF!</v>
      </c>
      <c r="U310" s="62" t="e">
        <f>HLOOKUP("Wake Capable",#REF!,MATCH($A310,#REF!,0),FALSE)</f>
        <v>#REF!</v>
      </c>
      <c r="V310" s="62" t="e">
        <f>HLOOKUP("Strap",#REF!,MATCH($A310,#REF!,0),FALSE)</f>
        <v>#REF!</v>
      </c>
      <c r="W310" s="62"/>
      <c r="X310" s="62" t="e">
        <f>HLOOKUP("DPD_Control",#REF!,MATCH($A310,#REF!,0),FALSE)</f>
        <v>#REF!</v>
      </c>
      <c r="Y310" s="62" t="e">
        <f>HLOOKUP("DPD_Group",#REF!,MATCH($A310,#REF!,0),FALSE)</f>
        <v>#REF!</v>
      </c>
      <c r="Z310" s="47"/>
      <c r="AA310" s="47" t="e">
        <f>HLOOKUP("Pad type",#REF!,MATCH($A310,#REF!,0),FALSE)</f>
        <v>#REF!</v>
      </c>
      <c r="AB310" s="47"/>
      <c r="AC310" s="63" t="e">
        <f>HLOOKUP("POR Pin State",#REF!,MATCH($A310,#REF!,0),FALSE)</f>
        <v>#REF!</v>
      </c>
      <c r="AD310" s="207"/>
      <c r="AE310" s="208"/>
      <c r="AF310" s="208"/>
      <c r="AG310" s="208"/>
      <c r="AH310" s="209"/>
      <c r="AI310" s="209"/>
      <c r="AJ310" s="210"/>
      <c r="AK310" s="210"/>
      <c r="AL310" s="210"/>
      <c r="AM310" s="210"/>
      <c r="AN310" s="210"/>
      <c r="AO310" s="210"/>
      <c r="AP310" s="210"/>
      <c r="AQ310" s="215" t="s">
        <v>780</v>
      </c>
      <c r="AR310" s="105"/>
      <c r="AS310" s="105"/>
      <c r="AT310" s="105"/>
      <c r="AU310" s="105"/>
      <c r="AV310" s="105"/>
      <c r="AW310" s="105"/>
      <c r="AX310" s="105"/>
      <c r="AY310" s="105"/>
      <c r="AZ310" s="105"/>
      <c r="BA310" s="105"/>
      <c r="BB310" s="218"/>
      <c r="BC310" s="105"/>
      <c r="BD310" s="219"/>
      <c r="BE310" s="231" t="s">
        <v>780</v>
      </c>
      <c r="BF310" s="147" t="e">
        <f>VLOOKUP($A310,#REF!,34,FALSE)</f>
        <v>#REF!</v>
      </c>
      <c r="BG310" s="147" t="e">
        <f>VLOOKUP($A310,#REF!,22,FALSE)</f>
        <v>#REF!</v>
      </c>
      <c r="BH310" s="149"/>
    </row>
    <row r="311" s="5" customFormat="1" ht="12.95" customHeight="1" spans="1:60">
      <c r="A311" s="203" t="s">
        <v>780</v>
      </c>
      <c r="B311" s="38" t="e">
        <f>VLOOKUP($A311,#REF!,34,FALSE)</f>
        <v>#REF!</v>
      </c>
      <c r="C311" s="39" t="str">
        <f t="shared" si="150"/>
        <v>unused_CSI_A_CLK_P</v>
      </c>
      <c r="D311" s="40" t="e">
        <f>IF(LEN(VLOOKUP($A311,#REF!,8,FALSE)),LEFT(VLOOKUP($A311,#REF!,8,FALSE),LEN(VLOOKUP($A311,#REF!,8,FALSE))-2),"")</f>
        <v>#REF!</v>
      </c>
      <c r="E311" s="41" t="e">
        <f>IF(LEN(VLOOKUP($A311,#REF!,4,FALSE)),IF(INDEX(#REF!,MATCH($A311,#REF!,0),1),LEFT(VLOOKUP($A311,#REF!,4,FALSE),LEN(VLOOKUP($A311,#REF!,4,FALSE))-2),CONCATENATE(LEFT(VLOOKUP($A311,#REF!,4,FALSE),LEN(VLOOKUP($A311,#REF!,4,FALSE))-2),"*")),"")</f>
        <v>#REF!</v>
      </c>
      <c r="F311" s="42" t="e">
        <f>IF(LEN(VLOOKUP($A311,#REF!,5,FALSE)),IF(INDEX(#REF!,MATCH($A311,#REF!,0),2),LEFT(VLOOKUP($A311,#REF!,5,FALSE),LEN(VLOOKUP($A311,#REF!,5,FALSE))-2),CONCATENATE(LEFT(VLOOKUP($A311,#REF!,5,FALSE),LEN(VLOOKUP($A311,#REF!,5,FALSE))-2),"*")),"")</f>
        <v>#REF!</v>
      </c>
      <c r="G311" s="42" t="e">
        <f>IF(LEN(VLOOKUP($A311,#REF!,6,FALSE)),IF(INDEX(#REF!,MATCH($A311,#REF!,0),3),LEFT(VLOOKUP($A311,#REF!,6,FALSE),LEN(VLOOKUP($A311,#REF!,6,FALSE))-2),CONCATENATE(LEFT(VLOOKUP($A311,#REF!,6,FALSE),LEN(VLOOKUP($A311,#REF!,6,FALSE))-2),"*")),"")</f>
        <v>#REF!</v>
      </c>
      <c r="H311" s="43" t="e">
        <f>IF(LEN(VLOOKUP($A311,#REF!,7,FALSE)),IF(INDEX(#REF!,MATCH($A311,#REF!,0),4),LEFT(VLOOKUP($A311,#REF!,7,FALSE),LEN(VLOOKUP($A311,#REF!,7,FALSE))-2),CONCATENATE(LEFT(VLOOKUP($A311,#REF!,7,FALSE),LEN(VLOOKUP($A311,#REF!,7,FALSE))-2),"*")),"")</f>
        <v>#REF!</v>
      </c>
      <c r="I311" s="54" t="e">
        <f>IF(LEN(VLOOKUP($A311,#REF!,8,FALSE)),UPPER(RIGHT(VLOOKUP($A311,#REF!,8,FALSE),1)),"")</f>
        <v>#REF!</v>
      </c>
      <c r="J311" s="42" t="e">
        <f>IF(LEN(VLOOKUP($A311,#REF!,4,FALSE)),UPPER(RIGHT(VLOOKUP($A311,#REF!,4,FALSE),1)),"")</f>
        <v>#REF!</v>
      </c>
      <c r="K311" s="42" t="e">
        <f>IF(LEN(VLOOKUP($A311,#REF!,5,FALSE)),UPPER(RIGHT(VLOOKUP($A311,#REF!,5,FALSE),1)),"")</f>
        <v>#REF!</v>
      </c>
      <c r="L311" s="42" t="e">
        <f>IF(LEN(VLOOKUP($A311,#REF!,6,FALSE)),UPPER(RIGHT(VLOOKUP($A311,#REF!,6,FALSE),1)),"")</f>
        <v>#REF!</v>
      </c>
      <c r="M311" s="43" t="e">
        <f>IF(LEN(VLOOKUP($A311,#REF!,7,FALSE)),UPPER(RIGHT(VLOOKUP($A311,#REF!,7,FALSE),1)),"")</f>
        <v>#REF!</v>
      </c>
      <c r="N311" s="206"/>
      <c r="O311" s="206"/>
      <c r="P311" s="206"/>
      <c r="Q311" s="206"/>
      <c r="R311" s="206"/>
      <c r="S311" s="63" t="e">
        <f>HLOOKUP("Device Tree Pin Name",#REF!,MATCH($A311,#REF!,0),FALSE)</f>
        <v>#REF!</v>
      </c>
      <c r="T311" s="47" t="e">
        <f>HLOOKUP("power rail",#REF!,MATCH($A311,#REF!,0),FALSE)</f>
        <v>#REF!</v>
      </c>
      <c r="U311" s="62" t="e">
        <f>HLOOKUP("Wake Capable",#REF!,MATCH($A311,#REF!,0),FALSE)</f>
        <v>#REF!</v>
      </c>
      <c r="V311" s="62" t="e">
        <f>HLOOKUP("Strap",#REF!,MATCH($A311,#REF!,0),FALSE)</f>
        <v>#REF!</v>
      </c>
      <c r="W311" s="62"/>
      <c r="X311" s="62" t="e">
        <f>HLOOKUP("DPD_Control",#REF!,MATCH($A311,#REF!,0),FALSE)</f>
        <v>#REF!</v>
      </c>
      <c r="Y311" s="62" t="e">
        <f>HLOOKUP("DPD_Group",#REF!,MATCH($A311,#REF!,0),FALSE)</f>
        <v>#REF!</v>
      </c>
      <c r="Z311" s="47"/>
      <c r="AA311" s="47" t="e">
        <f>HLOOKUP("Pad type",#REF!,MATCH($A311,#REF!,0),FALSE)</f>
        <v>#REF!</v>
      </c>
      <c r="AB311" s="47"/>
      <c r="AC311" s="63" t="e">
        <f>HLOOKUP("POR Pin State",#REF!,MATCH($A311,#REF!,0),FALSE)</f>
        <v>#REF!</v>
      </c>
      <c r="AD311" s="207"/>
      <c r="AE311" s="208"/>
      <c r="AF311" s="208"/>
      <c r="AG311" s="208"/>
      <c r="AH311" s="209"/>
      <c r="AI311" s="209"/>
      <c r="AJ311" s="210"/>
      <c r="AK311" s="210"/>
      <c r="AL311" s="210"/>
      <c r="AM311" s="210"/>
      <c r="AN311" s="210"/>
      <c r="AO311" s="210"/>
      <c r="AP311" s="210"/>
      <c r="AQ311" s="215" t="s">
        <v>779</v>
      </c>
      <c r="AR311" s="105"/>
      <c r="AS311" s="105"/>
      <c r="AT311" s="105"/>
      <c r="AU311" s="105"/>
      <c r="AV311" s="105"/>
      <c r="AW311" s="105"/>
      <c r="AX311" s="105"/>
      <c r="AY311" s="105"/>
      <c r="AZ311" s="105"/>
      <c r="BA311" s="105"/>
      <c r="BB311" s="218"/>
      <c r="BC311" s="105"/>
      <c r="BD311" s="219"/>
      <c r="BE311" s="231" t="s">
        <v>779</v>
      </c>
      <c r="BF311" s="147" t="e">
        <f>VLOOKUP($A311,#REF!,34,FALSE)</f>
        <v>#REF!</v>
      </c>
      <c r="BG311" s="147" t="e">
        <f>VLOOKUP($A311,#REF!,22,FALSE)</f>
        <v>#REF!</v>
      </c>
      <c r="BH311" s="149"/>
    </row>
    <row r="312" s="5" customFormat="1" ht="12.95" customHeight="1" spans="1:60">
      <c r="A312" s="203" t="s">
        <v>778</v>
      </c>
      <c r="B312" s="38" t="e">
        <f>VLOOKUP($A312,#REF!,34,FALSE)</f>
        <v>#REF!</v>
      </c>
      <c r="C312" s="39" t="str">
        <f t="shared" si="150"/>
        <v>unused_CSI_A_CLK_N</v>
      </c>
      <c r="D312" s="40" t="e">
        <f>IF(LEN(VLOOKUP($A312,#REF!,8,FALSE)),LEFT(VLOOKUP($A312,#REF!,8,FALSE),LEN(VLOOKUP($A312,#REF!,8,FALSE))-2),"")</f>
        <v>#REF!</v>
      </c>
      <c r="E312" s="41" t="e">
        <f>IF(LEN(VLOOKUP($A312,#REF!,4,FALSE)),IF(INDEX(#REF!,MATCH($A312,#REF!,0),1),LEFT(VLOOKUP($A312,#REF!,4,FALSE),LEN(VLOOKUP($A312,#REF!,4,FALSE))-2),CONCATENATE(LEFT(VLOOKUP($A312,#REF!,4,FALSE),LEN(VLOOKUP($A312,#REF!,4,FALSE))-2),"*")),"")</f>
        <v>#REF!</v>
      </c>
      <c r="F312" s="42" t="e">
        <f>IF(LEN(VLOOKUP($A312,#REF!,5,FALSE)),IF(INDEX(#REF!,MATCH($A312,#REF!,0),2),LEFT(VLOOKUP($A312,#REF!,5,FALSE),LEN(VLOOKUP($A312,#REF!,5,FALSE))-2),CONCATENATE(LEFT(VLOOKUP($A312,#REF!,5,FALSE),LEN(VLOOKUP($A312,#REF!,5,FALSE))-2),"*")),"")</f>
        <v>#REF!</v>
      </c>
      <c r="G312" s="42" t="e">
        <f>IF(LEN(VLOOKUP($A312,#REF!,6,FALSE)),IF(INDEX(#REF!,MATCH($A312,#REF!,0),3),LEFT(VLOOKUP($A312,#REF!,6,FALSE),LEN(VLOOKUP($A312,#REF!,6,FALSE))-2),CONCATENATE(LEFT(VLOOKUP($A312,#REF!,6,FALSE),LEN(VLOOKUP($A312,#REF!,6,FALSE))-2),"*")),"")</f>
        <v>#REF!</v>
      </c>
      <c r="H312" s="43" t="e">
        <f>IF(LEN(VLOOKUP($A312,#REF!,7,FALSE)),IF(INDEX(#REF!,MATCH($A312,#REF!,0),4),LEFT(VLOOKUP($A312,#REF!,7,FALSE),LEN(VLOOKUP($A312,#REF!,7,FALSE))-2),CONCATENATE(LEFT(VLOOKUP($A312,#REF!,7,FALSE),LEN(VLOOKUP($A312,#REF!,7,FALSE))-2),"*")),"")</f>
        <v>#REF!</v>
      </c>
      <c r="I312" s="54" t="e">
        <f>IF(LEN(VLOOKUP($A312,#REF!,8,FALSE)),UPPER(RIGHT(VLOOKUP($A312,#REF!,8,FALSE),1)),"")</f>
        <v>#REF!</v>
      </c>
      <c r="J312" s="42" t="e">
        <f>IF(LEN(VLOOKUP($A312,#REF!,4,FALSE)),UPPER(RIGHT(VLOOKUP($A312,#REF!,4,FALSE),1)),"")</f>
        <v>#REF!</v>
      </c>
      <c r="K312" s="42" t="e">
        <f>IF(LEN(VLOOKUP($A312,#REF!,5,FALSE)),UPPER(RIGHT(VLOOKUP($A312,#REF!,5,FALSE),1)),"")</f>
        <v>#REF!</v>
      </c>
      <c r="L312" s="42" t="e">
        <f>IF(LEN(VLOOKUP($A312,#REF!,6,FALSE)),UPPER(RIGHT(VLOOKUP($A312,#REF!,6,FALSE),1)),"")</f>
        <v>#REF!</v>
      </c>
      <c r="M312" s="43" t="e">
        <f>IF(LEN(VLOOKUP($A312,#REF!,7,FALSE)),UPPER(RIGHT(VLOOKUP($A312,#REF!,7,FALSE),1)),"")</f>
        <v>#REF!</v>
      </c>
      <c r="N312" s="206"/>
      <c r="O312" s="206"/>
      <c r="P312" s="206"/>
      <c r="Q312" s="206"/>
      <c r="R312" s="206"/>
      <c r="S312" s="63" t="e">
        <f>HLOOKUP("Device Tree Pin Name",#REF!,MATCH($A312,#REF!,0),FALSE)</f>
        <v>#REF!</v>
      </c>
      <c r="T312" s="47" t="e">
        <f>HLOOKUP("power rail",#REF!,MATCH($A312,#REF!,0),FALSE)</f>
        <v>#REF!</v>
      </c>
      <c r="U312" s="62" t="e">
        <f>HLOOKUP("Wake Capable",#REF!,MATCH($A312,#REF!,0),FALSE)</f>
        <v>#REF!</v>
      </c>
      <c r="V312" s="62" t="e">
        <f>HLOOKUP("Strap",#REF!,MATCH($A312,#REF!,0),FALSE)</f>
        <v>#REF!</v>
      </c>
      <c r="W312" s="62"/>
      <c r="X312" s="62" t="e">
        <f>HLOOKUP("DPD_Control",#REF!,MATCH($A312,#REF!,0),FALSE)</f>
        <v>#REF!</v>
      </c>
      <c r="Y312" s="62" t="e">
        <f>HLOOKUP("DPD_Group",#REF!,MATCH($A312,#REF!,0),FALSE)</f>
        <v>#REF!</v>
      </c>
      <c r="Z312" s="47"/>
      <c r="AA312" s="47" t="e">
        <f>HLOOKUP("Pad type",#REF!,MATCH($A312,#REF!,0),FALSE)</f>
        <v>#REF!</v>
      </c>
      <c r="AB312" s="47"/>
      <c r="AC312" s="63" t="e">
        <f>HLOOKUP("POR Pin State",#REF!,MATCH($A312,#REF!,0),FALSE)</f>
        <v>#REF!</v>
      </c>
      <c r="AD312" s="207"/>
      <c r="AE312" s="208"/>
      <c r="AF312" s="208"/>
      <c r="AG312" s="208"/>
      <c r="AH312" s="209"/>
      <c r="AI312" s="209"/>
      <c r="AJ312" s="210"/>
      <c r="AK312" s="210"/>
      <c r="AL312" s="210"/>
      <c r="AM312" s="210"/>
      <c r="AN312" s="210"/>
      <c r="AO312" s="210"/>
      <c r="AP312" s="210"/>
      <c r="AQ312" s="215" t="s">
        <v>777</v>
      </c>
      <c r="AR312" s="105"/>
      <c r="AS312" s="105"/>
      <c r="AT312" s="105"/>
      <c r="AU312" s="105"/>
      <c r="AV312" s="105"/>
      <c r="AW312" s="105"/>
      <c r="AX312" s="105"/>
      <c r="AY312" s="105"/>
      <c r="AZ312" s="105"/>
      <c r="BA312" s="105"/>
      <c r="BB312" s="218"/>
      <c r="BC312" s="105"/>
      <c r="BD312" s="219"/>
      <c r="BE312" s="231" t="s">
        <v>777</v>
      </c>
      <c r="BF312" s="147" t="e">
        <f>VLOOKUP($A312,#REF!,34,FALSE)</f>
        <v>#REF!</v>
      </c>
      <c r="BG312" s="147" t="e">
        <f>VLOOKUP($A312,#REF!,22,FALSE)</f>
        <v>#REF!</v>
      </c>
      <c r="BH312" s="149"/>
    </row>
    <row r="313" s="5" customFormat="1" ht="12.95" customHeight="1" spans="1:60">
      <c r="A313" s="203" t="s">
        <v>781</v>
      </c>
      <c r="B313" s="38" t="e">
        <f>VLOOKUP($A313,#REF!,34,FALSE)</f>
        <v>#REF!</v>
      </c>
      <c r="C313" s="39" t="str">
        <f t="shared" si="150"/>
        <v>unused_CSI_A_D1_P</v>
      </c>
      <c r="D313" s="40" t="e">
        <f>IF(LEN(VLOOKUP($A313,#REF!,8,FALSE)),LEFT(VLOOKUP($A313,#REF!,8,FALSE),LEN(VLOOKUP($A313,#REF!,8,FALSE))-2),"")</f>
        <v>#REF!</v>
      </c>
      <c r="E313" s="41" t="e">
        <f>IF(LEN(VLOOKUP($A313,#REF!,4,FALSE)),IF(INDEX(#REF!,MATCH($A313,#REF!,0),1),LEFT(VLOOKUP($A313,#REF!,4,FALSE),LEN(VLOOKUP($A313,#REF!,4,FALSE))-2),CONCATENATE(LEFT(VLOOKUP($A313,#REF!,4,FALSE),LEN(VLOOKUP($A313,#REF!,4,FALSE))-2),"*")),"")</f>
        <v>#REF!</v>
      </c>
      <c r="F313" s="42" t="e">
        <f>IF(LEN(VLOOKUP($A313,#REF!,5,FALSE)),IF(INDEX(#REF!,MATCH($A313,#REF!,0),2),LEFT(VLOOKUP($A313,#REF!,5,FALSE),LEN(VLOOKUP($A313,#REF!,5,FALSE))-2),CONCATENATE(LEFT(VLOOKUP($A313,#REF!,5,FALSE),LEN(VLOOKUP($A313,#REF!,5,FALSE))-2),"*")),"")</f>
        <v>#REF!</v>
      </c>
      <c r="G313" s="42" t="e">
        <f>IF(LEN(VLOOKUP($A313,#REF!,6,FALSE)),IF(INDEX(#REF!,MATCH($A313,#REF!,0),3),LEFT(VLOOKUP($A313,#REF!,6,FALSE),LEN(VLOOKUP($A313,#REF!,6,FALSE))-2),CONCATENATE(LEFT(VLOOKUP($A313,#REF!,6,FALSE),LEN(VLOOKUP($A313,#REF!,6,FALSE))-2),"*")),"")</f>
        <v>#REF!</v>
      </c>
      <c r="H313" s="43" t="e">
        <f>IF(LEN(VLOOKUP($A313,#REF!,7,FALSE)),IF(INDEX(#REF!,MATCH($A313,#REF!,0),4),LEFT(VLOOKUP($A313,#REF!,7,FALSE),LEN(VLOOKUP($A313,#REF!,7,FALSE))-2),CONCATENATE(LEFT(VLOOKUP($A313,#REF!,7,FALSE),LEN(VLOOKUP($A313,#REF!,7,FALSE))-2),"*")),"")</f>
        <v>#REF!</v>
      </c>
      <c r="I313" s="54" t="e">
        <f>IF(LEN(VLOOKUP($A313,#REF!,8,FALSE)),UPPER(RIGHT(VLOOKUP($A313,#REF!,8,FALSE),1)),"")</f>
        <v>#REF!</v>
      </c>
      <c r="J313" s="42" t="e">
        <f>IF(LEN(VLOOKUP($A313,#REF!,4,FALSE)),UPPER(RIGHT(VLOOKUP($A313,#REF!,4,FALSE),1)),"")</f>
        <v>#REF!</v>
      </c>
      <c r="K313" s="42" t="e">
        <f>IF(LEN(VLOOKUP($A313,#REF!,5,FALSE)),UPPER(RIGHT(VLOOKUP($A313,#REF!,5,FALSE),1)),"")</f>
        <v>#REF!</v>
      </c>
      <c r="L313" s="42" t="e">
        <f>IF(LEN(VLOOKUP($A313,#REF!,6,FALSE)),UPPER(RIGHT(VLOOKUP($A313,#REF!,6,FALSE),1)),"")</f>
        <v>#REF!</v>
      </c>
      <c r="M313" s="43" t="e">
        <f>IF(LEN(VLOOKUP($A313,#REF!,7,FALSE)),UPPER(RIGHT(VLOOKUP($A313,#REF!,7,FALSE),1)),"")</f>
        <v>#REF!</v>
      </c>
      <c r="N313" s="206"/>
      <c r="O313" s="206"/>
      <c r="P313" s="206"/>
      <c r="Q313" s="206"/>
      <c r="R313" s="206"/>
      <c r="S313" s="63" t="e">
        <f>HLOOKUP("Device Tree Pin Name",#REF!,MATCH($A313,#REF!,0),FALSE)</f>
        <v>#REF!</v>
      </c>
      <c r="T313" s="47" t="e">
        <f>HLOOKUP("power rail",#REF!,MATCH($A313,#REF!,0),FALSE)</f>
        <v>#REF!</v>
      </c>
      <c r="U313" s="62" t="e">
        <f>HLOOKUP("Wake Capable",#REF!,MATCH($A313,#REF!,0),FALSE)</f>
        <v>#REF!</v>
      </c>
      <c r="V313" s="62" t="e">
        <f>HLOOKUP("Strap",#REF!,MATCH($A313,#REF!,0),FALSE)</f>
        <v>#REF!</v>
      </c>
      <c r="W313" s="62"/>
      <c r="X313" s="62" t="e">
        <f>HLOOKUP("DPD_Control",#REF!,MATCH($A313,#REF!,0),FALSE)</f>
        <v>#REF!</v>
      </c>
      <c r="Y313" s="62" t="e">
        <f>HLOOKUP("DPD_Group",#REF!,MATCH($A313,#REF!,0),FALSE)</f>
        <v>#REF!</v>
      </c>
      <c r="Z313" s="47"/>
      <c r="AA313" s="47" t="e">
        <f>HLOOKUP("Pad type",#REF!,MATCH($A313,#REF!,0),FALSE)</f>
        <v>#REF!</v>
      </c>
      <c r="AB313" s="47"/>
      <c r="AC313" s="63" t="e">
        <f>HLOOKUP("POR Pin State",#REF!,MATCH($A313,#REF!,0),FALSE)</f>
        <v>#REF!</v>
      </c>
      <c r="AD313" s="207"/>
      <c r="AE313" s="208"/>
      <c r="AF313" s="208"/>
      <c r="AG313" s="208"/>
      <c r="AH313" s="209"/>
      <c r="AI313" s="209"/>
      <c r="AJ313" s="210"/>
      <c r="AK313" s="210"/>
      <c r="AL313" s="210"/>
      <c r="AM313" s="210"/>
      <c r="AN313" s="210"/>
      <c r="AO313" s="210"/>
      <c r="AP313" s="210"/>
      <c r="AQ313" s="215" t="s">
        <v>782</v>
      </c>
      <c r="AR313" s="105"/>
      <c r="AS313" s="105"/>
      <c r="AT313" s="105"/>
      <c r="AU313" s="105"/>
      <c r="AV313" s="105"/>
      <c r="AW313" s="105"/>
      <c r="AX313" s="105"/>
      <c r="AY313" s="105"/>
      <c r="AZ313" s="105"/>
      <c r="BA313" s="105"/>
      <c r="BB313" s="218"/>
      <c r="BC313" s="105"/>
      <c r="BD313" s="219"/>
      <c r="BE313" s="231" t="s">
        <v>782</v>
      </c>
      <c r="BF313" s="147" t="e">
        <f>VLOOKUP($A313,#REF!,34,FALSE)</f>
        <v>#REF!</v>
      </c>
      <c r="BG313" s="147" t="e">
        <f>VLOOKUP($A313,#REF!,22,FALSE)</f>
        <v>#REF!</v>
      </c>
      <c r="BH313" s="149"/>
    </row>
    <row r="314" s="5" customFormat="1" ht="12.95" customHeight="1" spans="1:60">
      <c r="A314" s="203" t="s">
        <v>782</v>
      </c>
      <c r="B314" s="38" t="e">
        <f>VLOOKUP($A314,#REF!,34,FALSE)</f>
        <v>#REF!</v>
      </c>
      <c r="C314" s="39" t="str">
        <f t="shared" si="150"/>
        <v>unused_CSI_A_D1_N</v>
      </c>
      <c r="D314" s="40" t="e">
        <f>IF(LEN(VLOOKUP($A314,#REF!,8,FALSE)),LEFT(VLOOKUP($A314,#REF!,8,FALSE),LEN(VLOOKUP($A314,#REF!,8,FALSE))-2),"")</f>
        <v>#REF!</v>
      </c>
      <c r="E314" s="41" t="e">
        <f>IF(LEN(VLOOKUP($A314,#REF!,4,FALSE)),IF(INDEX(#REF!,MATCH($A314,#REF!,0),1),LEFT(VLOOKUP($A314,#REF!,4,FALSE),LEN(VLOOKUP($A314,#REF!,4,FALSE))-2),CONCATENATE(LEFT(VLOOKUP($A314,#REF!,4,FALSE),LEN(VLOOKUP($A314,#REF!,4,FALSE))-2),"*")),"")</f>
        <v>#REF!</v>
      </c>
      <c r="F314" s="42" t="e">
        <f>IF(LEN(VLOOKUP($A314,#REF!,5,FALSE)),IF(INDEX(#REF!,MATCH($A314,#REF!,0),2),LEFT(VLOOKUP($A314,#REF!,5,FALSE),LEN(VLOOKUP($A314,#REF!,5,FALSE))-2),CONCATENATE(LEFT(VLOOKUP($A314,#REF!,5,FALSE),LEN(VLOOKUP($A314,#REF!,5,FALSE))-2),"*")),"")</f>
        <v>#REF!</v>
      </c>
      <c r="G314" s="42" t="e">
        <f>IF(LEN(VLOOKUP($A314,#REF!,6,FALSE)),IF(INDEX(#REF!,MATCH($A314,#REF!,0),3),LEFT(VLOOKUP($A314,#REF!,6,FALSE),LEN(VLOOKUP($A314,#REF!,6,FALSE))-2),CONCATENATE(LEFT(VLOOKUP($A314,#REF!,6,FALSE),LEN(VLOOKUP($A314,#REF!,6,FALSE))-2),"*")),"")</f>
        <v>#REF!</v>
      </c>
      <c r="H314" s="43" t="e">
        <f>IF(LEN(VLOOKUP($A314,#REF!,7,FALSE)),IF(INDEX(#REF!,MATCH($A314,#REF!,0),4),LEFT(VLOOKUP($A314,#REF!,7,FALSE),LEN(VLOOKUP($A314,#REF!,7,FALSE))-2),CONCATENATE(LEFT(VLOOKUP($A314,#REF!,7,FALSE),LEN(VLOOKUP($A314,#REF!,7,FALSE))-2),"*")),"")</f>
        <v>#REF!</v>
      </c>
      <c r="I314" s="54" t="e">
        <f>IF(LEN(VLOOKUP($A314,#REF!,8,FALSE)),UPPER(RIGHT(VLOOKUP($A314,#REF!,8,FALSE),1)),"")</f>
        <v>#REF!</v>
      </c>
      <c r="J314" s="42" t="e">
        <f>IF(LEN(VLOOKUP($A314,#REF!,4,FALSE)),UPPER(RIGHT(VLOOKUP($A314,#REF!,4,FALSE),1)),"")</f>
        <v>#REF!</v>
      </c>
      <c r="K314" s="42" t="e">
        <f>IF(LEN(VLOOKUP($A314,#REF!,5,FALSE)),UPPER(RIGHT(VLOOKUP($A314,#REF!,5,FALSE),1)),"")</f>
        <v>#REF!</v>
      </c>
      <c r="L314" s="42" t="e">
        <f>IF(LEN(VLOOKUP($A314,#REF!,6,FALSE)),UPPER(RIGHT(VLOOKUP($A314,#REF!,6,FALSE),1)),"")</f>
        <v>#REF!</v>
      </c>
      <c r="M314" s="43" t="e">
        <f>IF(LEN(VLOOKUP($A314,#REF!,7,FALSE)),UPPER(RIGHT(VLOOKUP($A314,#REF!,7,FALSE),1)),"")</f>
        <v>#REF!</v>
      </c>
      <c r="N314" s="206"/>
      <c r="O314" s="206"/>
      <c r="P314" s="206"/>
      <c r="Q314" s="206"/>
      <c r="R314" s="206"/>
      <c r="S314" s="63" t="e">
        <f>HLOOKUP("Device Tree Pin Name",#REF!,MATCH($A314,#REF!,0),FALSE)</f>
        <v>#REF!</v>
      </c>
      <c r="T314" s="47" t="e">
        <f>HLOOKUP("power rail",#REF!,MATCH($A314,#REF!,0),FALSE)</f>
        <v>#REF!</v>
      </c>
      <c r="U314" s="62" t="e">
        <f>HLOOKUP("Wake Capable",#REF!,MATCH($A314,#REF!,0),FALSE)</f>
        <v>#REF!</v>
      </c>
      <c r="V314" s="62" t="e">
        <f>HLOOKUP("Strap",#REF!,MATCH($A314,#REF!,0),FALSE)</f>
        <v>#REF!</v>
      </c>
      <c r="W314" s="62"/>
      <c r="X314" s="62" t="e">
        <f>HLOOKUP("DPD_Control",#REF!,MATCH($A314,#REF!,0),FALSE)</f>
        <v>#REF!</v>
      </c>
      <c r="Y314" s="62" t="e">
        <f>HLOOKUP("DPD_Group",#REF!,MATCH($A314,#REF!,0),FALSE)</f>
        <v>#REF!</v>
      </c>
      <c r="Z314" s="47"/>
      <c r="AA314" s="47" t="e">
        <f>HLOOKUP("Pad type",#REF!,MATCH($A314,#REF!,0),FALSE)</f>
        <v>#REF!</v>
      </c>
      <c r="AB314" s="47"/>
      <c r="AC314" s="63" t="e">
        <f>HLOOKUP("POR Pin State",#REF!,MATCH($A314,#REF!,0),FALSE)</f>
        <v>#REF!</v>
      </c>
      <c r="AD314" s="207"/>
      <c r="AE314" s="208"/>
      <c r="AF314" s="208"/>
      <c r="AG314" s="208"/>
      <c r="AH314" s="209"/>
      <c r="AI314" s="209"/>
      <c r="AJ314" s="210"/>
      <c r="AK314" s="210"/>
      <c r="AL314" s="210"/>
      <c r="AM314" s="210"/>
      <c r="AN314" s="210"/>
      <c r="AO314" s="210"/>
      <c r="AP314" s="210"/>
      <c r="AQ314" s="215" t="s">
        <v>781</v>
      </c>
      <c r="AR314" s="105"/>
      <c r="AS314" s="105"/>
      <c r="AT314" s="105"/>
      <c r="AU314" s="105"/>
      <c r="AV314" s="105"/>
      <c r="AW314" s="105"/>
      <c r="AX314" s="105"/>
      <c r="AY314" s="105"/>
      <c r="AZ314" s="105"/>
      <c r="BA314" s="105"/>
      <c r="BB314" s="218"/>
      <c r="BC314" s="105"/>
      <c r="BD314" s="219"/>
      <c r="BE314" s="231" t="s">
        <v>781</v>
      </c>
      <c r="BF314" s="147" t="e">
        <f>VLOOKUP($A314,#REF!,34,FALSE)</f>
        <v>#REF!</v>
      </c>
      <c r="BG314" s="147" t="e">
        <f>VLOOKUP($A314,#REF!,22,FALSE)</f>
        <v>#REF!</v>
      </c>
      <c r="BH314" s="149"/>
    </row>
    <row r="315" s="5" customFormat="1" ht="12.95" customHeight="1" spans="1:60">
      <c r="A315" s="203" t="s">
        <v>783</v>
      </c>
      <c r="B315" s="38" t="e">
        <f>VLOOKUP($A315,#REF!,34,FALSE)</f>
        <v>#REF!</v>
      </c>
      <c r="C315" s="39" t="str">
        <f t="shared" si="150"/>
        <v>unused_CSI_B_D0_P</v>
      </c>
      <c r="D315" s="40" t="e">
        <f>IF(LEN(VLOOKUP($A315,#REF!,8,FALSE)),LEFT(VLOOKUP($A315,#REF!,8,FALSE),LEN(VLOOKUP($A315,#REF!,8,FALSE))-2),"")</f>
        <v>#REF!</v>
      </c>
      <c r="E315" s="41" t="e">
        <f>IF(LEN(VLOOKUP($A315,#REF!,4,FALSE)),IF(INDEX(#REF!,MATCH($A315,#REF!,0),1),LEFT(VLOOKUP($A315,#REF!,4,FALSE),LEN(VLOOKUP($A315,#REF!,4,FALSE))-2),CONCATENATE(LEFT(VLOOKUP($A315,#REF!,4,FALSE),LEN(VLOOKUP($A315,#REF!,4,FALSE))-2),"*")),"")</f>
        <v>#REF!</v>
      </c>
      <c r="F315" s="42" t="e">
        <f>IF(LEN(VLOOKUP($A315,#REF!,5,FALSE)),IF(INDEX(#REF!,MATCH($A315,#REF!,0),2),LEFT(VLOOKUP($A315,#REF!,5,FALSE),LEN(VLOOKUP($A315,#REF!,5,FALSE))-2),CONCATENATE(LEFT(VLOOKUP($A315,#REF!,5,FALSE),LEN(VLOOKUP($A315,#REF!,5,FALSE))-2),"*")),"")</f>
        <v>#REF!</v>
      </c>
      <c r="G315" s="42" t="e">
        <f>IF(LEN(VLOOKUP($A315,#REF!,6,FALSE)),IF(INDEX(#REF!,MATCH($A315,#REF!,0),3),LEFT(VLOOKUP($A315,#REF!,6,FALSE),LEN(VLOOKUP($A315,#REF!,6,FALSE))-2),CONCATENATE(LEFT(VLOOKUP($A315,#REF!,6,FALSE),LEN(VLOOKUP($A315,#REF!,6,FALSE))-2),"*")),"")</f>
        <v>#REF!</v>
      </c>
      <c r="H315" s="43" t="e">
        <f>IF(LEN(VLOOKUP($A315,#REF!,7,FALSE)),IF(INDEX(#REF!,MATCH($A315,#REF!,0),4),LEFT(VLOOKUP($A315,#REF!,7,FALSE),LEN(VLOOKUP($A315,#REF!,7,FALSE))-2),CONCATENATE(LEFT(VLOOKUP($A315,#REF!,7,FALSE),LEN(VLOOKUP($A315,#REF!,7,FALSE))-2),"*")),"")</f>
        <v>#REF!</v>
      </c>
      <c r="I315" s="54" t="e">
        <f>IF(LEN(VLOOKUP($A315,#REF!,8,FALSE)),UPPER(RIGHT(VLOOKUP($A315,#REF!,8,FALSE),1)),"")</f>
        <v>#REF!</v>
      </c>
      <c r="J315" s="42" t="e">
        <f>IF(LEN(VLOOKUP($A315,#REF!,4,FALSE)),UPPER(RIGHT(VLOOKUP($A315,#REF!,4,FALSE),1)),"")</f>
        <v>#REF!</v>
      </c>
      <c r="K315" s="42" t="e">
        <f>IF(LEN(VLOOKUP($A315,#REF!,5,FALSE)),UPPER(RIGHT(VLOOKUP($A315,#REF!,5,FALSE),1)),"")</f>
        <v>#REF!</v>
      </c>
      <c r="L315" s="42" t="e">
        <f>IF(LEN(VLOOKUP($A315,#REF!,6,FALSE)),UPPER(RIGHT(VLOOKUP($A315,#REF!,6,FALSE),1)),"")</f>
        <v>#REF!</v>
      </c>
      <c r="M315" s="43" t="e">
        <f>IF(LEN(VLOOKUP($A315,#REF!,7,FALSE)),UPPER(RIGHT(VLOOKUP($A315,#REF!,7,FALSE),1)),"")</f>
        <v>#REF!</v>
      </c>
      <c r="N315" s="206"/>
      <c r="O315" s="206"/>
      <c r="P315" s="206"/>
      <c r="Q315" s="206"/>
      <c r="R315" s="206"/>
      <c r="S315" s="63" t="e">
        <f>HLOOKUP("Device Tree Pin Name",#REF!,MATCH($A315,#REF!,0),FALSE)</f>
        <v>#REF!</v>
      </c>
      <c r="T315" s="47" t="e">
        <f>HLOOKUP("power rail",#REF!,MATCH($A315,#REF!,0),FALSE)</f>
        <v>#REF!</v>
      </c>
      <c r="U315" s="62" t="e">
        <f>HLOOKUP("Wake Capable",#REF!,MATCH($A315,#REF!,0),FALSE)</f>
        <v>#REF!</v>
      </c>
      <c r="V315" s="62" t="e">
        <f>HLOOKUP("Strap",#REF!,MATCH($A315,#REF!,0),FALSE)</f>
        <v>#REF!</v>
      </c>
      <c r="W315" s="62"/>
      <c r="X315" s="62" t="e">
        <f>HLOOKUP("DPD_Control",#REF!,MATCH($A315,#REF!,0),FALSE)</f>
        <v>#REF!</v>
      </c>
      <c r="Y315" s="62" t="e">
        <f>HLOOKUP("DPD_Group",#REF!,MATCH($A315,#REF!,0),FALSE)</f>
        <v>#REF!</v>
      </c>
      <c r="Z315" s="47"/>
      <c r="AA315" s="47" t="e">
        <f>HLOOKUP("Pad type",#REF!,MATCH($A315,#REF!,0),FALSE)</f>
        <v>#REF!</v>
      </c>
      <c r="AB315" s="47"/>
      <c r="AC315" s="63" t="e">
        <f>HLOOKUP("POR Pin State",#REF!,MATCH($A315,#REF!,0),FALSE)</f>
        <v>#REF!</v>
      </c>
      <c r="AD315" s="207"/>
      <c r="AE315" s="208"/>
      <c r="AF315" s="208"/>
      <c r="AG315" s="208"/>
      <c r="AH315" s="209"/>
      <c r="AI315" s="209"/>
      <c r="AJ315" s="210"/>
      <c r="AK315" s="210"/>
      <c r="AL315" s="210"/>
      <c r="AM315" s="210"/>
      <c r="AN315" s="210"/>
      <c r="AO315" s="210"/>
      <c r="AP315" s="210"/>
      <c r="AQ315" s="214" t="s">
        <v>784</v>
      </c>
      <c r="AR315" s="105"/>
      <c r="AS315" s="105"/>
      <c r="AT315" s="105"/>
      <c r="AU315" s="105"/>
      <c r="AV315" s="105"/>
      <c r="AW315" s="105"/>
      <c r="AX315" s="105"/>
      <c r="AY315" s="105"/>
      <c r="AZ315" s="105"/>
      <c r="BA315" s="105"/>
      <c r="BB315" s="218"/>
      <c r="BC315" s="105"/>
      <c r="BD315" s="219"/>
      <c r="BE315" s="231" t="s">
        <v>784</v>
      </c>
      <c r="BF315" s="147" t="e">
        <f>VLOOKUP($A315,#REF!,34,FALSE)</f>
        <v>#REF!</v>
      </c>
      <c r="BG315" s="147" t="e">
        <f>VLOOKUP($A315,#REF!,22,FALSE)</f>
        <v>#REF!</v>
      </c>
      <c r="BH315" s="149"/>
    </row>
    <row r="316" s="5" customFormat="1" ht="12.95" customHeight="1" spans="1:60">
      <c r="A316" s="203" t="s">
        <v>785</v>
      </c>
      <c r="B316" s="38" t="e">
        <f>VLOOKUP($A316,#REF!,34,FALSE)</f>
        <v>#REF!</v>
      </c>
      <c r="C316" s="39" t="str">
        <f t="shared" si="150"/>
        <v>unused_CSI_B_D0_N</v>
      </c>
      <c r="D316" s="40" t="e">
        <f>IF(LEN(VLOOKUP($A316,#REF!,8,FALSE)),LEFT(VLOOKUP($A316,#REF!,8,FALSE),LEN(VLOOKUP($A316,#REF!,8,FALSE))-2),"")</f>
        <v>#REF!</v>
      </c>
      <c r="E316" s="41" t="e">
        <f>IF(LEN(VLOOKUP($A316,#REF!,4,FALSE)),IF(INDEX(#REF!,MATCH($A316,#REF!,0),1),LEFT(VLOOKUP($A316,#REF!,4,FALSE),LEN(VLOOKUP($A316,#REF!,4,FALSE))-2),CONCATENATE(LEFT(VLOOKUP($A316,#REF!,4,FALSE),LEN(VLOOKUP($A316,#REF!,4,FALSE))-2),"*")),"")</f>
        <v>#REF!</v>
      </c>
      <c r="F316" s="42" t="e">
        <f>IF(LEN(VLOOKUP($A316,#REF!,5,FALSE)),IF(INDEX(#REF!,MATCH($A316,#REF!,0),2),LEFT(VLOOKUP($A316,#REF!,5,FALSE),LEN(VLOOKUP($A316,#REF!,5,FALSE))-2),CONCATENATE(LEFT(VLOOKUP($A316,#REF!,5,FALSE),LEN(VLOOKUP($A316,#REF!,5,FALSE))-2),"*")),"")</f>
        <v>#REF!</v>
      </c>
      <c r="G316" s="42" t="e">
        <f>IF(LEN(VLOOKUP($A316,#REF!,6,FALSE)),IF(INDEX(#REF!,MATCH($A316,#REF!,0),3),LEFT(VLOOKUP($A316,#REF!,6,FALSE),LEN(VLOOKUP($A316,#REF!,6,FALSE))-2),CONCATENATE(LEFT(VLOOKUP($A316,#REF!,6,FALSE),LEN(VLOOKUP($A316,#REF!,6,FALSE))-2),"*")),"")</f>
        <v>#REF!</v>
      </c>
      <c r="H316" s="43" t="e">
        <f>IF(LEN(VLOOKUP($A316,#REF!,7,FALSE)),IF(INDEX(#REF!,MATCH($A316,#REF!,0),4),LEFT(VLOOKUP($A316,#REF!,7,FALSE),LEN(VLOOKUP($A316,#REF!,7,FALSE))-2),CONCATENATE(LEFT(VLOOKUP($A316,#REF!,7,FALSE),LEN(VLOOKUP($A316,#REF!,7,FALSE))-2),"*")),"")</f>
        <v>#REF!</v>
      </c>
      <c r="I316" s="54" t="e">
        <f>IF(LEN(VLOOKUP($A316,#REF!,8,FALSE)),UPPER(RIGHT(VLOOKUP($A316,#REF!,8,FALSE),1)),"")</f>
        <v>#REF!</v>
      </c>
      <c r="J316" s="42" t="e">
        <f>IF(LEN(VLOOKUP($A316,#REF!,4,FALSE)),UPPER(RIGHT(VLOOKUP($A316,#REF!,4,FALSE),1)),"")</f>
        <v>#REF!</v>
      </c>
      <c r="K316" s="42" t="e">
        <f>IF(LEN(VLOOKUP($A316,#REF!,5,FALSE)),UPPER(RIGHT(VLOOKUP($A316,#REF!,5,FALSE),1)),"")</f>
        <v>#REF!</v>
      </c>
      <c r="L316" s="42" t="e">
        <f>IF(LEN(VLOOKUP($A316,#REF!,6,FALSE)),UPPER(RIGHT(VLOOKUP($A316,#REF!,6,FALSE),1)),"")</f>
        <v>#REF!</v>
      </c>
      <c r="M316" s="43" t="e">
        <f>IF(LEN(VLOOKUP($A316,#REF!,7,FALSE)),UPPER(RIGHT(VLOOKUP($A316,#REF!,7,FALSE),1)),"")</f>
        <v>#REF!</v>
      </c>
      <c r="N316" s="206"/>
      <c r="O316" s="206"/>
      <c r="P316" s="206"/>
      <c r="Q316" s="206"/>
      <c r="R316" s="206"/>
      <c r="S316" s="63" t="e">
        <f>HLOOKUP("Device Tree Pin Name",#REF!,MATCH($A316,#REF!,0),FALSE)</f>
        <v>#REF!</v>
      </c>
      <c r="T316" s="47" t="e">
        <f>HLOOKUP("power rail",#REF!,MATCH($A316,#REF!,0),FALSE)</f>
        <v>#REF!</v>
      </c>
      <c r="U316" s="62" t="e">
        <f>HLOOKUP("Wake Capable",#REF!,MATCH($A316,#REF!,0),FALSE)</f>
        <v>#REF!</v>
      </c>
      <c r="V316" s="62" t="e">
        <f>HLOOKUP("Strap",#REF!,MATCH($A316,#REF!,0),FALSE)</f>
        <v>#REF!</v>
      </c>
      <c r="W316" s="62"/>
      <c r="X316" s="62" t="e">
        <f>HLOOKUP("DPD_Control",#REF!,MATCH($A316,#REF!,0),FALSE)</f>
        <v>#REF!</v>
      </c>
      <c r="Y316" s="62" t="e">
        <f>HLOOKUP("DPD_Group",#REF!,MATCH($A316,#REF!,0),FALSE)</f>
        <v>#REF!</v>
      </c>
      <c r="Z316" s="47"/>
      <c r="AA316" s="47" t="e">
        <f>HLOOKUP("Pad type",#REF!,MATCH($A316,#REF!,0),FALSE)</f>
        <v>#REF!</v>
      </c>
      <c r="AB316" s="47"/>
      <c r="AC316" s="63" t="e">
        <f>HLOOKUP("POR Pin State",#REF!,MATCH($A316,#REF!,0),FALSE)</f>
        <v>#REF!</v>
      </c>
      <c r="AD316" s="207"/>
      <c r="AE316" s="208"/>
      <c r="AF316" s="208"/>
      <c r="AG316" s="208"/>
      <c r="AH316" s="209"/>
      <c r="AI316" s="209"/>
      <c r="AJ316" s="210"/>
      <c r="AK316" s="210"/>
      <c r="AL316" s="210"/>
      <c r="AM316" s="210"/>
      <c r="AN316" s="210"/>
      <c r="AO316" s="210"/>
      <c r="AP316" s="210"/>
      <c r="AQ316" s="215" t="s">
        <v>786</v>
      </c>
      <c r="AR316" s="105"/>
      <c r="AS316" s="105"/>
      <c r="AT316" s="105"/>
      <c r="AU316" s="105"/>
      <c r="AV316" s="105"/>
      <c r="AW316" s="105"/>
      <c r="AX316" s="105"/>
      <c r="AY316" s="105"/>
      <c r="AZ316" s="105"/>
      <c r="BA316" s="105"/>
      <c r="BB316" s="218"/>
      <c r="BC316" s="105"/>
      <c r="BD316" s="219"/>
      <c r="BE316" s="231" t="s">
        <v>786</v>
      </c>
      <c r="BF316" s="147" t="e">
        <f>VLOOKUP($A316,#REF!,34,FALSE)</f>
        <v>#REF!</v>
      </c>
      <c r="BG316" s="147" t="e">
        <f>VLOOKUP($A316,#REF!,22,FALSE)</f>
        <v>#REF!</v>
      </c>
      <c r="BH316" s="149"/>
    </row>
    <row r="317" s="5" customFormat="1" ht="12.95" customHeight="1" spans="1:60">
      <c r="A317" s="203" t="s">
        <v>786</v>
      </c>
      <c r="B317" s="38" t="e">
        <f>VLOOKUP($A317,#REF!,34,FALSE)</f>
        <v>#REF!</v>
      </c>
      <c r="C317" s="39" t="str">
        <f t="shared" si="150"/>
        <v>unused_CSI_B_CLK_P</v>
      </c>
      <c r="D317" s="40" t="e">
        <f>IF(LEN(VLOOKUP($A317,#REF!,8,FALSE)),LEFT(VLOOKUP($A317,#REF!,8,FALSE),LEN(VLOOKUP($A317,#REF!,8,FALSE))-2),"")</f>
        <v>#REF!</v>
      </c>
      <c r="E317" s="41" t="e">
        <f>IF(LEN(VLOOKUP($A317,#REF!,4,FALSE)),IF(INDEX(#REF!,MATCH($A317,#REF!,0),1),LEFT(VLOOKUP($A317,#REF!,4,FALSE),LEN(VLOOKUP($A317,#REF!,4,FALSE))-2),CONCATENATE(LEFT(VLOOKUP($A317,#REF!,4,FALSE),LEN(VLOOKUP($A317,#REF!,4,FALSE))-2),"*")),"")</f>
        <v>#REF!</v>
      </c>
      <c r="F317" s="42" t="e">
        <f>IF(LEN(VLOOKUP($A317,#REF!,5,FALSE)),IF(INDEX(#REF!,MATCH($A317,#REF!,0),2),LEFT(VLOOKUP($A317,#REF!,5,FALSE),LEN(VLOOKUP($A317,#REF!,5,FALSE))-2),CONCATENATE(LEFT(VLOOKUP($A317,#REF!,5,FALSE),LEN(VLOOKUP($A317,#REF!,5,FALSE))-2),"*")),"")</f>
        <v>#REF!</v>
      </c>
      <c r="G317" s="42" t="e">
        <f>IF(LEN(VLOOKUP($A317,#REF!,6,FALSE)),IF(INDEX(#REF!,MATCH($A317,#REF!,0),3),LEFT(VLOOKUP($A317,#REF!,6,FALSE),LEN(VLOOKUP($A317,#REF!,6,FALSE))-2),CONCATENATE(LEFT(VLOOKUP($A317,#REF!,6,FALSE),LEN(VLOOKUP($A317,#REF!,6,FALSE))-2),"*")),"")</f>
        <v>#REF!</v>
      </c>
      <c r="H317" s="43" t="e">
        <f>IF(LEN(VLOOKUP($A317,#REF!,7,FALSE)),IF(INDEX(#REF!,MATCH($A317,#REF!,0),4),LEFT(VLOOKUP($A317,#REF!,7,FALSE),LEN(VLOOKUP($A317,#REF!,7,FALSE))-2),CONCATENATE(LEFT(VLOOKUP($A317,#REF!,7,FALSE),LEN(VLOOKUP($A317,#REF!,7,FALSE))-2),"*")),"")</f>
        <v>#REF!</v>
      </c>
      <c r="I317" s="54" t="e">
        <f>IF(LEN(VLOOKUP($A317,#REF!,8,FALSE)),UPPER(RIGHT(VLOOKUP($A317,#REF!,8,FALSE),1)),"")</f>
        <v>#REF!</v>
      </c>
      <c r="J317" s="42" t="e">
        <f>IF(LEN(VLOOKUP($A317,#REF!,4,FALSE)),UPPER(RIGHT(VLOOKUP($A317,#REF!,4,FALSE),1)),"")</f>
        <v>#REF!</v>
      </c>
      <c r="K317" s="42" t="e">
        <f>IF(LEN(VLOOKUP($A317,#REF!,5,FALSE)),UPPER(RIGHT(VLOOKUP($A317,#REF!,5,FALSE),1)),"")</f>
        <v>#REF!</v>
      </c>
      <c r="L317" s="42" t="e">
        <f>IF(LEN(VLOOKUP($A317,#REF!,6,FALSE)),UPPER(RIGHT(VLOOKUP($A317,#REF!,6,FALSE),1)),"")</f>
        <v>#REF!</v>
      </c>
      <c r="M317" s="43" t="e">
        <f>IF(LEN(VLOOKUP($A317,#REF!,7,FALSE)),UPPER(RIGHT(VLOOKUP($A317,#REF!,7,FALSE),1)),"")</f>
        <v>#REF!</v>
      </c>
      <c r="N317" s="206"/>
      <c r="O317" s="206"/>
      <c r="P317" s="206"/>
      <c r="Q317" s="206"/>
      <c r="R317" s="206"/>
      <c r="S317" s="63" t="e">
        <f>HLOOKUP("Device Tree Pin Name",#REF!,MATCH($A317,#REF!,0),FALSE)</f>
        <v>#REF!</v>
      </c>
      <c r="T317" s="47" t="e">
        <f>HLOOKUP("power rail",#REF!,MATCH($A317,#REF!,0),FALSE)</f>
        <v>#REF!</v>
      </c>
      <c r="U317" s="62" t="e">
        <f>HLOOKUP("Wake Capable",#REF!,MATCH($A317,#REF!,0),FALSE)</f>
        <v>#REF!</v>
      </c>
      <c r="V317" s="62" t="e">
        <f>HLOOKUP("Strap",#REF!,MATCH($A317,#REF!,0),FALSE)</f>
        <v>#REF!</v>
      </c>
      <c r="W317" s="62"/>
      <c r="X317" s="62" t="e">
        <f>HLOOKUP("DPD_Control",#REF!,MATCH($A317,#REF!,0),FALSE)</f>
        <v>#REF!</v>
      </c>
      <c r="Y317" s="62" t="e">
        <f>HLOOKUP("DPD_Group",#REF!,MATCH($A317,#REF!,0),FALSE)</f>
        <v>#REF!</v>
      </c>
      <c r="Z317" s="47"/>
      <c r="AA317" s="47" t="e">
        <f>HLOOKUP("Pad type",#REF!,MATCH($A317,#REF!,0),FALSE)</f>
        <v>#REF!</v>
      </c>
      <c r="AB317" s="47"/>
      <c r="AC317" s="63" t="e">
        <f>HLOOKUP("POR Pin State",#REF!,MATCH($A317,#REF!,0),FALSE)</f>
        <v>#REF!</v>
      </c>
      <c r="AD317" s="207"/>
      <c r="AE317" s="208"/>
      <c r="AF317" s="208"/>
      <c r="AG317" s="208"/>
      <c r="AH317" s="209"/>
      <c r="AI317" s="209"/>
      <c r="AJ317" s="210"/>
      <c r="AK317" s="210"/>
      <c r="AL317" s="210"/>
      <c r="AM317" s="210"/>
      <c r="AN317" s="210"/>
      <c r="AO317" s="210"/>
      <c r="AP317" s="210"/>
      <c r="AQ317" s="215" t="s">
        <v>785</v>
      </c>
      <c r="AR317" s="105"/>
      <c r="AS317" s="105"/>
      <c r="AT317" s="105"/>
      <c r="AU317" s="105"/>
      <c r="AV317" s="105"/>
      <c r="AW317" s="105"/>
      <c r="AX317" s="105"/>
      <c r="AY317" s="105"/>
      <c r="AZ317" s="105"/>
      <c r="BA317" s="105"/>
      <c r="BB317" s="218"/>
      <c r="BC317" s="105"/>
      <c r="BD317" s="219"/>
      <c r="BE317" s="231" t="s">
        <v>785</v>
      </c>
      <c r="BF317" s="147" t="e">
        <f>VLOOKUP($A317,#REF!,34,FALSE)</f>
        <v>#REF!</v>
      </c>
      <c r="BG317" s="147" t="e">
        <f>VLOOKUP($A317,#REF!,22,FALSE)</f>
        <v>#REF!</v>
      </c>
      <c r="BH317" s="149"/>
    </row>
    <row r="318" s="5" customFormat="1" ht="12.95" customHeight="1" spans="1:60">
      <c r="A318" s="203" t="s">
        <v>784</v>
      </c>
      <c r="B318" s="38" t="e">
        <f>VLOOKUP($A318,#REF!,34,FALSE)</f>
        <v>#REF!</v>
      </c>
      <c r="C318" s="39" t="str">
        <f t="shared" si="150"/>
        <v>unused_CSI_B_CLK_N</v>
      </c>
      <c r="D318" s="40" t="e">
        <f>IF(LEN(VLOOKUP($A318,#REF!,8,FALSE)),LEFT(VLOOKUP($A318,#REF!,8,FALSE),LEN(VLOOKUP($A318,#REF!,8,FALSE))-2),"")</f>
        <v>#REF!</v>
      </c>
      <c r="E318" s="41" t="e">
        <f>IF(LEN(VLOOKUP($A318,#REF!,4,FALSE)),IF(INDEX(#REF!,MATCH($A318,#REF!,0),1),LEFT(VLOOKUP($A318,#REF!,4,FALSE),LEN(VLOOKUP($A318,#REF!,4,FALSE))-2),CONCATENATE(LEFT(VLOOKUP($A318,#REF!,4,FALSE),LEN(VLOOKUP($A318,#REF!,4,FALSE))-2),"*")),"")</f>
        <v>#REF!</v>
      </c>
      <c r="F318" s="42" t="e">
        <f>IF(LEN(VLOOKUP($A318,#REF!,5,FALSE)),IF(INDEX(#REF!,MATCH($A318,#REF!,0),2),LEFT(VLOOKUP($A318,#REF!,5,FALSE),LEN(VLOOKUP($A318,#REF!,5,FALSE))-2),CONCATENATE(LEFT(VLOOKUP($A318,#REF!,5,FALSE),LEN(VLOOKUP($A318,#REF!,5,FALSE))-2),"*")),"")</f>
        <v>#REF!</v>
      </c>
      <c r="G318" s="42" t="e">
        <f>IF(LEN(VLOOKUP($A318,#REF!,6,FALSE)),IF(INDEX(#REF!,MATCH($A318,#REF!,0),3),LEFT(VLOOKUP($A318,#REF!,6,FALSE),LEN(VLOOKUP($A318,#REF!,6,FALSE))-2),CONCATENATE(LEFT(VLOOKUP($A318,#REF!,6,FALSE),LEN(VLOOKUP($A318,#REF!,6,FALSE))-2),"*")),"")</f>
        <v>#REF!</v>
      </c>
      <c r="H318" s="43" t="e">
        <f>IF(LEN(VLOOKUP($A318,#REF!,7,FALSE)),IF(INDEX(#REF!,MATCH($A318,#REF!,0),4),LEFT(VLOOKUP($A318,#REF!,7,FALSE),LEN(VLOOKUP($A318,#REF!,7,FALSE))-2),CONCATENATE(LEFT(VLOOKUP($A318,#REF!,7,FALSE),LEN(VLOOKUP($A318,#REF!,7,FALSE))-2),"*")),"")</f>
        <v>#REF!</v>
      </c>
      <c r="I318" s="54" t="e">
        <f>IF(LEN(VLOOKUP($A318,#REF!,8,FALSE)),UPPER(RIGHT(VLOOKUP($A318,#REF!,8,FALSE),1)),"")</f>
        <v>#REF!</v>
      </c>
      <c r="J318" s="42" t="e">
        <f>IF(LEN(VLOOKUP($A318,#REF!,4,FALSE)),UPPER(RIGHT(VLOOKUP($A318,#REF!,4,FALSE),1)),"")</f>
        <v>#REF!</v>
      </c>
      <c r="K318" s="42" t="e">
        <f>IF(LEN(VLOOKUP($A318,#REF!,5,FALSE)),UPPER(RIGHT(VLOOKUP($A318,#REF!,5,FALSE),1)),"")</f>
        <v>#REF!</v>
      </c>
      <c r="L318" s="42" t="e">
        <f>IF(LEN(VLOOKUP($A318,#REF!,6,FALSE)),UPPER(RIGHT(VLOOKUP($A318,#REF!,6,FALSE),1)),"")</f>
        <v>#REF!</v>
      </c>
      <c r="M318" s="43" t="e">
        <f>IF(LEN(VLOOKUP($A318,#REF!,7,FALSE)),UPPER(RIGHT(VLOOKUP($A318,#REF!,7,FALSE),1)),"")</f>
        <v>#REF!</v>
      </c>
      <c r="N318" s="206"/>
      <c r="O318" s="206"/>
      <c r="P318" s="206"/>
      <c r="Q318" s="206"/>
      <c r="R318" s="206"/>
      <c r="S318" s="63" t="e">
        <f>HLOOKUP("Device Tree Pin Name",#REF!,MATCH($A318,#REF!,0),FALSE)</f>
        <v>#REF!</v>
      </c>
      <c r="T318" s="47" t="e">
        <f>HLOOKUP("power rail",#REF!,MATCH($A318,#REF!,0),FALSE)</f>
        <v>#REF!</v>
      </c>
      <c r="U318" s="62" t="e">
        <f>HLOOKUP("Wake Capable",#REF!,MATCH($A318,#REF!,0),FALSE)</f>
        <v>#REF!</v>
      </c>
      <c r="V318" s="62" t="e">
        <f>HLOOKUP("Strap",#REF!,MATCH($A318,#REF!,0),FALSE)</f>
        <v>#REF!</v>
      </c>
      <c r="W318" s="62"/>
      <c r="X318" s="62" t="e">
        <f>HLOOKUP("DPD_Control",#REF!,MATCH($A318,#REF!,0),FALSE)</f>
        <v>#REF!</v>
      </c>
      <c r="Y318" s="62" t="e">
        <f>HLOOKUP("DPD_Group",#REF!,MATCH($A318,#REF!,0),FALSE)</f>
        <v>#REF!</v>
      </c>
      <c r="Z318" s="47"/>
      <c r="AA318" s="47" t="e">
        <f>HLOOKUP("Pad type",#REF!,MATCH($A318,#REF!,0),FALSE)</f>
        <v>#REF!</v>
      </c>
      <c r="AB318" s="47"/>
      <c r="AC318" s="63" t="e">
        <f>HLOOKUP("POR Pin State",#REF!,MATCH($A318,#REF!,0),FALSE)</f>
        <v>#REF!</v>
      </c>
      <c r="AD318" s="207"/>
      <c r="AE318" s="208"/>
      <c r="AF318" s="208"/>
      <c r="AG318" s="208"/>
      <c r="AH318" s="209"/>
      <c r="AI318" s="209"/>
      <c r="AJ318" s="210"/>
      <c r="AK318" s="210"/>
      <c r="AL318" s="210"/>
      <c r="AM318" s="210"/>
      <c r="AN318" s="210"/>
      <c r="AO318" s="210"/>
      <c r="AP318" s="210"/>
      <c r="AQ318" s="215" t="s">
        <v>783</v>
      </c>
      <c r="AR318" s="105"/>
      <c r="AS318" s="105"/>
      <c r="AT318" s="105"/>
      <c r="AU318" s="105"/>
      <c r="AV318" s="105"/>
      <c r="AW318" s="105"/>
      <c r="AX318" s="105"/>
      <c r="AY318" s="105"/>
      <c r="AZ318" s="105"/>
      <c r="BA318" s="105"/>
      <c r="BB318" s="218"/>
      <c r="BC318" s="105"/>
      <c r="BD318" s="219"/>
      <c r="BE318" s="231" t="s">
        <v>783</v>
      </c>
      <c r="BF318" s="147" t="e">
        <f>VLOOKUP($A318,#REF!,34,FALSE)</f>
        <v>#REF!</v>
      </c>
      <c r="BG318" s="147" t="e">
        <f>VLOOKUP($A318,#REF!,22,FALSE)</f>
        <v>#REF!</v>
      </c>
      <c r="BH318" s="149"/>
    </row>
    <row r="319" s="5" customFormat="1" ht="12.95" customHeight="1" spans="1:60">
      <c r="A319" s="203" t="s">
        <v>787</v>
      </c>
      <c r="B319" s="38" t="e">
        <f>VLOOKUP($A319,#REF!,34,FALSE)</f>
        <v>#REF!</v>
      </c>
      <c r="C319" s="39" t="str">
        <f t="shared" si="150"/>
        <v>unused_CSI_B_D1_P</v>
      </c>
      <c r="D319" s="40" t="e">
        <f>IF(LEN(VLOOKUP($A319,#REF!,8,FALSE)),LEFT(VLOOKUP($A319,#REF!,8,FALSE),LEN(VLOOKUP($A319,#REF!,8,FALSE))-2),"")</f>
        <v>#REF!</v>
      </c>
      <c r="E319" s="41" t="e">
        <f>IF(LEN(VLOOKUP($A319,#REF!,4,FALSE)),IF(INDEX(#REF!,MATCH($A319,#REF!,0),1),LEFT(VLOOKUP($A319,#REF!,4,FALSE),LEN(VLOOKUP($A319,#REF!,4,FALSE))-2),CONCATENATE(LEFT(VLOOKUP($A319,#REF!,4,FALSE),LEN(VLOOKUP($A319,#REF!,4,FALSE))-2),"*")),"")</f>
        <v>#REF!</v>
      </c>
      <c r="F319" s="42" t="e">
        <f>IF(LEN(VLOOKUP($A319,#REF!,5,FALSE)),IF(INDEX(#REF!,MATCH($A319,#REF!,0),2),LEFT(VLOOKUP($A319,#REF!,5,FALSE),LEN(VLOOKUP($A319,#REF!,5,FALSE))-2),CONCATENATE(LEFT(VLOOKUP($A319,#REF!,5,FALSE),LEN(VLOOKUP($A319,#REF!,5,FALSE))-2),"*")),"")</f>
        <v>#REF!</v>
      </c>
      <c r="G319" s="42" t="e">
        <f>IF(LEN(VLOOKUP($A319,#REF!,6,FALSE)),IF(INDEX(#REF!,MATCH($A319,#REF!,0),3),LEFT(VLOOKUP($A319,#REF!,6,FALSE),LEN(VLOOKUP($A319,#REF!,6,FALSE))-2),CONCATENATE(LEFT(VLOOKUP($A319,#REF!,6,FALSE),LEN(VLOOKUP($A319,#REF!,6,FALSE))-2),"*")),"")</f>
        <v>#REF!</v>
      </c>
      <c r="H319" s="43" t="e">
        <f>IF(LEN(VLOOKUP($A319,#REF!,7,FALSE)),IF(INDEX(#REF!,MATCH($A319,#REF!,0),4),LEFT(VLOOKUP($A319,#REF!,7,FALSE),LEN(VLOOKUP($A319,#REF!,7,FALSE))-2),CONCATENATE(LEFT(VLOOKUP($A319,#REF!,7,FALSE),LEN(VLOOKUP($A319,#REF!,7,FALSE))-2),"*")),"")</f>
        <v>#REF!</v>
      </c>
      <c r="I319" s="54" t="e">
        <f>IF(LEN(VLOOKUP($A319,#REF!,8,FALSE)),UPPER(RIGHT(VLOOKUP($A319,#REF!,8,FALSE),1)),"")</f>
        <v>#REF!</v>
      </c>
      <c r="J319" s="42" t="e">
        <f>IF(LEN(VLOOKUP($A319,#REF!,4,FALSE)),UPPER(RIGHT(VLOOKUP($A319,#REF!,4,FALSE),1)),"")</f>
        <v>#REF!</v>
      </c>
      <c r="K319" s="42" t="e">
        <f>IF(LEN(VLOOKUP($A319,#REF!,5,FALSE)),UPPER(RIGHT(VLOOKUP($A319,#REF!,5,FALSE),1)),"")</f>
        <v>#REF!</v>
      </c>
      <c r="L319" s="42" t="e">
        <f>IF(LEN(VLOOKUP($A319,#REF!,6,FALSE)),UPPER(RIGHT(VLOOKUP($A319,#REF!,6,FALSE),1)),"")</f>
        <v>#REF!</v>
      </c>
      <c r="M319" s="43" t="e">
        <f>IF(LEN(VLOOKUP($A319,#REF!,7,FALSE)),UPPER(RIGHT(VLOOKUP($A319,#REF!,7,FALSE),1)),"")</f>
        <v>#REF!</v>
      </c>
      <c r="N319" s="206"/>
      <c r="O319" s="206"/>
      <c r="P319" s="206"/>
      <c r="Q319" s="206"/>
      <c r="R319" s="206"/>
      <c r="S319" s="63" t="e">
        <f>HLOOKUP("Device Tree Pin Name",#REF!,MATCH($A319,#REF!,0),FALSE)</f>
        <v>#REF!</v>
      </c>
      <c r="T319" s="47" t="e">
        <f>HLOOKUP("power rail",#REF!,MATCH($A319,#REF!,0),FALSE)</f>
        <v>#REF!</v>
      </c>
      <c r="U319" s="62" t="e">
        <f>HLOOKUP("Wake Capable",#REF!,MATCH($A319,#REF!,0),FALSE)</f>
        <v>#REF!</v>
      </c>
      <c r="V319" s="62" t="e">
        <f>HLOOKUP("Strap",#REF!,MATCH($A319,#REF!,0),FALSE)</f>
        <v>#REF!</v>
      </c>
      <c r="W319" s="62"/>
      <c r="X319" s="62" t="e">
        <f>HLOOKUP("DPD_Control",#REF!,MATCH($A319,#REF!,0),FALSE)</f>
        <v>#REF!</v>
      </c>
      <c r="Y319" s="62" t="e">
        <f>HLOOKUP("DPD_Group",#REF!,MATCH($A319,#REF!,0),FALSE)</f>
        <v>#REF!</v>
      </c>
      <c r="Z319" s="47"/>
      <c r="AA319" s="47" t="e">
        <f>HLOOKUP("Pad type",#REF!,MATCH($A319,#REF!,0),FALSE)</f>
        <v>#REF!</v>
      </c>
      <c r="AB319" s="47"/>
      <c r="AC319" s="63" t="e">
        <f>HLOOKUP("POR Pin State",#REF!,MATCH($A319,#REF!,0),FALSE)</f>
        <v>#REF!</v>
      </c>
      <c r="AD319" s="207"/>
      <c r="AE319" s="208"/>
      <c r="AF319" s="208"/>
      <c r="AG319" s="208"/>
      <c r="AH319" s="209"/>
      <c r="AI319" s="209"/>
      <c r="AJ319" s="210"/>
      <c r="AK319" s="210"/>
      <c r="AL319" s="210"/>
      <c r="AM319" s="210"/>
      <c r="AN319" s="210"/>
      <c r="AO319" s="210"/>
      <c r="AP319" s="210"/>
      <c r="AQ319" s="215" t="s">
        <v>788</v>
      </c>
      <c r="AR319" s="105"/>
      <c r="AS319" s="105"/>
      <c r="AT319" s="105"/>
      <c r="AU319" s="105"/>
      <c r="AV319" s="105"/>
      <c r="AW319" s="105"/>
      <c r="AX319" s="105"/>
      <c r="AY319" s="105"/>
      <c r="AZ319" s="105"/>
      <c r="BA319" s="105"/>
      <c r="BB319" s="218"/>
      <c r="BC319" s="105"/>
      <c r="BD319" s="219"/>
      <c r="BE319" s="231" t="s">
        <v>788</v>
      </c>
      <c r="BF319" s="147" t="e">
        <f>VLOOKUP($A319,#REF!,34,FALSE)</f>
        <v>#REF!</v>
      </c>
      <c r="BG319" s="147" t="e">
        <f>VLOOKUP($A319,#REF!,22,FALSE)</f>
        <v>#REF!</v>
      </c>
      <c r="BH319" s="149"/>
    </row>
    <row r="320" s="5" customFormat="1" ht="12.95" customHeight="1" spans="1:60">
      <c r="A320" s="203" t="s">
        <v>788</v>
      </c>
      <c r="B320" s="38" t="e">
        <f>VLOOKUP($A320,#REF!,34,FALSE)</f>
        <v>#REF!</v>
      </c>
      <c r="C320" s="39" t="str">
        <f t="shared" si="150"/>
        <v>unused_CSI_B_D1_N</v>
      </c>
      <c r="D320" s="40" t="e">
        <f>IF(LEN(VLOOKUP($A320,#REF!,8,FALSE)),LEFT(VLOOKUP($A320,#REF!,8,FALSE),LEN(VLOOKUP($A320,#REF!,8,FALSE))-2),"")</f>
        <v>#REF!</v>
      </c>
      <c r="E320" s="41" t="e">
        <f>IF(LEN(VLOOKUP($A320,#REF!,4,FALSE)),IF(INDEX(#REF!,MATCH($A320,#REF!,0),1),LEFT(VLOOKUP($A320,#REF!,4,FALSE),LEN(VLOOKUP($A320,#REF!,4,FALSE))-2),CONCATENATE(LEFT(VLOOKUP($A320,#REF!,4,FALSE),LEN(VLOOKUP($A320,#REF!,4,FALSE))-2),"*")),"")</f>
        <v>#REF!</v>
      </c>
      <c r="F320" s="42" t="e">
        <f>IF(LEN(VLOOKUP($A320,#REF!,5,FALSE)),IF(INDEX(#REF!,MATCH($A320,#REF!,0),2),LEFT(VLOOKUP($A320,#REF!,5,FALSE),LEN(VLOOKUP($A320,#REF!,5,FALSE))-2),CONCATENATE(LEFT(VLOOKUP($A320,#REF!,5,FALSE),LEN(VLOOKUP($A320,#REF!,5,FALSE))-2),"*")),"")</f>
        <v>#REF!</v>
      </c>
      <c r="G320" s="42" t="e">
        <f>IF(LEN(VLOOKUP($A320,#REF!,6,FALSE)),IF(INDEX(#REF!,MATCH($A320,#REF!,0),3),LEFT(VLOOKUP($A320,#REF!,6,FALSE),LEN(VLOOKUP($A320,#REF!,6,FALSE))-2),CONCATENATE(LEFT(VLOOKUP($A320,#REF!,6,FALSE),LEN(VLOOKUP($A320,#REF!,6,FALSE))-2),"*")),"")</f>
        <v>#REF!</v>
      </c>
      <c r="H320" s="43" t="e">
        <f>IF(LEN(VLOOKUP($A320,#REF!,7,FALSE)),IF(INDEX(#REF!,MATCH($A320,#REF!,0),4),LEFT(VLOOKUP($A320,#REF!,7,FALSE),LEN(VLOOKUP($A320,#REF!,7,FALSE))-2),CONCATENATE(LEFT(VLOOKUP($A320,#REF!,7,FALSE),LEN(VLOOKUP($A320,#REF!,7,FALSE))-2),"*")),"")</f>
        <v>#REF!</v>
      </c>
      <c r="I320" s="54" t="e">
        <f>IF(LEN(VLOOKUP($A320,#REF!,8,FALSE)),UPPER(RIGHT(VLOOKUP($A320,#REF!,8,FALSE),1)),"")</f>
        <v>#REF!</v>
      </c>
      <c r="J320" s="42" t="e">
        <f>IF(LEN(VLOOKUP($A320,#REF!,4,FALSE)),UPPER(RIGHT(VLOOKUP($A320,#REF!,4,FALSE),1)),"")</f>
        <v>#REF!</v>
      </c>
      <c r="K320" s="42" t="e">
        <f>IF(LEN(VLOOKUP($A320,#REF!,5,FALSE)),UPPER(RIGHT(VLOOKUP($A320,#REF!,5,FALSE),1)),"")</f>
        <v>#REF!</v>
      </c>
      <c r="L320" s="42" t="e">
        <f>IF(LEN(VLOOKUP($A320,#REF!,6,FALSE)),UPPER(RIGHT(VLOOKUP($A320,#REF!,6,FALSE),1)),"")</f>
        <v>#REF!</v>
      </c>
      <c r="M320" s="43" t="e">
        <f>IF(LEN(VLOOKUP($A320,#REF!,7,FALSE)),UPPER(RIGHT(VLOOKUP($A320,#REF!,7,FALSE),1)),"")</f>
        <v>#REF!</v>
      </c>
      <c r="N320" s="206"/>
      <c r="O320" s="206"/>
      <c r="P320" s="206"/>
      <c r="Q320" s="206"/>
      <c r="R320" s="206"/>
      <c r="S320" s="63" t="e">
        <f>HLOOKUP("Device Tree Pin Name",#REF!,MATCH($A320,#REF!,0),FALSE)</f>
        <v>#REF!</v>
      </c>
      <c r="T320" s="47" t="e">
        <f>HLOOKUP("power rail",#REF!,MATCH($A320,#REF!,0),FALSE)</f>
        <v>#REF!</v>
      </c>
      <c r="U320" s="62" t="e">
        <f>HLOOKUP("Wake Capable",#REF!,MATCH($A320,#REF!,0),FALSE)</f>
        <v>#REF!</v>
      </c>
      <c r="V320" s="62" t="e">
        <f>HLOOKUP("Strap",#REF!,MATCH($A320,#REF!,0),FALSE)</f>
        <v>#REF!</v>
      </c>
      <c r="W320" s="62"/>
      <c r="X320" s="62" t="e">
        <f>HLOOKUP("DPD_Control",#REF!,MATCH($A320,#REF!,0),FALSE)</f>
        <v>#REF!</v>
      </c>
      <c r="Y320" s="62" t="e">
        <f>HLOOKUP("DPD_Group",#REF!,MATCH($A320,#REF!,0),FALSE)</f>
        <v>#REF!</v>
      </c>
      <c r="Z320" s="47"/>
      <c r="AA320" s="47" t="e">
        <f>HLOOKUP("Pad type",#REF!,MATCH($A320,#REF!,0),FALSE)</f>
        <v>#REF!</v>
      </c>
      <c r="AB320" s="47"/>
      <c r="AC320" s="63" t="e">
        <f>HLOOKUP("POR Pin State",#REF!,MATCH($A320,#REF!,0),FALSE)</f>
        <v>#REF!</v>
      </c>
      <c r="AD320" s="207"/>
      <c r="AE320" s="208"/>
      <c r="AF320" s="208"/>
      <c r="AG320" s="208"/>
      <c r="AH320" s="209"/>
      <c r="AI320" s="209"/>
      <c r="AJ320" s="210"/>
      <c r="AK320" s="210"/>
      <c r="AL320" s="210"/>
      <c r="AM320" s="210"/>
      <c r="AN320" s="210"/>
      <c r="AO320" s="210"/>
      <c r="AP320" s="210"/>
      <c r="AQ320" s="215" t="s">
        <v>787</v>
      </c>
      <c r="AR320" s="105"/>
      <c r="AS320" s="105"/>
      <c r="AT320" s="105"/>
      <c r="AU320" s="105"/>
      <c r="AV320" s="105"/>
      <c r="AW320" s="105"/>
      <c r="AX320" s="105"/>
      <c r="AY320" s="105"/>
      <c r="AZ320" s="105"/>
      <c r="BA320" s="105"/>
      <c r="BB320" s="218"/>
      <c r="BC320" s="105"/>
      <c r="BD320" s="219"/>
      <c r="BE320" s="231" t="s">
        <v>787</v>
      </c>
      <c r="BF320" s="147" t="e">
        <f>VLOOKUP($A320,#REF!,34,FALSE)</f>
        <v>#REF!</v>
      </c>
      <c r="BG320" s="147" t="e">
        <f>VLOOKUP($A320,#REF!,22,FALSE)</f>
        <v>#REF!</v>
      </c>
      <c r="BH320" s="149"/>
    </row>
    <row r="321" s="5" customFormat="1" ht="12.95" customHeight="1" spans="1:60">
      <c r="A321" s="203" t="s">
        <v>789</v>
      </c>
      <c r="B321" s="38" t="e">
        <f>VLOOKUP($A321,#REF!,34,FALSE)</f>
        <v>#REF!</v>
      </c>
      <c r="C321" s="39" t="str">
        <f t="shared" si="150"/>
        <v>unused_CSI_C_D0_P</v>
      </c>
      <c r="D321" s="40" t="e">
        <f>IF(LEN(VLOOKUP($A321,#REF!,8,FALSE)),LEFT(VLOOKUP($A321,#REF!,8,FALSE),LEN(VLOOKUP($A321,#REF!,8,FALSE))-2),"")</f>
        <v>#REF!</v>
      </c>
      <c r="E321" s="41" t="e">
        <f>IF(LEN(VLOOKUP($A321,#REF!,4,FALSE)),IF(INDEX(#REF!,MATCH($A321,#REF!,0),1),LEFT(VLOOKUP($A321,#REF!,4,FALSE),LEN(VLOOKUP($A321,#REF!,4,FALSE))-2),CONCATENATE(LEFT(VLOOKUP($A321,#REF!,4,FALSE),LEN(VLOOKUP($A321,#REF!,4,FALSE))-2),"*")),"")</f>
        <v>#REF!</v>
      </c>
      <c r="F321" s="42" t="e">
        <f>IF(LEN(VLOOKUP($A321,#REF!,5,FALSE)),IF(INDEX(#REF!,MATCH($A321,#REF!,0),2),LEFT(VLOOKUP($A321,#REF!,5,FALSE),LEN(VLOOKUP($A321,#REF!,5,FALSE))-2),CONCATENATE(LEFT(VLOOKUP($A321,#REF!,5,FALSE),LEN(VLOOKUP($A321,#REF!,5,FALSE))-2),"*")),"")</f>
        <v>#REF!</v>
      </c>
      <c r="G321" s="42" t="e">
        <f>IF(LEN(VLOOKUP($A321,#REF!,6,FALSE)),IF(INDEX(#REF!,MATCH($A321,#REF!,0),3),LEFT(VLOOKUP($A321,#REF!,6,FALSE),LEN(VLOOKUP($A321,#REF!,6,FALSE))-2),CONCATENATE(LEFT(VLOOKUP($A321,#REF!,6,FALSE),LEN(VLOOKUP($A321,#REF!,6,FALSE))-2),"*")),"")</f>
        <v>#REF!</v>
      </c>
      <c r="H321" s="43" t="e">
        <f>IF(LEN(VLOOKUP($A321,#REF!,7,FALSE)),IF(INDEX(#REF!,MATCH($A321,#REF!,0),4),LEFT(VLOOKUP($A321,#REF!,7,FALSE),LEN(VLOOKUP($A321,#REF!,7,FALSE))-2),CONCATENATE(LEFT(VLOOKUP($A321,#REF!,7,FALSE),LEN(VLOOKUP($A321,#REF!,7,FALSE))-2),"*")),"")</f>
        <v>#REF!</v>
      </c>
      <c r="I321" s="54" t="e">
        <f>IF(LEN(VLOOKUP($A321,#REF!,8,FALSE)),UPPER(RIGHT(VLOOKUP($A321,#REF!,8,FALSE),1)),"")</f>
        <v>#REF!</v>
      </c>
      <c r="J321" s="42" t="e">
        <f>IF(LEN(VLOOKUP($A321,#REF!,4,FALSE)),UPPER(RIGHT(VLOOKUP($A321,#REF!,4,FALSE),1)),"")</f>
        <v>#REF!</v>
      </c>
      <c r="K321" s="42" t="e">
        <f>IF(LEN(VLOOKUP($A321,#REF!,5,FALSE)),UPPER(RIGHT(VLOOKUP($A321,#REF!,5,FALSE),1)),"")</f>
        <v>#REF!</v>
      </c>
      <c r="L321" s="42" t="e">
        <f>IF(LEN(VLOOKUP($A321,#REF!,6,FALSE)),UPPER(RIGHT(VLOOKUP($A321,#REF!,6,FALSE),1)),"")</f>
        <v>#REF!</v>
      </c>
      <c r="M321" s="43" t="e">
        <f>IF(LEN(VLOOKUP($A321,#REF!,7,FALSE)),UPPER(RIGHT(VLOOKUP($A321,#REF!,7,FALSE),1)),"")</f>
        <v>#REF!</v>
      </c>
      <c r="N321" s="206"/>
      <c r="O321" s="206"/>
      <c r="P321" s="206"/>
      <c r="Q321" s="206"/>
      <c r="R321" s="206"/>
      <c r="S321" s="63" t="e">
        <f>HLOOKUP("Device Tree Pin Name",#REF!,MATCH($A321,#REF!,0),FALSE)</f>
        <v>#REF!</v>
      </c>
      <c r="T321" s="47" t="e">
        <f>HLOOKUP("power rail",#REF!,MATCH($A321,#REF!,0),FALSE)</f>
        <v>#REF!</v>
      </c>
      <c r="U321" s="62" t="e">
        <f>HLOOKUP("Wake Capable",#REF!,MATCH($A321,#REF!,0),FALSE)</f>
        <v>#REF!</v>
      </c>
      <c r="V321" s="62" t="e">
        <f>HLOOKUP("Strap",#REF!,MATCH($A321,#REF!,0),FALSE)</f>
        <v>#REF!</v>
      </c>
      <c r="W321" s="62"/>
      <c r="X321" s="62" t="e">
        <f>HLOOKUP("DPD_Control",#REF!,MATCH($A321,#REF!,0),FALSE)</f>
        <v>#REF!</v>
      </c>
      <c r="Y321" s="62" t="e">
        <f>HLOOKUP("DPD_Group",#REF!,MATCH($A321,#REF!,0),FALSE)</f>
        <v>#REF!</v>
      </c>
      <c r="Z321" s="47"/>
      <c r="AA321" s="47" t="e">
        <f>HLOOKUP("Pad type",#REF!,MATCH($A321,#REF!,0),FALSE)</f>
        <v>#REF!</v>
      </c>
      <c r="AB321" s="47"/>
      <c r="AC321" s="63" t="e">
        <f>HLOOKUP("POR Pin State",#REF!,MATCH($A321,#REF!,0),FALSE)</f>
        <v>#REF!</v>
      </c>
      <c r="AD321" s="207"/>
      <c r="AE321" s="208"/>
      <c r="AF321" s="208"/>
      <c r="AG321" s="208"/>
      <c r="AH321" s="209"/>
      <c r="AI321" s="209"/>
      <c r="AJ321" s="210"/>
      <c r="AK321" s="210"/>
      <c r="AL321" s="210"/>
      <c r="AM321" s="210"/>
      <c r="AN321" s="210"/>
      <c r="AO321" s="210"/>
      <c r="AP321" s="210"/>
      <c r="AQ321" s="214" t="s">
        <v>790</v>
      </c>
      <c r="AR321" s="105"/>
      <c r="AS321" s="105"/>
      <c r="AT321" s="105"/>
      <c r="AU321" s="105"/>
      <c r="AV321" s="105"/>
      <c r="AW321" s="105"/>
      <c r="AX321" s="105"/>
      <c r="AY321" s="105"/>
      <c r="AZ321" s="105"/>
      <c r="BA321" s="105"/>
      <c r="BB321" s="218"/>
      <c r="BC321" s="105"/>
      <c r="BD321" s="219"/>
      <c r="BE321" s="231" t="s">
        <v>790</v>
      </c>
      <c r="BF321" s="147" t="e">
        <f>VLOOKUP($A321,#REF!,34,FALSE)</f>
        <v>#REF!</v>
      </c>
      <c r="BG321" s="147" t="e">
        <f>VLOOKUP($A321,#REF!,22,FALSE)</f>
        <v>#REF!</v>
      </c>
      <c r="BH321" s="149"/>
    </row>
    <row r="322" s="5" customFormat="1" ht="12.95" customHeight="1" spans="1:60">
      <c r="A322" s="203" t="s">
        <v>791</v>
      </c>
      <c r="B322" s="38" t="e">
        <f>VLOOKUP($A322,#REF!,34,FALSE)</f>
        <v>#REF!</v>
      </c>
      <c r="C322" s="39" t="str">
        <f t="shared" si="150"/>
        <v>unused_CSI_C_D0_N</v>
      </c>
      <c r="D322" s="40" t="e">
        <f>IF(LEN(VLOOKUP($A322,#REF!,8,FALSE)),LEFT(VLOOKUP($A322,#REF!,8,FALSE),LEN(VLOOKUP($A322,#REF!,8,FALSE))-2),"")</f>
        <v>#REF!</v>
      </c>
      <c r="E322" s="41" t="e">
        <f>IF(LEN(VLOOKUP($A322,#REF!,4,FALSE)),IF(INDEX(#REF!,MATCH($A322,#REF!,0),1),LEFT(VLOOKUP($A322,#REF!,4,FALSE),LEN(VLOOKUP($A322,#REF!,4,FALSE))-2),CONCATENATE(LEFT(VLOOKUP($A322,#REF!,4,FALSE),LEN(VLOOKUP($A322,#REF!,4,FALSE))-2),"*")),"")</f>
        <v>#REF!</v>
      </c>
      <c r="F322" s="42" t="e">
        <f>IF(LEN(VLOOKUP($A322,#REF!,5,FALSE)),IF(INDEX(#REF!,MATCH($A322,#REF!,0),2),LEFT(VLOOKUP($A322,#REF!,5,FALSE),LEN(VLOOKUP($A322,#REF!,5,FALSE))-2),CONCATENATE(LEFT(VLOOKUP($A322,#REF!,5,FALSE),LEN(VLOOKUP($A322,#REF!,5,FALSE))-2),"*")),"")</f>
        <v>#REF!</v>
      </c>
      <c r="G322" s="42" t="e">
        <f>IF(LEN(VLOOKUP($A322,#REF!,6,FALSE)),IF(INDEX(#REF!,MATCH($A322,#REF!,0),3),LEFT(VLOOKUP($A322,#REF!,6,FALSE),LEN(VLOOKUP($A322,#REF!,6,FALSE))-2),CONCATENATE(LEFT(VLOOKUP($A322,#REF!,6,FALSE),LEN(VLOOKUP($A322,#REF!,6,FALSE))-2),"*")),"")</f>
        <v>#REF!</v>
      </c>
      <c r="H322" s="43" t="e">
        <f>IF(LEN(VLOOKUP($A322,#REF!,7,FALSE)),IF(INDEX(#REF!,MATCH($A322,#REF!,0),4),LEFT(VLOOKUP($A322,#REF!,7,FALSE),LEN(VLOOKUP($A322,#REF!,7,FALSE))-2),CONCATENATE(LEFT(VLOOKUP($A322,#REF!,7,FALSE),LEN(VLOOKUP($A322,#REF!,7,FALSE))-2),"*")),"")</f>
        <v>#REF!</v>
      </c>
      <c r="I322" s="54" t="e">
        <f>IF(LEN(VLOOKUP($A322,#REF!,8,FALSE)),UPPER(RIGHT(VLOOKUP($A322,#REF!,8,FALSE),1)),"")</f>
        <v>#REF!</v>
      </c>
      <c r="J322" s="42" t="e">
        <f>IF(LEN(VLOOKUP($A322,#REF!,4,FALSE)),UPPER(RIGHT(VLOOKUP($A322,#REF!,4,FALSE),1)),"")</f>
        <v>#REF!</v>
      </c>
      <c r="K322" s="42" t="e">
        <f>IF(LEN(VLOOKUP($A322,#REF!,5,FALSE)),UPPER(RIGHT(VLOOKUP($A322,#REF!,5,FALSE),1)),"")</f>
        <v>#REF!</v>
      </c>
      <c r="L322" s="42" t="e">
        <f>IF(LEN(VLOOKUP($A322,#REF!,6,FALSE)),UPPER(RIGHT(VLOOKUP($A322,#REF!,6,FALSE),1)),"")</f>
        <v>#REF!</v>
      </c>
      <c r="M322" s="43" t="e">
        <f>IF(LEN(VLOOKUP($A322,#REF!,7,FALSE)),UPPER(RIGHT(VLOOKUP($A322,#REF!,7,FALSE),1)),"")</f>
        <v>#REF!</v>
      </c>
      <c r="N322" s="206"/>
      <c r="O322" s="206"/>
      <c r="P322" s="206"/>
      <c r="Q322" s="206"/>
      <c r="R322" s="206"/>
      <c r="S322" s="63" t="e">
        <f>HLOOKUP("Device Tree Pin Name",#REF!,MATCH($A322,#REF!,0),FALSE)</f>
        <v>#REF!</v>
      </c>
      <c r="T322" s="47" t="e">
        <f>HLOOKUP("power rail",#REF!,MATCH($A322,#REF!,0),FALSE)</f>
        <v>#REF!</v>
      </c>
      <c r="U322" s="62" t="e">
        <f>HLOOKUP("Wake Capable",#REF!,MATCH($A322,#REF!,0),FALSE)</f>
        <v>#REF!</v>
      </c>
      <c r="V322" s="62" t="e">
        <f>HLOOKUP("Strap",#REF!,MATCH($A322,#REF!,0),FALSE)</f>
        <v>#REF!</v>
      </c>
      <c r="W322" s="62"/>
      <c r="X322" s="62" t="e">
        <f>HLOOKUP("DPD_Control",#REF!,MATCH($A322,#REF!,0),FALSE)</f>
        <v>#REF!</v>
      </c>
      <c r="Y322" s="62" t="e">
        <f>HLOOKUP("DPD_Group",#REF!,MATCH($A322,#REF!,0),FALSE)</f>
        <v>#REF!</v>
      </c>
      <c r="Z322" s="47"/>
      <c r="AA322" s="47" t="e">
        <f>HLOOKUP("Pad type",#REF!,MATCH($A322,#REF!,0),FALSE)</f>
        <v>#REF!</v>
      </c>
      <c r="AB322" s="47"/>
      <c r="AC322" s="63" t="e">
        <f>HLOOKUP("POR Pin State",#REF!,MATCH($A322,#REF!,0),FALSE)</f>
        <v>#REF!</v>
      </c>
      <c r="AD322" s="207"/>
      <c r="AE322" s="208"/>
      <c r="AF322" s="208"/>
      <c r="AG322" s="208"/>
      <c r="AH322" s="209"/>
      <c r="AI322" s="209"/>
      <c r="AJ322" s="210"/>
      <c r="AK322" s="210"/>
      <c r="AL322" s="210"/>
      <c r="AM322" s="210"/>
      <c r="AN322" s="210"/>
      <c r="AO322" s="210"/>
      <c r="AP322" s="210"/>
      <c r="AQ322" s="215" t="s">
        <v>792</v>
      </c>
      <c r="AR322" s="105"/>
      <c r="AS322" s="105"/>
      <c r="AT322" s="105"/>
      <c r="AU322" s="105"/>
      <c r="AV322" s="105"/>
      <c r="AW322" s="105"/>
      <c r="AX322" s="105"/>
      <c r="AY322" s="105"/>
      <c r="AZ322" s="105"/>
      <c r="BA322" s="105"/>
      <c r="BB322" s="218"/>
      <c r="BC322" s="105"/>
      <c r="BD322" s="219"/>
      <c r="BE322" s="231" t="s">
        <v>792</v>
      </c>
      <c r="BF322" s="147" t="e">
        <f>VLOOKUP($A322,#REF!,34,FALSE)</f>
        <v>#REF!</v>
      </c>
      <c r="BG322" s="147" t="e">
        <f>VLOOKUP($A322,#REF!,22,FALSE)</f>
        <v>#REF!</v>
      </c>
      <c r="BH322" s="149"/>
    </row>
    <row r="323" s="5" customFormat="1" ht="12.95" customHeight="1" spans="1:60">
      <c r="A323" s="203" t="s">
        <v>792</v>
      </c>
      <c r="B323" s="38" t="e">
        <f>VLOOKUP($A323,#REF!,34,FALSE)</f>
        <v>#REF!</v>
      </c>
      <c r="C323" s="39" t="str">
        <f t="shared" si="150"/>
        <v>unused_CSI_C_CLK_P</v>
      </c>
      <c r="D323" s="40" t="e">
        <f>IF(LEN(VLOOKUP($A323,#REF!,8,FALSE)),LEFT(VLOOKUP($A323,#REF!,8,FALSE),LEN(VLOOKUP($A323,#REF!,8,FALSE))-2),"")</f>
        <v>#REF!</v>
      </c>
      <c r="E323" s="41" t="e">
        <f>IF(LEN(VLOOKUP($A323,#REF!,4,FALSE)),IF(INDEX(#REF!,MATCH($A323,#REF!,0),1),LEFT(VLOOKUP($A323,#REF!,4,FALSE),LEN(VLOOKUP($A323,#REF!,4,FALSE))-2),CONCATENATE(LEFT(VLOOKUP($A323,#REF!,4,FALSE),LEN(VLOOKUP($A323,#REF!,4,FALSE))-2),"*")),"")</f>
        <v>#REF!</v>
      </c>
      <c r="F323" s="42" t="e">
        <f>IF(LEN(VLOOKUP($A323,#REF!,5,FALSE)),IF(INDEX(#REF!,MATCH($A323,#REF!,0),2),LEFT(VLOOKUP($A323,#REF!,5,FALSE),LEN(VLOOKUP($A323,#REF!,5,FALSE))-2),CONCATENATE(LEFT(VLOOKUP($A323,#REF!,5,FALSE),LEN(VLOOKUP($A323,#REF!,5,FALSE))-2),"*")),"")</f>
        <v>#REF!</v>
      </c>
      <c r="G323" s="42" t="e">
        <f>IF(LEN(VLOOKUP($A323,#REF!,6,FALSE)),IF(INDEX(#REF!,MATCH($A323,#REF!,0),3),LEFT(VLOOKUP($A323,#REF!,6,FALSE),LEN(VLOOKUP($A323,#REF!,6,FALSE))-2),CONCATENATE(LEFT(VLOOKUP($A323,#REF!,6,FALSE),LEN(VLOOKUP($A323,#REF!,6,FALSE))-2),"*")),"")</f>
        <v>#REF!</v>
      </c>
      <c r="H323" s="43" t="e">
        <f>IF(LEN(VLOOKUP($A323,#REF!,7,FALSE)),IF(INDEX(#REF!,MATCH($A323,#REF!,0),4),LEFT(VLOOKUP($A323,#REF!,7,FALSE),LEN(VLOOKUP($A323,#REF!,7,FALSE))-2),CONCATENATE(LEFT(VLOOKUP($A323,#REF!,7,FALSE),LEN(VLOOKUP($A323,#REF!,7,FALSE))-2),"*")),"")</f>
        <v>#REF!</v>
      </c>
      <c r="I323" s="54" t="e">
        <f>IF(LEN(VLOOKUP($A323,#REF!,8,FALSE)),UPPER(RIGHT(VLOOKUP($A323,#REF!,8,FALSE),1)),"")</f>
        <v>#REF!</v>
      </c>
      <c r="J323" s="42" t="e">
        <f>IF(LEN(VLOOKUP($A323,#REF!,4,FALSE)),UPPER(RIGHT(VLOOKUP($A323,#REF!,4,FALSE),1)),"")</f>
        <v>#REF!</v>
      </c>
      <c r="K323" s="42" t="e">
        <f>IF(LEN(VLOOKUP($A323,#REF!,5,FALSE)),UPPER(RIGHT(VLOOKUP($A323,#REF!,5,FALSE),1)),"")</f>
        <v>#REF!</v>
      </c>
      <c r="L323" s="42" t="e">
        <f>IF(LEN(VLOOKUP($A323,#REF!,6,FALSE)),UPPER(RIGHT(VLOOKUP($A323,#REF!,6,FALSE),1)),"")</f>
        <v>#REF!</v>
      </c>
      <c r="M323" s="43" t="e">
        <f>IF(LEN(VLOOKUP($A323,#REF!,7,FALSE)),UPPER(RIGHT(VLOOKUP($A323,#REF!,7,FALSE),1)),"")</f>
        <v>#REF!</v>
      </c>
      <c r="N323" s="206"/>
      <c r="O323" s="206"/>
      <c r="P323" s="206"/>
      <c r="Q323" s="206"/>
      <c r="R323" s="206"/>
      <c r="S323" s="63" t="e">
        <f>HLOOKUP("Device Tree Pin Name",#REF!,MATCH($A323,#REF!,0),FALSE)</f>
        <v>#REF!</v>
      </c>
      <c r="T323" s="47" t="e">
        <f>HLOOKUP("power rail",#REF!,MATCH($A323,#REF!,0),FALSE)</f>
        <v>#REF!</v>
      </c>
      <c r="U323" s="62" t="e">
        <f>HLOOKUP("Wake Capable",#REF!,MATCH($A323,#REF!,0),FALSE)</f>
        <v>#REF!</v>
      </c>
      <c r="V323" s="62" t="e">
        <f>HLOOKUP("Strap",#REF!,MATCH($A323,#REF!,0),FALSE)</f>
        <v>#REF!</v>
      </c>
      <c r="W323" s="62"/>
      <c r="X323" s="62" t="e">
        <f>HLOOKUP("DPD_Control",#REF!,MATCH($A323,#REF!,0),FALSE)</f>
        <v>#REF!</v>
      </c>
      <c r="Y323" s="62" t="e">
        <f>HLOOKUP("DPD_Group",#REF!,MATCH($A323,#REF!,0),FALSE)</f>
        <v>#REF!</v>
      </c>
      <c r="Z323" s="47"/>
      <c r="AA323" s="47" t="e">
        <f>HLOOKUP("Pad type",#REF!,MATCH($A323,#REF!,0),FALSE)</f>
        <v>#REF!</v>
      </c>
      <c r="AB323" s="47"/>
      <c r="AC323" s="63" t="e">
        <f>HLOOKUP("POR Pin State",#REF!,MATCH($A323,#REF!,0),FALSE)</f>
        <v>#REF!</v>
      </c>
      <c r="AD323" s="207"/>
      <c r="AE323" s="208"/>
      <c r="AF323" s="208"/>
      <c r="AG323" s="208"/>
      <c r="AH323" s="209"/>
      <c r="AI323" s="209"/>
      <c r="AJ323" s="210"/>
      <c r="AK323" s="210"/>
      <c r="AL323" s="210"/>
      <c r="AM323" s="210"/>
      <c r="AN323" s="210"/>
      <c r="AO323" s="210"/>
      <c r="AP323" s="210"/>
      <c r="AQ323" s="215" t="s">
        <v>791</v>
      </c>
      <c r="AR323" s="105"/>
      <c r="AS323" s="105"/>
      <c r="AT323" s="105"/>
      <c r="AU323" s="105"/>
      <c r="AV323" s="105"/>
      <c r="AW323" s="105"/>
      <c r="AX323" s="105"/>
      <c r="AY323" s="105"/>
      <c r="AZ323" s="105"/>
      <c r="BA323" s="105"/>
      <c r="BB323" s="218"/>
      <c r="BC323" s="105"/>
      <c r="BD323" s="219"/>
      <c r="BE323" s="231" t="s">
        <v>791</v>
      </c>
      <c r="BF323" s="147" t="e">
        <f>VLOOKUP($A323,#REF!,34,FALSE)</f>
        <v>#REF!</v>
      </c>
      <c r="BG323" s="147" t="e">
        <f>VLOOKUP($A323,#REF!,22,FALSE)</f>
        <v>#REF!</v>
      </c>
      <c r="BH323" s="149"/>
    </row>
    <row r="324" s="5" customFormat="1" ht="12.95" customHeight="1" spans="1:60">
      <c r="A324" s="203" t="s">
        <v>790</v>
      </c>
      <c r="B324" s="38" t="e">
        <f>VLOOKUP($A324,#REF!,34,FALSE)</f>
        <v>#REF!</v>
      </c>
      <c r="C324" s="39" t="str">
        <f t="shared" si="150"/>
        <v>unused_CSI_C_CLK_N</v>
      </c>
      <c r="D324" s="40" t="e">
        <f>IF(LEN(VLOOKUP($A324,#REF!,8,FALSE)),LEFT(VLOOKUP($A324,#REF!,8,FALSE),LEN(VLOOKUP($A324,#REF!,8,FALSE))-2),"")</f>
        <v>#REF!</v>
      </c>
      <c r="E324" s="41" t="e">
        <f>IF(LEN(VLOOKUP($A324,#REF!,4,FALSE)),IF(INDEX(#REF!,MATCH($A324,#REF!,0),1),LEFT(VLOOKUP($A324,#REF!,4,FALSE),LEN(VLOOKUP($A324,#REF!,4,FALSE))-2),CONCATENATE(LEFT(VLOOKUP($A324,#REF!,4,FALSE),LEN(VLOOKUP($A324,#REF!,4,FALSE))-2),"*")),"")</f>
        <v>#REF!</v>
      </c>
      <c r="F324" s="42" t="e">
        <f>IF(LEN(VLOOKUP($A324,#REF!,5,FALSE)),IF(INDEX(#REF!,MATCH($A324,#REF!,0),2),LEFT(VLOOKUP($A324,#REF!,5,FALSE),LEN(VLOOKUP($A324,#REF!,5,FALSE))-2),CONCATENATE(LEFT(VLOOKUP($A324,#REF!,5,FALSE),LEN(VLOOKUP($A324,#REF!,5,FALSE))-2),"*")),"")</f>
        <v>#REF!</v>
      </c>
      <c r="G324" s="42" t="e">
        <f>IF(LEN(VLOOKUP($A324,#REF!,6,FALSE)),IF(INDEX(#REF!,MATCH($A324,#REF!,0),3),LEFT(VLOOKUP($A324,#REF!,6,FALSE),LEN(VLOOKUP($A324,#REF!,6,FALSE))-2),CONCATENATE(LEFT(VLOOKUP($A324,#REF!,6,FALSE),LEN(VLOOKUP($A324,#REF!,6,FALSE))-2),"*")),"")</f>
        <v>#REF!</v>
      </c>
      <c r="H324" s="43" t="e">
        <f>IF(LEN(VLOOKUP($A324,#REF!,7,FALSE)),IF(INDEX(#REF!,MATCH($A324,#REF!,0),4),LEFT(VLOOKUP($A324,#REF!,7,FALSE),LEN(VLOOKUP($A324,#REF!,7,FALSE))-2),CONCATENATE(LEFT(VLOOKUP($A324,#REF!,7,FALSE),LEN(VLOOKUP($A324,#REF!,7,FALSE))-2),"*")),"")</f>
        <v>#REF!</v>
      </c>
      <c r="I324" s="54" t="e">
        <f>IF(LEN(VLOOKUP($A324,#REF!,8,FALSE)),UPPER(RIGHT(VLOOKUP($A324,#REF!,8,FALSE),1)),"")</f>
        <v>#REF!</v>
      </c>
      <c r="J324" s="42" t="e">
        <f>IF(LEN(VLOOKUP($A324,#REF!,4,FALSE)),UPPER(RIGHT(VLOOKUP($A324,#REF!,4,FALSE),1)),"")</f>
        <v>#REF!</v>
      </c>
      <c r="K324" s="42" t="e">
        <f>IF(LEN(VLOOKUP($A324,#REF!,5,FALSE)),UPPER(RIGHT(VLOOKUP($A324,#REF!,5,FALSE),1)),"")</f>
        <v>#REF!</v>
      </c>
      <c r="L324" s="42" t="e">
        <f>IF(LEN(VLOOKUP($A324,#REF!,6,FALSE)),UPPER(RIGHT(VLOOKUP($A324,#REF!,6,FALSE),1)),"")</f>
        <v>#REF!</v>
      </c>
      <c r="M324" s="43" t="e">
        <f>IF(LEN(VLOOKUP($A324,#REF!,7,FALSE)),UPPER(RIGHT(VLOOKUP($A324,#REF!,7,FALSE),1)),"")</f>
        <v>#REF!</v>
      </c>
      <c r="N324" s="206"/>
      <c r="O324" s="206"/>
      <c r="P324" s="206"/>
      <c r="Q324" s="206"/>
      <c r="R324" s="206"/>
      <c r="S324" s="63" t="e">
        <f>HLOOKUP("Device Tree Pin Name",#REF!,MATCH($A324,#REF!,0),FALSE)</f>
        <v>#REF!</v>
      </c>
      <c r="T324" s="47" t="e">
        <f>HLOOKUP("power rail",#REF!,MATCH($A324,#REF!,0),FALSE)</f>
        <v>#REF!</v>
      </c>
      <c r="U324" s="62" t="e">
        <f>HLOOKUP("Wake Capable",#REF!,MATCH($A324,#REF!,0),FALSE)</f>
        <v>#REF!</v>
      </c>
      <c r="V324" s="62" t="e">
        <f>HLOOKUP("Strap",#REF!,MATCH($A324,#REF!,0),FALSE)</f>
        <v>#REF!</v>
      </c>
      <c r="W324" s="62"/>
      <c r="X324" s="62" t="e">
        <f>HLOOKUP("DPD_Control",#REF!,MATCH($A324,#REF!,0),FALSE)</f>
        <v>#REF!</v>
      </c>
      <c r="Y324" s="62" t="e">
        <f>HLOOKUP("DPD_Group",#REF!,MATCH($A324,#REF!,0),FALSE)</f>
        <v>#REF!</v>
      </c>
      <c r="Z324" s="47"/>
      <c r="AA324" s="47" t="e">
        <f>HLOOKUP("Pad type",#REF!,MATCH($A324,#REF!,0),FALSE)</f>
        <v>#REF!</v>
      </c>
      <c r="AB324" s="47"/>
      <c r="AC324" s="63" t="e">
        <f>HLOOKUP("POR Pin State",#REF!,MATCH($A324,#REF!,0),FALSE)</f>
        <v>#REF!</v>
      </c>
      <c r="AD324" s="207"/>
      <c r="AE324" s="208"/>
      <c r="AF324" s="208"/>
      <c r="AG324" s="208"/>
      <c r="AH324" s="209"/>
      <c r="AI324" s="209"/>
      <c r="AJ324" s="210"/>
      <c r="AK324" s="210"/>
      <c r="AL324" s="210"/>
      <c r="AM324" s="210"/>
      <c r="AN324" s="210"/>
      <c r="AO324" s="210"/>
      <c r="AP324" s="210"/>
      <c r="AQ324" s="215" t="s">
        <v>789</v>
      </c>
      <c r="AR324" s="105"/>
      <c r="AS324" s="105"/>
      <c r="AT324" s="105"/>
      <c r="AU324" s="105"/>
      <c r="AV324" s="105"/>
      <c r="AW324" s="105"/>
      <c r="AX324" s="105"/>
      <c r="AY324" s="105"/>
      <c r="AZ324" s="105"/>
      <c r="BA324" s="105"/>
      <c r="BB324" s="218"/>
      <c r="BC324" s="105"/>
      <c r="BD324" s="219"/>
      <c r="BE324" s="231" t="s">
        <v>789</v>
      </c>
      <c r="BF324" s="147" t="e">
        <f>VLOOKUP($A324,#REF!,34,FALSE)</f>
        <v>#REF!</v>
      </c>
      <c r="BG324" s="147" t="e">
        <f>VLOOKUP($A324,#REF!,22,FALSE)</f>
        <v>#REF!</v>
      </c>
      <c r="BH324" s="149"/>
    </row>
    <row r="325" s="5" customFormat="1" ht="12.95" customHeight="1" spans="1:60">
      <c r="A325" s="203" t="s">
        <v>793</v>
      </c>
      <c r="B325" s="38" t="e">
        <f>VLOOKUP($A325,#REF!,34,FALSE)</f>
        <v>#REF!</v>
      </c>
      <c r="C325" s="39" t="str">
        <f t="shared" si="150"/>
        <v>unused_CSI_C_D1_P</v>
      </c>
      <c r="D325" s="40" t="e">
        <f>IF(LEN(VLOOKUP($A325,#REF!,8,FALSE)),LEFT(VLOOKUP($A325,#REF!,8,FALSE),LEN(VLOOKUP($A325,#REF!,8,FALSE))-2),"")</f>
        <v>#REF!</v>
      </c>
      <c r="E325" s="41" t="e">
        <f>IF(LEN(VLOOKUP($A325,#REF!,4,FALSE)),IF(INDEX(#REF!,MATCH($A325,#REF!,0),1),LEFT(VLOOKUP($A325,#REF!,4,FALSE),LEN(VLOOKUP($A325,#REF!,4,FALSE))-2),CONCATENATE(LEFT(VLOOKUP($A325,#REF!,4,FALSE),LEN(VLOOKUP($A325,#REF!,4,FALSE))-2),"*")),"")</f>
        <v>#REF!</v>
      </c>
      <c r="F325" s="42" t="e">
        <f>IF(LEN(VLOOKUP($A325,#REF!,5,FALSE)),IF(INDEX(#REF!,MATCH($A325,#REF!,0),2),LEFT(VLOOKUP($A325,#REF!,5,FALSE),LEN(VLOOKUP($A325,#REF!,5,FALSE))-2),CONCATENATE(LEFT(VLOOKUP($A325,#REF!,5,FALSE),LEN(VLOOKUP($A325,#REF!,5,FALSE))-2),"*")),"")</f>
        <v>#REF!</v>
      </c>
      <c r="G325" s="42" t="e">
        <f>IF(LEN(VLOOKUP($A325,#REF!,6,FALSE)),IF(INDEX(#REF!,MATCH($A325,#REF!,0),3),LEFT(VLOOKUP($A325,#REF!,6,FALSE),LEN(VLOOKUP($A325,#REF!,6,FALSE))-2),CONCATENATE(LEFT(VLOOKUP($A325,#REF!,6,FALSE),LEN(VLOOKUP($A325,#REF!,6,FALSE))-2),"*")),"")</f>
        <v>#REF!</v>
      </c>
      <c r="H325" s="43" t="e">
        <f>IF(LEN(VLOOKUP($A325,#REF!,7,FALSE)),IF(INDEX(#REF!,MATCH($A325,#REF!,0),4),LEFT(VLOOKUP($A325,#REF!,7,FALSE),LEN(VLOOKUP($A325,#REF!,7,FALSE))-2),CONCATENATE(LEFT(VLOOKUP($A325,#REF!,7,FALSE),LEN(VLOOKUP($A325,#REF!,7,FALSE))-2),"*")),"")</f>
        <v>#REF!</v>
      </c>
      <c r="I325" s="54" t="e">
        <f>IF(LEN(VLOOKUP($A325,#REF!,8,FALSE)),UPPER(RIGHT(VLOOKUP($A325,#REF!,8,FALSE),1)),"")</f>
        <v>#REF!</v>
      </c>
      <c r="J325" s="42" t="e">
        <f>IF(LEN(VLOOKUP($A325,#REF!,4,FALSE)),UPPER(RIGHT(VLOOKUP($A325,#REF!,4,FALSE),1)),"")</f>
        <v>#REF!</v>
      </c>
      <c r="K325" s="42" t="e">
        <f>IF(LEN(VLOOKUP($A325,#REF!,5,FALSE)),UPPER(RIGHT(VLOOKUP($A325,#REF!,5,FALSE),1)),"")</f>
        <v>#REF!</v>
      </c>
      <c r="L325" s="42" t="e">
        <f>IF(LEN(VLOOKUP($A325,#REF!,6,FALSE)),UPPER(RIGHT(VLOOKUP($A325,#REF!,6,FALSE),1)),"")</f>
        <v>#REF!</v>
      </c>
      <c r="M325" s="43" t="e">
        <f>IF(LEN(VLOOKUP($A325,#REF!,7,FALSE)),UPPER(RIGHT(VLOOKUP($A325,#REF!,7,FALSE),1)),"")</f>
        <v>#REF!</v>
      </c>
      <c r="N325" s="206"/>
      <c r="O325" s="206"/>
      <c r="P325" s="206"/>
      <c r="Q325" s="206"/>
      <c r="R325" s="206"/>
      <c r="S325" s="63" t="e">
        <f>HLOOKUP("Device Tree Pin Name",#REF!,MATCH($A325,#REF!,0),FALSE)</f>
        <v>#REF!</v>
      </c>
      <c r="T325" s="47" t="e">
        <f>HLOOKUP("power rail",#REF!,MATCH($A325,#REF!,0),FALSE)</f>
        <v>#REF!</v>
      </c>
      <c r="U325" s="62" t="e">
        <f>HLOOKUP("Wake Capable",#REF!,MATCH($A325,#REF!,0),FALSE)</f>
        <v>#REF!</v>
      </c>
      <c r="V325" s="62" t="e">
        <f>HLOOKUP("Strap",#REF!,MATCH($A325,#REF!,0),FALSE)</f>
        <v>#REF!</v>
      </c>
      <c r="W325" s="62"/>
      <c r="X325" s="62" t="e">
        <f>HLOOKUP("DPD_Control",#REF!,MATCH($A325,#REF!,0),FALSE)</f>
        <v>#REF!</v>
      </c>
      <c r="Y325" s="62" t="e">
        <f>HLOOKUP("DPD_Group",#REF!,MATCH($A325,#REF!,0),FALSE)</f>
        <v>#REF!</v>
      </c>
      <c r="Z325" s="47"/>
      <c r="AA325" s="47" t="e">
        <f>HLOOKUP("Pad type",#REF!,MATCH($A325,#REF!,0),FALSE)</f>
        <v>#REF!</v>
      </c>
      <c r="AB325" s="47"/>
      <c r="AC325" s="63" t="e">
        <f>HLOOKUP("POR Pin State",#REF!,MATCH($A325,#REF!,0),FALSE)</f>
        <v>#REF!</v>
      </c>
      <c r="AD325" s="207"/>
      <c r="AE325" s="208"/>
      <c r="AF325" s="208"/>
      <c r="AG325" s="208"/>
      <c r="AH325" s="209"/>
      <c r="AI325" s="209"/>
      <c r="AJ325" s="210"/>
      <c r="AK325" s="210"/>
      <c r="AL325" s="210"/>
      <c r="AM325" s="210"/>
      <c r="AN325" s="210"/>
      <c r="AO325" s="210"/>
      <c r="AP325" s="210"/>
      <c r="AQ325" s="215" t="s">
        <v>794</v>
      </c>
      <c r="AR325" s="105"/>
      <c r="AS325" s="105"/>
      <c r="AT325" s="105"/>
      <c r="AU325" s="105"/>
      <c r="AV325" s="105"/>
      <c r="AW325" s="105"/>
      <c r="AX325" s="105"/>
      <c r="AY325" s="105"/>
      <c r="AZ325" s="105"/>
      <c r="BA325" s="105"/>
      <c r="BB325" s="218"/>
      <c r="BC325" s="105"/>
      <c r="BD325" s="219"/>
      <c r="BE325" s="231" t="s">
        <v>794</v>
      </c>
      <c r="BF325" s="147" t="e">
        <f>VLOOKUP($A325,#REF!,34,FALSE)</f>
        <v>#REF!</v>
      </c>
      <c r="BG325" s="147" t="e">
        <f>VLOOKUP($A325,#REF!,22,FALSE)</f>
        <v>#REF!</v>
      </c>
      <c r="BH325" s="149"/>
    </row>
    <row r="326" s="5" customFormat="1" ht="12.75" customHeight="1" spans="1:60">
      <c r="A326" s="203" t="s">
        <v>794</v>
      </c>
      <c r="B326" s="38" t="e">
        <f>VLOOKUP($A326,#REF!,34,FALSE)</f>
        <v>#REF!</v>
      </c>
      <c r="C326" s="39" t="str">
        <f t="shared" si="150"/>
        <v>unused_CSI_C_D1_N</v>
      </c>
      <c r="D326" s="40" t="e">
        <f>IF(LEN(VLOOKUP($A326,#REF!,8,FALSE)),LEFT(VLOOKUP($A326,#REF!,8,FALSE),LEN(VLOOKUP($A326,#REF!,8,FALSE))-2),"")</f>
        <v>#REF!</v>
      </c>
      <c r="E326" s="41" t="e">
        <f>IF(LEN(VLOOKUP($A326,#REF!,4,FALSE)),IF(INDEX(#REF!,MATCH($A326,#REF!,0),1),LEFT(VLOOKUP($A326,#REF!,4,FALSE),LEN(VLOOKUP($A326,#REF!,4,FALSE))-2),CONCATENATE(LEFT(VLOOKUP($A326,#REF!,4,FALSE),LEN(VLOOKUP($A326,#REF!,4,FALSE))-2),"*")),"")</f>
        <v>#REF!</v>
      </c>
      <c r="F326" s="42" t="e">
        <f>IF(LEN(VLOOKUP($A326,#REF!,5,FALSE)),IF(INDEX(#REF!,MATCH($A326,#REF!,0),2),LEFT(VLOOKUP($A326,#REF!,5,FALSE),LEN(VLOOKUP($A326,#REF!,5,FALSE))-2),CONCATENATE(LEFT(VLOOKUP($A326,#REF!,5,FALSE),LEN(VLOOKUP($A326,#REF!,5,FALSE))-2),"*")),"")</f>
        <v>#REF!</v>
      </c>
      <c r="G326" s="42" t="e">
        <f>IF(LEN(VLOOKUP($A326,#REF!,6,FALSE)),IF(INDEX(#REF!,MATCH($A326,#REF!,0),3),LEFT(VLOOKUP($A326,#REF!,6,FALSE),LEN(VLOOKUP($A326,#REF!,6,FALSE))-2),CONCATENATE(LEFT(VLOOKUP($A326,#REF!,6,FALSE),LEN(VLOOKUP($A326,#REF!,6,FALSE))-2),"*")),"")</f>
        <v>#REF!</v>
      </c>
      <c r="H326" s="43" t="e">
        <f>IF(LEN(VLOOKUP($A326,#REF!,7,FALSE)),IF(INDEX(#REF!,MATCH($A326,#REF!,0),4),LEFT(VLOOKUP($A326,#REF!,7,FALSE),LEN(VLOOKUP($A326,#REF!,7,FALSE))-2),CONCATENATE(LEFT(VLOOKUP($A326,#REF!,7,FALSE),LEN(VLOOKUP($A326,#REF!,7,FALSE))-2),"*")),"")</f>
        <v>#REF!</v>
      </c>
      <c r="I326" s="54" t="e">
        <f>IF(LEN(VLOOKUP($A326,#REF!,8,FALSE)),UPPER(RIGHT(VLOOKUP($A326,#REF!,8,FALSE),1)),"")</f>
        <v>#REF!</v>
      </c>
      <c r="J326" s="42" t="e">
        <f>IF(LEN(VLOOKUP($A326,#REF!,4,FALSE)),UPPER(RIGHT(VLOOKUP($A326,#REF!,4,FALSE),1)),"")</f>
        <v>#REF!</v>
      </c>
      <c r="K326" s="42" t="e">
        <f>IF(LEN(VLOOKUP($A326,#REF!,5,FALSE)),UPPER(RIGHT(VLOOKUP($A326,#REF!,5,FALSE),1)),"")</f>
        <v>#REF!</v>
      </c>
      <c r="L326" s="42" t="e">
        <f>IF(LEN(VLOOKUP($A326,#REF!,6,FALSE)),UPPER(RIGHT(VLOOKUP($A326,#REF!,6,FALSE),1)),"")</f>
        <v>#REF!</v>
      </c>
      <c r="M326" s="43" t="e">
        <f>IF(LEN(VLOOKUP($A326,#REF!,7,FALSE)),UPPER(RIGHT(VLOOKUP($A326,#REF!,7,FALSE),1)),"")</f>
        <v>#REF!</v>
      </c>
      <c r="N326" s="206"/>
      <c r="O326" s="206"/>
      <c r="P326" s="206"/>
      <c r="Q326" s="206"/>
      <c r="R326" s="206"/>
      <c r="S326" s="63" t="e">
        <f>HLOOKUP("Device Tree Pin Name",#REF!,MATCH($A326,#REF!,0),FALSE)</f>
        <v>#REF!</v>
      </c>
      <c r="T326" s="47" t="e">
        <f>HLOOKUP("power rail",#REF!,MATCH($A326,#REF!,0),FALSE)</f>
        <v>#REF!</v>
      </c>
      <c r="U326" s="62" t="e">
        <f>HLOOKUP("Wake Capable",#REF!,MATCH($A326,#REF!,0),FALSE)</f>
        <v>#REF!</v>
      </c>
      <c r="V326" s="62" t="e">
        <f>HLOOKUP("Strap",#REF!,MATCH($A326,#REF!,0),FALSE)</f>
        <v>#REF!</v>
      </c>
      <c r="W326" s="62"/>
      <c r="X326" s="62" t="e">
        <f>HLOOKUP("DPD_Control",#REF!,MATCH($A326,#REF!,0),FALSE)</f>
        <v>#REF!</v>
      </c>
      <c r="Y326" s="62" t="e">
        <f>HLOOKUP("DPD_Group",#REF!,MATCH($A326,#REF!,0),FALSE)</f>
        <v>#REF!</v>
      </c>
      <c r="Z326" s="47"/>
      <c r="AA326" s="47" t="e">
        <f>HLOOKUP("Pad type",#REF!,MATCH($A326,#REF!,0),FALSE)</f>
        <v>#REF!</v>
      </c>
      <c r="AB326" s="47"/>
      <c r="AC326" s="63" t="e">
        <f>HLOOKUP("POR Pin State",#REF!,MATCH($A326,#REF!,0),FALSE)</f>
        <v>#REF!</v>
      </c>
      <c r="AD326" s="207"/>
      <c r="AE326" s="208"/>
      <c r="AF326" s="208"/>
      <c r="AG326" s="208"/>
      <c r="AH326" s="209"/>
      <c r="AI326" s="209"/>
      <c r="AJ326" s="210"/>
      <c r="AK326" s="210"/>
      <c r="AL326" s="210"/>
      <c r="AM326" s="210"/>
      <c r="AN326" s="210"/>
      <c r="AO326" s="210"/>
      <c r="AP326" s="210"/>
      <c r="AQ326" s="215" t="s">
        <v>793</v>
      </c>
      <c r="AR326" s="105"/>
      <c r="AS326" s="105"/>
      <c r="AT326" s="105"/>
      <c r="AU326" s="105"/>
      <c r="AV326" s="105"/>
      <c r="AW326" s="105"/>
      <c r="AX326" s="105"/>
      <c r="AY326" s="105"/>
      <c r="AZ326" s="105"/>
      <c r="BA326" s="105"/>
      <c r="BB326" s="218"/>
      <c r="BC326" s="105"/>
      <c r="BD326" s="219"/>
      <c r="BE326" s="231" t="s">
        <v>793</v>
      </c>
      <c r="BF326" s="147" t="e">
        <f>VLOOKUP($A326,#REF!,34,FALSE)</f>
        <v>#REF!</v>
      </c>
      <c r="BG326" s="147" t="e">
        <f>VLOOKUP($A326,#REF!,22,FALSE)</f>
        <v>#REF!</v>
      </c>
      <c r="BH326" s="149"/>
    </row>
    <row r="327" s="5" customFormat="1" ht="12.95" customHeight="1" spans="1:60">
      <c r="A327" s="203" t="s">
        <v>795</v>
      </c>
      <c r="B327" s="38" t="e">
        <f>VLOOKUP($A327,#REF!,34,FALSE)</f>
        <v>#REF!</v>
      </c>
      <c r="C327" s="39" t="str">
        <f t="shared" si="150"/>
        <v>unused_CSI_D_D0_P</v>
      </c>
      <c r="D327" s="40" t="e">
        <f>IF(LEN(VLOOKUP($A327,#REF!,8,FALSE)),LEFT(VLOOKUP($A327,#REF!,8,FALSE),LEN(VLOOKUP($A327,#REF!,8,FALSE))-2),"")</f>
        <v>#REF!</v>
      </c>
      <c r="E327" s="41" t="e">
        <f>IF(LEN(VLOOKUP($A327,#REF!,4,FALSE)),IF(INDEX(#REF!,MATCH($A327,#REF!,0),1),LEFT(VLOOKUP($A327,#REF!,4,FALSE),LEN(VLOOKUP($A327,#REF!,4,FALSE))-2),CONCATENATE(LEFT(VLOOKUP($A327,#REF!,4,FALSE),LEN(VLOOKUP($A327,#REF!,4,FALSE))-2),"*")),"")</f>
        <v>#REF!</v>
      </c>
      <c r="F327" s="42" t="e">
        <f>IF(LEN(VLOOKUP($A327,#REF!,5,FALSE)),IF(INDEX(#REF!,MATCH($A327,#REF!,0),2),LEFT(VLOOKUP($A327,#REF!,5,FALSE),LEN(VLOOKUP($A327,#REF!,5,FALSE))-2),CONCATENATE(LEFT(VLOOKUP($A327,#REF!,5,FALSE),LEN(VLOOKUP($A327,#REF!,5,FALSE))-2),"*")),"")</f>
        <v>#REF!</v>
      </c>
      <c r="G327" s="42" t="e">
        <f>IF(LEN(VLOOKUP($A327,#REF!,6,FALSE)),IF(INDEX(#REF!,MATCH($A327,#REF!,0),3),LEFT(VLOOKUP($A327,#REF!,6,FALSE),LEN(VLOOKUP($A327,#REF!,6,FALSE))-2),CONCATENATE(LEFT(VLOOKUP($A327,#REF!,6,FALSE),LEN(VLOOKUP($A327,#REF!,6,FALSE))-2),"*")),"")</f>
        <v>#REF!</v>
      </c>
      <c r="H327" s="43" t="e">
        <f>IF(LEN(VLOOKUP($A327,#REF!,7,FALSE)),IF(INDEX(#REF!,MATCH($A327,#REF!,0),4),LEFT(VLOOKUP($A327,#REF!,7,FALSE),LEN(VLOOKUP($A327,#REF!,7,FALSE))-2),CONCATENATE(LEFT(VLOOKUP($A327,#REF!,7,FALSE),LEN(VLOOKUP($A327,#REF!,7,FALSE))-2),"*")),"")</f>
        <v>#REF!</v>
      </c>
      <c r="I327" s="54" t="e">
        <f>IF(LEN(VLOOKUP($A327,#REF!,8,FALSE)),UPPER(RIGHT(VLOOKUP($A327,#REF!,8,FALSE),1)),"")</f>
        <v>#REF!</v>
      </c>
      <c r="J327" s="42" t="e">
        <f>IF(LEN(VLOOKUP($A327,#REF!,4,FALSE)),UPPER(RIGHT(VLOOKUP($A327,#REF!,4,FALSE),1)),"")</f>
        <v>#REF!</v>
      </c>
      <c r="K327" s="42" t="e">
        <f>IF(LEN(VLOOKUP($A327,#REF!,5,FALSE)),UPPER(RIGHT(VLOOKUP($A327,#REF!,5,FALSE),1)),"")</f>
        <v>#REF!</v>
      </c>
      <c r="L327" s="42" t="e">
        <f>IF(LEN(VLOOKUP($A327,#REF!,6,FALSE)),UPPER(RIGHT(VLOOKUP($A327,#REF!,6,FALSE),1)),"")</f>
        <v>#REF!</v>
      </c>
      <c r="M327" s="43" t="e">
        <f>IF(LEN(VLOOKUP($A327,#REF!,7,FALSE)),UPPER(RIGHT(VLOOKUP($A327,#REF!,7,FALSE),1)),"")</f>
        <v>#REF!</v>
      </c>
      <c r="N327" s="206"/>
      <c r="O327" s="206"/>
      <c r="P327" s="206"/>
      <c r="Q327" s="206"/>
      <c r="R327" s="206"/>
      <c r="S327" s="63" t="e">
        <f>HLOOKUP("Device Tree Pin Name",#REF!,MATCH($A327,#REF!,0),FALSE)</f>
        <v>#REF!</v>
      </c>
      <c r="T327" s="47" t="e">
        <f>HLOOKUP("power rail",#REF!,MATCH($A327,#REF!,0),FALSE)</f>
        <v>#REF!</v>
      </c>
      <c r="U327" s="62" t="e">
        <f>HLOOKUP("Wake Capable",#REF!,MATCH($A327,#REF!,0),FALSE)</f>
        <v>#REF!</v>
      </c>
      <c r="V327" s="62" t="e">
        <f>HLOOKUP("Strap",#REF!,MATCH($A327,#REF!,0),FALSE)</f>
        <v>#REF!</v>
      </c>
      <c r="W327" s="62"/>
      <c r="X327" s="62" t="e">
        <f>HLOOKUP("DPD_Control",#REF!,MATCH($A327,#REF!,0),FALSE)</f>
        <v>#REF!</v>
      </c>
      <c r="Y327" s="62" t="e">
        <f>HLOOKUP("DPD_Group",#REF!,MATCH($A327,#REF!,0),FALSE)</f>
        <v>#REF!</v>
      </c>
      <c r="Z327" s="47"/>
      <c r="AA327" s="47" t="e">
        <f>HLOOKUP("Pad type",#REF!,MATCH($A327,#REF!,0),FALSE)</f>
        <v>#REF!</v>
      </c>
      <c r="AB327" s="47"/>
      <c r="AC327" s="63" t="e">
        <f>HLOOKUP("POR Pin State",#REF!,MATCH($A327,#REF!,0),FALSE)</f>
        <v>#REF!</v>
      </c>
      <c r="AD327" s="207"/>
      <c r="AE327" s="208"/>
      <c r="AF327" s="208"/>
      <c r="AG327" s="208"/>
      <c r="AH327" s="209"/>
      <c r="AI327" s="209"/>
      <c r="AJ327" s="210"/>
      <c r="AK327" s="210"/>
      <c r="AL327" s="210"/>
      <c r="AM327" s="210"/>
      <c r="AN327" s="210"/>
      <c r="AO327" s="210"/>
      <c r="AP327" s="210"/>
      <c r="AQ327" s="214" t="s">
        <v>796</v>
      </c>
      <c r="AR327" s="105"/>
      <c r="AS327" s="105"/>
      <c r="AT327" s="105"/>
      <c r="AU327" s="105"/>
      <c r="AV327" s="105"/>
      <c r="AW327" s="105"/>
      <c r="AX327" s="105"/>
      <c r="AY327" s="105"/>
      <c r="AZ327" s="105"/>
      <c r="BA327" s="105"/>
      <c r="BB327" s="218"/>
      <c r="BC327" s="105"/>
      <c r="BD327" s="219"/>
      <c r="BE327" s="231" t="s">
        <v>796</v>
      </c>
      <c r="BF327" s="147" t="e">
        <f>VLOOKUP($A327,#REF!,34,FALSE)</f>
        <v>#REF!</v>
      </c>
      <c r="BG327" s="147" t="e">
        <f>VLOOKUP($A327,#REF!,22,FALSE)</f>
        <v>#REF!</v>
      </c>
      <c r="BH327" s="149"/>
    </row>
    <row r="328" s="5" customFormat="1" ht="12.95" customHeight="1" spans="1:60">
      <c r="A328" s="203" t="s">
        <v>797</v>
      </c>
      <c r="B328" s="38" t="e">
        <f>VLOOKUP($A328,#REF!,34,FALSE)</f>
        <v>#REF!</v>
      </c>
      <c r="C328" s="39" t="str">
        <f t="shared" si="150"/>
        <v>unused_CSI_D_D0_N</v>
      </c>
      <c r="D328" s="40" t="e">
        <f>IF(LEN(VLOOKUP($A328,#REF!,8,FALSE)),LEFT(VLOOKUP($A328,#REF!,8,FALSE),LEN(VLOOKUP($A328,#REF!,8,FALSE))-2),"")</f>
        <v>#REF!</v>
      </c>
      <c r="E328" s="41" t="e">
        <f>IF(LEN(VLOOKUP($A328,#REF!,4,FALSE)),IF(INDEX(#REF!,MATCH($A328,#REF!,0),1),LEFT(VLOOKUP($A328,#REF!,4,FALSE),LEN(VLOOKUP($A328,#REF!,4,FALSE))-2),CONCATENATE(LEFT(VLOOKUP($A328,#REF!,4,FALSE),LEN(VLOOKUP($A328,#REF!,4,FALSE))-2),"*")),"")</f>
        <v>#REF!</v>
      </c>
      <c r="F328" s="42" t="e">
        <f>IF(LEN(VLOOKUP($A328,#REF!,5,FALSE)),IF(INDEX(#REF!,MATCH($A328,#REF!,0),2),LEFT(VLOOKUP($A328,#REF!,5,FALSE),LEN(VLOOKUP($A328,#REF!,5,FALSE))-2),CONCATENATE(LEFT(VLOOKUP($A328,#REF!,5,FALSE),LEN(VLOOKUP($A328,#REF!,5,FALSE))-2),"*")),"")</f>
        <v>#REF!</v>
      </c>
      <c r="G328" s="42" t="e">
        <f>IF(LEN(VLOOKUP($A328,#REF!,6,FALSE)),IF(INDEX(#REF!,MATCH($A328,#REF!,0),3),LEFT(VLOOKUP($A328,#REF!,6,FALSE),LEN(VLOOKUP($A328,#REF!,6,FALSE))-2),CONCATENATE(LEFT(VLOOKUP($A328,#REF!,6,FALSE),LEN(VLOOKUP($A328,#REF!,6,FALSE))-2),"*")),"")</f>
        <v>#REF!</v>
      </c>
      <c r="H328" s="43" t="e">
        <f>IF(LEN(VLOOKUP($A328,#REF!,7,FALSE)),IF(INDEX(#REF!,MATCH($A328,#REF!,0),4),LEFT(VLOOKUP($A328,#REF!,7,FALSE),LEN(VLOOKUP($A328,#REF!,7,FALSE))-2),CONCATENATE(LEFT(VLOOKUP($A328,#REF!,7,FALSE),LEN(VLOOKUP($A328,#REF!,7,FALSE))-2),"*")),"")</f>
        <v>#REF!</v>
      </c>
      <c r="I328" s="54" t="e">
        <f>IF(LEN(VLOOKUP($A328,#REF!,8,FALSE)),UPPER(RIGHT(VLOOKUP($A328,#REF!,8,FALSE),1)),"")</f>
        <v>#REF!</v>
      </c>
      <c r="J328" s="42" t="e">
        <f>IF(LEN(VLOOKUP($A328,#REF!,4,FALSE)),UPPER(RIGHT(VLOOKUP($A328,#REF!,4,FALSE),1)),"")</f>
        <v>#REF!</v>
      </c>
      <c r="K328" s="42" t="e">
        <f>IF(LEN(VLOOKUP($A328,#REF!,5,FALSE)),UPPER(RIGHT(VLOOKUP($A328,#REF!,5,FALSE),1)),"")</f>
        <v>#REF!</v>
      </c>
      <c r="L328" s="42" t="e">
        <f>IF(LEN(VLOOKUP($A328,#REF!,6,FALSE)),UPPER(RIGHT(VLOOKUP($A328,#REF!,6,FALSE),1)),"")</f>
        <v>#REF!</v>
      </c>
      <c r="M328" s="43" t="e">
        <f>IF(LEN(VLOOKUP($A328,#REF!,7,FALSE)),UPPER(RIGHT(VLOOKUP($A328,#REF!,7,FALSE),1)),"")</f>
        <v>#REF!</v>
      </c>
      <c r="N328" s="206"/>
      <c r="O328" s="206"/>
      <c r="P328" s="206"/>
      <c r="Q328" s="206"/>
      <c r="R328" s="206"/>
      <c r="S328" s="63" t="e">
        <f>HLOOKUP("Device Tree Pin Name",#REF!,MATCH($A328,#REF!,0),FALSE)</f>
        <v>#REF!</v>
      </c>
      <c r="T328" s="47" t="e">
        <f>HLOOKUP("power rail",#REF!,MATCH($A328,#REF!,0),FALSE)</f>
        <v>#REF!</v>
      </c>
      <c r="U328" s="62" t="e">
        <f>HLOOKUP("Wake Capable",#REF!,MATCH($A328,#REF!,0),FALSE)</f>
        <v>#REF!</v>
      </c>
      <c r="V328" s="62" t="e">
        <f>HLOOKUP("Strap",#REF!,MATCH($A328,#REF!,0),FALSE)</f>
        <v>#REF!</v>
      </c>
      <c r="W328" s="62"/>
      <c r="X328" s="62" t="e">
        <f>HLOOKUP("DPD_Control",#REF!,MATCH($A328,#REF!,0),FALSE)</f>
        <v>#REF!</v>
      </c>
      <c r="Y328" s="62" t="e">
        <f>HLOOKUP("DPD_Group",#REF!,MATCH($A328,#REF!,0),FALSE)</f>
        <v>#REF!</v>
      </c>
      <c r="Z328" s="47"/>
      <c r="AA328" s="47" t="e">
        <f>HLOOKUP("Pad type",#REF!,MATCH($A328,#REF!,0),FALSE)</f>
        <v>#REF!</v>
      </c>
      <c r="AB328" s="47"/>
      <c r="AC328" s="63" t="e">
        <f>HLOOKUP("POR Pin State",#REF!,MATCH($A328,#REF!,0),FALSE)</f>
        <v>#REF!</v>
      </c>
      <c r="AD328" s="207"/>
      <c r="AE328" s="208"/>
      <c r="AF328" s="208"/>
      <c r="AG328" s="208"/>
      <c r="AH328" s="209"/>
      <c r="AI328" s="209"/>
      <c r="AJ328" s="210"/>
      <c r="AK328" s="210"/>
      <c r="AL328" s="210"/>
      <c r="AM328" s="210"/>
      <c r="AN328" s="210"/>
      <c r="AO328" s="210"/>
      <c r="AP328" s="210"/>
      <c r="AQ328" s="215" t="s">
        <v>798</v>
      </c>
      <c r="AR328" s="105"/>
      <c r="AS328" s="105"/>
      <c r="AT328" s="105"/>
      <c r="AU328" s="105"/>
      <c r="AV328" s="105"/>
      <c r="AW328" s="105"/>
      <c r="AX328" s="105"/>
      <c r="AY328" s="105"/>
      <c r="AZ328" s="105"/>
      <c r="BA328" s="105"/>
      <c r="BB328" s="218"/>
      <c r="BC328" s="105"/>
      <c r="BD328" s="219"/>
      <c r="BE328" s="231" t="s">
        <v>798</v>
      </c>
      <c r="BF328" s="147" t="e">
        <f>VLOOKUP($A328,#REF!,34,FALSE)</f>
        <v>#REF!</v>
      </c>
      <c r="BG328" s="147" t="e">
        <f>VLOOKUP($A328,#REF!,22,FALSE)</f>
        <v>#REF!</v>
      </c>
      <c r="BH328" s="149"/>
    </row>
    <row r="329" s="5" customFormat="1" ht="12.95" customHeight="1" spans="1:60">
      <c r="A329" s="203" t="s">
        <v>798</v>
      </c>
      <c r="B329" s="38" t="e">
        <f>VLOOKUP($A329,#REF!,34,FALSE)</f>
        <v>#REF!</v>
      </c>
      <c r="C329" s="39" t="str">
        <f t="shared" si="150"/>
        <v>unused_CSI_D_CLK_P</v>
      </c>
      <c r="D329" s="40" t="e">
        <f>IF(LEN(VLOOKUP($A329,#REF!,8,FALSE)),LEFT(VLOOKUP($A329,#REF!,8,FALSE),LEN(VLOOKUP($A329,#REF!,8,FALSE))-2),"")</f>
        <v>#REF!</v>
      </c>
      <c r="E329" s="41" t="e">
        <f>IF(LEN(VLOOKUP($A329,#REF!,4,FALSE)),IF(INDEX(#REF!,MATCH($A329,#REF!,0),1),LEFT(VLOOKUP($A329,#REF!,4,FALSE),LEN(VLOOKUP($A329,#REF!,4,FALSE))-2),CONCATENATE(LEFT(VLOOKUP($A329,#REF!,4,FALSE),LEN(VLOOKUP($A329,#REF!,4,FALSE))-2),"*")),"")</f>
        <v>#REF!</v>
      </c>
      <c r="F329" s="42" t="e">
        <f>IF(LEN(VLOOKUP($A329,#REF!,5,FALSE)),IF(INDEX(#REF!,MATCH($A329,#REF!,0),2),LEFT(VLOOKUP($A329,#REF!,5,FALSE),LEN(VLOOKUP($A329,#REF!,5,FALSE))-2),CONCATENATE(LEFT(VLOOKUP($A329,#REF!,5,FALSE),LEN(VLOOKUP($A329,#REF!,5,FALSE))-2),"*")),"")</f>
        <v>#REF!</v>
      </c>
      <c r="G329" s="42" t="e">
        <f>IF(LEN(VLOOKUP($A329,#REF!,6,FALSE)),IF(INDEX(#REF!,MATCH($A329,#REF!,0),3),LEFT(VLOOKUP($A329,#REF!,6,FALSE),LEN(VLOOKUP($A329,#REF!,6,FALSE))-2),CONCATENATE(LEFT(VLOOKUP($A329,#REF!,6,FALSE),LEN(VLOOKUP($A329,#REF!,6,FALSE))-2),"*")),"")</f>
        <v>#REF!</v>
      </c>
      <c r="H329" s="43" t="e">
        <f>IF(LEN(VLOOKUP($A329,#REF!,7,FALSE)),IF(INDEX(#REF!,MATCH($A329,#REF!,0),4),LEFT(VLOOKUP($A329,#REF!,7,FALSE),LEN(VLOOKUP($A329,#REF!,7,FALSE))-2),CONCATENATE(LEFT(VLOOKUP($A329,#REF!,7,FALSE),LEN(VLOOKUP($A329,#REF!,7,FALSE))-2),"*")),"")</f>
        <v>#REF!</v>
      </c>
      <c r="I329" s="54" t="e">
        <f>IF(LEN(VLOOKUP($A329,#REF!,8,FALSE)),UPPER(RIGHT(VLOOKUP($A329,#REF!,8,FALSE),1)),"")</f>
        <v>#REF!</v>
      </c>
      <c r="J329" s="42" t="e">
        <f>IF(LEN(VLOOKUP($A329,#REF!,4,FALSE)),UPPER(RIGHT(VLOOKUP($A329,#REF!,4,FALSE),1)),"")</f>
        <v>#REF!</v>
      </c>
      <c r="K329" s="42" t="e">
        <f>IF(LEN(VLOOKUP($A329,#REF!,5,FALSE)),UPPER(RIGHT(VLOOKUP($A329,#REF!,5,FALSE),1)),"")</f>
        <v>#REF!</v>
      </c>
      <c r="L329" s="42" t="e">
        <f>IF(LEN(VLOOKUP($A329,#REF!,6,FALSE)),UPPER(RIGHT(VLOOKUP($A329,#REF!,6,FALSE),1)),"")</f>
        <v>#REF!</v>
      </c>
      <c r="M329" s="43" t="e">
        <f>IF(LEN(VLOOKUP($A329,#REF!,7,FALSE)),UPPER(RIGHT(VLOOKUP($A329,#REF!,7,FALSE),1)),"")</f>
        <v>#REF!</v>
      </c>
      <c r="N329" s="206"/>
      <c r="O329" s="206"/>
      <c r="P329" s="206"/>
      <c r="Q329" s="206"/>
      <c r="R329" s="206"/>
      <c r="S329" s="63" t="e">
        <f>HLOOKUP("Device Tree Pin Name",#REF!,MATCH($A329,#REF!,0),FALSE)</f>
        <v>#REF!</v>
      </c>
      <c r="T329" s="47" t="e">
        <f>HLOOKUP("power rail",#REF!,MATCH($A329,#REF!,0),FALSE)</f>
        <v>#REF!</v>
      </c>
      <c r="U329" s="62" t="e">
        <f>HLOOKUP("Wake Capable",#REF!,MATCH($A329,#REF!,0),FALSE)</f>
        <v>#REF!</v>
      </c>
      <c r="V329" s="62" t="e">
        <f>HLOOKUP("Strap",#REF!,MATCH($A329,#REF!,0),FALSE)</f>
        <v>#REF!</v>
      </c>
      <c r="W329" s="62"/>
      <c r="X329" s="62" t="e">
        <f>HLOOKUP("DPD_Control",#REF!,MATCH($A329,#REF!,0),FALSE)</f>
        <v>#REF!</v>
      </c>
      <c r="Y329" s="62" t="e">
        <f>HLOOKUP("DPD_Group",#REF!,MATCH($A329,#REF!,0),FALSE)</f>
        <v>#REF!</v>
      </c>
      <c r="Z329" s="47"/>
      <c r="AA329" s="47" t="e">
        <f>HLOOKUP("Pad type",#REF!,MATCH($A329,#REF!,0),FALSE)</f>
        <v>#REF!</v>
      </c>
      <c r="AB329" s="47"/>
      <c r="AC329" s="63" t="e">
        <f>HLOOKUP("POR Pin State",#REF!,MATCH($A329,#REF!,0),FALSE)</f>
        <v>#REF!</v>
      </c>
      <c r="AD329" s="207"/>
      <c r="AE329" s="208"/>
      <c r="AF329" s="208"/>
      <c r="AG329" s="208"/>
      <c r="AH329" s="209"/>
      <c r="AI329" s="209"/>
      <c r="AJ329" s="210"/>
      <c r="AK329" s="210"/>
      <c r="AL329" s="210"/>
      <c r="AM329" s="210"/>
      <c r="AN329" s="210"/>
      <c r="AO329" s="210"/>
      <c r="AP329" s="210"/>
      <c r="AQ329" s="215" t="s">
        <v>797</v>
      </c>
      <c r="AR329" s="105"/>
      <c r="AS329" s="105"/>
      <c r="AT329" s="105"/>
      <c r="AU329" s="105"/>
      <c r="AV329" s="105"/>
      <c r="AW329" s="105"/>
      <c r="AX329" s="105"/>
      <c r="AY329" s="105"/>
      <c r="AZ329" s="105"/>
      <c r="BA329" s="105"/>
      <c r="BB329" s="218"/>
      <c r="BC329" s="105"/>
      <c r="BD329" s="219"/>
      <c r="BE329" s="231" t="s">
        <v>797</v>
      </c>
      <c r="BF329" s="147" t="e">
        <f>VLOOKUP($A329,#REF!,34,FALSE)</f>
        <v>#REF!</v>
      </c>
      <c r="BG329" s="147" t="e">
        <f>VLOOKUP($A329,#REF!,22,FALSE)</f>
        <v>#REF!</v>
      </c>
      <c r="BH329" s="149"/>
    </row>
    <row r="330" s="5" customFormat="1" ht="12.95" customHeight="1" spans="1:60">
      <c r="A330" s="203" t="s">
        <v>796</v>
      </c>
      <c r="B330" s="38" t="e">
        <f>VLOOKUP($A330,#REF!,34,FALSE)</f>
        <v>#REF!</v>
      </c>
      <c r="C330" s="39" t="str">
        <f t="shared" si="150"/>
        <v>unused_CSI_D_CLK_N</v>
      </c>
      <c r="D330" s="40" t="e">
        <f>IF(LEN(VLOOKUP($A330,#REF!,8,FALSE)),LEFT(VLOOKUP($A330,#REF!,8,FALSE),LEN(VLOOKUP($A330,#REF!,8,FALSE))-2),"")</f>
        <v>#REF!</v>
      </c>
      <c r="E330" s="41" t="e">
        <f>IF(LEN(VLOOKUP($A330,#REF!,4,FALSE)),IF(INDEX(#REF!,MATCH($A330,#REF!,0),1),LEFT(VLOOKUP($A330,#REF!,4,FALSE),LEN(VLOOKUP($A330,#REF!,4,FALSE))-2),CONCATENATE(LEFT(VLOOKUP($A330,#REF!,4,FALSE),LEN(VLOOKUP($A330,#REF!,4,FALSE))-2),"*")),"")</f>
        <v>#REF!</v>
      </c>
      <c r="F330" s="42" t="e">
        <f>IF(LEN(VLOOKUP($A330,#REF!,5,FALSE)),IF(INDEX(#REF!,MATCH($A330,#REF!,0),2),LEFT(VLOOKUP($A330,#REF!,5,FALSE),LEN(VLOOKUP($A330,#REF!,5,FALSE))-2),CONCATENATE(LEFT(VLOOKUP($A330,#REF!,5,FALSE),LEN(VLOOKUP($A330,#REF!,5,FALSE))-2),"*")),"")</f>
        <v>#REF!</v>
      </c>
      <c r="G330" s="42" t="e">
        <f>IF(LEN(VLOOKUP($A330,#REF!,6,FALSE)),IF(INDEX(#REF!,MATCH($A330,#REF!,0),3),LEFT(VLOOKUP($A330,#REF!,6,FALSE),LEN(VLOOKUP($A330,#REF!,6,FALSE))-2),CONCATENATE(LEFT(VLOOKUP($A330,#REF!,6,FALSE),LEN(VLOOKUP($A330,#REF!,6,FALSE))-2),"*")),"")</f>
        <v>#REF!</v>
      </c>
      <c r="H330" s="43" t="e">
        <f>IF(LEN(VLOOKUP($A330,#REF!,7,FALSE)),IF(INDEX(#REF!,MATCH($A330,#REF!,0),4),LEFT(VLOOKUP($A330,#REF!,7,FALSE),LEN(VLOOKUP($A330,#REF!,7,FALSE))-2),CONCATENATE(LEFT(VLOOKUP($A330,#REF!,7,FALSE),LEN(VLOOKUP($A330,#REF!,7,FALSE))-2),"*")),"")</f>
        <v>#REF!</v>
      </c>
      <c r="I330" s="54" t="e">
        <f>IF(LEN(VLOOKUP($A330,#REF!,8,FALSE)),UPPER(RIGHT(VLOOKUP($A330,#REF!,8,FALSE),1)),"")</f>
        <v>#REF!</v>
      </c>
      <c r="J330" s="42" t="e">
        <f>IF(LEN(VLOOKUP($A330,#REF!,4,FALSE)),UPPER(RIGHT(VLOOKUP($A330,#REF!,4,FALSE),1)),"")</f>
        <v>#REF!</v>
      </c>
      <c r="K330" s="42" t="e">
        <f>IF(LEN(VLOOKUP($A330,#REF!,5,FALSE)),UPPER(RIGHT(VLOOKUP($A330,#REF!,5,FALSE),1)),"")</f>
        <v>#REF!</v>
      </c>
      <c r="L330" s="42" t="e">
        <f>IF(LEN(VLOOKUP($A330,#REF!,6,FALSE)),UPPER(RIGHT(VLOOKUP($A330,#REF!,6,FALSE),1)),"")</f>
        <v>#REF!</v>
      </c>
      <c r="M330" s="43" t="e">
        <f>IF(LEN(VLOOKUP($A330,#REF!,7,FALSE)),UPPER(RIGHT(VLOOKUP($A330,#REF!,7,FALSE),1)),"")</f>
        <v>#REF!</v>
      </c>
      <c r="N330" s="206"/>
      <c r="O330" s="206"/>
      <c r="P330" s="206"/>
      <c r="Q330" s="206"/>
      <c r="R330" s="206"/>
      <c r="S330" s="63" t="e">
        <f>HLOOKUP("Device Tree Pin Name",#REF!,MATCH($A330,#REF!,0),FALSE)</f>
        <v>#REF!</v>
      </c>
      <c r="T330" s="47" t="e">
        <f>HLOOKUP("power rail",#REF!,MATCH($A330,#REF!,0),FALSE)</f>
        <v>#REF!</v>
      </c>
      <c r="U330" s="62" t="e">
        <f>HLOOKUP("Wake Capable",#REF!,MATCH($A330,#REF!,0),FALSE)</f>
        <v>#REF!</v>
      </c>
      <c r="V330" s="62" t="e">
        <f>HLOOKUP("Strap",#REF!,MATCH($A330,#REF!,0),FALSE)</f>
        <v>#REF!</v>
      </c>
      <c r="W330" s="62"/>
      <c r="X330" s="62" t="e">
        <f>HLOOKUP("DPD_Control",#REF!,MATCH($A330,#REF!,0),FALSE)</f>
        <v>#REF!</v>
      </c>
      <c r="Y330" s="62" t="e">
        <f>HLOOKUP("DPD_Group",#REF!,MATCH($A330,#REF!,0),FALSE)</f>
        <v>#REF!</v>
      </c>
      <c r="Z330" s="47"/>
      <c r="AA330" s="47" t="e">
        <f>HLOOKUP("Pad type",#REF!,MATCH($A330,#REF!,0),FALSE)</f>
        <v>#REF!</v>
      </c>
      <c r="AB330" s="47"/>
      <c r="AC330" s="63" t="e">
        <f>HLOOKUP("POR Pin State",#REF!,MATCH($A330,#REF!,0),FALSE)</f>
        <v>#REF!</v>
      </c>
      <c r="AD330" s="207"/>
      <c r="AE330" s="208"/>
      <c r="AF330" s="208"/>
      <c r="AG330" s="208"/>
      <c r="AH330" s="209"/>
      <c r="AI330" s="209"/>
      <c r="AJ330" s="210"/>
      <c r="AK330" s="210"/>
      <c r="AL330" s="210"/>
      <c r="AM330" s="210"/>
      <c r="AN330" s="210"/>
      <c r="AO330" s="210"/>
      <c r="AP330" s="210"/>
      <c r="AQ330" s="215" t="s">
        <v>795</v>
      </c>
      <c r="AR330" s="105"/>
      <c r="AS330" s="105"/>
      <c r="AT330" s="105"/>
      <c r="AU330" s="105"/>
      <c r="AV330" s="105"/>
      <c r="AW330" s="105"/>
      <c r="AX330" s="105"/>
      <c r="AY330" s="105"/>
      <c r="AZ330" s="105"/>
      <c r="BA330" s="105"/>
      <c r="BB330" s="218"/>
      <c r="BC330" s="105"/>
      <c r="BD330" s="219"/>
      <c r="BE330" s="231" t="s">
        <v>795</v>
      </c>
      <c r="BF330" s="147" t="e">
        <f>VLOOKUP($A330,#REF!,34,FALSE)</f>
        <v>#REF!</v>
      </c>
      <c r="BG330" s="147" t="e">
        <f>VLOOKUP($A330,#REF!,22,FALSE)</f>
        <v>#REF!</v>
      </c>
      <c r="BH330" s="149"/>
    </row>
    <row r="331" s="5" customFormat="1" ht="12.95" customHeight="1" spans="1:60">
      <c r="A331" s="203" t="s">
        <v>799</v>
      </c>
      <c r="B331" s="38" t="e">
        <f>VLOOKUP($A331,#REF!,34,FALSE)</f>
        <v>#REF!</v>
      </c>
      <c r="C331" s="39" t="str">
        <f t="shared" si="150"/>
        <v>unused_CSI_D_D1_P</v>
      </c>
      <c r="D331" s="40" t="e">
        <f>IF(LEN(VLOOKUP($A331,#REF!,8,FALSE)),LEFT(VLOOKUP($A331,#REF!,8,FALSE),LEN(VLOOKUP($A331,#REF!,8,FALSE))-2),"")</f>
        <v>#REF!</v>
      </c>
      <c r="E331" s="41" t="e">
        <f>IF(LEN(VLOOKUP($A331,#REF!,4,FALSE)),IF(INDEX(#REF!,MATCH($A331,#REF!,0),1),LEFT(VLOOKUP($A331,#REF!,4,FALSE),LEN(VLOOKUP($A331,#REF!,4,FALSE))-2),CONCATENATE(LEFT(VLOOKUP($A331,#REF!,4,FALSE),LEN(VLOOKUP($A331,#REF!,4,FALSE))-2),"*")),"")</f>
        <v>#REF!</v>
      </c>
      <c r="F331" s="42" t="e">
        <f>IF(LEN(VLOOKUP($A331,#REF!,5,FALSE)),IF(INDEX(#REF!,MATCH($A331,#REF!,0),2),LEFT(VLOOKUP($A331,#REF!,5,FALSE),LEN(VLOOKUP($A331,#REF!,5,FALSE))-2),CONCATENATE(LEFT(VLOOKUP($A331,#REF!,5,FALSE),LEN(VLOOKUP($A331,#REF!,5,FALSE))-2),"*")),"")</f>
        <v>#REF!</v>
      </c>
      <c r="G331" s="42" t="e">
        <f>IF(LEN(VLOOKUP($A331,#REF!,6,FALSE)),IF(INDEX(#REF!,MATCH($A331,#REF!,0),3),LEFT(VLOOKUP($A331,#REF!,6,FALSE),LEN(VLOOKUP($A331,#REF!,6,FALSE))-2),CONCATENATE(LEFT(VLOOKUP($A331,#REF!,6,FALSE),LEN(VLOOKUP($A331,#REF!,6,FALSE))-2),"*")),"")</f>
        <v>#REF!</v>
      </c>
      <c r="H331" s="43" t="e">
        <f>IF(LEN(VLOOKUP($A331,#REF!,7,FALSE)),IF(INDEX(#REF!,MATCH($A331,#REF!,0),4),LEFT(VLOOKUP($A331,#REF!,7,FALSE),LEN(VLOOKUP($A331,#REF!,7,FALSE))-2),CONCATENATE(LEFT(VLOOKUP($A331,#REF!,7,FALSE),LEN(VLOOKUP($A331,#REF!,7,FALSE))-2),"*")),"")</f>
        <v>#REF!</v>
      </c>
      <c r="I331" s="54" t="e">
        <f>IF(LEN(VLOOKUP($A331,#REF!,8,FALSE)),UPPER(RIGHT(VLOOKUP($A331,#REF!,8,FALSE),1)),"")</f>
        <v>#REF!</v>
      </c>
      <c r="J331" s="42" t="e">
        <f>IF(LEN(VLOOKUP($A331,#REF!,4,FALSE)),UPPER(RIGHT(VLOOKUP($A331,#REF!,4,FALSE),1)),"")</f>
        <v>#REF!</v>
      </c>
      <c r="K331" s="42" t="e">
        <f>IF(LEN(VLOOKUP($A331,#REF!,5,FALSE)),UPPER(RIGHT(VLOOKUP($A331,#REF!,5,FALSE),1)),"")</f>
        <v>#REF!</v>
      </c>
      <c r="L331" s="42" t="e">
        <f>IF(LEN(VLOOKUP($A331,#REF!,6,FALSE)),UPPER(RIGHT(VLOOKUP($A331,#REF!,6,FALSE),1)),"")</f>
        <v>#REF!</v>
      </c>
      <c r="M331" s="43" t="e">
        <f>IF(LEN(VLOOKUP($A331,#REF!,7,FALSE)),UPPER(RIGHT(VLOOKUP($A331,#REF!,7,FALSE),1)),"")</f>
        <v>#REF!</v>
      </c>
      <c r="N331" s="206"/>
      <c r="O331" s="206"/>
      <c r="P331" s="206"/>
      <c r="Q331" s="206"/>
      <c r="R331" s="206"/>
      <c r="S331" s="63" t="e">
        <f>HLOOKUP("Device Tree Pin Name",#REF!,MATCH($A331,#REF!,0),FALSE)</f>
        <v>#REF!</v>
      </c>
      <c r="T331" s="47" t="e">
        <f>HLOOKUP("power rail",#REF!,MATCH($A331,#REF!,0),FALSE)</f>
        <v>#REF!</v>
      </c>
      <c r="U331" s="62" t="e">
        <f>HLOOKUP("Wake Capable",#REF!,MATCH($A331,#REF!,0),FALSE)</f>
        <v>#REF!</v>
      </c>
      <c r="V331" s="62" t="e">
        <f>HLOOKUP("Strap",#REF!,MATCH($A331,#REF!,0),FALSE)</f>
        <v>#REF!</v>
      </c>
      <c r="W331" s="62"/>
      <c r="X331" s="62" t="e">
        <f>HLOOKUP("DPD_Control",#REF!,MATCH($A331,#REF!,0),FALSE)</f>
        <v>#REF!</v>
      </c>
      <c r="Y331" s="62" t="e">
        <f>HLOOKUP("DPD_Group",#REF!,MATCH($A331,#REF!,0),FALSE)</f>
        <v>#REF!</v>
      </c>
      <c r="Z331" s="47"/>
      <c r="AA331" s="47" t="e">
        <f>HLOOKUP("Pad type",#REF!,MATCH($A331,#REF!,0),FALSE)</f>
        <v>#REF!</v>
      </c>
      <c r="AB331" s="47"/>
      <c r="AC331" s="63" t="e">
        <f>HLOOKUP("POR Pin State",#REF!,MATCH($A331,#REF!,0),FALSE)</f>
        <v>#REF!</v>
      </c>
      <c r="AD331" s="207"/>
      <c r="AE331" s="208"/>
      <c r="AF331" s="208"/>
      <c r="AG331" s="208"/>
      <c r="AH331" s="209"/>
      <c r="AI331" s="209"/>
      <c r="AJ331" s="210"/>
      <c r="AK331" s="210"/>
      <c r="AL331" s="210"/>
      <c r="AM331" s="210"/>
      <c r="AN331" s="210"/>
      <c r="AO331" s="210"/>
      <c r="AP331" s="210"/>
      <c r="AQ331" s="215" t="s">
        <v>800</v>
      </c>
      <c r="AR331" s="105"/>
      <c r="AS331" s="105"/>
      <c r="AT331" s="105"/>
      <c r="AU331" s="105"/>
      <c r="AV331" s="105"/>
      <c r="AW331" s="105"/>
      <c r="AX331" s="105"/>
      <c r="AY331" s="105"/>
      <c r="AZ331" s="105"/>
      <c r="BA331" s="105"/>
      <c r="BB331" s="218"/>
      <c r="BC331" s="105"/>
      <c r="BD331" s="219"/>
      <c r="BE331" s="231" t="s">
        <v>800</v>
      </c>
      <c r="BF331" s="147" t="e">
        <f>VLOOKUP($A331,#REF!,34,FALSE)</f>
        <v>#REF!</v>
      </c>
      <c r="BG331" s="147" t="e">
        <f>VLOOKUP($A331,#REF!,22,FALSE)</f>
        <v>#REF!</v>
      </c>
      <c r="BH331" s="149"/>
    </row>
    <row r="332" s="5" customFormat="1" ht="12.95" customHeight="1" spans="1:60">
      <c r="A332" s="203" t="s">
        <v>800</v>
      </c>
      <c r="B332" s="38" t="e">
        <f>VLOOKUP($A332,#REF!,34,FALSE)</f>
        <v>#REF!</v>
      </c>
      <c r="C332" s="39" t="str">
        <f t="shared" si="150"/>
        <v>unused_CSI_D_D1_N</v>
      </c>
      <c r="D332" s="40" t="e">
        <f>IF(LEN(VLOOKUP($A332,#REF!,8,FALSE)),LEFT(VLOOKUP($A332,#REF!,8,FALSE),LEN(VLOOKUP($A332,#REF!,8,FALSE))-2),"")</f>
        <v>#REF!</v>
      </c>
      <c r="E332" s="41" t="e">
        <f>IF(LEN(VLOOKUP($A332,#REF!,4,FALSE)),IF(INDEX(#REF!,MATCH($A332,#REF!,0),1),LEFT(VLOOKUP($A332,#REF!,4,FALSE),LEN(VLOOKUP($A332,#REF!,4,FALSE))-2),CONCATENATE(LEFT(VLOOKUP($A332,#REF!,4,FALSE),LEN(VLOOKUP($A332,#REF!,4,FALSE))-2),"*")),"")</f>
        <v>#REF!</v>
      </c>
      <c r="F332" s="42" t="e">
        <f>IF(LEN(VLOOKUP($A332,#REF!,5,FALSE)),IF(INDEX(#REF!,MATCH($A332,#REF!,0),2),LEFT(VLOOKUP($A332,#REF!,5,FALSE),LEN(VLOOKUP($A332,#REF!,5,FALSE))-2),CONCATENATE(LEFT(VLOOKUP($A332,#REF!,5,FALSE),LEN(VLOOKUP($A332,#REF!,5,FALSE))-2),"*")),"")</f>
        <v>#REF!</v>
      </c>
      <c r="G332" s="42" t="e">
        <f>IF(LEN(VLOOKUP($A332,#REF!,6,FALSE)),IF(INDEX(#REF!,MATCH($A332,#REF!,0),3),LEFT(VLOOKUP($A332,#REF!,6,FALSE),LEN(VLOOKUP($A332,#REF!,6,FALSE))-2),CONCATENATE(LEFT(VLOOKUP($A332,#REF!,6,FALSE),LEN(VLOOKUP($A332,#REF!,6,FALSE))-2),"*")),"")</f>
        <v>#REF!</v>
      </c>
      <c r="H332" s="43" t="e">
        <f>IF(LEN(VLOOKUP($A332,#REF!,7,FALSE)),IF(INDEX(#REF!,MATCH($A332,#REF!,0),4),LEFT(VLOOKUP($A332,#REF!,7,FALSE),LEN(VLOOKUP($A332,#REF!,7,FALSE))-2),CONCATENATE(LEFT(VLOOKUP($A332,#REF!,7,FALSE),LEN(VLOOKUP($A332,#REF!,7,FALSE))-2),"*")),"")</f>
        <v>#REF!</v>
      </c>
      <c r="I332" s="54" t="e">
        <f>IF(LEN(VLOOKUP($A332,#REF!,8,FALSE)),UPPER(RIGHT(VLOOKUP($A332,#REF!,8,FALSE),1)),"")</f>
        <v>#REF!</v>
      </c>
      <c r="J332" s="42" t="e">
        <f>IF(LEN(VLOOKUP($A332,#REF!,4,FALSE)),UPPER(RIGHT(VLOOKUP($A332,#REF!,4,FALSE),1)),"")</f>
        <v>#REF!</v>
      </c>
      <c r="K332" s="42" t="e">
        <f>IF(LEN(VLOOKUP($A332,#REF!,5,FALSE)),UPPER(RIGHT(VLOOKUP($A332,#REF!,5,FALSE),1)),"")</f>
        <v>#REF!</v>
      </c>
      <c r="L332" s="42" t="e">
        <f>IF(LEN(VLOOKUP($A332,#REF!,6,FALSE)),UPPER(RIGHT(VLOOKUP($A332,#REF!,6,FALSE),1)),"")</f>
        <v>#REF!</v>
      </c>
      <c r="M332" s="43" t="e">
        <f>IF(LEN(VLOOKUP($A332,#REF!,7,FALSE)),UPPER(RIGHT(VLOOKUP($A332,#REF!,7,FALSE),1)),"")</f>
        <v>#REF!</v>
      </c>
      <c r="N332" s="206"/>
      <c r="O332" s="206"/>
      <c r="P332" s="206"/>
      <c r="Q332" s="206"/>
      <c r="R332" s="206"/>
      <c r="S332" s="63" t="e">
        <f>HLOOKUP("Device Tree Pin Name",#REF!,MATCH($A332,#REF!,0),FALSE)</f>
        <v>#REF!</v>
      </c>
      <c r="T332" s="47" t="e">
        <f>HLOOKUP("power rail",#REF!,MATCH($A332,#REF!,0),FALSE)</f>
        <v>#REF!</v>
      </c>
      <c r="U332" s="62" t="e">
        <f>HLOOKUP("Wake Capable",#REF!,MATCH($A332,#REF!,0),FALSE)</f>
        <v>#REF!</v>
      </c>
      <c r="V332" s="62" t="e">
        <f>HLOOKUP("Strap",#REF!,MATCH($A332,#REF!,0),FALSE)</f>
        <v>#REF!</v>
      </c>
      <c r="W332" s="62"/>
      <c r="X332" s="62" t="e">
        <f>HLOOKUP("DPD_Control",#REF!,MATCH($A332,#REF!,0),FALSE)</f>
        <v>#REF!</v>
      </c>
      <c r="Y332" s="62" t="e">
        <f>HLOOKUP("DPD_Group",#REF!,MATCH($A332,#REF!,0),FALSE)</f>
        <v>#REF!</v>
      </c>
      <c r="Z332" s="47"/>
      <c r="AA332" s="47" t="e">
        <f>HLOOKUP("Pad type",#REF!,MATCH($A332,#REF!,0),FALSE)</f>
        <v>#REF!</v>
      </c>
      <c r="AB332" s="47"/>
      <c r="AC332" s="63" t="e">
        <f>HLOOKUP("POR Pin State",#REF!,MATCH($A332,#REF!,0),FALSE)</f>
        <v>#REF!</v>
      </c>
      <c r="AD332" s="207"/>
      <c r="AE332" s="208"/>
      <c r="AF332" s="208"/>
      <c r="AG332" s="208"/>
      <c r="AH332" s="209"/>
      <c r="AI332" s="209"/>
      <c r="AJ332" s="210"/>
      <c r="AK332" s="210"/>
      <c r="AL332" s="210"/>
      <c r="AM332" s="210"/>
      <c r="AN332" s="210"/>
      <c r="AO332" s="210"/>
      <c r="AP332" s="210"/>
      <c r="AQ332" s="215" t="s">
        <v>799</v>
      </c>
      <c r="AR332" s="105"/>
      <c r="AS332" s="105"/>
      <c r="AT332" s="105"/>
      <c r="AU332" s="105"/>
      <c r="AV332" s="105"/>
      <c r="AW332" s="105"/>
      <c r="AX332" s="105"/>
      <c r="AY332" s="105"/>
      <c r="AZ332" s="105"/>
      <c r="BA332" s="105"/>
      <c r="BB332" s="218"/>
      <c r="BC332" s="105"/>
      <c r="BD332" s="238"/>
      <c r="BE332" s="231" t="s">
        <v>799</v>
      </c>
      <c r="BF332" s="147" t="e">
        <f>VLOOKUP($A332,#REF!,34,FALSE)</f>
        <v>#REF!</v>
      </c>
      <c r="BG332" s="147" t="e">
        <f>VLOOKUP($A332,#REF!,22,FALSE)</f>
        <v>#REF!</v>
      </c>
      <c r="BH332" s="149"/>
    </row>
    <row r="333" s="5" customFormat="1" ht="12.95" customHeight="1" spans="1:60">
      <c r="A333" s="203" t="s">
        <v>801</v>
      </c>
      <c r="B333" s="38" t="e">
        <f>VLOOKUP($A333,#REF!,34,FALSE)</f>
        <v>#REF!</v>
      </c>
      <c r="C333" s="39" t="str">
        <f t="shared" si="150"/>
        <v>unused_CSI_E_D0_P</v>
      </c>
      <c r="D333" s="40" t="e">
        <f>IF(LEN(VLOOKUP($A333,#REF!,8,FALSE)),LEFT(VLOOKUP($A333,#REF!,8,FALSE),LEN(VLOOKUP($A333,#REF!,8,FALSE))-2),"")</f>
        <v>#REF!</v>
      </c>
      <c r="E333" s="41" t="e">
        <f>IF(LEN(VLOOKUP($A333,#REF!,4,FALSE)),IF(INDEX(#REF!,MATCH($A333,#REF!,0),1),LEFT(VLOOKUP($A333,#REF!,4,FALSE),LEN(VLOOKUP($A333,#REF!,4,FALSE))-2),CONCATENATE(LEFT(VLOOKUP($A333,#REF!,4,FALSE),LEN(VLOOKUP($A333,#REF!,4,FALSE))-2),"*")),"")</f>
        <v>#REF!</v>
      </c>
      <c r="F333" s="42" t="e">
        <f>IF(LEN(VLOOKUP($A333,#REF!,5,FALSE)),IF(INDEX(#REF!,MATCH($A333,#REF!,0),2),LEFT(VLOOKUP($A333,#REF!,5,FALSE),LEN(VLOOKUP($A333,#REF!,5,FALSE))-2),CONCATENATE(LEFT(VLOOKUP($A333,#REF!,5,FALSE),LEN(VLOOKUP($A333,#REF!,5,FALSE))-2),"*")),"")</f>
        <v>#REF!</v>
      </c>
      <c r="G333" s="42" t="e">
        <f>IF(LEN(VLOOKUP($A333,#REF!,6,FALSE)),IF(INDEX(#REF!,MATCH($A333,#REF!,0),3),LEFT(VLOOKUP($A333,#REF!,6,FALSE),LEN(VLOOKUP($A333,#REF!,6,FALSE))-2),CONCATENATE(LEFT(VLOOKUP($A333,#REF!,6,FALSE),LEN(VLOOKUP($A333,#REF!,6,FALSE))-2),"*")),"")</f>
        <v>#REF!</v>
      </c>
      <c r="H333" s="43" t="e">
        <f>IF(LEN(VLOOKUP($A333,#REF!,7,FALSE)),IF(INDEX(#REF!,MATCH($A333,#REF!,0),4),LEFT(VLOOKUP($A333,#REF!,7,FALSE),LEN(VLOOKUP($A333,#REF!,7,FALSE))-2),CONCATENATE(LEFT(VLOOKUP($A333,#REF!,7,FALSE),LEN(VLOOKUP($A333,#REF!,7,FALSE))-2),"*")),"")</f>
        <v>#REF!</v>
      </c>
      <c r="I333" s="54" t="e">
        <f>IF(LEN(VLOOKUP($A333,#REF!,8,FALSE)),UPPER(RIGHT(VLOOKUP($A333,#REF!,8,FALSE),1)),"")</f>
        <v>#REF!</v>
      </c>
      <c r="J333" s="42" t="e">
        <f>IF(LEN(VLOOKUP($A333,#REF!,4,FALSE)),UPPER(RIGHT(VLOOKUP($A333,#REF!,4,FALSE),1)),"")</f>
        <v>#REF!</v>
      </c>
      <c r="K333" s="42" t="e">
        <f>IF(LEN(VLOOKUP($A333,#REF!,5,FALSE)),UPPER(RIGHT(VLOOKUP($A333,#REF!,5,FALSE),1)),"")</f>
        <v>#REF!</v>
      </c>
      <c r="L333" s="42" t="e">
        <f>IF(LEN(VLOOKUP($A333,#REF!,6,FALSE)),UPPER(RIGHT(VLOOKUP($A333,#REF!,6,FALSE),1)),"")</f>
        <v>#REF!</v>
      </c>
      <c r="M333" s="43" t="e">
        <f>IF(LEN(VLOOKUP($A333,#REF!,7,FALSE)),UPPER(RIGHT(VLOOKUP($A333,#REF!,7,FALSE),1)),"")</f>
        <v>#REF!</v>
      </c>
      <c r="N333" s="206"/>
      <c r="O333" s="206"/>
      <c r="P333" s="206"/>
      <c r="Q333" s="206"/>
      <c r="R333" s="206"/>
      <c r="S333" s="63" t="e">
        <f>HLOOKUP("Device Tree Pin Name",#REF!,MATCH($A333,#REF!,0),FALSE)</f>
        <v>#REF!</v>
      </c>
      <c r="T333" s="47" t="e">
        <f>HLOOKUP("power rail",#REF!,MATCH($A333,#REF!,0),FALSE)</f>
        <v>#REF!</v>
      </c>
      <c r="U333" s="62" t="e">
        <f>HLOOKUP("Wake Capable",#REF!,MATCH($A333,#REF!,0),FALSE)</f>
        <v>#REF!</v>
      </c>
      <c r="V333" s="62" t="e">
        <f>HLOOKUP("Strap",#REF!,MATCH($A333,#REF!,0),FALSE)</f>
        <v>#REF!</v>
      </c>
      <c r="W333" s="62"/>
      <c r="X333" s="62" t="e">
        <f>HLOOKUP("DPD_Control",#REF!,MATCH($A333,#REF!,0),FALSE)</f>
        <v>#REF!</v>
      </c>
      <c r="Y333" s="62" t="e">
        <f>HLOOKUP("DPD_Group",#REF!,MATCH($A333,#REF!,0),FALSE)</f>
        <v>#REF!</v>
      </c>
      <c r="Z333" s="47"/>
      <c r="AA333" s="47" t="e">
        <f>HLOOKUP("Pad type",#REF!,MATCH($A333,#REF!,0),FALSE)</f>
        <v>#REF!</v>
      </c>
      <c r="AB333" s="47"/>
      <c r="AC333" s="63" t="e">
        <f>HLOOKUP("POR Pin State",#REF!,MATCH($A333,#REF!,0),FALSE)</f>
        <v>#REF!</v>
      </c>
      <c r="AD333" s="207"/>
      <c r="AE333" s="208"/>
      <c r="AF333" s="208"/>
      <c r="AG333" s="208"/>
      <c r="AH333" s="209"/>
      <c r="AI333" s="209"/>
      <c r="AJ333" s="210"/>
      <c r="AK333" s="210"/>
      <c r="AL333" s="210"/>
      <c r="AM333" s="210"/>
      <c r="AN333" s="210"/>
      <c r="AO333" s="210"/>
      <c r="AP333" s="210"/>
      <c r="AQ333" s="215" t="s">
        <v>802</v>
      </c>
      <c r="AR333" s="105"/>
      <c r="AS333" s="105"/>
      <c r="AT333" s="105"/>
      <c r="AU333" s="105"/>
      <c r="AV333" s="105"/>
      <c r="AW333" s="105"/>
      <c r="AX333" s="105"/>
      <c r="AY333" s="105"/>
      <c r="AZ333" s="105"/>
      <c r="BA333" s="105"/>
      <c r="BB333" s="218"/>
      <c r="BC333" s="216"/>
      <c r="BD333" s="239"/>
      <c r="BE333" s="231" t="s">
        <v>802</v>
      </c>
      <c r="BF333" s="147" t="e">
        <f>VLOOKUP($A333,#REF!,34,FALSE)</f>
        <v>#REF!</v>
      </c>
      <c r="BG333" s="147" t="e">
        <f>VLOOKUP($A333,#REF!,22,FALSE)</f>
        <v>#REF!</v>
      </c>
      <c r="BH333" s="149"/>
    </row>
    <row r="334" s="5" customFormat="1" ht="12.95" customHeight="1" spans="1:60">
      <c r="A334" s="203" t="s">
        <v>803</v>
      </c>
      <c r="B334" s="38" t="e">
        <f>VLOOKUP($A334,#REF!,34,FALSE)</f>
        <v>#REF!</v>
      </c>
      <c r="C334" s="39" t="str">
        <f t="shared" si="150"/>
        <v>unused_CSI_E_D0_N</v>
      </c>
      <c r="D334" s="40" t="e">
        <f>IF(LEN(VLOOKUP($A334,#REF!,8,FALSE)),LEFT(VLOOKUP($A334,#REF!,8,FALSE),LEN(VLOOKUP($A334,#REF!,8,FALSE))-2),"")</f>
        <v>#REF!</v>
      </c>
      <c r="E334" s="41" t="e">
        <f>IF(LEN(VLOOKUP($A334,#REF!,4,FALSE)),IF(INDEX(#REF!,MATCH($A334,#REF!,0),1),LEFT(VLOOKUP($A334,#REF!,4,FALSE),LEN(VLOOKUP($A334,#REF!,4,FALSE))-2),CONCATENATE(LEFT(VLOOKUP($A334,#REF!,4,FALSE),LEN(VLOOKUP($A334,#REF!,4,FALSE))-2),"*")),"")</f>
        <v>#REF!</v>
      </c>
      <c r="F334" s="42" t="e">
        <f>IF(LEN(VLOOKUP($A334,#REF!,5,FALSE)),IF(INDEX(#REF!,MATCH($A334,#REF!,0),2),LEFT(VLOOKUP($A334,#REF!,5,FALSE),LEN(VLOOKUP($A334,#REF!,5,FALSE))-2),CONCATENATE(LEFT(VLOOKUP($A334,#REF!,5,FALSE),LEN(VLOOKUP($A334,#REF!,5,FALSE))-2),"*")),"")</f>
        <v>#REF!</v>
      </c>
      <c r="G334" s="42" t="e">
        <f>IF(LEN(VLOOKUP($A334,#REF!,6,FALSE)),IF(INDEX(#REF!,MATCH($A334,#REF!,0),3),LEFT(VLOOKUP($A334,#REF!,6,FALSE),LEN(VLOOKUP($A334,#REF!,6,FALSE))-2),CONCATENATE(LEFT(VLOOKUP($A334,#REF!,6,FALSE),LEN(VLOOKUP($A334,#REF!,6,FALSE))-2),"*")),"")</f>
        <v>#REF!</v>
      </c>
      <c r="H334" s="43" t="e">
        <f>IF(LEN(VLOOKUP($A334,#REF!,7,FALSE)),IF(INDEX(#REF!,MATCH($A334,#REF!,0),4),LEFT(VLOOKUP($A334,#REF!,7,FALSE),LEN(VLOOKUP($A334,#REF!,7,FALSE))-2),CONCATENATE(LEFT(VLOOKUP($A334,#REF!,7,FALSE),LEN(VLOOKUP($A334,#REF!,7,FALSE))-2),"*")),"")</f>
        <v>#REF!</v>
      </c>
      <c r="I334" s="54" t="e">
        <f>IF(LEN(VLOOKUP($A334,#REF!,8,FALSE)),UPPER(RIGHT(VLOOKUP($A334,#REF!,8,FALSE),1)),"")</f>
        <v>#REF!</v>
      </c>
      <c r="J334" s="42" t="e">
        <f>IF(LEN(VLOOKUP($A334,#REF!,4,FALSE)),UPPER(RIGHT(VLOOKUP($A334,#REF!,4,FALSE),1)),"")</f>
        <v>#REF!</v>
      </c>
      <c r="K334" s="42" t="e">
        <f>IF(LEN(VLOOKUP($A334,#REF!,5,FALSE)),UPPER(RIGHT(VLOOKUP($A334,#REF!,5,FALSE),1)),"")</f>
        <v>#REF!</v>
      </c>
      <c r="L334" s="42" t="e">
        <f>IF(LEN(VLOOKUP($A334,#REF!,6,FALSE)),UPPER(RIGHT(VLOOKUP($A334,#REF!,6,FALSE),1)),"")</f>
        <v>#REF!</v>
      </c>
      <c r="M334" s="43" t="e">
        <f>IF(LEN(VLOOKUP($A334,#REF!,7,FALSE)),UPPER(RIGHT(VLOOKUP($A334,#REF!,7,FALSE),1)),"")</f>
        <v>#REF!</v>
      </c>
      <c r="N334" s="206"/>
      <c r="O334" s="206"/>
      <c r="P334" s="206"/>
      <c r="Q334" s="206"/>
      <c r="R334" s="206"/>
      <c r="S334" s="63" t="e">
        <f>HLOOKUP("Device Tree Pin Name",#REF!,MATCH($A334,#REF!,0),FALSE)</f>
        <v>#REF!</v>
      </c>
      <c r="T334" s="47" t="e">
        <f>HLOOKUP("power rail",#REF!,MATCH($A334,#REF!,0),FALSE)</f>
        <v>#REF!</v>
      </c>
      <c r="U334" s="62" t="e">
        <f>HLOOKUP("Wake Capable",#REF!,MATCH($A334,#REF!,0),FALSE)</f>
        <v>#REF!</v>
      </c>
      <c r="V334" s="62" t="e">
        <f>HLOOKUP("Strap",#REF!,MATCH($A334,#REF!,0),FALSE)</f>
        <v>#REF!</v>
      </c>
      <c r="W334" s="62"/>
      <c r="X334" s="62" t="e">
        <f>HLOOKUP("DPD_Control",#REF!,MATCH($A334,#REF!,0),FALSE)</f>
        <v>#REF!</v>
      </c>
      <c r="Y334" s="62" t="e">
        <f>HLOOKUP("DPD_Group",#REF!,MATCH($A334,#REF!,0),FALSE)</f>
        <v>#REF!</v>
      </c>
      <c r="Z334" s="47"/>
      <c r="AA334" s="47" t="e">
        <f>HLOOKUP("Pad type",#REF!,MATCH($A334,#REF!,0),FALSE)</f>
        <v>#REF!</v>
      </c>
      <c r="AB334" s="47"/>
      <c r="AC334" s="63" t="e">
        <f>HLOOKUP("POR Pin State",#REF!,MATCH($A334,#REF!,0),FALSE)</f>
        <v>#REF!</v>
      </c>
      <c r="AD334" s="207"/>
      <c r="AE334" s="208"/>
      <c r="AF334" s="208"/>
      <c r="AG334" s="208"/>
      <c r="AH334" s="209"/>
      <c r="AI334" s="209"/>
      <c r="AJ334" s="210"/>
      <c r="AK334" s="210"/>
      <c r="AL334" s="210"/>
      <c r="AM334" s="210"/>
      <c r="AN334" s="210"/>
      <c r="AO334" s="210"/>
      <c r="AP334" s="210"/>
      <c r="AQ334" s="215" t="s">
        <v>804</v>
      </c>
      <c r="AR334" s="105"/>
      <c r="AS334" s="105"/>
      <c r="AT334" s="105"/>
      <c r="AU334" s="105"/>
      <c r="AV334" s="105"/>
      <c r="AW334" s="105"/>
      <c r="AX334" s="105"/>
      <c r="AY334" s="105"/>
      <c r="AZ334" s="105"/>
      <c r="BA334" s="105"/>
      <c r="BB334" s="218"/>
      <c r="BC334" s="105"/>
      <c r="BD334" s="219"/>
      <c r="BE334" s="231" t="s">
        <v>804</v>
      </c>
      <c r="BF334" s="147" t="e">
        <f>VLOOKUP($A334,#REF!,34,FALSE)</f>
        <v>#REF!</v>
      </c>
      <c r="BG334" s="147" t="e">
        <f>VLOOKUP($A334,#REF!,22,FALSE)</f>
        <v>#REF!</v>
      </c>
      <c r="BH334" s="149"/>
    </row>
    <row r="335" s="5" customFormat="1" ht="12.95" customHeight="1" spans="1:60">
      <c r="A335" s="203" t="s">
        <v>804</v>
      </c>
      <c r="B335" s="38" t="e">
        <f>VLOOKUP($A335,#REF!,34,FALSE)</f>
        <v>#REF!</v>
      </c>
      <c r="C335" s="39" t="str">
        <f t="shared" si="150"/>
        <v>unused_CSI_E_CLK_P</v>
      </c>
      <c r="D335" s="40" t="e">
        <f>IF(LEN(VLOOKUP($A335,#REF!,8,FALSE)),LEFT(VLOOKUP($A335,#REF!,8,FALSE),LEN(VLOOKUP($A335,#REF!,8,FALSE))-2),"")</f>
        <v>#REF!</v>
      </c>
      <c r="E335" s="41" t="e">
        <f>IF(LEN(VLOOKUP($A335,#REF!,4,FALSE)),IF(INDEX(#REF!,MATCH($A335,#REF!,0),1),LEFT(VLOOKUP($A335,#REF!,4,FALSE),LEN(VLOOKUP($A335,#REF!,4,FALSE))-2),CONCATENATE(LEFT(VLOOKUP($A335,#REF!,4,FALSE),LEN(VLOOKUP($A335,#REF!,4,FALSE))-2),"*")),"")</f>
        <v>#REF!</v>
      </c>
      <c r="F335" s="42" t="e">
        <f>IF(LEN(VLOOKUP($A335,#REF!,5,FALSE)),IF(INDEX(#REF!,MATCH($A335,#REF!,0),2),LEFT(VLOOKUP($A335,#REF!,5,FALSE),LEN(VLOOKUP($A335,#REF!,5,FALSE))-2),CONCATENATE(LEFT(VLOOKUP($A335,#REF!,5,FALSE),LEN(VLOOKUP($A335,#REF!,5,FALSE))-2),"*")),"")</f>
        <v>#REF!</v>
      </c>
      <c r="G335" s="42" t="e">
        <f>IF(LEN(VLOOKUP($A335,#REF!,6,FALSE)),IF(INDEX(#REF!,MATCH($A335,#REF!,0),3),LEFT(VLOOKUP($A335,#REF!,6,FALSE),LEN(VLOOKUP($A335,#REF!,6,FALSE))-2),CONCATENATE(LEFT(VLOOKUP($A335,#REF!,6,FALSE),LEN(VLOOKUP($A335,#REF!,6,FALSE))-2),"*")),"")</f>
        <v>#REF!</v>
      </c>
      <c r="H335" s="43" t="e">
        <f>IF(LEN(VLOOKUP($A335,#REF!,7,FALSE)),IF(INDEX(#REF!,MATCH($A335,#REF!,0),4),LEFT(VLOOKUP($A335,#REF!,7,FALSE),LEN(VLOOKUP($A335,#REF!,7,FALSE))-2),CONCATENATE(LEFT(VLOOKUP($A335,#REF!,7,FALSE),LEN(VLOOKUP($A335,#REF!,7,FALSE))-2),"*")),"")</f>
        <v>#REF!</v>
      </c>
      <c r="I335" s="54" t="e">
        <f>IF(LEN(VLOOKUP($A335,#REF!,8,FALSE)),UPPER(RIGHT(VLOOKUP($A335,#REF!,8,FALSE),1)),"")</f>
        <v>#REF!</v>
      </c>
      <c r="J335" s="42" t="e">
        <f>IF(LEN(VLOOKUP($A335,#REF!,4,FALSE)),UPPER(RIGHT(VLOOKUP($A335,#REF!,4,FALSE),1)),"")</f>
        <v>#REF!</v>
      </c>
      <c r="K335" s="42" t="e">
        <f>IF(LEN(VLOOKUP($A335,#REF!,5,FALSE)),UPPER(RIGHT(VLOOKUP($A335,#REF!,5,FALSE),1)),"")</f>
        <v>#REF!</v>
      </c>
      <c r="L335" s="42" t="e">
        <f>IF(LEN(VLOOKUP($A335,#REF!,6,FALSE)),UPPER(RIGHT(VLOOKUP($A335,#REF!,6,FALSE),1)),"")</f>
        <v>#REF!</v>
      </c>
      <c r="M335" s="43" t="e">
        <f>IF(LEN(VLOOKUP($A335,#REF!,7,FALSE)),UPPER(RIGHT(VLOOKUP($A335,#REF!,7,FALSE),1)),"")</f>
        <v>#REF!</v>
      </c>
      <c r="N335" s="206"/>
      <c r="O335" s="206"/>
      <c r="P335" s="206"/>
      <c r="Q335" s="206"/>
      <c r="R335" s="206"/>
      <c r="S335" s="63" t="e">
        <f>HLOOKUP("Device Tree Pin Name",#REF!,MATCH($A335,#REF!,0),FALSE)</f>
        <v>#REF!</v>
      </c>
      <c r="T335" s="47" t="e">
        <f>HLOOKUP("power rail",#REF!,MATCH($A335,#REF!,0),FALSE)</f>
        <v>#REF!</v>
      </c>
      <c r="U335" s="62" t="e">
        <f>HLOOKUP("Wake Capable",#REF!,MATCH($A335,#REF!,0),FALSE)</f>
        <v>#REF!</v>
      </c>
      <c r="V335" s="62" t="e">
        <f>HLOOKUP("Strap",#REF!,MATCH($A335,#REF!,0),FALSE)</f>
        <v>#REF!</v>
      </c>
      <c r="W335" s="62"/>
      <c r="X335" s="62" t="e">
        <f>HLOOKUP("DPD_Control",#REF!,MATCH($A335,#REF!,0),FALSE)</f>
        <v>#REF!</v>
      </c>
      <c r="Y335" s="62" t="e">
        <f>HLOOKUP("DPD_Group",#REF!,MATCH($A335,#REF!,0),FALSE)</f>
        <v>#REF!</v>
      </c>
      <c r="Z335" s="47"/>
      <c r="AA335" s="47" t="e">
        <f>HLOOKUP("Pad type",#REF!,MATCH($A335,#REF!,0),FALSE)</f>
        <v>#REF!</v>
      </c>
      <c r="AB335" s="47"/>
      <c r="AC335" s="63" t="e">
        <f>HLOOKUP("POR Pin State",#REF!,MATCH($A335,#REF!,0),FALSE)</f>
        <v>#REF!</v>
      </c>
      <c r="AD335" s="207"/>
      <c r="AE335" s="208"/>
      <c r="AF335" s="208"/>
      <c r="AG335" s="208"/>
      <c r="AH335" s="209"/>
      <c r="AI335" s="209"/>
      <c r="AJ335" s="210"/>
      <c r="AK335" s="210"/>
      <c r="AL335" s="210"/>
      <c r="AM335" s="210"/>
      <c r="AN335" s="210"/>
      <c r="AO335" s="210"/>
      <c r="AP335" s="210"/>
      <c r="AQ335" s="215" t="s">
        <v>803</v>
      </c>
      <c r="AR335" s="105"/>
      <c r="AS335" s="105"/>
      <c r="AT335" s="105"/>
      <c r="AU335" s="105"/>
      <c r="AV335" s="105"/>
      <c r="AW335" s="105"/>
      <c r="AX335" s="105"/>
      <c r="AY335" s="105"/>
      <c r="AZ335" s="105"/>
      <c r="BA335" s="105"/>
      <c r="BB335" s="218"/>
      <c r="BC335" s="105"/>
      <c r="BD335" s="219"/>
      <c r="BE335" s="231" t="s">
        <v>803</v>
      </c>
      <c r="BF335" s="147" t="e">
        <f>VLOOKUP($A335,#REF!,34,FALSE)</f>
        <v>#REF!</v>
      </c>
      <c r="BG335" s="147" t="e">
        <f>VLOOKUP($A335,#REF!,22,FALSE)</f>
        <v>#REF!</v>
      </c>
      <c r="BH335" s="149"/>
    </row>
    <row r="336" s="5" customFormat="1" ht="12.95" customHeight="1" spans="1:60">
      <c r="A336" s="203" t="s">
        <v>802</v>
      </c>
      <c r="B336" s="38" t="e">
        <f>VLOOKUP($A336,#REF!,34,FALSE)</f>
        <v>#REF!</v>
      </c>
      <c r="C336" s="39" t="str">
        <f t="shared" si="150"/>
        <v>unused_CSI_E_CLK_N</v>
      </c>
      <c r="D336" s="40" t="e">
        <f>IF(LEN(VLOOKUP($A336,#REF!,8,FALSE)),LEFT(VLOOKUP($A336,#REF!,8,FALSE),LEN(VLOOKUP($A336,#REF!,8,FALSE))-2),"")</f>
        <v>#REF!</v>
      </c>
      <c r="E336" s="41" t="e">
        <f>IF(LEN(VLOOKUP($A336,#REF!,4,FALSE)),IF(INDEX(#REF!,MATCH($A336,#REF!,0),1),LEFT(VLOOKUP($A336,#REF!,4,FALSE),LEN(VLOOKUP($A336,#REF!,4,FALSE))-2),CONCATENATE(LEFT(VLOOKUP($A336,#REF!,4,FALSE),LEN(VLOOKUP($A336,#REF!,4,FALSE))-2),"*")),"")</f>
        <v>#REF!</v>
      </c>
      <c r="F336" s="42" t="e">
        <f>IF(LEN(VLOOKUP($A336,#REF!,5,FALSE)),IF(INDEX(#REF!,MATCH($A336,#REF!,0),2),LEFT(VLOOKUP($A336,#REF!,5,FALSE),LEN(VLOOKUP($A336,#REF!,5,FALSE))-2),CONCATENATE(LEFT(VLOOKUP($A336,#REF!,5,FALSE),LEN(VLOOKUP($A336,#REF!,5,FALSE))-2),"*")),"")</f>
        <v>#REF!</v>
      </c>
      <c r="G336" s="42" t="e">
        <f>IF(LEN(VLOOKUP($A336,#REF!,6,FALSE)),IF(INDEX(#REF!,MATCH($A336,#REF!,0),3),LEFT(VLOOKUP($A336,#REF!,6,FALSE),LEN(VLOOKUP($A336,#REF!,6,FALSE))-2),CONCATENATE(LEFT(VLOOKUP($A336,#REF!,6,FALSE),LEN(VLOOKUP($A336,#REF!,6,FALSE))-2),"*")),"")</f>
        <v>#REF!</v>
      </c>
      <c r="H336" s="43" t="e">
        <f>IF(LEN(VLOOKUP($A336,#REF!,7,FALSE)),IF(INDEX(#REF!,MATCH($A336,#REF!,0),4),LEFT(VLOOKUP($A336,#REF!,7,FALSE),LEN(VLOOKUP($A336,#REF!,7,FALSE))-2),CONCATENATE(LEFT(VLOOKUP($A336,#REF!,7,FALSE),LEN(VLOOKUP($A336,#REF!,7,FALSE))-2),"*")),"")</f>
        <v>#REF!</v>
      </c>
      <c r="I336" s="54" t="e">
        <f>IF(LEN(VLOOKUP($A336,#REF!,8,FALSE)),UPPER(RIGHT(VLOOKUP($A336,#REF!,8,FALSE),1)),"")</f>
        <v>#REF!</v>
      </c>
      <c r="J336" s="42" t="e">
        <f>IF(LEN(VLOOKUP($A336,#REF!,4,FALSE)),UPPER(RIGHT(VLOOKUP($A336,#REF!,4,FALSE),1)),"")</f>
        <v>#REF!</v>
      </c>
      <c r="K336" s="42" t="e">
        <f>IF(LEN(VLOOKUP($A336,#REF!,5,FALSE)),UPPER(RIGHT(VLOOKUP($A336,#REF!,5,FALSE),1)),"")</f>
        <v>#REF!</v>
      </c>
      <c r="L336" s="42" t="e">
        <f>IF(LEN(VLOOKUP($A336,#REF!,6,FALSE)),UPPER(RIGHT(VLOOKUP($A336,#REF!,6,FALSE),1)),"")</f>
        <v>#REF!</v>
      </c>
      <c r="M336" s="43" t="e">
        <f>IF(LEN(VLOOKUP($A336,#REF!,7,FALSE)),UPPER(RIGHT(VLOOKUP($A336,#REF!,7,FALSE),1)),"")</f>
        <v>#REF!</v>
      </c>
      <c r="N336" s="206"/>
      <c r="O336" s="206"/>
      <c r="P336" s="206"/>
      <c r="Q336" s="206"/>
      <c r="R336" s="206"/>
      <c r="S336" s="63" t="e">
        <f>HLOOKUP("Device Tree Pin Name",#REF!,MATCH($A336,#REF!,0),FALSE)</f>
        <v>#REF!</v>
      </c>
      <c r="T336" s="47" t="e">
        <f>HLOOKUP("power rail",#REF!,MATCH($A336,#REF!,0),FALSE)</f>
        <v>#REF!</v>
      </c>
      <c r="U336" s="62" t="e">
        <f>HLOOKUP("Wake Capable",#REF!,MATCH($A336,#REF!,0),FALSE)</f>
        <v>#REF!</v>
      </c>
      <c r="V336" s="62" t="e">
        <f>HLOOKUP("Strap",#REF!,MATCH($A336,#REF!,0),FALSE)</f>
        <v>#REF!</v>
      </c>
      <c r="W336" s="62"/>
      <c r="X336" s="62" t="e">
        <f>HLOOKUP("DPD_Control",#REF!,MATCH($A336,#REF!,0),FALSE)</f>
        <v>#REF!</v>
      </c>
      <c r="Y336" s="62" t="e">
        <f>HLOOKUP("DPD_Group",#REF!,MATCH($A336,#REF!,0),FALSE)</f>
        <v>#REF!</v>
      </c>
      <c r="Z336" s="47"/>
      <c r="AA336" s="47" t="e">
        <f>HLOOKUP("Pad type",#REF!,MATCH($A336,#REF!,0),FALSE)</f>
        <v>#REF!</v>
      </c>
      <c r="AB336" s="47"/>
      <c r="AC336" s="63" t="e">
        <f>HLOOKUP("POR Pin State",#REF!,MATCH($A336,#REF!,0),FALSE)</f>
        <v>#REF!</v>
      </c>
      <c r="AD336" s="207"/>
      <c r="AE336" s="208"/>
      <c r="AF336" s="208"/>
      <c r="AG336" s="208"/>
      <c r="AH336" s="209"/>
      <c r="AI336" s="209"/>
      <c r="AJ336" s="210"/>
      <c r="AK336" s="210"/>
      <c r="AL336" s="210"/>
      <c r="AM336" s="210"/>
      <c r="AN336" s="210"/>
      <c r="AO336" s="210"/>
      <c r="AP336" s="210"/>
      <c r="AQ336" s="215" t="s">
        <v>801</v>
      </c>
      <c r="AR336" s="105"/>
      <c r="AS336" s="105"/>
      <c r="AT336" s="105"/>
      <c r="AU336" s="105"/>
      <c r="AV336" s="105"/>
      <c r="AW336" s="105"/>
      <c r="AX336" s="105"/>
      <c r="AY336" s="105"/>
      <c r="AZ336" s="105"/>
      <c r="BA336" s="105"/>
      <c r="BB336" s="218"/>
      <c r="BC336" s="105"/>
      <c r="BD336" s="219"/>
      <c r="BE336" s="231" t="s">
        <v>801</v>
      </c>
      <c r="BF336" s="147" t="e">
        <f>VLOOKUP($A336,#REF!,34,FALSE)</f>
        <v>#REF!</v>
      </c>
      <c r="BG336" s="147" t="e">
        <f>VLOOKUP($A336,#REF!,22,FALSE)</f>
        <v>#REF!</v>
      </c>
      <c r="BH336" s="149"/>
    </row>
    <row r="337" s="5" customFormat="1" ht="12.95" customHeight="1" spans="1:60">
      <c r="A337" s="203" t="s">
        <v>805</v>
      </c>
      <c r="B337" s="38" t="e">
        <f>VLOOKUP($A337,#REF!,34,FALSE)</f>
        <v>#REF!</v>
      </c>
      <c r="C337" s="39" t="str">
        <f t="shared" si="150"/>
        <v>unused_CSI_E_D1_P</v>
      </c>
      <c r="D337" s="40" t="e">
        <f>IF(LEN(VLOOKUP($A337,#REF!,8,FALSE)),LEFT(VLOOKUP($A337,#REF!,8,FALSE),LEN(VLOOKUP($A337,#REF!,8,FALSE))-2),"")</f>
        <v>#REF!</v>
      </c>
      <c r="E337" s="41" t="e">
        <f>IF(LEN(VLOOKUP($A337,#REF!,4,FALSE)),IF(INDEX(#REF!,MATCH($A337,#REF!,0),1),LEFT(VLOOKUP($A337,#REF!,4,FALSE),LEN(VLOOKUP($A337,#REF!,4,FALSE))-2),CONCATENATE(LEFT(VLOOKUP($A337,#REF!,4,FALSE),LEN(VLOOKUP($A337,#REF!,4,FALSE))-2),"*")),"")</f>
        <v>#REF!</v>
      </c>
      <c r="F337" s="42" t="e">
        <f>IF(LEN(VLOOKUP($A337,#REF!,5,FALSE)),IF(INDEX(#REF!,MATCH($A337,#REF!,0),2),LEFT(VLOOKUP($A337,#REF!,5,FALSE),LEN(VLOOKUP($A337,#REF!,5,FALSE))-2),CONCATENATE(LEFT(VLOOKUP($A337,#REF!,5,FALSE),LEN(VLOOKUP($A337,#REF!,5,FALSE))-2),"*")),"")</f>
        <v>#REF!</v>
      </c>
      <c r="G337" s="42" t="e">
        <f>IF(LEN(VLOOKUP($A337,#REF!,6,FALSE)),IF(INDEX(#REF!,MATCH($A337,#REF!,0),3),LEFT(VLOOKUP($A337,#REF!,6,FALSE),LEN(VLOOKUP($A337,#REF!,6,FALSE))-2),CONCATENATE(LEFT(VLOOKUP($A337,#REF!,6,FALSE),LEN(VLOOKUP($A337,#REF!,6,FALSE))-2),"*")),"")</f>
        <v>#REF!</v>
      </c>
      <c r="H337" s="43" t="e">
        <f>IF(LEN(VLOOKUP($A337,#REF!,7,FALSE)),IF(INDEX(#REF!,MATCH($A337,#REF!,0),4),LEFT(VLOOKUP($A337,#REF!,7,FALSE),LEN(VLOOKUP($A337,#REF!,7,FALSE))-2),CONCATENATE(LEFT(VLOOKUP($A337,#REF!,7,FALSE),LEN(VLOOKUP($A337,#REF!,7,FALSE))-2),"*")),"")</f>
        <v>#REF!</v>
      </c>
      <c r="I337" s="54" t="e">
        <f>IF(LEN(VLOOKUP($A337,#REF!,8,FALSE)),UPPER(RIGHT(VLOOKUP($A337,#REF!,8,FALSE),1)),"")</f>
        <v>#REF!</v>
      </c>
      <c r="J337" s="42" t="e">
        <f>IF(LEN(VLOOKUP($A337,#REF!,4,FALSE)),UPPER(RIGHT(VLOOKUP($A337,#REF!,4,FALSE),1)),"")</f>
        <v>#REF!</v>
      </c>
      <c r="K337" s="42" t="e">
        <f>IF(LEN(VLOOKUP($A337,#REF!,5,FALSE)),UPPER(RIGHT(VLOOKUP($A337,#REF!,5,FALSE),1)),"")</f>
        <v>#REF!</v>
      </c>
      <c r="L337" s="42" t="e">
        <f>IF(LEN(VLOOKUP($A337,#REF!,6,FALSE)),UPPER(RIGHT(VLOOKUP($A337,#REF!,6,FALSE),1)),"")</f>
        <v>#REF!</v>
      </c>
      <c r="M337" s="43" t="e">
        <f>IF(LEN(VLOOKUP($A337,#REF!,7,FALSE)),UPPER(RIGHT(VLOOKUP($A337,#REF!,7,FALSE),1)),"")</f>
        <v>#REF!</v>
      </c>
      <c r="N337" s="206"/>
      <c r="O337" s="206"/>
      <c r="P337" s="206"/>
      <c r="Q337" s="206"/>
      <c r="R337" s="206"/>
      <c r="S337" s="63" t="e">
        <f>HLOOKUP("Device Tree Pin Name",#REF!,MATCH($A337,#REF!,0),FALSE)</f>
        <v>#REF!</v>
      </c>
      <c r="T337" s="47" t="e">
        <f>HLOOKUP("power rail",#REF!,MATCH($A337,#REF!,0),FALSE)</f>
        <v>#REF!</v>
      </c>
      <c r="U337" s="62" t="e">
        <f>HLOOKUP("Wake Capable",#REF!,MATCH($A337,#REF!,0),FALSE)</f>
        <v>#REF!</v>
      </c>
      <c r="V337" s="62" t="e">
        <f>HLOOKUP("Strap",#REF!,MATCH($A337,#REF!,0),FALSE)</f>
        <v>#REF!</v>
      </c>
      <c r="W337" s="62"/>
      <c r="X337" s="62" t="e">
        <f>HLOOKUP("DPD_Control",#REF!,MATCH($A337,#REF!,0),FALSE)</f>
        <v>#REF!</v>
      </c>
      <c r="Y337" s="62" t="e">
        <f>HLOOKUP("DPD_Group",#REF!,MATCH($A337,#REF!,0),FALSE)</f>
        <v>#REF!</v>
      </c>
      <c r="Z337" s="47"/>
      <c r="AA337" s="47" t="e">
        <f>HLOOKUP("Pad type",#REF!,MATCH($A337,#REF!,0),FALSE)</f>
        <v>#REF!</v>
      </c>
      <c r="AB337" s="47"/>
      <c r="AC337" s="63" t="e">
        <f>HLOOKUP("POR Pin State",#REF!,MATCH($A337,#REF!,0),FALSE)</f>
        <v>#REF!</v>
      </c>
      <c r="AD337" s="207"/>
      <c r="AE337" s="208"/>
      <c r="AF337" s="208"/>
      <c r="AG337" s="208"/>
      <c r="AH337" s="209"/>
      <c r="AI337" s="209"/>
      <c r="AJ337" s="210"/>
      <c r="AK337" s="210"/>
      <c r="AL337" s="210"/>
      <c r="AM337" s="210"/>
      <c r="AN337" s="210"/>
      <c r="AO337" s="210"/>
      <c r="AP337" s="210"/>
      <c r="AQ337" s="215" t="s">
        <v>806</v>
      </c>
      <c r="AR337" s="105"/>
      <c r="AS337" s="105"/>
      <c r="AT337" s="105"/>
      <c r="AU337" s="105"/>
      <c r="AV337" s="105"/>
      <c r="AW337" s="105"/>
      <c r="AX337" s="105"/>
      <c r="AY337" s="105"/>
      <c r="AZ337" s="105"/>
      <c r="BA337" s="105"/>
      <c r="BB337" s="218"/>
      <c r="BC337" s="105"/>
      <c r="BD337" s="219"/>
      <c r="BE337" s="231" t="s">
        <v>806</v>
      </c>
      <c r="BF337" s="147" t="e">
        <f>VLOOKUP($A337,#REF!,34,FALSE)</f>
        <v>#REF!</v>
      </c>
      <c r="BG337" s="147" t="e">
        <f>VLOOKUP($A337,#REF!,22,FALSE)</f>
        <v>#REF!</v>
      </c>
      <c r="BH337" s="149"/>
    </row>
    <row r="338" s="5" customFormat="1" ht="12.95" customHeight="1" spans="1:60">
      <c r="A338" s="203" t="s">
        <v>806</v>
      </c>
      <c r="B338" s="38" t="e">
        <f>VLOOKUP($A338,#REF!,34,FALSE)</f>
        <v>#REF!</v>
      </c>
      <c r="C338" s="39" t="str">
        <f t="shared" si="150"/>
        <v>unused_CSI_E_D1_N</v>
      </c>
      <c r="D338" s="40" t="e">
        <f>IF(LEN(VLOOKUP($A338,#REF!,8,FALSE)),LEFT(VLOOKUP($A338,#REF!,8,FALSE),LEN(VLOOKUP($A338,#REF!,8,FALSE))-2),"")</f>
        <v>#REF!</v>
      </c>
      <c r="E338" s="41" t="e">
        <f>IF(LEN(VLOOKUP($A338,#REF!,4,FALSE)),IF(INDEX(#REF!,MATCH($A338,#REF!,0),1),LEFT(VLOOKUP($A338,#REF!,4,FALSE),LEN(VLOOKUP($A338,#REF!,4,FALSE))-2),CONCATENATE(LEFT(VLOOKUP($A338,#REF!,4,FALSE),LEN(VLOOKUP($A338,#REF!,4,FALSE))-2),"*")),"")</f>
        <v>#REF!</v>
      </c>
      <c r="F338" s="42" t="e">
        <f>IF(LEN(VLOOKUP($A338,#REF!,5,FALSE)),IF(INDEX(#REF!,MATCH($A338,#REF!,0),2),LEFT(VLOOKUP($A338,#REF!,5,FALSE),LEN(VLOOKUP($A338,#REF!,5,FALSE))-2),CONCATENATE(LEFT(VLOOKUP($A338,#REF!,5,FALSE),LEN(VLOOKUP($A338,#REF!,5,FALSE))-2),"*")),"")</f>
        <v>#REF!</v>
      </c>
      <c r="G338" s="42" t="e">
        <f>IF(LEN(VLOOKUP($A338,#REF!,6,FALSE)),IF(INDEX(#REF!,MATCH($A338,#REF!,0),3),LEFT(VLOOKUP($A338,#REF!,6,FALSE),LEN(VLOOKUP($A338,#REF!,6,FALSE))-2),CONCATENATE(LEFT(VLOOKUP($A338,#REF!,6,FALSE),LEN(VLOOKUP($A338,#REF!,6,FALSE))-2),"*")),"")</f>
        <v>#REF!</v>
      </c>
      <c r="H338" s="43" t="e">
        <f>IF(LEN(VLOOKUP($A338,#REF!,7,FALSE)),IF(INDEX(#REF!,MATCH($A338,#REF!,0),4),LEFT(VLOOKUP($A338,#REF!,7,FALSE),LEN(VLOOKUP($A338,#REF!,7,FALSE))-2),CONCATENATE(LEFT(VLOOKUP($A338,#REF!,7,FALSE),LEN(VLOOKUP($A338,#REF!,7,FALSE))-2),"*")),"")</f>
        <v>#REF!</v>
      </c>
      <c r="I338" s="54" t="e">
        <f>IF(LEN(VLOOKUP($A338,#REF!,8,FALSE)),UPPER(RIGHT(VLOOKUP($A338,#REF!,8,FALSE),1)),"")</f>
        <v>#REF!</v>
      </c>
      <c r="J338" s="42" t="e">
        <f>IF(LEN(VLOOKUP($A338,#REF!,4,FALSE)),UPPER(RIGHT(VLOOKUP($A338,#REF!,4,FALSE),1)),"")</f>
        <v>#REF!</v>
      </c>
      <c r="K338" s="42" t="e">
        <f>IF(LEN(VLOOKUP($A338,#REF!,5,FALSE)),UPPER(RIGHT(VLOOKUP($A338,#REF!,5,FALSE),1)),"")</f>
        <v>#REF!</v>
      </c>
      <c r="L338" s="42" t="e">
        <f>IF(LEN(VLOOKUP($A338,#REF!,6,FALSE)),UPPER(RIGHT(VLOOKUP($A338,#REF!,6,FALSE),1)),"")</f>
        <v>#REF!</v>
      </c>
      <c r="M338" s="43" t="e">
        <f>IF(LEN(VLOOKUP($A338,#REF!,7,FALSE)),UPPER(RIGHT(VLOOKUP($A338,#REF!,7,FALSE),1)),"")</f>
        <v>#REF!</v>
      </c>
      <c r="N338" s="206"/>
      <c r="O338" s="206"/>
      <c r="P338" s="206"/>
      <c r="Q338" s="206"/>
      <c r="R338" s="206"/>
      <c r="S338" s="63" t="e">
        <f>HLOOKUP("Device Tree Pin Name",#REF!,MATCH($A338,#REF!,0),FALSE)</f>
        <v>#REF!</v>
      </c>
      <c r="T338" s="47" t="e">
        <f>HLOOKUP("power rail",#REF!,MATCH($A338,#REF!,0),FALSE)</f>
        <v>#REF!</v>
      </c>
      <c r="U338" s="62" t="e">
        <f>HLOOKUP("Wake Capable",#REF!,MATCH($A338,#REF!,0),FALSE)</f>
        <v>#REF!</v>
      </c>
      <c r="V338" s="62" t="e">
        <f>HLOOKUP("Strap",#REF!,MATCH($A338,#REF!,0),FALSE)</f>
        <v>#REF!</v>
      </c>
      <c r="W338" s="62"/>
      <c r="X338" s="62" t="e">
        <f>HLOOKUP("DPD_Control",#REF!,MATCH($A338,#REF!,0),FALSE)</f>
        <v>#REF!</v>
      </c>
      <c r="Y338" s="62" t="e">
        <f>HLOOKUP("DPD_Group",#REF!,MATCH($A338,#REF!,0),FALSE)</f>
        <v>#REF!</v>
      </c>
      <c r="Z338" s="47"/>
      <c r="AA338" s="47" t="e">
        <f>HLOOKUP("Pad type",#REF!,MATCH($A338,#REF!,0),FALSE)</f>
        <v>#REF!</v>
      </c>
      <c r="AB338" s="47"/>
      <c r="AC338" s="63" t="e">
        <f>HLOOKUP("POR Pin State",#REF!,MATCH($A338,#REF!,0),FALSE)</f>
        <v>#REF!</v>
      </c>
      <c r="AD338" s="207"/>
      <c r="AE338" s="208"/>
      <c r="AF338" s="208"/>
      <c r="AG338" s="208"/>
      <c r="AH338" s="209"/>
      <c r="AI338" s="209"/>
      <c r="AJ338" s="210"/>
      <c r="AK338" s="210"/>
      <c r="AL338" s="210"/>
      <c r="AM338" s="210"/>
      <c r="AN338" s="210"/>
      <c r="AO338" s="210"/>
      <c r="AP338" s="210"/>
      <c r="AQ338" s="215" t="s">
        <v>805</v>
      </c>
      <c r="AR338" s="105"/>
      <c r="AS338" s="105"/>
      <c r="AT338" s="105"/>
      <c r="AU338" s="105"/>
      <c r="AV338" s="105"/>
      <c r="AW338" s="105"/>
      <c r="AX338" s="105"/>
      <c r="AY338" s="105"/>
      <c r="AZ338" s="105"/>
      <c r="BA338" s="105"/>
      <c r="BB338" s="218"/>
      <c r="BC338" s="105"/>
      <c r="BD338" s="238"/>
      <c r="BE338" s="231" t="s">
        <v>805</v>
      </c>
      <c r="BF338" s="147" t="e">
        <f>VLOOKUP($A338,#REF!,34,FALSE)</f>
        <v>#REF!</v>
      </c>
      <c r="BG338" s="147" t="e">
        <f>VLOOKUP($A338,#REF!,22,FALSE)</f>
        <v>#REF!</v>
      </c>
      <c r="BH338" s="149"/>
    </row>
    <row r="339" s="5" customFormat="1" ht="12.95" customHeight="1" spans="1:60">
      <c r="A339" s="203" t="s">
        <v>807</v>
      </c>
      <c r="B339" s="38" t="e">
        <f>VLOOKUP($A339,#REF!,34,FALSE)</f>
        <v>#REF!</v>
      </c>
      <c r="C339" s="39" t="str">
        <f t="shared" si="150"/>
        <v>unused_CSI_F_D0_P</v>
      </c>
      <c r="D339" s="40" t="e">
        <f>IF(LEN(VLOOKUP($A339,#REF!,8,FALSE)),LEFT(VLOOKUP($A339,#REF!,8,FALSE),LEN(VLOOKUP($A339,#REF!,8,FALSE))-2),"")</f>
        <v>#REF!</v>
      </c>
      <c r="E339" s="41" t="e">
        <f>IF(LEN(VLOOKUP($A339,#REF!,4,FALSE)),IF(INDEX(#REF!,MATCH($A339,#REF!,0),1),LEFT(VLOOKUP($A339,#REF!,4,FALSE),LEN(VLOOKUP($A339,#REF!,4,FALSE))-2),CONCATENATE(LEFT(VLOOKUP($A339,#REF!,4,FALSE),LEN(VLOOKUP($A339,#REF!,4,FALSE))-2),"*")),"")</f>
        <v>#REF!</v>
      </c>
      <c r="F339" s="42" t="e">
        <f>IF(LEN(VLOOKUP($A339,#REF!,5,FALSE)),IF(INDEX(#REF!,MATCH($A339,#REF!,0),2),LEFT(VLOOKUP($A339,#REF!,5,FALSE),LEN(VLOOKUP($A339,#REF!,5,FALSE))-2),CONCATENATE(LEFT(VLOOKUP($A339,#REF!,5,FALSE),LEN(VLOOKUP($A339,#REF!,5,FALSE))-2),"*")),"")</f>
        <v>#REF!</v>
      </c>
      <c r="G339" s="42" t="e">
        <f>IF(LEN(VLOOKUP($A339,#REF!,6,FALSE)),IF(INDEX(#REF!,MATCH($A339,#REF!,0),3),LEFT(VLOOKUP($A339,#REF!,6,FALSE),LEN(VLOOKUP($A339,#REF!,6,FALSE))-2),CONCATENATE(LEFT(VLOOKUP($A339,#REF!,6,FALSE),LEN(VLOOKUP($A339,#REF!,6,FALSE))-2),"*")),"")</f>
        <v>#REF!</v>
      </c>
      <c r="H339" s="43" t="e">
        <f>IF(LEN(VLOOKUP($A339,#REF!,7,FALSE)),IF(INDEX(#REF!,MATCH($A339,#REF!,0),4),LEFT(VLOOKUP($A339,#REF!,7,FALSE),LEN(VLOOKUP($A339,#REF!,7,FALSE))-2),CONCATENATE(LEFT(VLOOKUP($A339,#REF!,7,FALSE),LEN(VLOOKUP($A339,#REF!,7,FALSE))-2),"*")),"")</f>
        <v>#REF!</v>
      </c>
      <c r="I339" s="54" t="e">
        <f>IF(LEN(VLOOKUP($A339,#REF!,8,FALSE)),UPPER(RIGHT(VLOOKUP($A339,#REF!,8,FALSE),1)),"")</f>
        <v>#REF!</v>
      </c>
      <c r="J339" s="42" t="e">
        <f>IF(LEN(VLOOKUP($A339,#REF!,4,FALSE)),UPPER(RIGHT(VLOOKUP($A339,#REF!,4,FALSE),1)),"")</f>
        <v>#REF!</v>
      </c>
      <c r="K339" s="42" t="e">
        <f>IF(LEN(VLOOKUP($A339,#REF!,5,FALSE)),UPPER(RIGHT(VLOOKUP($A339,#REF!,5,FALSE),1)),"")</f>
        <v>#REF!</v>
      </c>
      <c r="L339" s="42" t="e">
        <f>IF(LEN(VLOOKUP($A339,#REF!,6,FALSE)),UPPER(RIGHT(VLOOKUP($A339,#REF!,6,FALSE),1)),"")</f>
        <v>#REF!</v>
      </c>
      <c r="M339" s="43" t="e">
        <f>IF(LEN(VLOOKUP($A339,#REF!,7,FALSE)),UPPER(RIGHT(VLOOKUP($A339,#REF!,7,FALSE),1)),"")</f>
        <v>#REF!</v>
      </c>
      <c r="N339" s="206"/>
      <c r="O339" s="206"/>
      <c r="P339" s="206"/>
      <c r="Q339" s="206"/>
      <c r="R339" s="206"/>
      <c r="S339" s="63" t="e">
        <f>HLOOKUP("Device Tree Pin Name",#REF!,MATCH($A339,#REF!,0),FALSE)</f>
        <v>#REF!</v>
      </c>
      <c r="T339" s="47" t="e">
        <f>HLOOKUP("power rail",#REF!,MATCH($A339,#REF!,0),FALSE)</f>
        <v>#REF!</v>
      </c>
      <c r="U339" s="62" t="e">
        <f>HLOOKUP("Wake Capable",#REF!,MATCH($A339,#REF!,0),FALSE)</f>
        <v>#REF!</v>
      </c>
      <c r="V339" s="62" t="e">
        <f>HLOOKUP("Strap",#REF!,MATCH($A339,#REF!,0),FALSE)</f>
        <v>#REF!</v>
      </c>
      <c r="W339" s="62"/>
      <c r="X339" s="62" t="e">
        <f>HLOOKUP("DPD_Control",#REF!,MATCH($A339,#REF!,0),FALSE)</f>
        <v>#REF!</v>
      </c>
      <c r="Y339" s="62" t="e">
        <f>HLOOKUP("DPD_Group",#REF!,MATCH($A339,#REF!,0),FALSE)</f>
        <v>#REF!</v>
      </c>
      <c r="Z339" s="47"/>
      <c r="AA339" s="47" t="e">
        <f>HLOOKUP("Pad type",#REF!,MATCH($A339,#REF!,0),FALSE)</f>
        <v>#REF!</v>
      </c>
      <c r="AB339" s="47"/>
      <c r="AC339" s="63" t="e">
        <f>HLOOKUP("POR Pin State",#REF!,MATCH($A339,#REF!,0),FALSE)</f>
        <v>#REF!</v>
      </c>
      <c r="AD339" s="207"/>
      <c r="AE339" s="208"/>
      <c r="AF339" s="208"/>
      <c r="AG339" s="208"/>
      <c r="AH339" s="209"/>
      <c r="AI339" s="209"/>
      <c r="AJ339" s="210"/>
      <c r="AK339" s="210"/>
      <c r="AL339" s="210"/>
      <c r="AM339" s="210"/>
      <c r="AN339" s="210"/>
      <c r="AO339" s="210"/>
      <c r="AP339" s="210"/>
      <c r="AQ339" s="215" t="s">
        <v>808</v>
      </c>
      <c r="AR339" s="105"/>
      <c r="AS339" s="105"/>
      <c r="AT339" s="105"/>
      <c r="AU339" s="105"/>
      <c r="AV339" s="105"/>
      <c r="AW339" s="105"/>
      <c r="AX339" s="105"/>
      <c r="AY339" s="105"/>
      <c r="AZ339" s="105"/>
      <c r="BA339" s="105"/>
      <c r="BB339" s="218"/>
      <c r="BC339" s="216"/>
      <c r="BD339" s="239"/>
      <c r="BE339" s="231" t="s">
        <v>808</v>
      </c>
      <c r="BF339" s="147" t="e">
        <f>VLOOKUP($A339,#REF!,34,FALSE)</f>
        <v>#REF!</v>
      </c>
      <c r="BG339" s="147" t="e">
        <f>VLOOKUP($A339,#REF!,22,FALSE)</f>
        <v>#REF!</v>
      </c>
      <c r="BH339" s="149"/>
    </row>
    <row r="340" s="5" customFormat="1" ht="12.95" customHeight="1" spans="1:60">
      <c r="A340" s="203" t="s">
        <v>809</v>
      </c>
      <c r="B340" s="38" t="e">
        <f>VLOOKUP($A340,#REF!,34,FALSE)</f>
        <v>#REF!</v>
      </c>
      <c r="C340" s="39" t="str">
        <f t="shared" si="150"/>
        <v>unused_CSI_F_D0_N</v>
      </c>
      <c r="D340" s="40" t="e">
        <f>IF(LEN(VLOOKUP($A340,#REF!,8,FALSE)),LEFT(VLOOKUP($A340,#REF!,8,FALSE),LEN(VLOOKUP($A340,#REF!,8,FALSE))-2),"")</f>
        <v>#REF!</v>
      </c>
      <c r="E340" s="41" t="e">
        <f>IF(LEN(VLOOKUP($A340,#REF!,4,FALSE)),IF(INDEX(#REF!,MATCH($A340,#REF!,0),1),LEFT(VLOOKUP($A340,#REF!,4,FALSE),LEN(VLOOKUP($A340,#REF!,4,FALSE))-2),CONCATENATE(LEFT(VLOOKUP($A340,#REF!,4,FALSE),LEN(VLOOKUP($A340,#REF!,4,FALSE))-2),"*")),"")</f>
        <v>#REF!</v>
      </c>
      <c r="F340" s="42" t="e">
        <f>IF(LEN(VLOOKUP($A340,#REF!,5,FALSE)),IF(INDEX(#REF!,MATCH($A340,#REF!,0),2),LEFT(VLOOKUP($A340,#REF!,5,FALSE),LEN(VLOOKUP($A340,#REF!,5,FALSE))-2),CONCATENATE(LEFT(VLOOKUP($A340,#REF!,5,FALSE),LEN(VLOOKUP($A340,#REF!,5,FALSE))-2),"*")),"")</f>
        <v>#REF!</v>
      </c>
      <c r="G340" s="42" t="e">
        <f>IF(LEN(VLOOKUP($A340,#REF!,6,FALSE)),IF(INDEX(#REF!,MATCH($A340,#REF!,0),3),LEFT(VLOOKUP($A340,#REF!,6,FALSE),LEN(VLOOKUP($A340,#REF!,6,FALSE))-2),CONCATENATE(LEFT(VLOOKUP($A340,#REF!,6,FALSE),LEN(VLOOKUP($A340,#REF!,6,FALSE))-2),"*")),"")</f>
        <v>#REF!</v>
      </c>
      <c r="H340" s="43" t="e">
        <f>IF(LEN(VLOOKUP($A340,#REF!,7,FALSE)),IF(INDEX(#REF!,MATCH($A340,#REF!,0),4),LEFT(VLOOKUP($A340,#REF!,7,FALSE),LEN(VLOOKUP($A340,#REF!,7,FALSE))-2),CONCATENATE(LEFT(VLOOKUP($A340,#REF!,7,FALSE),LEN(VLOOKUP($A340,#REF!,7,FALSE))-2),"*")),"")</f>
        <v>#REF!</v>
      </c>
      <c r="I340" s="54" t="e">
        <f>IF(LEN(VLOOKUP($A340,#REF!,8,FALSE)),UPPER(RIGHT(VLOOKUP($A340,#REF!,8,FALSE),1)),"")</f>
        <v>#REF!</v>
      </c>
      <c r="J340" s="42" t="e">
        <f>IF(LEN(VLOOKUP($A340,#REF!,4,FALSE)),UPPER(RIGHT(VLOOKUP($A340,#REF!,4,FALSE),1)),"")</f>
        <v>#REF!</v>
      </c>
      <c r="K340" s="42" t="e">
        <f>IF(LEN(VLOOKUP($A340,#REF!,5,FALSE)),UPPER(RIGHT(VLOOKUP($A340,#REF!,5,FALSE),1)),"")</f>
        <v>#REF!</v>
      </c>
      <c r="L340" s="42" t="e">
        <f>IF(LEN(VLOOKUP($A340,#REF!,6,FALSE)),UPPER(RIGHT(VLOOKUP($A340,#REF!,6,FALSE),1)),"")</f>
        <v>#REF!</v>
      </c>
      <c r="M340" s="43" t="e">
        <f>IF(LEN(VLOOKUP($A340,#REF!,7,FALSE)),UPPER(RIGHT(VLOOKUP($A340,#REF!,7,FALSE),1)),"")</f>
        <v>#REF!</v>
      </c>
      <c r="N340" s="206"/>
      <c r="O340" s="206"/>
      <c r="P340" s="206"/>
      <c r="Q340" s="206"/>
      <c r="R340" s="206"/>
      <c r="S340" s="63" t="e">
        <f>HLOOKUP("Device Tree Pin Name",#REF!,MATCH($A340,#REF!,0),FALSE)</f>
        <v>#REF!</v>
      </c>
      <c r="T340" s="47" t="e">
        <f>HLOOKUP("power rail",#REF!,MATCH($A340,#REF!,0),FALSE)</f>
        <v>#REF!</v>
      </c>
      <c r="U340" s="62" t="e">
        <f>HLOOKUP("Wake Capable",#REF!,MATCH($A340,#REF!,0),FALSE)</f>
        <v>#REF!</v>
      </c>
      <c r="V340" s="62" t="e">
        <f>HLOOKUP("Strap",#REF!,MATCH($A340,#REF!,0),FALSE)</f>
        <v>#REF!</v>
      </c>
      <c r="W340" s="62"/>
      <c r="X340" s="62" t="e">
        <f>HLOOKUP("DPD_Control",#REF!,MATCH($A340,#REF!,0),FALSE)</f>
        <v>#REF!</v>
      </c>
      <c r="Y340" s="62" t="e">
        <f>HLOOKUP("DPD_Group",#REF!,MATCH($A340,#REF!,0),FALSE)</f>
        <v>#REF!</v>
      </c>
      <c r="Z340" s="47"/>
      <c r="AA340" s="47" t="e">
        <f>HLOOKUP("Pad type",#REF!,MATCH($A340,#REF!,0),FALSE)</f>
        <v>#REF!</v>
      </c>
      <c r="AB340" s="47"/>
      <c r="AC340" s="63" t="e">
        <f>HLOOKUP("POR Pin State",#REF!,MATCH($A340,#REF!,0),FALSE)</f>
        <v>#REF!</v>
      </c>
      <c r="AD340" s="207"/>
      <c r="AE340" s="208"/>
      <c r="AF340" s="208"/>
      <c r="AG340" s="208"/>
      <c r="AH340" s="209"/>
      <c r="AI340" s="209"/>
      <c r="AJ340" s="210"/>
      <c r="AK340" s="210"/>
      <c r="AL340" s="210"/>
      <c r="AM340" s="210"/>
      <c r="AN340" s="210"/>
      <c r="AO340" s="210"/>
      <c r="AP340" s="210"/>
      <c r="AQ340" s="215" t="s">
        <v>810</v>
      </c>
      <c r="AR340" s="105"/>
      <c r="AS340" s="105"/>
      <c r="AT340" s="105"/>
      <c r="AU340" s="105"/>
      <c r="AV340" s="105"/>
      <c r="AW340" s="105"/>
      <c r="AX340" s="105"/>
      <c r="AY340" s="105"/>
      <c r="AZ340" s="105"/>
      <c r="BA340" s="105"/>
      <c r="BB340" s="218"/>
      <c r="BC340" s="105"/>
      <c r="BD340" s="219"/>
      <c r="BE340" s="231" t="s">
        <v>810</v>
      </c>
      <c r="BF340" s="147" t="e">
        <f>VLOOKUP($A340,#REF!,34,FALSE)</f>
        <v>#REF!</v>
      </c>
      <c r="BG340" s="147" t="e">
        <f>VLOOKUP($A340,#REF!,22,FALSE)</f>
        <v>#REF!</v>
      </c>
      <c r="BH340" s="149"/>
    </row>
    <row r="341" s="5" customFormat="1" ht="12.95" customHeight="1" spans="1:60">
      <c r="A341" s="203" t="s">
        <v>810</v>
      </c>
      <c r="B341" s="38" t="e">
        <f>VLOOKUP($A341,#REF!,34,FALSE)</f>
        <v>#REF!</v>
      </c>
      <c r="C341" s="39" t="str">
        <f t="shared" si="150"/>
        <v>unused_CSI_F_CLK_P</v>
      </c>
      <c r="D341" s="40" t="e">
        <f>IF(LEN(VLOOKUP($A341,#REF!,8,FALSE)),LEFT(VLOOKUP($A341,#REF!,8,FALSE),LEN(VLOOKUP($A341,#REF!,8,FALSE))-2),"")</f>
        <v>#REF!</v>
      </c>
      <c r="E341" s="41" t="e">
        <f>IF(LEN(VLOOKUP($A341,#REF!,4,FALSE)),IF(INDEX(#REF!,MATCH($A341,#REF!,0),1),LEFT(VLOOKUP($A341,#REF!,4,FALSE),LEN(VLOOKUP($A341,#REF!,4,FALSE))-2),CONCATENATE(LEFT(VLOOKUP($A341,#REF!,4,FALSE),LEN(VLOOKUP($A341,#REF!,4,FALSE))-2),"*")),"")</f>
        <v>#REF!</v>
      </c>
      <c r="F341" s="42" t="e">
        <f>IF(LEN(VLOOKUP($A341,#REF!,5,FALSE)),IF(INDEX(#REF!,MATCH($A341,#REF!,0),2),LEFT(VLOOKUP($A341,#REF!,5,FALSE),LEN(VLOOKUP($A341,#REF!,5,FALSE))-2),CONCATENATE(LEFT(VLOOKUP($A341,#REF!,5,FALSE),LEN(VLOOKUP($A341,#REF!,5,FALSE))-2),"*")),"")</f>
        <v>#REF!</v>
      </c>
      <c r="G341" s="42" t="e">
        <f>IF(LEN(VLOOKUP($A341,#REF!,6,FALSE)),IF(INDEX(#REF!,MATCH($A341,#REF!,0),3),LEFT(VLOOKUP($A341,#REF!,6,FALSE),LEN(VLOOKUP($A341,#REF!,6,FALSE))-2),CONCATENATE(LEFT(VLOOKUP($A341,#REF!,6,FALSE),LEN(VLOOKUP($A341,#REF!,6,FALSE))-2),"*")),"")</f>
        <v>#REF!</v>
      </c>
      <c r="H341" s="43" t="e">
        <f>IF(LEN(VLOOKUP($A341,#REF!,7,FALSE)),IF(INDEX(#REF!,MATCH($A341,#REF!,0),4),LEFT(VLOOKUP($A341,#REF!,7,FALSE),LEN(VLOOKUP($A341,#REF!,7,FALSE))-2),CONCATENATE(LEFT(VLOOKUP($A341,#REF!,7,FALSE),LEN(VLOOKUP($A341,#REF!,7,FALSE))-2),"*")),"")</f>
        <v>#REF!</v>
      </c>
      <c r="I341" s="54" t="e">
        <f>IF(LEN(VLOOKUP($A341,#REF!,8,FALSE)),UPPER(RIGHT(VLOOKUP($A341,#REF!,8,FALSE),1)),"")</f>
        <v>#REF!</v>
      </c>
      <c r="J341" s="42" t="e">
        <f>IF(LEN(VLOOKUP($A341,#REF!,4,FALSE)),UPPER(RIGHT(VLOOKUP($A341,#REF!,4,FALSE),1)),"")</f>
        <v>#REF!</v>
      </c>
      <c r="K341" s="42" t="e">
        <f>IF(LEN(VLOOKUP($A341,#REF!,5,FALSE)),UPPER(RIGHT(VLOOKUP($A341,#REF!,5,FALSE),1)),"")</f>
        <v>#REF!</v>
      </c>
      <c r="L341" s="42" t="e">
        <f>IF(LEN(VLOOKUP($A341,#REF!,6,FALSE)),UPPER(RIGHT(VLOOKUP($A341,#REF!,6,FALSE),1)),"")</f>
        <v>#REF!</v>
      </c>
      <c r="M341" s="43" t="e">
        <f>IF(LEN(VLOOKUP($A341,#REF!,7,FALSE)),UPPER(RIGHT(VLOOKUP($A341,#REF!,7,FALSE),1)),"")</f>
        <v>#REF!</v>
      </c>
      <c r="N341" s="206"/>
      <c r="O341" s="206"/>
      <c r="P341" s="206"/>
      <c r="Q341" s="206"/>
      <c r="R341" s="206"/>
      <c r="S341" s="63" t="e">
        <f>HLOOKUP("Device Tree Pin Name",#REF!,MATCH($A341,#REF!,0),FALSE)</f>
        <v>#REF!</v>
      </c>
      <c r="T341" s="47" t="e">
        <f>HLOOKUP("power rail",#REF!,MATCH($A341,#REF!,0),FALSE)</f>
        <v>#REF!</v>
      </c>
      <c r="U341" s="62" t="e">
        <f>HLOOKUP("Wake Capable",#REF!,MATCH($A341,#REF!,0),FALSE)</f>
        <v>#REF!</v>
      </c>
      <c r="V341" s="62" t="e">
        <f>HLOOKUP("Strap",#REF!,MATCH($A341,#REF!,0),FALSE)</f>
        <v>#REF!</v>
      </c>
      <c r="W341" s="62"/>
      <c r="X341" s="62" t="e">
        <f>HLOOKUP("DPD_Control",#REF!,MATCH($A341,#REF!,0),FALSE)</f>
        <v>#REF!</v>
      </c>
      <c r="Y341" s="62" t="e">
        <f>HLOOKUP("DPD_Group",#REF!,MATCH($A341,#REF!,0),FALSE)</f>
        <v>#REF!</v>
      </c>
      <c r="Z341" s="47"/>
      <c r="AA341" s="47" t="e">
        <f>HLOOKUP("Pad type",#REF!,MATCH($A341,#REF!,0),FALSE)</f>
        <v>#REF!</v>
      </c>
      <c r="AB341" s="47"/>
      <c r="AC341" s="63" t="e">
        <f>HLOOKUP("POR Pin State",#REF!,MATCH($A341,#REF!,0),FALSE)</f>
        <v>#REF!</v>
      </c>
      <c r="AD341" s="207"/>
      <c r="AE341" s="208"/>
      <c r="AF341" s="208"/>
      <c r="AG341" s="208"/>
      <c r="AH341" s="209"/>
      <c r="AI341" s="209"/>
      <c r="AJ341" s="210"/>
      <c r="AK341" s="210"/>
      <c r="AL341" s="210"/>
      <c r="AM341" s="210"/>
      <c r="AN341" s="210"/>
      <c r="AO341" s="210"/>
      <c r="AP341" s="210"/>
      <c r="AQ341" s="215" t="s">
        <v>809</v>
      </c>
      <c r="AR341" s="105"/>
      <c r="AS341" s="105"/>
      <c r="AT341" s="105"/>
      <c r="AU341" s="105"/>
      <c r="AV341" s="105"/>
      <c r="AW341" s="105"/>
      <c r="AX341" s="105"/>
      <c r="AY341" s="105"/>
      <c r="AZ341" s="105"/>
      <c r="BA341" s="105"/>
      <c r="BB341" s="218"/>
      <c r="BC341" s="105"/>
      <c r="BD341" s="219"/>
      <c r="BE341" s="231" t="s">
        <v>809</v>
      </c>
      <c r="BF341" s="147" t="e">
        <f>VLOOKUP($A341,#REF!,34,FALSE)</f>
        <v>#REF!</v>
      </c>
      <c r="BG341" s="147" t="e">
        <f>VLOOKUP($A341,#REF!,22,FALSE)</f>
        <v>#REF!</v>
      </c>
      <c r="BH341" s="149"/>
    </row>
    <row r="342" s="5" customFormat="1" ht="12.95" customHeight="1" spans="1:60">
      <c r="A342" s="203" t="s">
        <v>808</v>
      </c>
      <c r="B342" s="38" t="e">
        <f>VLOOKUP($A342,#REF!,34,FALSE)</f>
        <v>#REF!</v>
      </c>
      <c r="C342" s="39" t="str">
        <f t="shared" si="150"/>
        <v>unused_CSI_F_CLK_N</v>
      </c>
      <c r="D342" s="40" t="e">
        <f>IF(LEN(VLOOKUP($A342,#REF!,8,FALSE)),LEFT(VLOOKUP($A342,#REF!,8,FALSE),LEN(VLOOKUP($A342,#REF!,8,FALSE))-2),"")</f>
        <v>#REF!</v>
      </c>
      <c r="E342" s="41" t="e">
        <f>IF(LEN(VLOOKUP($A342,#REF!,4,FALSE)),IF(INDEX(#REF!,MATCH($A342,#REF!,0),1),LEFT(VLOOKUP($A342,#REF!,4,FALSE),LEN(VLOOKUP($A342,#REF!,4,FALSE))-2),CONCATENATE(LEFT(VLOOKUP($A342,#REF!,4,FALSE),LEN(VLOOKUP($A342,#REF!,4,FALSE))-2),"*")),"")</f>
        <v>#REF!</v>
      </c>
      <c r="F342" s="42" t="e">
        <f>IF(LEN(VLOOKUP($A342,#REF!,5,FALSE)),IF(INDEX(#REF!,MATCH($A342,#REF!,0),2),LEFT(VLOOKUP($A342,#REF!,5,FALSE),LEN(VLOOKUP($A342,#REF!,5,FALSE))-2),CONCATENATE(LEFT(VLOOKUP($A342,#REF!,5,FALSE),LEN(VLOOKUP($A342,#REF!,5,FALSE))-2),"*")),"")</f>
        <v>#REF!</v>
      </c>
      <c r="G342" s="42" t="e">
        <f>IF(LEN(VLOOKUP($A342,#REF!,6,FALSE)),IF(INDEX(#REF!,MATCH($A342,#REF!,0),3),LEFT(VLOOKUP($A342,#REF!,6,FALSE),LEN(VLOOKUP($A342,#REF!,6,FALSE))-2),CONCATENATE(LEFT(VLOOKUP($A342,#REF!,6,FALSE),LEN(VLOOKUP($A342,#REF!,6,FALSE))-2),"*")),"")</f>
        <v>#REF!</v>
      </c>
      <c r="H342" s="43" t="e">
        <f>IF(LEN(VLOOKUP($A342,#REF!,7,FALSE)),IF(INDEX(#REF!,MATCH($A342,#REF!,0),4),LEFT(VLOOKUP($A342,#REF!,7,FALSE),LEN(VLOOKUP($A342,#REF!,7,FALSE))-2),CONCATENATE(LEFT(VLOOKUP($A342,#REF!,7,FALSE),LEN(VLOOKUP($A342,#REF!,7,FALSE))-2),"*")),"")</f>
        <v>#REF!</v>
      </c>
      <c r="I342" s="54" t="e">
        <f>IF(LEN(VLOOKUP($A342,#REF!,8,FALSE)),UPPER(RIGHT(VLOOKUP($A342,#REF!,8,FALSE),1)),"")</f>
        <v>#REF!</v>
      </c>
      <c r="J342" s="42" t="e">
        <f>IF(LEN(VLOOKUP($A342,#REF!,4,FALSE)),UPPER(RIGHT(VLOOKUP($A342,#REF!,4,FALSE),1)),"")</f>
        <v>#REF!</v>
      </c>
      <c r="K342" s="42" t="e">
        <f>IF(LEN(VLOOKUP($A342,#REF!,5,FALSE)),UPPER(RIGHT(VLOOKUP($A342,#REF!,5,FALSE),1)),"")</f>
        <v>#REF!</v>
      </c>
      <c r="L342" s="42" t="e">
        <f>IF(LEN(VLOOKUP($A342,#REF!,6,FALSE)),UPPER(RIGHT(VLOOKUP($A342,#REF!,6,FALSE),1)),"")</f>
        <v>#REF!</v>
      </c>
      <c r="M342" s="43" t="e">
        <f>IF(LEN(VLOOKUP($A342,#REF!,7,FALSE)),UPPER(RIGHT(VLOOKUP($A342,#REF!,7,FALSE),1)),"")</f>
        <v>#REF!</v>
      </c>
      <c r="N342" s="206"/>
      <c r="O342" s="206"/>
      <c r="P342" s="206"/>
      <c r="Q342" s="206"/>
      <c r="R342" s="206"/>
      <c r="S342" s="63" t="e">
        <f>HLOOKUP("Device Tree Pin Name",#REF!,MATCH($A342,#REF!,0),FALSE)</f>
        <v>#REF!</v>
      </c>
      <c r="T342" s="47" t="e">
        <f>HLOOKUP("power rail",#REF!,MATCH($A342,#REF!,0),FALSE)</f>
        <v>#REF!</v>
      </c>
      <c r="U342" s="62" t="e">
        <f>HLOOKUP("Wake Capable",#REF!,MATCH($A342,#REF!,0),FALSE)</f>
        <v>#REF!</v>
      </c>
      <c r="V342" s="62" t="e">
        <f>HLOOKUP("Strap",#REF!,MATCH($A342,#REF!,0),FALSE)</f>
        <v>#REF!</v>
      </c>
      <c r="W342" s="62"/>
      <c r="X342" s="62" t="e">
        <f>HLOOKUP("DPD_Control",#REF!,MATCH($A342,#REF!,0),FALSE)</f>
        <v>#REF!</v>
      </c>
      <c r="Y342" s="62" t="e">
        <f>HLOOKUP("DPD_Group",#REF!,MATCH($A342,#REF!,0),FALSE)</f>
        <v>#REF!</v>
      </c>
      <c r="Z342" s="47"/>
      <c r="AA342" s="47" t="e">
        <f>HLOOKUP("Pad type",#REF!,MATCH($A342,#REF!,0),FALSE)</f>
        <v>#REF!</v>
      </c>
      <c r="AB342" s="47"/>
      <c r="AC342" s="63" t="e">
        <f>HLOOKUP("POR Pin State",#REF!,MATCH($A342,#REF!,0),FALSE)</f>
        <v>#REF!</v>
      </c>
      <c r="AD342" s="207"/>
      <c r="AE342" s="208"/>
      <c r="AF342" s="208"/>
      <c r="AG342" s="208"/>
      <c r="AH342" s="209"/>
      <c r="AI342" s="209"/>
      <c r="AJ342" s="210"/>
      <c r="AK342" s="210"/>
      <c r="AL342" s="210"/>
      <c r="AM342" s="210"/>
      <c r="AN342" s="210"/>
      <c r="AO342" s="210"/>
      <c r="AP342" s="210"/>
      <c r="AQ342" s="215" t="s">
        <v>807</v>
      </c>
      <c r="AR342" s="105"/>
      <c r="AS342" s="105"/>
      <c r="AT342" s="105"/>
      <c r="AU342" s="105"/>
      <c r="AV342" s="105"/>
      <c r="AW342" s="105"/>
      <c r="AX342" s="105"/>
      <c r="AY342" s="105"/>
      <c r="AZ342" s="105"/>
      <c r="BA342" s="105"/>
      <c r="BB342" s="218"/>
      <c r="BC342" s="105"/>
      <c r="BD342" s="219"/>
      <c r="BE342" s="231" t="s">
        <v>807</v>
      </c>
      <c r="BF342" s="147" t="e">
        <f>VLOOKUP($A342,#REF!,34,FALSE)</f>
        <v>#REF!</v>
      </c>
      <c r="BG342" s="147" t="e">
        <f>VLOOKUP($A342,#REF!,22,FALSE)</f>
        <v>#REF!</v>
      </c>
      <c r="BH342" s="149"/>
    </row>
    <row r="343" s="5" customFormat="1" ht="12.95" customHeight="1" spans="1:60">
      <c r="A343" s="203" t="s">
        <v>811</v>
      </c>
      <c r="B343" s="38" t="e">
        <f>VLOOKUP($A343,#REF!,34,FALSE)</f>
        <v>#REF!</v>
      </c>
      <c r="C343" s="39" t="str">
        <f t="shared" si="150"/>
        <v>unused_CSI_F_D1_P</v>
      </c>
      <c r="D343" s="40" t="e">
        <f>IF(LEN(VLOOKUP($A343,#REF!,8,FALSE)),LEFT(VLOOKUP($A343,#REF!,8,FALSE),LEN(VLOOKUP($A343,#REF!,8,FALSE))-2),"")</f>
        <v>#REF!</v>
      </c>
      <c r="E343" s="41" t="e">
        <f>IF(LEN(VLOOKUP($A343,#REF!,4,FALSE)),IF(INDEX(#REF!,MATCH($A343,#REF!,0),1),LEFT(VLOOKUP($A343,#REF!,4,FALSE),LEN(VLOOKUP($A343,#REF!,4,FALSE))-2),CONCATENATE(LEFT(VLOOKUP($A343,#REF!,4,FALSE),LEN(VLOOKUP($A343,#REF!,4,FALSE))-2),"*")),"")</f>
        <v>#REF!</v>
      </c>
      <c r="F343" s="42" t="e">
        <f>IF(LEN(VLOOKUP($A343,#REF!,5,FALSE)),IF(INDEX(#REF!,MATCH($A343,#REF!,0),2),LEFT(VLOOKUP($A343,#REF!,5,FALSE),LEN(VLOOKUP($A343,#REF!,5,FALSE))-2),CONCATENATE(LEFT(VLOOKUP($A343,#REF!,5,FALSE),LEN(VLOOKUP($A343,#REF!,5,FALSE))-2),"*")),"")</f>
        <v>#REF!</v>
      </c>
      <c r="G343" s="42" t="e">
        <f>IF(LEN(VLOOKUP($A343,#REF!,6,FALSE)),IF(INDEX(#REF!,MATCH($A343,#REF!,0),3),LEFT(VLOOKUP($A343,#REF!,6,FALSE),LEN(VLOOKUP($A343,#REF!,6,FALSE))-2),CONCATENATE(LEFT(VLOOKUP($A343,#REF!,6,FALSE),LEN(VLOOKUP($A343,#REF!,6,FALSE))-2),"*")),"")</f>
        <v>#REF!</v>
      </c>
      <c r="H343" s="43" t="e">
        <f>IF(LEN(VLOOKUP($A343,#REF!,7,FALSE)),IF(INDEX(#REF!,MATCH($A343,#REF!,0),4),LEFT(VLOOKUP($A343,#REF!,7,FALSE),LEN(VLOOKUP($A343,#REF!,7,FALSE))-2),CONCATENATE(LEFT(VLOOKUP($A343,#REF!,7,FALSE),LEN(VLOOKUP($A343,#REF!,7,FALSE))-2),"*")),"")</f>
        <v>#REF!</v>
      </c>
      <c r="I343" s="54" t="e">
        <f>IF(LEN(VLOOKUP($A343,#REF!,8,FALSE)),UPPER(RIGHT(VLOOKUP($A343,#REF!,8,FALSE),1)),"")</f>
        <v>#REF!</v>
      </c>
      <c r="J343" s="42" t="e">
        <f>IF(LEN(VLOOKUP($A343,#REF!,4,FALSE)),UPPER(RIGHT(VLOOKUP($A343,#REF!,4,FALSE),1)),"")</f>
        <v>#REF!</v>
      </c>
      <c r="K343" s="42" t="e">
        <f>IF(LEN(VLOOKUP($A343,#REF!,5,FALSE)),UPPER(RIGHT(VLOOKUP($A343,#REF!,5,FALSE),1)),"")</f>
        <v>#REF!</v>
      </c>
      <c r="L343" s="42" t="e">
        <f>IF(LEN(VLOOKUP($A343,#REF!,6,FALSE)),UPPER(RIGHT(VLOOKUP($A343,#REF!,6,FALSE),1)),"")</f>
        <v>#REF!</v>
      </c>
      <c r="M343" s="43" t="e">
        <f>IF(LEN(VLOOKUP($A343,#REF!,7,FALSE)),UPPER(RIGHT(VLOOKUP($A343,#REF!,7,FALSE),1)),"")</f>
        <v>#REF!</v>
      </c>
      <c r="N343" s="206"/>
      <c r="O343" s="206"/>
      <c r="P343" s="206"/>
      <c r="Q343" s="206"/>
      <c r="R343" s="206"/>
      <c r="S343" s="63" t="e">
        <f>HLOOKUP("Device Tree Pin Name",#REF!,MATCH($A343,#REF!,0),FALSE)</f>
        <v>#REF!</v>
      </c>
      <c r="T343" s="47" t="e">
        <f>HLOOKUP("power rail",#REF!,MATCH($A343,#REF!,0),FALSE)</f>
        <v>#REF!</v>
      </c>
      <c r="U343" s="62" t="e">
        <f>HLOOKUP("Wake Capable",#REF!,MATCH($A343,#REF!,0),FALSE)</f>
        <v>#REF!</v>
      </c>
      <c r="V343" s="62" t="e">
        <f>HLOOKUP("Strap",#REF!,MATCH($A343,#REF!,0),FALSE)</f>
        <v>#REF!</v>
      </c>
      <c r="W343" s="62"/>
      <c r="X343" s="62" t="e">
        <f>HLOOKUP("DPD_Control",#REF!,MATCH($A343,#REF!,0),FALSE)</f>
        <v>#REF!</v>
      </c>
      <c r="Y343" s="62" t="e">
        <f>HLOOKUP("DPD_Group",#REF!,MATCH($A343,#REF!,0),FALSE)</f>
        <v>#REF!</v>
      </c>
      <c r="Z343" s="47"/>
      <c r="AA343" s="47" t="e">
        <f>HLOOKUP("Pad type",#REF!,MATCH($A343,#REF!,0),FALSE)</f>
        <v>#REF!</v>
      </c>
      <c r="AB343" s="47"/>
      <c r="AC343" s="63" t="e">
        <f>HLOOKUP("POR Pin State",#REF!,MATCH($A343,#REF!,0),FALSE)</f>
        <v>#REF!</v>
      </c>
      <c r="AD343" s="207"/>
      <c r="AE343" s="208"/>
      <c r="AF343" s="208"/>
      <c r="AG343" s="208"/>
      <c r="AH343" s="209"/>
      <c r="AI343" s="209"/>
      <c r="AJ343" s="210"/>
      <c r="AK343" s="210"/>
      <c r="AL343" s="210"/>
      <c r="AM343" s="210"/>
      <c r="AN343" s="210"/>
      <c r="AO343" s="210"/>
      <c r="AP343" s="210"/>
      <c r="AQ343" s="215" t="s">
        <v>812</v>
      </c>
      <c r="AR343" s="105"/>
      <c r="AS343" s="105"/>
      <c r="AT343" s="105"/>
      <c r="AU343" s="105"/>
      <c r="AV343" s="105"/>
      <c r="AW343" s="105"/>
      <c r="AX343" s="105"/>
      <c r="AY343" s="105"/>
      <c r="AZ343" s="105"/>
      <c r="BA343" s="105"/>
      <c r="BB343" s="218"/>
      <c r="BC343" s="105"/>
      <c r="BD343" s="219"/>
      <c r="BE343" s="231" t="s">
        <v>812</v>
      </c>
      <c r="BF343" s="147" t="e">
        <f>VLOOKUP($A343,#REF!,34,FALSE)</f>
        <v>#REF!</v>
      </c>
      <c r="BG343" s="147" t="e">
        <f>VLOOKUP($A343,#REF!,22,FALSE)</f>
        <v>#REF!</v>
      </c>
      <c r="BH343" s="149"/>
    </row>
    <row r="344" s="5" customFormat="1" ht="12.95" customHeight="1" spans="1:60">
      <c r="A344" s="203" t="s">
        <v>812</v>
      </c>
      <c r="B344" s="38" t="e">
        <f>VLOOKUP($A344,#REF!,34,FALSE)</f>
        <v>#REF!</v>
      </c>
      <c r="C344" s="39" t="str">
        <f t="shared" si="150"/>
        <v>unused_CSI_F_D1_N</v>
      </c>
      <c r="D344" s="40" t="e">
        <f>IF(LEN(VLOOKUP($A344,#REF!,8,FALSE)),LEFT(VLOOKUP($A344,#REF!,8,FALSE),LEN(VLOOKUP($A344,#REF!,8,FALSE))-2),"")</f>
        <v>#REF!</v>
      </c>
      <c r="E344" s="41" t="e">
        <f>IF(LEN(VLOOKUP($A344,#REF!,4,FALSE)),IF(INDEX(#REF!,MATCH($A344,#REF!,0),1),LEFT(VLOOKUP($A344,#REF!,4,FALSE),LEN(VLOOKUP($A344,#REF!,4,FALSE))-2),CONCATENATE(LEFT(VLOOKUP($A344,#REF!,4,FALSE),LEN(VLOOKUP($A344,#REF!,4,FALSE))-2),"*")),"")</f>
        <v>#REF!</v>
      </c>
      <c r="F344" s="42" t="e">
        <f>IF(LEN(VLOOKUP($A344,#REF!,5,FALSE)),IF(INDEX(#REF!,MATCH($A344,#REF!,0),2),LEFT(VLOOKUP($A344,#REF!,5,FALSE),LEN(VLOOKUP($A344,#REF!,5,FALSE))-2),CONCATENATE(LEFT(VLOOKUP($A344,#REF!,5,FALSE),LEN(VLOOKUP($A344,#REF!,5,FALSE))-2),"*")),"")</f>
        <v>#REF!</v>
      </c>
      <c r="G344" s="42" t="e">
        <f>IF(LEN(VLOOKUP($A344,#REF!,6,FALSE)),IF(INDEX(#REF!,MATCH($A344,#REF!,0),3),LEFT(VLOOKUP($A344,#REF!,6,FALSE),LEN(VLOOKUP($A344,#REF!,6,FALSE))-2),CONCATENATE(LEFT(VLOOKUP($A344,#REF!,6,FALSE),LEN(VLOOKUP($A344,#REF!,6,FALSE))-2),"*")),"")</f>
        <v>#REF!</v>
      </c>
      <c r="H344" s="43" t="e">
        <f>IF(LEN(VLOOKUP($A344,#REF!,7,FALSE)),IF(INDEX(#REF!,MATCH($A344,#REF!,0),4),LEFT(VLOOKUP($A344,#REF!,7,FALSE),LEN(VLOOKUP($A344,#REF!,7,FALSE))-2),CONCATENATE(LEFT(VLOOKUP($A344,#REF!,7,FALSE),LEN(VLOOKUP($A344,#REF!,7,FALSE))-2),"*")),"")</f>
        <v>#REF!</v>
      </c>
      <c r="I344" s="54" t="e">
        <f>IF(LEN(VLOOKUP($A344,#REF!,8,FALSE)),UPPER(RIGHT(VLOOKUP($A344,#REF!,8,FALSE),1)),"")</f>
        <v>#REF!</v>
      </c>
      <c r="J344" s="42" t="e">
        <f>IF(LEN(VLOOKUP($A344,#REF!,4,FALSE)),UPPER(RIGHT(VLOOKUP($A344,#REF!,4,FALSE),1)),"")</f>
        <v>#REF!</v>
      </c>
      <c r="K344" s="42" t="e">
        <f>IF(LEN(VLOOKUP($A344,#REF!,5,FALSE)),UPPER(RIGHT(VLOOKUP($A344,#REF!,5,FALSE),1)),"")</f>
        <v>#REF!</v>
      </c>
      <c r="L344" s="42" t="e">
        <f>IF(LEN(VLOOKUP($A344,#REF!,6,FALSE)),UPPER(RIGHT(VLOOKUP($A344,#REF!,6,FALSE),1)),"")</f>
        <v>#REF!</v>
      </c>
      <c r="M344" s="43" t="e">
        <f>IF(LEN(VLOOKUP($A344,#REF!,7,FALSE)),UPPER(RIGHT(VLOOKUP($A344,#REF!,7,FALSE),1)),"")</f>
        <v>#REF!</v>
      </c>
      <c r="N344" s="206"/>
      <c r="O344" s="206"/>
      <c r="P344" s="206"/>
      <c r="Q344" s="206"/>
      <c r="R344" s="206"/>
      <c r="S344" s="63" t="e">
        <f>HLOOKUP("Device Tree Pin Name",#REF!,MATCH($A344,#REF!,0),FALSE)</f>
        <v>#REF!</v>
      </c>
      <c r="T344" s="47" t="e">
        <f>HLOOKUP("power rail",#REF!,MATCH($A344,#REF!,0),FALSE)</f>
        <v>#REF!</v>
      </c>
      <c r="U344" s="62" t="e">
        <f>HLOOKUP("Wake Capable",#REF!,MATCH($A344,#REF!,0),FALSE)</f>
        <v>#REF!</v>
      </c>
      <c r="V344" s="62" t="e">
        <f>HLOOKUP("Strap",#REF!,MATCH($A344,#REF!,0),FALSE)</f>
        <v>#REF!</v>
      </c>
      <c r="W344" s="62"/>
      <c r="X344" s="62" t="e">
        <f>HLOOKUP("DPD_Control",#REF!,MATCH($A344,#REF!,0),FALSE)</f>
        <v>#REF!</v>
      </c>
      <c r="Y344" s="62" t="e">
        <f>HLOOKUP("DPD_Group",#REF!,MATCH($A344,#REF!,0),FALSE)</f>
        <v>#REF!</v>
      </c>
      <c r="Z344" s="47"/>
      <c r="AA344" s="47" t="e">
        <f>HLOOKUP("Pad type",#REF!,MATCH($A344,#REF!,0),FALSE)</f>
        <v>#REF!</v>
      </c>
      <c r="AB344" s="47"/>
      <c r="AC344" s="63" t="e">
        <f>HLOOKUP("POR Pin State",#REF!,MATCH($A344,#REF!,0),FALSE)</f>
        <v>#REF!</v>
      </c>
      <c r="AD344" s="207"/>
      <c r="AE344" s="208"/>
      <c r="AF344" s="208"/>
      <c r="AG344" s="208"/>
      <c r="AH344" s="209"/>
      <c r="AI344" s="209"/>
      <c r="AJ344" s="210"/>
      <c r="AK344" s="210"/>
      <c r="AL344" s="210"/>
      <c r="AM344" s="210"/>
      <c r="AN344" s="210"/>
      <c r="AO344" s="210"/>
      <c r="AP344" s="210"/>
      <c r="AQ344" s="215" t="s">
        <v>811</v>
      </c>
      <c r="AR344" s="105"/>
      <c r="AS344" s="105"/>
      <c r="AT344" s="105"/>
      <c r="AU344" s="105"/>
      <c r="AV344" s="105"/>
      <c r="AW344" s="105"/>
      <c r="AX344" s="105"/>
      <c r="AY344" s="105"/>
      <c r="AZ344" s="105"/>
      <c r="BA344" s="105"/>
      <c r="BB344" s="218"/>
      <c r="BC344" s="105"/>
      <c r="BD344" s="238"/>
      <c r="BE344" s="231" t="s">
        <v>811</v>
      </c>
      <c r="BF344" s="147" t="e">
        <f>VLOOKUP($A344,#REF!,34,FALSE)</f>
        <v>#REF!</v>
      </c>
      <c r="BG344" s="147" t="e">
        <f>VLOOKUP($A344,#REF!,22,FALSE)</f>
        <v>#REF!</v>
      </c>
      <c r="BH344" s="149"/>
    </row>
    <row r="345" s="5" customFormat="1" ht="12.95" customHeight="1" spans="1:60">
      <c r="A345" s="203" t="s">
        <v>813</v>
      </c>
      <c r="B345" s="38" t="e">
        <f>VLOOKUP($A345,#REF!,34,FALSE)</f>
        <v>#REF!</v>
      </c>
      <c r="C345" s="39" t="str">
        <f t="shared" si="150"/>
        <v>unused_CSI_G_D0_P</v>
      </c>
      <c r="D345" s="40" t="e">
        <f>IF(LEN(VLOOKUP($A345,#REF!,8,FALSE)),LEFT(VLOOKUP($A345,#REF!,8,FALSE),LEN(VLOOKUP($A345,#REF!,8,FALSE))-2),"")</f>
        <v>#REF!</v>
      </c>
      <c r="E345" s="41" t="e">
        <f>IF(LEN(VLOOKUP($A345,#REF!,4,FALSE)),IF(INDEX(#REF!,MATCH($A345,#REF!,0),1),LEFT(VLOOKUP($A345,#REF!,4,FALSE),LEN(VLOOKUP($A345,#REF!,4,FALSE))-2),CONCATENATE(LEFT(VLOOKUP($A345,#REF!,4,FALSE),LEN(VLOOKUP($A345,#REF!,4,FALSE))-2),"*")),"")</f>
        <v>#REF!</v>
      </c>
      <c r="F345" s="42" t="e">
        <f>IF(LEN(VLOOKUP($A345,#REF!,5,FALSE)),IF(INDEX(#REF!,MATCH($A345,#REF!,0),2),LEFT(VLOOKUP($A345,#REF!,5,FALSE),LEN(VLOOKUP($A345,#REF!,5,FALSE))-2),CONCATENATE(LEFT(VLOOKUP($A345,#REF!,5,FALSE),LEN(VLOOKUP($A345,#REF!,5,FALSE))-2),"*")),"")</f>
        <v>#REF!</v>
      </c>
      <c r="G345" s="42" t="e">
        <f>IF(LEN(VLOOKUP($A345,#REF!,6,FALSE)),IF(INDEX(#REF!,MATCH($A345,#REF!,0),3),LEFT(VLOOKUP($A345,#REF!,6,FALSE),LEN(VLOOKUP($A345,#REF!,6,FALSE))-2),CONCATENATE(LEFT(VLOOKUP($A345,#REF!,6,FALSE),LEN(VLOOKUP($A345,#REF!,6,FALSE))-2),"*")),"")</f>
        <v>#REF!</v>
      </c>
      <c r="H345" s="43" t="e">
        <f>IF(LEN(VLOOKUP($A345,#REF!,7,FALSE)),IF(INDEX(#REF!,MATCH($A345,#REF!,0),4),LEFT(VLOOKUP($A345,#REF!,7,FALSE),LEN(VLOOKUP($A345,#REF!,7,FALSE))-2),CONCATENATE(LEFT(VLOOKUP($A345,#REF!,7,FALSE),LEN(VLOOKUP($A345,#REF!,7,FALSE))-2),"*")),"")</f>
        <v>#REF!</v>
      </c>
      <c r="I345" s="54" t="e">
        <f>IF(LEN(VLOOKUP($A345,#REF!,8,FALSE)),UPPER(RIGHT(VLOOKUP($A345,#REF!,8,FALSE),1)),"")</f>
        <v>#REF!</v>
      </c>
      <c r="J345" s="42" t="e">
        <f>IF(LEN(VLOOKUP($A345,#REF!,4,FALSE)),UPPER(RIGHT(VLOOKUP($A345,#REF!,4,FALSE),1)),"")</f>
        <v>#REF!</v>
      </c>
      <c r="K345" s="42" t="e">
        <f>IF(LEN(VLOOKUP($A345,#REF!,5,FALSE)),UPPER(RIGHT(VLOOKUP($A345,#REF!,5,FALSE),1)),"")</f>
        <v>#REF!</v>
      </c>
      <c r="L345" s="42" t="e">
        <f>IF(LEN(VLOOKUP($A345,#REF!,6,FALSE)),UPPER(RIGHT(VLOOKUP($A345,#REF!,6,FALSE),1)),"")</f>
        <v>#REF!</v>
      </c>
      <c r="M345" s="43" t="e">
        <f>IF(LEN(VLOOKUP($A345,#REF!,7,FALSE)),UPPER(RIGHT(VLOOKUP($A345,#REF!,7,FALSE),1)),"")</f>
        <v>#REF!</v>
      </c>
      <c r="N345" s="206"/>
      <c r="O345" s="206"/>
      <c r="P345" s="206"/>
      <c r="Q345" s="206"/>
      <c r="R345" s="206"/>
      <c r="S345" s="63" t="e">
        <f>HLOOKUP("Device Tree Pin Name",#REF!,MATCH($A345,#REF!,0),FALSE)</f>
        <v>#REF!</v>
      </c>
      <c r="T345" s="47" t="e">
        <f>HLOOKUP("power rail",#REF!,MATCH($A345,#REF!,0),FALSE)</f>
        <v>#REF!</v>
      </c>
      <c r="U345" s="62" t="e">
        <f>HLOOKUP("Wake Capable",#REF!,MATCH($A345,#REF!,0),FALSE)</f>
        <v>#REF!</v>
      </c>
      <c r="V345" s="62" t="e">
        <f>HLOOKUP("Strap",#REF!,MATCH($A345,#REF!,0),FALSE)</f>
        <v>#REF!</v>
      </c>
      <c r="W345" s="62"/>
      <c r="X345" s="62" t="e">
        <f>HLOOKUP("DPD_Control",#REF!,MATCH($A345,#REF!,0),FALSE)</f>
        <v>#REF!</v>
      </c>
      <c r="Y345" s="62" t="e">
        <f>HLOOKUP("DPD_Group",#REF!,MATCH($A345,#REF!,0),FALSE)</f>
        <v>#REF!</v>
      </c>
      <c r="Z345" s="47"/>
      <c r="AA345" s="47" t="e">
        <f>HLOOKUP("Pad type",#REF!,MATCH($A345,#REF!,0),FALSE)</f>
        <v>#REF!</v>
      </c>
      <c r="AB345" s="47"/>
      <c r="AC345" s="63" t="e">
        <f>HLOOKUP("POR Pin State",#REF!,MATCH($A345,#REF!,0),FALSE)</f>
        <v>#REF!</v>
      </c>
      <c r="AD345" s="207"/>
      <c r="AE345" s="208"/>
      <c r="AF345" s="208"/>
      <c r="AG345" s="208"/>
      <c r="AH345" s="209"/>
      <c r="AI345" s="209"/>
      <c r="AJ345" s="210"/>
      <c r="AK345" s="210"/>
      <c r="AL345" s="210"/>
      <c r="AM345" s="210"/>
      <c r="AN345" s="210"/>
      <c r="AO345" s="210"/>
      <c r="AP345" s="210"/>
      <c r="AQ345" s="215" t="s">
        <v>814</v>
      </c>
      <c r="AR345" s="105"/>
      <c r="AS345" s="105"/>
      <c r="AT345" s="105"/>
      <c r="AU345" s="105"/>
      <c r="AV345" s="105"/>
      <c r="AW345" s="105"/>
      <c r="AX345" s="105"/>
      <c r="AY345" s="105"/>
      <c r="AZ345" s="105"/>
      <c r="BA345" s="105"/>
      <c r="BB345" s="218"/>
      <c r="BC345" s="216"/>
      <c r="BD345" s="239"/>
      <c r="BE345" s="231" t="s">
        <v>814</v>
      </c>
      <c r="BF345" s="147" t="e">
        <f>VLOOKUP($A345,#REF!,34,FALSE)</f>
        <v>#REF!</v>
      </c>
      <c r="BG345" s="147" t="e">
        <f>VLOOKUP($A345,#REF!,22,FALSE)</f>
        <v>#REF!</v>
      </c>
      <c r="BH345" s="149"/>
    </row>
    <row r="346" s="5" customFormat="1" ht="12.95" customHeight="1" spans="1:60">
      <c r="A346" s="203" t="s">
        <v>815</v>
      </c>
      <c r="B346" s="38" t="e">
        <f>VLOOKUP($A346,#REF!,34,FALSE)</f>
        <v>#REF!</v>
      </c>
      <c r="C346" s="39" t="str">
        <f t="shared" si="150"/>
        <v>unused_CSI_G_D0_N</v>
      </c>
      <c r="D346" s="40" t="e">
        <f>IF(LEN(VLOOKUP($A346,#REF!,8,FALSE)),LEFT(VLOOKUP($A346,#REF!,8,FALSE),LEN(VLOOKUP($A346,#REF!,8,FALSE))-2),"")</f>
        <v>#REF!</v>
      </c>
      <c r="E346" s="41" t="e">
        <f>IF(LEN(VLOOKUP($A346,#REF!,4,FALSE)),IF(INDEX(#REF!,MATCH($A346,#REF!,0),1),LEFT(VLOOKUP($A346,#REF!,4,FALSE),LEN(VLOOKUP($A346,#REF!,4,FALSE))-2),CONCATENATE(LEFT(VLOOKUP($A346,#REF!,4,FALSE),LEN(VLOOKUP($A346,#REF!,4,FALSE))-2),"*")),"")</f>
        <v>#REF!</v>
      </c>
      <c r="F346" s="42" t="e">
        <f>IF(LEN(VLOOKUP($A346,#REF!,5,FALSE)),IF(INDEX(#REF!,MATCH($A346,#REF!,0),2),LEFT(VLOOKUP($A346,#REF!,5,FALSE),LEN(VLOOKUP($A346,#REF!,5,FALSE))-2),CONCATENATE(LEFT(VLOOKUP($A346,#REF!,5,FALSE),LEN(VLOOKUP($A346,#REF!,5,FALSE))-2),"*")),"")</f>
        <v>#REF!</v>
      </c>
      <c r="G346" s="42" t="e">
        <f>IF(LEN(VLOOKUP($A346,#REF!,6,FALSE)),IF(INDEX(#REF!,MATCH($A346,#REF!,0),3),LEFT(VLOOKUP($A346,#REF!,6,FALSE),LEN(VLOOKUP($A346,#REF!,6,FALSE))-2),CONCATENATE(LEFT(VLOOKUP($A346,#REF!,6,FALSE),LEN(VLOOKUP($A346,#REF!,6,FALSE))-2),"*")),"")</f>
        <v>#REF!</v>
      </c>
      <c r="H346" s="43" t="e">
        <f>IF(LEN(VLOOKUP($A346,#REF!,7,FALSE)),IF(INDEX(#REF!,MATCH($A346,#REF!,0),4),LEFT(VLOOKUP($A346,#REF!,7,FALSE),LEN(VLOOKUP($A346,#REF!,7,FALSE))-2),CONCATENATE(LEFT(VLOOKUP($A346,#REF!,7,FALSE),LEN(VLOOKUP($A346,#REF!,7,FALSE))-2),"*")),"")</f>
        <v>#REF!</v>
      </c>
      <c r="I346" s="54" t="e">
        <f>IF(LEN(VLOOKUP($A346,#REF!,8,FALSE)),UPPER(RIGHT(VLOOKUP($A346,#REF!,8,FALSE),1)),"")</f>
        <v>#REF!</v>
      </c>
      <c r="J346" s="42" t="e">
        <f>IF(LEN(VLOOKUP($A346,#REF!,4,FALSE)),UPPER(RIGHT(VLOOKUP($A346,#REF!,4,FALSE),1)),"")</f>
        <v>#REF!</v>
      </c>
      <c r="K346" s="42" t="e">
        <f>IF(LEN(VLOOKUP($A346,#REF!,5,FALSE)),UPPER(RIGHT(VLOOKUP($A346,#REF!,5,FALSE),1)),"")</f>
        <v>#REF!</v>
      </c>
      <c r="L346" s="42" t="e">
        <f>IF(LEN(VLOOKUP($A346,#REF!,6,FALSE)),UPPER(RIGHT(VLOOKUP($A346,#REF!,6,FALSE),1)),"")</f>
        <v>#REF!</v>
      </c>
      <c r="M346" s="43" t="e">
        <f>IF(LEN(VLOOKUP($A346,#REF!,7,FALSE)),UPPER(RIGHT(VLOOKUP($A346,#REF!,7,FALSE),1)),"")</f>
        <v>#REF!</v>
      </c>
      <c r="N346" s="206"/>
      <c r="O346" s="206"/>
      <c r="P346" s="206"/>
      <c r="Q346" s="206"/>
      <c r="R346" s="206"/>
      <c r="S346" s="63" t="e">
        <f>HLOOKUP("Device Tree Pin Name",#REF!,MATCH($A346,#REF!,0),FALSE)</f>
        <v>#REF!</v>
      </c>
      <c r="T346" s="47" t="e">
        <f>HLOOKUP("power rail",#REF!,MATCH($A346,#REF!,0),FALSE)</f>
        <v>#REF!</v>
      </c>
      <c r="U346" s="62" t="e">
        <f>HLOOKUP("Wake Capable",#REF!,MATCH($A346,#REF!,0),FALSE)</f>
        <v>#REF!</v>
      </c>
      <c r="V346" s="62" t="e">
        <f>HLOOKUP("Strap",#REF!,MATCH($A346,#REF!,0),FALSE)</f>
        <v>#REF!</v>
      </c>
      <c r="W346" s="62"/>
      <c r="X346" s="62" t="e">
        <f>HLOOKUP("DPD_Control",#REF!,MATCH($A346,#REF!,0),FALSE)</f>
        <v>#REF!</v>
      </c>
      <c r="Y346" s="62" t="e">
        <f>HLOOKUP("DPD_Group",#REF!,MATCH($A346,#REF!,0),FALSE)</f>
        <v>#REF!</v>
      </c>
      <c r="Z346" s="47"/>
      <c r="AA346" s="47" t="e">
        <f>HLOOKUP("Pad type",#REF!,MATCH($A346,#REF!,0),FALSE)</f>
        <v>#REF!</v>
      </c>
      <c r="AB346" s="47"/>
      <c r="AC346" s="63" t="e">
        <f>HLOOKUP("POR Pin State",#REF!,MATCH($A346,#REF!,0),FALSE)</f>
        <v>#REF!</v>
      </c>
      <c r="AD346" s="207"/>
      <c r="AE346" s="208"/>
      <c r="AF346" s="208"/>
      <c r="AG346" s="208"/>
      <c r="AH346" s="209"/>
      <c r="AI346" s="209"/>
      <c r="AJ346" s="210"/>
      <c r="AK346" s="210"/>
      <c r="AL346" s="210"/>
      <c r="AM346" s="210"/>
      <c r="AN346" s="210"/>
      <c r="AO346" s="210"/>
      <c r="AP346" s="210"/>
      <c r="AQ346" s="215" t="s">
        <v>816</v>
      </c>
      <c r="AR346" s="105"/>
      <c r="AS346" s="105"/>
      <c r="AT346" s="105"/>
      <c r="AU346" s="105"/>
      <c r="AV346" s="105"/>
      <c r="AW346" s="105"/>
      <c r="AX346" s="105"/>
      <c r="AY346" s="105"/>
      <c r="AZ346" s="105"/>
      <c r="BA346" s="105"/>
      <c r="BB346" s="218"/>
      <c r="BC346" s="105"/>
      <c r="BD346" s="219"/>
      <c r="BE346" s="231" t="s">
        <v>816</v>
      </c>
      <c r="BF346" s="147" t="e">
        <f>VLOOKUP($A346,#REF!,34,FALSE)</f>
        <v>#REF!</v>
      </c>
      <c r="BG346" s="147" t="e">
        <f>VLOOKUP($A346,#REF!,22,FALSE)</f>
        <v>#REF!</v>
      </c>
      <c r="BH346" s="149"/>
    </row>
    <row r="347" s="5" customFormat="1" ht="12.95" customHeight="1" spans="1:60">
      <c r="A347" s="203" t="s">
        <v>816</v>
      </c>
      <c r="B347" s="38" t="e">
        <f>VLOOKUP($A347,#REF!,34,FALSE)</f>
        <v>#REF!</v>
      </c>
      <c r="C347" s="39" t="str">
        <f t="shared" si="150"/>
        <v>unused_CSI_G_CLK_P</v>
      </c>
      <c r="D347" s="40" t="e">
        <f>IF(LEN(VLOOKUP($A347,#REF!,8,FALSE)),LEFT(VLOOKUP($A347,#REF!,8,FALSE),LEN(VLOOKUP($A347,#REF!,8,FALSE))-2),"")</f>
        <v>#REF!</v>
      </c>
      <c r="E347" s="41" t="e">
        <f>IF(LEN(VLOOKUP($A347,#REF!,4,FALSE)),IF(INDEX(#REF!,MATCH($A347,#REF!,0),1),LEFT(VLOOKUP($A347,#REF!,4,FALSE),LEN(VLOOKUP($A347,#REF!,4,FALSE))-2),CONCATENATE(LEFT(VLOOKUP($A347,#REF!,4,FALSE),LEN(VLOOKUP($A347,#REF!,4,FALSE))-2),"*")),"")</f>
        <v>#REF!</v>
      </c>
      <c r="F347" s="42" t="e">
        <f>IF(LEN(VLOOKUP($A347,#REF!,5,FALSE)),IF(INDEX(#REF!,MATCH($A347,#REF!,0),2),LEFT(VLOOKUP($A347,#REF!,5,FALSE),LEN(VLOOKUP($A347,#REF!,5,FALSE))-2),CONCATENATE(LEFT(VLOOKUP($A347,#REF!,5,FALSE),LEN(VLOOKUP($A347,#REF!,5,FALSE))-2),"*")),"")</f>
        <v>#REF!</v>
      </c>
      <c r="G347" s="42" t="e">
        <f>IF(LEN(VLOOKUP($A347,#REF!,6,FALSE)),IF(INDEX(#REF!,MATCH($A347,#REF!,0),3),LEFT(VLOOKUP($A347,#REF!,6,FALSE),LEN(VLOOKUP($A347,#REF!,6,FALSE))-2),CONCATENATE(LEFT(VLOOKUP($A347,#REF!,6,FALSE),LEN(VLOOKUP($A347,#REF!,6,FALSE))-2),"*")),"")</f>
        <v>#REF!</v>
      </c>
      <c r="H347" s="43" t="e">
        <f>IF(LEN(VLOOKUP($A347,#REF!,7,FALSE)),IF(INDEX(#REF!,MATCH($A347,#REF!,0),4),LEFT(VLOOKUP($A347,#REF!,7,FALSE),LEN(VLOOKUP($A347,#REF!,7,FALSE))-2),CONCATENATE(LEFT(VLOOKUP($A347,#REF!,7,FALSE),LEN(VLOOKUP($A347,#REF!,7,FALSE))-2),"*")),"")</f>
        <v>#REF!</v>
      </c>
      <c r="I347" s="54" t="e">
        <f>IF(LEN(VLOOKUP($A347,#REF!,8,FALSE)),UPPER(RIGHT(VLOOKUP($A347,#REF!,8,FALSE),1)),"")</f>
        <v>#REF!</v>
      </c>
      <c r="J347" s="42" t="e">
        <f>IF(LEN(VLOOKUP($A347,#REF!,4,FALSE)),UPPER(RIGHT(VLOOKUP($A347,#REF!,4,FALSE),1)),"")</f>
        <v>#REF!</v>
      </c>
      <c r="K347" s="42" t="e">
        <f>IF(LEN(VLOOKUP($A347,#REF!,5,FALSE)),UPPER(RIGHT(VLOOKUP($A347,#REF!,5,FALSE),1)),"")</f>
        <v>#REF!</v>
      </c>
      <c r="L347" s="42" t="e">
        <f>IF(LEN(VLOOKUP($A347,#REF!,6,FALSE)),UPPER(RIGHT(VLOOKUP($A347,#REF!,6,FALSE),1)),"")</f>
        <v>#REF!</v>
      </c>
      <c r="M347" s="43" t="e">
        <f>IF(LEN(VLOOKUP($A347,#REF!,7,FALSE)),UPPER(RIGHT(VLOOKUP($A347,#REF!,7,FALSE),1)),"")</f>
        <v>#REF!</v>
      </c>
      <c r="N347" s="206"/>
      <c r="O347" s="206"/>
      <c r="P347" s="206"/>
      <c r="Q347" s="206"/>
      <c r="R347" s="206"/>
      <c r="S347" s="63" t="e">
        <f>HLOOKUP("Device Tree Pin Name",#REF!,MATCH($A347,#REF!,0),FALSE)</f>
        <v>#REF!</v>
      </c>
      <c r="T347" s="47" t="e">
        <f>HLOOKUP("power rail",#REF!,MATCH($A347,#REF!,0),FALSE)</f>
        <v>#REF!</v>
      </c>
      <c r="U347" s="62" t="e">
        <f>HLOOKUP("Wake Capable",#REF!,MATCH($A347,#REF!,0),FALSE)</f>
        <v>#REF!</v>
      </c>
      <c r="V347" s="62" t="e">
        <f>HLOOKUP("Strap",#REF!,MATCH($A347,#REF!,0),FALSE)</f>
        <v>#REF!</v>
      </c>
      <c r="W347" s="62"/>
      <c r="X347" s="62" t="e">
        <f>HLOOKUP("DPD_Control",#REF!,MATCH($A347,#REF!,0),FALSE)</f>
        <v>#REF!</v>
      </c>
      <c r="Y347" s="62" t="e">
        <f>HLOOKUP("DPD_Group",#REF!,MATCH($A347,#REF!,0),FALSE)</f>
        <v>#REF!</v>
      </c>
      <c r="Z347" s="47"/>
      <c r="AA347" s="47" t="e">
        <f>HLOOKUP("Pad type",#REF!,MATCH($A347,#REF!,0),FALSE)</f>
        <v>#REF!</v>
      </c>
      <c r="AB347" s="47"/>
      <c r="AC347" s="63" t="e">
        <f>HLOOKUP("POR Pin State",#REF!,MATCH($A347,#REF!,0),FALSE)</f>
        <v>#REF!</v>
      </c>
      <c r="AD347" s="207"/>
      <c r="AE347" s="208"/>
      <c r="AF347" s="208"/>
      <c r="AG347" s="208"/>
      <c r="AH347" s="209"/>
      <c r="AI347" s="209"/>
      <c r="AJ347" s="210"/>
      <c r="AK347" s="210"/>
      <c r="AL347" s="210"/>
      <c r="AM347" s="210"/>
      <c r="AN347" s="210"/>
      <c r="AO347" s="210"/>
      <c r="AP347" s="210"/>
      <c r="AQ347" s="215" t="s">
        <v>815</v>
      </c>
      <c r="AR347" s="105"/>
      <c r="AS347" s="105"/>
      <c r="AT347" s="105"/>
      <c r="AU347" s="105"/>
      <c r="AV347" s="105"/>
      <c r="AW347" s="105"/>
      <c r="AX347" s="105"/>
      <c r="AY347" s="105"/>
      <c r="AZ347" s="105"/>
      <c r="BA347" s="105"/>
      <c r="BB347" s="218"/>
      <c r="BC347" s="105"/>
      <c r="BD347" s="219"/>
      <c r="BE347" s="231" t="s">
        <v>815</v>
      </c>
      <c r="BF347" s="147" t="e">
        <f>VLOOKUP($A347,#REF!,34,FALSE)</f>
        <v>#REF!</v>
      </c>
      <c r="BG347" s="147" t="e">
        <f>VLOOKUP($A347,#REF!,22,FALSE)</f>
        <v>#REF!</v>
      </c>
      <c r="BH347" s="149"/>
    </row>
    <row r="348" s="5" customFormat="1" ht="12.95" customHeight="1" spans="1:60">
      <c r="A348" s="203" t="s">
        <v>814</v>
      </c>
      <c r="B348" s="38" t="e">
        <f>VLOOKUP($A348,#REF!,34,FALSE)</f>
        <v>#REF!</v>
      </c>
      <c r="C348" s="39" t="str">
        <f t="shared" si="150"/>
        <v>unused_CSI_G_CLK_N</v>
      </c>
      <c r="D348" s="40" t="e">
        <f>IF(LEN(VLOOKUP($A348,#REF!,8,FALSE)),LEFT(VLOOKUP($A348,#REF!,8,FALSE),LEN(VLOOKUP($A348,#REF!,8,FALSE))-2),"")</f>
        <v>#REF!</v>
      </c>
      <c r="E348" s="41" t="e">
        <f>IF(LEN(VLOOKUP($A348,#REF!,4,FALSE)),IF(INDEX(#REF!,MATCH($A348,#REF!,0),1),LEFT(VLOOKUP($A348,#REF!,4,FALSE),LEN(VLOOKUP($A348,#REF!,4,FALSE))-2),CONCATENATE(LEFT(VLOOKUP($A348,#REF!,4,FALSE),LEN(VLOOKUP($A348,#REF!,4,FALSE))-2),"*")),"")</f>
        <v>#REF!</v>
      </c>
      <c r="F348" s="42" t="e">
        <f>IF(LEN(VLOOKUP($A348,#REF!,5,FALSE)),IF(INDEX(#REF!,MATCH($A348,#REF!,0),2),LEFT(VLOOKUP($A348,#REF!,5,FALSE),LEN(VLOOKUP($A348,#REF!,5,FALSE))-2),CONCATENATE(LEFT(VLOOKUP($A348,#REF!,5,FALSE),LEN(VLOOKUP($A348,#REF!,5,FALSE))-2),"*")),"")</f>
        <v>#REF!</v>
      </c>
      <c r="G348" s="42" t="e">
        <f>IF(LEN(VLOOKUP($A348,#REF!,6,FALSE)),IF(INDEX(#REF!,MATCH($A348,#REF!,0),3),LEFT(VLOOKUP($A348,#REF!,6,FALSE),LEN(VLOOKUP($A348,#REF!,6,FALSE))-2),CONCATENATE(LEFT(VLOOKUP($A348,#REF!,6,FALSE),LEN(VLOOKUP($A348,#REF!,6,FALSE))-2),"*")),"")</f>
        <v>#REF!</v>
      </c>
      <c r="H348" s="43" t="e">
        <f>IF(LEN(VLOOKUP($A348,#REF!,7,FALSE)),IF(INDEX(#REF!,MATCH($A348,#REF!,0),4),LEFT(VLOOKUP($A348,#REF!,7,FALSE),LEN(VLOOKUP($A348,#REF!,7,FALSE))-2),CONCATENATE(LEFT(VLOOKUP($A348,#REF!,7,FALSE),LEN(VLOOKUP($A348,#REF!,7,FALSE))-2),"*")),"")</f>
        <v>#REF!</v>
      </c>
      <c r="I348" s="54" t="e">
        <f>IF(LEN(VLOOKUP($A348,#REF!,8,FALSE)),UPPER(RIGHT(VLOOKUP($A348,#REF!,8,FALSE),1)),"")</f>
        <v>#REF!</v>
      </c>
      <c r="J348" s="42" t="e">
        <f>IF(LEN(VLOOKUP($A348,#REF!,4,FALSE)),UPPER(RIGHT(VLOOKUP($A348,#REF!,4,FALSE),1)),"")</f>
        <v>#REF!</v>
      </c>
      <c r="K348" s="42" t="e">
        <f>IF(LEN(VLOOKUP($A348,#REF!,5,FALSE)),UPPER(RIGHT(VLOOKUP($A348,#REF!,5,FALSE),1)),"")</f>
        <v>#REF!</v>
      </c>
      <c r="L348" s="42" t="e">
        <f>IF(LEN(VLOOKUP($A348,#REF!,6,FALSE)),UPPER(RIGHT(VLOOKUP($A348,#REF!,6,FALSE),1)),"")</f>
        <v>#REF!</v>
      </c>
      <c r="M348" s="43" t="e">
        <f>IF(LEN(VLOOKUP($A348,#REF!,7,FALSE)),UPPER(RIGHT(VLOOKUP($A348,#REF!,7,FALSE),1)),"")</f>
        <v>#REF!</v>
      </c>
      <c r="N348" s="206"/>
      <c r="O348" s="206"/>
      <c r="P348" s="206"/>
      <c r="Q348" s="206"/>
      <c r="R348" s="206"/>
      <c r="S348" s="63" t="e">
        <f>HLOOKUP("Device Tree Pin Name",#REF!,MATCH($A348,#REF!,0),FALSE)</f>
        <v>#REF!</v>
      </c>
      <c r="T348" s="47" t="e">
        <f>HLOOKUP("power rail",#REF!,MATCH($A348,#REF!,0),FALSE)</f>
        <v>#REF!</v>
      </c>
      <c r="U348" s="62" t="e">
        <f>HLOOKUP("Wake Capable",#REF!,MATCH($A348,#REF!,0),FALSE)</f>
        <v>#REF!</v>
      </c>
      <c r="V348" s="62" t="e">
        <f>HLOOKUP("Strap",#REF!,MATCH($A348,#REF!,0),FALSE)</f>
        <v>#REF!</v>
      </c>
      <c r="W348" s="62"/>
      <c r="X348" s="62" t="e">
        <f>HLOOKUP("DPD_Control",#REF!,MATCH($A348,#REF!,0),FALSE)</f>
        <v>#REF!</v>
      </c>
      <c r="Y348" s="62" t="e">
        <f>HLOOKUP("DPD_Group",#REF!,MATCH($A348,#REF!,0),FALSE)</f>
        <v>#REF!</v>
      </c>
      <c r="Z348" s="47"/>
      <c r="AA348" s="47" t="e">
        <f>HLOOKUP("Pad type",#REF!,MATCH($A348,#REF!,0),FALSE)</f>
        <v>#REF!</v>
      </c>
      <c r="AB348" s="47"/>
      <c r="AC348" s="63" t="e">
        <f>HLOOKUP("POR Pin State",#REF!,MATCH($A348,#REF!,0),FALSE)</f>
        <v>#REF!</v>
      </c>
      <c r="AD348" s="207"/>
      <c r="AE348" s="208"/>
      <c r="AF348" s="208"/>
      <c r="AG348" s="208"/>
      <c r="AH348" s="209"/>
      <c r="AI348" s="209"/>
      <c r="AJ348" s="210"/>
      <c r="AK348" s="210"/>
      <c r="AL348" s="210"/>
      <c r="AM348" s="210"/>
      <c r="AN348" s="210"/>
      <c r="AO348" s="210"/>
      <c r="AP348" s="210"/>
      <c r="AQ348" s="215" t="s">
        <v>813</v>
      </c>
      <c r="AR348" s="105"/>
      <c r="AS348" s="105"/>
      <c r="AT348" s="105"/>
      <c r="AU348" s="105"/>
      <c r="AV348" s="105"/>
      <c r="AW348" s="105"/>
      <c r="AX348" s="105"/>
      <c r="AY348" s="105"/>
      <c r="AZ348" s="105"/>
      <c r="BA348" s="105"/>
      <c r="BB348" s="218"/>
      <c r="BC348" s="105"/>
      <c r="BD348" s="219"/>
      <c r="BE348" s="231" t="s">
        <v>813</v>
      </c>
      <c r="BF348" s="147" t="e">
        <f>VLOOKUP($A348,#REF!,34,FALSE)</f>
        <v>#REF!</v>
      </c>
      <c r="BG348" s="147" t="e">
        <f>VLOOKUP($A348,#REF!,22,FALSE)</f>
        <v>#REF!</v>
      </c>
      <c r="BH348" s="149"/>
    </row>
    <row r="349" s="5" customFormat="1" ht="12.95" customHeight="1" spans="1:60">
      <c r="A349" s="203" t="s">
        <v>817</v>
      </c>
      <c r="B349" s="38" t="e">
        <f>VLOOKUP($A349,#REF!,34,FALSE)</f>
        <v>#REF!</v>
      </c>
      <c r="C349" s="39" t="str">
        <f t="shared" si="150"/>
        <v>unused_CSI_G_D1_P</v>
      </c>
      <c r="D349" s="40" t="e">
        <f>IF(LEN(VLOOKUP($A349,#REF!,8,FALSE)),LEFT(VLOOKUP($A349,#REF!,8,FALSE),LEN(VLOOKUP($A349,#REF!,8,FALSE))-2),"")</f>
        <v>#REF!</v>
      </c>
      <c r="E349" s="41" t="e">
        <f>IF(LEN(VLOOKUP($A349,#REF!,4,FALSE)),IF(INDEX(#REF!,MATCH($A349,#REF!,0),1),LEFT(VLOOKUP($A349,#REF!,4,FALSE),LEN(VLOOKUP($A349,#REF!,4,FALSE))-2),CONCATENATE(LEFT(VLOOKUP($A349,#REF!,4,FALSE),LEN(VLOOKUP($A349,#REF!,4,FALSE))-2),"*")),"")</f>
        <v>#REF!</v>
      </c>
      <c r="F349" s="42" t="e">
        <f>IF(LEN(VLOOKUP($A349,#REF!,5,FALSE)),IF(INDEX(#REF!,MATCH($A349,#REF!,0),2),LEFT(VLOOKUP($A349,#REF!,5,FALSE),LEN(VLOOKUP($A349,#REF!,5,FALSE))-2),CONCATENATE(LEFT(VLOOKUP($A349,#REF!,5,FALSE),LEN(VLOOKUP($A349,#REF!,5,FALSE))-2),"*")),"")</f>
        <v>#REF!</v>
      </c>
      <c r="G349" s="42" t="e">
        <f>IF(LEN(VLOOKUP($A349,#REF!,6,FALSE)),IF(INDEX(#REF!,MATCH($A349,#REF!,0),3),LEFT(VLOOKUP($A349,#REF!,6,FALSE),LEN(VLOOKUP($A349,#REF!,6,FALSE))-2),CONCATENATE(LEFT(VLOOKUP($A349,#REF!,6,FALSE),LEN(VLOOKUP($A349,#REF!,6,FALSE))-2),"*")),"")</f>
        <v>#REF!</v>
      </c>
      <c r="H349" s="43" t="e">
        <f>IF(LEN(VLOOKUP($A349,#REF!,7,FALSE)),IF(INDEX(#REF!,MATCH($A349,#REF!,0),4),LEFT(VLOOKUP($A349,#REF!,7,FALSE),LEN(VLOOKUP($A349,#REF!,7,FALSE))-2),CONCATENATE(LEFT(VLOOKUP($A349,#REF!,7,FALSE),LEN(VLOOKUP($A349,#REF!,7,FALSE))-2),"*")),"")</f>
        <v>#REF!</v>
      </c>
      <c r="I349" s="54" t="e">
        <f>IF(LEN(VLOOKUP($A349,#REF!,8,FALSE)),UPPER(RIGHT(VLOOKUP($A349,#REF!,8,FALSE),1)),"")</f>
        <v>#REF!</v>
      </c>
      <c r="J349" s="42" t="e">
        <f>IF(LEN(VLOOKUP($A349,#REF!,4,FALSE)),UPPER(RIGHT(VLOOKUP($A349,#REF!,4,FALSE),1)),"")</f>
        <v>#REF!</v>
      </c>
      <c r="K349" s="42" t="e">
        <f>IF(LEN(VLOOKUP($A349,#REF!,5,FALSE)),UPPER(RIGHT(VLOOKUP($A349,#REF!,5,FALSE),1)),"")</f>
        <v>#REF!</v>
      </c>
      <c r="L349" s="42" t="e">
        <f>IF(LEN(VLOOKUP($A349,#REF!,6,FALSE)),UPPER(RIGHT(VLOOKUP($A349,#REF!,6,FALSE),1)),"")</f>
        <v>#REF!</v>
      </c>
      <c r="M349" s="43" t="e">
        <f>IF(LEN(VLOOKUP($A349,#REF!,7,FALSE)),UPPER(RIGHT(VLOOKUP($A349,#REF!,7,FALSE),1)),"")</f>
        <v>#REF!</v>
      </c>
      <c r="N349" s="206"/>
      <c r="O349" s="206"/>
      <c r="P349" s="206"/>
      <c r="Q349" s="206"/>
      <c r="R349" s="206"/>
      <c r="S349" s="63" t="e">
        <f>HLOOKUP("Device Tree Pin Name",#REF!,MATCH($A349,#REF!,0),FALSE)</f>
        <v>#REF!</v>
      </c>
      <c r="T349" s="47" t="e">
        <f>HLOOKUP("power rail",#REF!,MATCH($A349,#REF!,0),FALSE)</f>
        <v>#REF!</v>
      </c>
      <c r="U349" s="62" t="e">
        <f>HLOOKUP("Wake Capable",#REF!,MATCH($A349,#REF!,0),FALSE)</f>
        <v>#REF!</v>
      </c>
      <c r="V349" s="62" t="e">
        <f>HLOOKUP("Strap",#REF!,MATCH($A349,#REF!,0),FALSE)</f>
        <v>#REF!</v>
      </c>
      <c r="W349" s="62"/>
      <c r="X349" s="62" t="e">
        <f>HLOOKUP("DPD_Control",#REF!,MATCH($A349,#REF!,0),FALSE)</f>
        <v>#REF!</v>
      </c>
      <c r="Y349" s="62" t="e">
        <f>HLOOKUP("DPD_Group",#REF!,MATCH($A349,#REF!,0),FALSE)</f>
        <v>#REF!</v>
      </c>
      <c r="Z349" s="47"/>
      <c r="AA349" s="47" t="e">
        <f>HLOOKUP("Pad type",#REF!,MATCH($A349,#REF!,0),FALSE)</f>
        <v>#REF!</v>
      </c>
      <c r="AB349" s="47"/>
      <c r="AC349" s="63" t="e">
        <f>HLOOKUP("POR Pin State",#REF!,MATCH($A349,#REF!,0),FALSE)</f>
        <v>#REF!</v>
      </c>
      <c r="AD349" s="207"/>
      <c r="AE349" s="208"/>
      <c r="AF349" s="208"/>
      <c r="AG349" s="208"/>
      <c r="AH349" s="209"/>
      <c r="AI349" s="209"/>
      <c r="AJ349" s="210"/>
      <c r="AK349" s="210"/>
      <c r="AL349" s="210"/>
      <c r="AM349" s="210"/>
      <c r="AN349" s="210"/>
      <c r="AO349" s="210"/>
      <c r="AP349" s="210"/>
      <c r="AQ349" s="215" t="s">
        <v>818</v>
      </c>
      <c r="AR349" s="105"/>
      <c r="AS349" s="105"/>
      <c r="AT349" s="105"/>
      <c r="AU349" s="105"/>
      <c r="AV349" s="105"/>
      <c r="AW349" s="105"/>
      <c r="AX349" s="105"/>
      <c r="AY349" s="105"/>
      <c r="AZ349" s="105"/>
      <c r="BA349" s="105"/>
      <c r="BB349" s="218"/>
      <c r="BC349" s="105"/>
      <c r="BD349" s="219"/>
      <c r="BE349" s="231" t="s">
        <v>818</v>
      </c>
      <c r="BF349" s="147" t="e">
        <f>VLOOKUP($A349,#REF!,34,FALSE)</f>
        <v>#REF!</v>
      </c>
      <c r="BG349" s="147" t="e">
        <f>VLOOKUP($A349,#REF!,22,FALSE)</f>
        <v>#REF!</v>
      </c>
      <c r="BH349" s="149"/>
    </row>
    <row r="350" s="5" customFormat="1" ht="12.95" customHeight="1" spans="1:60">
      <c r="A350" s="203" t="s">
        <v>818</v>
      </c>
      <c r="B350" s="38" t="e">
        <f>VLOOKUP($A350,#REF!,34,FALSE)</f>
        <v>#REF!</v>
      </c>
      <c r="C350" s="39" t="str">
        <f t="shared" si="150"/>
        <v>unused_CSI_G_D1_N</v>
      </c>
      <c r="D350" s="40" t="e">
        <f>IF(LEN(VLOOKUP($A350,#REF!,8,FALSE)),LEFT(VLOOKUP($A350,#REF!,8,FALSE),LEN(VLOOKUP($A350,#REF!,8,FALSE))-2),"")</f>
        <v>#REF!</v>
      </c>
      <c r="E350" s="41" t="e">
        <f>IF(LEN(VLOOKUP($A350,#REF!,4,FALSE)),IF(INDEX(#REF!,MATCH($A350,#REF!,0),1),LEFT(VLOOKUP($A350,#REF!,4,FALSE),LEN(VLOOKUP($A350,#REF!,4,FALSE))-2),CONCATENATE(LEFT(VLOOKUP($A350,#REF!,4,FALSE),LEN(VLOOKUP($A350,#REF!,4,FALSE))-2),"*")),"")</f>
        <v>#REF!</v>
      </c>
      <c r="F350" s="42" t="e">
        <f>IF(LEN(VLOOKUP($A350,#REF!,5,FALSE)),IF(INDEX(#REF!,MATCH($A350,#REF!,0),2),LEFT(VLOOKUP($A350,#REF!,5,FALSE),LEN(VLOOKUP($A350,#REF!,5,FALSE))-2),CONCATENATE(LEFT(VLOOKUP($A350,#REF!,5,FALSE),LEN(VLOOKUP($A350,#REF!,5,FALSE))-2),"*")),"")</f>
        <v>#REF!</v>
      </c>
      <c r="G350" s="42" t="e">
        <f>IF(LEN(VLOOKUP($A350,#REF!,6,FALSE)),IF(INDEX(#REF!,MATCH($A350,#REF!,0),3),LEFT(VLOOKUP($A350,#REF!,6,FALSE),LEN(VLOOKUP($A350,#REF!,6,FALSE))-2),CONCATENATE(LEFT(VLOOKUP($A350,#REF!,6,FALSE),LEN(VLOOKUP($A350,#REF!,6,FALSE))-2),"*")),"")</f>
        <v>#REF!</v>
      </c>
      <c r="H350" s="43" t="e">
        <f>IF(LEN(VLOOKUP($A350,#REF!,7,FALSE)),IF(INDEX(#REF!,MATCH($A350,#REF!,0),4),LEFT(VLOOKUP($A350,#REF!,7,FALSE),LEN(VLOOKUP($A350,#REF!,7,FALSE))-2),CONCATENATE(LEFT(VLOOKUP($A350,#REF!,7,FALSE),LEN(VLOOKUP($A350,#REF!,7,FALSE))-2),"*")),"")</f>
        <v>#REF!</v>
      </c>
      <c r="I350" s="54" t="e">
        <f>IF(LEN(VLOOKUP($A350,#REF!,8,FALSE)),UPPER(RIGHT(VLOOKUP($A350,#REF!,8,FALSE),1)),"")</f>
        <v>#REF!</v>
      </c>
      <c r="J350" s="42" t="e">
        <f>IF(LEN(VLOOKUP($A350,#REF!,4,FALSE)),UPPER(RIGHT(VLOOKUP($A350,#REF!,4,FALSE),1)),"")</f>
        <v>#REF!</v>
      </c>
      <c r="K350" s="42" t="e">
        <f>IF(LEN(VLOOKUP($A350,#REF!,5,FALSE)),UPPER(RIGHT(VLOOKUP($A350,#REF!,5,FALSE),1)),"")</f>
        <v>#REF!</v>
      </c>
      <c r="L350" s="42" t="e">
        <f>IF(LEN(VLOOKUP($A350,#REF!,6,FALSE)),UPPER(RIGHT(VLOOKUP($A350,#REF!,6,FALSE),1)),"")</f>
        <v>#REF!</v>
      </c>
      <c r="M350" s="43" t="e">
        <f>IF(LEN(VLOOKUP($A350,#REF!,7,FALSE)),UPPER(RIGHT(VLOOKUP($A350,#REF!,7,FALSE),1)),"")</f>
        <v>#REF!</v>
      </c>
      <c r="N350" s="206"/>
      <c r="O350" s="206"/>
      <c r="P350" s="206"/>
      <c r="Q350" s="206"/>
      <c r="R350" s="206"/>
      <c r="S350" s="63" t="e">
        <f>HLOOKUP("Device Tree Pin Name",#REF!,MATCH($A350,#REF!,0),FALSE)</f>
        <v>#REF!</v>
      </c>
      <c r="T350" s="47" t="e">
        <f>HLOOKUP("power rail",#REF!,MATCH($A350,#REF!,0),FALSE)</f>
        <v>#REF!</v>
      </c>
      <c r="U350" s="62" t="e">
        <f>HLOOKUP("Wake Capable",#REF!,MATCH($A350,#REF!,0),FALSE)</f>
        <v>#REF!</v>
      </c>
      <c r="V350" s="62" t="e">
        <f>HLOOKUP("Strap",#REF!,MATCH($A350,#REF!,0),FALSE)</f>
        <v>#REF!</v>
      </c>
      <c r="W350" s="62"/>
      <c r="X350" s="62" t="e">
        <f>HLOOKUP("DPD_Control",#REF!,MATCH($A350,#REF!,0),FALSE)</f>
        <v>#REF!</v>
      </c>
      <c r="Y350" s="62" t="e">
        <f>HLOOKUP("DPD_Group",#REF!,MATCH($A350,#REF!,0),FALSE)</f>
        <v>#REF!</v>
      </c>
      <c r="Z350" s="47"/>
      <c r="AA350" s="47" t="e">
        <f>HLOOKUP("Pad type",#REF!,MATCH($A350,#REF!,0),FALSE)</f>
        <v>#REF!</v>
      </c>
      <c r="AB350" s="47"/>
      <c r="AC350" s="63" t="e">
        <f>HLOOKUP("POR Pin State",#REF!,MATCH($A350,#REF!,0),FALSE)</f>
        <v>#REF!</v>
      </c>
      <c r="AD350" s="207"/>
      <c r="AE350" s="208"/>
      <c r="AF350" s="208"/>
      <c r="AG350" s="208"/>
      <c r="AH350" s="209"/>
      <c r="AI350" s="209"/>
      <c r="AJ350" s="210"/>
      <c r="AK350" s="210"/>
      <c r="AL350" s="210"/>
      <c r="AM350" s="210"/>
      <c r="AN350" s="210"/>
      <c r="AO350" s="210"/>
      <c r="AP350" s="210"/>
      <c r="AQ350" s="215" t="s">
        <v>817</v>
      </c>
      <c r="AR350" s="105"/>
      <c r="AS350" s="105"/>
      <c r="AT350" s="105"/>
      <c r="AU350" s="105"/>
      <c r="AV350" s="105"/>
      <c r="AW350" s="105"/>
      <c r="AX350" s="105"/>
      <c r="AY350" s="105"/>
      <c r="AZ350" s="105"/>
      <c r="BA350" s="105"/>
      <c r="BB350" s="218"/>
      <c r="BC350" s="105"/>
      <c r="BD350" s="238"/>
      <c r="BE350" s="231" t="s">
        <v>817</v>
      </c>
      <c r="BF350" s="147" t="e">
        <f>VLOOKUP($A350,#REF!,34,FALSE)</f>
        <v>#REF!</v>
      </c>
      <c r="BG350" s="147" t="e">
        <f>VLOOKUP($A350,#REF!,22,FALSE)</f>
        <v>#REF!</v>
      </c>
      <c r="BH350" s="149"/>
    </row>
    <row r="351" s="5" customFormat="1" ht="12.95" customHeight="1" spans="1:60">
      <c r="A351" s="203" t="s">
        <v>819</v>
      </c>
      <c r="B351" s="38" t="e">
        <f>VLOOKUP($A351,#REF!,34,FALSE)</f>
        <v>#REF!</v>
      </c>
      <c r="C351" s="39" t="str">
        <f t="shared" si="150"/>
        <v>unused_CSI_H_D0_P</v>
      </c>
      <c r="D351" s="40" t="e">
        <f>IF(LEN(VLOOKUP($A351,#REF!,8,FALSE)),LEFT(VLOOKUP($A351,#REF!,8,FALSE),LEN(VLOOKUP($A351,#REF!,8,FALSE))-2),"")</f>
        <v>#REF!</v>
      </c>
      <c r="E351" s="41" t="e">
        <f>IF(LEN(VLOOKUP($A351,#REF!,4,FALSE)),IF(INDEX(#REF!,MATCH($A351,#REF!,0),1),LEFT(VLOOKUP($A351,#REF!,4,FALSE),LEN(VLOOKUP($A351,#REF!,4,FALSE))-2),CONCATENATE(LEFT(VLOOKUP($A351,#REF!,4,FALSE),LEN(VLOOKUP($A351,#REF!,4,FALSE))-2),"*")),"")</f>
        <v>#REF!</v>
      </c>
      <c r="F351" s="42" t="e">
        <f>IF(LEN(VLOOKUP($A351,#REF!,5,FALSE)),IF(INDEX(#REF!,MATCH($A351,#REF!,0),2),LEFT(VLOOKUP($A351,#REF!,5,FALSE),LEN(VLOOKUP($A351,#REF!,5,FALSE))-2),CONCATENATE(LEFT(VLOOKUP($A351,#REF!,5,FALSE),LEN(VLOOKUP($A351,#REF!,5,FALSE))-2),"*")),"")</f>
        <v>#REF!</v>
      </c>
      <c r="G351" s="42" t="e">
        <f>IF(LEN(VLOOKUP($A351,#REF!,6,FALSE)),IF(INDEX(#REF!,MATCH($A351,#REF!,0),3),LEFT(VLOOKUP($A351,#REF!,6,FALSE),LEN(VLOOKUP($A351,#REF!,6,FALSE))-2),CONCATENATE(LEFT(VLOOKUP($A351,#REF!,6,FALSE),LEN(VLOOKUP($A351,#REF!,6,FALSE))-2),"*")),"")</f>
        <v>#REF!</v>
      </c>
      <c r="H351" s="43" t="e">
        <f>IF(LEN(VLOOKUP($A351,#REF!,7,FALSE)),IF(INDEX(#REF!,MATCH($A351,#REF!,0),4),LEFT(VLOOKUP($A351,#REF!,7,FALSE),LEN(VLOOKUP($A351,#REF!,7,FALSE))-2),CONCATENATE(LEFT(VLOOKUP($A351,#REF!,7,FALSE),LEN(VLOOKUP($A351,#REF!,7,FALSE))-2),"*")),"")</f>
        <v>#REF!</v>
      </c>
      <c r="I351" s="54" t="e">
        <f>IF(LEN(VLOOKUP($A351,#REF!,8,FALSE)),UPPER(RIGHT(VLOOKUP($A351,#REF!,8,FALSE),1)),"")</f>
        <v>#REF!</v>
      </c>
      <c r="J351" s="42" t="e">
        <f>IF(LEN(VLOOKUP($A351,#REF!,4,FALSE)),UPPER(RIGHT(VLOOKUP($A351,#REF!,4,FALSE),1)),"")</f>
        <v>#REF!</v>
      </c>
      <c r="K351" s="42" t="e">
        <f>IF(LEN(VLOOKUP($A351,#REF!,5,FALSE)),UPPER(RIGHT(VLOOKUP($A351,#REF!,5,FALSE),1)),"")</f>
        <v>#REF!</v>
      </c>
      <c r="L351" s="42" t="e">
        <f>IF(LEN(VLOOKUP($A351,#REF!,6,FALSE)),UPPER(RIGHT(VLOOKUP($A351,#REF!,6,FALSE),1)),"")</f>
        <v>#REF!</v>
      </c>
      <c r="M351" s="43" t="e">
        <f>IF(LEN(VLOOKUP($A351,#REF!,7,FALSE)),UPPER(RIGHT(VLOOKUP($A351,#REF!,7,FALSE),1)),"")</f>
        <v>#REF!</v>
      </c>
      <c r="N351" s="206"/>
      <c r="O351" s="206"/>
      <c r="P351" s="206"/>
      <c r="Q351" s="206"/>
      <c r="R351" s="206"/>
      <c r="S351" s="63" t="e">
        <f>HLOOKUP("Device Tree Pin Name",#REF!,MATCH($A351,#REF!,0),FALSE)</f>
        <v>#REF!</v>
      </c>
      <c r="T351" s="47" t="e">
        <f>HLOOKUP("power rail",#REF!,MATCH($A351,#REF!,0),FALSE)</f>
        <v>#REF!</v>
      </c>
      <c r="U351" s="62" t="e">
        <f>HLOOKUP("Wake Capable",#REF!,MATCH($A351,#REF!,0),FALSE)</f>
        <v>#REF!</v>
      </c>
      <c r="V351" s="62" t="e">
        <f>HLOOKUP("Strap",#REF!,MATCH($A351,#REF!,0),FALSE)</f>
        <v>#REF!</v>
      </c>
      <c r="W351" s="62"/>
      <c r="X351" s="62" t="e">
        <f>HLOOKUP("DPD_Control",#REF!,MATCH($A351,#REF!,0),FALSE)</f>
        <v>#REF!</v>
      </c>
      <c r="Y351" s="62" t="e">
        <f>HLOOKUP("DPD_Group",#REF!,MATCH($A351,#REF!,0),FALSE)</f>
        <v>#REF!</v>
      </c>
      <c r="Z351" s="47"/>
      <c r="AA351" s="47" t="e">
        <f>HLOOKUP("Pad type",#REF!,MATCH($A351,#REF!,0),FALSE)</f>
        <v>#REF!</v>
      </c>
      <c r="AB351" s="47"/>
      <c r="AC351" s="63" t="e">
        <f>HLOOKUP("POR Pin State",#REF!,MATCH($A351,#REF!,0),FALSE)</f>
        <v>#REF!</v>
      </c>
      <c r="AD351" s="207"/>
      <c r="AE351" s="208"/>
      <c r="AF351" s="208"/>
      <c r="AG351" s="208"/>
      <c r="AH351" s="209"/>
      <c r="AI351" s="209"/>
      <c r="AJ351" s="210"/>
      <c r="AK351" s="210"/>
      <c r="AL351" s="210"/>
      <c r="AM351" s="210"/>
      <c r="AN351" s="210"/>
      <c r="AO351" s="210"/>
      <c r="AP351" s="210"/>
      <c r="AQ351" s="215" t="s">
        <v>820</v>
      </c>
      <c r="AR351" s="105"/>
      <c r="AS351" s="105"/>
      <c r="AT351" s="105"/>
      <c r="AU351" s="105"/>
      <c r="AV351" s="105"/>
      <c r="AW351" s="105"/>
      <c r="AX351" s="105"/>
      <c r="AY351" s="105"/>
      <c r="AZ351" s="105"/>
      <c r="BA351" s="105"/>
      <c r="BB351" s="218"/>
      <c r="BC351" s="216"/>
      <c r="BD351" s="239"/>
      <c r="BE351" s="231" t="s">
        <v>820</v>
      </c>
      <c r="BF351" s="147" t="e">
        <f>VLOOKUP($A351,#REF!,34,FALSE)</f>
        <v>#REF!</v>
      </c>
      <c r="BG351" s="147" t="e">
        <f>VLOOKUP($A351,#REF!,22,FALSE)</f>
        <v>#REF!</v>
      </c>
      <c r="BH351" s="149"/>
    </row>
    <row r="352" s="5" customFormat="1" ht="12.95" customHeight="1" spans="1:60">
      <c r="A352" s="203" t="s">
        <v>821</v>
      </c>
      <c r="B352" s="38" t="e">
        <f>VLOOKUP($A352,#REF!,34,FALSE)</f>
        <v>#REF!</v>
      </c>
      <c r="C352" s="39" t="str">
        <f t="shared" si="150"/>
        <v>unused_CSI_H_D0_N</v>
      </c>
      <c r="D352" s="40" t="e">
        <f>IF(LEN(VLOOKUP($A352,#REF!,8,FALSE)),LEFT(VLOOKUP($A352,#REF!,8,FALSE),LEN(VLOOKUP($A352,#REF!,8,FALSE))-2),"")</f>
        <v>#REF!</v>
      </c>
      <c r="E352" s="41" t="e">
        <f>IF(LEN(VLOOKUP($A352,#REF!,4,FALSE)),IF(INDEX(#REF!,MATCH($A352,#REF!,0),1),LEFT(VLOOKUP($A352,#REF!,4,FALSE),LEN(VLOOKUP($A352,#REF!,4,FALSE))-2),CONCATENATE(LEFT(VLOOKUP($A352,#REF!,4,FALSE),LEN(VLOOKUP($A352,#REF!,4,FALSE))-2),"*")),"")</f>
        <v>#REF!</v>
      </c>
      <c r="F352" s="42" t="e">
        <f>IF(LEN(VLOOKUP($A352,#REF!,5,FALSE)),IF(INDEX(#REF!,MATCH($A352,#REF!,0),2),LEFT(VLOOKUP($A352,#REF!,5,FALSE),LEN(VLOOKUP($A352,#REF!,5,FALSE))-2),CONCATENATE(LEFT(VLOOKUP($A352,#REF!,5,FALSE),LEN(VLOOKUP($A352,#REF!,5,FALSE))-2),"*")),"")</f>
        <v>#REF!</v>
      </c>
      <c r="G352" s="42" t="e">
        <f>IF(LEN(VLOOKUP($A352,#REF!,6,FALSE)),IF(INDEX(#REF!,MATCH($A352,#REF!,0),3),LEFT(VLOOKUP($A352,#REF!,6,FALSE),LEN(VLOOKUP($A352,#REF!,6,FALSE))-2),CONCATENATE(LEFT(VLOOKUP($A352,#REF!,6,FALSE),LEN(VLOOKUP($A352,#REF!,6,FALSE))-2),"*")),"")</f>
        <v>#REF!</v>
      </c>
      <c r="H352" s="43" t="e">
        <f>IF(LEN(VLOOKUP($A352,#REF!,7,FALSE)),IF(INDEX(#REF!,MATCH($A352,#REF!,0),4),LEFT(VLOOKUP($A352,#REF!,7,FALSE),LEN(VLOOKUP($A352,#REF!,7,FALSE))-2),CONCATENATE(LEFT(VLOOKUP($A352,#REF!,7,FALSE),LEN(VLOOKUP($A352,#REF!,7,FALSE))-2),"*")),"")</f>
        <v>#REF!</v>
      </c>
      <c r="I352" s="54" t="e">
        <f>IF(LEN(VLOOKUP($A352,#REF!,8,FALSE)),UPPER(RIGHT(VLOOKUP($A352,#REF!,8,FALSE),1)),"")</f>
        <v>#REF!</v>
      </c>
      <c r="J352" s="42" t="e">
        <f>IF(LEN(VLOOKUP($A352,#REF!,4,FALSE)),UPPER(RIGHT(VLOOKUP($A352,#REF!,4,FALSE),1)),"")</f>
        <v>#REF!</v>
      </c>
      <c r="K352" s="42" t="e">
        <f>IF(LEN(VLOOKUP($A352,#REF!,5,FALSE)),UPPER(RIGHT(VLOOKUP($A352,#REF!,5,FALSE),1)),"")</f>
        <v>#REF!</v>
      </c>
      <c r="L352" s="42" t="e">
        <f>IF(LEN(VLOOKUP($A352,#REF!,6,FALSE)),UPPER(RIGHT(VLOOKUP($A352,#REF!,6,FALSE),1)),"")</f>
        <v>#REF!</v>
      </c>
      <c r="M352" s="43" t="e">
        <f>IF(LEN(VLOOKUP($A352,#REF!,7,FALSE)),UPPER(RIGHT(VLOOKUP($A352,#REF!,7,FALSE),1)),"")</f>
        <v>#REF!</v>
      </c>
      <c r="N352" s="206"/>
      <c r="O352" s="206"/>
      <c r="P352" s="206"/>
      <c r="Q352" s="206"/>
      <c r="R352" s="206"/>
      <c r="S352" s="63" t="e">
        <f>HLOOKUP("Device Tree Pin Name",#REF!,MATCH($A352,#REF!,0),FALSE)</f>
        <v>#REF!</v>
      </c>
      <c r="T352" s="47" t="e">
        <f>HLOOKUP("power rail",#REF!,MATCH($A352,#REF!,0),FALSE)</f>
        <v>#REF!</v>
      </c>
      <c r="U352" s="62" t="e">
        <f>HLOOKUP("Wake Capable",#REF!,MATCH($A352,#REF!,0),FALSE)</f>
        <v>#REF!</v>
      </c>
      <c r="V352" s="62" t="e">
        <f>HLOOKUP("Strap",#REF!,MATCH($A352,#REF!,0),FALSE)</f>
        <v>#REF!</v>
      </c>
      <c r="W352" s="62"/>
      <c r="X352" s="62" t="e">
        <f>HLOOKUP("DPD_Control",#REF!,MATCH($A352,#REF!,0),FALSE)</f>
        <v>#REF!</v>
      </c>
      <c r="Y352" s="62" t="e">
        <f>HLOOKUP("DPD_Group",#REF!,MATCH($A352,#REF!,0),FALSE)</f>
        <v>#REF!</v>
      </c>
      <c r="Z352" s="47"/>
      <c r="AA352" s="47" t="e">
        <f>HLOOKUP("Pad type",#REF!,MATCH($A352,#REF!,0),FALSE)</f>
        <v>#REF!</v>
      </c>
      <c r="AB352" s="47"/>
      <c r="AC352" s="63" t="e">
        <f>HLOOKUP("POR Pin State",#REF!,MATCH($A352,#REF!,0),FALSE)</f>
        <v>#REF!</v>
      </c>
      <c r="AD352" s="207"/>
      <c r="AE352" s="208"/>
      <c r="AF352" s="208"/>
      <c r="AG352" s="208"/>
      <c r="AH352" s="209"/>
      <c r="AI352" s="209"/>
      <c r="AJ352" s="210"/>
      <c r="AK352" s="210"/>
      <c r="AL352" s="210"/>
      <c r="AM352" s="210"/>
      <c r="AN352" s="210"/>
      <c r="AO352" s="210"/>
      <c r="AP352" s="210"/>
      <c r="AQ352" s="215" t="s">
        <v>822</v>
      </c>
      <c r="AR352" s="105"/>
      <c r="AS352" s="105"/>
      <c r="AT352" s="105"/>
      <c r="AU352" s="105"/>
      <c r="AV352" s="105"/>
      <c r="AW352" s="105"/>
      <c r="AX352" s="105"/>
      <c r="AY352" s="105"/>
      <c r="AZ352" s="105"/>
      <c r="BA352" s="105"/>
      <c r="BB352" s="218"/>
      <c r="BC352" s="105"/>
      <c r="BD352" s="219"/>
      <c r="BE352" s="231" t="s">
        <v>822</v>
      </c>
      <c r="BF352" s="147" t="e">
        <f>VLOOKUP($A352,#REF!,34,FALSE)</f>
        <v>#REF!</v>
      </c>
      <c r="BG352" s="147" t="e">
        <f>VLOOKUP($A352,#REF!,22,FALSE)</f>
        <v>#REF!</v>
      </c>
      <c r="BH352" s="149"/>
    </row>
    <row r="353" s="5" customFormat="1" ht="12.95" customHeight="1" spans="1:60">
      <c r="A353" s="203" t="s">
        <v>822</v>
      </c>
      <c r="B353" s="38" t="e">
        <f>VLOOKUP($A353,#REF!,34,FALSE)</f>
        <v>#REF!</v>
      </c>
      <c r="C353" s="39" t="str">
        <f t="shared" si="150"/>
        <v>unused_CSI_H_CLK_P</v>
      </c>
      <c r="D353" s="40" t="e">
        <f>IF(LEN(VLOOKUP($A353,#REF!,8,FALSE)),LEFT(VLOOKUP($A353,#REF!,8,FALSE),LEN(VLOOKUP($A353,#REF!,8,FALSE))-2),"")</f>
        <v>#REF!</v>
      </c>
      <c r="E353" s="41" t="e">
        <f>IF(LEN(VLOOKUP($A353,#REF!,4,FALSE)),IF(INDEX(#REF!,MATCH($A353,#REF!,0),1),LEFT(VLOOKUP($A353,#REF!,4,FALSE),LEN(VLOOKUP($A353,#REF!,4,FALSE))-2),CONCATENATE(LEFT(VLOOKUP($A353,#REF!,4,FALSE),LEN(VLOOKUP($A353,#REF!,4,FALSE))-2),"*")),"")</f>
        <v>#REF!</v>
      </c>
      <c r="F353" s="42" t="e">
        <f>IF(LEN(VLOOKUP($A353,#REF!,5,FALSE)),IF(INDEX(#REF!,MATCH($A353,#REF!,0),2),LEFT(VLOOKUP($A353,#REF!,5,FALSE),LEN(VLOOKUP($A353,#REF!,5,FALSE))-2),CONCATENATE(LEFT(VLOOKUP($A353,#REF!,5,FALSE),LEN(VLOOKUP($A353,#REF!,5,FALSE))-2),"*")),"")</f>
        <v>#REF!</v>
      </c>
      <c r="G353" s="42" t="e">
        <f>IF(LEN(VLOOKUP($A353,#REF!,6,FALSE)),IF(INDEX(#REF!,MATCH($A353,#REF!,0),3),LEFT(VLOOKUP($A353,#REF!,6,FALSE),LEN(VLOOKUP($A353,#REF!,6,FALSE))-2),CONCATENATE(LEFT(VLOOKUP($A353,#REF!,6,FALSE),LEN(VLOOKUP($A353,#REF!,6,FALSE))-2),"*")),"")</f>
        <v>#REF!</v>
      </c>
      <c r="H353" s="43" t="e">
        <f>IF(LEN(VLOOKUP($A353,#REF!,7,FALSE)),IF(INDEX(#REF!,MATCH($A353,#REF!,0),4),LEFT(VLOOKUP($A353,#REF!,7,FALSE),LEN(VLOOKUP($A353,#REF!,7,FALSE))-2),CONCATENATE(LEFT(VLOOKUP($A353,#REF!,7,FALSE),LEN(VLOOKUP($A353,#REF!,7,FALSE))-2),"*")),"")</f>
        <v>#REF!</v>
      </c>
      <c r="I353" s="54" t="e">
        <f>IF(LEN(VLOOKUP($A353,#REF!,8,FALSE)),UPPER(RIGHT(VLOOKUP($A353,#REF!,8,FALSE),1)),"")</f>
        <v>#REF!</v>
      </c>
      <c r="J353" s="42" t="e">
        <f>IF(LEN(VLOOKUP($A353,#REF!,4,FALSE)),UPPER(RIGHT(VLOOKUP($A353,#REF!,4,FALSE),1)),"")</f>
        <v>#REF!</v>
      </c>
      <c r="K353" s="42" t="e">
        <f>IF(LEN(VLOOKUP($A353,#REF!,5,FALSE)),UPPER(RIGHT(VLOOKUP($A353,#REF!,5,FALSE),1)),"")</f>
        <v>#REF!</v>
      </c>
      <c r="L353" s="42" t="e">
        <f>IF(LEN(VLOOKUP($A353,#REF!,6,FALSE)),UPPER(RIGHT(VLOOKUP($A353,#REF!,6,FALSE),1)),"")</f>
        <v>#REF!</v>
      </c>
      <c r="M353" s="43" t="e">
        <f>IF(LEN(VLOOKUP($A353,#REF!,7,FALSE)),UPPER(RIGHT(VLOOKUP($A353,#REF!,7,FALSE),1)),"")</f>
        <v>#REF!</v>
      </c>
      <c r="N353" s="206"/>
      <c r="O353" s="206"/>
      <c r="P353" s="206"/>
      <c r="Q353" s="206"/>
      <c r="R353" s="206"/>
      <c r="S353" s="63" t="e">
        <f>HLOOKUP("Device Tree Pin Name",#REF!,MATCH($A353,#REF!,0),FALSE)</f>
        <v>#REF!</v>
      </c>
      <c r="T353" s="47" t="e">
        <f>HLOOKUP("power rail",#REF!,MATCH($A353,#REF!,0),FALSE)</f>
        <v>#REF!</v>
      </c>
      <c r="U353" s="62" t="e">
        <f>HLOOKUP("Wake Capable",#REF!,MATCH($A353,#REF!,0),FALSE)</f>
        <v>#REF!</v>
      </c>
      <c r="V353" s="62" t="e">
        <f>HLOOKUP("Strap",#REF!,MATCH($A353,#REF!,0),FALSE)</f>
        <v>#REF!</v>
      </c>
      <c r="W353" s="62"/>
      <c r="X353" s="62" t="e">
        <f>HLOOKUP("DPD_Control",#REF!,MATCH($A353,#REF!,0),FALSE)</f>
        <v>#REF!</v>
      </c>
      <c r="Y353" s="62" t="e">
        <f>HLOOKUP("DPD_Group",#REF!,MATCH($A353,#REF!,0),FALSE)</f>
        <v>#REF!</v>
      </c>
      <c r="Z353" s="47"/>
      <c r="AA353" s="47" t="e">
        <f>HLOOKUP("Pad type",#REF!,MATCH($A353,#REF!,0),FALSE)</f>
        <v>#REF!</v>
      </c>
      <c r="AB353" s="47"/>
      <c r="AC353" s="63" t="e">
        <f>HLOOKUP("POR Pin State",#REF!,MATCH($A353,#REF!,0),FALSE)</f>
        <v>#REF!</v>
      </c>
      <c r="AD353" s="207"/>
      <c r="AE353" s="208"/>
      <c r="AF353" s="208"/>
      <c r="AG353" s="208"/>
      <c r="AH353" s="209"/>
      <c r="AI353" s="209"/>
      <c r="AJ353" s="210"/>
      <c r="AK353" s="210"/>
      <c r="AL353" s="210"/>
      <c r="AM353" s="210"/>
      <c r="AN353" s="210"/>
      <c r="AO353" s="210"/>
      <c r="AP353" s="210"/>
      <c r="AQ353" s="215" t="s">
        <v>821</v>
      </c>
      <c r="AR353" s="105"/>
      <c r="AS353" s="105"/>
      <c r="AT353" s="105"/>
      <c r="AU353" s="105"/>
      <c r="AV353" s="105"/>
      <c r="AW353" s="105"/>
      <c r="AX353" s="105"/>
      <c r="AY353" s="105"/>
      <c r="AZ353" s="105"/>
      <c r="BA353" s="105"/>
      <c r="BB353" s="218"/>
      <c r="BC353" s="105"/>
      <c r="BD353" s="219"/>
      <c r="BE353" s="231" t="s">
        <v>821</v>
      </c>
      <c r="BF353" s="147" t="e">
        <f>VLOOKUP($A353,#REF!,34,FALSE)</f>
        <v>#REF!</v>
      </c>
      <c r="BG353" s="147" t="e">
        <f>VLOOKUP($A353,#REF!,22,FALSE)</f>
        <v>#REF!</v>
      </c>
      <c r="BH353" s="149"/>
    </row>
    <row r="354" s="5" customFormat="1" ht="12.95" customHeight="1" spans="1:60">
      <c r="A354" s="203" t="s">
        <v>820</v>
      </c>
      <c r="B354" s="38" t="e">
        <f>VLOOKUP($A354,#REF!,34,FALSE)</f>
        <v>#REF!</v>
      </c>
      <c r="C354" s="39" t="str">
        <f t="shared" si="150"/>
        <v>unused_CSI_H_CLK_N</v>
      </c>
      <c r="D354" s="40" t="e">
        <f>IF(LEN(VLOOKUP($A354,#REF!,8,FALSE)),LEFT(VLOOKUP($A354,#REF!,8,FALSE),LEN(VLOOKUP($A354,#REF!,8,FALSE))-2),"")</f>
        <v>#REF!</v>
      </c>
      <c r="E354" s="41" t="e">
        <f>IF(LEN(VLOOKUP($A354,#REF!,4,FALSE)),IF(INDEX(#REF!,MATCH($A354,#REF!,0),1),LEFT(VLOOKUP($A354,#REF!,4,FALSE),LEN(VLOOKUP($A354,#REF!,4,FALSE))-2),CONCATENATE(LEFT(VLOOKUP($A354,#REF!,4,FALSE),LEN(VLOOKUP($A354,#REF!,4,FALSE))-2),"*")),"")</f>
        <v>#REF!</v>
      </c>
      <c r="F354" s="42" t="e">
        <f>IF(LEN(VLOOKUP($A354,#REF!,5,FALSE)),IF(INDEX(#REF!,MATCH($A354,#REF!,0),2),LEFT(VLOOKUP($A354,#REF!,5,FALSE),LEN(VLOOKUP($A354,#REF!,5,FALSE))-2),CONCATENATE(LEFT(VLOOKUP($A354,#REF!,5,FALSE),LEN(VLOOKUP($A354,#REF!,5,FALSE))-2),"*")),"")</f>
        <v>#REF!</v>
      </c>
      <c r="G354" s="42" t="e">
        <f>IF(LEN(VLOOKUP($A354,#REF!,6,FALSE)),IF(INDEX(#REF!,MATCH($A354,#REF!,0),3),LEFT(VLOOKUP($A354,#REF!,6,FALSE),LEN(VLOOKUP($A354,#REF!,6,FALSE))-2),CONCATENATE(LEFT(VLOOKUP($A354,#REF!,6,FALSE),LEN(VLOOKUP($A354,#REF!,6,FALSE))-2),"*")),"")</f>
        <v>#REF!</v>
      </c>
      <c r="H354" s="43" t="e">
        <f>IF(LEN(VLOOKUP($A354,#REF!,7,FALSE)),IF(INDEX(#REF!,MATCH($A354,#REF!,0),4),LEFT(VLOOKUP($A354,#REF!,7,FALSE),LEN(VLOOKUP($A354,#REF!,7,FALSE))-2),CONCATENATE(LEFT(VLOOKUP($A354,#REF!,7,FALSE),LEN(VLOOKUP($A354,#REF!,7,FALSE))-2),"*")),"")</f>
        <v>#REF!</v>
      </c>
      <c r="I354" s="54" t="e">
        <f>IF(LEN(VLOOKUP($A354,#REF!,8,FALSE)),UPPER(RIGHT(VLOOKUP($A354,#REF!,8,FALSE),1)),"")</f>
        <v>#REF!</v>
      </c>
      <c r="J354" s="42" t="e">
        <f>IF(LEN(VLOOKUP($A354,#REF!,4,FALSE)),UPPER(RIGHT(VLOOKUP($A354,#REF!,4,FALSE),1)),"")</f>
        <v>#REF!</v>
      </c>
      <c r="K354" s="42" t="e">
        <f>IF(LEN(VLOOKUP($A354,#REF!,5,FALSE)),UPPER(RIGHT(VLOOKUP($A354,#REF!,5,FALSE),1)),"")</f>
        <v>#REF!</v>
      </c>
      <c r="L354" s="42" t="e">
        <f>IF(LEN(VLOOKUP($A354,#REF!,6,FALSE)),UPPER(RIGHT(VLOOKUP($A354,#REF!,6,FALSE),1)),"")</f>
        <v>#REF!</v>
      </c>
      <c r="M354" s="43" t="e">
        <f>IF(LEN(VLOOKUP($A354,#REF!,7,FALSE)),UPPER(RIGHT(VLOOKUP($A354,#REF!,7,FALSE),1)),"")</f>
        <v>#REF!</v>
      </c>
      <c r="N354" s="206"/>
      <c r="O354" s="206"/>
      <c r="P354" s="206"/>
      <c r="Q354" s="206"/>
      <c r="R354" s="206"/>
      <c r="S354" s="63" t="e">
        <f>HLOOKUP("Device Tree Pin Name",#REF!,MATCH($A354,#REF!,0),FALSE)</f>
        <v>#REF!</v>
      </c>
      <c r="T354" s="47" t="e">
        <f>HLOOKUP("power rail",#REF!,MATCH($A354,#REF!,0),FALSE)</f>
        <v>#REF!</v>
      </c>
      <c r="U354" s="62" t="e">
        <f>HLOOKUP("Wake Capable",#REF!,MATCH($A354,#REF!,0),FALSE)</f>
        <v>#REF!</v>
      </c>
      <c r="V354" s="62" t="e">
        <f>HLOOKUP("Strap",#REF!,MATCH($A354,#REF!,0),FALSE)</f>
        <v>#REF!</v>
      </c>
      <c r="W354" s="62"/>
      <c r="X354" s="62" t="e">
        <f>HLOOKUP("DPD_Control",#REF!,MATCH($A354,#REF!,0),FALSE)</f>
        <v>#REF!</v>
      </c>
      <c r="Y354" s="62" t="e">
        <f>HLOOKUP("DPD_Group",#REF!,MATCH($A354,#REF!,0),FALSE)</f>
        <v>#REF!</v>
      </c>
      <c r="Z354" s="47"/>
      <c r="AA354" s="47" t="e">
        <f>HLOOKUP("Pad type",#REF!,MATCH($A354,#REF!,0),FALSE)</f>
        <v>#REF!</v>
      </c>
      <c r="AB354" s="47"/>
      <c r="AC354" s="63" t="e">
        <f>HLOOKUP("POR Pin State",#REF!,MATCH($A354,#REF!,0),FALSE)</f>
        <v>#REF!</v>
      </c>
      <c r="AD354" s="207"/>
      <c r="AE354" s="208"/>
      <c r="AF354" s="208"/>
      <c r="AG354" s="208"/>
      <c r="AH354" s="209"/>
      <c r="AI354" s="209"/>
      <c r="AJ354" s="210"/>
      <c r="AK354" s="210"/>
      <c r="AL354" s="210"/>
      <c r="AM354" s="210"/>
      <c r="AN354" s="210"/>
      <c r="AO354" s="210"/>
      <c r="AP354" s="210"/>
      <c r="AQ354" s="215" t="s">
        <v>819</v>
      </c>
      <c r="AR354" s="105"/>
      <c r="AS354" s="105"/>
      <c r="AT354" s="105"/>
      <c r="AU354" s="105"/>
      <c r="AV354" s="105"/>
      <c r="AW354" s="105"/>
      <c r="AX354" s="105"/>
      <c r="AY354" s="105"/>
      <c r="AZ354" s="105"/>
      <c r="BA354" s="105"/>
      <c r="BB354" s="218"/>
      <c r="BC354" s="105"/>
      <c r="BD354" s="219"/>
      <c r="BE354" s="231" t="s">
        <v>819</v>
      </c>
      <c r="BF354" s="147" t="e">
        <f>VLOOKUP($A354,#REF!,34,FALSE)</f>
        <v>#REF!</v>
      </c>
      <c r="BG354" s="147" t="e">
        <f>VLOOKUP($A354,#REF!,22,FALSE)</f>
        <v>#REF!</v>
      </c>
      <c r="BH354" s="149"/>
    </row>
    <row r="355" s="5" customFormat="1" ht="12.95" customHeight="1" spans="1:60">
      <c r="A355" s="203" t="s">
        <v>823</v>
      </c>
      <c r="B355" s="38" t="e">
        <f>VLOOKUP($A355,#REF!,34,FALSE)</f>
        <v>#REF!</v>
      </c>
      <c r="C355" s="39" t="str">
        <f t="shared" si="150"/>
        <v>unused_CSI_H_D1_P</v>
      </c>
      <c r="D355" s="40" t="e">
        <f>IF(LEN(VLOOKUP($A355,#REF!,8,FALSE)),LEFT(VLOOKUP($A355,#REF!,8,FALSE),LEN(VLOOKUP($A355,#REF!,8,FALSE))-2),"")</f>
        <v>#REF!</v>
      </c>
      <c r="E355" s="41" t="e">
        <f>IF(LEN(VLOOKUP($A355,#REF!,4,FALSE)),IF(INDEX(#REF!,MATCH($A355,#REF!,0),1),LEFT(VLOOKUP($A355,#REF!,4,FALSE),LEN(VLOOKUP($A355,#REF!,4,FALSE))-2),CONCATENATE(LEFT(VLOOKUP($A355,#REF!,4,FALSE),LEN(VLOOKUP($A355,#REF!,4,FALSE))-2),"*")),"")</f>
        <v>#REF!</v>
      </c>
      <c r="F355" s="42" t="e">
        <f>IF(LEN(VLOOKUP($A355,#REF!,5,FALSE)),IF(INDEX(#REF!,MATCH($A355,#REF!,0),2),LEFT(VLOOKUP($A355,#REF!,5,FALSE),LEN(VLOOKUP($A355,#REF!,5,FALSE))-2),CONCATENATE(LEFT(VLOOKUP($A355,#REF!,5,FALSE),LEN(VLOOKUP($A355,#REF!,5,FALSE))-2),"*")),"")</f>
        <v>#REF!</v>
      </c>
      <c r="G355" s="42" t="e">
        <f>IF(LEN(VLOOKUP($A355,#REF!,6,FALSE)),IF(INDEX(#REF!,MATCH($A355,#REF!,0),3),LEFT(VLOOKUP($A355,#REF!,6,FALSE),LEN(VLOOKUP($A355,#REF!,6,FALSE))-2),CONCATENATE(LEFT(VLOOKUP($A355,#REF!,6,FALSE),LEN(VLOOKUP($A355,#REF!,6,FALSE))-2),"*")),"")</f>
        <v>#REF!</v>
      </c>
      <c r="H355" s="43" t="e">
        <f>IF(LEN(VLOOKUP($A355,#REF!,7,FALSE)),IF(INDEX(#REF!,MATCH($A355,#REF!,0),4),LEFT(VLOOKUP($A355,#REF!,7,FALSE),LEN(VLOOKUP($A355,#REF!,7,FALSE))-2),CONCATENATE(LEFT(VLOOKUP($A355,#REF!,7,FALSE),LEN(VLOOKUP($A355,#REF!,7,FALSE))-2),"*")),"")</f>
        <v>#REF!</v>
      </c>
      <c r="I355" s="54" t="e">
        <f>IF(LEN(VLOOKUP($A355,#REF!,8,FALSE)),UPPER(RIGHT(VLOOKUP($A355,#REF!,8,FALSE),1)),"")</f>
        <v>#REF!</v>
      </c>
      <c r="J355" s="42" t="e">
        <f>IF(LEN(VLOOKUP($A355,#REF!,4,FALSE)),UPPER(RIGHT(VLOOKUP($A355,#REF!,4,FALSE),1)),"")</f>
        <v>#REF!</v>
      </c>
      <c r="K355" s="42" t="e">
        <f>IF(LEN(VLOOKUP($A355,#REF!,5,FALSE)),UPPER(RIGHT(VLOOKUP($A355,#REF!,5,FALSE),1)),"")</f>
        <v>#REF!</v>
      </c>
      <c r="L355" s="42" t="e">
        <f>IF(LEN(VLOOKUP($A355,#REF!,6,FALSE)),UPPER(RIGHT(VLOOKUP($A355,#REF!,6,FALSE),1)),"")</f>
        <v>#REF!</v>
      </c>
      <c r="M355" s="43" t="e">
        <f>IF(LEN(VLOOKUP($A355,#REF!,7,FALSE)),UPPER(RIGHT(VLOOKUP($A355,#REF!,7,FALSE),1)),"")</f>
        <v>#REF!</v>
      </c>
      <c r="N355" s="206"/>
      <c r="O355" s="206"/>
      <c r="P355" s="206"/>
      <c r="Q355" s="206"/>
      <c r="R355" s="206"/>
      <c r="S355" s="63" t="e">
        <f>HLOOKUP("Device Tree Pin Name",#REF!,MATCH($A355,#REF!,0),FALSE)</f>
        <v>#REF!</v>
      </c>
      <c r="T355" s="47" t="e">
        <f>HLOOKUP("power rail",#REF!,MATCH($A355,#REF!,0),FALSE)</f>
        <v>#REF!</v>
      </c>
      <c r="U355" s="62" t="e">
        <f>HLOOKUP("Wake Capable",#REF!,MATCH($A355,#REF!,0),FALSE)</f>
        <v>#REF!</v>
      </c>
      <c r="V355" s="62" t="e">
        <f>HLOOKUP("Strap",#REF!,MATCH($A355,#REF!,0),FALSE)</f>
        <v>#REF!</v>
      </c>
      <c r="W355" s="62"/>
      <c r="X355" s="62" t="e">
        <f>HLOOKUP("DPD_Control",#REF!,MATCH($A355,#REF!,0),FALSE)</f>
        <v>#REF!</v>
      </c>
      <c r="Y355" s="62" t="e">
        <f>HLOOKUP("DPD_Group",#REF!,MATCH($A355,#REF!,0),FALSE)</f>
        <v>#REF!</v>
      </c>
      <c r="Z355" s="47"/>
      <c r="AA355" s="47" t="e">
        <f>HLOOKUP("Pad type",#REF!,MATCH($A355,#REF!,0),FALSE)</f>
        <v>#REF!</v>
      </c>
      <c r="AB355" s="47"/>
      <c r="AC355" s="63" t="e">
        <f>HLOOKUP("POR Pin State",#REF!,MATCH($A355,#REF!,0),FALSE)</f>
        <v>#REF!</v>
      </c>
      <c r="AD355" s="207"/>
      <c r="AE355" s="208"/>
      <c r="AF355" s="208"/>
      <c r="AG355" s="208"/>
      <c r="AH355" s="209"/>
      <c r="AI355" s="209"/>
      <c r="AJ355" s="210"/>
      <c r="AK355" s="210"/>
      <c r="AL355" s="210"/>
      <c r="AM355" s="210"/>
      <c r="AN355" s="210"/>
      <c r="AO355" s="210"/>
      <c r="AP355" s="210"/>
      <c r="AQ355" s="215" t="s">
        <v>824</v>
      </c>
      <c r="AR355" s="105"/>
      <c r="AS355" s="105"/>
      <c r="AT355" s="105"/>
      <c r="AU355" s="105"/>
      <c r="AV355" s="105"/>
      <c r="AW355" s="105"/>
      <c r="AX355" s="105"/>
      <c r="AY355" s="105"/>
      <c r="AZ355" s="105"/>
      <c r="BA355" s="105"/>
      <c r="BB355" s="218"/>
      <c r="BC355" s="105"/>
      <c r="BD355" s="219"/>
      <c r="BE355" s="231" t="s">
        <v>824</v>
      </c>
      <c r="BF355" s="147" t="e">
        <f>VLOOKUP($A355,#REF!,34,FALSE)</f>
        <v>#REF!</v>
      </c>
      <c r="BG355" s="147" t="e">
        <f>VLOOKUP($A355,#REF!,22,FALSE)</f>
        <v>#REF!</v>
      </c>
      <c r="BH355" s="149"/>
    </row>
    <row r="356" s="5" customFormat="1" ht="12.95" customHeight="1" spans="1:60">
      <c r="A356" s="203" t="s">
        <v>824</v>
      </c>
      <c r="B356" s="38" t="e">
        <f>VLOOKUP($A356,#REF!,34,FALSE)</f>
        <v>#REF!</v>
      </c>
      <c r="C356" s="39" t="str">
        <f t="shared" si="150"/>
        <v>unused_CSI_H_D1_N</v>
      </c>
      <c r="D356" s="40" t="e">
        <f>IF(LEN(VLOOKUP($A356,#REF!,8,FALSE)),LEFT(VLOOKUP($A356,#REF!,8,FALSE),LEN(VLOOKUP($A356,#REF!,8,FALSE))-2),"")</f>
        <v>#REF!</v>
      </c>
      <c r="E356" s="41" t="e">
        <f>IF(LEN(VLOOKUP($A356,#REF!,4,FALSE)),IF(INDEX(#REF!,MATCH($A356,#REF!,0),1),LEFT(VLOOKUP($A356,#REF!,4,FALSE),LEN(VLOOKUP($A356,#REF!,4,FALSE))-2),CONCATENATE(LEFT(VLOOKUP($A356,#REF!,4,FALSE),LEN(VLOOKUP($A356,#REF!,4,FALSE))-2),"*")),"")</f>
        <v>#REF!</v>
      </c>
      <c r="F356" s="42" t="e">
        <f>IF(LEN(VLOOKUP($A356,#REF!,5,FALSE)),IF(INDEX(#REF!,MATCH($A356,#REF!,0),2),LEFT(VLOOKUP($A356,#REF!,5,FALSE),LEN(VLOOKUP($A356,#REF!,5,FALSE))-2),CONCATENATE(LEFT(VLOOKUP($A356,#REF!,5,FALSE),LEN(VLOOKUP($A356,#REF!,5,FALSE))-2),"*")),"")</f>
        <v>#REF!</v>
      </c>
      <c r="G356" s="42" t="e">
        <f>IF(LEN(VLOOKUP($A356,#REF!,6,FALSE)),IF(INDEX(#REF!,MATCH($A356,#REF!,0),3),LEFT(VLOOKUP($A356,#REF!,6,FALSE),LEN(VLOOKUP($A356,#REF!,6,FALSE))-2),CONCATENATE(LEFT(VLOOKUP($A356,#REF!,6,FALSE),LEN(VLOOKUP($A356,#REF!,6,FALSE))-2),"*")),"")</f>
        <v>#REF!</v>
      </c>
      <c r="H356" s="43" t="e">
        <f>IF(LEN(VLOOKUP($A356,#REF!,7,FALSE)),IF(INDEX(#REF!,MATCH($A356,#REF!,0),4),LEFT(VLOOKUP($A356,#REF!,7,FALSE),LEN(VLOOKUP($A356,#REF!,7,FALSE))-2),CONCATENATE(LEFT(VLOOKUP($A356,#REF!,7,FALSE),LEN(VLOOKUP($A356,#REF!,7,FALSE))-2),"*")),"")</f>
        <v>#REF!</v>
      </c>
      <c r="I356" s="54" t="e">
        <f>IF(LEN(VLOOKUP($A356,#REF!,8,FALSE)),UPPER(RIGHT(VLOOKUP($A356,#REF!,8,FALSE),1)),"")</f>
        <v>#REF!</v>
      </c>
      <c r="J356" s="42" t="e">
        <f>IF(LEN(VLOOKUP($A356,#REF!,4,FALSE)),UPPER(RIGHT(VLOOKUP($A356,#REF!,4,FALSE),1)),"")</f>
        <v>#REF!</v>
      </c>
      <c r="K356" s="42" t="e">
        <f>IF(LEN(VLOOKUP($A356,#REF!,5,FALSE)),UPPER(RIGHT(VLOOKUP($A356,#REF!,5,FALSE),1)),"")</f>
        <v>#REF!</v>
      </c>
      <c r="L356" s="42" t="e">
        <f>IF(LEN(VLOOKUP($A356,#REF!,6,FALSE)),UPPER(RIGHT(VLOOKUP($A356,#REF!,6,FALSE),1)),"")</f>
        <v>#REF!</v>
      </c>
      <c r="M356" s="43" t="e">
        <f>IF(LEN(VLOOKUP($A356,#REF!,7,FALSE)),UPPER(RIGHT(VLOOKUP($A356,#REF!,7,FALSE),1)),"")</f>
        <v>#REF!</v>
      </c>
      <c r="N356" s="206"/>
      <c r="O356" s="206"/>
      <c r="P356" s="206"/>
      <c r="Q356" s="206"/>
      <c r="R356" s="206"/>
      <c r="S356" s="63" t="e">
        <f>HLOOKUP("Device Tree Pin Name",#REF!,MATCH($A356,#REF!,0),FALSE)</f>
        <v>#REF!</v>
      </c>
      <c r="T356" s="47" t="e">
        <f>HLOOKUP("power rail",#REF!,MATCH($A356,#REF!,0),FALSE)</f>
        <v>#REF!</v>
      </c>
      <c r="U356" s="62" t="e">
        <f>HLOOKUP("Wake Capable",#REF!,MATCH($A356,#REF!,0),FALSE)</f>
        <v>#REF!</v>
      </c>
      <c r="V356" s="62" t="e">
        <f>HLOOKUP("Strap",#REF!,MATCH($A356,#REF!,0),FALSE)</f>
        <v>#REF!</v>
      </c>
      <c r="W356" s="62"/>
      <c r="X356" s="62" t="e">
        <f>HLOOKUP("DPD_Control",#REF!,MATCH($A356,#REF!,0),FALSE)</f>
        <v>#REF!</v>
      </c>
      <c r="Y356" s="62" t="e">
        <f>HLOOKUP("DPD_Group",#REF!,MATCH($A356,#REF!,0),FALSE)</f>
        <v>#REF!</v>
      </c>
      <c r="Z356" s="47"/>
      <c r="AA356" s="47" t="e">
        <f>HLOOKUP("Pad type",#REF!,MATCH($A356,#REF!,0),FALSE)</f>
        <v>#REF!</v>
      </c>
      <c r="AB356" s="47"/>
      <c r="AC356" s="63" t="e">
        <f>HLOOKUP("POR Pin State",#REF!,MATCH($A356,#REF!,0),FALSE)</f>
        <v>#REF!</v>
      </c>
      <c r="AD356" s="207"/>
      <c r="AE356" s="208"/>
      <c r="AF356" s="208"/>
      <c r="AG356" s="208"/>
      <c r="AH356" s="209"/>
      <c r="AI356" s="209"/>
      <c r="AJ356" s="210"/>
      <c r="AK356" s="210"/>
      <c r="AL356" s="210"/>
      <c r="AM356" s="210"/>
      <c r="AN356" s="210"/>
      <c r="AO356" s="210"/>
      <c r="AP356" s="210"/>
      <c r="AQ356" s="215" t="s">
        <v>823</v>
      </c>
      <c r="AR356" s="105"/>
      <c r="AS356" s="105"/>
      <c r="AT356" s="105"/>
      <c r="AU356" s="105"/>
      <c r="AV356" s="105"/>
      <c r="AW356" s="105"/>
      <c r="AX356" s="105"/>
      <c r="AY356" s="105"/>
      <c r="AZ356" s="105"/>
      <c r="BA356" s="105"/>
      <c r="BB356" s="218"/>
      <c r="BC356" s="105"/>
      <c r="BD356" s="219"/>
      <c r="BE356" s="242" t="s">
        <v>823</v>
      </c>
      <c r="BF356" s="147" t="e">
        <f>VLOOKUP($A356,#REF!,34,FALSE)</f>
        <v>#REF!</v>
      </c>
      <c r="BG356" s="147" t="e">
        <f>VLOOKUP($A356,#REF!,22,FALSE)</f>
        <v>#REF!</v>
      </c>
      <c r="BH356" s="149"/>
    </row>
    <row r="357" s="5" customFormat="1" ht="12.95" customHeight="1" spans="1:60">
      <c r="A357" s="203" t="s">
        <v>825</v>
      </c>
      <c r="B357" s="38" t="e">
        <f>VLOOKUP($A357,#REF!,34,FALSE)</f>
        <v>#REF!</v>
      </c>
      <c r="C357" s="39" t="str">
        <f t="shared" si="150"/>
        <v>unused_CSI_RDN</v>
      </c>
      <c r="D357" s="40" t="e">
        <f>IF(LEN(VLOOKUP($A357,#REF!,8,FALSE)),LEFT(VLOOKUP($A357,#REF!,8,FALSE),LEN(VLOOKUP($A357,#REF!,8,FALSE))-2),"")</f>
        <v>#REF!</v>
      </c>
      <c r="E357" s="41" t="e">
        <f>IF(LEN(VLOOKUP($A357,#REF!,4,FALSE)),IF(INDEX(#REF!,MATCH($A357,#REF!,0),1),LEFT(VLOOKUP($A357,#REF!,4,FALSE),LEN(VLOOKUP($A357,#REF!,4,FALSE))-2),CONCATENATE(LEFT(VLOOKUP($A357,#REF!,4,FALSE),LEN(VLOOKUP($A357,#REF!,4,FALSE))-2),"*")),"")</f>
        <v>#REF!</v>
      </c>
      <c r="F357" s="42" t="e">
        <f>IF(LEN(VLOOKUP($A357,#REF!,5,FALSE)),IF(INDEX(#REF!,MATCH($A357,#REF!,0),2),LEFT(VLOOKUP($A357,#REF!,5,FALSE),LEN(VLOOKUP($A357,#REF!,5,FALSE))-2),CONCATENATE(LEFT(VLOOKUP($A357,#REF!,5,FALSE),LEN(VLOOKUP($A357,#REF!,5,FALSE))-2),"*")),"")</f>
        <v>#REF!</v>
      </c>
      <c r="G357" s="42" t="e">
        <f>IF(LEN(VLOOKUP($A357,#REF!,6,FALSE)),IF(INDEX(#REF!,MATCH($A357,#REF!,0),3),LEFT(VLOOKUP($A357,#REF!,6,FALSE),LEN(VLOOKUP($A357,#REF!,6,FALSE))-2),CONCATENATE(LEFT(VLOOKUP($A357,#REF!,6,FALSE),LEN(VLOOKUP($A357,#REF!,6,FALSE))-2),"*")),"")</f>
        <v>#REF!</v>
      </c>
      <c r="H357" s="43" t="e">
        <f>IF(LEN(VLOOKUP($A357,#REF!,7,FALSE)),IF(INDEX(#REF!,MATCH($A357,#REF!,0),4),LEFT(VLOOKUP($A357,#REF!,7,FALSE),LEN(VLOOKUP($A357,#REF!,7,FALSE))-2),CONCATENATE(LEFT(VLOOKUP($A357,#REF!,7,FALSE),LEN(VLOOKUP($A357,#REF!,7,FALSE))-2),"*")),"")</f>
        <v>#REF!</v>
      </c>
      <c r="I357" s="54" t="e">
        <f>IF(LEN(VLOOKUP($A357,#REF!,8,FALSE)),UPPER(RIGHT(VLOOKUP($A357,#REF!,8,FALSE),1)),"")</f>
        <v>#REF!</v>
      </c>
      <c r="J357" s="42" t="e">
        <f>IF(LEN(VLOOKUP($A357,#REF!,4,FALSE)),UPPER(RIGHT(VLOOKUP($A357,#REF!,4,FALSE),1)),"")</f>
        <v>#REF!</v>
      </c>
      <c r="K357" s="42" t="e">
        <f>IF(LEN(VLOOKUP($A357,#REF!,5,FALSE)),UPPER(RIGHT(VLOOKUP($A357,#REF!,5,FALSE),1)),"")</f>
        <v>#REF!</v>
      </c>
      <c r="L357" s="42" t="e">
        <f>IF(LEN(VLOOKUP($A357,#REF!,6,FALSE)),UPPER(RIGHT(VLOOKUP($A357,#REF!,6,FALSE),1)),"")</f>
        <v>#REF!</v>
      </c>
      <c r="M357" s="43" t="e">
        <f>IF(LEN(VLOOKUP($A357,#REF!,7,FALSE)),UPPER(RIGHT(VLOOKUP($A357,#REF!,7,FALSE),1)),"")</f>
        <v>#REF!</v>
      </c>
      <c r="N357" s="206"/>
      <c r="O357" s="206"/>
      <c r="P357" s="206"/>
      <c r="Q357" s="206"/>
      <c r="R357" s="206"/>
      <c r="S357" s="63" t="e">
        <f>HLOOKUP("Device Tree Pin Name",#REF!,MATCH($A357,#REF!,0),FALSE)</f>
        <v>#REF!</v>
      </c>
      <c r="T357" s="47" t="e">
        <f>HLOOKUP("power rail",#REF!,MATCH($A357,#REF!,0),FALSE)</f>
        <v>#REF!</v>
      </c>
      <c r="U357" s="62" t="e">
        <f>HLOOKUP("Wake Capable",#REF!,MATCH($A357,#REF!,0),FALSE)</f>
        <v>#REF!</v>
      </c>
      <c r="V357" s="62" t="e">
        <f>HLOOKUP("Strap",#REF!,MATCH($A357,#REF!,0),FALSE)</f>
        <v>#REF!</v>
      </c>
      <c r="W357" s="62"/>
      <c r="X357" s="62" t="e">
        <f>HLOOKUP("DPD_Control",#REF!,MATCH($A357,#REF!,0),FALSE)</f>
        <v>#REF!</v>
      </c>
      <c r="Y357" s="62" t="e">
        <f>HLOOKUP("DPD_Group",#REF!,MATCH($A357,#REF!,0),FALSE)</f>
        <v>#REF!</v>
      </c>
      <c r="Z357" s="47"/>
      <c r="AA357" s="47" t="e">
        <f>HLOOKUP("Pad type",#REF!,MATCH($A357,#REF!,0),FALSE)</f>
        <v>#REF!</v>
      </c>
      <c r="AB357" s="47"/>
      <c r="AC357" s="63" t="e">
        <f>HLOOKUP("POR Pin State",#REF!,MATCH($A357,#REF!,0),FALSE)</f>
        <v>#REF!</v>
      </c>
      <c r="AD357" s="207"/>
      <c r="AE357" s="208"/>
      <c r="AF357" s="208"/>
      <c r="AG357" s="208"/>
      <c r="AH357" s="209"/>
      <c r="AI357" s="209"/>
      <c r="AJ357" s="210"/>
      <c r="AK357" s="210"/>
      <c r="AL357" s="210"/>
      <c r="AM357" s="210"/>
      <c r="AN357" s="210"/>
      <c r="AO357" s="210"/>
      <c r="AP357" s="210"/>
      <c r="AQ357" s="215" t="s">
        <v>825</v>
      </c>
      <c r="AR357" s="105"/>
      <c r="AS357" s="105"/>
      <c r="AT357" s="105"/>
      <c r="AU357" s="105"/>
      <c r="AV357" s="105"/>
      <c r="AW357" s="105"/>
      <c r="AX357" s="105"/>
      <c r="AY357" s="105"/>
      <c r="AZ357" s="105"/>
      <c r="BA357" s="403" t="s">
        <v>826</v>
      </c>
      <c r="BB357" s="218"/>
      <c r="BC357" s="105"/>
      <c r="BD357" s="219"/>
      <c r="BE357" s="242" t="s">
        <v>825</v>
      </c>
      <c r="BF357" s="147" t="e">
        <f>VLOOKUP($A357,#REF!,34,FALSE)</f>
        <v>#REF!</v>
      </c>
      <c r="BG357" s="147" t="e">
        <f>VLOOKUP($A357,#REF!,22,FALSE)</f>
        <v>#REF!</v>
      </c>
      <c r="BH357" s="149"/>
    </row>
    <row r="358" s="4" customFormat="1" ht="18" customHeight="1" spans="1:60">
      <c r="A358" s="32" t="s">
        <v>827</v>
      </c>
      <c r="B358" s="232" t="s">
        <v>828</v>
      </c>
      <c r="C358" s="33"/>
      <c r="D358" s="34"/>
      <c r="E358" s="34"/>
      <c r="F358" s="34"/>
      <c r="G358" s="34"/>
      <c r="H358" s="34"/>
      <c r="I358" s="33"/>
      <c r="J358" s="33"/>
      <c r="K358" s="33"/>
      <c r="L358" s="33"/>
      <c r="M358" s="33"/>
      <c r="N358" s="33"/>
      <c r="O358" s="33"/>
      <c r="P358" s="33"/>
      <c r="Q358" s="33"/>
      <c r="R358" s="33"/>
      <c r="S358" s="33"/>
      <c r="T358" s="33"/>
      <c r="U358" s="59"/>
      <c r="V358" s="59"/>
      <c r="W358" s="59"/>
      <c r="X358" s="59"/>
      <c r="Y358" s="59"/>
      <c r="Z358" s="80"/>
      <c r="AA358" s="80"/>
      <c r="AB358" s="80"/>
      <c r="AC358" s="80"/>
      <c r="AD358" s="80"/>
      <c r="AE358" s="80"/>
      <c r="AF358" s="80"/>
      <c r="AG358" s="80"/>
      <c r="AH358" s="80"/>
      <c r="AI358" s="80"/>
      <c r="AJ358" s="80"/>
      <c r="AK358" s="80"/>
      <c r="AL358" s="80"/>
      <c r="AM358" s="80"/>
      <c r="AN358" s="80"/>
      <c r="AO358" s="80"/>
      <c r="AP358" s="80"/>
      <c r="AQ358" s="98"/>
      <c r="AR358" s="98"/>
      <c r="AS358" s="99"/>
      <c r="AT358" s="99"/>
      <c r="AU358" s="99"/>
      <c r="AV358" s="99"/>
      <c r="AW358" s="99"/>
      <c r="AX358" s="99"/>
      <c r="AY358" s="99"/>
      <c r="AZ358" s="99"/>
      <c r="BA358" s="99"/>
      <c r="BB358" s="99"/>
      <c r="BC358" s="400" t="s">
        <v>829</v>
      </c>
      <c r="BD358" s="99"/>
      <c r="BE358" s="226" t="s">
        <v>827</v>
      </c>
      <c r="BF358" s="226" t="s">
        <v>828</v>
      </c>
      <c r="BG358" s="226"/>
      <c r="BH358" s="244"/>
    </row>
    <row r="359" s="5" customFormat="1" ht="12.95" customHeight="1" spans="1:60">
      <c r="A359" s="203" t="s">
        <v>830</v>
      </c>
      <c r="B359" s="38" t="e">
        <f>VLOOKUP($A359,#REF!,34,FALSE)</f>
        <v>#REF!</v>
      </c>
      <c r="C359" s="39" t="str">
        <f t="shared" ref="C359:C367" si="151">CONCATENATE("unused_",A359)</f>
        <v>unused_HDMI_DP0_TXDP0</v>
      </c>
      <c r="D359" s="40" t="e">
        <f>IF(LEN(VLOOKUP($A359,#REF!,8,FALSE)),LEFT(VLOOKUP($A359,#REF!,8,FALSE),LEN(VLOOKUP($A359,#REF!,8,FALSE))-2),"")</f>
        <v>#REF!</v>
      </c>
      <c r="E359" s="41" t="e">
        <f>IF(LEN(VLOOKUP($A359,#REF!,4,FALSE)),IF(INDEX(#REF!,MATCH($A359,#REF!,0),1),LEFT(VLOOKUP($A359,#REF!,4,FALSE),LEN(VLOOKUP($A359,#REF!,4,FALSE))-2),CONCATENATE(LEFT(VLOOKUP($A359,#REF!,4,FALSE),LEN(VLOOKUP($A359,#REF!,4,FALSE))-2),"*")),"")</f>
        <v>#REF!</v>
      </c>
      <c r="F359" s="42" t="e">
        <f>IF(LEN(VLOOKUP($A359,#REF!,5,FALSE)),IF(INDEX(#REF!,MATCH($A359,#REF!,0),2),LEFT(VLOOKUP($A359,#REF!,5,FALSE),LEN(VLOOKUP($A359,#REF!,5,FALSE))-2),CONCATENATE(LEFT(VLOOKUP($A359,#REF!,5,FALSE),LEN(VLOOKUP($A359,#REF!,5,FALSE))-2),"*")),"")</f>
        <v>#REF!</v>
      </c>
      <c r="G359" s="42" t="e">
        <f>IF(LEN(VLOOKUP($A359,#REF!,6,FALSE)),IF(INDEX(#REF!,MATCH($A359,#REF!,0),3),LEFT(VLOOKUP($A359,#REF!,6,FALSE),LEN(VLOOKUP($A359,#REF!,6,FALSE))-2),CONCATENATE(LEFT(VLOOKUP($A359,#REF!,6,FALSE),LEN(VLOOKUP($A359,#REF!,6,FALSE))-2),"*")),"")</f>
        <v>#REF!</v>
      </c>
      <c r="H359" s="43" t="e">
        <f>IF(LEN(VLOOKUP($A359,#REF!,7,FALSE)),IF(INDEX(#REF!,MATCH($A359,#REF!,0),4),LEFT(VLOOKUP($A359,#REF!,7,FALSE),LEN(VLOOKUP($A359,#REF!,7,FALSE))-2),CONCATENATE(LEFT(VLOOKUP($A359,#REF!,7,FALSE),LEN(VLOOKUP($A359,#REF!,7,FALSE))-2),"*")),"")</f>
        <v>#REF!</v>
      </c>
      <c r="I359" s="54" t="e">
        <f>IF(LEN(VLOOKUP($A359,#REF!,8,FALSE)),UPPER(RIGHT(VLOOKUP($A359,#REF!,8,FALSE),1)),"")</f>
        <v>#REF!</v>
      </c>
      <c r="J359" s="42" t="e">
        <f>IF(LEN(VLOOKUP($A359,#REF!,4,FALSE)),UPPER(RIGHT(VLOOKUP($A359,#REF!,4,FALSE),1)),"")</f>
        <v>#REF!</v>
      </c>
      <c r="K359" s="42" t="e">
        <f>IF(LEN(VLOOKUP($A359,#REF!,5,FALSE)),UPPER(RIGHT(VLOOKUP($A359,#REF!,5,FALSE),1)),"")</f>
        <v>#REF!</v>
      </c>
      <c r="L359" s="42" t="e">
        <f>IF(LEN(VLOOKUP($A359,#REF!,6,FALSE)),UPPER(RIGHT(VLOOKUP($A359,#REF!,6,FALSE),1)),"")</f>
        <v>#REF!</v>
      </c>
      <c r="M359" s="43" t="e">
        <f>IF(LEN(VLOOKUP($A359,#REF!,7,FALSE)),UPPER(RIGHT(VLOOKUP($A359,#REF!,7,FALSE),1)),"")</f>
        <v>#REF!</v>
      </c>
      <c r="N359" s="206"/>
      <c r="O359" s="206"/>
      <c r="P359" s="206"/>
      <c r="Q359" s="206"/>
      <c r="R359" s="206"/>
      <c r="S359" s="63" t="e">
        <f>HLOOKUP("Device Tree Pin Name",#REF!,MATCH($A359,#REF!,0),FALSE)</f>
        <v>#REF!</v>
      </c>
      <c r="T359" s="47" t="e">
        <f>HLOOKUP("power rail",#REF!,MATCH($A359,#REF!,0),FALSE)</f>
        <v>#REF!</v>
      </c>
      <c r="U359" s="62" t="e">
        <f>HLOOKUP("Wake Capable",#REF!,MATCH($A359,#REF!,0),FALSE)</f>
        <v>#REF!</v>
      </c>
      <c r="V359" s="62" t="e">
        <f>HLOOKUP("Strap",#REF!,MATCH($A359,#REF!,0),FALSE)</f>
        <v>#REF!</v>
      </c>
      <c r="W359" s="62"/>
      <c r="X359" s="62" t="e">
        <f>HLOOKUP("DPD_Control",#REF!,MATCH($A359,#REF!,0),FALSE)</f>
        <v>#REF!</v>
      </c>
      <c r="Y359" s="62" t="e">
        <f>HLOOKUP("DPD_Group",#REF!,MATCH($A359,#REF!,0),FALSE)</f>
        <v>#REF!</v>
      </c>
      <c r="Z359" s="47"/>
      <c r="AA359" s="47" t="e">
        <f>HLOOKUP("Pad type",#REF!,MATCH($A359,#REF!,0),FALSE)</f>
        <v>#REF!</v>
      </c>
      <c r="AB359" s="61"/>
      <c r="AC359" s="61" t="e">
        <f>HLOOKUP("POR Pin State",#REF!,MATCH($A359,#REF!,0),FALSE)</f>
        <v>#REF!</v>
      </c>
      <c r="AD359" s="233"/>
      <c r="AE359" s="234"/>
      <c r="AF359" s="234"/>
      <c r="AG359" s="234"/>
      <c r="AH359" s="235"/>
      <c r="AI359" s="209"/>
      <c r="AJ359" s="210"/>
      <c r="AK359" s="210"/>
      <c r="AL359" s="210"/>
      <c r="AM359" s="210"/>
      <c r="AN359" s="210"/>
      <c r="AO359" s="210"/>
      <c r="AP359" s="210"/>
      <c r="AQ359" s="215" t="s">
        <v>831</v>
      </c>
      <c r="AR359" s="105"/>
      <c r="AS359" s="105"/>
      <c r="AT359" s="105"/>
      <c r="AU359" s="105"/>
      <c r="AV359" s="105"/>
      <c r="AW359" s="105"/>
      <c r="AX359" s="105"/>
      <c r="AY359" s="105"/>
      <c r="AZ359" s="105"/>
      <c r="BA359" s="105"/>
      <c r="BB359" s="218"/>
      <c r="BC359" s="216"/>
      <c r="BD359" s="241"/>
      <c r="BE359" s="245" t="s">
        <v>832</v>
      </c>
      <c r="BF359" s="147" t="e">
        <f>VLOOKUP($A359,#REF!,34,FALSE)</f>
        <v>#REF!</v>
      </c>
      <c r="BG359" s="147" t="e">
        <f>VLOOKUP($A359,#REF!,22,FALSE)</f>
        <v>#REF!</v>
      </c>
      <c r="BH359" s="149"/>
    </row>
    <row r="360" s="5" customFormat="1" ht="12.95" customHeight="1" spans="1:60">
      <c r="A360" s="203" t="s">
        <v>833</v>
      </c>
      <c r="B360" s="38" t="e">
        <f>VLOOKUP($A360,#REF!,34,FALSE)</f>
        <v>#REF!</v>
      </c>
      <c r="C360" s="39" t="str">
        <f t="shared" si="151"/>
        <v>unused_HDMI_DP0_TXDN0</v>
      </c>
      <c r="D360" s="40" t="e">
        <f>IF(LEN(VLOOKUP($A360,#REF!,8,FALSE)),LEFT(VLOOKUP($A360,#REF!,8,FALSE),LEN(VLOOKUP($A360,#REF!,8,FALSE))-2),"")</f>
        <v>#REF!</v>
      </c>
      <c r="E360" s="41" t="e">
        <f>IF(LEN(VLOOKUP($A360,#REF!,4,FALSE)),IF(INDEX(#REF!,MATCH($A360,#REF!,0),1),LEFT(VLOOKUP($A360,#REF!,4,FALSE),LEN(VLOOKUP($A360,#REF!,4,FALSE))-2),CONCATENATE(LEFT(VLOOKUP($A360,#REF!,4,FALSE),LEN(VLOOKUP($A360,#REF!,4,FALSE))-2),"*")),"")</f>
        <v>#REF!</v>
      </c>
      <c r="F360" s="42" t="e">
        <f>IF(LEN(VLOOKUP($A360,#REF!,5,FALSE)),IF(INDEX(#REF!,MATCH($A360,#REF!,0),2),LEFT(VLOOKUP($A360,#REF!,5,FALSE),LEN(VLOOKUP($A360,#REF!,5,FALSE))-2),CONCATENATE(LEFT(VLOOKUP($A360,#REF!,5,FALSE),LEN(VLOOKUP($A360,#REF!,5,FALSE))-2),"*")),"")</f>
        <v>#REF!</v>
      </c>
      <c r="G360" s="42" t="e">
        <f>IF(LEN(VLOOKUP($A360,#REF!,6,FALSE)),IF(INDEX(#REF!,MATCH($A360,#REF!,0),3),LEFT(VLOOKUP($A360,#REF!,6,FALSE),LEN(VLOOKUP($A360,#REF!,6,FALSE))-2),CONCATENATE(LEFT(VLOOKUP($A360,#REF!,6,FALSE),LEN(VLOOKUP($A360,#REF!,6,FALSE))-2),"*")),"")</f>
        <v>#REF!</v>
      </c>
      <c r="H360" s="43" t="e">
        <f>IF(LEN(VLOOKUP($A360,#REF!,7,FALSE)),IF(INDEX(#REF!,MATCH($A360,#REF!,0),4),LEFT(VLOOKUP($A360,#REF!,7,FALSE),LEN(VLOOKUP($A360,#REF!,7,FALSE))-2),CONCATENATE(LEFT(VLOOKUP($A360,#REF!,7,FALSE),LEN(VLOOKUP($A360,#REF!,7,FALSE))-2),"*")),"")</f>
        <v>#REF!</v>
      </c>
      <c r="I360" s="54" t="e">
        <f>IF(LEN(VLOOKUP($A360,#REF!,8,FALSE)),UPPER(RIGHT(VLOOKUP($A360,#REF!,8,FALSE),1)),"")</f>
        <v>#REF!</v>
      </c>
      <c r="J360" s="42" t="e">
        <f>IF(LEN(VLOOKUP($A360,#REF!,4,FALSE)),UPPER(RIGHT(VLOOKUP($A360,#REF!,4,FALSE),1)),"")</f>
        <v>#REF!</v>
      </c>
      <c r="K360" s="42" t="e">
        <f>IF(LEN(VLOOKUP($A360,#REF!,5,FALSE)),UPPER(RIGHT(VLOOKUP($A360,#REF!,5,FALSE),1)),"")</f>
        <v>#REF!</v>
      </c>
      <c r="L360" s="42" t="e">
        <f>IF(LEN(VLOOKUP($A360,#REF!,6,FALSE)),UPPER(RIGHT(VLOOKUP($A360,#REF!,6,FALSE),1)),"")</f>
        <v>#REF!</v>
      </c>
      <c r="M360" s="43" t="e">
        <f>IF(LEN(VLOOKUP($A360,#REF!,7,FALSE)),UPPER(RIGHT(VLOOKUP($A360,#REF!,7,FALSE),1)),"")</f>
        <v>#REF!</v>
      </c>
      <c r="N360" s="206"/>
      <c r="O360" s="206"/>
      <c r="P360" s="206"/>
      <c r="Q360" s="206"/>
      <c r="R360" s="206"/>
      <c r="S360" s="63" t="e">
        <f>HLOOKUP("Device Tree Pin Name",#REF!,MATCH($A360,#REF!,0),FALSE)</f>
        <v>#REF!</v>
      </c>
      <c r="T360" s="47" t="e">
        <f>HLOOKUP("power rail",#REF!,MATCH($A360,#REF!,0),FALSE)</f>
        <v>#REF!</v>
      </c>
      <c r="U360" s="62" t="e">
        <f>HLOOKUP("Wake Capable",#REF!,MATCH($A360,#REF!,0),FALSE)</f>
        <v>#REF!</v>
      </c>
      <c r="V360" s="62" t="e">
        <f>HLOOKUP("Strap",#REF!,MATCH($A360,#REF!,0),FALSE)</f>
        <v>#REF!</v>
      </c>
      <c r="W360" s="62"/>
      <c r="X360" s="62" t="e">
        <f>HLOOKUP("DPD_Control",#REF!,MATCH($A360,#REF!,0),FALSE)</f>
        <v>#REF!</v>
      </c>
      <c r="Y360" s="62" t="e">
        <f>HLOOKUP("DPD_Group",#REF!,MATCH($A360,#REF!,0),FALSE)</f>
        <v>#REF!</v>
      </c>
      <c r="Z360" s="47"/>
      <c r="AA360" s="47" t="e">
        <f>HLOOKUP("Pad type",#REF!,MATCH($A360,#REF!,0),FALSE)</f>
        <v>#REF!</v>
      </c>
      <c r="AB360" s="63"/>
      <c r="AC360" s="63" t="e">
        <f>HLOOKUP("POR Pin State",#REF!,MATCH($A360,#REF!,0),FALSE)</f>
        <v>#REF!</v>
      </c>
      <c r="AD360" s="207"/>
      <c r="AE360" s="208"/>
      <c r="AF360" s="208"/>
      <c r="AG360" s="208"/>
      <c r="AH360" s="209"/>
      <c r="AI360" s="209"/>
      <c r="AJ360" s="210"/>
      <c r="AK360" s="210"/>
      <c r="AL360" s="210"/>
      <c r="AM360" s="210"/>
      <c r="AN360" s="210"/>
      <c r="AO360" s="210"/>
      <c r="AP360" s="210"/>
      <c r="AQ360" s="215" t="s">
        <v>834</v>
      </c>
      <c r="AR360" s="105"/>
      <c r="AS360" s="105"/>
      <c r="AT360" s="105"/>
      <c r="AU360" s="105"/>
      <c r="AV360" s="105"/>
      <c r="AW360" s="105"/>
      <c r="AX360" s="105"/>
      <c r="AY360" s="105"/>
      <c r="AZ360" s="105"/>
      <c r="BA360" s="105"/>
      <c r="BB360" s="218"/>
      <c r="BC360" s="105"/>
      <c r="BD360" s="219"/>
      <c r="BE360" s="246" t="s">
        <v>835</v>
      </c>
      <c r="BF360" s="147" t="e">
        <f>VLOOKUP($A360,#REF!,34,FALSE)</f>
        <v>#REF!</v>
      </c>
      <c r="BG360" s="147" t="e">
        <f>VLOOKUP($A360,#REF!,22,FALSE)</f>
        <v>#REF!</v>
      </c>
      <c r="BH360" s="149"/>
    </row>
    <row r="361" s="5" customFormat="1" ht="12.95" customHeight="1" spans="1:60">
      <c r="A361" s="203" t="s">
        <v>836</v>
      </c>
      <c r="B361" s="38" t="e">
        <f>VLOOKUP($A361,#REF!,34,FALSE)</f>
        <v>#REF!</v>
      </c>
      <c r="C361" s="39" t="str">
        <f t="shared" si="151"/>
        <v>unused_HDMI_DP0_TXDP1</v>
      </c>
      <c r="D361" s="40" t="e">
        <f>IF(LEN(VLOOKUP($A361,#REF!,8,FALSE)),LEFT(VLOOKUP($A361,#REF!,8,FALSE),LEN(VLOOKUP($A361,#REF!,8,FALSE))-2),"")</f>
        <v>#REF!</v>
      </c>
      <c r="E361" s="41" t="e">
        <f>IF(LEN(VLOOKUP($A361,#REF!,4,FALSE)),IF(INDEX(#REF!,MATCH($A361,#REF!,0),1),LEFT(VLOOKUP($A361,#REF!,4,FALSE),LEN(VLOOKUP($A361,#REF!,4,FALSE))-2),CONCATENATE(LEFT(VLOOKUP($A361,#REF!,4,FALSE),LEN(VLOOKUP($A361,#REF!,4,FALSE))-2),"*")),"")</f>
        <v>#REF!</v>
      </c>
      <c r="F361" s="42" t="e">
        <f>IF(LEN(VLOOKUP($A361,#REF!,5,FALSE)),IF(INDEX(#REF!,MATCH($A361,#REF!,0),2),LEFT(VLOOKUP($A361,#REF!,5,FALSE),LEN(VLOOKUP($A361,#REF!,5,FALSE))-2),CONCATENATE(LEFT(VLOOKUP($A361,#REF!,5,FALSE),LEN(VLOOKUP($A361,#REF!,5,FALSE))-2),"*")),"")</f>
        <v>#REF!</v>
      </c>
      <c r="G361" s="42" t="e">
        <f>IF(LEN(VLOOKUP($A361,#REF!,6,FALSE)),IF(INDEX(#REF!,MATCH($A361,#REF!,0),3),LEFT(VLOOKUP($A361,#REF!,6,FALSE),LEN(VLOOKUP($A361,#REF!,6,FALSE))-2),CONCATENATE(LEFT(VLOOKUP($A361,#REF!,6,FALSE),LEN(VLOOKUP($A361,#REF!,6,FALSE))-2),"*")),"")</f>
        <v>#REF!</v>
      </c>
      <c r="H361" s="43" t="e">
        <f>IF(LEN(VLOOKUP($A361,#REF!,7,FALSE)),IF(INDEX(#REF!,MATCH($A361,#REF!,0),4),LEFT(VLOOKUP($A361,#REF!,7,FALSE),LEN(VLOOKUP($A361,#REF!,7,FALSE))-2),CONCATENATE(LEFT(VLOOKUP($A361,#REF!,7,FALSE),LEN(VLOOKUP($A361,#REF!,7,FALSE))-2),"*")),"")</f>
        <v>#REF!</v>
      </c>
      <c r="I361" s="54" t="e">
        <f>IF(LEN(VLOOKUP($A361,#REF!,8,FALSE)),UPPER(RIGHT(VLOOKUP($A361,#REF!,8,FALSE),1)),"")</f>
        <v>#REF!</v>
      </c>
      <c r="J361" s="42" t="e">
        <f>IF(LEN(VLOOKUP($A361,#REF!,4,FALSE)),UPPER(RIGHT(VLOOKUP($A361,#REF!,4,FALSE),1)),"")</f>
        <v>#REF!</v>
      </c>
      <c r="K361" s="42" t="e">
        <f>IF(LEN(VLOOKUP($A361,#REF!,5,FALSE)),UPPER(RIGHT(VLOOKUP($A361,#REF!,5,FALSE),1)),"")</f>
        <v>#REF!</v>
      </c>
      <c r="L361" s="42" t="e">
        <f>IF(LEN(VLOOKUP($A361,#REF!,6,FALSE)),UPPER(RIGHT(VLOOKUP($A361,#REF!,6,FALSE),1)),"")</f>
        <v>#REF!</v>
      </c>
      <c r="M361" s="43" t="e">
        <f>IF(LEN(VLOOKUP($A361,#REF!,7,FALSE)),UPPER(RIGHT(VLOOKUP($A361,#REF!,7,FALSE),1)),"")</f>
        <v>#REF!</v>
      </c>
      <c r="N361" s="206"/>
      <c r="O361" s="206"/>
      <c r="P361" s="206"/>
      <c r="Q361" s="206"/>
      <c r="R361" s="206"/>
      <c r="S361" s="63" t="e">
        <f>HLOOKUP("Device Tree Pin Name",#REF!,MATCH($A361,#REF!,0),FALSE)</f>
        <v>#REF!</v>
      </c>
      <c r="T361" s="47" t="e">
        <f>HLOOKUP("power rail",#REF!,MATCH($A361,#REF!,0),FALSE)</f>
        <v>#REF!</v>
      </c>
      <c r="U361" s="62" t="e">
        <f>HLOOKUP("Wake Capable",#REF!,MATCH($A361,#REF!,0),FALSE)</f>
        <v>#REF!</v>
      </c>
      <c r="V361" s="62" t="e">
        <f>HLOOKUP("Strap",#REF!,MATCH($A361,#REF!,0),FALSE)</f>
        <v>#REF!</v>
      </c>
      <c r="W361" s="62"/>
      <c r="X361" s="62" t="e">
        <f>HLOOKUP("DPD_Control",#REF!,MATCH($A361,#REF!,0),FALSE)</f>
        <v>#REF!</v>
      </c>
      <c r="Y361" s="62" t="e">
        <f>HLOOKUP("DPD_Group",#REF!,MATCH($A361,#REF!,0),FALSE)</f>
        <v>#REF!</v>
      </c>
      <c r="Z361" s="47"/>
      <c r="AA361" s="47" t="e">
        <f>HLOOKUP("Pad type",#REF!,MATCH($A361,#REF!,0),FALSE)</f>
        <v>#REF!</v>
      </c>
      <c r="AB361" s="63"/>
      <c r="AC361" s="63" t="e">
        <f>HLOOKUP("POR Pin State",#REF!,MATCH($A361,#REF!,0),FALSE)</f>
        <v>#REF!</v>
      </c>
      <c r="AD361" s="207"/>
      <c r="AE361" s="208"/>
      <c r="AF361" s="208"/>
      <c r="AG361" s="208"/>
      <c r="AH361" s="209"/>
      <c r="AI361" s="209"/>
      <c r="AJ361" s="210"/>
      <c r="AK361" s="210"/>
      <c r="AL361" s="210"/>
      <c r="AM361" s="210"/>
      <c r="AN361" s="210"/>
      <c r="AO361" s="210"/>
      <c r="AP361" s="210"/>
      <c r="AQ361" s="215" t="s">
        <v>837</v>
      </c>
      <c r="AR361" s="105"/>
      <c r="AS361" s="105"/>
      <c r="AT361" s="105"/>
      <c r="AU361" s="105"/>
      <c r="AV361" s="105"/>
      <c r="AW361" s="105"/>
      <c r="AX361" s="105"/>
      <c r="AY361" s="105"/>
      <c r="AZ361" s="105"/>
      <c r="BA361" s="105"/>
      <c r="BB361" s="218"/>
      <c r="BC361" s="105"/>
      <c r="BD361" s="219"/>
      <c r="BE361" s="246" t="s">
        <v>838</v>
      </c>
      <c r="BF361" s="147" t="e">
        <f>VLOOKUP($A361,#REF!,34,FALSE)</f>
        <v>#REF!</v>
      </c>
      <c r="BG361" s="147" t="e">
        <f>VLOOKUP($A361,#REF!,22,FALSE)</f>
        <v>#REF!</v>
      </c>
      <c r="BH361" s="149"/>
    </row>
    <row r="362" s="5" customFormat="1" ht="12.95" customHeight="1" spans="1:60">
      <c r="A362" s="203" t="s">
        <v>839</v>
      </c>
      <c r="B362" s="38" t="e">
        <f>VLOOKUP($A362,#REF!,34,FALSE)</f>
        <v>#REF!</v>
      </c>
      <c r="C362" s="39" t="str">
        <f t="shared" si="151"/>
        <v>unused_HDMI_DP0_TXDN1</v>
      </c>
      <c r="D362" s="40" t="e">
        <f>IF(LEN(VLOOKUP($A362,#REF!,8,FALSE)),LEFT(VLOOKUP($A362,#REF!,8,FALSE),LEN(VLOOKUP($A362,#REF!,8,FALSE))-2),"")</f>
        <v>#REF!</v>
      </c>
      <c r="E362" s="41" t="e">
        <f>IF(LEN(VLOOKUP($A362,#REF!,4,FALSE)),IF(INDEX(#REF!,MATCH($A362,#REF!,0),1),LEFT(VLOOKUP($A362,#REF!,4,FALSE),LEN(VLOOKUP($A362,#REF!,4,FALSE))-2),CONCATENATE(LEFT(VLOOKUP($A362,#REF!,4,FALSE),LEN(VLOOKUP($A362,#REF!,4,FALSE))-2),"*")),"")</f>
        <v>#REF!</v>
      </c>
      <c r="F362" s="42" t="e">
        <f>IF(LEN(VLOOKUP($A362,#REF!,5,FALSE)),IF(INDEX(#REF!,MATCH($A362,#REF!,0),2),LEFT(VLOOKUP($A362,#REF!,5,FALSE),LEN(VLOOKUP($A362,#REF!,5,FALSE))-2),CONCATENATE(LEFT(VLOOKUP($A362,#REF!,5,FALSE),LEN(VLOOKUP($A362,#REF!,5,FALSE))-2),"*")),"")</f>
        <v>#REF!</v>
      </c>
      <c r="G362" s="42" t="e">
        <f>IF(LEN(VLOOKUP($A362,#REF!,6,FALSE)),IF(INDEX(#REF!,MATCH($A362,#REF!,0),3),LEFT(VLOOKUP($A362,#REF!,6,FALSE),LEN(VLOOKUP($A362,#REF!,6,FALSE))-2),CONCATENATE(LEFT(VLOOKUP($A362,#REF!,6,FALSE),LEN(VLOOKUP($A362,#REF!,6,FALSE))-2),"*")),"")</f>
        <v>#REF!</v>
      </c>
      <c r="H362" s="43" t="e">
        <f>IF(LEN(VLOOKUP($A362,#REF!,7,FALSE)),IF(INDEX(#REF!,MATCH($A362,#REF!,0),4),LEFT(VLOOKUP($A362,#REF!,7,FALSE),LEN(VLOOKUP($A362,#REF!,7,FALSE))-2),CONCATENATE(LEFT(VLOOKUP($A362,#REF!,7,FALSE),LEN(VLOOKUP($A362,#REF!,7,FALSE))-2),"*")),"")</f>
        <v>#REF!</v>
      </c>
      <c r="I362" s="54" t="e">
        <f>IF(LEN(VLOOKUP($A362,#REF!,8,FALSE)),UPPER(RIGHT(VLOOKUP($A362,#REF!,8,FALSE),1)),"")</f>
        <v>#REF!</v>
      </c>
      <c r="J362" s="42" t="e">
        <f>IF(LEN(VLOOKUP($A362,#REF!,4,FALSE)),UPPER(RIGHT(VLOOKUP($A362,#REF!,4,FALSE),1)),"")</f>
        <v>#REF!</v>
      </c>
      <c r="K362" s="42" t="e">
        <f>IF(LEN(VLOOKUP($A362,#REF!,5,FALSE)),UPPER(RIGHT(VLOOKUP($A362,#REF!,5,FALSE),1)),"")</f>
        <v>#REF!</v>
      </c>
      <c r="L362" s="42" t="e">
        <f>IF(LEN(VLOOKUP($A362,#REF!,6,FALSE)),UPPER(RIGHT(VLOOKUP($A362,#REF!,6,FALSE),1)),"")</f>
        <v>#REF!</v>
      </c>
      <c r="M362" s="43" t="e">
        <f>IF(LEN(VLOOKUP($A362,#REF!,7,FALSE)),UPPER(RIGHT(VLOOKUP($A362,#REF!,7,FALSE),1)),"")</f>
        <v>#REF!</v>
      </c>
      <c r="N362" s="206"/>
      <c r="O362" s="206"/>
      <c r="P362" s="206"/>
      <c r="Q362" s="206"/>
      <c r="R362" s="206"/>
      <c r="S362" s="63" t="e">
        <f>HLOOKUP("Device Tree Pin Name",#REF!,MATCH($A362,#REF!,0),FALSE)</f>
        <v>#REF!</v>
      </c>
      <c r="T362" s="47" t="e">
        <f>HLOOKUP("power rail",#REF!,MATCH($A362,#REF!,0),FALSE)</f>
        <v>#REF!</v>
      </c>
      <c r="U362" s="62" t="e">
        <f>HLOOKUP("Wake Capable",#REF!,MATCH($A362,#REF!,0),FALSE)</f>
        <v>#REF!</v>
      </c>
      <c r="V362" s="62" t="e">
        <f>HLOOKUP("Strap",#REF!,MATCH($A362,#REF!,0),FALSE)</f>
        <v>#REF!</v>
      </c>
      <c r="W362" s="62"/>
      <c r="X362" s="62" t="e">
        <f>HLOOKUP("DPD_Control",#REF!,MATCH($A362,#REF!,0),FALSE)</f>
        <v>#REF!</v>
      </c>
      <c r="Y362" s="62" t="e">
        <f>HLOOKUP("DPD_Group",#REF!,MATCH($A362,#REF!,0),FALSE)</f>
        <v>#REF!</v>
      </c>
      <c r="Z362" s="47"/>
      <c r="AA362" s="47" t="e">
        <f>HLOOKUP("Pad type",#REF!,MATCH($A362,#REF!,0),FALSE)</f>
        <v>#REF!</v>
      </c>
      <c r="AB362" s="63"/>
      <c r="AC362" s="63" t="e">
        <f>HLOOKUP("POR Pin State",#REF!,MATCH($A362,#REF!,0),FALSE)</f>
        <v>#REF!</v>
      </c>
      <c r="AD362" s="207"/>
      <c r="AE362" s="208"/>
      <c r="AF362" s="208"/>
      <c r="AG362" s="208"/>
      <c r="AH362" s="209"/>
      <c r="AI362" s="209"/>
      <c r="AJ362" s="210"/>
      <c r="AK362" s="210"/>
      <c r="AL362" s="210"/>
      <c r="AM362" s="210"/>
      <c r="AN362" s="210"/>
      <c r="AO362" s="210"/>
      <c r="AP362" s="210"/>
      <c r="AQ362" s="215" t="s">
        <v>840</v>
      </c>
      <c r="AR362" s="105"/>
      <c r="AS362" s="105"/>
      <c r="AT362" s="105"/>
      <c r="AU362" s="105"/>
      <c r="AV362" s="105"/>
      <c r="AW362" s="105"/>
      <c r="AX362" s="105"/>
      <c r="AY362" s="105"/>
      <c r="AZ362" s="105"/>
      <c r="BA362" s="105"/>
      <c r="BB362" s="218"/>
      <c r="BC362" s="105"/>
      <c r="BD362" s="219"/>
      <c r="BE362" s="246" t="s">
        <v>841</v>
      </c>
      <c r="BF362" s="147" t="e">
        <f>VLOOKUP($A362,#REF!,34,FALSE)</f>
        <v>#REF!</v>
      </c>
      <c r="BG362" s="147" t="e">
        <f>VLOOKUP($A362,#REF!,22,FALSE)</f>
        <v>#REF!</v>
      </c>
      <c r="BH362" s="149"/>
    </row>
    <row r="363" s="5" customFormat="1" ht="12.95" customHeight="1" spans="1:60">
      <c r="A363" s="203" t="s">
        <v>842</v>
      </c>
      <c r="B363" s="38" t="e">
        <f>VLOOKUP($A363,#REF!,34,FALSE)</f>
        <v>#REF!</v>
      </c>
      <c r="C363" s="39" t="str">
        <f t="shared" si="151"/>
        <v>unused_HDMI_DP0_TXDP2</v>
      </c>
      <c r="D363" s="40" t="e">
        <f>IF(LEN(VLOOKUP($A363,#REF!,8,FALSE)),LEFT(VLOOKUP($A363,#REF!,8,FALSE),LEN(VLOOKUP($A363,#REF!,8,FALSE))-2),"")</f>
        <v>#REF!</v>
      </c>
      <c r="E363" s="41" t="e">
        <f>IF(LEN(VLOOKUP($A363,#REF!,4,FALSE)),IF(INDEX(#REF!,MATCH($A363,#REF!,0),1),LEFT(VLOOKUP($A363,#REF!,4,FALSE),LEN(VLOOKUP($A363,#REF!,4,FALSE))-2),CONCATENATE(LEFT(VLOOKUP($A363,#REF!,4,FALSE),LEN(VLOOKUP($A363,#REF!,4,FALSE))-2),"*")),"")</f>
        <v>#REF!</v>
      </c>
      <c r="F363" s="42" t="e">
        <f>IF(LEN(VLOOKUP($A363,#REF!,5,FALSE)),IF(INDEX(#REF!,MATCH($A363,#REF!,0),2),LEFT(VLOOKUP($A363,#REF!,5,FALSE),LEN(VLOOKUP($A363,#REF!,5,FALSE))-2),CONCATENATE(LEFT(VLOOKUP($A363,#REF!,5,FALSE),LEN(VLOOKUP($A363,#REF!,5,FALSE))-2),"*")),"")</f>
        <v>#REF!</v>
      </c>
      <c r="G363" s="42" t="e">
        <f>IF(LEN(VLOOKUP($A363,#REF!,6,FALSE)),IF(INDEX(#REF!,MATCH($A363,#REF!,0),3),LEFT(VLOOKUP($A363,#REF!,6,FALSE),LEN(VLOOKUP($A363,#REF!,6,FALSE))-2),CONCATENATE(LEFT(VLOOKUP($A363,#REF!,6,FALSE),LEN(VLOOKUP($A363,#REF!,6,FALSE))-2),"*")),"")</f>
        <v>#REF!</v>
      </c>
      <c r="H363" s="43" t="e">
        <f>IF(LEN(VLOOKUP($A363,#REF!,7,FALSE)),IF(INDEX(#REF!,MATCH($A363,#REF!,0),4),LEFT(VLOOKUP($A363,#REF!,7,FALSE),LEN(VLOOKUP($A363,#REF!,7,FALSE))-2),CONCATENATE(LEFT(VLOOKUP($A363,#REF!,7,FALSE),LEN(VLOOKUP($A363,#REF!,7,FALSE))-2),"*")),"")</f>
        <v>#REF!</v>
      </c>
      <c r="I363" s="54" t="e">
        <f>IF(LEN(VLOOKUP($A363,#REF!,8,FALSE)),UPPER(RIGHT(VLOOKUP($A363,#REF!,8,FALSE),1)),"")</f>
        <v>#REF!</v>
      </c>
      <c r="J363" s="42" t="e">
        <f>IF(LEN(VLOOKUP($A363,#REF!,4,FALSE)),UPPER(RIGHT(VLOOKUP($A363,#REF!,4,FALSE),1)),"")</f>
        <v>#REF!</v>
      </c>
      <c r="K363" s="42" t="e">
        <f>IF(LEN(VLOOKUP($A363,#REF!,5,FALSE)),UPPER(RIGHT(VLOOKUP($A363,#REF!,5,FALSE),1)),"")</f>
        <v>#REF!</v>
      </c>
      <c r="L363" s="42" t="e">
        <f>IF(LEN(VLOOKUP($A363,#REF!,6,FALSE)),UPPER(RIGHT(VLOOKUP($A363,#REF!,6,FALSE),1)),"")</f>
        <v>#REF!</v>
      </c>
      <c r="M363" s="43" t="e">
        <f>IF(LEN(VLOOKUP($A363,#REF!,7,FALSE)),UPPER(RIGHT(VLOOKUP($A363,#REF!,7,FALSE),1)),"")</f>
        <v>#REF!</v>
      </c>
      <c r="N363" s="206"/>
      <c r="O363" s="206"/>
      <c r="P363" s="206"/>
      <c r="Q363" s="206"/>
      <c r="R363" s="206"/>
      <c r="S363" s="63" t="e">
        <f>HLOOKUP("Device Tree Pin Name",#REF!,MATCH($A363,#REF!,0),FALSE)</f>
        <v>#REF!</v>
      </c>
      <c r="T363" s="47" t="e">
        <f>HLOOKUP("power rail",#REF!,MATCH($A363,#REF!,0),FALSE)</f>
        <v>#REF!</v>
      </c>
      <c r="U363" s="62" t="e">
        <f>HLOOKUP("Wake Capable",#REF!,MATCH($A363,#REF!,0),FALSE)</f>
        <v>#REF!</v>
      </c>
      <c r="V363" s="62" t="e">
        <f>HLOOKUP("Strap",#REF!,MATCH($A363,#REF!,0),FALSE)</f>
        <v>#REF!</v>
      </c>
      <c r="W363" s="62"/>
      <c r="X363" s="62" t="e">
        <f>HLOOKUP("DPD_Control",#REF!,MATCH($A363,#REF!,0),FALSE)</f>
        <v>#REF!</v>
      </c>
      <c r="Y363" s="62" t="e">
        <f>HLOOKUP("DPD_Group",#REF!,MATCH($A363,#REF!,0),FALSE)</f>
        <v>#REF!</v>
      </c>
      <c r="Z363" s="47"/>
      <c r="AA363" s="47" t="e">
        <f>HLOOKUP("Pad type",#REF!,MATCH($A363,#REF!,0),FALSE)</f>
        <v>#REF!</v>
      </c>
      <c r="AB363" s="63"/>
      <c r="AC363" s="63" t="e">
        <f>HLOOKUP("POR Pin State",#REF!,MATCH($A363,#REF!,0),FALSE)</f>
        <v>#REF!</v>
      </c>
      <c r="AD363" s="207"/>
      <c r="AE363" s="208"/>
      <c r="AF363" s="208"/>
      <c r="AG363" s="208"/>
      <c r="AH363" s="209"/>
      <c r="AI363" s="209"/>
      <c r="AJ363" s="210"/>
      <c r="AK363" s="210"/>
      <c r="AL363" s="210"/>
      <c r="AM363" s="210"/>
      <c r="AN363" s="210"/>
      <c r="AO363" s="210"/>
      <c r="AP363" s="210"/>
      <c r="AQ363" s="215" t="s">
        <v>843</v>
      </c>
      <c r="AR363" s="105"/>
      <c r="AS363" s="105"/>
      <c r="AT363" s="105"/>
      <c r="AU363" s="105"/>
      <c r="AV363" s="105"/>
      <c r="AW363" s="105"/>
      <c r="AX363" s="105"/>
      <c r="AY363" s="105"/>
      <c r="AZ363" s="105"/>
      <c r="BA363" s="105"/>
      <c r="BB363" s="218"/>
      <c r="BC363" s="105"/>
      <c r="BD363" s="219"/>
      <c r="BE363" s="246" t="s">
        <v>844</v>
      </c>
      <c r="BF363" s="147" t="e">
        <f>VLOOKUP($A363,#REF!,34,FALSE)</f>
        <v>#REF!</v>
      </c>
      <c r="BG363" s="147" t="e">
        <f>VLOOKUP($A363,#REF!,22,FALSE)</f>
        <v>#REF!</v>
      </c>
      <c r="BH363" s="149"/>
    </row>
    <row r="364" s="5" customFormat="1" ht="12.95" customHeight="1" spans="1:60">
      <c r="A364" s="203" t="s">
        <v>845</v>
      </c>
      <c r="B364" s="38" t="e">
        <f>VLOOKUP($A364,#REF!,34,FALSE)</f>
        <v>#REF!</v>
      </c>
      <c r="C364" s="39" t="str">
        <f t="shared" si="151"/>
        <v>unused_HDMI_DP0_TXDN2</v>
      </c>
      <c r="D364" s="40" t="e">
        <f>IF(LEN(VLOOKUP($A364,#REF!,8,FALSE)),LEFT(VLOOKUP($A364,#REF!,8,FALSE),LEN(VLOOKUP($A364,#REF!,8,FALSE))-2),"")</f>
        <v>#REF!</v>
      </c>
      <c r="E364" s="41" t="e">
        <f>IF(LEN(VLOOKUP($A364,#REF!,4,FALSE)),IF(INDEX(#REF!,MATCH($A364,#REF!,0),1),LEFT(VLOOKUP($A364,#REF!,4,FALSE),LEN(VLOOKUP($A364,#REF!,4,FALSE))-2),CONCATENATE(LEFT(VLOOKUP($A364,#REF!,4,FALSE),LEN(VLOOKUP($A364,#REF!,4,FALSE))-2),"*")),"")</f>
        <v>#REF!</v>
      </c>
      <c r="F364" s="42" t="e">
        <f>IF(LEN(VLOOKUP($A364,#REF!,5,FALSE)),IF(INDEX(#REF!,MATCH($A364,#REF!,0),2),LEFT(VLOOKUP($A364,#REF!,5,FALSE),LEN(VLOOKUP($A364,#REF!,5,FALSE))-2),CONCATENATE(LEFT(VLOOKUP($A364,#REF!,5,FALSE),LEN(VLOOKUP($A364,#REF!,5,FALSE))-2),"*")),"")</f>
        <v>#REF!</v>
      </c>
      <c r="G364" s="42" t="e">
        <f>IF(LEN(VLOOKUP($A364,#REF!,6,FALSE)),IF(INDEX(#REF!,MATCH($A364,#REF!,0),3),LEFT(VLOOKUP($A364,#REF!,6,FALSE),LEN(VLOOKUP($A364,#REF!,6,FALSE))-2),CONCATENATE(LEFT(VLOOKUP($A364,#REF!,6,FALSE),LEN(VLOOKUP($A364,#REF!,6,FALSE))-2),"*")),"")</f>
        <v>#REF!</v>
      </c>
      <c r="H364" s="43" t="e">
        <f>IF(LEN(VLOOKUP($A364,#REF!,7,FALSE)),IF(INDEX(#REF!,MATCH($A364,#REF!,0),4),LEFT(VLOOKUP($A364,#REF!,7,FALSE),LEN(VLOOKUP($A364,#REF!,7,FALSE))-2),CONCATENATE(LEFT(VLOOKUP($A364,#REF!,7,FALSE),LEN(VLOOKUP($A364,#REF!,7,FALSE))-2),"*")),"")</f>
        <v>#REF!</v>
      </c>
      <c r="I364" s="54" t="e">
        <f>IF(LEN(VLOOKUP($A364,#REF!,8,FALSE)),UPPER(RIGHT(VLOOKUP($A364,#REF!,8,FALSE),1)),"")</f>
        <v>#REF!</v>
      </c>
      <c r="J364" s="42" t="e">
        <f>IF(LEN(VLOOKUP($A364,#REF!,4,FALSE)),UPPER(RIGHT(VLOOKUP($A364,#REF!,4,FALSE),1)),"")</f>
        <v>#REF!</v>
      </c>
      <c r="K364" s="42" t="e">
        <f>IF(LEN(VLOOKUP($A364,#REF!,5,FALSE)),UPPER(RIGHT(VLOOKUP($A364,#REF!,5,FALSE),1)),"")</f>
        <v>#REF!</v>
      </c>
      <c r="L364" s="42" t="e">
        <f>IF(LEN(VLOOKUP($A364,#REF!,6,FALSE)),UPPER(RIGHT(VLOOKUP($A364,#REF!,6,FALSE),1)),"")</f>
        <v>#REF!</v>
      </c>
      <c r="M364" s="43" t="e">
        <f>IF(LEN(VLOOKUP($A364,#REF!,7,FALSE)),UPPER(RIGHT(VLOOKUP($A364,#REF!,7,FALSE),1)),"")</f>
        <v>#REF!</v>
      </c>
      <c r="N364" s="206"/>
      <c r="O364" s="206"/>
      <c r="P364" s="206"/>
      <c r="Q364" s="206"/>
      <c r="R364" s="206"/>
      <c r="S364" s="63" t="e">
        <f>HLOOKUP("Device Tree Pin Name",#REF!,MATCH($A364,#REF!,0),FALSE)</f>
        <v>#REF!</v>
      </c>
      <c r="T364" s="47" t="e">
        <f>HLOOKUP("power rail",#REF!,MATCH($A364,#REF!,0),FALSE)</f>
        <v>#REF!</v>
      </c>
      <c r="U364" s="62" t="e">
        <f>HLOOKUP("Wake Capable",#REF!,MATCH($A364,#REF!,0),FALSE)</f>
        <v>#REF!</v>
      </c>
      <c r="V364" s="62" t="e">
        <f>HLOOKUP("Strap",#REF!,MATCH($A364,#REF!,0),FALSE)</f>
        <v>#REF!</v>
      </c>
      <c r="W364" s="62"/>
      <c r="X364" s="62" t="e">
        <f>HLOOKUP("DPD_Control",#REF!,MATCH($A364,#REF!,0),FALSE)</f>
        <v>#REF!</v>
      </c>
      <c r="Y364" s="62" t="e">
        <f>HLOOKUP("DPD_Group",#REF!,MATCH($A364,#REF!,0),FALSE)</f>
        <v>#REF!</v>
      </c>
      <c r="Z364" s="47"/>
      <c r="AA364" s="47" t="e">
        <f>HLOOKUP("Pad type",#REF!,MATCH($A364,#REF!,0),FALSE)</f>
        <v>#REF!</v>
      </c>
      <c r="AB364" s="63"/>
      <c r="AC364" s="63" t="e">
        <f>HLOOKUP("POR Pin State",#REF!,MATCH($A364,#REF!,0),FALSE)</f>
        <v>#REF!</v>
      </c>
      <c r="AD364" s="207"/>
      <c r="AE364" s="208"/>
      <c r="AF364" s="208"/>
      <c r="AG364" s="208"/>
      <c r="AH364" s="209"/>
      <c r="AI364" s="209"/>
      <c r="AJ364" s="210"/>
      <c r="AK364" s="210"/>
      <c r="AL364" s="210"/>
      <c r="AM364" s="210"/>
      <c r="AN364" s="210"/>
      <c r="AO364" s="210"/>
      <c r="AP364" s="210"/>
      <c r="AQ364" s="215" t="s">
        <v>846</v>
      </c>
      <c r="AR364" s="105"/>
      <c r="AS364" s="105"/>
      <c r="AT364" s="105"/>
      <c r="AU364" s="105"/>
      <c r="AV364" s="105"/>
      <c r="AW364" s="105"/>
      <c r="AX364" s="105"/>
      <c r="AY364" s="105"/>
      <c r="AZ364" s="105"/>
      <c r="BA364" s="105"/>
      <c r="BB364" s="218"/>
      <c r="BC364" s="105"/>
      <c r="BD364" s="219"/>
      <c r="BE364" s="246" t="s">
        <v>847</v>
      </c>
      <c r="BF364" s="147" t="e">
        <f>VLOOKUP($A364,#REF!,34,FALSE)</f>
        <v>#REF!</v>
      </c>
      <c r="BG364" s="147" t="e">
        <f>VLOOKUP($A364,#REF!,22,FALSE)</f>
        <v>#REF!</v>
      </c>
      <c r="BH364" s="149"/>
    </row>
    <row r="365" s="5" customFormat="1" ht="12.95" customHeight="1" spans="1:60">
      <c r="A365" s="203" t="s">
        <v>848</v>
      </c>
      <c r="B365" s="38" t="e">
        <f>VLOOKUP($A365,#REF!,34,FALSE)</f>
        <v>#REF!</v>
      </c>
      <c r="C365" s="39" t="str">
        <f t="shared" si="151"/>
        <v>unused_HDMI_DP0_TXDP3</v>
      </c>
      <c r="D365" s="40" t="e">
        <f>IF(LEN(VLOOKUP($A365,#REF!,8,FALSE)),LEFT(VLOOKUP($A365,#REF!,8,FALSE),LEN(VLOOKUP($A365,#REF!,8,FALSE))-2),"")</f>
        <v>#REF!</v>
      </c>
      <c r="E365" s="41" t="e">
        <f>IF(LEN(VLOOKUP($A365,#REF!,4,FALSE)),IF(INDEX(#REF!,MATCH($A365,#REF!,0),1),LEFT(VLOOKUP($A365,#REF!,4,FALSE),LEN(VLOOKUP($A365,#REF!,4,FALSE))-2),CONCATENATE(LEFT(VLOOKUP($A365,#REF!,4,FALSE),LEN(VLOOKUP($A365,#REF!,4,FALSE))-2),"*")),"")</f>
        <v>#REF!</v>
      </c>
      <c r="F365" s="42" t="e">
        <f>IF(LEN(VLOOKUP($A365,#REF!,5,FALSE)),IF(INDEX(#REF!,MATCH($A365,#REF!,0),2),LEFT(VLOOKUP($A365,#REF!,5,FALSE),LEN(VLOOKUP($A365,#REF!,5,FALSE))-2),CONCATENATE(LEFT(VLOOKUP($A365,#REF!,5,FALSE),LEN(VLOOKUP($A365,#REF!,5,FALSE))-2),"*")),"")</f>
        <v>#REF!</v>
      </c>
      <c r="G365" s="42" t="e">
        <f>IF(LEN(VLOOKUP($A365,#REF!,6,FALSE)),IF(INDEX(#REF!,MATCH($A365,#REF!,0),3),LEFT(VLOOKUP($A365,#REF!,6,FALSE),LEN(VLOOKUP($A365,#REF!,6,FALSE))-2),CONCATENATE(LEFT(VLOOKUP($A365,#REF!,6,FALSE),LEN(VLOOKUP($A365,#REF!,6,FALSE))-2),"*")),"")</f>
        <v>#REF!</v>
      </c>
      <c r="H365" s="43" t="e">
        <f>IF(LEN(VLOOKUP($A365,#REF!,7,FALSE)),IF(INDEX(#REF!,MATCH($A365,#REF!,0),4),LEFT(VLOOKUP($A365,#REF!,7,FALSE),LEN(VLOOKUP($A365,#REF!,7,FALSE))-2),CONCATENATE(LEFT(VLOOKUP($A365,#REF!,7,FALSE),LEN(VLOOKUP($A365,#REF!,7,FALSE))-2),"*")),"")</f>
        <v>#REF!</v>
      </c>
      <c r="I365" s="54" t="e">
        <f>IF(LEN(VLOOKUP($A365,#REF!,8,FALSE)),UPPER(RIGHT(VLOOKUP($A365,#REF!,8,FALSE),1)),"")</f>
        <v>#REF!</v>
      </c>
      <c r="J365" s="42" t="e">
        <f>IF(LEN(VLOOKUP($A365,#REF!,4,FALSE)),UPPER(RIGHT(VLOOKUP($A365,#REF!,4,FALSE),1)),"")</f>
        <v>#REF!</v>
      </c>
      <c r="K365" s="42" t="e">
        <f>IF(LEN(VLOOKUP($A365,#REF!,5,FALSE)),UPPER(RIGHT(VLOOKUP($A365,#REF!,5,FALSE),1)),"")</f>
        <v>#REF!</v>
      </c>
      <c r="L365" s="42" t="e">
        <f>IF(LEN(VLOOKUP($A365,#REF!,6,FALSE)),UPPER(RIGHT(VLOOKUP($A365,#REF!,6,FALSE),1)),"")</f>
        <v>#REF!</v>
      </c>
      <c r="M365" s="43" t="e">
        <f>IF(LEN(VLOOKUP($A365,#REF!,7,FALSE)),UPPER(RIGHT(VLOOKUP($A365,#REF!,7,FALSE),1)),"")</f>
        <v>#REF!</v>
      </c>
      <c r="N365" s="206"/>
      <c r="O365" s="206"/>
      <c r="P365" s="206"/>
      <c r="Q365" s="206"/>
      <c r="R365" s="206"/>
      <c r="S365" s="63" t="e">
        <f>HLOOKUP("Device Tree Pin Name",#REF!,MATCH($A365,#REF!,0),FALSE)</f>
        <v>#REF!</v>
      </c>
      <c r="T365" s="47" t="e">
        <f>HLOOKUP("power rail",#REF!,MATCH($A365,#REF!,0),FALSE)</f>
        <v>#REF!</v>
      </c>
      <c r="U365" s="62" t="e">
        <f>HLOOKUP("Wake Capable",#REF!,MATCH($A365,#REF!,0),FALSE)</f>
        <v>#REF!</v>
      </c>
      <c r="V365" s="62" t="e">
        <f>HLOOKUP("Strap",#REF!,MATCH($A365,#REF!,0),FALSE)</f>
        <v>#REF!</v>
      </c>
      <c r="W365" s="62"/>
      <c r="X365" s="62" t="e">
        <f>HLOOKUP("DPD_Control",#REF!,MATCH($A365,#REF!,0),FALSE)</f>
        <v>#REF!</v>
      </c>
      <c r="Y365" s="62" t="e">
        <f>HLOOKUP("DPD_Group",#REF!,MATCH($A365,#REF!,0),FALSE)</f>
        <v>#REF!</v>
      </c>
      <c r="Z365" s="47"/>
      <c r="AA365" s="47" t="e">
        <f>HLOOKUP("Pad type",#REF!,MATCH($A365,#REF!,0),FALSE)</f>
        <v>#REF!</v>
      </c>
      <c r="AB365" s="63"/>
      <c r="AC365" s="63" t="e">
        <f>HLOOKUP("POR Pin State",#REF!,MATCH($A365,#REF!,0),FALSE)</f>
        <v>#REF!</v>
      </c>
      <c r="AD365" s="207"/>
      <c r="AE365" s="208"/>
      <c r="AF365" s="208"/>
      <c r="AG365" s="208"/>
      <c r="AH365" s="209"/>
      <c r="AI365" s="209"/>
      <c r="AJ365" s="210"/>
      <c r="AK365" s="210"/>
      <c r="AL365" s="210"/>
      <c r="AM365" s="210"/>
      <c r="AN365" s="210"/>
      <c r="AO365" s="210"/>
      <c r="AP365" s="210"/>
      <c r="AQ365" s="215" t="s">
        <v>849</v>
      </c>
      <c r="AR365" s="105"/>
      <c r="AS365" s="105"/>
      <c r="AT365" s="105"/>
      <c r="AU365" s="105"/>
      <c r="AV365" s="105"/>
      <c r="AW365" s="105"/>
      <c r="AX365" s="105"/>
      <c r="AY365" s="105"/>
      <c r="AZ365" s="105"/>
      <c r="BA365" s="105"/>
      <c r="BB365" s="218"/>
      <c r="BC365" s="105"/>
      <c r="BD365" s="219"/>
      <c r="BE365" s="246" t="s">
        <v>850</v>
      </c>
      <c r="BF365" s="147" t="e">
        <f>VLOOKUP($A365,#REF!,34,FALSE)</f>
        <v>#REF!</v>
      </c>
      <c r="BG365" s="147" t="e">
        <f>VLOOKUP($A365,#REF!,22,FALSE)</f>
        <v>#REF!</v>
      </c>
      <c r="BH365" s="149"/>
    </row>
    <row r="366" s="5" customFormat="1" ht="12.95" customHeight="1" spans="1:60">
      <c r="A366" s="203" t="s">
        <v>851</v>
      </c>
      <c r="B366" s="38" t="e">
        <f>VLOOKUP($A366,#REF!,34,FALSE)</f>
        <v>#REF!</v>
      </c>
      <c r="C366" s="39" t="str">
        <f t="shared" si="151"/>
        <v>unused_HDMI_DP0_TXDN3</v>
      </c>
      <c r="D366" s="40" t="e">
        <f>IF(LEN(VLOOKUP($A366,#REF!,8,FALSE)),LEFT(VLOOKUP($A366,#REF!,8,FALSE),LEN(VLOOKUP($A366,#REF!,8,FALSE))-2),"")</f>
        <v>#REF!</v>
      </c>
      <c r="E366" s="41" t="e">
        <f>IF(LEN(VLOOKUP($A366,#REF!,4,FALSE)),IF(INDEX(#REF!,MATCH($A366,#REF!,0),1),LEFT(VLOOKUP($A366,#REF!,4,FALSE),LEN(VLOOKUP($A366,#REF!,4,FALSE))-2),CONCATENATE(LEFT(VLOOKUP($A366,#REF!,4,FALSE),LEN(VLOOKUP($A366,#REF!,4,FALSE))-2),"*")),"")</f>
        <v>#REF!</v>
      </c>
      <c r="F366" s="42" t="e">
        <f>IF(LEN(VLOOKUP($A366,#REF!,5,FALSE)),IF(INDEX(#REF!,MATCH($A366,#REF!,0),2),LEFT(VLOOKUP($A366,#REF!,5,FALSE),LEN(VLOOKUP($A366,#REF!,5,FALSE))-2),CONCATENATE(LEFT(VLOOKUP($A366,#REF!,5,FALSE),LEN(VLOOKUP($A366,#REF!,5,FALSE))-2),"*")),"")</f>
        <v>#REF!</v>
      </c>
      <c r="G366" s="42" t="e">
        <f>IF(LEN(VLOOKUP($A366,#REF!,6,FALSE)),IF(INDEX(#REF!,MATCH($A366,#REF!,0),3),LEFT(VLOOKUP($A366,#REF!,6,FALSE),LEN(VLOOKUP($A366,#REF!,6,FALSE))-2),CONCATENATE(LEFT(VLOOKUP($A366,#REF!,6,FALSE),LEN(VLOOKUP($A366,#REF!,6,FALSE))-2),"*")),"")</f>
        <v>#REF!</v>
      </c>
      <c r="H366" s="43" t="e">
        <f>IF(LEN(VLOOKUP($A366,#REF!,7,FALSE)),IF(INDEX(#REF!,MATCH($A366,#REF!,0),4),LEFT(VLOOKUP($A366,#REF!,7,FALSE),LEN(VLOOKUP($A366,#REF!,7,FALSE))-2),CONCATENATE(LEFT(VLOOKUP($A366,#REF!,7,FALSE),LEN(VLOOKUP($A366,#REF!,7,FALSE))-2),"*")),"")</f>
        <v>#REF!</v>
      </c>
      <c r="I366" s="54" t="e">
        <f>IF(LEN(VLOOKUP($A366,#REF!,8,FALSE)),UPPER(RIGHT(VLOOKUP($A366,#REF!,8,FALSE),1)),"")</f>
        <v>#REF!</v>
      </c>
      <c r="J366" s="42" t="e">
        <f>IF(LEN(VLOOKUP($A366,#REF!,4,FALSE)),UPPER(RIGHT(VLOOKUP($A366,#REF!,4,FALSE),1)),"")</f>
        <v>#REF!</v>
      </c>
      <c r="K366" s="42" t="e">
        <f>IF(LEN(VLOOKUP($A366,#REF!,5,FALSE)),UPPER(RIGHT(VLOOKUP($A366,#REF!,5,FALSE),1)),"")</f>
        <v>#REF!</v>
      </c>
      <c r="L366" s="42" t="e">
        <f>IF(LEN(VLOOKUP($A366,#REF!,6,FALSE)),UPPER(RIGHT(VLOOKUP($A366,#REF!,6,FALSE),1)),"")</f>
        <v>#REF!</v>
      </c>
      <c r="M366" s="43" t="e">
        <f>IF(LEN(VLOOKUP($A366,#REF!,7,FALSE)),UPPER(RIGHT(VLOOKUP($A366,#REF!,7,FALSE),1)),"")</f>
        <v>#REF!</v>
      </c>
      <c r="N366" s="206"/>
      <c r="O366" s="206"/>
      <c r="P366" s="206"/>
      <c r="Q366" s="206"/>
      <c r="R366" s="206"/>
      <c r="S366" s="63" t="e">
        <f>HLOOKUP("Device Tree Pin Name",#REF!,MATCH($A366,#REF!,0),FALSE)</f>
        <v>#REF!</v>
      </c>
      <c r="T366" s="47" t="e">
        <f>HLOOKUP("power rail",#REF!,MATCH($A366,#REF!,0),FALSE)</f>
        <v>#REF!</v>
      </c>
      <c r="U366" s="62" t="e">
        <f>HLOOKUP("Wake Capable",#REF!,MATCH($A366,#REF!,0),FALSE)</f>
        <v>#REF!</v>
      </c>
      <c r="V366" s="62" t="e">
        <f>HLOOKUP("Strap",#REF!,MATCH($A366,#REF!,0),FALSE)</f>
        <v>#REF!</v>
      </c>
      <c r="W366" s="62"/>
      <c r="X366" s="62" t="e">
        <f>HLOOKUP("DPD_Control",#REF!,MATCH($A366,#REF!,0),FALSE)</f>
        <v>#REF!</v>
      </c>
      <c r="Y366" s="62" t="e">
        <f>HLOOKUP("DPD_Group",#REF!,MATCH($A366,#REF!,0),FALSE)</f>
        <v>#REF!</v>
      </c>
      <c r="Z366" s="47"/>
      <c r="AA366" s="47" t="e">
        <f>HLOOKUP("Pad type",#REF!,MATCH($A366,#REF!,0),FALSE)</f>
        <v>#REF!</v>
      </c>
      <c r="AB366" s="63"/>
      <c r="AC366" s="63" t="e">
        <f>HLOOKUP("POR Pin State",#REF!,MATCH($A366,#REF!,0),FALSE)</f>
        <v>#REF!</v>
      </c>
      <c r="AD366" s="207"/>
      <c r="AE366" s="208"/>
      <c r="AF366" s="208"/>
      <c r="AG366" s="208"/>
      <c r="AH366" s="209"/>
      <c r="AI366" s="209"/>
      <c r="AJ366" s="210"/>
      <c r="AK366" s="210"/>
      <c r="AL366" s="210"/>
      <c r="AM366" s="210"/>
      <c r="AN366" s="210"/>
      <c r="AO366" s="210"/>
      <c r="AP366" s="210"/>
      <c r="AQ366" s="215" t="s">
        <v>852</v>
      </c>
      <c r="AR366" s="105"/>
      <c r="AS366" s="105"/>
      <c r="AT366" s="105"/>
      <c r="AU366" s="105"/>
      <c r="AV366" s="105"/>
      <c r="AW366" s="105"/>
      <c r="AX366" s="105"/>
      <c r="AY366" s="105"/>
      <c r="AZ366" s="105"/>
      <c r="BA366" s="105"/>
      <c r="BB366" s="218"/>
      <c r="BC366" s="105"/>
      <c r="BD366" s="219"/>
      <c r="BE366" s="246" t="s">
        <v>853</v>
      </c>
      <c r="BF366" s="147" t="e">
        <f>VLOOKUP($A366,#REF!,34,FALSE)</f>
        <v>#REF!</v>
      </c>
      <c r="BG366" s="147" t="e">
        <f>VLOOKUP($A366,#REF!,22,FALSE)</f>
        <v>#REF!</v>
      </c>
      <c r="BH366" s="149"/>
    </row>
    <row r="367" s="5" customFormat="1" ht="12.95" customHeight="1" spans="1:60">
      <c r="A367" s="203" t="s">
        <v>854</v>
      </c>
      <c r="B367" s="38" t="e">
        <f>VLOOKUP($A367,#REF!,34,FALSE)</f>
        <v>#REF!</v>
      </c>
      <c r="C367" s="39" t="str">
        <f t="shared" si="151"/>
        <v>unused_HDMI_DP0_RSET</v>
      </c>
      <c r="D367" s="40" t="e">
        <f>IF(LEN(VLOOKUP($A367,#REF!,8,FALSE)),LEFT(VLOOKUP($A367,#REF!,8,FALSE),LEN(VLOOKUP($A367,#REF!,8,FALSE))-2),"")</f>
        <v>#REF!</v>
      </c>
      <c r="E367" s="41" t="e">
        <f>IF(LEN(VLOOKUP($A367,#REF!,4,FALSE)),IF(INDEX(#REF!,MATCH($A367,#REF!,0),1),LEFT(VLOOKUP($A367,#REF!,4,FALSE),LEN(VLOOKUP($A367,#REF!,4,FALSE))-2),CONCATENATE(LEFT(VLOOKUP($A367,#REF!,4,FALSE),LEN(VLOOKUP($A367,#REF!,4,FALSE))-2),"*")),"")</f>
        <v>#REF!</v>
      </c>
      <c r="F367" s="42" t="e">
        <f>IF(LEN(VLOOKUP($A367,#REF!,5,FALSE)),IF(INDEX(#REF!,MATCH($A367,#REF!,0),2),LEFT(VLOOKUP($A367,#REF!,5,FALSE),LEN(VLOOKUP($A367,#REF!,5,FALSE))-2),CONCATENATE(LEFT(VLOOKUP($A367,#REF!,5,FALSE),LEN(VLOOKUP($A367,#REF!,5,FALSE))-2),"*")),"")</f>
        <v>#REF!</v>
      </c>
      <c r="G367" s="42" t="e">
        <f>IF(LEN(VLOOKUP($A367,#REF!,6,FALSE)),IF(INDEX(#REF!,MATCH($A367,#REF!,0),3),LEFT(VLOOKUP($A367,#REF!,6,FALSE),LEN(VLOOKUP($A367,#REF!,6,FALSE))-2),CONCATENATE(LEFT(VLOOKUP($A367,#REF!,6,FALSE),LEN(VLOOKUP($A367,#REF!,6,FALSE))-2),"*")),"")</f>
        <v>#REF!</v>
      </c>
      <c r="H367" s="43" t="e">
        <f>IF(LEN(VLOOKUP($A367,#REF!,7,FALSE)),IF(INDEX(#REF!,MATCH($A367,#REF!,0),4),LEFT(VLOOKUP($A367,#REF!,7,FALSE),LEN(VLOOKUP($A367,#REF!,7,FALSE))-2),CONCATENATE(LEFT(VLOOKUP($A367,#REF!,7,FALSE),LEN(VLOOKUP($A367,#REF!,7,FALSE))-2),"*")),"")</f>
        <v>#REF!</v>
      </c>
      <c r="I367" s="54" t="e">
        <f>IF(LEN(VLOOKUP($A367,#REF!,8,FALSE)),UPPER(RIGHT(VLOOKUP($A367,#REF!,8,FALSE),1)),"")</f>
        <v>#REF!</v>
      </c>
      <c r="J367" s="42" t="e">
        <f>IF(LEN(VLOOKUP($A367,#REF!,4,FALSE)),UPPER(RIGHT(VLOOKUP($A367,#REF!,4,FALSE),1)),"")</f>
        <v>#REF!</v>
      </c>
      <c r="K367" s="42" t="e">
        <f>IF(LEN(VLOOKUP($A367,#REF!,5,FALSE)),UPPER(RIGHT(VLOOKUP($A367,#REF!,5,FALSE),1)),"")</f>
        <v>#REF!</v>
      </c>
      <c r="L367" s="42" t="e">
        <f>IF(LEN(VLOOKUP($A367,#REF!,6,FALSE)),UPPER(RIGHT(VLOOKUP($A367,#REF!,6,FALSE),1)),"")</f>
        <v>#REF!</v>
      </c>
      <c r="M367" s="43" t="e">
        <f>IF(LEN(VLOOKUP($A367,#REF!,7,FALSE)),UPPER(RIGHT(VLOOKUP($A367,#REF!,7,FALSE),1)),"")</f>
        <v>#REF!</v>
      </c>
      <c r="N367" s="206"/>
      <c r="O367" s="206"/>
      <c r="P367" s="206"/>
      <c r="Q367" s="206"/>
      <c r="R367" s="206"/>
      <c r="S367" s="63" t="e">
        <f>HLOOKUP("Device Tree Pin Name",#REF!,MATCH($A367,#REF!,0),FALSE)</f>
        <v>#REF!</v>
      </c>
      <c r="T367" s="47" t="e">
        <f>HLOOKUP("power rail",#REF!,MATCH($A367,#REF!,0),FALSE)</f>
        <v>#REF!</v>
      </c>
      <c r="U367" s="62" t="e">
        <f>HLOOKUP("Wake Capable",#REF!,MATCH($A367,#REF!,0),FALSE)</f>
        <v>#REF!</v>
      </c>
      <c r="V367" s="62" t="e">
        <f>HLOOKUP("Strap",#REF!,MATCH($A367,#REF!,0),FALSE)</f>
        <v>#REF!</v>
      </c>
      <c r="W367" s="62"/>
      <c r="X367" s="62" t="e">
        <f>HLOOKUP("DPD_Control",#REF!,MATCH($A367,#REF!,0),FALSE)</f>
        <v>#REF!</v>
      </c>
      <c r="Y367" s="62" t="e">
        <f>HLOOKUP("DPD_Group",#REF!,MATCH($A367,#REF!,0),FALSE)</f>
        <v>#REF!</v>
      </c>
      <c r="Z367" s="47"/>
      <c r="AA367" s="47" t="e">
        <f>HLOOKUP("Pad type",#REF!,MATCH($A367,#REF!,0),FALSE)</f>
        <v>#REF!</v>
      </c>
      <c r="AB367" s="63"/>
      <c r="AC367" s="63" t="e">
        <f>HLOOKUP("POR Pin State",#REF!,MATCH($A367,#REF!,0),FALSE)</f>
        <v>#REF!</v>
      </c>
      <c r="AD367" s="207"/>
      <c r="AE367" s="208"/>
      <c r="AF367" s="208"/>
      <c r="AG367" s="208"/>
      <c r="AH367" s="209"/>
      <c r="AI367" s="209"/>
      <c r="AJ367" s="210"/>
      <c r="AK367" s="210"/>
      <c r="AL367" s="210"/>
      <c r="AM367" s="210"/>
      <c r="AN367" s="210"/>
      <c r="AO367" s="210"/>
      <c r="AP367" s="210"/>
      <c r="AQ367" s="215" t="s">
        <v>852</v>
      </c>
      <c r="AR367" s="105"/>
      <c r="AS367" s="105"/>
      <c r="AT367" s="105"/>
      <c r="AU367" s="105"/>
      <c r="AV367" s="105"/>
      <c r="AW367" s="105"/>
      <c r="AX367" s="105"/>
      <c r="AY367" s="105"/>
      <c r="AZ367" s="105"/>
      <c r="BA367" s="403" t="s">
        <v>826</v>
      </c>
      <c r="BB367" s="218"/>
      <c r="BC367" s="105"/>
      <c r="BD367" s="219"/>
      <c r="BE367" s="246" t="s">
        <v>855</v>
      </c>
      <c r="BF367" s="147" t="e">
        <f>VLOOKUP($A367,#REF!,34,FALSE)</f>
        <v>#REF!</v>
      </c>
      <c r="BG367" s="147" t="e">
        <f>VLOOKUP($A367,#REF!,22,FALSE)</f>
        <v>#REF!</v>
      </c>
      <c r="BH367" s="149"/>
    </row>
    <row r="368" s="4" customFormat="1" ht="18" customHeight="1" spans="1:60">
      <c r="A368" s="32" t="s">
        <v>856</v>
      </c>
      <c r="B368" s="232" t="s">
        <v>857</v>
      </c>
      <c r="C368" s="33"/>
      <c r="D368" s="34"/>
      <c r="E368" s="34"/>
      <c r="F368" s="34"/>
      <c r="G368" s="34"/>
      <c r="H368" s="34"/>
      <c r="I368" s="33"/>
      <c r="J368" s="33"/>
      <c r="K368" s="33"/>
      <c r="L368" s="33"/>
      <c r="M368" s="33"/>
      <c r="N368" s="33"/>
      <c r="O368" s="33"/>
      <c r="P368" s="33"/>
      <c r="Q368" s="33"/>
      <c r="R368" s="33"/>
      <c r="S368" s="33"/>
      <c r="T368" s="33"/>
      <c r="U368" s="59"/>
      <c r="V368" s="59"/>
      <c r="W368" s="59"/>
      <c r="X368" s="59"/>
      <c r="Y368" s="59"/>
      <c r="Z368" s="80"/>
      <c r="AA368" s="80"/>
      <c r="AB368" s="80"/>
      <c r="AC368" s="80"/>
      <c r="AD368" s="80"/>
      <c r="AE368" s="80"/>
      <c r="AF368" s="80"/>
      <c r="AG368" s="80"/>
      <c r="AH368" s="80"/>
      <c r="AI368" s="80"/>
      <c r="AJ368" s="80"/>
      <c r="AK368" s="80"/>
      <c r="AL368" s="80"/>
      <c r="AM368" s="80"/>
      <c r="AN368" s="80"/>
      <c r="AO368" s="80"/>
      <c r="AP368" s="80"/>
      <c r="AQ368" s="98"/>
      <c r="AR368" s="98"/>
      <c r="AS368" s="99"/>
      <c r="AT368" s="99"/>
      <c r="AU368" s="99"/>
      <c r="AV368" s="99"/>
      <c r="AW368" s="99"/>
      <c r="AX368" s="99"/>
      <c r="AY368" s="99"/>
      <c r="AZ368" s="99"/>
      <c r="BA368" s="99"/>
      <c r="BB368" s="99"/>
      <c r="BC368" s="400" t="s">
        <v>153</v>
      </c>
      <c r="BD368" s="99"/>
      <c r="BE368" s="226" t="s">
        <v>856</v>
      </c>
      <c r="BF368" s="226" t="s">
        <v>857</v>
      </c>
      <c r="BG368" s="226"/>
      <c r="BH368" s="244"/>
    </row>
    <row r="369" s="5" customFormat="1" ht="12.95" customHeight="1" spans="1:60">
      <c r="A369" s="203" t="s">
        <v>858</v>
      </c>
      <c r="B369" s="38" t="e">
        <f>VLOOKUP($A369,#REF!,34,FALSE)</f>
        <v>#REF!</v>
      </c>
      <c r="C369" s="39" t="str">
        <f t="shared" ref="C369:C377" si="152">CONCATENATE("unused_",A369)</f>
        <v>unused_USB0_DP</v>
      </c>
      <c r="D369" s="40" t="e">
        <f>IF(LEN(VLOOKUP($A369,#REF!,8,FALSE)),LEFT(VLOOKUP($A369,#REF!,8,FALSE),LEN(VLOOKUP($A369,#REF!,8,FALSE))-2),"")</f>
        <v>#REF!</v>
      </c>
      <c r="E369" s="41" t="e">
        <f>IF(LEN(VLOOKUP($A369,#REF!,4,FALSE)),IF(INDEX(#REF!,MATCH($A369,#REF!,0),1),LEFT(VLOOKUP($A369,#REF!,4,FALSE),LEN(VLOOKUP($A369,#REF!,4,FALSE))-2),CONCATENATE(LEFT(VLOOKUP($A369,#REF!,4,FALSE),LEN(VLOOKUP($A369,#REF!,4,FALSE))-2),"*")),"")</f>
        <v>#REF!</v>
      </c>
      <c r="F369" s="42" t="e">
        <f>IF(LEN(VLOOKUP($A369,#REF!,5,FALSE)),IF(INDEX(#REF!,MATCH($A369,#REF!,0),2),LEFT(VLOOKUP($A369,#REF!,5,FALSE),LEN(VLOOKUP($A369,#REF!,5,FALSE))-2),CONCATENATE(LEFT(VLOOKUP($A369,#REF!,5,FALSE),LEN(VLOOKUP($A369,#REF!,5,FALSE))-2),"*")),"")</f>
        <v>#REF!</v>
      </c>
      <c r="G369" s="42" t="e">
        <f>IF(LEN(VLOOKUP($A369,#REF!,6,FALSE)),IF(INDEX(#REF!,MATCH($A369,#REF!,0),3),LEFT(VLOOKUP($A369,#REF!,6,FALSE),LEN(VLOOKUP($A369,#REF!,6,FALSE))-2),CONCATENATE(LEFT(VLOOKUP($A369,#REF!,6,FALSE),LEN(VLOOKUP($A369,#REF!,6,FALSE))-2),"*")),"")</f>
        <v>#REF!</v>
      </c>
      <c r="H369" s="43" t="e">
        <f>IF(LEN(VLOOKUP($A369,#REF!,7,FALSE)),IF(INDEX(#REF!,MATCH($A369,#REF!,0),4),LEFT(VLOOKUP($A369,#REF!,7,FALSE),LEN(VLOOKUP($A369,#REF!,7,FALSE))-2),CONCATENATE(LEFT(VLOOKUP($A369,#REF!,7,FALSE),LEN(VLOOKUP($A369,#REF!,7,FALSE))-2),"*")),"")</f>
        <v>#REF!</v>
      </c>
      <c r="I369" s="54" t="e">
        <f>IF(LEN(VLOOKUP($A369,#REF!,8,FALSE)),UPPER(RIGHT(VLOOKUP($A369,#REF!,8,FALSE),1)),"")</f>
        <v>#REF!</v>
      </c>
      <c r="J369" s="42" t="e">
        <f>IF(LEN(VLOOKUP($A369,#REF!,4,FALSE)),UPPER(RIGHT(VLOOKUP($A369,#REF!,4,FALSE),1)),"")</f>
        <v>#REF!</v>
      </c>
      <c r="K369" s="42" t="e">
        <f>IF(LEN(VLOOKUP($A369,#REF!,5,FALSE)),UPPER(RIGHT(VLOOKUP($A369,#REF!,5,FALSE),1)),"")</f>
        <v>#REF!</v>
      </c>
      <c r="L369" s="42" t="e">
        <f>IF(LEN(VLOOKUP($A369,#REF!,6,FALSE)),UPPER(RIGHT(VLOOKUP($A369,#REF!,6,FALSE),1)),"")</f>
        <v>#REF!</v>
      </c>
      <c r="M369" s="43" t="e">
        <f>IF(LEN(VLOOKUP($A369,#REF!,7,FALSE)),UPPER(RIGHT(VLOOKUP($A369,#REF!,7,FALSE),1)),"")</f>
        <v>#REF!</v>
      </c>
      <c r="N369" s="206"/>
      <c r="O369" s="206"/>
      <c r="P369" s="206"/>
      <c r="Q369" s="206"/>
      <c r="R369" s="206"/>
      <c r="S369" s="63" t="e">
        <f>HLOOKUP("Device Tree Pin Name",#REF!,MATCH($A369,#REF!,0),FALSE)</f>
        <v>#REF!</v>
      </c>
      <c r="T369" s="47" t="e">
        <f>HLOOKUP("power rail",#REF!,MATCH($A369,#REF!,0),FALSE)</f>
        <v>#REF!</v>
      </c>
      <c r="U369" s="62" t="e">
        <f>HLOOKUP("Wake Capable",#REF!,MATCH($A369,#REF!,0),FALSE)</f>
        <v>#REF!</v>
      </c>
      <c r="V369" s="62" t="e">
        <f>HLOOKUP("Strap",#REF!,MATCH($A369,#REF!,0),FALSE)</f>
        <v>#REF!</v>
      </c>
      <c r="W369" s="62"/>
      <c r="X369" s="62"/>
      <c r="Y369" s="62" t="e">
        <f>HLOOKUP("DPD_Group",#REF!,MATCH($A369,#REF!,0),FALSE)</f>
        <v>#REF!</v>
      </c>
      <c r="Z369" s="47"/>
      <c r="AA369" s="47" t="e">
        <f>HLOOKUP("Pad type",#REF!,MATCH($A369,#REF!,0),FALSE)</f>
        <v>#REF!</v>
      </c>
      <c r="AB369" s="61"/>
      <c r="AC369" s="61" t="e">
        <f>HLOOKUP("POR Pin State",#REF!,MATCH($A369,#REF!,0),FALSE)</f>
        <v>#REF!</v>
      </c>
      <c r="AD369" s="234"/>
      <c r="AE369" s="234"/>
      <c r="AF369" s="234"/>
      <c r="AG369" s="234"/>
      <c r="AH369" s="235"/>
      <c r="AI369" s="209"/>
      <c r="AJ369" s="210"/>
      <c r="AK369" s="210"/>
      <c r="AL369" s="210"/>
      <c r="AM369" s="210"/>
      <c r="AN369" s="210"/>
      <c r="AO369" s="210"/>
      <c r="AP369" s="210"/>
      <c r="AQ369" s="236" t="s">
        <v>858</v>
      </c>
      <c r="AR369" s="105"/>
      <c r="AS369" s="105"/>
      <c r="AT369" s="105"/>
      <c r="AU369" s="105"/>
      <c r="AV369" s="105"/>
      <c r="AW369" s="105"/>
      <c r="AX369" s="105"/>
      <c r="AY369" s="105"/>
      <c r="AZ369" s="105"/>
      <c r="BA369" s="105"/>
      <c r="BB369" s="218"/>
      <c r="BC369" s="216"/>
      <c r="BD369" s="219"/>
      <c r="BE369" s="146" t="s">
        <v>859</v>
      </c>
      <c r="BF369" s="147" t="e">
        <f>VLOOKUP($A369,#REF!,34,FALSE)</f>
        <v>#REF!</v>
      </c>
      <c r="BG369" s="147" t="e">
        <f>VLOOKUP($A369,#REF!,22,FALSE)</f>
        <v>#REF!</v>
      </c>
      <c r="BH369" s="149"/>
    </row>
    <row r="370" s="5" customFormat="1" ht="12.95" customHeight="1" spans="1:60">
      <c r="A370" s="203" t="s">
        <v>859</v>
      </c>
      <c r="B370" s="38" t="e">
        <f>VLOOKUP($A370,#REF!,34,FALSE)</f>
        <v>#REF!</v>
      </c>
      <c r="C370" s="39" t="str">
        <f t="shared" si="152"/>
        <v>unused_USB0_DN</v>
      </c>
      <c r="D370" s="40" t="e">
        <f>IF(LEN(VLOOKUP($A370,#REF!,8,FALSE)),LEFT(VLOOKUP($A370,#REF!,8,FALSE),LEN(VLOOKUP($A370,#REF!,8,FALSE))-2),"")</f>
        <v>#REF!</v>
      </c>
      <c r="E370" s="41" t="e">
        <f>IF(LEN(VLOOKUP($A370,#REF!,4,FALSE)),IF(INDEX(#REF!,MATCH($A370,#REF!,0),1),LEFT(VLOOKUP($A370,#REF!,4,FALSE),LEN(VLOOKUP($A370,#REF!,4,FALSE))-2),CONCATENATE(LEFT(VLOOKUP($A370,#REF!,4,FALSE),LEN(VLOOKUP($A370,#REF!,4,FALSE))-2),"*")),"")</f>
        <v>#REF!</v>
      </c>
      <c r="F370" s="42" t="e">
        <f>IF(LEN(VLOOKUP($A370,#REF!,5,FALSE)),IF(INDEX(#REF!,MATCH($A370,#REF!,0),2),LEFT(VLOOKUP($A370,#REF!,5,FALSE),LEN(VLOOKUP($A370,#REF!,5,FALSE))-2),CONCATENATE(LEFT(VLOOKUP($A370,#REF!,5,FALSE),LEN(VLOOKUP($A370,#REF!,5,FALSE))-2),"*")),"")</f>
        <v>#REF!</v>
      </c>
      <c r="G370" s="42" t="e">
        <f>IF(LEN(VLOOKUP($A370,#REF!,6,FALSE)),IF(INDEX(#REF!,MATCH($A370,#REF!,0),3),LEFT(VLOOKUP($A370,#REF!,6,FALSE),LEN(VLOOKUP($A370,#REF!,6,FALSE))-2),CONCATENATE(LEFT(VLOOKUP($A370,#REF!,6,FALSE),LEN(VLOOKUP($A370,#REF!,6,FALSE))-2),"*")),"")</f>
        <v>#REF!</v>
      </c>
      <c r="H370" s="43" t="e">
        <f>IF(LEN(VLOOKUP($A370,#REF!,7,FALSE)),IF(INDEX(#REF!,MATCH($A370,#REF!,0),4),LEFT(VLOOKUP($A370,#REF!,7,FALSE),LEN(VLOOKUP($A370,#REF!,7,FALSE))-2),CONCATENATE(LEFT(VLOOKUP($A370,#REF!,7,FALSE),LEN(VLOOKUP($A370,#REF!,7,FALSE))-2),"*")),"")</f>
        <v>#REF!</v>
      </c>
      <c r="I370" s="54" t="e">
        <f>IF(LEN(VLOOKUP($A370,#REF!,8,FALSE)),UPPER(RIGHT(VLOOKUP($A370,#REF!,8,FALSE),1)),"")</f>
        <v>#REF!</v>
      </c>
      <c r="J370" s="42" t="e">
        <f>IF(LEN(VLOOKUP($A370,#REF!,4,FALSE)),UPPER(RIGHT(VLOOKUP($A370,#REF!,4,FALSE),1)),"")</f>
        <v>#REF!</v>
      </c>
      <c r="K370" s="42" t="e">
        <f>IF(LEN(VLOOKUP($A370,#REF!,5,FALSE)),UPPER(RIGHT(VLOOKUP($A370,#REF!,5,FALSE),1)),"")</f>
        <v>#REF!</v>
      </c>
      <c r="L370" s="42" t="e">
        <f>IF(LEN(VLOOKUP($A370,#REF!,6,FALSE)),UPPER(RIGHT(VLOOKUP($A370,#REF!,6,FALSE),1)),"")</f>
        <v>#REF!</v>
      </c>
      <c r="M370" s="43" t="e">
        <f>IF(LEN(VLOOKUP($A370,#REF!,7,FALSE)),UPPER(RIGHT(VLOOKUP($A370,#REF!,7,FALSE),1)),"")</f>
        <v>#REF!</v>
      </c>
      <c r="N370" s="206"/>
      <c r="O370" s="206"/>
      <c r="P370" s="206"/>
      <c r="Q370" s="206"/>
      <c r="R370" s="206"/>
      <c r="S370" s="63" t="e">
        <f>HLOOKUP("Device Tree Pin Name",#REF!,MATCH($A370,#REF!,0),FALSE)</f>
        <v>#REF!</v>
      </c>
      <c r="T370" s="47" t="e">
        <f>HLOOKUP("power rail",#REF!,MATCH($A370,#REF!,0),FALSE)</f>
        <v>#REF!</v>
      </c>
      <c r="U370" s="62" t="e">
        <f>HLOOKUP("Wake Capable",#REF!,MATCH($A370,#REF!,0),FALSE)</f>
        <v>#REF!</v>
      </c>
      <c r="V370" s="62" t="e">
        <f>HLOOKUP("Strap",#REF!,MATCH($A370,#REF!,0),FALSE)</f>
        <v>#REF!</v>
      </c>
      <c r="W370" s="62"/>
      <c r="X370" s="62"/>
      <c r="Y370" s="62" t="e">
        <f>HLOOKUP("DPD_Group",#REF!,MATCH($A370,#REF!,0),FALSE)</f>
        <v>#REF!</v>
      </c>
      <c r="Z370" s="47"/>
      <c r="AA370" s="47" t="e">
        <f>HLOOKUP("Pad type",#REF!,MATCH($A370,#REF!,0),FALSE)</f>
        <v>#REF!</v>
      </c>
      <c r="AB370" s="63"/>
      <c r="AC370" s="63" t="e">
        <f>HLOOKUP("POR Pin State",#REF!,MATCH($A370,#REF!,0),FALSE)</f>
        <v>#REF!</v>
      </c>
      <c r="AD370" s="208"/>
      <c r="AE370" s="208"/>
      <c r="AF370" s="208"/>
      <c r="AG370" s="208"/>
      <c r="AH370" s="209"/>
      <c r="AI370" s="209"/>
      <c r="AJ370" s="210"/>
      <c r="AK370" s="210"/>
      <c r="AL370" s="210"/>
      <c r="AM370" s="210"/>
      <c r="AN370" s="210"/>
      <c r="AO370" s="210"/>
      <c r="AP370" s="210"/>
      <c r="AQ370" s="237" t="s">
        <v>858</v>
      </c>
      <c r="AR370" s="105"/>
      <c r="AS370" s="105"/>
      <c r="AT370" s="105"/>
      <c r="AU370" s="105"/>
      <c r="AV370" s="105"/>
      <c r="AW370" s="105"/>
      <c r="AX370" s="105"/>
      <c r="AY370" s="105"/>
      <c r="AZ370" s="105"/>
      <c r="BA370" s="105"/>
      <c r="BB370" s="218"/>
      <c r="BC370" s="105"/>
      <c r="BD370" s="219"/>
      <c r="BE370" s="150" t="s">
        <v>858</v>
      </c>
      <c r="BF370" s="147" t="e">
        <f>VLOOKUP($A370,#REF!,34,FALSE)</f>
        <v>#REF!</v>
      </c>
      <c r="BG370" s="147" t="e">
        <f>VLOOKUP($A370,#REF!,22,FALSE)</f>
        <v>#REF!</v>
      </c>
      <c r="BH370" s="149"/>
    </row>
    <row r="371" s="5" customFormat="1" ht="12.95" customHeight="1" spans="1:60">
      <c r="A371" s="203" t="s">
        <v>860</v>
      </c>
      <c r="B371" s="38" t="e">
        <f>VLOOKUP($A371,#REF!,34,FALSE)</f>
        <v>#REF!</v>
      </c>
      <c r="C371" s="39" t="str">
        <f t="shared" si="152"/>
        <v>unused_USB1_DP</v>
      </c>
      <c r="D371" s="40" t="e">
        <f>IF(LEN(VLOOKUP($A371,#REF!,8,FALSE)),LEFT(VLOOKUP($A371,#REF!,8,FALSE),LEN(VLOOKUP($A371,#REF!,8,FALSE))-2),"")</f>
        <v>#REF!</v>
      </c>
      <c r="E371" s="41" t="e">
        <f>IF(LEN(VLOOKUP($A371,#REF!,4,FALSE)),IF(INDEX(#REF!,MATCH($A371,#REF!,0),1),LEFT(VLOOKUP($A371,#REF!,4,FALSE),LEN(VLOOKUP($A371,#REF!,4,FALSE))-2),CONCATENATE(LEFT(VLOOKUP($A371,#REF!,4,FALSE),LEN(VLOOKUP($A371,#REF!,4,FALSE))-2),"*")),"")</f>
        <v>#REF!</v>
      </c>
      <c r="F371" s="42" t="e">
        <f>IF(LEN(VLOOKUP($A371,#REF!,5,FALSE)),IF(INDEX(#REF!,MATCH($A371,#REF!,0),2),LEFT(VLOOKUP($A371,#REF!,5,FALSE),LEN(VLOOKUP($A371,#REF!,5,FALSE))-2),CONCATENATE(LEFT(VLOOKUP($A371,#REF!,5,FALSE),LEN(VLOOKUP($A371,#REF!,5,FALSE))-2),"*")),"")</f>
        <v>#REF!</v>
      </c>
      <c r="G371" s="42" t="e">
        <f>IF(LEN(VLOOKUP($A371,#REF!,6,FALSE)),IF(INDEX(#REF!,MATCH($A371,#REF!,0),3),LEFT(VLOOKUP($A371,#REF!,6,FALSE),LEN(VLOOKUP($A371,#REF!,6,FALSE))-2),CONCATENATE(LEFT(VLOOKUP($A371,#REF!,6,FALSE),LEN(VLOOKUP($A371,#REF!,6,FALSE))-2),"*")),"")</f>
        <v>#REF!</v>
      </c>
      <c r="H371" s="43" t="e">
        <f>IF(LEN(VLOOKUP($A371,#REF!,7,FALSE)),IF(INDEX(#REF!,MATCH($A371,#REF!,0),4),LEFT(VLOOKUP($A371,#REF!,7,FALSE),LEN(VLOOKUP($A371,#REF!,7,FALSE))-2),CONCATENATE(LEFT(VLOOKUP($A371,#REF!,7,FALSE),LEN(VLOOKUP($A371,#REF!,7,FALSE))-2),"*")),"")</f>
        <v>#REF!</v>
      </c>
      <c r="I371" s="54" t="e">
        <f>IF(LEN(VLOOKUP($A371,#REF!,8,FALSE)),UPPER(RIGHT(VLOOKUP($A371,#REF!,8,FALSE),1)),"")</f>
        <v>#REF!</v>
      </c>
      <c r="J371" s="42" t="e">
        <f>IF(LEN(VLOOKUP($A371,#REF!,4,FALSE)),UPPER(RIGHT(VLOOKUP($A371,#REF!,4,FALSE),1)),"")</f>
        <v>#REF!</v>
      </c>
      <c r="K371" s="42" t="e">
        <f>IF(LEN(VLOOKUP($A371,#REF!,5,FALSE)),UPPER(RIGHT(VLOOKUP($A371,#REF!,5,FALSE),1)),"")</f>
        <v>#REF!</v>
      </c>
      <c r="L371" s="42" t="e">
        <f>IF(LEN(VLOOKUP($A371,#REF!,6,FALSE)),UPPER(RIGHT(VLOOKUP($A371,#REF!,6,FALSE),1)),"")</f>
        <v>#REF!</v>
      </c>
      <c r="M371" s="43" t="e">
        <f>IF(LEN(VLOOKUP($A371,#REF!,7,FALSE)),UPPER(RIGHT(VLOOKUP($A371,#REF!,7,FALSE),1)),"")</f>
        <v>#REF!</v>
      </c>
      <c r="N371" s="206"/>
      <c r="O371" s="206"/>
      <c r="P371" s="206"/>
      <c r="Q371" s="206"/>
      <c r="R371" s="206"/>
      <c r="S371" s="63" t="e">
        <f>HLOOKUP("Device Tree Pin Name",#REF!,MATCH($A371,#REF!,0),FALSE)</f>
        <v>#REF!</v>
      </c>
      <c r="T371" s="47" t="e">
        <f>HLOOKUP("power rail",#REF!,MATCH($A371,#REF!,0),FALSE)</f>
        <v>#REF!</v>
      </c>
      <c r="U371" s="62" t="e">
        <f>HLOOKUP("Wake Capable",#REF!,MATCH($A371,#REF!,0),FALSE)</f>
        <v>#REF!</v>
      </c>
      <c r="V371" s="62" t="e">
        <f>HLOOKUP("Strap",#REF!,MATCH($A371,#REF!,0),FALSE)</f>
        <v>#REF!</v>
      </c>
      <c r="W371" s="62"/>
      <c r="X371" s="62"/>
      <c r="Y371" s="62" t="e">
        <f>HLOOKUP("DPD_Group",#REF!,MATCH($A371,#REF!,0),FALSE)</f>
        <v>#REF!</v>
      </c>
      <c r="Z371" s="47"/>
      <c r="AA371" s="47" t="e">
        <f>HLOOKUP("Pad type",#REF!,MATCH($A371,#REF!,0),FALSE)</f>
        <v>#REF!</v>
      </c>
      <c r="AB371" s="63"/>
      <c r="AC371" s="63" t="e">
        <f>HLOOKUP("POR Pin State",#REF!,MATCH($A371,#REF!,0),FALSE)</f>
        <v>#REF!</v>
      </c>
      <c r="AD371" s="208"/>
      <c r="AE371" s="208"/>
      <c r="AF371" s="208"/>
      <c r="AG371" s="208"/>
      <c r="AH371" s="209"/>
      <c r="AI371" s="209"/>
      <c r="AJ371" s="210"/>
      <c r="AK371" s="210"/>
      <c r="AL371" s="210"/>
      <c r="AM371" s="210"/>
      <c r="AN371" s="210"/>
      <c r="AO371" s="210"/>
      <c r="AP371" s="210"/>
      <c r="AQ371" s="237" t="s">
        <v>861</v>
      </c>
      <c r="AR371" s="105"/>
      <c r="AS371" s="105"/>
      <c r="AT371" s="105"/>
      <c r="AU371" s="105"/>
      <c r="AV371" s="105"/>
      <c r="AW371" s="105"/>
      <c r="AX371" s="105"/>
      <c r="AY371" s="105"/>
      <c r="AZ371" s="105"/>
      <c r="BA371" s="105"/>
      <c r="BB371" s="218"/>
      <c r="BC371" s="105"/>
      <c r="BD371" s="219"/>
      <c r="BE371" s="150" t="s">
        <v>861</v>
      </c>
      <c r="BF371" s="147" t="e">
        <f>VLOOKUP($A371,#REF!,34,FALSE)</f>
        <v>#REF!</v>
      </c>
      <c r="BG371" s="147" t="e">
        <f>VLOOKUP($A371,#REF!,22,FALSE)</f>
        <v>#REF!</v>
      </c>
      <c r="BH371" s="149"/>
    </row>
    <row r="372" s="5" customFormat="1" ht="12.95" customHeight="1" spans="1:60">
      <c r="A372" s="203" t="s">
        <v>861</v>
      </c>
      <c r="B372" s="38" t="e">
        <f>VLOOKUP($A372,#REF!,34,FALSE)</f>
        <v>#REF!</v>
      </c>
      <c r="C372" s="39" t="str">
        <f t="shared" si="152"/>
        <v>unused_USB1_DN</v>
      </c>
      <c r="D372" s="40" t="e">
        <f>IF(LEN(VLOOKUP($A372,#REF!,8,FALSE)),LEFT(VLOOKUP($A372,#REF!,8,FALSE),LEN(VLOOKUP($A372,#REF!,8,FALSE))-2),"")</f>
        <v>#REF!</v>
      </c>
      <c r="E372" s="41" t="e">
        <f>IF(LEN(VLOOKUP($A372,#REF!,4,FALSE)),IF(INDEX(#REF!,MATCH($A372,#REF!,0),1),LEFT(VLOOKUP($A372,#REF!,4,FALSE),LEN(VLOOKUP($A372,#REF!,4,FALSE))-2),CONCATENATE(LEFT(VLOOKUP($A372,#REF!,4,FALSE),LEN(VLOOKUP($A372,#REF!,4,FALSE))-2),"*")),"")</f>
        <v>#REF!</v>
      </c>
      <c r="F372" s="42" t="e">
        <f>IF(LEN(VLOOKUP($A372,#REF!,5,FALSE)),IF(INDEX(#REF!,MATCH($A372,#REF!,0),2),LEFT(VLOOKUP($A372,#REF!,5,FALSE),LEN(VLOOKUP($A372,#REF!,5,FALSE))-2),CONCATENATE(LEFT(VLOOKUP($A372,#REF!,5,FALSE),LEN(VLOOKUP($A372,#REF!,5,FALSE))-2),"*")),"")</f>
        <v>#REF!</v>
      </c>
      <c r="G372" s="42" t="e">
        <f>IF(LEN(VLOOKUP($A372,#REF!,6,FALSE)),IF(INDEX(#REF!,MATCH($A372,#REF!,0),3),LEFT(VLOOKUP($A372,#REF!,6,FALSE),LEN(VLOOKUP($A372,#REF!,6,FALSE))-2),CONCATENATE(LEFT(VLOOKUP($A372,#REF!,6,FALSE),LEN(VLOOKUP($A372,#REF!,6,FALSE))-2),"*")),"")</f>
        <v>#REF!</v>
      </c>
      <c r="H372" s="43" t="e">
        <f>IF(LEN(VLOOKUP($A372,#REF!,7,FALSE)),IF(INDEX(#REF!,MATCH($A372,#REF!,0),4),LEFT(VLOOKUP($A372,#REF!,7,FALSE),LEN(VLOOKUP($A372,#REF!,7,FALSE))-2),CONCATENATE(LEFT(VLOOKUP($A372,#REF!,7,FALSE),LEN(VLOOKUP($A372,#REF!,7,FALSE))-2),"*")),"")</f>
        <v>#REF!</v>
      </c>
      <c r="I372" s="54" t="e">
        <f>IF(LEN(VLOOKUP($A372,#REF!,8,FALSE)),UPPER(RIGHT(VLOOKUP($A372,#REF!,8,FALSE),1)),"")</f>
        <v>#REF!</v>
      </c>
      <c r="J372" s="42" t="e">
        <f>IF(LEN(VLOOKUP($A372,#REF!,4,FALSE)),UPPER(RIGHT(VLOOKUP($A372,#REF!,4,FALSE),1)),"")</f>
        <v>#REF!</v>
      </c>
      <c r="K372" s="42" t="e">
        <f>IF(LEN(VLOOKUP($A372,#REF!,5,FALSE)),UPPER(RIGHT(VLOOKUP($A372,#REF!,5,FALSE),1)),"")</f>
        <v>#REF!</v>
      </c>
      <c r="L372" s="42" t="e">
        <f>IF(LEN(VLOOKUP($A372,#REF!,6,FALSE)),UPPER(RIGHT(VLOOKUP($A372,#REF!,6,FALSE),1)),"")</f>
        <v>#REF!</v>
      </c>
      <c r="M372" s="43" t="e">
        <f>IF(LEN(VLOOKUP($A372,#REF!,7,FALSE)),UPPER(RIGHT(VLOOKUP($A372,#REF!,7,FALSE),1)),"")</f>
        <v>#REF!</v>
      </c>
      <c r="N372" s="206"/>
      <c r="O372" s="206"/>
      <c r="P372" s="206"/>
      <c r="Q372" s="206"/>
      <c r="R372" s="206"/>
      <c r="S372" s="63" t="e">
        <f>HLOOKUP("Device Tree Pin Name",#REF!,MATCH($A372,#REF!,0),FALSE)</f>
        <v>#REF!</v>
      </c>
      <c r="T372" s="47" t="e">
        <f>HLOOKUP("power rail",#REF!,MATCH($A372,#REF!,0),FALSE)</f>
        <v>#REF!</v>
      </c>
      <c r="U372" s="62" t="e">
        <f>HLOOKUP("Wake Capable",#REF!,MATCH($A372,#REF!,0),FALSE)</f>
        <v>#REF!</v>
      </c>
      <c r="V372" s="62" t="e">
        <f>HLOOKUP("Strap",#REF!,MATCH($A372,#REF!,0),FALSE)</f>
        <v>#REF!</v>
      </c>
      <c r="W372" s="62"/>
      <c r="X372" s="62"/>
      <c r="Y372" s="62" t="e">
        <f>HLOOKUP("DPD_Group",#REF!,MATCH($A372,#REF!,0),FALSE)</f>
        <v>#REF!</v>
      </c>
      <c r="Z372" s="47"/>
      <c r="AA372" s="47" t="e">
        <f>HLOOKUP("Pad type",#REF!,MATCH($A372,#REF!,0),FALSE)</f>
        <v>#REF!</v>
      </c>
      <c r="AB372" s="63"/>
      <c r="AC372" s="63" t="e">
        <f>HLOOKUP("POR Pin State",#REF!,MATCH($A372,#REF!,0),FALSE)</f>
        <v>#REF!</v>
      </c>
      <c r="AD372" s="208"/>
      <c r="AE372" s="208"/>
      <c r="AF372" s="208"/>
      <c r="AG372" s="208"/>
      <c r="AH372" s="209"/>
      <c r="AI372" s="209"/>
      <c r="AJ372" s="210"/>
      <c r="AK372" s="210"/>
      <c r="AL372" s="210"/>
      <c r="AM372" s="210"/>
      <c r="AN372" s="210"/>
      <c r="AO372" s="210"/>
      <c r="AP372" s="210"/>
      <c r="AQ372" s="237" t="s">
        <v>860</v>
      </c>
      <c r="AR372" s="105"/>
      <c r="AS372" s="105"/>
      <c r="AT372" s="105"/>
      <c r="AU372" s="105"/>
      <c r="AV372" s="105"/>
      <c r="AW372" s="105"/>
      <c r="AX372" s="105"/>
      <c r="AY372" s="105"/>
      <c r="AZ372" s="105"/>
      <c r="BA372" s="105"/>
      <c r="BB372" s="218"/>
      <c r="BC372" s="105"/>
      <c r="BD372" s="219"/>
      <c r="BE372" s="150" t="s">
        <v>860</v>
      </c>
      <c r="BF372" s="147" t="e">
        <f>VLOOKUP($A372,#REF!,34,FALSE)</f>
        <v>#REF!</v>
      </c>
      <c r="BG372" s="147" t="e">
        <f>VLOOKUP($A372,#REF!,22,FALSE)</f>
        <v>#REF!</v>
      </c>
      <c r="BH372" s="149"/>
    </row>
    <row r="373" s="5" customFormat="1" ht="12.95" customHeight="1" spans="1:60">
      <c r="A373" s="203" t="s">
        <v>862</v>
      </c>
      <c r="B373" s="38" t="e">
        <f>VLOOKUP($A373,#REF!,34,FALSE)</f>
        <v>#REF!</v>
      </c>
      <c r="C373" s="39" t="str">
        <f t="shared" si="152"/>
        <v>unused_USB2_DP</v>
      </c>
      <c r="D373" s="40" t="e">
        <f>IF(LEN(VLOOKUP($A373,#REF!,8,FALSE)),LEFT(VLOOKUP($A373,#REF!,8,FALSE),LEN(VLOOKUP($A373,#REF!,8,FALSE))-2),"")</f>
        <v>#REF!</v>
      </c>
      <c r="E373" s="41" t="e">
        <f>IF(LEN(VLOOKUP($A373,#REF!,4,FALSE)),IF(INDEX(#REF!,MATCH($A373,#REF!,0),1),LEFT(VLOOKUP($A373,#REF!,4,FALSE),LEN(VLOOKUP($A373,#REF!,4,FALSE))-2),CONCATENATE(LEFT(VLOOKUP($A373,#REF!,4,FALSE),LEN(VLOOKUP($A373,#REF!,4,FALSE))-2),"*")),"")</f>
        <v>#REF!</v>
      </c>
      <c r="F373" s="42" t="e">
        <f>IF(LEN(VLOOKUP($A373,#REF!,5,FALSE)),IF(INDEX(#REF!,MATCH($A373,#REF!,0),2),LEFT(VLOOKUP($A373,#REF!,5,FALSE),LEN(VLOOKUP($A373,#REF!,5,FALSE))-2),CONCATENATE(LEFT(VLOOKUP($A373,#REF!,5,FALSE),LEN(VLOOKUP($A373,#REF!,5,FALSE))-2),"*")),"")</f>
        <v>#REF!</v>
      </c>
      <c r="G373" s="42" t="e">
        <f>IF(LEN(VLOOKUP($A373,#REF!,6,FALSE)),IF(INDEX(#REF!,MATCH($A373,#REF!,0),3),LEFT(VLOOKUP($A373,#REF!,6,FALSE),LEN(VLOOKUP($A373,#REF!,6,FALSE))-2),CONCATENATE(LEFT(VLOOKUP($A373,#REF!,6,FALSE),LEN(VLOOKUP($A373,#REF!,6,FALSE))-2),"*")),"")</f>
        <v>#REF!</v>
      </c>
      <c r="H373" s="43" t="e">
        <f>IF(LEN(VLOOKUP($A373,#REF!,7,FALSE)),IF(INDEX(#REF!,MATCH($A373,#REF!,0),4),LEFT(VLOOKUP($A373,#REF!,7,FALSE),LEN(VLOOKUP($A373,#REF!,7,FALSE))-2),CONCATENATE(LEFT(VLOOKUP($A373,#REF!,7,FALSE),LEN(VLOOKUP($A373,#REF!,7,FALSE))-2),"*")),"")</f>
        <v>#REF!</v>
      </c>
      <c r="I373" s="54" t="e">
        <f>IF(LEN(VLOOKUP($A373,#REF!,8,FALSE)),UPPER(RIGHT(VLOOKUP($A373,#REF!,8,FALSE),1)),"")</f>
        <v>#REF!</v>
      </c>
      <c r="J373" s="42" t="e">
        <f>IF(LEN(VLOOKUP($A373,#REF!,4,FALSE)),UPPER(RIGHT(VLOOKUP($A373,#REF!,4,FALSE),1)),"")</f>
        <v>#REF!</v>
      </c>
      <c r="K373" s="42" t="e">
        <f>IF(LEN(VLOOKUP($A373,#REF!,5,FALSE)),UPPER(RIGHT(VLOOKUP($A373,#REF!,5,FALSE),1)),"")</f>
        <v>#REF!</v>
      </c>
      <c r="L373" s="42" t="e">
        <f>IF(LEN(VLOOKUP($A373,#REF!,6,FALSE)),UPPER(RIGHT(VLOOKUP($A373,#REF!,6,FALSE),1)),"")</f>
        <v>#REF!</v>
      </c>
      <c r="M373" s="43" t="e">
        <f>IF(LEN(VLOOKUP($A373,#REF!,7,FALSE)),UPPER(RIGHT(VLOOKUP($A373,#REF!,7,FALSE),1)),"")</f>
        <v>#REF!</v>
      </c>
      <c r="N373" s="206"/>
      <c r="O373" s="206"/>
      <c r="P373" s="206"/>
      <c r="Q373" s="206"/>
      <c r="R373" s="206"/>
      <c r="S373" s="63" t="e">
        <f>HLOOKUP("Device Tree Pin Name",#REF!,MATCH($A373,#REF!,0),FALSE)</f>
        <v>#REF!</v>
      </c>
      <c r="T373" s="47" t="e">
        <f>HLOOKUP("power rail",#REF!,MATCH($A373,#REF!,0),FALSE)</f>
        <v>#REF!</v>
      </c>
      <c r="U373" s="62" t="e">
        <f>HLOOKUP("Wake Capable",#REF!,MATCH($A373,#REF!,0),FALSE)</f>
        <v>#REF!</v>
      </c>
      <c r="V373" s="62" t="e">
        <f>HLOOKUP("Strap",#REF!,MATCH($A373,#REF!,0),FALSE)</f>
        <v>#REF!</v>
      </c>
      <c r="W373" s="62"/>
      <c r="X373" s="62"/>
      <c r="Y373" s="62" t="e">
        <f>HLOOKUP("DPD_Group",#REF!,MATCH($A373,#REF!,0),FALSE)</f>
        <v>#REF!</v>
      </c>
      <c r="Z373" s="47"/>
      <c r="AA373" s="47" t="e">
        <f>HLOOKUP("Pad type",#REF!,MATCH($A373,#REF!,0),FALSE)</f>
        <v>#REF!</v>
      </c>
      <c r="AB373" s="63"/>
      <c r="AC373" s="63" t="e">
        <f>HLOOKUP("POR Pin State",#REF!,MATCH($A373,#REF!,0),FALSE)</f>
        <v>#REF!</v>
      </c>
      <c r="AD373" s="208"/>
      <c r="AE373" s="208"/>
      <c r="AF373" s="208"/>
      <c r="AG373" s="208"/>
      <c r="AH373" s="209"/>
      <c r="AI373" s="209"/>
      <c r="AJ373" s="210"/>
      <c r="AK373" s="210"/>
      <c r="AL373" s="210"/>
      <c r="AM373" s="210"/>
      <c r="AN373" s="210"/>
      <c r="AO373" s="210"/>
      <c r="AP373" s="210"/>
      <c r="AQ373" s="236" t="s">
        <v>863</v>
      </c>
      <c r="AR373" s="105"/>
      <c r="AS373" s="105"/>
      <c r="AT373" s="105"/>
      <c r="AU373" s="105"/>
      <c r="AV373" s="105"/>
      <c r="AW373" s="105"/>
      <c r="AX373" s="105"/>
      <c r="AY373" s="105"/>
      <c r="AZ373" s="105"/>
      <c r="BA373" s="105"/>
      <c r="BB373" s="218"/>
      <c r="BC373" s="105"/>
      <c r="BD373" s="219"/>
      <c r="BE373" s="150" t="s">
        <v>863</v>
      </c>
      <c r="BF373" s="147" t="e">
        <f>VLOOKUP($A373,#REF!,34,FALSE)</f>
        <v>#REF!</v>
      </c>
      <c r="BG373" s="147" t="e">
        <f>VLOOKUP($A373,#REF!,22,FALSE)</f>
        <v>#REF!</v>
      </c>
      <c r="BH373" s="149"/>
    </row>
    <row r="374" s="5" customFormat="1" ht="12.95" customHeight="1" spans="1:60">
      <c r="A374" s="203" t="s">
        <v>863</v>
      </c>
      <c r="B374" s="38" t="e">
        <f>VLOOKUP($A374,#REF!,34,FALSE)</f>
        <v>#REF!</v>
      </c>
      <c r="C374" s="39" t="str">
        <f t="shared" si="152"/>
        <v>unused_USB2_DN</v>
      </c>
      <c r="D374" s="40" t="e">
        <f>IF(LEN(VLOOKUP($A374,#REF!,8,FALSE)),LEFT(VLOOKUP($A374,#REF!,8,FALSE),LEN(VLOOKUP($A374,#REF!,8,FALSE))-2),"")</f>
        <v>#REF!</v>
      </c>
      <c r="E374" s="41" t="e">
        <f>IF(LEN(VLOOKUP($A374,#REF!,4,FALSE)),IF(INDEX(#REF!,MATCH($A374,#REF!,0),1),LEFT(VLOOKUP($A374,#REF!,4,FALSE),LEN(VLOOKUP($A374,#REF!,4,FALSE))-2),CONCATENATE(LEFT(VLOOKUP($A374,#REF!,4,FALSE),LEN(VLOOKUP($A374,#REF!,4,FALSE))-2),"*")),"")</f>
        <v>#REF!</v>
      </c>
      <c r="F374" s="42" t="e">
        <f>IF(LEN(VLOOKUP($A374,#REF!,5,FALSE)),IF(INDEX(#REF!,MATCH($A374,#REF!,0),2),LEFT(VLOOKUP($A374,#REF!,5,FALSE),LEN(VLOOKUP($A374,#REF!,5,FALSE))-2),CONCATENATE(LEFT(VLOOKUP($A374,#REF!,5,FALSE),LEN(VLOOKUP($A374,#REF!,5,FALSE))-2),"*")),"")</f>
        <v>#REF!</v>
      </c>
      <c r="G374" s="42" t="e">
        <f>IF(LEN(VLOOKUP($A374,#REF!,6,FALSE)),IF(INDEX(#REF!,MATCH($A374,#REF!,0),3),LEFT(VLOOKUP($A374,#REF!,6,FALSE),LEN(VLOOKUP($A374,#REF!,6,FALSE))-2),CONCATENATE(LEFT(VLOOKUP($A374,#REF!,6,FALSE),LEN(VLOOKUP($A374,#REF!,6,FALSE))-2),"*")),"")</f>
        <v>#REF!</v>
      </c>
      <c r="H374" s="43" t="e">
        <f>IF(LEN(VLOOKUP($A374,#REF!,7,FALSE)),IF(INDEX(#REF!,MATCH($A374,#REF!,0),4),LEFT(VLOOKUP($A374,#REF!,7,FALSE),LEN(VLOOKUP($A374,#REF!,7,FALSE))-2),CONCATENATE(LEFT(VLOOKUP($A374,#REF!,7,FALSE),LEN(VLOOKUP($A374,#REF!,7,FALSE))-2),"*")),"")</f>
        <v>#REF!</v>
      </c>
      <c r="I374" s="54" t="e">
        <f>IF(LEN(VLOOKUP($A374,#REF!,8,FALSE)),UPPER(RIGHT(VLOOKUP($A374,#REF!,8,FALSE),1)),"")</f>
        <v>#REF!</v>
      </c>
      <c r="J374" s="42" t="e">
        <f>IF(LEN(VLOOKUP($A374,#REF!,4,FALSE)),UPPER(RIGHT(VLOOKUP($A374,#REF!,4,FALSE),1)),"")</f>
        <v>#REF!</v>
      </c>
      <c r="K374" s="42" t="e">
        <f>IF(LEN(VLOOKUP($A374,#REF!,5,FALSE)),UPPER(RIGHT(VLOOKUP($A374,#REF!,5,FALSE),1)),"")</f>
        <v>#REF!</v>
      </c>
      <c r="L374" s="42" t="e">
        <f>IF(LEN(VLOOKUP($A374,#REF!,6,FALSE)),UPPER(RIGHT(VLOOKUP($A374,#REF!,6,FALSE),1)),"")</f>
        <v>#REF!</v>
      </c>
      <c r="M374" s="43" t="e">
        <f>IF(LEN(VLOOKUP($A374,#REF!,7,FALSE)),UPPER(RIGHT(VLOOKUP($A374,#REF!,7,FALSE),1)),"")</f>
        <v>#REF!</v>
      </c>
      <c r="N374" s="206"/>
      <c r="O374" s="206"/>
      <c r="P374" s="206"/>
      <c r="Q374" s="206"/>
      <c r="R374" s="206"/>
      <c r="S374" s="63" t="e">
        <f>HLOOKUP("Device Tree Pin Name",#REF!,MATCH($A374,#REF!,0),FALSE)</f>
        <v>#REF!</v>
      </c>
      <c r="T374" s="47" t="e">
        <f>HLOOKUP("power rail",#REF!,MATCH($A374,#REF!,0),FALSE)</f>
        <v>#REF!</v>
      </c>
      <c r="U374" s="62" t="e">
        <f>HLOOKUP("Wake Capable",#REF!,MATCH($A374,#REF!,0),FALSE)</f>
        <v>#REF!</v>
      </c>
      <c r="V374" s="62" t="e">
        <f>HLOOKUP("Strap",#REF!,MATCH($A374,#REF!,0),FALSE)</f>
        <v>#REF!</v>
      </c>
      <c r="W374" s="62"/>
      <c r="X374" s="62"/>
      <c r="Y374" s="62" t="e">
        <f>HLOOKUP("DPD_Group",#REF!,MATCH($A374,#REF!,0),FALSE)</f>
        <v>#REF!</v>
      </c>
      <c r="Z374" s="47"/>
      <c r="AA374" s="47" t="e">
        <f>HLOOKUP("Pad type",#REF!,MATCH($A374,#REF!,0),FALSE)</f>
        <v>#REF!</v>
      </c>
      <c r="AB374" s="63"/>
      <c r="AC374" s="63" t="e">
        <f>HLOOKUP("POR Pin State",#REF!,MATCH($A374,#REF!,0),FALSE)</f>
        <v>#REF!</v>
      </c>
      <c r="AD374" s="208"/>
      <c r="AE374" s="208"/>
      <c r="AF374" s="208"/>
      <c r="AG374" s="208"/>
      <c r="AH374" s="209"/>
      <c r="AI374" s="209"/>
      <c r="AJ374" s="210"/>
      <c r="AK374" s="210"/>
      <c r="AL374" s="210"/>
      <c r="AM374" s="210"/>
      <c r="AN374" s="210"/>
      <c r="AO374" s="210"/>
      <c r="AP374" s="210"/>
      <c r="AQ374" s="237" t="s">
        <v>862</v>
      </c>
      <c r="AR374" s="105"/>
      <c r="AS374" s="105"/>
      <c r="AT374" s="105"/>
      <c r="AU374" s="105"/>
      <c r="AV374" s="105"/>
      <c r="AW374" s="105"/>
      <c r="AX374" s="105"/>
      <c r="AY374" s="105"/>
      <c r="AZ374" s="105"/>
      <c r="BA374" s="105"/>
      <c r="BB374" s="218"/>
      <c r="BC374" s="105"/>
      <c r="BD374" s="219"/>
      <c r="BE374" s="150" t="s">
        <v>862</v>
      </c>
      <c r="BF374" s="147" t="e">
        <f>VLOOKUP($A374,#REF!,34,FALSE)</f>
        <v>#REF!</v>
      </c>
      <c r="BG374" s="147" t="e">
        <f>VLOOKUP($A374,#REF!,22,FALSE)</f>
        <v>#REF!</v>
      </c>
      <c r="BH374" s="149"/>
    </row>
    <row r="375" s="5" customFormat="1" ht="12.95" customHeight="1" spans="1:60">
      <c r="A375" s="203" t="s">
        <v>864</v>
      </c>
      <c r="B375" s="38" t="e">
        <f>VLOOKUP($A375,#REF!,34,FALSE)</f>
        <v>#REF!</v>
      </c>
      <c r="C375" s="39" t="str">
        <f t="shared" si="152"/>
        <v>unused_USB3_DP</v>
      </c>
      <c r="D375" s="40" t="e">
        <f>IF(LEN(VLOOKUP($A375,#REF!,8,FALSE)),LEFT(VLOOKUP($A375,#REF!,8,FALSE),LEN(VLOOKUP($A375,#REF!,8,FALSE))-2),"")</f>
        <v>#REF!</v>
      </c>
      <c r="E375" s="41" t="e">
        <f>IF(LEN(VLOOKUP($A375,#REF!,4,FALSE)),IF(INDEX(#REF!,MATCH($A375,#REF!,0),1),LEFT(VLOOKUP($A375,#REF!,4,FALSE),LEN(VLOOKUP($A375,#REF!,4,FALSE))-2),CONCATENATE(LEFT(VLOOKUP($A375,#REF!,4,FALSE),LEN(VLOOKUP($A375,#REF!,4,FALSE))-2),"*")),"")</f>
        <v>#REF!</v>
      </c>
      <c r="F375" s="42" t="e">
        <f>IF(LEN(VLOOKUP($A375,#REF!,5,FALSE)),IF(INDEX(#REF!,MATCH($A375,#REF!,0),2),LEFT(VLOOKUP($A375,#REF!,5,FALSE),LEN(VLOOKUP($A375,#REF!,5,FALSE))-2),CONCATENATE(LEFT(VLOOKUP($A375,#REF!,5,FALSE),LEN(VLOOKUP($A375,#REF!,5,FALSE))-2),"*")),"")</f>
        <v>#REF!</v>
      </c>
      <c r="G375" s="42" t="e">
        <f>IF(LEN(VLOOKUP($A375,#REF!,6,FALSE)),IF(INDEX(#REF!,MATCH($A375,#REF!,0),3),LEFT(VLOOKUP($A375,#REF!,6,FALSE),LEN(VLOOKUP($A375,#REF!,6,FALSE))-2),CONCATENATE(LEFT(VLOOKUP($A375,#REF!,6,FALSE),LEN(VLOOKUP($A375,#REF!,6,FALSE))-2),"*")),"")</f>
        <v>#REF!</v>
      </c>
      <c r="H375" s="43" t="e">
        <f>IF(LEN(VLOOKUP($A375,#REF!,7,FALSE)),IF(INDEX(#REF!,MATCH($A375,#REF!,0),4),LEFT(VLOOKUP($A375,#REF!,7,FALSE),LEN(VLOOKUP($A375,#REF!,7,FALSE))-2),CONCATENATE(LEFT(VLOOKUP($A375,#REF!,7,FALSE),LEN(VLOOKUP($A375,#REF!,7,FALSE))-2),"*")),"")</f>
        <v>#REF!</v>
      </c>
      <c r="I375" s="54" t="e">
        <f>IF(LEN(VLOOKUP($A375,#REF!,8,FALSE)),UPPER(RIGHT(VLOOKUP($A375,#REF!,8,FALSE),1)),"")</f>
        <v>#REF!</v>
      </c>
      <c r="J375" s="42" t="e">
        <f>IF(LEN(VLOOKUP($A375,#REF!,4,FALSE)),UPPER(RIGHT(VLOOKUP($A375,#REF!,4,FALSE),1)),"")</f>
        <v>#REF!</v>
      </c>
      <c r="K375" s="42" t="e">
        <f>IF(LEN(VLOOKUP($A375,#REF!,5,FALSE)),UPPER(RIGHT(VLOOKUP($A375,#REF!,5,FALSE),1)),"")</f>
        <v>#REF!</v>
      </c>
      <c r="L375" s="42" t="e">
        <f>IF(LEN(VLOOKUP($A375,#REF!,6,FALSE)),UPPER(RIGHT(VLOOKUP($A375,#REF!,6,FALSE),1)),"")</f>
        <v>#REF!</v>
      </c>
      <c r="M375" s="43" t="e">
        <f>IF(LEN(VLOOKUP($A375,#REF!,7,FALSE)),UPPER(RIGHT(VLOOKUP($A375,#REF!,7,FALSE),1)),"")</f>
        <v>#REF!</v>
      </c>
      <c r="N375" s="206"/>
      <c r="O375" s="206"/>
      <c r="P375" s="206"/>
      <c r="Q375" s="206"/>
      <c r="R375" s="206"/>
      <c r="S375" s="63" t="e">
        <f>HLOOKUP("Device Tree Pin Name",#REF!,MATCH($A375,#REF!,0),FALSE)</f>
        <v>#REF!</v>
      </c>
      <c r="T375" s="47" t="e">
        <f>HLOOKUP("power rail",#REF!,MATCH($A375,#REF!,0),FALSE)</f>
        <v>#REF!</v>
      </c>
      <c r="U375" s="62" t="e">
        <f>HLOOKUP("Wake Capable",#REF!,MATCH($A375,#REF!,0),FALSE)</f>
        <v>#REF!</v>
      </c>
      <c r="V375" s="62" t="e">
        <f>HLOOKUP("Strap",#REF!,MATCH($A375,#REF!,0),FALSE)</f>
        <v>#REF!</v>
      </c>
      <c r="W375" s="62"/>
      <c r="X375" s="62"/>
      <c r="Y375" s="62" t="e">
        <f>HLOOKUP("DPD_Group",#REF!,MATCH($A375,#REF!,0),FALSE)</f>
        <v>#REF!</v>
      </c>
      <c r="Z375" s="47"/>
      <c r="AA375" s="47" t="e">
        <f>HLOOKUP("Pad type",#REF!,MATCH($A375,#REF!,0),FALSE)</f>
        <v>#REF!</v>
      </c>
      <c r="AB375" s="63"/>
      <c r="AC375" s="63" t="e">
        <f>HLOOKUP("POR Pin State",#REF!,MATCH($A375,#REF!,0),FALSE)</f>
        <v>#REF!</v>
      </c>
      <c r="AD375" s="208"/>
      <c r="AE375" s="208"/>
      <c r="AF375" s="208"/>
      <c r="AG375" s="208"/>
      <c r="AH375" s="209"/>
      <c r="AI375" s="209"/>
      <c r="AJ375" s="210"/>
      <c r="AK375" s="210"/>
      <c r="AL375" s="210"/>
      <c r="AM375" s="210"/>
      <c r="AN375" s="210"/>
      <c r="AO375" s="210"/>
      <c r="AP375" s="210"/>
      <c r="AQ375" s="236" t="s">
        <v>865</v>
      </c>
      <c r="AR375" s="105"/>
      <c r="AS375" s="105"/>
      <c r="AT375" s="105"/>
      <c r="AU375" s="105"/>
      <c r="AV375" s="105"/>
      <c r="AW375" s="105"/>
      <c r="AX375" s="105"/>
      <c r="AY375" s="105"/>
      <c r="AZ375" s="105"/>
      <c r="BA375" s="105"/>
      <c r="BB375" s="218"/>
      <c r="BC375" s="105"/>
      <c r="BD375" s="219"/>
      <c r="BE375" s="150" t="s">
        <v>865</v>
      </c>
      <c r="BF375" s="147" t="e">
        <f>VLOOKUP($A375,#REF!,34,FALSE)</f>
        <v>#REF!</v>
      </c>
      <c r="BG375" s="147" t="e">
        <f>VLOOKUP($A375,#REF!,22,FALSE)</f>
        <v>#REF!</v>
      </c>
      <c r="BH375" s="149"/>
    </row>
    <row r="376" s="5" customFormat="1" ht="12.95" customHeight="1" spans="1:60">
      <c r="A376" s="203" t="s">
        <v>865</v>
      </c>
      <c r="B376" s="38" t="e">
        <f>VLOOKUP($A376,#REF!,34,FALSE)</f>
        <v>#REF!</v>
      </c>
      <c r="C376" s="39" t="str">
        <f t="shared" si="152"/>
        <v>unused_USB3_DN</v>
      </c>
      <c r="D376" s="40" t="e">
        <f>IF(LEN(VLOOKUP($A376,#REF!,8,FALSE)),LEFT(VLOOKUP($A376,#REF!,8,FALSE),LEN(VLOOKUP($A376,#REF!,8,FALSE))-2),"")</f>
        <v>#REF!</v>
      </c>
      <c r="E376" s="41" t="e">
        <f>IF(LEN(VLOOKUP($A376,#REF!,4,FALSE)),IF(INDEX(#REF!,MATCH($A376,#REF!,0),1),LEFT(VLOOKUP($A376,#REF!,4,FALSE),LEN(VLOOKUP($A376,#REF!,4,FALSE))-2),CONCATENATE(LEFT(VLOOKUP($A376,#REF!,4,FALSE),LEN(VLOOKUP($A376,#REF!,4,FALSE))-2),"*")),"")</f>
        <v>#REF!</v>
      </c>
      <c r="F376" s="42" t="e">
        <f>IF(LEN(VLOOKUP($A376,#REF!,5,FALSE)),IF(INDEX(#REF!,MATCH($A376,#REF!,0),2),LEFT(VLOOKUP($A376,#REF!,5,FALSE),LEN(VLOOKUP($A376,#REF!,5,FALSE))-2),CONCATENATE(LEFT(VLOOKUP($A376,#REF!,5,FALSE),LEN(VLOOKUP($A376,#REF!,5,FALSE))-2),"*")),"")</f>
        <v>#REF!</v>
      </c>
      <c r="G376" s="42" t="e">
        <f>IF(LEN(VLOOKUP($A376,#REF!,6,FALSE)),IF(INDEX(#REF!,MATCH($A376,#REF!,0),3),LEFT(VLOOKUP($A376,#REF!,6,FALSE),LEN(VLOOKUP($A376,#REF!,6,FALSE))-2),CONCATENATE(LEFT(VLOOKUP($A376,#REF!,6,FALSE),LEN(VLOOKUP($A376,#REF!,6,FALSE))-2),"*")),"")</f>
        <v>#REF!</v>
      </c>
      <c r="H376" s="43" t="e">
        <f>IF(LEN(VLOOKUP($A376,#REF!,7,FALSE)),IF(INDEX(#REF!,MATCH($A376,#REF!,0),4),LEFT(VLOOKUP($A376,#REF!,7,FALSE),LEN(VLOOKUP($A376,#REF!,7,FALSE))-2),CONCATENATE(LEFT(VLOOKUP($A376,#REF!,7,FALSE),LEN(VLOOKUP($A376,#REF!,7,FALSE))-2),"*")),"")</f>
        <v>#REF!</v>
      </c>
      <c r="I376" s="54" t="e">
        <f>IF(LEN(VLOOKUP($A376,#REF!,8,FALSE)),UPPER(RIGHT(VLOOKUP($A376,#REF!,8,FALSE),1)),"")</f>
        <v>#REF!</v>
      </c>
      <c r="J376" s="42" t="e">
        <f>IF(LEN(VLOOKUP($A376,#REF!,4,FALSE)),UPPER(RIGHT(VLOOKUP($A376,#REF!,4,FALSE),1)),"")</f>
        <v>#REF!</v>
      </c>
      <c r="K376" s="42" t="e">
        <f>IF(LEN(VLOOKUP($A376,#REF!,5,FALSE)),UPPER(RIGHT(VLOOKUP($A376,#REF!,5,FALSE),1)),"")</f>
        <v>#REF!</v>
      </c>
      <c r="L376" s="42" t="e">
        <f>IF(LEN(VLOOKUP($A376,#REF!,6,FALSE)),UPPER(RIGHT(VLOOKUP($A376,#REF!,6,FALSE),1)),"")</f>
        <v>#REF!</v>
      </c>
      <c r="M376" s="43" t="e">
        <f>IF(LEN(VLOOKUP($A376,#REF!,7,FALSE)),UPPER(RIGHT(VLOOKUP($A376,#REF!,7,FALSE),1)),"")</f>
        <v>#REF!</v>
      </c>
      <c r="N376" s="206"/>
      <c r="O376" s="206"/>
      <c r="P376" s="206"/>
      <c r="Q376" s="206"/>
      <c r="R376" s="206"/>
      <c r="S376" s="63" t="e">
        <f>HLOOKUP("Device Tree Pin Name",#REF!,MATCH($A376,#REF!,0),FALSE)</f>
        <v>#REF!</v>
      </c>
      <c r="T376" s="47" t="e">
        <f>HLOOKUP("power rail",#REF!,MATCH($A376,#REF!,0),FALSE)</f>
        <v>#REF!</v>
      </c>
      <c r="U376" s="62" t="e">
        <f>HLOOKUP("Wake Capable",#REF!,MATCH($A376,#REF!,0),FALSE)</f>
        <v>#REF!</v>
      </c>
      <c r="V376" s="62" t="e">
        <f>HLOOKUP("Strap",#REF!,MATCH($A376,#REF!,0),FALSE)</f>
        <v>#REF!</v>
      </c>
      <c r="W376" s="62"/>
      <c r="X376" s="62"/>
      <c r="Y376" s="62" t="e">
        <f>HLOOKUP("DPD_Group",#REF!,MATCH($A376,#REF!,0),FALSE)</f>
        <v>#REF!</v>
      </c>
      <c r="Z376" s="47"/>
      <c r="AA376" s="47" t="e">
        <f>HLOOKUP("Pad type",#REF!,MATCH($A376,#REF!,0),FALSE)</f>
        <v>#REF!</v>
      </c>
      <c r="AB376" s="63"/>
      <c r="AC376" s="63" t="e">
        <f>HLOOKUP("POR Pin State",#REF!,MATCH($A376,#REF!,0),FALSE)</f>
        <v>#REF!</v>
      </c>
      <c r="AD376" s="208"/>
      <c r="AE376" s="208"/>
      <c r="AF376" s="208"/>
      <c r="AG376" s="208"/>
      <c r="AH376" s="209"/>
      <c r="AI376" s="209"/>
      <c r="AJ376" s="210"/>
      <c r="AK376" s="210"/>
      <c r="AL376" s="210"/>
      <c r="AM376" s="210"/>
      <c r="AN376" s="210"/>
      <c r="AO376" s="210"/>
      <c r="AP376" s="210"/>
      <c r="AQ376" s="237" t="s">
        <v>864</v>
      </c>
      <c r="AR376" s="105"/>
      <c r="AS376" s="105"/>
      <c r="AT376" s="105"/>
      <c r="AU376" s="105"/>
      <c r="AV376" s="105"/>
      <c r="AW376" s="105"/>
      <c r="AX376" s="105"/>
      <c r="AY376" s="105"/>
      <c r="AZ376" s="105"/>
      <c r="BA376" s="105"/>
      <c r="BB376" s="218"/>
      <c r="BC376" s="105"/>
      <c r="BD376" s="219"/>
      <c r="BE376" s="151" t="s">
        <v>864</v>
      </c>
      <c r="BF376" s="147" t="e">
        <f>VLOOKUP($A376,#REF!,34,FALSE)</f>
        <v>#REF!</v>
      </c>
      <c r="BG376" s="147" t="e">
        <f>VLOOKUP($A376,#REF!,22,FALSE)</f>
        <v>#REF!</v>
      </c>
      <c r="BH376" s="149"/>
    </row>
    <row r="377" s="5" customFormat="1" ht="12.95" customHeight="1" spans="1:60">
      <c r="A377" s="203" t="s">
        <v>866</v>
      </c>
      <c r="B377" s="38" t="e">
        <f>VLOOKUP($A377,#REF!,34,FALSE)</f>
        <v>#REF!</v>
      </c>
      <c r="C377" s="39" t="str">
        <f t="shared" si="152"/>
        <v>unused_USB_REXT</v>
      </c>
      <c r="D377" s="40" t="e">
        <f>IF(LEN(VLOOKUP($A377,#REF!,8,FALSE)),LEFT(VLOOKUP($A377,#REF!,8,FALSE),LEN(VLOOKUP($A377,#REF!,8,FALSE))-2),"")</f>
        <v>#REF!</v>
      </c>
      <c r="E377" s="41" t="s">
        <v>866</v>
      </c>
      <c r="F377" s="42" t="e">
        <f>IF(LEN(VLOOKUP($A377,#REF!,5,FALSE)),IF(INDEX(#REF!,MATCH($A377,#REF!,0),2),LEFT(VLOOKUP($A377,#REF!,5,FALSE),LEN(VLOOKUP($A377,#REF!,5,FALSE))-2),CONCATENATE(LEFT(VLOOKUP($A377,#REF!,5,FALSE),LEN(VLOOKUP($A377,#REF!,5,FALSE))-2),"*")),"")</f>
        <v>#REF!</v>
      </c>
      <c r="G377" s="42" t="e">
        <f>IF(LEN(VLOOKUP($A377,#REF!,6,FALSE)),IF(INDEX(#REF!,MATCH($A377,#REF!,0),3),LEFT(VLOOKUP($A377,#REF!,6,FALSE),LEN(VLOOKUP($A377,#REF!,6,FALSE))-2),CONCATENATE(LEFT(VLOOKUP($A377,#REF!,6,FALSE),LEN(VLOOKUP($A377,#REF!,6,FALSE))-2),"*")),"")</f>
        <v>#REF!</v>
      </c>
      <c r="H377" s="43" t="e">
        <f>IF(LEN(VLOOKUP($A377,#REF!,7,FALSE)),IF(INDEX(#REF!,MATCH($A377,#REF!,0),4),LEFT(VLOOKUP($A377,#REF!,7,FALSE),LEN(VLOOKUP($A377,#REF!,7,FALSE))-2),CONCATENATE(LEFT(VLOOKUP($A377,#REF!,7,FALSE),LEN(VLOOKUP($A377,#REF!,7,FALSE))-2),"*")),"")</f>
        <v>#REF!</v>
      </c>
      <c r="I377" s="54" t="e">
        <f>IF(LEN(VLOOKUP($A377,#REF!,8,FALSE)),UPPER(RIGHT(VLOOKUP($A377,#REF!,8,FALSE),1)),"")</f>
        <v>#REF!</v>
      </c>
      <c r="J377" s="42" t="e">
        <f>IF(LEN(VLOOKUP($A377,#REF!,4,FALSE)),UPPER(RIGHT(VLOOKUP($A377,#REF!,4,FALSE),1)),"")</f>
        <v>#REF!</v>
      </c>
      <c r="K377" s="42" t="e">
        <f>IF(LEN(VLOOKUP($A377,#REF!,5,FALSE)),UPPER(RIGHT(VLOOKUP($A377,#REF!,5,FALSE),1)),"")</f>
        <v>#REF!</v>
      </c>
      <c r="L377" s="42" t="e">
        <f>IF(LEN(VLOOKUP($A377,#REF!,6,FALSE)),UPPER(RIGHT(VLOOKUP($A377,#REF!,6,FALSE),1)),"")</f>
        <v>#REF!</v>
      </c>
      <c r="M377" s="43" t="e">
        <f>IF(LEN(VLOOKUP($A377,#REF!,7,FALSE)),UPPER(RIGHT(VLOOKUP($A377,#REF!,7,FALSE),1)),"")</f>
        <v>#REF!</v>
      </c>
      <c r="N377" s="206"/>
      <c r="O377" s="206"/>
      <c r="P377" s="206"/>
      <c r="Q377" s="206"/>
      <c r="R377" s="206"/>
      <c r="S377" s="63" t="e">
        <f>HLOOKUP("Device Tree Pin Name",#REF!,MATCH($A377,#REF!,0),FALSE)</f>
        <v>#REF!</v>
      </c>
      <c r="T377" s="47" t="e">
        <f>HLOOKUP("power rail",#REF!,MATCH($A377,#REF!,0),FALSE)</f>
        <v>#REF!</v>
      </c>
      <c r="U377" s="62" t="e">
        <f>HLOOKUP("Wake Capable",#REF!,MATCH($A377,#REF!,0),FALSE)</f>
        <v>#REF!</v>
      </c>
      <c r="V377" s="62" t="e">
        <f>HLOOKUP("Strap",#REF!,MATCH($A377,#REF!,0),FALSE)</f>
        <v>#REF!</v>
      </c>
      <c r="W377" s="62"/>
      <c r="X377" s="62"/>
      <c r="Y377" s="62" t="e">
        <f>HLOOKUP("DPD_Group",#REF!,MATCH($A377,#REF!,0),FALSE)</f>
        <v>#REF!</v>
      </c>
      <c r="Z377" s="47"/>
      <c r="AA377" s="47" t="e">
        <f>HLOOKUP("Pad type",#REF!,MATCH($A377,#REF!,0),FALSE)</f>
        <v>#REF!</v>
      </c>
      <c r="AB377" s="63"/>
      <c r="AC377" s="63" t="e">
        <f>HLOOKUP("POR Pin State",#REF!,MATCH($A377,#REF!,0),FALSE)</f>
        <v>#REF!</v>
      </c>
      <c r="AD377" s="208"/>
      <c r="AE377" s="208"/>
      <c r="AF377" s="208"/>
      <c r="AG377" s="208"/>
      <c r="AH377" s="209"/>
      <c r="AI377" s="209"/>
      <c r="AJ377" s="210"/>
      <c r="AK377" s="210"/>
      <c r="AL377" s="210"/>
      <c r="AM377" s="210"/>
      <c r="AN377" s="210"/>
      <c r="AO377" s="210"/>
      <c r="AP377" s="210"/>
      <c r="AQ377" s="237" t="s">
        <v>866</v>
      </c>
      <c r="AR377" s="105"/>
      <c r="AS377" s="105"/>
      <c r="AT377" s="105"/>
      <c r="AU377" s="105"/>
      <c r="AV377" s="105"/>
      <c r="AW377" s="105"/>
      <c r="AX377" s="105"/>
      <c r="AY377" s="105"/>
      <c r="AZ377" s="105"/>
      <c r="BA377" s="403" t="s">
        <v>826</v>
      </c>
      <c r="BB377" s="218"/>
      <c r="BC377" s="105"/>
      <c r="BD377" s="219"/>
      <c r="BE377" s="151" t="s">
        <v>864</v>
      </c>
      <c r="BF377" s="147" t="e">
        <f>VLOOKUP($A377,#REF!,34,FALSE)</f>
        <v>#REF!</v>
      </c>
      <c r="BG377" s="147" t="e">
        <f>VLOOKUP($A377,#REF!,22,FALSE)</f>
        <v>#REF!</v>
      </c>
      <c r="BH377" s="149"/>
    </row>
    <row r="378" s="4" customFormat="1" ht="18" customHeight="1" spans="1:60">
      <c r="A378" s="32" t="s">
        <v>867</v>
      </c>
      <c r="B378" s="232" t="s">
        <v>868</v>
      </c>
      <c r="C378" s="33"/>
      <c r="D378" s="34"/>
      <c r="E378" s="34"/>
      <c r="F378" s="34"/>
      <c r="G378" s="34"/>
      <c r="H378" s="34"/>
      <c r="I378" s="33"/>
      <c r="J378" s="33"/>
      <c r="K378" s="33"/>
      <c r="L378" s="33"/>
      <c r="M378" s="33"/>
      <c r="N378" s="33"/>
      <c r="O378" s="33"/>
      <c r="P378" s="33"/>
      <c r="Q378" s="33"/>
      <c r="R378" s="33"/>
      <c r="S378" s="33"/>
      <c r="T378" s="33"/>
      <c r="U378" s="59"/>
      <c r="V378" s="59"/>
      <c r="W378" s="59"/>
      <c r="X378" s="59"/>
      <c r="Y378" s="59"/>
      <c r="Z378" s="80"/>
      <c r="AA378" s="80"/>
      <c r="AB378" s="80"/>
      <c r="AC378" s="80"/>
      <c r="AD378" s="80"/>
      <c r="AE378" s="80"/>
      <c r="AF378" s="80"/>
      <c r="AG378" s="80"/>
      <c r="AH378" s="80"/>
      <c r="AI378" s="80"/>
      <c r="AJ378" s="80"/>
      <c r="AK378" s="80"/>
      <c r="AL378" s="80"/>
      <c r="AM378" s="80"/>
      <c r="AN378" s="80"/>
      <c r="AO378" s="80"/>
      <c r="AP378" s="80"/>
      <c r="AQ378" s="98"/>
      <c r="AR378" s="98"/>
      <c r="AS378" s="99"/>
      <c r="AT378" s="99"/>
      <c r="AU378" s="99"/>
      <c r="AV378" s="99"/>
      <c r="AW378" s="99"/>
      <c r="AX378" s="99"/>
      <c r="AY378" s="99"/>
      <c r="AZ378" s="99"/>
      <c r="BA378" s="99"/>
      <c r="BB378" s="99"/>
      <c r="BC378" s="400" t="s">
        <v>829</v>
      </c>
      <c r="BD378" s="99"/>
      <c r="BE378" s="226" t="s">
        <v>867</v>
      </c>
      <c r="BF378" s="226" t="s">
        <v>868</v>
      </c>
      <c r="BG378" s="226"/>
      <c r="BH378" s="244"/>
    </row>
    <row r="379" s="5" customFormat="1" ht="12.95" customHeight="1" spans="1:60">
      <c r="A379" s="203" t="s">
        <v>869</v>
      </c>
      <c r="B379" s="38" t="e">
        <f>VLOOKUP($A379,#REF!,34,FALSE)</f>
        <v>#REF!</v>
      </c>
      <c r="C379" s="39" t="str">
        <f t="shared" ref="C379:C402" si="153">CONCATENATE("unused_",A379)</f>
        <v>unused_PEX_REFCLK1P</v>
      </c>
      <c r="D379" s="40" t="e">
        <f>IF(LEN(VLOOKUP($A379,#REF!,8,FALSE)),LEFT(VLOOKUP($A379,#REF!,8,FALSE),LEN(VLOOKUP($A379,#REF!,8,FALSE))-2),"")</f>
        <v>#REF!</v>
      </c>
      <c r="E379" s="41" t="e">
        <f>IF(LEN(VLOOKUP($A379,#REF!,4,FALSE)),IF(INDEX(#REF!,MATCH($A379,#REF!,0),1),LEFT(VLOOKUP($A379,#REF!,4,FALSE),LEN(VLOOKUP($A379,#REF!,4,FALSE))-2),CONCATENATE(LEFT(VLOOKUP($A379,#REF!,4,FALSE),LEN(VLOOKUP($A379,#REF!,4,FALSE))-2),"*")),"")</f>
        <v>#REF!</v>
      </c>
      <c r="F379" s="42" t="e">
        <f>IF(LEN(VLOOKUP($A379,#REF!,5,FALSE)),IF(INDEX(#REF!,MATCH($A379,#REF!,0),2),LEFT(VLOOKUP($A379,#REF!,5,FALSE),LEN(VLOOKUP($A379,#REF!,5,FALSE))-2),CONCATENATE(LEFT(VLOOKUP($A379,#REF!,5,FALSE),LEN(VLOOKUP($A379,#REF!,5,FALSE))-2),"*")),"")</f>
        <v>#REF!</v>
      </c>
      <c r="G379" s="42" t="e">
        <f>IF(LEN(VLOOKUP($A379,#REF!,6,FALSE)),IF(INDEX(#REF!,MATCH($A379,#REF!,0),3),LEFT(VLOOKUP($A379,#REF!,6,FALSE),LEN(VLOOKUP($A379,#REF!,6,FALSE))-2),CONCATENATE(LEFT(VLOOKUP($A379,#REF!,6,FALSE),LEN(VLOOKUP($A379,#REF!,6,FALSE))-2),"*")),"")</f>
        <v>#REF!</v>
      </c>
      <c r="H379" s="43" t="e">
        <f>IF(LEN(VLOOKUP($A379,#REF!,7,FALSE)),IF(INDEX(#REF!,MATCH($A379,#REF!,0),4),LEFT(VLOOKUP($A379,#REF!,7,FALSE),LEN(VLOOKUP($A379,#REF!,7,FALSE))-2),CONCATENATE(LEFT(VLOOKUP($A379,#REF!,7,FALSE),LEN(VLOOKUP($A379,#REF!,7,FALSE))-2),"*")),"")</f>
        <v>#REF!</v>
      </c>
      <c r="I379" s="54" t="e">
        <f>IF(LEN(VLOOKUP($A379,#REF!,8,FALSE)),UPPER(RIGHT(VLOOKUP($A379,#REF!,8,FALSE),1)),"")</f>
        <v>#REF!</v>
      </c>
      <c r="J379" s="42" t="e">
        <f>IF(LEN(VLOOKUP($A379,#REF!,4,FALSE)),UPPER(RIGHT(VLOOKUP($A379,#REF!,4,FALSE),1)),"")</f>
        <v>#REF!</v>
      </c>
      <c r="K379" s="42" t="e">
        <f>IF(LEN(VLOOKUP($A379,#REF!,5,FALSE)),UPPER(RIGHT(VLOOKUP($A379,#REF!,5,FALSE),1)),"")</f>
        <v>#REF!</v>
      </c>
      <c r="L379" s="42" t="e">
        <f>IF(LEN(VLOOKUP($A379,#REF!,6,FALSE)),UPPER(RIGHT(VLOOKUP($A379,#REF!,6,FALSE),1)),"")</f>
        <v>#REF!</v>
      </c>
      <c r="M379" s="43" t="e">
        <f>IF(LEN(VLOOKUP($A379,#REF!,7,FALSE)),UPPER(RIGHT(VLOOKUP($A379,#REF!,7,FALSE),1)),"")</f>
        <v>#REF!</v>
      </c>
      <c r="N379" s="206"/>
      <c r="O379" s="206"/>
      <c r="P379" s="206"/>
      <c r="Q379" s="206"/>
      <c r="R379" s="206"/>
      <c r="S379" s="63" t="e">
        <f>HLOOKUP("Device Tree Pin Name",#REF!,MATCH($A379,#REF!,0),FALSE)</f>
        <v>#REF!</v>
      </c>
      <c r="T379" s="47" t="e">
        <f>HLOOKUP("power rail",#REF!,MATCH($A379,#REF!,0),FALSE)</f>
        <v>#REF!</v>
      </c>
      <c r="U379" s="62" t="e">
        <f>HLOOKUP("Wake Capable",#REF!,MATCH($A379,#REF!,0),FALSE)</f>
        <v>#REF!</v>
      </c>
      <c r="V379" s="62" t="e">
        <f>HLOOKUP("Strap",#REF!,MATCH($A379,#REF!,0),FALSE)</f>
        <v>#REF!</v>
      </c>
      <c r="W379" s="62"/>
      <c r="X379" s="62"/>
      <c r="Y379" s="62"/>
      <c r="Z379" s="47"/>
      <c r="AA379" s="47" t="e">
        <f>HLOOKUP("Pad type",#REF!,MATCH($A379,#REF!,0),FALSE)</f>
        <v>#REF!</v>
      </c>
      <c r="AB379" s="61"/>
      <c r="AC379" s="61" t="e">
        <f>HLOOKUP("POR Pin State",#REF!,MATCH($A379,#REF!,0),FALSE)</f>
        <v>#REF!</v>
      </c>
      <c r="AD379" s="208"/>
      <c r="AE379" s="208"/>
      <c r="AF379" s="208"/>
      <c r="AG379" s="208"/>
      <c r="AH379" s="209"/>
      <c r="AI379" s="209"/>
      <c r="AJ379" s="210"/>
      <c r="AK379" s="210"/>
      <c r="AL379" s="210"/>
      <c r="AM379" s="210"/>
      <c r="AN379" s="210"/>
      <c r="AO379" s="210"/>
      <c r="AP379" s="210"/>
      <c r="AQ379" s="236" t="s">
        <v>870</v>
      </c>
      <c r="AR379" s="105"/>
      <c r="AS379" s="105"/>
      <c r="AT379" s="105"/>
      <c r="AU379" s="105"/>
      <c r="AV379" s="105"/>
      <c r="AW379" s="105"/>
      <c r="AX379" s="105"/>
      <c r="AY379" s="105"/>
      <c r="AZ379" s="105"/>
      <c r="BA379" s="105"/>
      <c r="BB379" s="218"/>
      <c r="BC379" s="105"/>
      <c r="BD379" s="219"/>
      <c r="BE379" s="230" t="s">
        <v>869</v>
      </c>
      <c r="BF379" s="147" t="e">
        <f>VLOOKUP($A379,#REF!,34,FALSE)</f>
        <v>#REF!</v>
      </c>
      <c r="BG379" s="147" t="e">
        <f>VLOOKUP($A379,#REF!,22,FALSE)</f>
        <v>#REF!</v>
      </c>
      <c r="BH379" s="149"/>
    </row>
    <row r="380" s="5" customFormat="1" ht="12.95" customHeight="1" spans="1:60">
      <c r="A380" s="203" t="s">
        <v>871</v>
      </c>
      <c r="B380" s="38" t="e">
        <f>VLOOKUP($A380,#REF!,34,FALSE)</f>
        <v>#REF!</v>
      </c>
      <c r="C380" s="39" t="str">
        <f t="shared" si="153"/>
        <v>unused_PEX_REFCLK1N</v>
      </c>
      <c r="D380" s="40" t="e">
        <f>IF(LEN(VLOOKUP($A380,#REF!,8,FALSE)),LEFT(VLOOKUP($A380,#REF!,8,FALSE),LEN(VLOOKUP($A380,#REF!,8,FALSE))-2),"")</f>
        <v>#REF!</v>
      </c>
      <c r="E380" s="41" t="e">
        <f>IF(LEN(VLOOKUP($A380,#REF!,4,FALSE)),IF(INDEX(#REF!,MATCH($A380,#REF!,0),1),LEFT(VLOOKUP($A380,#REF!,4,FALSE),LEN(VLOOKUP($A380,#REF!,4,FALSE))-2),CONCATENATE(LEFT(VLOOKUP($A380,#REF!,4,FALSE),LEN(VLOOKUP($A380,#REF!,4,FALSE))-2),"*")),"")</f>
        <v>#REF!</v>
      </c>
      <c r="F380" s="42" t="e">
        <f>IF(LEN(VLOOKUP($A380,#REF!,5,FALSE)),IF(INDEX(#REF!,MATCH($A380,#REF!,0),2),LEFT(VLOOKUP($A380,#REF!,5,FALSE),LEN(VLOOKUP($A380,#REF!,5,FALSE))-2),CONCATENATE(LEFT(VLOOKUP($A380,#REF!,5,FALSE),LEN(VLOOKUP($A380,#REF!,5,FALSE))-2),"*")),"")</f>
        <v>#REF!</v>
      </c>
      <c r="G380" s="42" t="e">
        <f>IF(LEN(VLOOKUP($A380,#REF!,6,FALSE)),IF(INDEX(#REF!,MATCH($A380,#REF!,0),3),LEFT(VLOOKUP($A380,#REF!,6,FALSE),LEN(VLOOKUP($A380,#REF!,6,FALSE))-2),CONCATENATE(LEFT(VLOOKUP($A380,#REF!,6,FALSE),LEN(VLOOKUP($A380,#REF!,6,FALSE))-2),"*")),"")</f>
        <v>#REF!</v>
      </c>
      <c r="H380" s="43" t="e">
        <f>IF(LEN(VLOOKUP($A380,#REF!,7,FALSE)),IF(INDEX(#REF!,MATCH($A380,#REF!,0),4),LEFT(VLOOKUP($A380,#REF!,7,FALSE),LEN(VLOOKUP($A380,#REF!,7,FALSE))-2),CONCATENATE(LEFT(VLOOKUP($A380,#REF!,7,FALSE),LEN(VLOOKUP($A380,#REF!,7,FALSE))-2),"*")),"")</f>
        <v>#REF!</v>
      </c>
      <c r="I380" s="54" t="e">
        <f>IF(LEN(VLOOKUP($A380,#REF!,8,FALSE)),UPPER(RIGHT(VLOOKUP($A380,#REF!,8,FALSE),1)),"")</f>
        <v>#REF!</v>
      </c>
      <c r="J380" s="42" t="e">
        <f>IF(LEN(VLOOKUP($A380,#REF!,4,FALSE)),UPPER(RIGHT(VLOOKUP($A380,#REF!,4,FALSE),1)),"")</f>
        <v>#REF!</v>
      </c>
      <c r="K380" s="42" t="e">
        <f>IF(LEN(VLOOKUP($A380,#REF!,5,FALSE)),UPPER(RIGHT(VLOOKUP($A380,#REF!,5,FALSE),1)),"")</f>
        <v>#REF!</v>
      </c>
      <c r="L380" s="42" t="e">
        <f>IF(LEN(VLOOKUP($A380,#REF!,6,FALSE)),UPPER(RIGHT(VLOOKUP($A380,#REF!,6,FALSE),1)),"")</f>
        <v>#REF!</v>
      </c>
      <c r="M380" s="43" t="e">
        <f>IF(LEN(VLOOKUP($A380,#REF!,7,FALSE)),UPPER(RIGHT(VLOOKUP($A380,#REF!,7,FALSE),1)),"")</f>
        <v>#REF!</v>
      </c>
      <c r="N380" s="206"/>
      <c r="O380" s="206"/>
      <c r="P380" s="206"/>
      <c r="Q380" s="206"/>
      <c r="R380" s="206"/>
      <c r="S380" s="63" t="e">
        <f>HLOOKUP("Device Tree Pin Name",#REF!,MATCH($A380,#REF!,0),FALSE)</f>
        <v>#REF!</v>
      </c>
      <c r="T380" s="47" t="e">
        <f>HLOOKUP("power rail",#REF!,MATCH($A380,#REF!,0),FALSE)</f>
        <v>#REF!</v>
      </c>
      <c r="U380" s="62" t="e">
        <f>HLOOKUP("Wake Capable",#REF!,MATCH($A380,#REF!,0),FALSE)</f>
        <v>#REF!</v>
      </c>
      <c r="V380" s="62" t="e">
        <f>HLOOKUP("Strap",#REF!,MATCH($A380,#REF!,0),FALSE)</f>
        <v>#REF!</v>
      </c>
      <c r="W380" s="62"/>
      <c r="X380" s="62"/>
      <c r="Y380" s="62"/>
      <c r="Z380" s="47"/>
      <c r="AA380" s="47" t="e">
        <f>HLOOKUP("Pad type",#REF!,MATCH($A380,#REF!,0),FALSE)</f>
        <v>#REF!</v>
      </c>
      <c r="AB380" s="63"/>
      <c r="AC380" s="63" t="e">
        <f>HLOOKUP("POR Pin State",#REF!,MATCH($A380,#REF!,0),FALSE)</f>
        <v>#REF!</v>
      </c>
      <c r="AD380" s="208"/>
      <c r="AE380" s="208"/>
      <c r="AF380" s="208"/>
      <c r="AG380" s="208"/>
      <c r="AH380" s="209"/>
      <c r="AI380" s="209"/>
      <c r="AJ380" s="210"/>
      <c r="AK380" s="210"/>
      <c r="AL380" s="210"/>
      <c r="AM380" s="210"/>
      <c r="AN380" s="210"/>
      <c r="AO380" s="210"/>
      <c r="AP380" s="210"/>
      <c r="AQ380" s="237" t="s">
        <v>872</v>
      </c>
      <c r="AR380" s="105"/>
      <c r="AS380" s="105"/>
      <c r="AT380" s="105"/>
      <c r="AU380" s="105"/>
      <c r="AV380" s="105"/>
      <c r="AW380" s="105"/>
      <c r="AX380" s="105"/>
      <c r="AY380" s="105"/>
      <c r="AZ380" s="105"/>
      <c r="BA380" s="105"/>
      <c r="BB380" s="218"/>
      <c r="BC380" s="105"/>
      <c r="BD380" s="219"/>
      <c r="BE380" s="231" t="s">
        <v>871</v>
      </c>
      <c r="BF380" s="147" t="e">
        <f>VLOOKUP($A380,#REF!,34,FALSE)</f>
        <v>#REF!</v>
      </c>
      <c r="BG380" s="147" t="e">
        <f>VLOOKUP($A380,#REF!,22,FALSE)</f>
        <v>#REF!</v>
      </c>
      <c r="BH380" s="149"/>
    </row>
    <row r="381" s="5" customFormat="1" ht="12.95" customHeight="1" spans="1:60">
      <c r="A381" s="203" t="s">
        <v>873</v>
      </c>
      <c r="B381" s="38" t="e">
        <f>VLOOKUP($A381,#REF!,34,FALSE)</f>
        <v>#REF!</v>
      </c>
      <c r="C381" s="39" t="str">
        <f t="shared" si="153"/>
        <v>unused_PEX_REFCLK2P</v>
      </c>
      <c r="D381" s="40" t="e">
        <f>IF(LEN(VLOOKUP($A381,#REF!,8,FALSE)),LEFT(VLOOKUP($A381,#REF!,8,FALSE),LEN(VLOOKUP($A381,#REF!,8,FALSE))-2),"")</f>
        <v>#REF!</v>
      </c>
      <c r="E381" s="41" t="e">
        <f>IF(LEN(VLOOKUP($A381,#REF!,4,FALSE)),IF(INDEX(#REF!,MATCH($A381,#REF!,0),1),LEFT(VLOOKUP($A381,#REF!,4,FALSE),LEN(VLOOKUP($A381,#REF!,4,FALSE))-2),CONCATENATE(LEFT(VLOOKUP($A381,#REF!,4,FALSE),LEN(VLOOKUP($A381,#REF!,4,FALSE))-2),"*")),"")</f>
        <v>#REF!</v>
      </c>
      <c r="F381" s="42" t="e">
        <f>IF(LEN(VLOOKUP($A381,#REF!,5,FALSE)),IF(INDEX(#REF!,MATCH($A381,#REF!,0),2),LEFT(VLOOKUP($A381,#REF!,5,FALSE),LEN(VLOOKUP($A381,#REF!,5,FALSE))-2),CONCATENATE(LEFT(VLOOKUP($A381,#REF!,5,FALSE),LEN(VLOOKUP($A381,#REF!,5,FALSE))-2),"*")),"")</f>
        <v>#REF!</v>
      </c>
      <c r="G381" s="42" t="e">
        <f>IF(LEN(VLOOKUP($A381,#REF!,6,FALSE)),IF(INDEX(#REF!,MATCH($A381,#REF!,0),3),LEFT(VLOOKUP($A381,#REF!,6,FALSE),LEN(VLOOKUP($A381,#REF!,6,FALSE))-2),CONCATENATE(LEFT(VLOOKUP($A381,#REF!,6,FALSE),LEN(VLOOKUP($A381,#REF!,6,FALSE))-2),"*")),"")</f>
        <v>#REF!</v>
      </c>
      <c r="H381" s="43" t="e">
        <f>IF(LEN(VLOOKUP($A381,#REF!,7,FALSE)),IF(INDEX(#REF!,MATCH($A381,#REF!,0),4),LEFT(VLOOKUP($A381,#REF!,7,FALSE),LEN(VLOOKUP($A381,#REF!,7,FALSE))-2),CONCATENATE(LEFT(VLOOKUP($A381,#REF!,7,FALSE),LEN(VLOOKUP($A381,#REF!,7,FALSE))-2),"*")),"")</f>
        <v>#REF!</v>
      </c>
      <c r="I381" s="54" t="e">
        <f>IF(LEN(VLOOKUP($A381,#REF!,8,FALSE)),UPPER(RIGHT(VLOOKUP($A381,#REF!,8,FALSE),1)),"")</f>
        <v>#REF!</v>
      </c>
      <c r="J381" s="42" t="e">
        <f>IF(LEN(VLOOKUP($A381,#REF!,4,FALSE)),UPPER(RIGHT(VLOOKUP($A381,#REF!,4,FALSE),1)),"")</f>
        <v>#REF!</v>
      </c>
      <c r="K381" s="42" t="e">
        <f>IF(LEN(VLOOKUP($A381,#REF!,5,FALSE)),UPPER(RIGHT(VLOOKUP($A381,#REF!,5,FALSE),1)),"")</f>
        <v>#REF!</v>
      </c>
      <c r="L381" s="42" t="e">
        <f>IF(LEN(VLOOKUP($A381,#REF!,6,FALSE)),UPPER(RIGHT(VLOOKUP($A381,#REF!,6,FALSE),1)),"")</f>
        <v>#REF!</v>
      </c>
      <c r="M381" s="43" t="e">
        <f>IF(LEN(VLOOKUP($A381,#REF!,7,FALSE)),UPPER(RIGHT(VLOOKUP($A381,#REF!,7,FALSE),1)),"")</f>
        <v>#REF!</v>
      </c>
      <c r="N381" s="206"/>
      <c r="O381" s="206"/>
      <c r="P381" s="206"/>
      <c r="Q381" s="206"/>
      <c r="R381" s="206"/>
      <c r="S381" s="63" t="e">
        <f>HLOOKUP("Device Tree Pin Name",#REF!,MATCH($A381,#REF!,0),FALSE)</f>
        <v>#REF!</v>
      </c>
      <c r="T381" s="47" t="e">
        <f>HLOOKUP("power rail",#REF!,MATCH($A381,#REF!,0),FALSE)</f>
        <v>#REF!</v>
      </c>
      <c r="U381" s="62" t="e">
        <f>HLOOKUP("Wake Capable",#REF!,MATCH($A381,#REF!,0),FALSE)</f>
        <v>#REF!</v>
      </c>
      <c r="V381" s="62" t="e">
        <f>HLOOKUP("Strap",#REF!,MATCH($A381,#REF!,0),FALSE)</f>
        <v>#REF!</v>
      </c>
      <c r="W381" s="62"/>
      <c r="X381" s="62"/>
      <c r="Y381" s="62"/>
      <c r="Z381" s="47"/>
      <c r="AA381" s="47" t="e">
        <f>HLOOKUP("Pad type",#REF!,MATCH($A381,#REF!,0),FALSE)</f>
        <v>#REF!</v>
      </c>
      <c r="AB381" s="63"/>
      <c r="AC381" s="63" t="e">
        <f>HLOOKUP("POR Pin State",#REF!,MATCH($A381,#REF!,0),FALSE)</f>
        <v>#REF!</v>
      </c>
      <c r="AD381" s="208"/>
      <c r="AE381" s="208"/>
      <c r="AF381" s="208"/>
      <c r="AG381" s="208"/>
      <c r="AH381" s="209"/>
      <c r="AI381" s="209"/>
      <c r="AJ381" s="210"/>
      <c r="AK381" s="210"/>
      <c r="AL381" s="210"/>
      <c r="AM381" s="210"/>
      <c r="AN381" s="210"/>
      <c r="AO381" s="210"/>
      <c r="AP381" s="210"/>
      <c r="AQ381" s="236" t="s">
        <v>874</v>
      </c>
      <c r="AR381" s="105"/>
      <c r="AS381" s="105"/>
      <c r="AT381" s="105"/>
      <c r="AU381" s="105"/>
      <c r="AV381" s="105"/>
      <c r="AW381" s="105"/>
      <c r="AX381" s="105"/>
      <c r="AY381" s="105"/>
      <c r="AZ381" s="105"/>
      <c r="BA381" s="105"/>
      <c r="BB381" s="218"/>
      <c r="BC381" s="105"/>
      <c r="BD381" s="219"/>
      <c r="BE381" s="231" t="s">
        <v>873</v>
      </c>
      <c r="BF381" s="147" t="e">
        <f>VLOOKUP($A381,#REF!,34,FALSE)</f>
        <v>#REF!</v>
      </c>
      <c r="BG381" s="147" t="e">
        <f>VLOOKUP($A381,#REF!,22,FALSE)</f>
        <v>#REF!</v>
      </c>
      <c r="BH381" s="149"/>
    </row>
    <row r="382" s="5" customFormat="1" ht="12.95" customHeight="1" spans="1:60">
      <c r="A382" s="203" t="s">
        <v>875</v>
      </c>
      <c r="B382" s="38" t="e">
        <f>VLOOKUP($A382,#REF!,34,FALSE)</f>
        <v>#REF!</v>
      </c>
      <c r="C382" s="39" t="str">
        <f t="shared" si="153"/>
        <v>unused_PEX_REFCLK2N</v>
      </c>
      <c r="D382" s="40" t="e">
        <f>IF(LEN(VLOOKUP($A382,#REF!,8,FALSE)),LEFT(VLOOKUP($A382,#REF!,8,FALSE),LEN(VLOOKUP($A382,#REF!,8,FALSE))-2),"")</f>
        <v>#REF!</v>
      </c>
      <c r="E382" s="41" t="e">
        <f>IF(LEN(VLOOKUP($A382,#REF!,4,FALSE)),IF(INDEX(#REF!,MATCH($A382,#REF!,0),1),LEFT(VLOOKUP($A382,#REF!,4,FALSE),LEN(VLOOKUP($A382,#REF!,4,FALSE))-2),CONCATENATE(LEFT(VLOOKUP($A382,#REF!,4,FALSE),LEN(VLOOKUP($A382,#REF!,4,FALSE))-2),"*")),"")</f>
        <v>#REF!</v>
      </c>
      <c r="F382" s="42" t="e">
        <f>IF(LEN(VLOOKUP($A382,#REF!,5,FALSE)),IF(INDEX(#REF!,MATCH($A382,#REF!,0),2),LEFT(VLOOKUP($A382,#REF!,5,FALSE),LEN(VLOOKUP($A382,#REF!,5,FALSE))-2),CONCATENATE(LEFT(VLOOKUP($A382,#REF!,5,FALSE),LEN(VLOOKUP($A382,#REF!,5,FALSE))-2),"*")),"")</f>
        <v>#REF!</v>
      </c>
      <c r="G382" s="42" t="e">
        <f>IF(LEN(VLOOKUP($A382,#REF!,6,FALSE)),IF(INDEX(#REF!,MATCH($A382,#REF!,0),3),LEFT(VLOOKUP($A382,#REF!,6,FALSE),LEN(VLOOKUP($A382,#REF!,6,FALSE))-2),CONCATENATE(LEFT(VLOOKUP($A382,#REF!,6,FALSE),LEN(VLOOKUP($A382,#REF!,6,FALSE))-2),"*")),"")</f>
        <v>#REF!</v>
      </c>
      <c r="H382" s="43" t="e">
        <f>IF(LEN(VLOOKUP($A382,#REF!,7,FALSE)),IF(INDEX(#REF!,MATCH($A382,#REF!,0),4),LEFT(VLOOKUP($A382,#REF!,7,FALSE),LEN(VLOOKUP($A382,#REF!,7,FALSE))-2),CONCATENATE(LEFT(VLOOKUP($A382,#REF!,7,FALSE),LEN(VLOOKUP($A382,#REF!,7,FALSE))-2),"*")),"")</f>
        <v>#REF!</v>
      </c>
      <c r="I382" s="54" t="e">
        <f>IF(LEN(VLOOKUP($A382,#REF!,8,FALSE)),UPPER(RIGHT(VLOOKUP($A382,#REF!,8,FALSE),1)),"")</f>
        <v>#REF!</v>
      </c>
      <c r="J382" s="42" t="e">
        <f>IF(LEN(VLOOKUP($A382,#REF!,4,FALSE)),UPPER(RIGHT(VLOOKUP($A382,#REF!,4,FALSE),1)),"")</f>
        <v>#REF!</v>
      </c>
      <c r="K382" s="42" t="e">
        <f>IF(LEN(VLOOKUP($A382,#REF!,5,FALSE)),UPPER(RIGHT(VLOOKUP($A382,#REF!,5,FALSE),1)),"")</f>
        <v>#REF!</v>
      </c>
      <c r="L382" s="42" t="e">
        <f>IF(LEN(VLOOKUP($A382,#REF!,6,FALSE)),UPPER(RIGHT(VLOOKUP($A382,#REF!,6,FALSE),1)),"")</f>
        <v>#REF!</v>
      </c>
      <c r="M382" s="43" t="e">
        <f>IF(LEN(VLOOKUP($A382,#REF!,7,FALSE)),UPPER(RIGHT(VLOOKUP($A382,#REF!,7,FALSE),1)),"")</f>
        <v>#REF!</v>
      </c>
      <c r="N382" s="206"/>
      <c r="O382" s="206"/>
      <c r="P382" s="206"/>
      <c r="Q382" s="206"/>
      <c r="R382" s="206"/>
      <c r="S382" s="63" t="e">
        <f>HLOOKUP("Device Tree Pin Name",#REF!,MATCH($A382,#REF!,0),FALSE)</f>
        <v>#REF!</v>
      </c>
      <c r="T382" s="47" t="e">
        <f>HLOOKUP("power rail",#REF!,MATCH($A382,#REF!,0),FALSE)</f>
        <v>#REF!</v>
      </c>
      <c r="U382" s="62" t="e">
        <f>HLOOKUP("Wake Capable",#REF!,MATCH($A382,#REF!,0),FALSE)</f>
        <v>#REF!</v>
      </c>
      <c r="V382" s="62" t="e">
        <f>HLOOKUP("Strap",#REF!,MATCH($A382,#REF!,0),FALSE)</f>
        <v>#REF!</v>
      </c>
      <c r="W382" s="62"/>
      <c r="X382" s="62"/>
      <c r="Y382" s="62"/>
      <c r="Z382" s="47"/>
      <c r="AA382" s="47" t="e">
        <f>HLOOKUP("Pad type",#REF!,MATCH($A382,#REF!,0),FALSE)</f>
        <v>#REF!</v>
      </c>
      <c r="AB382" s="63"/>
      <c r="AC382" s="63" t="e">
        <f>HLOOKUP("POR Pin State",#REF!,MATCH($A382,#REF!,0),FALSE)</f>
        <v>#REF!</v>
      </c>
      <c r="AD382" s="208"/>
      <c r="AE382" s="208"/>
      <c r="AF382" s="208"/>
      <c r="AG382" s="208"/>
      <c r="AH382" s="209"/>
      <c r="AI382" s="209"/>
      <c r="AJ382" s="210"/>
      <c r="AK382" s="210"/>
      <c r="AL382" s="210"/>
      <c r="AM382" s="210"/>
      <c r="AN382" s="210"/>
      <c r="AO382" s="210"/>
      <c r="AP382" s="210"/>
      <c r="AQ382" s="237" t="s">
        <v>876</v>
      </c>
      <c r="AR382" s="105"/>
      <c r="AS382" s="105"/>
      <c r="AT382" s="105"/>
      <c r="AU382" s="105"/>
      <c r="AV382" s="105"/>
      <c r="AW382" s="105"/>
      <c r="AX382" s="105"/>
      <c r="AY382" s="105"/>
      <c r="AZ382" s="105"/>
      <c r="BA382" s="105"/>
      <c r="BB382" s="218"/>
      <c r="BC382" s="105"/>
      <c r="BD382" s="219"/>
      <c r="BE382" s="231" t="s">
        <v>875</v>
      </c>
      <c r="BF382" s="147" t="e">
        <f>VLOOKUP($A382,#REF!,34,FALSE)</f>
        <v>#REF!</v>
      </c>
      <c r="BG382" s="147" t="e">
        <f>VLOOKUP($A382,#REF!,22,FALSE)</f>
        <v>#REF!</v>
      </c>
      <c r="BH382" s="149"/>
    </row>
    <row r="383" s="5" customFormat="1" ht="12.95" customHeight="1" spans="1:60">
      <c r="A383" s="203" t="s">
        <v>877</v>
      </c>
      <c r="B383" s="38" t="e">
        <f>VLOOKUP($A383,#REF!,34,FALSE)</f>
        <v>#REF!</v>
      </c>
      <c r="C383" s="39" t="str">
        <f t="shared" si="153"/>
        <v>unused_PEX_RX0P</v>
      </c>
      <c r="D383" s="40" t="e">
        <f>IF(LEN(VLOOKUP($A383,#REF!,8,FALSE)),LEFT(VLOOKUP($A383,#REF!,8,FALSE),LEN(VLOOKUP($A383,#REF!,8,FALSE))-2),"")</f>
        <v>#REF!</v>
      </c>
      <c r="E383" s="41" t="e">
        <f>IF(LEN(VLOOKUP($A383,#REF!,4,FALSE)),IF(INDEX(#REF!,MATCH($A383,#REF!,0),1),LEFT(VLOOKUP($A383,#REF!,4,FALSE),LEN(VLOOKUP($A383,#REF!,4,FALSE))-2),CONCATENATE(LEFT(VLOOKUP($A383,#REF!,4,FALSE),LEN(VLOOKUP($A383,#REF!,4,FALSE))-2),"*")),"")</f>
        <v>#REF!</v>
      </c>
      <c r="F383" s="42" t="e">
        <f>IF(LEN(VLOOKUP($A383,#REF!,5,FALSE)),IF(INDEX(#REF!,MATCH($A383,#REF!,0),2),LEFT(VLOOKUP($A383,#REF!,5,FALSE),LEN(VLOOKUP($A383,#REF!,5,FALSE))-2),CONCATENATE(LEFT(VLOOKUP($A383,#REF!,5,FALSE),LEN(VLOOKUP($A383,#REF!,5,FALSE))-2),"*")),"")</f>
        <v>#REF!</v>
      </c>
      <c r="G383" s="42" t="e">
        <f>IF(LEN(VLOOKUP($A383,#REF!,6,FALSE)),IF(INDEX(#REF!,MATCH($A383,#REF!,0),3),LEFT(VLOOKUP($A383,#REF!,6,FALSE),LEN(VLOOKUP($A383,#REF!,6,FALSE))-2),CONCATENATE(LEFT(VLOOKUP($A383,#REF!,6,FALSE),LEN(VLOOKUP($A383,#REF!,6,FALSE))-2),"*")),"")</f>
        <v>#REF!</v>
      </c>
      <c r="H383" s="43" t="e">
        <f>IF(LEN(VLOOKUP($A383,#REF!,7,FALSE)),IF(INDEX(#REF!,MATCH($A383,#REF!,0),4),LEFT(VLOOKUP($A383,#REF!,7,FALSE),LEN(VLOOKUP($A383,#REF!,7,FALSE))-2),CONCATENATE(LEFT(VLOOKUP($A383,#REF!,7,FALSE),LEN(VLOOKUP($A383,#REF!,7,FALSE))-2),"*")),"")</f>
        <v>#REF!</v>
      </c>
      <c r="I383" s="54" t="e">
        <f>IF(LEN(VLOOKUP($A383,#REF!,8,FALSE)),UPPER(RIGHT(VLOOKUP($A383,#REF!,8,FALSE),1)),"")</f>
        <v>#REF!</v>
      </c>
      <c r="J383" s="42" t="e">
        <f>IF(LEN(VLOOKUP($A383,#REF!,4,FALSE)),UPPER(RIGHT(VLOOKUP($A383,#REF!,4,FALSE),1)),"")</f>
        <v>#REF!</v>
      </c>
      <c r="K383" s="42" t="e">
        <f>IF(LEN(VLOOKUP($A383,#REF!,5,FALSE)),UPPER(RIGHT(VLOOKUP($A383,#REF!,5,FALSE),1)),"")</f>
        <v>#REF!</v>
      </c>
      <c r="L383" s="42" t="e">
        <f>IF(LEN(VLOOKUP($A383,#REF!,6,FALSE)),UPPER(RIGHT(VLOOKUP($A383,#REF!,6,FALSE),1)),"")</f>
        <v>#REF!</v>
      </c>
      <c r="M383" s="43" t="e">
        <f>IF(LEN(VLOOKUP($A383,#REF!,7,FALSE)),UPPER(RIGHT(VLOOKUP($A383,#REF!,7,FALSE),1)),"")</f>
        <v>#REF!</v>
      </c>
      <c r="N383" s="206"/>
      <c r="O383" s="206"/>
      <c r="P383" s="206"/>
      <c r="Q383" s="206"/>
      <c r="R383" s="206"/>
      <c r="S383" s="63" t="e">
        <f>HLOOKUP("Device Tree Pin Name",#REF!,MATCH($A383,#REF!,0),FALSE)</f>
        <v>#REF!</v>
      </c>
      <c r="T383" s="47" t="e">
        <f>HLOOKUP("power rail",#REF!,MATCH($A383,#REF!,0),FALSE)</f>
        <v>#REF!</v>
      </c>
      <c r="U383" s="62" t="e">
        <f>HLOOKUP("Wake Capable",#REF!,MATCH($A383,#REF!,0),FALSE)</f>
        <v>#REF!</v>
      </c>
      <c r="V383" s="62" t="e">
        <f>HLOOKUP("Strap",#REF!,MATCH($A383,#REF!,0),FALSE)</f>
        <v>#REF!</v>
      </c>
      <c r="W383" s="62"/>
      <c r="X383" s="62"/>
      <c r="Y383" s="62"/>
      <c r="Z383" s="47"/>
      <c r="AA383" s="47" t="e">
        <f>HLOOKUP("Pad type",#REF!,MATCH($A383,#REF!,0),FALSE)</f>
        <v>#REF!</v>
      </c>
      <c r="AB383" s="63"/>
      <c r="AC383" s="63" t="e">
        <f>HLOOKUP("POR Pin State",#REF!,MATCH($A383,#REF!,0),FALSE)</f>
        <v>#REF!</v>
      </c>
      <c r="AD383" s="208"/>
      <c r="AE383" s="208"/>
      <c r="AF383" s="208"/>
      <c r="AG383" s="208"/>
      <c r="AH383" s="209"/>
      <c r="AI383" s="209"/>
      <c r="AJ383" s="210"/>
      <c r="AK383" s="210"/>
      <c r="AL383" s="210"/>
      <c r="AM383" s="210"/>
      <c r="AN383" s="210"/>
      <c r="AO383" s="210"/>
      <c r="AP383" s="210"/>
      <c r="AQ383" s="236" t="s">
        <v>878</v>
      </c>
      <c r="AR383" s="105"/>
      <c r="AS383" s="105"/>
      <c r="AT383" s="105"/>
      <c r="AU383" s="105"/>
      <c r="AV383" s="105"/>
      <c r="AW383" s="105"/>
      <c r="AX383" s="105"/>
      <c r="AY383" s="105"/>
      <c r="AZ383" s="105"/>
      <c r="BA383" s="105"/>
      <c r="BB383" s="218"/>
      <c r="BC383" s="105"/>
      <c r="BD383" s="219"/>
      <c r="BE383" s="231" t="s">
        <v>879</v>
      </c>
      <c r="BF383" s="147" t="e">
        <f>VLOOKUP($A383,#REF!,34,FALSE)</f>
        <v>#REF!</v>
      </c>
      <c r="BG383" s="147" t="e">
        <f>VLOOKUP($A383,#REF!,22,FALSE)</f>
        <v>#REF!</v>
      </c>
      <c r="BH383" s="149"/>
    </row>
    <row r="384" s="5" customFormat="1" ht="12.95" customHeight="1" spans="1:60">
      <c r="A384" s="203" t="s">
        <v>880</v>
      </c>
      <c r="B384" s="38" t="e">
        <f>VLOOKUP($A384,#REF!,34,FALSE)</f>
        <v>#REF!</v>
      </c>
      <c r="C384" s="39" t="str">
        <f t="shared" si="153"/>
        <v>unused_PEX_RX0N</v>
      </c>
      <c r="D384" s="40" t="e">
        <f>IF(LEN(VLOOKUP($A384,#REF!,8,FALSE)),LEFT(VLOOKUP($A384,#REF!,8,FALSE),LEN(VLOOKUP($A384,#REF!,8,FALSE))-2),"")</f>
        <v>#REF!</v>
      </c>
      <c r="E384" s="41" t="e">
        <f>IF(LEN(VLOOKUP($A384,#REF!,4,FALSE)),IF(INDEX(#REF!,MATCH($A384,#REF!,0),1),LEFT(VLOOKUP($A384,#REF!,4,FALSE),LEN(VLOOKUP($A384,#REF!,4,FALSE))-2),CONCATENATE(LEFT(VLOOKUP($A384,#REF!,4,FALSE),LEN(VLOOKUP($A384,#REF!,4,FALSE))-2),"*")),"")</f>
        <v>#REF!</v>
      </c>
      <c r="F384" s="42" t="e">
        <f>IF(LEN(VLOOKUP($A384,#REF!,5,FALSE)),IF(INDEX(#REF!,MATCH($A384,#REF!,0),2),LEFT(VLOOKUP($A384,#REF!,5,FALSE),LEN(VLOOKUP($A384,#REF!,5,FALSE))-2),CONCATENATE(LEFT(VLOOKUP($A384,#REF!,5,FALSE),LEN(VLOOKUP($A384,#REF!,5,FALSE))-2),"*")),"")</f>
        <v>#REF!</v>
      </c>
      <c r="G384" s="42" t="e">
        <f>IF(LEN(VLOOKUP($A384,#REF!,6,FALSE)),IF(INDEX(#REF!,MATCH($A384,#REF!,0),3),LEFT(VLOOKUP($A384,#REF!,6,FALSE),LEN(VLOOKUP($A384,#REF!,6,FALSE))-2),CONCATENATE(LEFT(VLOOKUP($A384,#REF!,6,FALSE),LEN(VLOOKUP($A384,#REF!,6,FALSE))-2),"*")),"")</f>
        <v>#REF!</v>
      </c>
      <c r="H384" s="43" t="e">
        <f>IF(LEN(VLOOKUP($A384,#REF!,7,FALSE)),IF(INDEX(#REF!,MATCH($A384,#REF!,0),4),LEFT(VLOOKUP($A384,#REF!,7,FALSE),LEN(VLOOKUP($A384,#REF!,7,FALSE))-2),CONCATENATE(LEFT(VLOOKUP($A384,#REF!,7,FALSE),LEN(VLOOKUP($A384,#REF!,7,FALSE))-2),"*")),"")</f>
        <v>#REF!</v>
      </c>
      <c r="I384" s="54" t="e">
        <f>IF(LEN(VLOOKUP($A384,#REF!,8,FALSE)),UPPER(RIGHT(VLOOKUP($A384,#REF!,8,FALSE),1)),"")</f>
        <v>#REF!</v>
      </c>
      <c r="J384" s="42" t="e">
        <f>IF(LEN(VLOOKUP($A384,#REF!,4,FALSE)),UPPER(RIGHT(VLOOKUP($A384,#REF!,4,FALSE),1)),"")</f>
        <v>#REF!</v>
      </c>
      <c r="K384" s="42" t="e">
        <f>IF(LEN(VLOOKUP($A384,#REF!,5,FALSE)),UPPER(RIGHT(VLOOKUP($A384,#REF!,5,FALSE),1)),"")</f>
        <v>#REF!</v>
      </c>
      <c r="L384" s="42" t="e">
        <f>IF(LEN(VLOOKUP($A384,#REF!,6,FALSE)),UPPER(RIGHT(VLOOKUP($A384,#REF!,6,FALSE),1)),"")</f>
        <v>#REF!</v>
      </c>
      <c r="M384" s="43" t="e">
        <f>IF(LEN(VLOOKUP($A384,#REF!,7,FALSE)),UPPER(RIGHT(VLOOKUP($A384,#REF!,7,FALSE),1)),"")</f>
        <v>#REF!</v>
      </c>
      <c r="N384" s="206"/>
      <c r="O384" s="206"/>
      <c r="P384" s="206"/>
      <c r="Q384" s="206"/>
      <c r="R384" s="206"/>
      <c r="S384" s="63" t="e">
        <f>HLOOKUP("Device Tree Pin Name",#REF!,MATCH($A384,#REF!,0),FALSE)</f>
        <v>#REF!</v>
      </c>
      <c r="T384" s="47" t="e">
        <f>HLOOKUP("power rail",#REF!,MATCH($A384,#REF!,0),FALSE)</f>
        <v>#REF!</v>
      </c>
      <c r="U384" s="62" t="e">
        <f>HLOOKUP("Wake Capable",#REF!,MATCH($A384,#REF!,0),FALSE)</f>
        <v>#REF!</v>
      </c>
      <c r="V384" s="62" t="e">
        <f>HLOOKUP("Strap",#REF!,MATCH($A384,#REF!,0),FALSE)</f>
        <v>#REF!</v>
      </c>
      <c r="W384" s="62"/>
      <c r="X384" s="62"/>
      <c r="Y384" s="62"/>
      <c r="Z384" s="47"/>
      <c r="AA384" s="47" t="e">
        <f>HLOOKUP("Pad type",#REF!,MATCH($A384,#REF!,0),FALSE)</f>
        <v>#REF!</v>
      </c>
      <c r="AB384" s="63"/>
      <c r="AC384" s="63" t="e">
        <f>HLOOKUP("POR Pin State",#REF!,MATCH($A384,#REF!,0),FALSE)</f>
        <v>#REF!</v>
      </c>
      <c r="AD384" s="208"/>
      <c r="AE384" s="208"/>
      <c r="AF384" s="208"/>
      <c r="AG384" s="208"/>
      <c r="AH384" s="209"/>
      <c r="AI384" s="209"/>
      <c r="AJ384" s="210"/>
      <c r="AK384" s="210"/>
      <c r="AL384" s="210"/>
      <c r="AM384" s="210"/>
      <c r="AN384" s="210"/>
      <c r="AO384" s="210"/>
      <c r="AP384" s="210"/>
      <c r="AQ384" s="237" t="s">
        <v>881</v>
      </c>
      <c r="AR384" s="105"/>
      <c r="AS384" s="105"/>
      <c r="AT384" s="105"/>
      <c r="AU384" s="105"/>
      <c r="AV384" s="105"/>
      <c r="AW384" s="105"/>
      <c r="AX384" s="105"/>
      <c r="AY384" s="105"/>
      <c r="AZ384" s="105"/>
      <c r="BA384" s="105"/>
      <c r="BB384" s="218"/>
      <c r="BC384" s="105"/>
      <c r="BD384" s="219"/>
      <c r="BE384" s="231" t="s">
        <v>879</v>
      </c>
      <c r="BF384" s="147" t="e">
        <f>VLOOKUP($A384,#REF!,34,FALSE)</f>
        <v>#REF!</v>
      </c>
      <c r="BG384" s="147" t="e">
        <f>VLOOKUP($A384,#REF!,22,FALSE)</f>
        <v>#REF!</v>
      </c>
      <c r="BH384" s="149"/>
    </row>
    <row r="385" s="5" customFormat="1" ht="12.95" customHeight="1" spans="1:60">
      <c r="A385" s="203" t="s">
        <v>882</v>
      </c>
      <c r="B385" s="38" t="e">
        <f>VLOOKUP($A385,#REF!,34,FALSE)</f>
        <v>#REF!</v>
      </c>
      <c r="C385" s="39" t="str">
        <f t="shared" si="153"/>
        <v>unused_PEX_TX0P</v>
      </c>
      <c r="D385" s="40" t="e">
        <f>IF(LEN(VLOOKUP($A385,#REF!,8,FALSE)),LEFT(VLOOKUP($A385,#REF!,8,FALSE),LEN(VLOOKUP($A385,#REF!,8,FALSE))-2),"")</f>
        <v>#REF!</v>
      </c>
      <c r="E385" s="41" t="e">
        <f>IF(LEN(VLOOKUP($A385,#REF!,4,FALSE)),IF(INDEX(#REF!,MATCH($A385,#REF!,0),1),LEFT(VLOOKUP($A385,#REF!,4,FALSE),LEN(VLOOKUP($A385,#REF!,4,FALSE))-2),CONCATENATE(LEFT(VLOOKUP($A385,#REF!,4,FALSE),LEN(VLOOKUP($A385,#REF!,4,FALSE))-2),"*")),"")</f>
        <v>#REF!</v>
      </c>
      <c r="F385" s="42" t="e">
        <f>IF(LEN(VLOOKUP($A385,#REF!,5,FALSE)),IF(INDEX(#REF!,MATCH($A385,#REF!,0),2),LEFT(VLOOKUP($A385,#REF!,5,FALSE),LEN(VLOOKUP($A385,#REF!,5,FALSE))-2),CONCATENATE(LEFT(VLOOKUP($A385,#REF!,5,FALSE),LEN(VLOOKUP($A385,#REF!,5,FALSE))-2),"*")),"")</f>
        <v>#REF!</v>
      </c>
      <c r="G385" s="42" t="e">
        <f>IF(LEN(VLOOKUP($A385,#REF!,6,FALSE)),IF(INDEX(#REF!,MATCH($A385,#REF!,0),3),LEFT(VLOOKUP($A385,#REF!,6,FALSE),LEN(VLOOKUP($A385,#REF!,6,FALSE))-2),CONCATENATE(LEFT(VLOOKUP($A385,#REF!,6,FALSE),LEN(VLOOKUP($A385,#REF!,6,FALSE))-2),"*")),"")</f>
        <v>#REF!</v>
      </c>
      <c r="H385" s="43" t="e">
        <f>IF(LEN(VLOOKUP($A385,#REF!,7,FALSE)),IF(INDEX(#REF!,MATCH($A385,#REF!,0),4),LEFT(VLOOKUP($A385,#REF!,7,FALSE),LEN(VLOOKUP($A385,#REF!,7,FALSE))-2),CONCATENATE(LEFT(VLOOKUP($A385,#REF!,7,FALSE),LEN(VLOOKUP($A385,#REF!,7,FALSE))-2),"*")),"")</f>
        <v>#REF!</v>
      </c>
      <c r="I385" s="54" t="e">
        <f>IF(LEN(VLOOKUP($A385,#REF!,8,FALSE)),UPPER(RIGHT(VLOOKUP($A385,#REF!,8,FALSE),1)),"")</f>
        <v>#REF!</v>
      </c>
      <c r="J385" s="42" t="e">
        <f>IF(LEN(VLOOKUP($A385,#REF!,4,FALSE)),UPPER(RIGHT(VLOOKUP($A385,#REF!,4,FALSE),1)),"")</f>
        <v>#REF!</v>
      </c>
      <c r="K385" s="42" t="e">
        <f>IF(LEN(VLOOKUP($A385,#REF!,5,FALSE)),UPPER(RIGHT(VLOOKUP($A385,#REF!,5,FALSE),1)),"")</f>
        <v>#REF!</v>
      </c>
      <c r="L385" s="42" t="e">
        <f>IF(LEN(VLOOKUP($A385,#REF!,6,FALSE)),UPPER(RIGHT(VLOOKUP($A385,#REF!,6,FALSE),1)),"")</f>
        <v>#REF!</v>
      </c>
      <c r="M385" s="43" t="e">
        <f>IF(LEN(VLOOKUP($A385,#REF!,7,FALSE)),UPPER(RIGHT(VLOOKUP($A385,#REF!,7,FALSE),1)),"")</f>
        <v>#REF!</v>
      </c>
      <c r="N385" s="206"/>
      <c r="O385" s="206"/>
      <c r="P385" s="206"/>
      <c r="Q385" s="206"/>
      <c r="R385" s="206"/>
      <c r="S385" s="63" t="e">
        <f>HLOOKUP("Device Tree Pin Name",#REF!,MATCH($A385,#REF!,0),FALSE)</f>
        <v>#REF!</v>
      </c>
      <c r="T385" s="47" t="e">
        <f>HLOOKUP("power rail",#REF!,MATCH($A385,#REF!,0),FALSE)</f>
        <v>#REF!</v>
      </c>
      <c r="U385" s="62" t="e">
        <f>HLOOKUP("Wake Capable",#REF!,MATCH($A385,#REF!,0),FALSE)</f>
        <v>#REF!</v>
      </c>
      <c r="V385" s="62" t="e">
        <f>HLOOKUP("Strap",#REF!,MATCH($A385,#REF!,0),FALSE)</f>
        <v>#REF!</v>
      </c>
      <c r="W385" s="62"/>
      <c r="X385" s="62"/>
      <c r="Y385" s="62"/>
      <c r="Z385" s="47"/>
      <c r="AA385" s="47" t="e">
        <f>HLOOKUP("Pad type",#REF!,MATCH($A385,#REF!,0),FALSE)</f>
        <v>#REF!</v>
      </c>
      <c r="AB385" s="63"/>
      <c r="AC385" s="63" t="e">
        <f>HLOOKUP("POR Pin State",#REF!,MATCH($A385,#REF!,0),FALSE)</f>
        <v>#REF!</v>
      </c>
      <c r="AD385" s="208"/>
      <c r="AE385" s="208"/>
      <c r="AF385" s="208"/>
      <c r="AG385" s="208"/>
      <c r="AH385" s="209"/>
      <c r="AI385" s="209"/>
      <c r="AJ385" s="210"/>
      <c r="AK385" s="210"/>
      <c r="AL385" s="210"/>
      <c r="AM385" s="210"/>
      <c r="AN385" s="210"/>
      <c r="AO385" s="210"/>
      <c r="AP385" s="210"/>
      <c r="AQ385" s="236" t="s">
        <v>883</v>
      </c>
      <c r="AR385" s="105"/>
      <c r="AS385" s="105"/>
      <c r="AT385" s="105"/>
      <c r="AU385" s="105"/>
      <c r="AV385" s="105"/>
      <c r="AW385" s="105"/>
      <c r="AX385" s="105"/>
      <c r="AY385" s="105"/>
      <c r="AZ385" s="105"/>
      <c r="BA385" s="105"/>
      <c r="BB385" s="218"/>
      <c r="BC385" s="105"/>
      <c r="BD385" s="219"/>
      <c r="BE385" s="231" t="s">
        <v>884</v>
      </c>
      <c r="BF385" s="147" t="e">
        <f>VLOOKUP($A385,#REF!,34,FALSE)</f>
        <v>#REF!</v>
      </c>
      <c r="BG385" s="147" t="e">
        <f>VLOOKUP($A385,#REF!,22,FALSE)</f>
        <v>#REF!</v>
      </c>
      <c r="BH385" s="149"/>
    </row>
    <row r="386" s="5" customFormat="1" ht="12.95" customHeight="1" spans="1:60">
      <c r="A386" s="203" t="s">
        <v>885</v>
      </c>
      <c r="B386" s="38" t="e">
        <f>VLOOKUP($A386,#REF!,34,FALSE)</f>
        <v>#REF!</v>
      </c>
      <c r="C386" s="39" t="str">
        <f t="shared" si="153"/>
        <v>unused_PEX_TX0N</v>
      </c>
      <c r="D386" s="40" t="e">
        <f>IF(LEN(VLOOKUP($A386,#REF!,8,FALSE)),LEFT(VLOOKUP($A386,#REF!,8,FALSE),LEN(VLOOKUP($A386,#REF!,8,FALSE))-2),"")</f>
        <v>#REF!</v>
      </c>
      <c r="E386" s="41" t="e">
        <f>IF(LEN(VLOOKUP($A386,#REF!,4,FALSE)),IF(INDEX(#REF!,MATCH($A386,#REF!,0),1),LEFT(VLOOKUP($A386,#REF!,4,FALSE),LEN(VLOOKUP($A386,#REF!,4,FALSE))-2),CONCATENATE(LEFT(VLOOKUP($A386,#REF!,4,FALSE),LEN(VLOOKUP($A386,#REF!,4,FALSE))-2),"*")),"")</f>
        <v>#REF!</v>
      </c>
      <c r="F386" s="42" t="e">
        <f>IF(LEN(VLOOKUP($A386,#REF!,5,FALSE)),IF(INDEX(#REF!,MATCH($A386,#REF!,0),2),LEFT(VLOOKUP($A386,#REF!,5,FALSE),LEN(VLOOKUP($A386,#REF!,5,FALSE))-2),CONCATENATE(LEFT(VLOOKUP($A386,#REF!,5,FALSE),LEN(VLOOKUP($A386,#REF!,5,FALSE))-2),"*")),"")</f>
        <v>#REF!</v>
      </c>
      <c r="G386" s="42" t="e">
        <f>IF(LEN(VLOOKUP($A386,#REF!,6,FALSE)),IF(INDEX(#REF!,MATCH($A386,#REF!,0),3),LEFT(VLOOKUP($A386,#REF!,6,FALSE),LEN(VLOOKUP($A386,#REF!,6,FALSE))-2),CONCATENATE(LEFT(VLOOKUP($A386,#REF!,6,FALSE),LEN(VLOOKUP($A386,#REF!,6,FALSE))-2),"*")),"")</f>
        <v>#REF!</v>
      </c>
      <c r="H386" s="43" t="e">
        <f>IF(LEN(VLOOKUP($A386,#REF!,7,FALSE)),IF(INDEX(#REF!,MATCH($A386,#REF!,0),4),LEFT(VLOOKUP($A386,#REF!,7,FALSE),LEN(VLOOKUP($A386,#REF!,7,FALSE))-2),CONCATENATE(LEFT(VLOOKUP($A386,#REF!,7,FALSE),LEN(VLOOKUP($A386,#REF!,7,FALSE))-2),"*")),"")</f>
        <v>#REF!</v>
      </c>
      <c r="I386" s="54" t="e">
        <f>IF(LEN(VLOOKUP($A386,#REF!,8,FALSE)),UPPER(RIGHT(VLOOKUP($A386,#REF!,8,FALSE),1)),"")</f>
        <v>#REF!</v>
      </c>
      <c r="J386" s="42" t="e">
        <f>IF(LEN(VLOOKUP($A386,#REF!,4,FALSE)),UPPER(RIGHT(VLOOKUP($A386,#REF!,4,FALSE),1)),"")</f>
        <v>#REF!</v>
      </c>
      <c r="K386" s="42" t="e">
        <f>IF(LEN(VLOOKUP($A386,#REF!,5,FALSE)),UPPER(RIGHT(VLOOKUP($A386,#REF!,5,FALSE),1)),"")</f>
        <v>#REF!</v>
      </c>
      <c r="L386" s="42" t="e">
        <f>IF(LEN(VLOOKUP($A386,#REF!,6,FALSE)),UPPER(RIGHT(VLOOKUP($A386,#REF!,6,FALSE),1)),"")</f>
        <v>#REF!</v>
      </c>
      <c r="M386" s="43" t="e">
        <f>IF(LEN(VLOOKUP($A386,#REF!,7,FALSE)),UPPER(RIGHT(VLOOKUP($A386,#REF!,7,FALSE),1)),"")</f>
        <v>#REF!</v>
      </c>
      <c r="N386" s="206"/>
      <c r="O386" s="206"/>
      <c r="P386" s="206"/>
      <c r="Q386" s="206"/>
      <c r="R386" s="206"/>
      <c r="S386" s="63" t="e">
        <f>HLOOKUP("Device Tree Pin Name",#REF!,MATCH($A386,#REF!,0),FALSE)</f>
        <v>#REF!</v>
      </c>
      <c r="T386" s="47" t="e">
        <f>HLOOKUP("power rail",#REF!,MATCH($A386,#REF!,0),FALSE)</f>
        <v>#REF!</v>
      </c>
      <c r="U386" s="62" t="e">
        <f>HLOOKUP("Wake Capable",#REF!,MATCH($A386,#REF!,0),FALSE)</f>
        <v>#REF!</v>
      </c>
      <c r="V386" s="62" t="e">
        <f>HLOOKUP("Strap",#REF!,MATCH($A386,#REF!,0),FALSE)</f>
        <v>#REF!</v>
      </c>
      <c r="W386" s="62"/>
      <c r="X386" s="62"/>
      <c r="Y386" s="62"/>
      <c r="Z386" s="47"/>
      <c r="AA386" s="47" t="e">
        <f>HLOOKUP("Pad type",#REF!,MATCH($A386,#REF!,0),FALSE)</f>
        <v>#REF!</v>
      </c>
      <c r="AB386" s="63"/>
      <c r="AC386" s="63" t="e">
        <f>HLOOKUP("POR Pin State",#REF!,MATCH($A386,#REF!,0),FALSE)</f>
        <v>#REF!</v>
      </c>
      <c r="AD386" s="208"/>
      <c r="AE386" s="208"/>
      <c r="AF386" s="208"/>
      <c r="AG386" s="208"/>
      <c r="AH386" s="209"/>
      <c r="AI386" s="209"/>
      <c r="AJ386" s="210"/>
      <c r="AK386" s="210"/>
      <c r="AL386" s="210"/>
      <c r="AM386" s="210"/>
      <c r="AN386" s="210"/>
      <c r="AO386" s="210"/>
      <c r="AP386" s="210"/>
      <c r="AQ386" s="237" t="s">
        <v>886</v>
      </c>
      <c r="AR386" s="105"/>
      <c r="AS386" s="105"/>
      <c r="AT386" s="105"/>
      <c r="AU386" s="105"/>
      <c r="AV386" s="105"/>
      <c r="AW386" s="105"/>
      <c r="AX386" s="105"/>
      <c r="AY386" s="105"/>
      <c r="AZ386" s="105"/>
      <c r="BA386" s="105"/>
      <c r="BB386" s="218"/>
      <c r="BC386" s="105"/>
      <c r="BD386" s="219"/>
      <c r="BE386" s="231" t="s">
        <v>884</v>
      </c>
      <c r="BF386" s="147" t="e">
        <f>VLOOKUP($A386,#REF!,34,FALSE)</f>
        <v>#REF!</v>
      </c>
      <c r="BG386" s="147" t="e">
        <f>VLOOKUP($A386,#REF!,22,FALSE)</f>
        <v>#REF!</v>
      </c>
      <c r="BH386" s="149"/>
    </row>
    <row r="387" s="5" customFormat="1" ht="12.95" customHeight="1" spans="1:60">
      <c r="A387" s="203" t="s">
        <v>887</v>
      </c>
      <c r="B387" s="38" t="e">
        <f>VLOOKUP($A387,#REF!,34,FALSE)</f>
        <v>#REF!</v>
      </c>
      <c r="C387" s="39" t="str">
        <f t="shared" si="153"/>
        <v>unused_PEX_RX1P</v>
      </c>
      <c r="D387" s="40" t="e">
        <f>IF(LEN(VLOOKUP($A387,#REF!,8,FALSE)),LEFT(VLOOKUP($A387,#REF!,8,FALSE),LEN(VLOOKUP($A387,#REF!,8,FALSE))-2),"")</f>
        <v>#REF!</v>
      </c>
      <c r="E387" s="41" t="e">
        <f>IF(LEN(VLOOKUP($A387,#REF!,4,FALSE)),IF(INDEX(#REF!,MATCH($A387,#REF!,0),1),LEFT(VLOOKUP($A387,#REF!,4,FALSE),LEN(VLOOKUP($A387,#REF!,4,FALSE))-2),CONCATENATE(LEFT(VLOOKUP($A387,#REF!,4,FALSE),LEN(VLOOKUP($A387,#REF!,4,FALSE))-2),"*")),"")</f>
        <v>#REF!</v>
      </c>
      <c r="F387" s="42" t="e">
        <f>IF(LEN(VLOOKUP($A387,#REF!,5,FALSE)),IF(INDEX(#REF!,MATCH($A387,#REF!,0),2),LEFT(VLOOKUP($A387,#REF!,5,FALSE),LEN(VLOOKUP($A387,#REF!,5,FALSE))-2),CONCATENATE(LEFT(VLOOKUP($A387,#REF!,5,FALSE),LEN(VLOOKUP($A387,#REF!,5,FALSE))-2),"*")),"")</f>
        <v>#REF!</v>
      </c>
      <c r="G387" s="42" t="e">
        <f>IF(LEN(VLOOKUP($A387,#REF!,6,FALSE)),IF(INDEX(#REF!,MATCH($A387,#REF!,0),3),LEFT(VLOOKUP($A387,#REF!,6,FALSE),LEN(VLOOKUP($A387,#REF!,6,FALSE))-2),CONCATENATE(LEFT(VLOOKUP($A387,#REF!,6,FALSE),LEN(VLOOKUP($A387,#REF!,6,FALSE))-2),"*")),"")</f>
        <v>#REF!</v>
      </c>
      <c r="H387" s="43" t="e">
        <f>IF(LEN(VLOOKUP($A387,#REF!,7,FALSE)),IF(INDEX(#REF!,MATCH($A387,#REF!,0),4),LEFT(VLOOKUP($A387,#REF!,7,FALSE),LEN(VLOOKUP($A387,#REF!,7,FALSE))-2),CONCATENATE(LEFT(VLOOKUP($A387,#REF!,7,FALSE),LEN(VLOOKUP($A387,#REF!,7,FALSE))-2),"*")),"")</f>
        <v>#REF!</v>
      </c>
      <c r="I387" s="54" t="e">
        <f>IF(LEN(VLOOKUP($A387,#REF!,8,FALSE)),UPPER(RIGHT(VLOOKUP($A387,#REF!,8,FALSE),1)),"")</f>
        <v>#REF!</v>
      </c>
      <c r="J387" s="42" t="e">
        <f>IF(LEN(VLOOKUP($A387,#REF!,4,FALSE)),UPPER(RIGHT(VLOOKUP($A387,#REF!,4,FALSE),1)),"")</f>
        <v>#REF!</v>
      </c>
      <c r="K387" s="42" t="e">
        <f>IF(LEN(VLOOKUP($A387,#REF!,5,FALSE)),UPPER(RIGHT(VLOOKUP($A387,#REF!,5,FALSE),1)),"")</f>
        <v>#REF!</v>
      </c>
      <c r="L387" s="42" t="e">
        <f>IF(LEN(VLOOKUP($A387,#REF!,6,FALSE)),UPPER(RIGHT(VLOOKUP($A387,#REF!,6,FALSE),1)),"")</f>
        <v>#REF!</v>
      </c>
      <c r="M387" s="43" t="e">
        <f>IF(LEN(VLOOKUP($A387,#REF!,7,FALSE)),UPPER(RIGHT(VLOOKUP($A387,#REF!,7,FALSE),1)),"")</f>
        <v>#REF!</v>
      </c>
      <c r="N387" s="206"/>
      <c r="O387" s="206"/>
      <c r="P387" s="206"/>
      <c r="Q387" s="206"/>
      <c r="R387" s="206"/>
      <c r="S387" s="63" t="e">
        <f>HLOOKUP("Device Tree Pin Name",#REF!,MATCH($A387,#REF!,0),FALSE)</f>
        <v>#REF!</v>
      </c>
      <c r="T387" s="47" t="e">
        <f>HLOOKUP("power rail",#REF!,MATCH($A387,#REF!,0),FALSE)</f>
        <v>#REF!</v>
      </c>
      <c r="U387" s="62" t="e">
        <f>HLOOKUP("Wake Capable",#REF!,MATCH($A387,#REF!,0),FALSE)</f>
        <v>#REF!</v>
      </c>
      <c r="V387" s="62" t="e">
        <f>HLOOKUP("Strap",#REF!,MATCH($A387,#REF!,0),FALSE)</f>
        <v>#REF!</v>
      </c>
      <c r="W387" s="62"/>
      <c r="X387" s="62"/>
      <c r="Y387" s="62"/>
      <c r="Z387" s="47"/>
      <c r="AA387" s="47" t="e">
        <f>HLOOKUP("Pad type",#REF!,MATCH($A387,#REF!,0),FALSE)</f>
        <v>#REF!</v>
      </c>
      <c r="AB387" s="63"/>
      <c r="AC387" s="63" t="e">
        <f>HLOOKUP("POR Pin State",#REF!,MATCH($A387,#REF!,0),FALSE)</f>
        <v>#REF!</v>
      </c>
      <c r="AD387" s="208"/>
      <c r="AE387" s="208"/>
      <c r="AF387" s="208"/>
      <c r="AG387" s="208"/>
      <c r="AH387" s="209"/>
      <c r="AI387" s="209"/>
      <c r="AJ387" s="210"/>
      <c r="AK387" s="210"/>
      <c r="AL387" s="210"/>
      <c r="AM387" s="210"/>
      <c r="AN387" s="210"/>
      <c r="AO387" s="210"/>
      <c r="AP387" s="210"/>
      <c r="AQ387" s="236" t="s">
        <v>888</v>
      </c>
      <c r="AR387" s="105"/>
      <c r="AS387" s="105"/>
      <c r="AT387" s="105"/>
      <c r="AU387" s="105"/>
      <c r="AV387" s="105"/>
      <c r="AW387" s="105"/>
      <c r="AX387" s="105"/>
      <c r="AY387" s="105"/>
      <c r="AZ387" s="105"/>
      <c r="BA387" s="105"/>
      <c r="BB387" s="218"/>
      <c r="BC387" s="105"/>
      <c r="BD387" s="219"/>
      <c r="BE387" s="231" t="s">
        <v>889</v>
      </c>
      <c r="BF387" s="147" t="e">
        <f>VLOOKUP($A387,#REF!,34,FALSE)</f>
        <v>#REF!</v>
      </c>
      <c r="BG387" s="147" t="e">
        <f>VLOOKUP($A387,#REF!,22,FALSE)</f>
        <v>#REF!</v>
      </c>
      <c r="BH387" s="149"/>
    </row>
    <row r="388" s="5" customFormat="1" ht="12.95" customHeight="1" spans="1:60">
      <c r="A388" s="203" t="s">
        <v>890</v>
      </c>
      <c r="B388" s="38" t="e">
        <f>VLOOKUP($A388,#REF!,34,FALSE)</f>
        <v>#REF!</v>
      </c>
      <c r="C388" s="39" t="str">
        <f t="shared" si="153"/>
        <v>unused_PEX_RX1N</v>
      </c>
      <c r="D388" s="40" t="e">
        <f>IF(LEN(VLOOKUP($A388,#REF!,8,FALSE)),LEFT(VLOOKUP($A388,#REF!,8,FALSE),LEN(VLOOKUP($A388,#REF!,8,FALSE))-2),"")</f>
        <v>#REF!</v>
      </c>
      <c r="E388" s="41" t="e">
        <f>IF(LEN(VLOOKUP($A388,#REF!,4,FALSE)),IF(INDEX(#REF!,MATCH($A388,#REF!,0),1),LEFT(VLOOKUP($A388,#REF!,4,FALSE),LEN(VLOOKUP($A388,#REF!,4,FALSE))-2),CONCATENATE(LEFT(VLOOKUP($A388,#REF!,4,FALSE),LEN(VLOOKUP($A388,#REF!,4,FALSE))-2),"*")),"")</f>
        <v>#REF!</v>
      </c>
      <c r="F388" s="42" t="e">
        <f>IF(LEN(VLOOKUP($A388,#REF!,5,FALSE)),IF(INDEX(#REF!,MATCH($A388,#REF!,0),2),LEFT(VLOOKUP($A388,#REF!,5,FALSE),LEN(VLOOKUP($A388,#REF!,5,FALSE))-2),CONCATENATE(LEFT(VLOOKUP($A388,#REF!,5,FALSE),LEN(VLOOKUP($A388,#REF!,5,FALSE))-2),"*")),"")</f>
        <v>#REF!</v>
      </c>
      <c r="G388" s="42" t="e">
        <f>IF(LEN(VLOOKUP($A388,#REF!,6,FALSE)),IF(INDEX(#REF!,MATCH($A388,#REF!,0),3),LEFT(VLOOKUP($A388,#REF!,6,FALSE),LEN(VLOOKUP($A388,#REF!,6,FALSE))-2),CONCATENATE(LEFT(VLOOKUP($A388,#REF!,6,FALSE),LEN(VLOOKUP($A388,#REF!,6,FALSE))-2),"*")),"")</f>
        <v>#REF!</v>
      </c>
      <c r="H388" s="43" t="e">
        <f>IF(LEN(VLOOKUP($A388,#REF!,7,FALSE)),IF(INDEX(#REF!,MATCH($A388,#REF!,0),4),LEFT(VLOOKUP($A388,#REF!,7,FALSE),LEN(VLOOKUP($A388,#REF!,7,FALSE))-2),CONCATENATE(LEFT(VLOOKUP($A388,#REF!,7,FALSE),LEN(VLOOKUP($A388,#REF!,7,FALSE))-2),"*")),"")</f>
        <v>#REF!</v>
      </c>
      <c r="I388" s="54" t="e">
        <f>IF(LEN(VLOOKUP($A388,#REF!,8,FALSE)),UPPER(RIGHT(VLOOKUP($A388,#REF!,8,FALSE),1)),"")</f>
        <v>#REF!</v>
      </c>
      <c r="J388" s="42" t="e">
        <f>IF(LEN(VLOOKUP($A388,#REF!,4,FALSE)),UPPER(RIGHT(VLOOKUP($A388,#REF!,4,FALSE),1)),"")</f>
        <v>#REF!</v>
      </c>
      <c r="K388" s="42" t="e">
        <f>IF(LEN(VLOOKUP($A388,#REF!,5,FALSE)),UPPER(RIGHT(VLOOKUP($A388,#REF!,5,FALSE),1)),"")</f>
        <v>#REF!</v>
      </c>
      <c r="L388" s="42" t="e">
        <f>IF(LEN(VLOOKUP($A388,#REF!,6,FALSE)),UPPER(RIGHT(VLOOKUP($A388,#REF!,6,FALSE),1)),"")</f>
        <v>#REF!</v>
      </c>
      <c r="M388" s="43" t="e">
        <f>IF(LEN(VLOOKUP($A388,#REF!,7,FALSE)),UPPER(RIGHT(VLOOKUP($A388,#REF!,7,FALSE),1)),"")</f>
        <v>#REF!</v>
      </c>
      <c r="N388" s="206"/>
      <c r="O388" s="206"/>
      <c r="P388" s="206"/>
      <c r="Q388" s="206"/>
      <c r="R388" s="206"/>
      <c r="S388" s="63" t="e">
        <f>HLOOKUP("Device Tree Pin Name",#REF!,MATCH($A388,#REF!,0),FALSE)</f>
        <v>#REF!</v>
      </c>
      <c r="T388" s="47" t="e">
        <f>HLOOKUP("power rail",#REF!,MATCH($A388,#REF!,0),FALSE)</f>
        <v>#REF!</v>
      </c>
      <c r="U388" s="62" t="e">
        <f>HLOOKUP("Wake Capable",#REF!,MATCH($A388,#REF!,0),FALSE)</f>
        <v>#REF!</v>
      </c>
      <c r="V388" s="62" t="e">
        <f>HLOOKUP("Strap",#REF!,MATCH($A388,#REF!,0),FALSE)</f>
        <v>#REF!</v>
      </c>
      <c r="W388" s="62"/>
      <c r="X388" s="62"/>
      <c r="Y388" s="62"/>
      <c r="Z388" s="47"/>
      <c r="AA388" s="47" t="e">
        <f>HLOOKUP("Pad type",#REF!,MATCH($A388,#REF!,0),FALSE)</f>
        <v>#REF!</v>
      </c>
      <c r="AB388" s="63"/>
      <c r="AC388" s="63" t="e">
        <f>HLOOKUP("POR Pin State",#REF!,MATCH($A388,#REF!,0),FALSE)</f>
        <v>#REF!</v>
      </c>
      <c r="AD388" s="208"/>
      <c r="AE388" s="208"/>
      <c r="AF388" s="208"/>
      <c r="AG388" s="208"/>
      <c r="AH388" s="209"/>
      <c r="AI388" s="209"/>
      <c r="AJ388" s="210"/>
      <c r="AK388" s="210"/>
      <c r="AL388" s="210"/>
      <c r="AM388" s="210"/>
      <c r="AN388" s="210"/>
      <c r="AO388" s="210"/>
      <c r="AP388" s="210"/>
      <c r="AQ388" s="237" t="s">
        <v>891</v>
      </c>
      <c r="AR388" s="105"/>
      <c r="AS388" s="105"/>
      <c r="AT388" s="105"/>
      <c r="AU388" s="105"/>
      <c r="AV388" s="105"/>
      <c r="AW388" s="105"/>
      <c r="AX388" s="105"/>
      <c r="AY388" s="105"/>
      <c r="AZ388" s="105"/>
      <c r="BA388" s="105"/>
      <c r="BB388" s="218"/>
      <c r="BC388" s="105"/>
      <c r="BD388" s="219"/>
      <c r="BE388" s="231" t="s">
        <v>889</v>
      </c>
      <c r="BF388" s="147" t="e">
        <f>VLOOKUP($A388,#REF!,34,FALSE)</f>
        <v>#REF!</v>
      </c>
      <c r="BG388" s="147" t="e">
        <f>VLOOKUP($A388,#REF!,22,FALSE)</f>
        <v>#REF!</v>
      </c>
      <c r="BH388" s="149"/>
    </row>
    <row r="389" s="5" customFormat="1" ht="12.95" customHeight="1" spans="1:60">
      <c r="A389" s="203" t="s">
        <v>892</v>
      </c>
      <c r="B389" s="38" t="e">
        <f>VLOOKUP($A389,#REF!,34,FALSE)</f>
        <v>#REF!</v>
      </c>
      <c r="C389" s="39" t="str">
        <f t="shared" si="153"/>
        <v>unused_PEX_TX1P</v>
      </c>
      <c r="D389" s="40" t="e">
        <f>IF(LEN(VLOOKUP($A389,#REF!,8,FALSE)),LEFT(VLOOKUP($A389,#REF!,8,FALSE),LEN(VLOOKUP($A389,#REF!,8,FALSE))-2),"")</f>
        <v>#REF!</v>
      </c>
      <c r="E389" s="41" t="e">
        <f>IF(LEN(VLOOKUP($A389,#REF!,4,FALSE)),IF(INDEX(#REF!,MATCH($A389,#REF!,0),1),LEFT(VLOOKUP($A389,#REF!,4,FALSE),LEN(VLOOKUP($A389,#REF!,4,FALSE))-2),CONCATENATE(LEFT(VLOOKUP($A389,#REF!,4,FALSE),LEN(VLOOKUP($A389,#REF!,4,FALSE))-2),"*")),"")</f>
        <v>#REF!</v>
      </c>
      <c r="F389" s="42" t="e">
        <f>IF(LEN(VLOOKUP($A389,#REF!,5,FALSE)),IF(INDEX(#REF!,MATCH($A389,#REF!,0),2),LEFT(VLOOKUP($A389,#REF!,5,FALSE),LEN(VLOOKUP($A389,#REF!,5,FALSE))-2),CONCATENATE(LEFT(VLOOKUP($A389,#REF!,5,FALSE),LEN(VLOOKUP($A389,#REF!,5,FALSE))-2),"*")),"")</f>
        <v>#REF!</v>
      </c>
      <c r="G389" s="42" t="e">
        <f>IF(LEN(VLOOKUP($A389,#REF!,6,FALSE)),IF(INDEX(#REF!,MATCH($A389,#REF!,0),3),LEFT(VLOOKUP($A389,#REF!,6,FALSE),LEN(VLOOKUP($A389,#REF!,6,FALSE))-2),CONCATENATE(LEFT(VLOOKUP($A389,#REF!,6,FALSE),LEN(VLOOKUP($A389,#REF!,6,FALSE))-2),"*")),"")</f>
        <v>#REF!</v>
      </c>
      <c r="H389" s="43" t="e">
        <f>IF(LEN(VLOOKUP($A389,#REF!,7,FALSE)),IF(INDEX(#REF!,MATCH($A389,#REF!,0),4),LEFT(VLOOKUP($A389,#REF!,7,FALSE),LEN(VLOOKUP($A389,#REF!,7,FALSE))-2),CONCATENATE(LEFT(VLOOKUP($A389,#REF!,7,FALSE),LEN(VLOOKUP($A389,#REF!,7,FALSE))-2),"*")),"")</f>
        <v>#REF!</v>
      </c>
      <c r="I389" s="54" t="e">
        <f>IF(LEN(VLOOKUP($A389,#REF!,8,FALSE)),UPPER(RIGHT(VLOOKUP($A389,#REF!,8,FALSE),1)),"")</f>
        <v>#REF!</v>
      </c>
      <c r="J389" s="42" t="e">
        <f>IF(LEN(VLOOKUP($A389,#REF!,4,FALSE)),UPPER(RIGHT(VLOOKUP($A389,#REF!,4,FALSE),1)),"")</f>
        <v>#REF!</v>
      </c>
      <c r="K389" s="42" t="e">
        <f>IF(LEN(VLOOKUP($A389,#REF!,5,FALSE)),UPPER(RIGHT(VLOOKUP($A389,#REF!,5,FALSE),1)),"")</f>
        <v>#REF!</v>
      </c>
      <c r="L389" s="42" t="e">
        <f>IF(LEN(VLOOKUP($A389,#REF!,6,FALSE)),UPPER(RIGHT(VLOOKUP($A389,#REF!,6,FALSE),1)),"")</f>
        <v>#REF!</v>
      </c>
      <c r="M389" s="43" t="e">
        <f>IF(LEN(VLOOKUP($A389,#REF!,7,FALSE)),UPPER(RIGHT(VLOOKUP($A389,#REF!,7,FALSE),1)),"")</f>
        <v>#REF!</v>
      </c>
      <c r="N389" s="206"/>
      <c r="O389" s="206"/>
      <c r="P389" s="206"/>
      <c r="Q389" s="206"/>
      <c r="R389" s="206"/>
      <c r="S389" s="63" t="e">
        <f>HLOOKUP("Device Tree Pin Name",#REF!,MATCH($A389,#REF!,0),FALSE)</f>
        <v>#REF!</v>
      </c>
      <c r="T389" s="47" t="e">
        <f>HLOOKUP("power rail",#REF!,MATCH($A389,#REF!,0),FALSE)</f>
        <v>#REF!</v>
      </c>
      <c r="U389" s="62" t="e">
        <f>HLOOKUP("Wake Capable",#REF!,MATCH($A389,#REF!,0),FALSE)</f>
        <v>#REF!</v>
      </c>
      <c r="V389" s="62" t="e">
        <f>HLOOKUP("Strap",#REF!,MATCH($A389,#REF!,0),FALSE)</f>
        <v>#REF!</v>
      </c>
      <c r="W389" s="62"/>
      <c r="X389" s="62"/>
      <c r="Y389" s="62"/>
      <c r="Z389" s="47"/>
      <c r="AA389" s="47" t="e">
        <f>HLOOKUP("Pad type",#REF!,MATCH($A389,#REF!,0),FALSE)</f>
        <v>#REF!</v>
      </c>
      <c r="AB389" s="63"/>
      <c r="AC389" s="63" t="e">
        <f>HLOOKUP("POR Pin State",#REF!,MATCH($A389,#REF!,0),FALSE)</f>
        <v>#REF!</v>
      </c>
      <c r="AD389" s="208"/>
      <c r="AE389" s="208"/>
      <c r="AF389" s="208"/>
      <c r="AG389" s="208"/>
      <c r="AH389" s="209"/>
      <c r="AI389" s="209"/>
      <c r="AJ389" s="210"/>
      <c r="AK389" s="210"/>
      <c r="AL389" s="210"/>
      <c r="AM389" s="210"/>
      <c r="AN389" s="210"/>
      <c r="AO389" s="210"/>
      <c r="AP389" s="210"/>
      <c r="AQ389" s="236" t="s">
        <v>893</v>
      </c>
      <c r="AR389" s="105"/>
      <c r="AS389" s="105"/>
      <c r="AT389" s="105"/>
      <c r="AU389" s="105"/>
      <c r="AV389" s="105"/>
      <c r="AW389" s="105"/>
      <c r="AX389" s="105"/>
      <c r="AY389" s="105"/>
      <c r="AZ389" s="105"/>
      <c r="BA389" s="105"/>
      <c r="BB389" s="218"/>
      <c r="BC389" s="105"/>
      <c r="BD389" s="219"/>
      <c r="BE389" s="231" t="s">
        <v>889</v>
      </c>
      <c r="BF389" s="147" t="e">
        <f>VLOOKUP($A389,#REF!,34,FALSE)</f>
        <v>#REF!</v>
      </c>
      <c r="BG389" s="147" t="e">
        <f>VLOOKUP($A389,#REF!,22,FALSE)</f>
        <v>#REF!</v>
      </c>
      <c r="BH389" s="149"/>
    </row>
    <row r="390" s="5" customFormat="1" ht="12.95" customHeight="1" spans="1:60">
      <c r="A390" s="203" t="s">
        <v>894</v>
      </c>
      <c r="B390" s="38" t="e">
        <f>VLOOKUP($A390,#REF!,34,FALSE)</f>
        <v>#REF!</v>
      </c>
      <c r="C390" s="39" t="str">
        <f t="shared" si="153"/>
        <v>unused_PEX_TX1N</v>
      </c>
      <c r="D390" s="40" t="e">
        <f>IF(LEN(VLOOKUP($A390,#REF!,8,FALSE)),LEFT(VLOOKUP($A390,#REF!,8,FALSE),LEN(VLOOKUP($A390,#REF!,8,FALSE))-2),"")</f>
        <v>#REF!</v>
      </c>
      <c r="E390" s="41" t="e">
        <f>IF(LEN(VLOOKUP($A390,#REF!,4,FALSE)),IF(INDEX(#REF!,MATCH($A390,#REF!,0),1),LEFT(VLOOKUP($A390,#REF!,4,FALSE),LEN(VLOOKUP($A390,#REF!,4,FALSE))-2),CONCATENATE(LEFT(VLOOKUP($A390,#REF!,4,FALSE),LEN(VLOOKUP($A390,#REF!,4,FALSE))-2),"*")),"")</f>
        <v>#REF!</v>
      </c>
      <c r="F390" s="42" t="e">
        <f>IF(LEN(VLOOKUP($A390,#REF!,5,FALSE)),IF(INDEX(#REF!,MATCH($A390,#REF!,0),2),LEFT(VLOOKUP($A390,#REF!,5,FALSE),LEN(VLOOKUP($A390,#REF!,5,FALSE))-2),CONCATENATE(LEFT(VLOOKUP($A390,#REF!,5,FALSE),LEN(VLOOKUP($A390,#REF!,5,FALSE))-2),"*")),"")</f>
        <v>#REF!</v>
      </c>
      <c r="G390" s="42" t="e">
        <f>IF(LEN(VLOOKUP($A390,#REF!,6,FALSE)),IF(INDEX(#REF!,MATCH($A390,#REF!,0),3),LEFT(VLOOKUP($A390,#REF!,6,FALSE),LEN(VLOOKUP($A390,#REF!,6,FALSE))-2),CONCATENATE(LEFT(VLOOKUP($A390,#REF!,6,FALSE),LEN(VLOOKUP($A390,#REF!,6,FALSE))-2),"*")),"")</f>
        <v>#REF!</v>
      </c>
      <c r="H390" s="43" t="e">
        <f>IF(LEN(VLOOKUP($A390,#REF!,7,FALSE)),IF(INDEX(#REF!,MATCH($A390,#REF!,0),4),LEFT(VLOOKUP($A390,#REF!,7,FALSE),LEN(VLOOKUP($A390,#REF!,7,FALSE))-2),CONCATENATE(LEFT(VLOOKUP($A390,#REF!,7,FALSE),LEN(VLOOKUP($A390,#REF!,7,FALSE))-2),"*")),"")</f>
        <v>#REF!</v>
      </c>
      <c r="I390" s="54" t="e">
        <f>IF(LEN(VLOOKUP($A390,#REF!,8,FALSE)),UPPER(RIGHT(VLOOKUP($A390,#REF!,8,FALSE),1)),"")</f>
        <v>#REF!</v>
      </c>
      <c r="J390" s="42" t="e">
        <f>IF(LEN(VLOOKUP($A390,#REF!,4,FALSE)),UPPER(RIGHT(VLOOKUP($A390,#REF!,4,FALSE),1)),"")</f>
        <v>#REF!</v>
      </c>
      <c r="K390" s="42" t="e">
        <f>IF(LEN(VLOOKUP($A390,#REF!,5,FALSE)),UPPER(RIGHT(VLOOKUP($A390,#REF!,5,FALSE),1)),"")</f>
        <v>#REF!</v>
      </c>
      <c r="L390" s="42" t="e">
        <f>IF(LEN(VLOOKUP($A390,#REF!,6,FALSE)),UPPER(RIGHT(VLOOKUP($A390,#REF!,6,FALSE),1)),"")</f>
        <v>#REF!</v>
      </c>
      <c r="M390" s="43" t="e">
        <f>IF(LEN(VLOOKUP($A390,#REF!,7,FALSE)),UPPER(RIGHT(VLOOKUP($A390,#REF!,7,FALSE),1)),"")</f>
        <v>#REF!</v>
      </c>
      <c r="N390" s="206"/>
      <c r="O390" s="206"/>
      <c r="P390" s="206"/>
      <c r="Q390" s="206"/>
      <c r="R390" s="206"/>
      <c r="S390" s="63" t="e">
        <f>HLOOKUP("Device Tree Pin Name",#REF!,MATCH($A390,#REF!,0),FALSE)</f>
        <v>#REF!</v>
      </c>
      <c r="T390" s="47" t="e">
        <f>HLOOKUP("power rail",#REF!,MATCH($A390,#REF!,0),FALSE)</f>
        <v>#REF!</v>
      </c>
      <c r="U390" s="62" t="e">
        <f>HLOOKUP("Wake Capable",#REF!,MATCH($A390,#REF!,0),FALSE)</f>
        <v>#REF!</v>
      </c>
      <c r="V390" s="62" t="e">
        <f>HLOOKUP("Strap",#REF!,MATCH($A390,#REF!,0),FALSE)</f>
        <v>#REF!</v>
      </c>
      <c r="W390" s="62"/>
      <c r="X390" s="62"/>
      <c r="Y390" s="62"/>
      <c r="Z390" s="47"/>
      <c r="AA390" s="47" t="e">
        <f>HLOOKUP("Pad type",#REF!,MATCH($A390,#REF!,0),FALSE)</f>
        <v>#REF!</v>
      </c>
      <c r="AB390" s="63"/>
      <c r="AC390" s="63" t="e">
        <f>HLOOKUP("POR Pin State",#REF!,MATCH($A390,#REF!,0),FALSE)</f>
        <v>#REF!</v>
      </c>
      <c r="AD390" s="208"/>
      <c r="AE390" s="208"/>
      <c r="AF390" s="208"/>
      <c r="AG390" s="208"/>
      <c r="AH390" s="209"/>
      <c r="AI390" s="209"/>
      <c r="AJ390" s="210"/>
      <c r="AK390" s="210"/>
      <c r="AL390" s="210"/>
      <c r="AM390" s="210"/>
      <c r="AN390" s="210"/>
      <c r="AO390" s="210"/>
      <c r="AP390" s="210"/>
      <c r="AQ390" s="237" t="s">
        <v>895</v>
      </c>
      <c r="AR390" s="105"/>
      <c r="AS390" s="105"/>
      <c r="AT390" s="105"/>
      <c r="AU390" s="105"/>
      <c r="AV390" s="105"/>
      <c r="AW390" s="105"/>
      <c r="AX390" s="105"/>
      <c r="AY390" s="105"/>
      <c r="AZ390" s="105"/>
      <c r="BA390" s="105"/>
      <c r="BB390" s="218"/>
      <c r="BC390" s="105"/>
      <c r="BD390" s="219"/>
      <c r="BE390" s="231" t="s">
        <v>889</v>
      </c>
      <c r="BF390" s="147" t="e">
        <f>VLOOKUP($A390,#REF!,34,FALSE)</f>
        <v>#REF!</v>
      </c>
      <c r="BG390" s="147" t="e">
        <f>VLOOKUP($A390,#REF!,22,FALSE)</f>
        <v>#REF!</v>
      </c>
      <c r="BH390" s="149"/>
    </row>
    <row r="391" s="5" customFormat="1" ht="12.95" customHeight="1" spans="1:60">
      <c r="A391" s="203" t="s">
        <v>896</v>
      </c>
      <c r="B391" s="38" t="e">
        <f>VLOOKUP($A391,#REF!,34,FALSE)</f>
        <v>#REF!</v>
      </c>
      <c r="C391" s="39" t="str">
        <f t="shared" si="153"/>
        <v>unused_PEX_RX2P</v>
      </c>
      <c r="D391" s="40" t="e">
        <f>IF(LEN(VLOOKUP($A391,#REF!,8,FALSE)),LEFT(VLOOKUP($A391,#REF!,8,FALSE),LEN(VLOOKUP($A391,#REF!,8,FALSE))-2),"")</f>
        <v>#REF!</v>
      </c>
      <c r="E391" s="41" t="e">
        <f>IF(LEN(VLOOKUP($A391,#REF!,4,FALSE)),IF(INDEX(#REF!,MATCH($A391,#REF!,0),1),LEFT(VLOOKUP($A391,#REF!,4,FALSE),LEN(VLOOKUP($A391,#REF!,4,FALSE))-2),CONCATENATE(LEFT(VLOOKUP($A391,#REF!,4,FALSE),LEN(VLOOKUP($A391,#REF!,4,FALSE))-2),"*")),"")</f>
        <v>#REF!</v>
      </c>
      <c r="F391" s="42" t="e">
        <f>IF(LEN(VLOOKUP($A391,#REF!,5,FALSE)),IF(INDEX(#REF!,MATCH($A391,#REF!,0),2),LEFT(VLOOKUP($A391,#REF!,5,FALSE),LEN(VLOOKUP($A391,#REF!,5,FALSE))-2),CONCATENATE(LEFT(VLOOKUP($A391,#REF!,5,FALSE),LEN(VLOOKUP($A391,#REF!,5,FALSE))-2),"*")),"")</f>
        <v>#REF!</v>
      </c>
      <c r="G391" s="42" t="e">
        <f>IF(LEN(VLOOKUP($A391,#REF!,6,FALSE)),IF(INDEX(#REF!,MATCH($A391,#REF!,0),3),LEFT(VLOOKUP($A391,#REF!,6,FALSE),LEN(VLOOKUP($A391,#REF!,6,FALSE))-2),CONCATENATE(LEFT(VLOOKUP($A391,#REF!,6,FALSE),LEN(VLOOKUP($A391,#REF!,6,FALSE))-2),"*")),"")</f>
        <v>#REF!</v>
      </c>
      <c r="H391" s="43" t="e">
        <f>IF(LEN(VLOOKUP($A391,#REF!,7,FALSE)),IF(INDEX(#REF!,MATCH($A391,#REF!,0),4),LEFT(VLOOKUP($A391,#REF!,7,FALSE),LEN(VLOOKUP($A391,#REF!,7,FALSE))-2),CONCATENATE(LEFT(VLOOKUP($A391,#REF!,7,FALSE),LEN(VLOOKUP($A391,#REF!,7,FALSE))-2),"*")),"")</f>
        <v>#REF!</v>
      </c>
      <c r="I391" s="54" t="e">
        <f>IF(LEN(VLOOKUP($A391,#REF!,8,FALSE)),UPPER(RIGHT(VLOOKUP($A391,#REF!,8,FALSE),1)),"")</f>
        <v>#REF!</v>
      </c>
      <c r="J391" s="42" t="e">
        <f>IF(LEN(VLOOKUP($A391,#REF!,4,FALSE)),UPPER(RIGHT(VLOOKUP($A391,#REF!,4,FALSE),1)),"")</f>
        <v>#REF!</v>
      </c>
      <c r="K391" s="42" t="e">
        <f>IF(LEN(VLOOKUP($A391,#REF!,5,FALSE)),UPPER(RIGHT(VLOOKUP($A391,#REF!,5,FALSE),1)),"")</f>
        <v>#REF!</v>
      </c>
      <c r="L391" s="42" t="e">
        <f>IF(LEN(VLOOKUP($A391,#REF!,6,FALSE)),UPPER(RIGHT(VLOOKUP($A391,#REF!,6,FALSE),1)),"")</f>
        <v>#REF!</v>
      </c>
      <c r="M391" s="43" t="e">
        <f>IF(LEN(VLOOKUP($A391,#REF!,7,FALSE)),UPPER(RIGHT(VLOOKUP($A391,#REF!,7,FALSE),1)),"")</f>
        <v>#REF!</v>
      </c>
      <c r="N391" s="206"/>
      <c r="O391" s="206"/>
      <c r="P391" s="206"/>
      <c r="Q391" s="206"/>
      <c r="R391" s="206"/>
      <c r="S391" s="63" t="e">
        <f>HLOOKUP("Device Tree Pin Name",#REF!,MATCH($A391,#REF!,0),FALSE)</f>
        <v>#REF!</v>
      </c>
      <c r="T391" s="47" t="e">
        <f>HLOOKUP("power rail",#REF!,MATCH($A391,#REF!,0),FALSE)</f>
        <v>#REF!</v>
      </c>
      <c r="U391" s="62" t="e">
        <f>HLOOKUP("Wake Capable",#REF!,MATCH($A391,#REF!,0),FALSE)</f>
        <v>#REF!</v>
      </c>
      <c r="V391" s="62" t="e">
        <f>HLOOKUP("Strap",#REF!,MATCH($A391,#REF!,0),FALSE)</f>
        <v>#REF!</v>
      </c>
      <c r="W391" s="62"/>
      <c r="X391" s="62"/>
      <c r="Y391" s="62"/>
      <c r="Z391" s="47"/>
      <c r="AA391" s="47" t="e">
        <f>HLOOKUP("Pad type",#REF!,MATCH($A391,#REF!,0),FALSE)</f>
        <v>#REF!</v>
      </c>
      <c r="AB391" s="63"/>
      <c r="AC391" s="63" t="e">
        <f>HLOOKUP("POR Pin State",#REF!,MATCH($A391,#REF!,0),FALSE)</f>
        <v>#REF!</v>
      </c>
      <c r="AD391" s="208"/>
      <c r="AE391" s="208"/>
      <c r="AF391" s="208"/>
      <c r="AG391" s="208"/>
      <c r="AH391" s="209"/>
      <c r="AI391" s="209"/>
      <c r="AJ391" s="210"/>
      <c r="AK391" s="210"/>
      <c r="AL391" s="210"/>
      <c r="AM391" s="210"/>
      <c r="AN391" s="210"/>
      <c r="AO391" s="210"/>
      <c r="AP391" s="210"/>
      <c r="AQ391" s="236" t="s">
        <v>897</v>
      </c>
      <c r="AR391" s="105"/>
      <c r="AS391" s="105"/>
      <c r="AT391" s="105"/>
      <c r="AU391" s="105"/>
      <c r="AV391" s="105"/>
      <c r="AW391" s="105"/>
      <c r="AX391" s="105"/>
      <c r="AY391" s="105"/>
      <c r="AZ391" s="105"/>
      <c r="BA391" s="105"/>
      <c r="BB391" s="218"/>
      <c r="BC391" s="105"/>
      <c r="BD391" s="219"/>
      <c r="BE391" s="231" t="s">
        <v>889</v>
      </c>
      <c r="BF391" s="147" t="e">
        <f>VLOOKUP($A391,#REF!,34,FALSE)</f>
        <v>#REF!</v>
      </c>
      <c r="BG391" s="147" t="e">
        <f>VLOOKUP($A391,#REF!,22,FALSE)</f>
        <v>#REF!</v>
      </c>
      <c r="BH391" s="149"/>
    </row>
    <row r="392" s="5" customFormat="1" ht="12.95" customHeight="1" spans="1:60">
      <c r="A392" s="203" t="s">
        <v>898</v>
      </c>
      <c r="B392" s="38" t="e">
        <f>VLOOKUP($A392,#REF!,34,FALSE)</f>
        <v>#REF!</v>
      </c>
      <c r="C392" s="39" t="str">
        <f t="shared" si="153"/>
        <v>unused_PEX_RX2N</v>
      </c>
      <c r="D392" s="40" t="e">
        <f>IF(LEN(VLOOKUP($A392,#REF!,8,FALSE)),LEFT(VLOOKUP($A392,#REF!,8,FALSE),LEN(VLOOKUP($A392,#REF!,8,FALSE))-2),"")</f>
        <v>#REF!</v>
      </c>
      <c r="E392" s="41" t="e">
        <f>IF(LEN(VLOOKUP($A392,#REF!,4,FALSE)),IF(INDEX(#REF!,MATCH($A392,#REF!,0),1),LEFT(VLOOKUP($A392,#REF!,4,FALSE),LEN(VLOOKUP($A392,#REF!,4,FALSE))-2),CONCATENATE(LEFT(VLOOKUP($A392,#REF!,4,FALSE),LEN(VLOOKUP($A392,#REF!,4,FALSE))-2),"*")),"")</f>
        <v>#REF!</v>
      </c>
      <c r="F392" s="42" t="e">
        <f>IF(LEN(VLOOKUP($A392,#REF!,5,FALSE)),IF(INDEX(#REF!,MATCH($A392,#REF!,0),2),LEFT(VLOOKUP($A392,#REF!,5,FALSE),LEN(VLOOKUP($A392,#REF!,5,FALSE))-2),CONCATENATE(LEFT(VLOOKUP($A392,#REF!,5,FALSE),LEN(VLOOKUP($A392,#REF!,5,FALSE))-2),"*")),"")</f>
        <v>#REF!</v>
      </c>
      <c r="G392" s="42" t="e">
        <f>IF(LEN(VLOOKUP($A392,#REF!,6,FALSE)),IF(INDEX(#REF!,MATCH($A392,#REF!,0),3),LEFT(VLOOKUP($A392,#REF!,6,FALSE),LEN(VLOOKUP($A392,#REF!,6,FALSE))-2),CONCATENATE(LEFT(VLOOKUP($A392,#REF!,6,FALSE),LEN(VLOOKUP($A392,#REF!,6,FALSE))-2),"*")),"")</f>
        <v>#REF!</v>
      </c>
      <c r="H392" s="43" t="e">
        <f>IF(LEN(VLOOKUP($A392,#REF!,7,FALSE)),IF(INDEX(#REF!,MATCH($A392,#REF!,0),4),LEFT(VLOOKUP($A392,#REF!,7,FALSE),LEN(VLOOKUP($A392,#REF!,7,FALSE))-2),CONCATENATE(LEFT(VLOOKUP($A392,#REF!,7,FALSE),LEN(VLOOKUP($A392,#REF!,7,FALSE))-2),"*")),"")</f>
        <v>#REF!</v>
      </c>
      <c r="I392" s="54" t="e">
        <f>IF(LEN(VLOOKUP($A392,#REF!,8,FALSE)),UPPER(RIGHT(VLOOKUP($A392,#REF!,8,FALSE),1)),"")</f>
        <v>#REF!</v>
      </c>
      <c r="J392" s="42" t="e">
        <f>IF(LEN(VLOOKUP($A392,#REF!,4,FALSE)),UPPER(RIGHT(VLOOKUP($A392,#REF!,4,FALSE),1)),"")</f>
        <v>#REF!</v>
      </c>
      <c r="K392" s="42" t="e">
        <f>IF(LEN(VLOOKUP($A392,#REF!,5,FALSE)),UPPER(RIGHT(VLOOKUP($A392,#REF!,5,FALSE),1)),"")</f>
        <v>#REF!</v>
      </c>
      <c r="L392" s="42" t="e">
        <f>IF(LEN(VLOOKUP($A392,#REF!,6,FALSE)),UPPER(RIGHT(VLOOKUP($A392,#REF!,6,FALSE),1)),"")</f>
        <v>#REF!</v>
      </c>
      <c r="M392" s="43" t="e">
        <f>IF(LEN(VLOOKUP($A392,#REF!,7,FALSE)),UPPER(RIGHT(VLOOKUP($A392,#REF!,7,FALSE),1)),"")</f>
        <v>#REF!</v>
      </c>
      <c r="N392" s="206"/>
      <c r="O392" s="206"/>
      <c r="P392" s="206"/>
      <c r="Q392" s="206"/>
      <c r="R392" s="206"/>
      <c r="S392" s="63" t="e">
        <f>HLOOKUP("Device Tree Pin Name",#REF!,MATCH($A392,#REF!,0),FALSE)</f>
        <v>#REF!</v>
      </c>
      <c r="T392" s="47" t="e">
        <f>HLOOKUP("power rail",#REF!,MATCH($A392,#REF!,0),FALSE)</f>
        <v>#REF!</v>
      </c>
      <c r="U392" s="62" t="e">
        <f>HLOOKUP("Wake Capable",#REF!,MATCH($A392,#REF!,0),FALSE)</f>
        <v>#REF!</v>
      </c>
      <c r="V392" s="62" t="e">
        <f>HLOOKUP("Strap",#REF!,MATCH($A392,#REF!,0),FALSE)</f>
        <v>#REF!</v>
      </c>
      <c r="W392" s="62"/>
      <c r="X392" s="62"/>
      <c r="Y392" s="62"/>
      <c r="Z392" s="47"/>
      <c r="AA392" s="47" t="e">
        <f>HLOOKUP("Pad type",#REF!,MATCH($A392,#REF!,0),FALSE)</f>
        <v>#REF!</v>
      </c>
      <c r="AB392" s="63"/>
      <c r="AC392" s="63" t="e">
        <f>HLOOKUP("POR Pin State",#REF!,MATCH($A392,#REF!,0),FALSE)</f>
        <v>#REF!</v>
      </c>
      <c r="AD392" s="208"/>
      <c r="AE392" s="208"/>
      <c r="AF392" s="208"/>
      <c r="AG392" s="208"/>
      <c r="AH392" s="209"/>
      <c r="AI392" s="209"/>
      <c r="AJ392" s="210"/>
      <c r="AK392" s="210"/>
      <c r="AL392" s="210"/>
      <c r="AM392" s="210"/>
      <c r="AN392" s="210"/>
      <c r="AO392" s="210"/>
      <c r="AP392" s="210"/>
      <c r="AQ392" s="237" t="s">
        <v>899</v>
      </c>
      <c r="AR392" s="105"/>
      <c r="AS392" s="105"/>
      <c r="AT392" s="105"/>
      <c r="AU392" s="105"/>
      <c r="AV392" s="105"/>
      <c r="AW392" s="105"/>
      <c r="AX392" s="105"/>
      <c r="AY392" s="105"/>
      <c r="AZ392" s="105"/>
      <c r="BA392" s="105"/>
      <c r="BB392" s="218"/>
      <c r="BC392" s="105"/>
      <c r="BD392" s="219"/>
      <c r="BE392" s="231" t="s">
        <v>889</v>
      </c>
      <c r="BF392" s="147" t="e">
        <f>VLOOKUP($A392,#REF!,34,FALSE)</f>
        <v>#REF!</v>
      </c>
      <c r="BG392" s="147" t="e">
        <f>VLOOKUP($A392,#REF!,22,FALSE)</f>
        <v>#REF!</v>
      </c>
      <c r="BH392" s="149"/>
    </row>
    <row r="393" s="5" customFormat="1" ht="12.95" customHeight="1" spans="1:60">
      <c r="A393" s="203" t="s">
        <v>900</v>
      </c>
      <c r="B393" s="38" t="e">
        <f>VLOOKUP($A393,#REF!,34,FALSE)</f>
        <v>#REF!</v>
      </c>
      <c r="C393" s="39" t="str">
        <f t="shared" si="153"/>
        <v>unused_PEX_TX2P</v>
      </c>
      <c r="D393" s="40" t="e">
        <f>IF(LEN(VLOOKUP($A393,#REF!,8,FALSE)),LEFT(VLOOKUP($A393,#REF!,8,FALSE),LEN(VLOOKUP($A393,#REF!,8,FALSE))-2),"")</f>
        <v>#REF!</v>
      </c>
      <c r="E393" s="41" t="e">
        <f>IF(LEN(VLOOKUP($A393,#REF!,4,FALSE)),IF(INDEX(#REF!,MATCH($A393,#REF!,0),1),LEFT(VLOOKUP($A393,#REF!,4,FALSE),LEN(VLOOKUP($A393,#REF!,4,FALSE))-2),CONCATENATE(LEFT(VLOOKUP($A393,#REF!,4,FALSE),LEN(VLOOKUP($A393,#REF!,4,FALSE))-2),"*")),"")</f>
        <v>#REF!</v>
      </c>
      <c r="F393" s="42" t="e">
        <f>IF(LEN(VLOOKUP($A393,#REF!,5,FALSE)),IF(INDEX(#REF!,MATCH($A393,#REF!,0),2),LEFT(VLOOKUP($A393,#REF!,5,FALSE),LEN(VLOOKUP($A393,#REF!,5,FALSE))-2),CONCATENATE(LEFT(VLOOKUP($A393,#REF!,5,FALSE),LEN(VLOOKUP($A393,#REF!,5,FALSE))-2),"*")),"")</f>
        <v>#REF!</v>
      </c>
      <c r="G393" s="42" t="e">
        <f>IF(LEN(VLOOKUP($A393,#REF!,6,FALSE)),IF(INDEX(#REF!,MATCH($A393,#REF!,0),3),LEFT(VLOOKUP($A393,#REF!,6,FALSE),LEN(VLOOKUP($A393,#REF!,6,FALSE))-2),CONCATENATE(LEFT(VLOOKUP($A393,#REF!,6,FALSE),LEN(VLOOKUP($A393,#REF!,6,FALSE))-2),"*")),"")</f>
        <v>#REF!</v>
      </c>
      <c r="H393" s="43" t="e">
        <f>IF(LEN(VLOOKUP($A393,#REF!,7,FALSE)),IF(INDEX(#REF!,MATCH($A393,#REF!,0),4),LEFT(VLOOKUP($A393,#REF!,7,FALSE),LEN(VLOOKUP($A393,#REF!,7,FALSE))-2),CONCATENATE(LEFT(VLOOKUP($A393,#REF!,7,FALSE),LEN(VLOOKUP($A393,#REF!,7,FALSE))-2),"*")),"")</f>
        <v>#REF!</v>
      </c>
      <c r="I393" s="54" t="e">
        <f>IF(LEN(VLOOKUP($A393,#REF!,8,FALSE)),UPPER(RIGHT(VLOOKUP($A393,#REF!,8,FALSE),1)),"")</f>
        <v>#REF!</v>
      </c>
      <c r="J393" s="42" t="e">
        <f>IF(LEN(VLOOKUP($A393,#REF!,4,FALSE)),UPPER(RIGHT(VLOOKUP($A393,#REF!,4,FALSE),1)),"")</f>
        <v>#REF!</v>
      </c>
      <c r="K393" s="42" t="e">
        <f>IF(LEN(VLOOKUP($A393,#REF!,5,FALSE)),UPPER(RIGHT(VLOOKUP($A393,#REF!,5,FALSE),1)),"")</f>
        <v>#REF!</v>
      </c>
      <c r="L393" s="42" t="e">
        <f>IF(LEN(VLOOKUP($A393,#REF!,6,FALSE)),UPPER(RIGHT(VLOOKUP($A393,#REF!,6,FALSE),1)),"")</f>
        <v>#REF!</v>
      </c>
      <c r="M393" s="43" t="e">
        <f>IF(LEN(VLOOKUP($A393,#REF!,7,FALSE)),UPPER(RIGHT(VLOOKUP($A393,#REF!,7,FALSE),1)),"")</f>
        <v>#REF!</v>
      </c>
      <c r="N393" s="206"/>
      <c r="O393" s="206"/>
      <c r="P393" s="206"/>
      <c r="Q393" s="206"/>
      <c r="R393" s="206"/>
      <c r="S393" s="63" t="e">
        <f>HLOOKUP("Device Tree Pin Name",#REF!,MATCH($A393,#REF!,0),FALSE)</f>
        <v>#REF!</v>
      </c>
      <c r="T393" s="47" t="e">
        <f>HLOOKUP("power rail",#REF!,MATCH($A393,#REF!,0),FALSE)</f>
        <v>#REF!</v>
      </c>
      <c r="U393" s="62" t="e">
        <f>HLOOKUP("Wake Capable",#REF!,MATCH($A393,#REF!,0),FALSE)</f>
        <v>#REF!</v>
      </c>
      <c r="V393" s="62" t="e">
        <f>HLOOKUP("Strap",#REF!,MATCH($A393,#REF!,0),FALSE)</f>
        <v>#REF!</v>
      </c>
      <c r="W393" s="62"/>
      <c r="X393" s="62"/>
      <c r="Y393" s="62"/>
      <c r="Z393" s="47"/>
      <c r="AA393" s="47" t="e">
        <f>HLOOKUP("Pad type",#REF!,MATCH($A393,#REF!,0),FALSE)</f>
        <v>#REF!</v>
      </c>
      <c r="AB393" s="63"/>
      <c r="AC393" s="63" t="e">
        <f>HLOOKUP("POR Pin State",#REF!,MATCH($A393,#REF!,0),FALSE)</f>
        <v>#REF!</v>
      </c>
      <c r="AD393" s="208"/>
      <c r="AE393" s="208"/>
      <c r="AF393" s="208"/>
      <c r="AG393" s="208"/>
      <c r="AH393" s="209"/>
      <c r="AI393" s="209"/>
      <c r="AJ393" s="210"/>
      <c r="AK393" s="210"/>
      <c r="AL393" s="210"/>
      <c r="AM393" s="210"/>
      <c r="AN393" s="210"/>
      <c r="AO393" s="210"/>
      <c r="AP393" s="210"/>
      <c r="AQ393" s="236" t="s">
        <v>901</v>
      </c>
      <c r="AR393" s="105"/>
      <c r="AS393" s="105"/>
      <c r="AT393" s="105"/>
      <c r="AU393" s="105"/>
      <c r="AV393" s="105"/>
      <c r="AW393" s="105"/>
      <c r="AX393" s="105"/>
      <c r="AY393" s="105"/>
      <c r="AZ393" s="105"/>
      <c r="BA393" s="105"/>
      <c r="BB393" s="218"/>
      <c r="BC393" s="105"/>
      <c r="BD393" s="219"/>
      <c r="BE393" s="231" t="s">
        <v>889</v>
      </c>
      <c r="BF393" s="147" t="e">
        <f>VLOOKUP($A393,#REF!,34,FALSE)</f>
        <v>#REF!</v>
      </c>
      <c r="BG393" s="147" t="e">
        <f>VLOOKUP($A393,#REF!,22,FALSE)</f>
        <v>#REF!</v>
      </c>
      <c r="BH393" s="149"/>
    </row>
    <row r="394" s="5" customFormat="1" ht="12.95" customHeight="1" spans="1:60">
      <c r="A394" s="203" t="s">
        <v>902</v>
      </c>
      <c r="B394" s="38" t="e">
        <f>VLOOKUP($A394,#REF!,34,FALSE)</f>
        <v>#REF!</v>
      </c>
      <c r="C394" s="39" t="str">
        <f t="shared" si="153"/>
        <v>unused_PEX_TX2N</v>
      </c>
      <c r="D394" s="40" t="e">
        <f>IF(LEN(VLOOKUP($A394,#REF!,8,FALSE)),LEFT(VLOOKUP($A394,#REF!,8,FALSE),LEN(VLOOKUP($A394,#REF!,8,FALSE))-2),"")</f>
        <v>#REF!</v>
      </c>
      <c r="E394" s="41" t="e">
        <f>IF(LEN(VLOOKUP($A394,#REF!,4,FALSE)),IF(INDEX(#REF!,MATCH($A394,#REF!,0),1),LEFT(VLOOKUP($A394,#REF!,4,FALSE),LEN(VLOOKUP($A394,#REF!,4,FALSE))-2),CONCATENATE(LEFT(VLOOKUP($A394,#REF!,4,FALSE),LEN(VLOOKUP($A394,#REF!,4,FALSE))-2),"*")),"")</f>
        <v>#REF!</v>
      </c>
      <c r="F394" s="42" t="e">
        <f>IF(LEN(VLOOKUP($A394,#REF!,5,FALSE)),IF(INDEX(#REF!,MATCH($A394,#REF!,0),2),LEFT(VLOOKUP($A394,#REF!,5,FALSE),LEN(VLOOKUP($A394,#REF!,5,FALSE))-2),CONCATENATE(LEFT(VLOOKUP($A394,#REF!,5,FALSE),LEN(VLOOKUP($A394,#REF!,5,FALSE))-2),"*")),"")</f>
        <v>#REF!</v>
      </c>
      <c r="G394" s="42" t="e">
        <f>IF(LEN(VLOOKUP($A394,#REF!,6,FALSE)),IF(INDEX(#REF!,MATCH($A394,#REF!,0),3),LEFT(VLOOKUP($A394,#REF!,6,FALSE),LEN(VLOOKUP($A394,#REF!,6,FALSE))-2),CONCATENATE(LEFT(VLOOKUP($A394,#REF!,6,FALSE),LEN(VLOOKUP($A394,#REF!,6,FALSE))-2),"*")),"")</f>
        <v>#REF!</v>
      </c>
      <c r="H394" s="43" t="e">
        <f>IF(LEN(VLOOKUP($A394,#REF!,7,FALSE)),IF(INDEX(#REF!,MATCH($A394,#REF!,0),4),LEFT(VLOOKUP($A394,#REF!,7,FALSE),LEN(VLOOKUP($A394,#REF!,7,FALSE))-2),CONCATENATE(LEFT(VLOOKUP($A394,#REF!,7,FALSE),LEN(VLOOKUP($A394,#REF!,7,FALSE))-2),"*")),"")</f>
        <v>#REF!</v>
      </c>
      <c r="I394" s="54" t="e">
        <f>IF(LEN(VLOOKUP($A394,#REF!,8,FALSE)),UPPER(RIGHT(VLOOKUP($A394,#REF!,8,FALSE),1)),"")</f>
        <v>#REF!</v>
      </c>
      <c r="J394" s="42" t="e">
        <f>IF(LEN(VLOOKUP($A394,#REF!,4,FALSE)),UPPER(RIGHT(VLOOKUP($A394,#REF!,4,FALSE),1)),"")</f>
        <v>#REF!</v>
      </c>
      <c r="K394" s="42" t="e">
        <f>IF(LEN(VLOOKUP($A394,#REF!,5,FALSE)),UPPER(RIGHT(VLOOKUP($A394,#REF!,5,FALSE),1)),"")</f>
        <v>#REF!</v>
      </c>
      <c r="L394" s="42" t="e">
        <f>IF(LEN(VLOOKUP($A394,#REF!,6,FALSE)),UPPER(RIGHT(VLOOKUP($A394,#REF!,6,FALSE),1)),"")</f>
        <v>#REF!</v>
      </c>
      <c r="M394" s="43" t="e">
        <f>IF(LEN(VLOOKUP($A394,#REF!,7,FALSE)),UPPER(RIGHT(VLOOKUP($A394,#REF!,7,FALSE),1)),"")</f>
        <v>#REF!</v>
      </c>
      <c r="N394" s="206"/>
      <c r="O394" s="206"/>
      <c r="P394" s="206"/>
      <c r="Q394" s="206"/>
      <c r="R394" s="206"/>
      <c r="S394" s="63" t="e">
        <f>HLOOKUP("Device Tree Pin Name",#REF!,MATCH($A394,#REF!,0),FALSE)</f>
        <v>#REF!</v>
      </c>
      <c r="T394" s="47" t="e">
        <f>HLOOKUP("power rail",#REF!,MATCH($A394,#REF!,0),FALSE)</f>
        <v>#REF!</v>
      </c>
      <c r="U394" s="62" t="e">
        <f>HLOOKUP("Wake Capable",#REF!,MATCH($A394,#REF!,0),FALSE)</f>
        <v>#REF!</v>
      </c>
      <c r="V394" s="62" t="e">
        <f>HLOOKUP("Strap",#REF!,MATCH($A394,#REF!,0),FALSE)</f>
        <v>#REF!</v>
      </c>
      <c r="W394" s="62"/>
      <c r="X394" s="62"/>
      <c r="Y394" s="62"/>
      <c r="Z394" s="47"/>
      <c r="AA394" s="47" t="e">
        <f>HLOOKUP("Pad type",#REF!,MATCH($A394,#REF!,0),FALSE)</f>
        <v>#REF!</v>
      </c>
      <c r="AB394" s="63"/>
      <c r="AC394" s="63" t="e">
        <f>HLOOKUP("POR Pin State",#REF!,MATCH($A394,#REF!,0),FALSE)</f>
        <v>#REF!</v>
      </c>
      <c r="AD394" s="208"/>
      <c r="AE394" s="208"/>
      <c r="AF394" s="208"/>
      <c r="AG394" s="208"/>
      <c r="AH394" s="209"/>
      <c r="AI394" s="209"/>
      <c r="AJ394" s="210"/>
      <c r="AK394" s="210"/>
      <c r="AL394" s="210"/>
      <c r="AM394" s="210"/>
      <c r="AN394" s="210"/>
      <c r="AO394" s="210"/>
      <c r="AP394" s="210"/>
      <c r="AQ394" s="237" t="s">
        <v>903</v>
      </c>
      <c r="AR394" s="105"/>
      <c r="AS394" s="105"/>
      <c r="AT394" s="105"/>
      <c r="AU394" s="105"/>
      <c r="AV394" s="105"/>
      <c r="AW394" s="105"/>
      <c r="AX394" s="105"/>
      <c r="AY394" s="105"/>
      <c r="AZ394" s="105"/>
      <c r="BA394" s="105"/>
      <c r="BB394" s="218"/>
      <c r="BC394" s="105"/>
      <c r="BD394" s="219"/>
      <c r="BE394" s="231" t="s">
        <v>889</v>
      </c>
      <c r="BF394" s="147" t="e">
        <f>VLOOKUP($A394,#REF!,34,FALSE)</f>
        <v>#REF!</v>
      </c>
      <c r="BG394" s="147" t="e">
        <f>VLOOKUP($A394,#REF!,22,FALSE)</f>
        <v>#REF!</v>
      </c>
      <c r="BH394" s="149"/>
    </row>
    <row r="395" s="5" customFormat="1" ht="12.95" customHeight="1" spans="1:60">
      <c r="A395" s="203" t="s">
        <v>904</v>
      </c>
      <c r="B395" s="38" t="e">
        <f>VLOOKUP($A395,#REF!,34,FALSE)</f>
        <v>#REF!</v>
      </c>
      <c r="C395" s="39" t="str">
        <f t="shared" si="153"/>
        <v>unused_PEX_RX3P</v>
      </c>
      <c r="D395" s="40" t="e">
        <f>IF(LEN(VLOOKUP($A395,#REF!,8,FALSE)),LEFT(VLOOKUP($A395,#REF!,8,FALSE),LEN(VLOOKUP($A395,#REF!,8,FALSE))-2),"")</f>
        <v>#REF!</v>
      </c>
      <c r="E395" s="41" t="e">
        <f>IF(LEN(VLOOKUP($A395,#REF!,4,FALSE)),IF(INDEX(#REF!,MATCH($A395,#REF!,0),1),LEFT(VLOOKUP($A395,#REF!,4,FALSE),LEN(VLOOKUP($A395,#REF!,4,FALSE))-2),CONCATENATE(LEFT(VLOOKUP($A395,#REF!,4,FALSE),LEN(VLOOKUP($A395,#REF!,4,FALSE))-2),"*")),"")</f>
        <v>#REF!</v>
      </c>
      <c r="F395" s="42" t="e">
        <f>IF(LEN(VLOOKUP($A395,#REF!,5,FALSE)),IF(INDEX(#REF!,MATCH($A395,#REF!,0),2),LEFT(VLOOKUP($A395,#REF!,5,FALSE),LEN(VLOOKUP($A395,#REF!,5,FALSE))-2),CONCATENATE(LEFT(VLOOKUP($A395,#REF!,5,FALSE),LEN(VLOOKUP($A395,#REF!,5,FALSE))-2),"*")),"")</f>
        <v>#REF!</v>
      </c>
      <c r="G395" s="42" t="e">
        <f>IF(LEN(VLOOKUP($A395,#REF!,6,FALSE)),IF(INDEX(#REF!,MATCH($A395,#REF!,0),3),LEFT(VLOOKUP($A395,#REF!,6,FALSE),LEN(VLOOKUP($A395,#REF!,6,FALSE))-2),CONCATENATE(LEFT(VLOOKUP($A395,#REF!,6,FALSE),LEN(VLOOKUP($A395,#REF!,6,FALSE))-2),"*")),"")</f>
        <v>#REF!</v>
      </c>
      <c r="H395" s="43" t="e">
        <f>IF(LEN(VLOOKUP($A395,#REF!,7,FALSE)),IF(INDEX(#REF!,MATCH($A395,#REF!,0),4),LEFT(VLOOKUP($A395,#REF!,7,FALSE),LEN(VLOOKUP($A395,#REF!,7,FALSE))-2),CONCATENATE(LEFT(VLOOKUP($A395,#REF!,7,FALSE),LEN(VLOOKUP($A395,#REF!,7,FALSE))-2),"*")),"")</f>
        <v>#REF!</v>
      </c>
      <c r="I395" s="54" t="e">
        <f>IF(LEN(VLOOKUP($A395,#REF!,8,FALSE)),UPPER(RIGHT(VLOOKUP($A395,#REF!,8,FALSE),1)),"")</f>
        <v>#REF!</v>
      </c>
      <c r="J395" s="42" t="e">
        <f>IF(LEN(VLOOKUP($A395,#REF!,4,FALSE)),UPPER(RIGHT(VLOOKUP($A395,#REF!,4,FALSE),1)),"")</f>
        <v>#REF!</v>
      </c>
      <c r="K395" s="42" t="e">
        <f>IF(LEN(VLOOKUP($A395,#REF!,5,FALSE)),UPPER(RIGHT(VLOOKUP($A395,#REF!,5,FALSE),1)),"")</f>
        <v>#REF!</v>
      </c>
      <c r="L395" s="42" t="e">
        <f>IF(LEN(VLOOKUP($A395,#REF!,6,FALSE)),UPPER(RIGHT(VLOOKUP($A395,#REF!,6,FALSE),1)),"")</f>
        <v>#REF!</v>
      </c>
      <c r="M395" s="43" t="e">
        <f>IF(LEN(VLOOKUP($A395,#REF!,7,FALSE)),UPPER(RIGHT(VLOOKUP($A395,#REF!,7,FALSE),1)),"")</f>
        <v>#REF!</v>
      </c>
      <c r="N395" s="206"/>
      <c r="O395" s="206"/>
      <c r="P395" s="206"/>
      <c r="Q395" s="206"/>
      <c r="R395" s="206"/>
      <c r="S395" s="63" t="e">
        <f>HLOOKUP("Device Tree Pin Name",#REF!,MATCH($A395,#REF!,0),FALSE)</f>
        <v>#REF!</v>
      </c>
      <c r="T395" s="47" t="e">
        <f>HLOOKUP("power rail",#REF!,MATCH($A395,#REF!,0),FALSE)</f>
        <v>#REF!</v>
      </c>
      <c r="U395" s="62" t="e">
        <f>HLOOKUP("Wake Capable",#REF!,MATCH($A395,#REF!,0),FALSE)</f>
        <v>#REF!</v>
      </c>
      <c r="V395" s="62" t="e">
        <f>HLOOKUP("Strap",#REF!,MATCH($A395,#REF!,0),FALSE)</f>
        <v>#REF!</v>
      </c>
      <c r="W395" s="62"/>
      <c r="X395" s="62"/>
      <c r="Y395" s="62"/>
      <c r="Z395" s="47"/>
      <c r="AA395" s="47" t="e">
        <f>HLOOKUP("Pad type",#REF!,MATCH($A395,#REF!,0),FALSE)</f>
        <v>#REF!</v>
      </c>
      <c r="AB395" s="63"/>
      <c r="AC395" s="63" t="e">
        <f>HLOOKUP("POR Pin State",#REF!,MATCH($A395,#REF!,0),FALSE)</f>
        <v>#REF!</v>
      </c>
      <c r="AD395" s="208"/>
      <c r="AE395" s="208"/>
      <c r="AF395" s="208"/>
      <c r="AG395" s="208"/>
      <c r="AH395" s="209"/>
      <c r="AI395" s="209"/>
      <c r="AJ395" s="210"/>
      <c r="AK395" s="210"/>
      <c r="AL395" s="210"/>
      <c r="AM395" s="210"/>
      <c r="AN395" s="210"/>
      <c r="AO395" s="210"/>
      <c r="AP395" s="210"/>
      <c r="AQ395" s="236" t="s">
        <v>905</v>
      </c>
      <c r="AR395" s="105"/>
      <c r="AS395" s="105"/>
      <c r="AT395" s="105"/>
      <c r="AU395" s="105"/>
      <c r="AV395" s="105"/>
      <c r="AW395" s="105"/>
      <c r="AX395" s="105"/>
      <c r="AY395" s="105"/>
      <c r="AZ395" s="105"/>
      <c r="BA395" s="105"/>
      <c r="BB395" s="218"/>
      <c r="BC395" s="105"/>
      <c r="BD395" s="219"/>
      <c r="BE395" s="231" t="s">
        <v>906</v>
      </c>
      <c r="BF395" s="147" t="e">
        <f>VLOOKUP($A395,#REF!,34,FALSE)</f>
        <v>#REF!</v>
      </c>
      <c r="BG395" s="147" t="e">
        <f>VLOOKUP($A395,#REF!,22,FALSE)</f>
        <v>#REF!</v>
      </c>
      <c r="BH395" s="149"/>
    </row>
    <row r="396" s="5" customFormat="1" ht="12.95" customHeight="1" spans="1:60">
      <c r="A396" s="203" t="s">
        <v>907</v>
      </c>
      <c r="B396" s="38" t="e">
        <f>VLOOKUP($A396,#REF!,34,FALSE)</f>
        <v>#REF!</v>
      </c>
      <c r="C396" s="39" t="str">
        <f t="shared" si="153"/>
        <v>unused_PEX_RX3N</v>
      </c>
      <c r="D396" s="40" t="e">
        <f>IF(LEN(VLOOKUP($A396,#REF!,8,FALSE)),LEFT(VLOOKUP($A396,#REF!,8,FALSE),LEN(VLOOKUP($A396,#REF!,8,FALSE))-2),"")</f>
        <v>#REF!</v>
      </c>
      <c r="E396" s="41" t="e">
        <f>IF(LEN(VLOOKUP($A396,#REF!,4,FALSE)),IF(INDEX(#REF!,MATCH($A396,#REF!,0),1),LEFT(VLOOKUP($A396,#REF!,4,FALSE),LEN(VLOOKUP($A396,#REF!,4,FALSE))-2),CONCATENATE(LEFT(VLOOKUP($A396,#REF!,4,FALSE),LEN(VLOOKUP($A396,#REF!,4,FALSE))-2),"*")),"")</f>
        <v>#REF!</v>
      </c>
      <c r="F396" s="42" t="e">
        <f>IF(LEN(VLOOKUP($A396,#REF!,5,FALSE)),IF(INDEX(#REF!,MATCH($A396,#REF!,0),2),LEFT(VLOOKUP($A396,#REF!,5,FALSE),LEN(VLOOKUP($A396,#REF!,5,FALSE))-2),CONCATENATE(LEFT(VLOOKUP($A396,#REF!,5,FALSE),LEN(VLOOKUP($A396,#REF!,5,FALSE))-2),"*")),"")</f>
        <v>#REF!</v>
      </c>
      <c r="G396" s="42" t="e">
        <f>IF(LEN(VLOOKUP($A396,#REF!,6,FALSE)),IF(INDEX(#REF!,MATCH($A396,#REF!,0),3),LEFT(VLOOKUP($A396,#REF!,6,FALSE),LEN(VLOOKUP($A396,#REF!,6,FALSE))-2),CONCATENATE(LEFT(VLOOKUP($A396,#REF!,6,FALSE),LEN(VLOOKUP($A396,#REF!,6,FALSE))-2),"*")),"")</f>
        <v>#REF!</v>
      </c>
      <c r="H396" s="43" t="e">
        <f>IF(LEN(VLOOKUP($A396,#REF!,7,FALSE)),IF(INDEX(#REF!,MATCH($A396,#REF!,0),4),LEFT(VLOOKUP($A396,#REF!,7,FALSE),LEN(VLOOKUP($A396,#REF!,7,FALSE))-2),CONCATENATE(LEFT(VLOOKUP($A396,#REF!,7,FALSE),LEN(VLOOKUP($A396,#REF!,7,FALSE))-2),"*")),"")</f>
        <v>#REF!</v>
      </c>
      <c r="I396" s="54" t="e">
        <f>IF(LEN(VLOOKUP($A396,#REF!,8,FALSE)),UPPER(RIGHT(VLOOKUP($A396,#REF!,8,FALSE),1)),"")</f>
        <v>#REF!</v>
      </c>
      <c r="J396" s="42" t="e">
        <f>IF(LEN(VLOOKUP($A396,#REF!,4,FALSE)),UPPER(RIGHT(VLOOKUP($A396,#REF!,4,FALSE),1)),"")</f>
        <v>#REF!</v>
      </c>
      <c r="K396" s="42" t="e">
        <f>IF(LEN(VLOOKUP($A396,#REF!,5,FALSE)),UPPER(RIGHT(VLOOKUP($A396,#REF!,5,FALSE),1)),"")</f>
        <v>#REF!</v>
      </c>
      <c r="L396" s="42" t="e">
        <f>IF(LEN(VLOOKUP($A396,#REF!,6,FALSE)),UPPER(RIGHT(VLOOKUP($A396,#REF!,6,FALSE),1)),"")</f>
        <v>#REF!</v>
      </c>
      <c r="M396" s="43" t="e">
        <f>IF(LEN(VLOOKUP($A396,#REF!,7,FALSE)),UPPER(RIGHT(VLOOKUP($A396,#REF!,7,FALSE),1)),"")</f>
        <v>#REF!</v>
      </c>
      <c r="N396" s="206"/>
      <c r="O396" s="206"/>
      <c r="P396" s="206"/>
      <c r="Q396" s="206"/>
      <c r="R396" s="206"/>
      <c r="S396" s="63" t="e">
        <f>HLOOKUP("Device Tree Pin Name",#REF!,MATCH($A396,#REF!,0),FALSE)</f>
        <v>#REF!</v>
      </c>
      <c r="T396" s="47" t="e">
        <f>HLOOKUP("power rail",#REF!,MATCH($A396,#REF!,0),FALSE)</f>
        <v>#REF!</v>
      </c>
      <c r="U396" s="62" t="e">
        <f>HLOOKUP("Wake Capable",#REF!,MATCH($A396,#REF!,0),FALSE)</f>
        <v>#REF!</v>
      </c>
      <c r="V396" s="62" t="e">
        <f>HLOOKUP("Strap",#REF!,MATCH($A396,#REF!,0),FALSE)</f>
        <v>#REF!</v>
      </c>
      <c r="W396" s="62"/>
      <c r="X396" s="62"/>
      <c r="Y396" s="62"/>
      <c r="Z396" s="47"/>
      <c r="AA396" s="47" t="e">
        <f>HLOOKUP("Pad type",#REF!,MATCH($A396,#REF!,0),FALSE)</f>
        <v>#REF!</v>
      </c>
      <c r="AB396" s="63"/>
      <c r="AC396" s="63" t="e">
        <f>HLOOKUP("POR Pin State",#REF!,MATCH($A396,#REF!,0),FALSE)</f>
        <v>#REF!</v>
      </c>
      <c r="AD396" s="208"/>
      <c r="AE396" s="208"/>
      <c r="AF396" s="208"/>
      <c r="AG396" s="208"/>
      <c r="AH396" s="209"/>
      <c r="AI396" s="209"/>
      <c r="AJ396" s="210"/>
      <c r="AK396" s="210"/>
      <c r="AL396" s="210"/>
      <c r="AM396" s="210"/>
      <c r="AN396" s="210"/>
      <c r="AO396" s="210"/>
      <c r="AP396" s="210"/>
      <c r="AQ396" s="237" t="s">
        <v>908</v>
      </c>
      <c r="AR396" s="105"/>
      <c r="AS396" s="105"/>
      <c r="AT396" s="105"/>
      <c r="AU396" s="105"/>
      <c r="AV396" s="105"/>
      <c r="AW396" s="105"/>
      <c r="AX396" s="105"/>
      <c r="AY396" s="105"/>
      <c r="AZ396" s="105"/>
      <c r="BA396" s="105"/>
      <c r="BB396" s="218"/>
      <c r="BC396" s="105"/>
      <c r="BD396" s="219"/>
      <c r="BE396" s="231" t="s">
        <v>906</v>
      </c>
      <c r="BF396" s="147" t="e">
        <f>VLOOKUP($A396,#REF!,34,FALSE)</f>
        <v>#REF!</v>
      </c>
      <c r="BG396" s="147" t="e">
        <f>VLOOKUP($A396,#REF!,22,FALSE)</f>
        <v>#REF!</v>
      </c>
      <c r="BH396" s="149"/>
    </row>
    <row r="397" s="5" customFormat="1" ht="12.95" customHeight="1" spans="1:60">
      <c r="A397" s="203" t="s">
        <v>909</v>
      </c>
      <c r="B397" s="38" t="e">
        <f>VLOOKUP($A397,#REF!,34,FALSE)</f>
        <v>#REF!</v>
      </c>
      <c r="C397" s="39" t="str">
        <f t="shared" si="153"/>
        <v>unused_PEX_TX3P</v>
      </c>
      <c r="D397" s="40" t="e">
        <f>IF(LEN(VLOOKUP($A397,#REF!,8,FALSE)),LEFT(VLOOKUP($A397,#REF!,8,FALSE),LEN(VLOOKUP($A397,#REF!,8,FALSE))-2),"")</f>
        <v>#REF!</v>
      </c>
      <c r="E397" s="41" t="e">
        <f>IF(LEN(VLOOKUP($A397,#REF!,4,FALSE)),IF(INDEX(#REF!,MATCH($A397,#REF!,0),1),LEFT(VLOOKUP($A397,#REF!,4,FALSE),LEN(VLOOKUP($A397,#REF!,4,FALSE))-2),CONCATENATE(LEFT(VLOOKUP($A397,#REF!,4,FALSE),LEN(VLOOKUP($A397,#REF!,4,FALSE))-2),"*")),"")</f>
        <v>#REF!</v>
      </c>
      <c r="F397" s="42" t="e">
        <f>IF(LEN(VLOOKUP($A397,#REF!,5,FALSE)),IF(INDEX(#REF!,MATCH($A397,#REF!,0),2),LEFT(VLOOKUP($A397,#REF!,5,FALSE),LEN(VLOOKUP($A397,#REF!,5,FALSE))-2),CONCATENATE(LEFT(VLOOKUP($A397,#REF!,5,FALSE),LEN(VLOOKUP($A397,#REF!,5,FALSE))-2),"*")),"")</f>
        <v>#REF!</v>
      </c>
      <c r="G397" s="42" t="e">
        <f>IF(LEN(VLOOKUP($A397,#REF!,6,FALSE)),IF(INDEX(#REF!,MATCH($A397,#REF!,0),3),LEFT(VLOOKUP($A397,#REF!,6,FALSE),LEN(VLOOKUP($A397,#REF!,6,FALSE))-2),CONCATENATE(LEFT(VLOOKUP($A397,#REF!,6,FALSE),LEN(VLOOKUP($A397,#REF!,6,FALSE))-2),"*")),"")</f>
        <v>#REF!</v>
      </c>
      <c r="H397" s="43" t="e">
        <f>IF(LEN(VLOOKUP($A397,#REF!,7,FALSE)),IF(INDEX(#REF!,MATCH($A397,#REF!,0),4),LEFT(VLOOKUP($A397,#REF!,7,FALSE),LEN(VLOOKUP($A397,#REF!,7,FALSE))-2),CONCATENATE(LEFT(VLOOKUP($A397,#REF!,7,FALSE),LEN(VLOOKUP($A397,#REF!,7,FALSE))-2),"*")),"")</f>
        <v>#REF!</v>
      </c>
      <c r="I397" s="54" t="e">
        <f>IF(LEN(VLOOKUP($A397,#REF!,8,FALSE)),UPPER(RIGHT(VLOOKUP($A397,#REF!,8,FALSE),1)),"")</f>
        <v>#REF!</v>
      </c>
      <c r="J397" s="42" t="e">
        <f>IF(LEN(VLOOKUP($A397,#REF!,4,FALSE)),UPPER(RIGHT(VLOOKUP($A397,#REF!,4,FALSE),1)),"")</f>
        <v>#REF!</v>
      </c>
      <c r="K397" s="42" t="e">
        <f>IF(LEN(VLOOKUP($A397,#REF!,5,FALSE)),UPPER(RIGHT(VLOOKUP($A397,#REF!,5,FALSE),1)),"")</f>
        <v>#REF!</v>
      </c>
      <c r="L397" s="42" t="e">
        <f>IF(LEN(VLOOKUP($A397,#REF!,6,FALSE)),UPPER(RIGHT(VLOOKUP($A397,#REF!,6,FALSE),1)),"")</f>
        <v>#REF!</v>
      </c>
      <c r="M397" s="43" t="e">
        <f>IF(LEN(VLOOKUP($A397,#REF!,7,FALSE)),UPPER(RIGHT(VLOOKUP($A397,#REF!,7,FALSE),1)),"")</f>
        <v>#REF!</v>
      </c>
      <c r="N397" s="206"/>
      <c r="O397" s="206"/>
      <c r="P397" s="206"/>
      <c r="Q397" s="206"/>
      <c r="R397" s="206"/>
      <c r="S397" s="63" t="e">
        <f>HLOOKUP("Device Tree Pin Name",#REF!,MATCH($A397,#REF!,0),FALSE)</f>
        <v>#REF!</v>
      </c>
      <c r="T397" s="47" t="e">
        <f>HLOOKUP("power rail",#REF!,MATCH($A397,#REF!,0),FALSE)</f>
        <v>#REF!</v>
      </c>
      <c r="U397" s="62" t="e">
        <f>HLOOKUP("Wake Capable",#REF!,MATCH($A397,#REF!,0),FALSE)</f>
        <v>#REF!</v>
      </c>
      <c r="V397" s="62" t="e">
        <f>HLOOKUP("Strap",#REF!,MATCH($A397,#REF!,0),FALSE)</f>
        <v>#REF!</v>
      </c>
      <c r="W397" s="62"/>
      <c r="X397" s="62"/>
      <c r="Y397" s="62"/>
      <c r="Z397" s="47"/>
      <c r="AA397" s="47" t="e">
        <f>HLOOKUP("Pad type",#REF!,MATCH($A397,#REF!,0),FALSE)</f>
        <v>#REF!</v>
      </c>
      <c r="AB397" s="63"/>
      <c r="AC397" s="63" t="e">
        <f>HLOOKUP("POR Pin State",#REF!,MATCH($A397,#REF!,0),FALSE)</f>
        <v>#REF!</v>
      </c>
      <c r="AD397" s="208"/>
      <c r="AE397" s="208"/>
      <c r="AF397" s="208"/>
      <c r="AG397" s="208"/>
      <c r="AH397" s="209"/>
      <c r="AI397" s="209"/>
      <c r="AJ397" s="210"/>
      <c r="AK397" s="210"/>
      <c r="AL397" s="210"/>
      <c r="AM397" s="210"/>
      <c r="AN397" s="210"/>
      <c r="AO397" s="210"/>
      <c r="AP397" s="210"/>
      <c r="AQ397" s="236" t="s">
        <v>910</v>
      </c>
      <c r="AR397" s="105"/>
      <c r="AS397" s="105"/>
      <c r="AT397" s="105"/>
      <c r="AU397" s="105"/>
      <c r="AV397" s="105"/>
      <c r="AW397" s="105"/>
      <c r="AX397" s="105"/>
      <c r="AY397" s="105"/>
      <c r="AZ397" s="105"/>
      <c r="BA397" s="105"/>
      <c r="BB397" s="218"/>
      <c r="BC397" s="105"/>
      <c r="BD397" s="219"/>
      <c r="BE397" s="231" t="s">
        <v>906</v>
      </c>
      <c r="BF397" s="147" t="e">
        <f>VLOOKUP($A397,#REF!,34,FALSE)</f>
        <v>#REF!</v>
      </c>
      <c r="BG397" s="147" t="e">
        <f>VLOOKUP($A397,#REF!,22,FALSE)</f>
        <v>#REF!</v>
      </c>
      <c r="BH397" s="149"/>
    </row>
    <row r="398" s="5" customFormat="1" ht="12.95" customHeight="1" spans="1:60">
      <c r="A398" s="203" t="s">
        <v>911</v>
      </c>
      <c r="B398" s="38" t="e">
        <f>VLOOKUP($A398,#REF!,34,FALSE)</f>
        <v>#REF!</v>
      </c>
      <c r="C398" s="39" t="str">
        <f t="shared" si="153"/>
        <v>unused_PEX_TX3N</v>
      </c>
      <c r="D398" s="40" t="e">
        <f>IF(LEN(VLOOKUP($A398,#REF!,8,FALSE)),LEFT(VLOOKUP($A398,#REF!,8,FALSE),LEN(VLOOKUP($A398,#REF!,8,FALSE))-2),"")</f>
        <v>#REF!</v>
      </c>
      <c r="E398" s="41" t="e">
        <f>IF(LEN(VLOOKUP($A398,#REF!,4,FALSE)),IF(INDEX(#REF!,MATCH($A398,#REF!,0),1),LEFT(VLOOKUP($A398,#REF!,4,FALSE),LEN(VLOOKUP($A398,#REF!,4,FALSE))-2),CONCATENATE(LEFT(VLOOKUP($A398,#REF!,4,FALSE),LEN(VLOOKUP($A398,#REF!,4,FALSE))-2),"*")),"")</f>
        <v>#REF!</v>
      </c>
      <c r="F398" s="42" t="e">
        <f>IF(LEN(VLOOKUP($A398,#REF!,5,FALSE)),IF(INDEX(#REF!,MATCH($A398,#REF!,0),2),LEFT(VLOOKUP($A398,#REF!,5,FALSE),LEN(VLOOKUP($A398,#REF!,5,FALSE))-2),CONCATENATE(LEFT(VLOOKUP($A398,#REF!,5,FALSE),LEN(VLOOKUP($A398,#REF!,5,FALSE))-2),"*")),"")</f>
        <v>#REF!</v>
      </c>
      <c r="G398" s="42" t="e">
        <f>IF(LEN(VLOOKUP($A398,#REF!,6,FALSE)),IF(INDEX(#REF!,MATCH($A398,#REF!,0),3),LEFT(VLOOKUP($A398,#REF!,6,FALSE),LEN(VLOOKUP($A398,#REF!,6,FALSE))-2),CONCATENATE(LEFT(VLOOKUP($A398,#REF!,6,FALSE),LEN(VLOOKUP($A398,#REF!,6,FALSE))-2),"*")),"")</f>
        <v>#REF!</v>
      </c>
      <c r="H398" s="43" t="e">
        <f>IF(LEN(VLOOKUP($A398,#REF!,7,FALSE)),IF(INDEX(#REF!,MATCH($A398,#REF!,0),4),LEFT(VLOOKUP($A398,#REF!,7,FALSE),LEN(VLOOKUP($A398,#REF!,7,FALSE))-2),CONCATENATE(LEFT(VLOOKUP($A398,#REF!,7,FALSE),LEN(VLOOKUP($A398,#REF!,7,FALSE))-2),"*")),"")</f>
        <v>#REF!</v>
      </c>
      <c r="I398" s="54" t="e">
        <f>IF(LEN(VLOOKUP($A398,#REF!,8,FALSE)),UPPER(RIGHT(VLOOKUP($A398,#REF!,8,FALSE),1)),"")</f>
        <v>#REF!</v>
      </c>
      <c r="J398" s="42" t="e">
        <f>IF(LEN(VLOOKUP($A398,#REF!,4,FALSE)),UPPER(RIGHT(VLOOKUP($A398,#REF!,4,FALSE),1)),"")</f>
        <v>#REF!</v>
      </c>
      <c r="K398" s="42" t="e">
        <f>IF(LEN(VLOOKUP($A398,#REF!,5,FALSE)),UPPER(RIGHT(VLOOKUP($A398,#REF!,5,FALSE),1)),"")</f>
        <v>#REF!</v>
      </c>
      <c r="L398" s="42" t="e">
        <f>IF(LEN(VLOOKUP($A398,#REF!,6,FALSE)),UPPER(RIGHT(VLOOKUP($A398,#REF!,6,FALSE),1)),"")</f>
        <v>#REF!</v>
      </c>
      <c r="M398" s="43" t="e">
        <f>IF(LEN(VLOOKUP($A398,#REF!,7,FALSE)),UPPER(RIGHT(VLOOKUP($A398,#REF!,7,FALSE),1)),"")</f>
        <v>#REF!</v>
      </c>
      <c r="N398" s="206"/>
      <c r="O398" s="206"/>
      <c r="P398" s="206"/>
      <c r="Q398" s="206"/>
      <c r="R398" s="206"/>
      <c r="S398" s="63" t="e">
        <f>HLOOKUP("Device Tree Pin Name",#REF!,MATCH($A398,#REF!,0),FALSE)</f>
        <v>#REF!</v>
      </c>
      <c r="T398" s="47" t="e">
        <f>HLOOKUP("power rail",#REF!,MATCH($A398,#REF!,0),FALSE)</f>
        <v>#REF!</v>
      </c>
      <c r="U398" s="62" t="e">
        <f>HLOOKUP("Wake Capable",#REF!,MATCH($A398,#REF!,0),FALSE)</f>
        <v>#REF!</v>
      </c>
      <c r="V398" s="62" t="e">
        <f>HLOOKUP("Strap",#REF!,MATCH($A398,#REF!,0),FALSE)</f>
        <v>#REF!</v>
      </c>
      <c r="W398" s="62"/>
      <c r="X398" s="62"/>
      <c r="Y398" s="62"/>
      <c r="Z398" s="47"/>
      <c r="AA398" s="47" t="e">
        <f>HLOOKUP("Pad type",#REF!,MATCH($A398,#REF!,0),FALSE)</f>
        <v>#REF!</v>
      </c>
      <c r="AB398" s="63"/>
      <c r="AC398" s="63" t="e">
        <f>HLOOKUP("POR Pin State",#REF!,MATCH($A398,#REF!,0),FALSE)</f>
        <v>#REF!</v>
      </c>
      <c r="AD398" s="208"/>
      <c r="AE398" s="208"/>
      <c r="AF398" s="208"/>
      <c r="AG398" s="208"/>
      <c r="AH398" s="209"/>
      <c r="AI398" s="209"/>
      <c r="AJ398" s="210"/>
      <c r="AK398" s="210"/>
      <c r="AL398" s="210"/>
      <c r="AM398" s="210"/>
      <c r="AN398" s="210"/>
      <c r="AO398" s="210"/>
      <c r="AP398" s="210"/>
      <c r="AQ398" s="237" t="s">
        <v>912</v>
      </c>
      <c r="AR398" s="105"/>
      <c r="AS398" s="105"/>
      <c r="AT398" s="105"/>
      <c r="AU398" s="105"/>
      <c r="AV398" s="105"/>
      <c r="AW398" s="105"/>
      <c r="AX398" s="105"/>
      <c r="AY398" s="105"/>
      <c r="AZ398" s="105"/>
      <c r="BA398" s="105"/>
      <c r="BB398" s="218"/>
      <c r="BC398" s="105"/>
      <c r="BD398" s="219"/>
      <c r="BE398" s="231" t="s">
        <v>906</v>
      </c>
      <c r="BF398" s="147" t="e">
        <f>VLOOKUP($A398,#REF!,34,FALSE)</f>
        <v>#REF!</v>
      </c>
      <c r="BG398" s="147" t="e">
        <f>VLOOKUP($A398,#REF!,22,FALSE)</f>
        <v>#REF!</v>
      </c>
      <c r="BH398" s="149"/>
    </row>
    <row r="399" s="5" customFormat="1" ht="12.95" customHeight="1" spans="1:60">
      <c r="A399" s="203" t="s">
        <v>913</v>
      </c>
      <c r="B399" s="38" t="e">
        <f>VLOOKUP($A399,#REF!,34,FALSE)</f>
        <v>#REF!</v>
      </c>
      <c r="C399" s="39" t="str">
        <f t="shared" si="153"/>
        <v>unused_PEX_RX4P</v>
      </c>
      <c r="D399" s="40" t="e">
        <f>IF(LEN(VLOOKUP($A399,#REF!,8,FALSE)),LEFT(VLOOKUP($A399,#REF!,8,FALSE),LEN(VLOOKUP($A399,#REF!,8,FALSE))-2),"")</f>
        <v>#REF!</v>
      </c>
      <c r="E399" s="41" t="e">
        <f>IF(LEN(VLOOKUP($A399,#REF!,4,FALSE)),IF(INDEX(#REF!,MATCH($A399,#REF!,0),1),LEFT(VLOOKUP($A399,#REF!,4,FALSE),LEN(VLOOKUP($A399,#REF!,4,FALSE))-2),CONCATENATE(LEFT(VLOOKUP($A399,#REF!,4,FALSE),LEN(VLOOKUP($A399,#REF!,4,FALSE))-2),"*")),"")</f>
        <v>#REF!</v>
      </c>
      <c r="F399" s="42" t="e">
        <f>IF(LEN(VLOOKUP($A399,#REF!,5,FALSE)),IF(INDEX(#REF!,MATCH($A399,#REF!,0),2),LEFT(VLOOKUP($A399,#REF!,5,FALSE),LEN(VLOOKUP($A399,#REF!,5,FALSE))-2),CONCATENATE(LEFT(VLOOKUP($A399,#REF!,5,FALSE),LEN(VLOOKUP($A399,#REF!,5,FALSE))-2),"*")),"")</f>
        <v>#REF!</v>
      </c>
      <c r="G399" s="42" t="e">
        <f>IF(LEN(VLOOKUP($A399,#REF!,6,FALSE)),IF(INDEX(#REF!,MATCH($A399,#REF!,0),3),LEFT(VLOOKUP($A399,#REF!,6,FALSE),LEN(VLOOKUP($A399,#REF!,6,FALSE))-2),CONCATENATE(LEFT(VLOOKUP($A399,#REF!,6,FALSE),LEN(VLOOKUP($A399,#REF!,6,FALSE))-2),"*")),"")</f>
        <v>#REF!</v>
      </c>
      <c r="H399" s="43" t="e">
        <f>IF(LEN(VLOOKUP($A399,#REF!,7,FALSE)),IF(INDEX(#REF!,MATCH($A399,#REF!,0),4),LEFT(VLOOKUP($A399,#REF!,7,FALSE),LEN(VLOOKUP($A399,#REF!,7,FALSE))-2),CONCATENATE(LEFT(VLOOKUP($A399,#REF!,7,FALSE),LEN(VLOOKUP($A399,#REF!,7,FALSE))-2),"*")),"")</f>
        <v>#REF!</v>
      </c>
      <c r="I399" s="54" t="e">
        <f>IF(LEN(VLOOKUP($A399,#REF!,8,FALSE)),UPPER(RIGHT(VLOOKUP($A399,#REF!,8,FALSE),1)),"")</f>
        <v>#REF!</v>
      </c>
      <c r="J399" s="42" t="e">
        <f>IF(LEN(VLOOKUP($A399,#REF!,4,FALSE)),UPPER(RIGHT(VLOOKUP($A399,#REF!,4,FALSE),1)),"")</f>
        <v>#REF!</v>
      </c>
      <c r="K399" s="42" t="e">
        <f>IF(LEN(VLOOKUP($A399,#REF!,5,FALSE)),UPPER(RIGHT(VLOOKUP($A399,#REF!,5,FALSE),1)),"")</f>
        <v>#REF!</v>
      </c>
      <c r="L399" s="42" t="e">
        <f>IF(LEN(VLOOKUP($A399,#REF!,6,FALSE)),UPPER(RIGHT(VLOOKUP($A399,#REF!,6,FALSE),1)),"")</f>
        <v>#REF!</v>
      </c>
      <c r="M399" s="43" t="e">
        <f>IF(LEN(VLOOKUP($A399,#REF!,7,FALSE)),UPPER(RIGHT(VLOOKUP($A399,#REF!,7,FALSE),1)),"")</f>
        <v>#REF!</v>
      </c>
      <c r="N399" s="206"/>
      <c r="O399" s="206"/>
      <c r="P399" s="206"/>
      <c r="Q399" s="206"/>
      <c r="R399" s="206"/>
      <c r="S399" s="63" t="e">
        <f>HLOOKUP("Device Tree Pin Name",#REF!,MATCH($A399,#REF!,0),FALSE)</f>
        <v>#REF!</v>
      </c>
      <c r="T399" s="47" t="e">
        <f>HLOOKUP("power rail",#REF!,MATCH($A399,#REF!,0),FALSE)</f>
        <v>#REF!</v>
      </c>
      <c r="U399" s="62" t="e">
        <f>HLOOKUP("Wake Capable",#REF!,MATCH($A399,#REF!,0),FALSE)</f>
        <v>#REF!</v>
      </c>
      <c r="V399" s="62" t="e">
        <f>HLOOKUP("Strap",#REF!,MATCH($A399,#REF!,0),FALSE)</f>
        <v>#REF!</v>
      </c>
      <c r="W399" s="62"/>
      <c r="X399" s="62"/>
      <c r="Y399" s="62"/>
      <c r="Z399" s="47"/>
      <c r="AA399" s="47" t="e">
        <f>HLOOKUP("Pad type",#REF!,MATCH($A399,#REF!,0),FALSE)</f>
        <v>#REF!</v>
      </c>
      <c r="AB399" s="63"/>
      <c r="AC399" s="63" t="e">
        <f>HLOOKUP("POR Pin State",#REF!,MATCH($A399,#REF!,0),FALSE)</f>
        <v>#REF!</v>
      </c>
      <c r="AD399" s="208"/>
      <c r="AE399" s="208"/>
      <c r="AF399" s="208"/>
      <c r="AG399" s="208"/>
      <c r="AH399" s="209"/>
      <c r="AI399" s="209"/>
      <c r="AJ399" s="210"/>
      <c r="AK399" s="210"/>
      <c r="AL399" s="210"/>
      <c r="AM399" s="210"/>
      <c r="AN399" s="210"/>
      <c r="AO399" s="210"/>
      <c r="AP399" s="210"/>
      <c r="AQ399" s="236" t="s">
        <v>914</v>
      </c>
      <c r="AR399" s="105"/>
      <c r="AS399" s="105"/>
      <c r="AT399" s="105"/>
      <c r="AU399" s="105"/>
      <c r="AV399" s="105"/>
      <c r="AW399" s="105"/>
      <c r="AX399" s="105"/>
      <c r="AY399" s="105"/>
      <c r="AZ399" s="105"/>
      <c r="BA399" s="105"/>
      <c r="BB399" s="218"/>
      <c r="BC399" s="105"/>
      <c r="BD399" s="219"/>
      <c r="BE399" s="231" t="s">
        <v>915</v>
      </c>
      <c r="BF399" s="147" t="e">
        <f>VLOOKUP($A399,#REF!,34,FALSE)</f>
        <v>#REF!</v>
      </c>
      <c r="BG399" s="147" t="e">
        <f>VLOOKUP($A399,#REF!,22,FALSE)</f>
        <v>#REF!</v>
      </c>
      <c r="BH399" s="149"/>
    </row>
    <row r="400" s="5" customFormat="1" ht="12.95" customHeight="1" spans="1:60">
      <c r="A400" s="203" t="s">
        <v>916</v>
      </c>
      <c r="B400" s="38" t="e">
        <f>VLOOKUP($A400,#REF!,34,FALSE)</f>
        <v>#REF!</v>
      </c>
      <c r="C400" s="39" t="str">
        <f t="shared" si="153"/>
        <v>unused_PEX_RX4N</v>
      </c>
      <c r="D400" s="40" t="e">
        <f>IF(LEN(VLOOKUP($A400,#REF!,8,FALSE)),LEFT(VLOOKUP($A400,#REF!,8,FALSE),LEN(VLOOKUP($A400,#REF!,8,FALSE))-2),"")</f>
        <v>#REF!</v>
      </c>
      <c r="E400" s="41" t="e">
        <f>IF(LEN(VLOOKUP($A400,#REF!,4,FALSE)),IF(INDEX(#REF!,MATCH($A400,#REF!,0),1),LEFT(VLOOKUP($A400,#REF!,4,FALSE),LEN(VLOOKUP($A400,#REF!,4,FALSE))-2),CONCATENATE(LEFT(VLOOKUP($A400,#REF!,4,FALSE),LEN(VLOOKUP($A400,#REF!,4,FALSE))-2),"*")),"")</f>
        <v>#REF!</v>
      </c>
      <c r="F400" s="42" t="e">
        <f>IF(LEN(VLOOKUP($A400,#REF!,5,FALSE)),IF(INDEX(#REF!,MATCH($A400,#REF!,0),2),LEFT(VLOOKUP($A400,#REF!,5,FALSE),LEN(VLOOKUP($A400,#REF!,5,FALSE))-2),CONCATENATE(LEFT(VLOOKUP($A400,#REF!,5,FALSE),LEN(VLOOKUP($A400,#REF!,5,FALSE))-2),"*")),"")</f>
        <v>#REF!</v>
      </c>
      <c r="G400" s="42" t="e">
        <f>IF(LEN(VLOOKUP($A400,#REF!,6,FALSE)),IF(INDEX(#REF!,MATCH($A400,#REF!,0),3),LEFT(VLOOKUP($A400,#REF!,6,FALSE),LEN(VLOOKUP($A400,#REF!,6,FALSE))-2),CONCATENATE(LEFT(VLOOKUP($A400,#REF!,6,FALSE),LEN(VLOOKUP($A400,#REF!,6,FALSE))-2),"*")),"")</f>
        <v>#REF!</v>
      </c>
      <c r="H400" s="43" t="e">
        <f>IF(LEN(VLOOKUP($A400,#REF!,7,FALSE)),IF(INDEX(#REF!,MATCH($A400,#REF!,0),4),LEFT(VLOOKUP($A400,#REF!,7,FALSE),LEN(VLOOKUP($A400,#REF!,7,FALSE))-2),CONCATENATE(LEFT(VLOOKUP($A400,#REF!,7,FALSE),LEN(VLOOKUP($A400,#REF!,7,FALSE))-2),"*")),"")</f>
        <v>#REF!</v>
      </c>
      <c r="I400" s="54" t="e">
        <f>IF(LEN(VLOOKUP($A400,#REF!,8,FALSE)),UPPER(RIGHT(VLOOKUP($A400,#REF!,8,FALSE),1)),"")</f>
        <v>#REF!</v>
      </c>
      <c r="J400" s="42" t="e">
        <f>IF(LEN(VLOOKUP($A400,#REF!,4,FALSE)),UPPER(RIGHT(VLOOKUP($A400,#REF!,4,FALSE),1)),"")</f>
        <v>#REF!</v>
      </c>
      <c r="K400" s="42" t="e">
        <f>IF(LEN(VLOOKUP($A400,#REF!,5,FALSE)),UPPER(RIGHT(VLOOKUP($A400,#REF!,5,FALSE),1)),"")</f>
        <v>#REF!</v>
      </c>
      <c r="L400" s="42" t="e">
        <f>IF(LEN(VLOOKUP($A400,#REF!,6,FALSE)),UPPER(RIGHT(VLOOKUP($A400,#REF!,6,FALSE),1)),"")</f>
        <v>#REF!</v>
      </c>
      <c r="M400" s="43" t="e">
        <f>IF(LEN(VLOOKUP($A400,#REF!,7,FALSE)),UPPER(RIGHT(VLOOKUP($A400,#REF!,7,FALSE),1)),"")</f>
        <v>#REF!</v>
      </c>
      <c r="N400" s="206"/>
      <c r="O400" s="206"/>
      <c r="P400" s="206"/>
      <c r="Q400" s="206"/>
      <c r="R400" s="206"/>
      <c r="S400" s="63" t="e">
        <f>HLOOKUP("Device Tree Pin Name",#REF!,MATCH($A400,#REF!,0),FALSE)</f>
        <v>#REF!</v>
      </c>
      <c r="T400" s="47" t="e">
        <f>HLOOKUP("power rail",#REF!,MATCH($A400,#REF!,0),FALSE)</f>
        <v>#REF!</v>
      </c>
      <c r="U400" s="62" t="e">
        <f>HLOOKUP("Wake Capable",#REF!,MATCH($A400,#REF!,0),FALSE)</f>
        <v>#REF!</v>
      </c>
      <c r="V400" s="62" t="e">
        <f>HLOOKUP("Strap",#REF!,MATCH($A400,#REF!,0),FALSE)</f>
        <v>#REF!</v>
      </c>
      <c r="W400" s="62"/>
      <c r="X400" s="62"/>
      <c r="Y400" s="62"/>
      <c r="Z400" s="47"/>
      <c r="AA400" s="47" t="e">
        <f>HLOOKUP("Pad type",#REF!,MATCH($A400,#REF!,0),FALSE)</f>
        <v>#REF!</v>
      </c>
      <c r="AB400" s="63"/>
      <c r="AC400" s="63" t="e">
        <f>HLOOKUP("POR Pin State",#REF!,MATCH($A400,#REF!,0),FALSE)</f>
        <v>#REF!</v>
      </c>
      <c r="AD400" s="208"/>
      <c r="AE400" s="208"/>
      <c r="AF400" s="208"/>
      <c r="AG400" s="208"/>
      <c r="AH400" s="209"/>
      <c r="AI400" s="209"/>
      <c r="AJ400" s="210"/>
      <c r="AK400" s="210"/>
      <c r="AL400" s="210"/>
      <c r="AM400" s="210"/>
      <c r="AN400" s="210"/>
      <c r="AO400" s="210"/>
      <c r="AP400" s="210"/>
      <c r="AQ400" s="237" t="s">
        <v>917</v>
      </c>
      <c r="AR400" s="105"/>
      <c r="AS400" s="105"/>
      <c r="AT400" s="105"/>
      <c r="AU400" s="105"/>
      <c r="AV400" s="105"/>
      <c r="AW400" s="105"/>
      <c r="AX400" s="105"/>
      <c r="AY400" s="105"/>
      <c r="AZ400" s="105"/>
      <c r="BA400" s="105"/>
      <c r="BB400" s="218"/>
      <c r="BC400" s="105"/>
      <c r="BD400" s="219"/>
      <c r="BE400" s="231" t="s">
        <v>915</v>
      </c>
      <c r="BF400" s="147" t="e">
        <f>VLOOKUP($A400,#REF!,34,FALSE)</f>
        <v>#REF!</v>
      </c>
      <c r="BG400" s="147" t="e">
        <f>VLOOKUP($A400,#REF!,22,FALSE)</f>
        <v>#REF!</v>
      </c>
      <c r="BH400" s="149"/>
    </row>
    <row r="401" s="5" customFormat="1" ht="12.95" customHeight="1" spans="1:60">
      <c r="A401" s="203" t="s">
        <v>918</v>
      </c>
      <c r="B401" s="38" t="e">
        <f>VLOOKUP($A401,#REF!,34,FALSE)</f>
        <v>#REF!</v>
      </c>
      <c r="C401" s="39" t="str">
        <f t="shared" si="153"/>
        <v>unused_PEX_TX4P</v>
      </c>
      <c r="D401" s="40" t="e">
        <f>IF(LEN(VLOOKUP($A401,#REF!,8,FALSE)),LEFT(VLOOKUP($A401,#REF!,8,FALSE),LEN(VLOOKUP($A401,#REF!,8,FALSE))-2),"")</f>
        <v>#REF!</v>
      </c>
      <c r="E401" s="41" t="e">
        <f>IF(LEN(VLOOKUP($A401,#REF!,4,FALSE)),IF(INDEX(#REF!,MATCH($A401,#REF!,0),1),LEFT(VLOOKUP($A401,#REF!,4,FALSE),LEN(VLOOKUP($A401,#REF!,4,FALSE))-2),CONCATENATE(LEFT(VLOOKUP($A401,#REF!,4,FALSE),LEN(VLOOKUP($A401,#REF!,4,FALSE))-2),"*")),"")</f>
        <v>#REF!</v>
      </c>
      <c r="F401" s="42" t="e">
        <f>IF(LEN(VLOOKUP($A401,#REF!,5,FALSE)),IF(INDEX(#REF!,MATCH($A401,#REF!,0),2),LEFT(VLOOKUP($A401,#REF!,5,FALSE),LEN(VLOOKUP($A401,#REF!,5,FALSE))-2),CONCATENATE(LEFT(VLOOKUP($A401,#REF!,5,FALSE),LEN(VLOOKUP($A401,#REF!,5,FALSE))-2),"*")),"")</f>
        <v>#REF!</v>
      </c>
      <c r="G401" s="42" t="e">
        <f>IF(LEN(VLOOKUP($A401,#REF!,6,FALSE)),IF(INDEX(#REF!,MATCH($A401,#REF!,0),3),LEFT(VLOOKUP($A401,#REF!,6,FALSE),LEN(VLOOKUP($A401,#REF!,6,FALSE))-2),CONCATENATE(LEFT(VLOOKUP($A401,#REF!,6,FALSE),LEN(VLOOKUP($A401,#REF!,6,FALSE))-2),"*")),"")</f>
        <v>#REF!</v>
      </c>
      <c r="H401" s="43" t="e">
        <f>IF(LEN(VLOOKUP($A401,#REF!,7,FALSE)),IF(INDEX(#REF!,MATCH($A401,#REF!,0),4),LEFT(VLOOKUP($A401,#REF!,7,FALSE),LEN(VLOOKUP($A401,#REF!,7,FALSE))-2),CONCATENATE(LEFT(VLOOKUP($A401,#REF!,7,FALSE),LEN(VLOOKUP($A401,#REF!,7,FALSE))-2),"*")),"")</f>
        <v>#REF!</v>
      </c>
      <c r="I401" s="54" t="e">
        <f>IF(LEN(VLOOKUP($A401,#REF!,8,FALSE)),UPPER(RIGHT(VLOOKUP($A401,#REF!,8,FALSE),1)),"")</f>
        <v>#REF!</v>
      </c>
      <c r="J401" s="42" t="e">
        <f>IF(LEN(VLOOKUP($A401,#REF!,4,FALSE)),UPPER(RIGHT(VLOOKUP($A401,#REF!,4,FALSE),1)),"")</f>
        <v>#REF!</v>
      </c>
      <c r="K401" s="42" t="e">
        <f>IF(LEN(VLOOKUP($A401,#REF!,5,FALSE)),UPPER(RIGHT(VLOOKUP($A401,#REF!,5,FALSE),1)),"")</f>
        <v>#REF!</v>
      </c>
      <c r="L401" s="42" t="e">
        <f>IF(LEN(VLOOKUP($A401,#REF!,6,FALSE)),UPPER(RIGHT(VLOOKUP($A401,#REF!,6,FALSE),1)),"")</f>
        <v>#REF!</v>
      </c>
      <c r="M401" s="43" t="e">
        <f>IF(LEN(VLOOKUP($A401,#REF!,7,FALSE)),UPPER(RIGHT(VLOOKUP($A401,#REF!,7,FALSE),1)),"")</f>
        <v>#REF!</v>
      </c>
      <c r="N401" s="206"/>
      <c r="O401" s="206"/>
      <c r="P401" s="206"/>
      <c r="Q401" s="206"/>
      <c r="R401" s="206"/>
      <c r="S401" s="63" t="e">
        <f>HLOOKUP("Device Tree Pin Name",#REF!,MATCH($A401,#REF!,0),FALSE)</f>
        <v>#REF!</v>
      </c>
      <c r="T401" s="47" t="e">
        <f>HLOOKUP("power rail",#REF!,MATCH($A401,#REF!,0),FALSE)</f>
        <v>#REF!</v>
      </c>
      <c r="U401" s="62" t="e">
        <f>HLOOKUP("Wake Capable",#REF!,MATCH($A401,#REF!,0),FALSE)</f>
        <v>#REF!</v>
      </c>
      <c r="V401" s="62" t="e">
        <f>HLOOKUP("Strap",#REF!,MATCH($A401,#REF!,0),FALSE)</f>
        <v>#REF!</v>
      </c>
      <c r="W401" s="62"/>
      <c r="X401" s="62"/>
      <c r="Y401" s="62"/>
      <c r="Z401" s="47"/>
      <c r="AA401" s="47" t="e">
        <f>HLOOKUP("Pad type",#REF!,MATCH($A401,#REF!,0),FALSE)</f>
        <v>#REF!</v>
      </c>
      <c r="AB401" s="63"/>
      <c r="AC401" s="63" t="e">
        <f>HLOOKUP("POR Pin State",#REF!,MATCH($A401,#REF!,0),FALSE)</f>
        <v>#REF!</v>
      </c>
      <c r="AD401" s="208"/>
      <c r="AE401" s="208"/>
      <c r="AF401" s="208"/>
      <c r="AG401" s="208"/>
      <c r="AH401" s="209"/>
      <c r="AI401" s="209"/>
      <c r="AJ401" s="210"/>
      <c r="AK401" s="210"/>
      <c r="AL401" s="210"/>
      <c r="AM401" s="210"/>
      <c r="AN401" s="210"/>
      <c r="AO401" s="210"/>
      <c r="AP401" s="210"/>
      <c r="AQ401" s="236" t="s">
        <v>919</v>
      </c>
      <c r="AR401" s="105"/>
      <c r="AS401" s="105"/>
      <c r="AT401" s="105"/>
      <c r="AU401" s="105"/>
      <c r="AV401" s="105"/>
      <c r="AW401" s="105"/>
      <c r="AX401" s="105"/>
      <c r="AY401" s="105"/>
      <c r="AZ401" s="105"/>
      <c r="BA401" s="105"/>
      <c r="BB401" s="218"/>
      <c r="BC401" s="105"/>
      <c r="BD401" s="219"/>
      <c r="BE401" s="231" t="s">
        <v>915</v>
      </c>
      <c r="BF401" s="147" t="e">
        <f>VLOOKUP($A401,#REF!,34,FALSE)</f>
        <v>#REF!</v>
      </c>
      <c r="BG401" s="147" t="e">
        <f>VLOOKUP($A401,#REF!,22,FALSE)</f>
        <v>#REF!</v>
      </c>
      <c r="BH401" s="149"/>
    </row>
    <row r="402" s="5" customFormat="1" ht="12.95" customHeight="1" spans="1:60">
      <c r="A402" s="203" t="s">
        <v>920</v>
      </c>
      <c r="B402" s="38" t="e">
        <f>VLOOKUP($A402,#REF!,34,FALSE)</f>
        <v>#REF!</v>
      </c>
      <c r="C402" s="39" t="str">
        <f t="shared" si="153"/>
        <v>unused_PEX_TX4N</v>
      </c>
      <c r="D402" s="40" t="e">
        <f>IF(LEN(VLOOKUP($A402,#REF!,8,FALSE)),LEFT(VLOOKUP($A402,#REF!,8,FALSE),LEN(VLOOKUP($A402,#REF!,8,FALSE))-2),"")</f>
        <v>#REF!</v>
      </c>
      <c r="E402" s="41" t="e">
        <f>IF(LEN(VLOOKUP($A402,#REF!,4,FALSE)),IF(INDEX(#REF!,MATCH($A402,#REF!,0),1),LEFT(VLOOKUP($A402,#REF!,4,FALSE),LEN(VLOOKUP($A402,#REF!,4,FALSE))-2),CONCATENATE(LEFT(VLOOKUP($A402,#REF!,4,FALSE),LEN(VLOOKUP($A402,#REF!,4,FALSE))-2),"*")),"")</f>
        <v>#REF!</v>
      </c>
      <c r="F402" s="42" t="e">
        <f>IF(LEN(VLOOKUP($A402,#REF!,5,FALSE)),IF(INDEX(#REF!,MATCH($A402,#REF!,0),2),LEFT(VLOOKUP($A402,#REF!,5,FALSE),LEN(VLOOKUP($A402,#REF!,5,FALSE))-2),CONCATENATE(LEFT(VLOOKUP($A402,#REF!,5,FALSE),LEN(VLOOKUP($A402,#REF!,5,FALSE))-2),"*")),"")</f>
        <v>#REF!</v>
      </c>
      <c r="G402" s="42" t="e">
        <f>IF(LEN(VLOOKUP($A402,#REF!,6,FALSE)),IF(INDEX(#REF!,MATCH($A402,#REF!,0),3),LEFT(VLOOKUP($A402,#REF!,6,FALSE),LEN(VLOOKUP($A402,#REF!,6,FALSE))-2),CONCATENATE(LEFT(VLOOKUP($A402,#REF!,6,FALSE),LEN(VLOOKUP($A402,#REF!,6,FALSE))-2),"*")),"")</f>
        <v>#REF!</v>
      </c>
      <c r="H402" s="43" t="e">
        <f>IF(LEN(VLOOKUP($A402,#REF!,7,FALSE)),IF(INDEX(#REF!,MATCH($A402,#REF!,0),4),LEFT(VLOOKUP($A402,#REF!,7,FALSE),LEN(VLOOKUP($A402,#REF!,7,FALSE))-2),CONCATENATE(LEFT(VLOOKUP($A402,#REF!,7,FALSE),LEN(VLOOKUP($A402,#REF!,7,FALSE))-2),"*")),"")</f>
        <v>#REF!</v>
      </c>
      <c r="I402" s="54" t="e">
        <f>IF(LEN(VLOOKUP($A402,#REF!,8,FALSE)),UPPER(RIGHT(VLOOKUP($A402,#REF!,8,FALSE),1)),"")</f>
        <v>#REF!</v>
      </c>
      <c r="J402" s="42" t="e">
        <f>IF(LEN(VLOOKUP($A402,#REF!,4,FALSE)),UPPER(RIGHT(VLOOKUP($A402,#REF!,4,FALSE),1)),"")</f>
        <v>#REF!</v>
      </c>
      <c r="K402" s="42" t="e">
        <f>IF(LEN(VLOOKUP($A402,#REF!,5,FALSE)),UPPER(RIGHT(VLOOKUP($A402,#REF!,5,FALSE),1)),"")</f>
        <v>#REF!</v>
      </c>
      <c r="L402" s="42" t="e">
        <f>IF(LEN(VLOOKUP($A402,#REF!,6,FALSE)),UPPER(RIGHT(VLOOKUP($A402,#REF!,6,FALSE),1)),"")</f>
        <v>#REF!</v>
      </c>
      <c r="M402" s="43" t="e">
        <f>IF(LEN(VLOOKUP($A402,#REF!,7,FALSE)),UPPER(RIGHT(VLOOKUP($A402,#REF!,7,FALSE),1)),"")</f>
        <v>#REF!</v>
      </c>
      <c r="N402" s="206"/>
      <c r="O402" s="206"/>
      <c r="P402" s="206"/>
      <c r="Q402" s="206"/>
      <c r="R402" s="206"/>
      <c r="S402" s="63" t="e">
        <f>HLOOKUP("Device Tree Pin Name",#REF!,MATCH($A402,#REF!,0),FALSE)</f>
        <v>#REF!</v>
      </c>
      <c r="T402" s="47" t="e">
        <f>HLOOKUP("power rail",#REF!,MATCH($A402,#REF!,0),FALSE)</f>
        <v>#REF!</v>
      </c>
      <c r="U402" s="62" t="e">
        <f>HLOOKUP("Wake Capable",#REF!,MATCH($A402,#REF!,0),FALSE)</f>
        <v>#REF!</v>
      </c>
      <c r="V402" s="62" t="e">
        <f>HLOOKUP("Strap",#REF!,MATCH($A402,#REF!,0),FALSE)</f>
        <v>#REF!</v>
      </c>
      <c r="W402" s="62"/>
      <c r="X402" s="62"/>
      <c r="Y402" s="62"/>
      <c r="Z402" s="47"/>
      <c r="AA402" s="47" t="e">
        <f>HLOOKUP("Pad type",#REF!,MATCH($A402,#REF!,0),FALSE)</f>
        <v>#REF!</v>
      </c>
      <c r="AB402" s="63"/>
      <c r="AC402" s="63" t="e">
        <f>HLOOKUP("POR Pin State",#REF!,MATCH($A402,#REF!,0),FALSE)</f>
        <v>#REF!</v>
      </c>
      <c r="AD402" s="208"/>
      <c r="AE402" s="208"/>
      <c r="AF402" s="208"/>
      <c r="AG402" s="208"/>
      <c r="AH402" s="209"/>
      <c r="AI402" s="209"/>
      <c r="AJ402" s="210"/>
      <c r="AK402" s="210"/>
      <c r="AL402" s="210"/>
      <c r="AM402" s="210"/>
      <c r="AN402" s="210"/>
      <c r="AO402" s="210"/>
      <c r="AP402" s="210"/>
      <c r="AQ402" s="237" t="s">
        <v>921</v>
      </c>
      <c r="AR402" s="105"/>
      <c r="AS402" s="105"/>
      <c r="AT402" s="105"/>
      <c r="AU402" s="105"/>
      <c r="AV402" s="105"/>
      <c r="AW402" s="105"/>
      <c r="AX402" s="105"/>
      <c r="AY402" s="105"/>
      <c r="AZ402" s="105"/>
      <c r="BA402" s="105"/>
      <c r="BB402" s="218"/>
      <c r="BC402" s="105"/>
      <c r="BD402" s="219"/>
      <c r="BE402" s="231" t="s">
        <v>915</v>
      </c>
      <c r="BF402" s="147" t="e">
        <f>VLOOKUP($A402,#REF!,34,FALSE)</f>
        <v>#REF!</v>
      </c>
      <c r="BG402" s="147" t="e">
        <f>VLOOKUP($A402,#REF!,22,FALSE)</f>
        <v>#REF!</v>
      </c>
      <c r="BH402" s="149"/>
    </row>
    <row r="403" s="5" customFormat="1" ht="12.95" customHeight="1" spans="1:60">
      <c r="A403" s="203" t="s">
        <v>922</v>
      </c>
      <c r="B403" s="38" t="e">
        <f>VLOOKUP($A403,#REF!,34,FALSE)</f>
        <v>#REF!</v>
      </c>
      <c r="C403" s="39" t="str">
        <f t="shared" ref="C403:C418" si="154">CONCATENATE("unused_",A403)</f>
        <v>unused_PEX_RX5P</v>
      </c>
      <c r="D403" s="40" t="e">
        <f>IF(LEN(VLOOKUP($A403,#REF!,8,FALSE)),LEFT(VLOOKUP($A403,#REF!,8,FALSE),LEN(VLOOKUP($A403,#REF!,8,FALSE))-2),"")</f>
        <v>#REF!</v>
      </c>
      <c r="E403" s="41" t="e">
        <f>IF(LEN(VLOOKUP($A403,#REF!,4,FALSE)),IF(INDEX(#REF!,MATCH($A403,#REF!,0),1),LEFT(VLOOKUP($A403,#REF!,4,FALSE),LEN(VLOOKUP($A403,#REF!,4,FALSE))-2),CONCATENATE(LEFT(VLOOKUP($A403,#REF!,4,FALSE),LEN(VLOOKUP($A403,#REF!,4,FALSE))-2),"*")),"")</f>
        <v>#REF!</v>
      </c>
      <c r="F403" s="42" t="e">
        <f>IF(LEN(VLOOKUP($A403,#REF!,5,FALSE)),IF(INDEX(#REF!,MATCH($A403,#REF!,0),2),LEFT(VLOOKUP($A403,#REF!,5,FALSE),LEN(VLOOKUP($A403,#REF!,5,FALSE))-2),CONCATENATE(LEFT(VLOOKUP($A403,#REF!,5,FALSE),LEN(VLOOKUP($A403,#REF!,5,FALSE))-2),"*")),"")</f>
        <v>#REF!</v>
      </c>
      <c r="G403" s="42" t="e">
        <f>IF(LEN(VLOOKUP($A403,#REF!,6,FALSE)),IF(INDEX(#REF!,MATCH($A403,#REF!,0),3),LEFT(VLOOKUP($A403,#REF!,6,FALSE),LEN(VLOOKUP($A403,#REF!,6,FALSE))-2),CONCATENATE(LEFT(VLOOKUP($A403,#REF!,6,FALSE),LEN(VLOOKUP($A403,#REF!,6,FALSE))-2),"*")),"")</f>
        <v>#REF!</v>
      </c>
      <c r="H403" s="43" t="e">
        <f>IF(LEN(VLOOKUP($A403,#REF!,7,FALSE)),IF(INDEX(#REF!,MATCH($A403,#REF!,0),4),LEFT(VLOOKUP($A403,#REF!,7,FALSE),LEN(VLOOKUP($A403,#REF!,7,FALSE))-2),CONCATENATE(LEFT(VLOOKUP($A403,#REF!,7,FALSE),LEN(VLOOKUP($A403,#REF!,7,FALSE))-2),"*")),"")</f>
        <v>#REF!</v>
      </c>
      <c r="I403" s="54" t="e">
        <f>IF(LEN(VLOOKUP($A403,#REF!,8,FALSE)),UPPER(RIGHT(VLOOKUP($A403,#REF!,8,FALSE),1)),"")</f>
        <v>#REF!</v>
      </c>
      <c r="J403" s="42" t="e">
        <f>IF(LEN(VLOOKUP($A403,#REF!,4,FALSE)),UPPER(RIGHT(VLOOKUP($A403,#REF!,4,FALSE),1)),"")</f>
        <v>#REF!</v>
      </c>
      <c r="K403" s="42" t="e">
        <f>IF(LEN(VLOOKUP($A403,#REF!,5,FALSE)),UPPER(RIGHT(VLOOKUP($A403,#REF!,5,FALSE),1)),"")</f>
        <v>#REF!</v>
      </c>
      <c r="L403" s="42" t="e">
        <f>IF(LEN(VLOOKUP($A403,#REF!,6,FALSE)),UPPER(RIGHT(VLOOKUP($A403,#REF!,6,FALSE),1)),"")</f>
        <v>#REF!</v>
      </c>
      <c r="M403" s="43" t="e">
        <f>IF(LEN(VLOOKUP($A403,#REF!,7,FALSE)),UPPER(RIGHT(VLOOKUP($A403,#REF!,7,FALSE),1)),"")</f>
        <v>#REF!</v>
      </c>
      <c r="N403" s="206"/>
      <c r="O403" s="206"/>
      <c r="P403" s="206"/>
      <c r="Q403" s="206"/>
      <c r="R403" s="206"/>
      <c r="S403" s="63" t="e">
        <f>HLOOKUP("Device Tree Pin Name",#REF!,MATCH($A403,#REF!,0),FALSE)</f>
        <v>#REF!</v>
      </c>
      <c r="T403" s="47" t="e">
        <f>HLOOKUP("power rail",#REF!,MATCH($A403,#REF!,0),FALSE)</f>
        <v>#REF!</v>
      </c>
      <c r="U403" s="62" t="e">
        <f>HLOOKUP("Wake Capable",#REF!,MATCH($A403,#REF!,0),FALSE)</f>
        <v>#REF!</v>
      </c>
      <c r="V403" s="62" t="e">
        <f>HLOOKUP("Strap",#REF!,MATCH($A403,#REF!,0),FALSE)</f>
        <v>#REF!</v>
      </c>
      <c r="W403" s="62"/>
      <c r="X403" s="62"/>
      <c r="Y403" s="62"/>
      <c r="Z403" s="47"/>
      <c r="AA403" s="47" t="e">
        <f>HLOOKUP("Pad type",#REF!,MATCH($A403,#REF!,0),FALSE)</f>
        <v>#REF!</v>
      </c>
      <c r="AB403" s="63"/>
      <c r="AC403" s="63" t="e">
        <f>HLOOKUP("POR Pin State",#REF!,MATCH($A403,#REF!,0),FALSE)</f>
        <v>#REF!</v>
      </c>
      <c r="AD403" s="208"/>
      <c r="AE403" s="208"/>
      <c r="AF403" s="208"/>
      <c r="AG403" s="208"/>
      <c r="AH403" s="209"/>
      <c r="AI403" s="209"/>
      <c r="AJ403" s="210"/>
      <c r="AK403" s="210"/>
      <c r="AL403" s="210"/>
      <c r="AM403" s="210"/>
      <c r="AN403" s="210"/>
      <c r="AO403" s="210"/>
      <c r="AP403" s="210"/>
      <c r="AQ403" s="236" t="s">
        <v>923</v>
      </c>
      <c r="AR403" s="105"/>
      <c r="AS403" s="105"/>
      <c r="AT403" s="105"/>
      <c r="AU403" s="105"/>
      <c r="AV403" s="105"/>
      <c r="AW403" s="105"/>
      <c r="AX403" s="105"/>
      <c r="AY403" s="105"/>
      <c r="AZ403" s="105"/>
      <c r="BA403" s="105"/>
      <c r="BB403" s="218"/>
      <c r="BC403" s="105"/>
      <c r="BD403" s="219"/>
      <c r="BE403" s="231" t="s">
        <v>924</v>
      </c>
      <c r="BF403" s="147" t="e">
        <f>VLOOKUP($A403,#REF!,34,FALSE)</f>
        <v>#REF!</v>
      </c>
      <c r="BG403" s="147" t="e">
        <f>VLOOKUP($A403,#REF!,22,FALSE)</f>
        <v>#REF!</v>
      </c>
      <c r="BH403" s="149"/>
    </row>
    <row r="404" s="5" customFormat="1" ht="12.95" customHeight="1" spans="1:60">
      <c r="A404" s="203" t="s">
        <v>925</v>
      </c>
      <c r="B404" s="38" t="e">
        <f>VLOOKUP($A404,#REF!,34,FALSE)</f>
        <v>#REF!</v>
      </c>
      <c r="C404" s="39" t="str">
        <f t="shared" si="154"/>
        <v>unused_PEX_RX5N</v>
      </c>
      <c r="D404" s="40" t="e">
        <f>IF(LEN(VLOOKUP($A404,#REF!,8,FALSE)),LEFT(VLOOKUP($A404,#REF!,8,FALSE),LEN(VLOOKUP($A404,#REF!,8,FALSE))-2),"")</f>
        <v>#REF!</v>
      </c>
      <c r="E404" s="41" t="e">
        <f>IF(LEN(VLOOKUP($A404,#REF!,4,FALSE)),IF(INDEX(#REF!,MATCH($A404,#REF!,0),1),LEFT(VLOOKUP($A404,#REF!,4,FALSE),LEN(VLOOKUP($A404,#REF!,4,FALSE))-2),CONCATENATE(LEFT(VLOOKUP($A404,#REF!,4,FALSE),LEN(VLOOKUP($A404,#REF!,4,FALSE))-2),"*")),"")</f>
        <v>#REF!</v>
      </c>
      <c r="F404" s="42" t="e">
        <f>IF(LEN(VLOOKUP($A404,#REF!,5,FALSE)),IF(INDEX(#REF!,MATCH($A404,#REF!,0),2),LEFT(VLOOKUP($A404,#REF!,5,FALSE),LEN(VLOOKUP($A404,#REF!,5,FALSE))-2),CONCATENATE(LEFT(VLOOKUP($A404,#REF!,5,FALSE),LEN(VLOOKUP($A404,#REF!,5,FALSE))-2),"*")),"")</f>
        <v>#REF!</v>
      </c>
      <c r="G404" s="42" t="e">
        <f>IF(LEN(VLOOKUP($A404,#REF!,6,FALSE)),IF(INDEX(#REF!,MATCH($A404,#REF!,0),3),LEFT(VLOOKUP($A404,#REF!,6,FALSE),LEN(VLOOKUP($A404,#REF!,6,FALSE))-2),CONCATENATE(LEFT(VLOOKUP($A404,#REF!,6,FALSE),LEN(VLOOKUP($A404,#REF!,6,FALSE))-2),"*")),"")</f>
        <v>#REF!</v>
      </c>
      <c r="H404" s="43" t="e">
        <f>IF(LEN(VLOOKUP($A404,#REF!,7,FALSE)),IF(INDEX(#REF!,MATCH($A404,#REF!,0),4),LEFT(VLOOKUP($A404,#REF!,7,FALSE),LEN(VLOOKUP($A404,#REF!,7,FALSE))-2),CONCATENATE(LEFT(VLOOKUP($A404,#REF!,7,FALSE),LEN(VLOOKUP($A404,#REF!,7,FALSE))-2),"*")),"")</f>
        <v>#REF!</v>
      </c>
      <c r="I404" s="54" t="e">
        <f>IF(LEN(VLOOKUP($A404,#REF!,8,FALSE)),UPPER(RIGHT(VLOOKUP($A404,#REF!,8,FALSE),1)),"")</f>
        <v>#REF!</v>
      </c>
      <c r="J404" s="42" t="e">
        <f>IF(LEN(VLOOKUP($A404,#REF!,4,FALSE)),UPPER(RIGHT(VLOOKUP($A404,#REF!,4,FALSE),1)),"")</f>
        <v>#REF!</v>
      </c>
      <c r="K404" s="42" t="e">
        <f>IF(LEN(VLOOKUP($A404,#REF!,5,FALSE)),UPPER(RIGHT(VLOOKUP($A404,#REF!,5,FALSE),1)),"")</f>
        <v>#REF!</v>
      </c>
      <c r="L404" s="42" t="e">
        <f>IF(LEN(VLOOKUP($A404,#REF!,6,FALSE)),UPPER(RIGHT(VLOOKUP($A404,#REF!,6,FALSE),1)),"")</f>
        <v>#REF!</v>
      </c>
      <c r="M404" s="43" t="e">
        <f>IF(LEN(VLOOKUP($A404,#REF!,7,FALSE)),UPPER(RIGHT(VLOOKUP($A404,#REF!,7,FALSE),1)),"")</f>
        <v>#REF!</v>
      </c>
      <c r="N404" s="206"/>
      <c r="O404" s="206"/>
      <c r="P404" s="206"/>
      <c r="Q404" s="206"/>
      <c r="R404" s="206"/>
      <c r="S404" s="63" t="e">
        <f>HLOOKUP("Device Tree Pin Name",#REF!,MATCH($A404,#REF!,0),FALSE)</f>
        <v>#REF!</v>
      </c>
      <c r="T404" s="47" t="e">
        <f>HLOOKUP("power rail",#REF!,MATCH($A404,#REF!,0),FALSE)</f>
        <v>#REF!</v>
      </c>
      <c r="U404" s="62" t="e">
        <f>HLOOKUP("Wake Capable",#REF!,MATCH($A404,#REF!,0),FALSE)</f>
        <v>#REF!</v>
      </c>
      <c r="V404" s="62" t="e">
        <f>HLOOKUP("Strap",#REF!,MATCH($A404,#REF!,0),FALSE)</f>
        <v>#REF!</v>
      </c>
      <c r="W404" s="62"/>
      <c r="X404" s="62"/>
      <c r="Y404" s="62"/>
      <c r="Z404" s="47"/>
      <c r="AA404" s="47" t="e">
        <f>HLOOKUP("Pad type",#REF!,MATCH($A404,#REF!,0),FALSE)</f>
        <v>#REF!</v>
      </c>
      <c r="AB404" s="63"/>
      <c r="AC404" s="63" t="e">
        <f>HLOOKUP("POR Pin State",#REF!,MATCH($A404,#REF!,0),FALSE)</f>
        <v>#REF!</v>
      </c>
      <c r="AD404" s="208"/>
      <c r="AE404" s="208"/>
      <c r="AF404" s="208"/>
      <c r="AG404" s="208"/>
      <c r="AH404" s="209"/>
      <c r="AI404" s="209"/>
      <c r="AJ404" s="210"/>
      <c r="AK404" s="210"/>
      <c r="AL404" s="210"/>
      <c r="AM404" s="210"/>
      <c r="AN404" s="210"/>
      <c r="AO404" s="210"/>
      <c r="AP404" s="210"/>
      <c r="AQ404" s="237" t="s">
        <v>926</v>
      </c>
      <c r="AR404" s="105"/>
      <c r="AS404" s="105"/>
      <c r="AT404" s="105"/>
      <c r="AU404" s="105"/>
      <c r="AV404" s="105"/>
      <c r="AW404" s="105"/>
      <c r="AX404" s="105"/>
      <c r="AY404" s="105"/>
      <c r="AZ404" s="105"/>
      <c r="BA404" s="105"/>
      <c r="BB404" s="218"/>
      <c r="BC404" s="105"/>
      <c r="BD404" s="219"/>
      <c r="BE404" s="231" t="s">
        <v>924</v>
      </c>
      <c r="BF404" s="147" t="e">
        <f>VLOOKUP($A404,#REF!,34,FALSE)</f>
        <v>#REF!</v>
      </c>
      <c r="BG404" s="147" t="e">
        <f>VLOOKUP($A404,#REF!,22,FALSE)</f>
        <v>#REF!</v>
      </c>
      <c r="BH404" s="149"/>
    </row>
    <row r="405" s="5" customFormat="1" ht="12.95" customHeight="1" spans="1:60">
      <c r="A405" s="203" t="s">
        <v>927</v>
      </c>
      <c r="B405" s="38" t="e">
        <f>VLOOKUP($A405,#REF!,34,FALSE)</f>
        <v>#REF!</v>
      </c>
      <c r="C405" s="39" t="str">
        <f t="shared" si="154"/>
        <v>unused_PEX_TX5P</v>
      </c>
      <c r="D405" s="40" t="e">
        <f>IF(LEN(VLOOKUP($A405,#REF!,8,FALSE)),LEFT(VLOOKUP($A405,#REF!,8,FALSE),LEN(VLOOKUP($A405,#REF!,8,FALSE))-2),"")</f>
        <v>#REF!</v>
      </c>
      <c r="E405" s="41" t="e">
        <f>IF(LEN(VLOOKUP($A405,#REF!,4,FALSE)),IF(INDEX(#REF!,MATCH($A405,#REF!,0),1),LEFT(VLOOKUP($A405,#REF!,4,FALSE),LEN(VLOOKUP($A405,#REF!,4,FALSE))-2),CONCATENATE(LEFT(VLOOKUP($A405,#REF!,4,FALSE),LEN(VLOOKUP($A405,#REF!,4,FALSE))-2),"*")),"")</f>
        <v>#REF!</v>
      </c>
      <c r="F405" s="42" t="e">
        <f>IF(LEN(VLOOKUP($A405,#REF!,5,FALSE)),IF(INDEX(#REF!,MATCH($A405,#REF!,0),2),LEFT(VLOOKUP($A405,#REF!,5,FALSE),LEN(VLOOKUP($A405,#REF!,5,FALSE))-2),CONCATENATE(LEFT(VLOOKUP($A405,#REF!,5,FALSE),LEN(VLOOKUP($A405,#REF!,5,FALSE))-2),"*")),"")</f>
        <v>#REF!</v>
      </c>
      <c r="G405" s="42" t="e">
        <f>IF(LEN(VLOOKUP($A405,#REF!,6,FALSE)),IF(INDEX(#REF!,MATCH($A405,#REF!,0),3),LEFT(VLOOKUP($A405,#REF!,6,FALSE),LEN(VLOOKUP($A405,#REF!,6,FALSE))-2),CONCATENATE(LEFT(VLOOKUP($A405,#REF!,6,FALSE),LEN(VLOOKUP($A405,#REF!,6,FALSE))-2),"*")),"")</f>
        <v>#REF!</v>
      </c>
      <c r="H405" s="43" t="e">
        <f>IF(LEN(VLOOKUP($A405,#REF!,7,FALSE)),IF(INDEX(#REF!,MATCH($A405,#REF!,0),4),LEFT(VLOOKUP($A405,#REF!,7,FALSE),LEN(VLOOKUP($A405,#REF!,7,FALSE))-2),CONCATENATE(LEFT(VLOOKUP($A405,#REF!,7,FALSE),LEN(VLOOKUP($A405,#REF!,7,FALSE))-2),"*")),"")</f>
        <v>#REF!</v>
      </c>
      <c r="I405" s="54" t="e">
        <f>IF(LEN(VLOOKUP($A405,#REF!,8,FALSE)),UPPER(RIGHT(VLOOKUP($A405,#REF!,8,FALSE),1)),"")</f>
        <v>#REF!</v>
      </c>
      <c r="J405" s="42" t="e">
        <f>IF(LEN(VLOOKUP($A405,#REF!,4,FALSE)),UPPER(RIGHT(VLOOKUP($A405,#REF!,4,FALSE),1)),"")</f>
        <v>#REF!</v>
      </c>
      <c r="K405" s="42" t="e">
        <f>IF(LEN(VLOOKUP($A405,#REF!,5,FALSE)),UPPER(RIGHT(VLOOKUP($A405,#REF!,5,FALSE),1)),"")</f>
        <v>#REF!</v>
      </c>
      <c r="L405" s="42" t="e">
        <f>IF(LEN(VLOOKUP($A405,#REF!,6,FALSE)),UPPER(RIGHT(VLOOKUP($A405,#REF!,6,FALSE),1)),"")</f>
        <v>#REF!</v>
      </c>
      <c r="M405" s="43" t="e">
        <f>IF(LEN(VLOOKUP($A405,#REF!,7,FALSE)),UPPER(RIGHT(VLOOKUP($A405,#REF!,7,FALSE),1)),"")</f>
        <v>#REF!</v>
      </c>
      <c r="N405" s="206"/>
      <c r="O405" s="206"/>
      <c r="P405" s="206"/>
      <c r="Q405" s="206"/>
      <c r="R405" s="206"/>
      <c r="S405" s="63" t="e">
        <f>HLOOKUP("Device Tree Pin Name",#REF!,MATCH($A405,#REF!,0),FALSE)</f>
        <v>#REF!</v>
      </c>
      <c r="T405" s="47" t="e">
        <f>HLOOKUP("power rail",#REF!,MATCH($A405,#REF!,0),FALSE)</f>
        <v>#REF!</v>
      </c>
      <c r="U405" s="62" t="e">
        <f>HLOOKUP("Wake Capable",#REF!,MATCH($A405,#REF!,0),FALSE)</f>
        <v>#REF!</v>
      </c>
      <c r="V405" s="62" t="e">
        <f>HLOOKUP("Strap",#REF!,MATCH($A405,#REF!,0),FALSE)</f>
        <v>#REF!</v>
      </c>
      <c r="W405" s="62"/>
      <c r="X405" s="62"/>
      <c r="Y405" s="62"/>
      <c r="Z405" s="47"/>
      <c r="AA405" s="47" t="e">
        <f>HLOOKUP("Pad type",#REF!,MATCH($A405,#REF!,0),FALSE)</f>
        <v>#REF!</v>
      </c>
      <c r="AB405" s="63"/>
      <c r="AC405" s="63" t="e">
        <f>HLOOKUP("POR Pin State",#REF!,MATCH($A405,#REF!,0),FALSE)</f>
        <v>#REF!</v>
      </c>
      <c r="AD405" s="208"/>
      <c r="AE405" s="208"/>
      <c r="AF405" s="208"/>
      <c r="AG405" s="208"/>
      <c r="AH405" s="209"/>
      <c r="AI405" s="209"/>
      <c r="AJ405" s="210"/>
      <c r="AK405" s="210"/>
      <c r="AL405" s="210"/>
      <c r="AM405" s="210"/>
      <c r="AN405" s="210"/>
      <c r="AO405" s="210"/>
      <c r="AP405" s="210"/>
      <c r="AQ405" s="236" t="s">
        <v>928</v>
      </c>
      <c r="AR405" s="105"/>
      <c r="AS405" s="105"/>
      <c r="AT405" s="105"/>
      <c r="AU405" s="105"/>
      <c r="AV405" s="105"/>
      <c r="AW405" s="105"/>
      <c r="AX405" s="105"/>
      <c r="AY405" s="105"/>
      <c r="AZ405" s="105"/>
      <c r="BA405" s="105"/>
      <c r="BB405" s="218"/>
      <c r="BC405" s="105"/>
      <c r="BD405" s="219"/>
      <c r="BE405" s="231" t="s">
        <v>924</v>
      </c>
      <c r="BF405" s="147" t="e">
        <f>VLOOKUP($A405,#REF!,34,FALSE)</f>
        <v>#REF!</v>
      </c>
      <c r="BG405" s="147" t="e">
        <f>VLOOKUP($A405,#REF!,22,FALSE)</f>
        <v>#REF!</v>
      </c>
      <c r="BH405" s="149"/>
    </row>
    <row r="406" s="5" customFormat="1" ht="12.95" customHeight="1" spans="1:60">
      <c r="A406" s="203" t="s">
        <v>929</v>
      </c>
      <c r="B406" s="38" t="e">
        <f>VLOOKUP($A406,#REF!,34,FALSE)</f>
        <v>#REF!</v>
      </c>
      <c r="C406" s="39" t="str">
        <f t="shared" si="154"/>
        <v>unused_PEX_TX5N</v>
      </c>
      <c r="D406" s="40" t="e">
        <f>IF(LEN(VLOOKUP($A406,#REF!,8,FALSE)),LEFT(VLOOKUP($A406,#REF!,8,FALSE),LEN(VLOOKUP($A406,#REF!,8,FALSE))-2),"")</f>
        <v>#REF!</v>
      </c>
      <c r="E406" s="41" t="e">
        <f>IF(LEN(VLOOKUP($A406,#REF!,4,FALSE)),IF(INDEX(#REF!,MATCH($A406,#REF!,0),1),LEFT(VLOOKUP($A406,#REF!,4,FALSE),LEN(VLOOKUP($A406,#REF!,4,FALSE))-2),CONCATENATE(LEFT(VLOOKUP($A406,#REF!,4,FALSE),LEN(VLOOKUP($A406,#REF!,4,FALSE))-2),"*")),"")</f>
        <v>#REF!</v>
      </c>
      <c r="F406" s="42" t="e">
        <f>IF(LEN(VLOOKUP($A406,#REF!,5,FALSE)),IF(INDEX(#REF!,MATCH($A406,#REF!,0),2),LEFT(VLOOKUP($A406,#REF!,5,FALSE),LEN(VLOOKUP($A406,#REF!,5,FALSE))-2),CONCATENATE(LEFT(VLOOKUP($A406,#REF!,5,FALSE),LEN(VLOOKUP($A406,#REF!,5,FALSE))-2),"*")),"")</f>
        <v>#REF!</v>
      </c>
      <c r="G406" s="42" t="e">
        <f>IF(LEN(VLOOKUP($A406,#REF!,6,FALSE)),IF(INDEX(#REF!,MATCH($A406,#REF!,0),3),LEFT(VLOOKUP($A406,#REF!,6,FALSE),LEN(VLOOKUP($A406,#REF!,6,FALSE))-2),CONCATENATE(LEFT(VLOOKUP($A406,#REF!,6,FALSE),LEN(VLOOKUP($A406,#REF!,6,FALSE))-2),"*")),"")</f>
        <v>#REF!</v>
      </c>
      <c r="H406" s="43" t="e">
        <f>IF(LEN(VLOOKUP($A406,#REF!,7,FALSE)),IF(INDEX(#REF!,MATCH($A406,#REF!,0),4),LEFT(VLOOKUP($A406,#REF!,7,FALSE),LEN(VLOOKUP($A406,#REF!,7,FALSE))-2),CONCATENATE(LEFT(VLOOKUP($A406,#REF!,7,FALSE),LEN(VLOOKUP($A406,#REF!,7,FALSE))-2),"*")),"")</f>
        <v>#REF!</v>
      </c>
      <c r="I406" s="54" t="e">
        <f>IF(LEN(VLOOKUP($A406,#REF!,8,FALSE)),UPPER(RIGHT(VLOOKUP($A406,#REF!,8,FALSE),1)),"")</f>
        <v>#REF!</v>
      </c>
      <c r="J406" s="42" t="e">
        <f>IF(LEN(VLOOKUP($A406,#REF!,4,FALSE)),UPPER(RIGHT(VLOOKUP($A406,#REF!,4,FALSE),1)),"")</f>
        <v>#REF!</v>
      </c>
      <c r="K406" s="42" t="e">
        <f>IF(LEN(VLOOKUP($A406,#REF!,5,FALSE)),UPPER(RIGHT(VLOOKUP($A406,#REF!,5,FALSE),1)),"")</f>
        <v>#REF!</v>
      </c>
      <c r="L406" s="42" t="e">
        <f>IF(LEN(VLOOKUP($A406,#REF!,6,FALSE)),UPPER(RIGHT(VLOOKUP($A406,#REF!,6,FALSE),1)),"")</f>
        <v>#REF!</v>
      </c>
      <c r="M406" s="43" t="e">
        <f>IF(LEN(VLOOKUP($A406,#REF!,7,FALSE)),UPPER(RIGHT(VLOOKUP($A406,#REF!,7,FALSE),1)),"")</f>
        <v>#REF!</v>
      </c>
      <c r="N406" s="206"/>
      <c r="O406" s="206"/>
      <c r="P406" s="206"/>
      <c r="Q406" s="206"/>
      <c r="R406" s="206"/>
      <c r="S406" s="63" t="e">
        <f>HLOOKUP("Device Tree Pin Name",#REF!,MATCH($A406,#REF!,0),FALSE)</f>
        <v>#REF!</v>
      </c>
      <c r="T406" s="47" t="e">
        <f>HLOOKUP("power rail",#REF!,MATCH($A406,#REF!,0),FALSE)</f>
        <v>#REF!</v>
      </c>
      <c r="U406" s="62" t="e">
        <f>HLOOKUP("Wake Capable",#REF!,MATCH($A406,#REF!,0),FALSE)</f>
        <v>#REF!</v>
      </c>
      <c r="V406" s="62" t="e">
        <f>HLOOKUP("Strap",#REF!,MATCH($A406,#REF!,0),FALSE)</f>
        <v>#REF!</v>
      </c>
      <c r="W406" s="62"/>
      <c r="X406" s="62"/>
      <c r="Y406" s="62"/>
      <c r="Z406" s="47"/>
      <c r="AA406" s="47" t="e">
        <f>HLOOKUP("Pad type",#REF!,MATCH($A406,#REF!,0),FALSE)</f>
        <v>#REF!</v>
      </c>
      <c r="AB406" s="63"/>
      <c r="AC406" s="63" t="e">
        <f>HLOOKUP("POR Pin State",#REF!,MATCH($A406,#REF!,0),FALSE)</f>
        <v>#REF!</v>
      </c>
      <c r="AD406" s="208"/>
      <c r="AE406" s="208"/>
      <c r="AF406" s="208"/>
      <c r="AG406" s="208"/>
      <c r="AH406" s="209"/>
      <c r="AI406" s="209"/>
      <c r="AJ406" s="210"/>
      <c r="AK406" s="210"/>
      <c r="AL406" s="210"/>
      <c r="AM406" s="210"/>
      <c r="AN406" s="210"/>
      <c r="AO406" s="210"/>
      <c r="AP406" s="210"/>
      <c r="AQ406" s="237" t="s">
        <v>930</v>
      </c>
      <c r="AR406" s="105"/>
      <c r="AS406" s="105"/>
      <c r="AT406" s="105"/>
      <c r="AU406" s="105"/>
      <c r="AV406" s="105"/>
      <c r="AW406" s="105"/>
      <c r="AX406" s="105"/>
      <c r="AY406" s="105"/>
      <c r="AZ406" s="105"/>
      <c r="BA406" s="105"/>
      <c r="BB406" s="218"/>
      <c r="BC406" s="105"/>
      <c r="BD406" s="219"/>
      <c r="BE406" s="231" t="s">
        <v>924</v>
      </c>
      <c r="BF406" s="147" t="e">
        <f>VLOOKUP($A406,#REF!,34,FALSE)</f>
        <v>#REF!</v>
      </c>
      <c r="BG406" s="147" t="e">
        <f>VLOOKUP($A406,#REF!,22,FALSE)</f>
        <v>#REF!</v>
      </c>
      <c r="BH406" s="149"/>
    </row>
    <row r="407" s="5" customFormat="1" ht="12.95" customHeight="1" spans="1:60">
      <c r="A407" s="203" t="s">
        <v>931</v>
      </c>
      <c r="B407" s="38" t="e">
        <f>VLOOKUP($A407,#REF!,34,FALSE)</f>
        <v>#REF!</v>
      </c>
      <c r="C407" s="39" t="str">
        <f t="shared" si="154"/>
        <v>unused_PEX_RX6P</v>
      </c>
      <c r="D407" s="40" t="e">
        <f>IF(LEN(VLOOKUP($A407,#REF!,8,FALSE)),LEFT(VLOOKUP($A407,#REF!,8,FALSE),LEN(VLOOKUP($A407,#REF!,8,FALSE))-2),"")</f>
        <v>#REF!</v>
      </c>
      <c r="E407" s="41" t="e">
        <f>IF(LEN(VLOOKUP($A407,#REF!,4,FALSE)),IF(INDEX(#REF!,MATCH($A407,#REF!,0),1),LEFT(VLOOKUP($A407,#REF!,4,FALSE),LEN(VLOOKUP($A407,#REF!,4,FALSE))-2),CONCATENATE(LEFT(VLOOKUP($A407,#REF!,4,FALSE),LEN(VLOOKUP($A407,#REF!,4,FALSE))-2),"*")),"")</f>
        <v>#REF!</v>
      </c>
      <c r="F407" s="42" t="e">
        <f>IF(LEN(VLOOKUP($A407,#REF!,5,FALSE)),IF(INDEX(#REF!,MATCH($A407,#REF!,0),2),LEFT(VLOOKUP($A407,#REF!,5,FALSE),LEN(VLOOKUP($A407,#REF!,5,FALSE))-2),CONCATENATE(LEFT(VLOOKUP($A407,#REF!,5,FALSE),LEN(VLOOKUP($A407,#REF!,5,FALSE))-2),"*")),"")</f>
        <v>#REF!</v>
      </c>
      <c r="G407" s="42" t="e">
        <f>IF(LEN(VLOOKUP($A407,#REF!,6,FALSE)),IF(INDEX(#REF!,MATCH($A407,#REF!,0),3),LEFT(VLOOKUP($A407,#REF!,6,FALSE),LEN(VLOOKUP($A407,#REF!,6,FALSE))-2),CONCATENATE(LEFT(VLOOKUP($A407,#REF!,6,FALSE),LEN(VLOOKUP($A407,#REF!,6,FALSE))-2),"*")),"")</f>
        <v>#REF!</v>
      </c>
      <c r="H407" s="43" t="e">
        <f>IF(LEN(VLOOKUP($A407,#REF!,7,FALSE)),IF(INDEX(#REF!,MATCH($A407,#REF!,0),4),LEFT(VLOOKUP($A407,#REF!,7,FALSE),LEN(VLOOKUP($A407,#REF!,7,FALSE))-2),CONCATENATE(LEFT(VLOOKUP($A407,#REF!,7,FALSE),LEN(VLOOKUP($A407,#REF!,7,FALSE))-2),"*")),"")</f>
        <v>#REF!</v>
      </c>
      <c r="I407" s="54" t="e">
        <f>IF(LEN(VLOOKUP($A407,#REF!,8,FALSE)),UPPER(RIGHT(VLOOKUP($A407,#REF!,8,FALSE),1)),"")</f>
        <v>#REF!</v>
      </c>
      <c r="J407" s="42" t="e">
        <f>IF(LEN(VLOOKUP($A407,#REF!,4,FALSE)),UPPER(RIGHT(VLOOKUP($A407,#REF!,4,FALSE),1)),"")</f>
        <v>#REF!</v>
      </c>
      <c r="K407" s="42" t="e">
        <f>IF(LEN(VLOOKUP($A407,#REF!,5,FALSE)),UPPER(RIGHT(VLOOKUP($A407,#REF!,5,FALSE),1)),"")</f>
        <v>#REF!</v>
      </c>
      <c r="L407" s="42" t="e">
        <f>IF(LEN(VLOOKUP($A407,#REF!,6,FALSE)),UPPER(RIGHT(VLOOKUP($A407,#REF!,6,FALSE),1)),"")</f>
        <v>#REF!</v>
      </c>
      <c r="M407" s="43" t="e">
        <f>IF(LEN(VLOOKUP($A407,#REF!,7,FALSE)),UPPER(RIGHT(VLOOKUP($A407,#REF!,7,FALSE),1)),"")</f>
        <v>#REF!</v>
      </c>
      <c r="N407" s="206"/>
      <c r="O407" s="206"/>
      <c r="P407" s="206"/>
      <c r="Q407" s="206"/>
      <c r="R407" s="206"/>
      <c r="S407" s="63" t="e">
        <f>HLOOKUP("Device Tree Pin Name",#REF!,MATCH($A407,#REF!,0),FALSE)</f>
        <v>#REF!</v>
      </c>
      <c r="T407" s="47" t="e">
        <f>HLOOKUP("power rail",#REF!,MATCH($A407,#REF!,0),FALSE)</f>
        <v>#REF!</v>
      </c>
      <c r="U407" s="247"/>
      <c r="V407" s="247"/>
      <c r="W407" s="247"/>
      <c r="X407" s="247"/>
      <c r="Y407" s="247"/>
      <c r="Z407" s="47"/>
      <c r="AA407" s="47" t="e">
        <f>HLOOKUP("Pad type",#REF!,MATCH($A407,#REF!,0),FALSE)</f>
        <v>#REF!</v>
      </c>
      <c r="AB407" s="248"/>
      <c r="AC407" s="248"/>
      <c r="AD407" s="208"/>
      <c r="AE407" s="208"/>
      <c r="AF407" s="208"/>
      <c r="AG407" s="208"/>
      <c r="AH407" s="209"/>
      <c r="AI407" s="209"/>
      <c r="AJ407" s="210"/>
      <c r="AK407" s="210"/>
      <c r="AL407" s="210"/>
      <c r="AM407" s="210"/>
      <c r="AN407" s="210"/>
      <c r="AO407" s="210"/>
      <c r="AP407" s="210"/>
      <c r="AQ407" s="237" t="s">
        <v>932</v>
      </c>
      <c r="AR407" s="105"/>
      <c r="AS407" s="105"/>
      <c r="AT407" s="105"/>
      <c r="AU407" s="105"/>
      <c r="AV407" s="105"/>
      <c r="AW407" s="105"/>
      <c r="AX407" s="105"/>
      <c r="AY407" s="105"/>
      <c r="AZ407" s="105"/>
      <c r="BA407" s="105"/>
      <c r="BB407" s="218"/>
      <c r="BC407" s="105"/>
      <c r="BD407" s="219"/>
      <c r="BE407" s="231" t="s">
        <v>933</v>
      </c>
      <c r="BF407" s="147" t="e">
        <f>VLOOKUP($A407,#REF!,34,FALSE)</f>
        <v>#REF!</v>
      </c>
      <c r="BG407" s="147" t="e">
        <f>VLOOKUP($A407,#REF!,22,FALSE)</f>
        <v>#REF!</v>
      </c>
      <c r="BH407" s="149"/>
    </row>
    <row r="408" s="5" customFormat="1" ht="12.95" customHeight="1" spans="1:60">
      <c r="A408" s="203" t="s">
        <v>934</v>
      </c>
      <c r="B408" s="38" t="e">
        <f>VLOOKUP($A408,#REF!,34,FALSE)</f>
        <v>#REF!</v>
      </c>
      <c r="C408" s="39" t="str">
        <f t="shared" si="154"/>
        <v>unused_PEX_RX6N</v>
      </c>
      <c r="D408" s="40" t="e">
        <f>IF(LEN(VLOOKUP($A408,#REF!,8,FALSE)),LEFT(VLOOKUP($A408,#REF!,8,FALSE),LEN(VLOOKUP($A408,#REF!,8,FALSE))-2),"")</f>
        <v>#REF!</v>
      </c>
      <c r="E408" s="41" t="e">
        <f>IF(LEN(VLOOKUP($A408,#REF!,4,FALSE)),IF(INDEX(#REF!,MATCH($A408,#REF!,0),1),LEFT(VLOOKUP($A408,#REF!,4,FALSE),LEN(VLOOKUP($A408,#REF!,4,FALSE))-2),CONCATENATE(LEFT(VLOOKUP($A408,#REF!,4,FALSE),LEN(VLOOKUP($A408,#REF!,4,FALSE))-2),"*")),"")</f>
        <v>#REF!</v>
      </c>
      <c r="F408" s="42" t="e">
        <f>IF(LEN(VLOOKUP($A408,#REF!,5,FALSE)),IF(INDEX(#REF!,MATCH($A408,#REF!,0),2),LEFT(VLOOKUP($A408,#REF!,5,FALSE),LEN(VLOOKUP($A408,#REF!,5,FALSE))-2),CONCATENATE(LEFT(VLOOKUP($A408,#REF!,5,FALSE),LEN(VLOOKUP($A408,#REF!,5,FALSE))-2),"*")),"")</f>
        <v>#REF!</v>
      </c>
      <c r="G408" s="42" t="e">
        <f>IF(LEN(VLOOKUP($A408,#REF!,6,FALSE)),IF(INDEX(#REF!,MATCH($A408,#REF!,0),3),LEFT(VLOOKUP($A408,#REF!,6,FALSE),LEN(VLOOKUP($A408,#REF!,6,FALSE))-2),CONCATENATE(LEFT(VLOOKUP($A408,#REF!,6,FALSE),LEN(VLOOKUP($A408,#REF!,6,FALSE))-2),"*")),"")</f>
        <v>#REF!</v>
      </c>
      <c r="H408" s="43" t="e">
        <f>IF(LEN(VLOOKUP($A408,#REF!,7,FALSE)),IF(INDEX(#REF!,MATCH($A408,#REF!,0),4),LEFT(VLOOKUP($A408,#REF!,7,FALSE),LEN(VLOOKUP($A408,#REF!,7,FALSE))-2),CONCATENATE(LEFT(VLOOKUP($A408,#REF!,7,FALSE),LEN(VLOOKUP($A408,#REF!,7,FALSE))-2),"*")),"")</f>
        <v>#REF!</v>
      </c>
      <c r="I408" s="54" t="e">
        <f>IF(LEN(VLOOKUP($A408,#REF!,8,FALSE)),UPPER(RIGHT(VLOOKUP($A408,#REF!,8,FALSE),1)),"")</f>
        <v>#REF!</v>
      </c>
      <c r="J408" s="42" t="e">
        <f>IF(LEN(VLOOKUP($A408,#REF!,4,FALSE)),UPPER(RIGHT(VLOOKUP($A408,#REF!,4,FALSE),1)),"")</f>
        <v>#REF!</v>
      </c>
      <c r="K408" s="42" t="e">
        <f>IF(LEN(VLOOKUP($A408,#REF!,5,FALSE)),UPPER(RIGHT(VLOOKUP($A408,#REF!,5,FALSE),1)),"")</f>
        <v>#REF!</v>
      </c>
      <c r="L408" s="42" t="e">
        <f>IF(LEN(VLOOKUP($A408,#REF!,6,FALSE)),UPPER(RIGHT(VLOOKUP($A408,#REF!,6,FALSE),1)),"")</f>
        <v>#REF!</v>
      </c>
      <c r="M408" s="43" t="e">
        <f>IF(LEN(VLOOKUP($A408,#REF!,7,FALSE)),UPPER(RIGHT(VLOOKUP($A408,#REF!,7,FALSE),1)),"")</f>
        <v>#REF!</v>
      </c>
      <c r="N408" s="206"/>
      <c r="O408" s="206"/>
      <c r="P408" s="206"/>
      <c r="Q408" s="206"/>
      <c r="R408" s="206"/>
      <c r="S408" s="63" t="e">
        <f>HLOOKUP("Device Tree Pin Name",#REF!,MATCH($A408,#REF!,0),FALSE)</f>
        <v>#REF!</v>
      </c>
      <c r="T408" s="47" t="e">
        <f>HLOOKUP("power rail",#REF!,MATCH($A408,#REF!,0),FALSE)</f>
        <v>#REF!</v>
      </c>
      <c r="U408" s="62" t="e">
        <f>HLOOKUP("Wake Capable",#REF!,MATCH($A408,#REF!,0),FALSE)</f>
        <v>#REF!</v>
      </c>
      <c r="V408" s="62" t="e">
        <f>HLOOKUP("Strap",#REF!,MATCH($A408,#REF!,0),FALSE)</f>
        <v>#REF!</v>
      </c>
      <c r="W408" s="62"/>
      <c r="X408" s="62"/>
      <c r="Y408" s="62"/>
      <c r="Z408" s="47"/>
      <c r="AA408" s="47" t="e">
        <f>HLOOKUP("Pad type",#REF!,MATCH($A408,#REF!,0),FALSE)</f>
        <v>#REF!</v>
      </c>
      <c r="AB408" s="61"/>
      <c r="AC408" s="61" t="e">
        <f>HLOOKUP("POR Pin State",#REF!,MATCH($A408,#REF!,0),FALSE)</f>
        <v>#REF!</v>
      </c>
      <c r="AD408" s="208"/>
      <c r="AE408" s="208"/>
      <c r="AF408" s="208"/>
      <c r="AG408" s="208"/>
      <c r="AH408" s="209"/>
      <c r="AI408" s="209"/>
      <c r="AJ408" s="210"/>
      <c r="AK408" s="210"/>
      <c r="AL408" s="210"/>
      <c r="AM408" s="210"/>
      <c r="AN408" s="210"/>
      <c r="AO408" s="210"/>
      <c r="AP408" s="210"/>
      <c r="AQ408" s="236" t="s">
        <v>935</v>
      </c>
      <c r="AR408" s="105"/>
      <c r="AS408" s="105"/>
      <c r="AT408" s="105"/>
      <c r="AU408" s="105"/>
      <c r="AV408" s="105"/>
      <c r="AW408" s="105"/>
      <c r="AX408" s="105"/>
      <c r="AY408" s="105"/>
      <c r="AZ408" s="105"/>
      <c r="BA408" s="105"/>
      <c r="BB408" s="218"/>
      <c r="BC408" s="105"/>
      <c r="BD408" s="219"/>
      <c r="BE408" s="231" t="s">
        <v>933</v>
      </c>
      <c r="BF408" s="147" t="e">
        <f>VLOOKUP($A408,#REF!,34,FALSE)</f>
        <v>#REF!</v>
      </c>
      <c r="BG408" s="147" t="e">
        <f>VLOOKUP($A408,#REF!,22,FALSE)</f>
        <v>#REF!</v>
      </c>
      <c r="BH408" s="149"/>
    </row>
    <row r="409" s="5" customFormat="1" ht="12.95" customHeight="1" spans="1:60">
      <c r="A409" s="203" t="s">
        <v>936</v>
      </c>
      <c r="B409" s="38" t="e">
        <f>VLOOKUP($A409,#REF!,34,FALSE)</f>
        <v>#REF!</v>
      </c>
      <c r="C409" s="39" t="str">
        <f t="shared" si="154"/>
        <v>unused_PEX_TX6P</v>
      </c>
      <c r="D409" s="40" t="e">
        <f>IF(LEN(VLOOKUP($A409,#REF!,8,FALSE)),LEFT(VLOOKUP($A409,#REF!,8,FALSE),LEN(VLOOKUP($A409,#REF!,8,FALSE))-2),"")</f>
        <v>#REF!</v>
      </c>
      <c r="E409" s="41" t="e">
        <f>IF(LEN(VLOOKUP($A409,#REF!,4,FALSE)),IF(INDEX(#REF!,MATCH($A409,#REF!,0),1),LEFT(VLOOKUP($A409,#REF!,4,FALSE),LEN(VLOOKUP($A409,#REF!,4,FALSE))-2),CONCATENATE(LEFT(VLOOKUP($A409,#REF!,4,FALSE),LEN(VLOOKUP($A409,#REF!,4,FALSE))-2),"*")),"")</f>
        <v>#REF!</v>
      </c>
      <c r="F409" s="42" t="e">
        <f>IF(LEN(VLOOKUP($A409,#REF!,5,FALSE)),IF(INDEX(#REF!,MATCH($A409,#REF!,0),2),LEFT(VLOOKUP($A409,#REF!,5,FALSE),LEN(VLOOKUP($A409,#REF!,5,FALSE))-2),CONCATENATE(LEFT(VLOOKUP($A409,#REF!,5,FALSE),LEN(VLOOKUP($A409,#REF!,5,FALSE))-2),"*")),"")</f>
        <v>#REF!</v>
      </c>
      <c r="G409" s="42" t="e">
        <f>IF(LEN(VLOOKUP($A409,#REF!,6,FALSE)),IF(INDEX(#REF!,MATCH($A409,#REF!,0),3),LEFT(VLOOKUP($A409,#REF!,6,FALSE),LEN(VLOOKUP($A409,#REF!,6,FALSE))-2),CONCATENATE(LEFT(VLOOKUP($A409,#REF!,6,FALSE),LEN(VLOOKUP($A409,#REF!,6,FALSE))-2),"*")),"")</f>
        <v>#REF!</v>
      </c>
      <c r="H409" s="43" t="e">
        <f>IF(LEN(VLOOKUP($A409,#REF!,7,FALSE)),IF(INDEX(#REF!,MATCH($A409,#REF!,0),4),LEFT(VLOOKUP($A409,#REF!,7,FALSE),LEN(VLOOKUP($A409,#REF!,7,FALSE))-2),CONCATENATE(LEFT(VLOOKUP($A409,#REF!,7,FALSE),LEN(VLOOKUP($A409,#REF!,7,FALSE))-2),"*")),"")</f>
        <v>#REF!</v>
      </c>
      <c r="I409" s="54" t="e">
        <f>IF(LEN(VLOOKUP($A409,#REF!,8,FALSE)),UPPER(RIGHT(VLOOKUP($A409,#REF!,8,FALSE),1)),"")</f>
        <v>#REF!</v>
      </c>
      <c r="J409" s="42" t="e">
        <f>IF(LEN(VLOOKUP($A409,#REF!,4,FALSE)),UPPER(RIGHT(VLOOKUP($A409,#REF!,4,FALSE),1)),"")</f>
        <v>#REF!</v>
      </c>
      <c r="K409" s="42" t="e">
        <f>IF(LEN(VLOOKUP($A409,#REF!,5,FALSE)),UPPER(RIGHT(VLOOKUP($A409,#REF!,5,FALSE),1)),"")</f>
        <v>#REF!</v>
      </c>
      <c r="L409" s="42" t="e">
        <f>IF(LEN(VLOOKUP($A409,#REF!,6,FALSE)),UPPER(RIGHT(VLOOKUP($A409,#REF!,6,FALSE),1)),"")</f>
        <v>#REF!</v>
      </c>
      <c r="M409" s="43" t="e">
        <f>IF(LEN(VLOOKUP($A409,#REF!,7,FALSE)),UPPER(RIGHT(VLOOKUP($A409,#REF!,7,FALSE),1)),"")</f>
        <v>#REF!</v>
      </c>
      <c r="N409" s="206"/>
      <c r="O409" s="206"/>
      <c r="P409" s="206"/>
      <c r="Q409" s="206"/>
      <c r="R409" s="206"/>
      <c r="S409" s="63" t="e">
        <f>HLOOKUP("Device Tree Pin Name",#REF!,MATCH($A409,#REF!,0),FALSE)</f>
        <v>#REF!</v>
      </c>
      <c r="T409" s="47" t="e">
        <f>HLOOKUP("power rail",#REF!,MATCH($A409,#REF!,0),FALSE)</f>
        <v>#REF!</v>
      </c>
      <c r="U409" s="62" t="e">
        <f>HLOOKUP("Wake Capable",#REF!,MATCH($A409,#REF!,0),FALSE)</f>
        <v>#REF!</v>
      </c>
      <c r="V409" s="62" t="e">
        <f>HLOOKUP("Strap",#REF!,MATCH($A409,#REF!,0),FALSE)</f>
        <v>#REF!</v>
      </c>
      <c r="W409" s="62"/>
      <c r="X409" s="62"/>
      <c r="Y409" s="62"/>
      <c r="Z409" s="47"/>
      <c r="AA409" s="47" t="e">
        <f>HLOOKUP("Pad type",#REF!,MATCH($A409,#REF!,0),FALSE)</f>
        <v>#REF!</v>
      </c>
      <c r="AB409" s="63"/>
      <c r="AC409" s="63" t="e">
        <f>HLOOKUP("POR Pin State",#REF!,MATCH($A409,#REF!,0),FALSE)</f>
        <v>#REF!</v>
      </c>
      <c r="AD409" s="208"/>
      <c r="AE409" s="208"/>
      <c r="AF409" s="208"/>
      <c r="AG409" s="208"/>
      <c r="AH409" s="209"/>
      <c r="AI409" s="209"/>
      <c r="AJ409" s="210"/>
      <c r="AK409" s="210"/>
      <c r="AL409" s="210"/>
      <c r="AM409" s="210"/>
      <c r="AN409" s="210"/>
      <c r="AO409" s="210"/>
      <c r="AP409" s="210"/>
      <c r="AQ409" s="237" t="s">
        <v>937</v>
      </c>
      <c r="AR409" s="105"/>
      <c r="AS409" s="105"/>
      <c r="AT409" s="105"/>
      <c r="AU409" s="105"/>
      <c r="AV409" s="105"/>
      <c r="AW409" s="105"/>
      <c r="AX409" s="105"/>
      <c r="AY409" s="105"/>
      <c r="AZ409" s="105"/>
      <c r="BA409" s="105"/>
      <c r="BB409" s="218"/>
      <c r="BC409" s="105"/>
      <c r="BD409" s="219"/>
      <c r="BE409" s="231" t="s">
        <v>933</v>
      </c>
      <c r="BF409" s="147" t="e">
        <f>VLOOKUP($A409,#REF!,34,FALSE)</f>
        <v>#REF!</v>
      </c>
      <c r="BG409" s="147" t="e">
        <f>VLOOKUP($A409,#REF!,22,FALSE)</f>
        <v>#REF!</v>
      </c>
      <c r="BH409" s="149"/>
    </row>
    <row r="410" s="5" customFormat="1" ht="12.95" customHeight="1" spans="1:60">
      <c r="A410" s="203" t="s">
        <v>938</v>
      </c>
      <c r="B410" s="38" t="e">
        <f>VLOOKUP($A410,#REF!,34,FALSE)</f>
        <v>#REF!</v>
      </c>
      <c r="C410" s="39" t="str">
        <f t="shared" si="154"/>
        <v>unused_PEX_TX6N</v>
      </c>
      <c r="D410" s="40" t="e">
        <f>IF(LEN(VLOOKUP($A410,#REF!,8,FALSE)),LEFT(VLOOKUP($A410,#REF!,8,FALSE),LEN(VLOOKUP($A410,#REF!,8,FALSE))-2),"")</f>
        <v>#REF!</v>
      </c>
      <c r="E410" s="41" t="e">
        <f>IF(LEN(VLOOKUP($A410,#REF!,4,FALSE)),IF(INDEX(#REF!,MATCH($A410,#REF!,0),1),LEFT(VLOOKUP($A410,#REF!,4,FALSE),LEN(VLOOKUP($A410,#REF!,4,FALSE))-2),CONCATENATE(LEFT(VLOOKUP($A410,#REF!,4,FALSE),LEN(VLOOKUP($A410,#REF!,4,FALSE))-2),"*")),"")</f>
        <v>#REF!</v>
      </c>
      <c r="F410" s="42" t="e">
        <f>IF(LEN(VLOOKUP($A410,#REF!,5,FALSE)),IF(INDEX(#REF!,MATCH($A410,#REF!,0),2),LEFT(VLOOKUP($A410,#REF!,5,FALSE),LEN(VLOOKUP($A410,#REF!,5,FALSE))-2),CONCATENATE(LEFT(VLOOKUP($A410,#REF!,5,FALSE),LEN(VLOOKUP($A410,#REF!,5,FALSE))-2),"*")),"")</f>
        <v>#REF!</v>
      </c>
      <c r="G410" s="42" t="e">
        <f>IF(LEN(VLOOKUP($A410,#REF!,6,FALSE)),IF(INDEX(#REF!,MATCH($A410,#REF!,0),3),LEFT(VLOOKUP($A410,#REF!,6,FALSE),LEN(VLOOKUP($A410,#REF!,6,FALSE))-2),CONCATENATE(LEFT(VLOOKUP($A410,#REF!,6,FALSE),LEN(VLOOKUP($A410,#REF!,6,FALSE))-2),"*")),"")</f>
        <v>#REF!</v>
      </c>
      <c r="H410" s="43" t="e">
        <f>IF(LEN(VLOOKUP($A410,#REF!,7,FALSE)),IF(INDEX(#REF!,MATCH($A410,#REF!,0),4),LEFT(VLOOKUP($A410,#REF!,7,FALSE),LEN(VLOOKUP($A410,#REF!,7,FALSE))-2),CONCATENATE(LEFT(VLOOKUP($A410,#REF!,7,FALSE),LEN(VLOOKUP($A410,#REF!,7,FALSE))-2),"*")),"")</f>
        <v>#REF!</v>
      </c>
      <c r="I410" s="54" t="e">
        <f>IF(LEN(VLOOKUP($A410,#REF!,8,FALSE)),UPPER(RIGHT(VLOOKUP($A410,#REF!,8,FALSE),1)),"")</f>
        <v>#REF!</v>
      </c>
      <c r="J410" s="42" t="e">
        <f>IF(LEN(VLOOKUP($A410,#REF!,4,FALSE)),UPPER(RIGHT(VLOOKUP($A410,#REF!,4,FALSE),1)),"")</f>
        <v>#REF!</v>
      </c>
      <c r="K410" s="42" t="e">
        <f>IF(LEN(VLOOKUP($A410,#REF!,5,FALSE)),UPPER(RIGHT(VLOOKUP($A410,#REF!,5,FALSE),1)),"")</f>
        <v>#REF!</v>
      </c>
      <c r="L410" s="42" t="e">
        <f>IF(LEN(VLOOKUP($A410,#REF!,6,FALSE)),UPPER(RIGHT(VLOOKUP($A410,#REF!,6,FALSE),1)),"")</f>
        <v>#REF!</v>
      </c>
      <c r="M410" s="43" t="e">
        <f>IF(LEN(VLOOKUP($A410,#REF!,7,FALSE)),UPPER(RIGHT(VLOOKUP($A410,#REF!,7,FALSE),1)),"")</f>
        <v>#REF!</v>
      </c>
      <c r="N410" s="206"/>
      <c r="O410" s="206"/>
      <c r="P410" s="206"/>
      <c r="Q410" s="206"/>
      <c r="R410" s="206"/>
      <c r="S410" s="63" t="e">
        <f>HLOOKUP("Device Tree Pin Name",#REF!,MATCH($A410,#REF!,0),FALSE)</f>
        <v>#REF!</v>
      </c>
      <c r="T410" s="47" t="e">
        <f>HLOOKUP("power rail",#REF!,MATCH($A410,#REF!,0),FALSE)</f>
        <v>#REF!</v>
      </c>
      <c r="U410" s="62" t="e">
        <f>HLOOKUP("Wake Capable",#REF!,MATCH($A410,#REF!,0),FALSE)</f>
        <v>#REF!</v>
      </c>
      <c r="V410" s="62" t="e">
        <f>HLOOKUP("Strap",#REF!,MATCH($A410,#REF!,0),FALSE)</f>
        <v>#REF!</v>
      </c>
      <c r="W410" s="62"/>
      <c r="X410" s="62"/>
      <c r="Y410" s="62"/>
      <c r="Z410" s="47"/>
      <c r="AA410" s="47" t="e">
        <f>HLOOKUP("Pad type",#REF!,MATCH($A410,#REF!,0),FALSE)</f>
        <v>#REF!</v>
      </c>
      <c r="AB410" s="63"/>
      <c r="AC410" s="63" t="e">
        <f>HLOOKUP("POR Pin State",#REF!,MATCH($A410,#REF!,0),FALSE)</f>
        <v>#REF!</v>
      </c>
      <c r="AD410" s="208"/>
      <c r="AE410" s="208"/>
      <c r="AF410" s="208"/>
      <c r="AG410" s="208"/>
      <c r="AH410" s="209"/>
      <c r="AI410" s="209"/>
      <c r="AJ410" s="210"/>
      <c r="AK410" s="210"/>
      <c r="AL410" s="210"/>
      <c r="AM410" s="210"/>
      <c r="AN410" s="210"/>
      <c r="AO410" s="210"/>
      <c r="AP410" s="210"/>
      <c r="AQ410" s="236" t="s">
        <v>939</v>
      </c>
      <c r="AR410" s="105"/>
      <c r="AS410" s="105"/>
      <c r="AT410" s="105"/>
      <c r="AU410" s="105"/>
      <c r="AV410" s="105"/>
      <c r="AW410" s="105"/>
      <c r="AX410" s="105"/>
      <c r="AY410" s="105"/>
      <c r="AZ410" s="105"/>
      <c r="BA410" s="105"/>
      <c r="BB410" s="218"/>
      <c r="BC410" s="105"/>
      <c r="BD410" s="219"/>
      <c r="BE410" s="231" t="s">
        <v>933</v>
      </c>
      <c r="BF410" s="147" t="e">
        <f>VLOOKUP($A410,#REF!,34,FALSE)</f>
        <v>#REF!</v>
      </c>
      <c r="BG410" s="147" t="e">
        <f>VLOOKUP($A410,#REF!,22,FALSE)</f>
        <v>#REF!</v>
      </c>
      <c r="BH410" s="149"/>
    </row>
    <row r="411" s="5" customFormat="1" ht="12.95" customHeight="1" spans="1:60">
      <c r="A411" s="203" t="s">
        <v>940</v>
      </c>
      <c r="B411" s="38" t="e">
        <f>VLOOKUP($A411,#REF!,34,FALSE)</f>
        <v>#REF!</v>
      </c>
      <c r="C411" s="39" t="str">
        <f t="shared" si="154"/>
        <v>unused_PEX_RX7P</v>
      </c>
      <c r="D411" s="40" t="e">
        <f>IF(LEN(VLOOKUP($A411,#REF!,8,FALSE)),LEFT(VLOOKUP($A411,#REF!,8,FALSE),LEN(VLOOKUP($A411,#REF!,8,FALSE))-2),"")</f>
        <v>#REF!</v>
      </c>
      <c r="E411" s="41" t="e">
        <f>IF(LEN(VLOOKUP($A411,#REF!,4,FALSE)),IF(INDEX(#REF!,MATCH($A411,#REF!,0),1),LEFT(VLOOKUP($A411,#REF!,4,FALSE),LEN(VLOOKUP($A411,#REF!,4,FALSE))-2),CONCATENATE(LEFT(VLOOKUP($A411,#REF!,4,FALSE),LEN(VLOOKUP($A411,#REF!,4,FALSE))-2),"*")),"")</f>
        <v>#REF!</v>
      </c>
      <c r="F411" s="42" t="e">
        <f>IF(LEN(VLOOKUP($A411,#REF!,5,FALSE)),IF(INDEX(#REF!,MATCH($A411,#REF!,0),2),LEFT(VLOOKUP($A411,#REF!,5,FALSE),LEN(VLOOKUP($A411,#REF!,5,FALSE))-2),CONCATENATE(LEFT(VLOOKUP($A411,#REF!,5,FALSE),LEN(VLOOKUP($A411,#REF!,5,FALSE))-2),"*")),"")</f>
        <v>#REF!</v>
      </c>
      <c r="G411" s="42" t="e">
        <f>IF(LEN(VLOOKUP($A411,#REF!,6,FALSE)),IF(INDEX(#REF!,MATCH($A411,#REF!,0),3),LEFT(VLOOKUP($A411,#REF!,6,FALSE),LEN(VLOOKUP($A411,#REF!,6,FALSE))-2),CONCATENATE(LEFT(VLOOKUP($A411,#REF!,6,FALSE),LEN(VLOOKUP($A411,#REF!,6,FALSE))-2),"*")),"")</f>
        <v>#REF!</v>
      </c>
      <c r="H411" s="43" t="e">
        <f>IF(LEN(VLOOKUP($A411,#REF!,7,FALSE)),IF(INDEX(#REF!,MATCH($A411,#REF!,0),4),LEFT(VLOOKUP($A411,#REF!,7,FALSE),LEN(VLOOKUP($A411,#REF!,7,FALSE))-2),CONCATENATE(LEFT(VLOOKUP($A411,#REF!,7,FALSE),LEN(VLOOKUP($A411,#REF!,7,FALSE))-2),"*")),"")</f>
        <v>#REF!</v>
      </c>
      <c r="I411" s="54" t="e">
        <f>IF(LEN(VLOOKUP($A411,#REF!,8,FALSE)),UPPER(RIGHT(VLOOKUP($A411,#REF!,8,FALSE),1)),"")</f>
        <v>#REF!</v>
      </c>
      <c r="J411" s="42" t="e">
        <f>IF(LEN(VLOOKUP($A411,#REF!,4,FALSE)),UPPER(RIGHT(VLOOKUP($A411,#REF!,4,FALSE),1)),"")</f>
        <v>#REF!</v>
      </c>
      <c r="K411" s="42" t="e">
        <f>IF(LEN(VLOOKUP($A411,#REF!,5,FALSE)),UPPER(RIGHT(VLOOKUP($A411,#REF!,5,FALSE),1)),"")</f>
        <v>#REF!</v>
      </c>
      <c r="L411" s="42" t="e">
        <f>IF(LEN(VLOOKUP($A411,#REF!,6,FALSE)),UPPER(RIGHT(VLOOKUP($A411,#REF!,6,FALSE),1)),"")</f>
        <v>#REF!</v>
      </c>
      <c r="M411" s="43" t="e">
        <f>IF(LEN(VLOOKUP($A411,#REF!,7,FALSE)),UPPER(RIGHT(VLOOKUP($A411,#REF!,7,FALSE),1)),"")</f>
        <v>#REF!</v>
      </c>
      <c r="N411" s="206"/>
      <c r="O411" s="206"/>
      <c r="P411" s="206"/>
      <c r="Q411" s="206"/>
      <c r="R411" s="206"/>
      <c r="S411" s="63" t="e">
        <f>HLOOKUP("Device Tree Pin Name",#REF!,MATCH($A411,#REF!,0),FALSE)</f>
        <v>#REF!</v>
      </c>
      <c r="T411" s="47" t="e">
        <f>HLOOKUP("power rail",#REF!,MATCH($A411,#REF!,0),FALSE)</f>
        <v>#REF!</v>
      </c>
      <c r="U411" s="62" t="e">
        <f>HLOOKUP("Wake Capable",#REF!,MATCH($A411,#REF!,0),FALSE)</f>
        <v>#REF!</v>
      </c>
      <c r="V411" s="62" t="e">
        <f>HLOOKUP("Strap",#REF!,MATCH($A411,#REF!,0),FALSE)</f>
        <v>#REF!</v>
      </c>
      <c r="W411" s="62"/>
      <c r="X411" s="62"/>
      <c r="Y411" s="62"/>
      <c r="Z411" s="47"/>
      <c r="AA411" s="47" t="e">
        <f>HLOOKUP("Pad type",#REF!,MATCH($A411,#REF!,0),FALSE)</f>
        <v>#REF!</v>
      </c>
      <c r="AB411" s="63"/>
      <c r="AC411" s="63" t="e">
        <f>HLOOKUP("POR Pin State",#REF!,MATCH($A411,#REF!,0),FALSE)</f>
        <v>#REF!</v>
      </c>
      <c r="AD411" s="208"/>
      <c r="AE411" s="208"/>
      <c r="AF411" s="208"/>
      <c r="AG411" s="208"/>
      <c r="AH411" s="209"/>
      <c r="AI411" s="209"/>
      <c r="AJ411" s="210"/>
      <c r="AK411" s="210"/>
      <c r="AL411" s="210"/>
      <c r="AM411" s="210"/>
      <c r="AN411" s="210"/>
      <c r="AO411" s="210"/>
      <c r="AP411" s="210"/>
      <c r="AQ411" s="237" t="s">
        <v>941</v>
      </c>
      <c r="AR411" s="105"/>
      <c r="AS411" s="105"/>
      <c r="AT411" s="105"/>
      <c r="AU411" s="105"/>
      <c r="AV411" s="105"/>
      <c r="AW411" s="105"/>
      <c r="AX411" s="105"/>
      <c r="AY411" s="105"/>
      <c r="AZ411" s="105"/>
      <c r="BA411" s="105"/>
      <c r="BB411" s="218"/>
      <c r="BC411" s="105"/>
      <c r="BD411" s="219"/>
      <c r="BE411" s="231" t="s">
        <v>942</v>
      </c>
      <c r="BF411" s="147" t="e">
        <f>VLOOKUP($A411,#REF!,34,FALSE)</f>
        <v>#REF!</v>
      </c>
      <c r="BG411" s="147" t="e">
        <f>VLOOKUP($A411,#REF!,22,FALSE)</f>
        <v>#REF!</v>
      </c>
      <c r="BH411" s="149"/>
    </row>
    <row r="412" s="5" customFormat="1" ht="12.95" customHeight="1" spans="1:60">
      <c r="A412" s="203" t="s">
        <v>943</v>
      </c>
      <c r="B412" s="38" t="e">
        <f>VLOOKUP($A412,#REF!,34,FALSE)</f>
        <v>#REF!</v>
      </c>
      <c r="C412" s="39" t="str">
        <f t="shared" si="154"/>
        <v>unused_PEX_RX7N</v>
      </c>
      <c r="D412" s="40" t="e">
        <f>IF(LEN(VLOOKUP($A412,#REF!,8,FALSE)),LEFT(VLOOKUP($A412,#REF!,8,FALSE),LEN(VLOOKUP($A412,#REF!,8,FALSE))-2),"")</f>
        <v>#REF!</v>
      </c>
      <c r="E412" s="41" t="e">
        <f>IF(LEN(VLOOKUP($A412,#REF!,4,FALSE)),IF(INDEX(#REF!,MATCH($A412,#REF!,0),1),LEFT(VLOOKUP($A412,#REF!,4,FALSE),LEN(VLOOKUP($A412,#REF!,4,FALSE))-2),CONCATENATE(LEFT(VLOOKUP($A412,#REF!,4,FALSE),LEN(VLOOKUP($A412,#REF!,4,FALSE))-2),"*")),"")</f>
        <v>#REF!</v>
      </c>
      <c r="F412" s="42" t="e">
        <f>IF(LEN(VLOOKUP($A412,#REF!,5,FALSE)),IF(INDEX(#REF!,MATCH($A412,#REF!,0),2),LEFT(VLOOKUP($A412,#REF!,5,FALSE),LEN(VLOOKUP($A412,#REF!,5,FALSE))-2),CONCATENATE(LEFT(VLOOKUP($A412,#REF!,5,FALSE),LEN(VLOOKUP($A412,#REF!,5,FALSE))-2),"*")),"")</f>
        <v>#REF!</v>
      </c>
      <c r="G412" s="42" t="e">
        <f>IF(LEN(VLOOKUP($A412,#REF!,6,FALSE)),IF(INDEX(#REF!,MATCH($A412,#REF!,0),3),LEFT(VLOOKUP($A412,#REF!,6,FALSE),LEN(VLOOKUP($A412,#REF!,6,FALSE))-2),CONCATENATE(LEFT(VLOOKUP($A412,#REF!,6,FALSE),LEN(VLOOKUP($A412,#REF!,6,FALSE))-2),"*")),"")</f>
        <v>#REF!</v>
      </c>
      <c r="H412" s="43" t="e">
        <f>IF(LEN(VLOOKUP($A412,#REF!,7,FALSE)),IF(INDEX(#REF!,MATCH($A412,#REF!,0),4),LEFT(VLOOKUP($A412,#REF!,7,FALSE),LEN(VLOOKUP($A412,#REF!,7,FALSE))-2),CONCATENATE(LEFT(VLOOKUP($A412,#REF!,7,FALSE),LEN(VLOOKUP($A412,#REF!,7,FALSE))-2),"*")),"")</f>
        <v>#REF!</v>
      </c>
      <c r="I412" s="54" t="e">
        <f>IF(LEN(VLOOKUP($A412,#REF!,8,FALSE)),UPPER(RIGHT(VLOOKUP($A412,#REF!,8,FALSE),1)),"")</f>
        <v>#REF!</v>
      </c>
      <c r="J412" s="42" t="e">
        <f>IF(LEN(VLOOKUP($A412,#REF!,4,FALSE)),UPPER(RIGHT(VLOOKUP($A412,#REF!,4,FALSE),1)),"")</f>
        <v>#REF!</v>
      </c>
      <c r="K412" s="42" t="e">
        <f>IF(LEN(VLOOKUP($A412,#REF!,5,FALSE)),UPPER(RIGHT(VLOOKUP($A412,#REF!,5,FALSE),1)),"")</f>
        <v>#REF!</v>
      </c>
      <c r="L412" s="42" t="e">
        <f>IF(LEN(VLOOKUP($A412,#REF!,6,FALSE)),UPPER(RIGHT(VLOOKUP($A412,#REF!,6,FALSE),1)),"")</f>
        <v>#REF!</v>
      </c>
      <c r="M412" s="43" t="e">
        <f>IF(LEN(VLOOKUP($A412,#REF!,7,FALSE)),UPPER(RIGHT(VLOOKUP($A412,#REF!,7,FALSE),1)),"")</f>
        <v>#REF!</v>
      </c>
      <c r="N412" s="206"/>
      <c r="O412" s="206"/>
      <c r="P412" s="206"/>
      <c r="Q412" s="206"/>
      <c r="R412" s="206"/>
      <c r="S412" s="63" t="e">
        <f>HLOOKUP("Device Tree Pin Name",#REF!,MATCH($A412,#REF!,0),FALSE)</f>
        <v>#REF!</v>
      </c>
      <c r="T412" s="47" t="e">
        <f>HLOOKUP("power rail",#REF!,MATCH($A412,#REF!,0),FALSE)</f>
        <v>#REF!</v>
      </c>
      <c r="U412" s="62" t="e">
        <f>HLOOKUP("Wake Capable",#REF!,MATCH($A412,#REF!,0),FALSE)</f>
        <v>#REF!</v>
      </c>
      <c r="V412" s="62" t="e">
        <f>HLOOKUP("Strap",#REF!,MATCH($A412,#REF!,0),FALSE)</f>
        <v>#REF!</v>
      </c>
      <c r="W412" s="62"/>
      <c r="X412" s="62"/>
      <c r="Y412" s="62"/>
      <c r="Z412" s="47"/>
      <c r="AA412" s="47" t="e">
        <f>HLOOKUP("Pad type",#REF!,MATCH($A412,#REF!,0),FALSE)</f>
        <v>#REF!</v>
      </c>
      <c r="AB412" s="63"/>
      <c r="AC412" s="63" t="e">
        <f>HLOOKUP("POR Pin State",#REF!,MATCH($A412,#REF!,0),FALSE)</f>
        <v>#REF!</v>
      </c>
      <c r="AD412" s="208"/>
      <c r="AE412" s="208"/>
      <c r="AF412" s="208"/>
      <c r="AG412" s="208"/>
      <c r="AH412" s="209"/>
      <c r="AI412" s="209"/>
      <c r="AJ412" s="210"/>
      <c r="AK412" s="210"/>
      <c r="AL412" s="210"/>
      <c r="AM412" s="210"/>
      <c r="AN412" s="210"/>
      <c r="AO412" s="210"/>
      <c r="AP412" s="210"/>
      <c r="AQ412" s="236" t="s">
        <v>944</v>
      </c>
      <c r="AR412" s="105"/>
      <c r="AS412" s="105"/>
      <c r="AT412" s="105"/>
      <c r="AU412" s="105"/>
      <c r="AV412" s="105"/>
      <c r="AW412" s="105"/>
      <c r="AX412" s="105"/>
      <c r="AY412" s="105"/>
      <c r="AZ412" s="105"/>
      <c r="BA412" s="105"/>
      <c r="BB412" s="218"/>
      <c r="BC412" s="105"/>
      <c r="BD412" s="219"/>
      <c r="BE412" s="231" t="s">
        <v>942</v>
      </c>
      <c r="BF412" s="147" t="e">
        <f>VLOOKUP($A412,#REF!,34,FALSE)</f>
        <v>#REF!</v>
      </c>
      <c r="BG412" s="147" t="e">
        <f>VLOOKUP($A412,#REF!,22,FALSE)</f>
        <v>#REF!</v>
      </c>
      <c r="BH412" s="149"/>
    </row>
    <row r="413" s="5" customFormat="1" ht="12.95" customHeight="1" spans="1:60">
      <c r="A413" s="203" t="s">
        <v>945</v>
      </c>
      <c r="B413" s="38" t="e">
        <f>VLOOKUP($A413,#REF!,34,FALSE)</f>
        <v>#REF!</v>
      </c>
      <c r="C413" s="39" t="str">
        <f t="shared" si="154"/>
        <v>unused_PEX_TX7P</v>
      </c>
      <c r="D413" s="40" t="e">
        <f>IF(LEN(VLOOKUP($A413,#REF!,8,FALSE)),LEFT(VLOOKUP($A413,#REF!,8,FALSE),LEN(VLOOKUP($A413,#REF!,8,FALSE))-2),"")</f>
        <v>#REF!</v>
      </c>
      <c r="E413" s="41" t="e">
        <f>IF(LEN(VLOOKUP($A413,#REF!,4,FALSE)),IF(INDEX(#REF!,MATCH($A413,#REF!,0),1),LEFT(VLOOKUP($A413,#REF!,4,FALSE),LEN(VLOOKUP($A413,#REF!,4,FALSE))-2),CONCATENATE(LEFT(VLOOKUP($A413,#REF!,4,FALSE),LEN(VLOOKUP($A413,#REF!,4,FALSE))-2),"*")),"")</f>
        <v>#REF!</v>
      </c>
      <c r="F413" s="42" t="e">
        <f>IF(LEN(VLOOKUP($A413,#REF!,5,FALSE)),IF(INDEX(#REF!,MATCH($A413,#REF!,0),2),LEFT(VLOOKUP($A413,#REF!,5,FALSE),LEN(VLOOKUP($A413,#REF!,5,FALSE))-2),CONCATENATE(LEFT(VLOOKUP($A413,#REF!,5,FALSE),LEN(VLOOKUP($A413,#REF!,5,FALSE))-2),"*")),"")</f>
        <v>#REF!</v>
      </c>
      <c r="G413" s="42" t="e">
        <f>IF(LEN(VLOOKUP($A413,#REF!,6,FALSE)),IF(INDEX(#REF!,MATCH($A413,#REF!,0),3),LEFT(VLOOKUP($A413,#REF!,6,FALSE),LEN(VLOOKUP($A413,#REF!,6,FALSE))-2),CONCATENATE(LEFT(VLOOKUP($A413,#REF!,6,FALSE),LEN(VLOOKUP($A413,#REF!,6,FALSE))-2),"*")),"")</f>
        <v>#REF!</v>
      </c>
      <c r="H413" s="43" t="e">
        <f>IF(LEN(VLOOKUP($A413,#REF!,7,FALSE)),IF(INDEX(#REF!,MATCH($A413,#REF!,0),4),LEFT(VLOOKUP($A413,#REF!,7,FALSE),LEN(VLOOKUP($A413,#REF!,7,FALSE))-2),CONCATENATE(LEFT(VLOOKUP($A413,#REF!,7,FALSE),LEN(VLOOKUP($A413,#REF!,7,FALSE))-2),"*")),"")</f>
        <v>#REF!</v>
      </c>
      <c r="I413" s="54" t="e">
        <f>IF(LEN(VLOOKUP($A413,#REF!,8,FALSE)),UPPER(RIGHT(VLOOKUP($A413,#REF!,8,FALSE),1)),"")</f>
        <v>#REF!</v>
      </c>
      <c r="J413" s="42" t="e">
        <f>IF(LEN(VLOOKUP($A413,#REF!,4,FALSE)),UPPER(RIGHT(VLOOKUP($A413,#REF!,4,FALSE),1)),"")</f>
        <v>#REF!</v>
      </c>
      <c r="K413" s="42" t="e">
        <f>IF(LEN(VLOOKUP($A413,#REF!,5,FALSE)),UPPER(RIGHT(VLOOKUP($A413,#REF!,5,FALSE),1)),"")</f>
        <v>#REF!</v>
      </c>
      <c r="L413" s="42" t="e">
        <f>IF(LEN(VLOOKUP($A413,#REF!,6,FALSE)),UPPER(RIGHT(VLOOKUP($A413,#REF!,6,FALSE),1)),"")</f>
        <v>#REF!</v>
      </c>
      <c r="M413" s="43" t="e">
        <f>IF(LEN(VLOOKUP($A413,#REF!,7,FALSE)),UPPER(RIGHT(VLOOKUP($A413,#REF!,7,FALSE),1)),"")</f>
        <v>#REF!</v>
      </c>
      <c r="N413" s="206"/>
      <c r="O413" s="206"/>
      <c r="P413" s="206"/>
      <c r="Q413" s="206"/>
      <c r="R413" s="206"/>
      <c r="S413" s="63" t="e">
        <f>HLOOKUP("Device Tree Pin Name",#REF!,MATCH($A413,#REF!,0),FALSE)</f>
        <v>#REF!</v>
      </c>
      <c r="T413" s="47" t="e">
        <f>HLOOKUP("power rail",#REF!,MATCH($A413,#REF!,0),FALSE)</f>
        <v>#REF!</v>
      </c>
      <c r="U413" s="62" t="e">
        <f>HLOOKUP("Wake Capable",#REF!,MATCH($A413,#REF!,0),FALSE)</f>
        <v>#REF!</v>
      </c>
      <c r="V413" s="62" t="e">
        <f>HLOOKUP("Strap",#REF!,MATCH($A413,#REF!,0),FALSE)</f>
        <v>#REF!</v>
      </c>
      <c r="W413" s="62"/>
      <c r="X413" s="62"/>
      <c r="Y413" s="62"/>
      <c r="Z413" s="47"/>
      <c r="AA413" s="47" t="e">
        <f>HLOOKUP("Pad type",#REF!,MATCH($A413,#REF!,0),FALSE)</f>
        <v>#REF!</v>
      </c>
      <c r="AB413" s="63"/>
      <c r="AC413" s="63" t="e">
        <f>HLOOKUP("POR Pin State",#REF!,MATCH($A413,#REF!,0),FALSE)</f>
        <v>#REF!</v>
      </c>
      <c r="AD413" s="208"/>
      <c r="AE413" s="208"/>
      <c r="AF413" s="208"/>
      <c r="AG413" s="208"/>
      <c r="AH413" s="209"/>
      <c r="AI413" s="209"/>
      <c r="AJ413" s="210"/>
      <c r="AK413" s="210"/>
      <c r="AL413" s="210"/>
      <c r="AM413" s="210"/>
      <c r="AN413" s="210"/>
      <c r="AO413" s="210"/>
      <c r="AP413" s="210"/>
      <c r="AQ413" s="237" t="s">
        <v>946</v>
      </c>
      <c r="AR413" s="105"/>
      <c r="AS413" s="105"/>
      <c r="AT413" s="105"/>
      <c r="AU413" s="105"/>
      <c r="AV413" s="105"/>
      <c r="AW413" s="105"/>
      <c r="AX413" s="105"/>
      <c r="AY413" s="105"/>
      <c r="AZ413" s="105"/>
      <c r="BA413" s="105"/>
      <c r="BB413" s="218"/>
      <c r="BC413" s="105"/>
      <c r="BD413" s="219"/>
      <c r="BE413" s="231" t="s">
        <v>942</v>
      </c>
      <c r="BF413" s="147" t="e">
        <f>VLOOKUP($A413,#REF!,34,FALSE)</f>
        <v>#REF!</v>
      </c>
      <c r="BG413" s="147" t="e">
        <f>VLOOKUP($A413,#REF!,22,FALSE)</f>
        <v>#REF!</v>
      </c>
      <c r="BH413" s="149"/>
    </row>
    <row r="414" s="5" customFormat="1" ht="12.95" customHeight="1" spans="1:60">
      <c r="A414" s="203" t="s">
        <v>947</v>
      </c>
      <c r="B414" s="38" t="e">
        <f>VLOOKUP($A414,#REF!,34,FALSE)</f>
        <v>#REF!</v>
      </c>
      <c r="C414" s="39" t="str">
        <f t="shared" si="154"/>
        <v>unused_PEX_TX7N</v>
      </c>
      <c r="D414" s="40" t="e">
        <f>IF(LEN(VLOOKUP($A414,#REF!,8,FALSE)),LEFT(VLOOKUP($A414,#REF!,8,FALSE),LEN(VLOOKUP($A414,#REF!,8,FALSE))-2),"")</f>
        <v>#REF!</v>
      </c>
      <c r="E414" s="41" t="e">
        <f>IF(LEN(VLOOKUP($A414,#REF!,4,FALSE)),IF(INDEX(#REF!,MATCH($A414,#REF!,0),1),LEFT(VLOOKUP($A414,#REF!,4,FALSE),LEN(VLOOKUP($A414,#REF!,4,FALSE))-2),CONCATENATE(LEFT(VLOOKUP($A414,#REF!,4,FALSE),LEN(VLOOKUP($A414,#REF!,4,FALSE))-2),"*")),"")</f>
        <v>#REF!</v>
      </c>
      <c r="F414" s="42" t="e">
        <f>IF(LEN(VLOOKUP($A414,#REF!,5,FALSE)),IF(INDEX(#REF!,MATCH($A414,#REF!,0),2),LEFT(VLOOKUP($A414,#REF!,5,FALSE),LEN(VLOOKUP($A414,#REF!,5,FALSE))-2),CONCATENATE(LEFT(VLOOKUP($A414,#REF!,5,FALSE),LEN(VLOOKUP($A414,#REF!,5,FALSE))-2),"*")),"")</f>
        <v>#REF!</v>
      </c>
      <c r="G414" s="42" t="e">
        <f>IF(LEN(VLOOKUP($A414,#REF!,6,FALSE)),IF(INDEX(#REF!,MATCH($A414,#REF!,0),3),LEFT(VLOOKUP($A414,#REF!,6,FALSE),LEN(VLOOKUP($A414,#REF!,6,FALSE))-2),CONCATENATE(LEFT(VLOOKUP($A414,#REF!,6,FALSE),LEN(VLOOKUP($A414,#REF!,6,FALSE))-2),"*")),"")</f>
        <v>#REF!</v>
      </c>
      <c r="H414" s="43" t="e">
        <f>IF(LEN(VLOOKUP($A414,#REF!,7,FALSE)),IF(INDEX(#REF!,MATCH($A414,#REF!,0),4),LEFT(VLOOKUP($A414,#REF!,7,FALSE),LEN(VLOOKUP($A414,#REF!,7,FALSE))-2),CONCATENATE(LEFT(VLOOKUP($A414,#REF!,7,FALSE),LEN(VLOOKUP($A414,#REF!,7,FALSE))-2),"*")),"")</f>
        <v>#REF!</v>
      </c>
      <c r="I414" s="54" t="e">
        <f>IF(LEN(VLOOKUP($A414,#REF!,8,FALSE)),UPPER(RIGHT(VLOOKUP($A414,#REF!,8,FALSE),1)),"")</f>
        <v>#REF!</v>
      </c>
      <c r="J414" s="42" t="e">
        <f>IF(LEN(VLOOKUP($A414,#REF!,4,FALSE)),UPPER(RIGHT(VLOOKUP($A414,#REF!,4,FALSE),1)),"")</f>
        <v>#REF!</v>
      </c>
      <c r="K414" s="42" t="e">
        <f>IF(LEN(VLOOKUP($A414,#REF!,5,FALSE)),UPPER(RIGHT(VLOOKUP($A414,#REF!,5,FALSE),1)),"")</f>
        <v>#REF!</v>
      </c>
      <c r="L414" s="42" t="e">
        <f>IF(LEN(VLOOKUP($A414,#REF!,6,FALSE)),UPPER(RIGHT(VLOOKUP($A414,#REF!,6,FALSE),1)),"")</f>
        <v>#REF!</v>
      </c>
      <c r="M414" s="43" t="e">
        <f>IF(LEN(VLOOKUP($A414,#REF!,7,FALSE)),UPPER(RIGHT(VLOOKUP($A414,#REF!,7,FALSE),1)),"")</f>
        <v>#REF!</v>
      </c>
      <c r="N414" s="206"/>
      <c r="O414" s="206"/>
      <c r="P414" s="206"/>
      <c r="Q414" s="206"/>
      <c r="R414" s="206"/>
      <c r="S414" s="63" t="e">
        <f>HLOOKUP("Device Tree Pin Name",#REF!,MATCH($A414,#REF!,0),FALSE)</f>
        <v>#REF!</v>
      </c>
      <c r="T414" s="47" t="e">
        <f>HLOOKUP("power rail",#REF!,MATCH($A414,#REF!,0),FALSE)</f>
        <v>#REF!</v>
      </c>
      <c r="U414" s="62" t="e">
        <f>HLOOKUP("Wake Capable",#REF!,MATCH($A414,#REF!,0),FALSE)</f>
        <v>#REF!</v>
      </c>
      <c r="V414" s="62" t="e">
        <f>HLOOKUP("Strap",#REF!,MATCH($A414,#REF!,0),FALSE)</f>
        <v>#REF!</v>
      </c>
      <c r="W414" s="62"/>
      <c r="X414" s="62"/>
      <c r="Y414" s="62"/>
      <c r="Z414" s="47"/>
      <c r="AA414" s="47" t="e">
        <f>HLOOKUP("Pad type",#REF!,MATCH($A414,#REF!,0),FALSE)</f>
        <v>#REF!</v>
      </c>
      <c r="AB414" s="63"/>
      <c r="AC414" s="63" t="e">
        <f>HLOOKUP("POR Pin State",#REF!,MATCH($A414,#REF!,0),FALSE)</f>
        <v>#REF!</v>
      </c>
      <c r="AD414" s="208"/>
      <c r="AE414" s="208"/>
      <c r="AF414" s="208"/>
      <c r="AG414" s="208"/>
      <c r="AH414" s="209"/>
      <c r="AI414" s="209"/>
      <c r="AJ414" s="210"/>
      <c r="AK414" s="210"/>
      <c r="AL414" s="210"/>
      <c r="AM414" s="210"/>
      <c r="AN414" s="210"/>
      <c r="AO414" s="210"/>
      <c r="AP414" s="210"/>
      <c r="AQ414" s="236" t="s">
        <v>948</v>
      </c>
      <c r="AR414" s="105"/>
      <c r="AS414" s="105"/>
      <c r="AT414" s="105"/>
      <c r="AU414" s="105"/>
      <c r="AV414" s="105"/>
      <c r="AW414" s="105"/>
      <c r="AX414" s="105"/>
      <c r="AY414" s="105"/>
      <c r="AZ414" s="105"/>
      <c r="BA414" s="105"/>
      <c r="BB414" s="218"/>
      <c r="BC414" s="105"/>
      <c r="BD414" s="219"/>
      <c r="BE414" s="242" t="s">
        <v>942</v>
      </c>
      <c r="BF414" s="147" t="e">
        <f>VLOOKUP($A414,#REF!,34,FALSE)</f>
        <v>#REF!</v>
      </c>
      <c r="BG414" s="147" t="e">
        <f>VLOOKUP($A414,#REF!,22,FALSE)</f>
        <v>#REF!</v>
      </c>
      <c r="BH414" s="149"/>
    </row>
    <row r="415" s="5" customFormat="1" ht="12.95" customHeight="1" spans="1:60">
      <c r="A415" s="203" t="s">
        <v>949</v>
      </c>
      <c r="B415" s="38" t="e">
        <f>VLOOKUP($A415,#REF!,34,FALSE)</f>
        <v>#REF!</v>
      </c>
      <c r="C415" s="39" t="str">
        <f t="shared" si="154"/>
        <v>unused_PEX_PLL0_TERMP</v>
      </c>
      <c r="D415" s="40" t="e">
        <f>IF(LEN(VLOOKUP($A415,#REF!,8,FALSE)),LEFT(VLOOKUP($A415,#REF!,8,FALSE),LEN(VLOOKUP($A415,#REF!,8,FALSE))-2),"")</f>
        <v>#REF!</v>
      </c>
      <c r="E415" s="41" t="s">
        <v>949</v>
      </c>
      <c r="F415" s="42" t="e">
        <f>IF(LEN(VLOOKUP($A415,#REF!,5,FALSE)),IF(INDEX(#REF!,MATCH($A415,#REF!,0),2),LEFT(VLOOKUP($A415,#REF!,5,FALSE),LEN(VLOOKUP($A415,#REF!,5,FALSE))-2),CONCATENATE(LEFT(VLOOKUP($A415,#REF!,5,FALSE),LEN(VLOOKUP($A415,#REF!,5,FALSE))-2),"*")),"")</f>
        <v>#REF!</v>
      </c>
      <c r="G415" s="42" t="e">
        <f>IF(LEN(VLOOKUP($A415,#REF!,6,FALSE)),IF(INDEX(#REF!,MATCH($A415,#REF!,0),3),LEFT(VLOOKUP($A415,#REF!,6,FALSE),LEN(VLOOKUP($A415,#REF!,6,FALSE))-2),CONCATENATE(LEFT(VLOOKUP($A415,#REF!,6,FALSE),LEN(VLOOKUP($A415,#REF!,6,FALSE))-2),"*")),"")</f>
        <v>#REF!</v>
      </c>
      <c r="H415" s="43" t="e">
        <f>IF(LEN(VLOOKUP($A415,#REF!,7,FALSE)),IF(INDEX(#REF!,MATCH($A415,#REF!,0),4),LEFT(VLOOKUP($A415,#REF!,7,FALSE),LEN(VLOOKUP($A415,#REF!,7,FALSE))-2),CONCATENATE(LEFT(VLOOKUP($A415,#REF!,7,FALSE),LEN(VLOOKUP($A415,#REF!,7,FALSE))-2),"*")),"")</f>
        <v>#REF!</v>
      </c>
      <c r="I415" s="54" t="e">
        <f>IF(LEN(VLOOKUP($A415,#REF!,8,FALSE)),UPPER(RIGHT(VLOOKUP($A415,#REF!,8,FALSE),1)),"")</f>
        <v>#REF!</v>
      </c>
      <c r="J415" s="42" t="e">
        <f>IF(LEN(VLOOKUP($A415,#REF!,4,FALSE)),UPPER(RIGHT(VLOOKUP($A415,#REF!,4,FALSE),1)),"")</f>
        <v>#REF!</v>
      </c>
      <c r="K415" s="42" t="e">
        <f>IF(LEN(VLOOKUP($A415,#REF!,5,FALSE)),UPPER(RIGHT(VLOOKUP($A415,#REF!,5,FALSE),1)),"")</f>
        <v>#REF!</v>
      </c>
      <c r="L415" s="42" t="e">
        <f>IF(LEN(VLOOKUP($A415,#REF!,6,FALSE)),UPPER(RIGHT(VLOOKUP($A415,#REF!,6,FALSE),1)),"")</f>
        <v>#REF!</v>
      </c>
      <c r="M415" s="43" t="e">
        <f>IF(LEN(VLOOKUP($A415,#REF!,7,FALSE)),UPPER(RIGHT(VLOOKUP($A415,#REF!,7,FALSE),1)),"")</f>
        <v>#REF!</v>
      </c>
      <c r="N415" s="206"/>
      <c r="O415" s="206"/>
      <c r="P415" s="206"/>
      <c r="Q415" s="206"/>
      <c r="R415" s="206"/>
      <c r="S415" s="63" t="e">
        <f>HLOOKUP("Device Tree Pin Name",#REF!,MATCH($A415,#REF!,0),FALSE)</f>
        <v>#REF!</v>
      </c>
      <c r="T415" s="47" t="e">
        <f>HLOOKUP("power rail",#REF!,MATCH($A415,#REF!,0),FALSE)</f>
        <v>#REF!</v>
      </c>
      <c r="U415" s="62" t="e">
        <f>HLOOKUP("Wake Capable",#REF!,MATCH($A415,#REF!,0),FALSE)</f>
        <v>#REF!</v>
      </c>
      <c r="V415" s="62" t="e">
        <f>HLOOKUP("Strap",#REF!,MATCH($A415,#REF!,0),FALSE)</f>
        <v>#REF!</v>
      </c>
      <c r="W415" s="62"/>
      <c r="X415" s="62"/>
      <c r="Y415" s="62"/>
      <c r="Z415" s="47"/>
      <c r="AA415" s="47" t="e">
        <f>HLOOKUP("Pad type",#REF!,MATCH($A415,#REF!,0),FALSE)</f>
        <v>#REF!</v>
      </c>
      <c r="AB415" s="63"/>
      <c r="AC415" s="63" t="e">
        <f>HLOOKUP("POR Pin State",#REF!,MATCH($A415,#REF!,0),FALSE)</f>
        <v>#REF!</v>
      </c>
      <c r="AD415" s="208"/>
      <c r="AE415" s="208"/>
      <c r="AF415" s="208"/>
      <c r="AG415" s="208"/>
      <c r="AH415" s="209"/>
      <c r="AI415" s="209"/>
      <c r="AJ415" s="210"/>
      <c r="AK415" s="210"/>
      <c r="AL415" s="210"/>
      <c r="AM415" s="210"/>
      <c r="AN415" s="210"/>
      <c r="AO415" s="210"/>
      <c r="AP415" s="210"/>
      <c r="AQ415" s="237" t="s">
        <v>949</v>
      </c>
      <c r="AR415" s="105"/>
      <c r="AS415" s="105"/>
      <c r="AT415" s="105"/>
      <c r="AU415" s="105"/>
      <c r="AV415" s="105"/>
      <c r="AW415" s="105"/>
      <c r="AX415" s="105"/>
      <c r="AY415" s="105"/>
      <c r="AZ415" s="105"/>
      <c r="BA415" s="403" t="s">
        <v>950</v>
      </c>
      <c r="BB415" s="218"/>
      <c r="BC415" s="105"/>
      <c r="BD415" s="219"/>
      <c r="BE415" s="231" t="s">
        <v>951</v>
      </c>
      <c r="BF415" s="147" t="e">
        <f>VLOOKUP($A415,#REF!,34,FALSE)</f>
        <v>#REF!</v>
      </c>
      <c r="BG415" s="147" t="e">
        <f>VLOOKUP($A415,#REF!,22,FALSE)</f>
        <v>#REF!</v>
      </c>
      <c r="BH415" s="149"/>
    </row>
    <row r="416" s="5" customFormat="1" ht="12.95" customHeight="1" spans="1:60">
      <c r="A416" s="203" t="s">
        <v>952</v>
      </c>
      <c r="B416" s="38" t="e">
        <f>VLOOKUP($A416,#REF!,34,FALSE)</f>
        <v>#REF!</v>
      </c>
      <c r="C416" s="39" t="str">
        <f t="shared" si="154"/>
        <v>unused_PEX_PLL1_TERMP</v>
      </c>
      <c r="D416" s="40" t="e">
        <f>IF(LEN(VLOOKUP($A416,#REF!,8,FALSE)),LEFT(VLOOKUP($A416,#REF!,8,FALSE),LEN(VLOOKUP($A416,#REF!,8,FALSE))-2),"")</f>
        <v>#REF!</v>
      </c>
      <c r="E416" s="41" t="s">
        <v>952</v>
      </c>
      <c r="F416" s="42" t="e">
        <f>IF(LEN(VLOOKUP($A416,#REF!,5,FALSE)),IF(INDEX(#REF!,MATCH($A416,#REF!,0),2),LEFT(VLOOKUP($A416,#REF!,5,FALSE),LEN(VLOOKUP($A416,#REF!,5,FALSE))-2),CONCATENATE(LEFT(VLOOKUP($A416,#REF!,5,FALSE),LEN(VLOOKUP($A416,#REF!,5,FALSE))-2),"*")),"")</f>
        <v>#REF!</v>
      </c>
      <c r="G416" s="42" t="e">
        <f>IF(LEN(VLOOKUP($A416,#REF!,6,FALSE)),IF(INDEX(#REF!,MATCH($A416,#REF!,0),3),LEFT(VLOOKUP($A416,#REF!,6,FALSE),LEN(VLOOKUP($A416,#REF!,6,FALSE))-2),CONCATENATE(LEFT(VLOOKUP($A416,#REF!,6,FALSE),LEN(VLOOKUP($A416,#REF!,6,FALSE))-2),"*")),"")</f>
        <v>#REF!</v>
      </c>
      <c r="H416" s="43" t="e">
        <f>IF(LEN(VLOOKUP($A416,#REF!,7,FALSE)),IF(INDEX(#REF!,MATCH($A416,#REF!,0),4),LEFT(VLOOKUP($A416,#REF!,7,FALSE),LEN(VLOOKUP($A416,#REF!,7,FALSE))-2),CONCATENATE(LEFT(VLOOKUP($A416,#REF!,7,FALSE),LEN(VLOOKUP($A416,#REF!,7,FALSE))-2),"*")),"")</f>
        <v>#REF!</v>
      </c>
      <c r="I416" s="54" t="e">
        <f>IF(LEN(VLOOKUP($A416,#REF!,8,FALSE)),UPPER(RIGHT(VLOOKUP($A416,#REF!,8,FALSE),1)),"")</f>
        <v>#REF!</v>
      </c>
      <c r="J416" s="42" t="e">
        <f>IF(LEN(VLOOKUP($A416,#REF!,4,FALSE)),UPPER(RIGHT(VLOOKUP($A416,#REF!,4,FALSE),1)),"")</f>
        <v>#REF!</v>
      </c>
      <c r="K416" s="42" t="e">
        <f>IF(LEN(VLOOKUP($A416,#REF!,5,FALSE)),UPPER(RIGHT(VLOOKUP($A416,#REF!,5,FALSE),1)),"")</f>
        <v>#REF!</v>
      </c>
      <c r="L416" s="42" t="e">
        <f>IF(LEN(VLOOKUP($A416,#REF!,6,FALSE)),UPPER(RIGHT(VLOOKUP($A416,#REF!,6,FALSE),1)),"")</f>
        <v>#REF!</v>
      </c>
      <c r="M416" s="43" t="e">
        <f>IF(LEN(VLOOKUP($A416,#REF!,7,FALSE)),UPPER(RIGHT(VLOOKUP($A416,#REF!,7,FALSE),1)),"")</f>
        <v>#REF!</v>
      </c>
      <c r="N416" s="206"/>
      <c r="O416" s="206"/>
      <c r="P416" s="206"/>
      <c r="Q416" s="206"/>
      <c r="R416" s="206"/>
      <c r="S416" s="63" t="e">
        <f>HLOOKUP("Device Tree Pin Name",#REF!,MATCH($A416,#REF!,0),FALSE)</f>
        <v>#REF!</v>
      </c>
      <c r="T416" s="47" t="e">
        <f>HLOOKUP("power rail",#REF!,MATCH($A416,#REF!,0),FALSE)</f>
        <v>#REF!</v>
      </c>
      <c r="U416" s="62" t="e">
        <f>HLOOKUP("Wake Capable",#REF!,MATCH($A416,#REF!,0),FALSE)</f>
        <v>#REF!</v>
      </c>
      <c r="V416" s="62" t="e">
        <f>HLOOKUP("Strap",#REF!,MATCH($A416,#REF!,0),FALSE)</f>
        <v>#REF!</v>
      </c>
      <c r="W416" s="62"/>
      <c r="X416" s="62"/>
      <c r="Y416" s="62"/>
      <c r="Z416" s="47"/>
      <c r="AA416" s="47" t="e">
        <f>HLOOKUP("Pad type",#REF!,MATCH($A416,#REF!,0),FALSE)</f>
        <v>#REF!</v>
      </c>
      <c r="AB416" s="63"/>
      <c r="AC416" s="63" t="e">
        <f>HLOOKUP("POR Pin State",#REF!,MATCH($A416,#REF!,0),FALSE)</f>
        <v>#REF!</v>
      </c>
      <c r="AD416" s="208"/>
      <c r="AE416" s="208"/>
      <c r="AF416" s="208"/>
      <c r="AG416" s="208"/>
      <c r="AH416" s="209"/>
      <c r="AI416" s="209"/>
      <c r="AJ416" s="210"/>
      <c r="AK416" s="210"/>
      <c r="AL416" s="210"/>
      <c r="AM416" s="210"/>
      <c r="AN416" s="210"/>
      <c r="AO416" s="210"/>
      <c r="AP416" s="210"/>
      <c r="AQ416" s="236" t="s">
        <v>952</v>
      </c>
      <c r="AR416" s="105"/>
      <c r="AS416" s="105"/>
      <c r="AT416" s="105"/>
      <c r="AU416" s="105"/>
      <c r="AV416" s="105"/>
      <c r="AW416" s="105"/>
      <c r="AX416" s="105"/>
      <c r="AY416" s="105"/>
      <c r="AZ416" s="105"/>
      <c r="BA416" s="403" t="s">
        <v>950</v>
      </c>
      <c r="BB416" s="218"/>
      <c r="BC416" s="105"/>
      <c r="BD416" s="219"/>
      <c r="BE416" s="231" t="s">
        <v>953</v>
      </c>
      <c r="BF416" s="147" t="e">
        <f>VLOOKUP($A416,#REF!,34,FALSE)</f>
        <v>#REF!</v>
      </c>
      <c r="BG416" s="147" t="e">
        <f>VLOOKUP($A416,#REF!,22,FALSE)</f>
        <v>#REF!</v>
      </c>
      <c r="BH416" s="149"/>
    </row>
    <row r="417" s="5" customFormat="1" ht="12.95" customHeight="1" spans="1:60">
      <c r="A417" s="203" t="s">
        <v>954</v>
      </c>
      <c r="B417" s="38" t="e">
        <f>VLOOKUP($A417,#REF!,34,FALSE)</f>
        <v>#REF!</v>
      </c>
      <c r="C417" s="39" t="str">
        <f t="shared" si="154"/>
        <v>unused_PEX_PLL2_TERMP</v>
      </c>
      <c r="D417" s="40" t="e">
        <f>IF(LEN(VLOOKUP($A417,#REF!,8,FALSE)),LEFT(VLOOKUP($A417,#REF!,8,FALSE),LEN(VLOOKUP($A417,#REF!,8,FALSE))-2),"")</f>
        <v>#REF!</v>
      </c>
      <c r="E417" s="41" t="s">
        <v>954</v>
      </c>
      <c r="F417" s="42" t="e">
        <f>IF(LEN(VLOOKUP($A417,#REF!,5,FALSE)),IF(INDEX(#REF!,MATCH($A417,#REF!,0),2),LEFT(VLOOKUP($A417,#REF!,5,FALSE),LEN(VLOOKUP($A417,#REF!,5,FALSE))-2),CONCATENATE(LEFT(VLOOKUP($A417,#REF!,5,FALSE),LEN(VLOOKUP($A417,#REF!,5,FALSE))-2),"*")),"")</f>
        <v>#REF!</v>
      </c>
      <c r="G417" s="42" t="e">
        <f>IF(LEN(VLOOKUP($A417,#REF!,6,FALSE)),IF(INDEX(#REF!,MATCH($A417,#REF!,0),3),LEFT(VLOOKUP($A417,#REF!,6,FALSE),LEN(VLOOKUP($A417,#REF!,6,FALSE))-2),CONCATENATE(LEFT(VLOOKUP($A417,#REF!,6,FALSE),LEN(VLOOKUP($A417,#REF!,6,FALSE))-2),"*")),"")</f>
        <v>#REF!</v>
      </c>
      <c r="H417" s="43" t="e">
        <f>IF(LEN(VLOOKUP($A417,#REF!,7,FALSE)),IF(INDEX(#REF!,MATCH($A417,#REF!,0),4),LEFT(VLOOKUP($A417,#REF!,7,FALSE),LEN(VLOOKUP($A417,#REF!,7,FALSE))-2),CONCATENATE(LEFT(VLOOKUP($A417,#REF!,7,FALSE),LEN(VLOOKUP($A417,#REF!,7,FALSE))-2),"*")),"")</f>
        <v>#REF!</v>
      </c>
      <c r="I417" s="54" t="e">
        <f>IF(LEN(VLOOKUP($A417,#REF!,8,FALSE)),UPPER(RIGHT(VLOOKUP($A417,#REF!,8,FALSE),1)),"")</f>
        <v>#REF!</v>
      </c>
      <c r="J417" s="42" t="e">
        <f>IF(LEN(VLOOKUP($A417,#REF!,4,FALSE)),UPPER(RIGHT(VLOOKUP($A417,#REF!,4,FALSE),1)),"")</f>
        <v>#REF!</v>
      </c>
      <c r="K417" s="42" t="e">
        <f>IF(LEN(VLOOKUP($A417,#REF!,5,FALSE)),UPPER(RIGHT(VLOOKUP($A417,#REF!,5,FALSE),1)),"")</f>
        <v>#REF!</v>
      </c>
      <c r="L417" s="42" t="e">
        <f>IF(LEN(VLOOKUP($A417,#REF!,6,FALSE)),UPPER(RIGHT(VLOOKUP($A417,#REF!,6,FALSE),1)),"")</f>
        <v>#REF!</v>
      </c>
      <c r="M417" s="43" t="e">
        <f>IF(LEN(VLOOKUP($A417,#REF!,7,FALSE)),UPPER(RIGHT(VLOOKUP($A417,#REF!,7,FALSE),1)),"")</f>
        <v>#REF!</v>
      </c>
      <c r="N417" s="206"/>
      <c r="O417" s="206"/>
      <c r="P417" s="206"/>
      <c r="Q417" s="206"/>
      <c r="R417" s="206"/>
      <c r="S417" s="63" t="e">
        <f>HLOOKUP("Device Tree Pin Name",#REF!,MATCH($A417,#REF!,0),FALSE)</f>
        <v>#REF!</v>
      </c>
      <c r="T417" s="47" t="e">
        <f>HLOOKUP("power rail",#REF!,MATCH($A417,#REF!,0),FALSE)</f>
        <v>#REF!</v>
      </c>
      <c r="U417" s="62" t="e">
        <f>HLOOKUP("Wake Capable",#REF!,MATCH($A417,#REF!,0),FALSE)</f>
        <v>#REF!</v>
      </c>
      <c r="V417" s="62" t="e">
        <f>HLOOKUP("Strap",#REF!,MATCH($A417,#REF!,0),FALSE)</f>
        <v>#REF!</v>
      </c>
      <c r="W417" s="62"/>
      <c r="X417" s="62"/>
      <c r="Y417" s="62"/>
      <c r="Z417" s="47"/>
      <c r="AA417" s="47" t="e">
        <f>HLOOKUP("Pad type",#REF!,MATCH($A417,#REF!,0),FALSE)</f>
        <v>#REF!</v>
      </c>
      <c r="AB417" s="63"/>
      <c r="AC417" s="63" t="e">
        <f>HLOOKUP("POR Pin State",#REF!,MATCH($A417,#REF!,0),FALSE)</f>
        <v>#REF!</v>
      </c>
      <c r="AD417" s="208"/>
      <c r="AE417" s="208"/>
      <c r="AF417" s="208"/>
      <c r="AG417" s="208"/>
      <c r="AH417" s="209"/>
      <c r="AI417" s="209"/>
      <c r="AJ417" s="210"/>
      <c r="AK417" s="210"/>
      <c r="AL417" s="210"/>
      <c r="AM417" s="210"/>
      <c r="AN417" s="210"/>
      <c r="AO417" s="210"/>
      <c r="AP417" s="210"/>
      <c r="AQ417" s="237" t="s">
        <v>954</v>
      </c>
      <c r="AR417" s="105"/>
      <c r="AS417" s="105"/>
      <c r="AT417" s="105"/>
      <c r="AU417" s="105"/>
      <c r="AV417" s="105"/>
      <c r="AW417" s="105"/>
      <c r="AX417" s="105"/>
      <c r="AY417" s="105"/>
      <c r="AZ417" s="105"/>
      <c r="BA417" s="403" t="s">
        <v>950</v>
      </c>
      <c r="BB417" s="218"/>
      <c r="BC417" s="105"/>
      <c r="BD417" s="219"/>
      <c r="BE417" s="231" t="s">
        <v>955</v>
      </c>
      <c r="BF417" s="147" t="e">
        <f>VLOOKUP($A417,#REF!,34,FALSE)</f>
        <v>#REF!</v>
      </c>
      <c r="BG417" s="147" t="e">
        <f>VLOOKUP($A417,#REF!,22,FALSE)</f>
        <v>#REF!</v>
      </c>
      <c r="BH417" s="149"/>
    </row>
    <row r="418" s="5" customFormat="1" ht="12.95" customHeight="1" spans="1:60">
      <c r="A418" s="203" t="s">
        <v>956</v>
      </c>
      <c r="B418" s="38" t="e">
        <f>VLOOKUP($A418,#REF!,34,FALSE)</f>
        <v>#REF!</v>
      </c>
      <c r="C418" s="39" t="str">
        <f t="shared" si="154"/>
        <v>unused_PEX_PLL3_TERMP</v>
      </c>
      <c r="D418" s="40" t="e">
        <f>IF(LEN(VLOOKUP($A418,#REF!,8,FALSE)),LEFT(VLOOKUP($A418,#REF!,8,FALSE),LEN(VLOOKUP($A418,#REF!,8,FALSE))-2),"")</f>
        <v>#REF!</v>
      </c>
      <c r="E418" s="41" t="s">
        <v>956</v>
      </c>
      <c r="F418" s="42" t="e">
        <f>IF(LEN(VLOOKUP($A418,#REF!,5,FALSE)),IF(INDEX(#REF!,MATCH($A418,#REF!,0),2),LEFT(VLOOKUP($A418,#REF!,5,FALSE),LEN(VLOOKUP($A418,#REF!,5,FALSE))-2),CONCATENATE(LEFT(VLOOKUP($A418,#REF!,5,FALSE),LEN(VLOOKUP($A418,#REF!,5,FALSE))-2),"*")),"")</f>
        <v>#REF!</v>
      </c>
      <c r="G418" s="42" t="e">
        <f>IF(LEN(VLOOKUP($A418,#REF!,6,FALSE)),IF(INDEX(#REF!,MATCH($A418,#REF!,0),3),LEFT(VLOOKUP($A418,#REF!,6,FALSE),LEN(VLOOKUP($A418,#REF!,6,FALSE))-2),CONCATENATE(LEFT(VLOOKUP($A418,#REF!,6,FALSE),LEN(VLOOKUP($A418,#REF!,6,FALSE))-2),"*")),"")</f>
        <v>#REF!</v>
      </c>
      <c r="H418" s="43" t="e">
        <f>IF(LEN(VLOOKUP($A418,#REF!,7,FALSE)),IF(INDEX(#REF!,MATCH($A418,#REF!,0),4),LEFT(VLOOKUP($A418,#REF!,7,FALSE),LEN(VLOOKUP($A418,#REF!,7,FALSE))-2),CONCATENATE(LEFT(VLOOKUP($A418,#REF!,7,FALSE),LEN(VLOOKUP($A418,#REF!,7,FALSE))-2),"*")),"")</f>
        <v>#REF!</v>
      </c>
      <c r="I418" s="54" t="e">
        <f>IF(LEN(VLOOKUP($A418,#REF!,8,FALSE)),UPPER(RIGHT(VLOOKUP($A418,#REF!,8,FALSE),1)),"")</f>
        <v>#REF!</v>
      </c>
      <c r="J418" s="42" t="e">
        <f>IF(LEN(VLOOKUP($A418,#REF!,4,FALSE)),UPPER(RIGHT(VLOOKUP($A418,#REF!,4,FALSE),1)),"")</f>
        <v>#REF!</v>
      </c>
      <c r="K418" s="42" t="e">
        <f>IF(LEN(VLOOKUP($A418,#REF!,5,FALSE)),UPPER(RIGHT(VLOOKUP($A418,#REF!,5,FALSE),1)),"")</f>
        <v>#REF!</v>
      </c>
      <c r="L418" s="42" t="e">
        <f>IF(LEN(VLOOKUP($A418,#REF!,6,FALSE)),UPPER(RIGHT(VLOOKUP($A418,#REF!,6,FALSE),1)),"")</f>
        <v>#REF!</v>
      </c>
      <c r="M418" s="43" t="e">
        <f>IF(LEN(VLOOKUP($A418,#REF!,7,FALSE)),UPPER(RIGHT(VLOOKUP($A418,#REF!,7,FALSE),1)),"")</f>
        <v>#REF!</v>
      </c>
      <c r="N418" s="206"/>
      <c r="O418" s="206"/>
      <c r="P418" s="206"/>
      <c r="Q418" s="206"/>
      <c r="R418" s="206"/>
      <c r="S418" s="63" t="e">
        <f>HLOOKUP("Device Tree Pin Name",#REF!,MATCH($A418,#REF!,0),FALSE)</f>
        <v>#REF!</v>
      </c>
      <c r="T418" s="47" t="e">
        <f>HLOOKUP("power rail",#REF!,MATCH($A418,#REF!,0),FALSE)</f>
        <v>#REF!</v>
      </c>
      <c r="U418" s="62" t="e">
        <f>HLOOKUP("Wake Capable",#REF!,MATCH($A418,#REF!,0),FALSE)</f>
        <v>#REF!</v>
      </c>
      <c r="V418" s="62" t="e">
        <f>HLOOKUP("Strap",#REF!,MATCH($A418,#REF!,0),FALSE)</f>
        <v>#REF!</v>
      </c>
      <c r="W418" s="62"/>
      <c r="X418" s="62"/>
      <c r="Y418" s="62"/>
      <c r="Z418" s="47"/>
      <c r="AA418" s="47" t="e">
        <f>HLOOKUP("Pad type",#REF!,MATCH($A418,#REF!,0),FALSE)</f>
        <v>#REF!</v>
      </c>
      <c r="AB418" s="63"/>
      <c r="AC418" s="63" t="e">
        <f>HLOOKUP("POR Pin State",#REF!,MATCH($A418,#REF!,0),FALSE)</f>
        <v>#REF!</v>
      </c>
      <c r="AD418" s="208"/>
      <c r="AE418" s="208"/>
      <c r="AF418" s="208"/>
      <c r="AG418" s="208"/>
      <c r="AH418" s="209"/>
      <c r="AI418" s="209"/>
      <c r="AJ418" s="210"/>
      <c r="AK418" s="210"/>
      <c r="AL418" s="210"/>
      <c r="AM418" s="210"/>
      <c r="AN418" s="210"/>
      <c r="AO418" s="210"/>
      <c r="AP418" s="210"/>
      <c r="AQ418" s="236" t="s">
        <v>956</v>
      </c>
      <c r="AR418" s="105"/>
      <c r="AS418" s="105"/>
      <c r="AT418" s="105"/>
      <c r="AU418" s="105"/>
      <c r="AV418" s="105"/>
      <c r="AW418" s="105"/>
      <c r="AX418" s="105"/>
      <c r="AY418" s="105"/>
      <c r="AZ418" s="105"/>
      <c r="BA418" s="403" t="s">
        <v>950</v>
      </c>
      <c r="BB418" s="218"/>
      <c r="BC418" s="105"/>
      <c r="BD418" s="219"/>
      <c r="BE418" s="231" t="s">
        <v>957</v>
      </c>
      <c r="BF418" s="147" t="e">
        <f>VLOOKUP($A418,#REF!,34,FALSE)</f>
        <v>#REF!</v>
      </c>
      <c r="BG418" s="147" t="e">
        <f>VLOOKUP($A418,#REF!,22,FALSE)</f>
        <v>#REF!</v>
      </c>
      <c r="BH418" s="149"/>
    </row>
    <row r="419" s="4" customFormat="1" ht="18" customHeight="1" spans="1:60">
      <c r="A419" s="232" t="s">
        <v>958</v>
      </c>
      <c r="B419" s="232" t="s">
        <v>959</v>
      </c>
      <c r="C419" s="33"/>
      <c r="D419" s="34"/>
      <c r="E419" s="34"/>
      <c r="F419" s="34"/>
      <c r="G419" s="34"/>
      <c r="H419" s="34"/>
      <c r="I419" s="33"/>
      <c r="J419" s="33"/>
      <c r="K419" s="33"/>
      <c r="L419" s="33"/>
      <c r="M419" s="33"/>
      <c r="N419" s="33"/>
      <c r="O419" s="33"/>
      <c r="P419" s="33"/>
      <c r="Q419" s="33"/>
      <c r="R419" s="33"/>
      <c r="S419" s="33"/>
      <c r="T419" s="33"/>
      <c r="U419" s="59"/>
      <c r="V419" s="59"/>
      <c r="W419" s="59"/>
      <c r="X419" s="59"/>
      <c r="Y419" s="59"/>
      <c r="Z419" s="80"/>
      <c r="AA419" s="80"/>
      <c r="AB419" s="80"/>
      <c r="AC419" s="80"/>
      <c r="AD419" s="80"/>
      <c r="AE419" s="80"/>
      <c r="AF419" s="80"/>
      <c r="AG419" s="80"/>
      <c r="AH419" s="80"/>
      <c r="AI419" s="80"/>
      <c r="AJ419" s="80"/>
      <c r="AK419" s="80"/>
      <c r="AL419" s="80"/>
      <c r="AM419" s="80"/>
      <c r="AN419" s="80"/>
      <c r="AO419" s="80"/>
      <c r="AP419" s="80"/>
      <c r="AQ419" s="98"/>
      <c r="AR419" s="98"/>
      <c r="AS419" s="99"/>
      <c r="AT419" s="99"/>
      <c r="AU419" s="99"/>
      <c r="AV419" s="99"/>
      <c r="AW419" s="99"/>
      <c r="AX419" s="99"/>
      <c r="AY419" s="99"/>
      <c r="AZ419" s="99"/>
      <c r="BA419" s="99"/>
      <c r="BB419" s="99"/>
      <c r="BC419" s="400" t="s">
        <v>829</v>
      </c>
      <c r="BD419" s="99"/>
      <c r="BE419" s="226" t="s">
        <v>958</v>
      </c>
      <c r="BF419" s="226" t="s">
        <v>960</v>
      </c>
      <c r="BG419" s="226"/>
      <c r="BH419" s="244"/>
    </row>
    <row r="420" s="5" customFormat="1" ht="12.95" customHeight="1" spans="1:60">
      <c r="A420" s="48" t="s">
        <v>961</v>
      </c>
      <c r="B420" s="38" t="e">
        <f>VLOOKUP($A420,#REF!,34,FALSE)</f>
        <v>#REF!</v>
      </c>
      <c r="C420" s="39" t="str">
        <f t="shared" ref="C420:C445" si="155">CONCATENATE("unused_",A420)</f>
        <v>unused_NVHS0_REFCLK0_P</v>
      </c>
      <c r="D420" s="40" t="e">
        <f>IF(LEN(VLOOKUP($A420,#REF!,8,FALSE)),LEFT(VLOOKUP($A420,#REF!,8,FALSE),LEN(VLOOKUP($A420,#REF!,8,FALSE))-2),"")</f>
        <v>#REF!</v>
      </c>
      <c r="E420" s="41" t="e">
        <f>IF(LEN(VLOOKUP($A420,#REF!,4,FALSE)),IF(INDEX(#REF!,MATCH($A420,#REF!,0),1),LEFT(VLOOKUP($A420,#REF!,4,FALSE),LEN(VLOOKUP($A420,#REF!,4,FALSE))-2),CONCATENATE(LEFT(VLOOKUP($A420,#REF!,4,FALSE),LEN(VLOOKUP($A420,#REF!,4,FALSE))-2),"*")),"")</f>
        <v>#REF!</v>
      </c>
      <c r="F420" s="42" t="e">
        <f>IF(LEN(VLOOKUP($A420,#REF!,5,FALSE)),IF(INDEX(#REF!,MATCH($A420,#REF!,0),2),LEFT(VLOOKUP($A420,#REF!,5,FALSE),LEN(VLOOKUP($A420,#REF!,5,FALSE))-2),CONCATENATE(LEFT(VLOOKUP($A420,#REF!,5,FALSE),LEN(VLOOKUP($A420,#REF!,5,FALSE))-2),"*")),"")</f>
        <v>#REF!</v>
      </c>
      <c r="G420" s="42" t="e">
        <f>IF(LEN(VLOOKUP($A420,#REF!,6,FALSE)),IF(INDEX(#REF!,MATCH($A420,#REF!,0),3),LEFT(VLOOKUP($A420,#REF!,6,FALSE),LEN(VLOOKUP($A420,#REF!,6,FALSE))-2),CONCATENATE(LEFT(VLOOKUP($A420,#REF!,6,FALSE),LEN(VLOOKUP($A420,#REF!,6,FALSE))-2),"*")),"")</f>
        <v>#REF!</v>
      </c>
      <c r="H420" s="43" t="e">
        <f>IF(LEN(VLOOKUP($A420,#REF!,7,FALSE)),IF(INDEX(#REF!,MATCH($A420,#REF!,0),4),LEFT(VLOOKUP($A420,#REF!,7,FALSE),LEN(VLOOKUP($A420,#REF!,7,FALSE))-2),CONCATENATE(LEFT(VLOOKUP($A420,#REF!,7,FALSE),LEN(VLOOKUP($A420,#REF!,7,FALSE))-2),"*")),"")</f>
        <v>#REF!</v>
      </c>
      <c r="I420" s="54" t="e">
        <f>IF(LEN(VLOOKUP($A420,#REF!,8,FALSE)),UPPER(RIGHT(VLOOKUP($A420,#REF!,8,FALSE),1)),"")</f>
        <v>#REF!</v>
      </c>
      <c r="J420" s="42" t="e">
        <f>IF(LEN(VLOOKUP($A420,#REF!,4,FALSE)),UPPER(RIGHT(VLOOKUP($A420,#REF!,4,FALSE),1)),"")</f>
        <v>#REF!</v>
      </c>
      <c r="K420" s="42" t="e">
        <f>IF(LEN(VLOOKUP($A420,#REF!,5,FALSE)),UPPER(RIGHT(VLOOKUP($A420,#REF!,5,FALSE),1)),"")</f>
        <v>#REF!</v>
      </c>
      <c r="L420" s="42" t="e">
        <f>IF(LEN(VLOOKUP($A420,#REF!,6,FALSE)),UPPER(RIGHT(VLOOKUP($A420,#REF!,6,FALSE),1)),"")</f>
        <v>#REF!</v>
      </c>
      <c r="M420" s="43" t="e">
        <f>IF(LEN(VLOOKUP($A420,#REF!,7,FALSE)),UPPER(RIGHT(VLOOKUP($A420,#REF!,7,FALSE),1)),"")</f>
        <v>#REF!</v>
      </c>
      <c r="N420" s="206"/>
      <c r="O420" s="206"/>
      <c r="P420" s="206"/>
      <c r="Q420" s="206"/>
      <c r="R420" s="206"/>
      <c r="S420" s="63" t="e">
        <f>HLOOKUP("Device Tree Pin Name",#REF!,MATCH($A420,#REF!,0),FALSE)</f>
        <v>#REF!</v>
      </c>
      <c r="T420" s="47" t="e">
        <f>HLOOKUP("power rail",#REF!,MATCH($A420,#REF!,0),FALSE)</f>
        <v>#REF!</v>
      </c>
      <c r="U420" s="62" t="e">
        <f>HLOOKUP("Wake Capable",#REF!,MATCH($A420,#REF!,0),FALSE)</f>
        <v>#REF!</v>
      </c>
      <c r="V420" s="62" t="e">
        <f>HLOOKUP("Strap",#REF!,MATCH($A420,#REF!,0),FALSE)</f>
        <v>#REF!</v>
      </c>
      <c r="W420" s="62"/>
      <c r="X420" s="62"/>
      <c r="Y420" s="62"/>
      <c r="Z420" s="47"/>
      <c r="AA420" s="47" t="e">
        <f>HLOOKUP("Pad type",#REF!,MATCH($A420,#REF!,0),FALSE)</f>
        <v>#REF!</v>
      </c>
      <c r="AB420" s="61"/>
      <c r="AC420" s="61" t="e">
        <f>HLOOKUP("POR Pin State",#REF!,MATCH($A420,#REF!,0),FALSE)</f>
        <v>#REF!</v>
      </c>
      <c r="AD420" s="208"/>
      <c r="AE420" s="208"/>
      <c r="AF420" s="208"/>
      <c r="AG420" s="208"/>
      <c r="AH420" s="209"/>
      <c r="AI420" s="209"/>
      <c r="AJ420" s="210"/>
      <c r="AK420" s="210"/>
      <c r="AL420" s="210"/>
      <c r="AM420" s="210"/>
      <c r="AN420" s="210"/>
      <c r="AO420" s="210"/>
      <c r="AP420" s="210"/>
      <c r="AQ420" s="236" t="s">
        <v>962</v>
      </c>
      <c r="AR420" s="105"/>
      <c r="AS420" s="105"/>
      <c r="AT420" s="105"/>
      <c r="AU420" s="105"/>
      <c r="AV420" s="105"/>
      <c r="AW420" s="105"/>
      <c r="AX420" s="105"/>
      <c r="AY420" s="105"/>
      <c r="AZ420" s="105"/>
      <c r="BA420" s="105"/>
      <c r="BB420" s="218"/>
      <c r="BC420" s="105"/>
      <c r="BD420" s="219"/>
      <c r="BE420" s="230" t="s">
        <v>961</v>
      </c>
      <c r="BF420" s="147" t="e">
        <f>VLOOKUP($A420,#REF!,34,FALSE)</f>
        <v>#REF!</v>
      </c>
      <c r="BG420" s="147" t="e">
        <f>VLOOKUP($A420,#REF!,22,FALSE)</f>
        <v>#REF!</v>
      </c>
      <c r="BH420" s="149"/>
    </row>
    <row r="421" s="5" customFormat="1" ht="12.95" customHeight="1" spans="1:60">
      <c r="A421" s="48" t="s">
        <v>963</v>
      </c>
      <c r="B421" s="38" t="e">
        <f>VLOOKUP($A421,#REF!,34,FALSE)</f>
        <v>#REF!</v>
      </c>
      <c r="C421" s="39" t="str">
        <f t="shared" si="155"/>
        <v>unused_NVHS0_REFCLK0_N</v>
      </c>
      <c r="D421" s="40" t="e">
        <f>IF(LEN(VLOOKUP($A421,#REF!,8,FALSE)),LEFT(VLOOKUP($A421,#REF!,8,FALSE),LEN(VLOOKUP($A421,#REF!,8,FALSE))-2),"")</f>
        <v>#REF!</v>
      </c>
      <c r="E421" s="41" t="e">
        <f>IF(LEN(VLOOKUP($A421,#REF!,4,FALSE)),IF(INDEX(#REF!,MATCH($A421,#REF!,0),1),LEFT(VLOOKUP($A421,#REF!,4,FALSE),LEN(VLOOKUP($A421,#REF!,4,FALSE))-2),CONCATENATE(LEFT(VLOOKUP($A421,#REF!,4,FALSE),LEN(VLOOKUP($A421,#REF!,4,FALSE))-2),"*")),"")</f>
        <v>#REF!</v>
      </c>
      <c r="F421" s="42" t="e">
        <f>IF(LEN(VLOOKUP($A421,#REF!,5,FALSE)),IF(INDEX(#REF!,MATCH($A421,#REF!,0),2),LEFT(VLOOKUP($A421,#REF!,5,FALSE),LEN(VLOOKUP($A421,#REF!,5,FALSE))-2),CONCATENATE(LEFT(VLOOKUP($A421,#REF!,5,FALSE),LEN(VLOOKUP($A421,#REF!,5,FALSE))-2),"*")),"")</f>
        <v>#REF!</v>
      </c>
      <c r="G421" s="42" t="e">
        <f>IF(LEN(VLOOKUP($A421,#REF!,6,FALSE)),IF(INDEX(#REF!,MATCH($A421,#REF!,0),3),LEFT(VLOOKUP($A421,#REF!,6,FALSE),LEN(VLOOKUP($A421,#REF!,6,FALSE))-2),CONCATENATE(LEFT(VLOOKUP($A421,#REF!,6,FALSE),LEN(VLOOKUP($A421,#REF!,6,FALSE))-2),"*")),"")</f>
        <v>#REF!</v>
      </c>
      <c r="H421" s="43" t="e">
        <f>IF(LEN(VLOOKUP($A421,#REF!,7,FALSE)),IF(INDEX(#REF!,MATCH($A421,#REF!,0),4),LEFT(VLOOKUP($A421,#REF!,7,FALSE),LEN(VLOOKUP($A421,#REF!,7,FALSE))-2),CONCATENATE(LEFT(VLOOKUP($A421,#REF!,7,FALSE),LEN(VLOOKUP($A421,#REF!,7,FALSE))-2),"*")),"")</f>
        <v>#REF!</v>
      </c>
      <c r="I421" s="54" t="e">
        <f>IF(LEN(VLOOKUP($A421,#REF!,8,FALSE)),UPPER(RIGHT(VLOOKUP($A421,#REF!,8,FALSE),1)),"")</f>
        <v>#REF!</v>
      </c>
      <c r="J421" s="42" t="e">
        <f>IF(LEN(VLOOKUP($A421,#REF!,4,FALSE)),UPPER(RIGHT(VLOOKUP($A421,#REF!,4,FALSE),1)),"")</f>
        <v>#REF!</v>
      </c>
      <c r="K421" s="42" t="e">
        <f>IF(LEN(VLOOKUP($A421,#REF!,5,FALSE)),UPPER(RIGHT(VLOOKUP($A421,#REF!,5,FALSE),1)),"")</f>
        <v>#REF!</v>
      </c>
      <c r="L421" s="42" t="e">
        <f>IF(LEN(VLOOKUP($A421,#REF!,6,FALSE)),UPPER(RIGHT(VLOOKUP($A421,#REF!,6,FALSE),1)),"")</f>
        <v>#REF!</v>
      </c>
      <c r="M421" s="43" t="e">
        <f>IF(LEN(VLOOKUP($A421,#REF!,7,FALSE)),UPPER(RIGHT(VLOOKUP($A421,#REF!,7,FALSE),1)),"")</f>
        <v>#REF!</v>
      </c>
      <c r="N421" s="206"/>
      <c r="O421" s="206"/>
      <c r="P421" s="206"/>
      <c r="Q421" s="206"/>
      <c r="R421" s="206"/>
      <c r="S421" s="63" t="e">
        <f>HLOOKUP("Device Tree Pin Name",#REF!,MATCH($A421,#REF!,0),FALSE)</f>
        <v>#REF!</v>
      </c>
      <c r="T421" s="47" t="e">
        <f>HLOOKUP("power rail",#REF!,MATCH($A421,#REF!,0),FALSE)</f>
        <v>#REF!</v>
      </c>
      <c r="U421" s="62" t="e">
        <f>HLOOKUP("Wake Capable",#REF!,MATCH($A421,#REF!,0),FALSE)</f>
        <v>#REF!</v>
      </c>
      <c r="V421" s="62" t="e">
        <f>HLOOKUP("Strap",#REF!,MATCH($A421,#REF!,0),FALSE)</f>
        <v>#REF!</v>
      </c>
      <c r="W421" s="62"/>
      <c r="X421" s="62"/>
      <c r="Y421" s="62"/>
      <c r="Z421" s="47"/>
      <c r="AA421" s="47" t="e">
        <f>HLOOKUP("Pad type",#REF!,MATCH($A421,#REF!,0),FALSE)</f>
        <v>#REF!</v>
      </c>
      <c r="AB421" s="63"/>
      <c r="AC421" s="63" t="e">
        <f>HLOOKUP("POR Pin State",#REF!,MATCH($A421,#REF!,0),FALSE)</f>
        <v>#REF!</v>
      </c>
      <c r="AD421" s="208"/>
      <c r="AE421" s="208"/>
      <c r="AF421" s="208"/>
      <c r="AG421" s="208"/>
      <c r="AH421" s="209"/>
      <c r="AI421" s="209"/>
      <c r="AJ421" s="210"/>
      <c r="AK421" s="210"/>
      <c r="AL421" s="210"/>
      <c r="AM421" s="210"/>
      <c r="AN421" s="210"/>
      <c r="AO421" s="210"/>
      <c r="AP421" s="210"/>
      <c r="AQ421" s="237" t="s">
        <v>964</v>
      </c>
      <c r="AR421" s="105"/>
      <c r="AS421" s="105"/>
      <c r="AT421" s="105"/>
      <c r="AU421" s="105"/>
      <c r="AV421" s="105"/>
      <c r="AW421" s="105"/>
      <c r="AX421" s="105"/>
      <c r="AY421" s="105"/>
      <c r="AZ421" s="105"/>
      <c r="BA421" s="105"/>
      <c r="BB421" s="218"/>
      <c r="BC421" s="105"/>
      <c r="BD421" s="219"/>
      <c r="BE421" s="231" t="s">
        <v>963</v>
      </c>
      <c r="BF421" s="147" t="e">
        <f>VLOOKUP($A421,#REF!,34,FALSE)</f>
        <v>#REF!</v>
      </c>
      <c r="BG421" s="147" t="e">
        <f>VLOOKUP($A421,#REF!,22,FALSE)</f>
        <v>#REF!</v>
      </c>
      <c r="BH421" s="149"/>
    </row>
    <row r="422" s="5" customFormat="1" ht="12.95" customHeight="1" spans="1:60">
      <c r="A422" s="48" t="s">
        <v>965</v>
      </c>
      <c r="B422" s="38" t="e">
        <f>VLOOKUP($A422,#REF!,34,FALSE)</f>
        <v>#REF!</v>
      </c>
      <c r="C422" s="39" t="str">
        <f t="shared" si="155"/>
        <v>unused_NVHS0_REFCLK1_P</v>
      </c>
      <c r="D422" s="40" t="e">
        <f>IF(LEN(VLOOKUP($A422,#REF!,8,FALSE)),LEFT(VLOOKUP($A422,#REF!,8,FALSE),LEN(VLOOKUP($A422,#REF!,8,FALSE))-2),"")</f>
        <v>#REF!</v>
      </c>
      <c r="E422" s="41" t="e">
        <f>IF(LEN(VLOOKUP($A422,#REF!,4,FALSE)),IF(INDEX(#REF!,MATCH($A422,#REF!,0),1),LEFT(VLOOKUP($A422,#REF!,4,FALSE),LEN(VLOOKUP($A422,#REF!,4,FALSE))-2),CONCATENATE(LEFT(VLOOKUP($A422,#REF!,4,FALSE),LEN(VLOOKUP($A422,#REF!,4,FALSE))-2),"*")),"")</f>
        <v>#REF!</v>
      </c>
      <c r="F422" s="42" t="e">
        <f>IF(LEN(VLOOKUP($A422,#REF!,5,FALSE)),IF(INDEX(#REF!,MATCH($A422,#REF!,0),2),LEFT(VLOOKUP($A422,#REF!,5,FALSE),LEN(VLOOKUP($A422,#REF!,5,FALSE))-2),CONCATENATE(LEFT(VLOOKUP($A422,#REF!,5,FALSE),LEN(VLOOKUP($A422,#REF!,5,FALSE))-2),"*")),"")</f>
        <v>#REF!</v>
      </c>
      <c r="G422" s="42" t="e">
        <f>IF(LEN(VLOOKUP($A422,#REF!,6,FALSE)),IF(INDEX(#REF!,MATCH($A422,#REF!,0),3),LEFT(VLOOKUP($A422,#REF!,6,FALSE),LEN(VLOOKUP($A422,#REF!,6,FALSE))-2),CONCATENATE(LEFT(VLOOKUP($A422,#REF!,6,FALSE),LEN(VLOOKUP($A422,#REF!,6,FALSE))-2),"*")),"")</f>
        <v>#REF!</v>
      </c>
      <c r="H422" s="43" t="e">
        <f>IF(LEN(VLOOKUP($A422,#REF!,7,FALSE)),IF(INDEX(#REF!,MATCH($A422,#REF!,0),4),LEFT(VLOOKUP($A422,#REF!,7,FALSE),LEN(VLOOKUP($A422,#REF!,7,FALSE))-2),CONCATENATE(LEFT(VLOOKUP($A422,#REF!,7,FALSE),LEN(VLOOKUP($A422,#REF!,7,FALSE))-2),"*")),"")</f>
        <v>#REF!</v>
      </c>
      <c r="I422" s="54" t="e">
        <f>IF(LEN(VLOOKUP($A422,#REF!,8,FALSE)),UPPER(RIGHT(VLOOKUP($A422,#REF!,8,FALSE),1)),"")</f>
        <v>#REF!</v>
      </c>
      <c r="J422" s="42" t="e">
        <f>IF(LEN(VLOOKUP($A422,#REF!,4,FALSE)),UPPER(RIGHT(VLOOKUP($A422,#REF!,4,FALSE),1)),"")</f>
        <v>#REF!</v>
      </c>
      <c r="K422" s="42" t="e">
        <f>IF(LEN(VLOOKUP($A422,#REF!,5,FALSE)),UPPER(RIGHT(VLOOKUP($A422,#REF!,5,FALSE),1)),"")</f>
        <v>#REF!</v>
      </c>
      <c r="L422" s="42" t="e">
        <f>IF(LEN(VLOOKUP($A422,#REF!,6,FALSE)),UPPER(RIGHT(VLOOKUP($A422,#REF!,6,FALSE),1)),"")</f>
        <v>#REF!</v>
      </c>
      <c r="M422" s="43" t="e">
        <f>IF(LEN(VLOOKUP($A422,#REF!,7,FALSE)),UPPER(RIGHT(VLOOKUP($A422,#REF!,7,FALSE),1)),"")</f>
        <v>#REF!</v>
      </c>
      <c r="N422" s="206"/>
      <c r="O422" s="206"/>
      <c r="P422" s="206"/>
      <c r="Q422" s="206"/>
      <c r="R422" s="206"/>
      <c r="S422" s="63" t="e">
        <f>HLOOKUP("Device Tree Pin Name",#REF!,MATCH($A422,#REF!,0),FALSE)</f>
        <v>#REF!</v>
      </c>
      <c r="T422" s="47" t="e">
        <f>HLOOKUP("power rail",#REF!,MATCH($A422,#REF!,0),FALSE)</f>
        <v>#REF!</v>
      </c>
      <c r="U422" s="62" t="e">
        <f>HLOOKUP("Wake Capable",#REF!,MATCH($A422,#REF!,0),FALSE)</f>
        <v>#REF!</v>
      </c>
      <c r="V422" s="62" t="e">
        <f>HLOOKUP("Strap",#REF!,MATCH($A422,#REF!,0),FALSE)</f>
        <v>#REF!</v>
      </c>
      <c r="W422" s="62"/>
      <c r="X422" s="62"/>
      <c r="Y422" s="62"/>
      <c r="Z422" s="47"/>
      <c r="AA422" s="47" t="e">
        <f>HLOOKUP("Pad type",#REF!,MATCH($A422,#REF!,0),FALSE)</f>
        <v>#REF!</v>
      </c>
      <c r="AB422" s="61"/>
      <c r="AC422" s="61" t="e">
        <f>HLOOKUP("POR Pin State",#REF!,MATCH($A422,#REF!,0),FALSE)</f>
        <v>#REF!</v>
      </c>
      <c r="AD422" s="208"/>
      <c r="AE422" s="208"/>
      <c r="AF422" s="208"/>
      <c r="AG422" s="208"/>
      <c r="AH422" s="209"/>
      <c r="AI422" s="209"/>
      <c r="AJ422" s="210"/>
      <c r="AK422" s="210"/>
      <c r="AL422" s="210"/>
      <c r="AM422" s="210"/>
      <c r="AN422" s="210"/>
      <c r="AO422" s="210"/>
      <c r="AP422" s="210"/>
      <c r="AQ422" s="236" t="s">
        <v>966</v>
      </c>
      <c r="AR422" s="105"/>
      <c r="AS422" s="105"/>
      <c r="AT422" s="105"/>
      <c r="AU422" s="105"/>
      <c r="AV422" s="105"/>
      <c r="AW422" s="105"/>
      <c r="AX422" s="105"/>
      <c r="AY422" s="105"/>
      <c r="AZ422" s="105"/>
      <c r="BA422" s="105"/>
      <c r="BB422" s="218"/>
      <c r="BC422" s="105"/>
      <c r="BD422" s="219"/>
      <c r="BE422" s="231" t="s">
        <v>965</v>
      </c>
      <c r="BF422" s="147" t="e">
        <f>VLOOKUP($A422,#REF!,34,FALSE)</f>
        <v>#REF!</v>
      </c>
      <c r="BG422" s="147" t="e">
        <f>VLOOKUP($A422,#REF!,22,FALSE)</f>
        <v>#REF!</v>
      </c>
      <c r="BH422" s="149"/>
    </row>
    <row r="423" s="5" customFormat="1" ht="12.95" customHeight="1" spans="1:60">
      <c r="A423" s="48" t="s">
        <v>967</v>
      </c>
      <c r="B423" s="38" t="e">
        <f>VLOOKUP($A423,#REF!,34,FALSE)</f>
        <v>#REF!</v>
      </c>
      <c r="C423" s="39" t="str">
        <f t="shared" si="155"/>
        <v>unused_NVHS0_REFCLK1_N</v>
      </c>
      <c r="D423" s="40" t="e">
        <f>IF(LEN(VLOOKUP($A423,#REF!,8,FALSE)),LEFT(VLOOKUP($A423,#REF!,8,FALSE),LEN(VLOOKUP($A423,#REF!,8,FALSE))-2),"")</f>
        <v>#REF!</v>
      </c>
      <c r="E423" s="41" t="e">
        <f>IF(LEN(VLOOKUP($A423,#REF!,4,FALSE)),IF(INDEX(#REF!,MATCH($A423,#REF!,0),1),LEFT(VLOOKUP($A423,#REF!,4,FALSE),LEN(VLOOKUP($A423,#REF!,4,FALSE))-2),CONCATENATE(LEFT(VLOOKUP($A423,#REF!,4,FALSE),LEN(VLOOKUP($A423,#REF!,4,FALSE))-2),"*")),"")</f>
        <v>#REF!</v>
      </c>
      <c r="F423" s="42" t="e">
        <f>IF(LEN(VLOOKUP($A423,#REF!,5,FALSE)),IF(INDEX(#REF!,MATCH($A423,#REF!,0),2),LEFT(VLOOKUP($A423,#REF!,5,FALSE),LEN(VLOOKUP($A423,#REF!,5,FALSE))-2),CONCATENATE(LEFT(VLOOKUP($A423,#REF!,5,FALSE),LEN(VLOOKUP($A423,#REF!,5,FALSE))-2),"*")),"")</f>
        <v>#REF!</v>
      </c>
      <c r="G423" s="42" t="e">
        <f>IF(LEN(VLOOKUP($A423,#REF!,6,FALSE)),IF(INDEX(#REF!,MATCH($A423,#REF!,0),3),LEFT(VLOOKUP($A423,#REF!,6,FALSE),LEN(VLOOKUP($A423,#REF!,6,FALSE))-2),CONCATENATE(LEFT(VLOOKUP($A423,#REF!,6,FALSE),LEN(VLOOKUP($A423,#REF!,6,FALSE))-2),"*")),"")</f>
        <v>#REF!</v>
      </c>
      <c r="H423" s="43" t="e">
        <f>IF(LEN(VLOOKUP($A423,#REF!,7,FALSE)),IF(INDEX(#REF!,MATCH($A423,#REF!,0),4),LEFT(VLOOKUP($A423,#REF!,7,FALSE),LEN(VLOOKUP($A423,#REF!,7,FALSE))-2),CONCATENATE(LEFT(VLOOKUP($A423,#REF!,7,FALSE),LEN(VLOOKUP($A423,#REF!,7,FALSE))-2),"*")),"")</f>
        <v>#REF!</v>
      </c>
      <c r="I423" s="54" t="e">
        <f>IF(LEN(VLOOKUP($A423,#REF!,8,FALSE)),UPPER(RIGHT(VLOOKUP($A423,#REF!,8,FALSE),1)),"")</f>
        <v>#REF!</v>
      </c>
      <c r="J423" s="42" t="e">
        <f>IF(LEN(VLOOKUP($A423,#REF!,4,FALSE)),UPPER(RIGHT(VLOOKUP($A423,#REF!,4,FALSE),1)),"")</f>
        <v>#REF!</v>
      </c>
      <c r="K423" s="42" t="e">
        <f>IF(LEN(VLOOKUP($A423,#REF!,5,FALSE)),UPPER(RIGHT(VLOOKUP($A423,#REF!,5,FALSE),1)),"")</f>
        <v>#REF!</v>
      </c>
      <c r="L423" s="42" t="e">
        <f>IF(LEN(VLOOKUP($A423,#REF!,6,FALSE)),UPPER(RIGHT(VLOOKUP($A423,#REF!,6,FALSE),1)),"")</f>
        <v>#REF!</v>
      </c>
      <c r="M423" s="43" t="e">
        <f>IF(LEN(VLOOKUP($A423,#REF!,7,FALSE)),UPPER(RIGHT(VLOOKUP($A423,#REF!,7,FALSE),1)),"")</f>
        <v>#REF!</v>
      </c>
      <c r="N423" s="206"/>
      <c r="O423" s="206"/>
      <c r="P423" s="206"/>
      <c r="Q423" s="206"/>
      <c r="R423" s="206"/>
      <c r="S423" s="63" t="e">
        <f>HLOOKUP("Device Tree Pin Name",#REF!,MATCH($A423,#REF!,0),FALSE)</f>
        <v>#REF!</v>
      </c>
      <c r="T423" s="47" t="e">
        <f>HLOOKUP("power rail",#REF!,MATCH($A423,#REF!,0),FALSE)</f>
        <v>#REF!</v>
      </c>
      <c r="U423" s="62" t="e">
        <f>HLOOKUP("Wake Capable",#REF!,MATCH($A423,#REF!,0),FALSE)</f>
        <v>#REF!</v>
      </c>
      <c r="V423" s="62" t="e">
        <f>HLOOKUP("Strap",#REF!,MATCH($A423,#REF!,0),FALSE)</f>
        <v>#REF!</v>
      </c>
      <c r="W423" s="62"/>
      <c r="X423" s="62"/>
      <c r="Y423" s="62"/>
      <c r="Z423" s="47"/>
      <c r="AA423" s="47" t="e">
        <f>HLOOKUP("Pad type",#REF!,MATCH($A423,#REF!,0),FALSE)</f>
        <v>#REF!</v>
      </c>
      <c r="AB423" s="63"/>
      <c r="AC423" s="63" t="e">
        <f>HLOOKUP("POR Pin State",#REF!,MATCH($A423,#REF!,0),FALSE)</f>
        <v>#REF!</v>
      </c>
      <c r="AD423" s="208"/>
      <c r="AE423" s="208"/>
      <c r="AF423" s="208"/>
      <c r="AG423" s="208"/>
      <c r="AH423" s="209"/>
      <c r="AI423" s="209"/>
      <c r="AJ423" s="210"/>
      <c r="AK423" s="210"/>
      <c r="AL423" s="210"/>
      <c r="AM423" s="210"/>
      <c r="AN423" s="210"/>
      <c r="AO423" s="210"/>
      <c r="AP423" s="210"/>
      <c r="AQ423" s="237" t="s">
        <v>968</v>
      </c>
      <c r="AR423" s="105"/>
      <c r="AS423" s="105"/>
      <c r="AT423" s="105"/>
      <c r="AU423" s="105"/>
      <c r="AV423" s="105"/>
      <c r="AW423" s="105"/>
      <c r="AX423" s="105"/>
      <c r="AY423" s="105"/>
      <c r="AZ423" s="105"/>
      <c r="BA423" s="105"/>
      <c r="BB423" s="218"/>
      <c r="BC423" s="105"/>
      <c r="BD423" s="219"/>
      <c r="BE423" s="231" t="s">
        <v>967</v>
      </c>
      <c r="BF423" s="147" t="e">
        <f>VLOOKUP($A423,#REF!,34,FALSE)</f>
        <v>#REF!</v>
      </c>
      <c r="BG423" s="147" t="e">
        <f>VLOOKUP($A423,#REF!,22,FALSE)</f>
        <v>#REF!</v>
      </c>
      <c r="BH423" s="149"/>
    </row>
    <row r="424" s="5" customFormat="1" ht="12.95" customHeight="1" spans="1:60">
      <c r="A424" s="48" t="s">
        <v>969</v>
      </c>
      <c r="B424" s="38" t="e">
        <f>VLOOKUP($A424,#REF!,34,FALSE)</f>
        <v>#REF!</v>
      </c>
      <c r="C424" s="39" t="str">
        <f t="shared" si="155"/>
        <v>unused_NVHS0_RX0P</v>
      </c>
      <c r="D424" s="40" t="e">
        <f>IF(LEN(VLOOKUP($A424,#REF!,8,FALSE)),LEFT(VLOOKUP($A424,#REF!,8,FALSE),LEN(VLOOKUP($A424,#REF!,8,FALSE))-2),"")</f>
        <v>#REF!</v>
      </c>
      <c r="E424" s="41" t="e">
        <f>IF(LEN(VLOOKUP($A424,#REF!,4,FALSE)),IF(INDEX(#REF!,MATCH($A424,#REF!,0),1),LEFT(VLOOKUP($A424,#REF!,4,FALSE),LEN(VLOOKUP($A424,#REF!,4,FALSE))-2),CONCATENATE(LEFT(VLOOKUP($A424,#REF!,4,FALSE),LEN(VLOOKUP($A424,#REF!,4,FALSE))-2),"*")),"")</f>
        <v>#REF!</v>
      </c>
      <c r="F424" s="42" t="e">
        <f>IF(LEN(VLOOKUP($A424,#REF!,5,FALSE)),IF(INDEX(#REF!,MATCH($A424,#REF!,0),2),LEFT(VLOOKUP($A424,#REF!,5,FALSE),LEN(VLOOKUP($A424,#REF!,5,FALSE))-2),CONCATENATE(LEFT(VLOOKUP($A424,#REF!,5,FALSE),LEN(VLOOKUP($A424,#REF!,5,FALSE))-2),"*")),"")</f>
        <v>#REF!</v>
      </c>
      <c r="G424" s="42" t="e">
        <f>IF(LEN(VLOOKUP($A424,#REF!,6,FALSE)),IF(INDEX(#REF!,MATCH($A424,#REF!,0),3),LEFT(VLOOKUP($A424,#REF!,6,FALSE),LEN(VLOOKUP($A424,#REF!,6,FALSE))-2),CONCATENATE(LEFT(VLOOKUP($A424,#REF!,6,FALSE),LEN(VLOOKUP($A424,#REF!,6,FALSE))-2),"*")),"")</f>
        <v>#REF!</v>
      </c>
      <c r="H424" s="43" t="e">
        <f>IF(LEN(VLOOKUP($A424,#REF!,7,FALSE)),IF(INDEX(#REF!,MATCH($A424,#REF!,0),4),LEFT(VLOOKUP($A424,#REF!,7,FALSE),LEN(VLOOKUP($A424,#REF!,7,FALSE))-2),CONCATENATE(LEFT(VLOOKUP($A424,#REF!,7,FALSE),LEN(VLOOKUP($A424,#REF!,7,FALSE))-2),"*")),"")</f>
        <v>#REF!</v>
      </c>
      <c r="I424" s="54" t="e">
        <f>IF(LEN(VLOOKUP($A424,#REF!,8,FALSE)),UPPER(RIGHT(VLOOKUP($A424,#REF!,8,FALSE),1)),"")</f>
        <v>#REF!</v>
      </c>
      <c r="J424" s="42" t="e">
        <f>IF(LEN(VLOOKUP($A424,#REF!,4,FALSE)),UPPER(RIGHT(VLOOKUP($A424,#REF!,4,FALSE),1)),"")</f>
        <v>#REF!</v>
      </c>
      <c r="K424" s="42" t="e">
        <f>IF(LEN(VLOOKUP($A424,#REF!,5,FALSE)),UPPER(RIGHT(VLOOKUP($A424,#REF!,5,FALSE),1)),"")</f>
        <v>#REF!</v>
      </c>
      <c r="L424" s="42" t="e">
        <f>IF(LEN(VLOOKUP($A424,#REF!,6,FALSE)),UPPER(RIGHT(VLOOKUP($A424,#REF!,6,FALSE),1)),"")</f>
        <v>#REF!</v>
      </c>
      <c r="M424" s="43" t="e">
        <f>IF(LEN(VLOOKUP($A424,#REF!,7,FALSE)),UPPER(RIGHT(VLOOKUP($A424,#REF!,7,FALSE),1)),"")</f>
        <v>#REF!</v>
      </c>
      <c r="N424" s="206"/>
      <c r="O424" s="206"/>
      <c r="P424" s="206"/>
      <c r="Q424" s="206"/>
      <c r="R424" s="206"/>
      <c r="S424" s="63" t="e">
        <f>HLOOKUP("Device Tree Pin Name",#REF!,MATCH($A424,#REF!,0),FALSE)</f>
        <v>#REF!</v>
      </c>
      <c r="T424" s="47" t="e">
        <f>HLOOKUP("power rail",#REF!,MATCH($A424,#REF!,0),FALSE)</f>
        <v>#REF!</v>
      </c>
      <c r="U424" s="62" t="e">
        <f>HLOOKUP("Wake Capable",#REF!,MATCH($A424,#REF!,0),FALSE)</f>
        <v>#REF!</v>
      </c>
      <c r="V424" s="62" t="e">
        <f>HLOOKUP("Strap",#REF!,MATCH($A424,#REF!,0),FALSE)</f>
        <v>#REF!</v>
      </c>
      <c r="W424" s="62"/>
      <c r="X424" s="62"/>
      <c r="Y424" s="62"/>
      <c r="Z424" s="47"/>
      <c r="AA424" s="47" t="e">
        <f>HLOOKUP("Pad type",#REF!,MATCH($A424,#REF!,0),FALSE)</f>
        <v>#REF!</v>
      </c>
      <c r="AB424" s="63"/>
      <c r="AC424" s="63" t="e">
        <f>HLOOKUP("POR Pin State",#REF!,MATCH($A424,#REF!,0),FALSE)</f>
        <v>#REF!</v>
      </c>
      <c r="AD424" s="208"/>
      <c r="AE424" s="208"/>
      <c r="AF424" s="208"/>
      <c r="AG424" s="208"/>
      <c r="AH424" s="209"/>
      <c r="AI424" s="209"/>
      <c r="AJ424" s="210"/>
      <c r="AK424" s="210"/>
      <c r="AL424" s="210"/>
      <c r="AM424" s="210"/>
      <c r="AN424" s="210"/>
      <c r="AO424" s="210"/>
      <c r="AP424" s="210"/>
      <c r="AQ424" s="236" t="s">
        <v>970</v>
      </c>
      <c r="AR424" s="105"/>
      <c r="AS424" s="105"/>
      <c r="AT424" s="105"/>
      <c r="AU424" s="105"/>
      <c r="AV424" s="105"/>
      <c r="AW424" s="105"/>
      <c r="AX424" s="105"/>
      <c r="AY424" s="105"/>
      <c r="AZ424" s="105"/>
      <c r="BA424" s="105"/>
      <c r="BB424" s="218"/>
      <c r="BC424" s="105"/>
      <c r="BD424" s="219"/>
      <c r="BE424" s="231" t="s">
        <v>969</v>
      </c>
      <c r="BF424" s="147" t="e">
        <f>VLOOKUP($A424,#REF!,34,FALSE)</f>
        <v>#REF!</v>
      </c>
      <c r="BG424" s="147" t="e">
        <f>VLOOKUP($A424,#REF!,22,FALSE)</f>
        <v>#REF!</v>
      </c>
      <c r="BH424" s="149"/>
    </row>
    <row r="425" s="5" customFormat="1" ht="12.95" customHeight="1" spans="1:60">
      <c r="A425" s="48" t="s">
        <v>971</v>
      </c>
      <c r="B425" s="38" t="e">
        <f>VLOOKUP($A425,#REF!,34,FALSE)</f>
        <v>#REF!</v>
      </c>
      <c r="C425" s="39" t="str">
        <f t="shared" si="155"/>
        <v>unused_NVHS0_RX0N</v>
      </c>
      <c r="D425" s="40" t="e">
        <f>IF(LEN(VLOOKUP($A425,#REF!,8,FALSE)),LEFT(VLOOKUP($A425,#REF!,8,FALSE),LEN(VLOOKUP($A425,#REF!,8,FALSE))-2),"")</f>
        <v>#REF!</v>
      </c>
      <c r="E425" s="41" t="e">
        <f>IF(LEN(VLOOKUP($A425,#REF!,4,FALSE)),IF(INDEX(#REF!,MATCH($A425,#REF!,0),1),LEFT(VLOOKUP($A425,#REF!,4,FALSE),LEN(VLOOKUP($A425,#REF!,4,FALSE))-2),CONCATENATE(LEFT(VLOOKUP($A425,#REF!,4,FALSE),LEN(VLOOKUP($A425,#REF!,4,FALSE))-2),"*")),"")</f>
        <v>#REF!</v>
      </c>
      <c r="F425" s="42" t="e">
        <f>IF(LEN(VLOOKUP($A425,#REF!,5,FALSE)),IF(INDEX(#REF!,MATCH($A425,#REF!,0),2),LEFT(VLOOKUP($A425,#REF!,5,FALSE),LEN(VLOOKUP($A425,#REF!,5,FALSE))-2),CONCATENATE(LEFT(VLOOKUP($A425,#REF!,5,FALSE),LEN(VLOOKUP($A425,#REF!,5,FALSE))-2),"*")),"")</f>
        <v>#REF!</v>
      </c>
      <c r="G425" s="42" t="e">
        <f>IF(LEN(VLOOKUP($A425,#REF!,6,FALSE)),IF(INDEX(#REF!,MATCH($A425,#REF!,0),3),LEFT(VLOOKUP($A425,#REF!,6,FALSE),LEN(VLOOKUP($A425,#REF!,6,FALSE))-2),CONCATENATE(LEFT(VLOOKUP($A425,#REF!,6,FALSE),LEN(VLOOKUP($A425,#REF!,6,FALSE))-2),"*")),"")</f>
        <v>#REF!</v>
      </c>
      <c r="H425" s="43" t="e">
        <f>IF(LEN(VLOOKUP($A425,#REF!,7,FALSE)),IF(INDEX(#REF!,MATCH($A425,#REF!,0),4),LEFT(VLOOKUP($A425,#REF!,7,FALSE),LEN(VLOOKUP($A425,#REF!,7,FALSE))-2),CONCATENATE(LEFT(VLOOKUP($A425,#REF!,7,FALSE),LEN(VLOOKUP($A425,#REF!,7,FALSE))-2),"*")),"")</f>
        <v>#REF!</v>
      </c>
      <c r="I425" s="54" t="e">
        <f>IF(LEN(VLOOKUP($A425,#REF!,8,FALSE)),UPPER(RIGHT(VLOOKUP($A425,#REF!,8,FALSE),1)),"")</f>
        <v>#REF!</v>
      </c>
      <c r="J425" s="42" t="e">
        <f>IF(LEN(VLOOKUP($A425,#REF!,4,FALSE)),UPPER(RIGHT(VLOOKUP($A425,#REF!,4,FALSE),1)),"")</f>
        <v>#REF!</v>
      </c>
      <c r="K425" s="42" t="e">
        <f>IF(LEN(VLOOKUP($A425,#REF!,5,FALSE)),UPPER(RIGHT(VLOOKUP($A425,#REF!,5,FALSE),1)),"")</f>
        <v>#REF!</v>
      </c>
      <c r="L425" s="42" t="e">
        <f>IF(LEN(VLOOKUP($A425,#REF!,6,FALSE)),UPPER(RIGHT(VLOOKUP($A425,#REF!,6,FALSE),1)),"")</f>
        <v>#REF!</v>
      </c>
      <c r="M425" s="43" t="e">
        <f>IF(LEN(VLOOKUP($A425,#REF!,7,FALSE)),UPPER(RIGHT(VLOOKUP($A425,#REF!,7,FALSE),1)),"")</f>
        <v>#REF!</v>
      </c>
      <c r="N425" s="206"/>
      <c r="O425" s="206"/>
      <c r="P425" s="206"/>
      <c r="Q425" s="206"/>
      <c r="R425" s="206"/>
      <c r="S425" s="63" t="e">
        <f>HLOOKUP("Device Tree Pin Name",#REF!,MATCH($A425,#REF!,0),FALSE)</f>
        <v>#REF!</v>
      </c>
      <c r="T425" s="47" t="e">
        <f>HLOOKUP("power rail",#REF!,MATCH($A425,#REF!,0),FALSE)</f>
        <v>#REF!</v>
      </c>
      <c r="U425" s="62" t="e">
        <f>HLOOKUP("Wake Capable",#REF!,MATCH($A425,#REF!,0),FALSE)</f>
        <v>#REF!</v>
      </c>
      <c r="V425" s="62" t="e">
        <f>HLOOKUP("Strap",#REF!,MATCH($A425,#REF!,0),FALSE)</f>
        <v>#REF!</v>
      </c>
      <c r="W425" s="62"/>
      <c r="X425" s="62"/>
      <c r="Y425" s="62"/>
      <c r="Z425" s="47"/>
      <c r="AA425" s="47" t="e">
        <f>HLOOKUP("Pad type",#REF!,MATCH($A425,#REF!,0),FALSE)</f>
        <v>#REF!</v>
      </c>
      <c r="AB425" s="63"/>
      <c r="AC425" s="63" t="e">
        <f>HLOOKUP("POR Pin State",#REF!,MATCH($A425,#REF!,0),FALSE)</f>
        <v>#REF!</v>
      </c>
      <c r="AD425" s="208"/>
      <c r="AE425" s="208"/>
      <c r="AF425" s="208"/>
      <c r="AG425" s="208"/>
      <c r="AH425" s="209"/>
      <c r="AI425" s="209"/>
      <c r="AJ425" s="210"/>
      <c r="AK425" s="210"/>
      <c r="AL425" s="210"/>
      <c r="AM425" s="210"/>
      <c r="AN425" s="210"/>
      <c r="AO425" s="210"/>
      <c r="AP425" s="210"/>
      <c r="AQ425" s="237" t="s">
        <v>972</v>
      </c>
      <c r="AR425" s="105"/>
      <c r="AS425" s="105"/>
      <c r="AT425" s="105"/>
      <c r="AU425" s="105"/>
      <c r="AV425" s="105"/>
      <c r="AW425" s="105"/>
      <c r="AX425" s="105"/>
      <c r="AY425" s="105"/>
      <c r="AZ425" s="105"/>
      <c r="BA425" s="105"/>
      <c r="BB425" s="218"/>
      <c r="BC425" s="105"/>
      <c r="BD425" s="219"/>
      <c r="BE425" s="231" t="s">
        <v>971</v>
      </c>
      <c r="BF425" s="147" t="e">
        <f>VLOOKUP($A425,#REF!,34,FALSE)</f>
        <v>#REF!</v>
      </c>
      <c r="BG425" s="147" t="e">
        <f>VLOOKUP($A425,#REF!,22,FALSE)</f>
        <v>#REF!</v>
      </c>
      <c r="BH425" s="149"/>
    </row>
    <row r="426" s="5" customFormat="1" ht="12.95" customHeight="1" spans="1:60">
      <c r="A426" s="48" t="s">
        <v>973</v>
      </c>
      <c r="B426" s="38" t="e">
        <f>VLOOKUP($A426,#REF!,34,FALSE)</f>
        <v>#REF!</v>
      </c>
      <c r="C426" s="39" t="str">
        <f t="shared" si="155"/>
        <v>unused_NVHS0_TX0P</v>
      </c>
      <c r="D426" s="40" t="e">
        <f>IF(LEN(VLOOKUP($A426,#REF!,8,FALSE)),LEFT(VLOOKUP($A426,#REF!,8,FALSE),LEN(VLOOKUP($A426,#REF!,8,FALSE))-2),"")</f>
        <v>#REF!</v>
      </c>
      <c r="E426" s="41" t="e">
        <f>IF(LEN(VLOOKUP($A426,#REF!,4,FALSE)),IF(INDEX(#REF!,MATCH($A426,#REF!,0),1),LEFT(VLOOKUP($A426,#REF!,4,FALSE),LEN(VLOOKUP($A426,#REF!,4,FALSE))-2),CONCATENATE(LEFT(VLOOKUP($A426,#REF!,4,FALSE),LEN(VLOOKUP($A426,#REF!,4,FALSE))-2),"*")),"")</f>
        <v>#REF!</v>
      </c>
      <c r="F426" s="42" t="e">
        <f>IF(LEN(VLOOKUP($A426,#REF!,5,FALSE)),IF(INDEX(#REF!,MATCH($A426,#REF!,0),2),LEFT(VLOOKUP($A426,#REF!,5,FALSE),LEN(VLOOKUP($A426,#REF!,5,FALSE))-2),CONCATENATE(LEFT(VLOOKUP($A426,#REF!,5,FALSE),LEN(VLOOKUP($A426,#REF!,5,FALSE))-2),"*")),"")</f>
        <v>#REF!</v>
      </c>
      <c r="G426" s="42" t="e">
        <f>IF(LEN(VLOOKUP($A426,#REF!,6,FALSE)),IF(INDEX(#REF!,MATCH($A426,#REF!,0),3),LEFT(VLOOKUP($A426,#REF!,6,FALSE),LEN(VLOOKUP($A426,#REF!,6,FALSE))-2),CONCATENATE(LEFT(VLOOKUP($A426,#REF!,6,FALSE),LEN(VLOOKUP($A426,#REF!,6,FALSE))-2),"*")),"")</f>
        <v>#REF!</v>
      </c>
      <c r="H426" s="43" t="e">
        <f>IF(LEN(VLOOKUP($A426,#REF!,7,FALSE)),IF(INDEX(#REF!,MATCH($A426,#REF!,0),4),LEFT(VLOOKUP($A426,#REF!,7,FALSE),LEN(VLOOKUP($A426,#REF!,7,FALSE))-2),CONCATENATE(LEFT(VLOOKUP($A426,#REF!,7,FALSE),LEN(VLOOKUP($A426,#REF!,7,FALSE))-2),"*")),"")</f>
        <v>#REF!</v>
      </c>
      <c r="I426" s="54" t="e">
        <f>IF(LEN(VLOOKUP($A426,#REF!,8,FALSE)),UPPER(RIGHT(VLOOKUP($A426,#REF!,8,FALSE),1)),"")</f>
        <v>#REF!</v>
      </c>
      <c r="J426" s="42" t="e">
        <f>IF(LEN(VLOOKUP($A426,#REF!,4,FALSE)),UPPER(RIGHT(VLOOKUP($A426,#REF!,4,FALSE),1)),"")</f>
        <v>#REF!</v>
      </c>
      <c r="K426" s="42" t="e">
        <f>IF(LEN(VLOOKUP($A426,#REF!,5,FALSE)),UPPER(RIGHT(VLOOKUP($A426,#REF!,5,FALSE),1)),"")</f>
        <v>#REF!</v>
      </c>
      <c r="L426" s="42" t="e">
        <f>IF(LEN(VLOOKUP($A426,#REF!,6,FALSE)),UPPER(RIGHT(VLOOKUP($A426,#REF!,6,FALSE),1)),"")</f>
        <v>#REF!</v>
      </c>
      <c r="M426" s="43" t="e">
        <f>IF(LEN(VLOOKUP($A426,#REF!,7,FALSE)),UPPER(RIGHT(VLOOKUP($A426,#REF!,7,FALSE),1)),"")</f>
        <v>#REF!</v>
      </c>
      <c r="N426" s="206"/>
      <c r="O426" s="206"/>
      <c r="P426" s="206"/>
      <c r="Q426" s="206"/>
      <c r="R426" s="206"/>
      <c r="S426" s="63" t="e">
        <f>HLOOKUP("Device Tree Pin Name",#REF!,MATCH($A426,#REF!,0),FALSE)</f>
        <v>#REF!</v>
      </c>
      <c r="T426" s="47" t="e">
        <f>HLOOKUP("power rail",#REF!,MATCH($A426,#REF!,0),FALSE)</f>
        <v>#REF!</v>
      </c>
      <c r="U426" s="62" t="e">
        <f>HLOOKUP("Wake Capable",#REF!,MATCH($A426,#REF!,0),FALSE)</f>
        <v>#REF!</v>
      </c>
      <c r="V426" s="62" t="e">
        <f>HLOOKUP("Strap",#REF!,MATCH($A426,#REF!,0),FALSE)</f>
        <v>#REF!</v>
      </c>
      <c r="W426" s="62"/>
      <c r="X426" s="62"/>
      <c r="Y426" s="62"/>
      <c r="Z426" s="47"/>
      <c r="AA426" s="47" t="e">
        <f>HLOOKUP("Pad type",#REF!,MATCH($A426,#REF!,0),FALSE)</f>
        <v>#REF!</v>
      </c>
      <c r="AB426" s="63"/>
      <c r="AC426" s="63" t="e">
        <f>HLOOKUP("POR Pin State",#REF!,MATCH($A426,#REF!,0),FALSE)</f>
        <v>#REF!</v>
      </c>
      <c r="AD426" s="208"/>
      <c r="AE426" s="208"/>
      <c r="AF426" s="208"/>
      <c r="AG426" s="208"/>
      <c r="AH426" s="209"/>
      <c r="AI426" s="209"/>
      <c r="AJ426" s="210"/>
      <c r="AK426" s="210"/>
      <c r="AL426" s="210"/>
      <c r="AM426" s="210"/>
      <c r="AN426" s="210"/>
      <c r="AO426" s="210"/>
      <c r="AP426" s="210"/>
      <c r="AQ426" s="236" t="s">
        <v>974</v>
      </c>
      <c r="AR426" s="105"/>
      <c r="AS426" s="105"/>
      <c r="AT426" s="105"/>
      <c r="AU426" s="105"/>
      <c r="AV426" s="105"/>
      <c r="AW426" s="105"/>
      <c r="AX426" s="105"/>
      <c r="AY426" s="105"/>
      <c r="AZ426" s="105"/>
      <c r="BA426" s="105"/>
      <c r="BB426" s="218"/>
      <c r="BC426" s="105"/>
      <c r="BD426" s="219"/>
      <c r="BE426" s="231" t="s">
        <v>973</v>
      </c>
      <c r="BF426" s="147" t="e">
        <f>VLOOKUP($A426,#REF!,34,FALSE)</f>
        <v>#REF!</v>
      </c>
      <c r="BG426" s="147" t="e">
        <f>VLOOKUP($A426,#REF!,22,FALSE)</f>
        <v>#REF!</v>
      </c>
      <c r="BH426" s="149"/>
    </row>
    <row r="427" s="5" customFormat="1" ht="12.95" customHeight="1" spans="1:60">
      <c r="A427" s="48" t="s">
        <v>975</v>
      </c>
      <c r="B427" s="38" t="e">
        <f>VLOOKUP($A427,#REF!,34,FALSE)</f>
        <v>#REF!</v>
      </c>
      <c r="C427" s="39" t="str">
        <f t="shared" si="155"/>
        <v>unused_NVHS0_TX0N</v>
      </c>
      <c r="D427" s="40" t="e">
        <f>IF(LEN(VLOOKUP($A427,#REF!,8,FALSE)),LEFT(VLOOKUP($A427,#REF!,8,FALSE),LEN(VLOOKUP($A427,#REF!,8,FALSE))-2),"")</f>
        <v>#REF!</v>
      </c>
      <c r="E427" s="41" t="e">
        <f>IF(LEN(VLOOKUP($A427,#REF!,4,FALSE)),IF(INDEX(#REF!,MATCH($A427,#REF!,0),1),LEFT(VLOOKUP($A427,#REF!,4,FALSE),LEN(VLOOKUP($A427,#REF!,4,FALSE))-2),CONCATENATE(LEFT(VLOOKUP($A427,#REF!,4,FALSE),LEN(VLOOKUP($A427,#REF!,4,FALSE))-2),"*")),"")</f>
        <v>#REF!</v>
      </c>
      <c r="F427" s="42" t="e">
        <f>IF(LEN(VLOOKUP($A427,#REF!,5,FALSE)),IF(INDEX(#REF!,MATCH($A427,#REF!,0),2),LEFT(VLOOKUP($A427,#REF!,5,FALSE),LEN(VLOOKUP($A427,#REF!,5,FALSE))-2),CONCATENATE(LEFT(VLOOKUP($A427,#REF!,5,FALSE),LEN(VLOOKUP($A427,#REF!,5,FALSE))-2),"*")),"")</f>
        <v>#REF!</v>
      </c>
      <c r="G427" s="42" t="e">
        <f>IF(LEN(VLOOKUP($A427,#REF!,6,FALSE)),IF(INDEX(#REF!,MATCH($A427,#REF!,0),3),LEFT(VLOOKUP($A427,#REF!,6,FALSE),LEN(VLOOKUP($A427,#REF!,6,FALSE))-2),CONCATENATE(LEFT(VLOOKUP($A427,#REF!,6,FALSE),LEN(VLOOKUP($A427,#REF!,6,FALSE))-2),"*")),"")</f>
        <v>#REF!</v>
      </c>
      <c r="H427" s="43" t="e">
        <f>IF(LEN(VLOOKUP($A427,#REF!,7,FALSE)),IF(INDEX(#REF!,MATCH($A427,#REF!,0),4),LEFT(VLOOKUP($A427,#REF!,7,FALSE),LEN(VLOOKUP($A427,#REF!,7,FALSE))-2),CONCATENATE(LEFT(VLOOKUP($A427,#REF!,7,FALSE),LEN(VLOOKUP($A427,#REF!,7,FALSE))-2),"*")),"")</f>
        <v>#REF!</v>
      </c>
      <c r="I427" s="54" t="e">
        <f>IF(LEN(VLOOKUP($A427,#REF!,8,FALSE)),UPPER(RIGHT(VLOOKUP($A427,#REF!,8,FALSE),1)),"")</f>
        <v>#REF!</v>
      </c>
      <c r="J427" s="42" t="e">
        <f>IF(LEN(VLOOKUP($A427,#REF!,4,FALSE)),UPPER(RIGHT(VLOOKUP($A427,#REF!,4,FALSE),1)),"")</f>
        <v>#REF!</v>
      </c>
      <c r="K427" s="42" t="e">
        <f>IF(LEN(VLOOKUP($A427,#REF!,5,FALSE)),UPPER(RIGHT(VLOOKUP($A427,#REF!,5,FALSE),1)),"")</f>
        <v>#REF!</v>
      </c>
      <c r="L427" s="42" t="e">
        <f>IF(LEN(VLOOKUP($A427,#REF!,6,FALSE)),UPPER(RIGHT(VLOOKUP($A427,#REF!,6,FALSE),1)),"")</f>
        <v>#REF!</v>
      </c>
      <c r="M427" s="43" t="e">
        <f>IF(LEN(VLOOKUP($A427,#REF!,7,FALSE)),UPPER(RIGHT(VLOOKUP($A427,#REF!,7,FALSE),1)),"")</f>
        <v>#REF!</v>
      </c>
      <c r="N427" s="206"/>
      <c r="O427" s="206"/>
      <c r="P427" s="206"/>
      <c r="Q427" s="206"/>
      <c r="R427" s="206"/>
      <c r="S427" s="63" t="e">
        <f>HLOOKUP("Device Tree Pin Name",#REF!,MATCH($A427,#REF!,0),FALSE)</f>
        <v>#REF!</v>
      </c>
      <c r="T427" s="47" t="e">
        <f>HLOOKUP("power rail",#REF!,MATCH($A427,#REF!,0),FALSE)</f>
        <v>#REF!</v>
      </c>
      <c r="U427" s="62" t="e">
        <f>HLOOKUP("Wake Capable",#REF!,MATCH($A427,#REF!,0),FALSE)</f>
        <v>#REF!</v>
      </c>
      <c r="V427" s="62" t="e">
        <f>HLOOKUP("Strap",#REF!,MATCH($A427,#REF!,0),FALSE)</f>
        <v>#REF!</v>
      </c>
      <c r="W427" s="62"/>
      <c r="X427" s="62"/>
      <c r="Y427" s="62"/>
      <c r="Z427" s="47"/>
      <c r="AA427" s="47" t="e">
        <f>HLOOKUP("Pad type",#REF!,MATCH($A427,#REF!,0),FALSE)</f>
        <v>#REF!</v>
      </c>
      <c r="AB427" s="63"/>
      <c r="AC427" s="63" t="e">
        <f>HLOOKUP("POR Pin State",#REF!,MATCH($A427,#REF!,0),FALSE)</f>
        <v>#REF!</v>
      </c>
      <c r="AD427" s="208"/>
      <c r="AE427" s="208"/>
      <c r="AF427" s="208"/>
      <c r="AG427" s="208"/>
      <c r="AH427" s="209"/>
      <c r="AI427" s="209"/>
      <c r="AJ427" s="210"/>
      <c r="AK427" s="210"/>
      <c r="AL427" s="210"/>
      <c r="AM427" s="210"/>
      <c r="AN427" s="210"/>
      <c r="AO427" s="210"/>
      <c r="AP427" s="210"/>
      <c r="AQ427" s="237" t="s">
        <v>976</v>
      </c>
      <c r="AR427" s="105"/>
      <c r="AS427" s="105"/>
      <c r="AT427" s="105"/>
      <c r="AU427" s="105"/>
      <c r="AV427" s="105"/>
      <c r="AW427" s="105"/>
      <c r="AX427" s="105"/>
      <c r="AY427" s="105"/>
      <c r="AZ427" s="105"/>
      <c r="BA427" s="105"/>
      <c r="BB427" s="218"/>
      <c r="BC427" s="105"/>
      <c r="BD427" s="219"/>
      <c r="BE427" s="231" t="s">
        <v>975</v>
      </c>
      <c r="BF427" s="147" t="e">
        <f>VLOOKUP($A427,#REF!,34,FALSE)</f>
        <v>#REF!</v>
      </c>
      <c r="BG427" s="147" t="e">
        <f>VLOOKUP($A427,#REF!,22,FALSE)</f>
        <v>#REF!</v>
      </c>
      <c r="BH427" s="149"/>
    </row>
    <row r="428" s="5" customFormat="1" ht="12.95" customHeight="1" spans="1:60">
      <c r="A428" s="48" t="s">
        <v>977</v>
      </c>
      <c r="B428" s="38" t="e">
        <f>VLOOKUP($A428,#REF!,34,FALSE)</f>
        <v>#REF!</v>
      </c>
      <c r="C428" s="39" t="str">
        <f t="shared" si="155"/>
        <v>unused_NVHS0_RX1P</v>
      </c>
      <c r="D428" s="40" t="e">
        <f>IF(LEN(VLOOKUP($A428,#REF!,8,FALSE)),LEFT(VLOOKUP($A428,#REF!,8,FALSE),LEN(VLOOKUP($A428,#REF!,8,FALSE))-2),"")</f>
        <v>#REF!</v>
      </c>
      <c r="E428" s="41" t="e">
        <f>IF(LEN(VLOOKUP($A428,#REF!,4,FALSE)),IF(INDEX(#REF!,MATCH($A428,#REF!,0),1),LEFT(VLOOKUP($A428,#REF!,4,FALSE),LEN(VLOOKUP($A428,#REF!,4,FALSE))-2),CONCATENATE(LEFT(VLOOKUP($A428,#REF!,4,FALSE),LEN(VLOOKUP($A428,#REF!,4,FALSE))-2),"*")),"")</f>
        <v>#REF!</v>
      </c>
      <c r="F428" s="42" t="e">
        <f>IF(LEN(VLOOKUP($A428,#REF!,5,FALSE)),IF(INDEX(#REF!,MATCH($A428,#REF!,0),2),LEFT(VLOOKUP($A428,#REF!,5,FALSE),LEN(VLOOKUP($A428,#REF!,5,FALSE))-2),CONCATENATE(LEFT(VLOOKUP($A428,#REF!,5,FALSE),LEN(VLOOKUP($A428,#REF!,5,FALSE))-2),"*")),"")</f>
        <v>#REF!</v>
      </c>
      <c r="G428" s="42" t="e">
        <f>IF(LEN(VLOOKUP($A428,#REF!,6,FALSE)),IF(INDEX(#REF!,MATCH($A428,#REF!,0),3),LEFT(VLOOKUP($A428,#REF!,6,FALSE),LEN(VLOOKUP($A428,#REF!,6,FALSE))-2),CONCATENATE(LEFT(VLOOKUP($A428,#REF!,6,FALSE),LEN(VLOOKUP($A428,#REF!,6,FALSE))-2),"*")),"")</f>
        <v>#REF!</v>
      </c>
      <c r="H428" s="43" t="e">
        <f>IF(LEN(VLOOKUP($A428,#REF!,7,FALSE)),IF(INDEX(#REF!,MATCH($A428,#REF!,0),4),LEFT(VLOOKUP($A428,#REF!,7,FALSE),LEN(VLOOKUP($A428,#REF!,7,FALSE))-2),CONCATENATE(LEFT(VLOOKUP($A428,#REF!,7,FALSE),LEN(VLOOKUP($A428,#REF!,7,FALSE))-2),"*")),"")</f>
        <v>#REF!</v>
      </c>
      <c r="I428" s="54" t="e">
        <f>IF(LEN(VLOOKUP($A428,#REF!,8,FALSE)),UPPER(RIGHT(VLOOKUP($A428,#REF!,8,FALSE),1)),"")</f>
        <v>#REF!</v>
      </c>
      <c r="J428" s="42" t="e">
        <f>IF(LEN(VLOOKUP($A428,#REF!,4,FALSE)),UPPER(RIGHT(VLOOKUP($A428,#REF!,4,FALSE),1)),"")</f>
        <v>#REF!</v>
      </c>
      <c r="K428" s="42" t="e">
        <f>IF(LEN(VLOOKUP($A428,#REF!,5,FALSE)),UPPER(RIGHT(VLOOKUP($A428,#REF!,5,FALSE),1)),"")</f>
        <v>#REF!</v>
      </c>
      <c r="L428" s="42" t="e">
        <f>IF(LEN(VLOOKUP($A428,#REF!,6,FALSE)),UPPER(RIGHT(VLOOKUP($A428,#REF!,6,FALSE),1)),"")</f>
        <v>#REF!</v>
      </c>
      <c r="M428" s="43" t="e">
        <f>IF(LEN(VLOOKUP($A428,#REF!,7,FALSE)),UPPER(RIGHT(VLOOKUP($A428,#REF!,7,FALSE),1)),"")</f>
        <v>#REF!</v>
      </c>
      <c r="N428" s="206"/>
      <c r="O428" s="206"/>
      <c r="P428" s="206"/>
      <c r="Q428" s="206"/>
      <c r="R428" s="206"/>
      <c r="S428" s="63" t="e">
        <f>HLOOKUP("Device Tree Pin Name",#REF!,MATCH($A428,#REF!,0),FALSE)</f>
        <v>#REF!</v>
      </c>
      <c r="T428" s="47" t="e">
        <f>HLOOKUP("power rail",#REF!,MATCH($A428,#REF!,0),FALSE)</f>
        <v>#REF!</v>
      </c>
      <c r="U428" s="62" t="e">
        <f>HLOOKUP("Wake Capable",#REF!,MATCH($A428,#REF!,0),FALSE)</f>
        <v>#REF!</v>
      </c>
      <c r="V428" s="62" t="e">
        <f>HLOOKUP("Strap",#REF!,MATCH($A428,#REF!,0),FALSE)</f>
        <v>#REF!</v>
      </c>
      <c r="W428" s="62"/>
      <c r="X428" s="62"/>
      <c r="Y428" s="62"/>
      <c r="Z428" s="47"/>
      <c r="AA428" s="47" t="e">
        <f>HLOOKUP("Pad type",#REF!,MATCH($A428,#REF!,0),FALSE)</f>
        <v>#REF!</v>
      </c>
      <c r="AB428" s="63"/>
      <c r="AC428" s="63" t="e">
        <f>HLOOKUP("POR Pin State",#REF!,MATCH($A428,#REF!,0),FALSE)</f>
        <v>#REF!</v>
      </c>
      <c r="AD428" s="208"/>
      <c r="AE428" s="208"/>
      <c r="AF428" s="208"/>
      <c r="AG428" s="208"/>
      <c r="AH428" s="209"/>
      <c r="AI428" s="209"/>
      <c r="AJ428" s="210"/>
      <c r="AK428" s="210"/>
      <c r="AL428" s="210"/>
      <c r="AM428" s="210"/>
      <c r="AN428" s="210"/>
      <c r="AO428" s="210"/>
      <c r="AP428" s="210"/>
      <c r="AQ428" s="236" t="s">
        <v>978</v>
      </c>
      <c r="AR428" s="105"/>
      <c r="AS428" s="105"/>
      <c r="AT428" s="105"/>
      <c r="AU428" s="105"/>
      <c r="AV428" s="105"/>
      <c r="AW428" s="105"/>
      <c r="AX428" s="105"/>
      <c r="AY428" s="105"/>
      <c r="AZ428" s="105"/>
      <c r="BA428" s="105"/>
      <c r="BB428" s="218"/>
      <c r="BC428" s="105"/>
      <c r="BD428" s="219"/>
      <c r="BE428" s="231" t="s">
        <v>977</v>
      </c>
      <c r="BF428" s="147" t="e">
        <f>VLOOKUP($A428,#REF!,34,FALSE)</f>
        <v>#REF!</v>
      </c>
      <c r="BG428" s="147" t="e">
        <f>VLOOKUP($A428,#REF!,22,FALSE)</f>
        <v>#REF!</v>
      </c>
      <c r="BH428" s="149"/>
    </row>
    <row r="429" s="5" customFormat="1" ht="12.95" customHeight="1" spans="1:60">
      <c r="A429" s="48" t="s">
        <v>979</v>
      </c>
      <c r="B429" s="38" t="e">
        <f>VLOOKUP($A429,#REF!,34,FALSE)</f>
        <v>#REF!</v>
      </c>
      <c r="C429" s="39" t="str">
        <f t="shared" si="155"/>
        <v>unused_NVHS0_RX1N</v>
      </c>
      <c r="D429" s="40" t="e">
        <f>IF(LEN(VLOOKUP($A429,#REF!,8,FALSE)),LEFT(VLOOKUP($A429,#REF!,8,FALSE),LEN(VLOOKUP($A429,#REF!,8,FALSE))-2),"")</f>
        <v>#REF!</v>
      </c>
      <c r="E429" s="41" t="e">
        <f>IF(LEN(VLOOKUP($A429,#REF!,4,FALSE)),IF(INDEX(#REF!,MATCH($A429,#REF!,0),1),LEFT(VLOOKUP($A429,#REF!,4,FALSE),LEN(VLOOKUP($A429,#REF!,4,FALSE))-2),CONCATENATE(LEFT(VLOOKUP($A429,#REF!,4,FALSE),LEN(VLOOKUP($A429,#REF!,4,FALSE))-2),"*")),"")</f>
        <v>#REF!</v>
      </c>
      <c r="F429" s="42" t="e">
        <f>IF(LEN(VLOOKUP($A429,#REF!,5,FALSE)),IF(INDEX(#REF!,MATCH($A429,#REF!,0),2),LEFT(VLOOKUP($A429,#REF!,5,FALSE),LEN(VLOOKUP($A429,#REF!,5,FALSE))-2),CONCATENATE(LEFT(VLOOKUP($A429,#REF!,5,FALSE),LEN(VLOOKUP($A429,#REF!,5,FALSE))-2),"*")),"")</f>
        <v>#REF!</v>
      </c>
      <c r="G429" s="42" t="e">
        <f>IF(LEN(VLOOKUP($A429,#REF!,6,FALSE)),IF(INDEX(#REF!,MATCH($A429,#REF!,0),3),LEFT(VLOOKUP($A429,#REF!,6,FALSE),LEN(VLOOKUP($A429,#REF!,6,FALSE))-2),CONCATENATE(LEFT(VLOOKUP($A429,#REF!,6,FALSE),LEN(VLOOKUP($A429,#REF!,6,FALSE))-2),"*")),"")</f>
        <v>#REF!</v>
      </c>
      <c r="H429" s="43" t="e">
        <f>IF(LEN(VLOOKUP($A429,#REF!,7,FALSE)),IF(INDEX(#REF!,MATCH($A429,#REF!,0),4),LEFT(VLOOKUP($A429,#REF!,7,FALSE),LEN(VLOOKUP($A429,#REF!,7,FALSE))-2),CONCATENATE(LEFT(VLOOKUP($A429,#REF!,7,FALSE),LEN(VLOOKUP($A429,#REF!,7,FALSE))-2),"*")),"")</f>
        <v>#REF!</v>
      </c>
      <c r="I429" s="54" t="e">
        <f>IF(LEN(VLOOKUP($A429,#REF!,8,FALSE)),UPPER(RIGHT(VLOOKUP($A429,#REF!,8,FALSE),1)),"")</f>
        <v>#REF!</v>
      </c>
      <c r="J429" s="42" t="e">
        <f>IF(LEN(VLOOKUP($A429,#REF!,4,FALSE)),UPPER(RIGHT(VLOOKUP($A429,#REF!,4,FALSE),1)),"")</f>
        <v>#REF!</v>
      </c>
      <c r="K429" s="42" t="e">
        <f>IF(LEN(VLOOKUP($A429,#REF!,5,FALSE)),UPPER(RIGHT(VLOOKUP($A429,#REF!,5,FALSE),1)),"")</f>
        <v>#REF!</v>
      </c>
      <c r="L429" s="42" t="e">
        <f>IF(LEN(VLOOKUP($A429,#REF!,6,FALSE)),UPPER(RIGHT(VLOOKUP($A429,#REF!,6,FALSE),1)),"")</f>
        <v>#REF!</v>
      </c>
      <c r="M429" s="43" t="e">
        <f>IF(LEN(VLOOKUP($A429,#REF!,7,FALSE)),UPPER(RIGHT(VLOOKUP($A429,#REF!,7,FALSE),1)),"")</f>
        <v>#REF!</v>
      </c>
      <c r="N429" s="206"/>
      <c r="O429" s="206"/>
      <c r="P429" s="206"/>
      <c r="Q429" s="206"/>
      <c r="R429" s="206"/>
      <c r="S429" s="63" t="e">
        <f>HLOOKUP("Device Tree Pin Name",#REF!,MATCH($A429,#REF!,0),FALSE)</f>
        <v>#REF!</v>
      </c>
      <c r="T429" s="47" t="e">
        <f>HLOOKUP("power rail",#REF!,MATCH($A429,#REF!,0),FALSE)</f>
        <v>#REF!</v>
      </c>
      <c r="U429" s="62" t="e">
        <f>HLOOKUP("Wake Capable",#REF!,MATCH($A429,#REF!,0),FALSE)</f>
        <v>#REF!</v>
      </c>
      <c r="V429" s="62" t="e">
        <f>HLOOKUP("Strap",#REF!,MATCH($A429,#REF!,0),FALSE)</f>
        <v>#REF!</v>
      </c>
      <c r="W429" s="62"/>
      <c r="X429" s="62"/>
      <c r="Y429" s="62"/>
      <c r="Z429" s="47"/>
      <c r="AA429" s="47" t="e">
        <f>HLOOKUP("Pad type",#REF!,MATCH($A429,#REF!,0),FALSE)</f>
        <v>#REF!</v>
      </c>
      <c r="AB429" s="63"/>
      <c r="AC429" s="63" t="e">
        <f>HLOOKUP("POR Pin State",#REF!,MATCH($A429,#REF!,0),FALSE)</f>
        <v>#REF!</v>
      </c>
      <c r="AD429" s="208"/>
      <c r="AE429" s="208"/>
      <c r="AF429" s="208"/>
      <c r="AG429" s="208"/>
      <c r="AH429" s="209"/>
      <c r="AI429" s="209"/>
      <c r="AJ429" s="210"/>
      <c r="AK429" s="210"/>
      <c r="AL429" s="210"/>
      <c r="AM429" s="210"/>
      <c r="AN429" s="210"/>
      <c r="AO429" s="210"/>
      <c r="AP429" s="210"/>
      <c r="AQ429" s="237" t="s">
        <v>980</v>
      </c>
      <c r="AR429" s="105"/>
      <c r="AS429" s="105"/>
      <c r="AT429" s="105"/>
      <c r="AU429" s="105"/>
      <c r="AV429" s="105"/>
      <c r="AW429" s="105"/>
      <c r="AX429" s="105"/>
      <c r="AY429" s="105"/>
      <c r="AZ429" s="105"/>
      <c r="BA429" s="105"/>
      <c r="BB429" s="218"/>
      <c r="BC429" s="105"/>
      <c r="BD429" s="219"/>
      <c r="BE429" s="231" t="s">
        <v>979</v>
      </c>
      <c r="BF429" s="147" t="e">
        <f>VLOOKUP($A429,#REF!,34,FALSE)</f>
        <v>#REF!</v>
      </c>
      <c r="BG429" s="147" t="e">
        <f>VLOOKUP($A429,#REF!,22,FALSE)</f>
        <v>#REF!</v>
      </c>
      <c r="BH429" s="149"/>
    </row>
    <row r="430" s="5" customFormat="1" ht="12.95" customHeight="1" spans="1:60">
      <c r="A430" s="48" t="s">
        <v>981</v>
      </c>
      <c r="B430" s="38" t="e">
        <f>VLOOKUP($A430,#REF!,34,FALSE)</f>
        <v>#REF!</v>
      </c>
      <c r="C430" s="39" t="str">
        <f t="shared" si="155"/>
        <v>unused_NVHS0_TX1P</v>
      </c>
      <c r="D430" s="40" t="e">
        <f>IF(LEN(VLOOKUP($A430,#REF!,8,FALSE)),LEFT(VLOOKUP($A430,#REF!,8,FALSE),LEN(VLOOKUP($A430,#REF!,8,FALSE))-2),"")</f>
        <v>#REF!</v>
      </c>
      <c r="E430" s="41" t="e">
        <f>IF(LEN(VLOOKUP($A430,#REF!,4,FALSE)),IF(INDEX(#REF!,MATCH($A430,#REF!,0),1),LEFT(VLOOKUP($A430,#REF!,4,FALSE),LEN(VLOOKUP($A430,#REF!,4,FALSE))-2),CONCATENATE(LEFT(VLOOKUP($A430,#REF!,4,FALSE),LEN(VLOOKUP($A430,#REF!,4,FALSE))-2),"*")),"")</f>
        <v>#REF!</v>
      </c>
      <c r="F430" s="42" t="e">
        <f>IF(LEN(VLOOKUP($A430,#REF!,5,FALSE)),IF(INDEX(#REF!,MATCH($A430,#REF!,0),2),LEFT(VLOOKUP($A430,#REF!,5,FALSE),LEN(VLOOKUP($A430,#REF!,5,FALSE))-2),CONCATENATE(LEFT(VLOOKUP($A430,#REF!,5,FALSE),LEN(VLOOKUP($A430,#REF!,5,FALSE))-2),"*")),"")</f>
        <v>#REF!</v>
      </c>
      <c r="G430" s="42" t="e">
        <f>IF(LEN(VLOOKUP($A430,#REF!,6,FALSE)),IF(INDEX(#REF!,MATCH($A430,#REF!,0),3),LEFT(VLOOKUP($A430,#REF!,6,FALSE),LEN(VLOOKUP($A430,#REF!,6,FALSE))-2),CONCATENATE(LEFT(VLOOKUP($A430,#REF!,6,FALSE),LEN(VLOOKUP($A430,#REF!,6,FALSE))-2),"*")),"")</f>
        <v>#REF!</v>
      </c>
      <c r="H430" s="43" t="e">
        <f>IF(LEN(VLOOKUP($A430,#REF!,7,FALSE)),IF(INDEX(#REF!,MATCH($A430,#REF!,0),4),LEFT(VLOOKUP($A430,#REF!,7,FALSE),LEN(VLOOKUP($A430,#REF!,7,FALSE))-2),CONCATENATE(LEFT(VLOOKUP($A430,#REF!,7,FALSE),LEN(VLOOKUP($A430,#REF!,7,FALSE))-2),"*")),"")</f>
        <v>#REF!</v>
      </c>
      <c r="I430" s="54" t="e">
        <f>IF(LEN(VLOOKUP($A430,#REF!,8,FALSE)),UPPER(RIGHT(VLOOKUP($A430,#REF!,8,FALSE),1)),"")</f>
        <v>#REF!</v>
      </c>
      <c r="J430" s="42" t="e">
        <f>IF(LEN(VLOOKUP($A430,#REF!,4,FALSE)),UPPER(RIGHT(VLOOKUP($A430,#REF!,4,FALSE),1)),"")</f>
        <v>#REF!</v>
      </c>
      <c r="K430" s="42" t="e">
        <f>IF(LEN(VLOOKUP($A430,#REF!,5,FALSE)),UPPER(RIGHT(VLOOKUP($A430,#REF!,5,FALSE),1)),"")</f>
        <v>#REF!</v>
      </c>
      <c r="L430" s="42" t="e">
        <f>IF(LEN(VLOOKUP($A430,#REF!,6,FALSE)),UPPER(RIGHT(VLOOKUP($A430,#REF!,6,FALSE),1)),"")</f>
        <v>#REF!</v>
      </c>
      <c r="M430" s="43" t="e">
        <f>IF(LEN(VLOOKUP($A430,#REF!,7,FALSE)),UPPER(RIGHT(VLOOKUP($A430,#REF!,7,FALSE),1)),"")</f>
        <v>#REF!</v>
      </c>
      <c r="N430" s="206"/>
      <c r="O430" s="206"/>
      <c r="P430" s="206"/>
      <c r="Q430" s="206"/>
      <c r="R430" s="206"/>
      <c r="S430" s="63" t="e">
        <f>HLOOKUP("Device Tree Pin Name",#REF!,MATCH($A430,#REF!,0),FALSE)</f>
        <v>#REF!</v>
      </c>
      <c r="T430" s="47" t="e">
        <f>HLOOKUP("power rail",#REF!,MATCH($A430,#REF!,0),FALSE)</f>
        <v>#REF!</v>
      </c>
      <c r="U430" s="62" t="e">
        <f>HLOOKUP("Wake Capable",#REF!,MATCH($A430,#REF!,0),FALSE)</f>
        <v>#REF!</v>
      </c>
      <c r="V430" s="62" t="e">
        <f>HLOOKUP("Strap",#REF!,MATCH($A430,#REF!,0),FALSE)</f>
        <v>#REF!</v>
      </c>
      <c r="W430" s="62"/>
      <c r="X430" s="62"/>
      <c r="Y430" s="62"/>
      <c r="Z430" s="47"/>
      <c r="AA430" s="47" t="e">
        <f>HLOOKUP("Pad type",#REF!,MATCH($A430,#REF!,0),FALSE)</f>
        <v>#REF!</v>
      </c>
      <c r="AB430" s="63"/>
      <c r="AC430" s="63" t="e">
        <f>HLOOKUP("POR Pin State",#REF!,MATCH($A430,#REF!,0),FALSE)</f>
        <v>#REF!</v>
      </c>
      <c r="AD430" s="208"/>
      <c r="AE430" s="208"/>
      <c r="AF430" s="208"/>
      <c r="AG430" s="208"/>
      <c r="AH430" s="209"/>
      <c r="AI430" s="209"/>
      <c r="AJ430" s="210"/>
      <c r="AK430" s="210"/>
      <c r="AL430" s="210"/>
      <c r="AM430" s="210"/>
      <c r="AN430" s="210"/>
      <c r="AO430" s="210"/>
      <c r="AP430" s="210"/>
      <c r="AQ430" s="236" t="s">
        <v>982</v>
      </c>
      <c r="AR430" s="105"/>
      <c r="AS430" s="105"/>
      <c r="AT430" s="105"/>
      <c r="AU430" s="105"/>
      <c r="AV430" s="105"/>
      <c r="AW430" s="105"/>
      <c r="AX430" s="105"/>
      <c r="AY430" s="105"/>
      <c r="AZ430" s="105"/>
      <c r="BA430" s="105"/>
      <c r="BB430" s="218"/>
      <c r="BC430" s="105"/>
      <c r="BD430" s="219"/>
      <c r="BE430" s="231" t="s">
        <v>981</v>
      </c>
      <c r="BF430" s="147" t="e">
        <f>VLOOKUP($A430,#REF!,34,FALSE)</f>
        <v>#REF!</v>
      </c>
      <c r="BG430" s="147" t="e">
        <f>VLOOKUP($A430,#REF!,22,FALSE)</f>
        <v>#REF!</v>
      </c>
      <c r="BH430" s="149"/>
    </row>
    <row r="431" s="5" customFormat="1" ht="12.95" customHeight="1" spans="1:60">
      <c r="A431" s="48" t="s">
        <v>983</v>
      </c>
      <c r="B431" s="38" t="e">
        <f>VLOOKUP($A431,#REF!,34,FALSE)</f>
        <v>#REF!</v>
      </c>
      <c r="C431" s="39" t="str">
        <f t="shared" si="155"/>
        <v>unused_NVHS0_TX1N</v>
      </c>
      <c r="D431" s="40" t="e">
        <f>IF(LEN(VLOOKUP($A431,#REF!,8,FALSE)),LEFT(VLOOKUP($A431,#REF!,8,FALSE),LEN(VLOOKUP($A431,#REF!,8,FALSE))-2),"")</f>
        <v>#REF!</v>
      </c>
      <c r="E431" s="41" t="e">
        <f>IF(LEN(VLOOKUP($A431,#REF!,4,FALSE)),IF(INDEX(#REF!,MATCH($A431,#REF!,0),1),LEFT(VLOOKUP($A431,#REF!,4,FALSE),LEN(VLOOKUP($A431,#REF!,4,FALSE))-2),CONCATENATE(LEFT(VLOOKUP($A431,#REF!,4,FALSE),LEN(VLOOKUP($A431,#REF!,4,FALSE))-2),"*")),"")</f>
        <v>#REF!</v>
      </c>
      <c r="F431" s="42" t="e">
        <f>IF(LEN(VLOOKUP($A431,#REF!,5,FALSE)),IF(INDEX(#REF!,MATCH($A431,#REF!,0),2),LEFT(VLOOKUP($A431,#REF!,5,FALSE),LEN(VLOOKUP($A431,#REF!,5,FALSE))-2),CONCATENATE(LEFT(VLOOKUP($A431,#REF!,5,FALSE),LEN(VLOOKUP($A431,#REF!,5,FALSE))-2),"*")),"")</f>
        <v>#REF!</v>
      </c>
      <c r="G431" s="42" t="e">
        <f>IF(LEN(VLOOKUP($A431,#REF!,6,FALSE)),IF(INDEX(#REF!,MATCH($A431,#REF!,0),3),LEFT(VLOOKUP($A431,#REF!,6,FALSE),LEN(VLOOKUP($A431,#REF!,6,FALSE))-2),CONCATENATE(LEFT(VLOOKUP($A431,#REF!,6,FALSE),LEN(VLOOKUP($A431,#REF!,6,FALSE))-2),"*")),"")</f>
        <v>#REF!</v>
      </c>
      <c r="H431" s="43" t="e">
        <f>IF(LEN(VLOOKUP($A431,#REF!,7,FALSE)),IF(INDEX(#REF!,MATCH($A431,#REF!,0),4),LEFT(VLOOKUP($A431,#REF!,7,FALSE),LEN(VLOOKUP($A431,#REF!,7,FALSE))-2),CONCATENATE(LEFT(VLOOKUP($A431,#REF!,7,FALSE),LEN(VLOOKUP($A431,#REF!,7,FALSE))-2),"*")),"")</f>
        <v>#REF!</v>
      </c>
      <c r="I431" s="54" t="e">
        <f>IF(LEN(VLOOKUP($A431,#REF!,8,FALSE)),UPPER(RIGHT(VLOOKUP($A431,#REF!,8,FALSE),1)),"")</f>
        <v>#REF!</v>
      </c>
      <c r="J431" s="42" t="e">
        <f>IF(LEN(VLOOKUP($A431,#REF!,4,FALSE)),UPPER(RIGHT(VLOOKUP($A431,#REF!,4,FALSE),1)),"")</f>
        <v>#REF!</v>
      </c>
      <c r="K431" s="42" t="e">
        <f>IF(LEN(VLOOKUP($A431,#REF!,5,FALSE)),UPPER(RIGHT(VLOOKUP($A431,#REF!,5,FALSE),1)),"")</f>
        <v>#REF!</v>
      </c>
      <c r="L431" s="42" t="e">
        <f>IF(LEN(VLOOKUP($A431,#REF!,6,FALSE)),UPPER(RIGHT(VLOOKUP($A431,#REF!,6,FALSE),1)),"")</f>
        <v>#REF!</v>
      </c>
      <c r="M431" s="43" t="e">
        <f>IF(LEN(VLOOKUP($A431,#REF!,7,FALSE)),UPPER(RIGHT(VLOOKUP($A431,#REF!,7,FALSE),1)),"")</f>
        <v>#REF!</v>
      </c>
      <c r="N431" s="206"/>
      <c r="O431" s="206"/>
      <c r="P431" s="206"/>
      <c r="Q431" s="206"/>
      <c r="R431" s="206"/>
      <c r="S431" s="63" t="e">
        <f>HLOOKUP("Device Tree Pin Name",#REF!,MATCH($A431,#REF!,0),FALSE)</f>
        <v>#REF!</v>
      </c>
      <c r="T431" s="47" t="e">
        <f>HLOOKUP("power rail",#REF!,MATCH($A431,#REF!,0),FALSE)</f>
        <v>#REF!</v>
      </c>
      <c r="U431" s="62" t="e">
        <f>HLOOKUP("Wake Capable",#REF!,MATCH($A431,#REF!,0),FALSE)</f>
        <v>#REF!</v>
      </c>
      <c r="V431" s="62" t="e">
        <f>HLOOKUP("Strap",#REF!,MATCH($A431,#REF!,0),FALSE)</f>
        <v>#REF!</v>
      </c>
      <c r="W431" s="62"/>
      <c r="X431" s="62"/>
      <c r="Y431" s="62"/>
      <c r="Z431" s="47"/>
      <c r="AA431" s="47" t="e">
        <f>HLOOKUP("Pad type",#REF!,MATCH($A431,#REF!,0),FALSE)</f>
        <v>#REF!</v>
      </c>
      <c r="AB431" s="63"/>
      <c r="AC431" s="63" t="e">
        <f>HLOOKUP("POR Pin State",#REF!,MATCH($A431,#REF!,0),FALSE)</f>
        <v>#REF!</v>
      </c>
      <c r="AD431" s="208"/>
      <c r="AE431" s="208"/>
      <c r="AF431" s="208"/>
      <c r="AG431" s="208"/>
      <c r="AH431" s="209"/>
      <c r="AI431" s="209"/>
      <c r="AJ431" s="210"/>
      <c r="AK431" s="210"/>
      <c r="AL431" s="210"/>
      <c r="AM431" s="210"/>
      <c r="AN431" s="210"/>
      <c r="AO431" s="210"/>
      <c r="AP431" s="210"/>
      <c r="AQ431" s="237" t="s">
        <v>984</v>
      </c>
      <c r="AR431" s="105"/>
      <c r="AS431" s="105"/>
      <c r="AT431" s="105"/>
      <c r="AU431" s="105"/>
      <c r="AV431" s="105"/>
      <c r="AW431" s="105"/>
      <c r="AX431" s="105"/>
      <c r="AY431" s="105"/>
      <c r="AZ431" s="105"/>
      <c r="BA431" s="105"/>
      <c r="BB431" s="218"/>
      <c r="BC431" s="105"/>
      <c r="BD431" s="219"/>
      <c r="BE431" s="231" t="s">
        <v>983</v>
      </c>
      <c r="BF431" s="147" t="e">
        <f>VLOOKUP($A431,#REF!,34,FALSE)</f>
        <v>#REF!</v>
      </c>
      <c r="BG431" s="147" t="e">
        <f>VLOOKUP($A431,#REF!,22,FALSE)</f>
        <v>#REF!</v>
      </c>
      <c r="BH431" s="149"/>
    </row>
    <row r="432" s="5" customFormat="1" ht="12.95" customHeight="1" spans="1:60">
      <c r="A432" s="48" t="s">
        <v>985</v>
      </c>
      <c r="B432" s="38" t="e">
        <f>VLOOKUP($A432,#REF!,34,FALSE)</f>
        <v>#REF!</v>
      </c>
      <c r="C432" s="39" t="str">
        <f t="shared" si="155"/>
        <v>unused_NVHS0_RX2P</v>
      </c>
      <c r="D432" s="40" t="e">
        <f>IF(LEN(VLOOKUP($A432,#REF!,8,FALSE)),LEFT(VLOOKUP($A432,#REF!,8,FALSE),LEN(VLOOKUP($A432,#REF!,8,FALSE))-2),"")</f>
        <v>#REF!</v>
      </c>
      <c r="E432" s="41" t="e">
        <f>IF(LEN(VLOOKUP($A432,#REF!,4,FALSE)),IF(INDEX(#REF!,MATCH($A432,#REF!,0),1),LEFT(VLOOKUP($A432,#REF!,4,FALSE),LEN(VLOOKUP($A432,#REF!,4,FALSE))-2),CONCATENATE(LEFT(VLOOKUP($A432,#REF!,4,FALSE),LEN(VLOOKUP($A432,#REF!,4,FALSE))-2),"*")),"")</f>
        <v>#REF!</v>
      </c>
      <c r="F432" s="42" t="e">
        <f>IF(LEN(VLOOKUP($A432,#REF!,5,FALSE)),IF(INDEX(#REF!,MATCH($A432,#REF!,0),2),LEFT(VLOOKUP($A432,#REF!,5,FALSE),LEN(VLOOKUP($A432,#REF!,5,FALSE))-2),CONCATENATE(LEFT(VLOOKUP($A432,#REF!,5,FALSE),LEN(VLOOKUP($A432,#REF!,5,FALSE))-2),"*")),"")</f>
        <v>#REF!</v>
      </c>
      <c r="G432" s="42" t="e">
        <f>IF(LEN(VLOOKUP($A432,#REF!,6,FALSE)),IF(INDEX(#REF!,MATCH($A432,#REF!,0),3),LEFT(VLOOKUP($A432,#REF!,6,FALSE),LEN(VLOOKUP($A432,#REF!,6,FALSE))-2),CONCATENATE(LEFT(VLOOKUP($A432,#REF!,6,FALSE),LEN(VLOOKUP($A432,#REF!,6,FALSE))-2),"*")),"")</f>
        <v>#REF!</v>
      </c>
      <c r="H432" s="43" t="e">
        <f>IF(LEN(VLOOKUP($A432,#REF!,7,FALSE)),IF(INDEX(#REF!,MATCH($A432,#REF!,0),4),LEFT(VLOOKUP($A432,#REF!,7,FALSE),LEN(VLOOKUP($A432,#REF!,7,FALSE))-2),CONCATENATE(LEFT(VLOOKUP($A432,#REF!,7,FALSE),LEN(VLOOKUP($A432,#REF!,7,FALSE))-2),"*")),"")</f>
        <v>#REF!</v>
      </c>
      <c r="I432" s="54" t="e">
        <f>IF(LEN(VLOOKUP($A432,#REF!,8,FALSE)),UPPER(RIGHT(VLOOKUP($A432,#REF!,8,FALSE),1)),"")</f>
        <v>#REF!</v>
      </c>
      <c r="J432" s="42" t="e">
        <f>IF(LEN(VLOOKUP($A432,#REF!,4,FALSE)),UPPER(RIGHT(VLOOKUP($A432,#REF!,4,FALSE),1)),"")</f>
        <v>#REF!</v>
      </c>
      <c r="K432" s="42" t="e">
        <f>IF(LEN(VLOOKUP($A432,#REF!,5,FALSE)),UPPER(RIGHT(VLOOKUP($A432,#REF!,5,FALSE),1)),"")</f>
        <v>#REF!</v>
      </c>
      <c r="L432" s="42" t="e">
        <f>IF(LEN(VLOOKUP($A432,#REF!,6,FALSE)),UPPER(RIGHT(VLOOKUP($A432,#REF!,6,FALSE),1)),"")</f>
        <v>#REF!</v>
      </c>
      <c r="M432" s="43" t="e">
        <f>IF(LEN(VLOOKUP($A432,#REF!,7,FALSE)),UPPER(RIGHT(VLOOKUP($A432,#REF!,7,FALSE),1)),"")</f>
        <v>#REF!</v>
      </c>
      <c r="N432" s="206"/>
      <c r="O432" s="206"/>
      <c r="P432" s="206"/>
      <c r="Q432" s="206"/>
      <c r="R432" s="206"/>
      <c r="S432" s="63" t="e">
        <f>HLOOKUP("Device Tree Pin Name",#REF!,MATCH($A432,#REF!,0),FALSE)</f>
        <v>#REF!</v>
      </c>
      <c r="T432" s="47" t="e">
        <f>HLOOKUP("power rail",#REF!,MATCH($A432,#REF!,0),FALSE)</f>
        <v>#REF!</v>
      </c>
      <c r="U432" s="62" t="e">
        <f>HLOOKUP("Wake Capable",#REF!,MATCH($A432,#REF!,0),FALSE)</f>
        <v>#REF!</v>
      </c>
      <c r="V432" s="62" t="e">
        <f>HLOOKUP("Strap",#REF!,MATCH($A432,#REF!,0),FALSE)</f>
        <v>#REF!</v>
      </c>
      <c r="W432" s="62"/>
      <c r="X432" s="62"/>
      <c r="Y432" s="62"/>
      <c r="Z432" s="47"/>
      <c r="AA432" s="47" t="e">
        <f>HLOOKUP("Pad type",#REF!,MATCH($A432,#REF!,0),FALSE)</f>
        <v>#REF!</v>
      </c>
      <c r="AB432" s="63"/>
      <c r="AC432" s="63" t="e">
        <f>HLOOKUP("POR Pin State",#REF!,MATCH($A432,#REF!,0),FALSE)</f>
        <v>#REF!</v>
      </c>
      <c r="AD432" s="208"/>
      <c r="AE432" s="208"/>
      <c r="AF432" s="208"/>
      <c r="AG432" s="208"/>
      <c r="AH432" s="209"/>
      <c r="AI432" s="209"/>
      <c r="AJ432" s="210"/>
      <c r="AK432" s="210"/>
      <c r="AL432" s="210"/>
      <c r="AM432" s="210"/>
      <c r="AN432" s="210"/>
      <c r="AO432" s="210"/>
      <c r="AP432" s="210"/>
      <c r="AQ432" s="236" t="s">
        <v>986</v>
      </c>
      <c r="AR432" s="105"/>
      <c r="AS432" s="105"/>
      <c r="AT432" s="105"/>
      <c r="AU432" s="105"/>
      <c r="AV432" s="105"/>
      <c r="AW432" s="105"/>
      <c r="AX432" s="105"/>
      <c r="AY432" s="105"/>
      <c r="AZ432" s="105"/>
      <c r="BA432" s="105"/>
      <c r="BB432" s="218"/>
      <c r="BC432" s="105"/>
      <c r="BD432" s="219"/>
      <c r="BE432" s="231" t="s">
        <v>985</v>
      </c>
      <c r="BF432" s="147" t="e">
        <f>VLOOKUP($A432,#REF!,34,FALSE)</f>
        <v>#REF!</v>
      </c>
      <c r="BG432" s="147" t="e">
        <f>VLOOKUP($A432,#REF!,22,FALSE)</f>
        <v>#REF!</v>
      </c>
      <c r="BH432" s="149"/>
    </row>
    <row r="433" s="5" customFormat="1" ht="12.95" customHeight="1" spans="1:60">
      <c r="A433" s="48" t="s">
        <v>987</v>
      </c>
      <c r="B433" s="38" t="e">
        <f>VLOOKUP($A433,#REF!,34,FALSE)</f>
        <v>#REF!</v>
      </c>
      <c r="C433" s="39" t="str">
        <f t="shared" si="155"/>
        <v>unused_NVHS0_RX2N</v>
      </c>
      <c r="D433" s="40" t="e">
        <f>IF(LEN(VLOOKUP($A433,#REF!,8,FALSE)),LEFT(VLOOKUP($A433,#REF!,8,FALSE),LEN(VLOOKUP($A433,#REF!,8,FALSE))-2),"")</f>
        <v>#REF!</v>
      </c>
      <c r="E433" s="41" t="e">
        <f>IF(LEN(VLOOKUP($A433,#REF!,4,FALSE)),IF(INDEX(#REF!,MATCH($A433,#REF!,0),1),LEFT(VLOOKUP($A433,#REF!,4,FALSE),LEN(VLOOKUP($A433,#REF!,4,FALSE))-2),CONCATENATE(LEFT(VLOOKUP($A433,#REF!,4,FALSE),LEN(VLOOKUP($A433,#REF!,4,FALSE))-2),"*")),"")</f>
        <v>#REF!</v>
      </c>
      <c r="F433" s="42" t="e">
        <f>IF(LEN(VLOOKUP($A433,#REF!,5,FALSE)),IF(INDEX(#REF!,MATCH($A433,#REF!,0),2),LEFT(VLOOKUP($A433,#REF!,5,FALSE),LEN(VLOOKUP($A433,#REF!,5,FALSE))-2),CONCATENATE(LEFT(VLOOKUP($A433,#REF!,5,FALSE),LEN(VLOOKUP($A433,#REF!,5,FALSE))-2),"*")),"")</f>
        <v>#REF!</v>
      </c>
      <c r="G433" s="42" t="e">
        <f>IF(LEN(VLOOKUP($A433,#REF!,6,FALSE)),IF(INDEX(#REF!,MATCH($A433,#REF!,0),3),LEFT(VLOOKUP($A433,#REF!,6,FALSE),LEN(VLOOKUP($A433,#REF!,6,FALSE))-2),CONCATENATE(LEFT(VLOOKUP($A433,#REF!,6,FALSE),LEN(VLOOKUP($A433,#REF!,6,FALSE))-2),"*")),"")</f>
        <v>#REF!</v>
      </c>
      <c r="H433" s="43" t="e">
        <f>IF(LEN(VLOOKUP($A433,#REF!,7,FALSE)),IF(INDEX(#REF!,MATCH($A433,#REF!,0),4),LEFT(VLOOKUP($A433,#REF!,7,FALSE),LEN(VLOOKUP($A433,#REF!,7,FALSE))-2),CONCATENATE(LEFT(VLOOKUP($A433,#REF!,7,FALSE),LEN(VLOOKUP($A433,#REF!,7,FALSE))-2),"*")),"")</f>
        <v>#REF!</v>
      </c>
      <c r="I433" s="54" t="e">
        <f>IF(LEN(VLOOKUP($A433,#REF!,8,FALSE)),UPPER(RIGHT(VLOOKUP($A433,#REF!,8,FALSE),1)),"")</f>
        <v>#REF!</v>
      </c>
      <c r="J433" s="42" t="e">
        <f>IF(LEN(VLOOKUP($A433,#REF!,4,FALSE)),UPPER(RIGHT(VLOOKUP($A433,#REF!,4,FALSE),1)),"")</f>
        <v>#REF!</v>
      </c>
      <c r="K433" s="42" t="e">
        <f>IF(LEN(VLOOKUP($A433,#REF!,5,FALSE)),UPPER(RIGHT(VLOOKUP($A433,#REF!,5,FALSE),1)),"")</f>
        <v>#REF!</v>
      </c>
      <c r="L433" s="42" t="e">
        <f>IF(LEN(VLOOKUP($A433,#REF!,6,FALSE)),UPPER(RIGHT(VLOOKUP($A433,#REF!,6,FALSE),1)),"")</f>
        <v>#REF!</v>
      </c>
      <c r="M433" s="43" t="e">
        <f>IF(LEN(VLOOKUP($A433,#REF!,7,FALSE)),UPPER(RIGHT(VLOOKUP($A433,#REF!,7,FALSE),1)),"")</f>
        <v>#REF!</v>
      </c>
      <c r="N433" s="206"/>
      <c r="O433" s="206"/>
      <c r="P433" s="206"/>
      <c r="Q433" s="206"/>
      <c r="R433" s="206"/>
      <c r="S433" s="63" t="e">
        <f>HLOOKUP("Device Tree Pin Name",#REF!,MATCH($A433,#REF!,0),FALSE)</f>
        <v>#REF!</v>
      </c>
      <c r="T433" s="47" t="e">
        <f>HLOOKUP("power rail",#REF!,MATCH($A433,#REF!,0),FALSE)</f>
        <v>#REF!</v>
      </c>
      <c r="U433" s="62" t="e">
        <f>HLOOKUP("Wake Capable",#REF!,MATCH($A433,#REF!,0),FALSE)</f>
        <v>#REF!</v>
      </c>
      <c r="V433" s="62" t="e">
        <f>HLOOKUP("Strap",#REF!,MATCH($A433,#REF!,0),FALSE)</f>
        <v>#REF!</v>
      </c>
      <c r="W433" s="62"/>
      <c r="X433" s="62"/>
      <c r="Y433" s="62"/>
      <c r="Z433" s="47"/>
      <c r="AA433" s="47" t="e">
        <f>HLOOKUP("Pad type",#REF!,MATCH($A433,#REF!,0),FALSE)</f>
        <v>#REF!</v>
      </c>
      <c r="AB433" s="63"/>
      <c r="AC433" s="63" t="e">
        <f>HLOOKUP("POR Pin State",#REF!,MATCH($A433,#REF!,0),FALSE)</f>
        <v>#REF!</v>
      </c>
      <c r="AD433" s="208"/>
      <c r="AE433" s="208"/>
      <c r="AF433" s="208"/>
      <c r="AG433" s="208"/>
      <c r="AH433" s="209"/>
      <c r="AI433" s="209"/>
      <c r="AJ433" s="210"/>
      <c r="AK433" s="210"/>
      <c r="AL433" s="210"/>
      <c r="AM433" s="210"/>
      <c r="AN433" s="210"/>
      <c r="AO433" s="210"/>
      <c r="AP433" s="210"/>
      <c r="AQ433" s="237" t="s">
        <v>988</v>
      </c>
      <c r="AR433" s="105"/>
      <c r="AS433" s="105"/>
      <c r="AT433" s="105"/>
      <c r="AU433" s="105"/>
      <c r="AV433" s="105"/>
      <c r="AW433" s="105"/>
      <c r="AX433" s="105"/>
      <c r="AY433" s="105"/>
      <c r="AZ433" s="105"/>
      <c r="BA433" s="105"/>
      <c r="BB433" s="218"/>
      <c r="BC433" s="105"/>
      <c r="BD433" s="219"/>
      <c r="BE433" s="231" t="s">
        <v>987</v>
      </c>
      <c r="BF433" s="147" t="e">
        <f>VLOOKUP($A433,#REF!,34,FALSE)</f>
        <v>#REF!</v>
      </c>
      <c r="BG433" s="147" t="e">
        <f>VLOOKUP($A433,#REF!,22,FALSE)</f>
        <v>#REF!</v>
      </c>
      <c r="BH433" s="149"/>
    </row>
    <row r="434" s="5" customFormat="1" ht="12.95" customHeight="1" spans="1:60">
      <c r="A434" s="48" t="s">
        <v>989</v>
      </c>
      <c r="B434" s="38" t="e">
        <f>VLOOKUP($A434,#REF!,34,FALSE)</f>
        <v>#REF!</v>
      </c>
      <c r="C434" s="39" t="str">
        <f t="shared" si="155"/>
        <v>unused_NVHS0_TX2P</v>
      </c>
      <c r="D434" s="40" t="e">
        <f>IF(LEN(VLOOKUP($A434,#REF!,8,FALSE)),LEFT(VLOOKUP($A434,#REF!,8,FALSE),LEN(VLOOKUP($A434,#REF!,8,FALSE))-2),"")</f>
        <v>#REF!</v>
      </c>
      <c r="E434" s="41" t="e">
        <f>IF(LEN(VLOOKUP($A434,#REF!,4,FALSE)),IF(INDEX(#REF!,MATCH($A434,#REF!,0),1),LEFT(VLOOKUP($A434,#REF!,4,FALSE),LEN(VLOOKUP($A434,#REF!,4,FALSE))-2),CONCATENATE(LEFT(VLOOKUP($A434,#REF!,4,FALSE),LEN(VLOOKUP($A434,#REF!,4,FALSE))-2),"*")),"")</f>
        <v>#REF!</v>
      </c>
      <c r="F434" s="42" t="e">
        <f>IF(LEN(VLOOKUP($A434,#REF!,5,FALSE)),IF(INDEX(#REF!,MATCH($A434,#REF!,0),2),LEFT(VLOOKUP($A434,#REF!,5,FALSE),LEN(VLOOKUP($A434,#REF!,5,FALSE))-2),CONCATENATE(LEFT(VLOOKUP($A434,#REF!,5,FALSE),LEN(VLOOKUP($A434,#REF!,5,FALSE))-2),"*")),"")</f>
        <v>#REF!</v>
      </c>
      <c r="G434" s="42" t="e">
        <f>IF(LEN(VLOOKUP($A434,#REF!,6,FALSE)),IF(INDEX(#REF!,MATCH($A434,#REF!,0),3),LEFT(VLOOKUP($A434,#REF!,6,FALSE),LEN(VLOOKUP($A434,#REF!,6,FALSE))-2),CONCATENATE(LEFT(VLOOKUP($A434,#REF!,6,FALSE),LEN(VLOOKUP($A434,#REF!,6,FALSE))-2),"*")),"")</f>
        <v>#REF!</v>
      </c>
      <c r="H434" s="43" t="e">
        <f>IF(LEN(VLOOKUP($A434,#REF!,7,FALSE)),IF(INDEX(#REF!,MATCH($A434,#REF!,0),4),LEFT(VLOOKUP($A434,#REF!,7,FALSE),LEN(VLOOKUP($A434,#REF!,7,FALSE))-2),CONCATENATE(LEFT(VLOOKUP($A434,#REF!,7,FALSE),LEN(VLOOKUP($A434,#REF!,7,FALSE))-2),"*")),"")</f>
        <v>#REF!</v>
      </c>
      <c r="I434" s="54" t="e">
        <f>IF(LEN(VLOOKUP($A434,#REF!,8,FALSE)),UPPER(RIGHT(VLOOKUP($A434,#REF!,8,FALSE),1)),"")</f>
        <v>#REF!</v>
      </c>
      <c r="J434" s="42" t="e">
        <f>IF(LEN(VLOOKUP($A434,#REF!,4,FALSE)),UPPER(RIGHT(VLOOKUP($A434,#REF!,4,FALSE),1)),"")</f>
        <v>#REF!</v>
      </c>
      <c r="K434" s="42" t="e">
        <f>IF(LEN(VLOOKUP($A434,#REF!,5,FALSE)),UPPER(RIGHT(VLOOKUP($A434,#REF!,5,FALSE),1)),"")</f>
        <v>#REF!</v>
      </c>
      <c r="L434" s="42" t="e">
        <f>IF(LEN(VLOOKUP($A434,#REF!,6,FALSE)),UPPER(RIGHT(VLOOKUP($A434,#REF!,6,FALSE),1)),"")</f>
        <v>#REF!</v>
      </c>
      <c r="M434" s="43" t="e">
        <f>IF(LEN(VLOOKUP($A434,#REF!,7,FALSE)),UPPER(RIGHT(VLOOKUP($A434,#REF!,7,FALSE),1)),"")</f>
        <v>#REF!</v>
      </c>
      <c r="N434" s="206"/>
      <c r="O434" s="206"/>
      <c r="P434" s="206"/>
      <c r="Q434" s="206"/>
      <c r="R434" s="206"/>
      <c r="S434" s="63" t="e">
        <f>HLOOKUP("Device Tree Pin Name",#REF!,MATCH($A434,#REF!,0),FALSE)</f>
        <v>#REF!</v>
      </c>
      <c r="T434" s="47" t="e">
        <f>HLOOKUP("power rail",#REF!,MATCH($A434,#REF!,0),FALSE)</f>
        <v>#REF!</v>
      </c>
      <c r="U434" s="62" t="e">
        <f>HLOOKUP("Wake Capable",#REF!,MATCH($A434,#REF!,0),FALSE)</f>
        <v>#REF!</v>
      </c>
      <c r="V434" s="62" t="e">
        <f>HLOOKUP("Strap",#REF!,MATCH($A434,#REF!,0),FALSE)</f>
        <v>#REF!</v>
      </c>
      <c r="W434" s="62"/>
      <c r="X434" s="62"/>
      <c r="Y434" s="62"/>
      <c r="Z434" s="47"/>
      <c r="AA434" s="47" t="e">
        <f>HLOOKUP("Pad type",#REF!,MATCH($A434,#REF!,0),FALSE)</f>
        <v>#REF!</v>
      </c>
      <c r="AB434" s="63"/>
      <c r="AC434" s="63" t="e">
        <f>HLOOKUP("POR Pin State",#REF!,MATCH($A434,#REF!,0),FALSE)</f>
        <v>#REF!</v>
      </c>
      <c r="AD434" s="208"/>
      <c r="AE434" s="208"/>
      <c r="AF434" s="208"/>
      <c r="AG434" s="208"/>
      <c r="AH434" s="209"/>
      <c r="AI434" s="209"/>
      <c r="AJ434" s="210"/>
      <c r="AK434" s="210"/>
      <c r="AL434" s="210"/>
      <c r="AM434" s="210"/>
      <c r="AN434" s="210"/>
      <c r="AO434" s="210"/>
      <c r="AP434" s="210"/>
      <c r="AQ434" s="236" t="s">
        <v>990</v>
      </c>
      <c r="AR434" s="105"/>
      <c r="AS434" s="105"/>
      <c r="AT434" s="105"/>
      <c r="AU434" s="105"/>
      <c r="AV434" s="105"/>
      <c r="AW434" s="105"/>
      <c r="AX434" s="105"/>
      <c r="AY434" s="105"/>
      <c r="AZ434" s="105"/>
      <c r="BA434" s="105"/>
      <c r="BB434" s="218"/>
      <c r="BC434" s="105"/>
      <c r="BD434" s="219"/>
      <c r="BE434" s="231" t="s">
        <v>989</v>
      </c>
      <c r="BF434" s="147" t="e">
        <f>VLOOKUP($A434,#REF!,34,FALSE)</f>
        <v>#REF!</v>
      </c>
      <c r="BG434" s="147" t="e">
        <f>VLOOKUP($A434,#REF!,22,FALSE)</f>
        <v>#REF!</v>
      </c>
      <c r="BH434" s="149"/>
    </row>
    <row r="435" s="5" customFormat="1" ht="12.95" customHeight="1" spans="1:60">
      <c r="A435" s="48" t="s">
        <v>991</v>
      </c>
      <c r="B435" s="38" t="e">
        <f>VLOOKUP($A435,#REF!,34,FALSE)</f>
        <v>#REF!</v>
      </c>
      <c r="C435" s="39" t="str">
        <f t="shared" si="155"/>
        <v>unused_NVHS0_TX2N</v>
      </c>
      <c r="D435" s="40" t="e">
        <f>IF(LEN(VLOOKUP($A435,#REF!,8,FALSE)),LEFT(VLOOKUP($A435,#REF!,8,FALSE),LEN(VLOOKUP($A435,#REF!,8,FALSE))-2),"")</f>
        <v>#REF!</v>
      </c>
      <c r="E435" s="41" t="e">
        <f>IF(LEN(VLOOKUP($A435,#REF!,4,FALSE)),IF(INDEX(#REF!,MATCH($A435,#REF!,0),1),LEFT(VLOOKUP($A435,#REF!,4,FALSE),LEN(VLOOKUP($A435,#REF!,4,FALSE))-2),CONCATENATE(LEFT(VLOOKUP($A435,#REF!,4,FALSE),LEN(VLOOKUP($A435,#REF!,4,FALSE))-2),"*")),"")</f>
        <v>#REF!</v>
      </c>
      <c r="F435" s="42" t="e">
        <f>IF(LEN(VLOOKUP($A435,#REF!,5,FALSE)),IF(INDEX(#REF!,MATCH($A435,#REF!,0),2),LEFT(VLOOKUP($A435,#REF!,5,FALSE),LEN(VLOOKUP($A435,#REF!,5,FALSE))-2),CONCATENATE(LEFT(VLOOKUP($A435,#REF!,5,FALSE),LEN(VLOOKUP($A435,#REF!,5,FALSE))-2),"*")),"")</f>
        <v>#REF!</v>
      </c>
      <c r="G435" s="42" t="e">
        <f>IF(LEN(VLOOKUP($A435,#REF!,6,FALSE)),IF(INDEX(#REF!,MATCH($A435,#REF!,0),3),LEFT(VLOOKUP($A435,#REF!,6,FALSE),LEN(VLOOKUP($A435,#REF!,6,FALSE))-2),CONCATENATE(LEFT(VLOOKUP($A435,#REF!,6,FALSE),LEN(VLOOKUP($A435,#REF!,6,FALSE))-2),"*")),"")</f>
        <v>#REF!</v>
      </c>
      <c r="H435" s="43" t="e">
        <f>IF(LEN(VLOOKUP($A435,#REF!,7,FALSE)),IF(INDEX(#REF!,MATCH($A435,#REF!,0),4),LEFT(VLOOKUP($A435,#REF!,7,FALSE),LEN(VLOOKUP($A435,#REF!,7,FALSE))-2),CONCATENATE(LEFT(VLOOKUP($A435,#REF!,7,FALSE),LEN(VLOOKUP($A435,#REF!,7,FALSE))-2),"*")),"")</f>
        <v>#REF!</v>
      </c>
      <c r="I435" s="54" t="e">
        <f>IF(LEN(VLOOKUP($A435,#REF!,8,FALSE)),UPPER(RIGHT(VLOOKUP($A435,#REF!,8,FALSE),1)),"")</f>
        <v>#REF!</v>
      </c>
      <c r="J435" s="42" t="e">
        <f>IF(LEN(VLOOKUP($A435,#REF!,4,FALSE)),UPPER(RIGHT(VLOOKUP($A435,#REF!,4,FALSE),1)),"")</f>
        <v>#REF!</v>
      </c>
      <c r="K435" s="42" t="e">
        <f>IF(LEN(VLOOKUP($A435,#REF!,5,FALSE)),UPPER(RIGHT(VLOOKUP($A435,#REF!,5,FALSE),1)),"")</f>
        <v>#REF!</v>
      </c>
      <c r="L435" s="42" t="e">
        <f>IF(LEN(VLOOKUP($A435,#REF!,6,FALSE)),UPPER(RIGHT(VLOOKUP($A435,#REF!,6,FALSE),1)),"")</f>
        <v>#REF!</v>
      </c>
      <c r="M435" s="43" t="e">
        <f>IF(LEN(VLOOKUP($A435,#REF!,7,FALSE)),UPPER(RIGHT(VLOOKUP($A435,#REF!,7,FALSE),1)),"")</f>
        <v>#REF!</v>
      </c>
      <c r="N435" s="206"/>
      <c r="O435" s="206"/>
      <c r="P435" s="206"/>
      <c r="Q435" s="206"/>
      <c r="R435" s="206"/>
      <c r="S435" s="63" t="e">
        <f>HLOOKUP("Device Tree Pin Name",#REF!,MATCH($A435,#REF!,0),FALSE)</f>
        <v>#REF!</v>
      </c>
      <c r="T435" s="47" t="e">
        <f>HLOOKUP("power rail",#REF!,MATCH($A435,#REF!,0),FALSE)</f>
        <v>#REF!</v>
      </c>
      <c r="U435" s="62" t="e">
        <f>HLOOKUP("Wake Capable",#REF!,MATCH($A435,#REF!,0),FALSE)</f>
        <v>#REF!</v>
      </c>
      <c r="V435" s="62" t="e">
        <f>HLOOKUP("Strap",#REF!,MATCH($A435,#REF!,0),FALSE)</f>
        <v>#REF!</v>
      </c>
      <c r="W435" s="62"/>
      <c r="X435" s="62"/>
      <c r="Y435" s="62"/>
      <c r="Z435" s="47"/>
      <c r="AA435" s="47" t="e">
        <f>HLOOKUP("Pad type",#REF!,MATCH($A435,#REF!,0),FALSE)</f>
        <v>#REF!</v>
      </c>
      <c r="AB435" s="63"/>
      <c r="AC435" s="63" t="e">
        <f>HLOOKUP("POR Pin State",#REF!,MATCH($A435,#REF!,0),FALSE)</f>
        <v>#REF!</v>
      </c>
      <c r="AD435" s="208"/>
      <c r="AE435" s="208"/>
      <c r="AF435" s="208"/>
      <c r="AG435" s="208"/>
      <c r="AH435" s="209"/>
      <c r="AI435" s="209"/>
      <c r="AJ435" s="210"/>
      <c r="AK435" s="210"/>
      <c r="AL435" s="210"/>
      <c r="AM435" s="210"/>
      <c r="AN435" s="210"/>
      <c r="AO435" s="210"/>
      <c r="AP435" s="210"/>
      <c r="AQ435" s="237" t="s">
        <v>992</v>
      </c>
      <c r="AR435" s="105"/>
      <c r="AS435" s="105"/>
      <c r="AT435" s="105"/>
      <c r="AU435" s="105"/>
      <c r="AV435" s="105"/>
      <c r="AW435" s="105"/>
      <c r="AX435" s="105"/>
      <c r="AY435" s="105"/>
      <c r="AZ435" s="105"/>
      <c r="BA435" s="105"/>
      <c r="BB435" s="218"/>
      <c r="BC435" s="105"/>
      <c r="BD435" s="219"/>
      <c r="BE435" s="231" t="s">
        <v>991</v>
      </c>
      <c r="BF435" s="147" t="e">
        <f>VLOOKUP($A435,#REF!,34,FALSE)</f>
        <v>#REF!</v>
      </c>
      <c r="BG435" s="147" t="e">
        <f>VLOOKUP($A435,#REF!,22,FALSE)</f>
        <v>#REF!</v>
      </c>
      <c r="BH435" s="149"/>
    </row>
    <row r="436" s="5" customFormat="1" ht="12.95" customHeight="1" spans="1:60">
      <c r="A436" s="48" t="s">
        <v>993</v>
      </c>
      <c r="B436" s="38" t="e">
        <f>VLOOKUP($A436,#REF!,34,FALSE)</f>
        <v>#REF!</v>
      </c>
      <c r="C436" s="39" t="str">
        <f t="shared" si="155"/>
        <v>unused_NVHS0_RX3P</v>
      </c>
      <c r="D436" s="40" t="e">
        <f>IF(LEN(VLOOKUP($A436,#REF!,8,FALSE)),LEFT(VLOOKUP($A436,#REF!,8,FALSE),LEN(VLOOKUP($A436,#REF!,8,FALSE))-2),"")</f>
        <v>#REF!</v>
      </c>
      <c r="E436" s="41" t="e">
        <f>IF(LEN(VLOOKUP($A436,#REF!,4,FALSE)),IF(INDEX(#REF!,MATCH($A436,#REF!,0),1),LEFT(VLOOKUP($A436,#REF!,4,FALSE),LEN(VLOOKUP($A436,#REF!,4,FALSE))-2),CONCATENATE(LEFT(VLOOKUP($A436,#REF!,4,FALSE),LEN(VLOOKUP($A436,#REF!,4,FALSE))-2),"*")),"")</f>
        <v>#REF!</v>
      </c>
      <c r="F436" s="42" t="e">
        <f>IF(LEN(VLOOKUP($A436,#REF!,5,FALSE)),IF(INDEX(#REF!,MATCH($A436,#REF!,0),2),LEFT(VLOOKUP($A436,#REF!,5,FALSE),LEN(VLOOKUP($A436,#REF!,5,FALSE))-2),CONCATENATE(LEFT(VLOOKUP($A436,#REF!,5,FALSE),LEN(VLOOKUP($A436,#REF!,5,FALSE))-2),"*")),"")</f>
        <v>#REF!</v>
      </c>
      <c r="G436" s="42" t="e">
        <f>IF(LEN(VLOOKUP($A436,#REF!,6,FALSE)),IF(INDEX(#REF!,MATCH($A436,#REF!,0),3),LEFT(VLOOKUP($A436,#REF!,6,FALSE),LEN(VLOOKUP($A436,#REF!,6,FALSE))-2),CONCATENATE(LEFT(VLOOKUP($A436,#REF!,6,FALSE),LEN(VLOOKUP($A436,#REF!,6,FALSE))-2),"*")),"")</f>
        <v>#REF!</v>
      </c>
      <c r="H436" s="43" t="e">
        <f>IF(LEN(VLOOKUP($A436,#REF!,7,FALSE)),IF(INDEX(#REF!,MATCH($A436,#REF!,0),4),LEFT(VLOOKUP($A436,#REF!,7,FALSE),LEN(VLOOKUP($A436,#REF!,7,FALSE))-2),CONCATENATE(LEFT(VLOOKUP($A436,#REF!,7,FALSE),LEN(VLOOKUP($A436,#REF!,7,FALSE))-2),"*")),"")</f>
        <v>#REF!</v>
      </c>
      <c r="I436" s="54" t="e">
        <f>IF(LEN(VLOOKUP($A436,#REF!,8,FALSE)),UPPER(RIGHT(VLOOKUP($A436,#REF!,8,FALSE),1)),"")</f>
        <v>#REF!</v>
      </c>
      <c r="J436" s="42" t="e">
        <f>IF(LEN(VLOOKUP($A436,#REF!,4,FALSE)),UPPER(RIGHT(VLOOKUP($A436,#REF!,4,FALSE),1)),"")</f>
        <v>#REF!</v>
      </c>
      <c r="K436" s="42" t="e">
        <f>IF(LEN(VLOOKUP($A436,#REF!,5,FALSE)),UPPER(RIGHT(VLOOKUP($A436,#REF!,5,FALSE),1)),"")</f>
        <v>#REF!</v>
      </c>
      <c r="L436" s="42" t="e">
        <f>IF(LEN(VLOOKUP($A436,#REF!,6,FALSE)),UPPER(RIGHT(VLOOKUP($A436,#REF!,6,FALSE),1)),"")</f>
        <v>#REF!</v>
      </c>
      <c r="M436" s="43" t="e">
        <f>IF(LEN(VLOOKUP($A436,#REF!,7,FALSE)),UPPER(RIGHT(VLOOKUP($A436,#REF!,7,FALSE),1)),"")</f>
        <v>#REF!</v>
      </c>
      <c r="N436" s="206"/>
      <c r="O436" s="206"/>
      <c r="P436" s="206"/>
      <c r="Q436" s="206"/>
      <c r="R436" s="206"/>
      <c r="S436" s="63" t="e">
        <f>HLOOKUP("Device Tree Pin Name",#REF!,MATCH($A436,#REF!,0),FALSE)</f>
        <v>#REF!</v>
      </c>
      <c r="T436" s="47" t="e">
        <f>HLOOKUP("power rail",#REF!,MATCH($A436,#REF!,0),FALSE)</f>
        <v>#REF!</v>
      </c>
      <c r="U436" s="62" t="e">
        <f>HLOOKUP("Wake Capable",#REF!,MATCH($A436,#REF!,0),FALSE)</f>
        <v>#REF!</v>
      </c>
      <c r="V436" s="62" t="e">
        <f>HLOOKUP("Strap",#REF!,MATCH($A436,#REF!,0),FALSE)</f>
        <v>#REF!</v>
      </c>
      <c r="W436" s="62"/>
      <c r="X436" s="62"/>
      <c r="Y436" s="62"/>
      <c r="Z436" s="47"/>
      <c r="AA436" s="47" t="e">
        <f>HLOOKUP("Pad type",#REF!,MATCH($A436,#REF!,0),FALSE)</f>
        <v>#REF!</v>
      </c>
      <c r="AB436" s="63"/>
      <c r="AC436" s="63" t="e">
        <f>HLOOKUP("POR Pin State",#REF!,MATCH($A436,#REF!,0),FALSE)</f>
        <v>#REF!</v>
      </c>
      <c r="AD436" s="208"/>
      <c r="AE436" s="208"/>
      <c r="AF436" s="208"/>
      <c r="AG436" s="208"/>
      <c r="AH436" s="209"/>
      <c r="AI436" s="209"/>
      <c r="AJ436" s="210"/>
      <c r="AK436" s="210"/>
      <c r="AL436" s="210"/>
      <c r="AM436" s="210"/>
      <c r="AN436" s="210"/>
      <c r="AO436" s="210"/>
      <c r="AP436" s="210"/>
      <c r="AQ436" s="236" t="s">
        <v>994</v>
      </c>
      <c r="AR436" s="105"/>
      <c r="AS436" s="105"/>
      <c r="AT436" s="105"/>
      <c r="AU436" s="105"/>
      <c r="AV436" s="105"/>
      <c r="AW436" s="105"/>
      <c r="AX436" s="105"/>
      <c r="AY436" s="105"/>
      <c r="AZ436" s="105"/>
      <c r="BA436" s="105"/>
      <c r="BB436" s="218"/>
      <c r="BC436" s="105"/>
      <c r="BD436" s="219"/>
      <c r="BE436" s="231" t="s">
        <v>993</v>
      </c>
      <c r="BF436" s="147" t="e">
        <f>VLOOKUP($A436,#REF!,34,FALSE)</f>
        <v>#REF!</v>
      </c>
      <c r="BG436" s="147" t="e">
        <f>VLOOKUP($A436,#REF!,22,FALSE)</f>
        <v>#REF!</v>
      </c>
      <c r="BH436" s="149"/>
    </row>
    <row r="437" s="5" customFormat="1" ht="12.95" customHeight="1" spans="1:60">
      <c r="A437" s="48" t="s">
        <v>995</v>
      </c>
      <c r="B437" s="38" t="e">
        <f>VLOOKUP($A437,#REF!,34,FALSE)</f>
        <v>#REF!</v>
      </c>
      <c r="C437" s="39" t="str">
        <f t="shared" si="155"/>
        <v>unused_NVHS0_RX3N</v>
      </c>
      <c r="D437" s="40" t="e">
        <f>IF(LEN(VLOOKUP($A437,#REF!,8,FALSE)),LEFT(VLOOKUP($A437,#REF!,8,FALSE),LEN(VLOOKUP($A437,#REF!,8,FALSE))-2),"")</f>
        <v>#REF!</v>
      </c>
      <c r="E437" s="41" t="e">
        <f>IF(LEN(VLOOKUP($A437,#REF!,4,FALSE)),IF(INDEX(#REF!,MATCH($A437,#REF!,0),1),LEFT(VLOOKUP($A437,#REF!,4,FALSE),LEN(VLOOKUP($A437,#REF!,4,FALSE))-2),CONCATENATE(LEFT(VLOOKUP($A437,#REF!,4,FALSE),LEN(VLOOKUP($A437,#REF!,4,FALSE))-2),"*")),"")</f>
        <v>#REF!</v>
      </c>
      <c r="F437" s="42" t="e">
        <f>IF(LEN(VLOOKUP($A437,#REF!,5,FALSE)),IF(INDEX(#REF!,MATCH($A437,#REF!,0),2),LEFT(VLOOKUP($A437,#REF!,5,FALSE),LEN(VLOOKUP($A437,#REF!,5,FALSE))-2),CONCATENATE(LEFT(VLOOKUP($A437,#REF!,5,FALSE),LEN(VLOOKUP($A437,#REF!,5,FALSE))-2),"*")),"")</f>
        <v>#REF!</v>
      </c>
      <c r="G437" s="42" t="e">
        <f>IF(LEN(VLOOKUP($A437,#REF!,6,FALSE)),IF(INDEX(#REF!,MATCH($A437,#REF!,0),3),LEFT(VLOOKUP($A437,#REF!,6,FALSE),LEN(VLOOKUP($A437,#REF!,6,FALSE))-2),CONCATENATE(LEFT(VLOOKUP($A437,#REF!,6,FALSE),LEN(VLOOKUP($A437,#REF!,6,FALSE))-2),"*")),"")</f>
        <v>#REF!</v>
      </c>
      <c r="H437" s="43" t="e">
        <f>IF(LEN(VLOOKUP($A437,#REF!,7,FALSE)),IF(INDEX(#REF!,MATCH($A437,#REF!,0),4),LEFT(VLOOKUP($A437,#REF!,7,FALSE),LEN(VLOOKUP($A437,#REF!,7,FALSE))-2),CONCATENATE(LEFT(VLOOKUP($A437,#REF!,7,FALSE),LEN(VLOOKUP($A437,#REF!,7,FALSE))-2),"*")),"")</f>
        <v>#REF!</v>
      </c>
      <c r="I437" s="54" t="e">
        <f>IF(LEN(VLOOKUP($A437,#REF!,8,FALSE)),UPPER(RIGHT(VLOOKUP($A437,#REF!,8,FALSE),1)),"")</f>
        <v>#REF!</v>
      </c>
      <c r="J437" s="42" t="e">
        <f>IF(LEN(VLOOKUP($A437,#REF!,4,FALSE)),UPPER(RIGHT(VLOOKUP($A437,#REF!,4,FALSE),1)),"")</f>
        <v>#REF!</v>
      </c>
      <c r="K437" s="42" t="e">
        <f>IF(LEN(VLOOKUP($A437,#REF!,5,FALSE)),UPPER(RIGHT(VLOOKUP($A437,#REF!,5,FALSE),1)),"")</f>
        <v>#REF!</v>
      </c>
      <c r="L437" s="42" t="e">
        <f>IF(LEN(VLOOKUP($A437,#REF!,6,FALSE)),UPPER(RIGHT(VLOOKUP($A437,#REF!,6,FALSE),1)),"")</f>
        <v>#REF!</v>
      </c>
      <c r="M437" s="43" t="e">
        <f>IF(LEN(VLOOKUP($A437,#REF!,7,FALSE)),UPPER(RIGHT(VLOOKUP($A437,#REF!,7,FALSE),1)),"")</f>
        <v>#REF!</v>
      </c>
      <c r="N437" s="206"/>
      <c r="O437" s="206"/>
      <c r="P437" s="206"/>
      <c r="Q437" s="206"/>
      <c r="R437" s="206"/>
      <c r="S437" s="63" t="e">
        <f>HLOOKUP("Device Tree Pin Name",#REF!,MATCH($A437,#REF!,0),FALSE)</f>
        <v>#REF!</v>
      </c>
      <c r="T437" s="47" t="e">
        <f>HLOOKUP("power rail",#REF!,MATCH($A437,#REF!,0),FALSE)</f>
        <v>#REF!</v>
      </c>
      <c r="U437" s="62" t="e">
        <f>HLOOKUP("Wake Capable",#REF!,MATCH($A437,#REF!,0),FALSE)</f>
        <v>#REF!</v>
      </c>
      <c r="V437" s="62" t="e">
        <f>HLOOKUP("Strap",#REF!,MATCH($A437,#REF!,0),FALSE)</f>
        <v>#REF!</v>
      </c>
      <c r="W437" s="62"/>
      <c r="X437" s="62"/>
      <c r="Y437" s="62"/>
      <c r="Z437" s="47"/>
      <c r="AA437" s="47" t="e">
        <f>HLOOKUP("Pad type",#REF!,MATCH($A437,#REF!,0),FALSE)</f>
        <v>#REF!</v>
      </c>
      <c r="AB437" s="63"/>
      <c r="AC437" s="63" t="e">
        <f>HLOOKUP("POR Pin State",#REF!,MATCH($A437,#REF!,0),FALSE)</f>
        <v>#REF!</v>
      </c>
      <c r="AD437" s="208"/>
      <c r="AE437" s="208"/>
      <c r="AF437" s="208"/>
      <c r="AG437" s="208"/>
      <c r="AH437" s="209"/>
      <c r="AI437" s="209"/>
      <c r="AJ437" s="210"/>
      <c r="AK437" s="210"/>
      <c r="AL437" s="210"/>
      <c r="AM437" s="210"/>
      <c r="AN437" s="210"/>
      <c r="AO437" s="210"/>
      <c r="AP437" s="210"/>
      <c r="AQ437" s="237" t="s">
        <v>996</v>
      </c>
      <c r="AR437" s="105"/>
      <c r="AS437" s="105"/>
      <c r="AT437" s="105"/>
      <c r="AU437" s="105"/>
      <c r="AV437" s="105"/>
      <c r="AW437" s="105"/>
      <c r="AX437" s="105"/>
      <c r="AY437" s="105"/>
      <c r="AZ437" s="105"/>
      <c r="BA437" s="105"/>
      <c r="BB437" s="218"/>
      <c r="BC437" s="105"/>
      <c r="BD437" s="219"/>
      <c r="BE437" s="231" t="s">
        <v>995</v>
      </c>
      <c r="BF437" s="147" t="e">
        <f>VLOOKUP($A437,#REF!,34,FALSE)</f>
        <v>#REF!</v>
      </c>
      <c r="BG437" s="147" t="e">
        <f>VLOOKUP($A437,#REF!,22,FALSE)</f>
        <v>#REF!</v>
      </c>
      <c r="BH437" s="149"/>
    </row>
    <row r="438" s="5" customFormat="1" ht="12.95" customHeight="1" spans="1:60">
      <c r="A438" s="48" t="s">
        <v>997</v>
      </c>
      <c r="B438" s="38" t="e">
        <f>VLOOKUP($A438,#REF!,34,FALSE)</f>
        <v>#REF!</v>
      </c>
      <c r="C438" s="39" t="str">
        <f t="shared" si="155"/>
        <v>unused_NVHS0_TX3P</v>
      </c>
      <c r="D438" s="40" t="e">
        <f>IF(LEN(VLOOKUP($A438,#REF!,8,FALSE)),LEFT(VLOOKUP($A438,#REF!,8,FALSE),LEN(VLOOKUP($A438,#REF!,8,FALSE))-2),"")</f>
        <v>#REF!</v>
      </c>
      <c r="E438" s="41" t="e">
        <f>IF(LEN(VLOOKUP($A438,#REF!,4,FALSE)),IF(INDEX(#REF!,MATCH($A438,#REF!,0),1),LEFT(VLOOKUP($A438,#REF!,4,FALSE),LEN(VLOOKUP($A438,#REF!,4,FALSE))-2),CONCATENATE(LEFT(VLOOKUP($A438,#REF!,4,FALSE),LEN(VLOOKUP($A438,#REF!,4,FALSE))-2),"*")),"")</f>
        <v>#REF!</v>
      </c>
      <c r="F438" s="42" t="e">
        <f>IF(LEN(VLOOKUP($A438,#REF!,5,FALSE)),IF(INDEX(#REF!,MATCH($A438,#REF!,0),2),LEFT(VLOOKUP($A438,#REF!,5,FALSE),LEN(VLOOKUP($A438,#REF!,5,FALSE))-2),CONCATENATE(LEFT(VLOOKUP($A438,#REF!,5,FALSE),LEN(VLOOKUP($A438,#REF!,5,FALSE))-2),"*")),"")</f>
        <v>#REF!</v>
      </c>
      <c r="G438" s="42" t="e">
        <f>IF(LEN(VLOOKUP($A438,#REF!,6,FALSE)),IF(INDEX(#REF!,MATCH($A438,#REF!,0),3),LEFT(VLOOKUP($A438,#REF!,6,FALSE),LEN(VLOOKUP($A438,#REF!,6,FALSE))-2),CONCATENATE(LEFT(VLOOKUP($A438,#REF!,6,FALSE),LEN(VLOOKUP($A438,#REF!,6,FALSE))-2),"*")),"")</f>
        <v>#REF!</v>
      </c>
      <c r="H438" s="43" t="e">
        <f>IF(LEN(VLOOKUP($A438,#REF!,7,FALSE)),IF(INDEX(#REF!,MATCH($A438,#REF!,0),4),LEFT(VLOOKUP($A438,#REF!,7,FALSE),LEN(VLOOKUP($A438,#REF!,7,FALSE))-2),CONCATENATE(LEFT(VLOOKUP($A438,#REF!,7,FALSE),LEN(VLOOKUP($A438,#REF!,7,FALSE))-2),"*")),"")</f>
        <v>#REF!</v>
      </c>
      <c r="I438" s="54" t="e">
        <f>IF(LEN(VLOOKUP($A438,#REF!,8,FALSE)),UPPER(RIGHT(VLOOKUP($A438,#REF!,8,FALSE),1)),"")</f>
        <v>#REF!</v>
      </c>
      <c r="J438" s="42" t="e">
        <f>IF(LEN(VLOOKUP($A438,#REF!,4,FALSE)),UPPER(RIGHT(VLOOKUP($A438,#REF!,4,FALSE),1)),"")</f>
        <v>#REF!</v>
      </c>
      <c r="K438" s="42" t="e">
        <f>IF(LEN(VLOOKUP($A438,#REF!,5,FALSE)),UPPER(RIGHT(VLOOKUP($A438,#REF!,5,FALSE),1)),"")</f>
        <v>#REF!</v>
      </c>
      <c r="L438" s="42" t="e">
        <f>IF(LEN(VLOOKUP($A438,#REF!,6,FALSE)),UPPER(RIGHT(VLOOKUP($A438,#REF!,6,FALSE),1)),"")</f>
        <v>#REF!</v>
      </c>
      <c r="M438" s="43" t="e">
        <f>IF(LEN(VLOOKUP($A438,#REF!,7,FALSE)),UPPER(RIGHT(VLOOKUP($A438,#REF!,7,FALSE),1)),"")</f>
        <v>#REF!</v>
      </c>
      <c r="N438" s="206"/>
      <c r="O438" s="206"/>
      <c r="P438" s="206"/>
      <c r="Q438" s="206"/>
      <c r="R438" s="206"/>
      <c r="S438" s="63" t="e">
        <f>HLOOKUP("Device Tree Pin Name",#REF!,MATCH($A438,#REF!,0),FALSE)</f>
        <v>#REF!</v>
      </c>
      <c r="T438" s="47" t="e">
        <f>HLOOKUP("power rail",#REF!,MATCH($A438,#REF!,0),FALSE)</f>
        <v>#REF!</v>
      </c>
      <c r="U438" s="62" t="e">
        <f>HLOOKUP("Wake Capable",#REF!,MATCH($A438,#REF!,0),FALSE)</f>
        <v>#REF!</v>
      </c>
      <c r="V438" s="62" t="e">
        <f>HLOOKUP("Strap",#REF!,MATCH($A438,#REF!,0),FALSE)</f>
        <v>#REF!</v>
      </c>
      <c r="W438" s="62"/>
      <c r="X438" s="62"/>
      <c r="Y438" s="62"/>
      <c r="Z438" s="47"/>
      <c r="AA438" s="47" t="e">
        <f>HLOOKUP("Pad type",#REF!,MATCH($A438,#REF!,0),FALSE)</f>
        <v>#REF!</v>
      </c>
      <c r="AB438" s="63"/>
      <c r="AC438" s="63" t="e">
        <f>HLOOKUP("POR Pin State",#REF!,MATCH($A438,#REF!,0),FALSE)</f>
        <v>#REF!</v>
      </c>
      <c r="AD438" s="208"/>
      <c r="AE438" s="208"/>
      <c r="AF438" s="208"/>
      <c r="AG438" s="208"/>
      <c r="AH438" s="209"/>
      <c r="AI438" s="209"/>
      <c r="AJ438" s="210"/>
      <c r="AK438" s="210"/>
      <c r="AL438" s="210"/>
      <c r="AM438" s="210"/>
      <c r="AN438" s="210"/>
      <c r="AO438" s="210"/>
      <c r="AP438" s="210"/>
      <c r="AQ438" s="236" t="s">
        <v>998</v>
      </c>
      <c r="AR438" s="105"/>
      <c r="AS438" s="105"/>
      <c r="AT438" s="105"/>
      <c r="AU438" s="105"/>
      <c r="AV438" s="105"/>
      <c r="AW438" s="105"/>
      <c r="AX438" s="105"/>
      <c r="AY438" s="105"/>
      <c r="AZ438" s="105"/>
      <c r="BA438" s="105"/>
      <c r="BB438" s="218"/>
      <c r="BC438" s="105"/>
      <c r="BD438" s="219"/>
      <c r="BE438" s="231" t="s">
        <v>997</v>
      </c>
      <c r="BF438" s="147" t="e">
        <f>VLOOKUP($A438,#REF!,34,FALSE)</f>
        <v>#REF!</v>
      </c>
      <c r="BG438" s="147" t="e">
        <f>VLOOKUP($A438,#REF!,22,FALSE)</f>
        <v>#REF!</v>
      </c>
      <c r="BH438" s="149"/>
    </row>
    <row r="439" s="5" customFormat="1" ht="12.95" customHeight="1" spans="1:60">
      <c r="A439" s="48" t="s">
        <v>999</v>
      </c>
      <c r="B439" s="38" t="e">
        <f>VLOOKUP($A439,#REF!,34,FALSE)</f>
        <v>#REF!</v>
      </c>
      <c r="C439" s="39" t="str">
        <f t="shared" si="155"/>
        <v>unused_NVHS0_TX3N</v>
      </c>
      <c r="D439" s="40" t="e">
        <f>IF(LEN(VLOOKUP($A439,#REF!,8,FALSE)),LEFT(VLOOKUP($A439,#REF!,8,FALSE),LEN(VLOOKUP($A439,#REF!,8,FALSE))-2),"")</f>
        <v>#REF!</v>
      </c>
      <c r="E439" s="41" t="e">
        <f>IF(LEN(VLOOKUP($A439,#REF!,4,FALSE)),IF(INDEX(#REF!,MATCH($A439,#REF!,0),1),LEFT(VLOOKUP($A439,#REF!,4,FALSE),LEN(VLOOKUP($A439,#REF!,4,FALSE))-2),CONCATENATE(LEFT(VLOOKUP($A439,#REF!,4,FALSE),LEN(VLOOKUP($A439,#REF!,4,FALSE))-2),"*")),"")</f>
        <v>#REF!</v>
      </c>
      <c r="F439" s="42" t="e">
        <f>IF(LEN(VLOOKUP($A439,#REF!,5,FALSE)),IF(INDEX(#REF!,MATCH($A439,#REF!,0),2),LEFT(VLOOKUP($A439,#REF!,5,FALSE),LEN(VLOOKUP($A439,#REF!,5,FALSE))-2),CONCATENATE(LEFT(VLOOKUP($A439,#REF!,5,FALSE),LEN(VLOOKUP($A439,#REF!,5,FALSE))-2),"*")),"")</f>
        <v>#REF!</v>
      </c>
      <c r="G439" s="42" t="e">
        <f>IF(LEN(VLOOKUP($A439,#REF!,6,FALSE)),IF(INDEX(#REF!,MATCH($A439,#REF!,0),3),LEFT(VLOOKUP($A439,#REF!,6,FALSE),LEN(VLOOKUP($A439,#REF!,6,FALSE))-2),CONCATENATE(LEFT(VLOOKUP($A439,#REF!,6,FALSE),LEN(VLOOKUP($A439,#REF!,6,FALSE))-2),"*")),"")</f>
        <v>#REF!</v>
      </c>
      <c r="H439" s="43" t="e">
        <f>IF(LEN(VLOOKUP($A439,#REF!,7,FALSE)),IF(INDEX(#REF!,MATCH($A439,#REF!,0),4),LEFT(VLOOKUP($A439,#REF!,7,FALSE),LEN(VLOOKUP($A439,#REF!,7,FALSE))-2),CONCATENATE(LEFT(VLOOKUP($A439,#REF!,7,FALSE),LEN(VLOOKUP($A439,#REF!,7,FALSE))-2),"*")),"")</f>
        <v>#REF!</v>
      </c>
      <c r="I439" s="54" t="e">
        <f>IF(LEN(VLOOKUP($A439,#REF!,8,FALSE)),UPPER(RIGHT(VLOOKUP($A439,#REF!,8,FALSE),1)),"")</f>
        <v>#REF!</v>
      </c>
      <c r="J439" s="42" t="e">
        <f>IF(LEN(VLOOKUP($A439,#REF!,4,FALSE)),UPPER(RIGHT(VLOOKUP($A439,#REF!,4,FALSE),1)),"")</f>
        <v>#REF!</v>
      </c>
      <c r="K439" s="42" t="e">
        <f>IF(LEN(VLOOKUP($A439,#REF!,5,FALSE)),UPPER(RIGHT(VLOOKUP($A439,#REF!,5,FALSE),1)),"")</f>
        <v>#REF!</v>
      </c>
      <c r="L439" s="42" t="e">
        <f>IF(LEN(VLOOKUP($A439,#REF!,6,FALSE)),UPPER(RIGHT(VLOOKUP($A439,#REF!,6,FALSE),1)),"")</f>
        <v>#REF!</v>
      </c>
      <c r="M439" s="43" t="e">
        <f>IF(LEN(VLOOKUP($A439,#REF!,7,FALSE)),UPPER(RIGHT(VLOOKUP($A439,#REF!,7,FALSE),1)),"")</f>
        <v>#REF!</v>
      </c>
      <c r="N439" s="206"/>
      <c r="O439" s="206"/>
      <c r="P439" s="206"/>
      <c r="Q439" s="206"/>
      <c r="R439" s="206"/>
      <c r="S439" s="63" t="e">
        <f>HLOOKUP("Device Tree Pin Name",#REF!,MATCH($A439,#REF!,0),FALSE)</f>
        <v>#REF!</v>
      </c>
      <c r="T439" s="47" t="e">
        <f>HLOOKUP("power rail",#REF!,MATCH($A439,#REF!,0),FALSE)</f>
        <v>#REF!</v>
      </c>
      <c r="U439" s="62" t="e">
        <f>HLOOKUP("Wake Capable",#REF!,MATCH($A439,#REF!,0),FALSE)</f>
        <v>#REF!</v>
      </c>
      <c r="V439" s="62" t="e">
        <f>HLOOKUP("Strap",#REF!,MATCH($A439,#REF!,0),FALSE)</f>
        <v>#REF!</v>
      </c>
      <c r="W439" s="62"/>
      <c r="X439" s="62"/>
      <c r="Y439" s="62"/>
      <c r="Z439" s="47"/>
      <c r="AA439" s="47" t="e">
        <f>HLOOKUP("Pad type",#REF!,MATCH($A439,#REF!,0),FALSE)</f>
        <v>#REF!</v>
      </c>
      <c r="AB439" s="63"/>
      <c r="AC439" s="63" t="e">
        <f>HLOOKUP("POR Pin State",#REF!,MATCH($A439,#REF!,0),FALSE)</f>
        <v>#REF!</v>
      </c>
      <c r="AD439" s="208"/>
      <c r="AE439" s="208"/>
      <c r="AF439" s="208"/>
      <c r="AG439" s="208"/>
      <c r="AH439" s="209"/>
      <c r="AI439" s="209"/>
      <c r="AJ439" s="210"/>
      <c r="AK439" s="210"/>
      <c r="AL439" s="210"/>
      <c r="AM439" s="210"/>
      <c r="AN439" s="210"/>
      <c r="AO439" s="210"/>
      <c r="AP439" s="210"/>
      <c r="AQ439" s="237" t="s">
        <v>1000</v>
      </c>
      <c r="AR439" s="105"/>
      <c r="AS439" s="105"/>
      <c r="AT439" s="105"/>
      <c r="AU439" s="105"/>
      <c r="AV439" s="105"/>
      <c r="AW439" s="105"/>
      <c r="AX439" s="105"/>
      <c r="AY439" s="105"/>
      <c r="AZ439" s="105"/>
      <c r="BA439" s="105"/>
      <c r="BB439" s="218"/>
      <c r="BC439" s="105"/>
      <c r="BD439" s="219"/>
      <c r="BE439" s="231" t="s">
        <v>999</v>
      </c>
      <c r="BF439" s="147" t="e">
        <f>VLOOKUP($A439,#REF!,34,FALSE)</f>
        <v>#REF!</v>
      </c>
      <c r="BG439" s="147" t="e">
        <f>VLOOKUP($A439,#REF!,22,FALSE)</f>
        <v>#REF!</v>
      </c>
      <c r="BH439" s="149"/>
    </row>
    <row r="440" s="5" customFormat="1" ht="12.95" customHeight="1" spans="1:60">
      <c r="A440" s="48" t="s">
        <v>1001</v>
      </c>
      <c r="B440" s="38" t="e">
        <f>VLOOKUP($A440,#REF!,34,FALSE)</f>
        <v>#REF!</v>
      </c>
      <c r="C440" s="39" t="str">
        <f t="shared" si="155"/>
        <v>unused_NVHS0_RX4P</v>
      </c>
      <c r="D440" s="40" t="e">
        <f>IF(LEN(VLOOKUP($A440,#REF!,8,FALSE)),LEFT(VLOOKUP($A440,#REF!,8,FALSE),LEN(VLOOKUP($A440,#REF!,8,FALSE))-2),"")</f>
        <v>#REF!</v>
      </c>
      <c r="E440" s="41" t="e">
        <f>IF(LEN(VLOOKUP($A440,#REF!,4,FALSE)),IF(INDEX(#REF!,MATCH($A440,#REF!,0),1),LEFT(VLOOKUP($A440,#REF!,4,FALSE),LEN(VLOOKUP($A440,#REF!,4,FALSE))-2),CONCATENATE(LEFT(VLOOKUP($A440,#REF!,4,FALSE),LEN(VLOOKUP($A440,#REF!,4,FALSE))-2),"*")),"")</f>
        <v>#REF!</v>
      </c>
      <c r="F440" s="42" t="e">
        <f>IF(LEN(VLOOKUP($A440,#REF!,5,FALSE)),IF(INDEX(#REF!,MATCH($A440,#REF!,0),2),LEFT(VLOOKUP($A440,#REF!,5,FALSE),LEN(VLOOKUP($A440,#REF!,5,FALSE))-2),CONCATENATE(LEFT(VLOOKUP($A440,#REF!,5,FALSE),LEN(VLOOKUP($A440,#REF!,5,FALSE))-2),"*")),"")</f>
        <v>#REF!</v>
      </c>
      <c r="G440" s="42" t="e">
        <f>IF(LEN(VLOOKUP($A440,#REF!,6,FALSE)),IF(INDEX(#REF!,MATCH($A440,#REF!,0),3),LEFT(VLOOKUP($A440,#REF!,6,FALSE),LEN(VLOOKUP($A440,#REF!,6,FALSE))-2),CONCATENATE(LEFT(VLOOKUP($A440,#REF!,6,FALSE),LEN(VLOOKUP($A440,#REF!,6,FALSE))-2),"*")),"")</f>
        <v>#REF!</v>
      </c>
      <c r="H440" s="43" t="e">
        <f>IF(LEN(VLOOKUP($A440,#REF!,7,FALSE)),IF(INDEX(#REF!,MATCH($A440,#REF!,0),4),LEFT(VLOOKUP($A440,#REF!,7,FALSE),LEN(VLOOKUP($A440,#REF!,7,FALSE))-2),CONCATENATE(LEFT(VLOOKUP($A440,#REF!,7,FALSE),LEN(VLOOKUP($A440,#REF!,7,FALSE))-2),"*")),"")</f>
        <v>#REF!</v>
      </c>
      <c r="I440" s="54" t="e">
        <f>IF(LEN(VLOOKUP($A440,#REF!,8,FALSE)),UPPER(RIGHT(VLOOKUP($A440,#REF!,8,FALSE),1)),"")</f>
        <v>#REF!</v>
      </c>
      <c r="J440" s="42" t="e">
        <f>IF(LEN(VLOOKUP($A440,#REF!,4,FALSE)),UPPER(RIGHT(VLOOKUP($A440,#REF!,4,FALSE),1)),"")</f>
        <v>#REF!</v>
      </c>
      <c r="K440" s="42" t="e">
        <f>IF(LEN(VLOOKUP($A440,#REF!,5,FALSE)),UPPER(RIGHT(VLOOKUP($A440,#REF!,5,FALSE),1)),"")</f>
        <v>#REF!</v>
      </c>
      <c r="L440" s="42" t="e">
        <f>IF(LEN(VLOOKUP($A440,#REF!,6,FALSE)),UPPER(RIGHT(VLOOKUP($A440,#REF!,6,FALSE),1)),"")</f>
        <v>#REF!</v>
      </c>
      <c r="M440" s="43" t="e">
        <f>IF(LEN(VLOOKUP($A440,#REF!,7,FALSE)),UPPER(RIGHT(VLOOKUP($A440,#REF!,7,FALSE),1)),"")</f>
        <v>#REF!</v>
      </c>
      <c r="N440" s="206"/>
      <c r="O440" s="206"/>
      <c r="P440" s="206"/>
      <c r="Q440" s="206"/>
      <c r="R440" s="206"/>
      <c r="S440" s="63" t="e">
        <f>HLOOKUP("Device Tree Pin Name",#REF!,MATCH($A440,#REF!,0),FALSE)</f>
        <v>#REF!</v>
      </c>
      <c r="T440" s="47" t="e">
        <f>HLOOKUP("power rail",#REF!,MATCH($A440,#REF!,0),FALSE)</f>
        <v>#REF!</v>
      </c>
      <c r="U440" s="62" t="e">
        <f>HLOOKUP("Wake Capable",#REF!,MATCH($A440,#REF!,0),FALSE)</f>
        <v>#REF!</v>
      </c>
      <c r="V440" s="62" t="e">
        <f>HLOOKUP("Strap",#REF!,MATCH($A440,#REF!,0),FALSE)</f>
        <v>#REF!</v>
      </c>
      <c r="W440" s="62"/>
      <c r="X440" s="62"/>
      <c r="Y440" s="62"/>
      <c r="Z440" s="47"/>
      <c r="AA440" s="47" t="e">
        <f>HLOOKUP("Pad type",#REF!,MATCH($A440,#REF!,0),FALSE)</f>
        <v>#REF!</v>
      </c>
      <c r="AB440" s="63"/>
      <c r="AC440" s="63" t="e">
        <f>HLOOKUP("POR Pin State",#REF!,MATCH($A440,#REF!,0),FALSE)</f>
        <v>#REF!</v>
      </c>
      <c r="AD440" s="208"/>
      <c r="AE440" s="208"/>
      <c r="AF440" s="208"/>
      <c r="AG440" s="208"/>
      <c r="AH440" s="209"/>
      <c r="AI440" s="209"/>
      <c r="AJ440" s="210"/>
      <c r="AK440" s="210"/>
      <c r="AL440" s="210"/>
      <c r="AM440" s="210"/>
      <c r="AN440" s="210"/>
      <c r="AO440" s="210"/>
      <c r="AP440" s="210"/>
      <c r="AQ440" s="236" t="s">
        <v>1002</v>
      </c>
      <c r="AR440" s="105"/>
      <c r="AS440" s="105"/>
      <c r="AT440" s="105"/>
      <c r="AU440" s="105"/>
      <c r="AV440" s="105"/>
      <c r="AW440" s="105"/>
      <c r="AX440" s="105"/>
      <c r="AY440" s="105"/>
      <c r="AZ440" s="105"/>
      <c r="BA440" s="105"/>
      <c r="BB440" s="218"/>
      <c r="BC440" s="105"/>
      <c r="BD440" s="219"/>
      <c r="BE440" s="231" t="s">
        <v>1001</v>
      </c>
      <c r="BF440" s="147" t="e">
        <f>VLOOKUP($A440,#REF!,34,FALSE)</f>
        <v>#REF!</v>
      </c>
      <c r="BG440" s="147" t="e">
        <f>VLOOKUP($A440,#REF!,22,FALSE)</f>
        <v>#REF!</v>
      </c>
      <c r="BH440" s="149"/>
    </row>
    <row r="441" s="5" customFormat="1" ht="12.95" customHeight="1" spans="1:60">
      <c r="A441" s="48" t="s">
        <v>1003</v>
      </c>
      <c r="B441" s="38" t="e">
        <f>VLOOKUP($A441,#REF!,34,FALSE)</f>
        <v>#REF!</v>
      </c>
      <c r="C441" s="39" t="str">
        <f t="shared" si="155"/>
        <v>unused_NVHS0_RX4N</v>
      </c>
      <c r="D441" s="40" t="e">
        <f>IF(LEN(VLOOKUP($A441,#REF!,8,FALSE)),LEFT(VLOOKUP($A441,#REF!,8,FALSE),LEN(VLOOKUP($A441,#REF!,8,FALSE))-2),"")</f>
        <v>#REF!</v>
      </c>
      <c r="E441" s="41" t="e">
        <f>IF(LEN(VLOOKUP($A441,#REF!,4,FALSE)),IF(INDEX(#REF!,MATCH($A441,#REF!,0),1),LEFT(VLOOKUP($A441,#REF!,4,FALSE),LEN(VLOOKUP($A441,#REF!,4,FALSE))-2),CONCATENATE(LEFT(VLOOKUP($A441,#REF!,4,FALSE),LEN(VLOOKUP($A441,#REF!,4,FALSE))-2),"*")),"")</f>
        <v>#REF!</v>
      </c>
      <c r="F441" s="42" t="e">
        <f>IF(LEN(VLOOKUP($A441,#REF!,5,FALSE)),IF(INDEX(#REF!,MATCH($A441,#REF!,0),2),LEFT(VLOOKUP($A441,#REF!,5,FALSE),LEN(VLOOKUP($A441,#REF!,5,FALSE))-2),CONCATENATE(LEFT(VLOOKUP($A441,#REF!,5,FALSE),LEN(VLOOKUP($A441,#REF!,5,FALSE))-2),"*")),"")</f>
        <v>#REF!</v>
      </c>
      <c r="G441" s="42" t="e">
        <f>IF(LEN(VLOOKUP($A441,#REF!,6,FALSE)),IF(INDEX(#REF!,MATCH($A441,#REF!,0),3),LEFT(VLOOKUP($A441,#REF!,6,FALSE),LEN(VLOOKUP($A441,#REF!,6,FALSE))-2),CONCATENATE(LEFT(VLOOKUP($A441,#REF!,6,FALSE),LEN(VLOOKUP($A441,#REF!,6,FALSE))-2),"*")),"")</f>
        <v>#REF!</v>
      </c>
      <c r="H441" s="43" t="e">
        <f>IF(LEN(VLOOKUP($A441,#REF!,7,FALSE)),IF(INDEX(#REF!,MATCH($A441,#REF!,0),4),LEFT(VLOOKUP($A441,#REF!,7,FALSE),LEN(VLOOKUP($A441,#REF!,7,FALSE))-2),CONCATENATE(LEFT(VLOOKUP($A441,#REF!,7,FALSE),LEN(VLOOKUP($A441,#REF!,7,FALSE))-2),"*")),"")</f>
        <v>#REF!</v>
      </c>
      <c r="I441" s="54" t="e">
        <f>IF(LEN(VLOOKUP($A441,#REF!,8,FALSE)),UPPER(RIGHT(VLOOKUP($A441,#REF!,8,FALSE),1)),"")</f>
        <v>#REF!</v>
      </c>
      <c r="J441" s="42" t="e">
        <f>IF(LEN(VLOOKUP($A441,#REF!,4,FALSE)),UPPER(RIGHT(VLOOKUP($A441,#REF!,4,FALSE),1)),"")</f>
        <v>#REF!</v>
      </c>
      <c r="K441" s="42" t="e">
        <f>IF(LEN(VLOOKUP($A441,#REF!,5,FALSE)),UPPER(RIGHT(VLOOKUP($A441,#REF!,5,FALSE),1)),"")</f>
        <v>#REF!</v>
      </c>
      <c r="L441" s="42" t="e">
        <f>IF(LEN(VLOOKUP($A441,#REF!,6,FALSE)),UPPER(RIGHT(VLOOKUP($A441,#REF!,6,FALSE),1)),"")</f>
        <v>#REF!</v>
      </c>
      <c r="M441" s="43" t="e">
        <f>IF(LEN(VLOOKUP($A441,#REF!,7,FALSE)),UPPER(RIGHT(VLOOKUP($A441,#REF!,7,FALSE),1)),"")</f>
        <v>#REF!</v>
      </c>
      <c r="N441" s="206"/>
      <c r="O441" s="206"/>
      <c r="P441" s="206"/>
      <c r="Q441" s="206"/>
      <c r="R441" s="206"/>
      <c r="S441" s="63" t="e">
        <f>HLOOKUP("Device Tree Pin Name",#REF!,MATCH($A441,#REF!,0),FALSE)</f>
        <v>#REF!</v>
      </c>
      <c r="T441" s="47" t="e">
        <f>HLOOKUP("power rail",#REF!,MATCH($A441,#REF!,0),FALSE)</f>
        <v>#REF!</v>
      </c>
      <c r="U441" s="62" t="e">
        <f>HLOOKUP("Wake Capable",#REF!,MATCH($A441,#REF!,0),FALSE)</f>
        <v>#REF!</v>
      </c>
      <c r="V441" s="62" t="e">
        <f>HLOOKUP("Strap",#REF!,MATCH($A441,#REF!,0),FALSE)</f>
        <v>#REF!</v>
      </c>
      <c r="W441" s="62"/>
      <c r="X441" s="62"/>
      <c r="Y441" s="62"/>
      <c r="Z441" s="47"/>
      <c r="AA441" s="47" t="e">
        <f>HLOOKUP("Pad type",#REF!,MATCH($A441,#REF!,0),FALSE)</f>
        <v>#REF!</v>
      </c>
      <c r="AB441" s="63"/>
      <c r="AC441" s="63" t="e">
        <f>HLOOKUP("POR Pin State",#REF!,MATCH($A441,#REF!,0),FALSE)</f>
        <v>#REF!</v>
      </c>
      <c r="AD441" s="208"/>
      <c r="AE441" s="208"/>
      <c r="AF441" s="208"/>
      <c r="AG441" s="208"/>
      <c r="AH441" s="209"/>
      <c r="AI441" s="209"/>
      <c r="AJ441" s="210"/>
      <c r="AK441" s="210"/>
      <c r="AL441" s="210"/>
      <c r="AM441" s="210"/>
      <c r="AN441" s="210"/>
      <c r="AO441" s="210"/>
      <c r="AP441" s="210"/>
      <c r="AQ441" s="237" t="s">
        <v>1004</v>
      </c>
      <c r="AR441" s="105"/>
      <c r="AS441" s="105"/>
      <c r="AT441" s="105"/>
      <c r="AU441" s="105"/>
      <c r="AV441" s="105"/>
      <c r="AW441" s="105"/>
      <c r="AX441" s="105"/>
      <c r="AY441" s="105"/>
      <c r="AZ441" s="105"/>
      <c r="BA441" s="105"/>
      <c r="BB441" s="218"/>
      <c r="BC441" s="105"/>
      <c r="BD441" s="219"/>
      <c r="BE441" s="231" t="s">
        <v>1003</v>
      </c>
      <c r="BF441" s="147" t="e">
        <f>VLOOKUP($A441,#REF!,34,FALSE)</f>
        <v>#REF!</v>
      </c>
      <c r="BG441" s="147" t="e">
        <f>VLOOKUP($A441,#REF!,22,FALSE)</f>
        <v>#REF!</v>
      </c>
      <c r="BH441" s="149"/>
    </row>
    <row r="442" s="5" customFormat="1" ht="12.95" customHeight="1" spans="1:60">
      <c r="A442" s="48" t="s">
        <v>1005</v>
      </c>
      <c r="B442" s="38" t="e">
        <f>VLOOKUP($A442,#REF!,34,FALSE)</f>
        <v>#REF!</v>
      </c>
      <c r="C442" s="39" t="str">
        <f t="shared" si="155"/>
        <v>unused_NVHS0_TX4P</v>
      </c>
      <c r="D442" s="40" t="e">
        <f>IF(LEN(VLOOKUP($A442,#REF!,8,FALSE)),LEFT(VLOOKUP($A442,#REF!,8,FALSE),LEN(VLOOKUP($A442,#REF!,8,FALSE))-2),"")</f>
        <v>#REF!</v>
      </c>
      <c r="E442" s="41" t="e">
        <f>IF(LEN(VLOOKUP($A442,#REF!,4,FALSE)),IF(INDEX(#REF!,MATCH($A442,#REF!,0),1),LEFT(VLOOKUP($A442,#REF!,4,FALSE),LEN(VLOOKUP($A442,#REF!,4,FALSE))-2),CONCATENATE(LEFT(VLOOKUP($A442,#REF!,4,FALSE),LEN(VLOOKUP($A442,#REF!,4,FALSE))-2),"*")),"")</f>
        <v>#REF!</v>
      </c>
      <c r="F442" s="42" t="e">
        <f>IF(LEN(VLOOKUP($A442,#REF!,5,FALSE)),IF(INDEX(#REF!,MATCH($A442,#REF!,0),2),LEFT(VLOOKUP($A442,#REF!,5,FALSE),LEN(VLOOKUP($A442,#REF!,5,FALSE))-2),CONCATENATE(LEFT(VLOOKUP($A442,#REF!,5,FALSE),LEN(VLOOKUP($A442,#REF!,5,FALSE))-2),"*")),"")</f>
        <v>#REF!</v>
      </c>
      <c r="G442" s="42" t="e">
        <f>IF(LEN(VLOOKUP($A442,#REF!,6,FALSE)),IF(INDEX(#REF!,MATCH($A442,#REF!,0),3),LEFT(VLOOKUP($A442,#REF!,6,FALSE),LEN(VLOOKUP($A442,#REF!,6,FALSE))-2),CONCATENATE(LEFT(VLOOKUP($A442,#REF!,6,FALSE),LEN(VLOOKUP($A442,#REF!,6,FALSE))-2),"*")),"")</f>
        <v>#REF!</v>
      </c>
      <c r="H442" s="43" t="e">
        <f>IF(LEN(VLOOKUP($A442,#REF!,7,FALSE)),IF(INDEX(#REF!,MATCH($A442,#REF!,0),4),LEFT(VLOOKUP($A442,#REF!,7,FALSE),LEN(VLOOKUP($A442,#REF!,7,FALSE))-2),CONCATENATE(LEFT(VLOOKUP($A442,#REF!,7,FALSE),LEN(VLOOKUP($A442,#REF!,7,FALSE))-2),"*")),"")</f>
        <v>#REF!</v>
      </c>
      <c r="I442" s="54" t="e">
        <f>IF(LEN(VLOOKUP($A442,#REF!,8,FALSE)),UPPER(RIGHT(VLOOKUP($A442,#REF!,8,FALSE),1)),"")</f>
        <v>#REF!</v>
      </c>
      <c r="J442" s="42" t="e">
        <f>IF(LEN(VLOOKUP($A442,#REF!,4,FALSE)),UPPER(RIGHT(VLOOKUP($A442,#REF!,4,FALSE),1)),"")</f>
        <v>#REF!</v>
      </c>
      <c r="K442" s="42" t="e">
        <f>IF(LEN(VLOOKUP($A442,#REF!,5,FALSE)),UPPER(RIGHT(VLOOKUP($A442,#REF!,5,FALSE),1)),"")</f>
        <v>#REF!</v>
      </c>
      <c r="L442" s="42" t="e">
        <f>IF(LEN(VLOOKUP($A442,#REF!,6,FALSE)),UPPER(RIGHT(VLOOKUP($A442,#REF!,6,FALSE),1)),"")</f>
        <v>#REF!</v>
      </c>
      <c r="M442" s="43" t="e">
        <f>IF(LEN(VLOOKUP($A442,#REF!,7,FALSE)),UPPER(RIGHT(VLOOKUP($A442,#REF!,7,FALSE),1)),"")</f>
        <v>#REF!</v>
      </c>
      <c r="N442" s="206"/>
      <c r="O442" s="206"/>
      <c r="P442" s="206"/>
      <c r="Q442" s="206"/>
      <c r="R442" s="206"/>
      <c r="S442" s="63" t="e">
        <f>HLOOKUP("Device Tree Pin Name",#REF!,MATCH($A442,#REF!,0),FALSE)</f>
        <v>#REF!</v>
      </c>
      <c r="T442" s="47" t="e">
        <f>HLOOKUP("power rail",#REF!,MATCH($A442,#REF!,0),FALSE)</f>
        <v>#REF!</v>
      </c>
      <c r="U442" s="62" t="e">
        <f>HLOOKUP("Wake Capable",#REF!,MATCH($A442,#REF!,0),FALSE)</f>
        <v>#REF!</v>
      </c>
      <c r="V442" s="62" t="e">
        <f>HLOOKUP("Strap",#REF!,MATCH($A442,#REF!,0),FALSE)</f>
        <v>#REF!</v>
      </c>
      <c r="W442" s="62"/>
      <c r="X442" s="62"/>
      <c r="Y442" s="62"/>
      <c r="Z442" s="47"/>
      <c r="AA442" s="47" t="e">
        <f>HLOOKUP("Pad type",#REF!,MATCH($A442,#REF!,0),FALSE)</f>
        <v>#REF!</v>
      </c>
      <c r="AB442" s="63"/>
      <c r="AC442" s="63" t="e">
        <f>HLOOKUP("POR Pin State",#REF!,MATCH($A442,#REF!,0),FALSE)</f>
        <v>#REF!</v>
      </c>
      <c r="AD442" s="208"/>
      <c r="AE442" s="208"/>
      <c r="AF442" s="208"/>
      <c r="AG442" s="208"/>
      <c r="AH442" s="209"/>
      <c r="AI442" s="209"/>
      <c r="AJ442" s="210"/>
      <c r="AK442" s="210"/>
      <c r="AL442" s="210"/>
      <c r="AM442" s="210"/>
      <c r="AN442" s="210"/>
      <c r="AO442" s="210"/>
      <c r="AP442" s="210"/>
      <c r="AQ442" s="236" t="s">
        <v>1006</v>
      </c>
      <c r="AR442" s="105"/>
      <c r="AS442" s="105"/>
      <c r="AT442" s="105"/>
      <c r="AU442" s="105"/>
      <c r="AV442" s="105"/>
      <c r="AW442" s="105"/>
      <c r="AX442" s="105"/>
      <c r="AY442" s="105"/>
      <c r="AZ442" s="105"/>
      <c r="BA442" s="105"/>
      <c r="BB442" s="218"/>
      <c r="BC442" s="105"/>
      <c r="BD442" s="219"/>
      <c r="BE442" s="231" t="s">
        <v>1005</v>
      </c>
      <c r="BF442" s="147" t="e">
        <f>VLOOKUP($A442,#REF!,34,FALSE)</f>
        <v>#REF!</v>
      </c>
      <c r="BG442" s="147" t="e">
        <f>VLOOKUP($A442,#REF!,22,FALSE)</f>
        <v>#REF!</v>
      </c>
      <c r="BH442" s="149"/>
    </row>
    <row r="443" s="5" customFormat="1" ht="12.95" customHeight="1" spans="1:60">
      <c r="A443" s="48" t="s">
        <v>1007</v>
      </c>
      <c r="B443" s="38" t="e">
        <f>VLOOKUP($A443,#REF!,34,FALSE)</f>
        <v>#REF!</v>
      </c>
      <c r="C443" s="39" t="str">
        <f t="shared" si="155"/>
        <v>unused_NVHS0_TX4N</v>
      </c>
      <c r="D443" s="40" t="e">
        <f>IF(LEN(VLOOKUP($A443,#REF!,8,FALSE)),LEFT(VLOOKUP($A443,#REF!,8,FALSE),LEN(VLOOKUP($A443,#REF!,8,FALSE))-2),"")</f>
        <v>#REF!</v>
      </c>
      <c r="E443" s="41" t="e">
        <f>IF(LEN(VLOOKUP($A443,#REF!,4,FALSE)),IF(INDEX(#REF!,MATCH($A443,#REF!,0),1),LEFT(VLOOKUP($A443,#REF!,4,FALSE),LEN(VLOOKUP($A443,#REF!,4,FALSE))-2),CONCATENATE(LEFT(VLOOKUP($A443,#REF!,4,FALSE),LEN(VLOOKUP($A443,#REF!,4,FALSE))-2),"*")),"")</f>
        <v>#REF!</v>
      </c>
      <c r="F443" s="42" t="e">
        <f>IF(LEN(VLOOKUP($A443,#REF!,5,FALSE)),IF(INDEX(#REF!,MATCH($A443,#REF!,0),2),LEFT(VLOOKUP($A443,#REF!,5,FALSE),LEN(VLOOKUP($A443,#REF!,5,FALSE))-2),CONCATENATE(LEFT(VLOOKUP($A443,#REF!,5,FALSE),LEN(VLOOKUP($A443,#REF!,5,FALSE))-2),"*")),"")</f>
        <v>#REF!</v>
      </c>
      <c r="G443" s="42" t="e">
        <f>IF(LEN(VLOOKUP($A443,#REF!,6,FALSE)),IF(INDEX(#REF!,MATCH($A443,#REF!,0),3),LEFT(VLOOKUP($A443,#REF!,6,FALSE),LEN(VLOOKUP($A443,#REF!,6,FALSE))-2),CONCATENATE(LEFT(VLOOKUP($A443,#REF!,6,FALSE),LEN(VLOOKUP($A443,#REF!,6,FALSE))-2),"*")),"")</f>
        <v>#REF!</v>
      </c>
      <c r="H443" s="43" t="e">
        <f>IF(LEN(VLOOKUP($A443,#REF!,7,FALSE)),IF(INDEX(#REF!,MATCH($A443,#REF!,0),4),LEFT(VLOOKUP($A443,#REF!,7,FALSE),LEN(VLOOKUP($A443,#REF!,7,FALSE))-2),CONCATENATE(LEFT(VLOOKUP($A443,#REF!,7,FALSE),LEN(VLOOKUP($A443,#REF!,7,FALSE))-2),"*")),"")</f>
        <v>#REF!</v>
      </c>
      <c r="I443" s="54" t="e">
        <f>IF(LEN(VLOOKUP($A443,#REF!,8,FALSE)),UPPER(RIGHT(VLOOKUP($A443,#REF!,8,FALSE),1)),"")</f>
        <v>#REF!</v>
      </c>
      <c r="J443" s="42" t="e">
        <f>IF(LEN(VLOOKUP($A443,#REF!,4,FALSE)),UPPER(RIGHT(VLOOKUP($A443,#REF!,4,FALSE),1)),"")</f>
        <v>#REF!</v>
      </c>
      <c r="K443" s="42" t="e">
        <f>IF(LEN(VLOOKUP($A443,#REF!,5,FALSE)),UPPER(RIGHT(VLOOKUP($A443,#REF!,5,FALSE),1)),"")</f>
        <v>#REF!</v>
      </c>
      <c r="L443" s="42" t="e">
        <f>IF(LEN(VLOOKUP($A443,#REF!,6,FALSE)),UPPER(RIGHT(VLOOKUP($A443,#REF!,6,FALSE),1)),"")</f>
        <v>#REF!</v>
      </c>
      <c r="M443" s="43" t="e">
        <f>IF(LEN(VLOOKUP($A443,#REF!,7,FALSE)),UPPER(RIGHT(VLOOKUP($A443,#REF!,7,FALSE),1)),"")</f>
        <v>#REF!</v>
      </c>
      <c r="N443" s="206"/>
      <c r="O443" s="206"/>
      <c r="P443" s="206"/>
      <c r="Q443" s="206"/>
      <c r="R443" s="206"/>
      <c r="S443" s="63" t="e">
        <f>HLOOKUP("Device Tree Pin Name",#REF!,MATCH($A443,#REF!,0),FALSE)</f>
        <v>#REF!</v>
      </c>
      <c r="T443" s="47" t="e">
        <f>HLOOKUP("power rail",#REF!,MATCH($A443,#REF!,0),FALSE)</f>
        <v>#REF!</v>
      </c>
      <c r="U443" s="62" t="e">
        <f>HLOOKUP("Wake Capable",#REF!,MATCH($A443,#REF!,0),FALSE)</f>
        <v>#REF!</v>
      </c>
      <c r="V443" s="62" t="e">
        <f>HLOOKUP("Strap",#REF!,MATCH($A443,#REF!,0),FALSE)</f>
        <v>#REF!</v>
      </c>
      <c r="W443" s="62"/>
      <c r="X443" s="62"/>
      <c r="Y443" s="62"/>
      <c r="Z443" s="47"/>
      <c r="AA443" s="47" t="e">
        <f>HLOOKUP("Pad type",#REF!,MATCH($A443,#REF!,0),FALSE)</f>
        <v>#REF!</v>
      </c>
      <c r="AB443" s="63"/>
      <c r="AC443" s="63" t="e">
        <f>HLOOKUP("POR Pin State",#REF!,MATCH($A443,#REF!,0),FALSE)</f>
        <v>#REF!</v>
      </c>
      <c r="AD443" s="208"/>
      <c r="AE443" s="208"/>
      <c r="AF443" s="208"/>
      <c r="AG443" s="208"/>
      <c r="AH443" s="209"/>
      <c r="AI443" s="209"/>
      <c r="AJ443" s="210"/>
      <c r="AK443" s="210"/>
      <c r="AL443" s="210"/>
      <c r="AM443" s="210"/>
      <c r="AN443" s="210"/>
      <c r="AO443" s="210"/>
      <c r="AP443" s="210"/>
      <c r="AQ443" s="237" t="s">
        <v>1008</v>
      </c>
      <c r="AR443" s="105"/>
      <c r="AS443" s="105"/>
      <c r="AT443" s="105"/>
      <c r="AU443" s="105"/>
      <c r="AV443" s="105"/>
      <c r="AW443" s="105"/>
      <c r="AX443" s="105"/>
      <c r="AY443" s="105"/>
      <c r="AZ443" s="105"/>
      <c r="BA443" s="105"/>
      <c r="BB443" s="218"/>
      <c r="BC443" s="105"/>
      <c r="BD443" s="219"/>
      <c r="BE443" s="231" t="s">
        <v>1007</v>
      </c>
      <c r="BF443" s="147" t="e">
        <f>VLOOKUP($A443,#REF!,34,FALSE)</f>
        <v>#REF!</v>
      </c>
      <c r="BG443" s="147" t="e">
        <f>VLOOKUP($A443,#REF!,22,FALSE)</f>
        <v>#REF!</v>
      </c>
      <c r="BH443" s="149"/>
    </row>
    <row r="444" s="5" customFormat="1" ht="12.95" customHeight="1" spans="1:60">
      <c r="A444" s="48" t="s">
        <v>1009</v>
      </c>
      <c r="B444" s="38" t="e">
        <f>VLOOKUP($A444,#REF!,34,FALSE)</f>
        <v>#REF!</v>
      </c>
      <c r="C444" s="39" t="str">
        <f t="shared" si="155"/>
        <v>unused_NVHS0_RX5P</v>
      </c>
      <c r="D444" s="40" t="e">
        <f>IF(LEN(VLOOKUP($A444,#REF!,8,FALSE)),LEFT(VLOOKUP($A444,#REF!,8,FALSE),LEN(VLOOKUP($A444,#REF!,8,FALSE))-2),"")</f>
        <v>#REF!</v>
      </c>
      <c r="E444" s="41" t="e">
        <f>IF(LEN(VLOOKUP($A444,#REF!,4,FALSE)),IF(INDEX(#REF!,MATCH($A444,#REF!,0),1),LEFT(VLOOKUP($A444,#REF!,4,FALSE),LEN(VLOOKUP($A444,#REF!,4,FALSE))-2),CONCATENATE(LEFT(VLOOKUP($A444,#REF!,4,FALSE),LEN(VLOOKUP($A444,#REF!,4,FALSE))-2),"*")),"")</f>
        <v>#REF!</v>
      </c>
      <c r="F444" s="42" t="e">
        <f>IF(LEN(VLOOKUP($A444,#REF!,5,FALSE)),IF(INDEX(#REF!,MATCH($A444,#REF!,0),2),LEFT(VLOOKUP($A444,#REF!,5,FALSE),LEN(VLOOKUP($A444,#REF!,5,FALSE))-2),CONCATENATE(LEFT(VLOOKUP($A444,#REF!,5,FALSE),LEN(VLOOKUP($A444,#REF!,5,FALSE))-2),"*")),"")</f>
        <v>#REF!</v>
      </c>
      <c r="G444" s="42" t="e">
        <f>IF(LEN(VLOOKUP($A444,#REF!,6,FALSE)),IF(INDEX(#REF!,MATCH($A444,#REF!,0),3),LEFT(VLOOKUP($A444,#REF!,6,FALSE),LEN(VLOOKUP($A444,#REF!,6,FALSE))-2),CONCATENATE(LEFT(VLOOKUP($A444,#REF!,6,FALSE),LEN(VLOOKUP($A444,#REF!,6,FALSE))-2),"*")),"")</f>
        <v>#REF!</v>
      </c>
      <c r="H444" s="43" t="e">
        <f>IF(LEN(VLOOKUP($A444,#REF!,7,FALSE)),IF(INDEX(#REF!,MATCH($A444,#REF!,0),4),LEFT(VLOOKUP($A444,#REF!,7,FALSE),LEN(VLOOKUP($A444,#REF!,7,FALSE))-2),CONCATENATE(LEFT(VLOOKUP($A444,#REF!,7,FALSE),LEN(VLOOKUP($A444,#REF!,7,FALSE))-2),"*")),"")</f>
        <v>#REF!</v>
      </c>
      <c r="I444" s="54" t="e">
        <f>IF(LEN(VLOOKUP($A444,#REF!,8,FALSE)),UPPER(RIGHT(VLOOKUP($A444,#REF!,8,FALSE),1)),"")</f>
        <v>#REF!</v>
      </c>
      <c r="J444" s="42" t="e">
        <f>IF(LEN(VLOOKUP($A444,#REF!,4,FALSE)),UPPER(RIGHT(VLOOKUP($A444,#REF!,4,FALSE),1)),"")</f>
        <v>#REF!</v>
      </c>
      <c r="K444" s="42" t="e">
        <f>IF(LEN(VLOOKUP($A444,#REF!,5,FALSE)),UPPER(RIGHT(VLOOKUP($A444,#REF!,5,FALSE),1)),"")</f>
        <v>#REF!</v>
      </c>
      <c r="L444" s="42" t="e">
        <f>IF(LEN(VLOOKUP($A444,#REF!,6,FALSE)),UPPER(RIGHT(VLOOKUP($A444,#REF!,6,FALSE),1)),"")</f>
        <v>#REF!</v>
      </c>
      <c r="M444" s="43" t="e">
        <f>IF(LEN(VLOOKUP($A444,#REF!,7,FALSE)),UPPER(RIGHT(VLOOKUP($A444,#REF!,7,FALSE),1)),"")</f>
        <v>#REF!</v>
      </c>
      <c r="N444" s="206"/>
      <c r="O444" s="206"/>
      <c r="P444" s="206"/>
      <c r="Q444" s="206"/>
      <c r="R444" s="206"/>
      <c r="S444" s="63" t="e">
        <f>HLOOKUP("Device Tree Pin Name",#REF!,MATCH($A444,#REF!,0),FALSE)</f>
        <v>#REF!</v>
      </c>
      <c r="T444" s="47" t="e">
        <f>HLOOKUP("power rail",#REF!,MATCH($A444,#REF!,0),FALSE)</f>
        <v>#REF!</v>
      </c>
      <c r="U444" s="62" t="e">
        <f>HLOOKUP("Wake Capable",#REF!,MATCH($A444,#REF!,0),FALSE)</f>
        <v>#REF!</v>
      </c>
      <c r="V444" s="62" t="e">
        <f>HLOOKUP("Strap",#REF!,MATCH($A444,#REF!,0),FALSE)</f>
        <v>#REF!</v>
      </c>
      <c r="W444" s="62"/>
      <c r="X444" s="62"/>
      <c r="Y444" s="62"/>
      <c r="Z444" s="47"/>
      <c r="AA444" s="47" t="e">
        <f>HLOOKUP("Pad type",#REF!,MATCH($A444,#REF!,0),FALSE)</f>
        <v>#REF!</v>
      </c>
      <c r="AB444" s="63"/>
      <c r="AC444" s="63" t="e">
        <f>HLOOKUP("POR Pin State",#REF!,MATCH($A444,#REF!,0),FALSE)</f>
        <v>#REF!</v>
      </c>
      <c r="AD444" s="208"/>
      <c r="AE444" s="208"/>
      <c r="AF444" s="208"/>
      <c r="AG444" s="208"/>
      <c r="AH444" s="209"/>
      <c r="AI444" s="209"/>
      <c r="AJ444" s="210"/>
      <c r="AK444" s="210"/>
      <c r="AL444" s="210"/>
      <c r="AM444" s="210"/>
      <c r="AN444" s="210"/>
      <c r="AO444" s="210"/>
      <c r="AP444" s="210"/>
      <c r="AQ444" s="236" t="s">
        <v>1010</v>
      </c>
      <c r="AR444" s="105"/>
      <c r="AS444" s="105"/>
      <c r="AT444" s="105"/>
      <c r="AU444" s="105"/>
      <c r="AV444" s="105"/>
      <c r="AW444" s="105"/>
      <c r="AX444" s="105"/>
      <c r="AY444" s="105"/>
      <c r="AZ444" s="105"/>
      <c r="BA444" s="105"/>
      <c r="BB444" s="218"/>
      <c r="BC444" s="105"/>
      <c r="BD444" s="219"/>
      <c r="BE444" s="231" t="s">
        <v>1009</v>
      </c>
      <c r="BF444" s="147" t="e">
        <f>VLOOKUP($A444,#REF!,34,FALSE)</f>
        <v>#REF!</v>
      </c>
      <c r="BG444" s="147" t="e">
        <f>VLOOKUP($A444,#REF!,22,FALSE)</f>
        <v>#REF!</v>
      </c>
      <c r="BH444" s="149"/>
    </row>
    <row r="445" s="5" customFormat="1" ht="12.95" customHeight="1" spans="1:60">
      <c r="A445" s="48" t="s">
        <v>1011</v>
      </c>
      <c r="B445" s="38" t="e">
        <f>VLOOKUP($A445,#REF!,34,FALSE)</f>
        <v>#REF!</v>
      </c>
      <c r="C445" s="39" t="str">
        <f t="shared" si="155"/>
        <v>unused_NVHS0_RX5N</v>
      </c>
      <c r="D445" s="40" t="e">
        <f>IF(LEN(VLOOKUP($A445,#REF!,8,FALSE)),LEFT(VLOOKUP($A445,#REF!,8,FALSE),LEN(VLOOKUP($A445,#REF!,8,FALSE))-2),"")</f>
        <v>#REF!</v>
      </c>
      <c r="E445" s="41" t="e">
        <f>IF(LEN(VLOOKUP($A445,#REF!,4,FALSE)),IF(INDEX(#REF!,MATCH($A445,#REF!,0),1),LEFT(VLOOKUP($A445,#REF!,4,FALSE),LEN(VLOOKUP($A445,#REF!,4,FALSE))-2),CONCATENATE(LEFT(VLOOKUP($A445,#REF!,4,FALSE),LEN(VLOOKUP($A445,#REF!,4,FALSE))-2),"*")),"")</f>
        <v>#REF!</v>
      </c>
      <c r="F445" s="42" t="e">
        <f>IF(LEN(VLOOKUP($A445,#REF!,5,FALSE)),IF(INDEX(#REF!,MATCH($A445,#REF!,0),2),LEFT(VLOOKUP($A445,#REF!,5,FALSE),LEN(VLOOKUP($A445,#REF!,5,FALSE))-2),CONCATENATE(LEFT(VLOOKUP($A445,#REF!,5,FALSE),LEN(VLOOKUP($A445,#REF!,5,FALSE))-2),"*")),"")</f>
        <v>#REF!</v>
      </c>
      <c r="G445" s="42" t="e">
        <f>IF(LEN(VLOOKUP($A445,#REF!,6,FALSE)),IF(INDEX(#REF!,MATCH($A445,#REF!,0),3),LEFT(VLOOKUP($A445,#REF!,6,FALSE),LEN(VLOOKUP($A445,#REF!,6,FALSE))-2),CONCATENATE(LEFT(VLOOKUP($A445,#REF!,6,FALSE),LEN(VLOOKUP($A445,#REF!,6,FALSE))-2),"*")),"")</f>
        <v>#REF!</v>
      </c>
      <c r="H445" s="43" t="e">
        <f>IF(LEN(VLOOKUP($A445,#REF!,7,FALSE)),IF(INDEX(#REF!,MATCH($A445,#REF!,0),4),LEFT(VLOOKUP($A445,#REF!,7,FALSE),LEN(VLOOKUP($A445,#REF!,7,FALSE))-2),CONCATENATE(LEFT(VLOOKUP($A445,#REF!,7,FALSE),LEN(VLOOKUP($A445,#REF!,7,FALSE))-2),"*")),"")</f>
        <v>#REF!</v>
      </c>
      <c r="I445" s="54" t="e">
        <f>IF(LEN(VLOOKUP($A445,#REF!,8,FALSE)),UPPER(RIGHT(VLOOKUP($A445,#REF!,8,FALSE),1)),"")</f>
        <v>#REF!</v>
      </c>
      <c r="J445" s="42" t="e">
        <f>IF(LEN(VLOOKUP($A445,#REF!,4,FALSE)),UPPER(RIGHT(VLOOKUP($A445,#REF!,4,FALSE),1)),"")</f>
        <v>#REF!</v>
      </c>
      <c r="K445" s="42" t="e">
        <f>IF(LEN(VLOOKUP($A445,#REF!,5,FALSE)),UPPER(RIGHT(VLOOKUP($A445,#REF!,5,FALSE),1)),"")</f>
        <v>#REF!</v>
      </c>
      <c r="L445" s="42" t="e">
        <f>IF(LEN(VLOOKUP($A445,#REF!,6,FALSE)),UPPER(RIGHT(VLOOKUP($A445,#REF!,6,FALSE),1)),"")</f>
        <v>#REF!</v>
      </c>
      <c r="M445" s="43" t="e">
        <f>IF(LEN(VLOOKUP($A445,#REF!,7,FALSE)),UPPER(RIGHT(VLOOKUP($A445,#REF!,7,FALSE),1)),"")</f>
        <v>#REF!</v>
      </c>
      <c r="N445" s="206"/>
      <c r="O445" s="206"/>
      <c r="P445" s="206"/>
      <c r="Q445" s="206"/>
      <c r="R445" s="206"/>
      <c r="S445" s="63" t="e">
        <f>HLOOKUP("Device Tree Pin Name",#REF!,MATCH($A445,#REF!,0),FALSE)</f>
        <v>#REF!</v>
      </c>
      <c r="T445" s="47" t="e">
        <f>HLOOKUP("power rail",#REF!,MATCH($A445,#REF!,0),FALSE)</f>
        <v>#REF!</v>
      </c>
      <c r="U445" s="62" t="e">
        <f>HLOOKUP("Wake Capable",#REF!,MATCH($A445,#REF!,0),FALSE)</f>
        <v>#REF!</v>
      </c>
      <c r="V445" s="62" t="e">
        <f>HLOOKUP("Strap",#REF!,MATCH($A445,#REF!,0),FALSE)</f>
        <v>#REF!</v>
      </c>
      <c r="W445" s="62"/>
      <c r="X445" s="62"/>
      <c r="Y445" s="62"/>
      <c r="Z445" s="47"/>
      <c r="AA445" s="47" t="e">
        <f>HLOOKUP("Pad type",#REF!,MATCH($A445,#REF!,0),FALSE)</f>
        <v>#REF!</v>
      </c>
      <c r="AB445" s="63"/>
      <c r="AC445" s="63" t="e">
        <f>HLOOKUP("POR Pin State",#REF!,MATCH($A445,#REF!,0),FALSE)</f>
        <v>#REF!</v>
      </c>
      <c r="AD445" s="208"/>
      <c r="AE445" s="208"/>
      <c r="AF445" s="208"/>
      <c r="AG445" s="208"/>
      <c r="AH445" s="209"/>
      <c r="AI445" s="209"/>
      <c r="AJ445" s="210"/>
      <c r="AK445" s="210"/>
      <c r="AL445" s="210"/>
      <c r="AM445" s="210"/>
      <c r="AN445" s="210"/>
      <c r="AO445" s="210"/>
      <c r="AP445" s="210"/>
      <c r="AQ445" s="237" t="s">
        <v>1012</v>
      </c>
      <c r="AR445" s="105"/>
      <c r="AS445" s="105"/>
      <c r="AT445" s="105"/>
      <c r="AU445" s="105"/>
      <c r="AV445" s="105"/>
      <c r="AW445" s="105"/>
      <c r="AX445" s="105"/>
      <c r="AY445" s="105"/>
      <c r="AZ445" s="105"/>
      <c r="BA445" s="105"/>
      <c r="BB445" s="218"/>
      <c r="BC445" s="105"/>
      <c r="BD445" s="219"/>
      <c r="BE445" s="231" t="s">
        <v>1011</v>
      </c>
      <c r="BF445" s="147" t="e">
        <f>VLOOKUP($A445,#REF!,34,FALSE)</f>
        <v>#REF!</v>
      </c>
      <c r="BG445" s="147" t="e">
        <f>VLOOKUP($A445,#REF!,22,FALSE)</f>
        <v>#REF!</v>
      </c>
      <c r="BH445" s="149"/>
    </row>
    <row r="446" s="5" customFormat="1" ht="12.95" customHeight="1" spans="1:60">
      <c r="A446" s="48" t="s">
        <v>1013</v>
      </c>
      <c r="B446" s="38" t="e">
        <f>VLOOKUP($A446,#REF!,34,FALSE)</f>
        <v>#REF!</v>
      </c>
      <c r="C446" s="39" t="str">
        <f t="shared" ref="C446:C457" si="156">CONCATENATE("unused_",A446)</f>
        <v>unused_NVHS0_TX5P</v>
      </c>
      <c r="D446" s="40" t="e">
        <f>IF(LEN(VLOOKUP($A446,#REF!,8,FALSE)),LEFT(VLOOKUP($A446,#REF!,8,FALSE),LEN(VLOOKUP($A446,#REF!,8,FALSE))-2),"")</f>
        <v>#REF!</v>
      </c>
      <c r="E446" s="41" t="e">
        <f>IF(LEN(VLOOKUP($A446,#REF!,4,FALSE)),IF(INDEX(#REF!,MATCH($A446,#REF!,0),1),LEFT(VLOOKUP($A446,#REF!,4,FALSE),LEN(VLOOKUP($A446,#REF!,4,FALSE))-2),CONCATENATE(LEFT(VLOOKUP($A446,#REF!,4,FALSE),LEN(VLOOKUP($A446,#REF!,4,FALSE))-2),"*")),"")</f>
        <v>#REF!</v>
      </c>
      <c r="F446" s="42" t="e">
        <f>IF(LEN(VLOOKUP($A446,#REF!,5,FALSE)),IF(INDEX(#REF!,MATCH($A446,#REF!,0),2),LEFT(VLOOKUP($A446,#REF!,5,FALSE),LEN(VLOOKUP($A446,#REF!,5,FALSE))-2),CONCATENATE(LEFT(VLOOKUP($A446,#REF!,5,FALSE),LEN(VLOOKUP($A446,#REF!,5,FALSE))-2),"*")),"")</f>
        <v>#REF!</v>
      </c>
      <c r="G446" s="42" t="e">
        <f>IF(LEN(VLOOKUP($A446,#REF!,6,FALSE)),IF(INDEX(#REF!,MATCH($A446,#REF!,0),3),LEFT(VLOOKUP($A446,#REF!,6,FALSE),LEN(VLOOKUP($A446,#REF!,6,FALSE))-2),CONCATENATE(LEFT(VLOOKUP($A446,#REF!,6,FALSE),LEN(VLOOKUP($A446,#REF!,6,FALSE))-2),"*")),"")</f>
        <v>#REF!</v>
      </c>
      <c r="H446" s="43" t="e">
        <f>IF(LEN(VLOOKUP($A446,#REF!,7,FALSE)),IF(INDEX(#REF!,MATCH($A446,#REF!,0),4),LEFT(VLOOKUP($A446,#REF!,7,FALSE),LEN(VLOOKUP($A446,#REF!,7,FALSE))-2),CONCATENATE(LEFT(VLOOKUP($A446,#REF!,7,FALSE),LEN(VLOOKUP($A446,#REF!,7,FALSE))-2),"*")),"")</f>
        <v>#REF!</v>
      </c>
      <c r="I446" s="54" t="e">
        <f>IF(LEN(VLOOKUP($A446,#REF!,8,FALSE)),UPPER(RIGHT(VLOOKUP($A446,#REF!,8,FALSE),1)),"")</f>
        <v>#REF!</v>
      </c>
      <c r="J446" s="42" t="e">
        <f>IF(LEN(VLOOKUP($A446,#REF!,4,FALSE)),UPPER(RIGHT(VLOOKUP($A446,#REF!,4,FALSE),1)),"")</f>
        <v>#REF!</v>
      </c>
      <c r="K446" s="42" t="e">
        <f>IF(LEN(VLOOKUP($A446,#REF!,5,FALSE)),UPPER(RIGHT(VLOOKUP($A446,#REF!,5,FALSE),1)),"")</f>
        <v>#REF!</v>
      </c>
      <c r="L446" s="42" t="e">
        <f>IF(LEN(VLOOKUP($A446,#REF!,6,FALSE)),UPPER(RIGHT(VLOOKUP($A446,#REF!,6,FALSE),1)),"")</f>
        <v>#REF!</v>
      </c>
      <c r="M446" s="43" t="e">
        <f>IF(LEN(VLOOKUP($A446,#REF!,7,FALSE)),UPPER(RIGHT(VLOOKUP($A446,#REF!,7,FALSE),1)),"")</f>
        <v>#REF!</v>
      </c>
      <c r="N446" s="206"/>
      <c r="O446" s="206"/>
      <c r="P446" s="206"/>
      <c r="Q446" s="206"/>
      <c r="R446" s="206"/>
      <c r="S446" s="63" t="e">
        <f>HLOOKUP("Device Tree Pin Name",#REF!,MATCH($A446,#REF!,0),FALSE)</f>
        <v>#REF!</v>
      </c>
      <c r="T446" s="47" t="e">
        <f>HLOOKUP("power rail",#REF!,MATCH($A446,#REF!,0),FALSE)</f>
        <v>#REF!</v>
      </c>
      <c r="U446" s="62" t="e">
        <f>HLOOKUP("Wake Capable",#REF!,MATCH($A446,#REF!,0),FALSE)</f>
        <v>#REF!</v>
      </c>
      <c r="V446" s="62" t="e">
        <f>HLOOKUP("Strap",#REF!,MATCH($A446,#REF!,0),FALSE)</f>
        <v>#REF!</v>
      </c>
      <c r="W446" s="62"/>
      <c r="X446" s="62"/>
      <c r="Y446" s="62"/>
      <c r="Z446" s="47"/>
      <c r="AA446" s="47" t="e">
        <f>HLOOKUP("Pad type",#REF!,MATCH($A446,#REF!,0),FALSE)</f>
        <v>#REF!</v>
      </c>
      <c r="AB446" s="63"/>
      <c r="AC446" s="63" t="e">
        <f>HLOOKUP("POR Pin State",#REF!,MATCH($A446,#REF!,0),FALSE)</f>
        <v>#REF!</v>
      </c>
      <c r="AD446" s="208"/>
      <c r="AE446" s="208"/>
      <c r="AF446" s="208"/>
      <c r="AG446" s="208"/>
      <c r="AH446" s="209"/>
      <c r="AI446" s="209"/>
      <c r="AJ446" s="210"/>
      <c r="AK446" s="210"/>
      <c r="AL446" s="210"/>
      <c r="AM446" s="210"/>
      <c r="AN446" s="210"/>
      <c r="AO446" s="210"/>
      <c r="AP446" s="210"/>
      <c r="AQ446" s="236" t="s">
        <v>1014</v>
      </c>
      <c r="AR446" s="105"/>
      <c r="AS446" s="105"/>
      <c r="AT446" s="105"/>
      <c r="AU446" s="105"/>
      <c r="AV446" s="105"/>
      <c r="AW446" s="105"/>
      <c r="AX446" s="105"/>
      <c r="AY446" s="105"/>
      <c r="AZ446" s="105"/>
      <c r="BA446" s="105"/>
      <c r="BB446" s="218"/>
      <c r="BC446" s="105"/>
      <c r="BD446" s="219"/>
      <c r="BE446" s="231" t="s">
        <v>1013</v>
      </c>
      <c r="BF446" s="147" t="e">
        <f>VLOOKUP($A446,#REF!,34,FALSE)</f>
        <v>#REF!</v>
      </c>
      <c r="BG446" s="147" t="e">
        <f>VLOOKUP($A446,#REF!,22,FALSE)</f>
        <v>#REF!</v>
      </c>
      <c r="BH446" s="149"/>
    </row>
    <row r="447" s="5" customFormat="1" ht="12.95" customHeight="1" spans="1:60">
      <c r="A447" s="48" t="s">
        <v>1015</v>
      </c>
      <c r="B447" s="38" t="e">
        <f>VLOOKUP($A447,#REF!,34,FALSE)</f>
        <v>#REF!</v>
      </c>
      <c r="C447" s="39" t="str">
        <f t="shared" si="156"/>
        <v>unused_NVHS0_TX5N</v>
      </c>
      <c r="D447" s="40" t="e">
        <f>IF(LEN(VLOOKUP($A447,#REF!,8,FALSE)),LEFT(VLOOKUP($A447,#REF!,8,FALSE),LEN(VLOOKUP($A447,#REF!,8,FALSE))-2),"")</f>
        <v>#REF!</v>
      </c>
      <c r="E447" s="41" t="e">
        <f>IF(LEN(VLOOKUP($A447,#REF!,4,FALSE)),IF(INDEX(#REF!,MATCH($A447,#REF!,0),1),LEFT(VLOOKUP($A447,#REF!,4,FALSE),LEN(VLOOKUP($A447,#REF!,4,FALSE))-2),CONCATENATE(LEFT(VLOOKUP($A447,#REF!,4,FALSE),LEN(VLOOKUP($A447,#REF!,4,FALSE))-2),"*")),"")</f>
        <v>#REF!</v>
      </c>
      <c r="F447" s="42" t="e">
        <f>IF(LEN(VLOOKUP($A447,#REF!,5,FALSE)),IF(INDEX(#REF!,MATCH($A447,#REF!,0),2),LEFT(VLOOKUP($A447,#REF!,5,FALSE),LEN(VLOOKUP($A447,#REF!,5,FALSE))-2),CONCATENATE(LEFT(VLOOKUP($A447,#REF!,5,FALSE),LEN(VLOOKUP($A447,#REF!,5,FALSE))-2),"*")),"")</f>
        <v>#REF!</v>
      </c>
      <c r="G447" s="42" t="e">
        <f>IF(LEN(VLOOKUP($A447,#REF!,6,FALSE)),IF(INDEX(#REF!,MATCH($A447,#REF!,0),3),LEFT(VLOOKUP($A447,#REF!,6,FALSE),LEN(VLOOKUP($A447,#REF!,6,FALSE))-2),CONCATENATE(LEFT(VLOOKUP($A447,#REF!,6,FALSE),LEN(VLOOKUP($A447,#REF!,6,FALSE))-2),"*")),"")</f>
        <v>#REF!</v>
      </c>
      <c r="H447" s="43" t="e">
        <f>IF(LEN(VLOOKUP($A447,#REF!,7,FALSE)),IF(INDEX(#REF!,MATCH($A447,#REF!,0),4),LEFT(VLOOKUP($A447,#REF!,7,FALSE),LEN(VLOOKUP($A447,#REF!,7,FALSE))-2),CONCATENATE(LEFT(VLOOKUP($A447,#REF!,7,FALSE),LEN(VLOOKUP($A447,#REF!,7,FALSE))-2),"*")),"")</f>
        <v>#REF!</v>
      </c>
      <c r="I447" s="54" t="e">
        <f>IF(LEN(VLOOKUP($A447,#REF!,8,FALSE)),UPPER(RIGHT(VLOOKUP($A447,#REF!,8,FALSE),1)),"")</f>
        <v>#REF!</v>
      </c>
      <c r="J447" s="42" t="e">
        <f>IF(LEN(VLOOKUP($A447,#REF!,4,FALSE)),UPPER(RIGHT(VLOOKUP($A447,#REF!,4,FALSE),1)),"")</f>
        <v>#REF!</v>
      </c>
      <c r="K447" s="42" t="e">
        <f>IF(LEN(VLOOKUP($A447,#REF!,5,FALSE)),UPPER(RIGHT(VLOOKUP($A447,#REF!,5,FALSE),1)),"")</f>
        <v>#REF!</v>
      </c>
      <c r="L447" s="42" t="e">
        <f>IF(LEN(VLOOKUP($A447,#REF!,6,FALSE)),UPPER(RIGHT(VLOOKUP($A447,#REF!,6,FALSE),1)),"")</f>
        <v>#REF!</v>
      </c>
      <c r="M447" s="43" t="e">
        <f>IF(LEN(VLOOKUP($A447,#REF!,7,FALSE)),UPPER(RIGHT(VLOOKUP($A447,#REF!,7,FALSE),1)),"")</f>
        <v>#REF!</v>
      </c>
      <c r="N447" s="206"/>
      <c r="O447" s="206"/>
      <c r="P447" s="206"/>
      <c r="Q447" s="206"/>
      <c r="R447" s="206"/>
      <c r="S447" s="63" t="e">
        <f>HLOOKUP("Device Tree Pin Name",#REF!,MATCH($A447,#REF!,0),FALSE)</f>
        <v>#REF!</v>
      </c>
      <c r="T447" s="47" t="e">
        <f>HLOOKUP("power rail",#REF!,MATCH($A447,#REF!,0),FALSE)</f>
        <v>#REF!</v>
      </c>
      <c r="U447" s="62" t="e">
        <f>HLOOKUP("Wake Capable",#REF!,MATCH($A447,#REF!,0),FALSE)</f>
        <v>#REF!</v>
      </c>
      <c r="V447" s="62" t="e">
        <f>HLOOKUP("Strap",#REF!,MATCH($A447,#REF!,0),FALSE)</f>
        <v>#REF!</v>
      </c>
      <c r="W447" s="62"/>
      <c r="X447" s="62"/>
      <c r="Y447" s="62"/>
      <c r="Z447" s="47"/>
      <c r="AA447" s="47" t="e">
        <f>HLOOKUP("Pad type",#REF!,MATCH($A447,#REF!,0),FALSE)</f>
        <v>#REF!</v>
      </c>
      <c r="AB447" s="63"/>
      <c r="AC447" s="63" t="e">
        <f>HLOOKUP("POR Pin State",#REF!,MATCH($A447,#REF!,0),FALSE)</f>
        <v>#REF!</v>
      </c>
      <c r="AD447" s="208"/>
      <c r="AE447" s="208"/>
      <c r="AF447" s="208"/>
      <c r="AG447" s="208"/>
      <c r="AH447" s="209"/>
      <c r="AI447" s="209"/>
      <c r="AJ447" s="210"/>
      <c r="AK447" s="210"/>
      <c r="AL447" s="210"/>
      <c r="AM447" s="210"/>
      <c r="AN447" s="210"/>
      <c r="AO447" s="210"/>
      <c r="AP447" s="210"/>
      <c r="AQ447" s="237" t="s">
        <v>1016</v>
      </c>
      <c r="AR447" s="105"/>
      <c r="AS447" s="105"/>
      <c r="AT447" s="105"/>
      <c r="AU447" s="105"/>
      <c r="AV447" s="105"/>
      <c r="AW447" s="105"/>
      <c r="AX447" s="105"/>
      <c r="AY447" s="105"/>
      <c r="AZ447" s="105"/>
      <c r="BA447" s="105"/>
      <c r="BB447" s="218"/>
      <c r="BC447" s="105"/>
      <c r="BD447" s="219"/>
      <c r="BE447" s="231" t="s">
        <v>1015</v>
      </c>
      <c r="BF447" s="147" t="e">
        <f>VLOOKUP($A447,#REF!,34,FALSE)</f>
        <v>#REF!</v>
      </c>
      <c r="BG447" s="147" t="e">
        <f>VLOOKUP($A447,#REF!,22,FALSE)</f>
        <v>#REF!</v>
      </c>
      <c r="BH447" s="149"/>
    </row>
    <row r="448" s="5" customFormat="1" ht="12.95" customHeight="1" spans="1:60">
      <c r="A448" s="48" t="s">
        <v>1017</v>
      </c>
      <c r="B448" s="38" t="e">
        <f>VLOOKUP($A448,#REF!,34,FALSE)</f>
        <v>#REF!</v>
      </c>
      <c r="C448" s="39" t="str">
        <f t="shared" si="156"/>
        <v>unused_NVHS0_RX6P</v>
      </c>
      <c r="D448" s="40" t="e">
        <f>IF(LEN(VLOOKUP($A448,#REF!,8,FALSE)),LEFT(VLOOKUP($A448,#REF!,8,FALSE),LEN(VLOOKUP($A448,#REF!,8,FALSE))-2),"")</f>
        <v>#REF!</v>
      </c>
      <c r="E448" s="41" t="e">
        <f>IF(LEN(VLOOKUP($A448,#REF!,4,FALSE)),IF(INDEX(#REF!,MATCH($A448,#REF!,0),1),LEFT(VLOOKUP($A448,#REF!,4,FALSE),LEN(VLOOKUP($A448,#REF!,4,FALSE))-2),CONCATENATE(LEFT(VLOOKUP($A448,#REF!,4,FALSE),LEN(VLOOKUP($A448,#REF!,4,FALSE))-2),"*")),"")</f>
        <v>#REF!</v>
      </c>
      <c r="F448" s="42" t="e">
        <f>IF(LEN(VLOOKUP($A448,#REF!,5,FALSE)),IF(INDEX(#REF!,MATCH($A448,#REF!,0),2),LEFT(VLOOKUP($A448,#REF!,5,FALSE),LEN(VLOOKUP($A448,#REF!,5,FALSE))-2),CONCATENATE(LEFT(VLOOKUP($A448,#REF!,5,FALSE),LEN(VLOOKUP($A448,#REF!,5,FALSE))-2),"*")),"")</f>
        <v>#REF!</v>
      </c>
      <c r="G448" s="42" t="e">
        <f>IF(LEN(VLOOKUP($A448,#REF!,6,FALSE)),IF(INDEX(#REF!,MATCH($A448,#REF!,0),3),LEFT(VLOOKUP($A448,#REF!,6,FALSE),LEN(VLOOKUP($A448,#REF!,6,FALSE))-2),CONCATENATE(LEFT(VLOOKUP($A448,#REF!,6,FALSE),LEN(VLOOKUP($A448,#REF!,6,FALSE))-2),"*")),"")</f>
        <v>#REF!</v>
      </c>
      <c r="H448" s="43" t="e">
        <f>IF(LEN(VLOOKUP($A448,#REF!,7,FALSE)),IF(INDEX(#REF!,MATCH($A448,#REF!,0),4),LEFT(VLOOKUP($A448,#REF!,7,FALSE),LEN(VLOOKUP($A448,#REF!,7,FALSE))-2),CONCATENATE(LEFT(VLOOKUP($A448,#REF!,7,FALSE),LEN(VLOOKUP($A448,#REF!,7,FALSE))-2),"*")),"")</f>
        <v>#REF!</v>
      </c>
      <c r="I448" s="54" t="e">
        <f>IF(LEN(VLOOKUP($A448,#REF!,8,FALSE)),UPPER(RIGHT(VLOOKUP($A448,#REF!,8,FALSE),1)),"")</f>
        <v>#REF!</v>
      </c>
      <c r="J448" s="42" t="e">
        <f>IF(LEN(VLOOKUP($A448,#REF!,4,FALSE)),UPPER(RIGHT(VLOOKUP($A448,#REF!,4,FALSE),1)),"")</f>
        <v>#REF!</v>
      </c>
      <c r="K448" s="42" t="e">
        <f>IF(LEN(VLOOKUP($A448,#REF!,5,FALSE)),UPPER(RIGHT(VLOOKUP($A448,#REF!,5,FALSE),1)),"")</f>
        <v>#REF!</v>
      </c>
      <c r="L448" s="42" t="e">
        <f>IF(LEN(VLOOKUP($A448,#REF!,6,FALSE)),UPPER(RIGHT(VLOOKUP($A448,#REF!,6,FALSE),1)),"")</f>
        <v>#REF!</v>
      </c>
      <c r="M448" s="43" t="e">
        <f>IF(LEN(VLOOKUP($A448,#REF!,7,FALSE)),UPPER(RIGHT(VLOOKUP($A448,#REF!,7,FALSE),1)),"")</f>
        <v>#REF!</v>
      </c>
      <c r="N448" s="206"/>
      <c r="O448" s="206"/>
      <c r="P448" s="206"/>
      <c r="Q448" s="206"/>
      <c r="R448" s="206"/>
      <c r="S448" s="63" t="e">
        <f>HLOOKUP("Device Tree Pin Name",#REF!,MATCH($A448,#REF!,0),FALSE)</f>
        <v>#REF!</v>
      </c>
      <c r="T448" s="47" t="e">
        <f>HLOOKUP("power rail",#REF!,MATCH($A448,#REF!,0),FALSE)</f>
        <v>#REF!</v>
      </c>
      <c r="U448" s="62" t="e">
        <f>HLOOKUP("Wake Capable",#REF!,MATCH($A448,#REF!,0),FALSE)</f>
        <v>#REF!</v>
      </c>
      <c r="V448" s="62" t="e">
        <f>HLOOKUP("Strap",#REF!,MATCH($A448,#REF!,0),FALSE)</f>
        <v>#REF!</v>
      </c>
      <c r="W448" s="62"/>
      <c r="X448" s="62"/>
      <c r="Y448" s="62"/>
      <c r="Z448" s="47"/>
      <c r="AA448" s="47" t="e">
        <f>HLOOKUP("Pad type",#REF!,MATCH($A448,#REF!,0),FALSE)</f>
        <v>#REF!</v>
      </c>
      <c r="AB448" s="63"/>
      <c r="AC448" s="63" t="e">
        <f>HLOOKUP("POR Pin State",#REF!,MATCH($A448,#REF!,0),FALSE)</f>
        <v>#REF!</v>
      </c>
      <c r="AD448" s="208"/>
      <c r="AE448" s="208"/>
      <c r="AF448" s="208"/>
      <c r="AG448" s="208"/>
      <c r="AH448" s="209"/>
      <c r="AI448" s="209"/>
      <c r="AJ448" s="210"/>
      <c r="AK448" s="210"/>
      <c r="AL448" s="210"/>
      <c r="AM448" s="210"/>
      <c r="AN448" s="210"/>
      <c r="AO448" s="210"/>
      <c r="AP448" s="210"/>
      <c r="AQ448" s="236" t="s">
        <v>1018</v>
      </c>
      <c r="AR448" s="105"/>
      <c r="AS448" s="105"/>
      <c r="AT448" s="105"/>
      <c r="AU448" s="105"/>
      <c r="AV448" s="105"/>
      <c r="AW448" s="105"/>
      <c r="AX448" s="105"/>
      <c r="AY448" s="105"/>
      <c r="AZ448" s="105"/>
      <c r="BA448" s="105"/>
      <c r="BB448" s="218"/>
      <c r="BC448" s="105"/>
      <c r="BD448" s="219"/>
      <c r="BE448" s="231" t="s">
        <v>1017</v>
      </c>
      <c r="BF448" s="147" t="e">
        <f>VLOOKUP($A448,#REF!,34,FALSE)</f>
        <v>#REF!</v>
      </c>
      <c r="BG448" s="147" t="e">
        <f>VLOOKUP($A448,#REF!,22,FALSE)</f>
        <v>#REF!</v>
      </c>
      <c r="BH448" s="149"/>
    </row>
    <row r="449" s="5" customFormat="1" ht="12.95" customHeight="1" spans="1:60">
      <c r="A449" s="48" t="s">
        <v>1019</v>
      </c>
      <c r="B449" s="38" t="e">
        <f>VLOOKUP($A449,#REF!,34,FALSE)</f>
        <v>#REF!</v>
      </c>
      <c r="C449" s="39" t="str">
        <f t="shared" si="156"/>
        <v>unused_NVHS0_RX6N</v>
      </c>
      <c r="D449" s="40" t="e">
        <f>IF(LEN(VLOOKUP($A449,#REF!,8,FALSE)),LEFT(VLOOKUP($A449,#REF!,8,FALSE),LEN(VLOOKUP($A449,#REF!,8,FALSE))-2),"")</f>
        <v>#REF!</v>
      </c>
      <c r="E449" s="41" t="e">
        <f>IF(LEN(VLOOKUP($A449,#REF!,4,FALSE)),IF(INDEX(#REF!,MATCH($A449,#REF!,0),1),LEFT(VLOOKUP($A449,#REF!,4,FALSE),LEN(VLOOKUP($A449,#REF!,4,FALSE))-2),CONCATENATE(LEFT(VLOOKUP($A449,#REF!,4,FALSE),LEN(VLOOKUP($A449,#REF!,4,FALSE))-2),"*")),"")</f>
        <v>#REF!</v>
      </c>
      <c r="F449" s="42" t="e">
        <f>IF(LEN(VLOOKUP($A449,#REF!,5,FALSE)),IF(INDEX(#REF!,MATCH($A449,#REF!,0),2),LEFT(VLOOKUP($A449,#REF!,5,FALSE),LEN(VLOOKUP($A449,#REF!,5,FALSE))-2),CONCATENATE(LEFT(VLOOKUP($A449,#REF!,5,FALSE),LEN(VLOOKUP($A449,#REF!,5,FALSE))-2),"*")),"")</f>
        <v>#REF!</v>
      </c>
      <c r="G449" s="42" t="e">
        <f>IF(LEN(VLOOKUP($A449,#REF!,6,FALSE)),IF(INDEX(#REF!,MATCH($A449,#REF!,0),3),LEFT(VLOOKUP($A449,#REF!,6,FALSE),LEN(VLOOKUP($A449,#REF!,6,FALSE))-2),CONCATENATE(LEFT(VLOOKUP($A449,#REF!,6,FALSE),LEN(VLOOKUP($A449,#REF!,6,FALSE))-2),"*")),"")</f>
        <v>#REF!</v>
      </c>
      <c r="H449" s="43" t="e">
        <f>IF(LEN(VLOOKUP($A449,#REF!,7,FALSE)),IF(INDEX(#REF!,MATCH($A449,#REF!,0),4),LEFT(VLOOKUP($A449,#REF!,7,FALSE),LEN(VLOOKUP($A449,#REF!,7,FALSE))-2),CONCATENATE(LEFT(VLOOKUP($A449,#REF!,7,FALSE),LEN(VLOOKUP($A449,#REF!,7,FALSE))-2),"*")),"")</f>
        <v>#REF!</v>
      </c>
      <c r="I449" s="54" t="e">
        <f>IF(LEN(VLOOKUP($A449,#REF!,8,FALSE)),UPPER(RIGHT(VLOOKUP($A449,#REF!,8,FALSE),1)),"")</f>
        <v>#REF!</v>
      </c>
      <c r="J449" s="42" t="e">
        <f>IF(LEN(VLOOKUP($A449,#REF!,4,FALSE)),UPPER(RIGHT(VLOOKUP($A449,#REF!,4,FALSE),1)),"")</f>
        <v>#REF!</v>
      </c>
      <c r="K449" s="42" t="e">
        <f>IF(LEN(VLOOKUP($A449,#REF!,5,FALSE)),UPPER(RIGHT(VLOOKUP($A449,#REF!,5,FALSE),1)),"")</f>
        <v>#REF!</v>
      </c>
      <c r="L449" s="42" t="e">
        <f>IF(LEN(VLOOKUP($A449,#REF!,6,FALSE)),UPPER(RIGHT(VLOOKUP($A449,#REF!,6,FALSE),1)),"")</f>
        <v>#REF!</v>
      </c>
      <c r="M449" s="43" t="e">
        <f>IF(LEN(VLOOKUP($A449,#REF!,7,FALSE)),UPPER(RIGHT(VLOOKUP($A449,#REF!,7,FALSE),1)),"")</f>
        <v>#REF!</v>
      </c>
      <c r="N449" s="206"/>
      <c r="O449" s="206"/>
      <c r="P449" s="206"/>
      <c r="Q449" s="206"/>
      <c r="R449" s="206"/>
      <c r="S449" s="63" t="e">
        <f>HLOOKUP("Device Tree Pin Name",#REF!,MATCH($A449,#REF!,0),FALSE)</f>
        <v>#REF!</v>
      </c>
      <c r="T449" s="47" t="e">
        <f>HLOOKUP("power rail",#REF!,MATCH($A449,#REF!,0),FALSE)</f>
        <v>#REF!</v>
      </c>
      <c r="U449" s="62" t="e">
        <f>HLOOKUP("Wake Capable",#REF!,MATCH($A449,#REF!,0),FALSE)</f>
        <v>#REF!</v>
      </c>
      <c r="V449" s="62" t="e">
        <f>HLOOKUP("Strap",#REF!,MATCH($A449,#REF!,0),FALSE)</f>
        <v>#REF!</v>
      </c>
      <c r="W449" s="62"/>
      <c r="X449" s="62"/>
      <c r="Y449" s="62"/>
      <c r="Z449" s="47"/>
      <c r="AA449" s="47" t="e">
        <f>HLOOKUP("Pad type",#REF!,MATCH($A449,#REF!,0),FALSE)</f>
        <v>#REF!</v>
      </c>
      <c r="AB449" s="63"/>
      <c r="AC449" s="63" t="e">
        <f>HLOOKUP("POR Pin State",#REF!,MATCH($A449,#REF!,0),FALSE)</f>
        <v>#REF!</v>
      </c>
      <c r="AD449" s="208"/>
      <c r="AE449" s="208"/>
      <c r="AF449" s="208"/>
      <c r="AG449" s="208"/>
      <c r="AH449" s="209"/>
      <c r="AI449" s="209"/>
      <c r="AJ449" s="210"/>
      <c r="AK449" s="210"/>
      <c r="AL449" s="210"/>
      <c r="AM449" s="210"/>
      <c r="AN449" s="210"/>
      <c r="AO449" s="210"/>
      <c r="AP449" s="210"/>
      <c r="AQ449" s="237" t="s">
        <v>1020</v>
      </c>
      <c r="AR449" s="105"/>
      <c r="AS449" s="105"/>
      <c r="AT449" s="105"/>
      <c r="AU449" s="105"/>
      <c r="AV449" s="105"/>
      <c r="AW449" s="105"/>
      <c r="AX449" s="105"/>
      <c r="AY449" s="105"/>
      <c r="AZ449" s="105"/>
      <c r="BA449" s="105"/>
      <c r="BB449" s="218"/>
      <c r="BC449" s="105"/>
      <c r="BD449" s="219"/>
      <c r="BE449" s="231" t="s">
        <v>1019</v>
      </c>
      <c r="BF449" s="147" t="e">
        <f>VLOOKUP($A449,#REF!,34,FALSE)</f>
        <v>#REF!</v>
      </c>
      <c r="BG449" s="147" t="e">
        <f>VLOOKUP($A449,#REF!,22,FALSE)</f>
        <v>#REF!</v>
      </c>
      <c r="BH449" s="149"/>
    </row>
    <row r="450" s="5" customFormat="1" ht="12.95" customHeight="1" spans="1:60">
      <c r="A450" s="48" t="s">
        <v>1021</v>
      </c>
      <c r="B450" s="38" t="e">
        <f>VLOOKUP($A450,#REF!,34,FALSE)</f>
        <v>#REF!</v>
      </c>
      <c r="C450" s="39" t="str">
        <f t="shared" si="156"/>
        <v>unused_NVHS0_TX6P</v>
      </c>
      <c r="D450" s="40" t="e">
        <f>IF(LEN(VLOOKUP($A450,#REF!,8,FALSE)),LEFT(VLOOKUP($A450,#REF!,8,FALSE),LEN(VLOOKUP($A450,#REF!,8,FALSE))-2),"")</f>
        <v>#REF!</v>
      </c>
      <c r="E450" s="41" t="e">
        <f>IF(LEN(VLOOKUP($A450,#REF!,4,FALSE)),IF(INDEX(#REF!,MATCH($A450,#REF!,0),1),LEFT(VLOOKUP($A450,#REF!,4,FALSE),LEN(VLOOKUP($A450,#REF!,4,FALSE))-2),CONCATENATE(LEFT(VLOOKUP($A450,#REF!,4,FALSE),LEN(VLOOKUP($A450,#REF!,4,FALSE))-2),"*")),"")</f>
        <v>#REF!</v>
      </c>
      <c r="F450" s="42" t="e">
        <f>IF(LEN(VLOOKUP($A450,#REF!,5,FALSE)),IF(INDEX(#REF!,MATCH($A450,#REF!,0),2),LEFT(VLOOKUP($A450,#REF!,5,FALSE),LEN(VLOOKUP($A450,#REF!,5,FALSE))-2),CONCATENATE(LEFT(VLOOKUP($A450,#REF!,5,FALSE),LEN(VLOOKUP($A450,#REF!,5,FALSE))-2),"*")),"")</f>
        <v>#REF!</v>
      </c>
      <c r="G450" s="42" t="e">
        <f>IF(LEN(VLOOKUP($A450,#REF!,6,FALSE)),IF(INDEX(#REF!,MATCH($A450,#REF!,0),3),LEFT(VLOOKUP($A450,#REF!,6,FALSE),LEN(VLOOKUP($A450,#REF!,6,FALSE))-2),CONCATENATE(LEFT(VLOOKUP($A450,#REF!,6,FALSE),LEN(VLOOKUP($A450,#REF!,6,FALSE))-2),"*")),"")</f>
        <v>#REF!</v>
      </c>
      <c r="H450" s="43" t="e">
        <f>IF(LEN(VLOOKUP($A450,#REF!,7,FALSE)),IF(INDEX(#REF!,MATCH($A450,#REF!,0),4),LEFT(VLOOKUP($A450,#REF!,7,FALSE),LEN(VLOOKUP($A450,#REF!,7,FALSE))-2),CONCATENATE(LEFT(VLOOKUP($A450,#REF!,7,FALSE),LEN(VLOOKUP($A450,#REF!,7,FALSE))-2),"*")),"")</f>
        <v>#REF!</v>
      </c>
      <c r="I450" s="54" t="e">
        <f>IF(LEN(VLOOKUP($A450,#REF!,8,FALSE)),UPPER(RIGHT(VLOOKUP($A450,#REF!,8,FALSE),1)),"")</f>
        <v>#REF!</v>
      </c>
      <c r="J450" s="42" t="e">
        <f>IF(LEN(VLOOKUP($A450,#REF!,4,FALSE)),UPPER(RIGHT(VLOOKUP($A450,#REF!,4,FALSE),1)),"")</f>
        <v>#REF!</v>
      </c>
      <c r="K450" s="42" t="e">
        <f>IF(LEN(VLOOKUP($A450,#REF!,5,FALSE)),UPPER(RIGHT(VLOOKUP($A450,#REF!,5,FALSE),1)),"")</f>
        <v>#REF!</v>
      </c>
      <c r="L450" s="42" t="e">
        <f>IF(LEN(VLOOKUP($A450,#REF!,6,FALSE)),UPPER(RIGHT(VLOOKUP($A450,#REF!,6,FALSE),1)),"")</f>
        <v>#REF!</v>
      </c>
      <c r="M450" s="43" t="e">
        <f>IF(LEN(VLOOKUP($A450,#REF!,7,FALSE)),UPPER(RIGHT(VLOOKUP($A450,#REF!,7,FALSE),1)),"")</f>
        <v>#REF!</v>
      </c>
      <c r="N450" s="206"/>
      <c r="O450" s="206"/>
      <c r="P450" s="206"/>
      <c r="Q450" s="206"/>
      <c r="R450" s="206"/>
      <c r="S450" s="63" t="e">
        <f>HLOOKUP("Device Tree Pin Name",#REF!,MATCH($A450,#REF!,0),FALSE)</f>
        <v>#REF!</v>
      </c>
      <c r="T450" s="47" t="e">
        <f>HLOOKUP("power rail",#REF!,MATCH($A450,#REF!,0),FALSE)</f>
        <v>#REF!</v>
      </c>
      <c r="U450" s="247"/>
      <c r="V450" s="247"/>
      <c r="W450" s="247"/>
      <c r="X450" s="247"/>
      <c r="Y450" s="247"/>
      <c r="Z450" s="47"/>
      <c r="AA450" s="47" t="e">
        <f>HLOOKUP("Pad type",#REF!,MATCH($A450,#REF!,0),FALSE)</f>
        <v>#REF!</v>
      </c>
      <c r="AB450" s="248"/>
      <c r="AC450" s="248"/>
      <c r="AD450" s="208"/>
      <c r="AE450" s="208"/>
      <c r="AF450" s="208"/>
      <c r="AG450" s="208"/>
      <c r="AH450" s="209"/>
      <c r="AI450" s="209"/>
      <c r="AJ450" s="210"/>
      <c r="AK450" s="210"/>
      <c r="AL450" s="210"/>
      <c r="AM450" s="210"/>
      <c r="AN450" s="210"/>
      <c r="AO450" s="210"/>
      <c r="AP450" s="210"/>
      <c r="AQ450" s="237" t="s">
        <v>1022</v>
      </c>
      <c r="AR450" s="105"/>
      <c r="AS450" s="105"/>
      <c r="AT450" s="105"/>
      <c r="AU450" s="105"/>
      <c r="AV450" s="105"/>
      <c r="AW450" s="105"/>
      <c r="AX450" s="105"/>
      <c r="AY450" s="105"/>
      <c r="AZ450" s="105"/>
      <c r="BA450" s="105"/>
      <c r="BB450" s="218"/>
      <c r="BC450" s="105"/>
      <c r="BD450" s="219"/>
      <c r="BE450" s="231" t="s">
        <v>1021</v>
      </c>
      <c r="BF450" s="147" t="e">
        <f>VLOOKUP($A450,#REF!,34,FALSE)</f>
        <v>#REF!</v>
      </c>
      <c r="BG450" s="147" t="e">
        <f>VLOOKUP($A450,#REF!,22,FALSE)</f>
        <v>#REF!</v>
      </c>
      <c r="BH450" s="149"/>
    </row>
    <row r="451" s="5" customFormat="1" ht="12.95" customHeight="1" spans="1:60">
      <c r="A451" s="48" t="s">
        <v>1023</v>
      </c>
      <c r="B451" s="38" t="e">
        <f>VLOOKUP($A451,#REF!,34,FALSE)</f>
        <v>#REF!</v>
      </c>
      <c r="C451" s="39" t="str">
        <f t="shared" si="156"/>
        <v>unused_NVHS0_TX6N</v>
      </c>
      <c r="D451" s="40" t="e">
        <f>IF(LEN(VLOOKUP($A451,#REF!,8,FALSE)),LEFT(VLOOKUP($A451,#REF!,8,FALSE),LEN(VLOOKUP($A451,#REF!,8,FALSE))-2),"")</f>
        <v>#REF!</v>
      </c>
      <c r="E451" s="41" t="e">
        <f>IF(LEN(VLOOKUP($A451,#REF!,4,FALSE)),IF(INDEX(#REF!,MATCH($A451,#REF!,0),1),LEFT(VLOOKUP($A451,#REF!,4,FALSE),LEN(VLOOKUP($A451,#REF!,4,FALSE))-2),CONCATENATE(LEFT(VLOOKUP($A451,#REF!,4,FALSE),LEN(VLOOKUP($A451,#REF!,4,FALSE))-2),"*")),"")</f>
        <v>#REF!</v>
      </c>
      <c r="F451" s="42" t="e">
        <f>IF(LEN(VLOOKUP($A451,#REF!,5,FALSE)),IF(INDEX(#REF!,MATCH($A451,#REF!,0),2),LEFT(VLOOKUP($A451,#REF!,5,FALSE),LEN(VLOOKUP($A451,#REF!,5,FALSE))-2),CONCATENATE(LEFT(VLOOKUP($A451,#REF!,5,FALSE),LEN(VLOOKUP($A451,#REF!,5,FALSE))-2),"*")),"")</f>
        <v>#REF!</v>
      </c>
      <c r="G451" s="42" t="e">
        <f>IF(LEN(VLOOKUP($A451,#REF!,6,FALSE)),IF(INDEX(#REF!,MATCH($A451,#REF!,0),3),LEFT(VLOOKUP($A451,#REF!,6,FALSE),LEN(VLOOKUP($A451,#REF!,6,FALSE))-2),CONCATENATE(LEFT(VLOOKUP($A451,#REF!,6,FALSE),LEN(VLOOKUP($A451,#REF!,6,FALSE))-2),"*")),"")</f>
        <v>#REF!</v>
      </c>
      <c r="H451" s="43" t="e">
        <f>IF(LEN(VLOOKUP($A451,#REF!,7,FALSE)),IF(INDEX(#REF!,MATCH($A451,#REF!,0),4),LEFT(VLOOKUP($A451,#REF!,7,FALSE),LEN(VLOOKUP($A451,#REF!,7,FALSE))-2),CONCATENATE(LEFT(VLOOKUP($A451,#REF!,7,FALSE),LEN(VLOOKUP($A451,#REF!,7,FALSE))-2),"*")),"")</f>
        <v>#REF!</v>
      </c>
      <c r="I451" s="54" t="e">
        <f>IF(LEN(VLOOKUP($A451,#REF!,8,FALSE)),UPPER(RIGHT(VLOOKUP($A451,#REF!,8,FALSE),1)),"")</f>
        <v>#REF!</v>
      </c>
      <c r="J451" s="42" t="e">
        <f>IF(LEN(VLOOKUP($A451,#REF!,4,FALSE)),UPPER(RIGHT(VLOOKUP($A451,#REF!,4,FALSE),1)),"")</f>
        <v>#REF!</v>
      </c>
      <c r="K451" s="42" t="e">
        <f>IF(LEN(VLOOKUP($A451,#REF!,5,FALSE)),UPPER(RIGHT(VLOOKUP($A451,#REF!,5,FALSE),1)),"")</f>
        <v>#REF!</v>
      </c>
      <c r="L451" s="42" t="e">
        <f>IF(LEN(VLOOKUP($A451,#REF!,6,FALSE)),UPPER(RIGHT(VLOOKUP($A451,#REF!,6,FALSE),1)),"")</f>
        <v>#REF!</v>
      </c>
      <c r="M451" s="43" t="e">
        <f>IF(LEN(VLOOKUP($A451,#REF!,7,FALSE)),UPPER(RIGHT(VLOOKUP($A451,#REF!,7,FALSE),1)),"")</f>
        <v>#REF!</v>
      </c>
      <c r="N451" s="206"/>
      <c r="O451" s="206"/>
      <c r="P451" s="206"/>
      <c r="Q451" s="206"/>
      <c r="R451" s="206"/>
      <c r="S451" s="63" t="e">
        <f>HLOOKUP("Device Tree Pin Name",#REF!,MATCH($A451,#REF!,0),FALSE)</f>
        <v>#REF!</v>
      </c>
      <c r="T451" s="47" t="e">
        <f>HLOOKUP("power rail",#REF!,MATCH($A451,#REF!,0),FALSE)</f>
        <v>#REF!</v>
      </c>
      <c r="U451" s="62" t="e">
        <f>HLOOKUP("Wake Capable",#REF!,MATCH($A451,#REF!,0),FALSE)</f>
        <v>#REF!</v>
      </c>
      <c r="V451" s="62" t="e">
        <f>HLOOKUP("Strap",#REF!,MATCH($A451,#REF!,0),FALSE)</f>
        <v>#REF!</v>
      </c>
      <c r="W451" s="62"/>
      <c r="X451" s="62"/>
      <c r="Y451" s="62"/>
      <c r="Z451" s="47"/>
      <c r="AA451" s="47" t="e">
        <f>HLOOKUP("Pad type",#REF!,MATCH($A451,#REF!,0),FALSE)</f>
        <v>#REF!</v>
      </c>
      <c r="AB451" s="61"/>
      <c r="AC451" s="61" t="e">
        <f>HLOOKUP("POR Pin State",#REF!,MATCH($A451,#REF!,0),FALSE)</f>
        <v>#REF!</v>
      </c>
      <c r="AD451" s="208"/>
      <c r="AE451" s="208"/>
      <c r="AF451" s="208"/>
      <c r="AG451" s="208"/>
      <c r="AH451" s="209"/>
      <c r="AI451" s="209"/>
      <c r="AJ451" s="210"/>
      <c r="AK451" s="210"/>
      <c r="AL451" s="210"/>
      <c r="AM451" s="210"/>
      <c r="AN451" s="210"/>
      <c r="AO451" s="210"/>
      <c r="AP451" s="210"/>
      <c r="AQ451" s="236" t="s">
        <v>1024</v>
      </c>
      <c r="AR451" s="105"/>
      <c r="AS451" s="105"/>
      <c r="AT451" s="105"/>
      <c r="AU451" s="105"/>
      <c r="AV451" s="105"/>
      <c r="AW451" s="105"/>
      <c r="AX451" s="105"/>
      <c r="AY451" s="105"/>
      <c r="AZ451" s="105"/>
      <c r="BA451" s="105"/>
      <c r="BB451" s="218"/>
      <c r="BC451" s="105"/>
      <c r="BD451" s="219"/>
      <c r="BE451" s="231" t="s">
        <v>1023</v>
      </c>
      <c r="BF451" s="147" t="e">
        <f>VLOOKUP($A451,#REF!,34,FALSE)</f>
        <v>#REF!</v>
      </c>
      <c r="BG451" s="147" t="e">
        <f>VLOOKUP($A451,#REF!,22,FALSE)</f>
        <v>#REF!</v>
      </c>
      <c r="BH451" s="149"/>
    </row>
    <row r="452" s="5" customFormat="1" ht="12.95" customHeight="1" spans="1:60">
      <c r="A452" s="48" t="s">
        <v>1025</v>
      </c>
      <c r="B452" s="38" t="e">
        <f>VLOOKUP($A452,#REF!,34,FALSE)</f>
        <v>#REF!</v>
      </c>
      <c r="C452" s="39" t="str">
        <f t="shared" si="156"/>
        <v>unused_NVHS0_RX7P</v>
      </c>
      <c r="D452" s="40" t="e">
        <f>IF(LEN(VLOOKUP($A452,#REF!,8,FALSE)),LEFT(VLOOKUP($A452,#REF!,8,FALSE),LEN(VLOOKUP($A452,#REF!,8,FALSE))-2),"")</f>
        <v>#REF!</v>
      </c>
      <c r="E452" s="41" t="e">
        <f>IF(LEN(VLOOKUP($A452,#REF!,4,FALSE)),IF(INDEX(#REF!,MATCH($A452,#REF!,0),1),LEFT(VLOOKUP($A452,#REF!,4,FALSE),LEN(VLOOKUP($A452,#REF!,4,FALSE))-2),CONCATENATE(LEFT(VLOOKUP($A452,#REF!,4,FALSE),LEN(VLOOKUP($A452,#REF!,4,FALSE))-2),"*")),"")</f>
        <v>#REF!</v>
      </c>
      <c r="F452" s="42" t="e">
        <f>IF(LEN(VLOOKUP($A452,#REF!,5,FALSE)),IF(INDEX(#REF!,MATCH($A452,#REF!,0),2),LEFT(VLOOKUP($A452,#REF!,5,FALSE),LEN(VLOOKUP($A452,#REF!,5,FALSE))-2),CONCATENATE(LEFT(VLOOKUP($A452,#REF!,5,FALSE),LEN(VLOOKUP($A452,#REF!,5,FALSE))-2),"*")),"")</f>
        <v>#REF!</v>
      </c>
      <c r="G452" s="42" t="e">
        <f>IF(LEN(VLOOKUP($A452,#REF!,6,FALSE)),IF(INDEX(#REF!,MATCH($A452,#REF!,0),3),LEFT(VLOOKUP($A452,#REF!,6,FALSE),LEN(VLOOKUP($A452,#REF!,6,FALSE))-2),CONCATENATE(LEFT(VLOOKUP($A452,#REF!,6,FALSE),LEN(VLOOKUP($A452,#REF!,6,FALSE))-2),"*")),"")</f>
        <v>#REF!</v>
      </c>
      <c r="H452" s="43" t="e">
        <f>IF(LEN(VLOOKUP($A452,#REF!,7,FALSE)),IF(INDEX(#REF!,MATCH($A452,#REF!,0),4),LEFT(VLOOKUP($A452,#REF!,7,FALSE),LEN(VLOOKUP($A452,#REF!,7,FALSE))-2),CONCATENATE(LEFT(VLOOKUP($A452,#REF!,7,FALSE),LEN(VLOOKUP($A452,#REF!,7,FALSE))-2),"*")),"")</f>
        <v>#REF!</v>
      </c>
      <c r="I452" s="54" t="e">
        <f>IF(LEN(VLOOKUP($A452,#REF!,8,FALSE)),UPPER(RIGHT(VLOOKUP($A452,#REF!,8,FALSE),1)),"")</f>
        <v>#REF!</v>
      </c>
      <c r="J452" s="42" t="e">
        <f>IF(LEN(VLOOKUP($A452,#REF!,4,FALSE)),UPPER(RIGHT(VLOOKUP($A452,#REF!,4,FALSE),1)),"")</f>
        <v>#REF!</v>
      </c>
      <c r="K452" s="42" t="e">
        <f>IF(LEN(VLOOKUP($A452,#REF!,5,FALSE)),UPPER(RIGHT(VLOOKUP($A452,#REF!,5,FALSE),1)),"")</f>
        <v>#REF!</v>
      </c>
      <c r="L452" s="42" t="e">
        <f>IF(LEN(VLOOKUP($A452,#REF!,6,FALSE)),UPPER(RIGHT(VLOOKUP($A452,#REF!,6,FALSE),1)),"")</f>
        <v>#REF!</v>
      </c>
      <c r="M452" s="43" t="e">
        <f>IF(LEN(VLOOKUP($A452,#REF!,7,FALSE)),UPPER(RIGHT(VLOOKUP($A452,#REF!,7,FALSE),1)),"")</f>
        <v>#REF!</v>
      </c>
      <c r="N452" s="206"/>
      <c r="O452" s="206"/>
      <c r="P452" s="206"/>
      <c r="Q452" s="206"/>
      <c r="R452" s="206"/>
      <c r="S452" s="63" t="e">
        <f>HLOOKUP("Device Tree Pin Name",#REF!,MATCH($A452,#REF!,0),FALSE)</f>
        <v>#REF!</v>
      </c>
      <c r="T452" s="47" t="e">
        <f>HLOOKUP("power rail",#REF!,MATCH($A452,#REF!,0),FALSE)</f>
        <v>#REF!</v>
      </c>
      <c r="U452" s="62" t="e">
        <f>HLOOKUP("Wake Capable",#REF!,MATCH($A452,#REF!,0),FALSE)</f>
        <v>#REF!</v>
      </c>
      <c r="V452" s="62" t="e">
        <f>HLOOKUP("Strap",#REF!,MATCH($A452,#REF!,0),FALSE)</f>
        <v>#REF!</v>
      </c>
      <c r="W452" s="62"/>
      <c r="X452" s="62"/>
      <c r="Y452" s="62"/>
      <c r="Z452" s="47"/>
      <c r="AA452" s="47" t="e">
        <f>HLOOKUP("Pad type",#REF!,MATCH($A452,#REF!,0),FALSE)</f>
        <v>#REF!</v>
      </c>
      <c r="AB452" s="63"/>
      <c r="AC452" s="63" t="e">
        <f>HLOOKUP("POR Pin State",#REF!,MATCH($A452,#REF!,0),FALSE)</f>
        <v>#REF!</v>
      </c>
      <c r="AD452" s="208"/>
      <c r="AE452" s="208"/>
      <c r="AF452" s="208"/>
      <c r="AG452" s="208"/>
      <c r="AH452" s="209"/>
      <c r="AI452" s="209"/>
      <c r="AJ452" s="210"/>
      <c r="AK452" s="210"/>
      <c r="AL452" s="210"/>
      <c r="AM452" s="210"/>
      <c r="AN452" s="210"/>
      <c r="AO452" s="210"/>
      <c r="AP452" s="210"/>
      <c r="AQ452" s="237" t="s">
        <v>1026</v>
      </c>
      <c r="AR452" s="105"/>
      <c r="AS452" s="105"/>
      <c r="AT452" s="105"/>
      <c r="AU452" s="105"/>
      <c r="AV452" s="105"/>
      <c r="AW452" s="105"/>
      <c r="AX452" s="105"/>
      <c r="AY452" s="105"/>
      <c r="AZ452" s="105"/>
      <c r="BA452" s="105"/>
      <c r="BB452" s="218"/>
      <c r="BC452" s="105"/>
      <c r="BD452" s="219"/>
      <c r="BE452" s="231" t="s">
        <v>1025</v>
      </c>
      <c r="BF452" s="147" t="e">
        <f>VLOOKUP($A452,#REF!,34,FALSE)</f>
        <v>#REF!</v>
      </c>
      <c r="BG452" s="147" t="e">
        <f>VLOOKUP($A452,#REF!,22,FALSE)</f>
        <v>#REF!</v>
      </c>
      <c r="BH452" s="149"/>
    </row>
    <row r="453" s="5" customFormat="1" ht="12.95" customHeight="1" spans="1:60">
      <c r="A453" s="48" t="s">
        <v>1027</v>
      </c>
      <c r="B453" s="38" t="e">
        <f>VLOOKUP($A453,#REF!,34,FALSE)</f>
        <v>#REF!</v>
      </c>
      <c r="C453" s="39" t="str">
        <f t="shared" si="156"/>
        <v>unused_NVHS0_RX7N</v>
      </c>
      <c r="D453" s="40" t="e">
        <f>IF(LEN(VLOOKUP($A453,#REF!,8,FALSE)),LEFT(VLOOKUP($A453,#REF!,8,FALSE),LEN(VLOOKUP($A453,#REF!,8,FALSE))-2),"")</f>
        <v>#REF!</v>
      </c>
      <c r="E453" s="41" t="e">
        <f>IF(LEN(VLOOKUP($A453,#REF!,4,FALSE)),IF(INDEX(#REF!,MATCH($A453,#REF!,0),1),LEFT(VLOOKUP($A453,#REF!,4,FALSE),LEN(VLOOKUP($A453,#REF!,4,FALSE))-2),CONCATENATE(LEFT(VLOOKUP($A453,#REF!,4,FALSE),LEN(VLOOKUP($A453,#REF!,4,FALSE))-2),"*")),"")</f>
        <v>#REF!</v>
      </c>
      <c r="F453" s="42" t="e">
        <f>IF(LEN(VLOOKUP($A453,#REF!,5,FALSE)),IF(INDEX(#REF!,MATCH($A453,#REF!,0),2),LEFT(VLOOKUP($A453,#REF!,5,FALSE),LEN(VLOOKUP($A453,#REF!,5,FALSE))-2),CONCATENATE(LEFT(VLOOKUP($A453,#REF!,5,FALSE),LEN(VLOOKUP($A453,#REF!,5,FALSE))-2),"*")),"")</f>
        <v>#REF!</v>
      </c>
      <c r="G453" s="42" t="e">
        <f>IF(LEN(VLOOKUP($A453,#REF!,6,FALSE)),IF(INDEX(#REF!,MATCH($A453,#REF!,0),3),LEFT(VLOOKUP($A453,#REF!,6,FALSE),LEN(VLOOKUP($A453,#REF!,6,FALSE))-2),CONCATENATE(LEFT(VLOOKUP($A453,#REF!,6,FALSE),LEN(VLOOKUP($A453,#REF!,6,FALSE))-2),"*")),"")</f>
        <v>#REF!</v>
      </c>
      <c r="H453" s="43" t="e">
        <f>IF(LEN(VLOOKUP($A453,#REF!,7,FALSE)),IF(INDEX(#REF!,MATCH($A453,#REF!,0),4),LEFT(VLOOKUP($A453,#REF!,7,FALSE),LEN(VLOOKUP($A453,#REF!,7,FALSE))-2),CONCATENATE(LEFT(VLOOKUP($A453,#REF!,7,FALSE),LEN(VLOOKUP($A453,#REF!,7,FALSE))-2),"*")),"")</f>
        <v>#REF!</v>
      </c>
      <c r="I453" s="54" t="e">
        <f>IF(LEN(VLOOKUP($A453,#REF!,8,FALSE)),UPPER(RIGHT(VLOOKUP($A453,#REF!,8,FALSE),1)),"")</f>
        <v>#REF!</v>
      </c>
      <c r="J453" s="42" t="e">
        <f>IF(LEN(VLOOKUP($A453,#REF!,4,FALSE)),UPPER(RIGHT(VLOOKUP($A453,#REF!,4,FALSE),1)),"")</f>
        <v>#REF!</v>
      </c>
      <c r="K453" s="42" t="e">
        <f>IF(LEN(VLOOKUP($A453,#REF!,5,FALSE)),UPPER(RIGHT(VLOOKUP($A453,#REF!,5,FALSE),1)),"")</f>
        <v>#REF!</v>
      </c>
      <c r="L453" s="42" t="e">
        <f>IF(LEN(VLOOKUP($A453,#REF!,6,FALSE)),UPPER(RIGHT(VLOOKUP($A453,#REF!,6,FALSE),1)),"")</f>
        <v>#REF!</v>
      </c>
      <c r="M453" s="43" t="e">
        <f>IF(LEN(VLOOKUP($A453,#REF!,7,FALSE)),UPPER(RIGHT(VLOOKUP($A453,#REF!,7,FALSE),1)),"")</f>
        <v>#REF!</v>
      </c>
      <c r="N453" s="206"/>
      <c r="O453" s="206"/>
      <c r="P453" s="206"/>
      <c r="Q453" s="206"/>
      <c r="R453" s="206"/>
      <c r="S453" s="63" t="e">
        <f>HLOOKUP("Device Tree Pin Name",#REF!,MATCH($A453,#REF!,0),FALSE)</f>
        <v>#REF!</v>
      </c>
      <c r="T453" s="47" t="e">
        <f>HLOOKUP("power rail",#REF!,MATCH($A453,#REF!,0),FALSE)</f>
        <v>#REF!</v>
      </c>
      <c r="U453" s="62" t="e">
        <f>HLOOKUP("Wake Capable",#REF!,MATCH($A453,#REF!,0),FALSE)</f>
        <v>#REF!</v>
      </c>
      <c r="V453" s="62" t="e">
        <f>HLOOKUP("Strap",#REF!,MATCH($A453,#REF!,0),FALSE)</f>
        <v>#REF!</v>
      </c>
      <c r="W453" s="62"/>
      <c r="X453" s="62"/>
      <c r="Y453" s="62"/>
      <c r="Z453" s="47"/>
      <c r="AA453" s="47" t="e">
        <f>HLOOKUP("Pad type",#REF!,MATCH($A453,#REF!,0),FALSE)</f>
        <v>#REF!</v>
      </c>
      <c r="AB453" s="63"/>
      <c r="AC453" s="63" t="e">
        <f>HLOOKUP("POR Pin State",#REF!,MATCH($A453,#REF!,0),FALSE)</f>
        <v>#REF!</v>
      </c>
      <c r="AD453" s="208"/>
      <c r="AE453" s="208"/>
      <c r="AF453" s="208"/>
      <c r="AG453" s="208"/>
      <c r="AH453" s="209"/>
      <c r="AI453" s="209"/>
      <c r="AJ453" s="210"/>
      <c r="AK453" s="210"/>
      <c r="AL453" s="210"/>
      <c r="AM453" s="210"/>
      <c r="AN453" s="210"/>
      <c r="AO453" s="210"/>
      <c r="AP453" s="210"/>
      <c r="AQ453" s="236" t="s">
        <v>1028</v>
      </c>
      <c r="AR453" s="105"/>
      <c r="AS453" s="105"/>
      <c r="AT453" s="105"/>
      <c r="AU453" s="105"/>
      <c r="AV453" s="105"/>
      <c r="AW453" s="105"/>
      <c r="AX453" s="105"/>
      <c r="AY453" s="105"/>
      <c r="AZ453" s="105"/>
      <c r="BA453" s="105"/>
      <c r="BB453" s="218"/>
      <c r="BC453" s="105"/>
      <c r="BD453" s="219"/>
      <c r="BE453" s="231" t="s">
        <v>1027</v>
      </c>
      <c r="BF453" s="147" t="e">
        <f>VLOOKUP($A453,#REF!,34,FALSE)</f>
        <v>#REF!</v>
      </c>
      <c r="BG453" s="147" t="e">
        <f>VLOOKUP($A453,#REF!,22,FALSE)</f>
        <v>#REF!</v>
      </c>
      <c r="BH453" s="149"/>
    </row>
    <row r="454" s="5" customFormat="1" ht="12.95" customHeight="1" spans="1:60">
      <c r="A454" s="48" t="s">
        <v>1029</v>
      </c>
      <c r="B454" s="38" t="e">
        <f>VLOOKUP($A454,#REF!,34,FALSE)</f>
        <v>#REF!</v>
      </c>
      <c r="C454" s="39" t="str">
        <f t="shared" si="156"/>
        <v>unused_NVHS0_TX7P</v>
      </c>
      <c r="D454" s="40" t="e">
        <f>IF(LEN(VLOOKUP($A454,#REF!,8,FALSE)),LEFT(VLOOKUP($A454,#REF!,8,FALSE),LEN(VLOOKUP($A454,#REF!,8,FALSE))-2),"")</f>
        <v>#REF!</v>
      </c>
      <c r="E454" s="41" t="e">
        <f>IF(LEN(VLOOKUP($A454,#REF!,4,FALSE)),IF(INDEX(#REF!,MATCH($A454,#REF!,0),1),LEFT(VLOOKUP($A454,#REF!,4,FALSE),LEN(VLOOKUP($A454,#REF!,4,FALSE))-2),CONCATENATE(LEFT(VLOOKUP($A454,#REF!,4,FALSE),LEN(VLOOKUP($A454,#REF!,4,FALSE))-2),"*")),"")</f>
        <v>#REF!</v>
      </c>
      <c r="F454" s="42" t="e">
        <f>IF(LEN(VLOOKUP($A454,#REF!,5,FALSE)),IF(INDEX(#REF!,MATCH($A454,#REF!,0),2),LEFT(VLOOKUP($A454,#REF!,5,FALSE),LEN(VLOOKUP($A454,#REF!,5,FALSE))-2),CONCATENATE(LEFT(VLOOKUP($A454,#REF!,5,FALSE),LEN(VLOOKUP($A454,#REF!,5,FALSE))-2),"*")),"")</f>
        <v>#REF!</v>
      </c>
      <c r="G454" s="42" t="e">
        <f>IF(LEN(VLOOKUP($A454,#REF!,6,FALSE)),IF(INDEX(#REF!,MATCH($A454,#REF!,0),3),LEFT(VLOOKUP($A454,#REF!,6,FALSE),LEN(VLOOKUP($A454,#REF!,6,FALSE))-2),CONCATENATE(LEFT(VLOOKUP($A454,#REF!,6,FALSE),LEN(VLOOKUP($A454,#REF!,6,FALSE))-2),"*")),"")</f>
        <v>#REF!</v>
      </c>
      <c r="H454" s="43" t="e">
        <f>IF(LEN(VLOOKUP($A454,#REF!,7,FALSE)),IF(INDEX(#REF!,MATCH($A454,#REF!,0),4),LEFT(VLOOKUP($A454,#REF!,7,FALSE),LEN(VLOOKUP($A454,#REF!,7,FALSE))-2),CONCATENATE(LEFT(VLOOKUP($A454,#REF!,7,FALSE),LEN(VLOOKUP($A454,#REF!,7,FALSE))-2),"*")),"")</f>
        <v>#REF!</v>
      </c>
      <c r="I454" s="54" t="e">
        <f>IF(LEN(VLOOKUP($A454,#REF!,8,FALSE)),UPPER(RIGHT(VLOOKUP($A454,#REF!,8,FALSE),1)),"")</f>
        <v>#REF!</v>
      </c>
      <c r="J454" s="42" t="e">
        <f>IF(LEN(VLOOKUP($A454,#REF!,4,FALSE)),UPPER(RIGHT(VLOOKUP($A454,#REF!,4,FALSE),1)),"")</f>
        <v>#REF!</v>
      </c>
      <c r="K454" s="42" t="e">
        <f>IF(LEN(VLOOKUP($A454,#REF!,5,FALSE)),UPPER(RIGHT(VLOOKUP($A454,#REF!,5,FALSE),1)),"")</f>
        <v>#REF!</v>
      </c>
      <c r="L454" s="42" t="e">
        <f>IF(LEN(VLOOKUP($A454,#REF!,6,FALSE)),UPPER(RIGHT(VLOOKUP($A454,#REF!,6,FALSE),1)),"")</f>
        <v>#REF!</v>
      </c>
      <c r="M454" s="43" t="e">
        <f>IF(LEN(VLOOKUP($A454,#REF!,7,FALSE)),UPPER(RIGHT(VLOOKUP($A454,#REF!,7,FALSE),1)),"")</f>
        <v>#REF!</v>
      </c>
      <c r="N454" s="206"/>
      <c r="O454" s="206"/>
      <c r="P454" s="206"/>
      <c r="Q454" s="206"/>
      <c r="R454" s="206"/>
      <c r="S454" s="63" t="e">
        <f>HLOOKUP("Device Tree Pin Name",#REF!,MATCH($A454,#REF!,0),FALSE)</f>
        <v>#REF!</v>
      </c>
      <c r="T454" s="47" t="e">
        <f>HLOOKUP("power rail",#REF!,MATCH($A454,#REF!,0),FALSE)</f>
        <v>#REF!</v>
      </c>
      <c r="U454" s="62" t="e">
        <f>HLOOKUP("Wake Capable",#REF!,MATCH($A454,#REF!,0),FALSE)</f>
        <v>#REF!</v>
      </c>
      <c r="V454" s="62" t="e">
        <f>HLOOKUP("Strap",#REF!,MATCH($A454,#REF!,0),FALSE)</f>
        <v>#REF!</v>
      </c>
      <c r="W454" s="62"/>
      <c r="X454" s="62"/>
      <c r="Y454" s="62"/>
      <c r="Z454" s="47"/>
      <c r="AA454" s="47" t="e">
        <f>HLOOKUP("Pad type",#REF!,MATCH($A454,#REF!,0),FALSE)</f>
        <v>#REF!</v>
      </c>
      <c r="AB454" s="63"/>
      <c r="AC454" s="63" t="e">
        <f>HLOOKUP("POR Pin State",#REF!,MATCH($A454,#REF!,0),FALSE)</f>
        <v>#REF!</v>
      </c>
      <c r="AD454" s="208"/>
      <c r="AE454" s="208"/>
      <c r="AF454" s="208"/>
      <c r="AG454" s="208"/>
      <c r="AH454" s="209"/>
      <c r="AI454" s="209"/>
      <c r="AJ454" s="210"/>
      <c r="AK454" s="210"/>
      <c r="AL454" s="210"/>
      <c r="AM454" s="210"/>
      <c r="AN454" s="210"/>
      <c r="AO454" s="210"/>
      <c r="AP454" s="210"/>
      <c r="AQ454" s="237" t="s">
        <v>1030</v>
      </c>
      <c r="AR454" s="105"/>
      <c r="AS454" s="105"/>
      <c r="AT454" s="105"/>
      <c r="AU454" s="105"/>
      <c r="AV454" s="105"/>
      <c r="AW454" s="105"/>
      <c r="AX454" s="105"/>
      <c r="AY454" s="105"/>
      <c r="AZ454" s="105"/>
      <c r="BA454" s="105"/>
      <c r="BB454" s="218"/>
      <c r="BC454" s="105"/>
      <c r="BD454" s="219"/>
      <c r="BE454" s="231" t="s">
        <v>1029</v>
      </c>
      <c r="BF454" s="147" t="e">
        <f>VLOOKUP($A454,#REF!,34,FALSE)</f>
        <v>#REF!</v>
      </c>
      <c r="BG454" s="147" t="e">
        <f>VLOOKUP($A454,#REF!,22,FALSE)</f>
        <v>#REF!</v>
      </c>
      <c r="BH454" s="149"/>
    </row>
    <row r="455" s="5" customFormat="1" ht="12.95" customHeight="1" spans="1:60">
      <c r="A455" s="48" t="s">
        <v>1031</v>
      </c>
      <c r="B455" s="38" t="e">
        <f>VLOOKUP($A455,#REF!,34,FALSE)</f>
        <v>#REF!</v>
      </c>
      <c r="C455" s="39" t="str">
        <f t="shared" si="156"/>
        <v>unused_NVHS0_TX7N</v>
      </c>
      <c r="D455" s="40" t="e">
        <f>IF(LEN(VLOOKUP($A455,#REF!,8,FALSE)),LEFT(VLOOKUP($A455,#REF!,8,FALSE),LEN(VLOOKUP($A455,#REF!,8,FALSE))-2),"")</f>
        <v>#REF!</v>
      </c>
      <c r="E455" s="41" t="e">
        <f>IF(LEN(VLOOKUP($A455,#REF!,4,FALSE)),IF(INDEX(#REF!,MATCH($A455,#REF!,0),1),LEFT(VLOOKUP($A455,#REF!,4,FALSE),LEN(VLOOKUP($A455,#REF!,4,FALSE))-2),CONCATENATE(LEFT(VLOOKUP($A455,#REF!,4,FALSE),LEN(VLOOKUP($A455,#REF!,4,FALSE))-2),"*")),"")</f>
        <v>#REF!</v>
      </c>
      <c r="F455" s="42" t="e">
        <f>IF(LEN(VLOOKUP($A455,#REF!,5,FALSE)),IF(INDEX(#REF!,MATCH($A455,#REF!,0),2),LEFT(VLOOKUP($A455,#REF!,5,FALSE),LEN(VLOOKUP($A455,#REF!,5,FALSE))-2),CONCATENATE(LEFT(VLOOKUP($A455,#REF!,5,FALSE),LEN(VLOOKUP($A455,#REF!,5,FALSE))-2),"*")),"")</f>
        <v>#REF!</v>
      </c>
      <c r="G455" s="42" t="e">
        <f>IF(LEN(VLOOKUP($A455,#REF!,6,FALSE)),IF(INDEX(#REF!,MATCH($A455,#REF!,0),3),LEFT(VLOOKUP($A455,#REF!,6,FALSE),LEN(VLOOKUP($A455,#REF!,6,FALSE))-2),CONCATENATE(LEFT(VLOOKUP($A455,#REF!,6,FALSE),LEN(VLOOKUP($A455,#REF!,6,FALSE))-2),"*")),"")</f>
        <v>#REF!</v>
      </c>
      <c r="H455" s="43" t="e">
        <f>IF(LEN(VLOOKUP($A455,#REF!,7,FALSE)),IF(INDEX(#REF!,MATCH($A455,#REF!,0),4),LEFT(VLOOKUP($A455,#REF!,7,FALSE),LEN(VLOOKUP($A455,#REF!,7,FALSE))-2),CONCATENATE(LEFT(VLOOKUP($A455,#REF!,7,FALSE),LEN(VLOOKUP($A455,#REF!,7,FALSE))-2),"*")),"")</f>
        <v>#REF!</v>
      </c>
      <c r="I455" s="54" t="e">
        <f>IF(LEN(VLOOKUP($A455,#REF!,8,FALSE)),UPPER(RIGHT(VLOOKUP($A455,#REF!,8,FALSE),1)),"")</f>
        <v>#REF!</v>
      </c>
      <c r="J455" s="42" t="e">
        <f>IF(LEN(VLOOKUP($A455,#REF!,4,FALSE)),UPPER(RIGHT(VLOOKUP($A455,#REF!,4,FALSE),1)),"")</f>
        <v>#REF!</v>
      </c>
      <c r="K455" s="42" t="e">
        <f>IF(LEN(VLOOKUP($A455,#REF!,5,FALSE)),UPPER(RIGHT(VLOOKUP($A455,#REF!,5,FALSE),1)),"")</f>
        <v>#REF!</v>
      </c>
      <c r="L455" s="42" t="e">
        <f>IF(LEN(VLOOKUP($A455,#REF!,6,FALSE)),UPPER(RIGHT(VLOOKUP($A455,#REF!,6,FALSE),1)),"")</f>
        <v>#REF!</v>
      </c>
      <c r="M455" s="43" t="e">
        <f>IF(LEN(VLOOKUP($A455,#REF!,7,FALSE)),UPPER(RIGHT(VLOOKUP($A455,#REF!,7,FALSE),1)),"")</f>
        <v>#REF!</v>
      </c>
      <c r="N455" s="206"/>
      <c r="O455" s="206"/>
      <c r="P455" s="206"/>
      <c r="Q455" s="206"/>
      <c r="R455" s="206"/>
      <c r="S455" s="63" t="e">
        <f>HLOOKUP("Device Tree Pin Name",#REF!,MATCH($A455,#REF!,0),FALSE)</f>
        <v>#REF!</v>
      </c>
      <c r="T455" s="47" t="e">
        <f>HLOOKUP("power rail",#REF!,MATCH($A455,#REF!,0),FALSE)</f>
        <v>#REF!</v>
      </c>
      <c r="U455" s="62" t="e">
        <f>HLOOKUP("Wake Capable",#REF!,MATCH($A455,#REF!,0),FALSE)</f>
        <v>#REF!</v>
      </c>
      <c r="V455" s="62" t="e">
        <f>HLOOKUP("Strap",#REF!,MATCH($A455,#REF!,0),FALSE)</f>
        <v>#REF!</v>
      </c>
      <c r="W455" s="62"/>
      <c r="X455" s="62"/>
      <c r="Y455" s="62"/>
      <c r="Z455" s="47"/>
      <c r="AA455" s="47" t="e">
        <f>HLOOKUP("Pad type",#REF!,MATCH($A455,#REF!,0),FALSE)</f>
        <v>#REF!</v>
      </c>
      <c r="AB455" s="63"/>
      <c r="AC455" s="63" t="e">
        <f>HLOOKUP("POR Pin State",#REF!,MATCH($A455,#REF!,0),FALSE)</f>
        <v>#REF!</v>
      </c>
      <c r="AD455" s="208"/>
      <c r="AE455" s="208"/>
      <c r="AF455" s="208"/>
      <c r="AG455" s="208"/>
      <c r="AH455" s="209"/>
      <c r="AI455" s="209"/>
      <c r="AJ455" s="210"/>
      <c r="AK455" s="210"/>
      <c r="AL455" s="210"/>
      <c r="AM455" s="210"/>
      <c r="AN455" s="210"/>
      <c r="AO455" s="210"/>
      <c r="AP455" s="210"/>
      <c r="AQ455" s="236" t="s">
        <v>1032</v>
      </c>
      <c r="AR455" s="105"/>
      <c r="AS455" s="105"/>
      <c r="AT455" s="105"/>
      <c r="AU455" s="105"/>
      <c r="AV455" s="105"/>
      <c r="AW455" s="105"/>
      <c r="AX455" s="105"/>
      <c r="AY455" s="105"/>
      <c r="AZ455" s="105"/>
      <c r="BA455" s="105"/>
      <c r="BB455" s="218"/>
      <c r="BC455" s="105"/>
      <c r="BD455" s="219"/>
      <c r="BE455" s="242" t="s">
        <v>1031</v>
      </c>
      <c r="BF455" s="147" t="e">
        <f>VLOOKUP($A455,#REF!,34,FALSE)</f>
        <v>#REF!</v>
      </c>
      <c r="BG455" s="147" t="e">
        <f>VLOOKUP($A455,#REF!,22,FALSE)</f>
        <v>#REF!</v>
      </c>
      <c r="BH455" s="149"/>
    </row>
    <row r="456" s="5" customFormat="1" ht="12.95" customHeight="1" spans="1:60">
      <c r="A456" s="48" t="s">
        <v>1033</v>
      </c>
      <c r="B456" s="38" t="e">
        <f>VLOOKUP($A456,#REF!,34,FALSE)</f>
        <v>#REF!</v>
      </c>
      <c r="C456" s="39" t="str">
        <f t="shared" si="156"/>
        <v>unused_NVHS0_PLL0_TERMP</v>
      </c>
      <c r="D456" s="40" t="e">
        <f>IF(LEN(VLOOKUP($A456,#REF!,8,FALSE)),LEFT(VLOOKUP($A456,#REF!,8,FALSE),LEN(VLOOKUP($A456,#REF!,8,FALSE))-2),"")</f>
        <v>#REF!</v>
      </c>
      <c r="E456" s="41" t="s">
        <v>1033</v>
      </c>
      <c r="F456" s="42" t="e">
        <f>IF(LEN(VLOOKUP($A456,#REF!,5,FALSE)),IF(INDEX(#REF!,MATCH($A456,#REF!,0),2),LEFT(VLOOKUP($A456,#REF!,5,FALSE),LEN(VLOOKUP($A456,#REF!,5,FALSE))-2),CONCATENATE(LEFT(VLOOKUP($A456,#REF!,5,FALSE),LEN(VLOOKUP($A456,#REF!,5,FALSE))-2),"*")),"")</f>
        <v>#REF!</v>
      </c>
      <c r="G456" s="42" t="e">
        <f>IF(LEN(VLOOKUP($A456,#REF!,6,FALSE)),IF(INDEX(#REF!,MATCH($A456,#REF!,0),3),LEFT(VLOOKUP($A456,#REF!,6,FALSE),LEN(VLOOKUP($A456,#REF!,6,FALSE))-2),CONCATENATE(LEFT(VLOOKUP($A456,#REF!,6,FALSE),LEN(VLOOKUP($A456,#REF!,6,FALSE))-2),"*")),"")</f>
        <v>#REF!</v>
      </c>
      <c r="H456" s="43" t="e">
        <f>IF(LEN(VLOOKUP($A456,#REF!,7,FALSE)),IF(INDEX(#REF!,MATCH($A456,#REF!,0),4),LEFT(VLOOKUP($A456,#REF!,7,FALSE),LEN(VLOOKUP($A456,#REF!,7,FALSE))-2),CONCATENATE(LEFT(VLOOKUP($A456,#REF!,7,FALSE),LEN(VLOOKUP($A456,#REF!,7,FALSE))-2),"*")),"")</f>
        <v>#REF!</v>
      </c>
      <c r="I456" s="54" t="e">
        <f>IF(LEN(VLOOKUP($A456,#REF!,8,FALSE)),UPPER(RIGHT(VLOOKUP($A456,#REF!,8,FALSE),1)),"")</f>
        <v>#REF!</v>
      </c>
      <c r="J456" s="42" t="e">
        <f>IF(LEN(VLOOKUP($A456,#REF!,4,FALSE)),UPPER(RIGHT(VLOOKUP($A456,#REF!,4,FALSE),1)),"")</f>
        <v>#REF!</v>
      </c>
      <c r="K456" s="42" t="e">
        <f>IF(LEN(VLOOKUP($A456,#REF!,5,FALSE)),UPPER(RIGHT(VLOOKUP($A456,#REF!,5,FALSE),1)),"")</f>
        <v>#REF!</v>
      </c>
      <c r="L456" s="42" t="e">
        <f>IF(LEN(VLOOKUP($A456,#REF!,6,FALSE)),UPPER(RIGHT(VLOOKUP($A456,#REF!,6,FALSE),1)),"")</f>
        <v>#REF!</v>
      </c>
      <c r="M456" s="43" t="e">
        <f>IF(LEN(VLOOKUP($A456,#REF!,7,FALSE)),UPPER(RIGHT(VLOOKUP($A456,#REF!,7,FALSE),1)),"")</f>
        <v>#REF!</v>
      </c>
      <c r="N456" s="206"/>
      <c r="O456" s="206"/>
      <c r="P456" s="206"/>
      <c r="Q456" s="206"/>
      <c r="R456" s="206"/>
      <c r="S456" s="63" t="e">
        <f>HLOOKUP("Device Tree Pin Name",#REF!,MATCH($A456,#REF!,0),FALSE)</f>
        <v>#REF!</v>
      </c>
      <c r="T456" s="47" t="e">
        <f>HLOOKUP("power rail",#REF!,MATCH($A456,#REF!,0),FALSE)</f>
        <v>#REF!</v>
      </c>
      <c r="U456" s="62" t="e">
        <f>HLOOKUP("Wake Capable",#REF!,MATCH($A456,#REF!,0),FALSE)</f>
        <v>#REF!</v>
      </c>
      <c r="V456" s="62" t="e">
        <f>HLOOKUP("Strap",#REF!,MATCH($A456,#REF!,0),FALSE)</f>
        <v>#REF!</v>
      </c>
      <c r="W456" s="62"/>
      <c r="X456" s="62"/>
      <c r="Y456" s="62"/>
      <c r="Z456" s="47"/>
      <c r="AA456" s="47" t="e">
        <f>HLOOKUP("Pad type",#REF!,MATCH($A456,#REF!,0),FALSE)</f>
        <v>#REF!</v>
      </c>
      <c r="AB456" s="63"/>
      <c r="AC456" s="63" t="e">
        <f>HLOOKUP("POR Pin State",#REF!,MATCH($A456,#REF!,0),FALSE)</f>
        <v>#REF!</v>
      </c>
      <c r="AD456" s="208"/>
      <c r="AE456" s="208"/>
      <c r="AF456" s="208"/>
      <c r="AG456" s="208"/>
      <c r="AH456" s="209"/>
      <c r="AI456" s="209"/>
      <c r="AJ456" s="210"/>
      <c r="AK456" s="210"/>
      <c r="AL456" s="210"/>
      <c r="AM456" s="210"/>
      <c r="AN456" s="210"/>
      <c r="AO456" s="210"/>
      <c r="AP456" s="210"/>
      <c r="AQ456" s="237" t="s">
        <v>1033</v>
      </c>
      <c r="AR456" s="105"/>
      <c r="AS456" s="105"/>
      <c r="AT456" s="105"/>
      <c r="AU456" s="105"/>
      <c r="AV456" s="105"/>
      <c r="AW456" s="105"/>
      <c r="AX456" s="105"/>
      <c r="AY456" s="105"/>
      <c r="AZ456" s="105"/>
      <c r="BA456" s="403" t="s">
        <v>950</v>
      </c>
      <c r="BB456" s="218"/>
      <c r="BC456" s="105"/>
      <c r="BD456" s="219"/>
      <c r="BE456" s="231" t="s">
        <v>1033</v>
      </c>
      <c r="BF456" s="147" t="e">
        <f>VLOOKUP($A456,#REF!,34,FALSE)</f>
        <v>#REF!</v>
      </c>
      <c r="BG456" s="147" t="e">
        <f>VLOOKUP($A456,#REF!,22,FALSE)</f>
        <v>#REF!</v>
      </c>
      <c r="BH456" s="149"/>
    </row>
    <row r="457" s="5" customFormat="1" ht="12.95" customHeight="1" spans="1:60">
      <c r="A457" s="48" t="s">
        <v>1034</v>
      </c>
      <c r="B457" s="38" t="e">
        <f>VLOOKUP($A457,#REF!,34,FALSE)</f>
        <v>#REF!</v>
      </c>
      <c r="C457" s="39" t="str">
        <f t="shared" si="156"/>
        <v>unused_NVHS0_PLL1_TERMP</v>
      </c>
      <c r="D457" s="40" t="e">
        <f>IF(LEN(VLOOKUP($A457,#REF!,8,FALSE)),LEFT(VLOOKUP($A457,#REF!,8,FALSE),LEN(VLOOKUP($A457,#REF!,8,FALSE))-2),"")</f>
        <v>#REF!</v>
      </c>
      <c r="E457" s="41" t="s">
        <v>1034</v>
      </c>
      <c r="F457" s="42" t="e">
        <f>IF(LEN(VLOOKUP($A457,#REF!,5,FALSE)),IF(INDEX(#REF!,MATCH($A457,#REF!,0),2),LEFT(VLOOKUP($A457,#REF!,5,FALSE),LEN(VLOOKUP($A457,#REF!,5,FALSE))-2),CONCATENATE(LEFT(VLOOKUP($A457,#REF!,5,FALSE),LEN(VLOOKUP($A457,#REF!,5,FALSE))-2),"*")),"")</f>
        <v>#REF!</v>
      </c>
      <c r="G457" s="42" t="e">
        <f>IF(LEN(VLOOKUP($A457,#REF!,6,FALSE)),IF(INDEX(#REF!,MATCH($A457,#REF!,0),3),LEFT(VLOOKUP($A457,#REF!,6,FALSE),LEN(VLOOKUP($A457,#REF!,6,FALSE))-2),CONCATENATE(LEFT(VLOOKUP($A457,#REF!,6,FALSE),LEN(VLOOKUP($A457,#REF!,6,FALSE))-2),"*")),"")</f>
        <v>#REF!</v>
      </c>
      <c r="H457" s="43" t="e">
        <f>IF(LEN(VLOOKUP($A457,#REF!,7,FALSE)),IF(INDEX(#REF!,MATCH($A457,#REF!,0),4),LEFT(VLOOKUP($A457,#REF!,7,FALSE),LEN(VLOOKUP($A457,#REF!,7,FALSE))-2),CONCATENATE(LEFT(VLOOKUP($A457,#REF!,7,FALSE),LEN(VLOOKUP($A457,#REF!,7,FALSE))-2),"*")),"")</f>
        <v>#REF!</v>
      </c>
      <c r="I457" s="54" t="e">
        <f>IF(LEN(VLOOKUP($A457,#REF!,8,FALSE)),UPPER(RIGHT(VLOOKUP($A457,#REF!,8,FALSE),1)),"")</f>
        <v>#REF!</v>
      </c>
      <c r="J457" s="42" t="e">
        <f>IF(LEN(VLOOKUP($A457,#REF!,4,FALSE)),UPPER(RIGHT(VLOOKUP($A457,#REF!,4,FALSE),1)),"")</f>
        <v>#REF!</v>
      </c>
      <c r="K457" s="42" t="e">
        <f>IF(LEN(VLOOKUP($A457,#REF!,5,FALSE)),UPPER(RIGHT(VLOOKUP($A457,#REF!,5,FALSE),1)),"")</f>
        <v>#REF!</v>
      </c>
      <c r="L457" s="42" t="e">
        <f>IF(LEN(VLOOKUP($A457,#REF!,6,FALSE)),UPPER(RIGHT(VLOOKUP($A457,#REF!,6,FALSE),1)),"")</f>
        <v>#REF!</v>
      </c>
      <c r="M457" s="43" t="e">
        <f>IF(LEN(VLOOKUP($A457,#REF!,7,FALSE)),UPPER(RIGHT(VLOOKUP($A457,#REF!,7,FALSE),1)),"")</f>
        <v>#REF!</v>
      </c>
      <c r="N457" s="206"/>
      <c r="O457" s="206"/>
      <c r="P457" s="206"/>
      <c r="Q457" s="206"/>
      <c r="R457" s="206"/>
      <c r="S457" s="63" t="e">
        <f>HLOOKUP("Device Tree Pin Name",#REF!,MATCH($A457,#REF!,0),FALSE)</f>
        <v>#REF!</v>
      </c>
      <c r="T457" s="47" t="e">
        <f>HLOOKUP("power rail",#REF!,MATCH($A457,#REF!,0),FALSE)</f>
        <v>#REF!</v>
      </c>
      <c r="U457" s="62" t="e">
        <f>HLOOKUP("Wake Capable",#REF!,MATCH($A457,#REF!,0),FALSE)</f>
        <v>#REF!</v>
      </c>
      <c r="V457" s="62" t="e">
        <f>HLOOKUP("Strap",#REF!,MATCH($A457,#REF!,0),FALSE)</f>
        <v>#REF!</v>
      </c>
      <c r="W457" s="62"/>
      <c r="X457" s="62"/>
      <c r="Y457" s="62"/>
      <c r="Z457" s="47"/>
      <c r="AA457" s="47" t="e">
        <f>HLOOKUP("Pad type",#REF!,MATCH($A457,#REF!,0),FALSE)</f>
        <v>#REF!</v>
      </c>
      <c r="AB457" s="63"/>
      <c r="AC457" s="63" t="e">
        <f>HLOOKUP("POR Pin State",#REF!,MATCH($A457,#REF!,0),FALSE)</f>
        <v>#REF!</v>
      </c>
      <c r="AD457" s="208"/>
      <c r="AE457" s="208"/>
      <c r="AF457" s="208"/>
      <c r="AG457" s="208"/>
      <c r="AH457" s="209"/>
      <c r="AI457" s="209"/>
      <c r="AJ457" s="210"/>
      <c r="AK457" s="210"/>
      <c r="AL457" s="210"/>
      <c r="AM457" s="210"/>
      <c r="AN457" s="210"/>
      <c r="AO457" s="210"/>
      <c r="AP457" s="210"/>
      <c r="AQ457" s="236" t="s">
        <v>1034</v>
      </c>
      <c r="AR457" s="105"/>
      <c r="AS457" s="105"/>
      <c r="AT457" s="105"/>
      <c r="AU457" s="105"/>
      <c r="AV457" s="105"/>
      <c r="AW457" s="105"/>
      <c r="AX457" s="105"/>
      <c r="AY457" s="105"/>
      <c r="AZ457" s="105"/>
      <c r="BA457" s="403" t="s">
        <v>950</v>
      </c>
      <c r="BB457" s="218"/>
      <c r="BC457" s="105"/>
      <c r="BD457" s="219"/>
      <c r="BE457" s="231" t="s">
        <v>1034</v>
      </c>
      <c r="BF457" s="147" t="e">
        <f>VLOOKUP($A457,#REF!,34,FALSE)</f>
        <v>#REF!</v>
      </c>
      <c r="BG457" s="147" t="e">
        <f>VLOOKUP($A457,#REF!,22,FALSE)</f>
        <v>#REF!</v>
      </c>
      <c r="BH457" s="149"/>
    </row>
    <row r="458" s="4" customFormat="1" ht="18" customHeight="1" spans="1:60">
      <c r="A458" s="232" t="s">
        <v>1035</v>
      </c>
      <c r="B458" s="232" t="s">
        <v>1035</v>
      </c>
      <c r="C458" s="33"/>
      <c r="D458" s="34"/>
      <c r="E458" s="34"/>
      <c r="F458" s="34"/>
      <c r="G458" s="34"/>
      <c r="H458" s="34"/>
      <c r="I458" s="33"/>
      <c r="J458" s="33"/>
      <c r="K458" s="33"/>
      <c r="L458" s="33"/>
      <c r="M458" s="33"/>
      <c r="N458" s="33"/>
      <c r="O458" s="33"/>
      <c r="P458" s="33"/>
      <c r="Q458" s="33"/>
      <c r="R458" s="33"/>
      <c r="S458" s="33"/>
      <c r="T458" s="33"/>
      <c r="U458" s="59"/>
      <c r="V458" s="59"/>
      <c r="W458" s="59"/>
      <c r="X458" s="59"/>
      <c r="Y458" s="59"/>
      <c r="Z458" s="80"/>
      <c r="AA458" s="80"/>
      <c r="AB458" s="80"/>
      <c r="AC458" s="80"/>
      <c r="AD458" s="80"/>
      <c r="AE458" s="80"/>
      <c r="AF458" s="80"/>
      <c r="AG458" s="80"/>
      <c r="AH458" s="80"/>
      <c r="AI458" s="80"/>
      <c r="AJ458" s="80"/>
      <c r="AK458" s="80"/>
      <c r="AL458" s="80"/>
      <c r="AM458" s="80"/>
      <c r="AN458" s="80"/>
      <c r="AO458" s="80"/>
      <c r="AP458" s="80"/>
      <c r="AQ458" s="98"/>
      <c r="AR458" s="98"/>
      <c r="AS458" s="99"/>
      <c r="AT458" s="99"/>
      <c r="AU458" s="99"/>
      <c r="AV458" s="99"/>
      <c r="AW458" s="99"/>
      <c r="AX458" s="99"/>
      <c r="AY458" s="99"/>
      <c r="AZ458" s="99"/>
      <c r="BA458" s="99"/>
      <c r="BB458" s="99"/>
      <c r="BC458" s="400" t="s">
        <v>829</v>
      </c>
      <c r="BD458" s="99"/>
      <c r="BE458" s="226" t="s">
        <v>1035</v>
      </c>
      <c r="BF458" s="226" t="s">
        <v>1036</v>
      </c>
      <c r="BG458" s="226"/>
      <c r="BH458" s="244"/>
    </row>
    <row r="459" s="5" customFormat="1" ht="12.95" customHeight="1" spans="1:60">
      <c r="A459" s="48" t="s">
        <v>1037</v>
      </c>
      <c r="B459" s="38" t="e">
        <f>VLOOKUP($A459,#REF!,34,FALSE)</f>
        <v>#REF!</v>
      </c>
      <c r="C459" s="39" t="str">
        <f t="shared" ref="C459:C486" si="157">CONCATENATE("unused_",A459)</f>
        <v>unused_UPHY2_REFCLK0P</v>
      </c>
      <c r="D459" s="40" t="e">
        <f>IF(LEN(VLOOKUP($A459,#REF!,8,FALSE)),LEFT(VLOOKUP($A459,#REF!,8,FALSE),LEN(VLOOKUP($A459,#REF!,8,FALSE))-2),"")</f>
        <v>#REF!</v>
      </c>
      <c r="E459" s="41" t="e">
        <f>IF(LEN(VLOOKUP($A459,#REF!,4,FALSE)),IF(INDEX(#REF!,MATCH($A459,#REF!,0),1),LEFT(VLOOKUP($A459,#REF!,4,FALSE),LEN(VLOOKUP($A459,#REF!,4,FALSE))-2),CONCATENATE(LEFT(VLOOKUP($A459,#REF!,4,FALSE),LEN(VLOOKUP($A459,#REF!,4,FALSE))-2),"*")),"")</f>
        <v>#REF!</v>
      </c>
      <c r="F459" s="42" t="e">
        <f>IF(LEN(VLOOKUP($A459,#REF!,5,FALSE)),IF(INDEX(#REF!,MATCH($A459,#REF!,0),2),LEFT(VLOOKUP($A459,#REF!,5,FALSE),LEN(VLOOKUP($A459,#REF!,5,FALSE))-2),CONCATENATE(LEFT(VLOOKUP($A459,#REF!,5,FALSE),LEN(VLOOKUP($A459,#REF!,5,FALSE))-2),"*")),"")</f>
        <v>#REF!</v>
      </c>
      <c r="G459" s="42" t="e">
        <f>IF(LEN(VLOOKUP($A459,#REF!,6,FALSE)),IF(INDEX(#REF!,MATCH($A459,#REF!,0),3),LEFT(VLOOKUP($A459,#REF!,6,FALSE),LEN(VLOOKUP($A459,#REF!,6,FALSE))-2),CONCATENATE(LEFT(VLOOKUP($A459,#REF!,6,FALSE),LEN(VLOOKUP($A459,#REF!,6,FALSE))-2),"*")),"")</f>
        <v>#REF!</v>
      </c>
      <c r="H459" s="43" t="e">
        <f>IF(LEN(VLOOKUP($A459,#REF!,7,FALSE)),IF(INDEX(#REF!,MATCH($A459,#REF!,0),4),LEFT(VLOOKUP($A459,#REF!,7,FALSE),LEN(VLOOKUP($A459,#REF!,7,FALSE))-2),CONCATENATE(LEFT(VLOOKUP($A459,#REF!,7,FALSE),LEN(VLOOKUP($A459,#REF!,7,FALSE))-2),"*")),"")</f>
        <v>#REF!</v>
      </c>
      <c r="I459" s="54" t="e">
        <f>IF(LEN(VLOOKUP($A459,#REF!,8,FALSE)),UPPER(RIGHT(VLOOKUP($A459,#REF!,8,FALSE),1)),"")</f>
        <v>#REF!</v>
      </c>
      <c r="J459" s="42" t="e">
        <f>IF(LEN(VLOOKUP($A459,#REF!,4,FALSE)),UPPER(RIGHT(VLOOKUP($A459,#REF!,4,FALSE),1)),"")</f>
        <v>#REF!</v>
      </c>
      <c r="K459" s="42" t="e">
        <f>IF(LEN(VLOOKUP($A459,#REF!,5,FALSE)),UPPER(RIGHT(VLOOKUP($A459,#REF!,5,FALSE),1)),"")</f>
        <v>#REF!</v>
      </c>
      <c r="L459" s="42" t="e">
        <f>IF(LEN(VLOOKUP($A459,#REF!,6,FALSE)),UPPER(RIGHT(VLOOKUP($A459,#REF!,6,FALSE),1)),"")</f>
        <v>#REF!</v>
      </c>
      <c r="M459" s="43" t="e">
        <f>IF(LEN(VLOOKUP($A459,#REF!,7,FALSE)),UPPER(RIGHT(VLOOKUP($A459,#REF!,7,FALSE),1)),"")</f>
        <v>#REF!</v>
      </c>
      <c r="N459" s="206"/>
      <c r="O459" s="206"/>
      <c r="P459" s="206"/>
      <c r="Q459" s="206"/>
      <c r="R459" s="206"/>
      <c r="S459" s="63" t="e">
        <f>HLOOKUP("Device Tree Pin Name",#REF!,MATCH($A459,#REF!,0),FALSE)</f>
        <v>#REF!</v>
      </c>
      <c r="T459" s="47" t="e">
        <f>HLOOKUP("power rail",#REF!,MATCH($A459,#REF!,0),FALSE)</f>
        <v>#REF!</v>
      </c>
      <c r="U459" s="62" t="e">
        <f>HLOOKUP("Wake Capable",#REF!,MATCH($A459,#REF!,0),FALSE)</f>
        <v>#REF!</v>
      </c>
      <c r="V459" s="62" t="e">
        <f>HLOOKUP("Strap",#REF!,MATCH($A459,#REF!,0),FALSE)</f>
        <v>#REF!</v>
      </c>
      <c r="W459" s="62"/>
      <c r="X459" s="62"/>
      <c r="Y459" s="62"/>
      <c r="Z459" s="47"/>
      <c r="AA459" s="47" t="e">
        <f>HLOOKUP("Pad type",#REF!,MATCH($A459,#REF!,0),FALSE)</f>
        <v>#REF!</v>
      </c>
      <c r="AB459" s="61"/>
      <c r="AC459" s="61" t="e">
        <f>HLOOKUP("POR Pin State",#REF!,MATCH($A459,#REF!,0),FALSE)</f>
        <v>#REF!</v>
      </c>
      <c r="AD459" s="208"/>
      <c r="AE459" s="208"/>
      <c r="AF459" s="208"/>
      <c r="AG459" s="208"/>
      <c r="AH459" s="209"/>
      <c r="AI459" s="209"/>
      <c r="AJ459" s="210"/>
      <c r="AK459" s="210"/>
      <c r="AL459" s="210"/>
      <c r="AM459" s="210"/>
      <c r="AN459" s="210"/>
      <c r="AO459" s="210"/>
      <c r="AP459" s="210"/>
      <c r="AQ459" s="236" t="s">
        <v>1038</v>
      </c>
      <c r="AR459" s="105"/>
      <c r="AS459" s="105"/>
      <c r="AT459" s="105"/>
      <c r="AU459" s="105"/>
      <c r="AV459" s="105"/>
      <c r="AW459" s="105"/>
      <c r="AX459" s="105"/>
      <c r="AY459" s="105"/>
      <c r="AZ459" s="105"/>
      <c r="BA459" s="105"/>
      <c r="BB459" s="218"/>
      <c r="BC459" s="105"/>
      <c r="BD459" s="219"/>
      <c r="BE459" s="230" t="s">
        <v>1037</v>
      </c>
      <c r="BF459" s="147" t="e">
        <f>VLOOKUP($A459,#REF!,34,FALSE)</f>
        <v>#REF!</v>
      </c>
      <c r="BG459" s="147" t="e">
        <f>VLOOKUP($A459,#REF!,22,FALSE)</f>
        <v>#REF!</v>
      </c>
      <c r="BH459" s="149"/>
    </row>
    <row r="460" s="5" customFormat="1" ht="12.95" customHeight="1" spans="1:60">
      <c r="A460" s="48" t="s">
        <v>1039</v>
      </c>
      <c r="B460" s="38" t="e">
        <f>VLOOKUP($A460,#REF!,34,FALSE)</f>
        <v>#REF!</v>
      </c>
      <c r="C460" s="39" t="str">
        <f t="shared" si="157"/>
        <v>unused_UPHY2_REFCLK0N</v>
      </c>
      <c r="D460" s="40" t="e">
        <f>IF(LEN(VLOOKUP($A460,#REF!,8,FALSE)),LEFT(VLOOKUP($A460,#REF!,8,FALSE),LEN(VLOOKUP($A460,#REF!,8,FALSE))-2),"")</f>
        <v>#REF!</v>
      </c>
      <c r="E460" s="41" t="e">
        <f>IF(LEN(VLOOKUP($A460,#REF!,4,FALSE)),IF(INDEX(#REF!,MATCH($A460,#REF!,0),1),LEFT(VLOOKUP($A460,#REF!,4,FALSE),LEN(VLOOKUP($A460,#REF!,4,FALSE))-2),CONCATENATE(LEFT(VLOOKUP($A460,#REF!,4,FALSE),LEN(VLOOKUP($A460,#REF!,4,FALSE))-2),"*")),"")</f>
        <v>#REF!</v>
      </c>
      <c r="F460" s="42" t="e">
        <f>IF(LEN(VLOOKUP($A460,#REF!,5,FALSE)),IF(INDEX(#REF!,MATCH($A460,#REF!,0),2),LEFT(VLOOKUP($A460,#REF!,5,FALSE),LEN(VLOOKUP($A460,#REF!,5,FALSE))-2),CONCATENATE(LEFT(VLOOKUP($A460,#REF!,5,FALSE),LEN(VLOOKUP($A460,#REF!,5,FALSE))-2),"*")),"")</f>
        <v>#REF!</v>
      </c>
      <c r="G460" s="42" t="e">
        <f>IF(LEN(VLOOKUP($A460,#REF!,6,FALSE)),IF(INDEX(#REF!,MATCH($A460,#REF!,0),3),LEFT(VLOOKUP($A460,#REF!,6,FALSE),LEN(VLOOKUP($A460,#REF!,6,FALSE))-2),CONCATENATE(LEFT(VLOOKUP($A460,#REF!,6,FALSE),LEN(VLOOKUP($A460,#REF!,6,FALSE))-2),"*")),"")</f>
        <v>#REF!</v>
      </c>
      <c r="H460" s="43" t="e">
        <f>IF(LEN(VLOOKUP($A460,#REF!,7,FALSE)),IF(INDEX(#REF!,MATCH($A460,#REF!,0),4),LEFT(VLOOKUP($A460,#REF!,7,FALSE),LEN(VLOOKUP($A460,#REF!,7,FALSE))-2),CONCATENATE(LEFT(VLOOKUP($A460,#REF!,7,FALSE),LEN(VLOOKUP($A460,#REF!,7,FALSE))-2),"*")),"")</f>
        <v>#REF!</v>
      </c>
      <c r="I460" s="54" t="e">
        <f>IF(LEN(VLOOKUP($A460,#REF!,8,FALSE)),UPPER(RIGHT(VLOOKUP($A460,#REF!,8,FALSE),1)),"")</f>
        <v>#REF!</v>
      </c>
      <c r="J460" s="42" t="e">
        <f>IF(LEN(VLOOKUP($A460,#REF!,4,FALSE)),UPPER(RIGHT(VLOOKUP($A460,#REF!,4,FALSE),1)),"")</f>
        <v>#REF!</v>
      </c>
      <c r="K460" s="42" t="e">
        <f>IF(LEN(VLOOKUP($A460,#REF!,5,FALSE)),UPPER(RIGHT(VLOOKUP($A460,#REF!,5,FALSE),1)),"")</f>
        <v>#REF!</v>
      </c>
      <c r="L460" s="42" t="e">
        <f>IF(LEN(VLOOKUP($A460,#REF!,6,FALSE)),UPPER(RIGHT(VLOOKUP($A460,#REF!,6,FALSE),1)),"")</f>
        <v>#REF!</v>
      </c>
      <c r="M460" s="43" t="e">
        <f>IF(LEN(VLOOKUP($A460,#REF!,7,FALSE)),UPPER(RIGHT(VLOOKUP($A460,#REF!,7,FALSE),1)),"")</f>
        <v>#REF!</v>
      </c>
      <c r="N460" s="206"/>
      <c r="O460" s="206"/>
      <c r="P460" s="206"/>
      <c r="Q460" s="206"/>
      <c r="R460" s="206"/>
      <c r="S460" s="63" t="e">
        <f>HLOOKUP("Device Tree Pin Name",#REF!,MATCH($A460,#REF!,0),FALSE)</f>
        <v>#REF!</v>
      </c>
      <c r="T460" s="47" t="e">
        <f>HLOOKUP("power rail",#REF!,MATCH($A460,#REF!,0),FALSE)</f>
        <v>#REF!</v>
      </c>
      <c r="U460" s="62" t="e">
        <f>HLOOKUP("Wake Capable",#REF!,MATCH($A460,#REF!,0),FALSE)</f>
        <v>#REF!</v>
      </c>
      <c r="V460" s="62" t="e">
        <f>HLOOKUP("Strap",#REF!,MATCH($A460,#REF!,0),FALSE)</f>
        <v>#REF!</v>
      </c>
      <c r="W460" s="62"/>
      <c r="X460" s="62"/>
      <c r="Y460" s="62"/>
      <c r="Z460" s="47"/>
      <c r="AA460" s="47" t="e">
        <f>HLOOKUP("Pad type",#REF!,MATCH($A460,#REF!,0),FALSE)</f>
        <v>#REF!</v>
      </c>
      <c r="AB460" s="63"/>
      <c r="AC460" s="63" t="e">
        <f>HLOOKUP("POR Pin State",#REF!,MATCH($A460,#REF!,0),FALSE)</f>
        <v>#REF!</v>
      </c>
      <c r="AD460" s="208"/>
      <c r="AE460" s="208"/>
      <c r="AF460" s="208"/>
      <c r="AG460" s="208"/>
      <c r="AH460" s="209"/>
      <c r="AI460" s="209"/>
      <c r="AJ460" s="210"/>
      <c r="AK460" s="210"/>
      <c r="AL460" s="210"/>
      <c r="AM460" s="210"/>
      <c r="AN460" s="210"/>
      <c r="AO460" s="210"/>
      <c r="AP460" s="210"/>
      <c r="AQ460" s="237" t="s">
        <v>1040</v>
      </c>
      <c r="AR460" s="105"/>
      <c r="AS460" s="105"/>
      <c r="AT460" s="105"/>
      <c r="AU460" s="105"/>
      <c r="AV460" s="105"/>
      <c r="AW460" s="105"/>
      <c r="AX460" s="105"/>
      <c r="AY460" s="105"/>
      <c r="AZ460" s="105"/>
      <c r="BA460" s="105"/>
      <c r="BB460" s="218"/>
      <c r="BC460" s="105"/>
      <c r="BD460" s="219"/>
      <c r="BE460" s="231" t="s">
        <v>1039</v>
      </c>
      <c r="BF460" s="147" t="e">
        <f>VLOOKUP($A460,#REF!,34,FALSE)</f>
        <v>#REF!</v>
      </c>
      <c r="BG460" s="147" t="e">
        <f>VLOOKUP($A460,#REF!,22,FALSE)</f>
        <v>#REF!</v>
      </c>
      <c r="BH460" s="149"/>
    </row>
    <row r="461" s="5" customFormat="1" ht="12.95" customHeight="1" spans="1:60">
      <c r="A461" s="48" t="s">
        <v>1041</v>
      </c>
      <c r="B461" s="38" t="e">
        <f>VLOOKUP($A461,#REF!,34,FALSE)</f>
        <v>#REF!</v>
      </c>
      <c r="C461" s="39" t="str">
        <f t="shared" si="157"/>
        <v>unused_UPHY2_REFCLK1P</v>
      </c>
      <c r="D461" s="40" t="e">
        <f>IF(LEN(VLOOKUP($A461,#REF!,8,FALSE)),LEFT(VLOOKUP($A461,#REF!,8,FALSE),LEN(VLOOKUP($A461,#REF!,8,FALSE))-2),"")</f>
        <v>#REF!</v>
      </c>
      <c r="E461" s="41" t="e">
        <f>IF(LEN(VLOOKUP($A461,#REF!,4,FALSE)),IF(INDEX(#REF!,MATCH($A461,#REF!,0),1),LEFT(VLOOKUP($A461,#REF!,4,FALSE),LEN(VLOOKUP($A461,#REF!,4,FALSE))-2),CONCATENATE(LEFT(VLOOKUP($A461,#REF!,4,FALSE),LEN(VLOOKUP($A461,#REF!,4,FALSE))-2),"*")),"")</f>
        <v>#REF!</v>
      </c>
      <c r="F461" s="42" t="e">
        <f>IF(LEN(VLOOKUP($A461,#REF!,5,FALSE)),IF(INDEX(#REF!,MATCH($A461,#REF!,0),2),LEFT(VLOOKUP($A461,#REF!,5,FALSE),LEN(VLOOKUP($A461,#REF!,5,FALSE))-2),CONCATENATE(LEFT(VLOOKUP($A461,#REF!,5,FALSE),LEN(VLOOKUP($A461,#REF!,5,FALSE))-2),"*")),"")</f>
        <v>#REF!</v>
      </c>
      <c r="G461" s="42" t="e">
        <f>IF(LEN(VLOOKUP($A461,#REF!,6,FALSE)),IF(INDEX(#REF!,MATCH($A461,#REF!,0),3),LEFT(VLOOKUP($A461,#REF!,6,FALSE),LEN(VLOOKUP($A461,#REF!,6,FALSE))-2),CONCATENATE(LEFT(VLOOKUP($A461,#REF!,6,FALSE),LEN(VLOOKUP($A461,#REF!,6,FALSE))-2),"*")),"")</f>
        <v>#REF!</v>
      </c>
      <c r="H461" s="43" t="e">
        <f>IF(LEN(VLOOKUP($A461,#REF!,7,FALSE)),IF(INDEX(#REF!,MATCH($A461,#REF!,0),4),LEFT(VLOOKUP($A461,#REF!,7,FALSE),LEN(VLOOKUP($A461,#REF!,7,FALSE))-2),CONCATENATE(LEFT(VLOOKUP($A461,#REF!,7,FALSE),LEN(VLOOKUP($A461,#REF!,7,FALSE))-2),"*")),"")</f>
        <v>#REF!</v>
      </c>
      <c r="I461" s="54" t="e">
        <f>IF(LEN(VLOOKUP($A461,#REF!,8,FALSE)),UPPER(RIGHT(VLOOKUP($A461,#REF!,8,FALSE),1)),"")</f>
        <v>#REF!</v>
      </c>
      <c r="J461" s="42" t="e">
        <f>IF(LEN(VLOOKUP($A461,#REF!,4,FALSE)),UPPER(RIGHT(VLOOKUP($A461,#REF!,4,FALSE),1)),"")</f>
        <v>#REF!</v>
      </c>
      <c r="K461" s="42" t="e">
        <f>IF(LEN(VLOOKUP($A461,#REF!,5,FALSE)),UPPER(RIGHT(VLOOKUP($A461,#REF!,5,FALSE),1)),"")</f>
        <v>#REF!</v>
      </c>
      <c r="L461" s="42" t="e">
        <f>IF(LEN(VLOOKUP($A461,#REF!,6,FALSE)),UPPER(RIGHT(VLOOKUP($A461,#REF!,6,FALSE),1)),"")</f>
        <v>#REF!</v>
      </c>
      <c r="M461" s="43" t="e">
        <f>IF(LEN(VLOOKUP($A461,#REF!,7,FALSE)),UPPER(RIGHT(VLOOKUP($A461,#REF!,7,FALSE),1)),"")</f>
        <v>#REF!</v>
      </c>
      <c r="N461" s="206"/>
      <c r="O461" s="206"/>
      <c r="P461" s="206"/>
      <c r="Q461" s="206"/>
      <c r="R461" s="206"/>
      <c r="S461" s="63" t="e">
        <f>HLOOKUP("Device Tree Pin Name",#REF!,MATCH($A461,#REF!,0),FALSE)</f>
        <v>#REF!</v>
      </c>
      <c r="T461" s="47" t="e">
        <f>HLOOKUP("power rail",#REF!,MATCH($A461,#REF!,0),FALSE)</f>
        <v>#REF!</v>
      </c>
      <c r="U461" s="62" t="e">
        <f>HLOOKUP("Wake Capable",#REF!,MATCH($A461,#REF!,0),FALSE)</f>
        <v>#REF!</v>
      </c>
      <c r="V461" s="62" t="e">
        <f>HLOOKUP("Strap",#REF!,MATCH($A461,#REF!,0),FALSE)</f>
        <v>#REF!</v>
      </c>
      <c r="W461" s="62"/>
      <c r="X461" s="62"/>
      <c r="Y461" s="62"/>
      <c r="Z461" s="47"/>
      <c r="AA461" s="47" t="e">
        <f>HLOOKUP("Pad type",#REF!,MATCH($A461,#REF!,0),FALSE)</f>
        <v>#REF!</v>
      </c>
      <c r="AB461" s="61"/>
      <c r="AC461" s="61" t="e">
        <f>HLOOKUP("POR Pin State",#REF!,MATCH($A461,#REF!,0),FALSE)</f>
        <v>#REF!</v>
      </c>
      <c r="AD461" s="208"/>
      <c r="AE461" s="208"/>
      <c r="AF461" s="208"/>
      <c r="AG461" s="208"/>
      <c r="AH461" s="209"/>
      <c r="AI461" s="209"/>
      <c r="AJ461" s="210"/>
      <c r="AK461" s="210"/>
      <c r="AL461" s="210"/>
      <c r="AM461" s="210"/>
      <c r="AN461" s="210"/>
      <c r="AO461" s="210"/>
      <c r="AP461" s="210"/>
      <c r="AQ461" s="236" t="s">
        <v>1042</v>
      </c>
      <c r="AR461" s="105"/>
      <c r="AS461" s="105"/>
      <c r="AT461" s="105"/>
      <c r="AU461" s="105"/>
      <c r="AV461" s="105"/>
      <c r="AW461" s="105"/>
      <c r="AX461" s="105"/>
      <c r="AY461" s="105"/>
      <c r="AZ461" s="105"/>
      <c r="BA461" s="105"/>
      <c r="BB461" s="218"/>
      <c r="BC461" s="105"/>
      <c r="BD461" s="219"/>
      <c r="BE461" s="231" t="s">
        <v>1041</v>
      </c>
      <c r="BF461" s="147" t="e">
        <f>VLOOKUP($A461,#REF!,34,FALSE)</f>
        <v>#REF!</v>
      </c>
      <c r="BG461" s="147" t="e">
        <f>VLOOKUP($A461,#REF!,22,FALSE)</f>
        <v>#REF!</v>
      </c>
      <c r="BH461" s="149"/>
    </row>
    <row r="462" s="5" customFormat="1" ht="12.95" customHeight="1" spans="1:60">
      <c r="A462" s="48" t="s">
        <v>1043</v>
      </c>
      <c r="B462" s="38" t="e">
        <f>VLOOKUP($A462,#REF!,34,FALSE)</f>
        <v>#REF!</v>
      </c>
      <c r="C462" s="39" t="str">
        <f t="shared" si="157"/>
        <v>unused_UPHY2_REFCLK1N</v>
      </c>
      <c r="D462" s="40" t="e">
        <f>IF(LEN(VLOOKUP($A462,#REF!,8,FALSE)),LEFT(VLOOKUP($A462,#REF!,8,FALSE),LEN(VLOOKUP($A462,#REF!,8,FALSE))-2),"")</f>
        <v>#REF!</v>
      </c>
      <c r="E462" s="41" t="e">
        <f>IF(LEN(VLOOKUP($A462,#REF!,4,FALSE)),IF(INDEX(#REF!,MATCH($A462,#REF!,0),1),LEFT(VLOOKUP($A462,#REF!,4,FALSE),LEN(VLOOKUP($A462,#REF!,4,FALSE))-2),CONCATENATE(LEFT(VLOOKUP($A462,#REF!,4,FALSE),LEN(VLOOKUP($A462,#REF!,4,FALSE))-2),"*")),"")</f>
        <v>#REF!</v>
      </c>
      <c r="F462" s="42" t="e">
        <f>IF(LEN(VLOOKUP($A462,#REF!,5,FALSE)),IF(INDEX(#REF!,MATCH($A462,#REF!,0),2),LEFT(VLOOKUP($A462,#REF!,5,FALSE),LEN(VLOOKUP($A462,#REF!,5,FALSE))-2),CONCATENATE(LEFT(VLOOKUP($A462,#REF!,5,FALSE),LEN(VLOOKUP($A462,#REF!,5,FALSE))-2),"*")),"")</f>
        <v>#REF!</v>
      </c>
      <c r="G462" s="42" t="e">
        <f>IF(LEN(VLOOKUP($A462,#REF!,6,FALSE)),IF(INDEX(#REF!,MATCH($A462,#REF!,0),3),LEFT(VLOOKUP($A462,#REF!,6,FALSE),LEN(VLOOKUP($A462,#REF!,6,FALSE))-2),CONCATENATE(LEFT(VLOOKUP($A462,#REF!,6,FALSE),LEN(VLOOKUP($A462,#REF!,6,FALSE))-2),"*")),"")</f>
        <v>#REF!</v>
      </c>
      <c r="H462" s="43" t="e">
        <f>IF(LEN(VLOOKUP($A462,#REF!,7,FALSE)),IF(INDEX(#REF!,MATCH($A462,#REF!,0),4),LEFT(VLOOKUP($A462,#REF!,7,FALSE),LEN(VLOOKUP($A462,#REF!,7,FALSE))-2),CONCATENATE(LEFT(VLOOKUP($A462,#REF!,7,FALSE),LEN(VLOOKUP($A462,#REF!,7,FALSE))-2),"*")),"")</f>
        <v>#REF!</v>
      </c>
      <c r="I462" s="54" t="e">
        <f>IF(LEN(VLOOKUP($A462,#REF!,8,FALSE)),UPPER(RIGHT(VLOOKUP($A462,#REF!,8,FALSE),1)),"")</f>
        <v>#REF!</v>
      </c>
      <c r="J462" s="42" t="e">
        <f>IF(LEN(VLOOKUP($A462,#REF!,4,FALSE)),UPPER(RIGHT(VLOOKUP($A462,#REF!,4,FALSE),1)),"")</f>
        <v>#REF!</v>
      </c>
      <c r="K462" s="42" t="e">
        <f>IF(LEN(VLOOKUP($A462,#REF!,5,FALSE)),UPPER(RIGHT(VLOOKUP($A462,#REF!,5,FALSE),1)),"")</f>
        <v>#REF!</v>
      </c>
      <c r="L462" s="42" t="e">
        <f>IF(LEN(VLOOKUP($A462,#REF!,6,FALSE)),UPPER(RIGHT(VLOOKUP($A462,#REF!,6,FALSE),1)),"")</f>
        <v>#REF!</v>
      </c>
      <c r="M462" s="43" t="e">
        <f>IF(LEN(VLOOKUP($A462,#REF!,7,FALSE)),UPPER(RIGHT(VLOOKUP($A462,#REF!,7,FALSE),1)),"")</f>
        <v>#REF!</v>
      </c>
      <c r="N462" s="206"/>
      <c r="O462" s="206"/>
      <c r="P462" s="206"/>
      <c r="Q462" s="206"/>
      <c r="R462" s="206"/>
      <c r="S462" s="63" t="e">
        <f>HLOOKUP("Device Tree Pin Name",#REF!,MATCH($A462,#REF!,0),FALSE)</f>
        <v>#REF!</v>
      </c>
      <c r="T462" s="47" t="e">
        <f>HLOOKUP("power rail",#REF!,MATCH($A462,#REF!,0),FALSE)</f>
        <v>#REF!</v>
      </c>
      <c r="U462" s="62" t="e">
        <f>HLOOKUP("Wake Capable",#REF!,MATCH($A462,#REF!,0),FALSE)</f>
        <v>#REF!</v>
      </c>
      <c r="V462" s="62" t="e">
        <f>HLOOKUP("Strap",#REF!,MATCH($A462,#REF!,0),FALSE)</f>
        <v>#REF!</v>
      </c>
      <c r="W462" s="62"/>
      <c r="X462" s="62"/>
      <c r="Y462" s="62"/>
      <c r="Z462" s="47"/>
      <c r="AA462" s="47" t="e">
        <f>HLOOKUP("Pad type",#REF!,MATCH($A462,#REF!,0),FALSE)</f>
        <v>#REF!</v>
      </c>
      <c r="AB462" s="63"/>
      <c r="AC462" s="63" t="e">
        <f>HLOOKUP("POR Pin State",#REF!,MATCH($A462,#REF!,0),FALSE)</f>
        <v>#REF!</v>
      </c>
      <c r="AD462" s="208"/>
      <c r="AE462" s="208"/>
      <c r="AF462" s="208"/>
      <c r="AG462" s="208"/>
      <c r="AH462" s="209"/>
      <c r="AI462" s="209"/>
      <c r="AJ462" s="210"/>
      <c r="AK462" s="210"/>
      <c r="AL462" s="210"/>
      <c r="AM462" s="210"/>
      <c r="AN462" s="210"/>
      <c r="AO462" s="210"/>
      <c r="AP462" s="210"/>
      <c r="AQ462" s="237" t="s">
        <v>1044</v>
      </c>
      <c r="AR462" s="105"/>
      <c r="AS462" s="105"/>
      <c r="AT462" s="105"/>
      <c r="AU462" s="105"/>
      <c r="AV462" s="105"/>
      <c r="AW462" s="105"/>
      <c r="AX462" s="105"/>
      <c r="AY462" s="105"/>
      <c r="AZ462" s="105"/>
      <c r="BA462" s="105"/>
      <c r="BB462" s="218"/>
      <c r="BC462" s="105"/>
      <c r="BD462" s="219"/>
      <c r="BE462" s="231" t="s">
        <v>1043</v>
      </c>
      <c r="BF462" s="147" t="e">
        <f>VLOOKUP($A462,#REF!,34,FALSE)</f>
        <v>#REF!</v>
      </c>
      <c r="BG462" s="147" t="e">
        <f>VLOOKUP($A462,#REF!,22,FALSE)</f>
        <v>#REF!</v>
      </c>
      <c r="BH462" s="149"/>
    </row>
    <row r="463" s="5" customFormat="1" ht="12.95" customHeight="1" spans="1:60">
      <c r="A463" s="48" t="s">
        <v>1045</v>
      </c>
      <c r="B463" s="38" t="e">
        <f>VLOOKUP($A463,#REF!,34,FALSE)</f>
        <v>#REF!</v>
      </c>
      <c r="C463" s="39" t="str">
        <f t="shared" si="157"/>
        <v>unused_UPHY2_REFCLK2P</v>
      </c>
      <c r="D463" s="40" t="e">
        <f>IF(LEN(VLOOKUP($A463,#REF!,8,FALSE)),LEFT(VLOOKUP($A463,#REF!,8,FALSE),LEN(VLOOKUP($A463,#REF!,8,FALSE))-2),"")</f>
        <v>#REF!</v>
      </c>
      <c r="E463" s="41" t="e">
        <f>IF(LEN(VLOOKUP($A463,#REF!,4,FALSE)),IF(INDEX(#REF!,MATCH($A463,#REF!,0),1),LEFT(VLOOKUP($A463,#REF!,4,FALSE),LEN(VLOOKUP($A463,#REF!,4,FALSE))-2),CONCATENATE(LEFT(VLOOKUP($A463,#REF!,4,FALSE),LEN(VLOOKUP($A463,#REF!,4,FALSE))-2),"*")),"")</f>
        <v>#REF!</v>
      </c>
      <c r="F463" s="42" t="e">
        <f>IF(LEN(VLOOKUP($A463,#REF!,5,FALSE)),IF(INDEX(#REF!,MATCH($A463,#REF!,0),2),LEFT(VLOOKUP($A463,#REF!,5,FALSE),LEN(VLOOKUP($A463,#REF!,5,FALSE))-2),CONCATENATE(LEFT(VLOOKUP($A463,#REF!,5,FALSE),LEN(VLOOKUP($A463,#REF!,5,FALSE))-2),"*")),"")</f>
        <v>#REF!</v>
      </c>
      <c r="G463" s="42" t="e">
        <f>IF(LEN(VLOOKUP($A463,#REF!,6,FALSE)),IF(INDEX(#REF!,MATCH($A463,#REF!,0),3),LEFT(VLOOKUP($A463,#REF!,6,FALSE),LEN(VLOOKUP($A463,#REF!,6,FALSE))-2),CONCATENATE(LEFT(VLOOKUP($A463,#REF!,6,FALSE),LEN(VLOOKUP($A463,#REF!,6,FALSE))-2),"*")),"")</f>
        <v>#REF!</v>
      </c>
      <c r="H463" s="43" t="e">
        <f>IF(LEN(VLOOKUP($A463,#REF!,7,FALSE)),IF(INDEX(#REF!,MATCH($A463,#REF!,0),4),LEFT(VLOOKUP($A463,#REF!,7,FALSE),LEN(VLOOKUP($A463,#REF!,7,FALSE))-2),CONCATENATE(LEFT(VLOOKUP($A463,#REF!,7,FALSE),LEN(VLOOKUP($A463,#REF!,7,FALSE))-2),"*")),"")</f>
        <v>#REF!</v>
      </c>
      <c r="I463" s="54" t="e">
        <f>IF(LEN(VLOOKUP($A463,#REF!,8,FALSE)),UPPER(RIGHT(VLOOKUP($A463,#REF!,8,FALSE),1)),"")</f>
        <v>#REF!</v>
      </c>
      <c r="J463" s="42" t="e">
        <f>IF(LEN(VLOOKUP($A463,#REF!,4,FALSE)),UPPER(RIGHT(VLOOKUP($A463,#REF!,4,FALSE),1)),"")</f>
        <v>#REF!</v>
      </c>
      <c r="K463" s="42" t="e">
        <f>IF(LEN(VLOOKUP($A463,#REF!,5,FALSE)),UPPER(RIGHT(VLOOKUP($A463,#REF!,5,FALSE),1)),"")</f>
        <v>#REF!</v>
      </c>
      <c r="L463" s="42" t="e">
        <f>IF(LEN(VLOOKUP($A463,#REF!,6,FALSE)),UPPER(RIGHT(VLOOKUP($A463,#REF!,6,FALSE),1)),"")</f>
        <v>#REF!</v>
      </c>
      <c r="M463" s="43" t="e">
        <f>IF(LEN(VLOOKUP($A463,#REF!,7,FALSE)),UPPER(RIGHT(VLOOKUP($A463,#REF!,7,FALSE),1)),"")</f>
        <v>#REF!</v>
      </c>
      <c r="N463" s="206"/>
      <c r="O463" s="206"/>
      <c r="P463" s="206"/>
      <c r="Q463" s="206"/>
      <c r="R463" s="206"/>
      <c r="S463" s="63" t="e">
        <f>HLOOKUP("Device Tree Pin Name",#REF!,MATCH($A463,#REF!,0),FALSE)</f>
        <v>#REF!</v>
      </c>
      <c r="T463" s="47" t="e">
        <f>HLOOKUP("power rail",#REF!,MATCH($A463,#REF!,0),FALSE)</f>
        <v>#REF!</v>
      </c>
      <c r="U463" s="62" t="e">
        <f>HLOOKUP("Wake Capable",#REF!,MATCH($A463,#REF!,0),FALSE)</f>
        <v>#REF!</v>
      </c>
      <c r="V463" s="62" t="e">
        <f>HLOOKUP("Strap",#REF!,MATCH($A463,#REF!,0),FALSE)</f>
        <v>#REF!</v>
      </c>
      <c r="W463" s="62"/>
      <c r="X463" s="62"/>
      <c r="Y463" s="62"/>
      <c r="Z463" s="47"/>
      <c r="AA463" s="47" t="e">
        <f>HLOOKUP("Pad type",#REF!,MATCH($A463,#REF!,0),FALSE)</f>
        <v>#REF!</v>
      </c>
      <c r="AB463" s="61"/>
      <c r="AC463" s="61" t="e">
        <f>HLOOKUP("POR Pin State",#REF!,MATCH($A463,#REF!,0),FALSE)</f>
        <v>#REF!</v>
      </c>
      <c r="AD463" s="208"/>
      <c r="AE463" s="208"/>
      <c r="AF463" s="208"/>
      <c r="AG463" s="208"/>
      <c r="AH463" s="209"/>
      <c r="AI463" s="209"/>
      <c r="AJ463" s="210"/>
      <c r="AK463" s="210"/>
      <c r="AL463" s="210"/>
      <c r="AM463" s="210"/>
      <c r="AN463" s="210"/>
      <c r="AO463" s="210"/>
      <c r="AP463" s="210"/>
      <c r="AQ463" s="236" t="s">
        <v>1046</v>
      </c>
      <c r="AR463" s="105"/>
      <c r="AS463" s="105"/>
      <c r="AT463" s="105"/>
      <c r="AU463" s="105"/>
      <c r="AV463" s="105"/>
      <c r="AW463" s="105"/>
      <c r="AX463" s="105"/>
      <c r="AY463" s="105"/>
      <c r="AZ463" s="105"/>
      <c r="BA463" s="105"/>
      <c r="BB463" s="218"/>
      <c r="BC463" s="105"/>
      <c r="BD463" s="219"/>
      <c r="BE463" s="231" t="s">
        <v>1045</v>
      </c>
      <c r="BF463" s="147" t="e">
        <f>VLOOKUP($A463,#REF!,34,FALSE)</f>
        <v>#REF!</v>
      </c>
      <c r="BG463" s="147" t="e">
        <f>VLOOKUP($A463,#REF!,22,FALSE)</f>
        <v>#REF!</v>
      </c>
      <c r="BH463" s="149"/>
    </row>
    <row r="464" s="5" customFormat="1" ht="12.95" customHeight="1" spans="1:60">
      <c r="A464" s="48" t="s">
        <v>1047</v>
      </c>
      <c r="B464" s="38" t="e">
        <f>VLOOKUP($A464,#REF!,34,FALSE)</f>
        <v>#REF!</v>
      </c>
      <c r="C464" s="39" t="str">
        <f t="shared" si="157"/>
        <v>unused_UPHY2_REFCLK2N</v>
      </c>
      <c r="D464" s="40" t="e">
        <f>IF(LEN(VLOOKUP($A464,#REF!,8,FALSE)),LEFT(VLOOKUP($A464,#REF!,8,FALSE),LEN(VLOOKUP($A464,#REF!,8,FALSE))-2),"")</f>
        <v>#REF!</v>
      </c>
      <c r="E464" s="41" t="e">
        <f>IF(LEN(VLOOKUP($A464,#REF!,4,FALSE)),IF(INDEX(#REF!,MATCH($A464,#REF!,0),1),LEFT(VLOOKUP($A464,#REF!,4,FALSE),LEN(VLOOKUP($A464,#REF!,4,FALSE))-2),CONCATENATE(LEFT(VLOOKUP($A464,#REF!,4,FALSE),LEN(VLOOKUP($A464,#REF!,4,FALSE))-2),"*")),"")</f>
        <v>#REF!</v>
      </c>
      <c r="F464" s="42" t="e">
        <f>IF(LEN(VLOOKUP($A464,#REF!,5,FALSE)),IF(INDEX(#REF!,MATCH($A464,#REF!,0),2),LEFT(VLOOKUP($A464,#REF!,5,FALSE),LEN(VLOOKUP($A464,#REF!,5,FALSE))-2),CONCATENATE(LEFT(VLOOKUP($A464,#REF!,5,FALSE),LEN(VLOOKUP($A464,#REF!,5,FALSE))-2),"*")),"")</f>
        <v>#REF!</v>
      </c>
      <c r="G464" s="42" t="e">
        <f>IF(LEN(VLOOKUP($A464,#REF!,6,FALSE)),IF(INDEX(#REF!,MATCH($A464,#REF!,0),3),LEFT(VLOOKUP($A464,#REF!,6,FALSE),LEN(VLOOKUP($A464,#REF!,6,FALSE))-2),CONCATENATE(LEFT(VLOOKUP($A464,#REF!,6,FALSE),LEN(VLOOKUP($A464,#REF!,6,FALSE))-2),"*")),"")</f>
        <v>#REF!</v>
      </c>
      <c r="H464" s="43" t="e">
        <f>IF(LEN(VLOOKUP($A464,#REF!,7,FALSE)),IF(INDEX(#REF!,MATCH($A464,#REF!,0),4),LEFT(VLOOKUP($A464,#REF!,7,FALSE),LEN(VLOOKUP($A464,#REF!,7,FALSE))-2),CONCATENATE(LEFT(VLOOKUP($A464,#REF!,7,FALSE),LEN(VLOOKUP($A464,#REF!,7,FALSE))-2),"*")),"")</f>
        <v>#REF!</v>
      </c>
      <c r="I464" s="54" t="e">
        <f>IF(LEN(VLOOKUP($A464,#REF!,8,FALSE)),UPPER(RIGHT(VLOOKUP($A464,#REF!,8,FALSE),1)),"")</f>
        <v>#REF!</v>
      </c>
      <c r="J464" s="42" t="e">
        <f>IF(LEN(VLOOKUP($A464,#REF!,4,FALSE)),UPPER(RIGHT(VLOOKUP($A464,#REF!,4,FALSE),1)),"")</f>
        <v>#REF!</v>
      </c>
      <c r="K464" s="42" t="e">
        <f>IF(LEN(VLOOKUP($A464,#REF!,5,FALSE)),UPPER(RIGHT(VLOOKUP($A464,#REF!,5,FALSE),1)),"")</f>
        <v>#REF!</v>
      </c>
      <c r="L464" s="42" t="e">
        <f>IF(LEN(VLOOKUP($A464,#REF!,6,FALSE)),UPPER(RIGHT(VLOOKUP($A464,#REF!,6,FALSE),1)),"")</f>
        <v>#REF!</v>
      </c>
      <c r="M464" s="43" t="e">
        <f>IF(LEN(VLOOKUP($A464,#REF!,7,FALSE)),UPPER(RIGHT(VLOOKUP($A464,#REF!,7,FALSE),1)),"")</f>
        <v>#REF!</v>
      </c>
      <c r="N464" s="206"/>
      <c r="O464" s="206"/>
      <c r="P464" s="206"/>
      <c r="Q464" s="206"/>
      <c r="R464" s="206"/>
      <c r="S464" s="63" t="e">
        <f>HLOOKUP("Device Tree Pin Name",#REF!,MATCH($A464,#REF!,0),FALSE)</f>
        <v>#REF!</v>
      </c>
      <c r="T464" s="47" t="e">
        <f>HLOOKUP("power rail",#REF!,MATCH($A464,#REF!,0),FALSE)</f>
        <v>#REF!</v>
      </c>
      <c r="U464" s="62" t="e">
        <f>HLOOKUP("Wake Capable",#REF!,MATCH($A464,#REF!,0),FALSE)</f>
        <v>#REF!</v>
      </c>
      <c r="V464" s="62" t="e">
        <f>HLOOKUP("Strap",#REF!,MATCH($A464,#REF!,0),FALSE)</f>
        <v>#REF!</v>
      </c>
      <c r="W464" s="62"/>
      <c r="X464" s="62"/>
      <c r="Y464" s="62"/>
      <c r="Z464" s="47"/>
      <c r="AA464" s="47" t="e">
        <f>HLOOKUP("Pad type",#REF!,MATCH($A464,#REF!,0),FALSE)</f>
        <v>#REF!</v>
      </c>
      <c r="AB464" s="63"/>
      <c r="AC464" s="63" t="e">
        <f>HLOOKUP("POR Pin State",#REF!,MATCH($A464,#REF!,0),FALSE)</f>
        <v>#REF!</v>
      </c>
      <c r="AD464" s="208"/>
      <c r="AE464" s="208"/>
      <c r="AF464" s="208"/>
      <c r="AG464" s="208"/>
      <c r="AH464" s="209"/>
      <c r="AI464" s="209"/>
      <c r="AJ464" s="210"/>
      <c r="AK464" s="210"/>
      <c r="AL464" s="210"/>
      <c r="AM464" s="210"/>
      <c r="AN464" s="210"/>
      <c r="AO464" s="210"/>
      <c r="AP464" s="210"/>
      <c r="AQ464" s="237" t="s">
        <v>1048</v>
      </c>
      <c r="AR464" s="105"/>
      <c r="AS464" s="105"/>
      <c r="AT464" s="105"/>
      <c r="AU464" s="105"/>
      <c r="AV464" s="105"/>
      <c r="AW464" s="105"/>
      <c r="AX464" s="105"/>
      <c r="AY464" s="105"/>
      <c r="AZ464" s="105"/>
      <c r="BA464" s="105"/>
      <c r="BB464" s="218"/>
      <c r="BC464" s="105"/>
      <c r="BD464" s="219"/>
      <c r="BE464" s="231" t="s">
        <v>1047</v>
      </c>
      <c r="BF464" s="147" t="e">
        <f>VLOOKUP($A464,#REF!,34,FALSE)</f>
        <v>#REF!</v>
      </c>
      <c r="BG464" s="147" t="e">
        <f>VLOOKUP($A464,#REF!,22,FALSE)</f>
        <v>#REF!</v>
      </c>
      <c r="BH464" s="149"/>
    </row>
    <row r="465" s="5" customFormat="1" ht="12.95" customHeight="1" spans="1:60">
      <c r="A465" s="48" t="s">
        <v>1049</v>
      </c>
      <c r="B465" s="38" t="e">
        <f>VLOOKUP($A465,#REF!,34,FALSE)</f>
        <v>#REF!</v>
      </c>
      <c r="C465" s="39" t="str">
        <f t="shared" si="157"/>
        <v>unused_UPHY2_RX0P</v>
      </c>
      <c r="D465" s="40" t="e">
        <f>IF(LEN(VLOOKUP($A465,#REF!,8,FALSE)),LEFT(VLOOKUP($A465,#REF!,8,FALSE),LEN(VLOOKUP($A465,#REF!,8,FALSE))-2),"")</f>
        <v>#REF!</v>
      </c>
      <c r="E465" s="41" t="e">
        <f>IF(LEN(VLOOKUP($A465,#REF!,4,FALSE)),IF(INDEX(#REF!,MATCH($A465,#REF!,0),1),LEFT(VLOOKUP($A465,#REF!,4,FALSE),LEN(VLOOKUP($A465,#REF!,4,FALSE))-2),CONCATENATE(LEFT(VLOOKUP($A465,#REF!,4,FALSE),LEN(VLOOKUP($A465,#REF!,4,FALSE))-2),"*")),"")</f>
        <v>#REF!</v>
      </c>
      <c r="F465" s="42" t="e">
        <f>IF(LEN(VLOOKUP($A465,#REF!,5,FALSE)),IF(INDEX(#REF!,MATCH($A465,#REF!,0),2),LEFT(VLOOKUP($A465,#REF!,5,FALSE),LEN(VLOOKUP($A465,#REF!,5,FALSE))-2),CONCATENATE(LEFT(VLOOKUP($A465,#REF!,5,FALSE),LEN(VLOOKUP($A465,#REF!,5,FALSE))-2),"*")),"")</f>
        <v>#REF!</v>
      </c>
      <c r="G465" s="42" t="e">
        <f>IF(LEN(VLOOKUP($A465,#REF!,6,FALSE)),IF(INDEX(#REF!,MATCH($A465,#REF!,0),3),LEFT(VLOOKUP($A465,#REF!,6,FALSE),LEN(VLOOKUP($A465,#REF!,6,FALSE))-2),CONCATENATE(LEFT(VLOOKUP($A465,#REF!,6,FALSE),LEN(VLOOKUP($A465,#REF!,6,FALSE))-2),"*")),"")</f>
        <v>#REF!</v>
      </c>
      <c r="H465" s="43" t="e">
        <f>IF(LEN(VLOOKUP($A465,#REF!,7,FALSE)),IF(INDEX(#REF!,MATCH($A465,#REF!,0),4),LEFT(VLOOKUP($A465,#REF!,7,FALSE),LEN(VLOOKUP($A465,#REF!,7,FALSE))-2),CONCATENATE(LEFT(VLOOKUP($A465,#REF!,7,FALSE),LEN(VLOOKUP($A465,#REF!,7,FALSE))-2),"*")),"")</f>
        <v>#REF!</v>
      </c>
      <c r="I465" s="54" t="e">
        <f>IF(LEN(VLOOKUP($A465,#REF!,8,FALSE)),UPPER(RIGHT(VLOOKUP($A465,#REF!,8,FALSE),1)),"")</f>
        <v>#REF!</v>
      </c>
      <c r="J465" s="42" t="e">
        <f>IF(LEN(VLOOKUP($A465,#REF!,4,FALSE)),UPPER(RIGHT(VLOOKUP($A465,#REF!,4,FALSE),1)),"")</f>
        <v>#REF!</v>
      </c>
      <c r="K465" s="42" t="e">
        <f>IF(LEN(VLOOKUP($A465,#REF!,5,FALSE)),UPPER(RIGHT(VLOOKUP($A465,#REF!,5,FALSE),1)),"")</f>
        <v>#REF!</v>
      </c>
      <c r="L465" s="42" t="e">
        <f>IF(LEN(VLOOKUP($A465,#REF!,6,FALSE)),UPPER(RIGHT(VLOOKUP($A465,#REF!,6,FALSE),1)),"")</f>
        <v>#REF!</v>
      </c>
      <c r="M465" s="43" t="e">
        <f>IF(LEN(VLOOKUP($A465,#REF!,7,FALSE)),UPPER(RIGHT(VLOOKUP($A465,#REF!,7,FALSE),1)),"")</f>
        <v>#REF!</v>
      </c>
      <c r="N465" s="206"/>
      <c r="O465" s="206"/>
      <c r="P465" s="206"/>
      <c r="Q465" s="206"/>
      <c r="R465" s="206"/>
      <c r="S465" s="63" t="e">
        <f>HLOOKUP("Device Tree Pin Name",#REF!,MATCH($A465,#REF!,0),FALSE)</f>
        <v>#REF!</v>
      </c>
      <c r="T465" s="47" t="e">
        <f>HLOOKUP("power rail",#REF!,MATCH($A465,#REF!,0),FALSE)</f>
        <v>#REF!</v>
      </c>
      <c r="U465" s="62" t="e">
        <f>HLOOKUP("Wake Capable",#REF!,MATCH($A465,#REF!,0),FALSE)</f>
        <v>#REF!</v>
      </c>
      <c r="V465" s="62" t="e">
        <f>HLOOKUP("Strap",#REF!,MATCH($A465,#REF!,0),FALSE)</f>
        <v>#REF!</v>
      </c>
      <c r="W465" s="62"/>
      <c r="X465" s="62"/>
      <c r="Y465" s="62"/>
      <c r="Z465" s="47"/>
      <c r="AA465" s="47" t="e">
        <f>HLOOKUP("Pad type",#REF!,MATCH($A465,#REF!,0),FALSE)</f>
        <v>#REF!</v>
      </c>
      <c r="AB465" s="63"/>
      <c r="AC465" s="63" t="e">
        <f>HLOOKUP("POR Pin State",#REF!,MATCH($A465,#REF!,0),FALSE)</f>
        <v>#REF!</v>
      </c>
      <c r="AD465" s="208"/>
      <c r="AE465" s="208"/>
      <c r="AF465" s="208"/>
      <c r="AG465" s="208"/>
      <c r="AH465" s="209"/>
      <c r="AI465" s="209"/>
      <c r="AJ465" s="210"/>
      <c r="AK465" s="210"/>
      <c r="AL465" s="210"/>
      <c r="AM465" s="210"/>
      <c r="AN465" s="210"/>
      <c r="AO465" s="210"/>
      <c r="AP465" s="210"/>
      <c r="AQ465" s="236" t="s">
        <v>1050</v>
      </c>
      <c r="AR465" s="105"/>
      <c r="AS465" s="105"/>
      <c r="AT465" s="105"/>
      <c r="AU465" s="105"/>
      <c r="AV465" s="105"/>
      <c r="AW465" s="105"/>
      <c r="AX465" s="105"/>
      <c r="AY465" s="105"/>
      <c r="AZ465" s="105"/>
      <c r="BA465" s="105"/>
      <c r="BB465" s="218"/>
      <c r="BC465" s="105"/>
      <c r="BD465" s="219"/>
      <c r="BE465" s="231" t="s">
        <v>1049</v>
      </c>
      <c r="BF465" s="147" t="e">
        <f>VLOOKUP($A465,#REF!,34,FALSE)</f>
        <v>#REF!</v>
      </c>
      <c r="BG465" s="147" t="e">
        <f>VLOOKUP($A465,#REF!,22,FALSE)</f>
        <v>#REF!</v>
      </c>
      <c r="BH465" s="149"/>
    </row>
    <row r="466" s="5" customFormat="1" ht="12.95" customHeight="1" spans="1:60">
      <c r="A466" s="48" t="s">
        <v>1051</v>
      </c>
      <c r="B466" s="38" t="e">
        <f>VLOOKUP($A466,#REF!,34,FALSE)</f>
        <v>#REF!</v>
      </c>
      <c r="C466" s="39" t="str">
        <f t="shared" si="157"/>
        <v>unused_UPHY2_RX0N</v>
      </c>
      <c r="D466" s="40" t="e">
        <f>IF(LEN(VLOOKUP($A466,#REF!,8,FALSE)),LEFT(VLOOKUP($A466,#REF!,8,FALSE),LEN(VLOOKUP($A466,#REF!,8,FALSE))-2),"")</f>
        <v>#REF!</v>
      </c>
      <c r="E466" s="41" t="e">
        <f>IF(LEN(VLOOKUP($A466,#REF!,4,FALSE)),IF(INDEX(#REF!,MATCH($A466,#REF!,0),1),LEFT(VLOOKUP($A466,#REF!,4,FALSE),LEN(VLOOKUP($A466,#REF!,4,FALSE))-2),CONCATENATE(LEFT(VLOOKUP($A466,#REF!,4,FALSE),LEN(VLOOKUP($A466,#REF!,4,FALSE))-2),"*")),"")</f>
        <v>#REF!</v>
      </c>
      <c r="F466" s="42" t="e">
        <f>IF(LEN(VLOOKUP($A466,#REF!,5,FALSE)),IF(INDEX(#REF!,MATCH($A466,#REF!,0),2),LEFT(VLOOKUP($A466,#REF!,5,FALSE),LEN(VLOOKUP($A466,#REF!,5,FALSE))-2),CONCATENATE(LEFT(VLOOKUP($A466,#REF!,5,FALSE),LEN(VLOOKUP($A466,#REF!,5,FALSE))-2),"*")),"")</f>
        <v>#REF!</v>
      </c>
      <c r="G466" s="42" t="e">
        <f>IF(LEN(VLOOKUP($A466,#REF!,6,FALSE)),IF(INDEX(#REF!,MATCH($A466,#REF!,0),3),LEFT(VLOOKUP($A466,#REF!,6,FALSE),LEN(VLOOKUP($A466,#REF!,6,FALSE))-2),CONCATENATE(LEFT(VLOOKUP($A466,#REF!,6,FALSE),LEN(VLOOKUP($A466,#REF!,6,FALSE))-2),"*")),"")</f>
        <v>#REF!</v>
      </c>
      <c r="H466" s="43" t="e">
        <f>IF(LEN(VLOOKUP($A466,#REF!,7,FALSE)),IF(INDEX(#REF!,MATCH($A466,#REF!,0),4),LEFT(VLOOKUP($A466,#REF!,7,FALSE),LEN(VLOOKUP($A466,#REF!,7,FALSE))-2),CONCATENATE(LEFT(VLOOKUP($A466,#REF!,7,FALSE),LEN(VLOOKUP($A466,#REF!,7,FALSE))-2),"*")),"")</f>
        <v>#REF!</v>
      </c>
      <c r="I466" s="54" t="e">
        <f>IF(LEN(VLOOKUP($A466,#REF!,8,FALSE)),UPPER(RIGHT(VLOOKUP($A466,#REF!,8,FALSE),1)),"")</f>
        <v>#REF!</v>
      </c>
      <c r="J466" s="42" t="e">
        <f>IF(LEN(VLOOKUP($A466,#REF!,4,FALSE)),UPPER(RIGHT(VLOOKUP($A466,#REF!,4,FALSE),1)),"")</f>
        <v>#REF!</v>
      </c>
      <c r="K466" s="42" t="e">
        <f>IF(LEN(VLOOKUP($A466,#REF!,5,FALSE)),UPPER(RIGHT(VLOOKUP($A466,#REF!,5,FALSE),1)),"")</f>
        <v>#REF!</v>
      </c>
      <c r="L466" s="42" t="e">
        <f>IF(LEN(VLOOKUP($A466,#REF!,6,FALSE)),UPPER(RIGHT(VLOOKUP($A466,#REF!,6,FALSE),1)),"")</f>
        <v>#REF!</v>
      </c>
      <c r="M466" s="43" t="e">
        <f>IF(LEN(VLOOKUP($A466,#REF!,7,FALSE)),UPPER(RIGHT(VLOOKUP($A466,#REF!,7,FALSE),1)),"")</f>
        <v>#REF!</v>
      </c>
      <c r="N466" s="206"/>
      <c r="O466" s="206"/>
      <c r="P466" s="206"/>
      <c r="Q466" s="206"/>
      <c r="R466" s="206"/>
      <c r="S466" s="63" t="e">
        <f>HLOOKUP("Device Tree Pin Name",#REF!,MATCH($A466,#REF!,0),FALSE)</f>
        <v>#REF!</v>
      </c>
      <c r="T466" s="47" t="e">
        <f>HLOOKUP("power rail",#REF!,MATCH($A466,#REF!,0),FALSE)</f>
        <v>#REF!</v>
      </c>
      <c r="U466" s="62" t="e">
        <f>HLOOKUP("Wake Capable",#REF!,MATCH($A466,#REF!,0),FALSE)</f>
        <v>#REF!</v>
      </c>
      <c r="V466" s="62" t="e">
        <f>HLOOKUP("Strap",#REF!,MATCH($A466,#REF!,0),FALSE)</f>
        <v>#REF!</v>
      </c>
      <c r="W466" s="62"/>
      <c r="X466" s="62"/>
      <c r="Y466" s="62"/>
      <c r="Z466" s="47"/>
      <c r="AA466" s="47" t="e">
        <f>HLOOKUP("Pad type",#REF!,MATCH($A466,#REF!,0),FALSE)</f>
        <v>#REF!</v>
      </c>
      <c r="AB466" s="63"/>
      <c r="AC466" s="63" t="e">
        <f>HLOOKUP("POR Pin State",#REF!,MATCH($A466,#REF!,0),FALSE)</f>
        <v>#REF!</v>
      </c>
      <c r="AD466" s="208"/>
      <c r="AE466" s="208"/>
      <c r="AF466" s="208"/>
      <c r="AG466" s="208"/>
      <c r="AH466" s="209"/>
      <c r="AI466" s="209"/>
      <c r="AJ466" s="210"/>
      <c r="AK466" s="210"/>
      <c r="AL466" s="210"/>
      <c r="AM466" s="210"/>
      <c r="AN466" s="210"/>
      <c r="AO466" s="210"/>
      <c r="AP466" s="210"/>
      <c r="AQ466" s="237" t="s">
        <v>1052</v>
      </c>
      <c r="AR466" s="105"/>
      <c r="AS466" s="105"/>
      <c r="AT466" s="105"/>
      <c r="AU466" s="105"/>
      <c r="AV466" s="105"/>
      <c r="AW466" s="105"/>
      <c r="AX466" s="105"/>
      <c r="AY466" s="105"/>
      <c r="AZ466" s="105"/>
      <c r="BA466" s="105"/>
      <c r="BB466" s="218"/>
      <c r="BC466" s="105"/>
      <c r="BD466" s="219"/>
      <c r="BE466" s="231" t="s">
        <v>1051</v>
      </c>
      <c r="BF466" s="147" t="e">
        <f>VLOOKUP($A466,#REF!,34,FALSE)</f>
        <v>#REF!</v>
      </c>
      <c r="BG466" s="147" t="e">
        <f>VLOOKUP($A466,#REF!,22,FALSE)</f>
        <v>#REF!</v>
      </c>
      <c r="BH466" s="149"/>
    </row>
    <row r="467" s="5" customFormat="1" ht="12.95" customHeight="1" spans="1:60">
      <c r="A467" s="48" t="s">
        <v>1053</v>
      </c>
      <c r="B467" s="38" t="e">
        <f>VLOOKUP($A467,#REF!,34,FALSE)</f>
        <v>#REF!</v>
      </c>
      <c r="C467" s="39" t="str">
        <f t="shared" si="157"/>
        <v>unused_UPHY2_TX0P</v>
      </c>
      <c r="D467" s="40" t="e">
        <f>IF(LEN(VLOOKUP($A467,#REF!,8,FALSE)),LEFT(VLOOKUP($A467,#REF!,8,FALSE),LEN(VLOOKUP($A467,#REF!,8,FALSE))-2),"")</f>
        <v>#REF!</v>
      </c>
      <c r="E467" s="41" t="e">
        <f>IF(LEN(VLOOKUP($A467,#REF!,4,FALSE)),IF(INDEX(#REF!,MATCH($A467,#REF!,0),1),LEFT(VLOOKUP($A467,#REF!,4,FALSE),LEN(VLOOKUP($A467,#REF!,4,FALSE))-2),CONCATENATE(LEFT(VLOOKUP($A467,#REF!,4,FALSE),LEN(VLOOKUP($A467,#REF!,4,FALSE))-2),"*")),"")</f>
        <v>#REF!</v>
      </c>
      <c r="F467" s="42" t="e">
        <f>IF(LEN(VLOOKUP($A467,#REF!,5,FALSE)),IF(INDEX(#REF!,MATCH($A467,#REF!,0),2),LEFT(VLOOKUP($A467,#REF!,5,FALSE),LEN(VLOOKUP($A467,#REF!,5,FALSE))-2),CONCATENATE(LEFT(VLOOKUP($A467,#REF!,5,FALSE),LEN(VLOOKUP($A467,#REF!,5,FALSE))-2),"*")),"")</f>
        <v>#REF!</v>
      </c>
      <c r="G467" s="42" t="e">
        <f>IF(LEN(VLOOKUP($A467,#REF!,6,FALSE)),IF(INDEX(#REF!,MATCH($A467,#REF!,0),3),LEFT(VLOOKUP($A467,#REF!,6,FALSE),LEN(VLOOKUP($A467,#REF!,6,FALSE))-2),CONCATENATE(LEFT(VLOOKUP($A467,#REF!,6,FALSE),LEN(VLOOKUP($A467,#REF!,6,FALSE))-2),"*")),"")</f>
        <v>#REF!</v>
      </c>
      <c r="H467" s="43" t="e">
        <f>IF(LEN(VLOOKUP($A467,#REF!,7,FALSE)),IF(INDEX(#REF!,MATCH($A467,#REF!,0),4),LEFT(VLOOKUP($A467,#REF!,7,FALSE),LEN(VLOOKUP($A467,#REF!,7,FALSE))-2),CONCATENATE(LEFT(VLOOKUP($A467,#REF!,7,FALSE),LEN(VLOOKUP($A467,#REF!,7,FALSE))-2),"*")),"")</f>
        <v>#REF!</v>
      </c>
      <c r="I467" s="54" t="e">
        <f>IF(LEN(VLOOKUP($A467,#REF!,8,FALSE)),UPPER(RIGHT(VLOOKUP($A467,#REF!,8,FALSE),1)),"")</f>
        <v>#REF!</v>
      </c>
      <c r="J467" s="42" t="e">
        <f>IF(LEN(VLOOKUP($A467,#REF!,4,FALSE)),UPPER(RIGHT(VLOOKUP($A467,#REF!,4,FALSE),1)),"")</f>
        <v>#REF!</v>
      </c>
      <c r="K467" s="42" t="e">
        <f>IF(LEN(VLOOKUP($A467,#REF!,5,FALSE)),UPPER(RIGHT(VLOOKUP($A467,#REF!,5,FALSE),1)),"")</f>
        <v>#REF!</v>
      </c>
      <c r="L467" s="42" t="e">
        <f>IF(LEN(VLOOKUP($A467,#REF!,6,FALSE)),UPPER(RIGHT(VLOOKUP($A467,#REF!,6,FALSE),1)),"")</f>
        <v>#REF!</v>
      </c>
      <c r="M467" s="43" t="e">
        <f>IF(LEN(VLOOKUP($A467,#REF!,7,FALSE)),UPPER(RIGHT(VLOOKUP($A467,#REF!,7,FALSE),1)),"")</f>
        <v>#REF!</v>
      </c>
      <c r="N467" s="206"/>
      <c r="O467" s="206"/>
      <c r="P467" s="206"/>
      <c r="Q467" s="206"/>
      <c r="R467" s="206"/>
      <c r="S467" s="63" t="e">
        <f>HLOOKUP("Device Tree Pin Name",#REF!,MATCH($A467,#REF!,0),FALSE)</f>
        <v>#REF!</v>
      </c>
      <c r="T467" s="47" t="e">
        <f>HLOOKUP("power rail",#REF!,MATCH($A467,#REF!,0),FALSE)</f>
        <v>#REF!</v>
      </c>
      <c r="U467" s="62" t="e">
        <f>HLOOKUP("Wake Capable",#REF!,MATCH($A467,#REF!,0),FALSE)</f>
        <v>#REF!</v>
      </c>
      <c r="V467" s="62" t="e">
        <f>HLOOKUP("Strap",#REF!,MATCH($A467,#REF!,0),FALSE)</f>
        <v>#REF!</v>
      </c>
      <c r="W467" s="62"/>
      <c r="X467" s="62"/>
      <c r="Y467" s="62"/>
      <c r="Z467" s="47"/>
      <c r="AA467" s="47" t="e">
        <f>HLOOKUP("Pad type",#REF!,MATCH($A467,#REF!,0),FALSE)</f>
        <v>#REF!</v>
      </c>
      <c r="AB467" s="63"/>
      <c r="AC467" s="63" t="e">
        <f>HLOOKUP("POR Pin State",#REF!,MATCH($A467,#REF!,0),FALSE)</f>
        <v>#REF!</v>
      </c>
      <c r="AD467" s="208"/>
      <c r="AE467" s="208"/>
      <c r="AF467" s="208"/>
      <c r="AG467" s="208"/>
      <c r="AH467" s="209"/>
      <c r="AI467" s="209"/>
      <c r="AJ467" s="210"/>
      <c r="AK467" s="210"/>
      <c r="AL467" s="210"/>
      <c r="AM467" s="210"/>
      <c r="AN467" s="210"/>
      <c r="AO467" s="210"/>
      <c r="AP467" s="210"/>
      <c r="AQ467" s="236" t="s">
        <v>1054</v>
      </c>
      <c r="AR467" s="105"/>
      <c r="AS467" s="105"/>
      <c r="AT467" s="105"/>
      <c r="AU467" s="105"/>
      <c r="AV467" s="105"/>
      <c r="AW467" s="105"/>
      <c r="AX467" s="105"/>
      <c r="AY467" s="105"/>
      <c r="AZ467" s="105"/>
      <c r="BA467" s="105"/>
      <c r="BB467" s="218"/>
      <c r="BC467" s="105"/>
      <c r="BD467" s="219"/>
      <c r="BE467" s="231" t="s">
        <v>1053</v>
      </c>
      <c r="BF467" s="147" t="e">
        <f>VLOOKUP($A467,#REF!,34,FALSE)</f>
        <v>#REF!</v>
      </c>
      <c r="BG467" s="147" t="e">
        <f>VLOOKUP($A467,#REF!,22,FALSE)</f>
        <v>#REF!</v>
      </c>
      <c r="BH467" s="149"/>
    </row>
    <row r="468" s="5" customFormat="1" ht="12.95" customHeight="1" spans="1:60">
      <c r="A468" s="48" t="s">
        <v>1055</v>
      </c>
      <c r="B468" s="38" t="e">
        <f>VLOOKUP($A468,#REF!,34,FALSE)</f>
        <v>#REF!</v>
      </c>
      <c r="C468" s="39" t="str">
        <f t="shared" si="157"/>
        <v>unused_UPHY2_TX0N</v>
      </c>
      <c r="D468" s="40" t="e">
        <f>IF(LEN(VLOOKUP($A468,#REF!,8,FALSE)),LEFT(VLOOKUP($A468,#REF!,8,FALSE),LEN(VLOOKUP($A468,#REF!,8,FALSE))-2),"")</f>
        <v>#REF!</v>
      </c>
      <c r="E468" s="41" t="e">
        <f>IF(LEN(VLOOKUP($A468,#REF!,4,FALSE)),IF(INDEX(#REF!,MATCH($A468,#REF!,0),1),LEFT(VLOOKUP($A468,#REF!,4,FALSE),LEN(VLOOKUP($A468,#REF!,4,FALSE))-2),CONCATENATE(LEFT(VLOOKUP($A468,#REF!,4,FALSE),LEN(VLOOKUP($A468,#REF!,4,FALSE))-2),"*")),"")</f>
        <v>#REF!</v>
      </c>
      <c r="F468" s="42" t="e">
        <f>IF(LEN(VLOOKUP($A468,#REF!,5,FALSE)),IF(INDEX(#REF!,MATCH($A468,#REF!,0),2),LEFT(VLOOKUP($A468,#REF!,5,FALSE),LEN(VLOOKUP($A468,#REF!,5,FALSE))-2),CONCATENATE(LEFT(VLOOKUP($A468,#REF!,5,FALSE),LEN(VLOOKUP($A468,#REF!,5,FALSE))-2),"*")),"")</f>
        <v>#REF!</v>
      </c>
      <c r="G468" s="42" t="e">
        <f>IF(LEN(VLOOKUP($A468,#REF!,6,FALSE)),IF(INDEX(#REF!,MATCH($A468,#REF!,0),3),LEFT(VLOOKUP($A468,#REF!,6,FALSE),LEN(VLOOKUP($A468,#REF!,6,FALSE))-2),CONCATENATE(LEFT(VLOOKUP($A468,#REF!,6,FALSE),LEN(VLOOKUP($A468,#REF!,6,FALSE))-2),"*")),"")</f>
        <v>#REF!</v>
      </c>
      <c r="H468" s="43" t="e">
        <f>IF(LEN(VLOOKUP($A468,#REF!,7,FALSE)),IF(INDEX(#REF!,MATCH($A468,#REF!,0),4),LEFT(VLOOKUP($A468,#REF!,7,FALSE),LEN(VLOOKUP($A468,#REF!,7,FALSE))-2),CONCATENATE(LEFT(VLOOKUP($A468,#REF!,7,FALSE),LEN(VLOOKUP($A468,#REF!,7,FALSE))-2),"*")),"")</f>
        <v>#REF!</v>
      </c>
      <c r="I468" s="54" t="e">
        <f>IF(LEN(VLOOKUP($A468,#REF!,8,FALSE)),UPPER(RIGHT(VLOOKUP($A468,#REF!,8,FALSE),1)),"")</f>
        <v>#REF!</v>
      </c>
      <c r="J468" s="42" t="e">
        <f>IF(LEN(VLOOKUP($A468,#REF!,4,FALSE)),UPPER(RIGHT(VLOOKUP($A468,#REF!,4,FALSE),1)),"")</f>
        <v>#REF!</v>
      </c>
      <c r="K468" s="42" t="e">
        <f>IF(LEN(VLOOKUP($A468,#REF!,5,FALSE)),UPPER(RIGHT(VLOOKUP($A468,#REF!,5,FALSE),1)),"")</f>
        <v>#REF!</v>
      </c>
      <c r="L468" s="42" t="e">
        <f>IF(LEN(VLOOKUP($A468,#REF!,6,FALSE)),UPPER(RIGHT(VLOOKUP($A468,#REF!,6,FALSE),1)),"")</f>
        <v>#REF!</v>
      </c>
      <c r="M468" s="43" t="e">
        <f>IF(LEN(VLOOKUP($A468,#REF!,7,FALSE)),UPPER(RIGHT(VLOOKUP($A468,#REF!,7,FALSE),1)),"")</f>
        <v>#REF!</v>
      </c>
      <c r="N468" s="206"/>
      <c r="O468" s="206"/>
      <c r="P468" s="206"/>
      <c r="Q468" s="206"/>
      <c r="R468" s="206"/>
      <c r="S468" s="63" t="e">
        <f>HLOOKUP("Device Tree Pin Name",#REF!,MATCH($A468,#REF!,0),FALSE)</f>
        <v>#REF!</v>
      </c>
      <c r="T468" s="47" t="e">
        <f>HLOOKUP("power rail",#REF!,MATCH($A468,#REF!,0),FALSE)</f>
        <v>#REF!</v>
      </c>
      <c r="U468" s="62" t="e">
        <f>HLOOKUP("Wake Capable",#REF!,MATCH($A468,#REF!,0),FALSE)</f>
        <v>#REF!</v>
      </c>
      <c r="V468" s="62" t="e">
        <f>HLOOKUP("Strap",#REF!,MATCH($A468,#REF!,0),FALSE)</f>
        <v>#REF!</v>
      </c>
      <c r="W468" s="62"/>
      <c r="X468" s="62"/>
      <c r="Y468" s="62"/>
      <c r="Z468" s="47"/>
      <c r="AA468" s="47" t="e">
        <f>HLOOKUP("Pad type",#REF!,MATCH($A468,#REF!,0),FALSE)</f>
        <v>#REF!</v>
      </c>
      <c r="AB468" s="63"/>
      <c r="AC468" s="63" t="e">
        <f>HLOOKUP("POR Pin State",#REF!,MATCH($A468,#REF!,0),FALSE)</f>
        <v>#REF!</v>
      </c>
      <c r="AD468" s="208"/>
      <c r="AE468" s="208"/>
      <c r="AF468" s="208"/>
      <c r="AG468" s="208"/>
      <c r="AH468" s="209"/>
      <c r="AI468" s="209"/>
      <c r="AJ468" s="210"/>
      <c r="AK468" s="210"/>
      <c r="AL468" s="210"/>
      <c r="AM468" s="210"/>
      <c r="AN468" s="210"/>
      <c r="AO468" s="210"/>
      <c r="AP468" s="210"/>
      <c r="AQ468" s="237" t="s">
        <v>1056</v>
      </c>
      <c r="AR468" s="105"/>
      <c r="AS468" s="105"/>
      <c r="AT468" s="105"/>
      <c r="AU468" s="105"/>
      <c r="AV468" s="105"/>
      <c r="AW468" s="105"/>
      <c r="AX468" s="105"/>
      <c r="AY468" s="105"/>
      <c r="AZ468" s="105"/>
      <c r="BA468" s="105"/>
      <c r="BB468" s="218"/>
      <c r="BC468" s="105"/>
      <c r="BD468" s="219"/>
      <c r="BE468" s="231" t="s">
        <v>1055</v>
      </c>
      <c r="BF468" s="147" t="e">
        <f>VLOOKUP($A468,#REF!,34,FALSE)</f>
        <v>#REF!</v>
      </c>
      <c r="BG468" s="147" t="e">
        <f>VLOOKUP($A468,#REF!,22,FALSE)</f>
        <v>#REF!</v>
      </c>
      <c r="BH468" s="149"/>
    </row>
    <row r="469" s="5" customFormat="1" ht="12.95" customHeight="1" spans="1:60">
      <c r="A469" s="48" t="s">
        <v>1057</v>
      </c>
      <c r="B469" s="38" t="e">
        <f>VLOOKUP($A469,#REF!,34,FALSE)</f>
        <v>#REF!</v>
      </c>
      <c r="C469" s="39" t="str">
        <f t="shared" si="157"/>
        <v>unused_UPHY2_RX1P</v>
      </c>
      <c r="D469" s="40" t="e">
        <f>IF(LEN(VLOOKUP($A469,#REF!,8,FALSE)),LEFT(VLOOKUP($A469,#REF!,8,FALSE),LEN(VLOOKUP($A469,#REF!,8,FALSE))-2),"")</f>
        <v>#REF!</v>
      </c>
      <c r="E469" s="41" t="e">
        <f>IF(LEN(VLOOKUP($A469,#REF!,4,FALSE)),IF(INDEX(#REF!,MATCH($A469,#REF!,0),1),LEFT(VLOOKUP($A469,#REF!,4,FALSE),LEN(VLOOKUP($A469,#REF!,4,FALSE))-2),CONCATENATE(LEFT(VLOOKUP($A469,#REF!,4,FALSE),LEN(VLOOKUP($A469,#REF!,4,FALSE))-2),"*")),"")</f>
        <v>#REF!</v>
      </c>
      <c r="F469" s="42" t="e">
        <f>IF(LEN(VLOOKUP($A469,#REF!,5,FALSE)),IF(INDEX(#REF!,MATCH($A469,#REF!,0),2),LEFT(VLOOKUP($A469,#REF!,5,FALSE),LEN(VLOOKUP($A469,#REF!,5,FALSE))-2),CONCATENATE(LEFT(VLOOKUP($A469,#REF!,5,FALSE),LEN(VLOOKUP($A469,#REF!,5,FALSE))-2),"*")),"")</f>
        <v>#REF!</v>
      </c>
      <c r="G469" s="42" t="e">
        <f>IF(LEN(VLOOKUP($A469,#REF!,6,FALSE)),IF(INDEX(#REF!,MATCH($A469,#REF!,0),3),LEFT(VLOOKUP($A469,#REF!,6,FALSE),LEN(VLOOKUP($A469,#REF!,6,FALSE))-2),CONCATENATE(LEFT(VLOOKUP($A469,#REF!,6,FALSE),LEN(VLOOKUP($A469,#REF!,6,FALSE))-2),"*")),"")</f>
        <v>#REF!</v>
      </c>
      <c r="H469" s="43" t="e">
        <f>IF(LEN(VLOOKUP($A469,#REF!,7,FALSE)),IF(INDEX(#REF!,MATCH($A469,#REF!,0),4),LEFT(VLOOKUP($A469,#REF!,7,FALSE),LEN(VLOOKUP($A469,#REF!,7,FALSE))-2),CONCATENATE(LEFT(VLOOKUP($A469,#REF!,7,FALSE),LEN(VLOOKUP($A469,#REF!,7,FALSE))-2),"*")),"")</f>
        <v>#REF!</v>
      </c>
      <c r="I469" s="54" t="e">
        <f>IF(LEN(VLOOKUP($A469,#REF!,8,FALSE)),UPPER(RIGHT(VLOOKUP($A469,#REF!,8,FALSE),1)),"")</f>
        <v>#REF!</v>
      </c>
      <c r="J469" s="42" t="e">
        <f>IF(LEN(VLOOKUP($A469,#REF!,4,FALSE)),UPPER(RIGHT(VLOOKUP($A469,#REF!,4,FALSE),1)),"")</f>
        <v>#REF!</v>
      </c>
      <c r="K469" s="42" t="e">
        <f>IF(LEN(VLOOKUP($A469,#REF!,5,FALSE)),UPPER(RIGHT(VLOOKUP($A469,#REF!,5,FALSE),1)),"")</f>
        <v>#REF!</v>
      </c>
      <c r="L469" s="42" t="e">
        <f>IF(LEN(VLOOKUP($A469,#REF!,6,FALSE)),UPPER(RIGHT(VLOOKUP($A469,#REF!,6,FALSE),1)),"")</f>
        <v>#REF!</v>
      </c>
      <c r="M469" s="43" t="e">
        <f>IF(LEN(VLOOKUP($A469,#REF!,7,FALSE)),UPPER(RIGHT(VLOOKUP($A469,#REF!,7,FALSE),1)),"")</f>
        <v>#REF!</v>
      </c>
      <c r="N469" s="206"/>
      <c r="O469" s="206"/>
      <c r="P469" s="206"/>
      <c r="Q469" s="206"/>
      <c r="R469" s="206"/>
      <c r="S469" s="63" t="e">
        <f>HLOOKUP("Device Tree Pin Name",#REF!,MATCH($A469,#REF!,0),FALSE)</f>
        <v>#REF!</v>
      </c>
      <c r="T469" s="47" t="e">
        <f>HLOOKUP("power rail",#REF!,MATCH($A469,#REF!,0),FALSE)</f>
        <v>#REF!</v>
      </c>
      <c r="U469" s="62" t="e">
        <f>HLOOKUP("Wake Capable",#REF!,MATCH($A469,#REF!,0),FALSE)</f>
        <v>#REF!</v>
      </c>
      <c r="V469" s="62" t="e">
        <f>HLOOKUP("Strap",#REF!,MATCH($A469,#REF!,0),FALSE)</f>
        <v>#REF!</v>
      </c>
      <c r="W469" s="62"/>
      <c r="X469" s="62"/>
      <c r="Y469" s="62"/>
      <c r="Z469" s="47"/>
      <c r="AA469" s="47" t="e">
        <f>HLOOKUP("Pad type",#REF!,MATCH($A469,#REF!,0),FALSE)</f>
        <v>#REF!</v>
      </c>
      <c r="AB469" s="63"/>
      <c r="AC469" s="63" t="e">
        <f>HLOOKUP("POR Pin State",#REF!,MATCH($A469,#REF!,0),FALSE)</f>
        <v>#REF!</v>
      </c>
      <c r="AD469" s="208"/>
      <c r="AE469" s="208"/>
      <c r="AF469" s="208"/>
      <c r="AG469" s="208"/>
      <c r="AH469" s="209"/>
      <c r="AI469" s="209"/>
      <c r="AJ469" s="210"/>
      <c r="AK469" s="210"/>
      <c r="AL469" s="210"/>
      <c r="AM469" s="210"/>
      <c r="AN469" s="210"/>
      <c r="AO469" s="210"/>
      <c r="AP469" s="210"/>
      <c r="AQ469" s="236" t="s">
        <v>1058</v>
      </c>
      <c r="AR469" s="105"/>
      <c r="AS469" s="105"/>
      <c r="AT469" s="105"/>
      <c r="AU469" s="105"/>
      <c r="AV469" s="105"/>
      <c r="AW469" s="105"/>
      <c r="AX469" s="105"/>
      <c r="AY469" s="105"/>
      <c r="AZ469" s="105"/>
      <c r="BA469" s="105"/>
      <c r="BB469" s="218"/>
      <c r="BC469" s="105"/>
      <c r="BD469" s="219"/>
      <c r="BE469" s="231" t="s">
        <v>1057</v>
      </c>
      <c r="BF469" s="147" t="e">
        <f>VLOOKUP($A469,#REF!,34,FALSE)</f>
        <v>#REF!</v>
      </c>
      <c r="BG469" s="147" t="e">
        <f>VLOOKUP($A469,#REF!,22,FALSE)</f>
        <v>#REF!</v>
      </c>
      <c r="BH469" s="149"/>
    </row>
    <row r="470" s="5" customFormat="1" ht="12.95" customHeight="1" spans="1:60">
      <c r="A470" s="48" t="s">
        <v>1059</v>
      </c>
      <c r="B470" s="38" t="e">
        <f>VLOOKUP($A470,#REF!,34,FALSE)</f>
        <v>#REF!</v>
      </c>
      <c r="C470" s="39" t="str">
        <f t="shared" si="157"/>
        <v>unused_UPHY2_RX1N</v>
      </c>
      <c r="D470" s="40" t="e">
        <f>IF(LEN(VLOOKUP($A470,#REF!,8,FALSE)),LEFT(VLOOKUP($A470,#REF!,8,FALSE),LEN(VLOOKUP($A470,#REF!,8,FALSE))-2),"")</f>
        <v>#REF!</v>
      </c>
      <c r="E470" s="41" t="e">
        <f>IF(LEN(VLOOKUP($A470,#REF!,4,FALSE)),IF(INDEX(#REF!,MATCH($A470,#REF!,0),1),LEFT(VLOOKUP($A470,#REF!,4,FALSE),LEN(VLOOKUP($A470,#REF!,4,FALSE))-2),CONCATENATE(LEFT(VLOOKUP($A470,#REF!,4,FALSE),LEN(VLOOKUP($A470,#REF!,4,FALSE))-2),"*")),"")</f>
        <v>#REF!</v>
      </c>
      <c r="F470" s="42" t="e">
        <f>IF(LEN(VLOOKUP($A470,#REF!,5,FALSE)),IF(INDEX(#REF!,MATCH($A470,#REF!,0),2),LEFT(VLOOKUP($A470,#REF!,5,FALSE),LEN(VLOOKUP($A470,#REF!,5,FALSE))-2),CONCATENATE(LEFT(VLOOKUP($A470,#REF!,5,FALSE),LEN(VLOOKUP($A470,#REF!,5,FALSE))-2),"*")),"")</f>
        <v>#REF!</v>
      </c>
      <c r="G470" s="42" t="e">
        <f>IF(LEN(VLOOKUP($A470,#REF!,6,FALSE)),IF(INDEX(#REF!,MATCH($A470,#REF!,0),3),LEFT(VLOOKUP($A470,#REF!,6,FALSE),LEN(VLOOKUP($A470,#REF!,6,FALSE))-2),CONCATENATE(LEFT(VLOOKUP($A470,#REF!,6,FALSE),LEN(VLOOKUP($A470,#REF!,6,FALSE))-2),"*")),"")</f>
        <v>#REF!</v>
      </c>
      <c r="H470" s="43" t="e">
        <f>IF(LEN(VLOOKUP($A470,#REF!,7,FALSE)),IF(INDEX(#REF!,MATCH($A470,#REF!,0),4),LEFT(VLOOKUP($A470,#REF!,7,FALSE),LEN(VLOOKUP($A470,#REF!,7,FALSE))-2),CONCATENATE(LEFT(VLOOKUP($A470,#REF!,7,FALSE),LEN(VLOOKUP($A470,#REF!,7,FALSE))-2),"*")),"")</f>
        <v>#REF!</v>
      </c>
      <c r="I470" s="54" t="e">
        <f>IF(LEN(VLOOKUP($A470,#REF!,8,FALSE)),UPPER(RIGHT(VLOOKUP($A470,#REF!,8,FALSE),1)),"")</f>
        <v>#REF!</v>
      </c>
      <c r="J470" s="42" t="e">
        <f>IF(LEN(VLOOKUP($A470,#REF!,4,FALSE)),UPPER(RIGHT(VLOOKUP($A470,#REF!,4,FALSE),1)),"")</f>
        <v>#REF!</v>
      </c>
      <c r="K470" s="42" t="e">
        <f>IF(LEN(VLOOKUP($A470,#REF!,5,FALSE)),UPPER(RIGHT(VLOOKUP($A470,#REF!,5,FALSE),1)),"")</f>
        <v>#REF!</v>
      </c>
      <c r="L470" s="42" t="e">
        <f>IF(LEN(VLOOKUP($A470,#REF!,6,FALSE)),UPPER(RIGHT(VLOOKUP($A470,#REF!,6,FALSE),1)),"")</f>
        <v>#REF!</v>
      </c>
      <c r="M470" s="43" t="e">
        <f>IF(LEN(VLOOKUP($A470,#REF!,7,FALSE)),UPPER(RIGHT(VLOOKUP($A470,#REF!,7,FALSE),1)),"")</f>
        <v>#REF!</v>
      </c>
      <c r="N470" s="206"/>
      <c r="O470" s="206"/>
      <c r="P470" s="206"/>
      <c r="Q470" s="206"/>
      <c r="R470" s="206"/>
      <c r="S470" s="63" t="e">
        <f>HLOOKUP("Device Tree Pin Name",#REF!,MATCH($A470,#REF!,0),FALSE)</f>
        <v>#REF!</v>
      </c>
      <c r="T470" s="47" t="e">
        <f>HLOOKUP("power rail",#REF!,MATCH($A470,#REF!,0),FALSE)</f>
        <v>#REF!</v>
      </c>
      <c r="U470" s="62" t="e">
        <f>HLOOKUP("Wake Capable",#REF!,MATCH($A470,#REF!,0),FALSE)</f>
        <v>#REF!</v>
      </c>
      <c r="V470" s="62" t="e">
        <f>HLOOKUP("Strap",#REF!,MATCH($A470,#REF!,0),FALSE)</f>
        <v>#REF!</v>
      </c>
      <c r="W470" s="62"/>
      <c r="X470" s="62"/>
      <c r="Y470" s="62"/>
      <c r="Z470" s="47"/>
      <c r="AA470" s="47" t="e">
        <f>HLOOKUP("Pad type",#REF!,MATCH($A470,#REF!,0),FALSE)</f>
        <v>#REF!</v>
      </c>
      <c r="AB470" s="63"/>
      <c r="AC470" s="63" t="e">
        <f>HLOOKUP("POR Pin State",#REF!,MATCH($A470,#REF!,0),FALSE)</f>
        <v>#REF!</v>
      </c>
      <c r="AD470" s="208"/>
      <c r="AE470" s="208"/>
      <c r="AF470" s="208"/>
      <c r="AG470" s="208"/>
      <c r="AH470" s="209"/>
      <c r="AI470" s="209"/>
      <c r="AJ470" s="210"/>
      <c r="AK470" s="210"/>
      <c r="AL470" s="210"/>
      <c r="AM470" s="210"/>
      <c r="AN470" s="210"/>
      <c r="AO470" s="210"/>
      <c r="AP470" s="210"/>
      <c r="AQ470" s="237" t="s">
        <v>1060</v>
      </c>
      <c r="AR470" s="105"/>
      <c r="AS470" s="105"/>
      <c r="AT470" s="105"/>
      <c r="AU470" s="105"/>
      <c r="AV470" s="105"/>
      <c r="AW470" s="105"/>
      <c r="AX470" s="105"/>
      <c r="AY470" s="105"/>
      <c r="AZ470" s="105"/>
      <c r="BA470" s="105"/>
      <c r="BB470" s="218"/>
      <c r="BC470" s="105"/>
      <c r="BD470" s="219"/>
      <c r="BE470" s="231" t="s">
        <v>1059</v>
      </c>
      <c r="BF470" s="147" t="e">
        <f>VLOOKUP($A470,#REF!,34,FALSE)</f>
        <v>#REF!</v>
      </c>
      <c r="BG470" s="147" t="e">
        <f>VLOOKUP($A470,#REF!,22,FALSE)</f>
        <v>#REF!</v>
      </c>
      <c r="BH470" s="149"/>
    </row>
    <row r="471" s="5" customFormat="1" ht="12.95" customHeight="1" spans="1:60">
      <c r="A471" s="48" t="s">
        <v>1061</v>
      </c>
      <c r="B471" s="38" t="e">
        <f>VLOOKUP($A471,#REF!,34,FALSE)</f>
        <v>#REF!</v>
      </c>
      <c r="C471" s="39" t="str">
        <f t="shared" si="157"/>
        <v>unused_UPHY2_TX1P</v>
      </c>
      <c r="D471" s="40" t="e">
        <f>IF(LEN(VLOOKUP($A471,#REF!,8,FALSE)),LEFT(VLOOKUP($A471,#REF!,8,FALSE),LEN(VLOOKUP($A471,#REF!,8,FALSE))-2),"")</f>
        <v>#REF!</v>
      </c>
      <c r="E471" s="41" t="e">
        <f>IF(LEN(VLOOKUP($A471,#REF!,4,FALSE)),IF(INDEX(#REF!,MATCH($A471,#REF!,0),1),LEFT(VLOOKUP($A471,#REF!,4,FALSE),LEN(VLOOKUP($A471,#REF!,4,FALSE))-2),CONCATENATE(LEFT(VLOOKUP($A471,#REF!,4,FALSE),LEN(VLOOKUP($A471,#REF!,4,FALSE))-2),"*")),"")</f>
        <v>#REF!</v>
      </c>
      <c r="F471" s="42" t="e">
        <f>IF(LEN(VLOOKUP($A471,#REF!,5,FALSE)),IF(INDEX(#REF!,MATCH($A471,#REF!,0),2),LEFT(VLOOKUP($A471,#REF!,5,FALSE),LEN(VLOOKUP($A471,#REF!,5,FALSE))-2),CONCATENATE(LEFT(VLOOKUP($A471,#REF!,5,FALSE),LEN(VLOOKUP($A471,#REF!,5,FALSE))-2),"*")),"")</f>
        <v>#REF!</v>
      </c>
      <c r="G471" s="42" t="e">
        <f>IF(LEN(VLOOKUP($A471,#REF!,6,FALSE)),IF(INDEX(#REF!,MATCH($A471,#REF!,0),3),LEFT(VLOOKUP($A471,#REF!,6,FALSE),LEN(VLOOKUP($A471,#REF!,6,FALSE))-2),CONCATENATE(LEFT(VLOOKUP($A471,#REF!,6,FALSE),LEN(VLOOKUP($A471,#REF!,6,FALSE))-2),"*")),"")</f>
        <v>#REF!</v>
      </c>
      <c r="H471" s="43" t="e">
        <f>IF(LEN(VLOOKUP($A471,#REF!,7,FALSE)),IF(INDEX(#REF!,MATCH($A471,#REF!,0),4),LEFT(VLOOKUP($A471,#REF!,7,FALSE),LEN(VLOOKUP($A471,#REF!,7,FALSE))-2),CONCATENATE(LEFT(VLOOKUP($A471,#REF!,7,FALSE),LEN(VLOOKUP($A471,#REF!,7,FALSE))-2),"*")),"")</f>
        <v>#REF!</v>
      </c>
      <c r="I471" s="54" t="e">
        <f>IF(LEN(VLOOKUP($A471,#REF!,8,FALSE)),UPPER(RIGHT(VLOOKUP($A471,#REF!,8,FALSE),1)),"")</f>
        <v>#REF!</v>
      </c>
      <c r="J471" s="42" t="e">
        <f>IF(LEN(VLOOKUP($A471,#REF!,4,FALSE)),UPPER(RIGHT(VLOOKUP($A471,#REF!,4,FALSE),1)),"")</f>
        <v>#REF!</v>
      </c>
      <c r="K471" s="42" t="e">
        <f>IF(LEN(VLOOKUP($A471,#REF!,5,FALSE)),UPPER(RIGHT(VLOOKUP($A471,#REF!,5,FALSE),1)),"")</f>
        <v>#REF!</v>
      </c>
      <c r="L471" s="42" t="e">
        <f>IF(LEN(VLOOKUP($A471,#REF!,6,FALSE)),UPPER(RIGHT(VLOOKUP($A471,#REF!,6,FALSE),1)),"")</f>
        <v>#REF!</v>
      </c>
      <c r="M471" s="43" t="e">
        <f>IF(LEN(VLOOKUP($A471,#REF!,7,FALSE)),UPPER(RIGHT(VLOOKUP($A471,#REF!,7,FALSE),1)),"")</f>
        <v>#REF!</v>
      </c>
      <c r="N471" s="206"/>
      <c r="O471" s="206"/>
      <c r="P471" s="206"/>
      <c r="Q471" s="206"/>
      <c r="R471" s="206"/>
      <c r="S471" s="63" t="e">
        <f>HLOOKUP("Device Tree Pin Name",#REF!,MATCH($A471,#REF!,0),FALSE)</f>
        <v>#REF!</v>
      </c>
      <c r="T471" s="47" t="e">
        <f>HLOOKUP("power rail",#REF!,MATCH($A471,#REF!,0),FALSE)</f>
        <v>#REF!</v>
      </c>
      <c r="U471" s="62" t="e">
        <f>HLOOKUP("Wake Capable",#REF!,MATCH($A471,#REF!,0),FALSE)</f>
        <v>#REF!</v>
      </c>
      <c r="V471" s="62" t="e">
        <f>HLOOKUP("Strap",#REF!,MATCH($A471,#REF!,0),FALSE)</f>
        <v>#REF!</v>
      </c>
      <c r="W471" s="62"/>
      <c r="X471" s="62"/>
      <c r="Y471" s="62"/>
      <c r="Z471" s="47"/>
      <c r="AA471" s="47" t="e">
        <f>HLOOKUP("Pad type",#REF!,MATCH($A471,#REF!,0),FALSE)</f>
        <v>#REF!</v>
      </c>
      <c r="AB471" s="63"/>
      <c r="AC471" s="63" t="e">
        <f>HLOOKUP("POR Pin State",#REF!,MATCH($A471,#REF!,0),FALSE)</f>
        <v>#REF!</v>
      </c>
      <c r="AD471" s="208"/>
      <c r="AE471" s="208"/>
      <c r="AF471" s="208"/>
      <c r="AG471" s="208"/>
      <c r="AH471" s="209"/>
      <c r="AI471" s="209"/>
      <c r="AJ471" s="210"/>
      <c r="AK471" s="210"/>
      <c r="AL471" s="210"/>
      <c r="AM471" s="210"/>
      <c r="AN471" s="210"/>
      <c r="AO471" s="210"/>
      <c r="AP471" s="210"/>
      <c r="AQ471" s="236" t="s">
        <v>1062</v>
      </c>
      <c r="AR471" s="105"/>
      <c r="AS471" s="105"/>
      <c r="AT471" s="105"/>
      <c r="AU471" s="105"/>
      <c r="AV471" s="105"/>
      <c r="AW471" s="105"/>
      <c r="AX471" s="105"/>
      <c r="AY471" s="105"/>
      <c r="AZ471" s="105"/>
      <c r="BA471" s="105"/>
      <c r="BB471" s="218"/>
      <c r="BC471" s="105"/>
      <c r="BD471" s="219"/>
      <c r="BE471" s="231" t="s">
        <v>1061</v>
      </c>
      <c r="BF471" s="147" t="e">
        <f>VLOOKUP($A471,#REF!,34,FALSE)</f>
        <v>#REF!</v>
      </c>
      <c r="BG471" s="147" t="e">
        <f>VLOOKUP($A471,#REF!,22,FALSE)</f>
        <v>#REF!</v>
      </c>
      <c r="BH471" s="149"/>
    </row>
    <row r="472" s="5" customFormat="1" ht="12.95" customHeight="1" spans="1:60">
      <c r="A472" s="48" t="s">
        <v>1063</v>
      </c>
      <c r="B472" s="38" t="e">
        <f>VLOOKUP($A472,#REF!,34,FALSE)</f>
        <v>#REF!</v>
      </c>
      <c r="C472" s="39" t="str">
        <f t="shared" si="157"/>
        <v>unused_UPHY2_TX1N</v>
      </c>
      <c r="D472" s="40" t="e">
        <f>IF(LEN(VLOOKUP($A472,#REF!,8,FALSE)),LEFT(VLOOKUP($A472,#REF!,8,FALSE),LEN(VLOOKUP($A472,#REF!,8,FALSE))-2),"")</f>
        <v>#REF!</v>
      </c>
      <c r="E472" s="41" t="e">
        <f>IF(LEN(VLOOKUP($A472,#REF!,4,FALSE)),IF(INDEX(#REF!,MATCH($A472,#REF!,0),1),LEFT(VLOOKUP($A472,#REF!,4,FALSE),LEN(VLOOKUP($A472,#REF!,4,FALSE))-2),CONCATENATE(LEFT(VLOOKUP($A472,#REF!,4,FALSE),LEN(VLOOKUP($A472,#REF!,4,FALSE))-2),"*")),"")</f>
        <v>#REF!</v>
      </c>
      <c r="F472" s="42" t="e">
        <f>IF(LEN(VLOOKUP($A472,#REF!,5,FALSE)),IF(INDEX(#REF!,MATCH($A472,#REF!,0),2),LEFT(VLOOKUP($A472,#REF!,5,FALSE),LEN(VLOOKUP($A472,#REF!,5,FALSE))-2),CONCATENATE(LEFT(VLOOKUP($A472,#REF!,5,FALSE),LEN(VLOOKUP($A472,#REF!,5,FALSE))-2),"*")),"")</f>
        <v>#REF!</v>
      </c>
      <c r="G472" s="42" t="e">
        <f>IF(LEN(VLOOKUP($A472,#REF!,6,FALSE)),IF(INDEX(#REF!,MATCH($A472,#REF!,0),3),LEFT(VLOOKUP($A472,#REF!,6,FALSE),LEN(VLOOKUP($A472,#REF!,6,FALSE))-2),CONCATENATE(LEFT(VLOOKUP($A472,#REF!,6,FALSE),LEN(VLOOKUP($A472,#REF!,6,FALSE))-2),"*")),"")</f>
        <v>#REF!</v>
      </c>
      <c r="H472" s="43" t="e">
        <f>IF(LEN(VLOOKUP($A472,#REF!,7,FALSE)),IF(INDEX(#REF!,MATCH($A472,#REF!,0),4),LEFT(VLOOKUP($A472,#REF!,7,FALSE),LEN(VLOOKUP($A472,#REF!,7,FALSE))-2),CONCATENATE(LEFT(VLOOKUP($A472,#REF!,7,FALSE),LEN(VLOOKUP($A472,#REF!,7,FALSE))-2),"*")),"")</f>
        <v>#REF!</v>
      </c>
      <c r="I472" s="54" t="e">
        <f>IF(LEN(VLOOKUP($A472,#REF!,8,FALSE)),UPPER(RIGHT(VLOOKUP($A472,#REF!,8,FALSE),1)),"")</f>
        <v>#REF!</v>
      </c>
      <c r="J472" s="42" t="e">
        <f>IF(LEN(VLOOKUP($A472,#REF!,4,FALSE)),UPPER(RIGHT(VLOOKUP($A472,#REF!,4,FALSE),1)),"")</f>
        <v>#REF!</v>
      </c>
      <c r="K472" s="42" t="e">
        <f>IF(LEN(VLOOKUP($A472,#REF!,5,FALSE)),UPPER(RIGHT(VLOOKUP($A472,#REF!,5,FALSE),1)),"")</f>
        <v>#REF!</v>
      </c>
      <c r="L472" s="42" t="e">
        <f>IF(LEN(VLOOKUP($A472,#REF!,6,FALSE)),UPPER(RIGHT(VLOOKUP($A472,#REF!,6,FALSE),1)),"")</f>
        <v>#REF!</v>
      </c>
      <c r="M472" s="43" t="e">
        <f>IF(LEN(VLOOKUP($A472,#REF!,7,FALSE)),UPPER(RIGHT(VLOOKUP($A472,#REF!,7,FALSE),1)),"")</f>
        <v>#REF!</v>
      </c>
      <c r="N472" s="206"/>
      <c r="O472" s="206"/>
      <c r="P472" s="206"/>
      <c r="Q472" s="206"/>
      <c r="R472" s="206"/>
      <c r="S472" s="63" t="e">
        <f>HLOOKUP("Device Tree Pin Name",#REF!,MATCH($A472,#REF!,0),FALSE)</f>
        <v>#REF!</v>
      </c>
      <c r="T472" s="47" t="e">
        <f>HLOOKUP("power rail",#REF!,MATCH($A472,#REF!,0),FALSE)</f>
        <v>#REF!</v>
      </c>
      <c r="U472" s="62" t="e">
        <f>HLOOKUP("Wake Capable",#REF!,MATCH($A472,#REF!,0),FALSE)</f>
        <v>#REF!</v>
      </c>
      <c r="V472" s="62" t="e">
        <f>HLOOKUP("Strap",#REF!,MATCH($A472,#REF!,0),FALSE)</f>
        <v>#REF!</v>
      </c>
      <c r="W472" s="62"/>
      <c r="X472" s="62"/>
      <c r="Y472" s="62"/>
      <c r="Z472" s="47"/>
      <c r="AA472" s="47" t="e">
        <f>HLOOKUP("Pad type",#REF!,MATCH($A472,#REF!,0),FALSE)</f>
        <v>#REF!</v>
      </c>
      <c r="AB472" s="63"/>
      <c r="AC472" s="63" t="e">
        <f>HLOOKUP("POR Pin State",#REF!,MATCH($A472,#REF!,0),FALSE)</f>
        <v>#REF!</v>
      </c>
      <c r="AD472" s="208"/>
      <c r="AE472" s="208"/>
      <c r="AF472" s="208"/>
      <c r="AG472" s="208"/>
      <c r="AH472" s="209"/>
      <c r="AI472" s="209"/>
      <c r="AJ472" s="210"/>
      <c r="AK472" s="210"/>
      <c r="AL472" s="210"/>
      <c r="AM472" s="210"/>
      <c r="AN472" s="210"/>
      <c r="AO472" s="210"/>
      <c r="AP472" s="210"/>
      <c r="AQ472" s="237" t="s">
        <v>1064</v>
      </c>
      <c r="AR472" s="105"/>
      <c r="AS472" s="105"/>
      <c r="AT472" s="105"/>
      <c r="AU472" s="105"/>
      <c r="AV472" s="105"/>
      <c r="AW472" s="105"/>
      <c r="AX472" s="105"/>
      <c r="AY472" s="105"/>
      <c r="AZ472" s="105"/>
      <c r="BA472" s="105"/>
      <c r="BB472" s="218"/>
      <c r="BC472" s="105"/>
      <c r="BD472" s="219"/>
      <c r="BE472" s="231" t="s">
        <v>1063</v>
      </c>
      <c r="BF472" s="147" t="e">
        <f>VLOOKUP($A472,#REF!,34,FALSE)</f>
        <v>#REF!</v>
      </c>
      <c r="BG472" s="147" t="e">
        <f>VLOOKUP($A472,#REF!,22,FALSE)</f>
        <v>#REF!</v>
      </c>
      <c r="BH472" s="149"/>
    </row>
    <row r="473" s="5" customFormat="1" ht="12.95" customHeight="1" spans="1:60">
      <c r="A473" s="48" t="s">
        <v>1065</v>
      </c>
      <c r="B473" s="38" t="e">
        <f>VLOOKUP($A473,#REF!,34,FALSE)</f>
        <v>#REF!</v>
      </c>
      <c r="C473" s="39" t="str">
        <f t="shared" si="157"/>
        <v>unused_UPHY2_RX2P</v>
      </c>
      <c r="D473" s="40" t="e">
        <f>IF(LEN(VLOOKUP($A473,#REF!,8,FALSE)),LEFT(VLOOKUP($A473,#REF!,8,FALSE),LEN(VLOOKUP($A473,#REF!,8,FALSE))-2),"")</f>
        <v>#REF!</v>
      </c>
      <c r="E473" s="41" t="e">
        <f>IF(LEN(VLOOKUP($A473,#REF!,4,FALSE)),IF(INDEX(#REF!,MATCH($A473,#REF!,0),1),LEFT(VLOOKUP($A473,#REF!,4,FALSE),LEN(VLOOKUP($A473,#REF!,4,FALSE))-2),CONCATENATE(LEFT(VLOOKUP($A473,#REF!,4,FALSE),LEN(VLOOKUP($A473,#REF!,4,FALSE))-2),"*")),"")</f>
        <v>#REF!</v>
      </c>
      <c r="F473" s="42" t="e">
        <f>IF(LEN(VLOOKUP($A473,#REF!,5,FALSE)),IF(INDEX(#REF!,MATCH($A473,#REF!,0),2),LEFT(VLOOKUP($A473,#REF!,5,FALSE),LEN(VLOOKUP($A473,#REF!,5,FALSE))-2),CONCATENATE(LEFT(VLOOKUP($A473,#REF!,5,FALSE),LEN(VLOOKUP($A473,#REF!,5,FALSE))-2),"*")),"")</f>
        <v>#REF!</v>
      </c>
      <c r="G473" s="42" t="e">
        <f>IF(LEN(VLOOKUP($A473,#REF!,6,FALSE)),IF(INDEX(#REF!,MATCH($A473,#REF!,0),3),LEFT(VLOOKUP($A473,#REF!,6,FALSE),LEN(VLOOKUP($A473,#REF!,6,FALSE))-2),CONCATENATE(LEFT(VLOOKUP($A473,#REF!,6,FALSE),LEN(VLOOKUP($A473,#REF!,6,FALSE))-2),"*")),"")</f>
        <v>#REF!</v>
      </c>
      <c r="H473" s="43" t="e">
        <f>IF(LEN(VLOOKUP($A473,#REF!,7,FALSE)),IF(INDEX(#REF!,MATCH($A473,#REF!,0),4),LEFT(VLOOKUP($A473,#REF!,7,FALSE),LEN(VLOOKUP($A473,#REF!,7,FALSE))-2),CONCATENATE(LEFT(VLOOKUP($A473,#REF!,7,FALSE),LEN(VLOOKUP($A473,#REF!,7,FALSE))-2),"*")),"")</f>
        <v>#REF!</v>
      </c>
      <c r="I473" s="54" t="e">
        <f>IF(LEN(VLOOKUP($A473,#REF!,8,FALSE)),UPPER(RIGHT(VLOOKUP($A473,#REF!,8,FALSE),1)),"")</f>
        <v>#REF!</v>
      </c>
      <c r="J473" s="42" t="e">
        <f>IF(LEN(VLOOKUP($A473,#REF!,4,FALSE)),UPPER(RIGHT(VLOOKUP($A473,#REF!,4,FALSE),1)),"")</f>
        <v>#REF!</v>
      </c>
      <c r="K473" s="42" t="e">
        <f>IF(LEN(VLOOKUP($A473,#REF!,5,FALSE)),UPPER(RIGHT(VLOOKUP($A473,#REF!,5,FALSE),1)),"")</f>
        <v>#REF!</v>
      </c>
      <c r="L473" s="42" t="e">
        <f>IF(LEN(VLOOKUP($A473,#REF!,6,FALSE)),UPPER(RIGHT(VLOOKUP($A473,#REF!,6,FALSE),1)),"")</f>
        <v>#REF!</v>
      </c>
      <c r="M473" s="43" t="e">
        <f>IF(LEN(VLOOKUP($A473,#REF!,7,FALSE)),UPPER(RIGHT(VLOOKUP($A473,#REF!,7,FALSE),1)),"")</f>
        <v>#REF!</v>
      </c>
      <c r="N473" s="206"/>
      <c r="O473" s="206"/>
      <c r="P473" s="206"/>
      <c r="Q473" s="206"/>
      <c r="R473" s="206"/>
      <c r="S473" s="63" t="e">
        <f>HLOOKUP("Device Tree Pin Name",#REF!,MATCH($A473,#REF!,0),FALSE)</f>
        <v>#REF!</v>
      </c>
      <c r="T473" s="47" t="e">
        <f>HLOOKUP("power rail",#REF!,MATCH($A473,#REF!,0),FALSE)</f>
        <v>#REF!</v>
      </c>
      <c r="U473" s="62" t="e">
        <f>HLOOKUP("Wake Capable",#REF!,MATCH($A473,#REF!,0),FALSE)</f>
        <v>#REF!</v>
      </c>
      <c r="V473" s="62" t="e">
        <f>HLOOKUP("Strap",#REF!,MATCH($A473,#REF!,0),FALSE)</f>
        <v>#REF!</v>
      </c>
      <c r="W473" s="62"/>
      <c r="X473" s="62"/>
      <c r="Y473" s="62"/>
      <c r="Z473" s="47"/>
      <c r="AA473" s="47" t="e">
        <f>HLOOKUP("Pad type",#REF!,MATCH($A473,#REF!,0),FALSE)</f>
        <v>#REF!</v>
      </c>
      <c r="AB473" s="63"/>
      <c r="AC473" s="63" t="e">
        <f>HLOOKUP("POR Pin State",#REF!,MATCH($A473,#REF!,0),FALSE)</f>
        <v>#REF!</v>
      </c>
      <c r="AD473" s="208"/>
      <c r="AE473" s="208"/>
      <c r="AF473" s="208"/>
      <c r="AG473" s="208"/>
      <c r="AH473" s="209"/>
      <c r="AI473" s="209"/>
      <c r="AJ473" s="210"/>
      <c r="AK473" s="210"/>
      <c r="AL473" s="210"/>
      <c r="AM473" s="210"/>
      <c r="AN473" s="210"/>
      <c r="AO473" s="210"/>
      <c r="AP473" s="210"/>
      <c r="AQ473" s="236" t="s">
        <v>1066</v>
      </c>
      <c r="AR473" s="105"/>
      <c r="AS473" s="105"/>
      <c r="AT473" s="105"/>
      <c r="AU473" s="105"/>
      <c r="AV473" s="105"/>
      <c r="AW473" s="105"/>
      <c r="AX473" s="105"/>
      <c r="AY473" s="105"/>
      <c r="AZ473" s="105"/>
      <c r="BA473" s="105"/>
      <c r="BB473" s="218"/>
      <c r="BC473" s="105"/>
      <c r="BD473" s="219"/>
      <c r="BE473" s="231" t="s">
        <v>1065</v>
      </c>
      <c r="BF473" s="147" t="e">
        <f>VLOOKUP($A473,#REF!,34,FALSE)</f>
        <v>#REF!</v>
      </c>
      <c r="BG473" s="147" t="e">
        <f>VLOOKUP($A473,#REF!,22,FALSE)</f>
        <v>#REF!</v>
      </c>
      <c r="BH473" s="149"/>
    </row>
    <row r="474" s="5" customFormat="1" ht="12.95" customHeight="1" spans="1:60">
      <c r="A474" s="48" t="s">
        <v>1067</v>
      </c>
      <c r="B474" s="38" t="e">
        <f>VLOOKUP($A474,#REF!,34,FALSE)</f>
        <v>#REF!</v>
      </c>
      <c r="C474" s="39" t="str">
        <f t="shared" si="157"/>
        <v>unused_UPHY2_RX2N</v>
      </c>
      <c r="D474" s="40" t="e">
        <f>IF(LEN(VLOOKUP($A474,#REF!,8,FALSE)),LEFT(VLOOKUP($A474,#REF!,8,FALSE),LEN(VLOOKUP($A474,#REF!,8,FALSE))-2),"")</f>
        <v>#REF!</v>
      </c>
      <c r="E474" s="41" t="e">
        <f>IF(LEN(VLOOKUP($A474,#REF!,4,FALSE)),IF(INDEX(#REF!,MATCH($A474,#REF!,0),1),LEFT(VLOOKUP($A474,#REF!,4,FALSE),LEN(VLOOKUP($A474,#REF!,4,FALSE))-2),CONCATENATE(LEFT(VLOOKUP($A474,#REF!,4,FALSE),LEN(VLOOKUP($A474,#REF!,4,FALSE))-2),"*")),"")</f>
        <v>#REF!</v>
      </c>
      <c r="F474" s="42" t="e">
        <f>IF(LEN(VLOOKUP($A474,#REF!,5,FALSE)),IF(INDEX(#REF!,MATCH($A474,#REF!,0),2),LEFT(VLOOKUP($A474,#REF!,5,FALSE),LEN(VLOOKUP($A474,#REF!,5,FALSE))-2),CONCATENATE(LEFT(VLOOKUP($A474,#REF!,5,FALSE),LEN(VLOOKUP($A474,#REF!,5,FALSE))-2),"*")),"")</f>
        <v>#REF!</v>
      </c>
      <c r="G474" s="42" t="e">
        <f>IF(LEN(VLOOKUP($A474,#REF!,6,FALSE)),IF(INDEX(#REF!,MATCH($A474,#REF!,0),3),LEFT(VLOOKUP($A474,#REF!,6,FALSE),LEN(VLOOKUP($A474,#REF!,6,FALSE))-2),CONCATENATE(LEFT(VLOOKUP($A474,#REF!,6,FALSE),LEN(VLOOKUP($A474,#REF!,6,FALSE))-2),"*")),"")</f>
        <v>#REF!</v>
      </c>
      <c r="H474" s="43" t="e">
        <f>IF(LEN(VLOOKUP($A474,#REF!,7,FALSE)),IF(INDEX(#REF!,MATCH($A474,#REF!,0),4),LEFT(VLOOKUP($A474,#REF!,7,FALSE),LEN(VLOOKUP($A474,#REF!,7,FALSE))-2),CONCATENATE(LEFT(VLOOKUP($A474,#REF!,7,FALSE),LEN(VLOOKUP($A474,#REF!,7,FALSE))-2),"*")),"")</f>
        <v>#REF!</v>
      </c>
      <c r="I474" s="54" t="e">
        <f>IF(LEN(VLOOKUP($A474,#REF!,8,FALSE)),UPPER(RIGHT(VLOOKUP($A474,#REF!,8,FALSE),1)),"")</f>
        <v>#REF!</v>
      </c>
      <c r="J474" s="42" t="e">
        <f>IF(LEN(VLOOKUP($A474,#REF!,4,FALSE)),UPPER(RIGHT(VLOOKUP($A474,#REF!,4,FALSE),1)),"")</f>
        <v>#REF!</v>
      </c>
      <c r="K474" s="42" t="e">
        <f>IF(LEN(VLOOKUP($A474,#REF!,5,FALSE)),UPPER(RIGHT(VLOOKUP($A474,#REF!,5,FALSE),1)),"")</f>
        <v>#REF!</v>
      </c>
      <c r="L474" s="42" t="e">
        <f>IF(LEN(VLOOKUP($A474,#REF!,6,FALSE)),UPPER(RIGHT(VLOOKUP($A474,#REF!,6,FALSE),1)),"")</f>
        <v>#REF!</v>
      </c>
      <c r="M474" s="43" t="e">
        <f>IF(LEN(VLOOKUP($A474,#REF!,7,FALSE)),UPPER(RIGHT(VLOOKUP($A474,#REF!,7,FALSE),1)),"")</f>
        <v>#REF!</v>
      </c>
      <c r="N474" s="206"/>
      <c r="O474" s="206"/>
      <c r="P474" s="206"/>
      <c r="Q474" s="206"/>
      <c r="R474" s="206"/>
      <c r="S474" s="63" t="e">
        <f>HLOOKUP("Device Tree Pin Name",#REF!,MATCH($A474,#REF!,0),FALSE)</f>
        <v>#REF!</v>
      </c>
      <c r="T474" s="47" t="e">
        <f>HLOOKUP("power rail",#REF!,MATCH($A474,#REF!,0),FALSE)</f>
        <v>#REF!</v>
      </c>
      <c r="U474" s="62" t="e">
        <f>HLOOKUP("Wake Capable",#REF!,MATCH($A474,#REF!,0),FALSE)</f>
        <v>#REF!</v>
      </c>
      <c r="V474" s="62" t="e">
        <f>HLOOKUP("Strap",#REF!,MATCH($A474,#REF!,0),FALSE)</f>
        <v>#REF!</v>
      </c>
      <c r="W474" s="62"/>
      <c r="X474" s="62"/>
      <c r="Y474" s="62"/>
      <c r="Z474" s="47"/>
      <c r="AA474" s="47" t="e">
        <f>HLOOKUP("Pad type",#REF!,MATCH($A474,#REF!,0),FALSE)</f>
        <v>#REF!</v>
      </c>
      <c r="AB474" s="63"/>
      <c r="AC474" s="63" t="e">
        <f>HLOOKUP("POR Pin State",#REF!,MATCH($A474,#REF!,0),FALSE)</f>
        <v>#REF!</v>
      </c>
      <c r="AD474" s="208"/>
      <c r="AE474" s="208"/>
      <c r="AF474" s="208"/>
      <c r="AG474" s="208"/>
      <c r="AH474" s="209"/>
      <c r="AI474" s="209"/>
      <c r="AJ474" s="210"/>
      <c r="AK474" s="210"/>
      <c r="AL474" s="210"/>
      <c r="AM474" s="210"/>
      <c r="AN474" s="210"/>
      <c r="AO474" s="210"/>
      <c r="AP474" s="210"/>
      <c r="AQ474" s="237" t="s">
        <v>1068</v>
      </c>
      <c r="AR474" s="105"/>
      <c r="AS474" s="105"/>
      <c r="AT474" s="105"/>
      <c r="AU474" s="105"/>
      <c r="AV474" s="105"/>
      <c r="AW474" s="105"/>
      <c r="AX474" s="105"/>
      <c r="AY474" s="105"/>
      <c r="AZ474" s="105"/>
      <c r="BA474" s="105"/>
      <c r="BB474" s="218"/>
      <c r="BC474" s="105"/>
      <c r="BD474" s="219"/>
      <c r="BE474" s="231" t="s">
        <v>1067</v>
      </c>
      <c r="BF474" s="147" t="e">
        <f>VLOOKUP($A474,#REF!,34,FALSE)</f>
        <v>#REF!</v>
      </c>
      <c r="BG474" s="147" t="e">
        <f>VLOOKUP($A474,#REF!,22,FALSE)</f>
        <v>#REF!</v>
      </c>
      <c r="BH474" s="149"/>
    </row>
    <row r="475" s="5" customFormat="1" ht="12.95" customHeight="1" spans="1:60">
      <c r="A475" s="48" t="s">
        <v>1069</v>
      </c>
      <c r="B475" s="38" t="e">
        <f>VLOOKUP($A475,#REF!,34,FALSE)</f>
        <v>#REF!</v>
      </c>
      <c r="C475" s="39" t="str">
        <f t="shared" si="157"/>
        <v>unused_UPHY2_TX2P</v>
      </c>
      <c r="D475" s="40" t="e">
        <f>IF(LEN(VLOOKUP($A475,#REF!,8,FALSE)),LEFT(VLOOKUP($A475,#REF!,8,FALSE),LEN(VLOOKUP($A475,#REF!,8,FALSE))-2),"")</f>
        <v>#REF!</v>
      </c>
      <c r="E475" s="41" t="e">
        <f>IF(LEN(VLOOKUP($A475,#REF!,4,FALSE)),IF(INDEX(#REF!,MATCH($A475,#REF!,0),1),LEFT(VLOOKUP($A475,#REF!,4,FALSE),LEN(VLOOKUP($A475,#REF!,4,FALSE))-2),CONCATENATE(LEFT(VLOOKUP($A475,#REF!,4,FALSE),LEN(VLOOKUP($A475,#REF!,4,FALSE))-2),"*")),"")</f>
        <v>#REF!</v>
      </c>
      <c r="F475" s="42" t="e">
        <f>IF(LEN(VLOOKUP($A475,#REF!,5,FALSE)),IF(INDEX(#REF!,MATCH($A475,#REF!,0),2),LEFT(VLOOKUP($A475,#REF!,5,FALSE),LEN(VLOOKUP($A475,#REF!,5,FALSE))-2),CONCATENATE(LEFT(VLOOKUP($A475,#REF!,5,FALSE),LEN(VLOOKUP($A475,#REF!,5,FALSE))-2),"*")),"")</f>
        <v>#REF!</v>
      </c>
      <c r="G475" s="42" t="e">
        <f>IF(LEN(VLOOKUP($A475,#REF!,6,FALSE)),IF(INDEX(#REF!,MATCH($A475,#REF!,0),3),LEFT(VLOOKUP($A475,#REF!,6,FALSE),LEN(VLOOKUP($A475,#REF!,6,FALSE))-2),CONCATENATE(LEFT(VLOOKUP($A475,#REF!,6,FALSE),LEN(VLOOKUP($A475,#REF!,6,FALSE))-2),"*")),"")</f>
        <v>#REF!</v>
      </c>
      <c r="H475" s="43" t="e">
        <f>IF(LEN(VLOOKUP($A475,#REF!,7,FALSE)),IF(INDEX(#REF!,MATCH($A475,#REF!,0),4),LEFT(VLOOKUP($A475,#REF!,7,FALSE),LEN(VLOOKUP($A475,#REF!,7,FALSE))-2),CONCATENATE(LEFT(VLOOKUP($A475,#REF!,7,FALSE),LEN(VLOOKUP($A475,#REF!,7,FALSE))-2),"*")),"")</f>
        <v>#REF!</v>
      </c>
      <c r="I475" s="54" t="e">
        <f>IF(LEN(VLOOKUP($A475,#REF!,8,FALSE)),UPPER(RIGHT(VLOOKUP($A475,#REF!,8,FALSE),1)),"")</f>
        <v>#REF!</v>
      </c>
      <c r="J475" s="42" t="e">
        <f>IF(LEN(VLOOKUP($A475,#REF!,4,FALSE)),UPPER(RIGHT(VLOOKUP($A475,#REF!,4,FALSE),1)),"")</f>
        <v>#REF!</v>
      </c>
      <c r="K475" s="42" t="e">
        <f>IF(LEN(VLOOKUP($A475,#REF!,5,FALSE)),UPPER(RIGHT(VLOOKUP($A475,#REF!,5,FALSE),1)),"")</f>
        <v>#REF!</v>
      </c>
      <c r="L475" s="42" t="e">
        <f>IF(LEN(VLOOKUP($A475,#REF!,6,FALSE)),UPPER(RIGHT(VLOOKUP($A475,#REF!,6,FALSE),1)),"")</f>
        <v>#REF!</v>
      </c>
      <c r="M475" s="43" t="e">
        <f>IF(LEN(VLOOKUP($A475,#REF!,7,FALSE)),UPPER(RIGHT(VLOOKUP($A475,#REF!,7,FALSE),1)),"")</f>
        <v>#REF!</v>
      </c>
      <c r="N475" s="206"/>
      <c r="O475" s="206"/>
      <c r="P475" s="206"/>
      <c r="Q475" s="206"/>
      <c r="R475" s="206"/>
      <c r="S475" s="63" t="e">
        <f>HLOOKUP("Device Tree Pin Name",#REF!,MATCH($A475,#REF!,0),FALSE)</f>
        <v>#REF!</v>
      </c>
      <c r="T475" s="47" t="e">
        <f>HLOOKUP("power rail",#REF!,MATCH($A475,#REF!,0),FALSE)</f>
        <v>#REF!</v>
      </c>
      <c r="U475" s="62" t="e">
        <f>HLOOKUP("Wake Capable",#REF!,MATCH($A475,#REF!,0),FALSE)</f>
        <v>#REF!</v>
      </c>
      <c r="V475" s="62" t="e">
        <f>HLOOKUP("Strap",#REF!,MATCH($A475,#REF!,0),FALSE)</f>
        <v>#REF!</v>
      </c>
      <c r="W475" s="62"/>
      <c r="X475" s="62"/>
      <c r="Y475" s="62"/>
      <c r="Z475" s="47"/>
      <c r="AA475" s="47" t="e">
        <f>HLOOKUP("Pad type",#REF!,MATCH($A475,#REF!,0),FALSE)</f>
        <v>#REF!</v>
      </c>
      <c r="AB475" s="63"/>
      <c r="AC475" s="63" t="e">
        <f>HLOOKUP("POR Pin State",#REF!,MATCH($A475,#REF!,0),FALSE)</f>
        <v>#REF!</v>
      </c>
      <c r="AD475" s="208"/>
      <c r="AE475" s="208"/>
      <c r="AF475" s="208"/>
      <c r="AG475" s="208"/>
      <c r="AH475" s="209"/>
      <c r="AI475" s="209"/>
      <c r="AJ475" s="210"/>
      <c r="AK475" s="210"/>
      <c r="AL475" s="210"/>
      <c r="AM475" s="210"/>
      <c r="AN475" s="210"/>
      <c r="AO475" s="210"/>
      <c r="AP475" s="210"/>
      <c r="AQ475" s="236" t="s">
        <v>1070</v>
      </c>
      <c r="AR475" s="105"/>
      <c r="AS475" s="105"/>
      <c r="AT475" s="105"/>
      <c r="AU475" s="105"/>
      <c r="AV475" s="105"/>
      <c r="AW475" s="105"/>
      <c r="AX475" s="105"/>
      <c r="AY475" s="105"/>
      <c r="AZ475" s="105"/>
      <c r="BA475" s="105"/>
      <c r="BB475" s="218"/>
      <c r="BC475" s="105"/>
      <c r="BD475" s="219"/>
      <c r="BE475" s="231" t="s">
        <v>1069</v>
      </c>
      <c r="BF475" s="147" t="e">
        <f>VLOOKUP($A475,#REF!,34,FALSE)</f>
        <v>#REF!</v>
      </c>
      <c r="BG475" s="147" t="e">
        <f>VLOOKUP($A475,#REF!,22,FALSE)</f>
        <v>#REF!</v>
      </c>
      <c r="BH475" s="149"/>
    </row>
    <row r="476" s="5" customFormat="1" ht="12.95" customHeight="1" spans="1:60">
      <c r="A476" s="48" t="s">
        <v>1071</v>
      </c>
      <c r="B476" s="38" t="e">
        <f>VLOOKUP($A476,#REF!,34,FALSE)</f>
        <v>#REF!</v>
      </c>
      <c r="C476" s="39" t="str">
        <f t="shared" si="157"/>
        <v>unused_UPHY2_TX2N</v>
      </c>
      <c r="D476" s="40" t="e">
        <f>IF(LEN(VLOOKUP($A476,#REF!,8,FALSE)),LEFT(VLOOKUP($A476,#REF!,8,FALSE),LEN(VLOOKUP($A476,#REF!,8,FALSE))-2),"")</f>
        <v>#REF!</v>
      </c>
      <c r="E476" s="41" t="e">
        <f>IF(LEN(VLOOKUP($A476,#REF!,4,FALSE)),IF(INDEX(#REF!,MATCH($A476,#REF!,0),1),LEFT(VLOOKUP($A476,#REF!,4,FALSE),LEN(VLOOKUP($A476,#REF!,4,FALSE))-2),CONCATENATE(LEFT(VLOOKUP($A476,#REF!,4,FALSE),LEN(VLOOKUP($A476,#REF!,4,FALSE))-2),"*")),"")</f>
        <v>#REF!</v>
      </c>
      <c r="F476" s="42" t="e">
        <f>IF(LEN(VLOOKUP($A476,#REF!,5,FALSE)),IF(INDEX(#REF!,MATCH($A476,#REF!,0),2),LEFT(VLOOKUP($A476,#REF!,5,FALSE),LEN(VLOOKUP($A476,#REF!,5,FALSE))-2),CONCATENATE(LEFT(VLOOKUP($A476,#REF!,5,FALSE),LEN(VLOOKUP($A476,#REF!,5,FALSE))-2),"*")),"")</f>
        <v>#REF!</v>
      </c>
      <c r="G476" s="42" t="e">
        <f>IF(LEN(VLOOKUP($A476,#REF!,6,FALSE)),IF(INDEX(#REF!,MATCH($A476,#REF!,0),3),LEFT(VLOOKUP($A476,#REF!,6,FALSE),LEN(VLOOKUP($A476,#REF!,6,FALSE))-2),CONCATENATE(LEFT(VLOOKUP($A476,#REF!,6,FALSE),LEN(VLOOKUP($A476,#REF!,6,FALSE))-2),"*")),"")</f>
        <v>#REF!</v>
      </c>
      <c r="H476" s="43" t="e">
        <f>IF(LEN(VLOOKUP($A476,#REF!,7,FALSE)),IF(INDEX(#REF!,MATCH($A476,#REF!,0),4),LEFT(VLOOKUP($A476,#REF!,7,FALSE),LEN(VLOOKUP($A476,#REF!,7,FALSE))-2),CONCATENATE(LEFT(VLOOKUP($A476,#REF!,7,FALSE),LEN(VLOOKUP($A476,#REF!,7,FALSE))-2),"*")),"")</f>
        <v>#REF!</v>
      </c>
      <c r="I476" s="54" t="e">
        <f>IF(LEN(VLOOKUP($A476,#REF!,8,FALSE)),UPPER(RIGHT(VLOOKUP($A476,#REF!,8,FALSE),1)),"")</f>
        <v>#REF!</v>
      </c>
      <c r="J476" s="42" t="e">
        <f>IF(LEN(VLOOKUP($A476,#REF!,4,FALSE)),UPPER(RIGHT(VLOOKUP($A476,#REF!,4,FALSE),1)),"")</f>
        <v>#REF!</v>
      </c>
      <c r="K476" s="42" t="e">
        <f>IF(LEN(VLOOKUP($A476,#REF!,5,FALSE)),UPPER(RIGHT(VLOOKUP($A476,#REF!,5,FALSE),1)),"")</f>
        <v>#REF!</v>
      </c>
      <c r="L476" s="42" t="e">
        <f>IF(LEN(VLOOKUP($A476,#REF!,6,FALSE)),UPPER(RIGHT(VLOOKUP($A476,#REF!,6,FALSE),1)),"")</f>
        <v>#REF!</v>
      </c>
      <c r="M476" s="43" t="e">
        <f>IF(LEN(VLOOKUP($A476,#REF!,7,FALSE)),UPPER(RIGHT(VLOOKUP($A476,#REF!,7,FALSE),1)),"")</f>
        <v>#REF!</v>
      </c>
      <c r="N476" s="206"/>
      <c r="O476" s="206"/>
      <c r="P476" s="206"/>
      <c r="Q476" s="206"/>
      <c r="R476" s="206"/>
      <c r="S476" s="63" t="e">
        <f>HLOOKUP("Device Tree Pin Name",#REF!,MATCH($A476,#REF!,0),FALSE)</f>
        <v>#REF!</v>
      </c>
      <c r="T476" s="47" t="e">
        <f>HLOOKUP("power rail",#REF!,MATCH($A476,#REF!,0),FALSE)</f>
        <v>#REF!</v>
      </c>
      <c r="U476" s="62" t="e">
        <f>HLOOKUP("Wake Capable",#REF!,MATCH($A476,#REF!,0),FALSE)</f>
        <v>#REF!</v>
      </c>
      <c r="V476" s="62" t="e">
        <f>HLOOKUP("Strap",#REF!,MATCH($A476,#REF!,0),FALSE)</f>
        <v>#REF!</v>
      </c>
      <c r="W476" s="62"/>
      <c r="X476" s="62"/>
      <c r="Y476" s="62"/>
      <c r="Z476" s="47"/>
      <c r="AA476" s="47" t="e">
        <f>HLOOKUP("Pad type",#REF!,MATCH($A476,#REF!,0),FALSE)</f>
        <v>#REF!</v>
      </c>
      <c r="AB476" s="63"/>
      <c r="AC476" s="63" t="e">
        <f>HLOOKUP("POR Pin State",#REF!,MATCH($A476,#REF!,0),FALSE)</f>
        <v>#REF!</v>
      </c>
      <c r="AD476" s="208"/>
      <c r="AE476" s="208"/>
      <c r="AF476" s="208"/>
      <c r="AG476" s="208"/>
      <c r="AH476" s="209"/>
      <c r="AI476" s="209"/>
      <c r="AJ476" s="210"/>
      <c r="AK476" s="210"/>
      <c r="AL476" s="210"/>
      <c r="AM476" s="210"/>
      <c r="AN476" s="210"/>
      <c r="AO476" s="210"/>
      <c r="AP476" s="210"/>
      <c r="AQ476" s="237" t="s">
        <v>1072</v>
      </c>
      <c r="AR476" s="105"/>
      <c r="AS476" s="105"/>
      <c r="AT476" s="105"/>
      <c r="AU476" s="105"/>
      <c r="AV476" s="105"/>
      <c r="AW476" s="105"/>
      <c r="AX476" s="105"/>
      <c r="AY476" s="105"/>
      <c r="AZ476" s="105"/>
      <c r="BA476" s="105"/>
      <c r="BB476" s="218"/>
      <c r="BC476" s="105"/>
      <c r="BD476" s="219"/>
      <c r="BE476" s="231" t="s">
        <v>1071</v>
      </c>
      <c r="BF476" s="147" t="e">
        <f>VLOOKUP($A476,#REF!,34,FALSE)</f>
        <v>#REF!</v>
      </c>
      <c r="BG476" s="147" t="e">
        <f>VLOOKUP($A476,#REF!,22,FALSE)</f>
        <v>#REF!</v>
      </c>
      <c r="BH476" s="149"/>
    </row>
    <row r="477" s="5" customFormat="1" ht="12.95" customHeight="1" spans="1:60">
      <c r="A477" s="48" t="s">
        <v>1073</v>
      </c>
      <c r="B477" s="38" t="e">
        <f>VLOOKUP($A477,#REF!,34,FALSE)</f>
        <v>#REF!</v>
      </c>
      <c r="C477" s="39" t="str">
        <f t="shared" si="157"/>
        <v>unused_UPHY2_RX3P</v>
      </c>
      <c r="D477" s="40" t="e">
        <f>IF(LEN(VLOOKUP($A477,#REF!,8,FALSE)),LEFT(VLOOKUP($A477,#REF!,8,FALSE),LEN(VLOOKUP($A477,#REF!,8,FALSE))-2),"")</f>
        <v>#REF!</v>
      </c>
      <c r="E477" s="41" t="e">
        <f>IF(LEN(VLOOKUP($A477,#REF!,4,FALSE)),IF(INDEX(#REF!,MATCH($A477,#REF!,0),1),LEFT(VLOOKUP($A477,#REF!,4,FALSE),LEN(VLOOKUP($A477,#REF!,4,FALSE))-2),CONCATENATE(LEFT(VLOOKUP($A477,#REF!,4,FALSE),LEN(VLOOKUP($A477,#REF!,4,FALSE))-2),"*")),"")</f>
        <v>#REF!</v>
      </c>
      <c r="F477" s="42" t="e">
        <f>IF(LEN(VLOOKUP($A477,#REF!,5,FALSE)),IF(INDEX(#REF!,MATCH($A477,#REF!,0),2),LEFT(VLOOKUP($A477,#REF!,5,FALSE),LEN(VLOOKUP($A477,#REF!,5,FALSE))-2),CONCATENATE(LEFT(VLOOKUP($A477,#REF!,5,FALSE),LEN(VLOOKUP($A477,#REF!,5,FALSE))-2),"*")),"")</f>
        <v>#REF!</v>
      </c>
      <c r="G477" s="42" t="e">
        <f>IF(LEN(VLOOKUP($A477,#REF!,6,FALSE)),IF(INDEX(#REF!,MATCH($A477,#REF!,0),3),LEFT(VLOOKUP($A477,#REF!,6,FALSE),LEN(VLOOKUP($A477,#REF!,6,FALSE))-2),CONCATENATE(LEFT(VLOOKUP($A477,#REF!,6,FALSE),LEN(VLOOKUP($A477,#REF!,6,FALSE))-2),"*")),"")</f>
        <v>#REF!</v>
      </c>
      <c r="H477" s="43" t="e">
        <f>IF(LEN(VLOOKUP($A477,#REF!,7,FALSE)),IF(INDEX(#REF!,MATCH($A477,#REF!,0),4),LEFT(VLOOKUP($A477,#REF!,7,FALSE),LEN(VLOOKUP($A477,#REF!,7,FALSE))-2),CONCATENATE(LEFT(VLOOKUP($A477,#REF!,7,FALSE),LEN(VLOOKUP($A477,#REF!,7,FALSE))-2),"*")),"")</f>
        <v>#REF!</v>
      </c>
      <c r="I477" s="54" t="e">
        <f>IF(LEN(VLOOKUP($A477,#REF!,8,FALSE)),UPPER(RIGHT(VLOOKUP($A477,#REF!,8,FALSE),1)),"")</f>
        <v>#REF!</v>
      </c>
      <c r="J477" s="42" t="e">
        <f>IF(LEN(VLOOKUP($A477,#REF!,4,FALSE)),UPPER(RIGHT(VLOOKUP($A477,#REF!,4,FALSE),1)),"")</f>
        <v>#REF!</v>
      </c>
      <c r="K477" s="42" t="e">
        <f>IF(LEN(VLOOKUP($A477,#REF!,5,FALSE)),UPPER(RIGHT(VLOOKUP($A477,#REF!,5,FALSE),1)),"")</f>
        <v>#REF!</v>
      </c>
      <c r="L477" s="42" t="e">
        <f>IF(LEN(VLOOKUP($A477,#REF!,6,FALSE)),UPPER(RIGHT(VLOOKUP($A477,#REF!,6,FALSE),1)),"")</f>
        <v>#REF!</v>
      </c>
      <c r="M477" s="43" t="e">
        <f>IF(LEN(VLOOKUP($A477,#REF!,7,FALSE)),UPPER(RIGHT(VLOOKUP($A477,#REF!,7,FALSE),1)),"")</f>
        <v>#REF!</v>
      </c>
      <c r="N477" s="206"/>
      <c r="O477" s="206"/>
      <c r="P477" s="206"/>
      <c r="Q477" s="206"/>
      <c r="R477" s="206"/>
      <c r="S477" s="63" t="e">
        <f>HLOOKUP("Device Tree Pin Name",#REF!,MATCH($A477,#REF!,0),FALSE)</f>
        <v>#REF!</v>
      </c>
      <c r="T477" s="47" t="e">
        <f>HLOOKUP("power rail",#REF!,MATCH($A477,#REF!,0),FALSE)</f>
        <v>#REF!</v>
      </c>
      <c r="U477" s="62" t="e">
        <f>HLOOKUP("Wake Capable",#REF!,MATCH($A477,#REF!,0),FALSE)</f>
        <v>#REF!</v>
      </c>
      <c r="V477" s="62" t="e">
        <f>HLOOKUP("Strap",#REF!,MATCH($A477,#REF!,0),FALSE)</f>
        <v>#REF!</v>
      </c>
      <c r="W477" s="62"/>
      <c r="X477" s="62"/>
      <c r="Y477" s="62"/>
      <c r="Z477" s="47"/>
      <c r="AA477" s="47" t="e">
        <f>HLOOKUP("Pad type",#REF!,MATCH($A477,#REF!,0),FALSE)</f>
        <v>#REF!</v>
      </c>
      <c r="AB477" s="63"/>
      <c r="AC477" s="63" t="e">
        <f>HLOOKUP("POR Pin State",#REF!,MATCH($A477,#REF!,0),FALSE)</f>
        <v>#REF!</v>
      </c>
      <c r="AD477" s="208"/>
      <c r="AE477" s="208"/>
      <c r="AF477" s="208"/>
      <c r="AG477" s="208"/>
      <c r="AH477" s="209"/>
      <c r="AI477" s="209"/>
      <c r="AJ477" s="210"/>
      <c r="AK477" s="210"/>
      <c r="AL477" s="210"/>
      <c r="AM477" s="210"/>
      <c r="AN477" s="210"/>
      <c r="AO477" s="210"/>
      <c r="AP477" s="210"/>
      <c r="AQ477" s="236" t="s">
        <v>1074</v>
      </c>
      <c r="AR477" s="105"/>
      <c r="AS477" s="105"/>
      <c r="AT477" s="105"/>
      <c r="AU477" s="105"/>
      <c r="AV477" s="105"/>
      <c r="AW477" s="105"/>
      <c r="AX477" s="105"/>
      <c r="AY477" s="105"/>
      <c r="AZ477" s="105"/>
      <c r="BA477" s="105"/>
      <c r="BB477" s="218"/>
      <c r="BC477" s="105"/>
      <c r="BD477" s="219"/>
      <c r="BE477" s="231" t="s">
        <v>1073</v>
      </c>
      <c r="BF477" s="147" t="e">
        <f>VLOOKUP($A477,#REF!,34,FALSE)</f>
        <v>#REF!</v>
      </c>
      <c r="BG477" s="147" t="e">
        <f>VLOOKUP($A477,#REF!,22,FALSE)</f>
        <v>#REF!</v>
      </c>
      <c r="BH477" s="149"/>
    </row>
    <row r="478" s="5" customFormat="1" ht="12.95" customHeight="1" spans="1:60">
      <c r="A478" s="48" t="s">
        <v>1075</v>
      </c>
      <c r="B478" s="38" t="e">
        <f>VLOOKUP($A478,#REF!,34,FALSE)</f>
        <v>#REF!</v>
      </c>
      <c r="C478" s="39" t="str">
        <f t="shared" si="157"/>
        <v>unused_UPHY2_RX3N</v>
      </c>
      <c r="D478" s="40" t="e">
        <f>IF(LEN(VLOOKUP($A478,#REF!,8,FALSE)),LEFT(VLOOKUP($A478,#REF!,8,FALSE),LEN(VLOOKUP($A478,#REF!,8,FALSE))-2),"")</f>
        <v>#REF!</v>
      </c>
      <c r="E478" s="41" t="e">
        <f>IF(LEN(VLOOKUP($A478,#REF!,4,FALSE)),IF(INDEX(#REF!,MATCH($A478,#REF!,0),1),LEFT(VLOOKUP($A478,#REF!,4,FALSE),LEN(VLOOKUP($A478,#REF!,4,FALSE))-2),CONCATENATE(LEFT(VLOOKUP($A478,#REF!,4,FALSE),LEN(VLOOKUP($A478,#REF!,4,FALSE))-2),"*")),"")</f>
        <v>#REF!</v>
      </c>
      <c r="F478" s="42" t="e">
        <f>IF(LEN(VLOOKUP($A478,#REF!,5,FALSE)),IF(INDEX(#REF!,MATCH($A478,#REF!,0),2),LEFT(VLOOKUP($A478,#REF!,5,FALSE),LEN(VLOOKUP($A478,#REF!,5,FALSE))-2),CONCATENATE(LEFT(VLOOKUP($A478,#REF!,5,FALSE),LEN(VLOOKUP($A478,#REF!,5,FALSE))-2),"*")),"")</f>
        <v>#REF!</v>
      </c>
      <c r="G478" s="42" t="e">
        <f>IF(LEN(VLOOKUP($A478,#REF!,6,FALSE)),IF(INDEX(#REF!,MATCH($A478,#REF!,0),3),LEFT(VLOOKUP($A478,#REF!,6,FALSE),LEN(VLOOKUP($A478,#REF!,6,FALSE))-2),CONCATENATE(LEFT(VLOOKUP($A478,#REF!,6,FALSE),LEN(VLOOKUP($A478,#REF!,6,FALSE))-2),"*")),"")</f>
        <v>#REF!</v>
      </c>
      <c r="H478" s="43" t="e">
        <f>IF(LEN(VLOOKUP($A478,#REF!,7,FALSE)),IF(INDEX(#REF!,MATCH($A478,#REF!,0),4),LEFT(VLOOKUP($A478,#REF!,7,FALSE),LEN(VLOOKUP($A478,#REF!,7,FALSE))-2),CONCATENATE(LEFT(VLOOKUP($A478,#REF!,7,FALSE),LEN(VLOOKUP($A478,#REF!,7,FALSE))-2),"*")),"")</f>
        <v>#REF!</v>
      </c>
      <c r="I478" s="54" t="e">
        <f>IF(LEN(VLOOKUP($A478,#REF!,8,FALSE)),UPPER(RIGHT(VLOOKUP($A478,#REF!,8,FALSE),1)),"")</f>
        <v>#REF!</v>
      </c>
      <c r="J478" s="42" t="e">
        <f>IF(LEN(VLOOKUP($A478,#REF!,4,FALSE)),UPPER(RIGHT(VLOOKUP($A478,#REF!,4,FALSE),1)),"")</f>
        <v>#REF!</v>
      </c>
      <c r="K478" s="42" t="e">
        <f>IF(LEN(VLOOKUP($A478,#REF!,5,FALSE)),UPPER(RIGHT(VLOOKUP($A478,#REF!,5,FALSE),1)),"")</f>
        <v>#REF!</v>
      </c>
      <c r="L478" s="42" t="e">
        <f>IF(LEN(VLOOKUP($A478,#REF!,6,FALSE)),UPPER(RIGHT(VLOOKUP($A478,#REF!,6,FALSE),1)),"")</f>
        <v>#REF!</v>
      </c>
      <c r="M478" s="43" t="e">
        <f>IF(LEN(VLOOKUP($A478,#REF!,7,FALSE)),UPPER(RIGHT(VLOOKUP($A478,#REF!,7,FALSE),1)),"")</f>
        <v>#REF!</v>
      </c>
      <c r="N478" s="206"/>
      <c r="O478" s="206"/>
      <c r="P478" s="206"/>
      <c r="Q478" s="206"/>
      <c r="R478" s="206"/>
      <c r="S478" s="63" t="e">
        <f>HLOOKUP("Device Tree Pin Name",#REF!,MATCH($A478,#REF!,0),FALSE)</f>
        <v>#REF!</v>
      </c>
      <c r="T478" s="47" t="e">
        <f>HLOOKUP("power rail",#REF!,MATCH($A478,#REF!,0),FALSE)</f>
        <v>#REF!</v>
      </c>
      <c r="U478" s="62" t="e">
        <f>HLOOKUP("Wake Capable",#REF!,MATCH($A478,#REF!,0),FALSE)</f>
        <v>#REF!</v>
      </c>
      <c r="V478" s="62" t="e">
        <f>HLOOKUP("Strap",#REF!,MATCH($A478,#REF!,0),FALSE)</f>
        <v>#REF!</v>
      </c>
      <c r="W478" s="62"/>
      <c r="X478" s="62"/>
      <c r="Y478" s="62"/>
      <c r="Z478" s="47"/>
      <c r="AA478" s="47" t="e">
        <f>HLOOKUP("Pad type",#REF!,MATCH($A478,#REF!,0),FALSE)</f>
        <v>#REF!</v>
      </c>
      <c r="AB478" s="63"/>
      <c r="AC478" s="63" t="e">
        <f>HLOOKUP("POR Pin State",#REF!,MATCH($A478,#REF!,0),FALSE)</f>
        <v>#REF!</v>
      </c>
      <c r="AD478" s="208"/>
      <c r="AE478" s="208"/>
      <c r="AF478" s="208"/>
      <c r="AG478" s="208"/>
      <c r="AH478" s="209"/>
      <c r="AI478" s="209"/>
      <c r="AJ478" s="210"/>
      <c r="AK478" s="210"/>
      <c r="AL478" s="210"/>
      <c r="AM478" s="210"/>
      <c r="AN478" s="210"/>
      <c r="AO478" s="210"/>
      <c r="AP478" s="210"/>
      <c r="AQ478" s="237" t="s">
        <v>1076</v>
      </c>
      <c r="AR478" s="105"/>
      <c r="AS478" s="105"/>
      <c r="AT478" s="105"/>
      <c r="AU478" s="105"/>
      <c r="AV478" s="105"/>
      <c r="AW478" s="105"/>
      <c r="AX478" s="105"/>
      <c r="AY478" s="105"/>
      <c r="AZ478" s="105"/>
      <c r="BA478" s="105"/>
      <c r="BB478" s="218"/>
      <c r="BC478" s="105"/>
      <c r="BD478" s="219"/>
      <c r="BE478" s="231" t="s">
        <v>1075</v>
      </c>
      <c r="BF478" s="147" t="e">
        <f>VLOOKUP($A478,#REF!,34,FALSE)</f>
        <v>#REF!</v>
      </c>
      <c r="BG478" s="147" t="e">
        <f>VLOOKUP($A478,#REF!,22,FALSE)</f>
        <v>#REF!</v>
      </c>
      <c r="BH478" s="149"/>
    </row>
    <row r="479" s="5" customFormat="1" ht="12.95" customHeight="1" spans="1:60">
      <c r="A479" s="48" t="s">
        <v>1077</v>
      </c>
      <c r="B479" s="38" t="e">
        <f>VLOOKUP($A479,#REF!,34,FALSE)</f>
        <v>#REF!</v>
      </c>
      <c r="C479" s="39" t="str">
        <f t="shared" si="157"/>
        <v>unused_UPHY2_TX3P</v>
      </c>
      <c r="D479" s="40" t="e">
        <f>IF(LEN(VLOOKUP($A479,#REF!,8,FALSE)),LEFT(VLOOKUP($A479,#REF!,8,FALSE),LEN(VLOOKUP($A479,#REF!,8,FALSE))-2),"")</f>
        <v>#REF!</v>
      </c>
      <c r="E479" s="41" t="e">
        <f>IF(LEN(VLOOKUP($A479,#REF!,4,FALSE)),IF(INDEX(#REF!,MATCH($A479,#REF!,0),1),LEFT(VLOOKUP($A479,#REF!,4,FALSE),LEN(VLOOKUP($A479,#REF!,4,FALSE))-2),CONCATENATE(LEFT(VLOOKUP($A479,#REF!,4,FALSE),LEN(VLOOKUP($A479,#REF!,4,FALSE))-2),"*")),"")</f>
        <v>#REF!</v>
      </c>
      <c r="F479" s="42" t="e">
        <f>IF(LEN(VLOOKUP($A479,#REF!,5,FALSE)),IF(INDEX(#REF!,MATCH($A479,#REF!,0),2),LEFT(VLOOKUP($A479,#REF!,5,FALSE),LEN(VLOOKUP($A479,#REF!,5,FALSE))-2),CONCATENATE(LEFT(VLOOKUP($A479,#REF!,5,FALSE),LEN(VLOOKUP($A479,#REF!,5,FALSE))-2),"*")),"")</f>
        <v>#REF!</v>
      </c>
      <c r="G479" s="42" t="e">
        <f>IF(LEN(VLOOKUP($A479,#REF!,6,FALSE)),IF(INDEX(#REF!,MATCH($A479,#REF!,0),3),LEFT(VLOOKUP($A479,#REF!,6,FALSE),LEN(VLOOKUP($A479,#REF!,6,FALSE))-2),CONCATENATE(LEFT(VLOOKUP($A479,#REF!,6,FALSE),LEN(VLOOKUP($A479,#REF!,6,FALSE))-2),"*")),"")</f>
        <v>#REF!</v>
      </c>
      <c r="H479" s="43" t="e">
        <f>IF(LEN(VLOOKUP($A479,#REF!,7,FALSE)),IF(INDEX(#REF!,MATCH($A479,#REF!,0),4),LEFT(VLOOKUP($A479,#REF!,7,FALSE),LEN(VLOOKUP($A479,#REF!,7,FALSE))-2),CONCATENATE(LEFT(VLOOKUP($A479,#REF!,7,FALSE),LEN(VLOOKUP($A479,#REF!,7,FALSE))-2),"*")),"")</f>
        <v>#REF!</v>
      </c>
      <c r="I479" s="54" t="e">
        <f>IF(LEN(VLOOKUP($A479,#REF!,8,FALSE)),UPPER(RIGHT(VLOOKUP($A479,#REF!,8,FALSE),1)),"")</f>
        <v>#REF!</v>
      </c>
      <c r="J479" s="42" t="e">
        <f>IF(LEN(VLOOKUP($A479,#REF!,4,FALSE)),UPPER(RIGHT(VLOOKUP($A479,#REF!,4,FALSE),1)),"")</f>
        <v>#REF!</v>
      </c>
      <c r="K479" s="42" t="e">
        <f>IF(LEN(VLOOKUP($A479,#REF!,5,FALSE)),UPPER(RIGHT(VLOOKUP($A479,#REF!,5,FALSE),1)),"")</f>
        <v>#REF!</v>
      </c>
      <c r="L479" s="42" t="e">
        <f>IF(LEN(VLOOKUP($A479,#REF!,6,FALSE)),UPPER(RIGHT(VLOOKUP($A479,#REF!,6,FALSE),1)),"")</f>
        <v>#REF!</v>
      </c>
      <c r="M479" s="43" t="e">
        <f>IF(LEN(VLOOKUP($A479,#REF!,7,FALSE)),UPPER(RIGHT(VLOOKUP($A479,#REF!,7,FALSE),1)),"")</f>
        <v>#REF!</v>
      </c>
      <c r="N479" s="206"/>
      <c r="O479" s="206"/>
      <c r="P479" s="206"/>
      <c r="Q479" s="206"/>
      <c r="R479" s="206"/>
      <c r="S479" s="63" t="e">
        <f>HLOOKUP("Device Tree Pin Name",#REF!,MATCH($A479,#REF!,0),FALSE)</f>
        <v>#REF!</v>
      </c>
      <c r="T479" s="47" t="e">
        <f>HLOOKUP("power rail",#REF!,MATCH($A479,#REF!,0),FALSE)</f>
        <v>#REF!</v>
      </c>
      <c r="U479" s="62" t="e">
        <f>HLOOKUP("Wake Capable",#REF!,MATCH($A479,#REF!,0),FALSE)</f>
        <v>#REF!</v>
      </c>
      <c r="V479" s="62" t="e">
        <f>HLOOKUP("Strap",#REF!,MATCH($A479,#REF!,0),FALSE)</f>
        <v>#REF!</v>
      </c>
      <c r="W479" s="62"/>
      <c r="X479" s="62"/>
      <c r="Y479" s="62"/>
      <c r="Z479" s="47"/>
      <c r="AA479" s="47" t="e">
        <f>HLOOKUP("Pad type",#REF!,MATCH($A479,#REF!,0),FALSE)</f>
        <v>#REF!</v>
      </c>
      <c r="AB479" s="63"/>
      <c r="AC479" s="63" t="e">
        <f>HLOOKUP("POR Pin State",#REF!,MATCH($A479,#REF!,0),FALSE)</f>
        <v>#REF!</v>
      </c>
      <c r="AD479" s="208"/>
      <c r="AE479" s="208"/>
      <c r="AF479" s="208"/>
      <c r="AG479" s="208"/>
      <c r="AH479" s="209"/>
      <c r="AI479" s="209"/>
      <c r="AJ479" s="210"/>
      <c r="AK479" s="210"/>
      <c r="AL479" s="210"/>
      <c r="AM479" s="210"/>
      <c r="AN479" s="210"/>
      <c r="AO479" s="210"/>
      <c r="AP479" s="210"/>
      <c r="AQ479" s="236" t="s">
        <v>1078</v>
      </c>
      <c r="AR479" s="105"/>
      <c r="AS479" s="105"/>
      <c r="AT479" s="105"/>
      <c r="AU479" s="105"/>
      <c r="AV479" s="105"/>
      <c r="AW479" s="105"/>
      <c r="AX479" s="105"/>
      <c r="AY479" s="105"/>
      <c r="AZ479" s="105"/>
      <c r="BA479" s="105"/>
      <c r="BB479" s="218"/>
      <c r="BC479" s="105"/>
      <c r="BD479" s="219"/>
      <c r="BE479" s="231" t="s">
        <v>1077</v>
      </c>
      <c r="BF479" s="147" t="e">
        <f>VLOOKUP($A479,#REF!,34,FALSE)</f>
        <v>#REF!</v>
      </c>
      <c r="BG479" s="147" t="e">
        <f>VLOOKUP($A479,#REF!,22,FALSE)</f>
        <v>#REF!</v>
      </c>
      <c r="BH479" s="149"/>
    </row>
    <row r="480" s="5" customFormat="1" ht="12.95" customHeight="1" spans="1:60">
      <c r="A480" s="48" t="s">
        <v>1079</v>
      </c>
      <c r="B480" s="38" t="e">
        <f>VLOOKUP($A480,#REF!,34,FALSE)</f>
        <v>#REF!</v>
      </c>
      <c r="C480" s="39" t="str">
        <f t="shared" si="157"/>
        <v>unused_UPHY2_TX3N</v>
      </c>
      <c r="D480" s="40" t="e">
        <f>IF(LEN(VLOOKUP($A480,#REF!,8,FALSE)),LEFT(VLOOKUP($A480,#REF!,8,FALSE),LEN(VLOOKUP($A480,#REF!,8,FALSE))-2),"")</f>
        <v>#REF!</v>
      </c>
      <c r="E480" s="41" t="e">
        <f>IF(LEN(VLOOKUP($A480,#REF!,4,FALSE)),IF(INDEX(#REF!,MATCH($A480,#REF!,0),1),LEFT(VLOOKUP($A480,#REF!,4,FALSE),LEN(VLOOKUP($A480,#REF!,4,FALSE))-2),CONCATENATE(LEFT(VLOOKUP($A480,#REF!,4,FALSE),LEN(VLOOKUP($A480,#REF!,4,FALSE))-2),"*")),"")</f>
        <v>#REF!</v>
      </c>
      <c r="F480" s="42" t="e">
        <f>IF(LEN(VLOOKUP($A480,#REF!,5,FALSE)),IF(INDEX(#REF!,MATCH($A480,#REF!,0),2),LEFT(VLOOKUP($A480,#REF!,5,FALSE),LEN(VLOOKUP($A480,#REF!,5,FALSE))-2),CONCATENATE(LEFT(VLOOKUP($A480,#REF!,5,FALSE),LEN(VLOOKUP($A480,#REF!,5,FALSE))-2),"*")),"")</f>
        <v>#REF!</v>
      </c>
      <c r="G480" s="42" t="e">
        <f>IF(LEN(VLOOKUP($A480,#REF!,6,FALSE)),IF(INDEX(#REF!,MATCH($A480,#REF!,0),3),LEFT(VLOOKUP($A480,#REF!,6,FALSE),LEN(VLOOKUP($A480,#REF!,6,FALSE))-2),CONCATENATE(LEFT(VLOOKUP($A480,#REF!,6,FALSE),LEN(VLOOKUP($A480,#REF!,6,FALSE))-2),"*")),"")</f>
        <v>#REF!</v>
      </c>
      <c r="H480" s="43" t="e">
        <f>IF(LEN(VLOOKUP($A480,#REF!,7,FALSE)),IF(INDEX(#REF!,MATCH($A480,#REF!,0),4),LEFT(VLOOKUP($A480,#REF!,7,FALSE),LEN(VLOOKUP($A480,#REF!,7,FALSE))-2),CONCATENATE(LEFT(VLOOKUP($A480,#REF!,7,FALSE),LEN(VLOOKUP($A480,#REF!,7,FALSE))-2),"*")),"")</f>
        <v>#REF!</v>
      </c>
      <c r="I480" s="54" t="e">
        <f>IF(LEN(VLOOKUP($A480,#REF!,8,FALSE)),UPPER(RIGHT(VLOOKUP($A480,#REF!,8,FALSE),1)),"")</f>
        <v>#REF!</v>
      </c>
      <c r="J480" s="42" t="e">
        <f>IF(LEN(VLOOKUP($A480,#REF!,4,FALSE)),UPPER(RIGHT(VLOOKUP($A480,#REF!,4,FALSE),1)),"")</f>
        <v>#REF!</v>
      </c>
      <c r="K480" s="42" t="e">
        <f>IF(LEN(VLOOKUP($A480,#REF!,5,FALSE)),UPPER(RIGHT(VLOOKUP($A480,#REF!,5,FALSE),1)),"")</f>
        <v>#REF!</v>
      </c>
      <c r="L480" s="42" t="e">
        <f>IF(LEN(VLOOKUP($A480,#REF!,6,FALSE)),UPPER(RIGHT(VLOOKUP($A480,#REF!,6,FALSE),1)),"")</f>
        <v>#REF!</v>
      </c>
      <c r="M480" s="43" t="e">
        <f>IF(LEN(VLOOKUP($A480,#REF!,7,FALSE)),UPPER(RIGHT(VLOOKUP($A480,#REF!,7,FALSE),1)),"")</f>
        <v>#REF!</v>
      </c>
      <c r="N480" s="206"/>
      <c r="O480" s="206"/>
      <c r="P480" s="206"/>
      <c r="Q480" s="206"/>
      <c r="R480" s="206"/>
      <c r="S480" s="63" t="e">
        <f>HLOOKUP("Device Tree Pin Name",#REF!,MATCH($A480,#REF!,0),FALSE)</f>
        <v>#REF!</v>
      </c>
      <c r="T480" s="47" t="e">
        <f>HLOOKUP("power rail",#REF!,MATCH($A480,#REF!,0),FALSE)</f>
        <v>#REF!</v>
      </c>
      <c r="U480" s="62" t="e">
        <f>HLOOKUP("Wake Capable",#REF!,MATCH($A480,#REF!,0),FALSE)</f>
        <v>#REF!</v>
      </c>
      <c r="V480" s="62" t="e">
        <f>HLOOKUP("Strap",#REF!,MATCH($A480,#REF!,0),FALSE)</f>
        <v>#REF!</v>
      </c>
      <c r="W480" s="62"/>
      <c r="X480" s="62"/>
      <c r="Y480" s="62"/>
      <c r="Z480" s="47"/>
      <c r="AA480" s="47" t="e">
        <f>HLOOKUP("Pad type",#REF!,MATCH($A480,#REF!,0),FALSE)</f>
        <v>#REF!</v>
      </c>
      <c r="AB480" s="63"/>
      <c r="AC480" s="63" t="e">
        <f>HLOOKUP("POR Pin State",#REF!,MATCH($A480,#REF!,0),FALSE)</f>
        <v>#REF!</v>
      </c>
      <c r="AD480" s="208"/>
      <c r="AE480" s="208"/>
      <c r="AF480" s="208"/>
      <c r="AG480" s="208"/>
      <c r="AH480" s="209"/>
      <c r="AI480" s="209"/>
      <c r="AJ480" s="210"/>
      <c r="AK480" s="210"/>
      <c r="AL480" s="210"/>
      <c r="AM480" s="210"/>
      <c r="AN480" s="210"/>
      <c r="AO480" s="210"/>
      <c r="AP480" s="210"/>
      <c r="AQ480" s="237" t="s">
        <v>1080</v>
      </c>
      <c r="AR480" s="105"/>
      <c r="AS480" s="105"/>
      <c r="AT480" s="105"/>
      <c r="AU480" s="105"/>
      <c r="AV480" s="105"/>
      <c r="AW480" s="105"/>
      <c r="AX480" s="105"/>
      <c r="AY480" s="105"/>
      <c r="AZ480" s="105"/>
      <c r="BA480" s="105"/>
      <c r="BB480" s="218"/>
      <c r="BC480" s="105"/>
      <c r="BD480" s="219"/>
      <c r="BE480" s="231" t="s">
        <v>1079</v>
      </c>
      <c r="BF480" s="147" t="e">
        <f>VLOOKUP($A480,#REF!,34,FALSE)</f>
        <v>#REF!</v>
      </c>
      <c r="BG480" s="147" t="e">
        <f>VLOOKUP($A480,#REF!,22,FALSE)</f>
        <v>#REF!</v>
      </c>
      <c r="BH480" s="149"/>
    </row>
    <row r="481" s="5" customFormat="1" ht="12.95" customHeight="1" spans="1:60">
      <c r="A481" s="48" t="s">
        <v>1081</v>
      </c>
      <c r="B481" s="38" t="e">
        <f>VLOOKUP($A481,#REF!,34,FALSE)</f>
        <v>#REF!</v>
      </c>
      <c r="C481" s="39" t="str">
        <f t="shared" si="157"/>
        <v>unused_UPHY2_RX4P</v>
      </c>
      <c r="D481" s="40" t="e">
        <f>IF(LEN(VLOOKUP($A481,#REF!,8,FALSE)),LEFT(VLOOKUP($A481,#REF!,8,FALSE),LEN(VLOOKUP($A481,#REF!,8,FALSE))-2),"")</f>
        <v>#REF!</v>
      </c>
      <c r="E481" s="41" t="e">
        <f>IF(LEN(VLOOKUP($A481,#REF!,4,FALSE)),IF(INDEX(#REF!,MATCH($A481,#REF!,0),1),LEFT(VLOOKUP($A481,#REF!,4,FALSE),LEN(VLOOKUP($A481,#REF!,4,FALSE))-2),CONCATENATE(LEFT(VLOOKUP($A481,#REF!,4,FALSE),LEN(VLOOKUP($A481,#REF!,4,FALSE))-2),"*")),"")</f>
        <v>#REF!</v>
      </c>
      <c r="F481" s="42" t="e">
        <f>IF(LEN(VLOOKUP($A481,#REF!,5,FALSE)),IF(INDEX(#REF!,MATCH($A481,#REF!,0),2),LEFT(VLOOKUP($A481,#REF!,5,FALSE),LEN(VLOOKUP($A481,#REF!,5,FALSE))-2),CONCATENATE(LEFT(VLOOKUP($A481,#REF!,5,FALSE),LEN(VLOOKUP($A481,#REF!,5,FALSE))-2),"*")),"")</f>
        <v>#REF!</v>
      </c>
      <c r="G481" s="42" t="e">
        <f>IF(LEN(VLOOKUP($A481,#REF!,6,FALSE)),IF(INDEX(#REF!,MATCH($A481,#REF!,0),3),LEFT(VLOOKUP($A481,#REF!,6,FALSE),LEN(VLOOKUP($A481,#REF!,6,FALSE))-2),CONCATENATE(LEFT(VLOOKUP($A481,#REF!,6,FALSE),LEN(VLOOKUP($A481,#REF!,6,FALSE))-2),"*")),"")</f>
        <v>#REF!</v>
      </c>
      <c r="H481" s="43" t="e">
        <f>IF(LEN(VLOOKUP($A481,#REF!,7,FALSE)),IF(INDEX(#REF!,MATCH($A481,#REF!,0),4),LEFT(VLOOKUP($A481,#REF!,7,FALSE),LEN(VLOOKUP($A481,#REF!,7,FALSE))-2),CONCATENATE(LEFT(VLOOKUP($A481,#REF!,7,FALSE),LEN(VLOOKUP($A481,#REF!,7,FALSE))-2),"*")),"")</f>
        <v>#REF!</v>
      </c>
      <c r="I481" s="54" t="e">
        <f>IF(LEN(VLOOKUP($A481,#REF!,8,FALSE)),UPPER(RIGHT(VLOOKUP($A481,#REF!,8,FALSE),1)),"")</f>
        <v>#REF!</v>
      </c>
      <c r="J481" s="42" t="e">
        <f>IF(LEN(VLOOKUP($A481,#REF!,4,FALSE)),UPPER(RIGHT(VLOOKUP($A481,#REF!,4,FALSE),1)),"")</f>
        <v>#REF!</v>
      </c>
      <c r="K481" s="42" t="e">
        <f>IF(LEN(VLOOKUP($A481,#REF!,5,FALSE)),UPPER(RIGHT(VLOOKUP($A481,#REF!,5,FALSE),1)),"")</f>
        <v>#REF!</v>
      </c>
      <c r="L481" s="42" t="e">
        <f>IF(LEN(VLOOKUP($A481,#REF!,6,FALSE)),UPPER(RIGHT(VLOOKUP($A481,#REF!,6,FALSE),1)),"")</f>
        <v>#REF!</v>
      </c>
      <c r="M481" s="43" t="e">
        <f>IF(LEN(VLOOKUP($A481,#REF!,7,FALSE)),UPPER(RIGHT(VLOOKUP($A481,#REF!,7,FALSE),1)),"")</f>
        <v>#REF!</v>
      </c>
      <c r="N481" s="206"/>
      <c r="O481" s="206"/>
      <c r="P481" s="206"/>
      <c r="Q481" s="206"/>
      <c r="R481" s="206"/>
      <c r="S481" s="63" t="e">
        <f>HLOOKUP("Device Tree Pin Name",#REF!,MATCH($A481,#REF!,0),FALSE)</f>
        <v>#REF!</v>
      </c>
      <c r="T481" s="47" t="e">
        <f>HLOOKUP("power rail",#REF!,MATCH($A481,#REF!,0),FALSE)</f>
        <v>#REF!</v>
      </c>
      <c r="U481" s="62" t="e">
        <f>HLOOKUP("Wake Capable",#REF!,MATCH($A481,#REF!,0),FALSE)</f>
        <v>#REF!</v>
      </c>
      <c r="V481" s="62" t="e">
        <f>HLOOKUP("Strap",#REF!,MATCH($A481,#REF!,0),FALSE)</f>
        <v>#REF!</v>
      </c>
      <c r="W481" s="62"/>
      <c r="X481" s="62"/>
      <c r="Y481" s="62"/>
      <c r="Z481" s="47"/>
      <c r="AA481" s="47" t="e">
        <f>HLOOKUP("Pad type",#REF!,MATCH($A481,#REF!,0),FALSE)</f>
        <v>#REF!</v>
      </c>
      <c r="AB481" s="63"/>
      <c r="AC481" s="63" t="e">
        <f>HLOOKUP("POR Pin State",#REF!,MATCH($A481,#REF!,0),FALSE)</f>
        <v>#REF!</v>
      </c>
      <c r="AD481" s="208"/>
      <c r="AE481" s="208"/>
      <c r="AF481" s="208"/>
      <c r="AG481" s="208"/>
      <c r="AH481" s="209"/>
      <c r="AI481" s="209"/>
      <c r="AJ481" s="210"/>
      <c r="AK481" s="210"/>
      <c r="AL481" s="210"/>
      <c r="AM481" s="210"/>
      <c r="AN481" s="210"/>
      <c r="AO481" s="210"/>
      <c r="AP481" s="210"/>
      <c r="AQ481" s="236" t="s">
        <v>1082</v>
      </c>
      <c r="AR481" s="105"/>
      <c r="AS481" s="105"/>
      <c r="AT481" s="105"/>
      <c r="AU481" s="105"/>
      <c r="AV481" s="105"/>
      <c r="AW481" s="105"/>
      <c r="AX481" s="105"/>
      <c r="AY481" s="105"/>
      <c r="AZ481" s="105"/>
      <c r="BA481" s="105"/>
      <c r="BB481" s="218"/>
      <c r="BC481" s="105"/>
      <c r="BD481" s="219"/>
      <c r="BE481" s="231" t="s">
        <v>1081</v>
      </c>
      <c r="BF481" s="147" t="e">
        <f>VLOOKUP($A481,#REF!,34,FALSE)</f>
        <v>#REF!</v>
      </c>
      <c r="BG481" s="147" t="e">
        <f>VLOOKUP($A481,#REF!,22,FALSE)</f>
        <v>#REF!</v>
      </c>
      <c r="BH481" s="149"/>
    </row>
    <row r="482" s="5" customFormat="1" ht="12.95" customHeight="1" spans="1:60">
      <c r="A482" s="48" t="s">
        <v>1083</v>
      </c>
      <c r="B482" s="38" t="e">
        <f>VLOOKUP($A482,#REF!,34,FALSE)</f>
        <v>#REF!</v>
      </c>
      <c r="C482" s="39" t="str">
        <f t="shared" si="157"/>
        <v>unused_UPHY2_RX4N</v>
      </c>
      <c r="D482" s="40" t="e">
        <f>IF(LEN(VLOOKUP($A482,#REF!,8,FALSE)),LEFT(VLOOKUP($A482,#REF!,8,FALSE),LEN(VLOOKUP($A482,#REF!,8,FALSE))-2),"")</f>
        <v>#REF!</v>
      </c>
      <c r="E482" s="41" t="e">
        <f>IF(LEN(VLOOKUP($A482,#REF!,4,FALSE)),IF(INDEX(#REF!,MATCH($A482,#REF!,0),1),LEFT(VLOOKUP($A482,#REF!,4,FALSE),LEN(VLOOKUP($A482,#REF!,4,FALSE))-2),CONCATENATE(LEFT(VLOOKUP($A482,#REF!,4,FALSE),LEN(VLOOKUP($A482,#REF!,4,FALSE))-2),"*")),"")</f>
        <v>#REF!</v>
      </c>
      <c r="F482" s="42" t="e">
        <f>IF(LEN(VLOOKUP($A482,#REF!,5,FALSE)),IF(INDEX(#REF!,MATCH($A482,#REF!,0),2),LEFT(VLOOKUP($A482,#REF!,5,FALSE),LEN(VLOOKUP($A482,#REF!,5,FALSE))-2),CONCATENATE(LEFT(VLOOKUP($A482,#REF!,5,FALSE),LEN(VLOOKUP($A482,#REF!,5,FALSE))-2),"*")),"")</f>
        <v>#REF!</v>
      </c>
      <c r="G482" s="42" t="e">
        <f>IF(LEN(VLOOKUP($A482,#REF!,6,FALSE)),IF(INDEX(#REF!,MATCH($A482,#REF!,0),3),LEFT(VLOOKUP($A482,#REF!,6,FALSE),LEN(VLOOKUP($A482,#REF!,6,FALSE))-2),CONCATENATE(LEFT(VLOOKUP($A482,#REF!,6,FALSE),LEN(VLOOKUP($A482,#REF!,6,FALSE))-2),"*")),"")</f>
        <v>#REF!</v>
      </c>
      <c r="H482" s="43" t="e">
        <f>IF(LEN(VLOOKUP($A482,#REF!,7,FALSE)),IF(INDEX(#REF!,MATCH($A482,#REF!,0),4),LEFT(VLOOKUP($A482,#REF!,7,FALSE),LEN(VLOOKUP($A482,#REF!,7,FALSE))-2),CONCATENATE(LEFT(VLOOKUP($A482,#REF!,7,FALSE),LEN(VLOOKUP($A482,#REF!,7,FALSE))-2),"*")),"")</f>
        <v>#REF!</v>
      </c>
      <c r="I482" s="54" t="e">
        <f>IF(LEN(VLOOKUP($A482,#REF!,8,FALSE)),UPPER(RIGHT(VLOOKUP($A482,#REF!,8,FALSE),1)),"")</f>
        <v>#REF!</v>
      </c>
      <c r="J482" s="42" t="e">
        <f>IF(LEN(VLOOKUP($A482,#REF!,4,FALSE)),UPPER(RIGHT(VLOOKUP($A482,#REF!,4,FALSE),1)),"")</f>
        <v>#REF!</v>
      </c>
      <c r="K482" s="42" t="e">
        <f>IF(LEN(VLOOKUP($A482,#REF!,5,FALSE)),UPPER(RIGHT(VLOOKUP($A482,#REF!,5,FALSE),1)),"")</f>
        <v>#REF!</v>
      </c>
      <c r="L482" s="42" t="e">
        <f>IF(LEN(VLOOKUP($A482,#REF!,6,FALSE)),UPPER(RIGHT(VLOOKUP($A482,#REF!,6,FALSE),1)),"")</f>
        <v>#REF!</v>
      </c>
      <c r="M482" s="43" t="e">
        <f>IF(LEN(VLOOKUP($A482,#REF!,7,FALSE)),UPPER(RIGHT(VLOOKUP($A482,#REF!,7,FALSE),1)),"")</f>
        <v>#REF!</v>
      </c>
      <c r="N482" s="206"/>
      <c r="O482" s="206"/>
      <c r="P482" s="206"/>
      <c r="Q482" s="206"/>
      <c r="R482" s="206"/>
      <c r="S482" s="63" t="e">
        <f>HLOOKUP("Device Tree Pin Name",#REF!,MATCH($A482,#REF!,0),FALSE)</f>
        <v>#REF!</v>
      </c>
      <c r="T482" s="47" t="e">
        <f>HLOOKUP("power rail",#REF!,MATCH($A482,#REF!,0),FALSE)</f>
        <v>#REF!</v>
      </c>
      <c r="U482" s="62" t="e">
        <f>HLOOKUP("Wake Capable",#REF!,MATCH($A482,#REF!,0),FALSE)</f>
        <v>#REF!</v>
      </c>
      <c r="V482" s="62" t="e">
        <f>HLOOKUP("Strap",#REF!,MATCH($A482,#REF!,0),FALSE)</f>
        <v>#REF!</v>
      </c>
      <c r="W482" s="62"/>
      <c r="X482" s="62"/>
      <c r="Y482" s="62"/>
      <c r="Z482" s="47"/>
      <c r="AA482" s="47" t="e">
        <f>HLOOKUP("Pad type",#REF!,MATCH($A482,#REF!,0),FALSE)</f>
        <v>#REF!</v>
      </c>
      <c r="AB482" s="63"/>
      <c r="AC482" s="63" t="e">
        <f>HLOOKUP("POR Pin State",#REF!,MATCH($A482,#REF!,0),FALSE)</f>
        <v>#REF!</v>
      </c>
      <c r="AD482" s="208"/>
      <c r="AE482" s="208"/>
      <c r="AF482" s="208"/>
      <c r="AG482" s="208"/>
      <c r="AH482" s="209"/>
      <c r="AI482" s="209"/>
      <c r="AJ482" s="210"/>
      <c r="AK482" s="210"/>
      <c r="AL482" s="210"/>
      <c r="AM482" s="210"/>
      <c r="AN482" s="210"/>
      <c r="AO482" s="210"/>
      <c r="AP482" s="210"/>
      <c r="AQ482" s="237" t="s">
        <v>1084</v>
      </c>
      <c r="AR482" s="105"/>
      <c r="AS482" s="105"/>
      <c r="AT482" s="105"/>
      <c r="AU482" s="105"/>
      <c r="AV482" s="105"/>
      <c r="AW482" s="105"/>
      <c r="AX482" s="105"/>
      <c r="AY482" s="105"/>
      <c r="AZ482" s="105"/>
      <c r="BA482" s="105"/>
      <c r="BB482" s="218"/>
      <c r="BC482" s="105"/>
      <c r="BD482" s="219"/>
      <c r="BE482" s="231" t="s">
        <v>1083</v>
      </c>
      <c r="BF482" s="147" t="e">
        <f>VLOOKUP($A482,#REF!,34,FALSE)</f>
        <v>#REF!</v>
      </c>
      <c r="BG482" s="147" t="e">
        <f>VLOOKUP($A482,#REF!,22,FALSE)</f>
        <v>#REF!</v>
      </c>
      <c r="BH482" s="149"/>
    </row>
    <row r="483" s="5" customFormat="1" ht="12.95" customHeight="1" spans="1:60">
      <c r="A483" s="48" t="s">
        <v>1085</v>
      </c>
      <c r="B483" s="38" t="e">
        <f>VLOOKUP($A483,#REF!,34,FALSE)</f>
        <v>#REF!</v>
      </c>
      <c r="C483" s="39" t="str">
        <f t="shared" si="157"/>
        <v>unused_UPHY2_TX4P</v>
      </c>
      <c r="D483" s="40" t="e">
        <f>IF(LEN(VLOOKUP($A483,#REF!,8,FALSE)),LEFT(VLOOKUP($A483,#REF!,8,FALSE),LEN(VLOOKUP($A483,#REF!,8,FALSE))-2),"")</f>
        <v>#REF!</v>
      </c>
      <c r="E483" s="41" t="e">
        <f>IF(LEN(VLOOKUP($A483,#REF!,4,FALSE)),IF(INDEX(#REF!,MATCH($A483,#REF!,0),1),LEFT(VLOOKUP($A483,#REF!,4,FALSE),LEN(VLOOKUP($A483,#REF!,4,FALSE))-2),CONCATENATE(LEFT(VLOOKUP($A483,#REF!,4,FALSE),LEN(VLOOKUP($A483,#REF!,4,FALSE))-2),"*")),"")</f>
        <v>#REF!</v>
      </c>
      <c r="F483" s="42" t="e">
        <f>IF(LEN(VLOOKUP($A483,#REF!,5,FALSE)),IF(INDEX(#REF!,MATCH($A483,#REF!,0),2),LEFT(VLOOKUP($A483,#REF!,5,FALSE),LEN(VLOOKUP($A483,#REF!,5,FALSE))-2),CONCATENATE(LEFT(VLOOKUP($A483,#REF!,5,FALSE),LEN(VLOOKUP($A483,#REF!,5,FALSE))-2),"*")),"")</f>
        <v>#REF!</v>
      </c>
      <c r="G483" s="42" t="e">
        <f>IF(LEN(VLOOKUP($A483,#REF!,6,FALSE)),IF(INDEX(#REF!,MATCH($A483,#REF!,0),3),LEFT(VLOOKUP($A483,#REF!,6,FALSE),LEN(VLOOKUP($A483,#REF!,6,FALSE))-2),CONCATENATE(LEFT(VLOOKUP($A483,#REF!,6,FALSE),LEN(VLOOKUP($A483,#REF!,6,FALSE))-2),"*")),"")</f>
        <v>#REF!</v>
      </c>
      <c r="H483" s="43" t="e">
        <f>IF(LEN(VLOOKUP($A483,#REF!,7,FALSE)),IF(INDEX(#REF!,MATCH($A483,#REF!,0),4),LEFT(VLOOKUP($A483,#REF!,7,FALSE),LEN(VLOOKUP($A483,#REF!,7,FALSE))-2),CONCATENATE(LEFT(VLOOKUP($A483,#REF!,7,FALSE),LEN(VLOOKUP($A483,#REF!,7,FALSE))-2),"*")),"")</f>
        <v>#REF!</v>
      </c>
      <c r="I483" s="54" t="e">
        <f>IF(LEN(VLOOKUP($A483,#REF!,8,FALSE)),UPPER(RIGHT(VLOOKUP($A483,#REF!,8,FALSE),1)),"")</f>
        <v>#REF!</v>
      </c>
      <c r="J483" s="42" t="e">
        <f>IF(LEN(VLOOKUP($A483,#REF!,4,FALSE)),UPPER(RIGHT(VLOOKUP($A483,#REF!,4,FALSE),1)),"")</f>
        <v>#REF!</v>
      </c>
      <c r="K483" s="42" t="e">
        <f>IF(LEN(VLOOKUP($A483,#REF!,5,FALSE)),UPPER(RIGHT(VLOOKUP($A483,#REF!,5,FALSE),1)),"")</f>
        <v>#REF!</v>
      </c>
      <c r="L483" s="42" t="e">
        <f>IF(LEN(VLOOKUP($A483,#REF!,6,FALSE)),UPPER(RIGHT(VLOOKUP($A483,#REF!,6,FALSE),1)),"")</f>
        <v>#REF!</v>
      </c>
      <c r="M483" s="43" t="e">
        <f>IF(LEN(VLOOKUP($A483,#REF!,7,FALSE)),UPPER(RIGHT(VLOOKUP($A483,#REF!,7,FALSE),1)),"")</f>
        <v>#REF!</v>
      </c>
      <c r="N483" s="206"/>
      <c r="O483" s="206"/>
      <c r="P483" s="206"/>
      <c r="Q483" s="206"/>
      <c r="R483" s="206"/>
      <c r="S483" s="63" t="e">
        <f>HLOOKUP("Device Tree Pin Name",#REF!,MATCH($A483,#REF!,0),FALSE)</f>
        <v>#REF!</v>
      </c>
      <c r="T483" s="47" t="e">
        <f>HLOOKUP("power rail",#REF!,MATCH($A483,#REF!,0),FALSE)</f>
        <v>#REF!</v>
      </c>
      <c r="U483" s="62" t="e">
        <f>HLOOKUP("Wake Capable",#REF!,MATCH($A483,#REF!,0),FALSE)</f>
        <v>#REF!</v>
      </c>
      <c r="V483" s="62" t="e">
        <f>HLOOKUP("Strap",#REF!,MATCH($A483,#REF!,0),FALSE)</f>
        <v>#REF!</v>
      </c>
      <c r="W483" s="62"/>
      <c r="X483" s="62"/>
      <c r="Y483" s="62"/>
      <c r="Z483" s="47"/>
      <c r="AA483" s="47" t="e">
        <f>HLOOKUP("Pad type",#REF!,MATCH($A483,#REF!,0),FALSE)</f>
        <v>#REF!</v>
      </c>
      <c r="AB483" s="63"/>
      <c r="AC483" s="63" t="e">
        <f>HLOOKUP("POR Pin State",#REF!,MATCH($A483,#REF!,0),FALSE)</f>
        <v>#REF!</v>
      </c>
      <c r="AD483" s="208"/>
      <c r="AE483" s="208"/>
      <c r="AF483" s="208"/>
      <c r="AG483" s="208"/>
      <c r="AH483" s="209"/>
      <c r="AI483" s="209"/>
      <c r="AJ483" s="210"/>
      <c r="AK483" s="210"/>
      <c r="AL483" s="210"/>
      <c r="AM483" s="210"/>
      <c r="AN483" s="210"/>
      <c r="AO483" s="210"/>
      <c r="AP483" s="210"/>
      <c r="AQ483" s="236" t="s">
        <v>1086</v>
      </c>
      <c r="AR483" s="105"/>
      <c r="AS483" s="105"/>
      <c r="AT483" s="105"/>
      <c r="AU483" s="105"/>
      <c r="AV483" s="105"/>
      <c r="AW483" s="105"/>
      <c r="AX483" s="105"/>
      <c r="AY483" s="105"/>
      <c r="AZ483" s="105"/>
      <c r="BA483" s="105"/>
      <c r="BB483" s="218"/>
      <c r="BC483" s="105"/>
      <c r="BD483" s="219"/>
      <c r="BE483" s="231" t="s">
        <v>1085</v>
      </c>
      <c r="BF483" s="147" t="e">
        <f>VLOOKUP($A483,#REF!,34,FALSE)</f>
        <v>#REF!</v>
      </c>
      <c r="BG483" s="147" t="e">
        <f>VLOOKUP($A483,#REF!,22,FALSE)</f>
        <v>#REF!</v>
      </c>
      <c r="BH483" s="149"/>
    </row>
    <row r="484" s="5" customFormat="1" ht="12.95" customHeight="1" spans="1:60">
      <c r="A484" s="48" t="s">
        <v>1087</v>
      </c>
      <c r="B484" s="38" t="e">
        <f>VLOOKUP($A484,#REF!,34,FALSE)</f>
        <v>#REF!</v>
      </c>
      <c r="C484" s="39" t="str">
        <f t="shared" si="157"/>
        <v>unused_UPHY2_TX4N</v>
      </c>
      <c r="D484" s="40" t="e">
        <f>IF(LEN(VLOOKUP($A484,#REF!,8,FALSE)),LEFT(VLOOKUP($A484,#REF!,8,FALSE),LEN(VLOOKUP($A484,#REF!,8,FALSE))-2),"")</f>
        <v>#REF!</v>
      </c>
      <c r="E484" s="41" t="e">
        <f>IF(LEN(VLOOKUP($A484,#REF!,4,FALSE)),IF(INDEX(#REF!,MATCH($A484,#REF!,0),1),LEFT(VLOOKUP($A484,#REF!,4,FALSE),LEN(VLOOKUP($A484,#REF!,4,FALSE))-2),CONCATENATE(LEFT(VLOOKUP($A484,#REF!,4,FALSE),LEN(VLOOKUP($A484,#REF!,4,FALSE))-2),"*")),"")</f>
        <v>#REF!</v>
      </c>
      <c r="F484" s="42" t="e">
        <f>IF(LEN(VLOOKUP($A484,#REF!,5,FALSE)),IF(INDEX(#REF!,MATCH($A484,#REF!,0),2),LEFT(VLOOKUP($A484,#REF!,5,FALSE),LEN(VLOOKUP($A484,#REF!,5,FALSE))-2),CONCATENATE(LEFT(VLOOKUP($A484,#REF!,5,FALSE),LEN(VLOOKUP($A484,#REF!,5,FALSE))-2),"*")),"")</f>
        <v>#REF!</v>
      </c>
      <c r="G484" s="42" t="e">
        <f>IF(LEN(VLOOKUP($A484,#REF!,6,FALSE)),IF(INDEX(#REF!,MATCH($A484,#REF!,0),3),LEFT(VLOOKUP($A484,#REF!,6,FALSE),LEN(VLOOKUP($A484,#REF!,6,FALSE))-2),CONCATENATE(LEFT(VLOOKUP($A484,#REF!,6,FALSE),LEN(VLOOKUP($A484,#REF!,6,FALSE))-2),"*")),"")</f>
        <v>#REF!</v>
      </c>
      <c r="H484" s="43" t="e">
        <f>IF(LEN(VLOOKUP($A484,#REF!,7,FALSE)),IF(INDEX(#REF!,MATCH($A484,#REF!,0),4),LEFT(VLOOKUP($A484,#REF!,7,FALSE),LEN(VLOOKUP($A484,#REF!,7,FALSE))-2),CONCATENATE(LEFT(VLOOKUP($A484,#REF!,7,FALSE),LEN(VLOOKUP($A484,#REF!,7,FALSE))-2),"*")),"")</f>
        <v>#REF!</v>
      </c>
      <c r="I484" s="54" t="e">
        <f>IF(LEN(VLOOKUP($A484,#REF!,8,FALSE)),UPPER(RIGHT(VLOOKUP($A484,#REF!,8,FALSE),1)),"")</f>
        <v>#REF!</v>
      </c>
      <c r="J484" s="42" t="e">
        <f>IF(LEN(VLOOKUP($A484,#REF!,4,FALSE)),UPPER(RIGHT(VLOOKUP($A484,#REF!,4,FALSE),1)),"")</f>
        <v>#REF!</v>
      </c>
      <c r="K484" s="42" t="e">
        <f>IF(LEN(VLOOKUP($A484,#REF!,5,FALSE)),UPPER(RIGHT(VLOOKUP($A484,#REF!,5,FALSE),1)),"")</f>
        <v>#REF!</v>
      </c>
      <c r="L484" s="42" t="e">
        <f>IF(LEN(VLOOKUP($A484,#REF!,6,FALSE)),UPPER(RIGHT(VLOOKUP($A484,#REF!,6,FALSE),1)),"")</f>
        <v>#REF!</v>
      </c>
      <c r="M484" s="43" t="e">
        <f>IF(LEN(VLOOKUP($A484,#REF!,7,FALSE)),UPPER(RIGHT(VLOOKUP($A484,#REF!,7,FALSE),1)),"")</f>
        <v>#REF!</v>
      </c>
      <c r="N484" s="206"/>
      <c r="O484" s="206"/>
      <c r="P484" s="206"/>
      <c r="Q484" s="206"/>
      <c r="R484" s="206"/>
      <c r="S484" s="63" t="e">
        <f>HLOOKUP("Device Tree Pin Name",#REF!,MATCH($A484,#REF!,0),FALSE)</f>
        <v>#REF!</v>
      </c>
      <c r="T484" s="47" t="e">
        <f>HLOOKUP("power rail",#REF!,MATCH($A484,#REF!,0),FALSE)</f>
        <v>#REF!</v>
      </c>
      <c r="U484" s="62" t="e">
        <f>HLOOKUP("Wake Capable",#REF!,MATCH($A484,#REF!,0),FALSE)</f>
        <v>#REF!</v>
      </c>
      <c r="V484" s="62" t="e">
        <f>HLOOKUP("Strap",#REF!,MATCH($A484,#REF!,0),FALSE)</f>
        <v>#REF!</v>
      </c>
      <c r="W484" s="62"/>
      <c r="X484" s="62"/>
      <c r="Y484" s="62"/>
      <c r="Z484" s="47"/>
      <c r="AA484" s="47" t="e">
        <f>HLOOKUP("Pad type",#REF!,MATCH($A484,#REF!,0),FALSE)</f>
        <v>#REF!</v>
      </c>
      <c r="AB484" s="63"/>
      <c r="AC484" s="63" t="e">
        <f>HLOOKUP("POR Pin State",#REF!,MATCH($A484,#REF!,0),FALSE)</f>
        <v>#REF!</v>
      </c>
      <c r="AD484" s="208"/>
      <c r="AE484" s="208"/>
      <c r="AF484" s="208"/>
      <c r="AG484" s="208"/>
      <c r="AH484" s="209"/>
      <c r="AI484" s="209"/>
      <c r="AJ484" s="210"/>
      <c r="AK484" s="210"/>
      <c r="AL484" s="210"/>
      <c r="AM484" s="210"/>
      <c r="AN484" s="210"/>
      <c r="AO484" s="210"/>
      <c r="AP484" s="210"/>
      <c r="AQ484" s="237" t="s">
        <v>1088</v>
      </c>
      <c r="AR484" s="105"/>
      <c r="AS484" s="105"/>
      <c r="AT484" s="105"/>
      <c r="AU484" s="105"/>
      <c r="AV484" s="105"/>
      <c r="AW484" s="105"/>
      <c r="AX484" s="105"/>
      <c r="AY484" s="105"/>
      <c r="AZ484" s="105"/>
      <c r="BA484" s="105"/>
      <c r="BB484" s="218"/>
      <c r="BC484" s="105"/>
      <c r="BD484" s="219"/>
      <c r="BE484" s="231" t="s">
        <v>1087</v>
      </c>
      <c r="BF484" s="147" t="e">
        <f>VLOOKUP($A484,#REF!,34,FALSE)</f>
        <v>#REF!</v>
      </c>
      <c r="BG484" s="147" t="e">
        <f>VLOOKUP($A484,#REF!,22,FALSE)</f>
        <v>#REF!</v>
      </c>
      <c r="BH484" s="149"/>
    </row>
    <row r="485" s="5" customFormat="1" ht="12.95" customHeight="1" spans="1:60">
      <c r="A485" s="48" t="s">
        <v>1089</v>
      </c>
      <c r="B485" s="38" t="e">
        <f>VLOOKUP($A485,#REF!,34,FALSE)</f>
        <v>#REF!</v>
      </c>
      <c r="C485" s="39" t="str">
        <f t="shared" si="157"/>
        <v>unused_UPHY2_RX5P</v>
      </c>
      <c r="D485" s="40" t="e">
        <f>IF(LEN(VLOOKUP($A485,#REF!,8,FALSE)),LEFT(VLOOKUP($A485,#REF!,8,FALSE),LEN(VLOOKUP($A485,#REF!,8,FALSE))-2),"")</f>
        <v>#REF!</v>
      </c>
      <c r="E485" s="41" t="e">
        <f>IF(LEN(VLOOKUP($A485,#REF!,4,FALSE)),IF(INDEX(#REF!,MATCH($A485,#REF!,0),1),LEFT(VLOOKUP($A485,#REF!,4,FALSE),LEN(VLOOKUP($A485,#REF!,4,FALSE))-2),CONCATENATE(LEFT(VLOOKUP($A485,#REF!,4,FALSE),LEN(VLOOKUP($A485,#REF!,4,FALSE))-2),"*")),"")</f>
        <v>#REF!</v>
      </c>
      <c r="F485" s="42" t="e">
        <f>IF(LEN(VLOOKUP($A485,#REF!,5,FALSE)),IF(INDEX(#REF!,MATCH($A485,#REF!,0),2),LEFT(VLOOKUP($A485,#REF!,5,FALSE),LEN(VLOOKUP($A485,#REF!,5,FALSE))-2),CONCATENATE(LEFT(VLOOKUP($A485,#REF!,5,FALSE),LEN(VLOOKUP($A485,#REF!,5,FALSE))-2),"*")),"")</f>
        <v>#REF!</v>
      </c>
      <c r="G485" s="42" t="e">
        <f>IF(LEN(VLOOKUP($A485,#REF!,6,FALSE)),IF(INDEX(#REF!,MATCH($A485,#REF!,0),3),LEFT(VLOOKUP($A485,#REF!,6,FALSE),LEN(VLOOKUP($A485,#REF!,6,FALSE))-2),CONCATENATE(LEFT(VLOOKUP($A485,#REF!,6,FALSE),LEN(VLOOKUP($A485,#REF!,6,FALSE))-2),"*")),"")</f>
        <v>#REF!</v>
      </c>
      <c r="H485" s="43" t="e">
        <f>IF(LEN(VLOOKUP($A485,#REF!,7,FALSE)),IF(INDEX(#REF!,MATCH($A485,#REF!,0),4),LEFT(VLOOKUP($A485,#REF!,7,FALSE),LEN(VLOOKUP($A485,#REF!,7,FALSE))-2),CONCATENATE(LEFT(VLOOKUP($A485,#REF!,7,FALSE),LEN(VLOOKUP($A485,#REF!,7,FALSE))-2),"*")),"")</f>
        <v>#REF!</v>
      </c>
      <c r="I485" s="54" t="e">
        <f>IF(LEN(VLOOKUP($A485,#REF!,8,FALSE)),UPPER(RIGHT(VLOOKUP($A485,#REF!,8,FALSE),1)),"")</f>
        <v>#REF!</v>
      </c>
      <c r="J485" s="42" t="e">
        <f>IF(LEN(VLOOKUP($A485,#REF!,4,FALSE)),UPPER(RIGHT(VLOOKUP($A485,#REF!,4,FALSE),1)),"")</f>
        <v>#REF!</v>
      </c>
      <c r="K485" s="42" t="e">
        <f>IF(LEN(VLOOKUP($A485,#REF!,5,FALSE)),UPPER(RIGHT(VLOOKUP($A485,#REF!,5,FALSE),1)),"")</f>
        <v>#REF!</v>
      </c>
      <c r="L485" s="42" t="e">
        <f>IF(LEN(VLOOKUP($A485,#REF!,6,FALSE)),UPPER(RIGHT(VLOOKUP($A485,#REF!,6,FALSE),1)),"")</f>
        <v>#REF!</v>
      </c>
      <c r="M485" s="43" t="e">
        <f>IF(LEN(VLOOKUP($A485,#REF!,7,FALSE)),UPPER(RIGHT(VLOOKUP($A485,#REF!,7,FALSE),1)),"")</f>
        <v>#REF!</v>
      </c>
      <c r="N485" s="206"/>
      <c r="O485" s="206"/>
      <c r="P485" s="206"/>
      <c r="Q485" s="206"/>
      <c r="R485" s="206"/>
      <c r="S485" s="63" t="e">
        <f>HLOOKUP("Device Tree Pin Name",#REF!,MATCH($A485,#REF!,0),FALSE)</f>
        <v>#REF!</v>
      </c>
      <c r="T485" s="47" t="e">
        <f>HLOOKUP("power rail",#REF!,MATCH($A485,#REF!,0),FALSE)</f>
        <v>#REF!</v>
      </c>
      <c r="U485" s="62" t="e">
        <f>HLOOKUP("Wake Capable",#REF!,MATCH($A485,#REF!,0),FALSE)</f>
        <v>#REF!</v>
      </c>
      <c r="V485" s="62" t="e">
        <f>HLOOKUP("Strap",#REF!,MATCH($A485,#REF!,0),FALSE)</f>
        <v>#REF!</v>
      </c>
      <c r="W485" s="62"/>
      <c r="X485" s="62"/>
      <c r="Y485" s="62"/>
      <c r="Z485" s="47"/>
      <c r="AA485" s="47" t="e">
        <f>HLOOKUP("Pad type",#REF!,MATCH($A485,#REF!,0),FALSE)</f>
        <v>#REF!</v>
      </c>
      <c r="AB485" s="63"/>
      <c r="AC485" s="63" t="e">
        <f>HLOOKUP("POR Pin State",#REF!,MATCH($A485,#REF!,0),FALSE)</f>
        <v>#REF!</v>
      </c>
      <c r="AD485" s="208"/>
      <c r="AE485" s="208"/>
      <c r="AF485" s="208"/>
      <c r="AG485" s="208"/>
      <c r="AH485" s="209"/>
      <c r="AI485" s="209"/>
      <c r="AJ485" s="210"/>
      <c r="AK485" s="210"/>
      <c r="AL485" s="210"/>
      <c r="AM485" s="210"/>
      <c r="AN485" s="210"/>
      <c r="AO485" s="210"/>
      <c r="AP485" s="210"/>
      <c r="AQ485" s="236" t="s">
        <v>1090</v>
      </c>
      <c r="AR485" s="105"/>
      <c r="AS485" s="105"/>
      <c r="AT485" s="105"/>
      <c r="AU485" s="105"/>
      <c r="AV485" s="105"/>
      <c r="AW485" s="105"/>
      <c r="AX485" s="105"/>
      <c r="AY485" s="105"/>
      <c r="AZ485" s="105"/>
      <c r="BA485" s="105"/>
      <c r="BB485" s="218"/>
      <c r="BC485" s="105"/>
      <c r="BD485" s="219"/>
      <c r="BE485" s="231" t="s">
        <v>1089</v>
      </c>
      <c r="BF485" s="147" t="e">
        <f>VLOOKUP($A485,#REF!,34,FALSE)</f>
        <v>#REF!</v>
      </c>
      <c r="BG485" s="147" t="e">
        <f>VLOOKUP($A485,#REF!,22,FALSE)</f>
        <v>#REF!</v>
      </c>
      <c r="BH485" s="149"/>
    </row>
    <row r="486" s="5" customFormat="1" ht="12.95" customHeight="1" spans="1:60">
      <c r="A486" s="48" t="s">
        <v>1091</v>
      </c>
      <c r="B486" s="38" t="e">
        <f>VLOOKUP($A486,#REF!,34,FALSE)</f>
        <v>#REF!</v>
      </c>
      <c r="C486" s="39" t="str">
        <f t="shared" si="157"/>
        <v>unused_UPHY2_RX5N</v>
      </c>
      <c r="D486" s="40" t="e">
        <f>IF(LEN(VLOOKUP($A486,#REF!,8,FALSE)),LEFT(VLOOKUP($A486,#REF!,8,FALSE),LEN(VLOOKUP($A486,#REF!,8,FALSE))-2),"")</f>
        <v>#REF!</v>
      </c>
      <c r="E486" s="41" t="e">
        <f>IF(LEN(VLOOKUP($A486,#REF!,4,FALSE)),IF(INDEX(#REF!,MATCH($A486,#REF!,0),1),LEFT(VLOOKUP($A486,#REF!,4,FALSE),LEN(VLOOKUP($A486,#REF!,4,FALSE))-2),CONCATENATE(LEFT(VLOOKUP($A486,#REF!,4,FALSE),LEN(VLOOKUP($A486,#REF!,4,FALSE))-2),"*")),"")</f>
        <v>#REF!</v>
      </c>
      <c r="F486" s="42" t="e">
        <f>IF(LEN(VLOOKUP($A486,#REF!,5,FALSE)),IF(INDEX(#REF!,MATCH($A486,#REF!,0),2),LEFT(VLOOKUP($A486,#REF!,5,FALSE),LEN(VLOOKUP($A486,#REF!,5,FALSE))-2),CONCATENATE(LEFT(VLOOKUP($A486,#REF!,5,FALSE),LEN(VLOOKUP($A486,#REF!,5,FALSE))-2),"*")),"")</f>
        <v>#REF!</v>
      </c>
      <c r="G486" s="42" t="e">
        <f>IF(LEN(VLOOKUP($A486,#REF!,6,FALSE)),IF(INDEX(#REF!,MATCH($A486,#REF!,0),3),LEFT(VLOOKUP($A486,#REF!,6,FALSE),LEN(VLOOKUP($A486,#REF!,6,FALSE))-2),CONCATENATE(LEFT(VLOOKUP($A486,#REF!,6,FALSE),LEN(VLOOKUP($A486,#REF!,6,FALSE))-2),"*")),"")</f>
        <v>#REF!</v>
      </c>
      <c r="H486" s="43" t="e">
        <f>IF(LEN(VLOOKUP($A486,#REF!,7,FALSE)),IF(INDEX(#REF!,MATCH($A486,#REF!,0),4),LEFT(VLOOKUP($A486,#REF!,7,FALSE),LEN(VLOOKUP($A486,#REF!,7,FALSE))-2),CONCATENATE(LEFT(VLOOKUP($A486,#REF!,7,FALSE),LEN(VLOOKUP($A486,#REF!,7,FALSE))-2),"*")),"")</f>
        <v>#REF!</v>
      </c>
      <c r="I486" s="54" t="e">
        <f>IF(LEN(VLOOKUP($A486,#REF!,8,FALSE)),UPPER(RIGHT(VLOOKUP($A486,#REF!,8,FALSE),1)),"")</f>
        <v>#REF!</v>
      </c>
      <c r="J486" s="42" t="e">
        <f>IF(LEN(VLOOKUP($A486,#REF!,4,FALSE)),UPPER(RIGHT(VLOOKUP($A486,#REF!,4,FALSE),1)),"")</f>
        <v>#REF!</v>
      </c>
      <c r="K486" s="42" t="e">
        <f>IF(LEN(VLOOKUP($A486,#REF!,5,FALSE)),UPPER(RIGHT(VLOOKUP($A486,#REF!,5,FALSE),1)),"")</f>
        <v>#REF!</v>
      </c>
      <c r="L486" s="42" t="e">
        <f>IF(LEN(VLOOKUP($A486,#REF!,6,FALSE)),UPPER(RIGHT(VLOOKUP($A486,#REF!,6,FALSE),1)),"")</f>
        <v>#REF!</v>
      </c>
      <c r="M486" s="43" t="e">
        <f>IF(LEN(VLOOKUP($A486,#REF!,7,FALSE)),UPPER(RIGHT(VLOOKUP($A486,#REF!,7,FALSE),1)),"")</f>
        <v>#REF!</v>
      </c>
      <c r="N486" s="206"/>
      <c r="O486" s="206"/>
      <c r="P486" s="206"/>
      <c r="Q486" s="206"/>
      <c r="R486" s="206"/>
      <c r="S486" s="63" t="e">
        <f>HLOOKUP("Device Tree Pin Name",#REF!,MATCH($A486,#REF!,0),FALSE)</f>
        <v>#REF!</v>
      </c>
      <c r="T486" s="47" t="e">
        <f>HLOOKUP("power rail",#REF!,MATCH($A486,#REF!,0),FALSE)</f>
        <v>#REF!</v>
      </c>
      <c r="U486" s="62" t="e">
        <f>HLOOKUP("Wake Capable",#REF!,MATCH($A486,#REF!,0),FALSE)</f>
        <v>#REF!</v>
      </c>
      <c r="V486" s="62" t="e">
        <f>HLOOKUP("Strap",#REF!,MATCH($A486,#REF!,0),FALSE)</f>
        <v>#REF!</v>
      </c>
      <c r="W486" s="62"/>
      <c r="X486" s="62"/>
      <c r="Y486" s="62"/>
      <c r="Z486" s="47"/>
      <c r="AA486" s="47" t="e">
        <f>HLOOKUP("Pad type",#REF!,MATCH($A486,#REF!,0),FALSE)</f>
        <v>#REF!</v>
      </c>
      <c r="AB486" s="63"/>
      <c r="AC486" s="63" t="e">
        <f>HLOOKUP("POR Pin State",#REF!,MATCH($A486,#REF!,0),FALSE)</f>
        <v>#REF!</v>
      </c>
      <c r="AD486" s="208"/>
      <c r="AE486" s="208"/>
      <c r="AF486" s="208"/>
      <c r="AG486" s="208"/>
      <c r="AH486" s="209"/>
      <c r="AI486" s="209"/>
      <c r="AJ486" s="210"/>
      <c r="AK486" s="210"/>
      <c r="AL486" s="210"/>
      <c r="AM486" s="210"/>
      <c r="AN486" s="210"/>
      <c r="AO486" s="210"/>
      <c r="AP486" s="210"/>
      <c r="AQ486" s="237" t="s">
        <v>1092</v>
      </c>
      <c r="AR486" s="105"/>
      <c r="AS486" s="105"/>
      <c r="AT486" s="105"/>
      <c r="AU486" s="105"/>
      <c r="AV486" s="105"/>
      <c r="AW486" s="105"/>
      <c r="AX486" s="105"/>
      <c r="AY486" s="105"/>
      <c r="AZ486" s="105"/>
      <c r="BA486" s="105"/>
      <c r="BB486" s="218"/>
      <c r="BC486" s="105"/>
      <c r="BD486" s="219"/>
      <c r="BE486" s="231" t="s">
        <v>1091</v>
      </c>
      <c r="BF486" s="147" t="e">
        <f>VLOOKUP($A486,#REF!,34,FALSE)</f>
        <v>#REF!</v>
      </c>
      <c r="BG486" s="147" t="e">
        <f>VLOOKUP($A486,#REF!,22,FALSE)</f>
        <v>#REF!</v>
      </c>
      <c r="BH486" s="149"/>
    </row>
    <row r="487" s="5" customFormat="1" ht="12.95" customHeight="1" spans="1:60">
      <c r="A487" s="48" t="s">
        <v>1093</v>
      </c>
      <c r="B487" s="38" t="e">
        <f>VLOOKUP($A487,#REF!,34,FALSE)</f>
        <v>#REF!</v>
      </c>
      <c r="C487" s="39" t="str">
        <f t="shared" ref="C487:C499" si="158">CONCATENATE("unused_",A487)</f>
        <v>unused_UPHY2_TX5P</v>
      </c>
      <c r="D487" s="40" t="e">
        <f>IF(LEN(VLOOKUP($A487,#REF!,8,FALSE)),LEFT(VLOOKUP($A487,#REF!,8,FALSE),LEN(VLOOKUP($A487,#REF!,8,FALSE))-2),"")</f>
        <v>#REF!</v>
      </c>
      <c r="E487" s="41" t="e">
        <f>IF(LEN(VLOOKUP($A487,#REF!,4,FALSE)),IF(INDEX(#REF!,MATCH($A487,#REF!,0),1),LEFT(VLOOKUP($A487,#REF!,4,FALSE),LEN(VLOOKUP($A487,#REF!,4,FALSE))-2),CONCATENATE(LEFT(VLOOKUP($A487,#REF!,4,FALSE),LEN(VLOOKUP($A487,#REF!,4,FALSE))-2),"*")),"")</f>
        <v>#REF!</v>
      </c>
      <c r="F487" s="42" t="e">
        <f>IF(LEN(VLOOKUP($A487,#REF!,5,FALSE)),IF(INDEX(#REF!,MATCH($A487,#REF!,0),2),LEFT(VLOOKUP($A487,#REF!,5,FALSE),LEN(VLOOKUP($A487,#REF!,5,FALSE))-2),CONCATENATE(LEFT(VLOOKUP($A487,#REF!,5,FALSE),LEN(VLOOKUP($A487,#REF!,5,FALSE))-2),"*")),"")</f>
        <v>#REF!</v>
      </c>
      <c r="G487" s="42" t="e">
        <f>IF(LEN(VLOOKUP($A487,#REF!,6,FALSE)),IF(INDEX(#REF!,MATCH($A487,#REF!,0),3),LEFT(VLOOKUP($A487,#REF!,6,FALSE),LEN(VLOOKUP($A487,#REF!,6,FALSE))-2),CONCATENATE(LEFT(VLOOKUP($A487,#REF!,6,FALSE),LEN(VLOOKUP($A487,#REF!,6,FALSE))-2),"*")),"")</f>
        <v>#REF!</v>
      </c>
      <c r="H487" s="43" t="e">
        <f>IF(LEN(VLOOKUP($A487,#REF!,7,FALSE)),IF(INDEX(#REF!,MATCH($A487,#REF!,0),4),LEFT(VLOOKUP($A487,#REF!,7,FALSE),LEN(VLOOKUP($A487,#REF!,7,FALSE))-2),CONCATENATE(LEFT(VLOOKUP($A487,#REF!,7,FALSE),LEN(VLOOKUP($A487,#REF!,7,FALSE))-2),"*")),"")</f>
        <v>#REF!</v>
      </c>
      <c r="I487" s="54" t="e">
        <f>IF(LEN(VLOOKUP($A487,#REF!,8,FALSE)),UPPER(RIGHT(VLOOKUP($A487,#REF!,8,FALSE),1)),"")</f>
        <v>#REF!</v>
      </c>
      <c r="J487" s="42" t="e">
        <f>IF(LEN(VLOOKUP($A487,#REF!,4,FALSE)),UPPER(RIGHT(VLOOKUP($A487,#REF!,4,FALSE),1)),"")</f>
        <v>#REF!</v>
      </c>
      <c r="K487" s="42" t="e">
        <f>IF(LEN(VLOOKUP($A487,#REF!,5,FALSE)),UPPER(RIGHT(VLOOKUP($A487,#REF!,5,FALSE),1)),"")</f>
        <v>#REF!</v>
      </c>
      <c r="L487" s="42" t="e">
        <f>IF(LEN(VLOOKUP($A487,#REF!,6,FALSE)),UPPER(RIGHT(VLOOKUP($A487,#REF!,6,FALSE),1)),"")</f>
        <v>#REF!</v>
      </c>
      <c r="M487" s="43" t="e">
        <f>IF(LEN(VLOOKUP($A487,#REF!,7,FALSE)),UPPER(RIGHT(VLOOKUP($A487,#REF!,7,FALSE),1)),"")</f>
        <v>#REF!</v>
      </c>
      <c r="N487" s="206"/>
      <c r="O487" s="206"/>
      <c r="P487" s="206"/>
      <c r="Q487" s="206"/>
      <c r="R487" s="206"/>
      <c r="S487" s="63" t="e">
        <f>HLOOKUP("Device Tree Pin Name",#REF!,MATCH($A487,#REF!,0),FALSE)</f>
        <v>#REF!</v>
      </c>
      <c r="T487" s="47" t="e">
        <f>HLOOKUP("power rail",#REF!,MATCH($A487,#REF!,0),FALSE)</f>
        <v>#REF!</v>
      </c>
      <c r="U487" s="62" t="e">
        <f>HLOOKUP("Wake Capable",#REF!,MATCH($A487,#REF!,0),FALSE)</f>
        <v>#REF!</v>
      </c>
      <c r="V487" s="62" t="e">
        <f>HLOOKUP("Strap",#REF!,MATCH($A487,#REF!,0),FALSE)</f>
        <v>#REF!</v>
      </c>
      <c r="W487" s="62"/>
      <c r="X487" s="62"/>
      <c r="Y487" s="62"/>
      <c r="Z487" s="47"/>
      <c r="AA487" s="47" t="e">
        <f>HLOOKUP("Pad type",#REF!,MATCH($A487,#REF!,0),FALSE)</f>
        <v>#REF!</v>
      </c>
      <c r="AB487" s="63"/>
      <c r="AC487" s="63" t="e">
        <f>HLOOKUP("POR Pin State",#REF!,MATCH($A487,#REF!,0),FALSE)</f>
        <v>#REF!</v>
      </c>
      <c r="AD487" s="208"/>
      <c r="AE487" s="208"/>
      <c r="AF487" s="208"/>
      <c r="AG487" s="208"/>
      <c r="AH487" s="209"/>
      <c r="AI487" s="209"/>
      <c r="AJ487" s="210"/>
      <c r="AK487" s="210"/>
      <c r="AL487" s="210"/>
      <c r="AM487" s="210"/>
      <c r="AN487" s="210"/>
      <c r="AO487" s="210"/>
      <c r="AP487" s="210"/>
      <c r="AQ487" s="236" t="s">
        <v>1094</v>
      </c>
      <c r="AR487" s="105"/>
      <c r="AS487" s="105"/>
      <c r="AT487" s="105"/>
      <c r="AU487" s="105"/>
      <c r="AV487" s="105"/>
      <c r="AW487" s="105"/>
      <c r="AX487" s="105"/>
      <c r="AY487" s="105"/>
      <c r="AZ487" s="105"/>
      <c r="BA487" s="105"/>
      <c r="BB487" s="218"/>
      <c r="BC487" s="105"/>
      <c r="BD487" s="219"/>
      <c r="BE487" s="231" t="s">
        <v>1093</v>
      </c>
      <c r="BF487" s="147" t="e">
        <f>VLOOKUP($A487,#REF!,34,FALSE)</f>
        <v>#REF!</v>
      </c>
      <c r="BG487" s="147" t="e">
        <f>VLOOKUP($A487,#REF!,22,FALSE)</f>
        <v>#REF!</v>
      </c>
      <c r="BH487" s="149"/>
    </row>
    <row r="488" s="5" customFormat="1" ht="12.95" customHeight="1" spans="1:60">
      <c r="A488" s="48" t="s">
        <v>1095</v>
      </c>
      <c r="B488" s="38" t="e">
        <f>VLOOKUP($A488,#REF!,34,FALSE)</f>
        <v>#REF!</v>
      </c>
      <c r="C488" s="39" t="str">
        <f t="shared" si="158"/>
        <v>unused_UPHY2_TX5N</v>
      </c>
      <c r="D488" s="40" t="e">
        <f>IF(LEN(VLOOKUP($A488,#REF!,8,FALSE)),LEFT(VLOOKUP($A488,#REF!,8,FALSE),LEN(VLOOKUP($A488,#REF!,8,FALSE))-2),"")</f>
        <v>#REF!</v>
      </c>
      <c r="E488" s="41" t="e">
        <f>IF(LEN(VLOOKUP($A488,#REF!,4,FALSE)),IF(INDEX(#REF!,MATCH($A488,#REF!,0),1),LEFT(VLOOKUP($A488,#REF!,4,FALSE),LEN(VLOOKUP($A488,#REF!,4,FALSE))-2),CONCATENATE(LEFT(VLOOKUP($A488,#REF!,4,FALSE),LEN(VLOOKUP($A488,#REF!,4,FALSE))-2),"*")),"")</f>
        <v>#REF!</v>
      </c>
      <c r="F488" s="42" t="e">
        <f>IF(LEN(VLOOKUP($A488,#REF!,5,FALSE)),IF(INDEX(#REF!,MATCH($A488,#REF!,0),2),LEFT(VLOOKUP($A488,#REF!,5,FALSE),LEN(VLOOKUP($A488,#REF!,5,FALSE))-2),CONCATENATE(LEFT(VLOOKUP($A488,#REF!,5,FALSE),LEN(VLOOKUP($A488,#REF!,5,FALSE))-2),"*")),"")</f>
        <v>#REF!</v>
      </c>
      <c r="G488" s="42" t="e">
        <f>IF(LEN(VLOOKUP($A488,#REF!,6,FALSE)),IF(INDEX(#REF!,MATCH($A488,#REF!,0),3),LEFT(VLOOKUP($A488,#REF!,6,FALSE),LEN(VLOOKUP($A488,#REF!,6,FALSE))-2),CONCATENATE(LEFT(VLOOKUP($A488,#REF!,6,FALSE),LEN(VLOOKUP($A488,#REF!,6,FALSE))-2),"*")),"")</f>
        <v>#REF!</v>
      </c>
      <c r="H488" s="43" t="e">
        <f>IF(LEN(VLOOKUP($A488,#REF!,7,FALSE)),IF(INDEX(#REF!,MATCH($A488,#REF!,0),4),LEFT(VLOOKUP($A488,#REF!,7,FALSE),LEN(VLOOKUP($A488,#REF!,7,FALSE))-2),CONCATENATE(LEFT(VLOOKUP($A488,#REF!,7,FALSE),LEN(VLOOKUP($A488,#REF!,7,FALSE))-2),"*")),"")</f>
        <v>#REF!</v>
      </c>
      <c r="I488" s="54" t="e">
        <f>IF(LEN(VLOOKUP($A488,#REF!,8,FALSE)),UPPER(RIGHT(VLOOKUP($A488,#REF!,8,FALSE),1)),"")</f>
        <v>#REF!</v>
      </c>
      <c r="J488" s="42" t="e">
        <f>IF(LEN(VLOOKUP($A488,#REF!,4,FALSE)),UPPER(RIGHT(VLOOKUP($A488,#REF!,4,FALSE),1)),"")</f>
        <v>#REF!</v>
      </c>
      <c r="K488" s="42" t="e">
        <f>IF(LEN(VLOOKUP($A488,#REF!,5,FALSE)),UPPER(RIGHT(VLOOKUP($A488,#REF!,5,FALSE),1)),"")</f>
        <v>#REF!</v>
      </c>
      <c r="L488" s="42" t="e">
        <f>IF(LEN(VLOOKUP($A488,#REF!,6,FALSE)),UPPER(RIGHT(VLOOKUP($A488,#REF!,6,FALSE),1)),"")</f>
        <v>#REF!</v>
      </c>
      <c r="M488" s="43" t="e">
        <f>IF(LEN(VLOOKUP($A488,#REF!,7,FALSE)),UPPER(RIGHT(VLOOKUP($A488,#REF!,7,FALSE),1)),"")</f>
        <v>#REF!</v>
      </c>
      <c r="N488" s="206"/>
      <c r="O488" s="206"/>
      <c r="P488" s="206"/>
      <c r="Q488" s="206"/>
      <c r="R488" s="206"/>
      <c r="S488" s="63" t="e">
        <f>HLOOKUP("Device Tree Pin Name",#REF!,MATCH($A488,#REF!,0),FALSE)</f>
        <v>#REF!</v>
      </c>
      <c r="T488" s="47" t="e">
        <f>HLOOKUP("power rail",#REF!,MATCH($A488,#REF!,0),FALSE)</f>
        <v>#REF!</v>
      </c>
      <c r="U488" s="62" t="e">
        <f>HLOOKUP("Wake Capable",#REF!,MATCH($A488,#REF!,0),FALSE)</f>
        <v>#REF!</v>
      </c>
      <c r="V488" s="62" t="e">
        <f>HLOOKUP("Strap",#REF!,MATCH($A488,#REF!,0),FALSE)</f>
        <v>#REF!</v>
      </c>
      <c r="W488" s="62"/>
      <c r="X488" s="62"/>
      <c r="Y488" s="62"/>
      <c r="Z488" s="47"/>
      <c r="AA488" s="47" t="e">
        <f>HLOOKUP("Pad type",#REF!,MATCH($A488,#REF!,0),FALSE)</f>
        <v>#REF!</v>
      </c>
      <c r="AB488" s="63"/>
      <c r="AC488" s="63" t="e">
        <f>HLOOKUP("POR Pin State",#REF!,MATCH($A488,#REF!,0),FALSE)</f>
        <v>#REF!</v>
      </c>
      <c r="AD488" s="208"/>
      <c r="AE488" s="208"/>
      <c r="AF488" s="208"/>
      <c r="AG488" s="208"/>
      <c r="AH488" s="209"/>
      <c r="AI488" s="209"/>
      <c r="AJ488" s="210"/>
      <c r="AK488" s="210"/>
      <c r="AL488" s="210"/>
      <c r="AM488" s="210"/>
      <c r="AN488" s="210"/>
      <c r="AO488" s="210"/>
      <c r="AP488" s="210"/>
      <c r="AQ488" s="237" t="s">
        <v>1096</v>
      </c>
      <c r="AR488" s="105"/>
      <c r="AS488" s="105"/>
      <c r="AT488" s="105"/>
      <c r="AU488" s="105"/>
      <c r="AV488" s="105"/>
      <c r="AW488" s="105"/>
      <c r="AX488" s="105"/>
      <c r="AY488" s="105"/>
      <c r="AZ488" s="105"/>
      <c r="BA488" s="105"/>
      <c r="BB488" s="218"/>
      <c r="BC488" s="105"/>
      <c r="BD488" s="219"/>
      <c r="BE488" s="231" t="s">
        <v>1095</v>
      </c>
      <c r="BF488" s="147" t="e">
        <f>VLOOKUP($A488,#REF!,34,FALSE)</f>
        <v>#REF!</v>
      </c>
      <c r="BG488" s="147" t="e">
        <f>VLOOKUP($A488,#REF!,22,FALSE)</f>
        <v>#REF!</v>
      </c>
      <c r="BH488" s="149"/>
    </row>
    <row r="489" s="5" customFormat="1" ht="12.95" customHeight="1" spans="1:60">
      <c r="A489" s="48" t="s">
        <v>1097</v>
      </c>
      <c r="B489" s="38" t="e">
        <f>VLOOKUP($A489,#REF!,34,FALSE)</f>
        <v>#REF!</v>
      </c>
      <c r="C489" s="39" t="str">
        <f t="shared" si="158"/>
        <v>unused_UPHY2_RX6P</v>
      </c>
      <c r="D489" s="40" t="e">
        <f>IF(LEN(VLOOKUP($A489,#REF!,8,FALSE)),LEFT(VLOOKUP($A489,#REF!,8,FALSE),LEN(VLOOKUP($A489,#REF!,8,FALSE))-2),"")</f>
        <v>#REF!</v>
      </c>
      <c r="E489" s="41" t="e">
        <f>IF(LEN(VLOOKUP($A489,#REF!,4,FALSE)),IF(INDEX(#REF!,MATCH($A489,#REF!,0),1),LEFT(VLOOKUP($A489,#REF!,4,FALSE),LEN(VLOOKUP($A489,#REF!,4,FALSE))-2),CONCATENATE(LEFT(VLOOKUP($A489,#REF!,4,FALSE),LEN(VLOOKUP($A489,#REF!,4,FALSE))-2),"*")),"")</f>
        <v>#REF!</v>
      </c>
      <c r="F489" s="42" t="e">
        <f>IF(LEN(VLOOKUP($A489,#REF!,5,FALSE)),IF(INDEX(#REF!,MATCH($A489,#REF!,0),2),LEFT(VLOOKUP($A489,#REF!,5,FALSE),LEN(VLOOKUP($A489,#REF!,5,FALSE))-2),CONCATENATE(LEFT(VLOOKUP($A489,#REF!,5,FALSE),LEN(VLOOKUP($A489,#REF!,5,FALSE))-2),"*")),"")</f>
        <v>#REF!</v>
      </c>
      <c r="G489" s="42" t="e">
        <f>IF(LEN(VLOOKUP($A489,#REF!,6,FALSE)),IF(INDEX(#REF!,MATCH($A489,#REF!,0),3),LEFT(VLOOKUP($A489,#REF!,6,FALSE),LEN(VLOOKUP($A489,#REF!,6,FALSE))-2),CONCATENATE(LEFT(VLOOKUP($A489,#REF!,6,FALSE),LEN(VLOOKUP($A489,#REF!,6,FALSE))-2),"*")),"")</f>
        <v>#REF!</v>
      </c>
      <c r="H489" s="43" t="e">
        <f>IF(LEN(VLOOKUP($A489,#REF!,7,FALSE)),IF(INDEX(#REF!,MATCH($A489,#REF!,0),4),LEFT(VLOOKUP($A489,#REF!,7,FALSE),LEN(VLOOKUP($A489,#REF!,7,FALSE))-2),CONCATENATE(LEFT(VLOOKUP($A489,#REF!,7,FALSE),LEN(VLOOKUP($A489,#REF!,7,FALSE))-2),"*")),"")</f>
        <v>#REF!</v>
      </c>
      <c r="I489" s="54" t="e">
        <f>IF(LEN(VLOOKUP($A489,#REF!,8,FALSE)),UPPER(RIGHT(VLOOKUP($A489,#REF!,8,FALSE),1)),"")</f>
        <v>#REF!</v>
      </c>
      <c r="J489" s="42" t="e">
        <f>IF(LEN(VLOOKUP($A489,#REF!,4,FALSE)),UPPER(RIGHT(VLOOKUP($A489,#REF!,4,FALSE),1)),"")</f>
        <v>#REF!</v>
      </c>
      <c r="K489" s="42" t="e">
        <f>IF(LEN(VLOOKUP($A489,#REF!,5,FALSE)),UPPER(RIGHT(VLOOKUP($A489,#REF!,5,FALSE),1)),"")</f>
        <v>#REF!</v>
      </c>
      <c r="L489" s="42" t="e">
        <f>IF(LEN(VLOOKUP($A489,#REF!,6,FALSE)),UPPER(RIGHT(VLOOKUP($A489,#REF!,6,FALSE),1)),"")</f>
        <v>#REF!</v>
      </c>
      <c r="M489" s="43" t="e">
        <f>IF(LEN(VLOOKUP($A489,#REF!,7,FALSE)),UPPER(RIGHT(VLOOKUP($A489,#REF!,7,FALSE),1)),"")</f>
        <v>#REF!</v>
      </c>
      <c r="N489" s="206"/>
      <c r="O489" s="206"/>
      <c r="P489" s="206"/>
      <c r="Q489" s="206"/>
      <c r="R489" s="206"/>
      <c r="S489" s="63" t="e">
        <f>HLOOKUP("Device Tree Pin Name",#REF!,MATCH($A489,#REF!,0),FALSE)</f>
        <v>#REF!</v>
      </c>
      <c r="T489" s="47" t="e">
        <f>HLOOKUP("power rail",#REF!,MATCH($A489,#REF!,0),FALSE)</f>
        <v>#REF!</v>
      </c>
      <c r="U489" s="62" t="e">
        <f>HLOOKUP("Wake Capable",#REF!,MATCH($A489,#REF!,0),FALSE)</f>
        <v>#REF!</v>
      </c>
      <c r="V489" s="62" t="e">
        <f>HLOOKUP("Strap",#REF!,MATCH($A489,#REF!,0),FALSE)</f>
        <v>#REF!</v>
      </c>
      <c r="W489" s="62"/>
      <c r="X489" s="62"/>
      <c r="Y489" s="62"/>
      <c r="Z489" s="47"/>
      <c r="AA489" s="47" t="e">
        <f>HLOOKUP("Pad type",#REF!,MATCH($A489,#REF!,0),FALSE)</f>
        <v>#REF!</v>
      </c>
      <c r="AB489" s="63"/>
      <c r="AC489" s="63" t="e">
        <f>HLOOKUP("POR Pin State",#REF!,MATCH($A489,#REF!,0),FALSE)</f>
        <v>#REF!</v>
      </c>
      <c r="AD489" s="208"/>
      <c r="AE489" s="208"/>
      <c r="AF489" s="208"/>
      <c r="AG489" s="208"/>
      <c r="AH489" s="209"/>
      <c r="AI489" s="209"/>
      <c r="AJ489" s="210"/>
      <c r="AK489" s="210"/>
      <c r="AL489" s="210"/>
      <c r="AM489" s="210"/>
      <c r="AN489" s="210"/>
      <c r="AO489" s="210"/>
      <c r="AP489" s="210"/>
      <c r="AQ489" s="236" t="s">
        <v>1098</v>
      </c>
      <c r="AR489" s="105"/>
      <c r="AS489" s="105"/>
      <c r="AT489" s="105"/>
      <c r="AU489" s="105"/>
      <c r="AV489" s="105"/>
      <c r="AW489" s="105"/>
      <c r="AX489" s="105"/>
      <c r="AY489" s="105"/>
      <c r="AZ489" s="105"/>
      <c r="BA489" s="105"/>
      <c r="BB489" s="218"/>
      <c r="BC489" s="105"/>
      <c r="BD489" s="219"/>
      <c r="BE489" s="231" t="s">
        <v>1097</v>
      </c>
      <c r="BF489" s="147" t="e">
        <f>VLOOKUP($A489,#REF!,34,FALSE)</f>
        <v>#REF!</v>
      </c>
      <c r="BG489" s="147" t="e">
        <f>VLOOKUP($A489,#REF!,22,FALSE)</f>
        <v>#REF!</v>
      </c>
      <c r="BH489" s="149"/>
    </row>
    <row r="490" s="5" customFormat="1" ht="12.95" customHeight="1" spans="1:60">
      <c r="A490" s="48" t="s">
        <v>1099</v>
      </c>
      <c r="B490" s="38" t="e">
        <f>VLOOKUP($A490,#REF!,34,FALSE)</f>
        <v>#REF!</v>
      </c>
      <c r="C490" s="39" t="str">
        <f t="shared" si="158"/>
        <v>unused_UPHY2_RX6N</v>
      </c>
      <c r="D490" s="40" t="e">
        <f>IF(LEN(VLOOKUP($A490,#REF!,8,FALSE)),LEFT(VLOOKUP($A490,#REF!,8,FALSE),LEN(VLOOKUP($A490,#REF!,8,FALSE))-2),"")</f>
        <v>#REF!</v>
      </c>
      <c r="E490" s="41" t="e">
        <f>IF(LEN(VLOOKUP($A490,#REF!,4,FALSE)),IF(INDEX(#REF!,MATCH($A490,#REF!,0),1),LEFT(VLOOKUP($A490,#REF!,4,FALSE),LEN(VLOOKUP($A490,#REF!,4,FALSE))-2),CONCATENATE(LEFT(VLOOKUP($A490,#REF!,4,FALSE),LEN(VLOOKUP($A490,#REF!,4,FALSE))-2),"*")),"")</f>
        <v>#REF!</v>
      </c>
      <c r="F490" s="42" t="e">
        <f>IF(LEN(VLOOKUP($A490,#REF!,5,FALSE)),IF(INDEX(#REF!,MATCH($A490,#REF!,0),2),LEFT(VLOOKUP($A490,#REF!,5,FALSE),LEN(VLOOKUP($A490,#REF!,5,FALSE))-2),CONCATENATE(LEFT(VLOOKUP($A490,#REF!,5,FALSE),LEN(VLOOKUP($A490,#REF!,5,FALSE))-2),"*")),"")</f>
        <v>#REF!</v>
      </c>
      <c r="G490" s="42" t="e">
        <f>IF(LEN(VLOOKUP($A490,#REF!,6,FALSE)),IF(INDEX(#REF!,MATCH($A490,#REF!,0),3),LEFT(VLOOKUP($A490,#REF!,6,FALSE),LEN(VLOOKUP($A490,#REF!,6,FALSE))-2),CONCATENATE(LEFT(VLOOKUP($A490,#REF!,6,FALSE),LEN(VLOOKUP($A490,#REF!,6,FALSE))-2),"*")),"")</f>
        <v>#REF!</v>
      </c>
      <c r="H490" s="43" t="e">
        <f>IF(LEN(VLOOKUP($A490,#REF!,7,FALSE)),IF(INDEX(#REF!,MATCH($A490,#REF!,0),4),LEFT(VLOOKUP($A490,#REF!,7,FALSE),LEN(VLOOKUP($A490,#REF!,7,FALSE))-2),CONCATENATE(LEFT(VLOOKUP($A490,#REF!,7,FALSE),LEN(VLOOKUP($A490,#REF!,7,FALSE))-2),"*")),"")</f>
        <v>#REF!</v>
      </c>
      <c r="I490" s="54" t="e">
        <f>IF(LEN(VLOOKUP($A490,#REF!,8,FALSE)),UPPER(RIGHT(VLOOKUP($A490,#REF!,8,FALSE),1)),"")</f>
        <v>#REF!</v>
      </c>
      <c r="J490" s="42" t="e">
        <f>IF(LEN(VLOOKUP($A490,#REF!,4,FALSE)),UPPER(RIGHT(VLOOKUP($A490,#REF!,4,FALSE),1)),"")</f>
        <v>#REF!</v>
      </c>
      <c r="K490" s="42" t="e">
        <f>IF(LEN(VLOOKUP($A490,#REF!,5,FALSE)),UPPER(RIGHT(VLOOKUP($A490,#REF!,5,FALSE),1)),"")</f>
        <v>#REF!</v>
      </c>
      <c r="L490" s="42" t="e">
        <f>IF(LEN(VLOOKUP($A490,#REF!,6,FALSE)),UPPER(RIGHT(VLOOKUP($A490,#REF!,6,FALSE),1)),"")</f>
        <v>#REF!</v>
      </c>
      <c r="M490" s="43" t="e">
        <f>IF(LEN(VLOOKUP($A490,#REF!,7,FALSE)),UPPER(RIGHT(VLOOKUP($A490,#REF!,7,FALSE),1)),"")</f>
        <v>#REF!</v>
      </c>
      <c r="N490" s="206"/>
      <c r="O490" s="206"/>
      <c r="P490" s="206"/>
      <c r="Q490" s="206"/>
      <c r="R490" s="206"/>
      <c r="S490" s="63" t="e">
        <f>HLOOKUP("Device Tree Pin Name",#REF!,MATCH($A490,#REF!,0),FALSE)</f>
        <v>#REF!</v>
      </c>
      <c r="T490" s="47" t="e">
        <f>HLOOKUP("power rail",#REF!,MATCH($A490,#REF!,0),FALSE)</f>
        <v>#REF!</v>
      </c>
      <c r="U490" s="62" t="e">
        <f>HLOOKUP("Wake Capable",#REF!,MATCH($A490,#REF!,0),FALSE)</f>
        <v>#REF!</v>
      </c>
      <c r="V490" s="62" t="e">
        <f>HLOOKUP("Strap",#REF!,MATCH($A490,#REF!,0),FALSE)</f>
        <v>#REF!</v>
      </c>
      <c r="W490" s="62"/>
      <c r="X490" s="62"/>
      <c r="Y490" s="62"/>
      <c r="Z490" s="47"/>
      <c r="AA490" s="47" t="e">
        <f>HLOOKUP("Pad type",#REF!,MATCH($A490,#REF!,0),FALSE)</f>
        <v>#REF!</v>
      </c>
      <c r="AB490" s="63"/>
      <c r="AC490" s="63" t="e">
        <f>HLOOKUP("POR Pin State",#REF!,MATCH($A490,#REF!,0),FALSE)</f>
        <v>#REF!</v>
      </c>
      <c r="AD490" s="208"/>
      <c r="AE490" s="208"/>
      <c r="AF490" s="208"/>
      <c r="AG490" s="208"/>
      <c r="AH490" s="209"/>
      <c r="AI490" s="209"/>
      <c r="AJ490" s="210"/>
      <c r="AK490" s="210"/>
      <c r="AL490" s="210"/>
      <c r="AM490" s="210"/>
      <c r="AN490" s="210"/>
      <c r="AO490" s="210"/>
      <c r="AP490" s="210"/>
      <c r="AQ490" s="237" t="s">
        <v>1100</v>
      </c>
      <c r="AR490" s="105"/>
      <c r="AS490" s="105"/>
      <c r="AT490" s="105"/>
      <c r="AU490" s="105"/>
      <c r="AV490" s="105"/>
      <c r="AW490" s="105"/>
      <c r="AX490" s="105"/>
      <c r="AY490" s="105"/>
      <c r="AZ490" s="105"/>
      <c r="BA490" s="105"/>
      <c r="BB490" s="218"/>
      <c r="BC490" s="105"/>
      <c r="BD490" s="219"/>
      <c r="BE490" s="231" t="s">
        <v>1099</v>
      </c>
      <c r="BF490" s="147" t="e">
        <f>VLOOKUP($A490,#REF!,34,FALSE)</f>
        <v>#REF!</v>
      </c>
      <c r="BG490" s="147" t="e">
        <f>VLOOKUP($A490,#REF!,22,FALSE)</f>
        <v>#REF!</v>
      </c>
      <c r="BH490" s="149"/>
    </row>
    <row r="491" s="5" customFormat="1" ht="12.95" customHeight="1" spans="1:60">
      <c r="A491" s="48" t="s">
        <v>1101</v>
      </c>
      <c r="B491" s="38" t="e">
        <f>VLOOKUP($A491,#REF!,34,FALSE)</f>
        <v>#REF!</v>
      </c>
      <c r="C491" s="39" t="str">
        <f t="shared" si="158"/>
        <v>unused_UPHY2_TX6P</v>
      </c>
      <c r="D491" s="40" t="e">
        <f>IF(LEN(VLOOKUP($A491,#REF!,8,FALSE)),LEFT(VLOOKUP($A491,#REF!,8,FALSE),LEN(VLOOKUP($A491,#REF!,8,FALSE))-2),"")</f>
        <v>#REF!</v>
      </c>
      <c r="E491" s="41" t="e">
        <f>IF(LEN(VLOOKUP($A491,#REF!,4,FALSE)),IF(INDEX(#REF!,MATCH($A491,#REF!,0),1),LEFT(VLOOKUP($A491,#REF!,4,FALSE),LEN(VLOOKUP($A491,#REF!,4,FALSE))-2),CONCATENATE(LEFT(VLOOKUP($A491,#REF!,4,FALSE),LEN(VLOOKUP($A491,#REF!,4,FALSE))-2),"*")),"")</f>
        <v>#REF!</v>
      </c>
      <c r="F491" s="42" t="e">
        <f>IF(LEN(VLOOKUP($A491,#REF!,5,FALSE)),IF(INDEX(#REF!,MATCH($A491,#REF!,0),2),LEFT(VLOOKUP($A491,#REF!,5,FALSE),LEN(VLOOKUP($A491,#REF!,5,FALSE))-2),CONCATENATE(LEFT(VLOOKUP($A491,#REF!,5,FALSE),LEN(VLOOKUP($A491,#REF!,5,FALSE))-2),"*")),"")</f>
        <v>#REF!</v>
      </c>
      <c r="G491" s="42" t="e">
        <f>IF(LEN(VLOOKUP($A491,#REF!,6,FALSE)),IF(INDEX(#REF!,MATCH($A491,#REF!,0),3),LEFT(VLOOKUP($A491,#REF!,6,FALSE),LEN(VLOOKUP($A491,#REF!,6,FALSE))-2),CONCATENATE(LEFT(VLOOKUP($A491,#REF!,6,FALSE),LEN(VLOOKUP($A491,#REF!,6,FALSE))-2),"*")),"")</f>
        <v>#REF!</v>
      </c>
      <c r="H491" s="43" t="e">
        <f>IF(LEN(VLOOKUP($A491,#REF!,7,FALSE)),IF(INDEX(#REF!,MATCH($A491,#REF!,0),4),LEFT(VLOOKUP($A491,#REF!,7,FALSE),LEN(VLOOKUP($A491,#REF!,7,FALSE))-2),CONCATENATE(LEFT(VLOOKUP($A491,#REF!,7,FALSE),LEN(VLOOKUP($A491,#REF!,7,FALSE))-2),"*")),"")</f>
        <v>#REF!</v>
      </c>
      <c r="I491" s="54" t="e">
        <f>IF(LEN(VLOOKUP($A491,#REF!,8,FALSE)),UPPER(RIGHT(VLOOKUP($A491,#REF!,8,FALSE),1)),"")</f>
        <v>#REF!</v>
      </c>
      <c r="J491" s="42" t="e">
        <f>IF(LEN(VLOOKUP($A491,#REF!,4,FALSE)),UPPER(RIGHT(VLOOKUP($A491,#REF!,4,FALSE),1)),"")</f>
        <v>#REF!</v>
      </c>
      <c r="K491" s="42" t="e">
        <f>IF(LEN(VLOOKUP($A491,#REF!,5,FALSE)),UPPER(RIGHT(VLOOKUP($A491,#REF!,5,FALSE),1)),"")</f>
        <v>#REF!</v>
      </c>
      <c r="L491" s="42" t="e">
        <f>IF(LEN(VLOOKUP($A491,#REF!,6,FALSE)),UPPER(RIGHT(VLOOKUP($A491,#REF!,6,FALSE),1)),"")</f>
        <v>#REF!</v>
      </c>
      <c r="M491" s="43" t="e">
        <f>IF(LEN(VLOOKUP($A491,#REF!,7,FALSE)),UPPER(RIGHT(VLOOKUP($A491,#REF!,7,FALSE),1)),"")</f>
        <v>#REF!</v>
      </c>
      <c r="N491" s="206"/>
      <c r="O491" s="206"/>
      <c r="P491" s="206"/>
      <c r="Q491" s="206"/>
      <c r="R491" s="206"/>
      <c r="S491" s="63" t="e">
        <f>HLOOKUP("Device Tree Pin Name",#REF!,MATCH($A491,#REF!,0),FALSE)</f>
        <v>#REF!</v>
      </c>
      <c r="T491" s="47" t="e">
        <f>HLOOKUP("power rail",#REF!,MATCH($A491,#REF!,0),FALSE)</f>
        <v>#REF!</v>
      </c>
      <c r="U491" s="247"/>
      <c r="V491" s="247"/>
      <c r="W491" s="247"/>
      <c r="X491" s="247"/>
      <c r="Y491" s="247"/>
      <c r="Z491" s="47"/>
      <c r="AA491" s="47" t="e">
        <f>HLOOKUP("Pad type",#REF!,MATCH($A491,#REF!,0),FALSE)</f>
        <v>#REF!</v>
      </c>
      <c r="AB491" s="248"/>
      <c r="AC491" s="248"/>
      <c r="AD491" s="208"/>
      <c r="AE491" s="208"/>
      <c r="AF491" s="208"/>
      <c r="AG491" s="208"/>
      <c r="AH491" s="209"/>
      <c r="AI491" s="209"/>
      <c r="AJ491" s="210"/>
      <c r="AK491" s="210"/>
      <c r="AL491" s="210"/>
      <c r="AM491" s="210"/>
      <c r="AN491" s="210"/>
      <c r="AO491" s="210"/>
      <c r="AP491" s="210"/>
      <c r="AQ491" s="237" t="s">
        <v>1102</v>
      </c>
      <c r="AR491" s="105"/>
      <c r="AS491" s="105"/>
      <c r="AT491" s="105"/>
      <c r="AU491" s="105"/>
      <c r="AV491" s="105"/>
      <c r="AW491" s="105"/>
      <c r="AX491" s="105"/>
      <c r="AY491" s="105"/>
      <c r="AZ491" s="105"/>
      <c r="BA491" s="105"/>
      <c r="BB491" s="218"/>
      <c r="BC491" s="105"/>
      <c r="BD491" s="219"/>
      <c r="BE491" s="231" t="s">
        <v>1101</v>
      </c>
      <c r="BF491" s="147" t="e">
        <f>VLOOKUP($A491,#REF!,34,FALSE)</f>
        <v>#REF!</v>
      </c>
      <c r="BG491" s="147" t="e">
        <f>VLOOKUP($A491,#REF!,22,FALSE)</f>
        <v>#REF!</v>
      </c>
      <c r="BH491" s="149"/>
    </row>
    <row r="492" s="5" customFormat="1" ht="12.95" customHeight="1" spans="1:60">
      <c r="A492" s="48" t="s">
        <v>1103</v>
      </c>
      <c r="B492" s="38" t="e">
        <f>VLOOKUP($A492,#REF!,34,FALSE)</f>
        <v>#REF!</v>
      </c>
      <c r="C492" s="39" t="str">
        <f t="shared" si="158"/>
        <v>unused_UPHY2_TX6N</v>
      </c>
      <c r="D492" s="40" t="e">
        <f>IF(LEN(VLOOKUP($A492,#REF!,8,FALSE)),LEFT(VLOOKUP($A492,#REF!,8,FALSE),LEN(VLOOKUP($A492,#REF!,8,FALSE))-2),"")</f>
        <v>#REF!</v>
      </c>
      <c r="E492" s="41" t="e">
        <f>IF(LEN(VLOOKUP($A492,#REF!,4,FALSE)),IF(INDEX(#REF!,MATCH($A492,#REF!,0),1),LEFT(VLOOKUP($A492,#REF!,4,FALSE),LEN(VLOOKUP($A492,#REF!,4,FALSE))-2),CONCATENATE(LEFT(VLOOKUP($A492,#REF!,4,FALSE),LEN(VLOOKUP($A492,#REF!,4,FALSE))-2),"*")),"")</f>
        <v>#REF!</v>
      </c>
      <c r="F492" s="42" t="e">
        <f>IF(LEN(VLOOKUP($A492,#REF!,5,FALSE)),IF(INDEX(#REF!,MATCH($A492,#REF!,0),2),LEFT(VLOOKUP($A492,#REF!,5,FALSE),LEN(VLOOKUP($A492,#REF!,5,FALSE))-2),CONCATENATE(LEFT(VLOOKUP($A492,#REF!,5,FALSE),LEN(VLOOKUP($A492,#REF!,5,FALSE))-2),"*")),"")</f>
        <v>#REF!</v>
      </c>
      <c r="G492" s="42" t="e">
        <f>IF(LEN(VLOOKUP($A492,#REF!,6,FALSE)),IF(INDEX(#REF!,MATCH($A492,#REF!,0),3),LEFT(VLOOKUP($A492,#REF!,6,FALSE),LEN(VLOOKUP($A492,#REF!,6,FALSE))-2),CONCATENATE(LEFT(VLOOKUP($A492,#REF!,6,FALSE),LEN(VLOOKUP($A492,#REF!,6,FALSE))-2),"*")),"")</f>
        <v>#REF!</v>
      </c>
      <c r="H492" s="43" t="e">
        <f>IF(LEN(VLOOKUP($A492,#REF!,7,FALSE)),IF(INDEX(#REF!,MATCH($A492,#REF!,0),4),LEFT(VLOOKUP($A492,#REF!,7,FALSE),LEN(VLOOKUP($A492,#REF!,7,FALSE))-2),CONCATENATE(LEFT(VLOOKUP($A492,#REF!,7,FALSE),LEN(VLOOKUP($A492,#REF!,7,FALSE))-2),"*")),"")</f>
        <v>#REF!</v>
      </c>
      <c r="I492" s="54" t="e">
        <f>IF(LEN(VLOOKUP($A492,#REF!,8,FALSE)),UPPER(RIGHT(VLOOKUP($A492,#REF!,8,FALSE),1)),"")</f>
        <v>#REF!</v>
      </c>
      <c r="J492" s="42" t="e">
        <f>IF(LEN(VLOOKUP($A492,#REF!,4,FALSE)),UPPER(RIGHT(VLOOKUP($A492,#REF!,4,FALSE),1)),"")</f>
        <v>#REF!</v>
      </c>
      <c r="K492" s="42" t="e">
        <f>IF(LEN(VLOOKUP($A492,#REF!,5,FALSE)),UPPER(RIGHT(VLOOKUP($A492,#REF!,5,FALSE),1)),"")</f>
        <v>#REF!</v>
      </c>
      <c r="L492" s="42" t="e">
        <f>IF(LEN(VLOOKUP($A492,#REF!,6,FALSE)),UPPER(RIGHT(VLOOKUP($A492,#REF!,6,FALSE),1)),"")</f>
        <v>#REF!</v>
      </c>
      <c r="M492" s="43" t="e">
        <f>IF(LEN(VLOOKUP($A492,#REF!,7,FALSE)),UPPER(RIGHT(VLOOKUP($A492,#REF!,7,FALSE),1)),"")</f>
        <v>#REF!</v>
      </c>
      <c r="N492" s="206"/>
      <c r="O492" s="206"/>
      <c r="P492" s="206"/>
      <c r="Q492" s="206"/>
      <c r="R492" s="206"/>
      <c r="S492" s="63" t="e">
        <f>HLOOKUP("Device Tree Pin Name",#REF!,MATCH($A492,#REF!,0),FALSE)</f>
        <v>#REF!</v>
      </c>
      <c r="T492" s="47" t="e">
        <f>HLOOKUP("power rail",#REF!,MATCH($A492,#REF!,0),FALSE)</f>
        <v>#REF!</v>
      </c>
      <c r="U492" s="62" t="e">
        <f>HLOOKUP("Wake Capable",#REF!,MATCH($A492,#REF!,0),FALSE)</f>
        <v>#REF!</v>
      </c>
      <c r="V492" s="62" t="e">
        <f>HLOOKUP("Strap",#REF!,MATCH($A492,#REF!,0),FALSE)</f>
        <v>#REF!</v>
      </c>
      <c r="W492" s="62"/>
      <c r="X492" s="62"/>
      <c r="Y492" s="62"/>
      <c r="Z492" s="47"/>
      <c r="AA492" s="47" t="e">
        <f>HLOOKUP("Pad type",#REF!,MATCH($A492,#REF!,0),FALSE)</f>
        <v>#REF!</v>
      </c>
      <c r="AB492" s="61"/>
      <c r="AC492" s="61" t="e">
        <f>HLOOKUP("POR Pin State",#REF!,MATCH($A492,#REF!,0),FALSE)</f>
        <v>#REF!</v>
      </c>
      <c r="AD492" s="208"/>
      <c r="AE492" s="208"/>
      <c r="AF492" s="208"/>
      <c r="AG492" s="208"/>
      <c r="AH492" s="209"/>
      <c r="AI492" s="209"/>
      <c r="AJ492" s="210"/>
      <c r="AK492" s="210"/>
      <c r="AL492" s="210"/>
      <c r="AM492" s="210"/>
      <c r="AN492" s="210"/>
      <c r="AO492" s="210"/>
      <c r="AP492" s="210"/>
      <c r="AQ492" s="236" t="s">
        <v>1104</v>
      </c>
      <c r="AR492" s="105"/>
      <c r="AS492" s="105"/>
      <c r="AT492" s="105"/>
      <c r="AU492" s="105"/>
      <c r="AV492" s="105"/>
      <c r="AW492" s="105"/>
      <c r="AX492" s="105"/>
      <c r="AY492" s="105"/>
      <c r="AZ492" s="105"/>
      <c r="BA492" s="105"/>
      <c r="BB492" s="218"/>
      <c r="BC492" s="105"/>
      <c r="BD492" s="219"/>
      <c r="BE492" s="231" t="s">
        <v>1103</v>
      </c>
      <c r="BF492" s="147" t="e">
        <f>VLOOKUP($A492,#REF!,34,FALSE)</f>
        <v>#REF!</v>
      </c>
      <c r="BG492" s="147" t="e">
        <f>VLOOKUP($A492,#REF!,22,FALSE)</f>
        <v>#REF!</v>
      </c>
      <c r="BH492" s="149"/>
    </row>
    <row r="493" s="5" customFormat="1" ht="12.95" customHeight="1" spans="1:60">
      <c r="A493" s="48" t="s">
        <v>1105</v>
      </c>
      <c r="B493" s="38" t="e">
        <f>VLOOKUP($A493,#REF!,34,FALSE)</f>
        <v>#REF!</v>
      </c>
      <c r="C493" s="39" t="str">
        <f t="shared" si="158"/>
        <v>unused_UPHY2_RX7P</v>
      </c>
      <c r="D493" s="40" t="e">
        <f>IF(LEN(VLOOKUP($A493,#REF!,8,FALSE)),LEFT(VLOOKUP($A493,#REF!,8,FALSE),LEN(VLOOKUP($A493,#REF!,8,FALSE))-2),"")</f>
        <v>#REF!</v>
      </c>
      <c r="E493" s="41" t="e">
        <f>IF(LEN(VLOOKUP($A493,#REF!,4,FALSE)),IF(INDEX(#REF!,MATCH($A493,#REF!,0),1),LEFT(VLOOKUP($A493,#REF!,4,FALSE),LEN(VLOOKUP($A493,#REF!,4,FALSE))-2),CONCATENATE(LEFT(VLOOKUP($A493,#REF!,4,FALSE),LEN(VLOOKUP($A493,#REF!,4,FALSE))-2),"*")),"")</f>
        <v>#REF!</v>
      </c>
      <c r="F493" s="42" t="e">
        <f>IF(LEN(VLOOKUP($A493,#REF!,5,FALSE)),IF(INDEX(#REF!,MATCH($A493,#REF!,0),2),LEFT(VLOOKUP($A493,#REF!,5,FALSE),LEN(VLOOKUP($A493,#REF!,5,FALSE))-2),CONCATENATE(LEFT(VLOOKUP($A493,#REF!,5,FALSE),LEN(VLOOKUP($A493,#REF!,5,FALSE))-2),"*")),"")</f>
        <v>#REF!</v>
      </c>
      <c r="G493" s="42" t="e">
        <f>IF(LEN(VLOOKUP($A493,#REF!,6,FALSE)),IF(INDEX(#REF!,MATCH($A493,#REF!,0),3),LEFT(VLOOKUP($A493,#REF!,6,FALSE),LEN(VLOOKUP($A493,#REF!,6,FALSE))-2),CONCATENATE(LEFT(VLOOKUP($A493,#REF!,6,FALSE),LEN(VLOOKUP($A493,#REF!,6,FALSE))-2),"*")),"")</f>
        <v>#REF!</v>
      </c>
      <c r="H493" s="43" t="e">
        <f>IF(LEN(VLOOKUP($A493,#REF!,7,FALSE)),IF(INDEX(#REF!,MATCH($A493,#REF!,0),4),LEFT(VLOOKUP($A493,#REF!,7,FALSE),LEN(VLOOKUP($A493,#REF!,7,FALSE))-2),CONCATENATE(LEFT(VLOOKUP($A493,#REF!,7,FALSE),LEN(VLOOKUP($A493,#REF!,7,FALSE))-2),"*")),"")</f>
        <v>#REF!</v>
      </c>
      <c r="I493" s="54" t="e">
        <f>IF(LEN(VLOOKUP($A493,#REF!,8,FALSE)),UPPER(RIGHT(VLOOKUP($A493,#REF!,8,FALSE),1)),"")</f>
        <v>#REF!</v>
      </c>
      <c r="J493" s="42" t="e">
        <f>IF(LEN(VLOOKUP($A493,#REF!,4,FALSE)),UPPER(RIGHT(VLOOKUP($A493,#REF!,4,FALSE),1)),"")</f>
        <v>#REF!</v>
      </c>
      <c r="K493" s="42" t="e">
        <f>IF(LEN(VLOOKUP($A493,#REF!,5,FALSE)),UPPER(RIGHT(VLOOKUP($A493,#REF!,5,FALSE),1)),"")</f>
        <v>#REF!</v>
      </c>
      <c r="L493" s="42" t="e">
        <f>IF(LEN(VLOOKUP($A493,#REF!,6,FALSE)),UPPER(RIGHT(VLOOKUP($A493,#REF!,6,FALSE),1)),"")</f>
        <v>#REF!</v>
      </c>
      <c r="M493" s="43" t="e">
        <f>IF(LEN(VLOOKUP($A493,#REF!,7,FALSE)),UPPER(RIGHT(VLOOKUP($A493,#REF!,7,FALSE),1)),"")</f>
        <v>#REF!</v>
      </c>
      <c r="N493" s="206"/>
      <c r="O493" s="206"/>
      <c r="P493" s="206"/>
      <c r="Q493" s="206"/>
      <c r="R493" s="206"/>
      <c r="S493" s="63" t="e">
        <f>HLOOKUP("Device Tree Pin Name",#REF!,MATCH($A493,#REF!,0),FALSE)</f>
        <v>#REF!</v>
      </c>
      <c r="T493" s="47" t="e">
        <f>HLOOKUP("power rail",#REF!,MATCH($A493,#REF!,0),FALSE)</f>
        <v>#REF!</v>
      </c>
      <c r="U493" s="62" t="e">
        <f>HLOOKUP("Wake Capable",#REF!,MATCH($A493,#REF!,0),FALSE)</f>
        <v>#REF!</v>
      </c>
      <c r="V493" s="62" t="e">
        <f>HLOOKUP("Strap",#REF!,MATCH($A493,#REF!,0),FALSE)</f>
        <v>#REF!</v>
      </c>
      <c r="W493" s="62"/>
      <c r="X493" s="62"/>
      <c r="Y493" s="62"/>
      <c r="Z493" s="47"/>
      <c r="AA493" s="47" t="e">
        <f>HLOOKUP("Pad type",#REF!,MATCH($A493,#REF!,0),FALSE)</f>
        <v>#REF!</v>
      </c>
      <c r="AB493" s="63"/>
      <c r="AC493" s="63" t="e">
        <f>HLOOKUP("POR Pin State",#REF!,MATCH($A493,#REF!,0),FALSE)</f>
        <v>#REF!</v>
      </c>
      <c r="AD493" s="208"/>
      <c r="AE493" s="208"/>
      <c r="AF493" s="208"/>
      <c r="AG493" s="208"/>
      <c r="AH493" s="209"/>
      <c r="AI493" s="209"/>
      <c r="AJ493" s="210"/>
      <c r="AK493" s="210"/>
      <c r="AL493" s="210"/>
      <c r="AM493" s="210"/>
      <c r="AN493" s="210"/>
      <c r="AO493" s="210"/>
      <c r="AP493" s="210"/>
      <c r="AQ493" s="237" t="s">
        <v>1106</v>
      </c>
      <c r="AR493" s="105"/>
      <c r="AS493" s="105"/>
      <c r="AT493" s="105"/>
      <c r="AU493" s="105"/>
      <c r="AV493" s="105"/>
      <c r="AW493" s="105"/>
      <c r="AX493" s="105"/>
      <c r="AY493" s="105"/>
      <c r="AZ493" s="105"/>
      <c r="BA493" s="105"/>
      <c r="BB493" s="218"/>
      <c r="BC493" s="105"/>
      <c r="BD493" s="219"/>
      <c r="BE493" s="231" t="s">
        <v>1105</v>
      </c>
      <c r="BF493" s="147" t="e">
        <f>VLOOKUP($A493,#REF!,34,FALSE)</f>
        <v>#REF!</v>
      </c>
      <c r="BG493" s="147" t="e">
        <f>VLOOKUP($A493,#REF!,22,FALSE)</f>
        <v>#REF!</v>
      </c>
      <c r="BH493" s="149"/>
    </row>
    <row r="494" s="5" customFormat="1" ht="12.95" customHeight="1" spans="1:60">
      <c r="A494" s="48" t="s">
        <v>1107</v>
      </c>
      <c r="B494" s="38" t="e">
        <f>VLOOKUP($A494,#REF!,34,FALSE)</f>
        <v>#REF!</v>
      </c>
      <c r="C494" s="39" t="str">
        <f t="shared" si="158"/>
        <v>unused_UPHY2_RX7N</v>
      </c>
      <c r="D494" s="40" t="e">
        <f>IF(LEN(VLOOKUP($A494,#REF!,8,FALSE)),LEFT(VLOOKUP($A494,#REF!,8,FALSE),LEN(VLOOKUP($A494,#REF!,8,FALSE))-2),"")</f>
        <v>#REF!</v>
      </c>
      <c r="E494" s="41" t="e">
        <f>IF(LEN(VLOOKUP($A494,#REF!,4,FALSE)),IF(INDEX(#REF!,MATCH($A494,#REF!,0),1),LEFT(VLOOKUP($A494,#REF!,4,FALSE),LEN(VLOOKUP($A494,#REF!,4,FALSE))-2),CONCATENATE(LEFT(VLOOKUP($A494,#REF!,4,FALSE),LEN(VLOOKUP($A494,#REF!,4,FALSE))-2),"*")),"")</f>
        <v>#REF!</v>
      </c>
      <c r="F494" s="42" t="e">
        <f>IF(LEN(VLOOKUP($A494,#REF!,5,FALSE)),IF(INDEX(#REF!,MATCH($A494,#REF!,0),2),LEFT(VLOOKUP($A494,#REF!,5,FALSE),LEN(VLOOKUP($A494,#REF!,5,FALSE))-2),CONCATENATE(LEFT(VLOOKUP($A494,#REF!,5,FALSE),LEN(VLOOKUP($A494,#REF!,5,FALSE))-2),"*")),"")</f>
        <v>#REF!</v>
      </c>
      <c r="G494" s="42" t="e">
        <f>IF(LEN(VLOOKUP($A494,#REF!,6,FALSE)),IF(INDEX(#REF!,MATCH($A494,#REF!,0),3),LEFT(VLOOKUP($A494,#REF!,6,FALSE),LEN(VLOOKUP($A494,#REF!,6,FALSE))-2),CONCATENATE(LEFT(VLOOKUP($A494,#REF!,6,FALSE),LEN(VLOOKUP($A494,#REF!,6,FALSE))-2),"*")),"")</f>
        <v>#REF!</v>
      </c>
      <c r="H494" s="43" t="e">
        <f>IF(LEN(VLOOKUP($A494,#REF!,7,FALSE)),IF(INDEX(#REF!,MATCH($A494,#REF!,0),4),LEFT(VLOOKUP($A494,#REF!,7,FALSE),LEN(VLOOKUP($A494,#REF!,7,FALSE))-2),CONCATENATE(LEFT(VLOOKUP($A494,#REF!,7,FALSE),LEN(VLOOKUP($A494,#REF!,7,FALSE))-2),"*")),"")</f>
        <v>#REF!</v>
      </c>
      <c r="I494" s="54" t="e">
        <f>IF(LEN(VLOOKUP($A494,#REF!,8,FALSE)),UPPER(RIGHT(VLOOKUP($A494,#REF!,8,FALSE),1)),"")</f>
        <v>#REF!</v>
      </c>
      <c r="J494" s="42" t="e">
        <f>IF(LEN(VLOOKUP($A494,#REF!,4,FALSE)),UPPER(RIGHT(VLOOKUP($A494,#REF!,4,FALSE),1)),"")</f>
        <v>#REF!</v>
      </c>
      <c r="K494" s="42" t="e">
        <f>IF(LEN(VLOOKUP($A494,#REF!,5,FALSE)),UPPER(RIGHT(VLOOKUP($A494,#REF!,5,FALSE),1)),"")</f>
        <v>#REF!</v>
      </c>
      <c r="L494" s="42" t="e">
        <f>IF(LEN(VLOOKUP($A494,#REF!,6,FALSE)),UPPER(RIGHT(VLOOKUP($A494,#REF!,6,FALSE),1)),"")</f>
        <v>#REF!</v>
      </c>
      <c r="M494" s="43" t="e">
        <f>IF(LEN(VLOOKUP($A494,#REF!,7,FALSE)),UPPER(RIGHT(VLOOKUP($A494,#REF!,7,FALSE),1)),"")</f>
        <v>#REF!</v>
      </c>
      <c r="N494" s="206"/>
      <c r="O494" s="206"/>
      <c r="P494" s="206"/>
      <c r="Q494" s="206"/>
      <c r="R494" s="206"/>
      <c r="S494" s="63" t="e">
        <f>HLOOKUP("Device Tree Pin Name",#REF!,MATCH($A494,#REF!,0),FALSE)</f>
        <v>#REF!</v>
      </c>
      <c r="T494" s="47" t="e">
        <f>HLOOKUP("power rail",#REF!,MATCH($A494,#REF!,0),FALSE)</f>
        <v>#REF!</v>
      </c>
      <c r="U494" s="62" t="e">
        <f>HLOOKUP("Wake Capable",#REF!,MATCH($A494,#REF!,0),FALSE)</f>
        <v>#REF!</v>
      </c>
      <c r="V494" s="62" t="e">
        <f>HLOOKUP("Strap",#REF!,MATCH($A494,#REF!,0),FALSE)</f>
        <v>#REF!</v>
      </c>
      <c r="W494" s="62"/>
      <c r="X494" s="62"/>
      <c r="Y494" s="62"/>
      <c r="Z494" s="47"/>
      <c r="AA494" s="47" t="e">
        <f>HLOOKUP("Pad type",#REF!,MATCH($A494,#REF!,0),FALSE)</f>
        <v>#REF!</v>
      </c>
      <c r="AB494" s="63"/>
      <c r="AC494" s="63" t="e">
        <f>HLOOKUP("POR Pin State",#REF!,MATCH($A494,#REF!,0),FALSE)</f>
        <v>#REF!</v>
      </c>
      <c r="AD494" s="208"/>
      <c r="AE494" s="208"/>
      <c r="AF494" s="208"/>
      <c r="AG494" s="208"/>
      <c r="AH494" s="209"/>
      <c r="AI494" s="209"/>
      <c r="AJ494" s="210"/>
      <c r="AK494" s="210"/>
      <c r="AL494" s="210"/>
      <c r="AM494" s="210"/>
      <c r="AN494" s="210"/>
      <c r="AO494" s="210"/>
      <c r="AP494" s="210"/>
      <c r="AQ494" s="236" t="s">
        <v>1108</v>
      </c>
      <c r="AR494" s="105"/>
      <c r="AS494" s="105"/>
      <c r="AT494" s="105"/>
      <c r="AU494" s="105"/>
      <c r="AV494" s="105"/>
      <c r="AW494" s="105"/>
      <c r="AX494" s="105"/>
      <c r="AY494" s="105"/>
      <c r="AZ494" s="105"/>
      <c r="BA494" s="105"/>
      <c r="BB494" s="218"/>
      <c r="BC494" s="105"/>
      <c r="BD494" s="219"/>
      <c r="BE494" s="231" t="s">
        <v>1107</v>
      </c>
      <c r="BF494" s="147" t="e">
        <f>VLOOKUP($A494,#REF!,34,FALSE)</f>
        <v>#REF!</v>
      </c>
      <c r="BG494" s="147" t="e">
        <f>VLOOKUP($A494,#REF!,22,FALSE)</f>
        <v>#REF!</v>
      </c>
      <c r="BH494" s="149"/>
    </row>
    <row r="495" s="5" customFormat="1" ht="12.95" customHeight="1" spans="1:60">
      <c r="A495" s="48" t="s">
        <v>1109</v>
      </c>
      <c r="B495" s="38" t="e">
        <f>VLOOKUP($A495,#REF!,34,FALSE)</f>
        <v>#REF!</v>
      </c>
      <c r="C495" s="39" t="str">
        <f t="shared" si="158"/>
        <v>unused_UPHY2_TX7P</v>
      </c>
      <c r="D495" s="40" t="e">
        <f>IF(LEN(VLOOKUP($A495,#REF!,8,FALSE)),LEFT(VLOOKUP($A495,#REF!,8,FALSE),LEN(VLOOKUP($A495,#REF!,8,FALSE))-2),"")</f>
        <v>#REF!</v>
      </c>
      <c r="E495" s="41" t="e">
        <f>IF(LEN(VLOOKUP($A495,#REF!,4,FALSE)),IF(INDEX(#REF!,MATCH($A495,#REF!,0),1),LEFT(VLOOKUP($A495,#REF!,4,FALSE),LEN(VLOOKUP($A495,#REF!,4,FALSE))-2),CONCATENATE(LEFT(VLOOKUP($A495,#REF!,4,FALSE),LEN(VLOOKUP($A495,#REF!,4,FALSE))-2),"*")),"")</f>
        <v>#REF!</v>
      </c>
      <c r="F495" s="42" t="e">
        <f>IF(LEN(VLOOKUP($A495,#REF!,5,FALSE)),IF(INDEX(#REF!,MATCH($A495,#REF!,0),2),LEFT(VLOOKUP($A495,#REF!,5,FALSE),LEN(VLOOKUP($A495,#REF!,5,FALSE))-2),CONCATENATE(LEFT(VLOOKUP($A495,#REF!,5,FALSE),LEN(VLOOKUP($A495,#REF!,5,FALSE))-2),"*")),"")</f>
        <v>#REF!</v>
      </c>
      <c r="G495" s="42" t="e">
        <f>IF(LEN(VLOOKUP($A495,#REF!,6,FALSE)),IF(INDEX(#REF!,MATCH($A495,#REF!,0),3),LEFT(VLOOKUP($A495,#REF!,6,FALSE),LEN(VLOOKUP($A495,#REF!,6,FALSE))-2),CONCATENATE(LEFT(VLOOKUP($A495,#REF!,6,FALSE),LEN(VLOOKUP($A495,#REF!,6,FALSE))-2),"*")),"")</f>
        <v>#REF!</v>
      </c>
      <c r="H495" s="43" t="e">
        <f>IF(LEN(VLOOKUP($A495,#REF!,7,FALSE)),IF(INDEX(#REF!,MATCH($A495,#REF!,0),4),LEFT(VLOOKUP($A495,#REF!,7,FALSE),LEN(VLOOKUP($A495,#REF!,7,FALSE))-2),CONCATENATE(LEFT(VLOOKUP($A495,#REF!,7,FALSE),LEN(VLOOKUP($A495,#REF!,7,FALSE))-2),"*")),"")</f>
        <v>#REF!</v>
      </c>
      <c r="I495" s="54" t="e">
        <f>IF(LEN(VLOOKUP($A495,#REF!,8,FALSE)),UPPER(RIGHT(VLOOKUP($A495,#REF!,8,FALSE),1)),"")</f>
        <v>#REF!</v>
      </c>
      <c r="J495" s="42" t="e">
        <f>IF(LEN(VLOOKUP($A495,#REF!,4,FALSE)),UPPER(RIGHT(VLOOKUP($A495,#REF!,4,FALSE),1)),"")</f>
        <v>#REF!</v>
      </c>
      <c r="K495" s="42" t="e">
        <f>IF(LEN(VLOOKUP($A495,#REF!,5,FALSE)),UPPER(RIGHT(VLOOKUP($A495,#REF!,5,FALSE),1)),"")</f>
        <v>#REF!</v>
      </c>
      <c r="L495" s="42" t="e">
        <f>IF(LEN(VLOOKUP($A495,#REF!,6,FALSE)),UPPER(RIGHT(VLOOKUP($A495,#REF!,6,FALSE),1)),"")</f>
        <v>#REF!</v>
      </c>
      <c r="M495" s="43" t="e">
        <f>IF(LEN(VLOOKUP($A495,#REF!,7,FALSE)),UPPER(RIGHT(VLOOKUP($A495,#REF!,7,FALSE),1)),"")</f>
        <v>#REF!</v>
      </c>
      <c r="N495" s="206"/>
      <c r="O495" s="206"/>
      <c r="P495" s="206"/>
      <c r="Q495" s="206"/>
      <c r="R495" s="206"/>
      <c r="S495" s="63" t="e">
        <f>HLOOKUP("Device Tree Pin Name",#REF!,MATCH($A495,#REF!,0),FALSE)</f>
        <v>#REF!</v>
      </c>
      <c r="T495" s="47" t="e">
        <f>HLOOKUP("power rail",#REF!,MATCH($A495,#REF!,0),FALSE)</f>
        <v>#REF!</v>
      </c>
      <c r="U495" s="62" t="e">
        <f>HLOOKUP("Wake Capable",#REF!,MATCH($A495,#REF!,0),FALSE)</f>
        <v>#REF!</v>
      </c>
      <c r="V495" s="62" t="e">
        <f>HLOOKUP("Strap",#REF!,MATCH($A495,#REF!,0),FALSE)</f>
        <v>#REF!</v>
      </c>
      <c r="W495" s="62"/>
      <c r="X495" s="62"/>
      <c r="Y495" s="62"/>
      <c r="Z495" s="47"/>
      <c r="AA495" s="47" t="e">
        <f>HLOOKUP("Pad type",#REF!,MATCH($A495,#REF!,0),FALSE)</f>
        <v>#REF!</v>
      </c>
      <c r="AB495" s="63"/>
      <c r="AC495" s="63" t="e">
        <f>HLOOKUP("POR Pin State",#REF!,MATCH($A495,#REF!,0),FALSE)</f>
        <v>#REF!</v>
      </c>
      <c r="AD495" s="208"/>
      <c r="AE495" s="208"/>
      <c r="AF495" s="208"/>
      <c r="AG495" s="208"/>
      <c r="AH495" s="209"/>
      <c r="AI495" s="209"/>
      <c r="AJ495" s="210"/>
      <c r="AK495" s="210"/>
      <c r="AL495" s="210"/>
      <c r="AM495" s="210"/>
      <c r="AN495" s="210"/>
      <c r="AO495" s="210"/>
      <c r="AP495" s="210"/>
      <c r="AQ495" s="237" t="s">
        <v>1110</v>
      </c>
      <c r="AR495" s="105"/>
      <c r="AS495" s="105"/>
      <c r="AT495" s="105"/>
      <c r="AU495" s="105"/>
      <c r="AV495" s="105"/>
      <c r="AW495" s="105"/>
      <c r="AX495" s="105"/>
      <c r="AY495" s="105"/>
      <c r="AZ495" s="105"/>
      <c r="BA495" s="105"/>
      <c r="BB495" s="218"/>
      <c r="BC495" s="105"/>
      <c r="BD495" s="219"/>
      <c r="BE495" s="231" t="s">
        <v>1109</v>
      </c>
      <c r="BF495" s="147" t="e">
        <f>VLOOKUP($A495,#REF!,34,FALSE)</f>
        <v>#REF!</v>
      </c>
      <c r="BG495" s="147" t="e">
        <f>VLOOKUP($A495,#REF!,22,FALSE)</f>
        <v>#REF!</v>
      </c>
      <c r="BH495" s="149"/>
    </row>
    <row r="496" s="5" customFormat="1" ht="12.95" customHeight="1" spans="1:60">
      <c r="A496" s="48" t="s">
        <v>1111</v>
      </c>
      <c r="B496" s="38" t="e">
        <f>VLOOKUP($A496,#REF!,34,FALSE)</f>
        <v>#REF!</v>
      </c>
      <c r="C496" s="39" t="str">
        <f t="shared" si="158"/>
        <v>unused_UPHY2_TX7N</v>
      </c>
      <c r="D496" s="40" t="e">
        <f>IF(LEN(VLOOKUP($A496,#REF!,8,FALSE)),LEFT(VLOOKUP($A496,#REF!,8,FALSE),LEN(VLOOKUP($A496,#REF!,8,FALSE))-2),"")</f>
        <v>#REF!</v>
      </c>
      <c r="E496" s="41" t="e">
        <f>IF(LEN(VLOOKUP($A496,#REF!,4,FALSE)),IF(INDEX(#REF!,MATCH($A496,#REF!,0),1),LEFT(VLOOKUP($A496,#REF!,4,FALSE),LEN(VLOOKUP($A496,#REF!,4,FALSE))-2),CONCATENATE(LEFT(VLOOKUP($A496,#REF!,4,FALSE),LEN(VLOOKUP($A496,#REF!,4,FALSE))-2),"*")),"")</f>
        <v>#REF!</v>
      </c>
      <c r="F496" s="42" t="e">
        <f>IF(LEN(VLOOKUP($A496,#REF!,5,FALSE)),IF(INDEX(#REF!,MATCH($A496,#REF!,0),2),LEFT(VLOOKUP($A496,#REF!,5,FALSE),LEN(VLOOKUP($A496,#REF!,5,FALSE))-2),CONCATENATE(LEFT(VLOOKUP($A496,#REF!,5,FALSE),LEN(VLOOKUP($A496,#REF!,5,FALSE))-2),"*")),"")</f>
        <v>#REF!</v>
      </c>
      <c r="G496" s="42" t="e">
        <f>IF(LEN(VLOOKUP($A496,#REF!,6,FALSE)),IF(INDEX(#REF!,MATCH($A496,#REF!,0),3),LEFT(VLOOKUP($A496,#REF!,6,FALSE),LEN(VLOOKUP($A496,#REF!,6,FALSE))-2),CONCATENATE(LEFT(VLOOKUP($A496,#REF!,6,FALSE),LEN(VLOOKUP($A496,#REF!,6,FALSE))-2),"*")),"")</f>
        <v>#REF!</v>
      </c>
      <c r="H496" s="43" t="e">
        <f>IF(LEN(VLOOKUP($A496,#REF!,7,FALSE)),IF(INDEX(#REF!,MATCH($A496,#REF!,0),4),LEFT(VLOOKUP($A496,#REF!,7,FALSE),LEN(VLOOKUP($A496,#REF!,7,FALSE))-2),CONCATENATE(LEFT(VLOOKUP($A496,#REF!,7,FALSE),LEN(VLOOKUP($A496,#REF!,7,FALSE))-2),"*")),"")</f>
        <v>#REF!</v>
      </c>
      <c r="I496" s="54" t="e">
        <f>IF(LEN(VLOOKUP($A496,#REF!,8,FALSE)),UPPER(RIGHT(VLOOKUP($A496,#REF!,8,FALSE),1)),"")</f>
        <v>#REF!</v>
      </c>
      <c r="J496" s="42" t="e">
        <f>IF(LEN(VLOOKUP($A496,#REF!,4,FALSE)),UPPER(RIGHT(VLOOKUP($A496,#REF!,4,FALSE),1)),"")</f>
        <v>#REF!</v>
      </c>
      <c r="K496" s="42" t="e">
        <f>IF(LEN(VLOOKUP($A496,#REF!,5,FALSE)),UPPER(RIGHT(VLOOKUP($A496,#REF!,5,FALSE),1)),"")</f>
        <v>#REF!</v>
      </c>
      <c r="L496" s="42" t="e">
        <f>IF(LEN(VLOOKUP($A496,#REF!,6,FALSE)),UPPER(RIGHT(VLOOKUP($A496,#REF!,6,FALSE),1)),"")</f>
        <v>#REF!</v>
      </c>
      <c r="M496" s="43" t="e">
        <f>IF(LEN(VLOOKUP($A496,#REF!,7,FALSE)),UPPER(RIGHT(VLOOKUP($A496,#REF!,7,FALSE),1)),"")</f>
        <v>#REF!</v>
      </c>
      <c r="N496" s="206"/>
      <c r="O496" s="206"/>
      <c r="P496" s="206"/>
      <c r="Q496" s="206"/>
      <c r="R496" s="206"/>
      <c r="S496" s="63" t="e">
        <f>HLOOKUP("Device Tree Pin Name",#REF!,MATCH($A496,#REF!,0),FALSE)</f>
        <v>#REF!</v>
      </c>
      <c r="T496" s="47" t="e">
        <f>HLOOKUP("power rail",#REF!,MATCH($A496,#REF!,0),FALSE)</f>
        <v>#REF!</v>
      </c>
      <c r="U496" s="62" t="e">
        <f>HLOOKUP("Wake Capable",#REF!,MATCH($A496,#REF!,0),FALSE)</f>
        <v>#REF!</v>
      </c>
      <c r="V496" s="62" t="e">
        <f>HLOOKUP("Strap",#REF!,MATCH($A496,#REF!,0),FALSE)</f>
        <v>#REF!</v>
      </c>
      <c r="W496" s="62"/>
      <c r="X496" s="62"/>
      <c r="Y496" s="62"/>
      <c r="Z496" s="47"/>
      <c r="AA496" s="47" t="e">
        <f>HLOOKUP("Pad type",#REF!,MATCH($A496,#REF!,0),FALSE)</f>
        <v>#REF!</v>
      </c>
      <c r="AB496" s="63"/>
      <c r="AC496" s="63" t="e">
        <f>HLOOKUP("POR Pin State",#REF!,MATCH($A496,#REF!,0),FALSE)</f>
        <v>#REF!</v>
      </c>
      <c r="AD496" s="208"/>
      <c r="AE496" s="208"/>
      <c r="AF496" s="208"/>
      <c r="AG496" s="208"/>
      <c r="AH496" s="209"/>
      <c r="AI496" s="209"/>
      <c r="AJ496" s="210"/>
      <c r="AK496" s="210"/>
      <c r="AL496" s="210"/>
      <c r="AM496" s="210"/>
      <c r="AN496" s="210"/>
      <c r="AO496" s="210"/>
      <c r="AP496" s="210"/>
      <c r="AQ496" s="236" t="s">
        <v>1112</v>
      </c>
      <c r="AR496" s="105"/>
      <c r="AS496" s="105"/>
      <c r="AT496" s="105"/>
      <c r="AU496" s="105"/>
      <c r="AV496" s="105"/>
      <c r="AW496" s="105"/>
      <c r="AX496" s="105"/>
      <c r="AY496" s="105"/>
      <c r="AZ496" s="105"/>
      <c r="BA496" s="105"/>
      <c r="BB496" s="218"/>
      <c r="BC496" s="105"/>
      <c r="BD496" s="219"/>
      <c r="BE496" s="242" t="s">
        <v>1111</v>
      </c>
      <c r="BF496" s="147" t="e">
        <f>VLOOKUP($A496,#REF!,34,FALSE)</f>
        <v>#REF!</v>
      </c>
      <c r="BG496" s="147" t="e">
        <f>VLOOKUP($A496,#REF!,22,FALSE)</f>
        <v>#REF!</v>
      </c>
      <c r="BH496" s="149"/>
    </row>
    <row r="497" s="5" customFormat="1" ht="12.95" customHeight="1" spans="1:60">
      <c r="A497" s="48" t="s">
        <v>1113</v>
      </c>
      <c r="B497" s="38" t="e">
        <f>VLOOKUP($A497,#REF!,34,FALSE)</f>
        <v>#REF!</v>
      </c>
      <c r="C497" s="39" t="str">
        <f t="shared" si="158"/>
        <v>unused_UPHY2_PLL1_TERMP</v>
      </c>
      <c r="D497" s="40" t="e">
        <f>IF(LEN(VLOOKUP($A497,#REF!,8,FALSE)),LEFT(VLOOKUP($A497,#REF!,8,FALSE),LEN(VLOOKUP($A497,#REF!,8,FALSE))-2),"")</f>
        <v>#REF!</v>
      </c>
      <c r="E497" s="41" t="s">
        <v>1114</v>
      </c>
      <c r="F497" s="42" t="e">
        <f>IF(LEN(VLOOKUP($A497,#REF!,5,FALSE)),IF(INDEX(#REF!,MATCH($A497,#REF!,0),2),LEFT(VLOOKUP($A497,#REF!,5,FALSE),LEN(VLOOKUP($A497,#REF!,5,FALSE))-2),CONCATENATE(LEFT(VLOOKUP($A497,#REF!,5,FALSE),LEN(VLOOKUP($A497,#REF!,5,FALSE))-2),"*")),"")</f>
        <v>#REF!</v>
      </c>
      <c r="G497" s="42" t="e">
        <f>IF(LEN(VLOOKUP($A497,#REF!,6,FALSE)),IF(INDEX(#REF!,MATCH($A497,#REF!,0),3),LEFT(VLOOKUP($A497,#REF!,6,FALSE),LEN(VLOOKUP($A497,#REF!,6,FALSE))-2),CONCATENATE(LEFT(VLOOKUP($A497,#REF!,6,FALSE),LEN(VLOOKUP($A497,#REF!,6,FALSE))-2),"*")),"")</f>
        <v>#REF!</v>
      </c>
      <c r="H497" s="43" t="e">
        <f>IF(LEN(VLOOKUP($A497,#REF!,7,FALSE)),IF(INDEX(#REF!,MATCH($A497,#REF!,0),4),LEFT(VLOOKUP($A497,#REF!,7,FALSE),LEN(VLOOKUP($A497,#REF!,7,FALSE))-2),CONCATENATE(LEFT(VLOOKUP($A497,#REF!,7,FALSE),LEN(VLOOKUP($A497,#REF!,7,FALSE))-2),"*")),"")</f>
        <v>#REF!</v>
      </c>
      <c r="I497" s="54" t="e">
        <f>IF(LEN(VLOOKUP($A497,#REF!,8,FALSE)),UPPER(RIGHT(VLOOKUP($A497,#REF!,8,FALSE),1)),"")</f>
        <v>#REF!</v>
      </c>
      <c r="J497" s="42" t="e">
        <f>IF(LEN(VLOOKUP($A497,#REF!,4,FALSE)),UPPER(RIGHT(VLOOKUP($A497,#REF!,4,FALSE),1)),"")</f>
        <v>#REF!</v>
      </c>
      <c r="K497" s="42" t="e">
        <f>IF(LEN(VLOOKUP($A497,#REF!,5,FALSE)),UPPER(RIGHT(VLOOKUP($A497,#REF!,5,FALSE),1)),"")</f>
        <v>#REF!</v>
      </c>
      <c r="L497" s="42" t="e">
        <f>IF(LEN(VLOOKUP($A497,#REF!,6,FALSE)),UPPER(RIGHT(VLOOKUP($A497,#REF!,6,FALSE),1)),"")</f>
        <v>#REF!</v>
      </c>
      <c r="M497" s="43" t="e">
        <f>IF(LEN(VLOOKUP($A497,#REF!,7,FALSE)),UPPER(RIGHT(VLOOKUP($A497,#REF!,7,FALSE),1)),"")</f>
        <v>#REF!</v>
      </c>
      <c r="N497" s="206"/>
      <c r="O497" s="206"/>
      <c r="P497" s="206"/>
      <c r="Q497" s="206"/>
      <c r="R497" s="206"/>
      <c r="S497" s="63" t="e">
        <f>HLOOKUP("Device Tree Pin Name",#REF!,MATCH($A497,#REF!,0),FALSE)</f>
        <v>#REF!</v>
      </c>
      <c r="T497" s="47" t="e">
        <f>HLOOKUP("power rail",#REF!,MATCH($A497,#REF!,0),FALSE)</f>
        <v>#REF!</v>
      </c>
      <c r="U497" s="62" t="e">
        <f>HLOOKUP("Wake Capable",#REF!,MATCH($A497,#REF!,0),FALSE)</f>
        <v>#REF!</v>
      </c>
      <c r="V497" s="62" t="e">
        <f>HLOOKUP("Strap",#REF!,MATCH($A497,#REF!,0),FALSE)</f>
        <v>#REF!</v>
      </c>
      <c r="W497" s="62"/>
      <c r="X497" s="62"/>
      <c r="Y497" s="62"/>
      <c r="Z497" s="47"/>
      <c r="AA497" s="47" t="e">
        <f>HLOOKUP("Pad type",#REF!,MATCH($A497,#REF!,0),FALSE)</f>
        <v>#REF!</v>
      </c>
      <c r="AB497" s="63"/>
      <c r="AC497" s="63" t="e">
        <f>HLOOKUP("POR Pin State",#REF!,MATCH($A497,#REF!,0),FALSE)</f>
        <v>#REF!</v>
      </c>
      <c r="AD497" s="208"/>
      <c r="AE497" s="208"/>
      <c r="AF497" s="208"/>
      <c r="AG497" s="208"/>
      <c r="AH497" s="209"/>
      <c r="AI497" s="209"/>
      <c r="AJ497" s="210"/>
      <c r="AK497" s="210"/>
      <c r="AL497" s="210"/>
      <c r="AM497" s="210"/>
      <c r="AN497" s="210"/>
      <c r="AO497" s="210"/>
      <c r="AP497" s="210"/>
      <c r="AQ497" s="236" t="s">
        <v>1114</v>
      </c>
      <c r="AR497" s="105"/>
      <c r="AS497" s="105"/>
      <c r="AT497" s="105"/>
      <c r="AU497" s="105"/>
      <c r="AV497" s="105"/>
      <c r="AW497" s="105"/>
      <c r="AX497" s="105"/>
      <c r="AY497" s="105"/>
      <c r="AZ497" s="105"/>
      <c r="BA497" s="403" t="s">
        <v>950</v>
      </c>
      <c r="BB497" s="218"/>
      <c r="BC497" s="105"/>
      <c r="BD497" s="219"/>
      <c r="BE497" s="231" t="s">
        <v>1114</v>
      </c>
      <c r="BF497" s="147" t="e">
        <f>VLOOKUP($A497,#REF!,34,FALSE)</f>
        <v>#REF!</v>
      </c>
      <c r="BG497" s="147" t="e">
        <f>VLOOKUP($A497,#REF!,22,FALSE)</f>
        <v>#REF!</v>
      </c>
      <c r="BH497" s="149"/>
    </row>
    <row r="498" s="5" customFormat="1" ht="12.95" customHeight="1" spans="1:60">
      <c r="A498" s="48" t="s">
        <v>1115</v>
      </c>
      <c r="B498" s="38" t="e">
        <f>VLOOKUP($A498,#REF!,34,FALSE)</f>
        <v>#REF!</v>
      </c>
      <c r="C498" s="39" t="str">
        <f t="shared" si="158"/>
        <v>unused_UPHY2_PLL2_TERMP</v>
      </c>
      <c r="D498" s="40" t="e">
        <f>IF(LEN(VLOOKUP($A498,#REF!,8,FALSE)),LEFT(VLOOKUP($A498,#REF!,8,FALSE),LEN(VLOOKUP($A498,#REF!,8,FALSE))-2),"")</f>
        <v>#REF!</v>
      </c>
      <c r="E498" s="41" t="s">
        <v>1113</v>
      </c>
      <c r="F498" s="42" t="e">
        <f>IF(LEN(VLOOKUP($A498,#REF!,5,FALSE)),IF(INDEX(#REF!,MATCH($A498,#REF!,0),2),LEFT(VLOOKUP($A498,#REF!,5,FALSE),LEN(VLOOKUP($A498,#REF!,5,FALSE))-2),CONCATENATE(LEFT(VLOOKUP($A498,#REF!,5,FALSE),LEN(VLOOKUP($A498,#REF!,5,FALSE))-2),"*")),"")</f>
        <v>#REF!</v>
      </c>
      <c r="G498" s="42" t="e">
        <f>IF(LEN(VLOOKUP($A498,#REF!,6,FALSE)),IF(INDEX(#REF!,MATCH($A498,#REF!,0),3),LEFT(VLOOKUP($A498,#REF!,6,FALSE),LEN(VLOOKUP($A498,#REF!,6,FALSE))-2),CONCATENATE(LEFT(VLOOKUP($A498,#REF!,6,FALSE),LEN(VLOOKUP($A498,#REF!,6,FALSE))-2),"*")),"")</f>
        <v>#REF!</v>
      </c>
      <c r="H498" s="43" t="e">
        <f>IF(LEN(VLOOKUP($A498,#REF!,7,FALSE)),IF(INDEX(#REF!,MATCH($A498,#REF!,0),4),LEFT(VLOOKUP($A498,#REF!,7,FALSE),LEN(VLOOKUP($A498,#REF!,7,FALSE))-2),CONCATENATE(LEFT(VLOOKUP($A498,#REF!,7,FALSE),LEN(VLOOKUP($A498,#REF!,7,FALSE))-2),"*")),"")</f>
        <v>#REF!</v>
      </c>
      <c r="I498" s="54" t="e">
        <f>IF(LEN(VLOOKUP($A498,#REF!,8,FALSE)),UPPER(RIGHT(VLOOKUP($A498,#REF!,8,FALSE),1)),"")</f>
        <v>#REF!</v>
      </c>
      <c r="J498" s="42" t="e">
        <f>IF(LEN(VLOOKUP($A498,#REF!,4,FALSE)),UPPER(RIGHT(VLOOKUP($A498,#REF!,4,FALSE),1)),"")</f>
        <v>#REF!</v>
      </c>
      <c r="K498" s="42" t="e">
        <f>IF(LEN(VLOOKUP($A498,#REF!,5,FALSE)),UPPER(RIGHT(VLOOKUP($A498,#REF!,5,FALSE),1)),"")</f>
        <v>#REF!</v>
      </c>
      <c r="L498" s="42" t="e">
        <f>IF(LEN(VLOOKUP($A498,#REF!,6,FALSE)),UPPER(RIGHT(VLOOKUP($A498,#REF!,6,FALSE),1)),"")</f>
        <v>#REF!</v>
      </c>
      <c r="M498" s="43" t="e">
        <f>IF(LEN(VLOOKUP($A498,#REF!,7,FALSE)),UPPER(RIGHT(VLOOKUP($A498,#REF!,7,FALSE),1)),"")</f>
        <v>#REF!</v>
      </c>
      <c r="N498" s="206"/>
      <c r="O498" s="206"/>
      <c r="P498" s="206"/>
      <c r="Q498" s="206"/>
      <c r="R498" s="206"/>
      <c r="S498" s="63" t="e">
        <f>HLOOKUP("Device Tree Pin Name",#REF!,MATCH($A498,#REF!,0),FALSE)</f>
        <v>#REF!</v>
      </c>
      <c r="T498" s="47" t="e">
        <f>HLOOKUP("power rail",#REF!,MATCH($A498,#REF!,0),FALSE)</f>
        <v>#REF!</v>
      </c>
      <c r="U498" s="62" t="e">
        <f>HLOOKUP("Wake Capable",#REF!,MATCH($A498,#REF!,0),FALSE)</f>
        <v>#REF!</v>
      </c>
      <c r="V498" s="62" t="e">
        <f>HLOOKUP("Strap",#REF!,MATCH($A498,#REF!,0),FALSE)</f>
        <v>#REF!</v>
      </c>
      <c r="W498" s="62"/>
      <c r="X498" s="62"/>
      <c r="Y498" s="62"/>
      <c r="Z498" s="47"/>
      <c r="AA498" s="47" t="e">
        <f>HLOOKUP("Pad type",#REF!,MATCH($A498,#REF!,0),FALSE)</f>
        <v>#REF!</v>
      </c>
      <c r="AB498" s="63"/>
      <c r="AC498" s="63" t="e">
        <f>HLOOKUP("POR Pin State",#REF!,MATCH($A498,#REF!,0),FALSE)</f>
        <v>#REF!</v>
      </c>
      <c r="AD498" s="208"/>
      <c r="AE498" s="208"/>
      <c r="AF498" s="208"/>
      <c r="AG498" s="208"/>
      <c r="AH498" s="209"/>
      <c r="AI498" s="209"/>
      <c r="AJ498" s="210"/>
      <c r="AK498" s="210"/>
      <c r="AL498" s="210"/>
      <c r="AM498" s="210"/>
      <c r="AN498" s="210"/>
      <c r="AO498" s="210"/>
      <c r="AP498" s="210"/>
      <c r="AQ498" s="237" t="s">
        <v>1113</v>
      </c>
      <c r="AR498" s="105"/>
      <c r="AS498" s="105"/>
      <c r="AT498" s="105"/>
      <c r="AU498" s="105"/>
      <c r="AV498" s="105"/>
      <c r="AW498" s="105"/>
      <c r="AX498" s="105"/>
      <c r="AY498" s="105"/>
      <c r="AZ498" s="105"/>
      <c r="BA498" s="403" t="s">
        <v>950</v>
      </c>
      <c r="BB498" s="218"/>
      <c r="BC498" s="105"/>
      <c r="BD498" s="219"/>
      <c r="BE498" s="231" t="s">
        <v>1113</v>
      </c>
      <c r="BF498" s="147" t="e">
        <f>VLOOKUP($A498,#REF!,34,FALSE)</f>
        <v>#REF!</v>
      </c>
      <c r="BG498" s="147" t="e">
        <f>VLOOKUP($A498,#REF!,22,FALSE)</f>
        <v>#REF!</v>
      </c>
      <c r="BH498" s="149"/>
    </row>
    <row r="499" s="5" customFormat="1" ht="12.95" customHeight="1" spans="1:60">
      <c r="A499" s="48" t="s">
        <v>1114</v>
      </c>
      <c r="B499" s="38" t="e">
        <f>VLOOKUP($A499,#REF!,34,FALSE)</f>
        <v>#REF!</v>
      </c>
      <c r="C499" s="39" t="str">
        <f t="shared" si="158"/>
        <v>unused_UPHY2_PLL0_TERMP</v>
      </c>
      <c r="D499" s="40" t="e">
        <f>IF(LEN(VLOOKUP($A499,#REF!,8,FALSE)),LEFT(VLOOKUP($A499,#REF!,8,FALSE),LEN(VLOOKUP($A499,#REF!,8,FALSE))-2),"")</f>
        <v>#REF!</v>
      </c>
      <c r="E499" s="41" t="s">
        <v>1113</v>
      </c>
      <c r="F499" s="42" t="e">
        <f>IF(LEN(VLOOKUP($A499,#REF!,5,FALSE)),IF(INDEX(#REF!,MATCH($A499,#REF!,0),2),LEFT(VLOOKUP($A499,#REF!,5,FALSE),LEN(VLOOKUP($A499,#REF!,5,FALSE))-2),CONCATENATE(LEFT(VLOOKUP($A499,#REF!,5,FALSE),LEN(VLOOKUP($A499,#REF!,5,FALSE))-2),"*")),"")</f>
        <v>#REF!</v>
      </c>
      <c r="G499" s="42" t="e">
        <f>IF(LEN(VLOOKUP($A499,#REF!,6,FALSE)),IF(INDEX(#REF!,MATCH($A499,#REF!,0),3),LEFT(VLOOKUP($A499,#REF!,6,FALSE),LEN(VLOOKUP($A499,#REF!,6,FALSE))-2),CONCATENATE(LEFT(VLOOKUP($A499,#REF!,6,FALSE),LEN(VLOOKUP($A499,#REF!,6,FALSE))-2),"*")),"")</f>
        <v>#REF!</v>
      </c>
      <c r="H499" s="43" t="e">
        <f>IF(LEN(VLOOKUP($A499,#REF!,7,FALSE)),IF(INDEX(#REF!,MATCH($A499,#REF!,0),4),LEFT(VLOOKUP($A499,#REF!,7,FALSE),LEN(VLOOKUP($A499,#REF!,7,FALSE))-2),CONCATENATE(LEFT(VLOOKUP($A499,#REF!,7,FALSE),LEN(VLOOKUP($A499,#REF!,7,FALSE))-2),"*")),"")</f>
        <v>#REF!</v>
      </c>
      <c r="I499" s="54" t="e">
        <f>IF(LEN(VLOOKUP($A499,#REF!,8,FALSE)),UPPER(RIGHT(VLOOKUP($A499,#REF!,8,FALSE),1)),"")</f>
        <v>#REF!</v>
      </c>
      <c r="J499" s="42" t="e">
        <f>IF(LEN(VLOOKUP($A499,#REF!,4,FALSE)),UPPER(RIGHT(VLOOKUP($A499,#REF!,4,FALSE),1)),"")</f>
        <v>#REF!</v>
      </c>
      <c r="K499" s="42" t="e">
        <f>IF(LEN(VLOOKUP($A499,#REF!,5,FALSE)),UPPER(RIGHT(VLOOKUP($A499,#REF!,5,FALSE),1)),"")</f>
        <v>#REF!</v>
      </c>
      <c r="L499" s="42" t="e">
        <f>IF(LEN(VLOOKUP($A499,#REF!,6,FALSE)),UPPER(RIGHT(VLOOKUP($A499,#REF!,6,FALSE),1)),"")</f>
        <v>#REF!</v>
      </c>
      <c r="M499" s="43" t="e">
        <f>IF(LEN(VLOOKUP($A499,#REF!,7,FALSE)),UPPER(RIGHT(VLOOKUP($A499,#REF!,7,FALSE),1)),"")</f>
        <v>#REF!</v>
      </c>
      <c r="N499" s="206"/>
      <c r="O499" s="206"/>
      <c r="P499" s="206"/>
      <c r="Q499" s="206"/>
      <c r="R499" s="206"/>
      <c r="S499" s="63" t="e">
        <f>HLOOKUP("Device Tree Pin Name",#REF!,MATCH($A499,#REF!,0),FALSE)</f>
        <v>#REF!</v>
      </c>
      <c r="T499" s="47" t="e">
        <f>HLOOKUP("power rail",#REF!,MATCH($A499,#REF!,0),FALSE)</f>
        <v>#REF!</v>
      </c>
      <c r="U499" s="62" t="e">
        <f>HLOOKUP("Wake Capable",#REF!,MATCH($A499,#REF!,0),FALSE)</f>
        <v>#REF!</v>
      </c>
      <c r="V499" s="62" t="e">
        <f>HLOOKUP("Strap",#REF!,MATCH($A499,#REF!,0),FALSE)</f>
        <v>#REF!</v>
      </c>
      <c r="W499" s="62"/>
      <c r="X499" s="62"/>
      <c r="Y499" s="62"/>
      <c r="Z499" s="47"/>
      <c r="AA499" s="47" t="e">
        <f>HLOOKUP("Pad type",#REF!,MATCH($A499,#REF!,0),FALSE)</f>
        <v>#REF!</v>
      </c>
      <c r="AB499" s="63"/>
      <c r="AC499" s="63" t="e">
        <f>HLOOKUP("POR Pin State",#REF!,MATCH($A499,#REF!,0),FALSE)</f>
        <v>#REF!</v>
      </c>
      <c r="AD499" s="208"/>
      <c r="AE499" s="208"/>
      <c r="AF499" s="208"/>
      <c r="AG499" s="208"/>
      <c r="AH499" s="209"/>
      <c r="AI499" s="209"/>
      <c r="AJ499" s="210"/>
      <c r="AK499" s="210"/>
      <c r="AL499" s="210"/>
      <c r="AM499" s="210"/>
      <c r="AN499" s="210"/>
      <c r="AO499" s="210"/>
      <c r="AP499" s="210"/>
      <c r="AQ499" s="236" t="s">
        <v>1113</v>
      </c>
      <c r="AR499" s="105"/>
      <c r="AS499" s="105"/>
      <c r="AT499" s="105"/>
      <c r="AU499" s="105"/>
      <c r="AV499" s="105"/>
      <c r="AW499" s="105"/>
      <c r="AX499" s="105"/>
      <c r="AY499" s="105"/>
      <c r="AZ499" s="105"/>
      <c r="BA499" s="403" t="s">
        <v>950</v>
      </c>
      <c r="BB499" s="218"/>
      <c r="BC499" s="105"/>
      <c r="BD499" s="219"/>
      <c r="BE499" s="231" t="s">
        <v>1115</v>
      </c>
      <c r="BF499" s="147" t="e">
        <f>VLOOKUP($A499,#REF!,34,FALSE)</f>
        <v>#REF!</v>
      </c>
      <c r="BG499" s="147" t="e">
        <f>VLOOKUP($A499,#REF!,22,FALSE)</f>
        <v>#REF!</v>
      </c>
      <c r="BH499" s="149"/>
    </row>
    <row r="500" s="4" customFormat="1" ht="18" customHeight="1" spans="1:60">
      <c r="A500" s="32" t="s">
        <v>1116</v>
      </c>
      <c r="B500" s="32" t="s">
        <v>1117</v>
      </c>
      <c r="C500" s="33"/>
      <c r="D500" s="34"/>
      <c r="E500" s="34"/>
      <c r="F500" s="34"/>
      <c r="G500" s="34"/>
      <c r="H500" s="34"/>
      <c r="I500" s="33"/>
      <c r="J500" s="33"/>
      <c r="K500" s="33"/>
      <c r="L500" s="33"/>
      <c r="M500" s="33"/>
      <c r="N500" s="33"/>
      <c r="O500" s="33"/>
      <c r="P500" s="33"/>
      <c r="Q500" s="33"/>
      <c r="R500" s="33"/>
      <c r="S500" s="33"/>
      <c r="T500" s="33"/>
      <c r="U500" s="59"/>
      <c r="V500" s="59"/>
      <c r="W500" s="59"/>
      <c r="X500" s="59"/>
      <c r="Y500" s="59"/>
      <c r="Z500" s="80"/>
      <c r="AA500" s="80"/>
      <c r="AB500" s="80"/>
      <c r="AC500" s="80"/>
      <c r="AD500" s="80"/>
      <c r="AE500" s="80"/>
      <c r="AF500" s="80"/>
      <c r="AG500" s="80"/>
      <c r="AH500" s="80"/>
      <c r="AI500" s="80"/>
      <c r="AJ500" s="80"/>
      <c r="AK500" s="80"/>
      <c r="AL500" s="80"/>
      <c r="AM500" s="80"/>
      <c r="AN500" s="80"/>
      <c r="AO500" s="80"/>
      <c r="AP500" s="80"/>
      <c r="AQ500" s="98"/>
      <c r="AR500" s="98"/>
      <c r="AS500" s="99"/>
      <c r="AT500" s="99"/>
      <c r="AU500" s="99"/>
      <c r="AV500" s="99"/>
      <c r="AW500" s="99"/>
      <c r="AX500" s="99"/>
      <c r="AY500" s="99"/>
      <c r="AZ500" s="99"/>
      <c r="BA500" s="99"/>
      <c r="BB500" s="99"/>
      <c r="BC500" s="400" t="s">
        <v>1118</v>
      </c>
      <c r="BD500" s="99"/>
      <c r="BE500" s="251" t="s">
        <v>1116</v>
      </c>
      <c r="BF500" s="251" t="s">
        <v>1117</v>
      </c>
      <c r="BG500" s="226"/>
      <c r="BH500" s="244"/>
    </row>
    <row r="501" s="5" customFormat="1" ht="12.95" customHeight="1" spans="1:60">
      <c r="A501" s="48" t="s">
        <v>1119</v>
      </c>
      <c r="B501" s="38" t="e">
        <f>VLOOKUP($A501,#REF!,34,FALSE)</f>
        <v>#REF!</v>
      </c>
      <c r="C501" s="39" t="str">
        <f t="shared" ref="C501:C572" si="159">CONCATENATE("unused_",A501)</f>
        <v>unused_DDR_XM0_B0D0</v>
      </c>
      <c r="D501" s="40" t="e">
        <f>IF(LEN(VLOOKUP($A501,#REF!,8,FALSE)),LEFT(VLOOKUP($A501,#REF!,8,FALSE),LEN(VLOOKUP($A501,#REF!,8,FALSE))-2),"")</f>
        <v>#REF!</v>
      </c>
      <c r="E501" s="41" t="e">
        <f>IF(LEN(VLOOKUP($A501,#REF!,4,FALSE)),IF(INDEX(#REF!,MATCH($A501,#REF!,0),1),LEFT(VLOOKUP($A501,#REF!,4,FALSE),LEN(VLOOKUP($A501,#REF!,4,FALSE))-2),CONCATENATE(LEFT(VLOOKUP($A501,#REF!,4,FALSE),LEN(VLOOKUP($A501,#REF!,4,FALSE))-2),"*")),"")</f>
        <v>#REF!</v>
      </c>
      <c r="F501" s="42" t="e">
        <f>IF(LEN(VLOOKUP($A501,#REF!,5,FALSE)),IF(INDEX(#REF!,MATCH($A501,#REF!,0),2),LEFT(VLOOKUP($A501,#REF!,5,FALSE),LEN(VLOOKUP($A501,#REF!,5,FALSE))-2),CONCATENATE(LEFT(VLOOKUP($A501,#REF!,5,FALSE),LEN(VLOOKUP($A501,#REF!,5,FALSE))-2),"*")),"")</f>
        <v>#REF!</v>
      </c>
      <c r="G501" s="42" t="e">
        <f>IF(LEN(VLOOKUP($A501,#REF!,6,FALSE)),IF(INDEX(#REF!,MATCH($A501,#REF!,0),3),LEFT(VLOOKUP($A501,#REF!,6,FALSE),LEN(VLOOKUP($A501,#REF!,6,FALSE))-2),CONCATENATE(LEFT(VLOOKUP($A501,#REF!,6,FALSE),LEN(VLOOKUP($A501,#REF!,6,FALSE))-2),"*")),"")</f>
        <v>#REF!</v>
      </c>
      <c r="H501" s="43" t="e">
        <f>IF(LEN(VLOOKUP($A501,#REF!,7,FALSE)),IF(INDEX(#REF!,MATCH($A501,#REF!,0),4),LEFT(VLOOKUP($A501,#REF!,7,FALSE),LEN(VLOOKUP($A501,#REF!,7,FALSE))-2),CONCATENATE(LEFT(VLOOKUP($A501,#REF!,7,FALSE),LEN(VLOOKUP($A501,#REF!,7,FALSE))-2),"*")),"")</f>
        <v>#REF!</v>
      </c>
      <c r="I501" s="54" t="e">
        <f>IF(LEN(VLOOKUP($A501,#REF!,8,FALSE)),UPPER(RIGHT(VLOOKUP($A501,#REF!,8,FALSE),1)),"")</f>
        <v>#REF!</v>
      </c>
      <c r="J501" s="42" t="e">
        <f>IF(LEN(VLOOKUP($A501,#REF!,4,FALSE)),UPPER(RIGHT(VLOOKUP($A501,#REF!,4,FALSE),1)),"")</f>
        <v>#REF!</v>
      </c>
      <c r="K501" s="42" t="e">
        <f>IF(LEN(VLOOKUP($A501,#REF!,5,FALSE)),UPPER(RIGHT(VLOOKUP($A501,#REF!,5,FALSE),1)),"")</f>
        <v>#REF!</v>
      </c>
      <c r="L501" s="42" t="e">
        <f>IF(LEN(VLOOKUP($A501,#REF!,6,FALSE)),UPPER(RIGHT(VLOOKUP($A501,#REF!,6,FALSE),1)),"")</f>
        <v>#REF!</v>
      </c>
      <c r="M501" s="43" t="e">
        <f>IF(LEN(VLOOKUP($A501,#REF!,7,FALSE)),UPPER(RIGHT(VLOOKUP($A501,#REF!,7,FALSE),1)),"")</f>
        <v>#REF!</v>
      </c>
      <c r="N501" s="206"/>
      <c r="O501" s="206"/>
      <c r="P501" s="206"/>
      <c r="Q501" s="206"/>
      <c r="R501" s="206"/>
      <c r="S501" s="63" t="e">
        <f>HLOOKUP("Device Tree Pin Name",#REF!,MATCH($A501,#REF!,0),FALSE)</f>
        <v>#REF!</v>
      </c>
      <c r="T501" s="47" t="e">
        <f>HLOOKUP("power rail",#REF!,MATCH($A501,#REF!,0),FALSE)</f>
        <v>#REF!</v>
      </c>
      <c r="U501" s="62" t="e">
        <f>HLOOKUP("Wake Capable",#REF!,MATCH($A501,#REF!,0),FALSE)</f>
        <v>#REF!</v>
      </c>
      <c r="V501" s="62" t="e">
        <f>HLOOKUP("Strap",#REF!,MATCH($A501,#REF!,0),FALSE)</f>
        <v>#REF!</v>
      </c>
      <c r="W501" s="62"/>
      <c r="X501" s="62"/>
      <c r="Y501" s="62"/>
      <c r="Z501" s="47"/>
      <c r="AA501" s="47" t="e">
        <f>HLOOKUP("Pad type",#REF!,MATCH($A501,#REF!,0),FALSE)</f>
        <v>#REF!</v>
      </c>
      <c r="AB501" s="61"/>
      <c r="AC501" s="61" t="e">
        <f>HLOOKUP("POR Pin State",#REF!,MATCH($A501,#REF!,0),FALSE)</f>
        <v>#REF!</v>
      </c>
      <c r="AD501" s="233"/>
      <c r="AE501" s="234"/>
      <c r="AF501" s="234"/>
      <c r="AG501" s="234"/>
      <c r="AH501" s="235"/>
      <c r="AI501" s="209"/>
      <c r="AJ501" s="210"/>
      <c r="AK501" s="210"/>
      <c r="AL501" s="210"/>
      <c r="AM501" s="210"/>
      <c r="AN501" s="210"/>
      <c r="AO501" s="210"/>
      <c r="AP501" s="210"/>
      <c r="AQ501" s="215" t="s">
        <v>1120</v>
      </c>
      <c r="AR501" s="105"/>
      <c r="AS501" s="105"/>
      <c r="AT501" s="105"/>
      <c r="AU501" s="105"/>
      <c r="AV501" s="105"/>
      <c r="AW501" s="105"/>
      <c r="AX501" s="105"/>
      <c r="AY501" s="105"/>
      <c r="AZ501" s="105"/>
      <c r="BA501" s="105"/>
      <c r="BB501" s="218"/>
      <c r="BC501" s="216"/>
      <c r="BD501" s="249"/>
      <c r="BE501" s="252" t="s">
        <v>1121</v>
      </c>
      <c r="BF501" s="147" t="e">
        <f>VLOOKUP($A501,#REF!,34,FALSE)</f>
        <v>#REF!</v>
      </c>
      <c r="BG501" s="147" t="e">
        <f>VLOOKUP($A501,#REF!,22,FALSE)</f>
        <v>#REF!</v>
      </c>
      <c r="BH501" s="149"/>
    </row>
    <row r="502" s="5" customFormat="1" ht="12.95" customHeight="1" spans="1:60">
      <c r="A502" s="48" t="s">
        <v>1122</v>
      </c>
      <c r="B502" s="38" t="e">
        <f>VLOOKUP($A502,#REF!,34,FALSE)</f>
        <v>#REF!</v>
      </c>
      <c r="C502" s="39" t="str">
        <f t="shared" si="159"/>
        <v>unused_DDR_XM0_B0D1</v>
      </c>
      <c r="D502" s="40" t="e">
        <f>IF(LEN(VLOOKUP($A502,#REF!,8,FALSE)),LEFT(VLOOKUP($A502,#REF!,8,FALSE),LEN(VLOOKUP($A502,#REF!,8,FALSE))-2),"")</f>
        <v>#REF!</v>
      </c>
      <c r="E502" s="41" t="e">
        <f>IF(LEN(VLOOKUP($A502,#REF!,4,FALSE)),IF(INDEX(#REF!,MATCH($A502,#REF!,0),1),LEFT(VLOOKUP($A502,#REF!,4,FALSE),LEN(VLOOKUP($A502,#REF!,4,FALSE))-2),CONCATENATE(LEFT(VLOOKUP($A502,#REF!,4,FALSE),LEN(VLOOKUP($A502,#REF!,4,FALSE))-2),"*")),"")</f>
        <v>#REF!</v>
      </c>
      <c r="F502" s="42" t="e">
        <f>IF(LEN(VLOOKUP($A502,#REF!,5,FALSE)),IF(INDEX(#REF!,MATCH($A502,#REF!,0),2),LEFT(VLOOKUP($A502,#REF!,5,FALSE),LEN(VLOOKUP($A502,#REF!,5,FALSE))-2),CONCATENATE(LEFT(VLOOKUP($A502,#REF!,5,FALSE),LEN(VLOOKUP($A502,#REF!,5,FALSE))-2),"*")),"")</f>
        <v>#REF!</v>
      </c>
      <c r="G502" s="42" t="e">
        <f>IF(LEN(VLOOKUP($A502,#REF!,6,FALSE)),IF(INDEX(#REF!,MATCH($A502,#REF!,0),3),LEFT(VLOOKUP($A502,#REF!,6,FALSE),LEN(VLOOKUP($A502,#REF!,6,FALSE))-2),CONCATENATE(LEFT(VLOOKUP($A502,#REF!,6,FALSE),LEN(VLOOKUP($A502,#REF!,6,FALSE))-2),"*")),"")</f>
        <v>#REF!</v>
      </c>
      <c r="H502" s="43" t="e">
        <f>IF(LEN(VLOOKUP($A502,#REF!,7,FALSE)),IF(INDEX(#REF!,MATCH($A502,#REF!,0),4),LEFT(VLOOKUP($A502,#REF!,7,FALSE),LEN(VLOOKUP($A502,#REF!,7,FALSE))-2),CONCATENATE(LEFT(VLOOKUP($A502,#REF!,7,FALSE),LEN(VLOOKUP($A502,#REF!,7,FALSE))-2),"*")),"")</f>
        <v>#REF!</v>
      </c>
      <c r="I502" s="54" t="e">
        <f>IF(LEN(VLOOKUP($A502,#REF!,8,FALSE)),UPPER(RIGHT(VLOOKUP($A502,#REF!,8,FALSE),1)),"")</f>
        <v>#REF!</v>
      </c>
      <c r="J502" s="42" t="e">
        <f>IF(LEN(VLOOKUP($A502,#REF!,4,FALSE)),UPPER(RIGHT(VLOOKUP($A502,#REF!,4,FALSE),1)),"")</f>
        <v>#REF!</v>
      </c>
      <c r="K502" s="42" t="e">
        <f>IF(LEN(VLOOKUP($A502,#REF!,5,FALSE)),UPPER(RIGHT(VLOOKUP($A502,#REF!,5,FALSE),1)),"")</f>
        <v>#REF!</v>
      </c>
      <c r="L502" s="42" t="e">
        <f>IF(LEN(VLOOKUP($A502,#REF!,6,FALSE)),UPPER(RIGHT(VLOOKUP($A502,#REF!,6,FALSE),1)),"")</f>
        <v>#REF!</v>
      </c>
      <c r="M502" s="43" t="e">
        <f>IF(LEN(VLOOKUP($A502,#REF!,7,FALSE)),UPPER(RIGHT(VLOOKUP($A502,#REF!,7,FALSE),1)),"")</f>
        <v>#REF!</v>
      </c>
      <c r="N502" s="206"/>
      <c r="O502" s="206"/>
      <c r="P502" s="206"/>
      <c r="Q502" s="206"/>
      <c r="R502" s="206"/>
      <c r="S502" s="63" t="e">
        <f>HLOOKUP("Device Tree Pin Name",#REF!,MATCH($A502,#REF!,0),FALSE)</f>
        <v>#REF!</v>
      </c>
      <c r="T502" s="47" t="e">
        <f>HLOOKUP("power rail",#REF!,MATCH($A502,#REF!,0),FALSE)</f>
        <v>#REF!</v>
      </c>
      <c r="U502" s="62" t="e">
        <f>HLOOKUP("Wake Capable",#REF!,MATCH($A502,#REF!,0),FALSE)</f>
        <v>#REF!</v>
      </c>
      <c r="V502" s="62" t="e">
        <f>HLOOKUP("Strap",#REF!,MATCH($A502,#REF!,0),FALSE)</f>
        <v>#REF!</v>
      </c>
      <c r="W502" s="62"/>
      <c r="X502" s="62"/>
      <c r="Y502" s="62"/>
      <c r="Z502" s="47"/>
      <c r="AA502" s="47" t="e">
        <f>HLOOKUP("Pad type",#REF!,MATCH($A502,#REF!,0),FALSE)</f>
        <v>#REF!</v>
      </c>
      <c r="AB502" s="63"/>
      <c r="AC502" s="63" t="e">
        <f>HLOOKUP("POR Pin State",#REF!,MATCH($A502,#REF!,0),FALSE)</f>
        <v>#REF!</v>
      </c>
      <c r="AD502" s="207"/>
      <c r="AE502" s="208"/>
      <c r="AF502" s="208"/>
      <c r="AG502" s="208"/>
      <c r="AH502" s="209"/>
      <c r="AI502" s="209"/>
      <c r="AJ502" s="210"/>
      <c r="AK502" s="210"/>
      <c r="AL502" s="210"/>
      <c r="AM502" s="210"/>
      <c r="AN502" s="210"/>
      <c r="AO502" s="210"/>
      <c r="AP502" s="210"/>
      <c r="AQ502" s="215" t="s">
        <v>1123</v>
      </c>
      <c r="AR502" s="105"/>
      <c r="AS502" s="105"/>
      <c r="AT502" s="105"/>
      <c r="AU502" s="105"/>
      <c r="AV502" s="105"/>
      <c r="AW502" s="105"/>
      <c r="AX502" s="105"/>
      <c r="AY502" s="105"/>
      <c r="AZ502" s="105"/>
      <c r="BA502" s="105"/>
      <c r="BB502" s="218"/>
      <c r="BC502" s="105"/>
      <c r="BD502" s="250"/>
      <c r="BE502" s="252" t="s">
        <v>1124</v>
      </c>
      <c r="BF502" s="147" t="e">
        <f>VLOOKUP($A502,#REF!,34,FALSE)</f>
        <v>#REF!</v>
      </c>
      <c r="BG502" s="147" t="e">
        <f>VLOOKUP($A502,#REF!,22,FALSE)</f>
        <v>#REF!</v>
      </c>
      <c r="BH502" s="149"/>
    </row>
    <row r="503" s="5" customFormat="1" ht="12.95" customHeight="1" spans="1:60">
      <c r="A503" s="48" t="s">
        <v>1125</v>
      </c>
      <c r="B503" s="38" t="e">
        <f>VLOOKUP($A503,#REF!,34,FALSE)</f>
        <v>#REF!</v>
      </c>
      <c r="C503" s="39" t="str">
        <f t="shared" si="159"/>
        <v>unused_DDR_XM0_B0D2</v>
      </c>
      <c r="D503" s="40" t="e">
        <f>IF(LEN(VLOOKUP($A503,#REF!,8,FALSE)),LEFT(VLOOKUP($A503,#REF!,8,FALSE),LEN(VLOOKUP($A503,#REF!,8,FALSE))-2),"")</f>
        <v>#REF!</v>
      </c>
      <c r="E503" s="41" t="e">
        <f>IF(LEN(VLOOKUP($A503,#REF!,4,FALSE)),IF(INDEX(#REF!,MATCH($A503,#REF!,0),1),LEFT(VLOOKUP($A503,#REF!,4,FALSE),LEN(VLOOKUP($A503,#REF!,4,FALSE))-2),CONCATENATE(LEFT(VLOOKUP($A503,#REF!,4,FALSE),LEN(VLOOKUP($A503,#REF!,4,FALSE))-2),"*")),"")</f>
        <v>#REF!</v>
      </c>
      <c r="F503" s="42" t="e">
        <f>IF(LEN(VLOOKUP($A503,#REF!,5,FALSE)),IF(INDEX(#REF!,MATCH($A503,#REF!,0),2),LEFT(VLOOKUP($A503,#REF!,5,FALSE),LEN(VLOOKUP($A503,#REF!,5,FALSE))-2),CONCATENATE(LEFT(VLOOKUP($A503,#REF!,5,FALSE),LEN(VLOOKUP($A503,#REF!,5,FALSE))-2),"*")),"")</f>
        <v>#REF!</v>
      </c>
      <c r="G503" s="42" t="e">
        <f>IF(LEN(VLOOKUP($A503,#REF!,6,FALSE)),IF(INDEX(#REF!,MATCH($A503,#REF!,0),3),LEFT(VLOOKUP($A503,#REF!,6,FALSE),LEN(VLOOKUP($A503,#REF!,6,FALSE))-2),CONCATENATE(LEFT(VLOOKUP($A503,#REF!,6,FALSE),LEN(VLOOKUP($A503,#REF!,6,FALSE))-2),"*")),"")</f>
        <v>#REF!</v>
      </c>
      <c r="H503" s="43" t="e">
        <f>IF(LEN(VLOOKUP($A503,#REF!,7,FALSE)),IF(INDEX(#REF!,MATCH($A503,#REF!,0),4),LEFT(VLOOKUP($A503,#REF!,7,FALSE),LEN(VLOOKUP($A503,#REF!,7,FALSE))-2),CONCATENATE(LEFT(VLOOKUP($A503,#REF!,7,FALSE),LEN(VLOOKUP($A503,#REF!,7,FALSE))-2),"*")),"")</f>
        <v>#REF!</v>
      </c>
      <c r="I503" s="54" t="e">
        <f>IF(LEN(VLOOKUP($A503,#REF!,8,FALSE)),UPPER(RIGHT(VLOOKUP($A503,#REF!,8,FALSE),1)),"")</f>
        <v>#REF!</v>
      </c>
      <c r="J503" s="42" t="e">
        <f>IF(LEN(VLOOKUP($A503,#REF!,4,FALSE)),UPPER(RIGHT(VLOOKUP($A503,#REF!,4,FALSE),1)),"")</f>
        <v>#REF!</v>
      </c>
      <c r="K503" s="42" t="e">
        <f>IF(LEN(VLOOKUP($A503,#REF!,5,FALSE)),UPPER(RIGHT(VLOOKUP($A503,#REF!,5,FALSE),1)),"")</f>
        <v>#REF!</v>
      </c>
      <c r="L503" s="42" t="e">
        <f>IF(LEN(VLOOKUP($A503,#REF!,6,FALSE)),UPPER(RIGHT(VLOOKUP($A503,#REF!,6,FALSE),1)),"")</f>
        <v>#REF!</v>
      </c>
      <c r="M503" s="43" t="e">
        <f>IF(LEN(VLOOKUP($A503,#REF!,7,FALSE)),UPPER(RIGHT(VLOOKUP($A503,#REF!,7,FALSE),1)),"")</f>
        <v>#REF!</v>
      </c>
      <c r="N503" s="206"/>
      <c r="O503" s="206"/>
      <c r="P503" s="206"/>
      <c r="Q503" s="206"/>
      <c r="R503" s="206"/>
      <c r="S503" s="63" t="e">
        <f>HLOOKUP("Device Tree Pin Name",#REF!,MATCH($A503,#REF!,0),FALSE)</f>
        <v>#REF!</v>
      </c>
      <c r="T503" s="47" t="e">
        <f>HLOOKUP("power rail",#REF!,MATCH($A503,#REF!,0),FALSE)</f>
        <v>#REF!</v>
      </c>
      <c r="U503" s="62" t="e">
        <f>HLOOKUP("Wake Capable",#REF!,MATCH($A503,#REF!,0),FALSE)</f>
        <v>#REF!</v>
      </c>
      <c r="V503" s="62" t="e">
        <f>HLOOKUP("Strap",#REF!,MATCH($A503,#REF!,0),FALSE)</f>
        <v>#REF!</v>
      </c>
      <c r="W503" s="62"/>
      <c r="X503" s="62"/>
      <c r="Y503" s="62"/>
      <c r="Z503" s="47"/>
      <c r="AA503" s="47" t="e">
        <f>HLOOKUP("Pad type",#REF!,MATCH($A503,#REF!,0),FALSE)</f>
        <v>#REF!</v>
      </c>
      <c r="AB503" s="63"/>
      <c r="AC503" s="63" t="e">
        <f>HLOOKUP("POR Pin State",#REF!,MATCH($A503,#REF!,0),FALSE)</f>
        <v>#REF!</v>
      </c>
      <c r="AD503" s="207"/>
      <c r="AE503" s="208"/>
      <c r="AF503" s="208"/>
      <c r="AG503" s="208"/>
      <c r="AH503" s="209"/>
      <c r="AI503" s="209"/>
      <c r="AJ503" s="210"/>
      <c r="AK503" s="210"/>
      <c r="AL503" s="210"/>
      <c r="AM503" s="210"/>
      <c r="AN503" s="210"/>
      <c r="AO503" s="210"/>
      <c r="AP503" s="210"/>
      <c r="AQ503" s="215" t="s">
        <v>1126</v>
      </c>
      <c r="AR503" s="105"/>
      <c r="AS503" s="105"/>
      <c r="AT503" s="105"/>
      <c r="AU503" s="105"/>
      <c r="AV503" s="105"/>
      <c r="AW503" s="105"/>
      <c r="AX503" s="105"/>
      <c r="AY503" s="105"/>
      <c r="AZ503" s="105"/>
      <c r="BA503" s="105"/>
      <c r="BB503" s="218"/>
      <c r="BC503" s="105"/>
      <c r="BD503" s="250"/>
      <c r="BE503" s="252" t="s">
        <v>1127</v>
      </c>
      <c r="BF503" s="147" t="e">
        <f>VLOOKUP($A503,#REF!,34,FALSE)</f>
        <v>#REF!</v>
      </c>
      <c r="BG503" s="147" t="e">
        <f>VLOOKUP($A503,#REF!,22,FALSE)</f>
        <v>#REF!</v>
      </c>
      <c r="BH503" s="149"/>
    </row>
    <row r="504" s="5" customFormat="1" ht="12.95" customHeight="1" spans="1:60">
      <c r="A504" s="48" t="s">
        <v>1128</v>
      </c>
      <c r="B504" s="38" t="e">
        <f>VLOOKUP($A504,#REF!,34,FALSE)</f>
        <v>#REF!</v>
      </c>
      <c r="C504" s="39" t="str">
        <f t="shared" si="159"/>
        <v>unused_DDR_XM0_B0D3</v>
      </c>
      <c r="D504" s="40" t="e">
        <f>IF(LEN(VLOOKUP($A504,#REF!,8,FALSE)),LEFT(VLOOKUP($A504,#REF!,8,FALSE),LEN(VLOOKUP($A504,#REF!,8,FALSE))-2),"")</f>
        <v>#REF!</v>
      </c>
      <c r="E504" s="41" t="e">
        <f>IF(LEN(VLOOKUP($A504,#REF!,4,FALSE)),IF(INDEX(#REF!,MATCH($A504,#REF!,0),1),LEFT(VLOOKUP($A504,#REF!,4,FALSE),LEN(VLOOKUP($A504,#REF!,4,FALSE))-2),CONCATENATE(LEFT(VLOOKUP($A504,#REF!,4,FALSE),LEN(VLOOKUP($A504,#REF!,4,FALSE))-2),"*")),"")</f>
        <v>#REF!</v>
      </c>
      <c r="F504" s="42" t="e">
        <f>IF(LEN(VLOOKUP($A504,#REF!,5,FALSE)),IF(INDEX(#REF!,MATCH($A504,#REF!,0),2),LEFT(VLOOKUP($A504,#REF!,5,FALSE),LEN(VLOOKUP($A504,#REF!,5,FALSE))-2),CONCATENATE(LEFT(VLOOKUP($A504,#REF!,5,FALSE),LEN(VLOOKUP($A504,#REF!,5,FALSE))-2),"*")),"")</f>
        <v>#REF!</v>
      </c>
      <c r="G504" s="42" t="e">
        <f>IF(LEN(VLOOKUP($A504,#REF!,6,FALSE)),IF(INDEX(#REF!,MATCH($A504,#REF!,0),3),LEFT(VLOOKUP($A504,#REF!,6,FALSE),LEN(VLOOKUP($A504,#REF!,6,FALSE))-2),CONCATENATE(LEFT(VLOOKUP($A504,#REF!,6,FALSE),LEN(VLOOKUP($A504,#REF!,6,FALSE))-2),"*")),"")</f>
        <v>#REF!</v>
      </c>
      <c r="H504" s="43" t="e">
        <f>IF(LEN(VLOOKUP($A504,#REF!,7,FALSE)),IF(INDEX(#REF!,MATCH($A504,#REF!,0),4),LEFT(VLOOKUP($A504,#REF!,7,FALSE),LEN(VLOOKUP($A504,#REF!,7,FALSE))-2),CONCATENATE(LEFT(VLOOKUP($A504,#REF!,7,FALSE),LEN(VLOOKUP($A504,#REF!,7,FALSE))-2),"*")),"")</f>
        <v>#REF!</v>
      </c>
      <c r="I504" s="54" t="e">
        <f>IF(LEN(VLOOKUP($A504,#REF!,8,FALSE)),UPPER(RIGHT(VLOOKUP($A504,#REF!,8,FALSE),1)),"")</f>
        <v>#REF!</v>
      </c>
      <c r="J504" s="42" t="e">
        <f>IF(LEN(VLOOKUP($A504,#REF!,4,FALSE)),UPPER(RIGHT(VLOOKUP($A504,#REF!,4,FALSE),1)),"")</f>
        <v>#REF!</v>
      </c>
      <c r="K504" s="42" t="e">
        <f>IF(LEN(VLOOKUP($A504,#REF!,5,FALSE)),UPPER(RIGHT(VLOOKUP($A504,#REF!,5,FALSE),1)),"")</f>
        <v>#REF!</v>
      </c>
      <c r="L504" s="42" t="e">
        <f>IF(LEN(VLOOKUP($A504,#REF!,6,FALSE)),UPPER(RIGHT(VLOOKUP($A504,#REF!,6,FALSE),1)),"")</f>
        <v>#REF!</v>
      </c>
      <c r="M504" s="43" t="e">
        <f>IF(LEN(VLOOKUP($A504,#REF!,7,FALSE)),UPPER(RIGHT(VLOOKUP($A504,#REF!,7,FALSE),1)),"")</f>
        <v>#REF!</v>
      </c>
      <c r="N504" s="206"/>
      <c r="O504" s="206"/>
      <c r="P504" s="206"/>
      <c r="Q504" s="206"/>
      <c r="R504" s="206"/>
      <c r="S504" s="63" t="e">
        <f>HLOOKUP("Device Tree Pin Name",#REF!,MATCH($A504,#REF!,0),FALSE)</f>
        <v>#REF!</v>
      </c>
      <c r="T504" s="47" t="e">
        <f>HLOOKUP("power rail",#REF!,MATCH($A504,#REF!,0),FALSE)</f>
        <v>#REF!</v>
      </c>
      <c r="U504" s="62" t="e">
        <f>HLOOKUP("Wake Capable",#REF!,MATCH($A504,#REF!,0),FALSE)</f>
        <v>#REF!</v>
      </c>
      <c r="V504" s="62" t="e">
        <f>HLOOKUP("Strap",#REF!,MATCH($A504,#REF!,0),FALSE)</f>
        <v>#REF!</v>
      </c>
      <c r="W504" s="62"/>
      <c r="X504" s="62"/>
      <c r="Y504" s="62"/>
      <c r="Z504" s="47"/>
      <c r="AA504" s="47" t="e">
        <f>HLOOKUP("Pad type",#REF!,MATCH($A504,#REF!,0),FALSE)</f>
        <v>#REF!</v>
      </c>
      <c r="AB504" s="63"/>
      <c r="AC504" s="63" t="e">
        <f>HLOOKUP("POR Pin State",#REF!,MATCH($A504,#REF!,0),FALSE)</f>
        <v>#REF!</v>
      </c>
      <c r="AD504" s="207"/>
      <c r="AE504" s="208"/>
      <c r="AF504" s="208"/>
      <c r="AG504" s="208"/>
      <c r="AH504" s="209"/>
      <c r="AI504" s="209"/>
      <c r="AJ504" s="210"/>
      <c r="AK504" s="210"/>
      <c r="AL504" s="210"/>
      <c r="AM504" s="210"/>
      <c r="AN504" s="210"/>
      <c r="AO504" s="210"/>
      <c r="AP504" s="210"/>
      <c r="AQ504" s="215" t="s">
        <v>1129</v>
      </c>
      <c r="AR504" s="105"/>
      <c r="AS504" s="105"/>
      <c r="AT504" s="105"/>
      <c r="AU504" s="105"/>
      <c r="AV504" s="105"/>
      <c r="AW504" s="105"/>
      <c r="AX504" s="105"/>
      <c r="AY504" s="105"/>
      <c r="AZ504" s="105"/>
      <c r="BA504" s="105"/>
      <c r="BB504" s="218"/>
      <c r="BC504" s="105"/>
      <c r="BD504" s="250"/>
      <c r="BE504" s="252" t="s">
        <v>1130</v>
      </c>
      <c r="BF504" s="147" t="e">
        <f>VLOOKUP($A504,#REF!,34,FALSE)</f>
        <v>#REF!</v>
      </c>
      <c r="BG504" s="147" t="e">
        <f>VLOOKUP($A504,#REF!,22,FALSE)</f>
        <v>#REF!</v>
      </c>
      <c r="BH504" s="149"/>
    </row>
    <row r="505" s="5" customFormat="1" ht="12.95" customHeight="1" spans="1:60">
      <c r="A505" s="48" t="s">
        <v>1131</v>
      </c>
      <c r="B505" s="38" t="e">
        <f>VLOOKUP($A505,#REF!,34,FALSE)</f>
        <v>#REF!</v>
      </c>
      <c r="C505" s="39" t="str">
        <f t="shared" si="159"/>
        <v>unused_DDR_XM0_B0D4</v>
      </c>
      <c r="D505" s="40" t="e">
        <f>IF(LEN(VLOOKUP($A505,#REF!,8,FALSE)),LEFT(VLOOKUP($A505,#REF!,8,FALSE),LEN(VLOOKUP($A505,#REF!,8,FALSE))-2),"")</f>
        <v>#REF!</v>
      </c>
      <c r="E505" s="41" t="e">
        <f>IF(LEN(VLOOKUP($A505,#REF!,4,FALSE)),IF(INDEX(#REF!,MATCH($A505,#REF!,0),1),LEFT(VLOOKUP($A505,#REF!,4,FALSE),LEN(VLOOKUP($A505,#REF!,4,FALSE))-2),CONCATENATE(LEFT(VLOOKUP($A505,#REF!,4,FALSE),LEN(VLOOKUP($A505,#REF!,4,FALSE))-2),"*")),"")</f>
        <v>#REF!</v>
      </c>
      <c r="F505" s="42" t="e">
        <f>IF(LEN(VLOOKUP($A505,#REF!,5,FALSE)),IF(INDEX(#REF!,MATCH($A505,#REF!,0),2),LEFT(VLOOKUP($A505,#REF!,5,FALSE),LEN(VLOOKUP($A505,#REF!,5,FALSE))-2),CONCATENATE(LEFT(VLOOKUP($A505,#REF!,5,FALSE),LEN(VLOOKUP($A505,#REF!,5,FALSE))-2),"*")),"")</f>
        <v>#REF!</v>
      </c>
      <c r="G505" s="42" t="e">
        <f>IF(LEN(VLOOKUP($A505,#REF!,6,FALSE)),IF(INDEX(#REF!,MATCH($A505,#REF!,0),3),LEFT(VLOOKUP($A505,#REF!,6,FALSE),LEN(VLOOKUP($A505,#REF!,6,FALSE))-2),CONCATENATE(LEFT(VLOOKUP($A505,#REF!,6,FALSE),LEN(VLOOKUP($A505,#REF!,6,FALSE))-2),"*")),"")</f>
        <v>#REF!</v>
      </c>
      <c r="H505" s="43" t="e">
        <f>IF(LEN(VLOOKUP($A505,#REF!,7,FALSE)),IF(INDEX(#REF!,MATCH($A505,#REF!,0),4),LEFT(VLOOKUP($A505,#REF!,7,FALSE),LEN(VLOOKUP($A505,#REF!,7,FALSE))-2),CONCATENATE(LEFT(VLOOKUP($A505,#REF!,7,FALSE),LEN(VLOOKUP($A505,#REF!,7,FALSE))-2),"*")),"")</f>
        <v>#REF!</v>
      </c>
      <c r="I505" s="54" t="e">
        <f>IF(LEN(VLOOKUP($A505,#REF!,8,FALSE)),UPPER(RIGHT(VLOOKUP($A505,#REF!,8,FALSE),1)),"")</f>
        <v>#REF!</v>
      </c>
      <c r="J505" s="42" t="e">
        <f>IF(LEN(VLOOKUP($A505,#REF!,4,FALSE)),UPPER(RIGHT(VLOOKUP($A505,#REF!,4,FALSE),1)),"")</f>
        <v>#REF!</v>
      </c>
      <c r="K505" s="42" t="e">
        <f>IF(LEN(VLOOKUP($A505,#REF!,5,FALSE)),UPPER(RIGHT(VLOOKUP($A505,#REF!,5,FALSE),1)),"")</f>
        <v>#REF!</v>
      </c>
      <c r="L505" s="42" t="e">
        <f>IF(LEN(VLOOKUP($A505,#REF!,6,FALSE)),UPPER(RIGHT(VLOOKUP($A505,#REF!,6,FALSE),1)),"")</f>
        <v>#REF!</v>
      </c>
      <c r="M505" s="43" t="e">
        <f>IF(LEN(VLOOKUP($A505,#REF!,7,FALSE)),UPPER(RIGHT(VLOOKUP($A505,#REF!,7,FALSE),1)),"")</f>
        <v>#REF!</v>
      </c>
      <c r="N505" s="206"/>
      <c r="O505" s="206"/>
      <c r="P505" s="206"/>
      <c r="Q505" s="206"/>
      <c r="R505" s="206"/>
      <c r="S505" s="63" t="e">
        <f>HLOOKUP("Device Tree Pin Name",#REF!,MATCH($A505,#REF!,0),FALSE)</f>
        <v>#REF!</v>
      </c>
      <c r="T505" s="47" t="e">
        <f>HLOOKUP("power rail",#REF!,MATCH($A505,#REF!,0),FALSE)</f>
        <v>#REF!</v>
      </c>
      <c r="U505" s="62" t="e">
        <f>HLOOKUP("Wake Capable",#REF!,MATCH($A505,#REF!,0),FALSE)</f>
        <v>#REF!</v>
      </c>
      <c r="V505" s="62" t="e">
        <f>HLOOKUP("Strap",#REF!,MATCH($A505,#REF!,0),FALSE)</f>
        <v>#REF!</v>
      </c>
      <c r="W505" s="62"/>
      <c r="X505" s="62"/>
      <c r="Y505" s="62"/>
      <c r="Z505" s="47"/>
      <c r="AA505" s="47" t="e">
        <f>HLOOKUP("Pad type",#REF!,MATCH($A505,#REF!,0),FALSE)</f>
        <v>#REF!</v>
      </c>
      <c r="AB505" s="63"/>
      <c r="AC505" s="63" t="e">
        <f>HLOOKUP("POR Pin State",#REF!,MATCH($A505,#REF!,0),FALSE)</f>
        <v>#REF!</v>
      </c>
      <c r="AD505" s="207"/>
      <c r="AE505" s="208"/>
      <c r="AF505" s="208"/>
      <c r="AG505" s="208"/>
      <c r="AH505" s="209"/>
      <c r="AI505" s="209"/>
      <c r="AJ505" s="210"/>
      <c r="AK505" s="210"/>
      <c r="AL505" s="210"/>
      <c r="AM505" s="210"/>
      <c r="AN505" s="210"/>
      <c r="AO505" s="210"/>
      <c r="AP505" s="210"/>
      <c r="AQ505" s="215" t="s">
        <v>1132</v>
      </c>
      <c r="AR505" s="105"/>
      <c r="AS505" s="105"/>
      <c r="AT505" s="105"/>
      <c r="AU505" s="105"/>
      <c r="AV505" s="105"/>
      <c r="AW505" s="105"/>
      <c r="AX505" s="105"/>
      <c r="AY505" s="105"/>
      <c r="AZ505" s="105"/>
      <c r="BA505" s="105"/>
      <c r="BB505" s="218"/>
      <c r="BC505" s="105"/>
      <c r="BD505" s="250"/>
      <c r="BE505" s="252" t="s">
        <v>1133</v>
      </c>
      <c r="BF505" s="147" t="e">
        <f>VLOOKUP($A505,#REF!,34,FALSE)</f>
        <v>#REF!</v>
      </c>
      <c r="BG505" s="147" t="e">
        <f>VLOOKUP($A505,#REF!,22,FALSE)</f>
        <v>#REF!</v>
      </c>
      <c r="BH505" s="149"/>
    </row>
    <row r="506" s="5" customFormat="1" ht="12.95" customHeight="1" spans="1:60">
      <c r="A506" s="48" t="s">
        <v>1134</v>
      </c>
      <c r="B506" s="38" t="e">
        <f>VLOOKUP($A506,#REF!,34,FALSE)</f>
        <v>#REF!</v>
      </c>
      <c r="C506" s="39" t="str">
        <f t="shared" si="159"/>
        <v>unused_DDR_XM0_B0D5</v>
      </c>
      <c r="D506" s="40" t="e">
        <f>IF(LEN(VLOOKUP($A506,#REF!,8,FALSE)),LEFT(VLOOKUP($A506,#REF!,8,FALSE),LEN(VLOOKUP($A506,#REF!,8,FALSE))-2),"")</f>
        <v>#REF!</v>
      </c>
      <c r="E506" s="41" t="e">
        <f>IF(LEN(VLOOKUP($A506,#REF!,4,FALSE)),IF(INDEX(#REF!,MATCH($A506,#REF!,0),1),LEFT(VLOOKUP($A506,#REF!,4,FALSE),LEN(VLOOKUP($A506,#REF!,4,FALSE))-2),CONCATENATE(LEFT(VLOOKUP($A506,#REF!,4,FALSE),LEN(VLOOKUP($A506,#REF!,4,FALSE))-2),"*")),"")</f>
        <v>#REF!</v>
      </c>
      <c r="F506" s="42" t="e">
        <f>IF(LEN(VLOOKUP($A506,#REF!,5,FALSE)),IF(INDEX(#REF!,MATCH($A506,#REF!,0),2),LEFT(VLOOKUP($A506,#REF!,5,FALSE),LEN(VLOOKUP($A506,#REF!,5,FALSE))-2),CONCATENATE(LEFT(VLOOKUP($A506,#REF!,5,FALSE),LEN(VLOOKUP($A506,#REF!,5,FALSE))-2),"*")),"")</f>
        <v>#REF!</v>
      </c>
      <c r="G506" s="42" t="e">
        <f>IF(LEN(VLOOKUP($A506,#REF!,6,FALSE)),IF(INDEX(#REF!,MATCH($A506,#REF!,0),3),LEFT(VLOOKUP($A506,#REF!,6,FALSE),LEN(VLOOKUP($A506,#REF!,6,FALSE))-2),CONCATENATE(LEFT(VLOOKUP($A506,#REF!,6,FALSE),LEN(VLOOKUP($A506,#REF!,6,FALSE))-2),"*")),"")</f>
        <v>#REF!</v>
      </c>
      <c r="H506" s="43" t="e">
        <f>IF(LEN(VLOOKUP($A506,#REF!,7,FALSE)),IF(INDEX(#REF!,MATCH($A506,#REF!,0),4),LEFT(VLOOKUP($A506,#REF!,7,FALSE),LEN(VLOOKUP($A506,#REF!,7,FALSE))-2),CONCATENATE(LEFT(VLOOKUP($A506,#REF!,7,FALSE),LEN(VLOOKUP($A506,#REF!,7,FALSE))-2),"*")),"")</f>
        <v>#REF!</v>
      </c>
      <c r="I506" s="54" t="e">
        <f>IF(LEN(VLOOKUP($A506,#REF!,8,FALSE)),UPPER(RIGHT(VLOOKUP($A506,#REF!,8,FALSE),1)),"")</f>
        <v>#REF!</v>
      </c>
      <c r="J506" s="42" t="e">
        <f>IF(LEN(VLOOKUP($A506,#REF!,4,FALSE)),UPPER(RIGHT(VLOOKUP($A506,#REF!,4,FALSE),1)),"")</f>
        <v>#REF!</v>
      </c>
      <c r="K506" s="42" t="e">
        <f>IF(LEN(VLOOKUP($A506,#REF!,5,FALSE)),UPPER(RIGHT(VLOOKUP($A506,#REF!,5,FALSE),1)),"")</f>
        <v>#REF!</v>
      </c>
      <c r="L506" s="42" t="e">
        <f>IF(LEN(VLOOKUP($A506,#REF!,6,FALSE)),UPPER(RIGHT(VLOOKUP($A506,#REF!,6,FALSE),1)),"")</f>
        <v>#REF!</v>
      </c>
      <c r="M506" s="43" t="e">
        <f>IF(LEN(VLOOKUP($A506,#REF!,7,FALSE)),UPPER(RIGHT(VLOOKUP($A506,#REF!,7,FALSE),1)),"")</f>
        <v>#REF!</v>
      </c>
      <c r="N506" s="206"/>
      <c r="O506" s="206"/>
      <c r="P506" s="206"/>
      <c r="Q506" s="206"/>
      <c r="R506" s="206"/>
      <c r="S506" s="63" t="e">
        <f>HLOOKUP("Device Tree Pin Name",#REF!,MATCH($A506,#REF!,0),FALSE)</f>
        <v>#REF!</v>
      </c>
      <c r="T506" s="47" t="e">
        <f>HLOOKUP("power rail",#REF!,MATCH($A506,#REF!,0),FALSE)</f>
        <v>#REF!</v>
      </c>
      <c r="U506" s="62" t="e">
        <f>HLOOKUP("Wake Capable",#REF!,MATCH($A506,#REF!,0),FALSE)</f>
        <v>#REF!</v>
      </c>
      <c r="V506" s="62" t="e">
        <f>HLOOKUP("Strap",#REF!,MATCH($A506,#REF!,0),FALSE)</f>
        <v>#REF!</v>
      </c>
      <c r="W506" s="62"/>
      <c r="X506" s="62"/>
      <c r="Y506" s="62"/>
      <c r="Z506" s="47"/>
      <c r="AA506" s="47" t="e">
        <f>HLOOKUP("Pad type",#REF!,MATCH($A506,#REF!,0),FALSE)</f>
        <v>#REF!</v>
      </c>
      <c r="AB506" s="63"/>
      <c r="AC506" s="63" t="e">
        <f>HLOOKUP("POR Pin State",#REF!,MATCH($A506,#REF!,0),FALSE)</f>
        <v>#REF!</v>
      </c>
      <c r="AD506" s="207"/>
      <c r="AE506" s="208"/>
      <c r="AF506" s="208"/>
      <c r="AG506" s="208"/>
      <c r="AH506" s="209"/>
      <c r="AI506" s="209"/>
      <c r="AJ506" s="210"/>
      <c r="AK506" s="210"/>
      <c r="AL506" s="210"/>
      <c r="AM506" s="210"/>
      <c r="AN506" s="210"/>
      <c r="AO506" s="210"/>
      <c r="AP506" s="210"/>
      <c r="AQ506" s="215" t="s">
        <v>1135</v>
      </c>
      <c r="AR506" s="105"/>
      <c r="AS506" s="105"/>
      <c r="AT506" s="105"/>
      <c r="AU506" s="105"/>
      <c r="AV506" s="105"/>
      <c r="AW506" s="105"/>
      <c r="AX506" s="105"/>
      <c r="AY506" s="105"/>
      <c r="AZ506" s="105"/>
      <c r="BA506" s="105"/>
      <c r="BB506" s="218"/>
      <c r="BC506" s="105"/>
      <c r="BD506" s="250"/>
      <c r="BE506" s="252" t="s">
        <v>1136</v>
      </c>
      <c r="BF506" s="147" t="e">
        <f>VLOOKUP($A506,#REF!,34,FALSE)</f>
        <v>#REF!</v>
      </c>
      <c r="BG506" s="147" t="e">
        <f>VLOOKUP($A506,#REF!,22,FALSE)</f>
        <v>#REF!</v>
      </c>
      <c r="BH506" s="149"/>
    </row>
    <row r="507" s="5" customFormat="1" ht="12.95" customHeight="1" spans="1:60">
      <c r="A507" s="48" t="s">
        <v>1137</v>
      </c>
      <c r="B507" s="38" t="e">
        <f>VLOOKUP($A507,#REF!,34,FALSE)</f>
        <v>#REF!</v>
      </c>
      <c r="C507" s="39" t="str">
        <f t="shared" si="159"/>
        <v>unused_DDR_XM0_B0D6</v>
      </c>
      <c r="D507" s="40" t="e">
        <f>IF(LEN(VLOOKUP($A507,#REF!,8,FALSE)),LEFT(VLOOKUP($A507,#REF!,8,FALSE),LEN(VLOOKUP($A507,#REF!,8,FALSE))-2),"")</f>
        <v>#REF!</v>
      </c>
      <c r="E507" s="41" t="e">
        <f>IF(LEN(VLOOKUP($A507,#REF!,4,FALSE)),IF(INDEX(#REF!,MATCH($A507,#REF!,0),1),LEFT(VLOOKUP($A507,#REF!,4,FALSE),LEN(VLOOKUP($A507,#REF!,4,FALSE))-2),CONCATENATE(LEFT(VLOOKUP($A507,#REF!,4,FALSE),LEN(VLOOKUP($A507,#REF!,4,FALSE))-2),"*")),"")</f>
        <v>#REF!</v>
      </c>
      <c r="F507" s="42" t="e">
        <f>IF(LEN(VLOOKUP($A507,#REF!,5,FALSE)),IF(INDEX(#REF!,MATCH($A507,#REF!,0),2),LEFT(VLOOKUP($A507,#REF!,5,FALSE),LEN(VLOOKUP($A507,#REF!,5,FALSE))-2),CONCATENATE(LEFT(VLOOKUP($A507,#REF!,5,FALSE),LEN(VLOOKUP($A507,#REF!,5,FALSE))-2),"*")),"")</f>
        <v>#REF!</v>
      </c>
      <c r="G507" s="42" t="e">
        <f>IF(LEN(VLOOKUP($A507,#REF!,6,FALSE)),IF(INDEX(#REF!,MATCH($A507,#REF!,0),3),LEFT(VLOOKUP($A507,#REF!,6,FALSE),LEN(VLOOKUP($A507,#REF!,6,FALSE))-2),CONCATENATE(LEFT(VLOOKUP($A507,#REF!,6,FALSE),LEN(VLOOKUP($A507,#REF!,6,FALSE))-2),"*")),"")</f>
        <v>#REF!</v>
      </c>
      <c r="H507" s="43" t="e">
        <f>IF(LEN(VLOOKUP($A507,#REF!,7,FALSE)),IF(INDEX(#REF!,MATCH($A507,#REF!,0),4),LEFT(VLOOKUP($A507,#REF!,7,FALSE),LEN(VLOOKUP($A507,#REF!,7,FALSE))-2),CONCATENATE(LEFT(VLOOKUP($A507,#REF!,7,FALSE),LEN(VLOOKUP($A507,#REF!,7,FALSE))-2),"*")),"")</f>
        <v>#REF!</v>
      </c>
      <c r="I507" s="54" t="e">
        <f>IF(LEN(VLOOKUP($A507,#REF!,8,FALSE)),UPPER(RIGHT(VLOOKUP($A507,#REF!,8,FALSE),1)),"")</f>
        <v>#REF!</v>
      </c>
      <c r="J507" s="42" t="e">
        <f>IF(LEN(VLOOKUP($A507,#REF!,4,FALSE)),UPPER(RIGHT(VLOOKUP($A507,#REF!,4,FALSE),1)),"")</f>
        <v>#REF!</v>
      </c>
      <c r="K507" s="42" t="e">
        <f>IF(LEN(VLOOKUP($A507,#REF!,5,FALSE)),UPPER(RIGHT(VLOOKUP($A507,#REF!,5,FALSE),1)),"")</f>
        <v>#REF!</v>
      </c>
      <c r="L507" s="42" t="e">
        <f>IF(LEN(VLOOKUP($A507,#REF!,6,FALSE)),UPPER(RIGHT(VLOOKUP($A507,#REF!,6,FALSE),1)),"")</f>
        <v>#REF!</v>
      </c>
      <c r="M507" s="43" t="e">
        <f>IF(LEN(VLOOKUP($A507,#REF!,7,FALSE)),UPPER(RIGHT(VLOOKUP($A507,#REF!,7,FALSE),1)),"")</f>
        <v>#REF!</v>
      </c>
      <c r="N507" s="206"/>
      <c r="O507" s="206"/>
      <c r="P507" s="206"/>
      <c r="Q507" s="206"/>
      <c r="R507" s="206"/>
      <c r="S507" s="63" t="e">
        <f>HLOOKUP("Device Tree Pin Name",#REF!,MATCH($A507,#REF!,0),FALSE)</f>
        <v>#REF!</v>
      </c>
      <c r="T507" s="47" t="e">
        <f>HLOOKUP("power rail",#REF!,MATCH($A507,#REF!,0),FALSE)</f>
        <v>#REF!</v>
      </c>
      <c r="U507" s="62" t="e">
        <f>HLOOKUP("Wake Capable",#REF!,MATCH($A507,#REF!,0),FALSE)</f>
        <v>#REF!</v>
      </c>
      <c r="V507" s="62" t="e">
        <f>HLOOKUP("Strap",#REF!,MATCH($A507,#REF!,0),FALSE)</f>
        <v>#REF!</v>
      </c>
      <c r="W507" s="62"/>
      <c r="X507" s="62"/>
      <c r="Y507" s="62"/>
      <c r="Z507" s="47"/>
      <c r="AA507" s="47" t="e">
        <f>HLOOKUP("Pad type",#REF!,MATCH($A507,#REF!,0),FALSE)</f>
        <v>#REF!</v>
      </c>
      <c r="AB507" s="63"/>
      <c r="AC507" s="63" t="e">
        <f>HLOOKUP("POR Pin State",#REF!,MATCH($A507,#REF!,0),FALSE)</f>
        <v>#REF!</v>
      </c>
      <c r="AD507" s="207"/>
      <c r="AE507" s="208"/>
      <c r="AF507" s="208"/>
      <c r="AG507" s="208"/>
      <c r="AH507" s="209"/>
      <c r="AI507" s="209"/>
      <c r="AJ507" s="210"/>
      <c r="AK507" s="210"/>
      <c r="AL507" s="210"/>
      <c r="AM507" s="210"/>
      <c r="AN507" s="210"/>
      <c r="AO507" s="210"/>
      <c r="AP507" s="210"/>
      <c r="AQ507" s="215" t="s">
        <v>1138</v>
      </c>
      <c r="AR507" s="105"/>
      <c r="AS507" s="105"/>
      <c r="AT507" s="105"/>
      <c r="AU507" s="105"/>
      <c r="AV507" s="105"/>
      <c r="AW507" s="105"/>
      <c r="AX507" s="105"/>
      <c r="AY507" s="105"/>
      <c r="AZ507" s="105"/>
      <c r="BA507" s="105"/>
      <c r="BB507" s="218"/>
      <c r="BC507" s="105"/>
      <c r="BD507" s="250"/>
      <c r="BE507" s="252" t="s">
        <v>1139</v>
      </c>
      <c r="BF507" s="147" t="e">
        <f>VLOOKUP($A507,#REF!,34,FALSE)</f>
        <v>#REF!</v>
      </c>
      <c r="BG507" s="147" t="e">
        <f>VLOOKUP($A507,#REF!,22,FALSE)</f>
        <v>#REF!</v>
      </c>
      <c r="BH507" s="149"/>
    </row>
    <row r="508" s="5" customFormat="1" ht="12.95" customHeight="1" spans="1:60">
      <c r="A508" s="48" t="s">
        <v>1140</v>
      </c>
      <c r="B508" s="38" t="e">
        <f>VLOOKUP($A508,#REF!,34,FALSE)</f>
        <v>#REF!</v>
      </c>
      <c r="C508" s="39" t="str">
        <f t="shared" si="159"/>
        <v>unused_DDR_XM0_B0D7</v>
      </c>
      <c r="D508" s="40" t="e">
        <f>IF(LEN(VLOOKUP($A508,#REF!,8,FALSE)),LEFT(VLOOKUP($A508,#REF!,8,FALSE),LEN(VLOOKUP($A508,#REF!,8,FALSE))-2),"")</f>
        <v>#REF!</v>
      </c>
      <c r="E508" s="41" t="e">
        <f>IF(LEN(VLOOKUP($A508,#REF!,4,FALSE)),IF(INDEX(#REF!,MATCH($A508,#REF!,0),1),LEFT(VLOOKUP($A508,#REF!,4,FALSE),LEN(VLOOKUP($A508,#REF!,4,FALSE))-2),CONCATENATE(LEFT(VLOOKUP($A508,#REF!,4,FALSE),LEN(VLOOKUP($A508,#REF!,4,FALSE))-2),"*")),"")</f>
        <v>#REF!</v>
      </c>
      <c r="F508" s="42" t="e">
        <f>IF(LEN(VLOOKUP($A508,#REF!,5,FALSE)),IF(INDEX(#REF!,MATCH($A508,#REF!,0),2),LEFT(VLOOKUP($A508,#REF!,5,FALSE),LEN(VLOOKUP($A508,#REF!,5,FALSE))-2),CONCATENATE(LEFT(VLOOKUP($A508,#REF!,5,FALSE),LEN(VLOOKUP($A508,#REF!,5,FALSE))-2),"*")),"")</f>
        <v>#REF!</v>
      </c>
      <c r="G508" s="42" t="e">
        <f>IF(LEN(VLOOKUP($A508,#REF!,6,FALSE)),IF(INDEX(#REF!,MATCH($A508,#REF!,0),3),LEFT(VLOOKUP($A508,#REF!,6,FALSE),LEN(VLOOKUP($A508,#REF!,6,FALSE))-2),CONCATENATE(LEFT(VLOOKUP($A508,#REF!,6,FALSE),LEN(VLOOKUP($A508,#REF!,6,FALSE))-2),"*")),"")</f>
        <v>#REF!</v>
      </c>
      <c r="H508" s="43" t="e">
        <f>IF(LEN(VLOOKUP($A508,#REF!,7,FALSE)),IF(INDEX(#REF!,MATCH($A508,#REF!,0),4),LEFT(VLOOKUP($A508,#REF!,7,FALSE),LEN(VLOOKUP($A508,#REF!,7,FALSE))-2),CONCATENATE(LEFT(VLOOKUP($A508,#REF!,7,FALSE),LEN(VLOOKUP($A508,#REF!,7,FALSE))-2),"*")),"")</f>
        <v>#REF!</v>
      </c>
      <c r="I508" s="54" t="e">
        <f>IF(LEN(VLOOKUP($A508,#REF!,8,FALSE)),UPPER(RIGHT(VLOOKUP($A508,#REF!,8,FALSE),1)),"")</f>
        <v>#REF!</v>
      </c>
      <c r="J508" s="42" t="e">
        <f>IF(LEN(VLOOKUP($A508,#REF!,4,FALSE)),UPPER(RIGHT(VLOOKUP($A508,#REF!,4,FALSE),1)),"")</f>
        <v>#REF!</v>
      </c>
      <c r="K508" s="42" t="e">
        <f>IF(LEN(VLOOKUP($A508,#REF!,5,FALSE)),UPPER(RIGHT(VLOOKUP($A508,#REF!,5,FALSE),1)),"")</f>
        <v>#REF!</v>
      </c>
      <c r="L508" s="42" t="e">
        <f>IF(LEN(VLOOKUP($A508,#REF!,6,FALSE)),UPPER(RIGHT(VLOOKUP($A508,#REF!,6,FALSE),1)),"")</f>
        <v>#REF!</v>
      </c>
      <c r="M508" s="43" t="e">
        <f>IF(LEN(VLOOKUP($A508,#REF!,7,FALSE)),UPPER(RIGHT(VLOOKUP($A508,#REF!,7,FALSE),1)),"")</f>
        <v>#REF!</v>
      </c>
      <c r="N508" s="206"/>
      <c r="O508" s="206"/>
      <c r="P508" s="206"/>
      <c r="Q508" s="206"/>
      <c r="R508" s="206"/>
      <c r="S508" s="63" t="e">
        <f>HLOOKUP("Device Tree Pin Name",#REF!,MATCH($A508,#REF!,0),FALSE)</f>
        <v>#REF!</v>
      </c>
      <c r="T508" s="47" t="e">
        <f>HLOOKUP("power rail",#REF!,MATCH($A508,#REF!,0),FALSE)</f>
        <v>#REF!</v>
      </c>
      <c r="U508" s="62" t="e">
        <f>HLOOKUP("Wake Capable",#REF!,MATCH($A508,#REF!,0),FALSE)</f>
        <v>#REF!</v>
      </c>
      <c r="V508" s="62" t="e">
        <f>HLOOKUP("Strap",#REF!,MATCH($A508,#REF!,0),FALSE)</f>
        <v>#REF!</v>
      </c>
      <c r="W508" s="62"/>
      <c r="X508" s="62"/>
      <c r="Y508" s="62"/>
      <c r="Z508" s="47"/>
      <c r="AA508" s="47" t="e">
        <f>HLOOKUP("Pad type",#REF!,MATCH($A508,#REF!,0),FALSE)</f>
        <v>#REF!</v>
      </c>
      <c r="AB508" s="63"/>
      <c r="AC508" s="63" t="e">
        <f>HLOOKUP("POR Pin State",#REF!,MATCH($A508,#REF!,0),FALSE)</f>
        <v>#REF!</v>
      </c>
      <c r="AD508" s="207"/>
      <c r="AE508" s="208"/>
      <c r="AF508" s="208"/>
      <c r="AG508" s="208"/>
      <c r="AH508" s="209"/>
      <c r="AI508" s="209"/>
      <c r="AJ508" s="210"/>
      <c r="AK508" s="210"/>
      <c r="AL508" s="210"/>
      <c r="AM508" s="210"/>
      <c r="AN508" s="210"/>
      <c r="AO508" s="210"/>
      <c r="AP508" s="210"/>
      <c r="AQ508" s="215" t="s">
        <v>1141</v>
      </c>
      <c r="AR508" s="105"/>
      <c r="AS508" s="105"/>
      <c r="AT508" s="105"/>
      <c r="AU508" s="105"/>
      <c r="AV508" s="105"/>
      <c r="AW508" s="105"/>
      <c r="AX508" s="105"/>
      <c r="AY508" s="105"/>
      <c r="AZ508" s="105"/>
      <c r="BA508" s="105"/>
      <c r="BB508" s="218"/>
      <c r="BC508" s="105"/>
      <c r="BD508" s="250"/>
      <c r="BE508" s="252" t="s">
        <v>1142</v>
      </c>
      <c r="BF508" s="147" t="e">
        <f>VLOOKUP($A508,#REF!,34,FALSE)</f>
        <v>#REF!</v>
      </c>
      <c r="BG508" s="147" t="e">
        <f>VLOOKUP($A508,#REF!,22,FALSE)</f>
        <v>#REF!</v>
      </c>
      <c r="BH508" s="149"/>
    </row>
    <row r="509" s="5" customFormat="1" ht="12.95" customHeight="1" spans="1:60">
      <c r="A509" s="48" t="s">
        <v>1143</v>
      </c>
      <c r="B509" s="38" t="e">
        <f>VLOOKUP($A509,#REF!,34,FALSE)</f>
        <v>#REF!</v>
      </c>
      <c r="C509" s="39" t="str">
        <f t="shared" si="159"/>
        <v>unused_DDR_XM0_B0DMI</v>
      </c>
      <c r="D509" s="40" t="e">
        <f>IF(LEN(VLOOKUP($A509,#REF!,8,FALSE)),LEFT(VLOOKUP($A509,#REF!,8,FALSE),LEN(VLOOKUP($A509,#REF!,8,FALSE))-2),"")</f>
        <v>#REF!</v>
      </c>
      <c r="E509" s="41" t="e">
        <f>IF(LEN(VLOOKUP($A509,#REF!,4,FALSE)),IF(INDEX(#REF!,MATCH($A509,#REF!,0),1),LEFT(VLOOKUP($A509,#REF!,4,FALSE),LEN(VLOOKUP($A509,#REF!,4,FALSE))-2),CONCATENATE(LEFT(VLOOKUP($A509,#REF!,4,FALSE),LEN(VLOOKUP($A509,#REF!,4,FALSE))-2),"*")),"")</f>
        <v>#REF!</v>
      </c>
      <c r="F509" s="42" t="e">
        <f>IF(LEN(VLOOKUP($A509,#REF!,5,FALSE)),IF(INDEX(#REF!,MATCH($A509,#REF!,0),2),LEFT(VLOOKUP($A509,#REF!,5,FALSE),LEN(VLOOKUP($A509,#REF!,5,FALSE))-2),CONCATENATE(LEFT(VLOOKUP($A509,#REF!,5,FALSE),LEN(VLOOKUP($A509,#REF!,5,FALSE))-2),"*")),"")</f>
        <v>#REF!</v>
      </c>
      <c r="G509" s="42" t="e">
        <f>IF(LEN(VLOOKUP($A509,#REF!,6,FALSE)),IF(INDEX(#REF!,MATCH($A509,#REF!,0),3),LEFT(VLOOKUP($A509,#REF!,6,FALSE),LEN(VLOOKUP($A509,#REF!,6,FALSE))-2),CONCATENATE(LEFT(VLOOKUP($A509,#REF!,6,FALSE),LEN(VLOOKUP($A509,#REF!,6,FALSE))-2),"*")),"")</f>
        <v>#REF!</v>
      </c>
      <c r="H509" s="43" t="e">
        <f>IF(LEN(VLOOKUP($A509,#REF!,7,FALSE)),IF(INDEX(#REF!,MATCH($A509,#REF!,0),4),LEFT(VLOOKUP($A509,#REF!,7,FALSE),LEN(VLOOKUP($A509,#REF!,7,FALSE))-2),CONCATENATE(LEFT(VLOOKUP($A509,#REF!,7,FALSE),LEN(VLOOKUP($A509,#REF!,7,FALSE))-2),"*")),"")</f>
        <v>#REF!</v>
      </c>
      <c r="I509" s="54" t="e">
        <f>IF(LEN(VLOOKUP($A509,#REF!,8,FALSE)),UPPER(RIGHT(VLOOKUP($A509,#REF!,8,FALSE),1)),"")</f>
        <v>#REF!</v>
      </c>
      <c r="J509" s="42" t="e">
        <f>IF(LEN(VLOOKUP($A509,#REF!,4,FALSE)),UPPER(RIGHT(VLOOKUP($A509,#REF!,4,FALSE),1)),"")</f>
        <v>#REF!</v>
      </c>
      <c r="K509" s="42" t="e">
        <f>IF(LEN(VLOOKUP($A509,#REF!,5,FALSE)),UPPER(RIGHT(VLOOKUP($A509,#REF!,5,FALSE),1)),"")</f>
        <v>#REF!</v>
      </c>
      <c r="L509" s="42" t="e">
        <f>IF(LEN(VLOOKUP($A509,#REF!,6,FALSE)),UPPER(RIGHT(VLOOKUP($A509,#REF!,6,FALSE),1)),"")</f>
        <v>#REF!</v>
      </c>
      <c r="M509" s="43" t="e">
        <f>IF(LEN(VLOOKUP($A509,#REF!,7,FALSE)),UPPER(RIGHT(VLOOKUP($A509,#REF!,7,FALSE),1)),"")</f>
        <v>#REF!</v>
      </c>
      <c r="N509" s="206"/>
      <c r="O509" s="206"/>
      <c r="P509" s="206"/>
      <c r="Q509" s="206"/>
      <c r="R509" s="206"/>
      <c r="S509" s="63" t="e">
        <f>HLOOKUP("Device Tree Pin Name",#REF!,MATCH($A509,#REF!,0),FALSE)</f>
        <v>#REF!</v>
      </c>
      <c r="T509" s="47" t="e">
        <f>HLOOKUP("power rail",#REF!,MATCH($A509,#REF!,0),FALSE)</f>
        <v>#REF!</v>
      </c>
      <c r="U509" s="62" t="e">
        <f>HLOOKUP("Wake Capable",#REF!,MATCH($A509,#REF!,0),FALSE)</f>
        <v>#REF!</v>
      </c>
      <c r="V509" s="62" t="e">
        <f>HLOOKUP("Strap",#REF!,MATCH($A509,#REF!,0),FALSE)</f>
        <v>#REF!</v>
      </c>
      <c r="W509" s="62"/>
      <c r="X509" s="62"/>
      <c r="Y509" s="62"/>
      <c r="Z509" s="47"/>
      <c r="AA509" s="47" t="e">
        <f>HLOOKUP("Pad type",#REF!,MATCH($A509,#REF!,0),FALSE)</f>
        <v>#REF!</v>
      </c>
      <c r="AB509" s="63"/>
      <c r="AC509" s="63" t="e">
        <f>HLOOKUP("POR Pin State",#REF!,MATCH($A509,#REF!,0),FALSE)</f>
        <v>#REF!</v>
      </c>
      <c r="AD509" s="207"/>
      <c r="AE509" s="208"/>
      <c r="AF509" s="208"/>
      <c r="AG509" s="208"/>
      <c r="AH509" s="209"/>
      <c r="AI509" s="209"/>
      <c r="AJ509" s="210"/>
      <c r="AK509" s="210"/>
      <c r="AL509" s="210"/>
      <c r="AM509" s="210"/>
      <c r="AN509" s="210"/>
      <c r="AO509" s="210"/>
      <c r="AP509" s="210"/>
      <c r="AQ509" s="215" t="s">
        <v>1143</v>
      </c>
      <c r="AR509" s="105"/>
      <c r="AS509" s="105"/>
      <c r="AT509" s="105"/>
      <c r="AU509" s="105"/>
      <c r="AV509" s="105"/>
      <c r="AW509" s="105"/>
      <c r="AX509" s="105"/>
      <c r="AY509" s="105"/>
      <c r="AZ509" s="105"/>
      <c r="BA509" s="105"/>
      <c r="BB509" s="218"/>
      <c r="BC509" s="105"/>
      <c r="BD509" s="250"/>
      <c r="BE509" s="252" t="s">
        <v>1144</v>
      </c>
      <c r="BF509" s="147" t="e">
        <f>VLOOKUP($A509,#REF!,34,FALSE)</f>
        <v>#REF!</v>
      </c>
      <c r="BG509" s="147" t="e">
        <f>VLOOKUP($A509,#REF!,22,FALSE)</f>
        <v>#REF!</v>
      </c>
      <c r="BH509" s="149"/>
    </row>
    <row r="510" s="5" customFormat="1" ht="12.95" customHeight="1" spans="1:60">
      <c r="A510" s="10" t="s">
        <v>1145</v>
      </c>
      <c r="B510" s="38" t="e">
        <f>VLOOKUP($A510,#REF!,34,FALSE)</f>
        <v>#REF!</v>
      </c>
      <c r="C510" s="39" t="str">
        <f t="shared" si="159"/>
        <v>unused_DDR_XM0_B0WCK_P</v>
      </c>
      <c r="D510" s="40" t="e">
        <f>IF(LEN(VLOOKUP($A510,#REF!,8,FALSE)),LEFT(VLOOKUP($A510,#REF!,8,FALSE),LEN(VLOOKUP($A510,#REF!,8,FALSE))-2),"")</f>
        <v>#REF!</v>
      </c>
      <c r="E510" s="41" t="e">
        <f>IF(LEN(VLOOKUP($A510,#REF!,4,FALSE)),IF(INDEX(#REF!,MATCH($A510,#REF!,0),1),LEFT(VLOOKUP($A510,#REF!,4,FALSE),LEN(VLOOKUP($A510,#REF!,4,FALSE))-2),CONCATENATE(LEFT(VLOOKUP($A510,#REF!,4,FALSE),LEN(VLOOKUP($A510,#REF!,4,FALSE))-2),"*")),"")</f>
        <v>#REF!</v>
      </c>
      <c r="F510" s="42" t="e">
        <f>IF(LEN(VLOOKUP($A510,#REF!,5,FALSE)),IF(INDEX(#REF!,MATCH($A510,#REF!,0),2),LEFT(VLOOKUP($A510,#REF!,5,FALSE),LEN(VLOOKUP($A510,#REF!,5,FALSE))-2),CONCATENATE(LEFT(VLOOKUP($A510,#REF!,5,FALSE),LEN(VLOOKUP($A510,#REF!,5,FALSE))-2),"*")),"")</f>
        <v>#REF!</v>
      </c>
      <c r="G510" s="42" t="e">
        <f>IF(LEN(VLOOKUP($A510,#REF!,6,FALSE)),IF(INDEX(#REF!,MATCH($A510,#REF!,0),3),LEFT(VLOOKUP($A510,#REF!,6,FALSE),LEN(VLOOKUP($A510,#REF!,6,FALSE))-2),CONCATENATE(LEFT(VLOOKUP($A510,#REF!,6,FALSE),LEN(VLOOKUP($A510,#REF!,6,FALSE))-2),"*")),"")</f>
        <v>#REF!</v>
      </c>
      <c r="H510" s="43" t="e">
        <f>IF(LEN(VLOOKUP($A510,#REF!,7,FALSE)),IF(INDEX(#REF!,MATCH($A510,#REF!,0),4),LEFT(VLOOKUP($A510,#REF!,7,FALSE),LEN(VLOOKUP($A510,#REF!,7,FALSE))-2),CONCATENATE(LEFT(VLOOKUP($A510,#REF!,7,FALSE),LEN(VLOOKUP($A510,#REF!,7,FALSE))-2),"*")),"")</f>
        <v>#REF!</v>
      </c>
      <c r="I510" s="54" t="e">
        <f>IF(LEN(VLOOKUP($A510,#REF!,8,FALSE)),UPPER(RIGHT(VLOOKUP($A510,#REF!,8,FALSE),1)),"")</f>
        <v>#REF!</v>
      </c>
      <c r="J510" s="42" t="e">
        <f>IF(LEN(VLOOKUP($A510,#REF!,4,FALSE)),UPPER(RIGHT(VLOOKUP($A510,#REF!,4,FALSE),1)),"")</f>
        <v>#REF!</v>
      </c>
      <c r="K510" s="42" t="e">
        <f>IF(LEN(VLOOKUP($A510,#REF!,5,FALSE)),UPPER(RIGHT(VLOOKUP($A510,#REF!,5,FALSE),1)),"")</f>
        <v>#REF!</v>
      </c>
      <c r="L510" s="42" t="e">
        <f>IF(LEN(VLOOKUP($A510,#REF!,6,FALSE)),UPPER(RIGHT(VLOOKUP($A510,#REF!,6,FALSE),1)),"")</f>
        <v>#REF!</v>
      </c>
      <c r="M510" s="43" t="e">
        <f>IF(LEN(VLOOKUP($A510,#REF!,7,FALSE)),UPPER(RIGHT(VLOOKUP($A510,#REF!,7,FALSE),1)),"")</f>
        <v>#REF!</v>
      </c>
      <c r="N510" s="206"/>
      <c r="O510" s="206"/>
      <c r="P510" s="206"/>
      <c r="Q510" s="206"/>
      <c r="R510" s="206"/>
      <c r="S510" s="63" t="e">
        <f>HLOOKUP("Device Tree Pin Name",#REF!,MATCH($A510,#REF!,0),FALSE)</f>
        <v>#REF!</v>
      </c>
      <c r="T510" s="47" t="e">
        <f>HLOOKUP("power rail",#REF!,MATCH($A510,#REF!,0),FALSE)</f>
        <v>#REF!</v>
      </c>
      <c r="U510" s="62" t="e">
        <f>HLOOKUP("Wake Capable",#REF!,MATCH($A510,#REF!,0),FALSE)</f>
        <v>#REF!</v>
      </c>
      <c r="V510" s="62" t="e">
        <f>HLOOKUP("Strap",#REF!,MATCH($A510,#REF!,0),FALSE)</f>
        <v>#REF!</v>
      </c>
      <c r="W510" s="62"/>
      <c r="X510" s="62"/>
      <c r="Y510" s="62"/>
      <c r="Z510" s="47"/>
      <c r="AA510" s="47" t="e">
        <f>HLOOKUP("Pad type",#REF!,MATCH($A510,#REF!,0),FALSE)</f>
        <v>#REF!</v>
      </c>
      <c r="AB510" s="63"/>
      <c r="AC510" s="63" t="e">
        <f>HLOOKUP("POR Pin State",#REF!,MATCH($A510,#REF!,0),FALSE)</f>
        <v>#REF!</v>
      </c>
      <c r="AD510" s="207"/>
      <c r="AE510" s="208"/>
      <c r="AF510" s="208"/>
      <c r="AG510" s="208"/>
      <c r="AH510" s="209"/>
      <c r="AI510" s="209"/>
      <c r="AJ510" s="210"/>
      <c r="AK510" s="210"/>
      <c r="AL510" s="210"/>
      <c r="AM510" s="210"/>
      <c r="AN510" s="210"/>
      <c r="AO510" s="210"/>
      <c r="AP510" s="210"/>
      <c r="AQ510" s="215" t="s">
        <v>1145</v>
      </c>
      <c r="AR510" s="105"/>
      <c r="AS510" s="105"/>
      <c r="AT510" s="105"/>
      <c r="AU510" s="105"/>
      <c r="AV510" s="105"/>
      <c r="AW510" s="105"/>
      <c r="AX510" s="105"/>
      <c r="AY510" s="105"/>
      <c r="AZ510" s="105"/>
      <c r="BA510" s="105"/>
      <c r="BB510" s="218"/>
      <c r="BC510" s="105"/>
      <c r="BD510" s="250"/>
      <c r="BE510" s="252" t="s">
        <v>1146</v>
      </c>
      <c r="BF510" s="147" t="e">
        <f>VLOOKUP($A510,#REF!,34,FALSE)</f>
        <v>#REF!</v>
      </c>
      <c r="BG510" s="147" t="e">
        <f>VLOOKUP($A510,#REF!,22,FALSE)</f>
        <v>#REF!</v>
      </c>
      <c r="BH510" s="149"/>
    </row>
    <row r="511" s="5" customFormat="1" ht="12.95" customHeight="1" spans="1:60">
      <c r="A511" s="10" t="s">
        <v>1147</v>
      </c>
      <c r="B511" s="38" t="e">
        <f>VLOOKUP($A511,#REF!,34,FALSE)</f>
        <v>#REF!</v>
      </c>
      <c r="C511" s="39" t="str">
        <f t="shared" si="159"/>
        <v>unused_DDR_XM0_B0WCK_N</v>
      </c>
      <c r="D511" s="40" t="e">
        <f>IF(LEN(VLOOKUP($A511,#REF!,8,FALSE)),LEFT(VLOOKUP($A511,#REF!,8,FALSE),LEN(VLOOKUP($A511,#REF!,8,FALSE))-2),"")</f>
        <v>#REF!</v>
      </c>
      <c r="E511" s="41" t="e">
        <f>IF(LEN(VLOOKUP($A511,#REF!,4,FALSE)),IF(INDEX(#REF!,MATCH($A511,#REF!,0),1),LEFT(VLOOKUP($A511,#REF!,4,FALSE),LEN(VLOOKUP($A511,#REF!,4,FALSE))-2),CONCATENATE(LEFT(VLOOKUP($A511,#REF!,4,FALSE),LEN(VLOOKUP($A511,#REF!,4,FALSE))-2),"*")),"")</f>
        <v>#REF!</v>
      </c>
      <c r="F511" s="42" t="e">
        <f>IF(LEN(VLOOKUP($A511,#REF!,5,FALSE)),IF(INDEX(#REF!,MATCH($A511,#REF!,0),2),LEFT(VLOOKUP($A511,#REF!,5,FALSE),LEN(VLOOKUP($A511,#REF!,5,FALSE))-2),CONCATENATE(LEFT(VLOOKUP($A511,#REF!,5,FALSE),LEN(VLOOKUP($A511,#REF!,5,FALSE))-2),"*")),"")</f>
        <v>#REF!</v>
      </c>
      <c r="G511" s="42" t="e">
        <f>IF(LEN(VLOOKUP($A511,#REF!,6,FALSE)),IF(INDEX(#REF!,MATCH($A511,#REF!,0),3),LEFT(VLOOKUP($A511,#REF!,6,FALSE),LEN(VLOOKUP($A511,#REF!,6,FALSE))-2),CONCATENATE(LEFT(VLOOKUP($A511,#REF!,6,FALSE),LEN(VLOOKUP($A511,#REF!,6,FALSE))-2),"*")),"")</f>
        <v>#REF!</v>
      </c>
      <c r="H511" s="43" t="e">
        <f>IF(LEN(VLOOKUP($A511,#REF!,7,FALSE)),IF(INDEX(#REF!,MATCH($A511,#REF!,0),4),LEFT(VLOOKUP($A511,#REF!,7,FALSE),LEN(VLOOKUP($A511,#REF!,7,FALSE))-2),CONCATENATE(LEFT(VLOOKUP($A511,#REF!,7,FALSE),LEN(VLOOKUP($A511,#REF!,7,FALSE))-2),"*")),"")</f>
        <v>#REF!</v>
      </c>
      <c r="I511" s="54" t="e">
        <f>IF(LEN(VLOOKUP($A511,#REF!,8,FALSE)),UPPER(RIGHT(VLOOKUP($A511,#REF!,8,FALSE),1)),"")</f>
        <v>#REF!</v>
      </c>
      <c r="J511" s="42" t="e">
        <f>IF(LEN(VLOOKUP($A511,#REF!,4,FALSE)),UPPER(RIGHT(VLOOKUP($A511,#REF!,4,FALSE),1)),"")</f>
        <v>#REF!</v>
      </c>
      <c r="K511" s="42" t="e">
        <f>IF(LEN(VLOOKUP($A511,#REF!,5,FALSE)),UPPER(RIGHT(VLOOKUP($A511,#REF!,5,FALSE),1)),"")</f>
        <v>#REF!</v>
      </c>
      <c r="L511" s="42" t="e">
        <f>IF(LEN(VLOOKUP($A511,#REF!,6,FALSE)),UPPER(RIGHT(VLOOKUP($A511,#REF!,6,FALSE),1)),"")</f>
        <v>#REF!</v>
      </c>
      <c r="M511" s="43" t="e">
        <f>IF(LEN(VLOOKUP($A511,#REF!,7,FALSE)),UPPER(RIGHT(VLOOKUP($A511,#REF!,7,FALSE),1)),"")</f>
        <v>#REF!</v>
      </c>
      <c r="N511" s="206"/>
      <c r="O511" s="206"/>
      <c r="P511" s="206"/>
      <c r="Q511" s="206"/>
      <c r="R511" s="206"/>
      <c r="S511" s="63" t="e">
        <f>HLOOKUP("Device Tree Pin Name",#REF!,MATCH($A511,#REF!,0),FALSE)</f>
        <v>#REF!</v>
      </c>
      <c r="T511" s="47" t="e">
        <f>HLOOKUP("power rail",#REF!,MATCH($A511,#REF!,0),FALSE)</f>
        <v>#REF!</v>
      </c>
      <c r="U511" s="62" t="e">
        <f>HLOOKUP("Wake Capable",#REF!,MATCH($A511,#REF!,0),FALSE)</f>
        <v>#REF!</v>
      </c>
      <c r="V511" s="62" t="e">
        <f>HLOOKUP("Strap",#REF!,MATCH($A511,#REF!,0),FALSE)</f>
        <v>#REF!</v>
      </c>
      <c r="W511" s="62"/>
      <c r="X511" s="62"/>
      <c r="Y511" s="62"/>
      <c r="Z511" s="47"/>
      <c r="AA511" s="47" t="e">
        <f>HLOOKUP("Pad type",#REF!,MATCH($A511,#REF!,0),FALSE)</f>
        <v>#REF!</v>
      </c>
      <c r="AB511" s="63"/>
      <c r="AC511" s="63" t="e">
        <f>HLOOKUP("POR Pin State",#REF!,MATCH($A511,#REF!,0),FALSE)</f>
        <v>#REF!</v>
      </c>
      <c r="AD511" s="207"/>
      <c r="AE511" s="208"/>
      <c r="AF511" s="208"/>
      <c r="AG511" s="208"/>
      <c r="AH511" s="209"/>
      <c r="AI511" s="209"/>
      <c r="AJ511" s="210"/>
      <c r="AK511" s="210"/>
      <c r="AL511" s="210"/>
      <c r="AM511" s="210"/>
      <c r="AN511" s="210"/>
      <c r="AO511" s="210"/>
      <c r="AP511" s="210"/>
      <c r="AQ511" s="215" t="s">
        <v>1147</v>
      </c>
      <c r="AR511" s="105"/>
      <c r="AS511" s="105"/>
      <c r="AT511" s="105"/>
      <c r="AU511" s="105"/>
      <c r="AV511" s="105"/>
      <c r="AW511" s="105"/>
      <c r="AX511" s="105"/>
      <c r="AY511" s="105"/>
      <c r="AZ511" s="105"/>
      <c r="BA511" s="105"/>
      <c r="BB511" s="218"/>
      <c r="BC511" s="105"/>
      <c r="BD511" s="250"/>
      <c r="BE511" s="252" t="s">
        <v>1148</v>
      </c>
      <c r="BF511" s="147" t="e">
        <f>VLOOKUP($A511,#REF!,34,FALSE)</f>
        <v>#REF!</v>
      </c>
      <c r="BG511" s="147" t="e">
        <f>VLOOKUP($A511,#REF!,22,FALSE)</f>
        <v>#REF!</v>
      </c>
      <c r="BH511" s="149"/>
    </row>
    <row r="512" s="5" customFormat="1" ht="12.95" customHeight="1" spans="1:60">
      <c r="A512" s="48" t="s">
        <v>1149</v>
      </c>
      <c r="B512" s="38" t="e">
        <f>VLOOKUP($A512,#REF!,34,FALSE)</f>
        <v>#REF!</v>
      </c>
      <c r="C512" s="39" t="str">
        <f t="shared" si="159"/>
        <v>unused_DDR_XM0_B0RDQS_P</v>
      </c>
      <c r="D512" s="40" t="e">
        <f>IF(LEN(VLOOKUP($A512,#REF!,8,FALSE)),LEFT(VLOOKUP($A512,#REF!,8,FALSE),LEN(VLOOKUP($A512,#REF!,8,FALSE))-2),"")</f>
        <v>#REF!</v>
      </c>
      <c r="E512" s="41" t="e">
        <f>IF(LEN(VLOOKUP($A512,#REF!,4,FALSE)),IF(INDEX(#REF!,MATCH($A512,#REF!,0),1),LEFT(VLOOKUP($A512,#REF!,4,FALSE),LEN(VLOOKUP($A512,#REF!,4,FALSE))-2),CONCATENATE(LEFT(VLOOKUP($A512,#REF!,4,FALSE),LEN(VLOOKUP($A512,#REF!,4,FALSE))-2),"*")),"")</f>
        <v>#REF!</v>
      </c>
      <c r="F512" s="42" t="e">
        <f>IF(LEN(VLOOKUP($A512,#REF!,5,FALSE)),IF(INDEX(#REF!,MATCH($A512,#REF!,0),2),LEFT(VLOOKUP($A512,#REF!,5,FALSE),LEN(VLOOKUP($A512,#REF!,5,FALSE))-2),CONCATENATE(LEFT(VLOOKUP($A512,#REF!,5,FALSE),LEN(VLOOKUP($A512,#REF!,5,FALSE))-2),"*")),"")</f>
        <v>#REF!</v>
      </c>
      <c r="G512" s="42" t="e">
        <f>IF(LEN(VLOOKUP($A512,#REF!,6,FALSE)),IF(INDEX(#REF!,MATCH($A512,#REF!,0),3),LEFT(VLOOKUP($A512,#REF!,6,FALSE),LEN(VLOOKUP($A512,#REF!,6,FALSE))-2),CONCATENATE(LEFT(VLOOKUP($A512,#REF!,6,FALSE),LEN(VLOOKUP($A512,#REF!,6,FALSE))-2),"*")),"")</f>
        <v>#REF!</v>
      </c>
      <c r="H512" s="43" t="e">
        <f>IF(LEN(VLOOKUP($A512,#REF!,7,FALSE)),IF(INDEX(#REF!,MATCH($A512,#REF!,0),4),LEFT(VLOOKUP($A512,#REF!,7,FALSE),LEN(VLOOKUP($A512,#REF!,7,FALSE))-2),CONCATENATE(LEFT(VLOOKUP($A512,#REF!,7,FALSE),LEN(VLOOKUP($A512,#REF!,7,FALSE))-2),"*")),"")</f>
        <v>#REF!</v>
      </c>
      <c r="I512" s="54" t="e">
        <f>IF(LEN(VLOOKUP($A512,#REF!,8,FALSE)),UPPER(RIGHT(VLOOKUP($A512,#REF!,8,FALSE),1)),"")</f>
        <v>#REF!</v>
      </c>
      <c r="J512" s="42" t="e">
        <f>IF(LEN(VLOOKUP($A512,#REF!,4,FALSE)),UPPER(RIGHT(VLOOKUP($A512,#REF!,4,FALSE),1)),"")</f>
        <v>#REF!</v>
      </c>
      <c r="K512" s="42" t="e">
        <f>IF(LEN(VLOOKUP($A512,#REF!,5,FALSE)),UPPER(RIGHT(VLOOKUP($A512,#REF!,5,FALSE),1)),"")</f>
        <v>#REF!</v>
      </c>
      <c r="L512" s="42" t="e">
        <f>IF(LEN(VLOOKUP($A512,#REF!,6,FALSE)),UPPER(RIGHT(VLOOKUP($A512,#REF!,6,FALSE),1)),"")</f>
        <v>#REF!</v>
      </c>
      <c r="M512" s="43" t="e">
        <f>IF(LEN(VLOOKUP($A512,#REF!,7,FALSE)),UPPER(RIGHT(VLOOKUP($A512,#REF!,7,FALSE),1)),"")</f>
        <v>#REF!</v>
      </c>
      <c r="N512" s="206"/>
      <c r="O512" s="206"/>
      <c r="P512" s="206"/>
      <c r="Q512" s="206"/>
      <c r="R512" s="206"/>
      <c r="S512" s="63" t="e">
        <f>HLOOKUP("Device Tree Pin Name",#REF!,MATCH($A512,#REF!,0),FALSE)</f>
        <v>#REF!</v>
      </c>
      <c r="T512" s="47" t="e">
        <f>HLOOKUP("power rail",#REF!,MATCH($A512,#REF!,0),FALSE)</f>
        <v>#REF!</v>
      </c>
      <c r="U512" s="62" t="e">
        <f>HLOOKUP("Wake Capable",#REF!,MATCH($A512,#REF!,0),FALSE)</f>
        <v>#REF!</v>
      </c>
      <c r="V512" s="62" t="e">
        <f>HLOOKUP("Strap",#REF!,MATCH($A512,#REF!,0),FALSE)</f>
        <v>#REF!</v>
      </c>
      <c r="W512" s="62"/>
      <c r="X512" s="62"/>
      <c r="Y512" s="62"/>
      <c r="Z512" s="47"/>
      <c r="AA512" s="47" t="e">
        <f>HLOOKUP("Pad type",#REF!,MATCH($A512,#REF!,0),FALSE)</f>
        <v>#REF!</v>
      </c>
      <c r="AB512" s="63"/>
      <c r="AC512" s="63" t="e">
        <f>HLOOKUP("POR Pin State",#REF!,MATCH($A512,#REF!,0),FALSE)</f>
        <v>#REF!</v>
      </c>
      <c r="AD512" s="207"/>
      <c r="AE512" s="208"/>
      <c r="AF512" s="208"/>
      <c r="AG512" s="208"/>
      <c r="AH512" s="209"/>
      <c r="AI512" s="209"/>
      <c r="AJ512" s="210"/>
      <c r="AK512" s="210"/>
      <c r="AL512" s="210"/>
      <c r="AM512" s="210"/>
      <c r="AN512" s="210"/>
      <c r="AO512" s="210"/>
      <c r="AP512" s="210"/>
      <c r="AQ512" s="215" t="s">
        <v>1149</v>
      </c>
      <c r="AR512" s="105"/>
      <c r="AS512" s="105"/>
      <c r="AT512" s="105"/>
      <c r="AU512" s="105"/>
      <c r="AV512" s="105"/>
      <c r="AW512" s="105"/>
      <c r="AX512" s="105"/>
      <c r="AY512" s="105"/>
      <c r="AZ512" s="105"/>
      <c r="BA512" s="105"/>
      <c r="BB512" s="218"/>
      <c r="BC512" s="105"/>
      <c r="BD512" s="250"/>
      <c r="BE512" s="252" t="s">
        <v>1150</v>
      </c>
      <c r="BF512" s="147" t="e">
        <f>VLOOKUP($A512,#REF!,34,FALSE)</f>
        <v>#REF!</v>
      </c>
      <c r="BG512" s="147" t="e">
        <f>VLOOKUP($A512,#REF!,22,FALSE)</f>
        <v>#REF!</v>
      </c>
      <c r="BH512" s="149"/>
    </row>
    <row r="513" s="5" customFormat="1" ht="12.95" customHeight="1" spans="1:60">
      <c r="A513" s="48" t="s">
        <v>1151</v>
      </c>
      <c r="B513" s="38" t="e">
        <f>VLOOKUP($A513,#REF!,34,FALSE)</f>
        <v>#REF!</v>
      </c>
      <c r="C513" s="39" t="str">
        <f t="shared" si="159"/>
        <v>unused_DDR_XM0_B0RDQS_N</v>
      </c>
      <c r="D513" s="40" t="e">
        <f>IF(LEN(VLOOKUP($A513,#REF!,8,FALSE)),LEFT(VLOOKUP($A513,#REF!,8,FALSE),LEN(VLOOKUP($A513,#REF!,8,FALSE))-2),"")</f>
        <v>#REF!</v>
      </c>
      <c r="E513" s="41" t="e">
        <f>IF(LEN(VLOOKUP($A513,#REF!,4,FALSE)),IF(INDEX(#REF!,MATCH($A513,#REF!,0),1),LEFT(VLOOKUP($A513,#REF!,4,FALSE),LEN(VLOOKUP($A513,#REF!,4,FALSE))-2),CONCATENATE(LEFT(VLOOKUP($A513,#REF!,4,FALSE),LEN(VLOOKUP($A513,#REF!,4,FALSE))-2),"*")),"")</f>
        <v>#REF!</v>
      </c>
      <c r="F513" s="42" t="e">
        <f>IF(LEN(VLOOKUP($A513,#REF!,5,FALSE)),IF(INDEX(#REF!,MATCH($A513,#REF!,0),2),LEFT(VLOOKUP($A513,#REF!,5,FALSE),LEN(VLOOKUP($A513,#REF!,5,FALSE))-2),CONCATENATE(LEFT(VLOOKUP($A513,#REF!,5,FALSE),LEN(VLOOKUP($A513,#REF!,5,FALSE))-2),"*")),"")</f>
        <v>#REF!</v>
      </c>
      <c r="G513" s="42" t="e">
        <f>IF(LEN(VLOOKUP($A513,#REF!,6,FALSE)),IF(INDEX(#REF!,MATCH($A513,#REF!,0),3),LEFT(VLOOKUP($A513,#REF!,6,FALSE),LEN(VLOOKUP($A513,#REF!,6,FALSE))-2),CONCATENATE(LEFT(VLOOKUP($A513,#REF!,6,FALSE),LEN(VLOOKUP($A513,#REF!,6,FALSE))-2),"*")),"")</f>
        <v>#REF!</v>
      </c>
      <c r="H513" s="43" t="e">
        <f>IF(LEN(VLOOKUP($A513,#REF!,7,FALSE)),IF(INDEX(#REF!,MATCH($A513,#REF!,0),4),LEFT(VLOOKUP($A513,#REF!,7,FALSE),LEN(VLOOKUP($A513,#REF!,7,FALSE))-2),CONCATENATE(LEFT(VLOOKUP($A513,#REF!,7,FALSE),LEN(VLOOKUP($A513,#REF!,7,FALSE))-2),"*")),"")</f>
        <v>#REF!</v>
      </c>
      <c r="I513" s="54" t="e">
        <f>IF(LEN(VLOOKUP($A513,#REF!,8,FALSE)),UPPER(RIGHT(VLOOKUP($A513,#REF!,8,FALSE),1)),"")</f>
        <v>#REF!</v>
      </c>
      <c r="J513" s="42" t="e">
        <f>IF(LEN(VLOOKUP($A513,#REF!,4,FALSE)),UPPER(RIGHT(VLOOKUP($A513,#REF!,4,FALSE),1)),"")</f>
        <v>#REF!</v>
      </c>
      <c r="K513" s="42" t="e">
        <f>IF(LEN(VLOOKUP($A513,#REF!,5,FALSE)),UPPER(RIGHT(VLOOKUP($A513,#REF!,5,FALSE),1)),"")</f>
        <v>#REF!</v>
      </c>
      <c r="L513" s="42" t="e">
        <f>IF(LEN(VLOOKUP($A513,#REF!,6,FALSE)),UPPER(RIGHT(VLOOKUP($A513,#REF!,6,FALSE),1)),"")</f>
        <v>#REF!</v>
      </c>
      <c r="M513" s="43" t="e">
        <f>IF(LEN(VLOOKUP($A513,#REF!,7,FALSE)),UPPER(RIGHT(VLOOKUP($A513,#REF!,7,FALSE),1)),"")</f>
        <v>#REF!</v>
      </c>
      <c r="N513" s="206"/>
      <c r="O513" s="206"/>
      <c r="P513" s="206"/>
      <c r="Q513" s="206"/>
      <c r="R513" s="206"/>
      <c r="S513" s="63" t="e">
        <f>HLOOKUP("Device Tree Pin Name",#REF!,MATCH($A513,#REF!,0),FALSE)</f>
        <v>#REF!</v>
      </c>
      <c r="T513" s="47" t="e">
        <f>HLOOKUP("power rail",#REF!,MATCH($A513,#REF!,0),FALSE)</f>
        <v>#REF!</v>
      </c>
      <c r="U513" s="62" t="e">
        <f>HLOOKUP("Wake Capable",#REF!,MATCH($A513,#REF!,0),FALSE)</f>
        <v>#REF!</v>
      </c>
      <c r="V513" s="62" t="e">
        <f>HLOOKUP("Strap",#REF!,MATCH($A513,#REF!,0),FALSE)</f>
        <v>#REF!</v>
      </c>
      <c r="W513" s="62"/>
      <c r="X513" s="62"/>
      <c r="Y513" s="62"/>
      <c r="Z513" s="47"/>
      <c r="AA513" s="47" t="e">
        <f>HLOOKUP("Pad type",#REF!,MATCH($A513,#REF!,0),FALSE)</f>
        <v>#REF!</v>
      </c>
      <c r="AB513" s="63"/>
      <c r="AC513" s="63" t="e">
        <f>HLOOKUP("POR Pin State",#REF!,MATCH($A513,#REF!,0),FALSE)</f>
        <v>#REF!</v>
      </c>
      <c r="AD513" s="207"/>
      <c r="AE513" s="208"/>
      <c r="AF513" s="208"/>
      <c r="AG513" s="208"/>
      <c r="AH513" s="209"/>
      <c r="AI513" s="209"/>
      <c r="AJ513" s="210"/>
      <c r="AK513" s="210"/>
      <c r="AL513" s="210"/>
      <c r="AM513" s="210"/>
      <c r="AN513" s="210"/>
      <c r="AO513" s="210"/>
      <c r="AP513" s="210"/>
      <c r="AQ513" s="215" t="s">
        <v>1151</v>
      </c>
      <c r="AR513" s="105"/>
      <c r="AS513" s="105"/>
      <c r="AT513" s="105"/>
      <c r="AU513" s="105"/>
      <c r="AV513" s="105"/>
      <c r="AW513" s="105"/>
      <c r="AX513" s="105"/>
      <c r="AY513" s="105"/>
      <c r="AZ513" s="105"/>
      <c r="BA513" s="105"/>
      <c r="BB513" s="218"/>
      <c r="BC513" s="105"/>
      <c r="BD513" s="250"/>
      <c r="BE513" s="252" t="s">
        <v>1152</v>
      </c>
      <c r="BF513" s="147" t="e">
        <f>VLOOKUP($A513,#REF!,34,FALSE)</f>
        <v>#REF!</v>
      </c>
      <c r="BG513" s="147" t="e">
        <f>VLOOKUP($A513,#REF!,22,FALSE)</f>
        <v>#REF!</v>
      </c>
      <c r="BH513" s="149"/>
    </row>
    <row r="514" s="5" customFormat="1" ht="12.95" customHeight="1" spans="1:60">
      <c r="A514" s="48" t="s">
        <v>1153</v>
      </c>
      <c r="B514" s="38" t="e">
        <f>VLOOKUP($A514,#REF!,34,FALSE)</f>
        <v>#REF!</v>
      </c>
      <c r="C514" s="39" t="str">
        <f t="shared" si="159"/>
        <v>unused_DDR_XM0_B1D0</v>
      </c>
      <c r="D514" s="40" t="e">
        <f>IF(LEN(VLOOKUP($A514,#REF!,8,FALSE)),LEFT(VLOOKUP($A514,#REF!,8,FALSE),LEN(VLOOKUP($A514,#REF!,8,FALSE))-2),"")</f>
        <v>#REF!</v>
      </c>
      <c r="E514" s="41" t="e">
        <f>IF(LEN(VLOOKUP($A514,#REF!,4,FALSE)),IF(INDEX(#REF!,MATCH($A514,#REF!,0),1),LEFT(VLOOKUP($A514,#REF!,4,FALSE),LEN(VLOOKUP($A514,#REF!,4,FALSE))-2),CONCATENATE(LEFT(VLOOKUP($A514,#REF!,4,FALSE),LEN(VLOOKUP($A514,#REF!,4,FALSE))-2),"*")),"")</f>
        <v>#REF!</v>
      </c>
      <c r="F514" s="42" t="e">
        <f>IF(LEN(VLOOKUP($A514,#REF!,5,FALSE)),IF(INDEX(#REF!,MATCH($A514,#REF!,0),2),LEFT(VLOOKUP($A514,#REF!,5,FALSE),LEN(VLOOKUP($A514,#REF!,5,FALSE))-2),CONCATENATE(LEFT(VLOOKUP($A514,#REF!,5,FALSE),LEN(VLOOKUP($A514,#REF!,5,FALSE))-2),"*")),"")</f>
        <v>#REF!</v>
      </c>
      <c r="G514" s="42" t="e">
        <f>IF(LEN(VLOOKUP($A514,#REF!,6,FALSE)),IF(INDEX(#REF!,MATCH($A514,#REF!,0),3),LEFT(VLOOKUP($A514,#REF!,6,FALSE),LEN(VLOOKUP($A514,#REF!,6,FALSE))-2),CONCATENATE(LEFT(VLOOKUP($A514,#REF!,6,FALSE),LEN(VLOOKUP($A514,#REF!,6,FALSE))-2),"*")),"")</f>
        <v>#REF!</v>
      </c>
      <c r="H514" s="43" t="e">
        <f>IF(LEN(VLOOKUP($A514,#REF!,7,FALSE)),IF(INDEX(#REF!,MATCH($A514,#REF!,0),4),LEFT(VLOOKUP($A514,#REF!,7,FALSE),LEN(VLOOKUP($A514,#REF!,7,FALSE))-2),CONCATENATE(LEFT(VLOOKUP($A514,#REF!,7,FALSE),LEN(VLOOKUP($A514,#REF!,7,FALSE))-2),"*")),"")</f>
        <v>#REF!</v>
      </c>
      <c r="I514" s="54" t="e">
        <f>IF(LEN(VLOOKUP($A514,#REF!,8,FALSE)),UPPER(RIGHT(VLOOKUP($A514,#REF!,8,FALSE),1)),"")</f>
        <v>#REF!</v>
      </c>
      <c r="J514" s="42" t="e">
        <f>IF(LEN(VLOOKUP($A514,#REF!,4,FALSE)),UPPER(RIGHT(VLOOKUP($A514,#REF!,4,FALSE),1)),"")</f>
        <v>#REF!</v>
      </c>
      <c r="K514" s="42" t="e">
        <f>IF(LEN(VLOOKUP($A514,#REF!,5,FALSE)),UPPER(RIGHT(VLOOKUP($A514,#REF!,5,FALSE),1)),"")</f>
        <v>#REF!</v>
      </c>
      <c r="L514" s="42" t="e">
        <f>IF(LEN(VLOOKUP($A514,#REF!,6,FALSE)),UPPER(RIGHT(VLOOKUP($A514,#REF!,6,FALSE),1)),"")</f>
        <v>#REF!</v>
      </c>
      <c r="M514" s="43" t="e">
        <f>IF(LEN(VLOOKUP($A514,#REF!,7,FALSE)),UPPER(RIGHT(VLOOKUP($A514,#REF!,7,FALSE),1)),"")</f>
        <v>#REF!</v>
      </c>
      <c r="N514" s="206"/>
      <c r="O514" s="206"/>
      <c r="P514" s="206"/>
      <c r="Q514" s="206"/>
      <c r="R514" s="206"/>
      <c r="S514" s="63" t="e">
        <f>HLOOKUP("Device Tree Pin Name",#REF!,MATCH($A514,#REF!,0),FALSE)</f>
        <v>#REF!</v>
      </c>
      <c r="T514" s="47" t="e">
        <f>HLOOKUP("power rail",#REF!,MATCH($A514,#REF!,0),FALSE)</f>
        <v>#REF!</v>
      </c>
      <c r="U514" s="62" t="e">
        <f>HLOOKUP("Wake Capable",#REF!,MATCH($A514,#REF!,0),FALSE)</f>
        <v>#REF!</v>
      </c>
      <c r="V514" s="62" t="e">
        <f>HLOOKUP("Strap",#REF!,MATCH($A514,#REF!,0),FALSE)</f>
        <v>#REF!</v>
      </c>
      <c r="W514" s="62"/>
      <c r="X514" s="62"/>
      <c r="Y514" s="62"/>
      <c r="Z514" s="47"/>
      <c r="AA514" s="47" t="e">
        <f>HLOOKUP("Pad type",#REF!,MATCH($A514,#REF!,0),FALSE)</f>
        <v>#REF!</v>
      </c>
      <c r="AB514" s="63"/>
      <c r="AC514" s="63" t="e">
        <f>HLOOKUP("POR Pin State",#REF!,MATCH($A514,#REF!,0),FALSE)</f>
        <v>#REF!</v>
      </c>
      <c r="AD514" s="207"/>
      <c r="AE514" s="208"/>
      <c r="AF514" s="208"/>
      <c r="AG514" s="208"/>
      <c r="AH514" s="209"/>
      <c r="AI514" s="209"/>
      <c r="AJ514" s="210"/>
      <c r="AK514" s="210"/>
      <c r="AL514" s="210"/>
      <c r="AM514" s="210"/>
      <c r="AN514" s="210"/>
      <c r="AO514" s="210"/>
      <c r="AP514" s="210"/>
      <c r="AQ514" s="215" t="s">
        <v>1154</v>
      </c>
      <c r="AR514" s="105"/>
      <c r="AS514" s="105"/>
      <c r="AT514" s="105"/>
      <c r="AU514" s="105"/>
      <c r="AV514" s="105"/>
      <c r="AW514" s="105"/>
      <c r="AX514" s="105"/>
      <c r="AY514" s="105"/>
      <c r="AZ514" s="105"/>
      <c r="BA514" s="105"/>
      <c r="BB514" s="218"/>
      <c r="BC514" s="105"/>
      <c r="BD514" s="250"/>
      <c r="BE514" s="252" t="s">
        <v>1155</v>
      </c>
      <c r="BF514" s="147" t="e">
        <f>VLOOKUP($A514,#REF!,34,FALSE)</f>
        <v>#REF!</v>
      </c>
      <c r="BG514" s="147" t="e">
        <f>VLOOKUP($A514,#REF!,22,FALSE)</f>
        <v>#REF!</v>
      </c>
      <c r="BH514" s="149"/>
    </row>
    <row r="515" s="5" customFormat="1" ht="12.95" customHeight="1" spans="1:60">
      <c r="A515" s="48" t="s">
        <v>1156</v>
      </c>
      <c r="B515" s="38" t="e">
        <f>VLOOKUP($A515,#REF!,34,FALSE)</f>
        <v>#REF!</v>
      </c>
      <c r="C515" s="39" t="str">
        <f t="shared" si="159"/>
        <v>unused_DDR_XM0_B1D1</v>
      </c>
      <c r="D515" s="40" t="e">
        <f>IF(LEN(VLOOKUP($A515,#REF!,8,FALSE)),LEFT(VLOOKUP($A515,#REF!,8,FALSE),LEN(VLOOKUP($A515,#REF!,8,FALSE))-2),"")</f>
        <v>#REF!</v>
      </c>
      <c r="E515" s="41" t="e">
        <f>IF(LEN(VLOOKUP($A515,#REF!,4,FALSE)),IF(INDEX(#REF!,MATCH($A515,#REF!,0),1),LEFT(VLOOKUP($A515,#REF!,4,FALSE),LEN(VLOOKUP($A515,#REF!,4,FALSE))-2),CONCATENATE(LEFT(VLOOKUP($A515,#REF!,4,FALSE),LEN(VLOOKUP($A515,#REF!,4,FALSE))-2),"*")),"")</f>
        <v>#REF!</v>
      </c>
      <c r="F515" s="42" t="e">
        <f>IF(LEN(VLOOKUP($A515,#REF!,5,FALSE)),IF(INDEX(#REF!,MATCH($A515,#REF!,0),2),LEFT(VLOOKUP($A515,#REF!,5,FALSE),LEN(VLOOKUP($A515,#REF!,5,FALSE))-2),CONCATENATE(LEFT(VLOOKUP($A515,#REF!,5,FALSE),LEN(VLOOKUP($A515,#REF!,5,FALSE))-2),"*")),"")</f>
        <v>#REF!</v>
      </c>
      <c r="G515" s="42" t="e">
        <f>IF(LEN(VLOOKUP($A515,#REF!,6,FALSE)),IF(INDEX(#REF!,MATCH($A515,#REF!,0),3),LEFT(VLOOKUP($A515,#REF!,6,FALSE),LEN(VLOOKUP($A515,#REF!,6,FALSE))-2),CONCATENATE(LEFT(VLOOKUP($A515,#REF!,6,FALSE),LEN(VLOOKUP($A515,#REF!,6,FALSE))-2),"*")),"")</f>
        <v>#REF!</v>
      </c>
      <c r="H515" s="43" t="e">
        <f>IF(LEN(VLOOKUP($A515,#REF!,7,FALSE)),IF(INDEX(#REF!,MATCH($A515,#REF!,0),4),LEFT(VLOOKUP($A515,#REF!,7,FALSE),LEN(VLOOKUP($A515,#REF!,7,FALSE))-2),CONCATENATE(LEFT(VLOOKUP($A515,#REF!,7,FALSE),LEN(VLOOKUP($A515,#REF!,7,FALSE))-2),"*")),"")</f>
        <v>#REF!</v>
      </c>
      <c r="I515" s="54" t="e">
        <f>IF(LEN(VLOOKUP($A515,#REF!,8,FALSE)),UPPER(RIGHT(VLOOKUP($A515,#REF!,8,FALSE),1)),"")</f>
        <v>#REF!</v>
      </c>
      <c r="J515" s="42" t="e">
        <f>IF(LEN(VLOOKUP($A515,#REF!,4,FALSE)),UPPER(RIGHT(VLOOKUP($A515,#REF!,4,FALSE),1)),"")</f>
        <v>#REF!</v>
      </c>
      <c r="K515" s="42" t="e">
        <f>IF(LEN(VLOOKUP($A515,#REF!,5,FALSE)),UPPER(RIGHT(VLOOKUP($A515,#REF!,5,FALSE),1)),"")</f>
        <v>#REF!</v>
      </c>
      <c r="L515" s="42" t="e">
        <f>IF(LEN(VLOOKUP($A515,#REF!,6,FALSE)),UPPER(RIGHT(VLOOKUP($A515,#REF!,6,FALSE),1)),"")</f>
        <v>#REF!</v>
      </c>
      <c r="M515" s="43" t="e">
        <f>IF(LEN(VLOOKUP($A515,#REF!,7,FALSE)),UPPER(RIGHT(VLOOKUP($A515,#REF!,7,FALSE),1)),"")</f>
        <v>#REF!</v>
      </c>
      <c r="N515" s="206"/>
      <c r="O515" s="206"/>
      <c r="P515" s="206"/>
      <c r="Q515" s="206"/>
      <c r="R515" s="206"/>
      <c r="S515" s="63" t="e">
        <f>HLOOKUP("Device Tree Pin Name",#REF!,MATCH($A515,#REF!,0),FALSE)</f>
        <v>#REF!</v>
      </c>
      <c r="T515" s="47" t="e">
        <f>HLOOKUP("power rail",#REF!,MATCH($A515,#REF!,0),FALSE)</f>
        <v>#REF!</v>
      </c>
      <c r="U515" s="62" t="e">
        <f>HLOOKUP("Wake Capable",#REF!,MATCH($A515,#REF!,0),FALSE)</f>
        <v>#REF!</v>
      </c>
      <c r="V515" s="62" t="e">
        <f>HLOOKUP("Strap",#REF!,MATCH($A515,#REF!,0),FALSE)</f>
        <v>#REF!</v>
      </c>
      <c r="W515" s="62"/>
      <c r="X515" s="62"/>
      <c r="Y515" s="62"/>
      <c r="Z515" s="47"/>
      <c r="AA515" s="47" t="e">
        <f>HLOOKUP("Pad type",#REF!,MATCH($A515,#REF!,0),FALSE)</f>
        <v>#REF!</v>
      </c>
      <c r="AB515" s="63"/>
      <c r="AC515" s="63" t="e">
        <f>HLOOKUP("POR Pin State",#REF!,MATCH($A515,#REF!,0),FALSE)</f>
        <v>#REF!</v>
      </c>
      <c r="AD515" s="207"/>
      <c r="AE515" s="208"/>
      <c r="AF515" s="208"/>
      <c r="AG515" s="208"/>
      <c r="AH515" s="209"/>
      <c r="AI515" s="209"/>
      <c r="AJ515" s="210"/>
      <c r="AK515" s="210"/>
      <c r="AL515" s="210"/>
      <c r="AM515" s="210"/>
      <c r="AN515" s="210"/>
      <c r="AO515" s="210"/>
      <c r="AP515" s="210"/>
      <c r="AQ515" s="215" t="s">
        <v>1157</v>
      </c>
      <c r="AR515" s="105"/>
      <c r="AS515" s="105"/>
      <c r="AT515" s="105"/>
      <c r="AU515" s="105"/>
      <c r="AV515" s="105"/>
      <c r="AW515" s="105"/>
      <c r="AX515" s="105"/>
      <c r="AY515" s="105"/>
      <c r="AZ515" s="105"/>
      <c r="BA515" s="105"/>
      <c r="BB515" s="218"/>
      <c r="BC515" s="105"/>
      <c r="BD515" s="250"/>
      <c r="BE515" s="252" t="s">
        <v>1158</v>
      </c>
      <c r="BF515" s="147" t="e">
        <f>VLOOKUP($A515,#REF!,34,FALSE)</f>
        <v>#REF!</v>
      </c>
      <c r="BG515" s="147" t="e">
        <f>VLOOKUP($A515,#REF!,22,FALSE)</f>
        <v>#REF!</v>
      </c>
      <c r="BH515" s="149"/>
    </row>
    <row r="516" s="5" customFormat="1" ht="12.95" customHeight="1" spans="1:60">
      <c r="A516" s="48" t="s">
        <v>1159</v>
      </c>
      <c r="B516" s="38" t="e">
        <f>VLOOKUP($A516,#REF!,34,FALSE)</f>
        <v>#REF!</v>
      </c>
      <c r="C516" s="39" t="str">
        <f t="shared" si="159"/>
        <v>unused_DDR_XM0_B1D2</v>
      </c>
      <c r="D516" s="40" t="e">
        <f>IF(LEN(VLOOKUP($A516,#REF!,8,FALSE)),LEFT(VLOOKUP($A516,#REF!,8,FALSE),LEN(VLOOKUP($A516,#REF!,8,FALSE))-2),"")</f>
        <v>#REF!</v>
      </c>
      <c r="E516" s="41" t="e">
        <f>IF(LEN(VLOOKUP($A516,#REF!,4,FALSE)),IF(INDEX(#REF!,MATCH($A516,#REF!,0),1),LEFT(VLOOKUP($A516,#REF!,4,FALSE),LEN(VLOOKUP($A516,#REF!,4,FALSE))-2),CONCATENATE(LEFT(VLOOKUP($A516,#REF!,4,FALSE),LEN(VLOOKUP($A516,#REF!,4,FALSE))-2),"*")),"")</f>
        <v>#REF!</v>
      </c>
      <c r="F516" s="42" t="e">
        <f>IF(LEN(VLOOKUP($A516,#REF!,5,FALSE)),IF(INDEX(#REF!,MATCH($A516,#REF!,0),2),LEFT(VLOOKUP($A516,#REF!,5,FALSE),LEN(VLOOKUP($A516,#REF!,5,FALSE))-2),CONCATENATE(LEFT(VLOOKUP($A516,#REF!,5,FALSE),LEN(VLOOKUP($A516,#REF!,5,FALSE))-2),"*")),"")</f>
        <v>#REF!</v>
      </c>
      <c r="G516" s="42" t="e">
        <f>IF(LEN(VLOOKUP($A516,#REF!,6,FALSE)),IF(INDEX(#REF!,MATCH($A516,#REF!,0),3),LEFT(VLOOKUP($A516,#REF!,6,FALSE),LEN(VLOOKUP($A516,#REF!,6,FALSE))-2),CONCATENATE(LEFT(VLOOKUP($A516,#REF!,6,FALSE),LEN(VLOOKUP($A516,#REF!,6,FALSE))-2),"*")),"")</f>
        <v>#REF!</v>
      </c>
      <c r="H516" s="43" t="e">
        <f>IF(LEN(VLOOKUP($A516,#REF!,7,FALSE)),IF(INDEX(#REF!,MATCH($A516,#REF!,0),4),LEFT(VLOOKUP($A516,#REF!,7,FALSE),LEN(VLOOKUP($A516,#REF!,7,FALSE))-2),CONCATENATE(LEFT(VLOOKUP($A516,#REF!,7,FALSE),LEN(VLOOKUP($A516,#REF!,7,FALSE))-2),"*")),"")</f>
        <v>#REF!</v>
      </c>
      <c r="I516" s="54" t="e">
        <f>IF(LEN(VLOOKUP($A516,#REF!,8,FALSE)),UPPER(RIGHT(VLOOKUP($A516,#REF!,8,FALSE),1)),"")</f>
        <v>#REF!</v>
      </c>
      <c r="J516" s="42" t="e">
        <f>IF(LEN(VLOOKUP($A516,#REF!,4,FALSE)),UPPER(RIGHT(VLOOKUP($A516,#REF!,4,FALSE),1)),"")</f>
        <v>#REF!</v>
      </c>
      <c r="K516" s="42" t="e">
        <f>IF(LEN(VLOOKUP($A516,#REF!,5,FALSE)),UPPER(RIGHT(VLOOKUP($A516,#REF!,5,FALSE),1)),"")</f>
        <v>#REF!</v>
      </c>
      <c r="L516" s="42" t="e">
        <f>IF(LEN(VLOOKUP($A516,#REF!,6,FALSE)),UPPER(RIGHT(VLOOKUP($A516,#REF!,6,FALSE),1)),"")</f>
        <v>#REF!</v>
      </c>
      <c r="M516" s="43" t="e">
        <f>IF(LEN(VLOOKUP($A516,#REF!,7,FALSE)),UPPER(RIGHT(VLOOKUP($A516,#REF!,7,FALSE),1)),"")</f>
        <v>#REF!</v>
      </c>
      <c r="N516" s="206"/>
      <c r="O516" s="206"/>
      <c r="P516" s="206"/>
      <c r="Q516" s="206"/>
      <c r="R516" s="206"/>
      <c r="S516" s="63" t="e">
        <f>HLOOKUP("Device Tree Pin Name",#REF!,MATCH($A516,#REF!,0),FALSE)</f>
        <v>#REF!</v>
      </c>
      <c r="T516" s="47" t="e">
        <f>HLOOKUP("power rail",#REF!,MATCH($A516,#REF!,0),FALSE)</f>
        <v>#REF!</v>
      </c>
      <c r="U516" s="62" t="e">
        <f>HLOOKUP("Wake Capable",#REF!,MATCH($A516,#REF!,0),FALSE)</f>
        <v>#REF!</v>
      </c>
      <c r="V516" s="62" t="e">
        <f>HLOOKUP("Strap",#REF!,MATCH($A516,#REF!,0),FALSE)</f>
        <v>#REF!</v>
      </c>
      <c r="W516" s="62"/>
      <c r="X516" s="62"/>
      <c r="Y516" s="62"/>
      <c r="Z516" s="47"/>
      <c r="AA516" s="47" t="e">
        <f>HLOOKUP("Pad type",#REF!,MATCH($A516,#REF!,0),FALSE)</f>
        <v>#REF!</v>
      </c>
      <c r="AB516" s="63"/>
      <c r="AC516" s="63" t="e">
        <f>HLOOKUP("POR Pin State",#REF!,MATCH($A516,#REF!,0),FALSE)</f>
        <v>#REF!</v>
      </c>
      <c r="AD516" s="207"/>
      <c r="AE516" s="208"/>
      <c r="AF516" s="208"/>
      <c r="AG516" s="208"/>
      <c r="AH516" s="209"/>
      <c r="AI516" s="209"/>
      <c r="AJ516" s="210"/>
      <c r="AK516" s="210"/>
      <c r="AL516" s="210"/>
      <c r="AM516" s="210"/>
      <c r="AN516" s="210"/>
      <c r="AO516" s="210"/>
      <c r="AP516" s="210"/>
      <c r="AQ516" s="215" t="s">
        <v>1160</v>
      </c>
      <c r="AR516" s="105"/>
      <c r="AS516" s="105"/>
      <c r="AT516" s="105"/>
      <c r="AU516" s="105"/>
      <c r="AV516" s="105"/>
      <c r="AW516" s="105"/>
      <c r="AX516" s="105"/>
      <c r="AY516" s="105"/>
      <c r="AZ516" s="105"/>
      <c r="BA516" s="105"/>
      <c r="BB516" s="218"/>
      <c r="BC516" s="105"/>
      <c r="BD516" s="250"/>
      <c r="BE516" s="252" t="s">
        <v>1161</v>
      </c>
      <c r="BF516" s="147" t="e">
        <f>VLOOKUP($A516,#REF!,34,FALSE)</f>
        <v>#REF!</v>
      </c>
      <c r="BG516" s="147" t="e">
        <f>VLOOKUP($A516,#REF!,22,FALSE)</f>
        <v>#REF!</v>
      </c>
      <c r="BH516" s="149"/>
    </row>
    <row r="517" s="5" customFormat="1" ht="12.95" customHeight="1" spans="1:60">
      <c r="A517" s="48" t="s">
        <v>1162</v>
      </c>
      <c r="B517" s="38" t="e">
        <f>VLOOKUP($A517,#REF!,34,FALSE)</f>
        <v>#REF!</v>
      </c>
      <c r="C517" s="39" t="str">
        <f t="shared" si="159"/>
        <v>unused_DDR_XM0_B1D3</v>
      </c>
      <c r="D517" s="40" t="e">
        <f>IF(LEN(VLOOKUP($A517,#REF!,8,FALSE)),LEFT(VLOOKUP($A517,#REF!,8,FALSE),LEN(VLOOKUP($A517,#REF!,8,FALSE))-2),"")</f>
        <v>#REF!</v>
      </c>
      <c r="E517" s="41" t="e">
        <f>IF(LEN(VLOOKUP($A517,#REF!,4,FALSE)),IF(INDEX(#REF!,MATCH($A517,#REF!,0),1),LEFT(VLOOKUP($A517,#REF!,4,FALSE),LEN(VLOOKUP($A517,#REF!,4,FALSE))-2),CONCATENATE(LEFT(VLOOKUP($A517,#REF!,4,FALSE),LEN(VLOOKUP($A517,#REF!,4,FALSE))-2),"*")),"")</f>
        <v>#REF!</v>
      </c>
      <c r="F517" s="42" t="e">
        <f>IF(LEN(VLOOKUP($A517,#REF!,5,FALSE)),IF(INDEX(#REF!,MATCH($A517,#REF!,0),2),LEFT(VLOOKUP($A517,#REF!,5,FALSE),LEN(VLOOKUP($A517,#REF!,5,FALSE))-2),CONCATENATE(LEFT(VLOOKUP($A517,#REF!,5,FALSE),LEN(VLOOKUP($A517,#REF!,5,FALSE))-2),"*")),"")</f>
        <v>#REF!</v>
      </c>
      <c r="G517" s="42" t="e">
        <f>IF(LEN(VLOOKUP($A517,#REF!,6,FALSE)),IF(INDEX(#REF!,MATCH($A517,#REF!,0),3),LEFT(VLOOKUP($A517,#REF!,6,FALSE),LEN(VLOOKUP($A517,#REF!,6,FALSE))-2),CONCATENATE(LEFT(VLOOKUP($A517,#REF!,6,FALSE),LEN(VLOOKUP($A517,#REF!,6,FALSE))-2),"*")),"")</f>
        <v>#REF!</v>
      </c>
      <c r="H517" s="43" t="e">
        <f>IF(LEN(VLOOKUP($A517,#REF!,7,FALSE)),IF(INDEX(#REF!,MATCH($A517,#REF!,0),4),LEFT(VLOOKUP($A517,#REF!,7,FALSE),LEN(VLOOKUP($A517,#REF!,7,FALSE))-2),CONCATENATE(LEFT(VLOOKUP($A517,#REF!,7,FALSE),LEN(VLOOKUP($A517,#REF!,7,FALSE))-2),"*")),"")</f>
        <v>#REF!</v>
      </c>
      <c r="I517" s="54" t="e">
        <f>IF(LEN(VLOOKUP($A517,#REF!,8,FALSE)),UPPER(RIGHT(VLOOKUP($A517,#REF!,8,FALSE),1)),"")</f>
        <v>#REF!</v>
      </c>
      <c r="J517" s="42" t="e">
        <f>IF(LEN(VLOOKUP($A517,#REF!,4,FALSE)),UPPER(RIGHT(VLOOKUP($A517,#REF!,4,FALSE),1)),"")</f>
        <v>#REF!</v>
      </c>
      <c r="K517" s="42" t="e">
        <f>IF(LEN(VLOOKUP($A517,#REF!,5,FALSE)),UPPER(RIGHT(VLOOKUP($A517,#REF!,5,FALSE),1)),"")</f>
        <v>#REF!</v>
      </c>
      <c r="L517" s="42" t="e">
        <f>IF(LEN(VLOOKUP($A517,#REF!,6,FALSE)),UPPER(RIGHT(VLOOKUP($A517,#REF!,6,FALSE),1)),"")</f>
        <v>#REF!</v>
      </c>
      <c r="M517" s="43" t="e">
        <f>IF(LEN(VLOOKUP($A517,#REF!,7,FALSE)),UPPER(RIGHT(VLOOKUP($A517,#REF!,7,FALSE),1)),"")</f>
        <v>#REF!</v>
      </c>
      <c r="N517" s="206"/>
      <c r="O517" s="206"/>
      <c r="P517" s="206"/>
      <c r="Q517" s="206"/>
      <c r="R517" s="206"/>
      <c r="S517" s="63" t="e">
        <f>HLOOKUP("Device Tree Pin Name",#REF!,MATCH($A517,#REF!,0),FALSE)</f>
        <v>#REF!</v>
      </c>
      <c r="T517" s="47" t="e">
        <f>HLOOKUP("power rail",#REF!,MATCH($A517,#REF!,0),FALSE)</f>
        <v>#REF!</v>
      </c>
      <c r="U517" s="62" t="e">
        <f>HLOOKUP("Wake Capable",#REF!,MATCH($A517,#REF!,0),FALSE)</f>
        <v>#REF!</v>
      </c>
      <c r="V517" s="62" t="e">
        <f>HLOOKUP("Strap",#REF!,MATCH($A517,#REF!,0),FALSE)</f>
        <v>#REF!</v>
      </c>
      <c r="W517" s="62"/>
      <c r="X517" s="62"/>
      <c r="Y517" s="62"/>
      <c r="Z517" s="47"/>
      <c r="AA517" s="47" t="e">
        <f>HLOOKUP("Pad type",#REF!,MATCH($A517,#REF!,0),FALSE)</f>
        <v>#REF!</v>
      </c>
      <c r="AB517" s="63"/>
      <c r="AC517" s="63" t="e">
        <f>HLOOKUP("POR Pin State",#REF!,MATCH($A517,#REF!,0),FALSE)</f>
        <v>#REF!</v>
      </c>
      <c r="AD517" s="207"/>
      <c r="AE517" s="208"/>
      <c r="AF517" s="208"/>
      <c r="AG517" s="208"/>
      <c r="AH517" s="209"/>
      <c r="AI517" s="209"/>
      <c r="AJ517" s="210"/>
      <c r="AK517" s="210"/>
      <c r="AL517" s="210"/>
      <c r="AM517" s="210"/>
      <c r="AN517" s="210"/>
      <c r="AO517" s="210"/>
      <c r="AP517" s="210"/>
      <c r="AQ517" s="215" t="s">
        <v>1163</v>
      </c>
      <c r="AR517" s="105"/>
      <c r="AS517" s="105"/>
      <c r="AT517" s="105"/>
      <c r="AU517" s="105"/>
      <c r="AV517" s="105"/>
      <c r="AW517" s="105"/>
      <c r="AX517" s="105"/>
      <c r="AY517" s="105"/>
      <c r="AZ517" s="105"/>
      <c r="BA517" s="105"/>
      <c r="BB517" s="218"/>
      <c r="BC517" s="105"/>
      <c r="BD517" s="250"/>
      <c r="BE517" s="252" t="s">
        <v>1164</v>
      </c>
      <c r="BF517" s="147" t="e">
        <f>VLOOKUP($A517,#REF!,34,FALSE)</f>
        <v>#REF!</v>
      </c>
      <c r="BG517" s="147" t="e">
        <f>VLOOKUP($A517,#REF!,22,FALSE)</f>
        <v>#REF!</v>
      </c>
      <c r="BH517" s="149"/>
    </row>
    <row r="518" s="5" customFormat="1" ht="12.95" customHeight="1" spans="1:60">
      <c r="A518" s="48" t="s">
        <v>1165</v>
      </c>
      <c r="B518" s="38" t="e">
        <f>VLOOKUP($A518,#REF!,34,FALSE)</f>
        <v>#REF!</v>
      </c>
      <c r="C518" s="39" t="str">
        <f t="shared" si="159"/>
        <v>unused_DDR_XM0_B1D4</v>
      </c>
      <c r="D518" s="40" t="e">
        <f>IF(LEN(VLOOKUP($A518,#REF!,8,FALSE)),LEFT(VLOOKUP($A518,#REF!,8,FALSE),LEN(VLOOKUP($A518,#REF!,8,FALSE))-2),"")</f>
        <v>#REF!</v>
      </c>
      <c r="E518" s="41" t="e">
        <f>IF(LEN(VLOOKUP($A518,#REF!,4,FALSE)),IF(INDEX(#REF!,MATCH($A518,#REF!,0),1),LEFT(VLOOKUP($A518,#REF!,4,FALSE),LEN(VLOOKUP($A518,#REF!,4,FALSE))-2),CONCATENATE(LEFT(VLOOKUP($A518,#REF!,4,FALSE),LEN(VLOOKUP($A518,#REF!,4,FALSE))-2),"*")),"")</f>
        <v>#REF!</v>
      </c>
      <c r="F518" s="42" t="e">
        <f>IF(LEN(VLOOKUP($A518,#REF!,5,FALSE)),IF(INDEX(#REF!,MATCH($A518,#REF!,0),2),LEFT(VLOOKUP($A518,#REF!,5,FALSE),LEN(VLOOKUP($A518,#REF!,5,FALSE))-2),CONCATENATE(LEFT(VLOOKUP($A518,#REF!,5,FALSE),LEN(VLOOKUP($A518,#REF!,5,FALSE))-2),"*")),"")</f>
        <v>#REF!</v>
      </c>
      <c r="G518" s="42" t="e">
        <f>IF(LEN(VLOOKUP($A518,#REF!,6,FALSE)),IF(INDEX(#REF!,MATCH($A518,#REF!,0),3),LEFT(VLOOKUP($A518,#REF!,6,FALSE),LEN(VLOOKUP($A518,#REF!,6,FALSE))-2),CONCATENATE(LEFT(VLOOKUP($A518,#REF!,6,FALSE),LEN(VLOOKUP($A518,#REF!,6,FALSE))-2),"*")),"")</f>
        <v>#REF!</v>
      </c>
      <c r="H518" s="43" t="e">
        <f>IF(LEN(VLOOKUP($A518,#REF!,7,FALSE)),IF(INDEX(#REF!,MATCH($A518,#REF!,0),4),LEFT(VLOOKUP($A518,#REF!,7,FALSE),LEN(VLOOKUP($A518,#REF!,7,FALSE))-2),CONCATENATE(LEFT(VLOOKUP($A518,#REF!,7,FALSE),LEN(VLOOKUP($A518,#REF!,7,FALSE))-2),"*")),"")</f>
        <v>#REF!</v>
      </c>
      <c r="I518" s="54" t="e">
        <f>IF(LEN(VLOOKUP($A518,#REF!,8,FALSE)),UPPER(RIGHT(VLOOKUP($A518,#REF!,8,FALSE),1)),"")</f>
        <v>#REF!</v>
      </c>
      <c r="J518" s="42" t="e">
        <f>IF(LEN(VLOOKUP($A518,#REF!,4,FALSE)),UPPER(RIGHT(VLOOKUP($A518,#REF!,4,FALSE),1)),"")</f>
        <v>#REF!</v>
      </c>
      <c r="K518" s="42" t="e">
        <f>IF(LEN(VLOOKUP($A518,#REF!,5,FALSE)),UPPER(RIGHT(VLOOKUP($A518,#REF!,5,FALSE),1)),"")</f>
        <v>#REF!</v>
      </c>
      <c r="L518" s="42" t="e">
        <f>IF(LEN(VLOOKUP($A518,#REF!,6,FALSE)),UPPER(RIGHT(VLOOKUP($A518,#REF!,6,FALSE),1)),"")</f>
        <v>#REF!</v>
      </c>
      <c r="M518" s="43" t="e">
        <f>IF(LEN(VLOOKUP($A518,#REF!,7,FALSE)),UPPER(RIGHT(VLOOKUP($A518,#REF!,7,FALSE),1)),"")</f>
        <v>#REF!</v>
      </c>
      <c r="N518" s="206"/>
      <c r="O518" s="206"/>
      <c r="P518" s="206"/>
      <c r="Q518" s="206"/>
      <c r="R518" s="206"/>
      <c r="S518" s="63" t="e">
        <f>HLOOKUP("Device Tree Pin Name",#REF!,MATCH($A518,#REF!,0),FALSE)</f>
        <v>#REF!</v>
      </c>
      <c r="T518" s="47" t="e">
        <f>HLOOKUP("power rail",#REF!,MATCH($A518,#REF!,0),FALSE)</f>
        <v>#REF!</v>
      </c>
      <c r="U518" s="62" t="e">
        <f>HLOOKUP("Wake Capable",#REF!,MATCH($A518,#REF!,0),FALSE)</f>
        <v>#REF!</v>
      </c>
      <c r="V518" s="62" t="e">
        <f>HLOOKUP("Strap",#REF!,MATCH($A518,#REF!,0),FALSE)</f>
        <v>#REF!</v>
      </c>
      <c r="W518" s="62"/>
      <c r="X518" s="62"/>
      <c r="Y518" s="62"/>
      <c r="Z518" s="47"/>
      <c r="AA518" s="47" t="e">
        <f>HLOOKUP("Pad type",#REF!,MATCH($A518,#REF!,0),FALSE)</f>
        <v>#REF!</v>
      </c>
      <c r="AB518" s="63"/>
      <c r="AC518" s="63" t="e">
        <f>HLOOKUP("POR Pin State",#REF!,MATCH($A518,#REF!,0),FALSE)</f>
        <v>#REF!</v>
      </c>
      <c r="AD518" s="207"/>
      <c r="AE518" s="208"/>
      <c r="AF518" s="208"/>
      <c r="AG518" s="208"/>
      <c r="AH518" s="209"/>
      <c r="AI518" s="209"/>
      <c r="AJ518" s="210"/>
      <c r="AK518" s="210"/>
      <c r="AL518" s="210"/>
      <c r="AM518" s="210"/>
      <c r="AN518" s="210"/>
      <c r="AO518" s="210"/>
      <c r="AP518" s="210"/>
      <c r="AQ518" s="215" t="s">
        <v>1166</v>
      </c>
      <c r="AR518" s="105"/>
      <c r="AS518" s="105"/>
      <c r="AT518" s="105"/>
      <c r="AU518" s="105"/>
      <c r="AV518" s="105"/>
      <c r="AW518" s="105"/>
      <c r="AX518" s="105"/>
      <c r="AY518" s="105"/>
      <c r="AZ518" s="105"/>
      <c r="BA518" s="105"/>
      <c r="BB518" s="218"/>
      <c r="BC518" s="105"/>
      <c r="BD518" s="250"/>
      <c r="BE518" s="252" t="s">
        <v>1167</v>
      </c>
      <c r="BF518" s="147" t="e">
        <f>VLOOKUP($A518,#REF!,34,FALSE)</f>
        <v>#REF!</v>
      </c>
      <c r="BG518" s="147" t="e">
        <f>VLOOKUP($A518,#REF!,22,FALSE)</f>
        <v>#REF!</v>
      </c>
      <c r="BH518" s="149"/>
    </row>
    <row r="519" s="5" customFormat="1" ht="12.95" customHeight="1" spans="1:60">
      <c r="A519" s="48" t="s">
        <v>1168</v>
      </c>
      <c r="B519" s="38" t="e">
        <f>VLOOKUP($A519,#REF!,34,FALSE)</f>
        <v>#REF!</v>
      </c>
      <c r="C519" s="39" t="str">
        <f t="shared" si="159"/>
        <v>unused_DDR_XM0_B1D5</v>
      </c>
      <c r="D519" s="40" t="e">
        <f>IF(LEN(VLOOKUP($A519,#REF!,8,FALSE)),LEFT(VLOOKUP($A519,#REF!,8,FALSE),LEN(VLOOKUP($A519,#REF!,8,FALSE))-2),"")</f>
        <v>#REF!</v>
      </c>
      <c r="E519" s="41" t="e">
        <f>IF(LEN(VLOOKUP($A519,#REF!,4,FALSE)),IF(INDEX(#REF!,MATCH($A519,#REF!,0),1),LEFT(VLOOKUP($A519,#REF!,4,FALSE),LEN(VLOOKUP($A519,#REF!,4,FALSE))-2),CONCATENATE(LEFT(VLOOKUP($A519,#REF!,4,FALSE),LEN(VLOOKUP($A519,#REF!,4,FALSE))-2),"*")),"")</f>
        <v>#REF!</v>
      </c>
      <c r="F519" s="42" t="e">
        <f>IF(LEN(VLOOKUP($A519,#REF!,5,FALSE)),IF(INDEX(#REF!,MATCH($A519,#REF!,0),2),LEFT(VLOOKUP($A519,#REF!,5,FALSE),LEN(VLOOKUP($A519,#REF!,5,FALSE))-2),CONCATENATE(LEFT(VLOOKUP($A519,#REF!,5,FALSE),LEN(VLOOKUP($A519,#REF!,5,FALSE))-2),"*")),"")</f>
        <v>#REF!</v>
      </c>
      <c r="G519" s="42" t="e">
        <f>IF(LEN(VLOOKUP($A519,#REF!,6,FALSE)),IF(INDEX(#REF!,MATCH($A519,#REF!,0),3),LEFT(VLOOKUP($A519,#REF!,6,FALSE),LEN(VLOOKUP($A519,#REF!,6,FALSE))-2),CONCATENATE(LEFT(VLOOKUP($A519,#REF!,6,FALSE),LEN(VLOOKUP($A519,#REF!,6,FALSE))-2),"*")),"")</f>
        <v>#REF!</v>
      </c>
      <c r="H519" s="43" t="e">
        <f>IF(LEN(VLOOKUP($A519,#REF!,7,FALSE)),IF(INDEX(#REF!,MATCH($A519,#REF!,0),4),LEFT(VLOOKUP($A519,#REF!,7,FALSE),LEN(VLOOKUP($A519,#REF!,7,FALSE))-2),CONCATENATE(LEFT(VLOOKUP($A519,#REF!,7,FALSE),LEN(VLOOKUP($A519,#REF!,7,FALSE))-2),"*")),"")</f>
        <v>#REF!</v>
      </c>
      <c r="I519" s="54" t="e">
        <f>IF(LEN(VLOOKUP($A519,#REF!,8,FALSE)),UPPER(RIGHT(VLOOKUP($A519,#REF!,8,FALSE),1)),"")</f>
        <v>#REF!</v>
      </c>
      <c r="J519" s="42" t="e">
        <f>IF(LEN(VLOOKUP($A519,#REF!,4,FALSE)),UPPER(RIGHT(VLOOKUP($A519,#REF!,4,FALSE),1)),"")</f>
        <v>#REF!</v>
      </c>
      <c r="K519" s="42" t="e">
        <f>IF(LEN(VLOOKUP($A519,#REF!,5,FALSE)),UPPER(RIGHT(VLOOKUP($A519,#REF!,5,FALSE),1)),"")</f>
        <v>#REF!</v>
      </c>
      <c r="L519" s="42" t="e">
        <f>IF(LEN(VLOOKUP($A519,#REF!,6,FALSE)),UPPER(RIGHT(VLOOKUP($A519,#REF!,6,FALSE),1)),"")</f>
        <v>#REF!</v>
      </c>
      <c r="M519" s="43" t="e">
        <f>IF(LEN(VLOOKUP($A519,#REF!,7,FALSE)),UPPER(RIGHT(VLOOKUP($A519,#REF!,7,FALSE),1)),"")</f>
        <v>#REF!</v>
      </c>
      <c r="N519" s="206"/>
      <c r="O519" s="206"/>
      <c r="P519" s="206"/>
      <c r="Q519" s="206"/>
      <c r="R519" s="206"/>
      <c r="S519" s="63" t="e">
        <f>HLOOKUP("Device Tree Pin Name",#REF!,MATCH($A519,#REF!,0),FALSE)</f>
        <v>#REF!</v>
      </c>
      <c r="T519" s="47" t="e">
        <f>HLOOKUP("power rail",#REF!,MATCH($A519,#REF!,0),FALSE)</f>
        <v>#REF!</v>
      </c>
      <c r="U519" s="62" t="e">
        <f>HLOOKUP("Wake Capable",#REF!,MATCH($A519,#REF!,0),FALSE)</f>
        <v>#REF!</v>
      </c>
      <c r="V519" s="62" t="e">
        <f>HLOOKUP("Strap",#REF!,MATCH($A519,#REF!,0),FALSE)</f>
        <v>#REF!</v>
      </c>
      <c r="W519" s="62"/>
      <c r="X519" s="62"/>
      <c r="Y519" s="62"/>
      <c r="Z519" s="47"/>
      <c r="AA519" s="47" t="e">
        <f>HLOOKUP("Pad type",#REF!,MATCH($A519,#REF!,0),FALSE)</f>
        <v>#REF!</v>
      </c>
      <c r="AB519" s="63"/>
      <c r="AC519" s="63" t="e">
        <f>HLOOKUP("POR Pin State",#REF!,MATCH($A519,#REF!,0),FALSE)</f>
        <v>#REF!</v>
      </c>
      <c r="AD519" s="207"/>
      <c r="AE519" s="208"/>
      <c r="AF519" s="208"/>
      <c r="AG519" s="208"/>
      <c r="AH519" s="209"/>
      <c r="AI519" s="209"/>
      <c r="AJ519" s="210"/>
      <c r="AK519" s="210"/>
      <c r="AL519" s="210"/>
      <c r="AM519" s="210"/>
      <c r="AN519" s="210"/>
      <c r="AO519" s="210"/>
      <c r="AP519" s="210"/>
      <c r="AQ519" s="215" t="s">
        <v>1169</v>
      </c>
      <c r="AR519" s="105"/>
      <c r="AS519" s="105"/>
      <c r="AT519" s="105"/>
      <c r="AU519" s="105"/>
      <c r="AV519" s="105"/>
      <c r="AW519" s="105"/>
      <c r="AX519" s="105"/>
      <c r="AY519" s="105"/>
      <c r="AZ519" s="105"/>
      <c r="BA519" s="105"/>
      <c r="BB519" s="218"/>
      <c r="BC519" s="105"/>
      <c r="BD519" s="250"/>
      <c r="BE519" s="252" t="s">
        <v>1170</v>
      </c>
      <c r="BF519" s="147" t="e">
        <f>VLOOKUP($A519,#REF!,34,FALSE)</f>
        <v>#REF!</v>
      </c>
      <c r="BG519" s="147" t="e">
        <f>VLOOKUP($A519,#REF!,22,FALSE)</f>
        <v>#REF!</v>
      </c>
      <c r="BH519" s="149"/>
    </row>
    <row r="520" s="5" customFormat="1" ht="12.95" customHeight="1" spans="1:60">
      <c r="A520" s="48" t="s">
        <v>1171</v>
      </c>
      <c r="B520" s="38" t="e">
        <f>VLOOKUP($A520,#REF!,34,FALSE)</f>
        <v>#REF!</v>
      </c>
      <c r="C520" s="39" t="str">
        <f t="shared" si="159"/>
        <v>unused_DDR_XM0_B1D6</v>
      </c>
      <c r="D520" s="40" t="e">
        <f>IF(LEN(VLOOKUP($A520,#REF!,8,FALSE)),LEFT(VLOOKUP($A520,#REF!,8,FALSE),LEN(VLOOKUP($A520,#REF!,8,FALSE))-2),"")</f>
        <v>#REF!</v>
      </c>
      <c r="E520" s="41" t="e">
        <f>IF(LEN(VLOOKUP($A520,#REF!,4,FALSE)),IF(INDEX(#REF!,MATCH($A520,#REF!,0),1),LEFT(VLOOKUP($A520,#REF!,4,FALSE),LEN(VLOOKUP($A520,#REF!,4,FALSE))-2),CONCATENATE(LEFT(VLOOKUP($A520,#REF!,4,FALSE),LEN(VLOOKUP($A520,#REF!,4,FALSE))-2),"*")),"")</f>
        <v>#REF!</v>
      </c>
      <c r="F520" s="42" t="e">
        <f>IF(LEN(VLOOKUP($A520,#REF!,5,FALSE)),IF(INDEX(#REF!,MATCH($A520,#REF!,0),2),LEFT(VLOOKUP($A520,#REF!,5,FALSE),LEN(VLOOKUP($A520,#REF!,5,FALSE))-2),CONCATENATE(LEFT(VLOOKUP($A520,#REF!,5,FALSE),LEN(VLOOKUP($A520,#REF!,5,FALSE))-2),"*")),"")</f>
        <v>#REF!</v>
      </c>
      <c r="G520" s="42" t="e">
        <f>IF(LEN(VLOOKUP($A520,#REF!,6,FALSE)),IF(INDEX(#REF!,MATCH($A520,#REF!,0),3),LEFT(VLOOKUP($A520,#REF!,6,FALSE),LEN(VLOOKUP($A520,#REF!,6,FALSE))-2),CONCATENATE(LEFT(VLOOKUP($A520,#REF!,6,FALSE),LEN(VLOOKUP($A520,#REF!,6,FALSE))-2),"*")),"")</f>
        <v>#REF!</v>
      </c>
      <c r="H520" s="43" t="e">
        <f>IF(LEN(VLOOKUP($A520,#REF!,7,FALSE)),IF(INDEX(#REF!,MATCH($A520,#REF!,0),4),LEFT(VLOOKUP($A520,#REF!,7,FALSE),LEN(VLOOKUP($A520,#REF!,7,FALSE))-2),CONCATENATE(LEFT(VLOOKUP($A520,#REF!,7,FALSE),LEN(VLOOKUP($A520,#REF!,7,FALSE))-2),"*")),"")</f>
        <v>#REF!</v>
      </c>
      <c r="I520" s="54" t="e">
        <f>IF(LEN(VLOOKUP($A520,#REF!,8,FALSE)),UPPER(RIGHT(VLOOKUP($A520,#REF!,8,FALSE),1)),"")</f>
        <v>#REF!</v>
      </c>
      <c r="J520" s="42" t="e">
        <f>IF(LEN(VLOOKUP($A520,#REF!,4,FALSE)),UPPER(RIGHT(VLOOKUP($A520,#REF!,4,FALSE),1)),"")</f>
        <v>#REF!</v>
      </c>
      <c r="K520" s="42" t="e">
        <f>IF(LEN(VLOOKUP($A520,#REF!,5,FALSE)),UPPER(RIGHT(VLOOKUP($A520,#REF!,5,FALSE),1)),"")</f>
        <v>#REF!</v>
      </c>
      <c r="L520" s="42" t="e">
        <f>IF(LEN(VLOOKUP($A520,#REF!,6,FALSE)),UPPER(RIGHT(VLOOKUP($A520,#REF!,6,FALSE),1)),"")</f>
        <v>#REF!</v>
      </c>
      <c r="M520" s="43" t="e">
        <f>IF(LEN(VLOOKUP($A520,#REF!,7,FALSE)),UPPER(RIGHT(VLOOKUP($A520,#REF!,7,FALSE),1)),"")</f>
        <v>#REF!</v>
      </c>
      <c r="N520" s="206"/>
      <c r="O520" s="206"/>
      <c r="P520" s="206"/>
      <c r="Q520" s="206"/>
      <c r="R520" s="206"/>
      <c r="S520" s="63" t="e">
        <f>HLOOKUP("Device Tree Pin Name",#REF!,MATCH($A520,#REF!,0),FALSE)</f>
        <v>#REF!</v>
      </c>
      <c r="T520" s="47" t="e">
        <f>HLOOKUP("power rail",#REF!,MATCH($A520,#REF!,0),FALSE)</f>
        <v>#REF!</v>
      </c>
      <c r="U520" s="62" t="e">
        <f>HLOOKUP("Wake Capable",#REF!,MATCH($A520,#REF!,0),FALSE)</f>
        <v>#REF!</v>
      </c>
      <c r="V520" s="62" t="e">
        <f>HLOOKUP("Strap",#REF!,MATCH($A520,#REF!,0),FALSE)</f>
        <v>#REF!</v>
      </c>
      <c r="W520" s="62"/>
      <c r="X520" s="62"/>
      <c r="Y520" s="62"/>
      <c r="Z520" s="47"/>
      <c r="AA520" s="47" t="e">
        <f>HLOOKUP("Pad type",#REF!,MATCH($A520,#REF!,0),FALSE)</f>
        <v>#REF!</v>
      </c>
      <c r="AB520" s="63"/>
      <c r="AC520" s="63" t="e">
        <f>HLOOKUP("POR Pin State",#REF!,MATCH($A520,#REF!,0),FALSE)</f>
        <v>#REF!</v>
      </c>
      <c r="AD520" s="207"/>
      <c r="AE520" s="208"/>
      <c r="AF520" s="208"/>
      <c r="AG520" s="208"/>
      <c r="AH520" s="209"/>
      <c r="AI520" s="209"/>
      <c r="AJ520" s="210"/>
      <c r="AK520" s="210"/>
      <c r="AL520" s="210"/>
      <c r="AM520" s="210"/>
      <c r="AN520" s="210"/>
      <c r="AO520" s="210"/>
      <c r="AP520" s="210"/>
      <c r="AQ520" s="215" t="s">
        <v>1172</v>
      </c>
      <c r="AR520" s="105"/>
      <c r="AS520" s="105"/>
      <c r="AT520" s="105"/>
      <c r="AU520" s="105"/>
      <c r="AV520" s="105"/>
      <c r="AW520" s="105"/>
      <c r="AX520" s="105"/>
      <c r="AY520" s="105"/>
      <c r="AZ520" s="105"/>
      <c r="BA520" s="105"/>
      <c r="BB520" s="218"/>
      <c r="BC520" s="105"/>
      <c r="BD520" s="250"/>
      <c r="BE520" s="252" t="s">
        <v>1173</v>
      </c>
      <c r="BF520" s="147" t="e">
        <f>VLOOKUP($A520,#REF!,34,FALSE)</f>
        <v>#REF!</v>
      </c>
      <c r="BG520" s="147" t="e">
        <f>VLOOKUP($A520,#REF!,22,FALSE)</f>
        <v>#REF!</v>
      </c>
      <c r="BH520" s="149"/>
    </row>
    <row r="521" s="5" customFormat="1" ht="12.95" customHeight="1" spans="1:60">
      <c r="A521" s="48" t="s">
        <v>1174</v>
      </c>
      <c r="B521" s="38" t="e">
        <f>VLOOKUP($A521,#REF!,34,FALSE)</f>
        <v>#REF!</v>
      </c>
      <c r="C521" s="39" t="str">
        <f t="shared" si="159"/>
        <v>unused_DDR_XM0_B1D7</v>
      </c>
      <c r="D521" s="40" t="e">
        <f>IF(LEN(VLOOKUP($A521,#REF!,8,FALSE)),LEFT(VLOOKUP($A521,#REF!,8,FALSE),LEN(VLOOKUP($A521,#REF!,8,FALSE))-2),"")</f>
        <v>#REF!</v>
      </c>
      <c r="E521" s="41" t="e">
        <f>IF(LEN(VLOOKUP($A521,#REF!,4,FALSE)),IF(INDEX(#REF!,MATCH($A521,#REF!,0),1),LEFT(VLOOKUP($A521,#REF!,4,FALSE),LEN(VLOOKUP($A521,#REF!,4,FALSE))-2),CONCATENATE(LEFT(VLOOKUP($A521,#REF!,4,FALSE),LEN(VLOOKUP($A521,#REF!,4,FALSE))-2),"*")),"")</f>
        <v>#REF!</v>
      </c>
      <c r="F521" s="42" t="e">
        <f>IF(LEN(VLOOKUP($A521,#REF!,5,FALSE)),IF(INDEX(#REF!,MATCH($A521,#REF!,0),2),LEFT(VLOOKUP($A521,#REF!,5,FALSE),LEN(VLOOKUP($A521,#REF!,5,FALSE))-2),CONCATENATE(LEFT(VLOOKUP($A521,#REF!,5,FALSE),LEN(VLOOKUP($A521,#REF!,5,FALSE))-2),"*")),"")</f>
        <v>#REF!</v>
      </c>
      <c r="G521" s="42" t="e">
        <f>IF(LEN(VLOOKUP($A521,#REF!,6,FALSE)),IF(INDEX(#REF!,MATCH($A521,#REF!,0),3),LEFT(VLOOKUP($A521,#REF!,6,FALSE),LEN(VLOOKUP($A521,#REF!,6,FALSE))-2),CONCATENATE(LEFT(VLOOKUP($A521,#REF!,6,FALSE),LEN(VLOOKUP($A521,#REF!,6,FALSE))-2),"*")),"")</f>
        <v>#REF!</v>
      </c>
      <c r="H521" s="43" t="e">
        <f>IF(LEN(VLOOKUP($A521,#REF!,7,FALSE)),IF(INDEX(#REF!,MATCH($A521,#REF!,0),4),LEFT(VLOOKUP($A521,#REF!,7,FALSE),LEN(VLOOKUP($A521,#REF!,7,FALSE))-2),CONCATENATE(LEFT(VLOOKUP($A521,#REF!,7,FALSE),LEN(VLOOKUP($A521,#REF!,7,FALSE))-2),"*")),"")</f>
        <v>#REF!</v>
      </c>
      <c r="I521" s="54" t="e">
        <f>IF(LEN(VLOOKUP($A521,#REF!,8,FALSE)),UPPER(RIGHT(VLOOKUP($A521,#REF!,8,FALSE),1)),"")</f>
        <v>#REF!</v>
      </c>
      <c r="J521" s="42" t="e">
        <f>IF(LEN(VLOOKUP($A521,#REF!,4,FALSE)),UPPER(RIGHT(VLOOKUP($A521,#REF!,4,FALSE),1)),"")</f>
        <v>#REF!</v>
      </c>
      <c r="K521" s="42" t="e">
        <f>IF(LEN(VLOOKUP($A521,#REF!,5,FALSE)),UPPER(RIGHT(VLOOKUP($A521,#REF!,5,FALSE),1)),"")</f>
        <v>#REF!</v>
      </c>
      <c r="L521" s="42" t="e">
        <f>IF(LEN(VLOOKUP($A521,#REF!,6,FALSE)),UPPER(RIGHT(VLOOKUP($A521,#REF!,6,FALSE),1)),"")</f>
        <v>#REF!</v>
      </c>
      <c r="M521" s="43" t="e">
        <f>IF(LEN(VLOOKUP($A521,#REF!,7,FALSE)),UPPER(RIGHT(VLOOKUP($A521,#REF!,7,FALSE),1)),"")</f>
        <v>#REF!</v>
      </c>
      <c r="N521" s="206"/>
      <c r="O521" s="206"/>
      <c r="P521" s="206"/>
      <c r="Q521" s="206"/>
      <c r="R521" s="206"/>
      <c r="S521" s="63" t="e">
        <f>HLOOKUP("Device Tree Pin Name",#REF!,MATCH($A521,#REF!,0),FALSE)</f>
        <v>#REF!</v>
      </c>
      <c r="T521" s="47" t="e">
        <f>HLOOKUP("power rail",#REF!,MATCH($A521,#REF!,0),FALSE)</f>
        <v>#REF!</v>
      </c>
      <c r="U521" s="62" t="e">
        <f>HLOOKUP("Wake Capable",#REF!,MATCH($A521,#REF!,0),FALSE)</f>
        <v>#REF!</v>
      </c>
      <c r="V521" s="62" t="e">
        <f>HLOOKUP("Strap",#REF!,MATCH($A521,#REF!,0),FALSE)</f>
        <v>#REF!</v>
      </c>
      <c r="W521" s="62"/>
      <c r="X521" s="62"/>
      <c r="Y521" s="62"/>
      <c r="Z521" s="47"/>
      <c r="AA521" s="47" t="e">
        <f>HLOOKUP("Pad type",#REF!,MATCH($A521,#REF!,0),FALSE)</f>
        <v>#REF!</v>
      </c>
      <c r="AB521" s="63"/>
      <c r="AC521" s="63" t="e">
        <f>HLOOKUP("POR Pin State",#REF!,MATCH($A521,#REF!,0),FALSE)</f>
        <v>#REF!</v>
      </c>
      <c r="AD521" s="207"/>
      <c r="AE521" s="208"/>
      <c r="AF521" s="208"/>
      <c r="AG521" s="208"/>
      <c r="AH521" s="209"/>
      <c r="AI521" s="209"/>
      <c r="AJ521" s="210"/>
      <c r="AK521" s="210"/>
      <c r="AL521" s="210"/>
      <c r="AM521" s="210"/>
      <c r="AN521" s="210"/>
      <c r="AO521" s="210"/>
      <c r="AP521" s="210"/>
      <c r="AQ521" s="215" t="s">
        <v>1175</v>
      </c>
      <c r="AR521" s="105"/>
      <c r="AS521" s="105"/>
      <c r="AT521" s="105"/>
      <c r="AU521" s="105"/>
      <c r="AV521" s="105"/>
      <c r="AW521" s="105"/>
      <c r="AX521" s="105"/>
      <c r="AY521" s="105"/>
      <c r="AZ521" s="105"/>
      <c r="BA521" s="105"/>
      <c r="BB521" s="218"/>
      <c r="BC521" s="105"/>
      <c r="BD521" s="250"/>
      <c r="BE521" s="252" t="s">
        <v>1176</v>
      </c>
      <c r="BF521" s="147" t="e">
        <f>VLOOKUP($A521,#REF!,34,FALSE)</f>
        <v>#REF!</v>
      </c>
      <c r="BG521" s="147" t="e">
        <f>VLOOKUP($A521,#REF!,22,FALSE)</f>
        <v>#REF!</v>
      </c>
      <c r="BH521" s="149"/>
    </row>
    <row r="522" s="5" customFormat="1" ht="12.95" customHeight="1" spans="1:60">
      <c r="A522" s="10" t="s">
        <v>1177</v>
      </c>
      <c r="B522" s="38" t="e">
        <f>VLOOKUP($A522,#REF!,34,FALSE)</f>
        <v>#REF!</v>
      </c>
      <c r="C522" s="39" t="str">
        <f t="shared" si="159"/>
        <v>unused_DDR_XM0_B1DMI</v>
      </c>
      <c r="D522" s="40" t="e">
        <f>IF(LEN(VLOOKUP($A522,#REF!,8,FALSE)),LEFT(VLOOKUP($A522,#REF!,8,FALSE),LEN(VLOOKUP($A522,#REF!,8,FALSE))-2),"")</f>
        <v>#REF!</v>
      </c>
      <c r="E522" s="41" t="e">
        <f>IF(LEN(VLOOKUP($A522,#REF!,4,FALSE)),IF(INDEX(#REF!,MATCH($A522,#REF!,0),1),LEFT(VLOOKUP($A522,#REF!,4,FALSE),LEN(VLOOKUP($A522,#REF!,4,FALSE))-2),CONCATENATE(LEFT(VLOOKUP($A522,#REF!,4,FALSE),LEN(VLOOKUP($A522,#REF!,4,FALSE))-2),"*")),"")</f>
        <v>#REF!</v>
      </c>
      <c r="F522" s="42" t="e">
        <f>IF(LEN(VLOOKUP($A522,#REF!,5,FALSE)),IF(INDEX(#REF!,MATCH($A522,#REF!,0),2),LEFT(VLOOKUP($A522,#REF!,5,FALSE),LEN(VLOOKUP($A522,#REF!,5,FALSE))-2),CONCATENATE(LEFT(VLOOKUP($A522,#REF!,5,FALSE),LEN(VLOOKUP($A522,#REF!,5,FALSE))-2),"*")),"")</f>
        <v>#REF!</v>
      </c>
      <c r="G522" s="42" t="e">
        <f>IF(LEN(VLOOKUP($A522,#REF!,6,FALSE)),IF(INDEX(#REF!,MATCH($A522,#REF!,0),3),LEFT(VLOOKUP($A522,#REF!,6,FALSE),LEN(VLOOKUP($A522,#REF!,6,FALSE))-2),CONCATENATE(LEFT(VLOOKUP($A522,#REF!,6,FALSE),LEN(VLOOKUP($A522,#REF!,6,FALSE))-2),"*")),"")</f>
        <v>#REF!</v>
      </c>
      <c r="H522" s="43" t="e">
        <f>IF(LEN(VLOOKUP($A522,#REF!,7,FALSE)),IF(INDEX(#REF!,MATCH($A522,#REF!,0),4),LEFT(VLOOKUP($A522,#REF!,7,FALSE),LEN(VLOOKUP($A522,#REF!,7,FALSE))-2),CONCATENATE(LEFT(VLOOKUP($A522,#REF!,7,FALSE),LEN(VLOOKUP($A522,#REF!,7,FALSE))-2),"*")),"")</f>
        <v>#REF!</v>
      </c>
      <c r="I522" s="54" t="e">
        <f>IF(LEN(VLOOKUP($A522,#REF!,8,FALSE)),UPPER(RIGHT(VLOOKUP($A522,#REF!,8,FALSE),1)),"")</f>
        <v>#REF!</v>
      </c>
      <c r="J522" s="42" t="e">
        <f>IF(LEN(VLOOKUP($A522,#REF!,4,FALSE)),UPPER(RIGHT(VLOOKUP($A522,#REF!,4,FALSE),1)),"")</f>
        <v>#REF!</v>
      </c>
      <c r="K522" s="42" t="e">
        <f>IF(LEN(VLOOKUP($A522,#REF!,5,FALSE)),UPPER(RIGHT(VLOOKUP($A522,#REF!,5,FALSE),1)),"")</f>
        <v>#REF!</v>
      </c>
      <c r="L522" s="42" t="e">
        <f>IF(LEN(VLOOKUP($A522,#REF!,6,FALSE)),UPPER(RIGHT(VLOOKUP($A522,#REF!,6,FALSE),1)),"")</f>
        <v>#REF!</v>
      </c>
      <c r="M522" s="43" t="e">
        <f>IF(LEN(VLOOKUP($A522,#REF!,7,FALSE)),UPPER(RIGHT(VLOOKUP($A522,#REF!,7,FALSE),1)),"")</f>
        <v>#REF!</v>
      </c>
      <c r="N522" s="206"/>
      <c r="O522" s="206"/>
      <c r="P522" s="206"/>
      <c r="Q522" s="206"/>
      <c r="R522" s="206"/>
      <c r="S522" s="63" t="e">
        <f>HLOOKUP("Device Tree Pin Name",#REF!,MATCH($A522,#REF!,0),FALSE)</f>
        <v>#REF!</v>
      </c>
      <c r="T522" s="47" t="e">
        <f>HLOOKUP("power rail",#REF!,MATCH($A522,#REF!,0),FALSE)</f>
        <v>#REF!</v>
      </c>
      <c r="U522" s="62" t="e">
        <f>HLOOKUP("Wake Capable",#REF!,MATCH($A522,#REF!,0),FALSE)</f>
        <v>#REF!</v>
      </c>
      <c r="V522" s="62" t="e">
        <f>HLOOKUP("Strap",#REF!,MATCH($A522,#REF!,0),FALSE)</f>
        <v>#REF!</v>
      </c>
      <c r="W522" s="62"/>
      <c r="X522" s="62"/>
      <c r="Y522" s="62"/>
      <c r="Z522" s="47"/>
      <c r="AA522" s="47" t="e">
        <f>HLOOKUP("Pad type",#REF!,MATCH($A522,#REF!,0),FALSE)</f>
        <v>#REF!</v>
      </c>
      <c r="AB522" s="63"/>
      <c r="AC522" s="63" t="e">
        <f>HLOOKUP("POR Pin State",#REF!,MATCH($A522,#REF!,0),FALSE)</f>
        <v>#REF!</v>
      </c>
      <c r="AD522" s="207"/>
      <c r="AE522" s="208"/>
      <c r="AF522" s="208"/>
      <c r="AG522" s="208"/>
      <c r="AH522" s="209"/>
      <c r="AI522" s="209"/>
      <c r="AJ522" s="210"/>
      <c r="AK522" s="210"/>
      <c r="AL522" s="210"/>
      <c r="AM522" s="210"/>
      <c r="AN522" s="210"/>
      <c r="AO522" s="210"/>
      <c r="AP522" s="210"/>
      <c r="AQ522" s="215" t="s">
        <v>1177</v>
      </c>
      <c r="AR522" s="105"/>
      <c r="AS522" s="105"/>
      <c r="AT522" s="105"/>
      <c r="AU522" s="105"/>
      <c r="AV522" s="105"/>
      <c r="AW522" s="105"/>
      <c r="AX522" s="105"/>
      <c r="AY522" s="105"/>
      <c r="AZ522" s="105"/>
      <c r="BA522" s="105"/>
      <c r="BB522" s="218"/>
      <c r="BC522" s="105"/>
      <c r="BD522" s="250"/>
      <c r="BE522" s="252" t="s">
        <v>1178</v>
      </c>
      <c r="BF522" s="147" t="e">
        <f>VLOOKUP($A522,#REF!,34,FALSE)</f>
        <v>#REF!</v>
      </c>
      <c r="BG522" s="147" t="e">
        <f>VLOOKUP($A522,#REF!,22,FALSE)</f>
        <v>#REF!</v>
      </c>
      <c r="BH522" s="149"/>
    </row>
    <row r="523" s="5" customFormat="1" ht="12.95" customHeight="1" spans="1:60">
      <c r="A523" s="10" t="s">
        <v>1179</v>
      </c>
      <c r="B523" s="38" t="e">
        <f>VLOOKUP($A523,#REF!,34,FALSE)</f>
        <v>#REF!</v>
      </c>
      <c r="C523" s="39" t="str">
        <f t="shared" si="159"/>
        <v>unused_DDR_XM0_B1WCK_P</v>
      </c>
      <c r="D523" s="40" t="e">
        <f>IF(LEN(VLOOKUP($A523,#REF!,8,FALSE)),LEFT(VLOOKUP($A523,#REF!,8,FALSE),LEN(VLOOKUP($A523,#REF!,8,FALSE))-2),"")</f>
        <v>#REF!</v>
      </c>
      <c r="E523" s="41" t="e">
        <f>IF(LEN(VLOOKUP($A523,#REF!,4,FALSE)),IF(INDEX(#REF!,MATCH($A523,#REF!,0),1),LEFT(VLOOKUP($A523,#REF!,4,FALSE),LEN(VLOOKUP($A523,#REF!,4,FALSE))-2),CONCATENATE(LEFT(VLOOKUP($A523,#REF!,4,FALSE),LEN(VLOOKUP($A523,#REF!,4,FALSE))-2),"*")),"")</f>
        <v>#REF!</v>
      </c>
      <c r="F523" s="42" t="e">
        <f>IF(LEN(VLOOKUP($A523,#REF!,5,FALSE)),IF(INDEX(#REF!,MATCH($A523,#REF!,0),2),LEFT(VLOOKUP($A523,#REF!,5,FALSE),LEN(VLOOKUP($A523,#REF!,5,FALSE))-2),CONCATENATE(LEFT(VLOOKUP($A523,#REF!,5,FALSE),LEN(VLOOKUP($A523,#REF!,5,FALSE))-2),"*")),"")</f>
        <v>#REF!</v>
      </c>
      <c r="G523" s="42" t="e">
        <f>IF(LEN(VLOOKUP($A523,#REF!,6,FALSE)),IF(INDEX(#REF!,MATCH($A523,#REF!,0),3),LEFT(VLOOKUP($A523,#REF!,6,FALSE),LEN(VLOOKUP($A523,#REF!,6,FALSE))-2),CONCATENATE(LEFT(VLOOKUP($A523,#REF!,6,FALSE),LEN(VLOOKUP($A523,#REF!,6,FALSE))-2),"*")),"")</f>
        <v>#REF!</v>
      </c>
      <c r="H523" s="43" t="e">
        <f>IF(LEN(VLOOKUP($A523,#REF!,7,FALSE)),IF(INDEX(#REF!,MATCH($A523,#REF!,0),4),LEFT(VLOOKUP($A523,#REF!,7,FALSE),LEN(VLOOKUP($A523,#REF!,7,FALSE))-2),CONCATENATE(LEFT(VLOOKUP($A523,#REF!,7,FALSE),LEN(VLOOKUP($A523,#REF!,7,FALSE))-2),"*")),"")</f>
        <v>#REF!</v>
      </c>
      <c r="I523" s="54" t="e">
        <f>IF(LEN(VLOOKUP($A523,#REF!,8,FALSE)),UPPER(RIGHT(VLOOKUP($A523,#REF!,8,FALSE),1)),"")</f>
        <v>#REF!</v>
      </c>
      <c r="J523" s="42" t="e">
        <f>IF(LEN(VLOOKUP($A523,#REF!,4,FALSE)),UPPER(RIGHT(VLOOKUP($A523,#REF!,4,FALSE),1)),"")</f>
        <v>#REF!</v>
      </c>
      <c r="K523" s="42" t="e">
        <f>IF(LEN(VLOOKUP($A523,#REF!,5,FALSE)),UPPER(RIGHT(VLOOKUP($A523,#REF!,5,FALSE),1)),"")</f>
        <v>#REF!</v>
      </c>
      <c r="L523" s="42" t="e">
        <f>IF(LEN(VLOOKUP($A523,#REF!,6,FALSE)),UPPER(RIGHT(VLOOKUP($A523,#REF!,6,FALSE),1)),"")</f>
        <v>#REF!</v>
      </c>
      <c r="M523" s="43" t="e">
        <f>IF(LEN(VLOOKUP($A523,#REF!,7,FALSE)),UPPER(RIGHT(VLOOKUP($A523,#REF!,7,FALSE),1)),"")</f>
        <v>#REF!</v>
      </c>
      <c r="N523" s="206"/>
      <c r="O523" s="206"/>
      <c r="P523" s="206"/>
      <c r="Q523" s="206"/>
      <c r="R523" s="206"/>
      <c r="S523" s="63" t="e">
        <f>HLOOKUP("Device Tree Pin Name",#REF!,MATCH($A523,#REF!,0),FALSE)</f>
        <v>#REF!</v>
      </c>
      <c r="T523" s="47" t="e">
        <f>HLOOKUP("power rail",#REF!,MATCH($A523,#REF!,0),FALSE)</f>
        <v>#REF!</v>
      </c>
      <c r="U523" s="62" t="e">
        <f>HLOOKUP("Wake Capable",#REF!,MATCH($A523,#REF!,0),FALSE)</f>
        <v>#REF!</v>
      </c>
      <c r="V523" s="62" t="e">
        <f>HLOOKUP("Strap",#REF!,MATCH($A523,#REF!,0),FALSE)</f>
        <v>#REF!</v>
      </c>
      <c r="W523" s="62"/>
      <c r="X523" s="62"/>
      <c r="Y523" s="62"/>
      <c r="Z523" s="47"/>
      <c r="AA523" s="47" t="e">
        <f>HLOOKUP("Pad type",#REF!,MATCH($A523,#REF!,0),FALSE)</f>
        <v>#REF!</v>
      </c>
      <c r="AB523" s="63"/>
      <c r="AC523" s="63" t="e">
        <f>HLOOKUP("POR Pin State",#REF!,MATCH($A523,#REF!,0),FALSE)</f>
        <v>#REF!</v>
      </c>
      <c r="AD523" s="207"/>
      <c r="AE523" s="208"/>
      <c r="AF523" s="208"/>
      <c r="AG523" s="208"/>
      <c r="AH523" s="209"/>
      <c r="AI523" s="209"/>
      <c r="AJ523" s="210"/>
      <c r="AK523" s="210"/>
      <c r="AL523" s="210"/>
      <c r="AM523" s="210"/>
      <c r="AN523" s="210"/>
      <c r="AO523" s="210"/>
      <c r="AP523" s="210"/>
      <c r="AQ523" s="215" t="s">
        <v>1179</v>
      </c>
      <c r="AR523" s="105"/>
      <c r="AS523" s="105"/>
      <c r="AT523" s="105"/>
      <c r="AU523" s="105"/>
      <c r="AV523" s="105"/>
      <c r="AW523" s="105"/>
      <c r="AX523" s="105"/>
      <c r="AY523" s="105"/>
      <c r="AZ523" s="105"/>
      <c r="BA523" s="105"/>
      <c r="BB523" s="218"/>
      <c r="BC523" s="105"/>
      <c r="BD523" s="250"/>
      <c r="BE523" s="252" t="s">
        <v>1180</v>
      </c>
      <c r="BF523" s="147" t="e">
        <f>VLOOKUP($A523,#REF!,34,FALSE)</f>
        <v>#REF!</v>
      </c>
      <c r="BG523" s="147" t="e">
        <f>VLOOKUP($A523,#REF!,22,FALSE)</f>
        <v>#REF!</v>
      </c>
      <c r="BH523" s="149"/>
    </row>
    <row r="524" s="5" customFormat="1" ht="12.95" customHeight="1" spans="1:60">
      <c r="A524" s="48" t="s">
        <v>1181</v>
      </c>
      <c r="B524" s="38" t="e">
        <f>VLOOKUP($A524,#REF!,34,FALSE)</f>
        <v>#REF!</v>
      </c>
      <c r="C524" s="39" t="str">
        <f t="shared" si="159"/>
        <v>unused_DDR_XM0_B1WCK_N</v>
      </c>
      <c r="D524" s="40" t="e">
        <f>IF(LEN(VLOOKUP($A524,#REF!,8,FALSE)),LEFT(VLOOKUP($A524,#REF!,8,FALSE),LEN(VLOOKUP($A524,#REF!,8,FALSE))-2),"")</f>
        <v>#REF!</v>
      </c>
      <c r="E524" s="41" t="e">
        <f>IF(LEN(VLOOKUP($A524,#REF!,4,FALSE)),IF(INDEX(#REF!,MATCH($A524,#REF!,0),1),LEFT(VLOOKUP($A524,#REF!,4,FALSE),LEN(VLOOKUP($A524,#REF!,4,FALSE))-2),CONCATENATE(LEFT(VLOOKUP($A524,#REF!,4,FALSE),LEN(VLOOKUP($A524,#REF!,4,FALSE))-2),"*")),"")</f>
        <v>#REF!</v>
      </c>
      <c r="F524" s="42" t="e">
        <f>IF(LEN(VLOOKUP($A524,#REF!,5,FALSE)),IF(INDEX(#REF!,MATCH($A524,#REF!,0),2),LEFT(VLOOKUP($A524,#REF!,5,FALSE),LEN(VLOOKUP($A524,#REF!,5,FALSE))-2),CONCATENATE(LEFT(VLOOKUP($A524,#REF!,5,FALSE),LEN(VLOOKUP($A524,#REF!,5,FALSE))-2),"*")),"")</f>
        <v>#REF!</v>
      </c>
      <c r="G524" s="42" t="e">
        <f>IF(LEN(VLOOKUP($A524,#REF!,6,FALSE)),IF(INDEX(#REF!,MATCH($A524,#REF!,0),3),LEFT(VLOOKUP($A524,#REF!,6,FALSE),LEN(VLOOKUP($A524,#REF!,6,FALSE))-2),CONCATENATE(LEFT(VLOOKUP($A524,#REF!,6,FALSE),LEN(VLOOKUP($A524,#REF!,6,FALSE))-2),"*")),"")</f>
        <v>#REF!</v>
      </c>
      <c r="H524" s="43" t="e">
        <f>IF(LEN(VLOOKUP($A524,#REF!,7,FALSE)),IF(INDEX(#REF!,MATCH($A524,#REF!,0),4),LEFT(VLOOKUP($A524,#REF!,7,FALSE),LEN(VLOOKUP($A524,#REF!,7,FALSE))-2),CONCATENATE(LEFT(VLOOKUP($A524,#REF!,7,FALSE),LEN(VLOOKUP($A524,#REF!,7,FALSE))-2),"*")),"")</f>
        <v>#REF!</v>
      </c>
      <c r="I524" s="54" t="e">
        <f>IF(LEN(VLOOKUP($A524,#REF!,8,FALSE)),UPPER(RIGHT(VLOOKUP($A524,#REF!,8,FALSE),1)),"")</f>
        <v>#REF!</v>
      </c>
      <c r="J524" s="42" t="e">
        <f>IF(LEN(VLOOKUP($A524,#REF!,4,FALSE)),UPPER(RIGHT(VLOOKUP($A524,#REF!,4,FALSE),1)),"")</f>
        <v>#REF!</v>
      </c>
      <c r="K524" s="42" t="e">
        <f>IF(LEN(VLOOKUP($A524,#REF!,5,FALSE)),UPPER(RIGHT(VLOOKUP($A524,#REF!,5,FALSE),1)),"")</f>
        <v>#REF!</v>
      </c>
      <c r="L524" s="42" t="e">
        <f>IF(LEN(VLOOKUP($A524,#REF!,6,FALSE)),UPPER(RIGHT(VLOOKUP($A524,#REF!,6,FALSE),1)),"")</f>
        <v>#REF!</v>
      </c>
      <c r="M524" s="43" t="e">
        <f>IF(LEN(VLOOKUP($A524,#REF!,7,FALSE)),UPPER(RIGHT(VLOOKUP($A524,#REF!,7,FALSE),1)),"")</f>
        <v>#REF!</v>
      </c>
      <c r="N524" s="206"/>
      <c r="O524" s="206"/>
      <c r="P524" s="206"/>
      <c r="Q524" s="206"/>
      <c r="R524" s="206"/>
      <c r="S524" s="63" t="e">
        <f>HLOOKUP("Device Tree Pin Name",#REF!,MATCH($A524,#REF!,0),FALSE)</f>
        <v>#REF!</v>
      </c>
      <c r="T524" s="47" t="e">
        <f>HLOOKUP("power rail",#REF!,MATCH($A524,#REF!,0),FALSE)</f>
        <v>#REF!</v>
      </c>
      <c r="U524" s="62" t="e">
        <f>HLOOKUP("Wake Capable",#REF!,MATCH($A524,#REF!,0),FALSE)</f>
        <v>#REF!</v>
      </c>
      <c r="V524" s="62" t="e">
        <f>HLOOKUP("Strap",#REF!,MATCH($A524,#REF!,0),FALSE)</f>
        <v>#REF!</v>
      </c>
      <c r="W524" s="62"/>
      <c r="X524" s="62"/>
      <c r="Y524" s="62"/>
      <c r="Z524" s="47"/>
      <c r="AA524" s="47" t="e">
        <f>HLOOKUP("Pad type",#REF!,MATCH($A524,#REF!,0),FALSE)</f>
        <v>#REF!</v>
      </c>
      <c r="AB524" s="63"/>
      <c r="AC524" s="63" t="e">
        <f>HLOOKUP("POR Pin State",#REF!,MATCH($A524,#REF!,0),FALSE)</f>
        <v>#REF!</v>
      </c>
      <c r="AD524" s="207"/>
      <c r="AE524" s="208"/>
      <c r="AF524" s="208"/>
      <c r="AG524" s="208"/>
      <c r="AH524" s="209"/>
      <c r="AI524" s="209"/>
      <c r="AJ524" s="210"/>
      <c r="AK524" s="210"/>
      <c r="AL524" s="210"/>
      <c r="AM524" s="210"/>
      <c r="AN524" s="210"/>
      <c r="AO524" s="210"/>
      <c r="AP524" s="210"/>
      <c r="AQ524" s="215" t="s">
        <v>1181</v>
      </c>
      <c r="AR524" s="105"/>
      <c r="AS524" s="105"/>
      <c r="AT524" s="105"/>
      <c r="AU524" s="105"/>
      <c r="AV524" s="105"/>
      <c r="AW524" s="105"/>
      <c r="AX524" s="105"/>
      <c r="AY524" s="105"/>
      <c r="AZ524" s="105"/>
      <c r="BA524" s="105"/>
      <c r="BB524" s="218"/>
      <c r="BC524" s="105"/>
      <c r="BD524" s="250"/>
      <c r="BE524" s="252" t="s">
        <v>1182</v>
      </c>
      <c r="BF524" s="147" t="e">
        <f>VLOOKUP($A524,#REF!,34,FALSE)</f>
        <v>#REF!</v>
      </c>
      <c r="BG524" s="147" t="e">
        <f>VLOOKUP($A524,#REF!,22,FALSE)</f>
        <v>#REF!</v>
      </c>
      <c r="BH524" s="149"/>
    </row>
    <row r="525" s="5" customFormat="1" ht="12.95" customHeight="1" spans="1:60">
      <c r="A525" s="48" t="s">
        <v>1183</v>
      </c>
      <c r="B525" s="38" t="e">
        <f>VLOOKUP($A525,#REF!,34,FALSE)</f>
        <v>#REF!</v>
      </c>
      <c r="C525" s="39" t="str">
        <f t="shared" si="159"/>
        <v>unused_DDR_XM0_B1RDQS_P</v>
      </c>
      <c r="D525" s="40" t="e">
        <f>IF(LEN(VLOOKUP($A525,#REF!,8,FALSE)),LEFT(VLOOKUP($A525,#REF!,8,FALSE),LEN(VLOOKUP($A525,#REF!,8,FALSE))-2),"")</f>
        <v>#REF!</v>
      </c>
      <c r="E525" s="41" t="e">
        <f>IF(LEN(VLOOKUP($A525,#REF!,4,FALSE)),IF(INDEX(#REF!,MATCH($A525,#REF!,0),1),LEFT(VLOOKUP($A525,#REF!,4,FALSE),LEN(VLOOKUP($A525,#REF!,4,FALSE))-2),CONCATENATE(LEFT(VLOOKUP($A525,#REF!,4,FALSE),LEN(VLOOKUP($A525,#REF!,4,FALSE))-2),"*")),"")</f>
        <v>#REF!</v>
      </c>
      <c r="F525" s="42" t="e">
        <f>IF(LEN(VLOOKUP($A525,#REF!,5,FALSE)),IF(INDEX(#REF!,MATCH($A525,#REF!,0),2),LEFT(VLOOKUP($A525,#REF!,5,FALSE),LEN(VLOOKUP($A525,#REF!,5,FALSE))-2),CONCATENATE(LEFT(VLOOKUP($A525,#REF!,5,FALSE),LEN(VLOOKUP($A525,#REF!,5,FALSE))-2),"*")),"")</f>
        <v>#REF!</v>
      </c>
      <c r="G525" s="42" t="e">
        <f>IF(LEN(VLOOKUP($A525,#REF!,6,FALSE)),IF(INDEX(#REF!,MATCH($A525,#REF!,0),3),LEFT(VLOOKUP($A525,#REF!,6,FALSE),LEN(VLOOKUP($A525,#REF!,6,FALSE))-2),CONCATENATE(LEFT(VLOOKUP($A525,#REF!,6,FALSE),LEN(VLOOKUP($A525,#REF!,6,FALSE))-2),"*")),"")</f>
        <v>#REF!</v>
      </c>
      <c r="H525" s="43" t="e">
        <f>IF(LEN(VLOOKUP($A525,#REF!,7,FALSE)),IF(INDEX(#REF!,MATCH($A525,#REF!,0),4),LEFT(VLOOKUP($A525,#REF!,7,FALSE),LEN(VLOOKUP($A525,#REF!,7,FALSE))-2),CONCATENATE(LEFT(VLOOKUP($A525,#REF!,7,FALSE),LEN(VLOOKUP($A525,#REF!,7,FALSE))-2),"*")),"")</f>
        <v>#REF!</v>
      </c>
      <c r="I525" s="54" t="e">
        <f>IF(LEN(VLOOKUP($A525,#REF!,8,FALSE)),UPPER(RIGHT(VLOOKUP($A525,#REF!,8,FALSE),1)),"")</f>
        <v>#REF!</v>
      </c>
      <c r="J525" s="42" t="e">
        <f>IF(LEN(VLOOKUP($A525,#REF!,4,FALSE)),UPPER(RIGHT(VLOOKUP($A525,#REF!,4,FALSE),1)),"")</f>
        <v>#REF!</v>
      </c>
      <c r="K525" s="42" t="e">
        <f>IF(LEN(VLOOKUP($A525,#REF!,5,FALSE)),UPPER(RIGHT(VLOOKUP($A525,#REF!,5,FALSE),1)),"")</f>
        <v>#REF!</v>
      </c>
      <c r="L525" s="42" t="e">
        <f>IF(LEN(VLOOKUP($A525,#REF!,6,FALSE)),UPPER(RIGHT(VLOOKUP($A525,#REF!,6,FALSE),1)),"")</f>
        <v>#REF!</v>
      </c>
      <c r="M525" s="43" t="e">
        <f>IF(LEN(VLOOKUP($A525,#REF!,7,FALSE)),UPPER(RIGHT(VLOOKUP($A525,#REF!,7,FALSE),1)),"")</f>
        <v>#REF!</v>
      </c>
      <c r="N525" s="206"/>
      <c r="O525" s="206"/>
      <c r="P525" s="206"/>
      <c r="Q525" s="206"/>
      <c r="R525" s="206"/>
      <c r="S525" s="63" t="e">
        <f>HLOOKUP("Device Tree Pin Name",#REF!,MATCH($A525,#REF!,0),FALSE)</f>
        <v>#REF!</v>
      </c>
      <c r="T525" s="47" t="e">
        <f>HLOOKUP("power rail",#REF!,MATCH($A525,#REF!,0),FALSE)</f>
        <v>#REF!</v>
      </c>
      <c r="U525" s="62" t="e">
        <f>HLOOKUP("Wake Capable",#REF!,MATCH($A525,#REF!,0),FALSE)</f>
        <v>#REF!</v>
      </c>
      <c r="V525" s="62" t="e">
        <f>HLOOKUP("Strap",#REF!,MATCH($A525,#REF!,0),FALSE)</f>
        <v>#REF!</v>
      </c>
      <c r="W525" s="62"/>
      <c r="X525" s="62"/>
      <c r="Y525" s="62"/>
      <c r="Z525" s="47"/>
      <c r="AA525" s="47" t="e">
        <f>HLOOKUP("Pad type",#REF!,MATCH($A525,#REF!,0),FALSE)</f>
        <v>#REF!</v>
      </c>
      <c r="AB525" s="63"/>
      <c r="AC525" s="63" t="e">
        <f>HLOOKUP("POR Pin State",#REF!,MATCH($A525,#REF!,0),FALSE)</f>
        <v>#REF!</v>
      </c>
      <c r="AD525" s="207"/>
      <c r="AE525" s="208"/>
      <c r="AF525" s="208"/>
      <c r="AG525" s="208"/>
      <c r="AH525" s="209"/>
      <c r="AI525" s="209"/>
      <c r="AJ525" s="210"/>
      <c r="AK525" s="210"/>
      <c r="AL525" s="210"/>
      <c r="AM525" s="210"/>
      <c r="AN525" s="210"/>
      <c r="AO525" s="210"/>
      <c r="AP525" s="210"/>
      <c r="AQ525" s="215" t="s">
        <v>1183</v>
      </c>
      <c r="AR525" s="105"/>
      <c r="AS525" s="105"/>
      <c r="AT525" s="105"/>
      <c r="AU525" s="105"/>
      <c r="AV525" s="105"/>
      <c r="AW525" s="105"/>
      <c r="AX525" s="105"/>
      <c r="AY525" s="105"/>
      <c r="AZ525" s="105"/>
      <c r="BA525" s="105"/>
      <c r="BB525" s="218"/>
      <c r="BC525" s="105"/>
      <c r="BD525" s="250"/>
      <c r="BE525" s="252" t="s">
        <v>1184</v>
      </c>
      <c r="BF525" s="147" t="e">
        <f>VLOOKUP($A525,#REF!,34,FALSE)</f>
        <v>#REF!</v>
      </c>
      <c r="BG525" s="147" t="e">
        <f>VLOOKUP($A525,#REF!,22,FALSE)</f>
        <v>#REF!</v>
      </c>
      <c r="BH525" s="149"/>
    </row>
    <row r="526" s="5" customFormat="1" ht="12.95" customHeight="1" spans="1:60">
      <c r="A526" s="48" t="s">
        <v>1185</v>
      </c>
      <c r="B526" s="38" t="e">
        <f>VLOOKUP($A526,#REF!,34,FALSE)</f>
        <v>#REF!</v>
      </c>
      <c r="C526" s="39" t="str">
        <f t="shared" si="159"/>
        <v>unused_DDR_XM0_B1RDQS_N</v>
      </c>
      <c r="D526" s="40" t="e">
        <f>IF(LEN(VLOOKUP($A526,#REF!,8,FALSE)),LEFT(VLOOKUP($A526,#REF!,8,FALSE),LEN(VLOOKUP($A526,#REF!,8,FALSE))-2),"")</f>
        <v>#REF!</v>
      </c>
      <c r="E526" s="41" t="e">
        <f>IF(LEN(VLOOKUP($A526,#REF!,4,FALSE)),IF(INDEX(#REF!,MATCH($A526,#REF!,0),1),LEFT(VLOOKUP($A526,#REF!,4,FALSE),LEN(VLOOKUP($A526,#REF!,4,FALSE))-2),CONCATENATE(LEFT(VLOOKUP($A526,#REF!,4,FALSE),LEN(VLOOKUP($A526,#REF!,4,FALSE))-2),"*")),"")</f>
        <v>#REF!</v>
      </c>
      <c r="F526" s="42" t="e">
        <f>IF(LEN(VLOOKUP($A526,#REF!,5,FALSE)),IF(INDEX(#REF!,MATCH($A526,#REF!,0),2),LEFT(VLOOKUP($A526,#REF!,5,FALSE),LEN(VLOOKUP($A526,#REF!,5,FALSE))-2),CONCATENATE(LEFT(VLOOKUP($A526,#REF!,5,FALSE),LEN(VLOOKUP($A526,#REF!,5,FALSE))-2),"*")),"")</f>
        <v>#REF!</v>
      </c>
      <c r="G526" s="42" t="e">
        <f>IF(LEN(VLOOKUP($A526,#REF!,6,FALSE)),IF(INDEX(#REF!,MATCH($A526,#REF!,0),3),LEFT(VLOOKUP($A526,#REF!,6,FALSE),LEN(VLOOKUP($A526,#REF!,6,FALSE))-2),CONCATENATE(LEFT(VLOOKUP($A526,#REF!,6,FALSE),LEN(VLOOKUP($A526,#REF!,6,FALSE))-2),"*")),"")</f>
        <v>#REF!</v>
      </c>
      <c r="H526" s="43" t="e">
        <f>IF(LEN(VLOOKUP($A526,#REF!,7,FALSE)),IF(INDEX(#REF!,MATCH($A526,#REF!,0),4),LEFT(VLOOKUP($A526,#REF!,7,FALSE),LEN(VLOOKUP($A526,#REF!,7,FALSE))-2),CONCATENATE(LEFT(VLOOKUP($A526,#REF!,7,FALSE),LEN(VLOOKUP($A526,#REF!,7,FALSE))-2),"*")),"")</f>
        <v>#REF!</v>
      </c>
      <c r="I526" s="54" t="e">
        <f>IF(LEN(VLOOKUP($A526,#REF!,8,FALSE)),UPPER(RIGHT(VLOOKUP($A526,#REF!,8,FALSE),1)),"")</f>
        <v>#REF!</v>
      </c>
      <c r="J526" s="42" t="e">
        <f>IF(LEN(VLOOKUP($A526,#REF!,4,FALSE)),UPPER(RIGHT(VLOOKUP($A526,#REF!,4,FALSE),1)),"")</f>
        <v>#REF!</v>
      </c>
      <c r="K526" s="42" t="e">
        <f>IF(LEN(VLOOKUP($A526,#REF!,5,FALSE)),UPPER(RIGHT(VLOOKUP($A526,#REF!,5,FALSE),1)),"")</f>
        <v>#REF!</v>
      </c>
      <c r="L526" s="42" t="e">
        <f>IF(LEN(VLOOKUP($A526,#REF!,6,FALSE)),UPPER(RIGHT(VLOOKUP($A526,#REF!,6,FALSE),1)),"")</f>
        <v>#REF!</v>
      </c>
      <c r="M526" s="43" t="e">
        <f>IF(LEN(VLOOKUP($A526,#REF!,7,FALSE)),UPPER(RIGHT(VLOOKUP($A526,#REF!,7,FALSE),1)),"")</f>
        <v>#REF!</v>
      </c>
      <c r="N526" s="206"/>
      <c r="O526" s="206"/>
      <c r="P526" s="206"/>
      <c r="Q526" s="206"/>
      <c r="R526" s="206"/>
      <c r="S526" s="63" t="e">
        <f>HLOOKUP("Device Tree Pin Name",#REF!,MATCH($A526,#REF!,0),FALSE)</f>
        <v>#REF!</v>
      </c>
      <c r="T526" s="47" t="e">
        <f>HLOOKUP("power rail",#REF!,MATCH($A526,#REF!,0),FALSE)</f>
        <v>#REF!</v>
      </c>
      <c r="U526" s="62" t="e">
        <f>HLOOKUP("Wake Capable",#REF!,MATCH($A526,#REF!,0),FALSE)</f>
        <v>#REF!</v>
      </c>
      <c r="V526" s="62" t="e">
        <f>HLOOKUP("Strap",#REF!,MATCH($A526,#REF!,0),FALSE)</f>
        <v>#REF!</v>
      </c>
      <c r="W526" s="62"/>
      <c r="X526" s="62"/>
      <c r="Y526" s="62"/>
      <c r="Z526" s="47"/>
      <c r="AA526" s="47" t="e">
        <f>HLOOKUP("Pad type",#REF!,MATCH($A526,#REF!,0),FALSE)</f>
        <v>#REF!</v>
      </c>
      <c r="AB526" s="63"/>
      <c r="AC526" s="63" t="e">
        <f>HLOOKUP("POR Pin State",#REF!,MATCH($A526,#REF!,0),FALSE)</f>
        <v>#REF!</v>
      </c>
      <c r="AD526" s="207"/>
      <c r="AE526" s="208"/>
      <c r="AF526" s="208"/>
      <c r="AG526" s="208"/>
      <c r="AH526" s="209"/>
      <c r="AI526" s="209"/>
      <c r="AJ526" s="210"/>
      <c r="AK526" s="210"/>
      <c r="AL526" s="210"/>
      <c r="AM526" s="210"/>
      <c r="AN526" s="210"/>
      <c r="AO526" s="210"/>
      <c r="AP526" s="210"/>
      <c r="AQ526" s="215" t="s">
        <v>1185</v>
      </c>
      <c r="AR526" s="105"/>
      <c r="AS526" s="105"/>
      <c r="AT526" s="105"/>
      <c r="AU526" s="105"/>
      <c r="AV526" s="105"/>
      <c r="AW526" s="105"/>
      <c r="AX526" s="105"/>
      <c r="AY526" s="105"/>
      <c r="AZ526" s="105"/>
      <c r="BA526" s="105"/>
      <c r="BB526" s="218"/>
      <c r="BC526" s="105"/>
      <c r="BD526" s="250"/>
      <c r="BE526" s="252" t="s">
        <v>1186</v>
      </c>
      <c r="BF526" s="147" t="e">
        <f>VLOOKUP($A526,#REF!,34,FALSE)</f>
        <v>#REF!</v>
      </c>
      <c r="BG526" s="147" t="e">
        <f>VLOOKUP($A526,#REF!,22,FALSE)</f>
        <v>#REF!</v>
      </c>
      <c r="BH526" s="149"/>
    </row>
    <row r="527" s="5" customFormat="1" ht="12.95" customHeight="1" spans="1:60">
      <c r="A527" s="48" t="s">
        <v>1187</v>
      </c>
      <c r="B527" s="38" t="e">
        <f>VLOOKUP($A527,#REF!,34,FALSE)</f>
        <v>#REF!</v>
      </c>
      <c r="C527" s="39" t="str">
        <f t="shared" si="159"/>
        <v>unused_DDR_XM0_B2A_CA0</v>
      </c>
      <c r="D527" s="40" t="e">
        <f>IF(LEN(VLOOKUP($A527,#REF!,8,FALSE)),LEFT(VLOOKUP($A527,#REF!,8,FALSE),LEN(VLOOKUP($A527,#REF!,8,FALSE))-2),"")</f>
        <v>#REF!</v>
      </c>
      <c r="E527" s="41" t="e">
        <f>IF(LEN(VLOOKUP($A527,#REF!,4,FALSE)),IF(INDEX(#REF!,MATCH($A527,#REF!,0),1),LEFT(VLOOKUP($A527,#REF!,4,FALSE),LEN(VLOOKUP($A527,#REF!,4,FALSE))-2),CONCATENATE(LEFT(VLOOKUP($A527,#REF!,4,FALSE),LEN(VLOOKUP($A527,#REF!,4,FALSE))-2),"*")),"")</f>
        <v>#REF!</v>
      </c>
      <c r="F527" s="42" t="e">
        <f>IF(LEN(VLOOKUP($A527,#REF!,5,FALSE)),IF(INDEX(#REF!,MATCH($A527,#REF!,0),2),LEFT(VLOOKUP($A527,#REF!,5,FALSE),LEN(VLOOKUP($A527,#REF!,5,FALSE))-2),CONCATENATE(LEFT(VLOOKUP($A527,#REF!,5,FALSE),LEN(VLOOKUP($A527,#REF!,5,FALSE))-2),"*")),"")</f>
        <v>#REF!</v>
      </c>
      <c r="G527" s="42" t="e">
        <f>IF(LEN(VLOOKUP($A527,#REF!,6,FALSE)),IF(INDEX(#REF!,MATCH($A527,#REF!,0),3),LEFT(VLOOKUP($A527,#REF!,6,FALSE),LEN(VLOOKUP($A527,#REF!,6,FALSE))-2),CONCATENATE(LEFT(VLOOKUP($A527,#REF!,6,FALSE),LEN(VLOOKUP($A527,#REF!,6,FALSE))-2),"*")),"")</f>
        <v>#REF!</v>
      </c>
      <c r="H527" s="43" t="e">
        <f>IF(LEN(VLOOKUP($A527,#REF!,7,FALSE)),IF(INDEX(#REF!,MATCH($A527,#REF!,0),4),LEFT(VLOOKUP($A527,#REF!,7,FALSE),LEN(VLOOKUP($A527,#REF!,7,FALSE))-2),CONCATENATE(LEFT(VLOOKUP($A527,#REF!,7,FALSE),LEN(VLOOKUP($A527,#REF!,7,FALSE))-2),"*")),"")</f>
        <v>#REF!</v>
      </c>
      <c r="I527" s="54" t="e">
        <f>IF(LEN(VLOOKUP($A527,#REF!,8,FALSE)),UPPER(RIGHT(VLOOKUP($A527,#REF!,8,FALSE),1)),"")</f>
        <v>#REF!</v>
      </c>
      <c r="J527" s="42" t="e">
        <f>IF(LEN(VLOOKUP($A527,#REF!,4,FALSE)),UPPER(RIGHT(VLOOKUP($A527,#REF!,4,FALSE),1)),"")</f>
        <v>#REF!</v>
      </c>
      <c r="K527" s="42" t="e">
        <f>IF(LEN(VLOOKUP($A527,#REF!,5,FALSE)),UPPER(RIGHT(VLOOKUP($A527,#REF!,5,FALSE),1)),"")</f>
        <v>#REF!</v>
      </c>
      <c r="L527" s="42" t="e">
        <f>IF(LEN(VLOOKUP($A527,#REF!,6,FALSE)),UPPER(RIGHT(VLOOKUP($A527,#REF!,6,FALSE),1)),"")</f>
        <v>#REF!</v>
      </c>
      <c r="M527" s="43" t="e">
        <f>IF(LEN(VLOOKUP($A527,#REF!,7,FALSE)),UPPER(RIGHT(VLOOKUP($A527,#REF!,7,FALSE),1)),"")</f>
        <v>#REF!</v>
      </c>
      <c r="N527" s="206"/>
      <c r="O527" s="206"/>
      <c r="P527" s="206"/>
      <c r="Q527" s="206"/>
      <c r="R527" s="206"/>
      <c r="S527" s="63" t="e">
        <f>HLOOKUP("Device Tree Pin Name",#REF!,MATCH($A527,#REF!,0),FALSE)</f>
        <v>#REF!</v>
      </c>
      <c r="T527" s="47" t="e">
        <f>HLOOKUP("power rail",#REF!,MATCH($A527,#REF!,0),FALSE)</f>
        <v>#REF!</v>
      </c>
      <c r="U527" s="62" t="e">
        <f>HLOOKUP("Wake Capable",#REF!,MATCH($A527,#REF!,0),FALSE)</f>
        <v>#REF!</v>
      </c>
      <c r="V527" s="62" t="e">
        <f>HLOOKUP("Strap",#REF!,MATCH($A527,#REF!,0),FALSE)</f>
        <v>#REF!</v>
      </c>
      <c r="W527" s="62"/>
      <c r="X527" s="62"/>
      <c r="Y527" s="62"/>
      <c r="Z527" s="47"/>
      <c r="AA527" s="47" t="e">
        <f>HLOOKUP("Pad type",#REF!,MATCH($A527,#REF!,0),FALSE)</f>
        <v>#REF!</v>
      </c>
      <c r="AB527" s="63"/>
      <c r="AC527" s="63" t="e">
        <f>HLOOKUP("POR Pin State",#REF!,MATCH($A527,#REF!,0),FALSE)</f>
        <v>#REF!</v>
      </c>
      <c r="AD527" s="207"/>
      <c r="AE527" s="208"/>
      <c r="AF527" s="208"/>
      <c r="AG527" s="208"/>
      <c r="AH527" s="209"/>
      <c r="AI527" s="209"/>
      <c r="AJ527" s="210"/>
      <c r="AK527" s="210"/>
      <c r="AL527" s="210"/>
      <c r="AM527" s="210"/>
      <c r="AN527" s="210"/>
      <c r="AO527" s="210"/>
      <c r="AP527" s="210"/>
      <c r="AQ527" s="215" t="s">
        <v>1188</v>
      </c>
      <c r="AR527" s="105"/>
      <c r="AS527" s="105"/>
      <c r="AT527" s="105"/>
      <c r="AU527" s="105"/>
      <c r="AV527" s="105"/>
      <c r="AW527" s="105"/>
      <c r="AX527" s="105"/>
      <c r="AY527" s="105"/>
      <c r="AZ527" s="105"/>
      <c r="BA527" s="105"/>
      <c r="BB527" s="218"/>
      <c r="BC527" s="105"/>
      <c r="BD527" s="250"/>
      <c r="BE527" s="252" t="s">
        <v>1189</v>
      </c>
      <c r="BF527" s="147" t="e">
        <f>VLOOKUP($A527,#REF!,34,FALSE)</f>
        <v>#REF!</v>
      </c>
      <c r="BG527" s="147" t="e">
        <f>VLOOKUP($A527,#REF!,22,FALSE)</f>
        <v>#REF!</v>
      </c>
      <c r="BH527" s="149"/>
    </row>
    <row r="528" s="5" customFormat="1" ht="12.95" customHeight="1" spans="1:60">
      <c r="A528" s="48" t="s">
        <v>1190</v>
      </c>
      <c r="B528" s="38" t="e">
        <f>VLOOKUP($A528,#REF!,34,FALSE)</f>
        <v>#REF!</v>
      </c>
      <c r="C528" s="39" t="str">
        <f t="shared" si="159"/>
        <v>unused_DDR_XM0_B2A_CA1</v>
      </c>
      <c r="D528" s="40" t="e">
        <f>IF(LEN(VLOOKUP($A528,#REF!,8,FALSE)),LEFT(VLOOKUP($A528,#REF!,8,FALSE),LEN(VLOOKUP($A528,#REF!,8,FALSE))-2),"")</f>
        <v>#REF!</v>
      </c>
      <c r="E528" s="41" t="e">
        <f>IF(LEN(VLOOKUP($A528,#REF!,4,FALSE)),IF(INDEX(#REF!,MATCH($A528,#REF!,0),1),LEFT(VLOOKUP($A528,#REF!,4,FALSE),LEN(VLOOKUP($A528,#REF!,4,FALSE))-2),CONCATENATE(LEFT(VLOOKUP($A528,#REF!,4,FALSE),LEN(VLOOKUP($A528,#REF!,4,FALSE))-2),"*")),"")</f>
        <v>#REF!</v>
      </c>
      <c r="F528" s="42" t="e">
        <f>IF(LEN(VLOOKUP($A528,#REF!,5,FALSE)),IF(INDEX(#REF!,MATCH($A528,#REF!,0),2),LEFT(VLOOKUP($A528,#REF!,5,FALSE),LEN(VLOOKUP($A528,#REF!,5,FALSE))-2),CONCATENATE(LEFT(VLOOKUP($A528,#REF!,5,FALSE),LEN(VLOOKUP($A528,#REF!,5,FALSE))-2),"*")),"")</f>
        <v>#REF!</v>
      </c>
      <c r="G528" s="42" t="e">
        <f>IF(LEN(VLOOKUP($A528,#REF!,6,FALSE)),IF(INDEX(#REF!,MATCH($A528,#REF!,0),3),LEFT(VLOOKUP($A528,#REF!,6,FALSE),LEN(VLOOKUP($A528,#REF!,6,FALSE))-2),CONCATENATE(LEFT(VLOOKUP($A528,#REF!,6,FALSE),LEN(VLOOKUP($A528,#REF!,6,FALSE))-2),"*")),"")</f>
        <v>#REF!</v>
      </c>
      <c r="H528" s="43" t="e">
        <f>IF(LEN(VLOOKUP($A528,#REF!,7,FALSE)),IF(INDEX(#REF!,MATCH($A528,#REF!,0),4),LEFT(VLOOKUP($A528,#REF!,7,FALSE),LEN(VLOOKUP($A528,#REF!,7,FALSE))-2),CONCATENATE(LEFT(VLOOKUP($A528,#REF!,7,FALSE),LEN(VLOOKUP($A528,#REF!,7,FALSE))-2),"*")),"")</f>
        <v>#REF!</v>
      </c>
      <c r="I528" s="54" t="e">
        <f>IF(LEN(VLOOKUP($A528,#REF!,8,FALSE)),UPPER(RIGHT(VLOOKUP($A528,#REF!,8,FALSE),1)),"")</f>
        <v>#REF!</v>
      </c>
      <c r="J528" s="42" t="e">
        <f>IF(LEN(VLOOKUP($A528,#REF!,4,FALSE)),UPPER(RIGHT(VLOOKUP($A528,#REF!,4,FALSE),1)),"")</f>
        <v>#REF!</v>
      </c>
      <c r="K528" s="42" t="e">
        <f>IF(LEN(VLOOKUP($A528,#REF!,5,FALSE)),UPPER(RIGHT(VLOOKUP($A528,#REF!,5,FALSE),1)),"")</f>
        <v>#REF!</v>
      </c>
      <c r="L528" s="42" t="e">
        <f>IF(LEN(VLOOKUP($A528,#REF!,6,FALSE)),UPPER(RIGHT(VLOOKUP($A528,#REF!,6,FALSE),1)),"")</f>
        <v>#REF!</v>
      </c>
      <c r="M528" s="43" t="e">
        <f>IF(LEN(VLOOKUP($A528,#REF!,7,FALSE)),UPPER(RIGHT(VLOOKUP($A528,#REF!,7,FALSE),1)),"")</f>
        <v>#REF!</v>
      </c>
      <c r="N528" s="206"/>
      <c r="O528" s="206"/>
      <c r="P528" s="206"/>
      <c r="Q528" s="206"/>
      <c r="R528" s="206"/>
      <c r="S528" s="63" t="e">
        <f>HLOOKUP("Device Tree Pin Name",#REF!,MATCH($A528,#REF!,0),FALSE)</f>
        <v>#REF!</v>
      </c>
      <c r="T528" s="47" t="e">
        <f>HLOOKUP("power rail",#REF!,MATCH($A528,#REF!,0),FALSE)</f>
        <v>#REF!</v>
      </c>
      <c r="U528" s="62" t="e">
        <f>HLOOKUP("Wake Capable",#REF!,MATCH($A528,#REF!,0),FALSE)</f>
        <v>#REF!</v>
      </c>
      <c r="V528" s="62" t="e">
        <f>HLOOKUP("Strap",#REF!,MATCH($A528,#REF!,0),FALSE)</f>
        <v>#REF!</v>
      </c>
      <c r="W528" s="62"/>
      <c r="X528" s="62"/>
      <c r="Y528" s="62"/>
      <c r="Z528" s="47"/>
      <c r="AA528" s="47" t="e">
        <f>HLOOKUP("Pad type",#REF!,MATCH($A528,#REF!,0),FALSE)</f>
        <v>#REF!</v>
      </c>
      <c r="AB528" s="63"/>
      <c r="AC528" s="63" t="e">
        <f>HLOOKUP("POR Pin State",#REF!,MATCH($A528,#REF!,0),FALSE)</f>
        <v>#REF!</v>
      </c>
      <c r="AD528" s="207"/>
      <c r="AE528" s="208"/>
      <c r="AF528" s="208"/>
      <c r="AG528" s="208"/>
      <c r="AH528" s="209"/>
      <c r="AI528" s="209"/>
      <c r="AJ528" s="210"/>
      <c r="AK528" s="210"/>
      <c r="AL528" s="210"/>
      <c r="AM528" s="210"/>
      <c r="AN528" s="210"/>
      <c r="AO528" s="210"/>
      <c r="AP528" s="210"/>
      <c r="AQ528" s="215" t="s">
        <v>1191</v>
      </c>
      <c r="AR528" s="105"/>
      <c r="AS528" s="105"/>
      <c r="AT528" s="105"/>
      <c r="AU528" s="105"/>
      <c r="AV528" s="105"/>
      <c r="AW528" s="105"/>
      <c r="AX528" s="105"/>
      <c r="AY528" s="105"/>
      <c r="AZ528" s="105"/>
      <c r="BA528" s="105"/>
      <c r="BB528" s="218"/>
      <c r="BC528" s="105"/>
      <c r="BD528" s="250"/>
      <c r="BE528" s="252" t="s">
        <v>1192</v>
      </c>
      <c r="BF528" s="147" t="e">
        <f>VLOOKUP($A528,#REF!,34,FALSE)</f>
        <v>#REF!</v>
      </c>
      <c r="BG528" s="147" t="e">
        <f>VLOOKUP($A528,#REF!,22,FALSE)</f>
        <v>#REF!</v>
      </c>
      <c r="BH528" s="149"/>
    </row>
    <row r="529" s="5" customFormat="1" ht="12.95" customHeight="1" spans="1:60">
      <c r="A529" s="48" t="s">
        <v>1193</v>
      </c>
      <c r="B529" s="38" t="e">
        <f>VLOOKUP($A529,#REF!,34,FALSE)</f>
        <v>#REF!</v>
      </c>
      <c r="C529" s="39" t="str">
        <f t="shared" si="159"/>
        <v>unused_DDR_XM0_B2A_CA2</v>
      </c>
      <c r="D529" s="40" t="e">
        <f>IF(LEN(VLOOKUP($A529,#REF!,8,FALSE)),LEFT(VLOOKUP($A529,#REF!,8,FALSE),LEN(VLOOKUP($A529,#REF!,8,FALSE))-2),"")</f>
        <v>#REF!</v>
      </c>
      <c r="E529" s="41" t="e">
        <f>IF(LEN(VLOOKUP($A529,#REF!,4,FALSE)),IF(INDEX(#REF!,MATCH($A529,#REF!,0),1),LEFT(VLOOKUP($A529,#REF!,4,FALSE),LEN(VLOOKUP($A529,#REF!,4,FALSE))-2),CONCATENATE(LEFT(VLOOKUP($A529,#REF!,4,FALSE),LEN(VLOOKUP($A529,#REF!,4,FALSE))-2),"*")),"")</f>
        <v>#REF!</v>
      </c>
      <c r="F529" s="42" t="e">
        <f>IF(LEN(VLOOKUP($A529,#REF!,5,FALSE)),IF(INDEX(#REF!,MATCH($A529,#REF!,0),2),LEFT(VLOOKUP($A529,#REF!,5,FALSE),LEN(VLOOKUP($A529,#REF!,5,FALSE))-2),CONCATENATE(LEFT(VLOOKUP($A529,#REF!,5,FALSE),LEN(VLOOKUP($A529,#REF!,5,FALSE))-2),"*")),"")</f>
        <v>#REF!</v>
      </c>
      <c r="G529" s="42" t="e">
        <f>IF(LEN(VLOOKUP($A529,#REF!,6,FALSE)),IF(INDEX(#REF!,MATCH($A529,#REF!,0),3),LEFT(VLOOKUP($A529,#REF!,6,FALSE),LEN(VLOOKUP($A529,#REF!,6,FALSE))-2),CONCATENATE(LEFT(VLOOKUP($A529,#REF!,6,FALSE),LEN(VLOOKUP($A529,#REF!,6,FALSE))-2),"*")),"")</f>
        <v>#REF!</v>
      </c>
      <c r="H529" s="43" t="e">
        <f>IF(LEN(VLOOKUP($A529,#REF!,7,FALSE)),IF(INDEX(#REF!,MATCH($A529,#REF!,0),4),LEFT(VLOOKUP($A529,#REF!,7,FALSE),LEN(VLOOKUP($A529,#REF!,7,FALSE))-2),CONCATENATE(LEFT(VLOOKUP($A529,#REF!,7,FALSE),LEN(VLOOKUP($A529,#REF!,7,FALSE))-2),"*")),"")</f>
        <v>#REF!</v>
      </c>
      <c r="I529" s="54" t="e">
        <f>IF(LEN(VLOOKUP($A529,#REF!,8,FALSE)),UPPER(RIGHT(VLOOKUP($A529,#REF!,8,FALSE),1)),"")</f>
        <v>#REF!</v>
      </c>
      <c r="J529" s="42" t="e">
        <f>IF(LEN(VLOOKUP($A529,#REF!,4,FALSE)),UPPER(RIGHT(VLOOKUP($A529,#REF!,4,FALSE),1)),"")</f>
        <v>#REF!</v>
      </c>
      <c r="K529" s="42" t="e">
        <f>IF(LEN(VLOOKUP($A529,#REF!,5,FALSE)),UPPER(RIGHT(VLOOKUP($A529,#REF!,5,FALSE),1)),"")</f>
        <v>#REF!</v>
      </c>
      <c r="L529" s="42" t="e">
        <f>IF(LEN(VLOOKUP($A529,#REF!,6,FALSE)),UPPER(RIGHT(VLOOKUP($A529,#REF!,6,FALSE),1)),"")</f>
        <v>#REF!</v>
      </c>
      <c r="M529" s="43" t="e">
        <f>IF(LEN(VLOOKUP($A529,#REF!,7,FALSE)),UPPER(RIGHT(VLOOKUP($A529,#REF!,7,FALSE),1)),"")</f>
        <v>#REF!</v>
      </c>
      <c r="N529" s="206"/>
      <c r="O529" s="206"/>
      <c r="P529" s="206"/>
      <c r="Q529" s="206"/>
      <c r="R529" s="206"/>
      <c r="S529" s="63" t="e">
        <f>HLOOKUP("Device Tree Pin Name",#REF!,MATCH($A529,#REF!,0),FALSE)</f>
        <v>#REF!</v>
      </c>
      <c r="T529" s="47" t="e">
        <f>HLOOKUP("power rail",#REF!,MATCH($A529,#REF!,0),FALSE)</f>
        <v>#REF!</v>
      </c>
      <c r="U529" s="62" t="e">
        <f>HLOOKUP("Wake Capable",#REF!,MATCH($A529,#REF!,0),FALSE)</f>
        <v>#REF!</v>
      </c>
      <c r="V529" s="62" t="e">
        <f>HLOOKUP("Strap",#REF!,MATCH($A529,#REF!,0),FALSE)</f>
        <v>#REF!</v>
      </c>
      <c r="W529" s="62"/>
      <c r="X529" s="62"/>
      <c r="Y529" s="62"/>
      <c r="Z529" s="47"/>
      <c r="AA529" s="47" t="e">
        <f>HLOOKUP("Pad type",#REF!,MATCH($A529,#REF!,0),FALSE)</f>
        <v>#REF!</v>
      </c>
      <c r="AB529" s="63"/>
      <c r="AC529" s="63" t="e">
        <f>HLOOKUP("POR Pin State",#REF!,MATCH($A529,#REF!,0),FALSE)</f>
        <v>#REF!</v>
      </c>
      <c r="AD529" s="207"/>
      <c r="AE529" s="208"/>
      <c r="AF529" s="208"/>
      <c r="AG529" s="208"/>
      <c r="AH529" s="209"/>
      <c r="AI529" s="209"/>
      <c r="AJ529" s="210"/>
      <c r="AK529" s="210"/>
      <c r="AL529" s="210"/>
      <c r="AM529" s="210"/>
      <c r="AN529" s="210"/>
      <c r="AO529" s="210"/>
      <c r="AP529" s="210"/>
      <c r="AQ529" s="215" t="s">
        <v>1194</v>
      </c>
      <c r="AR529" s="105"/>
      <c r="AS529" s="105"/>
      <c r="AT529" s="105"/>
      <c r="AU529" s="105"/>
      <c r="AV529" s="105"/>
      <c r="AW529" s="105"/>
      <c r="AX529" s="105"/>
      <c r="AY529" s="105"/>
      <c r="AZ529" s="105"/>
      <c r="BA529" s="105"/>
      <c r="BB529" s="218"/>
      <c r="BC529" s="105"/>
      <c r="BD529" s="250"/>
      <c r="BE529" s="252" t="s">
        <v>1195</v>
      </c>
      <c r="BF529" s="147" t="e">
        <f>VLOOKUP($A529,#REF!,34,FALSE)</f>
        <v>#REF!</v>
      </c>
      <c r="BG529" s="147" t="e">
        <f>VLOOKUP($A529,#REF!,22,FALSE)</f>
        <v>#REF!</v>
      </c>
      <c r="BH529" s="149"/>
    </row>
    <row r="530" s="5" customFormat="1" ht="12.95" customHeight="1" spans="1:60">
      <c r="A530" s="48" t="s">
        <v>1196</v>
      </c>
      <c r="B530" s="38" t="e">
        <f>VLOOKUP($A530,#REF!,34,FALSE)</f>
        <v>#REF!</v>
      </c>
      <c r="C530" s="39" t="str">
        <f t="shared" si="159"/>
        <v>unused_DDR_XM0_B2A_CA3</v>
      </c>
      <c r="D530" s="40" t="e">
        <f>IF(LEN(VLOOKUP($A530,#REF!,8,FALSE)),LEFT(VLOOKUP($A530,#REF!,8,FALSE),LEN(VLOOKUP($A530,#REF!,8,FALSE))-2),"")</f>
        <v>#REF!</v>
      </c>
      <c r="E530" s="41" t="e">
        <f>IF(LEN(VLOOKUP($A530,#REF!,4,FALSE)),IF(INDEX(#REF!,MATCH($A530,#REF!,0),1),LEFT(VLOOKUP($A530,#REF!,4,FALSE),LEN(VLOOKUP($A530,#REF!,4,FALSE))-2),CONCATENATE(LEFT(VLOOKUP($A530,#REF!,4,FALSE),LEN(VLOOKUP($A530,#REF!,4,FALSE))-2),"*")),"")</f>
        <v>#REF!</v>
      </c>
      <c r="F530" s="42" t="e">
        <f>IF(LEN(VLOOKUP($A530,#REF!,5,FALSE)),IF(INDEX(#REF!,MATCH($A530,#REF!,0),2),LEFT(VLOOKUP($A530,#REF!,5,FALSE),LEN(VLOOKUP($A530,#REF!,5,FALSE))-2),CONCATENATE(LEFT(VLOOKUP($A530,#REF!,5,FALSE),LEN(VLOOKUP($A530,#REF!,5,FALSE))-2),"*")),"")</f>
        <v>#REF!</v>
      </c>
      <c r="G530" s="42" t="e">
        <f>IF(LEN(VLOOKUP($A530,#REF!,6,FALSE)),IF(INDEX(#REF!,MATCH($A530,#REF!,0),3),LEFT(VLOOKUP($A530,#REF!,6,FALSE),LEN(VLOOKUP($A530,#REF!,6,FALSE))-2),CONCATENATE(LEFT(VLOOKUP($A530,#REF!,6,FALSE),LEN(VLOOKUP($A530,#REF!,6,FALSE))-2),"*")),"")</f>
        <v>#REF!</v>
      </c>
      <c r="H530" s="43" t="e">
        <f>IF(LEN(VLOOKUP($A530,#REF!,7,FALSE)),IF(INDEX(#REF!,MATCH($A530,#REF!,0),4),LEFT(VLOOKUP($A530,#REF!,7,FALSE),LEN(VLOOKUP($A530,#REF!,7,FALSE))-2),CONCATENATE(LEFT(VLOOKUP($A530,#REF!,7,FALSE),LEN(VLOOKUP($A530,#REF!,7,FALSE))-2),"*")),"")</f>
        <v>#REF!</v>
      </c>
      <c r="I530" s="54" t="e">
        <f>IF(LEN(VLOOKUP($A530,#REF!,8,FALSE)),UPPER(RIGHT(VLOOKUP($A530,#REF!,8,FALSE),1)),"")</f>
        <v>#REF!</v>
      </c>
      <c r="J530" s="42" t="e">
        <f>IF(LEN(VLOOKUP($A530,#REF!,4,FALSE)),UPPER(RIGHT(VLOOKUP($A530,#REF!,4,FALSE),1)),"")</f>
        <v>#REF!</v>
      </c>
      <c r="K530" s="42" t="e">
        <f>IF(LEN(VLOOKUP($A530,#REF!,5,FALSE)),UPPER(RIGHT(VLOOKUP($A530,#REF!,5,FALSE),1)),"")</f>
        <v>#REF!</v>
      </c>
      <c r="L530" s="42" t="e">
        <f>IF(LEN(VLOOKUP($A530,#REF!,6,FALSE)),UPPER(RIGHT(VLOOKUP($A530,#REF!,6,FALSE),1)),"")</f>
        <v>#REF!</v>
      </c>
      <c r="M530" s="43" t="e">
        <f>IF(LEN(VLOOKUP($A530,#REF!,7,FALSE)),UPPER(RIGHT(VLOOKUP($A530,#REF!,7,FALSE),1)),"")</f>
        <v>#REF!</v>
      </c>
      <c r="N530" s="206"/>
      <c r="O530" s="206"/>
      <c r="P530" s="206"/>
      <c r="Q530" s="206"/>
      <c r="R530" s="206"/>
      <c r="S530" s="63" t="e">
        <f>HLOOKUP("Device Tree Pin Name",#REF!,MATCH($A530,#REF!,0),FALSE)</f>
        <v>#REF!</v>
      </c>
      <c r="T530" s="47" t="e">
        <f>HLOOKUP("power rail",#REF!,MATCH($A530,#REF!,0),FALSE)</f>
        <v>#REF!</v>
      </c>
      <c r="U530" s="62" t="e">
        <f>HLOOKUP("Wake Capable",#REF!,MATCH($A530,#REF!,0),FALSE)</f>
        <v>#REF!</v>
      </c>
      <c r="V530" s="62" t="e">
        <f>HLOOKUP("Strap",#REF!,MATCH($A530,#REF!,0),FALSE)</f>
        <v>#REF!</v>
      </c>
      <c r="W530" s="62"/>
      <c r="X530" s="62"/>
      <c r="Y530" s="62"/>
      <c r="Z530" s="47"/>
      <c r="AA530" s="47" t="e">
        <f>HLOOKUP("Pad type",#REF!,MATCH($A530,#REF!,0),FALSE)</f>
        <v>#REF!</v>
      </c>
      <c r="AB530" s="63"/>
      <c r="AC530" s="63" t="e">
        <f>HLOOKUP("POR Pin State",#REF!,MATCH($A530,#REF!,0),FALSE)</f>
        <v>#REF!</v>
      </c>
      <c r="AD530" s="207"/>
      <c r="AE530" s="208"/>
      <c r="AF530" s="208"/>
      <c r="AG530" s="208"/>
      <c r="AH530" s="209"/>
      <c r="AI530" s="209"/>
      <c r="AJ530" s="210"/>
      <c r="AK530" s="210"/>
      <c r="AL530" s="210"/>
      <c r="AM530" s="210"/>
      <c r="AN530" s="210"/>
      <c r="AO530" s="210"/>
      <c r="AP530" s="210"/>
      <c r="AQ530" s="215" t="s">
        <v>1197</v>
      </c>
      <c r="AR530" s="105"/>
      <c r="AS530" s="105"/>
      <c r="AT530" s="105"/>
      <c r="AU530" s="105"/>
      <c r="AV530" s="105"/>
      <c r="AW530" s="105"/>
      <c r="AX530" s="105"/>
      <c r="AY530" s="105"/>
      <c r="AZ530" s="105"/>
      <c r="BA530" s="105"/>
      <c r="BB530" s="218"/>
      <c r="BC530" s="105"/>
      <c r="BD530" s="250"/>
      <c r="BE530" s="252" t="s">
        <v>1198</v>
      </c>
      <c r="BF530" s="147" t="e">
        <f>VLOOKUP($A530,#REF!,34,FALSE)</f>
        <v>#REF!</v>
      </c>
      <c r="BG530" s="147" t="e">
        <f>VLOOKUP($A530,#REF!,22,FALSE)</f>
        <v>#REF!</v>
      </c>
      <c r="BH530" s="149"/>
    </row>
    <row r="531" s="5" customFormat="1" ht="12.95" customHeight="1" spans="1:60">
      <c r="A531" s="48" t="s">
        <v>1199</v>
      </c>
      <c r="B531" s="38" t="e">
        <f>VLOOKUP($A531,#REF!,34,FALSE)</f>
        <v>#REF!</v>
      </c>
      <c r="C531" s="39" t="str">
        <f t="shared" si="159"/>
        <v>unused_DDR_XM0_B2A_CA4</v>
      </c>
      <c r="D531" s="40" t="e">
        <f>IF(LEN(VLOOKUP($A531,#REF!,8,FALSE)),LEFT(VLOOKUP($A531,#REF!,8,FALSE),LEN(VLOOKUP($A531,#REF!,8,FALSE))-2),"")</f>
        <v>#REF!</v>
      </c>
      <c r="E531" s="41" t="e">
        <f>IF(LEN(VLOOKUP($A531,#REF!,4,FALSE)),IF(INDEX(#REF!,MATCH($A531,#REF!,0),1),LEFT(VLOOKUP($A531,#REF!,4,FALSE),LEN(VLOOKUP($A531,#REF!,4,FALSE))-2),CONCATENATE(LEFT(VLOOKUP($A531,#REF!,4,FALSE),LEN(VLOOKUP($A531,#REF!,4,FALSE))-2),"*")),"")</f>
        <v>#REF!</v>
      </c>
      <c r="F531" s="42" t="e">
        <f>IF(LEN(VLOOKUP($A531,#REF!,5,FALSE)),IF(INDEX(#REF!,MATCH($A531,#REF!,0),2),LEFT(VLOOKUP($A531,#REF!,5,FALSE),LEN(VLOOKUP($A531,#REF!,5,FALSE))-2),CONCATENATE(LEFT(VLOOKUP($A531,#REF!,5,FALSE),LEN(VLOOKUP($A531,#REF!,5,FALSE))-2),"*")),"")</f>
        <v>#REF!</v>
      </c>
      <c r="G531" s="42" t="e">
        <f>IF(LEN(VLOOKUP($A531,#REF!,6,FALSE)),IF(INDEX(#REF!,MATCH($A531,#REF!,0),3),LEFT(VLOOKUP($A531,#REF!,6,FALSE),LEN(VLOOKUP($A531,#REF!,6,FALSE))-2),CONCATENATE(LEFT(VLOOKUP($A531,#REF!,6,FALSE),LEN(VLOOKUP($A531,#REF!,6,FALSE))-2),"*")),"")</f>
        <v>#REF!</v>
      </c>
      <c r="H531" s="43" t="e">
        <f>IF(LEN(VLOOKUP($A531,#REF!,7,FALSE)),IF(INDEX(#REF!,MATCH($A531,#REF!,0),4),LEFT(VLOOKUP($A531,#REF!,7,FALSE),LEN(VLOOKUP($A531,#REF!,7,FALSE))-2),CONCATENATE(LEFT(VLOOKUP($A531,#REF!,7,FALSE),LEN(VLOOKUP($A531,#REF!,7,FALSE))-2),"*")),"")</f>
        <v>#REF!</v>
      </c>
      <c r="I531" s="54" t="e">
        <f>IF(LEN(VLOOKUP($A531,#REF!,8,FALSE)),UPPER(RIGHT(VLOOKUP($A531,#REF!,8,FALSE),1)),"")</f>
        <v>#REF!</v>
      </c>
      <c r="J531" s="42" t="e">
        <f>IF(LEN(VLOOKUP($A531,#REF!,4,FALSE)),UPPER(RIGHT(VLOOKUP($A531,#REF!,4,FALSE),1)),"")</f>
        <v>#REF!</v>
      </c>
      <c r="K531" s="42" t="e">
        <f>IF(LEN(VLOOKUP($A531,#REF!,5,FALSE)),UPPER(RIGHT(VLOOKUP($A531,#REF!,5,FALSE),1)),"")</f>
        <v>#REF!</v>
      </c>
      <c r="L531" s="42" t="e">
        <f>IF(LEN(VLOOKUP($A531,#REF!,6,FALSE)),UPPER(RIGHT(VLOOKUP($A531,#REF!,6,FALSE),1)),"")</f>
        <v>#REF!</v>
      </c>
      <c r="M531" s="43" t="e">
        <f>IF(LEN(VLOOKUP($A531,#REF!,7,FALSE)),UPPER(RIGHT(VLOOKUP($A531,#REF!,7,FALSE),1)),"")</f>
        <v>#REF!</v>
      </c>
      <c r="N531" s="206"/>
      <c r="O531" s="206"/>
      <c r="P531" s="206"/>
      <c r="Q531" s="206"/>
      <c r="R531" s="206"/>
      <c r="S531" s="63" t="e">
        <f>HLOOKUP("Device Tree Pin Name",#REF!,MATCH($A531,#REF!,0),FALSE)</f>
        <v>#REF!</v>
      </c>
      <c r="T531" s="47" t="e">
        <f>HLOOKUP("power rail",#REF!,MATCH($A531,#REF!,0),FALSE)</f>
        <v>#REF!</v>
      </c>
      <c r="U531" s="62" t="e">
        <f>HLOOKUP("Wake Capable",#REF!,MATCH($A531,#REF!,0),FALSE)</f>
        <v>#REF!</v>
      </c>
      <c r="V531" s="62" t="e">
        <f>HLOOKUP("Strap",#REF!,MATCH($A531,#REF!,0),FALSE)</f>
        <v>#REF!</v>
      </c>
      <c r="W531" s="62"/>
      <c r="X531" s="62"/>
      <c r="Y531" s="62"/>
      <c r="Z531" s="47"/>
      <c r="AA531" s="47" t="e">
        <f>HLOOKUP("Pad type",#REF!,MATCH($A531,#REF!,0),FALSE)</f>
        <v>#REF!</v>
      </c>
      <c r="AB531" s="63"/>
      <c r="AC531" s="63" t="e">
        <f>HLOOKUP("POR Pin State",#REF!,MATCH($A531,#REF!,0),FALSE)</f>
        <v>#REF!</v>
      </c>
      <c r="AD531" s="207"/>
      <c r="AE531" s="208"/>
      <c r="AF531" s="208"/>
      <c r="AG531" s="208"/>
      <c r="AH531" s="209"/>
      <c r="AI531" s="209"/>
      <c r="AJ531" s="210"/>
      <c r="AK531" s="210"/>
      <c r="AL531" s="210"/>
      <c r="AM531" s="210"/>
      <c r="AN531" s="210"/>
      <c r="AO531" s="210"/>
      <c r="AP531" s="210"/>
      <c r="AQ531" s="215" t="s">
        <v>1200</v>
      </c>
      <c r="AR531" s="105"/>
      <c r="AS531" s="105"/>
      <c r="AT531" s="105"/>
      <c r="AU531" s="105"/>
      <c r="AV531" s="105"/>
      <c r="AW531" s="105"/>
      <c r="AX531" s="105"/>
      <c r="AY531" s="105"/>
      <c r="AZ531" s="105"/>
      <c r="BA531" s="105"/>
      <c r="BB531" s="218"/>
      <c r="BC531" s="105"/>
      <c r="BD531" s="250"/>
      <c r="BE531" s="252" t="s">
        <v>1201</v>
      </c>
      <c r="BF531" s="147" t="e">
        <f>VLOOKUP($A531,#REF!,34,FALSE)</f>
        <v>#REF!</v>
      </c>
      <c r="BG531" s="147" t="e">
        <f>VLOOKUP($A531,#REF!,22,FALSE)</f>
        <v>#REF!</v>
      </c>
      <c r="BH531" s="149"/>
    </row>
    <row r="532" s="5" customFormat="1" ht="12.95" customHeight="1" spans="1:60">
      <c r="A532" s="48" t="s">
        <v>1202</v>
      </c>
      <c r="B532" s="38" t="e">
        <f>VLOOKUP($A532,#REF!,34,FALSE)</f>
        <v>#REF!</v>
      </c>
      <c r="C532" s="39" t="str">
        <f t="shared" si="159"/>
        <v>unused_DDR_XM0_B2A_CA5</v>
      </c>
      <c r="D532" s="40" t="e">
        <f>IF(LEN(VLOOKUP($A532,#REF!,8,FALSE)),LEFT(VLOOKUP($A532,#REF!,8,FALSE),LEN(VLOOKUP($A532,#REF!,8,FALSE))-2),"")</f>
        <v>#REF!</v>
      </c>
      <c r="E532" s="41" t="e">
        <f>IF(LEN(VLOOKUP($A532,#REF!,4,FALSE)),IF(INDEX(#REF!,MATCH($A532,#REF!,0),1),LEFT(VLOOKUP($A532,#REF!,4,FALSE),LEN(VLOOKUP($A532,#REF!,4,FALSE))-2),CONCATENATE(LEFT(VLOOKUP($A532,#REF!,4,FALSE),LEN(VLOOKUP($A532,#REF!,4,FALSE))-2),"*")),"")</f>
        <v>#REF!</v>
      </c>
      <c r="F532" s="42" t="e">
        <f>IF(LEN(VLOOKUP($A532,#REF!,5,FALSE)),IF(INDEX(#REF!,MATCH($A532,#REF!,0),2),LEFT(VLOOKUP($A532,#REF!,5,FALSE),LEN(VLOOKUP($A532,#REF!,5,FALSE))-2),CONCATENATE(LEFT(VLOOKUP($A532,#REF!,5,FALSE),LEN(VLOOKUP($A532,#REF!,5,FALSE))-2),"*")),"")</f>
        <v>#REF!</v>
      </c>
      <c r="G532" s="42" t="e">
        <f>IF(LEN(VLOOKUP($A532,#REF!,6,FALSE)),IF(INDEX(#REF!,MATCH($A532,#REF!,0),3),LEFT(VLOOKUP($A532,#REF!,6,FALSE),LEN(VLOOKUP($A532,#REF!,6,FALSE))-2),CONCATENATE(LEFT(VLOOKUP($A532,#REF!,6,FALSE),LEN(VLOOKUP($A532,#REF!,6,FALSE))-2),"*")),"")</f>
        <v>#REF!</v>
      </c>
      <c r="H532" s="43" t="e">
        <f>IF(LEN(VLOOKUP($A532,#REF!,7,FALSE)),IF(INDEX(#REF!,MATCH($A532,#REF!,0),4),LEFT(VLOOKUP($A532,#REF!,7,FALSE),LEN(VLOOKUP($A532,#REF!,7,FALSE))-2),CONCATENATE(LEFT(VLOOKUP($A532,#REF!,7,FALSE),LEN(VLOOKUP($A532,#REF!,7,FALSE))-2),"*")),"")</f>
        <v>#REF!</v>
      </c>
      <c r="I532" s="54" t="e">
        <f>IF(LEN(VLOOKUP($A532,#REF!,8,FALSE)),UPPER(RIGHT(VLOOKUP($A532,#REF!,8,FALSE),1)),"")</f>
        <v>#REF!</v>
      </c>
      <c r="J532" s="42" t="e">
        <f>IF(LEN(VLOOKUP($A532,#REF!,4,FALSE)),UPPER(RIGHT(VLOOKUP($A532,#REF!,4,FALSE),1)),"")</f>
        <v>#REF!</v>
      </c>
      <c r="K532" s="42" t="e">
        <f>IF(LEN(VLOOKUP($A532,#REF!,5,FALSE)),UPPER(RIGHT(VLOOKUP($A532,#REF!,5,FALSE),1)),"")</f>
        <v>#REF!</v>
      </c>
      <c r="L532" s="42" t="e">
        <f>IF(LEN(VLOOKUP($A532,#REF!,6,FALSE)),UPPER(RIGHT(VLOOKUP($A532,#REF!,6,FALSE),1)),"")</f>
        <v>#REF!</v>
      </c>
      <c r="M532" s="43" t="e">
        <f>IF(LEN(VLOOKUP($A532,#REF!,7,FALSE)),UPPER(RIGHT(VLOOKUP($A532,#REF!,7,FALSE),1)),"")</f>
        <v>#REF!</v>
      </c>
      <c r="N532" s="206"/>
      <c r="O532" s="206"/>
      <c r="P532" s="206"/>
      <c r="Q532" s="206"/>
      <c r="R532" s="206"/>
      <c r="S532" s="63" t="e">
        <f>HLOOKUP("Device Tree Pin Name",#REF!,MATCH($A532,#REF!,0),FALSE)</f>
        <v>#REF!</v>
      </c>
      <c r="T532" s="47" t="e">
        <f>HLOOKUP("power rail",#REF!,MATCH($A532,#REF!,0),FALSE)</f>
        <v>#REF!</v>
      </c>
      <c r="U532" s="62" t="e">
        <f>HLOOKUP("Wake Capable",#REF!,MATCH($A532,#REF!,0),FALSE)</f>
        <v>#REF!</v>
      </c>
      <c r="V532" s="62" t="e">
        <f>HLOOKUP("Strap",#REF!,MATCH($A532,#REF!,0),FALSE)</f>
        <v>#REF!</v>
      </c>
      <c r="W532" s="62"/>
      <c r="X532" s="62"/>
      <c r="Y532" s="62"/>
      <c r="Z532" s="47"/>
      <c r="AA532" s="47" t="e">
        <f>HLOOKUP("Pad type",#REF!,MATCH($A532,#REF!,0),FALSE)</f>
        <v>#REF!</v>
      </c>
      <c r="AB532" s="63"/>
      <c r="AC532" s="63" t="e">
        <f>HLOOKUP("POR Pin State",#REF!,MATCH($A532,#REF!,0),FALSE)</f>
        <v>#REF!</v>
      </c>
      <c r="AD532" s="207"/>
      <c r="AE532" s="208"/>
      <c r="AF532" s="208"/>
      <c r="AG532" s="208"/>
      <c r="AH532" s="209"/>
      <c r="AI532" s="209"/>
      <c r="AJ532" s="210"/>
      <c r="AK532" s="210"/>
      <c r="AL532" s="210"/>
      <c r="AM532" s="210"/>
      <c r="AN532" s="210"/>
      <c r="AO532" s="210"/>
      <c r="AP532" s="210"/>
      <c r="AQ532" s="215" t="s">
        <v>1203</v>
      </c>
      <c r="AR532" s="105"/>
      <c r="AS532" s="105"/>
      <c r="AT532" s="105"/>
      <c r="AU532" s="105"/>
      <c r="AV532" s="105"/>
      <c r="AW532" s="105"/>
      <c r="AX532" s="105"/>
      <c r="AY532" s="105"/>
      <c r="AZ532" s="105"/>
      <c r="BA532" s="105"/>
      <c r="BB532" s="218"/>
      <c r="BC532" s="105"/>
      <c r="BD532" s="250"/>
      <c r="BE532" s="252" t="s">
        <v>1204</v>
      </c>
      <c r="BF532" s="147" t="e">
        <f>VLOOKUP($A532,#REF!,34,FALSE)</f>
        <v>#REF!</v>
      </c>
      <c r="BG532" s="147" t="e">
        <f>VLOOKUP($A532,#REF!,22,FALSE)</f>
        <v>#REF!</v>
      </c>
      <c r="BH532" s="149"/>
    </row>
    <row r="533" s="5" customFormat="1" ht="12.95" customHeight="1" spans="1:60">
      <c r="A533" s="48" t="s">
        <v>1205</v>
      </c>
      <c r="B533" s="38" t="e">
        <f>VLOOKUP($A533,#REF!,34,FALSE)</f>
        <v>#REF!</v>
      </c>
      <c r="C533" s="39" t="str">
        <f t="shared" si="159"/>
        <v>unused_DDR_XM0_B2A_CA6</v>
      </c>
      <c r="D533" s="40" t="e">
        <f>IF(LEN(VLOOKUP($A533,#REF!,8,FALSE)),LEFT(VLOOKUP($A533,#REF!,8,FALSE),LEN(VLOOKUP($A533,#REF!,8,FALSE))-2),"")</f>
        <v>#REF!</v>
      </c>
      <c r="E533" s="41" t="e">
        <f>IF(LEN(VLOOKUP($A533,#REF!,4,FALSE)),IF(INDEX(#REF!,MATCH($A533,#REF!,0),1),LEFT(VLOOKUP($A533,#REF!,4,FALSE),LEN(VLOOKUP($A533,#REF!,4,FALSE))-2),CONCATENATE(LEFT(VLOOKUP($A533,#REF!,4,FALSE),LEN(VLOOKUP($A533,#REF!,4,FALSE))-2),"*")),"")</f>
        <v>#REF!</v>
      </c>
      <c r="F533" s="42" t="e">
        <f>IF(LEN(VLOOKUP($A533,#REF!,5,FALSE)),IF(INDEX(#REF!,MATCH($A533,#REF!,0),2),LEFT(VLOOKUP($A533,#REF!,5,FALSE),LEN(VLOOKUP($A533,#REF!,5,FALSE))-2),CONCATENATE(LEFT(VLOOKUP($A533,#REF!,5,FALSE),LEN(VLOOKUP($A533,#REF!,5,FALSE))-2),"*")),"")</f>
        <v>#REF!</v>
      </c>
      <c r="G533" s="42" t="e">
        <f>IF(LEN(VLOOKUP($A533,#REF!,6,FALSE)),IF(INDEX(#REF!,MATCH($A533,#REF!,0),3),LEFT(VLOOKUP($A533,#REF!,6,FALSE),LEN(VLOOKUP($A533,#REF!,6,FALSE))-2),CONCATENATE(LEFT(VLOOKUP($A533,#REF!,6,FALSE),LEN(VLOOKUP($A533,#REF!,6,FALSE))-2),"*")),"")</f>
        <v>#REF!</v>
      </c>
      <c r="H533" s="43" t="e">
        <f>IF(LEN(VLOOKUP($A533,#REF!,7,FALSE)),IF(INDEX(#REF!,MATCH($A533,#REF!,0),4),LEFT(VLOOKUP($A533,#REF!,7,FALSE),LEN(VLOOKUP($A533,#REF!,7,FALSE))-2),CONCATENATE(LEFT(VLOOKUP($A533,#REF!,7,FALSE),LEN(VLOOKUP($A533,#REF!,7,FALSE))-2),"*")),"")</f>
        <v>#REF!</v>
      </c>
      <c r="I533" s="54" t="e">
        <f>IF(LEN(VLOOKUP($A533,#REF!,8,FALSE)),UPPER(RIGHT(VLOOKUP($A533,#REF!,8,FALSE),1)),"")</f>
        <v>#REF!</v>
      </c>
      <c r="J533" s="42" t="e">
        <f>IF(LEN(VLOOKUP($A533,#REF!,4,FALSE)),UPPER(RIGHT(VLOOKUP($A533,#REF!,4,FALSE),1)),"")</f>
        <v>#REF!</v>
      </c>
      <c r="K533" s="42" t="e">
        <f>IF(LEN(VLOOKUP($A533,#REF!,5,FALSE)),UPPER(RIGHT(VLOOKUP($A533,#REF!,5,FALSE),1)),"")</f>
        <v>#REF!</v>
      </c>
      <c r="L533" s="42" t="e">
        <f>IF(LEN(VLOOKUP($A533,#REF!,6,FALSE)),UPPER(RIGHT(VLOOKUP($A533,#REF!,6,FALSE),1)),"")</f>
        <v>#REF!</v>
      </c>
      <c r="M533" s="43" t="e">
        <f>IF(LEN(VLOOKUP($A533,#REF!,7,FALSE)),UPPER(RIGHT(VLOOKUP($A533,#REF!,7,FALSE),1)),"")</f>
        <v>#REF!</v>
      </c>
      <c r="N533" s="206"/>
      <c r="O533" s="206"/>
      <c r="P533" s="206"/>
      <c r="Q533" s="206"/>
      <c r="R533" s="206"/>
      <c r="S533" s="63" t="e">
        <f>HLOOKUP("Device Tree Pin Name",#REF!,MATCH($A533,#REF!,0),FALSE)</f>
        <v>#REF!</v>
      </c>
      <c r="T533" s="47" t="e">
        <f>HLOOKUP("power rail",#REF!,MATCH($A533,#REF!,0),FALSE)</f>
        <v>#REF!</v>
      </c>
      <c r="U533" s="62" t="e">
        <f>HLOOKUP("Wake Capable",#REF!,MATCH($A533,#REF!,0),FALSE)</f>
        <v>#REF!</v>
      </c>
      <c r="V533" s="62" t="e">
        <f>HLOOKUP("Strap",#REF!,MATCH($A533,#REF!,0),FALSE)</f>
        <v>#REF!</v>
      </c>
      <c r="W533" s="62"/>
      <c r="X533" s="62"/>
      <c r="Y533" s="62"/>
      <c r="Z533" s="47"/>
      <c r="AA533" s="47" t="e">
        <f>HLOOKUP("Pad type",#REF!,MATCH($A533,#REF!,0),FALSE)</f>
        <v>#REF!</v>
      </c>
      <c r="AB533" s="63"/>
      <c r="AC533" s="63" t="e">
        <f>HLOOKUP("POR Pin State",#REF!,MATCH($A533,#REF!,0),FALSE)</f>
        <v>#REF!</v>
      </c>
      <c r="AD533" s="207"/>
      <c r="AE533" s="208"/>
      <c r="AF533" s="208"/>
      <c r="AG533" s="208"/>
      <c r="AH533" s="209"/>
      <c r="AI533" s="209"/>
      <c r="AJ533" s="210"/>
      <c r="AK533" s="210"/>
      <c r="AL533" s="210"/>
      <c r="AM533" s="210"/>
      <c r="AN533" s="210"/>
      <c r="AO533" s="210"/>
      <c r="AP533" s="210"/>
      <c r="AQ533" s="215" t="s">
        <v>1206</v>
      </c>
      <c r="AR533" s="105"/>
      <c r="AS533" s="105"/>
      <c r="AT533" s="105"/>
      <c r="AU533" s="105"/>
      <c r="AV533" s="105"/>
      <c r="AW533" s="105"/>
      <c r="AX533" s="105"/>
      <c r="AY533" s="105"/>
      <c r="AZ533" s="105"/>
      <c r="BA533" s="105"/>
      <c r="BB533" s="218"/>
      <c r="BC533" s="105"/>
      <c r="BD533" s="250"/>
      <c r="BE533" s="252" t="s">
        <v>1207</v>
      </c>
      <c r="BF533" s="147" t="e">
        <f>VLOOKUP($A533,#REF!,34,FALSE)</f>
        <v>#REF!</v>
      </c>
      <c r="BG533" s="147" t="e">
        <f>VLOOKUP($A533,#REF!,22,FALSE)</f>
        <v>#REF!</v>
      </c>
      <c r="BH533" s="149"/>
    </row>
    <row r="534" s="5" customFormat="1" ht="12.95" customHeight="1" spans="1:60">
      <c r="A534" s="10" t="s">
        <v>1208</v>
      </c>
      <c r="B534" s="38" t="e">
        <f>VLOOKUP($A534,#REF!,34,FALSE)</f>
        <v>#REF!</v>
      </c>
      <c r="C534" s="39" t="str">
        <f t="shared" si="159"/>
        <v>unused_DDR_XM0_B2B_CA0</v>
      </c>
      <c r="D534" s="40" t="e">
        <f>IF(LEN(VLOOKUP($A534,#REF!,8,FALSE)),LEFT(VLOOKUP($A534,#REF!,8,FALSE),LEN(VLOOKUP($A534,#REF!,8,FALSE))-2),"")</f>
        <v>#REF!</v>
      </c>
      <c r="E534" s="41" t="e">
        <f>IF(LEN(VLOOKUP($A534,#REF!,4,FALSE)),IF(INDEX(#REF!,MATCH($A534,#REF!,0),1),LEFT(VLOOKUP($A534,#REF!,4,FALSE),LEN(VLOOKUP($A534,#REF!,4,FALSE))-2),CONCATENATE(LEFT(VLOOKUP($A534,#REF!,4,FALSE),LEN(VLOOKUP($A534,#REF!,4,FALSE))-2),"*")),"")</f>
        <v>#REF!</v>
      </c>
      <c r="F534" s="42" t="e">
        <f>IF(LEN(VLOOKUP($A534,#REF!,5,FALSE)),IF(INDEX(#REF!,MATCH($A534,#REF!,0),2),LEFT(VLOOKUP($A534,#REF!,5,FALSE),LEN(VLOOKUP($A534,#REF!,5,FALSE))-2),CONCATENATE(LEFT(VLOOKUP($A534,#REF!,5,FALSE),LEN(VLOOKUP($A534,#REF!,5,FALSE))-2),"*")),"")</f>
        <v>#REF!</v>
      </c>
      <c r="G534" s="42" t="e">
        <f>IF(LEN(VLOOKUP($A534,#REF!,6,FALSE)),IF(INDEX(#REF!,MATCH($A534,#REF!,0),3),LEFT(VLOOKUP($A534,#REF!,6,FALSE),LEN(VLOOKUP($A534,#REF!,6,FALSE))-2),CONCATENATE(LEFT(VLOOKUP($A534,#REF!,6,FALSE),LEN(VLOOKUP($A534,#REF!,6,FALSE))-2),"*")),"")</f>
        <v>#REF!</v>
      </c>
      <c r="H534" s="43" t="e">
        <f>IF(LEN(VLOOKUP($A534,#REF!,7,FALSE)),IF(INDEX(#REF!,MATCH($A534,#REF!,0),4),LEFT(VLOOKUP($A534,#REF!,7,FALSE),LEN(VLOOKUP($A534,#REF!,7,FALSE))-2),CONCATENATE(LEFT(VLOOKUP($A534,#REF!,7,FALSE),LEN(VLOOKUP($A534,#REF!,7,FALSE))-2),"*")),"")</f>
        <v>#REF!</v>
      </c>
      <c r="I534" s="54" t="e">
        <f>IF(LEN(VLOOKUP($A534,#REF!,8,FALSE)),UPPER(RIGHT(VLOOKUP($A534,#REF!,8,FALSE),1)),"")</f>
        <v>#REF!</v>
      </c>
      <c r="J534" s="42" t="e">
        <f>IF(LEN(VLOOKUP($A534,#REF!,4,FALSE)),UPPER(RIGHT(VLOOKUP($A534,#REF!,4,FALSE),1)),"")</f>
        <v>#REF!</v>
      </c>
      <c r="K534" s="42" t="e">
        <f>IF(LEN(VLOOKUP($A534,#REF!,5,FALSE)),UPPER(RIGHT(VLOOKUP($A534,#REF!,5,FALSE),1)),"")</f>
        <v>#REF!</v>
      </c>
      <c r="L534" s="42" t="e">
        <f>IF(LEN(VLOOKUP($A534,#REF!,6,FALSE)),UPPER(RIGHT(VLOOKUP($A534,#REF!,6,FALSE),1)),"")</f>
        <v>#REF!</v>
      </c>
      <c r="M534" s="43" t="e">
        <f>IF(LEN(VLOOKUP($A534,#REF!,7,FALSE)),UPPER(RIGHT(VLOOKUP($A534,#REF!,7,FALSE),1)),"")</f>
        <v>#REF!</v>
      </c>
      <c r="N534" s="206"/>
      <c r="O534" s="206"/>
      <c r="P534" s="206"/>
      <c r="Q534" s="206"/>
      <c r="R534" s="206"/>
      <c r="S534" s="63" t="e">
        <f>HLOOKUP("Device Tree Pin Name",#REF!,MATCH($A534,#REF!,0),FALSE)</f>
        <v>#REF!</v>
      </c>
      <c r="T534" s="47" t="e">
        <f>HLOOKUP("power rail",#REF!,MATCH($A534,#REF!,0),FALSE)</f>
        <v>#REF!</v>
      </c>
      <c r="U534" s="62" t="e">
        <f>HLOOKUP("Wake Capable",#REF!,MATCH($A534,#REF!,0),FALSE)</f>
        <v>#REF!</v>
      </c>
      <c r="V534" s="62" t="e">
        <f>HLOOKUP("Strap",#REF!,MATCH($A534,#REF!,0),FALSE)</f>
        <v>#REF!</v>
      </c>
      <c r="W534" s="62"/>
      <c r="X534" s="62"/>
      <c r="Y534" s="62"/>
      <c r="Z534" s="47"/>
      <c r="AA534" s="47" t="e">
        <f>HLOOKUP("Pad type",#REF!,MATCH($A534,#REF!,0),FALSE)</f>
        <v>#REF!</v>
      </c>
      <c r="AB534" s="63"/>
      <c r="AC534" s="63" t="e">
        <f>HLOOKUP("POR Pin State",#REF!,MATCH($A534,#REF!,0),FALSE)</f>
        <v>#REF!</v>
      </c>
      <c r="AD534" s="207"/>
      <c r="AE534" s="208"/>
      <c r="AF534" s="208"/>
      <c r="AG534" s="208"/>
      <c r="AH534" s="209"/>
      <c r="AI534" s="209"/>
      <c r="AJ534" s="210"/>
      <c r="AK534" s="210"/>
      <c r="AL534" s="210"/>
      <c r="AM534" s="210"/>
      <c r="AN534" s="210"/>
      <c r="AO534" s="210"/>
      <c r="AP534" s="210"/>
      <c r="AQ534" s="215" t="s">
        <v>1209</v>
      </c>
      <c r="AR534" s="105"/>
      <c r="AS534" s="105"/>
      <c r="AT534" s="105"/>
      <c r="AU534" s="105"/>
      <c r="AV534" s="105"/>
      <c r="AW534" s="105"/>
      <c r="AX534" s="105"/>
      <c r="AY534" s="105"/>
      <c r="AZ534" s="105"/>
      <c r="BA534" s="105"/>
      <c r="BB534" s="218"/>
      <c r="BC534" s="105"/>
      <c r="BD534" s="250"/>
      <c r="BE534" s="252" t="s">
        <v>1210</v>
      </c>
      <c r="BF534" s="147" t="e">
        <f>VLOOKUP($A534,#REF!,34,FALSE)</f>
        <v>#REF!</v>
      </c>
      <c r="BG534" s="147" t="e">
        <f>VLOOKUP($A534,#REF!,22,FALSE)</f>
        <v>#REF!</v>
      </c>
      <c r="BH534" s="149"/>
    </row>
    <row r="535" s="5" customFormat="1" ht="12.95" customHeight="1" spans="1:60">
      <c r="A535" s="10" t="s">
        <v>1211</v>
      </c>
      <c r="B535" s="38" t="e">
        <f>VLOOKUP($A535,#REF!,34,FALSE)</f>
        <v>#REF!</v>
      </c>
      <c r="C535" s="39" t="str">
        <f t="shared" si="159"/>
        <v>unused_DDR_XM0_B2B_CA1</v>
      </c>
      <c r="D535" s="40" t="e">
        <f>IF(LEN(VLOOKUP($A535,#REF!,8,FALSE)),LEFT(VLOOKUP($A535,#REF!,8,FALSE),LEN(VLOOKUP($A535,#REF!,8,FALSE))-2),"")</f>
        <v>#REF!</v>
      </c>
      <c r="E535" s="41" t="e">
        <f>IF(LEN(VLOOKUP($A535,#REF!,4,FALSE)),IF(INDEX(#REF!,MATCH($A535,#REF!,0),1),LEFT(VLOOKUP($A535,#REF!,4,FALSE),LEN(VLOOKUP($A535,#REF!,4,FALSE))-2),CONCATENATE(LEFT(VLOOKUP($A535,#REF!,4,FALSE),LEN(VLOOKUP($A535,#REF!,4,FALSE))-2),"*")),"")</f>
        <v>#REF!</v>
      </c>
      <c r="F535" s="42" t="e">
        <f>IF(LEN(VLOOKUP($A535,#REF!,5,FALSE)),IF(INDEX(#REF!,MATCH($A535,#REF!,0),2),LEFT(VLOOKUP($A535,#REF!,5,FALSE),LEN(VLOOKUP($A535,#REF!,5,FALSE))-2),CONCATENATE(LEFT(VLOOKUP($A535,#REF!,5,FALSE),LEN(VLOOKUP($A535,#REF!,5,FALSE))-2),"*")),"")</f>
        <v>#REF!</v>
      </c>
      <c r="G535" s="42" t="e">
        <f>IF(LEN(VLOOKUP($A535,#REF!,6,FALSE)),IF(INDEX(#REF!,MATCH($A535,#REF!,0),3),LEFT(VLOOKUP($A535,#REF!,6,FALSE),LEN(VLOOKUP($A535,#REF!,6,FALSE))-2),CONCATENATE(LEFT(VLOOKUP($A535,#REF!,6,FALSE),LEN(VLOOKUP($A535,#REF!,6,FALSE))-2),"*")),"")</f>
        <v>#REF!</v>
      </c>
      <c r="H535" s="43" t="e">
        <f>IF(LEN(VLOOKUP($A535,#REF!,7,FALSE)),IF(INDEX(#REF!,MATCH($A535,#REF!,0),4),LEFT(VLOOKUP($A535,#REF!,7,FALSE),LEN(VLOOKUP($A535,#REF!,7,FALSE))-2),CONCATENATE(LEFT(VLOOKUP($A535,#REF!,7,FALSE),LEN(VLOOKUP($A535,#REF!,7,FALSE))-2),"*")),"")</f>
        <v>#REF!</v>
      </c>
      <c r="I535" s="54" t="e">
        <f>IF(LEN(VLOOKUP($A535,#REF!,8,FALSE)),UPPER(RIGHT(VLOOKUP($A535,#REF!,8,FALSE),1)),"")</f>
        <v>#REF!</v>
      </c>
      <c r="J535" s="42" t="e">
        <f>IF(LEN(VLOOKUP($A535,#REF!,4,FALSE)),UPPER(RIGHT(VLOOKUP($A535,#REF!,4,FALSE),1)),"")</f>
        <v>#REF!</v>
      </c>
      <c r="K535" s="42" t="e">
        <f>IF(LEN(VLOOKUP($A535,#REF!,5,FALSE)),UPPER(RIGHT(VLOOKUP($A535,#REF!,5,FALSE),1)),"")</f>
        <v>#REF!</v>
      </c>
      <c r="L535" s="42" t="e">
        <f>IF(LEN(VLOOKUP($A535,#REF!,6,FALSE)),UPPER(RIGHT(VLOOKUP($A535,#REF!,6,FALSE),1)),"")</f>
        <v>#REF!</v>
      </c>
      <c r="M535" s="43" t="e">
        <f>IF(LEN(VLOOKUP($A535,#REF!,7,FALSE)),UPPER(RIGHT(VLOOKUP($A535,#REF!,7,FALSE),1)),"")</f>
        <v>#REF!</v>
      </c>
      <c r="N535" s="206"/>
      <c r="O535" s="206"/>
      <c r="P535" s="206"/>
      <c r="Q535" s="206"/>
      <c r="R535" s="206"/>
      <c r="S535" s="63" t="e">
        <f>HLOOKUP("Device Tree Pin Name",#REF!,MATCH($A535,#REF!,0),FALSE)</f>
        <v>#REF!</v>
      </c>
      <c r="T535" s="47" t="e">
        <f>HLOOKUP("power rail",#REF!,MATCH($A535,#REF!,0),FALSE)</f>
        <v>#REF!</v>
      </c>
      <c r="U535" s="62" t="e">
        <f>HLOOKUP("Wake Capable",#REF!,MATCH($A535,#REF!,0),FALSE)</f>
        <v>#REF!</v>
      </c>
      <c r="V535" s="62" t="e">
        <f>HLOOKUP("Strap",#REF!,MATCH($A535,#REF!,0),FALSE)</f>
        <v>#REF!</v>
      </c>
      <c r="W535" s="62"/>
      <c r="X535" s="62"/>
      <c r="Y535" s="62"/>
      <c r="Z535" s="47"/>
      <c r="AA535" s="47" t="e">
        <f>HLOOKUP("Pad type",#REF!,MATCH($A535,#REF!,0),FALSE)</f>
        <v>#REF!</v>
      </c>
      <c r="AB535" s="63"/>
      <c r="AC535" s="63" t="e">
        <f>HLOOKUP("POR Pin State",#REF!,MATCH($A535,#REF!,0),FALSE)</f>
        <v>#REF!</v>
      </c>
      <c r="AD535" s="207"/>
      <c r="AE535" s="208"/>
      <c r="AF535" s="208"/>
      <c r="AG535" s="208"/>
      <c r="AH535" s="209"/>
      <c r="AI535" s="209"/>
      <c r="AJ535" s="210"/>
      <c r="AK535" s="210"/>
      <c r="AL535" s="210"/>
      <c r="AM535" s="210"/>
      <c r="AN535" s="210"/>
      <c r="AO535" s="210"/>
      <c r="AP535" s="210"/>
      <c r="AQ535" s="215" t="s">
        <v>1212</v>
      </c>
      <c r="AR535" s="105"/>
      <c r="AS535" s="105"/>
      <c r="AT535" s="105"/>
      <c r="AU535" s="105"/>
      <c r="AV535" s="105"/>
      <c r="AW535" s="105"/>
      <c r="AX535" s="105"/>
      <c r="AY535" s="105"/>
      <c r="AZ535" s="105"/>
      <c r="BA535" s="105"/>
      <c r="BB535" s="218"/>
      <c r="BC535" s="105"/>
      <c r="BD535" s="250"/>
      <c r="BE535" s="252" t="s">
        <v>1213</v>
      </c>
      <c r="BF535" s="147" t="e">
        <f>VLOOKUP($A535,#REF!,34,FALSE)</f>
        <v>#REF!</v>
      </c>
      <c r="BG535" s="147" t="e">
        <f>VLOOKUP($A535,#REF!,22,FALSE)</f>
        <v>#REF!</v>
      </c>
      <c r="BH535" s="149"/>
    </row>
    <row r="536" s="5" customFormat="1" ht="12.95" customHeight="1" spans="1:60">
      <c r="A536" s="48" t="s">
        <v>1214</v>
      </c>
      <c r="B536" s="38" t="e">
        <f>VLOOKUP($A536,#REF!,34,FALSE)</f>
        <v>#REF!</v>
      </c>
      <c r="C536" s="39" t="str">
        <f t="shared" si="159"/>
        <v>unused_DDR_XM0_B2B_CA2</v>
      </c>
      <c r="D536" s="40" t="e">
        <f>IF(LEN(VLOOKUP($A536,#REF!,8,FALSE)),LEFT(VLOOKUP($A536,#REF!,8,FALSE),LEN(VLOOKUP($A536,#REF!,8,FALSE))-2),"")</f>
        <v>#REF!</v>
      </c>
      <c r="E536" s="41" t="e">
        <f>IF(LEN(VLOOKUP($A536,#REF!,4,FALSE)),IF(INDEX(#REF!,MATCH($A536,#REF!,0),1),LEFT(VLOOKUP($A536,#REF!,4,FALSE),LEN(VLOOKUP($A536,#REF!,4,FALSE))-2),CONCATENATE(LEFT(VLOOKUP($A536,#REF!,4,FALSE),LEN(VLOOKUP($A536,#REF!,4,FALSE))-2),"*")),"")</f>
        <v>#REF!</v>
      </c>
      <c r="F536" s="42" t="e">
        <f>IF(LEN(VLOOKUP($A536,#REF!,5,FALSE)),IF(INDEX(#REF!,MATCH($A536,#REF!,0),2),LEFT(VLOOKUP($A536,#REF!,5,FALSE),LEN(VLOOKUP($A536,#REF!,5,FALSE))-2),CONCATENATE(LEFT(VLOOKUP($A536,#REF!,5,FALSE),LEN(VLOOKUP($A536,#REF!,5,FALSE))-2),"*")),"")</f>
        <v>#REF!</v>
      </c>
      <c r="G536" s="42" t="e">
        <f>IF(LEN(VLOOKUP($A536,#REF!,6,FALSE)),IF(INDEX(#REF!,MATCH($A536,#REF!,0),3),LEFT(VLOOKUP($A536,#REF!,6,FALSE),LEN(VLOOKUP($A536,#REF!,6,FALSE))-2),CONCATENATE(LEFT(VLOOKUP($A536,#REF!,6,FALSE),LEN(VLOOKUP($A536,#REF!,6,FALSE))-2),"*")),"")</f>
        <v>#REF!</v>
      </c>
      <c r="H536" s="43" t="e">
        <f>IF(LEN(VLOOKUP($A536,#REF!,7,FALSE)),IF(INDEX(#REF!,MATCH($A536,#REF!,0),4),LEFT(VLOOKUP($A536,#REF!,7,FALSE),LEN(VLOOKUP($A536,#REF!,7,FALSE))-2),CONCATENATE(LEFT(VLOOKUP($A536,#REF!,7,FALSE),LEN(VLOOKUP($A536,#REF!,7,FALSE))-2),"*")),"")</f>
        <v>#REF!</v>
      </c>
      <c r="I536" s="54" t="e">
        <f>IF(LEN(VLOOKUP($A536,#REF!,8,FALSE)),UPPER(RIGHT(VLOOKUP($A536,#REF!,8,FALSE),1)),"")</f>
        <v>#REF!</v>
      </c>
      <c r="J536" s="42" t="e">
        <f>IF(LEN(VLOOKUP($A536,#REF!,4,FALSE)),UPPER(RIGHT(VLOOKUP($A536,#REF!,4,FALSE),1)),"")</f>
        <v>#REF!</v>
      </c>
      <c r="K536" s="42" t="e">
        <f>IF(LEN(VLOOKUP($A536,#REF!,5,FALSE)),UPPER(RIGHT(VLOOKUP($A536,#REF!,5,FALSE),1)),"")</f>
        <v>#REF!</v>
      </c>
      <c r="L536" s="42" t="e">
        <f>IF(LEN(VLOOKUP($A536,#REF!,6,FALSE)),UPPER(RIGHT(VLOOKUP($A536,#REF!,6,FALSE),1)),"")</f>
        <v>#REF!</v>
      </c>
      <c r="M536" s="43" t="e">
        <f>IF(LEN(VLOOKUP($A536,#REF!,7,FALSE)),UPPER(RIGHT(VLOOKUP($A536,#REF!,7,FALSE),1)),"")</f>
        <v>#REF!</v>
      </c>
      <c r="N536" s="206"/>
      <c r="O536" s="206"/>
      <c r="P536" s="206"/>
      <c r="Q536" s="206"/>
      <c r="R536" s="206"/>
      <c r="S536" s="63" t="e">
        <f>HLOOKUP("Device Tree Pin Name",#REF!,MATCH($A536,#REF!,0),FALSE)</f>
        <v>#REF!</v>
      </c>
      <c r="T536" s="47" t="e">
        <f>HLOOKUP("power rail",#REF!,MATCH($A536,#REF!,0),FALSE)</f>
        <v>#REF!</v>
      </c>
      <c r="U536" s="62" t="e">
        <f>HLOOKUP("Wake Capable",#REF!,MATCH($A536,#REF!,0),FALSE)</f>
        <v>#REF!</v>
      </c>
      <c r="V536" s="62" t="e">
        <f>HLOOKUP("Strap",#REF!,MATCH($A536,#REF!,0),FALSE)</f>
        <v>#REF!</v>
      </c>
      <c r="W536" s="62"/>
      <c r="X536" s="62"/>
      <c r="Y536" s="62"/>
      <c r="Z536" s="47"/>
      <c r="AA536" s="47" t="e">
        <f>HLOOKUP("Pad type",#REF!,MATCH($A536,#REF!,0),FALSE)</f>
        <v>#REF!</v>
      </c>
      <c r="AB536" s="63"/>
      <c r="AC536" s="63" t="e">
        <f>HLOOKUP("POR Pin State",#REF!,MATCH($A536,#REF!,0),FALSE)</f>
        <v>#REF!</v>
      </c>
      <c r="AD536" s="207"/>
      <c r="AE536" s="208"/>
      <c r="AF536" s="208"/>
      <c r="AG536" s="208"/>
      <c r="AH536" s="209"/>
      <c r="AI536" s="209"/>
      <c r="AJ536" s="210"/>
      <c r="AK536" s="210"/>
      <c r="AL536" s="210"/>
      <c r="AM536" s="210"/>
      <c r="AN536" s="210"/>
      <c r="AO536" s="210"/>
      <c r="AP536" s="210"/>
      <c r="AQ536" s="215" t="s">
        <v>1215</v>
      </c>
      <c r="AR536" s="105"/>
      <c r="AS536" s="105"/>
      <c r="AT536" s="105"/>
      <c r="AU536" s="105"/>
      <c r="AV536" s="105"/>
      <c r="AW536" s="105"/>
      <c r="AX536" s="105"/>
      <c r="AY536" s="105"/>
      <c r="AZ536" s="105"/>
      <c r="BA536" s="105"/>
      <c r="BB536" s="218"/>
      <c r="BC536" s="105"/>
      <c r="BD536" s="250"/>
      <c r="BE536" s="252" t="s">
        <v>1216</v>
      </c>
      <c r="BF536" s="147" t="e">
        <f>VLOOKUP($A536,#REF!,34,FALSE)</f>
        <v>#REF!</v>
      </c>
      <c r="BG536" s="147" t="e">
        <f>VLOOKUP($A536,#REF!,22,FALSE)</f>
        <v>#REF!</v>
      </c>
      <c r="BH536" s="149"/>
    </row>
    <row r="537" s="5" customFormat="1" ht="12.95" customHeight="1" spans="1:60">
      <c r="A537" s="48" t="s">
        <v>1217</v>
      </c>
      <c r="B537" s="38" t="e">
        <f>VLOOKUP($A537,#REF!,34,FALSE)</f>
        <v>#REF!</v>
      </c>
      <c r="C537" s="39" t="str">
        <f t="shared" si="159"/>
        <v>unused_DDR_XM0_B2B_CA3</v>
      </c>
      <c r="D537" s="40" t="e">
        <f>IF(LEN(VLOOKUP($A537,#REF!,8,FALSE)),LEFT(VLOOKUP($A537,#REF!,8,FALSE),LEN(VLOOKUP($A537,#REF!,8,FALSE))-2),"")</f>
        <v>#REF!</v>
      </c>
      <c r="E537" s="41" t="e">
        <f>IF(LEN(VLOOKUP($A537,#REF!,4,FALSE)),IF(INDEX(#REF!,MATCH($A537,#REF!,0),1),LEFT(VLOOKUP($A537,#REF!,4,FALSE),LEN(VLOOKUP($A537,#REF!,4,FALSE))-2),CONCATENATE(LEFT(VLOOKUP($A537,#REF!,4,FALSE),LEN(VLOOKUP($A537,#REF!,4,FALSE))-2),"*")),"")</f>
        <v>#REF!</v>
      </c>
      <c r="F537" s="42" t="e">
        <f>IF(LEN(VLOOKUP($A537,#REF!,5,FALSE)),IF(INDEX(#REF!,MATCH($A537,#REF!,0),2),LEFT(VLOOKUP($A537,#REF!,5,FALSE),LEN(VLOOKUP($A537,#REF!,5,FALSE))-2),CONCATENATE(LEFT(VLOOKUP($A537,#REF!,5,FALSE),LEN(VLOOKUP($A537,#REF!,5,FALSE))-2),"*")),"")</f>
        <v>#REF!</v>
      </c>
      <c r="G537" s="42" t="e">
        <f>IF(LEN(VLOOKUP($A537,#REF!,6,FALSE)),IF(INDEX(#REF!,MATCH($A537,#REF!,0),3),LEFT(VLOOKUP($A537,#REF!,6,FALSE),LEN(VLOOKUP($A537,#REF!,6,FALSE))-2),CONCATENATE(LEFT(VLOOKUP($A537,#REF!,6,FALSE),LEN(VLOOKUP($A537,#REF!,6,FALSE))-2),"*")),"")</f>
        <v>#REF!</v>
      </c>
      <c r="H537" s="43" t="e">
        <f>IF(LEN(VLOOKUP($A537,#REF!,7,FALSE)),IF(INDEX(#REF!,MATCH($A537,#REF!,0),4),LEFT(VLOOKUP($A537,#REF!,7,FALSE),LEN(VLOOKUP($A537,#REF!,7,FALSE))-2),CONCATENATE(LEFT(VLOOKUP($A537,#REF!,7,FALSE),LEN(VLOOKUP($A537,#REF!,7,FALSE))-2),"*")),"")</f>
        <v>#REF!</v>
      </c>
      <c r="I537" s="54" t="e">
        <f>IF(LEN(VLOOKUP($A537,#REF!,8,FALSE)),UPPER(RIGHT(VLOOKUP($A537,#REF!,8,FALSE),1)),"")</f>
        <v>#REF!</v>
      </c>
      <c r="J537" s="42" t="e">
        <f>IF(LEN(VLOOKUP($A537,#REF!,4,FALSE)),UPPER(RIGHT(VLOOKUP($A537,#REF!,4,FALSE),1)),"")</f>
        <v>#REF!</v>
      </c>
      <c r="K537" s="42" t="e">
        <f>IF(LEN(VLOOKUP($A537,#REF!,5,FALSE)),UPPER(RIGHT(VLOOKUP($A537,#REF!,5,FALSE),1)),"")</f>
        <v>#REF!</v>
      </c>
      <c r="L537" s="42" t="e">
        <f>IF(LEN(VLOOKUP($A537,#REF!,6,FALSE)),UPPER(RIGHT(VLOOKUP($A537,#REF!,6,FALSE),1)),"")</f>
        <v>#REF!</v>
      </c>
      <c r="M537" s="43" t="e">
        <f>IF(LEN(VLOOKUP($A537,#REF!,7,FALSE)),UPPER(RIGHT(VLOOKUP($A537,#REF!,7,FALSE),1)),"")</f>
        <v>#REF!</v>
      </c>
      <c r="N537" s="206"/>
      <c r="O537" s="206"/>
      <c r="P537" s="206"/>
      <c r="Q537" s="206"/>
      <c r="R537" s="206"/>
      <c r="S537" s="63" t="e">
        <f>HLOOKUP("Device Tree Pin Name",#REF!,MATCH($A537,#REF!,0),FALSE)</f>
        <v>#REF!</v>
      </c>
      <c r="T537" s="47" t="e">
        <f>HLOOKUP("power rail",#REF!,MATCH($A537,#REF!,0),FALSE)</f>
        <v>#REF!</v>
      </c>
      <c r="U537" s="62" t="e">
        <f>HLOOKUP("Wake Capable",#REF!,MATCH($A537,#REF!,0),FALSE)</f>
        <v>#REF!</v>
      </c>
      <c r="V537" s="62" t="e">
        <f>HLOOKUP("Strap",#REF!,MATCH($A537,#REF!,0),FALSE)</f>
        <v>#REF!</v>
      </c>
      <c r="W537" s="62"/>
      <c r="X537" s="62"/>
      <c r="Y537" s="62"/>
      <c r="Z537" s="47"/>
      <c r="AA537" s="47" t="e">
        <f>HLOOKUP("Pad type",#REF!,MATCH($A537,#REF!,0),FALSE)</f>
        <v>#REF!</v>
      </c>
      <c r="AB537" s="63"/>
      <c r="AC537" s="63" t="e">
        <f>HLOOKUP("POR Pin State",#REF!,MATCH($A537,#REF!,0),FALSE)</f>
        <v>#REF!</v>
      </c>
      <c r="AD537" s="207"/>
      <c r="AE537" s="208"/>
      <c r="AF537" s="208"/>
      <c r="AG537" s="208"/>
      <c r="AH537" s="209"/>
      <c r="AI537" s="209"/>
      <c r="AJ537" s="210"/>
      <c r="AK537" s="210"/>
      <c r="AL537" s="210"/>
      <c r="AM537" s="210"/>
      <c r="AN537" s="210"/>
      <c r="AO537" s="210"/>
      <c r="AP537" s="210"/>
      <c r="AQ537" s="215" t="s">
        <v>1218</v>
      </c>
      <c r="AR537" s="105"/>
      <c r="AS537" s="105"/>
      <c r="AT537" s="105"/>
      <c r="AU537" s="105"/>
      <c r="AV537" s="105"/>
      <c r="AW537" s="105"/>
      <c r="AX537" s="105"/>
      <c r="AY537" s="105"/>
      <c r="AZ537" s="105"/>
      <c r="BA537" s="105"/>
      <c r="BB537" s="218"/>
      <c r="BC537" s="105"/>
      <c r="BD537" s="250"/>
      <c r="BE537" s="252" t="s">
        <v>1219</v>
      </c>
      <c r="BF537" s="147" t="e">
        <f>VLOOKUP($A537,#REF!,34,FALSE)</f>
        <v>#REF!</v>
      </c>
      <c r="BG537" s="147" t="e">
        <f>VLOOKUP($A537,#REF!,22,FALSE)</f>
        <v>#REF!</v>
      </c>
      <c r="BH537" s="149"/>
    </row>
    <row r="538" s="5" customFormat="1" ht="12.95" customHeight="1" spans="1:60">
      <c r="A538" s="48" t="s">
        <v>1220</v>
      </c>
      <c r="B538" s="38" t="e">
        <f>VLOOKUP($A538,#REF!,34,FALSE)</f>
        <v>#REF!</v>
      </c>
      <c r="C538" s="39" t="str">
        <f t="shared" si="159"/>
        <v>unused_DDR_XM0_B2B_CA4</v>
      </c>
      <c r="D538" s="40" t="e">
        <f>IF(LEN(VLOOKUP($A538,#REF!,8,FALSE)),LEFT(VLOOKUP($A538,#REF!,8,FALSE),LEN(VLOOKUP($A538,#REF!,8,FALSE))-2),"")</f>
        <v>#REF!</v>
      </c>
      <c r="E538" s="41" t="e">
        <f>IF(LEN(VLOOKUP($A538,#REF!,4,FALSE)),IF(INDEX(#REF!,MATCH($A538,#REF!,0),1),LEFT(VLOOKUP($A538,#REF!,4,FALSE),LEN(VLOOKUP($A538,#REF!,4,FALSE))-2),CONCATENATE(LEFT(VLOOKUP($A538,#REF!,4,FALSE),LEN(VLOOKUP($A538,#REF!,4,FALSE))-2),"*")),"")</f>
        <v>#REF!</v>
      </c>
      <c r="F538" s="42" t="e">
        <f>IF(LEN(VLOOKUP($A538,#REF!,5,FALSE)),IF(INDEX(#REF!,MATCH($A538,#REF!,0),2),LEFT(VLOOKUP($A538,#REF!,5,FALSE),LEN(VLOOKUP($A538,#REF!,5,FALSE))-2),CONCATENATE(LEFT(VLOOKUP($A538,#REF!,5,FALSE),LEN(VLOOKUP($A538,#REF!,5,FALSE))-2),"*")),"")</f>
        <v>#REF!</v>
      </c>
      <c r="G538" s="42" t="e">
        <f>IF(LEN(VLOOKUP($A538,#REF!,6,FALSE)),IF(INDEX(#REF!,MATCH($A538,#REF!,0),3),LEFT(VLOOKUP($A538,#REF!,6,FALSE),LEN(VLOOKUP($A538,#REF!,6,FALSE))-2),CONCATENATE(LEFT(VLOOKUP($A538,#REF!,6,FALSE),LEN(VLOOKUP($A538,#REF!,6,FALSE))-2),"*")),"")</f>
        <v>#REF!</v>
      </c>
      <c r="H538" s="43" t="e">
        <f>IF(LEN(VLOOKUP($A538,#REF!,7,FALSE)),IF(INDEX(#REF!,MATCH($A538,#REF!,0),4),LEFT(VLOOKUP($A538,#REF!,7,FALSE),LEN(VLOOKUP($A538,#REF!,7,FALSE))-2),CONCATENATE(LEFT(VLOOKUP($A538,#REF!,7,FALSE),LEN(VLOOKUP($A538,#REF!,7,FALSE))-2),"*")),"")</f>
        <v>#REF!</v>
      </c>
      <c r="I538" s="54" t="e">
        <f>IF(LEN(VLOOKUP($A538,#REF!,8,FALSE)),UPPER(RIGHT(VLOOKUP($A538,#REF!,8,FALSE),1)),"")</f>
        <v>#REF!</v>
      </c>
      <c r="J538" s="42" t="e">
        <f>IF(LEN(VLOOKUP($A538,#REF!,4,FALSE)),UPPER(RIGHT(VLOOKUP($A538,#REF!,4,FALSE),1)),"")</f>
        <v>#REF!</v>
      </c>
      <c r="K538" s="42" t="e">
        <f>IF(LEN(VLOOKUP($A538,#REF!,5,FALSE)),UPPER(RIGHT(VLOOKUP($A538,#REF!,5,FALSE),1)),"")</f>
        <v>#REF!</v>
      </c>
      <c r="L538" s="42" t="e">
        <f>IF(LEN(VLOOKUP($A538,#REF!,6,FALSE)),UPPER(RIGHT(VLOOKUP($A538,#REF!,6,FALSE),1)),"")</f>
        <v>#REF!</v>
      </c>
      <c r="M538" s="43" t="e">
        <f>IF(LEN(VLOOKUP($A538,#REF!,7,FALSE)),UPPER(RIGHT(VLOOKUP($A538,#REF!,7,FALSE),1)),"")</f>
        <v>#REF!</v>
      </c>
      <c r="N538" s="206"/>
      <c r="O538" s="206"/>
      <c r="P538" s="206"/>
      <c r="Q538" s="206"/>
      <c r="R538" s="206"/>
      <c r="S538" s="63" t="e">
        <f>HLOOKUP("Device Tree Pin Name",#REF!,MATCH($A538,#REF!,0),FALSE)</f>
        <v>#REF!</v>
      </c>
      <c r="T538" s="47" t="e">
        <f>HLOOKUP("power rail",#REF!,MATCH($A538,#REF!,0),FALSE)</f>
        <v>#REF!</v>
      </c>
      <c r="U538" s="62" t="e">
        <f>HLOOKUP("Wake Capable",#REF!,MATCH($A538,#REF!,0),FALSE)</f>
        <v>#REF!</v>
      </c>
      <c r="V538" s="62" t="e">
        <f>HLOOKUP("Strap",#REF!,MATCH($A538,#REF!,0),FALSE)</f>
        <v>#REF!</v>
      </c>
      <c r="W538" s="62"/>
      <c r="X538" s="62"/>
      <c r="Y538" s="62"/>
      <c r="Z538" s="47"/>
      <c r="AA538" s="47" t="e">
        <f>HLOOKUP("Pad type",#REF!,MATCH($A538,#REF!,0),FALSE)</f>
        <v>#REF!</v>
      </c>
      <c r="AB538" s="63"/>
      <c r="AC538" s="63" t="e">
        <f>HLOOKUP("POR Pin State",#REF!,MATCH($A538,#REF!,0),FALSE)</f>
        <v>#REF!</v>
      </c>
      <c r="AD538" s="207"/>
      <c r="AE538" s="208"/>
      <c r="AF538" s="208"/>
      <c r="AG538" s="208"/>
      <c r="AH538" s="209"/>
      <c r="AI538" s="209"/>
      <c r="AJ538" s="210"/>
      <c r="AK538" s="210"/>
      <c r="AL538" s="210"/>
      <c r="AM538" s="210"/>
      <c r="AN538" s="210"/>
      <c r="AO538" s="210"/>
      <c r="AP538" s="210"/>
      <c r="AQ538" s="215" t="s">
        <v>1221</v>
      </c>
      <c r="AR538" s="105"/>
      <c r="AS538" s="105"/>
      <c r="AT538" s="105"/>
      <c r="AU538" s="105"/>
      <c r="AV538" s="105"/>
      <c r="AW538" s="105"/>
      <c r="AX538" s="105"/>
      <c r="AY538" s="105"/>
      <c r="AZ538" s="105"/>
      <c r="BA538" s="105"/>
      <c r="BB538" s="218"/>
      <c r="BC538" s="105"/>
      <c r="BD538" s="250"/>
      <c r="BE538" s="252" t="s">
        <v>1222</v>
      </c>
      <c r="BF538" s="147" t="e">
        <f>VLOOKUP($A538,#REF!,34,FALSE)</f>
        <v>#REF!</v>
      </c>
      <c r="BG538" s="147" t="e">
        <f>VLOOKUP($A538,#REF!,22,FALSE)</f>
        <v>#REF!</v>
      </c>
      <c r="BH538" s="149"/>
    </row>
    <row r="539" s="5" customFormat="1" ht="12.95" customHeight="1" spans="1:60">
      <c r="A539" s="48" t="s">
        <v>1223</v>
      </c>
      <c r="B539" s="38" t="e">
        <f>VLOOKUP($A539,#REF!,34,FALSE)</f>
        <v>#REF!</v>
      </c>
      <c r="C539" s="39" t="str">
        <f t="shared" si="159"/>
        <v>unused_DDR_XM0_B2B_CA5</v>
      </c>
      <c r="D539" s="40" t="e">
        <f>IF(LEN(VLOOKUP($A539,#REF!,8,FALSE)),LEFT(VLOOKUP($A539,#REF!,8,FALSE),LEN(VLOOKUP($A539,#REF!,8,FALSE))-2),"")</f>
        <v>#REF!</v>
      </c>
      <c r="E539" s="41" t="e">
        <f>IF(LEN(VLOOKUP($A539,#REF!,4,FALSE)),IF(INDEX(#REF!,MATCH($A539,#REF!,0),1),LEFT(VLOOKUP($A539,#REF!,4,FALSE),LEN(VLOOKUP($A539,#REF!,4,FALSE))-2),CONCATENATE(LEFT(VLOOKUP($A539,#REF!,4,FALSE),LEN(VLOOKUP($A539,#REF!,4,FALSE))-2),"*")),"")</f>
        <v>#REF!</v>
      </c>
      <c r="F539" s="42" t="e">
        <f>IF(LEN(VLOOKUP($A539,#REF!,5,FALSE)),IF(INDEX(#REF!,MATCH($A539,#REF!,0),2),LEFT(VLOOKUP($A539,#REF!,5,FALSE),LEN(VLOOKUP($A539,#REF!,5,FALSE))-2),CONCATENATE(LEFT(VLOOKUP($A539,#REF!,5,FALSE),LEN(VLOOKUP($A539,#REF!,5,FALSE))-2),"*")),"")</f>
        <v>#REF!</v>
      </c>
      <c r="G539" s="42" t="e">
        <f>IF(LEN(VLOOKUP($A539,#REF!,6,FALSE)),IF(INDEX(#REF!,MATCH($A539,#REF!,0),3),LEFT(VLOOKUP($A539,#REF!,6,FALSE),LEN(VLOOKUP($A539,#REF!,6,FALSE))-2),CONCATENATE(LEFT(VLOOKUP($A539,#REF!,6,FALSE),LEN(VLOOKUP($A539,#REF!,6,FALSE))-2),"*")),"")</f>
        <v>#REF!</v>
      </c>
      <c r="H539" s="43" t="e">
        <f>IF(LEN(VLOOKUP($A539,#REF!,7,FALSE)),IF(INDEX(#REF!,MATCH($A539,#REF!,0),4),LEFT(VLOOKUP($A539,#REF!,7,FALSE),LEN(VLOOKUP($A539,#REF!,7,FALSE))-2),CONCATENATE(LEFT(VLOOKUP($A539,#REF!,7,FALSE),LEN(VLOOKUP($A539,#REF!,7,FALSE))-2),"*")),"")</f>
        <v>#REF!</v>
      </c>
      <c r="I539" s="54" t="e">
        <f>IF(LEN(VLOOKUP($A539,#REF!,8,FALSE)),UPPER(RIGHT(VLOOKUP($A539,#REF!,8,FALSE),1)),"")</f>
        <v>#REF!</v>
      </c>
      <c r="J539" s="42" t="e">
        <f>IF(LEN(VLOOKUP($A539,#REF!,4,FALSE)),UPPER(RIGHT(VLOOKUP($A539,#REF!,4,FALSE),1)),"")</f>
        <v>#REF!</v>
      </c>
      <c r="K539" s="42" t="e">
        <f>IF(LEN(VLOOKUP($A539,#REF!,5,FALSE)),UPPER(RIGHT(VLOOKUP($A539,#REF!,5,FALSE),1)),"")</f>
        <v>#REF!</v>
      </c>
      <c r="L539" s="42" t="e">
        <f>IF(LEN(VLOOKUP($A539,#REF!,6,FALSE)),UPPER(RIGHT(VLOOKUP($A539,#REF!,6,FALSE),1)),"")</f>
        <v>#REF!</v>
      </c>
      <c r="M539" s="43" t="e">
        <f>IF(LEN(VLOOKUP($A539,#REF!,7,FALSE)),UPPER(RIGHT(VLOOKUP($A539,#REF!,7,FALSE),1)),"")</f>
        <v>#REF!</v>
      </c>
      <c r="N539" s="206"/>
      <c r="O539" s="206"/>
      <c r="P539" s="206"/>
      <c r="Q539" s="206"/>
      <c r="R539" s="206"/>
      <c r="S539" s="63" t="e">
        <f>HLOOKUP("Device Tree Pin Name",#REF!,MATCH($A539,#REF!,0),FALSE)</f>
        <v>#REF!</v>
      </c>
      <c r="T539" s="47" t="e">
        <f>HLOOKUP("power rail",#REF!,MATCH($A539,#REF!,0),FALSE)</f>
        <v>#REF!</v>
      </c>
      <c r="U539" s="62" t="e">
        <f>HLOOKUP("Wake Capable",#REF!,MATCH($A539,#REF!,0),FALSE)</f>
        <v>#REF!</v>
      </c>
      <c r="V539" s="62" t="e">
        <f>HLOOKUP("Strap",#REF!,MATCH($A539,#REF!,0),FALSE)</f>
        <v>#REF!</v>
      </c>
      <c r="W539" s="62"/>
      <c r="X539" s="62"/>
      <c r="Y539" s="62"/>
      <c r="Z539" s="47"/>
      <c r="AA539" s="47" t="e">
        <f>HLOOKUP("Pad type",#REF!,MATCH($A539,#REF!,0),FALSE)</f>
        <v>#REF!</v>
      </c>
      <c r="AB539" s="63"/>
      <c r="AC539" s="63" t="e">
        <f>HLOOKUP("POR Pin State",#REF!,MATCH($A539,#REF!,0),FALSE)</f>
        <v>#REF!</v>
      </c>
      <c r="AD539" s="207"/>
      <c r="AE539" s="208"/>
      <c r="AF539" s="208"/>
      <c r="AG539" s="208"/>
      <c r="AH539" s="209"/>
      <c r="AI539" s="209"/>
      <c r="AJ539" s="210"/>
      <c r="AK539" s="210"/>
      <c r="AL539" s="210"/>
      <c r="AM539" s="210"/>
      <c r="AN539" s="210"/>
      <c r="AO539" s="210"/>
      <c r="AP539" s="210"/>
      <c r="AQ539" s="215" t="s">
        <v>1224</v>
      </c>
      <c r="AR539" s="105"/>
      <c r="AS539" s="105"/>
      <c r="AT539" s="105"/>
      <c r="AU539" s="105"/>
      <c r="AV539" s="105"/>
      <c r="AW539" s="105"/>
      <c r="AX539" s="105"/>
      <c r="AY539" s="105"/>
      <c r="AZ539" s="105"/>
      <c r="BA539" s="105"/>
      <c r="BB539" s="218"/>
      <c r="BC539" s="105"/>
      <c r="BD539" s="250"/>
      <c r="BE539" s="252" t="s">
        <v>1225</v>
      </c>
      <c r="BF539" s="147" t="e">
        <f>VLOOKUP($A539,#REF!,34,FALSE)</f>
        <v>#REF!</v>
      </c>
      <c r="BG539" s="147" t="e">
        <f>VLOOKUP($A539,#REF!,22,FALSE)</f>
        <v>#REF!</v>
      </c>
      <c r="BH539" s="149"/>
    </row>
    <row r="540" s="5" customFormat="1" ht="12.95" customHeight="1" spans="1:60">
      <c r="A540" s="48" t="s">
        <v>1226</v>
      </c>
      <c r="B540" s="38" t="e">
        <f>VLOOKUP($A540,#REF!,34,FALSE)</f>
        <v>#REF!</v>
      </c>
      <c r="C540" s="39" t="str">
        <f t="shared" si="159"/>
        <v>unused_DDR_XM0_B2B_CA6</v>
      </c>
      <c r="D540" s="40" t="e">
        <f>IF(LEN(VLOOKUP($A540,#REF!,8,FALSE)),LEFT(VLOOKUP($A540,#REF!,8,FALSE),LEN(VLOOKUP($A540,#REF!,8,FALSE))-2),"")</f>
        <v>#REF!</v>
      </c>
      <c r="E540" s="41" t="e">
        <f>IF(LEN(VLOOKUP($A540,#REF!,4,FALSE)),IF(INDEX(#REF!,MATCH($A540,#REF!,0),1),LEFT(VLOOKUP($A540,#REF!,4,FALSE),LEN(VLOOKUP($A540,#REF!,4,FALSE))-2),CONCATENATE(LEFT(VLOOKUP($A540,#REF!,4,FALSE),LEN(VLOOKUP($A540,#REF!,4,FALSE))-2),"*")),"")</f>
        <v>#REF!</v>
      </c>
      <c r="F540" s="42" t="e">
        <f>IF(LEN(VLOOKUP($A540,#REF!,5,FALSE)),IF(INDEX(#REF!,MATCH($A540,#REF!,0),2),LEFT(VLOOKUP($A540,#REF!,5,FALSE),LEN(VLOOKUP($A540,#REF!,5,FALSE))-2),CONCATENATE(LEFT(VLOOKUP($A540,#REF!,5,FALSE),LEN(VLOOKUP($A540,#REF!,5,FALSE))-2),"*")),"")</f>
        <v>#REF!</v>
      </c>
      <c r="G540" s="42" t="e">
        <f>IF(LEN(VLOOKUP($A540,#REF!,6,FALSE)),IF(INDEX(#REF!,MATCH($A540,#REF!,0),3),LEFT(VLOOKUP($A540,#REF!,6,FALSE),LEN(VLOOKUP($A540,#REF!,6,FALSE))-2),CONCATENATE(LEFT(VLOOKUP($A540,#REF!,6,FALSE),LEN(VLOOKUP($A540,#REF!,6,FALSE))-2),"*")),"")</f>
        <v>#REF!</v>
      </c>
      <c r="H540" s="43" t="e">
        <f>IF(LEN(VLOOKUP($A540,#REF!,7,FALSE)),IF(INDEX(#REF!,MATCH($A540,#REF!,0),4),LEFT(VLOOKUP($A540,#REF!,7,FALSE),LEN(VLOOKUP($A540,#REF!,7,FALSE))-2),CONCATENATE(LEFT(VLOOKUP($A540,#REF!,7,FALSE),LEN(VLOOKUP($A540,#REF!,7,FALSE))-2),"*")),"")</f>
        <v>#REF!</v>
      </c>
      <c r="I540" s="54" t="e">
        <f>IF(LEN(VLOOKUP($A540,#REF!,8,FALSE)),UPPER(RIGHT(VLOOKUP($A540,#REF!,8,FALSE),1)),"")</f>
        <v>#REF!</v>
      </c>
      <c r="J540" s="42" t="e">
        <f>IF(LEN(VLOOKUP($A540,#REF!,4,FALSE)),UPPER(RIGHT(VLOOKUP($A540,#REF!,4,FALSE),1)),"")</f>
        <v>#REF!</v>
      </c>
      <c r="K540" s="42" t="e">
        <f>IF(LEN(VLOOKUP($A540,#REF!,5,FALSE)),UPPER(RIGHT(VLOOKUP($A540,#REF!,5,FALSE),1)),"")</f>
        <v>#REF!</v>
      </c>
      <c r="L540" s="42" t="e">
        <f>IF(LEN(VLOOKUP($A540,#REF!,6,FALSE)),UPPER(RIGHT(VLOOKUP($A540,#REF!,6,FALSE),1)),"")</f>
        <v>#REF!</v>
      </c>
      <c r="M540" s="43" t="e">
        <f>IF(LEN(VLOOKUP($A540,#REF!,7,FALSE)),UPPER(RIGHT(VLOOKUP($A540,#REF!,7,FALSE),1)),"")</f>
        <v>#REF!</v>
      </c>
      <c r="N540" s="206"/>
      <c r="O540" s="206"/>
      <c r="P540" s="206"/>
      <c r="Q540" s="206"/>
      <c r="R540" s="206"/>
      <c r="S540" s="63" t="e">
        <f>HLOOKUP("Device Tree Pin Name",#REF!,MATCH($A540,#REF!,0),FALSE)</f>
        <v>#REF!</v>
      </c>
      <c r="T540" s="47" t="e">
        <f>HLOOKUP("power rail",#REF!,MATCH($A540,#REF!,0),FALSE)</f>
        <v>#REF!</v>
      </c>
      <c r="U540" s="62" t="e">
        <f>HLOOKUP("Wake Capable",#REF!,MATCH($A540,#REF!,0),FALSE)</f>
        <v>#REF!</v>
      </c>
      <c r="V540" s="62" t="e">
        <f>HLOOKUP("Strap",#REF!,MATCH($A540,#REF!,0),FALSE)</f>
        <v>#REF!</v>
      </c>
      <c r="W540" s="62"/>
      <c r="X540" s="62"/>
      <c r="Y540" s="62"/>
      <c r="Z540" s="47"/>
      <c r="AA540" s="47" t="e">
        <f>HLOOKUP("Pad type",#REF!,MATCH($A540,#REF!,0),FALSE)</f>
        <v>#REF!</v>
      </c>
      <c r="AB540" s="63"/>
      <c r="AC540" s="63" t="e">
        <f>HLOOKUP("POR Pin State",#REF!,MATCH($A540,#REF!,0),FALSE)</f>
        <v>#REF!</v>
      </c>
      <c r="AD540" s="207"/>
      <c r="AE540" s="208"/>
      <c r="AF540" s="208"/>
      <c r="AG540" s="208"/>
      <c r="AH540" s="209"/>
      <c r="AI540" s="209"/>
      <c r="AJ540" s="210"/>
      <c r="AK540" s="210"/>
      <c r="AL540" s="210"/>
      <c r="AM540" s="210"/>
      <c r="AN540" s="210"/>
      <c r="AO540" s="210"/>
      <c r="AP540" s="210"/>
      <c r="AQ540" s="215" t="s">
        <v>1227</v>
      </c>
      <c r="AR540" s="105"/>
      <c r="AS540" s="105"/>
      <c r="AT540" s="105"/>
      <c r="AU540" s="105"/>
      <c r="AV540" s="105"/>
      <c r="AW540" s="105"/>
      <c r="AX540" s="105"/>
      <c r="AY540" s="105"/>
      <c r="AZ540" s="105"/>
      <c r="BA540" s="105"/>
      <c r="BB540" s="218"/>
      <c r="BC540" s="105"/>
      <c r="BD540" s="250"/>
      <c r="BE540" s="252" t="s">
        <v>1228</v>
      </c>
      <c r="BF540" s="147" t="e">
        <f>VLOOKUP($A540,#REF!,34,FALSE)</f>
        <v>#REF!</v>
      </c>
      <c r="BG540" s="147" t="e">
        <f>VLOOKUP($A540,#REF!,22,FALSE)</f>
        <v>#REF!</v>
      </c>
      <c r="BH540" s="149"/>
    </row>
    <row r="541" s="5" customFormat="1" ht="12.95" customHeight="1" spans="1:60">
      <c r="A541" s="48" t="s">
        <v>1229</v>
      </c>
      <c r="B541" s="38" t="e">
        <f>VLOOKUP($A541,#REF!,34,FALSE)</f>
        <v>#REF!</v>
      </c>
      <c r="C541" s="39" t="str">
        <f t="shared" si="159"/>
        <v>unused_DDR_XM0_B2A_CS_CKE0</v>
      </c>
      <c r="D541" s="40" t="e">
        <f>IF(LEN(VLOOKUP($A541,#REF!,8,FALSE)),LEFT(VLOOKUP($A541,#REF!,8,FALSE),LEN(VLOOKUP($A541,#REF!,8,FALSE))-2),"")</f>
        <v>#REF!</v>
      </c>
      <c r="E541" s="41" t="e">
        <f>IF(LEN(VLOOKUP($A541,#REF!,4,FALSE)),IF(INDEX(#REF!,MATCH($A541,#REF!,0),1),LEFT(VLOOKUP($A541,#REF!,4,FALSE),LEN(VLOOKUP($A541,#REF!,4,FALSE))-2),CONCATENATE(LEFT(VLOOKUP($A541,#REF!,4,FALSE),LEN(VLOOKUP($A541,#REF!,4,FALSE))-2),"*")),"")</f>
        <v>#REF!</v>
      </c>
      <c r="F541" s="42" t="e">
        <f>IF(LEN(VLOOKUP($A541,#REF!,5,FALSE)),IF(INDEX(#REF!,MATCH($A541,#REF!,0),2),LEFT(VLOOKUP($A541,#REF!,5,FALSE),LEN(VLOOKUP($A541,#REF!,5,FALSE))-2),CONCATENATE(LEFT(VLOOKUP($A541,#REF!,5,FALSE),LEN(VLOOKUP($A541,#REF!,5,FALSE))-2),"*")),"")</f>
        <v>#REF!</v>
      </c>
      <c r="G541" s="42" t="e">
        <f>IF(LEN(VLOOKUP($A541,#REF!,6,FALSE)),IF(INDEX(#REF!,MATCH($A541,#REF!,0),3),LEFT(VLOOKUP($A541,#REF!,6,FALSE),LEN(VLOOKUP($A541,#REF!,6,FALSE))-2),CONCATENATE(LEFT(VLOOKUP($A541,#REF!,6,FALSE),LEN(VLOOKUP($A541,#REF!,6,FALSE))-2),"*")),"")</f>
        <v>#REF!</v>
      </c>
      <c r="H541" s="43" t="e">
        <f>IF(LEN(VLOOKUP($A541,#REF!,7,FALSE)),IF(INDEX(#REF!,MATCH($A541,#REF!,0),4),LEFT(VLOOKUP($A541,#REF!,7,FALSE),LEN(VLOOKUP($A541,#REF!,7,FALSE))-2),CONCATENATE(LEFT(VLOOKUP($A541,#REF!,7,FALSE),LEN(VLOOKUP($A541,#REF!,7,FALSE))-2),"*")),"")</f>
        <v>#REF!</v>
      </c>
      <c r="I541" s="54" t="e">
        <f>IF(LEN(VLOOKUP($A541,#REF!,8,FALSE)),UPPER(RIGHT(VLOOKUP($A541,#REF!,8,FALSE),1)),"")</f>
        <v>#REF!</v>
      </c>
      <c r="J541" s="42" t="e">
        <f>IF(LEN(VLOOKUP($A541,#REF!,4,FALSE)),UPPER(RIGHT(VLOOKUP($A541,#REF!,4,FALSE),1)),"")</f>
        <v>#REF!</v>
      </c>
      <c r="K541" s="42" t="e">
        <f>IF(LEN(VLOOKUP($A541,#REF!,5,FALSE)),UPPER(RIGHT(VLOOKUP($A541,#REF!,5,FALSE),1)),"")</f>
        <v>#REF!</v>
      </c>
      <c r="L541" s="42" t="e">
        <f>IF(LEN(VLOOKUP($A541,#REF!,6,FALSE)),UPPER(RIGHT(VLOOKUP($A541,#REF!,6,FALSE),1)),"")</f>
        <v>#REF!</v>
      </c>
      <c r="M541" s="43" t="e">
        <f>IF(LEN(VLOOKUP($A541,#REF!,7,FALSE)),UPPER(RIGHT(VLOOKUP($A541,#REF!,7,FALSE),1)),"")</f>
        <v>#REF!</v>
      </c>
      <c r="N541" s="206"/>
      <c r="O541" s="206"/>
      <c r="P541" s="206"/>
      <c r="Q541" s="206"/>
      <c r="R541" s="206"/>
      <c r="S541" s="63" t="e">
        <f>HLOOKUP("Device Tree Pin Name",#REF!,MATCH($A541,#REF!,0),FALSE)</f>
        <v>#REF!</v>
      </c>
      <c r="T541" s="47" t="e">
        <f>HLOOKUP("power rail",#REF!,MATCH($A541,#REF!,0),FALSE)</f>
        <v>#REF!</v>
      </c>
      <c r="U541" s="62" t="e">
        <f>HLOOKUP("Wake Capable",#REF!,MATCH($A541,#REF!,0),FALSE)</f>
        <v>#REF!</v>
      </c>
      <c r="V541" s="62" t="e">
        <f>HLOOKUP("Strap",#REF!,MATCH($A541,#REF!,0),FALSE)</f>
        <v>#REF!</v>
      </c>
      <c r="W541" s="62"/>
      <c r="X541" s="62"/>
      <c r="Y541" s="62"/>
      <c r="Z541" s="47"/>
      <c r="AA541" s="47" t="e">
        <f>HLOOKUP("Pad type",#REF!,MATCH($A541,#REF!,0),FALSE)</f>
        <v>#REF!</v>
      </c>
      <c r="AB541" s="63"/>
      <c r="AC541" s="63" t="e">
        <f>HLOOKUP("POR Pin State",#REF!,MATCH($A541,#REF!,0),FALSE)</f>
        <v>#REF!</v>
      </c>
      <c r="AD541" s="207"/>
      <c r="AE541" s="208"/>
      <c r="AF541" s="208"/>
      <c r="AG541" s="208"/>
      <c r="AH541" s="209"/>
      <c r="AI541" s="209"/>
      <c r="AJ541" s="210"/>
      <c r="AK541" s="210"/>
      <c r="AL541" s="210"/>
      <c r="AM541" s="210"/>
      <c r="AN541" s="210"/>
      <c r="AO541" s="210"/>
      <c r="AP541" s="210"/>
      <c r="AQ541" s="215" t="s">
        <v>1229</v>
      </c>
      <c r="AR541" s="105"/>
      <c r="AS541" s="105"/>
      <c r="AT541" s="105"/>
      <c r="AU541" s="105"/>
      <c r="AV541" s="105"/>
      <c r="AW541" s="105"/>
      <c r="AX541" s="105"/>
      <c r="AY541" s="105"/>
      <c r="AZ541" s="105"/>
      <c r="BA541" s="105"/>
      <c r="BB541" s="218"/>
      <c r="BC541" s="105"/>
      <c r="BD541" s="250"/>
      <c r="BE541" s="252" t="s">
        <v>1230</v>
      </c>
      <c r="BF541" s="147" t="e">
        <f>VLOOKUP($A541,#REF!,34,FALSE)</f>
        <v>#REF!</v>
      </c>
      <c r="BG541" s="147" t="e">
        <f>VLOOKUP($A541,#REF!,22,FALSE)</f>
        <v>#REF!</v>
      </c>
      <c r="BH541" s="149"/>
    </row>
    <row r="542" s="5" customFormat="1" ht="12.95" customHeight="1" spans="1:60">
      <c r="A542" s="48" t="s">
        <v>1231</v>
      </c>
      <c r="B542" s="38" t="e">
        <f>VLOOKUP($A542,#REF!,34,FALSE)</f>
        <v>#REF!</v>
      </c>
      <c r="C542" s="39" t="str">
        <f t="shared" si="159"/>
        <v>unused_DDR_XM0_B2A_CS_CKE1</v>
      </c>
      <c r="D542" s="40" t="e">
        <f>IF(LEN(VLOOKUP($A542,#REF!,8,FALSE)),LEFT(VLOOKUP($A542,#REF!,8,FALSE),LEN(VLOOKUP($A542,#REF!,8,FALSE))-2),"")</f>
        <v>#REF!</v>
      </c>
      <c r="E542" s="41" t="e">
        <f>IF(LEN(VLOOKUP($A542,#REF!,4,FALSE)),IF(INDEX(#REF!,MATCH($A542,#REF!,0),1),LEFT(VLOOKUP($A542,#REF!,4,FALSE),LEN(VLOOKUP($A542,#REF!,4,FALSE))-2),CONCATENATE(LEFT(VLOOKUP($A542,#REF!,4,FALSE),LEN(VLOOKUP($A542,#REF!,4,FALSE))-2),"*")),"")</f>
        <v>#REF!</v>
      </c>
      <c r="F542" s="42" t="e">
        <f>IF(LEN(VLOOKUP($A542,#REF!,5,FALSE)),IF(INDEX(#REF!,MATCH($A542,#REF!,0),2),LEFT(VLOOKUP($A542,#REF!,5,FALSE),LEN(VLOOKUP($A542,#REF!,5,FALSE))-2),CONCATENATE(LEFT(VLOOKUP($A542,#REF!,5,FALSE),LEN(VLOOKUP($A542,#REF!,5,FALSE))-2),"*")),"")</f>
        <v>#REF!</v>
      </c>
      <c r="G542" s="42" t="e">
        <f>IF(LEN(VLOOKUP($A542,#REF!,6,FALSE)),IF(INDEX(#REF!,MATCH($A542,#REF!,0),3),LEFT(VLOOKUP($A542,#REF!,6,FALSE),LEN(VLOOKUP($A542,#REF!,6,FALSE))-2),CONCATENATE(LEFT(VLOOKUP($A542,#REF!,6,FALSE),LEN(VLOOKUP($A542,#REF!,6,FALSE))-2),"*")),"")</f>
        <v>#REF!</v>
      </c>
      <c r="H542" s="43" t="e">
        <f>IF(LEN(VLOOKUP($A542,#REF!,7,FALSE)),IF(INDEX(#REF!,MATCH($A542,#REF!,0),4),LEFT(VLOOKUP($A542,#REF!,7,FALSE),LEN(VLOOKUP($A542,#REF!,7,FALSE))-2),CONCATENATE(LEFT(VLOOKUP($A542,#REF!,7,FALSE),LEN(VLOOKUP($A542,#REF!,7,FALSE))-2),"*")),"")</f>
        <v>#REF!</v>
      </c>
      <c r="I542" s="54" t="e">
        <f>IF(LEN(VLOOKUP($A542,#REF!,8,FALSE)),UPPER(RIGHT(VLOOKUP($A542,#REF!,8,FALSE),1)),"")</f>
        <v>#REF!</v>
      </c>
      <c r="J542" s="42" t="e">
        <f>IF(LEN(VLOOKUP($A542,#REF!,4,FALSE)),UPPER(RIGHT(VLOOKUP($A542,#REF!,4,FALSE),1)),"")</f>
        <v>#REF!</v>
      </c>
      <c r="K542" s="42" t="e">
        <f>IF(LEN(VLOOKUP($A542,#REF!,5,FALSE)),UPPER(RIGHT(VLOOKUP($A542,#REF!,5,FALSE),1)),"")</f>
        <v>#REF!</v>
      </c>
      <c r="L542" s="42" t="e">
        <f>IF(LEN(VLOOKUP($A542,#REF!,6,FALSE)),UPPER(RIGHT(VLOOKUP($A542,#REF!,6,FALSE),1)),"")</f>
        <v>#REF!</v>
      </c>
      <c r="M542" s="43" t="e">
        <f>IF(LEN(VLOOKUP($A542,#REF!,7,FALSE)),UPPER(RIGHT(VLOOKUP($A542,#REF!,7,FALSE),1)),"")</f>
        <v>#REF!</v>
      </c>
      <c r="N542" s="206"/>
      <c r="O542" s="206"/>
      <c r="P542" s="206"/>
      <c r="Q542" s="206"/>
      <c r="R542" s="206"/>
      <c r="S542" s="63" t="e">
        <f>HLOOKUP("Device Tree Pin Name",#REF!,MATCH($A542,#REF!,0),FALSE)</f>
        <v>#REF!</v>
      </c>
      <c r="T542" s="47" t="e">
        <f>HLOOKUP("power rail",#REF!,MATCH($A542,#REF!,0),FALSE)</f>
        <v>#REF!</v>
      </c>
      <c r="U542" s="62" t="e">
        <f>HLOOKUP("Wake Capable",#REF!,MATCH($A542,#REF!,0),FALSE)</f>
        <v>#REF!</v>
      </c>
      <c r="V542" s="62" t="e">
        <f>HLOOKUP("Strap",#REF!,MATCH($A542,#REF!,0),FALSE)</f>
        <v>#REF!</v>
      </c>
      <c r="W542" s="62"/>
      <c r="X542" s="62"/>
      <c r="Y542" s="62"/>
      <c r="Z542" s="47"/>
      <c r="AA542" s="47" t="e">
        <f>HLOOKUP("Pad type",#REF!,MATCH($A542,#REF!,0),FALSE)</f>
        <v>#REF!</v>
      </c>
      <c r="AB542" s="63"/>
      <c r="AC542" s="63" t="e">
        <f>HLOOKUP("POR Pin State",#REF!,MATCH($A542,#REF!,0),FALSE)</f>
        <v>#REF!</v>
      </c>
      <c r="AD542" s="207"/>
      <c r="AE542" s="208"/>
      <c r="AF542" s="208"/>
      <c r="AG542" s="208"/>
      <c r="AH542" s="209"/>
      <c r="AI542" s="209"/>
      <c r="AJ542" s="210"/>
      <c r="AK542" s="210"/>
      <c r="AL542" s="210"/>
      <c r="AM542" s="210"/>
      <c r="AN542" s="210"/>
      <c r="AO542" s="210"/>
      <c r="AP542" s="210"/>
      <c r="AQ542" s="215" t="s">
        <v>1231</v>
      </c>
      <c r="AR542" s="105"/>
      <c r="AS542" s="105"/>
      <c r="AT542" s="105"/>
      <c r="AU542" s="105"/>
      <c r="AV542" s="105"/>
      <c r="AW542" s="105"/>
      <c r="AX542" s="105"/>
      <c r="AY542" s="105"/>
      <c r="AZ542" s="105"/>
      <c r="BA542" s="105"/>
      <c r="BB542" s="218"/>
      <c r="BC542" s="105"/>
      <c r="BD542" s="250"/>
      <c r="BE542" s="252" t="s">
        <v>1232</v>
      </c>
      <c r="BF542" s="147" t="e">
        <f>VLOOKUP($A542,#REF!,34,FALSE)</f>
        <v>#REF!</v>
      </c>
      <c r="BG542" s="147" t="e">
        <f>VLOOKUP($A542,#REF!,22,FALSE)</f>
        <v>#REF!</v>
      </c>
      <c r="BH542" s="149"/>
    </row>
    <row r="543" s="5" customFormat="1" ht="12.95" customHeight="1" spans="1:60">
      <c r="A543" s="48" t="s">
        <v>1233</v>
      </c>
      <c r="B543" s="38" t="e">
        <f>VLOOKUP($A543,#REF!,34,FALSE)</f>
        <v>#REF!</v>
      </c>
      <c r="C543" s="39" t="str">
        <f t="shared" si="159"/>
        <v>unused_DDR_XM0_B2B_CS_CKE0</v>
      </c>
      <c r="D543" s="40" t="e">
        <f>IF(LEN(VLOOKUP($A543,#REF!,8,FALSE)),LEFT(VLOOKUP($A543,#REF!,8,FALSE),LEN(VLOOKUP($A543,#REF!,8,FALSE))-2),"")</f>
        <v>#REF!</v>
      </c>
      <c r="E543" s="41" t="e">
        <f>IF(LEN(VLOOKUP($A543,#REF!,4,FALSE)),IF(INDEX(#REF!,MATCH($A543,#REF!,0),1),LEFT(VLOOKUP($A543,#REF!,4,FALSE),LEN(VLOOKUP($A543,#REF!,4,FALSE))-2),CONCATENATE(LEFT(VLOOKUP($A543,#REF!,4,FALSE),LEN(VLOOKUP($A543,#REF!,4,FALSE))-2),"*")),"")</f>
        <v>#REF!</v>
      </c>
      <c r="F543" s="42" t="e">
        <f>IF(LEN(VLOOKUP($A543,#REF!,5,FALSE)),IF(INDEX(#REF!,MATCH($A543,#REF!,0),2),LEFT(VLOOKUP($A543,#REF!,5,FALSE),LEN(VLOOKUP($A543,#REF!,5,FALSE))-2),CONCATENATE(LEFT(VLOOKUP($A543,#REF!,5,FALSE),LEN(VLOOKUP($A543,#REF!,5,FALSE))-2),"*")),"")</f>
        <v>#REF!</v>
      </c>
      <c r="G543" s="42" t="e">
        <f>IF(LEN(VLOOKUP($A543,#REF!,6,FALSE)),IF(INDEX(#REF!,MATCH($A543,#REF!,0),3),LEFT(VLOOKUP($A543,#REF!,6,FALSE),LEN(VLOOKUP($A543,#REF!,6,FALSE))-2),CONCATENATE(LEFT(VLOOKUP($A543,#REF!,6,FALSE),LEN(VLOOKUP($A543,#REF!,6,FALSE))-2),"*")),"")</f>
        <v>#REF!</v>
      </c>
      <c r="H543" s="43" t="e">
        <f>IF(LEN(VLOOKUP($A543,#REF!,7,FALSE)),IF(INDEX(#REF!,MATCH($A543,#REF!,0),4),LEFT(VLOOKUP($A543,#REF!,7,FALSE),LEN(VLOOKUP($A543,#REF!,7,FALSE))-2),CONCATENATE(LEFT(VLOOKUP($A543,#REF!,7,FALSE),LEN(VLOOKUP($A543,#REF!,7,FALSE))-2),"*")),"")</f>
        <v>#REF!</v>
      </c>
      <c r="I543" s="54" t="e">
        <f>IF(LEN(VLOOKUP($A543,#REF!,8,FALSE)),UPPER(RIGHT(VLOOKUP($A543,#REF!,8,FALSE),1)),"")</f>
        <v>#REF!</v>
      </c>
      <c r="J543" s="42" t="e">
        <f>IF(LEN(VLOOKUP($A543,#REF!,4,FALSE)),UPPER(RIGHT(VLOOKUP($A543,#REF!,4,FALSE),1)),"")</f>
        <v>#REF!</v>
      </c>
      <c r="K543" s="42" t="e">
        <f>IF(LEN(VLOOKUP($A543,#REF!,5,FALSE)),UPPER(RIGHT(VLOOKUP($A543,#REF!,5,FALSE),1)),"")</f>
        <v>#REF!</v>
      </c>
      <c r="L543" s="42" t="e">
        <f>IF(LEN(VLOOKUP($A543,#REF!,6,FALSE)),UPPER(RIGHT(VLOOKUP($A543,#REF!,6,FALSE),1)),"")</f>
        <v>#REF!</v>
      </c>
      <c r="M543" s="43" t="e">
        <f>IF(LEN(VLOOKUP($A543,#REF!,7,FALSE)),UPPER(RIGHT(VLOOKUP($A543,#REF!,7,FALSE),1)),"")</f>
        <v>#REF!</v>
      </c>
      <c r="N543" s="206"/>
      <c r="O543" s="206"/>
      <c r="P543" s="206"/>
      <c r="Q543" s="206"/>
      <c r="R543" s="206"/>
      <c r="S543" s="63" t="e">
        <f>HLOOKUP("Device Tree Pin Name",#REF!,MATCH($A543,#REF!,0),FALSE)</f>
        <v>#REF!</v>
      </c>
      <c r="T543" s="47" t="e">
        <f>HLOOKUP("power rail",#REF!,MATCH($A543,#REF!,0),FALSE)</f>
        <v>#REF!</v>
      </c>
      <c r="U543" s="62" t="e">
        <f>HLOOKUP("Wake Capable",#REF!,MATCH($A543,#REF!,0),FALSE)</f>
        <v>#REF!</v>
      </c>
      <c r="V543" s="62" t="e">
        <f>HLOOKUP("Strap",#REF!,MATCH($A543,#REF!,0),FALSE)</f>
        <v>#REF!</v>
      </c>
      <c r="W543" s="62"/>
      <c r="X543" s="62"/>
      <c r="Y543" s="62"/>
      <c r="Z543" s="47"/>
      <c r="AA543" s="47" t="e">
        <f>HLOOKUP("Pad type",#REF!,MATCH($A543,#REF!,0),FALSE)</f>
        <v>#REF!</v>
      </c>
      <c r="AB543" s="63"/>
      <c r="AC543" s="63" t="e">
        <f>HLOOKUP("POR Pin State",#REF!,MATCH($A543,#REF!,0),FALSE)</f>
        <v>#REF!</v>
      </c>
      <c r="AD543" s="207"/>
      <c r="AE543" s="208"/>
      <c r="AF543" s="208"/>
      <c r="AG543" s="208"/>
      <c r="AH543" s="209"/>
      <c r="AI543" s="209"/>
      <c r="AJ543" s="210"/>
      <c r="AK543" s="210"/>
      <c r="AL543" s="210"/>
      <c r="AM543" s="210"/>
      <c r="AN543" s="210"/>
      <c r="AO543" s="210"/>
      <c r="AP543" s="210"/>
      <c r="AQ543" s="215" t="s">
        <v>1233</v>
      </c>
      <c r="AR543" s="105"/>
      <c r="AS543" s="105"/>
      <c r="AT543" s="105"/>
      <c r="AU543" s="105"/>
      <c r="AV543" s="105"/>
      <c r="AW543" s="105"/>
      <c r="AX543" s="105"/>
      <c r="AY543" s="105"/>
      <c r="AZ543" s="105"/>
      <c r="BA543" s="105"/>
      <c r="BB543" s="218"/>
      <c r="BC543" s="105"/>
      <c r="BD543" s="250"/>
      <c r="BE543" s="252" t="s">
        <v>1234</v>
      </c>
      <c r="BF543" s="147" t="e">
        <f>VLOOKUP($A543,#REF!,34,FALSE)</f>
        <v>#REF!</v>
      </c>
      <c r="BG543" s="147" t="e">
        <f>VLOOKUP($A543,#REF!,22,FALSE)</f>
        <v>#REF!</v>
      </c>
      <c r="BH543" s="149"/>
    </row>
    <row r="544" s="5" customFormat="1" ht="12.95" customHeight="1" spans="1:60">
      <c r="A544" s="48" t="s">
        <v>1235</v>
      </c>
      <c r="B544" s="38" t="e">
        <f>VLOOKUP($A544,#REF!,34,FALSE)</f>
        <v>#REF!</v>
      </c>
      <c r="C544" s="39" t="str">
        <f t="shared" si="159"/>
        <v>unused_DDR_XM0_B2B_CS_CKE1</v>
      </c>
      <c r="D544" s="40" t="e">
        <f>IF(LEN(VLOOKUP($A544,#REF!,8,FALSE)),LEFT(VLOOKUP($A544,#REF!,8,FALSE),LEN(VLOOKUP($A544,#REF!,8,FALSE))-2),"")</f>
        <v>#REF!</v>
      </c>
      <c r="E544" s="41" t="e">
        <f>IF(LEN(VLOOKUP($A544,#REF!,4,FALSE)),IF(INDEX(#REF!,MATCH($A544,#REF!,0),1),LEFT(VLOOKUP($A544,#REF!,4,FALSE),LEN(VLOOKUP($A544,#REF!,4,FALSE))-2),CONCATENATE(LEFT(VLOOKUP($A544,#REF!,4,FALSE),LEN(VLOOKUP($A544,#REF!,4,FALSE))-2),"*")),"")</f>
        <v>#REF!</v>
      </c>
      <c r="F544" s="42" t="e">
        <f>IF(LEN(VLOOKUP($A544,#REF!,5,FALSE)),IF(INDEX(#REF!,MATCH($A544,#REF!,0),2),LEFT(VLOOKUP($A544,#REF!,5,FALSE),LEN(VLOOKUP($A544,#REF!,5,FALSE))-2),CONCATENATE(LEFT(VLOOKUP($A544,#REF!,5,FALSE),LEN(VLOOKUP($A544,#REF!,5,FALSE))-2),"*")),"")</f>
        <v>#REF!</v>
      </c>
      <c r="G544" s="42" t="e">
        <f>IF(LEN(VLOOKUP($A544,#REF!,6,FALSE)),IF(INDEX(#REF!,MATCH($A544,#REF!,0),3),LEFT(VLOOKUP($A544,#REF!,6,FALSE),LEN(VLOOKUP($A544,#REF!,6,FALSE))-2),CONCATENATE(LEFT(VLOOKUP($A544,#REF!,6,FALSE),LEN(VLOOKUP($A544,#REF!,6,FALSE))-2),"*")),"")</f>
        <v>#REF!</v>
      </c>
      <c r="H544" s="43" t="e">
        <f>IF(LEN(VLOOKUP($A544,#REF!,7,FALSE)),IF(INDEX(#REF!,MATCH($A544,#REF!,0),4),LEFT(VLOOKUP($A544,#REF!,7,FALSE),LEN(VLOOKUP($A544,#REF!,7,FALSE))-2),CONCATENATE(LEFT(VLOOKUP($A544,#REF!,7,FALSE),LEN(VLOOKUP($A544,#REF!,7,FALSE))-2),"*")),"")</f>
        <v>#REF!</v>
      </c>
      <c r="I544" s="54" t="e">
        <f>IF(LEN(VLOOKUP($A544,#REF!,8,FALSE)),UPPER(RIGHT(VLOOKUP($A544,#REF!,8,FALSE),1)),"")</f>
        <v>#REF!</v>
      </c>
      <c r="J544" s="42" t="e">
        <f>IF(LEN(VLOOKUP($A544,#REF!,4,FALSE)),UPPER(RIGHT(VLOOKUP($A544,#REF!,4,FALSE),1)),"")</f>
        <v>#REF!</v>
      </c>
      <c r="K544" s="42" t="e">
        <f>IF(LEN(VLOOKUP($A544,#REF!,5,FALSE)),UPPER(RIGHT(VLOOKUP($A544,#REF!,5,FALSE),1)),"")</f>
        <v>#REF!</v>
      </c>
      <c r="L544" s="42" t="e">
        <f>IF(LEN(VLOOKUP($A544,#REF!,6,FALSE)),UPPER(RIGHT(VLOOKUP($A544,#REF!,6,FALSE),1)),"")</f>
        <v>#REF!</v>
      </c>
      <c r="M544" s="43" t="e">
        <f>IF(LEN(VLOOKUP($A544,#REF!,7,FALSE)),UPPER(RIGHT(VLOOKUP($A544,#REF!,7,FALSE),1)),"")</f>
        <v>#REF!</v>
      </c>
      <c r="N544" s="206"/>
      <c r="O544" s="206"/>
      <c r="P544" s="206"/>
      <c r="Q544" s="206"/>
      <c r="R544" s="206"/>
      <c r="S544" s="63" t="e">
        <f>HLOOKUP("Device Tree Pin Name",#REF!,MATCH($A544,#REF!,0),FALSE)</f>
        <v>#REF!</v>
      </c>
      <c r="T544" s="47" t="e">
        <f>HLOOKUP("power rail",#REF!,MATCH($A544,#REF!,0),FALSE)</f>
        <v>#REF!</v>
      </c>
      <c r="U544" s="62" t="e">
        <f>HLOOKUP("Wake Capable",#REF!,MATCH($A544,#REF!,0),FALSE)</f>
        <v>#REF!</v>
      </c>
      <c r="V544" s="62" t="e">
        <f>HLOOKUP("Strap",#REF!,MATCH($A544,#REF!,0),FALSE)</f>
        <v>#REF!</v>
      </c>
      <c r="W544" s="62"/>
      <c r="X544" s="62"/>
      <c r="Y544" s="62"/>
      <c r="Z544" s="47"/>
      <c r="AA544" s="47" t="e">
        <f>HLOOKUP("Pad type",#REF!,MATCH($A544,#REF!,0),FALSE)</f>
        <v>#REF!</v>
      </c>
      <c r="AB544" s="63"/>
      <c r="AC544" s="63" t="e">
        <f>HLOOKUP("POR Pin State",#REF!,MATCH($A544,#REF!,0),FALSE)</f>
        <v>#REF!</v>
      </c>
      <c r="AD544" s="207"/>
      <c r="AE544" s="208"/>
      <c r="AF544" s="208"/>
      <c r="AG544" s="208"/>
      <c r="AH544" s="209"/>
      <c r="AI544" s="209"/>
      <c r="AJ544" s="210"/>
      <c r="AK544" s="210"/>
      <c r="AL544" s="210"/>
      <c r="AM544" s="210"/>
      <c r="AN544" s="210"/>
      <c r="AO544" s="210"/>
      <c r="AP544" s="210"/>
      <c r="AQ544" s="215" t="s">
        <v>1235</v>
      </c>
      <c r="AR544" s="105"/>
      <c r="AS544" s="105"/>
      <c r="AT544" s="105"/>
      <c r="AU544" s="105"/>
      <c r="AV544" s="105"/>
      <c r="AW544" s="105"/>
      <c r="AX544" s="105"/>
      <c r="AY544" s="105"/>
      <c r="AZ544" s="105"/>
      <c r="BA544" s="105"/>
      <c r="BB544" s="218"/>
      <c r="BC544" s="105"/>
      <c r="BD544" s="250"/>
      <c r="BE544" s="252" t="s">
        <v>1236</v>
      </c>
      <c r="BF544" s="147" t="e">
        <f>VLOOKUP($A544,#REF!,34,FALSE)</f>
        <v>#REF!</v>
      </c>
      <c r="BG544" s="147" t="e">
        <f>VLOOKUP($A544,#REF!,22,FALSE)</f>
        <v>#REF!</v>
      </c>
      <c r="BH544" s="149"/>
    </row>
    <row r="545" s="5" customFormat="1" ht="12.95" customHeight="1" spans="1:60">
      <c r="A545" s="48" t="s">
        <v>1237</v>
      </c>
      <c r="B545" s="38" t="e">
        <f>VLOOKUP($A545,#REF!,34,FALSE)</f>
        <v>#REF!</v>
      </c>
      <c r="C545" s="39" t="str">
        <f t="shared" si="159"/>
        <v>unused_DDR_XM0_B2A_CLK_P</v>
      </c>
      <c r="D545" s="40" t="e">
        <f>IF(LEN(VLOOKUP($A545,#REF!,8,FALSE)),LEFT(VLOOKUP($A545,#REF!,8,FALSE),LEN(VLOOKUP($A545,#REF!,8,FALSE))-2),"")</f>
        <v>#REF!</v>
      </c>
      <c r="E545" s="41" t="e">
        <f>IF(LEN(VLOOKUP($A545,#REF!,4,FALSE)),IF(INDEX(#REF!,MATCH($A545,#REF!,0),1),LEFT(VLOOKUP($A545,#REF!,4,FALSE),LEN(VLOOKUP($A545,#REF!,4,FALSE))-2),CONCATENATE(LEFT(VLOOKUP($A545,#REF!,4,FALSE),LEN(VLOOKUP($A545,#REF!,4,FALSE))-2),"*")),"")</f>
        <v>#REF!</v>
      </c>
      <c r="F545" s="42" t="e">
        <f>IF(LEN(VLOOKUP($A545,#REF!,5,FALSE)),IF(INDEX(#REF!,MATCH($A545,#REF!,0),2),LEFT(VLOOKUP($A545,#REF!,5,FALSE),LEN(VLOOKUP($A545,#REF!,5,FALSE))-2),CONCATENATE(LEFT(VLOOKUP($A545,#REF!,5,FALSE),LEN(VLOOKUP($A545,#REF!,5,FALSE))-2),"*")),"")</f>
        <v>#REF!</v>
      </c>
      <c r="G545" s="42" t="e">
        <f>IF(LEN(VLOOKUP($A545,#REF!,6,FALSE)),IF(INDEX(#REF!,MATCH($A545,#REF!,0),3),LEFT(VLOOKUP($A545,#REF!,6,FALSE),LEN(VLOOKUP($A545,#REF!,6,FALSE))-2),CONCATENATE(LEFT(VLOOKUP($A545,#REF!,6,FALSE),LEN(VLOOKUP($A545,#REF!,6,FALSE))-2),"*")),"")</f>
        <v>#REF!</v>
      </c>
      <c r="H545" s="43" t="e">
        <f>IF(LEN(VLOOKUP($A545,#REF!,7,FALSE)),IF(INDEX(#REF!,MATCH($A545,#REF!,0),4),LEFT(VLOOKUP($A545,#REF!,7,FALSE),LEN(VLOOKUP($A545,#REF!,7,FALSE))-2),CONCATENATE(LEFT(VLOOKUP($A545,#REF!,7,FALSE),LEN(VLOOKUP($A545,#REF!,7,FALSE))-2),"*")),"")</f>
        <v>#REF!</v>
      </c>
      <c r="I545" s="54" t="e">
        <f>IF(LEN(VLOOKUP($A545,#REF!,8,FALSE)),UPPER(RIGHT(VLOOKUP($A545,#REF!,8,FALSE),1)),"")</f>
        <v>#REF!</v>
      </c>
      <c r="J545" s="42" t="e">
        <f>IF(LEN(VLOOKUP($A545,#REF!,4,FALSE)),UPPER(RIGHT(VLOOKUP($A545,#REF!,4,FALSE),1)),"")</f>
        <v>#REF!</v>
      </c>
      <c r="K545" s="42" t="e">
        <f>IF(LEN(VLOOKUP($A545,#REF!,5,FALSE)),UPPER(RIGHT(VLOOKUP($A545,#REF!,5,FALSE),1)),"")</f>
        <v>#REF!</v>
      </c>
      <c r="L545" s="42" t="e">
        <f>IF(LEN(VLOOKUP($A545,#REF!,6,FALSE)),UPPER(RIGHT(VLOOKUP($A545,#REF!,6,FALSE),1)),"")</f>
        <v>#REF!</v>
      </c>
      <c r="M545" s="43" t="e">
        <f>IF(LEN(VLOOKUP($A545,#REF!,7,FALSE)),UPPER(RIGHT(VLOOKUP($A545,#REF!,7,FALSE),1)),"")</f>
        <v>#REF!</v>
      </c>
      <c r="N545" s="206"/>
      <c r="O545" s="206"/>
      <c r="P545" s="206"/>
      <c r="Q545" s="206"/>
      <c r="R545" s="206"/>
      <c r="S545" s="63" t="e">
        <f>HLOOKUP("Device Tree Pin Name",#REF!,MATCH($A545,#REF!,0),FALSE)</f>
        <v>#REF!</v>
      </c>
      <c r="T545" s="47" t="e">
        <f>HLOOKUP("power rail",#REF!,MATCH($A545,#REF!,0),FALSE)</f>
        <v>#REF!</v>
      </c>
      <c r="U545" s="62" t="e">
        <f>HLOOKUP("Wake Capable",#REF!,MATCH($A545,#REF!,0),FALSE)</f>
        <v>#REF!</v>
      </c>
      <c r="V545" s="62" t="e">
        <f>HLOOKUP("Strap",#REF!,MATCH($A545,#REF!,0),FALSE)</f>
        <v>#REF!</v>
      </c>
      <c r="W545" s="62"/>
      <c r="X545" s="62"/>
      <c r="Y545" s="62"/>
      <c r="Z545" s="47"/>
      <c r="AA545" s="47" t="e">
        <f>HLOOKUP("Pad type",#REF!,MATCH($A545,#REF!,0),FALSE)</f>
        <v>#REF!</v>
      </c>
      <c r="AB545" s="63"/>
      <c r="AC545" s="63" t="e">
        <f>HLOOKUP("POR Pin State",#REF!,MATCH($A545,#REF!,0),FALSE)</f>
        <v>#REF!</v>
      </c>
      <c r="AD545" s="207"/>
      <c r="AE545" s="208"/>
      <c r="AF545" s="208"/>
      <c r="AG545" s="208"/>
      <c r="AH545" s="209"/>
      <c r="AI545" s="209"/>
      <c r="AJ545" s="210"/>
      <c r="AK545" s="210"/>
      <c r="AL545" s="210"/>
      <c r="AM545" s="210"/>
      <c r="AN545" s="210"/>
      <c r="AO545" s="210"/>
      <c r="AP545" s="210"/>
      <c r="AQ545" s="215" t="s">
        <v>1237</v>
      </c>
      <c r="AR545" s="105"/>
      <c r="AS545" s="105"/>
      <c r="AT545" s="105"/>
      <c r="AU545" s="105"/>
      <c r="AV545" s="105"/>
      <c r="AW545" s="105"/>
      <c r="AX545" s="105"/>
      <c r="AY545" s="105"/>
      <c r="AZ545" s="105"/>
      <c r="BA545" s="105"/>
      <c r="BB545" s="218"/>
      <c r="BC545" s="105"/>
      <c r="BD545" s="250"/>
      <c r="BE545" s="252" t="s">
        <v>1238</v>
      </c>
      <c r="BF545" s="147" t="e">
        <f>VLOOKUP($A545,#REF!,34,FALSE)</f>
        <v>#REF!</v>
      </c>
      <c r="BG545" s="147" t="e">
        <f>VLOOKUP($A545,#REF!,22,FALSE)</f>
        <v>#REF!</v>
      </c>
      <c r="BH545" s="149"/>
    </row>
    <row r="546" s="5" customFormat="1" ht="12.95" customHeight="1" spans="1:60">
      <c r="A546" s="10" t="s">
        <v>1239</v>
      </c>
      <c r="B546" s="38" t="e">
        <f>VLOOKUP($A546,#REF!,34,FALSE)</f>
        <v>#REF!</v>
      </c>
      <c r="C546" s="39" t="str">
        <f t="shared" si="159"/>
        <v>unused_DDR_XM0_B2A_CLK_N</v>
      </c>
      <c r="D546" s="40" t="e">
        <f>IF(LEN(VLOOKUP($A546,#REF!,8,FALSE)),LEFT(VLOOKUP($A546,#REF!,8,FALSE),LEN(VLOOKUP($A546,#REF!,8,FALSE))-2),"")</f>
        <v>#REF!</v>
      </c>
      <c r="E546" s="41" t="e">
        <f>IF(LEN(VLOOKUP($A546,#REF!,4,FALSE)),IF(INDEX(#REF!,MATCH($A546,#REF!,0),1),LEFT(VLOOKUP($A546,#REF!,4,FALSE),LEN(VLOOKUP($A546,#REF!,4,FALSE))-2),CONCATENATE(LEFT(VLOOKUP($A546,#REF!,4,FALSE),LEN(VLOOKUP($A546,#REF!,4,FALSE))-2),"*")),"")</f>
        <v>#REF!</v>
      </c>
      <c r="F546" s="42" t="e">
        <f>IF(LEN(VLOOKUP($A546,#REF!,5,FALSE)),IF(INDEX(#REF!,MATCH($A546,#REF!,0),2),LEFT(VLOOKUP($A546,#REF!,5,FALSE),LEN(VLOOKUP($A546,#REF!,5,FALSE))-2),CONCATENATE(LEFT(VLOOKUP($A546,#REF!,5,FALSE),LEN(VLOOKUP($A546,#REF!,5,FALSE))-2),"*")),"")</f>
        <v>#REF!</v>
      </c>
      <c r="G546" s="42" t="e">
        <f>IF(LEN(VLOOKUP($A546,#REF!,6,FALSE)),IF(INDEX(#REF!,MATCH($A546,#REF!,0),3),LEFT(VLOOKUP($A546,#REF!,6,FALSE),LEN(VLOOKUP($A546,#REF!,6,FALSE))-2),CONCATENATE(LEFT(VLOOKUP($A546,#REF!,6,FALSE),LEN(VLOOKUP($A546,#REF!,6,FALSE))-2),"*")),"")</f>
        <v>#REF!</v>
      </c>
      <c r="H546" s="43" t="e">
        <f>IF(LEN(VLOOKUP($A546,#REF!,7,FALSE)),IF(INDEX(#REF!,MATCH($A546,#REF!,0),4),LEFT(VLOOKUP($A546,#REF!,7,FALSE),LEN(VLOOKUP($A546,#REF!,7,FALSE))-2),CONCATENATE(LEFT(VLOOKUP($A546,#REF!,7,FALSE),LEN(VLOOKUP($A546,#REF!,7,FALSE))-2),"*")),"")</f>
        <v>#REF!</v>
      </c>
      <c r="I546" s="54" t="e">
        <f>IF(LEN(VLOOKUP($A546,#REF!,8,FALSE)),UPPER(RIGHT(VLOOKUP($A546,#REF!,8,FALSE),1)),"")</f>
        <v>#REF!</v>
      </c>
      <c r="J546" s="42" t="e">
        <f>IF(LEN(VLOOKUP($A546,#REF!,4,FALSE)),UPPER(RIGHT(VLOOKUP($A546,#REF!,4,FALSE),1)),"")</f>
        <v>#REF!</v>
      </c>
      <c r="K546" s="42" t="e">
        <f>IF(LEN(VLOOKUP($A546,#REF!,5,FALSE)),UPPER(RIGHT(VLOOKUP($A546,#REF!,5,FALSE),1)),"")</f>
        <v>#REF!</v>
      </c>
      <c r="L546" s="42" t="e">
        <f>IF(LEN(VLOOKUP($A546,#REF!,6,FALSE)),UPPER(RIGHT(VLOOKUP($A546,#REF!,6,FALSE),1)),"")</f>
        <v>#REF!</v>
      </c>
      <c r="M546" s="43" t="e">
        <f>IF(LEN(VLOOKUP($A546,#REF!,7,FALSE)),UPPER(RIGHT(VLOOKUP($A546,#REF!,7,FALSE),1)),"")</f>
        <v>#REF!</v>
      </c>
      <c r="N546" s="206"/>
      <c r="O546" s="206"/>
      <c r="P546" s="206"/>
      <c r="Q546" s="206"/>
      <c r="R546" s="206"/>
      <c r="S546" s="63" t="e">
        <f>HLOOKUP("Device Tree Pin Name",#REF!,MATCH($A546,#REF!,0),FALSE)</f>
        <v>#REF!</v>
      </c>
      <c r="T546" s="47" t="e">
        <f>HLOOKUP("power rail",#REF!,MATCH($A546,#REF!,0),FALSE)</f>
        <v>#REF!</v>
      </c>
      <c r="U546" s="62" t="e">
        <f>HLOOKUP("Wake Capable",#REF!,MATCH($A546,#REF!,0),FALSE)</f>
        <v>#REF!</v>
      </c>
      <c r="V546" s="62" t="e">
        <f>HLOOKUP("Strap",#REF!,MATCH($A546,#REF!,0),FALSE)</f>
        <v>#REF!</v>
      </c>
      <c r="W546" s="62"/>
      <c r="X546" s="62"/>
      <c r="Y546" s="62"/>
      <c r="Z546" s="47"/>
      <c r="AA546" s="47" t="e">
        <f>HLOOKUP("Pad type",#REF!,MATCH($A546,#REF!,0),FALSE)</f>
        <v>#REF!</v>
      </c>
      <c r="AB546" s="63"/>
      <c r="AC546" s="63" t="e">
        <f>HLOOKUP("POR Pin State",#REF!,MATCH($A546,#REF!,0),FALSE)</f>
        <v>#REF!</v>
      </c>
      <c r="AD546" s="207"/>
      <c r="AE546" s="208"/>
      <c r="AF546" s="208"/>
      <c r="AG546" s="208"/>
      <c r="AH546" s="209"/>
      <c r="AI546" s="209"/>
      <c r="AJ546" s="210"/>
      <c r="AK546" s="210"/>
      <c r="AL546" s="210"/>
      <c r="AM546" s="210"/>
      <c r="AN546" s="210"/>
      <c r="AO546" s="210"/>
      <c r="AP546" s="210"/>
      <c r="AQ546" s="215" t="s">
        <v>1239</v>
      </c>
      <c r="AR546" s="105"/>
      <c r="AS546" s="105"/>
      <c r="AT546" s="105"/>
      <c r="AU546" s="105"/>
      <c r="AV546" s="105"/>
      <c r="AW546" s="105"/>
      <c r="AX546" s="105"/>
      <c r="AY546" s="105"/>
      <c r="AZ546" s="105"/>
      <c r="BA546" s="105"/>
      <c r="BB546" s="218"/>
      <c r="BC546" s="105"/>
      <c r="BD546" s="250"/>
      <c r="BE546" s="252" t="s">
        <v>1240</v>
      </c>
      <c r="BF546" s="147" t="e">
        <f>VLOOKUP($A546,#REF!,34,FALSE)</f>
        <v>#REF!</v>
      </c>
      <c r="BG546" s="147" t="e">
        <f>VLOOKUP($A546,#REF!,22,FALSE)</f>
        <v>#REF!</v>
      </c>
      <c r="BH546" s="149"/>
    </row>
    <row r="547" s="5" customFormat="1" ht="12.95" customHeight="1" spans="1:60">
      <c r="A547" s="10" t="s">
        <v>1241</v>
      </c>
      <c r="B547" s="38" t="e">
        <f>VLOOKUP($A547,#REF!,34,FALSE)</f>
        <v>#REF!</v>
      </c>
      <c r="C547" s="39" t="str">
        <f t="shared" si="159"/>
        <v>unused_DDR_XM0_B2B_CLK_P</v>
      </c>
      <c r="D547" s="40" t="e">
        <f>IF(LEN(VLOOKUP($A547,#REF!,8,FALSE)),LEFT(VLOOKUP($A547,#REF!,8,FALSE),LEN(VLOOKUP($A547,#REF!,8,FALSE))-2),"")</f>
        <v>#REF!</v>
      </c>
      <c r="E547" s="41" t="e">
        <f>IF(LEN(VLOOKUP($A547,#REF!,4,FALSE)),IF(INDEX(#REF!,MATCH($A547,#REF!,0),1),LEFT(VLOOKUP($A547,#REF!,4,FALSE),LEN(VLOOKUP($A547,#REF!,4,FALSE))-2),CONCATENATE(LEFT(VLOOKUP($A547,#REF!,4,FALSE),LEN(VLOOKUP($A547,#REF!,4,FALSE))-2),"*")),"")</f>
        <v>#REF!</v>
      </c>
      <c r="F547" s="42" t="e">
        <f>IF(LEN(VLOOKUP($A547,#REF!,5,FALSE)),IF(INDEX(#REF!,MATCH($A547,#REF!,0),2),LEFT(VLOOKUP($A547,#REF!,5,FALSE),LEN(VLOOKUP($A547,#REF!,5,FALSE))-2),CONCATENATE(LEFT(VLOOKUP($A547,#REF!,5,FALSE),LEN(VLOOKUP($A547,#REF!,5,FALSE))-2),"*")),"")</f>
        <v>#REF!</v>
      </c>
      <c r="G547" s="42" t="e">
        <f>IF(LEN(VLOOKUP($A547,#REF!,6,FALSE)),IF(INDEX(#REF!,MATCH($A547,#REF!,0),3),LEFT(VLOOKUP($A547,#REF!,6,FALSE),LEN(VLOOKUP($A547,#REF!,6,FALSE))-2),CONCATENATE(LEFT(VLOOKUP($A547,#REF!,6,FALSE),LEN(VLOOKUP($A547,#REF!,6,FALSE))-2),"*")),"")</f>
        <v>#REF!</v>
      </c>
      <c r="H547" s="43" t="e">
        <f>IF(LEN(VLOOKUP($A547,#REF!,7,FALSE)),IF(INDEX(#REF!,MATCH($A547,#REF!,0),4),LEFT(VLOOKUP($A547,#REF!,7,FALSE),LEN(VLOOKUP($A547,#REF!,7,FALSE))-2),CONCATENATE(LEFT(VLOOKUP($A547,#REF!,7,FALSE),LEN(VLOOKUP($A547,#REF!,7,FALSE))-2),"*")),"")</f>
        <v>#REF!</v>
      </c>
      <c r="I547" s="54" t="e">
        <f>IF(LEN(VLOOKUP($A547,#REF!,8,FALSE)),UPPER(RIGHT(VLOOKUP($A547,#REF!,8,FALSE),1)),"")</f>
        <v>#REF!</v>
      </c>
      <c r="J547" s="42" t="e">
        <f>IF(LEN(VLOOKUP($A547,#REF!,4,FALSE)),UPPER(RIGHT(VLOOKUP($A547,#REF!,4,FALSE),1)),"")</f>
        <v>#REF!</v>
      </c>
      <c r="K547" s="42" t="e">
        <f>IF(LEN(VLOOKUP($A547,#REF!,5,FALSE)),UPPER(RIGHT(VLOOKUP($A547,#REF!,5,FALSE),1)),"")</f>
        <v>#REF!</v>
      </c>
      <c r="L547" s="42" t="e">
        <f>IF(LEN(VLOOKUP($A547,#REF!,6,FALSE)),UPPER(RIGHT(VLOOKUP($A547,#REF!,6,FALSE),1)),"")</f>
        <v>#REF!</v>
      </c>
      <c r="M547" s="43" t="e">
        <f>IF(LEN(VLOOKUP($A547,#REF!,7,FALSE)),UPPER(RIGHT(VLOOKUP($A547,#REF!,7,FALSE),1)),"")</f>
        <v>#REF!</v>
      </c>
      <c r="N547" s="206"/>
      <c r="O547" s="206"/>
      <c r="P547" s="206"/>
      <c r="Q547" s="206"/>
      <c r="R547" s="206"/>
      <c r="S547" s="63" t="e">
        <f>HLOOKUP("Device Tree Pin Name",#REF!,MATCH($A547,#REF!,0),FALSE)</f>
        <v>#REF!</v>
      </c>
      <c r="T547" s="47" t="e">
        <f>HLOOKUP("power rail",#REF!,MATCH($A547,#REF!,0),FALSE)</f>
        <v>#REF!</v>
      </c>
      <c r="U547" s="62" t="e">
        <f>HLOOKUP("Wake Capable",#REF!,MATCH($A547,#REF!,0),FALSE)</f>
        <v>#REF!</v>
      </c>
      <c r="V547" s="62" t="e">
        <f>HLOOKUP("Strap",#REF!,MATCH($A547,#REF!,0),FALSE)</f>
        <v>#REF!</v>
      </c>
      <c r="W547" s="62"/>
      <c r="X547" s="62"/>
      <c r="Y547" s="62"/>
      <c r="Z547" s="47"/>
      <c r="AA547" s="47" t="e">
        <f>HLOOKUP("Pad type",#REF!,MATCH($A547,#REF!,0),FALSE)</f>
        <v>#REF!</v>
      </c>
      <c r="AB547" s="63"/>
      <c r="AC547" s="63" t="e">
        <f>HLOOKUP("POR Pin State",#REF!,MATCH($A547,#REF!,0),FALSE)</f>
        <v>#REF!</v>
      </c>
      <c r="AD547" s="207"/>
      <c r="AE547" s="208"/>
      <c r="AF547" s="208"/>
      <c r="AG547" s="208"/>
      <c r="AH547" s="209"/>
      <c r="AI547" s="209"/>
      <c r="AJ547" s="210"/>
      <c r="AK547" s="210"/>
      <c r="AL547" s="210"/>
      <c r="AM547" s="210"/>
      <c r="AN547" s="210"/>
      <c r="AO547" s="210"/>
      <c r="AP547" s="210"/>
      <c r="AQ547" s="215" t="s">
        <v>1241</v>
      </c>
      <c r="AR547" s="105"/>
      <c r="AS547" s="105"/>
      <c r="AT547" s="105"/>
      <c r="AU547" s="105"/>
      <c r="AV547" s="105"/>
      <c r="AW547" s="105"/>
      <c r="AX547" s="105"/>
      <c r="AY547" s="105"/>
      <c r="AZ547" s="105"/>
      <c r="BA547" s="105"/>
      <c r="BB547" s="218"/>
      <c r="BC547" s="105"/>
      <c r="BD547" s="250"/>
      <c r="BE547" s="252" t="s">
        <v>1242</v>
      </c>
      <c r="BF547" s="147" t="e">
        <f>VLOOKUP($A547,#REF!,34,FALSE)</f>
        <v>#REF!</v>
      </c>
      <c r="BG547" s="147" t="e">
        <f>VLOOKUP($A547,#REF!,22,FALSE)</f>
        <v>#REF!</v>
      </c>
      <c r="BH547" s="149"/>
    </row>
    <row r="548" s="5" customFormat="1" ht="12.95" customHeight="1" spans="1:60">
      <c r="A548" s="48" t="s">
        <v>1243</v>
      </c>
      <c r="B548" s="38" t="e">
        <f>VLOOKUP($A548,#REF!,34,FALSE)</f>
        <v>#REF!</v>
      </c>
      <c r="C548" s="39" t="str">
        <f t="shared" si="159"/>
        <v>unused_DDR_XM0_B2B_CLK_N</v>
      </c>
      <c r="D548" s="40" t="e">
        <f>IF(LEN(VLOOKUP($A548,#REF!,8,FALSE)),LEFT(VLOOKUP($A548,#REF!,8,FALSE),LEN(VLOOKUP($A548,#REF!,8,FALSE))-2),"")</f>
        <v>#REF!</v>
      </c>
      <c r="E548" s="41" t="e">
        <f>IF(LEN(VLOOKUP($A548,#REF!,4,FALSE)),IF(INDEX(#REF!,MATCH($A548,#REF!,0),1),LEFT(VLOOKUP($A548,#REF!,4,FALSE),LEN(VLOOKUP($A548,#REF!,4,FALSE))-2),CONCATENATE(LEFT(VLOOKUP($A548,#REF!,4,FALSE),LEN(VLOOKUP($A548,#REF!,4,FALSE))-2),"*")),"")</f>
        <v>#REF!</v>
      </c>
      <c r="F548" s="42" t="e">
        <f>IF(LEN(VLOOKUP($A548,#REF!,5,FALSE)),IF(INDEX(#REF!,MATCH($A548,#REF!,0),2),LEFT(VLOOKUP($A548,#REF!,5,FALSE),LEN(VLOOKUP($A548,#REF!,5,FALSE))-2),CONCATENATE(LEFT(VLOOKUP($A548,#REF!,5,FALSE),LEN(VLOOKUP($A548,#REF!,5,FALSE))-2),"*")),"")</f>
        <v>#REF!</v>
      </c>
      <c r="G548" s="42" t="e">
        <f>IF(LEN(VLOOKUP($A548,#REF!,6,FALSE)),IF(INDEX(#REF!,MATCH($A548,#REF!,0),3),LEFT(VLOOKUP($A548,#REF!,6,FALSE),LEN(VLOOKUP($A548,#REF!,6,FALSE))-2),CONCATENATE(LEFT(VLOOKUP($A548,#REF!,6,FALSE),LEN(VLOOKUP($A548,#REF!,6,FALSE))-2),"*")),"")</f>
        <v>#REF!</v>
      </c>
      <c r="H548" s="43" t="e">
        <f>IF(LEN(VLOOKUP($A548,#REF!,7,FALSE)),IF(INDEX(#REF!,MATCH($A548,#REF!,0),4),LEFT(VLOOKUP($A548,#REF!,7,FALSE),LEN(VLOOKUP($A548,#REF!,7,FALSE))-2),CONCATENATE(LEFT(VLOOKUP($A548,#REF!,7,FALSE),LEN(VLOOKUP($A548,#REF!,7,FALSE))-2),"*")),"")</f>
        <v>#REF!</v>
      </c>
      <c r="I548" s="54" t="e">
        <f>IF(LEN(VLOOKUP($A548,#REF!,8,FALSE)),UPPER(RIGHT(VLOOKUP($A548,#REF!,8,FALSE),1)),"")</f>
        <v>#REF!</v>
      </c>
      <c r="J548" s="42" t="e">
        <f>IF(LEN(VLOOKUP($A548,#REF!,4,FALSE)),UPPER(RIGHT(VLOOKUP($A548,#REF!,4,FALSE),1)),"")</f>
        <v>#REF!</v>
      </c>
      <c r="K548" s="42" t="e">
        <f>IF(LEN(VLOOKUP($A548,#REF!,5,FALSE)),UPPER(RIGHT(VLOOKUP($A548,#REF!,5,FALSE),1)),"")</f>
        <v>#REF!</v>
      </c>
      <c r="L548" s="42" t="e">
        <f>IF(LEN(VLOOKUP($A548,#REF!,6,FALSE)),UPPER(RIGHT(VLOOKUP($A548,#REF!,6,FALSE),1)),"")</f>
        <v>#REF!</v>
      </c>
      <c r="M548" s="43" t="e">
        <f>IF(LEN(VLOOKUP($A548,#REF!,7,FALSE)),UPPER(RIGHT(VLOOKUP($A548,#REF!,7,FALSE),1)),"")</f>
        <v>#REF!</v>
      </c>
      <c r="N548" s="206"/>
      <c r="O548" s="206"/>
      <c r="P548" s="206"/>
      <c r="Q548" s="206"/>
      <c r="R548" s="206"/>
      <c r="S548" s="63" t="e">
        <f>HLOOKUP("Device Tree Pin Name",#REF!,MATCH($A548,#REF!,0),FALSE)</f>
        <v>#REF!</v>
      </c>
      <c r="T548" s="47" t="e">
        <f>HLOOKUP("power rail",#REF!,MATCH($A548,#REF!,0),FALSE)</f>
        <v>#REF!</v>
      </c>
      <c r="U548" s="62" t="e">
        <f>HLOOKUP("Wake Capable",#REF!,MATCH($A548,#REF!,0),FALSE)</f>
        <v>#REF!</v>
      </c>
      <c r="V548" s="62" t="e">
        <f>HLOOKUP("Strap",#REF!,MATCH($A548,#REF!,0),FALSE)</f>
        <v>#REF!</v>
      </c>
      <c r="W548" s="62"/>
      <c r="X548" s="62"/>
      <c r="Y548" s="62"/>
      <c r="Z548" s="47"/>
      <c r="AA548" s="47" t="e">
        <f>HLOOKUP("Pad type",#REF!,MATCH($A548,#REF!,0),FALSE)</f>
        <v>#REF!</v>
      </c>
      <c r="AB548" s="63"/>
      <c r="AC548" s="63" t="e">
        <f>HLOOKUP("POR Pin State",#REF!,MATCH($A548,#REF!,0),FALSE)</f>
        <v>#REF!</v>
      </c>
      <c r="AD548" s="207"/>
      <c r="AE548" s="208"/>
      <c r="AF548" s="208"/>
      <c r="AG548" s="208"/>
      <c r="AH548" s="209"/>
      <c r="AI548" s="209"/>
      <c r="AJ548" s="210"/>
      <c r="AK548" s="210"/>
      <c r="AL548" s="210"/>
      <c r="AM548" s="210"/>
      <c r="AN548" s="210"/>
      <c r="AO548" s="210"/>
      <c r="AP548" s="210"/>
      <c r="AQ548" s="215" t="s">
        <v>1243</v>
      </c>
      <c r="AR548" s="105"/>
      <c r="AS548" s="105"/>
      <c r="AT548" s="105"/>
      <c r="AU548" s="105"/>
      <c r="AV548" s="105"/>
      <c r="AW548" s="105"/>
      <c r="AX548" s="105"/>
      <c r="AY548" s="105"/>
      <c r="AZ548" s="105"/>
      <c r="BA548" s="105"/>
      <c r="BB548" s="218"/>
      <c r="BC548" s="105"/>
      <c r="BD548" s="250"/>
      <c r="BE548" s="252" t="s">
        <v>1244</v>
      </c>
      <c r="BF548" s="147" t="e">
        <f>VLOOKUP($A548,#REF!,34,FALSE)</f>
        <v>#REF!</v>
      </c>
      <c r="BG548" s="147" t="e">
        <f>VLOOKUP($A548,#REF!,22,FALSE)</f>
        <v>#REF!</v>
      </c>
      <c r="BH548" s="149"/>
    </row>
    <row r="549" s="5" customFormat="1" ht="12.95" customHeight="1" spans="1:60">
      <c r="A549" s="48" t="s">
        <v>1245</v>
      </c>
      <c r="B549" s="38" t="e">
        <f>VLOOKUP($A549,#REF!,34,FALSE)</f>
        <v>#REF!</v>
      </c>
      <c r="C549" s="39" t="str">
        <f t="shared" si="159"/>
        <v>unused_DDR_XM0_B3D0</v>
      </c>
      <c r="D549" s="40" t="e">
        <f>IF(LEN(VLOOKUP($A549,#REF!,8,FALSE)),LEFT(VLOOKUP($A549,#REF!,8,FALSE),LEN(VLOOKUP($A549,#REF!,8,FALSE))-2),"")</f>
        <v>#REF!</v>
      </c>
      <c r="E549" s="41" t="e">
        <f>IF(LEN(VLOOKUP($A549,#REF!,4,FALSE)),IF(INDEX(#REF!,MATCH($A549,#REF!,0),1),LEFT(VLOOKUP($A549,#REF!,4,FALSE),LEN(VLOOKUP($A549,#REF!,4,FALSE))-2),CONCATENATE(LEFT(VLOOKUP($A549,#REF!,4,FALSE),LEN(VLOOKUP($A549,#REF!,4,FALSE))-2),"*")),"")</f>
        <v>#REF!</v>
      </c>
      <c r="F549" s="42" t="e">
        <f>IF(LEN(VLOOKUP($A549,#REF!,5,FALSE)),IF(INDEX(#REF!,MATCH($A549,#REF!,0),2),LEFT(VLOOKUP($A549,#REF!,5,FALSE),LEN(VLOOKUP($A549,#REF!,5,FALSE))-2),CONCATENATE(LEFT(VLOOKUP($A549,#REF!,5,FALSE),LEN(VLOOKUP($A549,#REF!,5,FALSE))-2),"*")),"")</f>
        <v>#REF!</v>
      </c>
      <c r="G549" s="42" t="e">
        <f>IF(LEN(VLOOKUP($A549,#REF!,6,FALSE)),IF(INDEX(#REF!,MATCH($A549,#REF!,0),3),LEFT(VLOOKUP($A549,#REF!,6,FALSE),LEN(VLOOKUP($A549,#REF!,6,FALSE))-2),CONCATENATE(LEFT(VLOOKUP($A549,#REF!,6,FALSE),LEN(VLOOKUP($A549,#REF!,6,FALSE))-2),"*")),"")</f>
        <v>#REF!</v>
      </c>
      <c r="H549" s="43" t="e">
        <f>IF(LEN(VLOOKUP($A549,#REF!,7,FALSE)),IF(INDEX(#REF!,MATCH($A549,#REF!,0),4),LEFT(VLOOKUP($A549,#REF!,7,FALSE),LEN(VLOOKUP($A549,#REF!,7,FALSE))-2),CONCATENATE(LEFT(VLOOKUP($A549,#REF!,7,FALSE),LEN(VLOOKUP($A549,#REF!,7,FALSE))-2),"*")),"")</f>
        <v>#REF!</v>
      </c>
      <c r="I549" s="54" t="e">
        <f>IF(LEN(VLOOKUP($A549,#REF!,8,FALSE)),UPPER(RIGHT(VLOOKUP($A549,#REF!,8,FALSE),1)),"")</f>
        <v>#REF!</v>
      </c>
      <c r="J549" s="42" t="e">
        <f>IF(LEN(VLOOKUP($A549,#REF!,4,FALSE)),UPPER(RIGHT(VLOOKUP($A549,#REF!,4,FALSE),1)),"")</f>
        <v>#REF!</v>
      </c>
      <c r="K549" s="42" t="e">
        <f>IF(LEN(VLOOKUP($A549,#REF!,5,FALSE)),UPPER(RIGHT(VLOOKUP($A549,#REF!,5,FALSE),1)),"")</f>
        <v>#REF!</v>
      </c>
      <c r="L549" s="42" t="e">
        <f>IF(LEN(VLOOKUP($A549,#REF!,6,FALSE)),UPPER(RIGHT(VLOOKUP($A549,#REF!,6,FALSE),1)),"")</f>
        <v>#REF!</v>
      </c>
      <c r="M549" s="43" t="e">
        <f>IF(LEN(VLOOKUP($A549,#REF!,7,FALSE)),UPPER(RIGHT(VLOOKUP($A549,#REF!,7,FALSE),1)),"")</f>
        <v>#REF!</v>
      </c>
      <c r="N549" s="206"/>
      <c r="O549" s="206"/>
      <c r="P549" s="206"/>
      <c r="Q549" s="206"/>
      <c r="R549" s="206"/>
      <c r="S549" s="63" t="e">
        <f>HLOOKUP("Device Tree Pin Name",#REF!,MATCH($A549,#REF!,0),FALSE)</f>
        <v>#REF!</v>
      </c>
      <c r="T549" s="47" t="e">
        <f>HLOOKUP("power rail",#REF!,MATCH($A549,#REF!,0),FALSE)</f>
        <v>#REF!</v>
      </c>
      <c r="U549" s="62" t="e">
        <f>HLOOKUP("Wake Capable",#REF!,MATCH($A549,#REF!,0),FALSE)</f>
        <v>#REF!</v>
      </c>
      <c r="V549" s="62" t="e">
        <f>HLOOKUP("Strap",#REF!,MATCH($A549,#REF!,0),FALSE)</f>
        <v>#REF!</v>
      </c>
      <c r="W549" s="62"/>
      <c r="X549" s="62"/>
      <c r="Y549" s="62"/>
      <c r="Z549" s="47"/>
      <c r="AA549" s="47" t="e">
        <f>HLOOKUP("Pad type",#REF!,MATCH($A549,#REF!,0),FALSE)</f>
        <v>#REF!</v>
      </c>
      <c r="AB549" s="63"/>
      <c r="AC549" s="63" t="e">
        <f>HLOOKUP("POR Pin State",#REF!,MATCH($A549,#REF!,0),FALSE)</f>
        <v>#REF!</v>
      </c>
      <c r="AD549" s="207"/>
      <c r="AE549" s="208"/>
      <c r="AF549" s="208"/>
      <c r="AG549" s="208"/>
      <c r="AH549" s="209"/>
      <c r="AI549" s="209"/>
      <c r="AJ549" s="210"/>
      <c r="AK549" s="210"/>
      <c r="AL549" s="210"/>
      <c r="AM549" s="210"/>
      <c r="AN549" s="210"/>
      <c r="AO549" s="210"/>
      <c r="AP549" s="210"/>
      <c r="AQ549" s="215" t="s">
        <v>1246</v>
      </c>
      <c r="AR549" s="105"/>
      <c r="AS549" s="105"/>
      <c r="AT549" s="105"/>
      <c r="AU549" s="105"/>
      <c r="AV549" s="105"/>
      <c r="AW549" s="105"/>
      <c r="AX549" s="105"/>
      <c r="AY549" s="105"/>
      <c r="AZ549" s="105"/>
      <c r="BA549" s="105"/>
      <c r="BB549" s="218"/>
      <c r="BC549" s="105"/>
      <c r="BD549" s="250"/>
      <c r="BE549" s="252" t="s">
        <v>1247</v>
      </c>
      <c r="BF549" s="147" t="e">
        <f>VLOOKUP($A549,#REF!,34,FALSE)</f>
        <v>#REF!</v>
      </c>
      <c r="BG549" s="147" t="e">
        <f>VLOOKUP($A549,#REF!,22,FALSE)</f>
        <v>#REF!</v>
      </c>
      <c r="BH549" s="149"/>
    </row>
    <row r="550" s="5" customFormat="1" ht="12.95" customHeight="1" spans="1:60">
      <c r="A550" s="48" t="s">
        <v>1248</v>
      </c>
      <c r="B550" s="38" t="e">
        <f>VLOOKUP($A550,#REF!,34,FALSE)</f>
        <v>#REF!</v>
      </c>
      <c r="C550" s="39" t="str">
        <f t="shared" si="159"/>
        <v>unused_DDR_XM0_B3D1</v>
      </c>
      <c r="D550" s="40" t="e">
        <f>IF(LEN(VLOOKUP($A550,#REF!,8,FALSE)),LEFT(VLOOKUP($A550,#REF!,8,FALSE),LEN(VLOOKUP($A550,#REF!,8,FALSE))-2),"")</f>
        <v>#REF!</v>
      </c>
      <c r="E550" s="41" t="e">
        <f>IF(LEN(VLOOKUP($A550,#REF!,4,FALSE)),IF(INDEX(#REF!,MATCH($A550,#REF!,0),1),LEFT(VLOOKUP($A550,#REF!,4,FALSE),LEN(VLOOKUP($A550,#REF!,4,FALSE))-2),CONCATENATE(LEFT(VLOOKUP($A550,#REF!,4,FALSE),LEN(VLOOKUP($A550,#REF!,4,FALSE))-2),"*")),"")</f>
        <v>#REF!</v>
      </c>
      <c r="F550" s="42" t="e">
        <f>IF(LEN(VLOOKUP($A550,#REF!,5,FALSE)),IF(INDEX(#REF!,MATCH($A550,#REF!,0),2),LEFT(VLOOKUP($A550,#REF!,5,FALSE),LEN(VLOOKUP($A550,#REF!,5,FALSE))-2),CONCATENATE(LEFT(VLOOKUP($A550,#REF!,5,FALSE),LEN(VLOOKUP($A550,#REF!,5,FALSE))-2),"*")),"")</f>
        <v>#REF!</v>
      </c>
      <c r="G550" s="42" t="e">
        <f>IF(LEN(VLOOKUP($A550,#REF!,6,FALSE)),IF(INDEX(#REF!,MATCH($A550,#REF!,0),3),LEFT(VLOOKUP($A550,#REF!,6,FALSE),LEN(VLOOKUP($A550,#REF!,6,FALSE))-2),CONCATENATE(LEFT(VLOOKUP($A550,#REF!,6,FALSE),LEN(VLOOKUP($A550,#REF!,6,FALSE))-2),"*")),"")</f>
        <v>#REF!</v>
      </c>
      <c r="H550" s="43" t="e">
        <f>IF(LEN(VLOOKUP($A550,#REF!,7,FALSE)),IF(INDEX(#REF!,MATCH($A550,#REF!,0),4),LEFT(VLOOKUP($A550,#REF!,7,FALSE),LEN(VLOOKUP($A550,#REF!,7,FALSE))-2),CONCATENATE(LEFT(VLOOKUP($A550,#REF!,7,FALSE),LEN(VLOOKUP($A550,#REF!,7,FALSE))-2),"*")),"")</f>
        <v>#REF!</v>
      </c>
      <c r="I550" s="54" t="e">
        <f>IF(LEN(VLOOKUP($A550,#REF!,8,FALSE)),UPPER(RIGHT(VLOOKUP($A550,#REF!,8,FALSE),1)),"")</f>
        <v>#REF!</v>
      </c>
      <c r="J550" s="42" t="e">
        <f>IF(LEN(VLOOKUP($A550,#REF!,4,FALSE)),UPPER(RIGHT(VLOOKUP($A550,#REF!,4,FALSE),1)),"")</f>
        <v>#REF!</v>
      </c>
      <c r="K550" s="42" t="e">
        <f>IF(LEN(VLOOKUP($A550,#REF!,5,FALSE)),UPPER(RIGHT(VLOOKUP($A550,#REF!,5,FALSE),1)),"")</f>
        <v>#REF!</v>
      </c>
      <c r="L550" s="42" t="e">
        <f>IF(LEN(VLOOKUP($A550,#REF!,6,FALSE)),UPPER(RIGHT(VLOOKUP($A550,#REF!,6,FALSE),1)),"")</f>
        <v>#REF!</v>
      </c>
      <c r="M550" s="43" t="e">
        <f>IF(LEN(VLOOKUP($A550,#REF!,7,FALSE)),UPPER(RIGHT(VLOOKUP($A550,#REF!,7,FALSE),1)),"")</f>
        <v>#REF!</v>
      </c>
      <c r="N550" s="206"/>
      <c r="O550" s="206"/>
      <c r="P550" s="206"/>
      <c r="Q550" s="206"/>
      <c r="R550" s="206"/>
      <c r="S550" s="63" t="e">
        <f>HLOOKUP("Device Tree Pin Name",#REF!,MATCH($A550,#REF!,0),FALSE)</f>
        <v>#REF!</v>
      </c>
      <c r="T550" s="47" t="e">
        <f>HLOOKUP("power rail",#REF!,MATCH($A550,#REF!,0),FALSE)</f>
        <v>#REF!</v>
      </c>
      <c r="U550" s="62" t="e">
        <f>HLOOKUP("Wake Capable",#REF!,MATCH($A550,#REF!,0),FALSE)</f>
        <v>#REF!</v>
      </c>
      <c r="V550" s="62" t="e">
        <f>HLOOKUP("Strap",#REF!,MATCH($A550,#REF!,0),FALSE)</f>
        <v>#REF!</v>
      </c>
      <c r="W550" s="62"/>
      <c r="X550" s="62"/>
      <c r="Y550" s="62"/>
      <c r="Z550" s="47"/>
      <c r="AA550" s="47" t="e">
        <f>HLOOKUP("Pad type",#REF!,MATCH($A550,#REF!,0),FALSE)</f>
        <v>#REF!</v>
      </c>
      <c r="AB550" s="63"/>
      <c r="AC550" s="63" t="e">
        <f>HLOOKUP("POR Pin State",#REF!,MATCH($A550,#REF!,0),FALSE)</f>
        <v>#REF!</v>
      </c>
      <c r="AD550" s="207"/>
      <c r="AE550" s="208"/>
      <c r="AF550" s="208"/>
      <c r="AG550" s="208"/>
      <c r="AH550" s="209"/>
      <c r="AI550" s="209"/>
      <c r="AJ550" s="210"/>
      <c r="AK550" s="210"/>
      <c r="AL550" s="210"/>
      <c r="AM550" s="210"/>
      <c r="AN550" s="210"/>
      <c r="AO550" s="210"/>
      <c r="AP550" s="210"/>
      <c r="AQ550" s="215" t="s">
        <v>1249</v>
      </c>
      <c r="AR550" s="105"/>
      <c r="AS550" s="105"/>
      <c r="AT550" s="105"/>
      <c r="AU550" s="105"/>
      <c r="AV550" s="105"/>
      <c r="AW550" s="105"/>
      <c r="AX550" s="105"/>
      <c r="AY550" s="105"/>
      <c r="AZ550" s="105"/>
      <c r="BA550" s="105"/>
      <c r="BB550" s="218"/>
      <c r="BC550" s="105"/>
      <c r="BD550" s="250"/>
      <c r="BE550" s="252" t="s">
        <v>1250</v>
      </c>
      <c r="BF550" s="147" t="e">
        <f>VLOOKUP($A550,#REF!,34,FALSE)</f>
        <v>#REF!</v>
      </c>
      <c r="BG550" s="147" t="e">
        <f>VLOOKUP($A550,#REF!,22,FALSE)</f>
        <v>#REF!</v>
      </c>
      <c r="BH550" s="149"/>
    </row>
    <row r="551" s="5" customFormat="1" ht="12.95" customHeight="1" spans="1:60">
      <c r="A551" s="48" t="s">
        <v>1251</v>
      </c>
      <c r="B551" s="38" t="e">
        <f>VLOOKUP($A551,#REF!,34,FALSE)</f>
        <v>#REF!</v>
      </c>
      <c r="C551" s="39" t="str">
        <f t="shared" si="159"/>
        <v>unused_DDR_XM0_B3D2</v>
      </c>
      <c r="D551" s="40" t="e">
        <f>IF(LEN(VLOOKUP($A551,#REF!,8,FALSE)),LEFT(VLOOKUP($A551,#REF!,8,FALSE),LEN(VLOOKUP($A551,#REF!,8,FALSE))-2),"")</f>
        <v>#REF!</v>
      </c>
      <c r="E551" s="41" t="e">
        <f>IF(LEN(VLOOKUP($A551,#REF!,4,FALSE)),IF(INDEX(#REF!,MATCH($A551,#REF!,0),1),LEFT(VLOOKUP($A551,#REF!,4,FALSE),LEN(VLOOKUP($A551,#REF!,4,FALSE))-2),CONCATENATE(LEFT(VLOOKUP($A551,#REF!,4,FALSE),LEN(VLOOKUP($A551,#REF!,4,FALSE))-2),"*")),"")</f>
        <v>#REF!</v>
      </c>
      <c r="F551" s="42" t="e">
        <f>IF(LEN(VLOOKUP($A551,#REF!,5,FALSE)),IF(INDEX(#REF!,MATCH($A551,#REF!,0),2),LEFT(VLOOKUP($A551,#REF!,5,FALSE),LEN(VLOOKUP($A551,#REF!,5,FALSE))-2),CONCATENATE(LEFT(VLOOKUP($A551,#REF!,5,FALSE),LEN(VLOOKUP($A551,#REF!,5,FALSE))-2),"*")),"")</f>
        <v>#REF!</v>
      </c>
      <c r="G551" s="42" t="e">
        <f>IF(LEN(VLOOKUP($A551,#REF!,6,FALSE)),IF(INDEX(#REF!,MATCH($A551,#REF!,0),3),LEFT(VLOOKUP($A551,#REF!,6,FALSE),LEN(VLOOKUP($A551,#REF!,6,FALSE))-2),CONCATENATE(LEFT(VLOOKUP($A551,#REF!,6,FALSE),LEN(VLOOKUP($A551,#REF!,6,FALSE))-2),"*")),"")</f>
        <v>#REF!</v>
      </c>
      <c r="H551" s="43" t="e">
        <f>IF(LEN(VLOOKUP($A551,#REF!,7,FALSE)),IF(INDEX(#REF!,MATCH($A551,#REF!,0),4),LEFT(VLOOKUP($A551,#REF!,7,FALSE),LEN(VLOOKUP($A551,#REF!,7,FALSE))-2),CONCATENATE(LEFT(VLOOKUP($A551,#REF!,7,FALSE),LEN(VLOOKUP($A551,#REF!,7,FALSE))-2),"*")),"")</f>
        <v>#REF!</v>
      </c>
      <c r="I551" s="54" t="e">
        <f>IF(LEN(VLOOKUP($A551,#REF!,8,FALSE)),UPPER(RIGHT(VLOOKUP($A551,#REF!,8,FALSE),1)),"")</f>
        <v>#REF!</v>
      </c>
      <c r="J551" s="42" t="e">
        <f>IF(LEN(VLOOKUP($A551,#REF!,4,FALSE)),UPPER(RIGHT(VLOOKUP($A551,#REF!,4,FALSE),1)),"")</f>
        <v>#REF!</v>
      </c>
      <c r="K551" s="42" t="e">
        <f>IF(LEN(VLOOKUP($A551,#REF!,5,FALSE)),UPPER(RIGHT(VLOOKUP($A551,#REF!,5,FALSE),1)),"")</f>
        <v>#REF!</v>
      </c>
      <c r="L551" s="42" t="e">
        <f>IF(LEN(VLOOKUP($A551,#REF!,6,FALSE)),UPPER(RIGHT(VLOOKUP($A551,#REF!,6,FALSE),1)),"")</f>
        <v>#REF!</v>
      </c>
      <c r="M551" s="43" t="e">
        <f>IF(LEN(VLOOKUP($A551,#REF!,7,FALSE)),UPPER(RIGHT(VLOOKUP($A551,#REF!,7,FALSE),1)),"")</f>
        <v>#REF!</v>
      </c>
      <c r="N551" s="206"/>
      <c r="O551" s="206"/>
      <c r="P551" s="206"/>
      <c r="Q551" s="206"/>
      <c r="R551" s="206"/>
      <c r="S551" s="63" t="e">
        <f>HLOOKUP("Device Tree Pin Name",#REF!,MATCH($A551,#REF!,0),FALSE)</f>
        <v>#REF!</v>
      </c>
      <c r="T551" s="47" t="e">
        <f>HLOOKUP("power rail",#REF!,MATCH($A551,#REF!,0),FALSE)</f>
        <v>#REF!</v>
      </c>
      <c r="U551" s="62" t="e">
        <f>HLOOKUP("Wake Capable",#REF!,MATCH($A551,#REF!,0),FALSE)</f>
        <v>#REF!</v>
      </c>
      <c r="V551" s="62" t="e">
        <f>HLOOKUP("Strap",#REF!,MATCH($A551,#REF!,0),FALSE)</f>
        <v>#REF!</v>
      </c>
      <c r="W551" s="62"/>
      <c r="X551" s="62"/>
      <c r="Y551" s="62"/>
      <c r="Z551" s="47"/>
      <c r="AA551" s="47" t="e">
        <f>HLOOKUP("Pad type",#REF!,MATCH($A551,#REF!,0),FALSE)</f>
        <v>#REF!</v>
      </c>
      <c r="AB551" s="63"/>
      <c r="AC551" s="63" t="e">
        <f>HLOOKUP("POR Pin State",#REF!,MATCH($A551,#REF!,0),FALSE)</f>
        <v>#REF!</v>
      </c>
      <c r="AD551" s="207"/>
      <c r="AE551" s="208"/>
      <c r="AF551" s="208"/>
      <c r="AG551" s="208"/>
      <c r="AH551" s="209"/>
      <c r="AI551" s="209"/>
      <c r="AJ551" s="210"/>
      <c r="AK551" s="210"/>
      <c r="AL551" s="210"/>
      <c r="AM551" s="210"/>
      <c r="AN551" s="210"/>
      <c r="AO551" s="210"/>
      <c r="AP551" s="210"/>
      <c r="AQ551" s="215" t="s">
        <v>1252</v>
      </c>
      <c r="AR551" s="105"/>
      <c r="AS551" s="105"/>
      <c r="AT551" s="105"/>
      <c r="AU551" s="105"/>
      <c r="AV551" s="105"/>
      <c r="AW551" s="105"/>
      <c r="AX551" s="105"/>
      <c r="AY551" s="105"/>
      <c r="AZ551" s="105"/>
      <c r="BA551" s="105"/>
      <c r="BB551" s="218"/>
      <c r="BC551" s="105"/>
      <c r="BD551" s="250"/>
      <c r="BE551" s="252" t="s">
        <v>1253</v>
      </c>
      <c r="BF551" s="147" t="e">
        <f>VLOOKUP($A551,#REF!,34,FALSE)</f>
        <v>#REF!</v>
      </c>
      <c r="BG551" s="147" t="e">
        <f>VLOOKUP($A551,#REF!,22,FALSE)</f>
        <v>#REF!</v>
      </c>
      <c r="BH551" s="149"/>
    </row>
    <row r="552" s="5" customFormat="1" ht="12.95" customHeight="1" spans="1:60">
      <c r="A552" s="48" t="s">
        <v>1254</v>
      </c>
      <c r="B552" s="38" t="e">
        <f>VLOOKUP($A552,#REF!,34,FALSE)</f>
        <v>#REF!</v>
      </c>
      <c r="C552" s="39" t="str">
        <f t="shared" si="159"/>
        <v>unused_DDR_XM0_B3D3</v>
      </c>
      <c r="D552" s="40" t="e">
        <f>IF(LEN(VLOOKUP($A552,#REF!,8,FALSE)),LEFT(VLOOKUP($A552,#REF!,8,FALSE),LEN(VLOOKUP($A552,#REF!,8,FALSE))-2),"")</f>
        <v>#REF!</v>
      </c>
      <c r="E552" s="41" t="e">
        <f>IF(LEN(VLOOKUP($A552,#REF!,4,FALSE)),IF(INDEX(#REF!,MATCH($A552,#REF!,0),1),LEFT(VLOOKUP($A552,#REF!,4,FALSE),LEN(VLOOKUP($A552,#REF!,4,FALSE))-2),CONCATENATE(LEFT(VLOOKUP($A552,#REF!,4,FALSE),LEN(VLOOKUP($A552,#REF!,4,FALSE))-2),"*")),"")</f>
        <v>#REF!</v>
      </c>
      <c r="F552" s="42" t="e">
        <f>IF(LEN(VLOOKUP($A552,#REF!,5,FALSE)),IF(INDEX(#REF!,MATCH($A552,#REF!,0),2),LEFT(VLOOKUP($A552,#REF!,5,FALSE),LEN(VLOOKUP($A552,#REF!,5,FALSE))-2),CONCATENATE(LEFT(VLOOKUP($A552,#REF!,5,FALSE),LEN(VLOOKUP($A552,#REF!,5,FALSE))-2),"*")),"")</f>
        <v>#REF!</v>
      </c>
      <c r="G552" s="42" t="e">
        <f>IF(LEN(VLOOKUP($A552,#REF!,6,FALSE)),IF(INDEX(#REF!,MATCH($A552,#REF!,0),3),LEFT(VLOOKUP($A552,#REF!,6,FALSE),LEN(VLOOKUP($A552,#REF!,6,FALSE))-2),CONCATENATE(LEFT(VLOOKUP($A552,#REF!,6,FALSE),LEN(VLOOKUP($A552,#REF!,6,FALSE))-2),"*")),"")</f>
        <v>#REF!</v>
      </c>
      <c r="H552" s="43" t="e">
        <f>IF(LEN(VLOOKUP($A552,#REF!,7,FALSE)),IF(INDEX(#REF!,MATCH($A552,#REF!,0),4),LEFT(VLOOKUP($A552,#REF!,7,FALSE),LEN(VLOOKUP($A552,#REF!,7,FALSE))-2),CONCATENATE(LEFT(VLOOKUP($A552,#REF!,7,FALSE),LEN(VLOOKUP($A552,#REF!,7,FALSE))-2),"*")),"")</f>
        <v>#REF!</v>
      </c>
      <c r="I552" s="54" t="e">
        <f>IF(LEN(VLOOKUP($A552,#REF!,8,FALSE)),UPPER(RIGHT(VLOOKUP($A552,#REF!,8,FALSE),1)),"")</f>
        <v>#REF!</v>
      </c>
      <c r="J552" s="42" t="e">
        <f>IF(LEN(VLOOKUP($A552,#REF!,4,FALSE)),UPPER(RIGHT(VLOOKUP($A552,#REF!,4,FALSE),1)),"")</f>
        <v>#REF!</v>
      </c>
      <c r="K552" s="42" t="e">
        <f>IF(LEN(VLOOKUP($A552,#REF!,5,FALSE)),UPPER(RIGHT(VLOOKUP($A552,#REF!,5,FALSE),1)),"")</f>
        <v>#REF!</v>
      </c>
      <c r="L552" s="42" t="e">
        <f>IF(LEN(VLOOKUP($A552,#REF!,6,FALSE)),UPPER(RIGHT(VLOOKUP($A552,#REF!,6,FALSE),1)),"")</f>
        <v>#REF!</v>
      </c>
      <c r="M552" s="43" t="e">
        <f>IF(LEN(VLOOKUP($A552,#REF!,7,FALSE)),UPPER(RIGHT(VLOOKUP($A552,#REF!,7,FALSE),1)),"")</f>
        <v>#REF!</v>
      </c>
      <c r="N552" s="206"/>
      <c r="O552" s="206"/>
      <c r="P552" s="206"/>
      <c r="Q552" s="206"/>
      <c r="R552" s="206"/>
      <c r="S552" s="63" t="e">
        <f>HLOOKUP("Device Tree Pin Name",#REF!,MATCH($A552,#REF!,0),FALSE)</f>
        <v>#REF!</v>
      </c>
      <c r="T552" s="47" t="e">
        <f>HLOOKUP("power rail",#REF!,MATCH($A552,#REF!,0),FALSE)</f>
        <v>#REF!</v>
      </c>
      <c r="U552" s="62" t="e">
        <f>HLOOKUP("Wake Capable",#REF!,MATCH($A552,#REF!,0),FALSE)</f>
        <v>#REF!</v>
      </c>
      <c r="V552" s="62" t="e">
        <f>HLOOKUP("Strap",#REF!,MATCH($A552,#REF!,0),FALSE)</f>
        <v>#REF!</v>
      </c>
      <c r="W552" s="62"/>
      <c r="X552" s="62"/>
      <c r="Y552" s="62"/>
      <c r="Z552" s="47"/>
      <c r="AA552" s="47" t="e">
        <f>HLOOKUP("Pad type",#REF!,MATCH($A552,#REF!,0),FALSE)</f>
        <v>#REF!</v>
      </c>
      <c r="AB552" s="63"/>
      <c r="AC552" s="63" t="e">
        <f>HLOOKUP("POR Pin State",#REF!,MATCH($A552,#REF!,0),FALSE)</f>
        <v>#REF!</v>
      </c>
      <c r="AD552" s="207"/>
      <c r="AE552" s="208"/>
      <c r="AF552" s="208"/>
      <c r="AG552" s="208"/>
      <c r="AH552" s="209"/>
      <c r="AI552" s="209"/>
      <c r="AJ552" s="210"/>
      <c r="AK552" s="210"/>
      <c r="AL552" s="210"/>
      <c r="AM552" s="210"/>
      <c r="AN552" s="210"/>
      <c r="AO552" s="210"/>
      <c r="AP552" s="210"/>
      <c r="AQ552" s="215" t="s">
        <v>1255</v>
      </c>
      <c r="AR552" s="105"/>
      <c r="AS552" s="105"/>
      <c r="AT552" s="105"/>
      <c r="AU552" s="105"/>
      <c r="AV552" s="105"/>
      <c r="AW552" s="105"/>
      <c r="AX552" s="105"/>
      <c r="AY552" s="105"/>
      <c r="AZ552" s="105"/>
      <c r="BA552" s="105"/>
      <c r="BB552" s="218"/>
      <c r="BC552" s="105"/>
      <c r="BD552" s="250"/>
      <c r="BE552" s="252" t="s">
        <v>1256</v>
      </c>
      <c r="BF552" s="147" t="e">
        <f>VLOOKUP($A552,#REF!,34,FALSE)</f>
        <v>#REF!</v>
      </c>
      <c r="BG552" s="147" t="e">
        <f>VLOOKUP($A552,#REF!,22,FALSE)</f>
        <v>#REF!</v>
      </c>
      <c r="BH552" s="149"/>
    </row>
    <row r="553" s="5" customFormat="1" ht="12.95" customHeight="1" spans="1:60">
      <c r="A553" s="48" t="s">
        <v>1257</v>
      </c>
      <c r="B553" s="38" t="e">
        <f>VLOOKUP($A553,#REF!,34,FALSE)</f>
        <v>#REF!</v>
      </c>
      <c r="C553" s="39" t="str">
        <f t="shared" si="159"/>
        <v>unused_DDR_XM0_B3D4</v>
      </c>
      <c r="D553" s="40" t="e">
        <f>IF(LEN(VLOOKUP($A553,#REF!,8,FALSE)),LEFT(VLOOKUP($A553,#REF!,8,FALSE),LEN(VLOOKUP($A553,#REF!,8,FALSE))-2),"")</f>
        <v>#REF!</v>
      </c>
      <c r="E553" s="41" t="e">
        <f>IF(LEN(VLOOKUP($A553,#REF!,4,FALSE)),IF(INDEX(#REF!,MATCH($A553,#REF!,0),1),LEFT(VLOOKUP($A553,#REF!,4,FALSE),LEN(VLOOKUP($A553,#REF!,4,FALSE))-2),CONCATENATE(LEFT(VLOOKUP($A553,#REF!,4,FALSE),LEN(VLOOKUP($A553,#REF!,4,FALSE))-2),"*")),"")</f>
        <v>#REF!</v>
      </c>
      <c r="F553" s="42" t="e">
        <f>IF(LEN(VLOOKUP($A553,#REF!,5,FALSE)),IF(INDEX(#REF!,MATCH($A553,#REF!,0),2),LEFT(VLOOKUP($A553,#REF!,5,FALSE),LEN(VLOOKUP($A553,#REF!,5,FALSE))-2),CONCATENATE(LEFT(VLOOKUP($A553,#REF!,5,FALSE),LEN(VLOOKUP($A553,#REF!,5,FALSE))-2),"*")),"")</f>
        <v>#REF!</v>
      </c>
      <c r="G553" s="42" t="e">
        <f>IF(LEN(VLOOKUP($A553,#REF!,6,FALSE)),IF(INDEX(#REF!,MATCH($A553,#REF!,0),3),LEFT(VLOOKUP($A553,#REF!,6,FALSE),LEN(VLOOKUP($A553,#REF!,6,FALSE))-2),CONCATENATE(LEFT(VLOOKUP($A553,#REF!,6,FALSE),LEN(VLOOKUP($A553,#REF!,6,FALSE))-2),"*")),"")</f>
        <v>#REF!</v>
      </c>
      <c r="H553" s="43" t="e">
        <f>IF(LEN(VLOOKUP($A553,#REF!,7,FALSE)),IF(INDEX(#REF!,MATCH($A553,#REF!,0),4),LEFT(VLOOKUP($A553,#REF!,7,FALSE),LEN(VLOOKUP($A553,#REF!,7,FALSE))-2),CONCATENATE(LEFT(VLOOKUP($A553,#REF!,7,FALSE),LEN(VLOOKUP($A553,#REF!,7,FALSE))-2),"*")),"")</f>
        <v>#REF!</v>
      </c>
      <c r="I553" s="54" t="e">
        <f>IF(LEN(VLOOKUP($A553,#REF!,8,FALSE)),UPPER(RIGHT(VLOOKUP($A553,#REF!,8,FALSE),1)),"")</f>
        <v>#REF!</v>
      </c>
      <c r="J553" s="42" t="e">
        <f>IF(LEN(VLOOKUP($A553,#REF!,4,FALSE)),UPPER(RIGHT(VLOOKUP($A553,#REF!,4,FALSE),1)),"")</f>
        <v>#REF!</v>
      </c>
      <c r="K553" s="42" t="e">
        <f>IF(LEN(VLOOKUP($A553,#REF!,5,FALSE)),UPPER(RIGHT(VLOOKUP($A553,#REF!,5,FALSE),1)),"")</f>
        <v>#REF!</v>
      </c>
      <c r="L553" s="42" t="e">
        <f>IF(LEN(VLOOKUP($A553,#REF!,6,FALSE)),UPPER(RIGHT(VLOOKUP($A553,#REF!,6,FALSE),1)),"")</f>
        <v>#REF!</v>
      </c>
      <c r="M553" s="43" t="e">
        <f>IF(LEN(VLOOKUP($A553,#REF!,7,FALSE)),UPPER(RIGHT(VLOOKUP($A553,#REF!,7,FALSE),1)),"")</f>
        <v>#REF!</v>
      </c>
      <c r="N553" s="206"/>
      <c r="O553" s="206"/>
      <c r="P553" s="206"/>
      <c r="Q553" s="206"/>
      <c r="R553" s="206"/>
      <c r="S553" s="63" t="e">
        <f>HLOOKUP("Device Tree Pin Name",#REF!,MATCH($A553,#REF!,0),FALSE)</f>
        <v>#REF!</v>
      </c>
      <c r="T553" s="47" t="e">
        <f>HLOOKUP("power rail",#REF!,MATCH($A553,#REF!,0),FALSE)</f>
        <v>#REF!</v>
      </c>
      <c r="U553" s="62" t="e">
        <f>HLOOKUP("Wake Capable",#REF!,MATCH($A553,#REF!,0),FALSE)</f>
        <v>#REF!</v>
      </c>
      <c r="V553" s="62" t="e">
        <f>HLOOKUP("Strap",#REF!,MATCH($A553,#REF!,0),FALSE)</f>
        <v>#REF!</v>
      </c>
      <c r="W553" s="62"/>
      <c r="X553" s="62"/>
      <c r="Y553" s="62"/>
      <c r="Z553" s="47"/>
      <c r="AA553" s="47" t="e">
        <f>HLOOKUP("Pad type",#REF!,MATCH($A553,#REF!,0),FALSE)</f>
        <v>#REF!</v>
      </c>
      <c r="AB553" s="63"/>
      <c r="AC553" s="63" t="e">
        <f>HLOOKUP("POR Pin State",#REF!,MATCH($A553,#REF!,0),FALSE)</f>
        <v>#REF!</v>
      </c>
      <c r="AD553" s="207"/>
      <c r="AE553" s="208"/>
      <c r="AF553" s="208"/>
      <c r="AG553" s="208"/>
      <c r="AH553" s="209"/>
      <c r="AI553" s="209"/>
      <c r="AJ553" s="210"/>
      <c r="AK553" s="210"/>
      <c r="AL553" s="210"/>
      <c r="AM553" s="210"/>
      <c r="AN553" s="210"/>
      <c r="AO553" s="210"/>
      <c r="AP553" s="210"/>
      <c r="AQ553" s="215" t="s">
        <v>1258</v>
      </c>
      <c r="AR553" s="105"/>
      <c r="AS553" s="105"/>
      <c r="AT553" s="105"/>
      <c r="AU553" s="105"/>
      <c r="AV553" s="105"/>
      <c r="AW553" s="105"/>
      <c r="AX553" s="105"/>
      <c r="AY553" s="105"/>
      <c r="AZ553" s="105"/>
      <c r="BA553" s="105"/>
      <c r="BB553" s="218"/>
      <c r="BC553" s="105"/>
      <c r="BD553" s="250"/>
      <c r="BE553" s="252" t="s">
        <v>1259</v>
      </c>
      <c r="BF553" s="147" t="e">
        <f>VLOOKUP($A553,#REF!,34,FALSE)</f>
        <v>#REF!</v>
      </c>
      <c r="BG553" s="147" t="e">
        <f>VLOOKUP($A553,#REF!,22,FALSE)</f>
        <v>#REF!</v>
      </c>
      <c r="BH553" s="149"/>
    </row>
    <row r="554" s="5" customFormat="1" ht="12.95" customHeight="1" spans="1:60">
      <c r="A554" s="48" t="s">
        <v>1260</v>
      </c>
      <c r="B554" s="38" t="e">
        <f>VLOOKUP($A554,#REF!,34,FALSE)</f>
        <v>#REF!</v>
      </c>
      <c r="C554" s="39" t="str">
        <f t="shared" si="159"/>
        <v>unused_DDR_XM0_B3D5</v>
      </c>
      <c r="D554" s="40" t="e">
        <f>IF(LEN(VLOOKUP($A554,#REF!,8,FALSE)),LEFT(VLOOKUP($A554,#REF!,8,FALSE),LEN(VLOOKUP($A554,#REF!,8,FALSE))-2),"")</f>
        <v>#REF!</v>
      </c>
      <c r="E554" s="41" t="e">
        <f>IF(LEN(VLOOKUP($A554,#REF!,4,FALSE)),IF(INDEX(#REF!,MATCH($A554,#REF!,0),1),LEFT(VLOOKUP($A554,#REF!,4,FALSE),LEN(VLOOKUP($A554,#REF!,4,FALSE))-2),CONCATENATE(LEFT(VLOOKUP($A554,#REF!,4,FALSE),LEN(VLOOKUP($A554,#REF!,4,FALSE))-2),"*")),"")</f>
        <v>#REF!</v>
      </c>
      <c r="F554" s="42" t="e">
        <f>IF(LEN(VLOOKUP($A554,#REF!,5,FALSE)),IF(INDEX(#REF!,MATCH($A554,#REF!,0),2),LEFT(VLOOKUP($A554,#REF!,5,FALSE),LEN(VLOOKUP($A554,#REF!,5,FALSE))-2),CONCATENATE(LEFT(VLOOKUP($A554,#REF!,5,FALSE),LEN(VLOOKUP($A554,#REF!,5,FALSE))-2),"*")),"")</f>
        <v>#REF!</v>
      </c>
      <c r="G554" s="42" t="e">
        <f>IF(LEN(VLOOKUP($A554,#REF!,6,FALSE)),IF(INDEX(#REF!,MATCH($A554,#REF!,0),3),LEFT(VLOOKUP($A554,#REF!,6,FALSE),LEN(VLOOKUP($A554,#REF!,6,FALSE))-2),CONCATENATE(LEFT(VLOOKUP($A554,#REF!,6,FALSE),LEN(VLOOKUP($A554,#REF!,6,FALSE))-2),"*")),"")</f>
        <v>#REF!</v>
      </c>
      <c r="H554" s="43" t="e">
        <f>IF(LEN(VLOOKUP($A554,#REF!,7,FALSE)),IF(INDEX(#REF!,MATCH($A554,#REF!,0),4),LEFT(VLOOKUP($A554,#REF!,7,FALSE),LEN(VLOOKUP($A554,#REF!,7,FALSE))-2),CONCATENATE(LEFT(VLOOKUP($A554,#REF!,7,FALSE),LEN(VLOOKUP($A554,#REF!,7,FALSE))-2),"*")),"")</f>
        <v>#REF!</v>
      </c>
      <c r="I554" s="54" t="e">
        <f>IF(LEN(VLOOKUP($A554,#REF!,8,FALSE)),UPPER(RIGHT(VLOOKUP($A554,#REF!,8,FALSE),1)),"")</f>
        <v>#REF!</v>
      </c>
      <c r="J554" s="42" t="e">
        <f>IF(LEN(VLOOKUP($A554,#REF!,4,FALSE)),UPPER(RIGHT(VLOOKUP($A554,#REF!,4,FALSE),1)),"")</f>
        <v>#REF!</v>
      </c>
      <c r="K554" s="42" t="e">
        <f>IF(LEN(VLOOKUP($A554,#REF!,5,FALSE)),UPPER(RIGHT(VLOOKUP($A554,#REF!,5,FALSE),1)),"")</f>
        <v>#REF!</v>
      </c>
      <c r="L554" s="42" t="e">
        <f>IF(LEN(VLOOKUP($A554,#REF!,6,FALSE)),UPPER(RIGHT(VLOOKUP($A554,#REF!,6,FALSE),1)),"")</f>
        <v>#REF!</v>
      </c>
      <c r="M554" s="43" t="e">
        <f>IF(LEN(VLOOKUP($A554,#REF!,7,FALSE)),UPPER(RIGHT(VLOOKUP($A554,#REF!,7,FALSE),1)),"")</f>
        <v>#REF!</v>
      </c>
      <c r="N554" s="206"/>
      <c r="O554" s="206"/>
      <c r="P554" s="206"/>
      <c r="Q554" s="206"/>
      <c r="R554" s="206"/>
      <c r="S554" s="63" t="e">
        <f>HLOOKUP("Device Tree Pin Name",#REF!,MATCH($A554,#REF!,0),FALSE)</f>
        <v>#REF!</v>
      </c>
      <c r="T554" s="47" t="e">
        <f>HLOOKUP("power rail",#REF!,MATCH($A554,#REF!,0),FALSE)</f>
        <v>#REF!</v>
      </c>
      <c r="U554" s="62" t="e">
        <f>HLOOKUP("Wake Capable",#REF!,MATCH($A554,#REF!,0),FALSE)</f>
        <v>#REF!</v>
      </c>
      <c r="V554" s="62" t="e">
        <f>HLOOKUP("Strap",#REF!,MATCH($A554,#REF!,0),FALSE)</f>
        <v>#REF!</v>
      </c>
      <c r="W554" s="62"/>
      <c r="X554" s="62"/>
      <c r="Y554" s="62"/>
      <c r="Z554" s="47"/>
      <c r="AA554" s="47" t="e">
        <f>HLOOKUP("Pad type",#REF!,MATCH($A554,#REF!,0),FALSE)</f>
        <v>#REF!</v>
      </c>
      <c r="AB554" s="63"/>
      <c r="AC554" s="63" t="e">
        <f>HLOOKUP("POR Pin State",#REF!,MATCH($A554,#REF!,0),FALSE)</f>
        <v>#REF!</v>
      </c>
      <c r="AD554" s="207"/>
      <c r="AE554" s="208"/>
      <c r="AF554" s="208"/>
      <c r="AG554" s="208"/>
      <c r="AH554" s="209"/>
      <c r="AI554" s="209"/>
      <c r="AJ554" s="210"/>
      <c r="AK554" s="210"/>
      <c r="AL554" s="210"/>
      <c r="AM554" s="210"/>
      <c r="AN554" s="210"/>
      <c r="AO554" s="210"/>
      <c r="AP554" s="210"/>
      <c r="AQ554" s="215" t="s">
        <v>1261</v>
      </c>
      <c r="AR554" s="105"/>
      <c r="AS554" s="105"/>
      <c r="AT554" s="105"/>
      <c r="AU554" s="105"/>
      <c r="AV554" s="105"/>
      <c r="AW554" s="105"/>
      <c r="AX554" s="105"/>
      <c r="AY554" s="105"/>
      <c r="AZ554" s="105"/>
      <c r="BA554" s="105"/>
      <c r="BB554" s="218"/>
      <c r="BC554" s="105"/>
      <c r="BD554" s="250"/>
      <c r="BE554" s="252" t="s">
        <v>1262</v>
      </c>
      <c r="BF554" s="147" t="e">
        <f>VLOOKUP($A554,#REF!,34,FALSE)</f>
        <v>#REF!</v>
      </c>
      <c r="BG554" s="147" t="e">
        <f>VLOOKUP($A554,#REF!,22,FALSE)</f>
        <v>#REF!</v>
      </c>
      <c r="BH554" s="149"/>
    </row>
    <row r="555" s="5" customFormat="1" ht="12.95" customHeight="1" spans="1:60">
      <c r="A555" s="48" t="s">
        <v>1263</v>
      </c>
      <c r="B555" s="38" t="e">
        <f>VLOOKUP($A555,#REF!,34,FALSE)</f>
        <v>#REF!</v>
      </c>
      <c r="C555" s="39" t="str">
        <f t="shared" si="159"/>
        <v>unused_DDR_XM0_B3D6</v>
      </c>
      <c r="D555" s="40" t="e">
        <f>IF(LEN(VLOOKUP($A555,#REF!,8,FALSE)),LEFT(VLOOKUP($A555,#REF!,8,FALSE),LEN(VLOOKUP($A555,#REF!,8,FALSE))-2),"")</f>
        <v>#REF!</v>
      </c>
      <c r="E555" s="41" t="e">
        <f>IF(LEN(VLOOKUP($A555,#REF!,4,FALSE)),IF(INDEX(#REF!,MATCH($A555,#REF!,0),1),LEFT(VLOOKUP($A555,#REF!,4,FALSE),LEN(VLOOKUP($A555,#REF!,4,FALSE))-2),CONCATENATE(LEFT(VLOOKUP($A555,#REF!,4,FALSE),LEN(VLOOKUP($A555,#REF!,4,FALSE))-2),"*")),"")</f>
        <v>#REF!</v>
      </c>
      <c r="F555" s="42" t="e">
        <f>IF(LEN(VLOOKUP($A555,#REF!,5,FALSE)),IF(INDEX(#REF!,MATCH($A555,#REF!,0),2),LEFT(VLOOKUP($A555,#REF!,5,FALSE),LEN(VLOOKUP($A555,#REF!,5,FALSE))-2),CONCATENATE(LEFT(VLOOKUP($A555,#REF!,5,FALSE),LEN(VLOOKUP($A555,#REF!,5,FALSE))-2),"*")),"")</f>
        <v>#REF!</v>
      </c>
      <c r="G555" s="42" t="e">
        <f>IF(LEN(VLOOKUP($A555,#REF!,6,FALSE)),IF(INDEX(#REF!,MATCH($A555,#REF!,0),3),LEFT(VLOOKUP($A555,#REF!,6,FALSE),LEN(VLOOKUP($A555,#REF!,6,FALSE))-2),CONCATENATE(LEFT(VLOOKUP($A555,#REF!,6,FALSE),LEN(VLOOKUP($A555,#REF!,6,FALSE))-2),"*")),"")</f>
        <v>#REF!</v>
      </c>
      <c r="H555" s="43" t="e">
        <f>IF(LEN(VLOOKUP($A555,#REF!,7,FALSE)),IF(INDEX(#REF!,MATCH($A555,#REF!,0),4),LEFT(VLOOKUP($A555,#REF!,7,FALSE),LEN(VLOOKUP($A555,#REF!,7,FALSE))-2),CONCATENATE(LEFT(VLOOKUP($A555,#REF!,7,FALSE),LEN(VLOOKUP($A555,#REF!,7,FALSE))-2),"*")),"")</f>
        <v>#REF!</v>
      </c>
      <c r="I555" s="54" t="e">
        <f>IF(LEN(VLOOKUP($A555,#REF!,8,FALSE)),UPPER(RIGHT(VLOOKUP($A555,#REF!,8,FALSE),1)),"")</f>
        <v>#REF!</v>
      </c>
      <c r="J555" s="42" t="e">
        <f>IF(LEN(VLOOKUP($A555,#REF!,4,FALSE)),UPPER(RIGHT(VLOOKUP($A555,#REF!,4,FALSE),1)),"")</f>
        <v>#REF!</v>
      </c>
      <c r="K555" s="42" t="e">
        <f>IF(LEN(VLOOKUP($A555,#REF!,5,FALSE)),UPPER(RIGHT(VLOOKUP($A555,#REF!,5,FALSE),1)),"")</f>
        <v>#REF!</v>
      </c>
      <c r="L555" s="42" t="e">
        <f>IF(LEN(VLOOKUP($A555,#REF!,6,FALSE)),UPPER(RIGHT(VLOOKUP($A555,#REF!,6,FALSE),1)),"")</f>
        <v>#REF!</v>
      </c>
      <c r="M555" s="43" t="e">
        <f>IF(LEN(VLOOKUP($A555,#REF!,7,FALSE)),UPPER(RIGHT(VLOOKUP($A555,#REF!,7,FALSE),1)),"")</f>
        <v>#REF!</v>
      </c>
      <c r="N555" s="206"/>
      <c r="O555" s="206"/>
      <c r="P555" s="206"/>
      <c r="Q555" s="206"/>
      <c r="R555" s="206"/>
      <c r="S555" s="63" t="e">
        <f>HLOOKUP("Device Tree Pin Name",#REF!,MATCH($A555,#REF!,0),FALSE)</f>
        <v>#REF!</v>
      </c>
      <c r="T555" s="47" t="e">
        <f>HLOOKUP("power rail",#REF!,MATCH($A555,#REF!,0),FALSE)</f>
        <v>#REF!</v>
      </c>
      <c r="U555" s="62" t="e">
        <f>HLOOKUP("Wake Capable",#REF!,MATCH($A555,#REF!,0),FALSE)</f>
        <v>#REF!</v>
      </c>
      <c r="V555" s="62" t="e">
        <f>HLOOKUP("Strap",#REF!,MATCH($A555,#REF!,0),FALSE)</f>
        <v>#REF!</v>
      </c>
      <c r="W555" s="62"/>
      <c r="X555" s="62"/>
      <c r="Y555" s="62"/>
      <c r="Z555" s="47"/>
      <c r="AA555" s="47" t="e">
        <f>HLOOKUP("Pad type",#REF!,MATCH($A555,#REF!,0),FALSE)</f>
        <v>#REF!</v>
      </c>
      <c r="AB555" s="63"/>
      <c r="AC555" s="63" t="e">
        <f>HLOOKUP("POR Pin State",#REF!,MATCH($A555,#REF!,0),FALSE)</f>
        <v>#REF!</v>
      </c>
      <c r="AD555" s="207"/>
      <c r="AE555" s="208"/>
      <c r="AF555" s="208"/>
      <c r="AG555" s="208"/>
      <c r="AH555" s="209"/>
      <c r="AI555" s="209"/>
      <c r="AJ555" s="210"/>
      <c r="AK555" s="210"/>
      <c r="AL555" s="210"/>
      <c r="AM555" s="210"/>
      <c r="AN555" s="210"/>
      <c r="AO555" s="210"/>
      <c r="AP555" s="210"/>
      <c r="AQ555" s="215" t="s">
        <v>1264</v>
      </c>
      <c r="AR555" s="105"/>
      <c r="AS555" s="105"/>
      <c r="AT555" s="105"/>
      <c r="AU555" s="105"/>
      <c r="AV555" s="105"/>
      <c r="AW555" s="105"/>
      <c r="AX555" s="105"/>
      <c r="AY555" s="105"/>
      <c r="AZ555" s="105"/>
      <c r="BA555" s="105"/>
      <c r="BB555" s="218"/>
      <c r="BC555" s="105"/>
      <c r="BD555" s="250"/>
      <c r="BE555" s="252" t="s">
        <v>1265</v>
      </c>
      <c r="BF555" s="147" t="e">
        <f>VLOOKUP($A555,#REF!,34,FALSE)</f>
        <v>#REF!</v>
      </c>
      <c r="BG555" s="147" t="e">
        <f>VLOOKUP($A555,#REF!,22,FALSE)</f>
        <v>#REF!</v>
      </c>
      <c r="BH555" s="149"/>
    </row>
    <row r="556" s="5" customFormat="1" ht="12.95" customHeight="1" spans="1:60">
      <c r="A556" s="48" t="s">
        <v>1266</v>
      </c>
      <c r="B556" s="38" t="e">
        <f>VLOOKUP($A556,#REF!,34,FALSE)</f>
        <v>#REF!</v>
      </c>
      <c r="C556" s="39" t="str">
        <f t="shared" si="159"/>
        <v>unused_DDR_XM0_B3D7</v>
      </c>
      <c r="D556" s="40" t="e">
        <f>IF(LEN(VLOOKUP($A556,#REF!,8,FALSE)),LEFT(VLOOKUP($A556,#REF!,8,FALSE),LEN(VLOOKUP($A556,#REF!,8,FALSE))-2),"")</f>
        <v>#REF!</v>
      </c>
      <c r="E556" s="41" t="e">
        <f>IF(LEN(VLOOKUP($A556,#REF!,4,FALSE)),IF(INDEX(#REF!,MATCH($A556,#REF!,0),1),LEFT(VLOOKUP($A556,#REF!,4,FALSE),LEN(VLOOKUP($A556,#REF!,4,FALSE))-2),CONCATENATE(LEFT(VLOOKUP($A556,#REF!,4,FALSE),LEN(VLOOKUP($A556,#REF!,4,FALSE))-2),"*")),"")</f>
        <v>#REF!</v>
      </c>
      <c r="F556" s="42" t="e">
        <f>IF(LEN(VLOOKUP($A556,#REF!,5,FALSE)),IF(INDEX(#REF!,MATCH($A556,#REF!,0),2),LEFT(VLOOKUP($A556,#REF!,5,FALSE),LEN(VLOOKUP($A556,#REF!,5,FALSE))-2),CONCATENATE(LEFT(VLOOKUP($A556,#REF!,5,FALSE),LEN(VLOOKUP($A556,#REF!,5,FALSE))-2),"*")),"")</f>
        <v>#REF!</v>
      </c>
      <c r="G556" s="42" t="e">
        <f>IF(LEN(VLOOKUP($A556,#REF!,6,FALSE)),IF(INDEX(#REF!,MATCH($A556,#REF!,0),3),LEFT(VLOOKUP($A556,#REF!,6,FALSE),LEN(VLOOKUP($A556,#REF!,6,FALSE))-2),CONCATENATE(LEFT(VLOOKUP($A556,#REF!,6,FALSE),LEN(VLOOKUP($A556,#REF!,6,FALSE))-2),"*")),"")</f>
        <v>#REF!</v>
      </c>
      <c r="H556" s="43" t="e">
        <f>IF(LEN(VLOOKUP($A556,#REF!,7,FALSE)),IF(INDEX(#REF!,MATCH($A556,#REF!,0),4),LEFT(VLOOKUP($A556,#REF!,7,FALSE),LEN(VLOOKUP($A556,#REF!,7,FALSE))-2),CONCATENATE(LEFT(VLOOKUP($A556,#REF!,7,FALSE),LEN(VLOOKUP($A556,#REF!,7,FALSE))-2),"*")),"")</f>
        <v>#REF!</v>
      </c>
      <c r="I556" s="54" t="e">
        <f>IF(LEN(VLOOKUP($A556,#REF!,8,FALSE)),UPPER(RIGHT(VLOOKUP($A556,#REF!,8,FALSE),1)),"")</f>
        <v>#REF!</v>
      </c>
      <c r="J556" s="42" t="e">
        <f>IF(LEN(VLOOKUP($A556,#REF!,4,FALSE)),UPPER(RIGHT(VLOOKUP($A556,#REF!,4,FALSE),1)),"")</f>
        <v>#REF!</v>
      </c>
      <c r="K556" s="42" t="e">
        <f>IF(LEN(VLOOKUP($A556,#REF!,5,FALSE)),UPPER(RIGHT(VLOOKUP($A556,#REF!,5,FALSE),1)),"")</f>
        <v>#REF!</v>
      </c>
      <c r="L556" s="42" t="e">
        <f>IF(LEN(VLOOKUP($A556,#REF!,6,FALSE)),UPPER(RIGHT(VLOOKUP($A556,#REF!,6,FALSE),1)),"")</f>
        <v>#REF!</v>
      </c>
      <c r="M556" s="43" t="e">
        <f>IF(LEN(VLOOKUP($A556,#REF!,7,FALSE)),UPPER(RIGHT(VLOOKUP($A556,#REF!,7,FALSE),1)),"")</f>
        <v>#REF!</v>
      </c>
      <c r="N556" s="206"/>
      <c r="O556" s="206"/>
      <c r="P556" s="206"/>
      <c r="Q556" s="206"/>
      <c r="R556" s="206"/>
      <c r="S556" s="63" t="e">
        <f>HLOOKUP("Device Tree Pin Name",#REF!,MATCH($A556,#REF!,0),FALSE)</f>
        <v>#REF!</v>
      </c>
      <c r="T556" s="47" t="e">
        <f>HLOOKUP("power rail",#REF!,MATCH($A556,#REF!,0),FALSE)</f>
        <v>#REF!</v>
      </c>
      <c r="U556" s="62" t="e">
        <f>HLOOKUP("Wake Capable",#REF!,MATCH($A556,#REF!,0),FALSE)</f>
        <v>#REF!</v>
      </c>
      <c r="V556" s="62" t="e">
        <f>HLOOKUP("Strap",#REF!,MATCH($A556,#REF!,0),FALSE)</f>
        <v>#REF!</v>
      </c>
      <c r="W556" s="62"/>
      <c r="X556" s="62"/>
      <c r="Y556" s="62"/>
      <c r="Z556" s="47"/>
      <c r="AA556" s="47" t="e">
        <f>HLOOKUP("Pad type",#REF!,MATCH($A556,#REF!,0),FALSE)</f>
        <v>#REF!</v>
      </c>
      <c r="AB556" s="63"/>
      <c r="AC556" s="63" t="e">
        <f>HLOOKUP("POR Pin State",#REF!,MATCH($A556,#REF!,0),FALSE)</f>
        <v>#REF!</v>
      </c>
      <c r="AD556" s="207"/>
      <c r="AE556" s="208"/>
      <c r="AF556" s="208"/>
      <c r="AG556" s="208"/>
      <c r="AH556" s="209"/>
      <c r="AI556" s="209"/>
      <c r="AJ556" s="210"/>
      <c r="AK556" s="210"/>
      <c r="AL556" s="210"/>
      <c r="AM556" s="210"/>
      <c r="AN556" s="210"/>
      <c r="AO556" s="210"/>
      <c r="AP556" s="210"/>
      <c r="AQ556" s="215" t="s">
        <v>1267</v>
      </c>
      <c r="AR556" s="105"/>
      <c r="AS556" s="105"/>
      <c r="AT556" s="105"/>
      <c r="AU556" s="105"/>
      <c r="AV556" s="105"/>
      <c r="AW556" s="105"/>
      <c r="AX556" s="105"/>
      <c r="AY556" s="105"/>
      <c r="AZ556" s="105"/>
      <c r="BA556" s="105"/>
      <c r="BB556" s="218"/>
      <c r="BC556" s="105"/>
      <c r="BD556" s="250"/>
      <c r="BE556" s="252" t="s">
        <v>1268</v>
      </c>
      <c r="BF556" s="147" t="e">
        <f>VLOOKUP($A556,#REF!,34,FALSE)</f>
        <v>#REF!</v>
      </c>
      <c r="BG556" s="147" t="e">
        <f>VLOOKUP($A556,#REF!,22,FALSE)</f>
        <v>#REF!</v>
      </c>
      <c r="BH556" s="149"/>
    </row>
    <row r="557" s="5" customFormat="1" ht="12.95" customHeight="1" spans="1:60">
      <c r="A557" s="48" t="s">
        <v>1269</v>
      </c>
      <c r="B557" s="38" t="e">
        <f>VLOOKUP($A557,#REF!,34,FALSE)</f>
        <v>#REF!</v>
      </c>
      <c r="C557" s="39" t="str">
        <f t="shared" si="159"/>
        <v>unused_DDR_XM0_B3DMI</v>
      </c>
      <c r="D557" s="40" t="e">
        <f>IF(LEN(VLOOKUP($A557,#REF!,8,FALSE)),LEFT(VLOOKUP($A557,#REF!,8,FALSE),LEN(VLOOKUP($A557,#REF!,8,FALSE))-2),"")</f>
        <v>#REF!</v>
      </c>
      <c r="E557" s="41" t="e">
        <f>IF(LEN(VLOOKUP($A557,#REF!,4,FALSE)),IF(INDEX(#REF!,MATCH($A557,#REF!,0),1),LEFT(VLOOKUP($A557,#REF!,4,FALSE),LEN(VLOOKUP($A557,#REF!,4,FALSE))-2),CONCATENATE(LEFT(VLOOKUP($A557,#REF!,4,FALSE),LEN(VLOOKUP($A557,#REF!,4,FALSE))-2),"*")),"")</f>
        <v>#REF!</v>
      </c>
      <c r="F557" s="42" t="e">
        <f>IF(LEN(VLOOKUP($A557,#REF!,5,FALSE)),IF(INDEX(#REF!,MATCH($A557,#REF!,0),2),LEFT(VLOOKUP($A557,#REF!,5,FALSE),LEN(VLOOKUP($A557,#REF!,5,FALSE))-2),CONCATENATE(LEFT(VLOOKUP($A557,#REF!,5,FALSE),LEN(VLOOKUP($A557,#REF!,5,FALSE))-2),"*")),"")</f>
        <v>#REF!</v>
      </c>
      <c r="G557" s="42" t="e">
        <f>IF(LEN(VLOOKUP($A557,#REF!,6,FALSE)),IF(INDEX(#REF!,MATCH($A557,#REF!,0),3),LEFT(VLOOKUP($A557,#REF!,6,FALSE),LEN(VLOOKUP($A557,#REF!,6,FALSE))-2),CONCATENATE(LEFT(VLOOKUP($A557,#REF!,6,FALSE),LEN(VLOOKUP($A557,#REF!,6,FALSE))-2),"*")),"")</f>
        <v>#REF!</v>
      </c>
      <c r="H557" s="43" t="e">
        <f>IF(LEN(VLOOKUP($A557,#REF!,7,FALSE)),IF(INDEX(#REF!,MATCH($A557,#REF!,0),4),LEFT(VLOOKUP($A557,#REF!,7,FALSE),LEN(VLOOKUP($A557,#REF!,7,FALSE))-2),CONCATENATE(LEFT(VLOOKUP($A557,#REF!,7,FALSE),LEN(VLOOKUP($A557,#REF!,7,FALSE))-2),"*")),"")</f>
        <v>#REF!</v>
      </c>
      <c r="I557" s="54" t="e">
        <f>IF(LEN(VLOOKUP($A557,#REF!,8,FALSE)),UPPER(RIGHT(VLOOKUP($A557,#REF!,8,FALSE),1)),"")</f>
        <v>#REF!</v>
      </c>
      <c r="J557" s="42" t="e">
        <f>IF(LEN(VLOOKUP($A557,#REF!,4,FALSE)),UPPER(RIGHT(VLOOKUP($A557,#REF!,4,FALSE),1)),"")</f>
        <v>#REF!</v>
      </c>
      <c r="K557" s="42" t="e">
        <f>IF(LEN(VLOOKUP($A557,#REF!,5,FALSE)),UPPER(RIGHT(VLOOKUP($A557,#REF!,5,FALSE),1)),"")</f>
        <v>#REF!</v>
      </c>
      <c r="L557" s="42" t="e">
        <f>IF(LEN(VLOOKUP($A557,#REF!,6,FALSE)),UPPER(RIGHT(VLOOKUP($A557,#REF!,6,FALSE),1)),"")</f>
        <v>#REF!</v>
      </c>
      <c r="M557" s="43" t="e">
        <f>IF(LEN(VLOOKUP($A557,#REF!,7,FALSE)),UPPER(RIGHT(VLOOKUP($A557,#REF!,7,FALSE),1)),"")</f>
        <v>#REF!</v>
      </c>
      <c r="N557" s="206"/>
      <c r="O557" s="206"/>
      <c r="P557" s="206"/>
      <c r="Q557" s="206"/>
      <c r="R557" s="206"/>
      <c r="S557" s="63" t="e">
        <f>HLOOKUP("Device Tree Pin Name",#REF!,MATCH($A557,#REF!,0),FALSE)</f>
        <v>#REF!</v>
      </c>
      <c r="T557" s="47" t="e">
        <f>HLOOKUP("power rail",#REF!,MATCH($A557,#REF!,0),FALSE)</f>
        <v>#REF!</v>
      </c>
      <c r="U557" s="62" t="e">
        <f>HLOOKUP("Wake Capable",#REF!,MATCH($A557,#REF!,0),FALSE)</f>
        <v>#REF!</v>
      </c>
      <c r="V557" s="62" t="e">
        <f>HLOOKUP("Strap",#REF!,MATCH($A557,#REF!,0),FALSE)</f>
        <v>#REF!</v>
      </c>
      <c r="W557" s="62"/>
      <c r="X557" s="62"/>
      <c r="Y557" s="62"/>
      <c r="Z557" s="47"/>
      <c r="AA557" s="47" t="e">
        <f>HLOOKUP("Pad type",#REF!,MATCH($A557,#REF!,0),FALSE)</f>
        <v>#REF!</v>
      </c>
      <c r="AB557" s="63"/>
      <c r="AC557" s="63" t="e">
        <f>HLOOKUP("POR Pin State",#REF!,MATCH($A557,#REF!,0),FALSE)</f>
        <v>#REF!</v>
      </c>
      <c r="AD557" s="207"/>
      <c r="AE557" s="208"/>
      <c r="AF557" s="208"/>
      <c r="AG557" s="208"/>
      <c r="AH557" s="209"/>
      <c r="AI557" s="209"/>
      <c r="AJ557" s="210"/>
      <c r="AK557" s="210"/>
      <c r="AL557" s="210"/>
      <c r="AM557" s="210"/>
      <c r="AN557" s="210"/>
      <c r="AO557" s="210"/>
      <c r="AP557" s="210"/>
      <c r="AQ557" s="215" t="s">
        <v>1269</v>
      </c>
      <c r="AR557" s="105"/>
      <c r="AS557" s="105"/>
      <c r="AT557" s="105"/>
      <c r="AU557" s="105"/>
      <c r="AV557" s="105"/>
      <c r="AW557" s="105"/>
      <c r="AX557" s="105"/>
      <c r="AY557" s="105"/>
      <c r="AZ557" s="105"/>
      <c r="BA557" s="105"/>
      <c r="BB557" s="218"/>
      <c r="BC557" s="105"/>
      <c r="BD557" s="250"/>
      <c r="BE557" s="252" t="s">
        <v>1270</v>
      </c>
      <c r="BF557" s="147" t="e">
        <f>VLOOKUP($A557,#REF!,34,FALSE)</f>
        <v>#REF!</v>
      </c>
      <c r="BG557" s="147" t="e">
        <f>VLOOKUP($A557,#REF!,22,FALSE)</f>
        <v>#REF!</v>
      </c>
      <c r="BH557" s="149"/>
    </row>
    <row r="558" s="5" customFormat="1" ht="12.95" customHeight="1" spans="1:60">
      <c r="A558" s="10" t="s">
        <v>1271</v>
      </c>
      <c r="B558" s="38" t="e">
        <f>VLOOKUP($A558,#REF!,34,FALSE)</f>
        <v>#REF!</v>
      </c>
      <c r="C558" s="39" t="str">
        <f t="shared" si="159"/>
        <v>unused_DDR_XM0_B3WCK_P</v>
      </c>
      <c r="D558" s="40" t="e">
        <f>IF(LEN(VLOOKUP($A558,#REF!,8,FALSE)),LEFT(VLOOKUP($A558,#REF!,8,FALSE),LEN(VLOOKUP($A558,#REF!,8,FALSE))-2),"")</f>
        <v>#REF!</v>
      </c>
      <c r="E558" s="41" t="e">
        <f>IF(LEN(VLOOKUP($A558,#REF!,4,FALSE)),IF(INDEX(#REF!,MATCH($A558,#REF!,0),1),LEFT(VLOOKUP($A558,#REF!,4,FALSE),LEN(VLOOKUP($A558,#REF!,4,FALSE))-2),CONCATENATE(LEFT(VLOOKUP($A558,#REF!,4,FALSE),LEN(VLOOKUP($A558,#REF!,4,FALSE))-2),"*")),"")</f>
        <v>#REF!</v>
      </c>
      <c r="F558" s="42" t="e">
        <f>IF(LEN(VLOOKUP($A558,#REF!,5,FALSE)),IF(INDEX(#REF!,MATCH($A558,#REF!,0),2),LEFT(VLOOKUP($A558,#REF!,5,FALSE),LEN(VLOOKUP($A558,#REF!,5,FALSE))-2),CONCATENATE(LEFT(VLOOKUP($A558,#REF!,5,FALSE),LEN(VLOOKUP($A558,#REF!,5,FALSE))-2),"*")),"")</f>
        <v>#REF!</v>
      </c>
      <c r="G558" s="42" t="e">
        <f>IF(LEN(VLOOKUP($A558,#REF!,6,FALSE)),IF(INDEX(#REF!,MATCH($A558,#REF!,0),3),LEFT(VLOOKUP($A558,#REF!,6,FALSE),LEN(VLOOKUP($A558,#REF!,6,FALSE))-2),CONCATENATE(LEFT(VLOOKUP($A558,#REF!,6,FALSE),LEN(VLOOKUP($A558,#REF!,6,FALSE))-2),"*")),"")</f>
        <v>#REF!</v>
      </c>
      <c r="H558" s="43" t="e">
        <f>IF(LEN(VLOOKUP($A558,#REF!,7,FALSE)),IF(INDEX(#REF!,MATCH($A558,#REF!,0),4),LEFT(VLOOKUP($A558,#REF!,7,FALSE),LEN(VLOOKUP($A558,#REF!,7,FALSE))-2),CONCATENATE(LEFT(VLOOKUP($A558,#REF!,7,FALSE),LEN(VLOOKUP($A558,#REF!,7,FALSE))-2),"*")),"")</f>
        <v>#REF!</v>
      </c>
      <c r="I558" s="54" t="e">
        <f>IF(LEN(VLOOKUP($A558,#REF!,8,FALSE)),UPPER(RIGHT(VLOOKUP($A558,#REF!,8,FALSE),1)),"")</f>
        <v>#REF!</v>
      </c>
      <c r="J558" s="42" t="e">
        <f>IF(LEN(VLOOKUP($A558,#REF!,4,FALSE)),UPPER(RIGHT(VLOOKUP($A558,#REF!,4,FALSE),1)),"")</f>
        <v>#REF!</v>
      </c>
      <c r="K558" s="42" t="e">
        <f>IF(LEN(VLOOKUP($A558,#REF!,5,FALSE)),UPPER(RIGHT(VLOOKUP($A558,#REF!,5,FALSE),1)),"")</f>
        <v>#REF!</v>
      </c>
      <c r="L558" s="42" t="e">
        <f>IF(LEN(VLOOKUP($A558,#REF!,6,FALSE)),UPPER(RIGHT(VLOOKUP($A558,#REF!,6,FALSE),1)),"")</f>
        <v>#REF!</v>
      </c>
      <c r="M558" s="43" t="e">
        <f>IF(LEN(VLOOKUP($A558,#REF!,7,FALSE)),UPPER(RIGHT(VLOOKUP($A558,#REF!,7,FALSE),1)),"")</f>
        <v>#REF!</v>
      </c>
      <c r="N558" s="206"/>
      <c r="O558" s="206"/>
      <c r="P558" s="206"/>
      <c r="Q558" s="206"/>
      <c r="R558" s="206"/>
      <c r="S558" s="63" t="e">
        <f>HLOOKUP("Device Tree Pin Name",#REF!,MATCH($A558,#REF!,0),FALSE)</f>
        <v>#REF!</v>
      </c>
      <c r="T558" s="47" t="e">
        <f>HLOOKUP("power rail",#REF!,MATCH($A558,#REF!,0),FALSE)</f>
        <v>#REF!</v>
      </c>
      <c r="U558" s="62" t="e">
        <f>HLOOKUP("Wake Capable",#REF!,MATCH($A558,#REF!,0),FALSE)</f>
        <v>#REF!</v>
      </c>
      <c r="V558" s="62" t="e">
        <f>HLOOKUP("Strap",#REF!,MATCH($A558,#REF!,0),FALSE)</f>
        <v>#REF!</v>
      </c>
      <c r="W558" s="62"/>
      <c r="X558" s="62"/>
      <c r="Y558" s="62"/>
      <c r="Z558" s="47"/>
      <c r="AA558" s="47" t="e">
        <f>HLOOKUP("Pad type",#REF!,MATCH($A558,#REF!,0),FALSE)</f>
        <v>#REF!</v>
      </c>
      <c r="AB558" s="63"/>
      <c r="AC558" s="63" t="e">
        <f>HLOOKUP("POR Pin State",#REF!,MATCH($A558,#REF!,0),FALSE)</f>
        <v>#REF!</v>
      </c>
      <c r="AD558" s="207"/>
      <c r="AE558" s="208"/>
      <c r="AF558" s="208"/>
      <c r="AG558" s="208"/>
      <c r="AH558" s="209"/>
      <c r="AI558" s="209"/>
      <c r="AJ558" s="210"/>
      <c r="AK558" s="210"/>
      <c r="AL558" s="210"/>
      <c r="AM558" s="210"/>
      <c r="AN558" s="210"/>
      <c r="AO558" s="210"/>
      <c r="AP558" s="210"/>
      <c r="AQ558" s="215" t="s">
        <v>1271</v>
      </c>
      <c r="AR558" s="105"/>
      <c r="AS558" s="105"/>
      <c r="AT558" s="105"/>
      <c r="AU558" s="105"/>
      <c r="AV558" s="105"/>
      <c r="AW558" s="105"/>
      <c r="AX558" s="105"/>
      <c r="AY558" s="105"/>
      <c r="AZ558" s="105"/>
      <c r="BA558" s="105"/>
      <c r="BB558" s="218"/>
      <c r="BC558" s="105"/>
      <c r="BD558" s="250"/>
      <c r="BE558" s="252" t="s">
        <v>1272</v>
      </c>
      <c r="BF558" s="147" t="e">
        <f>VLOOKUP($A558,#REF!,34,FALSE)</f>
        <v>#REF!</v>
      </c>
      <c r="BG558" s="147" t="e">
        <f>VLOOKUP($A558,#REF!,22,FALSE)</f>
        <v>#REF!</v>
      </c>
      <c r="BH558" s="149"/>
    </row>
    <row r="559" s="5" customFormat="1" ht="12.95" customHeight="1" spans="1:60">
      <c r="A559" s="10" t="s">
        <v>1273</v>
      </c>
      <c r="B559" s="38" t="e">
        <f>VLOOKUP($A559,#REF!,34,FALSE)</f>
        <v>#REF!</v>
      </c>
      <c r="C559" s="39" t="str">
        <f t="shared" si="159"/>
        <v>unused_DDR_XM0_B3WCK_N</v>
      </c>
      <c r="D559" s="40" t="e">
        <f>IF(LEN(VLOOKUP($A559,#REF!,8,FALSE)),LEFT(VLOOKUP($A559,#REF!,8,FALSE),LEN(VLOOKUP($A559,#REF!,8,FALSE))-2),"")</f>
        <v>#REF!</v>
      </c>
      <c r="E559" s="41" t="e">
        <f>IF(LEN(VLOOKUP($A559,#REF!,4,FALSE)),IF(INDEX(#REF!,MATCH($A559,#REF!,0),1),LEFT(VLOOKUP($A559,#REF!,4,FALSE),LEN(VLOOKUP($A559,#REF!,4,FALSE))-2),CONCATENATE(LEFT(VLOOKUP($A559,#REF!,4,FALSE),LEN(VLOOKUP($A559,#REF!,4,FALSE))-2),"*")),"")</f>
        <v>#REF!</v>
      </c>
      <c r="F559" s="42" t="e">
        <f>IF(LEN(VLOOKUP($A559,#REF!,5,FALSE)),IF(INDEX(#REF!,MATCH($A559,#REF!,0),2),LEFT(VLOOKUP($A559,#REF!,5,FALSE),LEN(VLOOKUP($A559,#REF!,5,FALSE))-2),CONCATENATE(LEFT(VLOOKUP($A559,#REF!,5,FALSE),LEN(VLOOKUP($A559,#REF!,5,FALSE))-2),"*")),"")</f>
        <v>#REF!</v>
      </c>
      <c r="G559" s="42" t="e">
        <f>IF(LEN(VLOOKUP($A559,#REF!,6,FALSE)),IF(INDEX(#REF!,MATCH($A559,#REF!,0),3),LEFT(VLOOKUP($A559,#REF!,6,FALSE),LEN(VLOOKUP($A559,#REF!,6,FALSE))-2),CONCATENATE(LEFT(VLOOKUP($A559,#REF!,6,FALSE),LEN(VLOOKUP($A559,#REF!,6,FALSE))-2),"*")),"")</f>
        <v>#REF!</v>
      </c>
      <c r="H559" s="43" t="e">
        <f>IF(LEN(VLOOKUP($A559,#REF!,7,FALSE)),IF(INDEX(#REF!,MATCH($A559,#REF!,0),4),LEFT(VLOOKUP($A559,#REF!,7,FALSE),LEN(VLOOKUP($A559,#REF!,7,FALSE))-2),CONCATENATE(LEFT(VLOOKUP($A559,#REF!,7,FALSE),LEN(VLOOKUP($A559,#REF!,7,FALSE))-2),"*")),"")</f>
        <v>#REF!</v>
      </c>
      <c r="I559" s="54" t="e">
        <f>IF(LEN(VLOOKUP($A559,#REF!,8,FALSE)),UPPER(RIGHT(VLOOKUP($A559,#REF!,8,FALSE),1)),"")</f>
        <v>#REF!</v>
      </c>
      <c r="J559" s="42" t="e">
        <f>IF(LEN(VLOOKUP($A559,#REF!,4,FALSE)),UPPER(RIGHT(VLOOKUP($A559,#REF!,4,FALSE),1)),"")</f>
        <v>#REF!</v>
      </c>
      <c r="K559" s="42" t="e">
        <f>IF(LEN(VLOOKUP($A559,#REF!,5,FALSE)),UPPER(RIGHT(VLOOKUP($A559,#REF!,5,FALSE),1)),"")</f>
        <v>#REF!</v>
      </c>
      <c r="L559" s="42" t="e">
        <f>IF(LEN(VLOOKUP($A559,#REF!,6,FALSE)),UPPER(RIGHT(VLOOKUP($A559,#REF!,6,FALSE),1)),"")</f>
        <v>#REF!</v>
      </c>
      <c r="M559" s="43" t="e">
        <f>IF(LEN(VLOOKUP($A559,#REF!,7,FALSE)),UPPER(RIGHT(VLOOKUP($A559,#REF!,7,FALSE),1)),"")</f>
        <v>#REF!</v>
      </c>
      <c r="N559" s="206"/>
      <c r="O559" s="206"/>
      <c r="P559" s="206"/>
      <c r="Q559" s="206"/>
      <c r="R559" s="206"/>
      <c r="S559" s="63" t="e">
        <f>HLOOKUP("Device Tree Pin Name",#REF!,MATCH($A559,#REF!,0),FALSE)</f>
        <v>#REF!</v>
      </c>
      <c r="T559" s="47" t="e">
        <f>HLOOKUP("power rail",#REF!,MATCH($A559,#REF!,0),FALSE)</f>
        <v>#REF!</v>
      </c>
      <c r="U559" s="62" t="e">
        <f>HLOOKUP("Wake Capable",#REF!,MATCH($A559,#REF!,0),FALSE)</f>
        <v>#REF!</v>
      </c>
      <c r="V559" s="62" t="e">
        <f>HLOOKUP("Strap",#REF!,MATCH($A559,#REF!,0),FALSE)</f>
        <v>#REF!</v>
      </c>
      <c r="W559" s="62"/>
      <c r="X559" s="62"/>
      <c r="Y559" s="62"/>
      <c r="Z559" s="47"/>
      <c r="AA559" s="47" t="e">
        <f>HLOOKUP("Pad type",#REF!,MATCH($A559,#REF!,0),FALSE)</f>
        <v>#REF!</v>
      </c>
      <c r="AB559" s="63"/>
      <c r="AC559" s="63" t="e">
        <f>HLOOKUP("POR Pin State",#REF!,MATCH($A559,#REF!,0),FALSE)</f>
        <v>#REF!</v>
      </c>
      <c r="AD559" s="207"/>
      <c r="AE559" s="208"/>
      <c r="AF559" s="208"/>
      <c r="AG559" s="208"/>
      <c r="AH559" s="209"/>
      <c r="AI559" s="209"/>
      <c r="AJ559" s="210"/>
      <c r="AK559" s="210"/>
      <c r="AL559" s="210"/>
      <c r="AM559" s="210"/>
      <c r="AN559" s="210"/>
      <c r="AO559" s="210"/>
      <c r="AP559" s="210"/>
      <c r="AQ559" s="215" t="s">
        <v>1273</v>
      </c>
      <c r="AR559" s="105"/>
      <c r="AS559" s="105"/>
      <c r="AT559" s="105"/>
      <c r="AU559" s="105"/>
      <c r="AV559" s="105"/>
      <c r="AW559" s="105"/>
      <c r="AX559" s="105"/>
      <c r="AY559" s="105"/>
      <c r="AZ559" s="105"/>
      <c r="BA559" s="105"/>
      <c r="BB559" s="218"/>
      <c r="BC559" s="105"/>
      <c r="BD559" s="250"/>
      <c r="BE559" s="252" t="s">
        <v>1274</v>
      </c>
      <c r="BF559" s="147" t="e">
        <f>VLOOKUP($A559,#REF!,34,FALSE)</f>
        <v>#REF!</v>
      </c>
      <c r="BG559" s="147" t="e">
        <f>VLOOKUP($A559,#REF!,22,FALSE)</f>
        <v>#REF!</v>
      </c>
      <c r="BH559" s="149"/>
    </row>
    <row r="560" s="5" customFormat="1" ht="12.95" customHeight="1" spans="1:60">
      <c r="A560" s="48" t="s">
        <v>1275</v>
      </c>
      <c r="B560" s="38" t="e">
        <f>VLOOKUP($A560,#REF!,34,FALSE)</f>
        <v>#REF!</v>
      </c>
      <c r="C560" s="39" t="str">
        <f t="shared" si="159"/>
        <v>unused_DDR_XM0_B3RDQS_P</v>
      </c>
      <c r="D560" s="40" t="e">
        <f>IF(LEN(VLOOKUP($A560,#REF!,8,FALSE)),LEFT(VLOOKUP($A560,#REF!,8,FALSE),LEN(VLOOKUP($A560,#REF!,8,FALSE))-2),"")</f>
        <v>#REF!</v>
      </c>
      <c r="E560" s="41" t="e">
        <f>IF(LEN(VLOOKUP($A560,#REF!,4,FALSE)),IF(INDEX(#REF!,MATCH($A560,#REF!,0),1),LEFT(VLOOKUP($A560,#REF!,4,FALSE),LEN(VLOOKUP($A560,#REF!,4,FALSE))-2),CONCATENATE(LEFT(VLOOKUP($A560,#REF!,4,FALSE),LEN(VLOOKUP($A560,#REF!,4,FALSE))-2),"*")),"")</f>
        <v>#REF!</v>
      </c>
      <c r="F560" s="42" t="e">
        <f>IF(LEN(VLOOKUP($A560,#REF!,5,FALSE)),IF(INDEX(#REF!,MATCH($A560,#REF!,0),2),LEFT(VLOOKUP($A560,#REF!,5,FALSE),LEN(VLOOKUP($A560,#REF!,5,FALSE))-2),CONCATENATE(LEFT(VLOOKUP($A560,#REF!,5,FALSE),LEN(VLOOKUP($A560,#REF!,5,FALSE))-2),"*")),"")</f>
        <v>#REF!</v>
      </c>
      <c r="G560" s="42" t="e">
        <f>IF(LEN(VLOOKUP($A560,#REF!,6,FALSE)),IF(INDEX(#REF!,MATCH($A560,#REF!,0),3),LEFT(VLOOKUP($A560,#REF!,6,FALSE),LEN(VLOOKUP($A560,#REF!,6,FALSE))-2),CONCATENATE(LEFT(VLOOKUP($A560,#REF!,6,FALSE),LEN(VLOOKUP($A560,#REF!,6,FALSE))-2),"*")),"")</f>
        <v>#REF!</v>
      </c>
      <c r="H560" s="43" t="e">
        <f>IF(LEN(VLOOKUP($A560,#REF!,7,FALSE)),IF(INDEX(#REF!,MATCH($A560,#REF!,0),4),LEFT(VLOOKUP($A560,#REF!,7,FALSE),LEN(VLOOKUP($A560,#REF!,7,FALSE))-2),CONCATENATE(LEFT(VLOOKUP($A560,#REF!,7,FALSE),LEN(VLOOKUP($A560,#REF!,7,FALSE))-2),"*")),"")</f>
        <v>#REF!</v>
      </c>
      <c r="I560" s="54" t="e">
        <f>IF(LEN(VLOOKUP($A560,#REF!,8,FALSE)),UPPER(RIGHT(VLOOKUP($A560,#REF!,8,FALSE),1)),"")</f>
        <v>#REF!</v>
      </c>
      <c r="J560" s="42" t="e">
        <f>IF(LEN(VLOOKUP($A560,#REF!,4,FALSE)),UPPER(RIGHT(VLOOKUP($A560,#REF!,4,FALSE),1)),"")</f>
        <v>#REF!</v>
      </c>
      <c r="K560" s="42" t="e">
        <f>IF(LEN(VLOOKUP($A560,#REF!,5,FALSE)),UPPER(RIGHT(VLOOKUP($A560,#REF!,5,FALSE),1)),"")</f>
        <v>#REF!</v>
      </c>
      <c r="L560" s="42" t="e">
        <f>IF(LEN(VLOOKUP($A560,#REF!,6,FALSE)),UPPER(RIGHT(VLOOKUP($A560,#REF!,6,FALSE),1)),"")</f>
        <v>#REF!</v>
      </c>
      <c r="M560" s="43" t="e">
        <f>IF(LEN(VLOOKUP($A560,#REF!,7,FALSE)),UPPER(RIGHT(VLOOKUP($A560,#REF!,7,FALSE),1)),"")</f>
        <v>#REF!</v>
      </c>
      <c r="N560" s="206"/>
      <c r="O560" s="206"/>
      <c r="P560" s="206"/>
      <c r="Q560" s="206"/>
      <c r="R560" s="206"/>
      <c r="S560" s="63" t="e">
        <f>HLOOKUP("Device Tree Pin Name",#REF!,MATCH($A560,#REF!,0),FALSE)</f>
        <v>#REF!</v>
      </c>
      <c r="T560" s="47" t="e">
        <f>HLOOKUP("power rail",#REF!,MATCH($A560,#REF!,0),FALSE)</f>
        <v>#REF!</v>
      </c>
      <c r="U560" s="62" t="e">
        <f>HLOOKUP("Wake Capable",#REF!,MATCH($A560,#REF!,0),FALSE)</f>
        <v>#REF!</v>
      </c>
      <c r="V560" s="62" t="e">
        <f>HLOOKUP("Strap",#REF!,MATCH($A560,#REF!,0),FALSE)</f>
        <v>#REF!</v>
      </c>
      <c r="W560" s="62"/>
      <c r="X560" s="62"/>
      <c r="Y560" s="62"/>
      <c r="Z560" s="47"/>
      <c r="AA560" s="47" t="e">
        <f>HLOOKUP("Pad type",#REF!,MATCH($A560,#REF!,0),FALSE)</f>
        <v>#REF!</v>
      </c>
      <c r="AB560" s="63"/>
      <c r="AC560" s="63" t="e">
        <f>HLOOKUP("POR Pin State",#REF!,MATCH($A560,#REF!,0),FALSE)</f>
        <v>#REF!</v>
      </c>
      <c r="AD560" s="207"/>
      <c r="AE560" s="208"/>
      <c r="AF560" s="208"/>
      <c r="AG560" s="208"/>
      <c r="AH560" s="209"/>
      <c r="AI560" s="209"/>
      <c r="AJ560" s="210"/>
      <c r="AK560" s="210"/>
      <c r="AL560" s="210"/>
      <c r="AM560" s="210"/>
      <c r="AN560" s="210"/>
      <c r="AO560" s="210"/>
      <c r="AP560" s="210"/>
      <c r="AQ560" s="215" t="s">
        <v>1275</v>
      </c>
      <c r="AR560" s="105"/>
      <c r="AS560" s="105"/>
      <c r="AT560" s="105"/>
      <c r="AU560" s="105"/>
      <c r="AV560" s="105"/>
      <c r="AW560" s="105"/>
      <c r="AX560" s="105"/>
      <c r="AY560" s="105"/>
      <c r="AZ560" s="105"/>
      <c r="BA560" s="105"/>
      <c r="BB560" s="218"/>
      <c r="BC560" s="105"/>
      <c r="BD560" s="250"/>
      <c r="BE560" s="252" t="s">
        <v>1276</v>
      </c>
      <c r="BF560" s="147" t="e">
        <f>VLOOKUP($A560,#REF!,34,FALSE)</f>
        <v>#REF!</v>
      </c>
      <c r="BG560" s="147" t="e">
        <f>VLOOKUP($A560,#REF!,22,FALSE)</f>
        <v>#REF!</v>
      </c>
      <c r="BH560" s="149"/>
    </row>
    <row r="561" s="5" customFormat="1" ht="12.95" customHeight="1" spans="1:60">
      <c r="A561" s="48" t="s">
        <v>1277</v>
      </c>
      <c r="B561" s="38" t="e">
        <f>VLOOKUP($A561,#REF!,34,FALSE)</f>
        <v>#REF!</v>
      </c>
      <c r="C561" s="39" t="str">
        <f t="shared" si="159"/>
        <v>unused_DDR_XM0_B3RDQS_N</v>
      </c>
      <c r="D561" s="40" t="e">
        <f>IF(LEN(VLOOKUP($A561,#REF!,8,FALSE)),LEFT(VLOOKUP($A561,#REF!,8,FALSE),LEN(VLOOKUP($A561,#REF!,8,FALSE))-2),"")</f>
        <v>#REF!</v>
      </c>
      <c r="E561" s="41" t="e">
        <f>IF(LEN(VLOOKUP($A561,#REF!,4,FALSE)),IF(INDEX(#REF!,MATCH($A561,#REF!,0),1),LEFT(VLOOKUP($A561,#REF!,4,FALSE),LEN(VLOOKUP($A561,#REF!,4,FALSE))-2),CONCATENATE(LEFT(VLOOKUP($A561,#REF!,4,FALSE),LEN(VLOOKUP($A561,#REF!,4,FALSE))-2),"*")),"")</f>
        <v>#REF!</v>
      </c>
      <c r="F561" s="42" t="e">
        <f>IF(LEN(VLOOKUP($A561,#REF!,5,FALSE)),IF(INDEX(#REF!,MATCH($A561,#REF!,0),2),LEFT(VLOOKUP($A561,#REF!,5,FALSE),LEN(VLOOKUP($A561,#REF!,5,FALSE))-2),CONCATENATE(LEFT(VLOOKUP($A561,#REF!,5,FALSE),LEN(VLOOKUP($A561,#REF!,5,FALSE))-2),"*")),"")</f>
        <v>#REF!</v>
      </c>
      <c r="G561" s="42" t="e">
        <f>IF(LEN(VLOOKUP($A561,#REF!,6,FALSE)),IF(INDEX(#REF!,MATCH($A561,#REF!,0),3),LEFT(VLOOKUP($A561,#REF!,6,FALSE),LEN(VLOOKUP($A561,#REF!,6,FALSE))-2),CONCATENATE(LEFT(VLOOKUP($A561,#REF!,6,FALSE),LEN(VLOOKUP($A561,#REF!,6,FALSE))-2),"*")),"")</f>
        <v>#REF!</v>
      </c>
      <c r="H561" s="43" t="e">
        <f>IF(LEN(VLOOKUP($A561,#REF!,7,FALSE)),IF(INDEX(#REF!,MATCH($A561,#REF!,0),4),LEFT(VLOOKUP($A561,#REF!,7,FALSE),LEN(VLOOKUP($A561,#REF!,7,FALSE))-2),CONCATENATE(LEFT(VLOOKUP($A561,#REF!,7,FALSE),LEN(VLOOKUP($A561,#REF!,7,FALSE))-2),"*")),"")</f>
        <v>#REF!</v>
      </c>
      <c r="I561" s="54" t="e">
        <f>IF(LEN(VLOOKUP($A561,#REF!,8,FALSE)),UPPER(RIGHT(VLOOKUP($A561,#REF!,8,FALSE),1)),"")</f>
        <v>#REF!</v>
      </c>
      <c r="J561" s="42" t="e">
        <f>IF(LEN(VLOOKUP($A561,#REF!,4,FALSE)),UPPER(RIGHT(VLOOKUP($A561,#REF!,4,FALSE),1)),"")</f>
        <v>#REF!</v>
      </c>
      <c r="K561" s="42" t="e">
        <f>IF(LEN(VLOOKUP($A561,#REF!,5,FALSE)),UPPER(RIGHT(VLOOKUP($A561,#REF!,5,FALSE),1)),"")</f>
        <v>#REF!</v>
      </c>
      <c r="L561" s="42" t="e">
        <f>IF(LEN(VLOOKUP($A561,#REF!,6,FALSE)),UPPER(RIGHT(VLOOKUP($A561,#REF!,6,FALSE),1)),"")</f>
        <v>#REF!</v>
      </c>
      <c r="M561" s="43" t="e">
        <f>IF(LEN(VLOOKUP($A561,#REF!,7,FALSE)),UPPER(RIGHT(VLOOKUP($A561,#REF!,7,FALSE),1)),"")</f>
        <v>#REF!</v>
      </c>
      <c r="N561" s="206"/>
      <c r="O561" s="206"/>
      <c r="P561" s="206"/>
      <c r="Q561" s="206"/>
      <c r="R561" s="206"/>
      <c r="S561" s="63" t="e">
        <f>HLOOKUP("Device Tree Pin Name",#REF!,MATCH($A561,#REF!,0),FALSE)</f>
        <v>#REF!</v>
      </c>
      <c r="T561" s="47" t="e">
        <f>HLOOKUP("power rail",#REF!,MATCH($A561,#REF!,0),FALSE)</f>
        <v>#REF!</v>
      </c>
      <c r="U561" s="62" t="e">
        <f>HLOOKUP("Wake Capable",#REF!,MATCH($A561,#REF!,0),FALSE)</f>
        <v>#REF!</v>
      </c>
      <c r="V561" s="62" t="e">
        <f>HLOOKUP("Strap",#REF!,MATCH($A561,#REF!,0),FALSE)</f>
        <v>#REF!</v>
      </c>
      <c r="W561" s="62"/>
      <c r="X561" s="62"/>
      <c r="Y561" s="62"/>
      <c r="Z561" s="47"/>
      <c r="AA561" s="47" t="e">
        <f>HLOOKUP("Pad type",#REF!,MATCH($A561,#REF!,0),FALSE)</f>
        <v>#REF!</v>
      </c>
      <c r="AB561" s="63"/>
      <c r="AC561" s="63" t="e">
        <f>HLOOKUP("POR Pin State",#REF!,MATCH($A561,#REF!,0),FALSE)</f>
        <v>#REF!</v>
      </c>
      <c r="AD561" s="207"/>
      <c r="AE561" s="208"/>
      <c r="AF561" s="208"/>
      <c r="AG561" s="208"/>
      <c r="AH561" s="209"/>
      <c r="AI561" s="209"/>
      <c r="AJ561" s="210"/>
      <c r="AK561" s="210"/>
      <c r="AL561" s="210"/>
      <c r="AM561" s="210"/>
      <c r="AN561" s="210"/>
      <c r="AO561" s="210"/>
      <c r="AP561" s="210"/>
      <c r="AQ561" s="215" t="s">
        <v>1277</v>
      </c>
      <c r="AR561" s="105"/>
      <c r="AS561" s="105"/>
      <c r="AT561" s="105"/>
      <c r="AU561" s="105"/>
      <c r="AV561" s="105"/>
      <c r="AW561" s="105"/>
      <c r="AX561" s="105"/>
      <c r="AY561" s="105"/>
      <c r="AZ561" s="105"/>
      <c r="BA561" s="105"/>
      <c r="BB561" s="218"/>
      <c r="BC561" s="105"/>
      <c r="BD561" s="250"/>
      <c r="BE561" s="252" t="s">
        <v>1278</v>
      </c>
      <c r="BF561" s="147" t="e">
        <f>VLOOKUP($A561,#REF!,34,FALSE)</f>
        <v>#REF!</v>
      </c>
      <c r="BG561" s="147" t="e">
        <f>VLOOKUP($A561,#REF!,22,FALSE)</f>
        <v>#REF!</v>
      </c>
      <c r="BH561" s="149"/>
    </row>
    <row r="562" s="5" customFormat="1" ht="12.95" customHeight="1" spans="1:60">
      <c r="A562" s="48" t="s">
        <v>1279</v>
      </c>
      <c r="B562" s="38" t="e">
        <f>VLOOKUP($A562,#REF!,34,FALSE)</f>
        <v>#REF!</v>
      </c>
      <c r="C562" s="39" t="str">
        <f t="shared" si="159"/>
        <v>unused_DDR_XM0_B4D0</v>
      </c>
      <c r="D562" s="40" t="e">
        <f>IF(LEN(VLOOKUP($A562,#REF!,8,FALSE)),LEFT(VLOOKUP($A562,#REF!,8,FALSE),LEN(VLOOKUP($A562,#REF!,8,FALSE))-2),"")</f>
        <v>#REF!</v>
      </c>
      <c r="E562" s="41" t="e">
        <f>IF(LEN(VLOOKUP($A562,#REF!,4,FALSE)),IF(INDEX(#REF!,MATCH($A562,#REF!,0),1),LEFT(VLOOKUP($A562,#REF!,4,FALSE),LEN(VLOOKUP($A562,#REF!,4,FALSE))-2),CONCATENATE(LEFT(VLOOKUP($A562,#REF!,4,FALSE),LEN(VLOOKUP($A562,#REF!,4,FALSE))-2),"*")),"")</f>
        <v>#REF!</v>
      </c>
      <c r="F562" s="42" t="e">
        <f>IF(LEN(VLOOKUP($A562,#REF!,5,FALSE)),IF(INDEX(#REF!,MATCH($A562,#REF!,0),2),LEFT(VLOOKUP($A562,#REF!,5,FALSE),LEN(VLOOKUP($A562,#REF!,5,FALSE))-2),CONCATENATE(LEFT(VLOOKUP($A562,#REF!,5,FALSE),LEN(VLOOKUP($A562,#REF!,5,FALSE))-2),"*")),"")</f>
        <v>#REF!</v>
      </c>
      <c r="G562" s="42" t="e">
        <f>IF(LEN(VLOOKUP($A562,#REF!,6,FALSE)),IF(INDEX(#REF!,MATCH($A562,#REF!,0),3),LEFT(VLOOKUP($A562,#REF!,6,FALSE),LEN(VLOOKUP($A562,#REF!,6,FALSE))-2),CONCATENATE(LEFT(VLOOKUP($A562,#REF!,6,FALSE),LEN(VLOOKUP($A562,#REF!,6,FALSE))-2),"*")),"")</f>
        <v>#REF!</v>
      </c>
      <c r="H562" s="43" t="e">
        <f>IF(LEN(VLOOKUP($A562,#REF!,7,FALSE)),IF(INDEX(#REF!,MATCH($A562,#REF!,0),4),LEFT(VLOOKUP($A562,#REF!,7,FALSE),LEN(VLOOKUP($A562,#REF!,7,FALSE))-2),CONCATENATE(LEFT(VLOOKUP($A562,#REF!,7,FALSE),LEN(VLOOKUP($A562,#REF!,7,FALSE))-2),"*")),"")</f>
        <v>#REF!</v>
      </c>
      <c r="I562" s="54" t="e">
        <f>IF(LEN(VLOOKUP($A562,#REF!,8,FALSE)),UPPER(RIGHT(VLOOKUP($A562,#REF!,8,FALSE),1)),"")</f>
        <v>#REF!</v>
      </c>
      <c r="J562" s="42" t="e">
        <f>IF(LEN(VLOOKUP($A562,#REF!,4,FALSE)),UPPER(RIGHT(VLOOKUP($A562,#REF!,4,FALSE),1)),"")</f>
        <v>#REF!</v>
      </c>
      <c r="K562" s="42" t="e">
        <f>IF(LEN(VLOOKUP($A562,#REF!,5,FALSE)),UPPER(RIGHT(VLOOKUP($A562,#REF!,5,FALSE),1)),"")</f>
        <v>#REF!</v>
      </c>
      <c r="L562" s="42" t="e">
        <f>IF(LEN(VLOOKUP($A562,#REF!,6,FALSE)),UPPER(RIGHT(VLOOKUP($A562,#REF!,6,FALSE),1)),"")</f>
        <v>#REF!</v>
      </c>
      <c r="M562" s="43" t="e">
        <f>IF(LEN(VLOOKUP($A562,#REF!,7,FALSE)),UPPER(RIGHT(VLOOKUP($A562,#REF!,7,FALSE),1)),"")</f>
        <v>#REF!</v>
      </c>
      <c r="N562" s="206"/>
      <c r="O562" s="206"/>
      <c r="P562" s="206"/>
      <c r="Q562" s="206"/>
      <c r="R562" s="206"/>
      <c r="S562" s="63" t="e">
        <f>HLOOKUP("Device Tree Pin Name",#REF!,MATCH($A562,#REF!,0),FALSE)</f>
        <v>#REF!</v>
      </c>
      <c r="T562" s="47" t="e">
        <f>HLOOKUP("power rail",#REF!,MATCH($A562,#REF!,0),FALSE)</f>
        <v>#REF!</v>
      </c>
      <c r="U562" s="62" t="e">
        <f>HLOOKUP("Wake Capable",#REF!,MATCH($A562,#REF!,0),FALSE)</f>
        <v>#REF!</v>
      </c>
      <c r="V562" s="62" t="e">
        <f>HLOOKUP("Strap",#REF!,MATCH($A562,#REF!,0),FALSE)</f>
        <v>#REF!</v>
      </c>
      <c r="W562" s="62"/>
      <c r="X562" s="62"/>
      <c r="Y562" s="62"/>
      <c r="Z562" s="47"/>
      <c r="AA562" s="47" t="e">
        <f>HLOOKUP("Pad type",#REF!,MATCH($A562,#REF!,0),FALSE)</f>
        <v>#REF!</v>
      </c>
      <c r="AB562" s="63"/>
      <c r="AC562" s="63" t="e">
        <f>HLOOKUP("POR Pin State",#REF!,MATCH($A562,#REF!,0),FALSE)</f>
        <v>#REF!</v>
      </c>
      <c r="AD562" s="207"/>
      <c r="AE562" s="208"/>
      <c r="AF562" s="208"/>
      <c r="AG562" s="208"/>
      <c r="AH562" s="209"/>
      <c r="AI562" s="209"/>
      <c r="AJ562" s="210"/>
      <c r="AK562" s="210"/>
      <c r="AL562" s="210"/>
      <c r="AM562" s="210"/>
      <c r="AN562" s="210"/>
      <c r="AO562" s="210"/>
      <c r="AP562" s="210"/>
      <c r="AQ562" s="215" t="s">
        <v>1280</v>
      </c>
      <c r="AR562" s="105"/>
      <c r="AS562" s="105"/>
      <c r="AT562" s="105"/>
      <c r="AU562" s="105"/>
      <c r="AV562" s="105"/>
      <c r="AW562" s="105"/>
      <c r="AX562" s="105"/>
      <c r="AY562" s="105"/>
      <c r="AZ562" s="105"/>
      <c r="BA562" s="105"/>
      <c r="BB562" s="218"/>
      <c r="BC562" s="105"/>
      <c r="BD562" s="250"/>
      <c r="BE562" s="252" t="s">
        <v>1281</v>
      </c>
      <c r="BF562" s="147" t="e">
        <f>VLOOKUP($A562,#REF!,34,FALSE)</f>
        <v>#REF!</v>
      </c>
      <c r="BG562" s="147" t="e">
        <f>VLOOKUP($A562,#REF!,22,FALSE)</f>
        <v>#REF!</v>
      </c>
      <c r="BH562" s="149"/>
    </row>
    <row r="563" s="5" customFormat="1" ht="12.95" customHeight="1" spans="1:60">
      <c r="A563" s="48" t="s">
        <v>1282</v>
      </c>
      <c r="B563" s="38" t="e">
        <f>VLOOKUP($A563,#REF!,34,FALSE)</f>
        <v>#REF!</v>
      </c>
      <c r="C563" s="39" t="str">
        <f t="shared" si="159"/>
        <v>unused_DDR_XM0_B4D1</v>
      </c>
      <c r="D563" s="40" t="e">
        <f>IF(LEN(VLOOKUP($A563,#REF!,8,FALSE)),LEFT(VLOOKUP($A563,#REF!,8,FALSE),LEN(VLOOKUP($A563,#REF!,8,FALSE))-2),"")</f>
        <v>#REF!</v>
      </c>
      <c r="E563" s="41" t="e">
        <f>IF(LEN(VLOOKUP($A563,#REF!,4,FALSE)),IF(INDEX(#REF!,MATCH($A563,#REF!,0),1),LEFT(VLOOKUP($A563,#REF!,4,FALSE),LEN(VLOOKUP($A563,#REF!,4,FALSE))-2),CONCATENATE(LEFT(VLOOKUP($A563,#REF!,4,FALSE),LEN(VLOOKUP($A563,#REF!,4,FALSE))-2),"*")),"")</f>
        <v>#REF!</v>
      </c>
      <c r="F563" s="42" t="e">
        <f>IF(LEN(VLOOKUP($A563,#REF!,5,FALSE)),IF(INDEX(#REF!,MATCH($A563,#REF!,0),2),LEFT(VLOOKUP($A563,#REF!,5,FALSE),LEN(VLOOKUP($A563,#REF!,5,FALSE))-2),CONCATENATE(LEFT(VLOOKUP($A563,#REF!,5,FALSE),LEN(VLOOKUP($A563,#REF!,5,FALSE))-2),"*")),"")</f>
        <v>#REF!</v>
      </c>
      <c r="G563" s="42" t="e">
        <f>IF(LEN(VLOOKUP($A563,#REF!,6,FALSE)),IF(INDEX(#REF!,MATCH($A563,#REF!,0),3),LEFT(VLOOKUP($A563,#REF!,6,FALSE),LEN(VLOOKUP($A563,#REF!,6,FALSE))-2),CONCATENATE(LEFT(VLOOKUP($A563,#REF!,6,FALSE),LEN(VLOOKUP($A563,#REF!,6,FALSE))-2),"*")),"")</f>
        <v>#REF!</v>
      </c>
      <c r="H563" s="43" t="e">
        <f>IF(LEN(VLOOKUP($A563,#REF!,7,FALSE)),IF(INDEX(#REF!,MATCH($A563,#REF!,0),4),LEFT(VLOOKUP($A563,#REF!,7,FALSE),LEN(VLOOKUP($A563,#REF!,7,FALSE))-2),CONCATENATE(LEFT(VLOOKUP($A563,#REF!,7,FALSE),LEN(VLOOKUP($A563,#REF!,7,FALSE))-2),"*")),"")</f>
        <v>#REF!</v>
      </c>
      <c r="I563" s="54" t="e">
        <f>IF(LEN(VLOOKUP($A563,#REF!,8,FALSE)),UPPER(RIGHT(VLOOKUP($A563,#REF!,8,FALSE),1)),"")</f>
        <v>#REF!</v>
      </c>
      <c r="J563" s="42" t="e">
        <f>IF(LEN(VLOOKUP($A563,#REF!,4,FALSE)),UPPER(RIGHT(VLOOKUP($A563,#REF!,4,FALSE),1)),"")</f>
        <v>#REF!</v>
      </c>
      <c r="K563" s="42" t="e">
        <f>IF(LEN(VLOOKUP($A563,#REF!,5,FALSE)),UPPER(RIGHT(VLOOKUP($A563,#REF!,5,FALSE),1)),"")</f>
        <v>#REF!</v>
      </c>
      <c r="L563" s="42" t="e">
        <f>IF(LEN(VLOOKUP($A563,#REF!,6,FALSE)),UPPER(RIGHT(VLOOKUP($A563,#REF!,6,FALSE),1)),"")</f>
        <v>#REF!</v>
      </c>
      <c r="M563" s="43" t="e">
        <f>IF(LEN(VLOOKUP($A563,#REF!,7,FALSE)),UPPER(RIGHT(VLOOKUP($A563,#REF!,7,FALSE),1)),"")</f>
        <v>#REF!</v>
      </c>
      <c r="N563" s="206"/>
      <c r="O563" s="206"/>
      <c r="P563" s="206"/>
      <c r="Q563" s="206"/>
      <c r="R563" s="206"/>
      <c r="S563" s="63" t="e">
        <f>HLOOKUP("Device Tree Pin Name",#REF!,MATCH($A563,#REF!,0),FALSE)</f>
        <v>#REF!</v>
      </c>
      <c r="T563" s="47" t="e">
        <f>HLOOKUP("power rail",#REF!,MATCH($A563,#REF!,0),FALSE)</f>
        <v>#REF!</v>
      </c>
      <c r="U563" s="62" t="e">
        <f>HLOOKUP("Wake Capable",#REF!,MATCH($A563,#REF!,0),FALSE)</f>
        <v>#REF!</v>
      </c>
      <c r="V563" s="62" t="e">
        <f>HLOOKUP("Strap",#REF!,MATCH($A563,#REF!,0),FALSE)</f>
        <v>#REF!</v>
      </c>
      <c r="W563" s="62"/>
      <c r="X563" s="62"/>
      <c r="Y563" s="62"/>
      <c r="Z563" s="47"/>
      <c r="AA563" s="47" t="e">
        <f>HLOOKUP("Pad type",#REF!,MATCH($A563,#REF!,0),FALSE)</f>
        <v>#REF!</v>
      </c>
      <c r="AB563" s="63"/>
      <c r="AC563" s="63" t="e">
        <f>HLOOKUP("POR Pin State",#REF!,MATCH($A563,#REF!,0),FALSE)</f>
        <v>#REF!</v>
      </c>
      <c r="AD563" s="207"/>
      <c r="AE563" s="208"/>
      <c r="AF563" s="208"/>
      <c r="AG563" s="208"/>
      <c r="AH563" s="209"/>
      <c r="AI563" s="209"/>
      <c r="AJ563" s="210"/>
      <c r="AK563" s="210"/>
      <c r="AL563" s="210"/>
      <c r="AM563" s="210"/>
      <c r="AN563" s="210"/>
      <c r="AO563" s="210"/>
      <c r="AP563" s="210"/>
      <c r="AQ563" s="215" t="s">
        <v>1283</v>
      </c>
      <c r="AR563" s="105"/>
      <c r="AS563" s="105"/>
      <c r="AT563" s="105"/>
      <c r="AU563" s="105"/>
      <c r="AV563" s="105"/>
      <c r="AW563" s="105"/>
      <c r="AX563" s="105"/>
      <c r="AY563" s="105"/>
      <c r="AZ563" s="105"/>
      <c r="BA563" s="105"/>
      <c r="BB563" s="218"/>
      <c r="BC563" s="105"/>
      <c r="BD563" s="250"/>
      <c r="BE563" s="252" t="s">
        <v>1284</v>
      </c>
      <c r="BF563" s="147" t="e">
        <f>VLOOKUP($A563,#REF!,34,FALSE)</f>
        <v>#REF!</v>
      </c>
      <c r="BG563" s="147" t="e">
        <f>VLOOKUP($A563,#REF!,22,FALSE)</f>
        <v>#REF!</v>
      </c>
      <c r="BH563" s="149"/>
    </row>
    <row r="564" s="5" customFormat="1" ht="12.95" customHeight="1" spans="1:60">
      <c r="A564" s="48" t="s">
        <v>1285</v>
      </c>
      <c r="B564" s="38" t="e">
        <f>VLOOKUP($A564,#REF!,34,FALSE)</f>
        <v>#REF!</v>
      </c>
      <c r="C564" s="39" t="str">
        <f t="shared" si="159"/>
        <v>unused_DDR_XM0_B4D2</v>
      </c>
      <c r="D564" s="40" t="e">
        <f>IF(LEN(VLOOKUP($A564,#REF!,8,FALSE)),LEFT(VLOOKUP($A564,#REF!,8,FALSE),LEN(VLOOKUP($A564,#REF!,8,FALSE))-2),"")</f>
        <v>#REF!</v>
      </c>
      <c r="E564" s="41" t="e">
        <f>IF(LEN(VLOOKUP($A564,#REF!,4,FALSE)),IF(INDEX(#REF!,MATCH($A564,#REF!,0),1),LEFT(VLOOKUP($A564,#REF!,4,FALSE),LEN(VLOOKUP($A564,#REF!,4,FALSE))-2),CONCATENATE(LEFT(VLOOKUP($A564,#REF!,4,FALSE),LEN(VLOOKUP($A564,#REF!,4,FALSE))-2),"*")),"")</f>
        <v>#REF!</v>
      </c>
      <c r="F564" s="42" t="e">
        <f>IF(LEN(VLOOKUP($A564,#REF!,5,FALSE)),IF(INDEX(#REF!,MATCH($A564,#REF!,0),2),LEFT(VLOOKUP($A564,#REF!,5,FALSE),LEN(VLOOKUP($A564,#REF!,5,FALSE))-2),CONCATENATE(LEFT(VLOOKUP($A564,#REF!,5,FALSE),LEN(VLOOKUP($A564,#REF!,5,FALSE))-2),"*")),"")</f>
        <v>#REF!</v>
      </c>
      <c r="G564" s="42" t="e">
        <f>IF(LEN(VLOOKUP($A564,#REF!,6,FALSE)),IF(INDEX(#REF!,MATCH($A564,#REF!,0),3),LEFT(VLOOKUP($A564,#REF!,6,FALSE),LEN(VLOOKUP($A564,#REF!,6,FALSE))-2),CONCATENATE(LEFT(VLOOKUP($A564,#REF!,6,FALSE),LEN(VLOOKUP($A564,#REF!,6,FALSE))-2),"*")),"")</f>
        <v>#REF!</v>
      </c>
      <c r="H564" s="43" t="e">
        <f>IF(LEN(VLOOKUP($A564,#REF!,7,FALSE)),IF(INDEX(#REF!,MATCH($A564,#REF!,0),4),LEFT(VLOOKUP($A564,#REF!,7,FALSE),LEN(VLOOKUP($A564,#REF!,7,FALSE))-2),CONCATENATE(LEFT(VLOOKUP($A564,#REF!,7,FALSE),LEN(VLOOKUP($A564,#REF!,7,FALSE))-2),"*")),"")</f>
        <v>#REF!</v>
      </c>
      <c r="I564" s="54" t="e">
        <f>IF(LEN(VLOOKUP($A564,#REF!,8,FALSE)),UPPER(RIGHT(VLOOKUP($A564,#REF!,8,FALSE),1)),"")</f>
        <v>#REF!</v>
      </c>
      <c r="J564" s="42" t="e">
        <f>IF(LEN(VLOOKUP($A564,#REF!,4,FALSE)),UPPER(RIGHT(VLOOKUP($A564,#REF!,4,FALSE),1)),"")</f>
        <v>#REF!</v>
      </c>
      <c r="K564" s="42" t="e">
        <f>IF(LEN(VLOOKUP($A564,#REF!,5,FALSE)),UPPER(RIGHT(VLOOKUP($A564,#REF!,5,FALSE),1)),"")</f>
        <v>#REF!</v>
      </c>
      <c r="L564" s="42" t="e">
        <f>IF(LEN(VLOOKUP($A564,#REF!,6,FALSE)),UPPER(RIGHT(VLOOKUP($A564,#REF!,6,FALSE),1)),"")</f>
        <v>#REF!</v>
      </c>
      <c r="M564" s="43" t="e">
        <f>IF(LEN(VLOOKUP($A564,#REF!,7,FALSE)),UPPER(RIGHT(VLOOKUP($A564,#REF!,7,FALSE),1)),"")</f>
        <v>#REF!</v>
      </c>
      <c r="N564" s="206"/>
      <c r="O564" s="206"/>
      <c r="P564" s="206"/>
      <c r="Q564" s="206"/>
      <c r="R564" s="206"/>
      <c r="S564" s="63" t="e">
        <f>HLOOKUP("Device Tree Pin Name",#REF!,MATCH($A564,#REF!,0),FALSE)</f>
        <v>#REF!</v>
      </c>
      <c r="T564" s="47" t="e">
        <f>HLOOKUP("power rail",#REF!,MATCH($A564,#REF!,0),FALSE)</f>
        <v>#REF!</v>
      </c>
      <c r="U564" s="62" t="e">
        <f>HLOOKUP("Wake Capable",#REF!,MATCH($A564,#REF!,0),FALSE)</f>
        <v>#REF!</v>
      </c>
      <c r="V564" s="62" t="e">
        <f>HLOOKUP("Strap",#REF!,MATCH($A564,#REF!,0),FALSE)</f>
        <v>#REF!</v>
      </c>
      <c r="W564" s="62"/>
      <c r="X564" s="62"/>
      <c r="Y564" s="62"/>
      <c r="Z564" s="47"/>
      <c r="AA564" s="47" t="e">
        <f>HLOOKUP("Pad type",#REF!,MATCH($A564,#REF!,0),FALSE)</f>
        <v>#REF!</v>
      </c>
      <c r="AB564" s="63"/>
      <c r="AC564" s="63" t="e">
        <f>HLOOKUP("POR Pin State",#REF!,MATCH($A564,#REF!,0),FALSE)</f>
        <v>#REF!</v>
      </c>
      <c r="AD564" s="207"/>
      <c r="AE564" s="208"/>
      <c r="AF564" s="208"/>
      <c r="AG564" s="208"/>
      <c r="AH564" s="209"/>
      <c r="AI564" s="209"/>
      <c r="AJ564" s="210"/>
      <c r="AK564" s="210"/>
      <c r="AL564" s="210"/>
      <c r="AM564" s="210"/>
      <c r="AN564" s="210"/>
      <c r="AO564" s="210"/>
      <c r="AP564" s="210"/>
      <c r="AQ564" s="215" t="s">
        <v>1286</v>
      </c>
      <c r="AR564" s="105"/>
      <c r="AS564" s="105"/>
      <c r="AT564" s="105"/>
      <c r="AU564" s="105"/>
      <c r="AV564" s="105"/>
      <c r="AW564" s="105"/>
      <c r="AX564" s="105"/>
      <c r="AY564" s="105"/>
      <c r="AZ564" s="105"/>
      <c r="BA564" s="105"/>
      <c r="BB564" s="218"/>
      <c r="BC564" s="105"/>
      <c r="BD564" s="250"/>
      <c r="BE564" s="252" t="s">
        <v>1287</v>
      </c>
      <c r="BF564" s="147" t="e">
        <f>VLOOKUP($A564,#REF!,34,FALSE)</f>
        <v>#REF!</v>
      </c>
      <c r="BG564" s="147" t="e">
        <f>VLOOKUP($A564,#REF!,22,FALSE)</f>
        <v>#REF!</v>
      </c>
      <c r="BH564" s="149"/>
    </row>
    <row r="565" s="5" customFormat="1" ht="12.95" customHeight="1" spans="1:60">
      <c r="A565" s="48" t="s">
        <v>1288</v>
      </c>
      <c r="B565" s="38" t="e">
        <f>VLOOKUP($A565,#REF!,34,FALSE)</f>
        <v>#REF!</v>
      </c>
      <c r="C565" s="39" t="str">
        <f t="shared" si="159"/>
        <v>unused_DDR_XM0_B4D3</v>
      </c>
      <c r="D565" s="40" t="e">
        <f>IF(LEN(VLOOKUP($A565,#REF!,8,FALSE)),LEFT(VLOOKUP($A565,#REF!,8,FALSE),LEN(VLOOKUP($A565,#REF!,8,FALSE))-2),"")</f>
        <v>#REF!</v>
      </c>
      <c r="E565" s="41" t="e">
        <f>IF(LEN(VLOOKUP($A565,#REF!,4,FALSE)),IF(INDEX(#REF!,MATCH($A565,#REF!,0),1),LEFT(VLOOKUP($A565,#REF!,4,FALSE),LEN(VLOOKUP($A565,#REF!,4,FALSE))-2),CONCATENATE(LEFT(VLOOKUP($A565,#REF!,4,FALSE),LEN(VLOOKUP($A565,#REF!,4,FALSE))-2),"*")),"")</f>
        <v>#REF!</v>
      </c>
      <c r="F565" s="42" t="e">
        <f>IF(LEN(VLOOKUP($A565,#REF!,5,FALSE)),IF(INDEX(#REF!,MATCH($A565,#REF!,0),2),LEFT(VLOOKUP($A565,#REF!,5,FALSE),LEN(VLOOKUP($A565,#REF!,5,FALSE))-2),CONCATENATE(LEFT(VLOOKUP($A565,#REF!,5,FALSE),LEN(VLOOKUP($A565,#REF!,5,FALSE))-2),"*")),"")</f>
        <v>#REF!</v>
      </c>
      <c r="G565" s="42" t="e">
        <f>IF(LEN(VLOOKUP($A565,#REF!,6,FALSE)),IF(INDEX(#REF!,MATCH($A565,#REF!,0),3),LEFT(VLOOKUP($A565,#REF!,6,FALSE),LEN(VLOOKUP($A565,#REF!,6,FALSE))-2),CONCATENATE(LEFT(VLOOKUP($A565,#REF!,6,FALSE),LEN(VLOOKUP($A565,#REF!,6,FALSE))-2),"*")),"")</f>
        <v>#REF!</v>
      </c>
      <c r="H565" s="43" t="e">
        <f>IF(LEN(VLOOKUP($A565,#REF!,7,FALSE)),IF(INDEX(#REF!,MATCH($A565,#REF!,0),4),LEFT(VLOOKUP($A565,#REF!,7,FALSE),LEN(VLOOKUP($A565,#REF!,7,FALSE))-2),CONCATENATE(LEFT(VLOOKUP($A565,#REF!,7,FALSE),LEN(VLOOKUP($A565,#REF!,7,FALSE))-2),"*")),"")</f>
        <v>#REF!</v>
      </c>
      <c r="I565" s="54" t="e">
        <f>IF(LEN(VLOOKUP($A565,#REF!,8,FALSE)),UPPER(RIGHT(VLOOKUP($A565,#REF!,8,FALSE),1)),"")</f>
        <v>#REF!</v>
      </c>
      <c r="J565" s="42" t="e">
        <f>IF(LEN(VLOOKUP($A565,#REF!,4,FALSE)),UPPER(RIGHT(VLOOKUP($A565,#REF!,4,FALSE),1)),"")</f>
        <v>#REF!</v>
      </c>
      <c r="K565" s="42" t="e">
        <f>IF(LEN(VLOOKUP($A565,#REF!,5,FALSE)),UPPER(RIGHT(VLOOKUP($A565,#REF!,5,FALSE),1)),"")</f>
        <v>#REF!</v>
      </c>
      <c r="L565" s="42" t="e">
        <f>IF(LEN(VLOOKUP($A565,#REF!,6,FALSE)),UPPER(RIGHT(VLOOKUP($A565,#REF!,6,FALSE),1)),"")</f>
        <v>#REF!</v>
      </c>
      <c r="M565" s="43" t="e">
        <f>IF(LEN(VLOOKUP($A565,#REF!,7,FALSE)),UPPER(RIGHT(VLOOKUP($A565,#REF!,7,FALSE),1)),"")</f>
        <v>#REF!</v>
      </c>
      <c r="N565" s="206"/>
      <c r="O565" s="206"/>
      <c r="P565" s="206"/>
      <c r="Q565" s="206"/>
      <c r="R565" s="206"/>
      <c r="S565" s="63" t="e">
        <f>HLOOKUP("Device Tree Pin Name",#REF!,MATCH($A565,#REF!,0),FALSE)</f>
        <v>#REF!</v>
      </c>
      <c r="T565" s="47" t="e">
        <f>HLOOKUP("power rail",#REF!,MATCH($A565,#REF!,0),FALSE)</f>
        <v>#REF!</v>
      </c>
      <c r="U565" s="62" t="e">
        <f>HLOOKUP("Wake Capable",#REF!,MATCH($A565,#REF!,0),FALSE)</f>
        <v>#REF!</v>
      </c>
      <c r="V565" s="62" t="e">
        <f>HLOOKUP("Strap",#REF!,MATCH($A565,#REF!,0),FALSE)</f>
        <v>#REF!</v>
      </c>
      <c r="W565" s="62"/>
      <c r="X565" s="62"/>
      <c r="Y565" s="62"/>
      <c r="Z565" s="47"/>
      <c r="AA565" s="47" t="e">
        <f>HLOOKUP("Pad type",#REF!,MATCH($A565,#REF!,0),FALSE)</f>
        <v>#REF!</v>
      </c>
      <c r="AB565" s="63"/>
      <c r="AC565" s="63" t="e">
        <f>HLOOKUP("POR Pin State",#REF!,MATCH($A565,#REF!,0),FALSE)</f>
        <v>#REF!</v>
      </c>
      <c r="AD565" s="207"/>
      <c r="AE565" s="208"/>
      <c r="AF565" s="208"/>
      <c r="AG565" s="208"/>
      <c r="AH565" s="209"/>
      <c r="AI565" s="209"/>
      <c r="AJ565" s="210"/>
      <c r="AK565" s="210"/>
      <c r="AL565" s="210"/>
      <c r="AM565" s="210"/>
      <c r="AN565" s="210"/>
      <c r="AO565" s="210"/>
      <c r="AP565" s="210"/>
      <c r="AQ565" s="215" t="s">
        <v>1289</v>
      </c>
      <c r="AR565" s="105"/>
      <c r="AS565" s="105"/>
      <c r="AT565" s="105"/>
      <c r="AU565" s="105"/>
      <c r="AV565" s="105"/>
      <c r="AW565" s="105"/>
      <c r="AX565" s="105"/>
      <c r="AY565" s="105"/>
      <c r="AZ565" s="105"/>
      <c r="BA565" s="105"/>
      <c r="BB565" s="218"/>
      <c r="BC565" s="105"/>
      <c r="BD565" s="250"/>
      <c r="BE565" s="252" t="s">
        <v>1290</v>
      </c>
      <c r="BF565" s="147" t="e">
        <f>VLOOKUP($A565,#REF!,34,FALSE)</f>
        <v>#REF!</v>
      </c>
      <c r="BG565" s="147" t="e">
        <f>VLOOKUP($A565,#REF!,22,FALSE)</f>
        <v>#REF!</v>
      </c>
      <c r="BH565" s="149"/>
    </row>
    <row r="566" s="5" customFormat="1" ht="12.95" customHeight="1" spans="1:60">
      <c r="A566" s="48" t="s">
        <v>1291</v>
      </c>
      <c r="B566" s="38" t="e">
        <f>VLOOKUP($A566,#REF!,34,FALSE)</f>
        <v>#REF!</v>
      </c>
      <c r="C566" s="39" t="str">
        <f t="shared" si="159"/>
        <v>unused_DDR_XM0_B4D4</v>
      </c>
      <c r="D566" s="40" t="e">
        <f>IF(LEN(VLOOKUP($A566,#REF!,8,FALSE)),LEFT(VLOOKUP($A566,#REF!,8,FALSE),LEN(VLOOKUP($A566,#REF!,8,FALSE))-2),"")</f>
        <v>#REF!</v>
      </c>
      <c r="E566" s="41" t="e">
        <f>IF(LEN(VLOOKUP($A566,#REF!,4,FALSE)),IF(INDEX(#REF!,MATCH($A566,#REF!,0),1),LEFT(VLOOKUP($A566,#REF!,4,FALSE),LEN(VLOOKUP($A566,#REF!,4,FALSE))-2),CONCATENATE(LEFT(VLOOKUP($A566,#REF!,4,FALSE),LEN(VLOOKUP($A566,#REF!,4,FALSE))-2),"*")),"")</f>
        <v>#REF!</v>
      </c>
      <c r="F566" s="42" t="e">
        <f>IF(LEN(VLOOKUP($A566,#REF!,5,FALSE)),IF(INDEX(#REF!,MATCH($A566,#REF!,0),2),LEFT(VLOOKUP($A566,#REF!,5,FALSE),LEN(VLOOKUP($A566,#REF!,5,FALSE))-2),CONCATENATE(LEFT(VLOOKUP($A566,#REF!,5,FALSE),LEN(VLOOKUP($A566,#REF!,5,FALSE))-2),"*")),"")</f>
        <v>#REF!</v>
      </c>
      <c r="G566" s="42" t="e">
        <f>IF(LEN(VLOOKUP($A566,#REF!,6,FALSE)),IF(INDEX(#REF!,MATCH($A566,#REF!,0),3),LEFT(VLOOKUP($A566,#REF!,6,FALSE),LEN(VLOOKUP($A566,#REF!,6,FALSE))-2),CONCATENATE(LEFT(VLOOKUP($A566,#REF!,6,FALSE),LEN(VLOOKUP($A566,#REF!,6,FALSE))-2),"*")),"")</f>
        <v>#REF!</v>
      </c>
      <c r="H566" s="43" t="e">
        <f>IF(LEN(VLOOKUP($A566,#REF!,7,FALSE)),IF(INDEX(#REF!,MATCH($A566,#REF!,0),4),LEFT(VLOOKUP($A566,#REF!,7,FALSE),LEN(VLOOKUP($A566,#REF!,7,FALSE))-2),CONCATENATE(LEFT(VLOOKUP($A566,#REF!,7,FALSE),LEN(VLOOKUP($A566,#REF!,7,FALSE))-2),"*")),"")</f>
        <v>#REF!</v>
      </c>
      <c r="I566" s="54" t="e">
        <f>IF(LEN(VLOOKUP($A566,#REF!,8,FALSE)),UPPER(RIGHT(VLOOKUP($A566,#REF!,8,FALSE),1)),"")</f>
        <v>#REF!</v>
      </c>
      <c r="J566" s="42" t="e">
        <f>IF(LEN(VLOOKUP($A566,#REF!,4,FALSE)),UPPER(RIGHT(VLOOKUP($A566,#REF!,4,FALSE),1)),"")</f>
        <v>#REF!</v>
      </c>
      <c r="K566" s="42" t="e">
        <f>IF(LEN(VLOOKUP($A566,#REF!,5,FALSE)),UPPER(RIGHT(VLOOKUP($A566,#REF!,5,FALSE),1)),"")</f>
        <v>#REF!</v>
      </c>
      <c r="L566" s="42" t="e">
        <f>IF(LEN(VLOOKUP($A566,#REF!,6,FALSE)),UPPER(RIGHT(VLOOKUP($A566,#REF!,6,FALSE),1)),"")</f>
        <v>#REF!</v>
      </c>
      <c r="M566" s="43" t="e">
        <f>IF(LEN(VLOOKUP($A566,#REF!,7,FALSE)),UPPER(RIGHT(VLOOKUP($A566,#REF!,7,FALSE),1)),"")</f>
        <v>#REF!</v>
      </c>
      <c r="N566" s="206"/>
      <c r="O566" s="206"/>
      <c r="P566" s="206"/>
      <c r="Q566" s="206"/>
      <c r="R566" s="206"/>
      <c r="S566" s="63" t="e">
        <f>HLOOKUP("Device Tree Pin Name",#REF!,MATCH($A566,#REF!,0),FALSE)</f>
        <v>#REF!</v>
      </c>
      <c r="T566" s="47" t="e">
        <f>HLOOKUP("power rail",#REF!,MATCH($A566,#REF!,0),FALSE)</f>
        <v>#REF!</v>
      </c>
      <c r="U566" s="62" t="e">
        <f>HLOOKUP("Wake Capable",#REF!,MATCH($A566,#REF!,0),FALSE)</f>
        <v>#REF!</v>
      </c>
      <c r="V566" s="62" t="e">
        <f>HLOOKUP("Strap",#REF!,MATCH($A566,#REF!,0),FALSE)</f>
        <v>#REF!</v>
      </c>
      <c r="W566" s="62"/>
      <c r="X566" s="62"/>
      <c r="Y566" s="62"/>
      <c r="Z566" s="47"/>
      <c r="AA566" s="47" t="e">
        <f>HLOOKUP("Pad type",#REF!,MATCH($A566,#REF!,0),FALSE)</f>
        <v>#REF!</v>
      </c>
      <c r="AB566" s="63"/>
      <c r="AC566" s="63" t="e">
        <f>HLOOKUP("POR Pin State",#REF!,MATCH($A566,#REF!,0),FALSE)</f>
        <v>#REF!</v>
      </c>
      <c r="AD566" s="207"/>
      <c r="AE566" s="208"/>
      <c r="AF566" s="208"/>
      <c r="AG566" s="208"/>
      <c r="AH566" s="209"/>
      <c r="AI566" s="209"/>
      <c r="AJ566" s="210"/>
      <c r="AK566" s="210"/>
      <c r="AL566" s="210"/>
      <c r="AM566" s="210"/>
      <c r="AN566" s="210"/>
      <c r="AO566" s="210"/>
      <c r="AP566" s="210"/>
      <c r="AQ566" s="215" t="s">
        <v>1292</v>
      </c>
      <c r="AR566" s="105"/>
      <c r="AS566" s="105"/>
      <c r="AT566" s="105"/>
      <c r="AU566" s="105"/>
      <c r="AV566" s="105"/>
      <c r="AW566" s="105"/>
      <c r="AX566" s="105"/>
      <c r="AY566" s="105"/>
      <c r="AZ566" s="105"/>
      <c r="BA566" s="105"/>
      <c r="BB566" s="218"/>
      <c r="BC566" s="105"/>
      <c r="BD566" s="250"/>
      <c r="BE566" s="252" t="s">
        <v>1293</v>
      </c>
      <c r="BF566" s="147" t="e">
        <f>VLOOKUP($A566,#REF!,34,FALSE)</f>
        <v>#REF!</v>
      </c>
      <c r="BG566" s="147" t="e">
        <f>VLOOKUP($A566,#REF!,22,FALSE)</f>
        <v>#REF!</v>
      </c>
      <c r="BH566" s="149"/>
    </row>
    <row r="567" s="5" customFormat="1" ht="12.95" customHeight="1" spans="1:60">
      <c r="A567" s="48" t="s">
        <v>1294</v>
      </c>
      <c r="B567" s="38" t="e">
        <f>VLOOKUP($A567,#REF!,34,FALSE)</f>
        <v>#REF!</v>
      </c>
      <c r="C567" s="39" t="str">
        <f t="shared" si="159"/>
        <v>unused_DDR_XM0_B4D5</v>
      </c>
      <c r="D567" s="40" t="e">
        <f>IF(LEN(VLOOKUP($A567,#REF!,8,FALSE)),LEFT(VLOOKUP($A567,#REF!,8,FALSE),LEN(VLOOKUP($A567,#REF!,8,FALSE))-2),"")</f>
        <v>#REF!</v>
      </c>
      <c r="E567" s="41" t="e">
        <f>IF(LEN(VLOOKUP($A567,#REF!,4,FALSE)),IF(INDEX(#REF!,MATCH($A567,#REF!,0),1),LEFT(VLOOKUP($A567,#REF!,4,FALSE),LEN(VLOOKUP($A567,#REF!,4,FALSE))-2),CONCATENATE(LEFT(VLOOKUP($A567,#REF!,4,FALSE),LEN(VLOOKUP($A567,#REF!,4,FALSE))-2),"*")),"")</f>
        <v>#REF!</v>
      </c>
      <c r="F567" s="42" t="e">
        <f>IF(LEN(VLOOKUP($A567,#REF!,5,FALSE)),IF(INDEX(#REF!,MATCH($A567,#REF!,0),2),LEFT(VLOOKUP($A567,#REF!,5,FALSE),LEN(VLOOKUP($A567,#REF!,5,FALSE))-2),CONCATENATE(LEFT(VLOOKUP($A567,#REF!,5,FALSE),LEN(VLOOKUP($A567,#REF!,5,FALSE))-2),"*")),"")</f>
        <v>#REF!</v>
      </c>
      <c r="G567" s="42" t="e">
        <f>IF(LEN(VLOOKUP($A567,#REF!,6,FALSE)),IF(INDEX(#REF!,MATCH($A567,#REF!,0),3),LEFT(VLOOKUP($A567,#REF!,6,FALSE),LEN(VLOOKUP($A567,#REF!,6,FALSE))-2),CONCATENATE(LEFT(VLOOKUP($A567,#REF!,6,FALSE),LEN(VLOOKUP($A567,#REF!,6,FALSE))-2),"*")),"")</f>
        <v>#REF!</v>
      </c>
      <c r="H567" s="43" t="e">
        <f>IF(LEN(VLOOKUP($A567,#REF!,7,FALSE)),IF(INDEX(#REF!,MATCH($A567,#REF!,0),4),LEFT(VLOOKUP($A567,#REF!,7,FALSE),LEN(VLOOKUP($A567,#REF!,7,FALSE))-2),CONCATENATE(LEFT(VLOOKUP($A567,#REF!,7,FALSE),LEN(VLOOKUP($A567,#REF!,7,FALSE))-2),"*")),"")</f>
        <v>#REF!</v>
      </c>
      <c r="I567" s="54" t="e">
        <f>IF(LEN(VLOOKUP($A567,#REF!,8,FALSE)),UPPER(RIGHT(VLOOKUP($A567,#REF!,8,FALSE),1)),"")</f>
        <v>#REF!</v>
      </c>
      <c r="J567" s="42" t="e">
        <f>IF(LEN(VLOOKUP($A567,#REF!,4,FALSE)),UPPER(RIGHT(VLOOKUP($A567,#REF!,4,FALSE),1)),"")</f>
        <v>#REF!</v>
      </c>
      <c r="K567" s="42" t="e">
        <f>IF(LEN(VLOOKUP($A567,#REF!,5,FALSE)),UPPER(RIGHT(VLOOKUP($A567,#REF!,5,FALSE),1)),"")</f>
        <v>#REF!</v>
      </c>
      <c r="L567" s="42" t="e">
        <f>IF(LEN(VLOOKUP($A567,#REF!,6,FALSE)),UPPER(RIGHT(VLOOKUP($A567,#REF!,6,FALSE),1)),"")</f>
        <v>#REF!</v>
      </c>
      <c r="M567" s="43" t="e">
        <f>IF(LEN(VLOOKUP($A567,#REF!,7,FALSE)),UPPER(RIGHT(VLOOKUP($A567,#REF!,7,FALSE),1)),"")</f>
        <v>#REF!</v>
      </c>
      <c r="N567" s="206"/>
      <c r="O567" s="206"/>
      <c r="P567" s="206"/>
      <c r="Q567" s="206"/>
      <c r="R567" s="206"/>
      <c r="S567" s="63" t="e">
        <f>HLOOKUP("Device Tree Pin Name",#REF!,MATCH($A567,#REF!,0),FALSE)</f>
        <v>#REF!</v>
      </c>
      <c r="T567" s="47" t="e">
        <f>HLOOKUP("power rail",#REF!,MATCH($A567,#REF!,0),FALSE)</f>
        <v>#REF!</v>
      </c>
      <c r="U567" s="62" t="e">
        <f>HLOOKUP("Wake Capable",#REF!,MATCH($A567,#REF!,0),FALSE)</f>
        <v>#REF!</v>
      </c>
      <c r="V567" s="62" t="e">
        <f>HLOOKUP("Strap",#REF!,MATCH($A567,#REF!,0),FALSE)</f>
        <v>#REF!</v>
      </c>
      <c r="W567" s="62"/>
      <c r="X567" s="62"/>
      <c r="Y567" s="62"/>
      <c r="Z567" s="47"/>
      <c r="AA567" s="47" t="e">
        <f>HLOOKUP("Pad type",#REF!,MATCH($A567,#REF!,0),FALSE)</f>
        <v>#REF!</v>
      </c>
      <c r="AB567" s="63"/>
      <c r="AC567" s="63" t="e">
        <f>HLOOKUP("POR Pin State",#REF!,MATCH($A567,#REF!,0),FALSE)</f>
        <v>#REF!</v>
      </c>
      <c r="AD567" s="207"/>
      <c r="AE567" s="208"/>
      <c r="AF567" s="208"/>
      <c r="AG567" s="208"/>
      <c r="AH567" s="209"/>
      <c r="AI567" s="209"/>
      <c r="AJ567" s="210"/>
      <c r="AK567" s="210"/>
      <c r="AL567" s="210"/>
      <c r="AM567" s="210"/>
      <c r="AN567" s="210"/>
      <c r="AO567" s="210"/>
      <c r="AP567" s="210"/>
      <c r="AQ567" s="215" t="s">
        <v>1295</v>
      </c>
      <c r="AR567" s="105"/>
      <c r="AS567" s="105"/>
      <c r="AT567" s="105"/>
      <c r="AU567" s="105"/>
      <c r="AV567" s="105"/>
      <c r="AW567" s="105"/>
      <c r="AX567" s="105"/>
      <c r="AY567" s="105"/>
      <c r="AZ567" s="105"/>
      <c r="BA567" s="105"/>
      <c r="BB567" s="218"/>
      <c r="BC567" s="105"/>
      <c r="BD567" s="250"/>
      <c r="BE567" s="252" t="s">
        <v>1296</v>
      </c>
      <c r="BF567" s="147" t="e">
        <f>VLOOKUP($A567,#REF!,34,FALSE)</f>
        <v>#REF!</v>
      </c>
      <c r="BG567" s="147" t="e">
        <f>VLOOKUP($A567,#REF!,22,FALSE)</f>
        <v>#REF!</v>
      </c>
      <c r="BH567" s="149"/>
    </row>
    <row r="568" s="5" customFormat="1" ht="12.95" customHeight="1" spans="1:60">
      <c r="A568" s="48" t="s">
        <v>1297</v>
      </c>
      <c r="B568" s="38" t="e">
        <f>VLOOKUP($A568,#REF!,34,FALSE)</f>
        <v>#REF!</v>
      </c>
      <c r="C568" s="39" t="str">
        <f t="shared" si="159"/>
        <v>unused_DDR_XM0_B4D6</v>
      </c>
      <c r="D568" s="40" t="e">
        <f>IF(LEN(VLOOKUP($A568,#REF!,8,FALSE)),LEFT(VLOOKUP($A568,#REF!,8,FALSE),LEN(VLOOKUP($A568,#REF!,8,FALSE))-2),"")</f>
        <v>#REF!</v>
      </c>
      <c r="E568" s="41" t="e">
        <f>IF(LEN(VLOOKUP($A568,#REF!,4,FALSE)),IF(INDEX(#REF!,MATCH($A568,#REF!,0),1),LEFT(VLOOKUP($A568,#REF!,4,FALSE),LEN(VLOOKUP($A568,#REF!,4,FALSE))-2),CONCATENATE(LEFT(VLOOKUP($A568,#REF!,4,FALSE),LEN(VLOOKUP($A568,#REF!,4,FALSE))-2),"*")),"")</f>
        <v>#REF!</v>
      </c>
      <c r="F568" s="42" t="e">
        <f>IF(LEN(VLOOKUP($A568,#REF!,5,FALSE)),IF(INDEX(#REF!,MATCH($A568,#REF!,0),2),LEFT(VLOOKUP($A568,#REF!,5,FALSE),LEN(VLOOKUP($A568,#REF!,5,FALSE))-2),CONCATENATE(LEFT(VLOOKUP($A568,#REF!,5,FALSE),LEN(VLOOKUP($A568,#REF!,5,FALSE))-2),"*")),"")</f>
        <v>#REF!</v>
      </c>
      <c r="G568" s="42" t="e">
        <f>IF(LEN(VLOOKUP($A568,#REF!,6,FALSE)),IF(INDEX(#REF!,MATCH($A568,#REF!,0),3),LEFT(VLOOKUP($A568,#REF!,6,FALSE),LEN(VLOOKUP($A568,#REF!,6,FALSE))-2),CONCATENATE(LEFT(VLOOKUP($A568,#REF!,6,FALSE),LEN(VLOOKUP($A568,#REF!,6,FALSE))-2),"*")),"")</f>
        <v>#REF!</v>
      </c>
      <c r="H568" s="43" t="e">
        <f>IF(LEN(VLOOKUP($A568,#REF!,7,FALSE)),IF(INDEX(#REF!,MATCH($A568,#REF!,0),4),LEFT(VLOOKUP($A568,#REF!,7,FALSE),LEN(VLOOKUP($A568,#REF!,7,FALSE))-2),CONCATENATE(LEFT(VLOOKUP($A568,#REF!,7,FALSE),LEN(VLOOKUP($A568,#REF!,7,FALSE))-2),"*")),"")</f>
        <v>#REF!</v>
      </c>
      <c r="I568" s="54" t="e">
        <f>IF(LEN(VLOOKUP($A568,#REF!,8,FALSE)),UPPER(RIGHT(VLOOKUP($A568,#REF!,8,FALSE),1)),"")</f>
        <v>#REF!</v>
      </c>
      <c r="J568" s="42" t="e">
        <f>IF(LEN(VLOOKUP($A568,#REF!,4,FALSE)),UPPER(RIGHT(VLOOKUP($A568,#REF!,4,FALSE),1)),"")</f>
        <v>#REF!</v>
      </c>
      <c r="K568" s="42" t="e">
        <f>IF(LEN(VLOOKUP($A568,#REF!,5,FALSE)),UPPER(RIGHT(VLOOKUP($A568,#REF!,5,FALSE),1)),"")</f>
        <v>#REF!</v>
      </c>
      <c r="L568" s="42" t="e">
        <f>IF(LEN(VLOOKUP($A568,#REF!,6,FALSE)),UPPER(RIGHT(VLOOKUP($A568,#REF!,6,FALSE),1)),"")</f>
        <v>#REF!</v>
      </c>
      <c r="M568" s="43" t="e">
        <f>IF(LEN(VLOOKUP($A568,#REF!,7,FALSE)),UPPER(RIGHT(VLOOKUP($A568,#REF!,7,FALSE),1)),"")</f>
        <v>#REF!</v>
      </c>
      <c r="N568" s="206"/>
      <c r="O568" s="206"/>
      <c r="P568" s="206"/>
      <c r="Q568" s="206"/>
      <c r="R568" s="206"/>
      <c r="S568" s="63" t="e">
        <f>HLOOKUP("Device Tree Pin Name",#REF!,MATCH($A568,#REF!,0),FALSE)</f>
        <v>#REF!</v>
      </c>
      <c r="T568" s="47" t="e">
        <f>HLOOKUP("power rail",#REF!,MATCH($A568,#REF!,0),FALSE)</f>
        <v>#REF!</v>
      </c>
      <c r="U568" s="62" t="e">
        <f>HLOOKUP("Wake Capable",#REF!,MATCH($A568,#REF!,0),FALSE)</f>
        <v>#REF!</v>
      </c>
      <c r="V568" s="62" t="e">
        <f>HLOOKUP("Strap",#REF!,MATCH($A568,#REF!,0),FALSE)</f>
        <v>#REF!</v>
      </c>
      <c r="W568" s="62"/>
      <c r="X568" s="62"/>
      <c r="Y568" s="62"/>
      <c r="Z568" s="47"/>
      <c r="AA568" s="47" t="e">
        <f>HLOOKUP("Pad type",#REF!,MATCH($A568,#REF!,0),FALSE)</f>
        <v>#REF!</v>
      </c>
      <c r="AB568" s="63"/>
      <c r="AC568" s="63" t="e">
        <f>HLOOKUP("POR Pin State",#REF!,MATCH($A568,#REF!,0),FALSE)</f>
        <v>#REF!</v>
      </c>
      <c r="AD568" s="207"/>
      <c r="AE568" s="208"/>
      <c r="AF568" s="208"/>
      <c r="AG568" s="208"/>
      <c r="AH568" s="209"/>
      <c r="AI568" s="209"/>
      <c r="AJ568" s="210"/>
      <c r="AK568" s="210"/>
      <c r="AL568" s="210"/>
      <c r="AM568" s="210"/>
      <c r="AN568" s="210"/>
      <c r="AO568" s="210"/>
      <c r="AP568" s="210"/>
      <c r="AQ568" s="215" t="s">
        <v>1298</v>
      </c>
      <c r="AR568" s="105"/>
      <c r="AS568" s="105"/>
      <c r="AT568" s="105"/>
      <c r="AU568" s="105"/>
      <c r="AV568" s="105"/>
      <c r="AW568" s="105"/>
      <c r="AX568" s="105"/>
      <c r="AY568" s="105"/>
      <c r="AZ568" s="105"/>
      <c r="BA568" s="105"/>
      <c r="BB568" s="218"/>
      <c r="BC568" s="105"/>
      <c r="BD568" s="250"/>
      <c r="BE568" s="252" t="s">
        <v>1299</v>
      </c>
      <c r="BF568" s="147" t="e">
        <f>VLOOKUP($A568,#REF!,34,FALSE)</f>
        <v>#REF!</v>
      </c>
      <c r="BG568" s="147" t="e">
        <f>VLOOKUP($A568,#REF!,22,FALSE)</f>
        <v>#REF!</v>
      </c>
      <c r="BH568" s="149"/>
    </row>
    <row r="569" s="5" customFormat="1" ht="12.95" customHeight="1" spans="1:60">
      <c r="A569" s="48" t="s">
        <v>1300</v>
      </c>
      <c r="B569" s="38" t="e">
        <f>VLOOKUP($A569,#REF!,34,FALSE)</f>
        <v>#REF!</v>
      </c>
      <c r="C569" s="39" t="str">
        <f t="shared" si="159"/>
        <v>unused_DDR_XM0_B4D7</v>
      </c>
      <c r="D569" s="40" t="e">
        <f>IF(LEN(VLOOKUP($A569,#REF!,8,FALSE)),LEFT(VLOOKUP($A569,#REF!,8,FALSE),LEN(VLOOKUP($A569,#REF!,8,FALSE))-2),"")</f>
        <v>#REF!</v>
      </c>
      <c r="E569" s="41" t="e">
        <f>IF(LEN(VLOOKUP($A569,#REF!,4,FALSE)),IF(INDEX(#REF!,MATCH($A569,#REF!,0),1),LEFT(VLOOKUP($A569,#REF!,4,FALSE),LEN(VLOOKUP($A569,#REF!,4,FALSE))-2),CONCATENATE(LEFT(VLOOKUP($A569,#REF!,4,FALSE),LEN(VLOOKUP($A569,#REF!,4,FALSE))-2),"*")),"")</f>
        <v>#REF!</v>
      </c>
      <c r="F569" s="42" t="e">
        <f>IF(LEN(VLOOKUP($A569,#REF!,5,FALSE)),IF(INDEX(#REF!,MATCH($A569,#REF!,0),2),LEFT(VLOOKUP($A569,#REF!,5,FALSE),LEN(VLOOKUP($A569,#REF!,5,FALSE))-2),CONCATENATE(LEFT(VLOOKUP($A569,#REF!,5,FALSE),LEN(VLOOKUP($A569,#REF!,5,FALSE))-2),"*")),"")</f>
        <v>#REF!</v>
      </c>
      <c r="G569" s="42" t="e">
        <f>IF(LEN(VLOOKUP($A569,#REF!,6,FALSE)),IF(INDEX(#REF!,MATCH($A569,#REF!,0),3),LEFT(VLOOKUP($A569,#REF!,6,FALSE),LEN(VLOOKUP($A569,#REF!,6,FALSE))-2),CONCATENATE(LEFT(VLOOKUP($A569,#REF!,6,FALSE),LEN(VLOOKUP($A569,#REF!,6,FALSE))-2),"*")),"")</f>
        <v>#REF!</v>
      </c>
      <c r="H569" s="43" t="e">
        <f>IF(LEN(VLOOKUP($A569,#REF!,7,FALSE)),IF(INDEX(#REF!,MATCH($A569,#REF!,0),4),LEFT(VLOOKUP($A569,#REF!,7,FALSE),LEN(VLOOKUP($A569,#REF!,7,FALSE))-2),CONCATENATE(LEFT(VLOOKUP($A569,#REF!,7,FALSE),LEN(VLOOKUP($A569,#REF!,7,FALSE))-2),"*")),"")</f>
        <v>#REF!</v>
      </c>
      <c r="I569" s="54" t="e">
        <f>IF(LEN(VLOOKUP($A569,#REF!,8,FALSE)),UPPER(RIGHT(VLOOKUP($A569,#REF!,8,FALSE),1)),"")</f>
        <v>#REF!</v>
      </c>
      <c r="J569" s="42" t="e">
        <f>IF(LEN(VLOOKUP($A569,#REF!,4,FALSE)),UPPER(RIGHT(VLOOKUP($A569,#REF!,4,FALSE),1)),"")</f>
        <v>#REF!</v>
      </c>
      <c r="K569" s="42" t="e">
        <f>IF(LEN(VLOOKUP($A569,#REF!,5,FALSE)),UPPER(RIGHT(VLOOKUP($A569,#REF!,5,FALSE),1)),"")</f>
        <v>#REF!</v>
      </c>
      <c r="L569" s="42" t="e">
        <f>IF(LEN(VLOOKUP($A569,#REF!,6,FALSE)),UPPER(RIGHT(VLOOKUP($A569,#REF!,6,FALSE),1)),"")</f>
        <v>#REF!</v>
      </c>
      <c r="M569" s="43" t="e">
        <f>IF(LEN(VLOOKUP($A569,#REF!,7,FALSE)),UPPER(RIGHT(VLOOKUP($A569,#REF!,7,FALSE),1)),"")</f>
        <v>#REF!</v>
      </c>
      <c r="N569" s="206"/>
      <c r="O569" s="206"/>
      <c r="P569" s="206"/>
      <c r="Q569" s="206"/>
      <c r="R569" s="206"/>
      <c r="S569" s="63" t="e">
        <f>HLOOKUP("Device Tree Pin Name",#REF!,MATCH($A569,#REF!,0),FALSE)</f>
        <v>#REF!</v>
      </c>
      <c r="T569" s="47" t="e">
        <f>HLOOKUP("power rail",#REF!,MATCH($A569,#REF!,0),FALSE)</f>
        <v>#REF!</v>
      </c>
      <c r="U569" s="62" t="e">
        <f>HLOOKUP("Wake Capable",#REF!,MATCH($A569,#REF!,0),FALSE)</f>
        <v>#REF!</v>
      </c>
      <c r="V569" s="62" t="e">
        <f>HLOOKUP("Strap",#REF!,MATCH($A569,#REF!,0),FALSE)</f>
        <v>#REF!</v>
      </c>
      <c r="W569" s="62"/>
      <c r="X569" s="62"/>
      <c r="Y569" s="62"/>
      <c r="Z569" s="47"/>
      <c r="AA569" s="47" t="e">
        <f>HLOOKUP("Pad type",#REF!,MATCH($A569,#REF!,0),FALSE)</f>
        <v>#REF!</v>
      </c>
      <c r="AB569" s="63"/>
      <c r="AC569" s="63" t="e">
        <f>HLOOKUP("POR Pin State",#REF!,MATCH($A569,#REF!,0),FALSE)</f>
        <v>#REF!</v>
      </c>
      <c r="AD569" s="207"/>
      <c r="AE569" s="208"/>
      <c r="AF569" s="208"/>
      <c r="AG569" s="208"/>
      <c r="AH569" s="209"/>
      <c r="AI569" s="209"/>
      <c r="AJ569" s="210"/>
      <c r="AK569" s="210"/>
      <c r="AL569" s="210"/>
      <c r="AM569" s="210"/>
      <c r="AN569" s="210"/>
      <c r="AO569" s="210"/>
      <c r="AP569" s="210"/>
      <c r="AQ569" s="215" t="s">
        <v>1301</v>
      </c>
      <c r="AR569" s="105"/>
      <c r="AS569" s="105"/>
      <c r="AT569" s="105"/>
      <c r="AU569" s="105"/>
      <c r="AV569" s="105"/>
      <c r="AW569" s="105"/>
      <c r="AX569" s="105"/>
      <c r="AY569" s="105"/>
      <c r="AZ569" s="105"/>
      <c r="BA569" s="105"/>
      <c r="BB569" s="218"/>
      <c r="BC569" s="105"/>
      <c r="BD569" s="250"/>
      <c r="BE569" s="252" t="s">
        <v>1302</v>
      </c>
      <c r="BF569" s="147" t="e">
        <f>VLOOKUP($A569,#REF!,34,FALSE)</f>
        <v>#REF!</v>
      </c>
      <c r="BG569" s="147" t="e">
        <f>VLOOKUP($A569,#REF!,22,FALSE)</f>
        <v>#REF!</v>
      </c>
      <c r="BH569" s="149"/>
    </row>
    <row r="570" s="5" customFormat="1" ht="12.95" customHeight="1" spans="1:60">
      <c r="A570" s="10" t="s">
        <v>1303</v>
      </c>
      <c r="B570" s="38" t="e">
        <f>VLOOKUP($A570,#REF!,34,FALSE)</f>
        <v>#REF!</v>
      </c>
      <c r="C570" s="39" t="str">
        <f t="shared" si="159"/>
        <v>unused_DDR_XM0_B4DMI</v>
      </c>
      <c r="D570" s="40" t="e">
        <f>IF(LEN(VLOOKUP($A570,#REF!,8,FALSE)),LEFT(VLOOKUP($A570,#REF!,8,FALSE),LEN(VLOOKUP($A570,#REF!,8,FALSE))-2),"")</f>
        <v>#REF!</v>
      </c>
      <c r="E570" s="41" t="e">
        <f>IF(LEN(VLOOKUP($A570,#REF!,4,FALSE)),IF(INDEX(#REF!,MATCH($A570,#REF!,0),1),LEFT(VLOOKUP($A570,#REF!,4,FALSE),LEN(VLOOKUP($A570,#REF!,4,FALSE))-2),CONCATENATE(LEFT(VLOOKUP($A570,#REF!,4,FALSE),LEN(VLOOKUP($A570,#REF!,4,FALSE))-2),"*")),"")</f>
        <v>#REF!</v>
      </c>
      <c r="F570" s="42" t="e">
        <f>IF(LEN(VLOOKUP($A570,#REF!,5,FALSE)),IF(INDEX(#REF!,MATCH($A570,#REF!,0),2),LEFT(VLOOKUP($A570,#REF!,5,FALSE),LEN(VLOOKUP($A570,#REF!,5,FALSE))-2),CONCATENATE(LEFT(VLOOKUP($A570,#REF!,5,FALSE),LEN(VLOOKUP($A570,#REF!,5,FALSE))-2),"*")),"")</f>
        <v>#REF!</v>
      </c>
      <c r="G570" s="42" t="e">
        <f>IF(LEN(VLOOKUP($A570,#REF!,6,FALSE)),IF(INDEX(#REF!,MATCH($A570,#REF!,0),3),LEFT(VLOOKUP($A570,#REF!,6,FALSE),LEN(VLOOKUP($A570,#REF!,6,FALSE))-2),CONCATENATE(LEFT(VLOOKUP($A570,#REF!,6,FALSE),LEN(VLOOKUP($A570,#REF!,6,FALSE))-2),"*")),"")</f>
        <v>#REF!</v>
      </c>
      <c r="H570" s="43" t="e">
        <f>IF(LEN(VLOOKUP($A570,#REF!,7,FALSE)),IF(INDEX(#REF!,MATCH($A570,#REF!,0),4),LEFT(VLOOKUP($A570,#REF!,7,FALSE),LEN(VLOOKUP($A570,#REF!,7,FALSE))-2),CONCATENATE(LEFT(VLOOKUP($A570,#REF!,7,FALSE),LEN(VLOOKUP($A570,#REF!,7,FALSE))-2),"*")),"")</f>
        <v>#REF!</v>
      </c>
      <c r="I570" s="54" t="e">
        <f>IF(LEN(VLOOKUP($A570,#REF!,8,FALSE)),UPPER(RIGHT(VLOOKUP($A570,#REF!,8,FALSE),1)),"")</f>
        <v>#REF!</v>
      </c>
      <c r="J570" s="42" t="e">
        <f>IF(LEN(VLOOKUP($A570,#REF!,4,FALSE)),UPPER(RIGHT(VLOOKUP($A570,#REF!,4,FALSE),1)),"")</f>
        <v>#REF!</v>
      </c>
      <c r="K570" s="42" t="e">
        <f>IF(LEN(VLOOKUP($A570,#REF!,5,FALSE)),UPPER(RIGHT(VLOOKUP($A570,#REF!,5,FALSE),1)),"")</f>
        <v>#REF!</v>
      </c>
      <c r="L570" s="42" t="e">
        <f>IF(LEN(VLOOKUP($A570,#REF!,6,FALSE)),UPPER(RIGHT(VLOOKUP($A570,#REF!,6,FALSE),1)),"")</f>
        <v>#REF!</v>
      </c>
      <c r="M570" s="43" t="e">
        <f>IF(LEN(VLOOKUP($A570,#REF!,7,FALSE)),UPPER(RIGHT(VLOOKUP($A570,#REF!,7,FALSE),1)),"")</f>
        <v>#REF!</v>
      </c>
      <c r="N570" s="206"/>
      <c r="O570" s="206"/>
      <c r="P570" s="206"/>
      <c r="Q570" s="206"/>
      <c r="R570" s="206"/>
      <c r="S570" s="63" t="e">
        <f>HLOOKUP("Device Tree Pin Name",#REF!,MATCH($A570,#REF!,0),FALSE)</f>
        <v>#REF!</v>
      </c>
      <c r="T570" s="47" t="e">
        <f>HLOOKUP("power rail",#REF!,MATCH($A570,#REF!,0),FALSE)</f>
        <v>#REF!</v>
      </c>
      <c r="U570" s="62" t="e">
        <f>HLOOKUP("Wake Capable",#REF!,MATCH($A570,#REF!,0),FALSE)</f>
        <v>#REF!</v>
      </c>
      <c r="V570" s="62" t="e">
        <f>HLOOKUP("Strap",#REF!,MATCH($A570,#REF!,0),FALSE)</f>
        <v>#REF!</v>
      </c>
      <c r="W570" s="62"/>
      <c r="X570" s="62"/>
      <c r="Y570" s="62"/>
      <c r="Z570" s="47"/>
      <c r="AA570" s="47" t="e">
        <f>HLOOKUP("Pad type",#REF!,MATCH($A570,#REF!,0),FALSE)</f>
        <v>#REF!</v>
      </c>
      <c r="AB570" s="63"/>
      <c r="AC570" s="63" t="e">
        <f>HLOOKUP("POR Pin State",#REF!,MATCH($A570,#REF!,0),FALSE)</f>
        <v>#REF!</v>
      </c>
      <c r="AD570" s="207"/>
      <c r="AE570" s="208"/>
      <c r="AF570" s="208"/>
      <c r="AG570" s="208"/>
      <c r="AH570" s="209"/>
      <c r="AI570" s="209"/>
      <c r="AJ570" s="210"/>
      <c r="AK570" s="210"/>
      <c r="AL570" s="210"/>
      <c r="AM570" s="210"/>
      <c r="AN570" s="210"/>
      <c r="AO570" s="210"/>
      <c r="AP570" s="210"/>
      <c r="AQ570" s="215" t="s">
        <v>1303</v>
      </c>
      <c r="AR570" s="105"/>
      <c r="AS570" s="105"/>
      <c r="AT570" s="105"/>
      <c r="AU570" s="105"/>
      <c r="AV570" s="105"/>
      <c r="AW570" s="105"/>
      <c r="AX570" s="105"/>
      <c r="AY570" s="105"/>
      <c r="AZ570" s="105"/>
      <c r="BA570" s="105"/>
      <c r="BB570" s="218"/>
      <c r="BC570" s="105"/>
      <c r="BD570" s="250"/>
      <c r="BE570" s="252" t="s">
        <v>1304</v>
      </c>
      <c r="BF570" s="147" t="e">
        <f>VLOOKUP($A570,#REF!,34,FALSE)</f>
        <v>#REF!</v>
      </c>
      <c r="BG570" s="147" t="e">
        <f>VLOOKUP($A570,#REF!,22,FALSE)</f>
        <v>#REF!</v>
      </c>
      <c r="BH570" s="149"/>
    </row>
    <row r="571" s="5" customFormat="1" ht="12.95" customHeight="1" spans="1:60">
      <c r="A571" s="10" t="s">
        <v>1305</v>
      </c>
      <c r="B571" s="38" t="e">
        <f>VLOOKUP($A571,#REF!,34,FALSE)</f>
        <v>#REF!</v>
      </c>
      <c r="C571" s="39" t="str">
        <f t="shared" si="159"/>
        <v>unused_DDR_XM0_B4WCK_P</v>
      </c>
      <c r="D571" s="40" t="e">
        <f>IF(LEN(VLOOKUP($A571,#REF!,8,FALSE)),LEFT(VLOOKUP($A571,#REF!,8,FALSE),LEN(VLOOKUP($A571,#REF!,8,FALSE))-2),"")</f>
        <v>#REF!</v>
      </c>
      <c r="E571" s="41" t="e">
        <f>IF(LEN(VLOOKUP($A571,#REF!,4,FALSE)),IF(INDEX(#REF!,MATCH($A571,#REF!,0),1),LEFT(VLOOKUP($A571,#REF!,4,FALSE),LEN(VLOOKUP($A571,#REF!,4,FALSE))-2),CONCATENATE(LEFT(VLOOKUP($A571,#REF!,4,FALSE),LEN(VLOOKUP($A571,#REF!,4,FALSE))-2),"*")),"")</f>
        <v>#REF!</v>
      </c>
      <c r="F571" s="42" t="e">
        <f>IF(LEN(VLOOKUP($A571,#REF!,5,FALSE)),IF(INDEX(#REF!,MATCH($A571,#REF!,0),2),LEFT(VLOOKUP($A571,#REF!,5,FALSE),LEN(VLOOKUP($A571,#REF!,5,FALSE))-2),CONCATENATE(LEFT(VLOOKUP($A571,#REF!,5,FALSE),LEN(VLOOKUP($A571,#REF!,5,FALSE))-2),"*")),"")</f>
        <v>#REF!</v>
      </c>
      <c r="G571" s="42" t="e">
        <f>IF(LEN(VLOOKUP($A571,#REF!,6,FALSE)),IF(INDEX(#REF!,MATCH($A571,#REF!,0),3),LEFT(VLOOKUP($A571,#REF!,6,FALSE),LEN(VLOOKUP($A571,#REF!,6,FALSE))-2),CONCATENATE(LEFT(VLOOKUP($A571,#REF!,6,FALSE),LEN(VLOOKUP($A571,#REF!,6,FALSE))-2),"*")),"")</f>
        <v>#REF!</v>
      </c>
      <c r="H571" s="43" t="e">
        <f>IF(LEN(VLOOKUP($A571,#REF!,7,FALSE)),IF(INDEX(#REF!,MATCH($A571,#REF!,0),4),LEFT(VLOOKUP($A571,#REF!,7,FALSE),LEN(VLOOKUP($A571,#REF!,7,FALSE))-2),CONCATENATE(LEFT(VLOOKUP($A571,#REF!,7,FALSE),LEN(VLOOKUP($A571,#REF!,7,FALSE))-2),"*")),"")</f>
        <v>#REF!</v>
      </c>
      <c r="I571" s="54" t="e">
        <f>IF(LEN(VLOOKUP($A571,#REF!,8,FALSE)),UPPER(RIGHT(VLOOKUP($A571,#REF!,8,FALSE),1)),"")</f>
        <v>#REF!</v>
      </c>
      <c r="J571" s="42" t="e">
        <f>IF(LEN(VLOOKUP($A571,#REF!,4,FALSE)),UPPER(RIGHT(VLOOKUP($A571,#REF!,4,FALSE),1)),"")</f>
        <v>#REF!</v>
      </c>
      <c r="K571" s="42" t="e">
        <f>IF(LEN(VLOOKUP($A571,#REF!,5,FALSE)),UPPER(RIGHT(VLOOKUP($A571,#REF!,5,FALSE),1)),"")</f>
        <v>#REF!</v>
      </c>
      <c r="L571" s="42" t="e">
        <f>IF(LEN(VLOOKUP($A571,#REF!,6,FALSE)),UPPER(RIGHT(VLOOKUP($A571,#REF!,6,FALSE),1)),"")</f>
        <v>#REF!</v>
      </c>
      <c r="M571" s="43" t="e">
        <f>IF(LEN(VLOOKUP($A571,#REF!,7,FALSE)),UPPER(RIGHT(VLOOKUP($A571,#REF!,7,FALSE),1)),"")</f>
        <v>#REF!</v>
      </c>
      <c r="N571" s="206"/>
      <c r="O571" s="206"/>
      <c r="P571" s="206"/>
      <c r="Q571" s="206"/>
      <c r="R571" s="206"/>
      <c r="S571" s="63" t="e">
        <f>HLOOKUP("Device Tree Pin Name",#REF!,MATCH($A571,#REF!,0),FALSE)</f>
        <v>#REF!</v>
      </c>
      <c r="T571" s="47" t="e">
        <f>HLOOKUP("power rail",#REF!,MATCH($A571,#REF!,0),FALSE)</f>
        <v>#REF!</v>
      </c>
      <c r="U571" s="62" t="e">
        <f>HLOOKUP("Wake Capable",#REF!,MATCH($A571,#REF!,0),FALSE)</f>
        <v>#REF!</v>
      </c>
      <c r="V571" s="62" t="e">
        <f>HLOOKUP("Strap",#REF!,MATCH($A571,#REF!,0),FALSE)</f>
        <v>#REF!</v>
      </c>
      <c r="W571" s="62"/>
      <c r="X571" s="62"/>
      <c r="Y571" s="62"/>
      <c r="Z571" s="47"/>
      <c r="AA571" s="47" t="e">
        <f>HLOOKUP("Pad type",#REF!,MATCH($A571,#REF!,0),FALSE)</f>
        <v>#REF!</v>
      </c>
      <c r="AB571" s="63"/>
      <c r="AC571" s="63" t="e">
        <f>HLOOKUP("POR Pin State",#REF!,MATCH($A571,#REF!,0),FALSE)</f>
        <v>#REF!</v>
      </c>
      <c r="AD571" s="207"/>
      <c r="AE571" s="208"/>
      <c r="AF571" s="208"/>
      <c r="AG571" s="208"/>
      <c r="AH571" s="209"/>
      <c r="AI571" s="209"/>
      <c r="AJ571" s="210"/>
      <c r="AK571" s="210"/>
      <c r="AL571" s="210"/>
      <c r="AM571" s="210"/>
      <c r="AN571" s="210"/>
      <c r="AO571" s="210"/>
      <c r="AP571" s="210"/>
      <c r="AQ571" s="215" t="s">
        <v>1305</v>
      </c>
      <c r="AR571" s="105"/>
      <c r="AS571" s="105"/>
      <c r="AT571" s="105"/>
      <c r="AU571" s="105"/>
      <c r="AV571" s="105"/>
      <c r="AW571" s="105"/>
      <c r="AX571" s="105"/>
      <c r="AY571" s="105"/>
      <c r="AZ571" s="105"/>
      <c r="BA571" s="105"/>
      <c r="BB571" s="218"/>
      <c r="BC571" s="105"/>
      <c r="BD571" s="250"/>
      <c r="BE571" s="252" t="s">
        <v>1306</v>
      </c>
      <c r="BF571" s="147" t="e">
        <f>VLOOKUP($A571,#REF!,34,FALSE)</f>
        <v>#REF!</v>
      </c>
      <c r="BG571" s="147" t="e">
        <f>VLOOKUP($A571,#REF!,22,FALSE)</f>
        <v>#REF!</v>
      </c>
      <c r="BH571" s="149"/>
    </row>
    <row r="572" s="5" customFormat="1" ht="12.95" customHeight="1" spans="1:60">
      <c r="A572" s="48" t="s">
        <v>1307</v>
      </c>
      <c r="B572" s="38" t="e">
        <f>VLOOKUP($A572,#REF!,34,FALSE)</f>
        <v>#REF!</v>
      </c>
      <c r="C572" s="39" t="str">
        <f t="shared" si="159"/>
        <v>unused_DDR_XM0_B4WCK_N</v>
      </c>
      <c r="D572" s="40" t="e">
        <f>IF(LEN(VLOOKUP($A572,#REF!,8,FALSE)),LEFT(VLOOKUP($A572,#REF!,8,FALSE),LEN(VLOOKUP($A572,#REF!,8,FALSE))-2),"")</f>
        <v>#REF!</v>
      </c>
      <c r="E572" s="41" t="e">
        <f>IF(LEN(VLOOKUP($A572,#REF!,4,FALSE)),IF(INDEX(#REF!,MATCH($A572,#REF!,0),1),LEFT(VLOOKUP($A572,#REF!,4,FALSE),LEN(VLOOKUP($A572,#REF!,4,FALSE))-2),CONCATENATE(LEFT(VLOOKUP($A572,#REF!,4,FALSE),LEN(VLOOKUP($A572,#REF!,4,FALSE))-2),"*")),"")</f>
        <v>#REF!</v>
      </c>
      <c r="F572" s="42" t="e">
        <f>IF(LEN(VLOOKUP($A572,#REF!,5,FALSE)),IF(INDEX(#REF!,MATCH($A572,#REF!,0),2),LEFT(VLOOKUP($A572,#REF!,5,FALSE),LEN(VLOOKUP($A572,#REF!,5,FALSE))-2),CONCATENATE(LEFT(VLOOKUP($A572,#REF!,5,FALSE),LEN(VLOOKUP($A572,#REF!,5,FALSE))-2),"*")),"")</f>
        <v>#REF!</v>
      </c>
      <c r="G572" s="42" t="e">
        <f>IF(LEN(VLOOKUP($A572,#REF!,6,FALSE)),IF(INDEX(#REF!,MATCH($A572,#REF!,0),3),LEFT(VLOOKUP($A572,#REF!,6,FALSE),LEN(VLOOKUP($A572,#REF!,6,FALSE))-2),CONCATENATE(LEFT(VLOOKUP($A572,#REF!,6,FALSE),LEN(VLOOKUP($A572,#REF!,6,FALSE))-2),"*")),"")</f>
        <v>#REF!</v>
      </c>
      <c r="H572" s="43" t="e">
        <f>IF(LEN(VLOOKUP($A572,#REF!,7,FALSE)),IF(INDEX(#REF!,MATCH($A572,#REF!,0),4),LEFT(VLOOKUP($A572,#REF!,7,FALSE),LEN(VLOOKUP($A572,#REF!,7,FALSE))-2),CONCATENATE(LEFT(VLOOKUP($A572,#REF!,7,FALSE),LEN(VLOOKUP($A572,#REF!,7,FALSE))-2),"*")),"")</f>
        <v>#REF!</v>
      </c>
      <c r="I572" s="54" t="e">
        <f>IF(LEN(VLOOKUP($A572,#REF!,8,FALSE)),UPPER(RIGHT(VLOOKUP($A572,#REF!,8,FALSE),1)),"")</f>
        <v>#REF!</v>
      </c>
      <c r="J572" s="42" t="e">
        <f>IF(LEN(VLOOKUP($A572,#REF!,4,FALSE)),UPPER(RIGHT(VLOOKUP($A572,#REF!,4,FALSE),1)),"")</f>
        <v>#REF!</v>
      </c>
      <c r="K572" s="42" t="e">
        <f>IF(LEN(VLOOKUP($A572,#REF!,5,FALSE)),UPPER(RIGHT(VLOOKUP($A572,#REF!,5,FALSE),1)),"")</f>
        <v>#REF!</v>
      </c>
      <c r="L572" s="42" t="e">
        <f>IF(LEN(VLOOKUP($A572,#REF!,6,FALSE)),UPPER(RIGHT(VLOOKUP($A572,#REF!,6,FALSE),1)),"")</f>
        <v>#REF!</v>
      </c>
      <c r="M572" s="43" t="e">
        <f>IF(LEN(VLOOKUP($A572,#REF!,7,FALSE)),UPPER(RIGHT(VLOOKUP($A572,#REF!,7,FALSE),1)),"")</f>
        <v>#REF!</v>
      </c>
      <c r="N572" s="206"/>
      <c r="O572" s="206"/>
      <c r="P572" s="206"/>
      <c r="Q572" s="206"/>
      <c r="R572" s="206"/>
      <c r="S572" s="63" t="e">
        <f>HLOOKUP("Device Tree Pin Name",#REF!,MATCH($A572,#REF!,0),FALSE)</f>
        <v>#REF!</v>
      </c>
      <c r="T572" s="47" t="e">
        <f>HLOOKUP("power rail",#REF!,MATCH($A572,#REF!,0),FALSE)</f>
        <v>#REF!</v>
      </c>
      <c r="U572" s="62" t="e">
        <f>HLOOKUP("Wake Capable",#REF!,MATCH($A572,#REF!,0),FALSE)</f>
        <v>#REF!</v>
      </c>
      <c r="V572" s="62" t="e">
        <f>HLOOKUP("Strap",#REF!,MATCH($A572,#REF!,0),FALSE)</f>
        <v>#REF!</v>
      </c>
      <c r="W572" s="62"/>
      <c r="X572" s="62"/>
      <c r="Y572" s="62"/>
      <c r="Z572" s="47"/>
      <c r="AA572" s="47" t="e">
        <f>HLOOKUP("Pad type",#REF!,MATCH($A572,#REF!,0),FALSE)</f>
        <v>#REF!</v>
      </c>
      <c r="AB572" s="63"/>
      <c r="AC572" s="63" t="e">
        <f>HLOOKUP("POR Pin State",#REF!,MATCH($A572,#REF!,0),FALSE)</f>
        <v>#REF!</v>
      </c>
      <c r="AD572" s="207"/>
      <c r="AE572" s="208"/>
      <c r="AF572" s="208"/>
      <c r="AG572" s="208"/>
      <c r="AH572" s="209"/>
      <c r="AI572" s="209"/>
      <c r="AJ572" s="210"/>
      <c r="AK572" s="210"/>
      <c r="AL572" s="210"/>
      <c r="AM572" s="210"/>
      <c r="AN572" s="210"/>
      <c r="AO572" s="210"/>
      <c r="AP572" s="210"/>
      <c r="AQ572" s="215" t="s">
        <v>1307</v>
      </c>
      <c r="AR572" s="105"/>
      <c r="AS572" s="105"/>
      <c r="AT572" s="105"/>
      <c r="AU572" s="105"/>
      <c r="AV572" s="105"/>
      <c r="AW572" s="105"/>
      <c r="AX572" s="105"/>
      <c r="AY572" s="105"/>
      <c r="AZ572" s="105"/>
      <c r="BA572" s="105"/>
      <c r="BB572" s="218"/>
      <c r="BC572" s="105"/>
      <c r="BD572" s="250"/>
      <c r="BE572" s="252" t="s">
        <v>1308</v>
      </c>
      <c r="BF572" s="147" t="e">
        <f>VLOOKUP($A572,#REF!,34,FALSE)</f>
        <v>#REF!</v>
      </c>
      <c r="BG572" s="147" t="e">
        <f>VLOOKUP($A572,#REF!,22,FALSE)</f>
        <v>#REF!</v>
      </c>
      <c r="BH572" s="149"/>
    </row>
    <row r="573" s="5" customFormat="1" ht="12.95" customHeight="1" spans="1:60">
      <c r="A573" s="48" t="s">
        <v>1309</v>
      </c>
      <c r="B573" s="38" t="e">
        <f>VLOOKUP($A573,#REF!,34,FALSE)</f>
        <v>#REF!</v>
      </c>
      <c r="C573" s="39" t="str">
        <f t="shared" ref="C573:C636" si="160">CONCATENATE("unused_",A573)</f>
        <v>unused_DDR_XM0_B4RDQS_P</v>
      </c>
      <c r="D573" s="40" t="e">
        <f>IF(LEN(VLOOKUP($A573,#REF!,8,FALSE)),LEFT(VLOOKUP($A573,#REF!,8,FALSE),LEN(VLOOKUP($A573,#REF!,8,FALSE))-2),"")</f>
        <v>#REF!</v>
      </c>
      <c r="E573" s="41" t="e">
        <f>IF(LEN(VLOOKUP($A573,#REF!,4,FALSE)),IF(INDEX(#REF!,MATCH($A573,#REF!,0),1),LEFT(VLOOKUP($A573,#REF!,4,FALSE),LEN(VLOOKUP($A573,#REF!,4,FALSE))-2),CONCATENATE(LEFT(VLOOKUP($A573,#REF!,4,FALSE),LEN(VLOOKUP($A573,#REF!,4,FALSE))-2),"*")),"")</f>
        <v>#REF!</v>
      </c>
      <c r="F573" s="42" t="e">
        <f>IF(LEN(VLOOKUP($A573,#REF!,5,FALSE)),IF(INDEX(#REF!,MATCH($A573,#REF!,0),2),LEFT(VLOOKUP($A573,#REF!,5,FALSE),LEN(VLOOKUP($A573,#REF!,5,FALSE))-2),CONCATENATE(LEFT(VLOOKUP($A573,#REF!,5,FALSE),LEN(VLOOKUP($A573,#REF!,5,FALSE))-2),"*")),"")</f>
        <v>#REF!</v>
      </c>
      <c r="G573" s="42" t="e">
        <f>IF(LEN(VLOOKUP($A573,#REF!,6,FALSE)),IF(INDEX(#REF!,MATCH($A573,#REF!,0),3),LEFT(VLOOKUP($A573,#REF!,6,FALSE),LEN(VLOOKUP($A573,#REF!,6,FALSE))-2),CONCATENATE(LEFT(VLOOKUP($A573,#REF!,6,FALSE),LEN(VLOOKUP($A573,#REF!,6,FALSE))-2),"*")),"")</f>
        <v>#REF!</v>
      </c>
      <c r="H573" s="43" t="e">
        <f>IF(LEN(VLOOKUP($A573,#REF!,7,FALSE)),IF(INDEX(#REF!,MATCH($A573,#REF!,0),4),LEFT(VLOOKUP($A573,#REF!,7,FALSE),LEN(VLOOKUP($A573,#REF!,7,FALSE))-2),CONCATENATE(LEFT(VLOOKUP($A573,#REF!,7,FALSE),LEN(VLOOKUP($A573,#REF!,7,FALSE))-2),"*")),"")</f>
        <v>#REF!</v>
      </c>
      <c r="I573" s="54" t="e">
        <f>IF(LEN(VLOOKUP($A573,#REF!,8,FALSE)),UPPER(RIGHT(VLOOKUP($A573,#REF!,8,FALSE),1)),"")</f>
        <v>#REF!</v>
      </c>
      <c r="J573" s="42" t="e">
        <f>IF(LEN(VLOOKUP($A573,#REF!,4,FALSE)),UPPER(RIGHT(VLOOKUP($A573,#REF!,4,FALSE),1)),"")</f>
        <v>#REF!</v>
      </c>
      <c r="K573" s="42" t="e">
        <f>IF(LEN(VLOOKUP($A573,#REF!,5,FALSE)),UPPER(RIGHT(VLOOKUP($A573,#REF!,5,FALSE),1)),"")</f>
        <v>#REF!</v>
      </c>
      <c r="L573" s="42" t="e">
        <f>IF(LEN(VLOOKUP($A573,#REF!,6,FALSE)),UPPER(RIGHT(VLOOKUP($A573,#REF!,6,FALSE),1)),"")</f>
        <v>#REF!</v>
      </c>
      <c r="M573" s="43" t="e">
        <f>IF(LEN(VLOOKUP($A573,#REF!,7,FALSE)),UPPER(RIGHT(VLOOKUP($A573,#REF!,7,FALSE),1)),"")</f>
        <v>#REF!</v>
      </c>
      <c r="N573" s="206"/>
      <c r="O573" s="206"/>
      <c r="P573" s="206"/>
      <c r="Q573" s="206"/>
      <c r="R573" s="206"/>
      <c r="S573" s="63" t="e">
        <f>HLOOKUP("Device Tree Pin Name",#REF!,MATCH($A573,#REF!,0),FALSE)</f>
        <v>#REF!</v>
      </c>
      <c r="T573" s="47" t="e">
        <f>HLOOKUP("power rail",#REF!,MATCH($A573,#REF!,0),FALSE)</f>
        <v>#REF!</v>
      </c>
      <c r="U573" s="62" t="e">
        <f>HLOOKUP("Wake Capable",#REF!,MATCH($A573,#REF!,0),FALSE)</f>
        <v>#REF!</v>
      </c>
      <c r="V573" s="62" t="e">
        <f>HLOOKUP("Strap",#REF!,MATCH($A573,#REF!,0),FALSE)</f>
        <v>#REF!</v>
      </c>
      <c r="W573" s="62"/>
      <c r="X573" s="62"/>
      <c r="Y573" s="62"/>
      <c r="Z573" s="47"/>
      <c r="AA573" s="47" t="e">
        <f>HLOOKUP("Pad type",#REF!,MATCH($A573,#REF!,0),FALSE)</f>
        <v>#REF!</v>
      </c>
      <c r="AB573" s="63"/>
      <c r="AC573" s="63" t="e">
        <f>HLOOKUP("POR Pin State",#REF!,MATCH($A573,#REF!,0),FALSE)</f>
        <v>#REF!</v>
      </c>
      <c r="AD573" s="207"/>
      <c r="AE573" s="208"/>
      <c r="AF573" s="208"/>
      <c r="AG573" s="208"/>
      <c r="AH573" s="209"/>
      <c r="AI573" s="209"/>
      <c r="AJ573" s="210"/>
      <c r="AK573" s="210"/>
      <c r="AL573" s="210"/>
      <c r="AM573" s="210"/>
      <c r="AN573" s="210"/>
      <c r="AO573" s="210"/>
      <c r="AP573" s="210"/>
      <c r="AQ573" s="215" t="s">
        <v>1309</v>
      </c>
      <c r="AR573" s="105"/>
      <c r="AS573" s="105"/>
      <c r="AT573" s="105"/>
      <c r="AU573" s="105"/>
      <c r="AV573" s="105"/>
      <c r="AW573" s="105"/>
      <c r="AX573" s="105"/>
      <c r="AY573" s="105"/>
      <c r="AZ573" s="105"/>
      <c r="BA573" s="105"/>
      <c r="BB573" s="218"/>
      <c r="BC573" s="105"/>
      <c r="BD573" s="250"/>
      <c r="BE573" s="252" t="s">
        <v>1310</v>
      </c>
      <c r="BF573" s="147" t="e">
        <f>VLOOKUP($A573,#REF!,34,FALSE)</f>
        <v>#REF!</v>
      </c>
      <c r="BG573" s="147" t="e">
        <f>VLOOKUP($A573,#REF!,22,FALSE)</f>
        <v>#REF!</v>
      </c>
      <c r="BH573" s="149"/>
    </row>
    <row r="574" s="5" customFormat="1" ht="12.95" customHeight="1" spans="1:60">
      <c r="A574" s="48" t="s">
        <v>1311</v>
      </c>
      <c r="B574" s="38" t="e">
        <f>VLOOKUP($A574,#REF!,34,FALSE)</f>
        <v>#REF!</v>
      </c>
      <c r="C574" s="39" t="str">
        <f t="shared" si="160"/>
        <v>unused_DDR_XM0_B4RDQS_N</v>
      </c>
      <c r="D574" s="40" t="e">
        <f>IF(LEN(VLOOKUP($A574,#REF!,8,FALSE)),LEFT(VLOOKUP($A574,#REF!,8,FALSE),LEN(VLOOKUP($A574,#REF!,8,FALSE))-2),"")</f>
        <v>#REF!</v>
      </c>
      <c r="E574" s="41" t="e">
        <f>IF(LEN(VLOOKUP($A574,#REF!,4,FALSE)),IF(INDEX(#REF!,MATCH($A574,#REF!,0),1),LEFT(VLOOKUP($A574,#REF!,4,FALSE),LEN(VLOOKUP($A574,#REF!,4,FALSE))-2),CONCATENATE(LEFT(VLOOKUP($A574,#REF!,4,FALSE),LEN(VLOOKUP($A574,#REF!,4,FALSE))-2),"*")),"")</f>
        <v>#REF!</v>
      </c>
      <c r="F574" s="42" t="e">
        <f>IF(LEN(VLOOKUP($A574,#REF!,5,FALSE)),IF(INDEX(#REF!,MATCH($A574,#REF!,0),2),LEFT(VLOOKUP($A574,#REF!,5,FALSE),LEN(VLOOKUP($A574,#REF!,5,FALSE))-2),CONCATENATE(LEFT(VLOOKUP($A574,#REF!,5,FALSE),LEN(VLOOKUP($A574,#REF!,5,FALSE))-2),"*")),"")</f>
        <v>#REF!</v>
      </c>
      <c r="G574" s="42" t="e">
        <f>IF(LEN(VLOOKUP($A574,#REF!,6,FALSE)),IF(INDEX(#REF!,MATCH($A574,#REF!,0),3),LEFT(VLOOKUP($A574,#REF!,6,FALSE),LEN(VLOOKUP($A574,#REF!,6,FALSE))-2),CONCATENATE(LEFT(VLOOKUP($A574,#REF!,6,FALSE),LEN(VLOOKUP($A574,#REF!,6,FALSE))-2),"*")),"")</f>
        <v>#REF!</v>
      </c>
      <c r="H574" s="43" t="e">
        <f>IF(LEN(VLOOKUP($A574,#REF!,7,FALSE)),IF(INDEX(#REF!,MATCH($A574,#REF!,0),4),LEFT(VLOOKUP($A574,#REF!,7,FALSE),LEN(VLOOKUP($A574,#REF!,7,FALSE))-2),CONCATENATE(LEFT(VLOOKUP($A574,#REF!,7,FALSE),LEN(VLOOKUP($A574,#REF!,7,FALSE))-2),"*")),"")</f>
        <v>#REF!</v>
      </c>
      <c r="I574" s="54" t="e">
        <f>IF(LEN(VLOOKUP($A574,#REF!,8,FALSE)),UPPER(RIGHT(VLOOKUP($A574,#REF!,8,FALSE),1)),"")</f>
        <v>#REF!</v>
      </c>
      <c r="J574" s="42" t="e">
        <f>IF(LEN(VLOOKUP($A574,#REF!,4,FALSE)),UPPER(RIGHT(VLOOKUP($A574,#REF!,4,FALSE),1)),"")</f>
        <v>#REF!</v>
      </c>
      <c r="K574" s="42" t="e">
        <f>IF(LEN(VLOOKUP($A574,#REF!,5,FALSE)),UPPER(RIGHT(VLOOKUP($A574,#REF!,5,FALSE),1)),"")</f>
        <v>#REF!</v>
      </c>
      <c r="L574" s="42" t="e">
        <f>IF(LEN(VLOOKUP($A574,#REF!,6,FALSE)),UPPER(RIGHT(VLOOKUP($A574,#REF!,6,FALSE),1)),"")</f>
        <v>#REF!</v>
      </c>
      <c r="M574" s="43" t="e">
        <f>IF(LEN(VLOOKUP($A574,#REF!,7,FALSE)),UPPER(RIGHT(VLOOKUP($A574,#REF!,7,FALSE),1)),"")</f>
        <v>#REF!</v>
      </c>
      <c r="N574" s="206"/>
      <c r="O574" s="206"/>
      <c r="P574" s="206"/>
      <c r="Q574" s="206"/>
      <c r="R574" s="206"/>
      <c r="S574" s="63" t="e">
        <f>HLOOKUP("Device Tree Pin Name",#REF!,MATCH($A574,#REF!,0),FALSE)</f>
        <v>#REF!</v>
      </c>
      <c r="T574" s="47" t="e">
        <f>HLOOKUP("power rail",#REF!,MATCH($A574,#REF!,0),FALSE)</f>
        <v>#REF!</v>
      </c>
      <c r="U574" s="62" t="e">
        <f>HLOOKUP("Wake Capable",#REF!,MATCH($A574,#REF!,0),FALSE)</f>
        <v>#REF!</v>
      </c>
      <c r="V574" s="62" t="e">
        <f>HLOOKUP("Strap",#REF!,MATCH($A574,#REF!,0),FALSE)</f>
        <v>#REF!</v>
      </c>
      <c r="W574" s="62"/>
      <c r="X574" s="62"/>
      <c r="Y574" s="62"/>
      <c r="Z574" s="47"/>
      <c r="AA574" s="47" t="e">
        <f>HLOOKUP("Pad type",#REF!,MATCH($A574,#REF!,0),FALSE)</f>
        <v>#REF!</v>
      </c>
      <c r="AB574" s="63"/>
      <c r="AC574" s="63" t="e">
        <f>HLOOKUP("POR Pin State",#REF!,MATCH($A574,#REF!,0),FALSE)</f>
        <v>#REF!</v>
      </c>
      <c r="AD574" s="207"/>
      <c r="AE574" s="208"/>
      <c r="AF574" s="208"/>
      <c r="AG574" s="208"/>
      <c r="AH574" s="209"/>
      <c r="AI574" s="209"/>
      <c r="AJ574" s="210"/>
      <c r="AK574" s="210"/>
      <c r="AL574" s="210"/>
      <c r="AM574" s="210"/>
      <c r="AN574" s="210"/>
      <c r="AO574" s="210"/>
      <c r="AP574" s="210"/>
      <c r="AQ574" s="215" t="s">
        <v>1311</v>
      </c>
      <c r="AR574" s="105"/>
      <c r="AS574" s="105"/>
      <c r="AT574" s="105"/>
      <c r="AU574" s="105"/>
      <c r="AV574" s="105"/>
      <c r="AW574" s="105"/>
      <c r="AX574" s="105"/>
      <c r="AY574" s="105"/>
      <c r="AZ574" s="105"/>
      <c r="BA574" s="105"/>
      <c r="BB574" s="218"/>
      <c r="BC574" s="105"/>
      <c r="BD574" s="250"/>
      <c r="BE574" s="252" t="s">
        <v>1312</v>
      </c>
      <c r="BF574" s="147" t="e">
        <f>VLOOKUP($A574,#REF!,34,FALSE)</f>
        <v>#REF!</v>
      </c>
      <c r="BG574" s="147" t="e">
        <f>VLOOKUP($A574,#REF!,22,FALSE)</f>
        <v>#REF!</v>
      </c>
      <c r="BH574" s="149"/>
    </row>
    <row r="575" s="5" customFormat="1" ht="12.95" customHeight="1" spans="1:60">
      <c r="A575" s="48" t="s">
        <v>1313</v>
      </c>
      <c r="B575" s="38" t="e">
        <f>VLOOKUP($A575,#REF!,34,FALSE)</f>
        <v>#REF!</v>
      </c>
      <c r="C575" s="39" t="str">
        <f t="shared" si="160"/>
        <v>unused_DDR_XM0_B5D0</v>
      </c>
      <c r="D575" s="40" t="e">
        <f>IF(LEN(VLOOKUP($A575,#REF!,8,FALSE)),LEFT(VLOOKUP($A575,#REF!,8,FALSE),LEN(VLOOKUP($A575,#REF!,8,FALSE))-2),"")</f>
        <v>#REF!</v>
      </c>
      <c r="E575" s="41" t="e">
        <f>IF(LEN(VLOOKUP($A575,#REF!,4,FALSE)),IF(INDEX(#REF!,MATCH($A575,#REF!,0),1),LEFT(VLOOKUP($A575,#REF!,4,FALSE),LEN(VLOOKUP($A575,#REF!,4,FALSE))-2),CONCATENATE(LEFT(VLOOKUP($A575,#REF!,4,FALSE),LEN(VLOOKUP($A575,#REF!,4,FALSE))-2),"*")),"")</f>
        <v>#REF!</v>
      </c>
      <c r="F575" s="42" t="e">
        <f>IF(LEN(VLOOKUP($A575,#REF!,5,FALSE)),IF(INDEX(#REF!,MATCH($A575,#REF!,0),2),LEFT(VLOOKUP($A575,#REF!,5,FALSE),LEN(VLOOKUP($A575,#REF!,5,FALSE))-2),CONCATENATE(LEFT(VLOOKUP($A575,#REF!,5,FALSE),LEN(VLOOKUP($A575,#REF!,5,FALSE))-2),"*")),"")</f>
        <v>#REF!</v>
      </c>
      <c r="G575" s="42" t="e">
        <f>IF(LEN(VLOOKUP($A575,#REF!,6,FALSE)),IF(INDEX(#REF!,MATCH($A575,#REF!,0),3),LEFT(VLOOKUP($A575,#REF!,6,FALSE),LEN(VLOOKUP($A575,#REF!,6,FALSE))-2),CONCATENATE(LEFT(VLOOKUP($A575,#REF!,6,FALSE),LEN(VLOOKUP($A575,#REF!,6,FALSE))-2),"*")),"")</f>
        <v>#REF!</v>
      </c>
      <c r="H575" s="43" t="e">
        <f>IF(LEN(VLOOKUP($A575,#REF!,7,FALSE)),IF(INDEX(#REF!,MATCH($A575,#REF!,0),4),LEFT(VLOOKUP($A575,#REF!,7,FALSE),LEN(VLOOKUP($A575,#REF!,7,FALSE))-2),CONCATENATE(LEFT(VLOOKUP($A575,#REF!,7,FALSE),LEN(VLOOKUP($A575,#REF!,7,FALSE))-2),"*")),"")</f>
        <v>#REF!</v>
      </c>
      <c r="I575" s="54" t="e">
        <f>IF(LEN(VLOOKUP($A575,#REF!,8,FALSE)),UPPER(RIGHT(VLOOKUP($A575,#REF!,8,FALSE),1)),"")</f>
        <v>#REF!</v>
      </c>
      <c r="J575" s="42" t="e">
        <f>IF(LEN(VLOOKUP($A575,#REF!,4,FALSE)),UPPER(RIGHT(VLOOKUP($A575,#REF!,4,FALSE),1)),"")</f>
        <v>#REF!</v>
      </c>
      <c r="K575" s="42" t="e">
        <f>IF(LEN(VLOOKUP($A575,#REF!,5,FALSE)),UPPER(RIGHT(VLOOKUP($A575,#REF!,5,FALSE),1)),"")</f>
        <v>#REF!</v>
      </c>
      <c r="L575" s="42" t="e">
        <f>IF(LEN(VLOOKUP($A575,#REF!,6,FALSE)),UPPER(RIGHT(VLOOKUP($A575,#REF!,6,FALSE),1)),"")</f>
        <v>#REF!</v>
      </c>
      <c r="M575" s="43" t="e">
        <f>IF(LEN(VLOOKUP($A575,#REF!,7,FALSE)),UPPER(RIGHT(VLOOKUP($A575,#REF!,7,FALSE),1)),"")</f>
        <v>#REF!</v>
      </c>
      <c r="N575" s="206"/>
      <c r="O575" s="206"/>
      <c r="P575" s="206"/>
      <c r="Q575" s="206"/>
      <c r="R575" s="206"/>
      <c r="S575" s="63" t="e">
        <f>HLOOKUP("Device Tree Pin Name",#REF!,MATCH($A575,#REF!,0),FALSE)</f>
        <v>#REF!</v>
      </c>
      <c r="T575" s="47" t="e">
        <f>HLOOKUP("power rail",#REF!,MATCH($A575,#REF!,0),FALSE)</f>
        <v>#REF!</v>
      </c>
      <c r="U575" s="62" t="e">
        <f>HLOOKUP("Wake Capable",#REF!,MATCH($A575,#REF!,0),FALSE)</f>
        <v>#REF!</v>
      </c>
      <c r="V575" s="62" t="e">
        <f>HLOOKUP("Strap",#REF!,MATCH($A575,#REF!,0),FALSE)</f>
        <v>#REF!</v>
      </c>
      <c r="W575" s="62"/>
      <c r="X575" s="62"/>
      <c r="Y575" s="62"/>
      <c r="Z575" s="47"/>
      <c r="AA575" s="47" t="e">
        <f>HLOOKUP("Pad type",#REF!,MATCH($A575,#REF!,0),FALSE)</f>
        <v>#REF!</v>
      </c>
      <c r="AB575" s="63"/>
      <c r="AC575" s="63" t="e">
        <f>HLOOKUP("POR Pin State",#REF!,MATCH($A575,#REF!,0),FALSE)</f>
        <v>#REF!</v>
      </c>
      <c r="AD575" s="207"/>
      <c r="AE575" s="208"/>
      <c r="AF575" s="208"/>
      <c r="AG575" s="208"/>
      <c r="AH575" s="209"/>
      <c r="AI575" s="209"/>
      <c r="AJ575" s="210"/>
      <c r="AK575" s="210"/>
      <c r="AL575" s="210"/>
      <c r="AM575" s="210"/>
      <c r="AN575" s="210"/>
      <c r="AO575" s="210"/>
      <c r="AP575" s="210"/>
      <c r="AQ575" s="215" t="s">
        <v>1314</v>
      </c>
      <c r="AR575" s="105"/>
      <c r="AS575" s="105"/>
      <c r="AT575" s="105"/>
      <c r="AU575" s="105"/>
      <c r="AV575" s="105"/>
      <c r="AW575" s="105"/>
      <c r="AX575" s="105"/>
      <c r="AY575" s="105"/>
      <c r="AZ575" s="105"/>
      <c r="BA575" s="105"/>
      <c r="BB575" s="218"/>
      <c r="BC575" s="105"/>
      <c r="BD575" s="250"/>
      <c r="BE575" s="252" t="s">
        <v>1315</v>
      </c>
      <c r="BF575" s="147" t="e">
        <f>VLOOKUP($A575,#REF!,34,FALSE)</f>
        <v>#REF!</v>
      </c>
      <c r="BG575" s="147" t="e">
        <f>VLOOKUP($A575,#REF!,22,FALSE)</f>
        <v>#REF!</v>
      </c>
      <c r="BH575" s="149"/>
    </row>
    <row r="576" s="5" customFormat="1" ht="12.95" customHeight="1" spans="1:60">
      <c r="A576" s="48" t="s">
        <v>1316</v>
      </c>
      <c r="B576" s="38" t="e">
        <f>VLOOKUP($A576,#REF!,34,FALSE)</f>
        <v>#REF!</v>
      </c>
      <c r="C576" s="39" t="str">
        <f t="shared" si="160"/>
        <v>unused_DDR_XM0_B5D1</v>
      </c>
      <c r="D576" s="40" t="e">
        <f>IF(LEN(VLOOKUP($A576,#REF!,8,FALSE)),LEFT(VLOOKUP($A576,#REF!,8,FALSE),LEN(VLOOKUP($A576,#REF!,8,FALSE))-2),"")</f>
        <v>#REF!</v>
      </c>
      <c r="E576" s="41" t="e">
        <f>IF(LEN(VLOOKUP($A576,#REF!,4,FALSE)),IF(INDEX(#REF!,MATCH($A576,#REF!,0),1),LEFT(VLOOKUP($A576,#REF!,4,FALSE),LEN(VLOOKUP($A576,#REF!,4,FALSE))-2),CONCATENATE(LEFT(VLOOKUP($A576,#REF!,4,FALSE),LEN(VLOOKUP($A576,#REF!,4,FALSE))-2),"*")),"")</f>
        <v>#REF!</v>
      </c>
      <c r="F576" s="42" t="e">
        <f>IF(LEN(VLOOKUP($A576,#REF!,5,FALSE)),IF(INDEX(#REF!,MATCH($A576,#REF!,0),2),LEFT(VLOOKUP($A576,#REF!,5,FALSE),LEN(VLOOKUP($A576,#REF!,5,FALSE))-2),CONCATENATE(LEFT(VLOOKUP($A576,#REF!,5,FALSE),LEN(VLOOKUP($A576,#REF!,5,FALSE))-2),"*")),"")</f>
        <v>#REF!</v>
      </c>
      <c r="G576" s="42" t="e">
        <f>IF(LEN(VLOOKUP($A576,#REF!,6,FALSE)),IF(INDEX(#REF!,MATCH($A576,#REF!,0),3),LEFT(VLOOKUP($A576,#REF!,6,FALSE),LEN(VLOOKUP($A576,#REF!,6,FALSE))-2),CONCATENATE(LEFT(VLOOKUP($A576,#REF!,6,FALSE),LEN(VLOOKUP($A576,#REF!,6,FALSE))-2),"*")),"")</f>
        <v>#REF!</v>
      </c>
      <c r="H576" s="43" t="e">
        <f>IF(LEN(VLOOKUP($A576,#REF!,7,FALSE)),IF(INDEX(#REF!,MATCH($A576,#REF!,0),4),LEFT(VLOOKUP($A576,#REF!,7,FALSE),LEN(VLOOKUP($A576,#REF!,7,FALSE))-2),CONCATENATE(LEFT(VLOOKUP($A576,#REF!,7,FALSE),LEN(VLOOKUP($A576,#REF!,7,FALSE))-2),"*")),"")</f>
        <v>#REF!</v>
      </c>
      <c r="I576" s="54" t="e">
        <f>IF(LEN(VLOOKUP($A576,#REF!,8,FALSE)),UPPER(RIGHT(VLOOKUP($A576,#REF!,8,FALSE),1)),"")</f>
        <v>#REF!</v>
      </c>
      <c r="J576" s="42" t="e">
        <f>IF(LEN(VLOOKUP($A576,#REF!,4,FALSE)),UPPER(RIGHT(VLOOKUP($A576,#REF!,4,FALSE),1)),"")</f>
        <v>#REF!</v>
      </c>
      <c r="K576" s="42" t="e">
        <f>IF(LEN(VLOOKUP($A576,#REF!,5,FALSE)),UPPER(RIGHT(VLOOKUP($A576,#REF!,5,FALSE),1)),"")</f>
        <v>#REF!</v>
      </c>
      <c r="L576" s="42" t="e">
        <f>IF(LEN(VLOOKUP($A576,#REF!,6,FALSE)),UPPER(RIGHT(VLOOKUP($A576,#REF!,6,FALSE),1)),"")</f>
        <v>#REF!</v>
      </c>
      <c r="M576" s="43" t="e">
        <f>IF(LEN(VLOOKUP($A576,#REF!,7,FALSE)),UPPER(RIGHT(VLOOKUP($A576,#REF!,7,FALSE),1)),"")</f>
        <v>#REF!</v>
      </c>
      <c r="N576" s="206"/>
      <c r="O576" s="206"/>
      <c r="P576" s="206"/>
      <c r="Q576" s="206"/>
      <c r="R576" s="206"/>
      <c r="S576" s="63" t="e">
        <f>HLOOKUP("Device Tree Pin Name",#REF!,MATCH($A576,#REF!,0),FALSE)</f>
        <v>#REF!</v>
      </c>
      <c r="T576" s="47" t="e">
        <f>HLOOKUP("power rail",#REF!,MATCH($A576,#REF!,0),FALSE)</f>
        <v>#REF!</v>
      </c>
      <c r="U576" s="62" t="e">
        <f>HLOOKUP("Wake Capable",#REF!,MATCH($A576,#REF!,0),FALSE)</f>
        <v>#REF!</v>
      </c>
      <c r="V576" s="62" t="e">
        <f>HLOOKUP("Strap",#REF!,MATCH($A576,#REF!,0),FALSE)</f>
        <v>#REF!</v>
      </c>
      <c r="W576" s="62"/>
      <c r="X576" s="62"/>
      <c r="Y576" s="62"/>
      <c r="Z576" s="47"/>
      <c r="AA576" s="47" t="e">
        <f>HLOOKUP("Pad type",#REF!,MATCH($A576,#REF!,0),FALSE)</f>
        <v>#REF!</v>
      </c>
      <c r="AB576" s="63"/>
      <c r="AC576" s="63" t="e">
        <f>HLOOKUP("POR Pin State",#REF!,MATCH($A576,#REF!,0),FALSE)</f>
        <v>#REF!</v>
      </c>
      <c r="AD576" s="207"/>
      <c r="AE576" s="208"/>
      <c r="AF576" s="208"/>
      <c r="AG576" s="208"/>
      <c r="AH576" s="209"/>
      <c r="AI576" s="209"/>
      <c r="AJ576" s="210"/>
      <c r="AK576" s="210"/>
      <c r="AL576" s="210"/>
      <c r="AM576" s="210"/>
      <c r="AN576" s="210"/>
      <c r="AO576" s="210"/>
      <c r="AP576" s="210"/>
      <c r="AQ576" s="215" t="s">
        <v>1317</v>
      </c>
      <c r="AR576" s="105"/>
      <c r="AS576" s="105"/>
      <c r="AT576" s="105"/>
      <c r="AU576" s="105"/>
      <c r="AV576" s="105"/>
      <c r="AW576" s="105"/>
      <c r="AX576" s="105"/>
      <c r="AY576" s="105"/>
      <c r="AZ576" s="105"/>
      <c r="BA576" s="105"/>
      <c r="BB576" s="218"/>
      <c r="BC576" s="105"/>
      <c r="BD576" s="250"/>
      <c r="BE576" s="252" t="s">
        <v>1318</v>
      </c>
      <c r="BF576" s="147" t="e">
        <f>VLOOKUP($A576,#REF!,34,FALSE)</f>
        <v>#REF!</v>
      </c>
      <c r="BG576" s="147" t="e">
        <f>VLOOKUP($A576,#REF!,22,FALSE)</f>
        <v>#REF!</v>
      </c>
      <c r="BH576" s="149"/>
    </row>
    <row r="577" s="5" customFormat="1" ht="12.95" customHeight="1" spans="1:60">
      <c r="A577" s="48" t="s">
        <v>1319</v>
      </c>
      <c r="B577" s="38" t="e">
        <f>VLOOKUP($A577,#REF!,34,FALSE)</f>
        <v>#REF!</v>
      </c>
      <c r="C577" s="39" t="str">
        <f t="shared" si="160"/>
        <v>unused_DDR_XM0_B5D2</v>
      </c>
      <c r="D577" s="40" t="e">
        <f>IF(LEN(VLOOKUP($A577,#REF!,8,FALSE)),LEFT(VLOOKUP($A577,#REF!,8,FALSE),LEN(VLOOKUP($A577,#REF!,8,FALSE))-2),"")</f>
        <v>#REF!</v>
      </c>
      <c r="E577" s="41" t="e">
        <f>IF(LEN(VLOOKUP($A577,#REF!,4,FALSE)),IF(INDEX(#REF!,MATCH($A577,#REF!,0),1),LEFT(VLOOKUP($A577,#REF!,4,FALSE),LEN(VLOOKUP($A577,#REF!,4,FALSE))-2),CONCATENATE(LEFT(VLOOKUP($A577,#REF!,4,FALSE),LEN(VLOOKUP($A577,#REF!,4,FALSE))-2),"*")),"")</f>
        <v>#REF!</v>
      </c>
      <c r="F577" s="42" t="e">
        <f>IF(LEN(VLOOKUP($A577,#REF!,5,FALSE)),IF(INDEX(#REF!,MATCH($A577,#REF!,0),2),LEFT(VLOOKUP($A577,#REF!,5,FALSE),LEN(VLOOKUP($A577,#REF!,5,FALSE))-2),CONCATENATE(LEFT(VLOOKUP($A577,#REF!,5,FALSE),LEN(VLOOKUP($A577,#REF!,5,FALSE))-2),"*")),"")</f>
        <v>#REF!</v>
      </c>
      <c r="G577" s="42" t="e">
        <f>IF(LEN(VLOOKUP($A577,#REF!,6,FALSE)),IF(INDEX(#REF!,MATCH($A577,#REF!,0),3),LEFT(VLOOKUP($A577,#REF!,6,FALSE),LEN(VLOOKUP($A577,#REF!,6,FALSE))-2),CONCATENATE(LEFT(VLOOKUP($A577,#REF!,6,FALSE),LEN(VLOOKUP($A577,#REF!,6,FALSE))-2),"*")),"")</f>
        <v>#REF!</v>
      </c>
      <c r="H577" s="43" t="e">
        <f>IF(LEN(VLOOKUP($A577,#REF!,7,FALSE)),IF(INDEX(#REF!,MATCH($A577,#REF!,0),4),LEFT(VLOOKUP($A577,#REF!,7,FALSE),LEN(VLOOKUP($A577,#REF!,7,FALSE))-2),CONCATENATE(LEFT(VLOOKUP($A577,#REF!,7,FALSE),LEN(VLOOKUP($A577,#REF!,7,FALSE))-2),"*")),"")</f>
        <v>#REF!</v>
      </c>
      <c r="I577" s="54" t="e">
        <f>IF(LEN(VLOOKUP($A577,#REF!,8,FALSE)),UPPER(RIGHT(VLOOKUP($A577,#REF!,8,FALSE),1)),"")</f>
        <v>#REF!</v>
      </c>
      <c r="J577" s="42" t="e">
        <f>IF(LEN(VLOOKUP($A577,#REF!,4,FALSE)),UPPER(RIGHT(VLOOKUP($A577,#REF!,4,FALSE),1)),"")</f>
        <v>#REF!</v>
      </c>
      <c r="K577" s="42" t="e">
        <f>IF(LEN(VLOOKUP($A577,#REF!,5,FALSE)),UPPER(RIGHT(VLOOKUP($A577,#REF!,5,FALSE),1)),"")</f>
        <v>#REF!</v>
      </c>
      <c r="L577" s="42" t="e">
        <f>IF(LEN(VLOOKUP($A577,#REF!,6,FALSE)),UPPER(RIGHT(VLOOKUP($A577,#REF!,6,FALSE),1)),"")</f>
        <v>#REF!</v>
      </c>
      <c r="M577" s="43" t="e">
        <f>IF(LEN(VLOOKUP($A577,#REF!,7,FALSE)),UPPER(RIGHT(VLOOKUP($A577,#REF!,7,FALSE),1)),"")</f>
        <v>#REF!</v>
      </c>
      <c r="N577" s="206"/>
      <c r="O577" s="206"/>
      <c r="P577" s="206"/>
      <c r="Q577" s="206"/>
      <c r="R577" s="206"/>
      <c r="S577" s="63" t="e">
        <f>HLOOKUP("Device Tree Pin Name",#REF!,MATCH($A577,#REF!,0),FALSE)</f>
        <v>#REF!</v>
      </c>
      <c r="T577" s="47" t="e">
        <f>HLOOKUP("power rail",#REF!,MATCH($A577,#REF!,0),FALSE)</f>
        <v>#REF!</v>
      </c>
      <c r="U577" s="62" t="e">
        <f>HLOOKUP("Wake Capable",#REF!,MATCH($A577,#REF!,0),FALSE)</f>
        <v>#REF!</v>
      </c>
      <c r="V577" s="62" t="e">
        <f>HLOOKUP("Strap",#REF!,MATCH($A577,#REF!,0),FALSE)</f>
        <v>#REF!</v>
      </c>
      <c r="W577" s="62"/>
      <c r="X577" s="62"/>
      <c r="Y577" s="62"/>
      <c r="Z577" s="47"/>
      <c r="AA577" s="47" t="e">
        <f>HLOOKUP("Pad type",#REF!,MATCH($A577,#REF!,0),FALSE)</f>
        <v>#REF!</v>
      </c>
      <c r="AB577" s="63"/>
      <c r="AC577" s="63" t="e">
        <f>HLOOKUP("POR Pin State",#REF!,MATCH($A577,#REF!,0),FALSE)</f>
        <v>#REF!</v>
      </c>
      <c r="AD577" s="207"/>
      <c r="AE577" s="208"/>
      <c r="AF577" s="208"/>
      <c r="AG577" s="208"/>
      <c r="AH577" s="209"/>
      <c r="AI577" s="209"/>
      <c r="AJ577" s="210"/>
      <c r="AK577" s="210"/>
      <c r="AL577" s="210"/>
      <c r="AM577" s="210"/>
      <c r="AN577" s="210"/>
      <c r="AO577" s="210"/>
      <c r="AP577" s="210"/>
      <c r="AQ577" s="215" t="s">
        <v>1320</v>
      </c>
      <c r="AR577" s="105"/>
      <c r="AS577" s="105"/>
      <c r="AT577" s="105"/>
      <c r="AU577" s="105"/>
      <c r="AV577" s="105"/>
      <c r="AW577" s="105"/>
      <c r="AX577" s="105"/>
      <c r="AY577" s="105"/>
      <c r="AZ577" s="105"/>
      <c r="BA577" s="105"/>
      <c r="BB577" s="218"/>
      <c r="BC577" s="105"/>
      <c r="BD577" s="250"/>
      <c r="BE577" s="252" t="s">
        <v>1321</v>
      </c>
      <c r="BF577" s="147" t="e">
        <f>VLOOKUP($A577,#REF!,34,FALSE)</f>
        <v>#REF!</v>
      </c>
      <c r="BG577" s="147" t="e">
        <f>VLOOKUP($A577,#REF!,22,FALSE)</f>
        <v>#REF!</v>
      </c>
      <c r="BH577" s="149"/>
    </row>
    <row r="578" s="5" customFormat="1" ht="12.95" customHeight="1" spans="1:60">
      <c r="A578" s="48" t="s">
        <v>1322</v>
      </c>
      <c r="B578" s="38" t="e">
        <f>VLOOKUP($A578,#REF!,34,FALSE)</f>
        <v>#REF!</v>
      </c>
      <c r="C578" s="39" t="str">
        <f t="shared" si="160"/>
        <v>unused_DDR_XM0_B5D3</v>
      </c>
      <c r="D578" s="40" t="e">
        <f>IF(LEN(VLOOKUP($A578,#REF!,8,FALSE)),LEFT(VLOOKUP($A578,#REF!,8,FALSE),LEN(VLOOKUP($A578,#REF!,8,FALSE))-2),"")</f>
        <v>#REF!</v>
      </c>
      <c r="E578" s="41" t="e">
        <f>IF(LEN(VLOOKUP($A578,#REF!,4,FALSE)),IF(INDEX(#REF!,MATCH($A578,#REF!,0),1),LEFT(VLOOKUP($A578,#REF!,4,FALSE),LEN(VLOOKUP($A578,#REF!,4,FALSE))-2),CONCATENATE(LEFT(VLOOKUP($A578,#REF!,4,FALSE),LEN(VLOOKUP($A578,#REF!,4,FALSE))-2),"*")),"")</f>
        <v>#REF!</v>
      </c>
      <c r="F578" s="42" t="e">
        <f>IF(LEN(VLOOKUP($A578,#REF!,5,FALSE)),IF(INDEX(#REF!,MATCH($A578,#REF!,0),2),LEFT(VLOOKUP($A578,#REF!,5,FALSE),LEN(VLOOKUP($A578,#REF!,5,FALSE))-2),CONCATENATE(LEFT(VLOOKUP($A578,#REF!,5,FALSE),LEN(VLOOKUP($A578,#REF!,5,FALSE))-2),"*")),"")</f>
        <v>#REF!</v>
      </c>
      <c r="G578" s="42" t="e">
        <f>IF(LEN(VLOOKUP($A578,#REF!,6,FALSE)),IF(INDEX(#REF!,MATCH($A578,#REF!,0),3),LEFT(VLOOKUP($A578,#REF!,6,FALSE),LEN(VLOOKUP($A578,#REF!,6,FALSE))-2),CONCATENATE(LEFT(VLOOKUP($A578,#REF!,6,FALSE),LEN(VLOOKUP($A578,#REF!,6,FALSE))-2),"*")),"")</f>
        <v>#REF!</v>
      </c>
      <c r="H578" s="43" t="e">
        <f>IF(LEN(VLOOKUP($A578,#REF!,7,FALSE)),IF(INDEX(#REF!,MATCH($A578,#REF!,0),4),LEFT(VLOOKUP($A578,#REF!,7,FALSE),LEN(VLOOKUP($A578,#REF!,7,FALSE))-2),CONCATENATE(LEFT(VLOOKUP($A578,#REF!,7,FALSE),LEN(VLOOKUP($A578,#REF!,7,FALSE))-2),"*")),"")</f>
        <v>#REF!</v>
      </c>
      <c r="I578" s="54" t="e">
        <f>IF(LEN(VLOOKUP($A578,#REF!,8,FALSE)),UPPER(RIGHT(VLOOKUP($A578,#REF!,8,FALSE),1)),"")</f>
        <v>#REF!</v>
      </c>
      <c r="J578" s="42" t="e">
        <f>IF(LEN(VLOOKUP($A578,#REF!,4,FALSE)),UPPER(RIGHT(VLOOKUP($A578,#REF!,4,FALSE),1)),"")</f>
        <v>#REF!</v>
      </c>
      <c r="K578" s="42" t="e">
        <f>IF(LEN(VLOOKUP($A578,#REF!,5,FALSE)),UPPER(RIGHT(VLOOKUP($A578,#REF!,5,FALSE),1)),"")</f>
        <v>#REF!</v>
      </c>
      <c r="L578" s="42" t="e">
        <f>IF(LEN(VLOOKUP($A578,#REF!,6,FALSE)),UPPER(RIGHT(VLOOKUP($A578,#REF!,6,FALSE),1)),"")</f>
        <v>#REF!</v>
      </c>
      <c r="M578" s="43" t="e">
        <f>IF(LEN(VLOOKUP($A578,#REF!,7,FALSE)),UPPER(RIGHT(VLOOKUP($A578,#REF!,7,FALSE),1)),"")</f>
        <v>#REF!</v>
      </c>
      <c r="N578" s="206"/>
      <c r="O578" s="206"/>
      <c r="P578" s="206"/>
      <c r="Q578" s="206"/>
      <c r="R578" s="206"/>
      <c r="S578" s="63" t="e">
        <f>HLOOKUP("Device Tree Pin Name",#REF!,MATCH($A578,#REF!,0),FALSE)</f>
        <v>#REF!</v>
      </c>
      <c r="T578" s="47" t="e">
        <f>HLOOKUP("power rail",#REF!,MATCH($A578,#REF!,0),FALSE)</f>
        <v>#REF!</v>
      </c>
      <c r="U578" s="62" t="e">
        <f>HLOOKUP("Wake Capable",#REF!,MATCH($A578,#REF!,0),FALSE)</f>
        <v>#REF!</v>
      </c>
      <c r="V578" s="62" t="e">
        <f>HLOOKUP("Strap",#REF!,MATCH($A578,#REF!,0),FALSE)</f>
        <v>#REF!</v>
      </c>
      <c r="W578" s="62"/>
      <c r="X578" s="62"/>
      <c r="Y578" s="62"/>
      <c r="Z578" s="47"/>
      <c r="AA578" s="47" t="e">
        <f>HLOOKUP("Pad type",#REF!,MATCH($A578,#REF!,0),FALSE)</f>
        <v>#REF!</v>
      </c>
      <c r="AB578" s="63"/>
      <c r="AC578" s="63" t="e">
        <f>HLOOKUP("POR Pin State",#REF!,MATCH($A578,#REF!,0),FALSE)</f>
        <v>#REF!</v>
      </c>
      <c r="AD578" s="207"/>
      <c r="AE578" s="208"/>
      <c r="AF578" s="208"/>
      <c r="AG578" s="208"/>
      <c r="AH578" s="209"/>
      <c r="AI578" s="209"/>
      <c r="AJ578" s="210"/>
      <c r="AK578" s="210"/>
      <c r="AL578" s="210"/>
      <c r="AM578" s="210"/>
      <c r="AN578" s="210"/>
      <c r="AO578" s="210"/>
      <c r="AP578" s="210"/>
      <c r="AQ578" s="215" t="s">
        <v>1323</v>
      </c>
      <c r="AR578" s="105"/>
      <c r="AS578" s="105"/>
      <c r="AT578" s="105"/>
      <c r="AU578" s="105"/>
      <c r="AV578" s="105"/>
      <c r="AW578" s="105"/>
      <c r="AX578" s="105"/>
      <c r="AY578" s="105"/>
      <c r="AZ578" s="105"/>
      <c r="BA578" s="105"/>
      <c r="BB578" s="218"/>
      <c r="BC578" s="105"/>
      <c r="BD578" s="250"/>
      <c r="BE578" s="252" t="s">
        <v>1324</v>
      </c>
      <c r="BF578" s="147" t="e">
        <f>VLOOKUP($A578,#REF!,34,FALSE)</f>
        <v>#REF!</v>
      </c>
      <c r="BG578" s="147" t="e">
        <f>VLOOKUP($A578,#REF!,22,FALSE)</f>
        <v>#REF!</v>
      </c>
      <c r="BH578" s="149"/>
    </row>
    <row r="579" s="5" customFormat="1" ht="12.95" customHeight="1" spans="1:60">
      <c r="A579" s="48" t="s">
        <v>1325</v>
      </c>
      <c r="B579" s="38" t="e">
        <f>VLOOKUP($A579,#REF!,34,FALSE)</f>
        <v>#REF!</v>
      </c>
      <c r="C579" s="39" t="str">
        <f t="shared" si="160"/>
        <v>unused_DDR_XM0_B5D4</v>
      </c>
      <c r="D579" s="40" t="e">
        <f>IF(LEN(VLOOKUP($A579,#REF!,8,FALSE)),LEFT(VLOOKUP($A579,#REF!,8,FALSE),LEN(VLOOKUP($A579,#REF!,8,FALSE))-2),"")</f>
        <v>#REF!</v>
      </c>
      <c r="E579" s="41" t="e">
        <f>IF(LEN(VLOOKUP($A579,#REF!,4,FALSE)),IF(INDEX(#REF!,MATCH($A579,#REF!,0),1),LEFT(VLOOKUP($A579,#REF!,4,FALSE),LEN(VLOOKUP($A579,#REF!,4,FALSE))-2),CONCATENATE(LEFT(VLOOKUP($A579,#REF!,4,FALSE),LEN(VLOOKUP($A579,#REF!,4,FALSE))-2),"*")),"")</f>
        <v>#REF!</v>
      </c>
      <c r="F579" s="42" t="e">
        <f>IF(LEN(VLOOKUP($A579,#REF!,5,FALSE)),IF(INDEX(#REF!,MATCH($A579,#REF!,0),2),LEFT(VLOOKUP($A579,#REF!,5,FALSE),LEN(VLOOKUP($A579,#REF!,5,FALSE))-2),CONCATENATE(LEFT(VLOOKUP($A579,#REF!,5,FALSE),LEN(VLOOKUP($A579,#REF!,5,FALSE))-2),"*")),"")</f>
        <v>#REF!</v>
      </c>
      <c r="G579" s="42" t="e">
        <f>IF(LEN(VLOOKUP($A579,#REF!,6,FALSE)),IF(INDEX(#REF!,MATCH($A579,#REF!,0),3),LEFT(VLOOKUP($A579,#REF!,6,FALSE),LEN(VLOOKUP($A579,#REF!,6,FALSE))-2),CONCATENATE(LEFT(VLOOKUP($A579,#REF!,6,FALSE),LEN(VLOOKUP($A579,#REF!,6,FALSE))-2),"*")),"")</f>
        <v>#REF!</v>
      </c>
      <c r="H579" s="43" t="e">
        <f>IF(LEN(VLOOKUP($A579,#REF!,7,FALSE)),IF(INDEX(#REF!,MATCH($A579,#REF!,0),4),LEFT(VLOOKUP($A579,#REF!,7,FALSE),LEN(VLOOKUP($A579,#REF!,7,FALSE))-2),CONCATENATE(LEFT(VLOOKUP($A579,#REF!,7,FALSE),LEN(VLOOKUP($A579,#REF!,7,FALSE))-2),"*")),"")</f>
        <v>#REF!</v>
      </c>
      <c r="I579" s="54" t="e">
        <f>IF(LEN(VLOOKUP($A579,#REF!,8,FALSE)),UPPER(RIGHT(VLOOKUP($A579,#REF!,8,FALSE),1)),"")</f>
        <v>#REF!</v>
      </c>
      <c r="J579" s="42" t="e">
        <f>IF(LEN(VLOOKUP($A579,#REF!,4,FALSE)),UPPER(RIGHT(VLOOKUP($A579,#REF!,4,FALSE),1)),"")</f>
        <v>#REF!</v>
      </c>
      <c r="K579" s="42" t="e">
        <f>IF(LEN(VLOOKUP($A579,#REF!,5,FALSE)),UPPER(RIGHT(VLOOKUP($A579,#REF!,5,FALSE),1)),"")</f>
        <v>#REF!</v>
      </c>
      <c r="L579" s="42" t="e">
        <f>IF(LEN(VLOOKUP($A579,#REF!,6,FALSE)),UPPER(RIGHT(VLOOKUP($A579,#REF!,6,FALSE),1)),"")</f>
        <v>#REF!</v>
      </c>
      <c r="M579" s="43" t="e">
        <f>IF(LEN(VLOOKUP($A579,#REF!,7,FALSE)),UPPER(RIGHT(VLOOKUP($A579,#REF!,7,FALSE),1)),"")</f>
        <v>#REF!</v>
      </c>
      <c r="N579" s="206"/>
      <c r="O579" s="206"/>
      <c r="P579" s="206"/>
      <c r="Q579" s="206"/>
      <c r="R579" s="206"/>
      <c r="S579" s="63" t="e">
        <f>HLOOKUP("Device Tree Pin Name",#REF!,MATCH($A579,#REF!,0),FALSE)</f>
        <v>#REF!</v>
      </c>
      <c r="T579" s="47" t="e">
        <f>HLOOKUP("power rail",#REF!,MATCH($A579,#REF!,0),FALSE)</f>
        <v>#REF!</v>
      </c>
      <c r="U579" s="62" t="e">
        <f>HLOOKUP("Wake Capable",#REF!,MATCH($A579,#REF!,0),FALSE)</f>
        <v>#REF!</v>
      </c>
      <c r="V579" s="62" t="e">
        <f>HLOOKUP("Strap",#REF!,MATCH($A579,#REF!,0),FALSE)</f>
        <v>#REF!</v>
      </c>
      <c r="W579" s="62"/>
      <c r="X579" s="62"/>
      <c r="Y579" s="62"/>
      <c r="Z579" s="47"/>
      <c r="AA579" s="47" t="e">
        <f>HLOOKUP("Pad type",#REF!,MATCH($A579,#REF!,0),FALSE)</f>
        <v>#REF!</v>
      </c>
      <c r="AB579" s="63"/>
      <c r="AC579" s="63" t="e">
        <f>HLOOKUP("POR Pin State",#REF!,MATCH($A579,#REF!,0),FALSE)</f>
        <v>#REF!</v>
      </c>
      <c r="AD579" s="207"/>
      <c r="AE579" s="208"/>
      <c r="AF579" s="208"/>
      <c r="AG579" s="208"/>
      <c r="AH579" s="209"/>
      <c r="AI579" s="209"/>
      <c r="AJ579" s="210"/>
      <c r="AK579" s="210"/>
      <c r="AL579" s="210"/>
      <c r="AM579" s="210"/>
      <c r="AN579" s="210"/>
      <c r="AO579" s="210"/>
      <c r="AP579" s="210"/>
      <c r="AQ579" s="215" t="s">
        <v>1326</v>
      </c>
      <c r="AR579" s="105"/>
      <c r="AS579" s="105"/>
      <c r="AT579" s="105"/>
      <c r="AU579" s="105"/>
      <c r="AV579" s="105"/>
      <c r="AW579" s="105"/>
      <c r="AX579" s="105"/>
      <c r="AY579" s="105"/>
      <c r="AZ579" s="105"/>
      <c r="BA579" s="105"/>
      <c r="BB579" s="218"/>
      <c r="BC579" s="105"/>
      <c r="BD579" s="250"/>
      <c r="BE579" s="252" t="s">
        <v>1327</v>
      </c>
      <c r="BF579" s="147" t="e">
        <f>VLOOKUP($A579,#REF!,34,FALSE)</f>
        <v>#REF!</v>
      </c>
      <c r="BG579" s="147" t="e">
        <f>VLOOKUP($A579,#REF!,22,FALSE)</f>
        <v>#REF!</v>
      </c>
      <c r="BH579" s="149"/>
    </row>
    <row r="580" s="5" customFormat="1" ht="12.95" customHeight="1" spans="1:60">
      <c r="A580" s="48" t="s">
        <v>1328</v>
      </c>
      <c r="B580" s="38" t="e">
        <f>VLOOKUP($A580,#REF!,34,FALSE)</f>
        <v>#REF!</v>
      </c>
      <c r="C580" s="39" t="str">
        <f t="shared" si="160"/>
        <v>unused_DDR_XM0_B5D5</v>
      </c>
      <c r="D580" s="40" t="e">
        <f>IF(LEN(VLOOKUP($A580,#REF!,8,FALSE)),LEFT(VLOOKUP($A580,#REF!,8,FALSE),LEN(VLOOKUP($A580,#REF!,8,FALSE))-2),"")</f>
        <v>#REF!</v>
      </c>
      <c r="E580" s="41" t="e">
        <f>IF(LEN(VLOOKUP($A580,#REF!,4,FALSE)),IF(INDEX(#REF!,MATCH($A580,#REF!,0),1),LEFT(VLOOKUP($A580,#REF!,4,FALSE),LEN(VLOOKUP($A580,#REF!,4,FALSE))-2),CONCATENATE(LEFT(VLOOKUP($A580,#REF!,4,FALSE),LEN(VLOOKUP($A580,#REF!,4,FALSE))-2),"*")),"")</f>
        <v>#REF!</v>
      </c>
      <c r="F580" s="42" t="e">
        <f>IF(LEN(VLOOKUP($A580,#REF!,5,FALSE)),IF(INDEX(#REF!,MATCH($A580,#REF!,0),2),LEFT(VLOOKUP($A580,#REF!,5,FALSE),LEN(VLOOKUP($A580,#REF!,5,FALSE))-2),CONCATENATE(LEFT(VLOOKUP($A580,#REF!,5,FALSE),LEN(VLOOKUP($A580,#REF!,5,FALSE))-2),"*")),"")</f>
        <v>#REF!</v>
      </c>
      <c r="G580" s="42" t="e">
        <f>IF(LEN(VLOOKUP($A580,#REF!,6,FALSE)),IF(INDEX(#REF!,MATCH($A580,#REF!,0),3),LEFT(VLOOKUP($A580,#REF!,6,FALSE),LEN(VLOOKUP($A580,#REF!,6,FALSE))-2),CONCATENATE(LEFT(VLOOKUP($A580,#REF!,6,FALSE),LEN(VLOOKUP($A580,#REF!,6,FALSE))-2),"*")),"")</f>
        <v>#REF!</v>
      </c>
      <c r="H580" s="43" t="e">
        <f>IF(LEN(VLOOKUP($A580,#REF!,7,FALSE)),IF(INDEX(#REF!,MATCH($A580,#REF!,0),4),LEFT(VLOOKUP($A580,#REF!,7,FALSE),LEN(VLOOKUP($A580,#REF!,7,FALSE))-2),CONCATENATE(LEFT(VLOOKUP($A580,#REF!,7,FALSE),LEN(VLOOKUP($A580,#REF!,7,FALSE))-2),"*")),"")</f>
        <v>#REF!</v>
      </c>
      <c r="I580" s="54" t="e">
        <f>IF(LEN(VLOOKUP($A580,#REF!,8,FALSE)),UPPER(RIGHT(VLOOKUP($A580,#REF!,8,FALSE),1)),"")</f>
        <v>#REF!</v>
      </c>
      <c r="J580" s="42" t="e">
        <f>IF(LEN(VLOOKUP($A580,#REF!,4,FALSE)),UPPER(RIGHT(VLOOKUP($A580,#REF!,4,FALSE),1)),"")</f>
        <v>#REF!</v>
      </c>
      <c r="K580" s="42" t="e">
        <f>IF(LEN(VLOOKUP($A580,#REF!,5,FALSE)),UPPER(RIGHT(VLOOKUP($A580,#REF!,5,FALSE),1)),"")</f>
        <v>#REF!</v>
      </c>
      <c r="L580" s="42" t="e">
        <f>IF(LEN(VLOOKUP($A580,#REF!,6,FALSE)),UPPER(RIGHT(VLOOKUP($A580,#REF!,6,FALSE),1)),"")</f>
        <v>#REF!</v>
      </c>
      <c r="M580" s="43" t="e">
        <f>IF(LEN(VLOOKUP($A580,#REF!,7,FALSE)),UPPER(RIGHT(VLOOKUP($A580,#REF!,7,FALSE),1)),"")</f>
        <v>#REF!</v>
      </c>
      <c r="N580" s="206"/>
      <c r="O580" s="206"/>
      <c r="P580" s="206"/>
      <c r="Q580" s="206"/>
      <c r="R580" s="206"/>
      <c r="S580" s="63" t="e">
        <f>HLOOKUP("Device Tree Pin Name",#REF!,MATCH($A580,#REF!,0),FALSE)</f>
        <v>#REF!</v>
      </c>
      <c r="T580" s="47" t="e">
        <f>HLOOKUP("power rail",#REF!,MATCH($A580,#REF!,0),FALSE)</f>
        <v>#REF!</v>
      </c>
      <c r="U580" s="62" t="e">
        <f>HLOOKUP("Wake Capable",#REF!,MATCH($A580,#REF!,0),FALSE)</f>
        <v>#REF!</v>
      </c>
      <c r="V580" s="62" t="e">
        <f>HLOOKUP("Strap",#REF!,MATCH($A580,#REF!,0),FALSE)</f>
        <v>#REF!</v>
      </c>
      <c r="W580" s="62"/>
      <c r="X580" s="62"/>
      <c r="Y580" s="62"/>
      <c r="Z580" s="47"/>
      <c r="AA580" s="47" t="e">
        <f>HLOOKUP("Pad type",#REF!,MATCH($A580,#REF!,0),FALSE)</f>
        <v>#REF!</v>
      </c>
      <c r="AB580" s="63"/>
      <c r="AC580" s="63" t="e">
        <f>HLOOKUP("POR Pin State",#REF!,MATCH($A580,#REF!,0),FALSE)</f>
        <v>#REF!</v>
      </c>
      <c r="AD580" s="207"/>
      <c r="AE580" s="208"/>
      <c r="AF580" s="208"/>
      <c r="AG580" s="208"/>
      <c r="AH580" s="209"/>
      <c r="AI580" s="209"/>
      <c r="AJ580" s="210"/>
      <c r="AK580" s="210"/>
      <c r="AL580" s="210"/>
      <c r="AM580" s="210"/>
      <c r="AN580" s="210"/>
      <c r="AO580" s="210"/>
      <c r="AP580" s="210"/>
      <c r="AQ580" s="215" t="s">
        <v>1329</v>
      </c>
      <c r="AR580" s="105"/>
      <c r="AS580" s="105"/>
      <c r="AT580" s="105"/>
      <c r="AU580" s="105"/>
      <c r="AV580" s="105"/>
      <c r="AW580" s="105"/>
      <c r="AX580" s="105"/>
      <c r="AY580" s="105"/>
      <c r="AZ580" s="105"/>
      <c r="BA580" s="105"/>
      <c r="BB580" s="218"/>
      <c r="BC580" s="105"/>
      <c r="BD580" s="250"/>
      <c r="BE580" s="252" t="s">
        <v>1330</v>
      </c>
      <c r="BF580" s="147" t="e">
        <f>VLOOKUP($A580,#REF!,34,FALSE)</f>
        <v>#REF!</v>
      </c>
      <c r="BG580" s="147" t="e">
        <f>VLOOKUP($A580,#REF!,22,FALSE)</f>
        <v>#REF!</v>
      </c>
      <c r="BH580" s="149"/>
    </row>
    <row r="581" s="5" customFormat="1" ht="12.95" customHeight="1" spans="1:60">
      <c r="A581" s="48" t="s">
        <v>1331</v>
      </c>
      <c r="B581" s="38" t="e">
        <f>VLOOKUP($A581,#REF!,34,FALSE)</f>
        <v>#REF!</v>
      </c>
      <c r="C581" s="39" t="str">
        <f t="shared" si="160"/>
        <v>unused_DDR_XM0_B5D6</v>
      </c>
      <c r="D581" s="40" t="e">
        <f>IF(LEN(VLOOKUP($A581,#REF!,8,FALSE)),LEFT(VLOOKUP($A581,#REF!,8,FALSE),LEN(VLOOKUP($A581,#REF!,8,FALSE))-2),"")</f>
        <v>#REF!</v>
      </c>
      <c r="E581" s="41" t="e">
        <f>IF(LEN(VLOOKUP($A581,#REF!,4,FALSE)),IF(INDEX(#REF!,MATCH($A581,#REF!,0),1),LEFT(VLOOKUP($A581,#REF!,4,FALSE),LEN(VLOOKUP($A581,#REF!,4,FALSE))-2),CONCATENATE(LEFT(VLOOKUP($A581,#REF!,4,FALSE),LEN(VLOOKUP($A581,#REF!,4,FALSE))-2),"*")),"")</f>
        <v>#REF!</v>
      </c>
      <c r="F581" s="42" t="e">
        <f>IF(LEN(VLOOKUP($A581,#REF!,5,FALSE)),IF(INDEX(#REF!,MATCH($A581,#REF!,0),2),LEFT(VLOOKUP($A581,#REF!,5,FALSE),LEN(VLOOKUP($A581,#REF!,5,FALSE))-2),CONCATENATE(LEFT(VLOOKUP($A581,#REF!,5,FALSE),LEN(VLOOKUP($A581,#REF!,5,FALSE))-2),"*")),"")</f>
        <v>#REF!</v>
      </c>
      <c r="G581" s="42" t="e">
        <f>IF(LEN(VLOOKUP($A581,#REF!,6,FALSE)),IF(INDEX(#REF!,MATCH($A581,#REF!,0),3),LEFT(VLOOKUP($A581,#REF!,6,FALSE),LEN(VLOOKUP($A581,#REF!,6,FALSE))-2),CONCATENATE(LEFT(VLOOKUP($A581,#REF!,6,FALSE),LEN(VLOOKUP($A581,#REF!,6,FALSE))-2),"*")),"")</f>
        <v>#REF!</v>
      </c>
      <c r="H581" s="43" t="e">
        <f>IF(LEN(VLOOKUP($A581,#REF!,7,FALSE)),IF(INDEX(#REF!,MATCH($A581,#REF!,0),4),LEFT(VLOOKUP($A581,#REF!,7,FALSE),LEN(VLOOKUP($A581,#REF!,7,FALSE))-2),CONCATENATE(LEFT(VLOOKUP($A581,#REF!,7,FALSE),LEN(VLOOKUP($A581,#REF!,7,FALSE))-2),"*")),"")</f>
        <v>#REF!</v>
      </c>
      <c r="I581" s="54" t="e">
        <f>IF(LEN(VLOOKUP($A581,#REF!,8,FALSE)),UPPER(RIGHT(VLOOKUP($A581,#REF!,8,FALSE),1)),"")</f>
        <v>#REF!</v>
      </c>
      <c r="J581" s="42" t="e">
        <f>IF(LEN(VLOOKUP($A581,#REF!,4,FALSE)),UPPER(RIGHT(VLOOKUP($A581,#REF!,4,FALSE),1)),"")</f>
        <v>#REF!</v>
      </c>
      <c r="K581" s="42" t="e">
        <f>IF(LEN(VLOOKUP($A581,#REF!,5,FALSE)),UPPER(RIGHT(VLOOKUP($A581,#REF!,5,FALSE),1)),"")</f>
        <v>#REF!</v>
      </c>
      <c r="L581" s="42" t="e">
        <f>IF(LEN(VLOOKUP($A581,#REF!,6,FALSE)),UPPER(RIGHT(VLOOKUP($A581,#REF!,6,FALSE),1)),"")</f>
        <v>#REF!</v>
      </c>
      <c r="M581" s="43" t="e">
        <f>IF(LEN(VLOOKUP($A581,#REF!,7,FALSE)),UPPER(RIGHT(VLOOKUP($A581,#REF!,7,FALSE),1)),"")</f>
        <v>#REF!</v>
      </c>
      <c r="N581" s="206"/>
      <c r="O581" s="206"/>
      <c r="P581" s="206"/>
      <c r="Q581" s="206"/>
      <c r="R581" s="206"/>
      <c r="S581" s="63" t="e">
        <f>HLOOKUP("Device Tree Pin Name",#REF!,MATCH($A581,#REF!,0),FALSE)</f>
        <v>#REF!</v>
      </c>
      <c r="T581" s="47" t="e">
        <f>HLOOKUP("power rail",#REF!,MATCH($A581,#REF!,0),FALSE)</f>
        <v>#REF!</v>
      </c>
      <c r="U581" s="62" t="e">
        <f>HLOOKUP("Wake Capable",#REF!,MATCH($A581,#REF!,0),FALSE)</f>
        <v>#REF!</v>
      </c>
      <c r="V581" s="62" t="e">
        <f>HLOOKUP("Strap",#REF!,MATCH($A581,#REF!,0),FALSE)</f>
        <v>#REF!</v>
      </c>
      <c r="W581" s="62"/>
      <c r="X581" s="62"/>
      <c r="Y581" s="62"/>
      <c r="Z581" s="47"/>
      <c r="AA581" s="47" t="e">
        <f>HLOOKUP("Pad type",#REF!,MATCH($A581,#REF!,0),FALSE)</f>
        <v>#REF!</v>
      </c>
      <c r="AB581" s="63"/>
      <c r="AC581" s="63" t="e">
        <f>HLOOKUP("POR Pin State",#REF!,MATCH($A581,#REF!,0),FALSE)</f>
        <v>#REF!</v>
      </c>
      <c r="AD581" s="207"/>
      <c r="AE581" s="208"/>
      <c r="AF581" s="208"/>
      <c r="AG581" s="208"/>
      <c r="AH581" s="209"/>
      <c r="AI581" s="209"/>
      <c r="AJ581" s="210"/>
      <c r="AK581" s="210"/>
      <c r="AL581" s="210"/>
      <c r="AM581" s="210"/>
      <c r="AN581" s="210"/>
      <c r="AO581" s="210"/>
      <c r="AP581" s="210"/>
      <c r="AQ581" s="215" t="s">
        <v>1332</v>
      </c>
      <c r="AR581" s="105"/>
      <c r="AS581" s="105"/>
      <c r="AT581" s="105"/>
      <c r="AU581" s="105"/>
      <c r="AV581" s="105"/>
      <c r="AW581" s="105"/>
      <c r="AX581" s="105"/>
      <c r="AY581" s="105"/>
      <c r="AZ581" s="105"/>
      <c r="BA581" s="105"/>
      <c r="BB581" s="218"/>
      <c r="BC581" s="105"/>
      <c r="BD581" s="250"/>
      <c r="BE581" s="252" t="s">
        <v>1333</v>
      </c>
      <c r="BF581" s="147" t="e">
        <f>VLOOKUP($A581,#REF!,34,FALSE)</f>
        <v>#REF!</v>
      </c>
      <c r="BG581" s="147" t="e">
        <f>VLOOKUP($A581,#REF!,22,FALSE)</f>
        <v>#REF!</v>
      </c>
      <c r="BH581" s="149"/>
    </row>
    <row r="582" s="5" customFormat="1" ht="12.95" customHeight="1" spans="1:60">
      <c r="A582" s="10" t="s">
        <v>1334</v>
      </c>
      <c r="B582" s="38" t="e">
        <f>VLOOKUP($A582,#REF!,34,FALSE)</f>
        <v>#REF!</v>
      </c>
      <c r="C582" s="39" t="str">
        <f t="shared" si="160"/>
        <v>unused_DDR_XM0_B5D7</v>
      </c>
      <c r="D582" s="40" t="e">
        <f>IF(LEN(VLOOKUP($A582,#REF!,8,FALSE)),LEFT(VLOOKUP($A582,#REF!,8,FALSE),LEN(VLOOKUP($A582,#REF!,8,FALSE))-2),"")</f>
        <v>#REF!</v>
      </c>
      <c r="E582" s="41" t="e">
        <f>IF(LEN(VLOOKUP($A582,#REF!,4,FALSE)),IF(INDEX(#REF!,MATCH($A582,#REF!,0),1),LEFT(VLOOKUP($A582,#REF!,4,FALSE),LEN(VLOOKUP($A582,#REF!,4,FALSE))-2),CONCATENATE(LEFT(VLOOKUP($A582,#REF!,4,FALSE),LEN(VLOOKUP($A582,#REF!,4,FALSE))-2),"*")),"")</f>
        <v>#REF!</v>
      </c>
      <c r="F582" s="42" t="e">
        <f>IF(LEN(VLOOKUP($A582,#REF!,5,FALSE)),IF(INDEX(#REF!,MATCH($A582,#REF!,0),2),LEFT(VLOOKUP($A582,#REF!,5,FALSE),LEN(VLOOKUP($A582,#REF!,5,FALSE))-2),CONCATENATE(LEFT(VLOOKUP($A582,#REF!,5,FALSE),LEN(VLOOKUP($A582,#REF!,5,FALSE))-2),"*")),"")</f>
        <v>#REF!</v>
      </c>
      <c r="G582" s="42" t="e">
        <f>IF(LEN(VLOOKUP($A582,#REF!,6,FALSE)),IF(INDEX(#REF!,MATCH($A582,#REF!,0),3),LEFT(VLOOKUP($A582,#REF!,6,FALSE),LEN(VLOOKUP($A582,#REF!,6,FALSE))-2),CONCATENATE(LEFT(VLOOKUP($A582,#REF!,6,FALSE),LEN(VLOOKUP($A582,#REF!,6,FALSE))-2),"*")),"")</f>
        <v>#REF!</v>
      </c>
      <c r="H582" s="43" t="e">
        <f>IF(LEN(VLOOKUP($A582,#REF!,7,FALSE)),IF(INDEX(#REF!,MATCH($A582,#REF!,0),4),LEFT(VLOOKUP($A582,#REF!,7,FALSE),LEN(VLOOKUP($A582,#REF!,7,FALSE))-2),CONCATENATE(LEFT(VLOOKUP($A582,#REF!,7,FALSE),LEN(VLOOKUP($A582,#REF!,7,FALSE))-2),"*")),"")</f>
        <v>#REF!</v>
      </c>
      <c r="I582" s="54" t="e">
        <f>IF(LEN(VLOOKUP($A582,#REF!,8,FALSE)),UPPER(RIGHT(VLOOKUP($A582,#REF!,8,FALSE),1)),"")</f>
        <v>#REF!</v>
      </c>
      <c r="J582" s="42" t="e">
        <f>IF(LEN(VLOOKUP($A582,#REF!,4,FALSE)),UPPER(RIGHT(VLOOKUP($A582,#REF!,4,FALSE),1)),"")</f>
        <v>#REF!</v>
      </c>
      <c r="K582" s="42" t="e">
        <f>IF(LEN(VLOOKUP($A582,#REF!,5,FALSE)),UPPER(RIGHT(VLOOKUP($A582,#REF!,5,FALSE),1)),"")</f>
        <v>#REF!</v>
      </c>
      <c r="L582" s="42" t="e">
        <f>IF(LEN(VLOOKUP($A582,#REF!,6,FALSE)),UPPER(RIGHT(VLOOKUP($A582,#REF!,6,FALSE),1)),"")</f>
        <v>#REF!</v>
      </c>
      <c r="M582" s="43" t="e">
        <f>IF(LEN(VLOOKUP($A582,#REF!,7,FALSE)),UPPER(RIGHT(VLOOKUP($A582,#REF!,7,FALSE),1)),"")</f>
        <v>#REF!</v>
      </c>
      <c r="N582" s="206"/>
      <c r="O582" s="206"/>
      <c r="P582" s="206"/>
      <c r="Q582" s="206"/>
      <c r="R582" s="206"/>
      <c r="S582" s="63" t="e">
        <f>HLOOKUP("Device Tree Pin Name",#REF!,MATCH($A582,#REF!,0),FALSE)</f>
        <v>#REF!</v>
      </c>
      <c r="T582" s="47" t="e">
        <f>HLOOKUP("power rail",#REF!,MATCH($A582,#REF!,0),FALSE)</f>
        <v>#REF!</v>
      </c>
      <c r="U582" s="62" t="e">
        <f>HLOOKUP("Wake Capable",#REF!,MATCH($A582,#REF!,0),FALSE)</f>
        <v>#REF!</v>
      </c>
      <c r="V582" s="62" t="e">
        <f>HLOOKUP("Strap",#REF!,MATCH($A582,#REF!,0),FALSE)</f>
        <v>#REF!</v>
      </c>
      <c r="W582" s="62"/>
      <c r="X582" s="62"/>
      <c r="Y582" s="62"/>
      <c r="Z582" s="47"/>
      <c r="AA582" s="47" t="e">
        <f>HLOOKUP("Pad type",#REF!,MATCH($A582,#REF!,0),FALSE)</f>
        <v>#REF!</v>
      </c>
      <c r="AB582" s="63"/>
      <c r="AC582" s="63" t="e">
        <f>HLOOKUP("POR Pin State",#REF!,MATCH($A582,#REF!,0),FALSE)</f>
        <v>#REF!</v>
      </c>
      <c r="AD582" s="207"/>
      <c r="AE582" s="208"/>
      <c r="AF582" s="208"/>
      <c r="AG582" s="208"/>
      <c r="AH582" s="209"/>
      <c r="AI582" s="209"/>
      <c r="AJ582" s="210"/>
      <c r="AK582" s="210"/>
      <c r="AL582" s="210"/>
      <c r="AM582" s="210"/>
      <c r="AN582" s="210"/>
      <c r="AO582" s="210"/>
      <c r="AP582" s="210"/>
      <c r="AQ582" s="215" t="s">
        <v>1335</v>
      </c>
      <c r="AR582" s="105"/>
      <c r="AS582" s="105"/>
      <c r="AT582" s="105"/>
      <c r="AU582" s="105"/>
      <c r="AV582" s="105"/>
      <c r="AW582" s="105"/>
      <c r="AX582" s="105"/>
      <c r="AY582" s="105"/>
      <c r="AZ582" s="105"/>
      <c r="BA582" s="105"/>
      <c r="BB582" s="218"/>
      <c r="BC582" s="105"/>
      <c r="BD582" s="250"/>
      <c r="BE582" s="252" t="s">
        <v>1336</v>
      </c>
      <c r="BF582" s="147" t="e">
        <f>VLOOKUP($A582,#REF!,34,FALSE)</f>
        <v>#REF!</v>
      </c>
      <c r="BG582" s="147" t="e">
        <f>VLOOKUP($A582,#REF!,22,FALSE)</f>
        <v>#REF!</v>
      </c>
      <c r="BH582" s="149"/>
    </row>
    <row r="583" s="5" customFormat="1" ht="12.95" customHeight="1" spans="1:60">
      <c r="A583" s="10" t="s">
        <v>1337</v>
      </c>
      <c r="B583" s="38" t="e">
        <f>VLOOKUP($A583,#REF!,34,FALSE)</f>
        <v>#REF!</v>
      </c>
      <c r="C583" s="39" t="str">
        <f t="shared" si="160"/>
        <v>unused_DDR_XM0_B5DMI</v>
      </c>
      <c r="D583" s="40" t="e">
        <f>IF(LEN(VLOOKUP($A583,#REF!,8,FALSE)),LEFT(VLOOKUP($A583,#REF!,8,FALSE),LEN(VLOOKUP($A583,#REF!,8,FALSE))-2),"")</f>
        <v>#REF!</v>
      </c>
      <c r="E583" s="41" t="e">
        <f>IF(LEN(VLOOKUP($A583,#REF!,4,FALSE)),IF(INDEX(#REF!,MATCH($A583,#REF!,0),1),LEFT(VLOOKUP($A583,#REF!,4,FALSE),LEN(VLOOKUP($A583,#REF!,4,FALSE))-2),CONCATENATE(LEFT(VLOOKUP($A583,#REF!,4,FALSE),LEN(VLOOKUP($A583,#REF!,4,FALSE))-2),"*")),"")</f>
        <v>#REF!</v>
      </c>
      <c r="F583" s="42" t="e">
        <f>IF(LEN(VLOOKUP($A583,#REF!,5,FALSE)),IF(INDEX(#REF!,MATCH($A583,#REF!,0),2),LEFT(VLOOKUP($A583,#REF!,5,FALSE),LEN(VLOOKUP($A583,#REF!,5,FALSE))-2),CONCATENATE(LEFT(VLOOKUP($A583,#REF!,5,FALSE),LEN(VLOOKUP($A583,#REF!,5,FALSE))-2),"*")),"")</f>
        <v>#REF!</v>
      </c>
      <c r="G583" s="42" t="e">
        <f>IF(LEN(VLOOKUP($A583,#REF!,6,FALSE)),IF(INDEX(#REF!,MATCH($A583,#REF!,0),3),LEFT(VLOOKUP($A583,#REF!,6,FALSE),LEN(VLOOKUP($A583,#REF!,6,FALSE))-2),CONCATENATE(LEFT(VLOOKUP($A583,#REF!,6,FALSE),LEN(VLOOKUP($A583,#REF!,6,FALSE))-2),"*")),"")</f>
        <v>#REF!</v>
      </c>
      <c r="H583" s="43" t="e">
        <f>IF(LEN(VLOOKUP($A583,#REF!,7,FALSE)),IF(INDEX(#REF!,MATCH($A583,#REF!,0),4),LEFT(VLOOKUP($A583,#REF!,7,FALSE),LEN(VLOOKUP($A583,#REF!,7,FALSE))-2),CONCATENATE(LEFT(VLOOKUP($A583,#REF!,7,FALSE),LEN(VLOOKUP($A583,#REF!,7,FALSE))-2),"*")),"")</f>
        <v>#REF!</v>
      </c>
      <c r="I583" s="54" t="e">
        <f>IF(LEN(VLOOKUP($A583,#REF!,8,FALSE)),UPPER(RIGHT(VLOOKUP($A583,#REF!,8,FALSE),1)),"")</f>
        <v>#REF!</v>
      </c>
      <c r="J583" s="42" t="e">
        <f>IF(LEN(VLOOKUP($A583,#REF!,4,FALSE)),UPPER(RIGHT(VLOOKUP($A583,#REF!,4,FALSE),1)),"")</f>
        <v>#REF!</v>
      </c>
      <c r="K583" s="42" t="e">
        <f>IF(LEN(VLOOKUP($A583,#REF!,5,FALSE)),UPPER(RIGHT(VLOOKUP($A583,#REF!,5,FALSE),1)),"")</f>
        <v>#REF!</v>
      </c>
      <c r="L583" s="42" t="e">
        <f>IF(LEN(VLOOKUP($A583,#REF!,6,FALSE)),UPPER(RIGHT(VLOOKUP($A583,#REF!,6,FALSE),1)),"")</f>
        <v>#REF!</v>
      </c>
      <c r="M583" s="43" t="e">
        <f>IF(LEN(VLOOKUP($A583,#REF!,7,FALSE)),UPPER(RIGHT(VLOOKUP($A583,#REF!,7,FALSE),1)),"")</f>
        <v>#REF!</v>
      </c>
      <c r="N583" s="206"/>
      <c r="O583" s="206"/>
      <c r="P583" s="206"/>
      <c r="Q583" s="206"/>
      <c r="R583" s="206"/>
      <c r="S583" s="63" t="e">
        <f>HLOOKUP("Device Tree Pin Name",#REF!,MATCH($A583,#REF!,0),FALSE)</f>
        <v>#REF!</v>
      </c>
      <c r="T583" s="47" t="e">
        <f>HLOOKUP("power rail",#REF!,MATCH($A583,#REF!,0),FALSE)</f>
        <v>#REF!</v>
      </c>
      <c r="U583" s="62" t="e">
        <f>HLOOKUP("Wake Capable",#REF!,MATCH($A583,#REF!,0),FALSE)</f>
        <v>#REF!</v>
      </c>
      <c r="V583" s="62" t="e">
        <f>HLOOKUP("Strap",#REF!,MATCH($A583,#REF!,0),FALSE)</f>
        <v>#REF!</v>
      </c>
      <c r="W583" s="62"/>
      <c r="X583" s="62"/>
      <c r="Y583" s="62"/>
      <c r="Z583" s="47"/>
      <c r="AA583" s="47" t="e">
        <f>HLOOKUP("Pad type",#REF!,MATCH($A583,#REF!,0),FALSE)</f>
        <v>#REF!</v>
      </c>
      <c r="AB583" s="63"/>
      <c r="AC583" s="63" t="e">
        <f>HLOOKUP("POR Pin State",#REF!,MATCH($A583,#REF!,0),FALSE)</f>
        <v>#REF!</v>
      </c>
      <c r="AD583" s="207"/>
      <c r="AE583" s="208"/>
      <c r="AF583" s="208"/>
      <c r="AG583" s="208"/>
      <c r="AH583" s="209"/>
      <c r="AI583" s="209"/>
      <c r="AJ583" s="210"/>
      <c r="AK583" s="210"/>
      <c r="AL583" s="210"/>
      <c r="AM583" s="210"/>
      <c r="AN583" s="210"/>
      <c r="AO583" s="210"/>
      <c r="AP583" s="210"/>
      <c r="AQ583" s="215" t="s">
        <v>1337</v>
      </c>
      <c r="AR583" s="105"/>
      <c r="AS583" s="105"/>
      <c r="AT583" s="105"/>
      <c r="AU583" s="105"/>
      <c r="AV583" s="105"/>
      <c r="AW583" s="105"/>
      <c r="AX583" s="105"/>
      <c r="AY583" s="105"/>
      <c r="AZ583" s="105"/>
      <c r="BA583" s="105"/>
      <c r="BB583" s="218"/>
      <c r="BC583" s="105"/>
      <c r="BD583" s="250"/>
      <c r="BE583" s="252" t="s">
        <v>1338</v>
      </c>
      <c r="BF583" s="147" t="e">
        <f>VLOOKUP($A583,#REF!,34,FALSE)</f>
        <v>#REF!</v>
      </c>
      <c r="BG583" s="147" t="e">
        <f>VLOOKUP($A583,#REF!,22,FALSE)</f>
        <v>#REF!</v>
      </c>
      <c r="BH583" s="149"/>
    </row>
    <row r="584" s="5" customFormat="1" ht="12.75" customHeight="1" spans="1:60">
      <c r="A584" s="48" t="s">
        <v>1339</v>
      </c>
      <c r="B584" s="38" t="e">
        <f>VLOOKUP($A584,#REF!,34,FALSE)</f>
        <v>#REF!</v>
      </c>
      <c r="C584" s="39" t="str">
        <f t="shared" si="160"/>
        <v>unused_DDR_XM0_B5WCK_P</v>
      </c>
      <c r="D584" s="40" t="e">
        <f>IF(LEN(VLOOKUP($A584,#REF!,8,FALSE)),LEFT(VLOOKUP($A584,#REF!,8,FALSE),LEN(VLOOKUP($A584,#REF!,8,FALSE))-2),"")</f>
        <v>#REF!</v>
      </c>
      <c r="E584" s="41" t="e">
        <f>IF(LEN(VLOOKUP($A584,#REF!,4,FALSE)),IF(INDEX(#REF!,MATCH($A584,#REF!,0),1),LEFT(VLOOKUP($A584,#REF!,4,FALSE),LEN(VLOOKUP($A584,#REF!,4,FALSE))-2),CONCATENATE(LEFT(VLOOKUP($A584,#REF!,4,FALSE),LEN(VLOOKUP($A584,#REF!,4,FALSE))-2),"*")),"")</f>
        <v>#REF!</v>
      </c>
      <c r="F584" s="42" t="e">
        <f>IF(LEN(VLOOKUP($A584,#REF!,5,FALSE)),IF(INDEX(#REF!,MATCH($A584,#REF!,0),2),LEFT(VLOOKUP($A584,#REF!,5,FALSE),LEN(VLOOKUP($A584,#REF!,5,FALSE))-2),CONCATENATE(LEFT(VLOOKUP($A584,#REF!,5,FALSE),LEN(VLOOKUP($A584,#REF!,5,FALSE))-2),"*")),"")</f>
        <v>#REF!</v>
      </c>
      <c r="G584" s="42" t="e">
        <f>IF(LEN(VLOOKUP($A584,#REF!,6,FALSE)),IF(INDEX(#REF!,MATCH($A584,#REF!,0),3),LEFT(VLOOKUP($A584,#REF!,6,FALSE),LEN(VLOOKUP($A584,#REF!,6,FALSE))-2),CONCATENATE(LEFT(VLOOKUP($A584,#REF!,6,FALSE),LEN(VLOOKUP($A584,#REF!,6,FALSE))-2),"*")),"")</f>
        <v>#REF!</v>
      </c>
      <c r="H584" s="43" t="e">
        <f>IF(LEN(VLOOKUP($A584,#REF!,7,FALSE)),IF(INDEX(#REF!,MATCH($A584,#REF!,0),4),LEFT(VLOOKUP($A584,#REF!,7,FALSE),LEN(VLOOKUP($A584,#REF!,7,FALSE))-2),CONCATENATE(LEFT(VLOOKUP($A584,#REF!,7,FALSE),LEN(VLOOKUP($A584,#REF!,7,FALSE))-2),"*")),"")</f>
        <v>#REF!</v>
      </c>
      <c r="I584" s="54" t="e">
        <f>IF(LEN(VLOOKUP($A584,#REF!,8,FALSE)),UPPER(RIGHT(VLOOKUP($A584,#REF!,8,FALSE),1)),"")</f>
        <v>#REF!</v>
      </c>
      <c r="J584" s="42" t="e">
        <f>IF(LEN(VLOOKUP($A584,#REF!,4,FALSE)),UPPER(RIGHT(VLOOKUP($A584,#REF!,4,FALSE),1)),"")</f>
        <v>#REF!</v>
      </c>
      <c r="K584" s="42" t="e">
        <f>IF(LEN(VLOOKUP($A584,#REF!,5,FALSE)),UPPER(RIGHT(VLOOKUP($A584,#REF!,5,FALSE),1)),"")</f>
        <v>#REF!</v>
      </c>
      <c r="L584" s="42" t="e">
        <f>IF(LEN(VLOOKUP($A584,#REF!,6,FALSE)),UPPER(RIGHT(VLOOKUP($A584,#REF!,6,FALSE),1)),"")</f>
        <v>#REF!</v>
      </c>
      <c r="M584" s="43" t="e">
        <f>IF(LEN(VLOOKUP($A584,#REF!,7,FALSE)),UPPER(RIGHT(VLOOKUP($A584,#REF!,7,FALSE),1)),"")</f>
        <v>#REF!</v>
      </c>
      <c r="N584" s="206"/>
      <c r="O584" s="206"/>
      <c r="P584" s="206"/>
      <c r="Q584" s="206"/>
      <c r="R584" s="206"/>
      <c r="S584" s="63" t="e">
        <f>HLOOKUP("Device Tree Pin Name",#REF!,MATCH($A584,#REF!,0),FALSE)</f>
        <v>#REF!</v>
      </c>
      <c r="T584" s="47" t="e">
        <f>HLOOKUP("power rail",#REF!,MATCH($A584,#REF!,0),FALSE)</f>
        <v>#REF!</v>
      </c>
      <c r="U584" s="62" t="e">
        <f>HLOOKUP("Wake Capable",#REF!,MATCH($A584,#REF!,0),FALSE)</f>
        <v>#REF!</v>
      </c>
      <c r="V584" s="62" t="e">
        <f>HLOOKUP("Strap",#REF!,MATCH($A584,#REF!,0),FALSE)</f>
        <v>#REF!</v>
      </c>
      <c r="W584" s="62"/>
      <c r="X584" s="62"/>
      <c r="Y584" s="62"/>
      <c r="Z584" s="47"/>
      <c r="AA584" s="47" t="e">
        <f>HLOOKUP("Pad type",#REF!,MATCH($A584,#REF!,0),FALSE)</f>
        <v>#REF!</v>
      </c>
      <c r="AB584" s="63"/>
      <c r="AC584" s="63" t="e">
        <f>HLOOKUP("POR Pin State",#REF!,MATCH($A584,#REF!,0),FALSE)</f>
        <v>#REF!</v>
      </c>
      <c r="AD584" s="207"/>
      <c r="AE584" s="208"/>
      <c r="AF584" s="208"/>
      <c r="AG584" s="208"/>
      <c r="AH584" s="209"/>
      <c r="AI584" s="209"/>
      <c r="AJ584" s="210"/>
      <c r="AK584" s="210"/>
      <c r="AL584" s="210"/>
      <c r="AM584" s="210"/>
      <c r="AN584" s="210"/>
      <c r="AO584" s="210"/>
      <c r="AP584" s="210"/>
      <c r="AQ584" s="215" t="s">
        <v>1339</v>
      </c>
      <c r="AR584" s="105"/>
      <c r="AS584" s="105"/>
      <c r="AT584" s="105"/>
      <c r="AU584" s="105"/>
      <c r="AV584" s="105"/>
      <c r="AW584" s="105"/>
      <c r="AX584" s="105"/>
      <c r="AY584" s="105"/>
      <c r="AZ584" s="105"/>
      <c r="BA584" s="105"/>
      <c r="BB584" s="218"/>
      <c r="BC584" s="105"/>
      <c r="BD584" s="250"/>
      <c r="BE584" s="252" t="s">
        <v>1340</v>
      </c>
      <c r="BF584" s="147" t="e">
        <f>VLOOKUP($A584,#REF!,34,FALSE)</f>
        <v>#REF!</v>
      </c>
      <c r="BG584" s="147" t="e">
        <f>VLOOKUP($A584,#REF!,22,FALSE)</f>
        <v>#REF!</v>
      </c>
      <c r="BH584" s="149"/>
    </row>
    <row r="585" s="5" customFormat="1" ht="12.95" customHeight="1" spans="1:60">
      <c r="A585" s="48" t="s">
        <v>1341</v>
      </c>
      <c r="B585" s="38" t="e">
        <f>VLOOKUP($A585,#REF!,34,FALSE)</f>
        <v>#REF!</v>
      </c>
      <c r="C585" s="39" t="str">
        <f t="shared" si="160"/>
        <v>unused_DDR_XM0_B5WCK_N</v>
      </c>
      <c r="D585" s="40" t="e">
        <f>IF(LEN(VLOOKUP($A585,#REF!,8,FALSE)),LEFT(VLOOKUP($A585,#REF!,8,FALSE),LEN(VLOOKUP($A585,#REF!,8,FALSE))-2),"")</f>
        <v>#REF!</v>
      </c>
      <c r="E585" s="41" t="e">
        <f>IF(LEN(VLOOKUP($A585,#REF!,4,FALSE)),IF(INDEX(#REF!,MATCH($A585,#REF!,0),1),LEFT(VLOOKUP($A585,#REF!,4,FALSE),LEN(VLOOKUP($A585,#REF!,4,FALSE))-2),CONCATENATE(LEFT(VLOOKUP($A585,#REF!,4,FALSE),LEN(VLOOKUP($A585,#REF!,4,FALSE))-2),"*")),"")</f>
        <v>#REF!</v>
      </c>
      <c r="F585" s="42" t="e">
        <f>IF(LEN(VLOOKUP($A585,#REF!,5,FALSE)),IF(INDEX(#REF!,MATCH($A585,#REF!,0),2),LEFT(VLOOKUP($A585,#REF!,5,FALSE),LEN(VLOOKUP($A585,#REF!,5,FALSE))-2),CONCATENATE(LEFT(VLOOKUP($A585,#REF!,5,FALSE),LEN(VLOOKUP($A585,#REF!,5,FALSE))-2),"*")),"")</f>
        <v>#REF!</v>
      </c>
      <c r="G585" s="42" t="e">
        <f>IF(LEN(VLOOKUP($A585,#REF!,6,FALSE)),IF(INDEX(#REF!,MATCH($A585,#REF!,0),3),LEFT(VLOOKUP($A585,#REF!,6,FALSE),LEN(VLOOKUP($A585,#REF!,6,FALSE))-2),CONCATENATE(LEFT(VLOOKUP($A585,#REF!,6,FALSE),LEN(VLOOKUP($A585,#REF!,6,FALSE))-2),"*")),"")</f>
        <v>#REF!</v>
      </c>
      <c r="H585" s="43" t="e">
        <f>IF(LEN(VLOOKUP($A585,#REF!,7,FALSE)),IF(INDEX(#REF!,MATCH($A585,#REF!,0),4),LEFT(VLOOKUP($A585,#REF!,7,FALSE),LEN(VLOOKUP($A585,#REF!,7,FALSE))-2),CONCATENATE(LEFT(VLOOKUP($A585,#REF!,7,FALSE),LEN(VLOOKUP($A585,#REF!,7,FALSE))-2),"*")),"")</f>
        <v>#REF!</v>
      </c>
      <c r="I585" s="54" t="e">
        <f>IF(LEN(VLOOKUP($A585,#REF!,8,FALSE)),UPPER(RIGHT(VLOOKUP($A585,#REF!,8,FALSE),1)),"")</f>
        <v>#REF!</v>
      </c>
      <c r="J585" s="42" t="e">
        <f>IF(LEN(VLOOKUP($A585,#REF!,4,FALSE)),UPPER(RIGHT(VLOOKUP($A585,#REF!,4,FALSE),1)),"")</f>
        <v>#REF!</v>
      </c>
      <c r="K585" s="42" t="e">
        <f>IF(LEN(VLOOKUP($A585,#REF!,5,FALSE)),UPPER(RIGHT(VLOOKUP($A585,#REF!,5,FALSE),1)),"")</f>
        <v>#REF!</v>
      </c>
      <c r="L585" s="42" t="e">
        <f>IF(LEN(VLOOKUP($A585,#REF!,6,FALSE)),UPPER(RIGHT(VLOOKUP($A585,#REF!,6,FALSE),1)),"")</f>
        <v>#REF!</v>
      </c>
      <c r="M585" s="43" t="e">
        <f>IF(LEN(VLOOKUP($A585,#REF!,7,FALSE)),UPPER(RIGHT(VLOOKUP($A585,#REF!,7,FALSE),1)),"")</f>
        <v>#REF!</v>
      </c>
      <c r="N585" s="206"/>
      <c r="O585" s="206"/>
      <c r="P585" s="206"/>
      <c r="Q585" s="206"/>
      <c r="R585" s="206"/>
      <c r="S585" s="63" t="e">
        <f>HLOOKUP("Device Tree Pin Name",#REF!,MATCH($A585,#REF!,0),FALSE)</f>
        <v>#REF!</v>
      </c>
      <c r="T585" s="47" t="e">
        <f>HLOOKUP("power rail",#REF!,MATCH($A585,#REF!,0),FALSE)</f>
        <v>#REF!</v>
      </c>
      <c r="U585" s="62" t="e">
        <f>HLOOKUP("Wake Capable",#REF!,MATCH($A585,#REF!,0),FALSE)</f>
        <v>#REF!</v>
      </c>
      <c r="V585" s="62" t="e">
        <f>HLOOKUP("Strap",#REF!,MATCH($A585,#REF!,0),FALSE)</f>
        <v>#REF!</v>
      </c>
      <c r="W585" s="62"/>
      <c r="X585" s="62"/>
      <c r="Y585" s="62"/>
      <c r="Z585" s="47"/>
      <c r="AA585" s="47" t="e">
        <f>HLOOKUP("Pad type",#REF!,MATCH($A585,#REF!,0),FALSE)</f>
        <v>#REF!</v>
      </c>
      <c r="AB585" s="63"/>
      <c r="AC585" s="63" t="e">
        <f>HLOOKUP("POR Pin State",#REF!,MATCH($A585,#REF!,0),FALSE)</f>
        <v>#REF!</v>
      </c>
      <c r="AD585" s="207"/>
      <c r="AE585" s="208"/>
      <c r="AF585" s="208"/>
      <c r="AG585" s="208"/>
      <c r="AH585" s="209"/>
      <c r="AI585" s="209"/>
      <c r="AJ585" s="210"/>
      <c r="AK585" s="210"/>
      <c r="AL585" s="210"/>
      <c r="AM585" s="210"/>
      <c r="AN585" s="210"/>
      <c r="AO585" s="210"/>
      <c r="AP585" s="210"/>
      <c r="AQ585" s="215" t="s">
        <v>1341</v>
      </c>
      <c r="AR585" s="105"/>
      <c r="AS585" s="105"/>
      <c r="AT585" s="105"/>
      <c r="AU585" s="105"/>
      <c r="AV585" s="105"/>
      <c r="AW585" s="105"/>
      <c r="AX585" s="105"/>
      <c r="AY585" s="105"/>
      <c r="AZ585" s="105"/>
      <c r="BA585" s="105"/>
      <c r="BB585" s="218"/>
      <c r="BC585" s="105"/>
      <c r="BD585" s="250"/>
      <c r="BE585" s="252" t="s">
        <v>1342</v>
      </c>
      <c r="BF585" s="147" t="e">
        <f>VLOOKUP($A585,#REF!,34,FALSE)</f>
        <v>#REF!</v>
      </c>
      <c r="BG585" s="147" t="e">
        <f>VLOOKUP($A585,#REF!,22,FALSE)</f>
        <v>#REF!</v>
      </c>
      <c r="BH585" s="149"/>
    </row>
    <row r="586" s="5" customFormat="1" ht="12.95" customHeight="1" spans="1:60">
      <c r="A586" s="48" t="s">
        <v>1343</v>
      </c>
      <c r="B586" s="38" t="e">
        <f>VLOOKUP($A586,#REF!,34,FALSE)</f>
        <v>#REF!</v>
      </c>
      <c r="C586" s="39" t="str">
        <f t="shared" si="160"/>
        <v>unused_DDR_XM0_B5RDQS_P</v>
      </c>
      <c r="D586" s="40" t="e">
        <f>IF(LEN(VLOOKUP($A586,#REF!,8,FALSE)),LEFT(VLOOKUP($A586,#REF!,8,FALSE),LEN(VLOOKUP($A586,#REF!,8,FALSE))-2),"")</f>
        <v>#REF!</v>
      </c>
      <c r="E586" s="41" t="e">
        <f>IF(LEN(VLOOKUP($A586,#REF!,4,FALSE)),IF(INDEX(#REF!,MATCH($A586,#REF!,0),1),LEFT(VLOOKUP($A586,#REF!,4,FALSE),LEN(VLOOKUP($A586,#REF!,4,FALSE))-2),CONCATENATE(LEFT(VLOOKUP($A586,#REF!,4,FALSE),LEN(VLOOKUP($A586,#REF!,4,FALSE))-2),"*")),"")</f>
        <v>#REF!</v>
      </c>
      <c r="F586" s="42" t="e">
        <f>IF(LEN(VLOOKUP($A586,#REF!,5,FALSE)),IF(INDEX(#REF!,MATCH($A586,#REF!,0),2),LEFT(VLOOKUP($A586,#REF!,5,FALSE),LEN(VLOOKUP($A586,#REF!,5,FALSE))-2),CONCATENATE(LEFT(VLOOKUP($A586,#REF!,5,FALSE),LEN(VLOOKUP($A586,#REF!,5,FALSE))-2),"*")),"")</f>
        <v>#REF!</v>
      </c>
      <c r="G586" s="42" t="e">
        <f>IF(LEN(VLOOKUP($A586,#REF!,6,FALSE)),IF(INDEX(#REF!,MATCH($A586,#REF!,0),3),LEFT(VLOOKUP($A586,#REF!,6,FALSE),LEN(VLOOKUP($A586,#REF!,6,FALSE))-2),CONCATENATE(LEFT(VLOOKUP($A586,#REF!,6,FALSE),LEN(VLOOKUP($A586,#REF!,6,FALSE))-2),"*")),"")</f>
        <v>#REF!</v>
      </c>
      <c r="H586" s="43" t="e">
        <f>IF(LEN(VLOOKUP($A586,#REF!,7,FALSE)),IF(INDEX(#REF!,MATCH($A586,#REF!,0),4),LEFT(VLOOKUP($A586,#REF!,7,FALSE),LEN(VLOOKUP($A586,#REF!,7,FALSE))-2),CONCATENATE(LEFT(VLOOKUP($A586,#REF!,7,FALSE),LEN(VLOOKUP($A586,#REF!,7,FALSE))-2),"*")),"")</f>
        <v>#REF!</v>
      </c>
      <c r="I586" s="54" t="e">
        <f>IF(LEN(VLOOKUP($A586,#REF!,8,FALSE)),UPPER(RIGHT(VLOOKUP($A586,#REF!,8,FALSE),1)),"")</f>
        <v>#REF!</v>
      </c>
      <c r="J586" s="42" t="e">
        <f>IF(LEN(VLOOKUP($A586,#REF!,4,FALSE)),UPPER(RIGHT(VLOOKUP($A586,#REF!,4,FALSE),1)),"")</f>
        <v>#REF!</v>
      </c>
      <c r="K586" s="42" t="e">
        <f>IF(LEN(VLOOKUP($A586,#REF!,5,FALSE)),UPPER(RIGHT(VLOOKUP($A586,#REF!,5,FALSE),1)),"")</f>
        <v>#REF!</v>
      </c>
      <c r="L586" s="42" t="e">
        <f>IF(LEN(VLOOKUP($A586,#REF!,6,FALSE)),UPPER(RIGHT(VLOOKUP($A586,#REF!,6,FALSE),1)),"")</f>
        <v>#REF!</v>
      </c>
      <c r="M586" s="43" t="e">
        <f>IF(LEN(VLOOKUP($A586,#REF!,7,FALSE)),UPPER(RIGHT(VLOOKUP($A586,#REF!,7,FALSE),1)),"")</f>
        <v>#REF!</v>
      </c>
      <c r="N586" s="206"/>
      <c r="O586" s="206"/>
      <c r="P586" s="206"/>
      <c r="Q586" s="206"/>
      <c r="R586" s="206"/>
      <c r="S586" s="63" t="e">
        <f>HLOOKUP("Device Tree Pin Name",#REF!,MATCH($A586,#REF!,0),FALSE)</f>
        <v>#REF!</v>
      </c>
      <c r="T586" s="47" t="e">
        <f>HLOOKUP("power rail",#REF!,MATCH($A586,#REF!,0),FALSE)</f>
        <v>#REF!</v>
      </c>
      <c r="U586" s="62" t="e">
        <f>HLOOKUP("Wake Capable",#REF!,MATCH($A586,#REF!,0),FALSE)</f>
        <v>#REF!</v>
      </c>
      <c r="V586" s="62" t="e">
        <f>HLOOKUP("Strap",#REF!,MATCH($A586,#REF!,0),FALSE)</f>
        <v>#REF!</v>
      </c>
      <c r="W586" s="62"/>
      <c r="X586" s="62"/>
      <c r="Y586" s="62"/>
      <c r="Z586" s="47"/>
      <c r="AA586" s="47" t="e">
        <f>HLOOKUP("Pad type",#REF!,MATCH($A586,#REF!,0),FALSE)</f>
        <v>#REF!</v>
      </c>
      <c r="AB586" s="63"/>
      <c r="AC586" s="63" t="e">
        <f>HLOOKUP("POR Pin State",#REF!,MATCH($A586,#REF!,0),FALSE)</f>
        <v>#REF!</v>
      </c>
      <c r="AD586" s="207"/>
      <c r="AE586" s="208"/>
      <c r="AF586" s="208"/>
      <c r="AG586" s="208"/>
      <c r="AH586" s="209"/>
      <c r="AI586" s="209"/>
      <c r="AJ586" s="210"/>
      <c r="AK586" s="210"/>
      <c r="AL586" s="210"/>
      <c r="AM586" s="210"/>
      <c r="AN586" s="210"/>
      <c r="AO586" s="210"/>
      <c r="AP586" s="210"/>
      <c r="AQ586" s="215" t="s">
        <v>1343</v>
      </c>
      <c r="AR586" s="105"/>
      <c r="AS586" s="105"/>
      <c r="AT586" s="105"/>
      <c r="AU586" s="105"/>
      <c r="AV586" s="105"/>
      <c r="AW586" s="105"/>
      <c r="AX586" s="105"/>
      <c r="AY586" s="105"/>
      <c r="AZ586" s="105"/>
      <c r="BA586" s="105"/>
      <c r="BB586" s="218"/>
      <c r="BC586" s="105"/>
      <c r="BD586" s="250"/>
      <c r="BE586" s="252" t="s">
        <v>1344</v>
      </c>
      <c r="BF586" s="147" t="e">
        <f>VLOOKUP($A586,#REF!,34,FALSE)</f>
        <v>#REF!</v>
      </c>
      <c r="BG586" s="147" t="e">
        <f>VLOOKUP($A586,#REF!,22,FALSE)</f>
        <v>#REF!</v>
      </c>
      <c r="BH586" s="149"/>
    </row>
    <row r="587" s="5" customFormat="1" ht="12.95" customHeight="1" spans="1:60">
      <c r="A587" s="48" t="s">
        <v>1345</v>
      </c>
      <c r="B587" s="38" t="e">
        <f>VLOOKUP($A587,#REF!,34,FALSE)</f>
        <v>#REF!</v>
      </c>
      <c r="C587" s="39" t="str">
        <f t="shared" si="160"/>
        <v>unused_DDR_XM0_B5RDQS_N</v>
      </c>
      <c r="D587" s="40" t="e">
        <f>IF(LEN(VLOOKUP($A587,#REF!,8,FALSE)),LEFT(VLOOKUP($A587,#REF!,8,FALSE),LEN(VLOOKUP($A587,#REF!,8,FALSE))-2),"")</f>
        <v>#REF!</v>
      </c>
      <c r="E587" s="41" t="e">
        <f>IF(LEN(VLOOKUP($A587,#REF!,4,FALSE)),IF(INDEX(#REF!,MATCH($A587,#REF!,0),1),LEFT(VLOOKUP($A587,#REF!,4,FALSE),LEN(VLOOKUP($A587,#REF!,4,FALSE))-2),CONCATENATE(LEFT(VLOOKUP($A587,#REF!,4,FALSE),LEN(VLOOKUP($A587,#REF!,4,FALSE))-2),"*")),"")</f>
        <v>#REF!</v>
      </c>
      <c r="F587" s="42" t="e">
        <f>IF(LEN(VLOOKUP($A587,#REF!,5,FALSE)),IF(INDEX(#REF!,MATCH($A587,#REF!,0),2),LEFT(VLOOKUP($A587,#REF!,5,FALSE),LEN(VLOOKUP($A587,#REF!,5,FALSE))-2),CONCATENATE(LEFT(VLOOKUP($A587,#REF!,5,FALSE),LEN(VLOOKUP($A587,#REF!,5,FALSE))-2),"*")),"")</f>
        <v>#REF!</v>
      </c>
      <c r="G587" s="42" t="e">
        <f>IF(LEN(VLOOKUP($A587,#REF!,6,FALSE)),IF(INDEX(#REF!,MATCH($A587,#REF!,0),3),LEFT(VLOOKUP($A587,#REF!,6,FALSE),LEN(VLOOKUP($A587,#REF!,6,FALSE))-2),CONCATENATE(LEFT(VLOOKUP($A587,#REF!,6,FALSE),LEN(VLOOKUP($A587,#REF!,6,FALSE))-2),"*")),"")</f>
        <v>#REF!</v>
      </c>
      <c r="H587" s="43" t="e">
        <f>IF(LEN(VLOOKUP($A587,#REF!,7,FALSE)),IF(INDEX(#REF!,MATCH($A587,#REF!,0),4),LEFT(VLOOKUP($A587,#REF!,7,FALSE),LEN(VLOOKUP($A587,#REF!,7,FALSE))-2),CONCATENATE(LEFT(VLOOKUP($A587,#REF!,7,FALSE),LEN(VLOOKUP($A587,#REF!,7,FALSE))-2),"*")),"")</f>
        <v>#REF!</v>
      </c>
      <c r="I587" s="54" t="e">
        <f>IF(LEN(VLOOKUP($A587,#REF!,8,FALSE)),UPPER(RIGHT(VLOOKUP($A587,#REF!,8,FALSE),1)),"")</f>
        <v>#REF!</v>
      </c>
      <c r="J587" s="42" t="e">
        <f>IF(LEN(VLOOKUP($A587,#REF!,4,FALSE)),UPPER(RIGHT(VLOOKUP($A587,#REF!,4,FALSE),1)),"")</f>
        <v>#REF!</v>
      </c>
      <c r="K587" s="42" t="e">
        <f>IF(LEN(VLOOKUP($A587,#REF!,5,FALSE)),UPPER(RIGHT(VLOOKUP($A587,#REF!,5,FALSE),1)),"")</f>
        <v>#REF!</v>
      </c>
      <c r="L587" s="42" t="e">
        <f>IF(LEN(VLOOKUP($A587,#REF!,6,FALSE)),UPPER(RIGHT(VLOOKUP($A587,#REF!,6,FALSE),1)),"")</f>
        <v>#REF!</v>
      </c>
      <c r="M587" s="43" t="e">
        <f>IF(LEN(VLOOKUP($A587,#REF!,7,FALSE)),UPPER(RIGHT(VLOOKUP($A587,#REF!,7,FALSE),1)),"")</f>
        <v>#REF!</v>
      </c>
      <c r="N587" s="206"/>
      <c r="O587" s="206"/>
      <c r="P587" s="206"/>
      <c r="Q587" s="206"/>
      <c r="R587" s="206"/>
      <c r="S587" s="63" t="e">
        <f>HLOOKUP("Device Tree Pin Name",#REF!,MATCH($A587,#REF!,0),FALSE)</f>
        <v>#REF!</v>
      </c>
      <c r="T587" s="47" t="e">
        <f>HLOOKUP("power rail",#REF!,MATCH($A587,#REF!,0),FALSE)</f>
        <v>#REF!</v>
      </c>
      <c r="U587" s="62" t="e">
        <f>HLOOKUP("Wake Capable",#REF!,MATCH($A587,#REF!,0),FALSE)</f>
        <v>#REF!</v>
      </c>
      <c r="V587" s="62" t="e">
        <f>HLOOKUP("Strap",#REF!,MATCH($A587,#REF!,0),FALSE)</f>
        <v>#REF!</v>
      </c>
      <c r="W587" s="62"/>
      <c r="X587" s="62"/>
      <c r="Y587" s="62"/>
      <c r="Z587" s="47"/>
      <c r="AA587" s="47" t="e">
        <f>HLOOKUP("Pad type",#REF!,MATCH($A587,#REF!,0),FALSE)</f>
        <v>#REF!</v>
      </c>
      <c r="AB587" s="63"/>
      <c r="AC587" s="63" t="e">
        <f>HLOOKUP("POR Pin State",#REF!,MATCH($A587,#REF!,0),FALSE)</f>
        <v>#REF!</v>
      </c>
      <c r="AD587" s="207"/>
      <c r="AE587" s="208"/>
      <c r="AF587" s="208"/>
      <c r="AG587" s="208"/>
      <c r="AH587" s="209"/>
      <c r="AI587" s="209"/>
      <c r="AJ587" s="210"/>
      <c r="AK587" s="210"/>
      <c r="AL587" s="210"/>
      <c r="AM587" s="210"/>
      <c r="AN587" s="210"/>
      <c r="AO587" s="210"/>
      <c r="AP587" s="210"/>
      <c r="AQ587" s="215" t="s">
        <v>1345</v>
      </c>
      <c r="AR587" s="105"/>
      <c r="AS587" s="105"/>
      <c r="AT587" s="105"/>
      <c r="AU587" s="105"/>
      <c r="AV587" s="105"/>
      <c r="AW587" s="105"/>
      <c r="AX587" s="105"/>
      <c r="AY587" s="105"/>
      <c r="AZ587" s="105"/>
      <c r="BA587" s="105"/>
      <c r="BB587" s="218"/>
      <c r="BC587" s="105"/>
      <c r="BD587" s="250"/>
      <c r="BE587" s="252" t="s">
        <v>1346</v>
      </c>
      <c r="BF587" s="147" t="e">
        <f>VLOOKUP($A587,#REF!,34,FALSE)</f>
        <v>#REF!</v>
      </c>
      <c r="BG587" s="147" t="e">
        <f>VLOOKUP($A587,#REF!,22,FALSE)</f>
        <v>#REF!</v>
      </c>
      <c r="BH587" s="149"/>
    </row>
    <row r="588" s="5" customFormat="1" ht="12.95" customHeight="1" spans="1:60">
      <c r="A588" s="48" t="s">
        <v>1347</v>
      </c>
      <c r="B588" s="38" t="e">
        <f>VLOOKUP($A588,#REF!,34,FALSE)</f>
        <v>#REF!</v>
      </c>
      <c r="C588" s="39" t="str">
        <f t="shared" si="160"/>
        <v>unused_DDR_XM0_B6D0</v>
      </c>
      <c r="D588" s="40" t="e">
        <f>IF(LEN(VLOOKUP($A588,#REF!,8,FALSE)),LEFT(VLOOKUP($A588,#REF!,8,FALSE),LEN(VLOOKUP($A588,#REF!,8,FALSE))-2),"")</f>
        <v>#REF!</v>
      </c>
      <c r="E588" s="41" t="e">
        <f>IF(LEN(VLOOKUP($A588,#REF!,4,FALSE)),IF(INDEX(#REF!,MATCH($A588,#REF!,0),1),LEFT(VLOOKUP($A588,#REF!,4,FALSE),LEN(VLOOKUP($A588,#REF!,4,FALSE))-2),CONCATENATE(LEFT(VLOOKUP($A588,#REF!,4,FALSE),LEN(VLOOKUP($A588,#REF!,4,FALSE))-2),"*")),"")</f>
        <v>#REF!</v>
      </c>
      <c r="F588" s="42" t="e">
        <f>IF(LEN(VLOOKUP($A588,#REF!,5,FALSE)),IF(INDEX(#REF!,MATCH($A588,#REF!,0),2),LEFT(VLOOKUP($A588,#REF!,5,FALSE),LEN(VLOOKUP($A588,#REF!,5,FALSE))-2),CONCATENATE(LEFT(VLOOKUP($A588,#REF!,5,FALSE),LEN(VLOOKUP($A588,#REF!,5,FALSE))-2),"*")),"")</f>
        <v>#REF!</v>
      </c>
      <c r="G588" s="42" t="e">
        <f>IF(LEN(VLOOKUP($A588,#REF!,6,FALSE)),IF(INDEX(#REF!,MATCH($A588,#REF!,0),3),LEFT(VLOOKUP($A588,#REF!,6,FALSE),LEN(VLOOKUP($A588,#REF!,6,FALSE))-2),CONCATENATE(LEFT(VLOOKUP($A588,#REF!,6,FALSE),LEN(VLOOKUP($A588,#REF!,6,FALSE))-2),"*")),"")</f>
        <v>#REF!</v>
      </c>
      <c r="H588" s="43" t="e">
        <f>IF(LEN(VLOOKUP($A588,#REF!,7,FALSE)),IF(INDEX(#REF!,MATCH($A588,#REF!,0),4),LEFT(VLOOKUP($A588,#REF!,7,FALSE),LEN(VLOOKUP($A588,#REF!,7,FALSE))-2),CONCATENATE(LEFT(VLOOKUP($A588,#REF!,7,FALSE),LEN(VLOOKUP($A588,#REF!,7,FALSE))-2),"*")),"")</f>
        <v>#REF!</v>
      </c>
      <c r="I588" s="54" t="e">
        <f>IF(LEN(VLOOKUP($A588,#REF!,8,FALSE)),UPPER(RIGHT(VLOOKUP($A588,#REF!,8,FALSE),1)),"")</f>
        <v>#REF!</v>
      </c>
      <c r="J588" s="42" t="e">
        <f>IF(LEN(VLOOKUP($A588,#REF!,4,FALSE)),UPPER(RIGHT(VLOOKUP($A588,#REF!,4,FALSE),1)),"")</f>
        <v>#REF!</v>
      </c>
      <c r="K588" s="42" t="e">
        <f>IF(LEN(VLOOKUP($A588,#REF!,5,FALSE)),UPPER(RIGHT(VLOOKUP($A588,#REF!,5,FALSE),1)),"")</f>
        <v>#REF!</v>
      </c>
      <c r="L588" s="42" t="e">
        <f>IF(LEN(VLOOKUP($A588,#REF!,6,FALSE)),UPPER(RIGHT(VLOOKUP($A588,#REF!,6,FALSE),1)),"")</f>
        <v>#REF!</v>
      </c>
      <c r="M588" s="43" t="e">
        <f>IF(LEN(VLOOKUP($A588,#REF!,7,FALSE)),UPPER(RIGHT(VLOOKUP($A588,#REF!,7,FALSE),1)),"")</f>
        <v>#REF!</v>
      </c>
      <c r="N588" s="206"/>
      <c r="O588" s="206"/>
      <c r="P588" s="206"/>
      <c r="Q588" s="206"/>
      <c r="R588" s="206"/>
      <c r="S588" s="63" t="e">
        <f>HLOOKUP("Device Tree Pin Name",#REF!,MATCH($A588,#REF!,0),FALSE)</f>
        <v>#REF!</v>
      </c>
      <c r="T588" s="47" t="e">
        <f>HLOOKUP("power rail",#REF!,MATCH($A588,#REF!,0),FALSE)</f>
        <v>#REF!</v>
      </c>
      <c r="U588" s="62" t="e">
        <f>HLOOKUP("Wake Capable",#REF!,MATCH($A588,#REF!,0),FALSE)</f>
        <v>#REF!</v>
      </c>
      <c r="V588" s="62" t="e">
        <f>HLOOKUP("Strap",#REF!,MATCH($A588,#REF!,0),FALSE)</f>
        <v>#REF!</v>
      </c>
      <c r="W588" s="62"/>
      <c r="X588" s="62"/>
      <c r="Y588" s="62"/>
      <c r="Z588" s="47"/>
      <c r="AA588" s="47" t="e">
        <f>HLOOKUP("Pad type",#REF!,MATCH($A588,#REF!,0),FALSE)</f>
        <v>#REF!</v>
      </c>
      <c r="AB588" s="63"/>
      <c r="AC588" s="63" t="e">
        <f>HLOOKUP("POR Pin State",#REF!,MATCH($A588,#REF!,0),FALSE)</f>
        <v>#REF!</v>
      </c>
      <c r="AD588" s="207"/>
      <c r="AE588" s="208"/>
      <c r="AF588" s="208"/>
      <c r="AG588" s="208"/>
      <c r="AH588" s="209"/>
      <c r="AI588" s="209"/>
      <c r="AJ588" s="210"/>
      <c r="AK588" s="210"/>
      <c r="AL588" s="210"/>
      <c r="AM588" s="210"/>
      <c r="AN588" s="210"/>
      <c r="AO588" s="210"/>
      <c r="AP588" s="210"/>
      <c r="AQ588" s="215" t="s">
        <v>1348</v>
      </c>
      <c r="AR588" s="105"/>
      <c r="AS588" s="105"/>
      <c r="AT588" s="105"/>
      <c r="AU588" s="105"/>
      <c r="AV588" s="105"/>
      <c r="AW588" s="105"/>
      <c r="AX588" s="105"/>
      <c r="AY588" s="105"/>
      <c r="AZ588" s="105"/>
      <c r="BA588" s="105"/>
      <c r="BB588" s="218"/>
      <c r="BC588" s="105"/>
      <c r="BD588" s="250"/>
      <c r="BE588" s="252" t="s">
        <v>1349</v>
      </c>
      <c r="BF588" s="147" t="e">
        <f>VLOOKUP($A588,#REF!,34,FALSE)</f>
        <v>#REF!</v>
      </c>
      <c r="BG588" s="147" t="e">
        <f>VLOOKUP($A588,#REF!,22,FALSE)</f>
        <v>#REF!</v>
      </c>
      <c r="BH588" s="149"/>
    </row>
    <row r="589" s="5" customFormat="1" ht="12.95" customHeight="1" spans="1:60">
      <c r="A589" s="48" t="s">
        <v>1350</v>
      </c>
      <c r="B589" s="38" t="e">
        <f>VLOOKUP($A589,#REF!,34,FALSE)</f>
        <v>#REF!</v>
      </c>
      <c r="C589" s="39" t="str">
        <f t="shared" si="160"/>
        <v>unused_DDR_XM0_B6D1</v>
      </c>
      <c r="D589" s="40" t="e">
        <f>IF(LEN(VLOOKUP($A589,#REF!,8,FALSE)),LEFT(VLOOKUP($A589,#REF!,8,FALSE),LEN(VLOOKUP($A589,#REF!,8,FALSE))-2),"")</f>
        <v>#REF!</v>
      </c>
      <c r="E589" s="41" t="e">
        <f>IF(LEN(VLOOKUP($A589,#REF!,4,FALSE)),IF(INDEX(#REF!,MATCH($A589,#REF!,0),1),LEFT(VLOOKUP($A589,#REF!,4,FALSE),LEN(VLOOKUP($A589,#REF!,4,FALSE))-2),CONCATENATE(LEFT(VLOOKUP($A589,#REF!,4,FALSE),LEN(VLOOKUP($A589,#REF!,4,FALSE))-2),"*")),"")</f>
        <v>#REF!</v>
      </c>
      <c r="F589" s="42" t="e">
        <f>IF(LEN(VLOOKUP($A589,#REF!,5,FALSE)),IF(INDEX(#REF!,MATCH($A589,#REF!,0),2),LEFT(VLOOKUP($A589,#REF!,5,FALSE),LEN(VLOOKUP($A589,#REF!,5,FALSE))-2),CONCATENATE(LEFT(VLOOKUP($A589,#REF!,5,FALSE),LEN(VLOOKUP($A589,#REF!,5,FALSE))-2),"*")),"")</f>
        <v>#REF!</v>
      </c>
      <c r="G589" s="42" t="e">
        <f>IF(LEN(VLOOKUP($A589,#REF!,6,FALSE)),IF(INDEX(#REF!,MATCH($A589,#REF!,0),3),LEFT(VLOOKUP($A589,#REF!,6,FALSE),LEN(VLOOKUP($A589,#REF!,6,FALSE))-2),CONCATENATE(LEFT(VLOOKUP($A589,#REF!,6,FALSE),LEN(VLOOKUP($A589,#REF!,6,FALSE))-2),"*")),"")</f>
        <v>#REF!</v>
      </c>
      <c r="H589" s="43" t="e">
        <f>IF(LEN(VLOOKUP($A589,#REF!,7,FALSE)),IF(INDEX(#REF!,MATCH($A589,#REF!,0),4),LEFT(VLOOKUP($A589,#REF!,7,FALSE),LEN(VLOOKUP($A589,#REF!,7,FALSE))-2),CONCATENATE(LEFT(VLOOKUP($A589,#REF!,7,FALSE),LEN(VLOOKUP($A589,#REF!,7,FALSE))-2),"*")),"")</f>
        <v>#REF!</v>
      </c>
      <c r="I589" s="54" t="e">
        <f>IF(LEN(VLOOKUP($A589,#REF!,8,FALSE)),UPPER(RIGHT(VLOOKUP($A589,#REF!,8,FALSE),1)),"")</f>
        <v>#REF!</v>
      </c>
      <c r="J589" s="42" t="e">
        <f>IF(LEN(VLOOKUP($A589,#REF!,4,FALSE)),UPPER(RIGHT(VLOOKUP($A589,#REF!,4,FALSE),1)),"")</f>
        <v>#REF!</v>
      </c>
      <c r="K589" s="42" t="e">
        <f>IF(LEN(VLOOKUP($A589,#REF!,5,FALSE)),UPPER(RIGHT(VLOOKUP($A589,#REF!,5,FALSE),1)),"")</f>
        <v>#REF!</v>
      </c>
      <c r="L589" s="42" t="e">
        <f>IF(LEN(VLOOKUP($A589,#REF!,6,FALSE)),UPPER(RIGHT(VLOOKUP($A589,#REF!,6,FALSE),1)),"")</f>
        <v>#REF!</v>
      </c>
      <c r="M589" s="43" t="e">
        <f>IF(LEN(VLOOKUP($A589,#REF!,7,FALSE)),UPPER(RIGHT(VLOOKUP($A589,#REF!,7,FALSE),1)),"")</f>
        <v>#REF!</v>
      </c>
      <c r="N589" s="206"/>
      <c r="O589" s="206"/>
      <c r="P589" s="206"/>
      <c r="Q589" s="206"/>
      <c r="R589" s="206"/>
      <c r="S589" s="63" t="e">
        <f>HLOOKUP("Device Tree Pin Name",#REF!,MATCH($A589,#REF!,0),FALSE)</f>
        <v>#REF!</v>
      </c>
      <c r="T589" s="47" t="e">
        <f>HLOOKUP("power rail",#REF!,MATCH($A589,#REF!,0),FALSE)</f>
        <v>#REF!</v>
      </c>
      <c r="U589" s="62" t="e">
        <f>HLOOKUP("Wake Capable",#REF!,MATCH($A589,#REF!,0),FALSE)</f>
        <v>#REF!</v>
      </c>
      <c r="V589" s="62" t="e">
        <f>HLOOKUP("Strap",#REF!,MATCH($A589,#REF!,0),FALSE)</f>
        <v>#REF!</v>
      </c>
      <c r="W589" s="62"/>
      <c r="X589" s="62"/>
      <c r="Y589" s="62"/>
      <c r="Z589" s="47"/>
      <c r="AA589" s="47" t="e">
        <f>HLOOKUP("Pad type",#REF!,MATCH($A589,#REF!,0),FALSE)</f>
        <v>#REF!</v>
      </c>
      <c r="AB589" s="63"/>
      <c r="AC589" s="63" t="e">
        <f>HLOOKUP("POR Pin State",#REF!,MATCH($A589,#REF!,0),FALSE)</f>
        <v>#REF!</v>
      </c>
      <c r="AD589" s="207"/>
      <c r="AE589" s="208"/>
      <c r="AF589" s="208"/>
      <c r="AG589" s="208"/>
      <c r="AH589" s="209"/>
      <c r="AI589" s="209"/>
      <c r="AJ589" s="210"/>
      <c r="AK589" s="210"/>
      <c r="AL589" s="210"/>
      <c r="AM589" s="210"/>
      <c r="AN589" s="210"/>
      <c r="AO589" s="210"/>
      <c r="AP589" s="210"/>
      <c r="AQ589" s="215" t="s">
        <v>1351</v>
      </c>
      <c r="AR589" s="105"/>
      <c r="AS589" s="105"/>
      <c r="AT589" s="105"/>
      <c r="AU589" s="105"/>
      <c r="AV589" s="105"/>
      <c r="AW589" s="105"/>
      <c r="AX589" s="105"/>
      <c r="AY589" s="105"/>
      <c r="AZ589" s="105"/>
      <c r="BA589" s="105"/>
      <c r="BB589" s="218"/>
      <c r="BC589" s="105"/>
      <c r="BD589" s="250"/>
      <c r="BE589" s="252" t="s">
        <v>1352</v>
      </c>
      <c r="BF589" s="147" t="e">
        <f>VLOOKUP($A589,#REF!,34,FALSE)</f>
        <v>#REF!</v>
      </c>
      <c r="BG589" s="147" t="e">
        <f>VLOOKUP($A589,#REF!,22,FALSE)</f>
        <v>#REF!</v>
      </c>
      <c r="BH589" s="149"/>
    </row>
    <row r="590" s="5" customFormat="1" ht="12.95" customHeight="1" spans="1:60">
      <c r="A590" s="48" t="s">
        <v>1353</v>
      </c>
      <c r="B590" s="38" t="e">
        <f>VLOOKUP($A590,#REF!,34,FALSE)</f>
        <v>#REF!</v>
      </c>
      <c r="C590" s="39" t="str">
        <f t="shared" si="160"/>
        <v>unused_DDR_XM0_B6D2</v>
      </c>
      <c r="D590" s="40" t="e">
        <f>IF(LEN(VLOOKUP($A590,#REF!,8,FALSE)),LEFT(VLOOKUP($A590,#REF!,8,FALSE),LEN(VLOOKUP($A590,#REF!,8,FALSE))-2),"")</f>
        <v>#REF!</v>
      </c>
      <c r="E590" s="41" t="e">
        <f>IF(LEN(VLOOKUP($A590,#REF!,4,FALSE)),IF(INDEX(#REF!,MATCH($A590,#REF!,0),1),LEFT(VLOOKUP($A590,#REF!,4,FALSE),LEN(VLOOKUP($A590,#REF!,4,FALSE))-2),CONCATENATE(LEFT(VLOOKUP($A590,#REF!,4,FALSE),LEN(VLOOKUP($A590,#REF!,4,FALSE))-2),"*")),"")</f>
        <v>#REF!</v>
      </c>
      <c r="F590" s="42" t="e">
        <f>IF(LEN(VLOOKUP($A590,#REF!,5,FALSE)),IF(INDEX(#REF!,MATCH($A590,#REF!,0),2),LEFT(VLOOKUP($A590,#REF!,5,FALSE),LEN(VLOOKUP($A590,#REF!,5,FALSE))-2),CONCATENATE(LEFT(VLOOKUP($A590,#REF!,5,FALSE),LEN(VLOOKUP($A590,#REF!,5,FALSE))-2),"*")),"")</f>
        <v>#REF!</v>
      </c>
      <c r="G590" s="42" t="e">
        <f>IF(LEN(VLOOKUP($A590,#REF!,6,FALSE)),IF(INDEX(#REF!,MATCH($A590,#REF!,0),3),LEFT(VLOOKUP($A590,#REF!,6,FALSE),LEN(VLOOKUP($A590,#REF!,6,FALSE))-2),CONCATENATE(LEFT(VLOOKUP($A590,#REF!,6,FALSE),LEN(VLOOKUP($A590,#REF!,6,FALSE))-2),"*")),"")</f>
        <v>#REF!</v>
      </c>
      <c r="H590" s="43" t="e">
        <f>IF(LEN(VLOOKUP($A590,#REF!,7,FALSE)),IF(INDEX(#REF!,MATCH($A590,#REF!,0),4),LEFT(VLOOKUP($A590,#REF!,7,FALSE),LEN(VLOOKUP($A590,#REF!,7,FALSE))-2),CONCATENATE(LEFT(VLOOKUP($A590,#REF!,7,FALSE),LEN(VLOOKUP($A590,#REF!,7,FALSE))-2),"*")),"")</f>
        <v>#REF!</v>
      </c>
      <c r="I590" s="54" t="e">
        <f>IF(LEN(VLOOKUP($A590,#REF!,8,FALSE)),UPPER(RIGHT(VLOOKUP($A590,#REF!,8,FALSE),1)),"")</f>
        <v>#REF!</v>
      </c>
      <c r="J590" s="42" t="e">
        <f>IF(LEN(VLOOKUP($A590,#REF!,4,FALSE)),UPPER(RIGHT(VLOOKUP($A590,#REF!,4,FALSE),1)),"")</f>
        <v>#REF!</v>
      </c>
      <c r="K590" s="42" t="e">
        <f>IF(LEN(VLOOKUP($A590,#REF!,5,FALSE)),UPPER(RIGHT(VLOOKUP($A590,#REF!,5,FALSE),1)),"")</f>
        <v>#REF!</v>
      </c>
      <c r="L590" s="42" t="e">
        <f>IF(LEN(VLOOKUP($A590,#REF!,6,FALSE)),UPPER(RIGHT(VLOOKUP($A590,#REF!,6,FALSE),1)),"")</f>
        <v>#REF!</v>
      </c>
      <c r="M590" s="43" t="e">
        <f>IF(LEN(VLOOKUP($A590,#REF!,7,FALSE)),UPPER(RIGHT(VLOOKUP($A590,#REF!,7,FALSE),1)),"")</f>
        <v>#REF!</v>
      </c>
      <c r="N590" s="206"/>
      <c r="O590" s="206"/>
      <c r="P590" s="206"/>
      <c r="Q590" s="206"/>
      <c r="R590" s="206"/>
      <c r="S590" s="63" t="e">
        <f>HLOOKUP("Device Tree Pin Name",#REF!,MATCH($A590,#REF!,0),FALSE)</f>
        <v>#REF!</v>
      </c>
      <c r="T590" s="47" t="e">
        <f>HLOOKUP("power rail",#REF!,MATCH($A590,#REF!,0),FALSE)</f>
        <v>#REF!</v>
      </c>
      <c r="U590" s="62" t="e">
        <f>HLOOKUP("Wake Capable",#REF!,MATCH($A590,#REF!,0),FALSE)</f>
        <v>#REF!</v>
      </c>
      <c r="V590" s="62" t="e">
        <f>HLOOKUP("Strap",#REF!,MATCH($A590,#REF!,0),FALSE)</f>
        <v>#REF!</v>
      </c>
      <c r="W590" s="62"/>
      <c r="X590" s="62"/>
      <c r="Y590" s="62"/>
      <c r="Z590" s="47"/>
      <c r="AA590" s="47" t="e">
        <f>HLOOKUP("Pad type",#REF!,MATCH($A590,#REF!,0),FALSE)</f>
        <v>#REF!</v>
      </c>
      <c r="AB590" s="63"/>
      <c r="AC590" s="63" t="e">
        <f>HLOOKUP("POR Pin State",#REF!,MATCH($A590,#REF!,0),FALSE)</f>
        <v>#REF!</v>
      </c>
      <c r="AD590" s="207"/>
      <c r="AE590" s="208"/>
      <c r="AF590" s="208"/>
      <c r="AG590" s="208"/>
      <c r="AH590" s="209"/>
      <c r="AI590" s="209"/>
      <c r="AJ590" s="210"/>
      <c r="AK590" s="210"/>
      <c r="AL590" s="210"/>
      <c r="AM590" s="210"/>
      <c r="AN590" s="210"/>
      <c r="AO590" s="210"/>
      <c r="AP590" s="210"/>
      <c r="AQ590" s="215" t="s">
        <v>1354</v>
      </c>
      <c r="AR590" s="105"/>
      <c r="AS590" s="105"/>
      <c r="AT590" s="105"/>
      <c r="AU590" s="105"/>
      <c r="AV590" s="105"/>
      <c r="AW590" s="105"/>
      <c r="AX590" s="105"/>
      <c r="AY590" s="105"/>
      <c r="AZ590" s="105"/>
      <c r="BA590" s="105"/>
      <c r="BB590" s="218"/>
      <c r="BC590" s="105"/>
      <c r="BD590" s="250"/>
      <c r="BE590" s="252" t="s">
        <v>1355</v>
      </c>
      <c r="BF590" s="147" t="e">
        <f>VLOOKUP($A590,#REF!,34,FALSE)</f>
        <v>#REF!</v>
      </c>
      <c r="BG590" s="147" t="e">
        <f>VLOOKUP($A590,#REF!,22,FALSE)</f>
        <v>#REF!</v>
      </c>
      <c r="BH590" s="149"/>
    </row>
    <row r="591" s="5" customFormat="1" ht="12.95" customHeight="1" spans="1:60">
      <c r="A591" s="48" t="s">
        <v>1356</v>
      </c>
      <c r="B591" s="38" t="e">
        <f>VLOOKUP($A591,#REF!,34,FALSE)</f>
        <v>#REF!</v>
      </c>
      <c r="C591" s="39" t="str">
        <f t="shared" si="160"/>
        <v>unused_DDR_XM0_B6D3</v>
      </c>
      <c r="D591" s="40" t="e">
        <f>IF(LEN(VLOOKUP($A591,#REF!,8,FALSE)),LEFT(VLOOKUP($A591,#REF!,8,FALSE),LEN(VLOOKUP($A591,#REF!,8,FALSE))-2),"")</f>
        <v>#REF!</v>
      </c>
      <c r="E591" s="41" t="e">
        <f>IF(LEN(VLOOKUP($A591,#REF!,4,FALSE)),IF(INDEX(#REF!,MATCH($A591,#REF!,0),1),LEFT(VLOOKUP($A591,#REF!,4,FALSE),LEN(VLOOKUP($A591,#REF!,4,FALSE))-2),CONCATENATE(LEFT(VLOOKUP($A591,#REF!,4,FALSE),LEN(VLOOKUP($A591,#REF!,4,FALSE))-2),"*")),"")</f>
        <v>#REF!</v>
      </c>
      <c r="F591" s="42" t="e">
        <f>IF(LEN(VLOOKUP($A591,#REF!,5,FALSE)),IF(INDEX(#REF!,MATCH($A591,#REF!,0),2),LEFT(VLOOKUP($A591,#REF!,5,FALSE),LEN(VLOOKUP($A591,#REF!,5,FALSE))-2),CONCATENATE(LEFT(VLOOKUP($A591,#REF!,5,FALSE),LEN(VLOOKUP($A591,#REF!,5,FALSE))-2),"*")),"")</f>
        <v>#REF!</v>
      </c>
      <c r="G591" s="42" t="e">
        <f>IF(LEN(VLOOKUP($A591,#REF!,6,FALSE)),IF(INDEX(#REF!,MATCH($A591,#REF!,0),3),LEFT(VLOOKUP($A591,#REF!,6,FALSE),LEN(VLOOKUP($A591,#REF!,6,FALSE))-2),CONCATENATE(LEFT(VLOOKUP($A591,#REF!,6,FALSE),LEN(VLOOKUP($A591,#REF!,6,FALSE))-2),"*")),"")</f>
        <v>#REF!</v>
      </c>
      <c r="H591" s="43" t="e">
        <f>IF(LEN(VLOOKUP($A591,#REF!,7,FALSE)),IF(INDEX(#REF!,MATCH($A591,#REF!,0),4),LEFT(VLOOKUP($A591,#REF!,7,FALSE),LEN(VLOOKUP($A591,#REF!,7,FALSE))-2),CONCATENATE(LEFT(VLOOKUP($A591,#REF!,7,FALSE),LEN(VLOOKUP($A591,#REF!,7,FALSE))-2),"*")),"")</f>
        <v>#REF!</v>
      </c>
      <c r="I591" s="54" t="e">
        <f>IF(LEN(VLOOKUP($A591,#REF!,8,FALSE)),UPPER(RIGHT(VLOOKUP($A591,#REF!,8,FALSE),1)),"")</f>
        <v>#REF!</v>
      </c>
      <c r="J591" s="42" t="e">
        <f>IF(LEN(VLOOKUP($A591,#REF!,4,FALSE)),UPPER(RIGHT(VLOOKUP($A591,#REF!,4,FALSE),1)),"")</f>
        <v>#REF!</v>
      </c>
      <c r="K591" s="42" t="e">
        <f>IF(LEN(VLOOKUP($A591,#REF!,5,FALSE)),UPPER(RIGHT(VLOOKUP($A591,#REF!,5,FALSE),1)),"")</f>
        <v>#REF!</v>
      </c>
      <c r="L591" s="42" t="e">
        <f>IF(LEN(VLOOKUP($A591,#REF!,6,FALSE)),UPPER(RIGHT(VLOOKUP($A591,#REF!,6,FALSE),1)),"")</f>
        <v>#REF!</v>
      </c>
      <c r="M591" s="43" t="e">
        <f>IF(LEN(VLOOKUP($A591,#REF!,7,FALSE)),UPPER(RIGHT(VLOOKUP($A591,#REF!,7,FALSE),1)),"")</f>
        <v>#REF!</v>
      </c>
      <c r="N591" s="206"/>
      <c r="O591" s="206"/>
      <c r="P591" s="206"/>
      <c r="Q591" s="206"/>
      <c r="R591" s="206"/>
      <c r="S591" s="63" t="e">
        <f>HLOOKUP("Device Tree Pin Name",#REF!,MATCH($A591,#REF!,0),FALSE)</f>
        <v>#REF!</v>
      </c>
      <c r="T591" s="47" t="e">
        <f>HLOOKUP("power rail",#REF!,MATCH($A591,#REF!,0),FALSE)</f>
        <v>#REF!</v>
      </c>
      <c r="U591" s="62" t="e">
        <f>HLOOKUP("Wake Capable",#REF!,MATCH($A591,#REF!,0),FALSE)</f>
        <v>#REF!</v>
      </c>
      <c r="V591" s="62" t="e">
        <f>HLOOKUP("Strap",#REF!,MATCH($A591,#REF!,0),FALSE)</f>
        <v>#REF!</v>
      </c>
      <c r="W591" s="62"/>
      <c r="X591" s="62"/>
      <c r="Y591" s="62"/>
      <c r="Z591" s="47"/>
      <c r="AA591" s="47" t="e">
        <f>HLOOKUP("Pad type",#REF!,MATCH($A591,#REF!,0),FALSE)</f>
        <v>#REF!</v>
      </c>
      <c r="AB591" s="63"/>
      <c r="AC591" s="63" t="e">
        <f>HLOOKUP("POR Pin State",#REF!,MATCH($A591,#REF!,0),FALSE)</f>
        <v>#REF!</v>
      </c>
      <c r="AD591" s="207"/>
      <c r="AE591" s="208"/>
      <c r="AF591" s="208"/>
      <c r="AG591" s="208"/>
      <c r="AH591" s="209"/>
      <c r="AI591" s="209"/>
      <c r="AJ591" s="210"/>
      <c r="AK591" s="210"/>
      <c r="AL591" s="210"/>
      <c r="AM591" s="210"/>
      <c r="AN591" s="210"/>
      <c r="AO591" s="210"/>
      <c r="AP591" s="210"/>
      <c r="AQ591" s="215" t="s">
        <v>1357</v>
      </c>
      <c r="AR591" s="105"/>
      <c r="AS591" s="105"/>
      <c r="AT591" s="105"/>
      <c r="AU591" s="105"/>
      <c r="AV591" s="105"/>
      <c r="AW591" s="105"/>
      <c r="AX591" s="105"/>
      <c r="AY591" s="105"/>
      <c r="AZ591" s="105"/>
      <c r="BA591" s="105"/>
      <c r="BB591" s="218"/>
      <c r="BC591" s="105"/>
      <c r="BD591" s="250"/>
      <c r="BE591" s="252" t="s">
        <v>1358</v>
      </c>
      <c r="BF591" s="147" t="e">
        <f>VLOOKUP($A591,#REF!,34,FALSE)</f>
        <v>#REF!</v>
      </c>
      <c r="BG591" s="147" t="e">
        <f>VLOOKUP($A591,#REF!,22,FALSE)</f>
        <v>#REF!</v>
      </c>
      <c r="BH591" s="149"/>
    </row>
    <row r="592" s="5" customFormat="1" ht="12.95" customHeight="1" spans="1:60">
      <c r="A592" s="48" t="s">
        <v>1359</v>
      </c>
      <c r="B592" s="38" t="e">
        <f>VLOOKUP($A592,#REF!,34,FALSE)</f>
        <v>#REF!</v>
      </c>
      <c r="C592" s="39" t="str">
        <f t="shared" si="160"/>
        <v>unused_DDR_XM0_B6D4</v>
      </c>
      <c r="D592" s="40" t="e">
        <f>IF(LEN(VLOOKUP($A592,#REF!,8,FALSE)),LEFT(VLOOKUP($A592,#REF!,8,FALSE),LEN(VLOOKUP($A592,#REF!,8,FALSE))-2),"")</f>
        <v>#REF!</v>
      </c>
      <c r="E592" s="41" t="e">
        <f>IF(LEN(VLOOKUP($A592,#REF!,4,FALSE)),IF(INDEX(#REF!,MATCH($A592,#REF!,0),1),LEFT(VLOOKUP($A592,#REF!,4,FALSE),LEN(VLOOKUP($A592,#REF!,4,FALSE))-2),CONCATENATE(LEFT(VLOOKUP($A592,#REF!,4,FALSE),LEN(VLOOKUP($A592,#REF!,4,FALSE))-2),"*")),"")</f>
        <v>#REF!</v>
      </c>
      <c r="F592" s="42" t="e">
        <f>IF(LEN(VLOOKUP($A592,#REF!,5,FALSE)),IF(INDEX(#REF!,MATCH($A592,#REF!,0),2),LEFT(VLOOKUP($A592,#REF!,5,FALSE),LEN(VLOOKUP($A592,#REF!,5,FALSE))-2),CONCATENATE(LEFT(VLOOKUP($A592,#REF!,5,FALSE),LEN(VLOOKUP($A592,#REF!,5,FALSE))-2),"*")),"")</f>
        <v>#REF!</v>
      </c>
      <c r="G592" s="42" t="e">
        <f>IF(LEN(VLOOKUP($A592,#REF!,6,FALSE)),IF(INDEX(#REF!,MATCH($A592,#REF!,0),3),LEFT(VLOOKUP($A592,#REF!,6,FALSE),LEN(VLOOKUP($A592,#REF!,6,FALSE))-2),CONCATENATE(LEFT(VLOOKUP($A592,#REF!,6,FALSE),LEN(VLOOKUP($A592,#REF!,6,FALSE))-2),"*")),"")</f>
        <v>#REF!</v>
      </c>
      <c r="H592" s="43" t="e">
        <f>IF(LEN(VLOOKUP($A592,#REF!,7,FALSE)),IF(INDEX(#REF!,MATCH($A592,#REF!,0),4),LEFT(VLOOKUP($A592,#REF!,7,FALSE),LEN(VLOOKUP($A592,#REF!,7,FALSE))-2),CONCATENATE(LEFT(VLOOKUP($A592,#REF!,7,FALSE),LEN(VLOOKUP($A592,#REF!,7,FALSE))-2),"*")),"")</f>
        <v>#REF!</v>
      </c>
      <c r="I592" s="54" t="e">
        <f>IF(LEN(VLOOKUP($A592,#REF!,8,FALSE)),UPPER(RIGHT(VLOOKUP($A592,#REF!,8,FALSE),1)),"")</f>
        <v>#REF!</v>
      </c>
      <c r="J592" s="42" t="e">
        <f>IF(LEN(VLOOKUP($A592,#REF!,4,FALSE)),UPPER(RIGHT(VLOOKUP($A592,#REF!,4,FALSE),1)),"")</f>
        <v>#REF!</v>
      </c>
      <c r="K592" s="42" t="e">
        <f>IF(LEN(VLOOKUP($A592,#REF!,5,FALSE)),UPPER(RIGHT(VLOOKUP($A592,#REF!,5,FALSE),1)),"")</f>
        <v>#REF!</v>
      </c>
      <c r="L592" s="42" t="e">
        <f>IF(LEN(VLOOKUP($A592,#REF!,6,FALSE)),UPPER(RIGHT(VLOOKUP($A592,#REF!,6,FALSE),1)),"")</f>
        <v>#REF!</v>
      </c>
      <c r="M592" s="43" t="e">
        <f>IF(LEN(VLOOKUP($A592,#REF!,7,FALSE)),UPPER(RIGHT(VLOOKUP($A592,#REF!,7,FALSE),1)),"")</f>
        <v>#REF!</v>
      </c>
      <c r="N592" s="206"/>
      <c r="O592" s="206"/>
      <c r="P592" s="206"/>
      <c r="Q592" s="206"/>
      <c r="R592" s="206"/>
      <c r="S592" s="63" t="e">
        <f>HLOOKUP("Device Tree Pin Name",#REF!,MATCH($A592,#REF!,0),FALSE)</f>
        <v>#REF!</v>
      </c>
      <c r="T592" s="47" t="e">
        <f>HLOOKUP("power rail",#REF!,MATCH($A592,#REF!,0),FALSE)</f>
        <v>#REF!</v>
      </c>
      <c r="U592" s="62" t="e">
        <f>HLOOKUP("Wake Capable",#REF!,MATCH($A592,#REF!,0),FALSE)</f>
        <v>#REF!</v>
      </c>
      <c r="V592" s="62" t="e">
        <f>HLOOKUP("Strap",#REF!,MATCH($A592,#REF!,0),FALSE)</f>
        <v>#REF!</v>
      </c>
      <c r="W592" s="62"/>
      <c r="X592" s="62"/>
      <c r="Y592" s="62"/>
      <c r="Z592" s="47"/>
      <c r="AA592" s="47" t="e">
        <f>HLOOKUP("Pad type",#REF!,MATCH($A592,#REF!,0),FALSE)</f>
        <v>#REF!</v>
      </c>
      <c r="AB592" s="63"/>
      <c r="AC592" s="63" t="e">
        <f>HLOOKUP("POR Pin State",#REF!,MATCH($A592,#REF!,0),FALSE)</f>
        <v>#REF!</v>
      </c>
      <c r="AD592" s="207"/>
      <c r="AE592" s="208"/>
      <c r="AF592" s="208"/>
      <c r="AG592" s="208"/>
      <c r="AH592" s="209"/>
      <c r="AI592" s="209"/>
      <c r="AJ592" s="210"/>
      <c r="AK592" s="210"/>
      <c r="AL592" s="210"/>
      <c r="AM592" s="210"/>
      <c r="AN592" s="210"/>
      <c r="AO592" s="210"/>
      <c r="AP592" s="210"/>
      <c r="AQ592" s="215" t="s">
        <v>1360</v>
      </c>
      <c r="AR592" s="105"/>
      <c r="AS592" s="105"/>
      <c r="AT592" s="105"/>
      <c r="AU592" s="105"/>
      <c r="AV592" s="105"/>
      <c r="AW592" s="105"/>
      <c r="AX592" s="105"/>
      <c r="AY592" s="105"/>
      <c r="AZ592" s="105"/>
      <c r="BA592" s="105"/>
      <c r="BB592" s="218"/>
      <c r="BC592" s="105"/>
      <c r="BD592" s="250"/>
      <c r="BE592" s="252" t="s">
        <v>1361</v>
      </c>
      <c r="BF592" s="147" t="e">
        <f>VLOOKUP($A592,#REF!,34,FALSE)</f>
        <v>#REF!</v>
      </c>
      <c r="BG592" s="147" t="e">
        <f>VLOOKUP($A592,#REF!,22,FALSE)</f>
        <v>#REF!</v>
      </c>
      <c r="BH592" s="149"/>
    </row>
    <row r="593" s="5" customFormat="1" ht="12.95" customHeight="1" spans="1:60">
      <c r="A593" s="10" t="s">
        <v>1362</v>
      </c>
      <c r="B593" s="38" t="e">
        <f>VLOOKUP($A593,#REF!,34,FALSE)</f>
        <v>#REF!</v>
      </c>
      <c r="C593" s="39" t="str">
        <f t="shared" si="160"/>
        <v>unused_DDR_XM0_B6D5</v>
      </c>
      <c r="D593" s="40" t="e">
        <f>IF(LEN(VLOOKUP($A593,#REF!,8,FALSE)),LEFT(VLOOKUP($A593,#REF!,8,FALSE),LEN(VLOOKUP($A593,#REF!,8,FALSE))-2),"")</f>
        <v>#REF!</v>
      </c>
      <c r="E593" s="41" t="e">
        <f>IF(LEN(VLOOKUP($A593,#REF!,4,FALSE)),IF(INDEX(#REF!,MATCH($A593,#REF!,0),1),LEFT(VLOOKUP($A593,#REF!,4,FALSE),LEN(VLOOKUP($A593,#REF!,4,FALSE))-2),CONCATENATE(LEFT(VLOOKUP($A593,#REF!,4,FALSE),LEN(VLOOKUP($A593,#REF!,4,FALSE))-2),"*")),"")</f>
        <v>#REF!</v>
      </c>
      <c r="F593" s="42" t="e">
        <f>IF(LEN(VLOOKUP($A593,#REF!,5,FALSE)),IF(INDEX(#REF!,MATCH($A593,#REF!,0),2),LEFT(VLOOKUP($A593,#REF!,5,FALSE),LEN(VLOOKUP($A593,#REF!,5,FALSE))-2),CONCATENATE(LEFT(VLOOKUP($A593,#REF!,5,FALSE),LEN(VLOOKUP($A593,#REF!,5,FALSE))-2),"*")),"")</f>
        <v>#REF!</v>
      </c>
      <c r="G593" s="42" t="e">
        <f>IF(LEN(VLOOKUP($A593,#REF!,6,FALSE)),IF(INDEX(#REF!,MATCH($A593,#REF!,0),3),LEFT(VLOOKUP($A593,#REF!,6,FALSE),LEN(VLOOKUP($A593,#REF!,6,FALSE))-2),CONCATENATE(LEFT(VLOOKUP($A593,#REF!,6,FALSE),LEN(VLOOKUP($A593,#REF!,6,FALSE))-2),"*")),"")</f>
        <v>#REF!</v>
      </c>
      <c r="H593" s="43" t="e">
        <f>IF(LEN(VLOOKUP($A593,#REF!,7,FALSE)),IF(INDEX(#REF!,MATCH($A593,#REF!,0),4),LEFT(VLOOKUP($A593,#REF!,7,FALSE),LEN(VLOOKUP($A593,#REF!,7,FALSE))-2),CONCATENATE(LEFT(VLOOKUP($A593,#REF!,7,FALSE),LEN(VLOOKUP($A593,#REF!,7,FALSE))-2),"*")),"")</f>
        <v>#REF!</v>
      </c>
      <c r="I593" s="54" t="e">
        <f>IF(LEN(VLOOKUP($A593,#REF!,8,FALSE)),UPPER(RIGHT(VLOOKUP($A593,#REF!,8,FALSE),1)),"")</f>
        <v>#REF!</v>
      </c>
      <c r="J593" s="42" t="e">
        <f>IF(LEN(VLOOKUP($A593,#REF!,4,FALSE)),UPPER(RIGHT(VLOOKUP($A593,#REF!,4,FALSE),1)),"")</f>
        <v>#REF!</v>
      </c>
      <c r="K593" s="42" t="e">
        <f>IF(LEN(VLOOKUP($A593,#REF!,5,FALSE)),UPPER(RIGHT(VLOOKUP($A593,#REF!,5,FALSE),1)),"")</f>
        <v>#REF!</v>
      </c>
      <c r="L593" s="42" t="e">
        <f>IF(LEN(VLOOKUP($A593,#REF!,6,FALSE)),UPPER(RIGHT(VLOOKUP($A593,#REF!,6,FALSE),1)),"")</f>
        <v>#REF!</v>
      </c>
      <c r="M593" s="43" t="e">
        <f>IF(LEN(VLOOKUP($A593,#REF!,7,FALSE)),UPPER(RIGHT(VLOOKUP($A593,#REF!,7,FALSE),1)),"")</f>
        <v>#REF!</v>
      </c>
      <c r="N593" s="206"/>
      <c r="O593" s="206"/>
      <c r="P593" s="206"/>
      <c r="Q593" s="206"/>
      <c r="R593" s="206"/>
      <c r="S593" s="63" t="e">
        <f>HLOOKUP("Device Tree Pin Name",#REF!,MATCH($A593,#REF!,0),FALSE)</f>
        <v>#REF!</v>
      </c>
      <c r="T593" s="47" t="e">
        <f>HLOOKUP("power rail",#REF!,MATCH($A593,#REF!,0),FALSE)</f>
        <v>#REF!</v>
      </c>
      <c r="U593" s="62" t="e">
        <f>HLOOKUP("Wake Capable",#REF!,MATCH($A593,#REF!,0),FALSE)</f>
        <v>#REF!</v>
      </c>
      <c r="V593" s="62" t="e">
        <f>HLOOKUP("Strap",#REF!,MATCH($A593,#REF!,0),FALSE)</f>
        <v>#REF!</v>
      </c>
      <c r="W593" s="62"/>
      <c r="X593" s="62"/>
      <c r="Y593" s="62"/>
      <c r="Z593" s="47"/>
      <c r="AA593" s="47" t="e">
        <f>HLOOKUP("Pad type",#REF!,MATCH($A593,#REF!,0),FALSE)</f>
        <v>#REF!</v>
      </c>
      <c r="AB593" s="63"/>
      <c r="AC593" s="63" t="e">
        <f>HLOOKUP("POR Pin State",#REF!,MATCH($A593,#REF!,0),FALSE)</f>
        <v>#REF!</v>
      </c>
      <c r="AD593" s="207"/>
      <c r="AE593" s="208"/>
      <c r="AF593" s="208"/>
      <c r="AG593" s="208"/>
      <c r="AH593" s="209"/>
      <c r="AI593" s="209"/>
      <c r="AJ593" s="210"/>
      <c r="AK593" s="210"/>
      <c r="AL593" s="210"/>
      <c r="AM593" s="210"/>
      <c r="AN593" s="210"/>
      <c r="AO593" s="210"/>
      <c r="AP593" s="210"/>
      <c r="AQ593" s="215" t="s">
        <v>1363</v>
      </c>
      <c r="AR593" s="105"/>
      <c r="AS593" s="105"/>
      <c r="AT593" s="105"/>
      <c r="AU593" s="105"/>
      <c r="AV593" s="105"/>
      <c r="AW593" s="105"/>
      <c r="AX593" s="105"/>
      <c r="AY593" s="105"/>
      <c r="AZ593" s="105"/>
      <c r="BA593" s="105"/>
      <c r="BB593" s="218"/>
      <c r="BC593" s="105"/>
      <c r="BD593" s="250"/>
      <c r="BE593" s="252" t="s">
        <v>1364</v>
      </c>
      <c r="BF593" s="147" t="e">
        <f>VLOOKUP($A593,#REF!,34,FALSE)</f>
        <v>#REF!</v>
      </c>
      <c r="BG593" s="147" t="e">
        <f>VLOOKUP($A593,#REF!,22,FALSE)</f>
        <v>#REF!</v>
      </c>
      <c r="BH593" s="149"/>
    </row>
    <row r="594" s="5" customFormat="1" ht="12.95" customHeight="1" spans="1:60">
      <c r="A594" s="10" t="s">
        <v>1365</v>
      </c>
      <c r="B594" s="38" t="e">
        <f>VLOOKUP($A594,#REF!,34,FALSE)</f>
        <v>#REF!</v>
      </c>
      <c r="C594" s="39" t="str">
        <f t="shared" si="160"/>
        <v>unused_DDR_XM0_B6D6</v>
      </c>
      <c r="D594" s="40" t="e">
        <f>IF(LEN(VLOOKUP($A594,#REF!,8,FALSE)),LEFT(VLOOKUP($A594,#REF!,8,FALSE),LEN(VLOOKUP($A594,#REF!,8,FALSE))-2),"")</f>
        <v>#REF!</v>
      </c>
      <c r="E594" s="41" t="e">
        <f>IF(LEN(VLOOKUP($A594,#REF!,4,FALSE)),IF(INDEX(#REF!,MATCH($A594,#REF!,0),1),LEFT(VLOOKUP($A594,#REF!,4,FALSE),LEN(VLOOKUP($A594,#REF!,4,FALSE))-2),CONCATENATE(LEFT(VLOOKUP($A594,#REF!,4,FALSE),LEN(VLOOKUP($A594,#REF!,4,FALSE))-2),"*")),"")</f>
        <v>#REF!</v>
      </c>
      <c r="F594" s="42" t="e">
        <f>IF(LEN(VLOOKUP($A594,#REF!,5,FALSE)),IF(INDEX(#REF!,MATCH($A594,#REF!,0),2),LEFT(VLOOKUP($A594,#REF!,5,FALSE),LEN(VLOOKUP($A594,#REF!,5,FALSE))-2),CONCATENATE(LEFT(VLOOKUP($A594,#REF!,5,FALSE),LEN(VLOOKUP($A594,#REF!,5,FALSE))-2),"*")),"")</f>
        <v>#REF!</v>
      </c>
      <c r="G594" s="42" t="e">
        <f>IF(LEN(VLOOKUP($A594,#REF!,6,FALSE)),IF(INDEX(#REF!,MATCH($A594,#REF!,0),3),LEFT(VLOOKUP($A594,#REF!,6,FALSE),LEN(VLOOKUP($A594,#REF!,6,FALSE))-2),CONCATENATE(LEFT(VLOOKUP($A594,#REF!,6,FALSE),LEN(VLOOKUP($A594,#REF!,6,FALSE))-2),"*")),"")</f>
        <v>#REF!</v>
      </c>
      <c r="H594" s="43" t="e">
        <f>IF(LEN(VLOOKUP($A594,#REF!,7,FALSE)),IF(INDEX(#REF!,MATCH($A594,#REF!,0),4),LEFT(VLOOKUP($A594,#REF!,7,FALSE),LEN(VLOOKUP($A594,#REF!,7,FALSE))-2),CONCATENATE(LEFT(VLOOKUP($A594,#REF!,7,FALSE),LEN(VLOOKUP($A594,#REF!,7,FALSE))-2),"*")),"")</f>
        <v>#REF!</v>
      </c>
      <c r="I594" s="54" t="e">
        <f>IF(LEN(VLOOKUP($A594,#REF!,8,FALSE)),UPPER(RIGHT(VLOOKUP($A594,#REF!,8,FALSE),1)),"")</f>
        <v>#REF!</v>
      </c>
      <c r="J594" s="42" t="e">
        <f>IF(LEN(VLOOKUP($A594,#REF!,4,FALSE)),UPPER(RIGHT(VLOOKUP($A594,#REF!,4,FALSE),1)),"")</f>
        <v>#REF!</v>
      </c>
      <c r="K594" s="42" t="e">
        <f>IF(LEN(VLOOKUP($A594,#REF!,5,FALSE)),UPPER(RIGHT(VLOOKUP($A594,#REF!,5,FALSE),1)),"")</f>
        <v>#REF!</v>
      </c>
      <c r="L594" s="42" t="e">
        <f>IF(LEN(VLOOKUP($A594,#REF!,6,FALSE)),UPPER(RIGHT(VLOOKUP($A594,#REF!,6,FALSE),1)),"")</f>
        <v>#REF!</v>
      </c>
      <c r="M594" s="43" t="e">
        <f>IF(LEN(VLOOKUP($A594,#REF!,7,FALSE)),UPPER(RIGHT(VLOOKUP($A594,#REF!,7,FALSE),1)),"")</f>
        <v>#REF!</v>
      </c>
      <c r="N594" s="206"/>
      <c r="O594" s="206"/>
      <c r="P594" s="206"/>
      <c r="Q594" s="206"/>
      <c r="R594" s="206"/>
      <c r="S594" s="63" t="e">
        <f>HLOOKUP("Device Tree Pin Name",#REF!,MATCH($A594,#REF!,0),FALSE)</f>
        <v>#REF!</v>
      </c>
      <c r="T594" s="47" t="e">
        <f>HLOOKUP("power rail",#REF!,MATCH($A594,#REF!,0),FALSE)</f>
        <v>#REF!</v>
      </c>
      <c r="U594" s="62" t="e">
        <f>HLOOKUP("Wake Capable",#REF!,MATCH($A594,#REF!,0),FALSE)</f>
        <v>#REF!</v>
      </c>
      <c r="V594" s="62" t="e">
        <f>HLOOKUP("Strap",#REF!,MATCH($A594,#REF!,0),FALSE)</f>
        <v>#REF!</v>
      </c>
      <c r="W594" s="62"/>
      <c r="X594" s="62"/>
      <c r="Y594" s="62"/>
      <c r="Z594" s="47"/>
      <c r="AA594" s="47" t="e">
        <f>HLOOKUP("Pad type",#REF!,MATCH($A594,#REF!,0),FALSE)</f>
        <v>#REF!</v>
      </c>
      <c r="AB594" s="63"/>
      <c r="AC594" s="63" t="e">
        <f>HLOOKUP("POR Pin State",#REF!,MATCH($A594,#REF!,0),FALSE)</f>
        <v>#REF!</v>
      </c>
      <c r="AD594" s="207"/>
      <c r="AE594" s="208"/>
      <c r="AF594" s="208"/>
      <c r="AG594" s="208"/>
      <c r="AH594" s="209"/>
      <c r="AI594" s="209"/>
      <c r="AJ594" s="210"/>
      <c r="AK594" s="210"/>
      <c r="AL594" s="210"/>
      <c r="AM594" s="210"/>
      <c r="AN594" s="210"/>
      <c r="AO594" s="210"/>
      <c r="AP594" s="210"/>
      <c r="AQ594" s="215" t="s">
        <v>1366</v>
      </c>
      <c r="AR594" s="105"/>
      <c r="AS594" s="105"/>
      <c r="AT594" s="105"/>
      <c r="AU594" s="105"/>
      <c r="AV594" s="105"/>
      <c r="AW594" s="105"/>
      <c r="AX594" s="105"/>
      <c r="AY594" s="105"/>
      <c r="AZ594" s="105"/>
      <c r="BA594" s="105"/>
      <c r="BB594" s="218"/>
      <c r="BC594" s="105"/>
      <c r="BD594" s="250"/>
      <c r="BE594" s="252" t="s">
        <v>1367</v>
      </c>
      <c r="BF594" s="147" t="e">
        <f>VLOOKUP($A594,#REF!,34,FALSE)</f>
        <v>#REF!</v>
      </c>
      <c r="BG594" s="147" t="e">
        <f>VLOOKUP($A594,#REF!,22,FALSE)</f>
        <v>#REF!</v>
      </c>
      <c r="BH594" s="149"/>
    </row>
    <row r="595" s="5" customFormat="1" ht="12.95" customHeight="1" spans="1:60">
      <c r="A595" s="48" t="s">
        <v>1368</v>
      </c>
      <c r="B595" s="38" t="e">
        <f>VLOOKUP($A595,#REF!,34,FALSE)</f>
        <v>#REF!</v>
      </c>
      <c r="C595" s="39" t="str">
        <f t="shared" si="160"/>
        <v>unused_DDR_XM0_B6D7</v>
      </c>
      <c r="D595" s="40" t="e">
        <f>IF(LEN(VLOOKUP($A595,#REF!,8,FALSE)),LEFT(VLOOKUP($A595,#REF!,8,FALSE),LEN(VLOOKUP($A595,#REF!,8,FALSE))-2),"")</f>
        <v>#REF!</v>
      </c>
      <c r="E595" s="41" t="e">
        <f>IF(LEN(VLOOKUP($A595,#REF!,4,FALSE)),IF(INDEX(#REF!,MATCH($A595,#REF!,0),1),LEFT(VLOOKUP($A595,#REF!,4,FALSE),LEN(VLOOKUP($A595,#REF!,4,FALSE))-2),CONCATENATE(LEFT(VLOOKUP($A595,#REF!,4,FALSE),LEN(VLOOKUP($A595,#REF!,4,FALSE))-2),"*")),"")</f>
        <v>#REF!</v>
      </c>
      <c r="F595" s="42" t="e">
        <f>IF(LEN(VLOOKUP($A595,#REF!,5,FALSE)),IF(INDEX(#REF!,MATCH($A595,#REF!,0),2),LEFT(VLOOKUP($A595,#REF!,5,FALSE),LEN(VLOOKUP($A595,#REF!,5,FALSE))-2),CONCATENATE(LEFT(VLOOKUP($A595,#REF!,5,FALSE),LEN(VLOOKUP($A595,#REF!,5,FALSE))-2),"*")),"")</f>
        <v>#REF!</v>
      </c>
      <c r="G595" s="42" t="e">
        <f>IF(LEN(VLOOKUP($A595,#REF!,6,FALSE)),IF(INDEX(#REF!,MATCH($A595,#REF!,0),3),LEFT(VLOOKUP($A595,#REF!,6,FALSE),LEN(VLOOKUP($A595,#REF!,6,FALSE))-2),CONCATENATE(LEFT(VLOOKUP($A595,#REF!,6,FALSE),LEN(VLOOKUP($A595,#REF!,6,FALSE))-2),"*")),"")</f>
        <v>#REF!</v>
      </c>
      <c r="H595" s="43" t="e">
        <f>IF(LEN(VLOOKUP($A595,#REF!,7,FALSE)),IF(INDEX(#REF!,MATCH($A595,#REF!,0),4),LEFT(VLOOKUP($A595,#REF!,7,FALSE),LEN(VLOOKUP($A595,#REF!,7,FALSE))-2),CONCATENATE(LEFT(VLOOKUP($A595,#REF!,7,FALSE),LEN(VLOOKUP($A595,#REF!,7,FALSE))-2),"*")),"")</f>
        <v>#REF!</v>
      </c>
      <c r="I595" s="54" t="e">
        <f>IF(LEN(VLOOKUP($A595,#REF!,8,FALSE)),UPPER(RIGHT(VLOOKUP($A595,#REF!,8,FALSE),1)),"")</f>
        <v>#REF!</v>
      </c>
      <c r="J595" s="42" t="e">
        <f>IF(LEN(VLOOKUP($A595,#REF!,4,FALSE)),UPPER(RIGHT(VLOOKUP($A595,#REF!,4,FALSE),1)),"")</f>
        <v>#REF!</v>
      </c>
      <c r="K595" s="42" t="e">
        <f>IF(LEN(VLOOKUP($A595,#REF!,5,FALSE)),UPPER(RIGHT(VLOOKUP($A595,#REF!,5,FALSE),1)),"")</f>
        <v>#REF!</v>
      </c>
      <c r="L595" s="42" t="e">
        <f>IF(LEN(VLOOKUP($A595,#REF!,6,FALSE)),UPPER(RIGHT(VLOOKUP($A595,#REF!,6,FALSE),1)),"")</f>
        <v>#REF!</v>
      </c>
      <c r="M595" s="43" t="e">
        <f>IF(LEN(VLOOKUP($A595,#REF!,7,FALSE)),UPPER(RIGHT(VLOOKUP($A595,#REF!,7,FALSE),1)),"")</f>
        <v>#REF!</v>
      </c>
      <c r="N595" s="206"/>
      <c r="O595" s="206"/>
      <c r="P595" s="206"/>
      <c r="Q595" s="206"/>
      <c r="R595" s="206"/>
      <c r="S595" s="63" t="e">
        <f>HLOOKUP("Device Tree Pin Name",#REF!,MATCH($A595,#REF!,0),FALSE)</f>
        <v>#REF!</v>
      </c>
      <c r="T595" s="47" t="e">
        <f>HLOOKUP("power rail",#REF!,MATCH($A595,#REF!,0),FALSE)</f>
        <v>#REF!</v>
      </c>
      <c r="U595" s="62" t="e">
        <f>HLOOKUP("Wake Capable",#REF!,MATCH($A595,#REF!,0),FALSE)</f>
        <v>#REF!</v>
      </c>
      <c r="V595" s="62" t="e">
        <f>HLOOKUP("Strap",#REF!,MATCH($A595,#REF!,0),FALSE)</f>
        <v>#REF!</v>
      </c>
      <c r="W595" s="62"/>
      <c r="X595" s="62"/>
      <c r="Y595" s="62"/>
      <c r="Z595" s="47"/>
      <c r="AA595" s="47" t="e">
        <f>HLOOKUP("Pad type",#REF!,MATCH($A595,#REF!,0),FALSE)</f>
        <v>#REF!</v>
      </c>
      <c r="AB595" s="63"/>
      <c r="AC595" s="63" t="e">
        <f>HLOOKUP("POR Pin State",#REF!,MATCH($A595,#REF!,0),FALSE)</f>
        <v>#REF!</v>
      </c>
      <c r="AD595" s="207"/>
      <c r="AE595" s="208"/>
      <c r="AF595" s="208"/>
      <c r="AG595" s="208"/>
      <c r="AH595" s="209"/>
      <c r="AI595" s="209"/>
      <c r="AJ595" s="210"/>
      <c r="AK595" s="210"/>
      <c r="AL595" s="210"/>
      <c r="AM595" s="210"/>
      <c r="AN595" s="210"/>
      <c r="AO595" s="210"/>
      <c r="AP595" s="210"/>
      <c r="AQ595" s="215" t="s">
        <v>1369</v>
      </c>
      <c r="AR595" s="105"/>
      <c r="AS595" s="105"/>
      <c r="AT595" s="105"/>
      <c r="AU595" s="105"/>
      <c r="AV595" s="105"/>
      <c r="AW595" s="105"/>
      <c r="AX595" s="105"/>
      <c r="AY595" s="105"/>
      <c r="AZ595" s="105"/>
      <c r="BA595" s="105"/>
      <c r="BB595" s="218"/>
      <c r="BC595" s="105"/>
      <c r="BD595" s="250"/>
      <c r="BE595" s="252" t="s">
        <v>1370</v>
      </c>
      <c r="BF595" s="147" t="e">
        <f>VLOOKUP($A595,#REF!,34,FALSE)</f>
        <v>#REF!</v>
      </c>
      <c r="BG595" s="147" t="e">
        <f>VLOOKUP($A595,#REF!,22,FALSE)</f>
        <v>#REF!</v>
      </c>
      <c r="BH595" s="149"/>
    </row>
    <row r="596" s="5" customFormat="1" ht="12.95" customHeight="1" spans="1:60">
      <c r="A596" s="48" t="s">
        <v>1371</v>
      </c>
      <c r="B596" s="38" t="e">
        <f>VLOOKUP($A596,#REF!,34,FALSE)</f>
        <v>#REF!</v>
      </c>
      <c r="C596" s="39" t="str">
        <f t="shared" si="160"/>
        <v>unused_DDR_XM0_B6DMI</v>
      </c>
      <c r="D596" s="40" t="e">
        <f>IF(LEN(VLOOKUP($A596,#REF!,8,FALSE)),LEFT(VLOOKUP($A596,#REF!,8,FALSE),LEN(VLOOKUP($A596,#REF!,8,FALSE))-2),"")</f>
        <v>#REF!</v>
      </c>
      <c r="E596" s="41" t="e">
        <f>IF(LEN(VLOOKUP($A596,#REF!,4,FALSE)),IF(INDEX(#REF!,MATCH($A596,#REF!,0),1),LEFT(VLOOKUP($A596,#REF!,4,FALSE),LEN(VLOOKUP($A596,#REF!,4,FALSE))-2),CONCATENATE(LEFT(VLOOKUP($A596,#REF!,4,FALSE),LEN(VLOOKUP($A596,#REF!,4,FALSE))-2),"*")),"")</f>
        <v>#REF!</v>
      </c>
      <c r="F596" s="42" t="e">
        <f>IF(LEN(VLOOKUP($A596,#REF!,5,FALSE)),IF(INDEX(#REF!,MATCH($A596,#REF!,0),2),LEFT(VLOOKUP($A596,#REF!,5,FALSE),LEN(VLOOKUP($A596,#REF!,5,FALSE))-2),CONCATENATE(LEFT(VLOOKUP($A596,#REF!,5,FALSE),LEN(VLOOKUP($A596,#REF!,5,FALSE))-2),"*")),"")</f>
        <v>#REF!</v>
      </c>
      <c r="G596" s="42" t="e">
        <f>IF(LEN(VLOOKUP($A596,#REF!,6,FALSE)),IF(INDEX(#REF!,MATCH($A596,#REF!,0),3),LEFT(VLOOKUP($A596,#REF!,6,FALSE),LEN(VLOOKUP($A596,#REF!,6,FALSE))-2),CONCATENATE(LEFT(VLOOKUP($A596,#REF!,6,FALSE),LEN(VLOOKUP($A596,#REF!,6,FALSE))-2),"*")),"")</f>
        <v>#REF!</v>
      </c>
      <c r="H596" s="43" t="e">
        <f>IF(LEN(VLOOKUP($A596,#REF!,7,FALSE)),IF(INDEX(#REF!,MATCH($A596,#REF!,0),4),LEFT(VLOOKUP($A596,#REF!,7,FALSE),LEN(VLOOKUP($A596,#REF!,7,FALSE))-2),CONCATENATE(LEFT(VLOOKUP($A596,#REF!,7,FALSE),LEN(VLOOKUP($A596,#REF!,7,FALSE))-2),"*")),"")</f>
        <v>#REF!</v>
      </c>
      <c r="I596" s="54" t="e">
        <f>IF(LEN(VLOOKUP($A596,#REF!,8,FALSE)),UPPER(RIGHT(VLOOKUP($A596,#REF!,8,FALSE),1)),"")</f>
        <v>#REF!</v>
      </c>
      <c r="J596" s="42" t="e">
        <f>IF(LEN(VLOOKUP($A596,#REF!,4,FALSE)),UPPER(RIGHT(VLOOKUP($A596,#REF!,4,FALSE),1)),"")</f>
        <v>#REF!</v>
      </c>
      <c r="K596" s="42" t="e">
        <f>IF(LEN(VLOOKUP($A596,#REF!,5,FALSE)),UPPER(RIGHT(VLOOKUP($A596,#REF!,5,FALSE),1)),"")</f>
        <v>#REF!</v>
      </c>
      <c r="L596" s="42" t="e">
        <f>IF(LEN(VLOOKUP($A596,#REF!,6,FALSE)),UPPER(RIGHT(VLOOKUP($A596,#REF!,6,FALSE),1)),"")</f>
        <v>#REF!</v>
      </c>
      <c r="M596" s="43" t="e">
        <f>IF(LEN(VLOOKUP($A596,#REF!,7,FALSE)),UPPER(RIGHT(VLOOKUP($A596,#REF!,7,FALSE),1)),"")</f>
        <v>#REF!</v>
      </c>
      <c r="N596" s="206"/>
      <c r="O596" s="206"/>
      <c r="P596" s="206"/>
      <c r="Q596" s="206"/>
      <c r="R596" s="206"/>
      <c r="S596" s="63" t="e">
        <f>HLOOKUP("Device Tree Pin Name",#REF!,MATCH($A596,#REF!,0),FALSE)</f>
        <v>#REF!</v>
      </c>
      <c r="T596" s="47" t="e">
        <f>HLOOKUP("power rail",#REF!,MATCH($A596,#REF!,0),FALSE)</f>
        <v>#REF!</v>
      </c>
      <c r="U596" s="62" t="e">
        <f>HLOOKUP("Wake Capable",#REF!,MATCH($A596,#REF!,0),FALSE)</f>
        <v>#REF!</v>
      </c>
      <c r="V596" s="62" t="e">
        <f>HLOOKUP("Strap",#REF!,MATCH($A596,#REF!,0),FALSE)</f>
        <v>#REF!</v>
      </c>
      <c r="W596" s="62"/>
      <c r="X596" s="62"/>
      <c r="Y596" s="62"/>
      <c r="Z596" s="47"/>
      <c r="AA596" s="47" t="e">
        <f>HLOOKUP("Pad type",#REF!,MATCH($A596,#REF!,0),FALSE)</f>
        <v>#REF!</v>
      </c>
      <c r="AB596" s="63"/>
      <c r="AC596" s="63" t="e">
        <f>HLOOKUP("POR Pin State",#REF!,MATCH($A596,#REF!,0),FALSE)</f>
        <v>#REF!</v>
      </c>
      <c r="AD596" s="207"/>
      <c r="AE596" s="208"/>
      <c r="AF596" s="208"/>
      <c r="AG596" s="208"/>
      <c r="AH596" s="209"/>
      <c r="AI596" s="209"/>
      <c r="AJ596" s="210"/>
      <c r="AK596" s="210"/>
      <c r="AL596" s="210"/>
      <c r="AM596" s="210"/>
      <c r="AN596" s="210"/>
      <c r="AO596" s="210"/>
      <c r="AP596" s="210"/>
      <c r="AQ596" s="215" t="s">
        <v>1371</v>
      </c>
      <c r="AR596" s="105"/>
      <c r="AS596" s="105"/>
      <c r="AT596" s="105"/>
      <c r="AU596" s="105"/>
      <c r="AV596" s="105"/>
      <c r="AW596" s="105"/>
      <c r="AX596" s="105"/>
      <c r="AY596" s="105"/>
      <c r="AZ596" s="105"/>
      <c r="BA596" s="105"/>
      <c r="BB596" s="218"/>
      <c r="BC596" s="105"/>
      <c r="BD596" s="250"/>
      <c r="BE596" s="252" t="s">
        <v>1372</v>
      </c>
      <c r="BF596" s="147" t="e">
        <f>VLOOKUP($A596,#REF!,34,FALSE)</f>
        <v>#REF!</v>
      </c>
      <c r="BG596" s="147" t="e">
        <f>VLOOKUP($A596,#REF!,22,FALSE)</f>
        <v>#REF!</v>
      </c>
      <c r="BH596" s="149"/>
    </row>
    <row r="597" s="5" customFormat="1" ht="12.95" customHeight="1" spans="1:60">
      <c r="A597" s="48" t="s">
        <v>1373</v>
      </c>
      <c r="B597" s="38" t="e">
        <f>VLOOKUP($A597,#REF!,34,FALSE)</f>
        <v>#REF!</v>
      </c>
      <c r="C597" s="39" t="str">
        <f t="shared" si="160"/>
        <v>unused_DDR_XM0_B6WCK_P</v>
      </c>
      <c r="D597" s="40" t="e">
        <f>IF(LEN(VLOOKUP($A597,#REF!,8,FALSE)),LEFT(VLOOKUP($A597,#REF!,8,FALSE),LEN(VLOOKUP($A597,#REF!,8,FALSE))-2),"")</f>
        <v>#REF!</v>
      </c>
      <c r="E597" s="41" t="e">
        <f>IF(LEN(VLOOKUP($A597,#REF!,4,FALSE)),IF(INDEX(#REF!,MATCH($A597,#REF!,0),1),LEFT(VLOOKUP($A597,#REF!,4,FALSE),LEN(VLOOKUP($A597,#REF!,4,FALSE))-2),CONCATENATE(LEFT(VLOOKUP($A597,#REF!,4,FALSE),LEN(VLOOKUP($A597,#REF!,4,FALSE))-2),"*")),"")</f>
        <v>#REF!</v>
      </c>
      <c r="F597" s="42" t="e">
        <f>IF(LEN(VLOOKUP($A597,#REF!,5,FALSE)),IF(INDEX(#REF!,MATCH($A597,#REF!,0),2),LEFT(VLOOKUP($A597,#REF!,5,FALSE),LEN(VLOOKUP($A597,#REF!,5,FALSE))-2),CONCATENATE(LEFT(VLOOKUP($A597,#REF!,5,FALSE),LEN(VLOOKUP($A597,#REF!,5,FALSE))-2),"*")),"")</f>
        <v>#REF!</v>
      </c>
      <c r="G597" s="42" t="e">
        <f>IF(LEN(VLOOKUP($A597,#REF!,6,FALSE)),IF(INDEX(#REF!,MATCH($A597,#REF!,0),3),LEFT(VLOOKUP($A597,#REF!,6,FALSE),LEN(VLOOKUP($A597,#REF!,6,FALSE))-2),CONCATENATE(LEFT(VLOOKUP($A597,#REF!,6,FALSE),LEN(VLOOKUP($A597,#REF!,6,FALSE))-2),"*")),"")</f>
        <v>#REF!</v>
      </c>
      <c r="H597" s="43" t="e">
        <f>IF(LEN(VLOOKUP($A597,#REF!,7,FALSE)),IF(INDEX(#REF!,MATCH($A597,#REF!,0),4),LEFT(VLOOKUP($A597,#REF!,7,FALSE),LEN(VLOOKUP($A597,#REF!,7,FALSE))-2),CONCATENATE(LEFT(VLOOKUP($A597,#REF!,7,FALSE),LEN(VLOOKUP($A597,#REF!,7,FALSE))-2),"*")),"")</f>
        <v>#REF!</v>
      </c>
      <c r="I597" s="54" t="e">
        <f>IF(LEN(VLOOKUP($A597,#REF!,8,FALSE)),UPPER(RIGHT(VLOOKUP($A597,#REF!,8,FALSE),1)),"")</f>
        <v>#REF!</v>
      </c>
      <c r="J597" s="42" t="e">
        <f>IF(LEN(VLOOKUP($A597,#REF!,4,FALSE)),UPPER(RIGHT(VLOOKUP($A597,#REF!,4,FALSE),1)),"")</f>
        <v>#REF!</v>
      </c>
      <c r="K597" s="42" t="e">
        <f>IF(LEN(VLOOKUP($A597,#REF!,5,FALSE)),UPPER(RIGHT(VLOOKUP($A597,#REF!,5,FALSE),1)),"")</f>
        <v>#REF!</v>
      </c>
      <c r="L597" s="42" t="e">
        <f>IF(LEN(VLOOKUP($A597,#REF!,6,FALSE)),UPPER(RIGHT(VLOOKUP($A597,#REF!,6,FALSE),1)),"")</f>
        <v>#REF!</v>
      </c>
      <c r="M597" s="43" t="e">
        <f>IF(LEN(VLOOKUP($A597,#REF!,7,FALSE)),UPPER(RIGHT(VLOOKUP($A597,#REF!,7,FALSE),1)),"")</f>
        <v>#REF!</v>
      </c>
      <c r="N597" s="206"/>
      <c r="O597" s="206"/>
      <c r="P597" s="206"/>
      <c r="Q597" s="206"/>
      <c r="R597" s="206"/>
      <c r="S597" s="63" t="e">
        <f>HLOOKUP("Device Tree Pin Name",#REF!,MATCH($A597,#REF!,0),FALSE)</f>
        <v>#REF!</v>
      </c>
      <c r="T597" s="47" t="e">
        <f>HLOOKUP("power rail",#REF!,MATCH($A597,#REF!,0),FALSE)</f>
        <v>#REF!</v>
      </c>
      <c r="U597" s="62" t="e">
        <f>HLOOKUP("Wake Capable",#REF!,MATCH($A597,#REF!,0),FALSE)</f>
        <v>#REF!</v>
      </c>
      <c r="V597" s="62" t="e">
        <f>HLOOKUP("Strap",#REF!,MATCH($A597,#REF!,0),FALSE)</f>
        <v>#REF!</v>
      </c>
      <c r="W597" s="62"/>
      <c r="X597" s="62"/>
      <c r="Y597" s="62"/>
      <c r="Z597" s="47"/>
      <c r="AA597" s="47" t="e">
        <f>HLOOKUP("Pad type",#REF!,MATCH($A597,#REF!,0),FALSE)</f>
        <v>#REF!</v>
      </c>
      <c r="AB597" s="63"/>
      <c r="AC597" s="63" t="e">
        <f>HLOOKUP("POR Pin State",#REF!,MATCH($A597,#REF!,0),FALSE)</f>
        <v>#REF!</v>
      </c>
      <c r="AD597" s="207"/>
      <c r="AE597" s="208"/>
      <c r="AF597" s="208"/>
      <c r="AG597" s="208"/>
      <c r="AH597" s="209"/>
      <c r="AI597" s="209"/>
      <c r="AJ597" s="210"/>
      <c r="AK597" s="210"/>
      <c r="AL597" s="210"/>
      <c r="AM597" s="210"/>
      <c r="AN597" s="210"/>
      <c r="AO597" s="210"/>
      <c r="AP597" s="210"/>
      <c r="AQ597" s="215" t="s">
        <v>1373</v>
      </c>
      <c r="AR597" s="105"/>
      <c r="AS597" s="105"/>
      <c r="AT597" s="105"/>
      <c r="AU597" s="105"/>
      <c r="AV597" s="105"/>
      <c r="AW597" s="105"/>
      <c r="AX597" s="105"/>
      <c r="AY597" s="105"/>
      <c r="AZ597" s="105"/>
      <c r="BA597" s="105"/>
      <c r="BB597" s="218"/>
      <c r="BC597" s="105"/>
      <c r="BD597" s="250"/>
      <c r="BE597" s="252" t="s">
        <v>1374</v>
      </c>
      <c r="BF597" s="147" t="e">
        <f>VLOOKUP($A597,#REF!,34,FALSE)</f>
        <v>#REF!</v>
      </c>
      <c r="BG597" s="147" t="e">
        <f>VLOOKUP($A597,#REF!,22,FALSE)</f>
        <v>#REF!</v>
      </c>
      <c r="BH597" s="149"/>
    </row>
    <row r="598" s="5" customFormat="1" ht="12.95" customHeight="1" spans="1:60">
      <c r="A598" s="48" t="s">
        <v>1375</v>
      </c>
      <c r="B598" s="38" t="e">
        <f>VLOOKUP($A598,#REF!,34,FALSE)</f>
        <v>#REF!</v>
      </c>
      <c r="C598" s="39" t="str">
        <f t="shared" si="160"/>
        <v>unused_DDR_XM0_B6WCK_N</v>
      </c>
      <c r="D598" s="40" t="e">
        <f>IF(LEN(VLOOKUP($A598,#REF!,8,FALSE)),LEFT(VLOOKUP($A598,#REF!,8,FALSE),LEN(VLOOKUP($A598,#REF!,8,FALSE))-2),"")</f>
        <v>#REF!</v>
      </c>
      <c r="E598" s="41" t="e">
        <f>IF(LEN(VLOOKUP($A598,#REF!,4,FALSE)),IF(INDEX(#REF!,MATCH($A598,#REF!,0),1),LEFT(VLOOKUP($A598,#REF!,4,FALSE),LEN(VLOOKUP($A598,#REF!,4,FALSE))-2),CONCATENATE(LEFT(VLOOKUP($A598,#REF!,4,FALSE),LEN(VLOOKUP($A598,#REF!,4,FALSE))-2),"*")),"")</f>
        <v>#REF!</v>
      </c>
      <c r="F598" s="42" t="e">
        <f>IF(LEN(VLOOKUP($A598,#REF!,5,FALSE)),IF(INDEX(#REF!,MATCH($A598,#REF!,0),2),LEFT(VLOOKUP($A598,#REF!,5,FALSE),LEN(VLOOKUP($A598,#REF!,5,FALSE))-2),CONCATENATE(LEFT(VLOOKUP($A598,#REF!,5,FALSE),LEN(VLOOKUP($A598,#REF!,5,FALSE))-2),"*")),"")</f>
        <v>#REF!</v>
      </c>
      <c r="G598" s="42" t="e">
        <f>IF(LEN(VLOOKUP($A598,#REF!,6,FALSE)),IF(INDEX(#REF!,MATCH($A598,#REF!,0),3),LEFT(VLOOKUP($A598,#REF!,6,FALSE),LEN(VLOOKUP($A598,#REF!,6,FALSE))-2),CONCATENATE(LEFT(VLOOKUP($A598,#REF!,6,FALSE),LEN(VLOOKUP($A598,#REF!,6,FALSE))-2),"*")),"")</f>
        <v>#REF!</v>
      </c>
      <c r="H598" s="43" t="e">
        <f>IF(LEN(VLOOKUP($A598,#REF!,7,FALSE)),IF(INDEX(#REF!,MATCH($A598,#REF!,0),4),LEFT(VLOOKUP($A598,#REF!,7,FALSE),LEN(VLOOKUP($A598,#REF!,7,FALSE))-2),CONCATENATE(LEFT(VLOOKUP($A598,#REF!,7,FALSE),LEN(VLOOKUP($A598,#REF!,7,FALSE))-2),"*")),"")</f>
        <v>#REF!</v>
      </c>
      <c r="I598" s="54" t="e">
        <f>IF(LEN(VLOOKUP($A598,#REF!,8,FALSE)),UPPER(RIGHT(VLOOKUP($A598,#REF!,8,FALSE),1)),"")</f>
        <v>#REF!</v>
      </c>
      <c r="J598" s="42" t="e">
        <f>IF(LEN(VLOOKUP($A598,#REF!,4,FALSE)),UPPER(RIGHT(VLOOKUP($A598,#REF!,4,FALSE),1)),"")</f>
        <v>#REF!</v>
      </c>
      <c r="K598" s="42" t="e">
        <f>IF(LEN(VLOOKUP($A598,#REF!,5,FALSE)),UPPER(RIGHT(VLOOKUP($A598,#REF!,5,FALSE),1)),"")</f>
        <v>#REF!</v>
      </c>
      <c r="L598" s="42" t="e">
        <f>IF(LEN(VLOOKUP($A598,#REF!,6,FALSE)),UPPER(RIGHT(VLOOKUP($A598,#REF!,6,FALSE),1)),"")</f>
        <v>#REF!</v>
      </c>
      <c r="M598" s="43" t="e">
        <f>IF(LEN(VLOOKUP($A598,#REF!,7,FALSE)),UPPER(RIGHT(VLOOKUP($A598,#REF!,7,FALSE),1)),"")</f>
        <v>#REF!</v>
      </c>
      <c r="N598" s="206"/>
      <c r="O598" s="206"/>
      <c r="P598" s="206"/>
      <c r="Q598" s="206"/>
      <c r="R598" s="206"/>
      <c r="S598" s="63" t="e">
        <f>HLOOKUP("Device Tree Pin Name",#REF!,MATCH($A598,#REF!,0),FALSE)</f>
        <v>#REF!</v>
      </c>
      <c r="T598" s="47" t="e">
        <f>HLOOKUP("power rail",#REF!,MATCH($A598,#REF!,0),FALSE)</f>
        <v>#REF!</v>
      </c>
      <c r="U598" s="62" t="e">
        <f>HLOOKUP("Wake Capable",#REF!,MATCH($A598,#REF!,0),FALSE)</f>
        <v>#REF!</v>
      </c>
      <c r="V598" s="62" t="e">
        <f>HLOOKUP("Strap",#REF!,MATCH($A598,#REF!,0),FALSE)</f>
        <v>#REF!</v>
      </c>
      <c r="W598" s="62"/>
      <c r="X598" s="62"/>
      <c r="Y598" s="62"/>
      <c r="Z598" s="47"/>
      <c r="AA598" s="47" t="e">
        <f>HLOOKUP("Pad type",#REF!,MATCH($A598,#REF!,0),FALSE)</f>
        <v>#REF!</v>
      </c>
      <c r="AB598" s="63"/>
      <c r="AC598" s="63" t="e">
        <f>HLOOKUP("POR Pin State",#REF!,MATCH($A598,#REF!,0),FALSE)</f>
        <v>#REF!</v>
      </c>
      <c r="AD598" s="207"/>
      <c r="AE598" s="208"/>
      <c r="AF598" s="208"/>
      <c r="AG598" s="208"/>
      <c r="AH598" s="209"/>
      <c r="AI598" s="209"/>
      <c r="AJ598" s="210"/>
      <c r="AK598" s="210"/>
      <c r="AL598" s="210"/>
      <c r="AM598" s="210"/>
      <c r="AN598" s="210"/>
      <c r="AO598" s="210"/>
      <c r="AP598" s="210"/>
      <c r="AQ598" s="215" t="s">
        <v>1375</v>
      </c>
      <c r="AR598" s="105"/>
      <c r="AS598" s="105"/>
      <c r="AT598" s="105"/>
      <c r="AU598" s="105"/>
      <c r="AV598" s="105"/>
      <c r="AW598" s="105"/>
      <c r="AX598" s="105"/>
      <c r="AY598" s="105"/>
      <c r="AZ598" s="105"/>
      <c r="BA598" s="105"/>
      <c r="BB598" s="218"/>
      <c r="BC598" s="105"/>
      <c r="BD598" s="250"/>
      <c r="BE598" s="252" t="s">
        <v>1376</v>
      </c>
      <c r="BF598" s="147" t="e">
        <f>VLOOKUP($A598,#REF!,34,FALSE)</f>
        <v>#REF!</v>
      </c>
      <c r="BG598" s="147" t="e">
        <f>VLOOKUP($A598,#REF!,22,FALSE)</f>
        <v>#REF!</v>
      </c>
      <c r="BH598" s="149"/>
    </row>
    <row r="599" s="5" customFormat="1" ht="12.95" customHeight="1" spans="1:60">
      <c r="A599" s="48" t="s">
        <v>1377</v>
      </c>
      <c r="B599" s="38" t="e">
        <f>VLOOKUP($A599,#REF!,34,FALSE)</f>
        <v>#REF!</v>
      </c>
      <c r="C599" s="39" t="str">
        <f t="shared" si="160"/>
        <v>unused_DDR_XM0_B6RDQS_P</v>
      </c>
      <c r="D599" s="40" t="e">
        <f>IF(LEN(VLOOKUP($A599,#REF!,8,FALSE)),LEFT(VLOOKUP($A599,#REF!,8,FALSE),LEN(VLOOKUP($A599,#REF!,8,FALSE))-2),"")</f>
        <v>#REF!</v>
      </c>
      <c r="E599" s="41" t="e">
        <f>IF(LEN(VLOOKUP($A599,#REF!,4,FALSE)),IF(INDEX(#REF!,MATCH($A599,#REF!,0),1),LEFT(VLOOKUP($A599,#REF!,4,FALSE),LEN(VLOOKUP($A599,#REF!,4,FALSE))-2),CONCATENATE(LEFT(VLOOKUP($A599,#REF!,4,FALSE),LEN(VLOOKUP($A599,#REF!,4,FALSE))-2),"*")),"")</f>
        <v>#REF!</v>
      </c>
      <c r="F599" s="42" t="e">
        <f>IF(LEN(VLOOKUP($A599,#REF!,5,FALSE)),IF(INDEX(#REF!,MATCH($A599,#REF!,0),2),LEFT(VLOOKUP($A599,#REF!,5,FALSE),LEN(VLOOKUP($A599,#REF!,5,FALSE))-2),CONCATENATE(LEFT(VLOOKUP($A599,#REF!,5,FALSE),LEN(VLOOKUP($A599,#REF!,5,FALSE))-2),"*")),"")</f>
        <v>#REF!</v>
      </c>
      <c r="G599" s="42" t="e">
        <f>IF(LEN(VLOOKUP($A599,#REF!,6,FALSE)),IF(INDEX(#REF!,MATCH($A599,#REF!,0),3),LEFT(VLOOKUP($A599,#REF!,6,FALSE),LEN(VLOOKUP($A599,#REF!,6,FALSE))-2),CONCATENATE(LEFT(VLOOKUP($A599,#REF!,6,FALSE),LEN(VLOOKUP($A599,#REF!,6,FALSE))-2),"*")),"")</f>
        <v>#REF!</v>
      </c>
      <c r="H599" s="43" t="e">
        <f>IF(LEN(VLOOKUP($A599,#REF!,7,FALSE)),IF(INDEX(#REF!,MATCH($A599,#REF!,0),4),LEFT(VLOOKUP($A599,#REF!,7,FALSE),LEN(VLOOKUP($A599,#REF!,7,FALSE))-2),CONCATENATE(LEFT(VLOOKUP($A599,#REF!,7,FALSE),LEN(VLOOKUP($A599,#REF!,7,FALSE))-2),"*")),"")</f>
        <v>#REF!</v>
      </c>
      <c r="I599" s="54" t="e">
        <f>IF(LEN(VLOOKUP($A599,#REF!,8,FALSE)),UPPER(RIGHT(VLOOKUP($A599,#REF!,8,FALSE),1)),"")</f>
        <v>#REF!</v>
      </c>
      <c r="J599" s="42" t="e">
        <f>IF(LEN(VLOOKUP($A599,#REF!,4,FALSE)),UPPER(RIGHT(VLOOKUP($A599,#REF!,4,FALSE),1)),"")</f>
        <v>#REF!</v>
      </c>
      <c r="K599" s="42" t="e">
        <f>IF(LEN(VLOOKUP($A599,#REF!,5,FALSE)),UPPER(RIGHT(VLOOKUP($A599,#REF!,5,FALSE),1)),"")</f>
        <v>#REF!</v>
      </c>
      <c r="L599" s="42" t="e">
        <f>IF(LEN(VLOOKUP($A599,#REF!,6,FALSE)),UPPER(RIGHT(VLOOKUP($A599,#REF!,6,FALSE),1)),"")</f>
        <v>#REF!</v>
      </c>
      <c r="M599" s="43" t="e">
        <f>IF(LEN(VLOOKUP($A599,#REF!,7,FALSE)),UPPER(RIGHT(VLOOKUP($A599,#REF!,7,FALSE),1)),"")</f>
        <v>#REF!</v>
      </c>
      <c r="N599" s="206"/>
      <c r="O599" s="206"/>
      <c r="P599" s="206"/>
      <c r="Q599" s="206"/>
      <c r="R599" s="206"/>
      <c r="S599" s="63" t="e">
        <f>HLOOKUP("Device Tree Pin Name",#REF!,MATCH($A599,#REF!,0),FALSE)</f>
        <v>#REF!</v>
      </c>
      <c r="T599" s="47" t="e">
        <f>HLOOKUP("power rail",#REF!,MATCH($A599,#REF!,0),FALSE)</f>
        <v>#REF!</v>
      </c>
      <c r="U599" s="62" t="e">
        <f>HLOOKUP("Wake Capable",#REF!,MATCH($A599,#REF!,0),FALSE)</f>
        <v>#REF!</v>
      </c>
      <c r="V599" s="62" t="e">
        <f>HLOOKUP("Strap",#REF!,MATCH($A599,#REF!,0),FALSE)</f>
        <v>#REF!</v>
      </c>
      <c r="W599" s="62"/>
      <c r="X599" s="62"/>
      <c r="Y599" s="62"/>
      <c r="Z599" s="47"/>
      <c r="AA599" s="47" t="e">
        <f>HLOOKUP("Pad type",#REF!,MATCH($A599,#REF!,0),FALSE)</f>
        <v>#REF!</v>
      </c>
      <c r="AB599" s="63"/>
      <c r="AC599" s="63" t="e">
        <f>HLOOKUP("POR Pin State",#REF!,MATCH($A599,#REF!,0),FALSE)</f>
        <v>#REF!</v>
      </c>
      <c r="AD599" s="207"/>
      <c r="AE599" s="208"/>
      <c r="AF599" s="208"/>
      <c r="AG599" s="208"/>
      <c r="AH599" s="209"/>
      <c r="AI599" s="209"/>
      <c r="AJ599" s="210"/>
      <c r="AK599" s="210"/>
      <c r="AL599" s="210"/>
      <c r="AM599" s="210"/>
      <c r="AN599" s="210"/>
      <c r="AO599" s="210"/>
      <c r="AP599" s="210"/>
      <c r="AQ599" s="215" t="s">
        <v>1377</v>
      </c>
      <c r="AR599" s="105"/>
      <c r="AS599" s="105"/>
      <c r="AT599" s="105"/>
      <c r="AU599" s="105"/>
      <c r="AV599" s="105"/>
      <c r="AW599" s="105"/>
      <c r="AX599" s="105"/>
      <c r="AY599" s="105"/>
      <c r="AZ599" s="105"/>
      <c r="BA599" s="105"/>
      <c r="BB599" s="218"/>
      <c r="BC599" s="105"/>
      <c r="BD599" s="250"/>
      <c r="BE599" s="252" t="s">
        <v>1378</v>
      </c>
      <c r="BF599" s="147" t="e">
        <f>VLOOKUP($A599,#REF!,34,FALSE)</f>
        <v>#REF!</v>
      </c>
      <c r="BG599" s="147" t="e">
        <f>VLOOKUP($A599,#REF!,22,FALSE)</f>
        <v>#REF!</v>
      </c>
      <c r="BH599" s="149"/>
    </row>
    <row r="600" s="5" customFormat="1" ht="12.95" customHeight="1" spans="1:60">
      <c r="A600" s="48" t="s">
        <v>1379</v>
      </c>
      <c r="B600" s="38" t="e">
        <f>VLOOKUP($A600,#REF!,34,FALSE)</f>
        <v>#REF!</v>
      </c>
      <c r="C600" s="39" t="str">
        <f t="shared" si="160"/>
        <v>unused_DDR_XM0_B6RDQS_N</v>
      </c>
      <c r="D600" s="40" t="e">
        <f>IF(LEN(VLOOKUP($A600,#REF!,8,FALSE)),LEFT(VLOOKUP($A600,#REF!,8,FALSE),LEN(VLOOKUP($A600,#REF!,8,FALSE))-2),"")</f>
        <v>#REF!</v>
      </c>
      <c r="E600" s="41" t="e">
        <f>IF(LEN(VLOOKUP($A600,#REF!,4,FALSE)),IF(INDEX(#REF!,MATCH($A600,#REF!,0),1),LEFT(VLOOKUP($A600,#REF!,4,FALSE),LEN(VLOOKUP($A600,#REF!,4,FALSE))-2),CONCATENATE(LEFT(VLOOKUP($A600,#REF!,4,FALSE),LEN(VLOOKUP($A600,#REF!,4,FALSE))-2),"*")),"")</f>
        <v>#REF!</v>
      </c>
      <c r="F600" s="42" t="e">
        <f>IF(LEN(VLOOKUP($A600,#REF!,5,FALSE)),IF(INDEX(#REF!,MATCH($A600,#REF!,0),2),LEFT(VLOOKUP($A600,#REF!,5,FALSE),LEN(VLOOKUP($A600,#REF!,5,FALSE))-2),CONCATENATE(LEFT(VLOOKUP($A600,#REF!,5,FALSE),LEN(VLOOKUP($A600,#REF!,5,FALSE))-2),"*")),"")</f>
        <v>#REF!</v>
      </c>
      <c r="G600" s="42" t="e">
        <f>IF(LEN(VLOOKUP($A600,#REF!,6,FALSE)),IF(INDEX(#REF!,MATCH($A600,#REF!,0),3),LEFT(VLOOKUP($A600,#REF!,6,FALSE),LEN(VLOOKUP($A600,#REF!,6,FALSE))-2),CONCATENATE(LEFT(VLOOKUP($A600,#REF!,6,FALSE),LEN(VLOOKUP($A600,#REF!,6,FALSE))-2),"*")),"")</f>
        <v>#REF!</v>
      </c>
      <c r="H600" s="43" t="e">
        <f>IF(LEN(VLOOKUP($A600,#REF!,7,FALSE)),IF(INDEX(#REF!,MATCH($A600,#REF!,0),4),LEFT(VLOOKUP($A600,#REF!,7,FALSE),LEN(VLOOKUP($A600,#REF!,7,FALSE))-2),CONCATENATE(LEFT(VLOOKUP($A600,#REF!,7,FALSE),LEN(VLOOKUP($A600,#REF!,7,FALSE))-2),"*")),"")</f>
        <v>#REF!</v>
      </c>
      <c r="I600" s="54" t="e">
        <f>IF(LEN(VLOOKUP($A600,#REF!,8,FALSE)),UPPER(RIGHT(VLOOKUP($A600,#REF!,8,FALSE),1)),"")</f>
        <v>#REF!</v>
      </c>
      <c r="J600" s="42" t="e">
        <f>IF(LEN(VLOOKUP($A600,#REF!,4,FALSE)),UPPER(RIGHT(VLOOKUP($A600,#REF!,4,FALSE),1)),"")</f>
        <v>#REF!</v>
      </c>
      <c r="K600" s="42" t="e">
        <f>IF(LEN(VLOOKUP($A600,#REF!,5,FALSE)),UPPER(RIGHT(VLOOKUP($A600,#REF!,5,FALSE),1)),"")</f>
        <v>#REF!</v>
      </c>
      <c r="L600" s="42" t="e">
        <f>IF(LEN(VLOOKUP($A600,#REF!,6,FALSE)),UPPER(RIGHT(VLOOKUP($A600,#REF!,6,FALSE),1)),"")</f>
        <v>#REF!</v>
      </c>
      <c r="M600" s="43" t="e">
        <f>IF(LEN(VLOOKUP($A600,#REF!,7,FALSE)),UPPER(RIGHT(VLOOKUP($A600,#REF!,7,FALSE),1)),"")</f>
        <v>#REF!</v>
      </c>
      <c r="N600" s="206"/>
      <c r="O600" s="206"/>
      <c r="P600" s="206"/>
      <c r="Q600" s="206"/>
      <c r="R600" s="206"/>
      <c r="S600" s="63" t="e">
        <f>HLOOKUP("Device Tree Pin Name",#REF!,MATCH($A600,#REF!,0),FALSE)</f>
        <v>#REF!</v>
      </c>
      <c r="T600" s="47" t="e">
        <f>HLOOKUP("power rail",#REF!,MATCH($A600,#REF!,0),FALSE)</f>
        <v>#REF!</v>
      </c>
      <c r="U600" s="62" t="e">
        <f>HLOOKUP("Wake Capable",#REF!,MATCH($A600,#REF!,0),FALSE)</f>
        <v>#REF!</v>
      </c>
      <c r="V600" s="62" t="e">
        <f>HLOOKUP("Strap",#REF!,MATCH($A600,#REF!,0),FALSE)</f>
        <v>#REF!</v>
      </c>
      <c r="W600" s="62"/>
      <c r="X600" s="62"/>
      <c r="Y600" s="62"/>
      <c r="Z600" s="47"/>
      <c r="AA600" s="47" t="e">
        <f>HLOOKUP("Pad type",#REF!,MATCH($A600,#REF!,0),FALSE)</f>
        <v>#REF!</v>
      </c>
      <c r="AB600" s="63"/>
      <c r="AC600" s="63" t="e">
        <f>HLOOKUP("POR Pin State",#REF!,MATCH($A600,#REF!,0),FALSE)</f>
        <v>#REF!</v>
      </c>
      <c r="AD600" s="207"/>
      <c r="AE600" s="208"/>
      <c r="AF600" s="208"/>
      <c r="AG600" s="208"/>
      <c r="AH600" s="209"/>
      <c r="AI600" s="209"/>
      <c r="AJ600" s="210"/>
      <c r="AK600" s="210"/>
      <c r="AL600" s="210"/>
      <c r="AM600" s="210"/>
      <c r="AN600" s="210"/>
      <c r="AO600" s="210"/>
      <c r="AP600" s="210"/>
      <c r="AQ600" s="215" t="s">
        <v>1379</v>
      </c>
      <c r="AR600" s="105"/>
      <c r="AS600" s="105"/>
      <c r="AT600" s="105"/>
      <c r="AU600" s="105"/>
      <c r="AV600" s="105"/>
      <c r="AW600" s="105"/>
      <c r="AX600" s="105"/>
      <c r="AY600" s="105"/>
      <c r="AZ600" s="105"/>
      <c r="BA600" s="105"/>
      <c r="BB600" s="218"/>
      <c r="BC600" s="105"/>
      <c r="BD600" s="250"/>
      <c r="BE600" s="252" t="s">
        <v>1380</v>
      </c>
      <c r="BF600" s="147" t="e">
        <f>VLOOKUP($A600,#REF!,34,FALSE)</f>
        <v>#REF!</v>
      </c>
      <c r="BG600" s="147" t="e">
        <f>VLOOKUP($A600,#REF!,22,FALSE)</f>
        <v>#REF!</v>
      </c>
      <c r="BH600" s="149"/>
    </row>
    <row r="601" s="5" customFormat="1" ht="12.95" customHeight="1" spans="1:60">
      <c r="A601" s="48" t="s">
        <v>1381</v>
      </c>
      <c r="B601" s="38" t="e">
        <f>VLOOKUP($A601,#REF!,34,FALSE)</f>
        <v>#REF!</v>
      </c>
      <c r="C601" s="39" t="str">
        <f t="shared" si="160"/>
        <v>unused_DDR_XM0_B7A_CA0</v>
      </c>
      <c r="D601" s="40" t="e">
        <f>IF(LEN(VLOOKUP($A601,#REF!,8,FALSE)),LEFT(VLOOKUP($A601,#REF!,8,FALSE),LEN(VLOOKUP($A601,#REF!,8,FALSE))-2),"")</f>
        <v>#REF!</v>
      </c>
      <c r="E601" s="41" t="e">
        <f>IF(LEN(VLOOKUP($A601,#REF!,4,FALSE)),IF(INDEX(#REF!,MATCH($A601,#REF!,0),1),LEFT(VLOOKUP($A601,#REF!,4,FALSE),LEN(VLOOKUP($A601,#REF!,4,FALSE))-2),CONCATENATE(LEFT(VLOOKUP($A601,#REF!,4,FALSE),LEN(VLOOKUP($A601,#REF!,4,FALSE))-2),"*")),"")</f>
        <v>#REF!</v>
      </c>
      <c r="F601" s="42" t="e">
        <f>IF(LEN(VLOOKUP($A601,#REF!,5,FALSE)),IF(INDEX(#REF!,MATCH($A601,#REF!,0),2),LEFT(VLOOKUP($A601,#REF!,5,FALSE),LEN(VLOOKUP($A601,#REF!,5,FALSE))-2),CONCATENATE(LEFT(VLOOKUP($A601,#REF!,5,FALSE),LEN(VLOOKUP($A601,#REF!,5,FALSE))-2),"*")),"")</f>
        <v>#REF!</v>
      </c>
      <c r="G601" s="42" t="e">
        <f>IF(LEN(VLOOKUP($A601,#REF!,6,FALSE)),IF(INDEX(#REF!,MATCH($A601,#REF!,0),3),LEFT(VLOOKUP($A601,#REF!,6,FALSE),LEN(VLOOKUP($A601,#REF!,6,FALSE))-2),CONCATENATE(LEFT(VLOOKUP($A601,#REF!,6,FALSE),LEN(VLOOKUP($A601,#REF!,6,FALSE))-2),"*")),"")</f>
        <v>#REF!</v>
      </c>
      <c r="H601" s="43" t="e">
        <f>IF(LEN(VLOOKUP($A601,#REF!,7,FALSE)),IF(INDEX(#REF!,MATCH($A601,#REF!,0),4),LEFT(VLOOKUP($A601,#REF!,7,FALSE),LEN(VLOOKUP($A601,#REF!,7,FALSE))-2),CONCATENATE(LEFT(VLOOKUP($A601,#REF!,7,FALSE),LEN(VLOOKUP($A601,#REF!,7,FALSE))-2),"*")),"")</f>
        <v>#REF!</v>
      </c>
      <c r="I601" s="54" t="e">
        <f>IF(LEN(VLOOKUP($A601,#REF!,8,FALSE)),UPPER(RIGHT(VLOOKUP($A601,#REF!,8,FALSE),1)),"")</f>
        <v>#REF!</v>
      </c>
      <c r="J601" s="42" t="e">
        <f>IF(LEN(VLOOKUP($A601,#REF!,4,FALSE)),UPPER(RIGHT(VLOOKUP($A601,#REF!,4,FALSE),1)),"")</f>
        <v>#REF!</v>
      </c>
      <c r="K601" s="42" t="e">
        <f>IF(LEN(VLOOKUP($A601,#REF!,5,FALSE)),UPPER(RIGHT(VLOOKUP($A601,#REF!,5,FALSE),1)),"")</f>
        <v>#REF!</v>
      </c>
      <c r="L601" s="42" t="e">
        <f>IF(LEN(VLOOKUP($A601,#REF!,6,FALSE)),UPPER(RIGHT(VLOOKUP($A601,#REF!,6,FALSE),1)),"")</f>
        <v>#REF!</v>
      </c>
      <c r="M601" s="43" t="e">
        <f>IF(LEN(VLOOKUP($A601,#REF!,7,FALSE)),UPPER(RIGHT(VLOOKUP($A601,#REF!,7,FALSE),1)),"")</f>
        <v>#REF!</v>
      </c>
      <c r="N601" s="206"/>
      <c r="O601" s="206"/>
      <c r="P601" s="206"/>
      <c r="Q601" s="206"/>
      <c r="R601" s="206"/>
      <c r="S601" s="63" t="e">
        <f>HLOOKUP("Device Tree Pin Name",#REF!,MATCH($A601,#REF!,0),FALSE)</f>
        <v>#REF!</v>
      </c>
      <c r="T601" s="47" t="e">
        <f>HLOOKUP("power rail",#REF!,MATCH($A601,#REF!,0),FALSE)</f>
        <v>#REF!</v>
      </c>
      <c r="U601" s="62" t="e">
        <f>HLOOKUP("Wake Capable",#REF!,MATCH($A601,#REF!,0),FALSE)</f>
        <v>#REF!</v>
      </c>
      <c r="V601" s="62" t="e">
        <f>HLOOKUP("Strap",#REF!,MATCH($A601,#REF!,0),FALSE)</f>
        <v>#REF!</v>
      </c>
      <c r="W601" s="62"/>
      <c r="X601" s="62"/>
      <c r="Y601" s="62"/>
      <c r="Z601" s="47"/>
      <c r="AA601" s="47" t="e">
        <f>HLOOKUP("Pad type",#REF!,MATCH($A601,#REF!,0),FALSE)</f>
        <v>#REF!</v>
      </c>
      <c r="AB601" s="63"/>
      <c r="AC601" s="63" t="e">
        <f>HLOOKUP("POR Pin State",#REF!,MATCH($A601,#REF!,0),FALSE)</f>
        <v>#REF!</v>
      </c>
      <c r="AD601" s="207"/>
      <c r="AE601" s="208"/>
      <c r="AF601" s="208"/>
      <c r="AG601" s="208"/>
      <c r="AH601" s="209"/>
      <c r="AI601" s="209"/>
      <c r="AJ601" s="210"/>
      <c r="AK601" s="210"/>
      <c r="AL601" s="210"/>
      <c r="AM601" s="210"/>
      <c r="AN601" s="210"/>
      <c r="AO601" s="210"/>
      <c r="AP601" s="210"/>
      <c r="AQ601" s="215" t="s">
        <v>1382</v>
      </c>
      <c r="AR601" s="105"/>
      <c r="AS601" s="105"/>
      <c r="AT601" s="105"/>
      <c r="AU601" s="105"/>
      <c r="AV601" s="105"/>
      <c r="AW601" s="105"/>
      <c r="AX601" s="105"/>
      <c r="AY601" s="105"/>
      <c r="AZ601" s="105"/>
      <c r="BA601" s="105"/>
      <c r="BB601" s="218"/>
      <c r="BC601" s="105"/>
      <c r="BD601" s="250"/>
      <c r="BE601" s="252" t="s">
        <v>1383</v>
      </c>
      <c r="BF601" s="147" t="e">
        <f>VLOOKUP($A601,#REF!,34,FALSE)</f>
        <v>#REF!</v>
      </c>
      <c r="BG601" s="147" t="e">
        <f>VLOOKUP($A601,#REF!,22,FALSE)</f>
        <v>#REF!</v>
      </c>
      <c r="BH601" s="149"/>
    </row>
    <row r="602" s="5" customFormat="1" ht="12.95" customHeight="1" spans="1:60">
      <c r="A602" s="48" t="s">
        <v>1384</v>
      </c>
      <c r="B602" s="38" t="e">
        <f>VLOOKUP($A602,#REF!,34,FALSE)</f>
        <v>#REF!</v>
      </c>
      <c r="C602" s="39" t="str">
        <f t="shared" si="160"/>
        <v>unused_DDR_XM0_B7A_CA1</v>
      </c>
      <c r="D602" s="40" t="e">
        <f>IF(LEN(VLOOKUP($A602,#REF!,8,FALSE)),LEFT(VLOOKUP($A602,#REF!,8,FALSE),LEN(VLOOKUP($A602,#REF!,8,FALSE))-2),"")</f>
        <v>#REF!</v>
      </c>
      <c r="E602" s="41" t="e">
        <f>IF(LEN(VLOOKUP($A602,#REF!,4,FALSE)),IF(INDEX(#REF!,MATCH($A602,#REF!,0),1),LEFT(VLOOKUP($A602,#REF!,4,FALSE),LEN(VLOOKUP($A602,#REF!,4,FALSE))-2),CONCATENATE(LEFT(VLOOKUP($A602,#REF!,4,FALSE),LEN(VLOOKUP($A602,#REF!,4,FALSE))-2),"*")),"")</f>
        <v>#REF!</v>
      </c>
      <c r="F602" s="42" t="e">
        <f>IF(LEN(VLOOKUP($A602,#REF!,5,FALSE)),IF(INDEX(#REF!,MATCH($A602,#REF!,0),2),LEFT(VLOOKUP($A602,#REF!,5,FALSE),LEN(VLOOKUP($A602,#REF!,5,FALSE))-2),CONCATENATE(LEFT(VLOOKUP($A602,#REF!,5,FALSE),LEN(VLOOKUP($A602,#REF!,5,FALSE))-2),"*")),"")</f>
        <v>#REF!</v>
      </c>
      <c r="G602" s="42" t="e">
        <f>IF(LEN(VLOOKUP($A602,#REF!,6,FALSE)),IF(INDEX(#REF!,MATCH($A602,#REF!,0),3),LEFT(VLOOKUP($A602,#REF!,6,FALSE),LEN(VLOOKUP($A602,#REF!,6,FALSE))-2),CONCATENATE(LEFT(VLOOKUP($A602,#REF!,6,FALSE),LEN(VLOOKUP($A602,#REF!,6,FALSE))-2),"*")),"")</f>
        <v>#REF!</v>
      </c>
      <c r="H602" s="43" t="e">
        <f>IF(LEN(VLOOKUP($A602,#REF!,7,FALSE)),IF(INDEX(#REF!,MATCH($A602,#REF!,0),4),LEFT(VLOOKUP($A602,#REF!,7,FALSE),LEN(VLOOKUP($A602,#REF!,7,FALSE))-2),CONCATENATE(LEFT(VLOOKUP($A602,#REF!,7,FALSE),LEN(VLOOKUP($A602,#REF!,7,FALSE))-2),"*")),"")</f>
        <v>#REF!</v>
      </c>
      <c r="I602" s="54" t="e">
        <f>IF(LEN(VLOOKUP($A602,#REF!,8,FALSE)),UPPER(RIGHT(VLOOKUP($A602,#REF!,8,FALSE),1)),"")</f>
        <v>#REF!</v>
      </c>
      <c r="J602" s="42" t="e">
        <f>IF(LEN(VLOOKUP($A602,#REF!,4,FALSE)),UPPER(RIGHT(VLOOKUP($A602,#REF!,4,FALSE),1)),"")</f>
        <v>#REF!</v>
      </c>
      <c r="K602" s="42" t="e">
        <f>IF(LEN(VLOOKUP($A602,#REF!,5,FALSE)),UPPER(RIGHT(VLOOKUP($A602,#REF!,5,FALSE),1)),"")</f>
        <v>#REF!</v>
      </c>
      <c r="L602" s="42" t="e">
        <f>IF(LEN(VLOOKUP($A602,#REF!,6,FALSE)),UPPER(RIGHT(VLOOKUP($A602,#REF!,6,FALSE),1)),"")</f>
        <v>#REF!</v>
      </c>
      <c r="M602" s="43" t="e">
        <f>IF(LEN(VLOOKUP($A602,#REF!,7,FALSE)),UPPER(RIGHT(VLOOKUP($A602,#REF!,7,FALSE),1)),"")</f>
        <v>#REF!</v>
      </c>
      <c r="N602" s="206"/>
      <c r="O602" s="206"/>
      <c r="P602" s="206"/>
      <c r="Q602" s="206"/>
      <c r="R602" s="206"/>
      <c r="S602" s="63" t="e">
        <f>HLOOKUP("Device Tree Pin Name",#REF!,MATCH($A602,#REF!,0),FALSE)</f>
        <v>#REF!</v>
      </c>
      <c r="T602" s="47" t="e">
        <f>HLOOKUP("power rail",#REF!,MATCH($A602,#REF!,0),FALSE)</f>
        <v>#REF!</v>
      </c>
      <c r="U602" s="62" t="e">
        <f>HLOOKUP("Wake Capable",#REF!,MATCH($A602,#REF!,0),FALSE)</f>
        <v>#REF!</v>
      </c>
      <c r="V602" s="62" t="e">
        <f>HLOOKUP("Strap",#REF!,MATCH($A602,#REF!,0),FALSE)</f>
        <v>#REF!</v>
      </c>
      <c r="W602" s="62"/>
      <c r="X602" s="62"/>
      <c r="Y602" s="62"/>
      <c r="Z602" s="47"/>
      <c r="AA602" s="47" t="e">
        <f>HLOOKUP("Pad type",#REF!,MATCH($A602,#REF!,0),FALSE)</f>
        <v>#REF!</v>
      </c>
      <c r="AB602" s="63"/>
      <c r="AC602" s="63" t="e">
        <f>HLOOKUP("POR Pin State",#REF!,MATCH($A602,#REF!,0),FALSE)</f>
        <v>#REF!</v>
      </c>
      <c r="AD602" s="207"/>
      <c r="AE602" s="208"/>
      <c r="AF602" s="208"/>
      <c r="AG602" s="208"/>
      <c r="AH602" s="209"/>
      <c r="AI602" s="209"/>
      <c r="AJ602" s="210"/>
      <c r="AK602" s="210"/>
      <c r="AL602" s="210"/>
      <c r="AM602" s="210"/>
      <c r="AN602" s="210"/>
      <c r="AO602" s="210"/>
      <c r="AP602" s="210"/>
      <c r="AQ602" s="215" t="s">
        <v>1385</v>
      </c>
      <c r="AR602" s="105"/>
      <c r="AS602" s="105"/>
      <c r="AT602" s="105"/>
      <c r="AU602" s="105"/>
      <c r="AV602" s="105"/>
      <c r="AW602" s="105"/>
      <c r="AX602" s="105"/>
      <c r="AY602" s="105"/>
      <c r="AZ602" s="105"/>
      <c r="BA602" s="105"/>
      <c r="BB602" s="218"/>
      <c r="BC602" s="105"/>
      <c r="BD602" s="250"/>
      <c r="BE602" s="252" t="s">
        <v>1386</v>
      </c>
      <c r="BF602" s="147" t="e">
        <f>VLOOKUP($A602,#REF!,34,FALSE)</f>
        <v>#REF!</v>
      </c>
      <c r="BG602" s="147" t="e">
        <f>VLOOKUP($A602,#REF!,22,FALSE)</f>
        <v>#REF!</v>
      </c>
      <c r="BH602" s="149"/>
    </row>
    <row r="603" s="5" customFormat="1" ht="12.95" customHeight="1" spans="1:60">
      <c r="A603" s="48" t="s">
        <v>1387</v>
      </c>
      <c r="B603" s="38" t="e">
        <f>VLOOKUP($A603,#REF!,34,FALSE)</f>
        <v>#REF!</v>
      </c>
      <c r="C603" s="39" t="str">
        <f t="shared" si="160"/>
        <v>unused_DDR_XM0_B7A_CA2</v>
      </c>
      <c r="D603" s="40" t="e">
        <f>IF(LEN(VLOOKUP($A603,#REF!,8,FALSE)),LEFT(VLOOKUP($A603,#REF!,8,FALSE),LEN(VLOOKUP($A603,#REF!,8,FALSE))-2),"")</f>
        <v>#REF!</v>
      </c>
      <c r="E603" s="41" t="e">
        <f>IF(LEN(VLOOKUP($A603,#REF!,4,FALSE)),IF(INDEX(#REF!,MATCH($A603,#REF!,0),1),LEFT(VLOOKUP($A603,#REF!,4,FALSE),LEN(VLOOKUP($A603,#REF!,4,FALSE))-2),CONCATENATE(LEFT(VLOOKUP($A603,#REF!,4,FALSE),LEN(VLOOKUP($A603,#REF!,4,FALSE))-2),"*")),"")</f>
        <v>#REF!</v>
      </c>
      <c r="F603" s="42" t="e">
        <f>IF(LEN(VLOOKUP($A603,#REF!,5,FALSE)),IF(INDEX(#REF!,MATCH($A603,#REF!,0),2),LEFT(VLOOKUP($A603,#REF!,5,FALSE),LEN(VLOOKUP($A603,#REF!,5,FALSE))-2),CONCATENATE(LEFT(VLOOKUP($A603,#REF!,5,FALSE),LEN(VLOOKUP($A603,#REF!,5,FALSE))-2),"*")),"")</f>
        <v>#REF!</v>
      </c>
      <c r="G603" s="42" t="e">
        <f>IF(LEN(VLOOKUP($A603,#REF!,6,FALSE)),IF(INDEX(#REF!,MATCH($A603,#REF!,0),3),LEFT(VLOOKUP($A603,#REF!,6,FALSE),LEN(VLOOKUP($A603,#REF!,6,FALSE))-2),CONCATENATE(LEFT(VLOOKUP($A603,#REF!,6,FALSE),LEN(VLOOKUP($A603,#REF!,6,FALSE))-2),"*")),"")</f>
        <v>#REF!</v>
      </c>
      <c r="H603" s="43" t="e">
        <f>IF(LEN(VLOOKUP($A603,#REF!,7,FALSE)),IF(INDEX(#REF!,MATCH($A603,#REF!,0),4),LEFT(VLOOKUP($A603,#REF!,7,FALSE),LEN(VLOOKUP($A603,#REF!,7,FALSE))-2),CONCATENATE(LEFT(VLOOKUP($A603,#REF!,7,FALSE),LEN(VLOOKUP($A603,#REF!,7,FALSE))-2),"*")),"")</f>
        <v>#REF!</v>
      </c>
      <c r="I603" s="54" t="e">
        <f>IF(LEN(VLOOKUP($A603,#REF!,8,FALSE)),UPPER(RIGHT(VLOOKUP($A603,#REF!,8,FALSE),1)),"")</f>
        <v>#REF!</v>
      </c>
      <c r="J603" s="42" t="e">
        <f>IF(LEN(VLOOKUP($A603,#REF!,4,FALSE)),UPPER(RIGHT(VLOOKUP($A603,#REF!,4,FALSE),1)),"")</f>
        <v>#REF!</v>
      </c>
      <c r="K603" s="42" t="e">
        <f>IF(LEN(VLOOKUP($A603,#REF!,5,FALSE)),UPPER(RIGHT(VLOOKUP($A603,#REF!,5,FALSE),1)),"")</f>
        <v>#REF!</v>
      </c>
      <c r="L603" s="42" t="e">
        <f>IF(LEN(VLOOKUP($A603,#REF!,6,FALSE)),UPPER(RIGHT(VLOOKUP($A603,#REF!,6,FALSE),1)),"")</f>
        <v>#REF!</v>
      </c>
      <c r="M603" s="43" t="e">
        <f>IF(LEN(VLOOKUP($A603,#REF!,7,FALSE)),UPPER(RIGHT(VLOOKUP($A603,#REF!,7,FALSE),1)),"")</f>
        <v>#REF!</v>
      </c>
      <c r="N603" s="206"/>
      <c r="O603" s="206"/>
      <c r="P603" s="206"/>
      <c r="Q603" s="206"/>
      <c r="R603" s="206"/>
      <c r="S603" s="63" t="e">
        <f>HLOOKUP("Device Tree Pin Name",#REF!,MATCH($A603,#REF!,0),FALSE)</f>
        <v>#REF!</v>
      </c>
      <c r="T603" s="47" t="e">
        <f>HLOOKUP("power rail",#REF!,MATCH($A603,#REF!,0),FALSE)</f>
        <v>#REF!</v>
      </c>
      <c r="U603" s="62" t="e">
        <f>HLOOKUP("Wake Capable",#REF!,MATCH($A603,#REF!,0),FALSE)</f>
        <v>#REF!</v>
      </c>
      <c r="V603" s="62" t="e">
        <f>HLOOKUP("Strap",#REF!,MATCH($A603,#REF!,0),FALSE)</f>
        <v>#REF!</v>
      </c>
      <c r="W603" s="62"/>
      <c r="X603" s="62"/>
      <c r="Y603" s="62"/>
      <c r="Z603" s="47"/>
      <c r="AA603" s="47" t="e">
        <f>HLOOKUP("Pad type",#REF!,MATCH($A603,#REF!,0),FALSE)</f>
        <v>#REF!</v>
      </c>
      <c r="AB603" s="63"/>
      <c r="AC603" s="63" t="e">
        <f>HLOOKUP("POR Pin State",#REF!,MATCH($A603,#REF!,0),FALSE)</f>
        <v>#REF!</v>
      </c>
      <c r="AD603" s="207"/>
      <c r="AE603" s="208"/>
      <c r="AF603" s="208"/>
      <c r="AG603" s="208"/>
      <c r="AH603" s="209"/>
      <c r="AI603" s="209"/>
      <c r="AJ603" s="210"/>
      <c r="AK603" s="210"/>
      <c r="AL603" s="210"/>
      <c r="AM603" s="210"/>
      <c r="AN603" s="210"/>
      <c r="AO603" s="210"/>
      <c r="AP603" s="210"/>
      <c r="AQ603" s="215" t="s">
        <v>1388</v>
      </c>
      <c r="AR603" s="105"/>
      <c r="AS603" s="105"/>
      <c r="AT603" s="105"/>
      <c r="AU603" s="105"/>
      <c r="AV603" s="105"/>
      <c r="AW603" s="105"/>
      <c r="AX603" s="105"/>
      <c r="AY603" s="105"/>
      <c r="AZ603" s="105"/>
      <c r="BA603" s="105"/>
      <c r="BB603" s="218"/>
      <c r="BC603" s="105"/>
      <c r="BD603" s="250"/>
      <c r="BE603" s="252" t="s">
        <v>1389</v>
      </c>
      <c r="BF603" s="147" t="e">
        <f>VLOOKUP($A603,#REF!,34,FALSE)</f>
        <v>#REF!</v>
      </c>
      <c r="BG603" s="147" t="e">
        <f>VLOOKUP($A603,#REF!,22,FALSE)</f>
        <v>#REF!</v>
      </c>
      <c r="BH603" s="149"/>
    </row>
    <row r="604" s="5" customFormat="1" ht="12.95" customHeight="1" spans="1:60">
      <c r="A604" s="48" t="s">
        <v>1390</v>
      </c>
      <c r="B604" s="38" t="e">
        <f>VLOOKUP($A604,#REF!,34,FALSE)</f>
        <v>#REF!</v>
      </c>
      <c r="C604" s="39" t="str">
        <f t="shared" si="160"/>
        <v>unused_DDR_XM0_B7A_CA3</v>
      </c>
      <c r="D604" s="40" t="e">
        <f>IF(LEN(VLOOKUP($A604,#REF!,8,FALSE)),LEFT(VLOOKUP($A604,#REF!,8,FALSE),LEN(VLOOKUP($A604,#REF!,8,FALSE))-2),"")</f>
        <v>#REF!</v>
      </c>
      <c r="E604" s="41" t="e">
        <f>IF(LEN(VLOOKUP($A604,#REF!,4,FALSE)),IF(INDEX(#REF!,MATCH($A604,#REF!,0),1),LEFT(VLOOKUP($A604,#REF!,4,FALSE),LEN(VLOOKUP($A604,#REF!,4,FALSE))-2),CONCATENATE(LEFT(VLOOKUP($A604,#REF!,4,FALSE),LEN(VLOOKUP($A604,#REF!,4,FALSE))-2),"*")),"")</f>
        <v>#REF!</v>
      </c>
      <c r="F604" s="42" t="e">
        <f>IF(LEN(VLOOKUP($A604,#REF!,5,FALSE)),IF(INDEX(#REF!,MATCH($A604,#REF!,0),2),LEFT(VLOOKUP($A604,#REF!,5,FALSE),LEN(VLOOKUP($A604,#REF!,5,FALSE))-2),CONCATENATE(LEFT(VLOOKUP($A604,#REF!,5,FALSE),LEN(VLOOKUP($A604,#REF!,5,FALSE))-2),"*")),"")</f>
        <v>#REF!</v>
      </c>
      <c r="G604" s="42" t="e">
        <f>IF(LEN(VLOOKUP($A604,#REF!,6,FALSE)),IF(INDEX(#REF!,MATCH($A604,#REF!,0),3),LEFT(VLOOKUP($A604,#REF!,6,FALSE),LEN(VLOOKUP($A604,#REF!,6,FALSE))-2),CONCATENATE(LEFT(VLOOKUP($A604,#REF!,6,FALSE),LEN(VLOOKUP($A604,#REF!,6,FALSE))-2),"*")),"")</f>
        <v>#REF!</v>
      </c>
      <c r="H604" s="43" t="e">
        <f>IF(LEN(VLOOKUP($A604,#REF!,7,FALSE)),IF(INDEX(#REF!,MATCH($A604,#REF!,0),4),LEFT(VLOOKUP($A604,#REF!,7,FALSE),LEN(VLOOKUP($A604,#REF!,7,FALSE))-2),CONCATENATE(LEFT(VLOOKUP($A604,#REF!,7,FALSE),LEN(VLOOKUP($A604,#REF!,7,FALSE))-2),"*")),"")</f>
        <v>#REF!</v>
      </c>
      <c r="I604" s="54" t="e">
        <f>IF(LEN(VLOOKUP($A604,#REF!,8,FALSE)),UPPER(RIGHT(VLOOKUP($A604,#REF!,8,FALSE),1)),"")</f>
        <v>#REF!</v>
      </c>
      <c r="J604" s="42" t="e">
        <f>IF(LEN(VLOOKUP($A604,#REF!,4,FALSE)),UPPER(RIGHT(VLOOKUP($A604,#REF!,4,FALSE),1)),"")</f>
        <v>#REF!</v>
      </c>
      <c r="K604" s="42" t="e">
        <f>IF(LEN(VLOOKUP($A604,#REF!,5,FALSE)),UPPER(RIGHT(VLOOKUP($A604,#REF!,5,FALSE),1)),"")</f>
        <v>#REF!</v>
      </c>
      <c r="L604" s="42" t="e">
        <f>IF(LEN(VLOOKUP($A604,#REF!,6,FALSE)),UPPER(RIGHT(VLOOKUP($A604,#REF!,6,FALSE),1)),"")</f>
        <v>#REF!</v>
      </c>
      <c r="M604" s="43" t="e">
        <f>IF(LEN(VLOOKUP($A604,#REF!,7,FALSE)),UPPER(RIGHT(VLOOKUP($A604,#REF!,7,FALSE),1)),"")</f>
        <v>#REF!</v>
      </c>
      <c r="N604" s="206"/>
      <c r="O604" s="206"/>
      <c r="P604" s="206"/>
      <c r="Q604" s="206"/>
      <c r="R604" s="206"/>
      <c r="S604" s="63" t="e">
        <f>HLOOKUP("Device Tree Pin Name",#REF!,MATCH($A604,#REF!,0),FALSE)</f>
        <v>#REF!</v>
      </c>
      <c r="T604" s="47" t="e">
        <f>HLOOKUP("power rail",#REF!,MATCH($A604,#REF!,0),FALSE)</f>
        <v>#REF!</v>
      </c>
      <c r="U604" s="62" t="e">
        <f>HLOOKUP("Wake Capable",#REF!,MATCH($A604,#REF!,0),FALSE)</f>
        <v>#REF!</v>
      </c>
      <c r="V604" s="62" t="e">
        <f>HLOOKUP("Strap",#REF!,MATCH($A604,#REF!,0),FALSE)</f>
        <v>#REF!</v>
      </c>
      <c r="W604" s="62"/>
      <c r="X604" s="62"/>
      <c r="Y604" s="62"/>
      <c r="Z604" s="47"/>
      <c r="AA604" s="47" t="e">
        <f>HLOOKUP("Pad type",#REF!,MATCH($A604,#REF!,0),FALSE)</f>
        <v>#REF!</v>
      </c>
      <c r="AB604" s="63"/>
      <c r="AC604" s="63" t="e">
        <f>HLOOKUP("POR Pin State",#REF!,MATCH($A604,#REF!,0),FALSE)</f>
        <v>#REF!</v>
      </c>
      <c r="AD604" s="207"/>
      <c r="AE604" s="208"/>
      <c r="AF604" s="208"/>
      <c r="AG604" s="208"/>
      <c r="AH604" s="209"/>
      <c r="AI604" s="209"/>
      <c r="AJ604" s="210"/>
      <c r="AK604" s="210"/>
      <c r="AL604" s="210"/>
      <c r="AM604" s="210"/>
      <c r="AN604" s="210"/>
      <c r="AO604" s="210"/>
      <c r="AP604" s="210"/>
      <c r="AQ604" s="215" t="s">
        <v>1391</v>
      </c>
      <c r="AR604" s="105"/>
      <c r="AS604" s="105"/>
      <c r="AT604" s="105"/>
      <c r="AU604" s="105"/>
      <c r="AV604" s="105"/>
      <c r="AW604" s="105"/>
      <c r="AX604" s="105"/>
      <c r="AY604" s="105"/>
      <c r="AZ604" s="105"/>
      <c r="BA604" s="105"/>
      <c r="BB604" s="218"/>
      <c r="BC604" s="105"/>
      <c r="BD604" s="250"/>
      <c r="BE604" s="252" t="s">
        <v>1392</v>
      </c>
      <c r="BF604" s="147" t="e">
        <f>VLOOKUP($A604,#REF!,34,FALSE)</f>
        <v>#REF!</v>
      </c>
      <c r="BG604" s="147" t="e">
        <f>VLOOKUP($A604,#REF!,22,FALSE)</f>
        <v>#REF!</v>
      </c>
      <c r="BH604" s="149"/>
    </row>
    <row r="605" s="5" customFormat="1" ht="12.95" customHeight="1" spans="1:60">
      <c r="A605" s="10" t="s">
        <v>1393</v>
      </c>
      <c r="B605" s="38" t="e">
        <f>VLOOKUP($A605,#REF!,34,FALSE)</f>
        <v>#REF!</v>
      </c>
      <c r="C605" s="39" t="str">
        <f t="shared" si="160"/>
        <v>unused_DDR_XM0_B7A_CA4</v>
      </c>
      <c r="D605" s="40" t="e">
        <f>IF(LEN(VLOOKUP($A605,#REF!,8,FALSE)),LEFT(VLOOKUP($A605,#REF!,8,FALSE),LEN(VLOOKUP($A605,#REF!,8,FALSE))-2),"")</f>
        <v>#REF!</v>
      </c>
      <c r="E605" s="41" t="e">
        <f>IF(LEN(VLOOKUP($A605,#REF!,4,FALSE)),IF(INDEX(#REF!,MATCH($A605,#REF!,0),1),LEFT(VLOOKUP($A605,#REF!,4,FALSE),LEN(VLOOKUP($A605,#REF!,4,FALSE))-2),CONCATENATE(LEFT(VLOOKUP($A605,#REF!,4,FALSE),LEN(VLOOKUP($A605,#REF!,4,FALSE))-2),"*")),"")</f>
        <v>#REF!</v>
      </c>
      <c r="F605" s="42" t="e">
        <f>IF(LEN(VLOOKUP($A605,#REF!,5,FALSE)),IF(INDEX(#REF!,MATCH($A605,#REF!,0),2),LEFT(VLOOKUP($A605,#REF!,5,FALSE),LEN(VLOOKUP($A605,#REF!,5,FALSE))-2),CONCATENATE(LEFT(VLOOKUP($A605,#REF!,5,FALSE),LEN(VLOOKUP($A605,#REF!,5,FALSE))-2),"*")),"")</f>
        <v>#REF!</v>
      </c>
      <c r="G605" s="42" t="e">
        <f>IF(LEN(VLOOKUP($A605,#REF!,6,FALSE)),IF(INDEX(#REF!,MATCH($A605,#REF!,0),3),LEFT(VLOOKUP($A605,#REF!,6,FALSE),LEN(VLOOKUP($A605,#REF!,6,FALSE))-2),CONCATENATE(LEFT(VLOOKUP($A605,#REF!,6,FALSE),LEN(VLOOKUP($A605,#REF!,6,FALSE))-2),"*")),"")</f>
        <v>#REF!</v>
      </c>
      <c r="H605" s="43" t="e">
        <f>IF(LEN(VLOOKUP($A605,#REF!,7,FALSE)),IF(INDEX(#REF!,MATCH($A605,#REF!,0),4),LEFT(VLOOKUP($A605,#REF!,7,FALSE),LEN(VLOOKUP($A605,#REF!,7,FALSE))-2),CONCATENATE(LEFT(VLOOKUP($A605,#REF!,7,FALSE),LEN(VLOOKUP($A605,#REF!,7,FALSE))-2),"*")),"")</f>
        <v>#REF!</v>
      </c>
      <c r="I605" s="54" t="e">
        <f>IF(LEN(VLOOKUP($A605,#REF!,8,FALSE)),UPPER(RIGHT(VLOOKUP($A605,#REF!,8,FALSE),1)),"")</f>
        <v>#REF!</v>
      </c>
      <c r="J605" s="42" t="e">
        <f>IF(LEN(VLOOKUP($A605,#REF!,4,FALSE)),UPPER(RIGHT(VLOOKUP($A605,#REF!,4,FALSE),1)),"")</f>
        <v>#REF!</v>
      </c>
      <c r="K605" s="42" t="e">
        <f>IF(LEN(VLOOKUP($A605,#REF!,5,FALSE)),UPPER(RIGHT(VLOOKUP($A605,#REF!,5,FALSE),1)),"")</f>
        <v>#REF!</v>
      </c>
      <c r="L605" s="42" t="e">
        <f>IF(LEN(VLOOKUP($A605,#REF!,6,FALSE)),UPPER(RIGHT(VLOOKUP($A605,#REF!,6,FALSE),1)),"")</f>
        <v>#REF!</v>
      </c>
      <c r="M605" s="43" t="e">
        <f>IF(LEN(VLOOKUP($A605,#REF!,7,FALSE)),UPPER(RIGHT(VLOOKUP($A605,#REF!,7,FALSE),1)),"")</f>
        <v>#REF!</v>
      </c>
      <c r="N605" s="206"/>
      <c r="O605" s="206"/>
      <c r="P605" s="206"/>
      <c r="Q605" s="206"/>
      <c r="R605" s="206"/>
      <c r="S605" s="63" t="e">
        <f>HLOOKUP("Device Tree Pin Name",#REF!,MATCH($A605,#REF!,0),FALSE)</f>
        <v>#REF!</v>
      </c>
      <c r="T605" s="47" t="e">
        <f>HLOOKUP("power rail",#REF!,MATCH($A605,#REF!,0),FALSE)</f>
        <v>#REF!</v>
      </c>
      <c r="U605" s="62" t="e">
        <f>HLOOKUP("Wake Capable",#REF!,MATCH($A605,#REF!,0),FALSE)</f>
        <v>#REF!</v>
      </c>
      <c r="V605" s="62" t="e">
        <f>HLOOKUP("Strap",#REF!,MATCH($A605,#REF!,0),FALSE)</f>
        <v>#REF!</v>
      </c>
      <c r="W605" s="62"/>
      <c r="X605" s="62"/>
      <c r="Y605" s="62"/>
      <c r="Z605" s="47"/>
      <c r="AA605" s="47" t="e">
        <f>HLOOKUP("Pad type",#REF!,MATCH($A605,#REF!,0),FALSE)</f>
        <v>#REF!</v>
      </c>
      <c r="AB605" s="63"/>
      <c r="AC605" s="63" t="e">
        <f>HLOOKUP("POR Pin State",#REF!,MATCH($A605,#REF!,0),FALSE)</f>
        <v>#REF!</v>
      </c>
      <c r="AD605" s="207"/>
      <c r="AE605" s="208"/>
      <c r="AF605" s="208"/>
      <c r="AG605" s="208"/>
      <c r="AH605" s="209"/>
      <c r="AI605" s="209"/>
      <c r="AJ605" s="210"/>
      <c r="AK605" s="210"/>
      <c r="AL605" s="210"/>
      <c r="AM605" s="210"/>
      <c r="AN605" s="210"/>
      <c r="AO605" s="210"/>
      <c r="AP605" s="210"/>
      <c r="AQ605" s="215" t="s">
        <v>1394</v>
      </c>
      <c r="AR605" s="105"/>
      <c r="AS605" s="105"/>
      <c r="AT605" s="105"/>
      <c r="AU605" s="105"/>
      <c r="AV605" s="105"/>
      <c r="AW605" s="105"/>
      <c r="AX605" s="105"/>
      <c r="AY605" s="105"/>
      <c r="AZ605" s="105"/>
      <c r="BA605" s="105"/>
      <c r="BB605" s="218"/>
      <c r="BC605" s="105"/>
      <c r="BD605" s="250"/>
      <c r="BE605" s="252" t="s">
        <v>1395</v>
      </c>
      <c r="BF605" s="147" t="e">
        <f>VLOOKUP($A605,#REF!,34,FALSE)</f>
        <v>#REF!</v>
      </c>
      <c r="BG605" s="147" t="e">
        <f>VLOOKUP($A605,#REF!,22,FALSE)</f>
        <v>#REF!</v>
      </c>
      <c r="BH605" s="149"/>
    </row>
    <row r="606" s="5" customFormat="1" ht="12.95" customHeight="1" spans="1:60">
      <c r="A606" s="10" t="s">
        <v>1396</v>
      </c>
      <c r="B606" s="38" t="e">
        <f>VLOOKUP($A606,#REF!,34,FALSE)</f>
        <v>#REF!</v>
      </c>
      <c r="C606" s="39" t="str">
        <f t="shared" si="160"/>
        <v>unused_DDR_XM0_B7A_CA5</v>
      </c>
      <c r="D606" s="40" t="e">
        <f>IF(LEN(VLOOKUP($A606,#REF!,8,FALSE)),LEFT(VLOOKUP($A606,#REF!,8,FALSE),LEN(VLOOKUP($A606,#REF!,8,FALSE))-2),"")</f>
        <v>#REF!</v>
      </c>
      <c r="E606" s="41" t="e">
        <f>IF(LEN(VLOOKUP($A606,#REF!,4,FALSE)),IF(INDEX(#REF!,MATCH($A606,#REF!,0),1),LEFT(VLOOKUP($A606,#REF!,4,FALSE),LEN(VLOOKUP($A606,#REF!,4,FALSE))-2),CONCATENATE(LEFT(VLOOKUP($A606,#REF!,4,FALSE),LEN(VLOOKUP($A606,#REF!,4,FALSE))-2),"*")),"")</f>
        <v>#REF!</v>
      </c>
      <c r="F606" s="42" t="e">
        <f>IF(LEN(VLOOKUP($A606,#REF!,5,FALSE)),IF(INDEX(#REF!,MATCH($A606,#REF!,0),2),LEFT(VLOOKUP($A606,#REF!,5,FALSE),LEN(VLOOKUP($A606,#REF!,5,FALSE))-2),CONCATENATE(LEFT(VLOOKUP($A606,#REF!,5,FALSE),LEN(VLOOKUP($A606,#REF!,5,FALSE))-2),"*")),"")</f>
        <v>#REF!</v>
      </c>
      <c r="G606" s="42" t="e">
        <f>IF(LEN(VLOOKUP($A606,#REF!,6,FALSE)),IF(INDEX(#REF!,MATCH($A606,#REF!,0),3),LEFT(VLOOKUP($A606,#REF!,6,FALSE),LEN(VLOOKUP($A606,#REF!,6,FALSE))-2),CONCATENATE(LEFT(VLOOKUP($A606,#REF!,6,FALSE),LEN(VLOOKUP($A606,#REF!,6,FALSE))-2),"*")),"")</f>
        <v>#REF!</v>
      </c>
      <c r="H606" s="43" t="e">
        <f>IF(LEN(VLOOKUP($A606,#REF!,7,FALSE)),IF(INDEX(#REF!,MATCH($A606,#REF!,0),4),LEFT(VLOOKUP($A606,#REF!,7,FALSE),LEN(VLOOKUP($A606,#REF!,7,FALSE))-2),CONCATENATE(LEFT(VLOOKUP($A606,#REF!,7,FALSE),LEN(VLOOKUP($A606,#REF!,7,FALSE))-2),"*")),"")</f>
        <v>#REF!</v>
      </c>
      <c r="I606" s="54" t="e">
        <f>IF(LEN(VLOOKUP($A606,#REF!,8,FALSE)),UPPER(RIGHT(VLOOKUP($A606,#REF!,8,FALSE),1)),"")</f>
        <v>#REF!</v>
      </c>
      <c r="J606" s="42" t="e">
        <f>IF(LEN(VLOOKUP($A606,#REF!,4,FALSE)),UPPER(RIGHT(VLOOKUP($A606,#REF!,4,FALSE),1)),"")</f>
        <v>#REF!</v>
      </c>
      <c r="K606" s="42" t="e">
        <f>IF(LEN(VLOOKUP($A606,#REF!,5,FALSE)),UPPER(RIGHT(VLOOKUP($A606,#REF!,5,FALSE),1)),"")</f>
        <v>#REF!</v>
      </c>
      <c r="L606" s="42" t="e">
        <f>IF(LEN(VLOOKUP($A606,#REF!,6,FALSE)),UPPER(RIGHT(VLOOKUP($A606,#REF!,6,FALSE),1)),"")</f>
        <v>#REF!</v>
      </c>
      <c r="M606" s="43" t="e">
        <f>IF(LEN(VLOOKUP($A606,#REF!,7,FALSE)),UPPER(RIGHT(VLOOKUP($A606,#REF!,7,FALSE),1)),"")</f>
        <v>#REF!</v>
      </c>
      <c r="N606" s="206"/>
      <c r="O606" s="206"/>
      <c r="P606" s="206"/>
      <c r="Q606" s="206"/>
      <c r="R606" s="206"/>
      <c r="S606" s="63" t="e">
        <f>HLOOKUP("Device Tree Pin Name",#REF!,MATCH($A606,#REF!,0),FALSE)</f>
        <v>#REF!</v>
      </c>
      <c r="T606" s="47" t="e">
        <f>HLOOKUP("power rail",#REF!,MATCH($A606,#REF!,0),FALSE)</f>
        <v>#REF!</v>
      </c>
      <c r="U606" s="62" t="e">
        <f>HLOOKUP("Wake Capable",#REF!,MATCH($A606,#REF!,0),FALSE)</f>
        <v>#REF!</v>
      </c>
      <c r="V606" s="62" t="e">
        <f>HLOOKUP("Strap",#REF!,MATCH($A606,#REF!,0),FALSE)</f>
        <v>#REF!</v>
      </c>
      <c r="W606" s="62"/>
      <c r="X606" s="62"/>
      <c r="Y606" s="62"/>
      <c r="Z606" s="47"/>
      <c r="AA606" s="47" t="e">
        <f>HLOOKUP("Pad type",#REF!,MATCH($A606,#REF!,0),FALSE)</f>
        <v>#REF!</v>
      </c>
      <c r="AB606" s="63"/>
      <c r="AC606" s="63" t="e">
        <f>HLOOKUP("POR Pin State",#REF!,MATCH($A606,#REF!,0),FALSE)</f>
        <v>#REF!</v>
      </c>
      <c r="AD606" s="207"/>
      <c r="AE606" s="208"/>
      <c r="AF606" s="208"/>
      <c r="AG606" s="208"/>
      <c r="AH606" s="209"/>
      <c r="AI606" s="209"/>
      <c r="AJ606" s="210"/>
      <c r="AK606" s="210"/>
      <c r="AL606" s="210"/>
      <c r="AM606" s="210"/>
      <c r="AN606" s="210"/>
      <c r="AO606" s="210"/>
      <c r="AP606" s="210"/>
      <c r="AQ606" s="215" t="s">
        <v>1397</v>
      </c>
      <c r="AR606" s="105"/>
      <c r="AS606" s="105"/>
      <c r="AT606" s="105"/>
      <c r="AU606" s="105"/>
      <c r="AV606" s="105"/>
      <c r="AW606" s="105"/>
      <c r="AX606" s="105"/>
      <c r="AY606" s="105"/>
      <c r="AZ606" s="105"/>
      <c r="BA606" s="105"/>
      <c r="BB606" s="218"/>
      <c r="BC606" s="105"/>
      <c r="BD606" s="250"/>
      <c r="BE606" s="252" t="s">
        <v>1398</v>
      </c>
      <c r="BF606" s="147" t="e">
        <f>VLOOKUP($A606,#REF!,34,FALSE)</f>
        <v>#REF!</v>
      </c>
      <c r="BG606" s="147" t="e">
        <f>VLOOKUP($A606,#REF!,22,FALSE)</f>
        <v>#REF!</v>
      </c>
      <c r="BH606" s="149"/>
    </row>
    <row r="607" s="5" customFormat="1" ht="12.95" customHeight="1" spans="1:60">
      <c r="A607" s="48" t="s">
        <v>1399</v>
      </c>
      <c r="B607" s="38" t="e">
        <f>VLOOKUP($A607,#REF!,34,FALSE)</f>
        <v>#REF!</v>
      </c>
      <c r="C607" s="39" t="str">
        <f t="shared" si="160"/>
        <v>unused_DDR_XM0_B7A_CA6</v>
      </c>
      <c r="D607" s="40" t="e">
        <f>IF(LEN(VLOOKUP($A607,#REF!,8,FALSE)),LEFT(VLOOKUP($A607,#REF!,8,FALSE),LEN(VLOOKUP($A607,#REF!,8,FALSE))-2),"")</f>
        <v>#REF!</v>
      </c>
      <c r="E607" s="41" t="e">
        <f>IF(LEN(VLOOKUP($A607,#REF!,4,FALSE)),IF(INDEX(#REF!,MATCH($A607,#REF!,0),1),LEFT(VLOOKUP($A607,#REF!,4,FALSE),LEN(VLOOKUP($A607,#REF!,4,FALSE))-2),CONCATENATE(LEFT(VLOOKUP($A607,#REF!,4,FALSE),LEN(VLOOKUP($A607,#REF!,4,FALSE))-2),"*")),"")</f>
        <v>#REF!</v>
      </c>
      <c r="F607" s="42" t="e">
        <f>IF(LEN(VLOOKUP($A607,#REF!,5,FALSE)),IF(INDEX(#REF!,MATCH($A607,#REF!,0),2),LEFT(VLOOKUP($A607,#REF!,5,FALSE),LEN(VLOOKUP($A607,#REF!,5,FALSE))-2),CONCATENATE(LEFT(VLOOKUP($A607,#REF!,5,FALSE),LEN(VLOOKUP($A607,#REF!,5,FALSE))-2),"*")),"")</f>
        <v>#REF!</v>
      </c>
      <c r="G607" s="42" t="e">
        <f>IF(LEN(VLOOKUP($A607,#REF!,6,FALSE)),IF(INDEX(#REF!,MATCH($A607,#REF!,0),3),LEFT(VLOOKUP($A607,#REF!,6,FALSE),LEN(VLOOKUP($A607,#REF!,6,FALSE))-2),CONCATENATE(LEFT(VLOOKUP($A607,#REF!,6,FALSE),LEN(VLOOKUP($A607,#REF!,6,FALSE))-2),"*")),"")</f>
        <v>#REF!</v>
      </c>
      <c r="H607" s="43" t="e">
        <f>IF(LEN(VLOOKUP($A607,#REF!,7,FALSE)),IF(INDEX(#REF!,MATCH($A607,#REF!,0),4),LEFT(VLOOKUP($A607,#REF!,7,FALSE),LEN(VLOOKUP($A607,#REF!,7,FALSE))-2),CONCATENATE(LEFT(VLOOKUP($A607,#REF!,7,FALSE),LEN(VLOOKUP($A607,#REF!,7,FALSE))-2),"*")),"")</f>
        <v>#REF!</v>
      </c>
      <c r="I607" s="54" t="e">
        <f>IF(LEN(VLOOKUP($A607,#REF!,8,FALSE)),UPPER(RIGHT(VLOOKUP($A607,#REF!,8,FALSE),1)),"")</f>
        <v>#REF!</v>
      </c>
      <c r="J607" s="42" t="e">
        <f>IF(LEN(VLOOKUP($A607,#REF!,4,FALSE)),UPPER(RIGHT(VLOOKUP($A607,#REF!,4,FALSE),1)),"")</f>
        <v>#REF!</v>
      </c>
      <c r="K607" s="42" t="e">
        <f>IF(LEN(VLOOKUP($A607,#REF!,5,FALSE)),UPPER(RIGHT(VLOOKUP($A607,#REF!,5,FALSE),1)),"")</f>
        <v>#REF!</v>
      </c>
      <c r="L607" s="42" t="e">
        <f>IF(LEN(VLOOKUP($A607,#REF!,6,FALSE)),UPPER(RIGHT(VLOOKUP($A607,#REF!,6,FALSE),1)),"")</f>
        <v>#REF!</v>
      </c>
      <c r="M607" s="43" t="e">
        <f>IF(LEN(VLOOKUP($A607,#REF!,7,FALSE)),UPPER(RIGHT(VLOOKUP($A607,#REF!,7,FALSE),1)),"")</f>
        <v>#REF!</v>
      </c>
      <c r="N607" s="206"/>
      <c r="O607" s="206"/>
      <c r="P607" s="206"/>
      <c r="Q607" s="206"/>
      <c r="R607" s="206"/>
      <c r="S607" s="63" t="e">
        <f>HLOOKUP("Device Tree Pin Name",#REF!,MATCH($A607,#REF!,0),FALSE)</f>
        <v>#REF!</v>
      </c>
      <c r="T607" s="47" t="e">
        <f>HLOOKUP("power rail",#REF!,MATCH($A607,#REF!,0),FALSE)</f>
        <v>#REF!</v>
      </c>
      <c r="U607" s="62" t="e">
        <f>HLOOKUP("Wake Capable",#REF!,MATCH($A607,#REF!,0),FALSE)</f>
        <v>#REF!</v>
      </c>
      <c r="V607" s="62" t="e">
        <f>HLOOKUP("Strap",#REF!,MATCH($A607,#REF!,0),FALSE)</f>
        <v>#REF!</v>
      </c>
      <c r="W607" s="62"/>
      <c r="X607" s="62"/>
      <c r="Y607" s="62"/>
      <c r="Z607" s="47"/>
      <c r="AA607" s="47" t="e">
        <f>HLOOKUP("Pad type",#REF!,MATCH($A607,#REF!,0),FALSE)</f>
        <v>#REF!</v>
      </c>
      <c r="AB607" s="63"/>
      <c r="AC607" s="63" t="e">
        <f>HLOOKUP("POR Pin State",#REF!,MATCH($A607,#REF!,0),FALSE)</f>
        <v>#REF!</v>
      </c>
      <c r="AD607" s="207"/>
      <c r="AE607" s="208"/>
      <c r="AF607" s="208"/>
      <c r="AG607" s="208"/>
      <c r="AH607" s="209"/>
      <c r="AI607" s="209"/>
      <c r="AJ607" s="210"/>
      <c r="AK607" s="210"/>
      <c r="AL607" s="210"/>
      <c r="AM607" s="210"/>
      <c r="AN607" s="210"/>
      <c r="AO607" s="210"/>
      <c r="AP607" s="210"/>
      <c r="AQ607" s="215" t="s">
        <v>1400</v>
      </c>
      <c r="AR607" s="105"/>
      <c r="AS607" s="105"/>
      <c r="AT607" s="105"/>
      <c r="AU607" s="105"/>
      <c r="AV607" s="105"/>
      <c r="AW607" s="105"/>
      <c r="AX607" s="105"/>
      <c r="AY607" s="105"/>
      <c r="AZ607" s="105"/>
      <c r="BA607" s="105"/>
      <c r="BB607" s="218"/>
      <c r="BC607" s="105"/>
      <c r="BD607" s="250"/>
      <c r="BE607" s="252" t="s">
        <v>1401</v>
      </c>
      <c r="BF607" s="147" t="e">
        <f>VLOOKUP($A607,#REF!,34,FALSE)</f>
        <v>#REF!</v>
      </c>
      <c r="BG607" s="147" t="e">
        <f>VLOOKUP($A607,#REF!,22,FALSE)</f>
        <v>#REF!</v>
      </c>
      <c r="BH607" s="149"/>
    </row>
    <row r="608" s="5" customFormat="1" ht="12.95" customHeight="1" spans="1:60">
      <c r="A608" s="48" t="s">
        <v>1402</v>
      </c>
      <c r="B608" s="38" t="e">
        <f>VLOOKUP($A608,#REF!,34,FALSE)</f>
        <v>#REF!</v>
      </c>
      <c r="C608" s="39" t="str">
        <f t="shared" si="160"/>
        <v>unused_DDR_XM0_B7B_CA0</v>
      </c>
      <c r="D608" s="40" t="e">
        <f>IF(LEN(VLOOKUP($A608,#REF!,8,FALSE)),LEFT(VLOOKUP($A608,#REF!,8,FALSE),LEN(VLOOKUP($A608,#REF!,8,FALSE))-2),"")</f>
        <v>#REF!</v>
      </c>
      <c r="E608" s="41" t="e">
        <f>IF(LEN(VLOOKUP($A608,#REF!,4,FALSE)),IF(INDEX(#REF!,MATCH($A608,#REF!,0),1),LEFT(VLOOKUP($A608,#REF!,4,FALSE),LEN(VLOOKUP($A608,#REF!,4,FALSE))-2),CONCATENATE(LEFT(VLOOKUP($A608,#REF!,4,FALSE),LEN(VLOOKUP($A608,#REF!,4,FALSE))-2),"*")),"")</f>
        <v>#REF!</v>
      </c>
      <c r="F608" s="42" t="e">
        <f>IF(LEN(VLOOKUP($A608,#REF!,5,FALSE)),IF(INDEX(#REF!,MATCH($A608,#REF!,0),2),LEFT(VLOOKUP($A608,#REF!,5,FALSE),LEN(VLOOKUP($A608,#REF!,5,FALSE))-2),CONCATENATE(LEFT(VLOOKUP($A608,#REF!,5,FALSE),LEN(VLOOKUP($A608,#REF!,5,FALSE))-2),"*")),"")</f>
        <v>#REF!</v>
      </c>
      <c r="G608" s="42" t="e">
        <f>IF(LEN(VLOOKUP($A608,#REF!,6,FALSE)),IF(INDEX(#REF!,MATCH($A608,#REF!,0),3),LEFT(VLOOKUP($A608,#REF!,6,FALSE),LEN(VLOOKUP($A608,#REF!,6,FALSE))-2),CONCATENATE(LEFT(VLOOKUP($A608,#REF!,6,FALSE),LEN(VLOOKUP($A608,#REF!,6,FALSE))-2),"*")),"")</f>
        <v>#REF!</v>
      </c>
      <c r="H608" s="43" t="e">
        <f>IF(LEN(VLOOKUP($A608,#REF!,7,FALSE)),IF(INDEX(#REF!,MATCH($A608,#REF!,0),4),LEFT(VLOOKUP($A608,#REF!,7,FALSE),LEN(VLOOKUP($A608,#REF!,7,FALSE))-2),CONCATENATE(LEFT(VLOOKUP($A608,#REF!,7,FALSE),LEN(VLOOKUP($A608,#REF!,7,FALSE))-2),"*")),"")</f>
        <v>#REF!</v>
      </c>
      <c r="I608" s="54" t="e">
        <f>IF(LEN(VLOOKUP($A608,#REF!,8,FALSE)),UPPER(RIGHT(VLOOKUP($A608,#REF!,8,FALSE),1)),"")</f>
        <v>#REF!</v>
      </c>
      <c r="J608" s="42" t="e">
        <f>IF(LEN(VLOOKUP($A608,#REF!,4,FALSE)),UPPER(RIGHT(VLOOKUP($A608,#REF!,4,FALSE),1)),"")</f>
        <v>#REF!</v>
      </c>
      <c r="K608" s="42" t="e">
        <f>IF(LEN(VLOOKUP($A608,#REF!,5,FALSE)),UPPER(RIGHT(VLOOKUP($A608,#REF!,5,FALSE),1)),"")</f>
        <v>#REF!</v>
      </c>
      <c r="L608" s="42" t="e">
        <f>IF(LEN(VLOOKUP($A608,#REF!,6,FALSE)),UPPER(RIGHT(VLOOKUP($A608,#REF!,6,FALSE),1)),"")</f>
        <v>#REF!</v>
      </c>
      <c r="M608" s="43" t="e">
        <f>IF(LEN(VLOOKUP($A608,#REF!,7,FALSE)),UPPER(RIGHT(VLOOKUP($A608,#REF!,7,FALSE),1)),"")</f>
        <v>#REF!</v>
      </c>
      <c r="N608" s="206"/>
      <c r="O608" s="206"/>
      <c r="P608" s="206"/>
      <c r="Q608" s="206"/>
      <c r="R608" s="206"/>
      <c r="S608" s="63" t="e">
        <f>HLOOKUP("Device Tree Pin Name",#REF!,MATCH($A608,#REF!,0),FALSE)</f>
        <v>#REF!</v>
      </c>
      <c r="T608" s="47" t="e">
        <f>HLOOKUP("power rail",#REF!,MATCH($A608,#REF!,0),FALSE)</f>
        <v>#REF!</v>
      </c>
      <c r="U608" s="62" t="e">
        <f>HLOOKUP("Wake Capable",#REF!,MATCH($A608,#REF!,0),FALSE)</f>
        <v>#REF!</v>
      </c>
      <c r="V608" s="62" t="e">
        <f>HLOOKUP("Strap",#REF!,MATCH($A608,#REF!,0),FALSE)</f>
        <v>#REF!</v>
      </c>
      <c r="W608" s="62"/>
      <c r="X608" s="62"/>
      <c r="Y608" s="62"/>
      <c r="Z608" s="47"/>
      <c r="AA608" s="47" t="e">
        <f>HLOOKUP("Pad type",#REF!,MATCH($A608,#REF!,0),FALSE)</f>
        <v>#REF!</v>
      </c>
      <c r="AB608" s="63"/>
      <c r="AC608" s="63" t="e">
        <f>HLOOKUP("POR Pin State",#REF!,MATCH($A608,#REF!,0),FALSE)</f>
        <v>#REF!</v>
      </c>
      <c r="AD608" s="207"/>
      <c r="AE608" s="208"/>
      <c r="AF608" s="208"/>
      <c r="AG608" s="208"/>
      <c r="AH608" s="209"/>
      <c r="AI608" s="209"/>
      <c r="AJ608" s="210"/>
      <c r="AK608" s="210"/>
      <c r="AL608" s="210"/>
      <c r="AM608" s="210"/>
      <c r="AN608" s="210"/>
      <c r="AO608" s="210"/>
      <c r="AP608" s="210"/>
      <c r="AQ608" s="215" t="s">
        <v>1403</v>
      </c>
      <c r="AR608" s="105"/>
      <c r="AS608" s="105"/>
      <c r="AT608" s="105"/>
      <c r="AU608" s="105"/>
      <c r="AV608" s="105"/>
      <c r="AW608" s="105"/>
      <c r="AX608" s="105"/>
      <c r="AY608" s="105"/>
      <c r="AZ608" s="105"/>
      <c r="BA608" s="105"/>
      <c r="BB608" s="218"/>
      <c r="BC608" s="105"/>
      <c r="BD608" s="250"/>
      <c r="BE608" s="252" t="s">
        <v>1404</v>
      </c>
      <c r="BF608" s="147" t="e">
        <f>VLOOKUP($A608,#REF!,34,FALSE)</f>
        <v>#REF!</v>
      </c>
      <c r="BG608" s="147" t="e">
        <f>VLOOKUP($A608,#REF!,22,FALSE)</f>
        <v>#REF!</v>
      </c>
      <c r="BH608" s="149"/>
    </row>
    <row r="609" s="5" customFormat="1" ht="12.95" customHeight="1" spans="1:60">
      <c r="A609" s="48" t="s">
        <v>1405</v>
      </c>
      <c r="B609" s="38" t="e">
        <f>VLOOKUP($A609,#REF!,34,FALSE)</f>
        <v>#REF!</v>
      </c>
      <c r="C609" s="39" t="str">
        <f t="shared" si="160"/>
        <v>unused_DDR_XM0_B7B_CA1</v>
      </c>
      <c r="D609" s="40" t="e">
        <f>IF(LEN(VLOOKUP($A609,#REF!,8,FALSE)),LEFT(VLOOKUP($A609,#REF!,8,FALSE),LEN(VLOOKUP($A609,#REF!,8,FALSE))-2),"")</f>
        <v>#REF!</v>
      </c>
      <c r="E609" s="41" t="e">
        <f>IF(LEN(VLOOKUP($A609,#REF!,4,FALSE)),IF(INDEX(#REF!,MATCH($A609,#REF!,0),1),LEFT(VLOOKUP($A609,#REF!,4,FALSE),LEN(VLOOKUP($A609,#REF!,4,FALSE))-2),CONCATENATE(LEFT(VLOOKUP($A609,#REF!,4,FALSE),LEN(VLOOKUP($A609,#REF!,4,FALSE))-2),"*")),"")</f>
        <v>#REF!</v>
      </c>
      <c r="F609" s="42" t="e">
        <f>IF(LEN(VLOOKUP($A609,#REF!,5,FALSE)),IF(INDEX(#REF!,MATCH($A609,#REF!,0),2),LEFT(VLOOKUP($A609,#REF!,5,FALSE),LEN(VLOOKUP($A609,#REF!,5,FALSE))-2),CONCATENATE(LEFT(VLOOKUP($A609,#REF!,5,FALSE),LEN(VLOOKUP($A609,#REF!,5,FALSE))-2),"*")),"")</f>
        <v>#REF!</v>
      </c>
      <c r="G609" s="42" t="e">
        <f>IF(LEN(VLOOKUP($A609,#REF!,6,FALSE)),IF(INDEX(#REF!,MATCH($A609,#REF!,0),3),LEFT(VLOOKUP($A609,#REF!,6,FALSE),LEN(VLOOKUP($A609,#REF!,6,FALSE))-2),CONCATENATE(LEFT(VLOOKUP($A609,#REF!,6,FALSE),LEN(VLOOKUP($A609,#REF!,6,FALSE))-2),"*")),"")</f>
        <v>#REF!</v>
      </c>
      <c r="H609" s="43" t="e">
        <f>IF(LEN(VLOOKUP($A609,#REF!,7,FALSE)),IF(INDEX(#REF!,MATCH($A609,#REF!,0),4),LEFT(VLOOKUP($A609,#REF!,7,FALSE),LEN(VLOOKUP($A609,#REF!,7,FALSE))-2),CONCATENATE(LEFT(VLOOKUP($A609,#REF!,7,FALSE),LEN(VLOOKUP($A609,#REF!,7,FALSE))-2),"*")),"")</f>
        <v>#REF!</v>
      </c>
      <c r="I609" s="54" t="e">
        <f>IF(LEN(VLOOKUP($A609,#REF!,8,FALSE)),UPPER(RIGHT(VLOOKUP($A609,#REF!,8,FALSE),1)),"")</f>
        <v>#REF!</v>
      </c>
      <c r="J609" s="42" t="e">
        <f>IF(LEN(VLOOKUP($A609,#REF!,4,FALSE)),UPPER(RIGHT(VLOOKUP($A609,#REF!,4,FALSE),1)),"")</f>
        <v>#REF!</v>
      </c>
      <c r="K609" s="42" t="e">
        <f>IF(LEN(VLOOKUP($A609,#REF!,5,FALSE)),UPPER(RIGHT(VLOOKUP($A609,#REF!,5,FALSE),1)),"")</f>
        <v>#REF!</v>
      </c>
      <c r="L609" s="42" t="e">
        <f>IF(LEN(VLOOKUP($A609,#REF!,6,FALSE)),UPPER(RIGHT(VLOOKUP($A609,#REF!,6,FALSE),1)),"")</f>
        <v>#REF!</v>
      </c>
      <c r="M609" s="43" t="e">
        <f>IF(LEN(VLOOKUP($A609,#REF!,7,FALSE)),UPPER(RIGHT(VLOOKUP($A609,#REF!,7,FALSE),1)),"")</f>
        <v>#REF!</v>
      </c>
      <c r="N609" s="206"/>
      <c r="O609" s="206"/>
      <c r="P609" s="206"/>
      <c r="Q609" s="206"/>
      <c r="R609" s="206"/>
      <c r="S609" s="63" t="e">
        <f>HLOOKUP("Device Tree Pin Name",#REF!,MATCH($A609,#REF!,0),FALSE)</f>
        <v>#REF!</v>
      </c>
      <c r="T609" s="47" t="e">
        <f>HLOOKUP("power rail",#REF!,MATCH($A609,#REF!,0),FALSE)</f>
        <v>#REF!</v>
      </c>
      <c r="U609" s="62" t="e">
        <f>HLOOKUP("Wake Capable",#REF!,MATCH($A609,#REF!,0),FALSE)</f>
        <v>#REF!</v>
      </c>
      <c r="V609" s="62" t="e">
        <f>HLOOKUP("Strap",#REF!,MATCH($A609,#REF!,0),FALSE)</f>
        <v>#REF!</v>
      </c>
      <c r="W609" s="62"/>
      <c r="X609" s="62"/>
      <c r="Y609" s="62"/>
      <c r="Z609" s="47"/>
      <c r="AA609" s="47" t="e">
        <f>HLOOKUP("Pad type",#REF!,MATCH($A609,#REF!,0),FALSE)</f>
        <v>#REF!</v>
      </c>
      <c r="AB609" s="63"/>
      <c r="AC609" s="63" t="e">
        <f>HLOOKUP("POR Pin State",#REF!,MATCH($A609,#REF!,0),FALSE)</f>
        <v>#REF!</v>
      </c>
      <c r="AD609" s="207"/>
      <c r="AE609" s="208"/>
      <c r="AF609" s="208"/>
      <c r="AG609" s="208"/>
      <c r="AH609" s="209"/>
      <c r="AI609" s="209"/>
      <c r="AJ609" s="210"/>
      <c r="AK609" s="210"/>
      <c r="AL609" s="210"/>
      <c r="AM609" s="210"/>
      <c r="AN609" s="210"/>
      <c r="AO609" s="210"/>
      <c r="AP609" s="210"/>
      <c r="AQ609" s="215" t="s">
        <v>1406</v>
      </c>
      <c r="AR609" s="105"/>
      <c r="AS609" s="105"/>
      <c r="AT609" s="105"/>
      <c r="AU609" s="105"/>
      <c r="AV609" s="105"/>
      <c r="AW609" s="105"/>
      <c r="AX609" s="105"/>
      <c r="AY609" s="105"/>
      <c r="AZ609" s="105"/>
      <c r="BA609" s="105"/>
      <c r="BB609" s="218"/>
      <c r="BC609" s="105"/>
      <c r="BD609" s="250"/>
      <c r="BE609" s="252" t="s">
        <v>1407</v>
      </c>
      <c r="BF609" s="147" t="e">
        <f>VLOOKUP($A609,#REF!,34,FALSE)</f>
        <v>#REF!</v>
      </c>
      <c r="BG609" s="147" t="e">
        <f>VLOOKUP($A609,#REF!,22,FALSE)</f>
        <v>#REF!</v>
      </c>
      <c r="BH609" s="149"/>
    </row>
    <row r="610" s="5" customFormat="1" ht="12.95" customHeight="1" spans="1:60">
      <c r="A610" s="48" t="s">
        <v>1408</v>
      </c>
      <c r="B610" s="38" t="e">
        <f>VLOOKUP($A610,#REF!,34,FALSE)</f>
        <v>#REF!</v>
      </c>
      <c r="C610" s="39" t="str">
        <f t="shared" si="160"/>
        <v>unused_DDR_XM0_B7B_CA2</v>
      </c>
      <c r="D610" s="40" t="e">
        <f>IF(LEN(VLOOKUP($A610,#REF!,8,FALSE)),LEFT(VLOOKUP($A610,#REF!,8,FALSE),LEN(VLOOKUP($A610,#REF!,8,FALSE))-2),"")</f>
        <v>#REF!</v>
      </c>
      <c r="E610" s="41" t="e">
        <f>IF(LEN(VLOOKUP($A610,#REF!,4,FALSE)),IF(INDEX(#REF!,MATCH($A610,#REF!,0),1),LEFT(VLOOKUP($A610,#REF!,4,FALSE),LEN(VLOOKUP($A610,#REF!,4,FALSE))-2),CONCATENATE(LEFT(VLOOKUP($A610,#REF!,4,FALSE),LEN(VLOOKUP($A610,#REF!,4,FALSE))-2),"*")),"")</f>
        <v>#REF!</v>
      </c>
      <c r="F610" s="42" t="e">
        <f>IF(LEN(VLOOKUP($A610,#REF!,5,FALSE)),IF(INDEX(#REF!,MATCH($A610,#REF!,0),2),LEFT(VLOOKUP($A610,#REF!,5,FALSE),LEN(VLOOKUP($A610,#REF!,5,FALSE))-2),CONCATENATE(LEFT(VLOOKUP($A610,#REF!,5,FALSE),LEN(VLOOKUP($A610,#REF!,5,FALSE))-2),"*")),"")</f>
        <v>#REF!</v>
      </c>
      <c r="G610" s="42" t="e">
        <f>IF(LEN(VLOOKUP($A610,#REF!,6,FALSE)),IF(INDEX(#REF!,MATCH($A610,#REF!,0),3),LEFT(VLOOKUP($A610,#REF!,6,FALSE),LEN(VLOOKUP($A610,#REF!,6,FALSE))-2),CONCATENATE(LEFT(VLOOKUP($A610,#REF!,6,FALSE),LEN(VLOOKUP($A610,#REF!,6,FALSE))-2),"*")),"")</f>
        <v>#REF!</v>
      </c>
      <c r="H610" s="43" t="e">
        <f>IF(LEN(VLOOKUP($A610,#REF!,7,FALSE)),IF(INDEX(#REF!,MATCH($A610,#REF!,0),4),LEFT(VLOOKUP($A610,#REF!,7,FALSE),LEN(VLOOKUP($A610,#REF!,7,FALSE))-2),CONCATENATE(LEFT(VLOOKUP($A610,#REF!,7,FALSE),LEN(VLOOKUP($A610,#REF!,7,FALSE))-2),"*")),"")</f>
        <v>#REF!</v>
      </c>
      <c r="I610" s="54" t="e">
        <f>IF(LEN(VLOOKUP($A610,#REF!,8,FALSE)),UPPER(RIGHT(VLOOKUP($A610,#REF!,8,FALSE),1)),"")</f>
        <v>#REF!</v>
      </c>
      <c r="J610" s="42" t="e">
        <f>IF(LEN(VLOOKUP($A610,#REF!,4,FALSE)),UPPER(RIGHT(VLOOKUP($A610,#REF!,4,FALSE),1)),"")</f>
        <v>#REF!</v>
      </c>
      <c r="K610" s="42" t="e">
        <f>IF(LEN(VLOOKUP($A610,#REF!,5,FALSE)),UPPER(RIGHT(VLOOKUP($A610,#REF!,5,FALSE),1)),"")</f>
        <v>#REF!</v>
      </c>
      <c r="L610" s="42" t="e">
        <f>IF(LEN(VLOOKUP($A610,#REF!,6,FALSE)),UPPER(RIGHT(VLOOKUP($A610,#REF!,6,FALSE),1)),"")</f>
        <v>#REF!</v>
      </c>
      <c r="M610" s="43" t="e">
        <f>IF(LEN(VLOOKUP($A610,#REF!,7,FALSE)),UPPER(RIGHT(VLOOKUP($A610,#REF!,7,FALSE),1)),"")</f>
        <v>#REF!</v>
      </c>
      <c r="N610" s="206"/>
      <c r="O610" s="206"/>
      <c r="P610" s="206"/>
      <c r="Q610" s="206"/>
      <c r="R610" s="206"/>
      <c r="S610" s="63" t="e">
        <f>HLOOKUP("Device Tree Pin Name",#REF!,MATCH($A610,#REF!,0),FALSE)</f>
        <v>#REF!</v>
      </c>
      <c r="T610" s="47" t="e">
        <f>HLOOKUP("power rail",#REF!,MATCH($A610,#REF!,0),FALSE)</f>
        <v>#REF!</v>
      </c>
      <c r="U610" s="62" t="e">
        <f>HLOOKUP("Wake Capable",#REF!,MATCH($A610,#REF!,0),FALSE)</f>
        <v>#REF!</v>
      </c>
      <c r="V610" s="62" t="e">
        <f>HLOOKUP("Strap",#REF!,MATCH($A610,#REF!,0),FALSE)</f>
        <v>#REF!</v>
      </c>
      <c r="W610" s="62"/>
      <c r="X610" s="62"/>
      <c r="Y610" s="62"/>
      <c r="Z610" s="47"/>
      <c r="AA610" s="47" t="e">
        <f>HLOOKUP("Pad type",#REF!,MATCH($A610,#REF!,0),FALSE)</f>
        <v>#REF!</v>
      </c>
      <c r="AB610" s="63"/>
      <c r="AC610" s="63" t="e">
        <f>HLOOKUP("POR Pin State",#REF!,MATCH($A610,#REF!,0),FALSE)</f>
        <v>#REF!</v>
      </c>
      <c r="AD610" s="207"/>
      <c r="AE610" s="208"/>
      <c r="AF610" s="208"/>
      <c r="AG610" s="208"/>
      <c r="AH610" s="209"/>
      <c r="AI610" s="209"/>
      <c r="AJ610" s="210"/>
      <c r="AK610" s="210"/>
      <c r="AL610" s="210"/>
      <c r="AM610" s="210"/>
      <c r="AN610" s="210"/>
      <c r="AO610" s="210"/>
      <c r="AP610" s="210"/>
      <c r="AQ610" s="215" t="s">
        <v>1409</v>
      </c>
      <c r="AR610" s="105"/>
      <c r="AS610" s="105"/>
      <c r="AT610" s="105"/>
      <c r="AU610" s="105"/>
      <c r="AV610" s="105"/>
      <c r="AW610" s="105"/>
      <c r="AX610" s="105"/>
      <c r="AY610" s="105"/>
      <c r="AZ610" s="105"/>
      <c r="BA610" s="105"/>
      <c r="BB610" s="218"/>
      <c r="BC610" s="105"/>
      <c r="BD610" s="250"/>
      <c r="BE610" s="252" t="s">
        <v>1410</v>
      </c>
      <c r="BF610" s="147" t="e">
        <f>VLOOKUP($A610,#REF!,34,FALSE)</f>
        <v>#REF!</v>
      </c>
      <c r="BG610" s="147" t="e">
        <f>VLOOKUP($A610,#REF!,22,FALSE)</f>
        <v>#REF!</v>
      </c>
      <c r="BH610" s="149"/>
    </row>
    <row r="611" s="5" customFormat="1" ht="12.95" customHeight="1" spans="1:60">
      <c r="A611" s="48" t="s">
        <v>1411</v>
      </c>
      <c r="B611" s="38" t="e">
        <f>VLOOKUP($A611,#REF!,34,FALSE)</f>
        <v>#REF!</v>
      </c>
      <c r="C611" s="39" t="str">
        <f t="shared" si="160"/>
        <v>unused_DDR_XM0_B7B_CA3</v>
      </c>
      <c r="D611" s="40" t="e">
        <f>IF(LEN(VLOOKUP($A611,#REF!,8,FALSE)),LEFT(VLOOKUP($A611,#REF!,8,FALSE),LEN(VLOOKUP($A611,#REF!,8,FALSE))-2),"")</f>
        <v>#REF!</v>
      </c>
      <c r="E611" s="41" t="e">
        <f>IF(LEN(VLOOKUP($A611,#REF!,4,FALSE)),IF(INDEX(#REF!,MATCH($A611,#REF!,0),1),LEFT(VLOOKUP($A611,#REF!,4,FALSE),LEN(VLOOKUP($A611,#REF!,4,FALSE))-2),CONCATENATE(LEFT(VLOOKUP($A611,#REF!,4,FALSE),LEN(VLOOKUP($A611,#REF!,4,FALSE))-2),"*")),"")</f>
        <v>#REF!</v>
      </c>
      <c r="F611" s="42" t="e">
        <f>IF(LEN(VLOOKUP($A611,#REF!,5,FALSE)),IF(INDEX(#REF!,MATCH($A611,#REF!,0),2),LEFT(VLOOKUP($A611,#REF!,5,FALSE),LEN(VLOOKUP($A611,#REF!,5,FALSE))-2),CONCATENATE(LEFT(VLOOKUP($A611,#REF!,5,FALSE),LEN(VLOOKUP($A611,#REF!,5,FALSE))-2),"*")),"")</f>
        <v>#REF!</v>
      </c>
      <c r="G611" s="42" t="e">
        <f>IF(LEN(VLOOKUP($A611,#REF!,6,FALSE)),IF(INDEX(#REF!,MATCH($A611,#REF!,0),3),LEFT(VLOOKUP($A611,#REF!,6,FALSE),LEN(VLOOKUP($A611,#REF!,6,FALSE))-2),CONCATENATE(LEFT(VLOOKUP($A611,#REF!,6,FALSE),LEN(VLOOKUP($A611,#REF!,6,FALSE))-2),"*")),"")</f>
        <v>#REF!</v>
      </c>
      <c r="H611" s="43" t="e">
        <f>IF(LEN(VLOOKUP($A611,#REF!,7,FALSE)),IF(INDEX(#REF!,MATCH($A611,#REF!,0),4),LEFT(VLOOKUP($A611,#REF!,7,FALSE),LEN(VLOOKUP($A611,#REF!,7,FALSE))-2),CONCATENATE(LEFT(VLOOKUP($A611,#REF!,7,FALSE),LEN(VLOOKUP($A611,#REF!,7,FALSE))-2),"*")),"")</f>
        <v>#REF!</v>
      </c>
      <c r="I611" s="54" t="e">
        <f>IF(LEN(VLOOKUP($A611,#REF!,8,FALSE)),UPPER(RIGHT(VLOOKUP($A611,#REF!,8,FALSE),1)),"")</f>
        <v>#REF!</v>
      </c>
      <c r="J611" s="42" t="e">
        <f>IF(LEN(VLOOKUP($A611,#REF!,4,FALSE)),UPPER(RIGHT(VLOOKUP($A611,#REF!,4,FALSE),1)),"")</f>
        <v>#REF!</v>
      </c>
      <c r="K611" s="42" t="e">
        <f>IF(LEN(VLOOKUP($A611,#REF!,5,FALSE)),UPPER(RIGHT(VLOOKUP($A611,#REF!,5,FALSE),1)),"")</f>
        <v>#REF!</v>
      </c>
      <c r="L611" s="42" t="e">
        <f>IF(LEN(VLOOKUP($A611,#REF!,6,FALSE)),UPPER(RIGHT(VLOOKUP($A611,#REF!,6,FALSE),1)),"")</f>
        <v>#REF!</v>
      </c>
      <c r="M611" s="43" t="e">
        <f>IF(LEN(VLOOKUP($A611,#REF!,7,FALSE)),UPPER(RIGHT(VLOOKUP($A611,#REF!,7,FALSE),1)),"")</f>
        <v>#REF!</v>
      </c>
      <c r="N611" s="206"/>
      <c r="O611" s="206"/>
      <c r="P611" s="206"/>
      <c r="Q611" s="206"/>
      <c r="R611" s="206"/>
      <c r="S611" s="63" t="e">
        <f>HLOOKUP("Device Tree Pin Name",#REF!,MATCH($A611,#REF!,0),FALSE)</f>
        <v>#REF!</v>
      </c>
      <c r="T611" s="47" t="e">
        <f>HLOOKUP("power rail",#REF!,MATCH($A611,#REF!,0),FALSE)</f>
        <v>#REF!</v>
      </c>
      <c r="U611" s="62" t="e">
        <f>HLOOKUP("Wake Capable",#REF!,MATCH($A611,#REF!,0),FALSE)</f>
        <v>#REF!</v>
      </c>
      <c r="V611" s="62" t="e">
        <f>HLOOKUP("Strap",#REF!,MATCH($A611,#REF!,0),FALSE)</f>
        <v>#REF!</v>
      </c>
      <c r="W611" s="62"/>
      <c r="X611" s="62"/>
      <c r="Y611" s="62"/>
      <c r="Z611" s="47"/>
      <c r="AA611" s="47" t="e">
        <f>HLOOKUP("Pad type",#REF!,MATCH($A611,#REF!,0),FALSE)</f>
        <v>#REF!</v>
      </c>
      <c r="AB611" s="63"/>
      <c r="AC611" s="63" t="e">
        <f>HLOOKUP("POR Pin State",#REF!,MATCH($A611,#REF!,0),FALSE)</f>
        <v>#REF!</v>
      </c>
      <c r="AD611" s="207"/>
      <c r="AE611" s="208"/>
      <c r="AF611" s="208"/>
      <c r="AG611" s="208"/>
      <c r="AH611" s="209"/>
      <c r="AI611" s="209"/>
      <c r="AJ611" s="210"/>
      <c r="AK611" s="210"/>
      <c r="AL611" s="210"/>
      <c r="AM611" s="210"/>
      <c r="AN611" s="210"/>
      <c r="AO611" s="210"/>
      <c r="AP611" s="210"/>
      <c r="AQ611" s="215" t="s">
        <v>1412</v>
      </c>
      <c r="AR611" s="105"/>
      <c r="AS611" s="105"/>
      <c r="AT611" s="105"/>
      <c r="AU611" s="105"/>
      <c r="AV611" s="105"/>
      <c r="AW611" s="105"/>
      <c r="AX611" s="105"/>
      <c r="AY611" s="105"/>
      <c r="AZ611" s="105"/>
      <c r="BA611" s="105"/>
      <c r="BB611" s="218"/>
      <c r="BC611" s="105"/>
      <c r="BD611" s="250"/>
      <c r="BE611" s="252" t="s">
        <v>1413</v>
      </c>
      <c r="BF611" s="147" t="e">
        <f>VLOOKUP($A611,#REF!,34,FALSE)</f>
        <v>#REF!</v>
      </c>
      <c r="BG611" s="147" t="e">
        <f>VLOOKUP($A611,#REF!,22,FALSE)</f>
        <v>#REF!</v>
      </c>
      <c r="BH611" s="149"/>
    </row>
    <row r="612" s="5" customFormat="1" ht="12.95" customHeight="1" spans="1:60">
      <c r="A612" s="48" t="s">
        <v>1414</v>
      </c>
      <c r="B612" s="38" t="e">
        <f>VLOOKUP($A612,#REF!,34,FALSE)</f>
        <v>#REF!</v>
      </c>
      <c r="C612" s="39" t="str">
        <f t="shared" si="160"/>
        <v>unused_DDR_XM0_B7B_CA4</v>
      </c>
      <c r="D612" s="40" t="e">
        <f>IF(LEN(VLOOKUP($A612,#REF!,8,FALSE)),LEFT(VLOOKUP($A612,#REF!,8,FALSE),LEN(VLOOKUP($A612,#REF!,8,FALSE))-2),"")</f>
        <v>#REF!</v>
      </c>
      <c r="E612" s="41" t="e">
        <f>IF(LEN(VLOOKUP($A612,#REF!,4,FALSE)),IF(INDEX(#REF!,MATCH($A612,#REF!,0),1),LEFT(VLOOKUP($A612,#REF!,4,FALSE),LEN(VLOOKUP($A612,#REF!,4,FALSE))-2),CONCATENATE(LEFT(VLOOKUP($A612,#REF!,4,FALSE),LEN(VLOOKUP($A612,#REF!,4,FALSE))-2),"*")),"")</f>
        <v>#REF!</v>
      </c>
      <c r="F612" s="42" t="e">
        <f>IF(LEN(VLOOKUP($A612,#REF!,5,FALSE)),IF(INDEX(#REF!,MATCH($A612,#REF!,0),2),LEFT(VLOOKUP($A612,#REF!,5,FALSE),LEN(VLOOKUP($A612,#REF!,5,FALSE))-2),CONCATENATE(LEFT(VLOOKUP($A612,#REF!,5,FALSE),LEN(VLOOKUP($A612,#REF!,5,FALSE))-2),"*")),"")</f>
        <v>#REF!</v>
      </c>
      <c r="G612" s="42" t="e">
        <f>IF(LEN(VLOOKUP($A612,#REF!,6,FALSE)),IF(INDEX(#REF!,MATCH($A612,#REF!,0),3),LEFT(VLOOKUP($A612,#REF!,6,FALSE),LEN(VLOOKUP($A612,#REF!,6,FALSE))-2),CONCATENATE(LEFT(VLOOKUP($A612,#REF!,6,FALSE),LEN(VLOOKUP($A612,#REF!,6,FALSE))-2),"*")),"")</f>
        <v>#REF!</v>
      </c>
      <c r="H612" s="43" t="e">
        <f>IF(LEN(VLOOKUP($A612,#REF!,7,FALSE)),IF(INDEX(#REF!,MATCH($A612,#REF!,0),4),LEFT(VLOOKUP($A612,#REF!,7,FALSE),LEN(VLOOKUP($A612,#REF!,7,FALSE))-2),CONCATENATE(LEFT(VLOOKUP($A612,#REF!,7,FALSE),LEN(VLOOKUP($A612,#REF!,7,FALSE))-2),"*")),"")</f>
        <v>#REF!</v>
      </c>
      <c r="I612" s="54" t="e">
        <f>IF(LEN(VLOOKUP($A612,#REF!,8,FALSE)),UPPER(RIGHT(VLOOKUP($A612,#REF!,8,FALSE),1)),"")</f>
        <v>#REF!</v>
      </c>
      <c r="J612" s="42" t="e">
        <f>IF(LEN(VLOOKUP($A612,#REF!,4,FALSE)),UPPER(RIGHT(VLOOKUP($A612,#REF!,4,FALSE),1)),"")</f>
        <v>#REF!</v>
      </c>
      <c r="K612" s="42" t="e">
        <f>IF(LEN(VLOOKUP($A612,#REF!,5,FALSE)),UPPER(RIGHT(VLOOKUP($A612,#REF!,5,FALSE),1)),"")</f>
        <v>#REF!</v>
      </c>
      <c r="L612" s="42" t="e">
        <f>IF(LEN(VLOOKUP($A612,#REF!,6,FALSE)),UPPER(RIGHT(VLOOKUP($A612,#REF!,6,FALSE),1)),"")</f>
        <v>#REF!</v>
      </c>
      <c r="M612" s="43" t="e">
        <f>IF(LEN(VLOOKUP($A612,#REF!,7,FALSE)),UPPER(RIGHT(VLOOKUP($A612,#REF!,7,FALSE),1)),"")</f>
        <v>#REF!</v>
      </c>
      <c r="N612" s="206"/>
      <c r="O612" s="206"/>
      <c r="P612" s="206"/>
      <c r="Q612" s="206"/>
      <c r="R612" s="206"/>
      <c r="S612" s="63" t="e">
        <f>HLOOKUP("Device Tree Pin Name",#REF!,MATCH($A612,#REF!,0),FALSE)</f>
        <v>#REF!</v>
      </c>
      <c r="T612" s="47" t="e">
        <f>HLOOKUP("power rail",#REF!,MATCH($A612,#REF!,0),FALSE)</f>
        <v>#REF!</v>
      </c>
      <c r="U612" s="62" t="e">
        <f>HLOOKUP("Wake Capable",#REF!,MATCH($A612,#REF!,0),FALSE)</f>
        <v>#REF!</v>
      </c>
      <c r="V612" s="62" t="e">
        <f>HLOOKUP("Strap",#REF!,MATCH($A612,#REF!,0),FALSE)</f>
        <v>#REF!</v>
      </c>
      <c r="W612" s="62"/>
      <c r="X612" s="62"/>
      <c r="Y612" s="62"/>
      <c r="Z612" s="47"/>
      <c r="AA612" s="47" t="e">
        <f>HLOOKUP("Pad type",#REF!,MATCH($A612,#REF!,0),FALSE)</f>
        <v>#REF!</v>
      </c>
      <c r="AB612" s="63"/>
      <c r="AC612" s="63" t="e">
        <f>HLOOKUP("POR Pin State",#REF!,MATCH($A612,#REF!,0),FALSE)</f>
        <v>#REF!</v>
      </c>
      <c r="AD612" s="207"/>
      <c r="AE612" s="208"/>
      <c r="AF612" s="208"/>
      <c r="AG612" s="208"/>
      <c r="AH612" s="209"/>
      <c r="AI612" s="209"/>
      <c r="AJ612" s="210"/>
      <c r="AK612" s="210"/>
      <c r="AL612" s="210"/>
      <c r="AM612" s="210"/>
      <c r="AN612" s="210"/>
      <c r="AO612" s="210"/>
      <c r="AP612" s="210"/>
      <c r="AQ612" s="215" t="s">
        <v>1415</v>
      </c>
      <c r="AR612" s="105"/>
      <c r="AS612" s="105"/>
      <c r="AT612" s="105"/>
      <c r="AU612" s="105"/>
      <c r="AV612" s="105"/>
      <c r="AW612" s="105"/>
      <c r="AX612" s="105"/>
      <c r="AY612" s="105"/>
      <c r="AZ612" s="105"/>
      <c r="BA612" s="105"/>
      <c r="BB612" s="218"/>
      <c r="BC612" s="105"/>
      <c r="BD612" s="250"/>
      <c r="BE612" s="252" t="s">
        <v>1416</v>
      </c>
      <c r="BF612" s="147" t="e">
        <f>VLOOKUP($A612,#REF!,34,FALSE)</f>
        <v>#REF!</v>
      </c>
      <c r="BG612" s="147" t="e">
        <f>VLOOKUP($A612,#REF!,22,FALSE)</f>
        <v>#REF!</v>
      </c>
      <c r="BH612" s="149"/>
    </row>
    <row r="613" s="5" customFormat="1" ht="12.95" customHeight="1" spans="1:60">
      <c r="A613" s="48" t="s">
        <v>1417</v>
      </c>
      <c r="B613" s="38" t="e">
        <f>VLOOKUP($A613,#REF!,34,FALSE)</f>
        <v>#REF!</v>
      </c>
      <c r="C613" s="39" t="str">
        <f t="shared" si="160"/>
        <v>unused_DDR_XM0_B7B_CA5</v>
      </c>
      <c r="D613" s="40" t="e">
        <f>IF(LEN(VLOOKUP($A613,#REF!,8,FALSE)),LEFT(VLOOKUP($A613,#REF!,8,FALSE),LEN(VLOOKUP($A613,#REF!,8,FALSE))-2),"")</f>
        <v>#REF!</v>
      </c>
      <c r="E613" s="41" t="e">
        <f>IF(LEN(VLOOKUP($A613,#REF!,4,FALSE)),IF(INDEX(#REF!,MATCH($A613,#REF!,0),1),LEFT(VLOOKUP($A613,#REF!,4,FALSE),LEN(VLOOKUP($A613,#REF!,4,FALSE))-2),CONCATENATE(LEFT(VLOOKUP($A613,#REF!,4,FALSE),LEN(VLOOKUP($A613,#REF!,4,FALSE))-2),"*")),"")</f>
        <v>#REF!</v>
      </c>
      <c r="F613" s="42" t="e">
        <f>IF(LEN(VLOOKUP($A613,#REF!,5,FALSE)),IF(INDEX(#REF!,MATCH($A613,#REF!,0),2),LEFT(VLOOKUP($A613,#REF!,5,FALSE),LEN(VLOOKUP($A613,#REF!,5,FALSE))-2),CONCATENATE(LEFT(VLOOKUP($A613,#REF!,5,FALSE),LEN(VLOOKUP($A613,#REF!,5,FALSE))-2),"*")),"")</f>
        <v>#REF!</v>
      </c>
      <c r="G613" s="42" t="e">
        <f>IF(LEN(VLOOKUP($A613,#REF!,6,FALSE)),IF(INDEX(#REF!,MATCH($A613,#REF!,0),3),LEFT(VLOOKUP($A613,#REF!,6,FALSE),LEN(VLOOKUP($A613,#REF!,6,FALSE))-2),CONCATENATE(LEFT(VLOOKUP($A613,#REF!,6,FALSE),LEN(VLOOKUP($A613,#REF!,6,FALSE))-2),"*")),"")</f>
        <v>#REF!</v>
      </c>
      <c r="H613" s="43" t="e">
        <f>IF(LEN(VLOOKUP($A613,#REF!,7,FALSE)),IF(INDEX(#REF!,MATCH($A613,#REF!,0),4),LEFT(VLOOKUP($A613,#REF!,7,FALSE),LEN(VLOOKUP($A613,#REF!,7,FALSE))-2),CONCATENATE(LEFT(VLOOKUP($A613,#REF!,7,FALSE),LEN(VLOOKUP($A613,#REF!,7,FALSE))-2),"*")),"")</f>
        <v>#REF!</v>
      </c>
      <c r="I613" s="54" t="e">
        <f>IF(LEN(VLOOKUP($A613,#REF!,8,FALSE)),UPPER(RIGHT(VLOOKUP($A613,#REF!,8,FALSE),1)),"")</f>
        <v>#REF!</v>
      </c>
      <c r="J613" s="42" t="e">
        <f>IF(LEN(VLOOKUP($A613,#REF!,4,FALSE)),UPPER(RIGHT(VLOOKUP($A613,#REF!,4,FALSE),1)),"")</f>
        <v>#REF!</v>
      </c>
      <c r="K613" s="42" t="e">
        <f>IF(LEN(VLOOKUP($A613,#REF!,5,FALSE)),UPPER(RIGHT(VLOOKUP($A613,#REF!,5,FALSE),1)),"")</f>
        <v>#REF!</v>
      </c>
      <c r="L613" s="42" t="e">
        <f>IF(LEN(VLOOKUP($A613,#REF!,6,FALSE)),UPPER(RIGHT(VLOOKUP($A613,#REF!,6,FALSE),1)),"")</f>
        <v>#REF!</v>
      </c>
      <c r="M613" s="43" t="e">
        <f>IF(LEN(VLOOKUP($A613,#REF!,7,FALSE)),UPPER(RIGHT(VLOOKUP($A613,#REF!,7,FALSE),1)),"")</f>
        <v>#REF!</v>
      </c>
      <c r="N613" s="206"/>
      <c r="O613" s="206"/>
      <c r="P613" s="206"/>
      <c r="Q613" s="206"/>
      <c r="R613" s="206"/>
      <c r="S613" s="63" t="e">
        <f>HLOOKUP("Device Tree Pin Name",#REF!,MATCH($A613,#REF!,0),FALSE)</f>
        <v>#REF!</v>
      </c>
      <c r="T613" s="47" t="e">
        <f>HLOOKUP("power rail",#REF!,MATCH($A613,#REF!,0),FALSE)</f>
        <v>#REF!</v>
      </c>
      <c r="U613" s="62" t="e">
        <f>HLOOKUP("Wake Capable",#REF!,MATCH($A613,#REF!,0),FALSE)</f>
        <v>#REF!</v>
      </c>
      <c r="V613" s="62" t="e">
        <f>HLOOKUP("Strap",#REF!,MATCH($A613,#REF!,0),FALSE)</f>
        <v>#REF!</v>
      </c>
      <c r="W613" s="62"/>
      <c r="X613" s="62"/>
      <c r="Y613" s="62"/>
      <c r="Z613" s="47"/>
      <c r="AA613" s="47" t="e">
        <f>HLOOKUP("Pad type",#REF!,MATCH($A613,#REF!,0),FALSE)</f>
        <v>#REF!</v>
      </c>
      <c r="AB613" s="63"/>
      <c r="AC613" s="63" t="e">
        <f>HLOOKUP("POR Pin State",#REF!,MATCH($A613,#REF!,0),FALSE)</f>
        <v>#REF!</v>
      </c>
      <c r="AD613" s="207"/>
      <c r="AE613" s="208"/>
      <c r="AF613" s="208"/>
      <c r="AG613" s="208"/>
      <c r="AH613" s="209"/>
      <c r="AI613" s="209"/>
      <c r="AJ613" s="210"/>
      <c r="AK613" s="210"/>
      <c r="AL613" s="210"/>
      <c r="AM613" s="210"/>
      <c r="AN613" s="210"/>
      <c r="AO613" s="210"/>
      <c r="AP613" s="210"/>
      <c r="AQ613" s="215" t="s">
        <v>1418</v>
      </c>
      <c r="AR613" s="105"/>
      <c r="AS613" s="105"/>
      <c r="AT613" s="105"/>
      <c r="AU613" s="105"/>
      <c r="AV613" s="105"/>
      <c r="AW613" s="105"/>
      <c r="AX613" s="105"/>
      <c r="AY613" s="105"/>
      <c r="AZ613" s="105"/>
      <c r="BA613" s="105"/>
      <c r="BB613" s="218"/>
      <c r="BC613" s="105"/>
      <c r="BD613" s="250"/>
      <c r="BE613" s="252" t="s">
        <v>1419</v>
      </c>
      <c r="BF613" s="147" t="e">
        <f>VLOOKUP($A613,#REF!,34,FALSE)</f>
        <v>#REF!</v>
      </c>
      <c r="BG613" s="147" t="e">
        <f>VLOOKUP($A613,#REF!,22,FALSE)</f>
        <v>#REF!</v>
      </c>
      <c r="BH613" s="149"/>
    </row>
    <row r="614" s="5" customFormat="1" ht="12.95" customHeight="1" spans="1:60">
      <c r="A614" s="48" t="s">
        <v>1420</v>
      </c>
      <c r="B614" s="38" t="e">
        <f>VLOOKUP($A614,#REF!,34,FALSE)</f>
        <v>#REF!</v>
      </c>
      <c r="C614" s="39" t="str">
        <f t="shared" si="160"/>
        <v>unused_DDR_XM0_B7B_CA6</v>
      </c>
      <c r="D614" s="40" t="e">
        <f>IF(LEN(VLOOKUP($A614,#REF!,8,FALSE)),LEFT(VLOOKUP($A614,#REF!,8,FALSE),LEN(VLOOKUP($A614,#REF!,8,FALSE))-2),"")</f>
        <v>#REF!</v>
      </c>
      <c r="E614" s="41" t="e">
        <f>IF(LEN(VLOOKUP($A614,#REF!,4,FALSE)),IF(INDEX(#REF!,MATCH($A614,#REF!,0),1),LEFT(VLOOKUP($A614,#REF!,4,FALSE),LEN(VLOOKUP($A614,#REF!,4,FALSE))-2),CONCATENATE(LEFT(VLOOKUP($A614,#REF!,4,FALSE),LEN(VLOOKUP($A614,#REF!,4,FALSE))-2),"*")),"")</f>
        <v>#REF!</v>
      </c>
      <c r="F614" s="42" t="e">
        <f>IF(LEN(VLOOKUP($A614,#REF!,5,FALSE)),IF(INDEX(#REF!,MATCH($A614,#REF!,0),2),LEFT(VLOOKUP($A614,#REF!,5,FALSE),LEN(VLOOKUP($A614,#REF!,5,FALSE))-2),CONCATENATE(LEFT(VLOOKUP($A614,#REF!,5,FALSE),LEN(VLOOKUP($A614,#REF!,5,FALSE))-2),"*")),"")</f>
        <v>#REF!</v>
      </c>
      <c r="G614" s="42" t="e">
        <f>IF(LEN(VLOOKUP($A614,#REF!,6,FALSE)),IF(INDEX(#REF!,MATCH($A614,#REF!,0),3),LEFT(VLOOKUP($A614,#REF!,6,FALSE),LEN(VLOOKUP($A614,#REF!,6,FALSE))-2),CONCATENATE(LEFT(VLOOKUP($A614,#REF!,6,FALSE),LEN(VLOOKUP($A614,#REF!,6,FALSE))-2),"*")),"")</f>
        <v>#REF!</v>
      </c>
      <c r="H614" s="43" t="e">
        <f>IF(LEN(VLOOKUP($A614,#REF!,7,FALSE)),IF(INDEX(#REF!,MATCH($A614,#REF!,0),4),LEFT(VLOOKUP($A614,#REF!,7,FALSE),LEN(VLOOKUP($A614,#REF!,7,FALSE))-2),CONCATENATE(LEFT(VLOOKUP($A614,#REF!,7,FALSE),LEN(VLOOKUP($A614,#REF!,7,FALSE))-2),"*")),"")</f>
        <v>#REF!</v>
      </c>
      <c r="I614" s="54" t="e">
        <f>IF(LEN(VLOOKUP($A614,#REF!,8,FALSE)),UPPER(RIGHT(VLOOKUP($A614,#REF!,8,FALSE),1)),"")</f>
        <v>#REF!</v>
      </c>
      <c r="J614" s="42" t="e">
        <f>IF(LEN(VLOOKUP($A614,#REF!,4,FALSE)),UPPER(RIGHT(VLOOKUP($A614,#REF!,4,FALSE),1)),"")</f>
        <v>#REF!</v>
      </c>
      <c r="K614" s="42" t="e">
        <f>IF(LEN(VLOOKUP($A614,#REF!,5,FALSE)),UPPER(RIGHT(VLOOKUP($A614,#REF!,5,FALSE),1)),"")</f>
        <v>#REF!</v>
      </c>
      <c r="L614" s="42" t="e">
        <f>IF(LEN(VLOOKUP($A614,#REF!,6,FALSE)),UPPER(RIGHT(VLOOKUP($A614,#REF!,6,FALSE),1)),"")</f>
        <v>#REF!</v>
      </c>
      <c r="M614" s="43" t="e">
        <f>IF(LEN(VLOOKUP($A614,#REF!,7,FALSE)),UPPER(RIGHT(VLOOKUP($A614,#REF!,7,FALSE),1)),"")</f>
        <v>#REF!</v>
      </c>
      <c r="N614" s="206"/>
      <c r="O614" s="206"/>
      <c r="P614" s="206"/>
      <c r="Q614" s="206"/>
      <c r="R614" s="206"/>
      <c r="S614" s="63" t="e">
        <f>HLOOKUP("Device Tree Pin Name",#REF!,MATCH($A614,#REF!,0),FALSE)</f>
        <v>#REF!</v>
      </c>
      <c r="T614" s="47" t="e">
        <f>HLOOKUP("power rail",#REF!,MATCH($A614,#REF!,0),FALSE)</f>
        <v>#REF!</v>
      </c>
      <c r="U614" s="62" t="e">
        <f>HLOOKUP("Wake Capable",#REF!,MATCH($A614,#REF!,0),FALSE)</f>
        <v>#REF!</v>
      </c>
      <c r="V614" s="62" t="e">
        <f>HLOOKUP("Strap",#REF!,MATCH($A614,#REF!,0),FALSE)</f>
        <v>#REF!</v>
      </c>
      <c r="W614" s="62"/>
      <c r="X614" s="62"/>
      <c r="Y614" s="62"/>
      <c r="Z614" s="47"/>
      <c r="AA614" s="47" t="e">
        <f>HLOOKUP("Pad type",#REF!,MATCH($A614,#REF!,0),FALSE)</f>
        <v>#REF!</v>
      </c>
      <c r="AB614" s="63"/>
      <c r="AC614" s="63" t="e">
        <f>HLOOKUP("POR Pin State",#REF!,MATCH($A614,#REF!,0),FALSE)</f>
        <v>#REF!</v>
      </c>
      <c r="AD614" s="207"/>
      <c r="AE614" s="208"/>
      <c r="AF614" s="208"/>
      <c r="AG614" s="208"/>
      <c r="AH614" s="209"/>
      <c r="AI614" s="209"/>
      <c r="AJ614" s="210"/>
      <c r="AK614" s="210"/>
      <c r="AL614" s="210"/>
      <c r="AM614" s="210"/>
      <c r="AN614" s="210"/>
      <c r="AO614" s="210"/>
      <c r="AP614" s="210"/>
      <c r="AQ614" s="215" t="s">
        <v>1421</v>
      </c>
      <c r="AR614" s="105"/>
      <c r="AS614" s="105"/>
      <c r="AT614" s="105"/>
      <c r="AU614" s="105"/>
      <c r="AV614" s="105"/>
      <c r="AW614" s="105"/>
      <c r="AX614" s="105"/>
      <c r="AY614" s="105"/>
      <c r="AZ614" s="105"/>
      <c r="BA614" s="105"/>
      <c r="BB614" s="218"/>
      <c r="BC614" s="105"/>
      <c r="BD614" s="250"/>
      <c r="BE614" s="252" t="s">
        <v>1422</v>
      </c>
      <c r="BF614" s="147" t="e">
        <f>VLOOKUP($A614,#REF!,34,FALSE)</f>
        <v>#REF!</v>
      </c>
      <c r="BG614" s="147" t="e">
        <f>VLOOKUP($A614,#REF!,22,FALSE)</f>
        <v>#REF!</v>
      </c>
      <c r="BH614" s="149"/>
    </row>
    <row r="615" s="5" customFormat="1" ht="12.95" customHeight="1" spans="1:60">
      <c r="A615" s="48" t="s">
        <v>1423</v>
      </c>
      <c r="B615" s="38" t="e">
        <f>VLOOKUP($A615,#REF!,34,FALSE)</f>
        <v>#REF!</v>
      </c>
      <c r="C615" s="39" t="str">
        <f t="shared" si="160"/>
        <v>unused_DDR_XM0_B7A_CS_CKE0</v>
      </c>
      <c r="D615" s="40" t="e">
        <f>IF(LEN(VLOOKUP($A615,#REF!,8,FALSE)),LEFT(VLOOKUP($A615,#REF!,8,FALSE),LEN(VLOOKUP($A615,#REF!,8,FALSE))-2),"")</f>
        <v>#REF!</v>
      </c>
      <c r="E615" s="41" t="e">
        <f>IF(LEN(VLOOKUP($A615,#REF!,4,FALSE)),IF(INDEX(#REF!,MATCH($A615,#REF!,0),1),LEFT(VLOOKUP($A615,#REF!,4,FALSE),LEN(VLOOKUP($A615,#REF!,4,FALSE))-2),CONCATENATE(LEFT(VLOOKUP($A615,#REF!,4,FALSE),LEN(VLOOKUP($A615,#REF!,4,FALSE))-2),"*")),"")</f>
        <v>#REF!</v>
      </c>
      <c r="F615" s="42" t="e">
        <f>IF(LEN(VLOOKUP($A615,#REF!,5,FALSE)),IF(INDEX(#REF!,MATCH($A615,#REF!,0),2),LEFT(VLOOKUP($A615,#REF!,5,FALSE),LEN(VLOOKUP($A615,#REF!,5,FALSE))-2),CONCATENATE(LEFT(VLOOKUP($A615,#REF!,5,FALSE),LEN(VLOOKUP($A615,#REF!,5,FALSE))-2),"*")),"")</f>
        <v>#REF!</v>
      </c>
      <c r="G615" s="42" t="e">
        <f>IF(LEN(VLOOKUP($A615,#REF!,6,FALSE)),IF(INDEX(#REF!,MATCH($A615,#REF!,0),3),LEFT(VLOOKUP($A615,#REF!,6,FALSE),LEN(VLOOKUP($A615,#REF!,6,FALSE))-2),CONCATENATE(LEFT(VLOOKUP($A615,#REF!,6,FALSE),LEN(VLOOKUP($A615,#REF!,6,FALSE))-2),"*")),"")</f>
        <v>#REF!</v>
      </c>
      <c r="H615" s="43" t="e">
        <f>IF(LEN(VLOOKUP($A615,#REF!,7,FALSE)),IF(INDEX(#REF!,MATCH($A615,#REF!,0),4),LEFT(VLOOKUP($A615,#REF!,7,FALSE),LEN(VLOOKUP($A615,#REF!,7,FALSE))-2),CONCATENATE(LEFT(VLOOKUP($A615,#REF!,7,FALSE),LEN(VLOOKUP($A615,#REF!,7,FALSE))-2),"*")),"")</f>
        <v>#REF!</v>
      </c>
      <c r="I615" s="54" t="e">
        <f>IF(LEN(VLOOKUP($A615,#REF!,8,FALSE)),UPPER(RIGHT(VLOOKUP($A615,#REF!,8,FALSE),1)),"")</f>
        <v>#REF!</v>
      </c>
      <c r="J615" s="42" t="e">
        <f>IF(LEN(VLOOKUP($A615,#REF!,4,FALSE)),UPPER(RIGHT(VLOOKUP($A615,#REF!,4,FALSE),1)),"")</f>
        <v>#REF!</v>
      </c>
      <c r="K615" s="42" t="e">
        <f>IF(LEN(VLOOKUP($A615,#REF!,5,FALSE)),UPPER(RIGHT(VLOOKUP($A615,#REF!,5,FALSE),1)),"")</f>
        <v>#REF!</v>
      </c>
      <c r="L615" s="42" t="e">
        <f>IF(LEN(VLOOKUP($A615,#REF!,6,FALSE)),UPPER(RIGHT(VLOOKUP($A615,#REF!,6,FALSE),1)),"")</f>
        <v>#REF!</v>
      </c>
      <c r="M615" s="43" t="e">
        <f>IF(LEN(VLOOKUP($A615,#REF!,7,FALSE)),UPPER(RIGHT(VLOOKUP($A615,#REF!,7,FALSE),1)),"")</f>
        <v>#REF!</v>
      </c>
      <c r="N615" s="206"/>
      <c r="O615" s="206"/>
      <c r="P615" s="206"/>
      <c r="Q615" s="206"/>
      <c r="R615" s="206"/>
      <c r="S615" s="63" t="e">
        <f>HLOOKUP("Device Tree Pin Name",#REF!,MATCH($A615,#REF!,0),FALSE)</f>
        <v>#REF!</v>
      </c>
      <c r="T615" s="47" t="e">
        <f>HLOOKUP("power rail",#REF!,MATCH($A615,#REF!,0),FALSE)</f>
        <v>#REF!</v>
      </c>
      <c r="U615" s="62" t="e">
        <f>HLOOKUP("Wake Capable",#REF!,MATCH($A615,#REF!,0),FALSE)</f>
        <v>#REF!</v>
      </c>
      <c r="V615" s="62" t="e">
        <f>HLOOKUP("Strap",#REF!,MATCH($A615,#REF!,0),FALSE)</f>
        <v>#REF!</v>
      </c>
      <c r="W615" s="62"/>
      <c r="X615" s="62"/>
      <c r="Y615" s="62"/>
      <c r="Z615" s="47"/>
      <c r="AA615" s="47" t="e">
        <f>HLOOKUP("Pad type",#REF!,MATCH($A615,#REF!,0),FALSE)</f>
        <v>#REF!</v>
      </c>
      <c r="AB615" s="63"/>
      <c r="AC615" s="63" t="e">
        <f>HLOOKUP("POR Pin State",#REF!,MATCH($A615,#REF!,0),FALSE)</f>
        <v>#REF!</v>
      </c>
      <c r="AD615" s="207"/>
      <c r="AE615" s="208"/>
      <c r="AF615" s="208"/>
      <c r="AG615" s="208"/>
      <c r="AH615" s="209"/>
      <c r="AI615" s="209"/>
      <c r="AJ615" s="210"/>
      <c r="AK615" s="210"/>
      <c r="AL615" s="210"/>
      <c r="AM615" s="210"/>
      <c r="AN615" s="210"/>
      <c r="AO615" s="210"/>
      <c r="AP615" s="210"/>
      <c r="AQ615" s="215" t="s">
        <v>1423</v>
      </c>
      <c r="AR615" s="105"/>
      <c r="AS615" s="105"/>
      <c r="AT615" s="105"/>
      <c r="AU615" s="105"/>
      <c r="AV615" s="105"/>
      <c r="AW615" s="105"/>
      <c r="AX615" s="105"/>
      <c r="AY615" s="105"/>
      <c r="AZ615" s="105"/>
      <c r="BA615" s="105"/>
      <c r="BB615" s="218"/>
      <c r="BC615" s="105"/>
      <c r="BD615" s="250"/>
      <c r="BE615" s="252" t="s">
        <v>1424</v>
      </c>
      <c r="BF615" s="147" t="e">
        <f>VLOOKUP($A615,#REF!,34,FALSE)</f>
        <v>#REF!</v>
      </c>
      <c r="BG615" s="147" t="e">
        <f>VLOOKUP($A615,#REF!,22,FALSE)</f>
        <v>#REF!</v>
      </c>
      <c r="BH615" s="149"/>
    </row>
    <row r="616" s="5" customFormat="1" ht="12.95" customHeight="1" spans="1:60">
      <c r="A616" s="48" t="s">
        <v>1425</v>
      </c>
      <c r="B616" s="38" t="e">
        <f>VLOOKUP($A616,#REF!,34,FALSE)</f>
        <v>#REF!</v>
      </c>
      <c r="C616" s="39" t="str">
        <f t="shared" si="160"/>
        <v>unused_DDR_XM0_B7A_CS_CKE1</v>
      </c>
      <c r="D616" s="40" t="e">
        <f>IF(LEN(VLOOKUP($A616,#REF!,8,FALSE)),LEFT(VLOOKUP($A616,#REF!,8,FALSE),LEN(VLOOKUP($A616,#REF!,8,FALSE))-2),"")</f>
        <v>#REF!</v>
      </c>
      <c r="E616" s="41" t="e">
        <f>IF(LEN(VLOOKUP($A616,#REF!,4,FALSE)),IF(INDEX(#REF!,MATCH($A616,#REF!,0),1),LEFT(VLOOKUP($A616,#REF!,4,FALSE),LEN(VLOOKUP($A616,#REF!,4,FALSE))-2),CONCATENATE(LEFT(VLOOKUP($A616,#REF!,4,FALSE),LEN(VLOOKUP($A616,#REF!,4,FALSE))-2),"*")),"")</f>
        <v>#REF!</v>
      </c>
      <c r="F616" s="42" t="e">
        <f>IF(LEN(VLOOKUP($A616,#REF!,5,FALSE)),IF(INDEX(#REF!,MATCH($A616,#REF!,0),2),LEFT(VLOOKUP($A616,#REF!,5,FALSE),LEN(VLOOKUP($A616,#REF!,5,FALSE))-2),CONCATENATE(LEFT(VLOOKUP($A616,#REF!,5,FALSE),LEN(VLOOKUP($A616,#REF!,5,FALSE))-2),"*")),"")</f>
        <v>#REF!</v>
      </c>
      <c r="G616" s="42" t="e">
        <f>IF(LEN(VLOOKUP($A616,#REF!,6,FALSE)),IF(INDEX(#REF!,MATCH($A616,#REF!,0),3),LEFT(VLOOKUP($A616,#REF!,6,FALSE),LEN(VLOOKUP($A616,#REF!,6,FALSE))-2),CONCATENATE(LEFT(VLOOKUP($A616,#REF!,6,FALSE),LEN(VLOOKUP($A616,#REF!,6,FALSE))-2),"*")),"")</f>
        <v>#REF!</v>
      </c>
      <c r="H616" s="43" t="e">
        <f>IF(LEN(VLOOKUP($A616,#REF!,7,FALSE)),IF(INDEX(#REF!,MATCH($A616,#REF!,0),4),LEFT(VLOOKUP($A616,#REF!,7,FALSE),LEN(VLOOKUP($A616,#REF!,7,FALSE))-2),CONCATENATE(LEFT(VLOOKUP($A616,#REF!,7,FALSE),LEN(VLOOKUP($A616,#REF!,7,FALSE))-2),"*")),"")</f>
        <v>#REF!</v>
      </c>
      <c r="I616" s="54" t="e">
        <f>IF(LEN(VLOOKUP($A616,#REF!,8,FALSE)),UPPER(RIGHT(VLOOKUP($A616,#REF!,8,FALSE),1)),"")</f>
        <v>#REF!</v>
      </c>
      <c r="J616" s="42" t="e">
        <f>IF(LEN(VLOOKUP($A616,#REF!,4,FALSE)),UPPER(RIGHT(VLOOKUP($A616,#REF!,4,FALSE),1)),"")</f>
        <v>#REF!</v>
      </c>
      <c r="K616" s="42" t="e">
        <f>IF(LEN(VLOOKUP($A616,#REF!,5,FALSE)),UPPER(RIGHT(VLOOKUP($A616,#REF!,5,FALSE),1)),"")</f>
        <v>#REF!</v>
      </c>
      <c r="L616" s="42" t="e">
        <f>IF(LEN(VLOOKUP($A616,#REF!,6,FALSE)),UPPER(RIGHT(VLOOKUP($A616,#REF!,6,FALSE),1)),"")</f>
        <v>#REF!</v>
      </c>
      <c r="M616" s="43" t="e">
        <f>IF(LEN(VLOOKUP($A616,#REF!,7,FALSE)),UPPER(RIGHT(VLOOKUP($A616,#REF!,7,FALSE),1)),"")</f>
        <v>#REF!</v>
      </c>
      <c r="N616" s="206"/>
      <c r="O616" s="206"/>
      <c r="P616" s="206"/>
      <c r="Q616" s="206"/>
      <c r="R616" s="206"/>
      <c r="S616" s="63" t="e">
        <f>HLOOKUP("Device Tree Pin Name",#REF!,MATCH($A616,#REF!,0),FALSE)</f>
        <v>#REF!</v>
      </c>
      <c r="T616" s="47" t="e">
        <f>HLOOKUP("power rail",#REF!,MATCH($A616,#REF!,0),FALSE)</f>
        <v>#REF!</v>
      </c>
      <c r="U616" s="62" t="e">
        <f>HLOOKUP("Wake Capable",#REF!,MATCH($A616,#REF!,0),FALSE)</f>
        <v>#REF!</v>
      </c>
      <c r="V616" s="62" t="e">
        <f>HLOOKUP("Strap",#REF!,MATCH($A616,#REF!,0),FALSE)</f>
        <v>#REF!</v>
      </c>
      <c r="W616" s="62"/>
      <c r="X616" s="62"/>
      <c r="Y616" s="62"/>
      <c r="Z616" s="47"/>
      <c r="AA616" s="47" t="e">
        <f>HLOOKUP("Pad type",#REF!,MATCH($A616,#REF!,0),FALSE)</f>
        <v>#REF!</v>
      </c>
      <c r="AB616" s="63"/>
      <c r="AC616" s="63" t="e">
        <f>HLOOKUP("POR Pin State",#REF!,MATCH($A616,#REF!,0),FALSE)</f>
        <v>#REF!</v>
      </c>
      <c r="AD616" s="207"/>
      <c r="AE616" s="208"/>
      <c r="AF616" s="208"/>
      <c r="AG616" s="208"/>
      <c r="AH616" s="209"/>
      <c r="AI616" s="209"/>
      <c r="AJ616" s="210"/>
      <c r="AK616" s="210"/>
      <c r="AL616" s="210"/>
      <c r="AM616" s="210"/>
      <c r="AN616" s="210"/>
      <c r="AO616" s="210"/>
      <c r="AP616" s="210"/>
      <c r="AQ616" s="215" t="s">
        <v>1425</v>
      </c>
      <c r="AR616" s="105"/>
      <c r="AS616" s="105"/>
      <c r="AT616" s="105"/>
      <c r="AU616" s="105"/>
      <c r="AV616" s="105"/>
      <c r="AW616" s="105"/>
      <c r="AX616" s="105"/>
      <c r="AY616" s="105"/>
      <c r="AZ616" s="105"/>
      <c r="BA616" s="105"/>
      <c r="BB616" s="218"/>
      <c r="BC616" s="105"/>
      <c r="BD616" s="250"/>
      <c r="BE616" s="252" t="s">
        <v>1426</v>
      </c>
      <c r="BF616" s="147" t="e">
        <f>VLOOKUP($A616,#REF!,34,FALSE)</f>
        <v>#REF!</v>
      </c>
      <c r="BG616" s="147" t="e">
        <f>VLOOKUP($A616,#REF!,22,FALSE)</f>
        <v>#REF!</v>
      </c>
      <c r="BH616" s="149"/>
    </row>
    <row r="617" s="5" customFormat="1" ht="12.95" customHeight="1" spans="1:60">
      <c r="A617" s="10" t="s">
        <v>1427</v>
      </c>
      <c r="B617" s="38" t="e">
        <f>VLOOKUP($A617,#REF!,34,FALSE)</f>
        <v>#REF!</v>
      </c>
      <c r="C617" s="39" t="str">
        <f t="shared" si="160"/>
        <v>unused_DDR_XM0_B7B_CS_CKE0</v>
      </c>
      <c r="D617" s="40" t="e">
        <f>IF(LEN(VLOOKUP($A617,#REF!,8,FALSE)),LEFT(VLOOKUP($A617,#REF!,8,FALSE),LEN(VLOOKUP($A617,#REF!,8,FALSE))-2),"")</f>
        <v>#REF!</v>
      </c>
      <c r="E617" s="41" t="e">
        <f>IF(LEN(VLOOKUP($A617,#REF!,4,FALSE)),IF(INDEX(#REF!,MATCH($A617,#REF!,0),1),LEFT(VLOOKUP($A617,#REF!,4,FALSE),LEN(VLOOKUP($A617,#REF!,4,FALSE))-2),CONCATENATE(LEFT(VLOOKUP($A617,#REF!,4,FALSE),LEN(VLOOKUP($A617,#REF!,4,FALSE))-2),"*")),"")</f>
        <v>#REF!</v>
      </c>
      <c r="F617" s="42" t="e">
        <f>IF(LEN(VLOOKUP($A617,#REF!,5,FALSE)),IF(INDEX(#REF!,MATCH($A617,#REF!,0),2),LEFT(VLOOKUP($A617,#REF!,5,FALSE),LEN(VLOOKUP($A617,#REF!,5,FALSE))-2),CONCATENATE(LEFT(VLOOKUP($A617,#REF!,5,FALSE),LEN(VLOOKUP($A617,#REF!,5,FALSE))-2),"*")),"")</f>
        <v>#REF!</v>
      </c>
      <c r="G617" s="42" t="e">
        <f>IF(LEN(VLOOKUP($A617,#REF!,6,FALSE)),IF(INDEX(#REF!,MATCH($A617,#REF!,0),3),LEFT(VLOOKUP($A617,#REF!,6,FALSE),LEN(VLOOKUP($A617,#REF!,6,FALSE))-2),CONCATENATE(LEFT(VLOOKUP($A617,#REF!,6,FALSE),LEN(VLOOKUP($A617,#REF!,6,FALSE))-2),"*")),"")</f>
        <v>#REF!</v>
      </c>
      <c r="H617" s="43" t="e">
        <f>IF(LEN(VLOOKUP($A617,#REF!,7,FALSE)),IF(INDEX(#REF!,MATCH($A617,#REF!,0),4),LEFT(VLOOKUP($A617,#REF!,7,FALSE),LEN(VLOOKUP($A617,#REF!,7,FALSE))-2),CONCATENATE(LEFT(VLOOKUP($A617,#REF!,7,FALSE),LEN(VLOOKUP($A617,#REF!,7,FALSE))-2),"*")),"")</f>
        <v>#REF!</v>
      </c>
      <c r="I617" s="54" t="e">
        <f>IF(LEN(VLOOKUP($A617,#REF!,8,FALSE)),UPPER(RIGHT(VLOOKUP($A617,#REF!,8,FALSE),1)),"")</f>
        <v>#REF!</v>
      </c>
      <c r="J617" s="42" t="e">
        <f>IF(LEN(VLOOKUP($A617,#REF!,4,FALSE)),UPPER(RIGHT(VLOOKUP($A617,#REF!,4,FALSE),1)),"")</f>
        <v>#REF!</v>
      </c>
      <c r="K617" s="42" t="e">
        <f>IF(LEN(VLOOKUP($A617,#REF!,5,FALSE)),UPPER(RIGHT(VLOOKUP($A617,#REF!,5,FALSE),1)),"")</f>
        <v>#REF!</v>
      </c>
      <c r="L617" s="42" t="e">
        <f>IF(LEN(VLOOKUP($A617,#REF!,6,FALSE)),UPPER(RIGHT(VLOOKUP($A617,#REF!,6,FALSE),1)),"")</f>
        <v>#REF!</v>
      </c>
      <c r="M617" s="43" t="e">
        <f>IF(LEN(VLOOKUP($A617,#REF!,7,FALSE)),UPPER(RIGHT(VLOOKUP($A617,#REF!,7,FALSE),1)),"")</f>
        <v>#REF!</v>
      </c>
      <c r="N617" s="206"/>
      <c r="O617" s="206"/>
      <c r="P617" s="206"/>
      <c r="Q617" s="206"/>
      <c r="R617" s="206"/>
      <c r="S617" s="63" t="e">
        <f>HLOOKUP("Device Tree Pin Name",#REF!,MATCH($A617,#REF!,0),FALSE)</f>
        <v>#REF!</v>
      </c>
      <c r="T617" s="47" t="e">
        <f>HLOOKUP("power rail",#REF!,MATCH($A617,#REF!,0),FALSE)</f>
        <v>#REF!</v>
      </c>
      <c r="U617" s="62" t="e">
        <f>HLOOKUP("Wake Capable",#REF!,MATCH($A617,#REF!,0),FALSE)</f>
        <v>#REF!</v>
      </c>
      <c r="V617" s="62" t="e">
        <f>HLOOKUP("Strap",#REF!,MATCH($A617,#REF!,0),FALSE)</f>
        <v>#REF!</v>
      </c>
      <c r="W617" s="62"/>
      <c r="X617" s="62"/>
      <c r="Y617" s="62"/>
      <c r="Z617" s="47"/>
      <c r="AA617" s="47" t="e">
        <f>HLOOKUP("Pad type",#REF!,MATCH($A617,#REF!,0),FALSE)</f>
        <v>#REF!</v>
      </c>
      <c r="AB617" s="63"/>
      <c r="AC617" s="63" t="e">
        <f>HLOOKUP("POR Pin State",#REF!,MATCH($A617,#REF!,0),FALSE)</f>
        <v>#REF!</v>
      </c>
      <c r="AD617" s="207"/>
      <c r="AE617" s="208"/>
      <c r="AF617" s="208"/>
      <c r="AG617" s="208"/>
      <c r="AH617" s="209"/>
      <c r="AI617" s="209"/>
      <c r="AJ617" s="210"/>
      <c r="AK617" s="210"/>
      <c r="AL617" s="210"/>
      <c r="AM617" s="210"/>
      <c r="AN617" s="210"/>
      <c r="AO617" s="210"/>
      <c r="AP617" s="210"/>
      <c r="AQ617" s="215" t="s">
        <v>1427</v>
      </c>
      <c r="AR617" s="105"/>
      <c r="AS617" s="105"/>
      <c r="AT617" s="105"/>
      <c r="AU617" s="105"/>
      <c r="AV617" s="105"/>
      <c r="AW617" s="105"/>
      <c r="AX617" s="105"/>
      <c r="AY617" s="105"/>
      <c r="AZ617" s="105"/>
      <c r="BA617" s="105"/>
      <c r="BB617" s="218"/>
      <c r="BC617" s="105"/>
      <c r="BD617" s="250"/>
      <c r="BE617" s="252" t="s">
        <v>1428</v>
      </c>
      <c r="BF617" s="147" t="e">
        <f>VLOOKUP($A617,#REF!,34,FALSE)</f>
        <v>#REF!</v>
      </c>
      <c r="BG617" s="147" t="e">
        <f>VLOOKUP($A617,#REF!,22,FALSE)</f>
        <v>#REF!</v>
      </c>
      <c r="BH617" s="149"/>
    </row>
    <row r="618" s="5" customFormat="1" ht="12.95" customHeight="1" spans="1:60">
      <c r="A618" s="10" t="s">
        <v>1429</v>
      </c>
      <c r="B618" s="38" t="e">
        <f>VLOOKUP($A618,#REF!,34,FALSE)</f>
        <v>#REF!</v>
      </c>
      <c r="C618" s="39" t="str">
        <f t="shared" si="160"/>
        <v>unused_DDR_XM0_B7B_CS_CKE1</v>
      </c>
      <c r="D618" s="40" t="e">
        <f>IF(LEN(VLOOKUP($A618,#REF!,8,FALSE)),LEFT(VLOOKUP($A618,#REF!,8,FALSE),LEN(VLOOKUP($A618,#REF!,8,FALSE))-2),"")</f>
        <v>#REF!</v>
      </c>
      <c r="E618" s="41" t="e">
        <f>IF(LEN(VLOOKUP($A618,#REF!,4,FALSE)),IF(INDEX(#REF!,MATCH($A618,#REF!,0),1),LEFT(VLOOKUP($A618,#REF!,4,FALSE),LEN(VLOOKUP($A618,#REF!,4,FALSE))-2),CONCATENATE(LEFT(VLOOKUP($A618,#REF!,4,FALSE),LEN(VLOOKUP($A618,#REF!,4,FALSE))-2),"*")),"")</f>
        <v>#REF!</v>
      </c>
      <c r="F618" s="42" t="e">
        <f>IF(LEN(VLOOKUP($A618,#REF!,5,FALSE)),IF(INDEX(#REF!,MATCH($A618,#REF!,0),2),LEFT(VLOOKUP($A618,#REF!,5,FALSE),LEN(VLOOKUP($A618,#REF!,5,FALSE))-2),CONCATENATE(LEFT(VLOOKUP($A618,#REF!,5,FALSE),LEN(VLOOKUP($A618,#REF!,5,FALSE))-2),"*")),"")</f>
        <v>#REF!</v>
      </c>
      <c r="G618" s="42" t="e">
        <f>IF(LEN(VLOOKUP($A618,#REF!,6,FALSE)),IF(INDEX(#REF!,MATCH($A618,#REF!,0),3),LEFT(VLOOKUP($A618,#REF!,6,FALSE),LEN(VLOOKUP($A618,#REF!,6,FALSE))-2),CONCATENATE(LEFT(VLOOKUP($A618,#REF!,6,FALSE),LEN(VLOOKUP($A618,#REF!,6,FALSE))-2),"*")),"")</f>
        <v>#REF!</v>
      </c>
      <c r="H618" s="43" t="e">
        <f>IF(LEN(VLOOKUP($A618,#REF!,7,FALSE)),IF(INDEX(#REF!,MATCH($A618,#REF!,0),4),LEFT(VLOOKUP($A618,#REF!,7,FALSE),LEN(VLOOKUP($A618,#REF!,7,FALSE))-2),CONCATENATE(LEFT(VLOOKUP($A618,#REF!,7,FALSE),LEN(VLOOKUP($A618,#REF!,7,FALSE))-2),"*")),"")</f>
        <v>#REF!</v>
      </c>
      <c r="I618" s="54" t="e">
        <f>IF(LEN(VLOOKUP($A618,#REF!,8,FALSE)),UPPER(RIGHT(VLOOKUP($A618,#REF!,8,FALSE),1)),"")</f>
        <v>#REF!</v>
      </c>
      <c r="J618" s="42" t="e">
        <f>IF(LEN(VLOOKUP($A618,#REF!,4,FALSE)),UPPER(RIGHT(VLOOKUP($A618,#REF!,4,FALSE),1)),"")</f>
        <v>#REF!</v>
      </c>
      <c r="K618" s="42" t="e">
        <f>IF(LEN(VLOOKUP($A618,#REF!,5,FALSE)),UPPER(RIGHT(VLOOKUP($A618,#REF!,5,FALSE),1)),"")</f>
        <v>#REF!</v>
      </c>
      <c r="L618" s="42" t="e">
        <f>IF(LEN(VLOOKUP($A618,#REF!,6,FALSE)),UPPER(RIGHT(VLOOKUP($A618,#REF!,6,FALSE),1)),"")</f>
        <v>#REF!</v>
      </c>
      <c r="M618" s="43" t="e">
        <f>IF(LEN(VLOOKUP($A618,#REF!,7,FALSE)),UPPER(RIGHT(VLOOKUP($A618,#REF!,7,FALSE),1)),"")</f>
        <v>#REF!</v>
      </c>
      <c r="N618" s="206"/>
      <c r="O618" s="206"/>
      <c r="P618" s="206"/>
      <c r="Q618" s="206"/>
      <c r="R618" s="206"/>
      <c r="S618" s="63" t="e">
        <f>HLOOKUP("Device Tree Pin Name",#REF!,MATCH($A618,#REF!,0),FALSE)</f>
        <v>#REF!</v>
      </c>
      <c r="T618" s="47" t="e">
        <f>HLOOKUP("power rail",#REF!,MATCH($A618,#REF!,0),FALSE)</f>
        <v>#REF!</v>
      </c>
      <c r="U618" s="62" t="e">
        <f>HLOOKUP("Wake Capable",#REF!,MATCH($A618,#REF!,0),FALSE)</f>
        <v>#REF!</v>
      </c>
      <c r="V618" s="62" t="e">
        <f>HLOOKUP("Strap",#REF!,MATCH($A618,#REF!,0),FALSE)</f>
        <v>#REF!</v>
      </c>
      <c r="W618" s="62"/>
      <c r="X618" s="62"/>
      <c r="Y618" s="62"/>
      <c r="Z618" s="47"/>
      <c r="AA618" s="47" t="e">
        <f>HLOOKUP("Pad type",#REF!,MATCH($A618,#REF!,0),FALSE)</f>
        <v>#REF!</v>
      </c>
      <c r="AB618" s="63"/>
      <c r="AC618" s="63" t="e">
        <f>HLOOKUP("POR Pin State",#REF!,MATCH($A618,#REF!,0),FALSE)</f>
        <v>#REF!</v>
      </c>
      <c r="AD618" s="207"/>
      <c r="AE618" s="208"/>
      <c r="AF618" s="208"/>
      <c r="AG618" s="208"/>
      <c r="AH618" s="209"/>
      <c r="AI618" s="209"/>
      <c r="AJ618" s="210"/>
      <c r="AK618" s="210"/>
      <c r="AL618" s="210"/>
      <c r="AM618" s="210"/>
      <c r="AN618" s="210"/>
      <c r="AO618" s="210"/>
      <c r="AP618" s="210"/>
      <c r="AQ618" s="215" t="s">
        <v>1429</v>
      </c>
      <c r="AR618" s="105"/>
      <c r="AS618" s="105"/>
      <c r="AT618" s="105"/>
      <c r="AU618" s="105"/>
      <c r="AV618" s="105"/>
      <c r="AW618" s="105"/>
      <c r="AX618" s="105"/>
      <c r="AY618" s="105"/>
      <c r="AZ618" s="105"/>
      <c r="BA618" s="105"/>
      <c r="BB618" s="218"/>
      <c r="BC618" s="105"/>
      <c r="BD618" s="250"/>
      <c r="BE618" s="252" t="s">
        <v>1430</v>
      </c>
      <c r="BF618" s="147" t="e">
        <f>VLOOKUP($A618,#REF!,34,FALSE)</f>
        <v>#REF!</v>
      </c>
      <c r="BG618" s="147" t="e">
        <f>VLOOKUP($A618,#REF!,22,FALSE)</f>
        <v>#REF!</v>
      </c>
      <c r="BH618" s="149"/>
    </row>
    <row r="619" s="5" customFormat="1" ht="12.95" customHeight="1" spans="1:60">
      <c r="A619" s="48" t="s">
        <v>1431</v>
      </c>
      <c r="B619" s="38" t="e">
        <f>VLOOKUP($A619,#REF!,34,FALSE)</f>
        <v>#REF!</v>
      </c>
      <c r="C619" s="39" t="str">
        <f t="shared" si="160"/>
        <v>unused_DDR_XM0_B7A_CLK_P</v>
      </c>
      <c r="D619" s="40" t="e">
        <f>IF(LEN(VLOOKUP($A619,#REF!,8,FALSE)),LEFT(VLOOKUP($A619,#REF!,8,FALSE),LEN(VLOOKUP($A619,#REF!,8,FALSE))-2),"")</f>
        <v>#REF!</v>
      </c>
      <c r="E619" s="41" t="e">
        <f>IF(LEN(VLOOKUP($A619,#REF!,4,FALSE)),IF(INDEX(#REF!,MATCH($A619,#REF!,0),1),LEFT(VLOOKUP($A619,#REF!,4,FALSE),LEN(VLOOKUP($A619,#REF!,4,FALSE))-2),CONCATENATE(LEFT(VLOOKUP($A619,#REF!,4,FALSE),LEN(VLOOKUP($A619,#REF!,4,FALSE))-2),"*")),"")</f>
        <v>#REF!</v>
      </c>
      <c r="F619" s="42" t="e">
        <f>IF(LEN(VLOOKUP($A619,#REF!,5,FALSE)),IF(INDEX(#REF!,MATCH($A619,#REF!,0),2),LEFT(VLOOKUP($A619,#REF!,5,FALSE),LEN(VLOOKUP($A619,#REF!,5,FALSE))-2),CONCATENATE(LEFT(VLOOKUP($A619,#REF!,5,FALSE),LEN(VLOOKUP($A619,#REF!,5,FALSE))-2),"*")),"")</f>
        <v>#REF!</v>
      </c>
      <c r="G619" s="42" t="e">
        <f>IF(LEN(VLOOKUP($A619,#REF!,6,FALSE)),IF(INDEX(#REF!,MATCH($A619,#REF!,0),3),LEFT(VLOOKUP($A619,#REF!,6,FALSE),LEN(VLOOKUP($A619,#REF!,6,FALSE))-2),CONCATENATE(LEFT(VLOOKUP($A619,#REF!,6,FALSE),LEN(VLOOKUP($A619,#REF!,6,FALSE))-2),"*")),"")</f>
        <v>#REF!</v>
      </c>
      <c r="H619" s="43" t="e">
        <f>IF(LEN(VLOOKUP($A619,#REF!,7,FALSE)),IF(INDEX(#REF!,MATCH($A619,#REF!,0),4),LEFT(VLOOKUP($A619,#REF!,7,FALSE),LEN(VLOOKUP($A619,#REF!,7,FALSE))-2),CONCATENATE(LEFT(VLOOKUP($A619,#REF!,7,FALSE),LEN(VLOOKUP($A619,#REF!,7,FALSE))-2),"*")),"")</f>
        <v>#REF!</v>
      </c>
      <c r="I619" s="54" t="e">
        <f>IF(LEN(VLOOKUP($A619,#REF!,8,FALSE)),UPPER(RIGHT(VLOOKUP($A619,#REF!,8,FALSE),1)),"")</f>
        <v>#REF!</v>
      </c>
      <c r="J619" s="42" t="e">
        <f>IF(LEN(VLOOKUP($A619,#REF!,4,FALSE)),UPPER(RIGHT(VLOOKUP($A619,#REF!,4,FALSE),1)),"")</f>
        <v>#REF!</v>
      </c>
      <c r="K619" s="42" t="e">
        <f>IF(LEN(VLOOKUP($A619,#REF!,5,FALSE)),UPPER(RIGHT(VLOOKUP($A619,#REF!,5,FALSE),1)),"")</f>
        <v>#REF!</v>
      </c>
      <c r="L619" s="42" t="e">
        <f>IF(LEN(VLOOKUP($A619,#REF!,6,FALSE)),UPPER(RIGHT(VLOOKUP($A619,#REF!,6,FALSE),1)),"")</f>
        <v>#REF!</v>
      </c>
      <c r="M619" s="43" t="e">
        <f>IF(LEN(VLOOKUP($A619,#REF!,7,FALSE)),UPPER(RIGHT(VLOOKUP($A619,#REF!,7,FALSE),1)),"")</f>
        <v>#REF!</v>
      </c>
      <c r="N619" s="206"/>
      <c r="O619" s="206"/>
      <c r="P619" s="206"/>
      <c r="Q619" s="206"/>
      <c r="R619" s="206"/>
      <c r="S619" s="63" t="e">
        <f>HLOOKUP("Device Tree Pin Name",#REF!,MATCH($A619,#REF!,0),FALSE)</f>
        <v>#REF!</v>
      </c>
      <c r="T619" s="47" t="e">
        <f>HLOOKUP("power rail",#REF!,MATCH($A619,#REF!,0),FALSE)</f>
        <v>#REF!</v>
      </c>
      <c r="U619" s="62" t="e">
        <f>HLOOKUP("Wake Capable",#REF!,MATCH($A619,#REF!,0),FALSE)</f>
        <v>#REF!</v>
      </c>
      <c r="V619" s="62" t="e">
        <f>HLOOKUP("Strap",#REF!,MATCH($A619,#REF!,0),FALSE)</f>
        <v>#REF!</v>
      </c>
      <c r="W619" s="62"/>
      <c r="X619" s="62"/>
      <c r="Y619" s="62"/>
      <c r="Z619" s="47"/>
      <c r="AA619" s="47" t="e">
        <f>HLOOKUP("Pad type",#REF!,MATCH($A619,#REF!,0),FALSE)</f>
        <v>#REF!</v>
      </c>
      <c r="AB619" s="63"/>
      <c r="AC619" s="63" t="e">
        <f>HLOOKUP("POR Pin State",#REF!,MATCH($A619,#REF!,0),FALSE)</f>
        <v>#REF!</v>
      </c>
      <c r="AD619" s="207"/>
      <c r="AE619" s="208"/>
      <c r="AF619" s="208"/>
      <c r="AG619" s="208"/>
      <c r="AH619" s="209"/>
      <c r="AI619" s="209"/>
      <c r="AJ619" s="210"/>
      <c r="AK619" s="210"/>
      <c r="AL619" s="210"/>
      <c r="AM619" s="210"/>
      <c r="AN619" s="210"/>
      <c r="AO619" s="210"/>
      <c r="AP619" s="210"/>
      <c r="AQ619" s="215" t="s">
        <v>1431</v>
      </c>
      <c r="AR619" s="105"/>
      <c r="AS619" s="105"/>
      <c r="AT619" s="105"/>
      <c r="AU619" s="105"/>
      <c r="AV619" s="105"/>
      <c r="AW619" s="105"/>
      <c r="AX619" s="105"/>
      <c r="AY619" s="105"/>
      <c r="AZ619" s="105"/>
      <c r="BA619" s="105"/>
      <c r="BB619" s="218"/>
      <c r="BC619" s="105"/>
      <c r="BD619" s="250"/>
      <c r="BE619" s="252" t="s">
        <v>1432</v>
      </c>
      <c r="BF619" s="147" t="e">
        <f>VLOOKUP($A619,#REF!,34,FALSE)</f>
        <v>#REF!</v>
      </c>
      <c r="BG619" s="147" t="e">
        <f>VLOOKUP($A619,#REF!,22,FALSE)</f>
        <v>#REF!</v>
      </c>
      <c r="BH619" s="149"/>
    </row>
    <row r="620" s="5" customFormat="1" ht="12.95" customHeight="1" spans="1:60">
      <c r="A620" s="48" t="s">
        <v>1433</v>
      </c>
      <c r="B620" s="38" t="e">
        <f>VLOOKUP($A620,#REF!,34,FALSE)</f>
        <v>#REF!</v>
      </c>
      <c r="C620" s="39" t="str">
        <f t="shared" si="160"/>
        <v>unused_DDR_XM0_B7A_CLK_N</v>
      </c>
      <c r="D620" s="40" t="e">
        <f>IF(LEN(VLOOKUP($A620,#REF!,8,FALSE)),LEFT(VLOOKUP($A620,#REF!,8,FALSE),LEN(VLOOKUP($A620,#REF!,8,FALSE))-2),"")</f>
        <v>#REF!</v>
      </c>
      <c r="E620" s="41" t="e">
        <f>IF(LEN(VLOOKUP($A620,#REF!,4,FALSE)),IF(INDEX(#REF!,MATCH($A620,#REF!,0),1),LEFT(VLOOKUP($A620,#REF!,4,FALSE),LEN(VLOOKUP($A620,#REF!,4,FALSE))-2),CONCATENATE(LEFT(VLOOKUP($A620,#REF!,4,FALSE),LEN(VLOOKUP($A620,#REF!,4,FALSE))-2),"*")),"")</f>
        <v>#REF!</v>
      </c>
      <c r="F620" s="42" t="e">
        <f>IF(LEN(VLOOKUP($A620,#REF!,5,FALSE)),IF(INDEX(#REF!,MATCH($A620,#REF!,0),2),LEFT(VLOOKUP($A620,#REF!,5,FALSE),LEN(VLOOKUP($A620,#REF!,5,FALSE))-2),CONCATENATE(LEFT(VLOOKUP($A620,#REF!,5,FALSE),LEN(VLOOKUP($A620,#REF!,5,FALSE))-2),"*")),"")</f>
        <v>#REF!</v>
      </c>
      <c r="G620" s="42" t="e">
        <f>IF(LEN(VLOOKUP($A620,#REF!,6,FALSE)),IF(INDEX(#REF!,MATCH($A620,#REF!,0),3),LEFT(VLOOKUP($A620,#REF!,6,FALSE),LEN(VLOOKUP($A620,#REF!,6,FALSE))-2),CONCATENATE(LEFT(VLOOKUP($A620,#REF!,6,FALSE),LEN(VLOOKUP($A620,#REF!,6,FALSE))-2),"*")),"")</f>
        <v>#REF!</v>
      </c>
      <c r="H620" s="43" t="e">
        <f>IF(LEN(VLOOKUP($A620,#REF!,7,FALSE)),IF(INDEX(#REF!,MATCH($A620,#REF!,0),4),LEFT(VLOOKUP($A620,#REF!,7,FALSE),LEN(VLOOKUP($A620,#REF!,7,FALSE))-2),CONCATENATE(LEFT(VLOOKUP($A620,#REF!,7,FALSE),LEN(VLOOKUP($A620,#REF!,7,FALSE))-2),"*")),"")</f>
        <v>#REF!</v>
      </c>
      <c r="I620" s="54" t="e">
        <f>IF(LEN(VLOOKUP($A620,#REF!,8,FALSE)),UPPER(RIGHT(VLOOKUP($A620,#REF!,8,FALSE),1)),"")</f>
        <v>#REF!</v>
      </c>
      <c r="J620" s="42" t="e">
        <f>IF(LEN(VLOOKUP($A620,#REF!,4,FALSE)),UPPER(RIGHT(VLOOKUP($A620,#REF!,4,FALSE),1)),"")</f>
        <v>#REF!</v>
      </c>
      <c r="K620" s="42" t="e">
        <f>IF(LEN(VLOOKUP($A620,#REF!,5,FALSE)),UPPER(RIGHT(VLOOKUP($A620,#REF!,5,FALSE),1)),"")</f>
        <v>#REF!</v>
      </c>
      <c r="L620" s="42" t="e">
        <f>IF(LEN(VLOOKUP($A620,#REF!,6,FALSE)),UPPER(RIGHT(VLOOKUP($A620,#REF!,6,FALSE),1)),"")</f>
        <v>#REF!</v>
      </c>
      <c r="M620" s="43" t="e">
        <f>IF(LEN(VLOOKUP($A620,#REF!,7,FALSE)),UPPER(RIGHT(VLOOKUP($A620,#REF!,7,FALSE),1)),"")</f>
        <v>#REF!</v>
      </c>
      <c r="N620" s="206"/>
      <c r="O620" s="206"/>
      <c r="P620" s="206"/>
      <c r="Q620" s="206"/>
      <c r="R620" s="206"/>
      <c r="S620" s="63" t="e">
        <f>HLOOKUP("Device Tree Pin Name",#REF!,MATCH($A620,#REF!,0),FALSE)</f>
        <v>#REF!</v>
      </c>
      <c r="T620" s="47" t="e">
        <f>HLOOKUP("power rail",#REF!,MATCH($A620,#REF!,0),FALSE)</f>
        <v>#REF!</v>
      </c>
      <c r="U620" s="62" t="e">
        <f>HLOOKUP("Wake Capable",#REF!,MATCH($A620,#REF!,0),FALSE)</f>
        <v>#REF!</v>
      </c>
      <c r="V620" s="62" t="e">
        <f>HLOOKUP("Strap",#REF!,MATCH($A620,#REF!,0),FALSE)</f>
        <v>#REF!</v>
      </c>
      <c r="W620" s="62"/>
      <c r="X620" s="62"/>
      <c r="Y620" s="62"/>
      <c r="Z620" s="47"/>
      <c r="AA620" s="47" t="e">
        <f>HLOOKUP("Pad type",#REF!,MATCH($A620,#REF!,0),FALSE)</f>
        <v>#REF!</v>
      </c>
      <c r="AB620" s="63"/>
      <c r="AC620" s="63" t="e">
        <f>HLOOKUP("POR Pin State",#REF!,MATCH($A620,#REF!,0),FALSE)</f>
        <v>#REF!</v>
      </c>
      <c r="AD620" s="207"/>
      <c r="AE620" s="208"/>
      <c r="AF620" s="208"/>
      <c r="AG620" s="208"/>
      <c r="AH620" s="209"/>
      <c r="AI620" s="209"/>
      <c r="AJ620" s="210"/>
      <c r="AK620" s="210"/>
      <c r="AL620" s="210"/>
      <c r="AM620" s="210"/>
      <c r="AN620" s="210"/>
      <c r="AO620" s="210"/>
      <c r="AP620" s="210"/>
      <c r="AQ620" s="215" t="s">
        <v>1433</v>
      </c>
      <c r="AR620" s="105"/>
      <c r="AS620" s="105"/>
      <c r="AT620" s="105"/>
      <c r="AU620" s="105"/>
      <c r="AV620" s="105"/>
      <c r="AW620" s="105"/>
      <c r="AX620" s="105"/>
      <c r="AY620" s="105"/>
      <c r="AZ620" s="105"/>
      <c r="BA620" s="105"/>
      <c r="BB620" s="218"/>
      <c r="BC620" s="105"/>
      <c r="BD620" s="250"/>
      <c r="BE620" s="252" t="s">
        <v>1434</v>
      </c>
      <c r="BF620" s="147" t="e">
        <f>VLOOKUP($A620,#REF!,34,FALSE)</f>
        <v>#REF!</v>
      </c>
      <c r="BG620" s="147" t="e">
        <f>VLOOKUP($A620,#REF!,22,FALSE)</f>
        <v>#REF!</v>
      </c>
      <c r="BH620" s="149"/>
    </row>
    <row r="621" s="5" customFormat="1" ht="12.95" customHeight="1" spans="1:60">
      <c r="A621" s="48" t="s">
        <v>1435</v>
      </c>
      <c r="B621" s="38" t="e">
        <f>VLOOKUP($A621,#REF!,34,FALSE)</f>
        <v>#REF!</v>
      </c>
      <c r="C621" s="39" t="str">
        <f t="shared" si="160"/>
        <v>unused_DDR_XM0_B7B_CLK_P</v>
      </c>
      <c r="D621" s="40" t="e">
        <f>IF(LEN(VLOOKUP($A621,#REF!,8,FALSE)),LEFT(VLOOKUP($A621,#REF!,8,FALSE),LEN(VLOOKUP($A621,#REF!,8,FALSE))-2),"")</f>
        <v>#REF!</v>
      </c>
      <c r="E621" s="41" t="e">
        <f>IF(LEN(VLOOKUP($A621,#REF!,4,FALSE)),IF(INDEX(#REF!,MATCH($A621,#REF!,0),1),LEFT(VLOOKUP($A621,#REF!,4,FALSE),LEN(VLOOKUP($A621,#REF!,4,FALSE))-2),CONCATENATE(LEFT(VLOOKUP($A621,#REF!,4,FALSE),LEN(VLOOKUP($A621,#REF!,4,FALSE))-2),"*")),"")</f>
        <v>#REF!</v>
      </c>
      <c r="F621" s="42" t="e">
        <f>IF(LEN(VLOOKUP($A621,#REF!,5,FALSE)),IF(INDEX(#REF!,MATCH($A621,#REF!,0),2),LEFT(VLOOKUP($A621,#REF!,5,FALSE),LEN(VLOOKUP($A621,#REF!,5,FALSE))-2),CONCATENATE(LEFT(VLOOKUP($A621,#REF!,5,FALSE),LEN(VLOOKUP($A621,#REF!,5,FALSE))-2),"*")),"")</f>
        <v>#REF!</v>
      </c>
      <c r="G621" s="42" t="e">
        <f>IF(LEN(VLOOKUP($A621,#REF!,6,FALSE)),IF(INDEX(#REF!,MATCH($A621,#REF!,0),3),LEFT(VLOOKUP($A621,#REF!,6,FALSE),LEN(VLOOKUP($A621,#REF!,6,FALSE))-2),CONCATENATE(LEFT(VLOOKUP($A621,#REF!,6,FALSE),LEN(VLOOKUP($A621,#REF!,6,FALSE))-2),"*")),"")</f>
        <v>#REF!</v>
      </c>
      <c r="H621" s="43" t="e">
        <f>IF(LEN(VLOOKUP($A621,#REF!,7,FALSE)),IF(INDEX(#REF!,MATCH($A621,#REF!,0),4),LEFT(VLOOKUP($A621,#REF!,7,FALSE),LEN(VLOOKUP($A621,#REF!,7,FALSE))-2),CONCATENATE(LEFT(VLOOKUP($A621,#REF!,7,FALSE),LEN(VLOOKUP($A621,#REF!,7,FALSE))-2),"*")),"")</f>
        <v>#REF!</v>
      </c>
      <c r="I621" s="54" t="e">
        <f>IF(LEN(VLOOKUP($A621,#REF!,8,FALSE)),UPPER(RIGHT(VLOOKUP($A621,#REF!,8,FALSE),1)),"")</f>
        <v>#REF!</v>
      </c>
      <c r="J621" s="42" t="e">
        <f>IF(LEN(VLOOKUP($A621,#REF!,4,FALSE)),UPPER(RIGHT(VLOOKUP($A621,#REF!,4,FALSE),1)),"")</f>
        <v>#REF!</v>
      </c>
      <c r="K621" s="42" t="e">
        <f>IF(LEN(VLOOKUP($A621,#REF!,5,FALSE)),UPPER(RIGHT(VLOOKUP($A621,#REF!,5,FALSE),1)),"")</f>
        <v>#REF!</v>
      </c>
      <c r="L621" s="42" t="e">
        <f>IF(LEN(VLOOKUP($A621,#REF!,6,FALSE)),UPPER(RIGHT(VLOOKUP($A621,#REF!,6,FALSE),1)),"")</f>
        <v>#REF!</v>
      </c>
      <c r="M621" s="43" t="e">
        <f>IF(LEN(VLOOKUP($A621,#REF!,7,FALSE)),UPPER(RIGHT(VLOOKUP($A621,#REF!,7,FALSE),1)),"")</f>
        <v>#REF!</v>
      </c>
      <c r="N621" s="206"/>
      <c r="O621" s="206"/>
      <c r="P621" s="206"/>
      <c r="Q621" s="206"/>
      <c r="R621" s="206"/>
      <c r="S621" s="63" t="e">
        <f>HLOOKUP("Device Tree Pin Name",#REF!,MATCH($A621,#REF!,0),FALSE)</f>
        <v>#REF!</v>
      </c>
      <c r="T621" s="47" t="e">
        <f>HLOOKUP("power rail",#REF!,MATCH($A621,#REF!,0),FALSE)</f>
        <v>#REF!</v>
      </c>
      <c r="U621" s="62" t="e">
        <f>HLOOKUP("Wake Capable",#REF!,MATCH($A621,#REF!,0),FALSE)</f>
        <v>#REF!</v>
      </c>
      <c r="V621" s="62" t="e">
        <f>HLOOKUP("Strap",#REF!,MATCH($A621,#REF!,0),FALSE)</f>
        <v>#REF!</v>
      </c>
      <c r="W621" s="62"/>
      <c r="X621" s="62"/>
      <c r="Y621" s="62"/>
      <c r="Z621" s="47"/>
      <c r="AA621" s="47" t="e">
        <f>HLOOKUP("Pad type",#REF!,MATCH($A621,#REF!,0),FALSE)</f>
        <v>#REF!</v>
      </c>
      <c r="AB621" s="63"/>
      <c r="AC621" s="63" t="e">
        <f>HLOOKUP("POR Pin State",#REF!,MATCH($A621,#REF!,0),FALSE)</f>
        <v>#REF!</v>
      </c>
      <c r="AD621" s="207"/>
      <c r="AE621" s="208"/>
      <c r="AF621" s="208"/>
      <c r="AG621" s="208"/>
      <c r="AH621" s="209"/>
      <c r="AI621" s="209"/>
      <c r="AJ621" s="210"/>
      <c r="AK621" s="210"/>
      <c r="AL621" s="210"/>
      <c r="AM621" s="210"/>
      <c r="AN621" s="210"/>
      <c r="AO621" s="210"/>
      <c r="AP621" s="210"/>
      <c r="AQ621" s="215" t="s">
        <v>1435</v>
      </c>
      <c r="AR621" s="105"/>
      <c r="AS621" s="105"/>
      <c r="AT621" s="105"/>
      <c r="AU621" s="105"/>
      <c r="AV621" s="105"/>
      <c r="AW621" s="105"/>
      <c r="AX621" s="105"/>
      <c r="AY621" s="105"/>
      <c r="AZ621" s="105"/>
      <c r="BA621" s="105"/>
      <c r="BB621" s="218"/>
      <c r="BC621" s="105"/>
      <c r="BD621" s="250"/>
      <c r="BE621" s="252" t="s">
        <v>1436</v>
      </c>
      <c r="BF621" s="147" t="e">
        <f>VLOOKUP($A621,#REF!,34,FALSE)</f>
        <v>#REF!</v>
      </c>
      <c r="BG621" s="147" t="e">
        <f>VLOOKUP($A621,#REF!,22,FALSE)</f>
        <v>#REF!</v>
      </c>
      <c r="BH621" s="149"/>
    </row>
    <row r="622" s="5" customFormat="1" ht="12.95" customHeight="1" spans="1:60">
      <c r="A622" s="48" t="s">
        <v>1437</v>
      </c>
      <c r="B622" s="38" t="e">
        <f>VLOOKUP($A622,#REF!,34,FALSE)</f>
        <v>#REF!</v>
      </c>
      <c r="C622" s="39" t="str">
        <f t="shared" si="160"/>
        <v>unused_DDR_XM0_B7B_CLK_N</v>
      </c>
      <c r="D622" s="40" t="e">
        <f>IF(LEN(VLOOKUP($A622,#REF!,8,FALSE)),LEFT(VLOOKUP($A622,#REF!,8,FALSE),LEN(VLOOKUP($A622,#REF!,8,FALSE))-2),"")</f>
        <v>#REF!</v>
      </c>
      <c r="E622" s="41" t="e">
        <f>IF(LEN(VLOOKUP($A622,#REF!,4,FALSE)),IF(INDEX(#REF!,MATCH($A622,#REF!,0),1),LEFT(VLOOKUP($A622,#REF!,4,FALSE),LEN(VLOOKUP($A622,#REF!,4,FALSE))-2),CONCATENATE(LEFT(VLOOKUP($A622,#REF!,4,FALSE),LEN(VLOOKUP($A622,#REF!,4,FALSE))-2),"*")),"")</f>
        <v>#REF!</v>
      </c>
      <c r="F622" s="42" t="e">
        <f>IF(LEN(VLOOKUP($A622,#REF!,5,FALSE)),IF(INDEX(#REF!,MATCH($A622,#REF!,0),2),LEFT(VLOOKUP($A622,#REF!,5,FALSE),LEN(VLOOKUP($A622,#REF!,5,FALSE))-2),CONCATENATE(LEFT(VLOOKUP($A622,#REF!,5,FALSE),LEN(VLOOKUP($A622,#REF!,5,FALSE))-2),"*")),"")</f>
        <v>#REF!</v>
      </c>
      <c r="G622" s="42" t="e">
        <f>IF(LEN(VLOOKUP($A622,#REF!,6,FALSE)),IF(INDEX(#REF!,MATCH($A622,#REF!,0),3),LEFT(VLOOKUP($A622,#REF!,6,FALSE),LEN(VLOOKUP($A622,#REF!,6,FALSE))-2),CONCATENATE(LEFT(VLOOKUP($A622,#REF!,6,FALSE),LEN(VLOOKUP($A622,#REF!,6,FALSE))-2),"*")),"")</f>
        <v>#REF!</v>
      </c>
      <c r="H622" s="43" t="e">
        <f>IF(LEN(VLOOKUP($A622,#REF!,7,FALSE)),IF(INDEX(#REF!,MATCH($A622,#REF!,0),4),LEFT(VLOOKUP($A622,#REF!,7,FALSE),LEN(VLOOKUP($A622,#REF!,7,FALSE))-2),CONCATENATE(LEFT(VLOOKUP($A622,#REF!,7,FALSE),LEN(VLOOKUP($A622,#REF!,7,FALSE))-2),"*")),"")</f>
        <v>#REF!</v>
      </c>
      <c r="I622" s="54" t="e">
        <f>IF(LEN(VLOOKUP($A622,#REF!,8,FALSE)),UPPER(RIGHT(VLOOKUP($A622,#REF!,8,FALSE),1)),"")</f>
        <v>#REF!</v>
      </c>
      <c r="J622" s="42" t="e">
        <f>IF(LEN(VLOOKUP($A622,#REF!,4,FALSE)),UPPER(RIGHT(VLOOKUP($A622,#REF!,4,FALSE),1)),"")</f>
        <v>#REF!</v>
      </c>
      <c r="K622" s="42" t="e">
        <f>IF(LEN(VLOOKUP($A622,#REF!,5,FALSE)),UPPER(RIGHT(VLOOKUP($A622,#REF!,5,FALSE),1)),"")</f>
        <v>#REF!</v>
      </c>
      <c r="L622" s="42" t="e">
        <f>IF(LEN(VLOOKUP($A622,#REF!,6,FALSE)),UPPER(RIGHT(VLOOKUP($A622,#REF!,6,FALSE),1)),"")</f>
        <v>#REF!</v>
      </c>
      <c r="M622" s="43" t="e">
        <f>IF(LEN(VLOOKUP($A622,#REF!,7,FALSE)),UPPER(RIGHT(VLOOKUP($A622,#REF!,7,FALSE),1)),"")</f>
        <v>#REF!</v>
      </c>
      <c r="N622" s="206"/>
      <c r="O622" s="206"/>
      <c r="P622" s="206"/>
      <c r="Q622" s="206"/>
      <c r="R622" s="206"/>
      <c r="S622" s="63" t="e">
        <f>HLOOKUP("Device Tree Pin Name",#REF!,MATCH($A622,#REF!,0),FALSE)</f>
        <v>#REF!</v>
      </c>
      <c r="T622" s="47" t="e">
        <f>HLOOKUP("power rail",#REF!,MATCH($A622,#REF!,0),FALSE)</f>
        <v>#REF!</v>
      </c>
      <c r="U622" s="62" t="e">
        <f>HLOOKUP("Wake Capable",#REF!,MATCH($A622,#REF!,0),FALSE)</f>
        <v>#REF!</v>
      </c>
      <c r="V622" s="62" t="e">
        <f>HLOOKUP("Strap",#REF!,MATCH($A622,#REF!,0),FALSE)</f>
        <v>#REF!</v>
      </c>
      <c r="W622" s="62"/>
      <c r="X622" s="62"/>
      <c r="Y622" s="62"/>
      <c r="Z622" s="47"/>
      <c r="AA622" s="47" t="e">
        <f>HLOOKUP("Pad type",#REF!,MATCH($A622,#REF!,0),FALSE)</f>
        <v>#REF!</v>
      </c>
      <c r="AB622" s="63"/>
      <c r="AC622" s="63" t="e">
        <f>HLOOKUP("POR Pin State",#REF!,MATCH($A622,#REF!,0),FALSE)</f>
        <v>#REF!</v>
      </c>
      <c r="AD622" s="207"/>
      <c r="AE622" s="208"/>
      <c r="AF622" s="208"/>
      <c r="AG622" s="208"/>
      <c r="AH622" s="209"/>
      <c r="AI622" s="209"/>
      <c r="AJ622" s="210"/>
      <c r="AK622" s="210"/>
      <c r="AL622" s="210"/>
      <c r="AM622" s="210"/>
      <c r="AN622" s="210"/>
      <c r="AO622" s="210"/>
      <c r="AP622" s="210"/>
      <c r="AQ622" s="215" t="s">
        <v>1437</v>
      </c>
      <c r="AR622" s="105"/>
      <c r="AS622" s="105"/>
      <c r="AT622" s="105"/>
      <c r="AU622" s="105"/>
      <c r="AV622" s="105"/>
      <c r="AW622" s="105"/>
      <c r="AX622" s="105"/>
      <c r="AY622" s="105"/>
      <c r="AZ622" s="105"/>
      <c r="BA622" s="105"/>
      <c r="BB622" s="218"/>
      <c r="BC622" s="105"/>
      <c r="BD622" s="250"/>
      <c r="BE622" s="252" t="s">
        <v>1438</v>
      </c>
      <c r="BF622" s="147" t="e">
        <f>VLOOKUP($A622,#REF!,34,FALSE)</f>
        <v>#REF!</v>
      </c>
      <c r="BG622" s="147" t="e">
        <f>VLOOKUP($A622,#REF!,22,FALSE)</f>
        <v>#REF!</v>
      </c>
      <c r="BH622" s="149"/>
    </row>
    <row r="623" s="5" customFormat="1" ht="12.95" customHeight="1" spans="1:60">
      <c r="A623" s="48" t="s">
        <v>1439</v>
      </c>
      <c r="B623" s="38" t="e">
        <f>VLOOKUP($A623,#REF!,34,FALSE)</f>
        <v>#REF!</v>
      </c>
      <c r="C623" s="39" t="str">
        <f t="shared" si="160"/>
        <v>unused_DDR_XM0_B8D0</v>
      </c>
      <c r="D623" s="40" t="e">
        <f>IF(LEN(VLOOKUP($A623,#REF!,8,FALSE)),LEFT(VLOOKUP($A623,#REF!,8,FALSE),LEN(VLOOKUP($A623,#REF!,8,FALSE))-2),"")</f>
        <v>#REF!</v>
      </c>
      <c r="E623" s="41" t="e">
        <f>IF(LEN(VLOOKUP($A623,#REF!,4,FALSE)),IF(INDEX(#REF!,MATCH($A623,#REF!,0),1),LEFT(VLOOKUP($A623,#REF!,4,FALSE),LEN(VLOOKUP($A623,#REF!,4,FALSE))-2),CONCATENATE(LEFT(VLOOKUP($A623,#REF!,4,FALSE),LEN(VLOOKUP($A623,#REF!,4,FALSE))-2),"*")),"")</f>
        <v>#REF!</v>
      </c>
      <c r="F623" s="42" t="e">
        <f>IF(LEN(VLOOKUP($A623,#REF!,5,FALSE)),IF(INDEX(#REF!,MATCH($A623,#REF!,0),2),LEFT(VLOOKUP($A623,#REF!,5,FALSE),LEN(VLOOKUP($A623,#REF!,5,FALSE))-2),CONCATENATE(LEFT(VLOOKUP($A623,#REF!,5,FALSE),LEN(VLOOKUP($A623,#REF!,5,FALSE))-2),"*")),"")</f>
        <v>#REF!</v>
      </c>
      <c r="G623" s="42" t="e">
        <f>IF(LEN(VLOOKUP($A623,#REF!,6,FALSE)),IF(INDEX(#REF!,MATCH($A623,#REF!,0),3),LEFT(VLOOKUP($A623,#REF!,6,FALSE),LEN(VLOOKUP($A623,#REF!,6,FALSE))-2),CONCATENATE(LEFT(VLOOKUP($A623,#REF!,6,FALSE),LEN(VLOOKUP($A623,#REF!,6,FALSE))-2),"*")),"")</f>
        <v>#REF!</v>
      </c>
      <c r="H623" s="43" t="e">
        <f>IF(LEN(VLOOKUP($A623,#REF!,7,FALSE)),IF(INDEX(#REF!,MATCH($A623,#REF!,0),4),LEFT(VLOOKUP($A623,#REF!,7,FALSE),LEN(VLOOKUP($A623,#REF!,7,FALSE))-2),CONCATENATE(LEFT(VLOOKUP($A623,#REF!,7,FALSE),LEN(VLOOKUP($A623,#REF!,7,FALSE))-2),"*")),"")</f>
        <v>#REF!</v>
      </c>
      <c r="I623" s="54" t="e">
        <f>IF(LEN(VLOOKUP($A623,#REF!,8,FALSE)),UPPER(RIGHT(VLOOKUP($A623,#REF!,8,FALSE),1)),"")</f>
        <v>#REF!</v>
      </c>
      <c r="J623" s="42" t="e">
        <f>IF(LEN(VLOOKUP($A623,#REF!,4,FALSE)),UPPER(RIGHT(VLOOKUP($A623,#REF!,4,FALSE),1)),"")</f>
        <v>#REF!</v>
      </c>
      <c r="K623" s="42" t="e">
        <f>IF(LEN(VLOOKUP($A623,#REF!,5,FALSE)),UPPER(RIGHT(VLOOKUP($A623,#REF!,5,FALSE),1)),"")</f>
        <v>#REF!</v>
      </c>
      <c r="L623" s="42" t="e">
        <f>IF(LEN(VLOOKUP($A623,#REF!,6,FALSE)),UPPER(RIGHT(VLOOKUP($A623,#REF!,6,FALSE),1)),"")</f>
        <v>#REF!</v>
      </c>
      <c r="M623" s="43" t="e">
        <f>IF(LEN(VLOOKUP($A623,#REF!,7,FALSE)),UPPER(RIGHT(VLOOKUP($A623,#REF!,7,FALSE),1)),"")</f>
        <v>#REF!</v>
      </c>
      <c r="N623" s="206"/>
      <c r="O623" s="206"/>
      <c r="P623" s="206"/>
      <c r="Q623" s="206"/>
      <c r="R623" s="206"/>
      <c r="S623" s="63" t="e">
        <f>HLOOKUP("Device Tree Pin Name",#REF!,MATCH($A623,#REF!,0),FALSE)</f>
        <v>#REF!</v>
      </c>
      <c r="T623" s="47" t="e">
        <f>HLOOKUP("power rail",#REF!,MATCH($A623,#REF!,0),FALSE)</f>
        <v>#REF!</v>
      </c>
      <c r="U623" s="62" t="e">
        <f>HLOOKUP("Wake Capable",#REF!,MATCH($A623,#REF!,0),FALSE)</f>
        <v>#REF!</v>
      </c>
      <c r="V623" s="62" t="e">
        <f>HLOOKUP("Strap",#REF!,MATCH($A623,#REF!,0),FALSE)</f>
        <v>#REF!</v>
      </c>
      <c r="W623" s="62"/>
      <c r="X623" s="62"/>
      <c r="Y623" s="62"/>
      <c r="Z623" s="47"/>
      <c r="AA623" s="47" t="e">
        <f>HLOOKUP("Pad type",#REF!,MATCH($A623,#REF!,0),FALSE)</f>
        <v>#REF!</v>
      </c>
      <c r="AB623" s="63"/>
      <c r="AC623" s="63" t="e">
        <f>HLOOKUP("POR Pin State",#REF!,MATCH($A623,#REF!,0),FALSE)</f>
        <v>#REF!</v>
      </c>
      <c r="AD623" s="207"/>
      <c r="AE623" s="208"/>
      <c r="AF623" s="208"/>
      <c r="AG623" s="208"/>
      <c r="AH623" s="209"/>
      <c r="AI623" s="209"/>
      <c r="AJ623" s="210"/>
      <c r="AK623" s="210"/>
      <c r="AL623" s="210"/>
      <c r="AM623" s="210"/>
      <c r="AN623" s="210"/>
      <c r="AO623" s="210"/>
      <c r="AP623" s="210"/>
      <c r="AQ623" s="215" t="s">
        <v>1440</v>
      </c>
      <c r="AR623" s="105"/>
      <c r="AS623" s="105"/>
      <c r="AT623" s="105"/>
      <c r="AU623" s="105"/>
      <c r="AV623" s="105"/>
      <c r="AW623" s="105"/>
      <c r="AX623" s="105"/>
      <c r="AY623" s="105"/>
      <c r="AZ623" s="105"/>
      <c r="BA623" s="105"/>
      <c r="BB623" s="218"/>
      <c r="BC623" s="105"/>
      <c r="BD623" s="250"/>
      <c r="BE623" s="252" t="s">
        <v>1441</v>
      </c>
      <c r="BF623" s="147" t="e">
        <f>VLOOKUP($A623,#REF!,34,FALSE)</f>
        <v>#REF!</v>
      </c>
      <c r="BG623" s="147" t="e">
        <f>VLOOKUP($A623,#REF!,22,FALSE)</f>
        <v>#REF!</v>
      </c>
      <c r="BH623" s="149"/>
    </row>
    <row r="624" s="5" customFormat="1" ht="12.95" customHeight="1" spans="1:60">
      <c r="A624" s="48" t="s">
        <v>1442</v>
      </c>
      <c r="B624" s="38" t="e">
        <f>VLOOKUP($A624,#REF!,34,FALSE)</f>
        <v>#REF!</v>
      </c>
      <c r="C624" s="39" t="str">
        <f t="shared" si="160"/>
        <v>unused_DDR_XM0_B8D1</v>
      </c>
      <c r="D624" s="40" t="e">
        <f>IF(LEN(VLOOKUP($A624,#REF!,8,FALSE)),LEFT(VLOOKUP($A624,#REF!,8,FALSE),LEN(VLOOKUP($A624,#REF!,8,FALSE))-2),"")</f>
        <v>#REF!</v>
      </c>
      <c r="E624" s="41" t="e">
        <f>IF(LEN(VLOOKUP($A624,#REF!,4,FALSE)),IF(INDEX(#REF!,MATCH($A624,#REF!,0),1),LEFT(VLOOKUP($A624,#REF!,4,FALSE),LEN(VLOOKUP($A624,#REF!,4,FALSE))-2),CONCATENATE(LEFT(VLOOKUP($A624,#REF!,4,FALSE),LEN(VLOOKUP($A624,#REF!,4,FALSE))-2),"*")),"")</f>
        <v>#REF!</v>
      </c>
      <c r="F624" s="42" t="e">
        <f>IF(LEN(VLOOKUP($A624,#REF!,5,FALSE)),IF(INDEX(#REF!,MATCH($A624,#REF!,0),2),LEFT(VLOOKUP($A624,#REF!,5,FALSE),LEN(VLOOKUP($A624,#REF!,5,FALSE))-2),CONCATENATE(LEFT(VLOOKUP($A624,#REF!,5,FALSE),LEN(VLOOKUP($A624,#REF!,5,FALSE))-2),"*")),"")</f>
        <v>#REF!</v>
      </c>
      <c r="G624" s="42" t="e">
        <f>IF(LEN(VLOOKUP($A624,#REF!,6,FALSE)),IF(INDEX(#REF!,MATCH($A624,#REF!,0),3),LEFT(VLOOKUP($A624,#REF!,6,FALSE),LEN(VLOOKUP($A624,#REF!,6,FALSE))-2),CONCATENATE(LEFT(VLOOKUP($A624,#REF!,6,FALSE),LEN(VLOOKUP($A624,#REF!,6,FALSE))-2),"*")),"")</f>
        <v>#REF!</v>
      </c>
      <c r="H624" s="43" t="e">
        <f>IF(LEN(VLOOKUP($A624,#REF!,7,FALSE)),IF(INDEX(#REF!,MATCH($A624,#REF!,0),4),LEFT(VLOOKUP($A624,#REF!,7,FALSE),LEN(VLOOKUP($A624,#REF!,7,FALSE))-2),CONCATENATE(LEFT(VLOOKUP($A624,#REF!,7,FALSE),LEN(VLOOKUP($A624,#REF!,7,FALSE))-2),"*")),"")</f>
        <v>#REF!</v>
      </c>
      <c r="I624" s="54" t="e">
        <f>IF(LEN(VLOOKUP($A624,#REF!,8,FALSE)),UPPER(RIGHT(VLOOKUP($A624,#REF!,8,FALSE),1)),"")</f>
        <v>#REF!</v>
      </c>
      <c r="J624" s="42" t="e">
        <f>IF(LEN(VLOOKUP($A624,#REF!,4,FALSE)),UPPER(RIGHT(VLOOKUP($A624,#REF!,4,FALSE),1)),"")</f>
        <v>#REF!</v>
      </c>
      <c r="K624" s="42" t="e">
        <f>IF(LEN(VLOOKUP($A624,#REF!,5,FALSE)),UPPER(RIGHT(VLOOKUP($A624,#REF!,5,FALSE),1)),"")</f>
        <v>#REF!</v>
      </c>
      <c r="L624" s="42" t="e">
        <f>IF(LEN(VLOOKUP($A624,#REF!,6,FALSE)),UPPER(RIGHT(VLOOKUP($A624,#REF!,6,FALSE),1)),"")</f>
        <v>#REF!</v>
      </c>
      <c r="M624" s="43" t="e">
        <f>IF(LEN(VLOOKUP($A624,#REF!,7,FALSE)),UPPER(RIGHT(VLOOKUP($A624,#REF!,7,FALSE),1)),"")</f>
        <v>#REF!</v>
      </c>
      <c r="N624" s="206"/>
      <c r="O624" s="206"/>
      <c r="P624" s="206"/>
      <c r="Q624" s="206"/>
      <c r="R624" s="206"/>
      <c r="S624" s="63" t="e">
        <f>HLOOKUP("Device Tree Pin Name",#REF!,MATCH($A624,#REF!,0),FALSE)</f>
        <v>#REF!</v>
      </c>
      <c r="T624" s="47" t="e">
        <f>HLOOKUP("power rail",#REF!,MATCH($A624,#REF!,0),FALSE)</f>
        <v>#REF!</v>
      </c>
      <c r="U624" s="62" t="e">
        <f>HLOOKUP("Wake Capable",#REF!,MATCH($A624,#REF!,0),FALSE)</f>
        <v>#REF!</v>
      </c>
      <c r="V624" s="62" t="e">
        <f>HLOOKUP("Strap",#REF!,MATCH($A624,#REF!,0),FALSE)</f>
        <v>#REF!</v>
      </c>
      <c r="W624" s="62"/>
      <c r="X624" s="62"/>
      <c r="Y624" s="62"/>
      <c r="Z624" s="47"/>
      <c r="AA624" s="47" t="e">
        <f>HLOOKUP("Pad type",#REF!,MATCH($A624,#REF!,0),FALSE)</f>
        <v>#REF!</v>
      </c>
      <c r="AB624" s="63"/>
      <c r="AC624" s="63" t="e">
        <f>HLOOKUP("POR Pin State",#REF!,MATCH($A624,#REF!,0),FALSE)</f>
        <v>#REF!</v>
      </c>
      <c r="AD624" s="207"/>
      <c r="AE624" s="208"/>
      <c r="AF624" s="208"/>
      <c r="AG624" s="208"/>
      <c r="AH624" s="209"/>
      <c r="AI624" s="209"/>
      <c r="AJ624" s="210"/>
      <c r="AK624" s="210"/>
      <c r="AL624" s="210"/>
      <c r="AM624" s="210"/>
      <c r="AN624" s="210"/>
      <c r="AO624" s="210"/>
      <c r="AP624" s="210"/>
      <c r="AQ624" s="215" t="s">
        <v>1443</v>
      </c>
      <c r="AR624" s="105"/>
      <c r="AS624" s="105"/>
      <c r="AT624" s="105"/>
      <c r="AU624" s="105"/>
      <c r="AV624" s="105"/>
      <c r="AW624" s="105"/>
      <c r="AX624" s="105"/>
      <c r="AY624" s="105"/>
      <c r="AZ624" s="105"/>
      <c r="BA624" s="105"/>
      <c r="BB624" s="218"/>
      <c r="BC624" s="105"/>
      <c r="BD624" s="250"/>
      <c r="BE624" s="252" t="s">
        <v>1444</v>
      </c>
      <c r="BF624" s="147" t="e">
        <f>VLOOKUP($A624,#REF!,34,FALSE)</f>
        <v>#REF!</v>
      </c>
      <c r="BG624" s="147" t="e">
        <f>VLOOKUP($A624,#REF!,22,FALSE)</f>
        <v>#REF!</v>
      </c>
      <c r="BH624" s="149"/>
    </row>
    <row r="625" s="5" customFormat="1" ht="12.95" customHeight="1" spans="1:60">
      <c r="A625" s="48" t="s">
        <v>1445</v>
      </c>
      <c r="B625" s="38" t="e">
        <f>VLOOKUP($A625,#REF!,34,FALSE)</f>
        <v>#REF!</v>
      </c>
      <c r="C625" s="39" t="str">
        <f t="shared" si="160"/>
        <v>unused_DDR_XM0_B8D2</v>
      </c>
      <c r="D625" s="40" t="e">
        <f>IF(LEN(VLOOKUP($A625,#REF!,8,FALSE)),LEFT(VLOOKUP($A625,#REF!,8,FALSE),LEN(VLOOKUP($A625,#REF!,8,FALSE))-2),"")</f>
        <v>#REF!</v>
      </c>
      <c r="E625" s="41" t="e">
        <f>IF(LEN(VLOOKUP($A625,#REF!,4,FALSE)),IF(INDEX(#REF!,MATCH($A625,#REF!,0),1),LEFT(VLOOKUP($A625,#REF!,4,FALSE),LEN(VLOOKUP($A625,#REF!,4,FALSE))-2),CONCATENATE(LEFT(VLOOKUP($A625,#REF!,4,FALSE),LEN(VLOOKUP($A625,#REF!,4,FALSE))-2),"*")),"")</f>
        <v>#REF!</v>
      </c>
      <c r="F625" s="42" t="e">
        <f>IF(LEN(VLOOKUP($A625,#REF!,5,FALSE)),IF(INDEX(#REF!,MATCH($A625,#REF!,0),2),LEFT(VLOOKUP($A625,#REF!,5,FALSE),LEN(VLOOKUP($A625,#REF!,5,FALSE))-2),CONCATENATE(LEFT(VLOOKUP($A625,#REF!,5,FALSE),LEN(VLOOKUP($A625,#REF!,5,FALSE))-2),"*")),"")</f>
        <v>#REF!</v>
      </c>
      <c r="G625" s="42" t="e">
        <f>IF(LEN(VLOOKUP($A625,#REF!,6,FALSE)),IF(INDEX(#REF!,MATCH($A625,#REF!,0),3),LEFT(VLOOKUP($A625,#REF!,6,FALSE),LEN(VLOOKUP($A625,#REF!,6,FALSE))-2),CONCATENATE(LEFT(VLOOKUP($A625,#REF!,6,FALSE),LEN(VLOOKUP($A625,#REF!,6,FALSE))-2),"*")),"")</f>
        <v>#REF!</v>
      </c>
      <c r="H625" s="43" t="e">
        <f>IF(LEN(VLOOKUP($A625,#REF!,7,FALSE)),IF(INDEX(#REF!,MATCH($A625,#REF!,0),4),LEFT(VLOOKUP($A625,#REF!,7,FALSE),LEN(VLOOKUP($A625,#REF!,7,FALSE))-2),CONCATENATE(LEFT(VLOOKUP($A625,#REF!,7,FALSE),LEN(VLOOKUP($A625,#REF!,7,FALSE))-2),"*")),"")</f>
        <v>#REF!</v>
      </c>
      <c r="I625" s="54" t="e">
        <f>IF(LEN(VLOOKUP($A625,#REF!,8,FALSE)),UPPER(RIGHT(VLOOKUP($A625,#REF!,8,FALSE),1)),"")</f>
        <v>#REF!</v>
      </c>
      <c r="J625" s="42" t="e">
        <f>IF(LEN(VLOOKUP($A625,#REF!,4,FALSE)),UPPER(RIGHT(VLOOKUP($A625,#REF!,4,FALSE),1)),"")</f>
        <v>#REF!</v>
      </c>
      <c r="K625" s="42" t="e">
        <f>IF(LEN(VLOOKUP($A625,#REF!,5,FALSE)),UPPER(RIGHT(VLOOKUP($A625,#REF!,5,FALSE),1)),"")</f>
        <v>#REF!</v>
      </c>
      <c r="L625" s="42" t="e">
        <f>IF(LEN(VLOOKUP($A625,#REF!,6,FALSE)),UPPER(RIGHT(VLOOKUP($A625,#REF!,6,FALSE),1)),"")</f>
        <v>#REF!</v>
      </c>
      <c r="M625" s="43" t="e">
        <f>IF(LEN(VLOOKUP($A625,#REF!,7,FALSE)),UPPER(RIGHT(VLOOKUP($A625,#REF!,7,FALSE),1)),"")</f>
        <v>#REF!</v>
      </c>
      <c r="N625" s="206"/>
      <c r="O625" s="206"/>
      <c r="P625" s="206"/>
      <c r="Q625" s="206"/>
      <c r="R625" s="206"/>
      <c r="S625" s="63" t="e">
        <f>HLOOKUP("Device Tree Pin Name",#REF!,MATCH($A625,#REF!,0),FALSE)</f>
        <v>#REF!</v>
      </c>
      <c r="T625" s="47" t="e">
        <f>HLOOKUP("power rail",#REF!,MATCH($A625,#REF!,0),FALSE)</f>
        <v>#REF!</v>
      </c>
      <c r="U625" s="62" t="e">
        <f>HLOOKUP("Wake Capable",#REF!,MATCH($A625,#REF!,0),FALSE)</f>
        <v>#REF!</v>
      </c>
      <c r="V625" s="62" t="e">
        <f>HLOOKUP("Strap",#REF!,MATCH($A625,#REF!,0),FALSE)</f>
        <v>#REF!</v>
      </c>
      <c r="W625" s="62"/>
      <c r="X625" s="62"/>
      <c r="Y625" s="62"/>
      <c r="Z625" s="47"/>
      <c r="AA625" s="47" t="e">
        <f>HLOOKUP("Pad type",#REF!,MATCH($A625,#REF!,0),FALSE)</f>
        <v>#REF!</v>
      </c>
      <c r="AB625" s="63"/>
      <c r="AC625" s="63" t="e">
        <f>HLOOKUP("POR Pin State",#REF!,MATCH($A625,#REF!,0),FALSE)</f>
        <v>#REF!</v>
      </c>
      <c r="AD625" s="207"/>
      <c r="AE625" s="208"/>
      <c r="AF625" s="208"/>
      <c r="AG625" s="208"/>
      <c r="AH625" s="209"/>
      <c r="AI625" s="209"/>
      <c r="AJ625" s="210"/>
      <c r="AK625" s="210"/>
      <c r="AL625" s="210"/>
      <c r="AM625" s="210"/>
      <c r="AN625" s="210"/>
      <c r="AO625" s="210"/>
      <c r="AP625" s="210"/>
      <c r="AQ625" s="215" t="s">
        <v>1446</v>
      </c>
      <c r="AR625" s="105"/>
      <c r="AS625" s="105"/>
      <c r="AT625" s="105"/>
      <c r="AU625" s="105"/>
      <c r="AV625" s="105"/>
      <c r="AW625" s="105"/>
      <c r="AX625" s="105"/>
      <c r="AY625" s="105"/>
      <c r="AZ625" s="105"/>
      <c r="BA625" s="105"/>
      <c r="BB625" s="218"/>
      <c r="BC625" s="105"/>
      <c r="BD625" s="250"/>
      <c r="BE625" s="252" t="s">
        <v>1447</v>
      </c>
      <c r="BF625" s="147" t="e">
        <f>VLOOKUP($A625,#REF!,34,FALSE)</f>
        <v>#REF!</v>
      </c>
      <c r="BG625" s="147" t="e">
        <f>VLOOKUP($A625,#REF!,22,FALSE)</f>
        <v>#REF!</v>
      </c>
      <c r="BH625" s="149"/>
    </row>
    <row r="626" s="5" customFormat="1" ht="12.95" customHeight="1" spans="1:60">
      <c r="A626" s="48" t="s">
        <v>1448</v>
      </c>
      <c r="B626" s="38" t="e">
        <f>VLOOKUP($A626,#REF!,34,FALSE)</f>
        <v>#REF!</v>
      </c>
      <c r="C626" s="39" t="str">
        <f t="shared" si="160"/>
        <v>unused_DDR_XM0_B8D3</v>
      </c>
      <c r="D626" s="40" t="e">
        <f>IF(LEN(VLOOKUP($A626,#REF!,8,FALSE)),LEFT(VLOOKUP($A626,#REF!,8,FALSE),LEN(VLOOKUP($A626,#REF!,8,FALSE))-2),"")</f>
        <v>#REF!</v>
      </c>
      <c r="E626" s="41" t="e">
        <f>IF(LEN(VLOOKUP($A626,#REF!,4,FALSE)),IF(INDEX(#REF!,MATCH($A626,#REF!,0),1),LEFT(VLOOKUP($A626,#REF!,4,FALSE),LEN(VLOOKUP($A626,#REF!,4,FALSE))-2),CONCATENATE(LEFT(VLOOKUP($A626,#REF!,4,FALSE),LEN(VLOOKUP($A626,#REF!,4,FALSE))-2),"*")),"")</f>
        <v>#REF!</v>
      </c>
      <c r="F626" s="42" t="e">
        <f>IF(LEN(VLOOKUP($A626,#REF!,5,FALSE)),IF(INDEX(#REF!,MATCH($A626,#REF!,0),2),LEFT(VLOOKUP($A626,#REF!,5,FALSE),LEN(VLOOKUP($A626,#REF!,5,FALSE))-2),CONCATENATE(LEFT(VLOOKUP($A626,#REF!,5,FALSE),LEN(VLOOKUP($A626,#REF!,5,FALSE))-2),"*")),"")</f>
        <v>#REF!</v>
      </c>
      <c r="G626" s="42" t="e">
        <f>IF(LEN(VLOOKUP($A626,#REF!,6,FALSE)),IF(INDEX(#REF!,MATCH($A626,#REF!,0),3),LEFT(VLOOKUP($A626,#REF!,6,FALSE),LEN(VLOOKUP($A626,#REF!,6,FALSE))-2),CONCATENATE(LEFT(VLOOKUP($A626,#REF!,6,FALSE),LEN(VLOOKUP($A626,#REF!,6,FALSE))-2),"*")),"")</f>
        <v>#REF!</v>
      </c>
      <c r="H626" s="43" t="e">
        <f>IF(LEN(VLOOKUP($A626,#REF!,7,FALSE)),IF(INDEX(#REF!,MATCH($A626,#REF!,0),4),LEFT(VLOOKUP($A626,#REF!,7,FALSE),LEN(VLOOKUP($A626,#REF!,7,FALSE))-2),CONCATENATE(LEFT(VLOOKUP($A626,#REF!,7,FALSE),LEN(VLOOKUP($A626,#REF!,7,FALSE))-2),"*")),"")</f>
        <v>#REF!</v>
      </c>
      <c r="I626" s="54" t="e">
        <f>IF(LEN(VLOOKUP($A626,#REF!,8,FALSE)),UPPER(RIGHT(VLOOKUP($A626,#REF!,8,FALSE),1)),"")</f>
        <v>#REF!</v>
      </c>
      <c r="J626" s="42" t="e">
        <f>IF(LEN(VLOOKUP($A626,#REF!,4,FALSE)),UPPER(RIGHT(VLOOKUP($A626,#REF!,4,FALSE),1)),"")</f>
        <v>#REF!</v>
      </c>
      <c r="K626" s="42" t="e">
        <f>IF(LEN(VLOOKUP($A626,#REF!,5,FALSE)),UPPER(RIGHT(VLOOKUP($A626,#REF!,5,FALSE),1)),"")</f>
        <v>#REF!</v>
      </c>
      <c r="L626" s="42" t="e">
        <f>IF(LEN(VLOOKUP($A626,#REF!,6,FALSE)),UPPER(RIGHT(VLOOKUP($A626,#REF!,6,FALSE),1)),"")</f>
        <v>#REF!</v>
      </c>
      <c r="M626" s="43" t="e">
        <f>IF(LEN(VLOOKUP($A626,#REF!,7,FALSE)),UPPER(RIGHT(VLOOKUP($A626,#REF!,7,FALSE),1)),"")</f>
        <v>#REF!</v>
      </c>
      <c r="N626" s="206"/>
      <c r="O626" s="206"/>
      <c r="P626" s="206"/>
      <c r="Q626" s="206"/>
      <c r="R626" s="206"/>
      <c r="S626" s="63" t="e">
        <f>HLOOKUP("Device Tree Pin Name",#REF!,MATCH($A626,#REF!,0),FALSE)</f>
        <v>#REF!</v>
      </c>
      <c r="T626" s="47" t="e">
        <f>HLOOKUP("power rail",#REF!,MATCH($A626,#REF!,0),FALSE)</f>
        <v>#REF!</v>
      </c>
      <c r="U626" s="62" t="e">
        <f>HLOOKUP("Wake Capable",#REF!,MATCH($A626,#REF!,0),FALSE)</f>
        <v>#REF!</v>
      </c>
      <c r="V626" s="62" t="e">
        <f>HLOOKUP("Strap",#REF!,MATCH($A626,#REF!,0),FALSE)</f>
        <v>#REF!</v>
      </c>
      <c r="W626" s="62"/>
      <c r="X626" s="62"/>
      <c r="Y626" s="62"/>
      <c r="Z626" s="47"/>
      <c r="AA626" s="47" t="e">
        <f>HLOOKUP("Pad type",#REF!,MATCH($A626,#REF!,0),FALSE)</f>
        <v>#REF!</v>
      </c>
      <c r="AB626" s="63"/>
      <c r="AC626" s="63" t="e">
        <f>HLOOKUP("POR Pin State",#REF!,MATCH($A626,#REF!,0),FALSE)</f>
        <v>#REF!</v>
      </c>
      <c r="AD626" s="207"/>
      <c r="AE626" s="208"/>
      <c r="AF626" s="208"/>
      <c r="AG626" s="208"/>
      <c r="AH626" s="209"/>
      <c r="AI626" s="209"/>
      <c r="AJ626" s="210"/>
      <c r="AK626" s="210"/>
      <c r="AL626" s="210"/>
      <c r="AM626" s="210"/>
      <c r="AN626" s="210"/>
      <c r="AO626" s="210"/>
      <c r="AP626" s="210"/>
      <c r="AQ626" s="215" t="s">
        <v>1449</v>
      </c>
      <c r="AR626" s="105"/>
      <c r="AS626" s="105"/>
      <c r="AT626" s="105"/>
      <c r="AU626" s="105"/>
      <c r="AV626" s="105"/>
      <c r="AW626" s="105"/>
      <c r="AX626" s="105"/>
      <c r="AY626" s="105"/>
      <c r="AZ626" s="105"/>
      <c r="BA626" s="105"/>
      <c r="BB626" s="218"/>
      <c r="BC626" s="105"/>
      <c r="BD626" s="250"/>
      <c r="BE626" s="252" t="s">
        <v>1450</v>
      </c>
      <c r="BF626" s="147" t="e">
        <f>VLOOKUP($A626,#REF!,34,FALSE)</f>
        <v>#REF!</v>
      </c>
      <c r="BG626" s="147" t="e">
        <f>VLOOKUP($A626,#REF!,22,FALSE)</f>
        <v>#REF!</v>
      </c>
      <c r="BH626" s="149"/>
    </row>
    <row r="627" s="5" customFormat="1" ht="12.95" customHeight="1" spans="1:60">
      <c r="A627" s="48" t="s">
        <v>1451</v>
      </c>
      <c r="B627" s="38" t="e">
        <f>VLOOKUP($A627,#REF!,34,FALSE)</f>
        <v>#REF!</v>
      </c>
      <c r="C627" s="39" t="str">
        <f t="shared" si="160"/>
        <v>unused_DDR_XM0_B8D4</v>
      </c>
      <c r="D627" s="40" t="e">
        <f>IF(LEN(VLOOKUP($A627,#REF!,8,FALSE)),LEFT(VLOOKUP($A627,#REF!,8,FALSE),LEN(VLOOKUP($A627,#REF!,8,FALSE))-2),"")</f>
        <v>#REF!</v>
      </c>
      <c r="E627" s="41" t="e">
        <f>IF(LEN(VLOOKUP($A627,#REF!,4,FALSE)),IF(INDEX(#REF!,MATCH($A627,#REF!,0),1),LEFT(VLOOKUP($A627,#REF!,4,FALSE),LEN(VLOOKUP($A627,#REF!,4,FALSE))-2),CONCATENATE(LEFT(VLOOKUP($A627,#REF!,4,FALSE),LEN(VLOOKUP($A627,#REF!,4,FALSE))-2),"*")),"")</f>
        <v>#REF!</v>
      </c>
      <c r="F627" s="42" t="e">
        <f>IF(LEN(VLOOKUP($A627,#REF!,5,FALSE)),IF(INDEX(#REF!,MATCH($A627,#REF!,0),2),LEFT(VLOOKUP($A627,#REF!,5,FALSE),LEN(VLOOKUP($A627,#REF!,5,FALSE))-2),CONCATENATE(LEFT(VLOOKUP($A627,#REF!,5,FALSE),LEN(VLOOKUP($A627,#REF!,5,FALSE))-2),"*")),"")</f>
        <v>#REF!</v>
      </c>
      <c r="G627" s="42" t="e">
        <f>IF(LEN(VLOOKUP($A627,#REF!,6,FALSE)),IF(INDEX(#REF!,MATCH($A627,#REF!,0),3),LEFT(VLOOKUP($A627,#REF!,6,FALSE),LEN(VLOOKUP($A627,#REF!,6,FALSE))-2),CONCATENATE(LEFT(VLOOKUP($A627,#REF!,6,FALSE),LEN(VLOOKUP($A627,#REF!,6,FALSE))-2),"*")),"")</f>
        <v>#REF!</v>
      </c>
      <c r="H627" s="43" t="e">
        <f>IF(LEN(VLOOKUP($A627,#REF!,7,FALSE)),IF(INDEX(#REF!,MATCH($A627,#REF!,0),4),LEFT(VLOOKUP($A627,#REF!,7,FALSE),LEN(VLOOKUP($A627,#REF!,7,FALSE))-2),CONCATENATE(LEFT(VLOOKUP($A627,#REF!,7,FALSE),LEN(VLOOKUP($A627,#REF!,7,FALSE))-2),"*")),"")</f>
        <v>#REF!</v>
      </c>
      <c r="I627" s="54" t="e">
        <f>IF(LEN(VLOOKUP($A627,#REF!,8,FALSE)),UPPER(RIGHT(VLOOKUP($A627,#REF!,8,FALSE),1)),"")</f>
        <v>#REF!</v>
      </c>
      <c r="J627" s="42" t="e">
        <f>IF(LEN(VLOOKUP($A627,#REF!,4,FALSE)),UPPER(RIGHT(VLOOKUP($A627,#REF!,4,FALSE),1)),"")</f>
        <v>#REF!</v>
      </c>
      <c r="K627" s="42" t="e">
        <f>IF(LEN(VLOOKUP($A627,#REF!,5,FALSE)),UPPER(RIGHT(VLOOKUP($A627,#REF!,5,FALSE),1)),"")</f>
        <v>#REF!</v>
      </c>
      <c r="L627" s="42" t="e">
        <f>IF(LEN(VLOOKUP($A627,#REF!,6,FALSE)),UPPER(RIGHT(VLOOKUP($A627,#REF!,6,FALSE),1)),"")</f>
        <v>#REF!</v>
      </c>
      <c r="M627" s="43" t="e">
        <f>IF(LEN(VLOOKUP($A627,#REF!,7,FALSE)),UPPER(RIGHT(VLOOKUP($A627,#REF!,7,FALSE),1)),"")</f>
        <v>#REF!</v>
      </c>
      <c r="N627" s="206"/>
      <c r="O627" s="206"/>
      <c r="P627" s="206"/>
      <c r="Q627" s="206"/>
      <c r="R627" s="206"/>
      <c r="S627" s="63" t="e">
        <f>HLOOKUP("Device Tree Pin Name",#REF!,MATCH($A627,#REF!,0),FALSE)</f>
        <v>#REF!</v>
      </c>
      <c r="T627" s="47" t="e">
        <f>HLOOKUP("power rail",#REF!,MATCH($A627,#REF!,0),FALSE)</f>
        <v>#REF!</v>
      </c>
      <c r="U627" s="62" t="e">
        <f>HLOOKUP("Wake Capable",#REF!,MATCH($A627,#REF!,0),FALSE)</f>
        <v>#REF!</v>
      </c>
      <c r="V627" s="62" t="e">
        <f>HLOOKUP("Strap",#REF!,MATCH($A627,#REF!,0),FALSE)</f>
        <v>#REF!</v>
      </c>
      <c r="W627" s="62"/>
      <c r="X627" s="62"/>
      <c r="Y627" s="62"/>
      <c r="Z627" s="47"/>
      <c r="AA627" s="47" t="e">
        <f>HLOOKUP("Pad type",#REF!,MATCH($A627,#REF!,0),FALSE)</f>
        <v>#REF!</v>
      </c>
      <c r="AB627" s="63"/>
      <c r="AC627" s="63" t="e">
        <f>HLOOKUP("POR Pin State",#REF!,MATCH($A627,#REF!,0),FALSE)</f>
        <v>#REF!</v>
      </c>
      <c r="AD627" s="207"/>
      <c r="AE627" s="208"/>
      <c r="AF627" s="208"/>
      <c r="AG627" s="208"/>
      <c r="AH627" s="209"/>
      <c r="AI627" s="209"/>
      <c r="AJ627" s="210"/>
      <c r="AK627" s="210"/>
      <c r="AL627" s="210"/>
      <c r="AM627" s="210"/>
      <c r="AN627" s="210"/>
      <c r="AO627" s="210"/>
      <c r="AP627" s="210"/>
      <c r="AQ627" s="215" t="s">
        <v>1452</v>
      </c>
      <c r="AR627" s="105"/>
      <c r="AS627" s="105"/>
      <c r="AT627" s="105"/>
      <c r="AU627" s="105"/>
      <c r="AV627" s="105"/>
      <c r="AW627" s="105"/>
      <c r="AX627" s="105"/>
      <c r="AY627" s="105"/>
      <c r="AZ627" s="105"/>
      <c r="BA627" s="105"/>
      <c r="BB627" s="218"/>
      <c r="BC627" s="105"/>
      <c r="BD627" s="250"/>
      <c r="BE627" s="252" t="s">
        <v>1453</v>
      </c>
      <c r="BF627" s="147" t="e">
        <f>VLOOKUP($A627,#REF!,34,FALSE)</f>
        <v>#REF!</v>
      </c>
      <c r="BG627" s="147" t="e">
        <f>VLOOKUP($A627,#REF!,22,FALSE)</f>
        <v>#REF!</v>
      </c>
      <c r="BH627" s="149"/>
    </row>
    <row r="628" s="5" customFormat="1" ht="12.95" customHeight="1" spans="1:60">
      <c r="A628" s="48" t="s">
        <v>1454</v>
      </c>
      <c r="B628" s="38" t="e">
        <f>VLOOKUP($A628,#REF!,34,FALSE)</f>
        <v>#REF!</v>
      </c>
      <c r="C628" s="39" t="str">
        <f t="shared" si="160"/>
        <v>unused_DDR_XM0_B8D5</v>
      </c>
      <c r="D628" s="40" t="e">
        <f>IF(LEN(VLOOKUP($A628,#REF!,8,FALSE)),LEFT(VLOOKUP($A628,#REF!,8,FALSE),LEN(VLOOKUP($A628,#REF!,8,FALSE))-2),"")</f>
        <v>#REF!</v>
      </c>
      <c r="E628" s="41" t="e">
        <f>IF(LEN(VLOOKUP($A628,#REF!,4,FALSE)),IF(INDEX(#REF!,MATCH($A628,#REF!,0),1),LEFT(VLOOKUP($A628,#REF!,4,FALSE),LEN(VLOOKUP($A628,#REF!,4,FALSE))-2),CONCATENATE(LEFT(VLOOKUP($A628,#REF!,4,FALSE),LEN(VLOOKUP($A628,#REF!,4,FALSE))-2),"*")),"")</f>
        <v>#REF!</v>
      </c>
      <c r="F628" s="42" t="e">
        <f>IF(LEN(VLOOKUP($A628,#REF!,5,FALSE)),IF(INDEX(#REF!,MATCH($A628,#REF!,0),2),LEFT(VLOOKUP($A628,#REF!,5,FALSE),LEN(VLOOKUP($A628,#REF!,5,FALSE))-2),CONCATENATE(LEFT(VLOOKUP($A628,#REF!,5,FALSE),LEN(VLOOKUP($A628,#REF!,5,FALSE))-2),"*")),"")</f>
        <v>#REF!</v>
      </c>
      <c r="G628" s="42" t="e">
        <f>IF(LEN(VLOOKUP($A628,#REF!,6,FALSE)),IF(INDEX(#REF!,MATCH($A628,#REF!,0),3),LEFT(VLOOKUP($A628,#REF!,6,FALSE),LEN(VLOOKUP($A628,#REF!,6,FALSE))-2),CONCATENATE(LEFT(VLOOKUP($A628,#REF!,6,FALSE),LEN(VLOOKUP($A628,#REF!,6,FALSE))-2),"*")),"")</f>
        <v>#REF!</v>
      </c>
      <c r="H628" s="43" t="e">
        <f>IF(LEN(VLOOKUP($A628,#REF!,7,FALSE)),IF(INDEX(#REF!,MATCH($A628,#REF!,0),4),LEFT(VLOOKUP($A628,#REF!,7,FALSE),LEN(VLOOKUP($A628,#REF!,7,FALSE))-2),CONCATENATE(LEFT(VLOOKUP($A628,#REF!,7,FALSE),LEN(VLOOKUP($A628,#REF!,7,FALSE))-2),"*")),"")</f>
        <v>#REF!</v>
      </c>
      <c r="I628" s="54" t="e">
        <f>IF(LEN(VLOOKUP($A628,#REF!,8,FALSE)),UPPER(RIGHT(VLOOKUP($A628,#REF!,8,FALSE),1)),"")</f>
        <v>#REF!</v>
      </c>
      <c r="J628" s="42" t="e">
        <f>IF(LEN(VLOOKUP($A628,#REF!,4,FALSE)),UPPER(RIGHT(VLOOKUP($A628,#REF!,4,FALSE),1)),"")</f>
        <v>#REF!</v>
      </c>
      <c r="K628" s="42" t="e">
        <f>IF(LEN(VLOOKUP($A628,#REF!,5,FALSE)),UPPER(RIGHT(VLOOKUP($A628,#REF!,5,FALSE),1)),"")</f>
        <v>#REF!</v>
      </c>
      <c r="L628" s="42" t="e">
        <f>IF(LEN(VLOOKUP($A628,#REF!,6,FALSE)),UPPER(RIGHT(VLOOKUP($A628,#REF!,6,FALSE),1)),"")</f>
        <v>#REF!</v>
      </c>
      <c r="M628" s="43" t="e">
        <f>IF(LEN(VLOOKUP($A628,#REF!,7,FALSE)),UPPER(RIGHT(VLOOKUP($A628,#REF!,7,FALSE),1)),"")</f>
        <v>#REF!</v>
      </c>
      <c r="N628" s="206"/>
      <c r="O628" s="206"/>
      <c r="P628" s="206"/>
      <c r="Q628" s="206"/>
      <c r="R628" s="206"/>
      <c r="S628" s="63" t="e">
        <f>HLOOKUP("Device Tree Pin Name",#REF!,MATCH($A628,#REF!,0),FALSE)</f>
        <v>#REF!</v>
      </c>
      <c r="T628" s="47" t="e">
        <f>HLOOKUP("power rail",#REF!,MATCH($A628,#REF!,0),FALSE)</f>
        <v>#REF!</v>
      </c>
      <c r="U628" s="62" t="e">
        <f>HLOOKUP("Wake Capable",#REF!,MATCH($A628,#REF!,0),FALSE)</f>
        <v>#REF!</v>
      </c>
      <c r="V628" s="62" t="e">
        <f>HLOOKUP("Strap",#REF!,MATCH($A628,#REF!,0),FALSE)</f>
        <v>#REF!</v>
      </c>
      <c r="W628" s="62"/>
      <c r="X628" s="62"/>
      <c r="Y628" s="62"/>
      <c r="Z628" s="47"/>
      <c r="AA628" s="47" t="e">
        <f>HLOOKUP("Pad type",#REF!,MATCH($A628,#REF!,0),FALSE)</f>
        <v>#REF!</v>
      </c>
      <c r="AB628" s="63"/>
      <c r="AC628" s="63" t="e">
        <f>HLOOKUP("POR Pin State",#REF!,MATCH($A628,#REF!,0),FALSE)</f>
        <v>#REF!</v>
      </c>
      <c r="AD628" s="207"/>
      <c r="AE628" s="208"/>
      <c r="AF628" s="208"/>
      <c r="AG628" s="208"/>
      <c r="AH628" s="209"/>
      <c r="AI628" s="209"/>
      <c r="AJ628" s="210"/>
      <c r="AK628" s="210"/>
      <c r="AL628" s="210"/>
      <c r="AM628" s="210"/>
      <c r="AN628" s="210"/>
      <c r="AO628" s="210"/>
      <c r="AP628" s="210"/>
      <c r="AQ628" s="215" t="s">
        <v>1455</v>
      </c>
      <c r="AR628" s="105"/>
      <c r="AS628" s="105"/>
      <c r="AT628" s="105"/>
      <c r="AU628" s="105"/>
      <c r="AV628" s="105"/>
      <c r="AW628" s="105"/>
      <c r="AX628" s="105"/>
      <c r="AY628" s="105"/>
      <c r="AZ628" s="105"/>
      <c r="BA628" s="105"/>
      <c r="BB628" s="218"/>
      <c r="BC628" s="105"/>
      <c r="BD628" s="250"/>
      <c r="BE628" s="252" t="s">
        <v>1456</v>
      </c>
      <c r="BF628" s="147" t="e">
        <f>VLOOKUP($A628,#REF!,34,FALSE)</f>
        <v>#REF!</v>
      </c>
      <c r="BG628" s="147" t="e">
        <f>VLOOKUP($A628,#REF!,22,FALSE)</f>
        <v>#REF!</v>
      </c>
      <c r="BH628" s="149"/>
    </row>
    <row r="629" s="5" customFormat="1" ht="12.95" customHeight="1" spans="1:60">
      <c r="A629" s="10" t="s">
        <v>1457</v>
      </c>
      <c r="B629" s="38" t="e">
        <f>VLOOKUP($A629,#REF!,34,FALSE)</f>
        <v>#REF!</v>
      </c>
      <c r="C629" s="39" t="str">
        <f t="shared" si="160"/>
        <v>unused_DDR_XM0_B8D6</v>
      </c>
      <c r="D629" s="40" t="e">
        <f>IF(LEN(VLOOKUP($A629,#REF!,8,FALSE)),LEFT(VLOOKUP($A629,#REF!,8,FALSE),LEN(VLOOKUP($A629,#REF!,8,FALSE))-2),"")</f>
        <v>#REF!</v>
      </c>
      <c r="E629" s="41" t="e">
        <f>IF(LEN(VLOOKUP($A629,#REF!,4,FALSE)),IF(INDEX(#REF!,MATCH($A629,#REF!,0),1),LEFT(VLOOKUP($A629,#REF!,4,FALSE),LEN(VLOOKUP($A629,#REF!,4,FALSE))-2),CONCATENATE(LEFT(VLOOKUP($A629,#REF!,4,FALSE),LEN(VLOOKUP($A629,#REF!,4,FALSE))-2),"*")),"")</f>
        <v>#REF!</v>
      </c>
      <c r="F629" s="42" t="e">
        <f>IF(LEN(VLOOKUP($A629,#REF!,5,FALSE)),IF(INDEX(#REF!,MATCH($A629,#REF!,0),2),LEFT(VLOOKUP($A629,#REF!,5,FALSE),LEN(VLOOKUP($A629,#REF!,5,FALSE))-2),CONCATENATE(LEFT(VLOOKUP($A629,#REF!,5,FALSE),LEN(VLOOKUP($A629,#REF!,5,FALSE))-2),"*")),"")</f>
        <v>#REF!</v>
      </c>
      <c r="G629" s="42" t="e">
        <f>IF(LEN(VLOOKUP($A629,#REF!,6,FALSE)),IF(INDEX(#REF!,MATCH($A629,#REF!,0),3),LEFT(VLOOKUP($A629,#REF!,6,FALSE),LEN(VLOOKUP($A629,#REF!,6,FALSE))-2),CONCATENATE(LEFT(VLOOKUP($A629,#REF!,6,FALSE),LEN(VLOOKUP($A629,#REF!,6,FALSE))-2),"*")),"")</f>
        <v>#REF!</v>
      </c>
      <c r="H629" s="43" t="e">
        <f>IF(LEN(VLOOKUP($A629,#REF!,7,FALSE)),IF(INDEX(#REF!,MATCH($A629,#REF!,0),4),LEFT(VLOOKUP($A629,#REF!,7,FALSE),LEN(VLOOKUP($A629,#REF!,7,FALSE))-2),CONCATENATE(LEFT(VLOOKUP($A629,#REF!,7,FALSE),LEN(VLOOKUP($A629,#REF!,7,FALSE))-2),"*")),"")</f>
        <v>#REF!</v>
      </c>
      <c r="I629" s="54" t="e">
        <f>IF(LEN(VLOOKUP($A629,#REF!,8,FALSE)),UPPER(RIGHT(VLOOKUP($A629,#REF!,8,FALSE),1)),"")</f>
        <v>#REF!</v>
      </c>
      <c r="J629" s="42" t="e">
        <f>IF(LEN(VLOOKUP($A629,#REF!,4,FALSE)),UPPER(RIGHT(VLOOKUP($A629,#REF!,4,FALSE),1)),"")</f>
        <v>#REF!</v>
      </c>
      <c r="K629" s="42" t="e">
        <f>IF(LEN(VLOOKUP($A629,#REF!,5,FALSE)),UPPER(RIGHT(VLOOKUP($A629,#REF!,5,FALSE),1)),"")</f>
        <v>#REF!</v>
      </c>
      <c r="L629" s="42" t="e">
        <f>IF(LEN(VLOOKUP($A629,#REF!,6,FALSE)),UPPER(RIGHT(VLOOKUP($A629,#REF!,6,FALSE),1)),"")</f>
        <v>#REF!</v>
      </c>
      <c r="M629" s="43" t="e">
        <f>IF(LEN(VLOOKUP($A629,#REF!,7,FALSE)),UPPER(RIGHT(VLOOKUP($A629,#REF!,7,FALSE),1)),"")</f>
        <v>#REF!</v>
      </c>
      <c r="N629" s="206"/>
      <c r="O629" s="206"/>
      <c r="P629" s="206"/>
      <c r="Q629" s="206"/>
      <c r="R629" s="206"/>
      <c r="S629" s="63" t="e">
        <f>HLOOKUP("Device Tree Pin Name",#REF!,MATCH($A629,#REF!,0),FALSE)</f>
        <v>#REF!</v>
      </c>
      <c r="T629" s="47" t="e">
        <f>HLOOKUP("power rail",#REF!,MATCH($A629,#REF!,0),FALSE)</f>
        <v>#REF!</v>
      </c>
      <c r="U629" s="62" t="e">
        <f>HLOOKUP("Wake Capable",#REF!,MATCH($A629,#REF!,0),FALSE)</f>
        <v>#REF!</v>
      </c>
      <c r="V629" s="62" t="e">
        <f>HLOOKUP("Strap",#REF!,MATCH($A629,#REF!,0),FALSE)</f>
        <v>#REF!</v>
      </c>
      <c r="W629" s="62"/>
      <c r="X629" s="62"/>
      <c r="Y629" s="62"/>
      <c r="Z629" s="47"/>
      <c r="AA629" s="47" t="e">
        <f>HLOOKUP("Pad type",#REF!,MATCH($A629,#REF!,0),FALSE)</f>
        <v>#REF!</v>
      </c>
      <c r="AB629" s="63"/>
      <c r="AC629" s="63" t="e">
        <f>HLOOKUP("POR Pin State",#REF!,MATCH($A629,#REF!,0),FALSE)</f>
        <v>#REF!</v>
      </c>
      <c r="AD629" s="207"/>
      <c r="AE629" s="208"/>
      <c r="AF629" s="208"/>
      <c r="AG629" s="208"/>
      <c r="AH629" s="209"/>
      <c r="AI629" s="209"/>
      <c r="AJ629" s="210"/>
      <c r="AK629" s="210"/>
      <c r="AL629" s="210"/>
      <c r="AM629" s="210"/>
      <c r="AN629" s="210"/>
      <c r="AO629" s="210"/>
      <c r="AP629" s="210"/>
      <c r="AQ629" s="215" t="s">
        <v>1458</v>
      </c>
      <c r="AR629" s="105"/>
      <c r="AS629" s="105"/>
      <c r="AT629" s="105"/>
      <c r="AU629" s="105"/>
      <c r="AV629" s="105"/>
      <c r="AW629" s="105"/>
      <c r="AX629" s="105"/>
      <c r="AY629" s="105"/>
      <c r="AZ629" s="105"/>
      <c r="BA629" s="105"/>
      <c r="BB629" s="218"/>
      <c r="BC629" s="105"/>
      <c r="BD629" s="250"/>
      <c r="BE629" s="252" t="s">
        <v>1459</v>
      </c>
      <c r="BF629" s="147" t="e">
        <f>VLOOKUP($A629,#REF!,34,FALSE)</f>
        <v>#REF!</v>
      </c>
      <c r="BG629" s="147" t="e">
        <f>VLOOKUP($A629,#REF!,22,FALSE)</f>
        <v>#REF!</v>
      </c>
      <c r="BH629" s="149"/>
    </row>
    <row r="630" s="5" customFormat="1" ht="12.95" customHeight="1" spans="1:60">
      <c r="A630" s="10" t="s">
        <v>1460</v>
      </c>
      <c r="B630" s="38" t="e">
        <f>VLOOKUP($A630,#REF!,34,FALSE)</f>
        <v>#REF!</v>
      </c>
      <c r="C630" s="39" t="str">
        <f t="shared" si="160"/>
        <v>unused_DDR_XM0_B8D7</v>
      </c>
      <c r="D630" s="40" t="e">
        <f>IF(LEN(VLOOKUP($A630,#REF!,8,FALSE)),LEFT(VLOOKUP($A630,#REF!,8,FALSE),LEN(VLOOKUP($A630,#REF!,8,FALSE))-2),"")</f>
        <v>#REF!</v>
      </c>
      <c r="E630" s="41" t="e">
        <f>IF(LEN(VLOOKUP($A630,#REF!,4,FALSE)),IF(INDEX(#REF!,MATCH($A630,#REF!,0),1),LEFT(VLOOKUP($A630,#REF!,4,FALSE),LEN(VLOOKUP($A630,#REF!,4,FALSE))-2),CONCATENATE(LEFT(VLOOKUP($A630,#REF!,4,FALSE),LEN(VLOOKUP($A630,#REF!,4,FALSE))-2),"*")),"")</f>
        <v>#REF!</v>
      </c>
      <c r="F630" s="42" t="e">
        <f>IF(LEN(VLOOKUP($A630,#REF!,5,FALSE)),IF(INDEX(#REF!,MATCH($A630,#REF!,0),2),LEFT(VLOOKUP($A630,#REF!,5,FALSE),LEN(VLOOKUP($A630,#REF!,5,FALSE))-2),CONCATENATE(LEFT(VLOOKUP($A630,#REF!,5,FALSE),LEN(VLOOKUP($A630,#REF!,5,FALSE))-2),"*")),"")</f>
        <v>#REF!</v>
      </c>
      <c r="G630" s="42" t="e">
        <f>IF(LEN(VLOOKUP($A630,#REF!,6,FALSE)),IF(INDEX(#REF!,MATCH($A630,#REF!,0),3),LEFT(VLOOKUP($A630,#REF!,6,FALSE),LEN(VLOOKUP($A630,#REF!,6,FALSE))-2),CONCATENATE(LEFT(VLOOKUP($A630,#REF!,6,FALSE),LEN(VLOOKUP($A630,#REF!,6,FALSE))-2),"*")),"")</f>
        <v>#REF!</v>
      </c>
      <c r="H630" s="43" t="e">
        <f>IF(LEN(VLOOKUP($A630,#REF!,7,FALSE)),IF(INDEX(#REF!,MATCH($A630,#REF!,0),4),LEFT(VLOOKUP($A630,#REF!,7,FALSE),LEN(VLOOKUP($A630,#REF!,7,FALSE))-2),CONCATENATE(LEFT(VLOOKUP($A630,#REF!,7,FALSE),LEN(VLOOKUP($A630,#REF!,7,FALSE))-2),"*")),"")</f>
        <v>#REF!</v>
      </c>
      <c r="I630" s="54" t="e">
        <f>IF(LEN(VLOOKUP($A630,#REF!,8,FALSE)),UPPER(RIGHT(VLOOKUP($A630,#REF!,8,FALSE),1)),"")</f>
        <v>#REF!</v>
      </c>
      <c r="J630" s="42" t="e">
        <f>IF(LEN(VLOOKUP($A630,#REF!,4,FALSE)),UPPER(RIGHT(VLOOKUP($A630,#REF!,4,FALSE),1)),"")</f>
        <v>#REF!</v>
      </c>
      <c r="K630" s="42" t="e">
        <f>IF(LEN(VLOOKUP($A630,#REF!,5,FALSE)),UPPER(RIGHT(VLOOKUP($A630,#REF!,5,FALSE),1)),"")</f>
        <v>#REF!</v>
      </c>
      <c r="L630" s="42" t="e">
        <f>IF(LEN(VLOOKUP($A630,#REF!,6,FALSE)),UPPER(RIGHT(VLOOKUP($A630,#REF!,6,FALSE),1)),"")</f>
        <v>#REF!</v>
      </c>
      <c r="M630" s="43" t="e">
        <f>IF(LEN(VLOOKUP($A630,#REF!,7,FALSE)),UPPER(RIGHT(VLOOKUP($A630,#REF!,7,FALSE),1)),"")</f>
        <v>#REF!</v>
      </c>
      <c r="N630" s="206"/>
      <c r="O630" s="206"/>
      <c r="P630" s="206"/>
      <c r="Q630" s="206"/>
      <c r="R630" s="206"/>
      <c r="S630" s="63" t="e">
        <f>HLOOKUP("Device Tree Pin Name",#REF!,MATCH($A630,#REF!,0),FALSE)</f>
        <v>#REF!</v>
      </c>
      <c r="T630" s="47" t="e">
        <f>HLOOKUP("power rail",#REF!,MATCH($A630,#REF!,0),FALSE)</f>
        <v>#REF!</v>
      </c>
      <c r="U630" s="62" t="e">
        <f>HLOOKUP("Wake Capable",#REF!,MATCH($A630,#REF!,0),FALSE)</f>
        <v>#REF!</v>
      </c>
      <c r="V630" s="62" t="e">
        <f>HLOOKUP("Strap",#REF!,MATCH($A630,#REF!,0),FALSE)</f>
        <v>#REF!</v>
      </c>
      <c r="W630" s="62"/>
      <c r="X630" s="62"/>
      <c r="Y630" s="62"/>
      <c r="Z630" s="47"/>
      <c r="AA630" s="47" t="e">
        <f>HLOOKUP("Pad type",#REF!,MATCH($A630,#REF!,0),FALSE)</f>
        <v>#REF!</v>
      </c>
      <c r="AB630" s="63"/>
      <c r="AC630" s="63" t="e">
        <f>HLOOKUP("POR Pin State",#REF!,MATCH($A630,#REF!,0),FALSE)</f>
        <v>#REF!</v>
      </c>
      <c r="AD630" s="207"/>
      <c r="AE630" s="208"/>
      <c r="AF630" s="208"/>
      <c r="AG630" s="208"/>
      <c r="AH630" s="209"/>
      <c r="AI630" s="209"/>
      <c r="AJ630" s="210"/>
      <c r="AK630" s="210"/>
      <c r="AL630" s="210"/>
      <c r="AM630" s="210"/>
      <c r="AN630" s="210"/>
      <c r="AO630" s="210"/>
      <c r="AP630" s="210"/>
      <c r="AQ630" s="215" t="s">
        <v>1461</v>
      </c>
      <c r="AR630" s="105"/>
      <c r="AS630" s="105"/>
      <c r="AT630" s="105"/>
      <c r="AU630" s="105"/>
      <c r="AV630" s="105"/>
      <c r="AW630" s="105"/>
      <c r="AX630" s="105"/>
      <c r="AY630" s="105"/>
      <c r="AZ630" s="105"/>
      <c r="BA630" s="105"/>
      <c r="BB630" s="218"/>
      <c r="BC630" s="105"/>
      <c r="BD630" s="250"/>
      <c r="BE630" s="252" t="s">
        <v>1462</v>
      </c>
      <c r="BF630" s="147" t="e">
        <f>VLOOKUP($A630,#REF!,34,FALSE)</f>
        <v>#REF!</v>
      </c>
      <c r="BG630" s="147" t="e">
        <f>VLOOKUP($A630,#REF!,22,FALSE)</f>
        <v>#REF!</v>
      </c>
      <c r="BH630" s="149"/>
    </row>
    <row r="631" s="5" customFormat="1" ht="12.95" customHeight="1" spans="1:60">
      <c r="A631" s="48" t="s">
        <v>1463</v>
      </c>
      <c r="B631" s="38" t="e">
        <f>VLOOKUP($A631,#REF!,34,FALSE)</f>
        <v>#REF!</v>
      </c>
      <c r="C631" s="39" t="str">
        <f t="shared" si="160"/>
        <v>unused_DDR_XM0_B8DMI</v>
      </c>
      <c r="D631" s="40" t="e">
        <f>IF(LEN(VLOOKUP($A631,#REF!,8,FALSE)),LEFT(VLOOKUP($A631,#REF!,8,FALSE),LEN(VLOOKUP($A631,#REF!,8,FALSE))-2),"")</f>
        <v>#REF!</v>
      </c>
      <c r="E631" s="41" t="e">
        <f>IF(LEN(VLOOKUP($A631,#REF!,4,FALSE)),IF(INDEX(#REF!,MATCH($A631,#REF!,0),1),LEFT(VLOOKUP($A631,#REF!,4,FALSE),LEN(VLOOKUP($A631,#REF!,4,FALSE))-2),CONCATENATE(LEFT(VLOOKUP($A631,#REF!,4,FALSE),LEN(VLOOKUP($A631,#REF!,4,FALSE))-2),"*")),"")</f>
        <v>#REF!</v>
      </c>
      <c r="F631" s="42" t="e">
        <f>IF(LEN(VLOOKUP($A631,#REF!,5,FALSE)),IF(INDEX(#REF!,MATCH($A631,#REF!,0),2),LEFT(VLOOKUP($A631,#REF!,5,FALSE),LEN(VLOOKUP($A631,#REF!,5,FALSE))-2),CONCATENATE(LEFT(VLOOKUP($A631,#REF!,5,FALSE),LEN(VLOOKUP($A631,#REF!,5,FALSE))-2),"*")),"")</f>
        <v>#REF!</v>
      </c>
      <c r="G631" s="42" t="e">
        <f>IF(LEN(VLOOKUP($A631,#REF!,6,FALSE)),IF(INDEX(#REF!,MATCH($A631,#REF!,0),3),LEFT(VLOOKUP($A631,#REF!,6,FALSE),LEN(VLOOKUP($A631,#REF!,6,FALSE))-2),CONCATENATE(LEFT(VLOOKUP($A631,#REF!,6,FALSE),LEN(VLOOKUP($A631,#REF!,6,FALSE))-2),"*")),"")</f>
        <v>#REF!</v>
      </c>
      <c r="H631" s="43" t="e">
        <f>IF(LEN(VLOOKUP($A631,#REF!,7,FALSE)),IF(INDEX(#REF!,MATCH($A631,#REF!,0),4),LEFT(VLOOKUP($A631,#REF!,7,FALSE),LEN(VLOOKUP($A631,#REF!,7,FALSE))-2),CONCATENATE(LEFT(VLOOKUP($A631,#REF!,7,FALSE),LEN(VLOOKUP($A631,#REF!,7,FALSE))-2),"*")),"")</f>
        <v>#REF!</v>
      </c>
      <c r="I631" s="54" t="e">
        <f>IF(LEN(VLOOKUP($A631,#REF!,8,FALSE)),UPPER(RIGHT(VLOOKUP($A631,#REF!,8,FALSE),1)),"")</f>
        <v>#REF!</v>
      </c>
      <c r="J631" s="42" t="e">
        <f>IF(LEN(VLOOKUP($A631,#REF!,4,FALSE)),UPPER(RIGHT(VLOOKUP($A631,#REF!,4,FALSE),1)),"")</f>
        <v>#REF!</v>
      </c>
      <c r="K631" s="42" t="e">
        <f>IF(LEN(VLOOKUP($A631,#REF!,5,FALSE)),UPPER(RIGHT(VLOOKUP($A631,#REF!,5,FALSE),1)),"")</f>
        <v>#REF!</v>
      </c>
      <c r="L631" s="42" t="e">
        <f>IF(LEN(VLOOKUP($A631,#REF!,6,FALSE)),UPPER(RIGHT(VLOOKUP($A631,#REF!,6,FALSE),1)),"")</f>
        <v>#REF!</v>
      </c>
      <c r="M631" s="43" t="e">
        <f>IF(LEN(VLOOKUP($A631,#REF!,7,FALSE)),UPPER(RIGHT(VLOOKUP($A631,#REF!,7,FALSE),1)),"")</f>
        <v>#REF!</v>
      </c>
      <c r="N631" s="206"/>
      <c r="O631" s="206"/>
      <c r="P631" s="206"/>
      <c r="Q631" s="206"/>
      <c r="R631" s="206"/>
      <c r="S631" s="63" t="e">
        <f>HLOOKUP("Device Tree Pin Name",#REF!,MATCH($A631,#REF!,0),FALSE)</f>
        <v>#REF!</v>
      </c>
      <c r="T631" s="47" t="e">
        <f>HLOOKUP("power rail",#REF!,MATCH($A631,#REF!,0),FALSE)</f>
        <v>#REF!</v>
      </c>
      <c r="U631" s="62" t="e">
        <f>HLOOKUP("Wake Capable",#REF!,MATCH($A631,#REF!,0),FALSE)</f>
        <v>#REF!</v>
      </c>
      <c r="V631" s="62" t="e">
        <f>HLOOKUP("Strap",#REF!,MATCH($A631,#REF!,0),FALSE)</f>
        <v>#REF!</v>
      </c>
      <c r="W631" s="62"/>
      <c r="X631" s="62"/>
      <c r="Y631" s="62"/>
      <c r="Z631" s="47"/>
      <c r="AA631" s="47" t="e">
        <f>HLOOKUP("Pad type",#REF!,MATCH($A631,#REF!,0),FALSE)</f>
        <v>#REF!</v>
      </c>
      <c r="AB631" s="63"/>
      <c r="AC631" s="63" t="e">
        <f>HLOOKUP("POR Pin State",#REF!,MATCH($A631,#REF!,0),FALSE)</f>
        <v>#REF!</v>
      </c>
      <c r="AD631" s="207"/>
      <c r="AE631" s="208"/>
      <c r="AF631" s="208"/>
      <c r="AG631" s="208"/>
      <c r="AH631" s="209"/>
      <c r="AI631" s="209"/>
      <c r="AJ631" s="210"/>
      <c r="AK631" s="210"/>
      <c r="AL631" s="210"/>
      <c r="AM631" s="210"/>
      <c r="AN631" s="210"/>
      <c r="AO631" s="210"/>
      <c r="AP631" s="210"/>
      <c r="AQ631" s="215" t="s">
        <v>1463</v>
      </c>
      <c r="AR631" s="105"/>
      <c r="AS631" s="105"/>
      <c r="AT631" s="105"/>
      <c r="AU631" s="105"/>
      <c r="AV631" s="105"/>
      <c r="AW631" s="105"/>
      <c r="AX631" s="105"/>
      <c r="AY631" s="105"/>
      <c r="AZ631" s="105"/>
      <c r="BA631" s="105"/>
      <c r="BB631" s="218"/>
      <c r="BC631" s="105"/>
      <c r="BD631" s="250"/>
      <c r="BE631" s="252" t="s">
        <v>1464</v>
      </c>
      <c r="BF631" s="147" t="e">
        <f>VLOOKUP($A631,#REF!,34,FALSE)</f>
        <v>#REF!</v>
      </c>
      <c r="BG631" s="147" t="e">
        <f>VLOOKUP($A631,#REF!,22,FALSE)</f>
        <v>#REF!</v>
      </c>
      <c r="BH631" s="149"/>
    </row>
    <row r="632" s="5" customFormat="1" ht="12.95" customHeight="1" spans="1:60">
      <c r="A632" s="48" t="s">
        <v>1465</v>
      </c>
      <c r="B632" s="38" t="e">
        <f>VLOOKUP($A632,#REF!,34,FALSE)</f>
        <v>#REF!</v>
      </c>
      <c r="C632" s="39" t="str">
        <f t="shared" si="160"/>
        <v>unused_DDR_XM0_B8WCK_P</v>
      </c>
      <c r="D632" s="40" t="e">
        <f>IF(LEN(VLOOKUP($A632,#REF!,8,FALSE)),LEFT(VLOOKUP($A632,#REF!,8,FALSE),LEN(VLOOKUP($A632,#REF!,8,FALSE))-2),"")</f>
        <v>#REF!</v>
      </c>
      <c r="E632" s="41" t="e">
        <f>IF(LEN(VLOOKUP($A632,#REF!,4,FALSE)),IF(INDEX(#REF!,MATCH($A632,#REF!,0),1),LEFT(VLOOKUP($A632,#REF!,4,FALSE),LEN(VLOOKUP($A632,#REF!,4,FALSE))-2),CONCATENATE(LEFT(VLOOKUP($A632,#REF!,4,FALSE),LEN(VLOOKUP($A632,#REF!,4,FALSE))-2),"*")),"")</f>
        <v>#REF!</v>
      </c>
      <c r="F632" s="42" t="e">
        <f>IF(LEN(VLOOKUP($A632,#REF!,5,FALSE)),IF(INDEX(#REF!,MATCH($A632,#REF!,0),2),LEFT(VLOOKUP($A632,#REF!,5,FALSE),LEN(VLOOKUP($A632,#REF!,5,FALSE))-2),CONCATENATE(LEFT(VLOOKUP($A632,#REF!,5,FALSE),LEN(VLOOKUP($A632,#REF!,5,FALSE))-2),"*")),"")</f>
        <v>#REF!</v>
      </c>
      <c r="G632" s="42" t="e">
        <f>IF(LEN(VLOOKUP($A632,#REF!,6,FALSE)),IF(INDEX(#REF!,MATCH($A632,#REF!,0),3),LEFT(VLOOKUP($A632,#REF!,6,FALSE),LEN(VLOOKUP($A632,#REF!,6,FALSE))-2),CONCATENATE(LEFT(VLOOKUP($A632,#REF!,6,FALSE),LEN(VLOOKUP($A632,#REF!,6,FALSE))-2),"*")),"")</f>
        <v>#REF!</v>
      </c>
      <c r="H632" s="43" t="e">
        <f>IF(LEN(VLOOKUP($A632,#REF!,7,FALSE)),IF(INDEX(#REF!,MATCH($A632,#REF!,0),4),LEFT(VLOOKUP($A632,#REF!,7,FALSE),LEN(VLOOKUP($A632,#REF!,7,FALSE))-2),CONCATENATE(LEFT(VLOOKUP($A632,#REF!,7,FALSE),LEN(VLOOKUP($A632,#REF!,7,FALSE))-2),"*")),"")</f>
        <v>#REF!</v>
      </c>
      <c r="I632" s="54" t="e">
        <f>IF(LEN(VLOOKUP($A632,#REF!,8,FALSE)),UPPER(RIGHT(VLOOKUP($A632,#REF!,8,FALSE),1)),"")</f>
        <v>#REF!</v>
      </c>
      <c r="J632" s="42" t="e">
        <f>IF(LEN(VLOOKUP($A632,#REF!,4,FALSE)),UPPER(RIGHT(VLOOKUP($A632,#REF!,4,FALSE),1)),"")</f>
        <v>#REF!</v>
      </c>
      <c r="K632" s="42" t="e">
        <f>IF(LEN(VLOOKUP($A632,#REF!,5,FALSE)),UPPER(RIGHT(VLOOKUP($A632,#REF!,5,FALSE),1)),"")</f>
        <v>#REF!</v>
      </c>
      <c r="L632" s="42" t="e">
        <f>IF(LEN(VLOOKUP($A632,#REF!,6,FALSE)),UPPER(RIGHT(VLOOKUP($A632,#REF!,6,FALSE),1)),"")</f>
        <v>#REF!</v>
      </c>
      <c r="M632" s="43" t="e">
        <f>IF(LEN(VLOOKUP($A632,#REF!,7,FALSE)),UPPER(RIGHT(VLOOKUP($A632,#REF!,7,FALSE),1)),"")</f>
        <v>#REF!</v>
      </c>
      <c r="N632" s="206"/>
      <c r="O632" s="206"/>
      <c r="P632" s="206"/>
      <c r="Q632" s="206"/>
      <c r="R632" s="206"/>
      <c r="S632" s="63" t="e">
        <f>HLOOKUP("Device Tree Pin Name",#REF!,MATCH($A632,#REF!,0),FALSE)</f>
        <v>#REF!</v>
      </c>
      <c r="T632" s="47" t="e">
        <f>HLOOKUP("power rail",#REF!,MATCH($A632,#REF!,0),FALSE)</f>
        <v>#REF!</v>
      </c>
      <c r="U632" s="62" t="e">
        <f>HLOOKUP("Wake Capable",#REF!,MATCH($A632,#REF!,0),FALSE)</f>
        <v>#REF!</v>
      </c>
      <c r="V632" s="62" t="e">
        <f>HLOOKUP("Strap",#REF!,MATCH($A632,#REF!,0),FALSE)</f>
        <v>#REF!</v>
      </c>
      <c r="W632" s="62"/>
      <c r="X632" s="62"/>
      <c r="Y632" s="62"/>
      <c r="Z632" s="47"/>
      <c r="AA632" s="47" t="e">
        <f>HLOOKUP("Pad type",#REF!,MATCH($A632,#REF!,0),FALSE)</f>
        <v>#REF!</v>
      </c>
      <c r="AB632" s="63"/>
      <c r="AC632" s="63" t="e">
        <f>HLOOKUP("POR Pin State",#REF!,MATCH($A632,#REF!,0),FALSE)</f>
        <v>#REF!</v>
      </c>
      <c r="AD632" s="207"/>
      <c r="AE632" s="208"/>
      <c r="AF632" s="208"/>
      <c r="AG632" s="208"/>
      <c r="AH632" s="209"/>
      <c r="AI632" s="209"/>
      <c r="AJ632" s="210"/>
      <c r="AK632" s="210"/>
      <c r="AL632" s="210"/>
      <c r="AM632" s="210"/>
      <c r="AN632" s="210"/>
      <c r="AO632" s="210"/>
      <c r="AP632" s="210"/>
      <c r="AQ632" s="215" t="s">
        <v>1465</v>
      </c>
      <c r="AR632" s="105"/>
      <c r="AS632" s="105"/>
      <c r="AT632" s="105"/>
      <c r="AU632" s="105"/>
      <c r="AV632" s="105"/>
      <c r="AW632" s="105"/>
      <c r="AX632" s="105"/>
      <c r="AY632" s="105"/>
      <c r="AZ632" s="105"/>
      <c r="BA632" s="105"/>
      <c r="BB632" s="218"/>
      <c r="BC632" s="105"/>
      <c r="BD632" s="250"/>
      <c r="BE632" s="252" t="s">
        <v>1466</v>
      </c>
      <c r="BF632" s="147" t="e">
        <f>VLOOKUP($A632,#REF!,34,FALSE)</f>
        <v>#REF!</v>
      </c>
      <c r="BG632" s="147" t="e">
        <f>VLOOKUP($A632,#REF!,22,FALSE)</f>
        <v>#REF!</v>
      </c>
      <c r="BH632" s="149"/>
    </row>
    <row r="633" s="5" customFormat="1" ht="12.95" customHeight="1" spans="1:60">
      <c r="A633" s="48" t="s">
        <v>1467</v>
      </c>
      <c r="B633" s="38" t="e">
        <f>VLOOKUP($A633,#REF!,34,FALSE)</f>
        <v>#REF!</v>
      </c>
      <c r="C633" s="39" t="str">
        <f t="shared" si="160"/>
        <v>unused_DDR_XM0_B8WCK_N</v>
      </c>
      <c r="D633" s="40" t="e">
        <f>IF(LEN(VLOOKUP($A633,#REF!,8,FALSE)),LEFT(VLOOKUP($A633,#REF!,8,FALSE),LEN(VLOOKUP($A633,#REF!,8,FALSE))-2),"")</f>
        <v>#REF!</v>
      </c>
      <c r="E633" s="41" t="e">
        <f>IF(LEN(VLOOKUP($A633,#REF!,4,FALSE)),IF(INDEX(#REF!,MATCH($A633,#REF!,0),1),LEFT(VLOOKUP($A633,#REF!,4,FALSE),LEN(VLOOKUP($A633,#REF!,4,FALSE))-2),CONCATENATE(LEFT(VLOOKUP($A633,#REF!,4,FALSE),LEN(VLOOKUP($A633,#REF!,4,FALSE))-2),"*")),"")</f>
        <v>#REF!</v>
      </c>
      <c r="F633" s="42" t="e">
        <f>IF(LEN(VLOOKUP($A633,#REF!,5,FALSE)),IF(INDEX(#REF!,MATCH($A633,#REF!,0),2),LEFT(VLOOKUP($A633,#REF!,5,FALSE),LEN(VLOOKUP($A633,#REF!,5,FALSE))-2),CONCATENATE(LEFT(VLOOKUP($A633,#REF!,5,FALSE),LEN(VLOOKUP($A633,#REF!,5,FALSE))-2),"*")),"")</f>
        <v>#REF!</v>
      </c>
      <c r="G633" s="42" t="e">
        <f>IF(LEN(VLOOKUP($A633,#REF!,6,FALSE)),IF(INDEX(#REF!,MATCH($A633,#REF!,0),3),LEFT(VLOOKUP($A633,#REF!,6,FALSE),LEN(VLOOKUP($A633,#REF!,6,FALSE))-2),CONCATENATE(LEFT(VLOOKUP($A633,#REF!,6,FALSE),LEN(VLOOKUP($A633,#REF!,6,FALSE))-2),"*")),"")</f>
        <v>#REF!</v>
      </c>
      <c r="H633" s="43" t="e">
        <f>IF(LEN(VLOOKUP($A633,#REF!,7,FALSE)),IF(INDEX(#REF!,MATCH($A633,#REF!,0),4),LEFT(VLOOKUP($A633,#REF!,7,FALSE),LEN(VLOOKUP($A633,#REF!,7,FALSE))-2),CONCATENATE(LEFT(VLOOKUP($A633,#REF!,7,FALSE),LEN(VLOOKUP($A633,#REF!,7,FALSE))-2),"*")),"")</f>
        <v>#REF!</v>
      </c>
      <c r="I633" s="54" t="e">
        <f>IF(LEN(VLOOKUP($A633,#REF!,8,FALSE)),UPPER(RIGHT(VLOOKUP($A633,#REF!,8,FALSE),1)),"")</f>
        <v>#REF!</v>
      </c>
      <c r="J633" s="42" t="e">
        <f>IF(LEN(VLOOKUP($A633,#REF!,4,FALSE)),UPPER(RIGHT(VLOOKUP($A633,#REF!,4,FALSE),1)),"")</f>
        <v>#REF!</v>
      </c>
      <c r="K633" s="42" t="e">
        <f>IF(LEN(VLOOKUP($A633,#REF!,5,FALSE)),UPPER(RIGHT(VLOOKUP($A633,#REF!,5,FALSE),1)),"")</f>
        <v>#REF!</v>
      </c>
      <c r="L633" s="42" t="e">
        <f>IF(LEN(VLOOKUP($A633,#REF!,6,FALSE)),UPPER(RIGHT(VLOOKUP($A633,#REF!,6,FALSE),1)),"")</f>
        <v>#REF!</v>
      </c>
      <c r="M633" s="43" t="e">
        <f>IF(LEN(VLOOKUP($A633,#REF!,7,FALSE)),UPPER(RIGHT(VLOOKUP($A633,#REF!,7,FALSE),1)),"")</f>
        <v>#REF!</v>
      </c>
      <c r="N633" s="206"/>
      <c r="O633" s="206"/>
      <c r="P633" s="206"/>
      <c r="Q633" s="206"/>
      <c r="R633" s="206"/>
      <c r="S633" s="63" t="e">
        <f>HLOOKUP("Device Tree Pin Name",#REF!,MATCH($A633,#REF!,0),FALSE)</f>
        <v>#REF!</v>
      </c>
      <c r="T633" s="47" t="e">
        <f>HLOOKUP("power rail",#REF!,MATCH($A633,#REF!,0),FALSE)</f>
        <v>#REF!</v>
      </c>
      <c r="U633" s="62" t="e">
        <f>HLOOKUP("Wake Capable",#REF!,MATCH($A633,#REF!,0),FALSE)</f>
        <v>#REF!</v>
      </c>
      <c r="V633" s="62" t="e">
        <f>HLOOKUP("Strap",#REF!,MATCH($A633,#REF!,0),FALSE)</f>
        <v>#REF!</v>
      </c>
      <c r="W633" s="62"/>
      <c r="X633" s="62"/>
      <c r="Y633" s="62"/>
      <c r="Z633" s="47"/>
      <c r="AA633" s="47" t="e">
        <f>HLOOKUP("Pad type",#REF!,MATCH($A633,#REF!,0),FALSE)</f>
        <v>#REF!</v>
      </c>
      <c r="AB633" s="63"/>
      <c r="AC633" s="63" t="e">
        <f>HLOOKUP("POR Pin State",#REF!,MATCH($A633,#REF!,0),FALSE)</f>
        <v>#REF!</v>
      </c>
      <c r="AD633" s="207"/>
      <c r="AE633" s="208"/>
      <c r="AF633" s="208"/>
      <c r="AG633" s="208"/>
      <c r="AH633" s="209"/>
      <c r="AI633" s="209"/>
      <c r="AJ633" s="210"/>
      <c r="AK633" s="210"/>
      <c r="AL633" s="210"/>
      <c r="AM633" s="210"/>
      <c r="AN633" s="210"/>
      <c r="AO633" s="210"/>
      <c r="AP633" s="210"/>
      <c r="AQ633" s="215" t="s">
        <v>1467</v>
      </c>
      <c r="AR633" s="105"/>
      <c r="AS633" s="105"/>
      <c r="AT633" s="105"/>
      <c r="AU633" s="105"/>
      <c r="AV633" s="105"/>
      <c r="AW633" s="105"/>
      <c r="AX633" s="105"/>
      <c r="AY633" s="105"/>
      <c r="AZ633" s="105"/>
      <c r="BA633" s="105"/>
      <c r="BB633" s="218"/>
      <c r="BC633" s="105"/>
      <c r="BD633" s="250"/>
      <c r="BE633" s="252" t="s">
        <v>1468</v>
      </c>
      <c r="BF633" s="147" t="e">
        <f>VLOOKUP($A633,#REF!,34,FALSE)</f>
        <v>#REF!</v>
      </c>
      <c r="BG633" s="147" t="e">
        <f>VLOOKUP($A633,#REF!,22,FALSE)</f>
        <v>#REF!</v>
      </c>
      <c r="BH633" s="149"/>
    </row>
    <row r="634" s="5" customFormat="1" ht="12.95" customHeight="1" spans="1:60">
      <c r="A634" s="48" t="s">
        <v>1469</v>
      </c>
      <c r="B634" s="38" t="e">
        <f>VLOOKUP($A634,#REF!,34,FALSE)</f>
        <v>#REF!</v>
      </c>
      <c r="C634" s="39" t="str">
        <f t="shared" si="160"/>
        <v>unused_DDR_XM0_B8RDQS_P</v>
      </c>
      <c r="D634" s="40" t="e">
        <f>IF(LEN(VLOOKUP($A634,#REF!,8,FALSE)),LEFT(VLOOKUP($A634,#REF!,8,FALSE),LEN(VLOOKUP($A634,#REF!,8,FALSE))-2),"")</f>
        <v>#REF!</v>
      </c>
      <c r="E634" s="41" t="e">
        <f>IF(LEN(VLOOKUP($A634,#REF!,4,FALSE)),IF(INDEX(#REF!,MATCH($A634,#REF!,0),1),LEFT(VLOOKUP($A634,#REF!,4,FALSE),LEN(VLOOKUP($A634,#REF!,4,FALSE))-2),CONCATENATE(LEFT(VLOOKUP($A634,#REF!,4,FALSE),LEN(VLOOKUP($A634,#REF!,4,FALSE))-2),"*")),"")</f>
        <v>#REF!</v>
      </c>
      <c r="F634" s="42" t="e">
        <f>IF(LEN(VLOOKUP($A634,#REF!,5,FALSE)),IF(INDEX(#REF!,MATCH($A634,#REF!,0),2),LEFT(VLOOKUP($A634,#REF!,5,FALSE),LEN(VLOOKUP($A634,#REF!,5,FALSE))-2),CONCATENATE(LEFT(VLOOKUP($A634,#REF!,5,FALSE),LEN(VLOOKUP($A634,#REF!,5,FALSE))-2),"*")),"")</f>
        <v>#REF!</v>
      </c>
      <c r="G634" s="42" t="e">
        <f>IF(LEN(VLOOKUP($A634,#REF!,6,FALSE)),IF(INDEX(#REF!,MATCH($A634,#REF!,0),3),LEFT(VLOOKUP($A634,#REF!,6,FALSE),LEN(VLOOKUP($A634,#REF!,6,FALSE))-2),CONCATENATE(LEFT(VLOOKUP($A634,#REF!,6,FALSE),LEN(VLOOKUP($A634,#REF!,6,FALSE))-2),"*")),"")</f>
        <v>#REF!</v>
      </c>
      <c r="H634" s="43" t="e">
        <f>IF(LEN(VLOOKUP($A634,#REF!,7,FALSE)),IF(INDEX(#REF!,MATCH($A634,#REF!,0),4),LEFT(VLOOKUP($A634,#REF!,7,FALSE),LEN(VLOOKUP($A634,#REF!,7,FALSE))-2),CONCATENATE(LEFT(VLOOKUP($A634,#REF!,7,FALSE),LEN(VLOOKUP($A634,#REF!,7,FALSE))-2),"*")),"")</f>
        <v>#REF!</v>
      </c>
      <c r="I634" s="54" t="e">
        <f>IF(LEN(VLOOKUP($A634,#REF!,8,FALSE)),UPPER(RIGHT(VLOOKUP($A634,#REF!,8,FALSE),1)),"")</f>
        <v>#REF!</v>
      </c>
      <c r="J634" s="42" t="e">
        <f>IF(LEN(VLOOKUP($A634,#REF!,4,FALSE)),UPPER(RIGHT(VLOOKUP($A634,#REF!,4,FALSE),1)),"")</f>
        <v>#REF!</v>
      </c>
      <c r="K634" s="42" t="e">
        <f>IF(LEN(VLOOKUP($A634,#REF!,5,FALSE)),UPPER(RIGHT(VLOOKUP($A634,#REF!,5,FALSE),1)),"")</f>
        <v>#REF!</v>
      </c>
      <c r="L634" s="42" t="e">
        <f>IF(LEN(VLOOKUP($A634,#REF!,6,FALSE)),UPPER(RIGHT(VLOOKUP($A634,#REF!,6,FALSE),1)),"")</f>
        <v>#REF!</v>
      </c>
      <c r="M634" s="43" t="e">
        <f>IF(LEN(VLOOKUP($A634,#REF!,7,FALSE)),UPPER(RIGHT(VLOOKUP($A634,#REF!,7,FALSE),1)),"")</f>
        <v>#REF!</v>
      </c>
      <c r="N634" s="206"/>
      <c r="O634" s="206"/>
      <c r="P634" s="206"/>
      <c r="Q634" s="206"/>
      <c r="R634" s="206"/>
      <c r="S634" s="63" t="e">
        <f>HLOOKUP("Device Tree Pin Name",#REF!,MATCH($A634,#REF!,0),FALSE)</f>
        <v>#REF!</v>
      </c>
      <c r="T634" s="47" t="e">
        <f>HLOOKUP("power rail",#REF!,MATCH($A634,#REF!,0),FALSE)</f>
        <v>#REF!</v>
      </c>
      <c r="U634" s="62" t="e">
        <f>HLOOKUP("Wake Capable",#REF!,MATCH($A634,#REF!,0),FALSE)</f>
        <v>#REF!</v>
      </c>
      <c r="V634" s="62" t="e">
        <f>HLOOKUP("Strap",#REF!,MATCH($A634,#REF!,0),FALSE)</f>
        <v>#REF!</v>
      </c>
      <c r="W634" s="62"/>
      <c r="X634" s="62"/>
      <c r="Y634" s="62"/>
      <c r="Z634" s="47"/>
      <c r="AA634" s="47" t="e">
        <f>HLOOKUP("Pad type",#REF!,MATCH($A634,#REF!,0),FALSE)</f>
        <v>#REF!</v>
      </c>
      <c r="AB634" s="63"/>
      <c r="AC634" s="63" t="e">
        <f>HLOOKUP("POR Pin State",#REF!,MATCH($A634,#REF!,0),FALSE)</f>
        <v>#REF!</v>
      </c>
      <c r="AD634" s="207"/>
      <c r="AE634" s="208"/>
      <c r="AF634" s="208"/>
      <c r="AG634" s="208"/>
      <c r="AH634" s="209"/>
      <c r="AI634" s="209"/>
      <c r="AJ634" s="210"/>
      <c r="AK634" s="210"/>
      <c r="AL634" s="210"/>
      <c r="AM634" s="210"/>
      <c r="AN634" s="210"/>
      <c r="AO634" s="210"/>
      <c r="AP634" s="210"/>
      <c r="AQ634" s="215" t="s">
        <v>1469</v>
      </c>
      <c r="AR634" s="105"/>
      <c r="AS634" s="105"/>
      <c r="AT634" s="105"/>
      <c r="AU634" s="105"/>
      <c r="AV634" s="105"/>
      <c r="AW634" s="105"/>
      <c r="AX634" s="105"/>
      <c r="AY634" s="105"/>
      <c r="AZ634" s="105"/>
      <c r="BA634" s="105"/>
      <c r="BB634" s="218"/>
      <c r="BC634" s="105"/>
      <c r="BD634" s="250"/>
      <c r="BE634" s="252" t="s">
        <v>1470</v>
      </c>
      <c r="BF634" s="147" t="e">
        <f>VLOOKUP($A634,#REF!,34,FALSE)</f>
        <v>#REF!</v>
      </c>
      <c r="BG634" s="147" t="e">
        <f>VLOOKUP($A634,#REF!,22,FALSE)</f>
        <v>#REF!</v>
      </c>
      <c r="BH634" s="149"/>
    </row>
    <row r="635" s="5" customFormat="1" ht="12.95" customHeight="1" spans="1:60">
      <c r="A635" s="48" t="s">
        <v>1471</v>
      </c>
      <c r="B635" s="38" t="e">
        <f>VLOOKUP($A635,#REF!,34,FALSE)</f>
        <v>#REF!</v>
      </c>
      <c r="C635" s="39" t="str">
        <f t="shared" si="160"/>
        <v>unused_DDR_XM0_B8RDQS_N</v>
      </c>
      <c r="D635" s="40" t="e">
        <f>IF(LEN(VLOOKUP($A635,#REF!,8,FALSE)),LEFT(VLOOKUP($A635,#REF!,8,FALSE),LEN(VLOOKUP($A635,#REF!,8,FALSE))-2),"")</f>
        <v>#REF!</v>
      </c>
      <c r="E635" s="41" t="e">
        <f>IF(LEN(VLOOKUP($A635,#REF!,4,FALSE)),IF(INDEX(#REF!,MATCH($A635,#REF!,0),1),LEFT(VLOOKUP($A635,#REF!,4,FALSE),LEN(VLOOKUP($A635,#REF!,4,FALSE))-2),CONCATENATE(LEFT(VLOOKUP($A635,#REF!,4,FALSE),LEN(VLOOKUP($A635,#REF!,4,FALSE))-2),"*")),"")</f>
        <v>#REF!</v>
      </c>
      <c r="F635" s="42" t="e">
        <f>IF(LEN(VLOOKUP($A635,#REF!,5,FALSE)),IF(INDEX(#REF!,MATCH($A635,#REF!,0),2),LEFT(VLOOKUP($A635,#REF!,5,FALSE),LEN(VLOOKUP($A635,#REF!,5,FALSE))-2),CONCATENATE(LEFT(VLOOKUP($A635,#REF!,5,FALSE),LEN(VLOOKUP($A635,#REF!,5,FALSE))-2),"*")),"")</f>
        <v>#REF!</v>
      </c>
      <c r="G635" s="42" t="e">
        <f>IF(LEN(VLOOKUP($A635,#REF!,6,FALSE)),IF(INDEX(#REF!,MATCH($A635,#REF!,0),3),LEFT(VLOOKUP($A635,#REF!,6,FALSE),LEN(VLOOKUP($A635,#REF!,6,FALSE))-2),CONCATENATE(LEFT(VLOOKUP($A635,#REF!,6,FALSE),LEN(VLOOKUP($A635,#REF!,6,FALSE))-2),"*")),"")</f>
        <v>#REF!</v>
      </c>
      <c r="H635" s="43" t="e">
        <f>IF(LEN(VLOOKUP($A635,#REF!,7,FALSE)),IF(INDEX(#REF!,MATCH($A635,#REF!,0),4),LEFT(VLOOKUP($A635,#REF!,7,FALSE),LEN(VLOOKUP($A635,#REF!,7,FALSE))-2),CONCATENATE(LEFT(VLOOKUP($A635,#REF!,7,FALSE),LEN(VLOOKUP($A635,#REF!,7,FALSE))-2),"*")),"")</f>
        <v>#REF!</v>
      </c>
      <c r="I635" s="54" t="e">
        <f>IF(LEN(VLOOKUP($A635,#REF!,8,FALSE)),UPPER(RIGHT(VLOOKUP($A635,#REF!,8,FALSE),1)),"")</f>
        <v>#REF!</v>
      </c>
      <c r="J635" s="42" t="e">
        <f>IF(LEN(VLOOKUP($A635,#REF!,4,FALSE)),UPPER(RIGHT(VLOOKUP($A635,#REF!,4,FALSE),1)),"")</f>
        <v>#REF!</v>
      </c>
      <c r="K635" s="42" t="e">
        <f>IF(LEN(VLOOKUP($A635,#REF!,5,FALSE)),UPPER(RIGHT(VLOOKUP($A635,#REF!,5,FALSE),1)),"")</f>
        <v>#REF!</v>
      </c>
      <c r="L635" s="42" t="e">
        <f>IF(LEN(VLOOKUP($A635,#REF!,6,FALSE)),UPPER(RIGHT(VLOOKUP($A635,#REF!,6,FALSE),1)),"")</f>
        <v>#REF!</v>
      </c>
      <c r="M635" s="43" t="e">
        <f>IF(LEN(VLOOKUP($A635,#REF!,7,FALSE)),UPPER(RIGHT(VLOOKUP($A635,#REF!,7,FALSE),1)),"")</f>
        <v>#REF!</v>
      </c>
      <c r="N635" s="206"/>
      <c r="O635" s="206"/>
      <c r="P635" s="206"/>
      <c r="Q635" s="206"/>
      <c r="R635" s="206"/>
      <c r="S635" s="63" t="e">
        <f>HLOOKUP("Device Tree Pin Name",#REF!,MATCH($A635,#REF!,0),FALSE)</f>
        <v>#REF!</v>
      </c>
      <c r="T635" s="47" t="e">
        <f>HLOOKUP("power rail",#REF!,MATCH($A635,#REF!,0),FALSE)</f>
        <v>#REF!</v>
      </c>
      <c r="U635" s="62" t="e">
        <f>HLOOKUP("Wake Capable",#REF!,MATCH($A635,#REF!,0),FALSE)</f>
        <v>#REF!</v>
      </c>
      <c r="V635" s="62" t="e">
        <f>HLOOKUP("Strap",#REF!,MATCH($A635,#REF!,0),FALSE)</f>
        <v>#REF!</v>
      </c>
      <c r="W635" s="62"/>
      <c r="X635" s="62"/>
      <c r="Y635" s="62"/>
      <c r="Z635" s="47"/>
      <c r="AA635" s="47" t="e">
        <f>HLOOKUP("Pad type",#REF!,MATCH($A635,#REF!,0),FALSE)</f>
        <v>#REF!</v>
      </c>
      <c r="AB635" s="63"/>
      <c r="AC635" s="63" t="e">
        <f>HLOOKUP("POR Pin State",#REF!,MATCH($A635,#REF!,0),FALSE)</f>
        <v>#REF!</v>
      </c>
      <c r="AD635" s="207"/>
      <c r="AE635" s="208"/>
      <c r="AF635" s="208"/>
      <c r="AG635" s="208"/>
      <c r="AH635" s="209"/>
      <c r="AI635" s="209"/>
      <c r="AJ635" s="210"/>
      <c r="AK635" s="210"/>
      <c r="AL635" s="210"/>
      <c r="AM635" s="210"/>
      <c r="AN635" s="210"/>
      <c r="AO635" s="210"/>
      <c r="AP635" s="210"/>
      <c r="AQ635" s="215" t="s">
        <v>1471</v>
      </c>
      <c r="AR635" s="105"/>
      <c r="AS635" s="105"/>
      <c r="AT635" s="105"/>
      <c r="AU635" s="105"/>
      <c r="AV635" s="105"/>
      <c r="AW635" s="105"/>
      <c r="AX635" s="105"/>
      <c r="AY635" s="105"/>
      <c r="AZ635" s="105"/>
      <c r="BA635" s="105"/>
      <c r="BB635" s="218"/>
      <c r="BC635" s="105"/>
      <c r="BD635" s="250"/>
      <c r="BE635" s="252" t="s">
        <v>1472</v>
      </c>
      <c r="BF635" s="147" t="e">
        <f>VLOOKUP($A635,#REF!,34,FALSE)</f>
        <v>#REF!</v>
      </c>
      <c r="BG635" s="147" t="e">
        <f>VLOOKUP($A635,#REF!,22,FALSE)</f>
        <v>#REF!</v>
      </c>
      <c r="BH635" s="149"/>
    </row>
    <row r="636" s="5" customFormat="1" ht="12.95" customHeight="1" spans="1:60">
      <c r="A636" s="48" t="s">
        <v>1473</v>
      </c>
      <c r="B636" s="38" t="e">
        <f>VLOOKUP($A636,#REF!,34,FALSE)</f>
        <v>#REF!</v>
      </c>
      <c r="C636" s="39" t="str">
        <f t="shared" si="160"/>
        <v>unused_DDR_XM0_B9D0</v>
      </c>
      <c r="D636" s="40" t="e">
        <f>IF(LEN(VLOOKUP($A636,#REF!,8,FALSE)),LEFT(VLOOKUP($A636,#REF!,8,FALSE),LEN(VLOOKUP($A636,#REF!,8,FALSE))-2),"")</f>
        <v>#REF!</v>
      </c>
      <c r="E636" s="41" t="e">
        <f>IF(LEN(VLOOKUP($A636,#REF!,4,FALSE)),IF(INDEX(#REF!,MATCH($A636,#REF!,0),1),LEFT(VLOOKUP($A636,#REF!,4,FALSE),LEN(VLOOKUP($A636,#REF!,4,FALSE))-2),CONCATENATE(LEFT(VLOOKUP($A636,#REF!,4,FALSE),LEN(VLOOKUP($A636,#REF!,4,FALSE))-2),"*")),"")</f>
        <v>#REF!</v>
      </c>
      <c r="F636" s="42" t="e">
        <f>IF(LEN(VLOOKUP($A636,#REF!,5,FALSE)),IF(INDEX(#REF!,MATCH($A636,#REF!,0),2),LEFT(VLOOKUP($A636,#REF!,5,FALSE),LEN(VLOOKUP($A636,#REF!,5,FALSE))-2),CONCATENATE(LEFT(VLOOKUP($A636,#REF!,5,FALSE),LEN(VLOOKUP($A636,#REF!,5,FALSE))-2),"*")),"")</f>
        <v>#REF!</v>
      </c>
      <c r="G636" s="42" t="e">
        <f>IF(LEN(VLOOKUP($A636,#REF!,6,FALSE)),IF(INDEX(#REF!,MATCH($A636,#REF!,0),3),LEFT(VLOOKUP($A636,#REF!,6,FALSE),LEN(VLOOKUP($A636,#REF!,6,FALSE))-2),CONCATENATE(LEFT(VLOOKUP($A636,#REF!,6,FALSE),LEN(VLOOKUP($A636,#REF!,6,FALSE))-2),"*")),"")</f>
        <v>#REF!</v>
      </c>
      <c r="H636" s="43" t="e">
        <f>IF(LEN(VLOOKUP($A636,#REF!,7,FALSE)),IF(INDEX(#REF!,MATCH($A636,#REF!,0),4),LEFT(VLOOKUP($A636,#REF!,7,FALSE),LEN(VLOOKUP($A636,#REF!,7,FALSE))-2),CONCATENATE(LEFT(VLOOKUP($A636,#REF!,7,FALSE),LEN(VLOOKUP($A636,#REF!,7,FALSE))-2),"*")),"")</f>
        <v>#REF!</v>
      </c>
      <c r="I636" s="54" t="e">
        <f>IF(LEN(VLOOKUP($A636,#REF!,8,FALSE)),UPPER(RIGHT(VLOOKUP($A636,#REF!,8,FALSE),1)),"")</f>
        <v>#REF!</v>
      </c>
      <c r="J636" s="42" t="e">
        <f>IF(LEN(VLOOKUP($A636,#REF!,4,FALSE)),UPPER(RIGHT(VLOOKUP($A636,#REF!,4,FALSE),1)),"")</f>
        <v>#REF!</v>
      </c>
      <c r="K636" s="42" t="e">
        <f>IF(LEN(VLOOKUP($A636,#REF!,5,FALSE)),UPPER(RIGHT(VLOOKUP($A636,#REF!,5,FALSE),1)),"")</f>
        <v>#REF!</v>
      </c>
      <c r="L636" s="42" t="e">
        <f>IF(LEN(VLOOKUP($A636,#REF!,6,FALSE)),UPPER(RIGHT(VLOOKUP($A636,#REF!,6,FALSE),1)),"")</f>
        <v>#REF!</v>
      </c>
      <c r="M636" s="43" t="e">
        <f>IF(LEN(VLOOKUP($A636,#REF!,7,FALSE)),UPPER(RIGHT(VLOOKUP($A636,#REF!,7,FALSE),1)),"")</f>
        <v>#REF!</v>
      </c>
      <c r="N636" s="206"/>
      <c r="O636" s="206"/>
      <c r="P636" s="206"/>
      <c r="Q636" s="206"/>
      <c r="R636" s="206"/>
      <c r="S636" s="63" t="e">
        <f>HLOOKUP("Device Tree Pin Name",#REF!,MATCH($A636,#REF!,0),FALSE)</f>
        <v>#REF!</v>
      </c>
      <c r="T636" s="47" t="e">
        <f>HLOOKUP("power rail",#REF!,MATCH($A636,#REF!,0),FALSE)</f>
        <v>#REF!</v>
      </c>
      <c r="U636" s="62" t="e">
        <f>HLOOKUP("Wake Capable",#REF!,MATCH($A636,#REF!,0),FALSE)</f>
        <v>#REF!</v>
      </c>
      <c r="V636" s="62" t="e">
        <f>HLOOKUP("Strap",#REF!,MATCH($A636,#REF!,0),FALSE)</f>
        <v>#REF!</v>
      </c>
      <c r="W636" s="62"/>
      <c r="X636" s="62"/>
      <c r="Y636" s="62"/>
      <c r="Z636" s="47"/>
      <c r="AA636" s="47" t="e">
        <f>HLOOKUP("Pad type",#REF!,MATCH($A636,#REF!,0),FALSE)</f>
        <v>#REF!</v>
      </c>
      <c r="AB636" s="63"/>
      <c r="AC636" s="63" t="e">
        <f>HLOOKUP("POR Pin State",#REF!,MATCH($A636,#REF!,0),FALSE)</f>
        <v>#REF!</v>
      </c>
      <c r="AD636" s="207"/>
      <c r="AE636" s="208"/>
      <c r="AF636" s="208"/>
      <c r="AG636" s="208"/>
      <c r="AH636" s="209"/>
      <c r="AI636" s="209"/>
      <c r="AJ636" s="210"/>
      <c r="AK636" s="210"/>
      <c r="AL636" s="210"/>
      <c r="AM636" s="210"/>
      <c r="AN636" s="210"/>
      <c r="AO636" s="210"/>
      <c r="AP636" s="210"/>
      <c r="AQ636" s="215" t="s">
        <v>1474</v>
      </c>
      <c r="AR636" s="105"/>
      <c r="AS636" s="105"/>
      <c r="AT636" s="105"/>
      <c r="AU636" s="105"/>
      <c r="AV636" s="105"/>
      <c r="AW636" s="105"/>
      <c r="AX636" s="105"/>
      <c r="AY636" s="105"/>
      <c r="AZ636" s="105"/>
      <c r="BA636" s="105"/>
      <c r="BB636" s="218"/>
      <c r="BC636" s="105"/>
      <c r="BD636" s="250"/>
      <c r="BE636" s="252" t="s">
        <v>1475</v>
      </c>
      <c r="BF636" s="147" t="e">
        <f>VLOOKUP($A636,#REF!,34,FALSE)</f>
        <v>#REF!</v>
      </c>
      <c r="BG636" s="147" t="e">
        <f>VLOOKUP($A636,#REF!,22,FALSE)</f>
        <v>#REF!</v>
      </c>
      <c r="BH636" s="149"/>
    </row>
    <row r="637" s="5" customFormat="1" ht="12.95" customHeight="1" spans="1:60">
      <c r="A637" s="48" t="s">
        <v>1476</v>
      </c>
      <c r="B637" s="38" t="e">
        <f>VLOOKUP($A637,#REF!,34,FALSE)</f>
        <v>#REF!</v>
      </c>
      <c r="C637" s="39" t="str">
        <f t="shared" ref="C637:C660" si="161">CONCATENATE("unused_",A637)</f>
        <v>unused_DDR_XM0_B9D1</v>
      </c>
      <c r="D637" s="40" t="e">
        <f>IF(LEN(VLOOKUP($A637,#REF!,8,FALSE)),LEFT(VLOOKUP($A637,#REF!,8,FALSE),LEN(VLOOKUP($A637,#REF!,8,FALSE))-2),"")</f>
        <v>#REF!</v>
      </c>
      <c r="E637" s="41" t="e">
        <f>IF(LEN(VLOOKUP($A637,#REF!,4,FALSE)),IF(INDEX(#REF!,MATCH($A637,#REF!,0),1),LEFT(VLOOKUP($A637,#REF!,4,FALSE),LEN(VLOOKUP($A637,#REF!,4,FALSE))-2),CONCATENATE(LEFT(VLOOKUP($A637,#REF!,4,FALSE),LEN(VLOOKUP($A637,#REF!,4,FALSE))-2),"*")),"")</f>
        <v>#REF!</v>
      </c>
      <c r="F637" s="42" t="e">
        <f>IF(LEN(VLOOKUP($A637,#REF!,5,FALSE)),IF(INDEX(#REF!,MATCH($A637,#REF!,0),2),LEFT(VLOOKUP($A637,#REF!,5,FALSE),LEN(VLOOKUP($A637,#REF!,5,FALSE))-2),CONCATENATE(LEFT(VLOOKUP($A637,#REF!,5,FALSE),LEN(VLOOKUP($A637,#REF!,5,FALSE))-2),"*")),"")</f>
        <v>#REF!</v>
      </c>
      <c r="G637" s="42" t="e">
        <f>IF(LEN(VLOOKUP($A637,#REF!,6,FALSE)),IF(INDEX(#REF!,MATCH($A637,#REF!,0),3),LEFT(VLOOKUP($A637,#REF!,6,FALSE),LEN(VLOOKUP($A637,#REF!,6,FALSE))-2),CONCATENATE(LEFT(VLOOKUP($A637,#REF!,6,FALSE),LEN(VLOOKUP($A637,#REF!,6,FALSE))-2),"*")),"")</f>
        <v>#REF!</v>
      </c>
      <c r="H637" s="43" t="e">
        <f>IF(LEN(VLOOKUP($A637,#REF!,7,FALSE)),IF(INDEX(#REF!,MATCH($A637,#REF!,0),4),LEFT(VLOOKUP($A637,#REF!,7,FALSE),LEN(VLOOKUP($A637,#REF!,7,FALSE))-2),CONCATENATE(LEFT(VLOOKUP($A637,#REF!,7,FALSE),LEN(VLOOKUP($A637,#REF!,7,FALSE))-2),"*")),"")</f>
        <v>#REF!</v>
      </c>
      <c r="I637" s="54" t="e">
        <f>IF(LEN(VLOOKUP($A637,#REF!,8,FALSE)),UPPER(RIGHT(VLOOKUP($A637,#REF!,8,FALSE),1)),"")</f>
        <v>#REF!</v>
      </c>
      <c r="J637" s="42" t="e">
        <f>IF(LEN(VLOOKUP($A637,#REF!,4,FALSE)),UPPER(RIGHT(VLOOKUP($A637,#REF!,4,FALSE),1)),"")</f>
        <v>#REF!</v>
      </c>
      <c r="K637" s="42" t="e">
        <f>IF(LEN(VLOOKUP($A637,#REF!,5,FALSE)),UPPER(RIGHT(VLOOKUP($A637,#REF!,5,FALSE),1)),"")</f>
        <v>#REF!</v>
      </c>
      <c r="L637" s="42" t="e">
        <f>IF(LEN(VLOOKUP($A637,#REF!,6,FALSE)),UPPER(RIGHT(VLOOKUP($A637,#REF!,6,FALSE),1)),"")</f>
        <v>#REF!</v>
      </c>
      <c r="M637" s="43" t="e">
        <f>IF(LEN(VLOOKUP($A637,#REF!,7,FALSE)),UPPER(RIGHT(VLOOKUP($A637,#REF!,7,FALSE),1)),"")</f>
        <v>#REF!</v>
      </c>
      <c r="N637" s="206"/>
      <c r="O637" s="206"/>
      <c r="P637" s="206"/>
      <c r="Q637" s="206"/>
      <c r="R637" s="206"/>
      <c r="S637" s="63" t="e">
        <f>HLOOKUP("Device Tree Pin Name",#REF!,MATCH($A637,#REF!,0),FALSE)</f>
        <v>#REF!</v>
      </c>
      <c r="T637" s="47" t="e">
        <f>HLOOKUP("power rail",#REF!,MATCH($A637,#REF!,0),FALSE)</f>
        <v>#REF!</v>
      </c>
      <c r="U637" s="62" t="e">
        <f>HLOOKUP("Wake Capable",#REF!,MATCH($A637,#REF!,0),FALSE)</f>
        <v>#REF!</v>
      </c>
      <c r="V637" s="62" t="e">
        <f>HLOOKUP("Strap",#REF!,MATCH($A637,#REF!,0),FALSE)</f>
        <v>#REF!</v>
      </c>
      <c r="W637" s="62"/>
      <c r="X637" s="62"/>
      <c r="Y637" s="62"/>
      <c r="Z637" s="47"/>
      <c r="AA637" s="47" t="e">
        <f>HLOOKUP("Pad type",#REF!,MATCH($A637,#REF!,0),FALSE)</f>
        <v>#REF!</v>
      </c>
      <c r="AB637" s="63"/>
      <c r="AC637" s="63" t="e">
        <f>HLOOKUP("POR Pin State",#REF!,MATCH($A637,#REF!,0),FALSE)</f>
        <v>#REF!</v>
      </c>
      <c r="AD637" s="207"/>
      <c r="AE637" s="208"/>
      <c r="AF637" s="208"/>
      <c r="AG637" s="208"/>
      <c r="AH637" s="209"/>
      <c r="AI637" s="209"/>
      <c r="AJ637" s="210"/>
      <c r="AK637" s="210"/>
      <c r="AL637" s="210"/>
      <c r="AM637" s="210"/>
      <c r="AN637" s="210"/>
      <c r="AO637" s="210"/>
      <c r="AP637" s="210"/>
      <c r="AQ637" s="215" t="s">
        <v>1477</v>
      </c>
      <c r="AR637" s="105"/>
      <c r="AS637" s="105"/>
      <c r="AT637" s="105"/>
      <c r="AU637" s="105"/>
      <c r="AV637" s="105"/>
      <c r="AW637" s="105"/>
      <c r="AX637" s="105"/>
      <c r="AY637" s="105"/>
      <c r="AZ637" s="105"/>
      <c r="BA637" s="105"/>
      <c r="BB637" s="218"/>
      <c r="BC637" s="105"/>
      <c r="BD637" s="250"/>
      <c r="BE637" s="252" t="s">
        <v>1478</v>
      </c>
      <c r="BF637" s="147" t="e">
        <f>VLOOKUP($A637,#REF!,34,FALSE)</f>
        <v>#REF!</v>
      </c>
      <c r="BG637" s="147" t="e">
        <f>VLOOKUP($A637,#REF!,22,FALSE)</f>
        <v>#REF!</v>
      </c>
      <c r="BH637" s="149"/>
    </row>
    <row r="638" s="5" customFormat="1" ht="12.95" customHeight="1" spans="1:60">
      <c r="A638" s="48" t="s">
        <v>1479</v>
      </c>
      <c r="B638" s="38" t="e">
        <f>VLOOKUP($A638,#REF!,34,FALSE)</f>
        <v>#REF!</v>
      </c>
      <c r="C638" s="39" t="str">
        <f t="shared" si="161"/>
        <v>unused_DDR_XM0_B9D2</v>
      </c>
      <c r="D638" s="40" t="e">
        <f>IF(LEN(VLOOKUP($A638,#REF!,8,FALSE)),LEFT(VLOOKUP($A638,#REF!,8,FALSE),LEN(VLOOKUP($A638,#REF!,8,FALSE))-2),"")</f>
        <v>#REF!</v>
      </c>
      <c r="E638" s="41" t="e">
        <f>IF(LEN(VLOOKUP($A638,#REF!,4,FALSE)),IF(INDEX(#REF!,MATCH($A638,#REF!,0),1),LEFT(VLOOKUP($A638,#REF!,4,FALSE),LEN(VLOOKUP($A638,#REF!,4,FALSE))-2),CONCATENATE(LEFT(VLOOKUP($A638,#REF!,4,FALSE),LEN(VLOOKUP($A638,#REF!,4,FALSE))-2),"*")),"")</f>
        <v>#REF!</v>
      </c>
      <c r="F638" s="42" t="e">
        <f>IF(LEN(VLOOKUP($A638,#REF!,5,FALSE)),IF(INDEX(#REF!,MATCH($A638,#REF!,0),2),LEFT(VLOOKUP($A638,#REF!,5,FALSE),LEN(VLOOKUP($A638,#REF!,5,FALSE))-2),CONCATENATE(LEFT(VLOOKUP($A638,#REF!,5,FALSE),LEN(VLOOKUP($A638,#REF!,5,FALSE))-2),"*")),"")</f>
        <v>#REF!</v>
      </c>
      <c r="G638" s="42" t="e">
        <f>IF(LEN(VLOOKUP($A638,#REF!,6,FALSE)),IF(INDEX(#REF!,MATCH($A638,#REF!,0),3),LEFT(VLOOKUP($A638,#REF!,6,FALSE),LEN(VLOOKUP($A638,#REF!,6,FALSE))-2),CONCATENATE(LEFT(VLOOKUP($A638,#REF!,6,FALSE),LEN(VLOOKUP($A638,#REF!,6,FALSE))-2),"*")),"")</f>
        <v>#REF!</v>
      </c>
      <c r="H638" s="43" t="e">
        <f>IF(LEN(VLOOKUP($A638,#REF!,7,FALSE)),IF(INDEX(#REF!,MATCH($A638,#REF!,0),4),LEFT(VLOOKUP($A638,#REF!,7,FALSE),LEN(VLOOKUP($A638,#REF!,7,FALSE))-2),CONCATENATE(LEFT(VLOOKUP($A638,#REF!,7,FALSE),LEN(VLOOKUP($A638,#REF!,7,FALSE))-2),"*")),"")</f>
        <v>#REF!</v>
      </c>
      <c r="I638" s="54" t="e">
        <f>IF(LEN(VLOOKUP($A638,#REF!,8,FALSE)),UPPER(RIGHT(VLOOKUP($A638,#REF!,8,FALSE),1)),"")</f>
        <v>#REF!</v>
      </c>
      <c r="J638" s="42" t="e">
        <f>IF(LEN(VLOOKUP($A638,#REF!,4,FALSE)),UPPER(RIGHT(VLOOKUP($A638,#REF!,4,FALSE),1)),"")</f>
        <v>#REF!</v>
      </c>
      <c r="K638" s="42" t="e">
        <f>IF(LEN(VLOOKUP($A638,#REF!,5,FALSE)),UPPER(RIGHT(VLOOKUP($A638,#REF!,5,FALSE),1)),"")</f>
        <v>#REF!</v>
      </c>
      <c r="L638" s="42" t="e">
        <f>IF(LEN(VLOOKUP($A638,#REF!,6,FALSE)),UPPER(RIGHT(VLOOKUP($A638,#REF!,6,FALSE),1)),"")</f>
        <v>#REF!</v>
      </c>
      <c r="M638" s="43" t="e">
        <f>IF(LEN(VLOOKUP($A638,#REF!,7,FALSE)),UPPER(RIGHT(VLOOKUP($A638,#REF!,7,FALSE),1)),"")</f>
        <v>#REF!</v>
      </c>
      <c r="N638" s="206"/>
      <c r="O638" s="206"/>
      <c r="P638" s="206"/>
      <c r="Q638" s="206"/>
      <c r="R638" s="206"/>
      <c r="S638" s="63" t="e">
        <f>HLOOKUP("Device Tree Pin Name",#REF!,MATCH($A638,#REF!,0),FALSE)</f>
        <v>#REF!</v>
      </c>
      <c r="T638" s="47" t="e">
        <f>HLOOKUP("power rail",#REF!,MATCH($A638,#REF!,0),FALSE)</f>
        <v>#REF!</v>
      </c>
      <c r="U638" s="62" t="e">
        <f>HLOOKUP("Wake Capable",#REF!,MATCH($A638,#REF!,0),FALSE)</f>
        <v>#REF!</v>
      </c>
      <c r="V638" s="62" t="e">
        <f>HLOOKUP("Strap",#REF!,MATCH($A638,#REF!,0),FALSE)</f>
        <v>#REF!</v>
      </c>
      <c r="W638" s="62"/>
      <c r="X638" s="62"/>
      <c r="Y638" s="62"/>
      <c r="Z638" s="47"/>
      <c r="AA638" s="47" t="e">
        <f>HLOOKUP("Pad type",#REF!,MATCH($A638,#REF!,0),FALSE)</f>
        <v>#REF!</v>
      </c>
      <c r="AB638" s="63"/>
      <c r="AC638" s="63" t="e">
        <f>HLOOKUP("POR Pin State",#REF!,MATCH($A638,#REF!,0),FALSE)</f>
        <v>#REF!</v>
      </c>
      <c r="AD638" s="207"/>
      <c r="AE638" s="208"/>
      <c r="AF638" s="208"/>
      <c r="AG638" s="208"/>
      <c r="AH638" s="209"/>
      <c r="AI638" s="209"/>
      <c r="AJ638" s="210"/>
      <c r="AK638" s="210"/>
      <c r="AL638" s="210"/>
      <c r="AM638" s="210"/>
      <c r="AN638" s="210"/>
      <c r="AO638" s="210"/>
      <c r="AP638" s="210"/>
      <c r="AQ638" s="215" t="s">
        <v>1480</v>
      </c>
      <c r="AR638" s="105"/>
      <c r="AS638" s="105"/>
      <c r="AT638" s="105"/>
      <c r="AU638" s="105"/>
      <c r="AV638" s="105"/>
      <c r="AW638" s="105"/>
      <c r="AX638" s="105"/>
      <c r="AY638" s="105"/>
      <c r="AZ638" s="105"/>
      <c r="BA638" s="105"/>
      <c r="BB638" s="218"/>
      <c r="BC638" s="105"/>
      <c r="BD638" s="250"/>
      <c r="BE638" s="252" t="s">
        <v>1481</v>
      </c>
      <c r="BF638" s="147" t="e">
        <f>VLOOKUP($A638,#REF!,34,FALSE)</f>
        <v>#REF!</v>
      </c>
      <c r="BG638" s="147" t="e">
        <f>VLOOKUP($A638,#REF!,22,FALSE)</f>
        <v>#REF!</v>
      </c>
      <c r="BH638" s="149"/>
    </row>
    <row r="639" s="5" customFormat="1" ht="12.95" customHeight="1" spans="1:60">
      <c r="A639" s="48" t="s">
        <v>1482</v>
      </c>
      <c r="B639" s="38" t="e">
        <f>VLOOKUP($A639,#REF!,34,FALSE)</f>
        <v>#REF!</v>
      </c>
      <c r="C639" s="39" t="str">
        <f t="shared" si="161"/>
        <v>unused_DDR_XM0_B9D3</v>
      </c>
      <c r="D639" s="40" t="e">
        <f>IF(LEN(VLOOKUP($A639,#REF!,8,FALSE)),LEFT(VLOOKUP($A639,#REF!,8,FALSE),LEN(VLOOKUP($A639,#REF!,8,FALSE))-2),"")</f>
        <v>#REF!</v>
      </c>
      <c r="E639" s="41" t="e">
        <f>IF(LEN(VLOOKUP($A639,#REF!,4,FALSE)),IF(INDEX(#REF!,MATCH($A639,#REF!,0),1),LEFT(VLOOKUP($A639,#REF!,4,FALSE),LEN(VLOOKUP($A639,#REF!,4,FALSE))-2),CONCATENATE(LEFT(VLOOKUP($A639,#REF!,4,FALSE),LEN(VLOOKUP($A639,#REF!,4,FALSE))-2),"*")),"")</f>
        <v>#REF!</v>
      </c>
      <c r="F639" s="42" t="e">
        <f>IF(LEN(VLOOKUP($A639,#REF!,5,FALSE)),IF(INDEX(#REF!,MATCH($A639,#REF!,0),2),LEFT(VLOOKUP($A639,#REF!,5,FALSE),LEN(VLOOKUP($A639,#REF!,5,FALSE))-2),CONCATENATE(LEFT(VLOOKUP($A639,#REF!,5,FALSE),LEN(VLOOKUP($A639,#REF!,5,FALSE))-2),"*")),"")</f>
        <v>#REF!</v>
      </c>
      <c r="G639" s="42" t="e">
        <f>IF(LEN(VLOOKUP($A639,#REF!,6,FALSE)),IF(INDEX(#REF!,MATCH($A639,#REF!,0),3),LEFT(VLOOKUP($A639,#REF!,6,FALSE),LEN(VLOOKUP($A639,#REF!,6,FALSE))-2),CONCATENATE(LEFT(VLOOKUP($A639,#REF!,6,FALSE),LEN(VLOOKUP($A639,#REF!,6,FALSE))-2),"*")),"")</f>
        <v>#REF!</v>
      </c>
      <c r="H639" s="43" t="e">
        <f>IF(LEN(VLOOKUP($A639,#REF!,7,FALSE)),IF(INDEX(#REF!,MATCH($A639,#REF!,0),4),LEFT(VLOOKUP($A639,#REF!,7,FALSE),LEN(VLOOKUP($A639,#REF!,7,FALSE))-2),CONCATENATE(LEFT(VLOOKUP($A639,#REF!,7,FALSE),LEN(VLOOKUP($A639,#REF!,7,FALSE))-2),"*")),"")</f>
        <v>#REF!</v>
      </c>
      <c r="I639" s="54" t="e">
        <f>IF(LEN(VLOOKUP($A639,#REF!,8,FALSE)),UPPER(RIGHT(VLOOKUP($A639,#REF!,8,FALSE),1)),"")</f>
        <v>#REF!</v>
      </c>
      <c r="J639" s="42" t="e">
        <f>IF(LEN(VLOOKUP($A639,#REF!,4,FALSE)),UPPER(RIGHT(VLOOKUP($A639,#REF!,4,FALSE),1)),"")</f>
        <v>#REF!</v>
      </c>
      <c r="K639" s="42" t="e">
        <f>IF(LEN(VLOOKUP($A639,#REF!,5,FALSE)),UPPER(RIGHT(VLOOKUP($A639,#REF!,5,FALSE),1)),"")</f>
        <v>#REF!</v>
      </c>
      <c r="L639" s="42" t="e">
        <f>IF(LEN(VLOOKUP($A639,#REF!,6,FALSE)),UPPER(RIGHT(VLOOKUP($A639,#REF!,6,FALSE),1)),"")</f>
        <v>#REF!</v>
      </c>
      <c r="M639" s="43" t="e">
        <f>IF(LEN(VLOOKUP($A639,#REF!,7,FALSE)),UPPER(RIGHT(VLOOKUP($A639,#REF!,7,FALSE),1)),"")</f>
        <v>#REF!</v>
      </c>
      <c r="N639" s="206"/>
      <c r="O639" s="206"/>
      <c r="P639" s="206"/>
      <c r="Q639" s="206"/>
      <c r="R639" s="206"/>
      <c r="S639" s="63" t="e">
        <f>HLOOKUP("Device Tree Pin Name",#REF!,MATCH($A639,#REF!,0),FALSE)</f>
        <v>#REF!</v>
      </c>
      <c r="T639" s="47" t="e">
        <f>HLOOKUP("power rail",#REF!,MATCH($A639,#REF!,0),FALSE)</f>
        <v>#REF!</v>
      </c>
      <c r="U639" s="62" t="e">
        <f>HLOOKUP("Wake Capable",#REF!,MATCH($A639,#REF!,0),FALSE)</f>
        <v>#REF!</v>
      </c>
      <c r="V639" s="62" t="e">
        <f>HLOOKUP("Strap",#REF!,MATCH($A639,#REF!,0),FALSE)</f>
        <v>#REF!</v>
      </c>
      <c r="W639" s="62"/>
      <c r="X639" s="62"/>
      <c r="Y639" s="62"/>
      <c r="Z639" s="47"/>
      <c r="AA639" s="47" t="e">
        <f>HLOOKUP("Pad type",#REF!,MATCH($A639,#REF!,0),FALSE)</f>
        <v>#REF!</v>
      </c>
      <c r="AB639" s="63"/>
      <c r="AC639" s="63" t="e">
        <f>HLOOKUP("POR Pin State",#REF!,MATCH($A639,#REF!,0),FALSE)</f>
        <v>#REF!</v>
      </c>
      <c r="AD639" s="207"/>
      <c r="AE639" s="208"/>
      <c r="AF639" s="208"/>
      <c r="AG639" s="208"/>
      <c r="AH639" s="209"/>
      <c r="AI639" s="209"/>
      <c r="AJ639" s="210"/>
      <c r="AK639" s="210"/>
      <c r="AL639" s="210"/>
      <c r="AM639" s="210"/>
      <c r="AN639" s="210"/>
      <c r="AO639" s="210"/>
      <c r="AP639" s="210"/>
      <c r="AQ639" s="215" t="s">
        <v>1483</v>
      </c>
      <c r="AR639" s="105"/>
      <c r="AS639" s="105"/>
      <c r="AT639" s="105"/>
      <c r="AU639" s="105"/>
      <c r="AV639" s="105"/>
      <c r="AW639" s="105"/>
      <c r="AX639" s="105"/>
      <c r="AY639" s="105"/>
      <c r="AZ639" s="105"/>
      <c r="BA639" s="105"/>
      <c r="BB639" s="218"/>
      <c r="BC639" s="105"/>
      <c r="BD639" s="250"/>
      <c r="BE639" s="252" t="s">
        <v>1484</v>
      </c>
      <c r="BF639" s="147" t="e">
        <f>VLOOKUP($A639,#REF!,34,FALSE)</f>
        <v>#REF!</v>
      </c>
      <c r="BG639" s="147" t="e">
        <f>VLOOKUP($A639,#REF!,22,FALSE)</f>
        <v>#REF!</v>
      </c>
      <c r="BH639" s="149"/>
    </row>
    <row r="640" s="5" customFormat="1" ht="12.95" customHeight="1" spans="1:60">
      <c r="A640" s="48" t="s">
        <v>1485</v>
      </c>
      <c r="B640" s="38" t="e">
        <f>VLOOKUP($A640,#REF!,34,FALSE)</f>
        <v>#REF!</v>
      </c>
      <c r="C640" s="39" t="str">
        <f t="shared" si="161"/>
        <v>unused_DDR_XM0_B9D4</v>
      </c>
      <c r="D640" s="40" t="e">
        <f>IF(LEN(VLOOKUP($A640,#REF!,8,FALSE)),LEFT(VLOOKUP($A640,#REF!,8,FALSE),LEN(VLOOKUP($A640,#REF!,8,FALSE))-2),"")</f>
        <v>#REF!</v>
      </c>
      <c r="E640" s="41" t="e">
        <f>IF(LEN(VLOOKUP($A640,#REF!,4,FALSE)),IF(INDEX(#REF!,MATCH($A640,#REF!,0),1),LEFT(VLOOKUP($A640,#REF!,4,FALSE),LEN(VLOOKUP($A640,#REF!,4,FALSE))-2),CONCATENATE(LEFT(VLOOKUP($A640,#REF!,4,FALSE),LEN(VLOOKUP($A640,#REF!,4,FALSE))-2),"*")),"")</f>
        <v>#REF!</v>
      </c>
      <c r="F640" s="42" t="e">
        <f>IF(LEN(VLOOKUP($A640,#REF!,5,FALSE)),IF(INDEX(#REF!,MATCH($A640,#REF!,0),2),LEFT(VLOOKUP($A640,#REF!,5,FALSE),LEN(VLOOKUP($A640,#REF!,5,FALSE))-2),CONCATENATE(LEFT(VLOOKUP($A640,#REF!,5,FALSE),LEN(VLOOKUP($A640,#REF!,5,FALSE))-2),"*")),"")</f>
        <v>#REF!</v>
      </c>
      <c r="G640" s="42" t="e">
        <f>IF(LEN(VLOOKUP($A640,#REF!,6,FALSE)),IF(INDEX(#REF!,MATCH($A640,#REF!,0),3),LEFT(VLOOKUP($A640,#REF!,6,FALSE),LEN(VLOOKUP($A640,#REF!,6,FALSE))-2),CONCATENATE(LEFT(VLOOKUP($A640,#REF!,6,FALSE),LEN(VLOOKUP($A640,#REF!,6,FALSE))-2),"*")),"")</f>
        <v>#REF!</v>
      </c>
      <c r="H640" s="43" t="e">
        <f>IF(LEN(VLOOKUP($A640,#REF!,7,FALSE)),IF(INDEX(#REF!,MATCH($A640,#REF!,0),4),LEFT(VLOOKUP($A640,#REF!,7,FALSE),LEN(VLOOKUP($A640,#REF!,7,FALSE))-2),CONCATENATE(LEFT(VLOOKUP($A640,#REF!,7,FALSE),LEN(VLOOKUP($A640,#REF!,7,FALSE))-2),"*")),"")</f>
        <v>#REF!</v>
      </c>
      <c r="I640" s="54" t="e">
        <f>IF(LEN(VLOOKUP($A640,#REF!,8,FALSE)),UPPER(RIGHT(VLOOKUP($A640,#REF!,8,FALSE),1)),"")</f>
        <v>#REF!</v>
      </c>
      <c r="J640" s="42" t="e">
        <f>IF(LEN(VLOOKUP($A640,#REF!,4,FALSE)),UPPER(RIGHT(VLOOKUP($A640,#REF!,4,FALSE),1)),"")</f>
        <v>#REF!</v>
      </c>
      <c r="K640" s="42" t="e">
        <f>IF(LEN(VLOOKUP($A640,#REF!,5,FALSE)),UPPER(RIGHT(VLOOKUP($A640,#REF!,5,FALSE),1)),"")</f>
        <v>#REF!</v>
      </c>
      <c r="L640" s="42" t="e">
        <f>IF(LEN(VLOOKUP($A640,#REF!,6,FALSE)),UPPER(RIGHT(VLOOKUP($A640,#REF!,6,FALSE),1)),"")</f>
        <v>#REF!</v>
      </c>
      <c r="M640" s="43" t="e">
        <f>IF(LEN(VLOOKUP($A640,#REF!,7,FALSE)),UPPER(RIGHT(VLOOKUP($A640,#REF!,7,FALSE),1)),"")</f>
        <v>#REF!</v>
      </c>
      <c r="N640" s="206"/>
      <c r="O640" s="206"/>
      <c r="P640" s="206"/>
      <c r="Q640" s="206"/>
      <c r="R640" s="206"/>
      <c r="S640" s="63" t="e">
        <f>HLOOKUP("Device Tree Pin Name",#REF!,MATCH($A640,#REF!,0),FALSE)</f>
        <v>#REF!</v>
      </c>
      <c r="T640" s="47" t="e">
        <f>HLOOKUP("power rail",#REF!,MATCH($A640,#REF!,0),FALSE)</f>
        <v>#REF!</v>
      </c>
      <c r="U640" s="62" t="e">
        <f>HLOOKUP("Wake Capable",#REF!,MATCH($A640,#REF!,0),FALSE)</f>
        <v>#REF!</v>
      </c>
      <c r="V640" s="62" t="e">
        <f>HLOOKUP("Strap",#REF!,MATCH($A640,#REF!,0),FALSE)</f>
        <v>#REF!</v>
      </c>
      <c r="W640" s="62"/>
      <c r="X640" s="62"/>
      <c r="Y640" s="62"/>
      <c r="Z640" s="47"/>
      <c r="AA640" s="47" t="e">
        <f>HLOOKUP("Pad type",#REF!,MATCH($A640,#REF!,0),FALSE)</f>
        <v>#REF!</v>
      </c>
      <c r="AB640" s="63"/>
      <c r="AC640" s="63" t="e">
        <f>HLOOKUP("POR Pin State",#REF!,MATCH($A640,#REF!,0),FALSE)</f>
        <v>#REF!</v>
      </c>
      <c r="AD640" s="207"/>
      <c r="AE640" s="208"/>
      <c r="AF640" s="208"/>
      <c r="AG640" s="208"/>
      <c r="AH640" s="209"/>
      <c r="AI640" s="209"/>
      <c r="AJ640" s="210"/>
      <c r="AK640" s="210"/>
      <c r="AL640" s="210"/>
      <c r="AM640" s="210"/>
      <c r="AN640" s="210"/>
      <c r="AO640" s="210"/>
      <c r="AP640" s="210"/>
      <c r="AQ640" s="215" t="s">
        <v>1486</v>
      </c>
      <c r="AR640" s="105"/>
      <c r="AS640" s="105"/>
      <c r="AT640" s="105"/>
      <c r="AU640" s="105"/>
      <c r="AV640" s="105"/>
      <c r="AW640" s="105"/>
      <c r="AX640" s="105"/>
      <c r="AY640" s="105"/>
      <c r="AZ640" s="105"/>
      <c r="BA640" s="105"/>
      <c r="BB640" s="218"/>
      <c r="BC640" s="105"/>
      <c r="BD640" s="250"/>
      <c r="BE640" s="252" t="s">
        <v>1487</v>
      </c>
      <c r="BF640" s="147" t="e">
        <f>VLOOKUP($A640,#REF!,34,FALSE)</f>
        <v>#REF!</v>
      </c>
      <c r="BG640" s="147" t="e">
        <f>VLOOKUP($A640,#REF!,22,FALSE)</f>
        <v>#REF!</v>
      </c>
      <c r="BH640" s="149"/>
    </row>
    <row r="641" s="5" customFormat="1" ht="12.95" customHeight="1" spans="1:60">
      <c r="A641" s="10" t="s">
        <v>1488</v>
      </c>
      <c r="B641" s="38" t="e">
        <f>VLOOKUP($A641,#REF!,34,FALSE)</f>
        <v>#REF!</v>
      </c>
      <c r="C641" s="39" t="str">
        <f t="shared" si="161"/>
        <v>unused_DDR_XM0_B9D5</v>
      </c>
      <c r="D641" s="40" t="e">
        <f>IF(LEN(VLOOKUP($A641,#REF!,8,FALSE)),LEFT(VLOOKUP($A641,#REF!,8,FALSE),LEN(VLOOKUP($A641,#REF!,8,FALSE))-2),"")</f>
        <v>#REF!</v>
      </c>
      <c r="E641" s="41" t="e">
        <f>IF(LEN(VLOOKUP($A641,#REF!,4,FALSE)),IF(INDEX(#REF!,MATCH($A641,#REF!,0),1),LEFT(VLOOKUP($A641,#REF!,4,FALSE),LEN(VLOOKUP($A641,#REF!,4,FALSE))-2),CONCATENATE(LEFT(VLOOKUP($A641,#REF!,4,FALSE),LEN(VLOOKUP($A641,#REF!,4,FALSE))-2),"*")),"")</f>
        <v>#REF!</v>
      </c>
      <c r="F641" s="42" t="e">
        <f>IF(LEN(VLOOKUP($A641,#REF!,5,FALSE)),IF(INDEX(#REF!,MATCH($A641,#REF!,0),2),LEFT(VLOOKUP($A641,#REF!,5,FALSE),LEN(VLOOKUP($A641,#REF!,5,FALSE))-2),CONCATENATE(LEFT(VLOOKUP($A641,#REF!,5,FALSE),LEN(VLOOKUP($A641,#REF!,5,FALSE))-2),"*")),"")</f>
        <v>#REF!</v>
      </c>
      <c r="G641" s="42" t="e">
        <f>IF(LEN(VLOOKUP($A641,#REF!,6,FALSE)),IF(INDEX(#REF!,MATCH($A641,#REF!,0),3),LEFT(VLOOKUP($A641,#REF!,6,FALSE),LEN(VLOOKUP($A641,#REF!,6,FALSE))-2),CONCATENATE(LEFT(VLOOKUP($A641,#REF!,6,FALSE),LEN(VLOOKUP($A641,#REF!,6,FALSE))-2),"*")),"")</f>
        <v>#REF!</v>
      </c>
      <c r="H641" s="43" t="e">
        <f>IF(LEN(VLOOKUP($A641,#REF!,7,FALSE)),IF(INDEX(#REF!,MATCH($A641,#REF!,0),4),LEFT(VLOOKUP($A641,#REF!,7,FALSE),LEN(VLOOKUP($A641,#REF!,7,FALSE))-2),CONCATENATE(LEFT(VLOOKUP($A641,#REF!,7,FALSE),LEN(VLOOKUP($A641,#REF!,7,FALSE))-2),"*")),"")</f>
        <v>#REF!</v>
      </c>
      <c r="I641" s="54" t="e">
        <f>IF(LEN(VLOOKUP($A641,#REF!,8,FALSE)),UPPER(RIGHT(VLOOKUP($A641,#REF!,8,FALSE),1)),"")</f>
        <v>#REF!</v>
      </c>
      <c r="J641" s="42" t="e">
        <f>IF(LEN(VLOOKUP($A641,#REF!,4,FALSE)),UPPER(RIGHT(VLOOKUP($A641,#REF!,4,FALSE),1)),"")</f>
        <v>#REF!</v>
      </c>
      <c r="K641" s="42" t="e">
        <f>IF(LEN(VLOOKUP($A641,#REF!,5,FALSE)),UPPER(RIGHT(VLOOKUP($A641,#REF!,5,FALSE),1)),"")</f>
        <v>#REF!</v>
      </c>
      <c r="L641" s="42" t="e">
        <f>IF(LEN(VLOOKUP($A641,#REF!,6,FALSE)),UPPER(RIGHT(VLOOKUP($A641,#REF!,6,FALSE),1)),"")</f>
        <v>#REF!</v>
      </c>
      <c r="M641" s="43" t="e">
        <f>IF(LEN(VLOOKUP($A641,#REF!,7,FALSE)),UPPER(RIGHT(VLOOKUP($A641,#REF!,7,FALSE),1)),"")</f>
        <v>#REF!</v>
      </c>
      <c r="N641" s="206"/>
      <c r="O641" s="206"/>
      <c r="P641" s="206"/>
      <c r="Q641" s="206"/>
      <c r="R641" s="206"/>
      <c r="S641" s="63" t="e">
        <f>HLOOKUP("Device Tree Pin Name",#REF!,MATCH($A641,#REF!,0),FALSE)</f>
        <v>#REF!</v>
      </c>
      <c r="T641" s="47" t="e">
        <f>HLOOKUP("power rail",#REF!,MATCH($A641,#REF!,0),FALSE)</f>
        <v>#REF!</v>
      </c>
      <c r="U641" s="62" t="e">
        <f>HLOOKUP("Wake Capable",#REF!,MATCH($A641,#REF!,0),FALSE)</f>
        <v>#REF!</v>
      </c>
      <c r="V641" s="62" t="e">
        <f>HLOOKUP("Strap",#REF!,MATCH($A641,#REF!,0),FALSE)</f>
        <v>#REF!</v>
      </c>
      <c r="W641" s="62"/>
      <c r="X641" s="62"/>
      <c r="Y641" s="62"/>
      <c r="Z641" s="47"/>
      <c r="AA641" s="47" t="e">
        <f>HLOOKUP("Pad type",#REF!,MATCH($A641,#REF!,0),FALSE)</f>
        <v>#REF!</v>
      </c>
      <c r="AB641" s="63"/>
      <c r="AC641" s="63" t="e">
        <f>HLOOKUP("POR Pin State",#REF!,MATCH($A641,#REF!,0),FALSE)</f>
        <v>#REF!</v>
      </c>
      <c r="AD641" s="207"/>
      <c r="AE641" s="208"/>
      <c r="AF641" s="208"/>
      <c r="AG641" s="208"/>
      <c r="AH641" s="209"/>
      <c r="AI641" s="209"/>
      <c r="AJ641" s="210"/>
      <c r="AK641" s="210"/>
      <c r="AL641" s="210"/>
      <c r="AM641" s="210"/>
      <c r="AN641" s="210"/>
      <c r="AO641" s="210"/>
      <c r="AP641" s="210"/>
      <c r="AQ641" s="215" t="s">
        <v>1489</v>
      </c>
      <c r="AR641" s="105"/>
      <c r="AS641" s="105"/>
      <c r="AT641" s="105"/>
      <c r="AU641" s="105"/>
      <c r="AV641" s="105"/>
      <c r="AW641" s="105"/>
      <c r="AX641" s="105"/>
      <c r="AY641" s="105"/>
      <c r="AZ641" s="105"/>
      <c r="BA641" s="105"/>
      <c r="BB641" s="218"/>
      <c r="BC641" s="105"/>
      <c r="BD641" s="250"/>
      <c r="BE641" s="252" t="s">
        <v>1490</v>
      </c>
      <c r="BF641" s="147" t="e">
        <f>VLOOKUP($A641,#REF!,34,FALSE)</f>
        <v>#REF!</v>
      </c>
      <c r="BG641" s="147" t="e">
        <f>VLOOKUP($A641,#REF!,22,FALSE)</f>
        <v>#REF!</v>
      </c>
      <c r="BH641" s="149"/>
    </row>
    <row r="642" s="5" customFormat="1" ht="12.95" customHeight="1" spans="1:60">
      <c r="A642" s="10" t="s">
        <v>1491</v>
      </c>
      <c r="B642" s="38" t="e">
        <f>VLOOKUP($A642,#REF!,34,FALSE)</f>
        <v>#REF!</v>
      </c>
      <c r="C642" s="39" t="str">
        <f t="shared" si="161"/>
        <v>unused_DDR_XM0_B9D6</v>
      </c>
      <c r="D642" s="40" t="e">
        <f>IF(LEN(VLOOKUP($A642,#REF!,8,FALSE)),LEFT(VLOOKUP($A642,#REF!,8,FALSE),LEN(VLOOKUP($A642,#REF!,8,FALSE))-2),"")</f>
        <v>#REF!</v>
      </c>
      <c r="E642" s="41" t="e">
        <f>IF(LEN(VLOOKUP($A642,#REF!,4,FALSE)),IF(INDEX(#REF!,MATCH($A642,#REF!,0),1),LEFT(VLOOKUP($A642,#REF!,4,FALSE),LEN(VLOOKUP($A642,#REF!,4,FALSE))-2),CONCATENATE(LEFT(VLOOKUP($A642,#REF!,4,FALSE),LEN(VLOOKUP($A642,#REF!,4,FALSE))-2),"*")),"")</f>
        <v>#REF!</v>
      </c>
      <c r="F642" s="42" t="e">
        <f>IF(LEN(VLOOKUP($A642,#REF!,5,FALSE)),IF(INDEX(#REF!,MATCH($A642,#REF!,0),2),LEFT(VLOOKUP($A642,#REF!,5,FALSE),LEN(VLOOKUP($A642,#REF!,5,FALSE))-2),CONCATENATE(LEFT(VLOOKUP($A642,#REF!,5,FALSE),LEN(VLOOKUP($A642,#REF!,5,FALSE))-2),"*")),"")</f>
        <v>#REF!</v>
      </c>
      <c r="G642" s="42" t="e">
        <f>IF(LEN(VLOOKUP($A642,#REF!,6,FALSE)),IF(INDEX(#REF!,MATCH($A642,#REF!,0),3),LEFT(VLOOKUP($A642,#REF!,6,FALSE),LEN(VLOOKUP($A642,#REF!,6,FALSE))-2),CONCATENATE(LEFT(VLOOKUP($A642,#REF!,6,FALSE),LEN(VLOOKUP($A642,#REF!,6,FALSE))-2),"*")),"")</f>
        <v>#REF!</v>
      </c>
      <c r="H642" s="43" t="e">
        <f>IF(LEN(VLOOKUP($A642,#REF!,7,FALSE)),IF(INDEX(#REF!,MATCH($A642,#REF!,0),4),LEFT(VLOOKUP($A642,#REF!,7,FALSE),LEN(VLOOKUP($A642,#REF!,7,FALSE))-2),CONCATENATE(LEFT(VLOOKUP($A642,#REF!,7,FALSE),LEN(VLOOKUP($A642,#REF!,7,FALSE))-2),"*")),"")</f>
        <v>#REF!</v>
      </c>
      <c r="I642" s="54" t="e">
        <f>IF(LEN(VLOOKUP($A642,#REF!,8,FALSE)),UPPER(RIGHT(VLOOKUP($A642,#REF!,8,FALSE),1)),"")</f>
        <v>#REF!</v>
      </c>
      <c r="J642" s="42" t="e">
        <f>IF(LEN(VLOOKUP($A642,#REF!,4,FALSE)),UPPER(RIGHT(VLOOKUP($A642,#REF!,4,FALSE),1)),"")</f>
        <v>#REF!</v>
      </c>
      <c r="K642" s="42" t="e">
        <f>IF(LEN(VLOOKUP($A642,#REF!,5,FALSE)),UPPER(RIGHT(VLOOKUP($A642,#REF!,5,FALSE),1)),"")</f>
        <v>#REF!</v>
      </c>
      <c r="L642" s="42" t="e">
        <f>IF(LEN(VLOOKUP($A642,#REF!,6,FALSE)),UPPER(RIGHT(VLOOKUP($A642,#REF!,6,FALSE),1)),"")</f>
        <v>#REF!</v>
      </c>
      <c r="M642" s="43" t="e">
        <f>IF(LEN(VLOOKUP($A642,#REF!,7,FALSE)),UPPER(RIGHT(VLOOKUP($A642,#REF!,7,FALSE),1)),"")</f>
        <v>#REF!</v>
      </c>
      <c r="N642" s="206"/>
      <c r="O642" s="206"/>
      <c r="P642" s="206"/>
      <c r="Q642" s="206"/>
      <c r="R642" s="206"/>
      <c r="S642" s="63" t="e">
        <f>HLOOKUP("Device Tree Pin Name",#REF!,MATCH($A642,#REF!,0),FALSE)</f>
        <v>#REF!</v>
      </c>
      <c r="T642" s="47" t="e">
        <f>HLOOKUP("power rail",#REF!,MATCH($A642,#REF!,0),FALSE)</f>
        <v>#REF!</v>
      </c>
      <c r="U642" s="62" t="e">
        <f>HLOOKUP("Wake Capable",#REF!,MATCH($A642,#REF!,0),FALSE)</f>
        <v>#REF!</v>
      </c>
      <c r="V642" s="62" t="e">
        <f>HLOOKUP("Strap",#REF!,MATCH($A642,#REF!,0),FALSE)</f>
        <v>#REF!</v>
      </c>
      <c r="W642" s="62"/>
      <c r="X642" s="62"/>
      <c r="Y642" s="62"/>
      <c r="Z642" s="47"/>
      <c r="AA642" s="47" t="e">
        <f>HLOOKUP("Pad type",#REF!,MATCH($A642,#REF!,0),FALSE)</f>
        <v>#REF!</v>
      </c>
      <c r="AB642" s="63"/>
      <c r="AC642" s="63" t="e">
        <f>HLOOKUP("POR Pin State",#REF!,MATCH($A642,#REF!,0),FALSE)</f>
        <v>#REF!</v>
      </c>
      <c r="AD642" s="207"/>
      <c r="AE642" s="208"/>
      <c r="AF642" s="208"/>
      <c r="AG642" s="208"/>
      <c r="AH642" s="209"/>
      <c r="AI642" s="209"/>
      <c r="AJ642" s="210"/>
      <c r="AK642" s="210"/>
      <c r="AL642" s="210"/>
      <c r="AM642" s="210"/>
      <c r="AN642" s="210"/>
      <c r="AO642" s="210"/>
      <c r="AP642" s="210"/>
      <c r="AQ642" s="256" t="s">
        <v>1492</v>
      </c>
      <c r="AR642" s="105"/>
      <c r="AS642" s="105"/>
      <c r="AT642" s="105"/>
      <c r="AU642" s="105"/>
      <c r="AV642" s="105"/>
      <c r="AW642" s="105"/>
      <c r="AX642" s="105"/>
      <c r="AY642" s="105"/>
      <c r="AZ642" s="105"/>
      <c r="BA642" s="105"/>
      <c r="BB642" s="218"/>
      <c r="BC642" s="105"/>
      <c r="BD642" s="250"/>
      <c r="BE642" s="252" t="s">
        <v>1493</v>
      </c>
      <c r="BF642" s="147" t="e">
        <f>VLOOKUP($A642,#REF!,34,FALSE)</f>
        <v>#REF!</v>
      </c>
      <c r="BG642" s="147" t="e">
        <f>VLOOKUP($A642,#REF!,22,FALSE)</f>
        <v>#REF!</v>
      </c>
      <c r="BH642" s="149"/>
    </row>
    <row r="643" s="5" customFormat="1" ht="12.75" customHeight="1" spans="1:60">
      <c r="A643" s="10" t="s">
        <v>1494</v>
      </c>
      <c r="B643" s="38" t="e">
        <f>VLOOKUP($A643,#REF!,34,FALSE)</f>
        <v>#REF!</v>
      </c>
      <c r="C643" s="39" t="str">
        <f t="shared" si="161"/>
        <v>unused_DDR_XM0_B9D7</v>
      </c>
      <c r="D643" s="40" t="e">
        <f>IF(LEN(VLOOKUP($A643,#REF!,8,FALSE)),LEFT(VLOOKUP($A643,#REF!,8,FALSE),LEN(VLOOKUP($A643,#REF!,8,FALSE))-2),"")</f>
        <v>#REF!</v>
      </c>
      <c r="E643" s="41" t="e">
        <f>IF(LEN(VLOOKUP($A643,#REF!,4,FALSE)),IF(INDEX(#REF!,MATCH($A643,#REF!,0),1),LEFT(VLOOKUP($A643,#REF!,4,FALSE),LEN(VLOOKUP($A643,#REF!,4,FALSE))-2),CONCATENATE(LEFT(VLOOKUP($A643,#REF!,4,FALSE),LEN(VLOOKUP($A643,#REF!,4,FALSE))-2),"*")),"")</f>
        <v>#REF!</v>
      </c>
      <c r="F643" s="42" t="e">
        <f>IF(LEN(VLOOKUP($A643,#REF!,5,FALSE)),IF(INDEX(#REF!,MATCH($A643,#REF!,0),2),LEFT(VLOOKUP($A643,#REF!,5,FALSE),LEN(VLOOKUP($A643,#REF!,5,FALSE))-2),CONCATENATE(LEFT(VLOOKUP($A643,#REF!,5,FALSE),LEN(VLOOKUP($A643,#REF!,5,FALSE))-2),"*")),"")</f>
        <v>#REF!</v>
      </c>
      <c r="G643" s="42" t="e">
        <f>IF(LEN(VLOOKUP($A643,#REF!,6,FALSE)),IF(INDEX(#REF!,MATCH($A643,#REF!,0),3),LEFT(VLOOKUP($A643,#REF!,6,FALSE),LEN(VLOOKUP($A643,#REF!,6,FALSE))-2),CONCATENATE(LEFT(VLOOKUP($A643,#REF!,6,FALSE),LEN(VLOOKUP($A643,#REF!,6,FALSE))-2),"*")),"")</f>
        <v>#REF!</v>
      </c>
      <c r="H643" s="43" t="e">
        <f>IF(LEN(VLOOKUP($A643,#REF!,7,FALSE)),IF(INDEX(#REF!,MATCH($A643,#REF!,0),4),LEFT(VLOOKUP($A643,#REF!,7,FALSE),LEN(VLOOKUP($A643,#REF!,7,FALSE))-2),CONCATENATE(LEFT(VLOOKUP($A643,#REF!,7,FALSE),LEN(VLOOKUP($A643,#REF!,7,FALSE))-2),"*")),"")</f>
        <v>#REF!</v>
      </c>
      <c r="I643" s="54" t="e">
        <f>IF(LEN(VLOOKUP($A643,#REF!,8,FALSE)),UPPER(RIGHT(VLOOKUP($A643,#REF!,8,FALSE),1)),"")</f>
        <v>#REF!</v>
      </c>
      <c r="J643" s="42" t="e">
        <f>IF(LEN(VLOOKUP($A643,#REF!,4,FALSE)),UPPER(RIGHT(VLOOKUP($A643,#REF!,4,FALSE),1)),"")</f>
        <v>#REF!</v>
      </c>
      <c r="K643" s="42" t="e">
        <f>IF(LEN(VLOOKUP($A643,#REF!,5,FALSE)),UPPER(RIGHT(VLOOKUP($A643,#REF!,5,FALSE),1)),"")</f>
        <v>#REF!</v>
      </c>
      <c r="L643" s="42" t="e">
        <f>IF(LEN(VLOOKUP($A643,#REF!,6,FALSE)),UPPER(RIGHT(VLOOKUP($A643,#REF!,6,FALSE),1)),"")</f>
        <v>#REF!</v>
      </c>
      <c r="M643" s="43" t="e">
        <f>IF(LEN(VLOOKUP($A643,#REF!,7,FALSE)),UPPER(RIGHT(VLOOKUP($A643,#REF!,7,FALSE),1)),"")</f>
        <v>#REF!</v>
      </c>
      <c r="N643" s="206"/>
      <c r="O643" s="206"/>
      <c r="P643" s="206"/>
      <c r="Q643" s="206"/>
      <c r="R643" s="206"/>
      <c r="S643" s="63" t="e">
        <f>HLOOKUP("Device Tree Pin Name",#REF!,MATCH($A643,#REF!,0),FALSE)</f>
        <v>#REF!</v>
      </c>
      <c r="T643" s="47" t="e">
        <f>HLOOKUP("power rail",#REF!,MATCH($A643,#REF!,0),FALSE)</f>
        <v>#REF!</v>
      </c>
      <c r="U643" s="62" t="e">
        <f>HLOOKUP("Wake Capable",#REF!,MATCH($A643,#REF!,0),FALSE)</f>
        <v>#REF!</v>
      </c>
      <c r="V643" s="62" t="e">
        <f>HLOOKUP("Strap",#REF!,MATCH($A643,#REF!,0),FALSE)</f>
        <v>#REF!</v>
      </c>
      <c r="W643" s="62"/>
      <c r="X643" s="62"/>
      <c r="Y643" s="62"/>
      <c r="Z643" s="47"/>
      <c r="AA643" s="47" t="e">
        <f>HLOOKUP("Pad type",#REF!,MATCH($A643,#REF!,0),FALSE)</f>
        <v>#REF!</v>
      </c>
      <c r="AB643" s="63"/>
      <c r="AC643" s="63" t="e">
        <f>HLOOKUP("POR Pin State",#REF!,MATCH($A643,#REF!,0),FALSE)</f>
        <v>#REF!</v>
      </c>
      <c r="AD643" s="207"/>
      <c r="AE643" s="208"/>
      <c r="AF643" s="208"/>
      <c r="AG643" s="208"/>
      <c r="AH643" s="209"/>
      <c r="AI643" s="209"/>
      <c r="AJ643" s="210"/>
      <c r="AK643" s="210"/>
      <c r="AL643" s="210"/>
      <c r="AM643" s="210"/>
      <c r="AN643" s="210"/>
      <c r="AO643" s="210"/>
      <c r="AP643" s="210"/>
      <c r="AQ643" s="257" t="s">
        <v>1495</v>
      </c>
      <c r="AR643" s="173"/>
      <c r="AS643" s="173"/>
      <c r="AT643" s="173"/>
      <c r="AU643" s="173"/>
      <c r="AV643" s="173"/>
      <c r="AW643" s="173"/>
      <c r="AX643" s="173"/>
      <c r="AY643" s="173"/>
      <c r="AZ643" s="173"/>
      <c r="BA643" s="173"/>
      <c r="BB643" s="261"/>
      <c r="BC643" s="173"/>
      <c r="BD643" s="262"/>
      <c r="BE643" s="252" t="s">
        <v>1496</v>
      </c>
      <c r="BF643" s="147" t="e">
        <f>VLOOKUP($A643,#REF!,34,FALSE)</f>
        <v>#REF!</v>
      </c>
      <c r="BG643" s="147" t="e">
        <f>VLOOKUP($A643,#REF!,22,FALSE)</f>
        <v>#REF!</v>
      </c>
      <c r="BH643" s="149"/>
    </row>
    <row r="644" s="6" customFormat="1" ht="13.35" customHeight="1" spans="1:60">
      <c r="A644" s="254" t="s">
        <v>1497</v>
      </c>
      <c r="B644" s="38" t="e">
        <f>VLOOKUP($A644,#REF!,34,FALSE)</f>
        <v>#REF!</v>
      </c>
      <c r="C644" s="39" t="str">
        <f t="shared" si="161"/>
        <v>unused_DDR_XM0_B9DMI</v>
      </c>
      <c r="D644" s="40" t="e">
        <f>IF(LEN(VLOOKUP($A644,#REF!,8,FALSE)),LEFT(VLOOKUP($A644,#REF!,8,FALSE),LEN(VLOOKUP($A644,#REF!,8,FALSE))-2),"")</f>
        <v>#REF!</v>
      </c>
      <c r="E644" s="41" t="e">
        <f>IF(LEN(VLOOKUP($A644,#REF!,4,FALSE)),IF(INDEX(#REF!,MATCH($A644,#REF!,0),1),LEFT(VLOOKUP($A644,#REF!,4,FALSE),LEN(VLOOKUP($A644,#REF!,4,FALSE))-2),CONCATENATE(LEFT(VLOOKUP($A644,#REF!,4,FALSE),LEN(VLOOKUP($A644,#REF!,4,FALSE))-2),"*")),"")</f>
        <v>#REF!</v>
      </c>
      <c r="F644" s="42" t="e">
        <f>IF(LEN(VLOOKUP($A644,#REF!,5,FALSE)),IF(INDEX(#REF!,MATCH($A644,#REF!,0),2),LEFT(VLOOKUP($A644,#REF!,5,FALSE),LEN(VLOOKUP($A644,#REF!,5,FALSE))-2),CONCATENATE(LEFT(VLOOKUP($A644,#REF!,5,FALSE),LEN(VLOOKUP($A644,#REF!,5,FALSE))-2),"*")),"")</f>
        <v>#REF!</v>
      </c>
      <c r="G644" s="42" t="e">
        <f>IF(LEN(VLOOKUP($A644,#REF!,6,FALSE)),IF(INDEX(#REF!,MATCH($A644,#REF!,0),3),LEFT(VLOOKUP($A644,#REF!,6,FALSE),LEN(VLOOKUP($A644,#REF!,6,FALSE))-2),CONCATENATE(LEFT(VLOOKUP($A644,#REF!,6,FALSE),LEN(VLOOKUP($A644,#REF!,6,FALSE))-2),"*")),"")</f>
        <v>#REF!</v>
      </c>
      <c r="H644" s="43" t="e">
        <f>IF(LEN(VLOOKUP($A644,#REF!,7,FALSE)),IF(INDEX(#REF!,MATCH($A644,#REF!,0),4),LEFT(VLOOKUP($A644,#REF!,7,FALSE),LEN(VLOOKUP($A644,#REF!,7,FALSE))-2),CONCATENATE(LEFT(VLOOKUP($A644,#REF!,7,FALSE),LEN(VLOOKUP($A644,#REF!,7,FALSE))-2),"*")),"")</f>
        <v>#REF!</v>
      </c>
      <c r="I644" s="54" t="e">
        <f>IF(LEN(VLOOKUP($A644,#REF!,8,FALSE)),UPPER(RIGHT(VLOOKUP($A644,#REF!,8,FALSE),1)),"")</f>
        <v>#REF!</v>
      </c>
      <c r="J644" s="42" t="e">
        <f>IF(LEN(VLOOKUP($A644,#REF!,4,FALSE)),UPPER(RIGHT(VLOOKUP($A644,#REF!,4,FALSE),1)),"")</f>
        <v>#REF!</v>
      </c>
      <c r="K644" s="42" t="e">
        <f>IF(LEN(VLOOKUP($A644,#REF!,5,FALSE)),UPPER(RIGHT(VLOOKUP($A644,#REF!,5,FALSE),1)),"")</f>
        <v>#REF!</v>
      </c>
      <c r="L644" s="42" t="e">
        <f>IF(LEN(VLOOKUP($A644,#REF!,6,FALSE)),UPPER(RIGHT(VLOOKUP($A644,#REF!,6,FALSE),1)),"")</f>
        <v>#REF!</v>
      </c>
      <c r="M644" s="43" t="e">
        <f>IF(LEN(VLOOKUP($A644,#REF!,7,FALSE)),UPPER(RIGHT(VLOOKUP($A644,#REF!,7,FALSE),1)),"")</f>
        <v>#REF!</v>
      </c>
      <c r="N644" s="206"/>
      <c r="O644" s="206"/>
      <c r="P644" s="206"/>
      <c r="Q644" s="206"/>
      <c r="R644" s="206"/>
      <c r="S644" s="63" t="e">
        <f>HLOOKUP("Device Tree Pin Name",#REF!,MATCH($A644,#REF!,0),FALSE)</f>
        <v>#REF!</v>
      </c>
      <c r="T644" s="47" t="e">
        <f>HLOOKUP("power rail",#REF!,MATCH($A644,#REF!,0),FALSE)</f>
        <v>#REF!</v>
      </c>
      <c r="U644" s="62" t="e">
        <f>HLOOKUP("Wake Capable",#REF!,MATCH($A644,#REF!,0),FALSE)</f>
        <v>#REF!</v>
      </c>
      <c r="V644" s="62" t="e">
        <f>HLOOKUP("Strap",#REF!,MATCH($A644,#REF!,0),FALSE)</f>
        <v>#REF!</v>
      </c>
      <c r="W644" s="62"/>
      <c r="X644" s="62"/>
      <c r="Y644" s="62"/>
      <c r="Z644" s="47"/>
      <c r="AA644" s="47" t="e">
        <f>HLOOKUP("Pad type",#REF!,MATCH($A644,#REF!,0),FALSE)</f>
        <v>#REF!</v>
      </c>
      <c r="AB644" s="63"/>
      <c r="AC644" s="63" t="e">
        <f>HLOOKUP("POR Pin State",#REF!,MATCH($A644,#REF!,0),FALSE)</f>
        <v>#REF!</v>
      </c>
      <c r="AD644" s="207"/>
      <c r="AE644" s="208"/>
      <c r="AF644" s="208"/>
      <c r="AG644" s="208"/>
      <c r="AH644" s="209"/>
      <c r="AI644" s="209"/>
      <c r="AJ644" s="210"/>
      <c r="AK644" s="210"/>
      <c r="AL644" s="210"/>
      <c r="AM644" s="210"/>
      <c r="AN644" s="210"/>
      <c r="AO644" s="210"/>
      <c r="AP644" s="210"/>
      <c r="AQ644" s="258" t="s">
        <v>1497</v>
      </c>
      <c r="AR644" s="173"/>
      <c r="AS644" s="173"/>
      <c r="AT644" s="173"/>
      <c r="AU644" s="173"/>
      <c r="AV644" s="173"/>
      <c r="AW644" s="173"/>
      <c r="AX644" s="173"/>
      <c r="AY644" s="173"/>
      <c r="AZ644" s="173"/>
      <c r="BA644" s="173"/>
      <c r="BB644" s="261"/>
      <c r="BC644" s="173"/>
      <c r="BD644" s="263"/>
      <c r="BE644" s="265" t="s">
        <v>1498</v>
      </c>
      <c r="BF644" s="147" t="e">
        <f>VLOOKUP($A644,#REF!,34,FALSE)</f>
        <v>#REF!</v>
      </c>
      <c r="BG644" s="147" t="e">
        <f>VLOOKUP($A644,#REF!,22,FALSE)</f>
        <v>#REF!</v>
      </c>
      <c r="BH644" s="149"/>
    </row>
    <row r="645" s="5" customFormat="1" ht="12.95" customHeight="1" spans="1:60">
      <c r="A645" s="48" t="s">
        <v>1499</v>
      </c>
      <c r="B645" s="38" t="e">
        <f>VLOOKUP($A645,#REF!,34,FALSE)</f>
        <v>#REF!</v>
      </c>
      <c r="C645" s="39" t="str">
        <f t="shared" si="161"/>
        <v>unused_DDR_XM0_B9WCK_P</v>
      </c>
      <c r="D645" s="40" t="e">
        <f>IF(LEN(VLOOKUP($A645,#REF!,8,FALSE)),LEFT(VLOOKUP($A645,#REF!,8,FALSE),LEN(VLOOKUP($A645,#REF!,8,FALSE))-2),"")</f>
        <v>#REF!</v>
      </c>
      <c r="E645" s="41" t="e">
        <f>IF(LEN(VLOOKUP($A645,#REF!,4,FALSE)),IF(INDEX(#REF!,MATCH($A645,#REF!,0),1),LEFT(VLOOKUP($A645,#REF!,4,FALSE),LEN(VLOOKUP($A645,#REF!,4,FALSE))-2),CONCATENATE(LEFT(VLOOKUP($A645,#REF!,4,FALSE),LEN(VLOOKUP($A645,#REF!,4,FALSE))-2),"*")),"")</f>
        <v>#REF!</v>
      </c>
      <c r="F645" s="42" t="e">
        <f>IF(LEN(VLOOKUP($A645,#REF!,5,FALSE)),IF(INDEX(#REF!,MATCH($A645,#REF!,0),2),LEFT(VLOOKUP($A645,#REF!,5,FALSE),LEN(VLOOKUP($A645,#REF!,5,FALSE))-2),CONCATENATE(LEFT(VLOOKUP($A645,#REF!,5,FALSE),LEN(VLOOKUP($A645,#REF!,5,FALSE))-2),"*")),"")</f>
        <v>#REF!</v>
      </c>
      <c r="G645" s="42" t="e">
        <f>IF(LEN(VLOOKUP($A645,#REF!,6,FALSE)),IF(INDEX(#REF!,MATCH($A645,#REF!,0),3),LEFT(VLOOKUP($A645,#REF!,6,FALSE),LEN(VLOOKUP($A645,#REF!,6,FALSE))-2),CONCATENATE(LEFT(VLOOKUP($A645,#REF!,6,FALSE),LEN(VLOOKUP($A645,#REF!,6,FALSE))-2),"*")),"")</f>
        <v>#REF!</v>
      </c>
      <c r="H645" s="43" t="e">
        <f>IF(LEN(VLOOKUP($A645,#REF!,7,FALSE)),IF(INDEX(#REF!,MATCH($A645,#REF!,0),4),LEFT(VLOOKUP($A645,#REF!,7,FALSE),LEN(VLOOKUP($A645,#REF!,7,FALSE))-2),CONCATENATE(LEFT(VLOOKUP($A645,#REF!,7,FALSE),LEN(VLOOKUP($A645,#REF!,7,FALSE))-2),"*")),"")</f>
        <v>#REF!</v>
      </c>
      <c r="I645" s="54" t="e">
        <f>IF(LEN(VLOOKUP($A645,#REF!,8,FALSE)),UPPER(RIGHT(VLOOKUP($A645,#REF!,8,FALSE),1)),"")</f>
        <v>#REF!</v>
      </c>
      <c r="J645" s="42" t="e">
        <f>IF(LEN(VLOOKUP($A645,#REF!,4,FALSE)),UPPER(RIGHT(VLOOKUP($A645,#REF!,4,FALSE),1)),"")</f>
        <v>#REF!</v>
      </c>
      <c r="K645" s="42" t="e">
        <f>IF(LEN(VLOOKUP($A645,#REF!,5,FALSE)),UPPER(RIGHT(VLOOKUP($A645,#REF!,5,FALSE),1)),"")</f>
        <v>#REF!</v>
      </c>
      <c r="L645" s="42" t="e">
        <f>IF(LEN(VLOOKUP($A645,#REF!,6,FALSE)),UPPER(RIGHT(VLOOKUP($A645,#REF!,6,FALSE),1)),"")</f>
        <v>#REF!</v>
      </c>
      <c r="M645" s="43" t="e">
        <f>IF(LEN(VLOOKUP($A645,#REF!,7,FALSE)),UPPER(RIGHT(VLOOKUP($A645,#REF!,7,FALSE),1)),"")</f>
        <v>#REF!</v>
      </c>
      <c r="N645" s="206"/>
      <c r="O645" s="206"/>
      <c r="P645" s="206"/>
      <c r="Q645" s="206"/>
      <c r="R645" s="206"/>
      <c r="S645" s="63" t="e">
        <f>HLOOKUP("Device Tree Pin Name",#REF!,MATCH($A645,#REF!,0),FALSE)</f>
        <v>#REF!</v>
      </c>
      <c r="T645" s="47" t="e">
        <f>HLOOKUP("power rail",#REF!,MATCH($A645,#REF!,0),FALSE)</f>
        <v>#REF!</v>
      </c>
      <c r="U645" s="62" t="e">
        <f>HLOOKUP("Wake Capable",#REF!,MATCH($A645,#REF!,0),FALSE)</f>
        <v>#REF!</v>
      </c>
      <c r="V645" s="62" t="e">
        <f>HLOOKUP("Strap",#REF!,MATCH($A645,#REF!,0),FALSE)</f>
        <v>#REF!</v>
      </c>
      <c r="W645" s="62"/>
      <c r="X645" s="62"/>
      <c r="Y645" s="62"/>
      <c r="Z645" s="47"/>
      <c r="AA645" s="47" t="e">
        <f>HLOOKUP("Pad type",#REF!,MATCH($A645,#REF!,0),FALSE)</f>
        <v>#REF!</v>
      </c>
      <c r="AB645" s="63"/>
      <c r="AC645" s="63" t="e">
        <f>HLOOKUP("POR Pin State",#REF!,MATCH($A645,#REF!,0),FALSE)</f>
        <v>#REF!</v>
      </c>
      <c r="AD645" s="207"/>
      <c r="AE645" s="255"/>
      <c r="AF645" s="255"/>
      <c r="AG645" s="255"/>
      <c r="AH645" s="209"/>
      <c r="AI645" s="209"/>
      <c r="AJ645" s="210"/>
      <c r="AK645" s="210"/>
      <c r="AL645" s="210"/>
      <c r="AM645" s="210"/>
      <c r="AN645" s="210"/>
      <c r="AO645" s="210"/>
      <c r="AP645" s="210"/>
      <c r="AQ645" s="258" t="s">
        <v>1499</v>
      </c>
      <c r="AR645" s="173"/>
      <c r="AS645" s="173"/>
      <c r="AT645" s="173"/>
      <c r="AU645" s="173"/>
      <c r="AV645" s="173"/>
      <c r="AW645" s="173"/>
      <c r="AX645" s="173"/>
      <c r="AY645" s="173"/>
      <c r="AZ645" s="173"/>
      <c r="BA645" s="173"/>
      <c r="BB645" s="261"/>
      <c r="BC645" s="173"/>
      <c r="BD645" s="263"/>
      <c r="BE645" s="265" t="s">
        <v>1500</v>
      </c>
      <c r="BF645" s="147" t="e">
        <f>VLOOKUP($A645,#REF!,34,FALSE)</f>
        <v>#REF!</v>
      </c>
      <c r="BG645" s="147" t="e">
        <f>VLOOKUP($A645,#REF!,22,FALSE)</f>
        <v>#REF!</v>
      </c>
      <c r="BH645" s="149"/>
    </row>
    <row r="646" s="5" customFormat="1" ht="12.95" customHeight="1" spans="1:60">
      <c r="A646" s="48" t="s">
        <v>1501</v>
      </c>
      <c r="B646" s="38" t="e">
        <f>VLOOKUP($A646,#REF!,34,FALSE)</f>
        <v>#REF!</v>
      </c>
      <c r="C646" s="39" t="str">
        <f t="shared" si="161"/>
        <v>unused_DDR_XM0_B9WCK_N</v>
      </c>
      <c r="D646" s="40" t="e">
        <f>IF(LEN(VLOOKUP($A646,#REF!,8,FALSE)),LEFT(VLOOKUP($A646,#REF!,8,FALSE),LEN(VLOOKUP($A646,#REF!,8,FALSE))-2),"")</f>
        <v>#REF!</v>
      </c>
      <c r="E646" s="41" t="e">
        <f>IF(LEN(VLOOKUP($A646,#REF!,4,FALSE)),IF(INDEX(#REF!,MATCH($A646,#REF!,0),1),LEFT(VLOOKUP($A646,#REF!,4,FALSE),LEN(VLOOKUP($A646,#REF!,4,FALSE))-2),CONCATENATE(LEFT(VLOOKUP($A646,#REF!,4,FALSE),LEN(VLOOKUP($A646,#REF!,4,FALSE))-2),"*")),"")</f>
        <v>#REF!</v>
      </c>
      <c r="F646" s="42" t="e">
        <f>IF(LEN(VLOOKUP($A646,#REF!,5,FALSE)),IF(INDEX(#REF!,MATCH($A646,#REF!,0),2),LEFT(VLOOKUP($A646,#REF!,5,FALSE),LEN(VLOOKUP($A646,#REF!,5,FALSE))-2),CONCATENATE(LEFT(VLOOKUP($A646,#REF!,5,FALSE),LEN(VLOOKUP($A646,#REF!,5,FALSE))-2),"*")),"")</f>
        <v>#REF!</v>
      </c>
      <c r="G646" s="42" t="e">
        <f>IF(LEN(VLOOKUP($A646,#REF!,6,FALSE)),IF(INDEX(#REF!,MATCH($A646,#REF!,0),3),LEFT(VLOOKUP($A646,#REF!,6,FALSE),LEN(VLOOKUP($A646,#REF!,6,FALSE))-2),CONCATENATE(LEFT(VLOOKUP($A646,#REF!,6,FALSE),LEN(VLOOKUP($A646,#REF!,6,FALSE))-2),"*")),"")</f>
        <v>#REF!</v>
      </c>
      <c r="H646" s="43" t="e">
        <f>IF(LEN(VLOOKUP($A646,#REF!,7,FALSE)),IF(INDEX(#REF!,MATCH($A646,#REF!,0),4),LEFT(VLOOKUP($A646,#REF!,7,FALSE),LEN(VLOOKUP($A646,#REF!,7,FALSE))-2),CONCATENATE(LEFT(VLOOKUP($A646,#REF!,7,FALSE),LEN(VLOOKUP($A646,#REF!,7,FALSE))-2),"*")),"")</f>
        <v>#REF!</v>
      </c>
      <c r="I646" s="54" t="e">
        <f>IF(LEN(VLOOKUP($A646,#REF!,8,FALSE)),UPPER(RIGHT(VLOOKUP($A646,#REF!,8,FALSE),1)),"")</f>
        <v>#REF!</v>
      </c>
      <c r="J646" s="42" t="e">
        <f>IF(LEN(VLOOKUP($A646,#REF!,4,FALSE)),UPPER(RIGHT(VLOOKUP($A646,#REF!,4,FALSE),1)),"")</f>
        <v>#REF!</v>
      </c>
      <c r="K646" s="42" t="e">
        <f>IF(LEN(VLOOKUP($A646,#REF!,5,FALSE)),UPPER(RIGHT(VLOOKUP($A646,#REF!,5,FALSE),1)),"")</f>
        <v>#REF!</v>
      </c>
      <c r="L646" s="42" t="e">
        <f>IF(LEN(VLOOKUP($A646,#REF!,6,FALSE)),UPPER(RIGHT(VLOOKUP($A646,#REF!,6,FALSE),1)),"")</f>
        <v>#REF!</v>
      </c>
      <c r="M646" s="43" t="e">
        <f>IF(LEN(VLOOKUP($A646,#REF!,7,FALSE)),UPPER(RIGHT(VLOOKUP($A646,#REF!,7,FALSE),1)),"")</f>
        <v>#REF!</v>
      </c>
      <c r="N646" s="206"/>
      <c r="O646" s="206"/>
      <c r="P646" s="206"/>
      <c r="Q646" s="206"/>
      <c r="R646" s="206"/>
      <c r="S646" s="63" t="e">
        <f>HLOOKUP("Device Tree Pin Name",#REF!,MATCH($A646,#REF!,0),FALSE)</f>
        <v>#REF!</v>
      </c>
      <c r="T646" s="47" t="e">
        <f>HLOOKUP("power rail",#REF!,MATCH($A646,#REF!,0),FALSE)</f>
        <v>#REF!</v>
      </c>
      <c r="U646" s="62" t="e">
        <f>HLOOKUP("Wake Capable",#REF!,MATCH($A646,#REF!,0),FALSE)</f>
        <v>#REF!</v>
      </c>
      <c r="V646" s="62" t="e">
        <f>HLOOKUP("Strap",#REF!,MATCH($A646,#REF!,0),FALSE)</f>
        <v>#REF!</v>
      </c>
      <c r="W646" s="62"/>
      <c r="X646" s="62"/>
      <c r="Y646" s="62"/>
      <c r="Z646" s="47"/>
      <c r="AA646" s="47" t="e">
        <f>HLOOKUP("Pad type",#REF!,MATCH($A646,#REF!,0),FALSE)</f>
        <v>#REF!</v>
      </c>
      <c r="AB646" s="63"/>
      <c r="AC646" s="63" t="e">
        <f>HLOOKUP("POR Pin State",#REF!,MATCH($A646,#REF!,0),FALSE)</f>
        <v>#REF!</v>
      </c>
      <c r="AD646" s="207"/>
      <c r="AE646" s="208"/>
      <c r="AF646" s="208"/>
      <c r="AG646" s="208"/>
      <c r="AH646" s="209"/>
      <c r="AI646" s="209"/>
      <c r="AJ646" s="210"/>
      <c r="AK646" s="210"/>
      <c r="AL646" s="210"/>
      <c r="AM646" s="210"/>
      <c r="AN646" s="210"/>
      <c r="AO646" s="210"/>
      <c r="AP646" s="210"/>
      <c r="AQ646" s="259" t="s">
        <v>1501</v>
      </c>
      <c r="AR646" s="173"/>
      <c r="AS646" s="173"/>
      <c r="AT646" s="173"/>
      <c r="AU646" s="173"/>
      <c r="AV646" s="173"/>
      <c r="AW646" s="173"/>
      <c r="AX646" s="173"/>
      <c r="AY646" s="173"/>
      <c r="AZ646" s="173"/>
      <c r="BA646" s="173"/>
      <c r="BB646" s="261"/>
      <c r="BC646" s="173"/>
      <c r="BD646" s="264"/>
      <c r="BE646" s="252" t="s">
        <v>1502</v>
      </c>
      <c r="BF646" s="147" t="e">
        <f>VLOOKUP($A646,#REF!,34,FALSE)</f>
        <v>#REF!</v>
      </c>
      <c r="BG646" s="147" t="e">
        <f>VLOOKUP($A646,#REF!,22,FALSE)</f>
        <v>#REF!</v>
      </c>
      <c r="BH646" s="149"/>
    </row>
    <row r="647" s="5" customFormat="1" ht="12.95" customHeight="1" spans="1:60">
      <c r="A647" s="48" t="s">
        <v>1503</v>
      </c>
      <c r="B647" s="38" t="e">
        <f>VLOOKUP($A647,#REF!,34,FALSE)</f>
        <v>#REF!</v>
      </c>
      <c r="C647" s="39" t="str">
        <f t="shared" si="161"/>
        <v>unused_DDR_XM0_B9RDQS_P</v>
      </c>
      <c r="D647" s="40" t="e">
        <f>IF(LEN(VLOOKUP($A647,#REF!,8,FALSE)),LEFT(VLOOKUP($A647,#REF!,8,FALSE),LEN(VLOOKUP($A647,#REF!,8,FALSE))-2),"")</f>
        <v>#REF!</v>
      </c>
      <c r="E647" s="41" t="e">
        <f>IF(LEN(VLOOKUP($A647,#REF!,4,FALSE)),IF(INDEX(#REF!,MATCH($A647,#REF!,0),1),LEFT(VLOOKUP($A647,#REF!,4,FALSE),LEN(VLOOKUP($A647,#REF!,4,FALSE))-2),CONCATENATE(LEFT(VLOOKUP($A647,#REF!,4,FALSE),LEN(VLOOKUP($A647,#REF!,4,FALSE))-2),"*")),"")</f>
        <v>#REF!</v>
      </c>
      <c r="F647" s="42" t="e">
        <f>IF(LEN(VLOOKUP($A647,#REF!,5,FALSE)),IF(INDEX(#REF!,MATCH($A647,#REF!,0),2),LEFT(VLOOKUP($A647,#REF!,5,FALSE),LEN(VLOOKUP($A647,#REF!,5,FALSE))-2),CONCATENATE(LEFT(VLOOKUP($A647,#REF!,5,FALSE),LEN(VLOOKUP($A647,#REF!,5,FALSE))-2),"*")),"")</f>
        <v>#REF!</v>
      </c>
      <c r="G647" s="42" t="e">
        <f>IF(LEN(VLOOKUP($A647,#REF!,6,FALSE)),IF(INDEX(#REF!,MATCH($A647,#REF!,0),3),LEFT(VLOOKUP($A647,#REF!,6,FALSE),LEN(VLOOKUP($A647,#REF!,6,FALSE))-2),CONCATENATE(LEFT(VLOOKUP($A647,#REF!,6,FALSE),LEN(VLOOKUP($A647,#REF!,6,FALSE))-2),"*")),"")</f>
        <v>#REF!</v>
      </c>
      <c r="H647" s="43" t="e">
        <f>IF(LEN(VLOOKUP($A647,#REF!,7,FALSE)),IF(INDEX(#REF!,MATCH($A647,#REF!,0),4),LEFT(VLOOKUP($A647,#REF!,7,FALSE),LEN(VLOOKUP($A647,#REF!,7,FALSE))-2),CONCATENATE(LEFT(VLOOKUP($A647,#REF!,7,FALSE),LEN(VLOOKUP($A647,#REF!,7,FALSE))-2),"*")),"")</f>
        <v>#REF!</v>
      </c>
      <c r="I647" s="54" t="e">
        <f>IF(LEN(VLOOKUP($A647,#REF!,8,FALSE)),UPPER(RIGHT(VLOOKUP($A647,#REF!,8,FALSE),1)),"")</f>
        <v>#REF!</v>
      </c>
      <c r="J647" s="42" t="e">
        <f>IF(LEN(VLOOKUP($A647,#REF!,4,FALSE)),UPPER(RIGHT(VLOOKUP($A647,#REF!,4,FALSE),1)),"")</f>
        <v>#REF!</v>
      </c>
      <c r="K647" s="42" t="e">
        <f>IF(LEN(VLOOKUP($A647,#REF!,5,FALSE)),UPPER(RIGHT(VLOOKUP($A647,#REF!,5,FALSE),1)),"")</f>
        <v>#REF!</v>
      </c>
      <c r="L647" s="42" t="e">
        <f>IF(LEN(VLOOKUP($A647,#REF!,6,FALSE)),UPPER(RIGHT(VLOOKUP($A647,#REF!,6,FALSE),1)),"")</f>
        <v>#REF!</v>
      </c>
      <c r="M647" s="43" t="e">
        <f>IF(LEN(VLOOKUP($A647,#REF!,7,FALSE)),UPPER(RIGHT(VLOOKUP($A647,#REF!,7,FALSE),1)),"")</f>
        <v>#REF!</v>
      </c>
      <c r="N647" s="206"/>
      <c r="O647" s="206"/>
      <c r="P647" s="206"/>
      <c r="Q647" s="206"/>
      <c r="R647" s="206"/>
      <c r="S647" s="63" t="e">
        <f>HLOOKUP("Device Tree Pin Name",#REF!,MATCH($A647,#REF!,0),FALSE)</f>
        <v>#REF!</v>
      </c>
      <c r="T647" s="47" t="e">
        <f>HLOOKUP("power rail",#REF!,MATCH($A647,#REF!,0),FALSE)</f>
        <v>#REF!</v>
      </c>
      <c r="U647" s="62" t="e">
        <f>HLOOKUP("Wake Capable",#REF!,MATCH($A647,#REF!,0),FALSE)</f>
        <v>#REF!</v>
      </c>
      <c r="V647" s="62" t="e">
        <f>HLOOKUP("Strap",#REF!,MATCH($A647,#REF!,0),FALSE)</f>
        <v>#REF!</v>
      </c>
      <c r="W647" s="62"/>
      <c r="X647" s="62"/>
      <c r="Y647" s="62"/>
      <c r="Z647" s="47"/>
      <c r="AA647" s="47" t="e">
        <f>HLOOKUP("Pad type",#REF!,MATCH($A647,#REF!,0),FALSE)</f>
        <v>#REF!</v>
      </c>
      <c r="AB647" s="63"/>
      <c r="AC647" s="63" t="e">
        <f>HLOOKUP("POR Pin State",#REF!,MATCH($A647,#REF!,0),FALSE)</f>
        <v>#REF!</v>
      </c>
      <c r="AD647" s="207"/>
      <c r="AE647" s="208"/>
      <c r="AF647" s="208"/>
      <c r="AG647" s="208"/>
      <c r="AH647" s="209"/>
      <c r="AI647" s="209"/>
      <c r="AJ647" s="210"/>
      <c r="AK647" s="210"/>
      <c r="AL647" s="210"/>
      <c r="AM647" s="210"/>
      <c r="AN647" s="210"/>
      <c r="AO647" s="210"/>
      <c r="AP647" s="210"/>
      <c r="AQ647" s="215" t="s">
        <v>1503</v>
      </c>
      <c r="AR647" s="105"/>
      <c r="AS647" s="105"/>
      <c r="AT647" s="105"/>
      <c r="AU647" s="105"/>
      <c r="AV647" s="105"/>
      <c r="AW647" s="105"/>
      <c r="AX647" s="105"/>
      <c r="AY647" s="105"/>
      <c r="AZ647" s="105"/>
      <c r="BA647" s="105"/>
      <c r="BB647" s="218"/>
      <c r="BC647" s="105"/>
      <c r="BD647" s="250"/>
      <c r="BE647" s="252" t="s">
        <v>1504</v>
      </c>
      <c r="BF647" s="147" t="e">
        <f>VLOOKUP($A647,#REF!,34,FALSE)</f>
        <v>#REF!</v>
      </c>
      <c r="BG647" s="147" t="e">
        <f>VLOOKUP($A647,#REF!,22,FALSE)</f>
        <v>#REF!</v>
      </c>
      <c r="BH647" s="149"/>
    </row>
    <row r="648" s="5" customFormat="1" ht="12.95" customHeight="1" spans="1:60">
      <c r="A648" s="48" t="s">
        <v>1505</v>
      </c>
      <c r="B648" s="38" t="e">
        <f>VLOOKUP($A648,#REF!,34,FALSE)</f>
        <v>#REF!</v>
      </c>
      <c r="C648" s="39" t="str">
        <f t="shared" si="161"/>
        <v>unused_DDR_XM0_B9RDQS_N</v>
      </c>
      <c r="D648" s="40" t="e">
        <f>IF(LEN(VLOOKUP($A648,#REF!,8,FALSE)),LEFT(VLOOKUP($A648,#REF!,8,FALSE),LEN(VLOOKUP($A648,#REF!,8,FALSE))-2),"")</f>
        <v>#REF!</v>
      </c>
      <c r="E648" s="41" t="e">
        <f>IF(LEN(VLOOKUP($A648,#REF!,4,FALSE)),IF(INDEX(#REF!,MATCH($A648,#REF!,0),1),LEFT(VLOOKUP($A648,#REF!,4,FALSE),LEN(VLOOKUP($A648,#REF!,4,FALSE))-2),CONCATENATE(LEFT(VLOOKUP($A648,#REF!,4,FALSE),LEN(VLOOKUP($A648,#REF!,4,FALSE))-2),"*")),"")</f>
        <v>#REF!</v>
      </c>
      <c r="F648" s="42" t="e">
        <f>IF(LEN(VLOOKUP($A648,#REF!,5,FALSE)),IF(INDEX(#REF!,MATCH($A648,#REF!,0),2),LEFT(VLOOKUP($A648,#REF!,5,FALSE),LEN(VLOOKUP($A648,#REF!,5,FALSE))-2),CONCATENATE(LEFT(VLOOKUP($A648,#REF!,5,FALSE),LEN(VLOOKUP($A648,#REF!,5,FALSE))-2),"*")),"")</f>
        <v>#REF!</v>
      </c>
      <c r="G648" s="42" t="e">
        <f>IF(LEN(VLOOKUP($A648,#REF!,6,FALSE)),IF(INDEX(#REF!,MATCH($A648,#REF!,0),3),LEFT(VLOOKUP($A648,#REF!,6,FALSE),LEN(VLOOKUP($A648,#REF!,6,FALSE))-2),CONCATENATE(LEFT(VLOOKUP($A648,#REF!,6,FALSE),LEN(VLOOKUP($A648,#REF!,6,FALSE))-2),"*")),"")</f>
        <v>#REF!</v>
      </c>
      <c r="H648" s="43" t="e">
        <f>IF(LEN(VLOOKUP($A648,#REF!,7,FALSE)),IF(INDEX(#REF!,MATCH($A648,#REF!,0),4),LEFT(VLOOKUP($A648,#REF!,7,FALSE),LEN(VLOOKUP($A648,#REF!,7,FALSE))-2),CONCATENATE(LEFT(VLOOKUP($A648,#REF!,7,FALSE),LEN(VLOOKUP($A648,#REF!,7,FALSE))-2),"*")),"")</f>
        <v>#REF!</v>
      </c>
      <c r="I648" s="54" t="e">
        <f>IF(LEN(VLOOKUP($A648,#REF!,8,FALSE)),UPPER(RIGHT(VLOOKUP($A648,#REF!,8,FALSE),1)),"")</f>
        <v>#REF!</v>
      </c>
      <c r="J648" s="42" t="e">
        <f>IF(LEN(VLOOKUP($A648,#REF!,4,FALSE)),UPPER(RIGHT(VLOOKUP($A648,#REF!,4,FALSE),1)),"")</f>
        <v>#REF!</v>
      </c>
      <c r="K648" s="42" t="e">
        <f>IF(LEN(VLOOKUP($A648,#REF!,5,FALSE)),UPPER(RIGHT(VLOOKUP($A648,#REF!,5,FALSE),1)),"")</f>
        <v>#REF!</v>
      </c>
      <c r="L648" s="42" t="e">
        <f>IF(LEN(VLOOKUP($A648,#REF!,6,FALSE)),UPPER(RIGHT(VLOOKUP($A648,#REF!,6,FALSE),1)),"")</f>
        <v>#REF!</v>
      </c>
      <c r="M648" s="43" t="e">
        <f>IF(LEN(VLOOKUP($A648,#REF!,7,FALSE)),UPPER(RIGHT(VLOOKUP($A648,#REF!,7,FALSE),1)),"")</f>
        <v>#REF!</v>
      </c>
      <c r="N648" s="206"/>
      <c r="O648" s="206"/>
      <c r="P648" s="206"/>
      <c r="Q648" s="206"/>
      <c r="R648" s="206"/>
      <c r="S648" s="63" t="e">
        <f>HLOOKUP("Device Tree Pin Name",#REF!,MATCH($A648,#REF!,0),FALSE)</f>
        <v>#REF!</v>
      </c>
      <c r="T648" s="47" t="e">
        <f>HLOOKUP("power rail",#REF!,MATCH($A648,#REF!,0),FALSE)</f>
        <v>#REF!</v>
      </c>
      <c r="U648" s="62" t="e">
        <f>HLOOKUP("Wake Capable",#REF!,MATCH($A648,#REF!,0),FALSE)</f>
        <v>#REF!</v>
      </c>
      <c r="V648" s="62" t="e">
        <f>HLOOKUP("Strap",#REF!,MATCH($A648,#REF!,0),FALSE)</f>
        <v>#REF!</v>
      </c>
      <c r="W648" s="62"/>
      <c r="X648" s="62"/>
      <c r="Y648" s="62"/>
      <c r="Z648" s="47"/>
      <c r="AA648" s="47" t="e">
        <f>HLOOKUP("Pad type",#REF!,MATCH($A648,#REF!,0),FALSE)</f>
        <v>#REF!</v>
      </c>
      <c r="AB648" s="63"/>
      <c r="AC648" s="63" t="e">
        <f>HLOOKUP("POR Pin State",#REF!,MATCH($A648,#REF!,0),FALSE)</f>
        <v>#REF!</v>
      </c>
      <c r="AD648" s="207"/>
      <c r="AE648" s="208"/>
      <c r="AF648" s="208"/>
      <c r="AG648" s="208"/>
      <c r="AH648" s="209"/>
      <c r="AI648" s="209"/>
      <c r="AJ648" s="210"/>
      <c r="AK648" s="210"/>
      <c r="AL648" s="210"/>
      <c r="AM648" s="210"/>
      <c r="AN648" s="210"/>
      <c r="AO648" s="210"/>
      <c r="AP648" s="210"/>
      <c r="AQ648" s="215" t="s">
        <v>1505</v>
      </c>
      <c r="AR648" s="105"/>
      <c r="AS648" s="105"/>
      <c r="AT648" s="105"/>
      <c r="AU648" s="105"/>
      <c r="AV648" s="105"/>
      <c r="AW648" s="105"/>
      <c r="AX648" s="105"/>
      <c r="AY648" s="105"/>
      <c r="AZ648" s="105"/>
      <c r="BA648" s="105"/>
      <c r="BB648" s="218"/>
      <c r="BC648" s="105"/>
      <c r="BD648" s="250"/>
      <c r="BE648" s="252" t="s">
        <v>1506</v>
      </c>
      <c r="BF648" s="147" t="e">
        <f>VLOOKUP($A648,#REF!,34,FALSE)</f>
        <v>#REF!</v>
      </c>
      <c r="BG648" s="147" t="e">
        <f>VLOOKUP($A648,#REF!,22,FALSE)</f>
        <v>#REF!</v>
      </c>
      <c r="BH648" s="149"/>
    </row>
    <row r="649" s="5" customFormat="1" ht="18.75" customHeight="1" spans="1:60">
      <c r="A649" s="32" t="s">
        <v>1507</v>
      </c>
      <c r="B649" s="32" t="s">
        <v>1117</v>
      </c>
      <c r="C649" s="206"/>
      <c r="D649" s="206"/>
      <c r="E649" s="206"/>
      <c r="F649" s="206"/>
      <c r="G649" s="206"/>
      <c r="H649" s="206"/>
      <c r="I649" s="206"/>
      <c r="J649" s="206"/>
      <c r="K649" s="206"/>
      <c r="L649" s="206"/>
      <c r="M649" s="206"/>
      <c r="N649" s="206"/>
      <c r="O649" s="206"/>
      <c r="P649" s="206"/>
      <c r="Q649" s="206"/>
      <c r="R649" s="206"/>
      <c r="S649" s="206"/>
      <c r="T649" s="206"/>
      <c r="U649" s="206"/>
      <c r="V649" s="206"/>
      <c r="W649" s="206"/>
      <c r="X649" s="206"/>
      <c r="Y649" s="206"/>
      <c r="Z649" s="206"/>
      <c r="AA649" s="206"/>
      <c r="AB649" s="206"/>
      <c r="AC649" s="206"/>
      <c r="AD649" s="206"/>
      <c r="AE649" s="206"/>
      <c r="AF649" s="206"/>
      <c r="AG649" s="206"/>
      <c r="AH649" s="206"/>
      <c r="AI649" s="206"/>
      <c r="AJ649" s="206"/>
      <c r="AK649" s="206"/>
      <c r="AL649" s="206"/>
      <c r="AM649" s="206"/>
      <c r="AN649" s="206"/>
      <c r="AO649" s="206"/>
      <c r="AP649" s="206"/>
      <c r="AQ649" s="218"/>
      <c r="AR649" s="260"/>
      <c r="AS649" s="260"/>
      <c r="AT649" s="260"/>
      <c r="AU649" s="260"/>
      <c r="AV649" s="260"/>
      <c r="AW649" s="260"/>
      <c r="AX649" s="260"/>
      <c r="AY649" s="260"/>
      <c r="AZ649" s="260"/>
      <c r="BA649" s="260"/>
      <c r="BB649" s="260"/>
      <c r="BC649" s="400" t="s">
        <v>1118</v>
      </c>
      <c r="BD649" s="218"/>
      <c r="BE649" s="251" t="s">
        <v>1507</v>
      </c>
      <c r="BF649" s="251" t="s">
        <v>1117</v>
      </c>
      <c r="BG649" s="251"/>
      <c r="BH649" s="266"/>
    </row>
    <row r="650" s="5" customFormat="1" ht="12.95" customHeight="1" spans="1:60">
      <c r="A650" s="48" t="s">
        <v>1508</v>
      </c>
      <c r="B650" s="38" t="e">
        <f>VLOOKUP($A650,#REF!,34,FALSE)</f>
        <v>#REF!</v>
      </c>
      <c r="C650" s="39" t="str">
        <f t="shared" si="161"/>
        <v>unused_DDR_XM1_B0D0</v>
      </c>
      <c r="D650" s="40" t="e">
        <f>IF(LEN(VLOOKUP($A650,#REF!,8,FALSE)),LEFT(VLOOKUP($A650,#REF!,8,FALSE),LEN(VLOOKUP($A650,#REF!,8,FALSE))-2),"")</f>
        <v>#REF!</v>
      </c>
      <c r="E650" s="41" t="e">
        <f>IF(LEN(VLOOKUP($A650,#REF!,4,FALSE)),IF(INDEX(#REF!,MATCH($A650,#REF!,0),1),LEFT(VLOOKUP($A650,#REF!,4,FALSE),LEN(VLOOKUP($A650,#REF!,4,FALSE))-2),CONCATENATE(LEFT(VLOOKUP($A650,#REF!,4,FALSE),LEN(VLOOKUP($A650,#REF!,4,FALSE))-2),"*")),"")</f>
        <v>#REF!</v>
      </c>
      <c r="F650" s="42" t="e">
        <f>IF(LEN(VLOOKUP($A650,#REF!,5,FALSE)),IF(INDEX(#REF!,MATCH($A650,#REF!,0),2),LEFT(VLOOKUP($A650,#REF!,5,FALSE),LEN(VLOOKUP($A650,#REF!,5,FALSE))-2),CONCATENATE(LEFT(VLOOKUP($A650,#REF!,5,FALSE),LEN(VLOOKUP($A650,#REF!,5,FALSE))-2),"*")),"")</f>
        <v>#REF!</v>
      </c>
      <c r="G650" s="42" t="e">
        <f>IF(LEN(VLOOKUP($A650,#REF!,6,FALSE)),IF(INDEX(#REF!,MATCH($A650,#REF!,0),3),LEFT(VLOOKUP($A650,#REF!,6,FALSE),LEN(VLOOKUP($A650,#REF!,6,FALSE))-2),CONCATENATE(LEFT(VLOOKUP($A650,#REF!,6,FALSE),LEN(VLOOKUP($A650,#REF!,6,FALSE))-2),"*")),"")</f>
        <v>#REF!</v>
      </c>
      <c r="H650" s="43" t="e">
        <f>IF(LEN(VLOOKUP($A650,#REF!,7,FALSE)),IF(INDEX(#REF!,MATCH($A650,#REF!,0),4),LEFT(VLOOKUP($A650,#REF!,7,FALSE),LEN(VLOOKUP($A650,#REF!,7,FALSE))-2),CONCATENATE(LEFT(VLOOKUP($A650,#REF!,7,FALSE),LEN(VLOOKUP($A650,#REF!,7,FALSE))-2),"*")),"")</f>
        <v>#REF!</v>
      </c>
      <c r="I650" s="54" t="e">
        <f>IF(LEN(VLOOKUP($A650,#REF!,8,FALSE)),UPPER(RIGHT(VLOOKUP($A650,#REF!,8,FALSE),1)),"")</f>
        <v>#REF!</v>
      </c>
      <c r="J650" s="42" t="e">
        <f>IF(LEN(VLOOKUP($A650,#REF!,4,FALSE)),UPPER(RIGHT(VLOOKUP($A650,#REF!,4,FALSE),1)),"")</f>
        <v>#REF!</v>
      </c>
      <c r="K650" s="42" t="e">
        <f>IF(LEN(VLOOKUP($A650,#REF!,5,FALSE)),UPPER(RIGHT(VLOOKUP($A650,#REF!,5,FALSE),1)),"")</f>
        <v>#REF!</v>
      </c>
      <c r="L650" s="42" t="e">
        <f>IF(LEN(VLOOKUP($A650,#REF!,6,FALSE)),UPPER(RIGHT(VLOOKUP($A650,#REF!,6,FALSE),1)),"")</f>
        <v>#REF!</v>
      </c>
      <c r="M650" s="43" t="e">
        <f>IF(LEN(VLOOKUP($A650,#REF!,7,FALSE)),UPPER(RIGHT(VLOOKUP($A650,#REF!,7,FALSE),1)),"")</f>
        <v>#REF!</v>
      </c>
      <c r="N650" s="206"/>
      <c r="O650" s="206"/>
      <c r="P650" s="206"/>
      <c r="Q650" s="206"/>
      <c r="R650" s="206"/>
      <c r="S650" s="63" t="e">
        <f>HLOOKUP("Device Tree Pin Name",#REF!,MATCH($A650,#REF!,0),FALSE)</f>
        <v>#REF!</v>
      </c>
      <c r="T650" s="47" t="e">
        <f>HLOOKUP("power rail",#REF!,MATCH($A650,#REF!,0),FALSE)</f>
        <v>#REF!</v>
      </c>
      <c r="U650" s="62" t="e">
        <f>HLOOKUP("Wake Capable",#REF!,MATCH($A650,#REF!,0),FALSE)</f>
        <v>#REF!</v>
      </c>
      <c r="V650" s="62" t="e">
        <f>HLOOKUP("Strap",#REF!,MATCH($A650,#REF!,0),FALSE)</f>
        <v>#REF!</v>
      </c>
      <c r="W650" s="62"/>
      <c r="X650" s="62"/>
      <c r="Y650" s="62"/>
      <c r="Z650" s="47"/>
      <c r="AA650" s="47" t="e">
        <f>HLOOKUP("Pad type",#REF!,MATCH($A650,#REF!,0),FALSE)</f>
        <v>#REF!</v>
      </c>
      <c r="AB650" s="63"/>
      <c r="AC650" s="63" t="e">
        <f>HLOOKUP("POR Pin State",#REF!,MATCH($A650,#REF!,0),FALSE)</f>
        <v>#REF!</v>
      </c>
      <c r="AD650" s="207"/>
      <c r="AE650" s="208"/>
      <c r="AF650" s="208"/>
      <c r="AG650" s="208"/>
      <c r="AH650" s="209"/>
      <c r="AI650" s="209"/>
      <c r="AJ650" s="210"/>
      <c r="AK650" s="210"/>
      <c r="AL650" s="210"/>
      <c r="AM650" s="210"/>
      <c r="AN650" s="210"/>
      <c r="AO650" s="210"/>
      <c r="AP650" s="210"/>
      <c r="AQ650" s="215" t="s">
        <v>1509</v>
      </c>
      <c r="AR650" s="105"/>
      <c r="AS650" s="105"/>
      <c r="AT650" s="105"/>
      <c r="AU650" s="105"/>
      <c r="AV650" s="105"/>
      <c r="AW650" s="105"/>
      <c r="AX650" s="105"/>
      <c r="AY650" s="105"/>
      <c r="AZ650" s="105"/>
      <c r="BA650" s="105"/>
      <c r="BB650" s="218"/>
      <c r="BC650" s="105"/>
      <c r="BD650" s="250"/>
      <c r="BE650" s="252" t="s">
        <v>1510</v>
      </c>
      <c r="BF650" s="147" t="e">
        <f>VLOOKUP($A650,#REF!,34,FALSE)</f>
        <v>#REF!</v>
      </c>
      <c r="BG650" s="147" t="e">
        <f>VLOOKUP($A650,#REF!,22,FALSE)</f>
        <v>#REF!</v>
      </c>
      <c r="BH650" s="149"/>
    </row>
    <row r="651" s="5" customFormat="1" ht="12.95" customHeight="1" spans="1:60">
      <c r="A651" s="48" t="s">
        <v>1511</v>
      </c>
      <c r="B651" s="38" t="e">
        <f>VLOOKUP($A651,#REF!,34,FALSE)</f>
        <v>#REF!</v>
      </c>
      <c r="C651" s="39" t="str">
        <f t="shared" si="161"/>
        <v>unused_DDR_XM1_B0D1</v>
      </c>
      <c r="D651" s="40" t="e">
        <f>IF(LEN(VLOOKUP($A651,#REF!,8,FALSE)),LEFT(VLOOKUP($A651,#REF!,8,FALSE),LEN(VLOOKUP($A651,#REF!,8,FALSE))-2),"")</f>
        <v>#REF!</v>
      </c>
      <c r="E651" s="41" t="e">
        <f>IF(LEN(VLOOKUP($A651,#REF!,4,FALSE)),IF(INDEX(#REF!,MATCH($A651,#REF!,0),1),LEFT(VLOOKUP($A651,#REF!,4,FALSE),LEN(VLOOKUP($A651,#REF!,4,FALSE))-2),CONCATENATE(LEFT(VLOOKUP($A651,#REF!,4,FALSE),LEN(VLOOKUP($A651,#REF!,4,FALSE))-2),"*")),"")</f>
        <v>#REF!</v>
      </c>
      <c r="F651" s="42" t="e">
        <f>IF(LEN(VLOOKUP($A651,#REF!,5,FALSE)),IF(INDEX(#REF!,MATCH($A651,#REF!,0),2),LEFT(VLOOKUP($A651,#REF!,5,FALSE),LEN(VLOOKUP($A651,#REF!,5,FALSE))-2),CONCATENATE(LEFT(VLOOKUP($A651,#REF!,5,FALSE),LEN(VLOOKUP($A651,#REF!,5,FALSE))-2),"*")),"")</f>
        <v>#REF!</v>
      </c>
      <c r="G651" s="42" t="e">
        <f>IF(LEN(VLOOKUP($A651,#REF!,6,FALSE)),IF(INDEX(#REF!,MATCH($A651,#REF!,0),3),LEFT(VLOOKUP($A651,#REF!,6,FALSE),LEN(VLOOKUP($A651,#REF!,6,FALSE))-2),CONCATENATE(LEFT(VLOOKUP($A651,#REF!,6,FALSE),LEN(VLOOKUP($A651,#REF!,6,FALSE))-2),"*")),"")</f>
        <v>#REF!</v>
      </c>
      <c r="H651" s="43" t="e">
        <f>IF(LEN(VLOOKUP($A651,#REF!,7,FALSE)),IF(INDEX(#REF!,MATCH($A651,#REF!,0),4),LEFT(VLOOKUP($A651,#REF!,7,FALSE),LEN(VLOOKUP($A651,#REF!,7,FALSE))-2),CONCATENATE(LEFT(VLOOKUP($A651,#REF!,7,FALSE),LEN(VLOOKUP($A651,#REF!,7,FALSE))-2),"*")),"")</f>
        <v>#REF!</v>
      </c>
      <c r="I651" s="54" t="e">
        <f>IF(LEN(VLOOKUP($A651,#REF!,8,FALSE)),UPPER(RIGHT(VLOOKUP($A651,#REF!,8,FALSE),1)),"")</f>
        <v>#REF!</v>
      </c>
      <c r="J651" s="42" t="e">
        <f>IF(LEN(VLOOKUP($A651,#REF!,4,FALSE)),UPPER(RIGHT(VLOOKUP($A651,#REF!,4,FALSE),1)),"")</f>
        <v>#REF!</v>
      </c>
      <c r="K651" s="42" t="e">
        <f>IF(LEN(VLOOKUP($A651,#REF!,5,FALSE)),UPPER(RIGHT(VLOOKUP($A651,#REF!,5,FALSE),1)),"")</f>
        <v>#REF!</v>
      </c>
      <c r="L651" s="42" t="e">
        <f>IF(LEN(VLOOKUP($A651,#REF!,6,FALSE)),UPPER(RIGHT(VLOOKUP($A651,#REF!,6,FALSE),1)),"")</f>
        <v>#REF!</v>
      </c>
      <c r="M651" s="43" t="e">
        <f>IF(LEN(VLOOKUP($A651,#REF!,7,FALSE)),UPPER(RIGHT(VLOOKUP($A651,#REF!,7,FALSE),1)),"")</f>
        <v>#REF!</v>
      </c>
      <c r="N651" s="206"/>
      <c r="O651" s="206"/>
      <c r="P651" s="206"/>
      <c r="Q651" s="206"/>
      <c r="R651" s="206"/>
      <c r="S651" s="63" t="e">
        <f>HLOOKUP("Device Tree Pin Name",#REF!,MATCH($A651,#REF!,0),FALSE)</f>
        <v>#REF!</v>
      </c>
      <c r="T651" s="47" t="e">
        <f>HLOOKUP("power rail",#REF!,MATCH($A651,#REF!,0),FALSE)</f>
        <v>#REF!</v>
      </c>
      <c r="U651" s="62" t="e">
        <f>HLOOKUP("Wake Capable",#REF!,MATCH($A651,#REF!,0),FALSE)</f>
        <v>#REF!</v>
      </c>
      <c r="V651" s="62" t="e">
        <f>HLOOKUP("Strap",#REF!,MATCH($A651,#REF!,0),FALSE)</f>
        <v>#REF!</v>
      </c>
      <c r="W651" s="62"/>
      <c r="X651" s="62"/>
      <c r="Y651" s="62"/>
      <c r="Z651" s="47"/>
      <c r="AA651" s="47" t="e">
        <f>HLOOKUP("Pad type",#REF!,MATCH($A651,#REF!,0),FALSE)</f>
        <v>#REF!</v>
      </c>
      <c r="AB651" s="63"/>
      <c r="AC651" s="63" t="e">
        <f>HLOOKUP("POR Pin State",#REF!,MATCH($A651,#REF!,0),FALSE)</f>
        <v>#REF!</v>
      </c>
      <c r="AD651" s="207"/>
      <c r="AE651" s="208"/>
      <c r="AF651" s="208"/>
      <c r="AG651" s="208"/>
      <c r="AH651" s="209"/>
      <c r="AI651" s="209"/>
      <c r="AJ651" s="210"/>
      <c r="AK651" s="210"/>
      <c r="AL651" s="210"/>
      <c r="AM651" s="210"/>
      <c r="AN651" s="210"/>
      <c r="AO651" s="210"/>
      <c r="AP651" s="210"/>
      <c r="AQ651" s="215" t="s">
        <v>1512</v>
      </c>
      <c r="AR651" s="105"/>
      <c r="AS651" s="105"/>
      <c r="AT651" s="105"/>
      <c r="AU651" s="105"/>
      <c r="AV651" s="105"/>
      <c r="AW651" s="105"/>
      <c r="AX651" s="105"/>
      <c r="AY651" s="105"/>
      <c r="AZ651" s="105"/>
      <c r="BA651" s="105"/>
      <c r="BB651" s="218"/>
      <c r="BC651" s="105"/>
      <c r="BD651" s="250"/>
      <c r="BE651" s="252" t="s">
        <v>1513</v>
      </c>
      <c r="BF651" s="147" t="e">
        <f>VLOOKUP($A651,#REF!,34,FALSE)</f>
        <v>#REF!</v>
      </c>
      <c r="BG651" s="147" t="e">
        <f>VLOOKUP($A651,#REF!,22,FALSE)</f>
        <v>#REF!</v>
      </c>
      <c r="BH651" s="149"/>
    </row>
    <row r="652" s="5" customFormat="1" ht="12.95" customHeight="1" spans="1:60">
      <c r="A652" s="48" t="s">
        <v>1514</v>
      </c>
      <c r="B652" s="38" t="e">
        <f>VLOOKUP($A652,#REF!,34,FALSE)</f>
        <v>#REF!</v>
      </c>
      <c r="C652" s="39" t="str">
        <f t="shared" si="161"/>
        <v>unused_DDR_XM1_B0D2</v>
      </c>
      <c r="D652" s="40" t="e">
        <f>IF(LEN(VLOOKUP($A652,#REF!,8,FALSE)),LEFT(VLOOKUP($A652,#REF!,8,FALSE),LEN(VLOOKUP($A652,#REF!,8,FALSE))-2),"")</f>
        <v>#REF!</v>
      </c>
      <c r="E652" s="41" t="e">
        <f>IF(LEN(VLOOKUP($A652,#REF!,4,FALSE)),IF(INDEX(#REF!,MATCH($A652,#REF!,0),1),LEFT(VLOOKUP($A652,#REF!,4,FALSE),LEN(VLOOKUP($A652,#REF!,4,FALSE))-2),CONCATENATE(LEFT(VLOOKUP($A652,#REF!,4,FALSE),LEN(VLOOKUP($A652,#REF!,4,FALSE))-2),"*")),"")</f>
        <v>#REF!</v>
      </c>
      <c r="F652" s="42" t="e">
        <f>IF(LEN(VLOOKUP($A652,#REF!,5,FALSE)),IF(INDEX(#REF!,MATCH($A652,#REF!,0),2),LEFT(VLOOKUP($A652,#REF!,5,FALSE),LEN(VLOOKUP($A652,#REF!,5,FALSE))-2),CONCATENATE(LEFT(VLOOKUP($A652,#REF!,5,FALSE),LEN(VLOOKUP($A652,#REF!,5,FALSE))-2),"*")),"")</f>
        <v>#REF!</v>
      </c>
      <c r="G652" s="42" t="e">
        <f>IF(LEN(VLOOKUP($A652,#REF!,6,FALSE)),IF(INDEX(#REF!,MATCH($A652,#REF!,0),3),LEFT(VLOOKUP($A652,#REF!,6,FALSE),LEN(VLOOKUP($A652,#REF!,6,FALSE))-2),CONCATENATE(LEFT(VLOOKUP($A652,#REF!,6,FALSE),LEN(VLOOKUP($A652,#REF!,6,FALSE))-2),"*")),"")</f>
        <v>#REF!</v>
      </c>
      <c r="H652" s="43" t="e">
        <f>IF(LEN(VLOOKUP($A652,#REF!,7,FALSE)),IF(INDEX(#REF!,MATCH($A652,#REF!,0),4),LEFT(VLOOKUP($A652,#REF!,7,FALSE),LEN(VLOOKUP($A652,#REF!,7,FALSE))-2),CONCATENATE(LEFT(VLOOKUP($A652,#REF!,7,FALSE),LEN(VLOOKUP($A652,#REF!,7,FALSE))-2),"*")),"")</f>
        <v>#REF!</v>
      </c>
      <c r="I652" s="54" t="e">
        <f>IF(LEN(VLOOKUP($A652,#REF!,8,FALSE)),UPPER(RIGHT(VLOOKUP($A652,#REF!,8,FALSE),1)),"")</f>
        <v>#REF!</v>
      </c>
      <c r="J652" s="42" t="e">
        <f>IF(LEN(VLOOKUP($A652,#REF!,4,FALSE)),UPPER(RIGHT(VLOOKUP($A652,#REF!,4,FALSE),1)),"")</f>
        <v>#REF!</v>
      </c>
      <c r="K652" s="42" t="e">
        <f>IF(LEN(VLOOKUP($A652,#REF!,5,FALSE)),UPPER(RIGHT(VLOOKUP($A652,#REF!,5,FALSE),1)),"")</f>
        <v>#REF!</v>
      </c>
      <c r="L652" s="42" t="e">
        <f>IF(LEN(VLOOKUP($A652,#REF!,6,FALSE)),UPPER(RIGHT(VLOOKUP($A652,#REF!,6,FALSE),1)),"")</f>
        <v>#REF!</v>
      </c>
      <c r="M652" s="43" t="e">
        <f>IF(LEN(VLOOKUP($A652,#REF!,7,FALSE)),UPPER(RIGHT(VLOOKUP($A652,#REF!,7,FALSE),1)),"")</f>
        <v>#REF!</v>
      </c>
      <c r="N652" s="206"/>
      <c r="O652" s="206"/>
      <c r="P652" s="206"/>
      <c r="Q652" s="206"/>
      <c r="R652" s="206"/>
      <c r="S652" s="63" t="e">
        <f>HLOOKUP("Device Tree Pin Name",#REF!,MATCH($A652,#REF!,0),FALSE)</f>
        <v>#REF!</v>
      </c>
      <c r="T652" s="47" t="e">
        <f>HLOOKUP("power rail",#REF!,MATCH($A652,#REF!,0),FALSE)</f>
        <v>#REF!</v>
      </c>
      <c r="U652" s="62" t="e">
        <f>HLOOKUP("Wake Capable",#REF!,MATCH($A652,#REF!,0),FALSE)</f>
        <v>#REF!</v>
      </c>
      <c r="V652" s="62" t="e">
        <f>HLOOKUP("Strap",#REF!,MATCH($A652,#REF!,0),FALSE)</f>
        <v>#REF!</v>
      </c>
      <c r="W652" s="62"/>
      <c r="X652" s="62"/>
      <c r="Y652" s="62"/>
      <c r="Z652" s="47"/>
      <c r="AA652" s="47" t="e">
        <f>HLOOKUP("Pad type",#REF!,MATCH($A652,#REF!,0),FALSE)</f>
        <v>#REF!</v>
      </c>
      <c r="AB652" s="63"/>
      <c r="AC652" s="63" t="e">
        <f>HLOOKUP("POR Pin State",#REF!,MATCH($A652,#REF!,0),FALSE)</f>
        <v>#REF!</v>
      </c>
      <c r="AD652" s="207"/>
      <c r="AE652" s="208"/>
      <c r="AF652" s="208"/>
      <c r="AG652" s="208"/>
      <c r="AH652" s="209"/>
      <c r="AI652" s="209"/>
      <c r="AJ652" s="210"/>
      <c r="AK652" s="210"/>
      <c r="AL652" s="210"/>
      <c r="AM652" s="210"/>
      <c r="AN652" s="210"/>
      <c r="AO652" s="210"/>
      <c r="AP652" s="210"/>
      <c r="AQ652" s="215" t="s">
        <v>1515</v>
      </c>
      <c r="AR652" s="105"/>
      <c r="AS652" s="105"/>
      <c r="AT652" s="105"/>
      <c r="AU652" s="105"/>
      <c r="AV652" s="105"/>
      <c r="AW652" s="105"/>
      <c r="AX652" s="105"/>
      <c r="AY652" s="105"/>
      <c r="AZ652" s="105"/>
      <c r="BA652" s="105"/>
      <c r="BB652" s="218"/>
      <c r="BC652" s="105"/>
      <c r="BD652" s="250"/>
      <c r="BE652" s="252" t="s">
        <v>1516</v>
      </c>
      <c r="BF652" s="147" t="e">
        <f>VLOOKUP($A652,#REF!,34,FALSE)</f>
        <v>#REF!</v>
      </c>
      <c r="BG652" s="147" t="e">
        <f>VLOOKUP($A652,#REF!,22,FALSE)</f>
        <v>#REF!</v>
      </c>
      <c r="BH652" s="149"/>
    </row>
    <row r="653" s="5" customFormat="1" ht="12.95" customHeight="1" spans="1:60">
      <c r="A653" s="48" t="s">
        <v>1517</v>
      </c>
      <c r="B653" s="38" t="e">
        <f>VLOOKUP($A653,#REF!,34,FALSE)</f>
        <v>#REF!</v>
      </c>
      <c r="C653" s="39" t="str">
        <f t="shared" si="161"/>
        <v>unused_DDR_XM1_B0D3</v>
      </c>
      <c r="D653" s="40" t="e">
        <f>IF(LEN(VLOOKUP($A653,#REF!,8,FALSE)),LEFT(VLOOKUP($A653,#REF!,8,FALSE),LEN(VLOOKUP($A653,#REF!,8,FALSE))-2),"")</f>
        <v>#REF!</v>
      </c>
      <c r="E653" s="41" t="e">
        <f>IF(LEN(VLOOKUP($A653,#REF!,4,FALSE)),IF(INDEX(#REF!,MATCH($A653,#REF!,0),1),LEFT(VLOOKUP($A653,#REF!,4,FALSE),LEN(VLOOKUP($A653,#REF!,4,FALSE))-2),CONCATENATE(LEFT(VLOOKUP($A653,#REF!,4,FALSE),LEN(VLOOKUP($A653,#REF!,4,FALSE))-2),"*")),"")</f>
        <v>#REF!</v>
      </c>
      <c r="F653" s="42" t="e">
        <f>IF(LEN(VLOOKUP($A653,#REF!,5,FALSE)),IF(INDEX(#REF!,MATCH($A653,#REF!,0),2),LEFT(VLOOKUP($A653,#REF!,5,FALSE),LEN(VLOOKUP($A653,#REF!,5,FALSE))-2),CONCATENATE(LEFT(VLOOKUP($A653,#REF!,5,FALSE),LEN(VLOOKUP($A653,#REF!,5,FALSE))-2),"*")),"")</f>
        <v>#REF!</v>
      </c>
      <c r="G653" s="42" t="e">
        <f>IF(LEN(VLOOKUP($A653,#REF!,6,FALSE)),IF(INDEX(#REF!,MATCH($A653,#REF!,0),3),LEFT(VLOOKUP($A653,#REF!,6,FALSE),LEN(VLOOKUP($A653,#REF!,6,FALSE))-2),CONCATENATE(LEFT(VLOOKUP($A653,#REF!,6,FALSE),LEN(VLOOKUP($A653,#REF!,6,FALSE))-2),"*")),"")</f>
        <v>#REF!</v>
      </c>
      <c r="H653" s="43" t="e">
        <f>IF(LEN(VLOOKUP($A653,#REF!,7,FALSE)),IF(INDEX(#REF!,MATCH($A653,#REF!,0),4),LEFT(VLOOKUP($A653,#REF!,7,FALSE),LEN(VLOOKUP($A653,#REF!,7,FALSE))-2),CONCATENATE(LEFT(VLOOKUP($A653,#REF!,7,FALSE),LEN(VLOOKUP($A653,#REF!,7,FALSE))-2),"*")),"")</f>
        <v>#REF!</v>
      </c>
      <c r="I653" s="54" t="e">
        <f>IF(LEN(VLOOKUP($A653,#REF!,8,FALSE)),UPPER(RIGHT(VLOOKUP($A653,#REF!,8,FALSE),1)),"")</f>
        <v>#REF!</v>
      </c>
      <c r="J653" s="42" t="e">
        <f>IF(LEN(VLOOKUP($A653,#REF!,4,FALSE)),UPPER(RIGHT(VLOOKUP($A653,#REF!,4,FALSE),1)),"")</f>
        <v>#REF!</v>
      </c>
      <c r="K653" s="42" t="e">
        <f>IF(LEN(VLOOKUP($A653,#REF!,5,FALSE)),UPPER(RIGHT(VLOOKUP($A653,#REF!,5,FALSE),1)),"")</f>
        <v>#REF!</v>
      </c>
      <c r="L653" s="42" t="e">
        <f>IF(LEN(VLOOKUP($A653,#REF!,6,FALSE)),UPPER(RIGHT(VLOOKUP($A653,#REF!,6,FALSE),1)),"")</f>
        <v>#REF!</v>
      </c>
      <c r="M653" s="43" t="e">
        <f>IF(LEN(VLOOKUP($A653,#REF!,7,FALSE)),UPPER(RIGHT(VLOOKUP($A653,#REF!,7,FALSE),1)),"")</f>
        <v>#REF!</v>
      </c>
      <c r="N653" s="206"/>
      <c r="O653" s="206"/>
      <c r="P653" s="206"/>
      <c r="Q653" s="206"/>
      <c r="R653" s="206"/>
      <c r="S653" s="63" t="e">
        <f>HLOOKUP("Device Tree Pin Name",#REF!,MATCH($A653,#REF!,0),FALSE)</f>
        <v>#REF!</v>
      </c>
      <c r="T653" s="47" t="e">
        <f>HLOOKUP("power rail",#REF!,MATCH($A653,#REF!,0),FALSE)</f>
        <v>#REF!</v>
      </c>
      <c r="U653" s="62" t="e">
        <f>HLOOKUP("Wake Capable",#REF!,MATCH($A653,#REF!,0),FALSE)</f>
        <v>#REF!</v>
      </c>
      <c r="V653" s="62" t="e">
        <f>HLOOKUP("Strap",#REF!,MATCH($A653,#REF!,0),FALSE)</f>
        <v>#REF!</v>
      </c>
      <c r="W653" s="62"/>
      <c r="X653" s="62"/>
      <c r="Y653" s="62"/>
      <c r="Z653" s="47"/>
      <c r="AA653" s="47" t="e">
        <f>HLOOKUP("Pad type",#REF!,MATCH($A653,#REF!,0),FALSE)</f>
        <v>#REF!</v>
      </c>
      <c r="AB653" s="63"/>
      <c r="AC653" s="63" t="e">
        <f>HLOOKUP("POR Pin State",#REF!,MATCH($A653,#REF!,0),FALSE)</f>
        <v>#REF!</v>
      </c>
      <c r="AD653" s="207"/>
      <c r="AE653" s="208"/>
      <c r="AF653" s="208"/>
      <c r="AG653" s="208"/>
      <c r="AH653" s="209"/>
      <c r="AI653" s="209"/>
      <c r="AJ653" s="210"/>
      <c r="AK653" s="210"/>
      <c r="AL653" s="210"/>
      <c r="AM653" s="210"/>
      <c r="AN653" s="210"/>
      <c r="AO653" s="210"/>
      <c r="AP653" s="210"/>
      <c r="AQ653" s="215" t="s">
        <v>1518</v>
      </c>
      <c r="AR653" s="105"/>
      <c r="AS653" s="105"/>
      <c r="AT653" s="105"/>
      <c r="AU653" s="105"/>
      <c r="AV653" s="105"/>
      <c r="AW653" s="105"/>
      <c r="AX653" s="105"/>
      <c r="AY653" s="105"/>
      <c r="AZ653" s="105"/>
      <c r="BA653" s="105"/>
      <c r="BB653" s="218"/>
      <c r="BC653" s="105"/>
      <c r="BD653" s="250"/>
      <c r="BE653" s="252" t="s">
        <v>1519</v>
      </c>
      <c r="BF653" s="147" t="e">
        <f>VLOOKUP($A653,#REF!,34,FALSE)</f>
        <v>#REF!</v>
      </c>
      <c r="BG653" s="147" t="e">
        <f>VLOOKUP($A653,#REF!,22,FALSE)</f>
        <v>#REF!</v>
      </c>
      <c r="BH653" s="149"/>
    </row>
    <row r="654" s="5" customFormat="1" ht="12.95" customHeight="1" spans="1:60">
      <c r="A654" s="10" t="s">
        <v>1520</v>
      </c>
      <c r="B654" s="38" t="e">
        <f>VLOOKUP($A654,#REF!,34,FALSE)</f>
        <v>#REF!</v>
      </c>
      <c r="C654" s="39" t="str">
        <f t="shared" si="161"/>
        <v>unused_DDR_XM1_B0D4</v>
      </c>
      <c r="D654" s="40" t="e">
        <f>IF(LEN(VLOOKUP($A654,#REF!,8,FALSE)),LEFT(VLOOKUP($A654,#REF!,8,FALSE),LEN(VLOOKUP($A654,#REF!,8,FALSE))-2),"")</f>
        <v>#REF!</v>
      </c>
      <c r="E654" s="41" t="e">
        <f>IF(LEN(VLOOKUP($A654,#REF!,4,FALSE)),IF(INDEX(#REF!,MATCH($A654,#REF!,0),1),LEFT(VLOOKUP($A654,#REF!,4,FALSE),LEN(VLOOKUP($A654,#REF!,4,FALSE))-2),CONCATENATE(LEFT(VLOOKUP($A654,#REF!,4,FALSE),LEN(VLOOKUP($A654,#REF!,4,FALSE))-2),"*")),"")</f>
        <v>#REF!</v>
      </c>
      <c r="F654" s="42" t="e">
        <f>IF(LEN(VLOOKUP($A654,#REF!,5,FALSE)),IF(INDEX(#REF!,MATCH($A654,#REF!,0),2),LEFT(VLOOKUP($A654,#REF!,5,FALSE),LEN(VLOOKUP($A654,#REF!,5,FALSE))-2),CONCATENATE(LEFT(VLOOKUP($A654,#REF!,5,FALSE),LEN(VLOOKUP($A654,#REF!,5,FALSE))-2),"*")),"")</f>
        <v>#REF!</v>
      </c>
      <c r="G654" s="42" t="e">
        <f>IF(LEN(VLOOKUP($A654,#REF!,6,FALSE)),IF(INDEX(#REF!,MATCH($A654,#REF!,0),3),LEFT(VLOOKUP($A654,#REF!,6,FALSE),LEN(VLOOKUP($A654,#REF!,6,FALSE))-2),CONCATENATE(LEFT(VLOOKUP($A654,#REF!,6,FALSE),LEN(VLOOKUP($A654,#REF!,6,FALSE))-2),"*")),"")</f>
        <v>#REF!</v>
      </c>
      <c r="H654" s="43" t="e">
        <f>IF(LEN(VLOOKUP($A654,#REF!,7,FALSE)),IF(INDEX(#REF!,MATCH($A654,#REF!,0),4),LEFT(VLOOKUP($A654,#REF!,7,FALSE),LEN(VLOOKUP($A654,#REF!,7,FALSE))-2),CONCATENATE(LEFT(VLOOKUP($A654,#REF!,7,FALSE),LEN(VLOOKUP($A654,#REF!,7,FALSE))-2),"*")),"")</f>
        <v>#REF!</v>
      </c>
      <c r="I654" s="54" t="e">
        <f>IF(LEN(VLOOKUP($A654,#REF!,8,FALSE)),UPPER(RIGHT(VLOOKUP($A654,#REF!,8,FALSE),1)),"")</f>
        <v>#REF!</v>
      </c>
      <c r="J654" s="42" t="e">
        <f>IF(LEN(VLOOKUP($A654,#REF!,4,FALSE)),UPPER(RIGHT(VLOOKUP($A654,#REF!,4,FALSE),1)),"")</f>
        <v>#REF!</v>
      </c>
      <c r="K654" s="42" t="e">
        <f>IF(LEN(VLOOKUP($A654,#REF!,5,FALSE)),UPPER(RIGHT(VLOOKUP($A654,#REF!,5,FALSE),1)),"")</f>
        <v>#REF!</v>
      </c>
      <c r="L654" s="42" t="e">
        <f>IF(LEN(VLOOKUP($A654,#REF!,6,FALSE)),UPPER(RIGHT(VLOOKUP($A654,#REF!,6,FALSE),1)),"")</f>
        <v>#REF!</v>
      </c>
      <c r="M654" s="43" t="e">
        <f>IF(LEN(VLOOKUP($A654,#REF!,7,FALSE)),UPPER(RIGHT(VLOOKUP($A654,#REF!,7,FALSE),1)),"")</f>
        <v>#REF!</v>
      </c>
      <c r="N654" s="206"/>
      <c r="O654" s="206"/>
      <c r="P654" s="206"/>
      <c r="Q654" s="206"/>
      <c r="R654" s="206"/>
      <c r="S654" s="63" t="e">
        <f>HLOOKUP("Device Tree Pin Name",#REF!,MATCH($A654,#REF!,0),FALSE)</f>
        <v>#REF!</v>
      </c>
      <c r="T654" s="47" t="e">
        <f>HLOOKUP("power rail",#REF!,MATCH($A654,#REF!,0),FALSE)</f>
        <v>#REF!</v>
      </c>
      <c r="U654" s="62" t="e">
        <f>HLOOKUP("Wake Capable",#REF!,MATCH($A654,#REF!,0),FALSE)</f>
        <v>#REF!</v>
      </c>
      <c r="V654" s="62" t="e">
        <f>HLOOKUP("Strap",#REF!,MATCH($A654,#REF!,0),FALSE)</f>
        <v>#REF!</v>
      </c>
      <c r="W654" s="62"/>
      <c r="X654" s="62"/>
      <c r="Y654" s="62"/>
      <c r="Z654" s="47"/>
      <c r="AA654" s="47" t="e">
        <f>HLOOKUP("Pad type",#REF!,MATCH($A654,#REF!,0),FALSE)</f>
        <v>#REF!</v>
      </c>
      <c r="AB654" s="63"/>
      <c r="AC654" s="63" t="e">
        <f>HLOOKUP("POR Pin State",#REF!,MATCH($A654,#REF!,0),FALSE)</f>
        <v>#REF!</v>
      </c>
      <c r="AD654" s="207"/>
      <c r="AE654" s="208"/>
      <c r="AF654" s="208"/>
      <c r="AG654" s="208"/>
      <c r="AH654" s="209"/>
      <c r="AI654" s="209"/>
      <c r="AJ654" s="210"/>
      <c r="AK654" s="210"/>
      <c r="AL654" s="210"/>
      <c r="AM654" s="210"/>
      <c r="AN654" s="210"/>
      <c r="AO654" s="210"/>
      <c r="AP654" s="210"/>
      <c r="AQ654" s="215" t="s">
        <v>1521</v>
      </c>
      <c r="AR654" s="105"/>
      <c r="AS654" s="105"/>
      <c r="AT654" s="105"/>
      <c r="AU654" s="105"/>
      <c r="AV654" s="105"/>
      <c r="AW654" s="105"/>
      <c r="AX654" s="105"/>
      <c r="AY654" s="105"/>
      <c r="AZ654" s="105"/>
      <c r="BA654" s="105"/>
      <c r="BB654" s="218"/>
      <c r="BC654" s="105"/>
      <c r="BD654" s="250"/>
      <c r="BE654" s="252" t="s">
        <v>1522</v>
      </c>
      <c r="BF654" s="147" t="e">
        <f>VLOOKUP($A654,#REF!,34,FALSE)</f>
        <v>#REF!</v>
      </c>
      <c r="BG654" s="147" t="e">
        <f>VLOOKUP($A654,#REF!,22,FALSE)</f>
        <v>#REF!</v>
      </c>
      <c r="BH654" s="149"/>
    </row>
    <row r="655" s="5" customFormat="1" ht="12.95" customHeight="1" spans="1:60">
      <c r="A655" s="10" t="s">
        <v>1523</v>
      </c>
      <c r="B655" s="38" t="e">
        <f>VLOOKUP($A655,#REF!,34,FALSE)</f>
        <v>#REF!</v>
      </c>
      <c r="C655" s="39" t="str">
        <f t="shared" si="161"/>
        <v>unused_DDR_XM1_B0D5</v>
      </c>
      <c r="D655" s="40" t="e">
        <f>IF(LEN(VLOOKUP($A655,#REF!,8,FALSE)),LEFT(VLOOKUP($A655,#REF!,8,FALSE),LEN(VLOOKUP($A655,#REF!,8,FALSE))-2),"")</f>
        <v>#REF!</v>
      </c>
      <c r="E655" s="41" t="e">
        <f>IF(LEN(VLOOKUP($A655,#REF!,4,FALSE)),IF(INDEX(#REF!,MATCH($A655,#REF!,0),1),LEFT(VLOOKUP($A655,#REF!,4,FALSE),LEN(VLOOKUP($A655,#REF!,4,FALSE))-2),CONCATENATE(LEFT(VLOOKUP($A655,#REF!,4,FALSE),LEN(VLOOKUP($A655,#REF!,4,FALSE))-2),"*")),"")</f>
        <v>#REF!</v>
      </c>
      <c r="F655" s="42" t="e">
        <f>IF(LEN(VLOOKUP($A655,#REF!,5,FALSE)),IF(INDEX(#REF!,MATCH($A655,#REF!,0),2),LEFT(VLOOKUP($A655,#REF!,5,FALSE),LEN(VLOOKUP($A655,#REF!,5,FALSE))-2),CONCATENATE(LEFT(VLOOKUP($A655,#REF!,5,FALSE),LEN(VLOOKUP($A655,#REF!,5,FALSE))-2),"*")),"")</f>
        <v>#REF!</v>
      </c>
      <c r="G655" s="42" t="e">
        <f>IF(LEN(VLOOKUP($A655,#REF!,6,FALSE)),IF(INDEX(#REF!,MATCH($A655,#REF!,0),3),LEFT(VLOOKUP($A655,#REF!,6,FALSE),LEN(VLOOKUP($A655,#REF!,6,FALSE))-2),CONCATENATE(LEFT(VLOOKUP($A655,#REF!,6,FALSE),LEN(VLOOKUP($A655,#REF!,6,FALSE))-2),"*")),"")</f>
        <v>#REF!</v>
      </c>
      <c r="H655" s="43" t="e">
        <f>IF(LEN(VLOOKUP($A655,#REF!,7,FALSE)),IF(INDEX(#REF!,MATCH($A655,#REF!,0),4),LEFT(VLOOKUP($A655,#REF!,7,FALSE),LEN(VLOOKUP($A655,#REF!,7,FALSE))-2),CONCATENATE(LEFT(VLOOKUP($A655,#REF!,7,FALSE),LEN(VLOOKUP($A655,#REF!,7,FALSE))-2),"*")),"")</f>
        <v>#REF!</v>
      </c>
      <c r="I655" s="54" t="e">
        <f>IF(LEN(VLOOKUP($A655,#REF!,8,FALSE)),UPPER(RIGHT(VLOOKUP($A655,#REF!,8,FALSE),1)),"")</f>
        <v>#REF!</v>
      </c>
      <c r="J655" s="42" t="e">
        <f>IF(LEN(VLOOKUP($A655,#REF!,4,FALSE)),UPPER(RIGHT(VLOOKUP($A655,#REF!,4,FALSE),1)),"")</f>
        <v>#REF!</v>
      </c>
      <c r="K655" s="42" t="e">
        <f>IF(LEN(VLOOKUP($A655,#REF!,5,FALSE)),UPPER(RIGHT(VLOOKUP($A655,#REF!,5,FALSE),1)),"")</f>
        <v>#REF!</v>
      </c>
      <c r="L655" s="42" t="e">
        <f>IF(LEN(VLOOKUP($A655,#REF!,6,FALSE)),UPPER(RIGHT(VLOOKUP($A655,#REF!,6,FALSE),1)),"")</f>
        <v>#REF!</v>
      </c>
      <c r="M655" s="43" t="e">
        <f>IF(LEN(VLOOKUP($A655,#REF!,7,FALSE)),UPPER(RIGHT(VLOOKUP($A655,#REF!,7,FALSE),1)),"")</f>
        <v>#REF!</v>
      </c>
      <c r="N655" s="206"/>
      <c r="O655" s="206"/>
      <c r="P655" s="206"/>
      <c r="Q655" s="206"/>
      <c r="R655" s="206"/>
      <c r="S655" s="63" t="e">
        <f>HLOOKUP("Device Tree Pin Name",#REF!,MATCH($A655,#REF!,0),FALSE)</f>
        <v>#REF!</v>
      </c>
      <c r="T655" s="47" t="e">
        <f>HLOOKUP("power rail",#REF!,MATCH($A655,#REF!,0),FALSE)</f>
        <v>#REF!</v>
      </c>
      <c r="U655" s="62" t="e">
        <f>HLOOKUP("Wake Capable",#REF!,MATCH($A655,#REF!,0),FALSE)</f>
        <v>#REF!</v>
      </c>
      <c r="V655" s="62" t="e">
        <f>HLOOKUP("Strap",#REF!,MATCH($A655,#REF!,0),FALSE)</f>
        <v>#REF!</v>
      </c>
      <c r="W655" s="62"/>
      <c r="X655" s="62"/>
      <c r="Y655" s="62"/>
      <c r="Z655" s="47"/>
      <c r="AA655" s="47" t="e">
        <f>HLOOKUP("Pad type",#REF!,MATCH($A655,#REF!,0),FALSE)</f>
        <v>#REF!</v>
      </c>
      <c r="AB655" s="63"/>
      <c r="AC655" s="63" t="e">
        <f>HLOOKUP("POR Pin State",#REF!,MATCH($A655,#REF!,0),FALSE)</f>
        <v>#REF!</v>
      </c>
      <c r="AD655" s="207"/>
      <c r="AE655" s="208"/>
      <c r="AF655" s="208"/>
      <c r="AG655" s="208"/>
      <c r="AH655" s="209"/>
      <c r="AI655" s="209"/>
      <c r="AJ655" s="210"/>
      <c r="AK655" s="210"/>
      <c r="AL655" s="210"/>
      <c r="AM655" s="210"/>
      <c r="AN655" s="210"/>
      <c r="AO655" s="210"/>
      <c r="AP655" s="210"/>
      <c r="AQ655" s="215" t="s">
        <v>1524</v>
      </c>
      <c r="AR655" s="105"/>
      <c r="AS655" s="105"/>
      <c r="AT655" s="105"/>
      <c r="AU655" s="105"/>
      <c r="AV655" s="105"/>
      <c r="AW655" s="105"/>
      <c r="AX655" s="105"/>
      <c r="AY655" s="105"/>
      <c r="AZ655" s="105"/>
      <c r="BA655" s="105"/>
      <c r="BB655" s="218"/>
      <c r="BC655" s="105"/>
      <c r="BD655" s="250"/>
      <c r="BE655" s="252" t="s">
        <v>1525</v>
      </c>
      <c r="BF655" s="147" t="e">
        <f>VLOOKUP($A655,#REF!,34,FALSE)</f>
        <v>#REF!</v>
      </c>
      <c r="BG655" s="147" t="e">
        <f>VLOOKUP($A655,#REF!,22,FALSE)</f>
        <v>#REF!</v>
      </c>
      <c r="BH655" s="149"/>
    </row>
    <row r="656" s="5" customFormat="1" ht="12.95" customHeight="1" spans="1:60">
      <c r="A656" s="48" t="s">
        <v>1526</v>
      </c>
      <c r="B656" s="38" t="e">
        <f>VLOOKUP($A656,#REF!,34,FALSE)</f>
        <v>#REF!</v>
      </c>
      <c r="C656" s="39" t="str">
        <f t="shared" si="161"/>
        <v>unused_DDR_XM1_B0D6</v>
      </c>
      <c r="D656" s="40" t="e">
        <f>IF(LEN(VLOOKUP($A656,#REF!,8,FALSE)),LEFT(VLOOKUP($A656,#REF!,8,FALSE),LEN(VLOOKUP($A656,#REF!,8,FALSE))-2),"")</f>
        <v>#REF!</v>
      </c>
      <c r="E656" s="41" t="e">
        <f>IF(LEN(VLOOKUP($A656,#REF!,4,FALSE)),IF(INDEX(#REF!,MATCH($A656,#REF!,0),1),LEFT(VLOOKUP($A656,#REF!,4,FALSE),LEN(VLOOKUP($A656,#REF!,4,FALSE))-2),CONCATENATE(LEFT(VLOOKUP($A656,#REF!,4,FALSE),LEN(VLOOKUP($A656,#REF!,4,FALSE))-2),"*")),"")</f>
        <v>#REF!</v>
      </c>
      <c r="F656" s="42" t="e">
        <f>IF(LEN(VLOOKUP($A656,#REF!,5,FALSE)),IF(INDEX(#REF!,MATCH($A656,#REF!,0),2),LEFT(VLOOKUP($A656,#REF!,5,FALSE),LEN(VLOOKUP($A656,#REF!,5,FALSE))-2),CONCATENATE(LEFT(VLOOKUP($A656,#REF!,5,FALSE),LEN(VLOOKUP($A656,#REF!,5,FALSE))-2),"*")),"")</f>
        <v>#REF!</v>
      </c>
      <c r="G656" s="42" t="e">
        <f>IF(LEN(VLOOKUP($A656,#REF!,6,FALSE)),IF(INDEX(#REF!,MATCH($A656,#REF!,0),3),LEFT(VLOOKUP($A656,#REF!,6,FALSE),LEN(VLOOKUP($A656,#REF!,6,FALSE))-2),CONCATENATE(LEFT(VLOOKUP($A656,#REF!,6,FALSE),LEN(VLOOKUP($A656,#REF!,6,FALSE))-2),"*")),"")</f>
        <v>#REF!</v>
      </c>
      <c r="H656" s="43" t="e">
        <f>IF(LEN(VLOOKUP($A656,#REF!,7,FALSE)),IF(INDEX(#REF!,MATCH($A656,#REF!,0),4),LEFT(VLOOKUP($A656,#REF!,7,FALSE),LEN(VLOOKUP($A656,#REF!,7,FALSE))-2),CONCATENATE(LEFT(VLOOKUP($A656,#REF!,7,FALSE),LEN(VLOOKUP($A656,#REF!,7,FALSE))-2),"*")),"")</f>
        <v>#REF!</v>
      </c>
      <c r="I656" s="54" t="e">
        <f>IF(LEN(VLOOKUP($A656,#REF!,8,FALSE)),UPPER(RIGHT(VLOOKUP($A656,#REF!,8,FALSE),1)),"")</f>
        <v>#REF!</v>
      </c>
      <c r="J656" s="42" t="e">
        <f>IF(LEN(VLOOKUP($A656,#REF!,4,FALSE)),UPPER(RIGHT(VLOOKUP($A656,#REF!,4,FALSE),1)),"")</f>
        <v>#REF!</v>
      </c>
      <c r="K656" s="42" t="e">
        <f>IF(LEN(VLOOKUP($A656,#REF!,5,FALSE)),UPPER(RIGHT(VLOOKUP($A656,#REF!,5,FALSE),1)),"")</f>
        <v>#REF!</v>
      </c>
      <c r="L656" s="42" t="e">
        <f>IF(LEN(VLOOKUP($A656,#REF!,6,FALSE)),UPPER(RIGHT(VLOOKUP($A656,#REF!,6,FALSE),1)),"")</f>
        <v>#REF!</v>
      </c>
      <c r="M656" s="43" t="e">
        <f>IF(LEN(VLOOKUP($A656,#REF!,7,FALSE)),UPPER(RIGHT(VLOOKUP($A656,#REF!,7,FALSE),1)),"")</f>
        <v>#REF!</v>
      </c>
      <c r="N656" s="206"/>
      <c r="O656" s="206"/>
      <c r="P656" s="206"/>
      <c r="Q656" s="206"/>
      <c r="R656" s="206"/>
      <c r="S656" s="63" t="e">
        <f>HLOOKUP("Device Tree Pin Name",#REF!,MATCH($A656,#REF!,0),FALSE)</f>
        <v>#REF!</v>
      </c>
      <c r="T656" s="47" t="e">
        <f>HLOOKUP("power rail",#REF!,MATCH($A656,#REF!,0),FALSE)</f>
        <v>#REF!</v>
      </c>
      <c r="U656" s="62" t="e">
        <f>HLOOKUP("Wake Capable",#REF!,MATCH($A656,#REF!,0),FALSE)</f>
        <v>#REF!</v>
      </c>
      <c r="V656" s="62" t="e">
        <f>HLOOKUP("Strap",#REF!,MATCH($A656,#REF!,0),FALSE)</f>
        <v>#REF!</v>
      </c>
      <c r="W656" s="62"/>
      <c r="X656" s="62"/>
      <c r="Y656" s="62"/>
      <c r="Z656" s="47"/>
      <c r="AA656" s="47" t="e">
        <f>HLOOKUP("Pad type",#REF!,MATCH($A656,#REF!,0),FALSE)</f>
        <v>#REF!</v>
      </c>
      <c r="AB656" s="63"/>
      <c r="AC656" s="63" t="e">
        <f>HLOOKUP("POR Pin State",#REF!,MATCH($A656,#REF!,0),FALSE)</f>
        <v>#REF!</v>
      </c>
      <c r="AD656" s="207"/>
      <c r="AE656" s="208"/>
      <c r="AF656" s="208"/>
      <c r="AG656" s="208"/>
      <c r="AH656" s="209"/>
      <c r="AI656" s="209"/>
      <c r="AJ656" s="210"/>
      <c r="AK656" s="210"/>
      <c r="AL656" s="210"/>
      <c r="AM656" s="210"/>
      <c r="AN656" s="210"/>
      <c r="AO656" s="210"/>
      <c r="AP656" s="210"/>
      <c r="AQ656" s="215" t="s">
        <v>1527</v>
      </c>
      <c r="AR656" s="105"/>
      <c r="AS656" s="105"/>
      <c r="AT656" s="105"/>
      <c r="AU656" s="105"/>
      <c r="AV656" s="105"/>
      <c r="AW656" s="105"/>
      <c r="AX656" s="105"/>
      <c r="AY656" s="105"/>
      <c r="AZ656" s="105"/>
      <c r="BA656" s="105"/>
      <c r="BB656" s="218"/>
      <c r="BC656" s="105"/>
      <c r="BD656" s="250"/>
      <c r="BE656" s="252" t="s">
        <v>1528</v>
      </c>
      <c r="BF656" s="147" t="e">
        <f>VLOOKUP($A656,#REF!,34,FALSE)</f>
        <v>#REF!</v>
      </c>
      <c r="BG656" s="147" t="e">
        <f>VLOOKUP($A656,#REF!,22,FALSE)</f>
        <v>#REF!</v>
      </c>
      <c r="BH656" s="149"/>
    </row>
    <row r="657" s="5" customFormat="1" ht="12.95" customHeight="1" spans="1:60">
      <c r="A657" s="48" t="s">
        <v>1529</v>
      </c>
      <c r="B657" s="38" t="e">
        <f>VLOOKUP($A657,#REF!,34,FALSE)</f>
        <v>#REF!</v>
      </c>
      <c r="C657" s="39" t="str">
        <f t="shared" si="161"/>
        <v>unused_DDR_XM1_B0D7</v>
      </c>
      <c r="D657" s="40" t="e">
        <f>IF(LEN(VLOOKUP($A657,#REF!,8,FALSE)),LEFT(VLOOKUP($A657,#REF!,8,FALSE),LEN(VLOOKUP($A657,#REF!,8,FALSE))-2),"")</f>
        <v>#REF!</v>
      </c>
      <c r="E657" s="41" t="e">
        <f>IF(LEN(VLOOKUP($A657,#REF!,4,FALSE)),IF(INDEX(#REF!,MATCH($A657,#REF!,0),1),LEFT(VLOOKUP($A657,#REF!,4,FALSE),LEN(VLOOKUP($A657,#REF!,4,FALSE))-2),CONCATENATE(LEFT(VLOOKUP($A657,#REF!,4,FALSE),LEN(VLOOKUP($A657,#REF!,4,FALSE))-2),"*")),"")</f>
        <v>#REF!</v>
      </c>
      <c r="F657" s="42" t="e">
        <f>IF(LEN(VLOOKUP($A657,#REF!,5,FALSE)),IF(INDEX(#REF!,MATCH($A657,#REF!,0),2),LEFT(VLOOKUP($A657,#REF!,5,FALSE),LEN(VLOOKUP($A657,#REF!,5,FALSE))-2),CONCATENATE(LEFT(VLOOKUP($A657,#REF!,5,FALSE),LEN(VLOOKUP($A657,#REF!,5,FALSE))-2),"*")),"")</f>
        <v>#REF!</v>
      </c>
      <c r="G657" s="42" t="e">
        <f>IF(LEN(VLOOKUP($A657,#REF!,6,FALSE)),IF(INDEX(#REF!,MATCH($A657,#REF!,0),3),LEFT(VLOOKUP($A657,#REF!,6,FALSE),LEN(VLOOKUP($A657,#REF!,6,FALSE))-2),CONCATENATE(LEFT(VLOOKUP($A657,#REF!,6,FALSE),LEN(VLOOKUP($A657,#REF!,6,FALSE))-2),"*")),"")</f>
        <v>#REF!</v>
      </c>
      <c r="H657" s="43" t="e">
        <f>IF(LEN(VLOOKUP($A657,#REF!,7,FALSE)),IF(INDEX(#REF!,MATCH($A657,#REF!,0),4),LEFT(VLOOKUP($A657,#REF!,7,FALSE),LEN(VLOOKUP($A657,#REF!,7,FALSE))-2),CONCATENATE(LEFT(VLOOKUP($A657,#REF!,7,FALSE),LEN(VLOOKUP($A657,#REF!,7,FALSE))-2),"*")),"")</f>
        <v>#REF!</v>
      </c>
      <c r="I657" s="54" t="e">
        <f>IF(LEN(VLOOKUP($A657,#REF!,8,FALSE)),UPPER(RIGHT(VLOOKUP($A657,#REF!,8,FALSE),1)),"")</f>
        <v>#REF!</v>
      </c>
      <c r="J657" s="42" t="e">
        <f>IF(LEN(VLOOKUP($A657,#REF!,4,FALSE)),UPPER(RIGHT(VLOOKUP($A657,#REF!,4,FALSE),1)),"")</f>
        <v>#REF!</v>
      </c>
      <c r="K657" s="42" t="e">
        <f>IF(LEN(VLOOKUP($A657,#REF!,5,FALSE)),UPPER(RIGHT(VLOOKUP($A657,#REF!,5,FALSE),1)),"")</f>
        <v>#REF!</v>
      </c>
      <c r="L657" s="42" t="e">
        <f>IF(LEN(VLOOKUP($A657,#REF!,6,FALSE)),UPPER(RIGHT(VLOOKUP($A657,#REF!,6,FALSE),1)),"")</f>
        <v>#REF!</v>
      </c>
      <c r="M657" s="43" t="e">
        <f>IF(LEN(VLOOKUP($A657,#REF!,7,FALSE)),UPPER(RIGHT(VLOOKUP($A657,#REF!,7,FALSE),1)),"")</f>
        <v>#REF!</v>
      </c>
      <c r="N657" s="206"/>
      <c r="O657" s="206"/>
      <c r="P657" s="206"/>
      <c r="Q657" s="206"/>
      <c r="R657" s="206"/>
      <c r="S657" s="63" t="e">
        <f>HLOOKUP("Device Tree Pin Name",#REF!,MATCH($A657,#REF!,0),FALSE)</f>
        <v>#REF!</v>
      </c>
      <c r="T657" s="47" t="e">
        <f>HLOOKUP("power rail",#REF!,MATCH($A657,#REF!,0),FALSE)</f>
        <v>#REF!</v>
      </c>
      <c r="U657" s="62" t="e">
        <f>HLOOKUP("Wake Capable",#REF!,MATCH($A657,#REF!,0),FALSE)</f>
        <v>#REF!</v>
      </c>
      <c r="V657" s="62" t="e">
        <f>HLOOKUP("Strap",#REF!,MATCH($A657,#REF!,0),FALSE)</f>
        <v>#REF!</v>
      </c>
      <c r="W657" s="62"/>
      <c r="X657" s="62"/>
      <c r="Y657" s="62"/>
      <c r="Z657" s="47"/>
      <c r="AA657" s="47" t="e">
        <f>HLOOKUP("Pad type",#REF!,MATCH($A657,#REF!,0),FALSE)</f>
        <v>#REF!</v>
      </c>
      <c r="AB657" s="63"/>
      <c r="AC657" s="63" t="e">
        <f>HLOOKUP("POR Pin State",#REF!,MATCH($A657,#REF!,0),FALSE)</f>
        <v>#REF!</v>
      </c>
      <c r="AD657" s="207"/>
      <c r="AE657" s="208"/>
      <c r="AF657" s="208"/>
      <c r="AG657" s="208"/>
      <c r="AH657" s="209"/>
      <c r="AI657" s="209"/>
      <c r="AJ657" s="210"/>
      <c r="AK657" s="210"/>
      <c r="AL657" s="210"/>
      <c r="AM657" s="210"/>
      <c r="AN657" s="210"/>
      <c r="AO657" s="210"/>
      <c r="AP657" s="210"/>
      <c r="AQ657" s="215" t="s">
        <v>1530</v>
      </c>
      <c r="AR657" s="105"/>
      <c r="AS657" s="105"/>
      <c r="AT657" s="105"/>
      <c r="AU657" s="105"/>
      <c r="AV657" s="105"/>
      <c r="AW657" s="105"/>
      <c r="AX657" s="105"/>
      <c r="AY657" s="105"/>
      <c r="AZ657" s="105"/>
      <c r="BA657" s="105"/>
      <c r="BB657" s="218"/>
      <c r="BC657" s="105"/>
      <c r="BD657" s="250"/>
      <c r="BE657" s="252" t="s">
        <v>1531</v>
      </c>
      <c r="BF657" s="147" t="e">
        <f>VLOOKUP($A657,#REF!,34,FALSE)</f>
        <v>#REF!</v>
      </c>
      <c r="BG657" s="147" t="e">
        <f>VLOOKUP($A657,#REF!,22,FALSE)</f>
        <v>#REF!</v>
      </c>
      <c r="BH657" s="149"/>
    </row>
    <row r="658" s="5" customFormat="1" ht="12.95" customHeight="1" spans="1:60">
      <c r="A658" s="48" t="s">
        <v>1532</v>
      </c>
      <c r="B658" s="38" t="e">
        <f>VLOOKUP($A658,#REF!,34,FALSE)</f>
        <v>#REF!</v>
      </c>
      <c r="C658" s="39" t="str">
        <f t="shared" si="161"/>
        <v>unused_DDR_XM1_B0DMI</v>
      </c>
      <c r="D658" s="40" t="e">
        <f>IF(LEN(VLOOKUP($A658,#REF!,8,FALSE)),LEFT(VLOOKUP($A658,#REF!,8,FALSE),LEN(VLOOKUP($A658,#REF!,8,FALSE))-2),"")</f>
        <v>#REF!</v>
      </c>
      <c r="E658" s="41" t="e">
        <f>IF(LEN(VLOOKUP($A658,#REF!,4,FALSE)),IF(INDEX(#REF!,MATCH($A658,#REF!,0),1),LEFT(VLOOKUP($A658,#REF!,4,FALSE),LEN(VLOOKUP($A658,#REF!,4,FALSE))-2),CONCATENATE(LEFT(VLOOKUP($A658,#REF!,4,FALSE),LEN(VLOOKUP($A658,#REF!,4,FALSE))-2),"*")),"")</f>
        <v>#REF!</v>
      </c>
      <c r="F658" s="42" t="e">
        <f>IF(LEN(VLOOKUP($A658,#REF!,5,FALSE)),IF(INDEX(#REF!,MATCH($A658,#REF!,0),2),LEFT(VLOOKUP($A658,#REF!,5,FALSE),LEN(VLOOKUP($A658,#REF!,5,FALSE))-2),CONCATENATE(LEFT(VLOOKUP($A658,#REF!,5,FALSE),LEN(VLOOKUP($A658,#REF!,5,FALSE))-2),"*")),"")</f>
        <v>#REF!</v>
      </c>
      <c r="G658" s="42" t="e">
        <f>IF(LEN(VLOOKUP($A658,#REF!,6,FALSE)),IF(INDEX(#REF!,MATCH($A658,#REF!,0),3),LEFT(VLOOKUP($A658,#REF!,6,FALSE),LEN(VLOOKUP($A658,#REF!,6,FALSE))-2),CONCATENATE(LEFT(VLOOKUP($A658,#REF!,6,FALSE),LEN(VLOOKUP($A658,#REF!,6,FALSE))-2),"*")),"")</f>
        <v>#REF!</v>
      </c>
      <c r="H658" s="43" t="e">
        <f>IF(LEN(VLOOKUP($A658,#REF!,7,FALSE)),IF(INDEX(#REF!,MATCH($A658,#REF!,0),4),LEFT(VLOOKUP($A658,#REF!,7,FALSE),LEN(VLOOKUP($A658,#REF!,7,FALSE))-2),CONCATENATE(LEFT(VLOOKUP($A658,#REF!,7,FALSE),LEN(VLOOKUP($A658,#REF!,7,FALSE))-2),"*")),"")</f>
        <v>#REF!</v>
      </c>
      <c r="I658" s="54" t="e">
        <f>IF(LEN(VLOOKUP($A658,#REF!,8,FALSE)),UPPER(RIGHT(VLOOKUP($A658,#REF!,8,FALSE),1)),"")</f>
        <v>#REF!</v>
      </c>
      <c r="J658" s="42" t="e">
        <f>IF(LEN(VLOOKUP($A658,#REF!,4,FALSE)),UPPER(RIGHT(VLOOKUP($A658,#REF!,4,FALSE),1)),"")</f>
        <v>#REF!</v>
      </c>
      <c r="K658" s="42" t="e">
        <f>IF(LEN(VLOOKUP($A658,#REF!,5,FALSE)),UPPER(RIGHT(VLOOKUP($A658,#REF!,5,FALSE),1)),"")</f>
        <v>#REF!</v>
      </c>
      <c r="L658" s="42" t="e">
        <f>IF(LEN(VLOOKUP($A658,#REF!,6,FALSE)),UPPER(RIGHT(VLOOKUP($A658,#REF!,6,FALSE),1)),"")</f>
        <v>#REF!</v>
      </c>
      <c r="M658" s="43" t="e">
        <f>IF(LEN(VLOOKUP($A658,#REF!,7,FALSE)),UPPER(RIGHT(VLOOKUP($A658,#REF!,7,FALSE),1)),"")</f>
        <v>#REF!</v>
      </c>
      <c r="N658" s="206"/>
      <c r="O658" s="206"/>
      <c r="P658" s="206"/>
      <c r="Q658" s="206"/>
      <c r="R658" s="206"/>
      <c r="S658" s="63" t="e">
        <f>HLOOKUP("Device Tree Pin Name",#REF!,MATCH($A658,#REF!,0),FALSE)</f>
        <v>#REF!</v>
      </c>
      <c r="T658" s="47" t="e">
        <f>HLOOKUP("power rail",#REF!,MATCH($A658,#REF!,0),FALSE)</f>
        <v>#REF!</v>
      </c>
      <c r="U658" s="62" t="e">
        <f>HLOOKUP("Wake Capable",#REF!,MATCH($A658,#REF!,0),FALSE)</f>
        <v>#REF!</v>
      </c>
      <c r="V658" s="62" t="e">
        <f>HLOOKUP("Strap",#REF!,MATCH($A658,#REF!,0),FALSE)</f>
        <v>#REF!</v>
      </c>
      <c r="W658" s="62"/>
      <c r="X658" s="62"/>
      <c r="Y658" s="62"/>
      <c r="Z658" s="47"/>
      <c r="AA658" s="47" t="e">
        <f>HLOOKUP("Pad type",#REF!,MATCH($A658,#REF!,0),FALSE)</f>
        <v>#REF!</v>
      </c>
      <c r="AB658" s="63"/>
      <c r="AC658" s="63" t="e">
        <f>HLOOKUP("POR Pin State",#REF!,MATCH($A658,#REF!,0),FALSE)</f>
        <v>#REF!</v>
      </c>
      <c r="AD658" s="207"/>
      <c r="AE658" s="208"/>
      <c r="AF658" s="208"/>
      <c r="AG658" s="208"/>
      <c r="AH658" s="209"/>
      <c r="AI658" s="209"/>
      <c r="AJ658" s="210"/>
      <c r="AK658" s="210"/>
      <c r="AL658" s="210"/>
      <c r="AM658" s="210"/>
      <c r="AN658" s="210"/>
      <c r="AO658" s="210"/>
      <c r="AP658" s="210"/>
      <c r="AQ658" s="215" t="s">
        <v>1532</v>
      </c>
      <c r="AR658" s="105"/>
      <c r="AS658" s="105"/>
      <c r="AT658" s="105"/>
      <c r="AU658" s="105"/>
      <c r="AV658" s="105"/>
      <c r="AW658" s="105"/>
      <c r="AX658" s="105"/>
      <c r="AY658" s="105"/>
      <c r="AZ658" s="105"/>
      <c r="BA658" s="105"/>
      <c r="BB658" s="218"/>
      <c r="BC658" s="105"/>
      <c r="BD658" s="250"/>
      <c r="BE658" s="252" t="s">
        <v>1533</v>
      </c>
      <c r="BF658" s="147" t="e">
        <f>VLOOKUP($A658,#REF!,34,FALSE)</f>
        <v>#REF!</v>
      </c>
      <c r="BG658" s="147" t="e">
        <f>VLOOKUP($A658,#REF!,22,FALSE)</f>
        <v>#REF!</v>
      </c>
      <c r="BH658" s="149"/>
    </row>
    <row r="659" s="5" customFormat="1" ht="12.95" customHeight="1" spans="1:60">
      <c r="A659" s="48" t="s">
        <v>1534</v>
      </c>
      <c r="B659" s="38" t="e">
        <f>VLOOKUP($A659,#REF!,34,FALSE)</f>
        <v>#REF!</v>
      </c>
      <c r="C659" s="39" t="str">
        <f t="shared" si="161"/>
        <v>unused_DDR_XM1_B0WCK_P</v>
      </c>
      <c r="D659" s="40" t="e">
        <f>IF(LEN(VLOOKUP($A659,#REF!,8,FALSE)),LEFT(VLOOKUP($A659,#REF!,8,FALSE),LEN(VLOOKUP($A659,#REF!,8,FALSE))-2),"")</f>
        <v>#REF!</v>
      </c>
      <c r="E659" s="41" t="e">
        <f>IF(LEN(VLOOKUP($A659,#REF!,4,FALSE)),IF(INDEX(#REF!,MATCH($A659,#REF!,0),1),LEFT(VLOOKUP($A659,#REF!,4,FALSE),LEN(VLOOKUP($A659,#REF!,4,FALSE))-2),CONCATENATE(LEFT(VLOOKUP($A659,#REF!,4,FALSE),LEN(VLOOKUP($A659,#REF!,4,FALSE))-2),"*")),"")</f>
        <v>#REF!</v>
      </c>
      <c r="F659" s="42" t="e">
        <f>IF(LEN(VLOOKUP($A659,#REF!,5,FALSE)),IF(INDEX(#REF!,MATCH($A659,#REF!,0),2),LEFT(VLOOKUP($A659,#REF!,5,FALSE),LEN(VLOOKUP($A659,#REF!,5,FALSE))-2),CONCATENATE(LEFT(VLOOKUP($A659,#REF!,5,FALSE),LEN(VLOOKUP($A659,#REF!,5,FALSE))-2),"*")),"")</f>
        <v>#REF!</v>
      </c>
      <c r="G659" s="42" t="e">
        <f>IF(LEN(VLOOKUP($A659,#REF!,6,FALSE)),IF(INDEX(#REF!,MATCH($A659,#REF!,0),3),LEFT(VLOOKUP($A659,#REF!,6,FALSE),LEN(VLOOKUP($A659,#REF!,6,FALSE))-2),CONCATENATE(LEFT(VLOOKUP($A659,#REF!,6,FALSE),LEN(VLOOKUP($A659,#REF!,6,FALSE))-2),"*")),"")</f>
        <v>#REF!</v>
      </c>
      <c r="H659" s="43" t="e">
        <f>IF(LEN(VLOOKUP($A659,#REF!,7,FALSE)),IF(INDEX(#REF!,MATCH($A659,#REF!,0),4),LEFT(VLOOKUP($A659,#REF!,7,FALSE),LEN(VLOOKUP($A659,#REF!,7,FALSE))-2),CONCATENATE(LEFT(VLOOKUP($A659,#REF!,7,FALSE),LEN(VLOOKUP($A659,#REF!,7,FALSE))-2),"*")),"")</f>
        <v>#REF!</v>
      </c>
      <c r="I659" s="54" t="e">
        <f>IF(LEN(VLOOKUP($A659,#REF!,8,FALSE)),UPPER(RIGHT(VLOOKUP($A659,#REF!,8,FALSE),1)),"")</f>
        <v>#REF!</v>
      </c>
      <c r="J659" s="42" t="e">
        <f>IF(LEN(VLOOKUP($A659,#REF!,4,FALSE)),UPPER(RIGHT(VLOOKUP($A659,#REF!,4,FALSE),1)),"")</f>
        <v>#REF!</v>
      </c>
      <c r="K659" s="42" t="e">
        <f>IF(LEN(VLOOKUP($A659,#REF!,5,FALSE)),UPPER(RIGHT(VLOOKUP($A659,#REF!,5,FALSE),1)),"")</f>
        <v>#REF!</v>
      </c>
      <c r="L659" s="42" t="e">
        <f>IF(LEN(VLOOKUP($A659,#REF!,6,FALSE)),UPPER(RIGHT(VLOOKUP($A659,#REF!,6,FALSE),1)),"")</f>
        <v>#REF!</v>
      </c>
      <c r="M659" s="43" t="e">
        <f>IF(LEN(VLOOKUP($A659,#REF!,7,FALSE)),UPPER(RIGHT(VLOOKUP($A659,#REF!,7,FALSE),1)),"")</f>
        <v>#REF!</v>
      </c>
      <c r="N659" s="206"/>
      <c r="O659" s="206"/>
      <c r="P659" s="206"/>
      <c r="Q659" s="206"/>
      <c r="R659" s="206"/>
      <c r="S659" s="63" t="e">
        <f>HLOOKUP("Device Tree Pin Name",#REF!,MATCH($A659,#REF!,0),FALSE)</f>
        <v>#REF!</v>
      </c>
      <c r="T659" s="47" t="e">
        <f>HLOOKUP("power rail",#REF!,MATCH($A659,#REF!,0),FALSE)</f>
        <v>#REF!</v>
      </c>
      <c r="U659" s="62" t="e">
        <f>HLOOKUP("Wake Capable",#REF!,MATCH($A659,#REF!,0),FALSE)</f>
        <v>#REF!</v>
      </c>
      <c r="V659" s="62" t="e">
        <f>HLOOKUP("Strap",#REF!,MATCH($A659,#REF!,0),FALSE)</f>
        <v>#REF!</v>
      </c>
      <c r="W659" s="62"/>
      <c r="X659" s="62"/>
      <c r="Y659" s="62"/>
      <c r="Z659" s="47"/>
      <c r="AA659" s="47" t="e">
        <f>HLOOKUP("Pad type",#REF!,MATCH($A659,#REF!,0),FALSE)</f>
        <v>#REF!</v>
      </c>
      <c r="AB659" s="63"/>
      <c r="AC659" s="63" t="e">
        <f>HLOOKUP("POR Pin State",#REF!,MATCH($A659,#REF!,0),FALSE)</f>
        <v>#REF!</v>
      </c>
      <c r="AD659" s="207"/>
      <c r="AE659" s="208"/>
      <c r="AF659" s="208"/>
      <c r="AG659" s="208"/>
      <c r="AH659" s="209"/>
      <c r="AI659" s="209"/>
      <c r="AJ659" s="210"/>
      <c r="AK659" s="210"/>
      <c r="AL659" s="210"/>
      <c r="AM659" s="210"/>
      <c r="AN659" s="210"/>
      <c r="AO659" s="210"/>
      <c r="AP659" s="210"/>
      <c r="AQ659" s="215" t="s">
        <v>1534</v>
      </c>
      <c r="AR659" s="105"/>
      <c r="AS659" s="105"/>
      <c r="AT659" s="105"/>
      <c r="AU659" s="105"/>
      <c r="AV659" s="105"/>
      <c r="AW659" s="105"/>
      <c r="AX659" s="105"/>
      <c r="AY659" s="105"/>
      <c r="AZ659" s="105"/>
      <c r="BA659" s="105"/>
      <c r="BB659" s="218"/>
      <c r="BC659" s="105"/>
      <c r="BD659" s="250"/>
      <c r="BE659" s="252" t="s">
        <v>1535</v>
      </c>
      <c r="BF659" s="147" t="e">
        <f>VLOOKUP($A659,#REF!,34,FALSE)</f>
        <v>#REF!</v>
      </c>
      <c r="BG659" s="147" t="e">
        <f>VLOOKUP($A659,#REF!,22,FALSE)</f>
        <v>#REF!</v>
      </c>
      <c r="BH659" s="149"/>
    </row>
    <row r="660" s="5" customFormat="1" ht="12.95" customHeight="1" spans="1:60">
      <c r="A660" s="48" t="s">
        <v>1536</v>
      </c>
      <c r="B660" s="38" t="e">
        <f>VLOOKUP($A660,#REF!,34,FALSE)</f>
        <v>#REF!</v>
      </c>
      <c r="C660" s="39" t="str">
        <f t="shared" si="161"/>
        <v>unused_DDR_XM1_B0WCK_N</v>
      </c>
      <c r="D660" s="40" t="e">
        <f>IF(LEN(VLOOKUP($A660,#REF!,8,FALSE)),LEFT(VLOOKUP($A660,#REF!,8,FALSE),LEN(VLOOKUP($A660,#REF!,8,FALSE))-2),"")</f>
        <v>#REF!</v>
      </c>
      <c r="E660" s="41" t="e">
        <f>IF(LEN(VLOOKUP($A660,#REF!,4,FALSE)),IF(INDEX(#REF!,MATCH($A660,#REF!,0),1),LEFT(VLOOKUP($A660,#REF!,4,FALSE),LEN(VLOOKUP($A660,#REF!,4,FALSE))-2),CONCATENATE(LEFT(VLOOKUP($A660,#REF!,4,FALSE),LEN(VLOOKUP($A660,#REF!,4,FALSE))-2),"*")),"")</f>
        <v>#REF!</v>
      </c>
      <c r="F660" s="42" t="e">
        <f>IF(LEN(VLOOKUP($A660,#REF!,5,FALSE)),IF(INDEX(#REF!,MATCH($A660,#REF!,0),2),LEFT(VLOOKUP($A660,#REF!,5,FALSE),LEN(VLOOKUP($A660,#REF!,5,FALSE))-2),CONCATENATE(LEFT(VLOOKUP($A660,#REF!,5,FALSE),LEN(VLOOKUP($A660,#REF!,5,FALSE))-2),"*")),"")</f>
        <v>#REF!</v>
      </c>
      <c r="G660" s="42" t="e">
        <f>IF(LEN(VLOOKUP($A660,#REF!,6,FALSE)),IF(INDEX(#REF!,MATCH($A660,#REF!,0),3),LEFT(VLOOKUP($A660,#REF!,6,FALSE),LEN(VLOOKUP($A660,#REF!,6,FALSE))-2),CONCATENATE(LEFT(VLOOKUP($A660,#REF!,6,FALSE),LEN(VLOOKUP($A660,#REF!,6,FALSE))-2),"*")),"")</f>
        <v>#REF!</v>
      </c>
      <c r="H660" s="43" t="e">
        <f>IF(LEN(VLOOKUP($A660,#REF!,7,FALSE)),IF(INDEX(#REF!,MATCH($A660,#REF!,0),4),LEFT(VLOOKUP($A660,#REF!,7,FALSE),LEN(VLOOKUP($A660,#REF!,7,FALSE))-2),CONCATENATE(LEFT(VLOOKUP($A660,#REF!,7,FALSE),LEN(VLOOKUP($A660,#REF!,7,FALSE))-2),"*")),"")</f>
        <v>#REF!</v>
      </c>
      <c r="I660" s="54" t="e">
        <f>IF(LEN(VLOOKUP($A660,#REF!,8,FALSE)),UPPER(RIGHT(VLOOKUP($A660,#REF!,8,FALSE),1)),"")</f>
        <v>#REF!</v>
      </c>
      <c r="J660" s="42" t="e">
        <f>IF(LEN(VLOOKUP($A660,#REF!,4,FALSE)),UPPER(RIGHT(VLOOKUP($A660,#REF!,4,FALSE),1)),"")</f>
        <v>#REF!</v>
      </c>
      <c r="K660" s="42" t="e">
        <f>IF(LEN(VLOOKUP($A660,#REF!,5,FALSE)),UPPER(RIGHT(VLOOKUP($A660,#REF!,5,FALSE),1)),"")</f>
        <v>#REF!</v>
      </c>
      <c r="L660" s="42" t="e">
        <f>IF(LEN(VLOOKUP($A660,#REF!,6,FALSE)),UPPER(RIGHT(VLOOKUP($A660,#REF!,6,FALSE),1)),"")</f>
        <v>#REF!</v>
      </c>
      <c r="M660" s="43" t="e">
        <f>IF(LEN(VLOOKUP($A660,#REF!,7,FALSE)),UPPER(RIGHT(VLOOKUP($A660,#REF!,7,FALSE),1)),"")</f>
        <v>#REF!</v>
      </c>
      <c r="N660" s="206"/>
      <c r="O660" s="206"/>
      <c r="P660" s="206"/>
      <c r="Q660" s="206"/>
      <c r="R660" s="206"/>
      <c r="S660" s="63" t="e">
        <f>HLOOKUP("Device Tree Pin Name",#REF!,MATCH($A660,#REF!,0),FALSE)</f>
        <v>#REF!</v>
      </c>
      <c r="T660" s="47" t="e">
        <f>HLOOKUP("power rail",#REF!,MATCH($A660,#REF!,0),FALSE)</f>
        <v>#REF!</v>
      </c>
      <c r="U660" s="62" t="e">
        <f>HLOOKUP("Wake Capable",#REF!,MATCH($A660,#REF!,0),FALSE)</f>
        <v>#REF!</v>
      </c>
      <c r="V660" s="62" t="e">
        <f>HLOOKUP("Strap",#REF!,MATCH($A660,#REF!,0),FALSE)</f>
        <v>#REF!</v>
      </c>
      <c r="W660" s="62"/>
      <c r="X660" s="62"/>
      <c r="Y660" s="62"/>
      <c r="Z660" s="47"/>
      <c r="AA660" s="47" t="e">
        <f>HLOOKUP("Pad type",#REF!,MATCH($A660,#REF!,0),FALSE)</f>
        <v>#REF!</v>
      </c>
      <c r="AB660" s="63"/>
      <c r="AC660" s="63" t="e">
        <f>HLOOKUP("POR Pin State",#REF!,MATCH($A660,#REF!,0),FALSE)</f>
        <v>#REF!</v>
      </c>
      <c r="AD660" s="207"/>
      <c r="AE660" s="208"/>
      <c r="AF660" s="208"/>
      <c r="AG660" s="208"/>
      <c r="AH660" s="209"/>
      <c r="AI660" s="209"/>
      <c r="AJ660" s="210"/>
      <c r="AK660" s="210"/>
      <c r="AL660" s="210"/>
      <c r="AM660" s="210"/>
      <c r="AN660" s="210"/>
      <c r="AO660" s="210"/>
      <c r="AP660" s="210"/>
      <c r="AQ660" s="215" t="s">
        <v>1536</v>
      </c>
      <c r="AR660" s="105"/>
      <c r="AS660" s="105"/>
      <c r="AT660" s="105"/>
      <c r="AU660" s="105"/>
      <c r="AV660" s="105"/>
      <c r="AW660" s="105"/>
      <c r="AX660" s="105"/>
      <c r="AY660" s="105"/>
      <c r="AZ660" s="105"/>
      <c r="BA660" s="105"/>
      <c r="BB660" s="218"/>
      <c r="BC660" s="105"/>
      <c r="BD660" s="250"/>
      <c r="BE660" s="252" t="s">
        <v>1537</v>
      </c>
      <c r="BF660" s="147" t="e">
        <f>VLOOKUP($A660,#REF!,34,FALSE)</f>
        <v>#REF!</v>
      </c>
      <c r="BG660" s="147" t="e">
        <f>VLOOKUP($A660,#REF!,22,FALSE)</f>
        <v>#REF!</v>
      </c>
      <c r="BH660" s="149"/>
    </row>
    <row r="661" s="5" customFormat="1" ht="12.95" customHeight="1" spans="1:60">
      <c r="A661" s="48" t="s">
        <v>1538</v>
      </c>
      <c r="B661" s="38" t="e">
        <f>VLOOKUP($A661,#REF!,34,FALSE)</f>
        <v>#REF!</v>
      </c>
      <c r="C661" s="39" t="str">
        <f t="shared" ref="C661:C675" si="162">CONCATENATE("unused_",A661)</f>
        <v>unused_DDR_XM1_B0RDQS_P</v>
      </c>
      <c r="D661" s="40" t="e">
        <f>IF(LEN(VLOOKUP($A661,#REF!,8,FALSE)),LEFT(VLOOKUP($A661,#REF!,8,FALSE),LEN(VLOOKUP($A661,#REF!,8,FALSE))-2),"")</f>
        <v>#REF!</v>
      </c>
      <c r="E661" s="41" t="e">
        <f>IF(LEN(VLOOKUP($A661,#REF!,4,FALSE)),IF(INDEX(#REF!,MATCH($A661,#REF!,0),1),LEFT(VLOOKUP($A661,#REF!,4,FALSE),LEN(VLOOKUP($A661,#REF!,4,FALSE))-2),CONCATENATE(LEFT(VLOOKUP($A661,#REF!,4,FALSE),LEN(VLOOKUP($A661,#REF!,4,FALSE))-2),"*")),"")</f>
        <v>#REF!</v>
      </c>
      <c r="F661" s="42" t="e">
        <f>IF(LEN(VLOOKUP($A661,#REF!,5,FALSE)),IF(INDEX(#REF!,MATCH($A661,#REF!,0),2),LEFT(VLOOKUP($A661,#REF!,5,FALSE),LEN(VLOOKUP($A661,#REF!,5,FALSE))-2),CONCATENATE(LEFT(VLOOKUP($A661,#REF!,5,FALSE),LEN(VLOOKUP($A661,#REF!,5,FALSE))-2),"*")),"")</f>
        <v>#REF!</v>
      </c>
      <c r="G661" s="42" t="e">
        <f>IF(LEN(VLOOKUP($A661,#REF!,6,FALSE)),IF(INDEX(#REF!,MATCH($A661,#REF!,0),3),LEFT(VLOOKUP($A661,#REF!,6,FALSE),LEN(VLOOKUP($A661,#REF!,6,FALSE))-2),CONCATENATE(LEFT(VLOOKUP($A661,#REF!,6,FALSE),LEN(VLOOKUP($A661,#REF!,6,FALSE))-2),"*")),"")</f>
        <v>#REF!</v>
      </c>
      <c r="H661" s="43" t="e">
        <f>IF(LEN(VLOOKUP($A661,#REF!,7,FALSE)),IF(INDEX(#REF!,MATCH($A661,#REF!,0),4),LEFT(VLOOKUP($A661,#REF!,7,FALSE),LEN(VLOOKUP($A661,#REF!,7,FALSE))-2),CONCATENATE(LEFT(VLOOKUP($A661,#REF!,7,FALSE),LEN(VLOOKUP($A661,#REF!,7,FALSE))-2),"*")),"")</f>
        <v>#REF!</v>
      </c>
      <c r="I661" s="54" t="e">
        <f>IF(LEN(VLOOKUP($A661,#REF!,8,FALSE)),UPPER(RIGHT(VLOOKUP($A661,#REF!,8,FALSE),1)),"")</f>
        <v>#REF!</v>
      </c>
      <c r="J661" s="42" t="e">
        <f>IF(LEN(VLOOKUP($A661,#REF!,4,FALSE)),UPPER(RIGHT(VLOOKUP($A661,#REF!,4,FALSE),1)),"")</f>
        <v>#REF!</v>
      </c>
      <c r="K661" s="42" t="e">
        <f>IF(LEN(VLOOKUP($A661,#REF!,5,FALSE)),UPPER(RIGHT(VLOOKUP($A661,#REF!,5,FALSE),1)),"")</f>
        <v>#REF!</v>
      </c>
      <c r="L661" s="42" t="e">
        <f>IF(LEN(VLOOKUP($A661,#REF!,6,FALSE)),UPPER(RIGHT(VLOOKUP($A661,#REF!,6,FALSE),1)),"")</f>
        <v>#REF!</v>
      </c>
      <c r="M661" s="43" t="e">
        <f>IF(LEN(VLOOKUP($A661,#REF!,7,FALSE)),UPPER(RIGHT(VLOOKUP($A661,#REF!,7,FALSE),1)),"")</f>
        <v>#REF!</v>
      </c>
      <c r="N661" s="206"/>
      <c r="O661" s="206"/>
      <c r="P661" s="206"/>
      <c r="Q661" s="206"/>
      <c r="R661" s="206"/>
      <c r="S661" s="63" t="e">
        <f>HLOOKUP("Device Tree Pin Name",#REF!,MATCH($A661,#REF!,0),FALSE)</f>
        <v>#REF!</v>
      </c>
      <c r="T661" s="47" t="e">
        <f>HLOOKUP("power rail",#REF!,MATCH($A661,#REF!,0),FALSE)</f>
        <v>#REF!</v>
      </c>
      <c r="U661" s="62" t="e">
        <f>HLOOKUP("Wake Capable",#REF!,MATCH($A661,#REF!,0),FALSE)</f>
        <v>#REF!</v>
      </c>
      <c r="V661" s="62" t="e">
        <f>HLOOKUP("Strap",#REF!,MATCH($A661,#REF!,0),FALSE)</f>
        <v>#REF!</v>
      </c>
      <c r="W661" s="62"/>
      <c r="X661" s="62"/>
      <c r="Y661" s="62"/>
      <c r="Z661" s="47"/>
      <c r="AA661" s="47" t="e">
        <f>HLOOKUP("Pad type",#REF!,MATCH($A661,#REF!,0),FALSE)</f>
        <v>#REF!</v>
      </c>
      <c r="AB661" s="63"/>
      <c r="AC661" s="63" t="e">
        <f>HLOOKUP("POR Pin State",#REF!,MATCH($A661,#REF!,0),FALSE)</f>
        <v>#REF!</v>
      </c>
      <c r="AD661" s="207"/>
      <c r="AE661" s="208"/>
      <c r="AF661" s="208"/>
      <c r="AG661" s="208"/>
      <c r="AH661" s="209"/>
      <c r="AI661" s="209"/>
      <c r="AJ661" s="210"/>
      <c r="AK661" s="210"/>
      <c r="AL661" s="210"/>
      <c r="AM661" s="210"/>
      <c r="AN661" s="210"/>
      <c r="AO661" s="210"/>
      <c r="AP661" s="210"/>
      <c r="AQ661" s="215" t="s">
        <v>1538</v>
      </c>
      <c r="AR661" s="105"/>
      <c r="AS661" s="105"/>
      <c r="AT661" s="105"/>
      <c r="AU661" s="105"/>
      <c r="AV661" s="105"/>
      <c r="AW661" s="105"/>
      <c r="AX661" s="105"/>
      <c r="AY661" s="105"/>
      <c r="AZ661" s="105"/>
      <c r="BA661" s="105"/>
      <c r="BB661" s="218"/>
      <c r="BC661" s="105"/>
      <c r="BD661" s="250"/>
      <c r="BE661" s="252" t="s">
        <v>1539</v>
      </c>
      <c r="BF661" s="147" t="e">
        <f>VLOOKUP($A661,#REF!,34,FALSE)</f>
        <v>#REF!</v>
      </c>
      <c r="BG661" s="147" t="e">
        <f>VLOOKUP($A661,#REF!,22,FALSE)</f>
        <v>#REF!</v>
      </c>
      <c r="BH661" s="149"/>
    </row>
    <row r="662" s="5" customFormat="1" ht="12.95" customHeight="1" spans="1:60">
      <c r="A662" s="48" t="s">
        <v>1540</v>
      </c>
      <c r="B662" s="38" t="e">
        <f>VLOOKUP($A662,#REF!,34,FALSE)</f>
        <v>#REF!</v>
      </c>
      <c r="C662" s="39" t="str">
        <f t="shared" si="162"/>
        <v>unused_DDR_XM1_B0RDQS_N</v>
      </c>
      <c r="D662" s="40" t="e">
        <f>IF(LEN(VLOOKUP($A662,#REF!,8,FALSE)),LEFT(VLOOKUP($A662,#REF!,8,FALSE),LEN(VLOOKUP($A662,#REF!,8,FALSE))-2),"")</f>
        <v>#REF!</v>
      </c>
      <c r="E662" s="41" t="e">
        <f>IF(LEN(VLOOKUP($A662,#REF!,4,FALSE)),IF(INDEX(#REF!,MATCH($A662,#REF!,0),1),LEFT(VLOOKUP($A662,#REF!,4,FALSE),LEN(VLOOKUP($A662,#REF!,4,FALSE))-2),CONCATENATE(LEFT(VLOOKUP($A662,#REF!,4,FALSE),LEN(VLOOKUP($A662,#REF!,4,FALSE))-2),"*")),"")</f>
        <v>#REF!</v>
      </c>
      <c r="F662" s="42" t="e">
        <f>IF(LEN(VLOOKUP($A662,#REF!,5,FALSE)),IF(INDEX(#REF!,MATCH($A662,#REF!,0),2),LEFT(VLOOKUP($A662,#REF!,5,FALSE),LEN(VLOOKUP($A662,#REF!,5,FALSE))-2),CONCATENATE(LEFT(VLOOKUP($A662,#REF!,5,FALSE),LEN(VLOOKUP($A662,#REF!,5,FALSE))-2),"*")),"")</f>
        <v>#REF!</v>
      </c>
      <c r="G662" s="42" t="e">
        <f>IF(LEN(VLOOKUP($A662,#REF!,6,FALSE)),IF(INDEX(#REF!,MATCH($A662,#REF!,0),3),LEFT(VLOOKUP($A662,#REF!,6,FALSE),LEN(VLOOKUP($A662,#REF!,6,FALSE))-2),CONCATENATE(LEFT(VLOOKUP($A662,#REF!,6,FALSE),LEN(VLOOKUP($A662,#REF!,6,FALSE))-2),"*")),"")</f>
        <v>#REF!</v>
      </c>
      <c r="H662" s="43" t="e">
        <f>IF(LEN(VLOOKUP($A662,#REF!,7,FALSE)),IF(INDEX(#REF!,MATCH($A662,#REF!,0),4),LEFT(VLOOKUP($A662,#REF!,7,FALSE),LEN(VLOOKUP($A662,#REF!,7,FALSE))-2),CONCATENATE(LEFT(VLOOKUP($A662,#REF!,7,FALSE),LEN(VLOOKUP($A662,#REF!,7,FALSE))-2),"*")),"")</f>
        <v>#REF!</v>
      </c>
      <c r="I662" s="54" t="e">
        <f>IF(LEN(VLOOKUP($A662,#REF!,8,FALSE)),UPPER(RIGHT(VLOOKUP($A662,#REF!,8,FALSE),1)),"")</f>
        <v>#REF!</v>
      </c>
      <c r="J662" s="42" t="e">
        <f>IF(LEN(VLOOKUP($A662,#REF!,4,FALSE)),UPPER(RIGHT(VLOOKUP($A662,#REF!,4,FALSE),1)),"")</f>
        <v>#REF!</v>
      </c>
      <c r="K662" s="42" t="e">
        <f>IF(LEN(VLOOKUP($A662,#REF!,5,FALSE)),UPPER(RIGHT(VLOOKUP($A662,#REF!,5,FALSE),1)),"")</f>
        <v>#REF!</v>
      </c>
      <c r="L662" s="42" t="e">
        <f>IF(LEN(VLOOKUP($A662,#REF!,6,FALSE)),UPPER(RIGHT(VLOOKUP($A662,#REF!,6,FALSE),1)),"")</f>
        <v>#REF!</v>
      </c>
      <c r="M662" s="43" t="e">
        <f>IF(LEN(VLOOKUP($A662,#REF!,7,FALSE)),UPPER(RIGHT(VLOOKUP($A662,#REF!,7,FALSE),1)),"")</f>
        <v>#REF!</v>
      </c>
      <c r="N662" s="206"/>
      <c r="O662" s="206"/>
      <c r="P662" s="206"/>
      <c r="Q662" s="206"/>
      <c r="R662" s="206"/>
      <c r="S662" s="63" t="e">
        <f>HLOOKUP("Device Tree Pin Name",#REF!,MATCH($A662,#REF!,0),FALSE)</f>
        <v>#REF!</v>
      </c>
      <c r="T662" s="47" t="e">
        <f>HLOOKUP("power rail",#REF!,MATCH($A662,#REF!,0),FALSE)</f>
        <v>#REF!</v>
      </c>
      <c r="U662" s="62" t="e">
        <f>HLOOKUP("Wake Capable",#REF!,MATCH($A662,#REF!,0),FALSE)</f>
        <v>#REF!</v>
      </c>
      <c r="V662" s="62" t="e">
        <f>HLOOKUP("Strap",#REF!,MATCH($A662,#REF!,0),FALSE)</f>
        <v>#REF!</v>
      </c>
      <c r="W662" s="62"/>
      <c r="X662" s="62"/>
      <c r="Y662" s="62"/>
      <c r="Z662" s="47"/>
      <c r="AA662" s="47" t="e">
        <f>HLOOKUP("Pad type",#REF!,MATCH($A662,#REF!,0),FALSE)</f>
        <v>#REF!</v>
      </c>
      <c r="AB662" s="63"/>
      <c r="AC662" s="63" t="e">
        <f>HLOOKUP("POR Pin State",#REF!,MATCH($A662,#REF!,0),FALSE)</f>
        <v>#REF!</v>
      </c>
      <c r="AD662" s="207"/>
      <c r="AE662" s="208"/>
      <c r="AF662" s="208"/>
      <c r="AG662" s="208"/>
      <c r="AH662" s="209"/>
      <c r="AI662" s="209"/>
      <c r="AJ662" s="210"/>
      <c r="AK662" s="210"/>
      <c r="AL662" s="210"/>
      <c r="AM662" s="210"/>
      <c r="AN662" s="210"/>
      <c r="AO662" s="210"/>
      <c r="AP662" s="210"/>
      <c r="AQ662" s="215" t="s">
        <v>1540</v>
      </c>
      <c r="AR662" s="105"/>
      <c r="AS662" s="105"/>
      <c r="AT662" s="105"/>
      <c r="AU662" s="105"/>
      <c r="AV662" s="105"/>
      <c r="AW662" s="105"/>
      <c r="AX662" s="105"/>
      <c r="AY662" s="105"/>
      <c r="AZ662" s="105"/>
      <c r="BA662" s="105"/>
      <c r="BB662" s="218"/>
      <c r="BC662" s="105"/>
      <c r="BD662" s="250"/>
      <c r="BE662" s="252" t="s">
        <v>1541</v>
      </c>
      <c r="BF662" s="147" t="e">
        <f>VLOOKUP($A662,#REF!,34,FALSE)</f>
        <v>#REF!</v>
      </c>
      <c r="BG662" s="147" t="e">
        <f>VLOOKUP($A662,#REF!,22,FALSE)</f>
        <v>#REF!</v>
      </c>
      <c r="BH662" s="149"/>
    </row>
    <row r="663" s="5" customFormat="1" ht="12.95" customHeight="1" spans="1:60">
      <c r="A663" s="48" t="s">
        <v>1542</v>
      </c>
      <c r="B663" s="38" t="e">
        <f>VLOOKUP($A663,#REF!,34,FALSE)</f>
        <v>#REF!</v>
      </c>
      <c r="C663" s="39" t="str">
        <f t="shared" si="162"/>
        <v>unused_DDR_XM1_B1D0</v>
      </c>
      <c r="D663" s="40" t="e">
        <f>IF(LEN(VLOOKUP($A663,#REF!,8,FALSE)),LEFT(VLOOKUP($A663,#REF!,8,FALSE),LEN(VLOOKUP($A663,#REF!,8,FALSE))-2),"")</f>
        <v>#REF!</v>
      </c>
      <c r="E663" s="41" t="e">
        <f>IF(LEN(VLOOKUP($A663,#REF!,4,FALSE)),IF(INDEX(#REF!,MATCH($A663,#REF!,0),1),LEFT(VLOOKUP($A663,#REF!,4,FALSE),LEN(VLOOKUP($A663,#REF!,4,FALSE))-2),CONCATENATE(LEFT(VLOOKUP($A663,#REF!,4,FALSE),LEN(VLOOKUP($A663,#REF!,4,FALSE))-2),"*")),"")</f>
        <v>#REF!</v>
      </c>
      <c r="F663" s="42" t="e">
        <f>IF(LEN(VLOOKUP($A663,#REF!,5,FALSE)),IF(INDEX(#REF!,MATCH($A663,#REF!,0),2),LEFT(VLOOKUP($A663,#REF!,5,FALSE),LEN(VLOOKUP($A663,#REF!,5,FALSE))-2),CONCATENATE(LEFT(VLOOKUP($A663,#REF!,5,FALSE),LEN(VLOOKUP($A663,#REF!,5,FALSE))-2),"*")),"")</f>
        <v>#REF!</v>
      </c>
      <c r="G663" s="42" t="e">
        <f>IF(LEN(VLOOKUP($A663,#REF!,6,FALSE)),IF(INDEX(#REF!,MATCH($A663,#REF!,0),3),LEFT(VLOOKUP($A663,#REF!,6,FALSE),LEN(VLOOKUP($A663,#REF!,6,FALSE))-2),CONCATENATE(LEFT(VLOOKUP($A663,#REF!,6,FALSE),LEN(VLOOKUP($A663,#REF!,6,FALSE))-2),"*")),"")</f>
        <v>#REF!</v>
      </c>
      <c r="H663" s="43" t="e">
        <f>IF(LEN(VLOOKUP($A663,#REF!,7,FALSE)),IF(INDEX(#REF!,MATCH($A663,#REF!,0),4),LEFT(VLOOKUP($A663,#REF!,7,FALSE),LEN(VLOOKUP($A663,#REF!,7,FALSE))-2),CONCATENATE(LEFT(VLOOKUP($A663,#REF!,7,FALSE),LEN(VLOOKUP($A663,#REF!,7,FALSE))-2),"*")),"")</f>
        <v>#REF!</v>
      </c>
      <c r="I663" s="54" t="e">
        <f>IF(LEN(VLOOKUP($A663,#REF!,8,FALSE)),UPPER(RIGHT(VLOOKUP($A663,#REF!,8,FALSE),1)),"")</f>
        <v>#REF!</v>
      </c>
      <c r="J663" s="42" t="e">
        <f>IF(LEN(VLOOKUP($A663,#REF!,4,FALSE)),UPPER(RIGHT(VLOOKUP($A663,#REF!,4,FALSE),1)),"")</f>
        <v>#REF!</v>
      </c>
      <c r="K663" s="42" t="e">
        <f>IF(LEN(VLOOKUP($A663,#REF!,5,FALSE)),UPPER(RIGHT(VLOOKUP($A663,#REF!,5,FALSE),1)),"")</f>
        <v>#REF!</v>
      </c>
      <c r="L663" s="42" t="e">
        <f>IF(LEN(VLOOKUP($A663,#REF!,6,FALSE)),UPPER(RIGHT(VLOOKUP($A663,#REF!,6,FALSE),1)),"")</f>
        <v>#REF!</v>
      </c>
      <c r="M663" s="43" t="e">
        <f>IF(LEN(VLOOKUP($A663,#REF!,7,FALSE)),UPPER(RIGHT(VLOOKUP($A663,#REF!,7,FALSE),1)),"")</f>
        <v>#REF!</v>
      </c>
      <c r="N663" s="206"/>
      <c r="O663" s="206"/>
      <c r="P663" s="206"/>
      <c r="Q663" s="206"/>
      <c r="R663" s="206"/>
      <c r="S663" s="63" t="e">
        <f>HLOOKUP("Device Tree Pin Name",#REF!,MATCH($A663,#REF!,0),FALSE)</f>
        <v>#REF!</v>
      </c>
      <c r="T663" s="47" t="e">
        <f>HLOOKUP("power rail",#REF!,MATCH($A663,#REF!,0),FALSE)</f>
        <v>#REF!</v>
      </c>
      <c r="U663" s="62" t="e">
        <f>HLOOKUP("Wake Capable",#REF!,MATCH($A663,#REF!,0),FALSE)</f>
        <v>#REF!</v>
      </c>
      <c r="V663" s="62" t="e">
        <f>HLOOKUP("Strap",#REF!,MATCH($A663,#REF!,0),FALSE)</f>
        <v>#REF!</v>
      </c>
      <c r="W663" s="62"/>
      <c r="X663" s="62"/>
      <c r="Y663" s="62"/>
      <c r="Z663" s="47"/>
      <c r="AA663" s="47" t="e">
        <f>HLOOKUP("Pad type",#REF!,MATCH($A663,#REF!,0),FALSE)</f>
        <v>#REF!</v>
      </c>
      <c r="AB663" s="63"/>
      <c r="AC663" s="63" t="e">
        <f>HLOOKUP("POR Pin State",#REF!,MATCH($A663,#REF!,0),FALSE)</f>
        <v>#REF!</v>
      </c>
      <c r="AD663" s="207"/>
      <c r="AE663" s="208"/>
      <c r="AF663" s="208"/>
      <c r="AG663" s="208"/>
      <c r="AH663" s="209"/>
      <c r="AI663" s="209"/>
      <c r="AJ663" s="210"/>
      <c r="AK663" s="210"/>
      <c r="AL663" s="210"/>
      <c r="AM663" s="210"/>
      <c r="AN663" s="210"/>
      <c r="AO663" s="210"/>
      <c r="AP663" s="210"/>
      <c r="AQ663" s="215" t="s">
        <v>1543</v>
      </c>
      <c r="AR663" s="105"/>
      <c r="AS663" s="105"/>
      <c r="AT663" s="105"/>
      <c r="AU663" s="105"/>
      <c r="AV663" s="105"/>
      <c r="AW663" s="105"/>
      <c r="AX663" s="105"/>
      <c r="AY663" s="105"/>
      <c r="AZ663" s="105"/>
      <c r="BA663" s="105"/>
      <c r="BB663" s="218"/>
      <c r="BC663" s="105"/>
      <c r="BD663" s="250"/>
      <c r="BE663" s="252" t="s">
        <v>1544</v>
      </c>
      <c r="BF663" s="147" t="e">
        <f>VLOOKUP($A663,#REF!,34,FALSE)</f>
        <v>#REF!</v>
      </c>
      <c r="BG663" s="147" t="e">
        <f>VLOOKUP($A663,#REF!,22,FALSE)</f>
        <v>#REF!</v>
      </c>
      <c r="BH663" s="149"/>
    </row>
    <row r="664" s="5" customFormat="1" ht="12.95" customHeight="1" spans="1:60">
      <c r="A664" s="48" t="s">
        <v>1545</v>
      </c>
      <c r="B664" s="38" t="e">
        <f>VLOOKUP($A664,#REF!,34,FALSE)</f>
        <v>#REF!</v>
      </c>
      <c r="C664" s="39" t="str">
        <f t="shared" si="162"/>
        <v>unused_DDR_XM1_B1D1</v>
      </c>
      <c r="D664" s="40" t="e">
        <f>IF(LEN(VLOOKUP($A664,#REF!,8,FALSE)),LEFT(VLOOKUP($A664,#REF!,8,FALSE),LEN(VLOOKUP($A664,#REF!,8,FALSE))-2),"")</f>
        <v>#REF!</v>
      </c>
      <c r="E664" s="41" t="e">
        <f>IF(LEN(VLOOKUP($A664,#REF!,4,FALSE)),IF(INDEX(#REF!,MATCH($A664,#REF!,0),1),LEFT(VLOOKUP($A664,#REF!,4,FALSE),LEN(VLOOKUP($A664,#REF!,4,FALSE))-2),CONCATENATE(LEFT(VLOOKUP($A664,#REF!,4,FALSE),LEN(VLOOKUP($A664,#REF!,4,FALSE))-2),"*")),"")</f>
        <v>#REF!</v>
      </c>
      <c r="F664" s="42" t="e">
        <f>IF(LEN(VLOOKUP($A664,#REF!,5,FALSE)),IF(INDEX(#REF!,MATCH($A664,#REF!,0),2),LEFT(VLOOKUP($A664,#REF!,5,FALSE),LEN(VLOOKUP($A664,#REF!,5,FALSE))-2),CONCATENATE(LEFT(VLOOKUP($A664,#REF!,5,FALSE),LEN(VLOOKUP($A664,#REF!,5,FALSE))-2),"*")),"")</f>
        <v>#REF!</v>
      </c>
      <c r="G664" s="42" t="e">
        <f>IF(LEN(VLOOKUP($A664,#REF!,6,FALSE)),IF(INDEX(#REF!,MATCH($A664,#REF!,0),3),LEFT(VLOOKUP($A664,#REF!,6,FALSE),LEN(VLOOKUP($A664,#REF!,6,FALSE))-2),CONCATENATE(LEFT(VLOOKUP($A664,#REF!,6,FALSE),LEN(VLOOKUP($A664,#REF!,6,FALSE))-2),"*")),"")</f>
        <v>#REF!</v>
      </c>
      <c r="H664" s="43" t="e">
        <f>IF(LEN(VLOOKUP($A664,#REF!,7,FALSE)),IF(INDEX(#REF!,MATCH($A664,#REF!,0),4),LEFT(VLOOKUP($A664,#REF!,7,FALSE),LEN(VLOOKUP($A664,#REF!,7,FALSE))-2),CONCATENATE(LEFT(VLOOKUP($A664,#REF!,7,FALSE),LEN(VLOOKUP($A664,#REF!,7,FALSE))-2),"*")),"")</f>
        <v>#REF!</v>
      </c>
      <c r="I664" s="54" t="e">
        <f>IF(LEN(VLOOKUP($A664,#REF!,8,FALSE)),UPPER(RIGHT(VLOOKUP($A664,#REF!,8,FALSE),1)),"")</f>
        <v>#REF!</v>
      </c>
      <c r="J664" s="42" t="e">
        <f>IF(LEN(VLOOKUP($A664,#REF!,4,FALSE)),UPPER(RIGHT(VLOOKUP($A664,#REF!,4,FALSE),1)),"")</f>
        <v>#REF!</v>
      </c>
      <c r="K664" s="42" t="e">
        <f>IF(LEN(VLOOKUP($A664,#REF!,5,FALSE)),UPPER(RIGHT(VLOOKUP($A664,#REF!,5,FALSE),1)),"")</f>
        <v>#REF!</v>
      </c>
      <c r="L664" s="42" t="e">
        <f>IF(LEN(VLOOKUP($A664,#REF!,6,FALSE)),UPPER(RIGHT(VLOOKUP($A664,#REF!,6,FALSE),1)),"")</f>
        <v>#REF!</v>
      </c>
      <c r="M664" s="43" t="e">
        <f>IF(LEN(VLOOKUP($A664,#REF!,7,FALSE)),UPPER(RIGHT(VLOOKUP($A664,#REF!,7,FALSE),1)),"")</f>
        <v>#REF!</v>
      </c>
      <c r="N664" s="206"/>
      <c r="O664" s="206"/>
      <c r="P664" s="206"/>
      <c r="Q664" s="206"/>
      <c r="R664" s="206"/>
      <c r="S664" s="63" t="e">
        <f>HLOOKUP("Device Tree Pin Name",#REF!,MATCH($A664,#REF!,0),FALSE)</f>
        <v>#REF!</v>
      </c>
      <c r="T664" s="47" t="e">
        <f>HLOOKUP("power rail",#REF!,MATCH($A664,#REF!,0),FALSE)</f>
        <v>#REF!</v>
      </c>
      <c r="U664" s="62" t="e">
        <f>HLOOKUP("Wake Capable",#REF!,MATCH($A664,#REF!,0),FALSE)</f>
        <v>#REF!</v>
      </c>
      <c r="V664" s="62" t="e">
        <f>HLOOKUP("Strap",#REF!,MATCH($A664,#REF!,0),FALSE)</f>
        <v>#REF!</v>
      </c>
      <c r="W664" s="62"/>
      <c r="X664" s="62"/>
      <c r="Y664" s="62"/>
      <c r="Z664" s="47"/>
      <c r="AA664" s="47" t="e">
        <f>HLOOKUP("Pad type",#REF!,MATCH($A664,#REF!,0),FALSE)</f>
        <v>#REF!</v>
      </c>
      <c r="AB664" s="63"/>
      <c r="AC664" s="63" t="e">
        <f>HLOOKUP("POR Pin State",#REF!,MATCH($A664,#REF!,0),FALSE)</f>
        <v>#REF!</v>
      </c>
      <c r="AD664" s="207"/>
      <c r="AE664" s="208"/>
      <c r="AF664" s="208"/>
      <c r="AG664" s="208"/>
      <c r="AH664" s="209"/>
      <c r="AI664" s="209"/>
      <c r="AJ664" s="210"/>
      <c r="AK664" s="210"/>
      <c r="AL664" s="210"/>
      <c r="AM664" s="210"/>
      <c r="AN664" s="210"/>
      <c r="AO664" s="210"/>
      <c r="AP664" s="210"/>
      <c r="AQ664" s="215" t="s">
        <v>1546</v>
      </c>
      <c r="AR664" s="105"/>
      <c r="AS664" s="105"/>
      <c r="AT664" s="105"/>
      <c r="AU664" s="105"/>
      <c r="AV664" s="105"/>
      <c r="AW664" s="105"/>
      <c r="AX664" s="105"/>
      <c r="AY664" s="105"/>
      <c r="AZ664" s="105"/>
      <c r="BA664" s="105"/>
      <c r="BB664" s="218"/>
      <c r="BC664" s="105"/>
      <c r="BD664" s="250"/>
      <c r="BE664" s="252" t="s">
        <v>1547</v>
      </c>
      <c r="BF664" s="147" t="e">
        <f>VLOOKUP($A664,#REF!,34,FALSE)</f>
        <v>#REF!</v>
      </c>
      <c r="BG664" s="147" t="e">
        <f>VLOOKUP($A664,#REF!,22,FALSE)</f>
        <v>#REF!</v>
      </c>
      <c r="BH664" s="149"/>
    </row>
    <row r="665" s="5" customFormat="1" ht="12.95" customHeight="1" spans="1:60">
      <c r="A665" s="48" t="s">
        <v>1548</v>
      </c>
      <c r="B665" s="38" t="e">
        <f>VLOOKUP($A665,#REF!,34,FALSE)</f>
        <v>#REF!</v>
      </c>
      <c r="C665" s="39" t="str">
        <f t="shared" si="162"/>
        <v>unused_DDR_XM1_B1D2</v>
      </c>
      <c r="D665" s="40" t="e">
        <f>IF(LEN(VLOOKUP($A665,#REF!,8,FALSE)),LEFT(VLOOKUP($A665,#REF!,8,FALSE),LEN(VLOOKUP($A665,#REF!,8,FALSE))-2),"")</f>
        <v>#REF!</v>
      </c>
      <c r="E665" s="41" t="e">
        <f>IF(LEN(VLOOKUP($A665,#REF!,4,FALSE)),IF(INDEX(#REF!,MATCH($A665,#REF!,0),1),LEFT(VLOOKUP($A665,#REF!,4,FALSE),LEN(VLOOKUP($A665,#REF!,4,FALSE))-2),CONCATENATE(LEFT(VLOOKUP($A665,#REF!,4,FALSE),LEN(VLOOKUP($A665,#REF!,4,FALSE))-2),"*")),"")</f>
        <v>#REF!</v>
      </c>
      <c r="F665" s="42" t="e">
        <f>IF(LEN(VLOOKUP($A665,#REF!,5,FALSE)),IF(INDEX(#REF!,MATCH($A665,#REF!,0),2),LEFT(VLOOKUP($A665,#REF!,5,FALSE),LEN(VLOOKUP($A665,#REF!,5,FALSE))-2),CONCATENATE(LEFT(VLOOKUP($A665,#REF!,5,FALSE),LEN(VLOOKUP($A665,#REF!,5,FALSE))-2),"*")),"")</f>
        <v>#REF!</v>
      </c>
      <c r="G665" s="42" t="e">
        <f>IF(LEN(VLOOKUP($A665,#REF!,6,FALSE)),IF(INDEX(#REF!,MATCH($A665,#REF!,0),3),LEFT(VLOOKUP($A665,#REF!,6,FALSE),LEN(VLOOKUP($A665,#REF!,6,FALSE))-2),CONCATENATE(LEFT(VLOOKUP($A665,#REF!,6,FALSE),LEN(VLOOKUP($A665,#REF!,6,FALSE))-2),"*")),"")</f>
        <v>#REF!</v>
      </c>
      <c r="H665" s="43" t="e">
        <f>IF(LEN(VLOOKUP($A665,#REF!,7,FALSE)),IF(INDEX(#REF!,MATCH($A665,#REF!,0),4),LEFT(VLOOKUP($A665,#REF!,7,FALSE),LEN(VLOOKUP($A665,#REF!,7,FALSE))-2),CONCATENATE(LEFT(VLOOKUP($A665,#REF!,7,FALSE),LEN(VLOOKUP($A665,#REF!,7,FALSE))-2),"*")),"")</f>
        <v>#REF!</v>
      </c>
      <c r="I665" s="54" t="e">
        <f>IF(LEN(VLOOKUP($A665,#REF!,8,FALSE)),UPPER(RIGHT(VLOOKUP($A665,#REF!,8,FALSE),1)),"")</f>
        <v>#REF!</v>
      </c>
      <c r="J665" s="42" t="e">
        <f>IF(LEN(VLOOKUP($A665,#REF!,4,FALSE)),UPPER(RIGHT(VLOOKUP($A665,#REF!,4,FALSE),1)),"")</f>
        <v>#REF!</v>
      </c>
      <c r="K665" s="42" t="e">
        <f>IF(LEN(VLOOKUP($A665,#REF!,5,FALSE)),UPPER(RIGHT(VLOOKUP($A665,#REF!,5,FALSE),1)),"")</f>
        <v>#REF!</v>
      </c>
      <c r="L665" s="42" t="e">
        <f>IF(LEN(VLOOKUP($A665,#REF!,6,FALSE)),UPPER(RIGHT(VLOOKUP($A665,#REF!,6,FALSE),1)),"")</f>
        <v>#REF!</v>
      </c>
      <c r="M665" s="43" t="e">
        <f>IF(LEN(VLOOKUP($A665,#REF!,7,FALSE)),UPPER(RIGHT(VLOOKUP($A665,#REF!,7,FALSE),1)),"")</f>
        <v>#REF!</v>
      </c>
      <c r="N665" s="206"/>
      <c r="O665" s="206"/>
      <c r="P665" s="206"/>
      <c r="Q665" s="206"/>
      <c r="R665" s="206"/>
      <c r="S665" s="63" t="e">
        <f>HLOOKUP("Device Tree Pin Name",#REF!,MATCH($A665,#REF!,0),FALSE)</f>
        <v>#REF!</v>
      </c>
      <c r="T665" s="47" t="e">
        <f>HLOOKUP("power rail",#REF!,MATCH($A665,#REF!,0),FALSE)</f>
        <v>#REF!</v>
      </c>
      <c r="U665" s="62" t="e">
        <f>HLOOKUP("Wake Capable",#REF!,MATCH($A665,#REF!,0),FALSE)</f>
        <v>#REF!</v>
      </c>
      <c r="V665" s="62" t="e">
        <f>HLOOKUP("Strap",#REF!,MATCH($A665,#REF!,0),FALSE)</f>
        <v>#REF!</v>
      </c>
      <c r="W665" s="62"/>
      <c r="X665" s="62"/>
      <c r="Y665" s="62"/>
      <c r="Z665" s="47"/>
      <c r="AA665" s="47" t="e">
        <f>HLOOKUP("Pad type",#REF!,MATCH($A665,#REF!,0),FALSE)</f>
        <v>#REF!</v>
      </c>
      <c r="AB665" s="63"/>
      <c r="AC665" s="63" t="e">
        <f>HLOOKUP("POR Pin State",#REF!,MATCH($A665,#REF!,0),FALSE)</f>
        <v>#REF!</v>
      </c>
      <c r="AD665" s="207"/>
      <c r="AE665" s="208"/>
      <c r="AF665" s="208"/>
      <c r="AG665" s="208"/>
      <c r="AH665" s="209"/>
      <c r="AI665" s="209"/>
      <c r="AJ665" s="210"/>
      <c r="AK665" s="210"/>
      <c r="AL665" s="210"/>
      <c r="AM665" s="210"/>
      <c r="AN665" s="210"/>
      <c r="AO665" s="210"/>
      <c r="AP665" s="210"/>
      <c r="AQ665" s="215" t="s">
        <v>1549</v>
      </c>
      <c r="AR665" s="105"/>
      <c r="AS665" s="105"/>
      <c r="AT665" s="105"/>
      <c r="AU665" s="105"/>
      <c r="AV665" s="105"/>
      <c r="AW665" s="105"/>
      <c r="AX665" s="105"/>
      <c r="AY665" s="105"/>
      <c r="AZ665" s="105"/>
      <c r="BA665" s="105"/>
      <c r="BB665" s="218"/>
      <c r="BC665" s="105"/>
      <c r="BD665" s="250"/>
      <c r="BE665" s="252" t="s">
        <v>1550</v>
      </c>
      <c r="BF665" s="147" t="e">
        <f>VLOOKUP($A665,#REF!,34,FALSE)</f>
        <v>#REF!</v>
      </c>
      <c r="BG665" s="147" t="e">
        <f>VLOOKUP($A665,#REF!,22,FALSE)</f>
        <v>#REF!</v>
      </c>
      <c r="BH665" s="149"/>
    </row>
    <row r="666" s="5" customFormat="1" ht="12.95" customHeight="1" spans="1:60">
      <c r="A666" s="10" t="s">
        <v>1551</v>
      </c>
      <c r="B666" s="38" t="e">
        <f>VLOOKUP($A666,#REF!,34,FALSE)</f>
        <v>#REF!</v>
      </c>
      <c r="C666" s="39" t="str">
        <f t="shared" si="162"/>
        <v>unused_DDR_XM1_B1D3</v>
      </c>
      <c r="D666" s="40" t="e">
        <f>IF(LEN(VLOOKUP($A666,#REF!,8,FALSE)),LEFT(VLOOKUP($A666,#REF!,8,FALSE),LEN(VLOOKUP($A666,#REF!,8,FALSE))-2),"")</f>
        <v>#REF!</v>
      </c>
      <c r="E666" s="41" t="e">
        <f>IF(LEN(VLOOKUP($A666,#REF!,4,FALSE)),IF(INDEX(#REF!,MATCH($A666,#REF!,0),1),LEFT(VLOOKUP($A666,#REF!,4,FALSE),LEN(VLOOKUP($A666,#REF!,4,FALSE))-2),CONCATENATE(LEFT(VLOOKUP($A666,#REF!,4,FALSE),LEN(VLOOKUP($A666,#REF!,4,FALSE))-2),"*")),"")</f>
        <v>#REF!</v>
      </c>
      <c r="F666" s="42" t="e">
        <f>IF(LEN(VLOOKUP($A666,#REF!,5,FALSE)),IF(INDEX(#REF!,MATCH($A666,#REF!,0),2),LEFT(VLOOKUP($A666,#REF!,5,FALSE),LEN(VLOOKUP($A666,#REF!,5,FALSE))-2),CONCATENATE(LEFT(VLOOKUP($A666,#REF!,5,FALSE),LEN(VLOOKUP($A666,#REF!,5,FALSE))-2),"*")),"")</f>
        <v>#REF!</v>
      </c>
      <c r="G666" s="42" t="e">
        <f>IF(LEN(VLOOKUP($A666,#REF!,6,FALSE)),IF(INDEX(#REF!,MATCH($A666,#REF!,0),3),LEFT(VLOOKUP($A666,#REF!,6,FALSE),LEN(VLOOKUP($A666,#REF!,6,FALSE))-2),CONCATENATE(LEFT(VLOOKUP($A666,#REF!,6,FALSE),LEN(VLOOKUP($A666,#REF!,6,FALSE))-2),"*")),"")</f>
        <v>#REF!</v>
      </c>
      <c r="H666" s="43" t="e">
        <f>IF(LEN(VLOOKUP($A666,#REF!,7,FALSE)),IF(INDEX(#REF!,MATCH($A666,#REF!,0),4),LEFT(VLOOKUP($A666,#REF!,7,FALSE),LEN(VLOOKUP($A666,#REF!,7,FALSE))-2),CONCATENATE(LEFT(VLOOKUP($A666,#REF!,7,FALSE),LEN(VLOOKUP($A666,#REF!,7,FALSE))-2),"*")),"")</f>
        <v>#REF!</v>
      </c>
      <c r="I666" s="54" t="e">
        <f>IF(LEN(VLOOKUP($A666,#REF!,8,FALSE)),UPPER(RIGHT(VLOOKUP($A666,#REF!,8,FALSE),1)),"")</f>
        <v>#REF!</v>
      </c>
      <c r="J666" s="42" t="e">
        <f>IF(LEN(VLOOKUP($A666,#REF!,4,FALSE)),UPPER(RIGHT(VLOOKUP($A666,#REF!,4,FALSE),1)),"")</f>
        <v>#REF!</v>
      </c>
      <c r="K666" s="42" t="e">
        <f>IF(LEN(VLOOKUP($A666,#REF!,5,FALSE)),UPPER(RIGHT(VLOOKUP($A666,#REF!,5,FALSE),1)),"")</f>
        <v>#REF!</v>
      </c>
      <c r="L666" s="42" t="e">
        <f>IF(LEN(VLOOKUP($A666,#REF!,6,FALSE)),UPPER(RIGHT(VLOOKUP($A666,#REF!,6,FALSE),1)),"")</f>
        <v>#REF!</v>
      </c>
      <c r="M666" s="43" t="e">
        <f>IF(LEN(VLOOKUP($A666,#REF!,7,FALSE)),UPPER(RIGHT(VLOOKUP($A666,#REF!,7,FALSE),1)),"")</f>
        <v>#REF!</v>
      </c>
      <c r="N666" s="206"/>
      <c r="O666" s="206"/>
      <c r="P666" s="206"/>
      <c r="Q666" s="206"/>
      <c r="R666" s="206"/>
      <c r="S666" s="63" t="e">
        <f>HLOOKUP("Device Tree Pin Name",#REF!,MATCH($A666,#REF!,0),FALSE)</f>
        <v>#REF!</v>
      </c>
      <c r="T666" s="47" t="e">
        <f>HLOOKUP("power rail",#REF!,MATCH($A666,#REF!,0),FALSE)</f>
        <v>#REF!</v>
      </c>
      <c r="U666" s="62" t="e">
        <f>HLOOKUP("Wake Capable",#REF!,MATCH($A666,#REF!,0),FALSE)</f>
        <v>#REF!</v>
      </c>
      <c r="V666" s="62" t="e">
        <f>HLOOKUP("Strap",#REF!,MATCH($A666,#REF!,0),FALSE)</f>
        <v>#REF!</v>
      </c>
      <c r="W666" s="62"/>
      <c r="X666" s="62"/>
      <c r="Y666" s="62"/>
      <c r="Z666" s="47"/>
      <c r="AA666" s="47" t="e">
        <f>HLOOKUP("Pad type",#REF!,MATCH($A666,#REF!,0),FALSE)</f>
        <v>#REF!</v>
      </c>
      <c r="AB666" s="63"/>
      <c r="AC666" s="63" t="e">
        <f>HLOOKUP("POR Pin State",#REF!,MATCH($A666,#REF!,0),FALSE)</f>
        <v>#REF!</v>
      </c>
      <c r="AD666" s="207"/>
      <c r="AE666" s="208"/>
      <c r="AF666" s="208"/>
      <c r="AG666" s="208"/>
      <c r="AH666" s="209"/>
      <c r="AI666" s="209"/>
      <c r="AJ666" s="210"/>
      <c r="AK666" s="210"/>
      <c r="AL666" s="210"/>
      <c r="AM666" s="210"/>
      <c r="AN666" s="210"/>
      <c r="AO666" s="210"/>
      <c r="AP666" s="210"/>
      <c r="AQ666" s="215" t="s">
        <v>1552</v>
      </c>
      <c r="AR666" s="105"/>
      <c r="AS666" s="105"/>
      <c r="AT666" s="105"/>
      <c r="AU666" s="105"/>
      <c r="AV666" s="105"/>
      <c r="AW666" s="105"/>
      <c r="AX666" s="105"/>
      <c r="AY666" s="105"/>
      <c r="AZ666" s="105"/>
      <c r="BA666" s="105"/>
      <c r="BB666" s="218"/>
      <c r="BC666" s="105"/>
      <c r="BD666" s="250"/>
      <c r="BE666" s="252" t="s">
        <v>1553</v>
      </c>
      <c r="BF666" s="147" t="e">
        <f>VLOOKUP($A666,#REF!,34,FALSE)</f>
        <v>#REF!</v>
      </c>
      <c r="BG666" s="147" t="e">
        <f>VLOOKUP($A666,#REF!,22,FALSE)</f>
        <v>#REF!</v>
      </c>
      <c r="BH666" s="149"/>
    </row>
    <row r="667" s="5" customFormat="1" ht="12.95" customHeight="1" spans="1:60">
      <c r="A667" s="10" t="s">
        <v>1554</v>
      </c>
      <c r="B667" s="38" t="e">
        <f>VLOOKUP($A667,#REF!,34,FALSE)</f>
        <v>#REF!</v>
      </c>
      <c r="C667" s="39" t="str">
        <f t="shared" si="162"/>
        <v>unused_DDR_XM1_B1D4</v>
      </c>
      <c r="D667" s="40" t="e">
        <f>IF(LEN(VLOOKUP($A667,#REF!,8,FALSE)),LEFT(VLOOKUP($A667,#REF!,8,FALSE),LEN(VLOOKUP($A667,#REF!,8,FALSE))-2),"")</f>
        <v>#REF!</v>
      </c>
      <c r="E667" s="41" t="e">
        <f>IF(LEN(VLOOKUP($A667,#REF!,4,FALSE)),IF(INDEX(#REF!,MATCH($A667,#REF!,0),1),LEFT(VLOOKUP($A667,#REF!,4,FALSE),LEN(VLOOKUP($A667,#REF!,4,FALSE))-2),CONCATENATE(LEFT(VLOOKUP($A667,#REF!,4,FALSE),LEN(VLOOKUP($A667,#REF!,4,FALSE))-2),"*")),"")</f>
        <v>#REF!</v>
      </c>
      <c r="F667" s="42" t="e">
        <f>IF(LEN(VLOOKUP($A667,#REF!,5,FALSE)),IF(INDEX(#REF!,MATCH($A667,#REF!,0),2),LEFT(VLOOKUP($A667,#REF!,5,FALSE),LEN(VLOOKUP($A667,#REF!,5,FALSE))-2),CONCATENATE(LEFT(VLOOKUP($A667,#REF!,5,FALSE),LEN(VLOOKUP($A667,#REF!,5,FALSE))-2),"*")),"")</f>
        <v>#REF!</v>
      </c>
      <c r="G667" s="42" t="e">
        <f>IF(LEN(VLOOKUP($A667,#REF!,6,FALSE)),IF(INDEX(#REF!,MATCH($A667,#REF!,0),3),LEFT(VLOOKUP($A667,#REF!,6,FALSE),LEN(VLOOKUP($A667,#REF!,6,FALSE))-2),CONCATENATE(LEFT(VLOOKUP($A667,#REF!,6,FALSE),LEN(VLOOKUP($A667,#REF!,6,FALSE))-2),"*")),"")</f>
        <v>#REF!</v>
      </c>
      <c r="H667" s="43" t="e">
        <f>IF(LEN(VLOOKUP($A667,#REF!,7,FALSE)),IF(INDEX(#REF!,MATCH($A667,#REF!,0),4),LEFT(VLOOKUP($A667,#REF!,7,FALSE),LEN(VLOOKUP($A667,#REF!,7,FALSE))-2),CONCATENATE(LEFT(VLOOKUP($A667,#REF!,7,FALSE),LEN(VLOOKUP($A667,#REF!,7,FALSE))-2),"*")),"")</f>
        <v>#REF!</v>
      </c>
      <c r="I667" s="54" t="e">
        <f>IF(LEN(VLOOKUP($A667,#REF!,8,FALSE)),UPPER(RIGHT(VLOOKUP($A667,#REF!,8,FALSE),1)),"")</f>
        <v>#REF!</v>
      </c>
      <c r="J667" s="42" t="e">
        <f>IF(LEN(VLOOKUP($A667,#REF!,4,FALSE)),UPPER(RIGHT(VLOOKUP($A667,#REF!,4,FALSE),1)),"")</f>
        <v>#REF!</v>
      </c>
      <c r="K667" s="42" t="e">
        <f>IF(LEN(VLOOKUP($A667,#REF!,5,FALSE)),UPPER(RIGHT(VLOOKUP($A667,#REF!,5,FALSE),1)),"")</f>
        <v>#REF!</v>
      </c>
      <c r="L667" s="42" t="e">
        <f>IF(LEN(VLOOKUP($A667,#REF!,6,FALSE)),UPPER(RIGHT(VLOOKUP($A667,#REF!,6,FALSE),1)),"")</f>
        <v>#REF!</v>
      </c>
      <c r="M667" s="43" t="e">
        <f>IF(LEN(VLOOKUP($A667,#REF!,7,FALSE)),UPPER(RIGHT(VLOOKUP($A667,#REF!,7,FALSE),1)),"")</f>
        <v>#REF!</v>
      </c>
      <c r="N667" s="206"/>
      <c r="O667" s="206"/>
      <c r="P667" s="206"/>
      <c r="Q667" s="206"/>
      <c r="R667" s="206"/>
      <c r="S667" s="63" t="e">
        <f>HLOOKUP("Device Tree Pin Name",#REF!,MATCH($A667,#REF!,0),FALSE)</f>
        <v>#REF!</v>
      </c>
      <c r="T667" s="47" t="e">
        <f>HLOOKUP("power rail",#REF!,MATCH($A667,#REF!,0),FALSE)</f>
        <v>#REF!</v>
      </c>
      <c r="U667" s="62" t="e">
        <f>HLOOKUP("Wake Capable",#REF!,MATCH($A667,#REF!,0),FALSE)</f>
        <v>#REF!</v>
      </c>
      <c r="V667" s="62" t="e">
        <f>HLOOKUP("Strap",#REF!,MATCH($A667,#REF!,0),FALSE)</f>
        <v>#REF!</v>
      </c>
      <c r="W667" s="62"/>
      <c r="X667" s="62"/>
      <c r="Y667" s="62"/>
      <c r="Z667" s="47"/>
      <c r="AA667" s="47" t="e">
        <f>HLOOKUP("Pad type",#REF!,MATCH($A667,#REF!,0),FALSE)</f>
        <v>#REF!</v>
      </c>
      <c r="AB667" s="63"/>
      <c r="AC667" s="63" t="e">
        <f>HLOOKUP("POR Pin State",#REF!,MATCH($A667,#REF!,0),FALSE)</f>
        <v>#REF!</v>
      </c>
      <c r="AD667" s="207"/>
      <c r="AE667" s="208"/>
      <c r="AF667" s="208"/>
      <c r="AG667" s="208"/>
      <c r="AH667" s="209"/>
      <c r="AI667" s="209"/>
      <c r="AJ667" s="210"/>
      <c r="AK667" s="210"/>
      <c r="AL667" s="210"/>
      <c r="AM667" s="210"/>
      <c r="AN667" s="210"/>
      <c r="AO667" s="210"/>
      <c r="AP667" s="210"/>
      <c r="AQ667" s="215" t="s">
        <v>1555</v>
      </c>
      <c r="AR667" s="105"/>
      <c r="AS667" s="105"/>
      <c r="AT667" s="105"/>
      <c r="AU667" s="105"/>
      <c r="AV667" s="105"/>
      <c r="AW667" s="105"/>
      <c r="AX667" s="105"/>
      <c r="AY667" s="105"/>
      <c r="AZ667" s="105"/>
      <c r="BA667" s="105"/>
      <c r="BB667" s="218"/>
      <c r="BC667" s="105"/>
      <c r="BD667" s="250"/>
      <c r="BE667" s="252" t="s">
        <v>1556</v>
      </c>
      <c r="BF667" s="147" t="e">
        <f>VLOOKUP($A667,#REF!,34,FALSE)</f>
        <v>#REF!</v>
      </c>
      <c r="BG667" s="147" t="e">
        <f>VLOOKUP($A667,#REF!,22,FALSE)</f>
        <v>#REF!</v>
      </c>
      <c r="BH667" s="149"/>
    </row>
    <row r="668" s="5" customFormat="1" ht="12.95" customHeight="1" spans="1:60">
      <c r="A668" s="48" t="s">
        <v>1557</v>
      </c>
      <c r="B668" s="38" t="e">
        <f>VLOOKUP($A668,#REF!,34,FALSE)</f>
        <v>#REF!</v>
      </c>
      <c r="C668" s="39" t="str">
        <f t="shared" si="162"/>
        <v>unused_DDR_XM1_B1D5</v>
      </c>
      <c r="D668" s="40" t="e">
        <f>IF(LEN(VLOOKUP($A668,#REF!,8,FALSE)),LEFT(VLOOKUP($A668,#REF!,8,FALSE),LEN(VLOOKUP($A668,#REF!,8,FALSE))-2),"")</f>
        <v>#REF!</v>
      </c>
      <c r="E668" s="41" t="e">
        <f>IF(LEN(VLOOKUP($A668,#REF!,4,FALSE)),IF(INDEX(#REF!,MATCH($A668,#REF!,0),1),LEFT(VLOOKUP($A668,#REF!,4,FALSE),LEN(VLOOKUP($A668,#REF!,4,FALSE))-2),CONCATENATE(LEFT(VLOOKUP($A668,#REF!,4,FALSE),LEN(VLOOKUP($A668,#REF!,4,FALSE))-2),"*")),"")</f>
        <v>#REF!</v>
      </c>
      <c r="F668" s="42" t="e">
        <f>IF(LEN(VLOOKUP($A668,#REF!,5,FALSE)),IF(INDEX(#REF!,MATCH($A668,#REF!,0),2),LEFT(VLOOKUP($A668,#REF!,5,FALSE),LEN(VLOOKUP($A668,#REF!,5,FALSE))-2),CONCATENATE(LEFT(VLOOKUP($A668,#REF!,5,FALSE),LEN(VLOOKUP($A668,#REF!,5,FALSE))-2),"*")),"")</f>
        <v>#REF!</v>
      </c>
      <c r="G668" s="42" t="e">
        <f>IF(LEN(VLOOKUP($A668,#REF!,6,FALSE)),IF(INDEX(#REF!,MATCH($A668,#REF!,0),3),LEFT(VLOOKUP($A668,#REF!,6,FALSE),LEN(VLOOKUP($A668,#REF!,6,FALSE))-2),CONCATENATE(LEFT(VLOOKUP($A668,#REF!,6,FALSE),LEN(VLOOKUP($A668,#REF!,6,FALSE))-2),"*")),"")</f>
        <v>#REF!</v>
      </c>
      <c r="H668" s="43" t="e">
        <f>IF(LEN(VLOOKUP($A668,#REF!,7,FALSE)),IF(INDEX(#REF!,MATCH($A668,#REF!,0),4),LEFT(VLOOKUP($A668,#REF!,7,FALSE),LEN(VLOOKUP($A668,#REF!,7,FALSE))-2),CONCATENATE(LEFT(VLOOKUP($A668,#REF!,7,FALSE),LEN(VLOOKUP($A668,#REF!,7,FALSE))-2),"*")),"")</f>
        <v>#REF!</v>
      </c>
      <c r="I668" s="54" t="e">
        <f>IF(LEN(VLOOKUP($A668,#REF!,8,FALSE)),UPPER(RIGHT(VLOOKUP($A668,#REF!,8,FALSE),1)),"")</f>
        <v>#REF!</v>
      </c>
      <c r="J668" s="42" t="e">
        <f>IF(LEN(VLOOKUP($A668,#REF!,4,FALSE)),UPPER(RIGHT(VLOOKUP($A668,#REF!,4,FALSE),1)),"")</f>
        <v>#REF!</v>
      </c>
      <c r="K668" s="42" t="e">
        <f>IF(LEN(VLOOKUP($A668,#REF!,5,FALSE)),UPPER(RIGHT(VLOOKUP($A668,#REF!,5,FALSE),1)),"")</f>
        <v>#REF!</v>
      </c>
      <c r="L668" s="42" t="e">
        <f>IF(LEN(VLOOKUP($A668,#REF!,6,FALSE)),UPPER(RIGHT(VLOOKUP($A668,#REF!,6,FALSE),1)),"")</f>
        <v>#REF!</v>
      </c>
      <c r="M668" s="43" t="e">
        <f>IF(LEN(VLOOKUP($A668,#REF!,7,FALSE)),UPPER(RIGHT(VLOOKUP($A668,#REF!,7,FALSE),1)),"")</f>
        <v>#REF!</v>
      </c>
      <c r="N668" s="206"/>
      <c r="O668" s="206"/>
      <c r="P668" s="206"/>
      <c r="Q668" s="206"/>
      <c r="R668" s="206"/>
      <c r="S668" s="63" t="e">
        <f>HLOOKUP("Device Tree Pin Name",#REF!,MATCH($A668,#REF!,0),FALSE)</f>
        <v>#REF!</v>
      </c>
      <c r="T668" s="47" t="e">
        <f>HLOOKUP("power rail",#REF!,MATCH($A668,#REF!,0),FALSE)</f>
        <v>#REF!</v>
      </c>
      <c r="U668" s="62" t="e">
        <f>HLOOKUP("Wake Capable",#REF!,MATCH($A668,#REF!,0),FALSE)</f>
        <v>#REF!</v>
      </c>
      <c r="V668" s="62" t="e">
        <f>HLOOKUP("Strap",#REF!,MATCH($A668,#REF!,0),FALSE)</f>
        <v>#REF!</v>
      </c>
      <c r="W668" s="62"/>
      <c r="X668" s="62"/>
      <c r="Y668" s="62"/>
      <c r="Z668" s="47"/>
      <c r="AA668" s="47" t="e">
        <f>HLOOKUP("Pad type",#REF!,MATCH($A668,#REF!,0),FALSE)</f>
        <v>#REF!</v>
      </c>
      <c r="AB668" s="63"/>
      <c r="AC668" s="63" t="e">
        <f>HLOOKUP("POR Pin State",#REF!,MATCH($A668,#REF!,0),FALSE)</f>
        <v>#REF!</v>
      </c>
      <c r="AD668" s="207"/>
      <c r="AE668" s="208"/>
      <c r="AF668" s="208"/>
      <c r="AG668" s="208"/>
      <c r="AH668" s="209"/>
      <c r="AI668" s="209"/>
      <c r="AJ668" s="210"/>
      <c r="AK668" s="210"/>
      <c r="AL668" s="210"/>
      <c r="AM668" s="210"/>
      <c r="AN668" s="210"/>
      <c r="AO668" s="210"/>
      <c r="AP668" s="210"/>
      <c r="AQ668" s="215" t="s">
        <v>1558</v>
      </c>
      <c r="AR668" s="105"/>
      <c r="AS668" s="105"/>
      <c r="AT668" s="105"/>
      <c r="AU668" s="105"/>
      <c r="AV668" s="105"/>
      <c r="AW668" s="105"/>
      <c r="AX668" s="105"/>
      <c r="AY668" s="105"/>
      <c r="AZ668" s="105"/>
      <c r="BA668" s="105"/>
      <c r="BB668" s="218"/>
      <c r="BC668" s="105"/>
      <c r="BD668" s="250"/>
      <c r="BE668" s="252" t="s">
        <v>1559</v>
      </c>
      <c r="BF668" s="147" t="e">
        <f>VLOOKUP($A668,#REF!,34,FALSE)</f>
        <v>#REF!</v>
      </c>
      <c r="BG668" s="147" t="e">
        <f>VLOOKUP($A668,#REF!,22,FALSE)</f>
        <v>#REF!</v>
      </c>
      <c r="BH668" s="149"/>
    </row>
    <row r="669" s="5" customFormat="1" ht="12.95" customHeight="1" spans="1:60">
      <c r="A669" s="48" t="s">
        <v>1560</v>
      </c>
      <c r="B669" s="38" t="e">
        <f>VLOOKUP($A669,#REF!,34,FALSE)</f>
        <v>#REF!</v>
      </c>
      <c r="C669" s="39" t="str">
        <f t="shared" si="162"/>
        <v>unused_DDR_XM1_B1D6</v>
      </c>
      <c r="D669" s="40" t="e">
        <f>IF(LEN(VLOOKUP($A669,#REF!,8,FALSE)),LEFT(VLOOKUP($A669,#REF!,8,FALSE),LEN(VLOOKUP($A669,#REF!,8,FALSE))-2),"")</f>
        <v>#REF!</v>
      </c>
      <c r="E669" s="41" t="e">
        <f>IF(LEN(VLOOKUP($A669,#REF!,4,FALSE)),IF(INDEX(#REF!,MATCH($A669,#REF!,0),1),LEFT(VLOOKUP($A669,#REF!,4,FALSE),LEN(VLOOKUP($A669,#REF!,4,FALSE))-2),CONCATENATE(LEFT(VLOOKUP($A669,#REF!,4,FALSE),LEN(VLOOKUP($A669,#REF!,4,FALSE))-2),"*")),"")</f>
        <v>#REF!</v>
      </c>
      <c r="F669" s="42" t="e">
        <f>IF(LEN(VLOOKUP($A669,#REF!,5,FALSE)),IF(INDEX(#REF!,MATCH($A669,#REF!,0),2),LEFT(VLOOKUP($A669,#REF!,5,FALSE),LEN(VLOOKUP($A669,#REF!,5,FALSE))-2),CONCATENATE(LEFT(VLOOKUP($A669,#REF!,5,FALSE),LEN(VLOOKUP($A669,#REF!,5,FALSE))-2),"*")),"")</f>
        <v>#REF!</v>
      </c>
      <c r="G669" s="42" t="e">
        <f>IF(LEN(VLOOKUP($A669,#REF!,6,FALSE)),IF(INDEX(#REF!,MATCH($A669,#REF!,0),3),LEFT(VLOOKUP($A669,#REF!,6,FALSE),LEN(VLOOKUP($A669,#REF!,6,FALSE))-2),CONCATENATE(LEFT(VLOOKUP($A669,#REF!,6,FALSE),LEN(VLOOKUP($A669,#REF!,6,FALSE))-2),"*")),"")</f>
        <v>#REF!</v>
      </c>
      <c r="H669" s="43" t="e">
        <f>IF(LEN(VLOOKUP($A669,#REF!,7,FALSE)),IF(INDEX(#REF!,MATCH($A669,#REF!,0),4),LEFT(VLOOKUP($A669,#REF!,7,FALSE),LEN(VLOOKUP($A669,#REF!,7,FALSE))-2),CONCATENATE(LEFT(VLOOKUP($A669,#REF!,7,FALSE),LEN(VLOOKUP($A669,#REF!,7,FALSE))-2),"*")),"")</f>
        <v>#REF!</v>
      </c>
      <c r="I669" s="54" t="e">
        <f>IF(LEN(VLOOKUP($A669,#REF!,8,FALSE)),UPPER(RIGHT(VLOOKUP($A669,#REF!,8,FALSE),1)),"")</f>
        <v>#REF!</v>
      </c>
      <c r="J669" s="42" t="e">
        <f>IF(LEN(VLOOKUP($A669,#REF!,4,FALSE)),UPPER(RIGHT(VLOOKUP($A669,#REF!,4,FALSE),1)),"")</f>
        <v>#REF!</v>
      </c>
      <c r="K669" s="42" t="e">
        <f>IF(LEN(VLOOKUP($A669,#REF!,5,FALSE)),UPPER(RIGHT(VLOOKUP($A669,#REF!,5,FALSE),1)),"")</f>
        <v>#REF!</v>
      </c>
      <c r="L669" s="42" t="e">
        <f>IF(LEN(VLOOKUP($A669,#REF!,6,FALSE)),UPPER(RIGHT(VLOOKUP($A669,#REF!,6,FALSE),1)),"")</f>
        <v>#REF!</v>
      </c>
      <c r="M669" s="43" t="e">
        <f>IF(LEN(VLOOKUP($A669,#REF!,7,FALSE)),UPPER(RIGHT(VLOOKUP($A669,#REF!,7,FALSE),1)),"")</f>
        <v>#REF!</v>
      </c>
      <c r="N669" s="206"/>
      <c r="O669" s="206"/>
      <c r="P669" s="206"/>
      <c r="Q669" s="206"/>
      <c r="R669" s="206"/>
      <c r="S669" s="63" t="e">
        <f>HLOOKUP("Device Tree Pin Name",#REF!,MATCH($A669,#REF!,0),FALSE)</f>
        <v>#REF!</v>
      </c>
      <c r="T669" s="47" t="e">
        <f>HLOOKUP("power rail",#REF!,MATCH($A669,#REF!,0),FALSE)</f>
        <v>#REF!</v>
      </c>
      <c r="U669" s="62" t="e">
        <f>HLOOKUP("Wake Capable",#REF!,MATCH($A669,#REF!,0),FALSE)</f>
        <v>#REF!</v>
      </c>
      <c r="V669" s="62" t="e">
        <f>HLOOKUP("Strap",#REF!,MATCH($A669,#REF!,0),FALSE)</f>
        <v>#REF!</v>
      </c>
      <c r="W669" s="62"/>
      <c r="X669" s="62"/>
      <c r="Y669" s="62"/>
      <c r="Z669" s="47"/>
      <c r="AA669" s="47" t="e">
        <f>HLOOKUP("Pad type",#REF!,MATCH($A669,#REF!,0),FALSE)</f>
        <v>#REF!</v>
      </c>
      <c r="AB669" s="63"/>
      <c r="AC669" s="63" t="e">
        <f>HLOOKUP("POR Pin State",#REF!,MATCH($A669,#REF!,0),FALSE)</f>
        <v>#REF!</v>
      </c>
      <c r="AD669" s="207"/>
      <c r="AE669" s="208"/>
      <c r="AF669" s="208"/>
      <c r="AG669" s="208"/>
      <c r="AH669" s="209"/>
      <c r="AI669" s="209"/>
      <c r="AJ669" s="210"/>
      <c r="AK669" s="210"/>
      <c r="AL669" s="210"/>
      <c r="AM669" s="210"/>
      <c r="AN669" s="210"/>
      <c r="AO669" s="210"/>
      <c r="AP669" s="210"/>
      <c r="AQ669" s="215" t="s">
        <v>1561</v>
      </c>
      <c r="AR669" s="105"/>
      <c r="AS669" s="105"/>
      <c r="AT669" s="105"/>
      <c r="AU669" s="105"/>
      <c r="AV669" s="105"/>
      <c r="AW669" s="105"/>
      <c r="AX669" s="105"/>
      <c r="AY669" s="105"/>
      <c r="AZ669" s="105"/>
      <c r="BA669" s="105"/>
      <c r="BB669" s="218"/>
      <c r="BC669" s="105"/>
      <c r="BD669" s="250"/>
      <c r="BE669" s="252" t="s">
        <v>1562</v>
      </c>
      <c r="BF669" s="147" t="e">
        <f>VLOOKUP($A669,#REF!,34,FALSE)</f>
        <v>#REF!</v>
      </c>
      <c r="BG669" s="147" t="e">
        <f>VLOOKUP($A669,#REF!,22,FALSE)</f>
        <v>#REF!</v>
      </c>
      <c r="BH669" s="149"/>
    </row>
    <row r="670" s="5" customFormat="1" ht="12.95" customHeight="1" spans="1:60">
      <c r="A670" s="48" t="s">
        <v>1563</v>
      </c>
      <c r="B670" s="38" t="e">
        <f>VLOOKUP($A670,#REF!,34,FALSE)</f>
        <v>#REF!</v>
      </c>
      <c r="C670" s="39" t="str">
        <f t="shared" si="162"/>
        <v>unused_DDR_XM1_B1D7</v>
      </c>
      <c r="D670" s="40" t="e">
        <f>IF(LEN(VLOOKUP($A670,#REF!,8,FALSE)),LEFT(VLOOKUP($A670,#REF!,8,FALSE),LEN(VLOOKUP($A670,#REF!,8,FALSE))-2),"")</f>
        <v>#REF!</v>
      </c>
      <c r="E670" s="41" t="e">
        <f>IF(LEN(VLOOKUP($A670,#REF!,4,FALSE)),IF(INDEX(#REF!,MATCH($A670,#REF!,0),1),LEFT(VLOOKUP($A670,#REF!,4,FALSE),LEN(VLOOKUP($A670,#REF!,4,FALSE))-2),CONCATENATE(LEFT(VLOOKUP($A670,#REF!,4,FALSE),LEN(VLOOKUP($A670,#REF!,4,FALSE))-2),"*")),"")</f>
        <v>#REF!</v>
      </c>
      <c r="F670" s="42" t="e">
        <f>IF(LEN(VLOOKUP($A670,#REF!,5,FALSE)),IF(INDEX(#REF!,MATCH($A670,#REF!,0),2),LEFT(VLOOKUP($A670,#REF!,5,FALSE),LEN(VLOOKUP($A670,#REF!,5,FALSE))-2),CONCATENATE(LEFT(VLOOKUP($A670,#REF!,5,FALSE),LEN(VLOOKUP($A670,#REF!,5,FALSE))-2),"*")),"")</f>
        <v>#REF!</v>
      </c>
      <c r="G670" s="42" t="e">
        <f>IF(LEN(VLOOKUP($A670,#REF!,6,FALSE)),IF(INDEX(#REF!,MATCH($A670,#REF!,0),3),LEFT(VLOOKUP($A670,#REF!,6,FALSE),LEN(VLOOKUP($A670,#REF!,6,FALSE))-2),CONCATENATE(LEFT(VLOOKUP($A670,#REF!,6,FALSE),LEN(VLOOKUP($A670,#REF!,6,FALSE))-2),"*")),"")</f>
        <v>#REF!</v>
      </c>
      <c r="H670" s="43" t="e">
        <f>IF(LEN(VLOOKUP($A670,#REF!,7,FALSE)),IF(INDEX(#REF!,MATCH($A670,#REF!,0),4),LEFT(VLOOKUP($A670,#REF!,7,FALSE),LEN(VLOOKUP($A670,#REF!,7,FALSE))-2),CONCATENATE(LEFT(VLOOKUP($A670,#REF!,7,FALSE),LEN(VLOOKUP($A670,#REF!,7,FALSE))-2),"*")),"")</f>
        <v>#REF!</v>
      </c>
      <c r="I670" s="54" t="e">
        <f>IF(LEN(VLOOKUP($A670,#REF!,8,FALSE)),UPPER(RIGHT(VLOOKUP($A670,#REF!,8,FALSE),1)),"")</f>
        <v>#REF!</v>
      </c>
      <c r="J670" s="42" t="e">
        <f>IF(LEN(VLOOKUP($A670,#REF!,4,FALSE)),UPPER(RIGHT(VLOOKUP($A670,#REF!,4,FALSE),1)),"")</f>
        <v>#REF!</v>
      </c>
      <c r="K670" s="42" t="e">
        <f>IF(LEN(VLOOKUP($A670,#REF!,5,FALSE)),UPPER(RIGHT(VLOOKUP($A670,#REF!,5,FALSE),1)),"")</f>
        <v>#REF!</v>
      </c>
      <c r="L670" s="42" t="e">
        <f>IF(LEN(VLOOKUP($A670,#REF!,6,FALSE)),UPPER(RIGHT(VLOOKUP($A670,#REF!,6,FALSE),1)),"")</f>
        <v>#REF!</v>
      </c>
      <c r="M670" s="43" t="e">
        <f>IF(LEN(VLOOKUP($A670,#REF!,7,FALSE)),UPPER(RIGHT(VLOOKUP($A670,#REF!,7,FALSE),1)),"")</f>
        <v>#REF!</v>
      </c>
      <c r="N670" s="206"/>
      <c r="O670" s="206"/>
      <c r="P670" s="206"/>
      <c r="Q670" s="206"/>
      <c r="R670" s="206"/>
      <c r="S670" s="63" t="e">
        <f>HLOOKUP("Device Tree Pin Name",#REF!,MATCH($A670,#REF!,0),FALSE)</f>
        <v>#REF!</v>
      </c>
      <c r="T670" s="47" t="e">
        <f>HLOOKUP("power rail",#REF!,MATCH($A670,#REF!,0),FALSE)</f>
        <v>#REF!</v>
      </c>
      <c r="U670" s="62" t="e">
        <f>HLOOKUP("Wake Capable",#REF!,MATCH($A670,#REF!,0),FALSE)</f>
        <v>#REF!</v>
      </c>
      <c r="V670" s="62" t="e">
        <f>HLOOKUP("Strap",#REF!,MATCH($A670,#REF!,0),FALSE)</f>
        <v>#REF!</v>
      </c>
      <c r="W670" s="62"/>
      <c r="X670" s="62"/>
      <c r="Y670" s="62"/>
      <c r="Z670" s="47"/>
      <c r="AA670" s="47" t="e">
        <f>HLOOKUP("Pad type",#REF!,MATCH($A670,#REF!,0),FALSE)</f>
        <v>#REF!</v>
      </c>
      <c r="AB670" s="63"/>
      <c r="AC670" s="63" t="e">
        <f>HLOOKUP("POR Pin State",#REF!,MATCH($A670,#REF!,0),FALSE)</f>
        <v>#REF!</v>
      </c>
      <c r="AD670" s="207"/>
      <c r="AE670" s="208"/>
      <c r="AF670" s="208"/>
      <c r="AG670" s="208"/>
      <c r="AH670" s="209"/>
      <c r="AI670" s="209"/>
      <c r="AJ670" s="210"/>
      <c r="AK670" s="210"/>
      <c r="AL670" s="210"/>
      <c r="AM670" s="210"/>
      <c r="AN670" s="210"/>
      <c r="AO670" s="210"/>
      <c r="AP670" s="210"/>
      <c r="AQ670" s="215" t="s">
        <v>1564</v>
      </c>
      <c r="AR670" s="105"/>
      <c r="AS670" s="105"/>
      <c r="AT670" s="105"/>
      <c r="AU670" s="105"/>
      <c r="AV670" s="105"/>
      <c r="AW670" s="105"/>
      <c r="AX670" s="105"/>
      <c r="AY670" s="105"/>
      <c r="AZ670" s="105"/>
      <c r="BA670" s="105"/>
      <c r="BB670" s="218"/>
      <c r="BC670" s="105"/>
      <c r="BD670" s="250"/>
      <c r="BE670" s="252" t="s">
        <v>1565</v>
      </c>
      <c r="BF670" s="147" t="e">
        <f>VLOOKUP($A670,#REF!,34,FALSE)</f>
        <v>#REF!</v>
      </c>
      <c r="BG670" s="147" t="e">
        <f>VLOOKUP($A670,#REF!,22,FALSE)</f>
        <v>#REF!</v>
      </c>
      <c r="BH670" s="149"/>
    </row>
    <row r="671" s="5" customFormat="1" ht="12.95" customHeight="1" spans="1:60">
      <c r="A671" s="48" t="s">
        <v>1566</v>
      </c>
      <c r="B671" s="38" t="e">
        <f>VLOOKUP($A671,#REF!,34,FALSE)</f>
        <v>#REF!</v>
      </c>
      <c r="C671" s="39" t="str">
        <f t="shared" si="162"/>
        <v>unused_DDR_XM1_B1DMI</v>
      </c>
      <c r="D671" s="40" t="e">
        <f>IF(LEN(VLOOKUP($A671,#REF!,8,FALSE)),LEFT(VLOOKUP($A671,#REF!,8,FALSE),LEN(VLOOKUP($A671,#REF!,8,FALSE))-2),"")</f>
        <v>#REF!</v>
      </c>
      <c r="E671" s="41" t="e">
        <f>IF(LEN(VLOOKUP($A671,#REF!,4,FALSE)),IF(INDEX(#REF!,MATCH($A671,#REF!,0),1),LEFT(VLOOKUP($A671,#REF!,4,FALSE),LEN(VLOOKUP($A671,#REF!,4,FALSE))-2),CONCATENATE(LEFT(VLOOKUP($A671,#REF!,4,FALSE),LEN(VLOOKUP($A671,#REF!,4,FALSE))-2),"*")),"")</f>
        <v>#REF!</v>
      </c>
      <c r="F671" s="42" t="e">
        <f>IF(LEN(VLOOKUP($A671,#REF!,5,FALSE)),IF(INDEX(#REF!,MATCH($A671,#REF!,0),2),LEFT(VLOOKUP($A671,#REF!,5,FALSE),LEN(VLOOKUP($A671,#REF!,5,FALSE))-2),CONCATENATE(LEFT(VLOOKUP($A671,#REF!,5,FALSE),LEN(VLOOKUP($A671,#REF!,5,FALSE))-2),"*")),"")</f>
        <v>#REF!</v>
      </c>
      <c r="G671" s="42" t="e">
        <f>IF(LEN(VLOOKUP($A671,#REF!,6,FALSE)),IF(INDEX(#REF!,MATCH($A671,#REF!,0),3),LEFT(VLOOKUP($A671,#REF!,6,FALSE),LEN(VLOOKUP($A671,#REF!,6,FALSE))-2),CONCATENATE(LEFT(VLOOKUP($A671,#REF!,6,FALSE),LEN(VLOOKUP($A671,#REF!,6,FALSE))-2),"*")),"")</f>
        <v>#REF!</v>
      </c>
      <c r="H671" s="43" t="e">
        <f>IF(LEN(VLOOKUP($A671,#REF!,7,FALSE)),IF(INDEX(#REF!,MATCH($A671,#REF!,0),4),LEFT(VLOOKUP($A671,#REF!,7,FALSE),LEN(VLOOKUP($A671,#REF!,7,FALSE))-2),CONCATENATE(LEFT(VLOOKUP($A671,#REF!,7,FALSE),LEN(VLOOKUP($A671,#REF!,7,FALSE))-2),"*")),"")</f>
        <v>#REF!</v>
      </c>
      <c r="I671" s="54" t="e">
        <f>IF(LEN(VLOOKUP($A671,#REF!,8,FALSE)),UPPER(RIGHT(VLOOKUP($A671,#REF!,8,FALSE),1)),"")</f>
        <v>#REF!</v>
      </c>
      <c r="J671" s="42" t="e">
        <f>IF(LEN(VLOOKUP($A671,#REF!,4,FALSE)),UPPER(RIGHT(VLOOKUP($A671,#REF!,4,FALSE),1)),"")</f>
        <v>#REF!</v>
      </c>
      <c r="K671" s="42" t="e">
        <f>IF(LEN(VLOOKUP($A671,#REF!,5,FALSE)),UPPER(RIGHT(VLOOKUP($A671,#REF!,5,FALSE),1)),"")</f>
        <v>#REF!</v>
      </c>
      <c r="L671" s="42" t="e">
        <f>IF(LEN(VLOOKUP($A671,#REF!,6,FALSE)),UPPER(RIGHT(VLOOKUP($A671,#REF!,6,FALSE),1)),"")</f>
        <v>#REF!</v>
      </c>
      <c r="M671" s="43" t="e">
        <f>IF(LEN(VLOOKUP($A671,#REF!,7,FALSE)),UPPER(RIGHT(VLOOKUP($A671,#REF!,7,FALSE),1)),"")</f>
        <v>#REF!</v>
      </c>
      <c r="N671" s="206"/>
      <c r="O671" s="206"/>
      <c r="P671" s="206"/>
      <c r="Q671" s="206"/>
      <c r="R671" s="206"/>
      <c r="S671" s="63" t="e">
        <f>HLOOKUP("Device Tree Pin Name",#REF!,MATCH($A671,#REF!,0),FALSE)</f>
        <v>#REF!</v>
      </c>
      <c r="T671" s="47" t="e">
        <f>HLOOKUP("power rail",#REF!,MATCH($A671,#REF!,0),FALSE)</f>
        <v>#REF!</v>
      </c>
      <c r="U671" s="62" t="e">
        <f>HLOOKUP("Wake Capable",#REF!,MATCH($A671,#REF!,0),FALSE)</f>
        <v>#REF!</v>
      </c>
      <c r="V671" s="62" t="e">
        <f>HLOOKUP("Strap",#REF!,MATCH($A671,#REF!,0),FALSE)</f>
        <v>#REF!</v>
      </c>
      <c r="W671" s="62"/>
      <c r="X671" s="62"/>
      <c r="Y671" s="62"/>
      <c r="Z671" s="47"/>
      <c r="AA671" s="47" t="e">
        <f>HLOOKUP("Pad type",#REF!,MATCH($A671,#REF!,0),FALSE)</f>
        <v>#REF!</v>
      </c>
      <c r="AB671" s="63"/>
      <c r="AC671" s="63" t="e">
        <f>HLOOKUP("POR Pin State",#REF!,MATCH($A671,#REF!,0),FALSE)</f>
        <v>#REF!</v>
      </c>
      <c r="AD671" s="207"/>
      <c r="AE671" s="208"/>
      <c r="AF671" s="208"/>
      <c r="AG671" s="208"/>
      <c r="AH671" s="209"/>
      <c r="AI671" s="209"/>
      <c r="AJ671" s="210"/>
      <c r="AK671" s="210"/>
      <c r="AL671" s="210"/>
      <c r="AM671" s="210"/>
      <c r="AN671" s="210"/>
      <c r="AO671" s="210"/>
      <c r="AP671" s="210"/>
      <c r="AQ671" s="215" t="s">
        <v>1566</v>
      </c>
      <c r="AR671" s="105"/>
      <c r="AS671" s="105"/>
      <c r="AT671" s="105"/>
      <c r="AU671" s="105"/>
      <c r="AV671" s="105"/>
      <c r="AW671" s="105"/>
      <c r="AX671" s="105"/>
      <c r="AY671" s="105"/>
      <c r="AZ671" s="105"/>
      <c r="BA671" s="105"/>
      <c r="BB671" s="218"/>
      <c r="BC671" s="105"/>
      <c r="BD671" s="250"/>
      <c r="BE671" s="252" t="s">
        <v>1567</v>
      </c>
      <c r="BF671" s="147" t="e">
        <f>VLOOKUP($A671,#REF!,34,FALSE)</f>
        <v>#REF!</v>
      </c>
      <c r="BG671" s="147" t="e">
        <f>VLOOKUP($A671,#REF!,22,FALSE)</f>
        <v>#REF!</v>
      </c>
      <c r="BH671" s="149"/>
    </row>
    <row r="672" s="5" customFormat="1" ht="12.95" customHeight="1" spans="1:60">
      <c r="A672" s="48" t="s">
        <v>1568</v>
      </c>
      <c r="B672" s="38" t="e">
        <f>VLOOKUP($A672,#REF!,34,FALSE)</f>
        <v>#REF!</v>
      </c>
      <c r="C672" s="39" t="str">
        <f t="shared" si="162"/>
        <v>unused_DDR_XM1_B1WCK_P</v>
      </c>
      <c r="D672" s="40" t="e">
        <f>IF(LEN(VLOOKUP($A672,#REF!,8,FALSE)),LEFT(VLOOKUP($A672,#REF!,8,FALSE),LEN(VLOOKUP($A672,#REF!,8,FALSE))-2),"")</f>
        <v>#REF!</v>
      </c>
      <c r="E672" s="41" t="e">
        <f>IF(LEN(VLOOKUP($A672,#REF!,4,FALSE)),IF(INDEX(#REF!,MATCH($A672,#REF!,0),1),LEFT(VLOOKUP($A672,#REF!,4,FALSE),LEN(VLOOKUP($A672,#REF!,4,FALSE))-2),CONCATENATE(LEFT(VLOOKUP($A672,#REF!,4,FALSE),LEN(VLOOKUP($A672,#REF!,4,FALSE))-2),"*")),"")</f>
        <v>#REF!</v>
      </c>
      <c r="F672" s="42" t="e">
        <f>IF(LEN(VLOOKUP($A672,#REF!,5,FALSE)),IF(INDEX(#REF!,MATCH($A672,#REF!,0),2),LEFT(VLOOKUP($A672,#REF!,5,FALSE),LEN(VLOOKUP($A672,#REF!,5,FALSE))-2),CONCATENATE(LEFT(VLOOKUP($A672,#REF!,5,FALSE),LEN(VLOOKUP($A672,#REF!,5,FALSE))-2),"*")),"")</f>
        <v>#REF!</v>
      </c>
      <c r="G672" s="42" t="e">
        <f>IF(LEN(VLOOKUP($A672,#REF!,6,FALSE)),IF(INDEX(#REF!,MATCH($A672,#REF!,0),3),LEFT(VLOOKUP($A672,#REF!,6,FALSE),LEN(VLOOKUP($A672,#REF!,6,FALSE))-2),CONCATENATE(LEFT(VLOOKUP($A672,#REF!,6,FALSE),LEN(VLOOKUP($A672,#REF!,6,FALSE))-2),"*")),"")</f>
        <v>#REF!</v>
      </c>
      <c r="H672" s="43" t="e">
        <f>IF(LEN(VLOOKUP($A672,#REF!,7,FALSE)),IF(INDEX(#REF!,MATCH($A672,#REF!,0),4),LEFT(VLOOKUP($A672,#REF!,7,FALSE),LEN(VLOOKUP($A672,#REF!,7,FALSE))-2),CONCATENATE(LEFT(VLOOKUP($A672,#REF!,7,FALSE),LEN(VLOOKUP($A672,#REF!,7,FALSE))-2),"*")),"")</f>
        <v>#REF!</v>
      </c>
      <c r="I672" s="54" t="e">
        <f>IF(LEN(VLOOKUP($A672,#REF!,8,FALSE)),UPPER(RIGHT(VLOOKUP($A672,#REF!,8,FALSE),1)),"")</f>
        <v>#REF!</v>
      </c>
      <c r="J672" s="42" t="e">
        <f>IF(LEN(VLOOKUP($A672,#REF!,4,FALSE)),UPPER(RIGHT(VLOOKUP($A672,#REF!,4,FALSE),1)),"")</f>
        <v>#REF!</v>
      </c>
      <c r="K672" s="42" t="e">
        <f>IF(LEN(VLOOKUP($A672,#REF!,5,FALSE)),UPPER(RIGHT(VLOOKUP($A672,#REF!,5,FALSE),1)),"")</f>
        <v>#REF!</v>
      </c>
      <c r="L672" s="42" t="e">
        <f>IF(LEN(VLOOKUP($A672,#REF!,6,FALSE)),UPPER(RIGHT(VLOOKUP($A672,#REF!,6,FALSE),1)),"")</f>
        <v>#REF!</v>
      </c>
      <c r="M672" s="43" t="e">
        <f>IF(LEN(VLOOKUP($A672,#REF!,7,FALSE)),UPPER(RIGHT(VLOOKUP($A672,#REF!,7,FALSE),1)),"")</f>
        <v>#REF!</v>
      </c>
      <c r="N672" s="206"/>
      <c r="O672" s="206"/>
      <c r="P672" s="206"/>
      <c r="Q672" s="206"/>
      <c r="R672" s="206"/>
      <c r="S672" s="63" t="e">
        <f>HLOOKUP("Device Tree Pin Name",#REF!,MATCH($A672,#REF!,0),FALSE)</f>
        <v>#REF!</v>
      </c>
      <c r="T672" s="47" t="e">
        <f>HLOOKUP("power rail",#REF!,MATCH($A672,#REF!,0),FALSE)</f>
        <v>#REF!</v>
      </c>
      <c r="U672" s="62" t="e">
        <f>HLOOKUP("Wake Capable",#REF!,MATCH($A672,#REF!,0),FALSE)</f>
        <v>#REF!</v>
      </c>
      <c r="V672" s="62" t="e">
        <f>HLOOKUP("Strap",#REF!,MATCH($A672,#REF!,0),FALSE)</f>
        <v>#REF!</v>
      </c>
      <c r="W672" s="62"/>
      <c r="X672" s="62"/>
      <c r="Y672" s="62"/>
      <c r="Z672" s="47"/>
      <c r="AA672" s="47" t="e">
        <f>HLOOKUP("Pad type",#REF!,MATCH($A672,#REF!,0),FALSE)</f>
        <v>#REF!</v>
      </c>
      <c r="AB672" s="63"/>
      <c r="AC672" s="63" t="e">
        <f>HLOOKUP("POR Pin State",#REF!,MATCH($A672,#REF!,0),FALSE)</f>
        <v>#REF!</v>
      </c>
      <c r="AD672" s="207"/>
      <c r="AE672" s="208"/>
      <c r="AF672" s="208"/>
      <c r="AG672" s="208"/>
      <c r="AH672" s="209"/>
      <c r="AI672" s="209"/>
      <c r="AJ672" s="210"/>
      <c r="AK672" s="210"/>
      <c r="AL672" s="210"/>
      <c r="AM672" s="210"/>
      <c r="AN672" s="210"/>
      <c r="AO672" s="210"/>
      <c r="AP672" s="210"/>
      <c r="AQ672" s="215" t="s">
        <v>1568</v>
      </c>
      <c r="AR672" s="105"/>
      <c r="AS672" s="105"/>
      <c r="AT672" s="105"/>
      <c r="AU672" s="105"/>
      <c r="AV672" s="105"/>
      <c r="AW672" s="105"/>
      <c r="AX672" s="105"/>
      <c r="AY672" s="105"/>
      <c r="AZ672" s="105"/>
      <c r="BA672" s="105"/>
      <c r="BB672" s="218"/>
      <c r="BC672" s="105"/>
      <c r="BD672" s="250"/>
      <c r="BE672" s="252" t="s">
        <v>1569</v>
      </c>
      <c r="BF672" s="147" t="e">
        <f>VLOOKUP($A672,#REF!,34,FALSE)</f>
        <v>#REF!</v>
      </c>
      <c r="BG672" s="147" t="e">
        <f>VLOOKUP($A672,#REF!,22,FALSE)</f>
        <v>#REF!</v>
      </c>
      <c r="BH672" s="149"/>
    </row>
    <row r="673" s="5" customFormat="1" ht="12.95" customHeight="1" spans="1:60">
      <c r="A673" s="48" t="s">
        <v>1570</v>
      </c>
      <c r="B673" s="38" t="e">
        <f>VLOOKUP($A673,#REF!,34,FALSE)</f>
        <v>#REF!</v>
      </c>
      <c r="C673" s="39" t="str">
        <f t="shared" si="162"/>
        <v>unused_DDR_XM1_B1WCK_N</v>
      </c>
      <c r="D673" s="40" t="e">
        <f>IF(LEN(VLOOKUP($A673,#REF!,8,FALSE)),LEFT(VLOOKUP($A673,#REF!,8,FALSE),LEN(VLOOKUP($A673,#REF!,8,FALSE))-2),"")</f>
        <v>#REF!</v>
      </c>
      <c r="E673" s="41" t="e">
        <f>IF(LEN(VLOOKUP($A673,#REF!,4,FALSE)),IF(INDEX(#REF!,MATCH($A673,#REF!,0),1),LEFT(VLOOKUP($A673,#REF!,4,FALSE),LEN(VLOOKUP($A673,#REF!,4,FALSE))-2),CONCATENATE(LEFT(VLOOKUP($A673,#REF!,4,FALSE),LEN(VLOOKUP($A673,#REF!,4,FALSE))-2),"*")),"")</f>
        <v>#REF!</v>
      </c>
      <c r="F673" s="42" t="e">
        <f>IF(LEN(VLOOKUP($A673,#REF!,5,FALSE)),IF(INDEX(#REF!,MATCH($A673,#REF!,0),2),LEFT(VLOOKUP($A673,#REF!,5,FALSE),LEN(VLOOKUP($A673,#REF!,5,FALSE))-2),CONCATENATE(LEFT(VLOOKUP($A673,#REF!,5,FALSE),LEN(VLOOKUP($A673,#REF!,5,FALSE))-2),"*")),"")</f>
        <v>#REF!</v>
      </c>
      <c r="G673" s="42" t="e">
        <f>IF(LEN(VLOOKUP($A673,#REF!,6,FALSE)),IF(INDEX(#REF!,MATCH($A673,#REF!,0),3),LEFT(VLOOKUP($A673,#REF!,6,FALSE),LEN(VLOOKUP($A673,#REF!,6,FALSE))-2),CONCATENATE(LEFT(VLOOKUP($A673,#REF!,6,FALSE),LEN(VLOOKUP($A673,#REF!,6,FALSE))-2),"*")),"")</f>
        <v>#REF!</v>
      </c>
      <c r="H673" s="43" t="e">
        <f>IF(LEN(VLOOKUP($A673,#REF!,7,FALSE)),IF(INDEX(#REF!,MATCH($A673,#REF!,0),4),LEFT(VLOOKUP($A673,#REF!,7,FALSE),LEN(VLOOKUP($A673,#REF!,7,FALSE))-2),CONCATENATE(LEFT(VLOOKUP($A673,#REF!,7,FALSE),LEN(VLOOKUP($A673,#REF!,7,FALSE))-2),"*")),"")</f>
        <v>#REF!</v>
      </c>
      <c r="I673" s="54" t="e">
        <f>IF(LEN(VLOOKUP($A673,#REF!,8,FALSE)),UPPER(RIGHT(VLOOKUP($A673,#REF!,8,FALSE),1)),"")</f>
        <v>#REF!</v>
      </c>
      <c r="J673" s="42" t="e">
        <f>IF(LEN(VLOOKUP($A673,#REF!,4,FALSE)),UPPER(RIGHT(VLOOKUP($A673,#REF!,4,FALSE),1)),"")</f>
        <v>#REF!</v>
      </c>
      <c r="K673" s="42" t="e">
        <f>IF(LEN(VLOOKUP($A673,#REF!,5,FALSE)),UPPER(RIGHT(VLOOKUP($A673,#REF!,5,FALSE),1)),"")</f>
        <v>#REF!</v>
      </c>
      <c r="L673" s="42" t="e">
        <f>IF(LEN(VLOOKUP($A673,#REF!,6,FALSE)),UPPER(RIGHT(VLOOKUP($A673,#REF!,6,FALSE),1)),"")</f>
        <v>#REF!</v>
      </c>
      <c r="M673" s="43" t="e">
        <f>IF(LEN(VLOOKUP($A673,#REF!,7,FALSE)),UPPER(RIGHT(VLOOKUP($A673,#REF!,7,FALSE),1)),"")</f>
        <v>#REF!</v>
      </c>
      <c r="N673" s="206"/>
      <c r="O673" s="206"/>
      <c r="P673" s="206"/>
      <c r="Q673" s="206"/>
      <c r="R673" s="206"/>
      <c r="S673" s="63" t="e">
        <f>HLOOKUP("Device Tree Pin Name",#REF!,MATCH($A673,#REF!,0),FALSE)</f>
        <v>#REF!</v>
      </c>
      <c r="T673" s="47" t="e">
        <f>HLOOKUP("power rail",#REF!,MATCH($A673,#REF!,0),FALSE)</f>
        <v>#REF!</v>
      </c>
      <c r="U673" s="62" t="e">
        <f>HLOOKUP("Wake Capable",#REF!,MATCH($A673,#REF!,0),FALSE)</f>
        <v>#REF!</v>
      </c>
      <c r="V673" s="62" t="e">
        <f>HLOOKUP("Strap",#REF!,MATCH($A673,#REF!,0),FALSE)</f>
        <v>#REF!</v>
      </c>
      <c r="W673" s="62"/>
      <c r="X673" s="62"/>
      <c r="Y673" s="62"/>
      <c r="Z673" s="47"/>
      <c r="AA673" s="47" t="e">
        <f>HLOOKUP("Pad type",#REF!,MATCH($A673,#REF!,0),FALSE)</f>
        <v>#REF!</v>
      </c>
      <c r="AB673" s="63"/>
      <c r="AC673" s="63" t="e">
        <f>HLOOKUP("POR Pin State",#REF!,MATCH($A673,#REF!,0),FALSE)</f>
        <v>#REF!</v>
      </c>
      <c r="AD673" s="207"/>
      <c r="AE673" s="208"/>
      <c r="AF673" s="208"/>
      <c r="AG673" s="208"/>
      <c r="AH673" s="209"/>
      <c r="AI673" s="209"/>
      <c r="AJ673" s="210"/>
      <c r="AK673" s="210"/>
      <c r="AL673" s="210"/>
      <c r="AM673" s="210"/>
      <c r="AN673" s="210"/>
      <c r="AO673" s="210"/>
      <c r="AP673" s="210"/>
      <c r="AQ673" s="215" t="s">
        <v>1570</v>
      </c>
      <c r="AR673" s="105"/>
      <c r="AS673" s="105"/>
      <c r="AT673" s="105"/>
      <c r="AU673" s="105"/>
      <c r="AV673" s="105"/>
      <c r="AW673" s="105"/>
      <c r="AX673" s="105"/>
      <c r="AY673" s="105"/>
      <c r="AZ673" s="105"/>
      <c r="BA673" s="105"/>
      <c r="BB673" s="218"/>
      <c r="BC673" s="105"/>
      <c r="BD673" s="250"/>
      <c r="BE673" s="252" t="s">
        <v>1571</v>
      </c>
      <c r="BF673" s="147" t="e">
        <f>VLOOKUP($A673,#REF!,34,FALSE)</f>
        <v>#REF!</v>
      </c>
      <c r="BG673" s="147" t="e">
        <f>VLOOKUP($A673,#REF!,22,FALSE)</f>
        <v>#REF!</v>
      </c>
      <c r="BH673" s="149"/>
    </row>
    <row r="674" s="5" customFormat="1" ht="12.95" customHeight="1" spans="1:60">
      <c r="A674" s="48" t="s">
        <v>1572</v>
      </c>
      <c r="B674" s="38" t="e">
        <f>VLOOKUP($A674,#REF!,34,FALSE)</f>
        <v>#REF!</v>
      </c>
      <c r="C674" s="39" t="str">
        <f t="shared" si="162"/>
        <v>unused_DDR_XM1_B1RDQS_P</v>
      </c>
      <c r="D674" s="40" t="e">
        <f>IF(LEN(VLOOKUP($A674,#REF!,8,FALSE)),LEFT(VLOOKUP($A674,#REF!,8,FALSE),LEN(VLOOKUP($A674,#REF!,8,FALSE))-2),"")</f>
        <v>#REF!</v>
      </c>
      <c r="E674" s="41" t="e">
        <f>IF(LEN(VLOOKUP($A674,#REF!,4,FALSE)),IF(INDEX(#REF!,MATCH($A674,#REF!,0),1),LEFT(VLOOKUP($A674,#REF!,4,FALSE),LEN(VLOOKUP($A674,#REF!,4,FALSE))-2),CONCATENATE(LEFT(VLOOKUP($A674,#REF!,4,FALSE),LEN(VLOOKUP($A674,#REF!,4,FALSE))-2),"*")),"")</f>
        <v>#REF!</v>
      </c>
      <c r="F674" s="42" t="e">
        <f>IF(LEN(VLOOKUP($A674,#REF!,5,FALSE)),IF(INDEX(#REF!,MATCH($A674,#REF!,0),2),LEFT(VLOOKUP($A674,#REF!,5,FALSE),LEN(VLOOKUP($A674,#REF!,5,FALSE))-2),CONCATENATE(LEFT(VLOOKUP($A674,#REF!,5,FALSE),LEN(VLOOKUP($A674,#REF!,5,FALSE))-2),"*")),"")</f>
        <v>#REF!</v>
      </c>
      <c r="G674" s="42" t="e">
        <f>IF(LEN(VLOOKUP($A674,#REF!,6,FALSE)),IF(INDEX(#REF!,MATCH($A674,#REF!,0),3),LEFT(VLOOKUP($A674,#REF!,6,FALSE),LEN(VLOOKUP($A674,#REF!,6,FALSE))-2),CONCATENATE(LEFT(VLOOKUP($A674,#REF!,6,FALSE),LEN(VLOOKUP($A674,#REF!,6,FALSE))-2),"*")),"")</f>
        <v>#REF!</v>
      </c>
      <c r="H674" s="43" t="e">
        <f>IF(LEN(VLOOKUP($A674,#REF!,7,FALSE)),IF(INDEX(#REF!,MATCH($A674,#REF!,0),4),LEFT(VLOOKUP($A674,#REF!,7,FALSE),LEN(VLOOKUP($A674,#REF!,7,FALSE))-2),CONCATENATE(LEFT(VLOOKUP($A674,#REF!,7,FALSE),LEN(VLOOKUP($A674,#REF!,7,FALSE))-2),"*")),"")</f>
        <v>#REF!</v>
      </c>
      <c r="I674" s="54" t="e">
        <f>IF(LEN(VLOOKUP($A674,#REF!,8,FALSE)),UPPER(RIGHT(VLOOKUP($A674,#REF!,8,FALSE),1)),"")</f>
        <v>#REF!</v>
      </c>
      <c r="J674" s="42" t="e">
        <f>IF(LEN(VLOOKUP($A674,#REF!,4,FALSE)),UPPER(RIGHT(VLOOKUP($A674,#REF!,4,FALSE),1)),"")</f>
        <v>#REF!</v>
      </c>
      <c r="K674" s="42" t="e">
        <f>IF(LEN(VLOOKUP($A674,#REF!,5,FALSE)),UPPER(RIGHT(VLOOKUP($A674,#REF!,5,FALSE),1)),"")</f>
        <v>#REF!</v>
      </c>
      <c r="L674" s="42" t="e">
        <f>IF(LEN(VLOOKUP($A674,#REF!,6,FALSE)),UPPER(RIGHT(VLOOKUP($A674,#REF!,6,FALSE),1)),"")</f>
        <v>#REF!</v>
      </c>
      <c r="M674" s="43" t="e">
        <f>IF(LEN(VLOOKUP($A674,#REF!,7,FALSE)),UPPER(RIGHT(VLOOKUP($A674,#REF!,7,FALSE),1)),"")</f>
        <v>#REF!</v>
      </c>
      <c r="N674" s="206"/>
      <c r="O674" s="206"/>
      <c r="P674" s="206"/>
      <c r="Q674" s="206"/>
      <c r="R674" s="206"/>
      <c r="S674" s="63" t="e">
        <f>HLOOKUP("Device Tree Pin Name",#REF!,MATCH($A674,#REF!,0),FALSE)</f>
        <v>#REF!</v>
      </c>
      <c r="T674" s="47" t="e">
        <f>HLOOKUP("power rail",#REF!,MATCH($A674,#REF!,0),FALSE)</f>
        <v>#REF!</v>
      </c>
      <c r="U674" s="62" t="e">
        <f>HLOOKUP("Wake Capable",#REF!,MATCH($A674,#REF!,0),FALSE)</f>
        <v>#REF!</v>
      </c>
      <c r="V674" s="62" t="e">
        <f>HLOOKUP("Strap",#REF!,MATCH($A674,#REF!,0),FALSE)</f>
        <v>#REF!</v>
      </c>
      <c r="W674" s="62"/>
      <c r="X674" s="62"/>
      <c r="Y674" s="62"/>
      <c r="Z674" s="47"/>
      <c r="AA674" s="47" t="e">
        <f>HLOOKUP("Pad type",#REF!,MATCH($A674,#REF!,0),FALSE)</f>
        <v>#REF!</v>
      </c>
      <c r="AB674" s="63"/>
      <c r="AC674" s="63" t="e">
        <f>HLOOKUP("POR Pin State",#REF!,MATCH($A674,#REF!,0),FALSE)</f>
        <v>#REF!</v>
      </c>
      <c r="AD674" s="207"/>
      <c r="AE674" s="208"/>
      <c r="AF674" s="208"/>
      <c r="AG674" s="208"/>
      <c r="AH674" s="209"/>
      <c r="AI674" s="209"/>
      <c r="AJ674" s="210"/>
      <c r="AK674" s="210"/>
      <c r="AL674" s="210"/>
      <c r="AM674" s="210"/>
      <c r="AN674" s="210"/>
      <c r="AO674" s="210"/>
      <c r="AP674" s="210"/>
      <c r="AQ674" s="215" t="s">
        <v>1572</v>
      </c>
      <c r="AR674" s="105"/>
      <c r="AS674" s="105"/>
      <c r="AT674" s="105"/>
      <c r="AU674" s="105"/>
      <c r="AV674" s="105"/>
      <c r="AW674" s="105"/>
      <c r="AX674" s="105"/>
      <c r="AY674" s="105"/>
      <c r="AZ674" s="105"/>
      <c r="BA674" s="105"/>
      <c r="BB674" s="218"/>
      <c r="BC674" s="105"/>
      <c r="BD674" s="250"/>
      <c r="BE674" s="252" t="s">
        <v>1573</v>
      </c>
      <c r="BF674" s="147" t="e">
        <f>VLOOKUP($A674,#REF!,34,FALSE)</f>
        <v>#REF!</v>
      </c>
      <c r="BG674" s="147" t="e">
        <f>VLOOKUP($A674,#REF!,22,FALSE)</f>
        <v>#REF!</v>
      </c>
      <c r="BH674" s="149"/>
    </row>
    <row r="675" s="5" customFormat="1" ht="12.95" customHeight="1" spans="1:60">
      <c r="A675" s="48" t="s">
        <v>1574</v>
      </c>
      <c r="B675" s="38" t="e">
        <f>VLOOKUP($A675,#REF!,34,FALSE)</f>
        <v>#REF!</v>
      </c>
      <c r="C675" s="39" t="str">
        <f t="shared" si="162"/>
        <v>unused_DDR_XM1_B1RDQS_N</v>
      </c>
      <c r="D675" s="40" t="e">
        <f>IF(LEN(VLOOKUP($A675,#REF!,8,FALSE)),LEFT(VLOOKUP($A675,#REF!,8,FALSE),LEN(VLOOKUP($A675,#REF!,8,FALSE))-2),"")</f>
        <v>#REF!</v>
      </c>
      <c r="E675" s="41" t="e">
        <f>IF(LEN(VLOOKUP($A675,#REF!,4,FALSE)),IF(INDEX(#REF!,MATCH($A675,#REF!,0),1),LEFT(VLOOKUP($A675,#REF!,4,FALSE),LEN(VLOOKUP($A675,#REF!,4,FALSE))-2),CONCATENATE(LEFT(VLOOKUP($A675,#REF!,4,FALSE),LEN(VLOOKUP($A675,#REF!,4,FALSE))-2),"*")),"")</f>
        <v>#REF!</v>
      </c>
      <c r="F675" s="42" t="e">
        <f>IF(LEN(VLOOKUP($A675,#REF!,5,FALSE)),IF(INDEX(#REF!,MATCH($A675,#REF!,0),2),LEFT(VLOOKUP($A675,#REF!,5,FALSE),LEN(VLOOKUP($A675,#REF!,5,FALSE))-2),CONCATENATE(LEFT(VLOOKUP($A675,#REF!,5,FALSE),LEN(VLOOKUP($A675,#REF!,5,FALSE))-2),"*")),"")</f>
        <v>#REF!</v>
      </c>
      <c r="G675" s="42" t="e">
        <f>IF(LEN(VLOOKUP($A675,#REF!,6,FALSE)),IF(INDEX(#REF!,MATCH($A675,#REF!,0),3),LEFT(VLOOKUP($A675,#REF!,6,FALSE),LEN(VLOOKUP($A675,#REF!,6,FALSE))-2),CONCATENATE(LEFT(VLOOKUP($A675,#REF!,6,FALSE),LEN(VLOOKUP($A675,#REF!,6,FALSE))-2),"*")),"")</f>
        <v>#REF!</v>
      </c>
      <c r="H675" s="43" t="e">
        <f>IF(LEN(VLOOKUP($A675,#REF!,7,FALSE)),IF(INDEX(#REF!,MATCH($A675,#REF!,0),4),LEFT(VLOOKUP($A675,#REF!,7,FALSE),LEN(VLOOKUP($A675,#REF!,7,FALSE))-2),CONCATENATE(LEFT(VLOOKUP($A675,#REF!,7,FALSE),LEN(VLOOKUP($A675,#REF!,7,FALSE))-2),"*")),"")</f>
        <v>#REF!</v>
      </c>
      <c r="I675" s="54" t="e">
        <f>IF(LEN(VLOOKUP($A675,#REF!,8,FALSE)),UPPER(RIGHT(VLOOKUP($A675,#REF!,8,FALSE),1)),"")</f>
        <v>#REF!</v>
      </c>
      <c r="J675" s="42" t="e">
        <f>IF(LEN(VLOOKUP($A675,#REF!,4,FALSE)),UPPER(RIGHT(VLOOKUP($A675,#REF!,4,FALSE),1)),"")</f>
        <v>#REF!</v>
      </c>
      <c r="K675" s="42" t="e">
        <f>IF(LEN(VLOOKUP($A675,#REF!,5,FALSE)),UPPER(RIGHT(VLOOKUP($A675,#REF!,5,FALSE),1)),"")</f>
        <v>#REF!</v>
      </c>
      <c r="L675" s="42" t="e">
        <f>IF(LEN(VLOOKUP($A675,#REF!,6,FALSE)),UPPER(RIGHT(VLOOKUP($A675,#REF!,6,FALSE),1)),"")</f>
        <v>#REF!</v>
      </c>
      <c r="M675" s="43" t="e">
        <f>IF(LEN(VLOOKUP($A675,#REF!,7,FALSE)),UPPER(RIGHT(VLOOKUP($A675,#REF!,7,FALSE),1)),"")</f>
        <v>#REF!</v>
      </c>
      <c r="N675" s="206"/>
      <c r="O675" s="206"/>
      <c r="P675" s="206"/>
      <c r="Q675" s="206"/>
      <c r="R675" s="206"/>
      <c r="S675" s="63" t="e">
        <f>HLOOKUP("Device Tree Pin Name",#REF!,MATCH($A675,#REF!,0),FALSE)</f>
        <v>#REF!</v>
      </c>
      <c r="T675" s="47" t="e">
        <f>HLOOKUP("power rail",#REF!,MATCH($A675,#REF!,0),FALSE)</f>
        <v>#REF!</v>
      </c>
      <c r="U675" s="62" t="e">
        <f>HLOOKUP("Wake Capable",#REF!,MATCH($A675,#REF!,0),FALSE)</f>
        <v>#REF!</v>
      </c>
      <c r="V675" s="62" t="e">
        <f>HLOOKUP("Strap",#REF!,MATCH($A675,#REF!,0),FALSE)</f>
        <v>#REF!</v>
      </c>
      <c r="W675" s="62"/>
      <c r="X675" s="62"/>
      <c r="Y675" s="62"/>
      <c r="Z675" s="47"/>
      <c r="AA675" s="47" t="e">
        <f>HLOOKUP("Pad type",#REF!,MATCH($A675,#REF!,0),FALSE)</f>
        <v>#REF!</v>
      </c>
      <c r="AB675" s="63"/>
      <c r="AC675" s="63" t="e">
        <f>HLOOKUP("POR Pin State",#REF!,MATCH($A675,#REF!,0),FALSE)</f>
        <v>#REF!</v>
      </c>
      <c r="AD675" s="207"/>
      <c r="AE675" s="208"/>
      <c r="AF675" s="208"/>
      <c r="AG675" s="208"/>
      <c r="AH675" s="209"/>
      <c r="AI675" s="209"/>
      <c r="AJ675" s="210"/>
      <c r="AK675" s="210"/>
      <c r="AL675" s="210"/>
      <c r="AM675" s="210"/>
      <c r="AN675" s="210"/>
      <c r="AO675" s="210"/>
      <c r="AP675" s="210"/>
      <c r="AQ675" s="215" t="s">
        <v>1574</v>
      </c>
      <c r="AR675" s="105"/>
      <c r="AS675" s="105"/>
      <c r="AT675" s="105"/>
      <c r="AU675" s="105"/>
      <c r="AV675" s="105"/>
      <c r="AW675" s="105"/>
      <c r="AX675" s="105"/>
      <c r="AY675" s="105"/>
      <c r="AZ675" s="105"/>
      <c r="BA675" s="105"/>
      <c r="BB675" s="218"/>
      <c r="BC675" s="105"/>
      <c r="BD675" s="250"/>
      <c r="BE675" s="252" t="s">
        <v>1575</v>
      </c>
      <c r="BF675" s="147" t="e">
        <f>VLOOKUP($A675,#REF!,34,FALSE)</f>
        <v>#REF!</v>
      </c>
      <c r="BG675" s="147" t="e">
        <f>VLOOKUP($A675,#REF!,22,FALSE)</f>
        <v>#REF!</v>
      </c>
      <c r="BH675" s="149"/>
    </row>
    <row r="676" s="5" customFormat="1" ht="12.95" customHeight="1" spans="1:60">
      <c r="A676" s="48" t="s">
        <v>1576</v>
      </c>
      <c r="B676" s="38" t="e">
        <f>VLOOKUP($A676,#REF!,34,FALSE)</f>
        <v>#REF!</v>
      </c>
      <c r="C676" s="39" t="str">
        <f t="shared" ref="C676:C686" si="163">CONCATENATE("unused_",A676)</f>
        <v>unused_DDR_XM1_B2A_CA0</v>
      </c>
      <c r="D676" s="40" t="e">
        <f>IF(LEN(VLOOKUP($A676,#REF!,8,FALSE)),LEFT(VLOOKUP($A676,#REF!,8,FALSE),LEN(VLOOKUP($A676,#REF!,8,FALSE))-2),"")</f>
        <v>#REF!</v>
      </c>
      <c r="E676" s="41" t="e">
        <f>IF(LEN(VLOOKUP($A676,#REF!,4,FALSE)),IF(INDEX(#REF!,MATCH($A676,#REF!,0),1),LEFT(VLOOKUP($A676,#REF!,4,FALSE),LEN(VLOOKUP($A676,#REF!,4,FALSE))-2),CONCATENATE(LEFT(VLOOKUP($A676,#REF!,4,FALSE),LEN(VLOOKUP($A676,#REF!,4,FALSE))-2),"*")),"")</f>
        <v>#REF!</v>
      </c>
      <c r="F676" s="42" t="e">
        <f>IF(LEN(VLOOKUP($A676,#REF!,5,FALSE)),IF(INDEX(#REF!,MATCH($A676,#REF!,0),2),LEFT(VLOOKUP($A676,#REF!,5,FALSE),LEN(VLOOKUP($A676,#REF!,5,FALSE))-2),CONCATENATE(LEFT(VLOOKUP($A676,#REF!,5,FALSE),LEN(VLOOKUP($A676,#REF!,5,FALSE))-2),"*")),"")</f>
        <v>#REF!</v>
      </c>
      <c r="G676" s="42" t="e">
        <f>IF(LEN(VLOOKUP($A676,#REF!,6,FALSE)),IF(INDEX(#REF!,MATCH($A676,#REF!,0),3),LEFT(VLOOKUP($A676,#REF!,6,FALSE),LEN(VLOOKUP($A676,#REF!,6,FALSE))-2),CONCATENATE(LEFT(VLOOKUP($A676,#REF!,6,FALSE),LEN(VLOOKUP($A676,#REF!,6,FALSE))-2),"*")),"")</f>
        <v>#REF!</v>
      </c>
      <c r="H676" s="43" t="e">
        <f>IF(LEN(VLOOKUP($A676,#REF!,7,FALSE)),IF(INDEX(#REF!,MATCH($A676,#REF!,0),4),LEFT(VLOOKUP($A676,#REF!,7,FALSE),LEN(VLOOKUP($A676,#REF!,7,FALSE))-2),CONCATENATE(LEFT(VLOOKUP($A676,#REF!,7,FALSE),LEN(VLOOKUP($A676,#REF!,7,FALSE))-2),"*")),"")</f>
        <v>#REF!</v>
      </c>
      <c r="I676" s="54" t="e">
        <f>IF(LEN(VLOOKUP($A676,#REF!,8,FALSE)),UPPER(RIGHT(VLOOKUP($A676,#REF!,8,FALSE),1)),"")</f>
        <v>#REF!</v>
      </c>
      <c r="J676" s="42" t="e">
        <f>IF(LEN(VLOOKUP($A676,#REF!,4,FALSE)),UPPER(RIGHT(VLOOKUP($A676,#REF!,4,FALSE),1)),"")</f>
        <v>#REF!</v>
      </c>
      <c r="K676" s="42" t="e">
        <f>IF(LEN(VLOOKUP($A676,#REF!,5,FALSE)),UPPER(RIGHT(VLOOKUP($A676,#REF!,5,FALSE),1)),"")</f>
        <v>#REF!</v>
      </c>
      <c r="L676" s="42" t="e">
        <f>IF(LEN(VLOOKUP($A676,#REF!,6,FALSE)),UPPER(RIGHT(VLOOKUP($A676,#REF!,6,FALSE),1)),"")</f>
        <v>#REF!</v>
      </c>
      <c r="M676" s="43" t="e">
        <f>IF(LEN(VLOOKUP($A676,#REF!,7,FALSE)),UPPER(RIGHT(VLOOKUP($A676,#REF!,7,FALSE),1)),"")</f>
        <v>#REF!</v>
      </c>
      <c r="N676" s="206"/>
      <c r="O676" s="206"/>
      <c r="P676" s="206"/>
      <c r="Q676" s="206"/>
      <c r="R676" s="206"/>
      <c r="S676" s="63" t="e">
        <f>HLOOKUP("Device Tree Pin Name",#REF!,MATCH($A676,#REF!,0),FALSE)</f>
        <v>#REF!</v>
      </c>
      <c r="T676" s="47" t="e">
        <f>HLOOKUP("power rail",#REF!,MATCH($A676,#REF!,0),FALSE)</f>
        <v>#REF!</v>
      </c>
      <c r="U676" s="62" t="e">
        <f>HLOOKUP("Wake Capable",#REF!,MATCH($A676,#REF!,0),FALSE)</f>
        <v>#REF!</v>
      </c>
      <c r="V676" s="62" t="e">
        <f>HLOOKUP("Strap",#REF!,MATCH($A676,#REF!,0),FALSE)</f>
        <v>#REF!</v>
      </c>
      <c r="W676" s="62"/>
      <c r="X676" s="62"/>
      <c r="Y676" s="62"/>
      <c r="Z676" s="47"/>
      <c r="AA676" s="47" t="e">
        <f>HLOOKUP("Pad type",#REF!,MATCH($A676,#REF!,0),FALSE)</f>
        <v>#REF!</v>
      </c>
      <c r="AB676" s="63"/>
      <c r="AC676" s="63" t="e">
        <f>HLOOKUP("POR Pin State",#REF!,MATCH($A676,#REF!,0),FALSE)</f>
        <v>#REF!</v>
      </c>
      <c r="AD676" s="207"/>
      <c r="AE676" s="208"/>
      <c r="AF676" s="208"/>
      <c r="AG676" s="208"/>
      <c r="AH676" s="209"/>
      <c r="AI676" s="209"/>
      <c r="AJ676" s="210"/>
      <c r="AK676" s="210"/>
      <c r="AL676" s="210"/>
      <c r="AM676" s="210"/>
      <c r="AN676" s="210"/>
      <c r="AO676" s="210"/>
      <c r="AP676" s="210"/>
      <c r="AQ676" s="215" t="s">
        <v>1577</v>
      </c>
      <c r="AR676" s="105"/>
      <c r="AS676" s="105"/>
      <c r="AT676" s="105"/>
      <c r="AU676" s="105"/>
      <c r="AV676" s="105"/>
      <c r="AW676" s="105"/>
      <c r="AX676" s="105"/>
      <c r="AY676" s="105"/>
      <c r="AZ676" s="105"/>
      <c r="BA676" s="105"/>
      <c r="BB676" s="218"/>
      <c r="BC676" s="105"/>
      <c r="BD676" s="250"/>
      <c r="BE676" s="252" t="s">
        <v>1578</v>
      </c>
      <c r="BF676" s="147" t="e">
        <f>VLOOKUP($A676,#REF!,34,FALSE)</f>
        <v>#REF!</v>
      </c>
      <c r="BG676" s="147" t="e">
        <f>VLOOKUP($A676,#REF!,22,FALSE)</f>
        <v>#REF!</v>
      </c>
      <c r="BH676" s="149"/>
    </row>
    <row r="677" s="5" customFormat="1" ht="12.95" customHeight="1" spans="1:60">
      <c r="A677" s="48" t="s">
        <v>1579</v>
      </c>
      <c r="B677" s="38" t="e">
        <f>VLOOKUP($A677,#REF!,34,FALSE)</f>
        <v>#REF!</v>
      </c>
      <c r="C677" s="39" t="str">
        <f t="shared" si="163"/>
        <v>unused_DDR_XM1_B2A_CA1</v>
      </c>
      <c r="D677" s="40" t="e">
        <f>IF(LEN(VLOOKUP($A677,#REF!,8,FALSE)),LEFT(VLOOKUP($A677,#REF!,8,FALSE),LEN(VLOOKUP($A677,#REF!,8,FALSE))-2),"")</f>
        <v>#REF!</v>
      </c>
      <c r="E677" s="41" t="e">
        <f>IF(LEN(VLOOKUP($A677,#REF!,4,FALSE)),IF(INDEX(#REF!,MATCH($A677,#REF!,0),1),LEFT(VLOOKUP($A677,#REF!,4,FALSE),LEN(VLOOKUP($A677,#REF!,4,FALSE))-2),CONCATENATE(LEFT(VLOOKUP($A677,#REF!,4,FALSE),LEN(VLOOKUP($A677,#REF!,4,FALSE))-2),"*")),"")</f>
        <v>#REF!</v>
      </c>
      <c r="F677" s="42" t="e">
        <f>IF(LEN(VLOOKUP($A677,#REF!,5,FALSE)),IF(INDEX(#REF!,MATCH($A677,#REF!,0),2),LEFT(VLOOKUP($A677,#REF!,5,FALSE),LEN(VLOOKUP($A677,#REF!,5,FALSE))-2),CONCATENATE(LEFT(VLOOKUP($A677,#REF!,5,FALSE),LEN(VLOOKUP($A677,#REF!,5,FALSE))-2),"*")),"")</f>
        <v>#REF!</v>
      </c>
      <c r="G677" s="42" t="e">
        <f>IF(LEN(VLOOKUP($A677,#REF!,6,FALSE)),IF(INDEX(#REF!,MATCH($A677,#REF!,0),3),LEFT(VLOOKUP($A677,#REF!,6,FALSE),LEN(VLOOKUP($A677,#REF!,6,FALSE))-2),CONCATENATE(LEFT(VLOOKUP($A677,#REF!,6,FALSE),LEN(VLOOKUP($A677,#REF!,6,FALSE))-2),"*")),"")</f>
        <v>#REF!</v>
      </c>
      <c r="H677" s="43" t="e">
        <f>IF(LEN(VLOOKUP($A677,#REF!,7,FALSE)),IF(INDEX(#REF!,MATCH($A677,#REF!,0),4),LEFT(VLOOKUP($A677,#REF!,7,FALSE),LEN(VLOOKUP($A677,#REF!,7,FALSE))-2),CONCATENATE(LEFT(VLOOKUP($A677,#REF!,7,FALSE),LEN(VLOOKUP($A677,#REF!,7,FALSE))-2),"*")),"")</f>
        <v>#REF!</v>
      </c>
      <c r="I677" s="54" t="e">
        <f>IF(LEN(VLOOKUP($A677,#REF!,8,FALSE)),UPPER(RIGHT(VLOOKUP($A677,#REF!,8,FALSE),1)),"")</f>
        <v>#REF!</v>
      </c>
      <c r="J677" s="42" t="e">
        <f>IF(LEN(VLOOKUP($A677,#REF!,4,FALSE)),UPPER(RIGHT(VLOOKUP($A677,#REF!,4,FALSE),1)),"")</f>
        <v>#REF!</v>
      </c>
      <c r="K677" s="42" t="e">
        <f>IF(LEN(VLOOKUP($A677,#REF!,5,FALSE)),UPPER(RIGHT(VLOOKUP($A677,#REF!,5,FALSE),1)),"")</f>
        <v>#REF!</v>
      </c>
      <c r="L677" s="42" t="e">
        <f>IF(LEN(VLOOKUP($A677,#REF!,6,FALSE)),UPPER(RIGHT(VLOOKUP($A677,#REF!,6,FALSE),1)),"")</f>
        <v>#REF!</v>
      </c>
      <c r="M677" s="43" t="e">
        <f>IF(LEN(VLOOKUP($A677,#REF!,7,FALSE)),UPPER(RIGHT(VLOOKUP($A677,#REF!,7,FALSE),1)),"")</f>
        <v>#REF!</v>
      </c>
      <c r="N677" s="206"/>
      <c r="O677" s="206"/>
      <c r="P677" s="206"/>
      <c r="Q677" s="206"/>
      <c r="R677" s="206"/>
      <c r="S677" s="63" t="e">
        <f>HLOOKUP("Device Tree Pin Name",#REF!,MATCH($A677,#REF!,0),FALSE)</f>
        <v>#REF!</v>
      </c>
      <c r="T677" s="47" t="e">
        <f>HLOOKUP("power rail",#REF!,MATCH($A677,#REF!,0),FALSE)</f>
        <v>#REF!</v>
      </c>
      <c r="U677" s="62" t="e">
        <f>HLOOKUP("Wake Capable",#REF!,MATCH($A677,#REF!,0),FALSE)</f>
        <v>#REF!</v>
      </c>
      <c r="V677" s="62" t="e">
        <f>HLOOKUP("Strap",#REF!,MATCH($A677,#REF!,0),FALSE)</f>
        <v>#REF!</v>
      </c>
      <c r="W677" s="62"/>
      <c r="X677" s="62"/>
      <c r="Y677" s="62"/>
      <c r="Z677" s="47"/>
      <c r="AA677" s="47" t="e">
        <f>HLOOKUP("Pad type",#REF!,MATCH($A677,#REF!,0),FALSE)</f>
        <v>#REF!</v>
      </c>
      <c r="AB677" s="63"/>
      <c r="AC677" s="63" t="e">
        <f>HLOOKUP("POR Pin State",#REF!,MATCH($A677,#REF!,0),FALSE)</f>
        <v>#REF!</v>
      </c>
      <c r="AD677" s="207"/>
      <c r="AE677" s="208"/>
      <c r="AF677" s="208"/>
      <c r="AG677" s="208"/>
      <c r="AH677" s="209"/>
      <c r="AI677" s="209"/>
      <c r="AJ677" s="210"/>
      <c r="AK677" s="210"/>
      <c r="AL677" s="210"/>
      <c r="AM677" s="210"/>
      <c r="AN677" s="210"/>
      <c r="AO677" s="210"/>
      <c r="AP677" s="210"/>
      <c r="AQ677" s="215" t="s">
        <v>1580</v>
      </c>
      <c r="AR677" s="105"/>
      <c r="AS677" s="105"/>
      <c r="AT677" s="105"/>
      <c r="AU677" s="105"/>
      <c r="AV677" s="105"/>
      <c r="AW677" s="105"/>
      <c r="AX677" s="105"/>
      <c r="AY677" s="105"/>
      <c r="AZ677" s="105"/>
      <c r="BA677" s="105"/>
      <c r="BB677" s="218"/>
      <c r="BC677" s="105"/>
      <c r="BD677" s="250"/>
      <c r="BE677" s="252" t="s">
        <v>1581</v>
      </c>
      <c r="BF677" s="147" t="e">
        <f>VLOOKUP($A677,#REF!,34,FALSE)</f>
        <v>#REF!</v>
      </c>
      <c r="BG677" s="147" t="e">
        <f>VLOOKUP($A677,#REF!,22,FALSE)</f>
        <v>#REF!</v>
      </c>
      <c r="BH677" s="149"/>
    </row>
    <row r="678" s="5" customFormat="1" ht="12.95" customHeight="1" spans="1:60">
      <c r="A678" s="10" t="s">
        <v>1582</v>
      </c>
      <c r="B678" s="38" t="e">
        <f>VLOOKUP($A678,#REF!,34,FALSE)</f>
        <v>#REF!</v>
      </c>
      <c r="C678" s="39" t="str">
        <f t="shared" si="163"/>
        <v>unused_DDR_XM1_B2A_CA2</v>
      </c>
      <c r="D678" s="40" t="e">
        <f>IF(LEN(VLOOKUP($A678,#REF!,8,FALSE)),LEFT(VLOOKUP($A678,#REF!,8,FALSE),LEN(VLOOKUP($A678,#REF!,8,FALSE))-2),"")</f>
        <v>#REF!</v>
      </c>
      <c r="E678" s="41" t="e">
        <f>IF(LEN(VLOOKUP($A678,#REF!,4,FALSE)),IF(INDEX(#REF!,MATCH($A678,#REF!,0),1),LEFT(VLOOKUP($A678,#REF!,4,FALSE),LEN(VLOOKUP($A678,#REF!,4,FALSE))-2),CONCATENATE(LEFT(VLOOKUP($A678,#REF!,4,FALSE),LEN(VLOOKUP($A678,#REF!,4,FALSE))-2),"*")),"")</f>
        <v>#REF!</v>
      </c>
      <c r="F678" s="42" t="e">
        <f>IF(LEN(VLOOKUP($A678,#REF!,5,FALSE)),IF(INDEX(#REF!,MATCH($A678,#REF!,0),2),LEFT(VLOOKUP($A678,#REF!,5,FALSE),LEN(VLOOKUP($A678,#REF!,5,FALSE))-2),CONCATENATE(LEFT(VLOOKUP($A678,#REF!,5,FALSE),LEN(VLOOKUP($A678,#REF!,5,FALSE))-2),"*")),"")</f>
        <v>#REF!</v>
      </c>
      <c r="G678" s="42" t="e">
        <f>IF(LEN(VLOOKUP($A678,#REF!,6,FALSE)),IF(INDEX(#REF!,MATCH($A678,#REF!,0),3),LEFT(VLOOKUP($A678,#REF!,6,FALSE),LEN(VLOOKUP($A678,#REF!,6,FALSE))-2),CONCATENATE(LEFT(VLOOKUP($A678,#REF!,6,FALSE),LEN(VLOOKUP($A678,#REF!,6,FALSE))-2),"*")),"")</f>
        <v>#REF!</v>
      </c>
      <c r="H678" s="43" t="e">
        <f>IF(LEN(VLOOKUP($A678,#REF!,7,FALSE)),IF(INDEX(#REF!,MATCH($A678,#REF!,0),4),LEFT(VLOOKUP($A678,#REF!,7,FALSE),LEN(VLOOKUP($A678,#REF!,7,FALSE))-2),CONCATENATE(LEFT(VLOOKUP($A678,#REF!,7,FALSE),LEN(VLOOKUP($A678,#REF!,7,FALSE))-2),"*")),"")</f>
        <v>#REF!</v>
      </c>
      <c r="I678" s="54" t="e">
        <f>IF(LEN(VLOOKUP($A678,#REF!,8,FALSE)),UPPER(RIGHT(VLOOKUP($A678,#REF!,8,FALSE),1)),"")</f>
        <v>#REF!</v>
      </c>
      <c r="J678" s="42" t="e">
        <f>IF(LEN(VLOOKUP($A678,#REF!,4,FALSE)),UPPER(RIGHT(VLOOKUP($A678,#REF!,4,FALSE),1)),"")</f>
        <v>#REF!</v>
      </c>
      <c r="K678" s="42" t="e">
        <f>IF(LEN(VLOOKUP($A678,#REF!,5,FALSE)),UPPER(RIGHT(VLOOKUP($A678,#REF!,5,FALSE),1)),"")</f>
        <v>#REF!</v>
      </c>
      <c r="L678" s="42" t="e">
        <f>IF(LEN(VLOOKUP($A678,#REF!,6,FALSE)),UPPER(RIGHT(VLOOKUP($A678,#REF!,6,FALSE),1)),"")</f>
        <v>#REF!</v>
      </c>
      <c r="M678" s="43" t="e">
        <f>IF(LEN(VLOOKUP($A678,#REF!,7,FALSE)),UPPER(RIGHT(VLOOKUP($A678,#REF!,7,FALSE),1)),"")</f>
        <v>#REF!</v>
      </c>
      <c r="N678" s="206"/>
      <c r="O678" s="206"/>
      <c r="P678" s="206"/>
      <c r="Q678" s="206"/>
      <c r="R678" s="206"/>
      <c r="S678" s="63" t="e">
        <f>HLOOKUP("Device Tree Pin Name",#REF!,MATCH($A678,#REF!,0),FALSE)</f>
        <v>#REF!</v>
      </c>
      <c r="T678" s="47" t="e">
        <f>HLOOKUP("power rail",#REF!,MATCH($A678,#REF!,0),FALSE)</f>
        <v>#REF!</v>
      </c>
      <c r="U678" s="62" t="e">
        <f>HLOOKUP("Wake Capable",#REF!,MATCH($A678,#REF!,0),FALSE)</f>
        <v>#REF!</v>
      </c>
      <c r="V678" s="62" t="e">
        <f>HLOOKUP("Strap",#REF!,MATCH($A678,#REF!,0),FALSE)</f>
        <v>#REF!</v>
      </c>
      <c r="W678" s="62"/>
      <c r="X678" s="62"/>
      <c r="Y678" s="62"/>
      <c r="Z678" s="47"/>
      <c r="AA678" s="47" t="e">
        <f>HLOOKUP("Pad type",#REF!,MATCH($A678,#REF!,0),FALSE)</f>
        <v>#REF!</v>
      </c>
      <c r="AB678" s="63"/>
      <c r="AC678" s="63" t="e">
        <f>HLOOKUP("POR Pin State",#REF!,MATCH($A678,#REF!,0),FALSE)</f>
        <v>#REF!</v>
      </c>
      <c r="AD678" s="207"/>
      <c r="AE678" s="208"/>
      <c r="AF678" s="208"/>
      <c r="AG678" s="208"/>
      <c r="AH678" s="209"/>
      <c r="AI678" s="209"/>
      <c r="AJ678" s="210"/>
      <c r="AK678" s="210"/>
      <c r="AL678" s="210"/>
      <c r="AM678" s="210"/>
      <c r="AN678" s="210"/>
      <c r="AO678" s="210"/>
      <c r="AP678" s="210"/>
      <c r="AQ678" s="215" t="s">
        <v>1583</v>
      </c>
      <c r="AR678" s="105"/>
      <c r="AS678" s="105"/>
      <c r="AT678" s="105"/>
      <c r="AU678" s="105"/>
      <c r="AV678" s="105"/>
      <c r="AW678" s="105"/>
      <c r="AX678" s="105"/>
      <c r="AY678" s="105"/>
      <c r="AZ678" s="105"/>
      <c r="BA678" s="105"/>
      <c r="BB678" s="218"/>
      <c r="BC678" s="105"/>
      <c r="BD678" s="250"/>
      <c r="BE678" s="252" t="s">
        <v>1584</v>
      </c>
      <c r="BF678" s="147" t="e">
        <f>VLOOKUP($A678,#REF!,34,FALSE)</f>
        <v>#REF!</v>
      </c>
      <c r="BG678" s="147" t="e">
        <f>VLOOKUP($A678,#REF!,22,FALSE)</f>
        <v>#REF!</v>
      </c>
      <c r="BH678" s="149"/>
    </row>
    <row r="679" s="5" customFormat="1" ht="12.95" customHeight="1" spans="1:60">
      <c r="A679" s="10" t="s">
        <v>1585</v>
      </c>
      <c r="B679" s="38" t="e">
        <f>VLOOKUP($A679,#REF!,34,FALSE)</f>
        <v>#REF!</v>
      </c>
      <c r="C679" s="39" t="str">
        <f t="shared" si="163"/>
        <v>unused_DDR_XM1_B2A_CA3</v>
      </c>
      <c r="D679" s="40" t="e">
        <f>IF(LEN(VLOOKUP($A679,#REF!,8,FALSE)),LEFT(VLOOKUP($A679,#REF!,8,FALSE),LEN(VLOOKUP($A679,#REF!,8,FALSE))-2),"")</f>
        <v>#REF!</v>
      </c>
      <c r="E679" s="41" t="e">
        <f>IF(LEN(VLOOKUP($A679,#REF!,4,FALSE)),IF(INDEX(#REF!,MATCH($A679,#REF!,0),1),LEFT(VLOOKUP($A679,#REF!,4,FALSE),LEN(VLOOKUP($A679,#REF!,4,FALSE))-2),CONCATENATE(LEFT(VLOOKUP($A679,#REF!,4,FALSE),LEN(VLOOKUP($A679,#REF!,4,FALSE))-2),"*")),"")</f>
        <v>#REF!</v>
      </c>
      <c r="F679" s="42" t="e">
        <f>IF(LEN(VLOOKUP($A679,#REF!,5,FALSE)),IF(INDEX(#REF!,MATCH($A679,#REF!,0),2),LEFT(VLOOKUP($A679,#REF!,5,FALSE),LEN(VLOOKUP($A679,#REF!,5,FALSE))-2),CONCATENATE(LEFT(VLOOKUP($A679,#REF!,5,FALSE),LEN(VLOOKUP($A679,#REF!,5,FALSE))-2),"*")),"")</f>
        <v>#REF!</v>
      </c>
      <c r="G679" s="42" t="e">
        <f>IF(LEN(VLOOKUP($A679,#REF!,6,FALSE)),IF(INDEX(#REF!,MATCH($A679,#REF!,0),3),LEFT(VLOOKUP($A679,#REF!,6,FALSE),LEN(VLOOKUP($A679,#REF!,6,FALSE))-2),CONCATENATE(LEFT(VLOOKUP($A679,#REF!,6,FALSE),LEN(VLOOKUP($A679,#REF!,6,FALSE))-2),"*")),"")</f>
        <v>#REF!</v>
      </c>
      <c r="H679" s="43" t="e">
        <f>IF(LEN(VLOOKUP($A679,#REF!,7,FALSE)),IF(INDEX(#REF!,MATCH($A679,#REF!,0),4),LEFT(VLOOKUP($A679,#REF!,7,FALSE),LEN(VLOOKUP($A679,#REF!,7,FALSE))-2),CONCATENATE(LEFT(VLOOKUP($A679,#REF!,7,FALSE),LEN(VLOOKUP($A679,#REF!,7,FALSE))-2),"*")),"")</f>
        <v>#REF!</v>
      </c>
      <c r="I679" s="54" t="e">
        <f>IF(LEN(VLOOKUP($A679,#REF!,8,FALSE)),UPPER(RIGHT(VLOOKUP($A679,#REF!,8,FALSE),1)),"")</f>
        <v>#REF!</v>
      </c>
      <c r="J679" s="42" t="e">
        <f>IF(LEN(VLOOKUP($A679,#REF!,4,FALSE)),UPPER(RIGHT(VLOOKUP($A679,#REF!,4,FALSE),1)),"")</f>
        <v>#REF!</v>
      </c>
      <c r="K679" s="42" t="e">
        <f>IF(LEN(VLOOKUP($A679,#REF!,5,FALSE)),UPPER(RIGHT(VLOOKUP($A679,#REF!,5,FALSE),1)),"")</f>
        <v>#REF!</v>
      </c>
      <c r="L679" s="42" t="e">
        <f>IF(LEN(VLOOKUP($A679,#REF!,6,FALSE)),UPPER(RIGHT(VLOOKUP($A679,#REF!,6,FALSE),1)),"")</f>
        <v>#REF!</v>
      </c>
      <c r="M679" s="43" t="e">
        <f>IF(LEN(VLOOKUP($A679,#REF!,7,FALSE)),UPPER(RIGHT(VLOOKUP($A679,#REF!,7,FALSE),1)),"")</f>
        <v>#REF!</v>
      </c>
      <c r="N679" s="206"/>
      <c r="O679" s="206"/>
      <c r="P679" s="206"/>
      <c r="Q679" s="206"/>
      <c r="R679" s="206"/>
      <c r="S679" s="63" t="e">
        <f>HLOOKUP("Device Tree Pin Name",#REF!,MATCH($A679,#REF!,0),FALSE)</f>
        <v>#REF!</v>
      </c>
      <c r="T679" s="47" t="e">
        <f>HLOOKUP("power rail",#REF!,MATCH($A679,#REF!,0),FALSE)</f>
        <v>#REF!</v>
      </c>
      <c r="U679" s="62" t="e">
        <f>HLOOKUP("Wake Capable",#REF!,MATCH($A679,#REF!,0),FALSE)</f>
        <v>#REF!</v>
      </c>
      <c r="V679" s="62" t="e">
        <f>HLOOKUP("Strap",#REF!,MATCH($A679,#REF!,0),FALSE)</f>
        <v>#REF!</v>
      </c>
      <c r="W679" s="62"/>
      <c r="X679" s="62"/>
      <c r="Y679" s="62"/>
      <c r="Z679" s="47"/>
      <c r="AA679" s="47" t="e">
        <f>HLOOKUP("Pad type",#REF!,MATCH($A679,#REF!,0),FALSE)</f>
        <v>#REF!</v>
      </c>
      <c r="AB679" s="63"/>
      <c r="AC679" s="63" t="e">
        <f>HLOOKUP("POR Pin State",#REF!,MATCH($A679,#REF!,0),FALSE)</f>
        <v>#REF!</v>
      </c>
      <c r="AD679" s="207"/>
      <c r="AE679" s="208"/>
      <c r="AF679" s="208"/>
      <c r="AG679" s="208"/>
      <c r="AH679" s="209"/>
      <c r="AI679" s="209"/>
      <c r="AJ679" s="210"/>
      <c r="AK679" s="210"/>
      <c r="AL679" s="210"/>
      <c r="AM679" s="210"/>
      <c r="AN679" s="210"/>
      <c r="AO679" s="210"/>
      <c r="AP679" s="210"/>
      <c r="AQ679" s="215" t="s">
        <v>1586</v>
      </c>
      <c r="AR679" s="105"/>
      <c r="AS679" s="105"/>
      <c r="AT679" s="105"/>
      <c r="AU679" s="105"/>
      <c r="AV679" s="105"/>
      <c r="AW679" s="105"/>
      <c r="AX679" s="105"/>
      <c r="AY679" s="105"/>
      <c r="AZ679" s="105"/>
      <c r="BA679" s="105"/>
      <c r="BB679" s="218"/>
      <c r="BC679" s="105"/>
      <c r="BD679" s="250"/>
      <c r="BE679" s="252" t="s">
        <v>1587</v>
      </c>
      <c r="BF679" s="147" t="e">
        <f>VLOOKUP($A679,#REF!,34,FALSE)</f>
        <v>#REF!</v>
      </c>
      <c r="BG679" s="147" t="e">
        <f>VLOOKUP($A679,#REF!,22,FALSE)</f>
        <v>#REF!</v>
      </c>
      <c r="BH679" s="149"/>
    </row>
    <row r="680" s="5" customFormat="1" ht="12.95" customHeight="1" spans="1:60">
      <c r="A680" s="48" t="s">
        <v>1588</v>
      </c>
      <c r="B680" s="38" t="e">
        <f>VLOOKUP($A680,#REF!,34,FALSE)</f>
        <v>#REF!</v>
      </c>
      <c r="C680" s="39" t="str">
        <f t="shared" si="163"/>
        <v>unused_DDR_XM1_B2A_CA4</v>
      </c>
      <c r="D680" s="40" t="e">
        <f>IF(LEN(VLOOKUP($A680,#REF!,8,FALSE)),LEFT(VLOOKUP($A680,#REF!,8,FALSE),LEN(VLOOKUP($A680,#REF!,8,FALSE))-2),"")</f>
        <v>#REF!</v>
      </c>
      <c r="E680" s="41" t="e">
        <f>IF(LEN(VLOOKUP($A680,#REF!,4,FALSE)),IF(INDEX(#REF!,MATCH($A680,#REF!,0),1),LEFT(VLOOKUP($A680,#REF!,4,FALSE),LEN(VLOOKUP($A680,#REF!,4,FALSE))-2),CONCATENATE(LEFT(VLOOKUP($A680,#REF!,4,FALSE),LEN(VLOOKUP($A680,#REF!,4,FALSE))-2),"*")),"")</f>
        <v>#REF!</v>
      </c>
      <c r="F680" s="42" t="e">
        <f>IF(LEN(VLOOKUP($A680,#REF!,5,FALSE)),IF(INDEX(#REF!,MATCH($A680,#REF!,0),2),LEFT(VLOOKUP($A680,#REF!,5,FALSE),LEN(VLOOKUP($A680,#REF!,5,FALSE))-2),CONCATENATE(LEFT(VLOOKUP($A680,#REF!,5,FALSE),LEN(VLOOKUP($A680,#REF!,5,FALSE))-2),"*")),"")</f>
        <v>#REF!</v>
      </c>
      <c r="G680" s="42" t="e">
        <f>IF(LEN(VLOOKUP($A680,#REF!,6,FALSE)),IF(INDEX(#REF!,MATCH($A680,#REF!,0),3),LEFT(VLOOKUP($A680,#REF!,6,FALSE),LEN(VLOOKUP($A680,#REF!,6,FALSE))-2),CONCATENATE(LEFT(VLOOKUP($A680,#REF!,6,FALSE),LEN(VLOOKUP($A680,#REF!,6,FALSE))-2),"*")),"")</f>
        <v>#REF!</v>
      </c>
      <c r="H680" s="43" t="e">
        <f>IF(LEN(VLOOKUP($A680,#REF!,7,FALSE)),IF(INDEX(#REF!,MATCH($A680,#REF!,0),4),LEFT(VLOOKUP($A680,#REF!,7,FALSE),LEN(VLOOKUP($A680,#REF!,7,FALSE))-2),CONCATENATE(LEFT(VLOOKUP($A680,#REF!,7,FALSE),LEN(VLOOKUP($A680,#REF!,7,FALSE))-2),"*")),"")</f>
        <v>#REF!</v>
      </c>
      <c r="I680" s="54" t="e">
        <f>IF(LEN(VLOOKUP($A680,#REF!,8,FALSE)),UPPER(RIGHT(VLOOKUP($A680,#REF!,8,FALSE),1)),"")</f>
        <v>#REF!</v>
      </c>
      <c r="J680" s="42" t="e">
        <f>IF(LEN(VLOOKUP($A680,#REF!,4,FALSE)),UPPER(RIGHT(VLOOKUP($A680,#REF!,4,FALSE),1)),"")</f>
        <v>#REF!</v>
      </c>
      <c r="K680" s="42" t="e">
        <f>IF(LEN(VLOOKUP($A680,#REF!,5,FALSE)),UPPER(RIGHT(VLOOKUP($A680,#REF!,5,FALSE),1)),"")</f>
        <v>#REF!</v>
      </c>
      <c r="L680" s="42" t="e">
        <f>IF(LEN(VLOOKUP($A680,#REF!,6,FALSE)),UPPER(RIGHT(VLOOKUP($A680,#REF!,6,FALSE),1)),"")</f>
        <v>#REF!</v>
      </c>
      <c r="M680" s="43" t="e">
        <f>IF(LEN(VLOOKUP($A680,#REF!,7,FALSE)),UPPER(RIGHT(VLOOKUP($A680,#REF!,7,FALSE),1)),"")</f>
        <v>#REF!</v>
      </c>
      <c r="N680" s="206"/>
      <c r="O680" s="206"/>
      <c r="P680" s="206"/>
      <c r="Q680" s="206"/>
      <c r="R680" s="206"/>
      <c r="S680" s="63" t="e">
        <f>HLOOKUP("Device Tree Pin Name",#REF!,MATCH($A680,#REF!,0),FALSE)</f>
        <v>#REF!</v>
      </c>
      <c r="T680" s="47" t="e">
        <f>HLOOKUP("power rail",#REF!,MATCH($A680,#REF!,0),FALSE)</f>
        <v>#REF!</v>
      </c>
      <c r="U680" s="62" t="e">
        <f>HLOOKUP("Wake Capable",#REF!,MATCH($A680,#REF!,0),FALSE)</f>
        <v>#REF!</v>
      </c>
      <c r="V680" s="62" t="e">
        <f>HLOOKUP("Strap",#REF!,MATCH($A680,#REF!,0),FALSE)</f>
        <v>#REF!</v>
      </c>
      <c r="W680" s="62"/>
      <c r="X680" s="62"/>
      <c r="Y680" s="62"/>
      <c r="Z680" s="47"/>
      <c r="AA680" s="47" t="e">
        <f>HLOOKUP("Pad type",#REF!,MATCH($A680,#REF!,0),FALSE)</f>
        <v>#REF!</v>
      </c>
      <c r="AB680" s="63"/>
      <c r="AC680" s="63" t="e">
        <f>HLOOKUP("POR Pin State",#REF!,MATCH($A680,#REF!,0),FALSE)</f>
        <v>#REF!</v>
      </c>
      <c r="AD680" s="207"/>
      <c r="AE680" s="208"/>
      <c r="AF680" s="208"/>
      <c r="AG680" s="208"/>
      <c r="AH680" s="209"/>
      <c r="AI680" s="209"/>
      <c r="AJ680" s="210"/>
      <c r="AK680" s="210"/>
      <c r="AL680" s="210"/>
      <c r="AM680" s="210"/>
      <c r="AN680" s="210"/>
      <c r="AO680" s="210"/>
      <c r="AP680" s="210"/>
      <c r="AQ680" s="215" t="s">
        <v>1589</v>
      </c>
      <c r="AR680" s="105"/>
      <c r="AS680" s="105"/>
      <c r="AT680" s="105"/>
      <c r="AU680" s="105"/>
      <c r="AV680" s="105"/>
      <c r="AW680" s="105"/>
      <c r="AX680" s="105"/>
      <c r="AY680" s="105"/>
      <c r="AZ680" s="105"/>
      <c r="BA680" s="105"/>
      <c r="BB680" s="218"/>
      <c r="BC680" s="105"/>
      <c r="BD680" s="250"/>
      <c r="BE680" s="252" t="s">
        <v>1590</v>
      </c>
      <c r="BF680" s="147" t="e">
        <f>VLOOKUP($A680,#REF!,34,FALSE)</f>
        <v>#REF!</v>
      </c>
      <c r="BG680" s="147" t="e">
        <f>VLOOKUP($A680,#REF!,22,FALSE)</f>
        <v>#REF!</v>
      </c>
      <c r="BH680" s="149"/>
    </row>
    <row r="681" s="5" customFormat="1" ht="12.95" customHeight="1" spans="1:60">
      <c r="A681" s="48" t="s">
        <v>1591</v>
      </c>
      <c r="B681" s="38" t="e">
        <f>VLOOKUP($A681,#REF!,34,FALSE)</f>
        <v>#REF!</v>
      </c>
      <c r="C681" s="39" t="str">
        <f t="shared" si="163"/>
        <v>unused_DDR_XM1_B2A_CA5</v>
      </c>
      <c r="D681" s="40" t="e">
        <f>IF(LEN(VLOOKUP($A681,#REF!,8,FALSE)),LEFT(VLOOKUP($A681,#REF!,8,FALSE),LEN(VLOOKUP($A681,#REF!,8,FALSE))-2),"")</f>
        <v>#REF!</v>
      </c>
      <c r="E681" s="41" t="e">
        <f>IF(LEN(VLOOKUP($A681,#REF!,4,FALSE)),IF(INDEX(#REF!,MATCH($A681,#REF!,0),1),LEFT(VLOOKUP($A681,#REF!,4,FALSE),LEN(VLOOKUP($A681,#REF!,4,FALSE))-2),CONCATENATE(LEFT(VLOOKUP($A681,#REF!,4,FALSE),LEN(VLOOKUP($A681,#REF!,4,FALSE))-2),"*")),"")</f>
        <v>#REF!</v>
      </c>
      <c r="F681" s="42" t="e">
        <f>IF(LEN(VLOOKUP($A681,#REF!,5,FALSE)),IF(INDEX(#REF!,MATCH($A681,#REF!,0),2),LEFT(VLOOKUP($A681,#REF!,5,FALSE),LEN(VLOOKUP($A681,#REF!,5,FALSE))-2),CONCATENATE(LEFT(VLOOKUP($A681,#REF!,5,FALSE),LEN(VLOOKUP($A681,#REF!,5,FALSE))-2),"*")),"")</f>
        <v>#REF!</v>
      </c>
      <c r="G681" s="42" t="e">
        <f>IF(LEN(VLOOKUP($A681,#REF!,6,FALSE)),IF(INDEX(#REF!,MATCH($A681,#REF!,0),3),LEFT(VLOOKUP($A681,#REF!,6,FALSE),LEN(VLOOKUP($A681,#REF!,6,FALSE))-2),CONCATENATE(LEFT(VLOOKUP($A681,#REF!,6,FALSE),LEN(VLOOKUP($A681,#REF!,6,FALSE))-2),"*")),"")</f>
        <v>#REF!</v>
      </c>
      <c r="H681" s="43" t="e">
        <f>IF(LEN(VLOOKUP($A681,#REF!,7,FALSE)),IF(INDEX(#REF!,MATCH($A681,#REF!,0),4),LEFT(VLOOKUP($A681,#REF!,7,FALSE),LEN(VLOOKUP($A681,#REF!,7,FALSE))-2),CONCATENATE(LEFT(VLOOKUP($A681,#REF!,7,FALSE),LEN(VLOOKUP($A681,#REF!,7,FALSE))-2),"*")),"")</f>
        <v>#REF!</v>
      </c>
      <c r="I681" s="54" t="e">
        <f>IF(LEN(VLOOKUP($A681,#REF!,8,FALSE)),UPPER(RIGHT(VLOOKUP($A681,#REF!,8,FALSE),1)),"")</f>
        <v>#REF!</v>
      </c>
      <c r="J681" s="42" t="e">
        <f>IF(LEN(VLOOKUP($A681,#REF!,4,FALSE)),UPPER(RIGHT(VLOOKUP($A681,#REF!,4,FALSE),1)),"")</f>
        <v>#REF!</v>
      </c>
      <c r="K681" s="42" t="e">
        <f>IF(LEN(VLOOKUP($A681,#REF!,5,FALSE)),UPPER(RIGHT(VLOOKUP($A681,#REF!,5,FALSE),1)),"")</f>
        <v>#REF!</v>
      </c>
      <c r="L681" s="42" t="e">
        <f>IF(LEN(VLOOKUP($A681,#REF!,6,FALSE)),UPPER(RIGHT(VLOOKUP($A681,#REF!,6,FALSE),1)),"")</f>
        <v>#REF!</v>
      </c>
      <c r="M681" s="43" t="e">
        <f>IF(LEN(VLOOKUP($A681,#REF!,7,FALSE)),UPPER(RIGHT(VLOOKUP($A681,#REF!,7,FALSE),1)),"")</f>
        <v>#REF!</v>
      </c>
      <c r="N681" s="206"/>
      <c r="O681" s="206"/>
      <c r="P681" s="206"/>
      <c r="Q681" s="206"/>
      <c r="R681" s="206"/>
      <c r="S681" s="63" t="e">
        <f>HLOOKUP("Device Tree Pin Name",#REF!,MATCH($A681,#REF!,0),FALSE)</f>
        <v>#REF!</v>
      </c>
      <c r="T681" s="47" t="e">
        <f>HLOOKUP("power rail",#REF!,MATCH($A681,#REF!,0),FALSE)</f>
        <v>#REF!</v>
      </c>
      <c r="U681" s="62" t="e">
        <f>HLOOKUP("Wake Capable",#REF!,MATCH($A681,#REF!,0),FALSE)</f>
        <v>#REF!</v>
      </c>
      <c r="V681" s="62" t="e">
        <f>HLOOKUP("Strap",#REF!,MATCH($A681,#REF!,0),FALSE)</f>
        <v>#REF!</v>
      </c>
      <c r="W681" s="62"/>
      <c r="X681" s="62"/>
      <c r="Y681" s="62"/>
      <c r="Z681" s="47"/>
      <c r="AA681" s="47" t="e">
        <f>HLOOKUP("Pad type",#REF!,MATCH($A681,#REF!,0),FALSE)</f>
        <v>#REF!</v>
      </c>
      <c r="AB681" s="63"/>
      <c r="AC681" s="63" t="e">
        <f>HLOOKUP("POR Pin State",#REF!,MATCH($A681,#REF!,0),FALSE)</f>
        <v>#REF!</v>
      </c>
      <c r="AD681" s="207"/>
      <c r="AE681" s="208"/>
      <c r="AF681" s="208"/>
      <c r="AG681" s="208"/>
      <c r="AH681" s="209"/>
      <c r="AI681" s="209"/>
      <c r="AJ681" s="210"/>
      <c r="AK681" s="210"/>
      <c r="AL681" s="210"/>
      <c r="AM681" s="210"/>
      <c r="AN681" s="210"/>
      <c r="AO681" s="210"/>
      <c r="AP681" s="210"/>
      <c r="AQ681" s="215" t="s">
        <v>1592</v>
      </c>
      <c r="AR681" s="105"/>
      <c r="AS681" s="105"/>
      <c r="AT681" s="105"/>
      <c r="AU681" s="105"/>
      <c r="AV681" s="105"/>
      <c r="AW681" s="105"/>
      <c r="AX681" s="105"/>
      <c r="AY681" s="105"/>
      <c r="AZ681" s="105"/>
      <c r="BA681" s="105"/>
      <c r="BB681" s="218"/>
      <c r="BC681" s="105"/>
      <c r="BD681" s="250"/>
      <c r="BE681" s="252" t="s">
        <v>1593</v>
      </c>
      <c r="BF681" s="147" t="e">
        <f>VLOOKUP($A681,#REF!,34,FALSE)</f>
        <v>#REF!</v>
      </c>
      <c r="BG681" s="147" t="e">
        <f>VLOOKUP($A681,#REF!,22,FALSE)</f>
        <v>#REF!</v>
      </c>
      <c r="BH681" s="149"/>
    </row>
    <row r="682" s="5" customFormat="1" ht="12.95" customHeight="1" spans="1:60">
      <c r="A682" s="48" t="s">
        <v>1594</v>
      </c>
      <c r="B682" s="38" t="e">
        <f>VLOOKUP($A682,#REF!,34,FALSE)</f>
        <v>#REF!</v>
      </c>
      <c r="C682" s="39" t="str">
        <f t="shared" si="163"/>
        <v>unused_DDR_XM1_B2A_CA6</v>
      </c>
      <c r="D682" s="40" t="e">
        <f>IF(LEN(VLOOKUP($A682,#REF!,8,FALSE)),LEFT(VLOOKUP($A682,#REF!,8,FALSE),LEN(VLOOKUP($A682,#REF!,8,FALSE))-2),"")</f>
        <v>#REF!</v>
      </c>
      <c r="E682" s="41" t="e">
        <f>IF(LEN(VLOOKUP($A682,#REF!,4,FALSE)),IF(INDEX(#REF!,MATCH($A682,#REF!,0),1),LEFT(VLOOKUP($A682,#REF!,4,FALSE),LEN(VLOOKUP($A682,#REF!,4,FALSE))-2),CONCATENATE(LEFT(VLOOKUP($A682,#REF!,4,FALSE),LEN(VLOOKUP($A682,#REF!,4,FALSE))-2),"*")),"")</f>
        <v>#REF!</v>
      </c>
      <c r="F682" s="42" t="e">
        <f>IF(LEN(VLOOKUP($A682,#REF!,5,FALSE)),IF(INDEX(#REF!,MATCH($A682,#REF!,0),2),LEFT(VLOOKUP($A682,#REF!,5,FALSE),LEN(VLOOKUP($A682,#REF!,5,FALSE))-2),CONCATENATE(LEFT(VLOOKUP($A682,#REF!,5,FALSE),LEN(VLOOKUP($A682,#REF!,5,FALSE))-2),"*")),"")</f>
        <v>#REF!</v>
      </c>
      <c r="G682" s="42" t="e">
        <f>IF(LEN(VLOOKUP($A682,#REF!,6,FALSE)),IF(INDEX(#REF!,MATCH($A682,#REF!,0),3),LEFT(VLOOKUP($A682,#REF!,6,FALSE),LEN(VLOOKUP($A682,#REF!,6,FALSE))-2),CONCATENATE(LEFT(VLOOKUP($A682,#REF!,6,FALSE),LEN(VLOOKUP($A682,#REF!,6,FALSE))-2),"*")),"")</f>
        <v>#REF!</v>
      </c>
      <c r="H682" s="43" t="e">
        <f>IF(LEN(VLOOKUP($A682,#REF!,7,FALSE)),IF(INDEX(#REF!,MATCH($A682,#REF!,0),4),LEFT(VLOOKUP($A682,#REF!,7,FALSE),LEN(VLOOKUP($A682,#REF!,7,FALSE))-2),CONCATENATE(LEFT(VLOOKUP($A682,#REF!,7,FALSE),LEN(VLOOKUP($A682,#REF!,7,FALSE))-2),"*")),"")</f>
        <v>#REF!</v>
      </c>
      <c r="I682" s="54" t="e">
        <f>IF(LEN(VLOOKUP($A682,#REF!,8,FALSE)),UPPER(RIGHT(VLOOKUP($A682,#REF!,8,FALSE),1)),"")</f>
        <v>#REF!</v>
      </c>
      <c r="J682" s="42" t="e">
        <f>IF(LEN(VLOOKUP($A682,#REF!,4,FALSE)),UPPER(RIGHT(VLOOKUP($A682,#REF!,4,FALSE),1)),"")</f>
        <v>#REF!</v>
      </c>
      <c r="K682" s="42" t="e">
        <f>IF(LEN(VLOOKUP($A682,#REF!,5,FALSE)),UPPER(RIGHT(VLOOKUP($A682,#REF!,5,FALSE),1)),"")</f>
        <v>#REF!</v>
      </c>
      <c r="L682" s="42" t="e">
        <f>IF(LEN(VLOOKUP($A682,#REF!,6,FALSE)),UPPER(RIGHT(VLOOKUP($A682,#REF!,6,FALSE),1)),"")</f>
        <v>#REF!</v>
      </c>
      <c r="M682" s="43" t="e">
        <f>IF(LEN(VLOOKUP($A682,#REF!,7,FALSE)),UPPER(RIGHT(VLOOKUP($A682,#REF!,7,FALSE),1)),"")</f>
        <v>#REF!</v>
      </c>
      <c r="N682" s="206"/>
      <c r="O682" s="206"/>
      <c r="P682" s="206"/>
      <c r="Q682" s="206"/>
      <c r="R682" s="206"/>
      <c r="S682" s="63" t="e">
        <f>HLOOKUP("Device Tree Pin Name",#REF!,MATCH($A682,#REF!,0),FALSE)</f>
        <v>#REF!</v>
      </c>
      <c r="T682" s="47" t="e">
        <f>HLOOKUP("power rail",#REF!,MATCH($A682,#REF!,0),FALSE)</f>
        <v>#REF!</v>
      </c>
      <c r="U682" s="62" t="e">
        <f>HLOOKUP("Wake Capable",#REF!,MATCH($A682,#REF!,0),FALSE)</f>
        <v>#REF!</v>
      </c>
      <c r="V682" s="62" t="e">
        <f>HLOOKUP("Strap",#REF!,MATCH($A682,#REF!,0),FALSE)</f>
        <v>#REF!</v>
      </c>
      <c r="W682" s="62"/>
      <c r="X682" s="62"/>
      <c r="Y682" s="62"/>
      <c r="Z682" s="47"/>
      <c r="AA682" s="47" t="e">
        <f>HLOOKUP("Pad type",#REF!,MATCH($A682,#REF!,0),FALSE)</f>
        <v>#REF!</v>
      </c>
      <c r="AB682" s="63"/>
      <c r="AC682" s="63" t="e">
        <f>HLOOKUP("POR Pin State",#REF!,MATCH($A682,#REF!,0),FALSE)</f>
        <v>#REF!</v>
      </c>
      <c r="AD682" s="207"/>
      <c r="AE682" s="208"/>
      <c r="AF682" s="208"/>
      <c r="AG682" s="208"/>
      <c r="AH682" s="209"/>
      <c r="AI682" s="209"/>
      <c r="AJ682" s="210"/>
      <c r="AK682" s="210"/>
      <c r="AL682" s="210"/>
      <c r="AM682" s="210"/>
      <c r="AN682" s="210"/>
      <c r="AO682" s="210"/>
      <c r="AP682" s="210"/>
      <c r="AQ682" s="215" t="s">
        <v>1595</v>
      </c>
      <c r="AR682" s="105"/>
      <c r="AS682" s="105"/>
      <c r="AT682" s="105"/>
      <c r="AU682" s="105"/>
      <c r="AV682" s="105"/>
      <c r="AW682" s="105"/>
      <c r="AX682" s="105"/>
      <c r="AY682" s="105"/>
      <c r="AZ682" s="105"/>
      <c r="BA682" s="105"/>
      <c r="BB682" s="218"/>
      <c r="BC682" s="105"/>
      <c r="BD682" s="250"/>
      <c r="BE682" s="252" t="s">
        <v>1596</v>
      </c>
      <c r="BF682" s="147" t="e">
        <f>VLOOKUP($A682,#REF!,34,FALSE)</f>
        <v>#REF!</v>
      </c>
      <c r="BG682" s="147" t="e">
        <f>VLOOKUP($A682,#REF!,22,FALSE)</f>
        <v>#REF!</v>
      </c>
      <c r="BH682" s="149"/>
    </row>
    <row r="683" s="5" customFormat="1" ht="12.95" customHeight="1" spans="1:60">
      <c r="A683" s="48" t="s">
        <v>1597</v>
      </c>
      <c r="B683" s="38" t="e">
        <f>VLOOKUP($A683,#REF!,34,FALSE)</f>
        <v>#REF!</v>
      </c>
      <c r="C683" s="39" t="str">
        <f t="shared" si="163"/>
        <v>unused_DDR_XM1_B2B_CA0</v>
      </c>
      <c r="D683" s="40" t="e">
        <f>IF(LEN(VLOOKUP($A683,#REF!,8,FALSE)),LEFT(VLOOKUP($A683,#REF!,8,FALSE),LEN(VLOOKUP($A683,#REF!,8,FALSE))-2),"")</f>
        <v>#REF!</v>
      </c>
      <c r="E683" s="41" t="e">
        <f>IF(LEN(VLOOKUP($A683,#REF!,4,FALSE)),IF(INDEX(#REF!,MATCH($A683,#REF!,0),1),LEFT(VLOOKUP($A683,#REF!,4,FALSE),LEN(VLOOKUP($A683,#REF!,4,FALSE))-2),CONCATENATE(LEFT(VLOOKUP($A683,#REF!,4,FALSE),LEN(VLOOKUP($A683,#REF!,4,FALSE))-2),"*")),"")</f>
        <v>#REF!</v>
      </c>
      <c r="F683" s="42" t="e">
        <f>IF(LEN(VLOOKUP($A683,#REF!,5,FALSE)),IF(INDEX(#REF!,MATCH($A683,#REF!,0),2),LEFT(VLOOKUP($A683,#REF!,5,FALSE),LEN(VLOOKUP($A683,#REF!,5,FALSE))-2),CONCATENATE(LEFT(VLOOKUP($A683,#REF!,5,FALSE),LEN(VLOOKUP($A683,#REF!,5,FALSE))-2),"*")),"")</f>
        <v>#REF!</v>
      </c>
      <c r="G683" s="42" t="e">
        <f>IF(LEN(VLOOKUP($A683,#REF!,6,FALSE)),IF(INDEX(#REF!,MATCH($A683,#REF!,0),3),LEFT(VLOOKUP($A683,#REF!,6,FALSE),LEN(VLOOKUP($A683,#REF!,6,FALSE))-2),CONCATENATE(LEFT(VLOOKUP($A683,#REF!,6,FALSE),LEN(VLOOKUP($A683,#REF!,6,FALSE))-2),"*")),"")</f>
        <v>#REF!</v>
      </c>
      <c r="H683" s="43" t="e">
        <f>IF(LEN(VLOOKUP($A683,#REF!,7,FALSE)),IF(INDEX(#REF!,MATCH($A683,#REF!,0),4),LEFT(VLOOKUP($A683,#REF!,7,FALSE),LEN(VLOOKUP($A683,#REF!,7,FALSE))-2),CONCATENATE(LEFT(VLOOKUP($A683,#REF!,7,FALSE),LEN(VLOOKUP($A683,#REF!,7,FALSE))-2),"*")),"")</f>
        <v>#REF!</v>
      </c>
      <c r="I683" s="54" t="e">
        <f>IF(LEN(VLOOKUP($A683,#REF!,8,FALSE)),UPPER(RIGHT(VLOOKUP($A683,#REF!,8,FALSE),1)),"")</f>
        <v>#REF!</v>
      </c>
      <c r="J683" s="42" t="e">
        <f>IF(LEN(VLOOKUP($A683,#REF!,4,FALSE)),UPPER(RIGHT(VLOOKUP($A683,#REF!,4,FALSE),1)),"")</f>
        <v>#REF!</v>
      </c>
      <c r="K683" s="42" t="e">
        <f>IF(LEN(VLOOKUP($A683,#REF!,5,FALSE)),UPPER(RIGHT(VLOOKUP($A683,#REF!,5,FALSE),1)),"")</f>
        <v>#REF!</v>
      </c>
      <c r="L683" s="42" t="e">
        <f>IF(LEN(VLOOKUP($A683,#REF!,6,FALSE)),UPPER(RIGHT(VLOOKUP($A683,#REF!,6,FALSE),1)),"")</f>
        <v>#REF!</v>
      </c>
      <c r="M683" s="43" t="e">
        <f>IF(LEN(VLOOKUP($A683,#REF!,7,FALSE)),UPPER(RIGHT(VLOOKUP($A683,#REF!,7,FALSE),1)),"")</f>
        <v>#REF!</v>
      </c>
      <c r="N683" s="206"/>
      <c r="O683" s="206"/>
      <c r="P683" s="206"/>
      <c r="Q683" s="206"/>
      <c r="R683" s="206"/>
      <c r="S683" s="63" t="e">
        <f>HLOOKUP("Device Tree Pin Name",#REF!,MATCH($A683,#REF!,0),FALSE)</f>
        <v>#REF!</v>
      </c>
      <c r="T683" s="47" t="e">
        <f>HLOOKUP("power rail",#REF!,MATCH($A683,#REF!,0),FALSE)</f>
        <v>#REF!</v>
      </c>
      <c r="U683" s="62" t="e">
        <f>HLOOKUP("Wake Capable",#REF!,MATCH($A683,#REF!,0),FALSE)</f>
        <v>#REF!</v>
      </c>
      <c r="V683" s="62" t="e">
        <f>HLOOKUP("Strap",#REF!,MATCH($A683,#REF!,0),FALSE)</f>
        <v>#REF!</v>
      </c>
      <c r="W683" s="62"/>
      <c r="X683" s="62"/>
      <c r="Y683" s="62"/>
      <c r="Z683" s="47"/>
      <c r="AA683" s="47" t="e">
        <f>HLOOKUP("Pad type",#REF!,MATCH($A683,#REF!,0),FALSE)</f>
        <v>#REF!</v>
      </c>
      <c r="AB683" s="63"/>
      <c r="AC683" s="63" t="e">
        <f>HLOOKUP("POR Pin State",#REF!,MATCH($A683,#REF!,0),FALSE)</f>
        <v>#REF!</v>
      </c>
      <c r="AD683" s="207"/>
      <c r="AE683" s="208"/>
      <c r="AF683" s="208"/>
      <c r="AG683" s="208"/>
      <c r="AH683" s="209"/>
      <c r="AI683" s="209"/>
      <c r="AJ683" s="210"/>
      <c r="AK683" s="210"/>
      <c r="AL683" s="210"/>
      <c r="AM683" s="210"/>
      <c r="AN683" s="210"/>
      <c r="AO683" s="210"/>
      <c r="AP683" s="210"/>
      <c r="AQ683" s="215" t="s">
        <v>1598</v>
      </c>
      <c r="AR683" s="105"/>
      <c r="AS683" s="105"/>
      <c r="AT683" s="105"/>
      <c r="AU683" s="105"/>
      <c r="AV683" s="105"/>
      <c r="AW683" s="105"/>
      <c r="AX683" s="105"/>
      <c r="AY683" s="105"/>
      <c r="AZ683" s="105"/>
      <c r="BA683" s="105"/>
      <c r="BB683" s="218"/>
      <c r="BC683" s="105"/>
      <c r="BD683" s="250"/>
      <c r="BE683" s="252" t="s">
        <v>1599</v>
      </c>
      <c r="BF683" s="147" t="e">
        <f>VLOOKUP($A683,#REF!,34,FALSE)</f>
        <v>#REF!</v>
      </c>
      <c r="BG683" s="147" t="e">
        <f>VLOOKUP($A683,#REF!,22,FALSE)</f>
        <v>#REF!</v>
      </c>
      <c r="BH683" s="149"/>
    </row>
    <row r="684" s="5" customFormat="1" ht="12.95" customHeight="1" spans="1:60">
      <c r="A684" s="48" t="s">
        <v>1600</v>
      </c>
      <c r="B684" s="38" t="e">
        <f>VLOOKUP($A684,#REF!,34,FALSE)</f>
        <v>#REF!</v>
      </c>
      <c r="C684" s="39" t="str">
        <f t="shared" si="163"/>
        <v>unused_DDR_XM1_B2B_CA1</v>
      </c>
      <c r="D684" s="40" t="e">
        <f>IF(LEN(VLOOKUP($A684,#REF!,8,FALSE)),LEFT(VLOOKUP($A684,#REF!,8,FALSE),LEN(VLOOKUP($A684,#REF!,8,FALSE))-2),"")</f>
        <v>#REF!</v>
      </c>
      <c r="E684" s="41" t="e">
        <f>IF(LEN(VLOOKUP($A684,#REF!,4,FALSE)),IF(INDEX(#REF!,MATCH($A684,#REF!,0),1),LEFT(VLOOKUP($A684,#REF!,4,FALSE),LEN(VLOOKUP($A684,#REF!,4,FALSE))-2),CONCATENATE(LEFT(VLOOKUP($A684,#REF!,4,FALSE),LEN(VLOOKUP($A684,#REF!,4,FALSE))-2),"*")),"")</f>
        <v>#REF!</v>
      </c>
      <c r="F684" s="42" t="e">
        <f>IF(LEN(VLOOKUP($A684,#REF!,5,FALSE)),IF(INDEX(#REF!,MATCH($A684,#REF!,0),2),LEFT(VLOOKUP($A684,#REF!,5,FALSE),LEN(VLOOKUP($A684,#REF!,5,FALSE))-2),CONCATENATE(LEFT(VLOOKUP($A684,#REF!,5,FALSE),LEN(VLOOKUP($A684,#REF!,5,FALSE))-2),"*")),"")</f>
        <v>#REF!</v>
      </c>
      <c r="G684" s="42" t="e">
        <f>IF(LEN(VLOOKUP($A684,#REF!,6,FALSE)),IF(INDEX(#REF!,MATCH($A684,#REF!,0),3),LEFT(VLOOKUP($A684,#REF!,6,FALSE),LEN(VLOOKUP($A684,#REF!,6,FALSE))-2),CONCATENATE(LEFT(VLOOKUP($A684,#REF!,6,FALSE),LEN(VLOOKUP($A684,#REF!,6,FALSE))-2),"*")),"")</f>
        <v>#REF!</v>
      </c>
      <c r="H684" s="43" t="e">
        <f>IF(LEN(VLOOKUP($A684,#REF!,7,FALSE)),IF(INDEX(#REF!,MATCH($A684,#REF!,0),4),LEFT(VLOOKUP($A684,#REF!,7,FALSE),LEN(VLOOKUP($A684,#REF!,7,FALSE))-2),CONCATENATE(LEFT(VLOOKUP($A684,#REF!,7,FALSE),LEN(VLOOKUP($A684,#REF!,7,FALSE))-2),"*")),"")</f>
        <v>#REF!</v>
      </c>
      <c r="I684" s="54" t="e">
        <f>IF(LEN(VLOOKUP($A684,#REF!,8,FALSE)),UPPER(RIGHT(VLOOKUP($A684,#REF!,8,FALSE),1)),"")</f>
        <v>#REF!</v>
      </c>
      <c r="J684" s="42" t="e">
        <f>IF(LEN(VLOOKUP($A684,#REF!,4,FALSE)),UPPER(RIGHT(VLOOKUP($A684,#REF!,4,FALSE),1)),"")</f>
        <v>#REF!</v>
      </c>
      <c r="K684" s="42" t="e">
        <f>IF(LEN(VLOOKUP($A684,#REF!,5,FALSE)),UPPER(RIGHT(VLOOKUP($A684,#REF!,5,FALSE),1)),"")</f>
        <v>#REF!</v>
      </c>
      <c r="L684" s="42" t="e">
        <f>IF(LEN(VLOOKUP($A684,#REF!,6,FALSE)),UPPER(RIGHT(VLOOKUP($A684,#REF!,6,FALSE),1)),"")</f>
        <v>#REF!</v>
      </c>
      <c r="M684" s="43" t="e">
        <f>IF(LEN(VLOOKUP($A684,#REF!,7,FALSE)),UPPER(RIGHT(VLOOKUP($A684,#REF!,7,FALSE),1)),"")</f>
        <v>#REF!</v>
      </c>
      <c r="N684" s="206"/>
      <c r="O684" s="206"/>
      <c r="P684" s="206"/>
      <c r="Q684" s="206"/>
      <c r="R684" s="206"/>
      <c r="S684" s="63" t="e">
        <f>HLOOKUP("Device Tree Pin Name",#REF!,MATCH($A684,#REF!,0),FALSE)</f>
        <v>#REF!</v>
      </c>
      <c r="T684" s="47" t="e">
        <f>HLOOKUP("power rail",#REF!,MATCH($A684,#REF!,0),FALSE)</f>
        <v>#REF!</v>
      </c>
      <c r="U684" s="62" t="e">
        <f>HLOOKUP("Wake Capable",#REF!,MATCH($A684,#REF!,0),FALSE)</f>
        <v>#REF!</v>
      </c>
      <c r="V684" s="62" t="e">
        <f>HLOOKUP("Strap",#REF!,MATCH($A684,#REF!,0),FALSE)</f>
        <v>#REF!</v>
      </c>
      <c r="W684" s="62"/>
      <c r="X684" s="62"/>
      <c r="Y684" s="62"/>
      <c r="Z684" s="47"/>
      <c r="AA684" s="47" t="e">
        <f>HLOOKUP("Pad type",#REF!,MATCH($A684,#REF!,0),FALSE)</f>
        <v>#REF!</v>
      </c>
      <c r="AB684" s="63"/>
      <c r="AC684" s="63" t="e">
        <f>HLOOKUP("POR Pin State",#REF!,MATCH($A684,#REF!,0),FALSE)</f>
        <v>#REF!</v>
      </c>
      <c r="AD684" s="207"/>
      <c r="AE684" s="208"/>
      <c r="AF684" s="208"/>
      <c r="AG684" s="208"/>
      <c r="AH684" s="209"/>
      <c r="AI684" s="209"/>
      <c r="AJ684" s="210"/>
      <c r="AK684" s="210"/>
      <c r="AL684" s="210"/>
      <c r="AM684" s="210"/>
      <c r="AN684" s="210"/>
      <c r="AO684" s="210"/>
      <c r="AP684" s="210"/>
      <c r="AQ684" s="215" t="s">
        <v>1601</v>
      </c>
      <c r="AR684" s="105"/>
      <c r="AS684" s="105"/>
      <c r="AT684" s="105"/>
      <c r="AU684" s="105"/>
      <c r="AV684" s="105"/>
      <c r="AW684" s="105"/>
      <c r="AX684" s="105"/>
      <c r="AY684" s="105"/>
      <c r="AZ684" s="105"/>
      <c r="BA684" s="105"/>
      <c r="BB684" s="218"/>
      <c r="BC684" s="105"/>
      <c r="BD684" s="250"/>
      <c r="BE684" s="252" t="s">
        <v>1602</v>
      </c>
      <c r="BF684" s="147" t="e">
        <f>VLOOKUP($A684,#REF!,34,FALSE)</f>
        <v>#REF!</v>
      </c>
      <c r="BG684" s="147" t="e">
        <f>VLOOKUP($A684,#REF!,22,FALSE)</f>
        <v>#REF!</v>
      </c>
      <c r="BH684" s="149"/>
    </row>
    <row r="685" s="5" customFormat="1" ht="12.95" customHeight="1" spans="1:60">
      <c r="A685" s="48" t="s">
        <v>1603</v>
      </c>
      <c r="B685" s="38" t="e">
        <f>VLOOKUP($A685,#REF!,34,FALSE)</f>
        <v>#REF!</v>
      </c>
      <c r="C685" s="39" t="str">
        <f t="shared" si="163"/>
        <v>unused_DDR_XM1_B2B_CA2</v>
      </c>
      <c r="D685" s="40" t="e">
        <f>IF(LEN(VLOOKUP($A685,#REF!,8,FALSE)),LEFT(VLOOKUP($A685,#REF!,8,FALSE),LEN(VLOOKUP($A685,#REF!,8,FALSE))-2),"")</f>
        <v>#REF!</v>
      </c>
      <c r="E685" s="41" t="e">
        <f>IF(LEN(VLOOKUP($A685,#REF!,4,FALSE)),IF(INDEX(#REF!,MATCH($A685,#REF!,0),1),LEFT(VLOOKUP($A685,#REF!,4,FALSE),LEN(VLOOKUP($A685,#REF!,4,FALSE))-2),CONCATENATE(LEFT(VLOOKUP($A685,#REF!,4,FALSE),LEN(VLOOKUP($A685,#REF!,4,FALSE))-2),"*")),"")</f>
        <v>#REF!</v>
      </c>
      <c r="F685" s="42" t="e">
        <f>IF(LEN(VLOOKUP($A685,#REF!,5,FALSE)),IF(INDEX(#REF!,MATCH($A685,#REF!,0),2),LEFT(VLOOKUP($A685,#REF!,5,FALSE),LEN(VLOOKUP($A685,#REF!,5,FALSE))-2),CONCATENATE(LEFT(VLOOKUP($A685,#REF!,5,FALSE),LEN(VLOOKUP($A685,#REF!,5,FALSE))-2),"*")),"")</f>
        <v>#REF!</v>
      </c>
      <c r="G685" s="42" t="e">
        <f>IF(LEN(VLOOKUP($A685,#REF!,6,FALSE)),IF(INDEX(#REF!,MATCH($A685,#REF!,0),3),LEFT(VLOOKUP($A685,#REF!,6,FALSE),LEN(VLOOKUP($A685,#REF!,6,FALSE))-2),CONCATENATE(LEFT(VLOOKUP($A685,#REF!,6,FALSE),LEN(VLOOKUP($A685,#REF!,6,FALSE))-2),"*")),"")</f>
        <v>#REF!</v>
      </c>
      <c r="H685" s="43" t="e">
        <f>IF(LEN(VLOOKUP($A685,#REF!,7,FALSE)),IF(INDEX(#REF!,MATCH($A685,#REF!,0),4),LEFT(VLOOKUP($A685,#REF!,7,FALSE),LEN(VLOOKUP($A685,#REF!,7,FALSE))-2),CONCATENATE(LEFT(VLOOKUP($A685,#REF!,7,FALSE),LEN(VLOOKUP($A685,#REF!,7,FALSE))-2),"*")),"")</f>
        <v>#REF!</v>
      </c>
      <c r="I685" s="54" t="e">
        <f>IF(LEN(VLOOKUP($A685,#REF!,8,FALSE)),UPPER(RIGHT(VLOOKUP($A685,#REF!,8,FALSE),1)),"")</f>
        <v>#REF!</v>
      </c>
      <c r="J685" s="42" t="e">
        <f>IF(LEN(VLOOKUP($A685,#REF!,4,FALSE)),UPPER(RIGHT(VLOOKUP($A685,#REF!,4,FALSE),1)),"")</f>
        <v>#REF!</v>
      </c>
      <c r="K685" s="42" t="e">
        <f>IF(LEN(VLOOKUP($A685,#REF!,5,FALSE)),UPPER(RIGHT(VLOOKUP($A685,#REF!,5,FALSE),1)),"")</f>
        <v>#REF!</v>
      </c>
      <c r="L685" s="42" t="e">
        <f>IF(LEN(VLOOKUP($A685,#REF!,6,FALSE)),UPPER(RIGHT(VLOOKUP($A685,#REF!,6,FALSE),1)),"")</f>
        <v>#REF!</v>
      </c>
      <c r="M685" s="43" t="e">
        <f>IF(LEN(VLOOKUP($A685,#REF!,7,FALSE)),UPPER(RIGHT(VLOOKUP($A685,#REF!,7,FALSE),1)),"")</f>
        <v>#REF!</v>
      </c>
      <c r="N685" s="206"/>
      <c r="O685" s="206"/>
      <c r="P685" s="206"/>
      <c r="Q685" s="206"/>
      <c r="R685" s="206"/>
      <c r="S685" s="63" t="e">
        <f>HLOOKUP("Device Tree Pin Name",#REF!,MATCH($A685,#REF!,0),FALSE)</f>
        <v>#REF!</v>
      </c>
      <c r="T685" s="47" t="e">
        <f>HLOOKUP("power rail",#REF!,MATCH($A685,#REF!,0),FALSE)</f>
        <v>#REF!</v>
      </c>
      <c r="U685" s="62" t="e">
        <f>HLOOKUP("Wake Capable",#REF!,MATCH($A685,#REF!,0),FALSE)</f>
        <v>#REF!</v>
      </c>
      <c r="V685" s="62" t="e">
        <f>HLOOKUP("Strap",#REF!,MATCH($A685,#REF!,0),FALSE)</f>
        <v>#REF!</v>
      </c>
      <c r="W685" s="62"/>
      <c r="X685" s="62"/>
      <c r="Y685" s="62"/>
      <c r="Z685" s="47"/>
      <c r="AA685" s="47" t="e">
        <f>HLOOKUP("Pad type",#REF!,MATCH($A685,#REF!,0),FALSE)</f>
        <v>#REF!</v>
      </c>
      <c r="AB685" s="63"/>
      <c r="AC685" s="63" t="e">
        <f>HLOOKUP("POR Pin State",#REF!,MATCH($A685,#REF!,0),FALSE)</f>
        <v>#REF!</v>
      </c>
      <c r="AD685" s="207"/>
      <c r="AE685" s="208"/>
      <c r="AF685" s="208"/>
      <c r="AG685" s="208"/>
      <c r="AH685" s="209"/>
      <c r="AI685" s="209"/>
      <c r="AJ685" s="210"/>
      <c r="AK685" s="210"/>
      <c r="AL685" s="210"/>
      <c r="AM685" s="210"/>
      <c r="AN685" s="210"/>
      <c r="AO685" s="210"/>
      <c r="AP685" s="210"/>
      <c r="AQ685" s="215" t="s">
        <v>1604</v>
      </c>
      <c r="AR685" s="105"/>
      <c r="AS685" s="105"/>
      <c r="AT685" s="105"/>
      <c r="AU685" s="105"/>
      <c r="AV685" s="105"/>
      <c r="AW685" s="105"/>
      <c r="AX685" s="105"/>
      <c r="AY685" s="105"/>
      <c r="AZ685" s="105"/>
      <c r="BA685" s="105"/>
      <c r="BB685" s="218"/>
      <c r="BC685" s="105"/>
      <c r="BD685" s="250"/>
      <c r="BE685" s="252" t="s">
        <v>1605</v>
      </c>
      <c r="BF685" s="147" t="e">
        <f>VLOOKUP($A685,#REF!,34,FALSE)</f>
        <v>#REF!</v>
      </c>
      <c r="BG685" s="147" t="e">
        <f>VLOOKUP($A685,#REF!,22,FALSE)</f>
        <v>#REF!</v>
      </c>
      <c r="BH685" s="149"/>
    </row>
    <row r="686" s="5" customFormat="1" ht="12.95" customHeight="1" spans="1:60">
      <c r="A686" s="48" t="s">
        <v>1606</v>
      </c>
      <c r="B686" s="38" t="e">
        <f>VLOOKUP($A686,#REF!,34,FALSE)</f>
        <v>#REF!</v>
      </c>
      <c r="C686" s="39" t="str">
        <f t="shared" si="163"/>
        <v>unused_DDR_XM1_B2B_CA3</v>
      </c>
      <c r="D686" s="40" t="e">
        <f>IF(LEN(VLOOKUP($A686,#REF!,8,FALSE)),LEFT(VLOOKUP($A686,#REF!,8,FALSE),LEN(VLOOKUP($A686,#REF!,8,FALSE))-2),"")</f>
        <v>#REF!</v>
      </c>
      <c r="E686" s="41" t="e">
        <f>IF(LEN(VLOOKUP($A686,#REF!,4,FALSE)),IF(INDEX(#REF!,MATCH($A686,#REF!,0),1),LEFT(VLOOKUP($A686,#REF!,4,FALSE),LEN(VLOOKUP($A686,#REF!,4,FALSE))-2),CONCATENATE(LEFT(VLOOKUP($A686,#REF!,4,FALSE),LEN(VLOOKUP($A686,#REF!,4,FALSE))-2),"*")),"")</f>
        <v>#REF!</v>
      </c>
      <c r="F686" s="42" t="e">
        <f>IF(LEN(VLOOKUP($A686,#REF!,5,FALSE)),IF(INDEX(#REF!,MATCH($A686,#REF!,0),2),LEFT(VLOOKUP($A686,#REF!,5,FALSE),LEN(VLOOKUP($A686,#REF!,5,FALSE))-2),CONCATENATE(LEFT(VLOOKUP($A686,#REF!,5,FALSE),LEN(VLOOKUP($A686,#REF!,5,FALSE))-2),"*")),"")</f>
        <v>#REF!</v>
      </c>
      <c r="G686" s="42" t="e">
        <f>IF(LEN(VLOOKUP($A686,#REF!,6,FALSE)),IF(INDEX(#REF!,MATCH($A686,#REF!,0),3),LEFT(VLOOKUP($A686,#REF!,6,FALSE),LEN(VLOOKUP($A686,#REF!,6,FALSE))-2),CONCATENATE(LEFT(VLOOKUP($A686,#REF!,6,FALSE),LEN(VLOOKUP($A686,#REF!,6,FALSE))-2),"*")),"")</f>
        <v>#REF!</v>
      </c>
      <c r="H686" s="43" t="e">
        <f>IF(LEN(VLOOKUP($A686,#REF!,7,FALSE)),IF(INDEX(#REF!,MATCH($A686,#REF!,0),4),LEFT(VLOOKUP($A686,#REF!,7,FALSE),LEN(VLOOKUP($A686,#REF!,7,FALSE))-2),CONCATENATE(LEFT(VLOOKUP($A686,#REF!,7,FALSE),LEN(VLOOKUP($A686,#REF!,7,FALSE))-2),"*")),"")</f>
        <v>#REF!</v>
      </c>
      <c r="I686" s="54" t="e">
        <f>IF(LEN(VLOOKUP($A686,#REF!,8,FALSE)),UPPER(RIGHT(VLOOKUP($A686,#REF!,8,FALSE),1)),"")</f>
        <v>#REF!</v>
      </c>
      <c r="J686" s="42" t="e">
        <f>IF(LEN(VLOOKUP($A686,#REF!,4,FALSE)),UPPER(RIGHT(VLOOKUP($A686,#REF!,4,FALSE),1)),"")</f>
        <v>#REF!</v>
      </c>
      <c r="K686" s="42" t="e">
        <f>IF(LEN(VLOOKUP($A686,#REF!,5,FALSE)),UPPER(RIGHT(VLOOKUP($A686,#REF!,5,FALSE),1)),"")</f>
        <v>#REF!</v>
      </c>
      <c r="L686" s="42" t="e">
        <f>IF(LEN(VLOOKUP($A686,#REF!,6,FALSE)),UPPER(RIGHT(VLOOKUP($A686,#REF!,6,FALSE),1)),"")</f>
        <v>#REF!</v>
      </c>
      <c r="M686" s="43" t="e">
        <f>IF(LEN(VLOOKUP($A686,#REF!,7,FALSE)),UPPER(RIGHT(VLOOKUP($A686,#REF!,7,FALSE),1)),"")</f>
        <v>#REF!</v>
      </c>
      <c r="N686" s="206"/>
      <c r="O686" s="206"/>
      <c r="P686" s="206"/>
      <c r="Q686" s="206"/>
      <c r="R686" s="206"/>
      <c r="S686" s="63" t="e">
        <f>HLOOKUP("Device Tree Pin Name",#REF!,MATCH($A686,#REF!,0),FALSE)</f>
        <v>#REF!</v>
      </c>
      <c r="T686" s="47" t="e">
        <f>HLOOKUP("power rail",#REF!,MATCH($A686,#REF!,0),FALSE)</f>
        <v>#REF!</v>
      </c>
      <c r="U686" s="62" t="e">
        <f>HLOOKUP("Wake Capable",#REF!,MATCH($A686,#REF!,0),FALSE)</f>
        <v>#REF!</v>
      </c>
      <c r="V686" s="62" t="e">
        <f>HLOOKUP("Strap",#REF!,MATCH($A686,#REF!,0),FALSE)</f>
        <v>#REF!</v>
      </c>
      <c r="W686" s="62"/>
      <c r="X686" s="62"/>
      <c r="Y686" s="62"/>
      <c r="Z686" s="47"/>
      <c r="AA686" s="47" t="e">
        <f>HLOOKUP("Pad type",#REF!,MATCH($A686,#REF!,0),FALSE)</f>
        <v>#REF!</v>
      </c>
      <c r="AB686" s="63"/>
      <c r="AC686" s="63" t="e">
        <f>HLOOKUP("POR Pin State",#REF!,MATCH($A686,#REF!,0),FALSE)</f>
        <v>#REF!</v>
      </c>
      <c r="AD686" s="207"/>
      <c r="AE686" s="208"/>
      <c r="AF686" s="208"/>
      <c r="AG686" s="208"/>
      <c r="AH686" s="209"/>
      <c r="AI686" s="209"/>
      <c r="AJ686" s="210"/>
      <c r="AK686" s="210"/>
      <c r="AL686" s="210"/>
      <c r="AM686" s="210"/>
      <c r="AN686" s="210"/>
      <c r="AO686" s="210"/>
      <c r="AP686" s="210"/>
      <c r="AQ686" s="215" t="s">
        <v>1607</v>
      </c>
      <c r="AR686" s="105"/>
      <c r="AS686" s="105"/>
      <c r="AT686" s="105"/>
      <c r="AU686" s="105"/>
      <c r="AV686" s="105"/>
      <c r="AW686" s="105"/>
      <c r="AX686" s="105"/>
      <c r="AY686" s="105"/>
      <c r="AZ686" s="105"/>
      <c r="BA686" s="105"/>
      <c r="BB686" s="218"/>
      <c r="BC686" s="105"/>
      <c r="BD686" s="250"/>
      <c r="BE686" s="252" t="s">
        <v>1608</v>
      </c>
      <c r="BF686" s="147" t="e">
        <f>VLOOKUP($A686,#REF!,34,FALSE)</f>
        <v>#REF!</v>
      </c>
      <c r="BG686" s="147" t="e">
        <f>VLOOKUP($A686,#REF!,22,FALSE)</f>
        <v>#REF!</v>
      </c>
      <c r="BH686" s="149"/>
    </row>
    <row r="687" s="5" customFormat="1" ht="12.95" customHeight="1" spans="1:60">
      <c r="A687" s="48" t="s">
        <v>1609</v>
      </c>
      <c r="B687" s="38" t="e">
        <f>VLOOKUP($A687,#REF!,34,FALSE)</f>
        <v>#REF!</v>
      </c>
      <c r="C687" s="39" t="str">
        <f t="shared" ref="C687:C697" si="164">CONCATENATE("unused_",A687)</f>
        <v>unused_DDR_XM1_B2B_CA4</v>
      </c>
      <c r="D687" s="40" t="e">
        <f>IF(LEN(VLOOKUP($A687,#REF!,8,FALSE)),LEFT(VLOOKUP($A687,#REF!,8,FALSE),LEN(VLOOKUP($A687,#REF!,8,FALSE))-2),"")</f>
        <v>#REF!</v>
      </c>
      <c r="E687" s="41" t="e">
        <f>IF(LEN(VLOOKUP($A687,#REF!,4,FALSE)),IF(INDEX(#REF!,MATCH($A687,#REF!,0),1),LEFT(VLOOKUP($A687,#REF!,4,FALSE),LEN(VLOOKUP($A687,#REF!,4,FALSE))-2),CONCATENATE(LEFT(VLOOKUP($A687,#REF!,4,FALSE),LEN(VLOOKUP($A687,#REF!,4,FALSE))-2),"*")),"")</f>
        <v>#REF!</v>
      </c>
      <c r="F687" s="42" t="e">
        <f>IF(LEN(VLOOKUP($A687,#REF!,5,FALSE)),IF(INDEX(#REF!,MATCH($A687,#REF!,0),2),LEFT(VLOOKUP($A687,#REF!,5,FALSE),LEN(VLOOKUP($A687,#REF!,5,FALSE))-2),CONCATENATE(LEFT(VLOOKUP($A687,#REF!,5,FALSE),LEN(VLOOKUP($A687,#REF!,5,FALSE))-2),"*")),"")</f>
        <v>#REF!</v>
      </c>
      <c r="G687" s="42" t="e">
        <f>IF(LEN(VLOOKUP($A687,#REF!,6,FALSE)),IF(INDEX(#REF!,MATCH($A687,#REF!,0),3),LEFT(VLOOKUP($A687,#REF!,6,FALSE),LEN(VLOOKUP($A687,#REF!,6,FALSE))-2),CONCATENATE(LEFT(VLOOKUP($A687,#REF!,6,FALSE),LEN(VLOOKUP($A687,#REF!,6,FALSE))-2),"*")),"")</f>
        <v>#REF!</v>
      </c>
      <c r="H687" s="43" t="e">
        <f>IF(LEN(VLOOKUP($A687,#REF!,7,FALSE)),IF(INDEX(#REF!,MATCH($A687,#REF!,0),4),LEFT(VLOOKUP($A687,#REF!,7,FALSE),LEN(VLOOKUP($A687,#REF!,7,FALSE))-2),CONCATENATE(LEFT(VLOOKUP($A687,#REF!,7,FALSE),LEN(VLOOKUP($A687,#REF!,7,FALSE))-2),"*")),"")</f>
        <v>#REF!</v>
      </c>
      <c r="I687" s="54" t="e">
        <f>IF(LEN(VLOOKUP($A687,#REF!,8,FALSE)),UPPER(RIGHT(VLOOKUP($A687,#REF!,8,FALSE),1)),"")</f>
        <v>#REF!</v>
      </c>
      <c r="J687" s="42" t="e">
        <f>IF(LEN(VLOOKUP($A687,#REF!,4,FALSE)),UPPER(RIGHT(VLOOKUP($A687,#REF!,4,FALSE),1)),"")</f>
        <v>#REF!</v>
      </c>
      <c r="K687" s="42" t="e">
        <f>IF(LEN(VLOOKUP($A687,#REF!,5,FALSE)),UPPER(RIGHT(VLOOKUP($A687,#REF!,5,FALSE),1)),"")</f>
        <v>#REF!</v>
      </c>
      <c r="L687" s="42" t="e">
        <f>IF(LEN(VLOOKUP($A687,#REF!,6,FALSE)),UPPER(RIGHT(VLOOKUP($A687,#REF!,6,FALSE),1)),"")</f>
        <v>#REF!</v>
      </c>
      <c r="M687" s="43" t="e">
        <f>IF(LEN(VLOOKUP($A687,#REF!,7,FALSE)),UPPER(RIGHT(VLOOKUP($A687,#REF!,7,FALSE),1)),"")</f>
        <v>#REF!</v>
      </c>
      <c r="N687" s="206"/>
      <c r="O687" s="206"/>
      <c r="P687" s="206"/>
      <c r="Q687" s="206"/>
      <c r="R687" s="206"/>
      <c r="S687" s="63" t="e">
        <f>HLOOKUP("Device Tree Pin Name",#REF!,MATCH($A687,#REF!,0),FALSE)</f>
        <v>#REF!</v>
      </c>
      <c r="T687" s="47" t="e">
        <f>HLOOKUP("power rail",#REF!,MATCH($A687,#REF!,0),FALSE)</f>
        <v>#REF!</v>
      </c>
      <c r="U687" s="62" t="e">
        <f>HLOOKUP("Wake Capable",#REF!,MATCH($A687,#REF!,0),FALSE)</f>
        <v>#REF!</v>
      </c>
      <c r="V687" s="62" t="e">
        <f>HLOOKUP("Strap",#REF!,MATCH($A687,#REF!,0),FALSE)</f>
        <v>#REF!</v>
      </c>
      <c r="W687" s="62"/>
      <c r="X687" s="62"/>
      <c r="Y687" s="62"/>
      <c r="Z687" s="47"/>
      <c r="AA687" s="47" t="e">
        <f>HLOOKUP("Pad type",#REF!,MATCH($A687,#REF!,0),FALSE)</f>
        <v>#REF!</v>
      </c>
      <c r="AB687" s="63"/>
      <c r="AC687" s="63" t="e">
        <f>HLOOKUP("POR Pin State",#REF!,MATCH($A687,#REF!,0),FALSE)</f>
        <v>#REF!</v>
      </c>
      <c r="AD687" s="207"/>
      <c r="AE687" s="208"/>
      <c r="AF687" s="208"/>
      <c r="AG687" s="208"/>
      <c r="AH687" s="209"/>
      <c r="AI687" s="209"/>
      <c r="AJ687" s="210"/>
      <c r="AK687" s="210"/>
      <c r="AL687" s="210"/>
      <c r="AM687" s="210"/>
      <c r="AN687" s="210"/>
      <c r="AO687" s="210"/>
      <c r="AP687" s="210"/>
      <c r="AQ687" s="215" t="s">
        <v>1610</v>
      </c>
      <c r="AR687" s="105"/>
      <c r="AS687" s="105"/>
      <c r="AT687" s="105"/>
      <c r="AU687" s="105"/>
      <c r="AV687" s="105"/>
      <c r="AW687" s="105"/>
      <c r="AX687" s="105"/>
      <c r="AY687" s="105"/>
      <c r="AZ687" s="105"/>
      <c r="BA687" s="105"/>
      <c r="BB687" s="218"/>
      <c r="BC687" s="105"/>
      <c r="BD687" s="250"/>
      <c r="BE687" s="252" t="s">
        <v>1611</v>
      </c>
      <c r="BF687" s="147" t="e">
        <f>VLOOKUP($A687,#REF!,34,FALSE)</f>
        <v>#REF!</v>
      </c>
      <c r="BG687" s="147" t="e">
        <f>VLOOKUP($A687,#REF!,22,FALSE)</f>
        <v>#REF!</v>
      </c>
      <c r="BH687" s="149"/>
    </row>
    <row r="688" s="5" customFormat="1" ht="12.95" customHeight="1" spans="1:60">
      <c r="A688" s="48" t="s">
        <v>1612</v>
      </c>
      <c r="B688" s="38" t="e">
        <f>VLOOKUP($A688,#REF!,34,FALSE)</f>
        <v>#REF!</v>
      </c>
      <c r="C688" s="39" t="str">
        <f t="shared" si="164"/>
        <v>unused_DDR_XM1_B2B_CA5</v>
      </c>
      <c r="D688" s="40" t="e">
        <f>IF(LEN(VLOOKUP($A688,#REF!,8,FALSE)),LEFT(VLOOKUP($A688,#REF!,8,FALSE),LEN(VLOOKUP($A688,#REF!,8,FALSE))-2),"")</f>
        <v>#REF!</v>
      </c>
      <c r="E688" s="41" t="e">
        <f>IF(LEN(VLOOKUP($A688,#REF!,4,FALSE)),IF(INDEX(#REF!,MATCH($A688,#REF!,0),1),LEFT(VLOOKUP($A688,#REF!,4,FALSE),LEN(VLOOKUP($A688,#REF!,4,FALSE))-2),CONCATENATE(LEFT(VLOOKUP($A688,#REF!,4,FALSE),LEN(VLOOKUP($A688,#REF!,4,FALSE))-2),"*")),"")</f>
        <v>#REF!</v>
      </c>
      <c r="F688" s="42" t="e">
        <f>IF(LEN(VLOOKUP($A688,#REF!,5,FALSE)),IF(INDEX(#REF!,MATCH($A688,#REF!,0),2),LEFT(VLOOKUP($A688,#REF!,5,FALSE),LEN(VLOOKUP($A688,#REF!,5,FALSE))-2),CONCATENATE(LEFT(VLOOKUP($A688,#REF!,5,FALSE),LEN(VLOOKUP($A688,#REF!,5,FALSE))-2),"*")),"")</f>
        <v>#REF!</v>
      </c>
      <c r="G688" s="42" t="e">
        <f>IF(LEN(VLOOKUP($A688,#REF!,6,FALSE)),IF(INDEX(#REF!,MATCH($A688,#REF!,0),3),LEFT(VLOOKUP($A688,#REF!,6,FALSE),LEN(VLOOKUP($A688,#REF!,6,FALSE))-2),CONCATENATE(LEFT(VLOOKUP($A688,#REF!,6,FALSE),LEN(VLOOKUP($A688,#REF!,6,FALSE))-2),"*")),"")</f>
        <v>#REF!</v>
      </c>
      <c r="H688" s="43" t="e">
        <f>IF(LEN(VLOOKUP($A688,#REF!,7,FALSE)),IF(INDEX(#REF!,MATCH($A688,#REF!,0),4),LEFT(VLOOKUP($A688,#REF!,7,FALSE),LEN(VLOOKUP($A688,#REF!,7,FALSE))-2),CONCATENATE(LEFT(VLOOKUP($A688,#REF!,7,FALSE),LEN(VLOOKUP($A688,#REF!,7,FALSE))-2),"*")),"")</f>
        <v>#REF!</v>
      </c>
      <c r="I688" s="54" t="e">
        <f>IF(LEN(VLOOKUP($A688,#REF!,8,FALSE)),UPPER(RIGHT(VLOOKUP($A688,#REF!,8,FALSE),1)),"")</f>
        <v>#REF!</v>
      </c>
      <c r="J688" s="42" t="e">
        <f>IF(LEN(VLOOKUP($A688,#REF!,4,FALSE)),UPPER(RIGHT(VLOOKUP($A688,#REF!,4,FALSE),1)),"")</f>
        <v>#REF!</v>
      </c>
      <c r="K688" s="42" t="e">
        <f>IF(LEN(VLOOKUP($A688,#REF!,5,FALSE)),UPPER(RIGHT(VLOOKUP($A688,#REF!,5,FALSE),1)),"")</f>
        <v>#REF!</v>
      </c>
      <c r="L688" s="42" t="e">
        <f>IF(LEN(VLOOKUP($A688,#REF!,6,FALSE)),UPPER(RIGHT(VLOOKUP($A688,#REF!,6,FALSE),1)),"")</f>
        <v>#REF!</v>
      </c>
      <c r="M688" s="43" t="e">
        <f>IF(LEN(VLOOKUP($A688,#REF!,7,FALSE)),UPPER(RIGHT(VLOOKUP($A688,#REF!,7,FALSE),1)),"")</f>
        <v>#REF!</v>
      </c>
      <c r="N688" s="206"/>
      <c r="O688" s="206"/>
      <c r="P688" s="206"/>
      <c r="Q688" s="206"/>
      <c r="R688" s="206"/>
      <c r="S688" s="63" t="e">
        <f>HLOOKUP("Device Tree Pin Name",#REF!,MATCH($A688,#REF!,0),FALSE)</f>
        <v>#REF!</v>
      </c>
      <c r="T688" s="47" t="e">
        <f>HLOOKUP("power rail",#REF!,MATCH($A688,#REF!,0),FALSE)</f>
        <v>#REF!</v>
      </c>
      <c r="U688" s="62" t="e">
        <f>HLOOKUP("Wake Capable",#REF!,MATCH($A688,#REF!,0),FALSE)</f>
        <v>#REF!</v>
      </c>
      <c r="V688" s="62" t="e">
        <f>HLOOKUP("Strap",#REF!,MATCH($A688,#REF!,0),FALSE)</f>
        <v>#REF!</v>
      </c>
      <c r="W688" s="62"/>
      <c r="X688" s="62"/>
      <c r="Y688" s="62"/>
      <c r="Z688" s="47"/>
      <c r="AA688" s="47" t="e">
        <f>HLOOKUP("Pad type",#REF!,MATCH($A688,#REF!,0),FALSE)</f>
        <v>#REF!</v>
      </c>
      <c r="AB688" s="63"/>
      <c r="AC688" s="63" t="e">
        <f>HLOOKUP("POR Pin State",#REF!,MATCH($A688,#REF!,0),FALSE)</f>
        <v>#REF!</v>
      </c>
      <c r="AD688" s="207"/>
      <c r="AE688" s="208"/>
      <c r="AF688" s="208"/>
      <c r="AG688" s="208"/>
      <c r="AH688" s="209"/>
      <c r="AI688" s="209"/>
      <c r="AJ688" s="210"/>
      <c r="AK688" s="210"/>
      <c r="AL688" s="210"/>
      <c r="AM688" s="210"/>
      <c r="AN688" s="210"/>
      <c r="AO688" s="210"/>
      <c r="AP688" s="210"/>
      <c r="AQ688" s="215" t="s">
        <v>1613</v>
      </c>
      <c r="AR688" s="105"/>
      <c r="AS688" s="105"/>
      <c r="AT688" s="105"/>
      <c r="AU688" s="105"/>
      <c r="AV688" s="105"/>
      <c r="AW688" s="105"/>
      <c r="AX688" s="105"/>
      <c r="AY688" s="105"/>
      <c r="AZ688" s="105"/>
      <c r="BA688" s="105"/>
      <c r="BB688" s="218"/>
      <c r="BC688" s="105"/>
      <c r="BD688" s="250"/>
      <c r="BE688" s="252" t="s">
        <v>1614</v>
      </c>
      <c r="BF688" s="147" t="e">
        <f>VLOOKUP($A688,#REF!,34,FALSE)</f>
        <v>#REF!</v>
      </c>
      <c r="BG688" s="147" t="e">
        <f>VLOOKUP($A688,#REF!,22,FALSE)</f>
        <v>#REF!</v>
      </c>
      <c r="BH688" s="149"/>
    </row>
    <row r="689" s="5" customFormat="1" ht="12.95" customHeight="1" spans="1:60">
      <c r="A689" s="48" t="s">
        <v>1615</v>
      </c>
      <c r="B689" s="38" t="e">
        <f>VLOOKUP($A689,#REF!,34,FALSE)</f>
        <v>#REF!</v>
      </c>
      <c r="C689" s="39" t="str">
        <f t="shared" si="164"/>
        <v>unused_DDR_XM1_B2B_CA6</v>
      </c>
      <c r="D689" s="40" t="e">
        <f>IF(LEN(VLOOKUP($A689,#REF!,8,FALSE)),LEFT(VLOOKUP($A689,#REF!,8,FALSE),LEN(VLOOKUP($A689,#REF!,8,FALSE))-2),"")</f>
        <v>#REF!</v>
      </c>
      <c r="E689" s="41" t="e">
        <f>IF(LEN(VLOOKUP($A689,#REF!,4,FALSE)),IF(INDEX(#REF!,MATCH($A689,#REF!,0),1),LEFT(VLOOKUP($A689,#REF!,4,FALSE),LEN(VLOOKUP($A689,#REF!,4,FALSE))-2),CONCATENATE(LEFT(VLOOKUP($A689,#REF!,4,FALSE),LEN(VLOOKUP($A689,#REF!,4,FALSE))-2),"*")),"")</f>
        <v>#REF!</v>
      </c>
      <c r="F689" s="42" t="e">
        <f>IF(LEN(VLOOKUP($A689,#REF!,5,FALSE)),IF(INDEX(#REF!,MATCH($A689,#REF!,0),2),LEFT(VLOOKUP($A689,#REF!,5,FALSE),LEN(VLOOKUP($A689,#REF!,5,FALSE))-2),CONCATENATE(LEFT(VLOOKUP($A689,#REF!,5,FALSE),LEN(VLOOKUP($A689,#REF!,5,FALSE))-2),"*")),"")</f>
        <v>#REF!</v>
      </c>
      <c r="G689" s="42" t="e">
        <f>IF(LEN(VLOOKUP($A689,#REF!,6,FALSE)),IF(INDEX(#REF!,MATCH($A689,#REF!,0),3),LEFT(VLOOKUP($A689,#REF!,6,FALSE),LEN(VLOOKUP($A689,#REF!,6,FALSE))-2),CONCATENATE(LEFT(VLOOKUP($A689,#REF!,6,FALSE),LEN(VLOOKUP($A689,#REF!,6,FALSE))-2),"*")),"")</f>
        <v>#REF!</v>
      </c>
      <c r="H689" s="43" t="e">
        <f>IF(LEN(VLOOKUP($A689,#REF!,7,FALSE)),IF(INDEX(#REF!,MATCH($A689,#REF!,0),4),LEFT(VLOOKUP($A689,#REF!,7,FALSE),LEN(VLOOKUP($A689,#REF!,7,FALSE))-2),CONCATENATE(LEFT(VLOOKUP($A689,#REF!,7,FALSE),LEN(VLOOKUP($A689,#REF!,7,FALSE))-2),"*")),"")</f>
        <v>#REF!</v>
      </c>
      <c r="I689" s="54" t="e">
        <f>IF(LEN(VLOOKUP($A689,#REF!,8,FALSE)),UPPER(RIGHT(VLOOKUP($A689,#REF!,8,FALSE),1)),"")</f>
        <v>#REF!</v>
      </c>
      <c r="J689" s="42" t="e">
        <f>IF(LEN(VLOOKUP($A689,#REF!,4,FALSE)),UPPER(RIGHT(VLOOKUP($A689,#REF!,4,FALSE),1)),"")</f>
        <v>#REF!</v>
      </c>
      <c r="K689" s="42" t="e">
        <f>IF(LEN(VLOOKUP($A689,#REF!,5,FALSE)),UPPER(RIGHT(VLOOKUP($A689,#REF!,5,FALSE),1)),"")</f>
        <v>#REF!</v>
      </c>
      <c r="L689" s="42" t="e">
        <f>IF(LEN(VLOOKUP($A689,#REF!,6,FALSE)),UPPER(RIGHT(VLOOKUP($A689,#REF!,6,FALSE),1)),"")</f>
        <v>#REF!</v>
      </c>
      <c r="M689" s="43" t="e">
        <f>IF(LEN(VLOOKUP($A689,#REF!,7,FALSE)),UPPER(RIGHT(VLOOKUP($A689,#REF!,7,FALSE),1)),"")</f>
        <v>#REF!</v>
      </c>
      <c r="N689" s="206"/>
      <c r="O689" s="206"/>
      <c r="P689" s="206"/>
      <c r="Q689" s="206"/>
      <c r="R689" s="206"/>
      <c r="S689" s="63" t="e">
        <f>HLOOKUP("Device Tree Pin Name",#REF!,MATCH($A689,#REF!,0),FALSE)</f>
        <v>#REF!</v>
      </c>
      <c r="T689" s="47" t="e">
        <f>HLOOKUP("power rail",#REF!,MATCH($A689,#REF!,0),FALSE)</f>
        <v>#REF!</v>
      </c>
      <c r="U689" s="62" t="e">
        <f>HLOOKUP("Wake Capable",#REF!,MATCH($A689,#REF!,0),FALSE)</f>
        <v>#REF!</v>
      </c>
      <c r="V689" s="62" t="e">
        <f>HLOOKUP("Strap",#REF!,MATCH($A689,#REF!,0),FALSE)</f>
        <v>#REF!</v>
      </c>
      <c r="W689" s="62"/>
      <c r="X689" s="62"/>
      <c r="Y689" s="62"/>
      <c r="Z689" s="47"/>
      <c r="AA689" s="47" t="e">
        <f>HLOOKUP("Pad type",#REF!,MATCH($A689,#REF!,0),FALSE)</f>
        <v>#REF!</v>
      </c>
      <c r="AB689" s="63"/>
      <c r="AC689" s="63" t="e">
        <f>HLOOKUP("POR Pin State",#REF!,MATCH($A689,#REF!,0),FALSE)</f>
        <v>#REF!</v>
      </c>
      <c r="AD689" s="207"/>
      <c r="AE689" s="208"/>
      <c r="AF689" s="208"/>
      <c r="AG689" s="208"/>
      <c r="AH689" s="209"/>
      <c r="AI689" s="209"/>
      <c r="AJ689" s="210"/>
      <c r="AK689" s="210"/>
      <c r="AL689" s="210"/>
      <c r="AM689" s="210"/>
      <c r="AN689" s="210"/>
      <c r="AO689" s="210"/>
      <c r="AP689" s="210"/>
      <c r="AQ689" s="215" t="s">
        <v>1616</v>
      </c>
      <c r="AR689" s="105"/>
      <c r="AS689" s="105"/>
      <c r="AT689" s="105"/>
      <c r="AU689" s="105"/>
      <c r="AV689" s="105"/>
      <c r="AW689" s="105"/>
      <c r="AX689" s="105"/>
      <c r="AY689" s="105"/>
      <c r="AZ689" s="105"/>
      <c r="BA689" s="105"/>
      <c r="BB689" s="218"/>
      <c r="BC689" s="105"/>
      <c r="BD689" s="250"/>
      <c r="BE689" s="252" t="s">
        <v>1617</v>
      </c>
      <c r="BF689" s="147" t="e">
        <f>VLOOKUP($A689,#REF!,34,FALSE)</f>
        <v>#REF!</v>
      </c>
      <c r="BG689" s="147" t="e">
        <f>VLOOKUP($A689,#REF!,22,FALSE)</f>
        <v>#REF!</v>
      </c>
      <c r="BH689" s="149"/>
    </row>
    <row r="690" s="5" customFormat="1" ht="12.95" customHeight="1" spans="1:60">
      <c r="A690" s="10" t="s">
        <v>1618</v>
      </c>
      <c r="B690" s="38" t="e">
        <f>VLOOKUP($A690,#REF!,34,FALSE)</f>
        <v>#REF!</v>
      </c>
      <c r="C690" s="39" t="str">
        <f t="shared" si="164"/>
        <v>unused_DDR_XM1_B2A_CS_CKE0</v>
      </c>
      <c r="D690" s="40" t="e">
        <f>IF(LEN(VLOOKUP($A690,#REF!,8,FALSE)),LEFT(VLOOKUP($A690,#REF!,8,FALSE),LEN(VLOOKUP($A690,#REF!,8,FALSE))-2),"")</f>
        <v>#REF!</v>
      </c>
      <c r="E690" s="41" t="e">
        <f>IF(LEN(VLOOKUP($A690,#REF!,4,FALSE)),IF(INDEX(#REF!,MATCH($A690,#REF!,0),1),LEFT(VLOOKUP($A690,#REF!,4,FALSE),LEN(VLOOKUP($A690,#REF!,4,FALSE))-2),CONCATENATE(LEFT(VLOOKUP($A690,#REF!,4,FALSE),LEN(VLOOKUP($A690,#REF!,4,FALSE))-2),"*")),"")</f>
        <v>#REF!</v>
      </c>
      <c r="F690" s="42" t="e">
        <f>IF(LEN(VLOOKUP($A690,#REF!,5,FALSE)),IF(INDEX(#REF!,MATCH($A690,#REF!,0),2),LEFT(VLOOKUP($A690,#REF!,5,FALSE),LEN(VLOOKUP($A690,#REF!,5,FALSE))-2),CONCATENATE(LEFT(VLOOKUP($A690,#REF!,5,FALSE),LEN(VLOOKUP($A690,#REF!,5,FALSE))-2),"*")),"")</f>
        <v>#REF!</v>
      </c>
      <c r="G690" s="42" t="e">
        <f>IF(LEN(VLOOKUP($A690,#REF!,6,FALSE)),IF(INDEX(#REF!,MATCH($A690,#REF!,0),3),LEFT(VLOOKUP($A690,#REF!,6,FALSE),LEN(VLOOKUP($A690,#REF!,6,FALSE))-2),CONCATENATE(LEFT(VLOOKUP($A690,#REF!,6,FALSE),LEN(VLOOKUP($A690,#REF!,6,FALSE))-2),"*")),"")</f>
        <v>#REF!</v>
      </c>
      <c r="H690" s="43" t="e">
        <f>IF(LEN(VLOOKUP($A690,#REF!,7,FALSE)),IF(INDEX(#REF!,MATCH($A690,#REF!,0),4),LEFT(VLOOKUP($A690,#REF!,7,FALSE),LEN(VLOOKUP($A690,#REF!,7,FALSE))-2),CONCATENATE(LEFT(VLOOKUP($A690,#REF!,7,FALSE),LEN(VLOOKUP($A690,#REF!,7,FALSE))-2),"*")),"")</f>
        <v>#REF!</v>
      </c>
      <c r="I690" s="54" t="e">
        <f>IF(LEN(VLOOKUP($A690,#REF!,8,FALSE)),UPPER(RIGHT(VLOOKUP($A690,#REF!,8,FALSE),1)),"")</f>
        <v>#REF!</v>
      </c>
      <c r="J690" s="42" t="e">
        <f>IF(LEN(VLOOKUP($A690,#REF!,4,FALSE)),UPPER(RIGHT(VLOOKUP($A690,#REF!,4,FALSE),1)),"")</f>
        <v>#REF!</v>
      </c>
      <c r="K690" s="42" t="e">
        <f>IF(LEN(VLOOKUP($A690,#REF!,5,FALSE)),UPPER(RIGHT(VLOOKUP($A690,#REF!,5,FALSE),1)),"")</f>
        <v>#REF!</v>
      </c>
      <c r="L690" s="42" t="e">
        <f>IF(LEN(VLOOKUP($A690,#REF!,6,FALSE)),UPPER(RIGHT(VLOOKUP($A690,#REF!,6,FALSE),1)),"")</f>
        <v>#REF!</v>
      </c>
      <c r="M690" s="43" t="e">
        <f>IF(LEN(VLOOKUP($A690,#REF!,7,FALSE)),UPPER(RIGHT(VLOOKUP($A690,#REF!,7,FALSE),1)),"")</f>
        <v>#REF!</v>
      </c>
      <c r="N690" s="206"/>
      <c r="O690" s="206"/>
      <c r="P690" s="206"/>
      <c r="Q690" s="206"/>
      <c r="R690" s="206"/>
      <c r="S690" s="63" t="e">
        <f>HLOOKUP("Device Tree Pin Name",#REF!,MATCH($A690,#REF!,0),FALSE)</f>
        <v>#REF!</v>
      </c>
      <c r="T690" s="47" t="e">
        <f>HLOOKUP("power rail",#REF!,MATCH($A690,#REF!,0),FALSE)</f>
        <v>#REF!</v>
      </c>
      <c r="U690" s="62" t="e">
        <f>HLOOKUP("Wake Capable",#REF!,MATCH($A690,#REF!,0),FALSE)</f>
        <v>#REF!</v>
      </c>
      <c r="V690" s="62" t="e">
        <f>HLOOKUP("Strap",#REF!,MATCH($A690,#REF!,0),FALSE)</f>
        <v>#REF!</v>
      </c>
      <c r="W690" s="62"/>
      <c r="X690" s="62"/>
      <c r="Y690" s="62"/>
      <c r="Z690" s="47"/>
      <c r="AA690" s="47" t="e">
        <f>HLOOKUP("Pad type",#REF!,MATCH($A690,#REF!,0),FALSE)</f>
        <v>#REF!</v>
      </c>
      <c r="AB690" s="63"/>
      <c r="AC690" s="63" t="e">
        <f>HLOOKUP("POR Pin State",#REF!,MATCH($A690,#REF!,0),FALSE)</f>
        <v>#REF!</v>
      </c>
      <c r="AD690" s="207"/>
      <c r="AE690" s="208"/>
      <c r="AF690" s="208"/>
      <c r="AG690" s="208"/>
      <c r="AH690" s="209"/>
      <c r="AI690" s="209"/>
      <c r="AJ690" s="210"/>
      <c r="AK690" s="210"/>
      <c r="AL690" s="210"/>
      <c r="AM690" s="210"/>
      <c r="AN690" s="210"/>
      <c r="AO690" s="210"/>
      <c r="AP690" s="210"/>
      <c r="AQ690" s="215" t="s">
        <v>1618</v>
      </c>
      <c r="AR690" s="105"/>
      <c r="AS690" s="105"/>
      <c r="AT690" s="105"/>
      <c r="AU690" s="105"/>
      <c r="AV690" s="105"/>
      <c r="AW690" s="105"/>
      <c r="AX690" s="105"/>
      <c r="AY690" s="105"/>
      <c r="AZ690" s="105"/>
      <c r="BA690" s="105"/>
      <c r="BB690" s="218"/>
      <c r="BC690" s="105"/>
      <c r="BD690" s="250"/>
      <c r="BE690" s="252" t="s">
        <v>1619</v>
      </c>
      <c r="BF690" s="147" t="e">
        <f>VLOOKUP($A690,#REF!,34,FALSE)</f>
        <v>#REF!</v>
      </c>
      <c r="BG690" s="147" t="e">
        <f>VLOOKUP($A690,#REF!,22,FALSE)</f>
        <v>#REF!</v>
      </c>
      <c r="BH690" s="149"/>
    </row>
    <row r="691" s="5" customFormat="1" ht="12.95" customHeight="1" spans="1:60">
      <c r="A691" s="10" t="s">
        <v>1620</v>
      </c>
      <c r="B691" s="38" t="e">
        <f>VLOOKUP($A691,#REF!,34,FALSE)</f>
        <v>#REF!</v>
      </c>
      <c r="C691" s="39" t="str">
        <f t="shared" si="164"/>
        <v>unused_DDR_XM1_B2A_CS_CKE1</v>
      </c>
      <c r="D691" s="40" t="e">
        <f>IF(LEN(VLOOKUP($A691,#REF!,8,FALSE)),LEFT(VLOOKUP($A691,#REF!,8,FALSE),LEN(VLOOKUP($A691,#REF!,8,FALSE))-2),"")</f>
        <v>#REF!</v>
      </c>
      <c r="E691" s="41" t="e">
        <f>IF(LEN(VLOOKUP($A691,#REF!,4,FALSE)),IF(INDEX(#REF!,MATCH($A691,#REF!,0),1),LEFT(VLOOKUP($A691,#REF!,4,FALSE),LEN(VLOOKUP($A691,#REF!,4,FALSE))-2),CONCATENATE(LEFT(VLOOKUP($A691,#REF!,4,FALSE),LEN(VLOOKUP($A691,#REF!,4,FALSE))-2),"*")),"")</f>
        <v>#REF!</v>
      </c>
      <c r="F691" s="42" t="e">
        <f>IF(LEN(VLOOKUP($A691,#REF!,5,FALSE)),IF(INDEX(#REF!,MATCH($A691,#REF!,0),2),LEFT(VLOOKUP($A691,#REF!,5,FALSE),LEN(VLOOKUP($A691,#REF!,5,FALSE))-2),CONCATENATE(LEFT(VLOOKUP($A691,#REF!,5,FALSE),LEN(VLOOKUP($A691,#REF!,5,FALSE))-2),"*")),"")</f>
        <v>#REF!</v>
      </c>
      <c r="G691" s="42" t="e">
        <f>IF(LEN(VLOOKUP($A691,#REF!,6,FALSE)),IF(INDEX(#REF!,MATCH($A691,#REF!,0),3),LEFT(VLOOKUP($A691,#REF!,6,FALSE),LEN(VLOOKUP($A691,#REF!,6,FALSE))-2),CONCATENATE(LEFT(VLOOKUP($A691,#REF!,6,FALSE),LEN(VLOOKUP($A691,#REF!,6,FALSE))-2),"*")),"")</f>
        <v>#REF!</v>
      </c>
      <c r="H691" s="43" t="e">
        <f>IF(LEN(VLOOKUP($A691,#REF!,7,FALSE)),IF(INDEX(#REF!,MATCH($A691,#REF!,0),4),LEFT(VLOOKUP($A691,#REF!,7,FALSE),LEN(VLOOKUP($A691,#REF!,7,FALSE))-2),CONCATENATE(LEFT(VLOOKUP($A691,#REF!,7,FALSE),LEN(VLOOKUP($A691,#REF!,7,FALSE))-2),"*")),"")</f>
        <v>#REF!</v>
      </c>
      <c r="I691" s="54" t="e">
        <f>IF(LEN(VLOOKUP($A691,#REF!,8,FALSE)),UPPER(RIGHT(VLOOKUP($A691,#REF!,8,FALSE),1)),"")</f>
        <v>#REF!</v>
      </c>
      <c r="J691" s="42" t="e">
        <f>IF(LEN(VLOOKUP($A691,#REF!,4,FALSE)),UPPER(RIGHT(VLOOKUP($A691,#REF!,4,FALSE),1)),"")</f>
        <v>#REF!</v>
      </c>
      <c r="K691" s="42" t="e">
        <f>IF(LEN(VLOOKUP($A691,#REF!,5,FALSE)),UPPER(RIGHT(VLOOKUP($A691,#REF!,5,FALSE),1)),"")</f>
        <v>#REF!</v>
      </c>
      <c r="L691" s="42" t="e">
        <f>IF(LEN(VLOOKUP($A691,#REF!,6,FALSE)),UPPER(RIGHT(VLOOKUP($A691,#REF!,6,FALSE),1)),"")</f>
        <v>#REF!</v>
      </c>
      <c r="M691" s="43" t="e">
        <f>IF(LEN(VLOOKUP($A691,#REF!,7,FALSE)),UPPER(RIGHT(VLOOKUP($A691,#REF!,7,FALSE),1)),"")</f>
        <v>#REF!</v>
      </c>
      <c r="N691" s="206"/>
      <c r="O691" s="206"/>
      <c r="P691" s="206"/>
      <c r="Q691" s="206"/>
      <c r="R691" s="206"/>
      <c r="S691" s="63" t="e">
        <f>HLOOKUP("Device Tree Pin Name",#REF!,MATCH($A691,#REF!,0),FALSE)</f>
        <v>#REF!</v>
      </c>
      <c r="T691" s="47" t="e">
        <f>HLOOKUP("power rail",#REF!,MATCH($A691,#REF!,0),FALSE)</f>
        <v>#REF!</v>
      </c>
      <c r="U691" s="62" t="e">
        <f>HLOOKUP("Wake Capable",#REF!,MATCH($A691,#REF!,0),FALSE)</f>
        <v>#REF!</v>
      </c>
      <c r="V691" s="62" t="e">
        <f>HLOOKUP("Strap",#REF!,MATCH($A691,#REF!,0),FALSE)</f>
        <v>#REF!</v>
      </c>
      <c r="W691" s="62"/>
      <c r="X691" s="62"/>
      <c r="Y691" s="62"/>
      <c r="Z691" s="47"/>
      <c r="AA691" s="47" t="e">
        <f>HLOOKUP("Pad type",#REF!,MATCH($A691,#REF!,0),FALSE)</f>
        <v>#REF!</v>
      </c>
      <c r="AB691" s="63"/>
      <c r="AC691" s="63" t="e">
        <f>HLOOKUP("POR Pin State",#REF!,MATCH($A691,#REF!,0),FALSE)</f>
        <v>#REF!</v>
      </c>
      <c r="AD691" s="207"/>
      <c r="AE691" s="208"/>
      <c r="AF691" s="208"/>
      <c r="AG691" s="208"/>
      <c r="AH691" s="209"/>
      <c r="AI691" s="209"/>
      <c r="AJ691" s="210"/>
      <c r="AK691" s="210"/>
      <c r="AL691" s="210"/>
      <c r="AM691" s="210"/>
      <c r="AN691" s="210"/>
      <c r="AO691" s="210"/>
      <c r="AP691" s="210"/>
      <c r="AQ691" s="215" t="s">
        <v>1620</v>
      </c>
      <c r="AR691" s="105"/>
      <c r="AS691" s="105"/>
      <c r="AT691" s="105"/>
      <c r="AU691" s="105"/>
      <c r="AV691" s="105"/>
      <c r="AW691" s="105"/>
      <c r="AX691" s="105"/>
      <c r="AY691" s="105"/>
      <c r="AZ691" s="105"/>
      <c r="BA691" s="105"/>
      <c r="BB691" s="218"/>
      <c r="BC691" s="105"/>
      <c r="BD691" s="250"/>
      <c r="BE691" s="252" t="s">
        <v>1621</v>
      </c>
      <c r="BF691" s="147" t="e">
        <f>VLOOKUP($A691,#REF!,34,FALSE)</f>
        <v>#REF!</v>
      </c>
      <c r="BG691" s="147" t="e">
        <f>VLOOKUP($A691,#REF!,22,FALSE)</f>
        <v>#REF!</v>
      </c>
      <c r="BH691" s="149"/>
    </row>
    <row r="692" s="5" customFormat="1" ht="12.95" customHeight="1" spans="1:60">
      <c r="A692" s="48" t="s">
        <v>1622</v>
      </c>
      <c r="B692" s="38" t="e">
        <f>VLOOKUP($A692,#REF!,34,FALSE)</f>
        <v>#REF!</v>
      </c>
      <c r="C692" s="39" t="str">
        <f t="shared" si="164"/>
        <v>unused_DDR_XM1_B2B_CS_CKE0</v>
      </c>
      <c r="D692" s="40" t="e">
        <f>IF(LEN(VLOOKUP($A692,#REF!,8,FALSE)),LEFT(VLOOKUP($A692,#REF!,8,FALSE),LEN(VLOOKUP($A692,#REF!,8,FALSE))-2),"")</f>
        <v>#REF!</v>
      </c>
      <c r="E692" s="41" t="e">
        <f>IF(LEN(VLOOKUP($A692,#REF!,4,FALSE)),IF(INDEX(#REF!,MATCH($A692,#REF!,0),1),LEFT(VLOOKUP($A692,#REF!,4,FALSE),LEN(VLOOKUP($A692,#REF!,4,FALSE))-2),CONCATENATE(LEFT(VLOOKUP($A692,#REF!,4,FALSE),LEN(VLOOKUP($A692,#REF!,4,FALSE))-2),"*")),"")</f>
        <v>#REF!</v>
      </c>
      <c r="F692" s="42" t="e">
        <f>IF(LEN(VLOOKUP($A692,#REF!,5,FALSE)),IF(INDEX(#REF!,MATCH($A692,#REF!,0),2),LEFT(VLOOKUP($A692,#REF!,5,FALSE),LEN(VLOOKUP($A692,#REF!,5,FALSE))-2),CONCATENATE(LEFT(VLOOKUP($A692,#REF!,5,FALSE),LEN(VLOOKUP($A692,#REF!,5,FALSE))-2),"*")),"")</f>
        <v>#REF!</v>
      </c>
      <c r="G692" s="42" t="e">
        <f>IF(LEN(VLOOKUP($A692,#REF!,6,FALSE)),IF(INDEX(#REF!,MATCH($A692,#REF!,0),3),LEFT(VLOOKUP($A692,#REF!,6,FALSE),LEN(VLOOKUP($A692,#REF!,6,FALSE))-2),CONCATENATE(LEFT(VLOOKUP($A692,#REF!,6,FALSE),LEN(VLOOKUP($A692,#REF!,6,FALSE))-2),"*")),"")</f>
        <v>#REF!</v>
      </c>
      <c r="H692" s="43" t="e">
        <f>IF(LEN(VLOOKUP($A692,#REF!,7,FALSE)),IF(INDEX(#REF!,MATCH($A692,#REF!,0),4),LEFT(VLOOKUP($A692,#REF!,7,FALSE),LEN(VLOOKUP($A692,#REF!,7,FALSE))-2),CONCATENATE(LEFT(VLOOKUP($A692,#REF!,7,FALSE),LEN(VLOOKUP($A692,#REF!,7,FALSE))-2),"*")),"")</f>
        <v>#REF!</v>
      </c>
      <c r="I692" s="54" t="e">
        <f>IF(LEN(VLOOKUP($A692,#REF!,8,FALSE)),UPPER(RIGHT(VLOOKUP($A692,#REF!,8,FALSE),1)),"")</f>
        <v>#REF!</v>
      </c>
      <c r="J692" s="42" t="e">
        <f>IF(LEN(VLOOKUP($A692,#REF!,4,FALSE)),UPPER(RIGHT(VLOOKUP($A692,#REF!,4,FALSE),1)),"")</f>
        <v>#REF!</v>
      </c>
      <c r="K692" s="42" t="e">
        <f>IF(LEN(VLOOKUP($A692,#REF!,5,FALSE)),UPPER(RIGHT(VLOOKUP($A692,#REF!,5,FALSE),1)),"")</f>
        <v>#REF!</v>
      </c>
      <c r="L692" s="42" t="e">
        <f>IF(LEN(VLOOKUP($A692,#REF!,6,FALSE)),UPPER(RIGHT(VLOOKUP($A692,#REF!,6,FALSE),1)),"")</f>
        <v>#REF!</v>
      </c>
      <c r="M692" s="43" t="e">
        <f>IF(LEN(VLOOKUP($A692,#REF!,7,FALSE)),UPPER(RIGHT(VLOOKUP($A692,#REF!,7,FALSE),1)),"")</f>
        <v>#REF!</v>
      </c>
      <c r="N692" s="206"/>
      <c r="O692" s="206"/>
      <c r="P692" s="206"/>
      <c r="Q692" s="206"/>
      <c r="R692" s="206"/>
      <c r="S692" s="63" t="e">
        <f>HLOOKUP("Device Tree Pin Name",#REF!,MATCH($A692,#REF!,0),FALSE)</f>
        <v>#REF!</v>
      </c>
      <c r="T692" s="47" t="e">
        <f>HLOOKUP("power rail",#REF!,MATCH($A692,#REF!,0),FALSE)</f>
        <v>#REF!</v>
      </c>
      <c r="U692" s="62" t="e">
        <f>HLOOKUP("Wake Capable",#REF!,MATCH($A692,#REF!,0),FALSE)</f>
        <v>#REF!</v>
      </c>
      <c r="V692" s="62" t="e">
        <f>HLOOKUP("Strap",#REF!,MATCH($A692,#REF!,0),FALSE)</f>
        <v>#REF!</v>
      </c>
      <c r="W692" s="62"/>
      <c r="X692" s="62"/>
      <c r="Y692" s="62"/>
      <c r="Z692" s="47"/>
      <c r="AA692" s="47" t="e">
        <f>HLOOKUP("Pad type",#REF!,MATCH($A692,#REF!,0),FALSE)</f>
        <v>#REF!</v>
      </c>
      <c r="AB692" s="63"/>
      <c r="AC692" s="63" t="e">
        <f>HLOOKUP("POR Pin State",#REF!,MATCH($A692,#REF!,0),FALSE)</f>
        <v>#REF!</v>
      </c>
      <c r="AD692" s="207"/>
      <c r="AE692" s="208"/>
      <c r="AF692" s="208"/>
      <c r="AG692" s="208"/>
      <c r="AH692" s="209"/>
      <c r="AI692" s="209"/>
      <c r="AJ692" s="210"/>
      <c r="AK692" s="210"/>
      <c r="AL692" s="210"/>
      <c r="AM692" s="210"/>
      <c r="AN692" s="210"/>
      <c r="AO692" s="210"/>
      <c r="AP692" s="210"/>
      <c r="AQ692" s="215" t="s">
        <v>1622</v>
      </c>
      <c r="AR692" s="105"/>
      <c r="AS692" s="105"/>
      <c r="AT692" s="105"/>
      <c r="AU692" s="105"/>
      <c r="AV692" s="105"/>
      <c r="AW692" s="105"/>
      <c r="AX692" s="105"/>
      <c r="AY692" s="105"/>
      <c r="AZ692" s="105"/>
      <c r="BA692" s="105"/>
      <c r="BB692" s="218"/>
      <c r="BC692" s="105"/>
      <c r="BD692" s="250"/>
      <c r="BE692" s="252" t="s">
        <v>1623</v>
      </c>
      <c r="BF692" s="147" t="e">
        <f>VLOOKUP($A692,#REF!,34,FALSE)</f>
        <v>#REF!</v>
      </c>
      <c r="BG692" s="147" t="e">
        <f>VLOOKUP($A692,#REF!,22,FALSE)</f>
        <v>#REF!</v>
      </c>
      <c r="BH692" s="149"/>
    </row>
    <row r="693" s="5" customFormat="1" ht="12.95" customHeight="1" spans="1:60">
      <c r="A693" s="48" t="s">
        <v>1624</v>
      </c>
      <c r="B693" s="38" t="e">
        <f>VLOOKUP($A693,#REF!,34,FALSE)</f>
        <v>#REF!</v>
      </c>
      <c r="C693" s="39" t="str">
        <f t="shared" si="164"/>
        <v>unused_DDR_XM1_B2B_CS_CKE1</v>
      </c>
      <c r="D693" s="40" t="e">
        <f>IF(LEN(VLOOKUP($A693,#REF!,8,FALSE)),LEFT(VLOOKUP($A693,#REF!,8,FALSE),LEN(VLOOKUP($A693,#REF!,8,FALSE))-2),"")</f>
        <v>#REF!</v>
      </c>
      <c r="E693" s="41" t="e">
        <f>IF(LEN(VLOOKUP($A693,#REF!,4,FALSE)),IF(INDEX(#REF!,MATCH($A693,#REF!,0),1),LEFT(VLOOKUP($A693,#REF!,4,FALSE),LEN(VLOOKUP($A693,#REF!,4,FALSE))-2),CONCATENATE(LEFT(VLOOKUP($A693,#REF!,4,FALSE),LEN(VLOOKUP($A693,#REF!,4,FALSE))-2),"*")),"")</f>
        <v>#REF!</v>
      </c>
      <c r="F693" s="42" t="e">
        <f>IF(LEN(VLOOKUP($A693,#REF!,5,FALSE)),IF(INDEX(#REF!,MATCH($A693,#REF!,0),2),LEFT(VLOOKUP($A693,#REF!,5,FALSE),LEN(VLOOKUP($A693,#REF!,5,FALSE))-2),CONCATENATE(LEFT(VLOOKUP($A693,#REF!,5,FALSE),LEN(VLOOKUP($A693,#REF!,5,FALSE))-2),"*")),"")</f>
        <v>#REF!</v>
      </c>
      <c r="G693" s="42" t="e">
        <f>IF(LEN(VLOOKUP($A693,#REF!,6,FALSE)),IF(INDEX(#REF!,MATCH($A693,#REF!,0),3),LEFT(VLOOKUP($A693,#REF!,6,FALSE),LEN(VLOOKUP($A693,#REF!,6,FALSE))-2),CONCATENATE(LEFT(VLOOKUP($A693,#REF!,6,FALSE),LEN(VLOOKUP($A693,#REF!,6,FALSE))-2),"*")),"")</f>
        <v>#REF!</v>
      </c>
      <c r="H693" s="43" t="e">
        <f>IF(LEN(VLOOKUP($A693,#REF!,7,FALSE)),IF(INDEX(#REF!,MATCH($A693,#REF!,0),4),LEFT(VLOOKUP($A693,#REF!,7,FALSE),LEN(VLOOKUP($A693,#REF!,7,FALSE))-2),CONCATENATE(LEFT(VLOOKUP($A693,#REF!,7,FALSE),LEN(VLOOKUP($A693,#REF!,7,FALSE))-2),"*")),"")</f>
        <v>#REF!</v>
      </c>
      <c r="I693" s="54" t="e">
        <f>IF(LEN(VLOOKUP($A693,#REF!,8,FALSE)),UPPER(RIGHT(VLOOKUP($A693,#REF!,8,FALSE),1)),"")</f>
        <v>#REF!</v>
      </c>
      <c r="J693" s="42" t="e">
        <f>IF(LEN(VLOOKUP($A693,#REF!,4,FALSE)),UPPER(RIGHT(VLOOKUP($A693,#REF!,4,FALSE),1)),"")</f>
        <v>#REF!</v>
      </c>
      <c r="K693" s="42" t="e">
        <f>IF(LEN(VLOOKUP($A693,#REF!,5,FALSE)),UPPER(RIGHT(VLOOKUP($A693,#REF!,5,FALSE),1)),"")</f>
        <v>#REF!</v>
      </c>
      <c r="L693" s="42" t="e">
        <f>IF(LEN(VLOOKUP($A693,#REF!,6,FALSE)),UPPER(RIGHT(VLOOKUP($A693,#REF!,6,FALSE),1)),"")</f>
        <v>#REF!</v>
      </c>
      <c r="M693" s="43" t="e">
        <f>IF(LEN(VLOOKUP($A693,#REF!,7,FALSE)),UPPER(RIGHT(VLOOKUP($A693,#REF!,7,FALSE),1)),"")</f>
        <v>#REF!</v>
      </c>
      <c r="N693" s="206"/>
      <c r="O693" s="206"/>
      <c r="P693" s="206"/>
      <c r="Q693" s="206"/>
      <c r="R693" s="206"/>
      <c r="S693" s="63" t="e">
        <f>HLOOKUP("Device Tree Pin Name",#REF!,MATCH($A693,#REF!,0),FALSE)</f>
        <v>#REF!</v>
      </c>
      <c r="T693" s="47" t="e">
        <f>HLOOKUP("power rail",#REF!,MATCH($A693,#REF!,0),FALSE)</f>
        <v>#REF!</v>
      </c>
      <c r="U693" s="62" t="e">
        <f>HLOOKUP("Wake Capable",#REF!,MATCH($A693,#REF!,0),FALSE)</f>
        <v>#REF!</v>
      </c>
      <c r="V693" s="62" t="e">
        <f>HLOOKUP("Strap",#REF!,MATCH($A693,#REF!,0),FALSE)</f>
        <v>#REF!</v>
      </c>
      <c r="W693" s="62"/>
      <c r="X693" s="62"/>
      <c r="Y693" s="62"/>
      <c r="Z693" s="47"/>
      <c r="AA693" s="47" t="e">
        <f>HLOOKUP("Pad type",#REF!,MATCH($A693,#REF!,0),FALSE)</f>
        <v>#REF!</v>
      </c>
      <c r="AB693" s="63"/>
      <c r="AC693" s="63" t="e">
        <f>HLOOKUP("POR Pin State",#REF!,MATCH($A693,#REF!,0),FALSE)</f>
        <v>#REF!</v>
      </c>
      <c r="AD693" s="207"/>
      <c r="AE693" s="208"/>
      <c r="AF693" s="208"/>
      <c r="AG693" s="208"/>
      <c r="AH693" s="209"/>
      <c r="AI693" s="209"/>
      <c r="AJ693" s="210"/>
      <c r="AK693" s="210"/>
      <c r="AL693" s="210"/>
      <c r="AM693" s="210"/>
      <c r="AN693" s="210"/>
      <c r="AO693" s="210"/>
      <c r="AP693" s="210"/>
      <c r="AQ693" s="215" t="s">
        <v>1624</v>
      </c>
      <c r="AR693" s="105"/>
      <c r="AS693" s="105"/>
      <c r="AT693" s="105"/>
      <c r="AU693" s="105"/>
      <c r="AV693" s="105"/>
      <c r="AW693" s="105"/>
      <c r="AX693" s="105"/>
      <c r="AY693" s="105"/>
      <c r="AZ693" s="105"/>
      <c r="BA693" s="105"/>
      <c r="BB693" s="218"/>
      <c r="BC693" s="105"/>
      <c r="BD693" s="250"/>
      <c r="BE693" s="252" t="s">
        <v>1625</v>
      </c>
      <c r="BF693" s="147" t="e">
        <f>VLOOKUP($A693,#REF!,34,FALSE)</f>
        <v>#REF!</v>
      </c>
      <c r="BG693" s="147" t="e">
        <f>VLOOKUP($A693,#REF!,22,FALSE)</f>
        <v>#REF!</v>
      </c>
      <c r="BH693" s="149"/>
    </row>
    <row r="694" s="5" customFormat="1" ht="12.95" customHeight="1" spans="1:60">
      <c r="A694" s="48" t="s">
        <v>1626</v>
      </c>
      <c r="B694" s="38" t="e">
        <f>VLOOKUP($A694,#REF!,34,FALSE)</f>
        <v>#REF!</v>
      </c>
      <c r="C694" s="39" t="str">
        <f t="shared" si="164"/>
        <v>unused_DDR_XM1_B2A_CLK_P</v>
      </c>
      <c r="D694" s="40" t="e">
        <f>IF(LEN(VLOOKUP($A694,#REF!,8,FALSE)),LEFT(VLOOKUP($A694,#REF!,8,FALSE),LEN(VLOOKUP($A694,#REF!,8,FALSE))-2),"")</f>
        <v>#REF!</v>
      </c>
      <c r="E694" s="41" t="e">
        <f>IF(LEN(VLOOKUP($A694,#REF!,4,FALSE)),IF(INDEX(#REF!,MATCH($A694,#REF!,0),1),LEFT(VLOOKUP($A694,#REF!,4,FALSE),LEN(VLOOKUP($A694,#REF!,4,FALSE))-2),CONCATENATE(LEFT(VLOOKUP($A694,#REF!,4,FALSE),LEN(VLOOKUP($A694,#REF!,4,FALSE))-2),"*")),"")</f>
        <v>#REF!</v>
      </c>
      <c r="F694" s="42" t="e">
        <f>IF(LEN(VLOOKUP($A694,#REF!,5,FALSE)),IF(INDEX(#REF!,MATCH($A694,#REF!,0),2),LEFT(VLOOKUP($A694,#REF!,5,FALSE),LEN(VLOOKUP($A694,#REF!,5,FALSE))-2),CONCATENATE(LEFT(VLOOKUP($A694,#REF!,5,FALSE),LEN(VLOOKUP($A694,#REF!,5,FALSE))-2),"*")),"")</f>
        <v>#REF!</v>
      </c>
      <c r="G694" s="42" t="e">
        <f>IF(LEN(VLOOKUP($A694,#REF!,6,FALSE)),IF(INDEX(#REF!,MATCH($A694,#REF!,0),3),LEFT(VLOOKUP($A694,#REF!,6,FALSE),LEN(VLOOKUP($A694,#REF!,6,FALSE))-2),CONCATENATE(LEFT(VLOOKUP($A694,#REF!,6,FALSE),LEN(VLOOKUP($A694,#REF!,6,FALSE))-2),"*")),"")</f>
        <v>#REF!</v>
      </c>
      <c r="H694" s="43" t="e">
        <f>IF(LEN(VLOOKUP($A694,#REF!,7,FALSE)),IF(INDEX(#REF!,MATCH($A694,#REF!,0),4),LEFT(VLOOKUP($A694,#REF!,7,FALSE),LEN(VLOOKUP($A694,#REF!,7,FALSE))-2),CONCATENATE(LEFT(VLOOKUP($A694,#REF!,7,FALSE),LEN(VLOOKUP($A694,#REF!,7,FALSE))-2),"*")),"")</f>
        <v>#REF!</v>
      </c>
      <c r="I694" s="54" t="e">
        <f>IF(LEN(VLOOKUP($A694,#REF!,8,FALSE)),UPPER(RIGHT(VLOOKUP($A694,#REF!,8,FALSE),1)),"")</f>
        <v>#REF!</v>
      </c>
      <c r="J694" s="42" t="e">
        <f>IF(LEN(VLOOKUP($A694,#REF!,4,FALSE)),UPPER(RIGHT(VLOOKUP($A694,#REF!,4,FALSE),1)),"")</f>
        <v>#REF!</v>
      </c>
      <c r="K694" s="42" t="e">
        <f>IF(LEN(VLOOKUP($A694,#REF!,5,FALSE)),UPPER(RIGHT(VLOOKUP($A694,#REF!,5,FALSE),1)),"")</f>
        <v>#REF!</v>
      </c>
      <c r="L694" s="42" t="e">
        <f>IF(LEN(VLOOKUP($A694,#REF!,6,FALSE)),UPPER(RIGHT(VLOOKUP($A694,#REF!,6,FALSE),1)),"")</f>
        <v>#REF!</v>
      </c>
      <c r="M694" s="43" t="e">
        <f>IF(LEN(VLOOKUP($A694,#REF!,7,FALSE)),UPPER(RIGHT(VLOOKUP($A694,#REF!,7,FALSE),1)),"")</f>
        <v>#REF!</v>
      </c>
      <c r="N694" s="206"/>
      <c r="O694" s="206"/>
      <c r="P694" s="206"/>
      <c r="Q694" s="206"/>
      <c r="R694" s="206"/>
      <c r="S694" s="63" t="e">
        <f>HLOOKUP("Device Tree Pin Name",#REF!,MATCH($A694,#REF!,0),FALSE)</f>
        <v>#REF!</v>
      </c>
      <c r="T694" s="47" t="e">
        <f>HLOOKUP("power rail",#REF!,MATCH($A694,#REF!,0),FALSE)</f>
        <v>#REF!</v>
      </c>
      <c r="U694" s="62" t="e">
        <f>HLOOKUP("Wake Capable",#REF!,MATCH($A694,#REF!,0),FALSE)</f>
        <v>#REF!</v>
      </c>
      <c r="V694" s="62" t="e">
        <f>HLOOKUP("Strap",#REF!,MATCH($A694,#REF!,0),FALSE)</f>
        <v>#REF!</v>
      </c>
      <c r="W694" s="62"/>
      <c r="X694" s="62"/>
      <c r="Y694" s="62"/>
      <c r="Z694" s="47"/>
      <c r="AA694" s="47" t="e">
        <f>HLOOKUP("Pad type",#REF!,MATCH($A694,#REF!,0),FALSE)</f>
        <v>#REF!</v>
      </c>
      <c r="AB694" s="63"/>
      <c r="AC694" s="63" t="e">
        <f>HLOOKUP("POR Pin State",#REF!,MATCH($A694,#REF!,0),FALSE)</f>
        <v>#REF!</v>
      </c>
      <c r="AD694" s="207"/>
      <c r="AE694" s="208"/>
      <c r="AF694" s="208"/>
      <c r="AG694" s="208"/>
      <c r="AH694" s="209"/>
      <c r="AI694" s="209"/>
      <c r="AJ694" s="210"/>
      <c r="AK694" s="210"/>
      <c r="AL694" s="210"/>
      <c r="AM694" s="210"/>
      <c r="AN694" s="210"/>
      <c r="AO694" s="210"/>
      <c r="AP694" s="210"/>
      <c r="AQ694" s="215" t="s">
        <v>1626</v>
      </c>
      <c r="AR694" s="105"/>
      <c r="AS694" s="105"/>
      <c r="AT694" s="105"/>
      <c r="AU694" s="105"/>
      <c r="AV694" s="105"/>
      <c r="AW694" s="105"/>
      <c r="AX694" s="105"/>
      <c r="AY694" s="105"/>
      <c r="AZ694" s="105"/>
      <c r="BA694" s="105"/>
      <c r="BB694" s="218"/>
      <c r="BC694" s="105"/>
      <c r="BD694" s="250"/>
      <c r="BE694" s="252" t="s">
        <v>1627</v>
      </c>
      <c r="BF694" s="147" t="e">
        <f>VLOOKUP($A694,#REF!,34,FALSE)</f>
        <v>#REF!</v>
      </c>
      <c r="BG694" s="147" t="e">
        <f>VLOOKUP($A694,#REF!,22,FALSE)</f>
        <v>#REF!</v>
      </c>
      <c r="BH694" s="149"/>
    </row>
    <row r="695" s="5" customFormat="1" ht="12.95" customHeight="1" spans="1:60">
      <c r="A695" s="48" t="s">
        <v>1628</v>
      </c>
      <c r="B695" s="38" t="e">
        <f>VLOOKUP($A695,#REF!,34,FALSE)</f>
        <v>#REF!</v>
      </c>
      <c r="C695" s="39" t="str">
        <f t="shared" si="164"/>
        <v>unused_DDR_XM1_B2A_CLK_N</v>
      </c>
      <c r="D695" s="40" t="e">
        <f>IF(LEN(VLOOKUP($A695,#REF!,8,FALSE)),LEFT(VLOOKUP($A695,#REF!,8,FALSE),LEN(VLOOKUP($A695,#REF!,8,FALSE))-2),"")</f>
        <v>#REF!</v>
      </c>
      <c r="E695" s="41" t="e">
        <f>IF(LEN(VLOOKUP($A695,#REF!,4,FALSE)),IF(INDEX(#REF!,MATCH($A695,#REF!,0),1),LEFT(VLOOKUP($A695,#REF!,4,FALSE),LEN(VLOOKUP($A695,#REF!,4,FALSE))-2),CONCATENATE(LEFT(VLOOKUP($A695,#REF!,4,FALSE),LEN(VLOOKUP($A695,#REF!,4,FALSE))-2),"*")),"")</f>
        <v>#REF!</v>
      </c>
      <c r="F695" s="42" t="e">
        <f>IF(LEN(VLOOKUP($A695,#REF!,5,FALSE)),IF(INDEX(#REF!,MATCH($A695,#REF!,0),2),LEFT(VLOOKUP($A695,#REF!,5,FALSE),LEN(VLOOKUP($A695,#REF!,5,FALSE))-2),CONCATENATE(LEFT(VLOOKUP($A695,#REF!,5,FALSE),LEN(VLOOKUP($A695,#REF!,5,FALSE))-2),"*")),"")</f>
        <v>#REF!</v>
      </c>
      <c r="G695" s="42" t="e">
        <f>IF(LEN(VLOOKUP($A695,#REF!,6,FALSE)),IF(INDEX(#REF!,MATCH($A695,#REF!,0),3),LEFT(VLOOKUP($A695,#REF!,6,FALSE),LEN(VLOOKUP($A695,#REF!,6,FALSE))-2),CONCATENATE(LEFT(VLOOKUP($A695,#REF!,6,FALSE),LEN(VLOOKUP($A695,#REF!,6,FALSE))-2),"*")),"")</f>
        <v>#REF!</v>
      </c>
      <c r="H695" s="43" t="e">
        <f>IF(LEN(VLOOKUP($A695,#REF!,7,FALSE)),IF(INDEX(#REF!,MATCH($A695,#REF!,0),4),LEFT(VLOOKUP($A695,#REF!,7,FALSE),LEN(VLOOKUP($A695,#REF!,7,FALSE))-2),CONCATENATE(LEFT(VLOOKUP($A695,#REF!,7,FALSE),LEN(VLOOKUP($A695,#REF!,7,FALSE))-2),"*")),"")</f>
        <v>#REF!</v>
      </c>
      <c r="I695" s="54" t="e">
        <f>IF(LEN(VLOOKUP($A695,#REF!,8,FALSE)),UPPER(RIGHT(VLOOKUP($A695,#REF!,8,FALSE),1)),"")</f>
        <v>#REF!</v>
      </c>
      <c r="J695" s="42" t="e">
        <f>IF(LEN(VLOOKUP($A695,#REF!,4,FALSE)),UPPER(RIGHT(VLOOKUP($A695,#REF!,4,FALSE),1)),"")</f>
        <v>#REF!</v>
      </c>
      <c r="K695" s="42" t="e">
        <f>IF(LEN(VLOOKUP($A695,#REF!,5,FALSE)),UPPER(RIGHT(VLOOKUP($A695,#REF!,5,FALSE),1)),"")</f>
        <v>#REF!</v>
      </c>
      <c r="L695" s="42" t="e">
        <f>IF(LEN(VLOOKUP($A695,#REF!,6,FALSE)),UPPER(RIGHT(VLOOKUP($A695,#REF!,6,FALSE),1)),"")</f>
        <v>#REF!</v>
      </c>
      <c r="M695" s="43" t="e">
        <f>IF(LEN(VLOOKUP($A695,#REF!,7,FALSE)),UPPER(RIGHT(VLOOKUP($A695,#REF!,7,FALSE),1)),"")</f>
        <v>#REF!</v>
      </c>
      <c r="N695" s="206"/>
      <c r="O695" s="206"/>
      <c r="P695" s="206"/>
      <c r="Q695" s="206"/>
      <c r="R695" s="206"/>
      <c r="S695" s="63" t="e">
        <f>HLOOKUP("Device Tree Pin Name",#REF!,MATCH($A695,#REF!,0),FALSE)</f>
        <v>#REF!</v>
      </c>
      <c r="T695" s="47" t="e">
        <f>HLOOKUP("power rail",#REF!,MATCH($A695,#REF!,0),FALSE)</f>
        <v>#REF!</v>
      </c>
      <c r="U695" s="62" t="e">
        <f>HLOOKUP("Wake Capable",#REF!,MATCH($A695,#REF!,0),FALSE)</f>
        <v>#REF!</v>
      </c>
      <c r="V695" s="62" t="e">
        <f>HLOOKUP("Strap",#REF!,MATCH($A695,#REF!,0),FALSE)</f>
        <v>#REF!</v>
      </c>
      <c r="W695" s="62"/>
      <c r="X695" s="62"/>
      <c r="Y695" s="62"/>
      <c r="Z695" s="47"/>
      <c r="AA695" s="47" t="e">
        <f>HLOOKUP("Pad type",#REF!,MATCH($A695,#REF!,0),FALSE)</f>
        <v>#REF!</v>
      </c>
      <c r="AB695" s="63"/>
      <c r="AC695" s="63" t="e">
        <f>HLOOKUP("POR Pin State",#REF!,MATCH($A695,#REF!,0),FALSE)</f>
        <v>#REF!</v>
      </c>
      <c r="AD695" s="207"/>
      <c r="AE695" s="208"/>
      <c r="AF695" s="208"/>
      <c r="AG695" s="208"/>
      <c r="AH695" s="209"/>
      <c r="AI695" s="209"/>
      <c r="AJ695" s="210"/>
      <c r="AK695" s="210"/>
      <c r="AL695" s="210"/>
      <c r="AM695" s="210"/>
      <c r="AN695" s="210"/>
      <c r="AO695" s="210"/>
      <c r="AP695" s="210"/>
      <c r="AQ695" s="215" t="s">
        <v>1628</v>
      </c>
      <c r="AR695" s="105"/>
      <c r="AS695" s="105"/>
      <c r="AT695" s="105"/>
      <c r="AU695" s="105"/>
      <c r="AV695" s="105"/>
      <c r="AW695" s="105"/>
      <c r="AX695" s="105"/>
      <c r="AY695" s="105"/>
      <c r="AZ695" s="105"/>
      <c r="BA695" s="105"/>
      <c r="BB695" s="218"/>
      <c r="BC695" s="105"/>
      <c r="BD695" s="250"/>
      <c r="BE695" s="252" t="s">
        <v>1629</v>
      </c>
      <c r="BF695" s="147" t="e">
        <f>VLOOKUP($A695,#REF!,34,FALSE)</f>
        <v>#REF!</v>
      </c>
      <c r="BG695" s="147" t="e">
        <f>VLOOKUP($A695,#REF!,22,FALSE)</f>
        <v>#REF!</v>
      </c>
      <c r="BH695" s="149"/>
    </row>
    <row r="696" s="5" customFormat="1" ht="12.95" customHeight="1" spans="1:60">
      <c r="A696" s="48" t="s">
        <v>1630</v>
      </c>
      <c r="B696" s="38" t="e">
        <f>VLOOKUP($A696,#REF!,34,FALSE)</f>
        <v>#REF!</v>
      </c>
      <c r="C696" s="39" t="str">
        <f t="shared" si="164"/>
        <v>unused_DDR_XM1_B2B_CLK_P</v>
      </c>
      <c r="D696" s="40" t="e">
        <f>IF(LEN(VLOOKUP($A696,#REF!,8,FALSE)),LEFT(VLOOKUP($A696,#REF!,8,FALSE),LEN(VLOOKUP($A696,#REF!,8,FALSE))-2),"")</f>
        <v>#REF!</v>
      </c>
      <c r="E696" s="41" t="e">
        <f>IF(LEN(VLOOKUP($A696,#REF!,4,FALSE)),IF(INDEX(#REF!,MATCH($A696,#REF!,0),1),LEFT(VLOOKUP($A696,#REF!,4,FALSE),LEN(VLOOKUP($A696,#REF!,4,FALSE))-2),CONCATENATE(LEFT(VLOOKUP($A696,#REF!,4,FALSE),LEN(VLOOKUP($A696,#REF!,4,FALSE))-2),"*")),"")</f>
        <v>#REF!</v>
      </c>
      <c r="F696" s="42" t="e">
        <f>IF(LEN(VLOOKUP($A696,#REF!,5,FALSE)),IF(INDEX(#REF!,MATCH($A696,#REF!,0),2),LEFT(VLOOKUP($A696,#REF!,5,FALSE),LEN(VLOOKUP($A696,#REF!,5,FALSE))-2),CONCATENATE(LEFT(VLOOKUP($A696,#REF!,5,FALSE),LEN(VLOOKUP($A696,#REF!,5,FALSE))-2),"*")),"")</f>
        <v>#REF!</v>
      </c>
      <c r="G696" s="42" t="e">
        <f>IF(LEN(VLOOKUP($A696,#REF!,6,FALSE)),IF(INDEX(#REF!,MATCH($A696,#REF!,0),3),LEFT(VLOOKUP($A696,#REF!,6,FALSE),LEN(VLOOKUP($A696,#REF!,6,FALSE))-2),CONCATENATE(LEFT(VLOOKUP($A696,#REF!,6,FALSE),LEN(VLOOKUP($A696,#REF!,6,FALSE))-2),"*")),"")</f>
        <v>#REF!</v>
      </c>
      <c r="H696" s="43" t="e">
        <f>IF(LEN(VLOOKUP($A696,#REF!,7,FALSE)),IF(INDEX(#REF!,MATCH($A696,#REF!,0),4),LEFT(VLOOKUP($A696,#REF!,7,FALSE),LEN(VLOOKUP($A696,#REF!,7,FALSE))-2),CONCATENATE(LEFT(VLOOKUP($A696,#REF!,7,FALSE),LEN(VLOOKUP($A696,#REF!,7,FALSE))-2),"*")),"")</f>
        <v>#REF!</v>
      </c>
      <c r="I696" s="54" t="e">
        <f>IF(LEN(VLOOKUP($A696,#REF!,8,FALSE)),UPPER(RIGHT(VLOOKUP($A696,#REF!,8,FALSE),1)),"")</f>
        <v>#REF!</v>
      </c>
      <c r="J696" s="42" t="e">
        <f>IF(LEN(VLOOKUP($A696,#REF!,4,FALSE)),UPPER(RIGHT(VLOOKUP($A696,#REF!,4,FALSE),1)),"")</f>
        <v>#REF!</v>
      </c>
      <c r="K696" s="42" t="e">
        <f>IF(LEN(VLOOKUP($A696,#REF!,5,FALSE)),UPPER(RIGHT(VLOOKUP($A696,#REF!,5,FALSE),1)),"")</f>
        <v>#REF!</v>
      </c>
      <c r="L696" s="42" t="e">
        <f>IF(LEN(VLOOKUP($A696,#REF!,6,FALSE)),UPPER(RIGHT(VLOOKUP($A696,#REF!,6,FALSE),1)),"")</f>
        <v>#REF!</v>
      </c>
      <c r="M696" s="43" t="e">
        <f>IF(LEN(VLOOKUP($A696,#REF!,7,FALSE)),UPPER(RIGHT(VLOOKUP($A696,#REF!,7,FALSE),1)),"")</f>
        <v>#REF!</v>
      </c>
      <c r="N696" s="206"/>
      <c r="O696" s="206"/>
      <c r="P696" s="206"/>
      <c r="Q696" s="206"/>
      <c r="R696" s="206"/>
      <c r="S696" s="63" t="e">
        <f>HLOOKUP("Device Tree Pin Name",#REF!,MATCH($A696,#REF!,0),FALSE)</f>
        <v>#REF!</v>
      </c>
      <c r="T696" s="47" t="e">
        <f>HLOOKUP("power rail",#REF!,MATCH($A696,#REF!,0),FALSE)</f>
        <v>#REF!</v>
      </c>
      <c r="U696" s="62" t="e">
        <f>HLOOKUP("Wake Capable",#REF!,MATCH($A696,#REF!,0),FALSE)</f>
        <v>#REF!</v>
      </c>
      <c r="V696" s="62" t="e">
        <f>HLOOKUP("Strap",#REF!,MATCH($A696,#REF!,0),FALSE)</f>
        <v>#REF!</v>
      </c>
      <c r="W696" s="62"/>
      <c r="X696" s="62"/>
      <c r="Y696" s="62"/>
      <c r="Z696" s="47"/>
      <c r="AA696" s="47" t="e">
        <f>HLOOKUP("Pad type",#REF!,MATCH($A696,#REF!,0),FALSE)</f>
        <v>#REF!</v>
      </c>
      <c r="AB696" s="63"/>
      <c r="AC696" s="63" t="e">
        <f>HLOOKUP("POR Pin State",#REF!,MATCH($A696,#REF!,0),FALSE)</f>
        <v>#REF!</v>
      </c>
      <c r="AD696" s="207"/>
      <c r="AE696" s="208"/>
      <c r="AF696" s="208"/>
      <c r="AG696" s="208"/>
      <c r="AH696" s="209"/>
      <c r="AI696" s="209"/>
      <c r="AJ696" s="210"/>
      <c r="AK696" s="210"/>
      <c r="AL696" s="210"/>
      <c r="AM696" s="210"/>
      <c r="AN696" s="210"/>
      <c r="AO696" s="210"/>
      <c r="AP696" s="210"/>
      <c r="AQ696" s="215" t="s">
        <v>1630</v>
      </c>
      <c r="AR696" s="105"/>
      <c r="AS696" s="105"/>
      <c r="AT696" s="105"/>
      <c r="AU696" s="105"/>
      <c r="AV696" s="105"/>
      <c r="AW696" s="105"/>
      <c r="AX696" s="105"/>
      <c r="AY696" s="105"/>
      <c r="AZ696" s="105"/>
      <c r="BA696" s="105"/>
      <c r="BB696" s="218"/>
      <c r="BC696" s="105"/>
      <c r="BD696" s="250"/>
      <c r="BE696" s="252" t="s">
        <v>1631</v>
      </c>
      <c r="BF696" s="147" t="e">
        <f>VLOOKUP($A696,#REF!,34,FALSE)</f>
        <v>#REF!</v>
      </c>
      <c r="BG696" s="147" t="e">
        <f>VLOOKUP($A696,#REF!,22,FALSE)</f>
        <v>#REF!</v>
      </c>
      <c r="BH696" s="149"/>
    </row>
    <row r="697" s="5" customFormat="1" ht="12.95" customHeight="1" spans="1:60">
      <c r="A697" s="48" t="s">
        <v>1632</v>
      </c>
      <c r="B697" s="38" t="e">
        <f>VLOOKUP($A697,#REF!,34,FALSE)</f>
        <v>#REF!</v>
      </c>
      <c r="C697" s="39" t="str">
        <f t="shared" si="164"/>
        <v>unused_DDR_XM1_B2B_CLK_N</v>
      </c>
      <c r="D697" s="40" t="e">
        <f>IF(LEN(VLOOKUP($A697,#REF!,8,FALSE)),LEFT(VLOOKUP($A697,#REF!,8,FALSE),LEN(VLOOKUP($A697,#REF!,8,FALSE))-2),"")</f>
        <v>#REF!</v>
      </c>
      <c r="E697" s="41" t="e">
        <f>IF(LEN(VLOOKUP($A697,#REF!,4,FALSE)),IF(INDEX(#REF!,MATCH($A697,#REF!,0),1),LEFT(VLOOKUP($A697,#REF!,4,FALSE),LEN(VLOOKUP($A697,#REF!,4,FALSE))-2),CONCATENATE(LEFT(VLOOKUP($A697,#REF!,4,FALSE),LEN(VLOOKUP($A697,#REF!,4,FALSE))-2),"*")),"")</f>
        <v>#REF!</v>
      </c>
      <c r="F697" s="42" t="e">
        <f>IF(LEN(VLOOKUP($A697,#REF!,5,FALSE)),IF(INDEX(#REF!,MATCH($A697,#REF!,0),2),LEFT(VLOOKUP($A697,#REF!,5,FALSE),LEN(VLOOKUP($A697,#REF!,5,FALSE))-2),CONCATENATE(LEFT(VLOOKUP($A697,#REF!,5,FALSE),LEN(VLOOKUP($A697,#REF!,5,FALSE))-2),"*")),"")</f>
        <v>#REF!</v>
      </c>
      <c r="G697" s="42" t="e">
        <f>IF(LEN(VLOOKUP($A697,#REF!,6,FALSE)),IF(INDEX(#REF!,MATCH($A697,#REF!,0),3),LEFT(VLOOKUP($A697,#REF!,6,FALSE),LEN(VLOOKUP($A697,#REF!,6,FALSE))-2),CONCATENATE(LEFT(VLOOKUP($A697,#REF!,6,FALSE),LEN(VLOOKUP($A697,#REF!,6,FALSE))-2),"*")),"")</f>
        <v>#REF!</v>
      </c>
      <c r="H697" s="43" t="e">
        <f>IF(LEN(VLOOKUP($A697,#REF!,7,FALSE)),IF(INDEX(#REF!,MATCH($A697,#REF!,0),4),LEFT(VLOOKUP($A697,#REF!,7,FALSE),LEN(VLOOKUP($A697,#REF!,7,FALSE))-2),CONCATENATE(LEFT(VLOOKUP($A697,#REF!,7,FALSE),LEN(VLOOKUP($A697,#REF!,7,FALSE))-2),"*")),"")</f>
        <v>#REF!</v>
      </c>
      <c r="I697" s="54" t="e">
        <f>IF(LEN(VLOOKUP($A697,#REF!,8,FALSE)),UPPER(RIGHT(VLOOKUP($A697,#REF!,8,FALSE),1)),"")</f>
        <v>#REF!</v>
      </c>
      <c r="J697" s="42" t="e">
        <f>IF(LEN(VLOOKUP($A697,#REF!,4,FALSE)),UPPER(RIGHT(VLOOKUP($A697,#REF!,4,FALSE),1)),"")</f>
        <v>#REF!</v>
      </c>
      <c r="K697" s="42" t="e">
        <f>IF(LEN(VLOOKUP($A697,#REF!,5,FALSE)),UPPER(RIGHT(VLOOKUP($A697,#REF!,5,FALSE),1)),"")</f>
        <v>#REF!</v>
      </c>
      <c r="L697" s="42" t="e">
        <f>IF(LEN(VLOOKUP($A697,#REF!,6,FALSE)),UPPER(RIGHT(VLOOKUP($A697,#REF!,6,FALSE),1)),"")</f>
        <v>#REF!</v>
      </c>
      <c r="M697" s="43" t="e">
        <f>IF(LEN(VLOOKUP($A697,#REF!,7,FALSE)),UPPER(RIGHT(VLOOKUP($A697,#REF!,7,FALSE),1)),"")</f>
        <v>#REF!</v>
      </c>
      <c r="N697" s="206"/>
      <c r="O697" s="206"/>
      <c r="P697" s="206"/>
      <c r="Q697" s="206"/>
      <c r="R697" s="206"/>
      <c r="S697" s="63" t="e">
        <f>HLOOKUP("Device Tree Pin Name",#REF!,MATCH($A697,#REF!,0),FALSE)</f>
        <v>#REF!</v>
      </c>
      <c r="T697" s="47" t="e">
        <f>HLOOKUP("power rail",#REF!,MATCH($A697,#REF!,0),FALSE)</f>
        <v>#REF!</v>
      </c>
      <c r="U697" s="62" t="e">
        <f>HLOOKUP("Wake Capable",#REF!,MATCH($A697,#REF!,0),FALSE)</f>
        <v>#REF!</v>
      </c>
      <c r="V697" s="62" t="e">
        <f>HLOOKUP("Strap",#REF!,MATCH($A697,#REF!,0),FALSE)</f>
        <v>#REF!</v>
      </c>
      <c r="W697" s="62"/>
      <c r="X697" s="62"/>
      <c r="Y697" s="62"/>
      <c r="Z697" s="47"/>
      <c r="AA697" s="47" t="e">
        <f>HLOOKUP("Pad type",#REF!,MATCH($A697,#REF!,0),FALSE)</f>
        <v>#REF!</v>
      </c>
      <c r="AB697" s="63"/>
      <c r="AC697" s="63" t="e">
        <f>HLOOKUP("POR Pin State",#REF!,MATCH($A697,#REF!,0),FALSE)</f>
        <v>#REF!</v>
      </c>
      <c r="AD697" s="207"/>
      <c r="AE697" s="208"/>
      <c r="AF697" s="208"/>
      <c r="AG697" s="208"/>
      <c r="AH697" s="209"/>
      <c r="AI697" s="209"/>
      <c r="AJ697" s="210"/>
      <c r="AK697" s="210"/>
      <c r="AL697" s="210"/>
      <c r="AM697" s="210"/>
      <c r="AN697" s="210"/>
      <c r="AO697" s="210"/>
      <c r="AP697" s="210"/>
      <c r="AQ697" s="215" t="s">
        <v>1632</v>
      </c>
      <c r="AR697" s="105"/>
      <c r="AS697" s="105"/>
      <c r="AT697" s="105"/>
      <c r="AU697" s="105"/>
      <c r="AV697" s="105"/>
      <c r="AW697" s="105"/>
      <c r="AX697" s="105"/>
      <c r="AY697" s="105"/>
      <c r="AZ697" s="105"/>
      <c r="BA697" s="105"/>
      <c r="BB697" s="218"/>
      <c r="BC697" s="105"/>
      <c r="BD697" s="250"/>
      <c r="BE697" s="252" t="s">
        <v>1633</v>
      </c>
      <c r="BF697" s="147" t="e">
        <f>VLOOKUP($A697,#REF!,34,FALSE)</f>
        <v>#REF!</v>
      </c>
      <c r="BG697" s="147" t="e">
        <f>VLOOKUP($A697,#REF!,22,FALSE)</f>
        <v>#REF!</v>
      </c>
      <c r="BH697" s="149"/>
    </row>
    <row r="698" s="5" customFormat="1" ht="12.95" customHeight="1" spans="1:60">
      <c r="A698" s="48" t="s">
        <v>1634</v>
      </c>
      <c r="B698" s="38" t="e">
        <f>VLOOKUP($A698,#REF!,34,FALSE)</f>
        <v>#REF!</v>
      </c>
      <c r="C698" s="39" t="str">
        <f t="shared" ref="C698:C708" si="165">CONCATENATE("unused_",A698)</f>
        <v>unused_DDR_XM1_B3D0</v>
      </c>
      <c r="D698" s="40" t="e">
        <f>IF(LEN(VLOOKUP($A698,#REF!,8,FALSE)),LEFT(VLOOKUP($A698,#REF!,8,FALSE),LEN(VLOOKUP($A698,#REF!,8,FALSE))-2),"")</f>
        <v>#REF!</v>
      </c>
      <c r="E698" s="41" t="e">
        <f>IF(LEN(VLOOKUP($A698,#REF!,4,FALSE)),IF(INDEX(#REF!,MATCH($A698,#REF!,0),1),LEFT(VLOOKUP($A698,#REF!,4,FALSE),LEN(VLOOKUP($A698,#REF!,4,FALSE))-2),CONCATENATE(LEFT(VLOOKUP($A698,#REF!,4,FALSE),LEN(VLOOKUP($A698,#REF!,4,FALSE))-2),"*")),"")</f>
        <v>#REF!</v>
      </c>
      <c r="F698" s="42" t="e">
        <f>IF(LEN(VLOOKUP($A698,#REF!,5,FALSE)),IF(INDEX(#REF!,MATCH($A698,#REF!,0),2),LEFT(VLOOKUP($A698,#REF!,5,FALSE),LEN(VLOOKUP($A698,#REF!,5,FALSE))-2),CONCATENATE(LEFT(VLOOKUP($A698,#REF!,5,FALSE),LEN(VLOOKUP($A698,#REF!,5,FALSE))-2),"*")),"")</f>
        <v>#REF!</v>
      </c>
      <c r="G698" s="42" t="e">
        <f>IF(LEN(VLOOKUP($A698,#REF!,6,FALSE)),IF(INDEX(#REF!,MATCH($A698,#REF!,0),3),LEFT(VLOOKUP($A698,#REF!,6,FALSE),LEN(VLOOKUP($A698,#REF!,6,FALSE))-2),CONCATENATE(LEFT(VLOOKUP($A698,#REF!,6,FALSE),LEN(VLOOKUP($A698,#REF!,6,FALSE))-2),"*")),"")</f>
        <v>#REF!</v>
      </c>
      <c r="H698" s="43" t="e">
        <f>IF(LEN(VLOOKUP($A698,#REF!,7,FALSE)),IF(INDEX(#REF!,MATCH($A698,#REF!,0),4),LEFT(VLOOKUP($A698,#REF!,7,FALSE),LEN(VLOOKUP($A698,#REF!,7,FALSE))-2),CONCATENATE(LEFT(VLOOKUP($A698,#REF!,7,FALSE),LEN(VLOOKUP($A698,#REF!,7,FALSE))-2),"*")),"")</f>
        <v>#REF!</v>
      </c>
      <c r="I698" s="54" t="e">
        <f>IF(LEN(VLOOKUP($A698,#REF!,8,FALSE)),UPPER(RIGHT(VLOOKUP($A698,#REF!,8,FALSE),1)),"")</f>
        <v>#REF!</v>
      </c>
      <c r="J698" s="42" t="e">
        <f>IF(LEN(VLOOKUP($A698,#REF!,4,FALSE)),UPPER(RIGHT(VLOOKUP($A698,#REF!,4,FALSE),1)),"")</f>
        <v>#REF!</v>
      </c>
      <c r="K698" s="42" t="e">
        <f>IF(LEN(VLOOKUP($A698,#REF!,5,FALSE)),UPPER(RIGHT(VLOOKUP($A698,#REF!,5,FALSE),1)),"")</f>
        <v>#REF!</v>
      </c>
      <c r="L698" s="42" t="e">
        <f>IF(LEN(VLOOKUP($A698,#REF!,6,FALSE)),UPPER(RIGHT(VLOOKUP($A698,#REF!,6,FALSE),1)),"")</f>
        <v>#REF!</v>
      </c>
      <c r="M698" s="43" t="e">
        <f>IF(LEN(VLOOKUP($A698,#REF!,7,FALSE)),UPPER(RIGHT(VLOOKUP($A698,#REF!,7,FALSE),1)),"")</f>
        <v>#REF!</v>
      </c>
      <c r="N698" s="206"/>
      <c r="O698" s="206"/>
      <c r="P698" s="206"/>
      <c r="Q698" s="206"/>
      <c r="R698" s="206"/>
      <c r="S698" s="63" t="e">
        <f>HLOOKUP("Device Tree Pin Name",#REF!,MATCH($A698,#REF!,0),FALSE)</f>
        <v>#REF!</v>
      </c>
      <c r="T698" s="47" t="e">
        <f>HLOOKUP("power rail",#REF!,MATCH($A698,#REF!,0),FALSE)</f>
        <v>#REF!</v>
      </c>
      <c r="U698" s="62" t="e">
        <f>HLOOKUP("Wake Capable",#REF!,MATCH($A698,#REF!,0),FALSE)</f>
        <v>#REF!</v>
      </c>
      <c r="V698" s="62" t="e">
        <f>HLOOKUP("Strap",#REF!,MATCH($A698,#REF!,0),FALSE)</f>
        <v>#REF!</v>
      </c>
      <c r="W698" s="62"/>
      <c r="X698" s="62"/>
      <c r="Y698" s="62"/>
      <c r="Z698" s="47"/>
      <c r="AA698" s="47" t="e">
        <f>HLOOKUP("Pad type",#REF!,MATCH($A698,#REF!,0),FALSE)</f>
        <v>#REF!</v>
      </c>
      <c r="AB698" s="63"/>
      <c r="AC698" s="63" t="e">
        <f>HLOOKUP("POR Pin State",#REF!,MATCH($A698,#REF!,0),FALSE)</f>
        <v>#REF!</v>
      </c>
      <c r="AD698" s="207"/>
      <c r="AE698" s="208"/>
      <c r="AF698" s="208"/>
      <c r="AG698" s="208"/>
      <c r="AH698" s="209"/>
      <c r="AI698" s="209"/>
      <c r="AJ698" s="210"/>
      <c r="AK698" s="210"/>
      <c r="AL698" s="210"/>
      <c r="AM698" s="210"/>
      <c r="AN698" s="210"/>
      <c r="AO698" s="210"/>
      <c r="AP698" s="210"/>
      <c r="AQ698" s="215" t="s">
        <v>1635</v>
      </c>
      <c r="AR698" s="105"/>
      <c r="AS698" s="105"/>
      <c r="AT698" s="105"/>
      <c r="AU698" s="105"/>
      <c r="AV698" s="105"/>
      <c r="AW698" s="105"/>
      <c r="AX698" s="105"/>
      <c r="AY698" s="105"/>
      <c r="AZ698" s="105"/>
      <c r="BA698" s="105"/>
      <c r="BB698" s="218"/>
      <c r="BC698" s="105"/>
      <c r="BD698" s="250"/>
      <c r="BE698" s="252" t="s">
        <v>1636</v>
      </c>
      <c r="BF698" s="147" t="e">
        <f>VLOOKUP($A698,#REF!,34,FALSE)</f>
        <v>#REF!</v>
      </c>
      <c r="BG698" s="147" t="e">
        <f>VLOOKUP($A698,#REF!,22,FALSE)</f>
        <v>#REF!</v>
      </c>
      <c r="BH698" s="149"/>
    </row>
    <row r="699" s="5" customFormat="1" ht="12.95" customHeight="1" spans="1:60">
      <c r="A699" s="48" t="s">
        <v>1637</v>
      </c>
      <c r="B699" s="38" t="e">
        <f>VLOOKUP($A699,#REF!,34,FALSE)</f>
        <v>#REF!</v>
      </c>
      <c r="C699" s="39" t="str">
        <f t="shared" si="165"/>
        <v>unused_DDR_XM1_B3D1</v>
      </c>
      <c r="D699" s="40" t="e">
        <f>IF(LEN(VLOOKUP($A699,#REF!,8,FALSE)),LEFT(VLOOKUP($A699,#REF!,8,FALSE),LEN(VLOOKUP($A699,#REF!,8,FALSE))-2),"")</f>
        <v>#REF!</v>
      </c>
      <c r="E699" s="41" t="e">
        <f>IF(LEN(VLOOKUP($A699,#REF!,4,FALSE)),IF(INDEX(#REF!,MATCH($A699,#REF!,0),1),LEFT(VLOOKUP($A699,#REF!,4,FALSE),LEN(VLOOKUP($A699,#REF!,4,FALSE))-2),CONCATENATE(LEFT(VLOOKUP($A699,#REF!,4,FALSE),LEN(VLOOKUP($A699,#REF!,4,FALSE))-2),"*")),"")</f>
        <v>#REF!</v>
      </c>
      <c r="F699" s="42" t="e">
        <f>IF(LEN(VLOOKUP($A699,#REF!,5,FALSE)),IF(INDEX(#REF!,MATCH($A699,#REF!,0),2),LEFT(VLOOKUP($A699,#REF!,5,FALSE),LEN(VLOOKUP($A699,#REF!,5,FALSE))-2),CONCATENATE(LEFT(VLOOKUP($A699,#REF!,5,FALSE),LEN(VLOOKUP($A699,#REF!,5,FALSE))-2),"*")),"")</f>
        <v>#REF!</v>
      </c>
      <c r="G699" s="42" t="e">
        <f>IF(LEN(VLOOKUP($A699,#REF!,6,FALSE)),IF(INDEX(#REF!,MATCH($A699,#REF!,0),3),LEFT(VLOOKUP($A699,#REF!,6,FALSE),LEN(VLOOKUP($A699,#REF!,6,FALSE))-2),CONCATENATE(LEFT(VLOOKUP($A699,#REF!,6,FALSE),LEN(VLOOKUP($A699,#REF!,6,FALSE))-2),"*")),"")</f>
        <v>#REF!</v>
      </c>
      <c r="H699" s="43" t="e">
        <f>IF(LEN(VLOOKUP($A699,#REF!,7,FALSE)),IF(INDEX(#REF!,MATCH($A699,#REF!,0),4),LEFT(VLOOKUP($A699,#REF!,7,FALSE),LEN(VLOOKUP($A699,#REF!,7,FALSE))-2),CONCATENATE(LEFT(VLOOKUP($A699,#REF!,7,FALSE),LEN(VLOOKUP($A699,#REF!,7,FALSE))-2),"*")),"")</f>
        <v>#REF!</v>
      </c>
      <c r="I699" s="54" t="e">
        <f>IF(LEN(VLOOKUP($A699,#REF!,8,FALSE)),UPPER(RIGHT(VLOOKUP($A699,#REF!,8,FALSE),1)),"")</f>
        <v>#REF!</v>
      </c>
      <c r="J699" s="42" t="e">
        <f>IF(LEN(VLOOKUP($A699,#REF!,4,FALSE)),UPPER(RIGHT(VLOOKUP($A699,#REF!,4,FALSE),1)),"")</f>
        <v>#REF!</v>
      </c>
      <c r="K699" s="42" t="e">
        <f>IF(LEN(VLOOKUP($A699,#REF!,5,FALSE)),UPPER(RIGHT(VLOOKUP($A699,#REF!,5,FALSE),1)),"")</f>
        <v>#REF!</v>
      </c>
      <c r="L699" s="42" t="e">
        <f>IF(LEN(VLOOKUP($A699,#REF!,6,FALSE)),UPPER(RIGHT(VLOOKUP($A699,#REF!,6,FALSE),1)),"")</f>
        <v>#REF!</v>
      </c>
      <c r="M699" s="43" t="e">
        <f>IF(LEN(VLOOKUP($A699,#REF!,7,FALSE)),UPPER(RIGHT(VLOOKUP($A699,#REF!,7,FALSE),1)),"")</f>
        <v>#REF!</v>
      </c>
      <c r="N699" s="206"/>
      <c r="O699" s="206"/>
      <c r="P699" s="206"/>
      <c r="Q699" s="206"/>
      <c r="R699" s="206"/>
      <c r="S699" s="63" t="e">
        <f>HLOOKUP("Device Tree Pin Name",#REF!,MATCH($A699,#REF!,0),FALSE)</f>
        <v>#REF!</v>
      </c>
      <c r="T699" s="47" t="e">
        <f>HLOOKUP("power rail",#REF!,MATCH($A699,#REF!,0),FALSE)</f>
        <v>#REF!</v>
      </c>
      <c r="U699" s="62" t="e">
        <f>HLOOKUP("Wake Capable",#REF!,MATCH($A699,#REF!,0),FALSE)</f>
        <v>#REF!</v>
      </c>
      <c r="V699" s="62" t="e">
        <f>HLOOKUP("Strap",#REF!,MATCH($A699,#REF!,0),FALSE)</f>
        <v>#REF!</v>
      </c>
      <c r="W699" s="62"/>
      <c r="X699" s="62"/>
      <c r="Y699" s="62"/>
      <c r="Z699" s="47"/>
      <c r="AA699" s="47" t="e">
        <f>HLOOKUP("Pad type",#REF!,MATCH($A699,#REF!,0),FALSE)</f>
        <v>#REF!</v>
      </c>
      <c r="AB699" s="63"/>
      <c r="AC699" s="63" t="e">
        <f>HLOOKUP("POR Pin State",#REF!,MATCH($A699,#REF!,0),FALSE)</f>
        <v>#REF!</v>
      </c>
      <c r="AD699" s="207"/>
      <c r="AE699" s="208"/>
      <c r="AF699" s="208"/>
      <c r="AG699" s="208"/>
      <c r="AH699" s="209"/>
      <c r="AI699" s="209"/>
      <c r="AJ699" s="210"/>
      <c r="AK699" s="210"/>
      <c r="AL699" s="210"/>
      <c r="AM699" s="210"/>
      <c r="AN699" s="210"/>
      <c r="AO699" s="210"/>
      <c r="AP699" s="210"/>
      <c r="AQ699" s="215" t="s">
        <v>1638</v>
      </c>
      <c r="AR699" s="105"/>
      <c r="AS699" s="105"/>
      <c r="AT699" s="105"/>
      <c r="AU699" s="105"/>
      <c r="AV699" s="105"/>
      <c r="AW699" s="105"/>
      <c r="AX699" s="105"/>
      <c r="AY699" s="105"/>
      <c r="AZ699" s="105"/>
      <c r="BA699" s="105"/>
      <c r="BB699" s="218"/>
      <c r="BC699" s="105"/>
      <c r="BD699" s="250"/>
      <c r="BE699" s="252" t="s">
        <v>1639</v>
      </c>
      <c r="BF699" s="147" t="e">
        <f>VLOOKUP($A699,#REF!,34,FALSE)</f>
        <v>#REF!</v>
      </c>
      <c r="BG699" s="147" t="e">
        <f>VLOOKUP($A699,#REF!,22,FALSE)</f>
        <v>#REF!</v>
      </c>
      <c r="BH699" s="149"/>
    </row>
    <row r="700" s="5" customFormat="1" ht="12.95" customHeight="1" spans="1:60">
      <c r="A700" s="48" t="s">
        <v>1640</v>
      </c>
      <c r="B700" s="38" t="e">
        <f>VLOOKUP($A700,#REF!,34,FALSE)</f>
        <v>#REF!</v>
      </c>
      <c r="C700" s="39" t="str">
        <f t="shared" si="165"/>
        <v>unused_DDR_XM1_B3D2</v>
      </c>
      <c r="D700" s="40" t="e">
        <f>IF(LEN(VLOOKUP($A700,#REF!,8,FALSE)),LEFT(VLOOKUP($A700,#REF!,8,FALSE),LEN(VLOOKUP($A700,#REF!,8,FALSE))-2),"")</f>
        <v>#REF!</v>
      </c>
      <c r="E700" s="41" t="e">
        <f>IF(LEN(VLOOKUP($A700,#REF!,4,FALSE)),IF(INDEX(#REF!,MATCH($A700,#REF!,0),1),LEFT(VLOOKUP($A700,#REF!,4,FALSE),LEN(VLOOKUP($A700,#REF!,4,FALSE))-2),CONCATENATE(LEFT(VLOOKUP($A700,#REF!,4,FALSE),LEN(VLOOKUP($A700,#REF!,4,FALSE))-2),"*")),"")</f>
        <v>#REF!</v>
      </c>
      <c r="F700" s="42" t="e">
        <f>IF(LEN(VLOOKUP($A700,#REF!,5,FALSE)),IF(INDEX(#REF!,MATCH($A700,#REF!,0),2),LEFT(VLOOKUP($A700,#REF!,5,FALSE),LEN(VLOOKUP($A700,#REF!,5,FALSE))-2),CONCATENATE(LEFT(VLOOKUP($A700,#REF!,5,FALSE),LEN(VLOOKUP($A700,#REF!,5,FALSE))-2),"*")),"")</f>
        <v>#REF!</v>
      </c>
      <c r="G700" s="42" t="e">
        <f>IF(LEN(VLOOKUP($A700,#REF!,6,FALSE)),IF(INDEX(#REF!,MATCH($A700,#REF!,0),3),LEFT(VLOOKUP($A700,#REF!,6,FALSE),LEN(VLOOKUP($A700,#REF!,6,FALSE))-2),CONCATENATE(LEFT(VLOOKUP($A700,#REF!,6,FALSE),LEN(VLOOKUP($A700,#REF!,6,FALSE))-2),"*")),"")</f>
        <v>#REF!</v>
      </c>
      <c r="H700" s="43" t="e">
        <f>IF(LEN(VLOOKUP($A700,#REF!,7,FALSE)),IF(INDEX(#REF!,MATCH($A700,#REF!,0),4),LEFT(VLOOKUP($A700,#REF!,7,FALSE),LEN(VLOOKUP($A700,#REF!,7,FALSE))-2),CONCATENATE(LEFT(VLOOKUP($A700,#REF!,7,FALSE),LEN(VLOOKUP($A700,#REF!,7,FALSE))-2),"*")),"")</f>
        <v>#REF!</v>
      </c>
      <c r="I700" s="54" t="e">
        <f>IF(LEN(VLOOKUP($A700,#REF!,8,FALSE)),UPPER(RIGHT(VLOOKUP($A700,#REF!,8,FALSE),1)),"")</f>
        <v>#REF!</v>
      </c>
      <c r="J700" s="42" t="e">
        <f>IF(LEN(VLOOKUP($A700,#REF!,4,FALSE)),UPPER(RIGHT(VLOOKUP($A700,#REF!,4,FALSE),1)),"")</f>
        <v>#REF!</v>
      </c>
      <c r="K700" s="42" t="e">
        <f>IF(LEN(VLOOKUP($A700,#REF!,5,FALSE)),UPPER(RIGHT(VLOOKUP($A700,#REF!,5,FALSE),1)),"")</f>
        <v>#REF!</v>
      </c>
      <c r="L700" s="42" t="e">
        <f>IF(LEN(VLOOKUP($A700,#REF!,6,FALSE)),UPPER(RIGHT(VLOOKUP($A700,#REF!,6,FALSE),1)),"")</f>
        <v>#REF!</v>
      </c>
      <c r="M700" s="43" t="e">
        <f>IF(LEN(VLOOKUP($A700,#REF!,7,FALSE)),UPPER(RIGHT(VLOOKUP($A700,#REF!,7,FALSE),1)),"")</f>
        <v>#REF!</v>
      </c>
      <c r="N700" s="206"/>
      <c r="O700" s="206"/>
      <c r="P700" s="206"/>
      <c r="Q700" s="206"/>
      <c r="R700" s="206"/>
      <c r="S700" s="63" t="e">
        <f>HLOOKUP("Device Tree Pin Name",#REF!,MATCH($A700,#REF!,0),FALSE)</f>
        <v>#REF!</v>
      </c>
      <c r="T700" s="47" t="e">
        <f>HLOOKUP("power rail",#REF!,MATCH($A700,#REF!,0),FALSE)</f>
        <v>#REF!</v>
      </c>
      <c r="U700" s="62" t="e">
        <f>HLOOKUP("Wake Capable",#REF!,MATCH($A700,#REF!,0),FALSE)</f>
        <v>#REF!</v>
      </c>
      <c r="V700" s="62" t="e">
        <f>HLOOKUP("Strap",#REF!,MATCH($A700,#REF!,0),FALSE)</f>
        <v>#REF!</v>
      </c>
      <c r="W700" s="62"/>
      <c r="X700" s="62"/>
      <c r="Y700" s="62"/>
      <c r="Z700" s="47"/>
      <c r="AA700" s="47" t="e">
        <f>HLOOKUP("Pad type",#REF!,MATCH($A700,#REF!,0),FALSE)</f>
        <v>#REF!</v>
      </c>
      <c r="AB700" s="63"/>
      <c r="AC700" s="63" t="e">
        <f>HLOOKUP("POR Pin State",#REF!,MATCH($A700,#REF!,0),FALSE)</f>
        <v>#REF!</v>
      </c>
      <c r="AD700" s="207"/>
      <c r="AE700" s="208"/>
      <c r="AF700" s="208"/>
      <c r="AG700" s="208"/>
      <c r="AH700" s="209"/>
      <c r="AI700" s="209"/>
      <c r="AJ700" s="210"/>
      <c r="AK700" s="210"/>
      <c r="AL700" s="210"/>
      <c r="AM700" s="210"/>
      <c r="AN700" s="210"/>
      <c r="AO700" s="210"/>
      <c r="AP700" s="210"/>
      <c r="AQ700" s="215" t="s">
        <v>1641</v>
      </c>
      <c r="AR700" s="105"/>
      <c r="AS700" s="105"/>
      <c r="AT700" s="105"/>
      <c r="AU700" s="105"/>
      <c r="AV700" s="105"/>
      <c r="AW700" s="105"/>
      <c r="AX700" s="105"/>
      <c r="AY700" s="105"/>
      <c r="AZ700" s="105"/>
      <c r="BA700" s="105"/>
      <c r="BB700" s="218"/>
      <c r="BC700" s="105"/>
      <c r="BD700" s="250"/>
      <c r="BE700" s="252" t="s">
        <v>1642</v>
      </c>
      <c r="BF700" s="147" t="e">
        <f>VLOOKUP($A700,#REF!,34,FALSE)</f>
        <v>#REF!</v>
      </c>
      <c r="BG700" s="147" t="e">
        <f>VLOOKUP($A700,#REF!,22,FALSE)</f>
        <v>#REF!</v>
      </c>
      <c r="BH700" s="149"/>
    </row>
    <row r="701" s="5" customFormat="1" ht="12.95" customHeight="1" spans="1:60">
      <c r="A701" s="48" t="s">
        <v>1643</v>
      </c>
      <c r="B701" s="38" t="e">
        <f>VLOOKUP($A701,#REF!,34,FALSE)</f>
        <v>#REF!</v>
      </c>
      <c r="C701" s="39" t="str">
        <f t="shared" si="165"/>
        <v>unused_DDR_XM1_B3D3</v>
      </c>
      <c r="D701" s="40" t="e">
        <f>IF(LEN(VLOOKUP($A701,#REF!,8,FALSE)),LEFT(VLOOKUP($A701,#REF!,8,FALSE),LEN(VLOOKUP($A701,#REF!,8,FALSE))-2),"")</f>
        <v>#REF!</v>
      </c>
      <c r="E701" s="41" t="e">
        <f>IF(LEN(VLOOKUP($A701,#REF!,4,FALSE)),IF(INDEX(#REF!,MATCH($A701,#REF!,0),1),LEFT(VLOOKUP($A701,#REF!,4,FALSE),LEN(VLOOKUP($A701,#REF!,4,FALSE))-2),CONCATENATE(LEFT(VLOOKUP($A701,#REF!,4,FALSE),LEN(VLOOKUP($A701,#REF!,4,FALSE))-2),"*")),"")</f>
        <v>#REF!</v>
      </c>
      <c r="F701" s="42" t="e">
        <f>IF(LEN(VLOOKUP($A701,#REF!,5,FALSE)),IF(INDEX(#REF!,MATCH($A701,#REF!,0),2),LEFT(VLOOKUP($A701,#REF!,5,FALSE),LEN(VLOOKUP($A701,#REF!,5,FALSE))-2),CONCATENATE(LEFT(VLOOKUP($A701,#REF!,5,FALSE),LEN(VLOOKUP($A701,#REF!,5,FALSE))-2),"*")),"")</f>
        <v>#REF!</v>
      </c>
      <c r="G701" s="42" t="e">
        <f>IF(LEN(VLOOKUP($A701,#REF!,6,FALSE)),IF(INDEX(#REF!,MATCH($A701,#REF!,0),3),LEFT(VLOOKUP($A701,#REF!,6,FALSE),LEN(VLOOKUP($A701,#REF!,6,FALSE))-2),CONCATENATE(LEFT(VLOOKUP($A701,#REF!,6,FALSE),LEN(VLOOKUP($A701,#REF!,6,FALSE))-2),"*")),"")</f>
        <v>#REF!</v>
      </c>
      <c r="H701" s="43" t="e">
        <f>IF(LEN(VLOOKUP($A701,#REF!,7,FALSE)),IF(INDEX(#REF!,MATCH($A701,#REF!,0),4),LEFT(VLOOKUP($A701,#REF!,7,FALSE),LEN(VLOOKUP($A701,#REF!,7,FALSE))-2),CONCATENATE(LEFT(VLOOKUP($A701,#REF!,7,FALSE),LEN(VLOOKUP($A701,#REF!,7,FALSE))-2),"*")),"")</f>
        <v>#REF!</v>
      </c>
      <c r="I701" s="54" t="e">
        <f>IF(LEN(VLOOKUP($A701,#REF!,8,FALSE)),UPPER(RIGHT(VLOOKUP($A701,#REF!,8,FALSE),1)),"")</f>
        <v>#REF!</v>
      </c>
      <c r="J701" s="42" t="e">
        <f>IF(LEN(VLOOKUP($A701,#REF!,4,FALSE)),UPPER(RIGHT(VLOOKUP($A701,#REF!,4,FALSE),1)),"")</f>
        <v>#REF!</v>
      </c>
      <c r="K701" s="42" t="e">
        <f>IF(LEN(VLOOKUP($A701,#REF!,5,FALSE)),UPPER(RIGHT(VLOOKUP($A701,#REF!,5,FALSE),1)),"")</f>
        <v>#REF!</v>
      </c>
      <c r="L701" s="42" t="e">
        <f>IF(LEN(VLOOKUP($A701,#REF!,6,FALSE)),UPPER(RIGHT(VLOOKUP($A701,#REF!,6,FALSE),1)),"")</f>
        <v>#REF!</v>
      </c>
      <c r="M701" s="43" t="e">
        <f>IF(LEN(VLOOKUP($A701,#REF!,7,FALSE)),UPPER(RIGHT(VLOOKUP($A701,#REF!,7,FALSE),1)),"")</f>
        <v>#REF!</v>
      </c>
      <c r="N701" s="206"/>
      <c r="O701" s="206"/>
      <c r="P701" s="206"/>
      <c r="Q701" s="206"/>
      <c r="R701" s="206"/>
      <c r="S701" s="63" t="e">
        <f>HLOOKUP("Device Tree Pin Name",#REF!,MATCH($A701,#REF!,0),FALSE)</f>
        <v>#REF!</v>
      </c>
      <c r="T701" s="47" t="e">
        <f>HLOOKUP("power rail",#REF!,MATCH($A701,#REF!,0),FALSE)</f>
        <v>#REF!</v>
      </c>
      <c r="U701" s="62" t="e">
        <f>HLOOKUP("Wake Capable",#REF!,MATCH($A701,#REF!,0),FALSE)</f>
        <v>#REF!</v>
      </c>
      <c r="V701" s="62" t="e">
        <f>HLOOKUP("Strap",#REF!,MATCH($A701,#REF!,0),FALSE)</f>
        <v>#REF!</v>
      </c>
      <c r="W701" s="62"/>
      <c r="X701" s="62"/>
      <c r="Y701" s="62"/>
      <c r="Z701" s="47"/>
      <c r="AA701" s="47" t="e">
        <f>HLOOKUP("Pad type",#REF!,MATCH($A701,#REF!,0),FALSE)</f>
        <v>#REF!</v>
      </c>
      <c r="AB701" s="63"/>
      <c r="AC701" s="63" t="e">
        <f>HLOOKUP("POR Pin State",#REF!,MATCH($A701,#REF!,0),FALSE)</f>
        <v>#REF!</v>
      </c>
      <c r="AD701" s="207"/>
      <c r="AE701" s="208"/>
      <c r="AF701" s="208"/>
      <c r="AG701" s="208"/>
      <c r="AH701" s="209"/>
      <c r="AI701" s="209"/>
      <c r="AJ701" s="210"/>
      <c r="AK701" s="210"/>
      <c r="AL701" s="210"/>
      <c r="AM701" s="210"/>
      <c r="AN701" s="210"/>
      <c r="AO701" s="210"/>
      <c r="AP701" s="210"/>
      <c r="AQ701" s="215" t="s">
        <v>1644</v>
      </c>
      <c r="AR701" s="105"/>
      <c r="AS701" s="105"/>
      <c r="AT701" s="105"/>
      <c r="AU701" s="105"/>
      <c r="AV701" s="105"/>
      <c r="AW701" s="105"/>
      <c r="AX701" s="105"/>
      <c r="AY701" s="105"/>
      <c r="AZ701" s="105"/>
      <c r="BA701" s="105"/>
      <c r="BB701" s="218"/>
      <c r="BC701" s="105"/>
      <c r="BD701" s="250"/>
      <c r="BE701" s="252" t="s">
        <v>1645</v>
      </c>
      <c r="BF701" s="147" t="e">
        <f>VLOOKUP($A701,#REF!,34,FALSE)</f>
        <v>#REF!</v>
      </c>
      <c r="BG701" s="147" t="e">
        <f>VLOOKUP($A701,#REF!,22,FALSE)</f>
        <v>#REF!</v>
      </c>
      <c r="BH701" s="149"/>
    </row>
    <row r="702" s="5" customFormat="1" ht="12.95" customHeight="1" spans="1:60">
      <c r="A702" s="10" t="s">
        <v>1646</v>
      </c>
      <c r="B702" s="38" t="e">
        <f>VLOOKUP($A702,#REF!,34,FALSE)</f>
        <v>#REF!</v>
      </c>
      <c r="C702" s="39" t="str">
        <f t="shared" si="165"/>
        <v>unused_DDR_XM1_B3D4</v>
      </c>
      <c r="D702" s="40" t="e">
        <f>IF(LEN(VLOOKUP($A702,#REF!,8,FALSE)),LEFT(VLOOKUP($A702,#REF!,8,FALSE),LEN(VLOOKUP($A702,#REF!,8,FALSE))-2),"")</f>
        <v>#REF!</v>
      </c>
      <c r="E702" s="41" t="e">
        <f>IF(LEN(VLOOKUP($A702,#REF!,4,FALSE)),IF(INDEX(#REF!,MATCH($A702,#REF!,0),1),LEFT(VLOOKUP($A702,#REF!,4,FALSE),LEN(VLOOKUP($A702,#REF!,4,FALSE))-2),CONCATENATE(LEFT(VLOOKUP($A702,#REF!,4,FALSE),LEN(VLOOKUP($A702,#REF!,4,FALSE))-2),"*")),"")</f>
        <v>#REF!</v>
      </c>
      <c r="F702" s="42" t="e">
        <f>IF(LEN(VLOOKUP($A702,#REF!,5,FALSE)),IF(INDEX(#REF!,MATCH($A702,#REF!,0),2),LEFT(VLOOKUP($A702,#REF!,5,FALSE),LEN(VLOOKUP($A702,#REF!,5,FALSE))-2),CONCATENATE(LEFT(VLOOKUP($A702,#REF!,5,FALSE),LEN(VLOOKUP($A702,#REF!,5,FALSE))-2),"*")),"")</f>
        <v>#REF!</v>
      </c>
      <c r="G702" s="42" t="e">
        <f>IF(LEN(VLOOKUP($A702,#REF!,6,FALSE)),IF(INDEX(#REF!,MATCH($A702,#REF!,0),3),LEFT(VLOOKUP($A702,#REF!,6,FALSE),LEN(VLOOKUP($A702,#REF!,6,FALSE))-2),CONCATENATE(LEFT(VLOOKUP($A702,#REF!,6,FALSE),LEN(VLOOKUP($A702,#REF!,6,FALSE))-2),"*")),"")</f>
        <v>#REF!</v>
      </c>
      <c r="H702" s="43" t="e">
        <f>IF(LEN(VLOOKUP($A702,#REF!,7,FALSE)),IF(INDEX(#REF!,MATCH($A702,#REF!,0),4),LEFT(VLOOKUP($A702,#REF!,7,FALSE),LEN(VLOOKUP($A702,#REF!,7,FALSE))-2),CONCATENATE(LEFT(VLOOKUP($A702,#REF!,7,FALSE),LEN(VLOOKUP($A702,#REF!,7,FALSE))-2),"*")),"")</f>
        <v>#REF!</v>
      </c>
      <c r="I702" s="54" t="e">
        <f>IF(LEN(VLOOKUP($A702,#REF!,8,FALSE)),UPPER(RIGHT(VLOOKUP($A702,#REF!,8,FALSE),1)),"")</f>
        <v>#REF!</v>
      </c>
      <c r="J702" s="42" t="e">
        <f>IF(LEN(VLOOKUP($A702,#REF!,4,FALSE)),UPPER(RIGHT(VLOOKUP($A702,#REF!,4,FALSE),1)),"")</f>
        <v>#REF!</v>
      </c>
      <c r="K702" s="42" t="e">
        <f>IF(LEN(VLOOKUP($A702,#REF!,5,FALSE)),UPPER(RIGHT(VLOOKUP($A702,#REF!,5,FALSE),1)),"")</f>
        <v>#REF!</v>
      </c>
      <c r="L702" s="42" t="e">
        <f>IF(LEN(VLOOKUP($A702,#REF!,6,FALSE)),UPPER(RIGHT(VLOOKUP($A702,#REF!,6,FALSE),1)),"")</f>
        <v>#REF!</v>
      </c>
      <c r="M702" s="43" t="e">
        <f>IF(LEN(VLOOKUP($A702,#REF!,7,FALSE)),UPPER(RIGHT(VLOOKUP($A702,#REF!,7,FALSE),1)),"")</f>
        <v>#REF!</v>
      </c>
      <c r="N702" s="206"/>
      <c r="O702" s="206"/>
      <c r="P702" s="206"/>
      <c r="Q702" s="206"/>
      <c r="R702" s="206"/>
      <c r="S702" s="63" t="e">
        <f>HLOOKUP("Device Tree Pin Name",#REF!,MATCH($A702,#REF!,0),FALSE)</f>
        <v>#REF!</v>
      </c>
      <c r="T702" s="47" t="e">
        <f>HLOOKUP("power rail",#REF!,MATCH($A702,#REF!,0),FALSE)</f>
        <v>#REF!</v>
      </c>
      <c r="U702" s="62" t="e">
        <f>HLOOKUP("Wake Capable",#REF!,MATCH($A702,#REF!,0),FALSE)</f>
        <v>#REF!</v>
      </c>
      <c r="V702" s="62" t="e">
        <f>HLOOKUP("Strap",#REF!,MATCH($A702,#REF!,0),FALSE)</f>
        <v>#REF!</v>
      </c>
      <c r="W702" s="62"/>
      <c r="X702" s="62"/>
      <c r="Y702" s="62"/>
      <c r="Z702" s="47"/>
      <c r="AA702" s="47" t="e">
        <f>HLOOKUP("Pad type",#REF!,MATCH($A702,#REF!,0),FALSE)</f>
        <v>#REF!</v>
      </c>
      <c r="AB702" s="63"/>
      <c r="AC702" s="63" t="e">
        <f>HLOOKUP("POR Pin State",#REF!,MATCH($A702,#REF!,0),FALSE)</f>
        <v>#REF!</v>
      </c>
      <c r="AD702" s="207"/>
      <c r="AE702" s="208"/>
      <c r="AF702" s="208"/>
      <c r="AG702" s="208"/>
      <c r="AH702" s="209"/>
      <c r="AI702" s="209"/>
      <c r="AJ702" s="210"/>
      <c r="AK702" s="210"/>
      <c r="AL702" s="210"/>
      <c r="AM702" s="210"/>
      <c r="AN702" s="210"/>
      <c r="AO702" s="210"/>
      <c r="AP702" s="210"/>
      <c r="AQ702" s="215" t="s">
        <v>1647</v>
      </c>
      <c r="AR702" s="105"/>
      <c r="AS702" s="105"/>
      <c r="AT702" s="105"/>
      <c r="AU702" s="105"/>
      <c r="AV702" s="105"/>
      <c r="AW702" s="105"/>
      <c r="AX702" s="105"/>
      <c r="AY702" s="105"/>
      <c r="AZ702" s="105"/>
      <c r="BA702" s="105"/>
      <c r="BB702" s="218"/>
      <c r="BC702" s="105"/>
      <c r="BD702" s="250"/>
      <c r="BE702" s="252" t="s">
        <v>1648</v>
      </c>
      <c r="BF702" s="147" t="e">
        <f>VLOOKUP($A702,#REF!,34,FALSE)</f>
        <v>#REF!</v>
      </c>
      <c r="BG702" s="147" t="e">
        <f>VLOOKUP($A702,#REF!,22,FALSE)</f>
        <v>#REF!</v>
      </c>
      <c r="BH702" s="149"/>
    </row>
    <row r="703" s="5" customFormat="1" ht="12.95" customHeight="1" spans="1:60">
      <c r="A703" s="10" t="s">
        <v>1649</v>
      </c>
      <c r="B703" s="38" t="e">
        <f>VLOOKUP($A703,#REF!,34,FALSE)</f>
        <v>#REF!</v>
      </c>
      <c r="C703" s="39" t="str">
        <f t="shared" si="165"/>
        <v>unused_DDR_XM1_B3D5</v>
      </c>
      <c r="D703" s="40" t="e">
        <f>IF(LEN(VLOOKUP($A703,#REF!,8,FALSE)),LEFT(VLOOKUP($A703,#REF!,8,FALSE),LEN(VLOOKUP($A703,#REF!,8,FALSE))-2),"")</f>
        <v>#REF!</v>
      </c>
      <c r="E703" s="41" t="e">
        <f>IF(LEN(VLOOKUP($A703,#REF!,4,FALSE)),IF(INDEX(#REF!,MATCH($A703,#REF!,0),1),LEFT(VLOOKUP($A703,#REF!,4,FALSE),LEN(VLOOKUP($A703,#REF!,4,FALSE))-2),CONCATENATE(LEFT(VLOOKUP($A703,#REF!,4,FALSE),LEN(VLOOKUP($A703,#REF!,4,FALSE))-2),"*")),"")</f>
        <v>#REF!</v>
      </c>
      <c r="F703" s="42" t="e">
        <f>IF(LEN(VLOOKUP($A703,#REF!,5,FALSE)),IF(INDEX(#REF!,MATCH($A703,#REF!,0),2),LEFT(VLOOKUP($A703,#REF!,5,FALSE),LEN(VLOOKUP($A703,#REF!,5,FALSE))-2),CONCATENATE(LEFT(VLOOKUP($A703,#REF!,5,FALSE),LEN(VLOOKUP($A703,#REF!,5,FALSE))-2),"*")),"")</f>
        <v>#REF!</v>
      </c>
      <c r="G703" s="42" t="e">
        <f>IF(LEN(VLOOKUP($A703,#REF!,6,FALSE)),IF(INDEX(#REF!,MATCH($A703,#REF!,0),3),LEFT(VLOOKUP($A703,#REF!,6,FALSE),LEN(VLOOKUP($A703,#REF!,6,FALSE))-2),CONCATENATE(LEFT(VLOOKUP($A703,#REF!,6,FALSE),LEN(VLOOKUP($A703,#REF!,6,FALSE))-2),"*")),"")</f>
        <v>#REF!</v>
      </c>
      <c r="H703" s="43" t="e">
        <f>IF(LEN(VLOOKUP($A703,#REF!,7,FALSE)),IF(INDEX(#REF!,MATCH($A703,#REF!,0),4),LEFT(VLOOKUP($A703,#REF!,7,FALSE),LEN(VLOOKUP($A703,#REF!,7,FALSE))-2),CONCATENATE(LEFT(VLOOKUP($A703,#REF!,7,FALSE),LEN(VLOOKUP($A703,#REF!,7,FALSE))-2),"*")),"")</f>
        <v>#REF!</v>
      </c>
      <c r="I703" s="54" t="e">
        <f>IF(LEN(VLOOKUP($A703,#REF!,8,FALSE)),UPPER(RIGHT(VLOOKUP($A703,#REF!,8,FALSE),1)),"")</f>
        <v>#REF!</v>
      </c>
      <c r="J703" s="42" t="e">
        <f>IF(LEN(VLOOKUP($A703,#REF!,4,FALSE)),UPPER(RIGHT(VLOOKUP($A703,#REF!,4,FALSE),1)),"")</f>
        <v>#REF!</v>
      </c>
      <c r="K703" s="42" t="e">
        <f>IF(LEN(VLOOKUP($A703,#REF!,5,FALSE)),UPPER(RIGHT(VLOOKUP($A703,#REF!,5,FALSE),1)),"")</f>
        <v>#REF!</v>
      </c>
      <c r="L703" s="42" t="e">
        <f>IF(LEN(VLOOKUP($A703,#REF!,6,FALSE)),UPPER(RIGHT(VLOOKUP($A703,#REF!,6,FALSE),1)),"")</f>
        <v>#REF!</v>
      </c>
      <c r="M703" s="43" t="e">
        <f>IF(LEN(VLOOKUP($A703,#REF!,7,FALSE)),UPPER(RIGHT(VLOOKUP($A703,#REF!,7,FALSE),1)),"")</f>
        <v>#REF!</v>
      </c>
      <c r="N703" s="206"/>
      <c r="O703" s="206"/>
      <c r="P703" s="206"/>
      <c r="Q703" s="206"/>
      <c r="R703" s="206"/>
      <c r="S703" s="63" t="e">
        <f>HLOOKUP("Device Tree Pin Name",#REF!,MATCH($A703,#REF!,0),FALSE)</f>
        <v>#REF!</v>
      </c>
      <c r="T703" s="47" t="e">
        <f>HLOOKUP("power rail",#REF!,MATCH($A703,#REF!,0),FALSE)</f>
        <v>#REF!</v>
      </c>
      <c r="U703" s="62" t="e">
        <f>HLOOKUP("Wake Capable",#REF!,MATCH($A703,#REF!,0),FALSE)</f>
        <v>#REF!</v>
      </c>
      <c r="V703" s="62" t="e">
        <f>HLOOKUP("Strap",#REF!,MATCH($A703,#REF!,0),FALSE)</f>
        <v>#REF!</v>
      </c>
      <c r="W703" s="62"/>
      <c r="X703" s="62"/>
      <c r="Y703" s="62"/>
      <c r="Z703" s="47"/>
      <c r="AA703" s="47" t="e">
        <f>HLOOKUP("Pad type",#REF!,MATCH($A703,#REF!,0),FALSE)</f>
        <v>#REF!</v>
      </c>
      <c r="AB703" s="63"/>
      <c r="AC703" s="63" t="e">
        <f>HLOOKUP("POR Pin State",#REF!,MATCH($A703,#REF!,0),FALSE)</f>
        <v>#REF!</v>
      </c>
      <c r="AD703" s="207"/>
      <c r="AE703" s="208"/>
      <c r="AF703" s="208"/>
      <c r="AG703" s="208"/>
      <c r="AH703" s="209"/>
      <c r="AI703" s="209"/>
      <c r="AJ703" s="210"/>
      <c r="AK703" s="210"/>
      <c r="AL703" s="210"/>
      <c r="AM703" s="210"/>
      <c r="AN703" s="210"/>
      <c r="AO703" s="210"/>
      <c r="AP703" s="210"/>
      <c r="AQ703" s="215" t="s">
        <v>1650</v>
      </c>
      <c r="AR703" s="105"/>
      <c r="AS703" s="105"/>
      <c r="AT703" s="105"/>
      <c r="AU703" s="105"/>
      <c r="AV703" s="105"/>
      <c r="AW703" s="105"/>
      <c r="AX703" s="105"/>
      <c r="AY703" s="105"/>
      <c r="AZ703" s="105"/>
      <c r="BA703" s="105"/>
      <c r="BB703" s="218"/>
      <c r="BC703" s="105"/>
      <c r="BD703" s="250"/>
      <c r="BE703" s="252" t="s">
        <v>1651</v>
      </c>
      <c r="BF703" s="147" t="e">
        <f>VLOOKUP($A703,#REF!,34,FALSE)</f>
        <v>#REF!</v>
      </c>
      <c r="BG703" s="147" t="e">
        <f>VLOOKUP($A703,#REF!,22,FALSE)</f>
        <v>#REF!</v>
      </c>
      <c r="BH703" s="149"/>
    </row>
    <row r="704" s="5" customFormat="1" ht="12.95" customHeight="1" spans="1:60">
      <c r="A704" s="48" t="s">
        <v>1652</v>
      </c>
      <c r="B704" s="38" t="e">
        <f>VLOOKUP($A704,#REF!,34,FALSE)</f>
        <v>#REF!</v>
      </c>
      <c r="C704" s="39" t="str">
        <f t="shared" si="165"/>
        <v>unused_DDR_XM1_B3D6</v>
      </c>
      <c r="D704" s="40" t="e">
        <f>IF(LEN(VLOOKUP($A704,#REF!,8,FALSE)),LEFT(VLOOKUP($A704,#REF!,8,FALSE),LEN(VLOOKUP($A704,#REF!,8,FALSE))-2),"")</f>
        <v>#REF!</v>
      </c>
      <c r="E704" s="41" t="e">
        <f>IF(LEN(VLOOKUP($A704,#REF!,4,FALSE)),IF(INDEX(#REF!,MATCH($A704,#REF!,0),1),LEFT(VLOOKUP($A704,#REF!,4,FALSE),LEN(VLOOKUP($A704,#REF!,4,FALSE))-2),CONCATENATE(LEFT(VLOOKUP($A704,#REF!,4,FALSE),LEN(VLOOKUP($A704,#REF!,4,FALSE))-2),"*")),"")</f>
        <v>#REF!</v>
      </c>
      <c r="F704" s="42" t="e">
        <f>IF(LEN(VLOOKUP($A704,#REF!,5,FALSE)),IF(INDEX(#REF!,MATCH($A704,#REF!,0),2),LEFT(VLOOKUP($A704,#REF!,5,FALSE),LEN(VLOOKUP($A704,#REF!,5,FALSE))-2),CONCATENATE(LEFT(VLOOKUP($A704,#REF!,5,FALSE),LEN(VLOOKUP($A704,#REF!,5,FALSE))-2),"*")),"")</f>
        <v>#REF!</v>
      </c>
      <c r="G704" s="42" t="e">
        <f>IF(LEN(VLOOKUP($A704,#REF!,6,FALSE)),IF(INDEX(#REF!,MATCH($A704,#REF!,0),3),LEFT(VLOOKUP($A704,#REF!,6,FALSE),LEN(VLOOKUP($A704,#REF!,6,FALSE))-2),CONCATENATE(LEFT(VLOOKUP($A704,#REF!,6,FALSE),LEN(VLOOKUP($A704,#REF!,6,FALSE))-2),"*")),"")</f>
        <v>#REF!</v>
      </c>
      <c r="H704" s="43" t="e">
        <f>IF(LEN(VLOOKUP($A704,#REF!,7,FALSE)),IF(INDEX(#REF!,MATCH($A704,#REF!,0),4),LEFT(VLOOKUP($A704,#REF!,7,FALSE),LEN(VLOOKUP($A704,#REF!,7,FALSE))-2),CONCATENATE(LEFT(VLOOKUP($A704,#REF!,7,FALSE),LEN(VLOOKUP($A704,#REF!,7,FALSE))-2),"*")),"")</f>
        <v>#REF!</v>
      </c>
      <c r="I704" s="54" t="e">
        <f>IF(LEN(VLOOKUP($A704,#REF!,8,FALSE)),UPPER(RIGHT(VLOOKUP($A704,#REF!,8,FALSE),1)),"")</f>
        <v>#REF!</v>
      </c>
      <c r="J704" s="42" t="e">
        <f>IF(LEN(VLOOKUP($A704,#REF!,4,FALSE)),UPPER(RIGHT(VLOOKUP($A704,#REF!,4,FALSE),1)),"")</f>
        <v>#REF!</v>
      </c>
      <c r="K704" s="42" t="e">
        <f>IF(LEN(VLOOKUP($A704,#REF!,5,FALSE)),UPPER(RIGHT(VLOOKUP($A704,#REF!,5,FALSE),1)),"")</f>
        <v>#REF!</v>
      </c>
      <c r="L704" s="42" t="e">
        <f>IF(LEN(VLOOKUP($A704,#REF!,6,FALSE)),UPPER(RIGHT(VLOOKUP($A704,#REF!,6,FALSE),1)),"")</f>
        <v>#REF!</v>
      </c>
      <c r="M704" s="43" t="e">
        <f>IF(LEN(VLOOKUP($A704,#REF!,7,FALSE)),UPPER(RIGHT(VLOOKUP($A704,#REF!,7,FALSE),1)),"")</f>
        <v>#REF!</v>
      </c>
      <c r="N704" s="206"/>
      <c r="O704" s="206"/>
      <c r="P704" s="206"/>
      <c r="Q704" s="206"/>
      <c r="R704" s="206"/>
      <c r="S704" s="63" t="e">
        <f>HLOOKUP("Device Tree Pin Name",#REF!,MATCH($A704,#REF!,0),FALSE)</f>
        <v>#REF!</v>
      </c>
      <c r="T704" s="47" t="e">
        <f>HLOOKUP("power rail",#REF!,MATCH($A704,#REF!,0),FALSE)</f>
        <v>#REF!</v>
      </c>
      <c r="U704" s="62" t="e">
        <f>HLOOKUP("Wake Capable",#REF!,MATCH($A704,#REF!,0),FALSE)</f>
        <v>#REF!</v>
      </c>
      <c r="V704" s="62" t="e">
        <f>HLOOKUP("Strap",#REF!,MATCH($A704,#REF!,0),FALSE)</f>
        <v>#REF!</v>
      </c>
      <c r="W704" s="62"/>
      <c r="X704" s="62"/>
      <c r="Y704" s="62"/>
      <c r="Z704" s="47"/>
      <c r="AA704" s="47" t="e">
        <f>HLOOKUP("Pad type",#REF!,MATCH($A704,#REF!,0),FALSE)</f>
        <v>#REF!</v>
      </c>
      <c r="AB704" s="63"/>
      <c r="AC704" s="63" t="e">
        <f>HLOOKUP("POR Pin State",#REF!,MATCH($A704,#REF!,0),FALSE)</f>
        <v>#REF!</v>
      </c>
      <c r="AD704" s="207"/>
      <c r="AE704" s="208"/>
      <c r="AF704" s="208"/>
      <c r="AG704" s="208"/>
      <c r="AH704" s="209"/>
      <c r="AI704" s="209"/>
      <c r="AJ704" s="210"/>
      <c r="AK704" s="210"/>
      <c r="AL704" s="210"/>
      <c r="AM704" s="210"/>
      <c r="AN704" s="210"/>
      <c r="AO704" s="210"/>
      <c r="AP704" s="210"/>
      <c r="AQ704" s="215" t="s">
        <v>1653</v>
      </c>
      <c r="AR704" s="105"/>
      <c r="AS704" s="105"/>
      <c r="AT704" s="105"/>
      <c r="AU704" s="105"/>
      <c r="AV704" s="105"/>
      <c r="AW704" s="105"/>
      <c r="AX704" s="105"/>
      <c r="AY704" s="105"/>
      <c r="AZ704" s="105"/>
      <c r="BA704" s="105"/>
      <c r="BB704" s="218"/>
      <c r="BC704" s="105"/>
      <c r="BD704" s="250"/>
      <c r="BE704" s="252" t="s">
        <v>1654</v>
      </c>
      <c r="BF704" s="147" t="e">
        <f>VLOOKUP($A704,#REF!,34,FALSE)</f>
        <v>#REF!</v>
      </c>
      <c r="BG704" s="147" t="e">
        <f>VLOOKUP($A704,#REF!,22,FALSE)</f>
        <v>#REF!</v>
      </c>
      <c r="BH704" s="149"/>
    </row>
    <row r="705" s="5" customFormat="1" ht="12.95" customHeight="1" spans="1:60">
      <c r="A705" s="48" t="s">
        <v>1655</v>
      </c>
      <c r="B705" s="38" t="e">
        <f>VLOOKUP($A705,#REF!,34,FALSE)</f>
        <v>#REF!</v>
      </c>
      <c r="C705" s="39" t="str">
        <f t="shared" si="165"/>
        <v>unused_DDR_XM1_B3D7</v>
      </c>
      <c r="D705" s="40" t="e">
        <f>IF(LEN(VLOOKUP($A705,#REF!,8,FALSE)),LEFT(VLOOKUP($A705,#REF!,8,FALSE),LEN(VLOOKUP($A705,#REF!,8,FALSE))-2),"")</f>
        <v>#REF!</v>
      </c>
      <c r="E705" s="41" t="e">
        <f>IF(LEN(VLOOKUP($A705,#REF!,4,FALSE)),IF(INDEX(#REF!,MATCH($A705,#REF!,0),1),LEFT(VLOOKUP($A705,#REF!,4,FALSE),LEN(VLOOKUP($A705,#REF!,4,FALSE))-2),CONCATENATE(LEFT(VLOOKUP($A705,#REF!,4,FALSE),LEN(VLOOKUP($A705,#REF!,4,FALSE))-2),"*")),"")</f>
        <v>#REF!</v>
      </c>
      <c r="F705" s="42" t="e">
        <f>IF(LEN(VLOOKUP($A705,#REF!,5,FALSE)),IF(INDEX(#REF!,MATCH($A705,#REF!,0),2),LEFT(VLOOKUP($A705,#REF!,5,FALSE),LEN(VLOOKUP($A705,#REF!,5,FALSE))-2),CONCATENATE(LEFT(VLOOKUP($A705,#REF!,5,FALSE),LEN(VLOOKUP($A705,#REF!,5,FALSE))-2),"*")),"")</f>
        <v>#REF!</v>
      </c>
      <c r="G705" s="42" t="e">
        <f>IF(LEN(VLOOKUP($A705,#REF!,6,FALSE)),IF(INDEX(#REF!,MATCH($A705,#REF!,0),3),LEFT(VLOOKUP($A705,#REF!,6,FALSE),LEN(VLOOKUP($A705,#REF!,6,FALSE))-2),CONCATENATE(LEFT(VLOOKUP($A705,#REF!,6,FALSE),LEN(VLOOKUP($A705,#REF!,6,FALSE))-2),"*")),"")</f>
        <v>#REF!</v>
      </c>
      <c r="H705" s="43" t="e">
        <f>IF(LEN(VLOOKUP($A705,#REF!,7,FALSE)),IF(INDEX(#REF!,MATCH($A705,#REF!,0),4),LEFT(VLOOKUP($A705,#REF!,7,FALSE),LEN(VLOOKUP($A705,#REF!,7,FALSE))-2),CONCATENATE(LEFT(VLOOKUP($A705,#REF!,7,FALSE),LEN(VLOOKUP($A705,#REF!,7,FALSE))-2),"*")),"")</f>
        <v>#REF!</v>
      </c>
      <c r="I705" s="54" t="e">
        <f>IF(LEN(VLOOKUP($A705,#REF!,8,FALSE)),UPPER(RIGHT(VLOOKUP($A705,#REF!,8,FALSE),1)),"")</f>
        <v>#REF!</v>
      </c>
      <c r="J705" s="42" t="e">
        <f>IF(LEN(VLOOKUP($A705,#REF!,4,FALSE)),UPPER(RIGHT(VLOOKUP($A705,#REF!,4,FALSE),1)),"")</f>
        <v>#REF!</v>
      </c>
      <c r="K705" s="42" t="e">
        <f>IF(LEN(VLOOKUP($A705,#REF!,5,FALSE)),UPPER(RIGHT(VLOOKUP($A705,#REF!,5,FALSE),1)),"")</f>
        <v>#REF!</v>
      </c>
      <c r="L705" s="42" t="e">
        <f>IF(LEN(VLOOKUP($A705,#REF!,6,FALSE)),UPPER(RIGHT(VLOOKUP($A705,#REF!,6,FALSE),1)),"")</f>
        <v>#REF!</v>
      </c>
      <c r="M705" s="43" t="e">
        <f>IF(LEN(VLOOKUP($A705,#REF!,7,FALSE)),UPPER(RIGHT(VLOOKUP($A705,#REF!,7,FALSE),1)),"")</f>
        <v>#REF!</v>
      </c>
      <c r="N705" s="206"/>
      <c r="O705" s="206"/>
      <c r="P705" s="206"/>
      <c r="Q705" s="206"/>
      <c r="R705" s="206"/>
      <c r="S705" s="63" t="e">
        <f>HLOOKUP("Device Tree Pin Name",#REF!,MATCH($A705,#REF!,0),FALSE)</f>
        <v>#REF!</v>
      </c>
      <c r="T705" s="47" t="e">
        <f>HLOOKUP("power rail",#REF!,MATCH($A705,#REF!,0),FALSE)</f>
        <v>#REF!</v>
      </c>
      <c r="U705" s="62" t="e">
        <f>HLOOKUP("Wake Capable",#REF!,MATCH($A705,#REF!,0),FALSE)</f>
        <v>#REF!</v>
      </c>
      <c r="V705" s="62" t="e">
        <f>HLOOKUP("Strap",#REF!,MATCH($A705,#REF!,0),FALSE)</f>
        <v>#REF!</v>
      </c>
      <c r="W705" s="62"/>
      <c r="X705" s="62"/>
      <c r="Y705" s="62"/>
      <c r="Z705" s="47"/>
      <c r="AA705" s="47" t="e">
        <f>HLOOKUP("Pad type",#REF!,MATCH($A705,#REF!,0),FALSE)</f>
        <v>#REF!</v>
      </c>
      <c r="AB705" s="63"/>
      <c r="AC705" s="63" t="e">
        <f>HLOOKUP("POR Pin State",#REF!,MATCH($A705,#REF!,0),FALSE)</f>
        <v>#REF!</v>
      </c>
      <c r="AD705" s="207"/>
      <c r="AE705" s="208"/>
      <c r="AF705" s="208"/>
      <c r="AG705" s="208"/>
      <c r="AH705" s="209"/>
      <c r="AI705" s="209"/>
      <c r="AJ705" s="210"/>
      <c r="AK705" s="210"/>
      <c r="AL705" s="210"/>
      <c r="AM705" s="210"/>
      <c r="AN705" s="210"/>
      <c r="AO705" s="210"/>
      <c r="AP705" s="210"/>
      <c r="AQ705" s="215" t="s">
        <v>1656</v>
      </c>
      <c r="AR705" s="105"/>
      <c r="AS705" s="105"/>
      <c r="AT705" s="105"/>
      <c r="AU705" s="105"/>
      <c r="AV705" s="105"/>
      <c r="AW705" s="105"/>
      <c r="AX705" s="105"/>
      <c r="AY705" s="105"/>
      <c r="AZ705" s="105"/>
      <c r="BA705" s="105"/>
      <c r="BB705" s="218"/>
      <c r="BC705" s="105"/>
      <c r="BD705" s="250"/>
      <c r="BE705" s="252" t="s">
        <v>1657</v>
      </c>
      <c r="BF705" s="147" t="e">
        <f>VLOOKUP($A705,#REF!,34,FALSE)</f>
        <v>#REF!</v>
      </c>
      <c r="BG705" s="147" t="e">
        <f>VLOOKUP($A705,#REF!,22,FALSE)</f>
        <v>#REF!</v>
      </c>
      <c r="BH705" s="149"/>
    </row>
    <row r="706" s="5" customFormat="1" ht="12.95" customHeight="1" spans="1:60">
      <c r="A706" s="48" t="s">
        <v>1658</v>
      </c>
      <c r="B706" s="38" t="e">
        <f>VLOOKUP($A706,#REF!,34,FALSE)</f>
        <v>#REF!</v>
      </c>
      <c r="C706" s="39" t="str">
        <f t="shared" si="165"/>
        <v>unused_DDR_XM1_B3DMI</v>
      </c>
      <c r="D706" s="40" t="e">
        <f>IF(LEN(VLOOKUP($A706,#REF!,8,FALSE)),LEFT(VLOOKUP($A706,#REF!,8,FALSE),LEN(VLOOKUP($A706,#REF!,8,FALSE))-2),"")</f>
        <v>#REF!</v>
      </c>
      <c r="E706" s="41" t="e">
        <f>IF(LEN(VLOOKUP($A706,#REF!,4,FALSE)),IF(INDEX(#REF!,MATCH($A706,#REF!,0),1),LEFT(VLOOKUP($A706,#REF!,4,FALSE),LEN(VLOOKUP($A706,#REF!,4,FALSE))-2),CONCATENATE(LEFT(VLOOKUP($A706,#REF!,4,FALSE),LEN(VLOOKUP($A706,#REF!,4,FALSE))-2),"*")),"")</f>
        <v>#REF!</v>
      </c>
      <c r="F706" s="42" t="e">
        <f>IF(LEN(VLOOKUP($A706,#REF!,5,FALSE)),IF(INDEX(#REF!,MATCH($A706,#REF!,0),2),LEFT(VLOOKUP($A706,#REF!,5,FALSE),LEN(VLOOKUP($A706,#REF!,5,FALSE))-2),CONCATENATE(LEFT(VLOOKUP($A706,#REF!,5,FALSE),LEN(VLOOKUP($A706,#REF!,5,FALSE))-2),"*")),"")</f>
        <v>#REF!</v>
      </c>
      <c r="G706" s="42" t="e">
        <f>IF(LEN(VLOOKUP($A706,#REF!,6,FALSE)),IF(INDEX(#REF!,MATCH($A706,#REF!,0),3),LEFT(VLOOKUP($A706,#REF!,6,FALSE),LEN(VLOOKUP($A706,#REF!,6,FALSE))-2),CONCATENATE(LEFT(VLOOKUP($A706,#REF!,6,FALSE),LEN(VLOOKUP($A706,#REF!,6,FALSE))-2),"*")),"")</f>
        <v>#REF!</v>
      </c>
      <c r="H706" s="43" t="e">
        <f>IF(LEN(VLOOKUP($A706,#REF!,7,FALSE)),IF(INDEX(#REF!,MATCH($A706,#REF!,0),4),LEFT(VLOOKUP($A706,#REF!,7,FALSE),LEN(VLOOKUP($A706,#REF!,7,FALSE))-2),CONCATENATE(LEFT(VLOOKUP($A706,#REF!,7,FALSE),LEN(VLOOKUP($A706,#REF!,7,FALSE))-2),"*")),"")</f>
        <v>#REF!</v>
      </c>
      <c r="I706" s="54" t="e">
        <f>IF(LEN(VLOOKUP($A706,#REF!,8,FALSE)),UPPER(RIGHT(VLOOKUP($A706,#REF!,8,FALSE),1)),"")</f>
        <v>#REF!</v>
      </c>
      <c r="J706" s="42" t="e">
        <f>IF(LEN(VLOOKUP($A706,#REF!,4,FALSE)),UPPER(RIGHT(VLOOKUP($A706,#REF!,4,FALSE),1)),"")</f>
        <v>#REF!</v>
      </c>
      <c r="K706" s="42" t="e">
        <f>IF(LEN(VLOOKUP($A706,#REF!,5,FALSE)),UPPER(RIGHT(VLOOKUP($A706,#REF!,5,FALSE),1)),"")</f>
        <v>#REF!</v>
      </c>
      <c r="L706" s="42" t="e">
        <f>IF(LEN(VLOOKUP($A706,#REF!,6,FALSE)),UPPER(RIGHT(VLOOKUP($A706,#REF!,6,FALSE),1)),"")</f>
        <v>#REF!</v>
      </c>
      <c r="M706" s="43" t="e">
        <f>IF(LEN(VLOOKUP($A706,#REF!,7,FALSE)),UPPER(RIGHT(VLOOKUP($A706,#REF!,7,FALSE),1)),"")</f>
        <v>#REF!</v>
      </c>
      <c r="N706" s="206"/>
      <c r="O706" s="206"/>
      <c r="P706" s="206"/>
      <c r="Q706" s="206"/>
      <c r="R706" s="206"/>
      <c r="S706" s="63" t="e">
        <f>HLOOKUP("Device Tree Pin Name",#REF!,MATCH($A706,#REF!,0),FALSE)</f>
        <v>#REF!</v>
      </c>
      <c r="T706" s="47" t="e">
        <f>HLOOKUP("power rail",#REF!,MATCH($A706,#REF!,0),FALSE)</f>
        <v>#REF!</v>
      </c>
      <c r="U706" s="62" t="e">
        <f>HLOOKUP("Wake Capable",#REF!,MATCH($A706,#REF!,0),FALSE)</f>
        <v>#REF!</v>
      </c>
      <c r="V706" s="62" t="e">
        <f>HLOOKUP("Strap",#REF!,MATCH($A706,#REF!,0),FALSE)</f>
        <v>#REF!</v>
      </c>
      <c r="W706" s="62"/>
      <c r="X706" s="62"/>
      <c r="Y706" s="62"/>
      <c r="Z706" s="47"/>
      <c r="AA706" s="47" t="e">
        <f>HLOOKUP("Pad type",#REF!,MATCH($A706,#REF!,0),FALSE)</f>
        <v>#REF!</v>
      </c>
      <c r="AB706" s="63"/>
      <c r="AC706" s="63" t="e">
        <f>HLOOKUP("POR Pin State",#REF!,MATCH($A706,#REF!,0),FALSE)</f>
        <v>#REF!</v>
      </c>
      <c r="AD706" s="207"/>
      <c r="AE706" s="208"/>
      <c r="AF706" s="208"/>
      <c r="AG706" s="208"/>
      <c r="AH706" s="209"/>
      <c r="AI706" s="209"/>
      <c r="AJ706" s="210"/>
      <c r="AK706" s="210"/>
      <c r="AL706" s="210"/>
      <c r="AM706" s="210"/>
      <c r="AN706" s="210"/>
      <c r="AO706" s="210"/>
      <c r="AP706" s="210"/>
      <c r="AQ706" s="215" t="s">
        <v>1658</v>
      </c>
      <c r="AR706" s="105"/>
      <c r="AS706" s="105"/>
      <c r="AT706" s="105"/>
      <c r="AU706" s="105"/>
      <c r="AV706" s="105"/>
      <c r="AW706" s="105"/>
      <c r="AX706" s="105"/>
      <c r="AY706" s="105"/>
      <c r="AZ706" s="105"/>
      <c r="BA706" s="105"/>
      <c r="BB706" s="218"/>
      <c r="BC706" s="105"/>
      <c r="BD706" s="250"/>
      <c r="BE706" s="252" t="s">
        <v>1659</v>
      </c>
      <c r="BF706" s="147" t="e">
        <f>VLOOKUP($A706,#REF!,34,FALSE)</f>
        <v>#REF!</v>
      </c>
      <c r="BG706" s="147" t="e">
        <f>VLOOKUP($A706,#REF!,22,FALSE)</f>
        <v>#REF!</v>
      </c>
      <c r="BH706" s="149"/>
    </row>
    <row r="707" s="5" customFormat="1" ht="12.95" customHeight="1" spans="1:60">
      <c r="A707" s="48" t="s">
        <v>1660</v>
      </c>
      <c r="B707" s="38" t="e">
        <f>VLOOKUP($A707,#REF!,34,FALSE)</f>
        <v>#REF!</v>
      </c>
      <c r="C707" s="39" t="str">
        <f t="shared" si="165"/>
        <v>unused_DDR_XM1_B3WCK_P</v>
      </c>
      <c r="D707" s="40" t="e">
        <f>IF(LEN(VLOOKUP($A707,#REF!,8,FALSE)),LEFT(VLOOKUP($A707,#REF!,8,FALSE),LEN(VLOOKUP($A707,#REF!,8,FALSE))-2),"")</f>
        <v>#REF!</v>
      </c>
      <c r="E707" s="41" t="e">
        <f>IF(LEN(VLOOKUP($A707,#REF!,4,FALSE)),IF(INDEX(#REF!,MATCH($A707,#REF!,0),1),LEFT(VLOOKUP($A707,#REF!,4,FALSE),LEN(VLOOKUP($A707,#REF!,4,FALSE))-2),CONCATENATE(LEFT(VLOOKUP($A707,#REF!,4,FALSE),LEN(VLOOKUP($A707,#REF!,4,FALSE))-2),"*")),"")</f>
        <v>#REF!</v>
      </c>
      <c r="F707" s="42" t="e">
        <f>IF(LEN(VLOOKUP($A707,#REF!,5,FALSE)),IF(INDEX(#REF!,MATCH($A707,#REF!,0),2),LEFT(VLOOKUP($A707,#REF!,5,FALSE),LEN(VLOOKUP($A707,#REF!,5,FALSE))-2),CONCATENATE(LEFT(VLOOKUP($A707,#REF!,5,FALSE),LEN(VLOOKUP($A707,#REF!,5,FALSE))-2),"*")),"")</f>
        <v>#REF!</v>
      </c>
      <c r="G707" s="42" t="e">
        <f>IF(LEN(VLOOKUP($A707,#REF!,6,FALSE)),IF(INDEX(#REF!,MATCH($A707,#REF!,0),3),LEFT(VLOOKUP($A707,#REF!,6,FALSE),LEN(VLOOKUP($A707,#REF!,6,FALSE))-2),CONCATENATE(LEFT(VLOOKUP($A707,#REF!,6,FALSE),LEN(VLOOKUP($A707,#REF!,6,FALSE))-2),"*")),"")</f>
        <v>#REF!</v>
      </c>
      <c r="H707" s="43" t="e">
        <f>IF(LEN(VLOOKUP($A707,#REF!,7,FALSE)),IF(INDEX(#REF!,MATCH($A707,#REF!,0),4),LEFT(VLOOKUP($A707,#REF!,7,FALSE),LEN(VLOOKUP($A707,#REF!,7,FALSE))-2),CONCATENATE(LEFT(VLOOKUP($A707,#REF!,7,FALSE),LEN(VLOOKUP($A707,#REF!,7,FALSE))-2),"*")),"")</f>
        <v>#REF!</v>
      </c>
      <c r="I707" s="54" t="e">
        <f>IF(LEN(VLOOKUP($A707,#REF!,8,FALSE)),UPPER(RIGHT(VLOOKUP($A707,#REF!,8,FALSE),1)),"")</f>
        <v>#REF!</v>
      </c>
      <c r="J707" s="42" t="e">
        <f>IF(LEN(VLOOKUP($A707,#REF!,4,FALSE)),UPPER(RIGHT(VLOOKUP($A707,#REF!,4,FALSE),1)),"")</f>
        <v>#REF!</v>
      </c>
      <c r="K707" s="42" t="e">
        <f>IF(LEN(VLOOKUP($A707,#REF!,5,FALSE)),UPPER(RIGHT(VLOOKUP($A707,#REF!,5,FALSE),1)),"")</f>
        <v>#REF!</v>
      </c>
      <c r="L707" s="42" t="e">
        <f>IF(LEN(VLOOKUP($A707,#REF!,6,FALSE)),UPPER(RIGHT(VLOOKUP($A707,#REF!,6,FALSE),1)),"")</f>
        <v>#REF!</v>
      </c>
      <c r="M707" s="43" t="e">
        <f>IF(LEN(VLOOKUP($A707,#REF!,7,FALSE)),UPPER(RIGHT(VLOOKUP($A707,#REF!,7,FALSE),1)),"")</f>
        <v>#REF!</v>
      </c>
      <c r="N707" s="206"/>
      <c r="O707" s="206"/>
      <c r="P707" s="206"/>
      <c r="Q707" s="206"/>
      <c r="R707" s="206"/>
      <c r="S707" s="63" t="e">
        <f>HLOOKUP("Device Tree Pin Name",#REF!,MATCH($A707,#REF!,0),FALSE)</f>
        <v>#REF!</v>
      </c>
      <c r="T707" s="47" t="e">
        <f>HLOOKUP("power rail",#REF!,MATCH($A707,#REF!,0),FALSE)</f>
        <v>#REF!</v>
      </c>
      <c r="U707" s="62" t="e">
        <f>HLOOKUP("Wake Capable",#REF!,MATCH($A707,#REF!,0),FALSE)</f>
        <v>#REF!</v>
      </c>
      <c r="V707" s="62" t="e">
        <f>HLOOKUP("Strap",#REF!,MATCH($A707,#REF!,0),FALSE)</f>
        <v>#REF!</v>
      </c>
      <c r="W707" s="62"/>
      <c r="X707" s="62"/>
      <c r="Y707" s="62"/>
      <c r="Z707" s="47"/>
      <c r="AA707" s="47" t="e">
        <f>HLOOKUP("Pad type",#REF!,MATCH($A707,#REF!,0),FALSE)</f>
        <v>#REF!</v>
      </c>
      <c r="AB707" s="63"/>
      <c r="AC707" s="63" t="e">
        <f>HLOOKUP("POR Pin State",#REF!,MATCH($A707,#REF!,0),FALSE)</f>
        <v>#REF!</v>
      </c>
      <c r="AD707" s="207"/>
      <c r="AE707" s="208"/>
      <c r="AF707" s="208"/>
      <c r="AG707" s="208"/>
      <c r="AH707" s="209"/>
      <c r="AI707" s="209"/>
      <c r="AJ707" s="210"/>
      <c r="AK707" s="210"/>
      <c r="AL707" s="210"/>
      <c r="AM707" s="210"/>
      <c r="AN707" s="210"/>
      <c r="AO707" s="210"/>
      <c r="AP707" s="210"/>
      <c r="AQ707" s="215" t="s">
        <v>1660</v>
      </c>
      <c r="AR707" s="105"/>
      <c r="AS707" s="105"/>
      <c r="AT707" s="105"/>
      <c r="AU707" s="105"/>
      <c r="AV707" s="105"/>
      <c r="AW707" s="105"/>
      <c r="AX707" s="105"/>
      <c r="AY707" s="105"/>
      <c r="AZ707" s="105"/>
      <c r="BA707" s="105"/>
      <c r="BB707" s="218"/>
      <c r="BC707" s="105"/>
      <c r="BD707" s="250"/>
      <c r="BE707" s="252" t="s">
        <v>1661</v>
      </c>
      <c r="BF707" s="147" t="e">
        <f>VLOOKUP($A707,#REF!,34,FALSE)</f>
        <v>#REF!</v>
      </c>
      <c r="BG707" s="147" t="e">
        <f>VLOOKUP($A707,#REF!,22,FALSE)</f>
        <v>#REF!</v>
      </c>
      <c r="BH707" s="149"/>
    </row>
    <row r="708" s="5" customFormat="1" ht="12.95" customHeight="1" spans="1:60">
      <c r="A708" s="48" t="s">
        <v>1662</v>
      </c>
      <c r="B708" s="38" t="e">
        <f>VLOOKUP($A708,#REF!,34,FALSE)</f>
        <v>#REF!</v>
      </c>
      <c r="C708" s="39" t="str">
        <f t="shared" si="165"/>
        <v>unused_DDR_XM1_B3WCK_N</v>
      </c>
      <c r="D708" s="40" t="e">
        <f>IF(LEN(VLOOKUP($A708,#REF!,8,FALSE)),LEFT(VLOOKUP($A708,#REF!,8,FALSE),LEN(VLOOKUP($A708,#REF!,8,FALSE))-2),"")</f>
        <v>#REF!</v>
      </c>
      <c r="E708" s="41" t="e">
        <f>IF(LEN(VLOOKUP($A708,#REF!,4,FALSE)),IF(INDEX(#REF!,MATCH($A708,#REF!,0),1),LEFT(VLOOKUP($A708,#REF!,4,FALSE),LEN(VLOOKUP($A708,#REF!,4,FALSE))-2),CONCATENATE(LEFT(VLOOKUP($A708,#REF!,4,FALSE),LEN(VLOOKUP($A708,#REF!,4,FALSE))-2),"*")),"")</f>
        <v>#REF!</v>
      </c>
      <c r="F708" s="42" t="e">
        <f>IF(LEN(VLOOKUP($A708,#REF!,5,FALSE)),IF(INDEX(#REF!,MATCH($A708,#REF!,0),2),LEFT(VLOOKUP($A708,#REF!,5,FALSE),LEN(VLOOKUP($A708,#REF!,5,FALSE))-2),CONCATENATE(LEFT(VLOOKUP($A708,#REF!,5,FALSE),LEN(VLOOKUP($A708,#REF!,5,FALSE))-2),"*")),"")</f>
        <v>#REF!</v>
      </c>
      <c r="G708" s="42" t="e">
        <f>IF(LEN(VLOOKUP($A708,#REF!,6,FALSE)),IF(INDEX(#REF!,MATCH($A708,#REF!,0),3),LEFT(VLOOKUP($A708,#REF!,6,FALSE),LEN(VLOOKUP($A708,#REF!,6,FALSE))-2),CONCATENATE(LEFT(VLOOKUP($A708,#REF!,6,FALSE),LEN(VLOOKUP($A708,#REF!,6,FALSE))-2),"*")),"")</f>
        <v>#REF!</v>
      </c>
      <c r="H708" s="43" t="e">
        <f>IF(LEN(VLOOKUP($A708,#REF!,7,FALSE)),IF(INDEX(#REF!,MATCH($A708,#REF!,0),4),LEFT(VLOOKUP($A708,#REF!,7,FALSE),LEN(VLOOKUP($A708,#REF!,7,FALSE))-2),CONCATENATE(LEFT(VLOOKUP($A708,#REF!,7,FALSE),LEN(VLOOKUP($A708,#REF!,7,FALSE))-2),"*")),"")</f>
        <v>#REF!</v>
      </c>
      <c r="I708" s="54" t="e">
        <f>IF(LEN(VLOOKUP($A708,#REF!,8,FALSE)),UPPER(RIGHT(VLOOKUP($A708,#REF!,8,FALSE),1)),"")</f>
        <v>#REF!</v>
      </c>
      <c r="J708" s="42" t="e">
        <f>IF(LEN(VLOOKUP($A708,#REF!,4,FALSE)),UPPER(RIGHT(VLOOKUP($A708,#REF!,4,FALSE),1)),"")</f>
        <v>#REF!</v>
      </c>
      <c r="K708" s="42" t="e">
        <f>IF(LEN(VLOOKUP($A708,#REF!,5,FALSE)),UPPER(RIGHT(VLOOKUP($A708,#REF!,5,FALSE),1)),"")</f>
        <v>#REF!</v>
      </c>
      <c r="L708" s="42" t="e">
        <f>IF(LEN(VLOOKUP($A708,#REF!,6,FALSE)),UPPER(RIGHT(VLOOKUP($A708,#REF!,6,FALSE),1)),"")</f>
        <v>#REF!</v>
      </c>
      <c r="M708" s="43" t="e">
        <f>IF(LEN(VLOOKUP($A708,#REF!,7,FALSE)),UPPER(RIGHT(VLOOKUP($A708,#REF!,7,FALSE),1)),"")</f>
        <v>#REF!</v>
      </c>
      <c r="N708" s="206"/>
      <c r="O708" s="206"/>
      <c r="P708" s="206"/>
      <c r="Q708" s="206"/>
      <c r="R708" s="206"/>
      <c r="S708" s="63" t="e">
        <f>HLOOKUP("Device Tree Pin Name",#REF!,MATCH($A708,#REF!,0),FALSE)</f>
        <v>#REF!</v>
      </c>
      <c r="T708" s="47" t="e">
        <f>HLOOKUP("power rail",#REF!,MATCH($A708,#REF!,0),FALSE)</f>
        <v>#REF!</v>
      </c>
      <c r="U708" s="62" t="e">
        <f>HLOOKUP("Wake Capable",#REF!,MATCH($A708,#REF!,0),FALSE)</f>
        <v>#REF!</v>
      </c>
      <c r="V708" s="62" t="e">
        <f>HLOOKUP("Strap",#REF!,MATCH($A708,#REF!,0),FALSE)</f>
        <v>#REF!</v>
      </c>
      <c r="W708" s="62"/>
      <c r="X708" s="62"/>
      <c r="Y708" s="62"/>
      <c r="Z708" s="47"/>
      <c r="AA708" s="47" t="e">
        <f>HLOOKUP("Pad type",#REF!,MATCH($A708,#REF!,0),FALSE)</f>
        <v>#REF!</v>
      </c>
      <c r="AB708" s="63"/>
      <c r="AC708" s="63" t="e">
        <f>HLOOKUP("POR Pin State",#REF!,MATCH($A708,#REF!,0),FALSE)</f>
        <v>#REF!</v>
      </c>
      <c r="AD708" s="207"/>
      <c r="AE708" s="208"/>
      <c r="AF708" s="208"/>
      <c r="AG708" s="208"/>
      <c r="AH708" s="209"/>
      <c r="AI708" s="209"/>
      <c r="AJ708" s="210"/>
      <c r="AK708" s="210"/>
      <c r="AL708" s="210"/>
      <c r="AM708" s="210"/>
      <c r="AN708" s="210"/>
      <c r="AO708" s="210"/>
      <c r="AP708" s="210"/>
      <c r="AQ708" s="215" t="s">
        <v>1662</v>
      </c>
      <c r="AR708" s="105"/>
      <c r="AS708" s="105"/>
      <c r="AT708" s="105"/>
      <c r="AU708" s="105"/>
      <c r="AV708" s="105"/>
      <c r="AW708" s="105"/>
      <c r="AX708" s="105"/>
      <c r="AY708" s="105"/>
      <c r="AZ708" s="105"/>
      <c r="BA708" s="105"/>
      <c r="BB708" s="218"/>
      <c r="BC708" s="105"/>
      <c r="BD708" s="250"/>
      <c r="BE708" s="252" t="s">
        <v>1663</v>
      </c>
      <c r="BF708" s="147" t="e">
        <f>VLOOKUP($A708,#REF!,34,FALSE)</f>
        <v>#REF!</v>
      </c>
      <c r="BG708" s="147" t="e">
        <f>VLOOKUP($A708,#REF!,22,FALSE)</f>
        <v>#REF!</v>
      </c>
      <c r="BH708" s="149"/>
    </row>
    <row r="709" s="5" customFormat="1" ht="12.95" customHeight="1" spans="1:60">
      <c r="A709" s="48" t="s">
        <v>1664</v>
      </c>
      <c r="B709" s="38" t="e">
        <f>VLOOKUP($A709,#REF!,34,FALSE)</f>
        <v>#REF!</v>
      </c>
      <c r="C709" s="39" t="str">
        <f t="shared" ref="C709:C779" si="166">CONCATENATE("unused_",A709)</f>
        <v>unused_DDR_XM1_B3RDQS_P</v>
      </c>
      <c r="D709" s="40" t="e">
        <f>IF(LEN(VLOOKUP($A709,#REF!,8,FALSE)),LEFT(VLOOKUP($A709,#REF!,8,FALSE),LEN(VLOOKUP($A709,#REF!,8,FALSE))-2),"")</f>
        <v>#REF!</v>
      </c>
      <c r="E709" s="41" t="e">
        <f>IF(LEN(VLOOKUP($A709,#REF!,4,FALSE)),IF(INDEX(#REF!,MATCH($A709,#REF!,0),1),LEFT(VLOOKUP($A709,#REF!,4,FALSE),LEN(VLOOKUP($A709,#REF!,4,FALSE))-2),CONCATENATE(LEFT(VLOOKUP($A709,#REF!,4,FALSE),LEN(VLOOKUP($A709,#REF!,4,FALSE))-2),"*")),"")</f>
        <v>#REF!</v>
      </c>
      <c r="F709" s="42" t="e">
        <f>IF(LEN(VLOOKUP($A709,#REF!,5,FALSE)),IF(INDEX(#REF!,MATCH($A709,#REF!,0),2),LEFT(VLOOKUP($A709,#REF!,5,FALSE),LEN(VLOOKUP($A709,#REF!,5,FALSE))-2),CONCATENATE(LEFT(VLOOKUP($A709,#REF!,5,FALSE),LEN(VLOOKUP($A709,#REF!,5,FALSE))-2),"*")),"")</f>
        <v>#REF!</v>
      </c>
      <c r="G709" s="42" t="e">
        <f>IF(LEN(VLOOKUP($A709,#REF!,6,FALSE)),IF(INDEX(#REF!,MATCH($A709,#REF!,0),3),LEFT(VLOOKUP($A709,#REF!,6,FALSE),LEN(VLOOKUP($A709,#REF!,6,FALSE))-2),CONCATENATE(LEFT(VLOOKUP($A709,#REF!,6,FALSE),LEN(VLOOKUP($A709,#REF!,6,FALSE))-2),"*")),"")</f>
        <v>#REF!</v>
      </c>
      <c r="H709" s="43" t="e">
        <f>IF(LEN(VLOOKUP($A709,#REF!,7,FALSE)),IF(INDEX(#REF!,MATCH($A709,#REF!,0),4),LEFT(VLOOKUP($A709,#REF!,7,FALSE),LEN(VLOOKUP($A709,#REF!,7,FALSE))-2),CONCATENATE(LEFT(VLOOKUP($A709,#REF!,7,FALSE),LEN(VLOOKUP($A709,#REF!,7,FALSE))-2),"*")),"")</f>
        <v>#REF!</v>
      </c>
      <c r="I709" s="54" t="e">
        <f>IF(LEN(VLOOKUP($A709,#REF!,8,FALSE)),UPPER(RIGHT(VLOOKUP($A709,#REF!,8,FALSE),1)),"")</f>
        <v>#REF!</v>
      </c>
      <c r="J709" s="42" t="e">
        <f>IF(LEN(VLOOKUP($A709,#REF!,4,FALSE)),UPPER(RIGHT(VLOOKUP($A709,#REF!,4,FALSE),1)),"")</f>
        <v>#REF!</v>
      </c>
      <c r="K709" s="42" t="e">
        <f>IF(LEN(VLOOKUP($A709,#REF!,5,FALSE)),UPPER(RIGHT(VLOOKUP($A709,#REF!,5,FALSE),1)),"")</f>
        <v>#REF!</v>
      </c>
      <c r="L709" s="42" t="e">
        <f>IF(LEN(VLOOKUP($A709,#REF!,6,FALSE)),UPPER(RIGHT(VLOOKUP($A709,#REF!,6,FALSE),1)),"")</f>
        <v>#REF!</v>
      </c>
      <c r="M709" s="43" t="e">
        <f>IF(LEN(VLOOKUP($A709,#REF!,7,FALSE)),UPPER(RIGHT(VLOOKUP($A709,#REF!,7,FALSE),1)),"")</f>
        <v>#REF!</v>
      </c>
      <c r="N709" s="206"/>
      <c r="O709" s="206"/>
      <c r="P709" s="206"/>
      <c r="Q709" s="206"/>
      <c r="R709" s="206"/>
      <c r="S709" s="63" t="e">
        <f>HLOOKUP("Device Tree Pin Name",#REF!,MATCH($A709,#REF!,0),FALSE)</f>
        <v>#REF!</v>
      </c>
      <c r="T709" s="47" t="e">
        <f>HLOOKUP("power rail",#REF!,MATCH($A709,#REF!,0),FALSE)</f>
        <v>#REF!</v>
      </c>
      <c r="U709" s="62" t="e">
        <f>HLOOKUP("Wake Capable",#REF!,MATCH($A709,#REF!,0),FALSE)</f>
        <v>#REF!</v>
      </c>
      <c r="V709" s="62" t="e">
        <f>HLOOKUP("Strap",#REF!,MATCH($A709,#REF!,0),FALSE)</f>
        <v>#REF!</v>
      </c>
      <c r="W709" s="62"/>
      <c r="X709" s="62"/>
      <c r="Y709" s="62"/>
      <c r="Z709" s="47"/>
      <c r="AA709" s="47" t="e">
        <f>HLOOKUP("Pad type",#REF!,MATCH($A709,#REF!,0),FALSE)</f>
        <v>#REF!</v>
      </c>
      <c r="AB709" s="63"/>
      <c r="AC709" s="63" t="e">
        <f>HLOOKUP("POR Pin State",#REF!,MATCH($A709,#REF!,0),FALSE)</f>
        <v>#REF!</v>
      </c>
      <c r="AD709" s="207"/>
      <c r="AE709" s="208"/>
      <c r="AF709" s="208"/>
      <c r="AG709" s="208"/>
      <c r="AH709" s="209"/>
      <c r="AI709" s="209"/>
      <c r="AJ709" s="210"/>
      <c r="AK709" s="210"/>
      <c r="AL709" s="210"/>
      <c r="AM709" s="210"/>
      <c r="AN709" s="210"/>
      <c r="AO709" s="210"/>
      <c r="AP709" s="210"/>
      <c r="AQ709" s="215" t="s">
        <v>1664</v>
      </c>
      <c r="AR709" s="105"/>
      <c r="AS709" s="105"/>
      <c r="AT709" s="105"/>
      <c r="AU709" s="105"/>
      <c r="AV709" s="105"/>
      <c r="AW709" s="105"/>
      <c r="AX709" s="105"/>
      <c r="AY709" s="105"/>
      <c r="AZ709" s="105"/>
      <c r="BA709" s="105"/>
      <c r="BB709" s="218"/>
      <c r="BC709" s="105"/>
      <c r="BD709" s="250"/>
      <c r="BE709" s="252" t="s">
        <v>1665</v>
      </c>
      <c r="BF709" s="147" t="e">
        <f>VLOOKUP($A709,#REF!,34,FALSE)</f>
        <v>#REF!</v>
      </c>
      <c r="BG709" s="147" t="e">
        <f>VLOOKUP($A709,#REF!,22,FALSE)</f>
        <v>#REF!</v>
      </c>
      <c r="BH709" s="149"/>
    </row>
    <row r="710" s="5" customFormat="1" ht="12.95" customHeight="1" spans="1:60">
      <c r="A710" s="48" t="s">
        <v>1666</v>
      </c>
      <c r="B710" s="38" t="e">
        <f>VLOOKUP($A710,#REF!,34,FALSE)</f>
        <v>#REF!</v>
      </c>
      <c r="C710" s="39" t="str">
        <f t="shared" si="166"/>
        <v>unused_DDR_XM1_B3RDQS_N</v>
      </c>
      <c r="D710" s="40" t="e">
        <f>IF(LEN(VLOOKUP($A710,#REF!,8,FALSE)),LEFT(VLOOKUP($A710,#REF!,8,FALSE),LEN(VLOOKUP($A710,#REF!,8,FALSE))-2),"")</f>
        <v>#REF!</v>
      </c>
      <c r="E710" s="41" t="e">
        <f>IF(LEN(VLOOKUP($A710,#REF!,4,FALSE)),IF(INDEX(#REF!,MATCH($A710,#REF!,0),1),LEFT(VLOOKUP($A710,#REF!,4,FALSE),LEN(VLOOKUP($A710,#REF!,4,FALSE))-2),CONCATENATE(LEFT(VLOOKUP($A710,#REF!,4,FALSE),LEN(VLOOKUP($A710,#REF!,4,FALSE))-2),"*")),"")</f>
        <v>#REF!</v>
      </c>
      <c r="F710" s="42" t="e">
        <f>IF(LEN(VLOOKUP($A710,#REF!,5,FALSE)),IF(INDEX(#REF!,MATCH($A710,#REF!,0),2),LEFT(VLOOKUP($A710,#REF!,5,FALSE),LEN(VLOOKUP($A710,#REF!,5,FALSE))-2),CONCATENATE(LEFT(VLOOKUP($A710,#REF!,5,FALSE),LEN(VLOOKUP($A710,#REF!,5,FALSE))-2),"*")),"")</f>
        <v>#REF!</v>
      </c>
      <c r="G710" s="42" t="e">
        <f>IF(LEN(VLOOKUP($A710,#REF!,6,FALSE)),IF(INDEX(#REF!,MATCH($A710,#REF!,0),3),LEFT(VLOOKUP($A710,#REF!,6,FALSE),LEN(VLOOKUP($A710,#REF!,6,FALSE))-2),CONCATENATE(LEFT(VLOOKUP($A710,#REF!,6,FALSE),LEN(VLOOKUP($A710,#REF!,6,FALSE))-2),"*")),"")</f>
        <v>#REF!</v>
      </c>
      <c r="H710" s="43" t="e">
        <f>IF(LEN(VLOOKUP($A710,#REF!,7,FALSE)),IF(INDEX(#REF!,MATCH($A710,#REF!,0),4),LEFT(VLOOKUP($A710,#REF!,7,FALSE),LEN(VLOOKUP($A710,#REF!,7,FALSE))-2),CONCATENATE(LEFT(VLOOKUP($A710,#REF!,7,FALSE),LEN(VLOOKUP($A710,#REF!,7,FALSE))-2),"*")),"")</f>
        <v>#REF!</v>
      </c>
      <c r="I710" s="54" t="e">
        <f>IF(LEN(VLOOKUP($A710,#REF!,8,FALSE)),UPPER(RIGHT(VLOOKUP($A710,#REF!,8,FALSE),1)),"")</f>
        <v>#REF!</v>
      </c>
      <c r="J710" s="42" t="e">
        <f>IF(LEN(VLOOKUP($A710,#REF!,4,FALSE)),UPPER(RIGHT(VLOOKUP($A710,#REF!,4,FALSE),1)),"")</f>
        <v>#REF!</v>
      </c>
      <c r="K710" s="42" t="e">
        <f>IF(LEN(VLOOKUP($A710,#REF!,5,FALSE)),UPPER(RIGHT(VLOOKUP($A710,#REF!,5,FALSE),1)),"")</f>
        <v>#REF!</v>
      </c>
      <c r="L710" s="42" t="e">
        <f>IF(LEN(VLOOKUP($A710,#REF!,6,FALSE)),UPPER(RIGHT(VLOOKUP($A710,#REF!,6,FALSE),1)),"")</f>
        <v>#REF!</v>
      </c>
      <c r="M710" s="43" t="e">
        <f>IF(LEN(VLOOKUP($A710,#REF!,7,FALSE)),UPPER(RIGHT(VLOOKUP($A710,#REF!,7,FALSE),1)),"")</f>
        <v>#REF!</v>
      </c>
      <c r="N710" s="206"/>
      <c r="O710" s="206"/>
      <c r="P710" s="206"/>
      <c r="Q710" s="206"/>
      <c r="R710" s="206"/>
      <c r="S710" s="63" t="e">
        <f>HLOOKUP("Device Tree Pin Name",#REF!,MATCH($A710,#REF!,0),FALSE)</f>
        <v>#REF!</v>
      </c>
      <c r="T710" s="47" t="e">
        <f>HLOOKUP("power rail",#REF!,MATCH($A710,#REF!,0),FALSE)</f>
        <v>#REF!</v>
      </c>
      <c r="U710" s="62" t="e">
        <f>HLOOKUP("Wake Capable",#REF!,MATCH($A710,#REF!,0),FALSE)</f>
        <v>#REF!</v>
      </c>
      <c r="V710" s="62" t="e">
        <f>HLOOKUP("Strap",#REF!,MATCH($A710,#REF!,0),FALSE)</f>
        <v>#REF!</v>
      </c>
      <c r="W710" s="62"/>
      <c r="X710" s="62"/>
      <c r="Y710" s="62"/>
      <c r="Z710" s="47"/>
      <c r="AA710" s="47" t="e">
        <f>HLOOKUP("Pad type",#REF!,MATCH($A710,#REF!,0),FALSE)</f>
        <v>#REF!</v>
      </c>
      <c r="AB710" s="63"/>
      <c r="AC710" s="63" t="e">
        <f>HLOOKUP("POR Pin State",#REF!,MATCH($A710,#REF!,0),FALSE)</f>
        <v>#REF!</v>
      </c>
      <c r="AD710" s="207"/>
      <c r="AE710" s="208"/>
      <c r="AF710" s="208"/>
      <c r="AG710" s="208"/>
      <c r="AH710" s="209"/>
      <c r="AI710" s="209"/>
      <c r="AJ710" s="210"/>
      <c r="AK710" s="210"/>
      <c r="AL710" s="210"/>
      <c r="AM710" s="210"/>
      <c r="AN710" s="210"/>
      <c r="AO710" s="210"/>
      <c r="AP710" s="210"/>
      <c r="AQ710" s="215" t="s">
        <v>1666</v>
      </c>
      <c r="AR710" s="105"/>
      <c r="AS710" s="105"/>
      <c r="AT710" s="105"/>
      <c r="AU710" s="105"/>
      <c r="AV710" s="105"/>
      <c r="AW710" s="105"/>
      <c r="AX710" s="105"/>
      <c r="AY710" s="105"/>
      <c r="AZ710" s="105"/>
      <c r="BA710" s="105"/>
      <c r="BB710" s="218"/>
      <c r="BC710" s="105"/>
      <c r="BD710" s="250"/>
      <c r="BE710" s="252" t="s">
        <v>1667</v>
      </c>
      <c r="BF710" s="147" t="e">
        <f>VLOOKUP($A710,#REF!,34,FALSE)</f>
        <v>#REF!</v>
      </c>
      <c r="BG710" s="147" t="e">
        <f>VLOOKUP($A710,#REF!,22,FALSE)</f>
        <v>#REF!</v>
      </c>
      <c r="BH710" s="149"/>
    </row>
    <row r="711" s="5" customFormat="1" ht="12.95" customHeight="1" spans="1:60">
      <c r="A711" s="48" t="s">
        <v>1668</v>
      </c>
      <c r="B711" s="38" t="e">
        <f>VLOOKUP($A711,#REF!,34,FALSE)</f>
        <v>#REF!</v>
      </c>
      <c r="C711" s="39" t="str">
        <f t="shared" si="166"/>
        <v>unused_DDR_XM1_B4D0</v>
      </c>
      <c r="D711" s="40" t="e">
        <f>IF(LEN(VLOOKUP($A711,#REF!,8,FALSE)),LEFT(VLOOKUP($A711,#REF!,8,FALSE),LEN(VLOOKUP($A711,#REF!,8,FALSE))-2),"")</f>
        <v>#REF!</v>
      </c>
      <c r="E711" s="41" t="e">
        <f>IF(LEN(VLOOKUP($A711,#REF!,4,FALSE)),IF(INDEX(#REF!,MATCH($A711,#REF!,0),1),LEFT(VLOOKUP($A711,#REF!,4,FALSE),LEN(VLOOKUP($A711,#REF!,4,FALSE))-2),CONCATENATE(LEFT(VLOOKUP($A711,#REF!,4,FALSE),LEN(VLOOKUP($A711,#REF!,4,FALSE))-2),"*")),"")</f>
        <v>#REF!</v>
      </c>
      <c r="F711" s="42" t="e">
        <f>IF(LEN(VLOOKUP($A711,#REF!,5,FALSE)),IF(INDEX(#REF!,MATCH($A711,#REF!,0),2),LEFT(VLOOKUP($A711,#REF!,5,FALSE),LEN(VLOOKUP($A711,#REF!,5,FALSE))-2),CONCATENATE(LEFT(VLOOKUP($A711,#REF!,5,FALSE),LEN(VLOOKUP($A711,#REF!,5,FALSE))-2),"*")),"")</f>
        <v>#REF!</v>
      </c>
      <c r="G711" s="42" t="e">
        <f>IF(LEN(VLOOKUP($A711,#REF!,6,FALSE)),IF(INDEX(#REF!,MATCH($A711,#REF!,0),3),LEFT(VLOOKUP($A711,#REF!,6,FALSE),LEN(VLOOKUP($A711,#REF!,6,FALSE))-2),CONCATENATE(LEFT(VLOOKUP($A711,#REF!,6,FALSE),LEN(VLOOKUP($A711,#REF!,6,FALSE))-2),"*")),"")</f>
        <v>#REF!</v>
      </c>
      <c r="H711" s="43" t="e">
        <f>IF(LEN(VLOOKUP($A711,#REF!,7,FALSE)),IF(INDEX(#REF!,MATCH($A711,#REF!,0),4),LEFT(VLOOKUP($A711,#REF!,7,FALSE),LEN(VLOOKUP($A711,#REF!,7,FALSE))-2),CONCATENATE(LEFT(VLOOKUP($A711,#REF!,7,FALSE),LEN(VLOOKUP($A711,#REF!,7,FALSE))-2),"*")),"")</f>
        <v>#REF!</v>
      </c>
      <c r="I711" s="54" t="e">
        <f>IF(LEN(VLOOKUP($A711,#REF!,8,FALSE)),UPPER(RIGHT(VLOOKUP($A711,#REF!,8,FALSE),1)),"")</f>
        <v>#REF!</v>
      </c>
      <c r="J711" s="42" t="e">
        <f>IF(LEN(VLOOKUP($A711,#REF!,4,FALSE)),UPPER(RIGHT(VLOOKUP($A711,#REF!,4,FALSE),1)),"")</f>
        <v>#REF!</v>
      </c>
      <c r="K711" s="42" t="e">
        <f>IF(LEN(VLOOKUP($A711,#REF!,5,FALSE)),UPPER(RIGHT(VLOOKUP($A711,#REF!,5,FALSE),1)),"")</f>
        <v>#REF!</v>
      </c>
      <c r="L711" s="42" t="e">
        <f>IF(LEN(VLOOKUP($A711,#REF!,6,FALSE)),UPPER(RIGHT(VLOOKUP($A711,#REF!,6,FALSE),1)),"")</f>
        <v>#REF!</v>
      </c>
      <c r="M711" s="43" t="e">
        <f>IF(LEN(VLOOKUP($A711,#REF!,7,FALSE)),UPPER(RIGHT(VLOOKUP($A711,#REF!,7,FALSE),1)),"")</f>
        <v>#REF!</v>
      </c>
      <c r="N711" s="206"/>
      <c r="O711" s="206"/>
      <c r="P711" s="206"/>
      <c r="Q711" s="206"/>
      <c r="R711" s="206"/>
      <c r="S711" s="63" t="e">
        <f>HLOOKUP("Device Tree Pin Name",#REF!,MATCH($A711,#REF!,0),FALSE)</f>
        <v>#REF!</v>
      </c>
      <c r="T711" s="47" t="e">
        <f>HLOOKUP("power rail",#REF!,MATCH($A711,#REF!,0),FALSE)</f>
        <v>#REF!</v>
      </c>
      <c r="U711" s="62" t="e">
        <f>HLOOKUP("Wake Capable",#REF!,MATCH($A711,#REF!,0),FALSE)</f>
        <v>#REF!</v>
      </c>
      <c r="V711" s="62" t="e">
        <f>HLOOKUP("Strap",#REF!,MATCH($A711,#REF!,0),FALSE)</f>
        <v>#REF!</v>
      </c>
      <c r="W711" s="62"/>
      <c r="X711" s="62"/>
      <c r="Y711" s="62"/>
      <c r="Z711" s="47"/>
      <c r="AA711" s="47" t="e">
        <f>HLOOKUP("Pad type",#REF!,MATCH($A711,#REF!,0),FALSE)</f>
        <v>#REF!</v>
      </c>
      <c r="AB711" s="63"/>
      <c r="AC711" s="63" t="e">
        <f>HLOOKUP("POR Pin State",#REF!,MATCH($A711,#REF!,0),FALSE)</f>
        <v>#REF!</v>
      </c>
      <c r="AD711" s="207"/>
      <c r="AE711" s="208"/>
      <c r="AF711" s="208"/>
      <c r="AG711" s="208"/>
      <c r="AH711" s="209"/>
      <c r="AI711" s="209"/>
      <c r="AJ711" s="210"/>
      <c r="AK711" s="210"/>
      <c r="AL711" s="210"/>
      <c r="AM711" s="210"/>
      <c r="AN711" s="210"/>
      <c r="AO711" s="210"/>
      <c r="AP711" s="210"/>
      <c r="AQ711" s="215" t="s">
        <v>1669</v>
      </c>
      <c r="AR711" s="105"/>
      <c r="AS711" s="105"/>
      <c r="AT711" s="105"/>
      <c r="AU711" s="105"/>
      <c r="AV711" s="105"/>
      <c r="AW711" s="105"/>
      <c r="AX711" s="105"/>
      <c r="AY711" s="105"/>
      <c r="AZ711" s="105"/>
      <c r="BA711" s="105"/>
      <c r="BB711" s="218"/>
      <c r="BC711" s="105"/>
      <c r="BD711" s="250"/>
      <c r="BE711" s="252" t="s">
        <v>1670</v>
      </c>
      <c r="BF711" s="147" t="e">
        <f>VLOOKUP($A711,#REF!,34,FALSE)</f>
        <v>#REF!</v>
      </c>
      <c r="BG711" s="147" t="e">
        <f>VLOOKUP($A711,#REF!,22,FALSE)</f>
        <v>#REF!</v>
      </c>
      <c r="BH711" s="149"/>
    </row>
    <row r="712" s="5" customFormat="1" ht="12.95" customHeight="1" spans="1:60">
      <c r="A712" s="48" t="s">
        <v>1671</v>
      </c>
      <c r="B712" s="38" t="e">
        <f>VLOOKUP($A712,#REF!,34,FALSE)</f>
        <v>#REF!</v>
      </c>
      <c r="C712" s="39" t="str">
        <f t="shared" si="166"/>
        <v>unused_DDR_XM1_B4D1</v>
      </c>
      <c r="D712" s="40" t="e">
        <f>IF(LEN(VLOOKUP($A712,#REF!,8,FALSE)),LEFT(VLOOKUP($A712,#REF!,8,FALSE),LEN(VLOOKUP($A712,#REF!,8,FALSE))-2),"")</f>
        <v>#REF!</v>
      </c>
      <c r="E712" s="41" t="e">
        <f>IF(LEN(VLOOKUP($A712,#REF!,4,FALSE)),IF(INDEX(#REF!,MATCH($A712,#REF!,0),1),LEFT(VLOOKUP($A712,#REF!,4,FALSE),LEN(VLOOKUP($A712,#REF!,4,FALSE))-2),CONCATENATE(LEFT(VLOOKUP($A712,#REF!,4,FALSE),LEN(VLOOKUP($A712,#REF!,4,FALSE))-2),"*")),"")</f>
        <v>#REF!</v>
      </c>
      <c r="F712" s="42" t="e">
        <f>IF(LEN(VLOOKUP($A712,#REF!,5,FALSE)),IF(INDEX(#REF!,MATCH($A712,#REF!,0),2),LEFT(VLOOKUP($A712,#REF!,5,FALSE),LEN(VLOOKUP($A712,#REF!,5,FALSE))-2),CONCATENATE(LEFT(VLOOKUP($A712,#REF!,5,FALSE),LEN(VLOOKUP($A712,#REF!,5,FALSE))-2),"*")),"")</f>
        <v>#REF!</v>
      </c>
      <c r="G712" s="42" t="e">
        <f>IF(LEN(VLOOKUP($A712,#REF!,6,FALSE)),IF(INDEX(#REF!,MATCH($A712,#REF!,0),3),LEFT(VLOOKUP($A712,#REF!,6,FALSE),LEN(VLOOKUP($A712,#REF!,6,FALSE))-2),CONCATENATE(LEFT(VLOOKUP($A712,#REF!,6,FALSE),LEN(VLOOKUP($A712,#REF!,6,FALSE))-2),"*")),"")</f>
        <v>#REF!</v>
      </c>
      <c r="H712" s="43" t="e">
        <f>IF(LEN(VLOOKUP($A712,#REF!,7,FALSE)),IF(INDEX(#REF!,MATCH($A712,#REF!,0),4),LEFT(VLOOKUP($A712,#REF!,7,FALSE),LEN(VLOOKUP($A712,#REF!,7,FALSE))-2),CONCATENATE(LEFT(VLOOKUP($A712,#REF!,7,FALSE),LEN(VLOOKUP($A712,#REF!,7,FALSE))-2),"*")),"")</f>
        <v>#REF!</v>
      </c>
      <c r="I712" s="54" t="e">
        <f>IF(LEN(VLOOKUP($A712,#REF!,8,FALSE)),UPPER(RIGHT(VLOOKUP($A712,#REF!,8,FALSE),1)),"")</f>
        <v>#REF!</v>
      </c>
      <c r="J712" s="42" t="e">
        <f>IF(LEN(VLOOKUP($A712,#REF!,4,FALSE)),UPPER(RIGHT(VLOOKUP($A712,#REF!,4,FALSE),1)),"")</f>
        <v>#REF!</v>
      </c>
      <c r="K712" s="42" t="e">
        <f>IF(LEN(VLOOKUP($A712,#REF!,5,FALSE)),UPPER(RIGHT(VLOOKUP($A712,#REF!,5,FALSE),1)),"")</f>
        <v>#REF!</v>
      </c>
      <c r="L712" s="42" t="e">
        <f>IF(LEN(VLOOKUP($A712,#REF!,6,FALSE)),UPPER(RIGHT(VLOOKUP($A712,#REF!,6,FALSE),1)),"")</f>
        <v>#REF!</v>
      </c>
      <c r="M712" s="43" t="e">
        <f>IF(LEN(VLOOKUP($A712,#REF!,7,FALSE)),UPPER(RIGHT(VLOOKUP($A712,#REF!,7,FALSE),1)),"")</f>
        <v>#REF!</v>
      </c>
      <c r="N712" s="206"/>
      <c r="O712" s="206"/>
      <c r="P712" s="206"/>
      <c r="Q712" s="206"/>
      <c r="R712" s="206"/>
      <c r="S712" s="63" t="e">
        <f>HLOOKUP("Device Tree Pin Name",#REF!,MATCH($A712,#REF!,0),FALSE)</f>
        <v>#REF!</v>
      </c>
      <c r="T712" s="47" t="e">
        <f>HLOOKUP("power rail",#REF!,MATCH($A712,#REF!,0),FALSE)</f>
        <v>#REF!</v>
      </c>
      <c r="U712" s="62" t="e">
        <f>HLOOKUP("Wake Capable",#REF!,MATCH($A712,#REF!,0),FALSE)</f>
        <v>#REF!</v>
      </c>
      <c r="V712" s="62" t="e">
        <f>HLOOKUP("Strap",#REF!,MATCH($A712,#REF!,0),FALSE)</f>
        <v>#REF!</v>
      </c>
      <c r="W712" s="62"/>
      <c r="X712" s="62"/>
      <c r="Y712" s="62"/>
      <c r="Z712" s="47"/>
      <c r="AA712" s="47" t="e">
        <f>HLOOKUP("Pad type",#REF!,MATCH($A712,#REF!,0),FALSE)</f>
        <v>#REF!</v>
      </c>
      <c r="AB712" s="63"/>
      <c r="AC712" s="63" t="e">
        <f>HLOOKUP("POR Pin State",#REF!,MATCH($A712,#REF!,0),FALSE)</f>
        <v>#REF!</v>
      </c>
      <c r="AD712" s="207"/>
      <c r="AE712" s="208"/>
      <c r="AF712" s="208"/>
      <c r="AG712" s="208"/>
      <c r="AH712" s="209"/>
      <c r="AI712" s="209"/>
      <c r="AJ712" s="210"/>
      <c r="AK712" s="210"/>
      <c r="AL712" s="210"/>
      <c r="AM712" s="210"/>
      <c r="AN712" s="210"/>
      <c r="AO712" s="210"/>
      <c r="AP712" s="210"/>
      <c r="AQ712" s="215" t="s">
        <v>1672</v>
      </c>
      <c r="AR712" s="105"/>
      <c r="AS712" s="105"/>
      <c r="AT712" s="105"/>
      <c r="AU712" s="105"/>
      <c r="AV712" s="105"/>
      <c r="AW712" s="105"/>
      <c r="AX712" s="105"/>
      <c r="AY712" s="105"/>
      <c r="AZ712" s="105"/>
      <c r="BA712" s="105"/>
      <c r="BB712" s="218"/>
      <c r="BC712" s="105"/>
      <c r="BD712" s="250"/>
      <c r="BE712" s="252" t="s">
        <v>1673</v>
      </c>
      <c r="BF712" s="147" t="e">
        <f>VLOOKUP($A712,#REF!,34,FALSE)</f>
        <v>#REF!</v>
      </c>
      <c r="BG712" s="147" t="e">
        <f>VLOOKUP($A712,#REF!,22,FALSE)</f>
        <v>#REF!</v>
      </c>
      <c r="BH712" s="149"/>
    </row>
    <row r="713" s="5" customFormat="1" ht="12.95" customHeight="1" spans="1:60">
      <c r="A713" s="48" t="s">
        <v>1674</v>
      </c>
      <c r="B713" s="38" t="e">
        <f>VLOOKUP($A713,#REF!,34,FALSE)</f>
        <v>#REF!</v>
      </c>
      <c r="C713" s="39" t="str">
        <f t="shared" si="166"/>
        <v>unused_DDR_XM1_B4D2</v>
      </c>
      <c r="D713" s="40" t="e">
        <f>IF(LEN(VLOOKUP($A713,#REF!,8,FALSE)),LEFT(VLOOKUP($A713,#REF!,8,FALSE),LEN(VLOOKUP($A713,#REF!,8,FALSE))-2),"")</f>
        <v>#REF!</v>
      </c>
      <c r="E713" s="41" t="e">
        <f>IF(LEN(VLOOKUP($A713,#REF!,4,FALSE)),IF(INDEX(#REF!,MATCH($A713,#REF!,0),1),LEFT(VLOOKUP($A713,#REF!,4,FALSE),LEN(VLOOKUP($A713,#REF!,4,FALSE))-2),CONCATENATE(LEFT(VLOOKUP($A713,#REF!,4,FALSE),LEN(VLOOKUP($A713,#REF!,4,FALSE))-2),"*")),"")</f>
        <v>#REF!</v>
      </c>
      <c r="F713" s="42" t="e">
        <f>IF(LEN(VLOOKUP($A713,#REF!,5,FALSE)),IF(INDEX(#REF!,MATCH($A713,#REF!,0),2),LEFT(VLOOKUP($A713,#REF!,5,FALSE),LEN(VLOOKUP($A713,#REF!,5,FALSE))-2),CONCATENATE(LEFT(VLOOKUP($A713,#REF!,5,FALSE),LEN(VLOOKUP($A713,#REF!,5,FALSE))-2),"*")),"")</f>
        <v>#REF!</v>
      </c>
      <c r="G713" s="42" t="e">
        <f>IF(LEN(VLOOKUP($A713,#REF!,6,FALSE)),IF(INDEX(#REF!,MATCH($A713,#REF!,0),3),LEFT(VLOOKUP($A713,#REF!,6,FALSE),LEN(VLOOKUP($A713,#REF!,6,FALSE))-2),CONCATENATE(LEFT(VLOOKUP($A713,#REF!,6,FALSE),LEN(VLOOKUP($A713,#REF!,6,FALSE))-2),"*")),"")</f>
        <v>#REF!</v>
      </c>
      <c r="H713" s="43" t="e">
        <f>IF(LEN(VLOOKUP($A713,#REF!,7,FALSE)),IF(INDEX(#REF!,MATCH($A713,#REF!,0),4),LEFT(VLOOKUP($A713,#REF!,7,FALSE),LEN(VLOOKUP($A713,#REF!,7,FALSE))-2),CONCATENATE(LEFT(VLOOKUP($A713,#REF!,7,FALSE),LEN(VLOOKUP($A713,#REF!,7,FALSE))-2),"*")),"")</f>
        <v>#REF!</v>
      </c>
      <c r="I713" s="54" t="e">
        <f>IF(LEN(VLOOKUP($A713,#REF!,8,FALSE)),UPPER(RIGHT(VLOOKUP($A713,#REF!,8,FALSE),1)),"")</f>
        <v>#REF!</v>
      </c>
      <c r="J713" s="42" t="e">
        <f>IF(LEN(VLOOKUP($A713,#REF!,4,FALSE)),UPPER(RIGHT(VLOOKUP($A713,#REF!,4,FALSE),1)),"")</f>
        <v>#REF!</v>
      </c>
      <c r="K713" s="42" t="e">
        <f>IF(LEN(VLOOKUP($A713,#REF!,5,FALSE)),UPPER(RIGHT(VLOOKUP($A713,#REF!,5,FALSE),1)),"")</f>
        <v>#REF!</v>
      </c>
      <c r="L713" s="42" t="e">
        <f>IF(LEN(VLOOKUP($A713,#REF!,6,FALSE)),UPPER(RIGHT(VLOOKUP($A713,#REF!,6,FALSE),1)),"")</f>
        <v>#REF!</v>
      </c>
      <c r="M713" s="43" t="e">
        <f>IF(LEN(VLOOKUP($A713,#REF!,7,FALSE)),UPPER(RIGHT(VLOOKUP($A713,#REF!,7,FALSE),1)),"")</f>
        <v>#REF!</v>
      </c>
      <c r="N713" s="206"/>
      <c r="O713" s="206"/>
      <c r="P713" s="206"/>
      <c r="Q713" s="206"/>
      <c r="R713" s="206"/>
      <c r="S713" s="63" t="e">
        <f>HLOOKUP("Device Tree Pin Name",#REF!,MATCH($A713,#REF!,0),FALSE)</f>
        <v>#REF!</v>
      </c>
      <c r="T713" s="47" t="e">
        <f>HLOOKUP("power rail",#REF!,MATCH($A713,#REF!,0),FALSE)</f>
        <v>#REF!</v>
      </c>
      <c r="U713" s="62" t="e">
        <f>HLOOKUP("Wake Capable",#REF!,MATCH($A713,#REF!,0),FALSE)</f>
        <v>#REF!</v>
      </c>
      <c r="V713" s="62" t="e">
        <f>HLOOKUP("Strap",#REF!,MATCH($A713,#REF!,0),FALSE)</f>
        <v>#REF!</v>
      </c>
      <c r="W713" s="62"/>
      <c r="X713" s="62"/>
      <c r="Y713" s="62"/>
      <c r="Z713" s="47"/>
      <c r="AA713" s="47" t="e">
        <f>HLOOKUP("Pad type",#REF!,MATCH($A713,#REF!,0),FALSE)</f>
        <v>#REF!</v>
      </c>
      <c r="AB713" s="63"/>
      <c r="AC713" s="63" t="e">
        <f>HLOOKUP("POR Pin State",#REF!,MATCH($A713,#REF!,0),FALSE)</f>
        <v>#REF!</v>
      </c>
      <c r="AD713" s="207"/>
      <c r="AE713" s="208"/>
      <c r="AF713" s="208"/>
      <c r="AG713" s="208"/>
      <c r="AH713" s="209"/>
      <c r="AI713" s="209"/>
      <c r="AJ713" s="210"/>
      <c r="AK713" s="210"/>
      <c r="AL713" s="210"/>
      <c r="AM713" s="210"/>
      <c r="AN713" s="210"/>
      <c r="AO713" s="210"/>
      <c r="AP713" s="210"/>
      <c r="AQ713" s="215" t="s">
        <v>1675</v>
      </c>
      <c r="AR713" s="105"/>
      <c r="AS713" s="105"/>
      <c r="AT713" s="105"/>
      <c r="AU713" s="105"/>
      <c r="AV713" s="105"/>
      <c r="AW713" s="105"/>
      <c r="AX713" s="105"/>
      <c r="AY713" s="105"/>
      <c r="AZ713" s="105"/>
      <c r="BA713" s="105"/>
      <c r="BB713" s="218"/>
      <c r="BC713" s="105"/>
      <c r="BD713" s="250"/>
      <c r="BE713" s="252" t="s">
        <v>1676</v>
      </c>
      <c r="BF713" s="147" t="e">
        <f>VLOOKUP($A713,#REF!,34,FALSE)</f>
        <v>#REF!</v>
      </c>
      <c r="BG713" s="147" t="e">
        <f>VLOOKUP($A713,#REF!,22,FALSE)</f>
        <v>#REF!</v>
      </c>
      <c r="BH713" s="149"/>
    </row>
    <row r="714" s="5" customFormat="1" ht="12.95" customHeight="1" spans="1:60">
      <c r="A714" s="10" t="s">
        <v>1677</v>
      </c>
      <c r="B714" s="38" t="e">
        <f>VLOOKUP($A714,#REF!,34,FALSE)</f>
        <v>#REF!</v>
      </c>
      <c r="C714" s="39" t="str">
        <f t="shared" si="166"/>
        <v>unused_DDR_XM1_B4D3</v>
      </c>
      <c r="D714" s="40" t="e">
        <f>IF(LEN(VLOOKUP($A714,#REF!,8,FALSE)),LEFT(VLOOKUP($A714,#REF!,8,FALSE),LEN(VLOOKUP($A714,#REF!,8,FALSE))-2),"")</f>
        <v>#REF!</v>
      </c>
      <c r="E714" s="41" t="e">
        <f>IF(LEN(VLOOKUP($A714,#REF!,4,FALSE)),IF(INDEX(#REF!,MATCH($A714,#REF!,0),1),LEFT(VLOOKUP($A714,#REF!,4,FALSE),LEN(VLOOKUP($A714,#REF!,4,FALSE))-2),CONCATENATE(LEFT(VLOOKUP($A714,#REF!,4,FALSE),LEN(VLOOKUP($A714,#REF!,4,FALSE))-2),"*")),"")</f>
        <v>#REF!</v>
      </c>
      <c r="F714" s="42" t="e">
        <f>IF(LEN(VLOOKUP($A714,#REF!,5,FALSE)),IF(INDEX(#REF!,MATCH($A714,#REF!,0),2),LEFT(VLOOKUP($A714,#REF!,5,FALSE),LEN(VLOOKUP($A714,#REF!,5,FALSE))-2),CONCATENATE(LEFT(VLOOKUP($A714,#REF!,5,FALSE),LEN(VLOOKUP($A714,#REF!,5,FALSE))-2),"*")),"")</f>
        <v>#REF!</v>
      </c>
      <c r="G714" s="42" t="e">
        <f>IF(LEN(VLOOKUP($A714,#REF!,6,FALSE)),IF(INDEX(#REF!,MATCH($A714,#REF!,0),3),LEFT(VLOOKUP($A714,#REF!,6,FALSE),LEN(VLOOKUP($A714,#REF!,6,FALSE))-2),CONCATENATE(LEFT(VLOOKUP($A714,#REF!,6,FALSE),LEN(VLOOKUP($A714,#REF!,6,FALSE))-2),"*")),"")</f>
        <v>#REF!</v>
      </c>
      <c r="H714" s="43" t="e">
        <f>IF(LEN(VLOOKUP($A714,#REF!,7,FALSE)),IF(INDEX(#REF!,MATCH($A714,#REF!,0),4),LEFT(VLOOKUP($A714,#REF!,7,FALSE),LEN(VLOOKUP($A714,#REF!,7,FALSE))-2),CONCATENATE(LEFT(VLOOKUP($A714,#REF!,7,FALSE),LEN(VLOOKUP($A714,#REF!,7,FALSE))-2),"*")),"")</f>
        <v>#REF!</v>
      </c>
      <c r="I714" s="54" t="e">
        <f>IF(LEN(VLOOKUP($A714,#REF!,8,FALSE)),UPPER(RIGHT(VLOOKUP($A714,#REF!,8,FALSE),1)),"")</f>
        <v>#REF!</v>
      </c>
      <c r="J714" s="42" t="e">
        <f>IF(LEN(VLOOKUP($A714,#REF!,4,FALSE)),UPPER(RIGHT(VLOOKUP($A714,#REF!,4,FALSE),1)),"")</f>
        <v>#REF!</v>
      </c>
      <c r="K714" s="42" t="e">
        <f>IF(LEN(VLOOKUP($A714,#REF!,5,FALSE)),UPPER(RIGHT(VLOOKUP($A714,#REF!,5,FALSE),1)),"")</f>
        <v>#REF!</v>
      </c>
      <c r="L714" s="42" t="e">
        <f>IF(LEN(VLOOKUP($A714,#REF!,6,FALSE)),UPPER(RIGHT(VLOOKUP($A714,#REF!,6,FALSE),1)),"")</f>
        <v>#REF!</v>
      </c>
      <c r="M714" s="43" t="e">
        <f>IF(LEN(VLOOKUP($A714,#REF!,7,FALSE)),UPPER(RIGHT(VLOOKUP($A714,#REF!,7,FALSE),1)),"")</f>
        <v>#REF!</v>
      </c>
      <c r="N714" s="206"/>
      <c r="O714" s="206"/>
      <c r="P714" s="206"/>
      <c r="Q714" s="206"/>
      <c r="R714" s="206"/>
      <c r="S714" s="63" t="e">
        <f>HLOOKUP("Device Tree Pin Name",#REF!,MATCH($A714,#REF!,0),FALSE)</f>
        <v>#REF!</v>
      </c>
      <c r="T714" s="47" t="e">
        <f>HLOOKUP("power rail",#REF!,MATCH($A714,#REF!,0),FALSE)</f>
        <v>#REF!</v>
      </c>
      <c r="U714" s="62" t="e">
        <f>HLOOKUP("Wake Capable",#REF!,MATCH($A714,#REF!,0),FALSE)</f>
        <v>#REF!</v>
      </c>
      <c r="V714" s="62" t="e">
        <f>HLOOKUP("Strap",#REF!,MATCH($A714,#REF!,0),FALSE)</f>
        <v>#REF!</v>
      </c>
      <c r="W714" s="62"/>
      <c r="X714" s="62"/>
      <c r="Y714" s="62"/>
      <c r="Z714" s="47"/>
      <c r="AA714" s="47" t="e">
        <f>HLOOKUP("Pad type",#REF!,MATCH($A714,#REF!,0),FALSE)</f>
        <v>#REF!</v>
      </c>
      <c r="AB714" s="63"/>
      <c r="AC714" s="63" t="e">
        <f>HLOOKUP("POR Pin State",#REF!,MATCH($A714,#REF!,0),FALSE)</f>
        <v>#REF!</v>
      </c>
      <c r="AD714" s="207"/>
      <c r="AE714" s="208"/>
      <c r="AF714" s="208"/>
      <c r="AG714" s="208"/>
      <c r="AH714" s="209"/>
      <c r="AI714" s="209"/>
      <c r="AJ714" s="210"/>
      <c r="AK714" s="210"/>
      <c r="AL714" s="210"/>
      <c r="AM714" s="210"/>
      <c r="AN714" s="210"/>
      <c r="AO714" s="210"/>
      <c r="AP714" s="210"/>
      <c r="AQ714" s="215" t="s">
        <v>1678</v>
      </c>
      <c r="AR714" s="105"/>
      <c r="AS714" s="105"/>
      <c r="AT714" s="105"/>
      <c r="AU714" s="105"/>
      <c r="AV714" s="105"/>
      <c r="AW714" s="105"/>
      <c r="AX714" s="105"/>
      <c r="AY714" s="105"/>
      <c r="AZ714" s="105"/>
      <c r="BA714" s="105"/>
      <c r="BB714" s="218"/>
      <c r="BC714" s="105"/>
      <c r="BD714" s="250"/>
      <c r="BE714" s="252" t="s">
        <v>1679</v>
      </c>
      <c r="BF714" s="147" t="e">
        <f>VLOOKUP($A714,#REF!,34,FALSE)</f>
        <v>#REF!</v>
      </c>
      <c r="BG714" s="147" t="e">
        <f>VLOOKUP($A714,#REF!,22,FALSE)</f>
        <v>#REF!</v>
      </c>
      <c r="BH714" s="149"/>
    </row>
    <row r="715" s="5" customFormat="1" ht="12.95" customHeight="1" spans="1:60">
      <c r="A715" s="10" t="s">
        <v>1680</v>
      </c>
      <c r="B715" s="38" t="e">
        <f>VLOOKUP($A715,#REF!,34,FALSE)</f>
        <v>#REF!</v>
      </c>
      <c r="C715" s="39" t="str">
        <f t="shared" si="166"/>
        <v>unused_DDR_XM1_B4D4</v>
      </c>
      <c r="D715" s="40" t="e">
        <f>IF(LEN(VLOOKUP($A715,#REF!,8,FALSE)),LEFT(VLOOKUP($A715,#REF!,8,FALSE),LEN(VLOOKUP($A715,#REF!,8,FALSE))-2),"")</f>
        <v>#REF!</v>
      </c>
      <c r="E715" s="41" t="e">
        <f>IF(LEN(VLOOKUP($A715,#REF!,4,FALSE)),IF(INDEX(#REF!,MATCH($A715,#REF!,0),1),LEFT(VLOOKUP($A715,#REF!,4,FALSE),LEN(VLOOKUP($A715,#REF!,4,FALSE))-2),CONCATENATE(LEFT(VLOOKUP($A715,#REF!,4,FALSE),LEN(VLOOKUP($A715,#REF!,4,FALSE))-2),"*")),"")</f>
        <v>#REF!</v>
      </c>
      <c r="F715" s="42" t="e">
        <f>IF(LEN(VLOOKUP($A715,#REF!,5,FALSE)),IF(INDEX(#REF!,MATCH($A715,#REF!,0),2),LEFT(VLOOKUP($A715,#REF!,5,FALSE),LEN(VLOOKUP($A715,#REF!,5,FALSE))-2),CONCATENATE(LEFT(VLOOKUP($A715,#REF!,5,FALSE),LEN(VLOOKUP($A715,#REF!,5,FALSE))-2),"*")),"")</f>
        <v>#REF!</v>
      </c>
      <c r="G715" s="42" t="e">
        <f>IF(LEN(VLOOKUP($A715,#REF!,6,FALSE)),IF(INDEX(#REF!,MATCH($A715,#REF!,0),3),LEFT(VLOOKUP($A715,#REF!,6,FALSE),LEN(VLOOKUP($A715,#REF!,6,FALSE))-2),CONCATENATE(LEFT(VLOOKUP($A715,#REF!,6,FALSE),LEN(VLOOKUP($A715,#REF!,6,FALSE))-2),"*")),"")</f>
        <v>#REF!</v>
      </c>
      <c r="H715" s="43" t="e">
        <f>IF(LEN(VLOOKUP($A715,#REF!,7,FALSE)),IF(INDEX(#REF!,MATCH($A715,#REF!,0),4),LEFT(VLOOKUP($A715,#REF!,7,FALSE),LEN(VLOOKUP($A715,#REF!,7,FALSE))-2),CONCATENATE(LEFT(VLOOKUP($A715,#REF!,7,FALSE),LEN(VLOOKUP($A715,#REF!,7,FALSE))-2),"*")),"")</f>
        <v>#REF!</v>
      </c>
      <c r="I715" s="54" t="e">
        <f>IF(LEN(VLOOKUP($A715,#REF!,8,FALSE)),UPPER(RIGHT(VLOOKUP($A715,#REF!,8,FALSE),1)),"")</f>
        <v>#REF!</v>
      </c>
      <c r="J715" s="42" t="e">
        <f>IF(LEN(VLOOKUP($A715,#REF!,4,FALSE)),UPPER(RIGHT(VLOOKUP($A715,#REF!,4,FALSE),1)),"")</f>
        <v>#REF!</v>
      </c>
      <c r="K715" s="42" t="e">
        <f>IF(LEN(VLOOKUP($A715,#REF!,5,FALSE)),UPPER(RIGHT(VLOOKUP($A715,#REF!,5,FALSE),1)),"")</f>
        <v>#REF!</v>
      </c>
      <c r="L715" s="42" t="e">
        <f>IF(LEN(VLOOKUP($A715,#REF!,6,FALSE)),UPPER(RIGHT(VLOOKUP($A715,#REF!,6,FALSE),1)),"")</f>
        <v>#REF!</v>
      </c>
      <c r="M715" s="43" t="e">
        <f>IF(LEN(VLOOKUP($A715,#REF!,7,FALSE)),UPPER(RIGHT(VLOOKUP($A715,#REF!,7,FALSE),1)),"")</f>
        <v>#REF!</v>
      </c>
      <c r="N715" s="206"/>
      <c r="O715" s="206"/>
      <c r="P715" s="206"/>
      <c r="Q715" s="206"/>
      <c r="R715" s="206"/>
      <c r="S715" s="63" t="e">
        <f>HLOOKUP("Device Tree Pin Name",#REF!,MATCH($A715,#REF!,0),FALSE)</f>
        <v>#REF!</v>
      </c>
      <c r="T715" s="47" t="e">
        <f>HLOOKUP("power rail",#REF!,MATCH($A715,#REF!,0),FALSE)</f>
        <v>#REF!</v>
      </c>
      <c r="U715" s="62" t="e">
        <f>HLOOKUP("Wake Capable",#REF!,MATCH($A715,#REF!,0),FALSE)</f>
        <v>#REF!</v>
      </c>
      <c r="V715" s="62" t="e">
        <f>HLOOKUP("Strap",#REF!,MATCH($A715,#REF!,0),FALSE)</f>
        <v>#REF!</v>
      </c>
      <c r="W715" s="62"/>
      <c r="X715" s="62"/>
      <c r="Y715" s="62"/>
      <c r="Z715" s="47"/>
      <c r="AA715" s="47" t="e">
        <f>HLOOKUP("Pad type",#REF!,MATCH($A715,#REF!,0),FALSE)</f>
        <v>#REF!</v>
      </c>
      <c r="AB715" s="63"/>
      <c r="AC715" s="63" t="e">
        <f>HLOOKUP("POR Pin State",#REF!,MATCH($A715,#REF!,0),FALSE)</f>
        <v>#REF!</v>
      </c>
      <c r="AD715" s="207"/>
      <c r="AE715" s="208"/>
      <c r="AF715" s="208"/>
      <c r="AG715" s="208"/>
      <c r="AH715" s="209"/>
      <c r="AI715" s="209"/>
      <c r="AJ715" s="210"/>
      <c r="AK715" s="210"/>
      <c r="AL715" s="210"/>
      <c r="AM715" s="210"/>
      <c r="AN715" s="210"/>
      <c r="AO715" s="210"/>
      <c r="AP715" s="210"/>
      <c r="AQ715" s="215" t="s">
        <v>1681</v>
      </c>
      <c r="AR715" s="105"/>
      <c r="AS715" s="105"/>
      <c r="AT715" s="105"/>
      <c r="AU715" s="105"/>
      <c r="AV715" s="105"/>
      <c r="AW715" s="105"/>
      <c r="AX715" s="105"/>
      <c r="AY715" s="105"/>
      <c r="AZ715" s="105"/>
      <c r="BA715" s="105"/>
      <c r="BB715" s="218"/>
      <c r="BC715" s="105"/>
      <c r="BD715" s="250"/>
      <c r="BE715" s="252" t="s">
        <v>1682</v>
      </c>
      <c r="BF715" s="147" t="e">
        <f>VLOOKUP($A715,#REF!,34,FALSE)</f>
        <v>#REF!</v>
      </c>
      <c r="BG715" s="147" t="e">
        <f>VLOOKUP($A715,#REF!,22,FALSE)</f>
        <v>#REF!</v>
      </c>
      <c r="BH715" s="149"/>
    </row>
    <row r="716" s="5" customFormat="1" ht="12.95" customHeight="1" spans="1:60">
      <c r="A716" s="48" t="s">
        <v>1683</v>
      </c>
      <c r="B716" s="38" t="e">
        <f>VLOOKUP($A716,#REF!,34,FALSE)</f>
        <v>#REF!</v>
      </c>
      <c r="C716" s="39" t="str">
        <f t="shared" si="166"/>
        <v>unused_DDR_XM1_B4D5</v>
      </c>
      <c r="D716" s="40" t="e">
        <f>IF(LEN(VLOOKUP($A716,#REF!,8,FALSE)),LEFT(VLOOKUP($A716,#REF!,8,FALSE),LEN(VLOOKUP($A716,#REF!,8,FALSE))-2),"")</f>
        <v>#REF!</v>
      </c>
      <c r="E716" s="41" t="e">
        <f>IF(LEN(VLOOKUP($A716,#REF!,4,FALSE)),IF(INDEX(#REF!,MATCH($A716,#REF!,0),1),LEFT(VLOOKUP($A716,#REF!,4,FALSE),LEN(VLOOKUP($A716,#REF!,4,FALSE))-2),CONCATENATE(LEFT(VLOOKUP($A716,#REF!,4,FALSE),LEN(VLOOKUP($A716,#REF!,4,FALSE))-2),"*")),"")</f>
        <v>#REF!</v>
      </c>
      <c r="F716" s="42" t="e">
        <f>IF(LEN(VLOOKUP($A716,#REF!,5,FALSE)),IF(INDEX(#REF!,MATCH($A716,#REF!,0),2),LEFT(VLOOKUP($A716,#REF!,5,FALSE),LEN(VLOOKUP($A716,#REF!,5,FALSE))-2),CONCATENATE(LEFT(VLOOKUP($A716,#REF!,5,FALSE),LEN(VLOOKUP($A716,#REF!,5,FALSE))-2),"*")),"")</f>
        <v>#REF!</v>
      </c>
      <c r="G716" s="42" t="e">
        <f>IF(LEN(VLOOKUP($A716,#REF!,6,FALSE)),IF(INDEX(#REF!,MATCH($A716,#REF!,0),3),LEFT(VLOOKUP($A716,#REF!,6,FALSE),LEN(VLOOKUP($A716,#REF!,6,FALSE))-2),CONCATENATE(LEFT(VLOOKUP($A716,#REF!,6,FALSE),LEN(VLOOKUP($A716,#REF!,6,FALSE))-2),"*")),"")</f>
        <v>#REF!</v>
      </c>
      <c r="H716" s="43" t="e">
        <f>IF(LEN(VLOOKUP($A716,#REF!,7,FALSE)),IF(INDEX(#REF!,MATCH($A716,#REF!,0),4),LEFT(VLOOKUP($A716,#REF!,7,FALSE),LEN(VLOOKUP($A716,#REF!,7,FALSE))-2),CONCATENATE(LEFT(VLOOKUP($A716,#REF!,7,FALSE),LEN(VLOOKUP($A716,#REF!,7,FALSE))-2),"*")),"")</f>
        <v>#REF!</v>
      </c>
      <c r="I716" s="54" t="e">
        <f>IF(LEN(VLOOKUP($A716,#REF!,8,FALSE)),UPPER(RIGHT(VLOOKUP($A716,#REF!,8,FALSE),1)),"")</f>
        <v>#REF!</v>
      </c>
      <c r="J716" s="42" t="e">
        <f>IF(LEN(VLOOKUP($A716,#REF!,4,FALSE)),UPPER(RIGHT(VLOOKUP($A716,#REF!,4,FALSE),1)),"")</f>
        <v>#REF!</v>
      </c>
      <c r="K716" s="42" t="e">
        <f>IF(LEN(VLOOKUP($A716,#REF!,5,FALSE)),UPPER(RIGHT(VLOOKUP($A716,#REF!,5,FALSE),1)),"")</f>
        <v>#REF!</v>
      </c>
      <c r="L716" s="42" t="e">
        <f>IF(LEN(VLOOKUP($A716,#REF!,6,FALSE)),UPPER(RIGHT(VLOOKUP($A716,#REF!,6,FALSE),1)),"")</f>
        <v>#REF!</v>
      </c>
      <c r="M716" s="43" t="e">
        <f>IF(LEN(VLOOKUP($A716,#REF!,7,FALSE)),UPPER(RIGHT(VLOOKUP($A716,#REF!,7,FALSE),1)),"")</f>
        <v>#REF!</v>
      </c>
      <c r="N716" s="206"/>
      <c r="O716" s="206"/>
      <c r="P716" s="206"/>
      <c r="Q716" s="206"/>
      <c r="R716" s="206"/>
      <c r="S716" s="63" t="e">
        <f>HLOOKUP("Device Tree Pin Name",#REF!,MATCH($A716,#REF!,0),FALSE)</f>
        <v>#REF!</v>
      </c>
      <c r="T716" s="47" t="e">
        <f>HLOOKUP("power rail",#REF!,MATCH($A716,#REF!,0),FALSE)</f>
        <v>#REF!</v>
      </c>
      <c r="U716" s="62" t="e">
        <f>HLOOKUP("Wake Capable",#REF!,MATCH($A716,#REF!,0),FALSE)</f>
        <v>#REF!</v>
      </c>
      <c r="V716" s="62" t="e">
        <f>HLOOKUP("Strap",#REF!,MATCH($A716,#REF!,0),FALSE)</f>
        <v>#REF!</v>
      </c>
      <c r="W716" s="62"/>
      <c r="X716" s="62"/>
      <c r="Y716" s="62"/>
      <c r="Z716" s="47"/>
      <c r="AA716" s="47" t="e">
        <f>HLOOKUP("Pad type",#REF!,MATCH($A716,#REF!,0),FALSE)</f>
        <v>#REF!</v>
      </c>
      <c r="AB716" s="63"/>
      <c r="AC716" s="63" t="e">
        <f>HLOOKUP("POR Pin State",#REF!,MATCH($A716,#REF!,0),FALSE)</f>
        <v>#REF!</v>
      </c>
      <c r="AD716" s="207"/>
      <c r="AE716" s="208"/>
      <c r="AF716" s="208"/>
      <c r="AG716" s="208"/>
      <c r="AH716" s="209"/>
      <c r="AI716" s="209"/>
      <c r="AJ716" s="210"/>
      <c r="AK716" s="210"/>
      <c r="AL716" s="210"/>
      <c r="AM716" s="210"/>
      <c r="AN716" s="210"/>
      <c r="AO716" s="210"/>
      <c r="AP716" s="210"/>
      <c r="AQ716" s="215" t="s">
        <v>1684</v>
      </c>
      <c r="AR716" s="105"/>
      <c r="AS716" s="105"/>
      <c r="AT716" s="105"/>
      <c r="AU716" s="105"/>
      <c r="AV716" s="105"/>
      <c r="AW716" s="105"/>
      <c r="AX716" s="105"/>
      <c r="AY716" s="105"/>
      <c r="AZ716" s="105"/>
      <c r="BA716" s="105"/>
      <c r="BB716" s="218"/>
      <c r="BC716" s="105"/>
      <c r="BD716" s="250"/>
      <c r="BE716" s="252" t="s">
        <v>1685</v>
      </c>
      <c r="BF716" s="147" t="e">
        <f>VLOOKUP($A716,#REF!,34,FALSE)</f>
        <v>#REF!</v>
      </c>
      <c r="BG716" s="147" t="e">
        <f>VLOOKUP($A716,#REF!,22,FALSE)</f>
        <v>#REF!</v>
      </c>
      <c r="BH716" s="149"/>
    </row>
    <row r="717" s="5" customFormat="1" ht="12.95" customHeight="1" spans="1:60">
      <c r="A717" s="48" t="s">
        <v>1686</v>
      </c>
      <c r="B717" s="38" t="e">
        <f>VLOOKUP($A717,#REF!,34,FALSE)</f>
        <v>#REF!</v>
      </c>
      <c r="C717" s="39" t="str">
        <f t="shared" si="166"/>
        <v>unused_DDR_XM1_B4D6</v>
      </c>
      <c r="D717" s="40" t="e">
        <f>IF(LEN(VLOOKUP($A717,#REF!,8,FALSE)),LEFT(VLOOKUP($A717,#REF!,8,FALSE),LEN(VLOOKUP($A717,#REF!,8,FALSE))-2),"")</f>
        <v>#REF!</v>
      </c>
      <c r="E717" s="41" t="e">
        <f>IF(LEN(VLOOKUP($A717,#REF!,4,FALSE)),IF(INDEX(#REF!,MATCH($A717,#REF!,0),1),LEFT(VLOOKUP($A717,#REF!,4,FALSE),LEN(VLOOKUP($A717,#REF!,4,FALSE))-2),CONCATENATE(LEFT(VLOOKUP($A717,#REF!,4,FALSE),LEN(VLOOKUP($A717,#REF!,4,FALSE))-2),"*")),"")</f>
        <v>#REF!</v>
      </c>
      <c r="F717" s="42" t="e">
        <f>IF(LEN(VLOOKUP($A717,#REF!,5,FALSE)),IF(INDEX(#REF!,MATCH($A717,#REF!,0),2),LEFT(VLOOKUP($A717,#REF!,5,FALSE),LEN(VLOOKUP($A717,#REF!,5,FALSE))-2),CONCATENATE(LEFT(VLOOKUP($A717,#REF!,5,FALSE),LEN(VLOOKUP($A717,#REF!,5,FALSE))-2),"*")),"")</f>
        <v>#REF!</v>
      </c>
      <c r="G717" s="42" t="e">
        <f>IF(LEN(VLOOKUP($A717,#REF!,6,FALSE)),IF(INDEX(#REF!,MATCH($A717,#REF!,0),3),LEFT(VLOOKUP($A717,#REF!,6,FALSE),LEN(VLOOKUP($A717,#REF!,6,FALSE))-2),CONCATENATE(LEFT(VLOOKUP($A717,#REF!,6,FALSE),LEN(VLOOKUP($A717,#REF!,6,FALSE))-2),"*")),"")</f>
        <v>#REF!</v>
      </c>
      <c r="H717" s="43" t="e">
        <f>IF(LEN(VLOOKUP($A717,#REF!,7,FALSE)),IF(INDEX(#REF!,MATCH($A717,#REF!,0),4),LEFT(VLOOKUP($A717,#REF!,7,FALSE),LEN(VLOOKUP($A717,#REF!,7,FALSE))-2),CONCATENATE(LEFT(VLOOKUP($A717,#REF!,7,FALSE),LEN(VLOOKUP($A717,#REF!,7,FALSE))-2),"*")),"")</f>
        <v>#REF!</v>
      </c>
      <c r="I717" s="54" t="e">
        <f>IF(LEN(VLOOKUP($A717,#REF!,8,FALSE)),UPPER(RIGHT(VLOOKUP($A717,#REF!,8,FALSE),1)),"")</f>
        <v>#REF!</v>
      </c>
      <c r="J717" s="42" t="e">
        <f>IF(LEN(VLOOKUP($A717,#REF!,4,FALSE)),UPPER(RIGHT(VLOOKUP($A717,#REF!,4,FALSE),1)),"")</f>
        <v>#REF!</v>
      </c>
      <c r="K717" s="42" t="e">
        <f>IF(LEN(VLOOKUP($A717,#REF!,5,FALSE)),UPPER(RIGHT(VLOOKUP($A717,#REF!,5,FALSE),1)),"")</f>
        <v>#REF!</v>
      </c>
      <c r="L717" s="42" t="e">
        <f>IF(LEN(VLOOKUP($A717,#REF!,6,FALSE)),UPPER(RIGHT(VLOOKUP($A717,#REF!,6,FALSE),1)),"")</f>
        <v>#REF!</v>
      </c>
      <c r="M717" s="43" t="e">
        <f>IF(LEN(VLOOKUP($A717,#REF!,7,FALSE)),UPPER(RIGHT(VLOOKUP($A717,#REF!,7,FALSE),1)),"")</f>
        <v>#REF!</v>
      </c>
      <c r="N717" s="206"/>
      <c r="O717" s="206"/>
      <c r="P717" s="206"/>
      <c r="Q717" s="206"/>
      <c r="R717" s="206"/>
      <c r="S717" s="63" t="e">
        <f>HLOOKUP("Device Tree Pin Name",#REF!,MATCH($A717,#REF!,0),FALSE)</f>
        <v>#REF!</v>
      </c>
      <c r="T717" s="47" t="e">
        <f>HLOOKUP("power rail",#REF!,MATCH($A717,#REF!,0),FALSE)</f>
        <v>#REF!</v>
      </c>
      <c r="U717" s="62" t="e">
        <f>HLOOKUP("Wake Capable",#REF!,MATCH($A717,#REF!,0),FALSE)</f>
        <v>#REF!</v>
      </c>
      <c r="V717" s="62" t="e">
        <f>HLOOKUP("Strap",#REF!,MATCH($A717,#REF!,0),FALSE)</f>
        <v>#REF!</v>
      </c>
      <c r="W717" s="62"/>
      <c r="X717" s="62"/>
      <c r="Y717" s="62"/>
      <c r="Z717" s="47"/>
      <c r="AA717" s="47" t="e">
        <f>HLOOKUP("Pad type",#REF!,MATCH($A717,#REF!,0),FALSE)</f>
        <v>#REF!</v>
      </c>
      <c r="AB717" s="63"/>
      <c r="AC717" s="63" t="e">
        <f>HLOOKUP("POR Pin State",#REF!,MATCH($A717,#REF!,0),FALSE)</f>
        <v>#REF!</v>
      </c>
      <c r="AD717" s="207"/>
      <c r="AE717" s="208"/>
      <c r="AF717" s="208"/>
      <c r="AG717" s="208"/>
      <c r="AH717" s="209"/>
      <c r="AI717" s="209"/>
      <c r="AJ717" s="210"/>
      <c r="AK717" s="210"/>
      <c r="AL717" s="210"/>
      <c r="AM717" s="210"/>
      <c r="AN717" s="210"/>
      <c r="AO717" s="210"/>
      <c r="AP717" s="210"/>
      <c r="AQ717" s="215" t="s">
        <v>1687</v>
      </c>
      <c r="AR717" s="105"/>
      <c r="AS717" s="105"/>
      <c r="AT717" s="105"/>
      <c r="AU717" s="105"/>
      <c r="AV717" s="105"/>
      <c r="AW717" s="105"/>
      <c r="AX717" s="105"/>
      <c r="AY717" s="105"/>
      <c r="AZ717" s="105"/>
      <c r="BA717" s="105"/>
      <c r="BB717" s="218"/>
      <c r="BC717" s="105"/>
      <c r="BD717" s="250"/>
      <c r="BE717" s="252" t="s">
        <v>1688</v>
      </c>
      <c r="BF717" s="147" t="e">
        <f>VLOOKUP($A717,#REF!,34,FALSE)</f>
        <v>#REF!</v>
      </c>
      <c r="BG717" s="147" t="e">
        <f>VLOOKUP($A717,#REF!,22,FALSE)</f>
        <v>#REF!</v>
      </c>
      <c r="BH717" s="149"/>
    </row>
    <row r="718" s="5" customFormat="1" ht="12.95" customHeight="1" spans="1:60">
      <c r="A718" s="48" t="s">
        <v>1689</v>
      </c>
      <c r="B718" s="38" t="e">
        <f>VLOOKUP($A718,#REF!,34,FALSE)</f>
        <v>#REF!</v>
      </c>
      <c r="C718" s="39" t="str">
        <f t="shared" si="166"/>
        <v>unused_DDR_XM1_B4D7</v>
      </c>
      <c r="D718" s="40" t="e">
        <f>IF(LEN(VLOOKUP($A718,#REF!,8,FALSE)),LEFT(VLOOKUP($A718,#REF!,8,FALSE),LEN(VLOOKUP($A718,#REF!,8,FALSE))-2),"")</f>
        <v>#REF!</v>
      </c>
      <c r="E718" s="41" t="e">
        <f>IF(LEN(VLOOKUP($A718,#REF!,4,FALSE)),IF(INDEX(#REF!,MATCH($A718,#REF!,0),1),LEFT(VLOOKUP($A718,#REF!,4,FALSE),LEN(VLOOKUP($A718,#REF!,4,FALSE))-2),CONCATENATE(LEFT(VLOOKUP($A718,#REF!,4,FALSE),LEN(VLOOKUP($A718,#REF!,4,FALSE))-2),"*")),"")</f>
        <v>#REF!</v>
      </c>
      <c r="F718" s="42" t="e">
        <f>IF(LEN(VLOOKUP($A718,#REF!,5,FALSE)),IF(INDEX(#REF!,MATCH($A718,#REF!,0),2),LEFT(VLOOKUP($A718,#REF!,5,FALSE),LEN(VLOOKUP($A718,#REF!,5,FALSE))-2),CONCATENATE(LEFT(VLOOKUP($A718,#REF!,5,FALSE),LEN(VLOOKUP($A718,#REF!,5,FALSE))-2),"*")),"")</f>
        <v>#REF!</v>
      </c>
      <c r="G718" s="42" t="e">
        <f>IF(LEN(VLOOKUP($A718,#REF!,6,FALSE)),IF(INDEX(#REF!,MATCH($A718,#REF!,0),3),LEFT(VLOOKUP($A718,#REF!,6,FALSE),LEN(VLOOKUP($A718,#REF!,6,FALSE))-2),CONCATENATE(LEFT(VLOOKUP($A718,#REF!,6,FALSE),LEN(VLOOKUP($A718,#REF!,6,FALSE))-2),"*")),"")</f>
        <v>#REF!</v>
      </c>
      <c r="H718" s="43" t="e">
        <f>IF(LEN(VLOOKUP($A718,#REF!,7,FALSE)),IF(INDEX(#REF!,MATCH($A718,#REF!,0),4),LEFT(VLOOKUP($A718,#REF!,7,FALSE),LEN(VLOOKUP($A718,#REF!,7,FALSE))-2),CONCATENATE(LEFT(VLOOKUP($A718,#REF!,7,FALSE),LEN(VLOOKUP($A718,#REF!,7,FALSE))-2),"*")),"")</f>
        <v>#REF!</v>
      </c>
      <c r="I718" s="54" t="e">
        <f>IF(LEN(VLOOKUP($A718,#REF!,8,FALSE)),UPPER(RIGHT(VLOOKUP($A718,#REF!,8,FALSE),1)),"")</f>
        <v>#REF!</v>
      </c>
      <c r="J718" s="42" t="e">
        <f>IF(LEN(VLOOKUP($A718,#REF!,4,FALSE)),UPPER(RIGHT(VLOOKUP($A718,#REF!,4,FALSE),1)),"")</f>
        <v>#REF!</v>
      </c>
      <c r="K718" s="42" t="e">
        <f>IF(LEN(VLOOKUP($A718,#REF!,5,FALSE)),UPPER(RIGHT(VLOOKUP($A718,#REF!,5,FALSE),1)),"")</f>
        <v>#REF!</v>
      </c>
      <c r="L718" s="42" t="e">
        <f>IF(LEN(VLOOKUP($A718,#REF!,6,FALSE)),UPPER(RIGHT(VLOOKUP($A718,#REF!,6,FALSE),1)),"")</f>
        <v>#REF!</v>
      </c>
      <c r="M718" s="43" t="e">
        <f>IF(LEN(VLOOKUP($A718,#REF!,7,FALSE)),UPPER(RIGHT(VLOOKUP($A718,#REF!,7,FALSE),1)),"")</f>
        <v>#REF!</v>
      </c>
      <c r="N718" s="206"/>
      <c r="O718" s="206"/>
      <c r="P718" s="206"/>
      <c r="Q718" s="206"/>
      <c r="R718" s="206"/>
      <c r="S718" s="63" t="e">
        <f>HLOOKUP("Device Tree Pin Name",#REF!,MATCH($A718,#REF!,0),FALSE)</f>
        <v>#REF!</v>
      </c>
      <c r="T718" s="47" t="e">
        <f>HLOOKUP("power rail",#REF!,MATCH($A718,#REF!,0),FALSE)</f>
        <v>#REF!</v>
      </c>
      <c r="U718" s="62" t="e">
        <f>HLOOKUP("Wake Capable",#REF!,MATCH($A718,#REF!,0),FALSE)</f>
        <v>#REF!</v>
      </c>
      <c r="V718" s="62" t="e">
        <f>HLOOKUP("Strap",#REF!,MATCH($A718,#REF!,0),FALSE)</f>
        <v>#REF!</v>
      </c>
      <c r="W718" s="62"/>
      <c r="X718" s="62"/>
      <c r="Y718" s="62"/>
      <c r="Z718" s="47"/>
      <c r="AA718" s="47" t="e">
        <f>HLOOKUP("Pad type",#REF!,MATCH($A718,#REF!,0),FALSE)</f>
        <v>#REF!</v>
      </c>
      <c r="AB718" s="63"/>
      <c r="AC718" s="63" t="e">
        <f>HLOOKUP("POR Pin State",#REF!,MATCH($A718,#REF!,0),FALSE)</f>
        <v>#REF!</v>
      </c>
      <c r="AD718" s="207"/>
      <c r="AE718" s="208"/>
      <c r="AF718" s="208"/>
      <c r="AG718" s="208"/>
      <c r="AH718" s="209"/>
      <c r="AI718" s="209"/>
      <c r="AJ718" s="210"/>
      <c r="AK718" s="210"/>
      <c r="AL718" s="210"/>
      <c r="AM718" s="210"/>
      <c r="AN718" s="210"/>
      <c r="AO718" s="210"/>
      <c r="AP718" s="210"/>
      <c r="AQ718" s="215" t="s">
        <v>1690</v>
      </c>
      <c r="AR718" s="105"/>
      <c r="AS718" s="105"/>
      <c r="AT718" s="105"/>
      <c r="AU718" s="105"/>
      <c r="AV718" s="105"/>
      <c r="AW718" s="105"/>
      <c r="AX718" s="105"/>
      <c r="AY718" s="105"/>
      <c r="AZ718" s="105"/>
      <c r="BA718" s="105"/>
      <c r="BB718" s="218"/>
      <c r="BC718" s="105"/>
      <c r="BD718" s="250"/>
      <c r="BE718" s="252" t="s">
        <v>1691</v>
      </c>
      <c r="BF718" s="147" t="e">
        <f>VLOOKUP($A718,#REF!,34,FALSE)</f>
        <v>#REF!</v>
      </c>
      <c r="BG718" s="147" t="e">
        <f>VLOOKUP($A718,#REF!,22,FALSE)</f>
        <v>#REF!</v>
      </c>
      <c r="BH718" s="149"/>
    </row>
    <row r="719" s="5" customFormat="1" ht="12.95" customHeight="1" spans="1:60">
      <c r="A719" s="48" t="s">
        <v>1692</v>
      </c>
      <c r="B719" s="38" t="e">
        <f>VLOOKUP($A719,#REF!,34,FALSE)</f>
        <v>#REF!</v>
      </c>
      <c r="C719" s="39" t="str">
        <f t="shared" si="166"/>
        <v>unused_DDR_XM1_B4DMI</v>
      </c>
      <c r="D719" s="40" t="e">
        <f>IF(LEN(VLOOKUP($A719,#REF!,8,FALSE)),LEFT(VLOOKUP($A719,#REF!,8,FALSE),LEN(VLOOKUP($A719,#REF!,8,FALSE))-2),"")</f>
        <v>#REF!</v>
      </c>
      <c r="E719" s="41" t="e">
        <f>IF(LEN(VLOOKUP($A719,#REF!,4,FALSE)),IF(INDEX(#REF!,MATCH($A719,#REF!,0),1),LEFT(VLOOKUP($A719,#REF!,4,FALSE),LEN(VLOOKUP($A719,#REF!,4,FALSE))-2),CONCATENATE(LEFT(VLOOKUP($A719,#REF!,4,FALSE),LEN(VLOOKUP($A719,#REF!,4,FALSE))-2),"*")),"")</f>
        <v>#REF!</v>
      </c>
      <c r="F719" s="42" t="e">
        <f>IF(LEN(VLOOKUP($A719,#REF!,5,FALSE)),IF(INDEX(#REF!,MATCH($A719,#REF!,0),2),LEFT(VLOOKUP($A719,#REF!,5,FALSE),LEN(VLOOKUP($A719,#REF!,5,FALSE))-2),CONCATENATE(LEFT(VLOOKUP($A719,#REF!,5,FALSE),LEN(VLOOKUP($A719,#REF!,5,FALSE))-2),"*")),"")</f>
        <v>#REF!</v>
      </c>
      <c r="G719" s="42" t="e">
        <f>IF(LEN(VLOOKUP($A719,#REF!,6,FALSE)),IF(INDEX(#REF!,MATCH($A719,#REF!,0),3),LEFT(VLOOKUP($A719,#REF!,6,FALSE),LEN(VLOOKUP($A719,#REF!,6,FALSE))-2),CONCATENATE(LEFT(VLOOKUP($A719,#REF!,6,FALSE),LEN(VLOOKUP($A719,#REF!,6,FALSE))-2),"*")),"")</f>
        <v>#REF!</v>
      </c>
      <c r="H719" s="43" t="e">
        <f>IF(LEN(VLOOKUP($A719,#REF!,7,FALSE)),IF(INDEX(#REF!,MATCH($A719,#REF!,0),4),LEFT(VLOOKUP($A719,#REF!,7,FALSE),LEN(VLOOKUP($A719,#REF!,7,FALSE))-2),CONCATENATE(LEFT(VLOOKUP($A719,#REF!,7,FALSE),LEN(VLOOKUP($A719,#REF!,7,FALSE))-2),"*")),"")</f>
        <v>#REF!</v>
      </c>
      <c r="I719" s="54" t="e">
        <f>IF(LEN(VLOOKUP($A719,#REF!,8,FALSE)),UPPER(RIGHT(VLOOKUP($A719,#REF!,8,FALSE),1)),"")</f>
        <v>#REF!</v>
      </c>
      <c r="J719" s="42" t="e">
        <f>IF(LEN(VLOOKUP($A719,#REF!,4,FALSE)),UPPER(RIGHT(VLOOKUP($A719,#REF!,4,FALSE),1)),"")</f>
        <v>#REF!</v>
      </c>
      <c r="K719" s="42" t="e">
        <f>IF(LEN(VLOOKUP($A719,#REF!,5,FALSE)),UPPER(RIGHT(VLOOKUP($A719,#REF!,5,FALSE),1)),"")</f>
        <v>#REF!</v>
      </c>
      <c r="L719" s="42" t="e">
        <f>IF(LEN(VLOOKUP($A719,#REF!,6,FALSE)),UPPER(RIGHT(VLOOKUP($A719,#REF!,6,FALSE),1)),"")</f>
        <v>#REF!</v>
      </c>
      <c r="M719" s="43" t="e">
        <f>IF(LEN(VLOOKUP($A719,#REF!,7,FALSE)),UPPER(RIGHT(VLOOKUP($A719,#REF!,7,FALSE),1)),"")</f>
        <v>#REF!</v>
      </c>
      <c r="N719" s="206"/>
      <c r="O719" s="206"/>
      <c r="P719" s="206"/>
      <c r="Q719" s="206"/>
      <c r="R719" s="206"/>
      <c r="S719" s="63" t="e">
        <f>HLOOKUP("Device Tree Pin Name",#REF!,MATCH($A719,#REF!,0),FALSE)</f>
        <v>#REF!</v>
      </c>
      <c r="T719" s="47" t="e">
        <f>HLOOKUP("power rail",#REF!,MATCH($A719,#REF!,0),FALSE)</f>
        <v>#REF!</v>
      </c>
      <c r="U719" s="62" t="e">
        <f>HLOOKUP("Wake Capable",#REF!,MATCH($A719,#REF!,0),FALSE)</f>
        <v>#REF!</v>
      </c>
      <c r="V719" s="62" t="e">
        <f>HLOOKUP("Strap",#REF!,MATCH($A719,#REF!,0),FALSE)</f>
        <v>#REF!</v>
      </c>
      <c r="W719" s="62"/>
      <c r="X719" s="62"/>
      <c r="Y719" s="62"/>
      <c r="Z719" s="47"/>
      <c r="AA719" s="47" t="e">
        <f>HLOOKUP("Pad type",#REF!,MATCH($A719,#REF!,0),FALSE)</f>
        <v>#REF!</v>
      </c>
      <c r="AB719" s="63"/>
      <c r="AC719" s="63" t="e">
        <f>HLOOKUP("POR Pin State",#REF!,MATCH($A719,#REF!,0),FALSE)</f>
        <v>#REF!</v>
      </c>
      <c r="AD719" s="207"/>
      <c r="AE719" s="208"/>
      <c r="AF719" s="208"/>
      <c r="AG719" s="208"/>
      <c r="AH719" s="209"/>
      <c r="AI719" s="209"/>
      <c r="AJ719" s="210"/>
      <c r="AK719" s="210"/>
      <c r="AL719" s="210"/>
      <c r="AM719" s="210"/>
      <c r="AN719" s="210"/>
      <c r="AO719" s="210"/>
      <c r="AP719" s="210"/>
      <c r="AQ719" s="215" t="s">
        <v>1692</v>
      </c>
      <c r="AR719" s="105"/>
      <c r="AS719" s="105"/>
      <c r="AT719" s="105"/>
      <c r="AU719" s="105"/>
      <c r="AV719" s="105"/>
      <c r="AW719" s="105"/>
      <c r="AX719" s="105"/>
      <c r="AY719" s="105"/>
      <c r="AZ719" s="105"/>
      <c r="BA719" s="105"/>
      <c r="BB719" s="218"/>
      <c r="BC719" s="105"/>
      <c r="BD719" s="250"/>
      <c r="BE719" s="252" t="s">
        <v>1693</v>
      </c>
      <c r="BF719" s="147" t="e">
        <f>VLOOKUP($A719,#REF!,34,FALSE)</f>
        <v>#REF!</v>
      </c>
      <c r="BG719" s="147" t="e">
        <f>VLOOKUP($A719,#REF!,22,FALSE)</f>
        <v>#REF!</v>
      </c>
      <c r="BH719" s="149"/>
    </row>
    <row r="720" s="5" customFormat="1" ht="12.95" customHeight="1" spans="1:60">
      <c r="A720" s="48" t="s">
        <v>1694</v>
      </c>
      <c r="B720" s="38" t="e">
        <f>VLOOKUP($A720,#REF!,34,FALSE)</f>
        <v>#REF!</v>
      </c>
      <c r="C720" s="39" t="str">
        <f t="shared" si="166"/>
        <v>unused_DDR_XM1_B4WCK_P</v>
      </c>
      <c r="D720" s="40" t="e">
        <f>IF(LEN(VLOOKUP($A720,#REF!,8,FALSE)),LEFT(VLOOKUP($A720,#REF!,8,FALSE),LEN(VLOOKUP($A720,#REF!,8,FALSE))-2),"")</f>
        <v>#REF!</v>
      </c>
      <c r="E720" s="41" t="e">
        <f>IF(LEN(VLOOKUP($A720,#REF!,4,FALSE)),IF(INDEX(#REF!,MATCH($A720,#REF!,0),1),LEFT(VLOOKUP($A720,#REF!,4,FALSE),LEN(VLOOKUP($A720,#REF!,4,FALSE))-2),CONCATENATE(LEFT(VLOOKUP($A720,#REF!,4,FALSE),LEN(VLOOKUP($A720,#REF!,4,FALSE))-2),"*")),"")</f>
        <v>#REF!</v>
      </c>
      <c r="F720" s="42" t="e">
        <f>IF(LEN(VLOOKUP($A720,#REF!,5,FALSE)),IF(INDEX(#REF!,MATCH($A720,#REF!,0),2),LEFT(VLOOKUP($A720,#REF!,5,FALSE),LEN(VLOOKUP($A720,#REF!,5,FALSE))-2),CONCATENATE(LEFT(VLOOKUP($A720,#REF!,5,FALSE),LEN(VLOOKUP($A720,#REF!,5,FALSE))-2),"*")),"")</f>
        <v>#REF!</v>
      </c>
      <c r="G720" s="42" t="e">
        <f>IF(LEN(VLOOKUP($A720,#REF!,6,FALSE)),IF(INDEX(#REF!,MATCH($A720,#REF!,0),3),LEFT(VLOOKUP($A720,#REF!,6,FALSE),LEN(VLOOKUP($A720,#REF!,6,FALSE))-2),CONCATENATE(LEFT(VLOOKUP($A720,#REF!,6,FALSE),LEN(VLOOKUP($A720,#REF!,6,FALSE))-2),"*")),"")</f>
        <v>#REF!</v>
      </c>
      <c r="H720" s="43" t="e">
        <f>IF(LEN(VLOOKUP($A720,#REF!,7,FALSE)),IF(INDEX(#REF!,MATCH($A720,#REF!,0),4),LEFT(VLOOKUP($A720,#REF!,7,FALSE),LEN(VLOOKUP($A720,#REF!,7,FALSE))-2),CONCATENATE(LEFT(VLOOKUP($A720,#REF!,7,FALSE),LEN(VLOOKUP($A720,#REF!,7,FALSE))-2),"*")),"")</f>
        <v>#REF!</v>
      </c>
      <c r="I720" s="54" t="e">
        <f>IF(LEN(VLOOKUP($A720,#REF!,8,FALSE)),UPPER(RIGHT(VLOOKUP($A720,#REF!,8,FALSE),1)),"")</f>
        <v>#REF!</v>
      </c>
      <c r="J720" s="42" t="e">
        <f>IF(LEN(VLOOKUP($A720,#REF!,4,FALSE)),UPPER(RIGHT(VLOOKUP($A720,#REF!,4,FALSE),1)),"")</f>
        <v>#REF!</v>
      </c>
      <c r="K720" s="42" t="e">
        <f>IF(LEN(VLOOKUP($A720,#REF!,5,FALSE)),UPPER(RIGHT(VLOOKUP($A720,#REF!,5,FALSE),1)),"")</f>
        <v>#REF!</v>
      </c>
      <c r="L720" s="42" t="e">
        <f>IF(LEN(VLOOKUP($A720,#REF!,6,FALSE)),UPPER(RIGHT(VLOOKUP($A720,#REF!,6,FALSE),1)),"")</f>
        <v>#REF!</v>
      </c>
      <c r="M720" s="43" t="e">
        <f>IF(LEN(VLOOKUP($A720,#REF!,7,FALSE)),UPPER(RIGHT(VLOOKUP($A720,#REF!,7,FALSE),1)),"")</f>
        <v>#REF!</v>
      </c>
      <c r="N720" s="206"/>
      <c r="O720" s="206"/>
      <c r="P720" s="206"/>
      <c r="Q720" s="206"/>
      <c r="R720" s="206"/>
      <c r="S720" s="63" t="e">
        <f>HLOOKUP("Device Tree Pin Name",#REF!,MATCH($A720,#REF!,0),FALSE)</f>
        <v>#REF!</v>
      </c>
      <c r="T720" s="47" t="e">
        <f>HLOOKUP("power rail",#REF!,MATCH($A720,#REF!,0),FALSE)</f>
        <v>#REF!</v>
      </c>
      <c r="U720" s="62" t="e">
        <f>HLOOKUP("Wake Capable",#REF!,MATCH($A720,#REF!,0),FALSE)</f>
        <v>#REF!</v>
      </c>
      <c r="V720" s="62" t="e">
        <f>HLOOKUP("Strap",#REF!,MATCH($A720,#REF!,0),FALSE)</f>
        <v>#REF!</v>
      </c>
      <c r="W720" s="62"/>
      <c r="X720" s="62"/>
      <c r="Y720" s="62"/>
      <c r="Z720" s="47"/>
      <c r="AA720" s="47" t="e">
        <f>HLOOKUP("Pad type",#REF!,MATCH($A720,#REF!,0),FALSE)</f>
        <v>#REF!</v>
      </c>
      <c r="AB720" s="63"/>
      <c r="AC720" s="63" t="e">
        <f>HLOOKUP("POR Pin State",#REF!,MATCH($A720,#REF!,0),FALSE)</f>
        <v>#REF!</v>
      </c>
      <c r="AD720" s="207"/>
      <c r="AE720" s="208"/>
      <c r="AF720" s="208"/>
      <c r="AG720" s="208"/>
      <c r="AH720" s="209"/>
      <c r="AI720" s="209"/>
      <c r="AJ720" s="210"/>
      <c r="AK720" s="210"/>
      <c r="AL720" s="210"/>
      <c r="AM720" s="210"/>
      <c r="AN720" s="210"/>
      <c r="AO720" s="210"/>
      <c r="AP720" s="210"/>
      <c r="AQ720" s="215" t="s">
        <v>1694</v>
      </c>
      <c r="AR720" s="105"/>
      <c r="AS720" s="105"/>
      <c r="AT720" s="105"/>
      <c r="AU720" s="105"/>
      <c r="AV720" s="105"/>
      <c r="AW720" s="105"/>
      <c r="AX720" s="105"/>
      <c r="AY720" s="105"/>
      <c r="AZ720" s="105"/>
      <c r="BA720" s="105"/>
      <c r="BB720" s="218"/>
      <c r="BC720" s="105"/>
      <c r="BD720" s="250"/>
      <c r="BE720" s="252" t="s">
        <v>1695</v>
      </c>
      <c r="BF720" s="147" t="e">
        <f>VLOOKUP($A720,#REF!,34,FALSE)</f>
        <v>#REF!</v>
      </c>
      <c r="BG720" s="147" t="e">
        <f>VLOOKUP($A720,#REF!,22,FALSE)</f>
        <v>#REF!</v>
      </c>
      <c r="BH720" s="149"/>
    </row>
    <row r="721" s="5" customFormat="1" ht="12.95" customHeight="1" spans="1:60">
      <c r="A721" s="48" t="s">
        <v>1696</v>
      </c>
      <c r="B721" s="38" t="e">
        <f>VLOOKUP($A721,#REF!,34,FALSE)</f>
        <v>#REF!</v>
      </c>
      <c r="C721" s="39" t="str">
        <f t="shared" si="166"/>
        <v>unused_DDR_XM1_B4WCK_N</v>
      </c>
      <c r="D721" s="40" t="e">
        <f>IF(LEN(VLOOKUP($A721,#REF!,8,FALSE)),LEFT(VLOOKUP($A721,#REF!,8,FALSE),LEN(VLOOKUP($A721,#REF!,8,FALSE))-2),"")</f>
        <v>#REF!</v>
      </c>
      <c r="E721" s="41" t="e">
        <f>IF(LEN(VLOOKUP($A721,#REF!,4,FALSE)),IF(INDEX(#REF!,MATCH($A721,#REF!,0),1),LEFT(VLOOKUP($A721,#REF!,4,FALSE),LEN(VLOOKUP($A721,#REF!,4,FALSE))-2),CONCATENATE(LEFT(VLOOKUP($A721,#REF!,4,FALSE),LEN(VLOOKUP($A721,#REF!,4,FALSE))-2),"*")),"")</f>
        <v>#REF!</v>
      </c>
      <c r="F721" s="42" t="e">
        <f>IF(LEN(VLOOKUP($A721,#REF!,5,FALSE)),IF(INDEX(#REF!,MATCH($A721,#REF!,0),2),LEFT(VLOOKUP($A721,#REF!,5,FALSE),LEN(VLOOKUP($A721,#REF!,5,FALSE))-2),CONCATENATE(LEFT(VLOOKUP($A721,#REF!,5,FALSE),LEN(VLOOKUP($A721,#REF!,5,FALSE))-2),"*")),"")</f>
        <v>#REF!</v>
      </c>
      <c r="G721" s="42" t="e">
        <f>IF(LEN(VLOOKUP($A721,#REF!,6,FALSE)),IF(INDEX(#REF!,MATCH($A721,#REF!,0),3),LEFT(VLOOKUP($A721,#REF!,6,FALSE),LEN(VLOOKUP($A721,#REF!,6,FALSE))-2),CONCATENATE(LEFT(VLOOKUP($A721,#REF!,6,FALSE),LEN(VLOOKUP($A721,#REF!,6,FALSE))-2),"*")),"")</f>
        <v>#REF!</v>
      </c>
      <c r="H721" s="43" t="e">
        <f>IF(LEN(VLOOKUP($A721,#REF!,7,FALSE)),IF(INDEX(#REF!,MATCH($A721,#REF!,0),4),LEFT(VLOOKUP($A721,#REF!,7,FALSE),LEN(VLOOKUP($A721,#REF!,7,FALSE))-2),CONCATENATE(LEFT(VLOOKUP($A721,#REF!,7,FALSE),LEN(VLOOKUP($A721,#REF!,7,FALSE))-2),"*")),"")</f>
        <v>#REF!</v>
      </c>
      <c r="I721" s="54" t="e">
        <f>IF(LEN(VLOOKUP($A721,#REF!,8,FALSE)),UPPER(RIGHT(VLOOKUP($A721,#REF!,8,FALSE),1)),"")</f>
        <v>#REF!</v>
      </c>
      <c r="J721" s="42" t="e">
        <f>IF(LEN(VLOOKUP($A721,#REF!,4,FALSE)),UPPER(RIGHT(VLOOKUP($A721,#REF!,4,FALSE),1)),"")</f>
        <v>#REF!</v>
      </c>
      <c r="K721" s="42" t="e">
        <f>IF(LEN(VLOOKUP($A721,#REF!,5,FALSE)),UPPER(RIGHT(VLOOKUP($A721,#REF!,5,FALSE),1)),"")</f>
        <v>#REF!</v>
      </c>
      <c r="L721" s="42" t="e">
        <f>IF(LEN(VLOOKUP($A721,#REF!,6,FALSE)),UPPER(RIGHT(VLOOKUP($A721,#REF!,6,FALSE),1)),"")</f>
        <v>#REF!</v>
      </c>
      <c r="M721" s="43" t="e">
        <f>IF(LEN(VLOOKUP($A721,#REF!,7,FALSE)),UPPER(RIGHT(VLOOKUP($A721,#REF!,7,FALSE),1)),"")</f>
        <v>#REF!</v>
      </c>
      <c r="N721" s="206"/>
      <c r="O721" s="206"/>
      <c r="P721" s="206"/>
      <c r="Q721" s="206"/>
      <c r="R721" s="206"/>
      <c r="S721" s="63" t="e">
        <f>HLOOKUP("Device Tree Pin Name",#REF!,MATCH($A721,#REF!,0),FALSE)</f>
        <v>#REF!</v>
      </c>
      <c r="T721" s="47" t="e">
        <f>HLOOKUP("power rail",#REF!,MATCH($A721,#REF!,0),FALSE)</f>
        <v>#REF!</v>
      </c>
      <c r="U721" s="62" t="e">
        <f>HLOOKUP("Wake Capable",#REF!,MATCH($A721,#REF!,0),FALSE)</f>
        <v>#REF!</v>
      </c>
      <c r="V721" s="62" t="e">
        <f>HLOOKUP("Strap",#REF!,MATCH($A721,#REF!,0),FALSE)</f>
        <v>#REF!</v>
      </c>
      <c r="W721" s="62"/>
      <c r="X721" s="62"/>
      <c r="Y721" s="62"/>
      <c r="Z721" s="47"/>
      <c r="AA721" s="47" t="e">
        <f>HLOOKUP("Pad type",#REF!,MATCH($A721,#REF!,0),FALSE)</f>
        <v>#REF!</v>
      </c>
      <c r="AB721" s="63"/>
      <c r="AC721" s="63" t="e">
        <f>HLOOKUP("POR Pin State",#REF!,MATCH($A721,#REF!,0),FALSE)</f>
        <v>#REF!</v>
      </c>
      <c r="AD721" s="207"/>
      <c r="AE721" s="208"/>
      <c r="AF721" s="208"/>
      <c r="AG721" s="208"/>
      <c r="AH721" s="209"/>
      <c r="AI721" s="209"/>
      <c r="AJ721" s="210"/>
      <c r="AK721" s="210"/>
      <c r="AL721" s="210"/>
      <c r="AM721" s="210"/>
      <c r="AN721" s="210"/>
      <c r="AO721" s="210"/>
      <c r="AP721" s="210"/>
      <c r="AQ721" s="215" t="s">
        <v>1696</v>
      </c>
      <c r="AR721" s="105"/>
      <c r="AS721" s="105"/>
      <c r="AT721" s="105"/>
      <c r="AU721" s="105"/>
      <c r="AV721" s="105"/>
      <c r="AW721" s="105"/>
      <c r="AX721" s="105"/>
      <c r="AY721" s="105"/>
      <c r="AZ721" s="105"/>
      <c r="BA721" s="105"/>
      <c r="BB721" s="218"/>
      <c r="BC721" s="105"/>
      <c r="BD721" s="250"/>
      <c r="BE721" s="252" t="s">
        <v>1697</v>
      </c>
      <c r="BF721" s="147" t="e">
        <f>VLOOKUP($A721,#REF!,34,FALSE)</f>
        <v>#REF!</v>
      </c>
      <c r="BG721" s="147" t="e">
        <f>VLOOKUP($A721,#REF!,22,FALSE)</f>
        <v>#REF!</v>
      </c>
      <c r="BH721" s="149"/>
    </row>
    <row r="722" s="5" customFormat="1" ht="12.95" customHeight="1" spans="1:60">
      <c r="A722" s="48" t="s">
        <v>1698</v>
      </c>
      <c r="B722" s="38" t="e">
        <f>VLOOKUP($A722,#REF!,34,FALSE)</f>
        <v>#REF!</v>
      </c>
      <c r="C722" s="39" t="str">
        <f t="shared" si="166"/>
        <v>unused_DDR_XM1_B4RDQS_P</v>
      </c>
      <c r="D722" s="40" t="e">
        <f>IF(LEN(VLOOKUP($A722,#REF!,8,FALSE)),LEFT(VLOOKUP($A722,#REF!,8,FALSE),LEN(VLOOKUP($A722,#REF!,8,FALSE))-2),"")</f>
        <v>#REF!</v>
      </c>
      <c r="E722" s="41" t="e">
        <f>IF(LEN(VLOOKUP($A722,#REF!,4,FALSE)),IF(INDEX(#REF!,MATCH($A722,#REF!,0),1),LEFT(VLOOKUP($A722,#REF!,4,FALSE),LEN(VLOOKUP($A722,#REF!,4,FALSE))-2),CONCATENATE(LEFT(VLOOKUP($A722,#REF!,4,FALSE),LEN(VLOOKUP($A722,#REF!,4,FALSE))-2),"*")),"")</f>
        <v>#REF!</v>
      </c>
      <c r="F722" s="42" t="e">
        <f>IF(LEN(VLOOKUP($A722,#REF!,5,FALSE)),IF(INDEX(#REF!,MATCH($A722,#REF!,0),2),LEFT(VLOOKUP($A722,#REF!,5,FALSE),LEN(VLOOKUP($A722,#REF!,5,FALSE))-2),CONCATENATE(LEFT(VLOOKUP($A722,#REF!,5,FALSE),LEN(VLOOKUP($A722,#REF!,5,FALSE))-2),"*")),"")</f>
        <v>#REF!</v>
      </c>
      <c r="G722" s="42" t="e">
        <f>IF(LEN(VLOOKUP($A722,#REF!,6,FALSE)),IF(INDEX(#REF!,MATCH($A722,#REF!,0),3),LEFT(VLOOKUP($A722,#REF!,6,FALSE),LEN(VLOOKUP($A722,#REF!,6,FALSE))-2),CONCATENATE(LEFT(VLOOKUP($A722,#REF!,6,FALSE),LEN(VLOOKUP($A722,#REF!,6,FALSE))-2),"*")),"")</f>
        <v>#REF!</v>
      </c>
      <c r="H722" s="43" t="e">
        <f>IF(LEN(VLOOKUP($A722,#REF!,7,FALSE)),IF(INDEX(#REF!,MATCH($A722,#REF!,0),4),LEFT(VLOOKUP($A722,#REF!,7,FALSE),LEN(VLOOKUP($A722,#REF!,7,FALSE))-2),CONCATENATE(LEFT(VLOOKUP($A722,#REF!,7,FALSE),LEN(VLOOKUP($A722,#REF!,7,FALSE))-2),"*")),"")</f>
        <v>#REF!</v>
      </c>
      <c r="I722" s="54" t="e">
        <f>IF(LEN(VLOOKUP($A722,#REF!,8,FALSE)),UPPER(RIGHT(VLOOKUP($A722,#REF!,8,FALSE),1)),"")</f>
        <v>#REF!</v>
      </c>
      <c r="J722" s="42" t="e">
        <f>IF(LEN(VLOOKUP($A722,#REF!,4,FALSE)),UPPER(RIGHT(VLOOKUP($A722,#REF!,4,FALSE),1)),"")</f>
        <v>#REF!</v>
      </c>
      <c r="K722" s="42" t="e">
        <f>IF(LEN(VLOOKUP($A722,#REF!,5,FALSE)),UPPER(RIGHT(VLOOKUP($A722,#REF!,5,FALSE),1)),"")</f>
        <v>#REF!</v>
      </c>
      <c r="L722" s="42" t="e">
        <f>IF(LEN(VLOOKUP($A722,#REF!,6,FALSE)),UPPER(RIGHT(VLOOKUP($A722,#REF!,6,FALSE),1)),"")</f>
        <v>#REF!</v>
      </c>
      <c r="M722" s="43" t="e">
        <f>IF(LEN(VLOOKUP($A722,#REF!,7,FALSE)),UPPER(RIGHT(VLOOKUP($A722,#REF!,7,FALSE),1)),"")</f>
        <v>#REF!</v>
      </c>
      <c r="N722" s="206"/>
      <c r="O722" s="206"/>
      <c r="P722" s="206"/>
      <c r="Q722" s="206"/>
      <c r="R722" s="206"/>
      <c r="S722" s="63" t="e">
        <f>HLOOKUP("Device Tree Pin Name",#REF!,MATCH($A722,#REF!,0),FALSE)</f>
        <v>#REF!</v>
      </c>
      <c r="T722" s="47" t="e">
        <f>HLOOKUP("power rail",#REF!,MATCH($A722,#REF!,0),FALSE)</f>
        <v>#REF!</v>
      </c>
      <c r="U722" s="62" t="e">
        <f>HLOOKUP("Wake Capable",#REF!,MATCH($A722,#REF!,0),FALSE)</f>
        <v>#REF!</v>
      </c>
      <c r="V722" s="62" t="e">
        <f>HLOOKUP("Strap",#REF!,MATCH($A722,#REF!,0),FALSE)</f>
        <v>#REF!</v>
      </c>
      <c r="W722" s="62"/>
      <c r="X722" s="62"/>
      <c r="Y722" s="62"/>
      <c r="Z722" s="47"/>
      <c r="AA722" s="47" t="e">
        <f>HLOOKUP("Pad type",#REF!,MATCH($A722,#REF!,0),FALSE)</f>
        <v>#REF!</v>
      </c>
      <c r="AB722" s="63"/>
      <c r="AC722" s="63" t="e">
        <f>HLOOKUP("POR Pin State",#REF!,MATCH($A722,#REF!,0),FALSE)</f>
        <v>#REF!</v>
      </c>
      <c r="AD722" s="207"/>
      <c r="AE722" s="208"/>
      <c r="AF722" s="208"/>
      <c r="AG722" s="208"/>
      <c r="AH722" s="209"/>
      <c r="AI722" s="209"/>
      <c r="AJ722" s="210"/>
      <c r="AK722" s="210"/>
      <c r="AL722" s="210"/>
      <c r="AM722" s="210"/>
      <c r="AN722" s="210"/>
      <c r="AO722" s="210"/>
      <c r="AP722" s="210"/>
      <c r="AQ722" s="215" t="s">
        <v>1698</v>
      </c>
      <c r="AR722" s="105"/>
      <c r="AS722" s="105"/>
      <c r="AT722" s="105"/>
      <c r="AU722" s="105"/>
      <c r="AV722" s="105"/>
      <c r="AW722" s="105"/>
      <c r="AX722" s="105"/>
      <c r="AY722" s="105"/>
      <c r="AZ722" s="105"/>
      <c r="BA722" s="105"/>
      <c r="BB722" s="218"/>
      <c r="BC722" s="105"/>
      <c r="BD722" s="250"/>
      <c r="BE722" s="252" t="s">
        <v>1699</v>
      </c>
      <c r="BF722" s="147" t="e">
        <f>VLOOKUP($A722,#REF!,34,FALSE)</f>
        <v>#REF!</v>
      </c>
      <c r="BG722" s="147" t="e">
        <f>VLOOKUP($A722,#REF!,22,FALSE)</f>
        <v>#REF!</v>
      </c>
      <c r="BH722" s="149"/>
    </row>
    <row r="723" s="5" customFormat="1" ht="12.95" customHeight="1" spans="1:60">
      <c r="A723" s="48" t="s">
        <v>1700</v>
      </c>
      <c r="B723" s="38" t="e">
        <f>VLOOKUP($A723,#REF!,34,FALSE)</f>
        <v>#REF!</v>
      </c>
      <c r="C723" s="39" t="str">
        <f t="shared" si="166"/>
        <v>unused_DDR_XM1_B4RDQS_N</v>
      </c>
      <c r="D723" s="40" t="e">
        <f>IF(LEN(VLOOKUP($A723,#REF!,8,FALSE)),LEFT(VLOOKUP($A723,#REF!,8,FALSE),LEN(VLOOKUP($A723,#REF!,8,FALSE))-2),"")</f>
        <v>#REF!</v>
      </c>
      <c r="E723" s="41" t="e">
        <f>IF(LEN(VLOOKUP($A723,#REF!,4,FALSE)),IF(INDEX(#REF!,MATCH($A723,#REF!,0),1),LEFT(VLOOKUP($A723,#REF!,4,FALSE),LEN(VLOOKUP($A723,#REF!,4,FALSE))-2),CONCATENATE(LEFT(VLOOKUP($A723,#REF!,4,FALSE),LEN(VLOOKUP($A723,#REF!,4,FALSE))-2),"*")),"")</f>
        <v>#REF!</v>
      </c>
      <c r="F723" s="42" t="e">
        <f>IF(LEN(VLOOKUP($A723,#REF!,5,FALSE)),IF(INDEX(#REF!,MATCH($A723,#REF!,0),2),LEFT(VLOOKUP($A723,#REF!,5,FALSE),LEN(VLOOKUP($A723,#REF!,5,FALSE))-2),CONCATENATE(LEFT(VLOOKUP($A723,#REF!,5,FALSE),LEN(VLOOKUP($A723,#REF!,5,FALSE))-2),"*")),"")</f>
        <v>#REF!</v>
      </c>
      <c r="G723" s="42" t="e">
        <f>IF(LEN(VLOOKUP($A723,#REF!,6,FALSE)),IF(INDEX(#REF!,MATCH($A723,#REF!,0),3),LEFT(VLOOKUP($A723,#REF!,6,FALSE),LEN(VLOOKUP($A723,#REF!,6,FALSE))-2),CONCATENATE(LEFT(VLOOKUP($A723,#REF!,6,FALSE),LEN(VLOOKUP($A723,#REF!,6,FALSE))-2),"*")),"")</f>
        <v>#REF!</v>
      </c>
      <c r="H723" s="43" t="e">
        <f>IF(LEN(VLOOKUP($A723,#REF!,7,FALSE)),IF(INDEX(#REF!,MATCH($A723,#REF!,0),4),LEFT(VLOOKUP($A723,#REF!,7,FALSE),LEN(VLOOKUP($A723,#REF!,7,FALSE))-2),CONCATENATE(LEFT(VLOOKUP($A723,#REF!,7,FALSE),LEN(VLOOKUP($A723,#REF!,7,FALSE))-2),"*")),"")</f>
        <v>#REF!</v>
      </c>
      <c r="I723" s="54" t="e">
        <f>IF(LEN(VLOOKUP($A723,#REF!,8,FALSE)),UPPER(RIGHT(VLOOKUP($A723,#REF!,8,FALSE),1)),"")</f>
        <v>#REF!</v>
      </c>
      <c r="J723" s="42" t="e">
        <f>IF(LEN(VLOOKUP($A723,#REF!,4,FALSE)),UPPER(RIGHT(VLOOKUP($A723,#REF!,4,FALSE),1)),"")</f>
        <v>#REF!</v>
      </c>
      <c r="K723" s="42" t="e">
        <f>IF(LEN(VLOOKUP($A723,#REF!,5,FALSE)),UPPER(RIGHT(VLOOKUP($A723,#REF!,5,FALSE),1)),"")</f>
        <v>#REF!</v>
      </c>
      <c r="L723" s="42" t="e">
        <f>IF(LEN(VLOOKUP($A723,#REF!,6,FALSE)),UPPER(RIGHT(VLOOKUP($A723,#REF!,6,FALSE),1)),"")</f>
        <v>#REF!</v>
      </c>
      <c r="M723" s="43" t="e">
        <f>IF(LEN(VLOOKUP($A723,#REF!,7,FALSE)),UPPER(RIGHT(VLOOKUP($A723,#REF!,7,FALSE),1)),"")</f>
        <v>#REF!</v>
      </c>
      <c r="N723" s="206"/>
      <c r="O723" s="206"/>
      <c r="P723" s="206"/>
      <c r="Q723" s="206"/>
      <c r="R723" s="206"/>
      <c r="S723" s="63" t="e">
        <f>HLOOKUP("Device Tree Pin Name",#REF!,MATCH($A723,#REF!,0),FALSE)</f>
        <v>#REF!</v>
      </c>
      <c r="T723" s="47" t="e">
        <f>HLOOKUP("power rail",#REF!,MATCH($A723,#REF!,0),FALSE)</f>
        <v>#REF!</v>
      </c>
      <c r="U723" s="62" t="e">
        <f>HLOOKUP("Wake Capable",#REF!,MATCH($A723,#REF!,0),FALSE)</f>
        <v>#REF!</v>
      </c>
      <c r="V723" s="62" t="e">
        <f>HLOOKUP("Strap",#REF!,MATCH($A723,#REF!,0),FALSE)</f>
        <v>#REF!</v>
      </c>
      <c r="W723" s="62"/>
      <c r="X723" s="62"/>
      <c r="Y723" s="62"/>
      <c r="Z723" s="47"/>
      <c r="AA723" s="47" t="e">
        <f>HLOOKUP("Pad type",#REF!,MATCH($A723,#REF!,0),FALSE)</f>
        <v>#REF!</v>
      </c>
      <c r="AB723" s="63"/>
      <c r="AC723" s="63" t="e">
        <f>HLOOKUP("POR Pin State",#REF!,MATCH($A723,#REF!,0),FALSE)</f>
        <v>#REF!</v>
      </c>
      <c r="AD723" s="207"/>
      <c r="AE723" s="208"/>
      <c r="AF723" s="208"/>
      <c r="AG723" s="208"/>
      <c r="AH723" s="209"/>
      <c r="AI723" s="209"/>
      <c r="AJ723" s="210"/>
      <c r="AK723" s="210"/>
      <c r="AL723" s="210"/>
      <c r="AM723" s="210"/>
      <c r="AN723" s="210"/>
      <c r="AO723" s="210"/>
      <c r="AP723" s="210"/>
      <c r="AQ723" s="215" t="s">
        <v>1700</v>
      </c>
      <c r="AR723" s="105"/>
      <c r="AS723" s="105"/>
      <c r="AT723" s="105"/>
      <c r="AU723" s="105"/>
      <c r="AV723" s="105"/>
      <c r="AW723" s="105"/>
      <c r="AX723" s="105"/>
      <c r="AY723" s="105"/>
      <c r="AZ723" s="105"/>
      <c r="BA723" s="105"/>
      <c r="BB723" s="218"/>
      <c r="BC723" s="105"/>
      <c r="BD723" s="250"/>
      <c r="BE723" s="252" t="s">
        <v>1701</v>
      </c>
      <c r="BF723" s="147" t="e">
        <f>VLOOKUP($A723,#REF!,34,FALSE)</f>
        <v>#REF!</v>
      </c>
      <c r="BG723" s="147" t="e">
        <f>VLOOKUP($A723,#REF!,22,FALSE)</f>
        <v>#REF!</v>
      </c>
      <c r="BH723" s="149"/>
    </row>
    <row r="724" s="5" customFormat="1" ht="12.95" customHeight="1" spans="1:60">
      <c r="A724" s="48" t="s">
        <v>1702</v>
      </c>
      <c r="B724" s="38" t="e">
        <f>VLOOKUP($A724,#REF!,34,FALSE)</f>
        <v>#REF!</v>
      </c>
      <c r="C724" s="39" t="str">
        <f t="shared" si="166"/>
        <v>unused_DDR_XM1_B5D0</v>
      </c>
      <c r="D724" s="40" t="e">
        <f>IF(LEN(VLOOKUP($A724,#REF!,8,FALSE)),LEFT(VLOOKUP($A724,#REF!,8,FALSE),LEN(VLOOKUP($A724,#REF!,8,FALSE))-2),"")</f>
        <v>#REF!</v>
      </c>
      <c r="E724" s="41" t="e">
        <f>IF(LEN(VLOOKUP($A724,#REF!,4,FALSE)),IF(INDEX(#REF!,MATCH($A724,#REF!,0),1),LEFT(VLOOKUP($A724,#REF!,4,FALSE),LEN(VLOOKUP($A724,#REF!,4,FALSE))-2),CONCATENATE(LEFT(VLOOKUP($A724,#REF!,4,FALSE),LEN(VLOOKUP($A724,#REF!,4,FALSE))-2),"*")),"")</f>
        <v>#REF!</v>
      </c>
      <c r="F724" s="42" t="e">
        <f>IF(LEN(VLOOKUP($A724,#REF!,5,FALSE)),IF(INDEX(#REF!,MATCH($A724,#REF!,0),2),LEFT(VLOOKUP($A724,#REF!,5,FALSE),LEN(VLOOKUP($A724,#REF!,5,FALSE))-2),CONCATENATE(LEFT(VLOOKUP($A724,#REF!,5,FALSE),LEN(VLOOKUP($A724,#REF!,5,FALSE))-2),"*")),"")</f>
        <v>#REF!</v>
      </c>
      <c r="G724" s="42" t="e">
        <f>IF(LEN(VLOOKUP($A724,#REF!,6,FALSE)),IF(INDEX(#REF!,MATCH($A724,#REF!,0),3),LEFT(VLOOKUP($A724,#REF!,6,FALSE),LEN(VLOOKUP($A724,#REF!,6,FALSE))-2),CONCATENATE(LEFT(VLOOKUP($A724,#REF!,6,FALSE),LEN(VLOOKUP($A724,#REF!,6,FALSE))-2),"*")),"")</f>
        <v>#REF!</v>
      </c>
      <c r="H724" s="43" t="e">
        <f>IF(LEN(VLOOKUP($A724,#REF!,7,FALSE)),IF(INDEX(#REF!,MATCH($A724,#REF!,0),4),LEFT(VLOOKUP($A724,#REF!,7,FALSE),LEN(VLOOKUP($A724,#REF!,7,FALSE))-2),CONCATENATE(LEFT(VLOOKUP($A724,#REF!,7,FALSE),LEN(VLOOKUP($A724,#REF!,7,FALSE))-2),"*")),"")</f>
        <v>#REF!</v>
      </c>
      <c r="I724" s="54" t="e">
        <f>IF(LEN(VLOOKUP($A724,#REF!,8,FALSE)),UPPER(RIGHT(VLOOKUP($A724,#REF!,8,FALSE),1)),"")</f>
        <v>#REF!</v>
      </c>
      <c r="J724" s="42" t="e">
        <f>IF(LEN(VLOOKUP($A724,#REF!,4,FALSE)),UPPER(RIGHT(VLOOKUP($A724,#REF!,4,FALSE),1)),"")</f>
        <v>#REF!</v>
      </c>
      <c r="K724" s="42" t="e">
        <f>IF(LEN(VLOOKUP($A724,#REF!,5,FALSE)),UPPER(RIGHT(VLOOKUP($A724,#REF!,5,FALSE),1)),"")</f>
        <v>#REF!</v>
      </c>
      <c r="L724" s="42" t="e">
        <f>IF(LEN(VLOOKUP($A724,#REF!,6,FALSE)),UPPER(RIGHT(VLOOKUP($A724,#REF!,6,FALSE),1)),"")</f>
        <v>#REF!</v>
      </c>
      <c r="M724" s="43" t="e">
        <f>IF(LEN(VLOOKUP($A724,#REF!,7,FALSE)),UPPER(RIGHT(VLOOKUP($A724,#REF!,7,FALSE),1)),"")</f>
        <v>#REF!</v>
      </c>
      <c r="N724" s="206"/>
      <c r="O724" s="206"/>
      <c r="P724" s="206"/>
      <c r="Q724" s="206"/>
      <c r="R724" s="206"/>
      <c r="S724" s="63" t="e">
        <f>HLOOKUP("Device Tree Pin Name",#REF!,MATCH($A724,#REF!,0),FALSE)</f>
        <v>#REF!</v>
      </c>
      <c r="T724" s="47" t="e">
        <f>HLOOKUP("power rail",#REF!,MATCH($A724,#REF!,0),FALSE)</f>
        <v>#REF!</v>
      </c>
      <c r="U724" s="62" t="e">
        <f>HLOOKUP("Wake Capable",#REF!,MATCH($A724,#REF!,0),FALSE)</f>
        <v>#REF!</v>
      </c>
      <c r="V724" s="62" t="e">
        <f>HLOOKUP("Strap",#REF!,MATCH($A724,#REF!,0),FALSE)</f>
        <v>#REF!</v>
      </c>
      <c r="W724" s="62"/>
      <c r="X724" s="62"/>
      <c r="Y724" s="62"/>
      <c r="Z724" s="47"/>
      <c r="AA724" s="47" t="e">
        <f>HLOOKUP("Pad type",#REF!,MATCH($A724,#REF!,0),FALSE)</f>
        <v>#REF!</v>
      </c>
      <c r="AB724" s="63"/>
      <c r="AC724" s="63" t="e">
        <f>HLOOKUP("POR Pin State",#REF!,MATCH($A724,#REF!,0),FALSE)</f>
        <v>#REF!</v>
      </c>
      <c r="AD724" s="207"/>
      <c r="AE724" s="208"/>
      <c r="AF724" s="208"/>
      <c r="AG724" s="208"/>
      <c r="AH724" s="209"/>
      <c r="AI724" s="209"/>
      <c r="AJ724" s="210"/>
      <c r="AK724" s="210"/>
      <c r="AL724" s="210"/>
      <c r="AM724" s="210"/>
      <c r="AN724" s="210"/>
      <c r="AO724" s="210"/>
      <c r="AP724" s="210"/>
      <c r="AQ724" s="215" t="s">
        <v>1703</v>
      </c>
      <c r="AR724" s="105"/>
      <c r="AS724" s="105"/>
      <c r="AT724" s="105"/>
      <c r="AU724" s="105"/>
      <c r="AV724" s="105"/>
      <c r="AW724" s="105"/>
      <c r="AX724" s="105"/>
      <c r="AY724" s="105"/>
      <c r="AZ724" s="105"/>
      <c r="BA724" s="105"/>
      <c r="BB724" s="218"/>
      <c r="BC724" s="105"/>
      <c r="BD724" s="250"/>
      <c r="BE724" s="252" t="s">
        <v>1704</v>
      </c>
      <c r="BF724" s="147" t="e">
        <f>VLOOKUP($A724,#REF!,34,FALSE)</f>
        <v>#REF!</v>
      </c>
      <c r="BG724" s="147" t="e">
        <f>VLOOKUP($A724,#REF!,22,FALSE)</f>
        <v>#REF!</v>
      </c>
      <c r="BH724" s="149"/>
    </row>
    <row r="725" s="5" customFormat="1" ht="12.95" customHeight="1" spans="1:60">
      <c r="A725" s="48" t="s">
        <v>1705</v>
      </c>
      <c r="B725" s="38" t="e">
        <f>VLOOKUP($A725,#REF!,34,FALSE)</f>
        <v>#REF!</v>
      </c>
      <c r="C725" s="39" t="str">
        <f t="shared" si="166"/>
        <v>unused_DDR_XM1_B5D1</v>
      </c>
      <c r="D725" s="40" t="e">
        <f>IF(LEN(VLOOKUP($A725,#REF!,8,FALSE)),LEFT(VLOOKUP($A725,#REF!,8,FALSE),LEN(VLOOKUP($A725,#REF!,8,FALSE))-2),"")</f>
        <v>#REF!</v>
      </c>
      <c r="E725" s="41" t="e">
        <f>IF(LEN(VLOOKUP($A725,#REF!,4,FALSE)),IF(INDEX(#REF!,MATCH($A725,#REF!,0),1),LEFT(VLOOKUP($A725,#REF!,4,FALSE),LEN(VLOOKUP($A725,#REF!,4,FALSE))-2),CONCATENATE(LEFT(VLOOKUP($A725,#REF!,4,FALSE),LEN(VLOOKUP($A725,#REF!,4,FALSE))-2),"*")),"")</f>
        <v>#REF!</v>
      </c>
      <c r="F725" s="42" t="e">
        <f>IF(LEN(VLOOKUP($A725,#REF!,5,FALSE)),IF(INDEX(#REF!,MATCH($A725,#REF!,0),2),LEFT(VLOOKUP($A725,#REF!,5,FALSE),LEN(VLOOKUP($A725,#REF!,5,FALSE))-2),CONCATENATE(LEFT(VLOOKUP($A725,#REF!,5,FALSE),LEN(VLOOKUP($A725,#REF!,5,FALSE))-2),"*")),"")</f>
        <v>#REF!</v>
      </c>
      <c r="G725" s="42" t="e">
        <f>IF(LEN(VLOOKUP($A725,#REF!,6,FALSE)),IF(INDEX(#REF!,MATCH($A725,#REF!,0),3),LEFT(VLOOKUP($A725,#REF!,6,FALSE),LEN(VLOOKUP($A725,#REF!,6,FALSE))-2),CONCATENATE(LEFT(VLOOKUP($A725,#REF!,6,FALSE),LEN(VLOOKUP($A725,#REF!,6,FALSE))-2),"*")),"")</f>
        <v>#REF!</v>
      </c>
      <c r="H725" s="43" t="e">
        <f>IF(LEN(VLOOKUP($A725,#REF!,7,FALSE)),IF(INDEX(#REF!,MATCH($A725,#REF!,0),4),LEFT(VLOOKUP($A725,#REF!,7,FALSE),LEN(VLOOKUP($A725,#REF!,7,FALSE))-2),CONCATENATE(LEFT(VLOOKUP($A725,#REF!,7,FALSE),LEN(VLOOKUP($A725,#REF!,7,FALSE))-2),"*")),"")</f>
        <v>#REF!</v>
      </c>
      <c r="I725" s="54" t="e">
        <f>IF(LEN(VLOOKUP($A725,#REF!,8,FALSE)),UPPER(RIGHT(VLOOKUP($A725,#REF!,8,FALSE),1)),"")</f>
        <v>#REF!</v>
      </c>
      <c r="J725" s="42" t="e">
        <f>IF(LEN(VLOOKUP($A725,#REF!,4,FALSE)),UPPER(RIGHT(VLOOKUP($A725,#REF!,4,FALSE),1)),"")</f>
        <v>#REF!</v>
      </c>
      <c r="K725" s="42" t="e">
        <f>IF(LEN(VLOOKUP($A725,#REF!,5,FALSE)),UPPER(RIGHT(VLOOKUP($A725,#REF!,5,FALSE),1)),"")</f>
        <v>#REF!</v>
      </c>
      <c r="L725" s="42" t="e">
        <f>IF(LEN(VLOOKUP($A725,#REF!,6,FALSE)),UPPER(RIGHT(VLOOKUP($A725,#REF!,6,FALSE),1)),"")</f>
        <v>#REF!</v>
      </c>
      <c r="M725" s="43" t="e">
        <f>IF(LEN(VLOOKUP($A725,#REF!,7,FALSE)),UPPER(RIGHT(VLOOKUP($A725,#REF!,7,FALSE),1)),"")</f>
        <v>#REF!</v>
      </c>
      <c r="N725" s="206"/>
      <c r="O725" s="206"/>
      <c r="P725" s="206"/>
      <c r="Q725" s="206"/>
      <c r="R725" s="206"/>
      <c r="S725" s="63" t="e">
        <f>HLOOKUP("Device Tree Pin Name",#REF!,MATCH($A725,#REF!,0),FALSE)</f>
        <v>#REF!</v>
      </c>
      <c r="T725" s="47" t="e">
        <f>HLOOKUP("power rail",#REF!,MATCH($A725,#REF!,0),FALSE)</f>
        <v>#REF!</v>
      </c>
      <c r="U725" s="62" t="e">
        <f>HLOOKUP("Wake Capable",#REF!,MATCH($A725,#REF!,0),FALSE)</f>
        <v>#REF!</v>
      </c>
      <c r="V725" s="62" t="e">
        <f>HLOOKUP("Strap",#REF!,MATCH($A725,#REF!,0),FALSE)</f>
        <v>#REF!</v>
      </c>
      <c r="W725" s="62"/>
      <c r="X725" s="62"/>
      <c r="Y725" s="62"/>
      <c r="Z725" s="47"/>
      <c r="AA725" s="47" t="e">
        <f>HLOOKUP("Pad type",#REF!,MATCH($A725,#REF!,0),FALSE)</f>
        <v>#REF!</v>
      </c>
      <c r="AB725" s="63"/>
      <c r="AC725" s="63" t="e">
        <f>HLOOKUP("POR Pin State",#REF!,MATCH($A725,#REF!,0),FALSE)</f>
        <v>#REF!</v>
      </c>
      <c r="AD725" s="207"/>
      <c r="AE725" s="208"/>
      <c r="AF725" s="208"/>
      <c r="AG725" s="208"/>
      <c r="AH725" s="209"/>
      <c r="AI725" s="209"/>
      <c r="AJ725" s="210"/>
      <c r="AK725" s="210"/>
      <c r="AL725" s="210"/>
      <c r="AM725" s="210"/>
      <c r="AN725" s="210"/>
      <c r="AO725" s="210"/>
      <c r="AP725" s="210"/>
      <c r="AQ725" s="215" t="s">
        <v>1706</v>
      </c>
      <c r="AR725" s="105"/>
      <c r="AS725" s="105"/>
      <c r="AT725" s="105"/>
      <c r="AU725" s="105"/>
      <c r="AV725" s="105"/>
      <c r="AW725" s="105"/>
      <c r="AX725" s="105"/>
      <c r="AY725" s="105"/>
      <c r="AZ725" s="105"/>
      <c r="BA725" s="105"/>
      <c r="BB725" s="218"/>
      <c r="BC725" s="105"/>
      <c r="BD725" s="250"/>
      <c r="BE725" s="252" t="s">
        <v>1707</v>
      </c>
      <c r="BF725" s="147" t="e">
        <f>VLOOKUP($A725,#REF!,34,FALSE)</f>
        <v>#REF!</v>
      </c>
      <c r="BG725" s="147" t="e">
        <f>VLOOKUP($A725,#REF!,22,FALSE)</f>
        <v>#REF!</v>
      </c>
      <c r="BH725" s="149"/>
    </row>
    <row r="726" s="5" customFormat="1" ht="12.95" customHeight="1" spans="1:60">
      <c r="A726" s="10" t="s">
        <v>1708</v>
      </c>
      <c r="B726" s="38" t="e">
        <f>VLOOKUP($A726,#REF!,34,FALSE)</f>
        <v>#REF!</v>
      </c>
      <c r="C726" s="39" t="str">
        <f t="shared" si="166"/>
        <v>unused_DDR_XM1_B5D2</v>
      </c>
      <c r="D726" s="40" t="e">
        <f>IF(LEN(VLOOKUP($A726,#REF!,8,FALSE)),LEFT(VLOOKUP($A726,#REF!,8,FALSE),LEN(VLOOKUP($A726,#REF!,8,FALSE))-2),"")</f>
        <v>#REF!</v>
      </c>
      <c r="E726" s="41" t="e">
        <f>IF(LEN(VLOOKUP($A726,#REF!,4,FALSE)),IF(INDEX(#REF!,MATCH($A726,#REF!,0),1),LEFT(VLOOKUP($A726,#REF!,4,FALSE),LEN(VLOOKUP($A726,#REF!,4,FALSE))-2),CONCATENATE(LEFT(VLOOKUP($A726,#REF!,4,FALSE),LEN(VLOOKUP($A726,#REF!,4,FALSE))-2),"*")),"")</f>
        <v>#REF!</v>
      </c>
      <c r="F726" s="42" t="e">
        <f>IF(LEN(VLOOKUP($A726,#REF!,5,FALSE)),IF(INDEX(#REF!,MATCH($A726,#REF!,0),2),LEFT(VLOOKUP($A726,#REF!,5,FALSE),LEN(VLOOKUP($A726,#REF!,5,FALSE))-2),CONCATENATE(LEFT(VLOOKUP($A726,#REF!,5,FALSE),LEN(VLOOKUP($A726,#REF!,5,FALSE))-2),"*")),"")</f>
        <v>#REF!</v>
      </c>
      <c r="G726" s="42" t="e">
        <f>IF(LEN(VLOOKUP($A726,#REF!,6,FALSE)),IF(INDEX(#REF!,MATCH($A726,#REF!,0),3),LEFT(VLOOKUP($A726,#REF!,6,FALSE),LEN(VLOOKUP($A726,#REF!,6,FALSE))-2),CONCATENATE(LEFT(VLOOKUP($A726,#REF!,6,FALSE),LEN(VLOOKUP($A726,#REF!,6,FALSE))-2),"*")),"")</f>
        <v>#REF!</v>
      </c>
      <c r="H726" s="43" t="e">
        <f>IF(LEN(VLOOKUP($A726,#REF!,7,FALSE)),IF(INDEX(#REF!,MATCH($A726,#REF!,0),4),LEFT(VLOOKUP($A726,#REF!,7,FALSE),LEN(VLOOKUP($A726,#REF!,7,FALSE))-2),CONCATENATE(LEFT(VLOOKUP($A726,#REF!,7,FALSE),LEN(VLOOKUP($A726,#REF!,7,FALSE))-2),"*")),"")</f>
        <v>#REF!</v>
      </c>
      <c r="I726" s="54" t="e">
        <f>IF(LEN(VLOOKUP($A726,#REF!,8,FALSE)),UPPER(RIGHT(VLOOKUP($A726,#REF!,8,FALSE),1)),"")</f>
        <v>#REF!</v>
      </c>
      <c r="J726" s="42" t="e">
        <f>IF(LEN(VLOOKUP($A726,#REF!,4,FALSE)),UPPER(RIGHT(VLOOKUP($A726,#REF!,4,FALSE),1)),"")</f>
        <v>#REF!</v>
      </c>
      <c r="K726" s="42" t="e">
        <f>IF(LEN(VLOOKUP($A726,#REF!,5,FALSE)),UPPER(RIGHT(VLOOKUP($A726,#REF!,5,FALSE),1)),"")</f>
        <v>#REF!</v>
      </c>
      <c r="L726" s="42" t="e">
        <f>IF(LEN(VLOOKUP($A726,#REF!,6,FALSE)),UPPER(RIGHT(VLOOKUP($A726,#REF!,6,FALSE),1)),"")</f>
        <v>#REF!</v>
      </c>
      <c r="M726" s="43" t="e">
        <f>IF(LEN(VLOOKUP($A726,#REF!,7,FALSE)),UPPER(RIGHT(VLOOKUP($A726,#REF!,7,FALSE),1)),"")</f>
        <v>#REF!</v>
      </c>
      <c r="N726" s="206"/>
      <c r="O726" s="206"/>
      <c r="P726" s="206"/>
      <c r="Q726" s="206"/>
      <c r="R726" s="206"/>
      <c r="S726" s="63" t="e">
        <f>HLOOKUP("Device Tree Pin Name",#REF!,MATCH($A726,#REF!,0),FALSE)</f>
        <v>#REF!</v>
      </c>
      <c r="T726" s="47" t="e">
        <f>HLOOKUP("power rail",#REF!,MATCH($A726,#REF!,0),FALSE)</f>
        <v>#REF!</v>
      </c>
      <c r="U726" s="62" t="e">
        <f>HLOOKUP("Wake Capable",#REF!,MATCH($A726,#REF!,0),FALSE)</f>
        <v>#REF!</v>
      </c>
      <c r="V726" s="62" t="e">
        <f>HLOOKUP("Strap",#REF!,MATCH($A726,#REF!,0),FALSE)</f>
        <v>#REF!</v>
      </c>
      <c r="W726" s="62"/>
      <c r="X726" s="62"/>
      <c r="Y726" s="62"/>
      <c r="Z726" s="47"/>
      <c r="AA726" s="47" t="e">
        <f>HLOOKUP("Pad type",#REF!,MATCH($A726,#REF!,0),FALSE)</f>
        <v>#REF!</v>
      </c>
      <c r="AB726" s="63"/>
      <c r="AC726" s="63" t="e">
        <f>HLOOKUP("POR Pin State",#REF!,MATCH($A726,#REF!,0),FALSE)</f>
        <v>#REF!</v>
      </c>
      <c r="AD726" s="207"/>
      <c r="AE726" s="208"/>
      <c r="AF726" s="208"/>
      <c r="AG726" s="208"/>
      <c r="AH726" s="209"/>
      <c r="AI726" s="209"/>
      <c r="AJ726" s="210"/>
      <c r="AK726" s="210"/>
      <c r="AL726" s="210"/>
      <c r="AM726" s="210"/>
      <c r="AN726" s="210"/>
      <c r="AO726" s="210"/>
      <c r="AP726" s="210"/>
      <c r="AQ726" s="215" t="s">
        <v>1709</v>
      </c>
      <c r="AR726" s="105"/>
      <c r="AS726" s="105"/>
      <c r="AT726" s="105"/>
      <c r="AU726" s="105"/>
      <c r="AV726" s="105"/>
      <c r="AW726" s="105"/>
      <c r="AX726" s="105"/>
      <c r="AY726" s="105"/>
      <c r="AZ726" s="105"/>
      <c r="BA726" s="105"/>
      <c r="BB726" s="218"/>
      <c r="BC726" s="105"/>
      <c r="BD726" s="250"/>
      <c r="BE726" s="252" t="s">
        <v>1710</v>
      </c>
      <c r="BF726" s="147" t="e">
        <f>VLOOKUP($A726,#REF!,34,FALSE)</f>
        <v>#REF!</v>
      </c>
      <c r="BG726" s="147" t="e">
        <f>VLOOKUP($A726,#REF!,22,FALSE)</f>
        <v>#REF!</v>
      </c>
      <c r="BH726" s="149"/>
    </row>
    <row r="727" s="5" customFormat="1" ht="12.95" customHeight="1" spans="1:60">
      <c r="A727" s="10" t="s">
        <v>1711</v>
      </c>
      <c r="B727" s="38" t="e">
        <f>VLOOKUP($A727,#REF!,34,FALSE)</f>
        <v>#REF!</v>
      </c>
      <c r="C727" s="39" t="str">
        <f t="shared" si="166"/>
        <v>unused_DDR_XM1_B5D3</v>
      </c>
      <c r="D727" s="40" t="e">
        <f>IF(LEN(VLOOKUP($A727,#REF!,8,FALSE)),LEFT(VLOOKUP($A727,#REF!,8,FALSE),LEN(VLOOKUP($A727,#REF!,8,FALSE))-2),"")</f>
        <v>#REF!</v>
      </c>
      <c r="E727" s="41" t="e">
        <f>IF(LEN(VLOOKUP($A727,#REF!,4,FALSE)),IF(INDEX(#REF!,MATCH($A727,#REF!,0),1),LEFT(VLOOKUP($A727,#REF!,4,FALSE),LEN(VLOOKUP($A727,#REF!,4,FALSE))-2),CONCATENATE(LEFT(VLOOKUP($A727,#REF!,4,FALSE),LEN(VLOOKUP($A727,#REF!,4,FALSE))-2),"*")),"")</f>
        <v>#REF!</v>
      </c>
      <c r="F727" s="42" t="e">
        <f>IF(LEN(VLOOKUP($A727,#REF!,5,FALSE)),IF(INDEX(#REF!,MATCH($A727,#REF!,0),2),LEFT(VLOOKUP($A727,#REF!,5,FALSE),LEN(VLOOKUP($A727,#REF!,5,FALSE))-2),CONCATENATE(LEFT(VLOOKUP($A727,#REF!,5,FALSE),LEN(VLOOKUP($A727,#REF!,5,FALSE))-2),"*")),"")</f>
        <v>#REF!</v>
      </c>
      <c r="G727" s="42" t="e">
        <f>IF(LEN(VLOOKUP($A727,#REF!,6,FALSE)),IF(INDEX(#REF!,MATCH($A727,#REF!,0),3),LEFT(VLOOKUP($A727,#REF!,6,FALSE),LEN(VLOOKUP($A727,#REF!,6,FALSE))-2),CONCATENATE(LEFT(VLOOKUP($A727,#REF!,6,FALSE),LEN(VLOOKUP($A727,#REF!,6,FALSE))-2),"*")),"")</f>
        <v>#REF!</v>
      </c>
      <c r="H727" s="43" t="e">
        <f>IF(LEN(VLOOKUP($A727,#REF!,7,FALSE)),IF(INDEX(#REF!,MATCH($A727,#REF!,0),4),LEFT(VLOOKUP($A727,#REF!,7,FALSE),LEN(VLOOKUP($A727,#REF!,7,FALSE))-2),CONCATENATE(LEFT(VLOOKUP($A727,#REF!,7,FALSE),LEN(VLOOKUP($A727,#REF!,7,FALSE))-2),"*")),"")</f>
        <v>#REF!</v>
      </c>
      <c r="I727" s="54" t="e">
        <f>IF(LEN(VLOOKUP($A727,#REF!,8,FALSE)),UPPER(RIGHT(VLOOKUP($A727,#REF!,8,FALSE),1)),"")</f>
        <v>#REF!</v>
      </c>
      <c r="J727" s="42" t="e">
        <f>IF(LEN(VLOOKUP($A727,#REF!,4,FALSE)),UPPER(RIGHT(VLOOKUP($A727,#REF!,4,FALSE),1)),"")</f>
        <v>#REF!</v>
      </c>
      <c r="K727" s="42" t="e">
        <f>IF(LEN(VLOOKUP($A727,#REF!,5,FALSE)),UPPER(RIGHT(VLOOKUP($A727,#REF!,5,FALSE),1)),"")</f>
        <v>#REF!</v>
      </c>
      <c r="L727" s="42" t="e">
        <f>IF(LEN(VLOOKUP($A727,#REF!,6,FALSE)),UPPER(RIGHT(VLOOKUP($A727,#REF!,6,FALSE),1)),"")</f>
        <v>#REF!</v>
      </c>
      <c r="M727" s="43" t="e">
        <f>IF(LEN(VLOOKUP($A727,#REF!,7,FALSE)),UPPER(RIGHT(VLOOKUP($A727,#REF!,7,FALSE),1)),"")</f>
        <v>#REF!</v>
      </c>
      <c r="N727" s="206"/>
      <c r="O727" s="206"/>
      <c r="P727" s="206"/>
      <c r="Q727" s="206"/>
      <c r="R727" s="206"/>
      <c r="S727" s="63" t="e">
        <f>HLOOKUP("Device Tree Pin Name",#REF!,MATCH($A727,#REF!,0),FALSE)</f>
        <v>#REF!</v>
      </c>
      <c r="T727" s="47" t="e">
        <f>HLOOKUP("power rail",#REF!,MATCH($A727,#REF!,0),FALSE)</f>
        <v>#REF!</v>
      </c>
      <c r="U727" s="62" t="e">
        <f>HLOOKUP("Wake Capable",#REF!,MATCH($A727,#REF!,0),FALSE)</f>
        <v>#REF!</v>
      </c>
      <c r="V727" s="62" t="e">
        <f>HLOOKUP("Strap",#REF!,MATCH($A727,#REF!,0),FALSE)</f>
        <v>#REF!</v>
      </c>
      <c r="W727" s="62"/>
      <c r="X727" s="62"/>
      <c r="Y727" s="62"/>
      <c r="Z727" s="47"/>
      <c r="AA727" s="47" t="e">
        <f>HLOOKUP("Pad type",#REF!,MATCH($A727,#REF!,0),FALSE)</f>
        <v>#REF!</v>
      </c>
      <c r="AB727" s="63"/>
      <c r="AC727" s="63" t="e">
        <f>HLOOKUP("POR Pin State",#REF!,MATCH($A727,#REF!,0),FALSE)</f>
        <v>#REF!</v>
      </c>
      <c r="AD727" s="207"/>
      <c r="AE727" s="208"/>
      <c r="AF727" s="208"/>
      <c r="AG727" s="208"/>
      <c r="AH727" s="209"/>
      <c r="AI727" s="209"/>
      <c r="AJ727" s="210"/>
      <c r="AK727" s="210"/>
      <c r="AL727" s="210"/>
      <c r="AM727" s="210"/>
      <c r="AN727" s="210"/>
      <c r="AO727" s="210"/>
      <c r="AP727" s="210"/>
      <c r="AQ727" s="215" t="s">
        <v>1712</v>
      </c>
      <c r="AR727" s="105"/>
      <c r="AS727" s="105"/>
      <c r="AT727" s="105"/>
      <c r="AU727" s="105"/>
      <c r="AV727" s="105"/>
      <c r="AW727" s="105"/>
      <c r="AX727" s="105"/>
      <c r="AY727" s="105"/>
      <c r="AZ727" s="105"/>
      <c r="BA727" s="105"/>
      <c r="BB727" s="218"/>
      <c r="BC727" s="105"/>
      <c r="BD727" s="250"/>
      <c r="BE727" s="252" t="s">
        <v>1713</v>
      </c>
      <c r="BF727" s="147" t="e">
        <f>VLOOKUP($A727,#REF!,34,FALSE)</f>
        <v>#REF!</v>
      </c>
      <c r="BG727" s="147" t="e">
        <f>VLOOKUP($A727,#REF!,22,FALSE)</f>
        <v>#REF!</v>
      </c>
      <c r="BH727" s="149"/>
    </row>
    <row r="728" s="5" customFormat="1" ht="12.75" customHeight="1" spans="1:60">
      <c r="A728" s="48" t="s">
        <v>1714</v>
      </c>
      <c r="B728" s="38" t="e">
        <f>VLOOKUP($A728,#REF!,34,FALSE)</f>
        <v>#REF!</v>
      </c>
      <c r="C728" s="39" t="str">
        <f t="shared" si="166"/>
        <v>unused_DDR_XM1_B5D4</v>
      </c>
      <c r="D728" s="40" t="e">
        <f>IF(LEN(VLOOKUP($A728,#REF!,8,FALSE)),LEFT(VLOOKUP($A728,#REF!,8,FALSE),LEN(VLOOKUP($A728,#REF!,8,FALSE))-2),"")</f>
        <v>#REF!</v>
      </c>
      <c r="E728" s="41" t="e">
        <f>IF(LEN(VLOOKUP($A728,#REF!,4,FALSE)),IF(INDEX(#REF!,MATCH($A728,#REF!,0),1),LEFT(VLOOKUP($A728,#REF!,4,FALSE),LEN(VLOOKUP($A728,#REF!,4,FALSE))-2),CONCATENATE(LEFT(VLOOKUP($A728,#REF!,4,FALSE),LEN(VLOOKUP($A728,#REF!,4,FALSE))-2),"*")),"")</f>
        <v>#REF!</v>
      </c>
      <c r="F728" s="42" t="e">
        <f>IF(LEN(VLOOKUP($A728,#REF!,5,FALSE)),IF(INDEX(#REF!,MATCH($A728,#REF!,0),2),LEFT(VLOOKUP($A728,#REF!,5,FALSE),LEN(VLOOKUP($A728,#REF!,5,FALSE))-2),CONCATENATE(LEFT(VLOOKUP($A728,#REF!,5,FALSE),LEN(VLOOKUP($A728,#REF!,5,FALSE))-2),"*")),"")</f>
        <v>#REF!</v>
      </c>
      <c r="G728" s="42" t="e">
        <f>IF(LEN(VLOOKUP($A728,#REF!,6,FALSE)),IF(INDEX(#REF!,MATCH($A728,#REF!,0),3),LEFT(VLOOKUP($A728,#REF!,6,FALSE),LEN(VLOOKUP($A728,#REF!,6,FALSE))-2),CONCATENATE(LEFT(VLOOKUP($A728,#REF!,6,FALSE),LEN(VLOOKUP($A728,#REF!,6,FALSE))-2),"*")),"")</f>
        <v>#REF!</v>
      </c>
      <c r="H728" s="43" t="e">
        <f>IF(LEN(VLOOKUP($A728,#REF!,7,FALSE)),IF(INDEX(#REF!,MATCH($A728,#REF!,0),4),LEFT(VLOOKUP($A728,#REF!,7,FALSE),LEN(VLOOKUP($A728,#REF!,7,FALSE))-2),CONCATENATE(LEFT(VLOOKUP($A728,#REF!,7,FALSE),LEN(VLOOKUP($A728,#REF!,7,FALSE))-2),"*")),"")</f>
        <v>#REF!</v>
      </c>
      <c r="I728" s="54" t="e">
        <f>IF(LEN(VLOOKUP($A728,#REF!,8,FALSE)),UPPER(RIGHT(VLOOKUP($A728,#REF!,8,FALSE),1)),"")</f>
        <v>#REF!</v>
      </c>
      <c r="J728" s="42" t="e">
        <f>IF(LEN(VLOOKUP($A728,#REF!,4,FALSE)),UPPER(RIGHT(VLOOKUP($A728,#REF!,4,FALSE),1)),"")</f>
        <v>#REF!</v>
      </c>
      <c r="K728" s="42" t="e">
        <f>IF(LEN(VLOOKUP($A728,#REF!,5,FALSE)),UPPER(RIGHT(VLOOKUP($A728,#REF!,5,FALSE),1)),"")</f>
        <v>#REF!</v>
      </c>
      <c r="L728" s="42" t="e">
        <f>IF(LEN(VLOOKUP($A728,#REF!,6,FALSE)),UPPER(RIGHT(VLOOKUP($A728,#REF!,6,FALSE),1)),"")</f>
        <v>#REF!</v>
      </c>
      <c r="M728" s="43" t="e">
        <f>IF(LEN(VLOOKUP($A728,#REF!,7,FALSE)),UPPER(RIGHT(VLOOKUP($A728,#REF!,7,FALSE),1)),"")</f>
        <v>#REF!</v>
      </c>
      <c r="N728" s="206"/>
      <c r="O728" s="206"/>
      <c r="P728" s="206"/>
      <c r="Q728" s="206"/>
      <c r="R728" s="206"/>
      <c r="S728" s="63" t="e">
        <f>HLOOKUP("Device Tree Pin Name",#REF!,MATCH($A728,#REF!,0),FALSE)</f>
        <v>#REF!</v>
      </c>
      <c r="T728" s="47" t="e">
        <f>HLOOKUP("power rail",#REF!,MATCH($A728,#REF!,0),FALSE)</f>
        <v>#REF!</v>
      </c>
      <c r="U728" s="62" t="e">
        <f>HLOOKUP("Wake Capable",#REF!,MATCH($A728,#REF!,0),FALSE)</f>
        <v>#REF!</v>
      </c>
      <c r="V728" s="62" t="e">
        <f>HLOOKUP("Strap",#REF!,MATCH($A728,#REF!,0),FALSE)</f>
        <v>#REF!</v>
      </c>
      <c r="W728" s="62"/>
      <c r="X728" s="62"/>
      <c r="Y728" s="62"/>
      <c r="Z728" s="47"/>
      <c r="AA728" s="47" t="e">
        <f>HLOOKUP("Pad type",#REF!,MATCH($A728,#REF!,0),FALSE)</f>
        <v>#REF!</v>
      </c>
      <c r="AB728" s="63"/>
      <c r="AC728" s="63" t="e">
        <f>HLOOKUP("POR Pin State",#REF!,MATCH($A728,#REF!,0),FALSE)</f>
        <v>#REF!</v>
      </c>
      <c r="AD728" s="207"/>
      <c r="AE728" s="208"/>
      <c r="AF728" s="208"/>
      <c r="AG728" s="208"/>
      <c r="AH728" s="209"/>
      <c r="AI728" s="209"/>
      <c r="AJ728" s="210"/>
      <c r="AK728" s="210"/>
      <c r="AL728" s="210"/>
      <c r="AM728" s="210"/>
      <c r="AN728" s="210"/>
      <c r="AO728" s="210"/>
      <c r="AP728" s="210"/>
      <c r="AQ728" s="215" t="s">
        <v>1715</v>
      </c>
      <c r="AR728" s="105"/>
      <c r="AS728" s="105"/>
      <c r="AT728" s="105"/>
      <c r="AU728" s="105"/>
      <c r="AV728" s="105"/>
      <c r="AW728" s="105"/>
      <c r="AX728" s="105"/>
      <c r="AY728" s="105"/>
      <c r="AZ728" s="105"/>
      <c r="BA728" s="105"/>
      <c r="BB728" s="218"/>
      <c r="BC728" s="105"/>
      <c r="BD728" s="250"/>
      <c r="BE728" s="252" t="s">
        <v>1716</v>
      </c>
      <c r="BF728" s="147" t="e">
        <f>VLOOKUP($A728,#REF!,34,FALSE)</f>
        <v>#REF!</v>
      </c>
      <c r="BG728" s="147" t="e">
        <f>VLOOKUP($A728,#REF!,22,FALSE)</f>
        <v>#REF!</v>
      </c>
      <c r="BH728" s="149"/>
    </row>
    <row r="729" s="5" customFormat="1" ht="12.95" customHeight="1" spans="1:60">
      <c r="A729" s="48" t="s">
        <v>1717</v>
      </c>
      <c r="B729" s="38" t="e">
        <f>VLOOKUP($A729,#REF!,34,FALSE)</f>
        <v>#REF!</v>
      </c>
      <c r="C729" s="39" t="str">
        <f t="shared" si="166"/>
        <v>unused_DDR_XM1_B5D5</v>
      </c>
      <c r="D729" s="40" t="e">
        <f>IF(LEN(VLOOKUP($A729,#REF!,8,FALSE)),LEFT(VLOOKUP($A729,#REF!,8,FALSE),LEN(VLOOKUP($A729,#REF!,8,FALSE))-2),"")</f>
        <v>#REF!</v>
      </c>
      <c r="E729" s="41" t="e">
        <f>IF(LEN(VLOOKUP($A729,#REF!,4,FALSE)),IF(INDEX(#REF!,MATCH($A729,#REF!,0),1),LEFT(VLOOKUP($A729,#REF!,4,FALSE),LEN(VLOOKUP($A729,#REF!,4,FALSE))-2),CONCATENATE(LEFT(VLOOKUP($A729,#REF!,4,FALSE),LEN(VLOOKUP($A729,#REF!,4,FALSE))-2),"*")),"")</f>
        <v>#REF!</v>
      </c>
      <c r="F729" s="42" t="e">
        <f>IF(LEN(VLOOKUP($A729,#REF!,5,FALSE)),IF(INDEX(#REF!,MATCH($A729,#REF!,0),2),LEFT(VLOOKUP($A729,#REF!,5,FALSE),LEN(VLOOKUP($A729,#REF!,5,FALSE))-2),CONCATENATE(LEFT(VLOOKUP($A729,#REF!,5,FALSE),LEN(VLOOKUP($A729,#REF!,5,FALSE))-2),"*")),"")</f>
        <v>#REF!</v>
      </c>
      <c r="G729" s="42" t="e">
        <f>IF(LEN(VLOOKUP($A729,#REF!,6,FALSE)),IF(INDEX(#REF!,MATCH($A729,#REF!,0),3),LEFT(VLOOKUP($A729,#REF!,6,FALSE),LEN(VLOOKUP($A729,#REF!,6,FALSE))-2),CONCATENATE(LEFT(VLOOKUP($A729,#REF!,6,FALSE),LEN(VLOOKUP($A729,#REF!,6,FALSE))-2),"*")),"")</f>
        <v>#REF!</v>
      </c>
      <c r="H729" s="43" t="e">
        <f>IF(LEN(VLOOKUP($A729,#REF!,7,FALSE)),IF(INDEX(#REF!,MATCH($A729,#REF!,0),4),LEFT(VLOOKUP($A729,#REF!,7,FALSE),LEN(VLOOKUP($A729,#REF!,7,FALSE))-2),CONCATENATE(LEFT(VLOOKUP($A729,#REF!,7,FALSE),LEN(VLOOKUP($A729,#REF!,7,FALSE))-2),"*")),"")</f>
        <v>#REF!</v>
      </c>
      <c r="I729" s="54" t="e">
        <f>IF(LEN(VLOOKUP($A729,#REF!,8,FALSE)),UPPER(RIGHT(VLOOKUP($A729,#REF!,8,FALSE),1)),"")</f>
        <v>#REF!</v>
      </c>
      <c r="J729" s="42" t="e">
        <f>IF(LEN(VLOOKUP($A729,#REF!,4,FALSE)),UPPER(RIGHT(VLOOKUP($A729,#REF!,4,FALSE),1)),"")</f>
        <v>#REF!</v>
      </c>
      <c r="K729" s="42" t="e">
        <f>IF(LEN(VLOOKUP($A729,#REF!,5,FALSE)),UPPER(RIGHT(VLOOKUP($A729,#REF!,5,FALSE),1)),"")</f>
        <v>#REF!</v>
      </c>
      <c r="L729" s="42" t="e">
        <f>IF(LEN(VLOOKUP($A729,#REF!,6,FALSE)),UPPER(RIGHT(VLOOKUP($A729,#REF!,6,FALSE),1)),"")</f>
        <v>#REF!</v>
      </c>
      <c r="M729" s="43" t="e">
        <f>IF(LEN(VLOOKUP($A729,#REF!,7,FALSE)),UPPER(RIGHT(VLOOKUP($A729,#REF!,7,FALSE),1)),"")</f>
        <v>#REF!</v>
      </c>
      <c r="N729" s="206"/>
      <c r="O729" s="206"/>
      <c r="P729" s="206"/>
      <c r="Q729" s="206"/>
      <c r="R729" s="206"/>
      <c r="S729" s="63" t="e">
        <f>HLOOKUP("Device Tree Pin Name",#REF!,MATCH($A729,#REF!,0),FALSE)</f>
        <v>#REF!</v>
      </c>
      <c r="T729" s="47" t="e">
        <f>HLOOKUP("power rail",#REF!,MATCH($A729,#REF!,0),FALSE)</f>
        <v>#REF!</v>
      </c>
      <c r="U729" s="62" t="e">
        <f>HLOOKUP("Wake Capable",#REF!,MATCH($A729,#REF!,0),FALSE)</f>
        <v>#REF!</v>
      </c>
      <c r="V729" s="62" t="e">
        <f>HLOOKUP("Strap",#REF!,MATCH($A729,#REF!,0),FALSE)</f>
        <v>#REF!</v>
      </c>
      <c r="W729" s="62"/>
      <c r="X729" s="62"/>
      <c r="Y729" s="62"/>
      <c r="Z729" s="47"/>
      <c r="AA729" s="47" t="e">
        <f>HLOOKUP("Pad type",#REF!,MATCH($A729,#REF!,0),FALSE)</f>
        <v>#REF!</v>
      </c>
      <c r="AB729" s="63"/>
      <c r="AC729" s="63" t="e">
        <f>HLOOKUP("POR Pin State",#REF!,MATCH($A729,#REF!,0),FALSE)</f>
        <v>#REF!</v>
      </c>
      <c r="AD729" s="207"/>
      <c r="AE729" s="208"/>
      <c r="AF729" s="208"/>
      <c r="AG729" s="208"/>
      <c r="AH729" s="209"/>
      <c r="AI729" s="209"/>
      <c r="AJ729" s="210"/>
      <c r="AK729" s="210"/>
      <c r="AL729" s="210"/>
      <c r="AM729" s="210"/>
      <c r="AN729" s="210"/>
      <c r="AO729" s="210"/>
      <c r="AP729" s="210"/>
      <c r="AQ729" s="215" t="s">
        <v>1718</v>
      </c>
      <c r="AR729" s="105"/>
      <c r="AS729" s="105"/>
      <c r="AT729" s="105"/>
      <c r="AU729" s="105"/>
      <c r="AV729" s="105"/>
      <c r="AW729" s="105"/>
      <c r="AX729" s="105"/>
      <c r="AY729" s="105"/>
      <c r="AZ729" s="105"/>
      <c r="BA729" s="105"/>
      <c r="BB729" s="218"/>
      <c r="BC729" s="105"/>
      <c r="BD729" s="250"/>
      <c r="BE729" s="252" t="s">
        <v>1719</v>
      </c>
      <c r="BF729" s="147" t="e">
        <f>VLOOKUP($A729,#REF!,34,FALSE)</f>
        <v>#REF!</v>
      </c>
      <c r="BG729" s="147" t="e">
        <f>VLOOKUP($A729,#REF!,22,FALSE)</f>
        <v>#REF!</v>
      </c>
      <c r="BH729" s="149"/>
    </row>
    <row r="730" s="5" customFormat="1" ht="12.95" customHeight="1" spans="1:60">
      <c r="A730" s="48" t="s">
        <v>1720</v>
      </c>
      <c r="B730" s="38" t="e">
        <f>VLOOKUP($A730,#REF!,34,FALSE)</f>
        <v>#REF!</v>
      </c>
      <c r="C730" s="39" t="str">
        <f t="shared" si="166"/>
        <v>unused_DDR_XM1_B5D6</v>
      </c>
      <c r="D730" s="40" t="e">
        <f>IF(LEN(VLOOKUP($A730,#REF!,8,FALSE)),LEFT(VLOOKUP($A730,#REF!,8,FALSE),LEN(VLOOKUP($A730,#REF!,8,FALSE))-2),"")</f>
        <v>#REF!</v>
      </c>
      <c r="E730" s="41" t="e">
        <f>IF(LEN(VLOOKUP($A730,#REF!,4,FALSE)),IF(INDEX(#REF!,MATCH($A730,#REF!,0),1),LEFT(VLOOKUP($A730,#REF!,4,FALSE),LEN(VLOOKUP($A730,#REF!,4,FALSE))-2),CONCATENATE(LEFT(VLOOKUP($A730,#REF!,4,FALSE),LEN(VLOOKUP($A730,#REF!,4,FALSE))-2),"*")),"")</f>
        <v>#REF!</v>
      </c>
      <c r="F730" s="42" t="e">
        <f>IF(LEN(VLOOKUP($A730,#REF!,5,FALSE)),IF(INDEX(#REF!,MATCH($A730,#REF!,0),2),LEFT(VLOOKUP($A730,#REF!,5,FALSE),LEN(VLOOKUP($A730,#REF!,5,FALSE))-2),CONCATENATE(LEFT(VLOOKUP($A730,#REF!,5,FALSE),LEN(VLOOKUP($A730,#REF!,5,FALSE))-2),"*")),"")</f>
        <v>#REF!</v>
      </c>
      <c r="G730" s="42" t="e">
        <f>IF(LEN(VLOOKUP($A730,#REF!,6,FALSE)),IF(INDEX(#REF!,MATCH($A730,#REF!,0),3),LEFT(VLOOKUP($A730,#REF!,6,FALSE),LEN(VLOOKUP($A730,#REF!,6,FALSE))-2),CONCATENATE(LEFT(VLOOKUP($A730,#REF!,6,FALSE),LEN(VLOOKUP($A730,#REF!,6,FALSE))-2),"*")),"")</f>
        <v>#REF!</v>
      </c>
      <c r="H730" s="43" t="e">
        <f>IF(LEN(VLOOKUP($A730,#REF!,7,FALSE)),IF(INDEX(#REF!,MATCH($A730,#REF!,0),4),LEFT(VLOOKUP($A730,#REF!,7,FALSE),LEN(VLOOKUP($A730,#REF!,7,FALSE))-2),CONCATENATE(LEFT(VLOOKUP($A730,#REF!,7,FALSE),LEN(VLOOKUP($A730,#REF!,7,FALSE))-2),"*")),"")</f>
        <v>#REF!</v>
      </c>
      <c r="I730" s="54" t="e">
        <f>IF(LEN(VLOOKUP($A730,#REF!,8,FALSE)),UPPER(RIGHT(VLOOKUP($A730,#REF!,8,FALSE),1)),"")</f>
        <v>#REF!</v>
      </c>
      <c r="J730" s="42" t="e">
        <f>IF(LEN(VLOOKUP($A730,#REF!,4,FALSE)),UPPER(RIGHT(VLOOKUP($A730,#REF!,4,FALSE),1)),"")</f>
        <v>#REF!</v>
      </c>
      <c r="K730" s="42" t="e">
        <f>IF(LEN(VLOOKUP($A730,#REF!,5,FALSE)),UPPER(RIGHT(VLOOKUP($A730,#REF!,5,FALSE),1)),"")</f>
        <v>#REF!</v>
      </c>
      <c r="L730" s="42" t="e">
        <f>IF(LEN(VLOOKUP($A730,#REF!,6,FALSE)),UPPER(RIGHT(VLOOKUP($A730,#REF!,6,FALSE),1)),"")</f>
        <v>#REF!</v>
      </c>
      <c r="M730" s="43" t="e">
        <f>IF(LEN(VLOOKUP($A730,#REF!,7,FALSE)),UPPER(RIGHT(VLOOKUP($A730,#REF!,7,FALSE),1)),"")</f>
        <v>#REF!</v>
      </c>
      <c r="N730" s="206"/>
      <c r="O730" s="206"/>
      <c r="P730" s="206"/>
      <c r="Q730" s="206"/>
      <c r="R730" s="206"/>
      <c r="S730" s="63" t="e">
        <f>HLOOKUP("Device Tree Pin Name",#REF!,MATCH($A730,#REF!,0),FALSE)</f>
        <v>#REF!</v>
      </c>
      <c r="T730" s="47" t="e">
        <f>HLOOKUP("power rail",#REF!,MATCH($A730,#REF!,0),FALSE)</f>
        <v>#REF!</v>
      </c>
      <c r="U730" s="62" t="e">
        <f>HLOOKUP("Wake Capable",#REF!,MATCH($A730,#REF!,0),FALSE)</f>
        <v>#REF!</v>
      </c>
      <c r="V730" s="62" t="e">
        <f>HLOOKUP("Strap",#REF!,MATCH($A730,#REF!,0),FALSE)</f>
        <v>#REF!</v>
      </c>
      <c r="W730" s="62"/>
      <c r="X730" s="62"/>
      <c r="Y730" s="62"/>
      <c r="Z730" s="47"/>
      <c r="AA730" s="47" t="e">
        <f>HLOOKUP("Pad type",#REF!,MATCH($A730,#REF!,0),FALSE)</f>
        <v>#REF!</v>
      </c>
      <c r="AB730" s="63"/>
      <c r="AC730" s="63" t="e">
        <f>HLOOKUP("POR Pin State",#REF!,MATCH($A730,#REF!,0),FALSE)</f>
        <v>#REF!</v>
      </c>
      <c r="AD730" s="207"/>
      <c r="AE730" s="208"/>
      <c r="AF730" s="208"/>
      <c r="AG730" s="208"/>
      <c r="AH730" s="209"/>
      <c r="AI730" s="209"/>
      <c r="AJ730" s="210"/>
      <c r="AK730" s="210"/>
      <c r="AL730" s="210"/>
      <c r="AM730" s="210"/>
      <c r="AN730" s="210"/>
      <c r="AO730" s="210"/>
      <c r="AP730" s="210"/>
      <c r="AQ730" s="215" t="s">
        <v>1721</v>
      </c>
      <c r="AR730" s="105"/>
      <c r="AS730" s="105"/>
      <c r="AT730" s="105"/>
      <c r="AU730" s="105"/>
      <c r="AV730" s="105"/>
      <c r="AW730" s="105"/>
      <c r="AX730" s="105"/>
      <c r="AY730" s="105"/>
      <c r="AZ730" s="105"/>
      <c r="BA730" s="105"/>
      <c r="BB730" s="218"/>
      <c r="BC730" s="105"/>
      <c r="BD730" s="250"/>
      <c r="BE730" s="252" t="s">
        <v>1722</v>
      </c>
      <c r="BF730" s="147" t="e">
        <f>VLOOKUP($A730,#REF!,34,FALSE)</f>
        <v>#REF!</v>
      </c>
      <c r="BG730" s="147" t="e">
        <f>VLOOKUP($A730,#REF!,22,FALSE)</f>
        <v>#REF!</v>
      </c>
      <c r="BH730" s="149"/>
    </row>
    <row r="731" s="5" customFormat="1" ht="12.95" customHeight="1" spans="1:60">
      <c r="A731" s="48" t="s">
        <v>1723</v>
      </c>
      <c r="B731" s="38" t="e">
        <f>VLOOKUP($A731,#REF!,34,FALSE)</f>
        <v>#REF!</v>
      </c>
      <c r="C731" s="39" t="str">
        <f t="shared" si="166"/>
        <v>unused_DDR_XM1_B5D7</v>
      </c>
      <c r="D731" s="40" t="e">
        <f>IF(LEN(VLOOKUP($A731,#REF!,8,FALSE)),LEFT(VLOOKUP($A731,#REF!,8,FALSE),LEN(VLOOKUP($A731,#REF!,8,FALSE))-2),"")</f>
        <v>#REF!</v>
      </c>
      <c r="E731" s="41" t="e">
        <f>IF(LEN(VLOOKUP($A731,#REF!,4,FALSE)),IF(INDEX(#REF!,MATCH($A731,#REF!,0),1),LEFT(VLOOKUP($A731,#REF!,4,FALSE),LEN(VLOOKUP($A731,#REF!,4,FALSE))-2),CONCATENATE(LEFT(VLOOKUP($A731,#REF!,4,FALSE),LEN(VLOOKUP($A731,#REF!,4,FALSE))-2),"*")),"")</f>
        <v>#REF!</v>
      </c>
      <c r="F731" s="42" t="e">
        <f>IF(LEN(VLOOKUP($A731,#REF!,5,FALSE)),IF(INDEX(#REF!,MATCH($A731,#REF!,0),2),LEFT(VLOOKUP($A731,#REF!,5,FALSE),LEN(VLOOKUP($A731,#REF!,5,FALSE))-2),CONCATENATE(LEFT(VLOOKUP($A731,#REF!,5,FALSE),LEN(VLOOKUP($A731,#REF!,5,FALSE))-2),"*")),"")</f>
        <v>#REF!</v>
      </c>
      <c r="G731" s="42" t="e">
        <f>IF(LEN(VLOOKUP($A731,#REF!,6,FALSE)),IF(INDEX(#REF!,MATCH($A731,#REF!,0),3),LEFT(VLOOKUP($A731,#REF!,6,FALSE),LEN(VLOOKUP($A731,#REF!,6,FALSE))-2),CONCATENATE(LEFT(VLOOKUP($A731,#REF!,6,FALSE),LEN(VLOOKUP($A731,#REF!,6,FALSE))-2),"*")),"")</f>
        <v>#REF!</v>
      </c>
      <c r="H731" s="43" t="e">
        <f>IF(LEN(VLOOKUP($A731,#REF!,7,FALSE)),IF(INDEX(#REF!,MATCH($A731,#REF!,0),4),LEFT(VLOOKUP($A731,#REF!,7,FALSE),LEN(VLOOKUP($A731,#REF!,7,FALSE))-2),CONCATENATE(LEFT(VLOOKUP($A731,#REF!,7,FALSE),LEN(VLOOKUP($A731,#REF!,7,FALSE))-2),"*")),"")</f>
        <v>#REF!</v>
      </c>
      <c r="I731" s="54" t="e">
        <f>IF(LEN(VLOOKUP($A731,#REF!,8,FALSE)),UPPER(RIGHT(VLOOKUP($A731,#REF!,8,FALSE),1)),"")</f>
        <v>#REF!</v>
      </c>
      <c r="J731" s="42" t="e">
        <f>IF(LEN(VLOOKUP($A731,#REF!,4,FALSE)),UPPER(RIGHT(VLOOKUP($A731,#REF!,4,FALSE),1)),"")</f>
        <v>#REF!</v>
      </c>
      <c r="K731" s="42" t="e">
        <f>IF(LEN(VLOOKUP($A731,#REF!,5,FALSE)),UPPER(RIGHT(VLOOKUP($A731,#REF!,5,FALSE),1)),"")</f>
        <v>#REF!</v>
      </c>
      <c r="L731" s="42" t="e">
        <f>IF(LEN(VLOOKUP($A731,#REF!,6,FALSE)),UPPER(RIGHT(VLOOKUP($A731,#REF!,6,FALSE),1)),"")</f>
        <v>#REF!</v>
      </c>
      <c r="M731" s="43" t="e">
        <f>IF(LEN(VLOOKUP($A731,#REF!,7,FALSE)),UPPER(RIGHT(VLOOKUP($A731,#REF!,7,FALSE),1)),"")</f>
        <v>#REF!</v>
      </c>
      <c r="N731" s="206"/>
      <c r="O731" s="206"/>
      <c r="P731" s="206"/>
      <c r="Q731" s="206"/>
      <c r="R731" s="206"/>
      <c r="S731" s="63" t="e">
        <f>HLOOKUP("Device Tree Pin Name",#REF!,MATCH($A731,#REF!,0),FALSE)</f>
        <v>#REF!</v>
      </c>
      <c r="T731" s="47" t="e">
        <f>HLOOKUP("power rail",#REF!,MATCH($A731,#REF!,0),FALSE)</f>
        <v>#REF!</v>
      </c>
      <c r="U731" s="62" t="e">
        <f>HLOOKUP("Wake Capable",#REF!,MATCH($A731,#REF!,0),FALSE)</f>
        <v>#REF!</v>
      </c>
      <c r="V731" s="62" t="e">
        <f>HLOOKUP("Strap",#REF!,MATCH($A731,#REF!,0),FALSE)</f>
        <v>#REF!</v>
      </c>
      <c r="W731" s="62"/>
      <c r="X731" s="62"/>
      <c r="Y731" s="62"/>
      <c r="Z731" s="47"/>
      <c r="AA731" s="47" t="e">
        <f>HLOOKUP("Pad type",#REF!,MATCH($A731,#REF!,0),FALSE)</f>
        <v>#REF!</v>
      </c>
      <c r="AB731" s="63"/>
      <c r="AC731" s="63" t="e">
        <f>HLOOKUP("POR Pin State",#REF!,MATCH($A731,#REF!,0),FALSE)</f>
        <v>#REF!</v>
      </c>
      <c r="AD731" s="207"/>
      <c r="AE731" s="208"/>
      <c r="AF731" s="208"/>
      <c r="AG731" s="208"/>
      <c r="AH731" s="209"/>
      <c r="AI731" s="209"/>
      <c r="AJ731" s="210"/>
      <c r="AK731" s="210"/>
      <c r="AL731" s="210"/>
      <c r="AM731" s="210"/>
      <c r="AN731" s="210"/>
      <c r="AO731" s="210"/>
      <c r="AP731" s="210"/>
      <c r="AQ731" s="215" t="s">
        <v>1724</v>
      </c>
      <c r="AR731" s="105"/>
      <c r="AS731" s="105"/>
      <c r="AT731" s="105"/>
      <c r="AU731" s="105"/>
      <c r="AV731" s="105"/>
      <c r="AW731" s="105"/>
      <c r="AX731" s="105"/>
      <c r="AY731" s="105"/>
      <c r="AZ731" s="105"/>
      <c r="BA731" s="105"/>
      <c r="BB731" s="218"/>
      <c r="BC731" s="105"/>
      <c r="BD731" s="250"/>
      <c r="BE731" s="252" t="s">
        <v>1725</v>
      </c>
      <c r="BF731" s="147" t="e">
        <f>VLOOKUP($A731,#REF!,34,FALSE)</f>
        <v>#REF!</v>
      </c>
      <c r="BG731" s="147" t="e">
        <f>VLOOKUP($A731,#REF!,22,FALSE)</f>
        <v>#REF!</v>
      </c>
      <c r="BH731" s="149"/>
    </row>
    <row r="732" s="5" customFormat="1" ht="12.95" customHeight="1" spans="1:60">
      <c r="A732" s="48" t="s">
        <v>1726</v>
      </c>
      <c r="B732" s="38" t="e">
        <f>VLOOKUP($A732,#REF!,34,FALSE)</f>
        <v>#REF!</v>
      </c>
      <c r="C732" s="39" t="str">
        <f t="shared" si="166"/>
        <v>unused_DDR_XM1_B5DMI</v>
      </c>
      <c r="D732" s="40" t="e">
        <f>IF(LEN(VLOOKUP($A732,#REF!,8,FALSE)),LEFT(VLOOKUP($A732,#REF!,8,FALSE),LEN(VLOOKUP($A732,#REF!,8,FALSE))-2),"")</f>
        <v>#REF!</v>
      </c>
      <c r="E732" s="41" t="e">
        <f>IF(LEN(VLOOKUP($A732,#REF!,4,FALSE)),IF(INDEX(#REF!,MATCH($A732,#REF!,0),1),LEFT(VLOOKUP($A732,#REF!,4,FALSE),LEN(VLOOKUP($A732,#REF!,4,FALSE))-2),CONCATENATE(LEFT(VLOOKUP($A732,#REF!,4,FALSE),LEN(VLOOKUP($A732,#REF!,4,FALSE))-2),"*")),"")</f>
        <v>#REF!</v>
      </c>
      <c r="F732" s="42" t="e">
        <f>IF(LEN(VLOOKUP($A732,#REF!,5,FALSE)),IF(INDEX(#REF!,MATCH($A732,#REF!,0),2),LEFT(VLOOKUP($A732,#REF!,5,FALSE),LEN(VLOOKUP($A732,#REF!,5,FALSE))-2),CONCATENATE(LEFT(VLOOKUP($A732,#REF!,5,FALSE),LEN(VLOOKUP($A732,#REF!,5,FALSE))-2),"*")),"")</f>
        <v>#REF!</v>
      </c>
      <c r="G732" s="42" t="e">
        <f>IF(LEN(VLOOKUP($A732,#REF!,6,FALSE)),IF(INDEX(#REF!,MATCH($A732,#REF!,0),3),LEFT(VLOOKUP($A732,#REF!,6,FALSE),LEN(VLOOKUP($A732,#REF!,6,FALSE))-2),CONCATENATE(LEFT(VLOOKUP($A732,#REF!,6,FALSE),LEN(VLOOKUP($A732,#REF!,6,FALSE))-2),"*")),"")</f>
        <v>#REF!</v>
      </c>
      <c r="H732" s="43" t="e">
        <f>IF(LEN(VLOOKUP($A732,#REF!,7,FALSE)),IF(INDEX(#REF!,MATCH($A732,#REF!,0),4),LEFT(VLOOKUP($A732,#REF!,7,FALSE),LEN(VLOOKUP($A732,#REF!,7,FALSE))-2),CONCATENATE(LEFT(VLOOKUP($A732,#REF!,7,FALSE),LEN(VLOOKUP($A732,#REF!,7,FALSE))-2),"*")),"")</f>
        <v>#REF!</v>
      </c>
      <c r="I732" s="54" t="e">
        <f>IF(LEN(VLOOKUP($A732,#REF!,8,FALSE)),UPPER(RIGHT(VLOOKUP($A732,#REF!,8,FALSE),1)),"")</f>
        <v>#REF!</v>
      </c>
      <c r="J732" s="42" t="e">
        <f>IF(LEN(VLOOKUP($A732,#REF!,4,FALSE)),UPPER(RIGHT(VLOOKUP($A732,#REF!,4,FALSE),1)),"")</f>
        <v>#REF!</v>
      </c>
      <c r="K732" s="42" t="e">
        <f>IF(LEN(VLOOKUP($A732,#REF!,5,FALSE)),UPPER(RIGHT(VLOOKUP($A732,#REF!,5,FALSE),1)),"")</f>
        <v>#REF!</v>
      </c>
      <c r="L732" s="42" t="e">
        <f>IF(LEN(VLOOKUP($A732,#REF!,6,FALSE)),UPPER(RIGHT(VLOOKUP($A732,#REF!,6,FALSE),1)),"")</f>
        <v>#REF!</v>
      </c>
      <c r="M732" s="43" t="e">
        <f>IF(LEN(VLOOKUP($A732,#REF!,7,FALSE)),UPPER(RIGHT(VLOOKUP($A732,#REF!,7,FALSE),1)),"")</f>
        <v>#REF!</v>
      </c>
      <c r="N732" s="206"/>
      <c r="O732" s="206"/>
      <c r="P732" s="206"/>
      <c r="Q732" s="206"/>
      <c r="R732" s="206"/>
      <c r="S732" s="63" t="e">
        <f>HLOOKUP("Device Tree Pin Name",#REF!,MATCH($A732,#REF!,0),FALSE)</f>
        <v>#REF!</v>
      </c>
      <c r="T732" s="47" t="e">
        <f>HLOOKUP("power rail",#REF!,MATCH($A732,#REF!,0),FALSE)</f>
        <v>#REF!</v>
      </c>
      <c r="U732" s="62" t="e">
        <f>HLOOKUP("Wake Capable",#REF!,MATCH($A732,#REF!,0),FALSE)</f>
        <v>#REF!</v>
      </c>
      <c r="V732" s="62" t="e">
        <f>HLOOKUP("Strap",#REF!,MATCH($A732,#REF!,0),FALSE)</f>
        <v>#REF!</v>
      </c>
      <c r="W732" s="62"/>
      <c r="X732" s="62"/>
      <c r="Y732" s="62"/>
      <c r="Z732" s="47"/>
      <c r="AA732" s="47" t="e">
        <f>HLOOKUP("Pad type",#REF!,MATCH($A732,#REF!,0),FALSE)</f>
        <v>#REF!</v>
      </c>
      <c r="AB732" s="63"/>
      <c r="AC732" s="63" t="e">
        <f>HLOOKUP("POR Pin State",#REF!,MATCH($A732,#REF!,0),FALSE)</f>
        <v>#REF!</v>
      </c>
      <c r="AD732" s="207"/>
      <c r="AE732" s="208"/>
      <c r="AF732" s="208"/>
      <c r="AG732" s="208"/>
      <c r="AH732" s="209"/>
      <c r="AI732" s="209"/>
      <c r="AJ732" s="210"/>
      <c r="AK732" s="210"/>
      <c r="AL732" s="210"/>
      <c r="AM732" s="210"/>
      <c r="AN732" s="210"/>
      <c r="AO732" s="210"/>
      <c r="AP732" s="210"/>
      <c r="AQ732" s="215" t="s">
        <v>1726</v>
      </c>
      <c r="AR732" s="105"/>
      <c r="AS732" s="105"/>
      <c r="AT732" s="105"/>
      <c r="AU732" s="105"/>
      <c r="AV732" s="105"/>
      <c r="AW732" s="105"/>
      <c r="AX732" s="105"/>
      <c r="AY732" s="105"/>
      <c r="AZ732" s="105"/>
      <c r="BA732" s="105"/>
      <c r="BB732" s="218"/>
      <c r="BC732" s="105"/>
      <c r="BD732" s="250"/>
      <c r="BE732" s="252" t="s">
        <v>1727</v>
      </c>
      <c r="BF732" s="147" t="e">
        <f>VLOOKUP($A732,#REF!,34,FALSE)</f>
        <v>#REF!</v>
      </c>
      <c r="BG732" s="147" t="e">
        <f>VLOOKUP($A732,#REF!,22,FALSE)</f>
        <v>#REF!</v>
      </c>
      <c r="BH732" s="149"/>
    </row>
    <row r="733" s="5" customFormat="1" ht="12.95" customHeight="1" spans="1:60">
      <c r="A733" s="48" t="s">
        <v>1728</v>
      </c>
      <c r="B733" s="38" t="e">
        <f>VLOOKUP($A733,#REF!,34,FALSE)</f>
        <v>#REF!</v>
      </c>
      <c r="C733" s="39" t="str">
        <f t="shared" si="166"/>
        <v>unused_DDR_XM1_B5WCK_P</v>
      </c>
      <c r="D733" s="40" t="e">
        <f>IF(LEN(VLOOKUP($A733,#REF!,8,FALSE)),LEFT(VLOOKUP($A733,#REF!,8,FALSE),LEN(VLOOKUP($A733,#REF!,8,FALSE))-2),"")</f>
        <v>#REF!</v>
      </c>
      <c r="E733" s="41" t="e">
        <f>IF(LEN(VLOOKUP($A733,#REF!,4,FALSE)),IF(INDEX(#REF!,MATCH($A733,#REF!,0),1),LEFT(VLOOKUP($A733,#REF!,4,FALSE),LEN(VLOOKUP($A733,#REF!,4,FALSE))-2),CONCATENATE(LEFT(VLOOKUP($A733,#REF!,4,FALSE),LEN(VLOOKUP($A733,#REF!,4,FALSE))-2),"*")),"")</f>
        <v>#REF!</v>
      </c>
      <c r="F733" s="42" t="e">
        <f>IF(LEN(VLOOKUP($A733,#REF!,5,FALSE)),IF(INDEX(#REF!,MATCH($A733,#REF!,0),2),LEFT(VLOOKUP($A733,#REF!,5,FALSE),LEN(VLOOKUP($A733,#REF!,5,FALSE))-2),CONCATENATE(LEFT(VLOOKUP($A733,#REF!,5,FALSE),LEN(VLOOKUP($A733,#REF!,5,FALSE))-2),"*")),"")</f>
        <v>#REF!</v>
      </c>
      <c r="G733" s="42" t="e">
        <f>IF(LEN(VLOOKUP($A733,#REF!,6,FALSE)),IF(INDEX(#REF!,MATCH($A733,#REF!,0),3),LEFT(VLOOKUP($A733,#REF!,6,FALSE),LEN(VLOOKUP($A733,#REF!,6,FALSE))-2),CONCATENATE(LEFT(VLOOKUP($A733,#REF!,6,FALSE),LEN(VLOOKUP($A733,#REF!,6,FALSE))-2),"*")),"")</f>
        <v>#REF!</v>
      </c>
      <c r="H733" s="43" t="e">
        <f>IF(LEN(VLOOKUP($A733,#REF!,7,FALSE)),IF(INDEX(#REF!,MATCH($A733,#REF!,0),4),LEFT(VLOOKUP($A733,#REF!,7,FALSE),LEN(VLOOKUP($A733,#REF!,7,FALSE))-2),CONCATENATE(LEFT(VLOOKUP($A733,#REF!,7,FALSE),LEN(VLOOKUP($A733,#REF!,7,FALSE))-2),"*")),"")</f>
        <v>#REF!</v>
      </c>
      <c r="I733" s="54" t="e">
        <f>IF(LEN(VLOOKUP($A733,#REF!,8,FALSE)),UPPER(RIGHT(VLOOKUP($A733,#REF!,8,FALSE),1)),"")</f>
        <v>#REF!</v>
      </c>
      <c r="J733" s="42" t="e">
        <f>IF(LEN(VLOOKUP($A733,#REF!,4,FALSE)),UPPER(RIGHT(VLOOKUP($A733,#REF!,4,FALSE),1)),"")</f>
        <v>#REF!</v>
      </c>
      <c r="K733" s="42" t="e">
        <f>IF(LEN(VLOOKUP($A733,#REF!,5,FALSE)),UPPER(RIGHT(VLOOKUP($A733,#REF!,5,FALSE),1)),"")</f>
        <v>#REF!</v>
      </c>
      <c r="L733" s="42" t="e">
        <f>IF(LEN(VLOOKUP($A733,#REF!,6,FALSE)),UPPER(RIGHT(VLOOKUP($A733,#REF!,6,FALSE),1)),"")</f>
        <v>#REF!</v>
      </c>
      <c r="M733" s="43" t="e">
        <f>IF(LEN(VLOOKUP($A733,#REF!,7,FALSE)),UPPER(RIGHT(VLOOKUP($A733,#REF!,7,FALSE),1)),"")</f>
        <v>#REF!</v>
      </c>
      <c r="N733" s="206"/>
      <c r="O733" s="206"/>
      <c r="P733" s="206"/>
      <c r="Q733" s="206"/>
      <c r="R733" s="206"/>
      <c r="S733" s="63" t="e">
        <f>HLOOKUP("Device Tree Pin Name",#REF!,MATCH($A733,#REF!,0),FALSE)</f>
        <v>#REF!</v>
      </c>
      <c r="T733" s="47" t="e">
        <f>HLOOKUP("power rail",#REF!,MATCH($A733,#REF!,0),FALSE)</f>
        <v>#REF!</v>
      </c>
      <c r="U733" s="62" t="e">
        <f>HLOOKUP("Wake Capable",#REF!,MATCH($A733,#REF!,0),FALSE)</f>
        <v>#REF!</v>
      </c>
      <c r="V733" s="62" t="e">
        <f>HLOOKUP("Strap",#REF!,MATCH($A733,#REF!,0),FALSE)</f>
        <v>#REF!</v>
      </c>
      <c r="W733" s="62"/>
      <c r="X733" s="62"/>
      <c r="Y733" s="62"/>
      <c r="Z733" s="47"/>
      <c r="AA733" s="47" t="e">
        <f>HLOOKUP("Pad type",#REF!,MATCH($A733,#REF!,0),FALSE)</f>
        <v>#REF!</v>
      </c>
      <c r="AB733" s="63"/>
      <c r="AC733" s="63" t="e">
        <f>HLOOKUP("POR Pin State",#REF!,MATCH($A733,#REF!,0),FALSE)</f>
        <v>#REF!</v>
      </c>
      <c r="AD733" s="207"/>
      <c r="AE733" s="208"/>
      <c r="AF733" s="208"/>
      <c r="AG733" s="208"/>
      <c r="AH733" s="209"/>
      <c r="AI733" s="209"/>
      <c r="AJ733" s="210"/>
      <c r="AK733" s="210"/>
      <c r="AL733" s="210"/>
      <c r="AM733" s="210"/>
      <c r="AN733" s="210"/>
      <c r="AO733" s="210"/>
      <c r="AP733" s="210"/>
      <c r="AQ733" s="215" t="s">
        <v>1728</v>
      </c>
      <c r="AR733" s="105"/>
      <c r="AS733" s="105"/>
      <c r="AT733" s="105"/>
      <c r="AU733" s="105"/>
      <c r="AV733" s="105"/>
      <c r="AW733" s="105"/>
      <c r="AX733" s="105"/>
      <c r="AY733" s="105"/>
      <c r="AZ733" s="105"/>
      <c r="BA733" s="105"/>
      <c r="BB733" s="218"/>
      <c r="BC733" s="105"/>
      <c r="BD733" s="250"/>
      <c r="BE733" s="252" t="s">
        <v>1729</v>
      </c>
      <c r="BF733" s="147" t="e">
        <f>VLOOKUP($A733,#REF!,34,FALSE)</f>
        <v>#REF!</v>
      </c>
      <c r="BG733" s="147" t="e">
        <f>VLOOKUP($A733,#REF!,22,FALSE)</f>
        <v>#REF!</v>
      </c>
      <c r="BH733" s="149"/>
    </row>
    <row r="734" s="5" customFormat="1" ht="12.95" customHeight="1" spans="1:60">
      <c r="A734" s="48" t="s">
        <v>1730</v>
      </c>
      <c r="B734" s="38" t="e">
        <f>VLOOKUP($A734,#REF!,34,FALSE)</f>
        <v>#REF!</v>
      </c>
      <c r="C734" s="39" t="str">
        <f t="shared" si="166"/>
        <v>unused_DDR_XM1_B5WCK_N</v>
      </c>
      <c r="D734" s="40" t="e">
        <f>IF(LEN(VLOOKUP($A734,#REF!,8,FALSE)),LEFT(VLOOKUP($A734,#REF!,8,FALSE),LEN(VLOOKUP($A734,#REF!,8,FALSE))-2),"")</f>
        <v>#REF!</v>
      </c>
      <c r="E734" s="41" t="e">
        <f>IF(LEN(VLOOKUP($A734,#REF!,4,FALSE)),IF(INDEX(#REF!,MATCH($A734,#REF!,0),1),LEFT(VLOOKUP($A734,#REF!,4,FALSE),LEN(VLOOKUP($A734,#REF!,4,FALSE))-2),CONCATENATE(LEFT(VLOOKUP($A734,#REF!,4,FALSE),LEN(VLOOKUP($A734,#REF!,4,FALSE))-2),"*")),"")</f>
        <v>#REF!</v>
      </c>
      <c r="F734" s="42" t="e">
        <f>IF(LEN(VLOOKUP($A734,#REF!,5,FALSE)),IF(INDEX(#REF!,MATCH($A734,#REF!,0),2),LEFT(VLOOKUP($A734,#REF!,5,FALSE),LEN(VLOOKUP($A734,#REF!,5,FALSE))-2),CONCATENATE(LEFT(VLOOKUP($A734,#REF!,5,FALSE),LEN(VLOOKUP($A734,#REF!,5,FALSE))-2),"*")),"")</f>
        <v>#REF!</v>
      </c>
      <c r="G734" s="42" t="e">
        <f>IF(LEN(VLOOKUP($A734,#REF!,6,FALSE)),IF(INDEX(#REF!,MATCH($A734,#REF!,0),3),LEFT(VLOOKUP($A734,#REF!,6,FALSE),LEN(VLOOKUP($A734,#REF!,6,FALSE))-2),CONCATENATE(LEFT(VLOOKUP($A734,#REF!,6,FALSE),LEN(VLOOKUP($A734,#REF!,6,FALSE))-2),"*")),"")</f>
        <v>#REF!</v>
      </c>
      <c r="H734" s="43" t="e">
        <f>IF(LEN(VLOOKUP($A734,#REF!,7,FALSE)),IF(INDEX(#REF!,MATCH($A734,#REF!,0),4),LEFT(VLOOKUP($A734,#REF!,7,FALSE),LEN(VLOOKUP($A734,#REF!,7,FALSE))-2),CONCATENATE(LEFT(VLOOKUP($A734,#REF!,7,FALSE),LEN(VLOOKUP($A734,#REF!,7,FALSE))-2),"*")),"")</f>
        <v>#REF!</v>
      </c>
      <c r="I734" s="54" t="e">
        <f>IF(LEN(VLOOKUP($A734,#REF!,8,FALSE)),UPPER(RIGHT(VLOOKUP($A734,#REF!,8,FALSE),1)),"")</f>
        <v>#REF!</v>
      </c>
      <c r="J734" s="42" t="e">
        <f>IF(LEN(VLOOKUP($A734,#REF!,4,FALSE)),UPPER(RIGHT(VLOOKUP($A734,#REF!,4,FALSE),1)),"")</f>
        <v>#REF!</v>
      </c>
      <c r="K734" s="42" t="e">
        <f>IF(LEN(VLOOKUP($A734,#REF!,5,FALSE)),UPPER(RIGHT(VLOOKUP($A734,#REF!,5,FALSE),1)),"")</f>
        <v>#REF!</v>
      </c>
      <c r="L734" s="42" t="e">
        <f>IF(LEN(VLOOKUP($A734,#REF!,6,FALSE)),UPPER(RIGHT(VLOOKUP($A734,#REF!,6,FALSE),1)),"")</f>
        <v>#REF!</v>
      </c>
      <c r="M734" s="43" t="e">
        <f>IF(LEN(VLOOKUP($A734,#REF!,7,FALSE)),UPPER(RIGHT(VLOOKUP($A734,#REF!,7,FALSE),1)),"")</f>
        <v>#REF!</v>
      </c>
      <c r="N734" s="206"/>
      <c r="O734" s="206"/>
      <c r="P734" s="206"/>
      <c r="Q734" s="206"/>
      <c r="R734" s="206"/>
      <c r="S734" s="63" t="e">
        <f>HLOOKUP("Device Tree Pin Name",#REF!,MATCH($A734,#REF!,0),FALSE)</f>
        <v>#REF!</v>
      </c>
      <c r="T734" s="47" t="e">
        <f>HLOOKUP("power rail",#REF!,MATCH($A734,#REF!,0),FALSE)</f>
        <v>#REF!</v>
      </c>
      <c r="U734" s="62" t="e">
        <f>HLOOKUP("Wake Capable",#REF!,MATCH($A734,#REF!,0),FALSE)</f>
        <v>#REF!</v>
      </c>
      <c r="V734" s="62" t="e">
        <f>HLOOKUP("Strap",#REF!,MATCH($A734,#REF!,0),FALSE)</f>
        <v>#REF!</v>
      </c>
      <c r="W734" s="62"/>
      <c r="X734" s="62"/>
      <c r="Y734" s="62"/>
      <c r="Z734" s="47"/>
      <c r="AA734" s="47" t="e">
        <f>HLOOKUP("Pad type",#REF!,MATCH($A734,#REF!,0),FALSE)</f>
        <v>#REF!</v>
      </c>
      <c r="AB734" s="63"/>
      <c r="AC734" s="63" t="e">
        <f>HLOOKUP("POR Pin State",#REF!,MATCH($A734,#REF!,0),FALSE)</f>
        <v>#REF!</v>
      </c>
      <c r="AD734" s="207"/>
      <c r="AE734" s="208"/>
      <c r="AF734" s="208"/>
      <c r="AG734" s="208"/>
      <c r="AH734" s="209"/>
      <c r="AI734" s="209"/>
      <c r="AJ734" s="210"/>
      <c r="AK734" s="210"/>
      <c r="AL734" s="210"/>
      <c r="AM734" s="210"/>
      <c r="AN734" s="210"/>
      <c r="AO734" s="210"/>
      <c r="AP734" s="210"/>
      <c r="AQ734" s="215" t="s">
        <v>1730</v>
      </c>
      <c r="AR734" s="105"/>
      <c r="AS734" s="105"/>
      <c r="AT734" s="105"/>
      <c r="AU734" s="105"/>
      <c r="AV734" s="105"/>
      <c r="AW734" s="105"/>
      <c r="AX734" s="105"/>
      <c r="AY734" s="105"/>
      <c r="AZ734" s="105"/>
      <c r="BA734" s="105"/>
      <c r="BB734" s="218"/>
      <c r="BC734" s="105"/>
      <c r="BD734" s="250"/>
      <c r="BE734" s="252" t="s">
        <v>1731</v>
      </c>
      <c r="BF734" s="147" t="e">
        <f>VLOOKUP($A734,#REF!,34,FALSE)</f>
        <v>#REF!</v>
      </c>
      <c r="BG734" s="147" t="e">
        <f>VLOOKUP($A734,#REF!,22,FALSE)</f>
        <v>#REF!</v>
      </c>
      <c r="BH734" s="149"/>
    </row>
    <row r="735" s="5" customFormat="1" ht="12.95" customHeight="1" spans="1:60">
      <c r="A735" s="48" t="s">
        <v>1732</v>
      </c>
      <c r="B735" s="38" t="e">
        <f>VLOOKUP($A735,#REF!,34,FALSE)</f>
        <v>#REF!</v>
      </c>
      <c r="C735" s="39" t="str">
        <f t="shared" si="166"/>
        <v>unused_DDR_XM1_B5RDQS_P</v>
      </c>
      <c r="D735" s="40" t="e">
        <f>IF(LEN(VLOOKUP($A735,#REF!,8,FALSE)),LEFT(VLOOKUP($A735,#REF!,8,FALSE),LEN(VLOOKUP($A735,#REF!,8,FALSE))-2),"")</f>
        <v>#REF!</v>
      </c>
      <c r="E735" s="41" t="e">
        <f>IF(LEN(VLOOKUP($A735,#REF!,4,FALSE)),IF(INDEX(#REF!,MATCH($A735,#REF!,0),1),LEFT(VLOOKUP($A735,#REF!,4,FALSE),LEN(VLOOKUP($A735,#REF!,4,FALSE))-2),CONCATENATE(LEFT(VLOOKUP($A735,#REF!,4,FALSE),LEN(VLOOKUP($A735,#REF!,4,FALSE))-2),"*")),"")</f>
        <v>#REF!</v>
      </c>
      <c r="F735" s="42" t="e">
        <f>IF(LEN(VLOOKUP($A735,#REF!,5,FALSE)),IF(INDEX(#REF!,MATCH($A735,#REF!,0),2),LEFT(VLOOKUP($A735,#REF!,5,FALSE),LEN(VLOOKUP($A735,#REF!,5,FALSE))-2),CONCATENATE(LEFT(VLOOKUP($A735,#REF!,5,FALSE),LEN(VLOOKUP($A735,#REF!,5,FALSE))-2),"*")),"")</f>
        <v>#REF!</v>
      </c>
      <c r="G735" s="42" t="e">
        <f>IF(LEN(VLOOKUP($A735,#REF!,6,FALSE)),IF(INDEX(#REF!,MATCH($A735,#REF!,0),3),LEFT(VLOOKUP($A735,#REF!,6,FALSE),LEN(VLOOKUP($A735,#REF!,6,FALSE))-2),CONCATENATE(LEFT(VLOOKUP($A735,#REF!,6,FALSE),LEN(VLOOKUP($A735,#REF!,6,FALSE))-2),"*")),"")</f>
        <v>#REF!</v>
      </c>
      <c r="H735" s="43" t="e">
        <f>IF(LEN(VLOOKUP($A735,#REF!,7,FALSE)),IF(INDEX(#REF!,MATCH($A735,#REF!,0),4),LEFT(VLOOKUP($A735,#REF!,7,FALSE),LEN(VLOOKUP($A735,#REF!,7,FALSE))-2),CONCATENATE(LEFT(VLOOKUP($A735,#REF!,7,FALSE),LEN(VLOOKUP($A735,#REF!,7,FALSE))-2),"*")),"")</f>
        <v>#REF!</v>
      </c>
      <c r="I735" s="54" t="e">
        <f>IF(LEN(VLOOKUP($A735,#REF!,8,FALSE)),UPPER(RIGHT(VLOOKUP($A735,#REF!,8,FALSE),1)),"")</f>
        <v>#REF!</v>
      </c>
      <c r="J735" s="42" t="e">
        <f>IF(LEN(VLOOKUP($A735,#REF!,4,FALSE)),UPPER(RIGHT(VLOOKUP($A735,#REF!,4,FALSE),1)),"")</f>
        <v>#REF!</v>
      </c>
      <c r="K735" s="42" t="e">
        <f>IF(LEN(VLOOKUP($A735,#REF!,5,FALSE)),UPPER(RIGHT(VLOOKUP($A735,#REF!,5,FALSE),1)),"")</f>
        <v>#REF!</v>
      </c>
      <c r="L735" s="42" t="e">
        <f>IF(LEN(VLOOKUP($A735,#REF!,6,FALSE)),UPPER(RIGHT(VLOOKUP($A735,#REF!,6,FALSE),1)),"")</f>
        <v>#REF!</v>
      </c>
      <c r="M735" s="43" t="e">
        <f>IF(LEN(VLOOKUP($A735,#REF!,7,FALSE)),UPPER(RIGHT(VLOOKUP($A735,#REF!,7,FALSE),1)),"")</f>
        <v>#REF!</v>
      </c>
      <c r="N735" s="206"/>
      <c r="O735" s="206"/>
      <c r="P735" s="206"/>
      <c r="Q735" s="206"/>
      <c r="R735" s="206"/>
      <c r="S735" s="63" t="e">
        <f>HLOOKUP("Device Tree Pin Name",#REF!,MATCH($A735,#REF!,0),FALSE)</f>
        <v>#REF!</v>
      </c>
      <c r="T735" s="47" t="e">
        <f>HLOOKUP("power rail",#REF!,MATCH($A735,#REF!,0),FALSE)</f>
        <v>#REF!</v>
      </c>
      <c r="U735" s="62" t="e">
        <f>HLOOKUP("Wake Capable",#REF!,MATCH($A735,#REF!,0),FALSE)</f>
        <v>#REF!</v>
      </c>
      <c r="V735" s="62" t="e">
        <f>HLOOKUP("Strap",#REF!,MATCH($A735,#REF!,0),FALSE)</f>
        <v>#REF!</v>
      </c>
      <c r="W735" s="62"/>
      <c r="X735" s="62"/>
      <c r="Y735" s="62"/>
      <c r="Z735" s="47"/>
      <c r="AA735" s="47" t="e">
        <f>HLOOKUP("Pad type",#REF!,MATCH($A735,#REF!,0),FALSE)</f>
        <v>#REF!</v>
      </c>
      <c r="AB735" s="63"/>
      <c r="AC735" s="63" t="e">
        <f>HLOOKUP("POR Pin State",#REF!,MATCH($A735,#REF!,0),FALSE)</f>
        <v>#REF!</v>
      </c>
      <c r="AD735" s="207"/>
      <c r="AE735" s="208"/>
      <c r="AF735" s="208"/>
      <c r="AG735" s="208"/>
      <c r="AH735" s="209"/>
      <c r="AI735" s="209"/>
      <c r="AJ735" s="210"/>
      <c r="AK735" s="210"/>
      <c r="AL735" s="210"/>
      <c r="AM735" s="210"/>
      <c r="AN735" s="210"/>
      <c r="AO735" s="210"/>
      <c r="AP735" s="210"/>
      <c r="AQ735" s="215" t="s">
        <v>1732</v>
      </c>
      <c r="AR735" s="105"/>
      <c r="AS735" s="105"/>
      <c r="AT735" s="105"/>
      <c r="AU735" s="105"/>
      <c r="AV735" s="105"/>
      <c r="AW735" s="105"/>
      <c r="AX735" s="105"/>
      <c r="AY735" s="105"/>
      <c r="AZ735" s="105"/>
      <c r="BA735" s="105"/>
      <c r="BB735" s="218"/>
      <c r="BC735" s="105"/>
      <c r="BD735" s="250"/>
      <c r="BE735" s="252" t="s">
        <v>1733</v>
      </c>
      <c r="BF735" s="147" t="e">
        <f>VLOOKUP($A735,#REF!,34,FALSE)</f>
        <v>#REF!</v>
      </c>
      <c r="BG735" s="147" t="e">
        <f>VLOOKUP($A735,#REF!,22,FALSE)</f>
        <v>#REF!</v>
      </c>
      <c r="BH735" s="149"/>
    </row>
    <row r="736" s="5" customFormat="1" ht="12.95" customHeight="1" spans="1:60">
      <c r="A736" s="48" t="s">
        <v>1734</v>
      </c>
      <c r="B736" s="38" t="e">
        <f>VLOOKUP($A736,#REF!,34,FALSE)</f>
        <v>#REF!</v>
      </c>
      <c r="C736" s="39" t="str">
        <f t="shared" si="166"/>
        <v>unused_DDR_XM1_B5RDQS_N</v>
      </c>
      <c r="D736" s="40" t="e">
        <f>IF(LEN(VLOOKUP($A736,#REF!,8,FALSE)),LEFT(VLOOKUP($A736,#REF!,8,FALSE),LEN(VLOOKUP($A736,#REF!,8,FALSE))-2),"")</f>
        <v>#REF!</v>
      </c>
      <c r="E736" s="41" t="e">
        <f>IF(LEN(VLOOKUP($A736,#REF!,4,FALSE)),IF(INDEX(#REF!,MATCH($A736,#REF!,0),1),LEFT(VLOOKUP($A736,#REF!,4,FALSE),LEN(VLOOKUP($A736,#REF!,4,FALSE))-2),CONCATENATE(LEFT(VLOOKUP($A736,#REF!,4,FALSE),LEN(VLOOKUP($A736,#REF!,4,FALSE))-2),"*")),"")</f>
        <v>#REF!</v>
      </c>
      <c r="F736" s="42" t="e">
        <f>IF(LEN(VLOOKUP($A736,#REF!,5,FALSE)),IF(INDEX(#REF!,MATCH($A736,#REF!,0),2),LEFT(VLOOKUP($A736,#REF!,5,FALSE),LEN(VLOOKUP($A736,#REF!,5,FALSE))-2),CONCATENATE(LEFT(VLOOKUP($A736,#REF!,5,FALSE),LEN(VLOOKUP($A736,#REF!,5,FALSE))-2),"*")),"")</f>
        <v>#REF!</v>
      </c>
      <c r="G736" s="42" t="e">
        <f>IF(LEN(VLOOKUP($A736,#REF!,6,FALSE)),IF(INDEX(#REF!,MATCH($A736,#REF!,0),3),LEFT(VLOOKUP($A736,#REF!,6,FALSE),LEN(VLOOKUP($A736,#REF!,6,FALSE))-2),CONCATENATE(LEFT(VLOOKUP($A736,#REF!,6,FALSE),LEN(VLOOKUP($A736,#REF!,6,FALSE))-2),"*")),"")</f>
        <v>#REF!</v>
      </c>
      <c r="H736" s="43" t="e">
        <f>IF(LEN(VLOOKUP($A736,#REF!,7,FALSE)),IF(INDEX(#REF!,MATCH($A736,#REF!,0),4),LEFT(VLOOKUP($A736,#REF!,7,FALSE),LEN(VLOOKUP($A736,#REF!,7,FALSE))-2),CONCATENATE(LEFT(VLOOKUP($A736,#REF!,7,FALSE),LEN(VLOOKUP($A736,#REF!,7,FALSE))-2),"*")),"")</f>
        <v>#REF!</v>
      </c>
      <c r="I736" s="54" t="e">
        <f>IF(LEN(VLOOKUP($A736,#REF!,8,FALSE)),UPPER(RIGHT(VLOOKUP($A736,#REF!,8,FALSE),1)),"")</f>
        <v>#REF!</v>
      </c>
      <c r="J736" s="42" t="e">
        <f>IF(LEN(VLOOKUP($A736,#REF!,4,FALSE)),UPPER(RIGHT(VLOOKUP($A736,#REF!,4,FALSE),1)),"")</f>
        <v>#REF!</v>
      </c>
      <c r="K736" s="42" t="e">
        <f>IF(LEN(VLOOKUP($A736,#REF!,5,FALSE)),UPPER(RIGHT(VLOOKUP($A736,#REF!,5,FALSE),1)),"")</f>
        <v>#REF!</v>
      </c>
      <c r="L736" s="42" t="e">
        <f>IF(LEN(VLOOKUP($A736,#REF!,6,FALSE)),UPPER(RIGHT(VLOOKUP($A736,#REF!,6,FALSE),1)),"")</f>
        <v>#REF!</v>
      </c>
      <c r="M736" s="43" t="e">
        <f>IF(LEN(VLOOKUP($A736,#REF!,7,FALSE)),UPPER(RIGHT(VLOOKUP($A736,#REF!,7,FALSE),1)),"")</f>
        <v>#REF!</v>
      </c>
      <c r="N736" s="206"/>
      <c r="O736" s="206"/>
      <c r="P736" s="206"/>
      <c r="Q736" s="206"/>
      <c r="R736" s="206"/>
      <c r="S736" s="63" t="e">
        <f>HLOOKUP("Device Tree Pin Name",#REF!,MATCH($A736,#REF!,0),FALSE)</f>
        <v>#REF!</v>
      </c>
      <c r="T736" s="47" t="e">
        <f>HLOOKUP("power rail",#REF!,MATCH($A736,#REF!,0),FALSE)</f>
        <v>#REF!</v>
      </c>
      <c r="U736" s="62" t="e">
        <f>HLOOKUP("Wake Capable",#REF!,MATCH($A736,#REF!,0),FALSE)</f>
        <v>#REF!</v>
      </c>
      <c r="V736" s="62" t="e">
        <f>HLOOKUP("Strap",#REF!,MATCH($A736,#REF!,0),FALSE)</f>
        <v>#REF!</v>
      </c>
      <c r="W736" s="62"/>
      <c r="X736" s="62"/>
      <c r="Y736" s="62"/>
      <c r="Z736" s="47"/>
      <c r="AA736" s="47" t="e">
        <f>HLOOKUP("Pad type",#REF!,MATCH($A736,#REF!,0),FALSE)</f>
        <v>#REF!</v>
      </c>
      <c r="AB736" s="63"/>
      <c r="AC736" s="63" t="e">
        <f>HLOOKUP("POR Pin State",#REF!,MATCH($A736,#REF!,0),FALSE)</f>
        <v>#REF!</v>
      </c>
      <c r="AD736" s="207"/>
      <c r="AE736" s="208"/>
      <c r="AF736" s="208"/>
      <c r="AG736" s="208"/>
      <c r="AH736" s="209"/>
      <c r="AI736" s="209"/>
      <c r="AJ736" s="210"/>
      <c r="AK736" s="210"/>
      <c r="AL736" s="210"/>
      <c r="AM736" s="210"/>
      <c r="AN736" s="210"/>
      <c r="AO736" s="210"/>
      <c r="AP736" s="210"/>
      <c r="AQ736" s="215" t="s">
        <v>1734</v>
      </c>
      <c r="AR736" s="105"/>
      <c r="AS736" s="105"/>
      <c r="AT736" s="105"/>
      <c r="AU736" s="105"/>
      <c r="AV736" s="105"/>
      <c r="AW736" s="105"/>
      <c r="AX736" s="105"/>
      <c r="AY736" s="105"/>
      <c r="AZ736" s="105"/>
      <c r="BA736" s="105"/>
      <c r="BB736" s="218"/>
      <c r="BC736" s="105"/>
      <c r="BD736" s="250"/>
      <c r="BE736" s="252" t="s">
        <v>1735</v>
      </c>
      <c r="BF736" s="147" t="e">
        <f>VLOOKUP($A736,#REF!,34,FALSE)</f>
        <v>#REF!</v>
      </c>
      <c r="BG736" s="147" t="e">
        <f>VLOOKUP($A736,#REF!,22,FALSE)</f>
        <v>#REF!</v>
      </c>
      <c r="BH736" s="149"/>
    </row>
    <row r="737" s="5" customFormat="1" ht="12.95" customHeight="1" spans="1:60">
      <c r="A737" s="10" t="s">
        <v>1736</v>
      </c>
      <c r="B737" s="38" t="e">
        <f>VLOOKUP($A737,#REF!,34,FALSE)</f>
        <v>#REF!</v>
      </c>
      <c r="C737" s="39" t="str">
        <f t="shared" si="166"/>
        <v>unused_DDR_XM1_B6D0</v>
      </c>
      <c r="D737" s="40" t="e">
        <f>IF(LEN(VLOOKUP($A737,#REF!,8,FALSE)),LEFT(VLOOKUP($A737,#REF!,8,FALSE),LEN(VLOOKUP($A737,#REF!,8,FALSE))-2),"")</f>
        <v>#REF!</v>
      </c>
      <c r="E737" s="41" t="e">
        <f>IF(LEN(VLOOKUP($A737,#REF!,4,FALSE)),IF(INDEX(#REF!,MATCH($A737,#REF!,0),1),LEFT(VLOOKUP($A737,#REF!,4,FALSE),LEN(VLOOKUP($A737,#REF!,4,FALSE))-2),CONCATENATE(LEFT(VLOOKUP($A737,#REF!,4,FALSE),LEN(VLOOKUP($A737,#REF!,4,FALSE))-2),"*")),"")</f>
        <v>#REF!</v>
      </c>
      <c r="F737" s="42" t="e">
        <f>IF(LEN(VLOOKUP($A737,#REF!,5,FALSE)),IF(INDEX(#REF!,MATCH($A737,#REF!,0),2),LEFT(VLOOKUP($A737,#REF!,5,FALSE),LEN(VLOOKUP($A737,#REF!,5,FALSE))-2),CONCATENATE(LEFT(VLOOKUP($A737,#REF!,5,FALSE),LEN(VLOOKUP($A737,#REF!,5,FALSE))-2),"*")),"")</f>
        <v>#REF!</v>
      </c>
      <c r="G737" s="42" t="e">
        <f>IF(LEN(VLOOKUP($A737,#REF!,6,FALSE)),IF(INDEX(#REF!,MATCH($A737,#REF!,0),3),LEFT(VLOOKUP($A737,#REF!,6,FALSE),LEN(VLOOKUP($A737,#REF!,6,FALSE))-2),CONCATENATE(LEFT(VLOOKUP($A737,#REF!,6,FALSE),LEN(VLOOKUP($A737,#REF!,6,FALSE))-2),"*")),"")</f>
        <v>#REF!</v>
      </c>
      <c r="H737" s="43" t="e">
        <f>IF(LEN(VLOOKUP($A737,#REF!,7,FALSE)),IF(INDEX(#REF!,MATCH($A737,#REF!,0),4),LEFT(VLOOKUP($A737,#REF!,7,FALSE),LEN(VLOOKUP($A737,#REF!,7,FALSE))-2),CONCATENATE(LEFT(VLOOKUP($A737,#REF!,7,FALSE),LEN(VLOOKUP($A737,#REF!,7,FALSE))-2),"*")),"")</f>
        <v>#REF!</v>
      </c>
      <c r="I737" s="54" t="e">
        <f>IF(LEN(VLOOKUP($A737,#REF!,8,FALSE)),UPPER(RIGHT(VLOOKUP($A737,#REF!,8,FALSE),1)),"")</f>
        <v>#REF!</v>
      </c>
      <c r="J737" s="42" t="e">
        <f>IF(LEN(VLOOKUP($A737,#REF!,4,FALSE)),UPPER(RIGHT(VLOOKUP($A737,#REF!,4,FALSE),1)),"")</f>
        <v>#REF!</v>
      </c>
      <c r="K737" s="42" t="e">
        <f>IF(LEN(VLOOKUP($A737,#REF!,5,FALSE)),UPPER(RIGHT(VLOOKUP($A737,#REF!,5,FALSE),1)),"")</f>
        <v>#REF!</v>
      </c>
      <c r="L737" s="42" t="e">
        <f>IF(LEN(VLOOKUP($A737,#REF!,6,FALSE)),UPPER(RIGHT(VLOOKUP($A737,#REF!,6,FALSE),1)),"")</f>
        <v>#REF!</v>
      </c>
      <c r="M737" s="43" t="e">
        <f>IF(LEN(VLOOKUP($A737,#REF!,7,FALSE)),UPPER(RIGHT(VLOOKUP($A737,#REF!,7,FALSE),1)),"")</f>
        <v>#REF!</v>
      </c>
      <c r="N737" s="206"/>
      <c r="O737" s="206"/>
      <c r="P737" s="206"/>
      <c r="Q737" s="206"/>
      <c r="R737" s="206"/>
      <c r="S737" s="63" t="e">
        <f>HLOOKUP("Device Tree Pin Name",#REF!,MATCH($A737,#REF!,0),FALSE)</f>
        <v>#REF!</v>
      </c>
      <c r="T737" s="47" t="e">
        <f>HLOOKUP("power rail",#REF!,MATCH($A737,#REF!,0),FALSE)</f>
        <v>#REF!</v>
      </c>
      <c r="U737" s="62" t="e">
        <f>HLOOKUP("Wake Capable",#REF!,MATCH($A737,#REF!,0),FALSE)</f>
        <v>#REF!</v>
      </c>
      <c r="V737" s="62" t="e">
        <f>HLOOKUP("Strap",#REF!,MATCH($A737,#REF!,0),FALSE)</f>
        <v>#REF!</v>
      </c>
      <c r="W737" s="62"/>
      <c r="X737" s="62"/>
      <c r="Y737" s="62"/>
      <c r="Z737" s="47"/>
      <c r="AA737" s="47" t="e">
        <f>HLOOKUP("Pad type",#REF!,MATCH($A737,#REF!,0),FALSE)</f>
        <v>#REF!</v>
      </c>
      <c r="AB737" s="63"/>
      <c r="AC737" s="63" t="e">
        <f>HLOOKUP("POR Pin State",#REF!,MATCH($A737,#REF!,0),FALSE)</f>
        <v>#REF!</v>
      </c>
      <c r="AD737" s="207"/>
      <c r="AE737" s="208"/>
      <c r="AF737" s="208"/>
      <c r="AG737" s="208"/>
      <c r="AH737" s="209"/>
      <c r="AI737" s="209"/>
      <c r="AJ737" s="210"/>
      <c r="AK737" s="210"/>
      <c r="AL737" s="210"/>
      <c r="AM737" s="210"/>
      <c r="AN737" s="210"/>
      <c r="AO737" s="210"/>
      <c r="AP737" s="210"/>
      <c r="AQ737" s="215" t="s">
        <v>1737</v>
      </c>
      <c r="AR737" s="105"/>
      <c r="AS737" s="105"/>
      <c r="AT737" s="105"/>
      <c r="AU737" s="105"/>
      <c r="AV737" s="105"/>
      <c r="AW737" s="105"/>
      <c r="AX737" s="105"/>
      <c r="AY737" s="105"/>
      <c r="AZ737" s="105"/>
      <c r="BA737" s="105"/>
      <c r="BB737" s="218"/>
      <c r="BC737" s="105"/>
      <c r="BD737" s="250"/>
      <c r="BE737" s="252" t="s">
        <v>1738</v>
      </c>
      <c r="BF737" s="147" t="e">
        <f>VLOOKUP($A737,#REF!,34,FALSE)</f>
        <v>#REF!</v>
      </c>
      <c r="BG737" s="147" t="e">
        <f>VLOOKUP($A737,#REF!,22,FALSE)</f>
        <v>#REF!</v>
      </c>
      <c r="BH737" s="149"/>
    </row>
    <row r="738" s="5" customFormat="1" ht="12.95" customHeight="1" spans="1:60">
      <c r="A738" s="10" t="s">
        <v>1739</v>
      </c>
      <c r="B738" s="38" t="e">
        <f>VLOOKUP($A738,#REF!,34,FALSE)</f>
        <v>#REF!</v>
      </c>
      <c r="C738" s="39" t="str">
        <f t="shared" si="166"/>
        <v>unused_DDR_XM1_B6D1</v>
      </c>
      <c r="D738" s="40" t="e">
        <f>IF(LEN(VLOOKUP($A738,#REF!,8,FALSE)),LEFT(VLOOKUP($A738,#REF!,8,FALSE),LEN(VLOOKUP($A738,#REF!,8,FALSE))-2),"")</f>
        <v>#REF!</v>
      </c>
      <c r="E738" s="41" t="e">
        <f>IF(LEN(VLOOKUP($A738,#REF!,4,FALSE)),IF(INDEX(#REF!,MATCH($A738,#REF!,0),1),LEFT(VLOOKUP($A738,#REF!,4,FALSE),LEN(VLOOKUP($A738,#REF!,4,FALSE))-2),CONCATENATE(LEFT(VLOOKUP($A738,#REF!,4,FALSE),LEN(VLOOKUP($A738,#REF!,4,FALSE))-2),"*")),"")</f>
        <v>#REF!</v>
      </c>
      <c r="F738" s="42" t="e">
        <f>IF(LEN(VLOOKUP($A738,#REF!,5,FALSE)),IF(INDEX(#REF!,MATCH($A738,#REF!,0),2),LEFT(VLOOKUP($A738,#REF!,5,FALSE),LEN(VLOOKUP($A738,#REF!,5,FALSE))-2),CONCATENATE(LEFT(VLOOKUP($A738,#REF!,5,FALSE),LEN(VLOOKUP($A738,#REF!,5,FALSE))-2),"*")),"")</f>
        <v>#REF!</v>
      </c>
      <c r="G738" s="42" t="e">
        <f>IF(LEN(VLOOKUP($A738,#REF!,6,FALSE)),IF(INDEX(#REF!,MATCH($A738,#REF!,0),3),LEFT(VLOOKUP($A738,#REF!,6,FALSE),LEN(VLOOKUP($A738,#REF!,6,FALSE))-2),CONCATENATE(LEFT(VLOOKUP($A738,#REF!,6,FALSE),LEN(VLOOKUP($A738,#REF!,6,FALSE))-2),"*")),"")</f>
        <v>#REF!</v>
      </c>
      <c r="H738" s="43" t="e">
        <f>IF(LEN(VLOOKUP($A738,#REF!,7,FALSE)),IF(INDEX(#REF!,MATCH($A738,#REF!,0),4),LEFT(VLOOKUP($A738,#REF!,7,FALSE),LEN(VLOOKUP($A738,#REF!,7,FALSE))-2),CONCATENATE(LEFT(VLOOKUP($A738,#REF!,7,FALSE),LEN(VLOOKUP($A738,#REF!,7,FALSE))-2),"*")),"")</f>
        <v>#REF!</v>
      </c>
      <c r="I738" s="54" t="e">
        <f>IF(LEN(VLOOKUP($A738,#REF!,8,FALSE)),UPPER(RIGHT(VLOOKUP($A738,#REF!,8,FALSE),1)),"")</f>
        <v>#REF!</v>
      </c>
      <c r="J738" s="42" t="e">
        <f>IF(LEN(VLOOKUP($A738,#REF!,4,FALSE)),UPPER(RIGHT(VLOOKUP($A738,#REF!,4,FALSE),1)),"")</f>
        <v>#REF!</v>
      </c>
      <c r="K738" s="42" t="e">
        <f>IF(LEN(VLOOKUP($A738,#REF!,5,FALSE)),UPPER(RIGHT(VLOOKUP($A738,#REF!,5,FALSE),1)),"")</f>
        <v>#REF!</v>
      </c>
      <c r="L738" s="42" t="e">
        <f>IF(LEN(VLOOKUP($A738,#REF!,6,FALSE)),UPPER(RIGHT(VLOOKUP($A738,#REF!,6,FALSE),1)),"")</f>
        <v>#REF!</v>
      </c>
      <c r="M738" s="43" t="e">
        <f>IF(LEN(VLOOKUP($A738,#REF!,7,FALSE)),UPPER(RIGHT(VLOOKUP($A738,#REF!,7,FALSE),1)),"")</f>
        <v>#REF!</v>
      </c>
      <c r="N738" s="206"/>
      <c r="O738" s="206"/>
      <c r="P738" s="206"/>
      <c r="Q738" s="206"/>
      <c r="R738" s="206"/>
      <c r="S738" s="63" t="e">
        <f>HLOOKUP("Device Tree Pin Name",#REF!,MATCH($A738,#REF!,0),FALSE)</f>
        <v>#REF!</v>
      </c>
      <c r="T738" s="47" t="e">
        <f>HLOOKUP("power rail",#REF!,MATCH($A738,#REF!,0),FALSE)</f>
        <v>#REF!</v>
      </c>
      <c r="U738" s="62" t="e">
        <f>HLOOKUP("Wake Capable",#REF!,MATCH($A738,#REF!,0),FALSE)</f>
        <v>#REF!</v>
      </c>
      <c r="V738" s="62" t="e">
        <f>HLOOKUP("Strap",#REF!,MATCH($A738,#REF!,0),FALSE)</f>
        <v>#REF!</v>
      </c>
      <c r="W738" s="62"/>
      <c r="X738" s="62"/>
      <c r="Y738" s="62"/>
      <c r="Z738" s="47"/>
      <c r="AA738" s="47" t="e">
        <f>HLOOKUP("Pad type",#REF!,MATCH($A738,#REF!,0),FALSE)</f>
        <v>#REF!</v>
      </c>
      <c r="AB738" s="63"/>
      <c r="AC738" s="63" t="e">
        <f>HLOOKUP("POR Pin State",#REF!,MATCH($A738,#REF!,0),FALSE)</f>
        <v>#REF!</v>
      </c>
      <c r="AD738" s="207"/>
      <c r="AE738" s="208"/>
      <c r="AF738" s="208"/>
      <c r="AG738" s="208"/>
      <c r="AH738" s="209"/>
      <c r="AI738" s="209"/>
      <c r="AJ738" s="210"/>
      <c r="AK738" s="210"/>
      <c r="AL738" s="210"/>
      <c r="AM738" s="210"/>
      <c r="AN738" s="210"/>
      <c r="AO738" s="210"/>
      <c r="AP738" s="210"/>
      <c r="AQ738" s="215" t="s">
        <v>1740</v>
      </c>
      <c r="AR738" s="105"/>
      <c r="AS738" s="105"/>
      <c r="AT738" s="105"/>
      <c r="AU738" s="105"/>
      <c r="AV738" s="105"/>
      <c r="AW738" s="105"/>
      <c r="AX738" s="105"/>
      <c r="AY738" s="105"/>
      <c r="AZ738" s="105"/>
      <c r="BA738" s="105"/>
      <c r="BB738" s="218"/>
      <c r="BC738" s="105"/>
      <c r="BD738" s="250"/>
      <c r="BE738" s="252" t="s">
        <v>1741</v>
      </c>
      <c r="BF738" s="147" t="e">
        <f>VLOOKUP($A738,#REF!,34,FALSE)</f>
        <v>#REF!</v>
      </c>
      <c r="BG738" s="147" t="e">
        <f>VLOOKUP($A738,#REF!,22,FALSE)</f>
        <v>#REF!</v>
      </c>
      <c r="BH738" s="149"/>
    </row>
    <row r="739" s="5" customFormat="1" ht="12.95" customHeight="1" spans="1:60">
      <c r="A739" s="48" t="s">
        <v>1742</v>
      </c>
      <c r="B739" s="38" t="e">
        <f>VLOOKUP($A739,#REF!,34,FALSE)</f>
        <v>#REF!</v>
      </c>
      <c r="C739" s="39" t="str">
        <f t="shared" si="166"/>
        <v>unused_DDR_XM1_B6D2</v>
      </c>
      <c r="D739" s="40" t="e">
        <f>IF(LEN(VLOOKUP($A739,#REF!,8,FALSE)),LEFT(VLOOKUP($A739,#REF!,8,FALSE),LEN(VLOOKUP($A739,#REF!,8,FALSE))-2),"")</f>
        <v>#REF!</v>
      </c>
      <c r="E739" s="41" t="e">
        <f>IF(LEN(VLOOKUP($A739,#REF!,4,FALSE)),IF(INDEX(#REF!,MATCH($A739,#REF!,0),1),LEFT(VLOOKUP($A739,#REF!,4,FALSE),LEN(VLOOKUP($A739,#REF!,4,FALSE))-2),CONCATENATE(LEFT(VLOOKUP($A739,#REF!,4,FALSE),LEN(VLOOKUP($A739,#REF!,4,FALSE))-2),"*")),"")</f>
        <v>#REF!</v>
      </c>
      <c r="F739" s="42" t="e">
        <f>IF(LEN(VLOOKUP($A739,#REF!,5,FALSE)),IF(INDEX(#REF!,MATCH($A739,#REF!,0),2),LEFT(VLOOKUP($A739,#REF!,5,FALSE),LEN(VLOOKUP($A739,#REF!,5,FALSE))-2),CONCATENATE(LEFT(VLOOKUP($A739,#REF!,5,FALSE),LEN(VLOOKUP($A739,#REF!,5,FALSE))-2),"*")),"")</f>
        <v>#REF!</v>
      </c>
      <c r="G739" s="42" t="e">
        <f>IF(LEN(VLOOKUP($A739,#REF!,6,FALSE)),IF(INDEX(#REF!,MATCH($A739,#REF!,0),3),LEFT(VLOOKUP($A739,#REF!,6,FALSE),LEN(VLOOKUP($A739,#REF!,6,FALSE))-2),CONCATENATE(LEFT(VLOOKUP($A739,#REF!,6,FALSE),LEN(VLOOKUP($A739,#REF!,6,FALSE))-2),"*")),"")</f>
        <v>#REF!</v>
      </c>
      <c r="H739" s="43" t="e">
        <f>IF(LEN(VLOOKUP($A739,#REF!,7,FALSE)),IF(INDEX(#REF!,MATCH($A739,#REF!,0),4),LEFT(VLOOKUP($A739,#REF!,7,FALSE),LEN(VLOOKUP($A739,#REF!,7,FALSE))-2),CONCATENATE(LEFT(VLOOKUP($A739,#REF!,7,FALSE),LEN(VLOOKUP($A739,#REF!,7,FALSE))-2),"*")),"")</f>
        <v>#REF!</v>
      </c>
      <c r="I739" s="54" t="e">
        <f>IF(LEN(VLOOKUP($A739,#REF!,8,FALSE)),UPPER(RIGHT(VLOOKUP($A739,#REF!,8,FALSE),1)),"")</f>
        <v>#REF!</v>
      </c>
      <c r="J739" s="42" t="e">
        <f>IF(LEN(VLOOKUP($A739,#REF!,4,FALSE)),UPPER(RIGHT(VLOOKUP($A739,#REF!,4,FALSE),1)),"")</f>
        <v>#REF!</v>
      </c>
      <c r="K739" s="42" t="e">
        <f>IF(LEN(VLOOKUP($A739,#REF!,5,FALSE)),UPPER(RIGHT(VLOOKUP($A739,#REF!,5,FALSE),1)),"")</f>
        <v>#REF!</v>
      </c>
      <c r="L739" s="42" t="e">
        <f>IF(LEN(VLOOKUP($A739,#REF!,6,FALSE)),UPPER(RIGHT(VLOOKUP($A739,#REF!,6,FALSE),1)),"")</f>
        <v>#REF!</v>
      </c>
      <c r="M739" s="43" t="e">
        <f>IF(LEN(VLOOKUP($A739,#REF!,7,FALSE)),UPPER(RIGHT(VLOOKUP($A739,#REF!,7,FALSE),1)),"")</f>
        <v>#REF!</v>
      </c>
      <c r="N739" s="206"/>
      <c r="O739" s="206"/>
      <c r="P739" s="206"/>
      <c r="Q739" s="206"/>
      <c r="R739" s="206"/>
      <c r="S739" s="63" t="e">
        <f>HLOOKUP("Device Tree Pin Name",#REF!,MATCH($A739,#REF!,0),FALSE)</f>
        <v>#REF!</v>
      </c>
      <c r="T739" s="47" t="e">
        <f>HLOOKUP("power rail",#REF!,MATCH($A739,#REF!,0),FALSE)</f>
        <v>#REF!</v>
      </c>
      <c r="U739" s="62" t="e">
        <f>HLOOKUP("Wake Capable",#REF!,MATCH($A739,#REF!,0),FALSE)</f>
        <v>#REF!</v>
      </c>
      <c r="V739" s="62" t="e">
        <f>HLOOKUP("Strap",#REF!,MATCH($A739,#REF!,0),FALSE)</f>
        <v>#REF!</v>
      </c>
      <c r="W739" s="62"/>
      <c r="X739" s="62"/>
      <c r="Y739" s="62"/>
      <c r="Z739" s="47"/>
      <c r="AA739" s="47" t="e">
        <f>HLOOKUP("Pad type",#REF!,MATCH($A739,#REF!,0),FALSE)</f>
        <v>#REF!</v>
      </c>
      <c r="AB739" s="63"/>
      <c r="AC739" s="63" t="e">
        <f>HLOOKUP("POR Pin State",#REF!,MATCH($A739,#REF!,0),FALSE)</f>
        <v>#REF!</v>
      </c>
      <c r="AD739" s="207"/>
      <c r="AE739" s="208"/>
      <c r="AF739" s="208"/>
      <c r="AG739" s="208"/>
      <c r="AH739" s="209"/>
      <c r="AI739" s="209"/>
      <c r="AJ739" s="210"/>
      <c r="AK739" s="210"/>
      <c r="AL739" s="210"/>
      <c r="AM739" s="210"/>
      <c r="AN739" s="210"/>
      <c r="AO739" s="210"/>
      <c r="AP739" s="210"/>
      <c r="AQ739" s="215" t="s">
        <v>1743</v>
      </c>
      <c r="AR739" s="105"/>
      <c r="AS739" s="105"/>
      <c r="AT739" s="105"/>
      <c r="AU739" s="105"/>
      <c r="AV739" s="105"/>
      <c r="AW739" s="105"/>
      <c r="AX739" s="105"/>
      <c r="AY739" s="105"/>
      <c r="AZ739" s="105"/>
      <c r="BA739" s="105"/>
      <c r="BB739" s="218"/>
      <c r="BC739" s="105"/>
      <c r="BD739" s="250"/>
      <c r="BE739" s="252" t="s">
        <v>1744</v>
      </c>
      <c r="BF739" s="147" t="e">
        <f>VLOOKUP($A739,#REF!,34,FALSE)</f>
        <v>#REF!</v>
      </c>
      <c r="BG739" s="147" t="e">
        <f>VLOOKUP($A739,#REF!,22,FALSE)</f>
        <v>#REF!</v>
      </c>
      <c r="BH739" s="149"/>
    </row>
    <row r="740" s="5" customFormat="1" ht="12.95" customHeight="1" spans="1:60">
      <c r="A740" s="48" t="s">
        <v>1745</v>
      </c>
      <c r="B740" s="38" t="e">
        <f>VLOOKUP($A740,#REF!,34,FALSE)</f>
        <v>#REF!</v>
      </c>
      <c r="C740" s="39" t="str">
        <f t="shared" si="166"/>
        <v>unused_DDR_XM1_B6D3</v>
      </c>
      <c r="D740" s="40" t="e">
        <f>IF(LEN(VLOOKUP($A740,#REF!,8,FALSE)),LEFT(VLOOKUP($A740,#REF!,8,FALSE),LEN(VLOOKUP($A740,#REF!,8,FALSE))-2),"")</f>
        <v>#REF!</v>
      </c>
      <c r="E740" s="41" t="e">
        <f>IF(LEN(VLOOKUP($A740,#REF!,4,FALSE)),IF(INDEX(#REF!,MATCH($A740,#REF!,0),1),LEFT(VLOOKUP($A740,#REF!,4,FALSE),LEN(VLOOKUP($A740,#REF!,4,FALSE))-2),CONCATENATE(LEFT(VLOOKUP($A740,#REF!,4,FALSE),LEN(VLOOKUP($A740,#REF!,4,FALSE))-2),"*")),"")</f>
        <v>#REF!</v>
      </c>
      <c r="F740" s="42" t="e">
        <f>IF(LEN(VLOOKUP($A740,#REF!,5,FALSE)),IF(INDEX(#REF!,MATCH($A740,#REF!,0),2),LEFT(VLOOKUP($A740,#REF!,5,FALSE),LEN(VLOOKUP($A740,#REF!,5,FALSE))-2),CONCATENATE(LEFT(VLOOKUP($A740,#REF!,5,FALSE),LEN(VLOOKUP($A740,#REF!,5,FALSE))-2),"*")),"")</f>
        <v>#REF!</v>
      </c>
      <c r="G740" s="42" t="e">
        <f>IF(LEN(VLOOKUP($A740,#REF!,6,FALSE)),IF(INDEX(#REF!,MATCH($A740,#REF!,0),3),LEFT(VLOOKUP($A740,#REF!,6,FALSE),LEN(VLOOKUP($A740,#REF!,6,FALSE))-2),CONCATENATE(LEFT(VLOOKUP($A740,#REF!,6,FALSE),LEN(VLOOKUP($A740,#REF!,6,FALSE))-2),"*")),"")</f>
        <v>#REF!</v>
      </c>
      <c r="H740" s="43" t="e">
        <f>IF(LEN(VLOOKUP($A740,#REF!,7,FALSE)),IF(INDEX(#REF!,MATCH($A740,#REF!,0),4),LEFT(VLOOKUP($A740,#REF!,7,FALSE),LEN(VLOOKUP($A740,#REF!,7,FALSE))-2),CONCATENATE(LEFT(VLOOKUP($A740,#REF!,7,FALSE),LEN(VLOOKUP($A740,#REF!,7,FALSE))-2),"*")),"")</f>
        <v>#REF!</v>
      </c>
      <c r="I740" s="54" t="e">
        <f>IF(LEN(VLOOKUP($A740,#REF!,8,FALSE)),UPPER(RIGHT(VLOOKUP($A740,#REF!,8,FALSE),1)),"")</f>
        <v>#REF!</v>
      </c>
      <c r="J740" s="42" t="e">
        <f>IF(LEN(VLOOKUP($A740,#REF!,4,FALSE)),UPPER(RIGHT(VLOOKUP($A740,#REF!,4,FALSE),1)),"")</f>
        <v>#REF!</v>
      </c>
      <c r="K740" s="42" t="e">
        <f>IF(LEN(VLOOKUP($A740,#REF!,5,FALSE)),UPPER(RIGHT(VLOOKUP($A740,#REF!,5,FALSE),1)),"")</f>
        <v>#REF!</v>
      </c>
      <c r="L740" s="42" t="e">
        <f>IF(LEN(VLOOKUP($A740,#REF!,6,FALSE)),UPPER(RIGHT(VLOOKUP($A740,#REF!,6,FALSE),1)),"")</f>
        <v>#REF!</v>
      </c>
      <c r="M740" s="43" t="e">
        <f>IF(LEN(VLOOKUP($A740,#REF!,7,FALSE)),UPPER(RIGHT(VLOOKUP($A740,#REF!,7,FALSE),1)),"")</f>
        <v>#REF!</v>
      </c>
      <c r="N740" s="206"/>
      <c r="O740" s="206"/>
      <c r="P740" s="206"/>
      <c r="Q740" s="206"/>
      <c r="R740" s="206"/>
      <c r="S740" s="63" t="e">
        <f>HLOOKUP("Device Tree Pin Name",#REF!,MATCH($A740,#REF!,0),FALSE)</f>
        <v>#REF!</v>
      </c>
      <c r="T740" s="47" t="e">
        <f>HLOOKUP("power rail",#REF!,MATCH($A740,#REF!,0),FALSE)</f>
        <v>#REF!</v>
      </c>
      <c r="U740" s="62" t="e">
        <f>HLOOKUP("Wake Capable",#REF!,MATCH($A740,#REF!,0),FALSE)</f>
        <v>#REF!</v>
      </c>
      <c r="V740" s="62" t="e">
        <f>HLOOKUP("Strap",#REF!,MATCH($A740,#REF!,0),FALSE)</f>
        <v>#REF!</v>
      </c>
      <c r="W740" s="62"/>
      <c r="X740" s="62"/>
      <c r="Y740" s="62"/>
      <c r="Z740" s="47"/>
      <c r="AA740" s="47" t="e">
        <f>HLOOKUP("Pad type",#REF!,MATCH($A740,#REF!,0),FALSE)</f>
        <v>#REF!</v>
      </c>
      <c r="AB740" s="63"/>
      <c r="AC740" s="63" t="e">
        <f>HLOOKUP("POR Pin State",#REF!,MATCH($A740,#REF!,0),FALSE)</f>
        <v>#REF!</v>
      </c>
      <c r="AD740" s="207"/>
      <c r="AE740" s="208"/>
      <c r="AF740" s="208"/>
      <c r="AG740" s="208"/>
      <c r="AH740" s="209"/>
      <c r="AI740" s="209"/>
      <c r="AJ740" s="210"/>
      <c r="AK740" s="210"/>
      <c r="AL740" s="210"/>
      <c r="AM740" s="210"/>
      <c r="AN740" s="210"/>
      <c r="AO740" s="210"/>
      <c r="AP740" s="210"/>
      <c r="AQ740" s="215" t="s">
        <v>1746</v>
      </c>
      <c r="AR740" s="105"/>
      <c r="AS740" s="105"/>
      <c r="AT740" s="105"/>
      <c r="AU740" s="105"/>
      <c r="AV740" s="105"/>
      <c r="AW740" s="105"/>
      <c r="AX740" s="105"/>
      <c r="AY740" s="105"/>
      <c r="AZ740" s="105"/>
      <c r="BA740" s="105"/>
      <c r="BB740" s="218"/>
      <c r="BC740" s="105"/>
      <c r="BD740" s="250"/>
      <c r="BE740" s="252" t="s">
        <v>1747</v>
      </c>
      <c r="BF740" s="147" t="e">
        <f>VLOOKUP($A740,#REF!,34,FALSE)</f>
        <v>#REF!</v>
      </c>
      <c r="BG740" s="147" t="e">
        <f>VLOOKUP($A740,#REF!,22,FALSE)</f>
        <v>#REF!</v>
      </c>
      <c r="BH740" s="149"/>
    </row>
    <row r="741" s="5" customFormat="1" ht="12.95" customHeight="1" spans="1:60">
      <c r="A741" s="48" t="s">
        <v>1748</v>
      </c>
      <c r="B741" s="38" t="e">
        <f>VLOOKUP($A741,#REF!,34,FALSE)</f>
        <v>#REF!</v>
      </c>
      <c r="C741" s="39" t="str">
        <f t="shared" si="166"/>
        <v>unused_DDR_XM1_B6D4</v>
      </c>
      <c r="D741" s="40" t="e">
        <f>IF(LEN(VLOOKUP($A741,#REF!,8,FALSE)),LEFT(VLOOKUP($A741,#REF!,8,FALSE),LEN(VLOOKUP($A741,#REF!,8,FALSE))-2),"")</f>
        <v>#REF!</v>
      </c>
      <c r="E741" s="41" t="e">
        <f>IF(LEN(VLOOKUP($A741,#REF!,4,FALSE)),IF(INDEX(#REF!,MATCH($A741,#REF!,0),1),LEFT(VLOOKUP($A741,#REF!,4,FALSE),LEN(VLOOKUP($A741,#REF!,4,FALSE))-2),CONCATENATE(LEFT(VLOOKUP($A741,#REF!,4,FALSE),LEN(VLOOKUP($A741,#REF!,4,FALSE))-2),"*")),"")</f>
        <v>#REF!</v>
      </c>
      <c r="F741" s="42" t="e">
        <f>IF(LEN(VLOOKUP($A741,#REF!,5,FALSE)),IF(INDEX(#REF!,MATCH($A741,#REF!,0),2),LEFT(VLOOKUP($A741,#REF!,5,FALSE),LEN(VLOOKUP($A741,#REF!,5,FALSE))-2),CONCATENATE(LEFT(VLOOKUP($A741,#REF!,5,FALSE),LEN(VLOOKUP($A741,#REF!,5,FALSE))-2),"*")),"")</f>
        <v>#REF!</v>
      </c>
      <c r="G741" s="42" t="e">
        <f>IF(LEN(VLOOKUP($A741,#REF!,6,FALSE)),IF(INDEX(#REF!,MATCH($A741,#REF!,0),3),LEFT(VLOOKUP($A741,#REF!,6,FALSE),LEN(VLOOKUP($A741,#REF!,6,FALSE))-2),CONCATENATE(LEFT(VLOOKUP($A741,#REF!,6,FALSE),LEN(VLOOKUP($A741,#REF!,6,FALSE))-2),"*")),"")</f>
        <v>#REF!</v>
      </c>
      <c r="H741" s="43" t="e">
        <f>IF(LEN(VLOOKUP($A741,#REF!,7,FALSE)),IF(INDEX(#REF!,MATCH($A741,#REF!,0),4),LEFT(VLOOKUP($A741,#REF!,7,FALSE),LEN(VLOOKUP($A741,#REF!,7,FALSE))-2),CONCATENATE(LEFT(VLOOKUP($A741,#REF!,7,FALSE),LEN(VLOOKUP($A741,#REF!,7,FALSE))-2),"*")),"")</f>
        <v>#REF!</v>
      </c>
      <c r="I741" s="54" t="e">
        <f>IF(LEN(VLOOKUP($A741,#REF!,8,FALSE)),UPPER(RIGHT(VLOOKUP($A741,#REF!,8,FALSE),1)),"")</f>
        <v>#REF!</v>
      </c>
      <c r="J741" s="42" t="e">
        <f>IF(LEN(VLOOKUP($A741,#REF!,4,FALSE)),UPPER(RIGHT(VLOOKUP($A741,#REF!,4,FALSE),1)),"")</f>
        <v>#REF!</v>
      </c>
      <c r="K741" s="42" t="e">
        <f>IF(LEN(VLOOKUP($A741,#REF!,5,FALSE)),UPPER(RIGHT(VLOOKUP($A741,#REF!,5,FALSE),1)),"")</f>
        <v>#REF!</v>
      </c>
      <c r="L741" s="42" t="e">
        <f>IF(LEN(VLOOKUP($A741,#REF!,6,FALSE)),UPPER(RIGHT(VLOOKUP($A741,#REF!,6,FALSE),1)),"")</f>
        <v>#REF!</v>
      </c>
      <c r="M741" s="43" t="e">
        <f>IF(LEN(VLOOKUP($A741,#REF!,7,FALSE)),UPPER(RIGHT(VLOOKUP($A741,#REF!,7,FALSE),1)),"")</f>
        <v>#REF!</v>
      </c>
      <c r="N741" s="206"/>
      <c r="O741" s="206"/>
      <c r="P741" s="206"/>
      <c r="Q741" s="206"/>
      <c r="R741" s="206"/>
      <c r="S741" s="63" t="e">
        <f>HLOOKUP("Device Tree Pin Name",#REF!,MATCH($A741,#REF!,0),FALSE)</f>
        <v>#REF!</v>
      </c>
      <c r="T741" s="47" t="e">
        <f>HLOOKUP("power rail",#REF!,MATCH($A741,#REF!,0),FALSE)</f>
        <v>#REF!</v>
      </c>
      <c r="U741" s="62" t="e">
        <f>HLOOKUP("Wake Capable",#REF!,MATCH($A741,#REF!,0),FALSE)</f>
        <v>#REF!</v>
      </c>
      <c r="V741" s="62" t="e">
        <f>HLOOKUP("Strap",#REF!,MATCH($A741,#REF!,0),FALSE)</f>
        <v>#REF!</v>
      </c>
      <c r="W741" s="62"/>
      <c r="X741" s="62"/>
      <c r="Y741" s="62"/>
      <c r="Z741" s="47"/>
      <c r="AA741" s="47" t="e">
        <f>HLOOKUP("Pad type",#REF!,MATCH($A741,#REF!,0),FALSE)</f>
        <v>#REF!</v>
      </c>
      <c r="AB741" s="63"/>
      <c r="AC741" s="63" t="e">
        <f>HLOOKUP("POR Pin State",#REF!,MATCH($A741,#REF!,0),FALSE)</f>
        <v>#REF!</v>
      </c>
      <c r="AD741" s="207"/>
      <c r="AE741" s="208"/>
      <c r="AF741" s="208"/>
      <c r="AG741" s="208"/>
      <c r="AH741" s="209"/>
      <c r="AI741" s="209"/>
      <c r="AJ741" s="210"/>
      <c r="AK741" s="210"/>
      <c r="AL741" s="210"/>
      <c r="AM741" s="210"/>
      <c r="AN741" s="210"/>
      <c r="AO741" s="210"/>
      <c r="AP741" s="210"/>
      <c r="AQ741" s="215" t="s">
        <v>1749</v>
      </c>
      <c r="AR741" s="105"/>
      <c r="AS741" s="105"/>
      <c r="AT741" s="105"/>
      <c r="AU741" s="105"/>
      <c r="AV741" s="105"/>
      <c r="AW741" s="105"/>
      <c r="AX741" s="105"/>
      <c r="AY741" s="105"/>
      <c r="AZ741" s="105"/>
      <c r="BA741" s="105"/>
      <c r="BB741" s="218"/>
      <c r="BC741" s="105"/>
      <c r="BD741" s="250"/>
      <c r="BE741" s="252" t="s">
        <v>1750</v>
      </c>
      <c r="BF741" s="147" t="e">
        <f>VLOOKUP($A741,#REF!,34,FALSE)</f>
        <v>#REF!</v>
      </c>
      <c r="BG741" s="147" t="e">
        <f>VLOOKUP($A741,#REF!,22,FALSE)</f>
        <v>#REF!</v>
      </c>
      <c r="BH741" s="149"/>
    </row>
    <row r="742" s="5" customFormat="1" ht="12.95" customHeight="1" spans="1:60">
      <c r="A742" s="48" t="s">
        <v>1751</v>
      </c>
      <c r="B742" s="38" t="e">
        <f>VLOOKUP($A742,#REF!,34,FALSE)</f>
        <v>#REF!</v>
      </c>
      <c r="C742" s="39" t="str">
        <f t="shared" si="166"/>
        <v>unused_DDR_XM1_B6D5</v>
      </c>
      <c r="D742" s="40" t="e">
        <f>IF(LEN(VLOOKUP($A742,#REF!,8,FALSE)),LEFT(VLOOKUP($A742,#REF!,8,FALSE),LEN(VLOOKUP($A742,#REF!,8,FALSE))-2),"")</f>
        <v>#REF!</v>
      </c>
      <c r="E742" s="41" t="e">
        <f>IF(LEN(VLOOKUP($A742,#REF!,4,FALSE)),IF(INDEX(#REF!,MATCH($A742,#REF!,0),1),LEFT(VLOOKUP($A742,#REF!,4,FALSE),LEN(VLOOKUP($A742,#REF!,4,FALSE))-2),CONCATENATE(LEFT(VLOOKUP($A742,#REF!,4,FALSE),LEN(VLOOKUP($A742,#REF!,4,FALSE))-2),"*")),"")</f>
        <v>#REF!</v>
      </c>
      <c r="F742" s="42" t="e">
        <f>IF(LEN(VLOOKUP($A742,#REF!,5,FALSE)),IF(INDEX(#REF!,MATCH($A742,#REF!,0),2),LEFT(VLOOKUP($A742,#REF!,5,FALSE),LEN(VLOOKUP($A742,#REF!,5,FALSE))-2),CONCATENATE(LEFT(VLOOKUP($A742,#REF!,5,FALSE),LEN(VLOOKUP($A742,#REF!,5,FALSE))-2),"*")),"")</f>
        <v>#REF!</v>
      </c>
      <c r="G742" s="42" t="e">
        <f>IF(LEN(VLOOKUP($A742,#REF!,6,FALSE)),IF(INDEX(#REF!,MATCH($A742,#REF!,0),3),LEFT(VLOOKUP($A742,#REF!,6,FALSE),LEN(VLOOKUP($A742,#REF!,6,FALSE))-2),CONCATENATE(LEFT(VLOOKUP($A742,#REF!,6,FALSE),LEN(VLOOKUP($A742,#REF!,6,FALSE))-2),"*")),"")</f>
        <v>#REF!</v>
      </c>
      <c r="H742" s="43" t="e">
        <f>IF(LEN(VLOOKUP($A742,#REF!,7,FALSE)),IF(INDEX(#REF!,MATCH($A742,#REF!,0),4),LEFT(VLOOKUP($A742,#REF!,7,FALSE),LEN(VLOOKUP($A742,#REF!,7,FALSE))-2),CONCATENATE(LEFT(VLOOKUP($A742,#REF!,7,FALSE),LEN(VLOOKUP($A742,#REF!,7,FALSE))-2),"*")),"")</f>
        <v>#REF!</v>
      </c>
      <c r="I742" s="54" t="e">
        <f>IF(LEN(VLOOKUP($A742,#REF!,8,FALSE)),UPPER(RIGHT(VLOOKUP($A742,#REF!,8,FALSE),1)),"")</f>
        <v>#REF!</v>
      </c>
      <c r="J742" s="42" t="e">
        <f>IF(LEN(VLOOKUP($A742,#REF!,4,FALSE)),UPPER(RIGHT(VLOOKUP($A742,#REF!,4,FALSE),1)),"")</f>
        <v>#REF!</v>
      </c>
      <c r="K742" s="42" t="e">
        <f>IF(LEN(VLOOKUP($A742,#REF!,5,FALSE)),UPPER(RIGHT(VLOOKUP($A742,#REF!,5,FALSE),1)),"")</f>
        <v>#REF!</v>
      </c>
      <c r="L742" s="42" t="e">
        <f>IF(LEN(VLOOKUP($A742,#REF!,6,FALSE)),UPPER(RIGHT(VLOOKUP($A742,#REF!,6,FALSE),1)),"")</f>
        <v>#REF!</v>
      </c>
      <c r="M742" s="43" t="e">
        <f>IF(LEN(VLOOKUP($A742,#REF!,7,FALSE)),UPPER(RIGHT(VLOOKUP($A742,#REF!,7,FALSE),1)),"")</f>
        <v>#REF!</v>
      </c>
      <c r="N742" s="206"/>
      <c r="O742" s="206"/>
      <c r="P742" s="206"/>
      <c r="Q742" s="206"/>
      <c r="R742" s="206"/>
      <c r="S742" s="63" t="e">
        <f>HLOOKUP("Device Tree Pin Name",#REF!,MATCH($A742,#REF!,0),FALSE)</f>
        <v>#REF!</v>
      </c>
      <c r="T742" s="47" t="e">
        <f>HLOOKUP("power rail",#REF!,MATCH($A742,#REF!,0),FALSE)</f>
        <v>#REF!</v>
      </c>
      <c r="U742" s="62" t="e">
        <f>HLOOKUP("Wake Capable",#REF!,MATCH($A742,#REF!,0),FALSE)</f>
        <v>#REF!</v>
      </c>
      <c r="V742" s="62" t="e">
        <f>HLOOKUP("Strap",#REF!,MATCH($A742,#REF!,0),FALSE)</f>
        <v>#REF!</v>
      </c>
      <c r="W742" s="62"/>
      <c r="X742" s="62"/>
      <c r="Y742" s="62"/>
      <c r="Z742" s="47"/>
      <c r="AA742" s="47" t="e">
        <f>HLOOKUP("Pad type",#REF!,MATCH($A742,#REF!,0),FALSE)</f>
        <v>#REF!</v>
      </c>
      <c r="AB742" s="63"/>
      <c r="AC742" s="63" t="e">
        <f>HLOOKUP("POR Pin State",#REF!,MATCH($A742,#REF!,0),FALSE)</f>
        <v>#REF!</v>
      </c>
      <c r="AD742" s="207"/>
      <c r="AE742" s="208"/>
      <c r="AF742" s="208"/>
      <c r="AG742" s="208"/>
      <c r="AH742" s="209"/>
      <c r="AI742" s="209"/>
      <c r="AJ742" s="210"/>
      <c r="AK742" s="210"/>
      <c r="AL742" s="210"/>
      <c r="AM742" s="210"/>
      <c r="AN742" s="210"/>
      <c r="AO742" s="210"/>
      <c r="AP742" s="210"/>
      <c r="AQ742" s="215" t="s">
        <v>1752</v>
      </c>
      <c r="AR742" s="105"/>
      <c r="AS742" s="105"/>
      <c r="AT742" s="105"/>
      <c r="AU742" s="105"/>
      <c r="AV742" s="105"/>
      <c r="AW742" s="105"/>
      <c r="AX742" s="105"/>
      <c r="AY742" s="105"/>
      <c r="AZ742" s="105"/>
      <c r="BA742" s="105"/>
      <c r="BB742" s="218"/>
      <c r="BC742" s="105"/>
      <c r="BD742" s="250"/>
      <c r="BE742" s="252" t="s">
        <v>1753</v>
      </c>
      <c r="BF742" s="147" t="e">
        <f>VLOOKUP($A742,#REF!,34,FALSE)</f>
        <v>#REF!</v>
      </c>
      <c r="BG742" s="147" t="e">
        <f>VLOOKUP($A742,#REF!,22,FALSE)</f>
        <v>#REF!</v>
      </c>
      <c r="BH742" s="149"/>
    </row>
    <row r="743" s="5" customFormat="1" ht="12.95" customHeight="1" spans="1:60">
      <c r="A743" s="48" t="s">
        <v>1754</v>
      </c>
      <c r="B743" s="38" t="e">
        <f>VLOOKUP($A743,#REF!,34,FALSE)</f>
        <v>#REF!</v>
      </c>
      <c r="C743" s="39" t="str">
        <f t="shared" si="166"/>
        <v>unused_DDR_XM1_B6D6</v>
      </c>
      <c r="D743" s="40" t="e">
        <f>IF(LEN(VLOOKUP($A743,#REF!,8,FALSE)),LEFT(VLOOKUP($A743,#REF!,8,FALSE),LEN(VLOOKUP($A743,#REF!,8,FALSE))-2),"")</f>
        <v>#REF!</v>
      </c>
      <c r="E743" s="41" t="e">
        <f>IF(LEN(VLOOKUP($A743,#REF!,4,FALSE)),IF(INDEX(#REF!,MATCH($A743,#REF!,0),1),LEFT(VLOOKUP($A743,#REF!,4,FALSE),LEN(VLOOKUP($A743,#REF!,4,FALSE))-2),CONCATENATE(LEFT(VLOOKUP($A743,#REF!,4,FALSE),LEN(VLOOKUP($A743,#REF!,4,FALSE))-2),"*")),"")</f>
        <v>#REF!</v>
      </c>
      <c r="F743" s="42" t="e">
        <f>IF(LEN(VLOOKUP($A743,#REF!,5,FALSE)),IF(INDEX(#REF!,MATCH($A743,#REF!,0),2),LEFT(VLOOKUP($A743,#REF!,5,FALSE),LEN(VLOOKUP($A743,#REF!,5,FALSE))-2),CONCATENATE(LEFT(VLOOKUP($A743,#REF!,5,FALSE),LEN(VLOOKUP($A743,#REF!,5,FALSE))-2),"*")),"")</f>
        <v>#REF!</v>
      </c>
      <c r="G743" s="42" t="e">
        <f>IF(LEN(VLOOKUP($A743,#REF!,6,FALSE)),IF(INDEX(#REF!,MATCH($A743,#REF!,0),3),LEFT(VLOOKUP($A743,#REF!,6,FALSE),LEN(VLOOKUP($A743,#REF!,6,FALSE))-2),CONCATENATE(LEFT(VLOOKUP($A743,#REF!,6,FALSE),LEN(VLOOKUP($A743,#REF!,6,FALSE))-2),"*")),"")</f>
        <v>#REF!</v>
      </c>
      <c r="H743" s="43" t="e">
        <f>IF(LEN(VLOOKUP($A743,#REF!,7,FALSE)),IF(INDEX(#REF!,MATCH($A743,#REF!,0),4),LEFT(VLOOKUP($A743,#REF!,7,FALSE),LEN(VLOOKUP($A743,#REF!,7,FALSE))-2),CONCATENATE(LEFT(VLOOKUP($A743,#REF!,7,FALSE),LEN(VLOOKUP($A743,#REF!,7,FALSE))-2),"*")),"")</f>
        <v>#REF!</v>
      </c>
      <c r="I743" s="54" t="e">
        <f>IF(LEN(VLOOKUP($A743,#REF!,8,FALSE)),UPPER(RIGHT(VLOOKUP($A743,#REF!,8,FALSE),1)),"")</f>
        <v>#REF!</v>
      </c>
      <c r="J743" s="42" t="e">
        <f>IF(LEN(VLOOKUP($A743,#REF!,4,FALSE)),UPPER(RIGHT(VLOOKUP($A743,#REF!,4,FALSE),1)),"")</f>
        <v>#REF!</v>
      </c>
      <c r="K743" s="42" t="e">
        <f>IF(LEN(VLOOKUP($A743,#REF!,5,FALSE)),UPPER(RIGHT(VLOOKUP($A743,#REF!,5,FALSE),1)),"")</f>
        <v>#REF!</v>
      </c>
      <c r="L743" s="42" t="e">
        <f>IF(LEN(VLOOKUP($A743,#REF!,6,FALSE)),UPPER(RIGHT(VLOOKUP($A743,#REF!,6,FALSE),1)),"")</f>
        <v>#REF!</v>
      </c>
      <c r="M743" s="43" t="e">
        <f>IF(LEN(VLOOKUP($A743,#REF!,7,FALSE)),UPPER(RIGHT(VLOOKUP($A743,#REF!,7,FALSE),1)),"")</f>
        <v>#REF!</v>
      </c>
      <c r="N743" s="206"/>
      <c r="O743" s="206"/>
      <c r="P743" s="206"/>
      <c r="Q743" s="206"/>
      <c r="R743" s="206"/>
      <c r="S743" s="63" t="e">
        <f>HLOOKUP("Device Tree Pin Name",#REF!,MATCH($A743,#REF!,0),FALSE)</f>
        <v>#REF!</v>
      </c>
      <c r="T743" s="47" t="e">
        <f>HLOOKUP("power rail",#REF!,MATCH($A743,#REF!,0),FALSE)</f>
        <v>#REF!</v>
      </c>
      <c r="U743" s="62" t="e">
        <f>HLOOKUP("Wake Capable",#REF!,MATCH($A743,#REF!,0),FALSE)</f>
        <v>#REF!</v>
      </c>
      <c r="V743" s="62" t="e">
        <f>HLOOKUP("Strap",#REF!,MATCH($A743,#REF!,0),FALSE)</f>
        <v>#REF!</v>
      </c>
      <c r="W743" s="62"/>
      <c r="X743" s="62"/>
      <c r="Y743" s="62"/>
      <c r="Z743" s="47"/>
      <c r="AA743" s="47" t="e">
        <f>HLOOKUP("Pad type",#REF!,MATCH($A743,#REF!,0),FALSE)</f>
        <v>#REF!</v>
      </c>
      <c r="AB743" s="63"/>
      <c r="AC743" s="63" t="e">
        <f>HLOOKUP("POR Pin State",#REF!,MATCH($A743,#REF!,0),FALSE)</f>
        <v>#REF!</v>
      </c>
      <c r="AD743" s="207"/>
      <c r="AE743" s="208"/>
      <c r="AF743" s="208"/>
      <c r="AG743" s="208"/>
      <c r="AH743" s="209"/>
      <c r="AI743" s="209"/>
      <c r="AJ743" s="210"/>
      <c r="AK743" s="210"/>
      <c r="AL743" s="210"/>
      <c r="AM743" s="210"/>
      <c r="AN743" s="210"/>
      <c r="AO743" s="210"/>
      <c r="AP743" s="210"/>
      <c r="AQ743" s="215" t="s">
        <v>1755</v>
      </c>
      <c r="AR743" s="105"/>
      <c r="AS743" s="105"/>
      <c r="AT743" s="105"/>
      <c r="AU743" s="105"/>
      <c r="AV743" s="105"/>
      <c r="AW743" s="105"/>
      <c r="AX743" s="105"/>
      <c r="AY743" s="105"/>
      <c r="AZ743" s="105"/>
      <c r="BA743" s="105"/>
      <c r="BB743" s="218"/>
      <c r="BC743" s="105"/>
      <c r="BD743" s="250"/>
      <c r="BE743" s="252" t="s">
        <v>1756</v>
      </c>
      <c r="BF743" s="147" t="e">
        <f>VLOOKUP($A743,#REF!,34,FALSE)</f>
        <v>#REF!</v>
      </c>
      <c r="BG743" s="147" t="e">
        <f>VLOOKUP($A743,#REF!,22,FALSE)</f>
        <v>#REF!</v>
      </c>
      <c r="BH743" s="149"/>
    </row>
    <row r="744" s="5" customFormat="1" ht="12.95" customHeight="1" spans="1:60">
      <c r="A744" s="48" t="s">
        <v>1757</v>
      </c>
      <c r="B744" s="38" t="e">
        <f>VLOOKUP($A744,#REF!,34,FALSE)</f>
        <v>#REF!</v>
      </c>
      <c r="C744" s="39" t="str">
        <f t="shared" si="166"/>
        <v>unused_DDR_XM1_B6D7</v>
      </c>
      <c r="D744" s="40" t="e">
        <f>IF(LEN(VLOOKUP($A744,#REF!,8,FALSE)),LEFT(VLOOKUP($A744,#REF!,8,FALSE),LEN(VLOOKUP($A744,#REF!,8,FALSE))-2),"")</f>
        <v>#REF!</v>
      </c>
      <c r="E744" s="41" t="e">
        <f>IF(LEN(VLOOKUP($A744,#REF!,4,FALSE)),IF(INDEX(#REF!,MATCH($A744,#REF!,0),1),LEFT(VLOOKUP($A744,#REF!,4,FALSE),LEN(VLOOKUP($A744,#REF!,4,FALSE))-2),CONCATENATE(LEFT(VLOOKUP($A744,#REF!,4,FALSE),LEN(VLOOKUP($A744,#REF!,4,FALSE))-2),"*")),"")</f>
        <v>#REF!</v>
      </c>
      <c r="F744" s="42" t="e">
        <f>IF(LEN(VLOOKUP($A744,#REF!,5,FALSE)),IF(INDEX(#REF!,MATCH($A744,#REF!,0),2),LEFT(VLOOKUP($A744,#REF!,5,FALSE),LEN(VLOOKUP($A744,#REF!,5,FALSE))-2),CONCATENATE(LEFT(VLOOKUP($A744,#REF!,5,FALSE),LEN(VLOOKUP($A744,#REF!,5,FALSE))-2),"*")),"")</f>
        <v>#REF!</v>
      </c>
      <c r="G744" s="42" t="e">
        <f>IF(LEN(VLOOKUP($A744,#REF!,6,FALSE)),IF(INDEX(#REF!,MATCH($A744,#REF!,0),3),LEFT(VLOOKUP($A744,#REF!,6,FALSE),LEN(VLOOKUP($A744,#REF!,6,FALSE))-2),CONCATENATE(LEFT(VLOOKUP($A744,#REF!,6,FALSE),LEN(VLOOKUP($A744,#REF!,6,FALSE))-2),"*")),"")</f>
        <v>#REF!</v>
      </c>
      <c r="H744" s="43" t="e">
        <f>IF(LEN(VLOOKUP($A744,#REF!,7,FALSE)),IF(INDEX(#REF!,MATCH($A744,#REF!,0),4),LEFT(VLOOKUP($A744,#REF!,7,FALSE),LEN(VLOOKUP($A744,#REF!,7,FALSE))-2),CONCATENATE(LEFT(VLOOKUP($A744,#REF!,7,FALSE),LEN(VLOOKUP($A744,#REF!,7,FALSE))-2),"*")),"")</f>
        <v>#REF!</v>
      </c>
      <c r="I744" s="54" t="e">
        <f>IF(LEN(VLOOKUP($A744,#REF!,8,FALSE)),UPPER(RIGHT(VLOOKUP($A744,#REF!,8,FALSE),1)),"")</f>
        <v>#REF!</v>
      </c>
      <c r="J744" s="42" t="e">
        <f>IF(LEN(VLOOKUP($A744,#REF!,4,FALSE)),UPPER(RIGHT(VLOOKUP($A744,#REF!,4,FALSE),1)),"")</f>
        <v>#REF!</v>
      </c>
      <c r="K744" s="42" t="e">
        <f>IF(LEN(VLOOKUP($A744,#REF!,5,FALSE)),UPPER(RIGHT(VLOOKUP($A744,#REF!,5,FALSE),1)),"")</f>
        <v>#REF!</v>
      </c>
      <c r="L744" s="42" t="e">
        <f>IF(LEN(VLOOKUP($A744,#REF!,6,FALSE)),UPPER(RIGHT(VLOOKUP($A744,#REF!,6,FALSE),1)),"")</f>
        <v>#REF!</v>
      </c>
      <c r="M744" s="43" t="e">
        <f>IF(LEN(VLOOKUP($A744,#REF!,7,FALSE)),UPPER(RIGHT(VLOOKUP($A744,#REF!,7,FALSE),1)),"")</f>
        <v>#REF!</v>
      </c>
      <c r="N744" s="206"/>
      <c r="O744" s="206"/>
      <c r="P744" s="206"/>
      <c r="Q744" s="206"/>
      <c r="R744" s="206"/>
      <c r="S744" s="63" t="e">
        <f>HLOOKUP("Device Tree Pin Name",#REF!,MATCH($A744,#REF!,0),FALSE)</f>
        <v>#REF!</v>
      </c>
      <c r="T744" s="47" t="e">
        <f>HLOOKUP("power rail",#REF!,MATCH($A744,#REF!,0),FALSE)</f>
        <v>#REF!</v>
      </c>
      <c r="U744" s="62" t="e">
        <f>HLOOKUP("Wake Capable",#REF!,MATCH($A744,#REF!,0),FALSE)</f>
        <v>#REF!</v>
      </c>
      <c r="V744" s="62" t="e">
        <f>HLOOKUP("Strap",#REF!,MATCH($A744,#REF!,0),FALSE)</f>
        <v>#REF!</v>
      </c>
      <c r="W744" s="62"/>
      <c r="X744" s="62"/>
      <c r="Y744" s="62"/>
      <c r="Z744" s="47"/>
      <c r="AA744" s="47" t="e">
        <f>HLOOKUP("Pad type",#REF!,MATCH($A744,#REF!,0),FALSE)</f>
        <v>#REF!</v>
      </c>
      <c r="AB744" s="63"/>
      <c r="AC744" s="63" t="e">
        <f>HLOOKUP("POR Pin State",#REF!,MATCH($A744,#REF!,0),FALSE)</f>
        <v>#REF!</v>
      </c>
      <c r="AD744" s="207"/>
      <c r="AE744" s="208"/>
      <c r="AF744" s="208"/>
      <c r="AG744" s="208"/>
      <c r="AH744" s="209"/>
      <c r="AI744" s="209"/>
      <c r="AJ744" s="210"/>
      <c r="AK744" s="210"/>
      <c r="AL744" s="210"/>
      <c r="AM744" s="210"/>
      <c r="AN744" s="210"/>
      <c r="AO744" s="210"/>
      <c r="AP744" s="210"/>
      <c r="AQ744" s="215" t="s">
        <v>1758</v>
      </c>
      <c r="AR744" s="105"/>
      <c r="AS744" s="105"/>
      <c r="AT744" s="105"/>
      <c r="AU744" s="105"/>
      <c r="AV744" s="105"/>
      <c r="AW744" s="105"/>
      <c r="AX744" s="105"/>
      <c r="AY744" s="105"/>
      <c r="AZ744" s="105"/>
      <c r="BA744" s="105"/>
      <c r="BB744" s="218"/>
      <c r="BC744" s="105"/>
      <c r="BD744" s="250"/>
      <c r="BE744" s="252" t="s">
        <v>1759</v>
      </c>
      <c r="BF744" s="147" t="e">
        <f>VLOOKUP($A744,#REF!,34,FALSE)</f>
        <v>#REF!</v>
      </c>
      <c r="BG744" s="147" t="e">
        <f>VLOOKUP($A744,#REF!,22,FALSE)</f>
        <v>#REF!</v>
      </c>
      <c r="BH744" s="149"/>
    </row>
    <row r="745" s="5" customFormat="1" ht="12.95" customHeight="1" spans="1:60">
      <c r="A745" s="48" t="s">
        <v>1760</v>
      </c>
      <c r="B745" s="38" t="e">
        <f>VLOOKUP($A745,#REF!,34,FALSE)</f>
        <v>#REF!</v>
      </c>
      <c r="C745" s="39" t="str">
        <f t="shared" si="166"/>
        <v>unused_DDR_XM1_B6DMI</v>
      </c>
      <c r="D745" s="40" t="e">
        <f>IF(LEN(VLOOKUP($A745,#REF!,8,FALSE)),LEFT(VLOOKUP($A745,#REF!,8,FALSE),LEN(VLOOKUP($A745,#REF!,8,FALSE))-2),"")</f>
        <v>#REF!</v>
      </c>
      <c r="E745" s="41" t="e">
        <f>IF(LEN(VLOOKUP($A745,#REF!,4,FALSE)),IF(INDEX(#REF!,MATCH($A745,#REF!,0),1),LEFT(VLOOKUP($A745,#REF!,4,FALSE),LEN(VLOOKUP($A745,#REF!,4,FALSE))-2),CONCATENATE(LEFT(VLOOKUP($A745,#REF!,4,FALSE),LEN(VLOOKUP($A745,#REF!,4,FALSE))-2),"*")),"")</f>
        <v>#REF!</v>
      </c>
      <c r="F745" s="42" t="e">
        <f>IF(LEN(VLOOKUP($A745,#REF!,5,FALSE)),IF(INDEX(#REF!,MATCH($A745,#REF!,0),2),LEFT(VLOOKUP($A745,#REF!,5,FALSE),LEN(VLOOKUP($A745,#REF!,5,FALSE))-2),CONCATENATE(LEFT(VLOOKUP($A745,#REF!,5,FALSE),LEN(VLOOKUP($A745,#REF!,5,FALSE))-2),"*")),"")</f>
        <v>#REF!</v>
      </c>
      <c r="G745" s="42" t="e">
        <f>IF(LEN(VLOOKUP($A745,#REF!,6,FALSE)),IF(INDEX(#REF!,MATCH($A745,#REF!,0),3),LEFT(VLOOKUP($A745,#REF!,6,FALSE),LEN(VLOOKUP($A745,#REF!,6,FALSE))-2),CONCATENATE(LEFT(VLOOKUP($A745,#REF!,6,FALSE),LEN(VLOOKUP($A745,#REF!,6,FALSE))-2),"*")),"")</f>
        <v>#REF!</v>
      </c>
      <c r="H745" s="43" t="e">
        <f>IF(LEN(VLOOKUP($A745,#REF!,7,FALSE)),IF(INDEX(#REF!,MATCH($A745,#REF!,0),4),LEFT(VLOOKUP($A745,#REF!,7,FALSE),LEN(VLOOKUP($A745,#REF!,7,FALSE))-2),CONCATENATE(LEFT(VLOOKUP($A745,#REF!,7,FALSE),LEN(VLOOKUP($A745,#REF!,7,FALSE))-2),"*")),"")</f>
        <v>#REF!</v>
      </c>
      <c r="I745" s="54" t="e">
        <f>IF(LEN(VLOOKUP($A745,#REF!,8,FALSE)),UPPER(RIGHT(VLOOKUP($A745,#REF!,8,FALSE),1)),"")</f>
        <v>#REF!</v>
      </c>
      <c r="J745" s="42" t="e">
        <f>IF(LEN(VLOOKUP($A745,#REF!,4,FALSE)),UPPER(RIGHT(VLOOKUP($A745,#REF!,4,FALSE),1)),"")</f>
        <v>#REF!</v>
      </c>
      <c r="K745" s="42" t="e">
        <f>IF(LEN(VLOOKUP($A745,#REF!,5,FALSE)),UPPER(RIGHT(VLOOKUP($A745,#REF!,5,FALSE),1)),"")</f>
        <v>#REF!</v>
      </c>
      <c r="L745" s="42" t="e">
        <f>IF(LEN(VLOOKUP($A745,#REF!,6,FALSE)),UPPER(RIGHT(VLOOKUP($A745,#REF!,6,FALSE),1)),"")</f>
        <v>#REF!</v>
      </c>
      <c r="M745" s="43" t="e">
        <f>IF(LEN(VLOOKUP($A745,#REF!,7,FALSE)),UPPER(RIGHT(VLOOKUP($A745,#REF!,7,FALSE),1)),"")</f>
        <v>#REF!</v>
      </c>
      <c r="N745" s="206"/>
      <c r="O745" s="206"/>
      <c r="P745" s="206"/>
      <c r="Q745" s="206"/>
      <c r="R745" s="206"/>
      <c r="S745" s="63" t="e">
        <f>HLOOKUP("Device Tree Pin Name",#REF!,MATCH($A745,#REF!,0),FALSE)</f>
        <v>#REF!</v>
      </c>
      <c r="T745" s="47" t="e">
        <f>HLOOKUP("power rail",#REF!,MATCH($A745,#REF!,0),FALSE)</f>
        <v>#REF!</v>
      </c>
      <c r="U745" s="62" t="e">
        <f>HLOOKUP("Wake Capable",#REF!,MATCH($A745,#REF!,0),FALSE)</f>
        <v>#REF!</v>
      </c>
      <c r="V745" s="62" t="e">
        <f>HLOOKUP("Strap",#REF!,MATCH($A745,#REF!,0),FALSE)</f>
        <v>#REF!</v>
      </c>
      <c r="W745" s="62"/>
      <c r="X745" s="62"/>
      <c r="Y745" s="62"/>
      <c r="Z745" s="47"/>
      <c r="AA745" s="47" t="e">
        <f>HLOOKUP("Pad type",#REF!,MATCH($A745,#REF!,0),FALSE)</f>
        <v>#REF!</v>
      </c>
      <c r="AB745" s="63"/>
      <c r="AC745" s="63" t="e">
        <f>HLOOKUP("POR Pin State",#REF!,MATCH($A745,#REF!,0),FALSE)</f>
        <v>#REF!</v>
      </c>
      <c r="AD745" s="207"/>
      <c r="AE745" s="208"/>
      <c r="AF745" s="208"/>
      <c r="AG745" s="208"/>
      <c r="AH745" s="209"/>
      <c r="AI745" s="209"/>
      <c r="AJ745" s="210"/>
      <c r="AK745" s="210"/>
      <c r="AL745" s="210"/>
      <c r="AM745" s="210"/>
      <c r="AN745" s="210"/>
      <c r="AO745" s="210"/>
      <c r="AP745" s="210"/>
      <c r="AQ745" s="215" t="s">
        <v>1760</v>
      </c>
      <c r="AR745" s="105"/>
      <c r="AS745" s="105"/>
      <c r="AT745" s="105"/>
      <c r="AU745" s="105"/>
      <c r="AV745" s="105"/>
      <c r="AW745" s="105"/>
      <c r="AX745" s="105"/>
      <c r="AY745" s="105"/>
      <c r="AZ745" s="105"/>
      <c r="BA745" s="105"/>
      <c r="BB745" s="218"/>
      <c r="BC745" s="105"/>
      <c r="BD745" s="250"/>
      <c r="BE745" s="252" t="s">
        <v>1761</v>
      </c>
      <c r="BF745" s="147" t="e">
        <f>VLOOKUP($A745,#REF!,34,FALSE)</f>
        <v>#REF!</v>
      </c>
      <c r="BG745" s="147" t="e">
        <f>VLOOKUP($A745,#REF!,22,FALSE)</f>
        <v>#REF!</v>
      </c>
      <c r="BH745" s="149"/>
    </row>
    <row r="746" s="5" customFormat="1" ht="12.95" customHeight="1" spans="1:60">
      <c r="A746" s="48" t="s">
        <v>1762</v>
      </c>
      <c r="B746" s="38" t="e">
        <f>VLOOKUP($A746,#REF!,34,FALSE)</f>
        <v>#REF!</v>
      </c>
      <c r="C746" s="39" t="str">
        <f t="shared" si="166"/>
        <v>unused_DDR_XM1_B6WCK_P</v>
      </c>
      <c r="D746" s="40" t="e">
        <f>IF(LEN(VLOOKUP($A746,#REF!,8,FALSE)),LEFT(VLOOKUP($A746,#REF!,8,FALSE),LEN(VLOOKUP($A746,#REF!,8,FALSE))-2),"")</f>
        <v>#REF!</v>
      </c>
      <c r="E746" s="41" t="e">
        <f>IF(LEN(VLOOKUP($A746,#REF!,4,FALSE)),IF(INDEX(#REF!,MATCH($A746,#REF!,0),1),LEFT(VLOOKUP($A746,#REF!,4,FALSE),LEN(VLOOKUP($A746,#REF!,4,FALSE))-2),CONCATENATE(LEFT(VLOOKUP($A746,#REF!,4,FALSE),LEN(VLOOKUP($A746,#REF!,4,FALSE))-2),"*")),"")</f>
        <v>#REF!</v>
      </c>
      <c r="F746" s="42" t="e">
        <f>IF(LEN(VLOOKUP($A746,#REF!,5,FALSE)),IF(INDEX(#REF!,MATCH($A746,#REF!,0),2),LEFT(VLOOKUP($A746,#REF!,5,FALSE),LEN(VLOOKUP($A746,#REF!,5,FALSE))-2),CONCATENATE(LEFT(VLOOKUP($A746,#REF!,5,FALSE),LEN(VLOOKUP($A746,#REF!,5,FALSE))-2),"*")),"")</f>
        <v>#REF!</v>
      </c>
      <c r="G746" s="42" t="e">
        <f>IF(LEN(VLOOKUP($A746,#REF!,6,FALSE)),IF(INDEX(#REF!,MATCH($A746,#REF!,0),3),LEFT(VLOOKUP($A746,#REF!,6,FALSE),LEN(VLOOKUP($A746,#REF!,6,FALSE))-2),CONCATENATE(LEFT(VLOOKUP($A746,#REF!,6,FALSE),LEN(VLOOKUP($A746,#REF!,6,FALSE))-2),"*")),"")</f>
        <v>#REF!</v>
      </c>
      <c r="H746" s="43" t="e">
        <f>IF(LEN(VLOOKUP($A746,#REF!,7,FALSE)),IF(INDEX(#REF!,MATCH($A746,#REF!,0),4),LEFT(VLOOKUP($A746,#REF!,7,FALSE),LEN(VLOOKUP($A746,#REF!,7,FALSE))-2),CONCATENATE(LEFT(VLOOKUP($A746,#REF!,7,FALSE),LEN(VLOOKUP($A746,#REF!,7,FALSE))-2),"*")),"")</f>
        <v>#REF!</v>
      </c>
      <c r="I746" s="54" t="e">
        <f>IF(LEN(VLOOKUP($A746,#REF!,8,FALSE)),UPPER(RIGHT(VLOOKUP($A746,#REF!,8,FALSE),1)),"")</f>
        <v>#REF!</v>
      </c>
      <c r="J746" s="42" t="e">
        <f>IF(LEN(VLOOKUP($A746,#REF!,4,FALSE)),UPPER(RIGHT(VLOOKUP($A746,#REF!,4,FALSE),1)),"")</f>
        <v>#REF!</v>
      </c>
      <c r="K746" s="42" t="e">
        <f>IF(LEN(VLOOKUP($A746,#REF!,5,FALSE)),UPPER(RIGHT(VLOOKUP($A746,#REF!,5,FALSE),1)),"")</f>
        <v>#REF!</v>
      </c>
      <c r="L746" s="42" t="e">
        <f>IF(LEN(VLOOKUP($A746,#REF!,6,FALSE)),UPPER(RIGHT(VLOOKUP($A746,#REF!,6,FALSE),1)),"")</f>
        <v>#REF!</v>
      </c>
      <c r="M746" s="43" t="e">
        <f>IF(LEN(VLOOKUP($A746,#REF!,7,FALSE)),UPPER(RIGHT(VLOOKUP($A746,#REF!,7,FALSE),1)),"")</f>
        <v>#REF!</v>
      </c>
      <c r="N746" s="206"/>
      <c r="O746" s="206"/>
      <c r="P746" s="206"/>
      <c r="Q746" s="206"/>
      <c r="R746" s="206"/>
      <c r="S746" s="63" t="e">
        <f>HLOOKUP("Device Tree Pin Name",#REF!,MATCH($A746,#REF!,0),FALSE)</f>
        <v>#REF!</v>
      </c>
      <c r="T746" s="47" t="e">
        <f>HLOOKUP("power rail",#REF!,MATCH($A746,#REF!,0),FALSE)</f>
        <v>#REF!</v>
      </c>
      <c r="U746" s="62" t="e">
        <f>HLOOKUP("Wake Capable",#REF!,MATCH($A746,#REF!,0),FALSE)</f>
        <v>#REF!</v>
      </c>
      <c r="V746" s="62" t="e">
        <f>HLOOKUP("Strap",#REF!,MATCH($A746,#REF!,0),FALSE)</f>
        <v>#REF!</v>
      </c>
      <c r="W746" s="62"/>
      <c r="X746" s="62"/>
      <c r="Y746" s="62"/>
      <c r="Z746" s="47"/>
      <c r="AA746" s="47" t="e">
        <f>HLOOKUP("Pad type",#REF!,MATCH($A746,#REF!,0),FALSE)</f>
        <v>#REF!</v>
      </c>
      <c r="AB746" s="63"/>
      <c r="AC746" s="63" t="e">
        <f>HLOOKUP("POR Pin State",#REF!,MATCH($A746,#REF!,0),FALSE)</f>
        <v>#REF!</v>
      </c>
      <c r="AD746" s="207"/>
      <c r="AE746" s="208"/>
      <c r="AF746" s="208"/>
      <c r="AG746" s="208"/>
      <c r="AH746" s="209"/>
      <c r="AI746" s="209"/>
      <c r="AJ746" s="210"/>
      <c r="AK746" s="210"/>
      <c r="AL746" s="210"/>
      <c r="AM746" s="210"/>
      <c r="AN746" s="210"/>
      <c r="AO746" s="210"/>
      <c r="AP746" s="210"/>
      <c r="AQ746" s="215" t="s">
        <v>1762</v>
      </c>
      <c r="AR746" s="105"/>
      <c r="AS746" s="105"/>
      <c r="AT746" s="105"/>
      <c r="AU746" s="105"/>
      <c r="AV746" s="105"/>
      <c r="AW746" s="105"/>
      <c r="AX746" s="105"/>
      <c r="AY746" s="105"/>
      <c r="AZ746" s="105"/>
      <c r="BA746" s="105"/>
      <c r="BB746" s="218"/>
      <c r="BC746" s="105"/>
      <c r="BD746" s="250"/>
      <c r="BE746" s="252" t="s">
        <v>1763</v>
      </c>
      <c r="BF746" s="147" t="e">
        <f>VLOOKUP($A746,#REF!,34,FALSE)</f>
        <v>#REF!</v>
      </c>
      <c r="BG746" s="147" t="e">
        <f>VLOOKUP($A746,#REF!,22,FALSE)</f>
        <v>#REF!</v>
      </c>
      <c r="BH746" s="149"/>
    </row>
    <row r="747" s="5" customFormat="1" ht="12.95" customHeight="1" spans="1:60">
      <c r="A747" s="48" t="s">
        <v>1764</v>
      </c>
      <c r="B747" s="38" t="e">
        <f>VLOOKUP($A747,#REF!,34,FALSE)</f>
        <v>#REF!</v>
      </c>
      <c r="C747" s="39" t="str">
        <f t="shared" si="166"/>
        <v>unused_DDR_XM1_B6WCK_N</v>
      </c>
      <c r="D747" s="40" t="e">
        <f>IF(LEN(VLOOKUP($A747,#REF!,8,FALSE)),LEFT(VLOOKUP($A747,#REF!,8,FALSE),LEN(VLOOKUP($A747,#REF!,8,FALSE))-2),"")</f>
        <v>#REF!</v>
      </c>
      <c r="E747" s="41" t="e">
        <f>IF(LEN(VLOOKUP($A747,#REF!,4,FALSE)),IF(INDEX(#REF!,MATCH($A747,#REF!,0),1),LEFT(VLOOKUP($A747,#REF!,4,FALSE),LEN(VLOOKUP($A747,#REF!,4,FALSE))-2),CONCATENATE(LEFT(VLOOKUP($A747,#REF!,4,FALSE),LEN(VLOOKUP($A747,#REF!,4,FALSE))-2),"*")),"")</f>
        <v>#REF!</v>
      </c>
      <c r="F747" s="42" t="e">
        <f>IF(LEN(VLOOKUP($A747,#REF!,5,FALSE)),IF(INDEX(#REF!,MATCH($A747,#REF!,0),2),LEFT(VLOOKUP($A747,#REF!,5,FALSE),LEN(VLOOKUP($A747,#REF!,5,FALSE))-2),CONCATENATE(LEFT(VLOOKUP($A747,#REF!,5,FALSE),LEN(VLOOKUP($A747,#REF!,5,FALSE))-2),"*")),"")</f>
        <v>#REF!</v>
      </c>
      <c r="G747" s="42" t="e">
        <f>IF(LEN(VLOOKUP($A747,#REF!,6,FALSE)),IF(INDEX(#REF!,MATCH($A747,#REF!,0),3),LEFT(VLOOKUP($A747,#REF!,6,FALSE),LEN(VLOOKUP($A747,#REF!,6,FALSE))-2),CONCATENATE(LEFT(VLOOKUP($A747,#REF!,6,FALSE),LEN(VLOOKUP($A747,#REF!,6,FALSE))-2),"*")),"")</f>
        <v>#REF!</v>
      </c>
      <c r="H747" s="43" t="e">
        <f>IF(LEN(VLOOKUP($A747,#REF!,7,FALSE)),IF(INDEX(#REF!,MATCH($A747,#REF!,0),4),LEFT(VLOOKUP($A747,#REF!,7,FALSE),LEN(VLOOKUP($A747,#REF!,7,FALSE))-2),CONCATENATE(LEFT(VLOOKUP($A747,#REF!,7,FALSE),LEN(VLOOKUP($A747,#REF!,7,FALSE))-2),"*")),"")</f>
        <v>#REF!</v>
      </c>
      <c r="I747" s="54" t="e">
        <f>IF(LEN(VLOOKUP($A747,#REF!,8,FALSE)),UPPER(RIGHT(VLOOKUP($A747,#REF!,8,FALSE),1)),"")</f>
        <v>#REF!</v>
      </c>
      <c r="J747" s="42" t="e">
        <f>IF(LEN(VLOOKUP($A747,#REF!,4,FALSE)),UPPER(RIGHT(VLOOKUP($A747,#REF!,4,FALSE),1)),"")</f>
        <v>#REF!</v>
      </c>
      <c r="K747" s="42" t="e">
        <f>IF(LEN(VLOOKUP($A747,#REF!,5,FALSE)),UPPER(RIGHT(VLOOKUP($A747,#REF!,5,FALSE),1)),"")</f>
        <v>#REF!</v>
      </c>
      <c r="L747" s="42" t="e">
        <f>IF(LEN(VLOOKUP($A747,#REF!,6,FALSE)),UPPER(RIGHT(VLOOKUP($A747,#REF!,6,FALSE),1)),"")</f>
        <v>#REF!</v>
      </c>
      <c r="M747" s="43" t="e">
        <f>IF(LEN(VLOOKUP($A747,#REF!,7,FALSE)),UPPER(RIGHT(VLOOKUP($A747,#REF!,7,FALSE),1)),"")</f>
        <v>#REF!</v>
      </c>
      <c r="N747" s="206"/>
      <c r="O747" s="206"/>
      <c r="P747" s="206"/>
      <c r="Q747" s="206"/>
      <c r="R747" s="206"/>
      <c r="S747" s="63" t="e">
        <f>HLOOKUP("Device Tree Pin Name",#REF!,MATCH($A747,#REF!,0),FALSE)</f>
        <v>#REF!</v>
      </c>
      <c r="T747" s="47" t="e">
        <f>HLOOKUP("power rail",#REF!,MATCH($A747,#REF!,0),FALSE)</f>
        <v>#REF!</v>
      </c>
      <c r="U747" s="62" t="e">
        <f>HLOOKUP("Wake Capable",#REF!,MATCH($A747,#REF!,0),FALSE)</f>
        <v>#REF!</v>
      </c>
      <c r="V747" s="62" t="e">
        <f>HLOOKUP("Strap",#REF!,MATCH($A747,#REF!,0),FALSE)</f>
        <v>#REF!</v>
      </c>
      <c r="W747" s="62"/>
      <c r="X747" s="62"/>
      <c r="Y747" s="62"/>
      <c r="Z747" s="47"/>
      <c r="AA747" s="47" t="e">
        <f>HLOOKUP("Pad type",#REF!,MATCH($A747,#REF!,0),FALSE)</f>
        <v>#REF!</v>
      </c>
      <c r="AB747" s="63"/>
      <c r="AC747" s="63" t="e">
        <f>HLOOKUP("POR Pin State",#REF!,MATCH($A747,#REF!,0),FALSE)</f>
        <v>#REF!</v>
      </c>
      <c r="AD747" s="207"/>
      <c r="AE747" s="208"/>
      <c r="AF747" s="208"/>
      <c r="AG747" s="208"/>
      <c r="AH747" s="209"/>
      <c r="AI747" s="209"/>
      <c r="AJ747" s="210"/>
      <c r="AK747" s="210"/>
      <c r="AL747" s="210"/>
      <c r="AM747" s="210"/>
      <c r="AN747" s="210"/>
      <c r="AO747" s="210"/>
      <c r="AP747" s="210"/>
      <c r="AQ747" s="215" t="s">
        <v>1764</v>
      </c>
      <c r="AR747" s="105"/>
      <c r="AS747" s="105"/>
      <c r="AT747" s="105"/>
      <c r="AU747" s="105"/>
      <c r="AV747" s="105"/>
      <c r="AW747" s="105"/>
      <c r="AX747" s="105"/>
      <c r="AY747" s="105"/>
      <c r="AZ747" s="105"/>
      <c r="BA747" s="105"/>
      <c r="BB747" s="218"/>
      <c r="BC747" s="105"/>
      <c r="BD747" s="250"/>
      <c r="BE747" s="252" t="s">
        <v>1765</v>
      </c>
      <c r="BF747" s="147" t="e">
        <f>VLOOKUP($A747,#REF!,34,FALSE)</f>
        <v>#REF!</v>
      </c>
      <c r="BG747" s="147" t="e">
        <f>VLOOKUP($A747,#REF!,22,FALSE)</f>
        <v>#REF!</v>
      </c>
      <c r="BH747" s="149"/>
    </row>
    <row r="748" s="5" customFormat="1" ht="12.95" customHeight="1" spans="1:60">
      <c r="A748" s="48" t="s">
        <v>1766</v>
      </c>
      <c r="B748" s="38" t="e">
        <f>VLOOKUP($A748,#REF!,34,FALSE)</f>
        <v>#REF!</v>
      </c>
      <c r="C748" s="39" t="str">
        <f t="shared" si="166"/>
        <v>unused_DDR_XM1_B6RDQS_P</v>
      </c>
      <c r="D748" s="40" t="e">
        <f>IF(LEN(VLOOKUP($A748,#REF!,8,FALSE)),LEFT(VLOOKUP($A748,#REF!,8,FALSE),LEN(VLOOKUP($A748,#REF!,8,FALSE))-2),"")</f>
        <v>#REF!</v>
      </c>
      <c r="E748" s="41" t="e">
        <f>IF(LEN(VLOOKUP($A748,#REF!,4,FALSE)),IF(INDEX(#REF!,MATCH($A748,#REF!,0),1),LEFT(VLOOKUP($A748,#REF!,4,FALSE),LEN(VLOOKUP($A748,#REF!,4,FALSE))-2),CONCATENATE(LEFT(VLOOKUP($A748,#REF!,4,FALSE),LEN(VLOOKUP($A748,#REF!,4,FALSE))-2),"*")),"")</f>
        <v>#REF!</v>
      </c>
      <c r="F748" s="42" t="e">
        <f>IF(LEN(VLOOKUP($A748,#REF!,5,FALSE)),IF(INDEX(#REF!,MATCH($A748,#REF!,0),2),LEFT(VLOOKUP($A748,#REF!,5,FALSE),LEN(VLOOKUP($A748,#REF!,5,FALSE))-2),CONCATENATE(LEFT(VLOOKUP($A748,#REF!,5,FALSE),LEN(VLOOKUP($A748,#REF!,5,FALSE))-2),"*")),"")</f>
        <v>#REF!</v>
      </c>
      <c r="G748" s="42" t="e">
        <f>IF(LEN(VLOOKUP($A748,#REF!,6,FALSE)),IF(INDEX(#REF!,MATCH($A748,#REF!,0),3),LEFT(VLOOKUP($A748,#REF!,6,FALSE),LEN(VLOOKUP($A748,#REF!,6,FALSE))-2),CONCATENATE(LEFT(VLOOKUP($A748,#REF!,6,FALSE),LEN(VLOOKUP($A748,#REF!,6,FALSE))-2),"*")),"")</f>
        <v>#REF!</v>
      </c>
      <c r="H748" s="43" t="e">
        <f>IF(LEN(VLOOKUP($A748,#REF!,7,FALSE)),IF(INDEX(#REF!,MATCH($A748,#REF!,0),4),LEFT(VLOOKUP($A748,#REF!,7,FALSE),LEN(VLOOKUP($A748,#REF!,7,FALSE))-2),CONCATENATE(LEFT(VLOOKUP($A748,#REF!,7,FALSE),LEN(VLOOKUP($A748,#REF!,7,FALSE))-2),"*")),"")</f>
        <v>#REF!</v>
      </c>
      <c r="I748" s="54" t="e">
        <f>IF(LEN(VLOOKUP($A748,#REF!,8,FALSE)),UPPER(RIGHT(VLOOKUP($A748,#REF!,8,FALSE),1)),"")</f>
        <v>#REF!</v>
      </c>
      <c r="J748" s="42" t="e">
        <f>IF(LEN(VLOOKUP($A748,#REF!,4,FALSE)),UPPER(RIGHT(VLOOKUP($A748,#REF!,4,FALSE),1)),"")</f>
        <v>#REF!</v>
      </c>
      <c r="K748" s="42" t="e">
        <f>IF(LEN(VLOOKUP($A748,#REF!,5,FALSE)),UPPER(RIGHT(VLOOKUP($A748,#REF!,5,FALSE),1)),"")</f>
        <v>#REF!</v>
      </c>
      <c r="L748" s="42" t="e">
        <f>IF(LEN(VLOOKUP($A748,#REF!,6,FALSE)),UPPER(RIGHT(VLOOKUP($A748,#REF!,6,FALSE),1)),"")</f>
        <v>#REF!</v>
      </c>
      <c r="M748" s="43" t="e">
        <f>IF(LEN(VLOOKUP($A748,#REF!,7,FALSE)),UPPER(RIGHT(VLOOKUP($A748,#REF!,7,FALSE),1)),"")</f>
        <v>#REF!</v>
      </c>
      <c r="N748" s="206"/>
      <c r="O748" s="206"/>
      <c r="P748" s="206"/>
      <c r="Q748" s="206"/>
      <c r="R748" s="206"/>
      <c r="S748" s="63" t="e">
        <f>HLOOKUP("Device Tree Pin Name",#REF!,MATCH($A748,#REF!,0),FALSE)</f>
        <v>#REF!</v>
      </c>
      <c r="T748" s="47" t="e">
        <f>HLOOKUP("power rail",#REF!,MATCH($A748,#REF!,0),FALSE)</f>
        <v>#REF!</v>
      </c>
      <c r="U748" s="62" t="e">
        <f>HLOOKUP("Wake Capable",#REF!,MATCH($A748,#REF!,0),FALSE)</f>
        <v>#REF!</v>
      </c>
      <c r="V748" s="62" t="e">
        <f>HLOOKUP("Strap",#REF!,MATCH($A748,#REF!,0),FALSE)</f>
        <v>#REF!</v>
      </c>
      <c r="W748" s="62"/>
      <c r="X748" s="62"/>
      <c r="Y748" s="62"/>
      <c r="Z748" s="47"/>
      <c r="AA748" s="47" t="e">
        <f>HLOOKUP("Pad type",#REF!,MATCH($A748,#REF!,0),FALSE)</f>
        <v>#REF!</v>
      </c>
      <c r="AB748" s="63"/>
      <c r="AC748" s="63" t="e">
        <f>HLOOKUP("POR Pin State",#REF!,MATCH($A748,#REF!,0),FALSE)</f>
        <v>#REF!</v>
      </c>
      <c r="AD748" s="207"/>
      <c r="AE748" s="208"/>
      <c r="AF748" s="208"/>
      <c r="AG748" s="208"/>
      <c r="AH748" s="209"/>
      <c r="AI748" s="209"/>
      <c r="AJ748" s="210"/>
      <c r="AK748" s="210"/>
      <c r="AL748" s="210"/>
      <c r="AM748" s="210"/>
      <c r="AN748" s="210"/>
      <c r="AO748" s="210"/>
      <c r="AP748" s="210"/>
      <c r="AQ748" s="215" t="s">
        <v>1766</v>
      </c>
      <c r="AR748" s="105"/>
      <c r="AS748" s="105"/>
      <c r="AT748" s="105"/>
      <c r="AU748" s="105"/>
      <c r="AV748" s="105"/>
      <c r="AW748" s="105"/>
      <c r="AX748" s="105"/>
      <c r="AY748" s="105"/>
      <c r="AZ748" s="105"/>
      <c r="BA748" s="105"/>
      <c r="BB748" s="218"/>
      <c r="BC748" s="105"/>
      <c r="BD748" s="250"/>
      <c r="BE748" s="252" t="s">
        <v>1767</v>
      </c>
      <c r="BF748" s="147" t="e">
        <f>VLOOKUP($A748,#REF!,34,FALSE)</f>
        <v>#REF!</v>
      </c>
      <c r="BG748" s="147" t="e">
        <f>VLOOKUP($A748,#REF!,22,FALSE)</f>
        <v>#REF!</v>
      </c>
      <c r="BH748" s="149"/>
    </row>
    <row r="749" s="5" customFormat="1" ht="12.95" customHeight="1" spans="1:60">
      <c r="A749" s="10" t="s">
        <v>1768</v>
      </c>
      <c r="B749" s="38" t="e">
        <f>VLOOKUP($A749,#REF!,34,FALSE)</f>
        <v>#REF!</v>
      </c>
      <c r="C749" s="39" t="str">
        <f t="shared" si="166"/>
        <v>unused_DDR_XM1_B6RDQS_N</v>
      </c>
      <c r="D749" s="40" t="e">
        <f>IF(LEN(VLOOKUP($A749,#REF!,8,FALSE)),LEFT(VLOOKUP($A749,#REF!,8,FALSE),LEN(VLOOKUP($A749,#REF!,8,FALSE))-2),"")</f>
        <v>#REF!</v>
      </c>
      <c r="E749" s="41" t="e">
        <f>IF(LEN(VLOOKUP($A749,#REF!,4,FALSE)),IF(INDEX(#REF!,MATCH($A749,#REF!,0),1),LEFT(VLOOKUP($A749,#REF!,4,FALSE),LEN(VLOOKUP($A749,#REF!,4,FALSE))-2),CONCATENATE(LEFT(VLOOKUP($A749,#REF!,4,FALSE),LEN(VLOOKUP($A749,#REF!,4,FALSE))-2),"*")),"")</f>
        <v>#REF!</v>
      </c>
      <c r="F749" s="42" t="e">
        <f>IF(LEN(VLOOKUP($A749,#REF!,5,FALSE)),IF(INDEX(#REF!,MATCH($A749,#REF!,0),2),LEFT(VLOOKUP($A749,#REF!,5,FALSE),LEN(VLOOKUP($A749,#REF!,5,FALSE))-2),CONCATENATE(LEFT(VLOOKUP($A749,#REF!,5,FALSE),LEN(VLOOKUP($A749,#REF!,5,FALSE))-2),"*")),"")</f>
        <v>#REF!</v>
      </c>
      <c r="G749" s="42" t="e">
        <f>IF(LEN(VLOOKUP($A749,#REF!,6,FALSE)),IF(INDEX(#REF!,MATCH($A749,#REF!,0),3),LEFT(VLOOKUP($A749,#REF!,6,FALSE),LEN(VLOOKUP($A749,#REF!,6,FALSE))-2),CONCATENATE(LEFT(VLOOKUP($A749,#REF!,6,FALSE),LEN(VLOOKUP($A749,#REF!,6,FALSE))-2),"*")),"")</f>
        <v>#REF!</v>
      </c>
      <c r="H749" s="43" t="e">
        <f>IF(LEN(VLOOKUP($A749,#REF!,7,FALSE)),IF(INDEX(#REF!,MATCH($A749,#REF!,0),4),LEFT(VLOOKUP($A749,#REF!,7,FALSE),LEN(VLOOKUP($A749,#REF!,7,FALSE))-2),CONCATENATE(LEFT(VLOOKUP($A749,#REF!,7,FALSE),LEN(VLOOKUP($A749,#REF!,7,FALSE))-2),"*")),"")</f>
        <v>#REF!</v>
      </c>
      <c r="I749" s="54" t="e">
        <f>IF(LEN(VLOOKUP($A749,#REF!,8,FALSE)),UPPER(RIGHT(VLOOKUP($A749,#REF!,8,FALSE),1)),"")</f>
        <v>#REF!</v>
      </c>
      <c r="J749" s="42" t="e">
        <f>IF(LEN(VLOOKUP($A749,#REF!,4,FALSE)),UPPER(RIGHT(VLOOKUP($A749,#REF!,4,FALSE),1)),"")</f>
        <v>#REF!</v>
      </c>
      <c r="K749" s="42" t="e">
        <f>IF(LEN(VLOOKUP($A749,#REF!,5,FALSE)),UPPER(RIGHT(VLOOKUP($A749,#REF!,5,FALSE),1)),"")</f>
        <v>#REF!</v>
      </c>
      <c r="L749" s="42" t="e">
        <f>IF(LEN(VLOOKUP($A749,#REF!,6,FALSE)),UPPER(RIGHT(VLOOKUP($A749,#REF!,6,FALSE),1)),"")</f>
        <v>#REF!</v>
      </c>
      <c r="M749" s="43" t="e">
        <f>IF(LEN(VLOOKUP($A749,#REF!,7,FALSE)),UPPER(RIGHT(VLOOKUP($A749,#REF!,7,FALSE),1)),"")</f>
        <v>#REF!</v>
      </c>
      <c r="N749" s="206"/>
      <c r="O749" s="206"/>
      <c r="P749" s="206"/>
      <c r="Q749" s="206"/>
      <c r="R749" s="206"/>
      <c r="S749" s="63" t="e">
        <f>HLOOKUP("Device Tree Pin Name",#REF!,MATCH($A749,#REF!,0),FALSE)</f>
        <v>#REF!</v>
      </c>
      <c r="T749" s="47" t="e">
        <f>HLOOKUP("power rail",#REF!,MATCH($A749,#REF!,0),FALSE)</f>
        <v>#REF!</v>
      </c>
      <c r="U749" s="62" t="e">
        <f>HLOOKUP("Wake Capable",#REF!,MATCH($A749,#REF!,0),FALSE)</f>
        <v>#REF!</v>
      </c>
      <c r="V749" s="62" t="e">
        <f>HLOOKUP("Strap",#REF!,MATCH($A749,#REF!,0),FALSE)</f>
        <v>#REF!</v>
      </c>
      <c r="W749" s="62"/>
      <c r="X749" s="62"/>
      <c r="Y749" s="62"/>
      <c r="Z749" s="47"/>
      <c r="AA749" s="47" t="e">
        <f>HLOOKUP("Pad type",#REF!,MATCH($A749,#REF!,0),FALSE)</f>
        <v>#REF!</v>
      </c>
      <c r="AB749" s="63"/>
      <c r="AC749" s="63" t="e">
        <f>HLOOKUP("POR Pin State",#REF!,MATCH($A749,#REF!,0),FALSE)</f>
        <v>#REF!</v>
      </c>
      <c r="AD749" s="207"/>
      <c r="AE749" s="208"/>
      <c r="AF749" s="208"/>
      <c r="AG749" s="208"/>
      <c r="AH749" s="209"/>
      <c r="AI749" s="209"/>
      <c r="AJ749" s="210"/>
      <c r="AK749" s="210"/>
      <c r="AL749" s="210"/>
      <c r="AM749" s="210"/>
      <c r="AN749" s="210"/>
      <c r="AO749" s="210"/>
      <c r="AP749" s="210"/>
      <c r="AQ749" s="215" t="s">
        <v>1768</v>
      </c>
      <c r="AR749" s="105"/>
      <c r="AS749" s="105"/>
      <c r="AT749" s="105"/>
      <c r="AU749" s="105"/>
      <c r="AV749" s="105"/>
      <c r="AW749" s="105"/>
      <c r="AX749" s="105"/>
      <c r="AY749" s="105"/>
      <c r="AZ749" s="105"/>
      <c r="BA749" s="105"/>
      <c r="BB749" s="218"/>
      <c r="BC749" s="105"/>
      <c r="BD749" s="250"/>
      <c r="BE749" s="252" t="s">
        <v>1769</v>
      </c>
      <c r="BF749" s="147" t="e">
        <f>VLOOKUP($A749,#REF!,34,FALSE)</f>
        <v>#REF!</v>
      </c>
      <c r="BG749" s="147" t="e">
        <f>VLOOKUP($A749,#REF!,22,FALSE)</f>
        <v>#REF!</v>
      </c>
      <c r="BH749" s="149"/>
    </row>
    <row r="750" s="5" customFormat="1" ht="12.95" customHeight="1" spans="1:60">
      <c r="A750" s="10" t="s">
        <v>1770</v>
      </c>
      <c r="B750" s="38" t="e">
        <f>VLOOKUP($A750,#REF!,34,FALSE)</f>
        <v>#REF!</v>
      </c>
      <c r="C750" s="39" t="str">
        <f t="shared" si="166"/>
        <v>unused_DDR_XM1_B7A_CA0</v>
      </c>
      <c r="D750" s="40" t="e">
        <f>IF(LEN(VLOOKUP($A750,#REF!,8,FALSE)),LEFT(VLOOKUP($A750,#REF!,8,FALSE),LEN(VLOOKUP($A750,#REF!,8,FALSE))-2),"")</f>
        <v>#REF!</v>
      </c>
      <c r="E750" s="41" t="e">
        <f>IF(LEN(VLOOKUP($A750,#REF!,4,FALSE)),IF(INDEX(#REF!,MATCH($A750,#REF!,0),1),LEFT(VLOOKUP($A750,#REF!,4,FALSE),LEN(VLOOKUP($A750,#REF!,4,FALSE))-2),CONCATENATE(LEFT(VLOOKUP($A750,#REF!,4,FALSE),LEN(VLOOKUP($A750,#REF!,4,FALSE))-2),"*")),"")</f>
        <v>#REF!</v>
      </c>
      <c r="F750" s="42" t="e">
        <f>IF(LEN(VLOOKUP($A750,#REF!,5,FALSE)),IF(INDEX(#REF!,MATCH($A750,#REF!,0),2),LEFT(VLOOKUP($A750,#REF!,5,FALSE),LEN(VLOOKUP($A750,#REF!,5,FALSE))-2),CONCATENATE(LEFT(VLOOKUP($A750,#REF!,5,FALSE),LEN(VLOOKUP($A750,#REF!,5,FALSE))-2),"*")),"")</f>
        <v>#REF!</v>
      </c>
      <c r="G750" s="42" t="e">
        <f>IF(LEN(VLOOKUP($A750,#REF!,6,FALSE)),IF(INDEX(#REF!,MATCH($A750,#REF!,0),3),LEFT(VLOOKUP($A750,#REF!,6,FALSE),LEN(VLOOKUP($A750,#REF!,6,FALSE))-2),CONCATENATE(LEFT(VLOOKUP($A750,#REF!,6,FALSE),LEN(VLOOKUP($A750,#REF!,6,FALSE))-2),"*")),"")</f>
        <v>#REF!</v>
      </c>
      <c r="H750" s="43" t="e">
        <f>IF(LEN(VLOOKUP($A750,#REF!,7,FALSE)),IF(INDEX(#REF!,MATCH($A750,#REF!,0),4),LEFT(VLOOKUP($A750,#REF!,7,FALSE),LEN(VLOOKUP($A750,#REF!,7,FALSE))-2),CONCATENATE(LEFT(VLOOKUP($A750,#REF!,7,FALSE),LEN(VLOOKUP($A750,#REF!,7,FALSE))-2),"*")),"")</f>
        <v>#REF!</v>
      </c>
      <c r="I750" s="54" t="e">
        <f>IF(LEN(VLOOKUP($A750,#REF!,8,FALSE)),UPPER(RIGHT(VLOOKUP($A750,#REF!,8,FALSE),1)),"")</f>
        <v>#REF!</v>
      </c>
      <c r="J750" s="42" t="e">
        <f>IF(LEN(VLOOKUP($A750,#REF!,4,FALSE)),UPPER(RIGHT(VLOOKUP($A750,#REF!,4,FALSE),1)),"")</f>
        <v>#REF!</v>
      </c>
      <c r="K750" s="42" t="e">
        <f>IF(LEN(VLOOKUP($A750,#REF!,5,FALSE)),UPPER(RIGHT(VLOOKUP($A750,#REF!,5,FALSE),1)),"")</f>
        <v>#REF!</v>
      </c>
      <c r="L750" s="42" t="e">
        <f>IF(LEN(VLOOKUP($A750,#REF!,6,FALSE)),UPPER(RIGHT(VLOOKUP($A750,#REF!,6,FALSE),1)),"")</f>
        <v>#REF!</v>
      </c>
      <c r="M750" s="43" t="e">
        <f>IF(LEN(VLOOKUP($A750,#REF!,7,FALSE)),UPPER(RIGHT(VLOOKUP($A750,#REF!,7,FALSE),1)),"")</f>
        <v>#REF!</v>
      </c>
      <c r="N750" s="206"/>
      <c r="O750" s="206"/>
      <c r="P750" s="206"/>
      <c r="Q750" s="206"/>
      <c r="R750" s="206"/>
      <c r="S750" s="63" t="e">
        <f>HLOOKUP("Device Tree Pin Name",#REF!,MATCH($A750,#REF!,0),FALSE)</f>
        <v>#REF!</v>
      </c>
      <c r="T750" s="47" t="e">
        <f>HLOOKUP("power rail",#REF!,MATCH($A750,#REF!,0),FALSE)</f>
        <v>#REF!</v>
      </c>
      <c r="U750" s="62" t="e">
        <f>HLOOKUP("Wake Capable",#REF!,MATCH($A750,#REF!,0),FALSE)</f>
        <v>#REF!</v>
      </c>
      <c r="V750" s="62" t="e">
        <f>HLOOKUP("Strap",#REF!,MATCH($A750,#REF!,0),FALSE)</f>
        <v>#REF!</v>
      </c>
      <c r="W750" s="62"/>
      <c r="X750" s="62"/>
      <c r="Y750" s="62"/>
      <c r="Z750" s="47"/>
      <c r="AA750" s="47" t="e">
        <f>HLOOKUP("Pad type",#REF!,MATCH($A750,#REF!,0),FALSE)</f>
        <v>#REF!</v>
      </c>
      <c r="AB750" s="63"/>
      <c r="AC750" s="63" t="e">
        <f>HLOOKUP("POR Pin State",#REF!,MATCH($A750,#REF!,0),FALSE)</f>
        <v>#REF!</v>
      </c>
      <c r="AD750" s="207"/>
      <c r="AE750" s="208"/>
      <c r="AF750" s="208"/>
      <c r="AG750" s="208"/>
      <c r="AH750" s="209"/>
      <c r="AI750" s="209"/>
      <c r="AJ750" s="210"/>
      <c r="AK750" s="210"/>
      <c r="AL750" s="210"/>
      <c r="AM750" s="210"/>
      <c r="AN750" s="210"/>
      <c r="AO750" s="210"/>
      <c r="AP750" s="210"/>
      <c r="AQ750" s="215" t="s">
        <v>1771</v>
      </c>
      <c r="AR750" s="105"/>
      <c r="AS750" s="105"/>
      <c r="AT750" s="105"/>
      <c r="AU750" s="105"/>
      <c r="AV750" s="105"/>
      <c r="AW750" s="105"/>
      <c r="AX750" s="105"/>
      <c r="AY750" s="105"/>
      <c r="AZ750" s="105"/>
      <c r="BA750" s="105"/>
      <c r="BB750" s="218"/>
      <c r="BC750" s="105"/>
      <c r="BD750" s="250"/>
      <c r="BE750" s="252" t="s">
        <v>1772</v>
      </c>
      <c r="BF750" s="147" t="e">
        <f>VLOOKUP($A750,#REF!,34,FALSE)</f>
        <v>#REF!</v>
      </c>
      <c r="BG750" s="147" t="e">
        <f>VLOOKUP($A750,#REF!,22,FALSE)</f>
        <v>#REF!</v>
      </c>
      <c r="BH750" s="149"/>
    </row>
    <row r="751" s="5" customFormat="1" ht="12.95" customHeight="1" spans="1:60">
      <c r="A751" s="48" t="s">
        <v>1773</v>
      </c>
      <c r="B751" s="38" t="e">
        <f>VLOOKUP($A751,#REF!,34,FALSE)</f>
        <v>#REF!</v>
      </c>
      <c r="C751" s="39" t="str">
        <f t="shared" si="166"/>
        <v>unused_DDR_XM1_B7A_CA1</v>
      </c>
      <c r="D751" s="40" t="e">
        <f>IF(LEN(VLOOKUP($A751,#REF!,8,FALSE)),LEFT(VLOOKUP($A751,#REF!,8,FALSE),LEN(VLOOKUP($A751,#REF!,8,FALSE))-2),"")</f>
        <v>#REF!</v>
      </c>
      <c r="E751" s="41" t="e">
        <f>IF(LEN(VLOOKUP($A751,#REF!,4,FALSE)),IF(INDEX(#REF!,MATCH($A751,#REF!,0),1),LEFT(VLOOKUP($A751,#REF!,4,FALSE),LEN(VLOOKUP($A751,#REF!,4,FALSE))-2),CONCATENATE(LEFT(VLOOKUP($A751,#REF!,4,FALSE),LEN(VLOOKUP($A751,#REF!,4,FALSE))-2),"*")),"")</f>
        <v>#REF!</v>
      </c>
      <c r="F751" s="42" t="e">
        <f>IF(LEN(VLOOKUP($A751,#REF!,5,FALSE)),IF(INDEX(#REF!,MATCH($A751,#REF!,0),2),LEFT(VLOOKUP($A751,#REF!,5,FALSE),LEN(VLOOKUP($A751,#REF!,5,FALSE))-2),CONCATENATE(LEFT(VLOOKUP($A751,#REF!,5,FALSE),LEN(VLOOKUP($A751,#REF!,5,FALSE))-2),"*")),"")</f>
        <v>#REF!</v>
      </c>
      <c r="G751" s="42" t="e">
        <f>IF(LEN(VLOOKUP($A751,#REF!,6,FALSE)),IF(INDEX(#REF!,MATCH($A751,#REF!,0),3),LEFT(VLOOKUP($A751,#REF!,6,FALSE),LEN(VLOOKUP($A751,#REF!,6,FALSE))-2),CONCATENATE(LEFT(VLOOKUP($A751,#REF!,6,FALSE),LEN(VLOOKUP($A751,#REF!,6,FALSE))-2),"*")),"")</f>
        <v>#REF!</v>
      </c>
      <c r="H751" s="43" t="e">
        <f>IF(LEN(VLOOKUP($A751,#REF!,7,FALSE)),IF(INDEX(#REF!,MATCH($A751,#REF!,0),4),LEFT(VLOOKUP($A751,#REF!,7,FALSE),LEN(VLOOKUP($A751,#REF!,7,FALSE))-2),CONCATENATE(LEFT(VLOOKUP($A751,#REF!,7,FALSE),LEN(VLOOKUP($A751,#REF!,7,FALSE))-2),"*")),"")</f>
        <v>#REF!</v>
      </c>
      <c r="I751" s="54" t="e">
        <f>IF(LEN(VLOOKUP($A751,#REF!,8,FALSE)),UPPER(RIGHT(VLOOKUP($A751,#REF!,8,FALSE),1)),"")</f>
        <v>#REF!</v>
      </c>
      <c r="J751" s="42" t="e">
        <f>IF(LEN(VLOOKUP($A751,#REF!,4,FALSE)),UPPER(RIGHT(VLOOKUP($A751,#REF!,4,FALSE),1)),"")</f>
        <v>#REF!</v>
      </c>
      <c r="K751" s="42" t="e">
        <f>IF(LEN(VLOOKUP($A751,#REF!,5,FALSE)),UPPER(RIGHT(VLOOKUP($A751,#REF!,5,FALSE),1)),"")</f>
        <v>#REF!</v>
      </c>
      <c r="L751" s="42" t="e">
        <f>IF(LEN(VLOOKUP($A751,#REF!,6,FALSE)),UPPER(RIGHT(VLOOKUP($A751,#REF!,6,FALSE),1)),"")</f>
        <v>#REF!</v>
      </c>
      <c r="M751" s="43" t="e">
        <f>IF(LEN(VLOOKUP($A751,#REF!,7,FALSE)),UPPER(RIGHT(VLOOKUP($A751,#REF!,7,FALSE),1)),"")</f>
        <v>#REF!</v>
      </c>
      <c r="N751" s="206"/>
      <c r="O751" s="206"/>
      <c r="P751" s="206"/>
      <c r="Q751" s="206"/>
      <c r="R751" s="206"/>
      <c r="S751" s="63" t="e">
        <f>HLOOKUP("Device Tree Pin Name",#REF!,MATCH($A751,#REF!,0),FALSE)</f>
        <v>#REF!</v>
      </c>
      <c r="T751" s="47" t="e">
        <f>HLOOKUP("power rail",#REF!,MATCH($A751,#REF!,0),FALSE)</f>
        <v>#REF!</v>
      </c>
      <c r="U751" s="62" t="e">
        <f>HLOOKUP("Wake Capable",#REF!,MATCH($A751,#REF!,0),FALSE)</f>
        <v>#REF!</v>
      </c>
      <c r="V751" s="62" t="e">
        <f>HLOOKUP("Strap",#REF!,MATCH($A751,#REF!,0),FALSE)</f>
        <v>#REF!</v>
      </c>
      <c r="W751" s="62"/>
      <c r="X751" s="62"/>
      <c r="Y751" s="62"/>
      <c r="Z751" s="47"/>
      <c r="AA751" s="47" t="e">
        <f>HLOOKUP("Pad type",#REF!,MATCH($A751,#REF!,0),FALSE)</f>
        <v>#REF!</v>
      </c>
      <c r="AB751" s="63"/>
      <c r="AC751" s="63" t="e">
        <f>HLOOKUP("POR Pin State",#REF!,MATCH($A751,#REF!,0),FALSE)</f>
        <v>#REF!</v>
      </c>
      <c r="AD751" s="207"/>
      <c r="AE751" s="208"/>
      <c r="AF751" s="208"/>
      <c r="AG751" s="208"/>
      <c r="AH751" s="209"/>
      <c r="AI751" s="209"/>
      <c r="AJ751" s="210"/>
      <c r="AK751" s="210"/>
      <c r="AL751" s="210"/>
      <c r="AM751" s="210"/>
      <c r="AN751" s="210"/>
      <c r="AO751" s="210"/>
      <c r="AP751" s="210"/>
      <c r="AQ751" s="215" t="s">
        <v>1774</v>
      </c>
      <c r="AR751" s="105"/>
      <c r="AS751" s="105"/>
      <c r="AT751" s="105"/>
      <c r="AU751" s="105"/>
      <c r="AV751" s="105"/>
      <c r="AW751" s="105"/>
      <c r="AX751" s="105"/>
      <c r="AY751" s="105"/>
      <c r="AZ751" s="105"/>
      <c r="BA751" s="105"/>
      <c r="BB751" s="218"/>
      <c r="BC751" s="105"/>
      <c r="BD751" s="250"/>
      <c r="BE751" s="252" t="s">
        <v>1775</v>
      </c>
      <c r="BF751" s="147" t="e">
        <f>VLOOKUP($A751,#REF!,34,FALSE)</f>
        <v>#REF!</v>
      </c>
      <c r="BG751" s="147" t="e">
        <f>VLOOKUP($A751,#REF!,22,FALSE)</f>
        <v>#REF!</v>
      </c>
      <c r="BH751" s="149"/>
    </row>
    <row r="752" s="5" customFormat="1" ht="12.95" customHeight="1" spans="1:60">
      <c r="A752" s="48" t="s">
        <v>1776</v>
      </c>
      <c r="B752" s="38" t="e">
        <f>VLOOKUP($A752,#REF!,34,FALSE)</f>
        <v>#REF!</v>
      </c>
      <c r="C752" s="39" t="str">
        <f t="shared" si="166"/>
        <v>unused_DDR_XM1_B7A_CA2</v>
      </c>
      <c r="D752" s="40" t="e">
        <f>IF(LEN(VLOOKUP($A752,#REF!,8,FALSE)),LEFT(VLOOKUP($A752,#REF!,8,FALSE),LEN(VLOOKUP($A752,#REF!,8,FALSE))-2),"")</f>
        <v>#REF!</v>
      </c>
      <c r="E752" s="41" t="e">
        <f>IF(LEN(VLOOKUP($A752,#REF!,4,FALSE)),IF(INDEX(#REF!,MATCH($A752,#REF!,0),1),LEFT(VLOOKUP($A752,#REF!,4,FALSE),LEN(VLOOKUP($A752,#REF!,4,FALSE))-2),CONCATENATE(LEFT(VLOOKUP($A752,#REF!,4,FALSE),LEN(VLOOKUP($A752,#REF!,4,FALSE))-2),"*")),"")</f>
        <v>#REF!</v>
      </c>
      <c r="F752" s="42" t="e">
        <f>IF(LEN(VLOOKUP($A752,#REF!,5,FALSE)),IF(INDEX(#REF!,MATCH($A752,#REF!,0),2),LEFT(VLOOKUP($A752,#REF!,5,FALSE),LEN(VLOOKUP($A752,#REF!,5,FALSE))-2),CONCATENATE(LEFT(VLOOKUP($A752,#REF!,5,FALSE),LEN(VLOOKUP($A752,#REF!,5,FALSE))-2),"*")),"")</f>
        <v>#REF!</v>
      </c>
      <c r="G752" s="42" t="e">
        <f>IF(LEN(VLOOKUP($A752,#REF!,6,FALSE)),IF(INDEX(#REF!,MATCH($A752,#REF!,0),3),LEFT(VLOOKUP($A752,#REF!,6,FALSE),LEN(VLOOKUP($A752,#REF!,6,FALSE))-2),CONCATENATE(LEFT(VLOOKUP($A752,#REF!,6,FALSE),LEN(VLOOKUP($A752,#REF!,6,FALSE))-2),"*")),"")</f>
        <v>#REF!</v>
      </c>
      <c r="H752" s="43" t="e">
        <f>IF(LEN(VLOOKUP($A752,#REF!,7,FALSE)),IF(INDEX(#REF!,MATCH($A752,#REF!,0),4),LEFT(VLOOKUP($A752,#REF!,7,FALSE),LEN(VLOOKUP($A752,#REF!,7,FALSE))-2),CONCATENATE(LEFT(VLOOKUP($A752,#REF!,7,FALSE),LEN(VLOOKUP($A752,#REF!,7,FALSE))-2),"*")),"")</f>
        <v>#REF!</v>
      </c>
      <c r="I752" s="54" t="e">
        <f>IF(LEN(VLOOKUP($A752,#REF!,8,FALSE)),UPPER(RIGHT(VLOOKUP($A752,#REF!,8,FALSE),1)),"")</f>
        <v>#REF!</v>
      </c>
      <c r="J752" s="42" t="e">
        <f>IF(LEN(VLOOKUP($A752,#REF!,4,FALSE)),UPPER(RIGHT(VLOOKUP($A752,#REF!,4,FALSE),1)),"")</f>
        <v>#REF!</v>
      </c>
      <c r="K752" s="42" t="e">
        <f>IF(LEN(VLOOKUP($A752,#REF!,5,FALSE)),UPPER(RIGHT(VLOOKUP($A752,#REF!,5,FALSE),1)),"")</f>
        <v>#REF!</v>
      </c>
      <c r="L752" s="42" t="e">
        <f>IF(LEN(VLOOKUP($A752,#REF!,6,FALSE)),UPPER(RIGHT(VLOOKUP($A752,#REF!,6,FALSE),1)),"")</f>
        <v>#REF!</v>
      </c>
      <c r="M752" s="43" t="e">
        <f>IF(LEN(VLOOKUP($A752,#REF!,7,FALSE)),UPPER(RIGHT(VLOOKUP($A752,#REF!,7,FALSE),1)),"")</f>
        <v>#REF!</v>
      </c>
      <c r="N752" s="206"/>
      <c r="O752" s="206"/>
      <c r="P752" s="206"/>
      <c r="Q752" s="206"/>
      <c r="R752" s="206"/>
      <c r="S752" s="63" t="e">
        <f>HLOOKUP("Device Tree Pin Name",#REF!,MATCH($A752,#REF!,0),FALSE)</f>
        <v>#REF!</v>
      </c>
      <c r="T752" s="47" t="e">
        <f>HLOOKUP("power rail",#REF!,MATCH($A752,#REF!,0),FALSE)</f>
        <v>#REF!</v>
      </c>
      <c r="U752" s="62" t="e">
        <f>HLOOKUP("Wake Capable",#REF!,MATCH($A752,#REF!,0),FALSE)</f>
        <v>#REF!</v>
      </c>
      <c r="V752" s="62" t="e">
        <f>HLOOKUP("Strap",#REF!,MATCH($A752,#REF!,0),FALSE)</f>
        <v>#REF!</v>
      </c>
      <c r="W752" s="62"/>
      <c r="X752" s="62"/>
      <c r="Y752" s="62"/>
      <c r="Z752" s="47"/>
      <c r="AA752" s="47" t="e">
        <f>HLOOKUP("Pad type",#REF!,MATCH($A752,#REF!,0),FALSE)</f>
        <v>#REF!</v>
      </c>
      <c r="AB752" s="63"/>
      <c r="AC752" s="63" t="e">
        <f>HLOOKUP("POR Pin State",#REF!,MATCH($A752,#REF!,0),FALSE)</f>
        <v>#REF!</v>
      </c>
      <c r="AD752" s="207"/>
      <c r="AE752" s="208"/>
      <c r="AF752" s="208"/>
      <c r="AG752" s="208"/>
      <c r="AH752" s="209"/>
      <c r="AI752" s="209"/>
      <c r="AJ752" s="210"/>
      <c r="AK752" s="210"/>
      <c r="AL752" s="210"/>
      <c r="AM752" s="210"/>
      <c r="AN752" s="210"/>
      <c r="AO752" s="210"/>
      <c r="AP752" s="210"/>
      <c r="AQ752" s="215" t="s">
        <v>1777</v>
      </c>
      <c r="AR752" s="105"/>
      <c r="AS752" s="105"/>
      <c r="AT752" s="105"/>
      <c r="AU752" s="105"/>
      <c r="AV752" s="105"/>
      <c r="AW752" s="105"/>
      <c r="AX752" s="105"/>
      <c r="AY752" s="105"/>
      <c r="AZ752" s="105"/>
      <c r="BA752" s="105"/>
      <c r="BB752" s="218"/>
      <c r="BC752" s="105"/>
      <c r="BD752" s="250"/>
      <c r="BE752" s="252" t="s">
        <v>1778</v>
      </c>
      <c r="BF752" s="147" t="e">
        <f>VLOOKUP($A752,#REF!,34,FALSE)</f>
        <v>#REF!</v>
      </c>
      <c r="BG752" s="147" t="e">
        <f>VLOOKUP($A752,#REF!,22,FALSE)</f>
        <v>#REF!</v>
      </c>
      <c r="BH752" s="149"/>
    </row>
    <row r="753" s="5" customFormat="1" ht="12.95" customHeight="1" spans="1:60">
      <c r="A753" s="48" t="s">
        <v>1779</v>
      </c>
      <c r="B753" s="38" t="e">
        <f>VLOOKUP($A753,#REF!,34,FALSE)</f>
        <v>#REF!</v>
      </c>
      <c r="C753" s="39" t="str">
        <f t="shared" si="166"/>
        <v>unused_DDR_XM1_B7A_CA3</v>
      </c>
      <c r="D753" s="40" t="e">
        <f>IF(LEN(VLOOKUP($A753,#REF!,8,FALSE)),LEFT(VLOOKUP($A753,#REF!,8,FALSE),LEN(VLOOKUP($A753,#REF!,8,FALSE))-2),"")</f>
        <v>#REF!</v>
      </c>
      <c r="E753" s="41" t="e">
        <f>IF(LEN(VLOOKUP($A753,#REF!,4,FALSE)),IF(INDEX(#REF!,MATCH($A753,#REF!,0),1),LEFT(VLOOKUP($A753,#REF!,4,FALSE),LEN(VLOOKUP($A753,#REF!,4,FALSE))-2),CONCATENATE(LEFT(VLOOKUP($A753,#REF!,4,FALSE),LEN(VLOOKUP($A753,#REF!,4,FALSE))-2),"*")),"")</f>
        <v>#REF!</v>
      </c>
      <c r="F753" s="42" t="e">
        <f>IF(LEN(VLOOKUP($A753,#REF!,5,FALSE)),IF(INDEX(#REF!,MATCH($A753,#REF!,0),2),LEFT(VLOOKUP($A753,#REF!,5,FALSE),LEN(VLOOKUP($A753,#REF!,5,FALSE))-2),CONCATENATE(LEFT(VLOOKUP($A753,#REF!,5,FALSE),LEN(VLOOKUP($A753,#REF!,5,FALSE))-2),"*")),"")</f>
        <v>#REF!</v>
      </c>
      <c r="G753" s="42" t="e">
        <f>IF(LEN(VLOOKUP($A753,#REF!,6,FALSE)),IF(INDEX(#REF!,MATCH($A753,#REF!,0),3),LEFT(VLOOKUP($A753,#REF!,6,FALSE),LEN(VLOOKUP($A753,#REF!,6,FALSE))-2),CONCATENATE(LEFT(VLOOKUP($A753,#REF!,6,FALSE),LEN(VLOOKUP($A753,#REF!,6,FALSE))-2),"*")),"")</f>
        <v>#REF!</v>
      </c>
      <c r="H753" s="43" t="e">
        <f>IF(LEN(VLOOKUP($A753,#REF!,7,FALSE)),IF(INDEX(#REF!,MATCH($A753,#REF!,0),4),LEFT(VLOOKUP($A753,#REF!,7,FALSE),LEN(VLOOKUP($A753,#REF!,7,FALSE))-2),CONCATENATE(LEFT(VLOOKUP($A753,#REF!,7,FALSE),LEN(VLOOKUP($A753,#REF!,7,FALSE))-2),"*")),"")</f>
        <v>#REF!</v>
      </c>
      <c r="I753" s="54" t="e">
        <f>IF(LEN(VLOOKUP($A753,#REF!,8,FALSE)),UPPER(RIGHT(VLOOKUP($A753,#REF!,8,FALSE),1)),"")</f>
        <v>#REF!</v>
      </c>
      <c r="J753" s="42" t="e">
        <f>IF(LEN(VLOOKUP($A753,#REF!,4,FALSE)),UPPER(RIGHT(VLOOKUP($A753,#REF!,4,FALSE),1)),"")</f>
        <v>#REF!</v>
      </c>
      <c r="K753" s="42" t="e">
        <f>IF(LEN(VLOOKUP($A753,#REF!,5,FALSE)),UPPER(RIGHT(VLOOKUP($A753,#REF!,5,FALSE),1)),"")</f>
        <v>#REF!</v>
      </c>
      <c r="L753" s="42" t="e">
        <f>IF(LEN(VLOOKUP($A753,#REF!,6,FALSE)),UPPER(RIGHT(VLOOKUP($A753,#REF!,6,FALSE),1)),"")</f>
        <v>#REF!</v>
      </c>
      <c r="M753" s="43" t="e">
        <f>IF(LEN(VLOOKUP($A753,#REF!,7,FALSE)),UPPER(RIGHT(VLOOKUP($A753,#REF!,7,FALSE),1)),"")</f>
        <v>#REF!</v>
      </c>
      <c r="N753" s="206"/>
      <c r="O753" s="206"/>
      <c r="P753" s="206"/>
      <c r="Q753" s="206"/>
      <c r="R753" s="206"/>
      <c r="S753" s="63" t="e">
        <f>HLOOKUP("Device Tree Pin Name",#REF!,MATCH($A753,#REF!,0),FALSE)</f>
        <v>#REF!</v>
      </c>
      <c r="T753" s="47" t="e">
        <f>HLOOKUP("power rail",#REF!,MATCH($A753,#REF!,0),FALSE)</f>
        <v>#REF!</v>
      </c>
      <c r="U753" s="62" t="e">
        <f>HLOOKUP("Wake Capable",#REF!,MATCH($A753,#REF!,0),FALSE)</f>
        <v>#REF!</v>
      </c>
      <c r="V753" s="62" t="e">
        <f>HLOOKUP("Strap",#REF!,MATCH($A753,#REF!,0),FALSE)</f>
        <v>#REF!</v>
      </c>
      <c r="W753" s="62"/>
      <c r="X753" s="62"/>
      <c r="Y753" s="62"/>
      <c r="Z753" s="47"/>
      <c r="AA753" s="47" t="e">
        <f>HLOOKUP("Pad type",#REF!,MATCH($A753,#REF!,0),FALSE)</f>
        <v>#REF!</v>
      </c>
      <c r="AB753" s="63"/>
      <c r="AC753" s="63" t="e">
        <f>HLOOKUP("POR Pin State",#REF!,MATCH($A753,#REF!,0),FALSE)</f>
        <v>#REF!</v>
      </c>
      <c r="AD753" s="207"/>
      <c r="AE753" s="208"/>
      <c r="AF753" s="208"/>
      <c r="AG753" s="208"/>
      <c r="AH753" s="209"/>
      <c r="AI753" s="209"/>
      <c r="AJ753" s="210"/>
      <c r="AK753" s="210"/>
      <c r="AL753" s="210"/>
      <c r="AM753" s="210"/>
      <c r="AN753" s="210"/>
      <c r="AO753" s="210"/>
      <c r="AP753" s="210"/>
      <c r="AQ753" s="215" t="s">
        <v>1780</v>
      </c>
      <c r="AR753" s="105"/>
      <c r="AS753" s="105"/>
      <c r="AT753" s="105"/>
      <c r="AU753" s="105"/>
      <c r="AV753" s="105"/>
      <c r="AW753" s="105"/>
      <c r="AX753" s="105"/>
      <c r="AY753" s="105"/>
      <c r="AZ753" s="105"/>
      <c r="BA753" s="105"/>
      <c r="BB753" s="218"/>
      <c r="BC753" s="105"/>
      <c r="BD753" s="250"/>
      <c r="BE753" s="252" t="s">
        <v>1781</v>
      </c>
      <c r="BF753" s="147" t="e">
        <f>VLOOKUP($A753,#REF!,34,FALSE)</f>
        <v>#REF!</v>
      </c>
      <c r="BG753" s="147" t="e">
        <f>VLOOKUP($A753,#REF!,22,FALSE)</f>
        <v>#REF!</v>
      </c>
      <c r="BH753" s="149"/>
    </row>
    <row r="754" s="5" customFormat="1" ht="12.95" customHeight="1" spans="1:60">
      <c r="A754" s="48" t="s">
        <v>1782</v>
      </c>
      <c r="B754" s="38" t="e">
        <f>VLOOKUP($A754,#REF!,34,FALSE)</f>
        <v>#REF!</v>
      </c>
      <c r="C754" s="39" t="str">
        <f t="shared" si="166"/>
        <v>unused_DDR_XM1_B7A_CA4</v>
      </c>
      <c r="D754" s="40" t="e">
        <f>IF(LEN(VLOOKUP($A754,#REF!,8,FALSE)),LEFT(VLOOKUP($A754,#REF!,8,FALSE),LEN(VLOOKUP($A754,#REF!,8,FALSE))-2),"")</f>
        <v>#REF!</v>
      </c>
      <c r="E754" s="41" t="e">
        <f>IF(LEN(VLOOKUP($A754,#REF!,4,FALSE)),IF(INDEX(#REF!,MATCH($A754,#REF!,0),1),LEFT(VLOOKUP($A754,#REF!,4,FALSE),LEN(VLOOKUP($A754,#REF!,4,FALSE))-2),CONCATENATE(LEFT(VLOOKUP($A754,#REF!,4,FALSE),LEN(VLOOKUP($A754,#REF!,4,FALSE))-2),"*")),"")</f>
        <v>#REF!</v>
      </c>
      <c r="F754" s="42" t="e">
        <f>IF(LEN(VLOOKUP($A754,#REF!,5,FALSE)),IF(INDEX(#REF!,MATCH($A754,#REF!,0),2),LEFT(VLOOKUP($A754,#REF!,5,FALSE),LEN(VLOOKUP($A754,#REF!,5,FALSE))-2),CONCATENATE(LEFT(VLOOKUP($A754,#REF!,5,FALSE),LEN(VLOOKUP($A754,#REF!,5,FALSE))-2),"*")),"")</f>
        <v>#REF!</v>
      </c>
      <c r="G754" s="42" t="e">
        <f>IF(LEN(VLOOKUP($A754,#REF!,6,FALSE)),IF(INDEX(#REF!,MATCH($A754,#REF!,0),3),LEFT(VLOOKUP($A754,#REF!,6,FALSE),LEN(VLOOKUP($A754,#REF!,6,FALSE))-2),CONCATENATE(LEFT(VLOOKUP($A754,#REF!,6,FALSE),LEN(VLOOKUP($A754,#REF!,6,FALSE))-2),"*")),"")</f>
        <v>#REF!</v>
      </c>
      <c r="H754" s="43" t="e">
        <f>IF(LEN(VLOOKUP($A754,#REF!,7,FALSE)),IF(INDEX(#REF!,MATCH($A754,#REF!,0),4),LEFT(VLOOKUP($A754,#REF!,7,FALSE),LEN(VLOOKUP($A754,#REF!,7,FALSE))-2),CONCATENATE(LEFT(VLOOKUP($A754,#REF!,7,FALSE),LEN(VLOOKUP($A754,#REF!,7,FALSE))-2),"*")),"")</f>
        <v>#REF!</v>
      </c>
      <c r="I754" s="54" t="e">
        <f>IF(LEN(VLOOKUP($A754,#REF!,8,FALSE)),UPPER(RIGHT(VLOOKUP($A754,#REF!,8,FALSE),1)),"")</f>
        <v>#REF!</v>
      </c>
      <c r="J754" s="42" t="e">
        <f>IF(LEN(VLOOKUP($A754,#REF!,4,FALSE)),UPPER(RIGHT(VLOOKUP($A754,#REF!,4,FALSE),1)),"")</f>
        <v>#REF!</v>
      </c>
      <c r="K754" s="42" t="e">
        <f>IF(LEN(VLOOKUP($A754,#REF!,5,FALSE)),UPPER(RIGHT(VLOOKUP($A754,#REF!,5,FALSE),1)),"")</f>
        <v>#REF!</v>
      </c>
      <c r="L754" s="42" t="e">
        <f>IF(LEN(VLOOKUP($A754,#REF!,6,FALSE)),UPPER(RIGHT(VLOOKUP($A754,#REF!,6,FALSE),1)),"")</f>
        <v>#REF!</v>
      </c>
      <c r="M754" s="43" t="e">
        <f>IF(LEN(VLOOKUP($A754,#REF!,7,FALSE)),UPPER(RIGHT(VLOOKUP($A754,#REF!,7,FALSE),1)),"")</f>
        <v>#REF!</v>
      </c>
      <c r="N754" s="206"/>
      <c r="O754" s="206"/>
      <c r="P754" s="206"/>
      <c r="Q754" s="206"/>
      <c r="R754" s="206"/>
      <c r="S754" s="63" t="e">
        <f>HLOOKUP("Device Tree Pin Name",#REF!,MATCH($A754,#REF!,0),FALSE)</f>
        <v>#REF!</v>
      </c>
      <c r="T754" s="47" t="e">
        <f>HLOOKUP("power rail",#REF!,MATCH($A754,#REF!,0),FALSE)</f>
        <v>#REF!</v>
      </c>
      <c r="U754" s="62" t="e">
        <f>HLOOKUP("Wake Capable",#REF!,MATCH($A754,#REF!,0),FALSE)</f>
        <v>#REF!</v>
      </c>
      <c r="V754" s="62" t="e">
        <f>HLOOKUP("Strap",#REF!,MATCH($A754,#REF!,0),FALSE)</f>
        <v>#REF!</v>
      </c>
      <c r="W754" s="62"/>
      <c r="X754" s="62"/>
      <c r="Y754" s="62"/>
      <c r="Z754" s="47"/>
      <c r="AA754" s="47" t="e">
        <f>HLOOKUP("Pad type",#REF!,MATCH($A754,#REF!,0),FALSE)</f>
        <v>#REF!</v>
      </c>
      <c r="AB754" s="63"/>
      <c r="AC754" s="63" t="e">
        <f>HLOOKUP("POR Pin State",#REF!,MATCH($A754,#REF!,0),FALSE)</f>
        <v>#REF!</v>
      </c>
      <c r="AD754" s="207"/>
      <c r="AE754" s="208"/>
      <c r="AF754" s="208"/>
      <c r="AG754" s="208"/>
      <c r="AH754" s="209"/>
      <c r="AI754" s="209"/>
      <c r="AJ754" s="210"/>
      <c r="AK754" s="210"/>
      <c r="AL754" s="210"/>
      <c r="AM754" s="210"/>
      <c r="AN754" s="210"/>
      <c r="AO754" s="210"/>
      <c r="AP754" s="210"/>
      <c r="AQ754" s="215" t="s">
        <v>1783</v>
      </c>
      <c r="AR754" s="105"/>
      <c r="AS754" s="105"/>
      <c r="AT754" s="105"/>
      <c r="AU754" s="105"/>
      <c r="AV754" s="105"/>
      <c r="AW754" s="105"/>
      <c r="AX754" s="105"/>
      <c r="AY754" s="105"/>
      <c r="AZ754" s="105"/>
      <c r="BA754" s="105"/>
      <c r="BB754" s="218"/>
      <c r="BC754" s="105"/>
      <c r="BD754" s="250"/>
      <c r="BE754" s="252" t="s">
        <v>1784</v>
      </c>
      <c r="BF754" s="147" t="e">
        <f>VLOOKUP($A754,#REF!,34,FALSE)</f>
        <v>#REF!</v>
      </c>
      <c r="BG754" s="147" t="e">
        <f>VLOOKUP($A754,#REF!,22,FALSE)</f>
        <v>#REF!</v>
      </c>
      <c r="BH754" s="149"/>
    </row>
    <row r="755" s="5" customFormat="1" ht="12.95" customHeight="1" spans="1:60">
      <c r="A755" s="48" t="s">
        <v>1785</v>
      </c>
      <c r="B755" s="38" t="e">
        <f>VLOOKUP($A755,#REF!,34,FALSE)</f>
        <v>#REF!</v>
      </c>
      <c r="C755" s="39" t="str">
        <f t="shared" si="166"/>
        <v>unused_DDR_XM1_B7A_CA5</v>
      </c>
      <c r="D755" s="40" t="e">
        <f>IF(LEN(VLOOKUP($A755,#REF!,8,FALSE)),LEFT(VLOOKUP($A755,#REF!,8,FALSE),LEN(VLOOKUP($A755,#REF!,8,FALSE))-2),"")</f>
        <v>#REF!</v>
      </c>
      <c r="E755" s="41" t="e">
        <f>IF(LEN(VLOOKUP($A755,#REF!,4,FALSE)),IF(INDEX(#REF!,MATCH($A755,#REF!,0),1),LEFT(VLOOKUP($A755,#REF!,4,FALSE),LEN(VLOOKUP($A755,#REF!,4,FALSE))-2),CONCATENATE(LEFT(VLOOKUP($A755,#REF!,4,FALSE),LEN(VLOOKUP($A755,#REF!,4,FALSE))-2),"*")),"")</f>
        <v>#REF!</v>
      </c>
      <c r="F755" s="42" t="e">
        <f>IF(LEN(VLOOKUP($A755,#REF!,5,FALSE)),IF(INDEX(#REF!,MATCH($A755,#REF!,0),2),LEFT(VLOOKUP($A755,#REF!,5,FALSE),LEN(VLOOKUP($A755,#REF!,5,FALSE))-2),CONCATENATE(LEFT(VLOOKUP($A755,#REF!,5,FALSE),LEN(VLOOKUP($A755,#REF!,5,FALSE))-2),"*")),"")</f>
        <v>#REF!</v>
      </c>
      <c r="G755" s="42" t="e">
        <f>IF(LEN(VLOOKUP($A755,#REF!,6,FALSE)),IF(INDEX(#REF!,MATCH($A755,#REF!,0),3),LEFT(VLOOKUP($A755,#REF!,6,FALSE),LEN(VLOOKUP($A755,#REF!,6,FALSE))-2),CONCATENATE(LEFT(VLOOKUP($A755,#REF!,6,FALSE),LEN(VLOOKUP($A755,#REF!,6,FALSE))-2),"*")),"")</f>
        <v>#REF!</v>
      </c>
      <c r="H755" s="43" t="e">
        <f>IF(LEN(VLOOKUP($A755,#REF!,7,FALSE)),IF(INDEX(#REF!,MATCH($A755,#REF!,0),4),LEFT(VLOOKUP($A755,#REF!,7,FALSE),LEN(VLOOKUP($A755,#REF!,7,FALSE))-2),CONCATENATE(LEFT(VLOOKUP($A755,#REF!,7,FALSE),LEN(VLOOKUP($A755,#REF!,7,FALSE))-2),"*")),"")</f>
        <v>#REF!</v>
      </c>
      <c r="I755" s="54" t="e">
        <f>IF(LEN(VLOOKUP($A755,#REF!,8,FALSE)),UPPER(RIGHT(VLOOKUP($A755,#REF!,8,FALSE),1)),"")</f>
        <v>#REF!</v>
      </c>
      <c r="J755" s="42" t="e">
        <f>IF(LEN(VLOOKUP($A755,#REF!,4,FALSE)),UPPER(RIGHT(VLOOKUP($A755,#REF!,4,FALSE),1)),"")</f>
        <v>#REF!</v>
      </c>
      <c r="K755" s="42" t="e">
        <f>IF(LEN(VLOOKUP($A755,#REF!,5,FALSE)),UPPER(RIGHT(VLOOKUP($A755,#REF!,5,FALSE),1)),"")</f>
        <v>#REF!</v>
      </c>
      <c r="L755" s="42" t="e">
        <f>IF(LEN(VLOOKUP($A755,#REF!,6,FALSE)),UPPER(RIGHT(VLOOKUP($A755,#REF!,6,FALSE),1)),"")</f>
        <v>#REF!</v>
      </c>
      <c r="M755" s="43" t="e">
        <f>IF(LEN(VLOOKUP($A755,#REF!,7,FALSE)),UPPER(RIGHT(VLOOKUP($A755,#REF!,7,FALSE),1)),"")</f>
        <v>#REF!</v>
      </c>
      <c r="N755" s="206"/>
      <c r="O755" s="206"/>
      <c r="P755" s="206"/>
      <c r="Q755" s="206"/>
      <c r="R755" s="206"/>
      <c r="S755" s="63" t="e">
        <f>HLOOKUP("Device Tree Pin Name",#REF!,MATCH($A755,#REF!,0),FALSE)</f>
        <v>#REF!</v>
      </c>
      <c r="T755" s="47" t="e">
        <f>HLOOKUP("power rail",#REF!,MATCH($A755,#REF!,0),FALSE)</f>
        <v>#REF!</v>
      </c>
      <c r="U755" s="62" t="e">
        <f>HLOOKUP("Wake Capable",#REF!,MATCH($A755,#REF!,0),FALSE)</f>
        <v>#REF!</v>
      </c>
      <c r="V755" s="62" t="e">
        <f>HLOOKUP("Strap",#REF!,MATCH($A755,#REF!,0),FALSE)</f>
        <v>#REF!</v>
      </c>
      <c r="W755" s="62"/>
      <c r="X755" s="62"/>
      <c r="Y755" s="62"/>
      <c r="Z755" s="47"/>
      <c r="AA755" s="47" t="e">
        <f>HLOOKUP("Pad type",#REF!,MATCH($A755,#REF!,0),FALSE)</f>
        <v>#REF!</v>
      </c>
      <c r="AB755" s="63"/>
      <c r="AC755" s="63" t="e">
        <f>HLOOKUP("POR Pin State",#REF!,MATCH($A755,#REF!,0),FALSE)</f>
        <v>#REF!</v>
      </c>
      <c r="AD755" s="207"/>
      <c r="AE755" s="208"/>
      <c r="AF755" s="208"/>
      <c r="AG755" s="208"/>
      <c r="AH755" s="209"/>
      <c r="AI755" s="209"/>
      <c r="AJ755" s="210"/>
      <c r="AK755" s="210"/>
      <c r="AL755" s="210"/>
      <c r="AM755" s="210"/>
      <c r="AN755" s="210"/>
      <c r="AO755" s="210"/>
      <c r="AP755" s="210"/>
      <c r="AQ755" s="215" t="s">
        <v>1786</v>
      </c>
      <c r="AR755" s="105"/>
      <c r="AS755" s="105"/>
      <c r="AT755" s="105"/>
      <c r="AU755" s="105"/>
      <c r="AV755" s="105"/>
      <c r="AW755" s="105"/>
      <c r="AX755" s="105"/>
      <c r="AY755" s="105"/>
      <c r="AZ755" s="105"/>
      <c r="BA755" s="105"/>
      <c r="BB755" s="218"/>
      <c r="BC755" s="105"/>
      <c r="BD755" s="250"/>
      <c r="BE755" s="252" t="s">
        <v>1787</v>
      </c>
      <c r="BF755" s="147" t="e">
        <f>VLOOKUP($A755,#REF!,34,FALSE)</f>
        <v>#REF!</v>
      </c>
      <c r="BG755" s="147" t="e">
        <f>VLOOKUP($A755,#REF!,22,FALSE)</f>
        <v>#REF!</v>
      </c>
      <c r="BH755" s="149"/>
    </row>
    <row r="756" s="5" customFormat="1" ht="12.95" customHeight="1" spans="1:60">
      <c r="A756" s="48" t="s">
        <v>1788</v>
      </c>
      <c r="B756" s="38" t="e">
        <f>VLOOKUP($A756,#REF!,34,FALSE)</f>
        <v>#REF!</v>
      </c>
      <c r="C756" s="39" t="str">
        <f t="shared" si="166"/>
        <v>unused_DDR_XM1_B7A_CA6</v>
      </c>
      <c r="D756" s="40" t="e">
        <f>IF(LEN(VLOOKUP($A756,#REF!,8,FALSE)),LEFT(VLOOKUP($A756,#REF!,8,FALSE),LEN(VLOOKUP($A756,#REF!,8,FALSE))-2),"")</f>
        <v>#REF!</v>
      </c>
      <c r="E756" s="41" t="e">
        <f>IF(LEN(VLOOKUP($A756,#REF!,4,FALSE)),IF(INDEX(#REF!,MATCH($A756,#REF!,0),1),LEFT(VLOOKUP($A756,#REF!,4,FALSE),LEN(VLOOKUP($A756,#REF!,4,FALSE))-2),CONCATENATE(LEFT(VLOOKUP($A756,#REF!,4,FALSE),LEN(VLOOKUP($A756,#REF!,4,FALSE))-2),"*")),"")</f>
        <v>#REF!</v>
      </c>
      <c r="F756" s="42" t="e">
        <f>IF(LEN(VLOOKUP($A756,#REF!,5,FALSE)),IF(INDEX(#REF!,MATCH($A756,#REF!,0),2),LEFT(VLOOKUP($A756,#REF!,5,FALSE),LEN(VLOOKUP($A756,#REF!,5,FALSE))-2),CONCATENATE(LEFT(VLOOKUP($A756,#REF!,5,FALSE),LEN(VLOOKUP($A756,#REF!,5,FALSE))-2),"*")),"")</f>
        <v>#REF!</v>
      </c>
      <c r="G756" s="42" t="e">
        <f>IF(LEN(VLOOKUP($A756,#REF!,6,FALSE)),IF(INDEX(#REF!,MATCH($A756,#REF!,0),3),LEFT(VLOOKUP($A756,#REF!,6,FALSE),LEN(VLOOKUP($A756,#REF!,6,FALSE))-2),CONCATENATE(LEFT(VLOOKUP($A756,#REF!,6,FALSE),LEN(VLOOKUP($A756,#REF!,6,FALSE))-2),"*")),"")</f>
        <v>#REF!</v>
      </c>
      <c r="H756" s="43" t="e">
        <f>IF(LEN(VLOOKUP($A756,#REF!,7,FALSE)),IF(INDEX(#REF!,MATCH($A756,#REF!,0),4),LEFT(VLOOKUP($A756,#REF!,7,FALSE),LEN(VLOOKUP($A756,#REF!,7,FALSE))-2),CONCATENATE(LEFT(VLOOKUP($A756,#REF!,7,FALSE),LEN(VLOOKUP($A756,#REF!,7,FALSE))-2),"*")),"")</f>
        <v>#REF!</v>
      </c>
      <c r="I756" s="54" t="e">
        <f>IF(LEN(VLOOKUP($A756,#REF!,8,FALSE)),UPPER(RIGHT(VLOOKUP($A756,#REF!,8,FALSE),1)),"")</f>
        <v>#REF!</v>
      </c>
      <c r="J756" s="42" t="e">
        <f>IF(LEN(VLOOKUP($A756,#REF!,4,FALSE)),UPPER(RIGHT(VLOOKUP($A756,#REF!,4,FALSE),1)),"")</f>
        <v>#REF!</v>
      </c>
      <c r="K756" s="42" t="e">
        <f>IF(LEN(VLOOKUP($A756,#REF!,5,FALSE)),UPPER(RIGHT(VLOOKUP($A756,#REF!,5,FALSE),1)),"")</f>
        <v>#REF!</v>
      </c>
      <c r="L756" s="42" t="e">
        <f>IF(LEN(VLOOKUP($A756,#REF!,6,FALSE)),UPPER(RIGHT(VLOOKUP($A756,#REF!,6,FALSE),1)),"")</f>
        <v>#REF!</v>
      </c>
      <c r="M756" s="43" t="e">
        <f>IF(LEN(VLOOKUP($A756,#REF!,7,FALSE)),UPPER(RIGHT(VLOOKUP($A756,#REF!,7,FALSE),1)),"")</f>
        <v>#REF!</v>
      </c>
      <c r="N756" s="206"/>
      <c r="O756" s="206"/>
      <c r="P756" s="206"/>
      <c r="Q756" s="206"/>
      <c r="R756" s="206"/>
      <c r="S756" s="63" t="e">
        <f>HLOOKUP("Device Tree Pin Name",#REF!,MATCH($A756,#REF!,0),FALSE)</f>
        <v>#REF!</v>
      </c>
      <c r="T756" s="47" t="e">
        <f>HLOOKUP("power rail",#REF!,MATCH($A756,#REF!,0),FALSE)</f>
        <v>#REF!</v>
      </c>
      <c r="U756" s="62" t="e">
        <f>HLOOKUP("Wake Capable",#REF!,MATCH($A756,#REF!,0),FALSE)</f>
        <v>#REF!</v>
      </c>
      <c r="V756" s="62" t="e">
        <f>HLOOKUP("Strap",#REF!,MATCH($A756,#REF!,0),FALSE)</f>
        <v>#REF!</v>
      </c>
      <c r="W756" s="62"/>
      <c r="X756" s="62"/>
      <c r="Y756" s="62"/>
      <c r="Z756" s="47"/>
      <c r="AA756" s="47" t="e">
        <f>HLOOKUP("Pad type",#REF!,MATCH($A756,#REF!,0),FALSE)</f>
        <v>#REF!</v>
      </c>
      <c r="AB756" s="63"/>
      <c r="AC756" s="63" t="e">
        <f>HLOOKUP("POR Pin State",#REF!,MATCH($A756,#REF!,0),FALSE)</f>
        <v>#REF!</v>
      </c>
      <c r="AD756" s="207"/>
      <c r="AE756" s="208"/>
      <c r="AF756" s="208"/>
      <c r="AG756" s="208"/>
      <c r="AH756" s="209"/>
      <c r="AI756" s="209"/>
      <c r="AJ756" s="210"/>
      <c r="AK756" s="210"/>
      <c r="AL756" s="210"/>
      <c r="AM756" s="210"/>
      <c r="AN756" s="210"/>
      <c r="AO756" s="210"/>
      <c r="AP756" s="210"/>
      <c r="AQ756" s="215" t="s">
        <v>1789</v>
      </c>
      <c r="AR756" s="105"/>
      <c r="AS756" s="105"/>
      <c r="AT756" s="105"/>
      <c r="AU756" s="105"/>
      <c r="AV756" s="105"/>
      <c r="AW756" s="105"/>
      <c r="AX756" s="105"/>
      <c r="AY756" s="105"/>
      <c r="AZ756" s="105"/>
      <c r="BA756" s="105"/>
      <c r="BB756" s="218"/>
      <c r="BC756" s="105"/>
      <c r="BD756" s="250"/>
      <c r="BE756" s="252" t="s">
        <v>1790</v>
      </c>
      <c r="BF756" s="147" t="e">
        <f>VLOOKUP($A756,#REF!,34,FALSE)</f>
        <v>#REF!</v>
      </c>
      <c r="BG756" s="147" t="e">
        <f>VLOOKUP($A756,#REF!,22,FALSE)</f>
        <v>#REF!</v>
      </c>
      <c r="BH756" s="149"/>
    </row>
    <row r="757" s="5" customFormat="1" ht="12.95" customHeight="1" spans="1:60">
      <c r="A757" s="48" t="s">
        <v>1791</v>
      </c>
      <c r="B757" s="38" t="e">
        <f>VLOOKUP($A757,#REF!,34,FALSE)</f>
        <v>#REF!</v>
      </c>
      <c r="C757" s="39" t="str">
        <f t="shared" si="166"/>
        <v>unused_DDR_XM1_B7B_CA0</v>
      </c>
      <c r="D757" s="40" t="e">
        <f>IF(LEN(VLOOKUP($A757,#REF!,8,FALSE)),LEFT(VLOOKUP($A757,#REF!,8,FALSE),LEN(VLOOKUP($A757,#REF!,8,FALSE))-2),"")</f>
        <v>#REF!</v>
      </c>
      <c r="E757" s="41" t="e">
        <f>IF(LEN(VLOOKUP($A757,#REF!,4,FALSE)),IF(INDEX(#REF!,MATCH($A757,#REF!,0),1),LEFT(VLOOKUP($A757,#REF!,4,FALSE),LEN(VLOOKUP($A757,#REF!,4,FALSE))-2),CONCATENATE(LEFT(VLOOKUP($A757,#REF!,4,FALSE),LEN(VLOOKUP($A757,#REF!,4,FALSE))-2),"*")),"")</f>
        <v>#REF!</v>
      </c>
      <c r="F757" s="42" t="e">
        <f>IF(LEN(VLOOKUP($A757,#REF!,5,FALSE)),IF(INDEX(#REF!,MATCH($A757,#REF!,0),2),LEFT(VLOOKUP($A757,#REF!,5,FALSE),LEN(VLOOKUP($A757,#REF!,5,FALSE))-2),CONCATENATE(LEFT(VLOOKUP($A757,#REF!,5,FALSE),LEN(VLOOKUP($A757,#REF!,5,FALSE))-2),"*")),"")</f>
        <v>#REF!</v>
      </c>
      <c r="G757" s="42" t="e">
        <f>IF(LEN(VLOOKUP($A757,#REF!,6,FALSE)),IF(INDEX(#REF!,MATCH($A757,#REF!,0),3),LEFT(VLOOKUP($A757,#REF!,6,FALSE),LEN(VLOOKUP($A757,#REF!,6,FALSE))-2),CONCATENATE(LEFT(VLOOKUP($A757,#REF!,6,FALSE),LEN(VLOOKUP($A757,#REF!,6,FALSE))-2),"*")),"")</f>
        <v>#REF!</v>
      </c>
      <c r="H757" s="43" t="e">
        <f>IF(LEN(VLOOKUP($A757,#REF!,7,FALSE)),IF(INDEX(#REF!,MATCH($A757,#REF!,0),4),LEFT(VLOOKUP($A757,#REF!,7,FALSE),LEN(VLOOKUP($A757,#REF!,7,FALSE))-2),CONCATENATE(LEFT(VLOOKUP($A757,#REF!,7,FALSE),LEN(VLOOKUP($A757,#REF!,7,FALSE))-2),"*")),"")</f>
        <v>#REF!</v>
      </c>
      <c r="I757" s="54" t="e">
        <f>IF(LEN(VLOOKUP($A757,#REF!,8,FALSE)),UPPER(RIGHT(VLOOKUP($A757,#REF!,8,FALSE),1)),"")</f>
        <v>#REF!</v>
      </c>
      <c r="J757" s="42" t="e">
        <f>IF(LEN(VLOOKUP($A757,#REF!,4,FALSE)),UPPER(RIGHT(VLOOKUP($A757,#REF!,4,FALSE),1)),"")</f>
        <v>#REF!</v>
      </c>
      <c r="K757" s="42" t="e">
        <f>IF(LEN(VLOOKUP($A757,#REF!,5,FALSE)),UPPER(RIGHT(VLOOKUP($A757,#REF!,5,FALSE),1)),"")</f>
        <v>#REF!</v>
      </c>
      <c r="L757" s="42" t="e">
        <f>IF(LEN(VLOOKUP($A757,#REF!,6,FALSE)),UPPER(RIGHT(VLOOKUP($A757,#REF!,6,FALSE),1)),"")</f>
        <v>#REF!</v>
      </c>
      <c r="M757" s="43" t="e">
        <f>IF(LEN(VLOOKUP($A757,#REF!,7,FALSE)),UPPER(RIGHT(VLOOKUP($A757,#REF!,7,FALSE),1)),"")</f>
        <v>#REF!</v>
      </c>
      <c r="N757" s="206"/>
      <c r="O757" s="206"/>
      <c r="P757" s="206"/>
      <c r="Q757" s="206"/>
      <c r="R757" s="206"/>
      <c r="S757" s="63" t="e">
        <f>HLOOKUP("Device Tree Pin Name",#REF!,MATCH($A757,#REF!,0),FALSE)</f>
        <v>#REF!</v>
      </c>
      <c r="T757" s="47" t="e">
        <f>HLOOKUP("power rail",#REF!,MATCH($A757,#REF!,0),FALSE)</f>
        <v>#REF!</v>
      </c>
      <c r="U757" s="62" t="e">
        <f>HLOOKUP("Wake Capable",#REF!,MATCH($A757,#REF!,0),FALSE)</f>
        <v>#REF!</v>
      </c>
      <c r="V757" s="62" t="e">
        <f>HLOOKUP("Strap",#REF!,MATCH($A757,#REF!,0),FALSE)</f>
        <v>#REF!</v>
      </c>
      <c r="W757" s="62"/>
      <c r="X757" s="62"/>
      <c r="Y757" s="62"/>
      <c r="Z757" s="47"/>
      <c r="AA757" s="47" t="e">
        <f>HLOOKUP("Pad type",#REF!,MATCH($A757,#REF!,0),FALSE)</f>
        <v>#REF!</v>
      </c>
      <c r="AB757" s="63"/>
      <c r="AC757" s="63" t="e">
        <f>HLOOKUP("POR Pin State",#REF!,MATCH($A757,#REF!,0),FALSE)</f>
        <v>#REF!</v>
      </c>
      <c r="AD757" s="207"/>
      <c r="AE757" s="208"/>
      <c r="AF757" s="208"/>
      <c r="AG757" s="208"/>
      <c r="AH757" s="209"/>
      <c r="AI757" s="209"/>
      <c r="AJ757" s="210"/>
      <c r="AK757" s="210"/>
      <c r="AL757" s="210"/>
      <c r="AM757" s="210"/>
      <c r="AN757" s="210"/>
      <c r="AO757" s="210"/>
      <c r="AP757" s="210"/>
      <c r="AQ757" s="215" t="s">
        <v>1792</v>
      </c>
      <c r="AR757" s="105"/>
      <c r="AS757" s="105"/>
      <c r="AT757" s="105"/>
      <c r="AU757" s="105"/>
      <c r="AV757" s="105"/>
      <c r="AW757" s="105"/>
      <c r="AX757" s="105"/>
      <c r="AY757" s="105"/>
      <c r="AZ757" s="105"/>
      <c r="BA757" s="105"/>
      <c r="BB757" s="218"/>
      <c r="BC757" s="105"/>
      <c r="BD757" s="250"/>
      <c r="BE757" s="252" t="s">
        <v>1793</v>
      </c>
      <c r="BF757" s="147" t="e">
        <f>VLOOKUP($A757,#REF!,34,FALSE)</f>
        <v>#REF!</v>
      </c>
      <c r="BG757" s="147" t="e">
        <f>VLOOKUP($A757,#REF!,22,FALSE)</f>
        <v>#REF!</v>
      </c>
      <c r="BH757" s="149"/>
    </row>
    <row r="758" s="5" customFormat="1" ht="12.95" customHeight="1" spans="1:60">
      <c r="A758" s="48" t="s">
        <v>1794</v>
      </c>
      <c r="B758" s="38" t="e">
        <f>VLOOKUP($A758,#REF!,34,FALSE)</f>
        <v>#REF!</v>
      </c>
      <c r="C758" s="39" t="str">
        <f t="shared" si="166"/>
        <v>unused_DDR_XM1_B7B_CA1</v>
      </c>
      <c r="D758" s="40" t="e">
        <f>IF(LEN(VLOOKUP($A758,#REF!,8,FALSE)),LEFT(VLOOKUP($A758,#REF!,8,FALSE),LEN(VLOOKUP($A758,#REF!,8,FALSE))-2),"")</f>
        <v>#REF!</v>
      </c>
      <c r="E758" s="41" t="e">
        <f>IF(LEN(VLOOKUP($A758,#REF!,4,FALSE)),IF(INDEX(#REF!,MATCH($A758,#REF!,0),1),LEFT(VLOOKUP($A758,#REF!,4,FALSE),LEN(VLOOKUP($A758,#REF!,4,FALSE))-2),CONCATENATE(LEFT(VLOOKUP($A758,#REF!,4,FALSE),LEN(VLOOKUP($A758,#REF!,4,FALSE))-2),"*")),"")</f>
        <v>#REF!</v>
      </c>
      <c r="F758" s="42" t="e">
        <f>IF(LEN(VLOOKUP($A758,#REF!,5,FALSE)),IF(INDEX(#REF!,MATCH($A758,#REF!,0),2),LEFT(VLOOKUP($A758,#REF!,5,FALSE),LEN(VLOOKUP($A758,#REF!,5,FALSE))-2),CONCATENATE(LEFT(VLOOKUP($A758,#REF!,5,FALSE),LEN(VLOOKUP($A758,#REF!,5,FALSE))-2),"*")),"")</f>
        <v>#REF!</v>
      </c>
      <c r="G758" s="42" t="e">
        <f>IF(LEN(VLOOKUP($A758,#REF!,6,FALSE)),IF(INDEX(#REF!,MATCH($A758,#REF!,0),3),LEFT(VLOOKUP($A758,#REF!,6,FALSE),LEN(VLOOKUP($A758,#REF!,6,FALSE))-2),CONCATENATE(LEFT(VLOOKUP($A758,#REF!,6,FALSE),LEN(VLOOKUP($A758,#REF!,6,FALSE))-2),"*")),"")</f>
        <v>#REF!</v>
      </c>
      <c r="H758" s="43" t="e">
        <f>IF(LEN(VLOOKUP($A758,#REF!,7,FALSE)),IF(INDEX(#REF!,MATCH($A758,#REF!,0),4),LEFT(VLOOKUP($A758,#REF!,7,FALSE),LEN(VLOOKUP($A758,#REF!,7,FALSE))-2),CONCATENATE(LEFT(VLOOKUP($A758,#REF!,7,FALSE),LEN(VLOOKUP($A758,#REF!,7,FALSE))-2),"*")),"")</f>
        <v>#REF!</v>
      </c>
      <c r="I758" s="54" t="e">
        <f>IF(LEN(VLOOKUP($A758,#REF!,8,FALSE)),UPPER(RIGHT(VLOOKUP($A758,#REF!,8,FALSE),1)),"")</f>
        <v>#REF!</v>
      </c>
      <c r="J758" s="42" t="e">
        <f>IF(LEN(VLOOKUP($A758,#REF!,4,FALSE)),UPPER(RIGHT(VLOOKUP($A758,#REF!,4,FALSE),1)),"")</f>
        <v>#REF!</v>
      </c>
      <c r="K758" s="42" t="e">
        <f>IF(LEN(VLOOKUP($A758,#REF!,5,FALSE)),UPPER(RIGHT(VLOOKUP($A758,#REF!,5,FALSE),1)),"")</f>
        <v>#REF!</v>
      </c>
      <c r="L758" s="42" t="e">
        <f>IF(LEN(VLOOKUP($A758,#REF!,6,FALSE)),UPPER(RIGHT(VLOOKUP($A758,#REF!,6,FALSE),1)),"")</f>
        <v>#REF!</v>
      </c>
      <c r="M758" s="43" t="e">
        <f>IF(LEN(VLOOKUP($A758,#REF!,7,FALSE)),UPPER(RIGHT(VLOOKUP($A758,#REF!,7,FALSE),1)),"")</f>
        <v>#REF!</v>
      </c>
      <c r="N758" s="206"/>
      <c r="O758" s="206"/>
      <c r="P758" s="206"/>
      <c r="Q758" s="206"/>
      <c r="R758" s="206"/>
      <c r="S758" s="63" t="e">
        <f>HLOOKUP("Device Tree Pin Name",#REF!,MATCH($A758,#REF!,0),FALSE)</f>
        <v>#REF!</v>
      </c>
      <c r="T758" s="47" t="e">
        <f>HLOOKUP("power rail",#REF!,MATCH($A758,#REF!,0),FALSE)</f>
        <v>#REF!</v>
      </c>
      <c r="U758" s="62" t="e">
        <f>HLOOKUP("Wake Capable",#REF!,MATCH($A758,#REF!,0),FALSE)</f>
        <v>#REF!</v>
      </c>
      <c r="V758" s="62" t="e">
        <f>HLOOKUP("Strap",#REF!,MATCH($A758,#REF!,0),FALSE)</f>
        <v>#REF!</v>
      </c>
      <c r="W758" s="62"/>
      <c r="X758" s="62"/>
      <c r="Y758" s="62"/>
      <c r="Z758" s="47"/>
      <c r="AA758" s="47" t="e">
        <f>HLOOKUP("Pad type",#REF!,MATCH($A758,#REF!,0),FALSE)</f>
        <v>#REF!</v>
      </c>
      <c r="AB758" s="63"/>
      <c r="AC758" s="63" t="e">
        <f>HLOOKUP("POR Pin State",#REF!,MATCH($A758,#REF!,0),FALSE)</f>
        <v>#REF!</v>
      </c>
      <c r="AD758" s="207"/>
      <c r="AE758" s="208"/>
      <c r="AF758" s="208"/>
      <c r="AG758" s="208"/>
      <c r="AH758" s="209"/>
      <c r="AI758" s="209"/>
      <c r="AJ758" s="210"/>
      <c r="AK758" s="210"/>
      <c r="AL758" s="210"/>
      <c r="AM758" s="210"/>
      <c r="AN758" s="210"/>
      <c r="AO758" s="210"/>
      <c r="AP758" s="210"/>
      <c r="AQ758" s="215" t="s">
        <v>1795</v>
      </c>
      <c r="AR758" s="105"/>
      <c r="AS758" s="105"/>
      <c r="AT758" s="105"/>
      <c r="AU758" s="105"/>
      <c r="AV758" s="105"/>
      <c r="AW758" s="105"/>
      <c r="AX758" s="105"/>
      <c r="AY758" s="105"/>
      <c r="AZ758" s="105"/>
      <c r="BA758" s="105"/>
      <c r="BB758" s="218"/>
      <c r="BC758" s="105"/>
      <c r="BD758" s="250"/>
      <c r="BE758" s="252" t="s">
        <v>1796</v>
      </c>
      <c r="BF758" s="147" t="e">
        <f>VLOOKUP($A758,#REF!,34,FALSE)</f>
        <v>#REF!</v>
      </c>
      <c r="BG758" s="147" t="e">
        <f>VLOOKUP($A758,#REF!,22,FALSE)</f>
        <v>#REF!</v>
      </c>
      <c r="BH758" s="149"/>
    </row>
    <row r="759" s="5" customFormat="1" ht="12.95" customHeight="1" spans="1:60">
      <c r="A759" s="48" t="s">
        <v>1797</v>
      </c>
      <c r="B759" s="38" t="e">
        <f>VLOOKUP($A759,#REF!,34,FALSE)</f>
        <v>#REF!</v>
      </c>
      <c r="C759" s="39" t="str">
        <f t="shared" si="166"/>
        <v>unused_DDR_XM1_B7B_CA2</v>
      </c>
      <c r="D759" s="40" t="e">
        <f>IF(LEN(VLOOKUP($A759,#REF!,8,FALSE)),LEFT(VLOOKUP($A759,#REF!,8,FALSE),LEN(VLOOKUP($A759,#REF!,8,FALSE))-2),"")</f>
        <v>#REF!</v>
      </c>
      <c r="E759" s="41" t="e">
        <f>IF(LEN(VLOOKUP($A759,#REF!,4,FALSE)),IF(INDEX(#REF!,MATCH($A759,#REF!,0),1),LEFT(VLOOKUP($A759,#REF!,4,FALSE),LEN(VLOOKUP($A759,#REF!,4,FALSE))-2),CONCATENATE(LEFT(VLOOKUP($A759,#REF!,4,FALSE),LEN(VLOOKUP($A759,#REF!,4,FALSE))-2),"*")),"")</f>
        <v>#REF!</v>
      </c>
      <c r="F759" s="42" t="e">
        <f>IF(LEN(VLOOKUP($A759,#REF!,5,FALSE)),IF(INDEX(#REF!,MATCH($A759,#REF!,0),2),LEFT(VLOOKUP($A759,#REF!,5,FALSE),LEN(VLOOKUP($A759,#REF!,5,FALSE))-2),CONCATENATE(LEFT(VLOOKUP($A759,#REF!,5,FALSE),LEN(VLOOKUP($A759,#REF!,5,FALSE))-2),"*")),"")</f>
        <v>#REF!</v>
      </c>
      <c r="G759" s="42" t="e">
        <f>IF(LEN(VLOOKUP($A759,#REF!,6,FALSE)),IF(INDEX(#REF!,MATCH($A759,#REF!,0),3),LEFT(VLOOKUP($A759,#REF!,6,FALSE),LEN(VLOOKUP($A759,#REF!,6,FALSE))-2),CONCATENATE(LEFT(VLOOKUP($A759,#REF!,6,FALSE),LEN(VLOOKUP($A759,#REF!,6,FALSE))-2),"*")),"")</f>
        <v>#REF!</v>
      </c>
      <c r="H759" s="43" t="e">
        <f>IF(LEN(VLOOKUP($A759,#REF!,7,FALSE)),IF(INDEX(#REF!,MATCH($A759,#REF!,0),4),LEFT(VLOOKUP($A759,#REF!,7,FALSE),LEN(VLOOKUP($A759,#REF!,7,FALSE))-2),CONCATENATE(LEFT(VLOOKUP($A759,#REF!,7,FALSE),LEN(VLOOKUP($A759,#REF!,7,FALSE))-2),"*")),"")</f>
        <v>#REF!</v>
      </c>
      <c r="I759" s="54" t="e">
        <f>IF(LEN(VLOOKUP($A759,#REF!,8,FALSE)),UPPER(RIGHT(VLOOKUP($A759,#REF!,8,FALSE),1)),"")</f>
        <v>#REF!</v>
      </c>
      <c r="J759" s="42" t="e">
        <f>IF(LEN(VLOOKUP($A759,#REF!,4,FALSE)),UPPER(RIGHT(VLOOKUP($A759,#REF!,4,FALSE),1)),"")</f>
        <v>#REF!</v>
      </c>
      <c r="K759" s="42" t="e">
        <f>IF(LEN(VLOOKUP($A759,#REF!,5,FALSE)),UPPER(RIGHT(VLOOKUP($A759,#REF!,5,FALSE),1)),"")</f>
        <v>#REF!</v>
      </c>
      <c r="L759" s="42" t="e">
        <f>IF(LEN(VLOOKUP($A759,#REF!,6,FALSE)),UPPER(RIGHT(VLOOKUP($A759,#REF!,6,FALSE),1)),"")</f>
        <v>#REF!</v>
      </c>
      <c r="M759" s="43" t="e">
        <f>IF(LEN(VLOOKUP($A759,#REF!,7,FALSE)),UPPER(RIGHT(VLOOKUP($A759,#REF!,7,FALSE),1)),"")</f>
        <v>#REF!</v>
      </c>
      <c r="N759" s="206"/>
      <c r="O759" s="206"/>
      <c r="P759" s="206"/>
      <c r="Q759" s="206"/>
      <c r="R759" s="206"/>
      <c r="S759" s="63" t="e">
        <f>HLOOKUP("Device Tree Pin Name",#REF!,MATCH($A759,#REF!,0),FALSE)</f>
        <v>#REF!</v>
      </c>
      <c r="T759" s="47" t="e">
        <f>HLOOKUP("power rail",#REF!,MATCH($A759,#REF!,0),FALSE)</f>
        <v>#REF!</v>
      </c>
      <c r="U759" s="62" t="e">
        <f>HLOOKUP("Wake Capable",#REF!,MATCH($A759,#REF!,0),FALSE)</f>
        <v>#REF!</v>
      </c>
      <c r="V759" s="62" t="e">
        <f>HLOOKUP("Strap",#REF!,MATCH($A759,#REF!,0),FALSE)</f>
        <v>#REF!</v>
      </c>
      <c r="W759" s="62"/>
      <c r="X759" s="62"/>
      <c r="Y759" s="62"/>
      <c r="Z759" s="47"/>
      <c r="AA759" s="47" t="e">
        <f>HLOOKUP("Pad type",#REF!,MATCH($A759,#REF!,0),FALSE)</f>
        <v>#REF!</v>
      </c>
      <c r="AB759" s="63"/>
      <c r="AC759" s="63" t="e">
        <f>HLOOKUP("POR Pin State",#REF!,MATCH($A759,#REF!,0),FALSE)</f>
        <v>#REF!</v>
      </c>
      <c r="AD759" s="207"/>
      <c r="AE759" s="208"/>
      <c r="AF759" s="208"/>
      <c r="AG759" s="208"/>
      <c r="AH759" s="209"/>
      <c r="AI759" s="209"/>
      <c r="AJ759" s="210"/>
      <c r="AK759" s="210"/>
      <c r="AL759" s="210"/>
      <c r="AM759" s="210"/>
      <c r="AN759" s="210"/>
      <c r="AO759" s="210"/>
      <c r="AP759" s="210"/>
      <c r="AQ759" s="215" t="s">
        <v>1798</v>
      </c>
      <c r="AR759" s="105"/>
      <c r="AS759" s="105"/>
      <c r="AT759" s="105"/>
      <c r="AU759" s="105"/>
      <c r="AV759" s="105"/>
      <c r="AW759" s="105"/>
      <c r="AX759" s="105"/>
      <c r="AY759" s="105"/>
      <c r="AZ759" s="105"/>
      <c r="BA759" s="105"/>
      <c r="BB759" s="218"/>
      <c r="BC759" s="105"/>
      <c r="BD759" s="250"/>
      <c r="BE759" s="252" t="s">
        <v>1799</v>
      </c>
      <c r="BF759" s="147" t="e">
        <f>VLOOKUP($A759,#REF!,34,FALSE)</f>
        <v>#REF!</v>
      </c>
      <c r="BG759" s="147" t="e">
        <f>VLOOKUP($A759,#REF!,22,FALSE)</f>
        <v>#REF!</v>
      </c>
      <c r="BH759" s="149"/>
    </row>
    <row r="760" s="5" customFormat="1" ht="12.95" customHeight="1" spans="1:60">
      <c r="A760" s="48" t="s">
        <v>1800</v>
      </c>
      <c r="B760" s="38" t="e">
        <f>VLOOKUP($A760,#REF!,34,FALSE)</f>
        <v>#REF!</v>
      </c>
      <c r="C760" s="39" t="str">
        <f t="shared" si="166"/>
        <v>unused_DDR_XM1_B7B_CA3</v>
      </c>
      <c r="D760" s="40" t="e">
        <f>IF(LEN(VLOOKUP($A760,#REF!,8,FALSE)),LEFT(VLOOKUP($A760,#REF!,8,FALSE),LEN(VLOOKUP($A760,#REF!,8,FALSE))-2),"")</f>
        <v>#REF!</v>
      </c>
      <c r="E760" s="41" t="e">
        <f>IF(LEN(VLOOKUP($A760,#REF!,4,FALSE)),IF(INDEX(#REF!,MATCH($A760,#REF!,0),1),LEFT(VLOOKUP($A760,#REF!,4,FALSE),LEN(VLOOKUP($A760,#REF!,4,FALSE))-2),CONCATENATE(LEFT(VLOOKUP($A760,#REF!,4,FALSE),LEN(VLOOKUP($A760,#REF!,4,FALSE))-2),"*")),"")</f>
        <v>#REF!</v>
      </c>
      <c r="F760" s="42" t="e">
        <f>IF(LEN(VLOOKUP($A760,#REF!,5,FALSE)),IF(INDEX(#REF!,MATCH($A760,#REF!,0),2),LEFT(VLOOKUP($A760,#REF!,5,FALSE),LEN(VLOOKUP($A760,#REF!,5,FALSE))-2),CONCATENATE(LEFT(VLOOKUP($A760,#REF!,5,FALSE),LEN(VLOOKUP($A760,#REF!,5,FALSE))-2),"*")),"")</f>
        <v>#REF!</v>
      </c>
      <c r="G760" s="42" t="e">
        <f>IF(LEN(VLOOKUP($A760,#REF!,6,FALSE)),IF(INDEX(#REF!,MATCH($A760,#REF!,0),3),LEFT(VLOOKUP($A760,#REF!,6,FALSE),LEN(VLOOKUP($A760,#REF!,6,FALSE))-2),CONCATENATE(LEFT(VLOOKUP($A760,#REF!,6,FALSE),LEN(VLOOKUP($A760,#REF!,6,FALSE))-2),"*")),"")</f>
        <v>#REF!</v>
      </c>
      <c r="H760" s="43" t="e">
        <f>IF(LEN(VLOOKUP($A760,#REF!,7,FALSE)),IF(INDEX(#REF!,MATCH($A760,#REF!,0),4),LEFT(VLOOKUP($A760,#REF!,7,FALSE),LEN(VLOOKUP($A760,#REF!,7,FALSE))-2),CONCATENATE(LEFT(VLOOKUP($A760,#REF!,7,FALSE),LEN(VLOOKUP($A760,#REF!,7,FALSE))-2),"*")),"")</f>
        <v>#REF!</v>
      </c>
      <c r="I760" s="54" t="e">
        <f>IF(LEN(VLOOKUP($A760,#REF!,8,FALSE)),UPPER(RIGHT(VLOOKUP($A760,#REF!,8,FALSE),1)),"")</f>
        <v>#REF!</v>
      </c>
      <c r="J760" s="42" t="e">
        <f>IF(LEN(VLOOKUP($A760,#REF!,4,FALSE)),UPPER(RIGHT(VLOOKUP($A760,#REF!,4,FALSE),1)),"")</f>
        <v>#REF!</v>
      </c>
      <c r="K760" s="42" t="e">
        <f>IF(LEN(VLOOKUP($A760,#REF!,5,FALSE)),UPPER(RIGHT(VLOOKUP($A760,#REF!,5,FALSE),1)),"")</f>
        <v>#REF!</v>
      </c>
      <c r="L760" s="42" t="e">
        <f>IF(LEN(VLOOKUP($A760,#REF!,6,FALSE)),UPPER(RIGHT(VLOOKUP($A760,#REF!,6,FALSE),1)),"")</f>
        <v>#REF!</v>
      </c>
      <c r="M760" s="43" t="e">
        <f>IF(LEN(VLOOKUP($A760,#REF!,7,FALSE)),UPPER(RIGHT(VLOOKUP($A760,#REF!,7,FALSE),1)),"")</f>
        <v>#REF!</v>
      </c>
      <c r="N760" s="206"/>
      <c r="O760" s="206"/>
      <c r="P760" s="206"/>
      <c r="Q760" s="206"/>
      <c r="R760" s="206"/>
      <c r="S760" s="63" t="e">
        <f>HLOOKUP("Device Tree Pin Name",#REF!,MATCH($A760,#REF!,0),FALSE)</f>
        <v>#REF!</v>
      </c>
      <c r="T760" s="47" t="e">
        <f>HLOOKUP("power rail",#REF!,MATCH($A760,#REF!,0),FALSE)</f>
        <v>#REF!</v>
      </c>
      <c r="U760" s="62" t="e">
        <f>HLOOKUP("Wake Capable",#REF!,MATCH($A760,#REF!,0),FALSE)</f>
        <v>#REF!</v>
      </c>
      <c r="V760" s="62" t="e">
        <f>HLOOKUP("Strap",#REF!,MATCH($A760,#REF!,0),FALSE)</f>
        <v>#REF!</v>
      </c>
      <c r="W760" s="62"/>
      <c r="X760" s="62"/>
      <c r="Y760" s="62"/>
      <c r="Z760" s="47"/>
      <c r="AA760" s="47" t="e">
        <f>HLOOKUP("Pad type",#REF!,MATCH($A760,#REF!,0),FALSE)</f>
        <v>#REF!</v>
      </c>
      <c r="AB760" s="63"/>
      <c r="AC760" s="63" t="e">
        <f>HLOOKUP("POR Pin State",#REF!,MATCH($A760,#REF!,0),FALSE)</f>
        <v>#REF!</v>
      </c>
      <c r="AD760" s="207"/>
      <c r="AE760" s="208"/>
      <c r="AF760" s="208"/>
      <c r="AG760" s="208"/>
      <c r="AH760" s="209"/>
      <c r="AI760" s="209"/>
      <c r="AJ760" s="210"/>
      <c r="AK760" s="210"/>
      <c r="AL760" s="210"/>
      <c r="AM760" s="210"/>
      <c r="AN760" s="210"/>
      <c r="AO760" s="210"/>
      <c r="AP760" s="210"/>
      <c r="AQ760" s="215" t="s">
        <v>1801</v>
      </c>
      <c r="AR760" s="105"/>
      <c r="AS760" s="105"/>
      <c r="AT760" s="105"/>
      <c r="AU760" s="105"/>
      <c r="AV760" s="105"/>
      <c r="AW760" s="105"/>
      <c r="AX760" s="105"/>
      <c r="AY760" s="105"/>
      <c r="AZ760" s="105"/>
      <c r="BA760" s="105"/>
      <c r="BB760" s="218"/>
      <c r="BC760" s="105"/>
      <c r="BD760" s="250"/>
      <c r="BE760" s="252" t="s">
        <v>1802</v>
      </c>
      <c r="BF760" s="147" t="e">
        <f>VLOOKUP($A760,#REF!,34,FALSE)</f>
        <v>#REF!</v>
      </c>
      <c r="BG760" s="147" t="e">
        <f>VLOOKUP($A760,#REF!,22,FALSE)</f>
        <v>#REF!</v>
      </c>
      <c r="BH760" s="149"/>
    </row>
    <row r="761" s="5" customFormat="1" ht="12.95" customHeight="1" spans="1:60">
      <c r="A761" s="10" t="s">
        <v>1803</v>
      </c>
      <c r="B761" s="38" t="e">
        <f>VLOOKUP($A761,#REF!,34,FALSE)</f>
        <v>#REF!</v>
      </c>
      <c r="C761" s="39" t="str">
        <f t="shared" si="166"/>
        <v>unused_DDR_XM1_B7B_CA4</v>
      </c>
      <c r="D761" s="40" t="e">
        <f>IF(LEN(VLOOKUP($A761,#REF!,8,FALSE)),LEFT(VLOOKUP($A761,#REF!,8,FALSE),LEN(VLOOKUP($A761,#REF!,8,FALSE))-2),"")</f>
        <v>#REF!</v>
      </c>
      <c r="E761" s="41" t="e">
        <f>IF(LEN(VLOOKUP($A761,#REF!,4,FALSE)),IF(INDEX(#REF!,MATCH($A761,#REF!,0),1),LEFT(VLOOKUP($A761,#REF!,4,FALSE),LEN(VLOOKUP($A761,#REF!,4,FALSE))-2),CONCATENATE(LEFT(VLOOKUP($A761,#REF!,4,FALSE),LEN(VLOOKUP($A761,#REF!,4,FALSE))-2),"*")),"")</f>
        <v>#REF!</v>
      </c>
      <c r="F761" s="42" t="e">
        <f>IF(LEN(VLOOKUP($A761,#REF!,5,FALSE)),IF(INDEX(#REF!,MATCH($A761,#REF!,0),2),LEFT(VLOOKUP($A761,#REF!,5,FALSE),LEN(VLOOKUP($A761,#REF!,5,FALSE))-2),CONCATENATE(LEFT(VLOOKUP($A761,#REF!,5,FALSE),LEN(VLOOKUP($A761,#REF!,5,FALSE))-2),"*")),"")</f>
        <v>#REF!</v>
      </c>
      <c r="G761" s="42" t="e">
        <f>IF(LEN(VLOOKUP($A761,#REF!,6,FALSE)),IF(INDEX(#REF!,MATCH($A761,#REF!,0),3),LEFT(VLOOKUP($A761,#REF!,6,FALSE),LEN(VLOOKUP($A761,#REF!,6,FALSE))-2),CONCATENATE(LEFT(VLOOKUP($A761,#REF!,6,FALSE),LEN(VLOOKUP($A761,#REF!,6,FALSE))-2),"*")),"")</f>
        <v>#REF!</v>
      </c>
      <c r="H761" s="43" t="e">
        <f>IF(LEN(VLOOKUP($A761,#REF!,7,FALSE)),IF(INDEX(#REF!,MATCH($A761,#REF!,0),4),LEFT(VLOOKUP($A761,#REF!,7,FALSE),LEN(VLOOKUP($A761,#REF!,7,FALSE))-2),CONCATENATE(LEFT(VLOOKUP($A761,#REF!,7,FALSE),LEN(VLOOKUP($A761,#REF!,7,FALSE))-2),"*")),"")</f>
        <v>#REF!</v>
      </c>
      <c r="I761" s="54" t="e">
        <f>IF(LEN(VLOOKUP($A761,#REF!,8,FALSE)),UPPER(RIGHT(VLOOKUP($A761,#REF!,8,FALSE),1)),"")</f>
        <v>#REF!</v>
      </c>
      <c r="J761" s="42" t="e">
        <f>IF(LEN(VLOOKUP($A761,#REF!,4,FALSE)),UPPER(RIGHT(VLOOKUP($A761,#REF!,4,FALSE),1)),"")</f>
        <v>#REF!</v>
      </c>
      <c r="K761" s="42" t="e">
        <f>IF(LEN(VLOOKUP($A761,#REF!,5,FALSE)),UPPER(RIGHT(VLOOKUP($A761,#REF!,5,FALSE),1)),"")</f>
        <v>#REF!</v>
      </c>
      <c r="L761" s="42" t="e">
        <f>IF(LEN(VLOOKUP($A761,#REF!,6,FALSE)),UPPER(RIGHT(VLOOKUP($A761,#REF!,6,FALSE),1)),"")</f>
        <v>#REF!</v>
      </c>
      <c r="M761" s="43" t="e">
        <f>IF(LEN(VLOOKUP($A761,#REF!,7,FALSE)),UPPER(RIGHT(VLOOKUP($A761,#REF!,7,FALSE),1)),"")</f>
        <v>#REF!</v>
      </c>
      <c r="N761" s="206"/>
      <c r="O761" s="206"/>
      <c r="P761" s="206"/>
      <c r="Q761" s="206"/>
      <c r="R761" s="206"/>
      <c r="S761" s="63" t="e">
        <f>HLOOKUP("Device Tree Pin Name",#REF!,MATCH($A761,#REF!,0),FALSE)</f>
        <v>#REF!</v>
      </c>
      <c r="T761" s="47" t="e">
        <f>HLOOKUP("power rail",#REF!,MATCH($A761,#REF!,0),FALSE)</f>
        <v>#REF!</v>
      </c>
      <c r="U761" s="62" t="e">
        <f>HLOOKUP("Wake Capable",#REF!,MATCH($A761,#REF!,0),FALSE)</f>
        <v>#REF!</v>
      </c>
      <c r="V761" s="62" t="e">
        <f>HLOOKUP("Strap",#REF!,MATCH($A761,#REF!,0),FALSE)</f>
        <v>#REF!</v>
      </c>
      <c r="W761" s="62"/>
      <c r="X761" s="62"/>
      <c r="Y761" s="62"/>
      <c r="Z761" s="47"/>
      <c r="AA761" s="47" t="e">
        <f>HLOOKUP("Pad type",#REF!,MATCH($A761,#REF!,0),FALSE)</f>
        <v>#REF!</v>
      </c>
      <c r="AB761" s="63"/>
      <c r="AC761" s="63" t="e">
        <f>HLOOKUP("POR Pin State",#REF!,MATCH($A761,#REF!,0),FALSE)</f>
        <v>#REF!</v>
      </c>
      <c r="AD761" s="207"/>
      <c r="AE761" s="208"/>
      <c r="AF761" s="208"/>
      <c r="AG761" s="208"/>
      <c r="AH761" s="209"/>
      <c r="AI761" s="209"/>
      <c r="AJ761" s="210"/>
      <c r="AK761" s="210"/>
      <c r="AL761" s="210"/>
      <c r="AM761" s="210"/>
      <c r="AN761" s="210"/>
      <c r="AO761" s="210"/>
      <c r="AP761" s="210"/>
      <c r="AQ761" s="215" t="s">
        <v>1804</v>
      </c>
      <c r="AR761" s="105"/>
      <c r="AS761" s="105"/>
      <c r="AT761" s="105"/>
      <c r="AU761" s="105"/>
      <c r="AV761" s="105"/>
      <c r="AW761" s="105"/>
      <c r="AX761" s="105"/>
      <c r="AY761" s="105"/>
      <c r="AZ761" s="105"/>
      <c r="BA761" s="105"/>
      <c r="BB761" s="218"/>
      <c r="BC761" s="105"/>
      <c r="BD761" s="250"/>
      <c r="BE761" s="252" t="s">
        <v>1805</v>
      </c>
      <c r="BF761" s="147" t="e">
        <f>VLOOKUP($A761,#REF!,34,FALSE)</f>
        <v>#REF!</v>
      </c>
      <c r="BG761" s="147" t="e">
        <f>VLOOKUP($A761,#REF!,22,FALSE)</f>
        <v>#REF!</v>
      </c>
      <c r="BH761" s="149"/>
    </row>
    <row r="762" s="5" customFormat="1" ht="12.95" customHeight="1" spans="1:60">
      <c r="A762" s="10" t="s">
        <v>1806</v>
      </c>
      <c r="B762" s="38" t="e">
        <f>VLOOKUP($A762,#REF!,34,FALSE)</f>
        <v>#REF!</v>
      </c>
      <c r="C762" s="39" t="str">
        <f t="shared" si="166"/>
        <v>unused_DDR_XM1_B7B_CA5</v>
      </c>
      <c r="D762" s="40" t="e">
        <f>IF(LEN(VLOOKUP($A762,#REF!,8,FALSE)),LEFT(VLOOKUP($A762,#REF!,8,FALSE),LEN(VLOOKUP($A762,#REF!,8,FALSE))-2),"")</f>
        <v>#REF!</v>
      </c>
      <c r="E762" s="41" t="e">
        <f>IF(LEN(VLOOKUP($A762,#REF!,4,FALSE)),IF(INDEX(#REF!,MATCH($A762,#REF!,0),1),LEFT(VLOOKUP($A762,#REF!,4,FALSE),LEN(VLOOKUP($A762,#REF!,4,FALSE))-2),CONCATENATE(LEFT(VLOOKUP($A762,#REF!,4,FALSE),LEN(VLOOKUP($A762,#REF!,4,FALSE))-2),"*")),"")</f>
        <v>#REF!</v>
      </c>
      <c r="F762" s="42" t="e">
        <f>IF(LEN(VLOOKUP($A762,#REF!,5,FALSE)),IF(INDEX(#REF!,MATCH($A762,#REF!,0),2),LEFT(VLOOKUP($A762,#REF!,5,FALSE),LEN(VLOOKUP($A762,#REF!,5,FALSE))-2),CONCATENATE(LEFT(VLOOKUP($A762,#REF!,5,FALSE),LEN(VLOOKUP($A762,#REF!,5,FALSE))-2),"*")),"")</f>
        <v>#REF!</v>
      </c>
      <c r="G762" s="42" t="e">
        <f>IF(LEN(VLOOKUP($A762,#REF!,6,FALSE)),IF(INDEX(#REF!,MATCH($A762,#REF!,0),3),LEFT(VLOOKUP($A762,#REF!,6,FALSE),LEN(VLOOKUP($A762,#REF!,6,FALSE))-2),CONCATENATE(LEFT(VLOOKUP($A762,#REF!,6,FALSE),LEN(VLOOKUP($A762,#REF!,6,FALSE))-2),"*")),"")</f>
        <v>#REF!</v>
      </c>
      <c r="H762" s="43" t="e">
        <f>IF(LEN(VLOOKUP($A762,#REF!,7,FALSE)),IF(INDEX(#REF!,MATCH($A762,#REF!,0),4),LEFT(VLOOKUP($A762,#REF!,7,FALSE),LEN(VLOOKUP($A762,#REF!,7,FALSE))-2),CONCATENATE(LEFT(VLOOKUP($A762,#REF!,7,FALSE),LEN(VLOOKUP($A762,#REF!,7,FALSE))-2),"*")),"")</f>
        <v>#REF!</v>
      </c>
      <c r="I762" s="54" t="e">
        <f>IF(LEN(VLOOKUP($A762,#REF!,8,FALSE)),UPPER(RIGHT(VLOOKUP($A762,#REF!,8,FALSE),1)),"")</f>
        <v>#REF!</v>
      </c>
      <c r="J762" s="42" t="e">
        <f>IF(LEN(VLOOKUP($A762,#REF!,4,FALSE)),UPPER(RIGHT(VLOOKUP($A762,#REF!,4,FALSE),1)),"")</f>
        <v>#REF!</v>
      </c>
      <c r="K762" s="42" t="e">
        <f>IF(LEN(VLOOKUP($A762,#REF!,5,FALSE)),UPPER(RIGHT(VLOOKUP($A762,#REF!,5,FALSE),1)),"")</f>
        <v>#REF!</v>
      </c>
      <c r="L762" s="42" t="e">
        <f>IF(LEN(VLOOKUP($A762,#REF!,6,FALSE)),UPPER(RIGHT(VLOOKUP($A762,#REF!,6,FALSE),1)),"")</f>
        <v>#REF!</v>
      </c>
      <c r="M762" s="43" t="e">
        <f>IF(LEN(VLOOKUP($A762,#REF!,7,FALSE)),UPPER(RIGHT(VLOOKUP($A762,#REF!,7,FALSE),1)),"")</f>
        <v>#REF!</v>
      </c>
      <c r="N762" s="206"/>
      <c r="O762" s="206"/>
      <c r="P762" s="206"/>
      <c r="Q762" s="206"/>
      <c r="R762" s="206"/>
      <c r="S762" s="63" t="e">
        <f>HLOOKUP("Device Tree Pin Name",#REF!,MATCH($A762,#REF!,0),FALSE)</f>
        <v>#REF!</v>
      </c>
      <c r="T762" s="47" t="e">
        <f>HLOOKUP("power rail",#REF!,MATCH($A762,#REF!,0),FALSE)</f>
        <v>#REF!</v>
      </c>
      <c r="U762" s="62" t="e">
        <f>HLOOKUP("Wake Capable",#REF!,MATCH($A762,#REF!,0),FALSE)</f>
        <v>#REF!</v>
      </c>
      <c r="V762" s="62" t="e">
        <f>HLOOKUP("Strap",#REF!,MATCH($A762,#REF!,0),FALSE)</f>
        <v>#REF!</v>
      </c>
      <c r="W762" s="62"/>
      <c r="X762" s="62"/>
      <c r="Y762" s="62"/>
      <c r="Z762" s="47"/>
      <c r="AA762" s="47" t="e">
        <f>HLOOKUP("Pad type",#REF!,MATCH($A762,#REF!,0),FALSE)</f>
        <v>#REF!</v>
      </c>
      <c r="AB762" s="63"/>
      <c r="AC762" s="63" t="e">
        <f>HLOOKUP("POR Pin State",#REF!,MATCH($A762,#REF!,0),FALSE)</f>
        <v>#REF!</v>
      </c>
      <c r="AD762" s="207"/>
      <c r="AE762" s="208"/>
      <c r="AF762" s="208"/>
      <c r="AG762" s="208"/>
      <c r="AH762" s="209"/>
      <c r="AI762" s="209"/>
      <c r="AJ762" s="210"/>
      <c r="AK762" s="210"/>
      <c r="AL762" s="210"/>
      <c r="AM762" s="210"/>
      <c r="AN762" s="210"/>
      <c r="AO762" s="210"/>
      <c r="AP762" s="210"/>
      <c r="AQ762" s="215" t="s">
        <v>1807</v>
      </c>
      <c r="AR762" s="105"/>
      <c r="AS762" s="105"/>
      <c r="AT762" s="105"/>
      <c r="AU762" s="105"/>
      <c r="AV762" s="105"/>
      <c r="AW762" s="105"/>
      <c r="AX762" s="105"/>
      <c r="AY762" s="105"/>
      <c r="AZ762" s="105"/>
      <c r="BA762" s="105"/>
      <c r="BB762" s="218"/>
      <c r="BC762" s="105"/>
      <c r="BD762" s="250"/>
      <c r="BE762" s="252" t="s">
        <v>1808</v>
      </c>
      <c r="BF762" s="147" t="e">
        <f>VLOOKUP($A762,#REF!,34,FALSE)</f>
        <v>#REF!</v>
      </c>
      <c r="BG762" s="147" t="e">
        <f>VLOOKUP($A762,#REF!,22,FALSE)</f>
        <v>#REF!</v>
      </c>
      <c r="BH762" s="149"/>
    </row>
    <row r="763" s="5" customFormat="1" ht="12.95" customHeight="1" spans="1:60">
      <c r="A763" s="48" t="s">
        <v>1809</v>
      </c>
      <c r="B763" s="38" t="e">
        <f>VLOOKUP($A763,#REF!,34,FALSE)</f>
        <v>#REF!</v>
      </c>
      <c r="C763" s="39" t="str">
        <f t="shared" si="166"/>
        <v>unused_DDR_XM1_B7B_CA6</v>
      </c>
      <c r="D763" s="40" t="e">
        <f>IF(LEN(VLOOKUP($A763,#REF!,8,FALSE)),LEFT(VLOOKUP($A763,#REF!,8,FALSE),LEN(VLOOKUP($A763,#REF!,8,FALSE))-2),"")</f>
        <v>#REF!</v>
      </c>
      <c r="E763" s="41" t="e">
        <f>IF(LEN(VLOOKUP($A763,#REF!,4,FALSE)),IF(INDEX(#REF!,MATCH($A763,#REF!,0),1),LEFT(VLOOKUP($A763,#REF!,4,FALSE),LEN(VLOOKUP($A763,#REF!,4,FALSE))-2),CONCATENATE(LEFT(VLOOKUP($A763,#REF!,4,FALSE),LEN(VLOOKUP($A763,#REF!,4,FALSE))-2),"*")),"")</f>
        <v>#REF!</v>
      </c>
      <c r="F763" s="42" t="e">
        <f>IF(LEN(VLOOKUP($A763,#REF!,5,FALSE)),IF(INDEX(#REF!,MATCH($A763,#REF!,0),2),LEFT(VLOOKUP($A763,#REF!,5,FALSE),LEN(VLOOKUP($A763,#REF!,5,FALSE))-2),CONCATENATE(LEFT(VLOOKUP($A763,#REF!,5,FALSE),LEN(VLOOKUP($A763,#REF!,5,FALSE))-2),"*")),"")</f>
        <v>#REF!</v>
      </c>
      <c r="G763" s="42" t="e">
        <f>IF(LEN(VLOOKUP($A763,#REF!,6,FALSE)),IF(INDEX(#REF!,MATCH($A763,#REF!,0),3),LEFT(VLOOKUP($A763,#REF!,6,FALSE),LEN(VLOOKUP($A763,#REF!,6,FALSE))-2),CONCATENATE(LEFT(VLOOKUP($A763,#REF!,6,FALSE),LEN(VLOOKUP($A763,#REF!,6,FALSE))-2),"*")),"")</f>
        <v>#REF!</v>
      </c>
      <c r="H763" s="43" t="e">
        <f>IF(LEN(VLOOKUP($A763,#REF!,7,FALSE)),IF(INDEX(#REF!,MATCH($A763,#REF!,0),4),LEFT(VLOOKUP($A763,#REF!,7,FALSE),LEN(VLOOKUP($A763,#REF!,7,FALSE))-2),CONCATENATE(LEFT(VLOOKUP($A763,#REF!,7,FALSE),LEN(VLOOKUP($A763,#REF!,7,FALSE))-2),"*")),"")</f>
        <v>#REF!</v>
      </c>
      <c r="I763" s="54" t="e">
        <f>IF(LEN(VLOOKUP($A763,#REF!,8,FALSE)),UPPER(RIGHT(VLOOKUP($A763,#REF!,8,FALSE),1)),"")</f>
        <v>#REF!</v>
      </c>
      <c r="J763" s="42" t="e">
        <f>IF(LEN(VLOOKUP($A763,#REF!,4,FALSE)),UPPER(RIGHT(VLOOKUP($A763,#REF!,4,FALSE),1)),"")</f>
        <v>#REF!</v>
      </c>
      <c r="K763" s="42" t="e">
        <f>IF(LEN(VLOOKUP($A763,#REF!,5,FALSE)),UPPER(RIGHT(VLOOKUP($A763,#REF!,5,FALSE),1)),"")</f>
        <v>#REF!</v>
      </c>
      <c r="L763" s="42" t="e">
        <f>IF(LEN(VLOOKUP($A763,#REF!,6,FALSE)),UPPER(RIGHT(VLOOKUP($A763,#REF!,6,FALSE),1)),"")</f>
        <v>#REF!</v>
      </c>
      <c r="M763" s="43" t="e">
        <f>IF(LEN(VLOOKUP($A763,#REF!,7,FALSE)),UPPER(RIGHT(VLOOKUP($A763,#REF!,7,FALSE),1)),"")</f>
        <v>#REF!</v>
      </c>
      <c r="N763" s="206"/>
      <c r="O763" s="206"/>
      <c r="P763" s="206"/>
      <c r="Q763" s="206"/>
      <c r="R763" s="206"/>
      <c r="S763" s="63" t="e">
        <f>HLOOKUP("Device Tree Pin Name",#REF!,MATCH($A763,#REF!,0),FALSE)</f>
        <v>#REF!</v>
      </c>
      <c r="T763" s="47" t="e">
        <f>HLOOKUP("power rail",#REF!,MATCH($A763,#REF!,0),FALSE)</f>
        <v>#REF!</v>
      </c>
      <c r="U763" s="62" t="e">
        <f>HLOOKUP("Wake Capable",#REF!,MATCH($A763,#REF!,0),FALSE)</f>
        <v>#REF!</v>
      </c>
      <c r="V763" s="62" t="e">
        <f>HLOOKUP("Strap",#REF!,MATCH($A763,#REF!,0),FALSE)</f>
        <v>#REF!</v>
      </c>
      <c r="W763" s="62"/>
      <c r="X763" s="62"/>
      <c r="Y763" s="62"/>
      <c r="Z763" s="47"/>
      <c r="AA763" s="47" t="e">
        <f>HLOOKUP("Pad type",#REF!,MATCH($A763,#REF!,0),FALSE)</f>
        <v>#REF!</v>
      </c>
      <c r="AB763" s="63"/>
      <c r="AC763" s="63" t="e">
        <f>HLOOKUP("POR Pin State",#REF!,MATCH($A763,#REF!,0),FALSE)</f>
        <v>#REF!</v>
      </c>
      <c r="AD763" s="207"/>
      <c r="AE763" s="208"/>
      <c r="AF763" s="208"/>
      <c r="AG763" s="208"/>
      <c r="AH763" s="209"/>
      <c r="AI763" s="209"/>
      <c r="AJ763" s="210"/>
      <c r="AK763" s="210"/>
      <c r="AL763" s="210"/>
      <c r="AM763" s="210"/>
      <c r="AN763" s="210"/>
      <c r="AO763" s="210"/>
      <c r="AP763" s="210"/>
      <c r="AQ763" s="215" t="s">
        <v>1810</v>
      </c>
      <c r="AR763" s="105"/>
      <c r="AS763" s="105"/>
      <c r="AT763" s="105"/>
      <c r="AU763" s="105"/>
      <c r="AV763" s="105"/>
      <c r="AW763" s="105"/>
      <c r="AX763" s="105"/>
      <c r="AY763" s="105"/>
      <c r="AZ763" s="105"/>
      <c r="BA763" s="105"/>
      <c r="BB763" s="218"/>
      <c r="BC763" s="105"/>
      <c r="BD763" s="250"/>
      <c r="BE763" s="252" t="s">
        <v>1811</v>
      </c>
      <c r="BF763" s="147" t="e">
        <f>VLOOKUP($A763,#REF!,34,FALSE)</f>
        <v>#REF!</v>
      </c>
      <c r="BG763" s="147" t="e">
        <f>VLOOKUP($A763,#REF!,22,FALSE)</f>
        <v>#REF!</v>
      </c>
      <c r="BH763" s="149"/>
    </row>
    <row r="764" s="5" customFormat="1" ht="12.95" customHeight="1" spans="1:60">
      <c r="A764" s="48" t="s">
        <v>1812</v>
      </c>
      <c r="B764" s="38" t="e">
        <f>VLOOKUP($A764,#REF!,34,FALSE)</f>
        <v>#REF!</v>
      </c>
      <c r="C764" s="39" t="str">
        <f t="shared" si="166"/>
        <v>unused_DDR_XM1_B7A_CS_CKE0</v>
      </c>
      <c r="D764" s="40" t="e">
        <f>IF(LEN(VLOOKUP($A764,#REF!,8,FALSE)),LEFT(VLOOKUP($A764,#REF!,8,FALSE),LEN(VLOOKUP($A764,#REF!,8,FALSE))-2),"")</f>
        <v>#REF!</v>
      </c>
      <c r="E764" s="41" t="e">
        <f>IF(LEN(VLOOKUP($A764,#REF!,4,FALSE)),IF(INDEX(#REF!,MATCH($A764,#REF!,0),1),LEFT(VLOOKUP($A764,#REF!,4,FALSE),LEN(VLOOKUP($A764,#REF!,4,FALSE))-2),CONCATENATE(LEFT(VLOOKUP($A764,#REF!,4,FALSE),LEN(VLOOKUP($A764,#REF!,4,FALSE))-2),"*")),"")</f>
        <v>#REF!</v>
      </c>
      <c r="F764" s="42" t="e">
        <f>IF(LEN(VLOOKUP($A764,#REF!,5,FALSE)),IF(INDEX(#REF!,MATCH($A764,#REF!,0),2),LEFT(VLOOKUP($A764,#REF!,5,FALSE),LEN(VLOOKUP($A764,#REF!,5,FALSE))-2),CONCATENATE(LEFT(VLOOKUP($A764,#REF!,5,FALSE),LEN(VLOOKUP($A764,#REF!,5,FALSE))-2),"*")),"")</f>
        <v>#REF!</v>
      </c>
      <c r="G764" s="42" t="e">
        <f>IF(LEN(VLOOKUP($A764,#REF!,6,FALSE)),IF(INDEX(#REF!,MATCH($A764,#REF!,0),3),LEFT(VLOOKUP($A764,#REF!,6,FALSE),LEN(VLOOKUP($A764,#REF!,6,FALSE))-2),CONCATENATE(LEFT(VLOOKUP($A764,#REF!,6,FALSE),LEN(VLOOKUP($A764,#REF!,6,FALSE))-2),"*")),"")</f>
        <v>#REF!</v>
      </c>
      <c r="H764" s="43" t="e">
        <f>IF(LEN(VLOOKUP($A764,#REF!,7,FALSE)),IF(INDEX(#REF!,MATCH($A764,#REF!,0),4),LEFT(VLOOKUP($A764,#REF!,7,FALSE),LEN(VLOOKUP($A764,#REF!,7,FALSE))-2),CONCATENATE(LEFT(VLOOKUP($A764,#REF!,7,FALSE),LEN(VLOOKUP($A764,#REF!,7,FALSE))-2),"*")),"")</f>
        <v>#REF!</v>
      </c>
      <c r="I764" s="54" t="e">
        <f>IF(LEN(VLOOKUP($A764,#REF!,8,FALSE)),UPPER(RIGHT(VLOOKUP($A764,#REF!,8,FALSE),1)),"")</f>
        <v>#REF!</v>
      </c>
      <c r="J764" s="42" t="e">
        <f>IF(LEN(VLOOKUP($A764,#REF!,4,FALSE)),UPPER(RIGHT(VLOOKUP($A764,#REF!,4,FALSE),1)),"")</f>
        <v>#REF!</v>
      </c>
      <c r="K764" s="42" t="e">
        <f>IF(LEN(VLOOKUP($A764,#REF!,5,FALSE)),UPPER(RIGHT(VLOOKUP($A764,#REF!,5,FALSE),1)),"")</f>
        <v>#REF!</v>
      </c>
      <c r="L764" s="42" t="e">
        <f>IF(LEN(VLOOKUP($A764,#REF!,6,FALSE)),UPPER(RIGHT(VLOOKUP($A764,#REF!,6,FALSE),1)),"")</f>
        <v>#REF!</v>
      </c>
      <c r="M764" s="43" t="e">
        <f>IF(LEN(VLOOKUP($A764,#REF!,7,FALSE)),UPPER(RIGHT(VLOOKUP($A764,#REF!,7,FALSE),1)),"")</f>
        <v>#REF!</v>
      </c>
      <c r="N764" s="206"/>
      <c r="O764" s="206"/>
      <c r="P764" s="206"/>
      <c r="Q764" s="206"/>
      <c r="R764" s="206"/>
      <c r="S764" s="63" t="e">
        <f>HLOOKUP("Device Tree Pin Name",#REF!,MATCH($A764,#REF!,0),FALSE)</f>
        <v>#REF!</v>
      </c>
      <c r="T764" s="47" t="e">
        <f>HLOOKUP("power rail",#REF!,MATCH($A764,#REF!,0),FALSE)</f>
        <v>#REF!</v>
      </c>
      <c r="U764" s="62" t="e">
        <f>HLOOKUP("Wake Capable",#REF!,MATCH($A764,#REF!,0),FALSE)</f>
        <v>#REF!</v>
      </c>
      <c r="V764" s="62" t="e">
        <f>HLOOKUP("Strap",#REF!,MATCH($A764,#REF!,0),FALSE)</f>
        <v>#REF!</v>
      </c>
      <c r="W764" s="62"/>
      <c r="X764" s="62"/>
      <c r="Y764" s="62"/>
      <c r="Z764" s="47"/>
      <c r="AA764" s="47" t="e">
        <f>HLOOKUP("Pad type",#REF!,MATCH($A764,#REF!,0),FALSE)</f>
        <v>#REF!</v>
      </c>
      <c r="AB764" s="63"/>
      <c r="AC764" s="63" t="e">
        <f>HLOOKUP("POR Pin State",#REF!,MATCH($A764,#REF!,0),FALSE)</f>
        <v>#REF!</v>
      </c>
      <c r="AD764" s="207"/>
      <c r="AE764" s="208"/>
      <c r="AF764" s="208"/>
      <c r="AG764" s="208"/>
      <c r="AH764" s="209"/>
      <c r="AI764" s="209"/>
      <c r="AJ764" s="210"/>
      <c r="AK764" s="210"/>
      <c r="AL764" s="210"/>
      <c r="AM764" s="210"/>
      <c r="AN764" s="210"/>
      <c r="AO764" s="210"/>
      <c r="AP764" s="210"/>
      <c r="AQ764" s="215" t="s">
        <v>1812</v>
      </c>
      <c r="AR764" s="105"/>
      <c r="AS764" s="105"/>
      <c r="AT764" s="105"/>
      <c r="AU764" s="105"/>
      <c r="AV764" s="105"/>
      <c r="AW764" s="105"/>
      <c r="AX764" s="105"/>
      <c r="AY764" s="105"/>
      <c r="AZ764" s="105"/>
      <c r="BA764" s="105"/>
      <c r="BB764" s="218"/>
      <c r="BC764" s="105"/>
      <c r="BD764" s="250"/>
      <c r="BE764" s="252" t="s">
        <v>1813</v>
      </c>
      <c r="BF764" s="147" t="e">
        <f>VLOOKUP($A764,#REF!,34,FALSE)</f>
        <v>#REF!</v>
      </c>
      <c r="BG764" s="147" t="e">
        <f>VLOOKUP($A764,#REF!,22,FALSE)</f>
        <v>#REF!</v>
      </c>
      <c r="BH764" s="149"/>
    </row>
    <row r="765" s="5" customFormat="1" ht="12.95" customHeight="1" spans="1:60">
      <c r="A765" s="48" t="s">
        <v>1814</v>
      </c>
      <c r="B765" s="38" t="e">
        <f>VLOOKUP($A765,#REF!,34,FALSE)</f>
        <v>#REF!</v>
      </c>
      <c r="C765" s="39" t="str">
        <f t="shared" si="166"/>
        <v>unused_DDR_XM1_B7A_CS_CKE1</v>
      </c>
      <c r="D765" s="40" t="e">
        <f>IF(LEN(VLOOKUP($A765,#REF!,8,FALSE)),LEFT(VLOOKUP($A765,#REF!,8,FALSE),LEN(VLOOKUP($A765,#REF!,8,FALSE))-2),"")</f>
        <v>#REF!</v>
      </c>
      <c r="E765" s="41" t="e">
        <f>IF(LEN(VLOOKUP($A765,#REF!,4,FALSE)),IF(INDEX(#REF!,MATCH($A765,#REF!,0),1),LEFT(VLOOKUP($A765,#REF!,4,FALSE),LEN(VLOOKUP($A765,#REF!,4,FALSE))-2),CONCATENATE(LEFT(VLOOKUP($A765,#REF!,4,FALSE),LEN(VLOOKUP($A765,#REF!,4,FALSE))-2),"*")),"")</f>
        <v>#REF!</v>
      </c>
      <c r="F765" s="42" t="e">
        <f>IF(LEN(VLOOKUP($A765,#REF!,5,FALSE)),IF(INDEX(#REF!,MATCH($A765,#REF!,0),2),LEFT(VLOOKUP($A765,#REF!,5,FALSE),LEN(VLOOKUP($A765,#REF!,5,FALSE))-2),CONCATENATE(LEFT(VLOOKUP($A765,#REF!,5,FALSE),LEN(VLOOKUP($A765,#REF!,5,FALSE))-2),"*")),"")</f>
        <v>#REF!</v>
      </c>
      <c r="G765" s="42" t="e">
        <f>IF(LEN(VLOOKUP($A765,#REF!,6,FALSE)),IF(INDEX(#REF!,MATCH($A765,#REF!,0),3),LEFT(VLOOKUP($A765,#REF!,6,FALSE),LEN(VLOOKUP($A765,#REF!,6,FALSE))-2),CONCATENATE(LEFT(VLOOKUP($A765,#REF!,6,FALSE),LEN(VLOOKUP($A765,#REF!,6,FALSE))-2),"*")),"")</f>
        <v>#REF!</v>
      </c>
      <c r="H765" s="43" t="e">
        <f>IF(LEN(VLOOKUP($A765,#REF!,7,FALSE)),IF(INDEX(#REF!,MATCH($A765,#REF!,0),4),LEFT(VLOOKUP($A765,#REF!,7,FALSE),LEN(VLOOKUP($A765,#REF!,7,FALSE))-2),CONCATENATE(LEFT(VLOOKUP($A765,#REF!,7,FALSE),LEN(VLOOKUP($A765,#REF!,7,FALSE))-2),"*")),"")</f>
        <v>#REF!</v>
      </c>
      <c r="I765" s="54" t="e">
        <f>IF(LEN(VLOOKUP($A765,#REF!,8,FALSE)),UPPER(RIGHT(VLOOKUP($A765,#REF!,8,FALSE),1)),"")</f>
        <v>#REF!</v>
      </c>
      <c r="J765" s="42" t="e">
        <f>IF(LEN(VLOOKUP($A765,#REF!,4,FALSE)),UPPER(RIGHT(VLOOKUP($A765,#REF!,4,FALSE),1)),"")</f>
        <v>#REF!</v>
      </c>
      <c r="K765" s="42" t="e">
        <f>IF(LEN(VLOOKUP($A765,#REF!,5,FALSE)),UPPER(RIGHT(VLOOKUP($A765,#REF!,5,FALSE),1)),"")</f>
        <v>#REF!</v>
      </c>
      <c r="L765" s="42" t="e">
        <f>IF(LEN(VLOOKUP($A765,#REF!,6,FALSE)),UPPER(RIGHT(VLOOKUP($A765,#REF!,6,FALSE),1)),"")</f>
        <v>#REF!</v>
      </c>
      <c r="M765" s="43" t="e">
        <f>IF(LEN(VLOOKUP($A765,#REF!,7,FALSE)),UPPER(RIGHT(VLOOKUP($A765,#REF!,7,FALSE),1)),"")</f>
        <v>#REF!</v>
      </c>
      <c r="N765" s="206"/>
      <c r="O765" s="206"/>
      <c r="P765" s="206"/>
      <c r="Q765" s="206"/>
      <c r="R765" s="206"/>
      <c r="S765" s="63" t="e">
        <f>HLOOKUP("Device Tree Pin Name",#REF!,MATCH($A765,#REF!,0),FALSE)</f>
        <v>#REF!</v>
      </c>
      <c r="T765" s="47" t="e">
        <f>HLOOKUP("power rail",#REF!,MATCH($A765,#REF!,0),FALSE)</f>
        <v>#REF!</v>
      </c>
      <c r="U765" s="62" t="e">
        <f>HLOOKUP("Wake Capable",#REF!,MATCH($A765,#REF!,0),FALSE)</f>
        <v>#REF!</v>
      </c>
      <c r="V765" s="62" t="e">
        <f>HLOOKUP("Strap",#REF!,MATCH($A765,#REF!,0),FALSE)</f>
        <v>#REF!</v>
      </c>
      <c r="W765" s="62"/>
      <c r="X765" s="62"/>
      <c r="Y765" s="62"/>
      <c r="Z765" s="47"/>
      <c r="AA765" s="47" t="e">
        <f>HLOOKUP("Pad type",#REF!,MATCH($A765,#REF!,0),FALSE)</f>
        <v>#REF!</v>
      </c>
      <c r="AB765" s="63"/>
      <c r="AC765" s="63" t="e">
        <f>HLOOKUP("POR Pin State",#REF!,MATCH($A765,#REF!,0),FALSE)</f>
        <v>#REF!</v>
      </c>
      <c r="AD765" s="207"/>
      <c r="AE765" s="208"/>
      <c r="AF765" s="208"/>
      <c r="AG765" s="208"/>
      <c r="AH765" s="209"/>
      <c r="AI765" s="209"/>
      <c r="AJ765" s="210"/>
      <c r="AK765" s="210"/>
      <c r="AL765" s="210"/>
      <c r="AM765" s="210"/>
      <c r="AN765" s="210"/>
      <c r="AO765" s="210"/>
      <c r="AP765" s="210"/>
      <c r="AQ765" s="215" t="s">
        <v>1814</v>
      </c>
      <c r="AR765" s="105"/>
      <c r="AS765" s="105"/>
      <c r="AT765" s="105"/>
      <c r="AU765" s="105"/>
      <c r="AV765" s="105"/>
      <c r="AW765" s="105"/>
      <c r="AX765" s="105"/>
      <c r="AY765" s="105"/>
      <c r="AZ765" s="105"/>
      <c r="BA765" s="105"/>
      <c r="BB765" s="218"/>
      <c r="BC765" s="105"/>
      <c r="BD765" s="250"/>
      <c r="BE765" s="252" t="s">
        <v>1815</v>
      </c>
      <c r="BF765" s="147" t="e">
        <f>VLOOKUP($A765,#REF!,34,FALSE)</f>
        <v>#REF!</v>
      </c>
      <c r="BG765" s="147" t="e">
        <f>VLOOKUP($A765,#REF!,22,FALSE)</f>
        <v>#REF!</v>
      </c>
      <c r="BH765" s="149"/>
    </row>
    <row r="766" s="5" customFormat="1" ht="12.95" customHeight="1" spans="1:60">
      <c r="A766" s="48" t="s">
        <v>1816</v>
      </c>
      <c r="B766" s="38" t="e">
        <f>VLOOKUP($A766,#REF!,34,FALSE)</f>
        <v>#REF!</v>
      </c>
      <c r="C766" s="39" t="str">
        <f t="shared" si="166"/>
        <v>unused_DDR_XM1_B7B_CS_CKE0</v>
      </c>
      <c r="D766" s="40" t="e">
        <f>IF(LEN(VLOOKUP($A766,#REF!,8,FALSE)),LEFT(VLOOKUP($A766,#REF!,8,FALSE),LEN(VLOOKUP($A766,#REF!,8,FALSE))-2),"")</f>
        <v>#REF!</v>
      </c>
      <c r="E766" s="41" t="e">
        <f>IF(LEN(VLOOKUP($A766,#REF!,4,FALSE)),IF(INDEX(#REF!,MATCH($A766,#REF!,0),1),LEFT(VLOOKUP($A766,#REF!,4,FALSE),LEN(VLOOKUP($A766,#REF!,4,FALSE))-2),CONCATENATE(LEFT(VLOOKUP($A766,#REF!,4,FALSE),LEN(VLOOKUP($A766,#REF!,4,FALSE))-2),"*")),"")</f>
        <v>#REF!</v>
      </c>
      <c r="F766" s="42" t="e">
        <f>IF(LEN(VLOOKUP($A766,#REF!,5,FALSE)),IF(INDEX(#REF!,MATCH($A766,#REF!,0),2),LEFT(VLOOKUP($A766,#REF!,5,FALSE),LEN(VLOOKUP($A766,#REF!,5,FALSE))-2),CONCATENATE(LEFT(VLOOKUP($A766,#REF!,5,FALSE),LEN(VLOOKUP($A766,#REF!,5,FALSE))-2),"*")),"")</f>
        <v>#REF!</v>
      </c>
      <c r="G766" s="42" t="e">
        <f>IF(LEN(VLOOKUP($A766,#REF!,6,FALSE)),IF(INDEX(#REF!,MATCH($A766,#REF!,0),3),LEFT(VLOOKUP($A766,#REF!,6,FALSE),LEN(VLOOKUP($A766,#REF!,6,FALSE))-2),CONCATENATE(LEFT(VLOOKUP($A766,#REF!,6,FALSE),LEN(VLOOKUP($A766,#REF!,6,FALSE))-2),"*")),"")</f>
        <v>#REF!</v>
      </c>
      <c r="H766" s="43" t="e">
        <f>IF(LEN(VLOOKUP($A766,#REF!,7,FALSE)),IF(INDEX(#REF!,MATCH($A766,#REF!,0),4),LEFT(VLOOKUP($A766,#REF!,7,FALSE),LEN(VLOOKUP($A766,#REF!,7,FALSE))-2),CONCATENATE(LEFT(VLOOKUP($A766,#REF!,7,FALSE),LEN(VLOOKUP($A766,#REF!,7,FALSE))-2),"*")),"")</f>
        <v>#REF!</v>
      </c>
      <c r="I766" s="54" t="e">
        <f>IF(LEN(VLOOKUP($A766,#REF!,8,FALSE)),UPPER(RIGHT(VLOOKUP($A766,#REF!,8,FALSE),1)),"")</f>
        <v>#REF!</v>
      </c>
      <c r="J766" s="42" t="e">
        <f>IF(LEN(VLOOKUP($A766,#REF!,4,FALSE)),UPPER(RIGHT(VLOOKUP($A766,#REF!,4,FALSE),1)),"")</f>
        <v>#REF!</v>
      </c>
      <c r="K766" s="42" t="e">
        <f>IF(LEN(VLOOKUP($A766,#REF!,5,FALSE)),UPPER(RIGHT(VLOOKUP($A766,#REF!,5,FALSE),1)),"")</f>
        <v>#REF!</v>
      </c>
      <c r="L766" s="42" t="e">
        <f>IF(LEN(VLOOKUP($A766,#REF!,6,FALSE)),UPPER(RIGHT(VLOOKUP($A766,#REF!,6,FALSE),1)),"")</f>
        <v>#REF!</v>
      </c>
      <c r="M766" s="43" t="e">
        <f>IF(LEN(VLOOKUP($A766,#REF!,7,FALSE)),UPPER(RIGHT(VLOOKUP($A766,#REF!,7,FALSE),1)),"")</f>
        <v>#REF!</v>
      </c>
      <c r="N766" s="206"/>
      <c r="O766" s="206"/>
      <c r="P766" s="206"/>
      <c r="Q766" s="206"/>
      <c r="R766" s="206"/>
      <c r="S766" s="63" t="e">
        <f>HLOOKUP("Device Tree Pin Name",#REF!,MATCH($A766,#REF!,0),FALSE)</f>
        <v>#REF!</v>
      </c>
      <c r="T766" s="47" t="e">
        <f>HLOOKUP("power rail",#REF!,MATCH($A766,#REF!,0),FALSE)</f>
        <v>#REF!</v>
      </c>
      <c r="U766" s="62" t="e">
        <f>HLOOKUP("Wake Capable",#REF!,MATCH($A766,#REF!,0),FALSE)</f>
        <v>#REF!</v>
      </c>
      <c r="V766" s="62" t="e">
        <f>HLOOKUP("Strap",#REF!,MATCH($A766,#REF!,0),FALSE)</f>
        <v>#REF!</v>
      </c>
      <c r="W766" s="62"/>
      <c r="X766" s="62"/>
      <c r="Y766" s="62"/>
      <c r="Z766" s="47"/>
      <c r="AA766" s="47" t="e">
        <f>HLOOKUP("Pad type",#REF!,MATCH($A766,#REF!,0),FALSE)</f>
        <v>#REF!</v>
      </c>
      <c r="AB766" s="63"/>
      <c r="AC766" s="63" t="e">
        <f>HLOOKUP("POR Pin State",#REF!,MATCH($A766,#REF!,0),FALSE)</f>
        <v>#REF!</v>
      </c>
      <c r="AD766" s="207"/>
      <c r="AE766" s="208"/>
      <c r="AF766" s="208"/>
      <c r="AG766" s="208"/>
      <c r="AH766" s="209"/>
      <c r="AI766" s="209"/>
      <c r="AJ766" s="210"/>
      <c r="AK766" s="210"/>
      <c r="AL766" s="210"/>
      <c r="AM766" s="210"/>
      <c r="AN766" s="210"/>
      <c r="AO766" s="210"/>
      <c r="AP766" s="210"/>
      <c r="AQ766" s="215" t="s">
        <v>1816</v>
      </c>
      <c r="AR766" s="105"/>
      <c r="AS766" s="105"/>
      <c r="AT766" s="105"/>
      <c r="AU766" s="105"/>
      <c r="AV766" s="105"/>
      <c r="AW766" s="105"/>
      <c r="AX766" s="105"/>
      <c r="AY766" s="105"/>
      <c r="AZ766" s="105"/>
      <c r="BA766" s="105"/>
      <c r="BB766" s="218"/>
      <c r="BC766" s="105"/>
      <c r="BD766" s="250"/>
      <c r="BE766" s="252" t="s">
        <v>1817</v>
      </c>
      <c r="BF766" s="147" t="e">
        <f>VLOOKUP($A766,#REF!,34,FALSE)</f>
        <v>#REF!</v>
      </c>
      <c r="BG766" s="147" t="e">
        <f>VLOOKUP($A766,#REF!,22,FALSE)</f>
        <v>#REF!</v>
      </c>
      <c r="BH766" s="149"/>
    </row>
    <row r="767" s="5" customFormat="1" ht="12.95" customHeight="1" spans="1:60">
      <c r="A767" s="48" t="s">
        <v>1818</v>
      </c>
      <c r="B767" s="38" t="e">
        <f>VLOOKUP($A767,#REF!,34,FALSE)</f>
        <v>#REF!</v>
      </c>
      <c r="C767" s="39" t="str">
        <f t="shared" si="166"/>
        <v>unused_DDR_XM1_B7B_CS_CKE1</v>
      </c>
      <c r="D767" s="40" t="e">
        <f>IF(LEN(VLOOKUP($A767,#REF!,8,FALSE)),LEFT(VLOOKUP($A767,#REF!,8,FALSE),LEN(VLOOKUP($A767,#REF!,8,FALSE))-2),"")</f>
        <v>#REF!</v>
      </c>
      <c r="E767" s="41" t="e">
        <f>IF(LEN(VLOOKUP($A767,#REF!,4,FALSE)),IF(INDEX(#REF!,MATCH($A767,#REF!,0),1),LEFT(VLOOKUP($A767,#REF!,4,FALSE),LEN(VLOOKUP($A767,#REF!,4,FALSE))-2),CONCATENATE(LEFT(VLOOKUP($A767,#REF!,4,FALSE),LEN(VLOOKUP($A767,#REF!,4,FALSE))-2),"*")),"")</f>
        <v>#REF!</v>
      </c>
      <c r="F767" s="42" t="e">
        <f>IF(LEN(VLOOKUP($A767,#REF!,5,FALSE)),IF(INDEX(#REF!,MATCH($A767,#REF!,0),2),LEFT(VLOOKUP($A767,#REF!,5,FALSE),LEN(VLOOKUP($A767,#REF!,5,FALSE))-2),CONCATENATE(LEFT(VLOOKUP($A767,#REF!,5,FALSE),LEN(VLOOKUP($A767,#REF!,5,FALSE))-2),"*")),"")</f>
        <v>#REF!</v>
      </c>
      <c r="G767" s="42" t="e">
        <f>IF(LEN(VLOOKUP($A767,#REF!,6,FALSE)),IF(INDEX(#REF!,MATCH($A767,#REF!,0),3),LEFT(VLOOKUP($A767,#REF!,6,FALSE),LEN(VLOOKUP($A767,#REF!,6,FALSE))-2),CONCATENATE(LEFT(VLOOKUP($A767,#REF!,6,FALSE),LEN(VLOOKUP($A767,#REF!,6,FALSE))-2),"*")),"")</f>
        <v>#REF!</v>
      </c>
      <c r="H767" s="43" t="e">
        <f>IF(LEN(VLOOKUP($A767,#REF!,7,FALSE)),IF(INDEX(#REF!,MATCH($A767,#REF!,0),4),LEFT(VLOOKUP($A767,#REF!,7,FALSE),LEN(VLOOKUP($A767,#REF!,7,FALSE))-2),CONCATENATE(LEFT(VLOOKUP($A767,#REF!,7,FALSE),LEN(VLOOKUP($A767,#REF!,7,FALSE))-2),"*")),"")</f>
        <v>#REF!</v>
      </c>
      <c r="I767" s="54" t="e">
        <f>IF(LEN(VLOOKUP($A767,#REF!,8,FALSE)),UPPER(RIGHT(VLOOKUP($A767,#REF!,8,FALSE),1)),"")</f>
        <v>#REF!</v>
      </c>
      <c r="J767" s="42" t="e">
        <f>IF(LEN(VLOOKUP($A767,#REF!,4,FALSE)),UPPER(RIGHT(VLOOKUP($A767,#REF!,4,FALSE),1)),"")</f>
        <v>#REF!</v>
      </c>
      <c r="K767" s="42" t="e">
        <f>IF(LEN(VLOOKUP($A767,#REF!,5,FALSE)),UPPER(RIGHT(VLOOKUP($A767,#REF!,5,FALSE),1)),"")</f>
        <v>#REF!</v>
      </c>
      <c r="L767" s="42" t="e">
        <f>IF(LEN(VLOOKUP($A767,#REF!,6,FALSE)),UPPER(RIGHT(VLOOKUP($A767,#REF!,6,FALSE),1)),"")</f>
        <v>#REF!</v>
      </c>
      <c r="M767" s="43" t="e">
        <f>IF(LEN(VLOOKUP($A767,#REF!,7,FALSE)),UPPER(RIGHT(VLOOKUP($A767,#REF!,7,FALSE),1)),"")</f>
        <v>#REF!</v>
      </c>
      <c r="N767" s="206"/>
      <c r="O767" s="206"/>
      <c r="P767" s="206"/>
      <c r="Q767" s="206"/>
      <c r="R767" s="206"/>
      <c r="S767" s="63" t="e">
        <f>HLOOKUP("Device Tree Pin Name",#REF!,MATCH($A767,#REF!,0),FALSE)</f>
        <v>#REF!</v>
      </c>
      <c r="T767" s="47" t="e">
        <f>HLOOKUP("power rail",#REF!,MATCH($A767,#REF!,0),FALSE)</f>
        <v>#REF!</v>
      </c>
      <c r="U767" s="62" t="e">
        <f>HLOOKUP("Wake Capable",#REF!,MATCH($A767,#REF!,0),FALSE)</f>
        <v>#REF!</v>
      </c>
      <c r="V767" s="62" t="e">
        <f>HLOOKUP("Strap",#REF!,MATCH($A767,#REF!,0),FALSE)</f>
        <v>#REF!</v>
      </c>
      <c r="W767" s="62"/>
      <c r="X767" s="62"/>
      <c r="Y767" s="62"/>
      <c r="Z767" s="47"/>
      <c r="AA767" s="47" t="e">
        <f>HLOOKUP("Pad type",#REF!,MATCH($A767,#REF!,0),FALSE)</f>
        <v>#REF!</v>
      </c>
      <c r="AB767" s="63"/>
      <c r="AC767" s="63" t="e">
        <f>HLOOKUP("POR Pin State",#REF!,MATCH($A767,#REF!,0),FALSE)</f>
        <v>#REF!</v>
      </c>
      <c r="AD767" s="207"/>
      <c r="AE767" s="208"/>
      <c r="AF767" s="208"/>
      <c r="AG767" s="208"/>
      <c r="AH767" s="209"/>
      <c r="AI767" s="209"/>
      <c r="AJ767" s="210"/>
      <c r="AK767" s="210"/>
      <c r="AL767" s="210"/>
      <c r="AM767" s="210"/>
      <c r="AN767" s="210"/>
      <c r="AO767" s="210"/>
      <c r="AP767" s="210"/>
      <c r="AQ767" s="215" t="s">
        <v>1818</v>
      </c>
      <c r="AR767" s="105"/>
      <c r="AS767" s="105"/>
      <c r="AT767" s="105"/>
      <c r="AU767" s="105"/>
      <c r="AV767" s="105"/>
      <c r="AW767" s="105"/>
      <c r="AX767" s="105"/>
      <c r="AY767" s="105"/>
      <c r="AZ767" s="105"/>
      <c r="BA767" s="105"/>
      <c r="BB767" s="218"/>
      <c r="BC767" s="105"/>
      <c r="BD767" s="250"/>
      <c r="BE767" s="252" t="s">
        <v>1819</v>
      </c>
      <c r="BF767" s="147" t="e">
        <f>VLOOKUP($A767,#REF!,34,FALSE)</f>
        <v>#REF!</v>
      </c>
      <c r="BG767" s="147" t="e">
        <f>VLOOKUP($A767,#REF!,22,FALSE)</f>
        <v>#REF!</v>
      </c>
      <c r="BH767" s="149"/>
    </row>
    <row r="768" s="5" customFormat="1" ht="12.95" customHeight="1" spans="1:60">
      <c r="A768" s="48" t="s">
        <v>1820</v>
      </c>
      <c r="B768" s="38" t="e">
        <f>VLOOKUP($A768,#REF!,34,FALSE)</f>
        <v>#REF!</v>
      </c>
      <c r="C768" s="39" t="str">
        <f t="shared" si="166"/>
        <v>unused_DDR_XM1_B7A_CLK_P</v>
      </c>
      <c r="D768" s="40" t="e">
        <f>IF(LEN(VLOOKUP($A768,#REF!,8,FALSE)),LEFT(VLOOKUP($A768,#REF!,8,FALSE),LEN(VLOOKUP($A768,#REF!,8,FALSE))-2),"")</f>
        <v>#REF!</v>
      </c>
      <c r="E768" s="41" t="e">
        <f>IF(LEN(VLOOKUP($A768,#REF!,4,FALSE)),IF(INDEX(#REF!,MATCH($A768,#REF!,0),1),LEFT(VLOOKUP($A768,#REF!,4,FALSE),LEN(VLOOKUP($A768,#REF!,4,FALSE))-2),CONCATENATE(LEFT(VLOOKUP($A768,#REF!,4,FALSE),LEN(VLOOKUP($A768,#REF!,4,FALSE))-2),"*")),"")</f>
        <v>#REF!</v>
      </c>
      <c r="F768" s="42" t="e">
        <f>IF(LEN(VLOOKUP($A768,#REF!,5,FALSE)),IF(INDEX(#REF!,MATCH($A768,#REF!,0),2),LEFT(VLOOKUP($A768,#REF!,5,FALSE),LEN(VLOOKUP($A768,#REF!,5,FALSE))-2),CONCATENATE(LEFT(VLOOKUP($A768,#REF!,5,FALSE),LEN(VLOOKUP($A768,#REF!,5,FALSE))-2),"*")),"")</f>
        <v>#REF!</v>
      </c>
      <c r="G768" s="42" t="e">
        <f>IF(LEN(VLOOKUP($A768,#REF!,6,FALSE)),IF(INDEX(#REF!,MATCH($A768,#REF!,0),3),LEFT(VLOOKUP($A768,#REF!,6,FALSE),LEN(VLOOKUP($A768,#REF!,6,FALSE))-2),CONCATENATE(LEFT(VLOOKUP($A768,#REF!,6,FALSE),LEN(VLOOKUP($A768,#REF!,6,FALSE))-2),"*")),"")</f>
        <v>#REF!</v>
      </c>
      <c r="H768" s="43" t="e">
        <f>IF(LEN(VLOOKUP($A768,#REF!,7,FALSE)),IF(INDEX(#REF!,MATCH($A768,#REF!,0),4),LEFT(VLOOKUP($A768,#REF!,7,FALSE),LEN(VLOOKUP($A768,#REF!,7,FALSE))-2),CONCATENATE(LEFT(VLOOKUP($A768,#REF!,7,FALSE),LEN(VLOOKUP($A768,#REF!,7,FALSE))-2),"*")),"")</f>
        <v>#REF!</v>
      </c>
      <c r="I768" s="54" t="e">
        <f>IF(LEN(VLOOKUP($A768,#REF!,8,FALSE)),UPPER(RIGHT(VLOOKUP($A768,#REF!,8,FALSE),1)),"")</f>
        <v>#REF!</v>
      </c>
      <c r="J768" s="42" t="e">
        <f>IF(LEN(VLOOKUP($A768,#REF!,4,FALSE)),UPPER(RIGHT(VLOOKUP($A768,#REF!,4,FALSE),1)),"")</f>
        <v>#REF!</v>
      </c>
      <c r="K768" s="42" t="e">
        <f>IF(LEN(VLOOKUP($A768,#REF!,5,FALSE)),UPPER(RIGHT(VLOOKUP($A768,#REF!,5,FALSE),1)),"")</f>
        <v>#REF!</v>
      </c>
      <c r="L768" s="42" t="e">
        <f>IF(LEN(VLOOKUP($A768,#REF!,6,FALSE)),UPPER(RIGHT(VLOOKUP($A768,#REF!,6,FALSE),1)),"")</f>
        <v>#REF!</v>
      </c>
      <c r="M768" s="43" t="e">
        <f>IF(LEN(VLOOKUP($A768,#REF!,7,FALSE)),UPPER(RIGHT(VLOOKUP($A768,#REF!,7,FALSE),1)),"")</f>
        <v>#REF!</v>
      </c>
      <c r="N768" s="206"/>
      <c r="O768" s="206"/>
      <c r="P768" s="206"/>
      <c r="Q768" s="206"/>
      <c r="R768" s="206"/>
      <c r="S768" s="63" t="e">
        <f>HLOOKUP("Device Tree Pin Name",#REF!,MATCH($A768,#REF!,0),FALSE)</f>
        <v>#REF!</v>
      </c>
      <c r="T768" s="47" t="e">
        <f>HLOOKUP("power rail",#REF!,MATCH($A768,#REF!,0),FALSE)</f>
        <v>#REF!</v>
      </c>
      <c r="U768" s="62" t="e">
        <f>HLOOKUP("Wake Capable",#REF!,MATCH($A768,#REF!,0),FALSE)</f>
        <v>#REF!</v>
      </c>
      <c r="V768" s="62" t="e">
        <f>HLOOKUP("Strap",#REF!,MATCH($A768,#REF!,0),FALSE)</f>
        <v>#REF!</v>
      </c>
      <c r="W768" s="62"/>
      <c r="X768" s="62"/>
      <c r="Y768" s="62"/>
      <c r="Z768" s="47"/>
      <c r="AA768" s="47" t="e">
        <f>HLOOKUP("Pad type",#REF!,MATCH($A768,#REF!,0),FALSE)</f>
        <v>#REF!</v>
      </c>
      <c r="AB768" s="63"/>
      <c r="AC768" s="63" t="e">
        <f>HLOOKUP("POR Pin State",#REF!,MATCH($A768,#REF!,0),FALSE)</f>
        <v>#REF!</v>
      </c>
      <c r="AD768" s="207"/>
      <c r="AE768" s="208"/>
      <c r="AF768" s="208"/>
      <c r="AG768" s="208"/>
      <c r="AH768" s="209"/>
      <c r="AI768" s="209"/>
      <c r="AJ768" s="210"/>
      <c r="AK768" s="210"/>
      <c r="AL768" s="210"/>
      <c r="AM768" s="210"/>
      <c r="AN768" s="210"/>
      <c r="AO768" s="210"/>
      <c r="AP768" s="210"/>
      <c r="AQ768" s="215" t="s">
        <v>1820</v>
      </c>
      <c r="AR768" s="105"/>
      <c r="AS768" s="105"/>
      <c r="AT768" s="105"/>
      <c r="AU768" s="105"/>
      <c r="AV768" s="105"/>
      <c r="AW768" s="105"/>
      <c r="AX768" s="105"/>
      <c r="AY768" s="105"/>
      <c r="AZ768" s="105"/>
      <c r="BA768" s="105"/>
      <c r="BB768" s="218"/>
      <c r="BC768" s="105"/>
      <c r="BD768" s="250"/>
      <c r="BE768" s="252" t="s">
        <v>1821</v>
      </c>
      <c r="BF768" s="147" t="e">
        <f>VLOOKUP($A768,#REF!,34,FALSE)</f>
        <v>#REF!</v>
      </c>
      <c r="BG768" s="147" t="e">
        <f>VLOOKUP($A768,#REF!,22,FALSE)</f>
        <v>#REF!</v>
      </c>
      <c r="BH768" s="149"/>
    </row>
    <row r="769" s="5" customFormat="1" ht="12.95" customHeight="1" spans="1:60">
      <c r="A769" s="48" t="s">
        <v>1822</v>
      </c>
      <c r="B769" s="38" t="e">
        <f>VLOOKUP($A769,#REF!,34,FALSE)</f>
        <v>#REF!</v>
      </c>
      <c r="C769" s="39" t="str">
        <f t="shared" si="166"/>
        <v>unused_DDR_XM1_B7A_CLK_N</v>
      </c>
      <c r="D769" s="40" t="e">
        <f>IF(LEN(VLOOKUP($A769,#REF!,8,FALSE)),LEFT(VLOOKUP($A769,#REF!,8,FALSE),LEN(VLOOKUP($A769,#REF!,8,FALSE))-2),"")</f>
        <v>#REF!</v>
      </c>
      <c r="E769" s="41" t="e">
        <f>IF(LEN(VLOOKUP($A769,#REF!,4,FALSE)),IF(INDEX(#REF!,MATCH($A769,#REF!,0),1),LEFT(VLOOKUP($A769,#REF!,4,FALSE),LEN(VLOOKUP($A769,#REF!,4,FALSE))-2),CONCATENATE(LEFT(VLOOKUP($A769,#REF!,4,FALSE),LEN(VLOOKUP($A769,#REF!,4,FALSE))-2),"*")),"")</f>
        <v>#REF!</v>
      </c>
      <c r="F769" s="42" t="e">
        <f>IF(LEN(VLOOKUP($A769,#REF!,5,FALSE)),IF(INDEX(#REF!,MATCH($A769,#REF!,0),2),LEFT(VLOOKUP($A769,#REF!,5,FALSE),LEN(VLOOKUP($A769,#REF!,5,FALSE))-2),CONCATENATE(LEFT(VLOOKUP($A769,#REF!,5,FALSE),LEN(VLOOKUP($A769,#REF!,5,FALSE))-2),"*")),"")</f>
        <v>#REF!</v>
      </c>
      <c r="G769" s="42" t="e">
        <f>IF(LEN(VLOOKUP($A769,#REF!,6,FALSE)),IF(INDEX(#REF!,MATCH($A769,#REF!,0),3),LEFT(VLOOKUP($A769,#REF!,6,FALSE),LEN(VLOOKUP($A769,#REF!,6,FALSE))-2),CONCATENATE(LEFT(VLOOKUP($A769,#REF!,6,FALSE),LEN(VLOOKUP($A769,#REF!,6,FALSE))-2),"*")),"")</f>
        <v>#REF!</v>
      </c>
      <c r="H769" s="43" t="e">
        <f>IF(LEN(VLOOKUP($A769,#REF!,7,FALSE)),IF(INDEX(#REF!,MATCH($A769,#REF!,0),4),LEFT(VLOOKUP($A769,#REF!,7,FALSE),LEN(VLOOKUP($A769,#REF!,7,FALSE))-2),CONCATENATE(LEFT(VLOOKUP($A769,#REF!,7,FALSE),LEN(VLOOKUP($A769,#REF!,7,FALSE))-2),"*")),"")</f>
        <v>#REF!</v>
      </c>
      <c r="I769" s="54" t="e">
        <f>IF(LEN(VLOOKUP($A769,#REF!,8,FALSE)),UPPER(RIGHT(VLOOKUP($A769,#REF!,8,FALSE),1)),"")</f>
        <v>#REF!</v>
      </c>
      <c r="J769" s="42" t="e">
        <f>IF(LEN(VLOOKUP($A769,#REF!,4,FALSE)),UPPER(RIGHT(VLOOKUP($A769,#REF!,4,FALSE),1)),"")</f>
        <v>#REF!</v>
      </c>
      <c r="K769" s="42" t="e">
        <f>IF(LEN(VLOOKUP($A769,#REF!,5,FALSE)),UPPER(RIGHT(VLOOKUP($A769,#REF!,5,FALSE),1)),"")</f>
        <v>#REF!</v>
      </c>
      <c r="L769" s="42" t="e">
        <f>IF(LEN(VLOOKUP($A769,#REF!,6,FALSE)),UPPER(RIGHT(VLOOKUP($A769,#REF!,6,FALSE),1)),"")</f>
        <v>#REF!</v>
      </c>
      <c r="M769" s="43" t="e">
        <f>IF(LEN(VLOOKUP($A769,#REF!,7,FALSE)),UPPER(RIGHT(VLOOKUP($A769,#REF!,7,FALSE),1)),"")</f>
        <v>#REF!</v>
      </c>
      <c r="N769" s="206"/>
      <c r="O769" s="206"/>
      <c r="P769" s="206"/>
      <c r="Q769" s="206"/>
      <c r="R769" s="206"/>
      <c r="S769" s="63" t="e">
        <f>HLOOKUP("Device Tree Pin Name",#REF!,MATCH($A769,#REF!,0),FALSE)</f>
        <v>#REF!</v>
      </c>
      <c r="T769" s="47" t="e">
        <f>HLOOKUP("power rail",#REF!,MATCH($A769,#REF!,0),FALSE)</f>
        <v>#REF!</v>
      </c>
      <c r="U769" s="62" t="e">
        <f>HLOOKUP("Wake Capable",#REF!,MATCH($A769,#REF!,0),FALSE)</f>
        <v>#REF!</v>
      </c>
      <c r="V769" s="62" t="e">
        <f>HLOOKUP("Strap",#REF!,MATCH($A769,#REF!,0),FALSE)</f>
        <v>#REF!</v>
      </c>
      <c r="W769" s="62"/>
      <c r="X769" s="62"/>
      <c r="Y769" s="62"/>
      <c r="Z769" s="47"/>
      <c r="AA769" s="47" t="e">
        <f>HLOOKUP("Pad type",#REF!,MATCH($A769,#REF!,0),FALSE)</f>
        <v>#REF!</v>
      </c>
      <c r="AB769" s="63"/>
      <c r="AC769" s="63" t="e">
        <f>HLOOKUP("POR Pin State",#REF!,MATCH($A769,#REF!,0),FALSE)</f>
        <v>#REF!</v>
      </c>
      <c r="AD769" s="207"/>
      <c r="AE769" s="208"/>
      <c r="AF769" s="208"/>
      <c r="AG769" s="208"/>
      <c r="AH769" s="209"/>
      <c r="AI769" s="209"/>
      <c r="AJ769" s="210"/>
      <c r="AK769" s="210"/>
      <c r="AL769" s="210"/>
      <c r="AM769" s="210"/>
      <c r="AN769" s="210"/>
      <c r="AO769" s="210"/>
      <c r="AP769" s="210"/>
      <c r="AQ769" s="215" t="s">
        <v>1822</v>
      </c>
      <c r="AR769" s="105"/>
      <c r="AS769" s="105"/>
      <c r="AT769" s="105"/>
      <c r="AU769" s="105"/>
      <c r="AV769" s="105"/>
      <c r="AW769" s="105"/>
      <c r="AX769" s="105"/>
      <c r="AY769" s="105"/>
      <c r="AZ769" s="105"/>
      <c r="BA769" s="105"/>
      <c r="BB769" s="218"/>
      <c r="BC769" s="105"/>
      <c r="BD769" s="250"/>
      <c r="BE769" s="252" t="s">
        <v>1823</v>
      </c>
      <c r="BF769" s="147" t="e">
        <f>VLOOKUP($A769,#REF!,34,FALSE)</f>
        <v>#REF!</v>
      </c>
      <c r="BG769" s="147" t="e">
        <f>VLOOKUP($A769,#REF!,22,FALSE)</f>
        <v>#REF!</v>
      </c>
      <c r="BH769" s="149"/>
    </row>
    <row r="770" s="5" customFormat="1" ht="12.95" customHeight="1" spans="1:60">
      <c r="A770" s="48" t="s">
        <v>1824</v>
      </c>
      <c r="B770" s="38" t="e">
        <f>VLOOKUP($A770,#REF!,34,FALSE)</f>
        <v>#REF!</v>
      </c>
      <c r="C770" s="39" t="str">
        <f t="shared" si="166"/>
        <v>unused_DDR_XM1_B7B_CLK_P</v>
      </c>
      <c r="D770" s="40" t="e">
        <f>IF(LEN(VLOOKUP($A770,#REF!,8,FALSE)),LEFT(VLOOKUP($A770,#REF!,8,FALSE),LEN(VLOOKUP($A770,#REF!,8,FALSE))-2),"")</f>
        <v>#REF!</v>
      </c>
      <c r="E770" s="41" t="e">
        <f>IF(LEN(VLOOKUP($A770,#REF!,4,FALSE)),IF(INDEX(#REF!,MATCH($A770,#REF!,0),1),LEFT(VLOOKUP($A770,#REF!,4,FALSE),LEN(VLOOKUP($A770,#REF!,4,FALSE))-2),CONCATENATE(LEFT(VLOOKUP($A770,#REF!,4,FALSE),LEN(VLOOKUP($A770,#REF!,4,FALSE))-2),"*")),"")</f>
        <v>#REF!</v>
      </c>
      <c r="F770" s="42" t="e">
        <f>IF(LEN(VLOOKUP($A770,#REF!,5,FALSE)),IF(INDEX(#REF!,MATCH($A770,#REF!,0),2),LEFT(VLOOKUP($A770,#REF!,5,FALSE),LEN(VLOOKUP($A770,#REF!,5,FALSE))-2),CONCATENATE(LEFT(VLOOKUP($A770,#REF!,5,FALSE),LEN(VLOOKUP($A770,#REF!,5,FALSE))-2),"*")),"")</f>
        <v>#REF!</v>
      </c>
      <c r="G770" s="42" t="e">
        <f>IF(LEN(VLOOKUP($A770,#REF!,6,FALSE)),IF(INDEX(#REF!,MATCH($A770,#REF!,0),3),LEFT(VLOOKUP($A770,#REF!,6,FALSE),LEN(VLOOKUP($A770,#REF!,6,FALSE))-2),CONCATENATE(LEFT(VLOOKUP($A770,#REF!,6,FALSE),LEN(VLOOKUP($A770,#REF!,6,FALSE))-2),"*")),"")</f>
        <v>#REF!</v>
      </c>
      <c r="H770" s="43" t="e">
        <f>IF(LEN(VLOOKUP($A770,#REF!,7,FALSE)),IF(INDEX(#REF!,MATCH($A770,#REF!,0),4),LEFT(VLOOKUP($A770,#REF!,7,FALSE),LEN(VLOOKUP($A770,#REF!,7,FALSE))-2),CONCATENATE(LEFT(VLOOKUP($A770,#REF!,7,FALSE),LEN(VLOOKUP($A770,#REF!,7,FALSE))-2),"*")),"")</f>
        <v>#REF!</v>
      </c>
      <c r="I770" s="54" t="e">
        <f>IF(LEN(VLOOKUP($A770,#REF!,8,FALSE)),UPPER(RIGHT(VLOOKUP($A770,#REF!,8,FALSE),1)),"")</f>
        <v>#REF!</v>
      </c>
      <c r="J770" s="42" t="e">
        <f>IF(LEN(VLOOKUP($A770,#REF!,4,FALSE)),UPPER(RIGHT(VLOOKUP($A770,#REF!,4,FALSE),1)),"")</f>
        <v>#REF!</v>
      </c>
      <c r="K770" s="42" t="e">
        <f>IF(LEN(VLOOKUP($A770,#REF!,5,FALSE)),UPPER(RIGHT(VLOOKUP($A770,#REF!,5,FALSE),1)),"")</f>
        <v>#REF!</v>
      </c>
      <c r="L770" s="42" t="e">
        <f>IF(LEN(VLOOKUP($A770,#REF!,6,FALSE)),UPPER(RIGHT(VLOOKUP($A770,#REF!,6,FALSE),1)),"")</f>
        <v>#REF!</v>
      </c>
      <c r="M770" s="43" t="e">
        <f>IF(LEN(VLOOKUP($A770,#REF!,7,FALSE)),UPPER(RIGHT(VLOOKUP($A770,#REF!,7,FALSE),1)),"")</f>
        <v>#REF!</v>
      </c>
      <c r="N770" s="206"/>
      <c r="O770" s="206"/>
      <c r="P770" s="206"/>
      <c r="Q770" s="206"/>
      <c r="R770" s="206"/>
      <c r="S770" s="63" t="e">
        <f>HLOOKUP("Device Tree Pin Name",#REF!,MATCH($A770,#REF!,0),FALSE)</f>
        <v>#REF!</v>
      </c>
      <c r="T770" s="47" t="e">
        <f>HLOOKUP("power rail",#REF!,MATCH($A770,#REF!,0),FALSE)</f>
        <v>#REF!</v>
      </c>
      <c r="U770" s="62" t="e">
        <f>HLOOKUP("Wake Capable",#REF!,MATCH($A770,#REF!,0),FALSE)</f>
        <v>#REF!</v>
      </c>
      <c r="V770" s="62" t="e">
        <f>HLOOKUP("Strap",#REF!,MATCH($A770,#REF!,0),FALSE)</f>
        <v>#REF!</v>
      </c>
      <c r="W770" s="62"/>
      <c r="X770" s="62"/>
      <c r="Y770" s="62"/>
      <c r="Z770" s="47"/>
      <c r="AA770" s="47" t="e">
        <f>HLOOKUP("Pad type",#REF!,MATCH($A770,#REF!,0),FALSE)</f>
        <v>#REF!</v>
      </c>
      <c r="AB770" s="63"/>
      <c r="AC770" s="63" t="e">
        <f>HLOOKUP("POR Pin State",#REF!,MATCH($A770,#REF!,0),FALSE)</f>
        <v>#REF!</v>
      </c>
      <c r="AD770" s="207"/>
      <c r="AE770" s="208"/>
      <c r="AF770" s="208"/>
      <c r="AG770" s="208"/>
      <c r="AH770" s="209"/>
      <c r="AI770" s="209"/>
      <c r="AJ770" s="210"/>
      <c r="AK770" s="210"/>
      <c r="AL770" s="210"/>
      <c r="AM770" s="210"/>
      <c r="AN770" s="210"/>
      <c r="AO770" s="210"/>
      <c r="AP770" s="210"/>
      <c r="AQ770" s="215" t="s">
        <v>1824</v>
      </c>
      <c r="AR770" s="105"/>
      <c r="AS770" s="105"/>
      <c r="AT770" s="105"/>
      <c r="AU770" s="105"/>
      <c r="AV770" s="105"/>
      <c r="AW770" s="105"/>
      <c r="AX770" s="105"/>
      <c r="AY770" s="105"/>
      <c r="AZ770" s="105"/>
      <c r="BA770" s="105"/>
      <c r="BB770" s="218"/>
      <c r="BC770" s="105"/>
      <c r="BD770" s="250"/>
      <c r="BE770" s="252" t="s">
        <v>1825</v>
      </c>
      <c r="BF770" s="147" t="e">
        <f>VLOOKUP($A770,#REF!,34,FALSE)</f>
        <v>#REF!</v>
      </c>
      <c r="BG770" s="147" t="e">
        <f>VLOOKUP($A770,#REF!,22,FALSE)</f>
        <v>#REF!</v>
      </c>
      <c r="BH770" s="149"/>
    </row>
    <row r="771" s="5" customFormat="1" ht="12.95" customHeight="1" spans="1:60">
      <c r="A771" s="48" t="s">
        <v>1826</v>
      </c>
      <c r="B771" s="38" t="e">
        <f>VLOOKUP($A771,#REF!,34,FALSE)</f>
        <v>#REF!</v>
      </c>
      <c r="C771" s="39" t="str">
        <f t="shared" si="166"/>
        <v>unused_DDR_XM1_B7B_CLK_N</v>
      </c>
      <c r="D771" s="40" t="e">
        <f>IF(LEN(VLOOKUP($A771,#REF!,8,FALSE)),LEFT(VLOOKUP($A771,#REF!,8,FALSE),LEN(VLOOKUP($A771,#REF!,8,FALSE))-2),"")</f>
        <v>#REF!</v>
      </c>
      <c r="E771" s="41" t="e">
        <f>IF(LEN(VLOOKUP($A771,#REF!,4,FALSE)),IF(INDEX(#REF!,MATCH($A771,#REF!,0),1),LEFT(VLOOKUP($A771,#REF!,4,FALSE),LEN(VLOOKUP($A771,#REF!,4,FALSE))-2),CONCATENATE(LEFT(VLOOKUP($A771,#REF!,4,FALSE),LEN(VLOOKUP($A771,#REF!,4,FALSE))-2),"*")),"")</f>
        <v>#REF!</v>
      </c>
      <c r="F771" s="42" t="e">
        <f>IF(LEN(VLOOKUP($A771,#REF!,5,FALSE)),IF(INDEX(#REF!,MATCH($A771,#REF!,0),2),LEFT(VLOOKUP($A771,#REF!,5,FALSE),LEN(VLOOKUP($A771,#REF!,5,FALSE))-2),CONCATENATE(LEFT(VLOOKUP($A771,#REF!,5,FALSE),LEN(VLOOKUP($A771,#REF!,5,FALSE))-2),"*")),"")</f>
        <v>#REF!</v>
      </c>
      <c r="G771" s="42" t="e">
        <f>IF(LEN(VLOOKUP($A771,#REF!,6,FALSE)),IF(INDEX(#REF!,MATCH($A771,#REF!,0),3),LEFT(VLOOKUP($A771,#REF!,6,FALSE),LEN(VLOOKUP($A771,#REF!,6,FALSE))-2),CONCATENATE(LEFT(VLOOKUP($A771,#REF!,6,FALSE),LEN(VLOOKUP($A771,#REF!,6,FALSE))-2),"*")),"")</f>
        <v>#REF!</v>
      </c>
      <c r="H771" s="43" t="e">
        <f>IF(LEN(VLOOKUP($A771,#REF!,7,FALSE)),IF(INDEX(#REF!,MATCH($A771,#REF!,0),4),LEFT(VLOOKUP($A771,#REF!,7,FALSE),LEN(VLOOKUP($A771,#REF!,7,FALSE))-2),CONCATENATE(LEFT(VLOOKUP($A771,#REF!,7,FALSE),LEN(VLOOKUP($A771,#REF!,7,FALSE))-2),"*")),"")</f>
        <v>#REF!</v>
      </c>
      <c r="I771" s="54" t="e">
        <f>IF(LEN(VLOOKUP($A771,#REF!,8,FALSE)),UPPER(RIGHT(VLOOKUP($A771,#REF!,8,FALSE),1)),"")</f>
        <v>#REF!</v>
      </c>
      <c r="J771" s="42" t="e">
        <f>IF(LEN(VLOOKUP($A771,#REF!,4,FALSE)),UPPER(RIGHT(VLOOKUP($A771,#REF!,4,FALSE),1)),"")</f>
        <v>#REF!</v>
      </c>
      <c r="K771" s="42" t="e">
        <f>IF(LEN(VLOOKUP($A771,#REF!,5,FALSE)),UPPER(RIGHT(VLOOKUP($A771,#REF!,5,FALSE),1)),"")</f>
        <v>#REF!</v>
      </c>
      <c r="L771" s="42" t="e">
        <f>IF(LEN(VLOOKUP($A771,#REF!,6,FALSE)),UPPER(RIGHT(VLOOKUP($A771,#REF!,6,FALSE),1)),"")</f>
        <v>#REF!</v>
      </c>
      <c r="M771" s="43" t="e">
        <f>IF(LEN(VLOOKUP($A771,#REF!,7,FALSE)),UPPER(RIGHT(VLOOKUP($A771,#REF!,7,FALSE),1)),"")</f>
        <v>#REF!</v>
      </c>
      <c r="N771" s="206"/>
      <c r="O771" s="206"/>
      <c r="P771" s="206"/>
      <c r="Q771" s="206"/>
      <c r="R771" s="206"/>
      <c r="S771" s="63" t="e">
        <f>HLOOKUP("Device Tree Pin Name",#REF!,MATCH($A771,#REF!,0),FALSE)</f>
        <v>#REF!</v>
      </c>
      <c r="T771" s="47" t="e">
        <f>HLOOKUP("power rail",#REF!,MATCH($A771,#REF!,0),FALSE)</f>
        <v>#REF!</v>
      </c>
      <c r="U771" s="62" t="e">
        <f>HLOOKUP("Wake Capable",#REF!,MATCH($A771,#REF!,0),FALSE)</f>
        <v>#REF!</v>
      </c>
      <c r="V771" s="62" t="e">
        <f>HLOOKUP("Strap",#REF!,MATCH($A771,#REF!,0),FALSE)</f>
        <v>#REF!</v>
      </c>
      <c r="W771" s="62"/>
      <c r="X771" s="62"/>
      <c r="Y771" s="62"/>
      <c r="Z771" s="47"/>
      <c r="AA771" s="47" t="e">
        <f>HLOOKUP("Pad type",#REF!,MATCH($A771,#REF!,0),FALSE)</f>
        <v>#REF!</v>
      </c>
      <c r="AB771" s="63"/>
      <c r="AC771" s="63" t="e">
        <f>HLOOKUP("POR Pin State",#REF!,MATCH($A771,#REF!,0),FALSE)</f>
        <v>#REF!</v>
      </c>
      <c r="AD771" s="207"/>
      <c r="AE771" s="208"/>
      <c r="AF771" s="208"/>
      <c r="AG771" s="208"/>
      <c r="AH771" s="209"/>
      <c r="AI771" s="209"/>
      <c r="AJ771" s="210"/>
      <c r="AK771" s="210"/>
      <c r="AL771" s="210"/>
      <c r="AM771" s="210"/>
      <c r="AN771" s="210"/>
      <c r="AO771" s="210"/>
      <c r="AP771" s="210"/>
      <c r="AQ771" s="215" t="s">
        <v>1826</v>
      </c>
      <c r="AR771" s="105"/>
      <c r="AS771" s="105"/>
      <c r="AT771" s="105"/>
      <c r="AU771" s="105"/>
      <c r="AV771" s="105"/>
      <c r="AW771" s="105"/>
      <c r="AX771" s="105"/>
      <c r="AY771" s="105"/>
      <c r="AZ771" s="105"/>
      <c r="BA771" s="105"/>
      <c r="BB771" s="218"/>
      <c r="BC771" s="105"/>
      <c r="BD771" s="250"/>
      <c r="BE771" s="252" t="s">
        <v>1827</v>
      </c>
      <c r="BF771" s="147" t="e">
        <f>VLOOKUP($A771,#REF!,34,FALSE)</f>
        <v>#REF!</v>
      </c>
      <c r="BG771" s="147" t="e">
        <f>VLOOKUP($A771,#REF!,22,FALSE)</f>
        <v>#REF!</v>
      </c>
      <c r="BH771" s="149"/>
    </row>
    <row r="772" s="5" customFormat="1" ht="12.95" customHeight="1" spans="1:60">
      <c r="A772" s="48" t="s">
        <v>1828</v>
      </c>
      <c r="B772" s="38" t="e">
        <f>VLOOKUP($A772,#REF!,34,FALSE)</f>
        <v>#REF!</v>
      </c>
      <c r="C772" s="39" t="str">
        <f t="shared" si="166"/>
        <v>unused_DDR_XM1_B8D0</v>
      </c>
      <c r="D772" s="40" t="e">
        <f>IF(LEN(VLOOKUP($A772,#REF!,8,FALSE)),LEFT(VLOOKUP($A772,#REF!,8,FALSE),LEN(VLOOKUP($A772,#REF!,8,FALSE))-2),"")</f>
        <v>#REF!</v>
      </c>
      <c r="E772" s="41" t="e">
        <f>IF(LEN(VLOOKUP($A772,#REF!,4,FALSE)),IF(INDEX(#REF!,MATCH($A772,#REF!,0),1),LEFT(VLOOKUP($A772,#REF!,4,FALSE),LEN(VLOOKUP($A772,#REF!,4,FALSE))-2),CONCATENATE(LEFT(VLOOKUP($A772,#REF!,4,FALSE),LEN(VLOOKUP($A772,#REF!,4,FALSE))-2),"*")),"")</f>
        <v>#REF!</v>
      </c>
      <c r="F772" s="42" t="e">
        <f>IF(LEN(VLOOKUP($A772,#REF!,5,FALSE)),IF(INDEX(#REF!,MATCH($A772,#REF!,0),2),LEFT(VLOOKUP($A772,#REF!,5,FALSE),LEN(VLOOKUP($A772,#REF!,5,FALSE))-2),CONCATENATE(LEFT(VLOOKUP($A772,#REF!,5,FALSE),LEN(VLOOKUP($A772,#REF!,5,FALSE))-2),"*")),"")</f>
        <v>#REF!</v>
      </c>
      <c r="G772" s="42" t="e">
        <f>IF(LEN(VLOOKUP($A772,#REF!,6,FALSE)),IF(INDEX(#REF!,MATCH($A772,#REF!,0),3),LEFT(VLOOKUP($A772,#REF!,6,FALSE),LEN(VLOOKUP($A772,#REF!,6,FALSE))-2),CONCATENATE(LEFT(VLOOKUP($A772,#REF!,6,FALSE),LEN(VLOOKUP($A772,#REF!,6,FALSE))-2),"*")),"")</f>
        <v>#REF!</v>
      </c>
      <c r="H772" s="43" t="e">
        <f>IF(LEN(VLOOKUP($A772,#REF!,7,FALSE)),IF(INDEX(#REF!,MATCH($A772,#REF!,0),4),LEFT(VLOOKUP($A772,#REF!,7,FALSE),LEN(VLOOKUP($A772,#REF!,7,FALSE))-2),CONCATENATE(LEFT(VLOOKUP($A772,#REF!,7,FALSE),LEN(VLOOKUP($A772,#REF!,7,FALSE))-2),"*")),"")</f>
        <v>#REF!</v>
      </c>
      <c r="I772" s="54" t="e">
        <f>IF(LEN(VLOOKUP($A772,#REF!,8,FALSE)),UPPER(RIGHT(VLOOKUP($A772,#REF!,8,FALSE),1)),"")</f>
        <v>#REF!</v>
      </c>
      <c r="J772" s="42" t="e">
        <f>IF(LEN(VLOOKUP($A772,#REF!,4,FALSE)),UPPER(RIGHT(VLOOKUP($A772,#REF!,4,FALSE),1)),"")</f>
        <v>#REF!</v>
      </c>
      <c r="K772" s="42" t="e">
        <f>IF(LEN(VLOOKUP($A772,#REF!,5,FALSE)),UPPER(RIGHT(VLOOKUP($A772,#REF!,5,FALSE),1)),"")</f>
        <v>#REF!</v>
      </c>
      <c r="L772" s="42" t="e">
        <f>IF(LEN(VLOOKUP($A772,#REF!,6,FALSE)),UPPER(RIGHT(VLOOKUP($A772,#REF!,6,FALSE),1)),"")</f>
        <v>#REF!</v>
      </c>
      <c r="M772" s="43" t="e">
        <f>IF(LEN(VLOOKUP($A772,#REF!,7,FALSE)),UPPER(RIGHT(VLOOKUP($A772,#REF!,7,FALSE),1)),"")</f>
        <v>#REF!</v>
      </c>
      <c r="N772" s="206"/>
      <c r="O772" s="206"/>
      <c r="P772" s="206"/>
      <c r="Q772" s="206"/>
      <c r="R772" s="206"/>
      <c r="S772" s="63" t="e">
        <f>HLOOKUP("Device Tree Pin Name",#REF!,MATCH($A772,#REF!,0),FALSE)</f>
        <v>#REF!</v>
      </c>
      <c r="T772" s="47" t="e">
        <f>HLOOKUP("power rail",#REF!,MATCH($A772,#REF!,0),FALSE)</f>
        <v>#REF!</v>
      </c>
      <c r="U772" s="62" t="e">
        <f>HLOOKUP("Wake Capable",#REF!,MATCH($A772,#REF!,0),FALSE)</f>
        <v>#REF!</v>
      </c>
      <c r="V772" s="62" t="e">
        <f>HLOOKUP("Strap",#REF!,MATCH($A772,#REF!,0),FALSE)</f>
        <v>#REF!</v>
      </c>
      <c r="W772" s="62"/>
      <c r="X772" s="62"/>
      <c r="Y772" s="62"/>
      <c r="Z772" s="47"/>
      <c r="AA772" s="47" t="e">
        <f>HLOOKUP("Pad type",#REF!,MATCH($A772,#REF!,0),FALSE)</f>
        <v>#REF!</v>
      </c>
      <c r="AB772" s="63"/>
      <c r="AC772" s="63" t="e">
        <f>HLOOKUP("POR Pin State",#REF!,MATCH($A772,#REF!,0),FALSE)</f>
        <v>#REF!</v>
      </c>
      <c r="AD772" s="207"/>
      <c r="AE772" s="208"/>
      <c r="AF772" s="208"/>
      <c r="AG772" s="208"/>
      <c r="AH772" s="209"/>
      <c r="AI772" s="209"/>
      <c r="AJ772" s="210"/>
      <c r="AK772" s="210"/>
      <c r="AL772" s="210"/>
      <c r="AM772" s="210"/>
      <c r="AN772" s="210"/>
      <c r="AO772" s="210"/>
      <c r="AP772" s="210"/>
      <c r="AQ772" s="215" t="s">
        <v>1829</v>
      </c>
      <c r="AR772" s="105"/>
      <c r="AS772" s="105"/>
      <c r="AT772" s="105"/>
      <c r="AU772" s="105"/>
      <c r="AV772" s="105"/>
      <c r="AW772" s="105"/>
      <c r="AX772" s="105"/>
      <c r="AY772" s="105"/>
      <c r="AZ772" s="105"/>
      <c r="BA772" s="105"/>
      <c r="BB772" s="218"/>
      <c r="BC772" s="105"/>
      <c r="BD772" s="250"/>
      <c r="BE772" s="252" t="s">
        <v>1830</v>
      </c>
      <c r="BF772" s="147" t="e">
        <f>VLOOKUP($A772,#REF!,34,FALSE)</f>
        <v>#REF!</v>
      </c>
      <c r="BG772" s="147" t="e">
        <f>VLOOKUP($A772,#REF!,22,FALSE)</f>
        <v>#REF!</v>
      </c>
      <c r="BH772" s="149"/>
    </row>
    <row r="773" s="5" customFormat="1" ht="12.95" customHeight="1" spans="1:60">
      <c r="A773" s="10" t="s">
        <v>1831</v>
      </c>
      <c r="B773" s="38" t="e">
        <f>VLOOKUP($A773,#REF!,34,FALSE)</f>
        <v>#REF!</v>
      </c>
      <c r="C773" s="39" t="str">
        <f t="shared" si="166"/>
        <v>unused_DDR_XM1_B8D1</v>
      </c>
      <c r="D773" s="40" t="e">
        <f>IF(LEN(VLOOKUP($A773,#REF!,8,FALSE)),LEFT(VLOOKUP($A773,#REF!,8,FALSE),LEN(VLOOKUP($A773,#REF!,8,FALSE))-2),"")</f>
        <v>#REF!</v>
      </c>
      <c r="E773" s="41" t="e">
        <f>IF(LEN(VLOOKUP($A773,#REF!,4,FALSE)),IF(INDEX(#REF!,MATCH($A773,#REF!,0),1),LEFT(VLOOKUP($A773,#REF!,4,FALSE),LEN(VLOOKUP($A773,#REF!,4,FALSE))-2),CONCATENATE(LEFT(VLOOKUP($A773,#REF!,4,FALSE),LEN(VLOOKUP($A773,#REF!,4,FALSE))-2),"*")),"")</f>
        <v>#REF!</v>
      </c>
      <c r="F773" s="42" t="e">
        <f>IF(LEN(VLOOKUP($A773,#REF!,5,FALSE)),IF(INDEX(#REF!,MATCH($A773,#REF!,0),2),LEFT(VLOOKUP($A773,#REF!,5,FALSE),LEN(VLOOKUP($A773,#REF!,5,FALSE))-2),CONCATENATE(LEFT(VLOOKUP($A773,#REF!,5,FALSE),LEN(VLOOKUP($A773,#REF!,5,FALSE))-2),"*")),"")</f>
        <v>#REF!</v>
      </c>
      <c r="G773" s="42" t="e">
        <f>IF(LEN(VLOOKUP($A773,#REF!,6,FALSE)),IF(INDEX(#REF!,MATCH($A773,#REF!,0),3),LEFT(VLOOKUP($A773,#REF!,6,FALSE),LEN(VLOOKUP($A773,#REF!,6,FALSE))-2),CONCATENATE(LEFT(VLOOKUP($A773,#REF!,6,FALSE),LEN(VLOOKUP($A773,#REF!,6,FALSE))-2),"*")),"")</f>
        <v>#REF!</v>
      </c>
      <c r="H773" s="43" t="e">
        <f>IF(LEN(VLOOKUP($A773,#REF!,7,FALSE)),IF(INDEX(#REF!,MATCH($A773,#REF!,0),4),LEFT(VLOOKUP($A773,#REF!,7,FALSE),LEN(VLOOKUP($A773,#REF!,7,FALSE))-2),CONCATENATE(LEFT(VLOOKUP($A773,#REF!,7,FALSE),LEN(VLOOKUP($A773,#REF!,7,FALSE))-2),"*")),"")</f>
        <v>#REF!</v>
      </c>
      <c r="I773" s="54" t="e">
        <f>IF(LEN(VLOOKUP($A773,#REF!,8,FALSE)),UPPER(RIGHT(VLOOKUP($A773,#REF!,8,FALSE),1)),"")</f>
        <v>#REF!</v>
      </c>
      <c r="J773" s="42" t="e">
        <f>IF(LEN(VLOOKUP($A773,#REF!,4,FALSE)),UPPER(RIGHT(VLOOKUP($A773,#REF!,4,FALSE),1)),"")</f>
        <v>#REF!</v>
      </c>
      <c r="K773" s="42" t="e">
        <f>IF(LEN(VLOOKUP($A773,#REF!,5,FALSE)),UPPER(RIGHT(VLOOKUP($A773,#REF!,5,FALSE),1)),"")</f>
        <v>#REF!</v>
      </c>
      <c r="L773" s="42" t="e">
        <f>IF(LEN(VLOOKUP($A773,#REF!,6,FALSE)),UPPER(RIGHT(VLOOKUP($A773,#REF!,6,FALSE),1)),"")</f>
        <v>#REF!</v>
      </c>
      <c r="M773" s="43" t="e">
        <f>IF(LEN(VLOOKUP($A773,#REF!,7,FALSE)),UPPER(RIGHT(VLOOKUP($A773,#REF!,7,FALSE),1)),"")</f>
        <v>#REF!</v>
      </c>
      <c r="N773" s="206"/>
      <c r="O773" s="206"/>
      <c r="P773" s="206"/>
      <c r="Q773" s="206"/>
      <c r="R773" s="206"/>
      <c r="S773" s="63" t="e">
        <f>HLOOKUP("Device Tree Pin Name",#REF!,MATCH($A773,#REF!,0),FALSE)</f>
        <v>#REF!</v>
      </c>
      <c r="T773" s="47" t="e">
        <f>HLOOKUP("power rail",#REF!,MATCH($A773,#REF!,0),FALSE)</f>
        <v>#REF!</v>
      </c>
      <c r="U773" s="62" t="e">
        <f>HLOOKUP("Wake Capable",#REF!,MATCH($A773,#REF!,0),FALSE)</f>
        <v>#REF!</v>
      </c>
      <c r="V773" s="62" t="e">
        <f>HLOOKUP("Strap",#REF!,MATCH($A773,#REF!,0),FALSE)</f>
        <v>#REF!</v>
      </c>
      <c r="W773" s="62"/>
      <c r="X773" s="62"/>
      <c r="Y773" s="62"/>
      <c r="Z773" s="47"/>
      <c r="AA773" s="47" t="e">
        <f>HLOOKUP("Pad type",#REF!,MATCH($A773,#REF!,0),FALSE)</f>
        <v>#REF!</v>
      </c>
      <c r="AB773" s="63"/>
      <c r="AC773" s="63" t="e">
        <f>HLOOKUP("POR Pin State",#REF!,MATCH($A773,#REF!,0),FALSE)</f>
        <v>#REF!</v>
      </c>
      <c r="AD773" s="207"/>
      <c r="AE773" s="208"/>
      <c r="AF773" s="208"/>
      <c r="AG773" s="208"/>
      <c r="AH773" s="209"/>
      <c r="AI773" s="209"/>
      <c r="AJ773" s="210"/>
      <c r="AK773" s="210"/>
      <c r="AL773" s="210"/>
      <c r="AM773" s="210"/>
      <c r="AN773" s="210"/>
      <c r="AO773" s="210"/>
      <c r="AP773" s="210"/>
      <c r="AQ773" s="215" t="s">
        <v>1832</v>
      </c>
      <c r="AR773" s="105"/>
      <c r="AS773" s="105"/>
      <c r="AT773" s="105"/>
      <c r="AU773" s="105"/>
      <c r="AV773" s="105"/>
      <c r="AW773" s="105"/>
      <c r="AX773" s="105"/>
      <c r="AY773" s="105"/>
      <c r="AZ773" s="105"/>
      <c r="BA773" s="105"/>
      <c r="BB773" s="218"/>
      <c r="BC773" s="105"/>
      <c r="BD773" s="250"/>
      <c r="BE773" s="252" t="s">
        <v>1833</v>
      </c>
      <c r="BF773" s="147" t="e">
        <f>VLOOKUP($A773,#REF!,34,FALSE)</f>
        <v>#REF!</v>
      </c>
      <c r="BG773" s="147" t="e">
        <f>VLOOKUP($A773,#REF!,22,FALSE)</f>
        <v>#REF!</v>
      </c>
      <c r="BH773" s="149"/>
    </row>
    <row r="774" s="5" customFormat="1" ht="12.95" customHeight="1" spans="1:60">
      <c r="A774" s="10" t="s">
        <v>1834</v>
      </c>
      <c r="B774" s="38" t="e">
        <f>VLOOKUP($A774,#REF!,34,FALSE)</f>
        <v>#REF!</v>
      </c>
      <c r="C774" s="39" t="str">
        <f t="shared" si="166"/>
        <v>unused_DDR_XM1_B8D2</v>
      </c>
      <c r="D774" s="40" t="e">
        <f>IF(LEN(VLOOKUP($A774,#REF!,8,FALSE)),LEFT(VLOOKUP($A774,#REF!,8,FALSE),LEN(VLOOKUP($A774,#REF!,8,FALSE))-2),"")</f>
        <v>#REF!</v>
      </c>
      <c r="E774" s="41" t="e">
        <f>IF(LEN(VLOOKUP($A774,#REF!,4,FALSE)),IF(INDEX(#REF!,MATCH($A774,#REF!,0),1),LEFT(VLOOKUP($A774,#REF!,4,FALSE),LEN(VLOOKUP($A774,#REF!,4,FALSE))-2),CONCATENATE(LEFT(VLOOKUP($A774,#REF!,4,FALSE),LEN(VLOOKUP($A774,#REF!,4,FALSE))-2),"*")),"")</f>
        <v>#REF!</v>
      </c>
      <c r="F774" s="42" t="e">
        <f>IF(LEN(VLOOKUP($A774,#REF!,5,FALSE)),IF(INDEX(#REF!,MATCH($A774,#REF!,0),2),LEFT(VLOOKUP($A774,#REF!,5,FALSE),LEN(VLOOKUP($A774,#REF!,5,FALSE))-2),CONCATENATE(LEFT(VLOOKUP($A774,#REF!,5,FALSE),LEN(VLOOKUP($A774,#REF!,5,FALSE))-2),"*")),"")</f>
        <v>#REF!</v>
      </c>
      <c r="G774" s="42" t="e">
        <f>IF(LEN(VLOOKUP($A774,#REF!,6,FALSE)),IF(INDEX(#REF!,MATCH($A774,#REF!,0),3),LEFT(VLOOKUP($A774,#REF!,6,FALSE),LEN(VLOOKUP($A774,#REF!,6,FALSE))-2),CONCATENATE(LEFT(VLOOKUP($A774,#REF!,6,FALSE),LEN(VLOOKUP($A774,#REF!,6,FALSE))-2),"*")),"")</f>
        <v>#REF!</v>
      </c>
      <c r="H774" s="43" t="e">
        <f>IF(LEN(VLOOKUP($A774,#REF!,7,FALSE)),IF(INDEX(#REF!,MATCH($A774,#REF!,0),4),LEFT(VLOOKUP($A774,#REF!,7,FALSE),LEN(VLOOKUP($A774,#REF!,7,FALSE))-2),CONCATENATE(LEFT(VLOOKUP($A774,#REF!,7,FALSE),LEN(VLOOKUP($A774,#REF!,7,FALSE))-2),"*")),"")</f>
        <v>#REF!</v>
      </c>
      <c r="I774" s="54" t="e">
        <f>IF(LEN(VLOOKUP($A774,#REF!,8,FALSE)),UPPER(RIGHT(VLOOKUP($A774,#REF!,8,FALSE),1)),"")</f>
        <v>#REF!</v>
      </c>
      <c r="J774" s="42" t="e">
        <f>IF(LEN(VLOOKUP($A774,#REF!,4,FALSE)),UPPER(RIGHT(VLOOKUP($A774,#REF!,4,FALSE),1)),"")</f>
        <v>#REF!</v>
      </c>
      <c r="K774" s="42" t="e">
        <f>IF(LEN(VLOOKUP($A774,#REF!,5,FALSE)),UPPER(RIGHT(VLOOKUP($A774,#REF!,5,FALSE),1)),"")</f>
        <v>#REF!</v>
      </c>
      <c r="L774" s="42" t="e">
        <f>IF(LEN(VLOOKUP($A774,#REF!,6,FALSE)),UPPER(RIGHT(VLOOKUP($A774,#REF!,6,FALSE),1)),"")</f>
        <v>#REF!</v>
      </c>
      <c r="M774" s="43" t="e">
        <f>IF(LEN(VLOOKUP($A774,#REF!,7,FALSE)),UPPER(RIGHT(VLOOKUP($A774,#REF!,7,FALSE),1)),"")</f>
        <v>#REF!</v>
      </c>
      <c r="N774" s="206"/>
      <c r="O774" s="206"/>
      <c r="P774" s="206"/>
      <c r="Q774" s="206"/>
      <c r="R774" s="206"/>
      <c r="S774" s="63" t="e">
        <f>HLOOKUP("Device Tree Pin Name",#REF!,MATCH($A774,#REF!,0),FALSE)</f>
        <v>#REF!</v>
      </c>
      <c r="T774" s="47" t="e">
        <f>HLOOKUP("power rail",#REF!,MATCH($A774,#REF!,0),FALSE)</f>
        <v>#REF!</v>
      </c>
      <c r="U774" s="62" t="e">
        <f>HLOOKUP("Wake Capable",#REF!,MATCH($A774,#REF!,0),FALSE)</f>
        <v>#REF!</v>
      </c>
      <c r="V774" s="62" t="e">
        <f>HLOOKUP("Strap",#REF!,MATCH($A774,#REF!,0),FALSE)</f>
        <v>#REF!</v>
      </c>
      <c r="W774" s="62"/>
      <c r="X774" s="62"/>
      <c r="Y774" s="62"/>
      <c r="Z774" s="47"/>
      <c r="AA774" s="47" t="e">
        <f>HLOOKUP("Pad type",#REF!,MATCH($A774,#REF!,0),FALSE)</f>
        <v>#REF!</v>
      </c>
      <c r="AB774" s="63"/>
      <c r="AC774" s="63" t="e">
        <f>HLOOKUP("POR Pin State",#REF!,MATCH($A774,#REF!,0),FALSE)</f>
        <v>#REF!</v>
      </c>
      <c r="AD774" s="207"/>
      <c r="AE774" s="208"/>
      <c r="AF774" s="208"/>
      <c r="AG774" s="208"/>
      <c r="AH774" s="209"/>
      <c r="AI774" s="209"/>
      <c r="AJ774" s="210"/>
      <c r="AK774" s="210"/>
      <c r="AL774" s="210"/>
      <c r="AM774" s="210"/>
      <c r="AN774" s="210"/>
      <c r="AO774" s="210"/>
      <c r="AP774" s="210"/>
      <c r="AQ774" s="215" t="s">
        <v>1835</v>
      </c>
      <c r="AR774" s="105"/>
      <c r="AS774" s="105"/>
      <c r="AT774" s="105"/>
      <c r="AU774" s="105"/>
      <c r="AV774" s="105"/>
      <c r="AW774" s="105"/>
      <c r="AX774" s="105"/>
      <c r="AY774" s="105"/>
      <c r="AZ774" s="105"/>
      <c r="BA774" s="105"/>
      <c r="BB774" s="218"/>
      <c r="BC774" s="105"/>
      <c r="BD774" s="250"/>
      <c r="BE774" s="252" t="s">
        <v>1836</v>
      </c>
      <c r="BF774" s="147" t="e">
        <f>VLOOKUP($A774,#REF!,34,FALSE)</f>
        <v>#REF!</v>
      </c>
      <c r="BG774" s="147" t="e">
        <f>VLOOKUP($A774,#REF!,22,FALSE)</f>
        <v>#REF!</v>
      </c>
      <c r="BH774" s="149"/>
    </row>
    <row r="775" s="5" customFormat="1" ht="12.95" customHeight="1" spans="1:60">
      <c r="A775" s="48" t="s">
        <v>1837</v>
      </c>
      <c r="B775" s="38" t="e">
        <f>VLOOKUP($A775,#REF!,34,FALSE)</f>
        <v>#REF!</v>
      </c>
      <c r="C775" s="39" t="str">
        <f t="shared" si="166"/>
        <v>unused_DDR_XM1_B8D3</v>
      </c>
      <c r="D775" s="40" t="e">
        <f>IF(LEN(VLOOKUP($A775,#REF!,8,FALSE)),LEFT(VLOOKUP($A775,#REF!,8,FALSE),LEN(VLOOKUP($A775,#REF!,8,FALSE))-2),"")</f>
        <v>#REF!</v>
      </c>
      <c r="E775" s="41" t="e">
        <f>IF(LEN(VLOOKUP($A775,#REF!,4,FALSE)),IF(INDEX(#REF!,MATCH($A775,#REF!,0),1),LEFT(VLOOKUP($A775,#REF!,4,FALSE),LEN(VLOOKUP($A775,#REF!,4,FALSE))-2),CONCATENATE(LEFT(VLOOKUP($A775,#REF!,4,FALSE),LEN(VLOOKUP($A775,#REF!,4,FALSE))-2),"*")),"")</f>
        <v>#REF!</v>
      </c>
      <c r="F775" s="42" t="e">
        <f>IF(LEN(VLOOKUP($A775,#REF!,5,FALSE)),IF(INDEX(#REF!,MATCH($A775,#REF!,0),2),LEFT(VLOOKUP($A775,#REF!,5,FALSE),LEN(VLOOKUP($A775,#REF!,5,FALSE))-2),CONCATENATE(LEFT(VLOOKUP($A775,#REF!,5,FALSE),LEN(VLOOKUP($A775,#REF!,5,FALSE))-2),"*")),"")</f>
        <v>#REF!</v>
      </c>
      <c r="G775" s="42" t="e">
        <f>IF(LEN(VLOOKUP($A775,#REF!,6,FALSE)),IF(INDEX(#REF!,MATCH($A775,#REF!,0),3),LEFT(VLOOKUP($A775,#REF!,6,FALSE),LEN(VLOOKUP($A775,#REF!,6,FALSE))-2),CONCATENATE(LEFT(VLOOKUP($A775,#REF!,6,FALSE),LEN(VLOOKUP($A775,#REF!,6,FALSE))-2),"*")),"")</f>
        <v>#REF!</v>
      </c>
      <c r="H775" s="43" t="e">
        <f>IF(LEN(VLOOKUP($A775,#REF!,7,FALSE)),IF(INDEX(#REF!,MATCH($A775,#REF!,0),4),LEFT(VLOOKUP($A775,#REF!,7,FALSE),LEN(VLOOKUP($A775,#REF!,7,FALSE))-2),CONCATENATE(LEFT(VLOOKUP($A775,#REF!,7,FALSE),LEN(VLOOKUP($A775,#REF!,7,FALSE))-2),"*")),"")</f>
        <v>#REF!</v>
      </c>
      <c r="I775" s="54" t="e">
        <f>IF(LEN(VLOOKUP($A775,#REF!,8,FALSE)),UPPER(RIGHT(VLOOKUP($A775,#REF!,8,FALSE),1)),"")</f>
        <v>#REF!</v>
      </c>
      <c r="J775" s="42" t="e">
        <f>IF(LEN(VLOOKUP($A775,#REF!,4,FALSE)),UPPER(RIGHT(VLOOKUP($A775,#REF!,4,FALSE),1)),"")</f>
        <v>#REF!</v>
      </c>
      <c r="K775" s="42" t="e">
        <f>IF(LEN(VLOOKUP($A775,#REF!,5,FALSE)),UPPER(RIGHT(VLOOKUP($A775,#REF!,5,FALSE),1)),"")</f>
        <v>#REF!</v>
      </c>
      <c r="L775" s="42" t="e">
        <f>IF(LEN(VLOOKUP($A775,#REF!,6,FALSE)),UPPER(RIGHT(VLOOKUP($A775,#REF!,6,FALSE),1)),"")</f>
        <v>#REF!</v>
      </c>
      <c r="M775" s="43" t="e">
        <f>IF(LEN(VLOOKUP($A775,#REF!,7,FALSE)),UPPER(RIGHT(VLOOKUP($A775,#REF!,7,FALSE),1)),"")</f>
        <v>#REF!</v>
      </c>
      <c r="N775" s="206"/>
      <c r="O775" s="206"/>
      <c r="P775" s="206"/>
      <c r="Q775" s="206"/>
      <c r="R775" s="206"/>
      <c r="S775" s="63" t="e">
        <f>HLOOKUP("Device Tree Pin Name",#REF!,MATCH($A775,#REF!,0),FALSE)</f>
        <v>#REF!</v>
      </c>
      <c r="T775" s="47" t="e">
        <f>HLOOKUP("power rail",#REF!,MATCH($A775,#REF!,0),FALSE)</f>
        <v>#REF!</v>
      </c>
      <c r="U775" s="62" t="e">
        <f>HLOOKUP("Wake Capable",#REF!,MATCH($A775,#REF!,0),FALSE)</f>
        <v>#REF!</v>
      </c>
      <c r="V775" s="62" t="e">
        <f>HLOOKUP("Strap",#REF!,MATCH($A775,#REF!,0),FALSE)</f>
        <v>#REF!</v>
      </c>
      <c r="W775" s="62"/>
      <c r="X775" s="62"/>
      <c r="Y775" s="62"/>
      <c r="Z775" s="47"/>
      <c r="AA775" s="47" t="e">
        <f>HLOOKUP("Pad type",#REF!,MATCH($A775,#REF!,0),FALSE)</f>
        <v>#REF!</v>
      </c>
      <c r="AB775" s="63"/>
      <c r="AC775" s="63" t="e">
        <f>HLOOKUP("POR Pin State",#REF!,MATCH($A775,#REF!,0),FALSE)</f>
        <v>#REF!</v>
      </c>
      <c r="AD775" s="207"/>
      <c r="AE775" s="208"/>
      <c r="AF775" s="208"/>
      <c r="AG775" s="208"/>
      <c r="AH775" s="209"/>
      <c r="AI775" s="209"/>
      <c r="AJ775" s="210"/>
      <c r="AK775" s="210"/>
      <c r="AL775" s="210"/>
      <c r="AM775" s="210"/>
      <c r="AN775" s="210"/>
      <c r="AO775" s="210"/>
      <c r="AP775" s="210"/>
      <c r="AQ775" s="215" t="s">
        <v>1838</v>
      </c>
      <c r="AR775" s="105"/>
      <c r="AS775" s="105"/>
      <c r="AT775" s="105"/>
      <c r="AU775" s="105"/>
      <c r="AV775" s="105"/>
      <c r="AW775" s="105"/>
      <c r="AX775" s="105"/>
      <c r="AY775" s="105"/>
      <c r="AZ775" s="105"/>
      <c r="BA775" s="105"/>
      <c r="BB775" s="218"/>
      <c r="BC775" s="105"/>
      <c r="BD775" s="250"/>
      <c r="BE775" s="252" t="s">
        <v>1839</v>
      </c>
      <c r="BF775" s="147" t="e">
        <f>VLOOKUP($A775,#REF!,34,FALSE)</f>
        <v>#REF!</v>
      </c>
      <c r="BG775" s="147" t="e">
        <f>VLOOKUP($A775,#REF!,22,FALSE)</f>
        <v>#REF!</v>
      </c>
      <c r="BH775" s="149"/>
    </row>
    <row r="776" s="5" customFormat="1" ht="12.95" customHeight="1" spans="1:60">
      <c r="A776" s="48" t="s">
        <v>1840</v>
      </c>
      <c r="B776" s="38" t="e">
        <f>VLOOKUP($A776,#REF!,34,FALSE)</f>
        <v>#REF!</v>
      </c>
      <c r="C776" s="39" t="str">
        <f t="shared" si="166"/>
        <v>unused_DDR_XM1_B8D4</v>
      </c>
      <c r="D776" s="40" t="e">
        <f>IF(LEN(VLOOKUP($A776,#REF!,8,FALSE)),LEFT(VLOOKUP($A776,#REF!,8,FALSE),LEN(VLOOKUP($A776,#REF!,8,FALSE))-2),"")</f>
        <v>#REF!</v>
      </c>
      <c r="E776" s="41" t="e">
        <f>IF(LEN(VLOOKUP($A776,#REF!,4,FALSE)),IF(INDEX(#REF!,MATCH($A776,#REF!,0),1),LEFT(VLOOKUP($A776,#REF!,4,FALSE),LEN(VLOOKUP($A776,#REF!,4,FALSE))-2),CONCATENATE(LEFT(VLOOKUP($A776,#REF!,4,FALSE),LEN(VLOOKUP($A776,#REF!,4,FALSE))-2),"*")),"")</f>
        <v>#REF!</v>
      </c>
      <c r="F776" s="42" t="e">
        <f>IF(LEN(VLOOKUP($A776,#REF!,5,FALSE)),IF(INDEX(#REF!,MATCH($A776,#REF!,0),2),LEFT(VLOOKUP($A776,#REF!,5,FALSE),LEN(VLOOKUP($A776,#REF!,5,FALSE))-2),CONCATENATE(LEFT(VLOOKUP($A776,#REF!,5,FALSE),LEN(VLOOKUP($A776,#REF!,5,FALSE))-2),"*")),"")</f>
        <v>#REF!</v>
      </c>
      <c r="G776" s="42" t="e">
        <f>IF(LEN(VLOOKUP($A776,#REF!,6,FALSE)),IF(INDEX(#REF!,MATCH($A776,#REF!,0),3),LEFT(VLOOKUP($A776,#REF!,6,FALSE),LEN(VLOOKUP($A776,#REF!,6,FALSE))-2),CONCATENATE(LEFT(VLOOKUP($A776,#REF!,6,FALSE),LEN(VLOOKUP($A776,#REF!,6,FALSE))-2),"*")),"")</f>
        <v>#REF!</v>
      </c>
      <c r="H776" s="43" t="e">
        <f>IF(LEN(VLOOKUP($A776,#REF!,7,FALSE)),IF(INDEX(#REF!,MATCH($A776,#REF!,0),4),LEFT(VLOOKUP($A776,#REF!,7,FALSE),LEN(VLOOKUP($A776,#REF!,7,FALSE))-2),CONCATENATE(LEFT(VLOOKUP($A776,#REF!,7,FALSE),LEN(VLOOKUP($A776,#REF!,7,FALSE))-2),"*")),"")</f>
        <v>#REF!</v>
      </c>
      <c r="I776" s="54" t="e">
        <f>IF(LEN(VLOOKUP($A776,#REF!,8,FALSE)),UPPER(RIGHT(VLOOKUP($A776,#REF!,8,FALSE),1)),"")</f>
        <v>#REF!</v>
      </c>
      <c r="J776" s="42" t="e">
        <f>IF(LEN(VLOOKUP($A776,#REF!,4,FALSE)),UPPER(RIGHT(VLOOKUP($A776,#REF!,4,FALSE),1)),"")</f>
        <v>#REF!</v>
      </c>
      <c r="K776" s="42" t="e">
        <f>IF(LEN(VLOOKUP($A776,#REF!,5,FALSE)),UPPER(RIGHT(VLOOKUP($A776,#REF!,5,FALSE),1)),"")</f>
        <v>#REF!</v>
      </c>
      <c r="L776" s="42" t="e">
        <f>IF(LEN(VLOOKUP($A776,#REF!,6,FALSE)),UPPER(RIGHT(VLOOKUP($A776,#REF!,6,FALSE),1)),"")</f>
        <v>#REF!</v>
      </c>
      <c r="M776" s="43" t="e">
        <f>IF(LEN(VLOOKUP($A776,#REF!,7,FALSE)),UPPER(RIGHT(VLOOKUP($A776,#REF!,7,FALSE),1)),"")</f>
        <v>#REF!</v>
      </c>
      <c r="N776" s="206"/>
      <c r="O776" s="206"/>
      <c r="P776" s="206"/>
      <c r="Q776" s="206"/>
      <c r="R776" s="206"/>
      <c r="S776" s="63" t="e">
        <f>HLOOKUP("Device Tree Pin Name",#REF!,MATCH($A776,#REF!,0),FALSE)</f>
        <v>#REF!</v>
      </c>
      <c r="T776" s="47" t="e">
        <f>HLOOKUP("power rail",#REF!,MATCH($A776,#REF!,0),FALSE)</f>
        <v>#REF!</v>
      </c>
      <c r="U776" s="62" t="e">
        <f>HLOOKUP("Wake Capable",#REF!,MATCH($A776,#REF!,0),FALSE)</f>
        <v>#REF!</v>
      </c>
      <c r="V776" s="62" t="e">
        <f>HLOOKUP("Strap",#REF!,MATCH($A776,#REF!,0),FALSE)</f>
        <v>#REF!</v>
      </c>
      <c r="W776" s="62"/>
      <c r="X776" s="62"/>
      <c r="Y776" s="62"/>
      <c r="Z776" s="47"/>
      <c r="AA776" s="47" t="e">
        <f>HLOOKUP("Pad type",#REF!,MATCH($A776,#REF!,0),FALSE)</f>
        <v>#REF!</v>
      </c>
      <c r="AB776" s="63"/>
      <c r="AC776" s="63" t="e">
        <f>HLOOKUP("POR Pin State",#REF!,MATCH($A776,#REF!,0),FALSE)</f>
        <v>#REF!</v>
      </c>
      <c r="AD776" s="207"/>
      <c r="AE776" s="208"/>
      <c r="AF776" s="208"/>
      <c r="AG776" s="208"/>
      <c r="AH776" s="209"/>
      <c r="AI776" s="209"/>
      <c r="AJ776" s="210"/>
      <c r="AK776" s="210"/>
      <c r="AL776" s="210"/>
      <c r="AM776" s="210"/>
      <c r="AN776" s="210"/>
      <c r="AO776" s="210"/>
      <c r="AP776" s="210"/>
      <c r="AQ776" s="215" t="s">
        <v>1841</v>
      </c>
      <c r="AR776" s="105"/>
      <c r="AS776" s="105"/>
      <c r="AT776" s="105"/>
      <c r="AU776" s="105"/>
      <c r="AV776" s="105"/>
      <c r="AW776" s="105"/>
      <c r="AX776" s="105"/>
      <c r="AY776" s="105"/>
      <c r="AZ776" s="105"/>
      <c r="BA776" s="105"/>
      <c r="BB776" s="218"/>
      <c r="BC776" s="105"/>
      <c r="BD776" s="250"/>
      <c r="BE776" s="252" t="s">
        <v>1842</v>
      </c>
      <c r="BF776" s="147" t="e">
        <f>VLOOKUP($A776,#REF!,34,FALSE)</f>
        <v>#REF!</v>
      </c>
      <c r="BG776" s="147" t="e">
        <f>VLOOKUP($A776,#REF!,22,FALSE)</f>
        <v>#REF!</v>
      </c>
      <c r="BH776" s="149"/>
    </row>
    <row r="777" s="5" customFormat="1" ht="12.95" customHeight="1" spans="1:60">
      <c r="A777" s="48" t="s">
        <v>1843</v>
      </c>
      <c r="B777" s="38" t="e">
        <f>VLOOKUP($A777,#REF!,34,FALSE)</f>
        <v>#REF!</v>
      </c>
      <c r="C777" s="39" t="str">
        <f t="shared" si="166"/>
        <v>unused_DDR_XM1_B8D5</v>
      </c>
      <c r="D777" s="40" t="e">
        <f>IF(LEN(VLOOKUP($A777,#REF!,8,FALSE)),LEFT(VLOOKUP($A777,#REF!,8,FALSE),LEN(VLOOKUP($A777,#REF!,8,FALSE))-2),"")</f>
        <v>#REF!</v>
      </c>
      <c r="E777" s="41" t="e">
        <f>IF(LEN(VLOOKUP($A777,#REF!,4,FALSE)),IF(INDEX(#REF!,MATCH($A777,#REF!,0),1),LEFT(VLOOKUP($A777,#REF!,4,FALSE),LEN(VLOOKUP($A777,#REF!,4,FALSE))-2),CONCATENATE(LEFT(VLOOKUP($A777,#REF!,4,FALSE),LEN(VLOOKUP($A777,#REF!,4,FALSE))-2),"*")),"")</f>
        <v>#REF!</v>
      </c>
      <c r="F777" s="42" t="e">
        <f>IF(LEN(VLOOKUP($A777,#REF!,5,FALSE)),IF(INDEX(#REF!,MATCH($A777,#REF!,0),2),LEFT(VLOOKUP($A777,#REF!,5,FALSE),LEN(VLOOKUP($A777,#REF!,5,FALSE))-2),CONCATENATE(LEFT(VLOOKUP($A777,#REF!,5,FALSE),LEN(VLOOKUP($A777,#REF!,5,FALSE))-2),"*")),"")</f>
        <v>#REF!</v>
      </c>
      <c r="G777" s="42" t="e">
        <f>IF(LEN(VLOOKUP($A777,#REF!,6,FALSE)),IF(INDEX(#REF!,MATCH($A777,#REF!,0),3),LEFT(VLOOKUP($A777,#REF!,6,FALSE),LEN(VLOOKUP($A777,#REF!,6,FALSE))-2),CONCATENATE(LEFT(VLOOKUP($A777,#REF!,6,FALSE),LEN(VLOOKUP($A777,#REF!,6,FALSE))-2),"*")),"")</f>
        <v>#REF!</v>
      </c>
      <c r="H777" s="43" t="e">
        <f>IF(LEN(VLOOKUP($A777,#REF!,7,FALSE)),IF(INDEX(#REF!,MATCH($A777,#REF!,0),4),LEFT(VLOOKUP($A777,#REF!,7,FALSE),LEN(VLOOKUP($A777,#REF!,7,FALSE))-2),CONCATENATE(LEFT(VLOOKUP($A777,#REF!,7,FALSE),LEN(VLOOKUP($A777,#REF!,7,FALSE))-2),"*")),"")</f>
        <v>#REF!</v>
      </c>
      <c r="I777" s="54" t="e">
        <f>IF(LEN(VLOOKUP($A777,#REF!,8,FALSE)),UPPER(RIGHT(VLOOKUP($A777,#REF!,8,FALSE),1)),"")</f>
        <v>#REF!</v>
      </c>
      <c r="J777" s="42" t="e">
        <f>IF(LEN(VLOOKUP($A777,#REF!,4,FALSE)),UPPER(RIGHT(VLOOKUP($A777,#REF!,4,FALSE),1)),"")</f>
        <v>#REF!</v>
      </c>
      <c r="K777" s="42" t="e">
        <f>IF(LEN(VLOOKUP($A777,#REF!,5,FALSE)),UPPER(RIGHT(VLOOKUP($A777,#REF!,5,FALSE),1)),"")</f>
        <v>#REF!</v>
      </c>
      <c r="L777" s="42" t="e">
        <f>IF(LEN(VLOOKUP($A777,#REF!,6,FALSE)),UPPER(RIGHT(VLOOKUP($A777,#REF!,6,FALSE),1)),"")</f>
        <v>#REF!</v>
      </c>
      <c r="M777" s="43" t="e">
        <f>IF(LEN(VLOOKUP($A777,#REF!,7,FALSE)),UPPER(RIGHT(VLOOKUP($A777,#REF!,7,FALSE),1)),"")</f>
        <v>#REF!</v>
      </c>
      <c r="N777" s="206"/>
      <c r="O777" s="206"/>
      <c r="P777" s="206"/>
      <c r="Q777" s="206"/>
      <c r="R777" s="206"/>
      <c r="S777" s="63" t="e">
        <f>HLOOKUP("Device Tree Pin Name",#REF!,MATCH($A777,#REF!,0),FALSE)</f>
        <v>#REF!</v>
      </c>
      <c r="T777" s="47" t="e">
        <f>HLOOKUP("power rail",#REF!,MATCH($A777,#REF!,0),FALSE)</f>
        <v>#REF!</v>
      </c>
      <c r="U777" s="62" t="e">
        <f>HLOOKUP("Wake Capable",#REF!,MATCH($A777,#REF!,0),FALSE)</f>
        <v>#REF!</v>
      </c>
      <c r="V777" s="62" t="e">
        <f>HLOOKUP("Strap",#REF!,MATCH($A777,#REF!,0),FALSE)</f>
        <v>#REF!</v>
      </c>
      <c r="W777" s="62"/>
      <c r="X777" s="62"/>
      <c r="Y777" s="62"/>
      <c r="Z777" s="47"/>
      <c r="AA777" s="47" t="e">
        <f>HLOOKUP("Pad type",#REF!,MATCH($A777,#REF!,0),FALSE)</f>
        <v>#REF!</v>
      </c>
      <c r="AB777" s="63"/>
      <c r="AC777" s="63" t="e">
        <f>HLOOKUP("POR Pin State",#REF!,MATCH($A777,#REF!,0),FALSE)</f>
        <v>#REF!</v>
      </c>
      <c r="AD777" s="207"/>
      <c r="AE777" s="208"/>
      <c r="AF777" s="208"/>
      <c r="AG777" s="208"/>
      <c r="AH777" s="209"/>
      <c r="AI777" s="209"/>
      <c r="AJ777" s="210"/>
      <c r="AK777" s="210"/>
      <c r="AL777" s="210"/>
      <c r="AM777" s="210"/>
      <c r="AN777" s="210"/>
      <c r="AO777" s="210"/>
      <c r="AP777" s="210"/>
      <c r="AQ777" s="215" t="s">
        <v>1844</v>
      </c>
      <c r="AR777" s="105"/>
      <c r="AS777" s="105"/>
      <c r="AT777" s="105"/>
      <c r="AU777" s="105"/>
      <c r="AV777" s="105"/>
      <c r="AW777" s="105"/>
      <c r="AX777" s="105"/>
      <c r="AY777" s="105"/>
      <c r="AZ777" s="105"/>
      <c r="BA777" s="105"/>
      <c r="BB777" s="218"/>
      <c r="BC777" s="105"/>
      <c r="BD777" s="250"/>
      <c r="BE777" s="252" t="s">
        <v>1845</v>
      </c>
      <c r="BF777" s="147" t="e">
        <f>VLOOKUP($A777,#REF!,34,FALSE)</f>
        <v>#REF!</v>
      </c>
      <c r="BG777" s="147" t="e">
        <f>VLOOKUP($A777,#REF!,22,FALSE)</f>
        <v>#REF!</v>
      </c>
      <c r="BH777" s="149"/>
    </row>
    <row r="778" s="5" customFormat="1" ht="12.95" customHeight="1" spans="1:60">
      <c r="A778" s="48" t="s">
        <v>1846</v>
      </c>
      <c r="B778" s="38" t="e">
        <f>VLOOKUP($A778,#REF!,34,FALSE)</f>
        <v>#REF!</v>
      </c>
      <c r="C778" s="39" t="str">
        <f t="shared" si="166"/>
        <v>unused_DDR_XM1_B8D6</v>
      </c>
      <c r="D778" s="40" t="e">
        <f>IF(LEN(VLOOKUP($A778,#REF!,8,FALSE)),LEFT(VLOOKUP($A778,#REF!,8,FALSE),LEN(VLOOKUP($A778,#REF!,8,FALSE))-2),"")</f>
        <v>#REF!</v>
      </c>
      <c r="E778" s="41" t="e">
        <f>IF(LEN(VLOOKUP($A778,#REF!,4,FALSE)),IF(INDEX(#REF!,MATCH($A778,#REF!,0),1),LEFT(VLOOKUP($A778,#REF!,4,FALSE),LEN(VLOOKUP($A778,#REF!,4,FALSE))-2),CONCATENATE(LEFT(VLOOKUP($A778,#REF!,4,FALSE),LEN(VLOOKUP($A778,#REF!,4,FALSE))-2),"*")),"")</f>
        <v>#REF!</v>
      </c>
      <c r="F778" s="42" t="e">
        <f>IF(LEN(VLOOKUP($A778,#REF!,5,FALSE)),IF(INDEX(#REF!,MATCH($A778,#REF!,0),2),LEFT(VLOOKUP($A778,#REF!,5,FALSE),LEN(VLOOKUP($A778,#REF!,5,FALSE))-2),CONCATENATE(LEFT(VLOOKUP($A778,#REF!,5,FALSE),LEN(VLOOKUP($A778,#REF!,5,FALSE))-2),"*")),"")</f>
        <v>#REF!</v>
      </c>
      <c r="G778" s="42" t="e">
        <f>IF(LEN(VLOOKUP($A778,#REF!,6,FALSE)),IF(INDEX(#REF!,MATCH($A778,#REF!,0),3),LEFT(VLOOKUP($A778,#REF!,6,FALSE),LEN(VLOOKUP($A778,#REF!,6,FALSE))-2),CONCATENATE(LEFT(VLOOKUP($A778,#REF!,6,FALSE),LEN(VLOOKUP($A778,#REF!,6,FALSE))-2),"*")),"")</f>
        <v>#REF!</v>
      </c>
      <c r="H778" s="43" t="e">
        <f>IF(LEN(VLOOKUP($A778,#REF!,7,FALSE)),IF(INDEX(#REF!,MATCH($A778,#REF!,0),4),LEFT(VLOOKUP($A778,#REF!,7,FALSE),LEN(VLOOKUP($A778,#REF!,7,FALSE))-2),CONCATENATE(LEFT(VLOOKUP($A778,#REF!,7,FALSE),LEN(VLOOKUP($A778,#REF!,7,FALSE))-2),"*")),"")</f>
        <v>#REF!</v>
      </c>
      <c r="I778" s="54" t="e">
        <f>IF(LEN(VLOOKUP($A778,#REF!,8,FALSE)),UPPER(RIGHT(VLOOKUP($A778,#REF!,8,FALSE),1)),"")</f>
        <v>#REF!</v>
      </c>
      <c r="J778" s="42" t="e">
        <f>IF(LEN(VLOOKUP($A778,#REF!,4,FALSE)),UPPER(RIGHT(VLOOKUP($A778,#REF!,4,FALSE),1)),"")</f>
        <v>#REF!</v>
      </c>
      <c r="K778" s="42" t="e">
        <f>IF(LEN(VLOOKUP($A778,#REF!,5,FALSE)),UPPER(RIGHT(VLOOKUP($A778,#REF!,5,FALSE),1)),"")</f>
        <v>#REF!</v>
      </c>
      <c r="L778" s="42" t="e">
        <f>IF(LEN(VLOOKUP($A778,#REF!,6,FALSE)),UPPER(RIGHT(VLOOKUP($A778,#REF!,6,FALSE),1)),"")</f>
        <v>#REF!</v>
      </c>
      <c r="M778" s="43" t="e">
        <f>IF(LEN(VLOOKUP($A778,#REF!,7,FALSE)),UPPER(RIGHT(VLOOKUP($A778,#REF!,7,FALSE),1)),"")</f>
        <v>#REF!</v>
      </c>
      <c r="N778" s="206"/>
      <c r="O778" s="206"/>
      <c r="P778" s="206"/>
      <c r="Q778" s="206"/>
      <c r="R778" s="206"/>
      <c r="S778" s="63" t="e">
        <f>HLOOKUP("Device Tree Pin Name",#REF!,MATCH($A778,#REF!,0),FALSE)</f>
        <v>#REF!</v>
      </c>
      <c r="T778" s="47" t="e">
        <f>HLOOKUP("power rail",#REF!,MATCH($A778,#REF!,0),FALSE)</f>
        <v>#REF!</v>
      </c>
      <c r="U778" s="62" t="e">
        <f>HLOOKUP("Wake Capable",#REF!,MATCH($A778,#REF!,0),FALSE)</f>
        <v>#REF!</v>
      </c>
      <c r="V778" s="62" t="e">
        <f>HLOOKUP("Strap",#REF!,MATCH($A778,#REF!,0),FALSE)</f>
        <v>#REF!</v>
      </c>
      <c r="W778" s="62"/>
      <c r="X778" s="62"/>
      <c r="Y778" s="62"/>
      <c r="Z778" s="47"/>
      <c r="AA778" s="47" t="e">
        <f>HLOOKUP("Pad type",#REF!,MATCH($A778,#REF!,0),FALSE)</f>
        <v>#REF!</v>
      </c>
      <c r="AB778" s="63"/>
      <c r="AC778" s="63" t="e">
        <f>HLOOKUP("POR Pin State",#REF!,MATCH($A778,#REF!,0),FALSE)</f>
        <v>#REF!</v>
      </c>
      <c r="AD778" s="207"/>
      <c r="AE778" s="208"/>
      <c r="AF778" s="208"/>
      <c r="AG778" s="208"/>
      <c r="AH778" s="209"/>
      <c r="AI778" s="209"/>
      <c r="AJ778" s="210"/>
      <c r="AK778" s="210"/>
      <c r="AL778" s="210"/>
      <c r="AM778" s="210"/>
      <c r="AN778" s="210"/>
      <c r="AO778" s="210"/>
      <c r="AP778" s="210"/>
      <c r="AQ778" s="215" t="s">
        <v>1847</v>
      </c>
      <c r="AR778" s="105"/>
      <c r="AS778" s="105"/>
      <c r="AT778" s="105"/>
      <c r="AU778" s="105"/>
      <c r="AV778" s="105"/>
      <c r="AW778" s="105"/>
      <c r="AX778" s="105"/>
      <c r="AY778" s="105"/>
      <c r="AZ778" s="105"/>
      <c r="BA778" s="105"/>
      <c r="BB778" s="218"/>
      <c r="BC778" s="105"/>
      <c r="BD778" s="250"/>
      <c r="BE778" s="252" t="s">
        <v>1848</v>
      </c>
      <c r="BF778" s="147" t="e">
        <f>VLOOKUP($A778,#REF!,34,FALSE)</f>
        <v>#REF!</v>
      </c>
      <c r="BG778" s="147" t="e">
        <f>VLOOKUP($A778,#REF!,22,FALSE)</f>
        <v>#REF!</v>
      </c>
      <c r="BH778" s="149"/>
    </row>
    <row r="779" s="5" customFormat="1" ht="12.95" customHeight="1" spans="1:60">
      <c r="A779" s="48" t="s">
        <v>1849</v>
      </c>
      <c r="B779" s="38" t="e">
        <f>VLOOKUP($A779,#REF!,34,FALSE)</f>
        <v>#REF!</v>
      </c>
      <c r="C779" s="39" t="str">
        <f t="shared" si="166"/>
        <v>unused_DDR_XM1_B8D7</v>
      </c>
      <c r="D779" s="40" t="e">
        <f>IF(LEN(VLOOKUP($A779,#REF!,8,FALSE)),LEFT(VLOOKUP($A779,#REF!,8,FALSE),LEN(VLOOKUP($A779,#REF!,8,FALSE))-2),"")</f>
        <v>#REF!</v>
      </c>
      <c r="E779" s="41" t="e">
        <f>IF(LEN(VLOOKUP($A779,#REF!,4,FALSE)),IF(INDEX(#REF!,MATCH($A779,#REF!,0),1),LEFT(VLOOKUP($A779,#REF!,4,FALSE),LEN(VLOOKUP($A779,#REF!,4,FALSE))-2),CONCATENATE(LEFT(VLOOKUP($A779,#REF!,4,FALSE),LEN(VLOOKUP($A779,#REF!,4,FALSE))-2),"*")),"")</f>
        <v>#REF!</v>
      </c>
      <c r="F779" s="42" t="e">
        <f>IF(LEN(VLOOKUP($A779,#REF!,5,FALSE)),IF(INDEX(#REF!,MATCH($A779,#REF!,0),2),LEFT(VLOOKUP($A779,#REF!,5,FALSE),LEN(VLOOKUP($A779,#REF!,5,FALSE))-2),CONCATENATE(LEFT(VLOOKUP($A779,#REF!,5,FALSE),LEN(VLOOKUP($A779,#REF!,5,FALSE))-2),"*")),"")</f>
        <v>#REF!</v>
      </c>
      <c r="G779" s="42" t="e">
        <f>IF(LEN(VLOOKUP($A779,#REF!,6,FALSE)),IF(INDEX(#REF!,MATCH($A779,#REF!,0),3),LEFT(VLOOKUP($A779,#REF!,6,FALSE),LEN(VLOOKUP($A779,#REF!,6,FALSE))-2),CONCATENATE(LEFT(VLOOKUP($A779,#REF!,6,FALSE),LEN(VLOOKUP($A779,#REF!,6,FALSE))-2),"*")),"")</f>
        <v>#REF!</v>
      </c>
      <c r="H779" s="43" t="e">
        <f>IF(LEN(VLOOKUP($A779,#REF!,7,FALSE)),IF(INDEX(#REF!,MATCH($A779,#REF!,0),4),LEFT(VLOOKUP($A779,#REF!,7,FALSE),LEN(VLOOKUP($A779,#REF!,7,FALSE))-2),CONCATENATE(LEFT(VLOOKUP($A779,#REF!,7,FALSE),LEN(VLOOKUP($A779,#REF!,7,FALSE))-2),"*")),"")</f>
        <v>#REF!</v>
      </c>
      <c r="I779" s="54" t="e">
        <f>IF(LEN(VLOOKUP($A779,#REF!,8,FALSE)),UPPER(RIGHT(VLOOKUP($A779,#REF!,8,FALSE),1)),"")</f>
        <v>#REF!</v>
      </c>
      <c r="J779" s="42" t="e">
        <f>IF(LEN(VLOOKUP($A779,#REF!,4,FALSE)),UPPER(RIGHT(VLOOKUP($A779,#REF!,4,FALSE),1)),"")</f>
        <v>#REF!</v>
      </c>
      <c r="K779" s="42" t="e">
        <f>IF(LEN(VLOOKUP($A779,#REF!,5,FALSE)),UPPER(RIGHT(VLOOKUP($A779,#REF!,5,FALSE),1)),"")</f>
        <v>#REF!</v>
      </c>
      <c r="L779" s="42" t="e">
        <f>IF(LEN(VLOOKUP($A779,#REF!,6,FALSE)),UPPER(RIGHT(VLOOKUP($A779,#REF!,6,FALSE),1)),"")</f>
        <v>#REF!</v>
      </c>
      <c r="M779" s="43" t="e">
        <f>IF(LEN(VLOOKUP($A779,#REF!,7,FALSE)),UPPER(RIGHT(VLOOKUP($A779,#REF!,7,FALSE),1)),"")</f>
        <v>#REF!</v>
      </c>
      <c r="N779" s="206"/>
      <c r="O779" s="206"/>
      <c r="P779" s="206"/>
      <c r="Q779" s="206"/>
      <c r="R779" s="206"/>
      <c r="S779" s="63" t="e">
        <f>HLOOKUP("Device Tree Pin Name",#REF!,MATCH($A779,#REF!,0),FALSE)</f>
        <v>#REF!</v>
      </c>
      <c r="T779" s="47" t="e">
        <f>HLOOKUP("power rail",#REF!,MATCH($A779,#REF!,0),FALSE)</f>
        <v>#REF!</v>
      </c>
      <c r="U779" s="62" t="e">
        <f>HLOOKUP("Wake Capable",#REF!,MATCH($A779,#REF!,0),FALSE)</f>
        <v>#REF!</v>
      </c>
      <c r="V779" s="62" t="e">
        <f>HLOOKUP("Strap",#REF!,MATCH($A779,#REF!,0),FALSE)</f>
        <v>#REF!</v>
      </c>
      <c r="W779" s="62"/>
      <c r="X779" s="62"/>
      <c r="Y779" s="62"/>
      <c r="Z779" s="47"/>
      <c r="AA779" s="47" t="e">
        <f>HLOOKUP("Pad type",#REF!,MATCH($A779,#REF!,0),FALSE)</f>
        <v>#REF!</v>
      </c>
      <c r="AB779" s="63"/>
      <c r="AC779" s="63" t="e">
        <f>HLOOKUP("POR Pin State",#REF!,MATCH($A779,#REF!,0),FALSE)</f>
        <v>#REF!</v>
      </c>
      <c r="AD779" s="207"/>
      <c r="AE779" s="208"/>
      <c r="AF779" s="208"/>
      <c r="AG779" s="208"/>
      <c r="AH779" s="209"/>
      <c r="AI779" s="209"/>
      <c r="AJ779" s="210"/>
      <c r="AK779" s="210"/>
      <c r="AL779" s="210"/>
      <c r="AM779" s="210"/>
      <c r="AN779" s="210"/>
      <c r="AO779" s="210"/>
      <c r="AP779" s="210"/>
      <c r="AQ779" s="215" t="s">
        <v>1850</v>
      </c>
      <c r="AR779" s="105"/>
      <c r="AS779" s="105"/>
      <c r="AT779" s="105"/>
      <c r="AU779" s="105"/>
      <c r="AV779" s="105"/>
      <c r="AW779" s="105"/>
      <c r="AX779" s="105"/>
      <c r="AY779" s="105"/>
      <c r="AZ779" s="105"/>
      <c r="BA779" s="105"/>
      <c r="BB779" s="218"/>
      <c r="BC779" s="105"/>
      <c r="BD779" s="250"/>
      <c r="BE779" s="252" t="s">
        <v>1851</v>
      </c>
      <c r="BF779" s="147" t="e">
        <f>VLOOKUP($A779,#REF!,34,FALSE)</f>
        <v>#REF!</v>
      </c>
      <c r="BG779" s="147" t="e">
        <f>VLOOKUP($A779,#REF!,22,FALSE)</f>
        <v>#REF!</v>
      </c>
      <c r="BH779" s="149"/>
    </row>
    <row r="780" s="5" customFormat="1" ht="12.95" customHeight="1" spans="1:60">
      <c r="A780" s="48" t="s">
        <v>1852</v>
      </c>
      <c r="B780" s="38" t="e">
        <f>VLOOKUP($A780,#REF!,34,FALSE)</f>
        <v>#REF!</v>
      </c>
      <c r="C780" s="39" t="str">
        <f t="shared" ref="C780:C806" si="167">CONCATENATE("unused_",A780)</f>
        <v>unused_DDR_XM1_B8DMI</v>
      </c>
      <c r="D780" s="40" t="e">
        <f>IF(LEN(VLOOKUP($A780,#REF!,8,FALSE)),LEFT(VLOOKUP($A780,#REF!,8,FALSE),LEN(VLOOKUP($A780,#REF!,8,FALSE))-2),"")</f>
        <v>#REF!</v>
      </c>
      <c r="E780" s="41" t="e">
        <f>IF(LEN(VLOOKUP($A780,#REF!,4,FALSE)),IF(INDEX(#REF!,MATCH($A780,#REF!,0),1),LEFT(VLOOKUP($A780,#REF!,4,FALSE),LEN(VLOOKUP($A780,#REF!,4,FALSE))-2),CONCATENATE(LEFT(VLOOKUP($A780,#REF!,4,FALSE),LEN(VLOOKUP($A780,#REF!,4,FALSE))-2),"*")),"")</f>
        <v>#REF!</v>
      </c>
      <c r="F780" s="42" t="e">
        <f>IF(LEN(VLOOKUP($A780,#REF!,5,FALSE)),IF(INDEX(#REF!,MATCH($A780,#REF!,0),2),LEFT(VLOOKUP($A780,#REF!,5,FALSE),LEN(VLOOKUP($A780,#REF!,5,FALSE))-2),CONCATENATE(LEFT(VLOOKUP($A780,#REF!,5,FALSE),LEN(VLOOKUP($A780,#REF!,5,FALSE))-2),"*")),"")</f>
        <v>#REF!</v>
      </c>
      <c r="G780" s="42" t="e">
        <f>IF(LEN(VLOOKUP($A780,#REF!,6,FALSE)),IF(INDEX(#REF!,MATCH($A780,#REF!,0),3),LEFT(VLOOKUP($A780,#REF!,6,FALSE),LEN(VLOOKUP($A780,#REF!,6,FALSE))-2),CONCATENATE(LEFT(VLOOKUP($A780,#REF!,6,FALSE),LEN(VLOOKUP($A780,#REF!,6,FALSE))-2),"*")),"")</f>
        <v>#REF!</v>
      </c>
      <c r="H780" s="43" t="e">
        <f>IF(LEN(VLOOKUP($A780,#REF!,7,FALSE)),IF(INDEX(#REF!,MATCH($A780,#REF!,0),4),LEFT(VLOOKUP($A780,#REF!,7,FALSE),LEN(VLOOKUP($A780,#REF!,7,FALSE))-2),CONCATENATE(LEFT(VLOOKUP($A780,#REF!,7,FALSE),LEN(VLOOKUP($A780,#REF!,7,FALSE))-2),"*")),"")</f>
        <v>#REF!</v>
      </c>
      <c r="I780" s="54" t="e">
        <f>IF(LEN(VLOOKUP($A780,#REF!,8,FALSE)),UPPER(RIGHT(VLOOKUP($A780,#REF!,8,FALSE),1)),"")</f>
        <v>#REF!</v>
      </c>
      <c r="J780" s="42" t="e">
        <f>IF(LEN(VLOOKUP($A780,#REF!,4,FALSE)),UPPER(RIGHT(VLOOKUP($A780,#REF!,4,FALSE),1)),"")</f>
        <v>#REF!</v>
      </c>
      <c r="K780" s="42" t="e">
        <f>IF(LEN(VLOOKUP($A780,#REF!,5,FALSE)),UPPER(RIGHT(VLOOKUP($A780,#REF!,5,FALSE),1)),"")</f>
        <v>#REF!</v>
      </c>
      <c r="L780" s="42" t="e">
        <f>IF(LEN(VLOOKUP($A780,#REF!,6,FALSE)),UPPER(RIGHT(VLOOKUP($A780,#REF!,6,FALSE),1)),"")</f>
        <v>#REF!</v>
      </c>
      <c r="M780" s="43" t="e">
        <f>IF(LEN(VLOOKUP($A780,#REF!,7,FALSE)),UPPER(RIGHT(VLOOKUP($A780,#REF!,7,FALSE),1)),"")</f>
        <v>#REF!</v>
      </c>
      <c r="N780" s="206"/>
      <c r="O780" s="206"/>
      <c r="P780" s="206"/>
      <c r="Q780" s="206"/>
      <c r="R780" s="206"/>
      <c r="S780" s="63" t="e">
        <f>HLOOKUP("Device Tree Pin Name",#REF!,MATCH($A780,#REF!,0),FALSE)</f>
        <v>#REF!</v>
      </c>
      <c r="T780" s="47" t="e">
        <f>HLOOKUP("power rail",#REF!,MATCH($A780,#REF!,0),FALSE)</f>
        <v>#REF!</v>
      </c>
      <c r="U780" s="62" t="e">
        <f>HLOOKUP("Wake Capable",#REF!,MATCH($A780,#REF!,0),FALSE)</f>
        <v>#REF!</v>
      </c>
      <c r="V780" s="62" t="e">
        <f>HLOOKUP("Strap",#REF!,MATCH($A780,#REF!,0),FALSE)</f>
        <v>#REF!</v>
      </c>
      <c r="W780" s="62"/>
      <c r="X780" s="62"/>
      <c r="Y780" s="62"/>
      <c r="Z780" s="47"/>
      <c r="AA780" s="47" t="e">
        <f>HLOOKUP("Pad type",#REF!,MATCH($A780,#REF!,0),FALSE)</f>
        <v>#REF!</v>
      </c>
      <c r="AB780" s="63"/>
      <c r="AC780" s="63" t="e">
        <f>HLOOKUP("POR Pin State",#REF!,MATCH($A780,#REF!,0),FALSE)</f>
        <v>#REF!</v>
      </c>
      <c r="AD780" s="207"/>
      <c r="AE780" s="208"/>
      <c r="AF780" s="208"/>
      <c r="AG780" s="208"/>
      <c r="AH780" s="209"/>
      <c r="AI780" s="209"/>
      <c r="AJ780" s="210"/>
      <c r="AK780" s="210"/>
      <c r="AL780" s="210"/>
      <c r="AM780" s="210"/>
      <c r="AN780" s="210"/>
      <c r="AO780" s="210"/>
      <c r="AP780" s="210"/>
      <c r="AQ780" s="215" t="s">
        <v>1852</v>
      </c>
      <c r="AR780" s="105"/>
      <c r="AS780" s="105"/>
      <c r="AT780" s="105"/>
      <c r="AU780" s="105"/>
      <c r="AV780" s="105"/>
      <c r="AW780" s="105"/>
      <c r="AX780" s="105"/>
      <c r="AY780" s="105"/>
      <c r="AZ780" s="105"/>
      <c r="BA780" s="105"/>
      <c r="BB780" s="218"/>
      <c r="BC780" s="105"/>
      <c r="BD780" s="250"/>
      <c r="BE780" s="252" t="s">
        <v>1853</v>
      </c>
      <c r="BF780" s="147" t="e">
        <f>VLOOKUP($A780,#REF!,34,FALSE)</f>
        <v>#REF!</v>
      </c>
      <c r="BG780" s="147" t="e">
        <f>VLOOKUP($A780,#REF!,22,FALSE)</f>
        <v>#REF!</v>
      </c>
      <c r="BH780" s="149"/>
    </row>
    <row r="781" s="5" customFormat="1" ht="12.95" customHeight="1" spans="1:60">
      <c r="A781" s="48" t="s">
        <v>1854</v>
      </c>
      <c r="B781" s="38" t="e">
        <f>VLOOKUP($A781,#REF!,34,FALSE)</f>
        <v>#REF!</v>
      </c>
      <c r="C781" s="39" t="str">
        <f t="shared" si="167"/>
        <v>unused_DDR_XM1_B8WCK_P</v>
      </c>
      <c r="D781" s="40" t="e">
        <f>IF(LEN(VLOOKUP($A781,#REF!,8,FALSE)),LEFT(VLOOKUP($A781,#REF!,8,FALSE),LEN(VLOOKUP($A781,#REF!,8,FALSE))-2),"")</f>
        <v>#REF!</v>
      </c>
      <c r="E781" s="41" t="e">
        <f>IF(LEN(VLOOKUP($A781,#REF!,4,FALSE)),IF(INDEX(#REF!,MATCH($A781,#REF!,0),1),LEFT(VLOOKUP($A781,#REF!,4,FALSE),LEN(VLOOKUP($A781,#REF!,4,FALSE))-2),CONCATENATE(LEFT(VLOOKUP($A781,#REF!,4,FALSE),LEN(VLOOKUP($A781,#REF!,4,FALSE))-2),"*")),"")</f>
        <v>#REF!</v>
      </c>
      <c r="F781" s="42" t="e">
        <f>IF(LEN(VLOOKUP($A781,#REF!,5,FALSE)),IF(INDEX(#REF!,MATCH($A781,#REF!,0),2),LEFT(VLOOKUP($A781,#REF!,5,FALSE),LEN(VLOOKUP($A781,#REF!,5,FALSE))-2),CONCATENATE(LEFT(VLOOKUP($A781,#REF!,5,FALSE),LEN(VLOOKUP($A781,#REF!,5,FALSE))-2),"*")),"")</f>
        <v>#REF!</v>
      </c>
      <c r="G781" s="42" t="e">
        <f>IF(LEN(VLOOKUP($A781,#REF!,6,FALSE)),IF(INDEX(#REF!,MATCH($A781,#REF!,0),3),LEFT(VLOOKUP($A781,#REF!,6,FALSE),LEN(VLOOKUP($A781,#REF!,6,FALSE))-2),CONCATENATE(LEFT(VLOOKUP($A781,#REF!,6,FALSE),LEN(VLOOKUP($A781,#REF!,6,FALSE))-2),"*")),"")</f>
        <v>#REF!</v>
      </c>
      <c r="H781" s="43" t="e">
        <f>IF(LEN(VLOOKUP($A781,#REF!,7,FALSE)),IF(INDEX(#REF!,MATCH($A781,#REF!,0),4),LEFT(VLOOKUP($A781,#REF!,7,FALSE),LEN(VLOOKUP($A781,#REF!,7,FALSE))-2),CONCATENATE(LEFT(VLOOKUP($A781,#REF!,7,FALSE),LEN(VLOOKUP($A781,#REF!,7,FALSE))-2),"*")),"")</f>
        <v>#REF!</v>
      </c>
      <c r="I781" s="54" t="e">
        <f>IF(LEN(VLOOKUP($A781,#REF!,8,FALSE)),UPPER(RIGHT(VLOOKUP($A781,#REF!,8,FALSE),1)),"")</f>
        <v>#REF!</v>
      </c>
      <c r="J781" s="42" t="e">
        <f>IF(LEN(VLOOKUP($A781,#REF!,4,FALSE)),UPPER(RIGHT(VLOOKUP($A781,#REF!,4,FALSE),1)),"")</f>
        <v>#REF!</v>
      </c>
      <c r="K781" s="42" t="e">
        <f>IF(LEN(VLOOKUP($A781,#REF!,5,FALSE)),UPPER(RIGHT(VLOOKUP($A781,#REF!,5,FALSE),1)),"")</f>
        <v>#REF!</v>
      </c>
      <c r="L781" s="42" t="e">
        <f>IF(LEN(VLOOKUP($A781,#REF!,6,FALSE)),UPPER(RIGHT(VLOOKUP($A781,#REF!,6,FALSE),1)),"")</f>
        <v>#REF!</v>
      </c>
      <c r="M781" s="43" t="e">
        <f>IF(LEN(VLOOKUP($A781,#REF!,7,FALSE)),UPPER(RIGHT(VLOOKUP($A781,#REF!,7,FALSE),1)),"")</f>
        <v>#REF!</v>
      </c>
      <c r="N781" s="206"/>
      <c r="O781" s="206"/>
      <c r="P781" s="206"/>
      <c r="Q781" s="206"/>
      <c r="R781" s="206"/>
      <c r="S781" s="63" t="e">
        <f>HLOOKUP("Device Tree Pin Name",#REF!,MATCH($A781,#REF!,0),FALSE)</f>
        <v>#REF!</v>
      </c>
      <c r="T781" s="47" t="e">
        <f>HLOOKUP("power rail",#REF!,MATCH($A781,#REF!,0),FALSE)</f>
        <v>#REF!</v>
      </c>
      <c r="U781" s="62" t="e">
        <f>HLOOKUP("Wake Capable",#REF!,MATCH($A781,#REF!,0),FALSE)</f>
        <v>#REF!</v>
      </c>
      <c r="V781" s="62" t="e">
        <f>HLOOKUP("Strap",#REF!,MATCH($A781,#REF!,0),FALSE)</f>
        <v>#REF!</v>
      </c>
      <c r="W781" s="62"/>
      <c r="X781" s="62"/>
      <c r="Y781" s="62"/>
      <c r="Z781" s="47"/>
      <c r="AA781" s="47" t="e">
        <f>HLOOKUP("Pad type",#REF!,MATCH($A781,#REF!,0),FALSE)</f>
        <v>#REF!</v>
      </c>
      <c r="AB781" s="63"/>
      <c r="AC781" s="63" t="e">
        <f>HLOOKUP("POR Pin State",#REF!,MATCH($A781,#REF!,0),FALSE)</f>
        <v>#REF!</v>
      </c>
      <c r="AD781" s="207"/>
      <c r="AE781" s="208"/>
      <c r="AF781" s="208"/>
      <c r="AG781" s="208"/>
      <c r="AH781" s="209"/>
      <c r="AI781" s="209"/>
      <c r="AJ781" s="210"/>
      <c r="AK781" s="210"/>
      <c r="AL781" s="210"/>
      <c r="AM781" s="210"/>
      <c r="AN781" s="210"/>
      <c r="AO781" s="210"/>
      <c r="AP781" s="210"/>
      <c r="AQ781" s="215" t="s">
        <v>1854</v>
      </c>
      <c r="AR781" s="105"/>
      <c r="AS781" s="105"/>
      <c r="AT781" s="105"/>
      <c r="AU781" s="105"/>
      <c r="AV781" s="105"/>
      <c r="AW781" s="105"/>
      <c r="AX781" s="105"/>
      <c r="AY781" s="105"/>
      <c r="AZ781" s="105"/>
      <c r="BA781" s="105"/>
      <c r="BB781" s="218"/>
      <c r="BC781" s="105"/>
      <c r="BD781" s="250"/>
      <c r="BE781" s="252" t="s">
        <v>1855</v>
      </c>
      <c r="BF781" s="147" t="e">
        <f>VLOOKUP($A781,#REF!,34,FALSE)</f>
        <v>#REF!</v>
      </c>
      <c r="BG781" s="147" t="e">
        <f>VLOOKUP($A781,#REF!,22,FALSE)</f>
        <v>#REF!</v>
      </c>
      <c r="BH781" s="149"/>
    </row>
    <row r="782" s="5" customFormat="1" ht="12.95" customHeight="1" spans="1:60">
      <c r="A782" s="48" t="s">
        <v>1856</v>
      </c>
      <c r="B782" s="38" t="e">
        <f>VLOOKUP($A782,#REF!,34,FALSE)</f>
        <v>#REF!</v>
      </c>
      <c r="C782" s="39" t="str">
        <f t="shared" si="167"/>
        <v>unused_DDR_XM1_B8WCK_N</v>
      </c>
      <c r="D782" s="40" t="e">
        <f>IF(LEN(VLOOKUP($A782,#REF!,8,FALSE)),LEFT(VLOOKUP($A782,#REF!,8,FALSE),LEN(VLOOKUP($A782,#REF!,8,FALSE))-2),"")</f>
        <v>#REF!</v>
      </c>
      <c r="E782" s="41" t="e">
        <f>IF(LEN(VLOOKUP($A782,#REF!,4,FALSE)),IF(INDEX(#REF!,MATCH($A782,#REF!,0),1),LEFT(VLOOKUP($A782,#REF!,4,FALSE),LEN(VLOOKUP($A782,#REF!,4,FALSE))-2),CONCATENATE(LEFT(VLOOKUP($A782,#REF!,4,FALSE),LEN(VLOOKUP($A782,#REF!,4,FALSE))-2),"*")),"")</f>
        <v>#REF!</v>
      </c>
      <c r="F782" s="42" t="e">
        <f>IF(LEN(VLOOKUP($A782,#REF!,5,FALSE)),IF(INDEX(#REF!,MATCH($A782,#REF!,0),2),LEFT(VLOOKUP($A782,#REF!,5,FALSE),LEN(VLOOKUP($A782,#REF!,5,FALSE))-2),CONCATENATE(LEFT(VLOOKUP($A782,#REF!,5,FALSE),LEN(VLOOKUP($A782,#REF!,5,FALSE))-2),"*")),"")</f>
        <v>#REF!</v>
      </c>
      <c r="G782" s="42" t="e">
        <f>IF(LEN(VLOOKUP($A782,#REF!,6,FALSE)),IF(INDEX(#REF!,MATCH($A782,#REF!,0),3),LEFT(VLOOKUP($A782,#REF!,6,FALSE),LEN(VLOOKUP($A782,#REF!,6,FALSE))-2),CONCATENATE(LEFT(VLOOKUP($A782,#REF!,6,FALSE),LEN(VLOOKUP($A782,#REF!,6,FALSE))-2),"*")),"")</f>
        <v>#REF!</v>
      </c>
      <c r="H782" s="43" t="e">
        <f>IF(LEN(VLOOKUP($A782,#REF!,7,FALSE)),IF(INDEX(#REF!,MATCH($A782,#REF!,0),4),LEFT(VLOOKUP($A782,#REF!,7,FALSE),LEN(VLOOKUP($A782,#REF!,7,FALSE))-2),CONCATENATE(LEFT(VLOOKUP($A782,#REF!,7,FALSE),LEN(VLOOKUP($A782,#REF!,7,FALSE))-2),"*")),"")</f>
        <v>#REF!</v>
      </c>
      <c r="I782" s="54" t="e">
        <f>IF(LEN(VLOOKUP($A782,#REF!,8,FALSE)),UPPER(RIGHT(VLOOKUP($A782,#REF!,8,FALSE),1)),"")</f>
        <v>#REF!</v>
      </c>
      <c r="J782" s="42" t="e">
        <f>IF(LEN(VLOOKUP($A782,#REF!,4,FALSE)),UPPER(RIGHT(VLOOKUP($A782,#REF!,4,FALSE),1)),"")</f>
        <v>#REF!</v>
      </c>
      <c r="K782" s="42" t="e">
        <f>IF(LEN(VLOOKUP($A782,#REF!,5,FALSE)),UPPER(RIGHT(VLOOKUP($A782,#REF!,5,FALSE),1)),"")</f>
        <v>#REF!</v>
      </c>
      <c r="L782" s="42" t="e">
        <f>IF(LEN(VLOOKUP($A782,#REF!,6,FALSE)),UPPER(RIGHT(VLOOKUP($A782,#REF!,6,FALSE),1)),"")</f>
        <v>#REF!</v>
      </c>
      <c r="M782" s="43" t="e">
        <f>IF(LEN(VLOOKUP($A782,#REF!,7,FALSE)),UPPER(RIGHT(VLOOKUP($A782,#REF!,7,FALSE),1)),"")</f>
        <v>#REF!</v>
      </c>
      <c r="N782" s="206"/>
      <c r="O782" s="206"/>
      <c r="P782" s="206"/>
      <c r="Q782" s="206"/>
      <c r="R782" s="206"/>
      <c r="S782" s="63" t="e">
        <f>HLOOKUP("Device Tree Pin Name",#REF!,MATCH($A782,#REF!,0),FALSE)</f>
        <v>#REF!</v>
      </c>
      <c r="T782" s="47" t="e">
        <f>HLOOKUP("power rail",#REF!,MATCH($A782,#REF!,0),FALSE)</f>
        <v>#REF!</v>
      </c>
      <c r="U782" s="62" t="e">
        <f>HLOOKUP("Wake Capable",#REF!,MATCH($A782,#REF!,0),FALSE)</f>
        <v>#REF!</v>
      </c>
      <c r="V782" s="62" t="e">
        <f>HLOOKUP("Strap",#REF!,MATCH($A782,#REF!,0),FALSE)</f>
        <v>#REF!</v>
      </c>
      <c r="W782" s="62"/>
      <c r="X782" s="62"/>
      <c r="Y782" s="62"/>
      <c r="Z782" s="47"/>
      <c r="AA782" s="47" t="e">
        <f>HLOOKUP("Pad type",#REF!,MATCH($A782,#REF!,0),FALSE)</f>
        <v>#REF!</v>
      </c>
      <c r="AB782" s="63"/>
      <c r="AC782" s="63" t="e">
        <f>HLOOKUP("POR Pin State",#REF!,MATCH($A782,#REF!,0),FALSE)</f>
        <v>#REF!</v>
      </c>
      <c r="AD782" s="207"/>
      <c r="AE782" s="208"/>
      <c r="AF782" s="208"/>
      <c r="AG782" s="208"/>
      <c r="AH782" s="209"/>
      <c r="AI782" s="209"/>
      <c r="AJ782" s="210"/>
      <c r="AK782" s="210"/>
      <c r="AL782" s="210"/>
      <c r="AM782" s="210"/>
      <c r="AN782" s="210"/>
      <c r="AO782" s="210"/>
      <c r="AP782" s="210"/>
      <c r="AQ782" s="215" t="s">
        <v>1856</v>
      </c>
      <c r="AR782" s="105"/>
      <c r="AS782" s="105"/>
      <c r="AT782" s="105"/>
      <c r="AU782" s="105"/>
      <c r="AV782" s="105"/>
      <c r="AW782" s="105"/>
      <c r="AX782" s="105"/>
      <c r="AY782" s="105"/>
      <c r="AZ782" s="105"/>
      <c r="BA782" s="105"/>
      <c r="BB782" s="218"/>
      <c r="BC782" s="105"/>
      <c r="BD782" s="250"/>
      <c r="BE782" s="252" t="s">
        <v>1857</v>
      </c>
      <c r="BF782" s="147" t="e">
        <f>VLOOKUP($A782,#REF!,34,FALSE)</f>
        <v>#REF!</v>
      </c>
      <c r="BG782" s="147" t="e">
        <f>VLOOKUP($A782,#REF!,22,FALSE)</f>
        <v>#REF!</v>
      </c>
      <c r="BH782" s="149"/>
    </row>
    <row r="783" s="5" customFormat="1" ht="12.95" customHeight="1" spans="1:60">
      <c r="A783" s="48" t="s">
        <v>1858</v>
      </c>
      <c r="B783" s="38" t="e">
        <f>VLOOKUP($A783,#REF!,34,FALSE)</f>
        <v>#REF!</v>
      </c>
      <c r="C783" s="39" t="str">
        <f t="shared" si="167"/>
        <v>unused_DDR_XM1_B8RDQS_P</v>
      </c>
      <c r="D783" s="40" t="e">
        <f>IF(LEN(VLOOKUP($A783,#REF!,8,FALSE)),LEFT(VLOOKUP($A783,#REF!,8,FALSE),LEN(VLOOKUP($A783,#REF!,8,FALSE))-2),"")</f>
        <v>#REF!</v>
      </c>
      <c r="E783" s="41" t="e">
        <f>IF(LEN(VLOOKUP($A783,#REF!,4,FALSE)),IF(INDEX(#REF!,MATCH($A783,#REF!,0),1),LEFT(VLOOKUP($A783,#REF!,4,FALSE),LEN(VLOOKUP($A783,#REF!,4,FALSE))-2),CONCATENATE(LEFT(VLOOKUP($A783,#REF!,4,FALSE),LEN(VLOOKUP($A783,#REF!,4,FALSE))-2),"*")),"")</f>
        <v>#REF!</v>
      </c>
      <c r="F783" s="42" t="e">
        <f>IF(LEN(VLOOKUP($A783,#REF!,5,FALSE)),IF(INDEX(#REF!,MATCH($A783,#REF!,0),2),LEFT(VLOOKUP($A783,#REF!,5,FALSE),LEN(VLOOKUP($A783,#REF!,5,FALSE))-2),CONCATENATE(LEFT(VLOOKUP($A783,#REF!,5,FALSE),LEN(VLOOKUP($A783,#REF!,5,FALSE))-2),"*")),"")</f>
        <v>#REF!</v>
      </c>
      <c r="G783" s="42" t="e">
        <f>IF(LEN(VLOOKUP($A783,#REF!,6,FALSE)),IF(INDEX(#REF!,MATCH($A783,#REF!,0),3),LEFT(VLOOKUP($A783,#REF!,6,FALSE),LEN(VLOOKUP($A783,#REF!,6,FALSE))-2),CONCATENATE(LEFT(VLOOKUP($A783,#REF!,6,FALSE),LEN(VLOOKUP($A783,#REF!,6,FALSE))-2),"*")),"")</f>
        <v>#REF!</v>
      </c>
      <c r="H783" s="43" t="e">
        <f>IF(LEN(VLOOKUP($A783,#REF!,7,FALSE)),IF(INDEX(#REF!,MATCH($A783,#REF!,0),4),LEFT(VLOOKUP($A783,#REF!,7,FALSE),LEN(VLOOKUP($A783,#REF!,7,FALSE))-2),CONCATENATE(LEFT(VLOOKUP($A783,#REF!,7,FALSE),LEN(VLOOKUP($A783,#REF!,7,FALSE))-2),"*")),"")</f>
        <v>#REF!</v>
      </c>
      <c r="I783" s="54" t="e">
        <f>IF(LEN(VLOOKUP($A783,#REF!,8,FALSE)),UPPER(RIGHT(VLOOKUP($A783,#REF!,8,FALSE),1)),"")</f>
        <v>#REF!</v>
      </c>
      <c r="J783" s="42" t="e">
        <f>IF(LEN(VLOOKUP($A783,#REF!,4,FALSE)),UPPER(RIGHT(VLOOKUP($A783,#REF!,4,FALSE),1)),"")</f>
        <v>#REF!</v>
      </c>
      <c r="K783" s="42" t="e">
        <f>IF(LEN(VLOOKUP($A783,#REF!,5,FALSE)),UPPER(RIGHT(VLOOKUP($A783,#REF!,5,FALSE),1)),"")</f>
        <v>#REF!</v>
      </c>
      <c r="L783" s="42" t="e">
        <f>IF(LEN(VLOOKUP($A783,#REF!,6,FALSE)),UPPER(RIGHT(VLOOKUP($A783,#REF!,6,FALSE),1)),"")</f>
        <v>#REF!</v>
      </c>
      <c r="M783" s="43" t="e">
        <f>IF(LEN(VLOOKUP($A783,#REF!,7,FALSE)),UPPER(RIGHT(VLOOKUP($A783,#REF!,7,FALSE),1)),"")</f>
        <v>#REF!</v>
      </c>
      <c r="N783" s="206"/>
      <c r="O783" s="206"/>
      <c r="P783" s="206"/>
      <c r="Q783" s="206"/>
      <c r="R783" s="206"/>
      <c r="S783" s="63" t="e">
        <f>HLOOKUP("Device Tree Pin Name",#REF!,MATCH($A783,#REF!,0),FALSE)</f>
        <v>#REF!</v>
      </c>
      <c r="T783" s="47" t="e">
        <f>HLOOKUP("power rail",#REF!,MATCH($A783,#REF!,0),FALSE)</f>
        <v>#REF!</v>
      </c>
      <c r="U783" s="62" t="e">
        <f>HLOOKUP("Wake Capable",#REF!,MATCH($A783,#REF!,0),FALSE)</f>
        <v>#REF!</v>
      </c>
      <c r="V783" s="62" t="e">
        <f>HLOOKUP("Strap",#REF!,MATCH($A783,#REF!,0),FALSE)</f>
        <v>#REF!</v>
      </c>
      <c r="W783" s="62"/>
      <c r="X783" s="62"/>
      <c r="Y783" s="62"/>
      <c r="Z783" s="47"/>
      <c r="AA783" s="47" t="e">
        <f>HLOOKUP("Pad type",#REF!,MATCH($A783,#REF!,0),FALSE)</f>
        <v>#REF!</v>
      </c>
      <c r="AB783" s="63"/>
      <c r="AC783" s="63" t="e">
        <f>HLOOKUP("POR Pin State",#REF!,MATCH($A783,#REF!,0),FALSE)</f>
        <v>#REF!</v>
      </c>
      <c r="AD783" s="207"/>
      <c r="AE783" s="208"/>
      <c r="AF783" s="208"/>
      <c r="AG783" s="208"/>
      <c r="AH783" s="209"/>
      <c r="AI783" s="209"/>
      <c r="AJ783" s="210"/>
      <c r="AK783" s="210"/>
      <c r="AL783" s="210"/>
      <c r="AM783" s="210"/>
      <c r="AN783" s="210"/>
      <c r="AO783" s="210"/>
      <c r="AP783" s="210"/>
      <c r="AQ783" s="215" t="s">
        <v>1858</v>
      </c>
      <c r="AR783" s="105"/>
      <c r="AS783" s="105"/>
      <c r="AT783" s="105"/>
      <c r="AU783" s="105"/>
      <c r="AV783" s="105"/>
      <c r="AW783" s="105"/>
      <c r="AX783" s="105"/>
      <c r="AY783" s="105"/>
      <c r="AZ783" s="105"/>
      <c r="BA783" s="105"/>
      <c r="BB783" s="218"/>
      <c r="BC783" s="105"/>
      <c r="BD783" s="250"/>
      <c r="BE783" s="252" t="s">
        <v>1859</v>
      </c>
      <c r="BF783" s="147" t="e">
        <f>VLOOKUP($A783,#REF!,34,FALSE)</f>
        <v>#REF!</v>
      </c>
      <c r="BG783" s="147" t="e">
        <f>VLOOKUP($A783,#REF!,22,FALSE)</f>
        <v>#REF!</v>
      </c>
      <c r="BH783" s="149"/>
    </row>
    <row r="784" s="5" customFormat="1" ht="12.95" customHeight="1" spans="1:60">
      <c r="A784" s="48" t="s">
        <v>1860</v>
      </c>
      <c r="B784" s="38" t="e">
        <f>VLOOKUP($A784,#REF!,34,FALSE)</f>
        <v>#REF!</v>
      </c>
      <c r="C784" s="39" t="str">
        <f t="shared" si="167"/>
        <v>unused_DDR_XM1_B8RDQS_N</v>
      </c>
      <c r="D784" s="40" t="e">
        <f>IF(LEN(VLOOKUP($A784,#REF!,8,FALSE)),LEFT(VLOOKUP($A784,#REF!,8,FALSE),LEN(VLOOKUP($A784,#REF!,8,FALSE))-2),"")</f>
        <v>#REF!</v>
      </c>
      <c r="E784" s="41" t="e">
        <f>IF(LEN(VLOOKUP($A784,#REF!,4,FALSE)),IF(INDEX(#REF!,MATCH($A784,#REF!,0),1),LEFT(VLOOKUP($A784,#REF!,4,FALSE),LEN(VLOOKUP($A784,#REF!,4,FALSE))-2),CONCATENATE(LEFT(VLOOKUP($A784,#REF!,4,FALSE),LEN(VLOOKUP($A784,#REF!,4,FALSE))-2),"*")),"")</f>
        <v>#REF!</v>
      </c>
      <c r="F784" s="42" t="e">
        <f>IF(LEN(VLOOKUP($A784,#REF!,5,FALSE)),IF(INDEX(#REF!,MATCH($A784,#REF!,0),2),LEFT(VLOOKUP($A784,#REF!,5,FALSE),LEN(VLOOKUP($A784,#REF!,5,FALSE))-2),CONCATENATE(LEFT(VLOOKUP($A784,#REF!,5,FALSE),LEN(VLOOKUP($A784,#REF!,5,FALSE))-2),"*")),"")</f>
        <v>#REF!</v>
      </c>
      <c r="G784" s="42" t="e">
        <f>IF(LEN(VLOOKUP($A784,#REF!,6,FALSE)),IF(INDEX(#REF!,MATCH($A784,#REF!,0),3),LEFT(VLOOKUP($A784,#REF!,6,FALSE),LEN(VLOOKUP($A784,#REF!,6,FALSE))-2),CONCATENATE(LEFT(VLOOKUP($A784,#REF!,6,FALSE),LEN(VLOOKUP($A784,#REF!,6,FALSE))-2),"*")),"")</f>
        <v>#REF!</v>
      </c>
      <c r="H784" s="43" t="e">
        <f>IF(LEN(VLOOKUP($A784,#REF!,7,FALSE)),IF(INDEX(#REF!,MATCH($A784,#REF!,0),4),LEFT(VLOOKUP($A784,#REF!,7,FALSE),LEN(VLOOKUP($A784,#REF!,7,FALSE))-2),CONCATENATE(LEFT(VLOOKUP($A784,#REF!,7,FALSE),LEN(VLOOKUP($A784,#REF!,7,FALSE))-2),"*")),"")</f>
        <v>#REF!</v>
      </c>
      <c r="I784" s="54" t="e">
        <f>IF(LEN(VLOOKUP($A784,#REF!,8,FALSE)),UPPER(RIGHT(VLOOKUP($A784,#REF!,8,FALSE),1)),"")</f>
        <v>#REF!</v>
      </c>
      <c r="J784" s="42" t="e">
        <f>IF(LEN(VLOOKUP($A784,#REF!,4,FALSE)),UPPER(RIGHT(VLOOKUP($A784,#REF!,4,FALSE),1)),"")</f>
        <v>#REF!</v>
      </c>
      <c r="K784" s="42" t="e">
        <f>IF(LEN(VLOOKUP($A784,#REF!,5,FALSE)),UPPER(RIGHT(VLOOKUP($A784,#REF!,5,FALSE),1)),"")</f>
        <v>#REF!</v>
      </c>
      <c r="L784" s="42" t="e">
        <f>IF(LEN(VLOOKUP($A784,#REF!,6,FALSE)),UPPER(RIGHT(VLOOKUP($A784,#REF!,6,FALSE),1)),"")</f>
        <v>#REF!</v>
      </c>
      <c r="M784" s="43" t="e">
        <f>IF(LEN(VLOOKUP($A784,#REF!,7,FALSE)),UPPER(RIGHT(VLOOKUP($A784,#REF!,7,FALSE),1)),"")</f>
        <v>#REF!</v>
      </c>
      <c r="N784" s="206"/>
      <c r="O784" s="206"/>
      <c r="P784" s="206"/>
      <c r="Q784" s="206"/>
      <c r="R784" s="206"/>
      <c r="S784" s="63" t="e">
        <f>HLOOKUP("Device Tree Pin Name",#REF!,MATCH($A784,#REF!,0),FALSE)</f>
        <v>#REF!</v>
      </c>
      <c r="T784" s="47" t="e">
        <f>HLOOKUP("power rail",#REF!,MATCH($A784,#REF!,0),FALSE)</f>
        <v>#REF!</v>
      </c>
      <c r="U784" s="62" t="e">
        <f>HLOOKUP("Wake Capable",#REF!,MATCH($A784,#REF!,0),FALSE)</f>
        <v>#REF!</v>
      </c>
      <c r="V784" s="62" t="e">
        <f>HLOOKUP("Strap",#REF!,MATCH($A784,#REF!,0),FALSE)</f>
        <v>#REF!</v>
      </c>
      <c r="W784" s="62"/>
      <c r="X784" s="62"/>
      <c r="Y784" s="62"/>
      <c r="Z784" s="47"/>
      <c r="AA784" s="47" t="e">
        <f>HLOOKUP("Pad type",#REF!,MATCH($A784,#REF!,0),FALSE)</f>
        <v>#REF!</v>
      </c>
      <c r="AB784" s="63"/>
      <c r="AC784" s="63" t="e">
        <f>HLOOKUP("POR Pin State",#REF!,MATCH($A784,#REF!,0),FALSE)</f>
        <v>#REF!</v>
      </c>
      <c r="AD784" s="207"/>
      <c r="AE784" s="208"/>
      <c r="AF784" s="208"/>
      <c r="AG784" s="208"/>
      <c r="AH784" s="209"/>
      <c r="AI784" s="209"/>
      <c r="AJ784" s="210"/>
      <c r="AK784" s="210"/>
      <c r="AL784" s="210"/>
      <c r="AM784" s="210"/>
      <c r="AN784" s="210"/>
      <c r="AO784" s="210"/>
      <c r="AP784" s="210"/>
      <c r="AQ784" s="215" t="s">
        <v>1860</v>
      </c>
      <c r="AR784" s="105"/>
      <c r="AS784" s="105"/>
      <c r="AT784" s="105"/>
      <c r="AU784" s="105"/>
      <c r="AV784" s="105"/>
      <c r="AW784" s="105"/>
      <c r="AX784" s="105"/>
      <c r="AY784" s="105"/>
      <c r="AZ784" s="105"/>
      <c r="BA784" s="105"/>
      <c r="BB784" s="218"/>
      <c r="BC784" s="105"/>
      <c r="BD784" s="250"/>
      <c r="BE784" s="252" t="s">
        <v>1861</v>
      </c>
      <c r="BF784" s="147" t="e">
        <f>VLOOKUP($A784,#REF!,34,FALSE)</f>
        <v>#REF!</v>
      </c>
      <c r="BG784" s="147" t="e">
        <f>VLOOKUP($A784,#REF!,22,FALSE)</f>
        <v>#REF!</v>
      </c>
      <c r="BH784" s="149"/>
    </row>
    <row r="785" s="5" customFormat="1" ht="12.95" customHeight="1" spans="1:60">
      <c r="A785" s="10" t="s">
        <v>1862</v>
      </c>
      <c r="B785" s="38" t="e">
        <f>VLOOKUP($A785,#REF!,34,FALSE)</f>
        <v>#REF!</v>
      </c>
      <c r="C785" s="39" t="str">
        <f t="shared" si="167"/>
        <v>unused_DDR_XM1_B9D0</v>
      </c>
      <c r="D785" s="40" t="e">
        <f>IF(LEN(VLOOKUP($A785,#REF!,8,FALSE)),LEFT(VLOOKUP($A785,#REF!,8,FALSE),LEN(VLOOKUP($A785,#REF!,8,FALSE))-2),"")</f>
        <v>#REF!</v>
      </c>
      <c r="E785" s="41" t="e">
        <f>IF(LEN(VLOOKUP($A785,#REF!,4,FALSE)),IF(INDEX(#REF!,MATCH($A785,#REF!,0),1),LEFT(VLOOKUP($A785,#REF!,4,FALSE),LEN(VLOOKUP($A785,#REF!,4,FALSE))-2),CONCATENATE(LEFT(VLOOKUP($A785,#REF!,4,FALSE),LEN(VLOOKUP($A785,#REF!,4,FALSE))-2),"*")),"")</f>
        <v>#REF!</v>
      </c>
      <c r="F785" s="42" t="e">
        <f>IF(LEN(VLOOKUP($A785,#REF!,5,FALSE)),IF(INDEX(#REF!,MATCH($A785,#REF!,0),2),LEFT(VLOOKUP($A785,#REF!,5,FALSE),LEN(VLOOKUP($A785,#REF!,5,FALSE))-2),CONCATENATE(LEFT(VLOOKUP($A785,#REF!,5,FALSE),LEN(VLOOKUP($A785,#REF!,5,FALSE))-2),"*")),"")</f>
        <v>#REF!</v>
      </c>
      <c r="G785" s="42" t="e">
        <f>IF(LEN(VLOOKUP($A785,#REF!,6,FALSE)),IF(INDEX(#REF!,MATCH($A785,#REF!,0),3),LEFT(VLOOKUP($A785,#REF!,6,FALSE),LEN(VLOOKUP($A785,#REF!,6,FALSE))-2),CONCATENATE(LEFT(VLOOKUP($A785,#REF!,6,FALSE),LEN(VLOOKUP($A785,#REF!,6,FALSE))-2),"*")),"")</f>
        <v>#REF!</v>
      </c>
      <c r="H785" s="43" t="e">
        <f>IF(LEN(VLOOKUP($A785,#REF!,7,FALSE)),IF(INDEX(#REF!,MATCH($A785,#REF!,0),4),LEFT(VLOOKUP($A785,#REF!,7,FALSE),LEN(VLOOKUP($A785,#REF!,7,FALSE))-2),CONCATENATE(LEFT(VLOOKUP($A785,#REF!,7,FALSE),LEN(VLOOKUP($A785,#REF!,7,FALSE))-2),"*")),"")</f>
        <v>#REF!</v>
      </c>
      <c r="I785" s="54" t="e">
        <f>IF(LEN(VLOOKUP($A785,#REF!,8,FALSE)),UPPER(RIGHT(VLOOKUP($A785,#REF!,8,FALSE),1)),"")</f>
        <v>#REF!</v>
      </c>
      <c r="J785" s="42" t="e">
        <f>IF(LEN(VLOOKUP($A785,#REF!,4,FALSE)),UPPER(RIGHT(VLOOKUP($A785,#REF!,4,FALSE),1)),"")</f>
        <v>#REF!</v>
      </c>
      <c r="K785" s="42" t="e">
        <f>IF(LEN(VLOOKUP($A785,#REF!,5,FALSE)),UPPER(RIGHT(VLOOKUP($A785,#REF!,5,FALSE),1)),"")</f>
        <v>#REF!</v>
      </c>
      <c r="L785" s="42" t="e">
        <f>IF(LEN(VLOOKUP($A785,#REF!,6,FALSE)),UPPER(RIGHT(VLOOKUP($A785,#REF!,6,FALSE),1)),"")</f>
        <v>#REF!</v>
      </c>
      <c r="M785" s="43" t="e">
        <f>IF(LEN(VLOOKUP($A785,#REF!,7,FALSE)),UPPER(RIGHT(VLOOKUP($A785,#REF!,7,FALSE),1)),"")</f>
        <v>#REF!</v>
      </c>
      <c r="N785" s="206"/>
      <c r="O785" s="206"/>
      <c r="P785" s="206"/>
      <c r="Q785" s="206"/>
      <c r="R785" s="206"/>
      <c r="S785" s="63" t="e">
        <f>HLOOKUP("Device Tree Pin Name",#REF!,MATCH($A785,#REF!,0),FALSE)</f>
        <v>#REF!</v>
      </c>
      <c r="T785" s="47" t="e">
        <f>HLOOKUP("power rail",#REF!,MATCH($A785,#REF!,0),FALSE)</f>
        <v>#REF!</v>
      </c>
      <c r="U785" s="62" t="e">
        <f>HLOOKUP("Wake Capable",#REF!,MATCH($A785,#REF!,0),FALSE)</f>
        <v>#REF!</v>
      </c>
      <c r="V785" s="62" t="e">
        <f>HLOOKUP("Strap",#REF!,MATCH($A785,#REF!,0),FALSE)</f>
        <v>#REF!</v>
      </c>
      <c r="W785" s="62"/>
      <c r="X785" s="62"/>
      <c r="Y785" s="62"/>
      <c r="Z785" s="47"/>
      <c r="AA785" s="47" t="e">
        <f>HLOOKUP("Pad type",#REF!,MATCH($A785,#REF!,0),FALSE)</f>
        <v>#REF!</v>
      </c>
      <c r="AB785" s="63"/>
      <c r="AC785" s="63" t="e">
        <f>HLOOKUP("POR Pin State",#REF!,MATCH($A785,#REF!,0),FALSE)</f>
        <v>#REF!</v>
      </c>
      <c r="AD785" s="207"/>
      <c r="AE785" s="208"/>
      <c r="AF785" s="208"/>
      <c r="AG785" s="208"/>
      <c r="AH785" s="209"/>
      <c r="AI785" s="209"/>
      <c r="AJ785" s="210"/>
      <c r="AK785" s="210"/>
      <c r="AL785" s="210"/>
      <c r="AM785" s="210"/>
      <c r="AN785" s="210"/>
      <c r="AO785" s="210"/>
      <c r="AP785" s="210"/>
      <c r="AQ785" s="215" t="s">
        <v>1863</v>
      </c>
      <c r="AR785" s="105"/>
      <c r="AS785" s="105"/>
      <c r="AT785" s="105"/>
      <c r="AU785" s="105"/>
      <c r="AV785" s="105"/>
      <c r="AW785" s="105"/>
      <c r="AX785" s="105"/>
      <c r="AY785" s="105"/>
      <c r="AZ785" s="105"/>
      <c r="BA785" s="105"/>
      <c r="BB785" s="218"/>
      <c r="BC785" s="105"/>
      <c r="BD785" s="250"/>
      <c r="BE785" s="252" t="s">
        <v>1864</v>
      </c>
      <c r="BF785" s="147" t="e">
        <f>VLOOKUP($A785,#REF!,34,FALSE)</f>
        <v>#REF!</v>
      </c>
      <c r="BG785" s="147" t="e">
        <f>VLOOKUP($A785,#REF!,22,FALSE)</f>
        <v>#REF!</v>
      </c>
      <c r="BH785" s="149"/>
    </row>
    <row r="786" s="5" customFormat="1" ht="12.95" customHeight="1" spans="1:60">
      <c r="A786" s="10" t="s">
        <v>1865</v>
      </c>
      <c r="B786" s="38" t="e">
        <f>VLOOKUP($A786,#REF!,34,FALSE)</f>
        <v>#REF!</v>
      </c>
      <c r="C786" s="39" t="str">
        <f t="shared" si="167"/>
        <v>unused_DDR_XM1_B9D1</v>
      </c>
      <c r="D786" s="40" t="e">
        <f>IF(LEN(VLOOKUP($A786,#REF!,8,FALSE)),LEFT(VLOOKUP($A786,#REF!,8,FALSE),LEN(VLOOKUP($A786,#REF!,8,FALSE))-2),"")</f>
        <v>#REF!</v>
      </c>
      <c r="E786" s="41" t="e">
        <f>IF(LEN(VLOOKUP($A786,#REF!,4,FALSE)),IF(INDEX(#REF!,MATCH($A786,#REF!,0),1),LEFT(VLOOKUP($A786,#REF!,4,FALSE),LEN(VLOOKUP($A786,#REF!,4,FALSE))-2),CONCATENATE(LEFT(VLOOKUP($A786,#REF!,4,FALSE),LEN(VLOOKUP($A786,#REF!,4,FALSE))-2),"*")),"")</f>
        <v>#REF!</v>
      </c>
      <c r="F786" s="42" t="e">
        <f>IF(LEN(VLOOKUP($A786,#REF!,5,FALSE)),IF(INDEX(#REF!,MATCH($A786,#REF!,0),2),LEFT(VLOOKUP($A786,#REF!,5,FALSE),LEN(VLOOKUP($A786,#REF!,5,FALSE))-2),CONCATENATE(LEFT(VLOOKUP($A786,#REF!,5,FALSE),LEN(VLOOKUP($A786,#REF!,5,FALSE))-2),"*")),"")</f>
        <v>#REF!</v>
      </c>
      <c r="G786" s="42" t="e">
        <f>IF(LEN(VLOOKUP($A786,#REF!,6,FALSE)),IF(INDEX(#REF!,MATCH($A786,#REF!,0),3),LEFT(VLOOKUP($A786,#REF!,6,FALSE),LEN(VLOOKUP($A786,#REF!,6,FALSE))-2),CONCATENATE(LEFT(VLOOKUP($A786,#REF!,6,FALSE),LEN(VLOOKUP($A786,#REF!,6,FALSE))-2),"*")),"")</f>
        <v>#REF!</v>
      </c>
      <c r="H786" s="43" t="e">
        <f>IF(LEN(VLOOKUP($A786,#REF!,7,FALSE)),IF(INDEX(#REF!,MATCH($A786,#REF!,0),4),LEFT(VLOOKUP($A786,#REF!,7,FALSE),LEN(VLOOKUP($A786,#REF!,7,FALSE))-2),CONCATENATE(LEFT(VLOOKUP($A786,#REF!,7,FALSE),LEN(VLOOKUP($A786,#REF!,7,FALSE))-2),"*")),"")</f>
        <v>#REF!</v>
      </c>
      <c r="I786" s="54" t="e">
        <f>IF(LEN(VLOOKUP($A786,#REF!,8,FALSE)),UPPER(RIGHT(VLOOKUP($A786,#REF!,8,FALSE),1)),"")</f>
        <v>#REF!</v>
      </c>
      <c r="J786" s="42" t="e">
        <f>IF(LEN(VLOOKUP($A786,#REF!,4,FALSE)),UPPER(RIGHT(VLOOKUP($A786,#REF!,4,FALSE),1)),"")</f>
        <v>#REF!</v>
      </c>
      <c r="K786" s="42" t="e">
        <f>IF(LEN(VLOOKUP($A786,#REF!,5,FALSE)),UPPER(RIGHT(VLOOKUP($A786,#REF!,5,FALSE),1)),"")</f>
        <v>#REF!</v>
      </c>
      <c r="L786" s="42" t="e">
        <f>IF(LEN(VLOOKUP($A786,#REF!,6,FALSE)),UPPER(RIGHT(VLOOKUP($A786,#REF!,6,FALSE),1)),"")</f>
        <v>#REF!</v>
      </c>
      <c r="M786" s="43" t="e">
        <f>IF(LEN(VLOOKUP($A786,#REF!,7,FALSE)),UPPER(RIGHT(VLOOKUP($A786,#REF!,7,FALSE),1)),"")</f>
        <v>#REF!</v>
      </c>
      <c r="N786" s="206"/>
      <c r="O786" s="206"/>
      <c r="P786" s="206"/>
      <c r="Q786" s="206"/>
      <c r="R786" s="206"/>
      <c r="S786" s="63" t="e">
        <f>HLOOKUP("Device Tree Pin Name",#REF!,MATCH($A786,#REF!,0),FALSE)</f>
        <v>#REF!</v>
      </c>
      <c r="T786" s="47" t="e">
        <f>HLOOKUP("power rail",#REF!,MATCH($A786,#REF!,0),FALSE)</f>
        <v>#REF!</v>
      </c>
      <c r="U786" s="62" t="e">
        <f>HLOOKUP("Wake Capable",#REF!,MATCH($A786,#REF!,0),FALSE)</f>
        <v>#REF!</v>
      </c>
      <c r="V786" s="62" t="e">
        <f>HLOOKUP("Strap",#REF!,MATCH($A786,#REF!,0),FALSE)</f>
        <v>#REF!</v>
      </c>
      <c r="W786" s="62"/>
      <c r="X786" s="62"/>
      <c r="Y786" s="62"/>
      <c r="Z786" s="47"/>
      <c r="AA786" s="47" t="e">
        <f>HLOOKUP("Pad type",#REF!,MATCH($A786,#REF!,0),FALSE)</f>
        <v>#REF!</v>
      </c>
      <c r="AB786" s="63"/>
      <c r="AC786" s="63" t="e">
        <f>HLOOKUP("POR Pin State",#REF!,MATCH($A786,#REF!,0),FALSE)</f>
        <v>#REF!</v>
      </c>
      <c r="AD786" s="207"/>
      <c r="AE786" s="208"/>
      <c r="AF786" s="208"/>
      <c r="AG786" s="208"/>
      <c r="AH786" s="209"/>
      <c r="AI786" s="209"/>
      <c r="AJ786" s="210"/>
      <c r="AK786" s="210"/>
      <c r="AL786" s="210"/>
      <c r="AM786" s="210"/>
      <c r="AN786" s="210"/>
      <c r="AO786" s="210"/>
      <c r="AP786" s="210"/>
      <c r="AQ786" s="215" t="s">
        <v>1866</v>
      </c>
      <c r="AR786" s="105"/>
      <c r="AS786" s="105"/>
      <c r="AT786" s="105"/>
      <c r="AU786" s="105"/>
      <c r="AV786" s="105"/>
      <c r="AW786" s="105"/>
      <c r="AX786" s="105"/>
      <c r="AY786" s="105"/>
      <c r="AZ786" s="105"/>
      <c r="BA786" s="105"/>
      <c r="BB786" s="218"/>
      <c r="BC786" s="105"/>
      <c r="BD786" s="250"/>
      <c r="BE786" s="252" t="s">
        <v>1867</v>
      </c>
      <c r="BF786" s="147" t="e">
        <f>VLOOKUP($A786,#REF!,34,FALSE)</f>
        <v>#REF!</v>
      </c>
      <c r="BG786" s="147" t="e">
        <f>VLOOKUP($A786,#REF!,22,FALSE)</f>
        <v>#REF!</v>
      </c>
      <c r="BH786" s="149"/>
    </row>
    <row r="787" s="5" customFormat="1" ht="12.95" customHeight="1" spans="1:60">
      <c r="A787" s="10" t="s">
        <v>1868</v>
      </c>
      <c r="B787" s="38" t="e">
        <f>VLOOKUP($A787,#REF!,34,FALSE)</f>
        <v>#REF!</v>
      </c>
      <c r="C787" s="39" t="str">
        <f t="shared" si="167"/>
        <v>unused_DDR_XM1_B9D2</v>
      </c>
      <c r="D787" s="40" t="e">
        <f>IF(LEN(VLOOKUP($A787,#REF!,8,FALSE)),LEFT(VLOOKUP($A787,#REF!,8,FALSE),LEN(VLOOKUP($A787,#REF!,8,FALSE))-2),"")</f>
        <v>#REF!</v>
      </c>
      <c r="E787" s="41" t="e">
        <f>IF(LEN(VLOOKUP($A787,#REF!,4,FALSE)),IF(INDEX(#REF!,MATCH($A787,#REF!,0),1),LEFT(VLOOKUP($A787,#REF!,4,FALSE),LEN(VLOOKUP($A787,#REF!,4,FALSE))-2),CONCATENATE(LEFT(VLOOKUP($A787,#REF!,4,FALSE),LEN(VLOOKUP($A787,#REF!,4,FALSE))-2),"*")),"")</f>
        <v>#REF!</v>
      </c>
      <c r="F787" s="42" t="e">
        <f>IF(LEN(VLOOKUP($A787,#REF!,5,FALSE)),IF(INDEX(#REF!,MATCH($A787,#REF!,0),2),LEFT(VLOOKUP($A787,#REF!,5,FALSE),LEN(VLOOKUP($A787,#REF!,5,FALSE))-2),CONCATENATE(LEFT(VLOOKUP($A787,#REF!,5,FALSE),LEN(VLOOKUP($A787,#REF!,5,FALSE))-2),"*")),"")</f>
        <v>#REF!</v>
      </c>
      <c r="G787" s="42" t="e">
        <f>IF(LEN(VLOOKUP($A787,#REF!,6,FALSE)),IF(INDEX(#REF!,MATCH($A787,#REF!,0),3),LEFT(VLOOKUP($A787,#REF!,6,FALSE),LEN(VLOOKUP($A787,#REF!,6,FALSE))-2),CONCATENATE(LEFT(VLOOKUP($A787,#REF!,6,FALSE),LEN(VLOOKUP($A787,#REF!,6,FALSE))-2),"*")),"")</f>
        <v>#REF!</v>
      </c>
      <c r="H787" s="43" t="e">
        <f>IF(LEN(VLOOKUP($A787,#REF!,7,FALSE)),IF(INDEX(#REF!,MATCH($A787,#REF!,0),4),LEFT(VLOOKUP($A787,#REF!,7,FALSE),LEN(VLOOKUP($A787,#REF!,7,FALSE))-2),CONCATENATE(LEFT(VLOOKUP($A787,#REF!,7,FALSE),LEN(VLOOKUP($A787,#REF!,7,FALSE))-2),"*")),"")</f>
        <v>#REF!</v>
      </c>
      <c r="I787" s="54" t="e">
        <f>IF(LEN(VLOOKUP($A787,#REF!,8,FALSE)),UPPER(RIGHT(VLOOKUP($A787,#REF!,8,FALSE),1)),"")</f>
        <v>#REF!</v>
      </c>
      <c r="J787" s="42" t="e">
        <f>IF(LEN(VLOOKUP($A787,#REF!,4,FALSE)),UPPER(RIGHT(VLOOKUP($A787,#REF!,4,FALSE),1)),"")</f>
        <v>#REF!</v>
      </c>
      <c r="K787" s="42" t="e">
        <f>IF(LEN(VLOOKUP($A787,#REF!,5,FALSE)),UPPER(RIGHT(VLOOKUP($A787,#REF!,5,FALSE),1)),"")</f>
        <v>#REF!</v>
      </c>
      <c r="L787" s="42" t="e">
        <f>IF(LEN(VLOOKUP($A787,#REF!,6,FALSE)),UPPER(RIGHT(VLOOKUP($A787,#REF!,6,FALSE),1)),"")</f>
        <v>#REF!</v>
      </c>
      <c r="M787" s="43" t="e">
        <f>IF(LEN(VLOOKUP($A787,#REF!,7,FALSE)),UPPER(RIGHT(VLOOKUP($A787,#REF!,7,FALSE),1)),"")</f>
        <v>#REF!</v>
      </c>
      <c r="N787" s="206"/>
      <c r="O787" s="206"/>
      <c r="P787" s="206"/>
      <c r="Q787" s="206"/>
      <c r="R787" s="206"/>
      <c r="S787" s="63" t="e">
        <f>HLOOKUP("Device Tree Pin Name",#REF!,MATCH($A787,#REF!,0),FALSE)</f>
        <v>#REF!</v>
      </c>
      <c r="T787" s="47" t="e">
        <f>HLOOKUP("power rail",#REF!,MATCH($A787,#REF!,0),FALSE)</f>
        <v>#REF!</v>
      </c>
      <c r="U787" s="62" t="e">
        <f>HLOOKUP("Wake Capable",#REF!,MATCH($A787,#REF!,0),FALSE)</f>
        <v>#REF!</v>
      </c>
      <c r="V787" s="62" t="e">
        <f>HLOOKUP("Strap",#REF!,MATCH($A787,#REF!,0),FALSE)</f>
        <v>#REF!</v>
      </c>
      <c r="W787" s="62"/>
      <c r="X787" s="62"/>
      <c r="Y787" s="62"/>
      <c r="Z787" s="47"/>
      <c r="AA787" s="47" t="e">
        <f>HLOOKUP("Pad type",#REF!,MATCH($A787,#REF!,0),FALSE)</f>
        <v>#REF!</v>
      </c>
      <c r="AB787" s="63"/>
      <c r="AC787" s="63" t="e">
        <f>HLOOKUP("POR Pin State",#REF!,MATCH($A787,#REF!,0),FALSE)</f>
        <v>#REF!</v>
      </c>
      <c r="AD787" s="207"/>
      <c r="AE787" s="208"/>
      <c r="AF787" s="208"/>
      <c r="AG787" s="208"/>
      <c r="AH787" s="209"/>
      <c r="AI787" s="209"/>
      <c r="AJ787" s="210"/>
      <c r="AK787" s="210"/>
      <c r="AL787" s="210"/>
      <c r="AM787" s="210"/>
      <c r="AN787" s="210"/>
      <c r="AO787" s="210"/>
      <c r="AP787" s="210"/>
      <c r="AQ787" s="215" t="s">
        <v>1869</v>
      </c>
      <c r="AR787" s="105"/>
      <c r="AS787" s="105"/>
      <c r="AT787" s="105"/>
      <c r="AU787" s="105"/>
      <c r="AV787" s="105"/>
      <c r="AW787" s="105"/>
      <c r="AX787" s="105"/>
      <c r="AY787" s="105"/>
      <c r="AZ787" s="105"/>
      <c r="BA787" s="105"/>
      <c r="BB787" s="218"/>
      <c r="BC787" s="105"/>
      <c r="BD787" s="250"/>
      <c r="BE787" s="252" t="s">
        <v>1870</v>
      </c>
      <c r="BF787" s="147" t="e">
        <f>VLOOKUP($A787,#REF!,34,FALSE)</f>
        <v>#REF!</v>
      </c>
      <c r="BG787" s="147" t="e">
        <f>VLOOKUP($A787,#REF!,22,FALSE)</f>
        <v>#REF!</v>
      </c>
      <c r="BH787" s="149"/>
    </row>
    <row r="788" s="6" customFormat="1" ht="13.35" customHeight="1" spans="1:60">
      <c r="A788" s="254" t="s">
        <v>1871</v>
      </c>
      <c r="B788" s="38" t="e">
        <f>VLOOKUP($A788,#REF!,34,FALSE)</f>
        <v>#REF!</v>
      </c>
      <c r="C788" s="39" t="str">
        <f t="shared" si="167"/>
        <v>unused_DDR_XM1_B9D3</v>
      </c>
      <c r="D788" s="40" t="e">
        <f>IF(LEN(VLOOKUP($A788,#REF!,8,FALSE)),LEFT(VLOOKUP($A788,#REF!,8,FALSE),LEN(VLOOKUP($A788,#REF!,8,FALSE))-2),"")</f>
        <v>#REF!</v>
      </c>
      <c r="E788" s="41" t="e">
        <f>IF(LEN(VLOOKUP($A788,#REF!,4,FALSE)),IF(INDEX(#REF!,MATCH($A788,#REF!,0),1),LEFT(VLOOKUP($A788,#REF!,4,FALSE),LEN(VLOOKUP($A788,#REF!,4,FALSE))-2),CONCATENATE(LEFT(VLOOKUP($A788,#REF!,4,FALSE),LEN(VLOOKUP($A788,#REF!,4,FALSE))-2),"*")),"")</f>
        <v>#REF!</v>
      </c>
      <c r="F788" s="42" t="e">
        <f>IF(LEN(VLOOKUP($A788,#REF!,5,FALSE)),IF(INDEX(#REF!,MATCH($A788,#REF!,0),2),LEFT(VLOOKUP($A788,#REF!,5,FALSE),LEN(VLOOKUP($A788,#REF!,5,FALSE))-2),CONCATENATE(LEFT(VLOOKUP($A788,#REF!,5,FALSE),LEN(VLOOKUP($A788,#REF!,5,FALSE))-2),"*")),"")</f>
        <v>#REF!</v>
      </c>
      <c r="G788" s="42" t="e">
        <f>IF(LEN(VLOOKUP($A788,#REF!,6,FALSE)),IF(INDEX(#REF!,MATCH($A788,#REF!,0),3),LEFT(VLOOKUP($A788,#REF!,6,FALSE),LEN(VLOOKUP($A788,#REF!,6,FALSE))-2),CONCATENATE(LEFT(VLOOKUP($A788,#REF!,6,FALSE),LEN(VLOOKUP($A788,#REF!,6,FALSE))-2),"*")),"")</f>
        <v>#REF!</v>
      </c>
      <c r="H788" s="43" t="e">
        <f>IF(LEN(VLOOKUP($A788,#REF!,7,FALSE)),IF(INDEX(#REF!,MATCH($A788,#REF!,0),4),LEFT(VLOOKUP($A788,#REF!,7,FALSE),LEN(VLOOKUP($A788,#REF!,7,FALSE))-2),CONCATENATE(LEFT(VLOOKUP($A788,#REF!,7,FALSE),LEN(VLOOKUP($A788,#REF!,7,FALSE))-2),"*")),"")</f>
        <v>#REF!</v>
      </c>
      <c r="I788" s="54" t="e">
        <f>IF(LEN(VLOOKUP($A788,#REF!,8,FALSE)),UPPER(RIGHT(VLOOKUP($A788,#REF!,8,FALSE),1)),"")</f>
        <v>#REF!</v>
      </c>
      <c r="J788" s="42" t="e">
        <f>IF(LEN(VLOOKUP($A788,#REF!,4,FALSE)),UPPER(RIGHT(VLOOKUP($A788,#REF!,4,FALSE),1)),"")</f>
        <v>#REF!</v>
      </c>
      <c r="K788" s="42" t="e">
        <f>IF(LEN(VLOOKUP($A788,#REF!,5,FALSE)),UPPER(RIGHT(VLOOKUP($A788,#REF!,5,FALSE),1)),"")</f>
        <v>#REF!</v>
      </c>
      <c r="L788" s="42" t="e">
        <f>IF(LEN(VLOOKUP($A788,#REF!,6,FALSE)),UPPER(RIGHT(VLOOKUP($A788,#REF!,6,FALSE),1)),"")</f>
        <v>#REF!</v>
      </c>
      <c r="M788" s="43" t="e">
        <f>IF(LEN(VLOOKUP($A788,#REF!,7,FALSE)),UPPER(RIGHT(VLOOKUP($A788,#REF!,7,FALSE),1)),"")</f>
        <v>#REF!</v>
      </c>
      <c r="N788" s="206"/>
      <c r="O788" s="206"/>
      <c r="P788" s="206"/>
      <c r="Q788" s="206"/>
      <c r="R788" s="206"/>
      <c r="S788" s="63" t="e">
        <f>HLOOKUP("Device Tree Pin Name",#REF!,MATCH($A788,#REF!,0),FALSE)</f>
        <v>#REF!</v>
      </c>
      <c r="T788" s="47" t="e">
        <f>HLOOKUP("power rail",#REF!,MATCH($A788,#REF!,0),FALSE)</f>
        <v>#REF!</v>
      </c>
      <c r="U788" s="62" t="e">
        <f>HLOOKUP("Wake Capable",#REF!,MATCH($A788,#REF!,0),FALSE)</f>
        <v>#REF!</v>
      </c>
      <c r="V788" s="62" t="e">
        <f>HLOOKUP("Strap",#REF!,MATCH($A788,#REF!,0),FALSE)</f>
        <v>#REF!</v>
      </c>
      <c r="W788" s="62"/>
      <c r="X788" s="62"/>
      <c r="Y788" s="62"/>
      <c r="Z788" s="47"/>
      <c r="AA788" s="47" t="e">
        <f>HLOOKUP("Pad type",#REF!,MATCH($A788,#REF!,0),FALSE)</f>
        <v>#REF!</v>
      </c>
      <c r="AB788" s="63"/>
      <c r="AC788" s="63" t="e">
        <f>HLOOKUP("POR Pin State",#REF!,MATCH($A788,#REF!,0),FALSE)</f>
        <v>#REF!</v>
      </c>
      <c r="AD788" s="207"/>
      <c r="AE788" s="208"/>
      <c r="AF788" s="208"/>
      <c r="AG788" s="208"/>
      <c r="AH788" s="209"/>
      <c r="AI788" s="209"/>
      <c r="AJ788" s="210"/>
      <c r="AK788" s="210"/>
      <c r="AL788" s="210"/>
      <c r="AM788" s="210"/>
      <c r="AN788" s="210"/>
      <c r="AO788" s="210"/>
      <c r="AP788" s="210"/>
      <c r="AQ788" s="215" t="s">
        <v>1872</v>
      </c>
      <c r="AR788" s="105"/>
      <c r="AS788" s="105"/>
      <c r="AT788" s="105"/>
      <c r="AU788" s="105"/>
      <c r="AV788" s="105"/>
      <c r="AW788" s="105"/>
      <c r="AX788" s="105"/>
      <c r="AY788" s="105"/>
      <c r="AZ788" s="105"/>
      <c r="BA788" s="105"/>
      <c r="BB788" s="218"/>
      <c r="BC788" s="105"/>
      <c r="BD788" s="250"/>
      <c r="BE788" s="269" t="s">
        <v>1873</v>
      </c>
      <c r="BF788" s="147" t="e">
        <f>VLOOKUP($A788,#REF!,34,FALSE)</f>
        <v>#REF!</v>
      </c>
      <c r="BG788" s="147" t="e">
        <f>VLOOKUP($A788,#REF!,22,FALSE)</f>
        <v>#REF!</v>
      </c>
      <c r="BH788" s="149"/>
    </row>
    <row r="789" s="7" customFormat="1" ht="12.95" customHeight="1" spans="1:60">
      <c r="A789" s="267" t="s">
        <v>1874</v>
      </c>
      <c r="B789" s="38" t="e">
        <f>VLOOKUP($A789,#REF!,34,FALSE)</f>
        <v>#REF!</v>
      </c>
      <c r="C789" s="39" t="str">
        <f t="shared" si="167"/>
        <v>unused_DDR_XM1_B9D4</v>
      </c>
      <c r="D789" s="40" t="e">
        <f>IF(LEN(VLOOKUP($A789,#REF!,8,FALSE)),LEFT(VLOOKUP($A789,#REF!,8,FALSE),LEN(VLOOKUP($A789,#REF!,8,FALSE))-2),"")</f>
        <v>#REF!</v>
      </c>
      <c r="E789" s="41" t="e">
        <f>IF(LEN(VLOOKUP($A789,#REF!,4,FALSE)),IF(INDEX(#REF!,MATCH($A789,#REF!,0),1),LEFT(VLOOKUP($A789,#REF!,4,FALSE),LEN(VLOOKUP($A789,#REF!,4,FALSE))-2),CONCATENATE(LEFT(VLOOKUP($A789,#REF!,4,FALSE),LEN(VLOOKUP($A789,#REF!,4,FALSE))-2),"*")),"")</f>
        <v>#REF!</v>
      </c>
      <c r="F789" s="42" t="e">
        <f>IF(LEN(VLOOKUP($A789,#REF!,5,FALSE)),IF(INDEX(#REF!,MATCH($A789,#REF!,0),2),LEFT(VLOOKUP($A789,#REF!,5,FALSE),LEN(VLOOKUP($A789,#REF!,5,FALSE))-2),CONCATENATE(LEFT(VLOOKUP($A789,#REF!,5,FALSE),LEN(VLOOKUP($A789,#REF!,5,FALSE))-2),"*")),"")</f>
        <v>#REF!</v>
      </c>
      <c r="G789" s="42" t="e">
        <f>IF(LEN(VLOOKUP($A789,#REF!,6,FALSE)),IF(INDEX(#REF!,MATCH($A789,#REF!,0),3),LEFT(VLOOKUP($A789,#REF!,6,FALSE),LEN(VLOOKUP($A789,#REF!,6,FALSE))-2),CONCATENATE(LEFT(VLOOKUP($A789,#REF!,6,FALSE),LEN(VLOOKUP($A789,#REF!,6,FALSE))-2),"*")),"")</f>
        <v>#REF!</v>
      </c>
      <c r="H789" s="43" t="e">
        <f>IF(LEN(VLOOKUP($A789,#REF!,7,FALSE)),IF(INDEX(#REF!,MATCH($A789,#REF!,0),4),LEFT(VLOOKUP($A789,#REF!,7,FALSE),LEN(VLOOKUP($A789,#REF!,7,FALSE))-2),CONCATENATE(LEFT(VLOOKUP($A789,#REF!,7,FALSE),LEN(VLOOKUP($A789,#REF!,7,FALSE))-2),"*")),"")</f>
        <v>#REF!</v>
      </c>
      <c r="I789" s="54" t="e">
        <f>IF(LEN(VLOOKUP($A789,#REF!,8,FALSE)),UPPER(RIGHT(VLOOKUP($A789,#REF!,8,FALSE),1)),"")</f>
        <v>#REF!</v>
      </c>
      <c r="J789" s="42" t="e">
        <f>IF(LEN(VLOOKUP($A789,#REF!,4,FALSE)),UPPER(RIGHT(VLOOKUP($A789,#REF!,4,FALSE),1)),"")</f>
        <v>#REF!</v>
      </c>
      <c r="K789" s="42" t="e">
        <f>IF(LEN(VLOOKUP($A789,#REF!,5,FALSE)),UPPER(RIGHT(VLOOKUP($A789,#REF!,5,FALSE),1)),"")</f>
        <v>#REF!</v>
      </c>
      <c r="L789" s="42" t="e">
        <f>IF(LEN(VLOOKUP($A789,#REF!,6,FALSE)),UPPER(RIGHT(VLOOKUP($A789,#REF!,6,FALSE),1)),"")</f>
        <v>#REF!</v>
      </c>
      <c r="M789" s="43" t="e">
        <f>IF(LEN(VLOOKUP($A789,#REF!,7,FALSE)),UPPER(RIGHT(VLOOKUP($A789,#REF!,7,FALSE),1)),"")</f>
        <v>#REF!</v>
      </c>
      <c r="N789" s="206"/>
      <c r="O789" s="206"/>
      <c r="P789" s="206"/>
      <c r="Q789" s="206"/>
      <c r="R789" s="206"/>
      <c r="S789" s="63" t="e">
        <f>HLOOKUP("Device Tree Pin Name",#REF!,MATCH($A789,#REF!,0),FALSE)</f>
        <v>#REF!</v>
      </c>
      <c r="T789" s="47" t="e">
        <f>HLOOKUP("power rail",#REF!,MATCH($A789,#REF!,0),FALSE)</f>
        <v>#REF!</v>
      </c>
      <c r="U789" s="62" t="e">
        <f>HLOOKUP("Wake Capable",#REF!,MATCH($A789,#REF!,0),FALSE)</f>
        <v>#REF!</v>
      </c>
      <c r="V789" s="62" t="e">
        <f>HLOOKUP("Strap",#REF!,MATCH($A789,#REF!,0),FALSE)</f>
        <v>#REF!</v>
      </c>
      <c r="W789" s="62"/>
      <c r="X789" s="62"/>
      <c r="Y789" s="62"/>
      <c r="Z789" s="47"/>
      <c r="AA789" s="47" t="e">
        <f>HLOOKUP("Pad type",#REF!,MATCH($A789,#REF!,0),FALSE)</f>
        <v>#REF!</v>
      </c>
      <c r="AB789" s="63"/>
      <c r="AC789" s="63" t="e">
        <f>HLOOKUP("POR Pin State",#REF!,MATCH($A789,#REF!,0),FALSE)</f>
        <v>#REF!</v>
      </c>
      <c r="AD789" s="207"/>
      <c r="AE789" s="208"/>
      <c r="AF789" s="208"/>
      <c r="AG789" s="208"/>
      <c r="AH789" s="209"/>
      <c r="AI789" s="209"/>
      <c r="AJ789" s="210"/>
      <c r="AK789" s="210"/>
      <c r="AL789" s="210"/>
      <c r="AM789" s="210"/>
      <c r="AN789" s="210"/>
      <c r="AO789" s="210"/>
      <c r="AP789" s="210"/>
      <c r="AQ789" s="215" t="s">
        <v>1875</v>
      </c>
      <c r="AR789" s="105"/>
      <c r="AS789" s="105"/>
      <c r="AT789" s="105"/>
      <c r="AU789" s="105"/>
      <c r="AV789" s="105"/>
      <c r="AW789" s="105"/>
      <c r="AX789" s="105"/>
      <c r="AY789" s="105"/>
      <c r="AZ789" s="105"/>
      <c r="BA789" s="105"/>
      <c r="BB789" s="218"/>
      <c r="BC789" s="105"/>
      <c r="BD789" s="250"/>
      <c r="BE789" s="270" t="s">
        <v>1876</v>
      </c>
      <c r="BF789" s="147" t="e">
        <f>VLOOKUP($A789,#REF!,34,FALSE)</f>
        <v>#REF!</v>
      </c>
      <c r="BG789" s="147" t="e">
        <f>VLOOKUP($A789,#REF!,22,FALSE)</f>
        <v>#REF!</v>
      </c>
      <c r="BH789" s="149"/>
    </row>
    <row r="790" s="8" customFormat="1" ht="13.5" customHeight="1" spans="1:60">
      <c r="A790" s="254" t="s">
        <v>1877</v>
      </c>
      <c r="B790" s="38" t="e">
        <f>VLOOKUP($A790,#REF!,34,FALSE)</f>
        <v>#REF!</v>
      </c>
      <c r="C790" s="39" t="str">
        <f t="shared" si="167"/>
        <v>unused_DDR_XM1_B9D5</v>
      </c>
      <c r="D790" s="40" t="e">
        <f>IF(LEN(VLOOKUP($A790,#REF!,8,FALSE)),LEFT(VLOOKUP($A790,#REF!,8,FALSE),LEN(VLOOKUP($A790,#REF!,8,FALSE))-2),"")</f>
        <v>#REF!</v>
      </c>
      <c r="E790" s="41" t="e">
        <f>IF(LEN(VLOOKUP($A790,#REF!,4,FALSE)),IF(INDEX(#REF!,MATCH($A790,#REF!,0),1),LEFT(VLOOKUP($A790,#REF!,4,FALSE),LEN(VLOOKUP($A790,#REF!,4,FALSE))-2),CONCATENATE(LEFT(VLOOKUP($A790,#REF!,4,FALSE),LEN(VLOOKUP($A790,#REF!,4,FALSE))-2),"*")),"")</f>
        <v>#REF!</v>
      </c>
      <c r="F790" s="42" t="e">
        <f>IF(LEN(VLOOKUP($A790,#REF!,5,FALSE)),IF(INDEX(#REF!,MATCH($A790,#REF!,0),2),LEFT(VLOOKUP($A790,#REF!,5,FALSE),LEN(VLOOKUP($A790,#REF!,5,FALSE))-2),CONCATENATE(LEFT(VLOOKUP($A790,#REF!,5,FALSE),LEN(VLOOKUP($A790,#REF!,5,FALSE))-2),"*")),"")</f>
        <v>#REF!</v>
      </c>
      <c r="G790" s="42" t="e">
        <f>IF(LEN(VLOOKUP($A790,#REF!,6,FALSE)),IF(INDEX(#REF!,MATCH($A790,#REF!,0),3),LEFT(VLOOKUP($A790,#REF!,6,FALSE),LEN(VLOOKUP($A790,#REF!,6,FALSE))-2),CONCATENATE(LEFT(VLOOKUP($A790,#REF!,6,FALSE),LEN(VLOOKUP($A790,#REF!,6,FALSE))-2),"*")),"")</f>
        <v>#REF!</v>
      </c>
      <c r="H790" s="43" t="e">
        <f>IF(LEN(VLOOKUP($A790,#REF!,7,FALSE)),IF(INDEX(#REF!,MATCH($A790,#REF!,0),4),LEFT(VLOOKUP($A790,#REF!,7,FALSE),LEN(VLOOKUP($A790,#REF!,7,FALSE))-2),CONCATENATE(LEFT(VLOOKUP($A790,#REF!,7,FALSE),LEN(VLOOKUP($A790,#REF!,7,FALSE))-2),"*")),"")</f>
        <v>#REF!</v>
      </c>
      <c r="I790" s="54" t="e">
        <f>IF(LEN(VLOOKUP($A790,#REF!,8,FALSE)),UPPER(RIGHT(VLOOKUP($A790,#REF!,8,FALSE),1)),"")</f>
        <v>#REF!</v>
      </c>
      <c r="J790" s="42" t="e">
        <f>IF(LEN(VLOOKUP($A790,#REF!,4,FALSE)),UPPER(RIGHT(VLOOKUP($A790,#REF!,4,FALSE),1)),"")</f>
        <v>#REF!</v>
      </c>
      <c r="K790" s="42" t="e">
        <f>IF(LEN(VLOOKUP($A790,#REF!,5,FALSE)),UPPER(RIGHT(VLOOKUP($A790,#REF!,5,FALSE),1)),"")</f>
        <v>#REF!</v>
      </c>
      <c r="L790" s="42" t="e">
        <f>IF(LEN(VLOOKUP($A790,#REF!,6,FALSE)),UPPER(RIGHT(VLOOKUP($A790,#REF!,6,FALSE),1)),"")</f>
        <v>#REF!</v>
      </c>
      <c r="M790" s="43" t="e">
        <f>IF(LEN(VLOOKUP($A790,#REF!,7,FALSE)),UPPER(RIGHT(VLOOKUP($A790,#REF!,7,FALSE),1)),"")</f>
        <v>#REF!</v>
      </c>
      <c r="N790" s="206"/>
      <c r="O790" s="206"/>
      <c r="P790" s="206"/>
      <c r="Q790" s="206"/>
      <c r="R790" s="206"/>
      <c r="S790" s="63" t="e">
        <f>HLOOKUP("Device Tree Pin Name",#REF!,MATCH($A790,#REF!,0),FALSE)</f>
        <v>#REF!</v>
      </c>
      <c r="T790" s="47" t="e">
        <f>HLOOKUP("power rail",#REF!,MATCH($A790,#REF!,0),FALSE)</f>
        <v>#REF!</v>
      </c>
      <c r="U790" s="62" t="e">
        <f>HLOOKUP("Wake Capable",#REF!,MATCH($A790,#REF!,0),FALSE)</f>
        <v>#REF!</v>
      </c>
      <c r="V790" s="62" t="e">
        <f>HLOOKUP("Strap",#REF!,MATCH($A790,#REF!,0),FALSE)</f>
        <v>#REF!</v>
      </c>
      <c r="W790" s="62"/>
      <c r="X790" s="62"/>
      <c r="Y790" s="62"/>
      <c r="Z790" s="47"/>
      <c r="AA790" s="47" t="e">
        <f>HLOOKUP("Pad type",#REF!,MATCH($A790,#REF!,0),FALSE)</f>
        <v>#REF!</v>
      </c>
      <c r="AB790" s="63"/>
      <c r="AC790" s="63" t="e">
        <f>HLOOKUP("POR Pin State",#REF!,MATCH($A790,#REF!,0),FALSE)</f>
        <v>#REF!</v>
      </c>
      <c r="AD790" s="207"/>
      <c r="AE790" s="208"/>
      <c r="AF790" s="208"/>
      <c r="AG790" s="208"/>
      <c r="AH790" s="209"/>
      <c r="AI790" s="209"/>
      <c r="AJ790" s="210"/>
      <c r="AK790" s="210"/>
      <c r="AL790" s="210"/>
      <c r="AM790" s="210"/>
      <c r="AN790" s="210"/>
      <c r="AO790" s="210"/>
      <c r="AP790" s="210"/>
      <c r="AQ790" s="215" t="s">
        <v>1878</v>
      </c>
      <c r="AR790" s="105"/>
      <c r="AS790" s="105"/>
      <c r="AT790" s="105"/>
      <c r="AU790" s="105"/>
      <c r="AV790" s="105"/>
      <c r="AW790" s="105"/>
      <c r="AX790" s="105"/>
      <c r="AY790" s="105"/>
      <c r="AZ790" s="105"/>
      <c r="BA790" s="105"/>
      <c r="BB790" s="218"/>
      <c r="BC790" s="105"/>
      <c r="BD790" s="250"/>
      <c r="BE790" s="270" t="s">
        <v>1879</v>
      </c>
      <c r="BF790" s="147" t="e">
        <f>VLOOKUP($A790,#REF!,34,FALSE)</f>
        <v>#REF!</v>
      </c>
      <c r="BG790" s="147" t="e">
        <f>VLOOKUP($A790,#REF!,22,FALSE)</f>
        <v>#REF!</v>
      </c>
      <c r="BH790" s="149"/>
    </row>
    <row r="791" s="5" customFormat="1" ht="12.95" customHeight="1" spans="1:60">
      <c r="A791" s="268" t="s">
        <v>1880</v>
      </c>
      <c r="B791" s="38" t="e">
        <f>VLOOKUP($A791,#REF!,34,FALSE)</f>
        <v>#REF!</v>
      </c>
      <c r="C791" s="39" t="str">
        <f t="shared" si="167"/>
        <v>unused_DDR_XM1_B9D6</v>
      </c>
      <c r="D791" s="40" t="e">
        <f>IF(LEN(VLOOKUP($A791,#REF!,8,FALSE)),LEFT(VLOOKUP($A791,#REF!,8,FALSE),LEN(VLOOKUP($A791,#REF!,8,FALSE))-2),"")</f>
        <v>#REF!</v>
      </c>
      <c r="E791" s="41" t="e">
        <f>IF(LEN(VLOOKUP($A791,#REF!,4,FALSE)),IF(INDEX(#REF!,MATCH($A791,#REF!,0),1),LEFT(VLOOKUP($A791,#REF!,4,FALSE),LEN(VLOOKUP($A791,#REF!,4,FALSE))-2),CONCATENATE(LEFT(VLOOKUP($A791,#REF!,4,FALSE),LEN(VLOOKUP($A791,#REF!,4,FALSE))-2),"*")),"")</f>
        <v>#REF!</v>
      </c>
      <c r="F791" s="42" t="e">
        <f>IF(LEN(VLOOKUP($A791,#REF!,5,FALSE)),IF(INDEX(#REF!,MATCH($A791,#REF!,0),2),LEFT(VLOOKUP($A791,#REF!,5,FALSE),LEN(VLOOKUP($A791,#REF!,5,FALSE))-2),CONCATENATE(LEFT(VLOOKUP($A791,#REF!,5,FALSE),LEN(VLOOKUP($A791,#REF!,5,FALSE))-2),"*")),"")</f>
        <v>#REF!</v>
      </c>
      <c r="G791" s="42" t="e">
        <f>IF(LEN(VLOOKUP($A791,#REF!,6,FALSE)),IF(INDEX(#REF!,MATCH($A791,#REF!,0),3),LEFT(VLOOKUP($A791,#REF!,6,FALSE),LEN(VLOOKUP($A791,#REF!,6,FALSE))-2),CONCATENATE(LEFT(VLOOKUP($A791,#REF!,6,FALSE),LEN(VLOOKUP($A791,#REF!,6,FALSE))-2),"*")),"")</f>
        <v>#REF!</v>
      </c>
      <c r="H791" s="43" t="e">
        <f>IF(LEN(VLOOKUP($A791,#REF!,7,FALSE)),IF(INDEX(#REF!,MATCH($A791,#REF!,0),4),LEFT(VLOOKUP($A791,#REF!,7,FALSE),LEN(VLOOKUP($A791,#REF!,7,FALSE))-2),CONCATENATE(LEFT(VLOOKUP($A791,#REF!,7,FALSE),LEN(VLOOKUP($A791,#REF!,7,FALSE))-2),"*")),"")</f>
        <v>#REF!</v>
      </c>
      <c r="I791" s="54" t="e">
        <f>IF(LEN(VLOOKUP($A791,#REF!,8,FALSE)),UPPER(RIGHT(VLOOKUP($A791,#REF!,8,FALSE),1)),"")</f>
        <v>#REF!</v>
      </c>
      <c r="J791" s="42" t="e">
        <f>IF(LEN(VLOOKUP($A791,#REF!,4,FALSE)),UPPER(RIGHT(VLOOKUP($A791,#REF!,4,FALSE),1)),"")</f>
        <v>#REF!</v>
      </c>
      <c r="K791" s="42" t="e">
        <f>IF(LEN(VLOOKUP($A791,#REF!,5,FALSE)),UPPER(RIGHT(VLOOKUP($A791,#REF!,5,FALSE),1)),"")</f>
        <v>#REF!</v>
      </c>
      <c r="L791" s="42" t="e">
        <f>IF(LEN(VLOOKUP($A791,#REF!,6,FALSE)),UPPER(RIGHT(VLOOKUP($A791,#REF!,6,FALSE),1)),"")</f>
        <v>#REF!</v>
      </c>
      <c r="M791" s="43" t="e">
        <f>IF(LEN(VLOOKUP($A791,#REF!,7,FALSE)),UPPER(RIGHT(VLOOKUP($A791,#REF!,7,FALSE),1)),"")</f>
        <v>#REF!</v>
      </c>
      <c r="N791" s="206"/>
      <c r="O791" s="206"/>
      <c r="P791" s="206"/>
      <c r="Q791" s="206"/>
      <c r="R791" s="206"/>
      <c r="S791" s="63" t="e">
        <f>HLOOKUP("Device Tree Pin Name",#REF!,MATCH($A791,#REF!,0),FALSE)</f>
        <v>#REF!</v>
      </c>
      <c r="T791" s="47" t="e">
        <f>HLOOKUP("power rail",#REF!,MATCH($A791,#REF!,0),FALSE)</f>
        <v>#REF!</v>
      </c>
      <c r="U791" s="62" t="e">
        <f>HLOOKUP("Wake Capable",#REF!,MATCH($A791,#REF!,0),FALSE)</f>
        <v>#REF!</v>
      </c>
      <c r="V791" s="62" t="e">
        <f>HLOOKUP("Strap",#REF!,MATCH($A791,#REF!,0),FALSE)</f>
        <v>#REF!</v>
      </c>
      <c r="W791" s="62"/>
      <c r="X791" s="62"/>
      <c r="Y791" s="62"/>
      <c r="Z791" s="47"/>
      <c r="AA791" s="47" t="e">
        <f>HLOOKUP("Pad type",#REF!,MATCH($A791,#REF!,0),FALSE)</f>
        <v>#REF!</v>
      </c>
      <c r="AB791" s="61"/>
      <c r="AC791" s="61" t="e">
        <f>HLOOKUP("POR Pin State",#REF!,MATCH($A791,#REF!,0),FALSE)</f>
        <v>#REF!</v>
      </c>
      <c r="AD791" s="233"/>
      <c r="AE791" s="234"/>
      <c r="AF791" s="234"/>
      <c r="AG791" s="234"/>
      <c r="AH791" s="235"/>
      <c r="AI791" s="209"/>
      <c r="AJ791" s="210"/>
      <c r="AK791" s="210"/>
      <c r="AL791" s="210"/>
      <c r="AM791" s="210"/>
      <c r="AN791" s="210"/>
      <c r="AO791" s="210"/>
      <c r="AP791" s="210"/>
      <c r="AQ791" s="215" t="s">
        <v>1881</v>
      </c>
      <c r="AR791" s="105"/>
      <c r="AS791" s="105"/>
      <c r="AT791" s="105"/>
      <c r="AU791" s="105"/>
      <c r="AV791" s="105"/>
      <c r="AW791" s="105"/>
      <c r="AX791" s="105"/>
      <c r="AY791" s="105"/>
      <c r="AZ791" s="105"/>
      <c r="BA791" s="105"/>
      <c r="BB791" s="218"/>
      <c r="BC791" s="216"/>
      <c r="BD791" s="250"/>
      <c r="BE791" s="270" t="s">
        <v>1882</v>
      </c>
      <c r="BF791" s="147" t="e">
        <f>VLOOKUP($A791,#REF!,34,FALSE)</f>
        <v>#REF!</v>
      </c>
      <c r="BG791" s="147" t="e">
        <f>VLOOKUP($A791,#REF!,22,FALSE)</f>
        <v>#REF!</v>
      </c>
      <c r="BH791" s="149"/>
    </row>
    <row r="792" s="5" customFormat="1" ht="12.95" customHeight="1" spans="1:60">
      <c r="A792" s="268" t="s">
        <v>1883</v>
      </c>
      <c r="B792" s="38" t="e">
        <f>VLOOKUP($A792,#REF!,34,FALSE)</f>
        <v>#REF!</v>
      </c>
      <c r="C792" s="39" t="str">
        <f t="shared" si="167"/>
        <v>unused_DDR_XM1_B9D7</v>
      </c>
      <c r="D792" s="40" t="e">
        <f>IF(LEN(VLOOKUP($A792,#REF!,8,FALSE)),LEFT(VLOOKUP($A792,#REF!,8,FALSE),LEN(VLOOKUP($A792,#REF!,8,FALSE))-2),"")</f>
        <v>#REF!</v>
      </c>
      <c r="E792" s="41" t="e">
        <f>IF(LEN(VLOOKUP($A792,#REF!,4,FALSE)),IF(INDEX(#REF!,MATCH($A792,#REF!,0),1),LEFT(VLOOKUP($A792,#REF!,4,FALSE),LEN(VLOOKUP($A792,#REF!,4,FALSE))-2),CONCATENATE(LEFT(VLOOKUP($A792,#REF!,4,FALSE),LEN(VLOOKUP($A792,#REF!,4,FALSE))-2),"*")),"")</f>
        <v>#REF!</v>
      </c>
      <c r="F792" s="42" t="e">
        <f>IF(LEN(VLOOKUP($A792,#REF!,5,FALSE)),IF(INDEX(#REF!,MATCH($A792,#REF!,0),2),LEFT(VLOOKUP($A792,#REF!,5,FALSE),LEN(VLOOKUP($A792,#REF!,5,FALSE))-2),CONCATENATE(LEFT(VLOOKUP($A792,#REF!,5,FALSE),LEN(VLOOKUP($A792,#REF!,5,FALSE))-2),"*")),"")</f>
        <v>#REF!</v>
      </c>
      <c r="G792" s="42" t="e">
        <f>IF(LEN(VLOOKUP($A792,#REF!,6,FALSE)),IF(INDEX(#REF!,MATCH($A792,#REF!,0),3),LEFT(VLOOKUP($A792,#REF!,6,FALSE),LEN(VLOOKUP($A792,#REF!,6,FALSE))-2),CONCATENATE(LEFT(VLOOKUP($A792,#REF!,6,FALSE),LEN(VLOOKUP($A792,#REF!,6,FALSE))-2),"*")),"")</f>
        <v>#REF!</v>
      </c>
      <c r="H792" s="43" t="e">
        <f>IF(LEN(VLOOKUP($A792,#REF!,7,FALSE)),IF(INDEX(#REF!,MATCH($A792,#REF!,0),4),LEFT(VLOOKUP($A792,#REF!,7,FALSE),LEN(VLOOKUP($A792,#REF!,7,FALSE))-2),CONCATENATE(LEFT(VLOOKUP($A792,#REF!,7,FALSE),LEN(VLOOKUP($A792,#REF!,7,FALSE))-2),"*")),"")</f>
        <v>#REF!</v>
      </c>
      <c r="I792" s="54" t="e">
        <f>IF(LEN(VLOOKUP($A792,#REF!,8,FALSE)),UPPER(RIGHT(VLOOKUP($A792,#REF!,8,FALSE),1)),"")</f>
        <v>#REF!</v>
      </c>
      <c r="J792" s="42" t="e">
        <f>IF(LEN(VLOOKUP($A792,#REF!,4,FALSE)),UPPER(RIGHT(VLOOKUP($A792,#REF!,4,FALSE),1)),"")</f>
        <v>#REF!</v>
      </c>
      <c r="K792" s="42" t="e">
        <f>IF(LEN(VLOOKUP($A792,#REF!,5,FALSE)),UPPER(RIGHT(VLOOKUP($A792,#REF!,5,FALSE),1)),"")</f>
        <v>#REF!</v>
      </c>
      <c r="L792" s="42" t="e">
        <f>IF(LEN(VLOOKUP($A792,#REF!,6,FALSE)),UPPER(RIGHT(VLOOKUP($A792,#REF!,6,FALSE),1)),"")</f>
        <v>#REF!</v>
      </c>
      <c r="M792" s="43" t="e">
        <f>IF(LEN(VLOOKUP($A792,#REF!,7,FALSE)),UPPER(RIGHT(VLOOKUP($A792,#REF!,7,FALSE),1)),"")</f>
        <v>#REF!</v>
      </c>
      <c r="N792" s="206"/>
      <c r="O792" s="206"/>
      <c r="P792" s="206"/>
      <c r="Q792" s="206"/>
      <c r="R792" s="206"/>
      <c r="S792" s="63" t="e">
        <f>HLOOKUP("Device Tree Pin Name",#REF!,MATCH($A792,#REF!,0),FALSE)</f>
        <v>#REF!</v>
      </c>
      <c r="T792" s="47" t="e">
        <f>HLOOKUP("power rail",#REF!,MATCH($A792,#REF!,0),FALSE)</f>
        <v>#REF!</v>
      </c>
      <c r="U792" s="62" t="e">
        <f>HLOOKUP("Wake Capable",#REF!,MATCH($A792,#REF!,0),FALSE)</f>
        <v>#REF!</v>
      </c>
      <c r="V792" s="62" t="e">
        <f>HLOOKUP("Strap",#REF!,MATCH($A792,#REF!,0),FALSE)</f>
        <v>#REF!</v>
      </c>
      <c r="W792" s="62"/>
      <c r="X792" s="62"/>
      <c r="Y792" s="62"/>
      <c r="Z792" s="47"/>
      <c r="AA792" s="47" t="e">
        <f>HLOOKUP("Pad type",#REF!,MATCH($A792,#REF!,0),FALSE)</f>
        <v>#REF!</v>
      </c>
      <c r="AB792" s="63"/>
      <c r="AC792" s="63" t="e">
        <f>HLOOKUP("POR Pin State",#REF!,MATCH($A792,#REF!,0),FALSE)</f>
        <v>#REF!</v>
      </c>
      <c r="AD792" s="207"/>
      <c r="AE792" s="208"/>
      <c r="AF792" s="208"/>
      <c r="AG792" s="208"/>
      <c r="AH792" s="209"/>
      <c r="AI792" s="209"/>
      <c r="AJ792" s="210"/>
      <c r="AK792" s="210"/>
      <c r="AL792" s="210"/>
      <c r="AM792" s="210"/>
      <c r="AN792" s="210"/>
      <c r="AO792" s="210"/>
      <c r="AP792" s="210"/>
      <c r="AQ792" s="215" t="s">
        <v>1884</v>
      </c>
      <c r="AR792" s="105"/>
      <c r="AS792" s="105"/>
      <c r="AT792" s="105"/>
      <c r="AU792" s="105"/>
      <c r="AV792" s="105"/>
      <c r="AW792" s="105"/>
      <c r="AX792" s="105"/>
      <c r="AY792" s="105"/>
      <c r="AZ792" s="105"/>
      <c r="BA792" s="105"/>
      <c r="BB792" s="218"/>
      <c r="BC792" s="105"/>
      <c r="BD792" s="250"/>
      <c r="BE792" s="252" t="s">
        <v>1885</v>
      </c>
      <c r="BF792" s="147" t="e">
        <f>VLOOKUP($A792,#REF!,34,FALSE)</f>
        <v>#REF!</v>
      </c>
      <c r="BG792" s="147" t="e">
        <f>VLOOKUP($A792,#REF!,22,FALSE)</f>
        <v>#REF!</v>
      </c>
      <c r="BH792" s="149"/>
    </row>
    <row r="793" s="5" customFormat="1" ht="12.95" customHeight="1" spans="1:60">
      <c r="A793" s="48" t="s">
        <v>1886</v>
      </c>
      <c r="B793" s="38" t="e">
        <f>VLOOKUP($A793,#REF!,34,FALSE)</f>
        <v>#REF!</v>
      </c>
      <c r="C793" s="39" t="str">
        <f t="shared" si="167"/>
        <v>unused_DDR_XM1_B9DMI</v>
      </c>
      <c r="D793" s="40" t="e">
        <f>IF(LEN(VLOOKUP($A793,#REF!,8,FALSE)),LEFT(VLOOKUP($A793,#REF!,8,FALSE),LEN(VLOOKUP($A793,#REF!,8,FALSE))-2),"")</f>
        <v>#REF!</v>
      </c>
      <c r="E793" s="41" t="e">
        <f>IF(LEN(VLOOKUP($A793,#REF!,4,FALSE)),IF(INDEX(#REF!,MATCH($A793,#REF!,0),1),LEFT(VLOOKUP($A793,#REF!,4,FALSE),LEN(VLOOKUP($A793,#REF!,4,FALSE))-2),CONCATENATE(LEFT(VLOOKUP($A793,#REF!,4,FALSE),LEN(VLOOKUP($A793,#REF!,4,FALSE))-2),"*")),"")</f>
        <v>#REF!</v>
      </c>
      <c r="F793" s="42" t="e">
        <f>IF(LEN(VLOOKUP($A793,#REF!,5,FALSE)),IF(INDEX(#REF!,MATCH($A793,#REF!,0),2),LEFT(VLOOKUP($A793,#REF!,5,FALSE),LEN(VLOOKUP($A793,#REF!,5,FALSE))-2),CONCATENATE(LEFT(VLOOKUP($A793,#REF!,5,FALSE),LEN(VLOOKUP($A793,#REF!,5,FALSE))-2),"*")),"")</f>
        <v>#REF!</v>
      </c>
      <c r="G793" s="42" t="e">
        <f>IF(LEN(VLOOKUP($A793,#REF!,6,FALSE)),IF(INDEX(#REF!,MATCH($A793,#REF!,0),3),LEFT(VLOOKUP($A793,#REF!,6,FALSE),LEN(VLOOKUP($A793,#REF!,6,FALSE))-2),CONCATENATE(LEFT(VLOOKUP($A793,#REF!,6,FALSE),LEN(VLOOKUP($A793,#REF!,6,FALSE))-2),"*")),"")</f>
        <v>#REF!</v>
      </c>
      <c r="H793" s="43" t="e">
        <f>IF(LEN(VLOOKUP($A793,#REF!,7,FALSE)),IF(INDEX(#REF!,MATCH($A793,#REF!,0),4),LEFT(VLOOKUP($A793,#REF!,7,FALSE),LEN(VLOOKUP($A793,#REF!,7,FALSE))-2),CONCATENATE(LEFT(VLOOKUP($A793,#REF!,7,FALSE),LEN(VLOOKUP($A793,#REF!,7,FALSE))-2),"*")),"")</f>
        <v>#REF!</v>
      </c>
      <c r="I793" s="54" t="e">
        <f>IF(LEN(VLOOKUP($A793,#REF!,8,FALSE)),UPPER(RIGHT(VLOOKUP($A793,#REF!,8,FALSE),1)),"")</f>
        <v>#REF!</v>
      </c>
      <c r="J793" s="42" t="e">
        <f>IF(LEN(VLOOKUP($A793,#REF!,4,FALSE)),UPPER(RIGHT(VLOOKUP($A793,#REF!,4,FALSE),1)),"")</f>
        <v>#REF!</v>
      </c>
      <c r="K793" s="42" t="e">
        <f>IF(LEN(VLOOKUP($A793,#REF!,5,FALSE)),UPPER(RIGHT(VLOOKUP($A793,#REF!,5,FALSE),1)),"")</f>
        <v>#REF!</v>
      </c>
      <c r="L793" s="42" t="e">
        <f>IF(LEN(VLOOKUP($A793,#REF!,6,FALSE)),UPPER(RIGHT(VLOOKUP($A793,#REF!,6,FALSE),1)),"")</f>
        <v>#REF!</v>
      </c>
      <c r="M793" s="43" t="e">
        <f>IF(LEN(VLOOKUP($A793,#REF!,7,FALSE)),UPPER(RIGHT(VLOOKUP($A793,#REF!,7,FALSE),1)),"")</f>
        <v>#REF!</v>
      </c>
      <c r="N793" s="206"/>
      <c r="O793" s="206"/>
      <c r="P793" s="206"/>
      <c r="Q793" s="206"/>
      <c r="R793" s="206"/>
      <c r="S793" s="63" t="e">
        <f>HLOOKUP("Device Tree Pin Name",#REF!,MATCH($A793,#REF!,0),FALSE)</f>
        <v>#REF!</v>
      </c>
      <c r="T793" s="47" t="e">
        <f>HLOOKUP("power rail",#REF!,MATCH($A793,#REF!,0),FALSE)</f>
        <v>#REF!</v>
      </c>
      <c r="U793" s="62" t="e">
        <f>HLOOKUP("Wake Capable",#REF!,MATCH($A793,#REF!,0),FALSE)</f>
        <v>#REF!</v>
      </c>
      <c r="V793" s="62" t="e">
        <f>HLOOKUP("Strap",#REF!,MATCH($A793,#REF!,0),FALSE)</f>
        <v>#REF!</v>
      </c>
      <c r="W793" s="62"/>
      <c r="X793" s="62"/>
      <c r="Y793" s="62"/>
      <c r="Z793" s="47"/>
      <c r="AA793" s="47" t="e">
        <f>HLOOKUP("Pad type",#REF!,MATCH($A793,#REF!,0),FALSE)</f>
        <v>#REF!</v>
      </c>
      <c r="AB793" s="63"/>
      <c r="AC793" s="63" t="e">
        <f>HLOOKUP("POR Pin State",#REF!,MATCH($A793,#REF!,0),FALSE)</f>
        <v>#REF!</v>
      </c>
      <c r="AD793" s="207"/>
      <c r="AE793" s="208"/>
      <c r="AF793" s="208"/>
      <c r="AG793" s="208"/>
      <c r="AH793" s="209"/>
      <c r="AI793" s="209"/>
      <c r="AJ793" s="210"/>
      <c r="AK793" s="210"/>
      <c r="AL793" s="210"/>
      <c r="AM793" s="210"/>
      <c r="AN793" s="210"/>
      <c r="AO793" s="210"/>
      <c r="AP793" s="210"/>
      <c r="AQ793" s="215" t="s">
        <v>1886</v>
      </c>
      <c r="AR793" s="105"/>
      <c r="AS793" s="105"/>
      <c r="AT793" s="105"/>
      <c r="AU793" s="105"/>
      <c r="AV793" s="105"/>
      <c r="AW793" s="105"/>
      <c r="AX793" s="105"/>
      <c r="AY793" s="105"/>
      <c r="AZ793" s="105"/>
      <c r="BA793" s="105"/>
      <c r="BB793" s="218"/>
      <c r="BC793" s="105"/>
      <c r="BD793" s="250"/>
      <c r="BE793" s="252" t="s">
        <v>1887</v>
      </c>
      <c r="BF793" s="147" t="e">
        <f>VLOOKUP($A793,#REF!,34,FALSE)</f>
        <v>#REF!</v>
      </c>
      <c r="BG793" s="147" t="e">
        <f>VLOOKUP($A793,#REF!,22,FALSE)</f>
        <v>#REF!</v>
      </c>
      <c r="BH793" s="149"/>
    </row>
    <row r="794" s="5" customFormat="1" ht="12.95" customHeight="1" spans="1:60">
      <c r="A794" s="48" t="s">
        <v>1888</v>
      </c>
      <c r="B794" s="38" t="e">
        <f>VLOOKUP($A794,#REF!,34,FALSE)</f>
        <v>#REF!</v>
      </c>
      <c r="C794" s="39" t="str">
        <f t="shared" si="167"/>
        <v>unused_DDR_XM1_B9WCK_P</v>
      </c>
      <c r="D794" s="40" t="e">
        <f>IF(LEN(VLOOKUP($A794,#REF!,8,FALSE)),LEFT(VLOOKUP($A794,#REF!,8,FALSE),LEN(VLOOKUP($A794,#REF!,8,FALSE))-2),"")</f>
        <v>#REF!</v>
      </c>
      <c r="E794" s="41" t="e">
        <f>IF(LEN(VLOOKUP($A794,#REF!,4,FALSE)),IF(INDEX(#REF!,MATCH($A794,#REF!,0),1),LEFT(VLOOKUP($A794,#REF!,4,FALSE),LEN(VLOOKUP($A794,#REF!,4,FALSE))-2),CONCATENATE(LEFT(VLOOKUP($A794,#REF!,4,FALSE),LEN(VLOOKUP($A794,#REF!,4,FALSE))-2),"*")),"")</f>
        <v>#REF!</v>
      </c>
      <c r="F794" s="42" t="e">
        <f>IF(LEN(VLOOKUP($A794,#REF!,5,FALSE)),IF(INDEX(#REF!,MATCH($A794,#REF!,0),2),LEFT(VLOOKUP($A794,#REF!,5,FALSE),LEN(VLOOKUP($A794,#REF!,5,FALSE))-2),CONCATENATE(LEFT(VLOOKUP($A794,#REF!,5,FALSE),LEN(VLOOKUP($A794,#REF!,5,FALSE))-2),"*")),"")</f>
        <v>#REF!</v>
      </c>
      <c r="G794" s="42" t="e">
        <f>IF(LEN(VLOOKUP($A794,#REF!,6,FALSE)),IF(INDEX(#REF!,MATCH($A794,#REF!,0),3),LEFT(VLOOKUP($A794,#REF!,6,FALSE),LEN(VLOOKUP($A794,#REF!,6,FALSE))-2),CONCATENATE(LEFT(VLOOKUP($A794,#REF!,6,FALSE),LEN(VLOOKUP($A794,#REF!,6,FALSE))-2),"*")),"")</f>
        <v>#REF!</v>
      </c>
      <c r="H794" s="43" t="e">
        <f>IF(LEN(VLOOKUP($A794,#REF!,7,FALSE)),IF(INDEX(#REF!,MATCH($A794,#REF!,0),4),LEFT(VLOOKUP($A794,#REF!,7,FALSE),LEN(VLOOKUP($A794,#REF!,7,FALSE))-2),CONCATENATE(LEFT(VLOOKUP($A794,#REF!,7,FALSE),LEN(VLOOKUP($A794,#REF!,7,FALSE))-2),"*")),"")</f>
        <v>#REF!</v>
      </c>
      <c r="I794" s="54" t="e">
        <f>IF(LEN(VLOOKUP($A794,#REF!,8,FALSE)),UPPER(RIGHT(VLOOKUP($A794,#REF!,8,FALSE),1)),"")</f>
        <v>#REF!</v>
      </c>
      <c r="J794" s="42" t="e">
        <f>IF(LEN(VLOOKUP($A794,#REF!,4,FALSE)),UPPER(RIGHT(VLOOKUP($A794,#REF!,4,FALSE),1)),"")</f>
        <v>#REF!</v>
      </c>
      <c r="K794" s="42" t="e">
        <f>IF(LEN(VLOOKUP($A794,#REF!,5,FALSE)),UPPER(RIGHT(VLOOKUP($A794,#REF!,5,FALSE),1)),"")</f>
        <v>#REF!</v>
      </c>
      <c r="L794" s="42" t="e">
        <f>IF(LEN(VLOOKUP($A794,#REF!,6,FALSE)),UPPER(RIGHT(VLOOKUP($A794,#REF!,6,FALSE),1)),"")</f>
        <v>#REF!</v>
      </c>
      <c r="M794" s="43" t="e">
        <f>IF(LEN(VLOOKUP($A794,#REF!,7,FALSE)),UPPER(RIGHT(VLOOKUP($A794,#REF!,7,FALSE),1)),"")</f>
        <v>#REF!</v>
      </c>
      <c r="N794" s="206"/>
      <c r="O794" s="206"/>
      <c r="P794" s="206"/>
      <c r="Q794" s="206"/>
      <c r="R794" s="206"/>
      <c r="S794" s="63" t="e">
        <f>HLOOKUP("Device Tree Pin Name",#REF!,MATCH($A794,#REF!,0),FALSE)</f>
        <v>#REF!</v>
      </c>
      <c r="T794" s="47" t="e">
        <f>HLOOKUP("power rail",#REF!,MATCH($A794,#REF!,0),FALSE)</f>
        <v>#REF!</v>
      </c>
      <c r="U794" s="62" t="e">
        <f>HLOOKUP("Wake Capable",#REF!,MATCH($A794,#REF!,0),FALSE)</f>
        <v>#REF!</v>
      </c>
      <c r="V794" s="62" t="e">
        <f>HLOOKUP("Strap",#REF!,MATCH($A794,#REF!,0),FALSE)</f>
        <v>#REF!</v>
      </c>
      <c r="W794" s="62"/>
      <c r="X794" s="62"/>
      <c r="Y794" s="62"/>
      <c r="Z794" s="47"/>
      <c r="AA794" s="47" t="e">
        <f>HLOOKUP("Pad type",#REF!,MATCH($A794,#REF!,0),FALSE)</f>
        <v>#REF!</v>
      </c>
      <c r="AB794" s="63"/>
      <c r="AC794" s="63" t="e">
        <f>HLOOKUP("POR Pin State",#REF!,MATCH($A794,#REF!,0),FALSE)</f>
        <v>#REF!</v>
      </c>
      <c r="AD794" s="207"/>
      <c r="AE794" s="208"/>
      <c r="AF794" s="208"/>
      <c r="AG794" s="208"/>
      <c r="AH794" s="209"/>
      <c r="AI794" s="209"/>
      <c r="AJ794" s="210"/>
      <c r="AK794" s="210"/>
      <c r="AL794" s="210"/>
      <c r="AM794" s="210"/>
      <c r="AN794" s="210"/>
      <c r="AO794" s="210"/>
      <c r="AP794" s="210"/>
      <c r="AQ794" s="215" t="s">
        <v>1888</v>
      </c>
      <c r="AR794" s="105"/>
      <c r="AS794" s="105"/>
      <c r="AT794" s="105"/>
      <c r="AU794" s="105"/>
      <c r="AV794" s="105"/>
      <c r="AW794" s="105"/>
      <c r="AX794" s="105"/>
      <c r="AY794" s="105"/>
      <c r="AZ794" s="105"/>
      <c r="BA794" s="105"/>
      <c r="BB794" s="218"/>
      <c r="BC794" s="105"/>
      <c r="BD794" s="250"/>
      <c r="BE794" s="252" t="s">
        <v>1889</v>
      </c>
      <c r="BF794" s="147" t="e">
        <f>VLOOKUP($A794,#REF!,34,FALSE)</f>
        <v>#REF!</v>
      </c>
      <c r="BG794" s="147" t="e">
        <f>VLOOKUP($A794,#REF!,22,FALSE)</f>
        <v>#REF!</v>
      </c>
      <c r="BH794" s="149"/>
    </row>
    <row r="795" s="5" customFormat="1" ht="12.95" customHeight="1" spans="1:60">
      <c r="A795" s="48" t="s">
        <v>1890</v>
      </c>
      <c r="B795" s="38" t="e">
        <f>VLOOKUP($A795,#REF!,34,FALSE)</f>
        <v>#REF!</v>
      </c>
      <c r="C795" s="39" t="str">
        <f t="shared" si="167"/>
        <v>unused_DDR_XM1_B9WCK_N</v>
      </c>
      <c r="D795" s="40" t="e">
        <f>IF(LEN(VLOOKUP($A795,#REF!,8,FALSE)),LEFT(VLOOKUP($A795,#REF!,8,FALSE),LEN(VLOOKUP($A795,#REF!,8,FALSE))-2),"")</f>
        <v>#REF!</v>
      </c>
      <c r="E795" s="41" t="e">
        <f>IF(LEN(VLOOKUP($A795,#REF!,4,FALSE)),IF(INDEX(#REF!,MATCH($A795,#REF!,0),1),LEFT(VLOOKUP($A795,#REF!,4,FALSE),LEN(VLOOKUP($A795,#REF!,4,FALSE))-2),CONCATENATE(LEFT(VLOOKUP($A795,#REF!,4,FALSE),LEN(VLOOKUP($A795,#REF!,4,FALSE))-2),"*")),"")</f>
        <v>#REF!</v>
      </c>
      <c r="F795" s="42" t="e">
        <f>IF(LEN(VLOOKUP($A795,#REF!,5,FALSE)),IF(INDEX(#REF!,MATCH($A795,#REF!,0),2),LEFT(VLOOKUP($A795,#REF!,5,FALSE),LEN(VLOOKUP($A795,#REF!,5,FALSE))-2),CONCATENATE(LEFT(VLOOKUP($A795,#REF!,5,FALSE),LEN(VLOOKUP($A795,#REF!,5,FALSE))-2),"*")),"")</f>
        <v>#REF!</v>
      </c>
      <c r="G795" s="42" t="e">
        <f>IF(LEN(VLOOKUP($A795,#REF!,6,FALSE)),IF(INDEX(#REF!,MATCH($A795,#REF!,0),3),LEFT(VLOOKUP($A795,#REF!,6,FALSE),LEN(VLOOKUP($A795,#REF!,6,FALSE))-2),CONCATENATE(LEFT(VLOOKUP($A795,#REF!,6,FALSE),LEN(VLOOKUP($A795,#REF!,6,FALSE))-2),"*")),"")</f>
        <v>#REF!</v>
      </c>
      <c r="H795" s="43" t="e">
        <f>IF(LEN(VLOOKUP($A795,#REF!,7,FALSE)),IF(INDEX(#REF!,MATCH($A795,#REF!,0),4),LEFT(VLOOKUP($A795,#REF!,7,FALSE),LEN(VLOOKUP($A795,#REF!,7,FALSE))-2),CONCATENATE(LEFT(VLOOKUP($A795,#REF!,7,FALSE),LEN(VLOOKUP($A795,#REF!,7,FALSE))-2),"*")),"")</f>
        <v>#REF!</v>
      </c>
      <c r="I795" s="54" t="e">
        <f>IF(LEN(VLOOKUP($A795,#REF!,8,FALSE)),UPPER(RIGHT(VLOOKUP($A795,#REF!,8,FALSE),1)),"")</f>
        <v>#REF!</v>
      </c>
      <c r="J795" s="42" t="e">
        <f>IF(LEN(VLOOKUP($A795,#REF!,4,FALSE)),UPPER(RIGHT(VLOOKUP($A795,#REF!,4,FALSE),1)),"")</f>
        <v>#REF!</v>
      </c>
      <c r="K795" s="42" t="e">
        <f>IF(LEN(VLOOKUP($A795,#REF!,5,FALSE)),UPPER(RIGHT(VLOOKUP($A795,#REF!,5,FALSE),1)),"")</f>
        <v>#REF!</v>
      </c>
      <c r="L795" s="42" t="e">
        <f>IF(LEN(VLOOKUP($A795,#REF!,6,FALSE)),UPPER(RIGHT(VLOOKUP($A795,#REF!,6,FALSE),1)),"")</f>
        <v>#REF!</v>
      </c>
      <c r="M795" s="43" t="e">
        <f>IF(LEN(VLOOKUP($A795,#REF!,7,FALSE)),UPPER(RIGHT(VLOOKUP($A795,#REF!,7,FALSE),1)),"")</f>
        <v>#REF!</v>
      </c>
      <c r="N795" s="206"/>
      <c r="O795" s="206"/>
      <c r="P795" s="206"/>
      <c r="Q795" s="206"/>
      <c r="R795" s="206"/>
      <c r="S795" s="63" t="e">
        <f>HLOOKUP("Device Tree Pin Name",#REF!,MATCH($A795,#REF!,0),FALSE)</f>
        <v>#REF!</v>
      </c>
      <c r="T795" s="47" t="e">
        <f>HLOOKUP("power rail",#REF!,MATCH($A795,#REF!,0),FALSE)</f>
        <v>#REF!</v>
      </c>
      <c r="U795" s="62" t="e">
        <f>HLOOKUP("Wake Capable",#REF!,MATCH($A795,#REF!,0),FALSE)</f>
        <v>#REF!</v>
      </c>
      <c r="V795" s="62" t="e">
        <f>HLOOKUP("Strap",#REF!,MATCH($A795,#REF!,0),FALSE)</f>
        <v>#REF!</v>
      </c>
      <c r="W795" s="62"/>
      <c r="X795" s="62"/>
      <c r="Y795" s="62"/>
      <c r="Z795" s="47"/>
      <c r="AA795" s="47" t="e">
        <f>HLOOKUP("Pad type",#REF!,MATCH($A795,#REF!,0),FALSE)</f>
        <v>#REF!</v>
      </c>
      <c r="AB795" s="63"/>
      <c r="AC795" s="63" t="e">
        <f>HLOOKUP("POR Pin State",#REF!,MATCH($A795,#REF!,0),FALSE)</f>
        <v>#REF!</v>
      </c>
      <c r="AD795" s="207"/>
      <c r="AE795" s="208"/>
      <c r="AF795" s="208"/>
      <c r="AG795" s="208"/>
      <c r="AH795" s="209"/>
      <c r="AI795" s="209"/>
      <c r="AJ795" s="210"/>
      <c r="AK795" s="210"/>
      <c r="AL795" s="210"/>
      <c r="AM795" s="210"/>
      <c r="AN795" s="210"/>
      <c r="AO795" s="210"/>
      <c r="AP795" s="210"/>
      <c r="AQ795" s="215" t="s">
        <v>1890</v>
      </c>
      <c r="AR795" s="105"/>
      <c r="AS795" s="105"/>
      <c r="AT795" s="105"/>
      <c r="AU795" s="105"/>
      <c r="AV795" s="105"/>
      <c r="AW795" s="105"/>
      <c r="AX795" s="105"/>
      <c r="AY795" s="105"/>
      <c r="AZ795" s="105"/>
      <c r="BA795" s="105"/>
      <c r="BB795" s="218"/>
      <c r="BC795" s="105"/>
      <c r="BD795" s="250"/>
      <c r="BE795" s="252" t="s">
        <v>1891</v>
      </c>
      <c r="BF795" s="147" t="e">
        <f>VLOOKUP($A795,#REF!,34,FALSE)</f>
        <v>#REF!</v>
      </c>
      <c r="BG795" s="147" t="e">
        <f>VLOOKUP($A795,#REF!,22,FALSE)</f>
        <v>#REF!</v>
      </c>
      <c r="BH795" s="149"/>
    </row>
    <row r="796" s="5" customFormat="1" ht="12.95" customHeight="1" spans="1:60">
      <c r="A796" s="48" t="s">
        <v>1892</v>
      </c>
      <c r="B796" s="38" t="e">
        <f>VLOOKUP($A796,#REF!,34,FALSE)</f>
        <v>#REF!</v>
      </c>
      <c r="C796" s="39" t="str">
        <f t="shared" si="167"/>
        <v>unused_DDR_XM1_B9RDQS_P</v>
      </c>
      <c r="D796" s="40" t="e">
        <f>IF(LEN(VLOOKUP($A796,#REF!,8,FALSE)),LEFT(VLOOKUP($A796,#REF!,8,FALSE),LEN(VLOOKUP($A796,#REF!,8,FALSE))-2),"")</f>
        <v>#REF!</v>
      </c>
      <c r="E796" s="41" t="e">
        <f>IF(LEN(VLOOKUP($A796,#REF!,4,FALSE)),IF(INDEX(#REF!,MATCH($A796,#REF!,0),1),LEFT(VLOOKUP($A796,#REF!,4,FALSE),LEN(VLOOKUP($A796,#REF!,4,FALSE))-2),CONCATENATE(LEFT(VLOOKUP($A796,#REF!,4,FALSE),LEN(VLOOKUP($A796,#REF!,4,FALSE))-2),"*")),"")</f>
        <v>#REF!</v>
      </c>
      <c r="F796" s="42" t="e">
        <f>IF(LEN(VLOOKUP($A796,#REF!,5,FALSE)),IF(INDEX(#REF!,MATCH($A796,#REF!,0),2),LEFT(VLOOKUP($A796,#REF!,5,FALSE),LEN(VLOOKUP($A796,#REF!,5,FALSE))-2),CONCATENATE(LEFT(VLOOKUP($A796,#REF!,5,FALSE),LEN(VLOOKUP($A796,#REF!,5,FALSE))-2),"*")),"")</f>
        <v>#REF!</v>
      </c>
      <c r="G796" s="42" t="e">
        <f>IF(LEN(VLOOKUP($A796,#REF!,6,FALSE)),IF(INDEX(#REF!,MATCH($A796,#REF!,0),3),LEFT(VLOOKUP($A796,#REF!,6,FALSE),LEN(VLOOKUP($A796,#REF!,6,FALSE))-2),CONCATENATE(LEFT(VLOOKUP($A796,#REF!,6,FALSE),LEN(VLOOKUP($A796,#REF!,6,FALSE))-2),"*")),"")</f>
        <v>#REF!</v>
      </c>
      <c r="H796" s="43" t="e">
        <f>IF(LEN(VLOOKUP($A796,#REF!,7,FALSE)),IF(INDEX(#REF!,MATCH($A796,#REF!,0),4),LEFT(VLOOKUP($A796,#REF!,7,FALSE),LEN(VLOOKUP($A796,#REF!,7,FALSE))-2),CONCATENATE(LEFT(VLOOKUP($A796,#REF!,7,FALSE),LEN(VLOOKUP($A796,#REF!,7,FALSE))-2),"*")),"")</f>
        <v>#REF!</v>
      </c>
      <c r="I796" s="54" t="e">
        <f>IF(LEN(VLOOKUP($A796,#REF!,8,FALSE)),UPPER(RIGHT(VLOOKUP($A796,#REF!,8,FALSE),1)),"")</f>
        <v>#REF!</v>
      </c>
      <c r="J796" s="42" t="e">
        <f>IF(LEN(VLOOKUP($A796,#REF!,4,FALSE)),UPPER(RIGHT(VLOOKUP($A796,#REF!,4,FALSE),1)),"")</f>
        <v>#REF!</v>
      </c>
      <c r="K796" s="42" t="e">
        <f>IF(LEN(VLOOKUP($A796,#REF!,5,FALSE)),UPPER(RIGHT(VLOOKUP($A796,#REF!,5,FALSE),1)),"")</f>
        <v>#REF!</v>
      </c>
      <c r="L796" s="42" t="e">
        <f>IF(LEN(VLOOKUP($A796,#REF!,6,FALSE)),UPPER(RIGHT(VLOOKUP($A796,#REF!,6,FALSE),1)),"")</f>
        <v>#REF!</v>
      </c>
      <c r="M796" s="43" t="e">
        <f>IF(LEN(VLOOKUP($A796,#REF!,7,FALSE)),UPPER(RIGHT(VLOOKUP($A796,#REF!,7,FALSE),1)),"")</f>
        <v>#REF!</v>
      </c>
      <c r="N796" s="206"/>
      <c r="O796" s="206"/>
      <c r="P796" s="206"/>
      <c r="Q796" s="206"/>
      <c r="R796" s="206"/>
      <c r="S796" s="63" t="e">
        <f>HLOOKUP("Device Tree Pin Name",#REF!,MATCH($A796,#REF!,0),FALSE)</f>
        <v>#REF!</v>
      </c>
      <c r="T796" s="47" t="e">
        <f>HLOOKUP("power rail",#REF!,MATCH($A796,#REF!,0),FALSE)</f>
        <v>#REF!</v>
      </c>
      <c r="U796" s="62" t="e">
        <f>HLOOKUP("Wake Capable",#REF!,MATCH($A796,#REF!,0),FALSE)</f>
        <v>#REF!</v>
      </c>
      <c r="V796" s="62" t="e">
        <f>HLOOKUP("Strap",#REF!,MATCH($A796,#REF!,0),FALSE)</f>
        <v>#REF!</v>
      </c>
      <c r="W796" s="62"/>
      <c r="X796" s="62"/>
      <c r="Y796" s="62"/>
      <c r="Z796" s="47"/>
      <c r="AA796" s="47" t="e">
        <f>HLOOKUP("Pad type",#REF!,MATCH($A796,#REF!,0),FALSE)</f>
        <v>#REF!</v>
      </c>
      <c r="AB796" s="63"/>
      <c r="AC796" s="63" t="e">
        <f>HLOOKUP("POR Pin State",#REF!,MATCH($A796,#REF!,0),FALSE)</f>
        <v>#REF!</v>
      </c>
      <c r="AD796" s="207"/>
      <c r="AE796" s="208"/>
      <c r="AF796" s="208"/>
      <c r="AG796" s="208"/>
      <c r="AH796" s="209"/>
      <c r="AI796" s="209"/>
      <c r="AJ796" s="210"/>
      <c r="AK796" s="210"/>
      <c r="AL796" s="210"/>
      <c r="AM796" s="210"/>
      <c r="AN796" s="210"/>
      <c r="AO796" s="210"/>
      <c r="AP796" s="210"/>
      <c r="AQ796" s="215" t="s">
        <v>1892</v>
      </c>
      <c r="AR796" s="105"/>
      <c r="AS796" s="105"/>
      <c r="AT796" s="105"/>
      <c r="AU796" s="105"/>
      <c r="AV796" s="105"/>
      <c r="AW796" s="105"/>
      <c r="AX796" s="105"/>
      <c r="AY796" s="105"/>
      <c r="AZ796" s="105"/>
      <c r="BA796" s="105"/>
      <c r="BB796" s="218"/>
      <c r="BC796" s="105"/>
      <c r="BD796" s="250"/>
      <c r="BE796" s="252" t="s">
        <v>1893</v>
      </c>
      <c r="BF796" s="147" t="e">
        <f>VLOOKUP($A796,#REF!,34,FALSE)</f>
        <v>#REF!</v>
      </c>
      <c r="BG796" s="147" t="e">
        <f>VLOOKUP($A796,#REF!,22,FALSE)</f>
        <v>#REF!</v>
      </c>
      <c r="BH796" s="149"/>
    </row>
    <row r="797" s="5" customFormat="1" ht="12.95" customHeight="1" spans="1:60">
      <c r="A797" s="48" t="s">
        <v>1894</v>
      </c>
      <c r="B797" s="38" t="e">
        <f>VLOOKUP($A797,#REF!,34,FALSE)</f>
        <v>#REF!</v>
      </c>
      <c r="C797" s="39" t="str">
        <f t="shared" si="167"/>
        <v>unused_DDR_XM1_B9RDQS_N</v>
      </c>
      <c r="D797" s="40" t="e">
        <f>IF(LEN(VLOOKUP($A797,#REF!,8,FALSE)),LEFT(VLOOKUP($A797,#REF!,8,FALSE),LEN(VLOOKUP($A797,#REF!,8,FALSE))-2),"")</f>
        <v>#REF!</v>
      </c>
      <c r="E797" s="41" t="e">
        <f>IF(LEN(VLOOKUP($A797,#REF!,4,FALSE)),IF(INDEX(#REF!,MATCH($A797,#REF!,0),1),LEFT(VLOOKUP($A797,#REF!,4,FALSE),LEN(VLOOKUP($A797,#REF!,4,FALSE))-2),CONCATENATE(LEFT(VLOOKUP($A797,#REF!,4,FALSE),LEN(VLOOKUP($A797,#REF!,4,FALSE))-2),"*")),"")</f>
        <v>#REF!</v>
      </c>
      <c r="F797" s="42" t="e">
        <f>IF(LEN(VLOOKUP($A797,#REF!,5,FALSE)),IF(INDEX(#REF!,MATCH($A797,#REF!,0),2),LEFT(VLOOKUP($A797,#REF!,5,FALSE),LEN(VLOOKUP($A797,#REF!,5,FALSE))-2),CONCATENATE(LEFT(VLOOKUP($A797,#REF!,5,FALSE),LEN(VLOOKUP($A797,#REF!,5,FALSE))-2),"*")),"")</f>
        <v>#REF!</v>
      </c>
      <c r="G797" s="42" t="e">
        <f>IF(LEN(VLOOKUP($A797,#REF!,6,FALSE)),IF(INDEX(#REF!,MATCH($A797,#REF!,0),3),LEFT(VLOOKUP($A797,#REF!,6,FALSE),LEN(VLOOKUP($A797,#REF!,6,FALSE))-2),CONCATENATE(LEFT(VLOOKUP($A797,#REF!,6,FALSE),LEN(VLOOKUP($A797,#REF!,6,FALSE))-2),"*")),"")</f>
        <v>#REF!</v>
      </c>
      <c r="H797" s="43" t="e">
        <f>IF(LEN(VLOOKUP($A797,#REF!,7,FALSE)),IF(INDEX(#REF!,MATCH($A797,#REF!,0),4),LEFT(VLOOKUP($A797,#REF!,7,FALSE),LEN(VLOOKUP($A797,#REF!,7,FALSE))-2),CONCATENATE(LEFT(VLOOKUP($A797,#REF!,7,FALSE),LEN(VLOOKUP($A797,#REF!,7,FALSE))-2),"*")),"")</f>
        <v>#REF!</v>
      </c>
      <c r="I797" s="54" t="e">
        <f>IF(LEN(VLOOKUP($A797,#REF!,8,FALSE)),UPPER(RIGHT(VLOOKUP($A797,#REF!,8,FALSE),1)),"")</f>
        <v>#REF!</v>
      </c>
      <c r="J797" s="42" t="e">
        <f>IF(LEN(VLOOKUP($A797,#REF!,4,FALSE)),UPPER(RIGHT(VLOOKUP($A797,#REF!,4,FALSE),1)),"")</f>
        <v>#REF!</v>
      </c>
      <c r="K797" s="42" t="e">
        <f>IF(LEN(VLOOKUP($A797,#REF!,5,FALSE)),UPPER(RIGHT(VLOOKUP($A797,#REF!,5,FALSE),1)),"")</f>
        <v>#REF!</v>
      </c>
      <c r="L797" s="42" t="e">
        <f>IF(LEN(VLOOKUP($A797,#REF!,6,FALSE)),UPPER(RIGHT(VLOOKUP($A797,#REF!,6,FALSE),1)),"")</f>
        <v>#REF!</v>
      </c>
      <c r="M797" s="43" t="e">
        <f>IF(LEN(VLOOKUP($A797,#REF!,7,FALSE)),UPPER(RIGHT(VLOOKUP($A797,#REF!,7,FALSE),1)),"")</f>
        <v>#REF!</v>
      </c>
      <c r="N797" s="206"/>
      <c r="O797" s="206"/>
      <c r="P797" s="206"/>
      <c r="Q797" s="206"/>
      <c r="R797" s="206"/>
      <c r="S797" s="63" t="e">
        <f>HLOOKUP("Device Tree Pin Name",#REF!,MATCH($A797,#REF!,0),FALSE)</f>
        <v>#REF!</v>
      </c>
      <c r="T797" s="47" t="e">
        <f>HLOOKUP("power rail",#REF!,MATCH($A797,#REF!,0),FALSE)</f>
        <v>#REF!</v>
      </c>
      <c r="U797" s="62" t="e">
        <f>HLOOKUP("Wake Capable",#REF!,MATCH($A797,#REF!,0),FALSE)</f>
        <v>#REF!</v>
      </c>
      <c r="V797" s="62" t="e">
        <f>HLOOKUP("Strap",#REF!,MATCH($A797,#REF!,0),FALSE)</f>
        <v>#REF!</v>
      </c>
      <c r="W797" s="62"/>
      <c r="X797" s="62"/>
      <c r="Y797" s="62"/>
      <c r="Z797" s="47"/>
      <c r="AA797" s="47" t="e">
        <f>HLOOKUP("Pad type",#REF!,MATCH($A797,#REF!,0),FALSE)</f>
        <v>#REF!</v>
      </c>
      <c r="AB797" s="63"/>
      <c r="AC797" s="63" t="e">
        <f>HLOOKUP("POR Pin State",#REF!,MATCH($A797,#REF!,0),FALSE)</f>
        <v>#REF!</v>
      </c>
      <c r="AD797" s="207"/>
      <c r="AE797" s="208"/>
      <c r="AF797" s="208"/>
      <c r="AG797" s="208"/>
      <c r="AH797" s="209"/>
      <c r="AI797" s="209"/>
      <c r="AJ797" s="210"/>
      <c r="AK797" s="210"/>
      <c r="AL797" s="210"/>
      <c r="AM797" s="210"/>
      <c r="AN797" s="210"/>
      <c r="AO797" s="210"/>
      <c r="AP797" s="210"/>
      <c r="AQ797" s="215" t="s">
        <v>1894</v>
      </c>
      <c r="AR797" s="105"/>
      <c r="AS797" s="105"/>
      <c r="AT797" s="105"/>
      <c r="AU797" s="105"/>
      <c r="AV797" s="105"/>
      <c r="AW797" s="105"/>
      <c r="AX797" s="105"/>
      <c r="AY797" s="105"/>
      <c r="AZ797" s="105"/>
      <c r="BA797" s="105"/>
      <c r="BB797" s="218"/>
      <c r="BC797" s="105"/>
      <c r="BD797" s="250"/>
      <c r="BE797" s="252" t="s">
        <v>1895</v>
      </c>
      <c r="BF797" s="147" t="e">
        <f>VLOOKUP($A797,#REF!,34,FALSE)</f>
        <v>#REF!</v>
      </c>
      <c r="BG797" s="147" t="e">
        <f>VLOOKUP($A797,#REF!,22,FALSE)</f>
        <v>#REF!</v>
      </c>
      <c r="BH797" s="149"/>
    </row>
    <row r="798" s="5" customFormat="1" ht="18.75" customHeight="1" spans="1:60">
      <c r="A798" s="32" t="s">
        <v>1896</v>
      </c>
      <c r="B798" s="32" t="s">
        <v>1117</v>
      </c>
      <c r="C798" s="206"/>
      <c r="D798" s="206"/>
      <c r="E798" s="206"/>
      <c r="F798" s="206"/>
      <c r="G798" s="206"/>
      <c r="H798" s="206"/>
      <c r="I798" s="206"/>
      <c r="J798" s="206"/>
      <c r="K798" s="206"/>
      <c r="L798" s="206"/>
      <c r="M798" s="206"/>
      <c r="N798" s="206"/>
      <c r="O798" s="206"/>
      <c r="P798" s="206"/>
      <c r="Q798" s="206"/>
      <c r="R798" s="206"/>
      <c r="S798" s="206"/>
      <c r="T798" s="206"/>
      <c r="U798" s="206"/>
      <c r="V798" s="206"/>
      <c r="W798" s="206"/>
      <c r="X798" s="206"/>
      <c r="Y798" s="206"/>
      <c r="Z798" s="206"/>
      <c r="AA798" s="206"/>
      <c r="AB798" s="206"/>
      <c r="AC798" s="206"/>
      <c r="AD798" s="206"/>
      <c r="AE798" s="206"/>
      <c r="AF798" s="206"/>
      <c r="AG798" s="206"/>
      <c r="AH798" s="206"/>
      <c r="AI798" s="206"/>
      <c r="AJ798" s="206"/>
      <c r="AK798" s="206"/>
      <c r="AL798" s="206"/>
      <c r="AM798" s="206"/>
      <c r="AN798" s="206"/>
      <c r="AO798" s="210"/>
      <c r="AP798" s="206"/>
      <c r="AQ798" s="218"/>
      <c r="AR798" s="260"/>
      <c r="AS798" s="260"/>
      <c r="AT798" s="260"/>
      <c r="AU798" s="260"/>
      <c r="AV798" s="260"/>
      <c r="AW798" s="260"/>
      <c r="AX798" s="260"/>
      <c r="AY798" s="260"/>
      <c r="AZ798" s="260"/>
      <c r="BA798" s="260"/>
      <c r="BB798" s="260"/>
      <c r="BC798" s="400" t="s">
        <v>1118</v>
      </c>
      <c r="BD798" s="218"/>
      <c r="BE798" s="251" t="s">
        <v>1896</v>
      </c>
      <c r="BF798" s="271" t="s">
        <v>1117</v>
      </c>
      <c r="BG798" s="226"/>
      <c r="BH798" s="244"/>
    </row>
    <row r="799" s="5" customFormat="1" ht="12.95" customHeight="1" spans="1:60">
      <c r="A799" s="48" t="s">
        <v>1897</v>
      </c>
      <c r="B799" s="38" t="e">
        <f>VLOOKUP($A799,#REF!,34,FALSE)</f>
        <v>#REF!</v>
      </c>
      <c r="C799" s="39" t="str">
        <f t="shared" si="167"/>
        <v>unused_DDR_XM2_B0D0</v>
      </c>
      <c r="D799" s="40" t="e">
        <f>IF(LEN(VLOOKUP($A799,#REF!,8,FALSE)),LEFT(VLOOKUP($A799,#REF!,8,FALSE),LEN(VLOOKUP($A799,#REF!,8,FALSE))-2),"")</f>
        <v>#REF!</v>
      </c>
      <c r="E799" s="41" t="e">
        <f>IF(LEN(VLOOKUP($A799,#REF!,4,FALSE)),IF(INDEX(#REF!,MATCH($A799,#REF!,0),1),LEFT(VLOOKUP($A799,#REF!,4,FALSE),LEN(VLOOKUP($A799,#REF!,4,FALSE))-2),CONCATENATE(LEFT(VLOOKUP($A799,#REF!,4,FALSE),LEN(VLOOKUP($A799,#REF!,4,FALSE))-2),"*")),"")</f>
        <v>#REF!</v>
      </c>
      <c r="F799" s="42" t="e">
        <f>IF(LEN(VLOOKUP($A799,#REF!,5,FALSE)),IF(INDEX(#REF!,MATCH($A799,#REF!,0),2),LEFT(VLOOKUP($A799,#REF!,5,FALSE),LEN(VLOOKUP($A799,#REF!,5,FALSE))-2),CONCATENATE(LEFT(VLOOKUP($A799,#REF!,5,FALSE),LEN(VLOOKUP($A799,#REF!,5,FALSE))-2),"*")),"")</f>
        <v>#REF!</v>
      </c>
      <c r="G799" s="42" t="e">
        <f>IF(LEN(VLOOKUP($A799,#REF!,6,FALSE)),IF(INDEX(#REF!,MATCH($A799,#REF!,0),3),LEFT(VLOOKUP($A799,#REF!,6,FALSE),LEN(VLOOKUP($A799,#REF!,6,FALSE))-2),CONCATENATE(LEFT(VLOOKUP($A799,#REF!,6,FALSE),LEN(VLOOKUP($A799,#REF!,6,FALSE))-2),"*")),"")</f>
        <v>#REF!</v>
      </c>
      <c r="H799" s="43" t="e">
        <f>IF(LEN(VLOOKUP($A799,#REF!,7,FALSE)),IF(INDEX(#REF!,MATCH($A799,#REF!,0),4),LEFT(VLOOKUP($A799,#REF!,7,FALSE),LEN(VLOOKUP($A799,#REF!,7,FALSE))-2),CONCATENATE(LEFT(VLOOKUP($A799,#REF!,7,FALSE),LEN(VLOOKUP($A799,#REF!,7,FALSE))-2),"*")),"")</f>
        <v>#REF!</v>
      </c>
      <c r="I799" s="54" t="e">
        <f>IF(LEN(VLOOKUP($A799,#REF!,8,FALSE)),UPPER(RIGHT(VLOOKUP($A799,#REF!,8,FALSE),1)),"")</f>
        <v>#REF!</v>
      </c>
      <c r="J799" s="42" t="e">
        <f>IF(LEN(VLOOKUP($A799,#REF!,4,FALSE)),UPPER(RIGHT(VLOOKUP($A799,#REF!,4,FALSE),1)),"")</f>
        <v>#REF!</v>
      </c>
      <c r="K799" s="42" t="e">
        <f>IF(LEN(VLOOKUP($A799,#REF!,5,FALSE)),UPPER(RIGHT(VLOOKUP($A799,#REF!,5,FALSE),1)),"")</f>
        <v>#REF!</v>
      </c>
      <c r="L799" s="42" t="e">
        <f>IF(LEN(VLOOKUP($A799,#REF!,6,FALSE)),UPPER(RIGHT(VLOOKUP($A799,#REF!,6,FALSE),1)),"")</f>
        <v>#REF!</v>
      </c>
      <c r="M799" s="43" t="e">
        <f>IF(LEN(VLOOKUP($A799,#REF!,7,FALSE)),UPPER(RIGHT(VLOOKUP($A799,#REF!,7,FALSE),1)),"")</f>
        <v>#REF!</v>
      </c>
      <c r="N799" s="206"/>
      <c r="O799" s="206"/>
      <c r="P799" s="206"/>
      <c r="Q799" s="206"/>
      <c r="R799" s="206"/>
      <c r="S799" s="63" t="e">
        <f>HLOOKUP("Device Tree Pin Name",#REF!,MATCH($A799,#REF!,0),FALSE)</f>
        <v>#REF!</v>
      </c>
      <c r="T799" s="47" t="e">
        <f>HLOOKUP("power rail",#REF!,MATCH($A799,#REF!,0),FALSE)</f>
        <v>#REF!</v>
      </c>
      <c r="U799" s="62" t="e">
        <f>HLOOKUP("Wake Capable",#REF!,MATCH($A799,#REF!,0),FALSE)</f>
        <v>#REF!</v>
      </c>
      <c r="V799" s="62" t="e">
        <f>HLOOKUP("Strap",#REF!,MATCH($A799,#REF!,0),FALSE)</f>
        <v>#REF!</v>
      </c>
      <c r="W799" s="62"/>
      <c r="X799" s="62"/>
      <c r="Y799" s="62"/>
      <c r="Z799" s="47"/>
      <c r="AA799" s="47" t="e">
        <f>HLOOKUP("Pad type",#REF!,MATCH($A799,#REF!,0),FALSE)</f>
        <v>#REF!</v>
      </c>
      <c r="AB799" s="63"/>
      <c r="AC799" s="63" t="e">
        <f>HLOOKUP("POR Pin State",#REF!,MATCH($A799,#REF!,0),FALSE)</f>
        <v>#REF!</v>
      </c>
      <c r="AD799" s="207"/>
      <c r="AE799" s="208"/>
      <c r="AF799" s="208"/>
      <c r="AG799" s="208"/>
      <c r="AH799" s="209"/>
      <c r="AI799" s="209"/>
      <c r="AJ799" s="210"/>
      <c r="AK799" s="210"/>
      <c r="AL799" s="210"/>
      <c r="AM799" s="210"/>
      <c r="AN799" s="210"/>
      <c r="AO799" s="210"/>
      <c r="AP799" s="210"/>
      <c r="AQ799" s="215" t="s">
        <v>1898</v>
      </c>
      <c r="AR799" s="105"/>
      <c r="AS799" s="105"/>
      <c r="AT799" s="105"/>
      <c r="AU799" s="105"/>
      <c r="AV799" s="105"/>
      <c r="AW799" s="105"/>
      <c r="AX799" s="105"/>
      <c r="AY799" s="105"/>
      <c r="AZ799" s="105"/>
      <c r="BA799" s="105"/>
      <c r="BB799" s="218"/>
      <c r="BC799" s="105"/>
      <c r="BD799" s="250"/>
      <c r="BE799" s="252" t="s">
        <v>1899</v>
      </c>
      <c r="BF799" s="147" t="e">
        <f>VLOOKUP($A799,#REF!,34,FALSE)</f>
        <v>#REF!</v>
      </c>
      <c r="BG799" s="147" t="e">
        <f>VLOOKUP($A799,#REF!,22,FALSE)</f>
        <v>#REF!</v>
      </c>
      <c r="BH799" s="149"/>
    </row>
    <row r="800" s="5" customFormat="1" ht="12.95" customHeight="1" spans="1:60">
      <c r="A800" s="10" t="s">
        <v>1900</v>
      </c>
      <c r="B800" s="38" t="e">
        <f>VLOOKUP($A800,#REF!,34,FALSE)</f>
        <v>#REF!</v>
      </c>
      <c r="C800" s="39" t="str">
        <f t="shared" si="167"/>
        <v>unused_DDR_XM2_B0D1</v>
      </c>
      <c r="D800" s="40" t="e">
        <f>IF(LEN(VLOOKUP($A800,#REF!,8,FALSE)),LEFT(VLOOKUP($A800,#REF!,8,FALSE),LEN(VLOOKUP($A800,#REF!,8,FALSE))-2),"")</f>
        <v>#REF!</v>
      </c>
      <c r="E800" s="41" t="e">
        <f>IF(LEN(VLOOKUP($A800,#REF!,4,FALSE)),IF(INDEX(#REF!,MATCH($A800,#REF!,0),1),LEFT(VLOOKUP($A800,#REF!,4,FALSE),LEN(VLOOKUP($A800,#REF!,4,FALSE))-2),CONCATENATE(LEFT(VLOOKUP($A800,#REF!,4,FALSE),LEN(VLOOKUP($A800,#REF!,4,FALSE))-2),"*")),"")</f>
        <v>#REF!</v>
      </c>
      <c r="F800" s="42" t="e">
        <f>IF(LEN(VLOOKUP($A800,#REF!,5,FALSE)),IF(INDEX(#REF!,MATCH($A800,#REF!,0),2),LEFT(VLOOKUP($A800,#REF!,5,FALSE),LEN(VLOOKUP($A800,#REF!,5,FALSE))-2),CONCATENATE(LEFT(VLOOKUP($A800,#REF!,5,FALSE),LEN(VLOOKUP($A800,#REF!,5,FALSE))-2),"*")),"")</f>
        <v>#REF!</v>
      </c>
      <c r="G800" s="42" t="e">
        <f>IF(LEN(VLOOKUP($A800,#REF!,6,FALSE)),IF(INDEX(#REF!,MATCH($A800,#REF!,0),3),LEFT(VLOOKUP($A800,#REF!,6,FALSE),LEN(VLOOKUP($A800,#REF!,6,FALSE))-2),CONCATENATE(LEFT(VLOOKUP($A800,#REF!,6,FALSE),LEN(VLOOKUP($A800,#REF!,6,FALSE))-2),"*")),"")</f>
        <v>#REF!</v>
      </c>
      <c r="H800" s="43" t="e">
        <f>IF(LEN(VLOOKUP($A800,#REF!,7,FALSE)),IF(INDEX(#REF!,MATCH($A800,#REF!,0),4),LEFT(VLOOKUP($A800,#REF!,7,FALSE),LEN(VLOOKUP($A800,#REF!,7,FALSE))-2),CONCATENATE(LEFT(VLOOKUP($A800,#REF!,7,FALSE),LEN(VLOOKUP($A800,#REF!,7,FALSE))-2),"*")),"")</f>
        <v>#REF!</v>
      </c>
      <c r="I800" s="54" t="e">
        <f>IF(LEN(VLOOKUP($A800,#REF!,8,FALSE)),UPPER(RIGHT(VLOOKUP($A800,#REF!,8,FALSE),1)),"")</f>
        <v>#REF!</v>
      </c>
      <c r="J800" s="42" t="e">
        <f>IF(LEN(VLOOKUP($A800,#REF!,4,FALSE)),UPPER(RIGHT(VLOOKUP($A800,#REF!,4,FALSE),1)),"")</f>
        <v>#REF!</v>
      </c>
      <c r="K800" s="42" t="e">
        <f>IF(LEN(VLOOKUP($A800,#REF!,5,FALSE)),UPPER(RIGHT(VLOOKUP($A800,#REF!,5,FALSE),1)),"")</f>
        <v>#REF!</v>
      </c>
      <c r="L800" s="42" t="e">
        <f>IF(LEN(VLOOKUP($A800,#REF!,6,FALSE)),UPPER(RIGHT(VLOOKUP($A800,#REF!,6,FALSE),1)),"")</f>
        <v>#REF!</v>
      </c>
      <c r="M800" s="43" t="e">
        <f>IF(LEN(VLOOKUP($A800,#REF!,7,FALSE)),UPPER(RIGHT(VLOOKUP($A800,#REF!,7,FALSE),1)),"")</f>
        <v>#REF!</v>
      </c>
      <c r="N800" s="206"/>
      <c r="O800" s="206"/>
      <c r="P800" s="206"/>
      <c r="Q800" s="206"/>
      <c r="R800" s="206"/>
      <c r="S800" s="63" t="e">
        <f>HLOOKUP("Device Tree Pin Name",#REF!,MATCH($A800,#REF!,0),FALSE)</f>
        <v>#REF!</v>
      </c>
      <c r="T800" s="47" t="e">
        <f>HLOOKUP("power rail",#REF!,MATCH($A800,#REF!,0),FALSE)</f>
        <v>#REF!</v>
      </c>
      <c r="U800" s="62" t="e">
        <f>HLOOKUP("Wake Capable",#REF!,MATCH($A800,#REF!,0),FALSE)</f>
        <v>#REF!</v>
      </c>
      <c r="V800" s="62" t="e">
        <f>HLOOKUP("Strap",#REF!,MATCH($A800,#REF!,0),FALSE)</f>
        <v>#REF!</v>
      </c>
      <c r="W800" s="62"/>
      <c r="X800" s="62"/>
      <c r="Y800" s="62"/>
      <c r="Z800" s="47"/>
      <c r="AA800" s="47" t="e">
        <f>HLOOKUP("Pad type",#REF!,MATCH($A800,#REF!,0),FALSE)</f>
        <v>#REF!</v>
      </c>
      <c r="AB800" s="63"/>
      <c r="AC800" s="63" t="e">
        <f>HLOOKUP("POR Pin State",#REF!,MATCH($A800,#REF!,0),FALSE)</f>
        <v>#REF!</v>
      </c>
      <c r="AD800" s="207"/>
      <c r="AE800" s="208"/>
      <c r="AF800" s="208"/>
      <c r="AG800" s="208"/>
      <c r="AH800" s="209"/>
      <c r="AI800" s="209"/>
      <c r="AJ800" s="210"/>
      <c r="AK800" s="210"/>
      <c r="AL800" s="210"/>
      <c r="AM800" s="210"/>
      <c r="AN800" s="210"/>
      <c r="AO800" s="210"/>
      <c r="AP800" s="210"/>
      <c r="AQ800" s="215" t="s">
        <v>1901</v>
      </c>
      <c r="AR800" s="105"/>
      <c r="AS800" s="105"/>
      <c r="AT800" s="105"/>
      <c r="AU800" s="105"/>
      <c r="AV800" s="105"/>
      <c r="AW800" s="105"/>
      <c r="AX800" s="105"/>
      <c r="AY800" s="105"/>
      <c r="AZ800" s="105"/>
      <c r="BA800" s="105"/>
      <c r="BB800" s="218"/>
      <c r="BC800" s="105"/>
      <c r="BD800" s="250"/>
      <c r="BE800" s="252" t="s">
        <v>1902</v>
      </c>
      <c r="BF800" s="147" t="e">
        <f>VLOOKUP($A800,#REF!,34,FALSE)</f>
        <v>#REF!</v>
      </c>
      <c r="BG800" s="147" t="e">
        <f>VLOOKUP($A800,#REF!,22,FALSE)</f>
        <v>#REF!</v>
      </c>
      <c r="BH800" s="149"/>
    </row>
    <row r="801" s="5" customFormat="1" ht="12.95" customHeight="1" spans="1:60">
      <c r="A801" s="10" t="s">
        <v>1903</v>
      </c>
      <c r="B801" s="38" t="e">
        <f>VLOOKUP($A801,#REF!,34,FALSE)</f>
        <v>#REF!</v>
      </c>
      <c r="C801" s="39" t="str">
        <f t="shared" si="167"/>
        <v>unused_DDR_XM2_B0D2</v>
      </c>
      <c r="D801" s="40" t="e">
        <f>IF(LEN(VLOOKUP($A801,#REF!,8,FALSE)),LEFT(VLOOKUP($A801,#REF!,8,FALSE),LEN(VLOOKUP($A801,#REF!,8,FALSE))-2),"")</f>
        <v>#REF!</v>
      </c>
      <c r="E801" s="41" t="e">
        <f>IF(LEN(VLOOKUP($A801,#REF!,4,FALSE)),IF(INDEX(#REF!,MATCH($A801,#REF!,0),1),LEFT(VLOOKUP($A801,#REF!,4,FALSE),LEN(VLOOKUP($A801,#REF!,4,FALSE))-2),CONCATENATE(LEFT(VLOOKUP($A801,#REF!,4,FALSE),LEN(VLOOKUP($A801,#REF!,4,FALSE))-2),"*")),"")</f>
        <v>#REF!</v>
      </c>
      <c r="F801" s="42" t="e">
        <f>IF(LEN(VLOOKUP($A801,#REF!,5,FALSE)),IF(INDEX(#REF!,MATCH($A801,#REF!,0),2),LEFT(VLOOKUP($A801,#REF!,5,FALSE),LEN(VLOOKUP($A801,#REF!,5,FALSE))-2),CONCATENATE(LEFT(VLOOKUP($A801,#REF!,5,FALSE),LEN(VLOOKUP($A801,#REF!,5,FALSE))-2),"*")),"")</f>
        <v>#REF!</v>
      </c>
      <c r="G801" s="42" t="e">
        <f>IF(LEN(VLOOKUP($A801,#REF!,6,FALSE)),IF(INDEX(#REF!,MATCH($A801,#REF!,0),3),LEFT(VLOOKUP($A801,#REF!,6,FALSE),LEN(VLOOKUP($A801,#REF!,6,FALSE))-2),CONCATENATE(LEFT(VLOOKUP($A801,#REF!,6,FALSE),LEN(VLOOKUP($A801,#REF!,6,FALSE))-2),"*")),"")</f>
        <v>#REF!</v>
      </c>
      <c r="H801" s="43" t="e">
        <f>IF(LEN(VLOOKUP($A801,#REF!,7,FALSE)),IF(INDEX(#REF!,MATCH($A801,#REF!,0),4),LEFT(VLOOKUP($A801,#REF!,7,FALSE),LEN(VLOOKUP($A801,#REF!,7,FALSE))-2),CONCATENATE(LEFT(VLOOKUP($A801,#REF!,7,FALSE),LEN(VLOOKUP($A801,#REF!,7,FALSE))-2),"*")),"")</f>
        <v>#REF!</v>
      </c>
      <c r="I801" s="54" t="e">
        <f>IF(LEN(VLOOKUP($A801,#REF!,8,FALSE)),UPPER(RIGHT(VLOOKUP($A801,#REF!,8,FALSE),1)),"")</f>
        <v>#REF!</v>
      </c>
      <c r="J801" s="42" t="e">
        <f>IF(LEN(VLOOKUP($A801,#REF!,4,FALSE)),UPPER(RIGHT(VLOOKUP($A801,#REF!,4,FALSE),1)),"")</f>
        <v>#REF!</v>
      </c>
      <c r="K801" s="42" t="e">
        <f>IF(LEN(VLOOKUP($A801,#REF!,5,FALSE)),UPPER(RIGHT(VLOOKUP($A801,#REF!,5,FALSE),1)),"")</f>
        <v>#REF!</v>
      </c>
      <c r="L801" s="42" t="e">
        <f>IF(LEN(VLOOKUP($A801,#REF!,6,FALSE)),UPPER(RIGHT(VLOOKUP($A801,#REF!,6,FALSE),1)),"")</f>
        <v>#REF!</v>
      </c>
      <c r="M801" s="43" t="e">
        <f>IF(LEN(VLOOKUP($A801,#REF!,7,FALSE)),UPPER(RIGHT(VLOOKUP($A801,#REF!,7,FALSE),1)),"")</f>
        <v>#REF!</v>
      </c>
      <c r="N801" s="206"/>
      <c r="O801" s="206"/>
      <c r="P801" s="206"/>
      <c r="Q801" s="206"/>
      <c r="R801" s="206"/>
      <c r="S801" s="63" t="e">
        <f>HLOOKUP("Device Tree Pin Name",#REF!,MATCH($A801,#REF!,0),FALSE)</f>
        <v>#REF!</v>
      </c>
      <c r="T801" s="47" t="e">
        <f>HLOOKUP("power rail",#REF!,MATCH($A801,#REF!,0),FALSE)</f>
        <v>#REF!</v>
      </c>
      <c r="U801" s="62" t="e">
        <f>HLOOKUP("Wake Capable",#REF!,MATCH($A801,#REF!,0),FALSE)</f>
        <v>#REF!</v>
      </c>
      <c r="V801" s="62" t="e">
        <f>HLOOKUP("Strap",#REF!,MATCH($A801,#REF!,0),FALSE)</f>
        <v>#REF!</v>
      </c>
      <c r="W801" s="62"/>
      <c r="X801" s="62"/>
      <c r="Y801" s="62"/>
      <c r="Z801" s="47"/>
      <c r="AA801" s="47" t="e">
        <f>HLOOKUP("Pad type",#REF!,MATCH($A801,#REF!,0),FALSE)</f>
        <v>#REF!</v>
      </c>
      <c r="AB801" s="63"/>
      <c r="AC801" s="63" t="e">
        <f>HLOOKUP("POR Pin State",#REF!,MATCH($A801,#REF!,0),FALSE)</f>
        <v>#REF!</v>
      </c>
      <c r="AD801" s="207"/>
      <c r="AE801" s="208"/>
      <c r="AF801" s="208"/>
      <c r="AG801" s="208"/>
      <c r="AH801" s="209"/>
      <c r="AI801" s="209"/>
      <c r="AJ801" s="210"/>
      <c r="AK801" s="210"/>
      <c r="AL801" s="210"/>
      <c r="AM801" s="210"/>
      <c r="AN801" s="210"/>
      <c r="AO801" s="210"/>
      <c r="AP801" s="210"/>
      <c r="AQ801" s="215" t="s">
        <v>1904</v>
      </c>
      <c r="AR801" s="105"/>
      <c r="AS801" s="105"/>
      <c r="AT801" s="105"/>
      <c r="AU801" s="105"/>
      <c r="AV801" s="105"/>
      <c r="AW801" s="105"/>
      <c r="AX801" s="105"/>
      <c r="AY801" s="105"/>
      <c r="AZ801" s="105"/>
      <c r="BA801" s="105"/>
      <c r="BB801" s="218"/>
      <c r="BC801" s="105"/>
      <c r="BD801" s="250"/>
      <c r="BE801" s="252" t="s">
        <v>1905</v>
      </c>
      <c r="BF801" s="147" t="e">
        <f>VLOOKUP($A801,#REF!,34,FALSE)</f>
        <v>#REF!</v>
      </c>
      <c r="BG801" s="147" t="e">
        <f>VLOOKUP($A801,#REF!,22,FALSE)</f>
        <v>#REF!</v>
      </c>
      <c r="BH801" s="149"/>
    </row>
    <row r="802" s="5" customFormat="1" ht="12.95" customHeight="1" spans="1:60">
      <c r="A802" s="48" t="s">
        <v>1906</v>
      </c>
      <c r="B802" s="38" t="e">
        <f>VLOOKUP($A802,#REF!,34,FALSE)</f>
        <v>#REF!</v>
      </c>
      <c r="C802" s="39" t="str">
        <f t="shared" si="167"/>
        <v>unused_DDR_XM2_B0D3</v>
      </c>
      <c r="D802" s="40" t="e">
        <f>IF(LEN(VLOOKUP($A802,#REF!,8,FALSE)),LEFT(VLOOKUP($A802,#REF!,8,FALSE),LEN(VLOOKUP($A802,#REF!,8,FALSE))-2),"")</f>
        <v>#REF!</v>
      </c>
      <c r="E802" s="41" t="e">
        <f>IF(LEN(VLOOKUP($A802,#REF!,4,FALSE)),IF(INDEX(#REF!,MATCH($A802,#REF!,0),1),LEFT(VLOOKUP($A802,#REF!,4,FALSE),LEN(VLOOKUP($A802,#REF!,4,FALSE))-2),CONCATENATE(LEFT(VLOOKUP($A802,#REF!,4,FALSE),LEN(VLOOKUP($A802,#REF!,4,FALSE))-2),"*")),"")</f>
        <v>#REF!</v>
      </c>
      <c r="F802" s="42" t="e">
        <f>IF(LEN(VLOOKUP($A802,#REF!,5,FALSE)),IF(INDEX(#REF!,MATCH($A802,#REF!,0),2),LEFT(VLOOKUP($A802,#REF!,5,FALSE),LEN(VLOOKUP($A802,#REF!,5,FALSE))-2),CONCATENATE(LEFT(VLOOKUP($A802,#REF!,5,FALSE),LEN(VLOOKUP($A802,#REF!,5,FALSE))-2),"*")),"")</f>
        <v>#REF!</v>
      </c>
      <c r="G802" s="42" t="e">
        <f>IF(LEN(VLOOKUP($A802,#REF!,6,FALSE)),IF(INDEX(#REF!,MATCH($A802,#REF!,0),3),LEFT(VLOOKUP($A802,#REF!,6,FALSE),LEN(VLOOKUP($A802,#REF!,6,FALSE))-2),CONCATENATE(LEFT(VLOOKUP($A802,#REF!,6,FALSE),LEN(VLOOKUP($A802,#REF!,6,FALSE))-2),"*")),"")</f>
        <v>#REF!</v>
      </c>
      <c r="H802" s="43" t="e">
        <f>IF(LEN(VLOOKUP($A802,#REF!,7,FALSE)),IF(INDEX(#REF!,MATCH($A802,#REF!,0),4),LEFT(VLOOKUP($A802,#REF!,7,FALSE),LEN(VLOOKUP($A802,#REF!,7,FALSE))-2),CONCATENATE(LEFT(VLOOKUP($A802,#REF!,7,FALSE),LEN(VLOOKUP($A802,#REF!,7,FALSE))-2),"*")),"")</f>
        <v>#REF!</v>
      </c>
      <c r="I802" s="54" t="e">
        <f>IF(LEN(VLOOKUP($A802,#REF!,8,FALSE)),UPPER(RIGHT(VLOOKUP($A802,#REF!,8,FALSE),1)),"")</f>
        <v>#REF!</v>
      </c>
      <c r="J802" s="42" t="e">
        <f>IF(LEN(VLOOKUP($A802,#REF!,4,FALSE)),UPPER(RIGHT(VLOOKUP($A802,#REF!,4,FALSE),1)),"")</f>
        <v>#REF!</v>
      </c>
      <c r="K802" s="42" t="e">
        <f>IF(LEN(VLOOKUP($A802,#REF!,5,FALSE)),UPPER(RIGHT(VLOOKUP($A802,#REF!,5,FALSE),1)),"")</f>
        <v>#REF!</v>
      </c>
      <c r="L802" s="42" t="e">
        <f>IF(LEN(VLOOKUP($A802,#REF!,6,FALSE)),UPPER(RIGHT(VLOOKUP($A802,#REF!,6,FALSE),1)),"")</f>
        <v>#REF!</v>
      </c>
      <c r="M802" s="43" t="e">
        <f>IF(LEN(VLOOKUP($A802,#REF!,7,FALSE)),UPPER(RIGHT(VLOOKUP($A802,#REF!,7,FALSE),1)),"")</f>
        <v>#REF!</v>
      </c>
      <c r="N802" s="206"/>
      <c r="O802" s="206"/>
      <c r="P802" s="206"/>
      <c r="Q802" s="206"/>
      <c r="R802" s="206"/>
      <c r="S802" s="63" t="e">
        <f>HLOOKUP("Device Tree Pin Name",#REF!,MATCH($A802,#REF!,0),FALSE)</f>
        <v>#REF!</v>
      </c>
      <c r="T802" s="47" t="e">
        <f>HLOOKUP("power rail",#REF!,MATCH($A802,#REF!,0),FALSE)</f>
        <v>#REF!</v>
      </c>
      <c r="U802" s="62" t="e">
        <f>HLOOKUP("Wake Capable",#REF!,MATCH($A802,#REF!,0),FALSE)</f>
        <v>#REF!</v>
      </c>
      <c r="V802" s="62" t="e">
        <f>HLOOKUP("Strap",#REF!,MATCH($A802,#REF!,0),FALSE)</f>
        <v>#REF!</v>
      </c>
      <c r="W802" s="62"/>
      <c r="X802" s="62"/>
      <c r="Y802" s="62"/>
      <c r="Z802" s="47"/>
      <c r="AA802" s="47" t="e">
        <f>HLOOKUP("Pad type",#REF!,MATCH($A802,#REF!,0),FALSE)</f>
        <v>#REF!</v>
      </c>
      <c r="AB802" s="63"/>
      <c r="AC802" s="63" t="e">
        <f>HLOOKUP("POR Pin State",#REF!,MATCH($A802,#REF!,0),FALSE)</f>
        <v>#REF!</v>
      </c>
      <c r="AD802" s="207"/>
      <c r="AE802" s="208"/>
      <c r="AF802" s="208"/>
      <c r="AG802" s="208"/>
      <c r="AH802" s="209"/>
      <c r="AI802" s="209"/>
      <c r="AJ802" s="210"/>
      <c r="AK802" s="210"/>
      <c r="AL802" s="210"/>
      <c r="AM802" s="210"/>
      <c r="AN802" s="210"/>
      <c r="AO802" s="210"/>
      <c r="AP802" s="210"/>
      <c r="AQ802" s="215" t="s">
        <v>1907</v>
      </c>
      <c r="AR802" s="105"/>
      <c r="AS802" s="105"/>
      <c r="AT802" s="105"/>
      <c r="AU802" s="105"/>
      <c r="AV802" s="105"/>
      <c r="AW802" s="105"/>
      <c r="AX802" s="105"/>
      <c r="AY802" s="105"/>
      <c r="AZ802" s="105"/>
      <c r="BA802" s="105"/>
      <c r="BB802" s="218"/>
      <c r="BC802" s="105"/>
      <c r="BD802" s="250"/>
      <c r="BE802" s="252" t="s">
        <v>1908</v>
      </c>
      <c r="BF802" s="147" t="e">
        <f>VLOOKUP($A802,#REF!,34,FALSE)</f>
        <v>#REF!</v>
      </c>
      <c r="BG802" s="147" t="e">
        <f>VLOOKUP($A802,#REF!,22,FALSE)</f>
        <v>#REF!</v>
      </c>
      <c r="BH802" s="149"/>
    </row>
    <row r="803" s="5" customFormat="1" ht="12.95" customHeight="1" spans="1:60">
      <c r="A803" s="48" t="s">
        <v>1909</v>
      </c>
      <c r="B803" s="38" t="e">
        <f>VLOOKUP($A803,#REF!,34,FALSE)</f>
        <v>#REF!</v>
      </c>
      <c r="C803" s="39" t="str">
        <f t="shared" si="167"/>
        <v>unused_DDR_XM2_B0D4</v>
      </c>
      <c r="D803" s="40" t="e">
        <f>IF(LEN(VLOOKUP($A803,#REF!,8,FALSE)),LEFT(VLOOKUP($A803,#REF!,8,FALSE),LEN(VLOOKUP($A803,#REF!,8,FALSE))-2),"")</f>
        <v>#REF!</v>
      </c>
      <c r="E803" s="41" t="e">
        <f>IF(LEN(VLOOKUP($A803,#REF!,4,FALSE)),IF(INDEX(#REF!,MATCH($A803,#REF!,0),1),LEFT(VLOOKUP($A803,#REF!,4,FALSE),LEN(VLOOKUP($A803,#REF!,4,FALSE))-2),CONCATENATE(LEFT(VLOOKUP($A803,#REF!,4,FALSE),LEN(VLOOKUP($A803,#REF!,4,FALSE))-2),"*")),"")</f>
        <v>#REF!</v>
      </c>
      <c r="F803" s="42" t="e">
        <f>IF(LEN(VLOOKUP($A803,#REF!,5,FALSE)),IF(INDEX(#REF!,MATCH($A803,#REF!,0),2),LEFT(VLOOKUP($A803,#REF!,5,FALSE),LEN(VLOOKUP($A803,#REF!,5,FALSE))-2),CONCATENATE(LEFT(VLOOKUP($A803,#REF!,5,FALSE),LEN(VLOOKUP($A803,#REF!,5,FALSE))-2),"*")),"")</f>
        <v>#REF!</v>
      </c>
      <c r="G803" s="42" t="e">
        <f>IF(LEN(VLOOKUP($A803,#REF!,6,FALSE)),IF(INDEX(#REF!,MATCH($A803,#REF!,0),3),LEFT(VLOOKUP($A803,#REF!,6,FALSE),LEN(VLOOKUP($A803,#REF!,6,FALSE))-2),CONCATENATE(LEFT(VLOOKUP($A803,#REF!,6,FALSE),LEN(VLOOKUP($A803,#REF!,6,FALSE))-2),"*")),"")</f>
        <v>#REF!</v>
      </c>
      <c r="H803" s="43" t="e">
        <f>IF(LEN(VLOOKUP($A803,#REF!,7,FALSE)),IF(INDEX(#REF!,MATCH($A803,#REF!,0),4),LEFT(VLOOKUP($A803,#REF!,7,FALSE),LEN(VLOOKUP($A803,#REF!,7,FALSE))-2),CONCATENATE(LEFT(VLOOKUP($A803,#REF!,7,FALSE),LEN(VLOOKUP($A803,#REF!,7,FALSE))-2),"*")),"")</f>
        <v>#REF!</v>
      </c>
      <c r="I803" s="54" t="e">
        <f>IF(LEN(VLOOKUP($A803,#REF!,8,FALSE)),UPPER(RIGHT(VLOOKUP($A803,#REF!,8,FALSE),1)),"")</f>
        <v>#REF!</v>
      </c>
      <c r="J803" s="42" t="e">
        <f>IF(LEN(VLOOKUP($A803,#REF!,4,FALSE)),UPPER(RIGHT(VLOOKUP($A803,#REF!,4,FALSE),1)),"")</f>
        <v>#REF!</v>
      </c>
      <c r="K803" s="42" t="e">
        <f>IF(LEN(VLOOKUP($A803,#REF!,5,FALSE)),UPPER(RIGHT(VLOOKUP($A803,#REF!,5,FALSE),1)),"")</f>
        <v>#REF!</v>
      </c>
      <c r="L803" s="42" t="e">
        <f>IF(LEN(VLOOKUP($A803,#REF!,6,FALSE)),UPPER(RIGHT(VLOOKUP($A803,#REF!,6,FALSE),1)),"")</f>
        <v>#REF!</v>
      </c>
      <c r="M803" s="43" t="e">
        <f>IF(LEN(VLOOKUP($A803,#REF!,7,FALSE)),UPPER(RIGHT(VLOOKUP($A803,#REF!,7,FALSE),1)),"")</f>
        <v>#REF!</v>
      </c>
      <c r="N803" s="206"/>
      <c r="O803" s="206"/>
      <c r="P803" s="206"/>
      <c r="Q803" s="206"/>
      <c r="R803" s="206"/>
      <c r="S803" s="63" t="e">
        <f>HLOOKUP("Device Tree Pin Name",#REF!,MATCH($A803,#REF!,0),FALSE)</f>
        <v>#REF!</v>
      </c>
      <c r="T803" s="47" t="e">
        <f>HLOOKUP("power rail",#REF!,MATCH($A803,#REF!,0),FALSE)</f>
        <v>#REF!</v>
      </c>
      <c r="U803" s="62" t="e">
        <f>HLOOKUP("Wake Capable",#REF!,MATCH($A803,#REF!,0),FALSE)</f>
        <v>#REF!</v>
      </c>
      <c r="V803" s="62" t="e">
        <f>HLOOKUP("Strap",#REF!,MATCH($A803,#REF!,0),FALSE)</f>
        <v>#REF!</v>
      </c>
      <c r="W803" s="62"/>
      <c r="X803" s="62"/>
      <c r="Y803" s="62"/>
      <c r="Z803" s="47"/>
      <c r="AA803" s="47" t="e">
        <f>HLOOKUP("Pad type",#REF!,MATCH($A803,#REF!,0),FALSE)</f>
        <v>#REF!</v>
      </c>
      <c r="AB803" s="63"/>
      <c r="AC803" s="63" t="e">
        <f>HLOOKUP("POR Pin State",#REF!,MATCH($A803,#REF!,0),FALSE)</f>
        <v>#REF!</v>
      </c>
      <c r="AD803" s="207"/>
      <c r="AE803" s="208"/>
      <c r="AF803" s="208"/>
      <c r="AG803" s="208"/>
      <c r="AH803" s="209"/>
      <c r="AI803" s="209"/>
      <c r="AJ803" s="210"/>
      <c r="AK803" s="210"/>
      <c r="AL803" s="210"/>
      <c r="AM803" s="210"/>
      <c r="AN803" s="210"/>
      <c r="AO803" s="210"/>
      <c r="AP803" s="210"/>
      <c r="AQ803" s="215" t="s">
        <v>1910</v>
      </c>
      <c r="AR803" s="105"/>
      <c r="AS803" s="105"/>
      <c r="AT803" s="105"/>
      <c r="AU803" s="105"/>
      <c r="AV803" s="105"/>
      <c r="AW803" s="105"/>
      <c r="AX803" s="105"/>
      <c r="AY803" s="105"/>
      <c r="AZ803" s="105"/>
      <c r="BA803" s="105"/>
      <c r="BB803" s="218"/>
      <c r="BC803" s="105"/>
      <c r="BD803" s="250"/>
      <c r="BE803" s="252" t="s">
        <v>1911</v>
      </c>
      <c r="BF803" s="147" t="e">
        <f>VLOOKUP($A803,#REF!,34,FALSE)</f>
        <v>#REF!</v>
      </c>
      <c r="BG803" s="147" t="e">
        <f>VLOOKUP($A803,#REF!,22,FALSE)</f>
        <v>#REF!</v>
      </c>
      <c r="BH803" s="149"/>
    </row>
    <row r="804" s="5" customFormat="1" ht="12.95" customHeight="1" spans="1:60">
      <c r="A804" s="48" t="s">
        <v>1912</v>
      </c>
      <c r="B804" s="38" t="e">
        <f>VLOOKUP($A804,#REF!,34,FALSE)</f>
        <v>#REF!</v>
      </c>
      <c r="C804" s="39" t="str">
        <f t="shared" si="167"/>
        <v>unused_DDR_XM2_B0D5</v>
      </c>
      <c r="D804" s="40" t="e">
        <f>IF(LEN(VLOOKUP($A804,#REF!,8,FALSE)),LEFT(VLOOKUP($A804,#REF!,8,FALSE),LEN(VLOOKUP($A804,#REF!,8,FALSE))-2),"")</f>
        <v>#REF!</v>
      </c>
      <c r="E804" s="41" t="e">
        <f>IF(LEN(VLOOKUP($A804,#REF!,4,FALSE)),IF(INDEX(#REF!,MATCH($A804,#REF!,0),1),LEFT(VLOOKUP($A804,#REF!,4,FALSE),LEN(VLOOKUP($A804,#REF!,4,FALSE))-2),CONCATENATE(LEFT(VLOOKUP($A804,#REF!,4,FALSE),LEN(VLOOKUP($A804,#REF!,4,FALSE))-2),"*")),"")</f>
        <v>#REF!</v>
      </c>
      <c r="F804" s="42" t="e">
        <f>IF(LEN(VLOOKUP($A804,#REF!,5,FALSE)),IF(INDEX(#REF!,MATCH($A804,#REF!,0),2),LEFT(VLOOKUP($A804,#REF!,5,FALSE),LEN(VLOOKUP($A804,#REF!,5,FALSE))-2),CONCATENATE(LEFT(VLOOKUP($A804,#REF!,5,FALSE),LEN(VLOOKUP($A804,#REF!,5,FALSE))-2),"*")),"")</f>
        <v>#REF!</v>
      </c>
      <c r="G804" s="42" t="e">
        <f>IF(LEN(VLOOKUP($A804,#REF!,6,FALSE)),IF(INDEX(#REF!,MATCH($A804,#REF!,0),3),LEFT(VLOOKUP($A804,#REF!,6,FALSE),LEN(VLOOKUP($A804,#REF!,6,FALSE))-2),CONCATENATE(LEFT(VLOOKUP($A804,#REF!,6,FALSE),LEN(VLOOKUP($A804,#REF!,6,FALSE))-2),"*")),"")</f>
        <v>#REF!</v>
      </c>
      <c r="H804" s="43" t="e">
        <f>IF(LEN(VLOOKUP($A804,#REF!,7,FALSE)),IF(INDEX(#REF!,MATCH($A804,#REF!,0),4),LEFT(VLOOKUP($A804,#REF!,7,FALSE),LEN(VLOOKUP($A804,#REF!,7,FALSE))-2),CONCATENATE(LEFT(VLOOKUP($A804,#REF!,7,FALSE),LEN(VLOOKUP($A804,#REF!,7,FALSE))-2),"*")),"")</f>
        <v>#REF!</v>
      </c>
      <c r="I804" s="54" t="e">
        <f>IF(LEN(VLOOKUP($A804,#REF!,8,FALSE)),UPPER(RIGHT(VLOOKUP($A804,#REF!,8,FALSE),1)),"")</f>
        <v>#REF!</v>
      </c>
      <c r="J804" s="42" t="e">
        <f>IF(LEN(VLOOKUP($A804,#REF!,4,FALSE)),UPPER(RIGHT(VLOOKUP($A804,#REF!,4,FALSE),1)),"")</f>
        <v>#REF!</v>
      </c>
      <c r="K804" s="42" t="e">
        <f>IF(LEN(VLOOKUP($A804,#REF!,5,FALSE)),UPPER(RIGHT(VLOOKUP($A804,#REF!,5,FALSE),1)),"")</f>
        <v>#REF!</v>
      </c>
      <c r="L804" s="42" t="e">
        <f>IF(LEN(VLOOKUP($A804,#REF!,6,FALSE)),UPPER(RIGHT(VLOOKUP($A804,#REF!,6,FALSE),1)),"")</f>
        <v>#REF!</v>
      </c>
      <c r="M804" s="43" t="e">
        <f>IF(LEN(VLOOKUP($A804,#REF!,7,FALSE)),UPPER(RIGHT(VLOOKUP($A804,#REF!,7,FALSE),1)),"")</f>
        <v>#REF!</v>
      </c>
      <c r="N804" s="206"/>
      <c r="O804" s="206"/>
      <c r="P804" s="206"/>
      <c r="Q804" s="206"/>
      <c r="R804" s="206"/>
      <c r="S804" s="63" t="e">
        <f>HLOOKUP("Device Tree Pin Name",#REF!,MATCH($A804,#REF!,0),FALSE)</f>
        <v>#REF!</v>
      </c>
      <c r="T804" s="47" t="e">
        <f>HLOOKUP("power rail",#REF!,MATCH($A804,#REF!,0),FALSE)</f>
        <v>#REF!</v>
      </c>
      <c r="U804" s="62" t="e">
        <f>HLOOKUP("Wake Capable",#REF!,MATCH($A804,#REF!,0),FALSE)</f>
        <v>#REF!</v>
      </c>
      <c r="V804" s="62" t="e">
        <f>HLOOKUP("Strap",#REF!,MATCH($A804,#REF!,0),FALSE)</f>
        <v>#REF!</v>
      </c>
      <c r="W804" s="62"/>
      <c r="X804" s="62"/>
      <c r="Y804" s="62"/>
      <c r="Z804" s="47"/>
      <c r="AA804" s="47" t="e">
        <f>HLOOKUP("Pad type",#REF!,MATCH($A804,#REF!,0),FALSE)</f>
        <v>#REF!</v>
      </c>
      <c r="AB804" s="63"/>
      <c r="AC804" s="63" t="e">
        <f>HLOOKUP("POR Pin State",#REF!,MATCH($A804,#REF!,0),FALSE)</f>
        <v>#REF!</v>
      </c>
      <c r="AD804" s="207"/>
      <c r="AE804" s="208"/>
      <c r="AF804" s="208"/>
      <c r="AG804" s="208"/>
      <c r="AH804" s="209"/>
      <c r="AI804" s="209"/>
      <c r="AJ804" s="210"/>
      <c r="AK804" s="210"/>
      <c r="AL804" s="210"/>
      <c r="AM804" s="210"/>
      <c r="AN804" s="210"/>
      <c r="AO804" s="210"/>
      <c r="AP804" s="210"/>
      <c r="AQ804" s="215" t="s">
        <v>1913</v>
      </c>
      <c r="AR804" s="105"/>
      <c r="AS804" s="105"/>
      <c r="AT804" s="105"/>
      <c r="AU804" s="105"/>
      <c r="AV804" s="105"/>
      <c r="AW804" s="105"/>
      <c r="AX804" s="105"/>
      <c r="AY804" s="105"/>
      <c r="AZ804" s="105"/>
      <c r="BA804" s="105"/>
      <c r="BB804" s="218"/>
      <c r="BC804" s="105"/>
      <c r="BD804" s="250"/>
      <c r="BE804" s="252" t="s">
        <v>1914</v>
      </c>
      <c r="BF804" s="147" t="e">
        <f>VLOOKUP($A804,#REF!,34,FALSE)</f>
        <v>#REF!</v>
      </c>
      <c r="BG804" s="147" t="e">
        <f>VLOOKUP($A804,#REF!,22,FALSE)</f>
        <v>#REF!</v>
      </c>
      <c r="BH804" s="149"/>
    </row>
    <row r="805" s="5" customFormat="1" ht="12.95" customHeight="1" spans="1:60">
      <c r="A805" s="48" t="s">
        <v>1915</v>
      </c>
      <c r="B805" s="38" t="e">
        <f>VLOOKUP($A805,#REF!,34,FALSE)</f>
        <v>#REF!</v>
      </c>
      <c r="C805" s="39" t="str">
        <f t="shared" si="167"/>
        <v>unused_DDR_XM2_B0D6</v>
      </c>
      <c r="D805" s="40" t="e">
        <f>IF(LEN(VLOOKUP($A805,#REF!,8,FALSE)),LEFT(VLOOKUP($A805,#REF!,8,FALSE),LEN(VLOOKUP($A805,#REF!,8,FALSE))-2),"")</f>
        <v>#REF!</v>
      </c>
      <c r="E805" s="41" t="e">
        <f>IF(LEN(VLOOKUP($A805,#REF!,4,FALSE)),IF(INDEX(#REF!,MATCH($A805,#REF!,0),1),LEFT(VLOOKUP($A805,#REF!,4,FALSE),LEN(VLOOKUP($A805,#REF!,4,FALSE))-2),CONCATENATE(LEFT(VLOOKUP($A805,#REF!,4,FALSE),LEN(VLOOKUP($A805,#REF!,4,FALSE))-2),"*")),"")</f>
        <v>#REF!</v>
      </c>
      <c r="F805" s="42" t="e">
        <f>IF(LEN(VLOOKUP($A805,#REF!,5,FALSE)),IF(INDEX(#REF!,MATCH($A805,#REF!,0),2),LEFT(VLOOKUP($A805,#REF!,5,FALSE),LEN(VLOOKUP($A805,#REF!,5,FALSE))-2),CONCATENATE(LEFT(VLOOKUP($A805,#REF!,5,FALSE),LEN(VLOOKUP($A805,#REF!,5,FALSE))-2),"*")),"")</f>
        <v>#REF!</v>
      </c>
      <c r="G805" s="42" t="e">
        <f>IF(LEN(VLOOKUP($A805,#REF!,6,FALSE)),IF(INDEX(#REF!,MATCH($A805,#REF!,0),3),LEFT(VLOOKUP($A805,#REF!,6,FALSE),LEN(VLOOKUP($A805,#REF!,6,FALSE))-2),CONCATENATE(LEFT(VLOOKUP($A805,#REF!,6,FALSE),LEN(VLOOKUP($A805,#REF!,6,FALSE))-2),"*")),"")</f>
        <v>#REF!</v>
      </c>
      <c r="H805" s="43" t="e">
        <f>IF(LEN(VLOOKUP($A805,#REF!,7,FALSE)),IF(INDEX(#REF!,MATCH($A805,#REF!,0),4),LEFT(VLOOKUP($A805,#REF!,7,FALSE),LEN(VLOOKUP($A805,#REF!,7,FALSE))-2),CONCATENATE(LEFT(VLOOKUP($A805,#REF!,7,FALSE),LEN(VLOOKUP($A805,#REF!,7,FALSE))-2),"*")),"")</f>
        <v>#REF!</v>
      </c>
      <c r="I805" s="54" t="e">
        <f>IF(LEN(VLOOKUP($A805,#REF!,8,FALSE)),UPPER(RIGHT(VLOOKUP($A805,#REF!,8,FALSE),1)),"")</f>
        <v>#REF!</v>
      </c>
      <c r="J805" s="42" t="e">
        <f>IF(LEN(VLOOKUP($A805,#REF!,4,FALSE)),UPPER(RIGHT(VLOOKUP($A805,#REF!,4,FALSE),1)),"")</f>
        <v>#REF!</v>
      </c>
      <c r="K805" s="42" t="e">
        <f>IF(LEN(VLOOKUP($A805,#REF!,5,FALSE)),UPPER(RIGHT(VLOOKUP($A805,#REF!,5,FALSE),1)),"")</f>
        <v>#REF!</v>
      </c>
      <c r="L805" s="42" t="e">
        <f>IF(LEN(VLOOKUP($A805,#REF!,6,FALSE)),UPPER(RIGHT(VLOOKUP($A805,#REF!,6,FALSE),1)),"")</f>
        <v>#REF!</v>
      </c>
      <c r="M805" s="43" t="e">
        <f>IF(LEN(VLOOKUP($A805,#REF!,7,FALSE)),UPPER(RIGHT(VLOOKUP($A805,#REF!,7,FALSE),1)),"")</f>
        <v>#REF!</v>
      </c>
      <c r="N805" s="206"/>
      <c r="O805" s="206"/>
      <c r="P805" s="206"/>
      <c r="Q805" s="206"/>
      <c r="R805" s="206"/>
      <c r="S805" s="63" t="e">
        <f>HLOOKUP("Device Tree Pin Name",#REF!,MATCH($A805,#REF!,0),FALSE)</f>
        <v>#REF!</v>
      </c>
      <c r="T805" s="47" t="e">
        <f>HLOOKUP("power rail",#REF!,MATCH($A805,#REF!,0),FALSE)</f>
        <v>#REF!</v>
      </c>
      <c r="U805" s="62" t="e">
        <f>HLOOKUP("Wake Capable",#REF!,MATCH($A805,#REF!,0),FALSE)</f>
        <v>#REF!</v>
      </c>
      <c r="V805" s="62" t="e">
        <f>HLOOKUP("Strap",#REF!,MATCH($A805,#REF!,0),FALSE)</f>
        <v>#REF!</v>
      </c>
      <c r="W805" s="62"/>
      <c r="X805" s="62"/>
      <c r="Y805" s="62"/>
      <c r="Z805" s="47"/>
      <c r="AA805" s="47" t="e">
        <f>HLOOKUP("Pad type",#REF!,MATCH($A805,#REF!,0),FALSE)</f>
        <v>#REF!</v>
      </c>
      <c r="AB805" s="63"/>
      <c r="AC805" s="63" t="e">
        <f>HLOOKUP("POR Pin State",#REF!,MATCH($A805,#REF!,0),FALSE)</f>
        <v>#REF!</v>
      </c>
      <c r="AD805" s="207"/>
      <c r="AE805" s="208"/>
      <c r="AF805" s="208"/>
      <c r="AG805" s="208"/>
      <c r="AH805" s="209"/>
      <c r="AI805" s="209"/>
      <c r="AJ805" s="210"/>
      <c r="AK805" s="210"/>
      <c r="AL805" s="210"/>
      <c r="AM805" s="210"/>
      <c r="AN805" s="210"/>
      <c r="AO805" s="210"/>
      <c r="AP805" s="210"/>
      <c r="AQ805" s="215" t="s">
        <v>1916</v>
      </c>
      <c r="AR805" s="105"/>
      <c r="AS805" s="105"/>
      <c r="AT805" s="105"/>
      <c r="AU805" s="105"/>
      <c r="AV805" s="105"/>
      <c r="AW805" s="105"/>
      <c r="AX805" s="105"/>
      <c r="AY805" s="105"/>
      <c r="AZ805" s="105"/>
      <c r="BA805" s="105"/>
      <c r="BB805" s="218"/>
      <c r="BC805" s="105"/>
      <c r="BD805" s="250"/>
      <c r="BE805" s="252" t="s">
        <v>1917</v>
      </c>
      <c r="BF805" s="147" t="e">
        <f>VLOOKUP($A805,#REF!,34,FALSE)</f>
        <v>#REF!</v>
      </c>
      <c r="BG805" s="147" t="e">
        <f>VLOOKUP($A805,#REF!,22,FALSE)</f>
        <v>#REF!</v>
      </c>
      <c r="BH805" s="149"/>
    </row>
    <row r="806" s="5" customFormat="1" ht="12.95" customHeight="1" spans="1:60">
      <c r="A806" s="48" t="s">
        <v>1918</v>
      </c>
      <c r="B806" s="38" t="e">
        <f>VLOOKUP($A806,#REF!,34,FALSE)</f>
        <v>#REF!</v>
      </c>
      <c r="C806" s="39" t="str">
        <f t="shared" si="167"/>
        <v>unused_DDR_XM2_B0D7</v>
      </c>
      <c r="D806" s="40" t="e">
        <f>IF(LEN(VLOOKUP($A806,#REF!,8,FALSE)),LEFT(VLOOKUP($A806,#REF!,8,FALSE),LEN(VLOOKUP($A806,#REF!,8,FALSE))-2),"")</f>
        <v>#REF!</v>
      </c>
      <c r="E806" s="41" t="e">
        <f>IF(LEN(VLOOKUP($A806,#REF!,4,FALSE)),IF(INDEX(#REF!,MATCH($A806,#REF!,0),1),LEFT(VLOOKUP($A806,#REF!,4,FALSE),LEN(VLOOKUP($A806,#REF!,4,FALSE))-2),CONCATENATE(LEFT(VLOOKUP($A806,#REF!,4,FALSE),LEN(VLOOKUP($A806,#REF!,4,FALSE))-2),"*")),"")</f>
        <v>#REF!</v>
      </c>
      <c r="F806" s="42" t="e">
        <f>IF(LEN(VLOOKUP($A806,#REF!,5,FALSE)),IF(INDEX(#REF!,MATCH($A806,#REF!,0),2),LEFT(VLOOKUP($A806,#REF!,5,FALSE),LEN(VLOOKUP($A806,#REF!,5,FALSE))-2),CONCATENATE(LEFT(VLOOKUP($A806,#REF!,5,FALSE),LEN(VLOOKUP($A806,#REF!,5,FALSE))-2),"*")),"")</f>
        <v>#REF!</v>
      </c>
      <c r="G806" s="42" t="e">
        <f>IF(LEN(VLOOKUP($A806,#REF!,6,FALSE)),IF(INDEX(#REF!,MATCH($A806,#REF!,0),3),LEFT(VLOOKUP($A806,#REF!,6,FALSE),LEN(VLOOKUP($A806,#REF!,6,FALSE))-2),CONCATENATE(LEFT(VLOOKUP($A806,#REF!,6,FALSE),LEN(VLOOKUP($A806,#REF!,6,FALSE))-2),"*")),"")</f>
        <v>#REF!</v>
      </c>
      <c r="H806" s="43" t="e">
        <f>IF(LEN(VLOOKUP($A806,#REF!,7,FALSE)),IF(INDEX(#REF!,MATCH($A806,#REF!,0),4),LEFT(VLOOKUP($A806,#REF!,7,FALSE),LEN(VLOOKUP($A806,#REF!,7,FALSE))-2),CONCATENATE(LEFT(VLOOKUP($A806,#REF!,7,FALSE),LEN(VLOOKUP($A806,#REF!,7,FALSE))-2),"*")),"")</f>
        <v>#REF!</v>
      </c>
      <c r="I806" s="54" t="e">
        <f>IF(LEN(VLOOKUP($A806,#REF!,8,FALSE)),UPPER(RIGHT(VLOOKUP($A806,#REF!,8,FALSE),1)),"")</f>
        <v>#REF!</v>
      </c>
      <c r="J806" s="42" t="e">
        <f>IF(LEN(VLOOKUP($A806,#REF!,4,FALSE)),UPPER(RIGHT(VLOOKUP($A806,#REF!,4,FALSE),1)),"")</f>
        <v>#REF!</v>
      </c>
      <c r="K806" s="42" t="e">
        <f>IF(LEN(VLOOKUP($A806,#REF!,5,FALSE)),UPPER(RIGHT(VLOOKUP($A806,#REF!,5,FALSE),1)),"")</f>
        <v>#REF!</v>
      </c>
      <c r="L806" s="42" t="e">
        <f>IF(LEN(VLOOKUP($A806,#REF!,6,FALSE)),UPPER(RIGHT(VLOOKUP($A806,#REF!,6,FALSE),1)),"")</f>
        <v>#REF!</v>
      </c>
      <c r="M806" s="43" t="e">
        <f>IF(LEN(VLOOKUP($A806,#REF!,7,FALSE)),UPPER(RIGHT(VLOOKUP($A806,#REF!,7,FALSE),1)),"")</f>
        <v>#REF!</v>
      </c>
      <c r="N806" s="206"/>
      <c r="O806" s="206"/>
      <c r="P806" s="206"/>
      <c r="Q806" s="206"/>
      <c r="R806" s="206"/>
      <c r="S806" s="63" t="e">
        <f>HLOOKUP("Device Tree Pin Name",#REF!,MATCH($A806,#REF!,0),FALSE)</f>
        <v>#REF!</v>
      </c>
      <c r="T806" s="47" t="e">
        <f>HLOOKUP("power rail",#REF!,MATCH($A806,#REF!,0),FALSE)</f>
        <v>#REF!</v>
      </c>
      <c r="U806" s="62" t="e">
        <f>HLOOKUP("Wake Capable",#REF!,MATCH($A806,#REF!,0),FALSE)</f>
        <v>#REF!</v>
      </c>
      <c r="V806" s="62" t="e">
        <f>HLOOKUP("Strap",#REF!,MATCH($A806,#REF!,0),FALSE)</f>
        <v>#REF!</v>
      </c>
      <c r="W806" s="62"/>
      <c r="X806" s="62"/>
      <c r="Y806" s="62"/>
      <c r="Z806" s="47"/>
      <c r="AA806" s="47" t="e">
        <f>HLOOKUP("Pad type",#REF!,MATCH($A806,#REF!,0),FALSE)</f>
        <v>#REF!</v>
      </c>
      <c r="AB806" s="63"/>
      <c r="AC806" s="63" t="e">
        <f>HLOOKUP("POR Pin State",#REF!,MATCH($A806,#REF!,0),FALSE)</f>
        <v>#REF!</v>
      </c>
      <c r="AD806" s="207"/>
      <c r="AE806" s="208"/>
      <c r="AF806" s="208"/>
      <c r="AG806" s="208"/>
      <c r="AH806" s="209"/>
      <c r="AI806" s="209"/>
      <c r="AJ806" s="210"/>
      <c r="AK806" s="210"/>
      <c r="AL806" s="210"/>
      <c r="AM806" s="210"/>
      <c r="AN806" s="210"/>
      <c r="AO806" s="210"/>
      <c r="AP806" s="210"/>
      <c r="AQ806" s="215" t="s">
        <v>1919</v>
      </c>
      <c r="AR806" s="105"/>
      <c r="AS806" s="105"/>
      <c r="AT806" s="105"/>
      <c r="AU806" s="105"/>
      <c r="AV806" s="105"/>
      <c r="AW806" s="105"/>
      <c r="AX806" s="105"/>
      <c r="AY806" s="105"/>
      <c r="AZ806" s="105"/>
      <c r="BA806" s="105"/>
      <c r="BB806" s="218"/>
      <c r="BC806" s="105"/>
      <c r="BD806" s="250"/>
      <c r="BE806" s="252" t="s">
        <v>1920</v>
      </c>
      <c r="BF806" s="147" t="e">
        <f>VLOOKUP($A806,#REF!,34,FALSE)</f>
        <v>#REF!</v>
      </c>
      <c r="BG806" s="147" t="e">
        <f>VLOOKUP($A806,#REF!,22,FALSE)</f>
        <v>#REF!</v>
      </c>
      <c r="BH806" s="149"/>
    </row>
    <row r="807" s="5" customFormat="1" ht="12.95" customHeight="1" spans="1:60">
      <c r="A807" s="48" t="s">
        <v>1921</v>
      </c>
      <c r="B807" s="38" t="e">
        <f>VLOOKUP($A807,#REF!,34,FALSE)</f>
        <v>#REF!</v>
      </c>
      <c r="C807" s="39" t="str">
        <f t="shared" ref="C807:C821" si="168">CONCATENATE("unused_",A807)</f>
        <v>unused_DDR_XM2_B0DMI</v>
      </c>
      <c r="D807" s="40" t="e">
        <f>IF(LEN(VLOOKUP($A807,#REF!,8,FALSE)),LEFT(VLOOKUP($A807,#REF!,8,FALSE),LEN(VLOOKUP($A807,#REF!,8,FALSE))-2),"")</f>
        <v>#REF!</v>
      </c>
      <c r="E807" s="41" t="e">
        <f>IF(LEN(VLOOKUP($A807,#REF!,4,FALSE)),IF(INDEX(#REF!,MATCH($A807,#REF!,0),1),LEFT(VLOOKUP($A807,#REF!,4,FALSE),LEN(VLOOKUP($A807,#REF!,4,FALSE))-2),CONCATENATE(LEFT(VLOOKUP($A807,#REF!,4,FALSE),LEN(VLOOKUP($A807,#REF!,4,FALSE))-2),"*")),"")</f>
        <v>#REF!</v>
      </c>
      <c r="F807" s="42" t="e">
        <f>IF(LEN(VLOOKUP($A807,#REF!,5,FALSE)),IF(INDEX(#REF!,MATCH($A807,#REF!,0),2),LEFT(VLOOKUP($A807,#REF!,5,FALSE),LEN(VLOOKUP($A807,#REF!,5,FALSE))-2),CONCATENATE(LEFT(VLOOKUP($A807,#REF!,5,FALSE),LEN(VLOOKUP($A807,#REF!,5,FALSE))-2),"*")),"")</f>
        <v>#REF!</v>
      </c>
      <c r="G807" s="42" t="e">
        <f>IF(LEN(VLOOKUP($A807,#REF!,6,FALSE)),IF(INDEX(#REF!,MATCH($A807,#REF!,0),3),LEFT(VLOOKUP($A807,#REF!,6,FALSE),LEN(VLOOKUP($A807,#REF!,6,FALSE))-2),CONCATENATE(LEFT(VLOOKUP($A807,#REF!,6,FALSE),LEN(VLOOKUP($A807,#REF!,6,FALSE))-2),"*")),"")</f>
        <v>#REF!</v>
      </c>
      <c r="H807" s="43" t="e">
        <f>IF(LEN(VLOOKUP($A807,#REF!,7,FALSE)),IF(INDEX(#REF!,MATCH($A807,#REF!,0),4),LEFT(VLOOKUP($A807,#REF!,7,FALSE),LEN(VLOOKUP($A807,#REF!,7,FALSE))-2),CONCATENATE(LEFT(VLOOKUP($A807,#REF!,7,FALSE),LEN(VLOOKUP($A807,#REF!,7,FALSE))-2),"*")),"")</f>
        <v>#REF!</v>
      </c>
      <c r="I807" s="54" t="e">
        <f>IF(LEN(VLOOKUP($A807,#REF!,8,FALSE)),UPPER(RIGHT(VLOOKUP($A807,#REF!,8,FALSE),1)),"")</f>
        <v>#REF!</v>
      </c>
      <c r="J807" s="42" t="e">
        <f>IF(LEN(VLOOKUP($A807,#REF!,4,FALSE)),UPPER(RIGHT(VLOOKUP($A807,#REF!,4,FALSE),1)),"")</f>
        <v>#REF!</v>
      </c>
      <c r="K807" s="42" t="e">
        <f>IF(LEN(VLOOKUP($A807,#REF!,5,FALSE)),UPPER(RIGHT(VLOOKUP($A807,#REF!,5,FALSE),1)),"")</f>
        <v>#REF!</v>
      </c>
      <c r="L807" s="42" t="e">
        <f>IF(LEN(VLOOKUP($A807,#REF!,6,FALSE)),UPPER(RIGHT(VLOOKUP($A807,#REF!,6,FALSE),1)),"")</f>
        <v>#REF!</v>
      </c>
      <c r="M807" s="43" t="e">
        <f>IF(LEN(VLOOKUP($A807,#REF!,7,FALSE)),UPPER(RIGHT(VLOOKUP($A807,#REF!,7,FALSE),1)),"")</f>
        <v>#REF!</v>
      </c>
      <c r="N807" s="206"/>
      <c r="O807" s="206"/>
      <c r="P807" s="206"/>
      <c r="Q807" s="206"/>
      <c r="R807" s="206"/>
      <c r="S807" s="63" t="e">
        <f>HLOOKUP("Device Tree Pin Name",#REF!,MATCH($A807,#REF!,0),FALSE)</f>
        <v>#REF!</v>
      </c>
      <c r="T807" s="47" t="e">
        <f>HLOOKUP("power rail",#REF!,MATCH($A807,#REF!,0),FALSE)</f>
        <v>#REF!</v>
      </c>
      <c r="U807" s="62" t="e">
        <f>HLOOKUP("Wake Capable",#REF!,MATCH($A807,#REF!,0),FALSE)</f>
        <v>#REF!</v>
      </c>
      <c r="V807" s="62" t="e">
        <f>HLOOKUP("Strap",#REF!,MATCH($A807,#REF!,0),FALSE)</f>
        <v>#REF!</v>
      </c>
      <c r="W807" s="62"/>
      <c r="X807" s="62"/>
      <c r="Y807" s="62"/>
      <c r="Z807" s="47"/>
      <c r="AA807" s="47" t="e">
        <f>HLOOKUP("Pad type",#REF!,MATCH($A807,#REF!,0),FALSE)</f>
        <v>#REF!</v>
      </c>
      <c r="AB807" s="63"/>
      <c r="AC807" s="63" t="e">
        <f>HLOOKUP("POR Pin State",#REF!,MATCH($A807,#REF!,0),FALSE)</f>
        <v>#REF!</v>
      </c>
      <c r="AD807" s="207"/>
      <c r="AE807" s="208"/>
      <c r="AF807" s="208"/>
      <c r="AG807" s="208"/>
      <c r="AH807" s="209"/>
      <c r="AI807" s="209"/>
      <c r="AJ807" s="210"/>
      <c r="AK807" s="210"/>
      <c r="AL807" s="210"/>
      <c r="AM807" s="210"/>
      <c r="AN807" s="210"/>
      <c r="AO807" s="210"/>
      <c r="AP807" s="210"/>
      <c r="AQ807" s="215" t="s">
        <v>1921</v>
      </c>
      <c r="AR807" s="105"/>
      <c r="AS807" s="105"/>
      <c r="AT807" s="105"/>
      <c r="AU807" s="105"/>
      <c r="AV807" s="105"/>
      <c r="AW807" s="105"/>
      <c r="AX807" s="105"/>
      <c r="AY807" s="105"/>
      <c r="AZ807" s="105"/>
      <c r="BA807" s="105"/>
      <c r="BB807" s="218"/>
      <c r="BC807" s="105"/>
      <c r="BD807" s="250"/>
      <c r="BE807" s="252" t="s">
        <v>1922</v>
      </c>
      <c r="BF807" s="147" t="e">
        <f>VLOOKUP($A807,#REF!,34,FALSE)</f>
        <v>#REF!</v>
      </c>
      <c r="BG807" s="147" t="e">
        <f>VLOOKUP($A807,#REF!,22,FALSE)</f>
        <v>#REF!</v>
      </c>
      <c r="BH807" s="149"/>
    </row>
    <row r="808" s="5" customFormat="1" ht="12.95" customHeight="1" spans="1:60">
      <c r="A808" s="48" t="s">
        <v>1923</v>
      </c>
      <c r="B808" s="38" t="e">
        <f>VLOOKUP($A808,#REF!,34,FALSE)</f>
        <v>#REF!</v>
      </c>
      <c r="C808" s="39" t="str">
        <f t="shared" si="168"/>
        <v>unused_DDR_XM2_B0WCK_P</v>
      </c>
      <c r="D808" s="40" t="e">
        <f>IF(LEN(VLOOKUP($A808,#REF!,8,FALSE)),LEFT(VLOOKUP($A808,#REF!,8,FALSE),LEN(VLOOKUP($A808,#REF!,8,FALSE))-2),"")</f>
        <v>#REF!</v>
      </c>
      <c r="E808" s="41" t="e">
        <f>IF(LEN(VLOOKUP($A808,#REF!,4,FALSE)),IF(INDEX(#REF!,MATCH($A808,#REF!,0),1),LEFT(VLOOKUP($A808,#REF!,4,FALSE),LEN(VLOOKUP($A808,#REF!,4,FALSE))-2),CONCATENATE(LEFT(VLOOKUP($A808,#REF!,4,FALSE),LEN(VLOOKUP($A808,#REF!,4,FALSE))-2),"*")),"")</f>
        <v>#REF!</v>
      </c>
      <c r="F808" s="42" t="e">
        <f>IF(LEN(VLOOKUP($A808,#REF!,5,FALSE)),IF(INDEX(#REF!,MATCH($A808,#REF!,0),2),LEFT(VLOOKUP($A808,#REF!,5,FALSE),LEN(VLOOKUP($A808,#REF!,5,FALSE))-2),CONCATENATE(LEFT(VLOOKUP($A808,#REF!,5,FALSE),LEN(VLOOKUP($A808,#REF!,5,FALSE))-2),"*")),"")</f>
        <v>#REF!</v>
      </c>
      <c r="G808" s="42" t="e">
        <f>IF(LEN(VLOOKUP($A808,#REF!,6,FALSE)),IF(INDEX(#REF!,MATCH($A808,#REF!,0),3),LEFT(VLOOKUP($A808,#REF!,6,FALSE),LEN(VLOOKUP($A808,#REF!,6,FALSE))-2),CONCATENATE(LEFT(VLOOKUP($A808,#REF!,6,FALSE),LEN(VLOOKUP($A808,#REF!,6,FALSE))-2),"*")),"")</f>
        <v>#REF!</v>
      </c>
      <c r="H808" s="43" t="e">
        <f>IF(LEN(VLOOKUP($A808,#REF!,7,FALSE)),IF(INDEX(#REF!,MATCH($A808,#REF!,0),4),LEFT(VLOOKUP($A808,#REF!,7,FALSE),LEN(VLOOKUP($A808,#REF!,7,FALSE))-2),CONCATENATE(LEFT(VLOOKUP($A808,#REF!,7,FALSE),LEN(VLOOKUP($A808,#REF!,7,FALSE))-2),"*")),"")</f>
        <v>#REF!</v>
      </c>
      <c r="I808" s="54" t="e">
        <f>IF(LEN(VLOOKUP($A808,#REF!,8,FALSE)),UPPER(RIGHT(VLOOKUP($A808,#REF!,8,FALSE),1)),"")</f>
        <v>#REF!</v>
      </c>
      <c r="J808" s="42" t="e">
        <f>IF(LEN(VLOOKUP($A808,#REF!,4,FALSE)),UPPER(RIGHT(VLOOKUP($A808,#REF!,4,FALSE),1)),"")</f>
        <v>#REF!</v>
      </c>
      <c r="K808" s="42" t="e">
        <f>IF(LEN(VLOOKUP($A808,#REF!,5,FALSE)),UPPER(RIGHT(VLOOKUP($A808,#REF!,5,FALSE),1)),"")</f>
        <v>#REF!</v>
      </c>
      <c r="L808" s="42" t="e">
        <f>IF(LEN(VLOOKUP($A808,#REF!,6,FALSE)),UPPER(RIGHT(VLOOKUP($A808,#REF!,6,FALSE),1)),"")</f>
        <v>#REF!</v>
      </c>
      <c r="M808" s="43" t="e">
        <f>IF(LEN(VLOOKUP($A808,#REF!,7,FALSE)),UPPER(RIGHT(VLOOKUP($A808,#REF!,7,FALSE),1)),"")</f>
        <v>#REF!</v>
      </c>
      <c r="N808" s="206"/>
      <c r="O808" s="206"/>
      <c r="P808" s="206"/>
      <c r="Q808" s="206"/>
      <c r="R808" s="206"/>
      <c r="S808" s="63" t="e">
        <f>HLOOKUP("Device Tree Pin Name",#REF!,MATCH($A808,#REF!,0),FALSE)</f>
        <v>#REF!</v>
      </c>
      <c r="T808" s="47" t="e">
        <f>HLOOKUP("power rail",#REF!,MATCH($A808,#REF!,0),FALSE)</f>
        <v>#REF!</v>
      </c>
      <c r="U808" s="62" t="e">
        <f>HLOOKUP("Wake Capable",#REF!,MATCH($A808,#REF!,0),FALSE)</f>
        <v>#REF!</v>
      </c>
      <c r="V808" s="62" t="e">
        <f>HLOOKUP("Strap",#REF!,MATCH($A808,#REF!,0),FALSE)</f>
        <v>#REF!</v>
      </c>
      <c r="W808" s="62"/>
      <c r="X808" s="62"/>
      <c r="Y808" s="62"/>
      <c r="Z808" s="47"/>
      <c r="AA808" s="47" t="e">
        <f>HLOOKUP("Pad type",#REF!,MATCH($A808,#REF!,0),FALSE)</f>
        <v>#REF!</v>
      </c>
      <c r="AB808" s="63"/>
      <c r="AC808" s="63" t="e">
        <f>HLOOKUP("POR Pin State",#REF!,MATCH($A808,#REF!,0),FALSE)</f>
        <v>#REF!</v>
      </c>
      <c r="AD808" s="207"/>
      <c r="AE808" s="208"/>
      <c r="AF808" s="208"/>
      <c r="AG808" s="208"/>
      <c r="AH808" s="209"/>
      <c r="AI808" s="209"/>
      <c r="AJ808" s="210"/>
      <c r="AK808" s="210"/>
      <c r="AL808" s="210"/>
      <c r="AM808" s="210"/>
      <c r="AN808" s="210"/>
      <c r="AO808" s="210"/>
      <c r="AP808" s="210"/>
      <c r="AQ808" s="215" t="s">
        <v>1923</v>
      </c>
      <c r="AR808" s="105"/>
      <c r="AS808" s="105"/>
      <c r="AT808" s="105"/>
      <c r="AU808" s="105"/>
      <c r="AV808" s="105"/>
      <c r="AW808" s="105"/>
      <c r="AX808" s="105"/>
      <c r="AY808" s="105"/>
      <c r="AZ808" s="105"/>
      <c r="BA808" s="105"/>
      <c r="BB808" s="218"/>
      <c r="BC808" s="105"/>
      <c r="BD808" s="250"/>
      <c r="BE808" s="252" t="s">
        <v>1924</v>
      </c>
      <c r="BF808" s="147" t="e">
        <f>VLOOKUP($A808,#REF!,34,FALSE)</f>
        <v>#REF!</v>
      </c>
      <c r="BG808" s="147" t="e">
        <f>VLOOKUP($A808,#REF!,22,FALSE)</f>
        <v>#REF!</v>
      </c>
      <c r="BH808" s="149"/>
    </row>
    <row r="809" s="5" customFormat="1" ht="12.95" customHeight="1" spans="1:60">
      <c r="A809" s="48" t="s">
        <v>1925</v>
      </c>
      <c r="B809" s="38" t="e">
        <f>VLOOKUP($A809,#REF!,34,FALSE)</f>
        <v>#REF!</v>
      </c>
      <c r="C809" s="39" t="str">
        <f t="shared" si="168"/>
        <v>unused_DDR_XM2_B0WCK_N</v>
      </c>
      <c r="D809" s="40" t="e">
        <f>IF(LEN(VLOOKUP($A809,#REF!,8,FALSE)),LEFT(VLOOKUP($A809,#REF!,8,FALSE),LEN(VLOOKUP($A809,#REF!,8,FALSE))-2),"")</f>
        <v>#REF!</v>
      </c>
      <c r="E809" s="41" t="e">
        <f>IF(LEN(VLOOKUP($A809,#REF!,4,FALSE)),IF(INDEX(#REF!,MATCH($A809,#REF!,0),1),LEFT(VLOOKUP($A809,#REF!,4,FALSE),LEN(VLOOKUP($A809,#REF!,4,FALSE))-2),CONCATENATE(LEFT(VLOOKUP($A809,#REF!,4,FALSE),LEN(VLOOKUP($A809,#REF!,4,FALSE))-2),"*")),"")</f>
        <v>#REF!</v>
      </c>
      <c r="F809" s="42" t="e">
        <f>IF(LEN(VLOOKUP($A809,#REF!,5,FALSE)),IF(INDEX(#REF!,MATCH($A809,#REF!,0),2),LEFT(VLOOKUP($A809,#REF!,5,FALSE),LEN(VLOOKUP($A809,#REF!,5,FALSE))-2),CONCATENATE(LEFT(VLOOKUP($A809,#REF!,5,FALSE),LEN(VLOOKUP($A809,#REF!,5,FALSE))-2),"*")),"")</f>
        <v>#REF!</v>
      </c>
      <c r="G809" s="42" t="e">
        <f>IF(LEN(VLOOKUP($A809,#REF!,6,FALSE)),IF(INDEX(#REF!,MATCH($A809,#REF!,0),3),LEFT(VLOOKUP($A809,#REF!,6,FALSE),LEN(VLOOKUP($A809,#REF!,6,FALSE))-2),CONCATENATE(LEFT(VLOOKUP($A809,#REF!,6,FALSE),LEN(VLOOKUP($A809,#REF!,6,FALSE))-2),"*")),"")</f>
        <v>#REF!</v>
      </c>
      <c r="H809" s="43" t="e">
        <f>IF(LEN(VLOOKUP($A809,#REF!,7,FALSE)),IF(INDEX(#REF!,MATCH($A809,#REF!,0),4),LEFT(VLOOKUP($A809,#REF!,7,FALSE),LEN(VLOOKUP($A809,#REF!,7,FALSE))-2),CONCATENATE(LEFT(VLOOKUP($A809,#REF!,7,FALSE),LEN(VLOOKUP($A809,#REF!,7,FALSE))-2),"*")),"")</f>
        <v>#REF!</v>
      </c>
      <c r="I809" s="54" t="e">
        <f>IF(LEN(VLOOKUP($A809,#REF!,8,FALSE)),UPPER(RIGHT(VLOOKUP($A809,#REF!,8,FALSE),1)),"")</f>
        <v>#REF!</v>
      </c>
      <c r="J809" s="42" t="e">
        <f>IF(LEN(VLOOKUP($A809,#REF!,4,FALSE)),UPPER(RIGHT(VLOOKUP($A809,#REF!,4,FALSE),1)),"")</f>
        <v>#REF!</v>
      </c>
      <c r="K809" s="42" t="e">
        <f>IF(LEN(VLOOKUP($A809,#REF!,5,FALSE)),UPPER(RIGHT(VLOOKUP($A809,#REF!,5,FALSE),1)),"")</f>
        <v>#REF!</v>
      </c>
      <c r="L809" s="42" t="e">
        <f>IF(LEN(VLOOKUP($A809,#REF!,6,FALSE)),UPPER(RIGHT(VLOOKUP($A809,#REF!,6,FALSE),1)),"")</f>
        <v>#REF!</v>
      </c>
      <c r="M809" s="43" t="e">
        <f>IF(LEN(VLOOKUP($A809,#REF!,7,FALSE)),UPPER(RIGHT(VLOOKUP($A809,#REF!,7,FALSE),1)),"")</f>
        <v>#REF!</v>
      </c>
      <c r="N809" s="206"/>
      <c r="O809" s="206"/>
      <c r="P809" s="206"/>
      <c r="Q809" s="206"/>
      <c r="R809" s="206"/>
      <c r="S809" s="63" t="e">
        <f>HLOOKUP("Device Tree Pin Name",#REF!,MATCH($A809,#REF!,0),FALSE)</f>
        <v>#REF!</v>
      </c>
      <c r="T809" s="47" t="e">
        <f>HLOOKUP("power rail",#REF!,MATCH($A809,#REF!,0),FALSE)</f>
        <v>#REF!</v>
      </c>
      <c r="U809" s="62" t="e">
        <f>HLOOKUP("Wake Capable",#REF!,MATCH($A809,#REF!,0),FALSE)</f>
        <v>#REF!</v>
      </c>
      <c r="V809" s="62" t="e">
        <f>HLOOKUP("Strap",#REF!,MATCH($A809,#REF!,0),FALSE)</f>
        <v>#REF!</v>
      </c>
      <c r="W809" s="62"/>
      <c r="X809" s="62"/>
      <c r="Y809" s="62"/>
      <c r="Z809" s="47"/>
      <c r="AA809" s="47" t="e">
        <f>HLOOKUP("Pad type",#REF!,MATCH($A809,#REF!,0),FALSE)</f>
        <v>#REF!</v>
      </c>
      <c r="AB809" s="63"/>
      <c r="AC809" s="63" t="e">
        <f>HLOOKUP("POR Pin State",#REF!,MATCH($A809,#REF!,0),FALSE)</f>
        <v>#REF!</v>
      </c>
      <c r="AD809" s="207"/>
      <c r="AE809" s="208"/>
      <c r="AF809" s="208"/>
      <c r="AG809" s="208"/>
      <c r="AH809" s="209"/>
      <c r="AI809" s="209"/>
      <c r="AJ809" s="210"/>
      <c r="AK809" s="210"/>
      <c r="AL809" s="210"/>
      <c r="AM809" s="210"/>
      <c r="AN809" s="210"/>
      <c r="AO809" s="210"/>
      <c r="AP809" s="210"/>
      <c r="AQ809" s="215" t="s">
        <v>1925</v>
      </c>
      <c r="AR809" s="105"/>
      <c r="AS809" s="105"/>
      <c r="AT809" s="105"/>
      <c r="AU809" s="105"/>
      <c r="AV809" s="105"/>
      <c r="AW809" s="105"/>
      <c r="AX809" s="105"/>
      <c r="AY809" s="105"/>
      <c r="AZ809" s="105"/>
      <c r="BA809" s="105"/>
      <c r="BB809" s="218"/>
      <c r="BC809" s="105"/>
      <c r="BD809" s="250"/>
      <c r="BE809" s="252" t="s">
        <v>1926</v>
      </c>
      <c r="BF809" s="147" t="e">
        <f>VLOOKUP($A809,#REF!,34,FALSE)</f>
        <v>#REF!</v>
      </c>
      <c r="BG809" s="147" t="e">
        <f>VLOOKUP($A809,#REF!,22,FALSE)</f>
        <v>#REF!</v>
      </c>
      <c r="BH809" s="149"/>
    </row>
    <row r="810" s="5" customFormat="1" ht="12.95" customHeight="1" spans="1:60">
      <c r="A810" s="48" t="s">
        <v>1927</v>
      </c>
      <c r="B810" s="38" t="e">
        <f>VLOOKUP($A810,#REF!,34,FALSE)</f>
        <v>#REF!</v>
      </c>
      <c r="C810" s="39" t="str">
        <f t="shared" si="168"/>
        <v>unused_DDR_XM2_B0RDQS_P</v>
      </c>
      <c r="D810" s="40" t="e">
        <f>IF(LEN(VLOOKUP($A810,#REF!,8,FALSE)),LEFT(VLOOKUP($A810,#REF!,8,FALSE),LEN(VLOOKUP($A810,#REF!,8,FALSE))-2),"")</f>
        <v>#REF!</v>
      </c>
      <c r="E810" s="41" t="e">
        <f>IF(LEN(VLOOKUP($A810,#REF!,4,FALSE)),IF(INDEX(#REF!,MATCH($A810,#REF!,0),1),LEFT(VLOOKUP($A810,#REF!,4,FALSE),LEN(VLOOKUP($A810,#REF!,4,FALSE))-2),CONCATENATE(LEFT(VLOOKUP($A810,#REF!,4,FALSE),LEN(VLOOKUP($A810,#REF!,4,FALSE))-2),"*")),"")</f>
        <v>#REF!</v>
      </c>
      <c r="F810" s="42" t="e">
        <f>IF(LEN(VLOOKUP($A810,#REF!,5,FALSE)),IF(INDEX(#REF!,MATCH($A810,#REF!,0),2),LEFT(VLOOKUP($A810,#REF!,5,FALSE),LEN(VLOOKUP($A810,#REF!,5,FALSE))-2),CONCATENATE(LEFT(VLOOKUP($A810,#REF!,5,FALSE),LEN(VLOOKUP($A810,#REF!,5,FALSE))-2),"*")),"")</f>
        <v>#REF!</v>
      </c>
      <c r="G810" s="42" t="e">
        <f>IF(LEN(VLOOKUP($A810,#REF!,6,FALSE)),IF(INDEX(#REF!,MATCH($A810,#REF!,0),3),LEFT(VLOOKUP($A810,#REF!,6,FALSE),LEN(VLOOKUP($A810,#REF!,6,FALSE))-2),CONCATENATE(LEFT(VLOOKUP($A810,#REF!,6,FALSE),LEN(VLOOKUP($A810,#REF!,6,FALSE))-2),"*")),"")</f>
        <v>#REF!</v>
      </c>
      <c r="H810" s="43" t="e">
        <f>IF(LEN(VLOOKUP($A810,#REF!,7,FALSE)),IF(INDEX(#REF!,MATCH($A810,#REF!,0),4),LEFT(VLOOKUP($A810,#REF!,7,FALSE),LEN(VLOOKUP($A810,#REF!,7,FALSE))-2),CONCATENATE(LEFT(VLOOKUP($A810,#REF!,7,FALSE),LEN(VLOOKUP($A810,#REF!,7,FALSE))-2),"*")),"")</f>
        <v>#REF!</v>
      </c>
      <c r="I810" s="54" t="e">
        <f>IF(LEN(VLOOKUP($A810,#REF!,8,FALSE)),UPPER(RIGHT(VLOOKUP($A810,#REF!,8,FALSE),1)),"")</f>
        <v>#REF!</v>
      </c>
      <c r="J810" s="42" t="e">
        <f>IF(LEN(VLOOKUP($A810,#REF!,4,FALSE)),UPPER(RIGHT(VLOOKUP($A810,#REF!,4,FALSE),1)),"")</f>
        <v>#REF!</v>
      </c>
      <c r="K810" s="42" t="e">
        <f>IF(LEN(VLOOKUP($A810,#REF!,5,FALSE)),UPPER(RIGHT(VLOOKUP($A810,#REF!,5,FALSE),1)),"")</f>
        <v>#REF!</v>
      </c>
      <c r="L810" s="42" t="e">
        <f>IF(LEN(VLOOKUP($A810,#REF!,6,FALSE)),UPPER(RIGHT(VLOOKUP($A810,#REF!,6,FALSE),1)),"")</f>
        <v>#REF!</v>
      </c>
      <c r="M810" s="43" t="e">
        <f>IF(LEN(VLOOKUP($A810,#REF!,7,FALSE)),UPPER(RIGHT(VLOOKUP($A810,#REF!,7,FALSE),1)),"")</f>
        <v>#REF!</v>
      </c>
      <c r="N810" s="206"/>
      <c r="O810" s="206"/>
      <c r="P810" s="206"/>
      <c r="Q810" s="206"/>
      <c r="R810" s="206"/>
      <c r="S810" s="63" t="e">
        <f>HLOOKUP("Device Tree Pin Name",#REF!,MATCH($A810,#REF!,0),FALSE)</f>
        <v>#REF!</v>
      </c>
      <c r="T810" s="47" t="e">
        <f>HLOOKUP("power rail",#REF!,MATCH($A810,#REF!,0),FALSE)</f>
        <v>#REF!</v>
      </c>
      <c r="U810" s="62" t="e">
        <f>HLOOKUP("Wake Capable",#REF!,MATCH($A810,#REF!,0),FALSE)</f>
        <v>#REF!</v>
      </c>
      <c r="V810" s="62" t="e">
        <f>HLOOKUP("Strap",#REF!,MATCH($A810,#REF!,0),FALSE)</f>
        <v>#REF!</v>
      </c>
      <c r="W810" s="62"/>
      <c r="X810" s="62"/>
      <c r="Y810" s="62"/>
      <c r="Z810" s="47"/>
      <c r="AA810" s="47" t="e">
        <f>HLOOKUP("Pad type",#REF!,MATCH($A810,#REF!,0),FALSE)</f>
        <v>#REF!</v>
      </c>
      <c r="AB810" s="63"/>
      <c r="AC810" s="63" t="e">
        <f>HLOOKUP("POR Pin State",#REF!,MATCH($A810,#REF!,0),FALSE)</f>
        <v>#REF!</v>
      </c>
      <c r="AD810" s="207"/>
      <c r="AE810" s="208"/>
      <c r="AF810" s="208"/>
      <c r="AG810" s="208"/>
      <c r="AH810" s="209"/>
      <c r="AI810" s="209"/>
      <c r="AJ810" s="210"/>
      <c r="AK810" s="210"/>
      <c r="AL810" s="210"/>
      <c r="AM810" s="210"/>
      <c r="AN810" s="210"/>
      <c r="AO810" s="210"/>
      <c r="AP810" s="210"/>
      <c r="AQ810" s="215" t="s">
        <v>1927</v>
      </c>
      <c r="AR810" s="105"/>
      <c r="AS810" s="105"/>
      <c r="AT810" s="105"/>
      <c r="AU810" s="105"/>
      <c r="AV810" s="105"/>
      <c r="AW810" s="105"/>
      <c r="AX810" s="105"/>
      <c r="AY810" s="105"/>
      <c r="AZ810" s="105"/>
      <c r="BA810" s="105"/>
      <c r="BB810" s="218"/>
      <c r="BC810" s="105"/>
      <c r="BD810" s="250"/>
      <c r="BE810" s="252" t="s">
        <v>1928</v>
      </c>
      <c r="BF810" s="147" t="e">
        <f>VLOOKUP($A810,#REF!,34,FALSE)</f>
        <v>#REF!</v>
      </c>
      <c r="BG810" s="147" t="e">
        <f>VLOOKUP($A810,#REF!,22,FALSE)</f>
        <v>#REF!</v>
      </c>
      <c r="BH810" s="149"/>
    </row>
    <row r="811" s="5" customFormat="1" ht="12.95" customHeight="1" spans="1:60">
      <c r="A811" s="48" t="s">
        <v>1929</v>
      </c>
      <c r="B811" s="38" t="e">
        <f>VLOOKUP($A811,#REF!,34,FALSE)</f>
        <v>#REF!</v>
      </c>
      <c r="C811" s="39" t="str">
        <f t="shared" si="168"/>
        <v>unused_DDR_XM2_B0RDQS_N</v>
      </c>
      <c r="D811" s="40" t="e">
        <f>IF(LEN(VLOOKUP($A811,#REF!,8,FALSE)),LEFT(VLOOKUP($A811,#REF!,8,FALSE),LEN(VLOOKUP($A811,#REF!,8,FALSE))-2),"")</f>
        <v>#REF!</v>
      </c>
      <c r="E811" s="41" t="e">
        <f>IF(LEN(VLOOKUP($A811,#REF!,4,FALSE)),IF(INDEX(#REF!,MATCH($A811,#REF!,0),1),LEFT(VLOOKUP($A811,#REF!,4,FALSE),LEN(VLOOKUP($A811,#REF!,4,FALSE))-2),CONCATENATE(LEFT(VLOOKUP($A811,#REF!,4,FALSE),LEN(VLOOKUP($A811,#REF!,4,FALSE))-2),"*")),"")</f>
        <v>#REF!</v>
      </c>
      <c r="F811" s="42" t="e">
        <f>IF(LEN(VLOOKUP($A811,#REF!,5,FALSE)),IF(INDEX(#REF!,MATCH($A811,#REF!,0),2),LEFT(VLOOKUP($A811,#REF!,5,FALSE),LEN(VLOOKUP($A811,#REF!,5,FALSE))-2),CONCATENATE(LEFT(VLOOKUP($A811,#REF!,5,FALSE),LEN(VLOOKUP($A811,#REF!,5,FALSE))-2),"*")),"")</f>
        <v>#REF!</v>
      </c>
      <c r="G811" s="42" t="e">
        <f>IF(LEN(VLOOKUP($A811,#REF!,6,FALSE)),IF(INDEX(#REF!,MATCH($A811,#REF!,0),3),LEFT(VLOOKUP($A811,#REF!,6,FALSE),LEN(VLOOKUP($A811,#REF!,6,FALSE))-2),CONCATENATE(LEFT(VLOOKUP($A811,#REF!,6,FALSE),LEN(VLOOKUP($A811,#REF!,6,FALSE))-2),"*")),"")</f>
        <v>#REF!</v>
      </c>
      <c r="H811" s="43" t="e">
        <f>IF(LEN(VLOOKUP($A811,#REF!,7,FALSE)),IF(INDEX(#REF!,MATCH($A811,#REF!,0),4),LEFT(VLOOKUP($A811,#REF!,7,FALSE),LEN(VLOOKUP($A811,#REF!,7,FALSE))-2),CONCATENATE(LEFT(VLOOKUP($A811,#REF!,7,FALSE),LEN(VLOOKUP($A811,#REF!,7,FALSE))-2),"*")),"")</f>
        <v>#REF!</v>
      </c>
      <c r="I811" s="54" t="e">
        <f>IF(LEN(VLOOKUP($A811,#REF!,8,FALSE)),UPPER(RIGHT(VLOOKUP($A811,#REF!,8,FALSE),1)),"")</f>
        <v>#REF!</v>
      </c>
      <c r="J811" s="42" t="e">
        <f>IF(LEN(VLOOKUP($A811,#REF!,4,FALSE)),UPPER(RIGHT(VLOOKUP($A811,#REF!,4,FALSE),1)),"")</f>
        <v>#REF!</v>
      </c>
      <c r="K811" s="42" t="e">
        <f>IF(LEN(VLOOKUP($A811,#REF!,5,FALSE)),UPPER(RIGHT(VLOOKUP($A811,#REF!,5,FALSE),1)),"")</f>
        <v>#REF!</v>
      </c>
      <c r="L811" s="42" t="e">
        <f>IF(LEN(VLOOKUP($A811,#REF!,6,FALSE)),UPPER(RIGHT(VLOOKUP($A811,#REF!,6,FALSE),1)),"")</f>
        <v>#REF!</v>
      </c>
      <c r="M811" s="43" t="e">
        <f>IF(LEN(VLOOKUP($A811,#REF!,7,FALSE)),UPPER(RIGHT(VLOOKUP($A811,#REF!,7,FALSE),1)),"")</f>
        <v>#REF!</v>
      </c>
      <c r="N811" s="206"/>
      <c r="O811" s="206"/>
      <c r="P811" s="206"/>
      <c r="Q811" s="206"/>
      <c r="R811" s="206"/>
      <c r="S811" s="63" t="e">
        <f>HLOOKUP("Device Tree Pin Name",#REF!,MATCH($A811,#REF!,0),FALSE)</f>
        <v>#REF!</v>
      </c>
      <c r="T811" s="47" t="e">
        <f>HLOOKUP("power rail",#REF!,MATCH($A811,#REF!,0),FALSE)</f>
        <v>#REF!</v>
      </c>
      <c r="U811" s="62" t="e">
        <f>HLOOKUP("Wake Capable",#REF!,MATCH($A811,#REF!,0),FALSE)</f>
        <v>#REF!</v>
      </c>
      <c r="V811" s="62" t="e">
        <f>HLOOKUP("Strap",#REF!,MATCH($A811,#REF!,0),FALSE)</f>
        <v>#REF!</v>
      </c>
      <c r="W811" s="62"/>
      <c r="X811" s="62"/>
      <c r="Y811" s="62"/>
      <c r="Z811" s="47"/>
      <c r="AA811" s="47" t="e">
        <f>HLOOKUP("Pad type",#REF!,MATCH($A811,#REF!,0),FALSE)</f>
        <v>#REF!</v>
      </c>
      <c r="AB811" s="63"/>
      <c r="AC811" s="63" t="e">
        <f>HLOOKUP("POR Pin State",#REF!,MATCH($A811,#REF!,0),FALSE)</f>
        <v>#REF!</v>
      </c>
      <c r="AD811" s="207"/>
      <c r="AE811" s="208"/>
      <c r="AF811" s="208"/>
      <c r="AG811" s="208"/>
      <c r="AH811" s="209"/>
      <c r="AI811" s="209"/>
      <c r="AJ811" s="210"/>
      <c r="AK811" s="210"/>
      <c r="AL811" s="210"/>
      <c r="AM811" s="210"/>
      <c r="AN811" s="210"/>
      <c r="AO811" s="210"/>
      <c r="AP811" s="210"/>
      <c r="AQ811" s="215" t="s">
        <v>1929</v>
      </c>
      <c r="AR811" s="105"/>
      <c r="AS811" s="105"/>
      <c r="AT811" s="105"/>
      <c r="AU811" s="105"/>
      <c r="AV811" s="105"/>
      <c r="AW811" s="105"/>
      <c r="AX811" s="105"/>
      <c r="AY811" s="105"/>
      <c r="AZ811" s="105"/>
      <c r="BA811" s="105"/>
      <c r="BB811" s="218"/>
      <c r="BC811" s="105"/>
      <c r="BD811" s="250"/>
      <c r="BE811" s="252" t="s">
        <v>1930</v>
      </c>
      <c r="BF811" s="147" t="e">
        <f>VLOOKUP($A811,#REF!,34,FALSE)</f>
        <v>#REF!</v>
      </c>
      <c r="BG811" s="147" t="e">
        <f>VLOOKUP($A811,#REF!,22,FALSE)</f>
        <v>#REF!</v>
      </c>
      <c r="BH811" s="149"/>
    </row>
    <row r="812" s="5" customFormat="1" ht="12.95" customHeight="1" spans="1:60">
      <c r="A812" s="10" t="s">
        <v>1931</v>
      </c>
      <c r="B812" s="38" t="e">
        <f>VLOOKUP($A812,#REF!,34,FALSE)</f>
        <v>#REF!</v>
      </c>
      <c r="C812" s="39" t="str">
        <f t="shared" si="168"/>
        <v>unused_DDR_XM2_B1D0</v>
      </c>
      <c r="D812" s="40" t="e">
        <f>IF(LEN(VLOOKUP($A812,#REF!,8,FALSE)),LEFT(VLOOKUP($A812,#REF!,8,FALSE),LEN(VLOOKUP($A812,#REF!,8,FALSE))-2),"")</f>
        <v>#REF!</v>
      </c>
      <c r="E812" s="41" t="e">
        <f>IF(LEN(VLOOKUP($A812,#REF!,4,FALSE)),IF(INDEX(#REF!,MATCH($A812,#REF!,0),1),LEFT(VLOOKUP($A812,#REF!,4,FALSE),LEN(VLOOKUP($A812,#REF!,4,FALSE))-2),CONCATENATE(LEFT(VLOOKUP($A812,#REF!,4,FALSE),LEN(VLOOKUP($A812,#REF!,4,FALSE))-2),"*")),"")</f>
        <v>#REF!</v>
      </c>
      <c r="F812" s="42" t="e">
        <f>IF(LEN(VLOOKUP($A812,#REF!,5,FALSE)),IF(INDEX(#REF!,MATCH($A812,#REF!,0),2),LEFT(VLOOKUP($A812,#REF!,5,FALSE),LEN(VLOOKUP($A812,#REF!,5,FALSE))-2),CONCATENATE(LEFT(VLOOKUP($A812,#REF!,5,FALSE),LEN(VLOOKUP($A812,#REF!,5,FALSE))-2),"*")),"")</f>
        <v>#REF!</v>
      </c>
      <c r="G812" s="42" t="e">
        <f>IF(LEN(VLOOKUP($A812,#REF!,6,FALSE)),IF(INDEX(#REF!,MATCH($A812,#REF!,0),3),LEFT(VLOOKUP($A812,#REF!,6,FALSE),LEN(VLOOKUP($A812,#REF!,6,FALSE))-2),CONCATENATE(LEFT(VLOOKUP($A812,#REF!,6,FALSE),LEN(VLOOKUP($A812,#REF!,6,FALSE))-2),"*")),"")</f>
        <v>#REF!</v>
      </c>
      <c r="H812" s="43" t="e">
        <f>IF(LEN(VLOOKUP($A812,#REF!,7,FALSE)),IF(INDEX(#REF!,MATCH($A812,#REF!,0),4),LEFT(VLOOKUP($A812,#REF!,7,FALSE),LEN(VLOOKUP($A812,#REF!,7,FALSE))-2),CONCATENATE(LEFT(VLOOKUP($A812,#REF!,7,FALSE),LEN(VLOOKUP($A812,#REF!,7,FALSE))-2),"*")),"")</f>
        <v>#REF!</v>
      </c>
      <c r="I812" s="54" t="e">
        <f>IF(LEN(VLOOKUP($A812,#REF!,8,FALSE)),UPPER(RIGHT(VLOOKUP($A812,#REF!,8,FALSE),1)),"")</f>
        <v>#REF!</v>
      </c>
      <c r="J812" s="42" t="e">
        <f>IF(LEN(VLOOKUP($A812,#REF!,4,FALSE)),UPPER(RIGHT(VLOOKUP($A812,#REF!,4,FALSE),1)),"")</f>
        <v>#REF!</v>
      </c>
      <c r="K812" s="42" t="e">
        <f>IF(LEN(VLOOKUP($A812,#REF!,5,FALSE)),UPPER(RIGHT(VLOOKUP($A812,#REF!,5,FALSE),1)),"")</f>
        <v>#REF!</v>
      </c>
      <c r="L812" s="42" t="e">
        <f>IF(LEN(VLOOKUP($A812,#REF!,6,FALSE)),UPPER(RIGHT(VLOOKUP($A812,#REF!,6,FALSE),1)),"")</f>
        <v>#REF!</v>
      </c>
      <c r="M812" s="43" t="e">
        <f>IF(LEN(VLOOKUP($A812,#REF!,7,FALSE)),UPPER(RIGHT(VLOOKUP($A812,#REF!,7,FALSE),1)),"")</f>
        <v>#REF!</v>
      </c>
      <c r="N812" s="206"/>
      <c r="O812" s="206"/>
      <c r="P812" s="206"/>
      <c r="Q812" s="206"/>
      <c r="R812" s="206"/>
      <c r="S812" s="63" t="e">
        <f>HLOOKUP("Device Tree Pin Name",#REF!,MATCH($A812,#REF!,0),FALSE)</f>
        <v>#REF!</v>
      </c>
      <c r="T812" s="47" t="e">
        <f>HLOOKUP("power rail",#REF!,MATCH($A812,#REF!,0),FALSE)</f>
        <v>#REF!</v>
      </c>
      <c r="U812" s="62" t="e">
        <f>HLOOKUP("Wake Capable",#REF!,MATCH($A812,#REF!,0),FALSE)</f>
        <v>#REF!</v>
      </c>
      <c r="V812" s="62" t="e">
        <f>HLOOKUP("Strap",#REF!,MATCH($A812,#REF!,0),FALSE)</f>
        <v>#REF!</v>
      </c>
      <c r="W812" s="62"/>
      <c r="X812" s="62"/>
      <c r="Y812" s="62"/>
      <c r="Z812" s="47"/>
      <c r="AA812" s="47" t="e">
        <f>HLOOKUP("Pad type",#REF!,MATCH($A812,#REF!,0),FALSE)</f>
        <v>#REF!</v>
      </c>
      <c r="AB812" s="63"/>
      <c r="AC812" s="63" t="e">
        <f>HLOOKUP("POR Pin State",#REF!,MATCH($A812,#REF!,0),FALSE)</f>
        <v>#REF!</v>
      </c>
      <c r="AD812" s="207"/>
      <c r="AE812" s="208"/>
      <c r="AF812" s="208"/>
      <c r="AG812" s="208"/>
      <c r="AH812" s="209"/>
      <c r="AI812" s="209"/>
      <c r="AJ812" s="210"/>
      <c r="AK812" s="210"/>
      <c r="AL812" s="210"/>
      <c r="AM812" s="210"/>
      <c r="AN812" s="210"/>
      <c r="AO812" s="210"/>
      <c r="AP812" s="210"/>
      <c r="AQ812" s="215" t="s">
        <v>1932</v>
      </c>
      <c r="AR812" s="105"/>
      <c r="AS812" s="105"/>
      <c r="AT812" s="105"/>
      <c r="AU812" s="105"/>
      <c r="AV812" s="105"/>
      <c r="AW812" s="105"/>
      <c r="AX812" s="105"/>
      <c r="AY812" s="105"/>
      <c r="AZ812" s="105"/>
      <c r="BA812" s="105"/>
      <c r="BB812" s="218"/>
      <c r="BC812" s="105"/>
      <c r="BD812" s="250"/>
      <c r="BE812" s="252" t="s">
        <v>1933</v>
      </c>
      <c r="BF812" s="147" t="e">
        <f>VLOOKUP($A812,#REF!,34,FALSE)</f>
        <v>#REF!</v>
      </c>
      <c r="BG812" s="147" t="e">
        <f>VLOOKUP($A812,#REF!,22,FALSE)</f>
        <v>#REF!</v>
      </c>
      <c r="BH812" s="149"/>
    </row>
    <row r="813" s="5" customFormat="1" ht="12.95" customHeight="1" spans="1:60">
      <c r="A813" s="10" t="s">
        <v>1934</v>
      </c>
      <c r="B813" s="38" t="e">
        <f>VLOOKUP($A813,#REF!,34,FALSE)</f>
        <v>#REF!</v>
      </c>
      <c r="C813" s="39" t="str">
        <f t="shared" si="168"/>
        <v>unused_DDR_XM2_B1D1</v>
      </c>
      <c r="D813" s="40" t="e">
        <f>IF(LEN(VLOOKUP($A813,#REF!,8,FALSE)),LEFT(VLOOKUP($A813,#REF!,8,FALSE),LEN(VLOOKUP($A813,#REF!,8,FALSE))-2),"")</f>
        <v>#REF!</v>
      </c>
      <c r="E813" s="41" t="e">
        <f>IF(LEN(VLOOKUP($A813,#REF!,4,FALSE)),IF(INDEX(#REF!,MATCH($A813,#REF!,0),1),LEFT(VLOOKUP($A813,#REF!,4,FALSE),LEN(VLOOKUP($A813,#REF!,4,FALSE))-2),CONCATENATE(LEFT(VLOOKUP($A813,#REF!,4,FALSE),LEN(VLOOKUP($A813,#REF!,4,FALSE))-2),"*")),"")</f>
        <v>#REF!</v>
      </c>
      <c r="F813" s="42" t="e">
        <f>IF(LEN(VLOOKUP($A813,#REF!,5,FALSE)),IF(INDEX(#REF!,MATCH($A813,#REF!,0),2),LEFT(VLOOKUP($A813,#REF!,5,FALSE),LEN(VLOOKUP($A813,#REF!,5,FALSE))-2),CONCATENATE(LEFT(VLOOKUP($A813,#REF!,5,FALSE),LEN(VLOOKUP($A813,#REF!,5,FALSE))-2),"*")),"")</f>
        <v>#REF!</v>
      </c>
      <c r="G813" s="42" t="e">
        <f>IF(LEN(VLOOKUP($A813,#REF!,6,FALSE)),IF(INDEX(#REF!,MATCH($A813,#REF!,0),3),LEFT(VLOOKUP($A813,#REF!,6,FALSE),LEN(VLOOKUP($A813,#REF!,6,FALSE))-2),CONCATENATE(LEFT(VLOOKUP($A813,#REF!,6,FALSE),LEN(VLOOKUP($A813,#REF!,6,FALSE))-2),"*")),"")</f>
        <v>#REF!</v>
      </c>
      <c r="H813" s="43" t="e">
        <f>IF(LEN(VLOOKUP($A813,#REF!,7,FALSE)),IF(INDEX(#REF!,MATCH($A813,#REF!,0),4),LEFT(VLOOKUP($A813,#REF!,7,FALSE),LEN(VLOOKUP($A813,#REF!,7,FALSE))-2),CONCATENATE(LEFT(VLOOKUP($A813,#REF!,7,FALSE),LEN(VLOOKUP($A813,#REF!,7,FALSE))-2),"*")),"")</f>
        <v>#REF!</v>
      </c>
      <c r="I813" s="54" t="e">
        <f>IF(LEN(VLOOKUP($A813,#REF!,8,FALSE)),UPPER(RIGHT(VLOOKUP($A813,#REF!,8,FALSE),1)),"")</f>
        <v>#REF!</v>
      </c>
      <c r="J813" s="42" t="e">
        <f>IF(LEN(VLOOKUP($A813,#REF!,4,FALSE)),UPPER(RIGHT(VLOOKUP($A813,#REF!,4,FALSE),1)),"")</f>
        <v>#REF!</v>
      </c>
      <c r="K813" s="42" t="e">
        <f>IF(LEN(VLOOKUP($A813,#REF!,5,FALSE)),UPPER(RIGHT(VLOOKUP($A813,#REF!,5,FALSE),1)),"")</f>
        <v>#REF!</v>
      </c>
      <c r="L813" s="42" t="e">
        <f>IF(LEN(VLOOKUP($A813,#REF!,6,FALSE)),UPPER(RIGHT(VLOOKUP($A813,#REF!,6,FALSE),1)),"")</f>
        <v>#REF!</v>
      </c>
      <c r="M813" s="43" t="e">
        <f>IF(LEN(VLOOKUP($A813,#REF!,7,FALSE)),UPPER(RIGHT(VLOOKUP($A813,#REF!,7,FALSE),1)),"")</f>
        <v>#REF!</v>
      </c>
      <c r="N813" s="206"/>
      <c r="O813" s="206"/>
      <c r="P813" s="206"/>
      <c r="Q813" s="206"/>
      <c r="R813" s="206"/>
      <c r="S813" s="63" t="e">
        <f>HLOOKUP("Device Tree Pin Name",#REF!,MATCH($A813,#REF!,0),FALSE)</f>
        <v>#REF!</v>
      </c>
      <c r="T813" s="47" t="e">
        <f>HLOOKUP("power rail",#REF!,MATCH($A813,#REF!,0),FALSE)</f>
        <v>#REF!</v>
      </c>
      <c r="U813" s="62" t="e">
        <f>HLOOKUP("Wake Capable",#REF!,MATCH($A813,#REF!,0),FALSE)</f>
        <v>#REF!</v>
      </c>
      <c r="V813" s="62" t="e">
        <f>HLOOKUP("Strap",#REF!,MATCH($A813,#REF!,0),FALSE)</f>
        <v>#REF!</v>
      </c>
      <c r="W813" s="62"/>
      <c r="X813" s="62"/>
      <c r="Y813" s="62"/>
      <c r="Z813" s="47"/>
      <c r="AA813" s="47" t="e">
        <f>HLOOKUP("Pad type",#REF!,MATCH($A813,#REF!,0),FALSE)</f>
        <v>#REF!</v>
      </c>
      <c r="AB813" s="63"/>
      <c r="AC813" s="63" t="e">
        <f>HLOOKUP("POR Pin State",#REF!,MATCH($A813,#REF!,0),FALSE)</f>
        <v>#REF!</v>
      </c>
      <c r="AD813" s="207"/>
      <c r="AE813" s="208"/>
      <c r="AF813" s="208"/>
      <c r="AG813" s="208"/>
      <c r="AH813" s="209"/>
      <c r="AI813" s="209"/>
      <c r="AJ813" s="210"/>
      <c r="AK813" s="210"/>
      <c r="AL813" s="210"/>
      <c r="AM813" s="210"/>
      <c r="AN813" s="210"/>
      <c r="AO813" s="210"/>
      <c r="AP813" s="210"/>
      <c r="AQ813" s="215" t="s">
        <v>1935</v>
      </c>
      <c r="AR813" s="105"/>
      <c r="AS813" s="105"/>
      <c r="AT813" s="105"/>
      <c r="AU813" s="105"/>
      <c r="AV813" s="105"/>
      <c r="AW813" s="105"/>
      <c r="AX813" s="105"/>
      <c r="AY813" s="105"/>
      <c r="AZ813" s="105"/>
      <c r="BA813" s="105"/>
      <c r="BB813" s="218"/>
      <c r="BC813" s="105"/>
      <c r="BD813" s="250"/>
      <c r="BE813" s="252" t="s">
        <v>1936</v>
      </c>
      <c r="BF813" s="147" t="e">
        <f>VLOOKUP($A813,#REF!,34,FALSE)</f>
        <v>#REF!</v>
      </c>
      <c r="BG813" s="147" t="e">
        <f>VLOOKUP($A813,#REF!,22,FALSE)</f>
        <v>#REF!</v>
      </c>
      <c r="BH813" s="149"/>
    </row>
    <row r="814" s="5" customFormat="1" ht="12.95" customHeight="1" spans="1:60">
      <c r="A814" s="48" t="s">
        <v>1937</v>
      </c>
      <c r="B814" s="38" t="e">
        <f>VLOOKUP($A814,#REF!,34,FALSE)</f>
        <v>#REF!</v>
      </c>
      <c r="C814" s="39" t="str">
        <f t="shared" si="168"/>
        <v>unused_DDR_XM2_B1D2</v>
      </c>
      <c r="D814" s="40" t="e">
        <f>IF(LEN(VLOOKUP($A814,#REF!,8,FALSE)),LEFT(VLOOKUP($A814,#REF!,8,FALSE),LEN(VLOOKUP($A814,#REF!,8,FALSE))-2),"")</f>
        <v>#REF!</v>
      </c>
      <c r="E814" s="41" t="e">
        <f>IF(LEN(VLOOKUP($A814,#REF!,4,FALSE)),IF(INDEX(#REF!,MATCH($A814,#REF!,0),1),LEFT(VLOOKUP($A814,#REF!,4,FALSE),LEN(VLOOKUP($A814,#REF!,4,FALSE))-2),CONCATENATE(LEFT(VLOOKUP($A814,#REF!,4,FALSE),LEN(VLOOKUP($A814,#REF!,4,FALSE))-2),"*")),"")</f>
        <v>#REF!</v>
      </c>
      <c r="F814" s="42" t="e">
        <f>IF(LEN(VLOOKUP($A814,#REF!,5,FALSE)),IF(INDEX(#REF!,MATCH($A814,#REF!,0),2),LEFT(VLOOKUP($A814,#REF!,5,FALSE),LEN(VLOOKUP($A814,#REF!,5,FALSE))-2),CONCATENATE(LEFT(VLOOKUP($A814,#REF!,5,FALSE),LEN(VLOOKUP($A814,#REF!,5,FALSE))-2),"*")),"")</f>
        <v>#REF!</v>
      </c>
      <c r="G814" s="42" t="e">
        <f>IF(LEN(VLOOKUP($A814,#REF!,6,FALSE)),IF(INDEX(#REF!,MATCH($A814,#REF!,0),3),LEFT(VLOOKUP($A814,#REF!,6,FALSE),LEN(VLOOKUP($A814,#REF!,6,FALSE))-2),CONCATENATE(LEFT(VLOOKUP($A814,#REF!,6,FALSE),LEN(VLOOKUP($A814,#REF!,6,FALSE))-2),"*")),"")</f>
        <v>#REF!</v>
      </c>
      <c r="H814" s="43" t="e">
        <f>IF(LEN(VLOOKUP($A814,#REF!,7,FALSE)),IF(INDEX(#REF!,MATCH($A814,#REF!,0),4),LEFT(VLOOKUP($A814,#REF!,7,FALSE),LEN(VLOOKUP($A814,#REF!,7,FALSE))-2),CONCATENATE(LEFT(VLOOKUP($A814,#REF!,7,FALSE),LEN(VLOOKUP($A814,#REF!,7,FALSE))-2),"*")),"")</f>
        <v>#REF!</v>
      </c>
      <c r="I814" s="54" t="e">
        <f>IF(LEN(VLOOKUP($A814,#REF!,8,FALSE)),UPPER(RIGHT(VLOOKUP($A814,#REF!,8,FALSE),1)),"")</f>
        <v>#REF!</v>
      </c>
      <c r="J814" s="42" t="e">
        <f>IF(LEN(VLOOKUP($A814,#REF!,4,FALSE)),UPPER(RIGHT(VLOOKUP($A814,#REF!,4,FALSE),1)),"")</f>
        <v>#REF!</v>
      </c>
      <c r="K814" s="42" t="e">
        <f>IF(LEN(VLOOKUP($A814,#REF!,5,FALSE)),UPPER(RIGHT(VLOOKUP($A814,#REF!,5,FALSE),1)),"")</f>
        <v>#REF!</v>
      </c>
      <c r="L814" s="42" t="e">
        <f>IF(LEN(VLOOKUP($A814,#REF!,6,FALSE)),UPPER(RIGHT(VLOOKUP($A814,#REF!,6,FALSE),1)),"")</f>
        <v>#REF!</v>
      </c>
      <c r="M814" s="43" t="e">
        <f>IF(LEN(VLOOKUP($A814,#REF!,7,FALSE)),UPPER(RIGHT(VLOOKUP($A814,#REF!,7,FALSE),1)),"")</f>
        <v>#REF!</v>
      </c>
      <c r="N814" s="206"/>
      <c r="O814" s="206"/>
      <c r="P814" s="206"/>
      <c r="Q814" s="206"/>
      <c r="R814" s="206"/>
      <c r="S814" s="63" t="e">
        <f>HLOOKUP("Device Tree Pin Name",#REF!,MATCH($A814,#REF!,0),FALSE)</f>
        <v>#REF!</v>
      </c>
      <c r="T814" s="47" t="e">
        <f>HLOOKUP("power rail",#REF!,MATCH($A814,#REF!,0),FALSE)</f>
        <v>#REF!</v>
      </c>
      <c r="U814" s="62" t="e">
        <f>HLOOKUP("Wake Capable",#REF!,MATCH($A814,#REF!,0),FALSE)</f>
        <v>#REF!</v>
      </c>
      <c r="V814" s="62" t="e">
        <f>HLOOKUP("Strap",#REF!,MATCH($A814,#REF!,0),FALSE)</f>
        <v>#REF!</v>
      </c>
      <c r="W814" s="62"/>
      <c r="X814" s="62"/>
      <c r="Y814" s="62"/>
      <c r="Z814" s="47"/>
      <c r="AA814" s="47" t="e">
        <f>HLOOKUP("Pad type",#REF!,MATCH($A814,#REF!,0),FALSE)</f>
        <v>#REF!</v>
      </c>
      <c r="AB814" s="63"/>
      <c r="AC814" s="63" t="e">
        <f>HLOOKUP("POR Pin State",#REF!,MATCH($A814,#REF!,0),FALSE)</f>
        <v>#REF!</v>
      </c>
      <c r="AD814" s="207"/>
      <c r="AE814" s="208"/>
      <c r="AF814" s="208"/>
      <c r="AG814" s="208"/>
      <c r="AH814" s="209"/>
      <c r="AI814" s="209"/>
      <c r="AJ814" s="210"/>
      <c r="AK814" s="210"/>
      <c r="AL814" s="210"/>
      <c r="AM814" s="210"/>
      <c r="AN814" s="210"/>
      <c r="AO814" s="210"/>
      <c r="AP814" s="210"/>
      <c r="AQ814" s="215" t="s">
        <v>1938</v>
      </c>
      <c r="AR814" s="105"/>
      <c r="AS814" s="105"/>
      <c r="AT814" s="105"/>
      <c r="AU814" s="105"/>
      <c r="AV814" s="105"/>
      <c r="AW814" s="105"/>
      <c r="AX814" s="105"/>
      <c r="AY814" s="105"/>
      <c r="AZ814" s="105"/>
      <c r="BA814" s="105"/>
      <c r="BB814" s="218"/>
      <c r="BC814" s="105"/>
      <c r="BD814" s="250"/>
      <c r="BE814" s="252" t="s">
        <v>1939</v>
      </c>
      <c r="BF814" s="147" t="e">
        <f>VLOOKUP($A814,#REF!,34,FALSE)</f>
        <v>#REF!</v>
      </c>
      <c r="BG814" s="147" t="e">
        <f>VLOOKUP($A814,#REF!,22,FALSE)</f>
        <v>#REF!</v>
      </c>
      <c r="BH814" s="149"/>
    </row>
    <row r="815" s="5" customFormat="1" ht="12.95" customHeight="1" spans="1:60">
      <c r="A815" s="48" t="s">
        <v>1940</v>
      </c>
      <c r="B815" s="38" t="e">
        <f>VLOOKUP($A815,#REF!,34,FALSE)</f>
        <v>#REF!</v>
      </c>
      <c r="C815" s="39" t="str">
        <f t="shared" si="168"/>
        <v>unused_DDR_XM2_B1D3</v>
      </c>
      <c r="D815" s="40" t="e">
        <f>IF(LEN(VLOOKUP($A815,#REF!,8,FALSE)),LEFT(VLOOKUP($A815,#REF!,8,FALSE),LEN(VLOOKUP($A815,#REF!,8,FALSE))-2),"")</f>
        <v>#REF!</v>
      </c>
      <c r="E815" s="41" t="e">
        <f>IF(LEN(VLOOKUP($A815,#REF!,4,FALSE)),IF(INDEX(#REF!,MATCH($A815,#REF!,0),1),LEFT(VLOOKUP($A815,#REF!,4,FALSE),LEN(VLOOKUP($A815,#REF!,4,FALSE))-2),CONCATENATE(LEFT(VLOOKUP($A815,#REF!,4,FALSE),LEN(VLOOKUP($A815,#REF!,4,FALSE))-2),"*")),"")</f>
        <v>#REF!</v>
      </c>
      <c r="F815" s="42" t="e">
        <f>IF(LEN(VLOOKUP($A815,#REF!,5,FALSE)),IF(INDEX(#REF!,MATCH($A815,#REF!,0),2),LEFT(VLOOKUP($A815,#REF!,5,FALSE),LEN(VLOOKUP($A815,#REF!,5,FALSE))-2),CONCATENATE(LEFT(VLOOKUP($A815,#REF!,5,FALSE),LEN(VLOOKUP($A815,#REF!,5,FALSE))-2),"*")),"")</f>
        <v>#REF!</v>
      </c>
      <c r="G815" s="42" t="e">
        <f>IF(LEN(VLOOKUP($A815,#REF!,6,FALSE)),IF(INDEX(#REF!,MATCH($A815,#REF!,0),3),LEFT(VLOOKUP($A815,#REF!,6,FALSE),LEN(VLOOKUP($A815,#REF!,6,FALSE))-2),CONCATENATE(LEFT(VLOOKUP($A815,#REF!,6,FALSE),LEN(VLOOKUP($A815,#REF!,6,FALSE))-2),"*")),"")</f>
        <v>#REF!</v>
      </c>
      <c r="H815" s="43" t="e">
        <f>IF(LEN(VLOOKUP($A815,#REF!,7,FALSE)),IF(INDEX(#REF!,MATCH($A815,#REF!,0),4),LEFT(VLOOKUP($A815,#REF!,7,FALSE),LEN(VLOOKUP($A815,#REF!,7,FALSE))-2),CONCATENATE(LEFT(VLOOKUP($A815,#REF!,7,FALSE),LEN(VLOOKUP($A815,#REF!,7,FALSE))-2),"*")),"")</f>
        <v>#REF!</v>
      </c>
      <c r="I815" s="54" t="e">
        <f>IF(LEN(VLOOKUP($A815,#REF!,8,FALSE)),UPPER(RIGHT(VLOOKUP($A815,#REF!,8,FALSE),1)),"")</f>
        <v>#REF!</v>
      </c>
      <c r="J815" s="42" t="e">
        <f>IF(LEN(VLOOKUP($A815,#REF!,4,FALSE)),UPPER(RIGHT(VLOOKUP($A815,#REF!,4,FALSE),1)),"")</f>
        <v>#REF!</v>
      </c>
      <c r="K815" s="42" t="e">
        <f>IF(LEN(VLOOKUP($A815,#REF!,5,FALSE)),UPPER(RIGHT(VLOOKUP($A815,#REF!,5,FALSE),1)),"")</f>
        <v>#REF!</v>
      </c>
      <c r="L815" s="42" t="e">
        <f>IF(LEN(VLOOKUP($A815,#REF!,6,FALSE)),UPPER(RIGHT(VLOOKUP($A815,#REF!,6,FALSE),1)),"")</f>
        <v>#REF!</v>
      </c>
      <c r="M815" s="43" t="e">
        <f>IF(LEN(VLOOKUP($A815,#REF!,7,FALSE)),UPPER(RIGHT(VLOOKUP($A815,#REF!,7,FALSE),1)),"")</f>
        <v>#REF!</v>
      </c>
      <c r="N815" s="206"/>
      <c r="O815" s="206"/>
      <c r="P815" s="206"/>
      <c r="Q815" s="206"/>
      <c r="R815" s="206"/>
      <c r="S815" s="63" t="e">
        <f>HLOOKUP("Device Tree Pin Name",#REF!,MATCH($A815,#REF!,0),FALSE)</f>
        <v>#REF!</v>
      </c>
      <c r="T815" s="47" t="e">
        <f>HLOOKUP("power rail",#REF!,MATCH($A815,#REF!,0),FALSE)</f>
        <v>#REF!</v>
      </c>
      <c r="U815" s="62" t="e">
        <f>HLOOKUP("Wake Capable",#REF!,MATCH($A815,#REF!,0),FALSE)</f>
        <v>#REF!</v>
      </c>
      <c r="V815" s="62" t="e">
        <f>HLOOKUP("Strap",#REF!,MATCH($A815,#REF!,0),FALSE)</f>
        <v>#REF!</v>
      </c>
      <c r="W815" s="62"/>
      <c r="X815" s="62"/>
      <c r="Y815" s="62"/>
      <c r="Z815" s="47"/>
      <c r="AA815" s="47" t="e">
        <f>HLOOKUP("Pad type",#REF!,MATCH($A815,#REF!,0),FALSE)</f>
        <v>#REF!</v>
      </c>
      <c r="AB815" s="63"/>
      <c r="AC815" s="63" t="e">
        <f>HLOOKUP("POR Pin State",#REF!,MATCH($A815,#REF!,0),FALSE)</f>
        <v>#REF!</v>
      </c>
      <c r="AD815" s="207"/>
      <c r="AE815" s="208"/>
      <c r="AF815" s="208"/>
      <c r="AG815" s="208"/>
      <c r="AH815" s="209"/>
      <c r="AI815" s="209"/>
      <c r="AJ815" s="210"/>
      <c r="AK815" s="210"/>
      <c r="AL815" s="210"/>
      <c r="AM815" s="210"/>
      <c r="AN815" s="210"/>
      <c r="AO815" s="210"/>
      <c r="AP815" s="210"/>
      <c r="AQ815" s="215" t="s">
        <v>1941</v>
      </c>
      <c r="AR815" s="105"/>
      <c r="AS815" s="105"/>
      <c r="AT815" s="105"/>
      <c r="AU815" s="105"/>
      <c r="AV815" s="105"/>
      <c r="AW815" s="105"/>
      <c r="AX815" s="105"/>
      <c r="AY815" s="105"/>
      <c r="AZ815" s="105"/>
      <c r="BA815" s="105"/>
      <c r="BB815" s="218"/>
      <c r="BC815" s="105"/>
      <c r="BD815" s="250"/>
      <c r="BE815" s="252" t="s">
        <v>1942</v>
      </c>
      <c r="BF815" s="147" t="e">
        <f>VLOOKUP($A815,#REF!,34,FALSE)</f>
        <v>#REF!</v>
      </c>
      <c r="BG815" s="147" t="e">
        <f>VLOOKUP($A815,#REF!,22,FALSE)</f>
        <v>#REF!</v>
      </c>
      <c r="BH815" s="149"/>
    </row>
    <row r="816" s="5" customFormat="1" ht="12.95" customHeight="1" spans="1:60">
      <c r="A816" s="48" t="s">
        <v>1943</v>
      </c>
      <c r="B816" s="38" t="e">
        <f>VLOOKUP($A816,#REF!,34,FALSE)</f>
        <v>#REF!</v>
      </c>
      <c r="C816" s="39" t="str">
        <f t="shared" si="168"/>
        <v>unused_DDR_XM2_B1D4</v>
      </c>
      <c r="D816" s="40" t="e">
        <f>IF(LEN(VLOOKUP($A816,#REF!,8,FALSE)),LEFT(VLOOKUP($A816,#REF!,8,FALSE),LEN(VLOOKUP($A816,#REF!,8,FALSE))-2),"")</f>
        <v>#REF!</v>
      </c>
      <c r="E816" s="41" t="e">
        <f>IF(LEN(VLOOKUP($A816,#REF!,4,FALSE)),IF(INDEX(#REF!,MATCH($A816,#REF!,0),1),LEFT(VLOOKUP($A816,#REF!,4,FALSE),LEN(VLOOKUP($A816,#REF!,4,FALSE))-2),CONCATENATE(LEFT(VLOOKUP($A816,#REF!,4,FALSE),LEN(VLOOKUP($A816,#REF!,4,FALSE))-2),"*")),"")</f>
        <v>#REF!</v>
      </c>
      <c r="F816" s="42" t="e">
        <f>IF(LEN(VLOOKUP($A816,#REF!,5,FALSE)),IF(INDEX(#REF!,MATCH($A816,#REF!,0),2),LEFT(VLOOKUP($A816,#REF!,5,FALSE),LEN(VLOOKUP($A816,#REF!,5,FALSE))-2),CONCATENATE(LEFT(VLOOKUP($A816,#REF!,5,FALSE),LEN(VLOOKUP($A816,#REF!,5,FALSE))-2),"*")),"")</f>
        <v>#REF!</v>
      </c>
      <c r="G816" s="42" t="e">
        <f>IF(LEN(VLOOKUP($A816,#REF!,6,FALSE)),IF(INDEX(#REF!,MATCH($A816,#REF!,0),3),LEFT(VLOOKUP($A816,#REF!,6,FALSE),LEN(VLOOKUP($A816,#REF!,6,FALSE))-2),CONCATENATE(LEFT(VLOOKUP($A816,#REF!,6,FALSE),LEN(VLOOKUP($A816,#REF!,6,FALSE))-2),"*")),"")</f>
        <v>#REF!</v>
      </c>
      <c r="H816" s="43" t="e">
        <f>IF(LEN(VLOOKUP($A816,#REF!,7,FALSE)),IF(INDEX(#REF!,MATCH($A816,#REF!,0),4),LEFT(VLOOKUP($A816,#REF!,7,FALSE),LEN(VLOOKUP($A816,#REF!,7,FALSE))-2),CONCATENATE(LEFT(VLOOKUP($A816,#REF!,7,FALSE),LEN(VLOOKUP($A816,#REF!,7,FALSE))-2),"*")),"")</f>
        <v>#REF!</v>
      </c>
      <c r="I816" s="54" t="e">
        <f>IF(LEN(VLOOKUP($A816,#REF!,8,FALSE)),UPPER(RIGHT(VLOOKUP($A816,#REF!,8,FALSE),1)),"")</f>
        <v>#REF!</v>
      </c>
      <c r="J816" s="42" t="e">
        <f>IF(LEN(VLOOKUP($A816,#REF!,4,FALSE)),UPPER(RIGHT(VLOOKUP($A816,#REF!,4,FALSE),1)),"")</f>
        <v>#REF!</v>
      </c>
      <c r="K816" s="42" t="e">
        <f>IF(LEN(VLOOKUP($A816,#REF!,5,FALSE)),UPPER(RIGHT(VLOOKUP($A816,#REF!,5,FALSE),1)),"")</f>
        <v>#REF!</v>
      </c>
      <c r="L816" s="42" t="e">
        <f>IF(LEN(VLOOKUP($A816,#REF!,6,FALSE)),UPPER(RIGHT(VLOOKUP($A816,#REF!,6,FALSE),1)),"")</f>
        <v>#REF!</v>
      </c>
      <c r="M816" s="43" t="e">
        <f>IF(LEN(VLOOKUP($A816,#REF!,7,FALSE)),UPPER(RIGHT(VLOOKUP($A816,#REF!,7,FALSE),1)),"")</f>
        <v>#REF!</v>
      </c>
      <c r="N816" s="206"/>
      <c r="O816" s="206"/>
      <c r="P816" s="206"/>
      <c r="Q816" s="206"/>
      <c r="R816" s="206"/>
      <c r="S816" s="63" t="e">
        <f>HLOOKUP("Device Tree Pin Name",#REF!,MATCH($A816,#REF!,0),FALSE)</f>
        <v>#REF!</v>
      </c>
      <c r="T816" s="47" t="e">
        <f>HLOOKUP("power rail",#REF!,MATCH($A816,#REF!,0),FALSE)</f>
        <v>#REF!</v>
      </c>
      <c r="U816" s="62" t="e">
        <f>HLOOKUP("Wake Capable",#REF!,MATCH($A816,#REF!,0),FALSE)</f>
        <v>#REF!</v>
      </c>
      <c r="V816" s="62" t="e">
        <f>HLOOKUP("Strap",#REF!,MATCH($A816,#REF!,0),FALSE)</f>
        <v>#REF!</v>
      </c>
      <c r="W816" s="62"/>
      <c r="X816" s="62"/>
      <c r="Y816" s="62"/>
      <c r="Z816" s="47"/>
      <c r="AA816" s="47" t="e">
        <f>HLOOKUP("Pad type",#REF!,MATCH($A816,#REF!,0),FALSE)</f>
        <v>#REF!</v>
      </c>
      <c r="AB816" s="63"/>
      <c r="AC816" s="63" t="e">
        <f>HLOOKUP("POR Pin State",#REF!,MATCH($A816,#REF!,0),FALSE)</f>
        <v>#REF!</v>
      </c>
      <c r="AD816" s="207"/>
      <c r="AE816" s="208"/>
      <c r="AF816" s="208"/>
      <c r="AG816" s="208"/>
      <c r="AH816" s="209"/>
      <c r="AI816" s="209"/>
      <c r="AJ816" s="210"/>
      <c r="AK816" s="210"/>
      <c r="AL816" s="210"/>
      <c r="AM816" s="210"/>
      <c r="AN816" s="210"/>
      <c r="AO816" s="210"/>
      <c r="AP816" s="210"/>
      <c r="AQ816" s="215" t="s">
        <v>1944</v>
      </c>
      <c r="AR816" s="105"/>
      <c r="AS816" s="105"/>
      <c r="AT816" s="105"/>
      <c r="AU816" s="105"/>
      <c r="AV816" s="105"/>
      <c r="AW816" s="105"/>
      <c r="AX816" s="105"/>
      <c r="AY816" s="105"/>
      <c r="AZ816" s="105"/>
      <c r="BA816" s="105"/>
      <c r="BB816" s="218"/>
      <c r="BC816" s="105"/>
      <c r="BD816" s="250"/>
      <c r="BE816" s="252" t="s">
        <v>1945</v>
      </c>
      <c r="BF816" s="147" t="e">
        <f>VLOOKUP($A816,#REF!,34,FALSE)</f>
        <v>#REF!</v>
      </c>
      <c r="BG816" s="147" t="e">
        <f>VLOOKUP($A816,#REF!,22,FALSE)</f>
        <v>#REF!</v>
      </c>
      <c r="BH816" s="149"/>
    </row>
    <row r="817" s="5" customFormat="1" ht="12.95" customHeight="1" spans="1:60">
      <c r="A817" s="48" t="s">
        <v>1946</v>
      </c>
      <c r="B817" s="38" t="e">
        <f>VLOOKUP($A817,#REF!,34,FALSE)</f>
        <v>#REF!</v>
      </c>
      <c r="C817" s="39" t="str">
        <f t="shared" si="168"/>
        <v>unused_DDR_XM2_B1D5</v>
      </c>
      <c r="D817" s="40" t="e">
        <f>IF(LEN(VLOOKUP($A817,#REF!,8,FALSE)),LEFT(VLOOKUP($A817,#REF!,8,FALSE),LEN(VLOOKUP($A817,#REF!,8,FALSE))-2),"")</f>
        <v>#REF!</v>
      </c>
      <c r="E817" s="41" t="e">
        <f>IF(LEN(VLOOKUP($A817,#REF!,4,FALSE)),IF(INDEX(#REF!,MATCH($A817,#REF!,0),1),LEFT(VLOOKUP($A817,#REF!,4,FALSE),LEN(VLOOKUP($A817,#REF!,4,FALSE))-2),CONCATENATE(LEFT(VLOOKUP($A817,#REF!,4,FALSE),LEN(VLOOKUP($A817,#REF!,4,FALSE))-2),"*")),"")</f>
        <v>#REF!</v>
      </c>
      <c r="F817" s="42" t="e">
        <f>IF(LEN(VLOOKUP($A817,#REF!,5,FALSE)),IF(INDEX(#REF!,MATCH($A817,#REF!,0),2),LEFT(VLOOKUP($A817,#REF!,5,FALSE),LEN(VLOOKUP($A817,#REF!,5,FALSE))-2),CONCATENATE(LEFT(VLOOKUP($A817,#REF!,5,FALSE),LEN(VLOOKUP($A817,#REF!,5,FALSE))-2),"*")),"")</f>
        <v>#REF!</v>
      </c>
      <c r="G817" s="42" t="e">
        <f>IF(LEN(VLOOKUP($A817,#REF!,6,FALSE)),IF(INDEX(#REF!,MATCH($A817,#REF!,0),3),LEFT(VLOOKUP($A817,#REF!,6,FALSE),LEN(VLOOKUP($A817,#REF!,6,FALSE))-2),CONCATENATE(LEFT(VLOOKUP($A817,#REF!,6,FALSE),LEN(VLOOKUP($A817,#REF!,6,FALSE))-2),"*")),"")</f>
        <v>#REF!</v>
      </c>
      <c r="H817" s="43" t="e">
        <f>IF(LEN(VLOOKUP($A817,#REF!,7,FALSE)),IF(INDEX(#REF!,MATCH($A817,#REF!,0),4),LEFT(VLOOKUP($A817,#REF!,7,FALSE),LEN(VLOOKUP($A817,#REF!,7,FALSE))-2),CONCATENATE(LEFT(VLOOKUP($A817,#REF!,7,FALSE),LEN(VLOOKUP($A817,#REF!,7,FALSE))-2),"*")),"")</f>
        <v>#REF!</v>
      </c>
      <c r="I817" s="54" t="e">
        <f>IF(LEN(VLOOKUP($A817,#REF!,8,FALSE)),UPPER(RIGHT(VLOOKUP($A817,#REF!,8,FALSE),1)),"")</f>
        <v>#REF!</v>
      </c>
      <c r="J817" s="42" t="e">
        <f>IF(LEN(VLOOKUP($A817,#REF!,4,FALSE)),UPPER(RIGHT(VLOOKUP($A817,#REF!,4,FALSE),1)),"")</f>
        <v>#REF!</v>
      </c>
      <c r="K817" s="42" t="e">
        <f>IF(LEN(VLOOKUP($A817,#REF!,5,FALSE)),UPPER(RIGHT(VLOOKUP($A817,#REF!,5,FALSE),1)),"")</f>
        <v>#REF!</v>
      </c>
      <c r="L817" s="42" t="e">
        <f>IF(LEN(VLOOKUP($A817,#REF!,6,FALSE)),UPPER(RIGHT(VLOOKUP($A817,#REF!,6,FALSE),1)),"")</f>
        <v>#REF!</v>
      </c>
      <c r="M817" s="43" t="e">
        <f>IF(LEN(VLOOKUP($A817,#REF!,7,FALSE)),UPPER(RIGHT(VLOOKUP($A817,#REF!,7,FALSE),1)),"")</f>
        <v>#REF!</v>
      </c>
      <c r="N817" s="206"/>
      <c r="O817" s="206"/>
      <c r="P817" s="206"/>
      <c r="Q817" s="206"/>
      <c r="R817" s="206"/>
      <c r="S817" s="63" t="e">
        <f>HLOOKUP("Device Tree Pin Name",#REF!,MATCH($A817,#REF!,0),FALSE)</f>
        <v>#REF!</v>
      </c>
      <c r="T817" s="47" t="e">
        <f>HLOOKUP("power rail",#REF!,MATCH($A817,#REF!,0),FALSE)</f>
        <v>#REF!</v>
      </c>
      <c r="U817" s="62" t="e">
        <f>HLOOKUP("Wake Capable",#REF!,MATCH($A817,#REF!,0),FALSE)</f>
        <v>#REF!</v>
      </c>
      <c r="V817" s="62" t="e">
        <f>HLOOKUP("Strap",#REF!,MATCH($A817,#REF!,0),FALSE)</f>
        <v>#REF!</v>
      </c>
      <c r="W817" s="62"/>
      <c r="X817" s="62"/>
      <c r="Y817" s="62"/>
      <c r="Z817" s="47"/>
      <c r="AA817" s="47" t="e">
        <f>HLOOKUP("Pad type",#REF!,MATCH($A817,#REF!,0),FALSE)</f>
        <v>#REF!</v>
      </c>
      <c r="AB817" s="63"/>
      <c r="AC817" s="63" t="e">
        <f>HLOOKUP("POR Pin State",#REF!,MATCH($A817,#REF!,0),FALSE)</f>
        <v>#REF!</v>
      </c>
      <c r="AD817" s="207"/>
      <c r="AE817" s="208"/>
      <c r="AF817" s="208"/>
      <c r="AG817" s="208"/>
      <c r="AH817" s="209"/>
      <c r="AI817" s="209"/>
      <c r="AJ817" s="210"/>
      <c r="AK817" s="210"/>
      <c r="AL817" s="210"/>
      <c r="AM817" s="210"/>
      <c r="AN817" s="210"/>
      <c r="AO817" s="210"/>
      <c r="AP817" s="210"/>
      <c r="AQ817" s="215" t="s">
        <v>1947</v>
      </c>
      <c r="AR817" s="105"/>
      <c r="AS817" s="105"/>
      <c r="AT817" s="105"/>
      <c r="AU817" s="105"/>
      <c r="AV817" s="105"/>
      <c r="AW817" s="105"/>
      <c r="AX817" s="105"/>
      <c r="AY817" s="105"/>
      <c r="AZ817" s="105"/>
      <c r="BA817" s="105"/>
      <c r="BB817" s="218"/>
      <c r="BC817" s="105"/>
      <c r="BD817" s="250"/>
      <c r="BE817" s="252" t="s">
        <v>1948</v>
      </c>
      <c r="BF817" s="147" t="e">
        <f>VLOOKUP($A817,#REF!,34,FALSE)</f>
        <v>#REF!</v>
      </c>
      <c r="BG817" s="147" t="e">
        <f>VLOOKUP($A817,#REF!,22,FALSE)</f>
        <v>#REF!</v>
      </c>
      <c r="BH817" s="149"/>
    </row>
    <row r="818" s="5" customFormat="1" ht="12.95" customHeight="1" spans="1:60">
      <c r="A818" s="48" t="s">
        <v>1949</v>
      </c>
      <c r="B818" s="38" t="e">
        <f>VLOOKUP($A818,#REF!,34,FALSE)</f>
        <v>#REF!</v>
      </c>
      <c r="C818" s="39" t="str">
        <f t="shared" si="168"/>
        <v>unused_DDR_XM2_B1D6</v>
      </c>
      <c r="D818" s="40" t="e">
        <f>IF(LEN(VLOOKUP($A818,#REF!,8,FALSE)),LEFT(VLOOKUP($A818,#REF!,8,FALSE),LEN(VLOOKUP($A818,#REF!,8,FALSE))-2),"")</f>
        <v>#REF!</v>
      </c>
      <c r="E818" s="41" t="e">
        <f>IF(LEN(VLOOKUP($A818,#REF!,4,FALSE)),IF(INDEX(#REF!,MATCH($A818,#REF!,0),1),LEFT(VLOOKUP($A818,#REF!,4,FALSE),LEN(VLOOKUP($A818,#REF!,4,FALSE))-2),CONCATENATE(LEFT(VLOOKUP($A818,#REF!,4,FALSE),LEN(VLOOKUP($A818,#REF!,4,FALSE))-2),"*")),"")</f>
        <v>#REF!</v>
      </c>
      <c r="F818" s="42" t="e">
        <f>IF(LEN(VLOOKUP($A818,#REF!,5,FALSE)),IF(INDEX(#REF!,MATCH($A818,#REF!,0),2),LEFT(VLOOKUP($A818,#REF!,5,FALSE),LEN(VLOOKUP($A818,#REF!,5,FALSE))-2),CONCATENATE(LEFT(VLOOKUP($A818,#REF!,5,FALSE),LEN(VLOOKUP($A818,#REF!,5,FALSE))-2),"*")),"")</f>
        <v>#REF!</v>
      </c>
      <c r="G818" s="42" t="e">
        <f>IF(LEN(VLOOKUP($A818,#REF!,6,FALSE)),IF(INDEX(#REF!,MATCH($A818,#REF!,0),3),LEFT(VLOOKUP($A818,#REF!,6,FALSE),LEN(VLOOKUP($A818,#REF!,6,FALSE))-2),CONCATENATE(LEFT(VLOOKUP($A818,#REF!,6,FALSE),LEN(VLOOKUP($A818,#REF!,6,FALSE))-2),"*")),"")</f>
        <v>#REF!</v>
      </c>
      <c r="H818" s="43" t="e">
        <f>IF(LEN(VLOOKUP($A818,#REF!,7,FALSE)),IF(INDEX(#REF!,MATCH($A818,#REF!,0),4),LEFT(VLOOKUP($A818,#REF!,7,FALSE),LEN(VLOOKUP($A818,#REF!,7,FALSE))-2),CONCATENATE(LEFT(VLOOKUP($A818,#REF!,7,FALSE),LEN(VLOOKUP($A818,#REF!,7,FALSE))-2),"*")),"")</f>
        <v>#REF!</v>
      </c>
      <c r="I818" s="54" t="e">
        <f>IF(LEN(VLOOKUP($A818,#REF!,8,FALSE)),UPPER(RIGHT(VLOOKUP($A818,#REF!,8,FALSE),1)),"")</f>
        <v>#REF!</v>
      </c>
      <c r="J818" s="42" t="e">
        <f>IF(LEN(VLOOKUP($A818,#REF!,4,FALSE)),UPPER(RIGHT(VLOOKUP($A818,#REF!,4,FALSE),1)),"")</f>
        <v>#REF!</v>
      </c>
      <c r="K818" s="42" t="e">
        <f>IF(LEN(VLOOKUP($A818,#REF!,5,FALSE)),UPPER(RIGHT(VLOOKUP($A818,#REF!,5,FALSE),1)),"")</f>
        <v>#REF!</v>
      </c>
      <c r="L818" s="42" t="e">
        <f>IF(LEN(VLOOKUP($A818,#REF!,6,FALSE)),UPPER(RIGHT(VLOOKUP($A818,#REF!,6,FALSE),1)),"")</f>
        <v>#REF!</v>
      </c>
      <c r="M818" s="43" t="e">
        <f>IF(LEN(VLOOKUP($A818,#REF!,7,FALSE)),UPPER(RIGHT(VLOOKUP($A818,#REF!,7,FALSE),1)),"")</f>
        <v>#REF!</v>
      </c>
      <c r="N818" s="206"/>
      <c r="O818" s="206"/>
      <c r="P818" s="206"/>
      <c r="Q818" s="206"/>
      <c r="R818" s="206"/>
      <c r="S818" s="63" t="e">
        <f>HLOOKUP("Device Tree Pin Name",#REF!,MATCH($A818,#REF!,0),FALSE)</f>
        <v>#REF!</v>
      </c>
      <c r="T818" s="47" t="e">
        <f>HLOOKUP("power rail",#REF!,MATCH($A818,#REF!,0),FALSE)</f>
        <v>#REF!</v>
      </c>
      <c r="U818" s="62" t="e">
        <f>HLOOKUP("Wake Capable",#REF!,MATCH($A818,#REF!,0),FALSE)</f>
        <v>#REF!</v>
      </c>
      <c r="V818" s="62" t="e">
        <f>HLOOKUP("Strap",#REF!,MATCH($A818,#REF!,0),FALSE)</f>
        <v>#REF!</v>
      </c>
      <c r="W818" s="62"/>
      <c r="X818" s="62"/>
      <c r="Y818" s="62"/>
      <c r="Z818" s="47"/>
      <c r="AA818" s="47" t="e">
        <f>HLOOKUP("Pad type",#REF!,MATCH($A818,#REF!,0),FALSE)</f>
        <v>#REF!</v>
      </c>
      <c r="AB818" s="63"/>
      <c r="AC818" s="63" t="e">
        <f>HLOOKUP("POR Pin State",#REF!,MATCH($A818,#REF!,0),FALSE)</f>
        <v>#REF!</v>
      </c>
      <c r="AD818" s="207"/>
      <c r="AE818" s="208"/>
      <c r="AF818" s="208"/>
      <c r="AG818" s="208"/>
      <c r="AH818" s="209"/>
      <c r="AI818" s="209"/>
      <c r="AJ818" s="210"/>
      <c r="AK818" s="210"/>
      <c r="AL818" s="210"/>
      <c r="AM818" s="210"/>
      <c r="AN818" s="210"/>
      <c r="AO818" s="210"/>
      <c r="AP818" s="210"/>
      <c r="AQ818" s="215" t="s">
        <v>1950</v>
      </c>
      <c r="AR818" s="105"/>
      <c r="AS818" s="105"/>
      <c r="AT818" s="105"/>
      <c r="AU818" s="105"/>
      <c r="AV818" s="105"/>
      <c r="AW818" s="105"/>
      <c r="AX818" s="105"/>
      <c r="AY818" s="105"/>
      <c r="AZ818" s="105"/>
      <c r="BA818" s="105"/>
      <c r="BB818" s="218"/>
      <c r="BC818" s="105"/>
      <c r="BD818" s="250"/>
      <c r="BE818" s="252" t="s">
        <v>1951</v>
      </c>
      <c r="BF818" s="147" t="e">
        <f>VLOOKUP($A818,#REF!,34,FALSE)</f>
        <v>#REF!</v>
      </c>
      <c r="BG818" s="147" t="e">
        <f>VLOOKUP($A818,#REF!,22,FALSE)</f>
        <v>#REF!</v>
      </c>
      <c r="BH818" s="149"/>
    </row>
    <row r="819" s="5" customFormat="1" ht="12.95" customHeight="1" spans="1:60">
      <c r="A819" s="48" t="s">
        <v>1952</v>
      </c>
      <c r="B819" s="38" t="e">
        <f>VLOOKUP($A819,#REF!,34,FALSE)</f>
        <v>#REF!</v>
      </c>
      <c r="C819" s="39" t="str">
        <f t="shared" si="168"/>
        <v>unused_DDR_XM2_B1D7</v>
      </c>
      <c r="D819" s="40" t="e">
        <f>IF(LEN(VLOOKUP($A819,#REF!,8,FALSE)),LEFT(VLOOKUP($A819,#REF!,8,FALSE),LEN(VLOOKUP($A819,#REF!,8,FALSE))-2),"")</f>
        <v>#REF!</v>
      </c>
      <c r="E819" s="41" t="e">
        <f>IF(LEN(VLOOKUP($A819,#REF!,4,FALSE)),IF(INDEX(#REF!,MATCH($A819,#REF!,0),1),LEFT(VLOOKUP($A819,#REF!,4,FALSE),LEN(VLOOKUP($A819,#REF!,4,FALSE))-2),CONCATENATE(LEFT(VLOOKUP($A819,#REF!,4,FALSE),LEN(VLOOKUP($A819,#REF!,4,FALSE))-2),"*")),"")</f>
        <v>#REF!</v>
      </c>
      <c r="F819" s="42" t="e">
        <f>IF(LEN(VLOOKUP($A819,#REF!,5,FALSE)),IF(INDEX(#REF!,MATCH($A819,#REF!,0),2),LEFT(VLOOKUP($A819,#REF!,5,FALSE),LEN(VLOOKUP($A819,#REF!,5,FALSE))-2),CONCATENATE(LEFT(VLOOKUP($A819,#REF!,5,FALSE),LEN(VLOOKUP($A819,#REF!,5,FALSE))-2),"*")),"")</f>
        <v>#REF!</v>
      </c>
      <c r="G819" s="42" t="e">
        <f>IF(LEN(VLOOKUP($A819,#REF!,6,FALSE)),IF(INDEX(#REF!,MATCH($A819,#REF!,0),3),LEFT(VLOOKUP($A819,#REF!,6,FALSE),LEN(VLOOKUP($A819,#REF!,6,FALSE))-2),CONCATENATE(LEFT(VLOOKUP($A819,#REF!,6,FALSE),LEN(VLOOKUP($A819,#REF!,6,FALSE))-2),"*")),"")</f>
        <v>#REF!</v>
      </c>
      <c r="H819" s="43" t="e">
        <f>IF(LEN(VLOOKUP($A819,#REF!,7,FALSE)),IF(INDEX(#REF!,MATCH($A819,#REF!,0),4),LEFT(VLOOKUP($A819,#REF!,7,FALSE),LEN(VLOOKUP($A819,#REF!,7,FALSE))-2),CONCATENATE(LEFT(VLOOKUP($A819,#REF!,7,FALSE),LEN(VLOOKUP($A819,#REF!,7,FALSE))-2),"*")),"")</f>
        <v>#REF!</v>
      </c>
      <c r="I819" s="54" t="e">
        <f>IF(LEN(VLOOKUP($A819,#REF!,8,FALSE)),UPPER(RIGHT(VLOOKUP($A819,#REF!,8,FALSE),1)),"")</f>
        <v>#REF!</v>
      </c>
      <c r="J819" s="42" t="e">
        <f>IF(LEN(VLOOKUP($A819,#REF!,4,FALSE)),UPPER(RIGHT(VLOOKUP($A819,#REF!,4,FALSE),1)),"")</f>
        <v>#REF!</v>
      </c>
      <c r="K819" s="42" t="e">
        <f>IF(LEN(VLOOKUP($A819,#REF!,5,FALSE)),UPPER(RIGHT(VLOOKUP($A819,#REF!,5,FALSE),1)),"")</f>
        <v>#REF!</v>
      </c>
      <c r="L819" s="42" t="e">
        <f>IF(LEN(VLOOKUP($A819,#REF!,6,FALSE)),UPPER(RIGHT(VLOOKUP($A819,#REF!,6,FALSE),1)),"")</f>
        <v>#REF!</v>
      </c>
      <c r="M819" s="43" t="e">
        <f>IF(LEN(VLOOKUP($A819,#REF!,7,FALSE)),UPPER(RIGHT(VLOOKUP($A819,#REF!,7,FALSE),1)),"")</f>
        <v>#REF!</v>
      </c>
      <c r="N819" s="206"/>
      <c r="O819" s="206"/>
      <c r="P819" s="206"/>
      <c r="Q819" s="206"/>
      <c r="R819" s="206"/>
      <c r="S819" s="63" t="e">
        <f>HLOOKUP("Device Tree Pin Name",#REF!,MATCH($A819,#REF!,0),FALSE)</f>
        <v>#REF!</v>
      </c>
      <c r="T819" s="47" t="e">
        <f>HLOOKUP("power rail",#REF!,MATCH($A819,#REF!,0),FALSE)</f>
        <v>#REF!</v>
      </c>
      <c r="U819" s="62" t="e">
        <f>HLOOKUP("Wake Capable",#REF!,MATCH($A819,#REF!,0),FALSE)</f>
        <v>#REF!</v>
      </c>
      <c r="V819" s="62" t="e">
        <f>HLOOKUP("Strap",#REF!,MATCH($A819,#REF!,0),FALSE)</f>
        <v>#REF!</v>
      </c>
      <c r="W819" s="62"/>
      <c r="X819" s="62"/>
      <c r="Y819" s="62"/>
      <c r="Z819" s="47"/>
      <c r="AA819" s="47" t="e">
        <f>HLOOKUP("Pad type",#REF!,MATCH($A819,#REF!,0),FALSE)</f>
        <v>#REF!</v>
      </c>
      <c r="AB819" s="63"/>
      <c r="AC819" s="63" t="e">
        <f>HLOOKUP("POR Pin State",#REF!,MATCH($A819,#REF!,0),FALSE)</f>
        <v>#REF!</v>
      </c>
      <c r="AD819" s="207"/>
      <c r="AE819" s="208"/>
      <c r="AF819" s="208"/>
      <c r="AG819" s="208"/>
      <c r="AH819" s="209"/>
      <c r="AI819" s="209"/>
      <c r="AJ819" s="210"/>
      <c r="AK819" s="210"/>
      <c r="AL819" s="210"/>
      <c r="AM819" s="210"/>
      <c r="AN819" s="210"/>
      <c r="AO819" s="210"/>
      <c r="AP819" s="210"/>
      <c r="AQ819" s="215" t="s">
        <v>1953</v>
      </c>
      <c r="AR819" s="105"/>
      <c r="AS819" s="105"/>
      <c r="AT819" s="105"/>
      <c r="AU819" s="105"/>
      <c r="AV819" s="105"/>
      <c r="AW819" s="105"/>
      <c r="AX819" s="105"/>
      <c r="AY819" s="105"/>
      <c r="AZ819" s="105"/>
      <c r="BA819" s="105"/>
      <c r="BB819" s="218"/>
      <c r="BC819" s="105"/>
      <c r="BD819" s="250"/>
      <c r="BE819" s="252" t="s">
        <v>1954</v>
      </c>
      <c r="BF819" s="147" t="e">
        <f>VLOOKUP($A819,#REF!,34,FALSE)</f>
        <v>#REF!</v>
      </c>
      <c r="BG819" s="147" t="e">
        <f>VLOOKUP($A819,#REF!,22,FALSE)</f>
        <v>#REF!</v>
      </c>
      <c r="BH819" s="149"/>
    </row>
    <row r="820" s="5" customFormat="1" ht="12.95" customHeight="1" spans="1:60">
      <c r="A820" s="48" t="s">
        <v>1955</v>
      </c>
      <c r="B820" s="38" t="e">
        <f>VLOOKUP($A820,#REF!,34,FALSE)</f>
        <v>#REF!</v>
      </c>
      <c r="C820" s="39" t="str">
        <f t="shared" si="168"/>
        <v>unused_DDR_XM2_B1DMI</v>
      </c>
      <c r="D820" s="40" t="e">
        <f>IF(LEN(VLOOKUP($A820,#REF!,8,FALSE)),LEFT(VLOOKUP($A820,#REF!,8,FALSE),LEN(VLOOKUP($A820,#REF!,8,FALSE))-2),"")</f>
        <v>#REF!</v>
      </c>
      <c r="E820" s="41" t="e">
        <f>IF(LEN(VLOOKUP($A820,#REF!,4,FALSE)),IF(INDEX(#REF!,MATCH($A820,#REF!,0),1),LEFT(VLOOKUP($A820,#REF!,4,FALSE),LEN(VLOOKUP($A820,#REF!,4,FALSE))-2),CONCATENATE(LEFT(VLOOKUP($A820,#REF!,4,FALSE),LEN(VLOOKUP($A820,#REF!,4,FALSE))-2),"*")),"")</f>
        <v>#REF!</v>
      </c>
      <c r="F820" s="42" t="e">
        <f>IF(LEN(VLOOKUP($A820,#REF!,5,FALSE)),IF(INDEX(#REF!,MATCH($A820,#REF!,0),2),LEFT(VLOOKUP($A820,#REF!,5,FALSE),LEN(VLOOKUP($A820,#REF!,5,FALSE))-2),CONCATENATE(LEFT(VLOOKUP($A820,#REF!,5,FALSE),LEN(VLOOKUP($A820,#REF!,5,FALSE))-2),"*")),"")</f>
        <v>#REF!</v>
      </c>
      <c r="G820" s="42" t="e">
        <f>IF(LEN(VLOOKUP($A820,#REF!,6,FALSE)),IF(INDEX(#REF!,MATCH($A820,#REF!,0),3),LEFT(VLOOKUP($A820,#REF!,6,FALSE),LEN(VLOOKUP($A820,#REF!,6,FALSE))-2),CONCATENATE(LEFT(VLOOKUP($A820,#REF!,6,FALSE),LEN(VLOOKUP($A820,#REF!,6,FALSE))-2),"*")),"")</f>
        <v>#REF!</v>
      </c>
      <c r="H820" s="43" t="e">
        <f>IF(LEN(VLOOKUP($A820,#REF!,7,FALSE)),IF(INDEX(#REF!,MATCH($A820,#REF!,0),4),LEFT(VLOOKUP($A820,#REF!,7,FALSE),LEN(VLOOKUP($A820,#REF!,7,FALSE))-2),CONCATENATE(LEFT(VLOOKUP($A820,#REF!,7,FALSE),LEN(VLOOKUP($A820,#REF!,7,FALSE))-2),"*")),"")</f>
        <v>#REF!</v>
      </c>
      <c r="I820" s="54" t="e">
        <f>IF(LEN(VLOOKUP($A820,#REF!,8,FALSE)),UPPER(RIGHT(VLOOKUP($A820,#REF!,8,FALSE),1)),"")</f>
        <v>#REF!</v>
      </c>
      <c r="J820" s="42" t="e">
        <f>IF(LEN(VLOOKUP($A820,#REF!,4,FALSE)),UPPER(RIGHT(VLOOKUP($A820,#REF!,4,FALSE),1)),"")</f>
        <v>#REF!</v>
      </c>
      <c r="K820" s="42" t="e">
        <f>IF(LEN(VLOOKUP($A820,#REF!,5,FALSE)),UPPER(RIGHT(VLOOKUP($A820,#REF!,5,FALSE),1)),"")</f>
        <v>#REF!</v>
      </c>
      <c r="L820" s="42" t="e">
        <f>IF(LEN(VLOOKUP($A820,#REF!,6,FALSE)),UPPER(RIGHT(VLOOKUP($A820,#REF!,6,FALSE),1)),"")</f>
        <v>#REF!</v>
      </c>
      <c r="M820" s="43" t="e">
        <f>IF(LEN(VLOOKUP($A820,#REF!,7,FALSE)),UPPER(RIGHT(VLOOKUP($A820,#REF!,7,FALSE),1)),"")</f>
        <v>#REF!</v>
      </c>
      <c r="N820" s="206"/>
      <c r="O820" s="206"/>
      <c r="P820" s="206"/>
      <c r="Q820" s="206"/>
      <c r="R820" s="206"/>
      <c r="S820" s="63" t="e">
        <f>HLOOKUP("Device Tree Pin Name",#REF!,MATCH($A820,#REF!,0),FALSE)</f>
        <v>#REF!</v>
      </c>
      <c r="T820" s="47" t="e">
        <f>HLOOKUP("power rail",#REF!,MATCH($A820,#REF!,0),FALSE)</f>
        <v>#REF!</v>
      </c>
      <c r="U820" s="62" t="e">
        <f>HLOOKUP("Wake Capable",#REF!,MATCH($A820,#REF!,0),FALSE)</f>
        <v>#REF!</v>
      </c>
      <c r="V820" s="62" t="e">
        <f>HLOOKUP("Strap",#REF!,MATCH($A820,#REF!,0),FALSE)</f>
        <v>#REF!</v>
      </c>
      <c r="W820" s="62"/>
      <c r="X820" s="62"/>
      <c r="Y820" s="62"/>
      <c r="Z820" s="47"/>
      <c r="AA820" s="47" t="e">
        <f>HLOOKUP("Pad type",#REF!,MATCH($A820,#REF!,0),FALSE)</f>
        <v>#REF!</v>
      </c>
      <c r="AB820" s="63"/>
      <c r="AC820" s="63" t="e">
        <f>HLOOKUP("POR Pin State",#REF!,MATCH($A820,#REF!,0),FALSE)</f>
        <v>#REF!</v>
      </c>
      <c r="AD820" s="207"/>
      <c r="AE820" s="208"/>
      <c r="AF820" s="208"/>
      <c r="AG820" s="208"/>
      <c r="AH820" s="209"/>
      <c r="AI820" s="209"/>
      <c r="AJ820" s="210"/>
      <c r="AK820" s="210"/>
      <c r="AL820" s="210"/>
      <c r="AM820" s="210"/>
      <c r="AN820" s="210"/>
      <c r="AO820" s="210"/>
      <c r="AP820" s="210"/>
      <c r="AQ820" s="215" t="s">
        <v>1955</v>
      </c>
      <c r="AR820" s="105"/>
      <c r="AS820" s="105"/>
      <c r="AT820" s="105"/>
      <c r="AU820" s="105"/>
      <c r="AV820" s="105"/>
      <c r="AW820" s="105"/>
      <c r="AX820" s="105"/>
      <c r="AY820" s="105"/>
      <c r="AZ820" s="105"/>
      <c r="BA820" s="105"/>
      <c r="BB820" s="218"/>
      <c r="BC820" s="105"/>
      <c r="BD820" s="250"/>
      <c r="BE820" s="252" t="s">
        <v>1956</v>
      </c>
      <c r="BF820" s="147" t="e">
        <f>VLOOKUP($A820,#REF!,34,FALSE)</f>
        <v>#REF!</v>
      </c>
      <c r="BG820" s="147" t="e">
        <f>VLOOKUP($A820,#REF!,22,FALSE)</f>
        <v>#REF!</v>
      </c>
      <c r="BH820" s="149"/>
    </row>
    <row r="821" s="5" customFormat="1" ht="12.95" customHeight="1" spans="1:60">
      <c r="A821" s="48" t="s">
        <v>1957</v>
      </c>
      <c r="B821" s="38" t="e">
        <f>VLOOKUP($A821,#REF!,34,FALSE)</f>
        <v>#REF!</v>
      </c>
      <c r="C821" s="39" t="str">
        <f t="shared" si="168"/>
        <v>unused_DDR_XM2_B1WCK_P</v>
      </c>
      <c r="D821" s="40" t="e">
        <f>IF(LEN(VLOOKUP($A821,#REF!,8,FALSE)),LEFT(VLOOKUP($A821,#REF!,8,FALSE),LEN(VLOOKUP($A821,#REF!,8,FALSE))-2),"")</f>
        <v>#REF!</v>
      </c>
      <c r="E821" s="41" t="e">
        <f>IF(LEN(VLOOKUP($A821,#REF!,4,FALSE)),IF(INDEX(#REF!,MATCH($A821,#REF!,0),1),LEFT(VLOOKUP($A821,#REF!,4,FALSE),LEN(VLOOKUP($A821,#REF!,4,FALSE))-2),CONCATENATE(LEFT(VLOOKUP($A821,#REF!,4,FALSE),LEN(VLOOKUP($A821,#REF!,4,FALSE))-2),"*")),"")</f>
        <v>#REF!</v>
      </c>
      <c r="F821" s="42" t="e">
        <f>IF(LEN(VLOOKUP($A821,#REF!,5,FALSE)),IF(INDEX(#REF!,MATCH($A821,#REF!,0),2),LEFT(VLOOKUP($A821,#REF!,5,FALSE),LEN(VLOOKUP($A821,#REF!,5,FALSE))-2),CONCATENATE(LEFT(VLOOKUP($A821,#REF!,5,FALSE),LEN(VLOOKUP($A821,#REF!,5,FALSE))-2),"*")),"")</f>
        <v>#REF!</v>
      </c>
      <c r="G821" s="42" t="e">
        <f>IF(LEN(VLOOKUP($A821,#REF!,6,FALSE)),IF(INDEX(#REF!,MATCH($A821,#REF!,0),3),LEFT(VLOOKUP($A821,#REF!,6,FALSE),LEN(VLOOKUP($A821,#REF!,6,FALSE))-2),CONCATENATE(LEFT(VLOOKUP($A821,#REF!,6,FALSE),LEN(VLOOKUP($A821,#REF!,6,FALSE))-2),"*")),"")</f>
        <v>#REF!</v>
      </c>
      <c r="H821" s="43" t="e">
        <f>IF(LEN(VLOOKUP($A821,#REF!,7,FALSE)),IF(INDEX(#REF!,MATCH($A821,#REF!,0),4),LEFT(VLOOKUP($A821,#REF!,7,FALSE),LEN(VLOOKUP($A821,#REF!,7,FALSE))-2),CONCATENATE(LEFT(VLOOKUP($A821,#REF!,7,FALSE),LEN(VLOOKUP($A821,#REF!,7,FALSE))-2),"*")),"")</f>
        <v>#REF!</v>
      </c>
      <c r="I821" s="54" t="e">
        <f>IF(LEN(VLOOKUP($A821,#REF!,8,FALSE)),UPPER(RIGHT(VLOOKUP($A821,#REF!,8,FALSE),1)),"")</f>
        <v>#REF!</v>
      </c>
      <c r="J821" s="42" t="e">
        <f>IF(LEN(VLOOKUP($A821,#REF!,4,FALSE)),UPPER(RIGHT(VLOOKUP($A821,#REF!,4,FALSE),1)),"")</f>
        <v>#REF!</v>
      </c>
      <c r="K821" s="42" t="e">
        <f>IF(LEN(VLOOKUP($A821,#REF!,5,FALSE)),UPPER(RIGHT(VLOOKUP($A821,#REF!,5,FALSE),1)),"")</f>
        <v>#REF!</v>
      </c>
      <c r="L821" s="42" t="e">
        <f>IF(LEN(VLOOKUP($A821,#REF!,6,FALSE)),UPPER(RIGHT(VLOOKUP($A821,#REF!,6,FALSE),1)),"")</f>
        <v>#REF!</v>
      </c>
      <c r="M821" s="43" t="e">
        <f>IF(LEN(VLOOKUP($A821,#REF!,7,FALSE)),UPPER(RIGHT(VLOOKUP($A821,#REF!,7,FALSE),1)),"")</f>
        <v>#REF!</v>
      </c>
      <c r="N821" s="206"/>
      <c r="O821" s="206"/>
      <c r="P821" s="206"/>
      <c r="Q821" s="206"/>
      <c r="R821" s="206"/>
      <c r="S821" s="63" t="e">
        <f>HLOOKUP("Device Tree Pin Name",#REF!,MATCH($A821,#REF!,0),FALSE)</f>
        <v>#REF!</v>
      </c>
      <c r="T821" s="47" t="e">
        <f>HLOOKUP("power rail",#REF!,MATCH($A821,#REF!,0),FALSE)</f>
        <v>#REF!</v>
      </c>
      <c r="U821" s="62" t="e">
        <f>HLOOKUP("Wake Capable",#REF!,MATCH($A821,#REF!,0),FALSE)</f>
        <v>#REF!</v>
      </c>
      <c r="V821" s="62" t="e">
        <f>HLOOKUP("Strap",#REF!,MATCH($A821,#REF!,0),FALSE)</f>
        <v>#REF!</v>
      </c>
      <c r="W821" s="62"/>
      <c r="X821" s="62"/>
      <c r="Y821" s="62"/>
      <c r="Z821" s="47"/>
      <c r="AA821" s="47" t="e">
        <f>HLOOKUP("Pad type",#REF!,MATCH($A821,#REF!,0),FALSE)</f>
        <v>#REF!</v>
      </c>
      <c r="AB821" s="63"/>
      <c r="AC821" s="63" t="e">
        <f>HLOOKUP("POR Pin State",#REF!,MATCH($A821,#REF!,0),FALSE)</f>
        <v>#REF!</v>
      </c>
      <c r="AD821" s="207"/>
      <c r="AE821" s="208"/>
      <c r="AF821" s="208"/>
      <c r="AG821" s="208"/>
      <c r="AH821" s="209"/>
      <c r="AI821" s="209"/>
      <c r="AJ821" s="210"/>
      <c r="AK821" s="210"/>
      <c r="AL821" s="210"/>
      <c r="AM821" s="210"/>
      <c r="AN821" s="210"/>
      <c r="AO821" s="210"/>
      <c r="AP821" s="210"/>
      <c r="AQ821" s="215" t="s">
        <v>1957</v>
      </c>
      <c r="AR821" s="105"/>
      <c r="AS821" s="105"/>
      <c r="AT821" s="105"/>
      <c r="AU821" s="105"/>
      <c r="AV821" s="105"/>
      <c r="AW821" s="105"/>
      <c r="AX821" s="105"/>
      <c r="AY821" s="105"/>
      <c r="AZ821" s="105"/>
      <c r="BA821" s="105"/>
      <c r="BB821" s="218"/>
      <c r="BC821" s="105"/>
      <c r="BD821" s="250"/>
      <c r="BE821" s="252" t="s">
        <v>1958</v>
      </c>
      <c r="BF821" s="147" t="e">
        <f>VLOOKUP($A821,#REF!,34,FALSE)</f>
        <v>#REF!</v>
      </c>
      <c r="BG821" s="147" t="e">
        <f>VLOOKUP($A821,#REF!,22,FALSE)</f>
        <v>#REF!</v>
      </c>
      <c r="BH821" s="149"/>
    </row>
    <row r="822" s="5" customFormat="1" ht="12.95" customHeight="1" spans="1:60">
      <c r="A822" s="48" t="s">
        <v>1959</v>
      </c>
      <c r="B822" s="38" t="e">
        <f>VLOOKUP($A822,#REF!,34,FALSE)</f>
        <v>#REF!</v>
      </c>
      <c r="C822" s="39" t="str">
        <f t="shared" ref="C822:C832" si="169">CONCATENATE("unused_",A822)</f>
        <v>unused_DDR_XM2_B1WCK_N</v>
      </c>
      <c r="D822" s="40" t="e">
        <f>IF(LEN(VLOOKUP($A822,#REF!,8,FALSE)),LEFT(VLOOKUP($A822,#REF!,8,FALSE),LEN(VLOOKUP($A822,#REF!,8,FALSE))-2),"")</f>
        <v>#REF!</v>
      </c>
      <c r="E822" s="41" t="e">
        <f>IF(LEN(VLOOKUP($A822,#REF!,4,FALSE)),IF(INDEX(#REF!,MATCH($A822,#REF!,0),1),LEFT(VLOOKUP($A822,#REF!,4,FALSE),LEN(VLOOKUP($A822,#REF!,4,FALSE))-2),CONCATENATE(LEFT(VLOOKUP($A822,#REF!,4,FALSE),LEN(VLOOKUP($A822,#REF!,4,FALSE))-2),"*")),"")</f>
        <v>#REF!</v>
      </c>
      <c r="F822" s="42" t="e">
        <f>IF(LEN(VLOOKUP($A822,#REF!,5,FALSE)),IF(INDEX(#REF!,MATCH($A822,#REF!,0),2),LEFT(VLOOKUP($A822,#REF!,5,FALSE),LEN(VLOOKUP($A822,#REF!,5,FALSE))-2),CONCATENATE(LEFT(VLOOKUP($A822,#REF!,5,FALSE),LEN(VLOOKUP($A822,#REF!,5,FALSE))-2),"*")),"")</f>
        <v>#REF!</v>
      </c>
      <c r="G822" s="42" t="e">
        <f>IF(LEN(VLOOKUP($A822,#REF!,6,FALSE)),IF(INDEX(#REF!,MATCH($A822,#REF!,0),3),LEFT(VLOOKUP($A822,#REF!,6,FALSE),LEN(VLOOKUP($A822,#REF!,6,FALSE))-2),CONCATENATE(LEFT(VLOOKUP($A822,#REF!,6,FALSE),LEN(VLOOKUP($A822,#REF!,6,FALSE))-2),"*")),"")</f>
        <v>#REF!</v>
      </c>
      <c r="H822" s="43" t="e">
        <f>IF(LEN(VLOOKUP($A822,#REF!,7,FALSE)),IF(INDEX(#REF!,MATCH($A822,#REF!,0),4),LEFT(VLOOKUP($A822,#REF!,7,FALSE),LEN(VLOOKUP($A822,#REF!,7,FALSE))-2),CONCATENATE(LEFT(VLOOKUP($A822,#REF!,7,FALSE),LEN(VLOOKUP($A822,#REF!,7,FALSE))-2),"*")),"")</f>
        <v>#REF!</v>
      </c>
      <c r="I822" s="54" t="e">
        <f>IF(LEN(VLOOKUP($A822,#REF!,8,FALSE)),UPPER(RIGHT(VLOOKUP($A822,#REF!,8,FALSE),1)),"")</f>
        <v>#REF!</v>
      </c>
      <c r="J822" s="42" t="e">
        <f>IF(LEN(VLOOKUP($A822,#REF!,4,FALSE)),UPPER(RIGHT(VLOOKUP($A822,#REF!,4,FALSE),1)),"")</f>
        <v>#REF!</v>
      </c>
      <c r="K822" s="42" t="e">
        <f>IF(LEN(VLOOKUP($A822,#REF!,5,FALSE)),UPPER(RIGHT(VLOOKUP($A822,#REF!,5,FALSE),1)),"")</f>
        <v>#REF!</v>
      </c>
      <c r="L822" s="42" t="e">
        <f>IF(LEN(VLOOKUP($A822,#REF!,6,FALSE)),UPPER(RIGHT(VLOOKUP($A822,#REF!,6,FALSE),1)),"")</f>
        <v>#REF!</v>
      </c>
      <c r="M822" s="43" t="e">
        <f>IF(LEN(VLOOKUP($A822,#REF!,7,FALSE)),UPPER(RIGHT(VLOOKUP($A822,#REF!,7,FALSE),1)),"")</f>
        <v>#REF!</v>
      </c>
      <c r="N822" s="206"/>
      <c r="O822" s="206"/>
      <c r="P822" s="206"/>
      <c r="Q822" s="206"/>
      <c r="R822" s="206"/>
      <c r="S822" s="63" t="e">
        <f>HLOOKUP("Device Tree Pin Name",#REF!,MATCH($A822,#REF!,0),FALSE)</f>
        <v>#REF!</v>
      </c>
      <c r="T822" s="47" t="e">
        <f>HLOOKUP("power rail",#REF!,MATCH($A822,#REF!,0),FALSE)</f>
        <v>#REF!</v>
      </c>
      <c r="U822" s="62" t="e">
        <f>HLOOKUP("Wake Capable",#REF!,MATCH($A822,#REF!,0),FALSE)</f>
        <v>#REF!</v>
      </c>
      <c r="V822" s="62" t="e">
        <f>HLOOKUP("Strap",#REF!,MATCH($A822,#REF!,0),FALSE)</f>
        <v>#REF!</v>
      </c>
      <c r="W822" s="62"/>
      <c r="X822" s="62"/>
      <c r="Y822" s="62"/>
      <c r="Z822" s="47"/>
      <c r="AA822" s="47" t="e">
        <f>HLOOKUP("Pad type",#REF!,MATCH($A822,#REF!,0),FALSE)</f>
        <v>#REF!</v>
      </c>
      <c r="AB822" s="63"/>
      <c r="AC822" s="63" t="e">
        <f>HLOOKUP("POR Pin State",#REF!,MATCH($A822,#REF!,0),FALSE)</f>
        <v>#REF!</v>
      </c>
      <c r="AD822" s="207"/>
      <c r="AE822" s="208"/>
      <c r="AF822" s="208"/>
      <c r="AG822" s="208"/>
      <c r="AH822" s="209"/>
      <c r="AI822" s="209"/>
      <c r="AJ822" s="210"/>
      <c r="AK822" s="210"/>
      <c r="AL822" s="210"/>
      <c r="AM822" s="210"/>
      <c r="AN822" s="210"/>
      <c r="AO822" s="210"/>
      <c r="AP822" s="210"/>
      <c r="AQ822" s="215" t="s">
        <v>1959</v>
      </c>
      <c r="AR822" s="105"/>
      <c r="AS822" s="105"/>
      <c r="AT822" s="105"/>
      <c r="AU822" s="105"/>
      <c r="AV822" s="105"/>
      <c r="AW822" s="105"/>
      <c r="AX822" s="105"/>
      <c r="AY822" s="105"/>
      <c r="AZ822" s="105"/>
      <c r="BA822" s="105"/>
      <c r="BB822" s="218"/>
      <c r="BC822" s="105"/>
      <c r="BD822" s="250"/>
      <c r="BE822" s="252" t="s">
        <v>1960</v>
      </c>
      <c r="BF822" s="147" t="e">
        <f>VLOOKUP($A822,#REF!,34,FALSE)</f>
        <v>#REF!</v>
      </c>
      <c r="BG822" s="147" t="e">
        <f>VLOOKUP($A822,#REF!,22,FALSE)</f>
        <v>#REF!</v>
      </c>
      <c r="BH822" s="149"/>
    </row>
    <row r="823" s="5" customFormat="1" ht="12.95" customHeight="1" spans="1:60">
      <c r="A823" s="48" t="s">
        <v>1961</v>
      </c>
      <c r="B823" s="38" t="e">
        <f>VLOOKUP($A823,#REF!,34,FALSE)</f>
        <v>#REF!</v>
      </c>
      <c r="C823" s="39" t="str">
        <f t="shared" si="169"/>
        <v>unused_DDR_XM2_B1RDQS_P</v>
      </c>
      <c r="D823" s="40" t="e">
        <f>IF(LEN(VLOOKUP($A823,#REF!,8,FALSE)),LEFT(VLOOKUP($A823,#REF!,8,FALSE),LEN(VLOOKUP($A823,#REF!,8,FALSE))-2),"")</f>
        <v>#REF!</v>
      </c>
      <c r="E823" s="41" t="e">
        <f>IF(LEN(VLOOKUP($A823,#REF!,4,FALSE)),IF(INDEX(#REF!,MATCH($A823,#REF!,0),1),LEFT(VLOOKUP($A823,#REF!,4,FALSE),LEN(VLOOKUP($A823,#REF!,4,FALSE))-2),CONCATENATE(LEFT(VLOOKUP($A823,#REF!,4,FALSE),LEN(VLOOKUP($A823,#REF!,4,FALSE))-2),"*")),"")</f>
        <v>#REF!</v>
      </c>
      <c r="F823" s="42" t="e">
        <f>IF(LEN(VLOOKUP($A823,#REF!,5,FALSE)),IF(INDEX(#REF!,MATCH($A823,#REF!,0),2),LEFT(VLOOKUP($A823,#REF!,5,FALSE),LEN(VLOOKUP($A823,#REF!,5,FALSE))-2),CONCATENATE(LEFT(VLOOKUP($A823,#REF!,5,FALSE),LEN(VLOOKUP($A823,#REF!,5,FALSE))-2),"*")),"")</f>
        <v>#REF!</v>
      </c>
      <c r="G823" s="42" t="e">
        <f>IF(LEN(VLOOKUP($A823,#REF!,6,FALSE)),IF(INDEX(#REF!,MATCH($A823,#REF!,0),3),LEFT(VLOOKUP($A823,#REF!,6,FALSE),LEN(VLOOKUP($A823,#REF!,6,FALSE))-2),CONCATENATE(LEFT(VLOOKUP($A823,#REF!,6,FALSE),LEN(VLOOKUP($A823,#REF!,6,FALSE))-2),"*")),"")</f>
        <v>#REF!</v>
      </c>
      <c r="H823" s="43" t="e">
        <f>IF(LEN(VLOOKUP($A823,#REF!,7,FALSE)),IF(INDEX(#REF!,MATCH($A823,#REF!,0),4),LEFT(VLOOKUP($A823,#REF!,7,FALSE),LEN(VLOOKUP($A823,#REF!,7,FALSE))-2),CONCATENATE(LEFT(VLOOKUP($A823,#REF!,7,FALSE),LEN(VLOOKUP($A823,#REF!,7,FALSE))-2),"*")),"")</f>
        <v>#REF!</v>
      </c>
      <c r="I823" s="54" t="e">
        <f>IF(LEN(VLOOKUP($A823,#REF!,8,FALSE)),UPPER(RIGHT(VLOOKUP($A823,#REF!,8,FALSE),1)),"")</f>
        <v>#REF!</v>
      </c>
      <c r="J823" s="42" t="e">
        <f>IF(LEN(VLOOKUP($A823,#REF!,4,FALSE)),UPPER(RIGHT(VLOOKUP($A823,#REF!,4,FALSE),1)),"")</f>
        <v>#REF!</v>
      </c>
      <c r="K823" s="42" t="e">
        <f>IF(LEN(VLOOKUP($A823,#REF!,5,FALSE)),UPPER(RIGHT(VLOOKUP($A823,#REF!,5,FALSE),1)),"")</f>
        <v>#REF!</v>
      </c>
      <c r="L823" s="42" t="e">
        <f>IF(LEN(VLOOKUP($A823,#REF!,6,FALSE)),UPPER(RIGHT(VLOOKUP($A823,#REF!,6,FALSE),1)),"")</f>
        <v>#REF!</v>
      </c>
      <c r="M823" s="43" t="e">
        <f>IF(LEN(VLOOKUP($A823,#REF!,7,FALSE)),UPPER(RIGHT(VLOOKUP($A823,#REF!,7,FALSE),1)),"")</f>
        <v>#REF!</v>
      </c>
      <c r="N823" s="206"/>
      <c r="O823" s="206"/>
      <c r="P823" s="206"/>
      <c r="Q823" s="206"/>
      <c r="R823" s="206"/>
      <c r="S823" s="63" t="e">
        <f>HLOOKUP("Device Tree Pin Name",#REF!,MATCH($A823,#REF!,0),FALSE)</f>
        <v>#REF!</v>
      </c>
      <c r="T823" s="47" t="e">
        <f>HLOOKUP("power rail",#REF!,MATCH($A823,#REF!,0),FALSE)</f>
        <v>#REF!</v>
      </c>
      <c r="U823" s="62" t="e">
        <f>HLOOKUP("Wake Capable",#REF!,MATCH($A823,#REF!,0),FALSE)</f>
        <v>#REF!</v>
      </c>
      <c r="V823" s="62" t="e">
        <f>HLOOKUP("Strap",#REF!,MATCH($A823,#REF!,0),FALSE)</f>
        <v>#REF!</v>
      </c>
      <c r="W823" s="62"/>
      <c r="X823" s="62"/>
      <c r="Y823" s="62"/>
      <c r="Z823" s="47"/>
      <c r="AA823" s="47" t="e">
        <f>HLOOKUP("Pad type",#REF!,MATCH($A823,#REF!,0),FALSE)</f>
        <v>#REF!</v>
      </c>
      <c r="AB823" s="63"/>
      <c r="AC823" s="63" t="e">
        <f>HLOOKUP("POR Pin State",#REF!,MATCH($A823,#REF!,0),FALSE)</f>
        <v>#REF!</v>
      </c>
      <c r="AD823" s="207"/>
      <c r="AE823" s="208"/>
      <c r="AF823" s="208"/>
      <c r="AG823" s="208"/>
      <c r="AH823" s="209"/>
      <c r="AI823" s="209"/>
      <c r="AJ823" s="210"/>
      <c r="AK823" s="210"/>
      <c r="AL823" s="210"/>
      <c r="AM823" s="210"/>
      <c r="AN823" s="210"/>
      <c r="AO823" s="210"/>
      <c r="AP823" s="210"/>
      <c r="AQ823" s="215" t="s">
        <v>1961</v>
      </c>
      <c r="AR823" s="105"/>
      <c r="AS823" s="105"/>
      <c r="AT823" s="105"/>
      <c r="AU823" s="105"/>
      <c r="AV823" s="105"/>
      <c r="AW823" s="105"/>
      <c r="AX823" s="105"/>
      <c r="AY823" s="105"/>
      <c r="AZ823" s="105"/>
      <c r="BA823" s="105"/>
      <c r="BB823" s="218"/>
      <c r="BC823" s="105"/>
      <c r="BD823" s="250"/>
      <c r="BE823" s="252" t="s">
        <v>1962</v>
      </c>
      <c r="BF823" s="147" t="e">
        <f>VLOOKUP($A823,#REF!,34,FALSE)</f>
        <v>#REF!</v>
      </c>
      <c r="BG823" s="147" t="e">
        <f>VLOOKUP($A823,#REF!,22,FALSE)</f>
        <v>#REF!</v>
      </c>
      <c r="BH823" s="149"/>
    </row>
    <row r="824" s="5" customFormat="1" ht="12.95" customHeight="1" spans="1:60">
      <c r="A824" s="10" t="s">
        <v>1963</v>
      </c>
      <c r="B824" s="38" t="e">
        <f>VLOOKUP($A824,#REF!,34,FALSE)</f>
        <v>#REF!</v>
      </c>
      <c r="C824" s="39" t="str">
        <f t="shared" si="169"/>
        <v>unused_DDR_XM2_B1RDQS_N</v>
      </c>
      <c r="D824" s="40" t="e">
        <f>IF(LEN(VLOOKUP($A824,#REF!,8,FALSE)),LEFT(VLOOKUP($A824,#REF!,8,FALSE),LEN(VLOOKUP($A824,#REF!,8,FALSE))-2),"")</f>
        <v>#REF!</v>
      </c>
      <c r="E824" s="41" t="e">
        <f>IF(LEN(VLOOKUP($A824,#REF!,4,FALSE)),IF(INDEX(#REF!,MATCH($A824,#REF!,0),1),LEFT(VLOOKUP($A824,#REF!,4,FALSE),LEN(VLOOKUP($A824,#REF!,4,FALSE))-2),CONCATENATE(LEFT(VLOOKUP($A824,#REF!,4,FALSE),LEN(VLOOKUP($A824,#REF!,4,FALSE))-2),"*")),"")</f>
        <v>#REF!</v>
      </c>
      <c r="F824" s="42" t="e">
        <f>IF(LEN(VLOOKUP($A824,#REF!,5,FALSE)),IF(INDEX(#REF!,MATCH($A824,#REF!,0),2),LEFT(VLOOKUP($A824,#REF!,5,FALSE),LEN(VLOOKUP($A824,#REF!,5,FALSE))-2),CONCATENATE(LEFT(VLOOKUP($A824,#REF!,5,FALSE),LEN(VLOOKUP($A824,#REF!,5,FALSE))-2),"*")),"")</f>
        <v>#REF!</v>
      </c>
      <c r="G824" s="42" t="e">
        <f>IF(LEN(VLOOKUP($A824,#REF!,6,FALSE)),IF(INDEX(#REF!,MATCH($A824,#REF!,0),3),LEFT(VLOOKUP($A824,#REF!,6,FALSE),LEN(VLOOKUP($A824,#REF!,6,FALSE))-2),CONCATENATE(LEFT(VLOOKUP($A824,#REF!,6,FALSE),LEN(VLOOKUP($A824,#REF!,6,FALSE))-2),"*")),"")</f>
        <v>#REF!</v>
      </c>
      <c r="H824" s="43" t="e">
        <f>IF(LEN(VLOOKUP($A824,#REF!,7,FALSE)),IF(INDEX(#REF!,MATCH($A824,#REF!,0),4),LEFT(VLOOKUP($A824,#REF!,7,FALSE),LEN(VLOOKUP($A824,#REF!,7,FALSE))-2),CONCATENATE(LEFT(VLOOKUP($A824,#REF!,7,FALSE),LEN(VLOOKUP($A824,#REF!,7,FALSE))-2),"*")),"")</f>
        <v>#REF!</v>
      </c>
      <c r="I824" s="54" t="e">
        <f>IF(LEN(VLOOKUP($A824,#REF!,8,FALSE)),UPPER(RIGHT(VLOOKUP($A824,#REF!,8,FALSE),1)),"")</f>
        <v>#REF!</v>
      </c>
      <c r="J824" s="42" t="e">
        <f>IF(LEN(VLOOKUP($A824,#REF!,4,FALSE)),UPPER(RIGHT(VLOOKUP($A824,#REF!,4,FALSE),1)),"")</f>
        <v>#REF!</v>
      </c>
      <c r="K824" s="42" t="e">
        <f>IF(LEN(VLOOKUP($A824,#REF!,5,FALSE)),UPPER(RIGHT(VLOOKUP($A824,#REF!,5,FALSE),1)),"")</f>
        <v>#REF!</v>
      </c>
      <c r="L824" s="42" t="e">
        <f>IF(LEN(VLOOKUP($A824,#REF!,6,FALSE)),UPPER(RIGHT(VLOOKUP($A824,#REF!,6,FALSE),1)),"")</f>
        <v>#REF!</v>
      </c>
      <c r="M824" s="43" t="e">
        <f>IF(LEN(VLOOKUP($A824,#REF!,7,FALSE)),UPPER(RIGHT(VLOOKUP($A824,#REF!,7,FALSE),1)),"")</f>
        <v>#REF!</v>
      </c>
      <c r="N824" s="206"/>
      <c r="O824" s="206"/>
      <c r="P824" s="206"/>
      <c r="Q824" s="206"/>
      <c r="R824" s="206"/>
      <c r="S824" s="63" t="e">
        <f>HLOOKUP("Device Tree Pin Name",#REF!,MATCH($A824,#REF!,0),FALSE)</f>
        <v>#REF!</v>
      </c>
      <c r="T824" s="47" t="e">
        <f>HLOOKUP("power rail",#REF!,MATCH($A824,#REF!,0),FALSE)</f>
        <v>#REF!</v>
      </c>
      <c r="U824" s="62" t="e">
        <f>HLOOKUP("Wake Capable",#REF!,MATCH($A824,#REF!,0),FALSE)</f>
        <v>#REF!</v>
      </c>
      <c r="V824" s="62" t="e">
        <f>HLOOKUP("Strap",#REF!,MATCH($A824,#REF!,0),FALSE)</f>
        <v>#REF!</v>
      </c>
      <c r="W824" s="62"/>
      <c r="X824" s="62"/>
      <c r="Y824" s="62"/>
      <c r="Z824" s="47"/>
      <c r="AA824" s="47" t="e">
        <f>HLOOKUP("Pad type",#REF!,MATCH($A824,#REF!,0),FALSE)</f>
        <v>#REF!</v>
      </c>
      <c r="AB824" s="63"/>
      <c r="AC824" s="63" t="e">
        <f>HLOOKUP("POR Pin State",#REF!,MATCH($A824,#REF!,0),FALSE)</f>
        <v>#REF!</v>
      </c>
      <c r="AD824" s="207"/>
      <c r="AE824" s="208"/>
      <c r="AF824" s="208"/>
      <c r="AG824" s="208"/>
      <c r="AH824" s="209"/>
      <c r="AI824" s="209"/>
      <c r="AJ824" s="210"/>
      <c r="AK824" s="210"/>
      <c r="AL824" s="210"/>
      <c r="AM824" s="210"/>
      <c r="AN824" s="210"/>
      <c r="AO824" s="210"/>
      <c r="AP824" s="210"/>
      <c r="AQ824" s="215" t="s">
        <v>1963</v>
      </c>
      <c r="AR824" s="105"/>
      <c r="AS824" s="105"/>
      <c r="AT824" s="105"/>
      <c r="AU824" s="105"/>
      <c r="AV824" s="105"/>
      <c r="AW824" s="105"/>
      <c r="AX824" s="105"/>
      <c r="AY824" s="105"/>
      <c r="AZ824" s="105"/>
      <c r="BA824" s="105"/>
      <c r="BB824" s="218"/>
      <c r="BC824" s="105"/>
      <c r="BD824" s="250"/>
      <c r="BE824" s="252" t="s">
        <v>1964</v>
      </c>
      <c r="BF824" s="147" t="e">
        <f>VLOOKUP($A824,#REF!,34,FALSE)</f>
        <v>#REF!</v>
      </c>
      <c r="BG824" s="147" t="e">
        <f>VLOOKUP($A824,#REF!,22,FALSE)</f>
        <v>#REF!</v>
      </c>
      <c r="BH824" s="149"/>
    </row>
    <row r="825" s="5" customFormat="1" ht="12.95" customHeight="1" spans="1:60">
      <c r="A825" s="10" t="s">
        <v>1965</v>
      </c>
      <c r="B825" s="38" t="e">
        <f>VLOOKUP($A825,#REF!,34,FALSE)</f>
        <v>#REF!</v>
      </c>
      <c r="C825" s="39" t="str">
        <f t="shared" si="169"/>
        <v>unused_DDR_XM2_B2A_CA0</v>
      </c>
      <c r="D825" s="40" t="e">
        <f>IF(LEN(VLOOKUP($A825,#REF!,8,FALSE)),LEFT(VLOOKUP($A825,#REF!,8,FALSE),LEN(VLOOKUP($A825,#REF!,8,FALSE))-2),"")</f>
        <v>#REF!</v>
      </c>
      <c r="E825" s="41" t="e">
        <f>IF(LEN(VLOOKUP($A825,#REF!,4,FALSE)),IF(INDEX(#REF!,MATCH($A825,#REF!,0),1),LEFT(VLOOKUP($A825,#REF!,4,FALSE),LEN(VLOOKUP($A825,#REF!,4,FALSE))-2),CONCATENATE(LEFT(VLOOKUP($A825,#REF!,4,FALSE),LEN(VLOOKUP($A825,#REF!,4,FALSE))-2),"*")),"")</f>
        <v>#REF!</v>
      </c>
      <c r="F825" s="42" t="e">
        <f>IF(LEN(VLOOKUP($A825,#REF!,5,FALSE)),IF(INDEX(#REF!,MATCH($A825,#REF!,0),2),LEFT(VLOOKUP($A825,#REF!,5,FALSE),LEN(VLOOKUP($A825,#REF!,5,FALSE))-2),CONCATENATE(LEFT(VLOOKUP($A825,#REF!,5,FALSE),LEN(VLOOKUP($A825,#REF!,5,FALSE))-2),"*")),"")</f>
        <v>#REF!</v>
      </c>
      <c r="G825" s="42" t="e">
        <f>IF(LEN(VLOOKUP($A825,#REF!,6,FALSE)),IF(INDEX(#REF!,MATCH($A825,#REF!,0),3),LEFT(VLOOKUP($A825,#REF!,6,FALSE),LEN(VLOOKUP($A825,#REF!,6,FALSE))-2),CONCATENATE(LEFT(VLOOKUP($A825,#REF!,6,FALSE),LEN(VLOOKUP($A825,#REF!,6,FALSE))-2),"*")),"")</f>
        <v>#REF!</v>
      </c>
      <c r="H825" s="43" t="e">
        <f>IF(LEN(VLOOKUP($A825,#REF!,7,FALSE)),IF(INDEX(#REF!,MATCH($A825,#REF!,0),4),LEFT(VLOOKUP($A825,#REF!,7,FALSE),LEN(VLOOKUP($A825,#REF!,7,FALSE))-2),CONCATENATE(LEFT(VLOOKUP($A825,#REF!,7,FALSE),LEN(VLOOKUP($A825,#REF!,7,FALSE))-2),"*")),"")</f>
        <v>#REF!</v>
      </c>
      <c r="I825" s="54" t="e">
        <f>IF(LEN(VLOOKUP($A825,#REF!,8,FALSE)),UPPER(RIGHT(VLOOKUP($A825,#REF!,8,FALSE),1)),"")</f>
        <v>#REF!</v>
      </c>
      <c r="J825" s="42" t="e">
        <f>IF(LEN(VLOOKUP($A825,#REF!,4,FALSE)),UPPER(RIGHT(VLOOKUP($A825,#REF!,4,FALSE),1)),"")</f>
        <v>#REF!</v>
      </c>
      <c r="K825" s="42" t="e">
        <f>IF(LEN(VLOOKUP($A825,#REF!,5,FALSE)),UPPER(RIGHT(VLOOKUP($A825,#REF!,5,FALSE),1)),"")</f>
        <v>#REF!</v>
      </c>
      <c r="L825" s="42" t="e">
        <f>IF(LEN(VLOOKUP($A825,#REF!,6,FALSE)),UPPER(RIGHT(VLOOKUP($A825,#REF!,6,FALSE),1)),"")</f>
        <v>#REF!</v>
      </c>
      <c r="M825" s="43" t="e">
        <f>IF(LEN(VLOOKUP($A825,#REF!,7,FALSE)),UPPER(RIGHT(VLOOKUP($A825,#REF!,7,FALSE),1)),"")</f>
        <v>#REF!</v>
      </c>
      <c r="N825" s="206"/>
      <c r="O825" s="206"/>
      <c r="P825" s="206"/>
      <c r="Q825" s="206"/>
      <c r="R825" s="206"/>
      <c r="S825" s="63" t="e">
        <f>HLOOKUP("Device Tree Pin Name",#REF!,MATCH($A825,#REF!,0),FALSE)</f>
        <v>#REF!</v>
      </c>
      <c r="T825" s="47" t="e">
        <f>HLOOKUP("power rail",#REF!,MATCH($A825,#REF!,0),FALSE)</f>
        <v>#REF!</v>
      </c>
      <c r="U825" s="62" t="e">
        <f>HLOOKUP("Wake Capable",#REF!,MATCH($A825,#REF!,0),FALSE)</f>
        <v>#REF!</v>
      </c>
      <c r="V825" s="62" t="e">
        <f>HLOOKUP("Strap",#REF!,MATCH($A825,#REF!,0),FALSE)</f>
        <v>#REF!</v>
      </c>
      <c r="W825" s="62"/>
      <c r="X825" s="62"/>
      <c r="Y825" s="62"/>
      <c r="Z825" s="47"/>
      <c r="AA825" s="47" t="e">
        <f>HLOOKUP("Pad type",#REF!,MATCH($A825,#REF!,0),FALSE)</f>
        <v>#REF!</v>
      </c>
      <c r="AB825" s="63"/>
      <c r="AC825" s="63" t="e">
        <f>HLOOKUP("POR Pin State",#REF!,MATCH($A825,#REF!,0),FALSE)</f>
        <v>#REF!</v>
      </c>
      <c r="AD825" s="207"/>
      <c r="AE825" s="208"/>
      <c r="AF825" s="208"/>
      <c r="AG825" s="208"/>
      <c r="AH825" s="209"/>
      <c r="AI825" s="209"/>
      <c r="AJ825" s="210"/>
      <c r="AK825" s="210"/>
      <c r="AL825" s="210"/>
      <c r="AM825" s="210"/>
      <c r="AN825" s="210"/>
      <c r="AO825" s="210"/>
      <c r="AP825" s="210"/>
      <c r="AQ825" s="215" t="s">
        <v>1966</v>
      </c>
      <c r="AR825" s="105"/>
      <c r="AS825" s="105"/>
      <c r="AT825" s="105"/>
      <c r="AU825" s="105"/>
      <c r="AV825" s="105"/>
      <c r="AW825" s="105"/>
      <c r="AX825" s="105"/>
      <c r="AY825" s="105"/>
      <c r="AZ825" s="105"/>
      <c r="BA825" s="105"/>
      <c r="BB825" s="218"/>
      <c r="BC825" s="105"/>
      <c r="BD825" s="250"/>
      <c r="BE825" s="252" t="s">
        <v>1967</v>
      </c>
      <c r="BF825" s="147" t="e">
        <f>VLOOKUP($A825,#REF!,34,FALSE)</f>
        <v>#REF!</v>
      </c>
      <c r="BG825" s="147" t="e">
        <f>VLOOKUP($A825,#REF!,22,FALSE)</f>
        <v>#REF!</v>
      </c>
      <c r="BH825" s="149"/>
    </row>
    <row r="826" s="5" customFormat="1" ht="12.95" customHeight="1" spans="1:60">
      <c r="A826" s="48" t="s">
        <v>1968</v>
      </c>
      <c r="B826" s="38" t="e">
        <f>VLOOKUP($A826,#REF!,34,FALSE)</f>
        <v>#REF!</v>
      </c>
      <c r="C826" s="39" t="str">
        <f t="shared" si="169"/>
        <v>unused_DDR_XM2_B2A_CA1</v>
      </c>
      <c r="D826" s="40" t="e">
        <f>IF(LEN(VLOOKUP($A826,#REF!,8,FALSE)),LEFT(VLOOKUP($A826,#REF!,8,FALSE),LEN(VLOOKUP($A826,#REF!,8,FALSE))-2),"")</f>
        <v>#REF!</v>
      </c>
      <c r="E826" s="41" t="e">
        <f>IF(LEN(VLOOKUP($A826,#REF!,4,FALSE)),IF(INDEX(#REF!,MATCH($A826,#REF!,0),1),LEFT(VLOOKUP($A826,#REF!,4,FALSE),LEN(VLOOKUP($A826,#REF!,4,FALSE))-2),CONCATENATE(LEFT(VLOOKUP($A826,#REF!,4,FALSE),LEN(VLOOKUP($A826,#REF!,4,FALSE))-2),"*")),"")</f>
        <v>#REF!</v>
      </c>
      <c r="F826" s="42" t="e">
        <f>IF(LEN(VLOOKUP($A826,#REF!,5,FALSE)),IF(INDEX(#REF!,MATCH($A826,#REF!,0),2),LEFT(VLOOKUP($A826,#REF!,5,FALSE),LEN(VLOOKUP($A826,#REF!,5,FALSE))-2),CONCATENATE(LEFT(VLOOKUP($A826,#REF!,5,FALSE),LEN(VLOOKUP($A826,#REF!,5,FALSE))-2),"*")),"")</f>
        <v>#REF!</v>
      </c>
      <c r="G826" s="42" t="e">
        <f>IF(LEN(VLOOKUP($A826,#REF!,6,FALSE)),IF(INDEX(#REF!,MATCH($A826,#REF!,0),3),LEFT(VLOOKUP($A826,#REF!,6,FALSE),LEN(VLOOKUP($A826,#REF!,6,FALSE))-2),CONCATENATE(LEFT(VLOOKUP($A826,#REF!,6,FALSE),LEN(VLOOKUP($A826,#REF!,6,FALSE))-2),"*")),"")</f>
        <v>#REF!</v>
      </c>
      <c r="H826" s="43" t="e">
        <f>IF(LEN(VLOOKUP($A826,#REF!,7,FALSE)),IF(INDEX(#REF!,MATCH($A826,#REF!,0),4),LEFT(VLOOKUP($A826,#REF!,7,FALSE),LEN(VLOOKUP($A826,#REF!,7,FALSE))-2),CONCATENATE(LEFT(VLOOKUP($A826,#REF!,7,FALSE),LEN(VLOOKUP($A826,#REF!,7,FALSE))-2),"*")),"")</f>
        <v>#REF!</v>
      </c>
      <c r="I826" s="54" t="e">
        <f>IF(LEN(VLOOKUP($A826,#REF!,8,FALSE)),UPPER(RIGHT(VLOOKUP($A826,#REF!,8,FALSE),1)),"")</f>
        <v>#REF!</v>
      </c>
      <c r="J826" s="42" t="e">
        <f>IF(LEN(VLOOKUP($A826,#REF!,4,FALSE)),UPPER(RIGHT(VLOOKUP($A826,#REF!,4,FALSE),1)),"")</f>
        <v>#REF!</v>
      </c>
      <c r="K826" s="42" t="e">
        <f>IF(LEN(VLOOKUP($A826,#REF!,5,FALSE)),UPPER(RIGHT(VLOOKUP($A826,#REF!,5,FALSE),1)),"")</f>
        <v>#REF!</v>
      </c>
      <c r="L826" s="42" t="e">
        <f>IF(LEN(VLOOKUP($A826,#REF!,6,FALSE)),UPPER(RIGHT(VLOOKUP($A826,#REF!,6,FALSE),1)),"")</f>
        <v>#REF!</v>
      </c>
      <c r="M826" s="43" t="e">
        <f>IF(LEN(VLOOKUP($A826,#REF!,7,FALSE)),UPPER(RIGHT(VLOOKUP($A826,#REF!,7,FALSE),1)),"")</f>
        <v>#REF!</v>
      </c>
      <c r="N826" s="206"/>
      <c r="O826" s="206"/>
      <c r="P826" s="206"/>
      <c r="Q826" s="206"/>
      <c r="R826" s="206"/>
      <c r="S826" s="63" t="e">
        <f>HLOOKUP("Device Tree Pin Name",#REF!,MATCH($A826,#REF!,0),FALSE)</f>
        <v>#REF!</v>
      </c>
      <c r="T826" s="47" t="e">
        <f>HLOOKUP("power rail",#REF!,MATCH($A826,#REF!,0),FALSE)</f>
        <v>#REF!</v>
      </c>
      <c r="U826" s="62" t="e">
        <f>HLOOKUP("Wake Capable",#REF!,MATCH($A826,#REF!,0),FALSE)</f>
        <v>#REF!</v>
      </c>
      <c r="V826" s="62" t="e">
        <f>HLOOKUP("Strap",#REF!,MATCH($A826,#REF!,0),FALSE)</f>
        <v>#REF!</v>
      </c>
      <c r="W826" s="62"/>
      <c r="X826" s="62"/>
      <c r="Y826" s="62"/>
      <c r="Z826" s="47"/>
      <c r="AA826" s="47" t="e">
        <f>HLOOKUP("Pad type",#REF!,MATCH($A826,#REF!,0),FALSE)</f>
        <v>#REF!</v>
      </c>
      <c r="AB826" s="63"/>
      <c r="AC826" s="63" t="e">
        <f>HLOOKUP("POR Pin State",#REF!,MATCH($A826,#REF!,0),FALSE)</f>
        <v>#REF!</v>
      </c>
      <c r="AD826" s="207"/>
      <c r="AE826" s="208"/>
      <c r="AF826" s="208"/>
      <c r="AG826" s="208"/>
      <c r="AH826" s="209"/>
      <c r="AI826" s="209"/>
      <c r="AJ826" s="210"/>
      <c r="AK826" s="210"/>
      <c r="AL826" s="210"/>
      <c r="AM826" s="210"/>
      <c r="AN826" s="210"/>
      <c r="AO826" s="210"/>
      <c r="AP826" s="210"/>
      <c r="AQ826" s="215" t="s">
        <v>1969</v>
      </c>
      <c r="AR826" s="105"/>
      <c r="AS826" s="105"/>
      <c r="AT826" s="105"/>
      <c r="AU826" s="105"/>
      <c r="AV826" s="105"/>
      <c r="AW826" s="105"/>
      <c r="AX826" s="105"/>
      <c r="AY826" s="105"/>
      <c r="AZ826" s="105"/>
      <c r="BA826" s="105"/>
      <c r="BB826" s="218"/>
      <c r="BC826" s="105"/>
      <c r="BD826" s="250"/>
      <c r="BE826" s="252" t="s">
        <v>1970</v>
      </c>
      <c r="BF826" s="147" t="e">
        <f>VLOOKUP($A826,#REF!,34,FALSE)</f>
        <v>#REF!</v>
      </c>
      <c r="BG826" s="147" t="e">
        <f>VLOOKUP($A826,#REF!,22,FALSE)</f>
        <v>#REF!</v>
      </c>
      <c r="BH826" s="149"/>
    </row>
    <row r="827" s="5" customFormat="1" ht="12.95" customHeight="1" spans="1:60">
      <c r="A827" s="48" t="s">
        <v>1971</v>
      </c>
      <c r="B827" s="38" t="e">
        <f>VLOOKUP($A827,#REF!,34,FALSE)</f>
        <v>#REF!</v>
      </c>
      <c r="C827" s="39" t="str">
        <f t="shared" si="169"/>
        <v>unused_DDR_XM2_B2A_CA2</v>
      </c>
      <c r="D827" s="40" t="e">
        <f>IF(LEN(VLOOKUP($A827,#REF!,8,FALSE)),LEFT(VLOOKUP($A827,#REF!,8,FALSE),LEN(VLOOKUP($A827,#REF!,8,FALSE))-2),"")</f>
        <v>#REF!</v>
      </c>
      <c r="E827" s="41" t="e">
        <f>IF(LEN(VLOOKUP($A827,#REF!,4,FALSE)),IF(INDEX(#REF!,MATCH($A827,#REF!,0),1),LEFT(VLOOKUP($A827,#REF!,4,FALSE),LEN(VLOOKUP($A827,#REF!,4,FALSE))-2),CONCATENATE(LEFT(VLOOKUP($A827,#REF!,4,FALSE),LEN(VLOOKUP($A827,#REF!,4,FALSE))-2),"*")),"")</f>
        <v>#REF!</v>
      </c>
      <c r="F827" s="42" t="e">
        <f>IF(LEN(VLOOKUP($A827,#REF!,5,FALSE)),IF(INDEX(#REF!,MATCH($A827,#REF!,0),2),LEFT(VLOOKUP($A827,#REF!,5,FALSE),LEN(VLOOKUP($A827,#REF!,5,FALSE))-2),CONCATENATE(LEFT(VLOOKUP($A827,#REF!,5,FALSE),LEN(VLOOKUP($A827,#REF!,5,FALSE))-2),"*")),"")</f>
        <v>#REF!</v>
      </c>
      <c r="G827" s="42" t="e">
        <f>IF(LEN(VLOOKUP($A827,#REF!,6,FALSE)),IF(INDEX(#REF!,MATCH($A827,#REF!,0),3),LEFT(VLOOKUP($A827,#REF!,6,FALSE),LEN(VLOOKUP($A827,#REF!,6,FALSE))-2),CONCATENATE(LEFT(VLOOKUP($A827,#REF!,6,FALSE),LEN(VLOOKUP($A827,#REF!,6,FALSE))-2),"*")),"")</f>
        <v>#REF!</v>
      </c>
      <c r="H827" s="43" t="e">
        <f>IF(LEN(VLOOKUP($A827,#REF!,7,FALSE)),IF(INDEX(#REF!,MATCH($A827,#REF!,0),4),LEFT(VLOOKUP($A827,#REF!,7,FALSE),LEN(VLOOKUP($A827,#REF!,7,FALSE))-2),CONCATENATE(LEFT(VLOOKUP($A827,#REF!,7,FALSE),LEN(VLOOKUP($A827,#REF!,7,FALSE))-2),"*")),"")</f>
        <v>#REF!</v>
      </c>
      <c r="I827" s="54" t="e">
        <f>IF(LEN(VLOOKUP($A827,#REF!,8,FALSE)),UPPER(RIGHT(VLOOKUP($A827,#REF!,8,FALSE),1)),"")</f>
        <v>#REF!</v>
      </c>
      <c r="J827" s="42" t="e">
        <f>IF(LEN(VLOOKUP($A827,#REF!,4,FALSE)),UPPER(RIGHT(VLOOKUP($A827,#REF!,4,FALSE),1)),"")</f>
        <v>#REF!</v>
      </c>
      <c r="K827" s="42" t="e">
        <f>IF(LEN(VLOOKUP($A827,#REF!,5,FALSE)),UPPER(RIGHT(VLOOKUP($A827,#REF!,5,FALSE),1)),"")</f>
        <v>#REF!</v>
      </c>
      <c r="L827" s="42" t="e">
        <f>IF(LEN(VLOOKUP($A827,#REF!,6,FALSE)),UPPER(RIGHT(VLOOKUP($A827,#REF!,6,FALSE),1)),"")</f>
        <v>#REF!</v>
      </c>
      <c r="M827" s="43" t="e">
        <f>IF(LEN(VLOOKUP($A827,#REF!,7,FALSE)),UPPER(RIGHT(VLOOKUP($A827,#REF!,7,FALSE),1)),"")</f>
        <v>#REF!</v>
      </c>
      <c r="N827" s="206"/>
      <c r="O827" s="206"/>
      <c r="P827" s="206"/>
      <c r="Q827" s="206"/>
      <c r="R827" s="206"/>
      <c r="S827" s="63" t="e">
        <f>HLOOKUP("Device Tree Pin Name",#REF!,MATCH($A827,#REF!,0),FALSE)</f>
        <v>#REF!</v>
      </c>
      <c r="T827" s="47" t="e">
        <f>HLOOKUP("power rail",#REF!,MATCH($A827,#REF!,0),FALSE)</f>
        <v>#REF!</v>
      </c>
      <c r="U827" s="62" t="e">
        <f>HLOOKUP("Wake Capable",#REF!,MATCH($A827,#REF!,0),FALSE)</f>
        <v>#REF!</v>
      </c>
      <c r="V827" s="62" t="e">
        <f>HLOOKUP("Strap",#REF!,MATCH($A827,#REF!,0),FALSE)</f>
        <v>#REF!</v>
      </c>
      <c r="W827" s="62"/>
      <c r="X827" s="62"/>
      <c r="Y827" s="62"/>
      <c r="Z827" s="47"/>
      <c r="AA827" s="47" t="e">
        <f>HLOOKUP("Pad type",#REF!,MATCH($A827,#REF!,0),FALSE)</f>
        <v>#REF!</v>
      </c>
      <c r="AB827" s="63"/>
      <c r="AC827" s="63" t="e">
        <f>HLOOKUP("POR Pin State",#REF!,MATCH($A827,#REF!,0),FALSE)</f>
        <v>#REF!</v>
      </c>
      <c r="AD827" s="207"/>
      <c r="AE827" s="208"/>
      <c r="AF827" s="208"/>
      <c r="AG827" s="208"/>
      <c r="AH827" s="209"/>
      <c r="AI827" s="209"/>
      <c r="AJ827" s="210"/>
      <c r="AK827" s="210"/>
      <c r="AL827" s="210"/>
      <c r="AM827" s="210"/>
      <c r="AN827" s="210"/>
      <c r="AO827" s="210"/>
      <c r="AP827" s="210"/>
      <c r="AQ827" s="215" t="s">
        <v>1972</v>
      </c>
      <c r="AR827" s="105"/>
      <c r="AS827" s="105"/>
      <c r="AT827" s="105"/>
      <c r="AU827" s="105"/>
      <c r="AV827" s="105"/>
      <c r="AW827" s="105"/>
      <c r="AX827" s="105"/>
      <c r="AY827" s="105"/>
      <c r="AZ827" s="105"/>
      <c r="BA827" s="105"/>
      <c r="BB827" s="218"/>
      <c r="BC827" s="105"/>
      <c r="BD827" s="250"/>
      <c r="BE827" s="252" t="s">
        <v>1973</v>
      </c>
      <c r="BF827" s="147" t="e">
        <f>VLOOKUP($A827,#REF!,34,FALSE)</f>
        <v>#REF!</v>
      </c>
      <c r="BG827" s="147" t="e">
        <f>VLOOKUP($A827,#REF!,22,FALSE)</f>
        <v>#REF!</v>
      </c>
      <c r="BH827" s="149"/>
    </row>
    <row r="828" s="5" customFormat="1" ht="12.95" customHeight="1" spans="1:60">
      <c r="A828" s="48" t="s">
        <v>1974</v>
      </c>
      <c r="B828" s="38" t="e">
        <f>VLOOKUP($A828,#REF!,34,FALSE)</f>
        <v>#REF!</v>
      </c>
      <c r="C828" s="39" t="str">
        <f t="shared" si="169"/>
        <v>unused_DDR_XM2_B2A_CA3</v>
      </c>
      <c r="D828" s="40" t="e">
        <f>IF(LEN(VLOOKUP($A828,#REF!,8,FALSE)),LEFT(VLOOKUP($A828,#REF!,8,FALSE),LEN(VLOOKUP($A828,#REF!,8,FALSE))-2),"")</f>
        <v>#REF!</v>
      </c>
      <c r="E828" s="41" t="e">
        <f>IF(LEN(VLOOKUP($A828,#REF!,4,FALSE)),IF(INDEX(#REF!,MATCH($A828,#REF!,0),1),LEFT(VLOOKUP($A828,#REF!,4,FALSE),LEN(VLOOKUP($A828,#REF!,4,FALSE))-2),CONCATENATE(LEFT(VLOOKUP($A828,#REF!,4,FALSE),LEN(VLOOKUP($A828,#REF!,4,FALSE))-2),"*")),"")</f>
        <v>#REF!</v>
      </c>
      <c r="F828" s="42" t="e">
        <f>IF(LEN(VLOOKUP($A828,#REF!,5,FALSE)),IF(INDEX(#REF!,MATCH($A828,#REF!,0),2),LEFT(VLOOKUP($A828,#REF!,5,FALSE),LEN(VLOOKUP($A828,#REF!,5,FALSE))-2),CONCATENATE(LEFT(VLOOKUP($A828,#REF!,5,FALSE),LEN(VLOOKUP($A828,#REF!,5,FALSE))-2),"*")),"")</f>
        <v>#REF!</v>
      </c>
      <c r="G828" s="42" t="e">
        <f>IF(LEN(VLOOKUP($A828,#REF!,6,FALSE)),IF(INDEX(#REF!,MATCH($A828,#REF!,0),3),LEFT(VLOOKUP($A828,#REF!,6,FALSE),LEN(VLOOKUP($A828,#REF!,6,FALSE))-2),CONCATENATE(LEFT(VLOOKUP($A828,#REF!,6,FALSE),LEN(VLOOKUP($A828,#REF!,6,FALSE))-2),"*")),"")</f>
        <v>#REF!</v>
      </c>
      <c r="H828" s="43" t="e">
        <f>IF(LEN(VLOOKUP($A828,#REF!,7,FALSE)),IF(INDEX(#REF!,MATCH($A828,#REF!,0),4),LEFT(VLOOKUP($A828,#REF!,7,FALSE),LEN(VLOOKUP($A828,#REF!,7,FALSE))-2),CONCATENATE(LEFT(VLOOKUP($A828,#REF!,7,FALSE),LEN(VLOOKUP($A828,#REF!,7,FALSE))-2),"*")),"")</f>
        <v>#REF!</v>
      </c>
      <c r="I828" s="54" t="e">
        <f>IF(LEN(VLOOKUP($A828,#REF!,8,FALSE)),UPPER(RIGHT(VLOOKUP($A828,#REF!,8,FALSE),1)),"")</f>
        <v>#REF!</v>
      </c>
      <c r="J828" s="42" t="e">
        <f>IF(LEN(VLOOKUP($A828,#REF!,4,FALSE)),UPPER(RIGHT(VLOOKUP($A828,#REF!,4,FALSE),1)),"")</f>
        <v>#REF!</v>
      </c>
      <c r="K828" s="42" t="e">
        <f>IF(LEN(VLOOKUP($A828,#REF!,5,FALSE)),UPPER(RIGHT(VLOOKUP($A828,#REF!,5,FALSE),1)),"")</f>
        <v>#REF!</v>
      </c>
      <c r="L828" s="42" t="e">
        <f>IF(LEN(VLOOKUP($A828,#REF!,6,FALSE)),UPPER(RIGHT(VLOOKUP($A828,#REF!,6,FALSE),1)),"")</f>
        <v>#REF!</v>
      </c>
      <c r="M828" s="43" t="e">
        <f>IF(LEN(VLOOKUP($A828,#REF!,7,FALSE)),UPPER(RIGHT(VLOOKUP($A828,#REF!,7,FALSE),1)),"")</f>
        <v>#REF!</v>
      </c>
      <c r="N828" s="206"/>
      <c r="O828" s="206"/>
      <c r="P828" s="206"/>
      <c r="Q828" s="206"/>
      <c r="R828" s="206"/>
      <c r="S828" s="63" t="e">
        <f>HLOOKUP("Device Tree Pin Name",#REF!,MATCH($A828,#REF!,0),FALSE)</f>
        <v>#REF!</v>
      </c>
      <c r="T828" s="47" t="e">
        <f>HLOOKUP("power rail",#REF!,MATCH($A828,#REF!,0),FALSE)</f>
        <v>#REF!</v>
      </c>
      <c r="U828" s="62" t="e">
        <f>HLOOKUP("Wake Capable",#REF!,MATCH($A828,#REF!,0),FALSE)</f>
        <v>#REF!</v>
      </c>
      <c r="V828" s="62" t="e">
        <f>HLOOKUP("Strap",#REF!,MATCH($A828,#REF!,0),FALSE)</f>
        <v>#REF!</v>
      </c>
      <c r="W828" s="62"/>
      <c r="X828" s="62"/>
      <c r="Y828" s="62"/>
      <c r="Z828" s="47"/>
      <c r="AA828" s="47" t="e">
        <f>HLOOKUP("Pad type",#REF!,MATCH($A828,#REF!,0),FALSE)</f>
        <v>#REF!</v>
      </c>
      <c r="AB828" s="63"/>
      <c r="AC828" s="63" t="e">
        <f>HLOOKUP("POR Pin State",#REF!,MATCH($A828,#REF!,0),FALSE)</f>
        <v>#REF!</v>
      </c>
      <c r="AD828" s="207"/>
      <c r="AE828" s="208"/>
      <c r="AF828" s="208"/>
      <c r="AG828" s="208"/>
      <c r="AH828" s="209"/>
      <c r="AI828" s="209"/>
      <c r="AJ828" s="210"/>
      <c r="AK828" s="210"/>
      <c r="AL828" s="210"/>
      <c r="AM828" s="210"/>
      <c r="AN828" s="210"/>
      <c r="AO828" s="210"/>
      <c r="AP828" s="210"/>
      <c r="AQ828" s="215" t="s">
        <v>1975</v>
      </c>
      <c r="AR828" s="105"/>
      <c r="AS828" s="105"/>
      <c r="AT828" s="105"/>
      <c r="AU828" s="105"/>
      <c r="AV828" s="105"/>
      <c r="AW828" s="105"/>
      <c r="AX828" s="105"/>
      <c r="AY828" s="105"/>
      <c r="AZ828" s="105"/>
      <c r="BA828" s="105"/>
      <c r="BB828" s="218"/>
      <c r="BC828" s="105"/>
      <c r="BD828" s="250"/>
      <c r="BE828" s="252" t="s">
        <v>1976</v>
      </c>
      <c r="BF828" s="147" t="e">
        <f>VLOOKUP($A828,#REF!,34,FALSE)</f>
        <v>#REF!</v>
      </c>
      <c r="BG828" s="147" t="e">
        <f>VLOOKUP($A828,#REF!,22,FALSE)</f>
        <v>#REF!</v>
      </c>
      <c r="BH828" s="149"/>
    </row>
    <row r="829" s="5" customFormat="1" ht="12.95" customHeight="1" spans="1:60">
      <c r="A829" s="48" t="s">
        <v>1977</v>
      </c>
      <c r="B829" s="38" t="e">
        <f>VLOOKUP($A829,#REF!,34,FALSE)</f>
        <v>#REF!</v>
      </c>
      <c r="C829" s="39" t="str">
        <f t="shared" si="169"/>
        <v>unused_DDR_XM2_B2A_CA4</v>
      </c>
      <c r="D829" s="40" t="e">
        <f>IF(LEN(VLOOKUP($A829,#REF!,8,FALSE)),LEFT(VLOOKUP($A829,#REF!,8,FALSE),LEN(VLOOKUP($A829,#REF!,8,FALSE))-2),"")</f>
        <v>#REF!</v>
      </c>
      <c r="E829" s="41" t="e">
        <f>IF(LEN(VLOOKUP($A829,#REF!,4,FALSE)),IF(INDEX(#REF!,MATCH($A829,#REF!,0),1),LEFT(VLOOKUP($A829,#REF!,4,FALSE),LEN(VLOOKUP($A829,#REF!,4,FALSE))-2),CONCATENATE(LEFT(VLOOKUP($A829,#REF!,4,FALSE),LEN(VLOOKUP($A829,#REF!,4,FALSE))-2),"*")),"")</f>
        <v>#REF!</v>
      </c>
      <c r="F829" s="42" t="e">
        <f>IF(LEN(VLOOKUP($A829,#REF!,5,FALSE)),IF(INDEX(#REF!,MATCH($A829,#REF!,0),2),LEFT(VLOOKUP($A829,#REF!,5,FALSE),LEN(VLOOKUP($A829,#REF!,5,FALSE))-2),CONCATENATE(LEFT(VLOOKUP($A829,#REF!,5,FALSE),LEN(VLOOKUP($A829,#REF!,5,FALSE))-2),"*")),"")</f>
        <v>#REF!</v>
      </c>
      <c r="G829" s="42" t="e">
        <f>IF(LEN(VLOOKUP($A829,#REF!,6,FALSE)),IF(INDEX(#REF!,MATCH($A829,#REF!,0),3),LEFT(VLOOKUP($A829,#REF!,6,FALSE),LEN(VLOOKUP($A829,#REF!,6,FALSE))-2),CONCATENATE(LEFT(VLOOKUP($A829,#REF!,6,FALSE),LEN(VLOOKUP($A829,#REF!,6,FALSE))-2),"*")),"")</f>
        <v>#REF!</v>
      </c>
      <c r="H829" s="43" t="e">
        <f>IF(LEN(VLOOKUP($A829,#REF!,7,FALSE)),IF(INDEX(#REF!,MATCH($A829,#REF!,0),4),LEFT(VLOOKUP($A829,#REF!,7,FALSE),LEN(VLOOKUP($A829,#REF!,7,FALSE))-2),CONCATENATE(LEFT(VLOOKUP($A829,#REF!,7,FALSE),LEN(VLOOKUP($A829,#REF!,7,FALSE))-2),"*")),"")</f>
        <v>#REF!</v>
      </c>
      <c r="I829" s="54" t="e">
        <f>IF(LEN(VLOOKUP($A829,#REF!,8,FALSE)),UPPER(RIGHT(VLOOKUP($A829,#REF!,8,FALSE),1)),"")</f>
        <v>#REF!</v>
      </c>
      <c r="J829" s="42" t="e">
        <f>IF(LEN(VLOOKUP($A829,#REF!,4,FALSE)),UPPER(RIGHT(VLOOKUP($A829,#REF!,4,FALSE),1)),"")</f>
        <v>#REF!</v>
      </c>
      <c r="K829" s="42" t="e">
        <f>IF(LEN(VLOOKUP($A829,#REF!,5,FALSE)),UPPER(RIGHT(VLOOKUP($A829,#REF!,5,FALSE),1)),"")</f>
        <v>#REF!</v>
      </c>
      <c r="L829" s="42" t="e">
        <f>IF(LEN(VLOOKUP($A829,#REF!,6,FALSE)),UPPER(RIGHT(VLOOKUP($A829,#REF!,6,FALSE),1)),"")</f>
        <v>#REF!</v>
      </c>
      <c r="M829" s="43" t="e">
        <f>IF(LEN(VLOOKUP($A829,#REF!,7,FALSE)),UPPER(RIGHT(VLOOKUP($A829,#REF!,7,FALSE),1)),"")</f>
        <v>#REF!</v>
      </c>
      <c r="N829" s="206"/>
      <c r="O829" s="206"/>
      <c r="P829" s="206"/>
      <c r="Q829" s="206"/>
      <c r="R829" s="206"/>
      <c r="S829" s="63" t="e">
        <f>HLOOKUP("Device Tree Pin Name",#REF!,MATCH($A829,#REF!,0),FALSE)</f>
        <v>#REF!</v>
      </c>
      <c r="T829" s="47" t="e">
        <f>HLOOKUP("power rail",#REF!,MATCH($A829,#REF!,0),FALSE)</f>
        <v>#REF!</v>
      </c>
      <c r="U829" s="62" t="e">
        <f>HLOOKUP("Wake Capable",#REF!,MATCH($A829,#REF!,0),FALSE)</f>
        <v>#REF!</v>
      </c>
      <c r="V829" s="62" t="e">
        <f>HLOOKUP("Strap",#REF!,MATCH($A829,#REF!,0),FALSE)</f>
        <v>#REF!</v>
      </c>
      <c r="W829" s="62"/>
      <c r="X829" s="62"/>
      <c r="Y829" s="62"/>
      <c r="Z829" s="47"/>
      <c r="AA829" s="47" t="e">
        <f>HLOOKUP("Pad type",#REF!,MATCH($A829,#REF!,0),FALSE)</f>
        <v>#REF!</v>
      </c>
      <c r="AB829" s="63"/>
      <c r="AC829" s="63" t="e">
        <f>HLOOKUP("POR Pin State",#REF!,MATCH($A829,#REF!,0),FALSE)</f>
        <v>#REF!</v>
      </c>
      <c r="AD829" s="207"/>
      <c r="AE829" s="208"/>
      <c r="AF829" s="208"/>
      <c r="AG829" s="208"/>
      <c r="AH829" s="209"/>
      <c r="AI829" s="209"/>
      <c r="AJ829" s="210"/>
      <c r="AK829" s="210"/>
      <c r="AL829" s="210"/>
      <c r="AM829" s="210"/>
      <c r="AN829" s="210"/>
      <c r="AO829" s="210"/>
      <c r="AP829" s="210"/>
      <c r="AQ829" s="215" t="s">
        <v>1978</v>
      </c>
      <c r="AR829" s="105"/>
      <c r="AS829" s="105"/>
      <c r="AT829" s="105"/>
      <c r="AU829" s="105"/>
      <c r="AV829" s="105"/>
      <c r="AW829" s="105"/>
      <c r="AX829" s="105"/>
      <c r="AY829" s="105"/>
      <c r="AZ829" s="105"/>
      <c r="BA829" s="105"/>
      <c r="BB829" s="218"/>
      <c r="BC829" s="105"/>
      <c r="BD829" s="250"/>
      <c r="BE829" s="252" t="s">
        <v>1979</v>
      </c>
      <c r="BF829" s="147" t="e">
        <f>VLOOKUP($A829,#REF!,34,FALSE)</f>
        <v>#REF!</v>
      </c>
      <c r="BG829" s="147" t="e">
        <f>VLOOKUP($A829,#REF!,22,FALSE)</f>
        <v>#REF!</v>
      </c>
      <c r="BH829" s="149"/>
    </row>
    <row r="830" s="5" customFormat="1" ht="12.95" customHeight="1" spans="1:60">
      <c r="A830" s="48" t="s">
        <v>1980</v>
      </c>
      <c r="B830" s="38" t="e">
        <f>VLOOKUP($A830,#REF!,34,FALSE)</f>
        <v>#REF!</v>
      </c>
      <c r="C830" s="39" t="str">
        <f t="shared" si="169"/>
        <v>unused_DDR_XM2_B2A_CA5</v>
      </c>
      <c r="D830" s="40" t="e">
        <f>IF(LEN(VLOOKUP($A830,#REF!,8,FALSE)),LEFT(VLOOKUP($A830,#REF!,8,FALSE),LEN(VLOOKUP($A830,#REF!,8,FALSE))-2),"")</f>
        <v>#REF!</v>
      </c>
      <c r="E830" s="41" t="e">
        <f>IF(LEN(VLOOKUP($A830,#REF!,4,FALSE)),IF(INDEX(#REF!,MATCH($A830,#REF!,0),1),LEFT(VLOOKUP($A830,#REF!,4,FALSE),LEN(VLOOKUP($A830,#REF!,4,FALSE))-2),CONCATENATE(LEFT(VLOOKUP($A830,#REF!,4,FALSE),LEN(VLOOKUP($A830,#REF!,4,FALSE))-2),"*")),"")</f>
        <v>#REF!</v>
      </c>
      <c r="F830" s="42" t="e">
        <f>IF(LEN(VLOOKUP($A830,#REF!,5,FALSE)),IF(INDEX(#REF!,MATCH($A830,#REF!,0),2),LEFT(VLOOKUP($A830,#REF!,5,FALSE),LEN(VLOOKUP($A830,#REF!,5,FALSE))-2),CONCATENATE(LEFT(VLOOKUP($A830,#REF!,5,FALSE),LEN(VLOOKUP($A830,#REF!,5,FALSE))-2),"*")),"")</f>
        <v>#REF!</v>
      </c>
      <c r="G830" s="42" t="e">
        <f>IF(LEN(VLOOKUP($A830,#REF!,6,FALSE)),IF(INDEX(#REF!,MATCH($A830,#REF!,0),3),LEFT(VLOOKUP($A830,#REF!,6,FALSE),LEN(VLOOKUP($A830,#REF!,6,FALSE))-2),CONCATENATE(LEFT(VLOOKUP($A830,#REF!,6,FALSE),LEN(VLOOKUP($A830,#REF!,6,FALSE))-2),"*")),"")</f>
        <v>#REF!</v>
      </c>
      <c r="H830" s="43" t="e">
        <f>IF(LEN(VLOOKUP($A830,#REF!,7,FALSE)),IF(INDEX(#REF!,MATCH($A830,#REF!,0),4),LEFT(VLOOKUP($A830,#REF!,7,FALSE),LEN(VLOOKUP($A830,#REF!,7,FALSE))-2),CONCATENATE(LEFT(VLOOKUP($A830,#REF!,7,FALSE),LEN(VLOOKUP($A830,#REF!,7,FALSE))-2),"*")),"")</f>
        <v>#REF!</v>
      </c>
      <c r="I830" s="54" t="e">
        <f>IF(LEN(VLOOKUP($A830,#REF!,8,FALSE)),UPPER(RIGHT(VLOOKUP($A830,#REF!,8,FALSE),1)),"")</f>
        <v>#REF!</v>
      </c>
      <c r="J830" s="42" t="e">
        <f>IF(LEN(VLOOKUP($A830,#REF!,4,FALSE)),UPPER(RIGHT(VLOOKUP($A830,#REF!,4,FALSE),1)),"")</f>
        <v>#REF!</v>
      </c>
      <c r="K830" s="42" t="e">
        <f>IF(LEN(VLOOKUP($A830,#REF!,5,FALSE)),UPPER(RIGHT(VLOOKUP($A830,#REF!,5,FALSE),1)),"")</f>
        <v>#REF!</v>
      </c>
      <c r="L830" s="42" t="e">
        <f>IF(LEN(VLOOKUP($A830,#REF!,6,FALSE)),UPPER(RIGHT(VLOOKUP($A830,#REF!,6,FALSE),1)),"")</f>
        <v>#REF!</v>
      </c>
      <c r="M830" s="43" t="e">
        <f>IF(LEN(VLOOKUP($A830,#REF!,7,FALSE)),UPPER(RIGHT(VLOOKUP($A830,#REF!,7,FALSE),1)),"")</f>
        <v>#REF!</v>
      </c>
      <c r="N830" s="206"/>
      <c r="O830" s="206"/>
      <c r="P830" s="206"/>
      <c r="Q830" s="206"/>
      <c r="R830" s="206"/>
      <c r="S830" s="63" t="e">
        <f>HLOOKUP("Device Tree Pin Name",#REF!,MATCH($A830,#REF!,0),FALSE)</f>
        <v>#REF!</v>
      </c>
      <c r="T830" s="47" t="e">
        <f>HLOOKUP("power rail",#REF!,MATCH($A830,#REF!,0),FALSE)</f>
        <v>#REF!</v>
      </c>
      <c r="U830" s="62" t="e">
        <f>HLOOKUP("Wake Capable",#REF!,MATCH($A830,#REF!,0),FALSE)</f>
        <v>#REF!</v>
      </c>
      <c r="V830" s="62" t="e">
        <f>HLOOKUP("Strap",#REF!,MATCH($A830,#REF!,0),FALSE)</f>
        <v>#REF!</v>
      </c>
      <c r="W830" s="62"/>
      <c r="X830" s="62"/>
      <c r="Y830" s="62"/>
      <c r="Z830" s="47"/>
      <c r="AA830" s="47" t="e">
        <f>HLOOKUP("Pad type",#REF!,MATCH($A830,#REF!,0),FALSE)</f>
        <v>#REF!</v>
      </c>
      <c r="AB830" s="63"/>
      <c r="AC830" s="63" t="e">
        <f>HLOOKUP("POR Pin State",#REF!,MATCH($A830,#REF!,0),FALSE)</f>
        <v>#REF!</v>
      </c>
      <c r="AD830" s="207"/>
      <c r="AE830" s="208"/>
      <c r="AF830" s="208"/>
      <c r="AG830" s="208"/>
      <c r="AH830" s="209"/>
      <c r="AI830" s="209"/>
      <c r="AJ830" s="210"/>
      <c r="AK830" s="210"/>
      <c r="AL830" s="210"/>
      <c r="AM830" s="210"/>
      <c r="AN830" s="210"/>
      <c r="AO830" s="210"/>
      <c r="AP830" s="210"/>
      <c r="AQ830" s="215" t="s">
        <v>1981</v>
      </c>
      <c r="AR830" s="105"/>
      <c r="AS830" s="105"/>
      <c r="AT830" s="105"/>
      <c r="AU830" s="105"/>
      <c r="AV830" s="105"/>
      <c r="AW830" s="105"/>
      <c r="AX830" s="105"/>
      <c r="AY830" s="105"/>
      <c r="AZ830" s="105"/>
      <c r="BA830" s="105"/>
      <c r="BB830" s="218"/>
      <c r="BC830" s="105"/>
      <c r="BD830" s="250"/>
      <c r="BE830" s="252" t="s">
        <v>1982</v>
      </c>
      <c r="BF830" s="147" t="e">
        <f>VLOOKUP($A830,#REF!,34,FALSE)</f>
        <v>#REF!</v>
      </c>
      <c r="BG830" s="147" t="e">
        <f>VLOOKUP($A830,#REF!,22,FALSE)</f>
        <v>#REF!</v>
      </c>
      <c r="BH830" s="149"/>
    </row>
    <row r="831" s="5" customFormat="1" ht="12.95" customHeight="1" spans="1:60">
      <c r="A831" s="48" t="s">
        <v>1983</v>
      </c>
      <c r="B831" s="38" t="e">
        <f>VLOOKUP($A831,#REF!,34,FALSE)</f>
        <v>#REF!</v>
      </c>
      <c r="C831" s="39" t="str">
        <f t="shared" si="169"/>
        <v>unused_DDR_XM2_B2A_CA6</v>
      </c>
      <c r="D831" s="40" t="e">
        <f>IF(LEN(VLOOKUP($A831,#REF!,8,FALSE)),LEFT(VLOOKUP($A831,#REF!,8,FALSE),LEN(VLOOKUP($A831,#REF!,8,FALSE))-2),"")</f>
        <v>#REF!</v>
      </c>
      <c r="E831" s="41" t="e">
        <f>IF(LEN(VLOOKUP($A831,#REF!,4,FALSE)),IF(INDEX(#REF!,MATCH($A831,#REF!,0),1),LEFT(VLOOKUP($A831,#REF!,4,FALSE),LEN(VLOOKUP($A831,#REF!,4,FALSE))-2),CONCATENATE(LEFT(VLOOKUP($A831,#REF!,4,FALSE),LEN(VLOOKUP($A831,#REF!,4,FALSE))-2),"*")),"")</f>
        <v>#REF!</v>
      </c>
      <c r="F831" s="42" t="e">
        <f>IF(LEN(VLOOKUP($A831,#REF!,5,FALSE)),IF(INDEX(#REF!,MATCH($A831,#REF!,0),2),LEFT(VLOOKUP($A831,#REF!,5,FALSE),LEN(VLOOKUP($A831,#REF!,5,FALSE))-2),CONCATENATE(LEFT(VLOOKUP($A831,#REF!,5,FALSE),LEN(VLOOKUP($A831,#REF!,5,FALSE))-2),"*")),"")</f>
        <v>#REF!</v>
      </c>
      <c r="G831" s="42" t="e">
        <f>IF(LEN(VLOOKUP($A831,#REF!,6,FALSE)),IF(INDEX(#REF!,MATCH($A831,#REF!,0),3),LEFT(VLOOKUP($A831,#REF!,6,FALSE),LEN(VLOOKUP($A831,#REF!,6,FALSE))-2),CONCATENATE(LEFT(VLOOKUP($A831,#REF!,6,FALSE),LEN(VLOOKUP($A831,#REF!,6,FALSE))-2),"*")),"")</f>
        <v>#REF!</v>
      </c>
      <c r="H831" s="43" t="e">
        <f>IF(LEN(VLOOKUP($A831,#REF!,7,FALSE)),IF(INDEX(#REF!,MATCH($A831,#REF!,0),4),LEFT(VLOOKUP($A831,#REF!,7,FALSE),LEN(VLOOKUP($A831,#REF!,7,FALSE))-2),CONCATENATE(LEFT(VLOOKUP($A831,#REF!,7,FALSE),LEN(VLOOKUP($A831,#REF!,7,FALSE))-2),"*")),"")</f>
        <v>#REF!</v>
      </c>
      <c r="I831" s="54" t="e">
        <f>IF(LEN(VLOOKUP($A831,#REF!,8,FALSE)),UPPER(RIGHT(VLOOKUP($A831,#REF!,8,FALSE),1)),"")</f>
        <v>#REF!</v>
      </c>
      <c r="J831" s="42" t="e">
        <f>IF(LEN(VLOOKUP($A831,#REF!,4,FALSE)),UPPER(RIGHT(VLOOKUP($A831,#REF!,4,FALSE),1)),"")</f>
        <v>#REF!</v>
      </c>
      <c r="K831" s="42" t="e">
        <f>IF(LEN(VLOOKUP($A831,#REF!,5,FALSE)),UPPER(RIGHT(VLOOKUP($A831,#REF!,5,FALSE),1)),"")</f>
        <v>#REF!</v>
      </c>
      <c r="L831" s="42" t="e">
        <f>IF(LEN(VLOOKUP($A831,#REF!,6,FALSE)),UPPER(RIGHT(VLOOKUP($A831,#REF!,6,FALSE),1)),"")</f>
        <v>#REF!</v>
      </c>
      <c r="M831" s="43" t="e">
        <f>IF(LEN(VLOOKUP($A831,#REF!,7,FALSE)),UPPER(RIGHT(VLOOKUP($A831,#REF!,7,FALSE),1)),"")</f>
        <v>#REF!</v>
      </c>
      <c r="N831" s="206"/>
      <c r="O831" s="206"/>
      <c r="P831" s="206"/>
      <c r="Q831" s="206"/>
      <c r="R831" s="206"/>
      <c r="S831" s="63" t="e">
        <f>HLOOKUP("Device Tree Pin Name",#REF!,MATCH($A831,#REF!,0),FALSE)</f>
        <v>#REF!</v>
      </c>
      <c r="T831" s="47" t="e">
        <f>HLOOKUP("power rail",#REF!,MATCH($A831,#REF!,0),FALSE)</f>
        <v>#REF!</v>
      </c>
      <c r="U831" s="62" t="e">
        <f>HLOOKUP("Wake Capable",#REF!,MATCH($A831,#REF!,0),FALSE)</f>
        <v>#REF!</v>
      </c>
      <c r="V831" s="62" t="e">
        <f>HLOOKUP("Strap",#REF!,MATCH($A831,#REF!,0),FALSE)</f>
        <v>#REF!</v>
      </c>
      <c r="W831" s="62"/>
      <c r="X831" s="62"/>
      <c r="Y831" s="62"/>
      <c r="Z831" s="47"/>
      <c r="AA831" s="47" t="e">
        <f>HLOOKUP("Pad type",#REF!,MATCH($A831,#REF!,0),FALSE)</f>
        <v>#REF!</v>
      </c>
      <c r="AB831" s="63"/>
      <c r="AC831" s="63" t="e">
        <f>HLOOKUP("POR Pin State",#REF!,MATCH($A831,#REF!,0),FALSE)</f>
        <v>#REF!</v>
      </c>
      <c r="AD831" s="207"/>
      <c r="AE831" s="208"/>
      <c r="AF831" s="208"/>
      <c r="AG831" s="208"/>
      <c r="AH831" s="209"/>
      <c r="AI831" s="209"/>
      <c r="AJ831" s="210"/>
      <c r="AK831" s="210"/>
      <c r="AL831" s="210"/>
      <c r="AM831" s="210"/>
      <c r="AN831" s="210"/>
      <c r="AO831" s="210"/>
      <c r="AP831" s="210"/>
      <c r="AQ831" s="215" t="s">
        <v>1984</v>
      </c>
      <c r="AR831" s="105"/>
      <c r="AS831" s="105"/>
      <c r="AT831" s="105"/>
      <c r="AU831" s="105"/>
      <c r="AV831" s="105"/>
      <c r="AW831" s="105"/>
      <c r="AX831" s="105"/>
      <c r="AY831" s="105"/>
      <c r="AZ831" s="105"/>
      <c r="BA831" s="105"/>
      <c r="BB831" s="218"/>
      <c r="BC831" s="105"/>
      <c r="BD831" s="250"/>
      <c r="BE831" s="252" t="s">
        <v>1985</v>
      </c>
      <c r="BF831" s="147" t="e">
        <f>VLOOKUP($A831,#REF!,34,FALSE)</f>
        <v>#REF!</v>
      </c>
      <c r="BG831" s="147" t="e">
        <f>VLOOKUP($A831,#REF!,22,FALSE)</f>
        <v>#REF!</v>
      </c>
      <c r="BH831" s="149"/>
    </row>
    <row r="832" s="5" customFormat="1" ht="12.95" customHeight="1" spans="1:60">
      <c r="A832" s="48" t="s">
        <v>1986</v>
      </c>
      <c r="B832" s="38" t="e">
        <f>VLOOKUP($A832,#REF!,34,FALSE)</f>
        <v>#REF!</v>
      </c>
      <c r="C832" s="39" t="str">
        <f t="shared" si="169"/>
        <v>unused_DDR_XM2_B2B_CA0</v>
      </c>
      <c r="D832" s="40" t="e">
        <f>IF(LEN(VLOOKUP($A832,#REF!,8,FALSE)),LEFT(VLOOKUP($A832,#REF!,8,FALSE),LEN(VLOOKUP($A832,#REF!,8,FALSE))-2),"")</f>
        <v>#REF!</v>
      </c>
      <c r="E832" s="41" t="e">
        <f>IF(LEN(VLOOKUP($A832,#REF!,4,FALSE)),IF(INDEX(#REF!,MATCH($A832,#REF!,0),1),LEFT(VLOOKUP($A832,#REF!,4,FALSE),LEN(VLOOKUP($A832,#REF!,4,FALSE))-2),CONCATENATE(LEFT(VLOOKUP($A832,#REF!,4,FALSE),LEN(VLOOKUP($A832,#REF!,4,FALSE))-2),"*")),"")</f>
        <v>#REF!</v>
      </c>
      <c r="F832" s="42" t="e">
        <f>IF(LEN(VLOOKUP($A832,#REF!,5,FALSE)),IF(INDEX(#REF!,MATCH($A832,#REF!,0),2),LEFT(VLOOKUP($A832,#REF!,5,FALSE),LEN(VLOOKUP($A832,#REF!,5,FALSE))-2),CONCATENATE(LEFT(VLOOKUP($A832,#REF!,5,FALSE),LEN(VLOOKUP($A832,#REF!,5,FALSE))-2),"*")),"")</f>
        <v>#REF!</v>
      </c>
      <c r="G832" s="42" t="e">
        <f>IF(LEN(VLOOKUP($A832,#REF!,6,FALSE)),IF(INDEX(#REF!,MATCH($A832,#REF!,0),3),LEFT(VLOOKUP($A832,#REF!,6,FALSE),LEN(VLOOKUP($A832,#REF!,6,FALSE))-2),CONCATENATE(LEFT(VLOOKUP($A832,#REF!,6,FALSE),LEN(VLOOKUP($A832,#REF!,6,FALSE))-2),"*")),"")</f>
        <v>#REF!</v>
      </c>
      <c r="H832" s="43" t="e">
        <f>IF(LEN(VLOOKUP($A832,#REF!,7,FALSE)),IF(INDEX(#REF!,MATCH($A832,#REF!,0),4),LEFT(VLOOKUP($A832,#REF!,7,FALSE),LEN(VLOOKUP($A832,#REF!,7,FALSE))-2),CONCATENATE(LEFT(VLOOKUP($A832,#REF!,7,FALSE),LEN(VLOOKUP($A832,#REF!,7,FALSE))-2),"*")),"")</f>
        <v>#REF!</v>
      </c>
      <c r="I832" s="54" t="e">
        <f>IF(LEN(VLOOKUP($A832,#REF!,8,FALSE)),UPPER(RIGHT(VLOOKUP($A832,#REF!,8,FALSE),1)),"")</f>
        <v>#REF!</v>
      </c>
      <c r="J832" s="42" t="e">
        <f>IF(LEN(VLOOKUP($A832,#REF!,4,FALSE)),UPPER(RIGHT(VLOOKUP($A832,#REF!,4,FALSE),1)),"")</f>
        <v>#REF!</v>
      </c>
      <c r="K832" s="42" t="e">
        <f>IF(LEN(VLOOKUP($A832,#REF!,5,FALSE)),UPPER(RIGHT(VLOOKUP($A832,#REF!,5,FALSE),1)),"")</f>
        <v>#REF!</v>
      </c>
      <c r="L832" s="42" t="e">
        <f>IF(LEN(VLOOKUP($A832,#REF!,6,FALSE)),UPPER(RIGHT(VLOOKUP($A832,#REF!,6,FALSE),1)),"")</f>
        <v>#REF!</v>
      </c>
      <c r="M832" s="43" t="e">
        <f>IF(LEN(VLOOKUP($A832,#REF!,7,FALSE)),UPPER(RIGHT(VLOOKUP($A832,#REF!,7,FALSE),1)),"")</f>
        <v>#REF!</v>
      </c>
      <c r="N832" s="206"/>
      <c r="O832" s="206"/>
      <c r="P832" s="206"/>
      <c r="Q832" s="206"/>
      <c r="R832" s="206"/>
      <c r="S832" s="63" t="e">
        <f>HLOOKUP("Device Tree Pin Name",#REF!,MATCH($A832,#REF!,0),FALSE)</f>
        <v>#REF!</v>
      </c>
      <c r="T832" s="47" t="e">
        <f>HLOOKUP("power rail",#REF!,MATCH($A832,#REF!,0),FALSE)</f>
        <v>#REF!</v>
      </c>
      <c r="U832" s="62" t="e">
        <f>HLOOKUP("Wake Capable",#REF!,MATCH($A832,#REF!,0),FALSE)</f>
        <v>#REF!</v>
      </c>
      <c r="V832" s="62" t="e">
        <f>HLOOKUP("Strap",#REF!,MATCH($A832,#REF!,0),FALSE)</f>
        <v>#REF!</v>
      </c>
      <c r="W832" s="62"/>
      <c r="X832" s="62"/>
      <c r="Y832" s="62"/>
      <c r="Z832" s="47"/>
      <c r="AA832" s="47" t="e">
        <f>HLOOKUP("Pad type",#REF!,MATCH($A832,#REF!,0),FALSE)</f>
        <v>#REF!</v>
      </c>
      <c r="AB832" s="63"/>
      <c r="AC832" s="63" t="e">
        <f>HLOOKUP("POR Pin State",#REF!,MATCH($A832,#REF!,0),FALSE)</f>
        <v>#REF!</v>
      </c>
      <c r="AD832" s="207"/>
      <c r="AE832" s="208"/>
      <c r="AF832" s="208"/>
      <c r="AG832" s="208"/>
      <c r="AH832" s="209"/>
      <c r="AI832" s="209"/>
      <c r="AJ832" s="210"/>
      <c r="AK832" s="210"/>
      <c r="AL832" s="210"/>
      <c r="AM832" s="210"/>
      <c r="AN832" s="210"/>
      <c r="AO832" s="210"/>
      <c r="AP832" s="210"/>
      <c r="AQ832" s="215" t="s">
        <v>1987</v>
      </c>
      <c r="AR832" s="105"/>
      <c r="AS832" s="105"/>
      <c r="AT832" s="105"/>
      <c r="AU832" s="105"/>
      <c r="AV832" s="105"/>
      <c r="AW832" s="105"/>
      <c r="AX832" s="105"/>
      <c r="AY832" s="105"/>
      <c r="AZ832" s="105"/>
      <c r="BA832" s="105"/>
      <c r="BB832" s="218"/>
      <c r="BC832" s="105"/>
      <c r="BD832" s="250"/>
      <c r="BE832" s="252" t="s">
        <v>1988</v>
      </c>
      <c r="BF832" s="147" t="e">
        <f>VLOOKUP($A832,#REF!,34,FALSE)</f>
        <v>#REF!</v>
      </c>
      <c r="BG832" s="147" t="e">
        <f>VLOOKUP($A832,#REF!,22,FALSE)</f>
        <v>#REF!</v>
      </c>
      <c r="BH832" s="149"/>
    </row>
    <row r="833" s="5" customFormat="1" ht="12.95" customHeight="1" spans="1:60">
      <c r="A833" s="48" t="s">
        <v>1989</v>
      </c>
      <c r="B833" s="38" t="e">
        <f>VLOOKUP($A833,#REF!,34,FALSE)</f>
        <v>#REF!</v>
      </c>
      <c r="C833" s="39" t="str">
        <f t="shared" ref="C833:C843" si="170">CONCATENATE("unused_",A833)</f>
        <v>unused_DDR_XM2_B2B_CA1</v>
      </c>
      <c r="D833" s="40" t="e">
        <f>IF(LEN(VLOOKUP($A833,#REF!,8,FALSE)),LEFT(VLOOKUP($A833,#REF!,8,FALSE),LEN(VLOOKUP($A833,#REF!,8,FALSE))-2),"")</f>
        <v>#REF!</v>
      </c>
      <c r="E833" s="41" t="e">
        <f>IF(LEN(VLOOKUP($A833,#REF!,4,FALSE)),IF(INDEX(#REF!,MATCH($A833,#REF!,0),1),LEFT(VLOOKUP($A833,#REF!,4,FALSE),LEN(VLOOKUP($A833,#REF!,4,FALSE))-2),CONCATENATE(LEFT(VLOOKUP($A833,#REF!,4,FALSE),LEN(VLOOKUP($A833,#REF!,4,FALSE))-2),"*")),"")</f>
        <v>#REF!</v>
      </c>
      <c r="F833" s="42" t="e">
        <f>IF(LEN(VLOOKUP($A833,#REF!,5,FALSE)),IF(INDEX(#REF!,MATCH($A833,#REF!,0),2),LEFT(VLOOKUP($A833,#REF!,5,FALSE),LEN(VLOOKUP($A833,#REF!,5,FALSE))-2),CONCATENATE(LEFT(VLOOKUP($A833,#REF!,5,FALSE),LEN(VLOOKUP($A833,#REF!,5,FALSE))-2),"*")),"")</f>
        <v>#REF!</v>
      </c>
      <c r="G833" s="42" t="e">
        <f>IF(LEN(VLOOKUP($A833,#REF!,6,FALSE)),IF(INDEX(#REF!,MATCH($A833,#REF!,0),3),LEFT(VLOOKUP($A833,#REF!,6,FALSE),LEN(VLOOKUP($A833,#REF!,6,FALSE))-2),CONCATENATE(LEFT(VLOOKUP($A833,#REF!,6,FALSE),LEN(VLOOKUP($A833,#REF!,6,FALSE))-2),"*")),"")</f>
        <v>#REF!</v>
      </c>
      <c r="H833" s="43" t="e">
        <f>IF(LEN(VLOOKUP($A833,#REF!,7,FALSE)),IF(INDEX(#REF!,MATCH($A833,#REF!,0),4),LEFT(VLOOKUP($A833,#REF!,7,FALSE),LEN(VLOOKUP($A833,#REF!,7,FALSE))-2),CONCATENATE(LEFT(VLOOKUP($A833,#REF!,7,FALSE),LEN(VLOOKUP($A833,#REF!,7,FALSE))-2),"*")),"")</f>
        <v>#REF!</v>
      </c>
      <c r="I833" s="54" t="e">
        <f>IF(LEN(VLOOKUP($A833,#REF!,8,FALSE)),UPPER(RIGHT(VLOOKUP($A833,#REF!,8,FALSE),1)),"")</f>
        <v>#REF!</v>
      </c>
      <c r="J833" s="42" t="e">
        <f>IF(LEN(VLOOKUP($A833,#REF!,4,FALSE)),UPPER(RIGHT(VLOOKUP($A833,#REF!,4,FALSE),1)),"")</f>
        <v>#REF!</v>
      </c>
      <c r="K833" s="42" t="e">
        <f>IF(LEN(VLOOKUP($A833,#REF!,5,FALSE)),UPPER(RIGHT(VLOOKUP($A833,#REF!,5,FALSE),1)),"")</f>
        <v>#REF!</v>
      </c>
      <c r="L833" s="42" t="e">
        <f>IF(LEN(VLOOKUP($A833,#REF!,6,FALSE)),UPPER(RIGHT(VLOOKUP($A833,#REF!,6,FALSE),1)),"")</f>
        <v>#REF!</v>
      </c>
      <c r="M833" s="43" t="e">
        <f>IF(LEN(VLOOKUP($A833,#REF!,7,FALSE)),UPPER(RIGHT(VLOOKUP($A833,#REF!,7,FALSE),1)),"")</f>
        <v>#REF!</v>
      </c>
      <c r="N833" s="206"/>
      <c r="O833" s="206"/>
      <c r="P833" s="206"/>
      <c r="Q833" s="206"/>
      <c r="R833" s="206"/>
      <c r="S833" s="63" t="e">
        <f>HLOOKUP("Device Tree Pin Name",#REF!,MATCH($A833,#REF!,0),FALSE)</f>
        <v>#REF!</v>
      </c>
      <c r="T833" s="47" t="e">
        <f>HLOOKUP("power rail",#REF!,MATCH($A833,#REF!,0),FALSE)</f>
        <v>#REF!</v>
      </c>
      <c r="U833" s="62" t="e">
        <f>HLOOKUP("Wake Capable",#REF!,MATCH($A833,#REF!,0),FALSE)</f>
        <v>#REF!</v>
      </c>
      <c r="V833" s="62" t="e">
        <f>HLOOKUP("Strap",#REF!,MATCH($A833,#REF!,0),FALSE)</f>
        <v>#REF!</v>
      </c>
      <c r="W833" s="62"/>
      <c r="X833" s="62"/>
      <c r="Y833" s="62"/>
      <c r="Z833" s="47"/>
      <c r="AA833" s="47" t="e">
        <f>HLOOKUP("Pad type",#REF!,MATCH($A833,#REF!,0),FALSE)</f>
        <v>#REF!</v>
      </c>
      <c r="AB833" s="63"/>
      <c r="AC833" s="63" t="e">
        <f>HLOOKUP("POR Pin State",#REF!,MATCH($A833,#REF!,0),FALSE)</f>
        <v>#REF!</v>
      </c>
      <c r="AD833" s="207"/>
      <c r="AE833" s="208"/>
      <c r="AF833" s="208"/>
      <c r="AG833" s="208"/>
      <c r="AH833" s="209"/>
      <c r="AI833" s="209"/>
      <c r="AJ833" s="210"/>
      <c r="AK833" s="210"/>
      <c r="AL833" s="210"/>
      <c r="AM833" s="210"/>
      <c r="AN833" s="210"/>
      <c r="AO833" s="210"/>
      <c r="AP833" s="210"/>
      <c r="AQ833" s="215" t="s">
        <v>1990</v>
      </c>
      <c r="AR833" s="105"/>
      <c r="AS833" s="105"/>
      <c r="AT833" s="105"/>
      <c r="AU833" s="105"/>
      <c r="AV833" s="105"/>
      <c r="AW833" s="105"/>
      <c r="AX833" s="105"/>
      <c r="AY833" s="105"/>
      <c r="AZ833" s="105"/>
      <c r="BA833" s="105"/>
      <c r="BB833" s="218"/>
      <c r="BC833" s="105"/>
      <c r="BD833" s="250"/>
      <c r="BE833" s="252" t="s">
        <v>1991</v>
      </c>
      <c r="BF833" s="147" t="e">
        <f>VLOOKUP($A833,#REF!,34,FALSE)</f>
        <v>#REF!</v>
      </c>
      <c r="BG833" s="147" t="e">
        <f>VLOOKUP($A833,#REF!,22,FALSE)</f>
        <v>#REF!</v>
      </c>
      <c r="BH833" s="149"/>
    </row>
    <row r="834" s="5" customFormat="1" ht="12.95" customHeight="1" spans="1:60">
      <c r="A834" s="48" t="s">
        <v>1992</v>
      </c>
      <c r="B834" s="38" t="e">
        <f>VLOOKUP($A834,#REF!,34,FALSE)</f>
        <v>#REF!</v>
      </c>
      <c r="C834" s="39" t="str">
        <f t="shared" si="170"/>
        <v>unused_DDR_XM2_B2B_CA2</v>
      </c>
      <c r="D834" s="40" t="e">
        <f>IF(LEN(VLOOKUP($A834,#REF!,8,FALSE)),LEFT(VLOOKUP($A834,#REF!,8,FALSE),LEN(VLOOKUP($A834,#REF!,8,FALSE))-2),"")</f>
        <v>#REF!</v>
      </c>
      <c r="E834" s="41" t="e">
        <f>IF(LEN(VLOOKUP($A834,#REF!,4,FALSE)),IF(INDEX(#REF!,MATCH($A834,#REF!,0),1),LEFT(VLOOKUP($A834,#REF!,4,FALSE),LEN(VLOOKUP($A834,#REF!,4,FALSE))-2),CONCATENATE(LEFT(VLOOKUP($A834,#REF!,4,FALSE),LEN(VLOOKUP($A834,#REF!,4,FALSE))-2),"*")),"")</f>
        <v>#REF!</v>
      </c>
      <c r="F834" s="42" t="e">
        <f>IF(LEN(VLOOKUP($A834,#REF!,5,FALSE)),IF(INDEX(#REF!,MATCH($A834,#REF!,0),2),LEFT(VLOOKUP($A834,#REF!,5,FALSE),LEN(VLOOKUP($A834,#REF!,5,FALSE))-2),CONCATENATE(LEFT(VLOOKUP($A834,#REF!,5,FALSE),LEN(VLOOKUP($A834,#REF!,5,FALSE))-2),"*")),"")</f>
        <v>#REF!</v>
      </c>
      <c r="G834" s="42" t="e">
        <f>IF(LEN(VLOOKUP($A834,#REF!,6,FALSE)),IF(INDEX(#REF!,MATCH($A834,#REF!,0),3),LEFT(VLOOKUP($A834,#REF!,6,FALSE),LEN(VLOOKUP($A834,#REF!,6,FALSE))-2),CONCATENATE(LEFT(VLOOKUP($A834,#REF!,6,FALSE),LEN(VLOOKUP($A834,#REF!,6,FALSE))-2),"*")),"")</f>
        <v>#REF!</v>
      </c>
      <c r="H834" s="43" t="e">
        <f>IF(LEN(VLOOKUP($A834,#REF!,7,FALSE)),IF(INDEX(#REF!,MATCH($A834,#REF!,0),4),LEFT(VLOOKUP($A834,#REF!,7,FALSE),LEN(VLOOKUP($A834,#REF!,7,FALSE))-2),CONCATENATE(LEFT(VLOOKUP($A834,#REF!,7,FALSE),LEN(VLOOKUP($A834,#REF!,7,FALSE))-2),"*")),"")</f>
        <v>#REF!</v>
      </c>
      <c r="I834" s="54" t="e">
        <f>IF(LEN(VLOOKUP($A834,#REF!,8,FALSE)),UPPER(RIGHT(VLOOKUP($A834,#REF!,8,FALSE),1)),"")</f>
        <v>#REF!</v>
      </c>
      <c r="J834" s="42" t="e">
        <f>IF(LEN(VLOOKUP($A834,#REF!,4,FALSE)),UPPER(RIGHT(VLOOKUP($A834,#REF!,4,FALSE),1)),"")</f>
        <v>#REF!</v>
      </c>
      <c r="K834" s="42" t="e">
        <f>IF(LEN(VLOOKUP($A834,#REF!,5,FALSE)),UPPER(RIGHT(VLOOKUP($A834,#REF!,5,FALSE),1)),"")</f>
        <v>#REF!</v>
      </c>
      <c r="L834" s="42" t="e">
        <f>IF(LEN(VLOOKUP($A834,#REF!,6,FALSE)),UPPER(RIGHT(VLOOKUP($A834,#REF!,6,FALSE),1)),"")</f>
        <v>#REF!</v>
      </c>
      <c r="M834" s="43" t="e">
        <f>IF(LEN(VLOOKUP($A834,#REF!,7,FALSE)),UPPER(RIGHT(VLOOKUP($A834,#REF!,7,FALSE),1)),"")</f>
        <v>#REF!</v>
      </c>
      <c r="N834" s="206"/>
      <c r="O834" s="206"/>
      <c r="P834" s="206"/>
      <c r="Q834" s="206"/>
      <c r="R834" s="206"/>
      <c r="S834" s="63" t="e">
        <f>HLOOKUP("Device Tree Pin Name",#REF!,MATCH($A834,#REF!,0),FALSE)</f>
        <v>#REF!</v>
      </c>
      <c r="T834" s="47" t="e">
        <f>HLOOKUP("power rail",#REF!,MATCH($A834,#REF!,0),FALSE)</f>
        <v>#REF!</v>
      </c>
      <c r="U834" s="62" t="e">
        <f>HLOOKUP("Wake Capable",#REF!,MATCH($A834,#REF!,0),FALSE)</f>
        <v>#REF!</v>
      </c>
      <c r="V834" s="62" t="e">
        <f>HLOOKUP("Strap",#REF!,MATCH($A834,#REF!,0),FALSE)</f>
        <v>#REF!</v>
      </c>
      <c r="W834" s="62"/>
      <c r="X834" s="62"/>
      <c r="Y834" s="62"/>
      <c r="Z834" s="47"/>
      <c r="AA834" s="47" t="e">
        <f>HLOOKUP("Pad type",#REF!,MATCH($A834,#REF!,0),FALSE)</f>
        <v>#REF!</v>
      </c>
      <c r="AB834" s="63"/>
      <c r="AC834" s="63" t="e">
        <f>HLOOKUP("POR Pin State",#REF!,MATCH($A834,#REF!,0),FALSE)</f>
        <v>#REF!</v>
      </c>
      <c r="AD834" s="207"/>
      <c r="AE834" s="208"/>
      <c r="AF834" s="208"/>
      <c r="AG834" s="208"/>
      <c r="AH834" s="209"/>
      <c r="AI834" s="209"/>
      <c r="AJ834" s="210"/>
      <c r="AK834" s="210"/>
      <c r="AL834" s="210"/>
      <c r="AM834" s="210"/>
      <c r="AN834" s="210"/>
      <c r="AO834" s="210"/>
      <c r="AP834" s="210"/>
      <c r="AQ834" s="215" t="s">
        <v>1993</v>
      </c>
      <c r="AR834" s="105"/>
      <c r="AS834" s="105"/>
      <c r="AT834" s="105"/>
      <c r="AU834" s="105"/>
      <c r="AV834" s="105"/>
      <c r="AW834" s="105"/>
      <c r="AX834" s="105"/>
      <c r="AY834" s="105"/>
      <c r="AZ834" s="105"/>
      <c r="BA834" s="105"/>
      <c r="BB834" s="218"/>
      <c r="BC834" s="105"/>
      <c r="BD834" s="250"/>
      <c r="BE834" s="252" t="s">
        <v>1994</v>
      </c>
      <c r="BF834" s="147" t="e">
        <f>VLOOKUP($A834,#REF!,34,FALSE)</f>
        <v>#REF!</v>
      </c>
      <c r="BG834" s="147" t="e">
        <f>VLOOKUP($A834,#REF!,22,FALSE)</f>
        <v>#REF!</v>
      </c>
      <c r="BH834" s="149"/>
    </row>
    <row r="835" s="5" customFormat="1" ht="12.95" customHeight="1" spans="1:60">
      <c r="A835" s="48" t="s">
        <v>1995</v>
      </c>
      <c r="B835" s="38" t="e">
        <f>VLOOKUP($A835,#REF!,34,FALSE)</f>
        <v>#REF!</v>
      </c>
      <c r="C835" s="39" t="str">
        <f t="shared" si="170"/>
        <v>unused_DDR_XM2_B2B_CA3</v>
      </c>
      <c r="D835" s="40" t="e">
        <f>IF(LEN(VLOOKUP($A835,#REF!,8,FALSE)),LEFT(VLOOKUP($A835,#REF!,8,FALSE),LEN(VLOOKUP($A835,#REF!,8,FALSE))-2),"")</f>
        <v>#REF!</v>
      </c>
      <c r="E835" s="41" t="e">
        <f>IF(LEN(VLOOKUP($A835,#REF!,4,FALSE)),IF(INDEX(#REF!,MATCH($A835,#REF!,0),1),LEFT(VLOOKUP($A835,#REF!,4,FALSE),LEN(VLOOKUP($A835,#REF!,4,FALSE))-2),CONCATENATE(LEFT(VLOOKUP($A835,#REF!,4,FALSE),LEN(VLOOKUP($A835,#REF!,4,FALSE))-2),"*")),"")</f>
        <v>#REF!</v>
      </c>
      <c r="F835" s="42" t="e">
        <f>IF(LEN(VLOOKUP($A835,#REF!,5,FALSE)),IF(INDEX(#REF!,MATCH($A835,#REF!,0),2),LEFT(VLOOKUP($A835,#REF!,5,FALSE),LEN(VLOOKUP($A835,#REF!,5,FALSE))-2),CONCATENATE(LEFT(VLOOKUP($A835,#REF!,5,FALSE),LEN(VLOOKUP($A835,#REF!,5,FALSE))-2),"*")),"")</f>
        <v>#REF!</v>
      </c>
      <c r="G835" s="42" t="e">
        <f>IF(LEN(VLOOKUP($A835,#REF!,6,FALSE)),IF(INDEX(#REF!,MATCH($A835,#REF!,0),3),LEFT(VLOOKUP($A835,#REF!,6,FALSE),LEN(VLOOKUP($A835,#REF!,6,FALSE))-2),CONCATENATE(LEFT(VLOOKUP($A835,#REF!,6,FALSE),LEN(VLOOKUP($A835,#REF!,6,FALSE))-2),"*")),"")</f>
        <v>#REF!</v>
      </c>
      <c r="H835" s="43" t="e">
        <f>IF(LEN(VLOOKUP($A835,#REF!,7,FALSE)),IF(INDEX(#REF!,MATCH($A835,#REF!,0),4),LEFT(VLOOKUP($A835,#REF!,7,FALSE),LEN(VLOOKUP($A835,#REF!,7,FALSE))-2),CONCATENATE(LEFT(VLOOKUP($A835,#REF!,7,FALSE),LEN(VLOOKUP($A835,#REF!,7,FALSE))-2),"*")),"")</f>
        <v>#REF!</v>
      </c>
      <c r="I835" s="54" t="e">
        <f>IF(LEN(VLOOKUP($A835,#REF!,8,FALSE)),UPPER(RIGHT(VLOOKUP($A835,#REF!,8,FALSE),1)),"")</f>
        <v>#REF!</v>
      </c>
      <c r="J835" s="42" t="e">
        <f>IF(LEN(VLOOKUP($A835,#REF!,4,FALSE)),UPPER(RIGHT(VLOOKUP($A835,#REF!,4,FALSE),1)),"")</f>
        <v>#REF!</v>
      </c>
      <c r="K835" s="42" t="e">
        <f>IF(LEN(VLOOKUP($A835,#REF!,5,FALSE)),UPPER(RIGHT(VLOOKUP($A835,#REF!,5,FALSE),1)),"")</f>
        <v>#REF!</v>
      </c>
      <c r="L835" s="42" t="e">
        <f>IF(LEN(VLOOKUP($A835,#REF!,6,FALSE)),UPPER(RIGHT(VLOOKUP($A835,#REF!,6,FALSE),1)),"")</f>
        <v>#REF!</v>
      </c>
      <c r="M835" s="43" t="e">
        <f>IF(LEN(VLOOKUP($A835,#REF!,7,FALSE)),UPPER(RIGHT(VLOOKUP($A835,#REF!,7,FALSE),1)),"")</f>
        <v>#REF!</v>
      </c>
      <c r="N835" s="206"/>
      <c r="O835" s="206"/>
      <c r="P835" s="206"/>
      <c r="Q835" s="206"/>
      <c r="R835" s="206"/>
      <c r="S835" s="63" t="e">
        <f>HLOOKUP("Device Tree Pin Name",#REF!,MATCH($A835,#REF!,0),FALSE)</f>
        <v>#REF!</v>
      </c>
      <c r="T835" s="47" t="e">
        <f>HLOOKUP("power rail",#REF!,MATCH($A835,#REF!,0),FALSE)</f>
        <v>#REF!</v>
      </c>
      <c r="U835" s="62" t="e">
        <f>HLOOKUP("Wake Capable",#REF!,MATCH($A835,#REF!,0),FALSE)</f>
        <v>#REF!</v>
      </c>
      <c r="V835" s="62" t="e">
        <f>HLOOKUP("Strap",#REF!,MATCH($A835,#REF!,0),FALSE)</f>
        <v>#REF!</v>
      </c>
      <c r="W835" s="62"/>
      <c r="X835" s="62"/>
      <c r="Y835" s="62"/>
      <c r="Z835" s="47"/>
      <c r="AA835" s="47" t="e">
        <f>HLOOKUP("Pad type",#REF!,MATCH($A835,#REF!,0),FALSE)</f>
        <v>#REF!</v>
      </c>
      <c r="AB835" s="63"/>
      <c r="AC835" s="63" t="e">
        <f>HLOOKUP("POR Pin State",#REF!,MATCH($A835,#REF!,0),FALSE)</f>
        <v>#REF!</v>
      </c>
      <c r="AD835" s="207"/>
      <c r="AE835" s="208"/>
      <c r="AF835" s="208"/>
      <c r="AG835" s="208"/>
      <c r="AH835" s="209"/>
      <c r="AI835" s="209"/>
      <c r="AJ835" s="210"/>
      <c r="AK835" s="210"/>
      <c r="AL835" s="210"/>
      <c r="AM835" s="210"/>
      <c r="AN835" s="210"/>
      <c r="AO835" s="210"/>
      <c r="AP835" s="210"/>
      <c r="AQ835" s="215" t="s">
        <v>1996</v>
      </c>
      <c r="AR835" s="105"/>
      <c r="AS835" s="105"/>
      <c r="AT835" s="105"/>
      <c r="AU835" s="105"/>
      <c r="AV835" s="105"/>
      <c r="AW835" s="105"/>
      <c r="AX835" s="105"/>
      <c r="AY835" s="105"/>
      <c r="AZ835" s="105"/>
      <c r="BA835" s="105"/>
      <c r="BB835" s="218"/>
      <c r="BC835" s="105"/>
      <c r="BD835" s="250"/>
      <c r="BE835" s="252" t="s">
        <v>1997</v>
      </c>
      <c r="BF835" s="147" t="e">
        <f>VLOOKUP($A835,#REF!,34,FALSE)</f>
        <v>#REF!</v>
      </c>
      <c r="BG835" s="147" t="e">
        <f>VLOOKUP($A835,#REF!,22,FALSE)</f>
        <v>#REF!</v>
      </c>
      <c r="BH835" s="149"/>
    </row>
    <row r="836" s="5" customFormat="1" ht="12.95" customHeight="1" spans="1:60">
      <c r="A836" s="10" t="s">
        <v>1998</v>
      </c>
      <c r="B836" s="38" t="e">
        <f>VLOOKUP($A836,#REF!,34,FALSE)</f>
        <v>#REF!</v>
      </c>
      <c r="C836" s="39" t="str">
        <f t="shared" si="170"/>
        <v>unused_DDR_XM2_B2B_CA4</v>
      </c>
      <c r="D836" s="40" t="e">
        <f>IF(LEN(VLOOKUP($A836,#REF!,8,FALSE)),LEFT(VLOOKUP($A836,#REF!,8,FALSE),LEN(VLOOKUP($A836,#REF!,8,FALSE))-2),"")</f>
        <v>#REF!</v>
      </c>
      <c r="E836" s="41" t="e">
        <f>IF(LEN(VLOOKUP($A836,#REF!,4,FALSE)),IF(INDEX(#REF!,MATCH($A836,#REF!,0),1),LEFT(VLOOKUP($A836,#REF!,4,FALSE),LEN(VLOOKUP($A836,#REF!,4,FALSE))-2),CONCATENATE(LEFT(VLOOKUP($A836,#REF!,4,FALSE),LEN(VLOOKUP($A836,#REF!,4,FALSE))-2),"*")),"")</f>
        <v>#REF!</v>
      </c>
      <c r="F836" s="42" t="e">
        <f>IF(LEN(VLOOKUP($A836,#REF!,5,FALSE)),IF(INDEX(#REF!,MATCH($A836,#REF!,0),2),LEFT(VLOOKUP($A836,#REF!,5,FALSE),LEN(VLOOKUP($A836,#REF!,5,FALSE))-2),CONCATENATE(LEFT(VLOOKUP($A836,#REF!,5,FALSE),LEN(VLOOKUP($A836,#REF!,5,FALSE))-2),"*")),"")</f>
        <v>#REF!</v>
      </c>
      <c r="G836" s="42" t="e">
        <f>IF(LEN(VLOOKUP($A836,#REF!,6,FALSE)),IF(INDEX(#REF!,MATCH($A836,#REF!,0),3),LEFT(VLOOKUP($A836,#REF!,6,FALSE),LEN(VLOOKUP($A836,#REF!,6,FALSE))-2),CONCATENATE(LEFT(VLOOKUP($A836,#REF!,6,FALSE),LEN(VLOOKUP($A836,#REF!,6,FALSE))-2),"*")),"")</f>
        <v>#REF!</v>
      </c>
      <c r="H836" s="43" t="e">
        <f>IF(LEN(VLOOKUP($A836,#REF!,7,FALSE)),IF(INDEX(#REF!,MATCH($A836,#REF!,0),4),LEFT(VLOOKUP($A836,#REF!,7,FALSE),LEN(VLOOKUP($A836,#REF!,7,FALSE))-2),CONCATENATE(LEFT(VLOOKUP($A836,#REF!,7,FALSE),LEN(VLOOKUP($A836,#REF!,7,FALSE))-2),"*")),"")</f>
        <v>#REF!</v>
      </c>
      <c r="I836" s="54" t="e">
        <f>IF(LEN(VLOOKUP($A836,#REF!,8,FALSE)),UPPER(RIGHT(VLOOKUP($A836,#REF!,8,FALSE),1)),"")</f>
        <v>#REF!</v>
      </c>
      <c r="J836" s="42" t="e">
        <f>IF(LEN(VLOOKUP($A836,#REF!,4,FALSE)),UPPER(RIGHT(VLOOKUP($A836,#REF!,4,FALSE),1)),"")</f>
        <v>#REF!</v>
      </c>
      <c r="K836" s="42" t="e">
        <f>IF(LEN(VLOOKUP($A836,#REF!,5,FALSE)),UPPER(RIGHT(VLOOKUP($A836,#REF!,5,FALSE),1)),"")</f>
        <v>#REF!</v>
      </c>
      <c r="L836" s="42" t="e">
        <f>IF(LEN(VLOOKUP($A836,#REF!,6,FALSE)),UPPER(RIGHT(VLOOKUP($A836,#REF!,6,FALSE),1)),"")</f>
        <v>#REF!</v>
      </c>
      <c r="M836" s="43" t="e">
        <f>IF(LEN(VLOOKUP($A836,#REF!,7,FALSE)),UPPER(RIGHT(VLOOKUP($A836,#REF!,7,FALSE),1)),"")</f>
        <v>#REF!</v>
      </c>
      <c r="N836" s="206"/>
      <c r="O836" s="206"/>
      <c r="P836" s="206"/>
      <c r="Q836" s="206"/>
      <c r="R836" s="206"/>
      <c r="S836" s="63" t="e">
        <f>HLOOKUP("Device Tree Pin Name",#REF!,MATCH($A836,#REF!,0),FALSE)</f>
        <v>#REF!</v>
      </c>
      <c r="T836" s="47" t="e">
        <f>HLOOKUP("power rail",#REF!,MATCH($A836,#REF!,0),FALSE)</f>
        <v>#REF!</v>
      </c>
      <c r="U836" s="62" t="e">
        <f>HLOOKUP("Wake Capable",#REF!,MATCH($A836,#REF!,0),FALSE)</f>
        <v>#REF!</v>
      </c>
      <c r="V836" s="62" t="e">
        <f>HLOOKUP("Strap",#REF!,MATCH($A836,#REF!,0),FALSE)</f>
        <v>#REF!</v>
      </c>
      <c r="W836" s="62"/>
      <c r="X836" s="62"/>
      <c r="Y836" s="62"/>
      <c r="Z836" s="47"/>
      <c r="AA836" s="47" t="e">
        <f>HLOOKUP("Pad type",#REF!,MATCH($A836,#REF!,0),FALSE)</f>
        <v>#REF!</v>
      </c>
      <c r="AB836" s="63"/>
      <c r="AC836" s="63" t="e">
        <f>HLOOKUP("POR Pin State",#REF!,MATCH($A836,#REF!,0),FALSE)</f>
        <v>#REF!</v>
      </c>
      <c r="AD836" s="207"/>
      <c r="AE836" s="208"/>
      <c r="AF836" s="208"/>
      <c r="AG836" s="208"/>
      <c r="AH836" s="209"/>
      <c r="AI836" s="209"/>
      <c r="AJ836" s="210"/>
      <c r="AK836" s="210"/>
      <c r="AL836" s="210"/>
      <c r="AM836" s="210"/>
      <c r="AN836" s="210"/>
      <c r="AO836" s="210"/>
      <c r="AP836" s="210"/>
      <c r="AQ836" s="215" t="s">
        <v>1999</v>
      </c>
      <c r="AR836" s="105"/>
      <c r="AS836" s="105"/>
      <c r="AT836" s="105"/>
      <c r="AU836" s="105"/>
      <c r="AV836" s="105"/>
      <c r="AW836" s="105"/>
      <c r="AX836" s="105"/>
      <c r="AY836" s="105"/>
      <c r="AZ836" s="105"/>
      <c r="BA836" s="105"/>
      <c r="BB836" s="218"/>
      <c r="BC836" s="105"/>
      <c r="BD836" s="250"/>
      <c r="BE836" s="252" t="s">
        <v>2000</v>
      </c>
      <c r="BF836" s="147" t="e">
        <f>VLOOKUP($A836,#REF!,34,FALSE)</f>
        <v>#REF!</v>
      </c>
      <c r="BG836" s="147" t="e">
        <f>VLOOKUP($A836,#REF!,22,FALSE)</f>
        <v>#REF!</v>
      </c>
      <c r="BH836" s="149"/>
    </row>
    <row r="837" s="5" customFormat="1" ht="12.95" customHeight="1" spans="1:60">
      <c r="A837" s="10" t="s">
        <v>2001</v>
      </c>
      <c r="B837" s="38" t="e">
        <f>VLOOKUP($A837,#REF!,34,FALSE)</f>
        <v>#REF!</v>
      </c>
      <c r="C837" s="39" t="str">
        <f t="shared" si="170"/>
        <v>unused_DDR_XM2_B2B_CA5</v>
      </c>
      <c r="D837" s="40" t="e">
        <f>IF(LEN(VLOOKUP($A837,#REF!,8,FALSE)),LEFT(VLOOKUP($A837,#REF!,8,FALSE),LEN(VLOOKUP($A837,#REF!,8,FALSE))-2),"")</f>
        <v>#REF!</v>
      </c>
      <c r="E837" s="41" t="e">
        <f>IF(LEN(VLOOKUP($A837,#REF!,4,FALSE)),IF(INDEX(#REF!,MATCH($A837,#REF!,0),1),LEFT(VLOOKUP($A837,#REF!,4,FALSE),LEN(VLOOKUP($A837,#REF!,4,FALSE))-2),CONCATENATE(LEFT(VLOOKUP($A837,#REF!,4,FALSE),LEN(VLOOKUP($A837,#REF!,4,FALSE))-2),"*")),"")</f>
        <v>#REF!</v>
      </c>
      <c r="F837" s="42" t="e">
        <f>IF(LEN(VLOOKUP($A837,#REF!,5,FALSE)),IF(INDEX(#REF!,MATCH($A837,#REF!,0),2),LEFT(VLOOKUP($A837,#REF!,5,FALSE),LEN(VLOOKUP($A837,#REF!,5,FALSE))-2),CONCATENATE(LEFT(VLOOKUP($A837,#REF!,5,FALSE),LEN(VLOOKUP($A837,#REF!,5,FALSE))-2),"*")),"")</f>
        <v>#REF!</v>
      </c>
      <c r="G837" s="42" t="e">
        <f>IF(LEN(VLOOKUP($A837,#REF!,6,FALSE)),IF(INDEX(#REF!,MATCH($A837,#REF!,0),3),LEFT(VLOOKUP($A837,#REF!,6,FALSE),LEN(VLOOKUP($A837,#REF!,6,FALSE))-2),CONCATENATE(LEFT(VLOOKUP($A837,#REF!,6,FALSE),LEN(VLOOKUP($A837,#REF!,6,FALSE))-2),"*")),"")</f>
        <v>#REF!</v>
      </c>
      <c r="H837" s="43" t="e">
        <f>IF(LEN(VLOOKUP($A837,#REF!,7,FALSE)),IF(INDEX(#REF!,MATCH($A837,#REF!,0),4),LEFT(VLOOKUP($A837,#REF!,7,FALSE),LEN(VLOOKUP($A837,#REF!,7,FALSE))-2),CONCATENATE(LEFT(VLOOKUP($A837,#REF!,7,FALSE),LEN(VLOOKUP($A837,#REF!,7,FALSE))-2),"*")),"")</f>
        <v>#REF!</v>
      </c>
      <c r="I837" s="54" t="e">
        <f>IF(LEN(VLOOKUP($A837,#REF!,8,FALSE)),UPPER(RIGHT(VLOOKUP($A837,#REF!,8,FALSE),1)),"")</f>
        <v>#REF!</v>
      </c>
      <c r="J837" s="42" t="e">
        <f>IF(LEN(VLOOKUP($A837,#REF!,4,FALSE)),UPPER(RIGHT(VLOOKUP($A837,#REF!,4,FALSE),1)),"")</f>
        <v>#REF!</v>
      </c>
      <c r="K837" s="42" t="e">
        <f>IF(LEN(VLOOKUP($A837,#REF!,5,FALSE)),UPPER(RIGHT(VLOOKUP($A837,#REF!,5,FALSE),1)),"")</f>
        <v>#REF!</v>
      </c>
      <c r="L837" s="42" t="e">
        <f>IF(LEN(VLOOKUP($A837,#REF!,6,FALSE)),UPPER(RIGHT(VLOOKUP($A837,#REF!,6,FALSE),1)),"")</f>
        <v>#REF!</v>
      </c>
      <c r="M837" s="43" t="e">
        <f>IF(LEN(VLOOKUP($A837,#REF!,7,FALSE)),UPPER(RIGHT(VLOOKUP($A837,#REF!,7,FALSE),1)),"")</f>
        <v>#REF!</v>
      </c>
      <c r="N837" s="206"/>
      <c r="O837" s="206"/>
      <c r="P837" s="206"/>
      <c r="Q837" s="206"/>
      <c r="R837" s="206"/>
      <c r="S837" s="63" t="e">
        <f>HLOOKUP("Device Tree Pin Name",#REF!,MATCH($A837,#REF!,0),FALSE)</f>
        <v>#REF!</v>
      </c>
      <c r="T837" s="47" t="e">
        <f>HLOOKUP("power rail",#REF!,MATCH($A837,#REF!,0),FALSE)</f>
        <v>#REF!</v>
      </c>
      <c r="U837" s="62" t="e">
        <f>HLOOKUP("Wake Capable",#REF!,MATCH($A837,#REF!,0),FALSE)</f>
        <v>#REF!</v>
      </c>
      <c r="V837" s="62" t="e">
        <f>HLOOKUP("Strap",#REF!,MATCH($A837,#REF!,0),FALSE)</f>
        <v>#REF!</v>
      </c>
      <c r="W837" s="62"/>
      <c r="X837" s="62"/>
      <c r="Y837" s="62"/>
      <c r="Z837" s="47"/>
      <c r="AA837" s="47" t="e">
        <f>HLOOKUP("Pad type",#REF!,MATCH($A837,#REF!,0),FALSE)</f>
        <v>#REF!</v>
      </c>
      <c r="AB837" s="63"/>
      <c r="AC837" s="63" t="e">
        <f>HLOOKUP("POR Pin State",#REF!,MATCH($A837,#REF!,0),FALSE)</f>
        <v>#REF!</v>
      </c>
      <c r="AD837" s="207"/>
      <c r="AE837" s="208"/>
      <c r="AF837" s="208"/>
      <c r="AG837" s="208"/>
      <c r="AH837" s="209"/>
      <c r="AI837" s="209"/>
      <c r="AJ837" s="210"/>
      <c r="AK837" s="210"/>
      <c r="AL837" s="210"/>
      <c r="AM837" s="210"/>
      <c r="AN837" s="210"/>
      <c r="AO837" s="210"/>
      <c r="AP837" s="210"/>
      <c r="AQ837" s="215" t="s">
        <v>2002</v>
      </c>
      <c r="AR837" s="105"/>
      <c r="AS837" s="105"/>
      <c r="AT837" s="105"/>
      <c r="AU837" s="105"/>
      <c r="AV837" s="105"/>
      <c r="AW837" s="105"/>
      <c r="AX837" s="105"/>
      <c r="AY837" s="105"/>
      <c r="AZ837" s="105"/>
      <c r="BA837" s="105"/>
      <c r="BB837" s="218"/>
      <c r="BC837" s="105"/>
      <c r="BD837" s="250"/>
      <c r="BE837" s="252" t="s">
        <v>2003</v>
      </c>
      <c r="BF837" s="147" t="e">
        <f>VLOOKUP($A837,#REF!,34,FALSE)</f>
        <v>#REF!</v>
      </c>
      <c r="BG837" s="147" t="e">
        <f>VLOOKUP($A837,#REF!,22,FALSE)</f>
        <v>#REF!</v>
      </c>
      <c r="BH837" s="149"/>
    </row>
    <row r="838" s="5" customFormat="1" ht="12.95" customHeight="1" spans="1:60">
      <c r="A838" s="48" t="s">
        <v>2004</v>
      </c>
      <c r="B838" s="38" t="e">
        <f>VLOOKUP($A838,#REF!,34,FALSE)</f>
        <v>#REF!</v>
      </c>
      <c r="C838" s="39" t="str">
        <f t="shared" si="170"/>
        <v>unused_DDR_XM2_B2B_CA6</v>
      </c>
      <c r="D838" s="40" t="e">
        <f>IF(LEN(VLOOKUP($A838,#REF!,8,FALSE)),LEFT(VLOOKUP($A838,#REF!,8,FALSE),LEN(VLOOKUP($A838,#REF!,8,FALSE))-2),"")</f>
        <v>#REF!</v>
      </c>
      <c r="E838" s="41" t="e">
        <f>IF(LEN(VLOOKUP($A838,#REF!,4,FALSE)),IF(INDEX(#REF!,MATCH($A838,#REF!,0),1),LEFT(VLOOKUP($A838,#REF!,4,FALSE),LEN(VLOOKUP($A838,#REF!,4,FALSE))-2),CONCATENATE(LEFT(VLOOKUP($A838,#REF!,4,FALSE),LEN(VLOOKUP($A838,#REF!,4,FALSE))-2),"*")),"")</f>
        <v>#REF!</v>
      </c>
      <c r="F838" s="42" t="e">
        <f>IF(LEN(VLOOKUP($A838,#REF!,5,FALSE)),IF(INDEX(#REF!,MATCH($A838,#REF!,0),2),LEFT(VLOOKUP($A838,#REF!,5,FALSE),LEN(VLOOKUP($A838,#REF!,5,FALSE))-2),CONCATENATE(LEFT(VLOOKUP($A838,#REF!,5,FALSE),LEN(VLOOKUP($A838,#REF!,5,FALSE))-2),"*")),"")</f>
        <v>#REF!</v>
      </c>
      <c r="G838" s="42" t="e">
        <f>IF(LEN(VLOOKUP($A838,#REF!,6,FALSE)),IF(INDEX(#REF!,MATCH($A838,#REF!,0),3),LEFT(VLOOKUP($A838,#REF!,6,FALSE),LEN(VLOOKUP($A838,#REF!,6,FALSE))-2),CONCATENATE(LEFT(VLOOKUP($A838,#REF!,6,FALSE),LEN(VLOOKUP($A838,#REF!,6,FALSE))-2),"*")),"")</f>
        <v>#REF!</v>
      </c>
      <c r="H838" s="43" t="e">
        <f>IF(LEN(VLOOKUP($A838,#REF!,7,FALSE)),IF(INDEX(#REF!,MATCH($A838,#REF!,0),4),LEFT(VLOOKUP($A838,#REF!,7,FALSE),LEN(VLOOKUP($A838,#REF!,7,FALSE))-2),CONCATENATE(LEFT(VLOOKUP($A838,#REF!,7,FALSE),LEN(VLOOKUP($A838,#REF!,7,FALSE))-2),"*")),"")</f>
        <v>#REF!</v>
      </c>
      <c r="I838" s="54" t="e">
        <f>IF(LEN(VLOOKUP($A838,#REF!,8,FALSE)),UPPER(RIGHT(VLOOKUP($A838,#REF!,8,FALSE),1)),"")</f>
        <v>#REF!</v>
      </c>
      <c r="J838" s="42" t="e">
        <f>IF(LEN(VLOOKUP($A838,#REF!,4,FALSE)),UPPER(RIGHT(VLOOKUP($A838,#REF!,4,FALSE),1)),"")</f>
        <v>#REF!</v>
      </c>
      <c r="K838" s="42" t="e">
        <f>IF(LEN(VLOOKUP($A838,#REF!,5,FALSE)),UPPER(RIGHT(VLOOKUP($A838,#REF!,5,FALSE),1)),"")</f>
        <v>#REF!</v>
      </c>
      <c r="L838" s="42" t="e">
        <f>IF(LEN(VLOOKUP($A838,#REF!,6,FALSE)),UPPER(RIGHT(VLOOKUP($A838,#REF!,6,FALSE),1)),"")</f>
        <v>#REF!</v>
      </c>
      <c r="M838" s="43" t="e">
        <f>IF(LEN(VLOOKUP($A838,#REF!,7,FALSE)),UPPER(RIGHT(VLOOKUP($A838,#REF!,7,FALSE),1)),"")</f>
        <v>#REF!</v>
      </c>
      <c r="N838" s="206"/>
      <c r="O838" s="206"/>
      <c r="P838" s="206"/>
      <c r="Q838" s="206"/>
      <c r="R838" s="206"/>
      <c r="S838" s="63" t="e">
        <f>HLOOKUP("Device Tree Pin Name",#REF!,MATCH($A838,#REF!,0),FALSE)</f>
        <v>#REF!</v>
      </c>
      <c r="T838" s="47" t="e">
        <f>HLOOKUP("power rail",#REF!,MATCH($A838,#REF!,0),FALSE)</f>
        <v>#REF!</v>
      </c>
      <c r="U838" s="62" t="e">
        <f>HLOOKUP("Wake Capable",#REF!,MATCH($A838,#REF!,0),FALSE)</f>
        <v>#REF!</v>
      </c>
      <c r="V838" s="62" t="e">
        <f>HLOOKUP("Strap",#REF!,MATCH($A838,#REF!,0),FALSE)</f>
        <v>#REF!</v>
      </c>
      <c r="W838" s="62"/>
      <c r="X838" s="62"/>
      <c r="Y838" s="62"/>
      <c r="Z838" s="47"/>
      <c r="AA838" s="47" t="e">
        <f>HLOOKUP("Pad type",#REF!,MATCH($A838,#REF!,0),FALSE)</f>
        <v>#REF!</v>
      </c>
      <c r="AB838" s="63"/>
      <c r="AC838" s="63" t="e">
        <f>HLOOKUP("POR Pin State",#REF!,MATCH($A838,#REF!,0),FALSE)</f>
        <v>#REF!</v>
      </c>
      <c r="AD838" s="207"/>
      <c r="AE838" s="208"/>
      <c r="AF838" s="208"/>
      <c r="AG838" s="208"/>
      <c r="AH838" s="209"/>
      <c r="AI838" s="209"/>
      <c r="AJ838" s="210"/>
      <c r="AK838" s="210"/>
      <c r="AL838" s="210"/>
      <c r="AM838" s="210"/>
      <c r="AN838" s="210"/>
      <c r="AO838" s="210"/>
      <c r="AP838" s="210"/>
      <c r="AQ838" s="215" t="s">
        <v>2005</v>
      </c>
      <c r="AR838" s="105"/>
      <c r="AS838" s="105"/>
      <c r="AT838" s="105"/>
      <c r="AU838" s="105"/>
      <c r="AV838" s="105"/>
      <c r="AW838" s="105"/>
      <c r="AX838" s="105"/>
      <c r="AY838" s="105"/>
      <c r="AZ838" s="105"/>
      <c r="BA838" s="105"/>
      <c r="BB838" s="218"/>
      <c r="BC838" s="105"/>
      <c r="BD838" s="250"/>
      <c r="BE838" s="252" t="s">
        <v>2006</v>
      </c>
      <c r="BF838" s="147" t="e">
        <f>VLOOKUP($A838,#REF!,34,FALSE)</f>
        <v>#REF!</v>
      </c>
      <c r="BG838" s="147" t="e">
        <f>VLOOKUP($A838,#REF!,22,FALSE)</f>
        <v>#REF!</v>
      </c>
      <c r="BH838" s="149"/>
    </row>
    <row r="839" s="5" customFormat="1" ht="12.95" customHeight="1" spans="1:60">
      <c r="A839" s="48" t="s">
        <v>2007</v>
      </c>
      <c r="B839" s="38" t="e">
        <f>VLOOKUP($A839,#REF!,34,FALSE)</f>
        <v>#REF!</v>
      </c>
      <c r="C839" s="39" t="str">
        <f t="shared" si="170"/>
        <v>unused_DDR_XM2_B2A_CS_CKE0</v>
      </c>
      <c r="D839" s="40" t="e">
        <f>IF(LEN(VLOOKUP($A839,#REF!,8,FALSE)),LEFT(VLOOKUP($A839,#REF!,8,FALSE),LEN(VLOOKUP($A839,#REF!,8,FALSE))-2),"")</f>
        <v>#REF!</v>
      </c>
      <c r="E839" s="41" t="e">
        <f>IF(LEN(VLOOKUP($A839,#REF!,4,FALSE)),IF(INDEX(#REF!,MATCH($A839,#REF!,0),1),LEFT(VLOOKUP($A839,#REF!,4,FALSE),LEN(VLOOKUP($A839,#REF!,4,FALSE))-2),CONCATENATE(LEFT(VLOOKUP($A839,#REF!,4,FALSE),LEN(VLOOKUP($A839,#REF!,4,FALSE))-2),"*")),"")</f>
        <v>#REF!</v>
      </c>
      <c r="F839" s="42" t="e">
        <f>IF(LEN(VLOOKUP($A839,#REF!,5,FALSE)),IF(INDEX(#REF!,MATCH($A839,#REF!,0),2),LEFT(VLOOKUP($A839,#REF!,5,FALSE),LEN(VLOOKUP($A839,#REF!,5,FALSE))-2),CONCATENATE(LEFT(VLOOKUP($A839,#REF!,5,FALSE),LEN(VLOOKUP($A839,#REF!,5,FALSE))-2),"*")),"")</f>
        <v>#REF!</v>
      </c>
      <c r="G839" s="42" t="e">
        <f>IF(LEN(VLOOKUP($A839,#REF!,6,FALSE)),IF(INDEX(#REF!,MATCH($A839,#REF!,0),3),LEFT(VLOOKUP($A839,#REF!,6,FALSE),LEN(VLOOKUP($A839,#REF!,6,FALSE))-2),CONCATENATE(LEFT(VLOOKUP($A839,#REF!,6,FALSE),LEN(VLOOKUP($A839,#REF!,6,FALSE))-2),"*")),"")</f>
        <v>#REF!</v>
      </c>
      <c r="H839" s="43" t="e">
        <f>IF(LEN(VLOOKUP($A839,#REF!,7,FALSE)),IF(INDEX(#REF!,MATCH($A839,#REF!,0),4),LEFT(VLOOKUP($A839,#REF!,7,FALSE),LEN(VLOOKUP($A839,#REF!,7,FALSE))-2),CONCATENATE(LEFT(VLOOKUP($A839,#REF!,7,FALSE),LEN(VLOOKUP($A839,#REF!,7,FALSE))-2),"*")),"")</f>
        <v>#REF!</v>
      </c>
      <c r="I839" s="54" t="e">
        <f>IF(LEN(VLOOKUP($A839,#REF!,8,FALSE)),UPPER(RIGHT(VLOOKUP($A839,#REF!,8,FALSE),1)),"")</f>
        <v>#REF!</v>
      </c>
      <c r="J839" s="42" t="e">
        <f>IF(LEN(VLOOKUP($A839,#REF!,4,FALSE)),UPPER(RIGHT(VLOOKUP($A839,#REF!,4,FALSE),1)),"")</f>
        <v>#REF!</v>
      </c>
      <c r="K839" s="42" t="e">
        <f>IF(LEN(VLOOKUP($A839,#REF!,5,FALSE)),UPPER(RIGHT(VLOOKUP($A839,#REF!,5,FALSE),1)),"")</f>
        <v>#REF!</v>
      </c>
      <c r="L839" s="42" t="e">
        <f>IF(LEN(VLOOKUP($A839,#REF!,6,FALSE)),UPPER(RIGHT(VLOOKUP($A839,#REF!,6,FALSE),1)),"")</f>
        <v>#REF!</v>
      </c>
      <c r="M839" s="43" t="e">
        <f>IF(LEN(VLOOKUP($A839,#REF!,7,FALSE)),UPPER(RIGHT(VLOOKUP($A839,#REF!,7,FALSE),1)),"")</f>
        <v>#REF!</v>
      </c>
      <c r="N839" s="206"/>
      <c r="O839" s="206"/>
      <c r="P839" s="206"/>
      <c r="Q839" s="206"/>
      <c r="R839" s="206"/>
      <c r="S839" s="63" t="e">
        <f>HLOOKUP("Device Tree Pin Name",#REF!,MATCH($A839,#REF!,0),FALSE)</f>
        <v>#REF!</v>
      </c>
      <c r="T839" s="47" t="e">
        <f>HLOOKUP("power rail",#REF!,MATCH($A839,#REF!,0),FALSE)</f>
        <v>#REF!</v>
      </c>
      <c r="U839" s="62" t="e">
        <f>HLOOKUP("Wake Capable",#REF!,MATCH($A839,#REF!,0),FALSE)</f>
        <v>#REF!</v>
      </c>
      <c r="V839" s="62" t="e">
        <f>HLOOKUP("Strap",#REF!,MATCH($A839,#REF!,0),FALSE)</f>
        <v>#REF!</v>
      </c>
      <c r="W839" s="62"/>
      <c r="X839" s="62"/>
      <c r="Y839" s="62"/>
      <c r="Z839" s="47"/>
      <c r="AA839" s="47" t="e">
        <f>HLOOKUP("Pad type",#REF!,MATCH($A839,#REF!,0),FALSE)</f>
        <v>#REF!</v>
      </c>
      <c r="AB839" s="63"/>
      <c r="AC839" s="63" t="e">
        <f>HLOOKUP("POR Pin State",#REF!,MATCH($A839,#REF!,0),FALSE)</f>
        <v>#REF!</v>
      </c>
      <c r="AD839" s="207"/>
      <c r="AE839" s="208"/>
      <c r="AF839" s="208"/>
      <c r="AG839" s="208"/>
      <c r="AH839" s="209"/>
      <c r="AI839" s="209"/>
      <c r="AJ839" s="210"/>
      <c r="AK839" s="210"/>
      <c r="AL839" s="210"/>
      <c r="AM839" s="210"/>
      <c r="AN839" s="210"/>
      <c r="AO839" s="210"/>
      <c r="AP839" s="210"/>
      <c r="AQ839" s="215" t="s">
        <v>2007</v>
      </c>
      <c r="AR839" s="105"/>
      <c r="AS839" s="105"/>
      <c r="AT839" s="105"/>
      <c r="AU839" s="105"/>
      <c r="AV839" s="105"/>
      <c r="AW839" s="105"/>
      <c r="AX839" s="105"/>
      <c r="AY839" s="105"/>
      <c r="AZ839" s="105"/>
      <c r="BA839" s="105"/>
      <c r="BB839" s="218"/>
      <c r="BC839" s="105"/>
      <c r="BD839" s="250"/>
      <c r="BE839" s="252" t="s">
        <v>2008</v>
      </c>
      <c r="BF839" s="147" t="e">
        <f>VLOOKUP($A839,#REF!,34,FALSE)</f>
        <v>#REF!</v>
      </c>
      <c r="BG839" s="147" t="e">
        <f>VLOOKUP($A839,#REF!,22,FALSE)</f>
        <v>#REF!</v>
      </c>
      <c r="BH839" s="149"/>
    </row>
    <row r="840" s="5" customFormat="1" ht="12.95" customHeight="1" spans="1:60">
      <c r="A840" s="48" t="s">
        <v>2009</v>
      </c>
      <c r="B840" s="38" t="e">
        <f>VLOOKUP($A840,#REF!,34,FALSE)</f>
        <v>#REF!</v>
      </c>
      <c r="C840" s="39" t="str">
        <f t="shared" si="170"/>
        <v>unused_DDR_XM2_B2A_CS_CKE1</v>
      </c>
      <c r="D840" s="40" t="e">
        <f>IF(LEN(VLOOKUP($A840,#REF!,8,FALSE)),LEFT(VLOOKUP($A840,#REF!,8,FALSE),LEN(VLOOKUP($A840,#REF!,8,FALSE))-2),"")</f>
        <v>#REF!</v>
      </c>
      <c r="E840" s="41" t="e">
        <f>IF(LEN(VLOOKUP($A840,#REF!,4,FALSE)),IF(INDEX(#REF!,MATCH($A840,#REF!,0),1),LEFT(VLOOKUP($A840,#REF!,4,FALSE),LEN(VLOOKUP($A840,#REF!,4,FALSE))-2),CONCATENATE(LEFT(VLOOKUP($A840,#REF!,4,FALSE),LEN(VLOOKUP($A840,#REF!,4,FALSE))-2),"*")),"")</f>
        <v>#REF!</v>
      </c>
      <c r="F840" s="42" t="e">
        <f>IF(LEN(VLOOKUP($A840,#REF!,5,FALSE)),IF(INDEX(#REF!,MATCH($A840,#REF!,0),2),LEFT(VLOOKUP($A840,#REF!,5,FALSE),LEN(VLOOKUP($A840,#REF!,5,FALSE))-2),CONCATENATE(LEFT(VLOOKUP($A840,#REF!,5,FALSE),LEN(VLOOKUP($A840,#REF!,5,FALSE))-2),"*")),"")</f>
        <v>#REF!</v>
      </c>
      <c r="G840" s="42" t="e">
        <f>IF(LEN(VLOOKUP($A840,#REF!,6,FALSE)),IF(INDEX(#REF!,MATCH($A840,#REF!,0),3),LEFT(VLOOKUP($A840,#REF!,6,FALSE),LEN(VLOOKUP($A840,#REF!,6,FALSE))-2),CONCATENATE(LEFT(VLOOKUP($A840,#REF!,6,FALSE),LEN(VLOOKUP($A840,#REF!,6,FALSE))-2),"*")),"")</f>
        <v>#REF!</v>
      </c>
      <c r="H840" s="43" t="e">
        <f>IF(LEN(VLOOKUP($A840,#REF!,7,FALSE)),IF(INDEX(#REF!,MATCH($A840,#REF!,0),4),LEFT(VLOOKUP($A840,#REF!,7,FALSE),LEN(VLOOKUP($A840,#REF!,7,FALSE))-2),CONCATENATE(LEFT(VLOOKUP($A840,#REF!,7,FALSE),LEN(VLOOKUP($A840,#REF!,7,FALSE))-2),"*")),"")</f>
        <v>#REF!</v>
      </c>
      <c r="I840" s="54" t="e">
        <f>IF(LEN(VLOOKUP($A840,#REF!,8,FALSE)),UPPER(RIGHT(VLOOKUP($A840,#REF!,8,FALSE),1)),"")</f>
        <v>#REF!</v>
      </c>
      <c r="J840" s="42" t="e">
        <f>IF(LEN(VLOOKUP($A840,#REF!,4,FALSE)),UPPER(RIGHT(VLOOKUP($A840,#REF!,4,FALSE),1)),"")</f>
        <v>#REF!</v>
      </c>
      <c r="K840" s="42" t="e">
        <f>IF(LEN(VLOOKUP($A840,#REF!,5,FALSE)),UPPER(RIGHT(VLOOKUP($A840,#REF!,5,FALSE),1)),"")</f>
        <v>#REF!</v>
      </c>
      <c r="L840" s="42" t="e">
        <f>IF(LEN(VLOOKUP($A840,#REF!,6,FALSE)),UPPER(RIGHT(VLOOKUP($A840,#REF!,6,FALSE),1)),"")</f>
        <v>#REF!</v>
      </c>
      <c r="M840" s="43" t="e">
        <f>IF(LEN(VLOOKUP($A840,#REF!,7,FALSE)),UPPER(RIGHT(VLOOKUP($A840,#REF!,7,FALSE),1)),"")</f>
        <v>#REF!</v>
      </c>
      <c r="N840" s="206"/>
      <c r="O840" s="206"/>
      <c r="P840" s="206"/>
      <c r="Q840" s="206"/>
      <c r="R840" s="206"/>
      <c r="S840" s="63" t="e">
        <f>HLOOKUP("Device Tree Pin Name",#REF!,MATCH($A840,#REF!,0),FALSE)</f>
        <v>#REF!</v>
      </c>
      <c r="T840" s="47" t="e">
        <f>HLOOKUP("power rail",#REF!,MATCH($A840,#REF!,0),FALSE)</f>
        <v>#REF!</v>
      </c>
      <c r="U840" s="62" t="e">
        <f>HLOOKUP("Wake Capable",#REF!,MATCH($A840,#REF!,0),FALSE)</f>
        <v>#REF!</v>
      </c>
      <c r="V840" s="62" t="e">
        <f>HLOOKUP("Strap",#REF!,MATCH($A840,#REF!,0),FALSE)</f>
        <v>#REF!</v>
      </c>
      <c r="W840" s="62"/>
      <c r="X840" s="62"/>
      <c r="Y840" s="62"/>
      <c r="Z840" s="47"/>
      <c r="AA840" s="47" t="e">
        <f>HLOOKUP("Pad type",#REF!,MATCH($A840,#REF!,0),FALSE)</f>
        <v>#REF!</v>
      </c>
      <c r="AB840" s="63"/>
      <c r="AC840" s="63" t="e">
        <f>HLOOKUP("POR Pin State",#REF!,MATCH($A840,#REF!,0),FALSE)</f>
        <v>#REF!</v>
      </c>
      <c r="AD840" s="207"/>
      <c r="AE840" s="208"/>
      <c r="AF840" s="208"/>
      <c r="AG840" s="208"/>
      <c r="AH840" s="209"/>
      <c r="AI840" s="209"/>
      <c r="AJ840" s="210"/>
      <c r="AK840" s="210"/>
      <c r="AL840" s="210"/>
      <c r="AM840" s="210"/>
      <c r="AN840" s="210"/>
      <c r="AO840" s="210"/>
      <c r="AP840" s="210"/>
      <c r="AQ840" s="215" t="s">
        <v>2009</v>
      </c>
      <c r="AR840" s="105"/>
      <c r="AS840" s="105"/>
      <c r="AT840" s="105"/>
      <c r="AU840" s="105"/>
      <c r="AV840" s="105"/>
      <c r="AW840" s="105"/>
      <c r="AX840" s="105"/>
      <c r="AY840" s="105"/>
      <c r="AZ840" s="105"/>
      <c r="BA840" s="105"/>
      <c r="BB840" s="218"/>
      <c r="BC840" s="105"/>
      <c r="BD840" s="250"/>
      <c r="BE840" s="252" t="s">
        <v>2010</v>
      </c>
      <c r="BF840" s="147" t="e">
        <f>VLOOKUP($A840,#REF!,34,FALSE)</f>
        <v>#REF!</v>
      </c>
      <c r="BG840" s="147" t="e">
        <f>VLOOKUP($A840,#REF!,22,FALSE)</f>
        <v>#REF!</v>
      </c>
      <c r="BH840" s="149"/>
    </row>
    <row r="841" s="5" customFormat="1" ht="12.95" customHeight="1" spans="1:60">
      <c r="A841" s="48" t="s">
        <v>2011</v>
      </c>
      <c r="B841" s="38" t="e">
        <f>VLOOKUP($A841,#REF!,34,FALSE)</f>
        <v>#REF!</v>
      </c>
      <c r="C841" s="39" t="str">
        <f t="shared" si="170"/>
        <v>unused_DDR_XM2_B2B_CS_CKE0</v>
      </c>
      <c r="D841" s="40" t="e">
        <f>IF(LEN(VLOOKUP($A841,#REF!,8,FALSE)),LEFT(VLOOKUP($A841,#REF!,8,FALSE),LEN(VLOOKUP($A841,#REF!,8,FALSE))-2),"")</f>
        <v>#REF!</v>
      </c>
      <c r="E841" s="41" t="e">
        <f>IF(LEN(VLOOKUP($A841,#REF!,4,FALSE)),IF(INDEX(#REF!,MATCH($A841,#REF!,0),1),LEFT(VLOOKUP($A841,#REF!,4,FALSE),LEN(VLOOKUP($A841,#REF!,4,FALSE))-2),CONCATENATE(LEFT(VLOOKUP($A841,#REF!,4,FALSE),LEN(VLOOKUP($A841,#REF!,4,FALSE))-2),"*")),"")</f>
        <v>#REF!</v>
      </c>
      <c r="F841" s="42" t="e">
        <f>IF(LEN(VLOOKUP($A841,#REF!,5,FALSE)),IF(INDEX(#REF!,MATCH($A841,#REF!,0),2),LEFT(VLOOKUP($A841,#REF!,5,FALSE),LEN(VLOOKUP($A841,#REF!,5,FALSE))-2),CONCATENATE(LEFT(VLOOKUP($A841,#REF!,5,FALSE),LEN(VLOOKUP($A841,#REF!,5,FALSE))-2),"*")),"")</f>
        <v>#REF!</v>
      </c>
      <c r="G841" s="42" t="e">
        <f>IF(LEN(VLOOKUP($A841,#REF!,6,FALSE)),IF(INDEX(#REF!,MATCH($A841,#REF!,0),3),LEFT(VLOOKUP($A841,#REF!,6,FALSE),LEN(VLOOKUP($A841,#REF!,6,FALSE))-2),CONCATENATE(LEFT(VLOOKUP($A841,#REF!,6,FALSE),LEN(VLOOKUP($A841,#REF!,6,FALSE))-2),"*")),"")</f>
        <v>#REF!</v>
      </c>
      <c r="H841" s="43" t="e">
        <f>IF(LEN(VLOOKUP($A841,#REF!,7,FALSE)),IF(INDEX(#REF!,MATCH($A841,#REF!,0),4),LEFT(VLOOKUP($A841,#REF!,7,FALSE),LEN(VLOOKUP($A841,#REF!,7,FALSE))-2),CONCATENATE(LEFT(VLOOKUP($A841,#REF!,7,FALSE),LEN(VLOOKUP($A841,#REF!,7,FALSE))-2),"*")),"")</f>
        <v>#REF!</v>
      </c>
      <c r="I841" s="54" t="e">
        <f>IF(LEN(VLOOKUP($A841,#REF!,8,FALSE)),UPPER(RIGHT(VLOOKUP($A841,#REF!,8,FALSE),1)),"")</f>
        <v>#REF!</v>
      </c>
      <c r="J841" s="42" t="e">
        <f>IF(LEN(VLOOKUP($A841,#REF!,4,FALSE)),UPPER(RIGHT(VLOOKUP($A841,#REF!,4,FALSE),1)),"")</f>
        <v>#REF!</v>
      </c>
      <c r="K841" s="42" t="e">
        <f>IF(LEN(VLOOKUP($A841,#REF!,5,FALSE)),UPPER(RIGHT(VLOOKUP($A841,#REF!,5,FALSE),1)),"")</f>
        <v>#REF!</v>
      </c>
      <c r="L841" s="42" t="e">
        <f>IF(LEN(VLOOKUP($A841,#REF!,6,FALSE)),UPPER(RIGHT(VLOOKUP($A841,#REF!,6,FALSE),1)),"")</f>
        <v>#REF!</v>
      </c>
      <c r="M841" s="43" t="e">
        <f>IF(LEN(VLOOKUP($A841,#REF!,7,FALSE)),UPPER(RIGHT(VLOOKUP($A841,#REF!,7,FALSE),1)),"")</f>
        <v>#REF!</v>
      </c>
      <c r="N841" s="206"/>
      <c r="O841" s="206"/>
      <c r="P841" s="206"/>
      <c r="Q841" s="206"/>
      <c r="R841" s="206"/>
      <c r="S841" s="63" t="e">
        <f>HLOOKUP("Device Tree Pin Name",#REF!,MATCH($A841,#REF!,0),FALSE)</f>
        <v>#REF!</v>
      </c>
      <c r="T841" s="47" t="e">
        <f>HLOOKUP("power rail",#REF!,MATCH($A841,#REF!,0),FALSE)</f>
        <v>#REF!</v>
      </c>
      <c r="U841" s="62" t="e">
        <f>HLOOKUP("Wake Capable",#REF!,MATCH($A841,#REF!,0),FALSE)</f>
        <v>#REF!</v>
      </c>
      <c r="V841" s="62" t="e">
        <f>HLOOKUP("Strap",#REF!,MATCH($A841,#REF!,0),FALSE)</f>
        <v>#REF!</v>
      </c>
      <c r="W841" s="62"/>
      <c r="X841" s="62"/>
      <c r="Y841" s="62"/>
      <c r="Z841" s="47"/>
      <c r="AA841" s="47" t="e">
        <f>HLOOKUP("Pad type",#REF!,MATCH($A841,#REF!,0),FALSE)</f>
        <v>#REF!</v>
      </c>
      <c r="AB841" s="63"/>
      <c r="AC841" s="63" t="e">
        <f>HLOOKUP("POR Pin State",#REF!,MATCH($A841,#REF!,0),FALSE)</f>
        <v>#REF!</v>
      </c>
      <c r="AD841" s="207"/>
      <c r="AE841" s="208"/>
      <c r="AF841" s="208"/>
      <c r="AG841" s="208"/>
      <c r="AH841" s="209"/>
      <c r="AI841" s="209"/>
      <c r="AJ841" s="210"/>
      <c r="AK841" s="210"/>
      <c r="AL841" s="210"/>
      <c r="AM841" s="210"/>
      <c r="AN841" s="210"/>
      <c r="AO841" s="210"/>
      <c r="AP841" s="210"/>
      <c r="AQ841" s="215" t="s">
        <v>2011</v>
      </c>
      <c r="AR841" s="105"/>
      <c r="AS841" s="105"/>
      <c r="AT841" s="105"/>
      <c r="AU841" s="105"/>
      <c r="AV841" s="105"/>
      <c r="AW841" s="105"/>
      <c r="AX841" s="105"/>
      <c r="AY841" s="105"/>
      <c r="AZ841" s="105"/>
      <c r="BA841" s="105"/>
      <c r="BB841" s="218"/>
      <c r="BC841" s="105"/>
      <c r="BD841" s="250"/>
      <c r="BE841" s="252" t="s">
        <v>2012</v>
      </c>
      <c r="BF841" s="147" t="e">
        <f>VLOOKUP($A841,#REF!,34,FALSE)</f>
        <v>#REF!</v>
      </c>
      <c r="BG841" s="147" t="e">
        <f>VLOOKUP($A841,#REF!,22,FALSE)</f>
        <v>#REF!</v>
      </c>
      <c r="BH841" s="149"/>
    </row>
    <row r="842" s="5" customFormat="1" ht="12.95" customHeight="1" spans="1:60">
      <c r="A842" s="48" t="s">
        <v>2013</v>
      </c>
      <c r="B842" s="38" t="e">
        <f>VLOOKUP($A842,#REF!,34,FALSE)</f>
        <v>#REF!</v>
      </c>
      <c r="C842" s="39" t="str">
        <f t="shared" si="170"/>
        <v>unused_DDR_XM2_B2B_CS_CKE1</v>
      </c>
      <c r="D842" s="40" t="e">
        <f>IF(LEN(VLOOKUP($A842,#REF!,8,FALSE)),LEFT(VLOOKUP($A842,#REF!,8,FALSE),LEN(VLOOKUP($A842,#REF!,8,FALSE))-2),"")</f>
        <v>#REF!</v>
      </c>
      <c r="E842" s="41" t="e">
        <f>IF(LEN(VLOOKUP($A842,#REF!,4,FALSE)),IF(INDEX(#REF!,MATCH($A842,#REF!,0),1),LEFT(VLOOKUP($A842,#REF!,4,FALSE),LEN(VLOOKUP($A842,#REF!,4,FALSE))-2),CONCATENATE(LEFT(VLOOKUP($A842,#REF!,4,FALSE),LEN(VLOOKUP($A842,#REF!,4,FALSE))-2),"*")),"")</f>
        <v>#REF!</v>
      </c>
      <c r="F842" s="42" t="e">
        <f>IF(LEN(VLOOKUP($A842,#REF!,5,FALSE)),IF(INDEX(#REF!,MATCH($A842,#REF!,0),2),LEFT(VLOOKUP($A842,#REF!,5,FALSE),LEN(VLOOKUP($A842,#REF!,5,FALSE))-2),CONCATENATE(LEFT(VLOOKUP($A842,#REF!,5,FALSE),LEN(VLOOKUP($A842,#REF!,5,FALSE))-2),"*")),"")</f>
        <v>#REF!</v>
      </c>
      <c r="G842" s="42" t="e">
        <f>IF(LEN(VLOOKUP($A842,#REF!,6,FALSE)),IF(INDEX(#REF!,MATCH($A842,#REF!,0),3),LEFT(VLOOKUP($A842,#REF!,6,FALSE),LEN(VLOOKUP($A842,#REF!,6,FALSE))-2),CONCATENATE(LEFT(VLOOKUP($A842,#REF!,6,FALSE),LEN(VLOOKUP($A842,#REF!,6,FALSE))-2),"*")),"")</f>
        <v>#REF!</v>
      </c>
      <c r="H842" s="43" t="e">
        <f>IF(LEN(VLOOKUP($A842,#REF!,7,FALSE)),IF(INDEX(#REF!,MATCH($A842,#REF!,0),4),LEFT(VLOOKUP($A842,#REF!,7,FALSE),LEN(VLOOKUP($A842,#REF!,7,FALSE))-2),CONCATENATE(LEFT(VLOOKUP($A842,#REF!,7,FALSE),LEN(VLOOKUP($A842,#REF!,7,FALSE))-2),"*")),"")</f>
        <v>#REF!</v>
      </c>
      <c r="I842" s="54" t="e">
        <f>IF(LEN(VLOOKUP($A842,#REF!,8,FALSE)),UPPER(RIGHT(VLOOKUP($A842,#REF!,8,FALSE),1)),"")</f>
        <v>#REF!</v>
      </c>
      <c r="J842" s="42" t="e">
        <f>IF(LEN(VLOOKUP($A842,#REF!,4,FALSE)),UPPER(RIGHT(VLOOKUP($A842,#REF!,4,FALSE),1)),"")</f>
        <v>#REF!</v>
      </c>
      <c r="K842" s="42" t="e">
        <f>IF(LEN(VLOOKUP($A842,#REF!,5,FALSE)),UPPER(RIGHT(VLOOKUP($A842,#REF!,5,FALSE),1)),"")</f>
        <v>#REF!</v>
      </c>
      <c r="L842" s="42" t="e">
        <f>IF(LEN(VLOOKUP($A842,#REF!,6,FALSE)),UPPER(RIGHT(VLOOKUP($A842,#REF!,6,FALSE),1)),"")</f>
        <v>#REF!</v>
      </c>
      <c r="M842" s="43" t="e">
        <f>IF(LEN(VLOOKUP($A842,#REF!,7,FALSE)),UPPER(RIGHT(VLOOKUP($A842,#REF!,7,FALSE),1)),"")</f>
        <v>#REF!</v>
      </c>
      <c r="N842" s="206"/>
      <c r="O842" s="206"/>
      <c r="P842" s="206"/>
      <c r="Q842" s="206"/>
      <c r="R842" s="206"/>
      <c r="S842" s="63" t="e">
        <f>HLOOKUP("Device Tree Pin Name",#REF!,MATCH($A842,#REF!,0),FALSE)</f>
        <v>#REF!</v>
      </c>
      <c r="T842" s="47" t="e">
        <f>HLOOKUP("power rail",#REF!,MATCH($A842,#REF!,0),FALSE)</f>
        <v>#REF!</v>
      </c>
      <c r="U842" s="62" t="e">
        <f>HLOOKUP("Wake Capable",#REF!,MATCH($A842,#REF!,0),FALSE)</f>
        <v>#REF!</v>
      </c>
      <c r="V842" s="62" t="e">
        <f>HLOOKUP("Strap",#REF!,MATCH($A842,#REF!,0),FALSE)</f>
        <v>#REF!</v>
      </c>
      <c r="W842" s="62"/>
      <c r="X842" s="62"/>
      <c r="Y842" s="62"/>
      <c r="Z842" s="47"/>
      <c r="AA842" s="47" t="e">
        <f>HLOOKUP("Pad type",#REF!,MATCH($A842,#REF!,0),FALSE)</f>
        <v>#REF!</v>
      </c>
      <c r="AB842" s="63"/>
      <c r="AC842" s="63" t="e">
        <f>HLOOKUP("POR Pin State",#REF!,MATCH($A842,#REF!,0),FALSE)</f>
        <v>#REF!</v>
      </c>
      <c r="AD842" s="207"/>
      <c r="AE842" s="208"/>
      <c r="AF842" s="208"/>
      <c r="AG842" s="208"/>
      <c r="AH842" s="209"/>
      <c r="AI842" s="209"/>
      <c r="AJ842" s="210"/>
      <c r="AK842" s="210"/>
      <c r="AL842" s="210"/>
      <c r="AM842" s="210"/>
      <c r="AN842" s="210"/>
      <c r="AO842" s="210"/>
      <c r="AP842" s="210"/>
      <c r="AQ842" s="215" t="s">
        <v>2013</v>
      </c>
      <c r="AR842" s="105"/>
      <c r="AS842" s="105"/>
      <c r="AT842" s="105"/>
      <c r="AU842" s="105"/>
      <c r="AV842" s="105"/>
      <c r="AW842" s="105"/>
      <c r="AX842" s="105"/>
      <c r="AY842" s="105"/>
      <c r="AZ842" s="105"/>
      <c r="BA842" s="105"/>
      <c r="BB842" s="218"/>
      <c r="BC842" s="105"/>
      <c r="BD842" s="250"/>
      <c r="BE842" s="252" t="s">
        <v>2014</v>
      </c>
      <c r="BF842" s="147" t="e">
        <f>VLOOKUP($A842,#REF!,34,FALSE)</f>
        <v>#REF!</v>
      </c>
      <c r="BG842" s="147" t="e">
        <f>VLOOKUP($A842,#REF!,22,FALSE)</f>
        <v>#REF!</v>
      </c>
      <c r="BH842" s="149"/>
    </row>
    <row r="843" s="5" customFormat="1" ht="12.95" customHeight="1" spans="1:60">
      <c r="A843" s="48" t="s">
        <v>2015</v>
      </c>
      <c r="B843" s="38" t="e">
        <f>VLOOKUP($A843,#REF!,34,FALSE)</f>
        <v>#REF!</v>
      </c>
      <c r="C843" s="39" t="str">
        <f t="shared" si="170"/>
        <v>unused_DDR_XM2_B2A_CLK_P</v>
      </c>
      <c r="D843" s="40" t="e">
        <f>IF(LEN(VLOOKUP($A843,#REF!,8,FALSE)),LEFT(VLOOKUP($A843,#REF!,8,FALSE),LEN(VLOOKUP($A843,#REF!,8,FALSE))-2),"")</f>
        <v>#REF!</v>
      </c>
      <c r="E843" s="41" t="e">
        <f>IF(LEN(VLOOKUP($A843,#REF!,4,FALSE)),IF(INDEX(#REF!,MATCH($A843,#REF!,0),1),LEFT(VLOOKUP($A843,#REF!,4,FALSE),LEN(VLOOKUP($A843,#REF!,4,FALSE))-2),CONCATENATE(LEFT(VLOOKUP($A843,#REF!,4,FALSE),LEN(VLOOKUP($A843,#REF!,4,FALSE))-2),"*")),"")</f>
        <v>#REF!</v>
      </c>
      <c r="F843" s="42" t="e">
        <f>IF(LEN(VLOOKUP($A843,#REF!,5,FALSE)),IF(INDEX(#REF!,MATCH($A843,#REF!,0),2),LEFT(VLOOKUP($A843,#REF!,5,FALSE),LEN(VLOOKUP($A843,#REF!,5,FALSE))-2),CONCATENATE(LEFT(VLOOKUP($A843,#REF!,5,FALSE),LEN(VLOOKUP($A843,#REF!,5,FALSE))-2),"*")),"")</f>
        <v>#REF!</v>
      </c>
      <c r="G843" s="42" t="e">
        <f>IF(LEN(VLOOKUP($A843,#REF!,6,FALSE)),IF(INDEX(#REF!,MATCH($A843,#REF!,0),3),LEFT(VLOOKUP($A843,#REF!,6,FALSE),LEN(VLOOKUP($A843,#REF!,6,FALSE))-2),CONCATENATE(LEFT(VLOOKUP($A843,#REF!,6,FALSE),LEN(VLOOKUP($A843,#REF!,6,FALSE))-2),"*")),"")</f>
        <v>#REF!</v>
      </c>
      <c r="H843" s="43" t="e">
        <f>IF(LEN(VLOOKUP($A843,#REF!,7,FALSE)),IF(INDEX(#REF!,MATCH($A843,#REF!,0),4),LEFT(VLOOKUP($A843,#REF!,7,FALSE),LEN(VLOOKUP($A843,#REF!,7,FALSE))-2),CONCATENATE(LEFT(VLOOKUP($A843,#REF!,7,FALSE),LEN(VLOOKUP($A843,#REF!,7,FALSE))-2),"*")),"")</f>
        <v>#REF!</v>
      </c>
      <c r="I843" s="54" t="e">
        <f>IF(LEN(VLOOKUP($A843,#REF!,8,FALSE)),UPPER(RIGHT(VLOOKUP($A843,#REF!,8,FALSE),1)),"")</f>
        <v>#REF!</v>
      </c>
      <c r="J843" s="42" t="e">
        <f>IF(LEN(VLOOKUP($A843,#REF!,4,FALSE)),UPPER(RIGHT(VLOOKUP($A843,#REF!,4,FALSE),1)),"")</f>
        <v>#REF!</v>
      </c>
      <c r="K843" s="42" t="e">
        <f>IF(LEN(VLOOKUP($A843,#REF!,5,FALSE)),UPPER(RIGHT(VLOOKUP($A843,#REF!,5,FALSE),1)),"")</f>
        <v>#REF!</v>
      </c>
      <c r="L843" s="42" t="e">
        <f>IF(LEN(VLOOKUP($A843,#REF!,6,FALSE)),UPPER(RIGHT(VLOOKUP($A843,#REF!,6,FALSE),1)),"")</f>
        <v>#REF!</v>
      </c>
      <c r="M843" s="43" t="e">
        <f>IF(LEN(VLOOKUP($A843,#REF!,7,FALSE)),UPPER(RIGHT(VLOOKUP($A843,#REF!,7,FALSE),1)),"")</f>
        <v>#REF!</v>
      </c>
      <c r="N843" s="206"/>
      <c r="O843" s="206"/>
      <c r="P843" s="206"/>
      <c r="Q843" s="206"/>
      <c r="R843" s="206"/>
      <c r="S843" s="63" t="e">
        <f>HLOOKUP("Device Tree Pin Name",#REF!,MATCH($A843,#REF!,0),FALSE)</f>
        <v>#REF!</v>
      </c>
      <c r="T843" s="47" t="e">
        <f>HLOOKUP("power rail",#REF!,MATCH($A843,#REF!,0),FALSE)</f>
        <v>#REF!</v>
      </c>
      <c r="U843" s="62" t="e">
        <f>HLOOKUP("Wake Capable",#REF!,MATCH($A843,#REF!,0),FALSE)</f>
        <v>#REF!</v>
      </c>
      <c r="V843" s="62" t="e">
        <f>HLOOKUP("Strap",#REF!,MATCH($A843,#REF!,0),FALSE)</f>
        <v>#REF!</v>
      </c>
      <c r="W843" s="62"/>
      <c r="X843" s="62"/>
      <c r="Y843" s="62"/>
      <c r="Z843" s="47"/>
      <c r="AA843" s="47" t="e">
        <f>HLOOKUP("Pad type",#REF!,MATCH($A843,#REF!,0),FALSE)</f>
        <v>#REF!</v>
      </c>
      <c r="AB843" s="63"/>
      <c r="AC843" s="63" t="e">
        <f>HLOOKUP("POR Pin State",#REF!,MATCH($A843,#REF!,0),FALSE)</f>
        <v>#REF!</v>
      </c>
      <c r="AD843" s="207"/>
      <c r="AE843" s="208"/>
      <c r="AF843" s="208"/>
      <c r="AG843" s="208"/>
      <c r="AH843" s="209"/>
      <c r="AI843" s="209"/>
      <c r="AJ843" s="210"/>
      <c r="AK843" s="210"/>
      <c r="AL843" s="210"/>
      <c r="AM843" s="210"/>
      <c r="AN843" s="210"/>
      <c r="AO843" s="210"/>
      <c r="AP843" s="210"/>
      <c r="AQ843" s="215" t="s">
        <v>2015</v>
      </c>
      <c r="AR843" s="105"/>
      <c r="AS843" s="105"/>
      <c r="AT843" s="105"/>
      <c r="AU843" s="105"/>
      <c r="AV843" s="105"/>
      <c r="AW843" s="105"/>
      <c r="AX843" s="105"/>
      <c r="AY843" s="105"/>
      <c r="AZ843" s="105"/>
      <c r="BA843" s="105"/>
      <c r="BB843" s="218"/>
      <c r="BC843" s="105"/>
      <c r="BD843" s="250"/>
      <c r="BE843" s="252" t="s">
        <v>2016</v>
      </c>
      <c r="BF843" s="147" t="e">
        <f>VLOOKUP($A843,#REF!,34,FALSE)</f>
        <v>#REF!</v>
      </c>
      <c r="BG843" s="147" t="e">
        <f>VLOOKUP($A843,#REF!,22,FALSE)</f>
        <v>#REF!</v>
      </c>
      <c r="BH843" s="149"/>
    </row>
    <row r="844" s="5" customFormat="1" ht="12.95" customHeight="1" spans="1:60">
      <c r="A844" s="48" t="s">
        <v>2017</v>
      </c>
      <c r="B844" s="38" t="e">
        <f>VLOOKUP($A844,#REF!,34,FALSE)</f>
        <v>#REF!</v>
      </c>
      <c r="C844" s="39" t="str">
        <f t="shared" ref="C844:C854" si="171">CONCATENATE("unused_",A844)</f>
        <v>unused_DDR_XM2_B2A_CLK_N</v>
      </c>
      <c r="D844" s="40" t="e">
        <f>IF(LEN(VLOOKUP($A844,#REF!,8,FALSE)),LEFT(VLOOKUP($A844,#REF!,8,FALSE),LEN(VLOOKUP($A844,#REF!,8,FALSE))-2),"")</f>
        <v>#REF!</v>
      </c>
      <c r="E844" s="41" t="e">
        <f>IF(LEN(VLOOKUP($A844,#REF!,4,FALSE)),IF(INDEX(#REF!,MATCH($A844,#REF!,0),1),LEFT(VLOOKUP($A844,#REF!,4,FALSE),LEN(VLOOKUP($A844,#REF!,4,FALSE))-2),CONCATENATE(LEFT(VLOOKUP($A844,#REF!,4,FALSE),LEN(VLOOKUP($A844,#REF!,4,FALSE))-2),"*")),"")</f>
        <v>#REF!</v>
      </c>
      <c r="F844" s="42" t="e">
        <f>IF(LEN(VLOOKUP($A844,#REF!,5,FALSE)),IF(INDEX(#REF!,MATCH($A844,#REF!,0),2),LEFT(VLOOKUP($A844,#REF!,5,FALSE),LEN(VLOOKUP($A844,#REF!,5,FALSE))-2),CONCATENATE(LEFT(VLOOKUP($A844,#REF!,5,FALSE),LEN(VLOOKUP($A844,#REF!,5,FALSE))-2),"*")),"")</f>
        <v>#REF!</v>
      </c>
      <c r="G844" s="42" t="e">
        <f>IF(LEN(VLOOKUP($A844,#REF!,6,FALSE)),IF(INDEX(#REF!,MATCH($A844,#REF!,0),3),LEFT(VLOOKUP($A844,#REF!,6,FALSE),LEN(VLOOKUP($A844,#REF!,6,FALSE))-2),CONCATENATE(LEFT(VLOOKUP($A844,#REF!,6,FALSE),LEN(VLOOKUP($A844,#REF!,6,FALSE))-2),"*")),"")</f>
        <v>#REF!</v>
      </c>
      <c r="H844" s="43" t="e">
        <f>IF(LEN(VLOOKUP($A844,#REF!,7,FALSE)),IF(INDEX(#REF!,MATCH($A844,#REF!,0),4),LEFT(VLOOKUP($A844,#REF!,7,FALSE),LEN(VLOOKUP($A844,#REF!,7,FALSE))-2),CONCATENATE(LEFT(VLOOKUP($A844,#REF!,7,FALSE),LEN(VLOOKUP($A844,#REF!,7,FALSE))-2),"*")),"")</f>
        <v>#REF!</v>
      </c>
      <c r="I844" s="54" t="e">
        <f>IF(LEN(VLOOKUP($A844,#REF!,8,FALSE)),UPPER(RIGHT(VLOOKUP($A844,#REF!,8,FALSE),1)),"")</f>
        <v>#REF!</v>
      </c>
      <c r="J844" s="42" t="e">
        <f>IF(LEN(VLOOKUP($A844,#REF!,4,FALSE)),UPPER(RIGHT(VLOOKUP($A844,#REF!,4,FALSE),1)),"")</f>
        <v>#REF!</v>
      </c>
      <c r="K844" s="42" t="e">
        <f>IF(LEN(VLOOKUP($A844,#REF!,5,FALSE)),UPPER(RIGHT(VLOOKUP($A844,#REF!,5,FALSE),1)),"")</f>
        <v>#REF!</v>
      </c>
      <c r="L844" s="42" t="e">
        <f>IF(LEN(VLOOKUP($A844,#REF!,6,FALSE)),UPPER(RIGHT(VLOOKUP($A844,#REF!,6,FALSE),1)),"")</f>
        <v>#REF!</v>
      </c>
      <c r="M844" s="43" t="e">
        <f>IF(LEN(VLOOKUP($A844,#REF!,7,FALSE)),UPPER(RIGHT(VLOOKUP($A844,#REF!,7,FALSE),1)),"")</f>
        <v>#REF!</v>
      </c>
      <c r="N844" s="206"/>
      <c r="O844" s="206"/>
      <c r="P844" s="206"/>
      <c r="Q844" s="206"/>
      <c r="R844" s="206"/>
      <c r="S844" s="63" t="e">
        <f>HLOOKUP("Device Tree Pin Name",#REF!,MATCH($A844,#REF!,0),FALSE)</f>
        <v>#REF!</v>
      </c>
      <c r="T844" s="47" t="e">
        <f>HLOOKUP("power rail",#REF!,MATCH($A844,#REF!,0),FALSE)</f>
        <v>#REF!</v>
      </c>
      <c r="U844" s="62" t="e">
        <f>HLOOKUP("Wake Capable",#REF!,MATCH($A844,#REF!,0),FALSE)</f>
        <v>#REF!</v>
      </c>
      <c r="V844" s="62" t="e">
        <f>HLOOKUP("Strap",#REF!,MATCH($A844,#REF!,0),FALSE)</f>
        <v>#REF!</v>
      </c>
      <c r="W844" s="62"/>
      <c r="X844" s="62"/>
      <c r="Y844" s="62"/>
      <c r="Z844" s="47"/>
      <c r="AA844" s="47" t="e">
        <f>HLOOKUP("Pad type",#REF!,MATCH($A844,#REF!,0),FALSE)</f>
        <v>#REF!</v>
      </c>
      <c r="AB844" s="63"/>
      <c r="AC844" s="63" t="e">
        <f>HLOOKUP("POR Pin State",#REF!,MATCH($A844,#REF!,0),FALSE)</f>
        <v>#REF!</v>
      </c>
      <c r="AD844" s="207"/>
      <c r="AE844" s="208"/>
      <c r="AF844" s="208"/>
      <c r="AG844" s="208"/>
      <c r="AH844" s="209"/>
      <c r="AI844" s="209"/>
      <c r="AJ844" s="210"/>
      <c r="AK844" s="210"/>
      <c r="AL844" s="210"/>
      <c r="AM844" s="210"/>
      <c r="AN844" s="210"/>
      <c r="AO844" s="210"/>
      <c r="AP844" s="210"/>
      <c r="AQ844" s="215" t="s">
        <v>2017</v>
      </c>
      <c r="AR844" s="105"/>
      <c r="AS844" s="105"/>
      <c r="AT844" s="105"/>
      <c r="AU844" s="105"/>
      <c r="AV844" s="105"/>
      <c r="AW844" s="105"/>
      <c r="AX844" s="105"/>
      <c r="AY844" s="105"/>
      <c r="AZ844" s="105"/>
      <c r="BA844" s="105"/>
      <c r="BB844" s="218"/>
      <c r="BC844" s="105"/>
      <c r="BD844" s="250"/>
      <c r="BE844" s="252" t="s">
        <v>2018</v>
      </c>
      <c r="BF844" s="147" t="e">
        <f>VLOOKUP($A844,#REF!,34,FALSE)</f>
        <v>#REF!</v>
      </c>
      <c r="BG844" s="147" t="e">
        <f>VLOOKUP($A844,#REF!,22,FALSE)</f>
        <v>#REF!</v>
      </c>
      <c r="BH844" s="149"/>
    </row>
    <row r="845" s="5" customFormat="1" ht="12.95" customHeight="1" spans="1:60">
      <c r="A845" s="48" t="s">
        <v>2019</v>
      </c>
      <c r="B845" s="38" t="e">
        <f>VLOOKUP($A845,#REF!,34,FALSE)</f>
        <v>#REF!</v>
      </c>
      <c r="C845" s="39" t="str">
        <f t="shared" si="171"/>
        <v>unused_DDR_XM2_B2B_CLK_P</v>
      </c>
      <c r="D845" s="40" t="e">
        <f>IF(LEN(VLOOKUP($A845,#REF!,8,FALSE)),LEFT(VLOOKUP($A845,#REF!,8,FALSE),LEN(VLOOKUP($A845,#REF!,8,FALSE))-2),"")</f>
        <v>#REF!</v>
      </c>
      <c r="E845" s="41" t="e">
        <f>IF(LEN(VLOOKUP($A845,#REF!,4,FALSE)),IF(INDEX(#REF!,MATCH($A845,#REF!,0),1),LEFT(VLOOKUP($A845,#REF!,4,FALSE),LEN(VLOOKUP($A845,#REF!,4,FALSE))-2),CONCATENATE(LEFT(VLOOKUP($A845,#REF!,4,FALSE),LEN(VLOOKUP($A845,#REF!,4,FALSE))-2),"*")),"")</f>
        <v>#REF!</v>
      </c>
      <c r="F845" s="42" t="e">
        <f>IF(LEN(VLOOKUP($A845,#REF!,5,FALSE)),IF(INDEX(#REF!,MATCH($A845,#REF!,0),2),LEFT(VLOOKUP($A845,#REF!,5,FALSE),LEN(VLOOKUP($A845,#REF!,5,FALSE))-2),CONCATENATE(LEFT(VLOOKUP($A845,#REF!,5,FALSE),LEN(VLOOKUP($A845,#REF!,5,FALSE))-2),"*")),"")</f>
        <v>#REF!</v>
      </c>
      <c r="G845" s="42" t="e">
        <f>IF(LEN(VLOOKUP($A845,#REF!,6,FALSE)),IF(INDEX(#REF!,MATCH($A845,#REF!,0),3),LEFT(VLOOKUP($A845,#REF!,6,FALSE),LEN(VLOOKUP($A845,#REF!,6,FALSE))-2),CONCATENATE(LEFT(VLOOKUP($A845,#REF!,6,FALSE),LEN(VLOOKUP($A845,#REF!,6,FALSE))-2),"*")),"")</f>
        <v>#REF!</v>
      </c>
      <c r="H845" s="43" t="e">
        <f>IF(LEN(VLOOKUP($A845,#REF!,7,FALSE)),IF(INDEX(#REF!,MATCH($A845,#REF!,0),4),LEFT(VLOOKUP($A845,#REF!,7,FALSE),LEN(VLOOKUP($A845,#REF!,7,FALSE))-2),CONCATENATE(LEFT(VLOOKUP($A845,#REF!,7,FALSE),LEN(VLOOKUP($A845,#REF!,7,FALSE))-2),"*")),"")</f>
        <v>#REF!</v>
      </c>
      <c r="I845" s="54" t="e">
        <f>IF(LEN(VLOOKUP($A845,#REF!,8,FALSE)),UPPER(RIGHT(VLOOKUP($A845,#REF!,8,FALSE),1)),"")</f>
        <v>#REF!</v>
      </c>
      <c r="J845" s="42" t="e">
        <f>IF(LEN(VLOOKUP($A845,#REF!,4,FALSE)),UPPER(RIGHT(VLOOKUP($A845,#REF!,4,FALSE),1)),"")</f>
        <v>#REF!</v>
      </c>
      <c r="K845" s="42" t="e">
        <f>IF(LEN(VLOOKUP($A845,#REF!,5,FALSE)),UPPER(RIGHT(VLOOKUP($A845,#REF!,5,FALSE),1)),"")</f>
        <v>#REF!</v>
      </c>
      <c r="L845" s="42" t="e">
        <f>IF(LEN(VLOOKUP($A845,#REF!,6,FALSE)),UPPER(RIGHT(VLOOKUP($A845,#REF!,6,FALSE),1)),"")</f>
        <v>#REF!</v>
      </c>
      <c r="M845" s="43" t="e">
        <f>IF(LEN(VLOOKUP($A845,#REF!,7,FALSE)),UPPER(RIGHT(VLOOKUP($A845,#REF!,7,FALSE),1)),"")</f>
        <v>#REF!</v>
      </c>
      <c r="N845" s="206"/>
      <c r="O845" s="206"/>
      <c r="P845" s="206"/>
      <c r="Q845" s="206"/>
      <c r="R845" s="206"/>
      <c r="S845" s="63" t="e">
        <f>HLOOKUP("Device Tree Pin Name",#REF!,MATCH($A845,#REF!,0),FALSE)</f>
        <v>#REF!</v>
      </c>
      <c r="T845" s="47" t="e">
        <f>HLOOKUP("power rail",#REF!,MATCH($A845,#REF!,0),FALSE)</f>
        <v>#REF!</v>
      </c>
      <c r="U845" s="62" t="e">
        <f>HLOOKUP("Wake Capable",#REF!,MATCH($A845,#REF!,0),FALSE)</f>
        <v>#REF!</v>
      </c>
      <c r="V845" s="62" t="e">
        <f>HLOOKUP("Strap",#REF!,MATCH($A845,#REF!,0),FALSE)</f>
        <v>#REF!</v>
      </c>
      <c r="W845" s="62"/>
      <c r="X845" s="62"/>
      <c r="Y845" s="62"/>
      <c r="Z845" s="47"/>
      <c r="AA845" s="47" t="e">
        <f>HLOOKUP("Pad type",#REF!,MATCH($A845,#REF!,0),FALSE)</f>
        <v>#REF!</v>
      </c>
      <c r="AB845" s="63"/>
      <c r="AC845" s="63" t="e">
        <f>HLOOKUP("POR Pin State",#REF!,MATCH($A845,#REF!,0),FALSE)</f>
        <v>#REF!</v>
      </c>
      <c r="AD845" s="207"/>
      <c r="AE845" s="208"/>
      <c r="AF845" s="208"/>
      <c r="AG845" s="208"/>
      <c r="AH845" s="209"/>
      <c r="AI845" s="209"/>
      <c r="AJ845" s="210"/>
      <c r="AK845" s="210"/>
      <c r="AL845" s="210"/>
      <c r="AM845" s="210"/>
      <c r="AN845" s="210"/>
      <c r="AO845" s="210"/>
      <c r="AP845" s="210"/>
      <c r="AQ845" s="215" t="s">
        <v>2019</v>
      </c>
      <c r="AR845" s="105"/>
      <c r="AS845" s="105"/>
      <c r="AT845" s="105"/>
      <c r="AU845" s="105"/>
      <c r="AV845" s="105"/>
      <c r="AW845" s="105"/>
      <c r="AX845" s="105"/>
      <c r="AY845" s="105"/>
      <c r="AZ845" s="105"/>
      <c r="BA845" s="105"/>
      <c r="BB845" s="218"/>
      <c r="BC845" s="105"/>
      <c r="BD845" s="250"/>
      <c r="BE845" s="252" t="s">
        <v>2020</v>
      </c>
      <c r="BF845" s="147" t="e">
        <f>VLOOKUP($A845,#REF!,34,FALSE)</f>
        <v>#REF!</v>
      </c>
      <c r="BG845" s="147" t="e">
        <f>VLOOKUP($A845,#REF!,22,FALSE)</f>
        <v>#REF!</v>
      </c>
      <c r="BH845" s="149"/>
    </row>
    <row r="846" s="5" customFormat="1" ht="12.95" customHeight="1" spans="1:60">
      <c r="A846" s="48" t="s">
        <v>2021</v>
      </c>
      <c r="B846" s="38" t="e">
        <f>VLOOKUP($A846,#REF!,34,FALSE)</f>
        <v>#REF!</v>
      </c>
      <c r="C846" s="39" t="str">
        <f t="shared" si="171"/>
        <v>unused_DDR_XM2_B2B_CLK_N</v>
      </c>
      <c r="D846" s="40" t="e">
        <f>IF(LEN(VLOOKUP($A846,#REF!,8,FALSE)),LEFT(VLOOKUP($A846,#REF!,8,FALSE),LEN(VLOOKUP($A846,#REF!,8,FALSE))-2),"")</f>
        <v>#REF!</v>
      </c>
      <c r="E846" s="41" t="e">
        <f>IF(LEN(VLOOKUP($A846,#REF!,4,FALSE)),IF(INDEX(#REF!,MATCH($A846,#REF!,0),1),LEFT(VLOOKUP($A846,#REF!,4,FALSE),LEN(VLOOKUP($A846,#REF!,4,FALSE))-2),CONCATENATE(LEFT(VLOOKUP($A846,#REF!,4,FALSE),LEN(VLOOKUP($A846,#REF!,4,FALSE))-2),"*")),"")</f>
        <v>#REF!</v>
      </c>
      <c r="F846" s="42" t="e">
        <f>IF(LEN(VLOOKUP($A846,#REF!,5,FALSE)),IF(INDEX(#REF!,MATCH($A846,#REF!,0),2),LEFT(VLOOKUP($A846,#REF!,5,FALSE),LEN(VLOOKUP($A846,#REF!,5,FALSE))-2),CONCATENATE(LEFT(VLOOKUP($A846,#REF!,5,FALSE),LEN(VLOOKUP($A846,#REF!,5,FALSE))-2),"*")),"")</f>
        <v>#REF!</v>
      </c>
      <c r="G846" s="42" t="e">
        <f>IF(LEN(VLOOKUP($A846,#REF!,6,FALSE)),IF(INDEX(#REF!,MATCH($A846,#REF!,0),3),LEFT(VLOOKUP($A846,#REF!,6,FALSE),LEN(VLOOKUP($A846,#REF!,6,FALSE))-2),CONCATENATE(LEFT(VLOOKUP($A846,#REF!,6,FALSE),LEN(VLOOKUP($A846,#REF!,6,FALSE))-2),"*")),"")</f>
        <v>#REF!</v>
      </c>
      <c r="H846" s="43" t="e">
        <f>IF(LEN(VLOOKUP($A846,#REF!,7,FALSE)),IF(INDEX(#REF!,MATCH($A846,#REF!,0),4),LEFT(VLOOKUP($A846,#REF!,7,FALSE),LEN(VLOOKUP($A846,#REF!,7,FALSE))-2),CONCATENATE(LEFT(VLOOKUP($A846,#REF!,7,FALSE),LEN(VLOOKUP($A846,#REF!,7,FALSE))-2),"*")),"")</f>
        <v>#REF!</v>
      </c>
      <c r="I846" s="54" t="e">
        <f>IF(LEN(VLOOKUP($A846,#REF!,8,FALSE)),UPPER(RIGHT(VLOOKUP($A846,#REF!,8,FALSE),1)),"")</f>
        <v>#REF!</v>
      </c>
      <c r="J846" s="42" t="e">
        <f>IF(LEN(VLOOKUP($A846,#REF!,4,FALSE)),UPPER(RIGHT(VLOOKUP($A846,#REF!,4,FALSE),1)),"")</f>
        <v>#REF!</v>
      </c>
      <c r="K846" s="42" t="e">
        <f>IF(LEN(VLOOKUP($A846,#REF!,5,FALSE)),UPPER(RIGHT(VLOOKUP($A846,#REF!,5,FALSE),1)),"")</f>
        <v>#REF!</v>
      </c>
      <c r="L846" s="42" t="e">
        <f>IF(LEN(VLOOKUP($A846,#REF!,6,FALSE)),UPPER(RIGHT(VLOOKUP($A846,#REF!,6,FALSE),1)),"")</f>
        <v>#REF!</v>
      </c>
      <c r="M846" s="43" t="e">
        <f>IF(LEN(VLOOKUP($A846,#REF!,7,FALSE)),UPPER(RIGHT(VLOOKUP($A846,#REF!,7,FALSE),1)),"")</f>
        <v>#REF!</v>
      </c>
      <c r="N846" s="206"/>
      <c r="O846" s="206"/>
      <c r="P846" s="206"/>
      <c r="Q846" s="206"/>
      <c r="R846" s="206"/>
      <c r="S846" s="63" t="e">
        <f>HLOOKUP("Device Tree Pin Name",#REF!,MATCH($A846,#REF!,0),FALSE)</f>
        <v>#REF!</v>
      </c>
      <c r="T846" s="47" t="e">
        <f>HLOOKUP("power rail",#REF!,MATCH($A846,#REF!,0),FALSE)</f>
        <v>#REF!</v>
      </c>
      <c r="U846" s="62" t="e">
        <f>HLOOKUP("Wake Capable",#REF!,MATCH($A846,#REF!,0),FALSE)</f>
        <v>#REF!</v>
      </c>
      <c r="V846" s="62" t="e">
        <f>HLOOKUP("Strap",#REF!,MATCH($A846,#REF!,0),FALSE)</f>
        <v>#REF!</v>
      </c>
      <c r="W846" s="62"/>
      <c r="X846" s="62"/>
      <c r="Y846" s="62"/>
      <c r="Z846" s="47"/>
      <c r="AA846" s="47" t="e">
        <f>HLOOKUP("Pad type",#REF!,MATCH($A846,#REF!,0),FALSE)</f>
        <v>#REF!</v>
      </c>
      <c r="AB846" s="63"/>
      <c r="AC846" s="63" t="e">
        <f>HLOOKUP("POR Pin State",#REF!,MATCH($A846,#REF!,0),FALSE)</f>
        <v>#REF!</v>
      </c>
      <c r="AD846" s="207"/>
      <c r="AE846" s="208"/>
      <c r="AF846" s="208"/>
      <c r="AG846" s="208"/>
      <c r="AH846" s="209"/>
      <c r="AI846" s="209"/>
      <c r="AJ846" s="210"/>
      <c r="AK846" s="210"/>
      <c r="AL846" s="210"/>
      <c r="AM846" s="210"/>
      <c r="AN846" s="210"/>
      <c r="AO846" s="210"/>
      <c r="AP846" s="210"/>
      <c r="AQ846" s="215" t="s">
        <v>2021</v>
      </c>
      <c r="AR846" s="105"/>
      <c r="AS846" s="105"/>
      <c r="AT846" s="105"/>
      <c r="AU846" s="105"/>
      <c r="AV846" s="105"/>
      <c r="AW846" s="105"/>
      <c r="AX846" s="105"/>
      <c r="AY846" s="105"/>
      <c r="AZ846" s="105"/>
      <c r="BA846" s="105"/>
      <c r="BB846" s="218"/>
      <c r="BC846" s="105"/>
      <c r="BD846" s="250"/>
      <c r="BE846" s="252" t="s">
        <v>2022</v>
      </c>
      <c r="BF846" s="147" t="e">
        <f>VLOOKUP($A846,#REF!,34,FALSE)</f>
        <v>#REF!</v>
      </c>
      <c r="BG846" s="147" t="e">
        <f>VLOOKUP($A846,#REF!,22,FALSE)</f>
        <v>#REF!</v>
      </c>
      <c r="BH846" s="149"/>
    </row>
    <row r="847" s="5" customFormat="1" ht="12.95" customHeight="1" spans="1:60">
      <c r="A847" s="48" t="s">
        <v>2023</v>
      </c>
      <c r="B847" s="38" t="e">
        <f>VLOOKUP($A847,#REF!,34,FALSE)</f>
        <v>#REF!</v>
      </c>
      <c r="C847" s="39" t="str">
        <f t="shared" si="171"/>
        <v>unused_DDR_XM2_B3D0</v>
      </c>
      <c r="D847" s="40" t="e">
        <f>IF(LEN(VLOOKUP($A847,#REF!,8,FALSE)),LEFT(VLOOKUP($A847,#REF!,8,FALSE),LEN(VLOOKUP($A847,#REF!,8,FALSE))-2),"")</f>
        <v>#REF!</v>
      </c>
      <c r="E847" s="41" t="e">
        <f>IF(LEN(VLOOKUP($A847,#REF!,4,FALSE)),IF(INDEX(#REF!,MATCH($A847,#REF!,0),1),LEFT(VLOOKUP($A847,#REF!,4,FALSE),LEN(VLOOKUP($A847,#REF!,4,FALSE))-2),CONCATENATE(LEFT(VLOOKUP($A847,#REF!,4,FALSE),LEN(VLOOKUP($A847,#REF!,4,FALSE))-2),"*")),"")</f>
        <v>#REF!</v>
      </c>
      <c r="F847" s="42" t="e">
        <f>IF(LEN(VLOOKUP($A847,#REF!,5,FALSE)),IF(INDEX(#REF!,MATCH($A847,#REF!,0),2),LEFT(VLOOKUP($A847,#REF!,5,FALSE),LEN(VLOOKUP($A847,#REF!,5,FALSE))-2),CONCATENATE(LEFT(VLOOKUP($A847,#REF!,5,FALSE),LEN(VLOOKUP($A847,#REF!,5,FALSE))-2),"*")),"")</f>
        <v>#REF!</v>
      </c>
      <c r="G847" s="42" t="e">
        <f>IF(LEN(VLOOKUP($A847,#REF!,6,FALSE)),IF(INDEX(#REF!,MATCH($A847,#REF!,0),3),LEFT(VLOOKUP($A847,#REF!,6,FALSE),LEN(VLOOKUP($A847,#REF!,6,FALSE))-2),CONCATENATE(LEFT(VLOOKUP($A847,#REF!,6,FALSE),LEN(VLOOKUP($A847,#REF!,6,FALSE))-2),"*")),"")</f>
        <v>#REF!</v>
      </c>
      <c r="H847" s="43" t="e">
        <f>IF(LEN(VLOOKUP($A847,#REF!,7,FALSE)),IF(INDEX(#REF!,MATCH($A847,#REF!,0),4),LEFT(VLOOKUP($A847,#REF!,7,FALSE),LEN(VLOOKUP($A847,#REF!,7,FALSE))-2),CONCATENATE(LEFT(VLOOKUP($A847,#REF!,7,FALSE),LEN(VLOOKUP($A847,#REF!,7,FALSE))-2),"*")),"")</f>
        <v>#REF!</v>
      </c>
      <c r="I847" s="54" t="e">
        <f>IF(LEN(VLOOKUP($A847,#REF!,8,FALSE)),UPPER(RIGHT(VLOOKUP($A847,#REF!,8,FALSE),1)),"")</f>
        <v>#REF!</v>
      </c>
      <c r="J847" s="42" t="e">
        <f>IF(LEN(VLOOKUP($A847,#REF!,4,FALSE)),UPPER(RIGHT(VLOOKUP($A847,#REF!,4,FALSE),1)),"")</f>
        <v>#REF!</v>
      </c>
      <c r="K847" s="42" t="e">
        <f>IF(LEN(VLOOKUP($A847,#REF!,5,FALSE)),UPPER(RIGHT(VLOOKUP($A847,#REF!,5,FALSE),1)),"")</f>
        <v>#REF!</v>
      </c>
      <c r="L847" s="42" t="e">
        <f>IF(LEN(VLOOKUP($A847,#REF!,6,FALSE)),UPPER(RIGHT(VLOOKUP($A847,#REF!,6,FALSE),1)),"")</f>
        <v>#REF!</v>
      </c>
      <c r="M847" s="43" t="e">
        <f>IF(LEN(VLOOKUP($A847,#REF!,7,FALSE)),UPPER(RIGHT(VLOOKUP($A847,#REF!,7,FALSE),1)),"")</f>
        <v>#REF!</v>
      </c>
      <c r="N847" s="206"/>
      <c r="O847" s="206"/>
      <c r="P847" s="206"/>
      <c r="Q847" s="206"/>
      <c r="R847" s="206"/>
      <c r="S847" s="63" t="e">
        <f>HLOOKUP("Device Tree Pin Name",#REF!,MATCH($A847,#REF!,0),FALSE)</f>
        <v>#REF!</v>
      </c>
      <c r="T847" s="47" t="e">
        <f>HLOOKUP("power rail",#REF!,MATCH($A847,#REF!,0),FALSE)</f>
        <v>#REF!</v>
      </c>
      <c r="U847" s="62" t="e">
        <f>HLOOKUP("Wake Capable",#REF!,MATCH($A847,#REF!,0),FALSE)</f>
        <v>#REF!</v>
      </c>
      <c r="V847" s="62" t="e">
        <f>HLOOKUP("Strap",#REF!,MATCH($A847,#REF!,0),FALSE)</f>
        <v>#REF!</v>
      </c>
      <c r="W847" s="62"/>
      <c r="X847" s="62"/>
      <c r="Y847" s="62"/>
      <c r="Z847" s="47"/>
      <c r="AA847" s="47" t="e">
        <f>HLOOKUP("Pad type",#REF!,MATCH($A847,#REF!,0),FALSE)</f>
        <v>#REF!</v>
      </c>
      <c r="AB847" s="63"/>
      <c r="AC847" s="63" t="e">
        <f>HLOOKUP("POR Pin State",#REF!,MATCH($A847,#REF!,0),FALSE)</f>
        <v>#REF!</v>
      </c>
      <c r="AD847" s="207"/>
      <c r="AE847" s="208"/>
      <c r="AF847" s="208"/>
      <c r="AG847" s="208"/>
      <c r="AH847" s="209"/>
      <c r="AI847" s="209"/>
      <c r="AJ847" s="210"/>
      <c r="AK847" s="210"/>
      <c r="AL847" s="210"/>
      <c r="AM847" s="210"/>
      <c r="AN847" s="210"/>
      <c r="AO847" s="210"/>
      <c r="AP847" s="210"/>
      <c r="AQ847" s="215" t="s">
        <v>2024</v>
      </c>
      <c r="AR847" s="105"/>
      <c r="AS847" s="105"/>
      <c r="AT847" s="105"/>
      <c r="AU847" s="105"/>
      <c r="AV847" s="105"/>
      <c r="AW847" s="105"/>
      <c r="AX847" s="105"/>
      <c r="AY847" s="105"/>
      <c r="AZ847" s="105"/>
      <c r="BA847" s="105"/>
      <c r="BB847" s="218"/>
      <c r="BC847" s="105"/>
      <c r="BD847" s="250"/>
      <c r="BE847" s="252" t="s">
        <v>2025</v>
      </c>
      <c r="BF847" s="147" t="e">
        <f>VLOOKUP($A847,#REF!,34,FALSE)</f>
        <v>#REF!</v>
      </c>
      <c r="BG847" s="147" t="e">
        <f>VLOOKUP($A847,#REF!,22,FALSE)</f>
        <v>#REF!</v>
      </c>
      <c r="BH847" s="149"/>
    </row>
    <row r="848" s="5" customFormat="1" ht="12.95" customHeight="1" spans="1:60">
      <c r="A848" s="10" t="s">
        <v>2026</v>
      </c>
      <c r="B848" s="38" t="e">
        <f>VLOOKUP($A848,#REF!,34,FALSE)</f>
        <v>#REF!</v>
      </c>
      <c r="C848" s="39" t="str">
        <f t="shared" si="171"/>
        <v>unused_DDR_XM2_B3D1</v>
      </c>
      <c r="D848" s="40" t="e">
        <f>IF(LEN(VLOOKUP($A848,#REF!,8,FALSE)),LEFT(VLOOKUP($A848,#REF!,8,FALSE),LEN(VLOOKUP($A848,#REF!,8,FALSE))-2),"")</f>
        <v>#REF!</v>
      </c>
      <c r="E848" s="41" t="e">
        <f>IF(LEN(VLOOKUP($A848,#REF!,4,FALSE)),IF(INDEX(#REF!,MATCH($A848,#REF!,0),1),LEFT(VLOOKUP($A848,#REF!,4,FALSE),LEN(VLOOKUP($A848,#REF!,4,FALSE))-2),CONCATENATE(LEFT(VLOOKUP($A848,#REF!,4,FALSE),LEN(VLOOKUP($A848,#REF!,4,FALSE))-2),"*")),"")</f>
        <v>#REF!</v>
      </c>
      <c r="F848" s="42" t="e">
        <f>IF(LEN(VLOOKUP($A848,#REF!,5,FALSE)),IF(INDEX(#REF!,MATCH($A848,#REF!,0),2),LEFT(VLOOKUP($A848,#REF!,5,FALSE),LEN(VLOOKUP($A848,#REF!,5,FALSE))-2),CONCATENATE(LEFT(VLOOKUP($A848,#REF!,5,FALSE),LEN(VLOOKUP($A848,#REF!,5,FALSE))-2),"*")),"")</f>
        <v>#REF!</v>
      </c>
      <c r="G848" s="42" t="e">
        <f>IF(LEN(VLOOKUP($A848,#REF!,6,FALSE)),IF(INDEX(#REF!,MATCH($A848,#REF!,0),3),LEFT(VLOOKUP($A848,#REF!,6,FALSE),LEN(VLOOKUP($A848,#REF!,6,FALSE))-2),CONCATENATE(LEFT(VLOOKUP($A848,#REF!,6,FALSE),LEN(VLOOKUP($A848,#REF!,6,FALSE))-2),"*")),"")</f>
        <v>#REF!</v>
      </c>
      <c r="H848" s="43" t="e">
        <f>IF(LEN(VLOOKUP($A848,#REF!,7,FALSE)),IF(INDEX(#REF!,MATCH($A848,#REF!,0),4),LEFT(VLOOKUP($A848,#REF!,7,FALSE),LEN(VLOOKUP($A848,#REF!,7,FALSE))-2),CONCATENATE(LEFT(VLOOKUP($A848,#REF!,7,FALSE),LEN(VLOOKUP($A848,#REF!,7,FALSE))-2),"*")),"")</f>
        <v>#REF!</v>
      </c>
      <c r="I848" s="54" t="e">
        <f>IF(LEN(VLOOKUP($A848,#REF!,8,FALSE)),UPPER(RIGHT(VLOOKUP($A848,#REF!,8,FALSE),1)),"")</f>
        <v>#REF!</v>
      </c>
      <c r="J848" s="42" t="e">
        <f>IF(LEN(VLOOKUP($A848,#REF!,4,FALSE)),UPPER(RIGHT(VLOOKUP($A848,#REF!,4,FALSE),1)),"")</f>
        <v>#REF!</v>
      </c>
      <c r="K848" s="42" t="e">
        <f>IF(LEN(VLOOKUP($A848,#REF!,5,FALSE)),UPPER(RIGHT(VLOOKUP($A848,#REF!,5,FALSE),1)),"")</f>
        <v>#REF!</v>
      </c>
      <c r="L848" s="42" t="e">
        <f>IF(LEN(VLOOKUP($A848,#REF!,6,FALSE)),UPPER(RIGHT(VLOOKUP($A848,#REF!,6,FALSE),1)),"")</f>
        <v>#REF!</v>
      </c>
      <c r="M848" s="43" t="e">
        <f>IF(LEN(VLOOKUP($A848,#REF!,7,FALSE)),UPPER(RIGHT(VLOOKUP($A848,#REF!,7,FALSE),1)),"")</f>
        <v>#REF!</v>
      </c>
      <c r="N848" s="206"/>
      <c r="O848" s="206"/>
      <c r="P848" s="206"/>
      <c r="Q848" s="206"/>
      <c r="R848" s="206"/>
      <c r="S848" s="63" t="e">
        <f>HLOOKUP("Device Tree Pin Name",#REF!,MATCH($A848,#REF!,0),FALSE)</f>
        <v>#REF!</v>
      </c>
      <c r="T848" s="47" t="e">
        <f>HLOOKUP("power rail",#REF!,MATCH($A848,#REF!,0),FALSE)</f>
        <v>#REF!</v>
      </c>
      <c r="U848" s="62" t="e">
        <f>HLOOKUP("Wake Capable",#REF!,MATCH($A848,#REF!,0),FALSE)</f>
        <v>#REF!</v>
      </c>
      <c r="V848" s="62" t="e">
        <f>HLOOKUP("Strap",#REF!,MATCH($A848,#REF!,0),FALSE)</f>
        <v>#REF!</v>
      </c>
      <c r="W848" s="62"/>
      <c r="X848" s="62"/>
      <c r="Y848" s="62"/>
      <c r="Z848" s="47"/>
      <c r="AA848" s="47" t="e">
        <f>HLOOKUP("Pad type",#REF!,MATCH($A848,#REF!,0),FALSE)</f>
        <v>#REF!</v>
      </c>
      <c r="AB848" s="63"/>
      <c r="AC848" s="63" t="e">
        <f>HLOOKUP("POR Pin State",#REF!,MATCH($A848,#REF!,0),FALSE)</f>
        <v>#REF!</v>
      </c>
      <c r="AD848" s="207"/>
      <c r="AE848" s="208"/>
      <c r="AF848" s="208"/>
      <c r="AG848" s="208"/>
      <c r="AH848" s="209"/>
      <c r="AI848" s="209"/>
      <c r="AJ848" s="210"/>
      <c r="AK848" s="210"/>
      <c r="AL848" s="210"/>
      <c r="AM848" s="210"/>
      <c r="AN848" s="210"/>
      <c r="AO848" s="210"/>
      <c r="AP848" s="210"/>
      <c r="AQ848" s="215" t="s">
        <v>2027</v>
      </c>
      <c r="AR848" s="105"/>
      <c r="AS848" s="105"/>
      <c r="AT848" s="105"/>
      <c r="AU848" s="105"/>
      <c r="AV848" s="105"/>
      <c r="AW848" s="105"/>
      <c r="AX848" s="105"/>
      <c r="AY848" s="105"/>
      <c r="AZ848" s="105"/>
      <c r="BA848" s="105"/>
      <c r="BB848" s="218"/>
      <c r="BC848" s="105"/>
      <c r="BD848" s="250"/>
      <c r="BE848" s="252" t="s">
        <v>2028</v>
      </c>
      <c r="BF848" s="147" t="e">
        <f>VLOOKUP($A848,#REF!,34,FALSE)</f>
        <v>#REF!</v>
      </c>
      <c r="BG848" s="147" t="e">
        <f>VLOOKUP($A848,#REF!,22,FALSE)</f>
        <v>#REF!</v>
      </c>
      <c r="BH848" s="149"/>
    </row>
    <row r="849" s="5" customFormat="1" ht="12.95" customHeight="1" spans="1:60">
      <c r="A849" s="10" t="s">
        <v>2029</v>
      </c>
      <c r="B849" s="38" t="e">
        <f>VLOOKUP($A849,#REF!,34,FALSE)</f>
        <v>#REF!</v>
      </c>
      <c r="C849" s="39" t="str">
        <f t="shared" si="171"/>
        <v>unused_DDR_XM2_B3D2</v>
      </c>
      <c r="D849" s="40" t="e">
        <f>IF(LEN(VLOOKUP($A849,#REF!,8,FALSE)),LEFT(VLOOKUP($A849,#REF!,8,FALSE),LEN(VLOOKUP($A849,#REF!,8,FALSE))-2),"")</f>
        <v>#REF!</v>
      </c>
      <c r="E849" s="41" t="e">
        <f>IF(LEN(VLOOKUP($A849,#REF!,4,FALSE)),IF(INDEX(#REF!,MATCH($A849,#REF!,0),1),LEFT(VLOOKUP($A849,#REF!,4,FALSE),LEN(VLOOKUP($A849,#REF!,4,FALSE))-2),CONCATENATE(LEFT(VLOOKUP($A849,#REF!,4,FALSE),LEN(VLOOKUP($A849,#REF!,4,FALSE))-2),"*")),"")</f>
        <v>#REF!</v>
      </c>
      <c r="F849" s="42" t="e">
        <f>IF(LEN(VLOOKUP($A849,#REF!,5,FALSE)),IF(INDEX(#REF!,MATCH($A849,#REF!,0),2),LEFT(VLOOKUP($A849,#REF!,5,FALSE),LEN(VLOOKUP($A849,#REF!,5,FALSE))-2),CONCATENATE(LEFT(VLOOKUP($A849,#REF!,5,FALSE),LEN(VLOOKUP($A849,#REF!,5,FALSE))-2),"*")),"")</f>
        <v>#REF!</v>
      </c>
      <c r="G849" s="42" t="e">
        <f>IF(LEN(VLOOKUP($A849,#REF!,6,FALSE)),IF(INDEX(#REF!,MATCH($A849,#REF!,0),3),LEFT(VLOOKUP($A849,#REF!,6,FALSE),LEN(VLOOKUP($A849,#REF!,6,FALSE))-2),CONCATENATE(LEFT(VLOOKUP($A849,#REF!,6,FALSE),LEN(VLOOKUP($A849,#REF!,6,FALSE))-2),"*")),"")</f>
        <v>#REF!</v>
      </c>
      <c r="H849" s="43" t="e">
        <f>IF(LEN(VLOOKUP($A849,#REF!,7,FALSE)),IF(INDEX(#REF!,MATCH($A849,#REF!,0),4),LEFT(VLOOKUP($A849,#REF!,7,FALSE),LEN(VLOOKUP($A849,#REF!,7,FALSE))-2),CONCATENATE(LEFT(VLOOKUP($A849,#REF!,7,FALSE),LEN(VLOOKUP($A849,#REF!,7,FALSE))-2),"*")),"")</f>
        <v>#REF!</v>
      </c>
      <c r="I849" s="54" t="e">
        <f>IF(LEN(VLOOKUP($A849,#REF!,8,FALSE)),UPPER(RIGHT(VLOOKUP($A849,#REF!,8,FALSE),1)),"")</f>
        <v>#REF!</v>
      </c>
      <c r="J849" s="42" t="e">
        <f>IF(LEN(VLOOKUP($A849,#REF!,4,FALSE)),UPPER(RIGHT(VLOOKUP($A849,#REF!,4,FALSE),1)),"")</f>
        <v>#REF!</v>
      </c>
      <c r="K849" s="42" t="e">
        <f>IF(LEN(VLOOKUP($A849,#REF!,5,FALSE)),UPPER(RIGHT(VLOOKUP($A849,#REF!,5,FALSE),1)),"")</f>
        <v>#REF!</v>
      </c>
      <c r="L849" s="42" t="e">
        <f>IF(LEN(VLOOKUP($A849,#REF!,6,FALSE)),UPPER(RIGHT(VLOOKUP($A849,#REF!,6,FALSE),1)),"")</f>
        <v>#REF!</v>
      </c>
      <c r="M849" s="43" t="e">
        <f>IF(LEN(VLOOKUP($A849,#REF!,7,FALSE)),UPPER(RIGHT(VLOOKUP($A849,#REF!,7,FALSE),1)),"")</f>
        <v>#REF!</v>
      </c>
      <c r="N849" s="206"/>
      <c r="O849" s="206"/>
      <c r="P849" s="206"/>
      <c r="Q849" s="206"/>
      <c r="R849" s="206"/>
      <c r="S849" s="63" t="e">
        <f>HLOOKUP("Device Tree Pin Name",#REF!,MATCH($A849,#REF!,0),FALSE)</f>
        <v>#REF!</v>
      </c>
      <c r="T849" s="47" t="e">
        <f>HLOOKUP("power rail",#REF!,MATCH($A849,#REF!,0),FALSE)</f>
        <v>#REF!</v>
      </c>
      <c r="U849" s="62" t="e">
        <f>HLOOKUP("Wake Capable",#REF!,MATCH($A849,#REF!,0),FALSE)</f>
        <v>#REF!</v>
      </c>
      <c r="V849" s="62" t="e">
        <f>HLOOKUP("Strap",#REF!,MATCH($A849,#REF!,0),FALSE)</f>
        <v>#REF!</v>
      </c>
      <c r="W849" s="62"/>
      <c r="X849" s="62"/>
      <c r="Y849" s="62"/>
      <c r="Z849" s="47"/>
      <c r="AA849" s="47" t="e">
        <f>HLOOKUP("Pad type",#REF!,MATCH($A849,#REF!,0),FALSE)</f>
        <v>#REF!</v>
      </c>
      <c r="AB849" s="63"/>
      <c r="AC849" s="63" t="e">
        <f>HLOOKUP("POR Pin State",#REF!,MATCH($A849,#REF!,0),FALSE)</f>
        <v>#REF!</v>
      </c>
      <c r="AD849" s="207"/>
      <c r="AE849" s="208"/>
      <c r="AF849" s="208"/>
      <c r="AG849" s="208"/>
      <c r="AH849" s="209"/>
      <c r="AI849" s="209"/>
      <c r="AJ849" s="210"/>
      <c r="AK849" s="210"/>
      <c r="AL849" s="210"/>
      <c r="AM849" s="210"/>
      <c r="AN849" s="210"/>
      <c r="AO849" s="210"/>
      <c r="AP849" s="210"/>
      <c r="AQ849" s="215" t="s">
        <v>2030</v>
      </c>
      <c r="AR849" s="105"/>
      <c r="AS849" s="105"/>
      <c r="AT849" s="105"/>
      <c r="AU849" s="105"/>
      <c r="AV849" s="105"/>
      <c r="AW849" s="105"/>
      <c r="AX849" s="105"/>
      <c r="AY849" s="105"/>
      <c r="AZ849" s="105"/>
      <c r="BA849" s="105"/>
      <c r="BB849" s="218"/>
      <c r="BC849" s="105"/>
      <c r="BD849" s="250"/>
      <c r="BE849" s="252" t="s">
        <v>2031</v>
      </c>
      <c r="BF849" s="147" t="e">
        <f>VLOOKUP($A849,#REF!,34,FALSE)</f>
        <v>#REF!</v>
      </c>
      <c r="BG849" s="147" t="e">
        <f>VLOOKUP($A849,#REF!,22,FALSE)</f>
        <v>#REF!</v>
      </c>
      <c r="BH849" s="149"/>
    </row>
    <row r="850" s="5" customFormat="1" ht="12.95" customHeight="1" spans="1:60">
      <c r="A850" s="48" t="s">
        <v>2032</v>
      </c>
      <c r="B850" s="38" t="e">
        <f>VLOOKUP($A850,#REF!,34,FALSE)</f>
        <v>#REF!</v>
      </c>
      <c r="C850" s="39" t="str">
        <f t="shared" si="171"/>
        <v>unused_DDR_XM2_B3D3</v>
      </c>
      <c r="D850" s="40" t="e">
        <f>IF(LEN(VLOOKUP($A850,#REF!,8,FALSE)),LEFT(VLOOKUP($A850,#REF!,8,FALSE),LEN(VLOOKUP($A850,#REF!,8,FALSE))-2),"")</f>
        <v>#REF!</v>
      </c>
      <c r="E850" s="41" t="e">
        <f>IF(LEN(VLOOKUP($A850,#REF!,4,FALSE)),IF(INDEX(#REF!,MATCH($A850,#REF!,0),1),LEFT(VLOOKUP($A850,#REF!,4,FALSE),LEN(VLOOKUP($A850,#REF!,4,FALSE))-2),CONCATENATE(LEFT(VLOOKUP($A850,#REF!,4,FALSE),LEN(VLOOKUP($A850,#REF!,4,FALSE))-2),"*")),"")</f>
        <v>#REF!</v>
      </c>
      <c r="F850" s="42" t="e">
        <f>IF(LEN(VLOOKUP($A850,#REF!,5,FALSE)),IF(INDEX(#REF!,MATCH($A850,#REF!,0),2),LEFT(VLOOKUP($A850,#REF!,5,FALSE),LEN(VLOOKUP($A850,#REF!,5,FALSE))-2),CONCATENATE(LEFT(VLOOKUP($A850,#REF!,5,FALSE),LEN(VLOOKUP($A850,#REF!,5,FALSE))-2),"*")),"")</f>
        <v>#REF!</v>
      </c>
      <c r="G850" s="42" t="e">
        <f>IF(LEN(VLOOKUP($A850,#REF!,6,FALSE)),IF(INDEX(#REF!,MATCH($A850,#REF!,0),3),LEFT(VLOOKUP($A850,#REF!,6,FALSE),LEN(VLOOKUP($A850,#REF!,6,FALSE))-2),CONCATENATE(LEFT(VLOOKUP($A850,#REF!,6,FALSE),LEN(VLOOKUP($A850,#REF!,6,FALSE))-2),"*")),"")</f>
        <v>#REF!</v>
      </c>
      <c r="H850" s="43" t="e">
        <f>IF(LEN(VLOOKUP($A850,#REF!,7,FALSE)),IF(INDEX(#REF!,MATCH($A850,#REF!,0),4),LEFT(VLOOKUP($A850,#REF!,7,FALSE),LEN(VLOOKUP($A850,#REF!,7,FALSE))-2),CONCATENATE(LEFT(VLOOKUP($A850,#REF!,7,FALSE),LEN(VLOOKUP($A850,#REF!,7,FALSE))-2),"*")),"")</f>
        <v>#REF!</v>
      </c>
      <c r="I850" s="54" t="e">
        <f>IF(LEN(VLOOKUP($A850,#REF!,8,FALSE)),UPPER(RIGHT(VLOOKUP($A850,#REF!,8,FALSE),1)),"")</f>
        <v>#REF!</v>
      </c>
      <c r="J850" s="42" t="e">
        <f>IF(LEN(VLOOKUP($A850,#REF!,4,FALSE)),UPPER(RIGHT(VLOOKUP($A850,#REF!,4,FALSE),1)),"")</f>
        <v>#REF!</v>
      </c>
      <c r="K850" s="42" t="e">
        <f>IF(LEN(VLOOKUP($A850,#REF!,5,FALSE)),UPPER(RIGHT(VLOOKUP($A850,#REF!,5,FALSE),1)),"")</f>
        <v>#REF!</v>
      </c>
      <c r="L850" s="42" t="e">
        <f>IF(LEN(VLOOKUP($A850,#REF!,6,FALSE)),UPPER(RIGHT(VLOOKUP($A850,#REF!,6,FALSE),1)),"")</f>
        <v>#REF!</v>
      </c>
      <c r="M850" s="43" t="e">
        <f>IF(LEN(VLOOKUP($A850,#REF!,7,FALSE)),UPPER(RIGHT(VLOOKUP($A850,#REF!,7,FALSE),1)),"")</f>
        <v>#REF!</v>
      </c>
      <c r="N850" s="206"/>
      <c r="O850" s="206"/>
      <c r="P850" s="206"/>
      <c r="Q850" s="206"/>
      <c r="R850" s="206"/>
      <c r="S850" s="63" t="e">
        <f>HLOOKUP("Device Tree Pin Name",#REF!,MATCH($A850,#REF!,0),FALSE)</f>
        <v>#REF!</v>
      </c>
      <c r="T850" s="47" t="e">
        <f>HLOOKUP("power rail",#REF!,MATCH($A850,#REF!,0),FALSE)</f>
        <v>#REF!</v>
      </c>
      <c r="U850" s="62" t="e">
        <f>HLOOKUP("Wake Capable",#REF!,MATCH($A850,#REF!,0),FALSE)</f>
        <v>#REF!</v>
      </c>
      <c r="V850" s="62" t="e">
        <f>HLOOKUP("Strap",#REF!,MATCH($A850,#REF!,0),FALSE)</f>
        <v>#REF!</v>
      </c>
      <c r="W850" s="62"/>
      <c r="X850" s="62"/>
      <c r="Y850" s="62"/>
      <c r="Z850" s="47"/>
      <c r="AA850" s="47" t="e">
        <f>HLOOKUP("Pad type",#REF!,MATCH($A850,#REF!,0),FALSE)</f>
        <v>#REF!</v>
      </c>
      <c r="AB850" s="63"/>
      <c r="AC850" s="63" t="e">
        <f>HLOOKUP("POR Pin State",#REF!,MATCH($A850,#REF!,0),FALSE)</f>
        <v>#REF!</v>
      </c>
      <c r="AD850" s="207"/>
      <c r="AE850" s="208"/>
      <c r="AF850" s="208"/>
      <c r="AG850" s="208"/>
      <c r="AH850" s="209"/>
      <c r="AI850" s="209"/>
      <c r="AJ850" s="210"/>
      <c r="AK850" s="210"/>
      <c r="AL850" s="210"/>
      <c r="AM850" s="210"/>
      <c r="AN850" s="210"/>
      <c r="AO850" s="210"/>
      <c r="AP850" s="210"/>
      <c r="AQ850" s="215" t="s">
        <v>2033</v>
      </c>
      <c r="AR850" s="105"/>
      <c r="AS850" s="105"/>
      <c r="AT850" s="105"/>
      <c r="AU850" s="105"/>
      <c r="AV850" s="105"/>
      <c r="AW850" s="105"/>
      <c r="AX850" s="105"/>
      <c r="AY850" s="105"/>
      <c r="AZ850" s="105"/>
      <c r="BA850" s="105"/>
      <c r="BB850" s="218"/>
      <c r="BC850" s="105"/>
      <c r="BD850" s="250"/>
      <c r="BE850" s="252" t="s">
        <v>2034</v>
      </c>
      <c r="BF850" s="147" t="e">
        <f>VLOOKUP($A850,#REF!,34,FALSE)</f>
        <v>#REF!</v>
      </c>
      <c r="BG850" s="147" t="e">
        <f>VLOOKUP($A850,#REF!,22,FALSE)</f>
        <v>#REF!</v>
      </c>
      <c r="BH850" s="149"/>
    </row>
    <row r="851" s="5" customFormat="1" ht="12.95" customHeight="1" spans="1:60">
      <c r="A851" s="48" t="s">
        <v>2035</v>
      </c>
      <c r="B851" s="38" t="e">
        <f>VLOOKUP($A851,#REF!,34,FALSE)</f>
        <v>#REF!</v>
      </c>
      <c r="C851" s="39" t="str">
        <f t="shared" si="171"/>
        <v>unused_DDR_XM2_B3D4</v>
      </c>
      <c r="D851" s="40" t="e">
        <f>IF(LEN(VLOOKUP($A851,#REF!,8,FALSE)),LEFT(VLOOKUP($A851,#REF!,8,FALSE),LEN(VLOOKUP($A851,#REF!,8,FALSE))-2),"")</f>
        <v>#REF!</v>
      </c>
      <c r="E851" s="41" t="e">
        <f>IF(LEN(VLOOKUP($A851,#REF!,4,FALSE)),IF(INDEX(#REF!,MATCH($A851,#REF!,0),1),LEFT(VLOOKUP($A851,#REF!,4,FALSE),LEN(VLOOKUP($A851,#REF!,4,FALSE))-2),CONCATENATE(LEFT(VLOOKUP($A851,#REF!,4,FALSE),LEN(VLOOKUP($A851,#REF!,4,FALSE))-2),"*")),"")</f>
        <v>#REF!</v>
      </c>
      <c r="F851" s="42" t="e">
        <f>IF(LEN(VLOOKUP($A851,#REF!,5,FALSE)),IF(INDEX(#REF!,MATCH($A851,#REF!,0),2),LEFT(VLOOKUP($A851,#REF!,5,FALSE),LEN(VLOOKUP($A851,#REF!,5,FALSE))-2),CONCATENATE(LEFT(VLOOKUP($A851,#REF!,5,FALSE),LEN(VLOOKUP($A851,#REF!,5,FALSE))-2),"*")),"")</f>
        <v>#REF!</v>
      </c>
      <c r="G851" s="42" t="e">
        <f>IF(LEN(VLOOKUP($A851,#REF!,6,FALSE)),IF(INDEX(#REF!,MATCH($A851,#REF!,0),3),LEFT(VLOOKUP($A851,#REF!,6,FALSE),LEN(VLOOKUP($A851,#REF!,6,FALSE))-2),CONCATENATE(LEFT(VLOOKUP($A851,#REF!,6,FALSE),LEN(VLOOKUP($A851,#REF!,6,FALSE))-2),"*")),"")</f>
        <v>#REF!</v>
      </c>
      <c r="H851" s="43" t="e">
        <f>IF(LEN(VLOOKUP($A851,#REF!,7,FALSE)),IF(INDEX(#REF!,MATCH($A851,#REF!,0),4),LEFT(VLOOKUP($A851,#REF!,7,FALSE),LEN(VLOOKUP($A851,#REF!,7,FALSE))-2),CONCATENATE(LEFT(VLOOKUP($A851,#REF!,7,FALSE),LEN(VLOOKUP($A851,#REF!,7,FALSE))-2),"*")),"")</f>
        <v>#REF!</v>
      </c>
      <c r="I851" s="54" t="e">
        <f>IF(LEN(VLOOKUP($A851,#REF!,8,FALSE)),UPPER(RIGHT(VLOOKUP($A851,#REF!,8,FALSE),1)),"")</f>
        <v>#REF!</v>
      </c>
      <c r="J851" s="42" t="e">
        <f>IF(LEN(VLOOKUP($A851,#REF!,4,FALSE)),UPPER(RIGHT(VLOOKUP($A851,#REF!,4,FALSE),1)),"")</f>
        <v>#REF!</v>
      </c>
      <c r="K851" s="42" t="e">
        <f>IF(LEN(VLOOKUP($A851,#REF!,5,FALSE)),UPPER(RIGHT(VLOOKUP($A851,#REF!,5,FALSE),1)),"")</f>
        <v>#REF!</v>
      </c>
      <c r="L851" s="42" t="e">
        <f>IF(LEN(VLOOKUP($A851,#REF!,6,FALSE)),UPPER(RIGHT(VLOOKUP($A851,#REF!,6,FALSE),1)),"")</f>
        <v>#REF!</v>
      </c>
      <c r="M851" s="43" t="e">
        <f>IF(LEN(VLOOKUP($A851,#REF!,7,FALSE)),UPPER(RIGHT(VLOOKUP($A851,#REF!,7,FALSE),1)),"")</f>
        <v>#REF!</v>
      </c>
      <c r="N851" s="206"/>
      <c r="O851" s="206"/>
      <c r="P851" s="206"/>
      <c r="Q851" s="206"/>
      <c r="R851" s="206"/>
      <c r="S851" s="63" t="e">
        <f>HLOOKUP("Device Tree Pin Name",#REF!,MATCH($A851,#REF!,0),FALSE)</f>
        <v>#REF!</v>
      </c>
      <c r="T851" s="47" t="e">
        <f>HLOOKUP("power rail",#REF!,MATCH($A851,#REF!,0),FALSE)</f>
        <v>#REF!</v>
      </c>
      <c r="U851" s="62" t="e">
        <f>HLOOKUP("Wake Capable",#REF!,MATCH($A851,#REF!,0),FALSE)</f>
        <v>#REF!</v>
      </c>
      <c r="V851" s="62" t="e">
        <f>HLOOKUP("Strap",#REF!,MATCH($A851,#REF!,0),FALSE)</f>
        <v>#REF!</v>
      </c>
      <c r="W851" s="62"/>
      <c r="X851" s="62"/>
      <c r="Y851" s="62"/>
      <c r="Z851" s="47"/>
      <c r="AA851" s="47" t="e">
        <f>HLOOKUP("Pad type",#REF!,MATCH($A851,#REF!,0),FALSE)</f>
        <v>#REF!</v>
      </c>
      <c r="AB851" s="63"/>
      <c r="AC851" s="63" t="e">
        <f>HLOOKUP("POR Pin State",#REF!,MATCH($A851,#REF!,0),FALSE)</f>
        <v>#REF!</v>
      </c>
      <c r="AD851" s="207"/>
      <c r="AE851" s="208"/>
      <c r="AF851" s="208"/>
      <c r="AG851" s="208"/>
      <c r="AH851" s="209"/>
      <c r="AI851" s="209"/>
      <c r="AJ851" s="210"/>
      <c r="AK851" s="210"/>
      <c r="AL851" s="210"/>
      <c r="AM851" s="210"/>
      <c r="AN851" s="210"/>
      <c r="AO851" s="210"/>
      <c r="AP851" s="210"/>
      <c r="AQ851" s="215" t="s">
        <v>2036</v>
      </c>
      <c r="AR851" s="105"/>
      <c r="AS851" s="105"/>
      <c r="AT851" s="105"/>
      <c r="AU851" s="105"/>
      <c r="AV851" s="105"/>
      <c r="AW851" s="105"/>
      <c r="AX851" s="105"/>
      <c r="AY851" s="105"/>
      <c r="AZ851" s="105"/>
      <c r="BA851" s="105"/>
      <c r="BB851" s="218"/>
      <c r="BC851" s="105"/>
      <c r="BD851" s="250"/>
      <c r="BE851" s="252" t="s">
        <v>2037</v>
      </c>
      <c r="BF851" s="147" t="e">
        <f>VLOOKUP($A851,#REF!,34,FALSE)</f>
        <v>#REF!</v>
      </c>
      <c r="BG851" s="147" t="e">
        <f>VLOOKUP($A851,#REF!,22,FALSE)</f>
        <v>#REF!</v>
      </c>
      <c r="BH851" s="149"/>
    </row>
    <row r="852" s="5" customFormat="1" ht="12.95" customHeight="1" spans="1:60">
      <c r="A852" s="48" t="s">
        <v>2038</v>
      </c>
      <c r="B852" s="38" t="e">
        <f>VLOOKUP($A852,#REF!,34,FALSE)</f>
        <v>#REF!</v>
      </c>
      <c r="C852" s="39" t="str">
        <f t="shared" si="171"/>
        <v>unused_DDR_XM2_B3D5</v>
      </c>
      <c r="D852" s="40" t="e">
        <f>IF(LEN(VLOOKUP($A852,#REF!,8,FALSE)),LEFT(VLOOKUP($A852,#REF!,8,FALSE),LEN(VLOOKUP($A852,#REF!,8,FALSE))-2),"")</f>
        <v>#REF!</v>
      </c>
      <c r="E852" s="41" t="e">
        <f>IF(LEN(VLOOKUP($A852,#REF!,4,FALSE)),IF(INDEX(#REF!,MATCH($A852,#REF!,0),1),LEFT(VLOOKUP($A852,#REF!,4,FALSE),LEN(VLOOKUP($A852,#REF!,4,FALSE))-2),CONCATENATE(LEFT(VLOOKUP($A852,#REF!,4,FALSE),LEN(VLOOKUP($A852,#REF!,4,FALSE))-2),"*")),"")</f>
        <v>#REF!</v>
      </c>
      <c r="F852" s="42" t="e">
        <f>IF(LEN(VLOOKUP($A852,#REF!,5,FALSE)),IF(INDEX(#REF!,MATCH($A852,#REF!,0),2),LEFT(VLOOKUP($A852,#REF!,5,FALSE),LEN(VLOOKUP($A852,#REF!,5,FALSE))-2),CONCATENATE(LEFT(VLOOKUP($A852,#REF!,5,FALSE),LEN(VLOOKUP($A852,#REF!,5,FALSE))-2),"*")),"")</f>
        <v>#REF!</v>
      </c>
      <c r="G852" s="42" t="e">
        <f>IF(LEN(VLOOKUP($A852,#REF!,6,FALSE)),IF(INDEX(#REF!,MATCH($A852,#REF!,0),3),LEFT(VLOOKUP($A852,#REF!,6,FALSE),LEN(VLOOKUP($A852,#REF!,6,FALSE))-2),CONCATENATE(LEFT(VLOOKUP($A852,#REF!,6,FALSE),LEN(VLOOKUP($A852,#REF!,6,FALSE))-2),"*")),"")</f>
        <v>#REF!</v>
      </c>
      <c r="H852" s="43" t="e">
        <f>IF(LEN(VLOOKUP($A852,#REF!,7,FALSE)),IF(INDEX(#REF!,MATCH($A852,#REF!,0),4),LEFT(VLOOKUP($A852,#REF!,7,FALSE),LEN(VLOOKUP($A852,#REF!,7,FALSE))-2),CONCATENATE(LEFT(VLOOKUP($A852,#REF!,7,FALSE),LEN(VLOOKUP($A852,#REF!,7,FALSE))-2),"*")),"")</f>
        <v>#REF!</v>
      </c>
      <c r="I852" s="54" t="e">
        <f>IF(LEN(VLOOKUP($A852,#REF!,8,FALSE)),UPPER(RIGHT(VLOOKUP($A852,#REF!,8,FALSE),1)),"")</f>
        <v>#REF!</v>
      </c>
      <c r="J852" s="42" t="e">
        <f>IF(LEN(VLOOKUP($A852,#REF!,4,FALSE)),UPPER(RIGHT(VLOOKUP($A852,#REF!,4,FALSE),1)),"")</f>
        <v>#REF!</v>
      </c>
      <c r="K852" s="42" t="e">
        <f>IF(LEN(VLOOKUP($A852,#REF!,5,FALSE)),UPPER(RIGHT(VLOOKUP($A852,#REF!,5,FALSE),1)),"")</f>
        <v>#REF!</v>
      </c>
      <c r="L852" s="42" t="e">
        <f>IF(LEN(VLOOKUP($A852,#REF!,6,FALSE)),UPPER(RIGHT(VLOOKUP($A852,#REF!,6,FALSE),1)),"")</f>
        <v>#REF!</v>
      </c>
      <c r="M852" s="43" t="e">
        <f>IF(LEN(VLOOKUP($A852,#REF!,7,FALSE)),UPPER(RIGHT(VLOOKUP($A852,#REF!,7,FALSE),1)),"")</f>
        <v>#REF!</v>
      </c>
      <c r="N852" s="206"/>
      <c r="O852" s="206"/>
      <c r="P852" s="206"/>
      <c r="Q852" s="206"/>
      <c r="R852" s="206"/>
      <c r="S852" s="63" t="e">
        <f>HLOOKUP("Device Tree Pin Name",#REF!,MATCH($A852,#REF!,0),FALSE)</f>
        <v>#REF!</v>
      </c>
      <c r="T852" s="47" t="e">
        <f>HLOOKUP("power rail",#REF!,MATCH($A852,#REF!,0),FALSE)</f>
        <v>#REF!</v>
      </c>
      <c r="U852" s="62" t="e">
        <f>HLOOKUP("Wake Capable",#REF!,MATCH($A852,#REF!,0),FALSE)</f>
        <v>#REF!</v>
      </c>
      <c r="V852" s="62" t="e">
        <f>HLOOKUP("Strap",#REF!,MATCH($A852,#REF!,0),FALSE)</f>
        <v>#REF!</v>
      </c>
      <c r="W852" s="62"/>
      <c r="X852" s="62"/>
      <c r="Y852" s="62"/>
      <c r="Z852" s="47"/>
      <c r="AA852" s="47" t="e">
        <f>HLOOKUP("Pad type",#REF!,MATCH($A852,#REF!,0),FALSE)</f>
        <v>#REF!</v>
      </c>
      <c r="AB852" s="63"/>
      <c r="AC852" s="63" t="e">
        <f>HLOOKUP("POR Pin State",#REF!,MATCH($A852,#REF!,0),FALSE)</f>
        <v>#REF!</v>
      </c>
      <c r="AD852" s="207"/>
      <c r="AE852" s="208"/>
      <c r="AF852" s="208"/>
      <c r="AG852" s="208"/>
      <c r="AH852" s="209"/>
      <c r="AI852" s="209"/>
      <c r="AJ852" s="210"/>
      <c r="AK852" s="210"/>
      <c r="AL852" s="210"/>
      <c r="AM852" s="210"/>
      <c r="AN852" s="210"/>
      <c r="AO852" s="210"/>
      <c r="AP852" s="210"/>
      <c r="AQ852" s="215" t="s">
        <v>2039</v>
      </c>
      <c r="AR852" s="105"/>
      <c r="AS852" s="105"/>
      <c r="AT852" s="105"/>
      <c r="AU852" s="105"/>
      <c r="AV852" s="105"/>
      <c r="AW852" s="105"/>
      <c r="AX852" s="105"/>
      <c r="AY852" s="105"/>
      <c r="AZ852" s="105"/>
      <c r="BA852" s="105"/>
      <c r="BB852" s="218"/>
      <c r="BC852" s="105"/>
      <c r="BD852" s="250"/>
      <c r="BE852" s="252" t="s">
        <v>2040</v>
      </c>
      <c r="BF852" s="147" t="e">
        <f>VLOOKUP($A852,#REF!,34,FALSE)</f>
        <v>#REF!</v>
      </c>
      <c r="BG852" s="147" t="e">
        <f>VLOOKUP($A852,#REF!,22,FALSE)</f>
        <v>#REF!</v>
      </c>
      <c r="BH852" s="149"/>
    </row>
    <row r="853" s="5" customFormat="1" ht="12.95" customHeight="1" spans="1:60">
      <c r="A853" s="48" t="s">
        <v>2041</v>
      </c>
      <c r="B853" s="38" t="e">
        <f>VLOOKUP($A853,#REF!,34,FALSE)</f>
        <v>#REF!</v>
      </c>
      <c r="C853" s="39" t="str">
        <f t="shared" si="171"/>
        <v>unused_DDR_XM2_B3D6</v>
      </c>
      <c r="D853" s="40" t="e">
        <f>IF(LEN(VLOOKUP($A853,#REF!,8,FALSE)),LEFT(VLOOKUP($A853,#REF!,8,FALSE),LEN(VLOOKUP($A853,#REF!,8,FALSE))-2),"")</f>
        <v>#REF!</v>
      </c>
      <c r="E853" s="41" t="e">
        <f>IF(LEN(VLOOKUP($A853,#REF!,4,FALSE)),IF(INDEX(#REF!,MATCH($A853,#REF!,0),1),LEFT(VLOOKUP($A853,#REF!,4,FALSE),LEN(VLOOKUP($A853,#REF!,4,FALSE))-2),CONCATENATE(LEFT(VLOOKUP($A853,#REF!,4,FALSE),LEN(VLOOKUP($A853,#REF!,4,FALSE))-2),"*")),"")</f>
        <v>#REF!</v>
      </c>
      <c r="F853" s="42" t="e">
        <f>IF(LEN(VLOOKUP($A853,#REF!,5,FALSE)),IF(INDEX(#REF!,MATCH($A853,#REF!,0),2),LEFT(VLOOKUP($A853,#REF!,5,FALSE),LEN(VLOOKUP($A853,#REF!,5,FALSE))-2),CONCATENATE(LEFT(VLOOKUP($A853,#REF!,5,FALSE),LEN(VLOOKUP($A853,#REF!,5,FALSE))-2),"*")),"")</f>
        <v>#REF!</v>
      </c>
      <c r="G853" s="42" t="e">
        <f>IF(LEN(VLOOKUP($A853,#REF!,6,FALSE)),IF(INDEX(#REF!,MATCH($A853,#REF!,0),3),LEFT(VLOOKUP($A853,#REF!,6,FALSE),LEN(VLOOKUP($A853,#REF!,6,FALSE))-2),CONCATENATE(LEFT(VLOOKUP($A853,#REF!,6,FALSE),LEN(VLOOKUP($A853,#REF!,6,FALSE))-2),"*")),"")</f>
        <v>#REF!</v>
      </c>
      <c r="H853" s="43" t="e">
        <f>IF(LEN(VLOOKUP($A853,#REF!,7,FALSE)),IF(INDEX(#REF!,MATCH($A853,#REF!,0),4),LEFT(VLOOKUP($A853,#REF!,7,FALSE),LEN(VLOOKUP($A853,#REF!,7,FALSE))-2),CONCATENATE(LEFT(VLOOKUP($A853,#REF!,7,FALSE),LEN(VLOOKUP($A853,#REF!,7,FALSE))-2),"*")),"")</f>
        <v>#REF!</v>
      </c>
      <c r="I853" s="54" t="e">
        <f>IF(LEN(VLOOKUP($A853,#REF!,8,FALSE)),UPPER(RIGHT(VLOOKUP($A853,#REF!,8,FALSE),1)),"")</f>
        <v>#REF!</v>
      </c>
      <c r="J853" s="42" t="e">
        <f>IF(LEN(VLOOKUP($A853,#REF!,4,FALSE)),UPPER(RIGHT(VLOOKUP($A853,#REF!,4,FALSE),1)),"")</f>
        <v>#REF!</v>
      </c>
      <c r="K853" s="42" t="e">
        <f>IF(LEN(VLOOKUP($A853,#REF!,5,FALSE)),UPPER(RIGHT(VLOOKUP($A853,#REF!,5,FALSE),1)),"")</f>
        <v>#REF!</v>
      </c>
      <c r="L853" s="42" t="e">
        <f>IF(LEN(VLOOKUP($A853,#REF!,6,FALSE)),UPPER(RIGHT(VLOOKUP($A853,#REF!,6,FALSE),1)),"")</f>
        <v>#REF!</v>
      </c>
      <c r="M853" s="43" t="e">
        <f>IF(LEN(VLOOKUP($A853,#REF!,7,FALSE)),UPPER(RIGHT(VLOOKUP($A853,#REF!,7,FALSE),1)),"")</f>
        <v>#REF!</v>
      </c>
      <c r="N853" s="206"/>
      <c r="O853" s="206"/>
      <c r="P853" s="206"/>
      <c r="Q853" s="206"/>
      <c r="R853" s="206"/>
      <c r="S853" s="63" t="e">
        <f>HLOOKUP("Device Tree Pin Name",#REF!,MATCH($A853,#REF!,0),FALSE)</f>
        <v>#REF!</v>
      </c>
      <c r="T853" s="47" t="e">
        <f>HLOOKUP("power rail",#REF!,MATCH($A853,#REF!,0),FALSE)</f>
        <v>#REF!</v>
      </c>
      <c r="U853" s="62" t="e">
        <f>HLOOKUP("Wake Capable",#REF!,MATCH($A853,#REF!,0),FALSE)</f>
        <v>#REF!</v>
      </c>
      <c r="V853" s="62" t="e">
        <f>HLOOKUP("Strap",#REF!,MATCH($A853,#REF!,0),FALSE)</f>
        <v>#REF!</v>
      </c>
      <c r="W853" s="62"/>
      <c r="X853" s="62"/>
      <c r="Y853" s="62"/>
      <c r="Z853" s="47"/>
      <c r="AA853" s="47" t="e">
        <f>HLOOKUP("Pad type",#REF!,MATCH($A853,#REF!,0),FALSE)</f>
        <v>#REF!</v>
      </c>
      <c r="AB853" s="63"/>
      <c r="AC853" s="63" t="e">
        <f>HLOOKUP("POR Pin State",#REF!,MATCH($A853,#REF!,0),FALSE)</f>
        <v>#REF!</v>
      </c>
      <c r="AD853" s="207"/>
      <c r="AE853" s="208"/>
      <c r="AF853" s="208"/>
      <c r="AG853" s="208"/>
      <c r="AH853" s="209"/>
      <c r="AI853" s="209"/>
      <c r="AJ853" s="210"/>
      <c r="AK853" s="210"/>
      <c r="AL853" s="210"/>
      <c r="AM853" s="210"/>
      <c r="AN853" s="210"/>
      <c r="AO853" s="210"/>
      <c r="AP853" s="210"/>
      <c r="AQ853" s="215" t="s">
        <v>2042</v>
      </c>
      <c r="AR853" s="105"/>
      <c r="AS853" s="105"/>
      <c r="AT853" s="105"/>
      <c r="AU853" s="105"/>
      <c r="AV853" s="105"/>
      <c r="AW853" s="105"/>
      <c r="AX853" s="105"/>
      <c r="AY853" s="105"/>
      <c r="AZ853" s="105"/>
      <c r="BA853" s="105"/>
      <c r="BB853" s="218"/>
      <c r="BC853" s="105"/>
      <c r="BD853" s="250"/>
      <c r="BE853" s="252" t="s">
        <v>2043</v>
      </c>
      <c r="BF853" s="147" t="e">
        <f>VLOOKUP($A853,#REF!,34,FALSE)</f>
        <v>#REF!</v>
      </c>
      <c r="BG853" s="147" t="e">
        <f>VLOOKUP($A853,#REF!,22,FALSE)</f>
        <v>#REF!</v>
      </c>
      <c r="BH853" s="149"/>
    </row>
    <row r="854" s="5" customFormat="1" ht="12.95" customHeight="1" spans="1:60">
      <c r="A854" s="48" t="s">
        <v>2044</v>
      </c>
      <c r="B854" s="38" t="e">
        <f>VLOOKUP($A854,#REF!,34,FALSE)</f>
        <v>#REF!</v>
      </c>
      <c r="C854" s="39" t="str">
        <f t="shared" si="171"/>
        <v>unused_DDR_XM2_B3D7</v>
      </c>
      <c r="D854" s="40" t="e">
        <f>IF(LEN(VLOOKUP($A854,#REF!,8,FALSE)),LEFT(VLOOKUP($A854,#REF!,8,FALSE),LEN(VLOOKUP($A854,#REF!,8,FALSE))-2),"")</f>
        <v>#REF!</v>
      </c>
      <c r="E854" s="41" t="e">
        <f>IF(LEN(VLOOKUP($A854,#REF!,4,FALSE)),IF(INDEX(#REF!,MATCH($A854,#REF!,0),1),LEFT(VLOOKUP($A854,#REF!,4,FALSE),LEN(VLOOKUP($A854,#REF!,4,FALSE))-2),CONCATENATE(LEFT(VLOOKUP($A854,#REF!,4,FALSE),LEN(VLOOKUP($A854,#REF!,4,FALSE))-2),"*")),"")</f>
        <v>#REF!</v>
      </c>
      <c r="F854" s="42" t="e">
        <f>IF(LEN(VLOOKUP($A854,#REF!,5,FALSE)),IF(INDEX(#REF!,MATCH($A854,#REF!,0),2),LEFT(VLOOKUP($A854,#REF!,5,FALSE),LEN(VLOOKUP($A854,#REF!,5,FALSE))-2),CONCATENATE(LEFT(VLOOKUP($A854,#REF!,5,FALSE),LEN(VLOOKUP($A854,#REF!,5,FALSE))-2),"*")),"")</f>
        <v>#REF!</v>
      </c>
      <c r="G854" s="42" t="e">
        <f>IF(LEN(VLOOKUP($A854,#REF!,6,FALSE)),IF(INDEX(#REF!,MATCH($A854,#REF!,0),3),LEFT(VLOOKUP($A854,#REF!,6,FALSE),LEN(VLOOKUP($A854,#REF!,6,FALSE))-2),CONCATENATE(LEFT(VLOOKUP($A854,#REF!,6,FALSE),LEN(VLOOKUP($A854,#REF!,6,FALSE))-2),"*")),"")</f>
        <v>#REF!</v>
      </c>
      <c r="H854" s="43" t="e">
        <f>IF(LEN(VLOOKUP($A854,#REF!,7,FALSE)),IF(INDEX(#REF!,MATCH($A854,#REF!,0),4),LEFT(VLOOKUP($A854,#REF!,7,FALSE),LEN(VLOOKUP($A854,#REF!,7,FALSE))-2),CONCATENATE(LEFT(VLOOKUP($A854,#REF!,7,FALSE),LEN(VLOOKUP($A854,#REF!,7,FALSE))-2),"*")),"")</f>
        <v>#REF!</v>
      </c>
      <c r="I854" s="54" t="e">
        <f>IF(LEN(VLOOKUP($A854,#REF!,8,FALSE)),UPPER(RIGHT(VLOOKUP($A854,#REF!,8,FALSE),1)),"")</f>
        <v>#REF!</v>
      </c>
      <c r="J854" s="42" t="e">
        <f>IF(LEN(VLOOKUP($A854,#REF!,4,FALSE)),UPPER(RIGHT(VLOOKUP($A854,#REF!,4,FALSE),1)),"")</f>
        <v>#REF!</v>
      </c>
      <c r="K854" s="42" t="e">
        <f>IF(LEN(VLOOKUP($A854,#REF!,5,FALSE)),UPPER(RIGHT(VLOOKUP($A854,#REF!,5,FALSE),1)),"")</f>
        <v>#REF!</v>
      </c>
      <c r="L854" s="42" t="e">
        <f>IF(LEN(VLOOKUP($A854,#REF!,6,FALSE)),UPPER(RIGHT(VLOOKUP($A854,#REF!,6,FALSE),1)),"")</f>
        <v>#REF!</v>
      </c>
      <c r="M854" s="43" t="e">
        <f>IF(LEN(VLOOKUP($A854,#REF!,7,FALSE)),UPPER(RIGHT(VLOOKUP($A854,#REF!,7,FALSE),1)),"")</f>
        <v>#REF!</v>
      </c>
      <c r="N854" s="206"/>
      <c r="O854" s="206"/>
      <c r="P854" s="206"/>
      <c r="Q854" s="206"/>
      <c r="R854" s="206"/>
      <c r="S854" s="63" t="e">
        <f>HLOOKUP("Device Tree Pin Name",#REF!,MATCH($A854,#REF!,0),FALSE)</f>
        <v>#REF!</v>
      </c>
      <c r="T854" s="47" t="e">
        <f>HLOOKUP("power rail",#REF!,MATCH($A854,#REF!,0),FALSE)</f>
        <v>#REF!</v>
      </c>
      <c r="U854" s="62" t="e">
        <f>HLOOKUP("Wake Capable",#REF!,MATCH($A854,#REF!,0),FALSE)</f>
        <v>#REF!</v>
      </c>
      <c r="V854" s="62" t="e">
        <f>HLOOKUP("Strap",#REF!,MATCH($A854,#REF!,0),FALSE)</f>
        <v>#REF!</v>
      </c>
      <c r="W854" s="62"/>
      <c r="X854" s="62"/>
      <c r="Y854" s="62"/>
      <c r="Z854" s="47"/>
      <c r="AA854" s="47" t="e">
        <f>HLOOKUP("Pad type",#REF!,MATCH($A854,#REF!,0),FALSE)</f>
        <v>#REF!</v>
      </c>
      <c r="AB854" s="63"/>
      <c r="AC854" s="63" t="e">
        <f>HLOOKUP("POR Pin State",#REF!,MATCH($A854,#REF!,0),FALSE)</f>
        <v>#REF!</v>
      </c>
      <c r="AD854" s="207"/>
      <c r="AE854" s="208"/>
      <c r="AF854" s="208"/>
      <c r="AG854" s="208"/>
      <c r="AH854" s="209"/>
      <c r="AI854" s="209"/>
      <c r="AJ854" s="210"/>
      <c r="AK854" s="210"/>
      <c r="AL854" s="210"/>
      <c r="AM854" s="210"/>
      <c r="AN854" s="210"/>
      <c r="AO854" s="210"/>
      <c r="AP854" s="210"/>
      <c r="AQ854" s="215" t="s">
        <v>2045</v>
      </c>
      <c r="AR854" s="105"/>
      <c r="AS854" s="105"/>
      <c r="AT854" s="105"/>
      <c r="AU854" s="105"/>
      <c r="AV854" s="105"/>
      <c r="AW854" s="105"/>
      <c r="AX854" s="105"/>
      <c r="AY854" s="105"/>
      <c r="AZ854" s="105"/>
      <c r="BA854" s="105"/>
      <c r="BB854" s="218"/>
      <c r="BC854" s="105"/>
      <c r="BD854" s="250"/>
      <c r="BE854" s="252" t="s">
        <v>2046</v>
      </c>
      <c r="BF854" s="147" t="e">
        <f>VLOOKUP($A854,#REF!,34,FALSE)</f>
        <v>#REF!</v>
      </c>
      <c r="BG854" s="147" t="e">
        <f>VLOOKUP($A854,#REF!,22,FALSE)</f>
        <v>#REF!</v>
      </c>
      <c r="BH854" s="149"/>
    </row>
    <row r="855" s="5" customFormat="1" ht="12.95" customHeight="1" spans="1:60">
      <c r="A855" s="48" t="s">
        <v>2047</v>
      </c>
      <c r="B855" s="38" t="e">
        <f>VLOOKUP($A855,#REF!,34,FALSE)</f>
        <v>#REF!</v>
      </c>
      <c r="C855" s="39" t="str">
        <f t="shared" ref="C855:C925" si="172">CONCATENATE("unused_",A855)</f>
        <v>unused_DDR_XM2_B3DMI</v>
      </c>
      <c r="D855" s="40" t="e">
        <f>IF(LEN(VLOOKUP($A855,#REF!,8,FALSE)),LEFT(VLOOKUP($A855,#REF!,8,FALSE),LEN(VLOOKUP($A855,#REF!,8,FALSE))-2),"")</f>
        <v>#REF!</v>
      </c>
      <c r="E855" s="41" t="e">
        <f>IF(LEN(VLOOKUP($A855,#REF!,4,FALSE)),IF(INDEX(#REF!,MATCH($A855,#REF!,0),1),LEFT(VLOOKUP($A855,#REF!,4,FALSE),LEN(VLOOKUP($A855,#REF!,4,FALSE))-2),CONCATENATE(LEFT(VLOOKUP($A855,#REF!,4,FALSE),LEN(VLOOKUP($A855,#REF!,4,FALSE))-2),"*")),"")</f>
        <v>#REF!</v>
      </c>
      <c r="F855" s="42" t="e">
        <f>IF(LEN(VLOOKUP($A855,#REF!,5,FALSE)),IF(INDEX(#REF!,MATCH($A855,#REF!,0),2),LEFT(VLOOKUP($A855,#REF!,5,FALSE),LEN(VLOOKUP($A855,#REF!,5,FALSE))-2),CONCATENATE(LEFT(VLOOKUP($A855,#REF!,5,FALSE),LEN(VLOOKUP($A855,#REF!,5,FALSE))-2),"*")),"")</f>
        <v>#REF!</v>
      </c>
      <c r="G855" s="42" t="e">
        <f>IF(LEN(VLOOKUP($A855,#REF!,6,FALSE)),IF(INDEX(#REF!,MATCH($A855,#REF!,0),3),LEFT(VLOOKUP($A855,#REF!,6,FALSE),LEN(VLOOKUP($A855,#REF!,6,FALSE))-2),CONCATENATE(LEFT(VLOOKUP($A855,#REF!,6,FALSE),LEN(VLOOKUP($A855,#REF!,6,FALSE))-2),"*")),"")</f>
        <v>#REF!</v>
      </c>
      <c r="H855" s="43" t="e">
        <f>IF(LEN(VLOOKUP($A855,#REF!,7,FALSE)),IF(INDEX(#REF!,MATCH($A855,#REF!,0),4),LEFT(VLOOKUP($A855,#REF!,7,FALSE),LEN(VLOOKUP($A855,#REF!,7,FALSE))-2),CONCATENATE(LEFT(VLOOKUP($A855,#REF!,7,FALSE),LEN(VLOOKUP($A855,#REF!,7,FALSE))-2),"*")),"")</f>
        <v>#REF!</v>
      </c>
      <c r="I855" s="54" t="e">
        <f>IF(LEN(VLOOKUP($A855,#REF!,8,FALSE)),UPPER(RIGHT(VLOOKUP($A855,#REF!,8,FALSE),1)),"")</f>
        <v>#REF!</v>
      </c>
      <c r="J855" s="42" t="e">
        <f>IF(LEN(VLOOKUP($A855,#REF!,4,FALSE)),UPPER(RIGHT(VLOOKUP($A855,#REF!,4,FALSE),1)),"")</f>
        <v>#REF!</v>
      </c>
      <c r="K855" s="42" t="e">
        <f>IF(LEN(VLOOKUP($A855,#REF!,5,FALSE)),UPPER(RIGHT(VLOOKUP($A855,#REF!,5,FALSE),1)),"")</f>
        <v>#REF!</v>
      </c>
      <c r="L855" s="42" t="e">
        <f>IF(LEN(VLOOKUP($A855,#REF!,6,FALSE)),UPPER(RIGHT(VLOOKUP($A855,#REF!,6,FALSE),1)),"")</f>
        <v>#REF!</v>
      </c>
      <c r="M855" s="43" t="e">
        <f>IF(LEN(VLOOKUP($A855,#REF!,7,FALSE)),UPPER(RIGHT(VLOOKUP($A855,#REF!,7,FALSE),1)),"")</f>
        <v>#REF!</v>
      </c>
      <c r="N855" s="206"/>
      <c r="O855" s="206"/>
      <c r="P855" s="206"/>
      <c r="Q855" s="206"/>
      <c r="R855" s="206"/>
      <c r="S855" s="63" t="e">
        <f>HLOOKUP("Device Tree Pin Name",#REF!,MATCH($A855,#REF!,0),FALSE)</f>
        <v>#REF!</v>
      </c>
      <c r="T855" s="47" t="e">
        <f>HLOOKUP("power rail",#REF!,MATCH($A855,#REF!,0),FALSE)</f>
        <v>#REF!</v>
      </c>
      <c r="U855" s="62" t="e">
        <f>HLOOKUP("Wake Capable",#REF!,MATCH($A855,#REF!,0),FALSE)</f>
        <v>#REF!</v>
      </c>
      <c r="V855" s="62" t="e">
        <f>HLOOKUP("Strap",#REF!,MATCH($A855,#REF!,0),FALSE)</f>
        <v>#REF!</v>
      </c>
      <c r="W855" s="62"/>
      <c r="X855" s="62"/>
      <c r="Y855" s="62"/>
      <c r="Z855" s="47"/>
      <c r="AA855" s="47" t="e">
        <f>HLOOKUP("Pad type",#REF!,MATCH($A855,#REF!,0),FALSE)</f>
        <v>#REF!</v>
      </c>
      <c r="AB855" s="63"/>
      <c r="AC855" s="63" t="e">
        <f>HLOOKUP("POR Pin State",#REF!,MATCH($A855,#REF!,0),FALSE)</f>
        <v>#REF!</v>
      </c>
      <c r="AD855" s="207"/>
      <c r="AE855" s="208"/>
      <c r="AF855" s="208"/>
      <c r="AG855" s="208"/>
      <c r="AH855" s="209"/>
      <c r="AI855" s="209"/>
      <c r="AJ855" s="210"/>
      <c r="AK855" s="210"/>
      <c r="AL855" s="210"/>
      <c r="AM855" s="210"/>
      <c r="AN855" s="210"/>
      <c r="AO855" s="210"/>
      <c r="AP855" s="210"/>
      <c r="AQ855" s="215" t="s">
        <v>2047</v>
      </c>
      <c r="AR855" s="105"/>
      <c r="AS855" s="105"/>
      <c r="AT855" s="105"/>
      <c r="AU855" s="105"/>
      <c r="AV855" s="105"/>
      <c r="AW855" s="105"/>
      <c r="AX855" s="105"/>
      <c r="AY855" s="105"/>
      <c r="AZ855" s="105"/>
      <c r="BA855" s="105"/>
      <c r="BB855" s="218"/>
      <c r="BC855" s="105"/>
      <c r="BD855" s="250"/>
      <c r="BE855" s="252" t="s">
        <v>2048</v>
      </c>
      <c r="BF855" s="147" t="e">
        <f>VLOOKUP($A855,#REF!,34,FALSE)</f>
        <v>#REF!</v>
      </c>
      <c r="BG855" s="147" t="e">
        <f>VLOOKUP($A855,#REF!,22,FALSE)</f>
        <v>#REF!</v>
      </c>
      <c r="BH855" s="149"/>
    </row>
    <row r="856" s="5" customFormat="1" ht="12.95" customHeight="1" spans="1:60">
      <c r="A856" s="48" t="s">
        <v>2049</v>
      </c>
      <c r="B856" s="38" t="e">
        <f>VLOOKUP($A856,#REF!,34,FALSE)</f>
        <v>#REF!</v>
      </c>
      <c r="C856" s="39" t="str">
        <f t="shared" si="172"/>
        <v>unused_DDR_XM2_B3WCK_P</v>
      </c>
      <c r="D856" s="40" t="e">
        <f>IF(LEN(VLOOKUP($A856,#REF!,8,FALSE)),LEFT(VLOOKUP($A856,#REF!,8,FALSE),LEN(VLOOKUP($A856,#REF!,8,FALSE))-2),"")</f>
        <v>#REF!</v>
      </c>
      <c r="E856" s="41" t="e">
        <f>IF(LEN(VLOOKUP($A856,#REF!,4,FALSE)),IF(INDEX(#REF!,MATCH($A856,#REF!,0),1),LEFT(VLOOKUP($A856,#REF!,4,FALSE),LEN(VLOOKUP($A856,#REF!,4,FALSE))-2),CONCATENATE(LEFT(VLOOKUP($A856,#REF!,4,FALSE),LEN(VLOOKUP($A856,#REF!,4,FALSE))-2),"*")),"")</f>
        <v>#REF!</v>
      </c>
      <c r="F856" s="42" t="e">
        <f>IF(LEN(VLOOKUP($A856,#REF!,5,FALSE)),IF(INDEX(#REF!,MATCH($A856,#REF!,0),2),LEFT(VLOOKUP($A856,#REF!,5,FALSE),LEN(VLOOKUP($A856,#REF!,5,FALSE))-2),CONCATENATE(LEFT(VLOOKUP($A856,#REF!,5,FALSE),LEN(VLOOKUP($A856,#REF!,5,FALSE))-2),"*")),"")</f>
        <v>#REF!</v>
      </c>
      <c r="G856" s="42" t="e">
        <f>IF(LEN(VLOOKUP($A856,#REF!,6,FALSE)),IF(INDEX(#REF!,MATCH($A856,#REF!,0),3),LEFT(VLOOKUP($A856,#REF!,6,FALSE),LEN(VLOOKUP($A856,#REF!,6,FALSE))-2),CONCATENATE(LEFT(VLOOKUP($A856,#REF!,6,FALSE),LEN(VLOOKUP($A856,#REF!,6,FALSE))-2),"*")),"")</f>
        <v>#REF!</v>
      </c>
      <c r="H856" s="43" t="e">
        <f>IF(LEN(VLOOKUP($A856,#REF!,7,FALSE)),IF(INDEX(#REF!,MATCH($A856,#REF!,0),4),LEFT(VLOOKUP($A856,#REF!,7,FALSE),LEN(VLOOKUP($A856,#REF!,7,FALSE))-2),CONCATENATE(LEFT(VLOOKUP($A856,#REF!,7,FALSE),LEN(VLOOKUP($A856,#REF!,7,FALSE))-2),"*")),"")</f>
        <v>#REF!</v>
      </c>
      <c r="I856" s="54" t="e">
        <f>IF(LEN(VLOOKUP($A856,#REF!,8,FALSE)),UPPER(RIGHT(VLOOKUP($A856,#REF!,8,FALSE),1)),"")</f>
        <v>#REF!</v>
      </c>
      <c r="J856" s="42" t="e">
        <f>IF(LEN(VLOOKUP($A856,#REF!,4,FALSE)),UPPER(RIGHT(VLOOKUP($A856,#REF!,4,FALSE),1)),"")</f>
        <v>#REF!</v>
      </c>
      <c r="K856" s="42" t="e">
        <f>IF(LEN(VLOOKUP($A856,#REF!,5,FALSE)),UPPER(RIGHT(VLOOKUP($A856,#REF!,5,FALSE),1)),"")</f>
        <v>#REF!</v>
      </c>
      <c r="L856" s="42" t="e">
        <f>IF(LEN(VLOOKUP($A856,#REF!,6,FALSE)),UPPER(RIGHT(VLOOKUP($A856,#REF!,6,FALSE),1)),"")</f>
        <v>#REF!</v>
      </c>
      <c r="M856" s="43" t="e">
        <f>IF(LEN(VLOOKUP($A856,#REF!,7,FALSE)),UPPER(RIGHT(VLOOKUP($A856,#REF!,7,FALSE),1)),"")</f>
        <v>#REF!</v>
      </c>
      <c r="N856" s="206"/>
      <c r="O856" s="206"/>
      <c r="P856" s="206"/>
      <c r="Q856" s="206"/>
      <c r="R856" s="206"/>
      <c r="S856" s="63" t="e">
        <f>HLOOKUP("Device Tree Pin Name",#REF!,MATCH($A856,#REF!,0),FALSE)</f>
        <v>#REF!</v>
      </c>
      <c r="T856" s="47" t="e">
        <f>HLOOKUP("power rail",#REF!,MATCH($A856,#REF!,0),FALSE)</f>
        <v>#REF!</v>
      </c>
      <c r="U856" s="62" t="e">
        <f>HLOOKUP("Wake Capable",#REF!,MATCH($A856,#REF!,0),FALSE)</f>
        <v>#REF!</v>
      </c>
      <c r="V856" s="62" t="e">
        <f>HLOOKUP("Strap",#REF!,MATCH($A856,#REF!,0),FALSE)</f>
        <v>#REF!</v>
      </c>
      <c r="W856" s="62"/>
      <c r="X856" s="62"/>
      <c r="Y856" s="62"/>
      <c r="Z856" s="47"/>
      <c r="AA856" s="47" t="e">
        <f>HLOOKUP("Pad type",#REF!,MATCH($A856,#REF!,0),FALSE)</f>
        <v>#REF!</v>
      </c>
      <c r="AB856" s="63"/>
      <c r="AC856" s="63" t="e">
        <f>HLOOKUP("POR Pin State",#REF!,MATCH($A856,#REF!,0),FALSE)</f>
        <v>#REF!</v>
      </c>
      <c r="AD856" s="207"/>
      <c r="AE856" s="208"/>
      <c r="AF856" s="208"/>
      <c r="AG856" s="208"/>
      <c r="AH856" s="209"/>
      <c r="AI856" s="209"/>
      <c r="AJ856" s="210"/>
      <c r="AK856" s="210"/>
      <c r="AL856" s="210"/>
      <c r="AM856" s="210"/>
      <c r="AN856" s="210"/>
      <c r="AO856" s="210"/>
      <c r="AP856" s="210"/>
      <c r="AQ856" s="215" t="s">
        <v>2049</v>
      </c>
      <c r="AR856" s="105"/>
      <c r="AS856" s="105"/>
      <c r="AT856" s="105"/>
      <c r="AU856" s="105"/>
      <c r="AV856" s="105"/>
      <c r="AW856" s="105"/>
      <c r="AX856" s="105"/>
      <c r="AY856" s="105"/>
      <c r="AZ856" s="105"/>
      <c r="BA856" s="105"/>
      <c r="BB856" s="218"/>
      <c r="BC856" s="105"/>
      <c r="BD856" s="250"/>
      <c r="BE856" s="252" t="s">
        <v>2050</v>
      </c>
      <c r="BF856" s="147" t="e">
        <f>VLOOKUP($A856,#REF!,34,FALSE)</f>
        <v>#REF!</v>
      </c>
      <c r="BG856" s="147" t="e">
        <f>VLOOKUP($A856,#REF!,22,FALSE)</f>
        <v>#REF!</v>
      </c>
      <c r="BH856" s="149"/>
    </row>
    <row r="857" s="5" customFormat="1" ht="12.95" customHeight="1" spans="1:60">
      <c r="A857" s="48" t="s">
        <v>2051</v>
      </c>
      <c r="B857" s="38" t="e">
        <f>VLOOKUP($A857,#REF!,34,FALSE)</f>
        <v>#REF!</v>
      </c>
      <c r="C857" s="39" t="str">
        <f t="shared" si="172"/>
        <v>unused_DDR_XM2_B3WCK_N</v>
      </c>
      <c r="D857" s="40" t="e">
        <f>IF(LEN(VLOOKUP($A857,#REF!,8,FALSE)),LEFT(VLOOKUP($A857,#REF!,8,FALSE),LEN(VLOOKUP($A857,#REF!,8,FALSE))-2),"")</f>
        <v>#REF!</v>
      </c>
      <c r="E857" s="41" t="e">
        <f>IF(LEN(VLOOKUP($A857,#REF!,4,FALSE)),IF(INDEX(#REF!,MATCH($A857,#REF!,0),1),LEFT(VLOOKUP($A857,#REF!,4,FALSE),LEN(VLOOKUP($A857,#REF!,4,FALSE))-2),CONCATENATE(LEFT(VLOOKUP($A857,#REF!,4,FALSE),LEN(VLOOKUP($A857,#REF!,4,FALSE))-2),"*")),"")</f>
        <v>#REF!</v>
      </c>
      <c r="F857" s="42" t="e">
        <f>IF(LEN(VLOOKUP($A857,#REF!,5,FALSE)),IF(INDEX(#REF!,MATCH($A857,#REF!,0),2),LEFT(VLOOKUP($A857,#REF!,5,FALSE),LEN(VLOOKUP($A857,#REF!,5,FALSE))-2),CONCATENATE(LEFT(VLOOKUP($A857,#REF!,5,FALSE),LEN(VLOOKUP($A857,#REF!,5,FALSE))-2),"*")),"")</f>
        <v>#REF!</v>
      </c>
      <c r="G857" s="42" t="e">
        <f>IF(LEN(VLOOKUP($A857,#REF!,6,FALSE)),IF(INDEX(#REF!,MATCH($A857,#REF!,0),3),LEFT(VLOOKUP($A857,#REF!,6,FALSE),LEN(VLOOKUP($A857,#REF!,6,FALSE))-2),CONCATENATE(LEFT(VLOOKUP($A857,#REF!,6,FALSE),LEN(VLOOKUP($A857,#REF!,6,FALSE))-2),"*")),"")</f>
        <v>#REF!</v>
      </c>
      <c r="H857" s="43" t="e">
        <f>IF(LEN(VLOOKUP($A857,#REF!,7,FALSE)),IF(INDEX(#REF!,MATCH($A857,#REF!,0),4),LEFT(VLOOKUP($A857,#REF!,7,FALSE),LEN(VLOOKUP($A857,#REF!,7,FALSE))-2),CONCATENATE(LEFT(VLOOKUP($A857,#REF!,7,FALSE),LEN(VLOOKUP($A857,#REF!,7,FALSE))-2),"*")),"")</f>
        <v>#REF!</v>
      </c>
      <c r="I857" s="54" t="e">
        <f>IF(LEN(VLOOKUP($A857,#REF!,8,FALSE)),UPPER(RIGHT(VLOOKUP($A857,#REF!,8,FALSE),1)),"")</f>
        <v>#REF!</v>
      </c>
      <c r="J857" s="42" t="e">
        <f>IF(LEN(VLOOKUP($A857,#REF!,4,FALSE)),UPPER(RIGHT(VLOOKUP($A857,#REF!,4,FALSE),1)),"")</f>
        <v>#REF!</v>
      </c>
      <c r="K857" s="42" t="e">
        <f>IF(LEN(VLOOKUP($A857,#REF!,5,FALSE)),UPPER(RIGHT(VLOOKUP($A857,#REF!,5,FALSE),1)),"")</f>
        <v>#REF!</v>
      </c>
      <c r="L857" s="42" t="e">
        <f>IF(LEN(VLOOKUP($A857,#REF!,6,FALSE)),UPPER(RIGHT(VLOOKUP($A857,#REF!,6,FALSE),1)),"")</f>
        <v>#REF!</v>
      </c>
      <c r="M857" s="43" t="e">
        <f>IF(LEN(VLOOKUP($A857,#REF!,7,FALSE)),UPPER(RIGHT(VLOOKUP($A857,#REF!,7,FALSE),1)),"")</f>
        <v>#REF!</v>
      </c>
      <c r="N857" s="206"/>
      <c r="O857" s="206"/>
      <c r="P857" s="206"/>
      <c r="Q857" s="206"/>
      <c r="R857" s="206"/>
      <c r="S857" s="63" t="e">
        <f>HLOOKUP("Device Tree Pin Name",#REF!,MATCH($A857,#REF!,0),FALSE)</f>
        <v>#REF!</v>
      </c>
      <c r="T857" s="47" t="e">
        <f>HLOOKUP("power rail",#REF!,MATCH($A857,#REF!,0),FALSE)</f>
        <v>#REF!</v>
      </c>
      <c r="U857" s="62" t="e">
        <f>HLOOKUP("Wake Capable",#REF!,MATCH($A857,#REF!,0),FALSE)</f>
        <v>#REF!</v>
      </c>
      <c r="V857" s="62" t="e">
        <f>HLOOKUP("Strap",#REF!,MATCH($A857,#REF!,0),FALSE)</f>
        <v>#REF!</v>
      </c>
      <c r="W857" s="62"/>
      <c r="X857" s="62"/>
      <c r="Y857" s="62"/>
      <c r="Z857" s="47"/>
      <c r="AA857" s="47" t="e">
        <f>HLOOKUP("Pad type",#REF!,MATCH($A857,#REF!,0),FALSE)</f>
        <v>#REF!</v>
      </c>
      <c r="AB857" s="63"/>
      <c r="AC857" s="63" t="e">
        <f>HLOOKUP("POR Pin State",#REF!,MATCH($A857,#REF!,0),FALSE)</f>
        <v>#REF!</v>
      </c>
      <c r="AD857" s="207"/>
      <c r="AE857" s="208"/>
      <c r="AF857" s="208"/>
      <c r="AG857" s="208"/>
      <c r="AH857" s="209"/>
      <c r="AI857" s="209"/>
      <c r="AJ857" s="210"/>
      <c r="AK857" s="210"/>
      <c r="AL857" s="210"/>
      <c r="AM857" s="210"/>
      <c r="AN857" s="210"/>
      <c r="AO857" s="210"/>
      <c r="AP857" s="210"/>
      <c r="AQ857" s="215" t="s">
        <v>2051</v>
      </c>
      <c r="AR857" s="105"/>
      <c r="AS857" s="105"/>
      <c r="AT857" s="105"/>
      <c r="AU857" s="105"/>
      <c r="AV857" s="105"/>
      <c r="AW857" s="105"/>
      <c r="AX857" s="105"/>
      <c r="AY857" s="105"/>
      <c r="AZ857" s="105"/>
      <c r="BA857" s="105"/>
      <c r="BB857" s="218"/>
      <c r="BC857" s="105"/>
      <c r="BD857" s="250"/>
      <c r="BE857" s="252" t="s">
        <v>2052</v>
      </c>
      <c r="BF857" s="147" t="e">
        <f>VLOOKUP($A857,#REF!,34,FALSE)</f>
        <v>#REF!</v>
      </c>
      <c r="BG857" s="147" t="e">
        <f>VLOOKUP($A857,#REF!,22,FALSE)</f>
        <v>#REF!</v>
      </c>
      <c r="BH857" s="149"/>
    </row>
    <row r="858" s="5" customFormat="1" ht="12.95" customHeight="1" spans="1:60">
      <c r="A858" s="48" t="s">
        <v>2053</v>
      </c>
      <c r="B858" s="38" t="e">
        <f>VLOOKUP($A858,#REF!,34,FALSE)</f>
        <v>#REF!</v>
      </c>
      <c r="C858" s="39" t="str">
        <f t="shared" si="172"/>
        <v>unused_DDR_XM2_B3RDQS_P</v>
      </c>
      <c r="D858" s="40" t="e">
        <f>IF(LEN(VLOOKUP($A858,#REF!,8,FALSE)),LEFT(VLOOKUP($A858,#REF!,8,FALSE),LEN(VLOOKUP($A858,#REF!,8,FALSE))-2),"")</f>
        <v>#REF!</v>
      </c>
      <c r="E858" s="41" t="e">
        <f>IF(LEN(VLOOKUP($A858,#REF!,4,FALSE)),IF(INDEX(#REF!,MATCH($A858,#REF!,0),1),LEFT(VLOOKUP($A858,#REF!,4,FALSE),LEN(VLOOKUP($A858,#REF!,4,FALSE))-2),CONCATENATE(LEFT(VLOOKUP($A858,#REF!,4,FALSE),LEN(VLOOKUP($A858,#REF!,4,FALSE))-2),"*")),"")</f>
        <v>#REF!</v>
      </c>
      <c r="F858" s="42" t="e">
        <f>IF(LEN(VLOOKUP($A858,#REF!,5,FALSE)),IF(INDEX(#REF!,MATCH($A858,#REF!,0),2),LEFT(VLOOKUP($A858,#REF!,5,FALSE),LEN(VLOOKUP($A858,#REF!,5,FALSE))-2),CONCATENATE(LEFT(VLOOKUP($A858,#REF!,5,FALSE),LEN(VLOOKUP($A858,#REF!,5,FALSE))-2),"*")),"")</f>
        <v>#REF!</v>
      </c>
      <c r="G858" s="42" t="e">
        <f>IF(LEN(VLOOKUP($A858,#REF!,6,FALSE)),IF(INDEX(#REF!,MATCH($A858,#REF!,0),3),LEFT(VLOOKUP($A858,#REF!,6,FALSE),LEN(VLOOKUP($A858,#REF!,6,FALSE))-2),CONCATENATE(LEFT(VLOOKUP($A858,#REF!,6,FALSE),LEN(VLOOKUP($A858,#REF!,6,FALSE))-2),"*")),"")</f>
        <v>#REF!</v>
      </c>
      <c r="H858" s="43" t="e">
        <f>IF(LEN(VLOOKUP($A858,#REF!,7,FALSE)),IF(INDEX(#REF!,MATCH($A858,#REF!,0),4),LEFT(VLOOKUP($A858,#REF!,7,FALSE),LEN(VLOOKUP($A858,#REF!,7,FALSE))-2),CONCATENATE(LEFT(VLOOKUP($A858,#REF!,7,FALSE),LEN(VLOOKUP($A858,#REF!,7,FALSE))-2),"*")),"")</f>
        <v>#REF!</v>
      </c>
      <c r="I858" s="54" t="e">
        <f>IF(LEN(VLOOKUP($A858,#REF!,8,FALSE)),UPPER(RIGHT(VLOOKUP($A858,#REF!,8,FALSE),1)),"")</f>
        <v>#REF!</v>
      </c>
      <c r="J858" s="42" t="e">
        <f>IF(LEN(VLOOKUP($A858,#REF!,4,FALSE)),UPPER(RIGHT(VLOOKUP($A858,#REF!,4,FALSE),1)),"")</f>
        <v>#REF!</v>
      </c>
      <c r="K858" s="42" t="e">
        <f>IF(LEN(VLOOKUP($A858,#REF!,5,FALSE)),UPPER(RIGHT(VLOOKUP($A858,#REF!,5,FALSE),1)),"")</f>
        <v>#REF!</v>
      </c>
      <c r="L858" s="42" t="e">
        <f>IF(LEN(VLOOKUP($A858,#REF!,6,FALSE)),UPPER(RIGHT(VLOOKUP($A858,#REF!,6,FALSE),1)),"")</f>
        <v>#REF!</v>
      </c>
      <c r="M858" s="43" t="e">
        <f>IF(LEN(VLOOKUP($A858,#REF!,7,FALSE)),UPPER(RIGHT(VLOOKUP($A858,#REF!,7,FALSE),1)),"")</f>
        <v>#REF!</v>
      </c>
      <c r="N858" s="206"/>
      <c r="O858" s="206"/>
      <c r="P858" s="206"/>
      <c r="Q858" s="206"/>
      <c r="R858" s="206"/>
      <c r="S858" s="63" t="e">
        <f>HLOOKUP("Device Tree Pin Name",#REF!,MATCH($A858,#REF!,0),FALSE)</f>
        <v>#REF!</v>
      </c>
      <c r="T858" s="47" t="e">
        <f>HLOOKUP("power rail",#REF!,MATCH($A858,#REF!,0),FALSE)</f>
        <v>#REF!</v>
      </c>
      <c r="U858" s="62" t="e">
        <f>HLOOKUP("Wake Capable",#REF!,MATCH($A858,#REF!,0),FALSE)</f>
        <v>#REF!</v>
      </c>
      <c r="V858" s="62" t="e">
        <f>HLOOKUP("Strap",#REF!,MATCH($A858,#REF!,0),FALSE)</f>
        <v>#REF!</v>
      </c>
      <c r="W858" s="62"/>
      <c r="X858" s="62"/>
      <c r="Y858" s="62"/>
      <c r="Z858" s="47"/>
      <c r="AA858" s="47" t="e">
        <f>HLOOKUP("Pad type",#REF!,MATCH($A858,#REF!,0),FALSE)</f>
        <v>#REF!</v>
      </c>
      <c r="AB858" s="63"/>
      <c r="AC858" s="63" t="e">
        <f>HLOOKUP("POR Pin State",#REF!,MATCH($A858,#REF!,0),FALSE)</f>
        <v>#REF!</v>
      </c>
      <c r="AD858" s="207"/>
      <c r="AE858" s="208"/>
      <c r="AF858" s="208"/>
      <c r="AG858" s="208"/>
      <c r="AH858" s="209"/>
      <c r="AI858" s="209"/>
      <c r="AJ858" s="210"/>
      <c r="AK858" s="210"/>
      <c r="AL858" s="210"/>
      <c r="AM858" s="210"/>
      <c r="AN858" s="210"/>
      <c r="AO858" s="210"/>
      <c r="AP858" s="210"/>
      <c r="AQ858" s="215" t="s">
        <v>2053</v>
      </c>
      <c r="AR858" s="105"/>
      <c r="AS858" s="105"/>
      <c r="AT858" s="105"/>
      <c r="AU858" s="105"/>
      <c r="AV858" s="105"/>
      <c r="AW858" s="105"/>
      <c r="AX858" s="105"/>
      <c r="AY858" s="105"/>
      <c r="AZ858" s="105"/>
      <c r="BA858" s="105"/>
      <c r="BB858" s="218"/>
      <c r="BC858" s="105"/>
      <c r="BD858" s="250"/>
      <c r="BE858" s="252" t="s">
        <v>2054</v>
      </c>
      <c r="BF858" s="147" t="e">
        <f>VLOOKUP($A858,#REF!,34,FALSE)</f>
        <v>#REF!</v>
      </c>
      <c r="BG858" s="147" t="e">
        <f>VLOOKUP($A858,#REF!,22,FALSE)</f>
        <v>#REF!</v>
      </c>
      <c r="BH858" s="149"/>
    </row>
    <row r="859" s="5" customFormat="1" ht="12.95" customHeight="1" spans="1:60">
      <c r="A859" s="48" t="s">
        <v>2055</v>
      </c>
      <c r="B859" s="38" t="e">
        <f>VLOOKUP($A859,#REF!,34,FALSE)</f>
        <v>#REF!</v>
      </c>
      <c r="C859" s="39" t="str">
        <f t="shared" si="172"/>
        <v>unused_DDR_XM2_B3RDQS_N</v>
      </c>
      <c r="D859" s="40" t="e">
        <f>IF(LEN(VLOOKUP($A859,#REF!,8,FALSE)),LEFT(VLOOKUP($A859,#REF!,8,FALSE),LEN(VLOOKUP($A859,#REF!,8,FALSE))-2),"")</f>
        <v>#REF!</v>
      </c>
      <c r="E859" s="41" t="e">
        <f>IF(LEN(VLOOKUP($A859,#REF!,4,FALSE)),IF(INDEX(#REF!,MATCH($A859,#REF!,0),1),LEFT(VLOOKUP($A859,#REF!,4,FALSE),LEN(VLOOKUP($A859,#REF!,4,FALSE))-2),CONCATENATE(LEFT(VLOOKUP($A859,#REF!,4,FALSE),LEN(VLOOKUP($A859,#REF!,4,FALSE))-2),"*")),"")</f>
        <v>#REF!</v>
      </c>
      <c r="F859" s="42" t="e">
        <f>IF(LEN(VLOOKUP($A859,#REF!,5,FALSE)),IF(INDEX(#REF!,MATCH($A859,#REF!,0),2),LEFT(VLOOKUP($A859,#REF!,5,FALSE),LEN(VLOOKUP($A859,#REF!,5,FALSE))-2),CONCATENATE(LEFT(VLOOKUP($A859,#REF!,5,FALSE),LEN(VLOOKUP($A859,#REF!,5,FALSE))-2),"*")),"")</f>
        <v>#REF!</v>
      </c>
      <c r="G859" s="42" t="e">
        <f>IF(LEN(VLOOKUP($A859,#REF!,6,FALSE)),IF(INDEX(#REF!,MATCH($A859,#REF!,0),3),LEFT(VLOOKUP($A859,#REF!,6,FALSE),LEN(VLOOKUP($A859,#REF!,6,FALSE))-2),CONCATENATE(LEFT(VLOOKUP($A859,#REF!,6,FALSE),LEN(VLOOKUP($A859,#REF!,6,FALSE))-2),"*")),"")</f>
        <v>#REF!</v>
      </c>
      <c r="H859" s="43" t="e">
        <f>IF(LEN(VLOOKUP($A859,#REF!,7,FALSE)),IF(INDEX(#REF!,MATCH($A859,#REF!,0),4),LEFT(VLOOKUP($A859,#REF!,7,FALSE),LEN(VLOOKUP($A859,#REF!,7,FALSE))-2),CONCATENATE(LEFT(VLOOKUP($A859,#REF!,7,FALSE),LEN(VLOOKUP($A859,#REF!,7,FALSE))-2),"*")),"")</f>
        <v>#REF!</v>
      </c>
      <c r="I859" s="54" t="e">
        <f>IF(LEN(VLOOKUP($A859,#REF!,8,FALSE)),UPPER(RIGHT(VLOOKUP($A859,#REF!,8,FALSE),1)),"")</f>
        <v>#REF!</v>
      </c>
      <c r="J859" s="42" t="e">
        <f>IF(LEN(VLOOKUP($A859,#REF!,4,FALSE)),UPPER(RIGHT(VLOOKUP($A859,#REF!,4,FALSE),1)),"")</f>
        <v>#REF!</v>
      </c>
      <c r="K859" s="42" t="e">
        <f>IF(LEN(VLOOKUP($A859,#REF!,5,FALSE)),UPPER(RIGHT(VLOOKUP($A859,#REF!,5,FALSE),1)),"")</f>
        <v>#REF!</v>
      </c>
      <c r="L859" s="42" t="e">
        <f>IF(LEN(VLOOKUP($A859,#REF!,6,FALSE)),UPPER(RIGHT(VLOOKUP($A859,#REF!,6,FALSE),1)),"")</f>
        <v>#REF!</v>
      </c>
      <c r="M859" s="43" t="e">
        <f>IF(LEN(VLOOKUP($A859,#REF!,7,FALSE)),UPPER(RIGHT(VLOOKUP($A859,#REF!,7,FALSE),1)),"")</f>
        <v>#REF!</v>
      </c>
      <c r="N859" s="206"/>
      <c r="O859" s="206"/>
      <c r="P859" s="206"/>
      <c r="Q859" s="206"/>
      <c r="R859" s="206"/>
      <c r="S859" s="63" t="e">
        <f>HLOOKUP("Device Tree Pin Name",#REF!,MATCH($A859,#REF!,0),FALSE)</f>
        <v>#REF!</v>
      </c>
      <c r="T859" s="47" t="e">
        <f>HLOOKUP("power rail",#REF!,MATCH($A859,#REF!,0),FALSE)</f>
        <v>#REF!</v>
      </c>
      <c r="U859" s="62" t="e">
        <f>HLOOKUP("Wake Capable",#REF!,MATCH($A859,#REF!,0),FALSE)</f>
        <v>#REF!</v>
      </c>
      <c r="V859" s="62" t="e">
        <f>HLOOKUP("Strap",#REF!,MATCH($A859,#REF!,0),FALSE)</f>
        <v>#REF!</v>
      </c>
      <c r="W859" s="62"/>
      <c r="X859" s="62"/>
      <c r="Y859" s="62"/>
      <c r="Z859" s="47"/>
      <c r="AA859" s="47" t="e">
        <f>HLOOKUP("Pad type",#REF!,MATCH($A859,#REF!,0),FALSE)</f>
        <v>#REF!</v>
      </c>
      <c r="AB859" s="63"/>
      <c r="AC859" s="63" t="e">
        <f>HLOOKUP("POR Pin State",#REF!,MATCH($A859,#REF!,0),FALSE)</f>
        <v>#REF!</v>
      </c>
      <c r="AD859" s="207"/>
      <c r="AE859" s="208"/>
      <c r="AF859" s="208"/>
      <c r="AG859" s="208"/>
      <c r="AH859" s="209"/>
      <c r="AI859" s="209"/>
      <c r="AJ859" s="210"/>
      <c r="AK859" s="210"/>
      <c r="AL859" s="210"/>
      <c r="AM859" s="210"/>
      <c r="AN859" s="210"/>
      <c r="AO859" s="210"/>
      <c r="AP859" s="210"/>
      <c r="AQ859" s="215" t="s">
        <v>2055</v>
      </c>
      <c r="AR859" s="105"/>
      <c r="AS859" s="105"/>
      <c r="AT859" s="105"/>
      <c r="AU859" s="105"/>
      <c r="AV859" s="105"/>
      <c r="AW859" s="105"/>
      <c r="AX859" s="105"/>
      <c r="AY859" s="105"/>
      <c r="AZ859" s="105"/>
      <c r="BA859" s="105"/>
      <c r="BB859" s="218"/>
      <c r="BC859" s="105"/>
      <c r="BD859" s="250"/>
      <c r="BE859" s="252" t="s">
        <v>2056</v>
      </c>
      <c r="BF859" s="147" t="e">
        <f>VLOOKUP($A859,#REF!,34,FALSE)</f>
        <v>#REF!</v>
      </c>
      <c r="BG859" s="147" t="e">
        <f>VLOOKUP($A859,#REF!,22,FALSE)</f>
        <v>#REF!</v>
      </c>
      <c r="BH859" s="149"/>
    </row>
    <row r="860" s="5" customFormat="1" ht="12.95" customHeight="1" spans="1:60">
      <c r="A860" s="10" t="s">
        <v>2057</v>
      </c>
      <c r="B860" s="38" t="e">
        <f>VLOOKUP($A860,#REF!,34,FALSE)</f>
        <v>#REF!</v>
      </c>
      <c r="C860" s="39" t="str">
        <f t="shared" si="172"/>
        <v>unused_DDR_XM2_B4D0</v>
      </c>
      <c r="D860" s="40" t="e">
        <f>IF(LEN(VLOOKUP($A860,#REF!,8,FALSE)),LEFT(VLOOKUP($A860,#REF!,8,FALSE),LEN(VLOOKUP($A860,#REF!,8,FALSE))-2),"")</f>
        <v>#REF!</v>
      </c>
      <c r="E860" s="41" t="e">
        <f>IF(LEN(VLOOKUP($A860,#REF!,4,FALSE)),IF(INDEX(#REF!,MATCH($A860,#REF!,0),1),LEFT(VLOOKUP($A860,#REF!,4,FALSE),LEN(VLOOKUP($A860,#REF!,4,FALSE))-2),CONCATENATE(LEFT(VLOOKUP($A860,#REF!,4,FALSE),LEN(VLOOKUP($A860,#REF!,4,FALSE))-2),"*")),"")</f>
        <v>#REF!</v>
      </c>
      <c r="F860" s="42" t="e">
        <f>IF(LEN(VLOOKUP($A860,#REF!,5,FALSE)),IF(INDEX(#REF!,MATCH($A860,#REF!,0),2),LEFT(VLOOKUP($A860,#REF!,5,FALSE),LEN(VLOOKUP($A860,#REF!,5,FALSE))-2),CONCATENATE(LEFT(VLOOKUP($A860,#REF!,5,FALSE),LEN(VLOOKUP($A860,#REF!,5,FALSE))-2),"*")),"")</f>
        <v>#REF!</v>
      </c>
      <c r="G860" s="42" t="e">
        <f>IF(LEN(VLOOKUP($A860,#REF!,6,FALSE)),IF(INDEX(#REF!,MATCH($A860,#REF!,0),3),LEFT(VLOOKUP($A860,#REF!,6,FALSE),LEN(VLOOKUP($A860,#REF!,6,FALSE))-2),CONCATENATE(LEFT(VLOOKUP($A860,#REF!,6,FALSE),LEN(VLOOKUP($A860,#REF!,6,FALSE))-2),"*")),"")</f>
        <v>#REF!</v>
      </c>
      <c r="H860" s="43" t="e">
        <f>IF(LEN(VLOOKUP($A860,#REF!,7,FALSE)),IF(INDEX(#REF!,MATCH($A860,#REF!,0),4),LEFT(VLOOKUP($A860,#REF!,7,FALSE),LEN(VLOOKUP($A860,#REF!,7,FALSE))-2),CONCATENATE(LEFT(VLOOKUP($A860,#REF!,7,FALSE),LEN(VLOOKUP($A860,#REF!,7,FALSE))-2),"*")),"")</f>
        <v>#REF!</v>
      </c>
      <c r="I860" s="54" t="e">
        <f>IF(LEN(VLOOKUP($A860,#REF!,8,FALSE)),UPPER(RIGHT(VLOOKUP($A860,#REF!,8,FALSE),1)),"")</f>
        <v>#REF!</v>
      </c>
      <c r="J860" s="42" t="e">
        <f>IF(LEN(VLOOKUP($A860,#REF!,4,FALSE)),UPPER(RIGHT(VLOOKUP($A860,#REF!,4,FALSE),1)),"")</f>
        <v>#REF!</v>
      </c>
      <c r="K860" s="42" t="e">
        <f>IF(LEN(VLOOKUP($A860,#REF!,5,FALSE)),UPPER(RIGHT(VLOOKUP($A860,#REF!,5,FALSE),1)),"")</f>
        <v>#REF!</v>
      </c>
      <c r="L860" s="42" t="e">
        <f>IF(LEN(VLOOKUP($A860,#REF!,6,FALSE)),UPPER(RIGHT(VLOOKUP($A860,#REF!,6,FALSE),1)),"")</f>
        <v>#REF!</v>
      </c>
      <c r="M860" s="43" t="e">
        <f>IF(LEN(VLOOKUP($A860,#REF!,7,FALSE)),UPPER(RIGHT(VLOOKUP($A860,#REF!,7,FALSE),1)),"")</f>
        <v>#REF!</v>
      </c>
      <c r="N860" s="206"/>
      <c r="O860" s="206"/>
      <c r="P860" s="206"/>
      <c r="Q860" s="206"/>
      <c r="R860" s="206"/>
      <c r="S860" s="63" t="e">
        <f>HLOOKUP("Device Tree Pin Name",#REF!,MATCH($A860,#REF!,0),FALSE)</f>
        <v>#REF!</v>
      </c>
      <c r="T860" s="47" t="e">
        <f>HLOOKUP("power rail",#REF!,MATCH($A860,#REF!,0),FALSE)</f>
        <v>#REF!</v>
      </c>
      <c r="U860" s="62" t="e">
        <f>HLOOKUP("Wake Capable",#REF!,MATCH($A860,#REF!,0),FALSE)</f>
        <v>#REF!</v>
      </c>
      <c r="V860" s="62" t="e">
        <f>HLOOKUP("Strap",#REF!,MATCH($A860,#REF!,0),FALSE)</f>
        <v>#REF!</v>
      </c>
      <c r="W860" s="62"/>
      <c r="X860" s="62"/>
      <c r="Y860" s="62"/>
      <c r="Z860" s="47"/>
      <c r="AA860" s="47" t="e">
        <f>HLOOKUP("Pad type",#REF!,MATCH($A860,#REF!,0),FALSE)</f>
        <v>#REF!</v>
      </c>
      <c r="AB860" s="63"/>
      <c r="AC860" s="63" t="e">
        <f>HLOOKUP("POR Pin State",#REF!,MATCH($A860,#REF!,0),FALSE)</f>
        <v>#REF!</v>
      </c>
      <c r="AD860" s="207"/>
      <c r="AE860" s="208"/>
      <c r="AF860" s="208"/>
      <c r="AG860" s="208"/>
      <c r="AH860" s="209"/>
      <c r="AI860" s="209"/>
      <c r="AJ860" s="210"/>
      <c r="AK860" s="210"/>
      <c r="AL860" s="210"/>
      <c r="AM860" s="210"/>
      <c r="AN860" s="210"/>
      <c r="AO860" s="210"/>
      <c r="AP860" s="210"/>
      <c r="AQ860" s="215" t="s">
        <v>2058</v>
      </c>
      <c r="AR860" s="105"/>
      <c r="AS860" s="105"/>
      <c r="AT860" s="105"/>
      <c r="AU860" s="105"/>
      <c r="AV860" s="105"/>
      <c r="AW860" s="105"/>
      <c r="AX860" s="105"/>
      <c r="AY860" s="105"/>
      <c r="AZ860" s="105"/>
      <c r="BA860" s="105"/>
      <c r="BB860" s="218"/>
      <c r="BC860" s="105"/>
      <c r="BD860" s="250"/>
      <c r="BE860" s="252" t="s">
        <v>2059</v>
      </c>
      <c r="BF860" s="147" t="e">
        <f>VLOOKUP($A860,#REF!,34,FALSE)</f>
        <v>#REF!</v>
      </c>
      <c r="BG860" s="147" t="e">
        <f>VLOOKUP($A860,#REF!,22,FALSE)</f>
        <v>#REF!</v>
      </c>
      <c r="BH860" s="149"/>
    </row>
    <row r="861" s="5" customFormat="1" ht="12.95" customHeight="1" spans="1:60">
      <c r="A861" s="10" t="s">
        <v>2060</v>
      </c>
      <c r="B861" s="38" t="e">
        <f>VLOOKUP($A861,#REF!,34,FALSE)</f>
        <v>#REF!</v>
      </c>
      <c r="C861" s="39" t="str">
        <f t="shared" si="172"/>
        <v>unused_DDR_XM2_B4D1</v>
      </c>
      <c r="D861" s="40" t="e">
        <f>IF(LEN(VLOOKUP($A861,#REF!,8,FALSE)),LEFT(VLOOKUP($A861,#REF!,8,FALSE),LEN(VLOOKUP($A861,#REF!,8,FALSE))-2),"")</f>
        <v>#REF!</v>
      </c>
      <c r="E861" s="41" t="e">
        <f>IF(LEN(VLOOKUP($A861,#REF!,4,FALSE)),IF(INDEX(#REF!,MATCH($A861,#REF!,0),1),LEFT(VLOOKUP($A861,#REF!,4,FALSE),LEN(VLOOKUP($A861,#REF!,4,FALSE))-2),CONCATENATE(LEFT(VLOOKUP($A861,#REF!,4,FALSE),LEN(VLOOKUP($A861,#REF!,4,FALSE))-2),"*")),"")</f>
        <v>#REF!</v>
      </c>
      <c r="F861" s="42" t="e">
        <f>IF(LEN(VLOOKUP($A861,#REF!,5,FALSE)),IF(INDEX(#REF!,MATCH($A861,#REF!,0),2),LEFT(VLOOKUP($A861,#REF!,5,FALSE),LEN(VLOOKUP($A861,#REF!,5,FALSE))-2),CONCATENATE(LEFT(VLOOKUP($A861,#REF!,5,FALSE),LEN(VLOOKUP($A861,#REF!,5,FALSE))-2),"*")),"")</f>
        <v>#REF!</v>
      </c>
      <c r="G861" s="42" t="e">
        <f>IF(LEN(VLOOKUP($A861,#REF!,6,FALSE)),IF(INDEX(#REF!,MATCH($A861,#REF!,0),3),LEFT(VLOOKUP($A861,#REF!,6,FALSE),LEN(VLOOKUP($A861,#REF!,6,FALSE))-2),CONCATENATE(LEFT(VLOOKUP($A861,#REF!,6,FALSE),LEN(VLOOKUP($A861,#REF!,6,FALSE))-2),"*")),"")</f>
        <v>#REF!</v>
      </c>
      <c r="H861" s="43" t="e">
        <f>IF(LEN(VLOOKUP($A861,#REF!,7,FALSE)),IF(INDEX(#REF!,MATCH($A861,#REF!,0),4),LEFT(VLOOKUP($A861,#REF!,7,FALSE),LEN(VLOOKUP($A861,#REF!,7,FALSE))-2),CONCATENATE(LEFT(VLOOKUP($A861,#REF!,7,FALSE),LEN(VLOOKUP($A861,#REF!,7,FALSE))-2),"*")),"")</f>
        <v>#REF!</v>
      </c>
      <c r="I861" s="54" t="e">
        <f>IF(LEN(VLOOKUP($A861,#REF!,8,FALSE)),UPPER(RIGHT(VLOOKUP($A861,#REF!,8,FALSE),1)),"")</f>
        <v>#REF!</v>
      </c>
      <c r="J861" s="42" t="e">
        <f>IF(LEN(VLOOKUP($A861,#REF!,4,FALSE)),UPPER(RIGHT(VLOOKUP($A861,#REF!,4,FALSE),1)),"")</f>
        <v>#REF!</v>
      </c>
      <c r="K861" s="42" t="e">
        <f>IF(LEN(VLOOKUP($A861,#REF!,5,FALSE)),UPPER(RIGHT(VLOOKUP($A861,#REF!,5,FALSE),1)),"")</f>
        <v>#REF!</v>
      </c>
      <c r="L861" s="42" t="e">
        <f>IF(LEN(VLOOKUP($A861,#REF!,6,FALSE)),UPPER(RIGHT(VLOOKUP($A861,#REF!,6,FALSE),1)),"")</f>
        <v>#REF!</v>
      </c>
      <c r="M861" s="43" t="e">
        <f>IF(LEN(VLOOKUP($A861,#REF!,7,FALSE)),UPPER(RIGHT(VLOOKUP($A861,#REF!,7,FALSE),1)),"")</f>
        <v>#REF!</v>
      </c>
      <c r="N861" s="206"/>
      <c r="O861" s="206"/>
      <c r="P861" s="206"/>
      <c r="Q861" s="206"/>
      <c r="R861" s="206"/>
      <c r="S861" s="63" t="e">
        <f>HLOOKUP("Device Tree Pin Name",#REF!,MATCH($A861,#REF!,0),FALSE)</f>
        <v>#REF!</v>
      </c>
      <c r="T861" s="47" t="e">
        <f>HLOOKUP("power rail",#REF!,MATCH($A861,#REF!,0),FALSE)</f>
        <v>#REF!</v>
      </c>
      <c r="U861" s="62" t="e">
        <f>HLOOKUP("Wake Capable",#REF!,MATCH($A861,#REF!,0),FALSE)</f>
        <v>#REF!</v>
      </c>
      <c r="V861" s="62" t="e">
        <f>HLOOKUP("Strap",#REF!,MATCH($A861,#REF!,0),FALSE)</f>
        <v>#REF!</v>
      </c>
      <c r="W861" s="62"/>
      <c r="X861" s="62"/>
      <c r="Y861" s="62"/>
      <c r="Z861" s="47"/>
      <c r="AA861" s="47" t="e">
        <f>HLOOKUP("Pad type",#REF!,MATCH($A861,#REF!,0),FALSE)</f>
        <v>#REF!</v>
      </c>
      <c r="AB861" s="63"/>
      <c r="AC861" s="63" t="e">
        <f>HLOOKUP("POR Pin State",#REF!,MATCH($A861,#REF!,0),FALSE)</f>
        <v>#REF!</v>
      </c>
      <c r="AD861" s="207"/>
      <c r="AE861" s="208"/>
      <c r="AF861" s="208"/>
      <c r="AG861" s="208"/>
      <c r="AH861" s="209"/>
      <c r="AI861" s="209"/>
      <c r="AJ861" s="210"/>
      <c r="AK861" s="210"/>
      <c r="AL861" s="210"/>
      <c r="AM861" s="210"/>
      <c r="AN861" s="210"/>
      <c r="AO861" s="210"/>
      <c r="AP861" s="210"/>
      <c r="AQ861" s="215" t="s">
        <v>2061</v>
      </c>
      <c r="AR861" s="105"/>
      <c r="AS861" s="105"/>
      <c r="AT861" s="105"/>
      <c r="AU861" s="105"/>
      <c r="AV861" s="105"/>
      <c r="AW861" s="105"/>
      <c r="AX861" s="105"/>
      <c r="AY861" s="105"/>
      <c r="AZ861" s="105"/>
      <c r="BA861" s="105"/>
      <c r="BB861" s="218"/>
      <c r="BC861" s="105"/>
      <c r="BD861" s="250"/>
      <c r="BE861" s="252" t="s">
        <v>2062</v>
      </c>
      <c r="BF861" s="147" t="e">
        <f>VLOOKUP($A861,#REF!,34,FALSE)</f>
        <v>#REF!</v>
      </c>
      <c r="BG861" s="147" t="e">
        <f>VLOOKUP($A861,#REF!,22,FALSE)</f>
        <v>#REF!</v>
      </c>
      <c r="BH861" s="149"/>
    </row>
    <row r="862" s="5" customFormat="1" ht="12.95" customHeight="1" spans="1:60">
      <c r="A862" s="48" t="s">
        <v>2063</v>
      </c>
      <c r="B862" s="38" t="e">
        <f>VLOOKUP($A862,#REF!,34,FALSE)</f>
        <v>#REF!</v>
      </c>
      <c r="C862" s="39" t="str">
        <f t="shared" si="172"/>
        <v>unused_DDR_XM2_B4D2</v>
      </c>
      <c r="D862" s="40" t="e">
        <f>IF(LEN(VLOOKUP($A862,#REF!,8,FALSE)),LEFT(VLOOKUP($A862,#REF!,8,FALSE),LEN(VLOOKUP($A862,#REF!,8,FALSE))-2),"")</f>
        <v>#REF!</v>
      </c>
      <c r="E862" s="41" t="e">
        <f>IF(LEN(VLOOKUP($A862,#REF!,4,FALSE)),IF(INDEX(#REF!,MATCH($A862,#REF!,0),1),LEFT(VLOOKUP($A862,#REF!,4,FALSE),LEN(VLOOKUP($A862,#REF!,4,FALSE))-2),CONCATENATE(LEFT(VLOOKUP($A862,#REF!,4,FALSE),LEN(VLOOKUP($A862,#REF!,4,FALSE))-2),"*")),"")</f>
        <v>#REF!</v>
      </c>
      <c r="F862" s="42" t="e">
        <f>IF(LEN(VLOOKUP($A862,#REF!,5,FALSE)),IF(INDEX(#REF!,MATCH($A862,#REF!,0),2),LEFT(VLOOKUP($A862,#REF!,5,FALSE),LEN(VLOOKUP($A862,#REF!,5,FALSE))-2),CONCATENATE(LEFT(VLOOKUP($A862,#REF!,5,FALSE),LEN(VLOOKUP($A862,#REF!,5,FALSE))-2),"*")),"")</f>
        <v>#REF!</v>
      </c>
      <c r="G862" s="42" t="e">
        <f>IF(LEN(VLOOKUP($A862,#REF!,6,FALSE)),IF(INDEX(#REF!,MATCH($A862,#REF!,0),3),LEFT(VLOOKUP($A862,#REF!,6,FALSE),LEN(VLOOKUP($A862,#REF!,6,FALSE))-2),CONCATENATE(LEFT(VLOOKUP($A862,#REF!,6,FALSE),LEN(VLOOKUP($A862,#REF!,6,FALSE))-2),"*")),"")</f>
        <v>#REF!</v>
      </c>
      <c r="H862" s="43" t="e">
        <f>IF(LEN(VLOOKUP($A862,#REF!,7,FALSE)),IF(INDEX(#REF!,MATCH($A862,#REF!,0),4),LEFT(VLOOKUP($A862,#REF!,7,FALSE),LEN(VLOOKUP($A862,#REF!,7,FALSE))-2),CONCATENATE(LEFT(VLOOKUP($A862,#REF!,7,FALSE),LEN(VLOOKUP($A862,#REF!,7,FALSE))-2),"*")),"")</f>
        <v>#REF!</v>
      </c>
      <c r="I862" s="54" t="e">
        <f>IF(LEN(VLOOKUP($A862,#REF!,8,FALSE)),UPPER(RIGHT(VLOOKUP($A862,#REF!,8,FALSE),1)),"")</f>
        <v>#REF!</v>
      </c>
      <c r="J862" s="42" t="e">
        <f>IF(LEN(VLOOKUP($A862,#REF!,4,FALSE)),UPPER(RIGHT(VLOOKUP($A862,#REF!,4,FALSE),1)),"")</f>
        <v>#REF!</v>
      </c>
      <c r="K862" s="42" t="e">
        <f>IF(LEN(VLOOKUP($A862,#REF!,5,FALSE)),UPPER(RIGHT(VLOOKUP($A862,#REF!,5,FALSE),1)),"")</f>
        <v>#REF!</v>
      </c>
      <c r="L862" s="42" t="e">
        <f>IF(LEN(VLOOKUP($A862,#REF!,6,FALSE)),UPPER(RIGHT(VLOOKUP($A862,#REF!,6,FALSE),1)),"")</f>
        <v>#REF!</v>
      </c>
      <c r="M862" s="43" t="e">
        <f>IF(LEN(VLOOKUP($A862,#REF!,7,FALSE)),UPPER(RIGHT(VLOOKUP($A862,#REF!,7,FALSE),1)),"")</f>
        <v>#REF!</v>
      </c>
      <c r="N862" s="206"/>
      <c r="O862" s="206"/>
      <c r="P862" s="206"/>
      <c r="Q862" s="206"/>
      <c r="R862" s="206"/>
      <c r="S862" s="63" t="e">
        <f>HLOOKUP("Device Tree Pin Name",#REF!,MATCH($A862,#REF!,0),FALSE)</f>
        <v>#REF!</v>
      </c>
      <c r="T862" s="47" t="e">
        <f>HLOOKUP("power rail",#REF!,MATCH($A862,#REF!,0),FALSE)</f>
        <v>#REF!</v>
      </c>
      <c r="U862" s="62" t="e">
        <f>HLOOKUP("Wake Capable",#REF!,MATCH($A862,#REF!,0),FALSE)</f>
        <v>#REF!</v>
      </c>
      <c r="V862" s="62" t="e">
        <f>HLOOKUP("Strap",#REF!,MATCH($A862,#REF!,0),FALSE)</f>
        <v>#REF!</v>
      </c>
      <c r="W862" s="62"/>
      <c r="X862" s="62"/>
      <c r="Y862" s="62"/>
      <c r="Z862" s="47"/>
      <c r="AA862" s="47" t="e">
        <f>HLOOKUP("Pad type",#REF!,MATCH($A862,#REF!,0),FALSE)</f>
        <v>#REF!</v>
      </c>
      <c r="AB862" s="63"/>
      <c r="AC862" s="63" t="e">
        <f>HLOOKUP("POR Pin State",#REF!,MATCH($A862,#REF!,0),FALSE)</f>
        <v>#REF!</v>
      </c>
      <c r="AD862" s="207"/>
      <c r="AE862" s="208"/>
      <c r="AF862" s="208"/>
      <c r="AG862" s="208"/>
      <c r="AH862" s="209"/>
      <c r="AI862" s="209"/>
      <c r="AJ862" s="210"/>
      <c r="AK862" s="210"/>
      <c r="AL862" s="210"/>
      <c r="AM862" s="210"/>
      <c r="AN862" s="210"/>
      <c r="AO862" s="210"/>
      <c r="AP862" s="210"/>
      <c r="AQ862" s="215" t="s">
        <v>2064</v>
      </c>
      <c r="AR862" s="105"/>
      <c r="AS862" s="105"/>
      <c r="AT862" s="105"/>
      <c r="AU862" s="105"/>
      <c r="AV862" s="105"/>
      <c r="AW862" s="105"/>
      <c r="AX862" s="105"/>
      <c r="AY862" s="105"/>
      <c r="AZ862" s="105"/>
      <c r="BA862" s="105"/>
      <c r="BB862" s="218"/>
      <c r="BC862" s="105"/>
      <c r="BD862" s="250"/>
      <c r="BE862" s="252" t="s">
        <v>2065</v>
      </c>
      <c r="BF862" s="147" t="e">
        <f>VLOOKUP($A862,#REF!,34,FALSE)</f>
        <v>#REF!</v>
      </c>
      <c r="BG862" s="147" t="e">
        <f>VLOOKUP($A862,#REF!,22,FALSE)</f>
        <v>#REF!</v>
      </c>
      <c r="BH862" s="149"/>
    </row>
    <row r="863" s="5" customFormat="1" ht="12.95" customHeight="1" spans="1:60">
      <c r="A863" s="48" t="s">
        <v>2066</v>
      </c>
      <c r="B863" s="38" t="e">
        <f>VLOOKUP($A863,#REF!,34,FALSE)</f>
        <v>#REF!</v>
      </c>
      <c r="C863" s="39" t="str">
        <f t="shared" si="172"/>
        <v>unused_DDR_XM2_B4D3</v>
      </c>
      <c r="D863" s="40" t="e">
        <f>IF(LEN(VLOOKUP($A863,#REF!,8,FALSE)),LEFT(VLOOKUP($A863,#REF!,8,FALSE),LEN(VLOOKUP($A863,#REF!,8,FALSE))-2),"")</f>
        <v>#REF!</v>
      </c>
      <c r="E863" s="41" t="e">
        <f>IF(LEN(VLOOKUP($A863,#REF!,4,FALSE)),IF(INDEX(#REF!,MATCH($A863,#REF!,0),1),LEFT(VLOOKUP($A863,#REF!,4,FALSE),LEN(VLOOKUP($A863,#REF!,4,FALSE))-2),CONCATENATE(LEFT(VLOOKUP($A863,#REF!,4,FALSE),LEN(VLOOKUP($A863,#REF!,4,FALSE))-2),"*")),"")</f>
        <v>#REF!</v>
      </c>
      <c r="F863" s="42" t="e">
        <f>IF(LEN(VLOOKUP($A863,#REF!,5,FALSE)),IF(INDEX(#REF!,MATCH($A863,#REF!,0),2),LEFT(VLOOKUP($A863,#REF!,5,FALSE),LEN(VLOOKUP($A863,#REF!,5,FALSE))-2),CONCATENATE(LEFT(VLOOKUP($A863,#REF!,5,FALSE),LEN(VLOOKUP($A863,#REF!,5,FALSE))-2),"*")),"")</f>
        <v>#REF!</v>
      </c>
      <c r="G863" s="42" t="e">
        <f>IF(LEN(VLOOKUP($A863,#REF!,6,FALSE)),IF(INDEX(#REF!,MATCH($A863,#REF!,0),3),LEFT(VLOOKUP($A863,#REF!,6,FALSE),LEN(VLOOKUP($A863,#REF!,6,FALSE))-2),CONCATENATE(LEFT(VLOOKUP($A863,#REF!,6,FALSE),LEN(VLOOKUP($A863,#REF!,6,FALSE))-2),"*")),"")</f>
        <v>#REF!</v>
      </c>
      <c r="H863" s="43" t="e">
        <f>IF(LEN(VLOOKUP($A863,#REF!,7,FALSE)),IF(INDEX(#REF!,MATCH($A863,#REF!,0),4),LEFT(VLOOKUP($A863,#REF!,7,FALSE),LEN(VLOOKUP($A863,#REF!,7,FALSE))-2),CONCATENATE(LEFT(VLOOKUP($A863,#REF!,7,FALSE),LEN(VLOOKUP($A863,#REF!,7,FALSE))-2),"*")),"")</f>
        <v>#REF!</v>
      </c>
      <c r="I863" s="54" t="e">
        <f>IF(LEN(VLOOKUP($A863,#REF!,8,FALSE)),UPPER(RIGHT(VLOOKUP($A863,#REF!,8,FALSE),1)),"")</f>
        <v>#REF!</v>
      </c>
      <c r="J863" s="42" t="e">
        <f>IF(LEN(VLOOKUP($A863,#REF!,4,FALSE)),UPPER(RIGHT(VLOOKUP($A863,#REF!,4,FALSE),1)),"")</f>
        <v>#REF!</v>
      </c>
      <c r="K863" s="42" t="e">
        <f>IF(LEN(VLOOKUP($A863,#REF!,5,FALSE)),UPPER(RIGHT(VLOOKUP($A863,#REF!,5,FALSE),1)),"")</f>
        <v>#REF!</v>
      </c>
      <c r="L863" s="42" t="e">
        <f>IF(LEN(VLOOKUP($A863,#REF!,6,FALSE)),UPPER(RIGHT(VLOOKUP($A863,#REF!,6,FALSE),1)),"")</f>
        <v>#REF!</v>
      </c>
      <c r="M863" s="43" t="e">
        <f>IF(LEN(VLOOKUP($A863,#REF!,7,FALSE)),UPPER(RIGHT(VLOOKUP($A863,#REF!,7,FALSE),1)),"")</f>
        <v>#REF!</v>
      </c>
      <c r="N863" s="206"/>
      <c r="O863" s="206"/>
      <c r="P863" s="206"/>
      <c r="Q863" s="206"/>
      <c r="R863" s="206"/>
      <c r="S863" s="63" t="e">
        <f>HLOOKUP("Device Tree Pin Name",#REF!,MATCH($A863,#REF!,0),FALSE)</f>
        <v>#REF!</v>
      </c>
      <c r="T863" s="47" t="e">
        <f>HLOOKUP("power rail",#REF!,MATCH($A863,#REF!,0),FALSE)</f>
        <v>#REF!</v>
      </c>
      <c r="U863" s="62" t="e">
        <f>HLOOKUP("Wake Capable",#REF!,MATCH($A863,#REF!,0),FALSE)</f>
        <v>#REF!</v>
      </c>
      <c r="V863" s="62" t="e">
        <f>HLOOKUP("Strap",#REF!,MATCH($A863,#REF!,0),FALSE)</f>
        <v>#REF!</v>
      </c>
      <c r="W863" s="62"/>
      <c r="X863" s="62"/>
      <c r="Y863" s="62"/>
      <c r="Z863" s="47"/>
      <c r="AA863" s="47" t="e">
        <f>HLOOKUP("Pad type",#REF!,MATCH($A863,#REF!,0),FALSE)</f>
        <v>#REF!</v>
      </c>
      <c r="AB863" s="63"/>
      <c r="AC863" s="63" t="e">
        <f>HLOOKUP("POR Pin State",#REF!,MATCH($A863,#REF!,0),FALSE)</f>
        <v>#REF!</v>
      </c>
      <c r="AD863" s="207"/>
      <c r="AE863" s="208"/>
      <c r="AF863" s="208"/>
      <c r="AG863" s="208"/>
      <c r="AH863" s="209"/>
      <c r="AI863" s="209"/>
      <c r="AJ863" s="210"/>
      <c r="AK863" s="210"/>
      <c r="AL863" s="210"/>
      <c r="AM863" s="210"/>
      <c r="AN863" s="210"/>
      <c r="AO863" s="210"/>
      <c r="AP863" s="210"/>
      <c r="AQ863" s="215" t="s">
        <v>2067</v>
      </c>
      <c r="AR863" s="105"/>
      <c r="AS863" s="105"/>
      <c r="AT863" s="105"/>
      <c r="AU863" s="105"/>
      <c r="AV863" s="105"/>
      <c r="AW863" s="105"/>
      <c r="AX863" s="105"/>
      <c r="AY863" s="105"/>
      <c r="AZ863" s="105"/>
      <c r="BA863" s="105"/>
      <c r="BB863" s="218"/>
      <c r="BC863" s="105"/>
      <c r="BD863" s="250"/>
      <c r="BE863" s="252" t="s">
        <v>2068</v>
      </c>
      <c r="BF863" s="147" t="e">
        <f>VLOOKUP($A863,#REF!,34,FALSE)</f>
        <v>#REF!</v>
      </c>
      <c r="BG863" s="147" t="e">
        <f>VLOOKUP($A863,#REF!,22,FALSE)</f>
        <v>#REF!</v>
      </c>
      <c r="BH863" s="149"/>
    </row>
    <row r="864" s="5" customFormat="1" ht="12.95" customHeight="1" spans="1:60">
      <c r="A864" s="48" t="s">
        <v>2069</v>
      </c>
      <c r="B864" s="38" t="e">
        <f>VLOOKUP($A864,#REF!,34,FALSE)</f>
        <v>#REF!</v>
      </c>
      <c r="C864" s="39" t="str">
        <f t="shared" si="172"/>
        <v>unused_DDR_XM2_B4D4</v>
      </c>
      <c r="D864" s="40" t="e">
        <f>IF(LEN(VLOOKUP($A864,#REF!,8,FALSE)),LEFT(VLOOKUP($A864,#REF!,8,FALSE),LEN(VLOOKUP($A864,#REF!,8,FALSE))-2),"")</f>
        <v>#REF!</v>
      </c>
      <c r="E864" s="41" t="e">
        <f>IF(LEN(VLOOKUP($A864,#REF!,4,FALSE)),IF(INDEX(#REF!,MATCH($A864,#REF!,0),1),LEFT(VLOOKUP($A864,#REF!,4,FALSE),LEN(VLOOKUP($A864,#REF!,4,FALSE))-2),CONCATENATE(LEFT(VLOOKUP($A864,#REF!,4,FALSE),LEN(VLOOKUP($A864,#REF!,4,FALSE))-2),"*")),"")</f>
        <v>#REF!</v>
      </c>
      <c r="F864" s="42" t="e">
        <f>IF(LEN(VLOOKUP($A864,#REF!,5,FALSE)),IF(INDEX(#REF!,MATCH($A864,#REF!,0),2),LEFT(VLOOKUP($A864,#REF!,5,FALSE),LEN(VLOOKUP($A864,#REF!,5,FALSE))-2),CONCATENATE(LEFT(VLOOKUP($A864,#REF!,5,FALSE),LEN(VLOOKUP($A864,#REF!,5,FALSE))-2),"*")),"")</f>
        <v>#REF!</v>
      </c>
      <c r="G864" s="42" t="e">
        <f>IF(LEN(VLOOKUP($A864,#REF!,6,FALSE)),IF(INDEX(#REF!,MATCH($A864,#REF!,0),3),LEFT(VLOOKUP($A864,#REF!,6,FALSE),LEN(VLOOKUP($A864,#REF!,6,FALSE))-2),CONCATENATE(LEFT(VLOOKUP($A864,#REF!,6,FALSE),LEN(VLOOKUP($A864,#REF!,6,FALSE))-2),"*")),"")</f>
        <v>#REF!</v>
      </c>
      <c r="H864" s="43" t="e">
        <f>IF(LEN(VLOOKUP($A864,#REF!,7,FALSE)),IF(INDEX(#REF!,MATCH($A864,#REF!,0),4),LEFT(VLOOKUP($A864,#REF!,7,FALSE),LEN(VLOOKUP($A864,#REF!,7,FALSE))-2),CONCATENATE(LEFT(VLOOKUP($A864,#REF!,7,FALSE),LEN(VLOOKUP($A864,#REF!,7,FALSE))-2),"*")),"")</f>
        <v>#REF!</v>
      </c>
      <c r="I864" s="54" t="e">
        <f>IF(LEN(VLOOKUP($A864,#REF!,8,FALSE)),UPPER(RIGHT(VLOOKUP($A864,#REF!,8,FALSE),1)),"")</f>
        <v>#REF!</v>
      </c>
      <c r="J864" s="42" t="e">
        <f>IF(LEN(VLOOKUP($A864,#REF!,4,FALSE)),UPPER(RIGHT(VLOOKUP($A864,#REF!,4,FALSE),1)),"")</f>
        <v>#REF!</v>
      </c>
      <c r="K864" s="42" t="e">
        <f>IF(LEN(VLOOKUP($A864,#REF!,5,FALSE)),UPPER(RIGHT(VLOOKUP($A864,#REF!,5,FALSE),1)),"")</f>
        <v>#REF!</v>
      </c>
      <c r="L864" s="42" t="e">
        <f>IF(LEN(VLOOKUP($A864,#REF!,6,FALSE)),UPPER(RIGHT(VLOOKUP($A864,#REF!,6,FALSE),1)),"")</f>
        <v>#REF!</v>
      </c>
      <c r="M864" s="43" t="e">
        <f>IF(LEN(VLOOKUP($A864,#REF!,7,FALSE)),UPPER(RIGHT(VLOOKUP($A864,#REF!,7,FALSE),1)),"")</f>
        <v>#REF!</v>
      </c>
      <c r="N864" s="206"/>
      <c r="O864" s="206"/>
      <c r="P864" s="206"/>
      <c r="Q864" s="206"/>
      <c r="R864" s="206"/>
      <c r="S864" s="63" t="e">
        <f>HLOOKUP("Device Tree Pin Name",#REF!,MATCH($A864,#REF!,0),FALSE)</f>
        <v>#REF!</v>
      </c>
      <c r="T864" s="47" t="e">
        <f>HLOOKUP("power rail",#REF!,MATCH($A864,#REF!,0),FALSE)</f>
        <v>#REF!</v>
      </c>
      <c r="U864" s="62" t="e">
        <f>HLOOKUP("Wake Capable",#REF!,MATCH($A864,#REF!,0),FALSE)</f>
        <v>#REF!</v>
      </c>
      <c r="V864" s="62" t="e">
        <f>HLOOKUP("Strap",#REF!,MATCH($A864,#REF!,0),FALSE)</f>
        <v>#REF!</v>
      </c>
      <c r="W864" s="62"/>
      <c r="X864" s="62"/>
      <c r="Y864" s="62"/>
      <c r="Z864" s="47"/>
      <c r="AA864" s="47" t="e">
        <f>HLOOKUP("Pad type",#REF!,MATCH($A864,#REF!,0),FALSE)</f>
        <v>#REF!</v>
      </c>
      <c r="AB864" s="63"/>
      <c r="AC864" s="63" t="e">
        <f>HLOOKUP("POR Pin State",#REF!,MATCH($A864,#REF!,0),FALSE)</f>
        <v>#REF!</v>
      </c>
      <c r="AD864" s="207"/>
      <c r="AE864" s="208"/>
      <c r="AF864" s="208"/>
      <c r="AG864" s="208"/>
      <c r="AH864" s="209"/>
      <c r="AI864" s="209"/>
      <c r="AJ864" s="210"/>
      <c r="AK864" s="210"/>
      <c r="AL864" s="210"/>
      <c r="AM864" s="210"/>
      <c r="AN864" s="210"/>
      <c r="AO864" s="210"/>
      <c r="AP864" s="210"/>
      <c r="AQ864" s="215" t="s">
        <v>2070</v>
      </c>
      <c r="AR864" s="105"/>
      <c r="AS864" s="105"/>
      <c r="AT864" s="105"/>
      <c r="AU864" s="105"/>
      <c r="AV864" s="105"/>
      <c r="AW864" s="105"/>
      <c r="AX864" s="105"/>
      <c r="AY864" s="105"/>
      <c r="AZ864" s="105"/>
      <c r="BA864" s="105"/>
      <c r="BB864" s="218"/>
      <c r="BC864" s="105"/>
      <c r="BD864" s="250"/>
      <c r="BE864" s="252" t="s">
        <v>2071</v>
      </c>
      <c r="BF864" s="147" t="e">
        <f>VLOOKUP($A864,#REF!,34,FALSE)</f>
        <v>#REF!</v>
      </c>
      <c r="BG864" s="147" t="e">
        <f>VLOOKUP($A864,#REF!,22,FALSE)</f>
        <v>#REF!</v>
      </c>
      <c r="BH864" s="149"/>
    </row>
    <row r="865" s="5" customFormat="1" ht="12.95" customHeight="1" spans="1:60">
      <c r="A865" s="48" t="s">
        <v>2072</v>
      </c>
      <c r="B865" s="38" t="e">
        <f>VLOOKUP($A865,#REF!,34,FALSE)</f>
        <v>#REF!</v>
      </c>
      <c r="C865" s="39" t="str">
        <f t="shared" si="172"/>
        <v>unused_DDR_XM2_B4D5</v>
      </c>
      <c r="D865" s="40" t="e">
        <f>IF(LEN(VLOOKUP($A865,#REF!,8,FALSE)),LEFT(VLOOKUP($A865,#REF!,8,FALSE),LEN(VLOOKUP($A865,#REF!,8,FALSE))-2),"")</f>
        <v>#REF!</v>
      </c>
      <c r="E865" s="41" t="e">
        <f>IF(LEN(VLOOKUP($A865,#REF!,4,FALSE)),IF(INDEX(#REF!,MATCH($A865,#REF!,0),1),LEFT(VLOOKUP($A865,#REF!,4,FALSE),LEN(VLOOKUP($A865,#REF!,4,FALSE))-2),CONCATENATE(LEFT(VLOOKUP($A865,#REF!,4,FALSE),LEN(VLOOKUP($A865,#REF!,4,FALSE))-2),"*")),"")</f>
        <v>#REF!</v>
      </c>
      <c r="F865" s="42" t="e">
        <f>IF(LEN(VLOOKUP($A865,#REF!,5,FALSE)),IF(INDEX(#REF!,MATCH($A865,#REF!,0),2),LEFT(VLOOKUP($A865,#REF!,5,FALSE),LEN(VLOOKUP($A865,#REF!,5,FALSE))-2),CONCATENATE(LEFT(VLOOKUP($A865,#REF!,5,FALSE),LEN(VLOOKUP($A865,#REF!,5,FALSE))-2),"*")),"")</f>
        <v>#REF!</v>
      </c>
      <c r="G865" s="42" t="e">
        <f>IF(LEN(VLOOKUP($A865,#REF!,6,FALSE)),IF(INDEX(#REF!,MATCH($A865,#REF!,0),3),LEFT(VLOOKUP($A865,#REF!,6,FALSE),LEN(VLOOKUP($A865,#REF!,6,FALSE))-2),CONCATENATE(LEFT(VLOOKUP($A865,#REF!,6,FALSE),LEN(VLOOKUP($A865,#REF!,6,FALSE))-2),"*")),"")</f>
        <v>#REF!</v>
      </c>
      <c r="H865" s="43" t="e">
        <f>IF(LEN(VLOOKUP($A865,#REF!,7,FALSE)),IF(INDEX(#REF!,MATCH($A865,#REF!,0),4),LEFT(VLOOKUP($A865,#REF!,7,FALSE),LEN(VLOOKUP($A865,#REF!,7,FALSE))-2),CONCATENATE(LEFT(VLOOKUP($A865,#REF!,7,FALSE),LEN(VLOOKUP($A865,#REF!,7,FALSE))-2),"*")),"")</f>
        <v>#REF!</v>
      </c>
      <c r="I865" s="54" t="e">
        <f>IF(LEN(VLOOKUP($A865,#REF!,8,FALSE)),UPPER(RIGHT(VLOOKUP($A865,#REF!,8,FALSE),1)),"")</f>
        <v>#REF!</v>
      </c>
      <c r="J865" s="42" t="e">
        <f>IF(LEN(VLOOKUP($A865,#REF!,4,FALSE)),UPPER(RIGHT(VLOOKUP($A865,#REF!,4,FALSE),1)),"")</f>
        <v>#REF!</v>
      </c>
      <c r="K865" s="42" t="e">
        <f>IF(LEN(VLOOKUP($A865,#REF!,5,FALSE)),UPPER(RIGHT(VLOOKUP($A865,#REF!,5,FALSE),1)),"")</f>
        <v>#REF!</v>
      </c>
      <c r="L865" s="42" t="e">
        <f>IF(LEN(VLOOKUP($A865,#REF!,6,FALSE)),UPPER(RIGHT(VLOOKUP($A865,#REF!,6,FALSE),1)),"")</f>
        <v>#REF!</v>
      </c>
      <c r="M865" s="43" t="e">
        <f>IF(LEN(VLOOKUP($A865,#REF!,7,FALSE)),UPPER(RIGHT(VLOOKUP($A865,#REF!,7,FALSE),1)),"")</f>
        <v>#REF!</v>
      </c>
      <c r="N865" s="206"/>
      <c r="O865" s="206"/>
      <c r="P865" s="206"/>
      <c r="Q865" s="206"/>
      <c r="R865" s="206"/>
      <c r="S865" s="63" t="e">
        <f>HLOOKUP("Device Tree Pin Name",#REF!,MATCH($A865,#REF!,0),FALSE)</f>
        <v>#REF!</v>
      </c>
      <c r="T865" s="47" t="e">
        <f>HLOOKUP("power rail",#REF!,MATCH($A865,#REF!,0),FALSE)</f>
        <v>#REF!</v>
      </c>
      <c r="U865" s="62" t="e">
        <f>HLOOKUP("Wake Capable",#REF!,MATCH($A865,#REF!,0),FALSE)</f>
        <v>#REF!</v>
      </c>
      <c r="V865" s="62" t="e">
        <f>HLOOKUP("Strap",#REF!,MATCH($A865,#REF!,0),FALSE)</f>
        <v>#REF!</v>
      </c>
      <c r="W865" s="62"/>
      <c r="X865" s="62"/>
      <c r="Y865" s="62"/>
      <c r="Z865" s="47"/>
      <c r="AA865" s="47" t="e">
        <f>HLOOKUP("Pad type",#REF!,MATCH($A865,#REF!,0),FALSE)</f>
        <v>#REF!</v>
      </c>
      <c r="AB865" s="63"/>
      <c r="AC865" s="63" t="e">
        <f>HLOOKUP("POR Pin State",#REF!,MATCH($A865,#REF!,0),FALSE)</f>
        <v>#REF!</v>
      </c>
      <c r="AD865" s="207"/>
      <c r="AE865" s="208"/>
      <c r="AF865" s="208"/>
      <c r="AG865" s="208"/>
      <c r="AH865" s="209"/>
      <c r="AI865" s="209"/>
      <c r="AJ865" s="210"/>
      <c r="AK865" s="210"/>
      <c r="AL865" s="210"/>
      <c r="AM865" s="210"/>
      <c r="AN865" s="210"/>
      <c r="AO865" s="210"/>
      <c r="AP865" s="210"/>
      <c r="AQ865" s="215" t="s">
        <v>2073</v>
      </c>
      <c r="AR865" s="105"/>
      <c r="AS865" s="105"/>
      <c r="AT865" s="105"/>
      <c r="AU865" s="105"/>
      <c r="AV865" s="105"/>
      <c r="AW865" s="105"/>
      <c r="AX865" s="105"/>
      <c r="AY865" s="105"/>
      <c r="AZ865" s="105"/>
      <c r="BA865" s="105"/>
      <c r="BB865" s="218"/>
      <c r="BC865" s="105"/>
      <c r="BD865" s="250"/>
      <c r="BE865" s="252" t="s">
        <v>2074</v>
      </c>
      <c r="BF865" s="147" t="e">
        <f>VLOOKUP($A865,#REF!,34,FALSE)</f>
        <v>#REF!</v>
      </c>
      <c r="BG865" s="147" t="e">
        <f>VLOOKUP($A865,#REF!,22,FALSE)</f>
        <v>#REF!</v>
      </c>
      <c r="BH865" s="149"/>
    </row>
    <row r="866" s="5" customFormat="1" ht="12.95" customHeight="1" spans="1:60">
      <c r="A866" s="48" t="s">
        <v>2075</v>
      </c>
      <c r="B866" s="38" t="e">
        <f>VLOOKUP($A866,#REF!,34,FALSE)</f>
        <v>#REF!</v>
      </c>
      <c r="C866" s="39" t="str">
        <f t="shared" si="172"/>
        <v>unused_DDR_XM2_B4D6</v>
      </c>
      <c r="D866" s="40" t="e">
        <f>IF(LEN(VLOOKUP($A866,#REF!,8,FALSE)),LEFT(VLOOKUP($A866,#REF!,8,FALSE),LEN(VLOOKUP($A866,#REF!,8,FALSE))-2),"")</f>
        <v>#REF!</v>
      </c>
      <c r="E866" s="41" t="e">
        <f>IF(LEN(VLOOKUP($A866,#REF!,4,FALSE)),IF(INDEX(#REF!,MATCH($A866,#REF!,0),1),LEFT(VLOOKUP($A866,#REF!,4,FALSE),LEN(VLOOKUP($A866,#REF!,4,FALSE))-2),CONCATENATE(LEFT(VLOOKUP($A866,#REF!,4,FALSE),LEN(VLOOKUP($A866,#REF!,4,FALSE))-2),"*")),"")</f>
        <v>#REF!</v>
      </c>
      <c r="F866" s="42" t="e">
        <f>IF(LEN(VLOOKUP($A866,#REF!,5,FALSE)),IF(INDEX(#REF!,MATCH($A866,#REF!,0),2),LEFT(VLOOKUP($A866,#REF!,5,FALSE),LEN(VLOOKUP($A866,#REF!,5,FALSE))-2),CONCATENATE(LEFT(VLOOKUP($A866,#REF!,5,FALSE),LEN(VLOOKUP($A866,#REF!,5,FALSE))-2),"*")),"")</f>
        <v>#REF!</v>
      </c>
      <c r="G866" s="42" t="e">
        <f>IF(LEN(VLOOKUP($A866,#REF!,6,FALSE)),IF(INDEX(#REF!,MATCH($A866,#REF!,0),3),LEFT(VLOOKUP($A866,#REF!,6,FALSE),LEN(VLOOKUP($A866,#REF!,6,FALSE))-2),CONCATENATE(LEFT(VLOOKUP($A866,#REF!,6,FALSE),LEN(VLOOKUP($A866,#REF!,6,FALSE))-2),"*")),"")</f>
        <v>#REF!</v>
      </c>
      <c r="H866" s="43" t="e">
        <f>IF(LEN(VLOOKUP($A866,#REF!,7,FALSE)),IF(INDEX(#REF!,MATCH($A866,#REF!,0),4),LEFT(VLOOKUP($A866,#REF!,7,FALSE),LEN(VLOOKUP($A866,#REF!,7,FALSE))-2),CONCATENATE(LEFT(VLOOKUP($A866,#REF!,7,FALSE),LEN(VLOOKUP($A866,#REF!,7,FALSE))-2),"*")),"")</f>
        <v>#REF!</v>
      </c>
      <c r="I866" s="54" t="e">
        <f>IF(LEN(VLOOKUP($A866,#REF!,8,FALSE)),UPPER(RIGHT(VLOOKUP($A866,#REF!,8,FALSE),1)),"")</f>
        <v>#REF!</v>
      </c>
      <c r="J866" s="42" t="e">
        <f>IF(LEN(VLOOKUP($A866,#REF!,4,FALSE)),UPPER(RIGHT(VLOOKUP($A866,#REF!,4,FALSE),1)),"")</f>
        <v>#REF!</v>
      </c>
      <c r="K866" s="42" t="e">
        <f>IF(LEN(VLOOKUP($A866,#REF!,5,FALSE)),UPPER(RIGHT(VLOOKUP($A866,#REF!,5,FALSE),1)),"")</f>
        <v>#REF!</v>
      </c>
      <c r="L866" s="42" t="e">
        <f>IF(LEN(VLOOKUP($A866,#REF!,6,FALSE)),UPPER(RIGHT(VLOOKUP($A866,#REF!,6,FALSE),1)),"")</f>
        <v>#REF!</v>
      </c>
      <c r="M866" s="43" t="e">
        <f>IF(LEN(VLOOKUP($A866,#REF!,7,FALSE)),UPPER(RIGHT(VLOOKUP($A866,#REF!,7,FALSE),1)),"")</f>
        <v>#REF!</v>
      </c>
      <c r="N866" s="206"/>
      <c r="O866" s="206"/>
      <c r="P866" s="206"/>
      <c r="Q866" s="206"/>
      <c r="R866" s="206"/>
      <c r="S866" s="63" t="e">
        <f>HLOOKUP("Device Tree Pin Name",#REF!,MATCH($A866,#REF!,0),FALSE)</f>
        <v>#REF!</v>
      </c>
      <c r="T866" s="47" t="e">
        <f>HLOOKUP("power rail",#REF!,MATCH($A866,#REF!,0),FALSE)</f>
        <v>#REF!</v>
      </c>
      <c r="U866" s="62" t="e">
        <f>HLOOKUP("Wake Capable",#REF!,MATCH($A866,#REF!,0),FALSE)</f>
        <v>#REF!</v>
      </c>
      <c r="V866" s="62" t="e">
        <f>HLOOKUP("Strap",#REF!,MATCH($A866,#REF!,0),FALSE)</f>
        <v>#REF!</v>
      </c>
      <c r="W866" s="62"/>
      <c r="X866" s="62"/>
      <c r="Y866" s="62"/>
      <c r="Z866" s="47"/>
      <c r="AA866" s="47" t="e">
        <f>HLOOKUP("Pad type",#REF!,MATCH($A866,#REF!,0),FALSE)</f>
        <v>#REF!</v>
      </c>
      <c r="AB866" s="63"/>
      <c r="AC866" s="63" t="e">
        <f>HLOOKUP("POR Pin State",#REF!,MATCH($A866,#REF!,0),FALSE)</f>
        <v>#REF!</v>
      </c>
      <c r="AD866" s="207"/>
      <c r="AE866" s="208"/>
      <c r="AF866" s="208"/>
      <c r="AG866" s="208"/>
      <c r="AH866" s="209"/>
      <c r="AI866" s="209"/>
      <c r="AJ866" s="210"/>
      <c r="AK866" s="210"/>
      <c r="AL866" s="210"/>
      <c r="AM866" s="210"/>
      <c r="AN866" s="210"/>
      <c r="AO866" s="210"/>
      <c r="AP866" s="210"/>
      <c r="AQ866" s="215" t="s">
        <v>2076</v>
      </c>
      <c r="AR866" s="105"/>
      <c r="AS866" s="105"/>
      <c r="AT866" s="105"/>
      <c r="AU866" s="105"/>
      <c r="AV866" s="105"/>
      <c r="AW866" s="105"/>
      <c r="AX866" s="105"/>
      <c r="AY866" s="105"/>
      <c r="AZ866" s="105"/>
      <c r="BA866" s="105"/>
      <c r="BB866" s="218"/>
      <c r="BC866" s="105"/>
      <c r="BD866" s="250"/>
      <c r="BE866" s="252" t="s">
        <v>2077</v>
      </c>
      <c r="BF866" s="147" t="e">
        <f>VLOOKUP($A866,#REF!,34,FALSE)</f>
        <v>#REF!</v>
      </c>
      <c r="BG866" s="147" t="e">
        <f>VLOOKUP($A866,#REF!,22,FALSE)</f>
        <v>#REF!</v>
      </c>
      <c r="BH866" s="149"/>
    </row>
    <row r="867" s="5" customFormat="1" ht="12.95" customHeight="1" spans="1:60">
      <c r="A867" s="48" t="s">
        <v>2078</v>
      </c>
      <c r="B867" s="38" t="e">
        <f>VLOOKUP($A867,#REF!,34,FALSE)</f>
        <v>#REF!</v>
      </c>
      <c r="C867" s="39" t="str">
        <f t="shared" si="172"/>
        <v>unused_DDR_XM2_B4D7</v>
      </c>
      <c r="D867" s="40" t="e">
        <f>IF(LEN(VLOOKUP($A867,#REF!,8,FALSE)),LEFT(VLOOKUP($A867,#REF!,8,FALSE),LEN(VLOOKUP($A867,#REF!,8,FALSE))-2),"")</f>
        <v>#REF!</v>
      </c>
      <c r="E867" s="41" t="e">
        <f>IF(LEN(VLOOKUP($A867,#REF!,4,FALSE)),IF(INDEX(#REF!,MATCH($A867,#REF!,0),1),LEFT(VLOOKUP($A867,#REF!,4,FALSE),LEN(VLOOKUP($A867,#REF!,4,FALSE))-2),CONCATENATE(LEFT(VLOOKUP($A867,#REF!,4,FALSE),LEN(VLOOKUP($A867,#REF!,4,FALSE))-2),"*")),"")</f>
        <v>#REF!</v>
      </c>
      <c r="F867" s="42" t="e">
        <f>IF(LEN(VLOOKUP($A867,#REF!,5,FALSE)),IF(INDEX(#REF!,MATCH($A867,#REF!,0),2),LEFT(VLOOKUP($A867,#REF!,5,FALSE),LEN(VLOOKUP($A867,#REF!,5,FALSE))-2),CONCATENATE(LEFT(VLOOKUP($A867,#REF!,5,FALSE),LEN(VLOOKUP($A867,#REF!,5,FALSE))-2),"*")),"")</f>
        <v>#REF!</v>
      </c>
      <c r="G867" s="42" t="e">
        <f>IF(LEN(VLOOKUP($A867,#REF!,6,FALSE)),IF(INDEX(#REF!,MATCH($A867,#REF!,0),3),LEFT(VLOOKUP($A867,#REF!,6,FALSE),LEN(VLOOKUP($A867,#REF!,6,FALSE))-2),CONCATENATE(LEFT(VLOOKUP($A867,#REF!,6,FALSE),LEN(VLOOKUP($A867,#REF!,6,FALSE))-2),"*")),"")</f>
        <v>#REF!</v>
      </c>
      <c r="H867" s="43" t="e">
        <f>IF(LEN(VLOOKUP($A867,#REF!,7,FALSE)),IF(INDEX(#REF!,MATCH($A867,#REF!,0),4),LEFT(VLOOKUP($A867,#REF!,7,FALSE),LEN(VLOOKUP($A867,#REF!,7,FALSE))-2),CONCATENATE(LEFT(VLOOKUP($A867,#REF!,7,FALSE),LEN(VLOOKUP($A867,#REF!,7,FALSE))-2),"*")),"")</f>
        <v>#REF!</v>
      </c>
      <c r="I867" s="54" t="e">
        <f>IF(LEN(VLOOKUP($A867,#REF!,8,FALSE)),UPPER(RIGHT(VLOOKUP($A867,#REF!,8,FALSE),1)),"")</f>
        <v>#REF!</v>
      </c>
      <c r="J867" s="42" t="e">
        <f>IF(LEN(VLOOKUP($A867,#REF!,4,FALSE)),UPPER(RIGHT(VLOOKUP($A867,#REF!,4,FALSE),1)),"")</f>
        <v>#REF!</v>
      </c>
      <c r="K867" s="42" t="e">
        <f>IF(LEN(VLOOKUP($A867,#REF!,5,FALSE)),UPPER(RIGHT(VLOOKUP($A867,#REF!,5,FALSE),1)),"")</f>
        <v>#REF!</v>
      </c>
      <c r="L867" s="42" t="e">
        <f>IF(LEN(VLOOKUP($A867,#REF!,6,FALSE)),UPPER(RIGHT(VLOOKUP($A867,#REF!,6,FALSE),1)),"")</f>
        <v>#REF!</v>
      </c>
      <c r="M867" s="43" t="e">
        <f>IF(LEN(VLOOKUP($A867,#REF!,7,FALSE)),UPPER(RIGHT(VLOOKUP($A867,#REF!,7,FALSE),1)),"")</f>
        <v>#REF!</v>
      </c>
      <c r="N867" s="206"/>
      <c r="O867" s="206"/>
      <c r="P867" s="206"/>
      <c r="Q867" s="206"/>
      <c r="R867" s="206"/>
      <c r="S867" s="63" t="e">
        <f>HLOOKUP("Device Tree Pin Name",#REF!,MATCH($A867,#REF!,0),FALSE)</f>
        <v>#REF!</v>
      </c>
      <c r="T867" s="47" t="e">
        <f>HLOOKUP("power rail",#REF!,MATCH($A867,#REF!,0),FALSE)</f>
        <v>#REF!</v>
      </c>
      <c r="U867" s="62" t="e">
        <f>HLOOKUP("Wake Capable",#REF!,MATCH($A867,#REF!,0),FALSE)</f>
        <v>#REF!</v>
      </c>
      <c r="V867" s="62" t="e">
        <f>HLOOKUP("Strap",#REF!,MATCH($A867,#REF!,0),FALSE)</f>
        <v>#REF!</v>
      </c>
      <c r="W867" s="62"/>
      <c r="X867" s="62"/>
      <c r="Y867" s="62"/>
      <c r="Z867" s="47"/>
      <c r="AA867" s="47" t="e">
        <f>HLOOKUP("Pad type",#REF!,MATCH($A867,#REF!,0),FALSE)</f>
        <v>#REF!</v>
      </c>
      <c r="AB867" s="63"/>
      <c r="AC867" s="63" t="e">
        <f>HLOOKUP("POR Pin State",#REF!,MATCH($A867,#REF!,0),FALSE)</f>
        <v>#REF!</v>
      </c>
      <c r="AD867" s="207"/>
      <c r="AE867" s="208"/>
      <c r="AF867" s="208"/>
      <c r="AG867" s="208"/>
      <c r="AH867" s="209"/>
      <c r="AI867" s="209"/>
      <c r="AJ867" s="210"/>
      <c r="AK867" s="210"/>
      <c r="AL867" s="210"/>
      <c r="AM867" s="210"/>
      <c r="AN867" s="210"/>
      <c r="AO867" s="210"/>
      <c r="AP867" s="210"/>
      <c r="AQ867" s="215" t="s">
        <v>2079</v>
      </c>
      <c r="AR867" s="105"/>
      <c r="AS867" s="105"/>
      <c r="AT867" s="105"/>
      <c r="AU867" s="105"/>
      <c r="AV867" s="105"/>
      <c r="AW867" s="105"/>
      <c r="AX867" s="105"/>
      <c r="AY867" s="105"/>
      <c r="AZ867" s="105"/>
      <c r="BA867" s="105"/>
      <c r="BB867" s="218"/>
      <c r="BC867" s="105"/>
      <c r="BD867" s="250"/>
      <c r="BE867" s="252" t="s">
        <v>2080</v>
      </c>
      <c r="BF867" s="147" t="e">
        <f>VLOOKUP($A867,#REF!,34,FALSE)</f>
        <v>#REF!</v>
      </c>
      <c r="BG867" s="147" t="e">
        <f>VLOOKUP($A867,#REF!,22,FALSE)</f>
        <v>#REF!</v>
      </c>
      <c r="BH867" s="149"/>
    </row>
    <row r="868" s="5" customFormat="1" ht="12.95" customHeight="1" spans="1:60">
      <c r="A868" s="48" t="s">
        <v>2081</v>
      </c>
      <c r="B868" s="38" t="e">
        <f>VLOOKUP($A868,#REF!,34,FALSE)</f>
        <v>#REF!</v>
      </c>
      <c r="C868" s="39" t="str">
        <f t="shared" si="172"/>
        <v>unused_DDR_XM2_B4DMI</v>
      </c>
      <c r="D868" s="40" t="e">
        <f>IF(LEN(VLOOKUP($A868,#REF!,8,FALSE)),LEFT(VLOOKUP($A868,#REF!,8,FALSE),LEN(VLOOKUP($A868,#REF!,8,FALSE))-2),"")</f>
        <v>#REF!</v>
      </c>
      <c r="E868" s="41" t="e">
        <f>IF(LEN(VLOOKUP($A868,#REF!,4,FALSE)),IF(INDEX(#REF!,MATCH($A868,#REF!,0),1),LEFT(VLOOKUP($A868,#REF!,4,FALSE),LEN(VLOOKUP($A868,#REF!,4,FALSE))-2),CONCATENATE(LEFT(VLOOKUP($A868,#REF!,4,FALSE),LEN(VLOOKUP($A868,#REF!,4,FALSE))-2),"*")),"")</f>
        <v>#REF!</v>
      </c>
      <c r="F868" s="42" t="e">
        <f>IF(LEN(VLOOKUP($A868,#REF!,5,FALSE)),IF(INDEX(#REF!,MATCH($A868,#REF!,0),2),LEFT(VLOOKUP($A868,#REF!,5,FALSE),LEN(VLOOKUP($A868,#REF!,5,FALSE))-2),CONCATENATE(LEFT(VLOOKUP($A868,#REF!,5,FALSE),LEN(VLOOKUP($A868,#REF!,5,FALSE))-2),"*")),"")</f>
        <v>#REF!</v>
      </c>
      <c r="G868" s="42" t="e">
        <f>IF(LEN(VLOOKUP($A868,#REF!,6,FALSE)),IF(INDEX(#REF!,MATCH($A868,#REF!,0),3),LEFT(VLOOKUP($A868,#REF!,6,FALSE),LEN(VLOOKUP($A868,#REF!,6,FALSE))-2),CONCATENATE(LEFT(VLOOKUP($A868,#REF!,6,FALSE),LEN(VLOOKUP($A868,#REF!,6,FALSE))-2),"*")),"")</f>
        <v>#REF!</v>
      </c>
      <c r="H868" s="43" t="e">
        <f>IF(LEN(VLOOKUP($A868,#REF!,7,FALSE)),IF(INDEX(#REF!,MATCH($A868,#REF!,0),4),LEFT(VLOOKUP($A868,#REF!,7,FALSE),LEN(VLOOKUP($A868,#REF!,7,FALSE))-2),CONCATENATE(LEFT(VLOOKUP($A868,#REF!,7,FALSE),LEN(VLOOKUP($A868,#REF!,7,FALSE))-2),"*")),"")</f>
        <v>#REF!</v>
      </c>
      <c r="I868" s="54" t="e">
        <f>IF(LEN(VLOOKUP($A868,#REF!,8,FALSE)),UPPER(RIGHT(VLOOKUP($A868,#REF!,8,FALSE),1)),"")</f>
        <v>#REF!</v>
      </c>
      <c r="J868" s="42" t="e">
        <f>IF(LEN(VLOOKUP($A868,#REF!,4,FALSE)),UPPER(RIGHT(VLOOKUP($A868,#REF!,4,FALSE),1)),"")</f>
        <v>#REF!</v>
      </c>
      <c r="K868" s="42" t="e">
        <f>IF(LEN(VLOOKUP($A868,#REF!,5,FALSE)),UPPER(RIGHT(VLOOKUP($A868,#REF!,5,FALSE),1)),"")</f>
        <v>#REF!</v>
      </c>
      <c r="L868" s="42" t="e">
        <f>IF(LEN(VLOOKUP($A868,#REF!,6,FALSE)),UPPER(RIGHT(VLOOKUP($A868,#REF!,6,FALSE),1)),"")</f>
        <v>#REF!</v>
      </c>
      <c r="M868" s="43" t="e">
        <f>IF(LEN(VLOOKUP($A868,#REF!,7,FALSE)),UPPER(RIGHT(VLOOKUP($A868,#REF!,7,FALSE),1)),"")</f>
        <v>#REF!</v>
      </c>
      <c r="N868" s="206"/>
      <c r="O868" s="206"/>
      <c r="P868" s="206"/>
      <c r="Q868" s="206"/>
      <c r="R868" s="206"/>
      <c r="S868" s="63" t="e">
        <f>HLOOKUP("Device Tree Pin Name",#REF!,MATCH($A868,#REF!,0),FALSE)</f>
        <v>#REF!</v>
      </c>
      <c r="T868" s="47" t="e">
        <f>HLOOKUP("power rail",#REF!,MATCH($A868,#REF!,0),FALSE)</f>
        <v>#REF!</v>
      </c>
      <c r="U868" s="62" t="e">
        <f>HLOOKUP("Wake Capable",#REF!,MATCH($A868,#REF!,0),FALSE)</f>
        <v>#REF!</v>
      </c>
      <c r="V868" s="62" t="e">
        <f>HLOOKUP("Strap",#REF!,MATCH($A868,#REF!,0),FALSE)</f>
        <v>#REF!</v>
      </c>
      <c r="W868" s="62"/>
      <c r="X868" s="62"/>
      <c r="Y868" s="62"/>
      <c r="Z868" s="47"/>
      <c r="AA868" s="47" t="e">
        <f>HLOOKUP("Pad type",#REF!,MATCH($A868,#REF!,0),FALSE)</f>
        <v>#REF!</v>
      </c>
      <c r="AB868" s="63"/>
      <c r="AC868" s="63" t="e">
        <f>HLOOKUP("POR Pin State",#REF!,MATCH($A868,#REF!,0),FALSE)</f>
        <v>#REF!</v>
      </c>
      <c r="AD868" s="207"/>
      <c r="AE868" s="208"/>
      <c r="AF868" s="208"/>
      <c r="AG868" s="208"/>
      <c r="AH868" s="209"/>
      <c r="AI868" s="209"/>
      <c r="AJ868" s="210"/>
      <c r="AK868" s="210"/>
      <c r="AL868" s="210"/>
      <c r="AM868" s="210"/>
      <c r="AN868" s="210"/>
      <c r="AO868" s="210"/>
      <c r="AP868" s="210"/>
      <c r="AQ868" s="215" t="s">
        <v>2081</v>
      </c>
      <c r="AR868" s="105"/>
      <c r="AS868" s="105"/>
      <c r="AT868" s="105"/>
      <c r="AU868" s="105"/>
      <c r="AV868" s="105"/>
      <c r="AW868" s="105"/>
      <c r="AX868" s="105"/>
      <c r="AY868" s="105"/>
      <c r="AZ868" s="105"/>
      <c r="BA868" s="105"/>
      <c r="BB868" s="218"/>
      <c r="BC868" s="105"/>
      <c r="BD868" s="250"/>
      <c r="BE868" s="252" t="s">
        <v>2082</v>
      </c>
      <c r="BF868" s="147" t="e">
        <f>VLOOKUP($A868,#REF!,34,FALSE)</f>
        <v>#REF!</v>
      </c>
      <c r="BG868" s="147" t="e">
        <f>VLOOKUP($A868,#REF!,22,FALSE)</f>
        <v>#REF!</v>
      </c>
      <c r="BH868" s="149"/>
    </row>
    <row r="869" s="5" customFormat="1" ht="12.95" customHeight="1" spans="1:60">
      <c r="A869" s="48" t="s">
        <v>2083</v>
      </c>
      <c r="B869" s="38" t="e">
        <f>VLOOKUP($A869,#REF!,34,FALSE)</f>
        <v>#REF!</v>
      </c>
      <c r="C869" s="39" t="str">
        <f t="shared" si="172"/>
        <v>unused_DDR_XM2_B4WCK_P</v>
      </c>
      <c r="D869" s="40" t="e">
        <f>IF(LEN(VLOOKUP($A869,#REF!,8,FALSE)),LEFT(VLOOKUP($A869,#REF!,8,FALSE),LEN(VLOOKUP($A869,#REF!,8,FALSE))-2),"")</f>
        <v>#REF!</v>
      </c>
      <c r="E869" s="41" t="e">
        <f>IF(LEN(VLOOKUP($A869,#REF!,4,FALSE)),IF(INDEX(#REF!,MATCH($A869,#REF!,0),1),LEFT(VLOOKUP($A869,#REF!,4,FALSE),LEN(VLOOKUP($A869,#REF!,4,FALSE))-2),CONCATENATE(LEFT(VLOOKUP($A869,#REF!,4,FALSE),LEN(VLOOKUP($A869,#REF!,4,FALSE))-2),"*")),"")</f>
        <v>#REF!</v>
      </c>
      <c r="F869" s="42" t="e">
        <f>IF(LEN(VLOOKUP($A869,#REF!,5,FALSE)),IF(INDEX(#REF!,MATCH($A869,#REF!,0),2),LEFT(VLOOKUP($A869,#REF!,5,FALSE),LEN(VLOOKUP($A869,#REF!,5,FALSE))-2),CONCATENATE(LEFT(VLOOKUP($A869,#REF!,5,FALSE),LEN(VLOOKUP($A869,#REF!,5,FALSE))-2),"*")),"")</f>
        <v>#REF!</v>
      </c>
      <c r="G869" s="42" t="e">
        <f>IF(LEN(VLOOKUP($A869,#REF!,6,FALSE)),IF(INDEX(#REF!,MATCH($A869,#REF!,0),3),LEFT(VLOOKUP($A869,#REF!,6,FALSE),LEN(VLOOKUP($A869,#REF!,6,FALSE))-2),CONCATENATE(LEFT(VLOOKUP($A869,#REF!,6,FALSE),LEN(VLOOKUP($A869,#REF!,6,FALSE))-2),"*")),"")</f>
        <v>#REF!</v>
      </c>
      <c r="H869" s="43" t="e">
        <f>IF(LEN(VLOOKUP($A869,#REF!,7,FALSE)),IF(INDEX(#REF!,MATCH($A869,#REF!,0),4),LEFT(VLOOKUP($A869,#REF!,7,FALSE),LEN(VLOOKUP($A869,#REF!,7,FALSE))-2),CONCATENATE(LEFT(VLOOKUP($A869,#REF!,7,FALSE),LEN(VLOOKUP($A869,#REF!,7,FALSE))-2),"*")),"")</f>
        <v>#REF!</v>
      </c>
      <c r="I869" s="54" t="e">
        <f>IF(LEN(VLOOKUP($A869,#REF!,8,FALSE)),UPPER(RIGHT(VLOOKUP($A869,#REF!,8,FALSE),1)),"")</f>
        <v>#REF!</v>
      </c>
      <c r="J869" s="42" t="e">
        <f>IF(LEN(VLOOKUP($A869,#REF!,4,FALSE)),UPPER(RIGHT(VLOOKUP($A869,#REF!,4,FALSE),1)),"")</f>
        <v>#REF!</v>
      </c>
      <c r="K869" s="42" t="e">
        <f>IF(LEN(VLOOKUP($A869,#REF!,5,FALSE)),UPPER(RIGHT(VLOOKUP($A869,#REF!,5,FALSE),1)),"")</f>
        <v>#REF!</v>
      </c>
      <c r="L869" s="42" t="e">
        <f>IF(LEN(VLOOKUP($A869,#REF!,6,FALSE)),UPPER(RIGHT(VLOOKUP($A869,#REF!,6,FALSE),1)),"")</f>
        <v>#REF!</v>
      </c>
      <c r="M869" s="43" t="e">
        <f>IF(LEN(VLOOKUP($A869,#REF!,7,FALSE)),UPPER(RIGHT(VLOOKUP($A869,#REF!,7,FALSE),1)),"")</f>
        <v>#REF!</v>
      </c>
      <c r="N869" s="206"/>
      <c r="O869" s="206"/>
      <c r="P869" s="206"/>
      <c r="Q869" s="206"/>
      <c r="R869" s="206"/>
      <c r="S869" s="63" t="e">
        <f>HLOOKUP("Device Tree Pin Name",#REF!,MATCH($A869,#REF!,0),FALSE)</f>
        <v>#REF!</v>
      </c>
      <c r="T869" s="47" t="e">
        <f>HLOOKUP("power rail",#REF!,MATCH($A869,#REF!,0),FALSE)</f>
        <v>#REF!</v>
      </c>
      <c r="U869" s="62" t="e">
        <f>HLOOKUP("Wake Capable",#REF!,MATCH($A869,#REF!,0),FALSE)</f>
        <v>#REF!</v>
      </c>
      <c r="V869" s="62" t="e">
        <f>HLOOKUP("Strap",#REF!,MATCH($A869,#REF!,0),FALSE)</f>
        <v>#REF!</v>
      </c>
      <c r="W869" s="62"/>
      <c r="X869" s="62"/>
      <c r="Y869" s="62"/>
      <c r="Z869" s="47"/>
      <c r="AA869" s="47" t="e">
        <f>HLOOKUP("Pad type",#REF!,MATCH($A869,#REF!,0),FALSE)</f>
        <v>#REF!</v>
      </c>
      <c r="AB869" s="63"/>
      <c r="AC869" s="63" t="e">
        <f>HLOOKUP("POR Pin State",#REF!,MATCH($A869,#REF!,0),FALSE)</f>
        <v>#REF!</v>
      </c>
      <c r="AD869" s="207"/>
      <c r="AE869" s="208"/>
      <c r="AF869" s="208"/>
      <c r="AG869" s="208"/>
      <c r="AH869" s="209"/>
      <c r="AI869" s="209"/>
      <c r="AJ869" s="210"/>
      <c r="AK869" s="210"/>
      <c r="AL869" s="210"/>
      <c r="AM869" s="210"/>
      <c r="AN869" s="210"/>
      <c r="AO869" s="210"/>
      <c r="AP869" s="210"/>
      <c r="AQ869" s="215" t="s">
        <v>2083</v>
      </c>
      <c r="AR869" s="105"/>
      <c r="AS869" s="105"/>
      <c r="AT869" s="105"/>
      <c r="AU869" s="105"/>
      <c r="AV869" s="105"/>
      <c r="AW869" s="105"/>
      <c r="AX869" s="105"/>
      <c r="AY869" s="105"/>
      <c r="AZ869" s="105"/>
      <c r="BA869" s="105"/>
      <c r="BB869" s="218"/>
      <c r="BC869" s="105"/>
      <c r="BD869" s="250"/>
      <c r="BE869" s="252" t="s">
        <v>2084</v>
      </c>
      <c r="BF869" s="147" t="e">
        <f>VLOOKUP($A869,#REF!,34,FALSE)</f>
        <v>#REF!</v>
      </c>
      <c r="BG869" s="147" t="e">
        <f>VLOOKUP($A869,#REF!,22,FALSE)</f>
        <v>#REF!</v>
      </c>
      <c r="BH869" s="149"/>
    </row>
    <row r="870" s="5" customFormat="1" ht="12.95" customHeight="1" spans="1:60">
      <c r="A870" s="48" t="s">
        <v>2085</v>
      </c>
      <c r="B870" s="38" t="e">
        <f>VLOOKUP($A870,#REF!,34,FALSE)</f>
        <v>#REF!</v>
      </c>
      <c r="C870" s="39" t="str">
        <f t="shared" si="172"/>
        <v>unused_DDR_XM2_B4WCK_N</v>
      </c>
      <c r="D870" s="40" t="e">
        <f>IF(LEN(VLOOKUP($A870,#REF!,8,FALSE)),LEFT(VLOOKUP($A870,#REF!,8,FALSE),LEN(VLOOKUP($A870,#REF!,8,FALSE))-2),"")</f>
        <v>#REF!</v>
      </c>
      <c r="E870" s="41" t="e">
        <f>IF(LEN(VLOOKUP($A870,#REF!,4,FALSE)),IF(INDEX(#REF!,MATCH($A870,#REF!,0),1),LEFT(VLOOKUP($A870,#REF!,4,FALSE),LEN(VLOOKUP($A870,#REF!,4,FALSE))-2),CONCATENATE(LEFT(VLOOKUP($A870,#REF!,4,FALSE),LEN(VLOOKUP($A870,#REF!,4,FALSE))-2),"*")),"")</f>
        <v>#REF!</v>
      </c>
      <c r="F870" s="42" t="e">
        <f>IF(LEN(VLOOKUP($A870,#REF!,5,FALSE)),IF(INDEX(#REF!,MATCH($A870,#REF!,0),2),LEFT(VLOOKUP($A870,#REF!,5,FALSE),LEN(VLOOKUP($A870,#REF!,5,FALSE))-2),CONCATENATE(LEFT(VLOOKUP($A870,#REF!,5,FALSE),LEN(VLOOKUP($A870,#REF!,5,FALSE))-2),"*")),"")</f>
        <v>#REF!</v>
      </c>
      <c r="G870" s="42" t="e">
        <f>IF(LEN(VLOOKUP($A870,#REF!,6,FALSE)),IF(INDEX(#REF!,MATCH($A870,#REF!,0),3),LEFT(VLOOKUP($A870,#REF!,6,FALSE),LEN(VLOOKUP($A870,#REF!,6,FALSE))-2),CONCATENATE(LEFT(VLOOKUP($A870,#REF!,6,FALSE),LEN(VLOOKUP($A870,#REF!,6,FALSE))-2),"*")),"")</f>
        <v>#REF!</v>
      </c>
      <c r="H870" s="43" t="e">
        <f>IF(LEN(VLOOKUP($A870,#REF!,7,FALSE)),IF(INDEX(#REF!,MATCH($A870,#REF!,0),4),LEFT(VLOOKUP($A870,#REF!,7,FALSE),LEN(VLOOKUP($A870,#REF!,7,FALSE))-2),CONCATENATE(LEFT(VLOOKUP($A870,#REF!,7,FALSE),LEN(VLOOKUP($A870,#REF!,7,FALSE))-2),"*")),"")</f>
        <v>#REF!</v>
      </c>
      <c r="I870" s="54" t="e">
        <f>IF(LEN(VLOOKUP($A870,#REF!,8,FALSE)),UPPER(RIGHT(VLOOKUP($A870,#REF!,8,FALSE),1)),"")</f>
        <v>#REF!</v>
      </c>
      <c r="J870" s="42" t="e">
        <f>IF(LEN(VLOOKUP($A870,#REF!,4,FALSE)),UPPER(RIGHT(VLOOKUP($A870,#REF!,4,FALSE),1)),"")</f>
        <v>#REF!</v>
      </c>
      <c r="K870" s="42" t="e">
        <f>IF(LEN(VLOOKUP($A870,#REF!,5,FALSE)),UPPER(RIGHT(VLOOKUP($A870,#REF!,5,FALSE),1)),"")</f>
        <v>#REF!</v>
      </c>
      <c r="L870" s="42" t="e">
        <f>IF(LEN(VLOOKUP($A870,#REF!,6,FALSE)),UPPER(RIGHT(VLOOKUP($A870,#REF!,6,FALSE),1)),"")</f>
        <v>#REF!</v>
      </c>
      <c r="M870" s="43" t="e">
        <f>IF(LEN(VLOOKUP($A870,#REF!,7,FALSE)),UPPER(RIGHT(VLOOKUP($A870,#REF!,7,FALSE),1)),"")</f>
        <v>#REF!</v>
      </c>
      <c r="N870" s="206"/>
      <c r="O870" s="206"/>
      <c r="P870" s="206"/>
      <c r="Q870" s="206"/>
      <c r="R870" s="206"/>
      <c r="S870" s="63" t="e">
        <f>HLOOKUP("Device Tree Pin Name",#REF!,MATCH($A870,#REF!,0),FALSE)</f>
        <v>#REF!</v>
      </c>
      <c r="T870" s="47" t="e">
        <f>HLOOKUP("power rail",#REF!,MATCH($A870,#REF!,0),FALSE)</f>
        <v>#REF!</v>
      </c>
      <c r="U870" s="62" t="e">
        <f>HLOOKUP("Wake Capable",#REF!,MATCH($A870,#REF!,0),FALSE)</f>
        <v>#REF!</v>
      </c>
      <c r="V870" s="62" t="e">
        <f>HLOOKUP("Strap",#REF!,MATCH($A870,#REF!,0),FALSE)</f>
        <v>#REF!</v>
      </c>
      <c r="W870" s="62"/>
      <c r="X870" s="62"/>
      <c r="Y870" s="62"/>
      <c r="Z870" s="47"/>
      <c r="AA870" s="47" t="e">
        <f>HLOOKUP("Pad type",#REF!,MATCH($A870,#REF!,0),FALSE)</f>
        <v>#REF!</v>
      </c>
      <c r="AB870" s="63"/>
      <c r="AC870" s="63" t="e">
        <f>HLOOKUP("POR Pin State",#REF!,MATCH($A870,#REF!,0),FALSE)</f>
        <v>#REF!</v>
      </c>
      <c r="AD870" s="207"/>
      <c r="AE870" s="208"/>
      <c r="AF870" s="208"/>
      <c r="AG870" s="208"/>
      <c r="AH870" s="209"/>
      <c r="AI870" s="209"/>
      <c r="AJ870" s="210"/>
      <c r="AK870" s="210"/>
      <c r="AL870" s="210"/>
      <c r="AM870" s="210"/>
      <c r="AN870" s="210"/>
      <c r="AO870" s="210"/>
      <c r="AP870" s="210"/>
      <c r="AQ870" s="215" t="s">
        <v>2085</v>
      </c>
      <c r="AR870" s="105"/>
      <c r="AS870" s="105"/>
      <c r="AT870" s="105"/>
      <c r="AU870" s="105"/>
      <c r="AV870" s="105"/>
      <c r="AW870" s="105"/>
      <c r="AX870" s="105"/>
      <c r="AY870" s="105"/>
      <c r="AZ870" s="105"/>
      <c r="BA870" s="105"/>
      <c r="BB870" s="218"/>
      <c r="BC870" s="105"/>
      <c r="BD870" s="250"/>
      <c r="BE870" s="252" t="s">
        <v>2086</v>
      </c>
      <c r="BF870" s="147" t="e">
        <f>VLOOKUP($A870,#REF!,34,FALSE)</f>
        <v>#REF!</v>
      </c>
      <c r="BG870" s="147" t="e">
        <f>VLOOKUP($A870,#REF!,22,FALSE)</f>
        <v>#REF!</v>
      </c>
      <c r="BH870" s="149"/>
    </row>
    <row r="871" s="5" customFormat="1" ht="12.95" customHeight="1" spans="1:60">
      <c r="A871" s="48" t="s">
        <v>2087</v>
      </c>
      <c r="B871" s="38" t="e">
        <f>VLOOKUP($A871,#REF!,34,FALSE)</f>
        <v>#REF!</v>
      </c>
      <c r="C871" s="39" t="str">
        <f t="shared" si="172"/>
        <v>unused_DDR_XM2_B4RDQS_P</v>
      </c>
      <c r="D871" s="40" t="e">
        <f>IF(LEN(VLOOKUP($A871,#REF!,8,FALSE)),LEFT(VLOOKUP($A871,#REF!,8,FALSE),LEN(VLOOKUP($A871,#REF!,8,FALSE))-2),"")</f>
        <v>#REF!</v>
      </c>
      <c r="E871" s="41" t="e">
        <f>IF(LEN(VLOOKUP($A871,#REF!,4,FALSE)),IF(INDEX(#REF!,MATCH($A871,#REF!,0),1),LEFT(VLOOKUP($A871,#REF!,4,FALSE),LEN(VLOOKUP($A871,#REF!,4,FALSE))-2),CONCATENATE(LEFT(VLOOKUP($A871,#REF!,4,FALSE),LEN(VLOOKUP($A871,#REF!,4,FALSE))-2),"*")),"")</f>
        <v>#REF!</v>
      </c>
      <c r="F871" s="42" t="e">
        <f>IF(LEN(VLOOKUP($A871,#REF!,5,FALSE)),IF(INDEX(#REF!,MATCH($A871,#REF!,0),2),LEFT(VLOOKUP($A871,#REF!,5,FALSE),LEN(VLOOKUP($A871,#REF!,5,FALSE))-2),CONCATENATE(LEFT(VLOOKUP($A871,#REF!,5,FALSE),LEN(VLOOKUP($A871,#REF!,5,FALSE))-2),"*")),"")</f>
        <v>#REF!</v>
      </c>
      <c r="G871" s="42" t="e">
        <f>IF(LEN(VLOOKUP($A871,#REF!,6,FALSE)),IF(INDEX(#REF!,MATCH($A871,#REF!,0),3),LEFT(VLOOKUP($A871,#REF!,6,FALSE),LEN(VLOOKUP($A871,#REF!,6,FALSE))-2),CONCATENATE(LEFT(VLOOKUP($A871,#REF!,6,FALSE),LEN(VLOOKUP($A871,#REF!,6,FALSE))-2),"*")),"")</f>
        <v>#REF!</v>
      </c>
      <c r="H871" s="43" t="e">
        <f>IF(LEN(VLOOKUP($A871,#REF!,7,FALSE)),IF(INDEX(#REF!,MATCH($A871,#REF!,0),4),LEFT(VLOOKUP($A871,#REF!,7,FALSE),LEN(VLOOKUP($A871,#REF!,7,FALSE))-2),CONCATENATE(LEFT(VLOOKUP($A871,#REF!,7,FALSE),LEN(VLOOKUP($A871,#REF!,7,FALSE))-2),"*")),"")</f>
        <v>#REF!</v>
      </c>
      <c r="I871" s="54" t="e">
        <f>IF(LEN(VLOOKUP($A871,#REF!,8,FALSE)),UPPER(RIGHT(VLOOKUP($A871,#REF!,8,FALSE),1)),"")</f>
        <v>#REF!</v>
      </c>
      <c r="J871" s="42" t="e">
        <f>IF(LEN(VLOOKUP($A871,#REF!,4,FALSE)),UPPER(RIGHT(VLOOKUP($A871,#REF!,4,FALSE),1)),"")</f>
        <v>#REF!</v>
      </c>
      <c r="K871" s="42" t="e">
        <f>IF(LEN(VLOOKUP($A871,#REF!,5,FALSE)),UPPER(RIGHT(VLOOKUP($A871,#REF!,5,FALSE),1)),"")</f>
        <v>#REF!</v>
      </c>
      <c r="L871" s="42" t="e">
        <f>IF(LEN(VLOOKUP($A871,#REF!,6,FALSE)),UPPER(RIGHT(VLOOKUP($A871,#REF!,6,FALSE),1)),"")</f>
        <v>#REF!</v>
      </c>
      <c r="M871" s="43" t="e">
        <f>IF(LEN(VLOOKUP($A871,#REF!,7,FALSE)),UPPER(RIGHT(VLOOKUP($A871,#REF!,7,FALSE),1)),"")</f>
        <v>#REF!</v>
      </c>
      <c r="N871" s="206"/>
      <c r="O871" s="206"/>
      <c r="P871" s="206"/>
      <c r="Q871" s="206"/>
      <c r="R871" s="206"/>
      <c r="S871" s="63" t="e">
        <f>HLOOKUP("Device Tree Pin Name",#REF!,MATCH($A871,#REF!,0),FALSE)</f>
        <v>#REF!</v>
      </c>
      <c r="T871" s="47" t="e">
        <f>HLOOKUP("power rail",#REF!,MATCH($A871,#REF!,0),FALSE)</f>
        <v>#REF!</v>
      </c>
      <c r="U871" s="62" t="e">
        <f>HLOOKUP("Wake Capable",#REF!,MATCH($A871,#REF!,0),FALSE)</f>
        <v>#REF!</v>
      </c>
      <c r="V871" s="62" t="e">
        <f>HLOOKUP("Strap",#REF!,MATCH($A871,#REF!,0),FALSE)</f>
        <v>#REF!</v>
      </c>
      <c r="W871" s="62"/>
      <c r="X871" s="62"/>
      <c r="Y871" s="62"/>
      <c r="Z871" s="47"/>
      <c r="AA871" s="47" t="e">
        <f>HLOOKUP("Pad type",#REF!,MATCH($A871,#REF!,0),FALSE)</f>
        <v>#REF!</v>
      </c>
      <c r="AB871" s="63"/>
      <c r="AC871" s="63" t="e">
        <f>HLOOKUP("POR Pin State",#REF!,MATCH($A871,#REF!,0),FALSE)</f>
        <v>#REF!</v>
      </c>
      <c r="AD871" s="207"/>
      <c r="AE871" s="208"/>
      <c r="AF871" s="208"/>
      <c r="AG871" s="208"/>
      <c r="AH871" s="209"/>
      <c r="AI871" s="209"/>
      <c r="AJ871" s="210"/>
      <c r="AK871" s="210"/>
      <c r="AL871" s="210"/>
      <c r="AM871" s="210"/>
      <c r="AN871" s="210"/>
      <c r="AO871" s="210"/>
      <c r="AP871" s="210"/>
      <c r="AQ871" s="215" t="s">
        <v>2087</v>
      </c>
      <c r="AR871" s="105"/>
      <c r="AS871" s="105"/>
      <c r="AT871" s="105"/>
      <c r="AU871" s="105"/>
      <c r="AV871" s="105"/>
      <c r="AW871" s="105"/>
      <c r="AX871" s="105"/>
      <c r="AY871" s="105"/>
      <c r="AZ871" s="105"/>
      <c r="BA871" s="105"/>
      <c r="BB871" s="218"/>
      <c r="BC871" s="105"/>
      <c r="BD871" s="250"/>
      <c r="BE871" s="252" t="s">
        <v>2088</v>
      </c>
      <c r="BF871" s="147" t="e">
        <f>VLOOKUP($A871,#REF!,34,FALSE)</f>
        <v>#REF!</v>
      </c>
      <c r="BG871" s="147" t="e">
        <f>VLOOKUP($A871,#REF!,22,FALSE)</f>
        <v>#REF!</v>
      </c>
      <c r="BH871" s="149"/>
    </row>
    <row r="872" s="5" customFormat="1" ht="12.95" customHeight="1" spans="1:60">
      <c r="A872" s="10" t="s">
        <v>2089</v>
      </c>
      <c r="B872" s="38" t="e">
        <f>VLOOKUP($A872,#REF!,34,FALSE)</f>
        <v>#REF!</v>
      </c>
      <c r="C872" s="39" t="str">
        <f t="shared" si="172"/>
        <v>unused_DDR_XM2_B4RDQS_N</v>
      </c>
      <c r="D872" s="40" t="e">
        <f>IF(LEN(VLOOKUP($A872,#REF!,8,FALSE)),LEFT(VLOOKUP($A872,#REF!,8,FALSE),LEN(VLOOKUP($A872,#REF!,8,FALSE))-2),"")</f>
        <v>#REF!</v>
      </c>
      <c r="E872" s="41" t="e">
        <f>IF(LEN(VLOOKUP($A872,#REF!,4,FALSE)),IF(INDEX(#REF!,MATCH($A872,#REF!,0),1),LEFT(VLOOKUP($A872,#REF!,4,FALSE),LEN(VLOOKUP($A872,#REF!,4,FALSE))-2),CONCATENATE(LEFT(VLOOKUP($A872,#REF!,4,FALSE),LEN(VLOOKUP($A872,#REF!,4,FALSE))-2),"*")),"")</f>
        <v>#REF!</v>
      </c>
      <c r="F872" s="42" t="e">
        <f>IF(LEN(VLOOKUP($A872,#REF!,5,FALSE)),IF(INDEX(#REF!,MATCH($A872,#REF!,0),2),LEFT(VLOOKUP($A872,#REF!,5,FALSE),LEN(VLOOKUP($A872,#REF!,5,FALSE))-2),CONCATENATE(LEFT(VLOOKUP($A872,#REF!,5,FALSE),LEN(VLOOKUP($A872,#REF!,5,FALSE))-2),"*")),"")</f>
        <v>#REF!</v>
      </c>
      <c r="G872" s="42" t="e">
        <f>IF(LEN(VLOOKUP($A872,#REF!,6,FALSE)),IF(INDEX(#REF!,MATCH($A872,#REF!,0),3),LEFT(VLOOKUP($A872,#REF!,6,FALSE),LEN(VLOOKUP($A872,#REF!,6,FALSE))-2),CONCATENATE(LEFT(VLOOKUP($A872,#REF!,6,FALSE),LEN(VLOOKUP($A872,#REF!,6,FALSE))-2),"*")),"")</f>
        <v>#REF!</v>
      </c>
      <c r="H872" s="43" t="e">
        <f>IF(LEN(VLOOKUP($A872,#REF!,7,FALSE)),IF(INDEX(#REF!,MATCH($A872,#REF!,0),4),LEFT(VLOOKUP($A872,#REF!,7,FALSE),LEN(VLOOKUP($A872,#REF!,7,FALSE))-2),CONCATENATE(LEFT(VLOOKUP($A872,#REF!,7,FALSE),LEN(VLOOKUP($A872,#REF!,7,FALSE))-2),"*")),"")</f>
        <v>#REF!</v>
      </c>
      <c r="I872" s="54" t="e">
        <f>IF(LEN(VLOOKUP($A872,#REF!,8,FALSE)),UPPER(RIGHT(VLOOKUP($A872,#REF!,8,FALSE),1)),"")</f>
        <v>#REF!</v>
      </c>
      <c r="J872" s="42" t="e">
        <f>IF(LEN(VLOOKUP($A872,#REF!,4,FALSE)),UPPER(RIGHT(VLOOKUP($A872,#REF!,4,FALSE),1)),"")</f>
        <v>#REF!</v>
      </c>
      <c r="K872" s="42" t="e">
        <f>IF(LEN(VLOOKUP($A872,#REF!,5,FALSE)),UPPER(RIGHT(VLOOKUP($A872,#REF!,5,FALSE),1)),"")</f>
        <v>#REF!</v>
      </c>
      <c r="L872" s="42" t="e">
        <f>IF(LEN(VLOOKUP($A872,#REF!,6,FALSE)),UPPER(RIGHT(VLOOKUP($A872,#REF!,6,FALSE),1)),"")</f>
        <v>#REF!</v>
      </c>
      <c r="M872" s="43" t="e">
        <f>IF(LEN(VLOOKUP($A872,#REF!,7,FALSE)),UPPER(RIGHT(VLOOKUP($A872,#REF!,7,FALSE),1)),"")</f>
        <v>#REF!</v>
      </c>
      <c r="N872" s="206"/>
      <c r="O872" s="206"/>
      <c r="P872" s="206"/>
      <c r="Q872" s="206"/>
      <c r="R872" s="206"/>
      <c r="S872" s="63" t="e">
        <f>HLOOKUP("Device Tree Pin Name",#REF!,MATCH($A872,#REF!,0),FALSE)</f>
        <v>#REF!</v>
      </c>
      <c r="T872" s="47" t="e">
        <f>HLOOKUP("power rail",#REF!,MATCH($A872,#REF!,0),FALSE)</f>
        <v>#REF!</v>
      </c>
      <c r="U872" s="62" t="e">
        <f>HLOOKUP("Wake Capable",#REF!,MATCH($A872,#REF!,0),FALSE)</f>
        <v>#REF!</v>
      </c>
      <c r="V872" s="62" t="e">
        <f>HLOOKUP("Strap",#REF!,MATCH($A872,#REF!,0),FALSE)</f>
        <v>#REF!</v>
      </c>
      <c r="W872" s="62"/>
      <c r="X872" s="62"/>
      <c r="Y872" s="62"/>
      <c r="Z872" s="47"/>
      <c r="AA872" s="47" t="e">
        <f>HLOOKUP("Pad type",#REF!,MATCH($A872,#REF!,0),FALSE)</f>
        <v>#REF!</v>
      </c>
      <c r="AB872" s="63"/>
      <c r="AC872" s="63" t="e">
        <f>HLOOKUP("POR Pin State",#REF!,MATCH($A872,#REF!,0),FALSE)</f>
        <v>#REF!</v>
      </c>
      <c r="AD872" s="207"/>
      <c r="AE872" s="208"/>
      <c r="AF872" s="208"/>
      <c r="AG872" s="208"/>
      <c r="AH872" s="209"/>
      <c r="AI872" s="209"/>
      <c r="AJ872" s="210"/>
      <c r="AK872" s="210"/>
      <c r="AL872" s="210"/>
      <c r="AM872" s="210"/>
      <c r="AN872" s="210"/>
      <c r="AO872" s="210"/>
      <c r="AP872" s="210"/>
      <c r="AQ872" s="215" t="s">
        <v>2089</v>
      </c>
      <c r="AR872" s="105"/>
      <c r="AS872" s="105"/>
      <c r="AT872" s="105"/>
      <c r="AU872" s="105"/>
      <c r="AV872" s="105"/>
      <c r="AW872" s="105"/>
      <c r="AX872" s="105"/>
      <c r="AY872" s="105"/>
      <c r="AZ872" s="105"/>
      <c r="BA872" s="105"/>
      <c r="BB872" s="218"/>
      <c r="BC872" s="105"/>
      <c r="BD872" s="250"/>
      <c r="BE872" s="252" t="s">
        <v>2090</v>
      </c>
      <c r="BF872" s="147" t="e">
        <f>VLOOKUP($A872,#REF!,34,FALSE)</f>
        <v>#REF!</v>
      </c>
      <c r="BG872" s="147" t="e">
        <f>VLOOKUP($A872,#REF!,22,FALSE)</f>
        <v>#REF!</v>
      </c>
      <c r="BH872" s="149"/>
    </row>
    <row r="873" s="5" customFormat="1" ht="12.95" customHeight="1" spans="1:60">
      <c r="A873" s="10" t="s">
        <v>2091</v>
      </c>
      <c r="B873" s="38" t="e">
        <f>VLOOKUP($A873,#REF!,34,FALSE)</f>
        <v>#REF!</v>
      </c>
      <c r="C873" s="39" t="str">
        <f t="shared" si="172"/>
        <v>unused_DDR_XM2_B5D0</v>
      </c>
      <c r="D873" s="40" t="e">
        <f>IF(LEN(VLOOKUP($A873,#REF!,8,FALSE)),LEFT(VLOOKUP($A873,#REF!,8,FALSE),LEN(VLOOKUP($A873,#REF!,8,FALSE))-2),"")</f>
        <v>#REF!</v>
      </c>
      <c r="E873" s="41" t="e">
        <f>IF(LEN(VLOOKUP($A873,#REF!,4,FALSE)),IF(INDEX(#REF!,MATCH($A873,#REF!,0),1),LEFT(VLOOKUP($A873,#REF!,4,FALSE),LEN(VLOOKUP($A873,#REF!,4,FALSE))-2),CONCATENATE(LEFT(VLOOKUP($A873,#REF!,4,FALSE),LEN(VLOOKUP($A873,#REF!,4,FALSE))-2),"*")),"")</f>
        <v>#REF!</v>
      </c>
      <c r="F873" s="42" t="e">
        <f>IF(LEN(VLOOKUP($A873,#REF!,5,FALSE)),IF(INDEX(#REF!,MATCH($A873,#REF!,0),2),LEFT(VLOOKUP($A873,#REF!,5,FALSE),LEN(VLOOKUP($A873,#REF!,5,FALSE))-2),CONCATENATE(LEFT(VLOOKUP($A873,#REF!,5,FALSE),LEN(VLOOKUP($A873,#REF!,5,FALSE))-2),"*")),"")</f>
        <v>#REF!</v>
      </c>
      <c r="G873" s="42" t="e">
        <f>IF(LEN(VLOOKUP($A873,#REF!,6,FALSE)),IF(INDEX(#REF!,MATCH($A873,#REF!,0),3),LEFT(VLOOKUP($A873,#REF!,6,FALSE),LEN(VLOOKUP($A873,#REF!,6,FALSE))-2),CONCATENATE(LEFT(VLOOKUP($A873,#REF!,6,FALSE),LEN(VLOOKUP($A873,#REF!,6,FALSE))-2),"*")),"")</f>
        <v>#REF!</v>
      </c>
      <c r="H873" s="43" t="e">
        <f>IF(LEN(VLOOKUP($A873,#REF!,7,FALSE)),IF(INDEX(#REF!,MATCH($A873,#REF!,0),4),LEFT(VLOOKUP($A873,#REF!,7,FALSE),LEN(VLOOKUP($A873,#REF!,7,FALSE))-2),CONCATENATE(LEFT(VLOOKUP($A873,#REF!,7,FALSE),LEN(VLOOKUP($A873,#REF!,7,FALSE))-2),"*")),"")</f>
        <v>#REF!</v>
      </c>
      <c r="I873" s="54" t="e">
        <f>IF(LEN(VLOOKUP($A873,#REF!,8,FALSE)),UPPER(RIGHT(VLOOKUP($A873,#REF!,8,FALSE),1)),"")</f>
        <v>#REF!</v>
      </c>
      <c r="J873" s="42" t="e">
        <f>IF(LEN(VLOOKUP($A873,#REF!,4,FALSE)),UPPER(RIGHT(VLOOKUP($A873,#REF!,4,FALSE),1)),"")</f>
        <v>#REF!</v>
      </c>
      <c r="K873" s="42" t="e">
        <f>IF(LEN(VLOOKUP($A873,#REF!,5,FALSE)),UPPER(RIGHT(VLOOKUP($A873,#REF!,5,FALSE),1)),"")</f>
        <v>#REF!</v>
      </c>
      <c r="L873" s="42" t="e">
        <f>IF(LEN(VLOOKUP($A873,#REF!,6,FALSE)),UPPER(RIGHT(VLOOKUP($A873,#REF!,6,FALSE),1)),"")</f>
        <v>#REF!</v>
      </c>
      <c r="M873" s="43" t="e">
        <f>IF(LEN(VLOOKUP($A873,#REF!,7,FALSE)),UPPER(RIGHT(VLOOKUP($A873,#REF!,7,FALSE),1)),"")</f>
        <v>#REF!</v>
      </c>
      <c r="N873" s="206"/>
      <c r="O873" s="206"/>
      <c r="P873" s="206"/>
      <c r="Q873" s="206"/>
      <c r="R873" s="206"/>
      <c r="S873" s="63" t="e">
        <f>HLOOKUP("Device Tree Pin Name",#REF!,MATCH($A873,#REF!,0),FALSE)</f>
        <v>#REF!</v>
      </c>
      <c r="T873" s="47" t="e">
        <f>HLOOKUP("power rail",#REF!,MATCH($A873,#REF!,0),FALSE)</f>
        <v>#REF!</v>
      </c>
      <c r="U873" s="62" t="e">
        <f>HLOOKUP("Wake Capable",#REF!,MATCH($A873,#REF!,0),FALSE)</f>
        <v>#REF!</v>
      </c>
      <c r="V873" s="62" t="e">
        <f>HLOOKUP("Strap",#REF!,MATCH($A873,#REF!,0),FALSE)</f>
        <v>#REF!</v>
      </c>
      <c r="W873" s="62"/>
      <c r="X873" s="62"/>
      <c r="Y873" s="62"/>
      <c r="Z873" s="47"/>
      <c r="AA873" s="47" t="e">
        <f>HLOOKUP("Pad type",#REF!,MATCH($A873,#REF!,0),FALSE)</f>
        <v>#REF!</v>
      </c>
      <c r="AB873" s="63"/>
      <c r="AC873" s="63" t="e">
        <f>HLOOKUP("POR Pin State",#REF!,MATCH($A873,#REF!,0),FALSE)</f>
        <v>#REF!</v>
      </c>
      <c r="AD873" s="207"/>
      <c r="AE873" s="208"/>
      <c r="AF873" s="208"/>
      <c r="AG873" s="208"/>
      <c r="AH873" s="209"/>
      <c r="AI873" s="209"/>
      <c r="AJ873" s="210"/>
      <c r="AK873" s="210"/>
      <c r="AL873" s="210"/>
      <c r="AM873" s="210"/>
      <c r="AN873" s="210"/>
      <c r="AO873" s="210"/>
      <c r="AP873" s="210"/>
      <c r="AQ873" s="215" t="s">
        <v>2092</v>
      </c>
      <c r="AR873" s="105"/>
      <c r="AS873" s="105"/>
      <c r="AT873" s="105"/>
      <c r="AU873" s="105"/>
      <c r="AV873" s="105"/>
      <c r="AW873" s="105"/>
      <c r="AX873" s="105"/>
      <c r="AY873" s="105"/>
      <c r="AZ873" s="105"/>
      <c r="BA873" s="105"/>
      <c r="BB873" s="218"/>
      <c r="BC873" s="105"/>
      <c r="BD873" s="250"/>
      <c r="BE873" s="252" t="s">
        <v>2093</v>
      </c>
      <c r="BF873" s="147" t="e">
        <f>VLOOKUP($A873,#REF!,34,FALSE)</f>
        <v>#REF!</v>
      </c>
      <c r="BG873" s="147" t="e">
        <f>VLOOKUP($A873,#REF!,22,FALSE)</f>
        <v>#REF!</v>
      </c>
      <c r="BH873" s="149"/>
    </row>
    <row r="874" s="5" customFormat="1" ht="12.75" customHeight="1" spans="1:60">
      <c r="A874" s="48" t="s">
        <v>2094</v>
      </c>
      <c r="B874" s="38" t="e">
        <f>VLOOKUP($A874,#REF!,34,FALSE)</f>
        <v>#REF!</v>
      </c>
      <c r="C874" s="39" t="str">
        <f t="shared" si="172"/>
        <v>unused_DDR_XM2_B5D1</v>
      </c>
      <c r="D874" s="40" t="e">
        <f>IF(LEN(VLOOKUP($A874,#REF!,8,FALSE)),LEFT(VLOOKUP($A874,#REF!,8,FALSE),LEN(VLOOKUP($A874,#REF!,8,FALSE))-2),"")</f>
        <v>#REF!</v>
      </c>
      <c r="E874" s="41" t="e">
        <f>IF(LEN(VLOOKUP($A874,#REF!,4,FALSE)),IF(INDEX(#REF!,MATCH($A874,#REF!,0),1),LEFT(VLOOKUP($A874,#REF!,4,FALSE),LEN(VLOOKUP($A874,#REF!,4,FALSE))-2),CONCATENATE(LEFT(VLOOKUP($A874,#REF!,4,FALSE),LEN(VLOOKUP($A874,#REF!,4,FALSE))-2),"*")),"")</f>
        <v>#REF!</v>
      </c>
      <c r="F874" s="42" t="e">
        <f>IF(LEN(VLOOKUP($A874,#REF!,5,FALSE)),IF(INDEX(#REF!,MATCH($A874,#REF!,0),2),LEFT(VLOOKUP($A874,#REF!,5,FALSE),LEN(VLOOKUP($A874,#REF!,5,FALSE))-2),CONCATENATE(LEFT(VLOOKUP($A874,#REF!,5,FALSE),LEN(VLOOKUP($A874,#REF!,5,FALSE))-2),"*")),"")</f>
        <v>#REF!</v>
      </c>
      <c r="G874" s="42" t="e">
        <f>IF(LEN(VLOOKUP($A874,#REF!,6,FALSE)),IF(INDEX(#REF!,MATCH($A874,#REF!,0),3),LEFT(VLOOKUP($A874,#REF!,6,FALSE),LEN(VLOOKUP($A874,#REF!,6,FALSE))-2),CONCATENATE(LEFT(VLOOKUP($A874,#REF!,6,FALSE),LEN(VLOOKUP($A874,#REF!,6,FALSE))-2),"*")),"")</f>
        <v>#REF!</v>
      </c>
      <c r="H874" s="43" t="e">
        <f>IF(LEN(VLOOKUP($A874,#REF!,7,FALSE)),IF(INDEX(#REF!,MATCH($A874,#REF!,0),4),LEFT(VLOOKUP($A874,#REF!,7,FALSE),LEN(VLOOKUP($A874,#REF!,7,FALSE))-2),CONCATENATE(LEFT(VLOOKUP($A874,#REF!,7,FALSE),LEN(VLOOKUP($A874,#REF!,7,FALSE))-2),"*")),"")</f>
        <v>#REF!</v>
      </c>
      <c r="I874" s="54" t="e">
        <f>IF(LEN(VLOOKUP($A874,#REF!,8,FALSE)),UPPER(RIGHT(VLOOKUP($A874,#REF!,8,FALSE),1)),"")</f>
        <v>#REF!</v>
      </c>
      <c r="J874" s="42" t="e">
        <f>IF(LEN(VLOOKUP($A874,#REF!,4,FALSE)),UPPER(RIGHT(VLOOKUP($A874,#REF!,4,FALSE),1)),"")</f>
        <v>#REF!</v>
      </c>
      <c r="K874" s="42" t="e">
        <f>IF(LEN(VLOOKUP($A874,#REF!,5,FALSE)),UPPER(RIGHT(VLOOKUP($A874,#REF!,5,FALSE),1)),"")</f>
        <v>#REF!</v>
      </c>
      <c r="L874" s="42" t="e">
        <f>IF(LEN(VLOOKUP($A874,#REF!,6,FALSE)),UPPER(RIGHT(VLOOKUP($A874,#REF!,6,FALSE),1)),"")</f>
        <v>#REF!</v>
      </c>
      <c r="M874" s="43" t="e">
        <f>IF(LEN(VLOOKUP($A874,#REF!,7,FALSE)),UPPER(RIGHT(VLOOKUP($A874,#REF!,7,FALSE),1)),"")</f>
        <v>#REF!</v>
      </c>
      <c r="N874" s="206"/>
      <c r="O874" s="206"/>
      <c r="P874" s="206"/>
      <c r="Q874" s="206"/>
      <c r="R874" s="206"/>
      <c r="S874" s="63" t="e">
        <f>HLOOKUP("Device Tree Pin Name",#REF!,MATCH($A874,#REF!,0),FALSE)</f>
        <v>#REF!</v>
      </c>
      <c r="T874" s="47" t="e">
        <f>HLOOKUP("power rail",#REF!,MATCH($A874,#REF!,0),FALSE)</f>
        <v>#REF!</v>
      </c>
      <c r="U874" s="62" t="e">
        <f>HLOOKUP("Wake Capable",#REF!,MATCH($A874,#REF!,0),FALSE)</f>
        <v>#REF!</v>
      </c>
      <c r="V874" s="62" t="e">
        <f>HLOOKUP("Strap",#REF!,MATCH($A874,#REF!,0),FALSE)</f>
        <v>#REF!</v>
      </c>
      <c r="W874" s="62"/>
      <c r="X874" s="62"/>
      <c r="Y874" s="62"/>
      <c r="Z874" s="47"/>
      <c r="AA874" s="47" t="e">
        <f>HLOOKUP("Pad type",#REF!,MATCH($A874,#REF!,0),FALSE)</f>
        <v>#REF!</v>
      </c>
      <c r="AB874" s="63"/>
      <c r="AC874" s="63" t="e">
        <f>HLOOKUP("POR Pin State",#REF!,MATCH($A874,#REF!,0),FALSE)</f>
        <v>#REF!</v>
      </c>
      <c r="AD874" s="207"/>
      <c r="AE874" s="208"/>
      <c r="AF874" s="208"/>
      <c r="AG874" s="208"/>
      <c r="AH874" s="209"/>
      <c r="AI874" s="209"/>
      <c r="AJ874" s="210"/>
      <c r="AK874" s="210"/>
      <c r="AL874" s="210"/>
      <c r="AM874" s="210"/>
      <c r="AN874" s="210"/>
      <c r="AO874" s="210"/>
      <c r="AP874" s="210"/>
      <c r="AQ874" s="215" t="s">
        <v>2095</v>
      </c>
      <c r="AR874" s="105"/>
      <c r="AS874" s="105"/>
      <c r="AT874" s="105"/>
      <c r="AU874" s="105"/>
      <c r="AV874" s="105"/>
      <c r="AW874" s="105"/>
      <c r="AX874" s="105"/>
      <c r="AY874" s="105"/>
      <c r="AZ874" s="105"/>
      <c r="BA874" s="105"/>
      <c r="BB874" s="218"/>
      <c r="BC874" s="105"/>
      <c r="BD874" s="250"/>
      <c r="BE874" s="252" t="s">
        <v>2096</v>
      </c>
      <c r="BF874" s="147" t="e">
        <f>VLOOKUP($A874,#REF!,34,FALSE)</f>
        <v>#REF!</v>
      </c>
      <c r="BG874" s="147" t="e">
        <f>VLOOKUP($A874,#REF!,22,FALSE)</f>
        <v>#REF!</v>
      </c>
      <c r="BH874" s="149"/>
    </row>
    <row r="875" s="5" customFormat="1" ht="12.95" customHeight="1" spans="1:60">
      <c r="A875" s="48" t="s">
        <v>2097</v>
      </c>
      <c r="B875" s="38" t="e">
        <f>VLOOKUP($A875,#REF!,34,FALSE)</f>
        <v>#REF!</v>
      </c>
      <c r="C875" s="39" t="str">
        <f t="shared" si="172"/>
        <v>unused_DDR_XM2_B5D2</v>
      </c>
      <c r="D875" s="40" t="e">
        <f>IF(LEN(VLOOKUP($A875,#REF!,8,FALSE)),LEFT(VLOOKUP($A875,#REF!,8,FALSE),LEN(VLOOKUP($A875,#REF!,8,FALSE))-2),"")</f>
        <v>#REF!</v>
      </c>
      <c r="E875" s="41" t="e">
        <f>IF(LEN(VLOOKUP($A875,#REF!,4,FALSE)),IF(INDEX(#REF!,MATCH($A875,#REF!,0),1),LEFT(VLOOKUP($A875,#REF!,4,FALSE),LEN(VLOOKUP($A875,#REF!,4,FALSE))-2),CONCATENATE(LEFT(VLOOKUP($A875,#REF!,4,FALSE),LEN(VLOOKUP($A875,#REF!,4,FALSE))-2),"*")),"")</f>
        <v>#REF!</v>
      </c>
      <c r="F875" s="42" t="e">
        <f>IF(LEN(VLOOKUP($A875,#REF!,5,FALSE)),IF(INDEX(#REF!,MATCH($A875,#REF!,0),2),LEFT(VLOOKUP($A875,#REF!,5,FALSE),LEN(VLOOKUP($A875,#REF!,5,FALSE))-2),CONCATENATE(LEFT(VLOOKUP($A875,#REF!,5,FALSE),LEN(VLOOKUP($A875,#REF!,5,FALSE))-2),"*")),"")</f>
        <v>#REF!</v>
      </c>
      <c r="G875" s="42" t="e">
        <f>IF(LEN(VLOOKUP($A875,#REF!,6,FALSE)),IF(INDEX(#REF!,MATCH($A875,#REF!,0),3),LEFT(VLOOKUP($A875,#REF!,6,FALSE),LEN(VLOOKUP($A875,#REF!,6,FALSE))-2),CONCATENATE(LEFT(VLOOKUP($A875,#REF!,6,FALSE),LEN(VLOOKUP($A875,#REF!,6,FALSE))-2),"*")),"")</f>
        <v>#REF!</v>
      </c>
      <c r="H875" s="43" t="e">
        <f>IF(LEN(VLOOKUP($A875,#REF!,7,FALSE)),IF(INDEX(#REF!,MATCH($A875,#REF!,0),4),LEFT(VLOOKUP($A875,#REF!,7,FALSE),LEN(VLOOKUP($A875,#REF!,7,FALSE))-2),CONCATENATE(LEFT(VLOOKUP($A875,#REF!,7,FALSE),LEN(VLOOKUP($A875,#REF!,7,FALSE))-2),"*")),"")</f>
        <v>#REF!</v>
      </c>
      <c r="I875" s="54" t="e">
        <f>IF(LEN(VLOOKUP($A875,#REF!,8,FALSE)),UPPER(RIGHT(VLOOKUP($A875,#REF!,8,FALSE),1)),"")</f>
        <v>#REF!</v>
      </c>
      <c r="J875" s="42" t="e">
        <f>IF(LEN(VLOOKUP($A875,#REF!,4,FALSE)),UPPER(RIGHT(VLOOKUP($A875,#REF!,4,FALSE),1)),"")</f>
        <v>#REF!</v>
      </c>
      <c r="K875" s="42" t="e">
        <f>IF(LEN(VLOOKUP($A875,#REF!,5,FALSE)),UPPER(RIGHT(VLOOKUP($A875,#REF!,5,FALSE),1)),"")</f>
        <v>#REF!</v>
      </c>
      <c r="L875" s="42" t="e">
        <f>IF(LEN(VLOOKUP($A875,#REF!,6,FALSE)),UPPER(RIGHT(VLOOKUP($A875,#REF!,6,FALSE),1)),"")</f>
        <v>#REF!</v>
      </c>
      <c r="M875" s="43" t="e">
        <f>IF(LEN(VLOOKUP($A875,#REF!,7,FALSE)),UPPER(RIGHT(VLOOKUP($A875,#REF!,7,FALSE),1)),"")</f>
        <v>#REF!</v>
      </c>
      <c r="N875" s="206"/>
      <c r="O875" s="206"/>
      <c r="P875" s="206"/>
      <c r="Q875" s="206"/>
      <c r="R875" s="206"/>
      <c r="S875" s="63" t="e">
        <f>HLOOKUP("Device Tree Pin Name",#REF!,MATCH($A875,#REF!,0),FALSE)</f>
        <v>#REF!</v>
      </c>
      <c r="T875" s="47" t="e">
        <f>HLOOKUP("power rail",#REF!,MATCH($A875,#REF!,0),FALSE)</f>
        <v>#REF!</v>
      </c>
      <c r="U875" s="62" t="e">
        <f>HLOOKUP("Wake Capable",#REF!,MATCH($A875,#REF!,0),FALSE)</f>
        <v>#REF!</v>
      </c>
      <c r="V875" s="62" t="e">
        <f>HLOOKUP("Strap",#REF!,MATCH($A875,#REF!,0),FALSE)</f>
        <v>#REF!</v>
      </c>
      <c r="W875" s="62"/>
      <c r="X875" s="62"/>
      <c r="Y875" s="62"/>
      <c r="Z875" s="47"/>
      <c r="AA875" s="47" t="e">
        <f>HLOOKUP("Pad type",#REF!,MATCH($A875,#REF!,0),FALSE)</f>
        <v>#REF!</v>
      </c>
      <c r="AB875" s="63"/>
      <c r="AC875" s="63" t="e">
        <f>HLOOKUP("POR Pin State",#REF!,MATCH($A875,#REF!,0),FALSE)</f>
        <v>#REF!</v>
      </c>
      <c r="AD875" s="207"/>
      <c r="AE875" s="208"/>
      <c r="AF875" s="208"/>
      <c r="AG875" s="208"/>
      <c r="AH875" s="209"/>
      <c r="AI875" s="209"/>
      <c r="AJ875" s="210"/>
      <c r="AK875" s="210"/>
      <c r="AL875" s="210"/>
      <c r="AM875" s="210"/>
      <c r="AN875" s="210"/>
      <c r="AO875" s="210"/>
      <c r="AP875" s="210"/>
      <c r="AQ875" s="215" t="s">
        <v>2098</v>
      </c>
      <c r="AR875" s="105"/>
      <c r="AS875" s="105"/>
      <c r="AT875" s="105"/>
      <c r="AU875" s="105"/>
      <c r="AV875" s="105"/>
      <c r="AW875" s="105"/>
      <c r="AX875" s="105"/>
      <c r="AY875" s="105"/>
      <c r="AZ875" s="105"/>
      <c r="BA875" s="105"/>
      <c r="BB875" s="218"/>
      <c r="BC875" s="105"/>
      <c r="BD875" s="250"/>
      <c r="BE875" s="252" t="s">
        <v>2099</v>
      </c>
      <c r="BF875" s="147" t="e">
        <f>VLOOKUP($A875,#REF!,34,FALSE)</f>
        <v>#REF!</v>
      </c>
      <c r="BG875" s="147" t="e">
        <f>VLOOKUP($A875,#REF!,22,FALSE)</f>
        <v>#REF!</v>
      </c>
      <c r="BH875" s="149"/>
    </row>
    <row r="876" s="5" customFormat="1" ht="12.95" customHeight="1" spans="1:60">
      <c r="A876" s="48" t="s">
        <v>2100</v>
      </c>
      <c r="B876" s="38" t="e">
        <f>VLOOKUP($A876,#REF!,34,FALSE)</f>
        <v>#REF!</v>
      </c>
      <c r="C876" s="39" t="str">
        <f t="shared" si="172"/>
        <v>unused_DDR_XM2_B5D3</v>
      </c>
      <c r="D876" s="40" t="e">
        <f>IF(LEN(VLOOKUP($A876,#REF!,8,FALSE)),LEFT(VLOOKUP($A876,#REF!,8,FALSE),LEN(VLOOKUP($A876,#REF!,8,FALSE))-2),"")</f>
        <v>#REF!</v>
      </c>
      <c r="E876" s="41" t="e">
        <f>IF(LEN(VLOOKUP($A876,#REF!,4,FALSE)),IF(INDEX(#REF!,MATCH($A876,#REF!,0),1),LEFT(VLOOKUP($A876,#REF!,4,FALSE),LEN(VLOOKUP($A876,#REF!,4,FALSE))-2),CONCATENATE(LEFT(VLOOKUP($A876,#REF!,4,FALSE),LEN(VLOOKUP($A876,#REF!,4,FALSE))-2),"*")),"")</f>
        <v>#REF!</v>
      </c>
      <c r="F876" s="42" t="e">
        <f>IF(LEN(VLOOKUP($A876,#REF!,5,FALSE)),IF(INDEX(#REF!,MATCH($A876,#REF!,0),2),LEFT(VLOOKUP($A876,#REF!,5,FALSE),LEN(VLOOKUP($A876,#REF!,5,FALSE))-2),CONCATENATE(LEFT(VLOOKUP($A876,#REF!,5,FALSE),LEN(VLOOKUP($A876,#REF!,5,FALSE))-2),"*")),"")</f>
        <v>#REF!</v>
      </c>
      <c r="G876" s="42" t="e">
        <f>IF(LEN(VLOOKUP($A876,#REF!,6,FALSE)),IF(INDEX(#REF!,MATCH($A876,#REF!,0),3),LEFT(VLOOKUP($A876,#REF!,6,FALSE),LEN(VLOOKUP($A876,#REF!,6,FALSE))-2),CONCATENATE(LEFT(VLOOKUP($A876,#REF!,6,FALSE),LEN(VLOOKUP($A876,#REF!,6,FALSE))-2),"*")),"")</f>
        <v>#REF!</v>
      </c>
      <c r="H876" s="43" t="e">
        <f>IF(LEN(VLOOKUP($A876,#REF!,7,FALSE)),IF(INDEX(#REF!,MATCH($A876,#REF!,0),4),LEFT(VLOOKUP($A876,#REF!,7,FALSE),LEN(VLOOKUP($A876,#REF!,7,FALSE))-2),CONCATENATE(LEFT(VLOOKUP($A876,#REF!,7,FALSE),LEN(VLOOKUP($A876,#REF!,7,FALSE))-2),"*")),"")</f>
        <v>#REF!</v>
      </c>
      <c r="I876" s="54" t="e">
        <f>IF(LEN(VLOOKUP($A876,#REF!,8,FALSE)),UPPER(RIGHT(VLOOKUP($A876,#REF!,8,FALSE),1)),"")</f>
        <v>#REF!</v>
      </c>
      <c r="J876" s="42" t="e">
        <f>IF(LEN(VLOOKUP($A876,#REF!,4,FALSE)),UPPER(RIGHT(VLOOKUP($A876,#REF!,4,FALSE),1)),"")</f>
        <v>#REF!</v>
      </c>
      <c r="K876" s="42" t="e">
        <f>IF(LEN(VLOOKUP($A876,#REF!,5,FALSE)),UPPER(RIGHT(VLOOKUP($A876,#REF!,5,FALSE),1)),"")</f>
        <v>#REF!</v>
      </c>
      <c r="L876" s="42" t="e">
        <f>IF(LEN(VLOOKUP($A876,#REF!,6,FALSE)),UPPER(RIGHT(VLOOKUP($A876,#REF!,6,FALSE),1)),"")</f>
        <v>#REF!</v>
      </c>
      <c r="M876" s="43" t="e">
        <f>IF(LEN(VLOOKUP($A876,#REF!,7,FALSE)),UPPER(RIGHT(VLOOKUP($A876,#REF!,7,FALSE),1)),"")</f>
        <v>#REF!</v>
      </c>
      <c r="N876" s="206"/>
      <c r="O876" s="206"/>
      <c r="P876" s="206"/>
      <c r="Q876" s="206"/>
      <c r="R876" s="206"/>
      <c r="S876" s="63" t="e">
        <f>HLOOKUP("Device Tree Pin Name",#REF!,MATCH($A876,#REF!,0),FALSE)</f>
        <v>#REF!</v>
      </c>
      <c r="T876" s="47" t="e">
        <f>HLOOKUP("power rail",#REF!,MATCH($A876,#REF!,0),FALSE)</f>
        <v>#REF!</v>
      </c>
      <c r="U876" s="62" t="e">
        <f>HLOOKUP("Wake Capable",#REF!,MATCH($A876,#REF!,0),FALSE)</f>
        <v>#REF!</v>
      </c>
      <c r="V876" s="62" t="e">
        <f>HLOOKUP("Strap",#REF!,MATCH($A876,#REF!,0),FALSE)</f>
        <v>#REF!</v>
      </c>
      <c r="W876" s="62"/>
      <c r="X876" s="62"/>
      <c r="Y876" s="62"/>
      <c r="Z876" s="47"/>
      <c r="AA876" s="47" t="e">
        <f>HLOOKUP("Pad type",#REF!,MATCH($A876,#REF!,0),FALSE)</f>
        <v>#REF!</v>
      </c>
      <c r="AB876" s="63"/>
      <c r="AC876" s="63" t="e">
        <f>HLOOKUP("POR Pin State",#REF!,MATCH($A876,#REF!,0),FALSE)</f>
        <v>#REF!</v>
      </c>
      <c r="AD876" s="207"/>
      <c r="AE876" s="208"/>
      <c r="AF876" s="208"/>
      <c r="AG876" s="208"/>
      <c r="AH876" s="209"/>
      <c r="AI876" s="209"/>
      <c r="AJ876" s="210"/>
      <c r="AK876" s="210"/>
      <c r="AL876" s="210"/>
      <c r="AM876" s="210"/>
      <c r="AN876" s="210"/>
      <c r="AO876" s="210"/>
      <c r="AP876" s="210"/>
      <c r="AQ876" s="215" t="s">
        <v>2101</v>
      </c>
      <c r="AR876" s="105"/>
      <c r="AS876" s="105"/>
      <c r="AT876" s="105"/>
      <c r="AU876" s="105"/>
      <c r="AV876" s="105"/>
      <c r="AW876" s="105"/>
      <c r="AX876" s="105"/>
      <c r="AY876" s="105"/>
      <c r="AZ876" s="105"/>
      <c r="BA876" s="105"/>
      <c r="BB876" s="218"/>
      <c r="BC876" s="105"/>
      <c r="BD876" s="250"/>
      <c r="BE876" s="252" t="s">
        <v>2102</v>
      </c>
      <c r="BF876" s="147" t="e">
        <f>VLOOKUP($A876,#REF!,34,FALSE)</f>
        <v>#REF!</v>
      </c>
      <c r="BG876" s="147" t="e">
        <f>VLOOKUP($A876,#REF!,22,FALSE)</f>
        <v>#REF!</v>
      </c>
      <c r="BH876" s="149"/>
    </row>
    <row r="877" s="5" customFormat="1" ht="12.95" customHeight="1" spans="1:60">
      <c r="A877" s="48" t="s">
        <v>2103</v>
      </c>
      <c r="B877" s="38" t="e">
        <f>VLOOKUP($A877,#REF!,34,FALSE)</f>
        <v>#REF!</v>
      </c>
      <c r="C877" s="39" t="str">
        <f t="shared" si="172"/>
        <v>unused_DDR_XM2_B5D4</v>
      </c>
      <c r="D877" s="40" t="e">
        <f>IF(LEN(VLOOKUP($A877,#REF!,8,FALSE)),LEFT(VLOOKUP($A877,#REF!,8,FALSE),LEN(VLOOKUP($A877,#REF!,8,FALSE))-2),"")</f>
        <v>#REF!</v>
      </c>
      <c r="E877" s="41" t="e">
        <f>IF(LEN(VLOOKUP($A877,#REF!,4,FALSE)),IF(INDEX(#REF!,MATCH($A877,#REF!,0),1),LEFT(VLOOKUP($A877,#REF!,4,FALSE),LEN(VLOOKUP($A877,#REF!,4,FALSE))-2),CONCATENATE(LEFT(VLOOKUP($A877,#REF!,4,FALSE),LEN(VLOOKUP($A877,#REF!,4,FALSE))-2),"*")),"")</f>
        <v>#REF!</v>
      </c>
      <c r="F877" s="42" t="e">
        <f>IF(LEN(VLOOKUP($A877,#REF!,5,FALSE)),IF(INDEX(#REF!,MATCH($A877,#REF!,0),2),LEFT(VLOOKUP($A877,#REF!,5,FALSE),LEN(VLOOKUP($A877,#REF!,5,FALSE))-2),CONCATENATE(LEFT(VLOOKUP($A877,#REF!,5,FALSE),LEN(VLOOKUP($A877,#REF!,5,FALSE))-2),"*")),"")</f>
        <v>#REF!</v>
      </c>
      <c r="G877" s="42" t="e">
        <f>IF(LEN(VLOOKUP($A877,#REF!,6,FALSE)),IF(INDEX(#REF!,MATCH($A877,#REF!,0),3),LEFT(VLOOKUP($A877,#REF!,6,FALSE),LEN(VLOOKUP($A877,#REF!,6,FALSE))-2),CONCATENATE(LEFT(VLOOKUP($A877,#REF!,6,FALSE),LEN(VLOOKUP($A877,#REF!,6,FALSE))-2),"*")),"")</f>
        <v>#REF!</v>
      </c>
      <c r="H877" s="43" t="e">
        <f>IF(LEN(VLOOKUP($A877,#REF!,7,FALSE)),IF(INDEX(#REF!,MATCH($A877,#REF!,0),4),LEFT(VLOOKUP($A877,#REF!,7,FALSE),LEN(VLOOKUP($A877,#REF!,7,FALSE))-2),CONCATENATE(LEFT(VLOOKUP($A877,#REF!,7,FALSE),LEN(VLOOKUP($A877,#REF!,7,FALSE))-2),"*")),"")</f>
        <v>#REF!</v>
      </c>
      <c r="I877" s="54" t="e">
        <f>IF(LEN(VLOOKUP($A877,#REF!,8,FALSE)),UPPER(RIGHT(VLOOKUP($A877,#REF!,8,FALSE),1)),"")</f>
        <v>#REF!</v>
      </c>
      <c r="J877" s="42" t="e">
        <f>IF(LEN(VLOOKUP($A877,#REF!,4,FALSE)),UPPER(RIGHT(VLOOKUP($A877,#REF!,4,FALSE),1)),"")</f>
        <v>#REF!</v>
      </c>
      <c r="K877" s="42" t="e">
        <f>IF(LEN(VLOOKUP($A877,#REF!,5,FALSE)),UPPER(RIGHT(VLOOKUP($A877,#REF!,5,FALSE),1)),"")</f>
        <v>#REF!</v>
      </c>
      <c r="L877" s="42" t="e">
        <f>IF(LEN(VLOOKUP($A877,#REF!,6,FALSE)),UPPER(RIGHT(VLOOKUP($A877,#REF!,6,FALSE),1)),"")</f>
        <v>#REF!</v>
      </c>
      <c r="M877" s="43" t="e">
        <f>IF(LEN(VLOOKUP($A877,#REF!,7,FALSE)),UPPER(RIGHT(VLOOKUP($A877,#REF!,7,FALSE),1)),"")</f>
        <v>#REF!</v>
      </c>
      <c r="N877" s="206"/>
      <c r="O877" s="206"/>
      <c r="P877" s="206"/>
      <c r="Q877" s="206"/>
      <c r="R877" s="206"/>
      <c r="S877" s="63" t="e">
        <f>HLOOKUP("Device Tree Pin Name",#REF!,MATCH($A877,#REF!,0),FALSE)</f>
        <v>#REF!</v>
      </c>
      <c r="T877" s="47" t="e">
        <f>HLOOKUP("power rail",#REF!,MATCH($A877,#REF!,0),FALSE)</f>
        <v>#REF!</v>
      </c>
      <c r="U877" s="62" t="e">
        <f>HLOOKUP("Wake Capable",#REF!,MATCH($A877,#REF!,0),FALSE)</f>
        <v>#REF!</v>
      </c>
      <c r="V877" s="62" t="e">
        <f>HLOOKUP("Strap",#REF!,MATCH($A877,#REF!,0),FALSE)</f>
        <v>#REF!</v>
      </c>
      <c r="W877" s="62"/>
      <c r="X877" s="62"/>
      <c r="Y877" s="62"/>
      <c r="Z877" s="47"/>
      <c r="AA877" s="47" t="e">
        <f>HLOOKUP("Pad type",#REF!,MATCH($A877,#REF!,0),FALSE)</f>
        <v>#REF!</v>
      </c>
      <c r="AB877" s="63"/>
      <c r="AC877" s="63" t="e">
        <f>HLOOKUP("POR Pin State",#REF!,MATCH($A877,#REF!,0),FALSE)</f>
        <v>#REF!</v>
      </c>
      <c r="AD877" s="207"/>
      <c r="AE877" s="208"/>
      <c r="AF877" s="208"/>
      <c r="AG877" s="208"/>
      <c r="AH877" s="209"/>
      <c r="AI877" s="209"/>
      <c r="AJ877" s="210"/>
      <c r="AK877" s="210"/>
      <c r="AL877" s="210"/>
      <c r="AM877" s="210"/>
      <c r="AN877" s="210"/>
      <c r="AO877" s="210"/>
      <c r="AP877" s="210"/>
      <c r="AQ877" s="215" t="s">
        <v>2104</v>
      </c>
      <c r="AR877" s="105"/>
      <c r="AS877" s="105"/>
      <c r="AT877" s="105"/>
      <c r="AU877" s="105"/>
      <c r="AV877" s="105"/>
      <c r="AW877" s="105"/>
      <c r="AX877" s="105"/>
      <c r="AY877" s="105"/>
      <c r="AZ877" s="105"/>
      <c r="BA877" s="105"/>
      <c r="BB877" s="218"/>
      <c r="BC877" s="105"/>
      <c r="BD877" s="250"/>
      <c r="BE877" s="252" t="s">
        <v>2105</v>
      </c>
      <c r="BF877" s="147" t="e">
        <f>VLOOKUP($A877,#REF!,34,FALSE)</f>
        <v>#REF!</v>
      </c>
      <c r="BG877" s="147" t="e">
        <f>VLOOKUP($A877,#REF!,22,FALSE)</f>
        <v>#REF!</v>
      </c>
      <c r="BH877" s="149"/>
    </row>
    <row r="878" s="5" customFormat="1" ht="12.95" customHeight="1" spans="1:60">
      <c r="A878" s="48" t="s">
        <v>2106</v>
      </c>
      <c r="B878" s="38" t="e">
        <f>VLOOKUP($A878,#REF!,34,FALSE)</f>
        <v>#REF!</v>
      </c>
      <c r="C878" s="39" t="str">
        <f t="shared" si="172"/>
        <v>unused_DDR_XM2_B5D5</v>
      </c>
      <c r="D878" s="40" t="e">
        <f>IF(LEN(VLOOKUP($A878,#REF!,8,FALSE)),LEFT(VLOOKUP($A878,#REF!,8,FALSE),LEN(VLOOKUP($A878,#REF!,8,FALSE))-2),"")</f>
        <v>#REF!</v>
      </c>
      <c r="E878" s="41" t="e">
        <f>IF(LEN(VLOOKUP($A878,#REF!,4,FALSE)),IF(INDEX(#REF!,MATCH($A878,#REF!,0),1),LEFT(VLOOKUP($A878,#REF!,4,FALSE),LEN(VLOOKUP($A878,#REF!,4,FALSE))-2),CONCATENATE(LEFT(VLOOKUP($A878,#REF!,4,FALSE),LEN(VLOOKUP($A878,#REF!,4,FALSE))-2),"*")),"")</f>
        <v>#REF!</v>
      </c>
      <c r="F878" s="42" t="e">
        <f>IF(LEN(VLOOKUP($A878,#REF!,5,FALSE)),IF(INDEX(#REF!,MATCH($A878,#REF!,0),2),LEFT(VLOOKUP($A878,#REF!,5,FALSE),LEN(VLOOKUP($A878,#REF!,5,FALSE))-2),CONCATENATE(LEFT(VLOOKUP($A878,#REF!,5,FALSE),LEN(VLOOKUP($A878,#REF!,5,FALSE))-2),"*")),"")</f>
        <v>#REF!</v>
      </c>
      <c r="G878" s="42" t="e">
        <f>IF(LEN(VLOOKUP($A878,#REF!,6,FALSE)),IF(INDEX(#REF!,MATCH($A878,#REF!,0),3),LEFT(VLOOKUP($A878,#REF!,6,FALSE),LEN(VLOOKUP($A878,#REF!,6,FALSE))-2),CONCATENATE(LEFT(VLOOKUP($A878,#REF!,6,FALSE),LEN(VLOOKUP($A878,#REF!,6,FALSE))-2),"*")),"")</f>
        <v>#REF!</v>
      </c>
      <c r="H878" s="43" t="e">
        <f>IF(LEN(VLOOKUP($A878,#REF!,7,FALSE)),IF(INDEX(#REF!,MATCH($A878,#REF!,0),4),LEFT(VLOOKUP($A878,#REF!,7,FALSE),LEN(VLOOKUP($A878,#REF!,7,FALSE))-2),CONCATENATE(LEFT(VLOOKUP($A878,#REF!,7,FALSE),LEN(VLOOKUP($A878,#REF!,7,FALSE))-2),"*")),"")</f>
        <v>#REF!</v>
      </c>
      <c r="I878" s="54" t="e">
        <f>IF(LEN(VLOOKUP($A878,#REF!,8,FALSE)),UPPER(RIGHT(VLOOKUP($A878,#REF!,8,FALSE),1)),"")</f>
        <v>#REF!</v>
      </c>
      <c r="J878" s="42" t="e">
        <f>IF(LEN(VLOOKUP($A878,#REF!,4,FALSE)),UPPER(RIGHT(VLOOKUP($A878,#REF!,4,FALSE),1)),"")</f>
        <v>#REF!</v>
      </c>
      <c r="K878" s="42" t="e">
        <f>IF(LEN(VLOOKUP($A878,#REF!,5,FALSE)),UPPER(RIGHT(VLOOKUP($A878,#REF!,5,FALSE),1)),"")</f>
        <v>#REF!</v>
      </c>
      <c r="L878" s="42" t="e">
        <f>IF(LEN(VLOOKUP($A878,#REF!,6,FALSE)),UPPER(RIGHT(VLOOKUP($A878,#REF!,6,FALSE),1)),"")</f>
        <v>#REF!</v>
      </c>
      <c r="M878" s="43" t="e">
        <f>IF(LEN(VLOOKUP($A878,#REF!,7,FALSE)),UPPER(RIGHT(VLOOKUP($A878,#REF!,7,FALSE),1)),"")</f>
        <v>#REF!</v>
      </c>
      <c r="N878" s="206"/>
      <c r="O878" s="206"/>
      <c r="P878" s="206"/>
      <c r="Q878" s="206"/>
      <c r="R878" s="206"/>
      <c r="S878" s="63" t="e">
        <f>HLOOKUP("Device Tree Pin Name",#REF!,MATCH($A878,#REF!,0),FALSE)</f>
        <v>#REF!</v>
      </c>
      <c r="T878" s="47" t="e">
        <f>HLOOKUP("power rail",#REF!,MATCH($A878,#REF!,0),FALSE)</f>
        <v>#REF!</v>
      </c>
      <c r="U878" s="62" t="e">
        <f>HLOOKUP("Wake Capable",#REF!,MATCH($A878,#REF!,0),FALSE)</f>
        <v>#REF!</v>
      </c>
      <c r="V878" s="62" t="e">
        <f>HLOOKUP("Strap",#REF!,MATCH($A878,#REF!,0),FALSE)</f>
        <v>#REF!</v>
      </c>
      <c r="W878" s="62"/>
      <c r="X878" s="62"/>
      <c r="Y878" s="62"/>
      <c r="Z878" s="47"/>
      <c r="AA878" s="47" t="e">
        <f>HLOOKUP("Pad type",#REF!,MATCH($A878,#REF!,0),FALSE)</f>
        <v>#REF!</v>
      </c>
      <c r="AB878" s="63"/>
      <c r="AC878" s="63" t="e">
        <f>HLOOKUP("POR Pin State",#REF!,MATCH($A878,#REF!,0),FALSE)</f>
        <v>#REF!</v>
      </c>
      <c r="AD878" s="207"/>
      <c r="AE878" s="208"/>
      <c r="AF878" s="208"/>
      <c r="AG878" s="208"/>
      <c r="AH878" s="209"/>
      <c r="AI878" s="209"/>
      <c r="AJ878" s="210"/>
      <c r="AK878" s="210"/>
      <c r="AL878" s="210"/>
      <c r="AM878" s="210"/>
      <c r="AN878" s="210"/>
      <c r="AO878" s="210"/>
      <c r="AP878" s="210"/>
      <c r="AQ878" s="215" t="s">
        <v>2107</v>
      </c>
      <c r="AR878" s="105"/>
      <c r="AS878" s="105"/>
      <c r="AT878" s="105"/>
      <c r="AU878" s="105"/>
      <c r="AV878" s="105"/>
      <c r="AW878" s="105"/>
      <c r="AX878" s="105"/>
      <c r="AY878" s="105"/>
      <c r="AZ878" s="105"/>
      <c r="BA878" s="105"/>
      <c r="BB878" s="218"/>
      <c r="BC878" s="105"/>
      <c r="BD878" s="250"/>
      <c r="BE878" s="252" t="s">
        <v>2108</v>
      </c>
      <c r="BF878" s="147" t="e">
        <f>VLOOKUP($A878,#REF!,34,FALSE)</f>
        <v>#REF!</v>
      </c>
      <c r="BG878" s="147" t="e">
        <f>VLOOKUP($A878,#REF!,22,FALSE)</f>
        <v>#REF!</v>
      </c>
      <c r="BH878" s="149"/>
    </row>
    <row r="879" s="5" customFormat="1" ht="12.95" customHeight="1" spans="1:60">
      <c r="A879" s="48" t="s">
        <v>2109</v>
      </c>
      <c r="B879" s="38" t="e">
        <f>VLOOKUP($A879,#REF!,34,FALSE)</f>
        <v>#REF!</v>
      </c>
      <c r="C879" s="39" t="str">
        <f t="shared" si="172"/>
        <v>unused_DDR_XM2_B5D6</v>
      </c>
      <c r="D879" s="40" t="e">
        <f>IF(LEN(VLOOKUP($A879,#REF!,8,FALSE)),LEFT(VLOOKUP($A879,#REF!,8,FALSE),LEN(VLOOKUP($A879,#REF!,8,FALSE))-2),"")</f>
        <v>#REF!</v>
      </c>
      <c r="E879" s="41" t="e">
        <f>IF(LEN(VLOOKUP($A879,#REF!,4,FALSE)),IF(INDEX(#REF!,MATCH($A879,#REF!,0),1),LEFT(VLOOKUP($A879,#REF!,4,FALSE),LEN(VLOOKUP($A879,#REF!,4,FALSE))-2),CONCATENATE(LEFT(VLOOKUP($A879,#REF!,4,FALSE),LEN(VLOOKUP($A879,#REF!,4,FALSE))-2),"*")),"")</f>
        <v>#REF!</v>
      </c>
      <c r="F879" s="42" t="e">
        <f>IF(LEN(VLOOKUP($A879,#REF!,5,FALSE)),IF(INDEX(#REF!,MATCH($A879,#REF!,0),2),LEFT(VLOOKUP($A879,#REF!,5,FALSE),LEN(VLOOKUP($A879,#REF!,5,FALSE))-2),CONCATENATE(LEFT(VLOOKUP($A879,#REF!,5,FALSE),LEN(VLOOKUP($A879,#REF!,5,FALSE))-2),"*")),"")</f>
        <v>#REF!</v>
      </c>
      <c r="G879" s="42" t="e">
        <f>IF(LEN(VLOOKUP($A879,#REF!,6,FALSE)),IF(INDEX(#REF!,MATCH($A879,#REF!,0),3),LEFT(VLOOKUP($A879,#REF!,6,FALSE),LEN(VLOOKUP($A879,#REF!,6,FALSE))-2),CONCATENATE(LEFT(VLOOKUP($A879,#REF!,6,FALSE),LEN(VLOOKUP($A879,#REF!,6,FALSE))-2),"*")),"")</f>
        <v>#REF!</v>
      </c>
      <c r="H879" s="43" t="e">
        <f>IF(LEN(VLOOKUP($A879,#REF!,7,FALSE)),IF(INDEX(#REF!,MATCH($A879,#REF!,0),4),LEFT(VLOOKUP($A879,#REF!,7,FALSE),LEN(VLOOKUP($A879,#REF!,7,FALSE))-2),CONCATENATE(LEFT(VLOOKUP($A879,#REF!,7,FALSE),LEN(VLOOKUP($A879,#REF!,7,FALSE))-2),"*")),"")</f>
        <v>#REF!</v>
      </c>
      <c r="I879" s="54" t="e">
        <f>IF(LEN(VLOOKUP($A879,#REF!,8,FALSE)),UPPER(RIGHT(VLOOKUP($A879,#REF!,8,FALSE),1)),"")</f>
        <v>#REF!</v>
      </c>
      <c r="J879" s="42" t="e">
        <f>IF(LEN(VLOOKUP($A879,#REF!,4,FALSE)),UPPER(RIGHT(VLOOKUP($A879,#REF!,4,FALSE),1)),"")</f>
        <v>#REF!</v>
      </c>
      <c r="K879" s="42" t="e">
        <f>IF(LEN(VLOOKUP($A879,#REF!,5,FALSE)),UPPER(RIGHT(VLOOKUP($A879,#REF!,5,FALSE),1)),"")</f>
        <v>#REF!</v>
      </c>
      <c r="L879" s="42" t="e">
        <f>IF(LEN(VLOOKUP($A879,#REF!,6,FALSE)),UPPER(RIGHT(VLOOKUP($A879,#REF!,6,FALSE),1)),"")</f>
        <v>#REF!</v>
      </c>
      <c r="M879" s="43" t="e">
        <f>IF(LEN(VLOOKUP($A879,#REF!,7,FALSE)),UPPER(RIGHT(VLOOKUP($A879,#REF!,7,FALSE),1)),"")</f>
        <v>#REF!</v>
      </c>
      <c r="N879" s="206"/>
      <c r="O879" s="206"/>
      <c r="P879" s="206"/>
      <c r="Q879" s="206"/>
      <c r="R879" s="206"/>
      <c r="S879" s="63" t="e">
        <f>HLOOKUP("Device Tree Pin Name",#REF!,MATCH($A879,#REF!,0),FALSE)</f>
        <v>#REF!</v>
      </c>
      <c r="T879" s="47" t="e">
        <f>HLOOKUP("power rail",#REF!,MATCH($A879,#REF!,0),FALSE)</f>
        <v>#REF!</v>
      </c>
      <c r="U879" s="62" t="e">
        <f>HLOOKUP("Wake Capable",#REF!,MATCH($A879,#REF!,0),FALSE)</f>
        <v>#REF!</v>
      </c>
      <c r="V879" s="62" t="e">
        <f>HLOOKUP("Strap",#REF!,MATCH($A879,#REF!,0),FALSE)</f>
        <v>#REF!</v>
      </c>
      <c r="W879" s="62"/>
      <c r="X879" s="62"/>
      <c r="Y879" s="62"/>
      <c r="Z879" s="47"/>
      <c r="AA879" s="47" t="e">
        <f>HLOOKUP("Pad type",#REF!,MATCH($A879,#REF!,0),FALSE)</f>
        <v>#REF!</v>
      </c>
      <c r="AB879" s="63"/>
      <c r="AC879" s="63" t="e">
        <f>HLOOKUP("POR Pin State",#REF!,MATCH($A879,#REF!,0),FALSE)</f>
        <v>#REF!</v>
      </c>
      <c r="AD879" s="207"/>
      <c r="AE879" s="208"/>
      <c r="AF879" s="208"/>
      <c r="AG879" s="208"/>
      <c r="AH879" s="209"/>
      <c r="AI879" s="209"/>
      <c r="AJ879" s="210"/>
      <c r="AK879" s="210"/>
      <c r="AL879" s="210"/>
      <c r="AM879" s="210"/>
      <c r="AN879" s="210"/>
      <c r="AO879" s="210"/>
      <c r="AP879" s="210"/>
      <c r="AQ879" s="215" t="s">
        <v>2110</v>
      </c>
      <c r="AR879" s="105"/>
      <c r="AS879" s="105"/>
      <c r="AT879" s="105"/>
      <c r="AU879" s="105"/>
      <c r="AV879" s="105"/>
      <c r="AW879" s="105"/>
      <c r="AX879" s="105"/>
      <c r="AY879" s="105"/>
      <c r="AZ879" s="105"/>
      <c r="BA879" s="105"/>
      <c r="BB879" s="218"/>
      <c r="BC879" s="105"/>
      <c r="BD879" s="250"/>
      <c r="BE879" s="252" t="s">
        <v>2111</v>
      </c>
      <c r="BF879" s="147" t="e">
        <f>VLOOKUP($A879,#REF!,34,FALSE)</f>
        <v>#REF!</v>
      </c>
      <c r="BG879" s="147" t="e">
        <f>VLOOKUP($A879,#REF!,22,FALSE)</f>
        <v>#REF!</v>
      </c>
      <c r="BH879" s="149"/>
    </row>
    <row r="880" s="5" customFormat="1" ht="12.95" customHeight="1" spans="1:60">
      <c r="A880" s="48" t="s">
        <v>2112</v>
      </c>
      <c r="B880" s="38" t="e">
        <f>VLOOKUP($A880,#REF!,34,FALSE)</f>
        <v>#REF!</v>
      </c>
      <c r="C880" s="39" t="str">
        <f t="shared" si="172"/>
        <v>unused_DDR_XM2_B5D7</v>
      </c>
      <c r="D880" s="40" t="e">
        <f>IF(LEN(VLOOKUP($A880,#REF!,8,FALSE)),LEFT(VLOOKUP($A880,#REF!,8,FALSE),LEN(VLOOKUP($A880,#REF!,8,FALSE))-2),"")</f>
        <v>#REF!</v>
      </c>
      <c r="E880" s="41" t="e">
        <f>IF(LEN(VLOOKUP($A880,#REF!,4,FALSE)),IF(INDEX(#REF!,MATCH($A880,#REF!,0),1),LEFT(VLOOKUP($A880,#REF!,4,FALSE),LEN(VLOOKUP($A880,#REF!,4,FALSE))-2),CONCATENATE(LEFT(VLOOKUP($A880,#REF!,4,FALSE),LEN(VLOOKUP($A880,#REF!,4,FALSE))-2),"*")),"")</f>
        <v>#REF!</v>
      </c>
      <c r="F880" s="42" t="e">
        <f>IF(LEN(VLOOKUP($A880,#REF!,5,FALSE)),IF(INDEX(#REF!,MATCH($A880,#REF!,0),2),LEFT(VLOOKUP($A880,#REF!,5,FALSE),LEN(VLOOKUP($A880,#REF!,5,FALSE))-2),CONCATENATE(LEFT(VLOOKUP($A880,#REF!,5,FALSE),LEN(VLOOKUP($A880,#REF!,5,FALSE))-2),"*")),"")</f>
        <v>#REF!</v>
      </c>
      <c r="G880" s="42" t="e">
        <f>IF(LEN(VLOOKUP($A880,#REF!,6,FALSE)),IF(INDEX(#REF!,MATCH($A880,#REF!,0),3),LEFT(VLOOKUP($A880,#REF!,6,FALSE),LEN(VLOOKUP($A880,#REF!,6,FALSE))-2),CONCATENATE(LEFT(VLOOKUP($A880,#REF!,6,FALSE),LEN(VLOOKUP($A880,#REF!,6,FALSE))-2),"*")),"")</f>
        <v>#REF!</v>
      </c>
      <c r="H880" s="43" t="e">
        <f>IF(LEN(VLOOKUP($A880,#REF!,7,FALSE)),IF(INDEX(#REF!,MATCH($A880,#REF!,0),4),LEFT(VLOOKUP($A880,#REF!,7,FALSE),LEN(VLOOKUP($A880,#REF!,7,FALSE))-2),CONCATENATE(LEFT(VLOOKUP($A880,#REF!,7,FALSE),LEN(VLOOKUP($A880,#REF!,7,FALSE))-2),"*")),"")</f>
        <v>#REF!</v>
      </c>
      <c r="I880" s="54" t="e">
        <f>IF(LEN(VLOOKUP($A880,#REF!,8,FALSE)),UPPER(RIGHT(VLOOKUP($A880,#REF!,8,FALSE),1)),"")</f>
        <v>#REF!</v>
      </c>
      <c r="J880" s="42" t="e">
        <f>IF(LEN(VLOOKUP($A880,#REF!,4,FALSE)),UPPER(RIGHT(VLOOKUP($A880,#REF!,4,FALSE),1)),"")</f>
        <v>#REF!</v>
      </c>
      <c r="K880" s="42" t="e">
        <f>IF(LEN(VLOOKUP($A880,#REF!,5,FALSE)),UPPER(RIGHT(VLOOKUP($A880,#REF!,5,FALSE),1)),"")</f>
        <v>#REF!</v>
      </c>
      <c r="L880" s="42" t="e">
        <f>IF(LEN(VLOOKUP($A880,#REF!,6,FALSE)),UPPER(RIGHT(VLOOKUP($A880,#REF!,6,FALSE),1)),"")</f>
        <v>#REF!</v>
      </c>
      <c r="M880" s="43" t="e">
        <f>IF(LEN(VLOOKUP($A880,#REF!,7,FALSE)),UPPER(RIGHT(VLOOKUP($A880,#REF!,7,FALSE),1)),"")</f>
        <v>#REF!</v>
      </c>
      <c r="N880" s="206"/>
      <c r="O880" s="206"/>
      <c r="P880" s="206"/>
      <c r="Q880" s="206"/>
      <c r="R880" s="206"/>
      <c r="S880" s="63" t="e">
        <f>HLOOKUP("Device Tree Pin Name",#REF!,MATCH($A880,#REF!,0),FALSE)</f>
        <v>#REF!</v>
      </c>
      <c r="T880" s="47" t="e">
        <f>HLOOKUP("power rail",#REF!,MATCH($A880,#REF!,0),FALSE)</f>
        <v>#REF!</v>
      </c>
      <c r="U880" s="62" t="e">
        <f>HLOOKUP("Wake Capable",#REF!,MATCH($A880,#REF!,0),FALSE)</f>
        <v>#REF!</v>
      </c>
      <c r="V880" s="62" t="e">
        <f>HLOOKUP("Strap",#REF!,MATCH($A880,#REF!,0),FALSE)</f>
        <v>#REF!</v>
      </c>
      <c r="W880" s="62"/>
      <c r="X880" s="62"/>
      <c r="Y880" s="62"/>
      <c r="Z880" s="47"/>
      <c r="AA880" s="47" t="e">
        <f>HLOOKUP("Pad type",#REF!,MATCH($A880,#REF!,0),FALSE)</f>
        <v>#REF!</v>
      </c>
      <c r="AB880" s="63"/>
      <c r="AC880" s="63" t="e">
        <f>HLOOKUP("POR Pin State",#REF!,MATCH($A880,#REF!,0),FALSE)</f>
        <v>#REF!</v>
      </c>
      <c r="AD880" s="207"/>
      <c r="AE880" s="208"/>
      <c r="AF880" s="208"/>
      <c r="AG880" s="208"/>
      <c r="AH880" s="209"/>
      <c r="AI880" s="209"/>
      <c r="AJ880" s="210"/>
      <c r="AK880" s="210"/>
      <c r="AL880" s="210"/>
      <c r="AM880" s="210"/>
      <c r="AN880" s="210"/>
      <c r="AO880" s="210"/>
      <c r="AP880" s="210"/>
      <c r="AQ880" s="215" t="s">
        <v>2113</v>
      </c>
      <c r="AR880" s="105"/>
      <c r="AS880" s="105"/>
      <c r="AT880" s="105"/>
      <c r="AU880" s="105"/>
      <c r="AV880" s="105"/>
      <c r="AW880" s="105"/>
      <c r="AX880" s="105"/>
      <c r="AY880" s="105"/>
      <c r="AZ880" s="105"/>
      <c r="BA880" s="105"/>
      <c r="BB880" s="218"/>
      <c r="BC880" s="105"/>
      <c r="BD880" s="250"/>
      <c r="BE880" s="252" t="s">
        <v>2114</v>
      </c>
      <c r="BF880" s="147" t="e">
        <f>VLOOKUP($A880,#REF!,34,FALSE)</f>
        <v>#REF!</v>
      </c>
      <c r="BG880" s="147" t="e">
        <f>VLOOKUP($A880,#REF!,22,FALSE)</f>
        <v>#REF!</v>
      </c>
      <c r="BH880" s="149"/>
    </row>
    <row r="881" s="5" customFormat="1" ht="12.95" customHeight="1" spans="1:60">
      <c r="A881" s="48" t="s">
        <v>2115</v>
      </c>
      <c r="B881" s="38" t="e">
        <f>VLOOKUP($A881,#REF!,34,FALSE)</f>
        <v>#REF!</v>
      </c>
      <c r="C881" s="39" t="str">
        <f t="shared" si="172"/>
        <v>unused_DDR_XM2_B5DMI</v>
      </c>
      <c r="D881" s="40" t="e">
        <f>IF(LEN(VLOOKUP($A881,#REF!,8,FALSE)),LEFT(VLOOKUP($A881,#REF!,8,FALSE),LEN(VLOOKUP($A881,#REF!,8,FALSE))-2),"")</f>
        <v>#REF!</v>
      </c>
      <c r="E881" s="41" t="e">
        <f>IF(LEN(VLOOKUP($A881,#REF!,4,FALSE)),IF(INDEX(#REF!,MATCH($A881,#REF!,0),1),LEFT(VLOOKUP($A881,#REF!,4,FALSE),LEN(VLOOKUP($A881,#REF!,4,FALSE))-2),CONCATENATE(LEFT(VLOOKUP($A881,#REF!,4,FALSE),LEN(VLOOKUP($A881,#REF!,4,FALSE))-2),"*")),"")</f>
        <v>#REF!</v>
      </c>
      <c r="F881" s="42" t="e">
        <f>IF(LEN(VLOOKUP($A881,#REF!,5,FALSE)),IF(INDEX(#REF!,MATCH($A881,#REF!,0),2),LEFT(VLOOKUP($A881,#REF!,5,FALSE),LEN(VLOOKUP($A881,#REF!,5,FALSE))-2),CONCATENATE(LEFT(VLOOKUP($A881,#REF!,5,FALSE),LEN(VLOOKUP($A881,#REF!,5,FALSE))-2),"*")),"")</f>
        <v>#REF!</v>
      </c>
      <c r="G881" s="42" t="e">
        <f>IF(LEN(VLOOKUP($A881,#REF!,6,FALSE)),IF(INDEX(#REF!,MATCH($A881,#REF!,0),3),LEFT(VLOOKUP($A881,#REF!,6,FALSE),LEN(VLOOKUP($A881,#REF!,6,FALSE))-2),CONCATENATE(LEFT(VLOOKUP($A881,#REF!,6,FALSE),LEN(VLOOKUP($A881,#REF!,6,FALSE))-2),"*")),"")</f>
        <v>#REF!</v>
      </c>
      <c r="H881" s="43" t="e">
        <f>IF(LEN(VLOOKUP($A881,#REF!,7,FALSE)),IF(INDEX(#REF!,MATCH($A881,#REF!,0),4),LEFT(VLOOKUP($A881,#REF!,7,FALSE),LEN(VLOOKUP($A881,#REF!,7,FALSE))-2),CONCATENATE(LEFT(VLOOKUP($A881,#REF!,7,FALSE),LEN(VLOOKUP($A881,#REF!,7,FALSE))-2),"*")),"")</f>
        <v>#REF!</v>
      </c>
      <c r="I881" s="54" t="e">
        <f>IF(LEN(VLOOKUP($A881,#REF!,8,FALSE)),UPPER(RIGHT(VLOOKUP($A881,#REF!,8,FALSE),1)),"")</f>
        <v>#REF!</v>
      </c>
      <c r="J881" s="42" t="e">
        <f>IF(LEN(VLOOKUP($A881,#REF!,4,FALSE)),UPPER(RIGHT(VLOOKUP($A881,#REF!,4,FALSE),1)),"")</f>
        <v>#REF!</v>
      </c>
      <c r="K881" s="42" t="e">
        <f>IF(LEN(VLOOKUP($A881,#REF!,5,FALSE)),UPPER(RIGHT(VLOOKUP($A881,#REF!,5,FALSE),1)),"")</f>
        <v>#REF!</v>
      </c>
      <c r="L881" s="42" t="e">
        <f>IF(LEN(VLOOKUP($A881,#REF!,6,FALSE)),UPPER(RIGHT(VLOOKUP($A881,#REF!,6,FALSE),1)),"")</f>
        <v>#REF!</v>
      </c>
      <c r="M881" s="43" t="e">
        <f>IF(LEN(VLOOKUP($A881,#REF!,7,FALSE)),UPPER(RIGHT(VLOOKUP($A881,#REF!,7,FALSE),1)),"")</f>
        <v>#REF!</v>
      </c>
      <c r="N881" s="206"/>
      <c r="O881" s="206"/>
      <c r="P881" s="206"/>
      <c r="Q881" s="206"/>
      <c r="R881" s="206"/>
      <c r="S881" s="63" t="e">
        <f>HLOOKUP("Device Tree Pin Name",#REF!,MATCH($A881,#REF!,0),FALSE)</f>
        <v>#REF!</v>
      </c>
      <c r="T881" s="47" t="e">
        <f>HLOOKUP("power rail",#REF!,MATCH($A881,#REF!,0),FALSE)</f>
        <v>#REF!</v>
      </c>
      <c r="U881" s="62" t="e">
        <f>HLOOKUP("Wake Capable",#REF!,MATCH($A881,#REF!,0),FALSE)</f>
        <v>#REF!</v>
      </c>
      <c r="V881" s="62" t="e">
        <f>HLOOKUP("Strap",#REF!,MATCH($A881,#REF!,0),FALSE)</f>
        <v>#REF!</v>
      </c>
      <c r="W881" s="62"/>
      <c r="X881" s="62"/>
      <c r="Y881" s="62"/>
      <c r="Z881" s="47"/>
      <c r="AA881" s="47" t="e">
        <f>HLOOKUP("Pad type",#REF!,MATCH($A881,#REF!,0),FALSE)</f>
        <v>#REF!</v>
      </c>
      <c r="AB881" s="63"/>
      <c r="AC881" s="63" t="e">
        <f>HLOOKUP("POR Pin State",#REF!,MATCH($A881,#REF!,0),FALSE)</f>
        <v>#REF!</v>
      </c>
      <c r="AD881" s="207"/>
      <c r="AE881" s="208"/>
      <c r="AF881" s="208"/>
      <c r="AG881" s="208"/>
      <c r="AH881" s="209"/>
      <c r="AI881" s="209"/>
      <c r="AJ881" s="210"/>
      <c r="AK881" s="210"/>
      <c r="AL881" s="210"/>
      <c r="AM881" s="210"/>
      <c r="AN881" s="210"/>
      <c r="AO881" s="210"/>
      <c r="AP881" s="210"/>
      <c r="AQ881" s="215" t="s">
        <v>2115</v>
      </c>
      <c r="AR881" s="105"/>
      <c r="AS881" s="105"/>
      <c r="AT881" s="105"/>
      <c r="AU881" s="105"/>
      <c r="AV881" s="105"/>
      <c r="AW881" s="105"/>
      <c r="AX881" s="105"/>
      <c r="AY881" s="105"/>
      <c r="AZ881" s="105"/>
      <c r="BA881" s="105"/>
      <c r="BB881" s="218"/>
      <c r="BC881" s="105"/>
      <c r="BD881" s="250"/>
      <c r="BE881" s="252" t="s">
        <v>2116</v>
      </c>
      <c r="BF881" s="147" t="e">
        <f>VLOOKUP($A881,#REF!,34,FALSE)</f>
        <v>#REF!</v>
      </c>
      <c r="BG881" s="147" t="e">
        <f>VLOOKUP($A881,#REF!,22,FALSE)</f>
        <v>#REF!</v>
      </c>
      <c r="BH881" s="149"/>
    </row>
    <row r="882" s="5" customFormat="1" ht="12.95" customHeight="1" spans="1:60">
      <c r="A882" s="48" t="s">
        <v>2117</v>
      </c>
      <c r="B882" s="38" t="e">
        <f>VLOOKUP($A882,#REF!,34,FALSE)</f>
        <v>#REF!</v>
      </c>
      <c r="C882" s="39" t="str">
        <f t="shared" si="172"/>
        <v>unused_DDR_XM2_B5WCK_P</v>
      </c>
      <c r="D882" s="40" t="e">
        <f>IF(LEN(VLOOKUP($A882,#REF!,8,FALSE)),LEFT(VLOOKUP($A882,#REF!,8,FALSE),LEN(VLOOKUP($A882,#REF!,8,FALSE))-2),"")</f>
        <v>#REF!</v>
      </c>
      <c r="E882" s="41" t="e">
        <f>IF(LEN(VLOOKUP($A882,#REF!,4,FALSE)),IF(INDEX(#REF!,MATCH($A882,#REF!,0),1),LEFT(VLOOKUP($A882,#REF!,4,FALSE),LEN(VLOOKUP($A882,#REF!,4,FALSE))-2),CONCATENATE(LEFT(VLOOKUP($A882,#REF!,4,FALSE),LEN(VLOOKUP($A882,#REF!,4,FALSE))-2),"*")),"")</f>
        <v>#REF!</v>
      </c>
      <c r="F882" s="42" t="e">
        <f>IF(LEN(VLOOKUP($A882,#REF!,5,FALSE)),IF(INDEX(#REF!,MATCH($A882,#REF!,0),2),LEFT(VLOOKUP($A882,#REF!,5,FALSE),LEN(VLOOKUP($A882,#REF!,5,FALSE))-2),CONCATENATE(LEFT(VLOOKUP($A882,#REF!,5,FALSE),LEN(VLOOKUP($A882,#REF!,5,FALSE))-2),"*")),"")</f>
        <v>#REF!</v>
      </c>
      <c r="G882" s="42" t="e">
        <f>IF(LEN(VLOOKUP($A882,#REF!,6,FALSE)),IF(INDEX(#REF!,MATCH($A882,#REF!,0),3),LEFT(VLOOKUP($A882,#REF!,6,FALSE),LEN(VLOOKUP($A882,#REF!,6,FALSE))-2),CONCATENATE(LEFT(VLOOKUP($A882,#REF!,6,FALSE),LEN(VLOOKUP($A882,#REF!,6,FALSE))-2),"*")),"")</f>
        <v>#REF!</v>
      </c>
      <c r="H882" s="43" t="e">
        <f>IF(LEN(VLOOKUP($A882,#REF!,7,FALSE)),IF(INDEX(#REF!,MATCH($A882,#REF!,0),4),LEFT(VLOOKUP($A882,#REF!,7,FALSE),LEN(VLOOKUP($A882,#REF!,7,FALSE))-2),CONCATENATE(LEFT(VLOOKUP($A882,#REF!,7,FALSE),LEN(VLOOKUP($A882,#REF!,7,FALSE))-2),"*")),"")</f>
        <v>#REF!</v>
      </c>
      <c r="I882" s="54" t="e">
        <f>IF(LEN(VLOOKUP($A882,#REF!,8,FALSE)),UPPER(RIGHT(VLOOKUP($A882,#REF!,8,FALSE),1)),"")</f>
        <v>#REF!</v>
      </c>
      <c r="J882" s="42" t="e">
        <f>IF(LEN(VLOOKUP($A882,#REF!,4,FALSE)),UPPER(RIGHT(VLOOKUP($A882,#REF!,4,FALSE),1)),"")</f>
        <v>#REF!</v>
      </c>
      <c r="K882" s="42" t="e">
        <f>IF(LEN(VLOOKUP($A882,#REF!,5,FALSE)),UPPER(RIGHT(VLOOKUP($A882,#REF!,5,FALSE),1)),"")</f>
        <v>#REF!</v>
      </c>
      <c r="L882" s="42" t="e">
        <f>IF(LEN(VLOOKUP($A882,#REF!,6,FALSE)),UPPER(RIGHT(VLOOKUP($A882,#REF!,6,FALSE),1)),"")</f>
        <v>#REF!</v>
      </c>
      <c r="M882" s="43" t="e">
        <f>IF(LEN(VLOOKUP($A882,#REF!,7,FALSE)),UPPER(RIGHT(VLOOKUP($A882,#REF!,7,FALSE),1)),"")</f>
        <v>#REF!</v>
      </c>
      <c r="N882" s="206"/>
      <c r="O882" s="206"/>
      <c r="P882" s="206"/>
      <c r="Q882" s="206"/>
      <c r="R882" s="206"/>
      <c r="S882" s="63" t="e">
        <f>HLOOKUP("Device Tree Pin Name",#REF!,MATCH($A882,#REF!,0),FALSE)</f>
        <v>#REF!</v>
      </c>
      <c r="T882" s="47" t="e">
        <f>HLOOKUP("power rail",#REF!,MATCH($A882,#REF!,0),FALSE)</f>
        <v>#REF!</v>
      </c>
      <c r="U882" s="62" t="e">
        <f>HLOOKUP("Wake Capable",#REF!,MATCH($A882,#REF!,0),FALSE)</f>
        <v>#REF!</v>
      </c>
      <c r="V882" s="62" t="e">
        <f>HLOOKUP("Strap",#REF!,MATCH($A882,#REF!,0),FALSE)</f>
        <v>#REF!</v>
      </c>
      <c r="W882" s="62"/>
      <c r="X882" s="62"/>
      <c r="Y882" s="62"/>
      <c r="Z882" s="47"/>
      <c r="AA882" s="47" t="e">
        <f>HLOOKUP("Pad type",#REF!,MATCH($A882,#REF!,0),FALSE)</f>
        <v>#REF!</v>
      </c>
      <c r="AB882" s="63"/>
      <c r="AC882" s="63" t="e">
        <f>HLOOKUP("POR Pin State",#REF!,MATCH($A882,#REF!,0),FALSE)</f>
        <v>#REF!</v>
      </c>
      <c r="AD882" s="207"/>
      <c r="AE882" s="208"/>
      <c r="AF882" s="208"/>
      <c r="AG882" s="208"/>
      <c r="AH882" s="209"/>
      <c r="AI882" s="209"/>
      <c r="AJ882" s="210"/>
      <c r="AK882" s="210"/>
      <c r="AL882" s="210"/>
      <c r="AM882" s="210"/>
      <c r="AN882" s="210"/>
      <c r="AO882" s="210"/>
      <c r="AP882" s="210"/>
      <c r="AQ882" s="215" t="s">
        <v>2117</v>
      </c>
      <c r="AR882" s="105"/>
      <c r="AS882" s="105"/>
      <c r="AT882" s="105"/>
      <c r="AU882" s="105"/>
      <c r="AV882" s="105"/>
      <c r="AW882" s="105"/>
      <c r="AX882" s="105"/>
      <c r="AY882" s="105"/>
      <c r="AZ882" s="105"/>
      <c r="BA882" s="105"/>
      <c r="BB882" s="218"/>
      <c r="BC882" s="105"/>
      <c r="BD882" s="250"/>
      <c r="BE882" s="252" t="s">
        <v>2118</v>
      </c>
      <c r="BF882" s="147" t="e">
        <f>VLOOKUP($A882,#REF!,34,FALSE)</f>
        <v>#REF!</v>
      </c>
      <c r="BG882" s="147" t="e">
        <f>VLOOKUP($A882,#REF!,22,FALSE)</f>
        <v>#REF!</v>
      </c>
      <c r="BH882" s="149"/>
    </row>
    <row r="883" s="5" customFormat="1" ht="12.95" customHeight="1" spans="1:60">
      <c r="A883" s="48" t="s">
        <v>2119</v>
      </c>
      <c r="B883" s="38" t="e">
        <f>VLOOKUP($A883,#REF!,34,FALSE)</f>
        <v>#REF!</v>
      </c>
      <c r="C883" s="39" t="str">
        <f t="shared" si="172"/>
        <v>unused_DDR_XM2_B5WCK_N</v>
      </c>
      <c r="D883" s="40" t="e">
        <f>IF(LEN(VLOOKUP($A883,#REF!,8,FALSE)),LEFT(VLOOKUP($A883,#REF!,8,FALSE),LEN(VLOOKUP($A883,#REF!,8,FALSE))-2),"")</f>
        <v>#REF!</v>
      </c>
      <c r="E883" s="41" t="e">
        <f>IF(LEN(VLOOKUP($A883,#REF!,4,FALSE)),IF(INDEX(#REF!,MATCH($A883,#REF!,0),1),LEFT(VLOOKUP($A883,#REF!,4,FALSE),LEN(VLOOKUP($A883,#REF!,4,FALSE))-2),CONCATENATE(LEFT(VLOOKUP($A883,#REF!,4,FALSE),LEN(VLOOKUP($A883,#REF!,4,FALSE))-2),"*")),"")</f>
        <v>#REF!</v>
      </c>
      <c r="F883" s="42" t="e">
        <f>IF(LEN(VLOOKUP($A883,#REF!,5,FALSE)),IF(INDEX(#REF!,MATCH($A883,#REF!,0),2),LEFT(VLOOKUP($A883,#REF!,5,FALSE),LEN(VLOOKUP($A883,#REF!,5,FALSE))-2),CONCATENATE(LEFT(VLOOKUP($A883,#REF!,5,FALSE),LEN(VLOOKUP($A883,#REF!,5,FALSE))-2),"*")),"")</f>
        <v>#REF!</v>
      </c>
      <c r="G883" s="42" t="e">
        <f>IF(LEN(VLOOKUP($A883,#REF!,6,FALSE)),IF(INDEX(#REF!,MATCH($A883,#REF!,0),3),LEFT(VLOOKUP($A883,#REF!,6,FALSE),LEN(VLOOKUP($A883,#REF!,6,FALSE))-2),CONCATENATE(LEFT(VLOOKUP($A883,#REF!,6,FALSE),LEN(VLOOKUP($A883,#REF!,6,FALSE))-2),"*")),"")</f>
        <v>#REF!</v>
      </c>
      <c r="H883" s="43" t="e">
        <f>IF(LEN(VLOOKUP($A883,#REF!,7,FALSE)),IF(INDEX(#REF!,MATCH($A883,#REF!,0),4),LEFT(VLOOKUP($A883,#REF!,7,FALSE),LEN(VLOOKUP($A883,#REF!,7,FALSE))-2),CONCATENATE(LEFT(VLOOKUP($A883,#REF!,7,FALSE),LEN(VLOOKUP($A883,#REF!,7,FALSE))-2),"*")),"")</f>
        <v>#REF!</v>
      </c>
      <c r="I883" s="54" t="e">
        <f>IF(LEN(VLOOKUP($A883,#REF!,8,FALSE)),UPPER(RIGHT(VLOOKUP($A883,#REF!,8,FALSE),1)),"")</f>
        <v>#REF!</v>
      </c>
      <c r="J883" s="42" t="e">
        <f>IF(LEN(VLOOKUP($A883,#REF!,4,FALSE)),UPPER(RIGHT(VLOOKUP($A883,#REF!,4,FALSE),1)),"")</f>
        <v>#REF!</v>
      </c>
      <c r="K883" s="42" t="e">
        <f>IF(LEN(VLOOKUP($A883,#REF!,5,FALSE)),UPPER(RIGHT(VLOOKUP($A883,#REF!,5,FALSE),1)),"")</f>
        <v>#REF!</v>
      </c>
      <c r="L883" s="42" t="e">
        <f>IF(LEN(VLOOKUP($A883,#REF!,6,FALSE)),UPPER(RIGHT(VLOOKUP($A883,#REF!,6,FALSE),1)),"")</f>
        <v>#REF!</v>
      </c>
      <c r="M883" s="43" t="e">
        <f>IF(LEN(VLOOKUP($A883,#REF!,7,FALSE)),UPPER(RIGHT(VLOOKUP($A883,#REF!,7,FALSE),1)),"")</f>
        <v>#REF!</v>
      </c>
      <c r="N883" s="206"/>
      <c r="O883" s="206"/>
      <c r="P883" s="206"/>
      <c r="Q883" s="206"/>
      <c r="R883" s="206"/>
      <c r="S883" s="63" t="e">
        <f>HLOOKUP("Device Tree Pin Name",#REF!,MATCH($A883,#REF!,0),FALSE)</f>
        <v>#REF!</v>
      </c>
      <c r="T883" s="47" t="e">
        <f>HLOOKUP("power rail",#REF!,MATCH($A883,#REF!,0),FALSE)</f>
        <v>#REF!</v>
      </c>
      <c r="U883" s="62" t="e">
        <f>HLOOKUP("Wake Capable",#REF!,MATCH($A883,#REF!,0),FALSE)</f>
        <v>#REF!</v>
      </c>
      <c r="V883" s="62" t="e">
        <f>HLOOKUP("Strap",#REF!,MATCH($A883,#REF!,0),FALSE)</f>
        <v>#REF!</v>
      </c>
      <c r="W883" s="62"/>
      <c r="X883" s="62"/>
      <c r="Y883" s="62"/>
      <c r="Z883" s="47"/>
      <c r="AA883" s="47" t="e">
        <f>HLOOKUP("Pad type",#REF!,MATCH($A883,#REF!,0),FALSE)</f>
        <v>#REF!</v>
      </c>
      <c r="AB883" s="63"/>
      <c r="AC883" s="63" t="e">
        <f>HLOOKUP("POR Pin State",#REF!,MATCH($A883,#REF!,0),FALSE)</f>
        <v>#REF!</v>
      </c>
      <c r="AD883" s="207"/>
      <c r="AE883" s="208"/>
      <c r="AF883" s="208"/>
      <c r="AG883" s="208"/>
      <c r="AH883" s="209"/>
      <c r="AI883" s="209"/>
      <c r="AJ883" s="210"/>
      <c r="AK883" s="210"/>
      <c r="AL883" s="210"/>
      <c r="AM883" s="210"/>
      <c r="AN883" s="210"/>
      <c r="AO883" s="210"/>
      <c r="AP883" s="210"/>
      <c r="AQ883" s="215" t="s">
        <v>2119</v>
      </c>
      <c r="AR883" s="105"/>
      <c r="AS883" s="105"/>
      <c r="AT883" s="105"/>
      <c r="AU883" s="105"/>
      <c r="AV883" s="105"/>
      <c r="AW883" s="105"/>
      <c r="AX883" s="105"/>
      <c r="AY883" s="105"/>
      <c r="AZ883" s="105"/>
      <c r="BA883" s="105"/>
      <c r="BB883" s="218"/>
      <c r="BC883" s="105"/>
      <c r="BD883" s="250"/>
      <c r="BE883" s="252" t="s">
        <v>2120</v>
      </c>
      <c r="BF883" s="147" t="e">
        <f>VLOOKUP($A883,#REF!,34,FALSE)</f>
        <v>#REF!</v>
      </c>
      <c r="BG883" s="147" t="e">
        <f>VLOOKUP($A883,#REF!,22,FALSE)</f>
        <v>#REF!</v>
      </c>
      <c r="BH883" s="149"/>
    </row>
    <row r="884" s="5" customFormat="1" ht="12.95" customHeight="1" spans="1:60">
      <c r="A884" s="10" t="s">
        <v>2121</v>
      </c>
      <c r="B884" s="38" t="e">
        <f>VLOOKUP($A884,#REF!,34,FALSE)</f>
        <v>#REF!</v>
      </c>
      <c r="C884" s="39" t="str">
        <f t="shared" si="172"/>
        <v>unused_DDR_XM2_B5RDQS_P</v>
      </c>
      <c r="D884" s="40" t="e">
        <f>IF(LEN(VLOOKUP($A884,#REF!,8,FALSE)),LEFT(VLOOKUP($A884,#REF!,8,FALSE),LEN(VLOOKUP($A884,#REF!,8,FALSE))-2),"")</f>
        <v>#REF!</v>
      </c>
      <c r="E884" s="41" t="e">
        <f>IF(LEN(VLOOKUP($A884,#REF!,4,FALSE)),IF(INDEX(#REF!,MATCH($A884,#REF!,0),1),LEFT(VLOOKUP($A884,#REF!,4,FALSE),LEN(VLOOKUP($A884,#REF!,4,FALSE))-2),CONCATENATE(LEFT(VLOOKUP($A884,#REF!,4,FALSE),LEN(VLOOKUP($A884,#REF!,4,FALSE))-2),"*")),"")</f>
        <v>#REF!</v>
      </c>
      <c r="F884" s="42" t="e">
        <f>IF(LEN(VLOOKUP($A884,#REF!,5,FALSE)),IF(INDEX(#REF!,MATCH($A884,#REF!,0),2),LEFT(VLOOKUP($A884,#REF!,5,FALSE),LEN(VLOOKUP($A884,#REF!,5,FALSE))-2),CONCATENATE(LEFT(VLOOKUP($A884,#REF!,5,FALSE),LEN(VLOOKUP($A884,#REF!,5,FALSE))-2),"*")),"")</f>
        <v>#REF!</v>
      </c>
      <c r="G884" s="42" t="e">
        <f>IF(LEN(VLOOKUP($A884,#REF!,6,FALSE)),IF(INDEX(#REF!,MATCH($A884,#REF!,0),3),LEFT(VLOOKUP($A884,#REF!,6,FALSE),LEN(VLOOKUP($A884,#REF!,6,FALSE))-2),CONCATENATE(LEFT(VLOOKUP($A884,#REF!,6,FALSE),LEN(VLOOKUP($A884,#REF!,6,FALSE))-2),"*")),"")</f>
        <v>#REF!</v>
      </c>
      <c r="H884" s="43" t="e">
        <f>IF(LEN(VLOOKUP($A884,#REF!,7,FALSE)),IF(INDEX(#REF!,MATCH($A884,#REF!,0),4),LEFT(VLOOKUP($A884,#REF!,7,FALSE),LEN(VLOOKUP($A884,#REF!,7,FALSE))-2),CONCATENATE(LEFT(VLOOKUP($A884,#REF!,7,FALSE),LEN(VLOOKUP($A884,#REF!,7,FALSE))-2),"*")),"")</f>
        <v>#REF!</v>
      </c>
      <c r="I884" s="54" t="e">
        <f>IF(LEN(VLOOKUP($A884,#REF!,8,FALSE)),UPPER(RIGHT(VLOOKUP($A884,#REF!,8,FALSE),1)),"")</f>
        <v>#REF!</v>
      </c>
      <c r="J884" s="42" t="e">
        <f>IF(LEN(VLOOKUP($A884,#REF!,4,FALSE)),UPPER(RIGHT(VLOOKUP($A884,#REF!,4,FALSE),1)),"")</f>
        <v>#REF!</v>
      </c>
      <c r="K884" s="42" t="e">
        <f>IF(LEN(VLOOKUP($A884,#REF!,5,FALSE)),UPPER(RIGHT(VLOOKUP($A884,#REF!,5,FALSE),1)),"")</f>
        <v>#REF!</v>
      </c>
      <c r="L884" s="42" t="e">
        <f>IF(LEN(VLOOKUP($A884,#REF!,6,FALSE)),UPPER(RIGHT(VLOOKUP($A884,#REF!,6,FALSE),1)),"")</f>
        <v>#REF!</v>
      </c>
      <c r="M884" s="43" t="e">
        <f>IF(LEN(VLOOKUP($A884,#REF!,7,FALSE)),UPPER(RIGHT(VLOOKUP($A884,#REF!,7,FALSE),1)),"")</f>
        <v>#REF!</v>
      </c>
      <c r="N884" s="206"/>
      <c r="O884" s="206"/>
      <c r="P884" s="206"/>
      <c r="Q884" s="206"/>
      <c r="R884" s="206"/>
      <c r="S884" s="63" t="e">
        <f>HLOOKUP("Device Tree Pin Name",#REF!,MATCH($A884,#REF!,0),FALSE)</f>
        <v>#REF!</v>
      </c>
      <c r="T884" s="47" t="e">
        <f>HLOOKUP("power rail",#REF!,MATCH($A884,#REF!,0),FALSE)</f>
        <v>#REF!</v>
      </c>
      <c r="U884" s="62" t="e">
        <f>HLOOKUP("Wake Capable",#REF!,MATCH($A884,#REF!,0),FALSE)</f>
        <v>#REF!</v>
      </c>
      <c r="V884" s="62" t="e">
        <f>HLOOKUP("Strap",#REF!,MATCH($A884,#REF!,0),FALSE)</f>
        <v>#REF!</v>
      </c>
      <c r="W884" s="62"/>
      <c r="X884" s="62"/>
      <c r="Y884" s="62"/>
      <c r="Z884" s="47"/>
      <c r="AA884" s="47" t="e">
        <f>HLOOKUP("Pad type",#REF!,MATCH($A884,#REF!,0),FALSE)</f>
        <v>#REF!</v>
      </c>
      <c r="AB884" s="63"/>
      <c r="AC884" s="63" t="e">
        <f>HLOOKUP("POR Pin State",#REF!,MATCH($A884,#REF!,0),FALSE)</f>
        <v>#REF!</v>
      </c>
      <c r="AD884" s="207"/>
      <c r="AE884" s="208"/>
      <c r="AF884" s="208"/>
      <c r="AG884" s="208"/>
      <c r="AH884" s="209"/>
      <c r="AI884" s="209"/>
      <c r="AJ884" s="210"/>
      <c r="AK884" s="210"/>
      <c r="AL884" s="210"/>
      <c r="AM884" s="210"/>
      <c r="AN884" s="210"/>
      <c r="AO884" s="210"/>
      <c r="AP884" s="210"/>
      <c r="AQ884" s="215" t="s">
        <v>2121</v>
      </c>
      <c r="AR884" s="105"/>
      <c r="AS884" s="105"/>
      <c r="AT884" s="105"/>
      <c r="AU884" s="105"/>
      <c r="AV884" s="105"/>
      <c r="AW884" s="105"/>
      <c r="AX884" s="105"/>
      <c r="AY884" s="105"/>
      <c r="AZ884" s="105"/>
      <c r="BA884" s="105"/>
      <c r="BB884" s="218"/>
      <c r="BC884" s="105"/>
      <c r="BD884" s="250"/>
      <c r="BE884" s="252" t="s">
        <v>2122</v>
      </c>
      <c r="BF884" s="147" t="e">
        <f>VLOOKUP($A884,#REF!,34,FALSE)</f>
        <v>#REF!</v>
      </c>
      <c r="BG884" s="147" t="e">
        <f>VLOOKUP($A884,#REF!,22,FALSE)</f>
        <v>#REF!</v>
      </c>
      <c r="BH884" s="149"/>
    </row>
    <row r="885" s="5" customFormat="1" ht="12.95" customHeight="1" spans="1:60">
      <c r="A885" s="10" t="s">
        <v>2123</v>
      </c>
      <c r="B885" s="38" t="e">
        <f>VLOOKUP($A885,#REF!,34,FALSE)</f>
        <v>#REF!</v>
      </c>
      <c r="C885" s="39" t="str">
        <f t="shared" si="172"/>
        <v>unused_DDR_XM2_B5RDQS_N</v>
      </c>
      <c r="D885" s="40" t="e">
        <f>IF(LEN(VLOOKUP($A885,#REF!,8,FALSE)),LEFT(VLOOKUP($A885,#REF!,8,FALSE),LEN(VLOOKUP($A885,#REF!,8,FALSE))-2),"")</f>
        <v>#REF!</v>
      </c>
      <c r="E885" s="41" t="e">
        <f>IF(LEN(VLOOKUP($A885,#REF!,4,FALSE)),IF(INDEX(#REF!,MATCH($A885,#REF!,0),1),LEFT(VLOOKUP($A885,#REF!,4,FALSE),LEN(VLOOKUP($A885,#REF!,4,FALSE))-2),CONCATENATE(LEFT(VLOOKUP($A885,#REF!,4,FALSE),LEN(VLOOKUP($A885,#REF!,4,FALSE))-2),"*")),"")</f>
        <v>#REF!</v>
      </c>
      <c r="F885" s="42" t="e">
        <f>IF(LEN(VLOOKUP($A885,#REF!,5,FALSE)),IF(INDEX(#REF!,MATCH($A885,#REF!,0),2),LEFT(VLOOKUP($A885,#REF!,5,FALSE),LEN(VLOOKUP($A885,#REF!,5,FALSE))-2),CONCATENATE(LEFT(VLOOKUP($A885,#REF!,5,FALSE),LEN(VLOOKUP($A885,#REF!,5,FALSE))-2),"*")),"")</f>
        <v>#REF!</v>
      </c>
      <c r="G885" s="42" t="e">
        <f>IF(LEN(VLOOKUP($A885,#REF!,6,FALSE)),IF(INDEX(#REF!,MATCH($A885,#REF!,0),3),LEFT(VLOOKUP($A885,#REF!,6,FALSE),LEN(VLOOKUP($A885,#REF!,6,FALSE))-2),CONCATENATE(LEFT(VLOOKUP($A885,#REF!,6,FALSE),LEN(VLOOKUP($A885,#REF!,6,FALSE))-2),"*")),"")</f>
        <v>#REF!</v>
      </c>
      <c r="H885" s="43" t="e">
        <f>IF(LEN(VLOOKUP($A885,#REF!,7,FALSE)),IF(INDEX(#REF!,MATCH($A885,#REF!,0),4),LEFT(VLOOKUP($A885,#REF!,7,FALSE),LEN(VLOOKUP($A885,#REF!,7,FALSE))-2),CONCATENATE(LEFT(VLOOKUP($A885,#REF!,7,FALSE),LEN(VLOOKUP($A885,#REF!,7,FALSE))-2),"*")),"")</f>
        <v>#REF!</v>
      </c>
      <c r="I885" s="54" t="e">
        <f>IF(LEN(VLOOKUP($A885,#REF!,8,FALSE)),UPPER(RIGHT(VLOOKUP($A885,#REF!,8,FALSE),1)),"")</f>
        <v>#REF!</v>
      </c>
      <c r="J885" s="42" t="e">
        <f>IF(LEN(VLOOKUP($A885,#REF!,4,FALSE)),UPPER(RIGHT(VLOOKUP($A885,#REF!,4,FALSE),1)),"")</f>
        <v>#REF!</v>
      </c>
      <c r="K885" s="42" t="e">
        <f>IF(LEN(VLOOKUP($A885,#REF!,5,FALSE)),UPPER(RIGHT(VLOOKUP($A885,#REF!,5,FALSE),1)),"")</f>
        <v>#REF!</v>
      </c>
      <c r="L885" s="42" t="e">
        <f>IF(LEN(VLOOKUP($A885,#REF!,6,FALSE)),UPPER(RIGHT(VLOOKUP($A885,#REF!,6,FALSE),1)),"")</f>
        <v>#REF!</v>
      </c>
      <c r="M885" s="43" t="e">
        <f>IF(LEN(VLOOKUP($A885,#REF!,7,FALSE)),UPPER(RIGHT(VLOOKUP($A885,#REF!,7,FALSE),1)),"")</f>
        <v>#REF!</v>
      </c>
      <c r="N885" s="206"/>
      <c r="O885" s="206"/>
      <c r="P885" s="206"/>
      <c r="Q885" s="206"/>
      <c r="R885" s="206"/>
      <c r="S885" s="63" t="e">
        <f>HLOOKUP("Device Tree Pin Name",#REF!,MATCH($A885,#REF!,0),FALSE)</f>
        <v>#REF!</v>
      </c>
      <c r="T885" s="47" t="e">
        <f>HLOOKUP("power rail",#REF!,MATCH($A885,#REF!,0),FALSE)</f>
        <v>#REF!</v>
      </c>
      <c r="U885" s="62" t="e">
        <f>HLOOKUP("Wake Capable",#REF!,MATCH($A885,#REF!,0),FALSE)</f>
        <v>#REF!</v>
      </c>
      <c r="V885" s="62" t="e">
        <f>HLOOKUP("Strap",#REF!,MATCH($A885,#REF!,0),FALSE)</f>
        <v>#REF!</v>
      </c>
      <c r="W885" s="62"/>
      <c r="X885" s="62"/>
      <c r="Y885" s="62"/>
      <c r="Z885" s="47"/>
      <c r="AA885" s="47" t="e">
        <f>HLOOKUP("Pad type",#REF!,MATCH($A885,#REF!,0),FALSE)</f>
        <v>#REF!</v>
      </c>
      <c r="AB885" s="63"/>
      <c r="AC885" s="63" t="e">
        <f>HLOOKUP("POR Pin State",#REF!,MATCH($A885,#REF!,0),FALSE)</f>
        <v>#REF!</v>
      </c>
      <c r="AD885" s="207"/>
      <c r="AE885" s="208"/>
      <c r="AF885" s="208"/>
      <c r="AG885" s="208"/>
      <c r="AH885" s="209"/>
      <c r="AI885" s="209"/>
      <c r="AJ885" s="210"/>
      <c r="AK885" s="210"/>
      <c r="AL885" s="210"/>
      <c r="AM885" s="210"/>
      <c r="AN885" s="210"/>
      <c r="AO885" s="210"/>
      <c r="AP885" s="210"/>
      <c r="AQ885" s="215" t="s">
        <v>2123</v>
      </c>
      <c r="AR885" s="105"/>
      <c r="AS885" s="105"/>
      <c r="AT885" s="105"/>
      <c r="AU885" s="105"/>
      <c r="AV885" s="105"/>
      <c r="AW885" s="105"/>
      <c r="AX885" s="105"/>
      <c r="AY885" s="105"/>
      <c r="AZ885" s="105"/>
      <c r="BA885" s="105"/>
      <c r="BB885" s="218"/>
      <c r="BC885" s="105"/>
      <c r="BD885" s="250"/>
      <c r="BE885" s="252" t="s">
        <v>2124</v>
      </c>
      <c r="BF885" s="147" t="e">
        <f>VLOOKUP($A885,#REF!,34,FALSE)</f>
        <v>#REF!</v>
      </c>
      <c r="BG885" s="147" t="e">
        <f>VLOOKUP($A885,#REF!,22,FALSE)</f>
        <v>#REF!</v>
      </c>
      <c r="BH885" s="149"/>
    </row>
    <row r="886" s="5" customFormat="1" ht="12.95" customHeight="1" spans="1:60">
      <c r="A886" s="48" t="s">
        <v>2125</v>
      </c>
      <c r="B886" s="38" t="e">
        <f>VLOOKUP($A886,#REF!,34,FALSE)</f>
        <v>#REF!</v>
      </c>
      <c r="C886" s="39" t="str">
        <f t="shared" si="172"/>
        <v>unused_DDR_XM2_B6D0</v>
      </c>
      <c r="D886" s="40" t="e">
        <f>IF(LEN(VLOOKUP($A886,#REF!,8,FALSE)),LEFT(VLOOKUP($A886,#REF!,8,FALSE),LEN(VLOOKUP($A886,#REF!,8,FALSE))-2),"")</f>
        <v>#REF!</v>
      </c>
      <c r="E886" s="41" t="e">
        <f>IF(LEN(VLOOKUP($A886,#REF!,4,FALSE)),IF(INDEX(#REF!,MATCH($A886,#REF!,0),1),LEFT(VLOOKUP($A886,#REF!,4,FALSE),LEN(VLOOKUP($A886,#REF!,4,FALSE))-2),CONCATENATE(LEFT(VLOOKUP($A886,#REF!,4,FALSE),LEN(VLOOKUP($A886,#REF!,4,FALSE))-2),"*")),"")</f>
        <v>#REF!</v>
      </c>
      <c r="F886" s="42" t="e">
        <f>IF(LEN(VLOOKUP($A886,#REF!,5,FALSE)),IF(INDEX(#REF!,MATCH($A886,#REF!,0),2),LEFT(VLOOKUP($A886,#REF!,5,FALSE),LEN(VLOOKUP($A886,#REF!,5,FALSE))-2),CONCATENATE(LEFT(VLOOKUP($A886,#REF!,5,FALSE),LEN(VLOOKUP($A886,#REF!,5,FALSE))-2),"*")),"")</f>
        <v>#REF!</v>
      </c>
      <c r="G886" s="42" t="e">
        <f>IF(LEN(VLOOKUP($A886,#REF!,6,FALSE)),IF(INDEX(#REF!,MATCH($A886,#REF!,0),3),LEFT(VLOOKUP($A886,#REF!,6,FALSE),LEN(VLOOKUP($A886,#REF!,6,FALSE))-2),CONCATENATE(LEFT(VLOOKUP($A886,#REF!,6,FALSE),LEN(VLOOKUP($A886,#REF!,6,FALSE))-2),"*")),"")</f>
        <v>#REF!</v>
      </c>
      <c r="H886" s="43" t="e">
        <f>IF(LEN(VLOOKUP($A886,#REF!,7,FALSE)),IF(INDEX(#REF!,MATCH($A886,#REF!,0),4),LEFT(VLOOKUP($A886,#REF!,7,FALSE),LEN(VLOOKUP($A886,#REF!,7,FALSE))-2),CONCATENATE(LEFT(VLOOKUP($A886,#REF!,7,FALSE),LEN(VLOOKUP($A886,#REF!,7,FALSE))-2),"*")),"")</f>
        <v>#REF!</v>
      </c>
      <c r="I886" s="54" t="e">
        <f>IF(LEN(VLOOKUP($A886,#REF!,8,FALSE)),UPPER(RIGHT(VLOOKUP($A886,#REF!,8,FALSE),1)),"")</f>
        <v>#REF!</v>
      </c>
      <c r="J886" s="42" t="e">
        <f>IF(LEN(VLOOKUP($A886,#REF!,4,FALSE)),UPPER(RIGHT(VLOOKUP($A886,#REF!,4,FALSE),1)),"")</f>
        <v>#REF!</v>
      </c>
      <c r="K886" s="42" t="e">
        <f>IF(LEN(VLOOKUP($A886,#REF!,5,FALSE)),UPPER(RIGHT(VLOOKUP($A886,#REF!,5,FALSE),1)),"")</f>
        <v>#REF!</v>
      </c>
      <c r="L886" s="42" t="e">
        <f>IF(LEN(VLOOKUP($A886,#REF!,6,FALSE)),UPPER(RIGHT(VLOOKUP($A886,#REF!,6,FALSE),1)),"")</f>
        <v>#REF!</v>
      </c>
      <c r="M886" s="43" t="e">
        <f>IF(LEN(VLOOKUP($A886,#REF!,7,FALSE)),UPPER(RIGHT(VLOOKUP($A886,#REF!,7,FALSE),1)),"")</f>
        <v>#REF!</v>
      </c>
      <c r="N886" s="206"/>
      <c r="O886" s="206"/>
      <c r="P886" s="206"/>
      <c r="Q886" s="206"/>
      <c r="R886" s="206"/>
      <c r="S886" s="63" t="e">
        <f>HLOOKUP("Device Tree Pin Name",#REF!,MATCH($A886,#REF!,0),FALSE)</f>
        <v>#REF!</v>
      </c>
      <c r="T886" s="47" t="e">
        <f>HLOOKUP("power rail",#REF!,MATCH($A886,#REF!,0),FALSE)</f>
        <v>#REF!</v>
      </c>
      <c r="U886" s="62" t="e">
        <f>HLOOKUP("Wake Capable",#REF!,MATCH($A886,#REF!,0),FALSE)</f>
        <v>#REF!</v>
      </c>
      <c r="V886" s="62" t="e">
        <f>HLOOKUP("Strap",#REF!,MATCH($A886,#REF!,0),FALSE)</f>
        <v>#REF!</v>
      </c>
      <c r="W886" s="62"/>
      <c r="X886" s="62"/>
      <c r="Y886" s="62"/>
      <c r="Z886" s="47"/>
      <c r="AA886" s="47" t="e">
        <f>HLOOKUP("Pad type",#REF!,MATCH($A886,#REF!,0),FALSE)</f>
        <v>#REF!</v>
      </c>
      <c r="AB886" s="63"/>
      <c r="AC886" s="63" t="e">
        <f>HLOOKUP("POR Pin State",#REF!,MATCH($A886,#REF!,0),FALSE)</f>
        <v>#REF!</v>
      </c>
      <c r="AD886" s="207"/>
      <c r="AE886" s="208"/>
      <c r="AF886" s="208"/>
      <c r="AG886" s="208"/>
      <c r="AH886" s="209"/>
      <c r="AI886" s="209"/>
      <c r="AJ886" s="210"/>
      <c r="AK886" s="210"/>
      <c r="AL886" s="210"/>
      <c r="AM886" s="210"/>
      <c r="AN886" s="210"/>
      <c r="AO886" s="210"/>
      <c r="AP886" s="210"/>
      <c r="AQ886" s="215" t="s">
        <v>2126</v>
      </c>
      <c r="AR886" s="105"/>
      <c r="AS886" s="105"/>
      <c r="AT886" s="105"/>
      <c r="AU886" s="105"/>
      <c r="AV886" s="105"/>
      <c r="AW886" s="105"/>
      <c r="AX886" s="105"/>
      <c r="AY886" s="105"/>
      <c r="AZ886" s="105"/>
      <c r="BA886" s="105"/>
      <c r="BB886" s="218"/>
      <c r="BC886" s="105"/>
      <c r="BD886" s="250"/>
      <c r="BE886" s="252" t="s">
        <v>2127</v>
      </c>
      <c r="BF886" s="147" t="e">
        <f>VLOOKUP($A886,#REF!,34,FALSE)</f>
        <v>#REF!</v>
      </c>
      <c r="BG886" s="147" t="e">
        <f>VLOOKUP($A886,#REF!,22,FALSE)</f>
        <v>#REF!</v>
      </c>
      <c r="BH886" s="149"/>
    </row>
    <row r="887" s="5" customFormat="1" ht="12.95" customHeight="1" spans="1:60">
      <c r="A887" s="48" t="s">
        <v>2128</v>
      </c>
      <c r="B887" s="38" t="e">
        <f>VLOOKUP($A887,#REF!,34,FALSE)</f>
        <v>#REF!</v>
      </c>
      <c r="C887" s="39" t="str">
        <f t="shared" si="172"/>
        <v>unused_DDR_XM2_B6D1</v>
      </c>
      <c r="D887" s="40" t="e">
        <f>IF(LEN(VLOOKUP($A887,#REF!,8,FALSE)),LEFT(VLOOKUP($A887,#REF!,8,FALSE),LEN(VLOOKUP($A887,#REF!,8,FALSE))-2),"")</f>
        <v>#REF!</v>
      </c>
      <c r="E887" s="41" t="e">
        <f>IF(LEN(VLOOKUP($A887,#REF!,4,FALSE)),IF(INDEX(#REF!,MATCH($A887,#REF!,0),1),LEFT(VLOOKUP($A887,#REF!,4,FALSE),LEN(VLOOKUP($A887,#REF!,4,FALSE))-2),CONCATENATE(LEFT(VLOOKUP($A887,#REF!,4,FALSE),LEN(VLOOKUP($A887,#REF!,4,FALSE))-2),"*")),"")</f>
        <v>#REF!</v>
      </c>
      <c r="F887" s="42" t="e">
        <f>IF(LEN(VLOOKUP($A887,#REF!,5,FALSE)),IF(INDEX(#REF!,MATCH($A887,#REF!,0),2),LEFT(VLOOKUP($A887,#REF!,5,FALSE),LEN(VLOOKUP($A887,#REF!,5,FALSE))-2),CONCATENATE(LEFT(VLOOKUP($A887,#REF!,5,FALSE),LEN(VLOOKUP($A887,#REF!,5,FALSE))-2),"*")),"")</f>
        <v>#REF!</v>
      </c>
      <c r="G887" s="42" t="e">
        <f>IF(LEN(VLOOKUP($A887,#REF!,6,FALSE)),IF(INDEX(#REF!,MATCH($A887,#REF!,0),3),LEFT(VLOOKUP($A887,#REF!,6,FALSE),LEN(VLOOKUP($A887,#REF!,6,FALSE))-2),CONCATENATE(LEFT(VLOOKUP($A887,#REF!,6,FALSE),LEN(VLOOKUP($A887,#REF!,6,FALSE))-2),"*")),"")</f>
        <v>#REF!</v>
      </c>
      <c r="H887" s="43" t="e">
        <f>IF(LEN(VLOOKUP($A887,#REF!,7,FALSE)),IF(INDEX(#REF!,MATCH($A887,#REF!,0),4),LEFT(VLOOKUP($A887,#REF!,7,FALSE),LEN(VLOOKUP($A887,#REF!,7,FALSE))-2),CONCATENATE(LEFT(VLOOKUP($A887,#REF!,7,FALSE),LEN(VLOOKUP($A887,#REF!,7,FALSE))-2),"*")),"")</f>
        <v>#REF!</v>
      </c>
      <c r="I887" s="54" t="e">
        <f>IF(LEN(VLOOKUP($A887,#REF!,8,FALSE)),UPPER(RIGHT(VLOOKUP($A887,#REF!,8,FALSE),1)),"")</f>
        <v>#REF!</v>
      </c>
      <c r="J887" s="42" t="e">
        <f>IF(LEN(VLOOKUP($A887,#REF!,4,FALSE)),UPPER(RIGHT(VLOOKUP($A887,#REF!,4,FALSE),1)),"")</f>
        <v>#REF!</v>
      </c>
      <c r="K887" s="42" t="e">
        <f>IF(LEN(VLOOKUP($A887,#REF!,5,FALSE)),UPPER(RIGHT(VLOOKUP($A887,#REF!,5,FALSE),1)),"")</f>
        <v>#REF!</v>
      </c>
      <c r="L887" s="42" t="e">
        <f>IF(LEN(VLOOKUP($A887,#REF!,6,FALSE)),UPPER(RIGHT(VLOOKUP($A887,#REF!,6,FALSE),1)),"")</f>
        <v>#REF!</v>
      </c>
      <c r="M887" s="43" t="e">
        <f>IF(LEN(VLOOKUP($A887,#REF!,7,FALSE)),UPPER(RIGHT(VLOOKUP($A887,#REF!,7,FALSE),1)),"")</f>
        <v>#REF!</v>
      </c>
      <c r="N887" s="206"/>
      <c r="O887" s="206"/>
      <c r="P887" s="206"/>
      <c r="Q887" s="206"/>
      <c r="R887" s="206"/>
      <c r="S887" s="63" t="e">
        <f>HLOOKUP("Device Tree Pin Name",#REF!,MATCH($A887,#REF!,0),FALSE)</f>
        <v>#REF!</v>
      </c>
      <c r="T887" s="47" t="e">
        <f>HLOOKUP("power rail",#REF!,MATCH($A887,#REF!,0),FALSE)</f>
        <v>#REF!</v>
      </c>
      <c r="U887" s="62" t="e">
        <f>HLOOKUP("Wake Capable",#REF!,MATCH($A887,#REF!,0),FALSE)</f>
        <v>#REF!</v>
      </c>
      <c r="V887" s="62" t="e">
        <f>HLOOKUP("Strap",#REF!,MATCH($A887,#REF!,0),FALSE)</f>
        <v>#REF!</v>
      </c>
      <c r="W887" s="62"/>
      <c r="X887" s="62"/>
      <c r="Y887" s="62"/>
      <c r="Z887" s="47"/>
      <c r="AA887" s="47" t="e">
        <f>HLOOKUP("Pad type",#REF!,MATCH($A887,#REF!,0),FALSE)</f>
        <v>#REF!</v>
      </c>
      <c r="AB887" s="63"/>
      <c r="AC887" s="63" t="e">
        <f>HLOOKUP("POR Pin State",#REF!,MATCH($A887,#REF!,0),FALSE)</f>
        <v>#REF!</v>
      </c>
      <c r="AD887" s="207"/>
      <c r="AE887" s="208"/>
      <c r="AF887" s="208"/>
      <c r="AG887" s="208"/>
      <c r="AH887" s="209"/>
      <c r="AI887" s="209"/>
      <c r="AJ887" s="210"/>
      <c r="AK887" s="210"/>
      <c r="AL887" s="210"/>
      <c r="AM887" s="210"/>
      <c r="AN887" s="210"/>
      <c r="AO887" s="210"/>
      <c r="AP887" s="210"/>
      <c r="AQ887" s="215" t="s">
        <v>2129</v>
      </c>
      <c r="AR887" s="105"/>
      <c r="AS887" s="105"/>
      <c r="AT887" s="105"/>
      <c r="AU887" s="105"/>
      <c r="AV887" s="105"/>
      <c r="AW887" s="105"/>
      <c r="AX887" s="105"/>
      <c r="AY887" s="105"/>
      <c r="AZ887" s="105"/>
      <c r="BA887" s="105"/>
      <c r="BB887" s="218"/>
      <c r="BC887" s="105"/>
      <c r="BD887" s="250"/>
      <c r="BE887" s="252" t="s">
        <v>2130</v>
      </c>
      <c r="BF887" s="147" t="e">
        <f>VLOOKUP($A887,#REF!,34,FALSE)</f>
        <v>#REF!</v>
      </c>
      <c r="BG887" s="147" t="e">
        <f>VLOOKUP($A887,#REF!,22,FALSE)</f>
        <v>#REF!</v>
      </c>
      <c r="BH887" s="149"/>
    </row>
    <row r="888" s="5" customFormat="1" ht="12.95" customHeight="1" spans="1:60">
      <c r="A888" s="48" t="s">
        <v>2131</v>
      </c>
      <c r="B888" s="38" t="e">
        <f>VLOOKUP($A888,#REF!,34,FALSE)</f>
        <v>#REF!</v>
      </c>
      <c r="C888" s="39" t="str">
        <f t="shared" si="172"/>
        <v>unused_DDR_XM2_B6D2</v>
      </c>
      <c r="D888" s="40" t="e">
        <f>IF(LEN(VLOOKUP($A888,#REF!,8,FALSE)),LEFT(VLOOKUP($A888,#REF!,8,FALSE),LEN(VLOOKUP($A888,#REF!,8,FALSE))-2),"")</f>
        <v>#REF!</v>
      </c>
      <c r="E888" s="41" t="e">
        <f>IF(LEN(VLOOKUP($A888,#REF!,4,FALSE)),IF(INDEX(#REF!,MATCH($A888,#REF!,0),1),LEFT(VLOOKUP($A888,#REF!,4,FALSE),LEN(VLOOKUP($A888,#REF!,4,FALSE))-2),CONCATENATE(LEFT(VLOOKUP($A888,#REF!,4,FALSE),LEN(VLOOKUP($A888,#REF!,4,FALSE))-2),"*")),"")</f>
        <v>#REF!</v>
      </c>
      <c r="F888" s="42" t="e">
        <f>IF(LEN(VLOOKUP($A888,#REF!,5,FALSE)),IF(INDEX(#REF!,MATCH($A888,#REF!,0),2),LEFT(VLOOKUP($A888,#REF!,5,FALSE),LEN(VLOOKUP($A888,#REF!,5,FALSE))-2),CONCATENATE(LEFT(VLOOKUP($A888,#REF!,5,FALSE),LEN(VLOOKUP($A888,#REF!,5,FALSE))-2),"*")),"")</f>
        <v>#REF!</v>
      </c>
      <c r="G888" s="42" t="e">
        <f>IF(LEN(VLOOKUP($A888,#REF!,6,FALSE)),IF(INDEX(#REF!,MATCH($A888,#REF!,0),3),LEFT(VLOOKUP($A888,#REF!,6,FALSE),LEN(VLOOKUP($A888,#REF!,6,FALSE))-2),CONCATENATE(LEFT(VLOOKUP($A888,#REF!,6,FALSE),LEN(VLOOKUP($A888,#REF!,6,FALSE))-2),"*")),"")</f>
        <v>#REF!</v>
      </c>
      <c r="H888" s="43" t="e">
        <f>IF(LEN(VLOOKUP($A888,#REF!,7,FALSE)),IF(INDEX(#REF!,MATCH($A888,#REF!,0),4),LEFT(VLOOKUP($A888,#REF!,7,FALSE),LEN(VLOOKUP($A888,#REF!,7,FALSE))-2),CONCATENATE(LEFT(VLOOKUP($A888,#REF!,7,FALSE),LEN(VLOOKUP($A888,#REF!,7,FALSE))-2),"*")),"")</f>
        <v>#REF!</v>
      </c>
      <c r="I888" s="54" t="e">
        <f>IF(LEN(VLOOKUP($A888,#REF!,8,FALSE)),UPPER(RIGHT(VLOOKUP($A888,#REF!,8,FALSE),1)),"")</f>
        <v>#REF!</v>
      </c>
      <c r="J888" s="42" t="e">
        <f>IF(LEN(VLOOKUP($A888,#REF!,4,FALSE)),UPPER(RIGHT(VLOOKUP($A888,#REF!,4,FALSE),1)),"")</f>
        <v>#REF!</v>
      </c>
      <c r="K888" s="42" t="e">
        <f>IF(LEN(VLOOKUP($A888,#REF!,5,FALSE)),UPPER(RIGHT(VLOOKUP($A888,#REF!,5,FALSE),1)),"")</f>
        <v>#REF!</v>
      </c>
      <c r="L888" s="42" t="e">
        <f>IF(LEN(VLOOKUP($A888,#REF!,6,FALSE)),UPPER(RIGHT(VLOOKUP($A888,#REF!,6,FALSE),1)),"")</f>
        <v>#REF!</v>
      </c>
      <c r="M888" s="43" t="e">
        <f>IF(LEN(VLOOKUP($A888,#REF!,7,FALSE)),UPPER(RIGHT(VLOOKUP($A888,#REF!,7,FALSE),1)),"")</f>
        <v>#REF!</v>
      </c>
      <c r="N888" s="206"/>
      <c r="O888" s="206"/>
      <c r="P888" s="206"/>
      <c r="Q888" s="206"/>
      <c r="R888" s="206"/>
      <c r="S888" s="63" t="e">
        <f>HLOOKUP("Device Tree Pin Name",#REF!,MATCH($A888,#REF!,0),FALSE)</f>
        <v>#REF!</v>
      </c>
      <c r="T888" s="47" t="e">
        <f>HLOOKUP("power rail",#REF!,MATCH($A888,#REF!,0),FALSE)</f>
        <v>#REF!</v>
      </c>
      <c r="U888" s="62" t="e">
        <f>HLOOKUP("Wake Capable",#REF!,MATCH($A888,#REF!,0),FALSE)</f>
        <v>#REF!</v>
      </c>
      <c r="V888" s="62" t="e">
        <f>HLOOKUP("Strap",#REF!,MATCH($A888,#REF!,0),FALSE)</f>
        <v>#REF!</v>
      </c>
      <c r="W888" s="62"/>
      <c r="X888" s="62"/>
      <c r="Y888" s="62"/>
      <c r="Z888" s="47"/>
      <c r="AA888" s="47" t="e">
        <f>HLOOKUP("Pad type",#REF!,MATCH($A888,#REF!,0),FALSE)</f>
        <v>#REF!</v>
      </c>
      <c r="AB888" s="63"/>
      <c r="AC888" s="63" t="e">
        <f>HLOOKUP("POR Pin State",#REF!,MATCH($A888,#REF!,0),FALSE)</f>
        <v>#REF!</v>
      </c>
      <c r="AD888" s="207"/>
      <c r="AE888" s="208"/>
      <c r="AF888" s="208"/>
      <c r="AG888" s="208"/>
      <c r="AH888" s="209"/>
      <c r="AI888" s="209"/>
      <c r="AJ888" s="210"/>
      <c r="AK888" s="210"/>
      <c r="AL888" s="210"/>
      <c r="AM888" s="210"/>
      <c r="AN888" s="210"/>
      <c r="AO888" s="210"/>
      <c r="AP888" s="210"/>
      <c r="AQ888" s="215" t="s">
        <v>2132</v>
      </c>
      <c r="AR888" s="105"/>
      <c r="AS888" s="105"/>
      <c r="AT888" s="105"/>
      <c r="AU888" s="105"/>
      <c r="AV888" s="105"/>
      <c r="AW888" s="105"/>
      <c r="AX888" s="105"/>
      <c r="AY888" s="105"/>
      <c r="AZ888" s="105"/>
      <c r="BA888" s="105"/>
      <c r="BB888" s="218"/>
      <c r="BC888" s="105"/>
      <c r="BD888" s="250"/>
      <c r="BE888" s="252" t="s">
        <v>2133</v>
      </c>
      <c r="BF888" s="147" t="e">
        <f>VLOOKUP($A888,#REF!,34,FALSE)</f>
        <v>#REF!</v>
      </c>
      <c r="BG888" s="147" t="e">
        <f>VLOOKUP($A888,#REF!,22,FALSE)</f>
        <v>#REF!</v>
      </c>
      <c r="BH888" s="149"/>
    </row>
    <row r="889" s="5" customFormat="1" ht="12.95" customHeight="1" spans="1:60">
      <c r="A889" s="48" t="s">
        <v>2134</v>
      </c>
      <c r="B889" s="38" t="e">
        <f>VLOOKUP($A889,#REF!,34,FALSE)</f>
        <v>#REF!</v>
      </c>
      <c r="C889" s="39" t="str">
        <f t="shared" si="172"/>
        <v>unused_DDR_XM2_B6D3</v>
      </c>
      <c r="D889" s="40" t="e">
        <f>IF(LEN(VLOOKUP($A889,#REF!,8,FALSE)),LEFT(VLOOKUP($A889,#REF!,8,FALSE),LEN(VLOOKUP($A889,#REF!,8,FALSE))-2),"")</f>
        <v>#REF!</v>
      </c>
      <c r="E889" s="41" t="e">
        <f>IF(LEN(VLOOKUP($A889,#REF!,4,FALSE)),IF(INDEX(#REF!,MATCH($A889,#REF!,0),1),LEFT(VLOOKUP($A889,#REF!,4,FALSE),LEN(VLOOKUP($A889,#REF!,4,FALSE))-2),CONCATENATE(LEFT(VLOOKUP($A889,#REF!,4,FALSE),LEN(VLOOKUP($A889,#REF!,4,FALSE))-2),"*")),"")</f>
        <v>#REF!</v>
      </c>
      <c r="F889" s="42" t="e">
        <f>IF(LEN(VLOOKUP($A889,#REF!,5,FALSE)),IF(INDEX(#REF!,MATCH($A889,#REF!,0),2),LEFT(VLOOKUP($A889,#REF!,5,FALSE),LEN(VLOOKUP($A889,#REF!,5,FALSE))-2),CONCATENATE(LEFT(VLOOKUP($A889,#REF!,5,FALSE),LEN(VLOOKUP($A889,#REF!,5,FALSE))-2),"*")),"")</f>
        <v>#REF!</v>
      </c>
      <c r="G889" s="42" t="e">
        <f>IF(LEN(VLOOKUP($A889,#REF!,6,FALSE)),IF(INDEX(#REF!,MATCH($A889,#REF!,0),3),LEFT(VLOOKUP($A889,#REF!,6,FALSE),LEN(VLOOKUP($A889,#REF!,6,FALSE))-2),CONCATENATE(LEFT(VLOOKUP($A889,#REF!,6,FALSE),LEN(VLOOKUP($A889,#REF!,6,FALSE))-2),"*")),"")</f>
        <v>#REF!</v>
      </c>
      <c r="H889" s="43" t="e">
        <f>IF(LEN(VLOOKUP($A889,#REF!,7,FALSE)),IF(INDEX(#REF!,MATCH($A889,#REF!,0),4),LEFT(VLOOKUP($A889,#REF!,7,FALSE),LEN(VLOOKUP($A889,#REF!,7,FALSE))-2),CONCATENATE(LEFT(VLOOKUP($A889,#REF!,7,FALSE),LEN(VLOOKUP($A889,#REF!,7,FALSE))-2),"*")),"")</f>
        <v>#REF!</v>
      </c>
      <c r="I889" s="54" t="e">
        <f>IF(LEN(VLOOKUP($A889,#REF!,8,FALSE)),UPPER(RIGHT(VLOOKUP($A889,#REF!,8,FALSE),1)),"")</f>
        <v>#REF!</v>
      </c>
      <c r="J889" s="42" t="e">
        <f>IF(LEN(VLOOKUP($A889,#REF!,4,FALSE)),UPPER(RIGHT(VLOOKUP($A889,#REF!,4,FALSE),1)),"")</f>
        <v>#REF!</v>
      </c>
      <c r="K889" s="42" t="e">
        <f>IF(LEN(VLOOKUP($A889,#REF!,5,FALSE)),UPPER(RIGHT(VLOOKUP($A889,#REF!,5,FALSE),1)),"")</f>
        <v>#REF!</v>
      </c>
      <c r="L889" s="42" t="e">
        <f>IF(LEN(VLOOKUP($A889,#REF!,6,FALSE)),UPPER(RIGHT(VLOOKUP($A889,#REF!,6,FALSE),1)),"")</f>
        <v>#REF!</v>
      </c>
      <c r="M889" s="43" t="e">
        <f>IF(LEN(VLOOKUP($A889,#REF!,7,FALSE)),UPPER(RIGHT(VLOOKUP($A889,#REF!,7,FALSE),1)),"")</f>
        <v>#REF!</v>
      </c>
      <c r="N889" s="206"/>
      <c r="O889" s="206"/>
      <c r="P889" s="206"/>
      <c r="Q889" s="206"/>
      <c r="R889" s="206"/>
      <c r="S889" s="63" t="e">
        <f>HLOOKUP("Device Tree Pin Name",#REF!,MATCH($A889,#REF!,0),FALSE)</f>
        <v>#REF!</v>
      </c>
      <c r="T889" s="47" t="e">
        <f>HLOOKUP("power rail",#REF!,MATCH($A889,#REF!,0),FALSE)</f>
        <v>#REF!</v>
      </c>
      <c r="U889" s="62" t="e">
        <f>HLOOKUP("Wake Capable",#REF!,MATCH($A889,#REF!,0),FALSE)</f>
        <v>#REF!</v>
      </c>
      <c r="V889" s="62" t="e">
        <f>HLOOKUP("Strap",#REF!,MATCH($A889,#REF!,0),FALSE)</f>
        <v>#REF!</v>
      </c>
      <c r="W889" s="62"/>
      <c r="X889" s="62"/>
      <c r="Y889" s="62"/>
      <c r="Z889" s="47"/>
      <c r="AA889" s="47" t="e">
        <f>HLOOKUP("Pad type",#REF!,MATCH($A889,#REF!,0),FALSE)</f>
        <v>#REF!</v>
      </c>
      <c r="AB889" s="63"/>
      <c r="AC889" s="63" t="e">
        <f>HLOOKUP("POR Pin State",#REF!,MATCH($A889,#REF!,0),FALSE)</f>
        <v>#REF!</v>
      </c>
      <c r="AD889" s="207"/>
      <c r="AE889" s="208"/>
      <c r="AF889" s="208"/>
      <c r="AG889" s="208"/>
      <c r="AH889" s="209"/>
      <c r="AI889" s="209"/>
      <c r="AJ889" s="210"/>
      <c r="AK889" s="210"/>
      <c r="AL889" s="210"/>
      <c r="AM889" s="210"/>
      <c r="AN889" s="210"/>
      <c r="AO889" s="210"/>
      <c r="AP889" s="210"/>
      <c r="AQ889" s="215" t="s">
        <v>2135</v>
      </c>
      <c r="AR889" s="105"/>
      <c r="AS889" s="105"/>
      <c r="AT889" s="105"/>
      <c r="AU889" s="105"/>
      <c r="AV889" s="105"/>
      <c r="AW889" s="105"/>
      <c r="AX889" s="105"/>
      <c r="AY889" s="105"/>
      <c r="AZ889" s="105"/>
      <c r="BA889" s="105"/>
      <c r="BB889" s="218"/>
      <c r="BC889" s="105"/>
      <c r="BD889" s="250"/>
      <c r="BE889" s="252" t="s">
        <v>2136</v>
      </c>
      <c r="BF889" s="147" t="e">
        <f>VLOOKUP($A889,#REF!,34,FALSE)</f>
        <v>#REF!</v>
      </c>
      <c r="BG889" s="147" t="e">
        <f>VLOOKUP($A889,#REF!,22,FALSE)</f>
        <v>#REF!</v>
      </c>
      <c r="BH889" s="149"/>
    </row>
    <row r="890" s="5" customFormat="1" ht="12.95" customHeight="1" spans="1:60">
      <c r="A890" s="48" t="s">
        <v>2137</v>
      </c>
      <c r="B890" s="38" t="e">
        <f>VLOOKUP($A890,#REF!,34,FALSE)</f>
        <v>#REF!</v>
      </c>
      <c r="C890" s="39" t="str">
        <f t="shared" si="172"/>
        <v>unused_DDR_XM2_B6D4</v>
      </c>
      <c r="D890" s="40" t="e">
        <f>IF(LEN(VLOOKUP($A890,#REF!,8,FALSE)),LEFT(VLOOKUP($A890,#REF!,8,FALSE),LEN(VLOOKUP($A890,#REF!,8,FALSE))-2),"")</f>
        <v>#REF!</v>
      </c>
      <c r="E890" s="41" t="e">
        <f>IF(LEN(VLOOKUP($A890,#REF!,4,FALSE)),IF(INDEX(#REF!,MATCH($A890,#REF!,0),1),LEFT(VLOOKUP($A890,#REF!,4,FALSE),LEN(VLOOKUP($A890,#REF!,4,FALSE))-2),CONCATENATE(LEFT(VLOOKUP($A890,#REF!,4,FALSE),LEN(VLOOKUP($A890,#REF!,4,FALSE))-2),"*")),"")</f>
        <v>#REF!</v>
      </c>
      <c r="F890" s="42" t="e">
        <f>IF(LEN(VLOOKUP($A890,#REF!,5,FALSE)),IF(INDEX(#REF!,MATCH($A890,#REF!,0),2),LEFT(VLOOKUP($A890,#REF!,5,FALSE),LEN(VLOOKUP($A890,#REF!,5,FALSE))-2),CONCATENATE(LEFT(VLOOKUP($A890,#REF!,5,FALSE),LEN(VLOOKUP($A890,#REF!,5,FALSE))-2),"*")),"")</f>
        <v>#REF!</v>
      </c>
      <c r="G890" s="42" t="e">
        <f>IF(LEN(VLOOKUP($A890,#REF!,6,FALSE)),IF(INDEX(#REF!,MATCH($A890,#REF!,0),3),LEFT(VLOOKUP($A890,#REF!,6,FALSE),LEN(VLOOKUP($A890,#REF!,6,FALSE))-2),CONCATENATE(LEFT(VLOOKUP($A890,#REF!,6,FALSE),LEN(VLOOKUP($A890,#REF!,6,FALSE))-2),"*")),"")</f>
        <v>#REF!</v>
      </c>
      <c r="H890" s="43" t="e">
        <f>IF(LEN(VLOOKUP($A890,#REF!,7,FALSE)),IF(INDEX(#REF!,MATCH($A890,#REF!,0),4),LEFT(VLOOKUP($A890,#REF!,7,FALSE),LEN(VLOOKUP($A890,#REF!,7,FALSE))-2),CONCATENATE(LEFT(VLOOKUP($A890,#REF!,7,FALSE),LEN(VLOOKUP($A890,#REF!,7,FALSE))-2),"*")),"")</f>
        <v>#REF!</v>
      </c>
      <c r="I890" s="54" t="e">
        <f>IF(LEN(VLOOKUP($A890,#REF!,8,FALSE)),UPPER(RIGHT(VLOOKUP($A890,#REF!,8,FALSE),1)),"")</f>
        <v>#REF!</v>
      </c>
      <c r="J890" s="42" t="e">
        <f>IF(LEN(VLOOKUP($A890,#REF!,4,FALSE)),UPPER(RIGHT(VLOOKUP($A890,#REF!,4,FALSE),1)),"")</f>
        <v>#REF!</v>
      </c>
      <c r="K890" s="42" t="e">
        <f>IF(LEN(VLOOKUP($A890,#REF!,5,FALSE)),UPPER(RIGHT(VLOOKUP($A890,#REF!,5,FALSE),1)),"")</f>
        <v>#REF!</v>
      </c>
      <c r="L890" s="42" t="e">
        <f>IF(LEN(VLOOKUP($A890,#REF!,6,FALSE)),UPPER(RIGHT(VLOOKUP($A890,#REF!,6,FALSE),1)),"")</f>
        <v>#REF!</v>
      </c>
      <c r="M890" s="43" t="e">
        <f>IF(LEN(VLOOKUP($A890,#REF!,7,FALSE)),UPPER(RIGHT(VLOOKUP($A890,#REF!,7,FALSE),1)),"")</f>
        <v>#REF!</v>
      </c>
      <c r="N890" s="206"/>
      <c r="O890" s="206"/>
      <c r="P890" s="206"/>
      <c r="Q890" s="206"/>
      <c r="R890" s="206"/>
      <c r="S890" s="63" t="e">
        <f>HLOOKUP("Device Tree Pin Name",#REF!,MATCH($A890,#REF!,0),FALSE)</f>
        <v>#REF!</v>
      </c>
      <c r="T890" s="47" t="e">
        <f>HLOOKUP("power rail",#REF!,MATCH($A890,#REF!,0),FALSE)</f>
        <v>#REF!</v>
      </c>
      <c r="U890" s="62" t="e">
        <f>HLOOKUP("Wake Capable",#REF!,MATCH($A890,#REF!,0),FALSE)</f>
        <v>#REF!</v>
      </c>
      <c r="V890" s="62" t="e">
        <f>HLOOKUP("Strap",#REF!,MATCH($A890,#REF!,0),FALSE)</f>
        <v>#REF!</v>
      </c>
      <c r="W890" s="62"/>
      <c r="X890" s="62"/>
      <c r="Y890" s="62"/>
      <c r="Z890" s="47"/>
      <c r="AA890" s="47" t="e">
        <f>HLOOKUP("Pad type",#REF!,MATCH($A890,#REF!,0),FALSE)</f>
        <v>#REF!</v>
      </c>
      <c r="AB890" s="63"/>
      <c r="AC890" s="63" t="e">
        <f>HLOOKUP("POR Pin State",#REF!,MATCH($A890,#REF!,0),FALSE)</f>
        <v>#REF!</v>
      </c>
      <c r="AD890" s="207"/>
      <c r="AE890" s="208"/>
      <c r="AF890" s="208"/>
      <c r="AG890" s="208"/>
      <c r="AH890" s="209"/>
      <c r="AI890" s="209"/>
      <c r="AJ890" s="210"/>
      <c r="AK890" s="210"/>
      <c r="AL890" s="210"/>
      <c r="AM890" s="210"/>
      <c r="AN890" s="210"/>
      <c r="AO890" s="210"/>
      <c r="AP890" s="210"/>
      <c r="AQ890" s="215" t="s">
        <v>2138</v>
      </c>
      <c r="AR890" s="105"/>
      <c r="AS890" s="105"/>
      <c r="AT890" s="105"/>
      <c r="AU890" s="105"/>
      <c r="AV890" s="105"/>
      <c r="AW890" s="105"/>
      <c r="AX890" s="105"/>
      <c r="AY890" s="105"/>
      <c r="AZ890" s="105"/>
      <c r="BA890" s="105"/>
      <c r="BB890" s="218"/>
      <c r="BC890" s="105"/>
      <c r="BD890" s="250"/>
      <c r="BE890" s="252" t="s">
        <v>2139</v>
      </c>
      <c r="BF890" s="147" t="e">
        <f>VLOOKUP($A890,#REF!,34,FALSE)</f>
        <v>#REF!</v>
      </c>
      <c r="BG890" s="147" t="e">
        <f>VLOOKUP($A890,#REF!,22,FALSE)</f>
        <v>#REF!</v>
      </c>
      <c r="BH890" s="149"/>
    </row>
    <row r="891" s="5" customFormat="1" ht="12.95" customHeight="1" spans="1:60">
      <c r="A891" s="48" t="s">
        <v>2140</v>
      </c>
      <c r="B891" s="38" t="e">
        <f>VLOOKUP($A891,#REF!,34,FALSE)</f>
        <v>#REF!</v>
      </c>
      <c r="C891" s="39" t="str">
        <f t="shared" si="172"/>
        <v>unused_DDR_XM2_B6D5</v>
      </c>
      <c r="D891" s="40" t="e">
        <f>IF(LEN(VLOOKUP($A891,#REF!,8,FALSE)),LEFT(VLOOKUP($A891,#REF!,8,FALSE),LEN(VLOOKUP($A891,#REF!,8,FALSE))-2),"")</f>
        <v>#REF!</v>
      </c>
      <c r="E891" s="41" t="e">
        <f>IF(LEN(VLOOKUP($A891,#REF!,4,FALSE)),IF(INDEX(#REF!,MATCH($A891,#REF!,0),1),LEFT(VLOOKUP($A891,#REF!,4,FALSE),LEN(VLOOKUP($A891,#REF!,4,FALSE))-2),CONCATENATE(LEFT(VLOOKUP($A891,#REF!,4,FALSE),LEN(VLOOKUP($A891,#REF!,4,FALSE))-2),"*")),"")</f>
        <v>#REF!</v>
      </c>
      <c r="F891" s="42" t="e">
        <f>IF(LEN(VLOOKUP($A891,#REF!,5,FALSE)),IF(INDEX(#REF!,MATCH($A891,#REF!,0),2),LEFT(VLOOKUP($A891,#REF!,5,FALSE),LEN(VLOOKUP($A891,#REF!,5,FALSE))-2),CONCATENATE(LEFT(VLOOKUP($A891,#REF!,5,FALSE),LEN(VLOOKUP($A891,#REF!,5,FALSE))-2),"*")),"")</f>
        <v>#REF!</v>
      </c>
      <c r="G891" s="42" t="e">
        <f>IF(LEN(VLOOKUP($A891,#REF!,6,FALSE)),IF(INDEX(#REF!,MATCH($A891,#REF!,0),3),LEFT(VLOOKUP($A891,#REF!,6,FALSE),LEN(VLOOKUP($A891,#REF!,6,FALSE))-2),CONCATENATE(LEFT(VLOOKUP($A891,#REF!,6,FALSE),LEN(VLOOKUP($A891,#REF!,6,FALSE))-2),"*")),"")</f>
        <v>#REF!</v>
      </c>
      <c r="H891" s="43" t="e">
        <f>IF(LEN(VLOOKUP($A891,#REF!,7,FALSE)),IF(INDEX(#REF!,MATCH($A891,#REF!,0),4),LEFT(VLOOKUP($A891,#REF!,7,FALSE),LEN(VLOOKUP($A891,#REF!,7,FALSE))-2),CONCATENATE(LEFT(VLOOKUP($A891,#REF!,7,FALSE),LEN(VLOOKUP($A891,#REF!,7,FALSE))-2),"*")),"")</f>
        <v>#REF!</v>
      </c>
      <c r="I891" s="54" t="e">
        <f>IF(LEN(VLOOKUP($A891,#REF!,8,FALSE)),UPPER(RIGHT(VLOOKUP($A891,#REF!,8,FALSE),1)),"")</f>
        <v>#REF!</v>
      </c>
      <c r="J891" s="42" t="e">
        <f>IF(LEN(VLOOKUP($A891,#REF!,4,FALSE)),UPPER(RIGHT(VLOOKUP($A891,#REF!,4,FALSE),1)),"")</f>
        <v>#REF!</v>
      </c>
      <c r="K891" s="42" t="e">
        <f>IF(LEN(VLOOKUP($A891,#REF!,5,FALSE)),UPPER(RIGHT(VLOOKUP($A891,#REF!,5,FALSE),1)),"")</f>
        <v>#REF!</v>
      </c>
      <c r="L891" s="42" t="e">
        <f>IF(LEN(VLOOKUP($A891,#REF!,6,FALSE)),UPPER(RIGHT(VLOOKUP($A891,#REF!,6,FALSE),1)),"")</f>
        <v>#REF!</v>
      </c>
      <c r="M891" s="43" t="e">
        <f>IF(LEN(VLOOKUP($A891,#REF!,7,FALSE)),UPPER(RIGHT(VLOOKUP($A891,#REF!,7,FALSE),1)),"")</f>
        <v>#REF!</v>
      </c>
      <c r="N891" s="206"/>
      <c r="O891" s="206"/>
      <c r="P891" s="206"/>
      <c r="Q891" s="206"/>
      <c r="R891" s="206"/>
      <c r="S891" s="63" t="e">
        <f>HLOOKUP("Device Tree Pin Name",#REF!,MATCH($A891,#REF!,0),FALSE)</f>
        <v>#REF!</v>
      </c>
      <c r="T891" s="47" t="e">
        <f>HLOOKUP("power rail",#REF!,MATCH($A891,#REF!,0),FALSE)</f>
        <v>#REF!</v>
      </c>
      <c r="U891" s="62" t="e">
        <f>HLOOKUP("Wake Capable",#REF!,MATCH($A891,#REF!,0),FALSE)</f>
        <v>#REF!</v>
      </c>
      <c r="V891" s="62" t="e">
        <f>HLOOKUP("Strap",#REF!,MATCH($A891,#REF!,0),FALSE)</f>
        <v>#REF!</v>
      </c>
      <c r="W891" s="62"/>
      <c r="X891" s="62"/>
      <c r="Y891" s="62"/>
      <c r="Z891" s="47"/>
      <c r="AA891" s="47" t="e">
        <f>HLOOKUP("Pad type",#REF!,MATCH($A891,#REF!,0),FALSE)</f>
        <v>#REF!</v>
      </c>
      <c r="AB891" s="63"/>
      <c r="AC891" s="63" t="e">
        <f>HLOOKUP("POR Pin State",#REF!,MATCH($A891,#REF!,0),FALSE)</f>
        <v>#REF!</v>
      </c>
      <c r="AD891" s="207"/>
      <c r="AE891" s="208"/>
      <c r="AF891" s="208"/>
      <c r="AG891" s="208"/>
      <c r="AH891" s="209"/>
      <c r="AI891" s="209"/>
      <c r="AJ891" s="210"/>
      <c r="AK891" s="210"/>
      <c r="AL891" s="210"/>
      <c r="AM891" s="210"/>
      <c r="AN891" s="210"/>
      <c r="AO891" s="210"/>
      <c r="AP891" s="210"/>
      <c r="AQ891" s="215" t="s">
        <v>2141</v>
      </c>
      <c r="AR891" s="105"/>
      <c r="AS891" s="105"/>
      <c r="AT891" s="105"/>
      <c r="AU891" s="105"/>
      <c r="AV891" s="105"/>
      <c r="AW891" s="105"/>
      <c r="AX891" s="105"/>
      <c r="AY891" s="105"/>
      <c r="AZ891" s="105"/>
      <c r="BA891" s="105"/>
      <c r="BB891" s="218"/>
      <c r="BC891" s="105"/>
      <c r="BD891" s="250"/>
      <c r="BE891" s="252" t="s">
        <v>2142</v>
      </c>
      <c r="BF891" s="147" t="e">
        <f>VLOOKUP($A891,#REF!,34,FALSE)</f>
        <v>#REF!</v>
      </c>
      <c r="BG891" s="147" t="e">
        <f>VLOOKUP($A891,#REF!,22,FALSE)</f>
        <v>#REF!</v>
      </c>
      <c r="BH891" s="149"/>
    </row>
    <row r="892" s="5" customFormat="1" ht="12.95" customHeight="1" spans="1:60">
      <c r="A892" s="48" t="s">
        <v>2143</v>
      </c>
      <c r="B892" s="38" t="e">
        <f>VLOOKUP($A892,#REF!,34,FALSE)</f>
        <v>#REF!</v>
      </c>
      <c r="C892" s="39" t="str">
        <f t="shared" si="172"/>
        <v>unused_DDR_XM2_B6D6</v>
      </c>
      <c r="D892" s="40" t="e">
        <f>IF(LEN(VLOOKUP($A892,#REF!,8,FALSE)),LEFT(VLOOKUP($A892,#REF!,8,FALSE),LEN(VLOOKUP($A892,#REF!,8,FALSE))-2),"")</f>
        <v>#REF!</v>
      </c>
      <c r="E892" s="41" t="e">
        <f>IF(LEN(VLOOKUP($A892,#REF!,4,FALSE)),IF(INDEX(#REF!,MATCH($A892,#REF!,0),1),LEFT(VLOOKUP($A892,#REF!,4,FALSE),LEN(VLOOKUP($A892,#REF!,4,FALSE))-2),CONCATENATE(LEFT(VLOOKUP($A892,#REF!,4,FALSE),LEN(VLOOKUP($A892,#REF!,4,FALSE))-2),"*")),"")</f>
        <v>#REF!</v>
      </c>
      <c r="F892" s="42" t="e">
        <f>IF(LEN(VLOOKUP($A892,#REF!,5,FALSE)),IF(INDEX(#REF!,MATCH($A892,#REF!,0),2),LEFT(VLOOKUP($A892,#REF!,5,FALSE),LEN(VLOOKUP($A892,#REF!,5,FALSE))-2),CONCATENATE(LEFT(VLOOKUP($A892,#REF!,5,FALSE),LEN(VLOOKUP($A892,#REF!,5,FALSE))-2),"*")),"")</f>
        <v>#REF!</v>
      </c>
      <c r="G892" s="42" t="e">
        <f>IF(LEN(VLOOKUP($A892,#REF!,6,FALSE)),IF(INDEX(#REF!,MATCH($A892,#REF!,0),3),LEFT(VLOOKUP($A892,#REF!,6,FALSE),LEN(VLOOKUP($A892,#REF!,6,FALSE))-2),CONCATENATE(LEFT(VLOOKUP($A892,#REF!,6,FALSE),LEN(VLOOKUP($A892,#REF!,6,FALSE))-2),"*")),"")</f>
        <v>#REF!</v>
      </c>
      <c r="H892" s="43" t="e">
        <f>IF(LEN(VLOOKUP($A892,#REF!,7,FALSE)),IF(INDEX(#REF!,MATCH($A892,#REF!,0),4),LEFT(VLOOKUP($A892,#REF!,7,FALSE),LEN(VLOOKUP($A892,#REF!,7,FALSE))-2),CONCATENATE(LEFT(VLOOKUP($A892,#REF!,7,FALSE),LEN(VLOOKUP($A892,#REF!,7,FALSE))-2),"*")),"")</f>
        <v>#REF!</v>
      </c>
      <c r="I892" s="54" t="e">
        <f>IF(LEN(VLOOKUP($A892,#REF!,8,FALSE)),UPPER(RIGHT(VLOOKUP($A892,#REF!,8,FALSE),1)),"")</f>
        <v>#REF!</v>
      </c>
      <c r="J892" s="42" t="e">
        <f>IF(LEN(VLOOKUP($A892,#REF!,4,FALSE)),UPPER(RIGHT(VLOOKUP($A892,#REF!,4,FALSE),1)),"")</f>
        <v>#REF!</v>
      </c>
      <c r="K892" s="42" t="e">
        <f>IF(LEN(VLOOKUP($A892,#REF!,5,FALSE)),UPPER(RIGHT(VLOOKUP($A892,#REF!,5,FALSE),1)),"")</f>
        <v>#REF!</v>
      </c>
      <c r="L892" s="42" t="e">
        <f>IF(LEN(VLOOKUP($A892,#REF!,6,FALSE)),UPPER(RIGHT(VLOOKUP($A892,#REF!,6,FALSE),1)),"")</f>
        <v>#REF!</v>
      </c>
      <c r="M892" s="43" t="e">
        <f>IF(LEN(VLOOKUP($A892,#REF!,7,FALSE)),UPPER(RIGHT(VLOOKUP($A892,#REF!,7,FALSE),1)),"")</f>
        <v>#REF!</v>
      </c>
      <c r="N892" s="206"/>
      <c r="O892" s="206"/>
      <c r="P892" s="206"/>
      <c r="Q892" s="206"/>
      <c r="R892" s="206"/>
      <c r="S892" s="63" t="e">
        <f>HLOOKUP("Device Tree Pin Name",#REF!,MATCH($A892,#REF!,0),FALSE)</f>
        <v>#REF!</v>
      </c>
      <c r="T892" s="47" t="e">
        <f>HLOOKUP("power rail",#REF!,MATCH($A892,#REF!,0),FALSE)</f>
        <v>#REF!</v>
      </c>
      <c r="U892" s="62" t="e">
        <f>HLOOKUP("Wake Capable",#REF!,MATCH($A892,#REF!,0),FALSE)</f>
        <v>#REF!</v>
      </c>
      <c r="V892" s="62" t="e">
        <f>HLOOKUP("Strap",#REF!,MATCH($A892,#REF!,0),FALSE)</f>
        <v>#REF!</v>
      </c>
      <c r="W892" s="62"/>
      <c r="X892" s="62"/>
      <c r="Y892" s="62"/>
      <c r="Z892" s="47"/>
      <c r="AA892" s="47" t="e">
        <f>HLOOKUP("Pad type",#REF!,MATCH($A892,#REF!,0),FALSE)</f>
        <v>#REF!</v>
      </c>
      <c r="AB892" s="63"/>
      <c r="AC892" s="63" t="e">
        <f>HLOOKUP("POR Pin State",#REF!,MATCH($A892,#REF!,0),FALSE)</f>
        <v>#REF!</v>
      </c>
      <c r="AD892" s="207"/>
      <c r="AE892" s="208"/>
      <c r="AF892" s="208"/>
      <c r="AG892" s="208"/>
      <c r="AH892" s="209"/>
      <c r="AI892" s="209"/>
      <c r="AJ892" s="210"/>
      <c r="AK892" s="210"/>
      <c r="AL892" s="210"/>
      <c r="AM892" s="210"/>
      <c r="AN892" s="210"/>
      <c r="AO892" s="210"/>
      <c r="AP892" s="210"/>
      <c r="AQ892" s="215" t="s">
        <v>2144</v>
      </c>
      <c r="AR892" s="105"/>
      <c r="AS892" s="105"/>
      <c r="AT892" s="105"/>
      <c r="AU892" s="105"/>
      <c r="AV892" s="105"/>
      <c r="AW892" s="105"/>
      <c r="AX892" s="105"/>
      <c r="AY892" s="105"/>
      <c r="AZ892" s="105"/>
      <c r="BA892" s="105"/>
      <c r="BB892" s="218"/>
      <c r="BC892" s="105"/>
      <c r="BD892" s="250"/>
      <c r="BE892" s="252" t="s">
        <v>2145</v>
      </c>
      <c r="BF892" s="147" t="e">
        <f>VLOOKUP($A892,#REF!,34,FALSE)</f>
        <v>#REF!</v>
      </c>
      <c r="BG892" s="147" t="e">
        <f>VLOOKUP($A892,#REF!,22,FALSE)</f>
        <v>#REF!</v>
      </c>
      <c r="BH892" s="149"/>
    </row>
    <row r="893" s="5" customFormat="1" ht="12.95" customHeight="1" spans="1:60">
      <c r="A893" s="48" t="s">
        <v>2146</v>
      </c>
      <c r="B893" s="38" t="e">
        <f>VLOOKUP($A893,#REF!,34,FALSE)</f>
        <v>#REF!</v>
      </c>
      <c r="C893" s="39" t="str">
        <f t="shared" si="172"/>
        <v>unused_DDR_XM2_B6D7</v>
      </c>
      <c r="D893" s="40" t="e">
        <f>IF(LEN(VLOOKUP($A893,#REF!,8,FALSE)),LEFT(VLOOKUP($A893,#REF!,8,FALSE),LEN(VLOOKUP($A893,#REF!,8,FALSE))-2),"")</f>
        <v>#REF!</v>
      </c>
      <c r="E893" s="41" t="e">
        <f>IF(LEN(VLOOKUP($A893,#REF!,4,FALSE)),IF(INDEX(#REF!,MATCH($A893,#REF!,0),1),LEFT(VLOOKUP($A893,#REF!,4,FALSE),LEN(VLOOKUP($A893,#REF!,4,FALSE))-2),CONCATENATE(LEFT(VLOOKUP($A893,#REF!,4,FALSE),LEN(VLOOKUP($A893,#REF!,4,FALSE))-2),"*")),"")</f>
        <v>#REF!</v>
      </c>
      <c r="F893" s="42" t="e">
        <f>IF(LEN(VLOOKUP($A893,#REF!,5,FALSE)),IF(INDEX(#REF!,MATCH($A893,#REF!,0),2),LEFT(VLOOKUP($A893,#REF!,5,FALSE),LEN(VLOOKUP($A893,#REF!,5,FALSE))-2),CONCATENATE(LEFT(VLOOKUP($A893,#REF!,5,FALSE),LEN(VLOOKUP($A893,#REF!,5,FALSE))-2),"*")),"")</f>
        <v>#REF!</v>
      </c>
      <c r="G893" s="42" t="e">
        <f>IF(LEN(VLOOKUP($A893,#REF!,6,FALSE)),IF(INDEX(#REF!,MATCH($A893,#REF!,0),3),LEFT(VLOOKUP($A893,#REF!,6,FALSE),LEN(VLOOKUP($A893,#REF!,6,FALSE))-2),CONCATENATE(LEFT(VLOOKUP($A893,#REF!,6,FALSE),LEN(VLOOKUP($A893,#REF!,6,FALSE))-2),"*")),"")</f>
        <v>#REF!</v>
      </c>
      <c r="H893" s="43" t="e">
        <f>IF(LEN(VLOOKUP($A893,#REF!,7,FALSE)),IF(INDEX(#REF!,MATCH($A893,#REF!,0),4),LEFT(VLOOKUP($A893,#REF!,7,FALSE),LEN(VLOOKUP($A893,#REF!,7,FALSE))-2),CONCATENATE(LEFT(VLOOKUP($A893,#REF!,7,FALSE),LEN(VLOOKUP($A893,#REF!,7,FALSE))-2),"*")),"")</f>
        <v>#REF!</v>
      </c>
      <c r="I893" s="54" t="e">
        <f>IF(LEN(VLOOKUP($A893,#REF!,8,FALSE)),UPPER(RIGHT(VLOOKUP($A893,#REF!,8,FALSE),1)),"")</f>
        <v>#REF!</v>
      </c>
      <c r="J893" s="42" t="e">
        <f>IF(LEN(VLOOKUP($A893,#REF!,4,FALSE)),UPPER(RIGHT(VLOOKUP($A893,#REF!,4,FALSE),1)),"")</f>
        <v>#REF!</v>
      </c>
      <c r="K893" s="42" t="e">
        <f>IF(LEN(VLOOKUP($A893,#REF!,5,FALSE)),UPPER(RIGHT(VLOOKUP($A893,#REF!,5,FALSE),1)),"")</f>
        <v>#REF!</v>
      </c>
      <c r="L893" s="42" t="e">
        <f>IF(LEN(VLOOKUP($A893,#REF!,6,FALSE)),UPPER(RIGHT(VLOOKUP($A893,#REF!,6,FALSE),1)),"")</f>
        <v>#REF!</v>
      </c>
      <c r="M893" s="43" t="e">
        <f>IF(LEN(VLOOKUP($A893,#REF!,7,FALSE)),UPPER(RIGHT(VLOOKUP($A893,#REF!,7,FALSE),1)),"")</f>
        <v>#REF!</v>
      </c>
      <c r="N893" s="206"/>
      <c r="O893" s="206"/>
      <c r="P893" s="206"/>
      <c r="Q893" s="206"/>
      <c r="R893" s="206"/>
      <c r="S893" s="63" t="e">
        <f>HLOOKUP("Device Tree Pin Name",#REF!,MATCH($A893,#REF!,0),FALSE)</f>
        <v>#REF!</v>
      </c>
      <c r="T893" s="47" t="e">
        <f>HLOOKUP("power rail",#REF!,MATCH($A893,#REF!,0),FALSE)</f>
        <v>#REF!</v>
      </c>
      <c r="U893" s="62" t="e">
        <f>HLOOKUP("Wake Capable",#REF!,MATCH($A893,#REF!,0),FALSE)</f>
        <v>#REF!</v>
      </c>
      <c r="V893" s="62" t="e">
        <f>HLOOKUP("Strap",#REF!,MATCH($A893,#REF!,0),FALSE)</f>
        <v>#REF!</v>
      </c>
      <c r="W893" s="62"/>
      <c r="X893" s="62"/>
      <c r="Y893" s="62"/>
      <c r="Z893" s="47"/>
      <c r="AA893" s="47" t="e">
        <f>HLOOKUP("Pad type",#REF!,MATCH($A893,#REF!,0),FALSE)</f>
        <v>#REF!</v>
      </c>
      <c r="AB893" s="63"/>
      <c r="AC893" s="63" t="e">
        <f>HLOOKUP("POR Pin State",#REF!,MATCH($A893,#REF!,0),FALSE)</f>
        <v>#REF!</v>
      </c>
      <c r="AD893" s="207"/>
      <c r="AE893" s="208"/>
      <c r="AF893" s="208"/>
      <c r="AG893" s="208"/>
      <c r="AH893" s="209"/>
      <c r="AI893" s="209"/>
      <c r="AJ893" s="210"/>
      <c r="AK893" s="210"/>
      <c r="AL893" s="210"/>
      <c r="AM893" s="210"/>
      <c r="AN893" s="210"/>
      <c r="AO893" s="210"/>
      <c r="AP893" s="210"/>
      <c r="AQ893" s="215" t="s">
        <v>2147</v>
      </c>
      <c r="AR893" s="105"/>
      <c r="AS893" s="105"/>
      <c r="AT893" s="105"/>
      <c r="AU893" s="105"/>
      <c r="AV893" s="105"/>
      <c r="AW893" s="105"/>
      <c r="AX893" s="105"/>
      <c r="AY893" s="105"/>
      <c r="AZ893" s="105"/>
      <c r="BA893" s="105"/>
      <c r="BB893" s="218"/>
      <c r="BC893" s="105"/>
      <c r="BD893" s="250"/>
      <c r="BE893" s="252" t="s">
        <v>2148</v>
      </c>
      <c r="BF893" s="147" t="e">
        <f>VLOOKUP($A893,#REF!,34,FALSE)</f>
        <v>#REF!</v>
      </c>
      <c r="BG893" s="147" t="e">
        <f>VLOOKUP($A893,#REF!,22,FALSE)</f>
        <v>#REF!</v>
      </c>
      <c r="BH893" s="149"/>
    </row>
    <row r="894" s="5" customFormat="1" ht="12.95" customHeight="1" spans="1:60">
      <c r="A894" s="48" t="s">
        <v>2149</v>
      </c>
      <c r="B894" s="38" t="e">
        <f>VLOOKUP($A894,#REF!,34,FALSE)</f>
        <v>#REF!</v>
      </c>
      <c r="C894" s="39" t="str">
        <f t="shared" si="172"/>
        <v>unused_DDR_XM2_B6DMI</v>
      </c>
      <c r="D894" s="40" t="e">
        <f>IF(LEN(VLOOKUP($A894,#REF!,8,FALSE)),LEFT(VLOOKUP($A894,#REF!,8,FALSE),LEN(VLOOKUP($A894,#REF!,8,FALSE))-2),"")</f>
        <v>#REF!</v>
      </c>
      <c r="E894" s="41" t="e">
        <f>IF(LEN(VLOOKUP($A894,#REF!,4,FALSE)),IF(INDEX(#REF!,MATCH($A894,#REF!,0),1),LEFT(VLOOKUP($A894,#REF!,4,FALSE),LEN(VLOOKUP($A894,#REF!,4,FALSE))-2),CONCATENATE(LEFT(VLOOKUP($A894,#REF!,4,FALSE),LEN(VLOOKUP($A894,#REF!,4,FALSE))-2),"*")),"")</f>
        <v>#REF!</v>
      </c>
      <c r="F894" s="42" t="e">
        <f>IF(LEN(VLOOKUP($A894,#REF!,5,FALSE)),IF(INDEX(#REF!,MATCH($A894,#REF!,0),2),LEFT(VLOOKUP($A894,#REF!,5,FALSE),LEN(VLOOKUP($A894,#REF!,5,FALSE))-2),CONCATENATE(LEFT(VLOOKUP($A894,#REF!,5,FALSE),LEN(VLOOKUP($A894,#REF!,5,FALSE))-2),"*")),"")</f>
        <v>#REF!</v>
      </c>
      <c r="G894" s="42" t="e">
        <f>IF(LEN(VLOOKUP($A894,#REF!,6,FALSE)),IF(INDEX(#REF!,MATCH($A894,#REF!,0),3),LEFT(VLOOKUP($A894,#REF!,6,FALSE),LEN(VLOOKUP($A894,#REF!,6,FALSE))-2),CONCATENATE(LEFT(VLOOKUP($A894,#REF!,6,FALSE),LEN(VLOOKUP($A894,#REF!,6,FALSE))-2),"*")),"")</f>
        <v>#REF!</v>
      </c>
      <c r="H894" s="43" t="e">
        <f>IF(LEN(VLOOKUP($A894,#REF!,7,FALSE)),IF(INDEX(#REF!,MATCH($A894,#REF!,0),4),LEFT(VLOOKUP($A894,#REF!,7,FALSE),LEN(VLOOKUP($A894,#REF!,7,FALSE))-2),CONCATENATE(LEFT(VLOOKUP($A894,#REF!,7,FALSE),LEN(VLOOKUP($A894,#REF!,7,FALSE))-2),"*")),"")</f>
        <v>#REF!</v>
      </c>
      <c r="I894" s="54" t="e">
        <f>IF(LEN(VLOOKUP($A894,#REF!,8,FALSE)),UPPER(RIGHT(VLOOKUP($A894,#REF!,8,FALSE),1)),"")</f>
        <v>#REF!</v>
      </c>
      <c r="J894" s="42" t="e">
        <f>IF(LEN(VLOOKUP($A894,#REF!,4,FALSE)),UPPER(RIGHT(VLOOKUP($A894,#REF!,4,FALSE),1)),"")</f>
        <v>#REF!</v>
      </c>
      <c r="K894" s="42" t="e">
        <f>IF(LEN(VLOOKUP($A894,#REF!,5,FALSE)),UPPER(RIGHT(VLOOKUP($A894,#REF!,5,FALSE),1)),"")</f>
        <v>#REF!</v>
      </c>
      <c r="L894" s="42" t="e">
        <f>IF(LEN(VLOOKUP($A894,#REF!,6,FALSE)),UPPER(RIGHT(VLOOKUP($A894,#REF!,6,FALSE),1)),"")</f>
        <v>#REF!</v>
      </c>
      <c r="M894" s="43" t="e">
        <f>IF(LEN(VLOOKUP($A894,#REF!,7,FALSE)),UPPER(RIGHT(VLOOKUP($A894,#REF!,7,FALSE),1)),"")</f>
        <v>#REF!</v>
      </c>
      <c r="N894" s="206"/>
      <c r="O894" s="206"/>
      <c r="P894" s="206"/>
      <c r="Q894" s="206"/>
      <c r="R894" s="206"/>
      <c r="S894" s="63" t="e">
        <f>HLOOKUP("Device Tree Pin Name",#REF!,MATCH($A894,#REF!,0),FALSE)</f>
        <v>#REF!</v>
      </c>
      <c r="T894" s="47" t="e">
        <f>HLOOKUP("power rail",#REF!,MATCH($A894,#REF!,0),FALSE)</f>
        <v>#REF!</v>
      </c>
      <c r="U894" s="62" t="e">
        <f>HLOOKUP("Wake Capable",#REF!,MATCH($A894,#REF!,0),FALSE)</f>
        <v>#REF!</v>
      </c>
      <c r="V894" s="62" t="e">
        <f>HLOOKUP("Strap",#REF!,MATCH($A894,#REF!,0),FALSE)</f>
        <v>#REF!</v>
      </c>
      <c r="W894" s="62"/>
      <c r="X894" s="62"/>
      <c r="Y894" s="62"/>
      <c r="Z894" s="47"/>
      <c r="AA894" s="47" t="e">
        <f>HLOOKUP("Pad type",#REF!,MATCH($A894,#REF!,0),FALSE)</f>
        <v>#REF!</v>
      </c>
      <c r="AB894" s="63"/>
      <c r="AC894" s="63" t="e">
        <f>HLOOKUP("POR Pin State",#REF!,MATCH($A894,#REF!,0),FALSE)</f>
        <v>#REF!</v>
      </c>
      <c r="AD894" s="207"/>
      <c r="AE894" s="208"/>
      <c r="AF894" s="208"/>
      <c r="AG894" s="208"/>
      <c r="AH894" s="209"/>
      <c r="AI894" s="209"/>
      <c r="AJ894" s="210"/>
      <c r="AK894" s="210"/>
      <c r="AL894" s="210"/>
      <c r="AM894" s="210"/>
      <c r="AN894" s="210"/>
      <c r="AO894" s="210"/>
      <c r="AP894" s="210"/>
      <c r="AQ894" s="215" t="s">
        <v>2149</v>
      </c>
      <c r="AR894" s="105"/>
      <c r="AS894" s="105"/>
      <c r="AT894" s="105"/>
      <c r="AU894" s="105"/>
      <c r="AV894" s="105"/>
      <c r="AW894" s="105"/>
      <c r="AX894" s="105"/>
      <c r="AY894" s="105"/>
      <c r="AZ894" s="105"/>
      <c r="BA894" s="105"/>
      <c r="BB894" s="218"/>
      <c r="BC894" s="105"/>
      <c r="BD894" s="250"/>
      <c r="BE894" s="252" t="s">
        <v>2150</v>
      </c>
      <c r="BF894" s="147" t="e">
        <f>VLOOKUP($A894,#REF!,34,FALSE)</f>
        <v>#REF!</v>
      </c>
      <c r="BG894" s="147" t="e">
        <f>VLOOKUP($A894,#REF!,22,FALSE)</f>
        <v>#REF!</v>
      </c>
      <c r="BH894" s="149"/>
    </row>
    <row r="895" s="5" customFormat="1" ht="12.95" customHeight="1" spans="1:60">
      <c r="A895" s="10" t="s">
        <v>2151</v>
      </c>
      <c r="B895" s="38" t="e">
        <f>VLOOKUP($A895,#REF!,34,FALSE)</f>
        <v>#REF!</v>
      </c>
      <c r="C895" s="39" t="str">
        <f t="shared" si="172"/>
        <v>unused_DDR_XM2_B6WCK_P</v>
      </c>
      <c r="D895" s="40" t="e">
        <f>IF(LEN(VLOOKUP($A895,#REF!,8,FALSE)),LEFT(VLOOKUP($A895,#REF!,8,FALSE),LEN(VLOOKUP($A895,#REF!,8,FALSE))-2),"")</f>
        <v>#REF!</v>
      </c>
      <c r="E895" s="41" t="e">
        <f>IF(LEN(VLOOKUP($A895,#REF!,4,FALSE)),IF(INDEX(#REF!,MATCH($A895,#REF!,0),1),LEFT(VLOOKUP($A895,#REF!,4,FALSE),LEN(VLOOKUP($A895,#REF!,4,FALSE))-2),CONCATENATE(LEFT(VLOOKUP($A895,#REF!,4,FALSE),LEN(VLOOKUP($A895,#REF!,4,FALSE))-2),"*")),"")</f>
        <v>#REF!</v>
      </c>
      <c r="F895" s="42" t="e">
        <f>IF(LEN(VLOOKUP($A895,#REF!,5,FALSE)),IF(INDEX(#REF!,MATCH($A895,#REF!,0),2),LEFT(VLOOKUP($A895,#REF!,5,FALSE),LEN(VLOOKUP($A895,#REF!,5,FALSE))-2),CONCATENATE(LEFT(VLOOKUP($A895,#REF!,5,FALSE),LEN(VLOOKUP($A895,#REF!,5,FALSE))-2),"*")),"")</f>
        <v>#REF!</v>
      </c>
      <c r="G895" s="42" t="e">
        <f>IF(LEN(VLOOKUP($A895,#REF!,6,FALSE)),IF(INDEX(#REF!,MATCH($A895,#REF!,0),3),LEFT(VLOOKUP($A895,#REF!,6,FALSE),LEN(VLOOKUP($A895,#REF!,6,FALSE))-2),CONCATENATE(LEFT(VLOOKUP($A895,#REF!,6,FALSE),LEN(VLOOKUP($A895,#REF!,6,FALSE))-2),"*")),"")</f>
        <v>#REF!</v>
      </c>
      <c r="H895" s="43" t="e">
        <f>IF(LEN(VLOOKUP($A895,#REF!,7,FALSE)),IF(INDEX(#REF!,MATCH($A895,#REF!,0),4),LEFT(VLOOKUP($A895,#REF!,7,FALSE),LEN(VLOOKUP($A895,#REF!,7,FALSE))-2),CONCATENATE(LEFT(VLOOKUP($A895,#REF!,7,FALSE),LEN(VLOOKUP($A895,#REF!,7,FALSE))-2),"*")),"")</f>
        <v>#REF!</v>
      </c>
      <c r="I895" s="54" t="e">
        <f>IF(LEN(VLOOKUP($A895,#REF!,8,FALSE)),UPPER(RIGHT(VLOOKUP($A895,#REF!,8,FALSE),1)),"")</f>
        <v>#REF!</v>
      </c>
      <c r="J895" s="42" t="e">
        <f>IF(LEN(VLOOKUP($A895,#REF!,4,FALSE)),UPPER(RIGHT(VLOOKUP($A895,#REF!,4,FALSE),1)),"")</f>
        <v>#REF!</v>
      </c>
      <c r="K895" s="42" t="e">
        <f>IF(LEN(VLOOKUP($A895,#REF!,5,FALSE)),UPPER(RIGHT(VLOOKUP($A895,#REF!,5,FALSE),1)),"")</f>
        <v>#REF!</v>
      </c>
      <c r="L895" s="42" t="e">
        <f>IF(LEN(VLOOKUP($A895,#REF!,6,FALSE)),UPPER(RIGHT(VLOOKUP($A895,#REF!,6,FALSE),1)),"")</f>
        <v>#REF!</v>
      </c>
      <c r="M895" s="43" t="e">
        <f>IF(LEN(VLOOKUP($A895,#REF!,7,FALSE)),UPPER(RIGHT(VLOOKUP($A895,#REF!,7,FALSE),1)),"")</f>
        <v>#REF!</v>
      </c>
      <c r="N895" s="206"/>
      <c r="O895" s="206"/>
      <c r="P895" s="206"/>
      <c r="Q895" s="206"/>
      <c r="R895" s="206"/>
      <c r="S895" s="63" t="e">
        <f>HLOOKUP("Device Tree Pin Name",#REF!,MATCH($A895,#REF!,0),FALSE)</f>
        <v>#REF!</v>
      </c>
      <c r="T895" s="47" t="e">
        <f>HLOOKUP("power rail",#REF!,MATCH($A895,#REF!,0),FALSE)</f>
        <v>#REF!</v>
      </c>
      <c r="U895" s="62" t="e">
        <f>HLOOKUP("Wake Capable",#REF!,MATCH($A895,#REF!,0),FALSE)</f>
        <v>#REF!</v>
      </c>
      <c r="V895" s="62" t="e">
        <f>HLOOKUP("Strap",#REF!,MATCH($A895,#REF!,0),FALSE)</f>
        <v>#REF!</v>
      </c>
      <c r="W895" s="62"/>
      <c r="X895" s="62"/>
      <c r="Y895" s="62"/>
      <c r="Z895" s="47"/>
      <c r="AA895" s="47" t="e">
        <f>HLOOKUP("Pad type",#REF!,MATCH($A895,#REF!,0),FALSE)</f>
        <v>#REF!</v>
      </c>
      <c r="AB895" s="63"/>
      <c r="AC895" s="63" t="e">
        <f>HLOOKUP("POR Pin State",#REF!,MATCH($A895,#REF!,0),FALSE)</f>
        <v>#REF!</v>
      </c>
      <c r="AD895" s="207"/>
      <c r="AE895" s="208"/>
      <c r="AF895" s="208"/>
      <c r="AG895" s="208"/>
      <c r="AH895" s="209"/>
      <c r="AI895" s="209"/>
      <c r="AJ895" s="210"/>
      <c r="AK895" s="210"/>
      <c r="AL895" s="210"/>
      <c r="AM895" s="210"/>
      <c r="AN895" s="210"/>
      <c r="AO895" s="210"/>
      <c r="AP895" s="210"/>
      <c r="AQ895" s="215" t="s">
        <v>2151</v>
      </c>
      <c r="AR895" s="105"/>
      <c r="AS895" s="105"/>
      <c r="AT895" s="105"/>
      <c r="AU895" s="105"/>
      <c r="AV895" s="105"/>
      <c r="AW895" s="105"/>
      <c r="AX895" s="105"/>
      <c r="AY895" s="105"/>
      <c r="AZ895" s="105"/>
      <c r="BA895" s="105"/>
      <c r="BB895" s="218"/>
      <c r="BC895" s="105"/>
      <c r="BD895" s="250"/>
      <c r="BE895" s="252" t="s">
        <v>2152</v>
      </c>
      <c r="BF895" s="147" t="e">
        <f>VLOOKUP($A895,#REF!,34,FALSE)</f>
        <v>#REF!</v>
      </c>
      <c r="BG895" s="147" t="e">
        <f>VLOOKUP($A895,#REF!,22,FALSE)</f>
        <v>#REF!</v>
      </c>
      <c r="BH895" s="149"/>
    </row>
    <row r="896" s="5" customFormat="1" ht="12.95" customHeight="1" spans="1:60">
      <c r="A896" s="10" t="s">
        <v>2153</v>
      </c>
      <c r="B896" s="38" t="e">
        <f>VLOOKUP($A896,#REF!,34,FALSE)</f>
        <v>#REF!</v>
      </c>
      <c r="C896" s="39" t="str">
        <f t="shared" si="172"/>
        <v>unused_DDR_XM2_B6WCK_N</v>
      </c>
      <c r="D896" s="40" t="e">
        <f>IF(LEN(VLOOKUP($A896,#REF!,8,FALSE)),LEFT(VLOOKUP($A896,#REF!,8,FALSE),LEN(VLOOKUP($A896,#REF!,8,FALSE))-2),"")</f>
        <v>#REF!</v>
      </c>
      <c r="E896" s="41" t="e">
        <f>IF(LEN(VLOOKUP($A896,#REF!,4,FALSE)),IF(INDEX(#REF!,MATCH($A896,#REF!,0),1),LEFT(VLOOKUP($A896,#REF!,4,FALSE),LEN(VLOOKUP($A896,#REF!,4,FALSE))-2),CONCATENATE(LEFT(VLOOKUP($A896,#REF!,4,FALSE),LEN(VLOOKUP($A896,#REF!,4,FALSE))-2),"*")),"")</f>
        <v>#REF!</v>
      </c>
      <c r="F896" s="42" t="e">
        <f>IF(LEN(VLOOKUP($A896,#REF!,5,FALSE)),IF(INDEX(#REF!,MATCH($A896,#REF!,0),2),LEFT(VLOOKUP($A896,#REF!,5,FALSE),LEN(VLOOKUP($A896,#REF!,5,FALSE))-2),CONCATENATE(LEFT(VLOOKUP($A896,#REF!,5,FALSE),LEN(VLOOKUP($A896,#REF!,5,FALSE))-2),"*")),"")</f>
        <v>#REF!</v>
      </c>
      <c r="G896" s="42" t="e">
        <f>IF(LEN(VLOOKUP($A896,#REF!,6,FALSE)),IF(INDEX(#REF!,MATCH($A896,#REF!,0),3),LEFT(VLOOKUP($A896,#REF!,6,FALSE),LEN(VLOOKUP($A896,#REF!,6,FALSE))-2),CONCATENATE(LEFT(VLOOKUP($A896,#REF!,6,FALSE),LEN(VLOOKUP($A896,#REF!,6,FALSE))-2),"*")),"")</f>
        <v>#REF!</v>
      </c>
      <c r="H896" s="43" t="e">
        <f>IF(LEN(VLOOKUP($A896,#REF!,7,FALSE)),IF(INDEX(#REF!,MATCH($A896,#REF!,0),4),LEFT(VLOOKUP($A896,#REF!,7,FALSE),LEN(VLOOKUP($A896,#REF!,7,FALSE))-2),CONCATENATE(LEFT(VLOOKUP($A896,#REF!,7,FALSE),LEN(VLOOKUP($A896,#REF!,7,FALSE))-2),"*")),"")</f>
        <v>#REF!</v>
      </c>
      <c r="I896" s="54" t="e">
        <f>IF(LEN(VLOOKUP($A896,#REF!,8,FALSE)),UPPER(RIGHT(VLOOKUP($A896,#REF!,8,FALSE),1)),"")</f>
        <v>#REF!</v>
      </c>
      <c r="J896" s="42" t="e">
        <f>IF(LEN(VLOOKUP($A896,#REF!,4,FALSE)),UPPER(RIGHT(VLOOKUP($A896,#REF!,4,FALSE),1)),"")</f>
        <v>#REF!</v>
      </c>
      <c r="K896" s="42" t="e">
        <f>IF(LEN(VLOOKUP($A896,#REF!,5,FALSE)),UPPER(RIGHT(VLOOKUP($A896,#REF!,5,FALSE),1)),"")</f>
        <v>#REF!</v>
      </c>
      <c r="L896" s="42" t="e">
        <f>IF(LEN(VLOOKUP($A896,#REF!,6,FALSE)),UPPER(RIGHT(VLOOKUP($A896,#REF!,6,FALSE),1)),"")</f>
        <v>#REF!</v>
      </c>
      <c r="M896" s="43" t="e">
        <f>IF(LEN(VLOOKUP($A896,#REF!,7,FALSE)),UPPER(RIGHT(VLOOKUP($A896,#REF!,7,FALSE),1)),"")</f>
        <v>#REF!</v>
      </c>
      <c r="N896" s="206"/>
      <c r="O896" s="206"/>
      <c r="P896" s="206"/>
      <c r="Q896" s="206"/>
      <c r="R896" s="206"/>
      <c r="S896" s="63" t="e">
        <f>HLOOKUP("Device Tree Pin Name",#REF!,MATCH($A896,#REF!,0),FALSE)</f>
        <v>#REF!</v>
      </c>
      <c r="T896" s="47" t="e">
        <f>HLOOKUP("power rail",#REF!,MATCH($A896,#REF!,0),FALSE)</f>
        <v>#REF!</v>
      </c>
      <c r="U896" s="62" t="e">
        <f>HLOOKUP("Wake Capable",#REF!,MATCH($A896,#REF!,0),FALSE)</f>
        <v>#REF!</v>
      </c>
      <c r="V896" s="62" t="e">
        <f>HLOOKUP("Strap",#REF!,MATCH($A896,#REF!,0),FALSE)</f>
        <v>#REF!</v>
      </c>
      <c r="W896" s="62"/>
      <c r="X896" s="62"/>
      <c r="Y896" s="62"/>
      <c r="Z896" s="47"/>
      <c r="AA896" s="47" t="e">
        <f>HLOOKUP("Pad type",#REF!,MATCH($A896,#REF!,0),FALSE)</f>
        <v>#REF!</v>
      </c>
      <c r="AB896" s="63"/>
      <c r="AC896" s="63" t="e">
        <f>HLOOKUP("POR Pin State",#REF!,MATCH($A896,#REF!,0),FALSE)</f>
        <v>#REF!</v>
      </c>
      <c r="AD896" s="207"/>
      <c r="AE896" s="208"/>
      <c r="AF896" s="208"/>
      <c r="AG896" s="208"/>
      <c r="AH896" s="209"/>
      <c r="AI896" s="209"/>
      <c r="AJ896" s="210"/>
      <c r="AK896" s="210"/>
      <c r="AL896" s="210"/>
      <c r="AM896" s="210"/>
      <c r="AN896" s="210"/>
      <c r="AO896" s="210"/>
      <c r="AP896" s="210"/>
      <c r="AQ896" s="215" t="s">
        <v>2153</v>
      </c>
      <c r="AR896" s="105"/>
      <c r="AS896" s="105"/>
      <c r="AT896" s="105"/>
      <c r="AU896" s="105"/>
      <c r="AV896" s="105"/>
      <c r="AW896" s="105"/>
      <c r="AX896" s="105"/>
      <c r="AY896" s="105"/>
      <c r="AZ896" s="105"/>
      <c r="BA896" s="105"/>
      <c r="BB896" s="218"/>
      <c r="BC896" s="105"/>
      <c r="BD896" s="250"/>
      <c r="BE896" s="252" t="s">
        <v>2154</v>
      </c>
      <c r="BF896" s="147" t="e">
        <f>VLOOKUP($A896,#REF!,34,FALSE)</f>
        <v>#REF!</v>
      </c>
      <c r="BG896" s="147" t="e">
        <f>VLOOKUP($A896,#REF!,22,FALSE)</f>
        <v>#REF!</v>
      </c>
      <c r="BH896" s="149"/>
    </row>
    <row r="897" s="5" customFormat="1" ht="12.95" customHeight="1" spans="1:60">
      <c r="A897" s="48" t="s">
        <v>2155</v>
      </c>
      <c r="B897" s="38" t="e">
        <f>VLOOKUP($A897,#REF!,34,FALSE)</f>
        <v>#REF!</v>
      </c>
      <c r="C897" s="39" t="str">
        <f t="shared" si="172"/>
        <v>unused_DDR_XM2_B6RDQS_P</v>
      </c>
      <c r="D897" s="40" t="e">
        <f>IF(LEN(VLOOKUP($A897,#REF!,8,FALSE)),LEFT(VLOOKUP($A897,#REF!,8,FALSE),LEN(VLOOKUP($A897,#REF!,8,FALSE))-2),"")</f>
        <v>#REF!</v>
      </c>
      <c r="E897" s="41" t="e">
        <f>IF(LEN(VLOOKUP($A897,#REF!,4,FALSE)),IF(INDEX(#REF!,MATCH($A897,#REF!,0),1),LEFT(VLOOKUP($A897,#REF!,4,FALSE),LEN(VLOOKUP($A897,#REF!,4,FALSE))-2),CONCATENATE(LEFT(VLOOKUP($A897,#REF!,4,FALSE),LEN(VLOOKUP($A897,#REF!,4,FALSE))-2),"*")),"")</f>
        <v>#REF!</v>
      </c>
      <c r="F897" s="42" t="e">
        <f>IF(LEN(VLOOKUP($A897,#REF!,5,FALSE)),IF(INDEX(#REF!,MATCH($A897,#REF!,0),2),LEFT(VLOOKUP($A897,#REF!,5,FALSE),LEN(VLOOKUP($A897,#REF!,5,FALSE))-2),CONCATENATE(LEFT(VLOOKUP($A897,#REF!,5,FALSE),LEN(VLOOKUP($A897,#REF!,5,FALSE))-2),"*")),"")</f>
        <v>#REF!</v>
      </c>
      <c r="G897" s="42" t="e">
        <f>IF(LEN(VLOOKUP($A897,#REF!,6,FALSE)),IF(INDEX(#REF!,MATCH($A897,#REF!,0),3),LEFT(VLOOKUP($A897,#REF!,6,FALSE),LEN(VLOOKUP($A897,#REF!,6,FALSE))-2),CONCATENATE(LEFT(VLOOKUP($A897,#REF!,6,FALSE),LEN(VLOOKUP($A897,#REF!,6,FALSE))-2),"*")),"")</f>
        <v>#REF!</v>
      </c>
      <c r="H897" s="43" t="e">
        <f>IF(LEN(VLOOKUP($A897,#REF!,7,FALSE)),IF(INDEX(#REF!,MATCH($A897,#REF!,0),4),LEFT(VLOOKUP($A897,#REF!,7,FALSE),LEN(VLOOKUP($A897,#REF!,7,FALSE))-2),CONCATENATE(LEFT(VLOOKUP($A897,#REF!,7,FALSE),LEN(VLOOKUP($A897,#REF!,7,FALSE))-2),"*")),"")</f>
        <v>#REF!</v>
      </c>
      <c r="I897" s="54" t="e">
        <f>IF(LEN(VLOOKUP($A897,#REF!,8,FALSE)),UPPER(RIGHT(VLOOKUP($A897,#REF!,8,FALSE),1)),"")</f>
        <v>#REF!</v>
      </c>
      <c r="J897" s="42" t="e">
        <f>IF(LEN(VLOOKUP($A897,#REF!,4,FALSE)),UPPER(RIGHT(VLOOKUP($A897,#REF!,4,FALSE),1)),"")</f>
        <v>#REF!</v>
      </c>
      <c r="K897" s="42" t="e">
        <f>IF(LEN(VLOOKUP($A897,#REF!,5,FALSE)),UPPER(RIGHT(VLOOKUP($A897,#REF!,5,FALSE),1)),"")</f>
        <v>#REF!</v>
      </c>
      <c r="L897" s="42" t="e">
        <f>IF(LEN(VLOOKUP($A897,#REF!,6,FALSE)),UPPER(RIGHT(VLOOKUP($A897,#REF!,6,FALSE),1)),"")</f>
        <v>#REF!</v>
      </c>
      <c r="M897" s="43" t="e">
        <f>IF(LEN(VLOOKUP($A897,#REF!,7,FALSE)),UPPER(RIGHT(VLOOKUP($A897,#REF!,7,FALSE),1)),"")</f>
        <v>#REF!</v>
      </c>
      <c r="N897" s="206"/>
      <c r="O897" s="206"/>
      <c r="P897" s="206"/>
      <c r="Q897" s="206"/>
      <c r="R897" s="206"/>
      <c r="S897" s="63" t="e">
        <f>HLOOKUP("Device Tree Pin Name",#REF!,MATCH($A897,#REF!,0),FALSE)</f>
        <v>#REF!</v>
      </c>
      <c r="T897" s="47" t="e">
        <f>HLOOKUP("power rail",#REF!,MATCH($A897,#REF!,0),FALSE)</f>
        <v>#REF!</v>
      </c>
      <c r="U897" s="62" t="e">
        <f>HLOOKUP("Wake Capable",#REF!,MATCH($A897,#REF!,0),FALSE)</f>
        <v>#REF!</v>
      </c>
      <c r="V897" s="62" t="e">
        <f>HLOOKUP("Strap",#REF!,MATCH($A897,#REF!,0),FALSE)</f>
        <v>#REF!</v>
      </c>
      <c r="W897" s="62"/>
      <c r="X897" s="62"/>
      <c r="Y897" s="62"/>
      <c r="Z897" s="47"/>
      <c r="AA897" s="47" t="e">
        <f>HLOOKUP("Pad type",#REF!,MATCH($A897,#REF!,0),FALSE)</f>
        <v>#REF!</v>
      </c>
      <c r="AB897" s="63"/>
      <c r="AC897" s="63" t="e">
        <f>HLOOKUP("POR Pin State",#REF!,MATCH($A897,#REF!,0),FALSE)</f>
        <v>#REF!</v>
      </c>
      <c r="AD897" s="207"/>
      <c r="AE897" s="208"/>
      <c r="AF897" s="208"/>
      <c r="AG897" s="208"/>
      <c r="AH897" s="209"/>
      <c r="AI897" s="209"/>
      <c r="AJ897" s="210"/>
      <c r="AK897" s="210"/>
      <c r="AL897" s="210"/>
      <c r="AM897" s="210"/>
      <c r="AN897" s="210"/>
      <c r="AO897" s="210"/>
      <c r="AP897" s="210"/>
      <c r="AQ897" s="215" t="s">
        <v>2155</v>
      </c>
      <c r="AR897" s="105"/>
      <c r="AS897" s="105"/>
      <c r="AT897" s="105"/>
      <c r="AU897" s="105"/>
      <c r="AV897" s="105"/>
      <c r="AW897" s="105"/>
      <c r="AX897" s="105"/>
      <c r="AY897" s="105"/>
      <c r="AZ897" s="105"/>
      <c r="BA897" s="105"/>
      <c r="BB897" s="218"/>
      <c r="BC897" s="105"/>
      <c r="BD897" s="250"/>
      <c r="BE897" s="252" t="s">
        <v>2156</v>
      </c>
      <c r="BF897" s="147" t="e">
        <f>VLOOKUP($A897,#REF!,34,FALSE)</f>
        <v>#REF!</v>
      </c>
      <c r="BG897" s="147" t="e">
        <f>VLOOKUP($A897,#REF!,22,FALSE)</f>
        <v>#REF!</v>
      </c>
      <c r="BH897" s="149"/>
    </row>
    <row r="898" s="5" customFormat="1" ht="12.95" customHeight="1" spans="1:60">
      <c r="A898" s="48" t="s">
        <v>2157</v>
      </c>
      <c r="B898" s="38" t="e">
        <f>VLOOKUP($A898,#REF!,34,FALSE)</f>
        <v>#REF!</v>
      </c>
      <c r="C898" s="39" t="str">
        <f t="shared" si="172"/>
        <v>unused_DDR_XM2_B6RDQS_N</v>
      </c>
      <c r="D898" s="40" t="e">
        <f>IF(LEN(VLOOKUP($A898,#REF!,8,FALSE)),LEFT(VLOOKUP($A898,#REF!,8,FALSE),LEN(VLOOKUP($A898,#REF!,8,FALSE))-2),"")</f>
        <v>#REF!</v>
      </c>
      <c r="E898" s="41" t="e">
        <f>IF(LEN(VLOOKUP($A898,#REF!,4,FALSE)),IF(INDEX(#REF!,MATCH($A898,#REF!,0),1),LEFT(VLOOKUP($A898,#REF!,4,FALSE),LEN(VLOOKUP($A898,#REF!,4,FALSE))-2),CONCATENATE(LEFT(VLOOKUP($A898,#REF!,4,FALSE),LEN(VLOOKUP($A898,#REF!,4,FALSE))-2),"*")),"")</f>
        <v>#REF!</v>
      </c>
      <c r="F898" s="42" t="e">
        <f>IF(LEN(VLOOKUP($A898,#REF!,5,FALSE)),IF(INDEX(#REF!,MATCH($A898,#REF!,0),2),LEFT(VLOOKUP($A898,#REF!,5,FALSE),LEN(VLOOKUP($A898,#REF!,5,FALSE))-2),CONCATENATE(LEFT(VLOOKUP($A898,#REF!,5,FALSE),LEN(VLOOKUP($A898,#REF!,5,FALSE))-2),"*")),"")</f>
        <v>#REF!</v>
      </c>
      <c r="G898" s="42" t="e">
        <f>IF(LEN(VLOOKUP($A898,#REF!,6,FALSE)),IF(INDEX(#REF!,MATCH($A898,#REF!,0),3),LEFT(VLOOKUP($A898,#REF!,6,FALSE),LEN(VLOOKUP($A898,#REF!,6,FALSE))-2),CONCATENATE(LEFT(VLOOKUP($A898,#REF!,6,FALSE),LEN(VLOOKUP($A898,#REF!,6,FALSE))-2),"*")),"")</f>
        <v>#REF!</v>
      </c>
      <c r="H898" s="43" t="e">
        <f>IF(LEN(VLOOKUP($A898,#REF!,7,FALSE)),IF(INDEX(#REF!,MATCH($A898,#REF!,0),4),LEFT(VLOOKUP($A898,#REF!,7,FALSE),LEN(VLOOKUP($A898,#REF!,7,FALSE))-2),CONCATENATE(LEFT(VLOOKUP($A898,#REF!,7,FALSE),LEN(VLOOKUP($A898,#REF!,7,FALSE))-2),"*")),"")</f>
        <v>#REF!</v>
      </c>
      <c r="I898" s="54" t="e">
        <f>IF(LEN(VLOOKUP($A898,#REF!,8,FALSE)),UPPER(RIGHT(VLOOKUP($A898,#REF!,8,FALSE),1)),"")</f>
        <v>#REF!</v>
      </c>
      <c r="J898" s="42" t="e">
        <f>IF(LEN(VLOOKUP($A898,#REF!,4,FALSE)),UPPER(RIGHT(VLOOKUP($A898,#REF!,4,FALSE),1)),"")</f>
        <v>#REF!</v>
      </c>
      <c r="K898" s="42" t="e">
        <f>IF(LEN(VLOOKUP($A898,#REF!,5,FALSE)),UPPER(RIGHT(VLOOKUP($A898,#REF!,5,FALSE),1)),"")</f>
        <v>#REF!</v>
      </c>
      <c r="L898" s="42" t="e">
        <f>IF(LEN(VLOOKUP($A898,#REF!,6,FALSE)),UPPER(RIGHT(VLOOKUP($A898,#REF!,6,FALSE),1)),"")</f>
        <v>#REF!</v>
      </c>
      <c r="M898" s="43" t="e">
        <f>IF(LEN(VLOOKUP($A898,#REF!,7,FALSE)),UPPER(RIGHT(VLOOKUP($A898,#REF!,7,FALSE),1)),"")</f>
        <v>#REF!</v>
      </c>
      <c r="N898" s="206"/>
      <c r="O898" s="206"/>
      <c r="P898" s="206"/>
      <c r="Q898" s="206"/>
      <c r="R898" s="206"/>
      <c r="S898" s="63" t="e">
        <f>HLOOKUP("Device Tree Pin Name",#REF!,MATCH($A898,#REF!,0),FALSE)</f>
        <v>#REF!</v>
      </c>
      <c r="T898" s="47" t="e">
        <f>HLOOKUP("power rail",#REF!,MATCH($A898,#REF!,0),FALSE)</f>
        <v>#REF!</v>
      </c>
      <c r="U898" s="62" t="e">
        <f>HLOOKUP("Wake Capable",#REF!,MATCH($A898,#REF!,0),FALSE)</f>
        <v>#REF!</v>
      </c>
      <c r="V898" s="62" t="e">
        <f>HLOOKUP("Strap",#REF!,MATCH($A898,#REF!,0),FALSE)</f>
        <v>#REF!</v>
      </c>
      <c r="W898" s="62"/>
      <c r="X898" s="62"/>
      <c r="Y898" s="62"/>
      <c r="Z898" s="47"/>
      <c r="AA898" s="47" t="e">
        <f>HLOOKUP("Pad type",#REF!,MATCH($A898,#REF!,0),FALSE)</f>
        <v>#REF!</v>
      </c>
      <c r="AB898" s="63"/>
      <c r="AC898" s="63" t="e">
        <f>HLOOKUP("POR Pin State",#REF!,MATCH($A898,#REF!,0),FALSE)</f>
        <v>#REF!</v>
      </c>
      <c r="AD898" s="207"/>
      <c r="AE898" s="208"/>
      <c r="AF898" s="208"/>
      <c r="AG898" s="208"/>
      <c r="AH898" s="209"/>
      <c r="AI898" s="209"/>
      <c r="AJ898" s="210"/>
      <c r="AK898" s="210"/>
      <c r="AL898" s="210"/>
      <c r="AM898" s="210"/>
      <c r="AN898" s="210"/>
      <c r="AO898" s="210"/>
      <c r="AP898" s="210"/>
      <c r="AQ898" s="215" t="s">
        <v>2157</v>
      </c>
      <c r="AR898" s="105"/>
      <c r="AS898" s="105"/>
      <c r="AT898" s="105"/>
      <c r="AU898" s="105"/>
      <c r="AV898" s="105"/>
      <c r="AW898" s="105"/>
      <c r="AX898" s="105"/>
      <c r="AY898" s="105"/>
      <c r="AZ898" s="105"/>
      <c r="BA898" s="105"/>
      <c r="BB898" s="218"/>
      <c r="BC898" s="105"/>
      <c r="BD898" s="250"/>
      <c r="BE898" s="252" t="s">
        <v>2158</v>
      </c>
      <c r="BF898" s="147" t="e">
        <f>VLOOKUP($A898,#REF!,34,FALSE)</f>
        <v>#REF!</v>
      </c>
      <c r="BG898" s="147" t="e">
        <f>VLOOKUP($A898,#REF!,22,FALSE)</f>
        <v>#REF!</v>
      </c>
      <c r="BH898" s="149"/>
    </row>
    <row r="899" s="5" customFormat="1" ht="12.95" customHeight="1" spans="1:60">
      <c r="A899" s="48" t="s">
        <v>2159</v>
      </c>
      <c r="B899" s="38" t="e">
        <f>VLOOKUP($A899,#REF!,34,FALSE)</f>
        <v>#REF!</v>
      </c>
      <c r="C899" s="39" t="str">
        <f t="shared" si="172"/>
        <v>unused_DDR_XM2_B7A_CA0</v>
      </c>
      <c r="D899" s="40" t="e">
        <f>IF(LEN(VLOOKUP($A899,#REF!,8,FALSE)),LEFT(VLOOKUP($A899,#REF!,8,FALSE),LEN(VLOOKUP($A899,#REF!,8,FALSE))-2),"")</f>
        <v>#REF!</v>
      </c>
      <c r="E899" s="41" t="e">
        <f>IF(LEN(VLOOKUP($A899,#REF!,4,FALSE)),IF(INDEX(#REF!,MATCH($A899,#REF!,0),1),LEFT(VLOOKUP($A899,#REF!,4,FALSE),LEN(VLOOKUP($A899,#REF!,4,FALSE))-2),CONCATENATE(LEFT(VLOOKUP($A899,#REF!,4,FALSE),LEN(VLOOKUP($A899,#REF!,4,FALSE))-2),"*")),"")</f>
        <v>#REF!</v>
      </c>
      <c r="F899" s="42" t="e">
        <f>IF(LEN(VLOOKUP($A899,#REF!,5,FALSE)),IF(INDEX(#REF!,MATCH($A899,#REF!,0),2),LEFT(VLOOKUP($A899,#REF!,5,FALSE),LEN(VLOOKUP($A899,#REF!,5,FALSE))-2),CONCATENATE(LEFT(VLOOKUP($A899,#REF!,5,FALSE),LEN(VLOOKUP($A899,#REF!,5,FALSE))-2),"*")),"")</f>
        <v>#REF!</v>
      </c>
      <c r="G899" s="42" t="e">
        <f>IF(LEN(VLOOKUP($A899,#REF!,6,FALSE)),IF(INDEX(#REF!,MATCH($A899,#REF!,0),3),LEFT(VLOOKUP($A899,#REF!,6,FALSE),LEN(VLOOKUP($A899,#REF!,6,FALSE))-2),CONCATENATE(LEFT(VLOOKUP($A899,#REF!,6,FALSE),LEN(VLOOKUP($A899,#REF!,6,FALSE))-2),"*")),"")</f>
        <v>#REF!</v>
      </c>
      <c r="H899" s="43" t="e">
        <f>IF(LEN(VLOOKUP($A899,#REF!,7,FALSE)),IF(INDEX(#REF!,MATCH($A899,#REF!,0),4),LEFT(VLOOKUP($A899,#REF!,7,FALSE),LEN(VLOOKUP($A899,#REF!,7,FALSE))-2),CONCATENATE(LEFT(VLOOKUP($A899,#REF!,7,FALSE),LEN(VLOOKUP($A899,#REF!,7,FALSE))-2),"*")),"")</f>
        <v>#REF!</v>
      </c>
      <c r="I899" s="54" t="e">
        <f>IF(LEN(VLOOKUP($A899,#REF!,8,FALSE)),UPPER(RIGHT(VLOOKUP($A899,#REF!,8,FALSE),1)),"")</f>
        <v>#REF!</v>
      </c>
      <c r="J899" s="42" t="e">
        <f>IF(LEN(VLOOKUP($A899,#REF!,4,FALSE)),UPPER(RIGHT(VLOOKUP($A899,#REF!,4,FALSE),1)),"")</f>
        <v>#REF!</v>
      </c>
      <c r="K899" s="42" t="e">
        <f>IF(LEN(VLOOKUP($A899,#REF!,5,FALSE)),UPPER(RIGHT(VLOOKUP($A899,#REF!,5,FALSE),1)),"")</f>
        <v>#REF!</v>
      </c>
      <c r="L899" s="42" t="e">
        <f>IF(LEN(VLOOKUP($A899,#REF!,6,FALSE)),UPPER(RIGHT(VLOOKUP($A899,#REF!,6,FALSE),1)),"")</f>
        <v>#REF!</v>
      </c>
      <c r="M899" s="43" t="e">
        <f>IF(LEN(VLOOKUP($A899,#REF!,7,FALSE)),UPPER(RIGHT(VLOOKUP($A899,#REF!,7,FALSE),1)),"")</f>
        <v>#REF!</v>
      </c>
      <c r="N899" s="206"/>
      <c r="O899" s="206"/>
      <c r="P899" s="206"/>
      <c r="Q899" s="206"/>
      <c r="R899" s="206"/>
      <c r="S899" s="63" t="e">
        <f>HLOOKUP("Device Tree Pin Name",#REF!,MATCH($A899,#REF!,0),FALSE)</f>
        <v>#REF!</v>
      </c>
      <c r="T899" s="47" t="e">
        <f>HLOOKUP("power rail",#REF!,MATCH($A899,#REF!,0),FALSE)</f>
        <v>#REF!</v>
      </c>
      <c r="U899" s="62" t="e">
        <f>HLOOKUP("Wake Capable",#REF!,MATCH($A899,#REF!,0),FALSE)</f>
        <v>#REF!</v>
      </c>
      <c r="V899" s="62" t="e">
        <f>HLOOKUP("Strap",#REF!,MATCH($A899,#REF!,0),FALSE)</f>
        <v>#REF!</v>
      </c>
      <c r="W899" s="62"/>
      <c r="X899" s="62"/>
      <c r="Y899" s="62"/>
      <c r="Z899" s="47"/>
      <c r="AA899" s="47" t="e">
        <f>HLOOKUP("Pad type",#REF!,MATCH($A899,#REF!,0),FALSE)</f>
        <v>#REF!</v>
      </c>
      <c r="AB899" s="63"/>
      <c r="AC899" s="63" t="e">
        <f>HLOOKUP("POR Pin State",#REF!,MATCH($A899,#REF!,0),FALSE)</f>
        <v>#REF!</v>
      </c>
      <c r="AD899" s="207"/>
      <c r="AE899" s="208"/>
      <c r="AF899" s="208"/>
      <c r="AG899" s="208"/>
      <c r="AH899" s="209"/>
      <c r="AI899" s="209"/>
      <c r="AJ899" s="210"/>
      <c r="AK899" s="210"/>
      <c r="AL899" s="210"/>
      <c r="AM899" s="210"/>
      <c r="AN899" s="210"/>
      <c r="AO899" s="210"/>
      <c r="AP899" s="210"/>
      <c r="AQ899" s="215" t="s">
        <v>2160</v>
      </c>
      <c r="AR899" s="105"/>
      <c r="AS899" s="105"/>
      <c r="AT899" s="105"/>
      <c r="AU899" s="105"/>
      <c r="AV899" s="105"/>
      <c r="AW899" s="105"/>
      <c r="AX899" s="105"/>
      <c r="AY899" s="105"/>
      <c r="AZ899" s="105"/>
      <c r="BA899" s="105"/>
      <c r="BB899" s="218"/>
      <c r="BC899" s="105"/>
      <c r="BD899" s="250"/>
      <c r="BE899" s="252" t="s">
        <v>2161</v>
      </c>
      <c r="BF899" s="147" t="e">
        <f>VLOOKUP($A899,#REF!,34,FALSE)</f>
        <v>#REF!</v>
      </c>
      <c r="BG899" s="147" t="e">
        <f>VLOOKUP($A899,#REF!,22,FALSE)</f>
        <v>#REF!</v>
      </c>
      <c r="BH899" s="149"/>
    </row>
    <row r="900" s="5" customFormat="1" ht="12.95" customHeight="1" spans="1:60">
      <c r="A900" s="48" t="s">
        <v>2162</v>
      </c>
      <c r="B900" s="38" t="e">
        <f>VLOOKUP($A900,#REF!,34,FALSE)</f>
        <v>#REF!</v>
      </c>
      <c r="C900" s="39" t="str">
        <f t="shared" si="172"/>
        <v>unused_DDR_XM2_B7A_CA1</v>
      </c>
      <c r="D900" s="40" t="e">
        <f>IF(LEN(VLOOKUP($A900,#REF!,8,FALSE)),LEFT(VLOOKUP($A900,#REF!,8,FALSE),LEN(VLOOKUP($A900,#REF!,8,FALSE))-2),"")</f>
        <v>#REF!</v>
      </c>
      <c r="E900" s="41" t="e">
        <f>IF(LEN(VLOOKUP($A900,#REF!,4,FALSE)),IF(INDEX(#REF!,MATCH($A900,#REF!,0),1),LEFT(VLOOKUP($A900,#REF!,4,FALSE),LEN(VLOOKUP($A900,#REF!,4,FALSE))-2),CONCATENATE(LEFT(VLOOKUP($A900,#REF!,4,FALSE),LEN(VLOOKUP($A900,#REF!,4,FALSE))-2),"*")),"")</f>
        <v>#REF!</v>
      </c>
      <c r="F900" s="42" t="e">
        <f>IF(LEN(VLOOKUP($A900,#REF!,5,FALSE)),IF(INDEX(#REF!,MATCH($A900,#REF!,0),2),LEFT(VLOOKUP($A900,#REF!,5,FALSE),LEN(VLOOKUP($A900,#REF!,5,FALSE))-2),CONCATENATE(LEFT(VLOOKUP($A900,#REF!,5,FALSE),LEN(VLOOKUP($A900,#REF!,5,FALSE))-2),"*")),"")</f>
        <v>#REF!</v>
      </c>
      <c r="G900" s="42" t="e">
        <f>IF(LEN(VLOOKUP($A900,#REF!,6,FALSE)),IF(INDEX(#REF!,MATCH($A900,#REF!,0),3),LEFT(VLOOKUP($A900,#REF!,6,FALSE),LEN(VLOOKUP($A900,#REF!,6,FALSE))-2),CONCATENATE(LEFT(VLOOKUP($A900,#REF!,6,FALSE),LEN(VLOOKUP($A900,#REF!,6,FALSE))-2),"*")),"")</f>
        <v>#REF!</v>
      </c>
      <c r="H900" s="43" t="e">
        <f>IF(LEN(VLOOKUP($A900,#REF!,7,FALSE)),IF(INDEX(#REF!,MATCH($A900,#REF!,0),4),LEFT(VLOOKUP($A900,#REF!,7,FALSE),LEN(VLOOKUP($A900,#REF!,7,FALSE))-2),CONCATENATE(LEFT(VLOOKUP($A900,#REF!,7,FALSE),LEN(VLOOKUP($A900,#REF!,7,FALSE))-2),"*")),"")</f>
        <v>#REF!</v>
      </c>
      <c r="I900" s="54" t="e">
        <f>IF(LEN(VLOOKUP($A900,#REF!,8,FALSE)),UPPER(RIGHT(VLOOKUP($A900,#REF!,8,FALSE),1)),"")</f>
        <v>#REF!</v>
      </c>
      <c r="J900" s="42" t="e">
        <f>IF(LEN(VLOOKUP($A900,#REF!,4,FALSE)),UPPER(RIGHT(VLOOKUP($A900,#REF!,4,FALSE),1)),"")</f>
        <v>#REF!</v>
      </c>
      <c r="K900" s="42" t="e">
        <f>IF(LEN(VLOOKUP($A900,#REF!,5,FALSE)),UPPER(RIGHT(VLOOKUP($A900,#REF!,5,FALSE),1)),"")</f>
        <v>#REF!</v>
      </c>
      <c r="L900" s="42" t="e">
        <f>IF(LEN(VLOOKUP($A900,#REF!,6,FALSE)),UPPER(RIGHT(VLOOKUP($A900,#REF!,6,FALSE),1)),"")</f>
        <v>#REF!</v>
      </c>
      <c r="M900" s="43" t="e">
        <f>IF(LEN(VLOOKUP($A900,#REF!,7,FALSE)),UPPER(RIGHT(VLOOKUP($A900,#REF!,7,FALSE),1)),"")</f>
        <v>#REF!</v>
      </c>
      <c r="N900" s="206"/>
      <c r="O900" s="206"/>
      <c r="P900" s="206"/>
      <c r="Q900" s="206"/>
      <c r="R900" s="206"/>
      <c r="S900" s="63" t="e">
        <f>HLOOKUP("Device Tree Pin Name",#REF!,MATCH($A900,#REF!,0),FALSE)</f>
        <v>#REF!</v>
      </c>
      <c r="T900" s="47" t="e">
        <f>HLOOKUP("power rail",#REF!,MATCH($A900,#REF!,0),FALSE)</f>
        <v>#REF!</v>
      </c>
      <c r="U900" s="62" t="e">
        <f>HLOOKUP("Wake Capable",#REF!,MATCH($A900,#REF!,0),FALSE)</f>
        <v>#REF!</v>
      </c>
      <c r="V900" s="62" t="e">
        <f>HLOOKUP("Strap",#REF!,MATCH($A900,#REF!,0),FALSE)</f>
        <v>#REF!</v>
      </c>
      <c r="W900" s="62"/>
      <c r="X900" s="62"/>
      <c r="Y900" s="62"/>
      <c r="Z900" s="47"/>
      <c r="AA900" s="47" t="e">
        <f>HLOOKUP("Pad type",#REF!,MATCH($A900,#REF!,0),FALSE)</f>
        <v>#REF!</v>
      </c>
      <c r="AB900" s="63"/>
      <c r="AC900" s="63" t="e">
        <f>HLOOKUP("POR Pin State",#REF!,MATCH($A900,#REF!,0),FALSE)</f>
        <v>#REF!</v>
      </c>
      <c r="AD900" s="207"/>
      <c r="AE900" s="208"/>
      <c r="AF900" s="208"/>
      <c r="AG900" s="208"/>
      <c r="AH900" s="209"/>
      <c r="AI900" s="209"/>
      <c r="AJ900" s="210"/>
      <c r="AK900" s="210"/>
      <c r="AL900" s="210"/>
      <c r="AM900" s="210"/>
      <c r="AN900" s="210"/>
      <c r="AO900" s="210"/>
      <c r="AP900" s="210"/>
      <c r="AQ900" s="215" t="s">
        <v>2163</v>
      </c>
      <c r="AR900" s="105"/>
      <c r="AS900" s="105"/>
      <c r="AT900" s="105"/>
      <c r="AU900" s="105"/>
      <c r="AV900" s="105"/>
      <c r="AW900" s="105"/>
      <c r="AX900" s="105"/>
      <c r="AY900" s="105"/>
      <c r="AZ900" s="105"/>
      <c r="BA900" s="105"/>
      <c r="BB900" s="218"/>
      <c r="BC900" s="105"/>
      <c r="BD900" s="250"/>
      <c r="BE900" s="252" t="s">
        <v>2164</v>
      </c>
      <c r="BF900" s="147" t="e">
        <f>VLOOKUP($A900,#REF!,34,FALSE)</f>
        <v>#REF!</v>
      </c>
      <c r="BG900" s="147" t="e">
        <f>VLOOKUP($A900,#REF!,22,FALSE)</f>
        <v>#REF!</v>
      </c>
      <c r="BH900" s="149"/>
    </row>
    <row r="901" s="5" customFormat="1" ht="12.95" customHeight="1" spans="1:60">
      <c r="A901" s="48" t="s">
        <v>2165</v>
      </c>
      <c r="B901" s="38" t="e">
        <f>VLOOKUP($A901,#REF!,34,FALSE)</f>
        <v>#REF!</v>
      </c>
      <c r="C901" s="39" t="str">
        <f t="shared" si="172"/>
        <v>unused_DDR_XM2_B7A_CA2</v>
      </c>
      <c r="D901" s="40" t="e">
        <f>IF(LEN(VLOOKUP($A901,#REF!,8,FALSE)),LEFT(VLOOKUP($A901,#REF!,8,FALSE),LEN(VLOOKUP($A901,#REF!,8,FALSE))-2),"")</f>
        <v>#REF!</v>
      </c>
      <c r="E901" s="41" t="e">
        <f>IF(LEN(VLOOKUP($A901,#REF!,4,FALSE)),IF(INDEX(#REF!,MATCH($A901,#REF!,0),1),LEFT(VLOOKUP($A901,#REF!,4,FALSE),LEN(VLOOKUP($A901,#REF!,4,FALSE))-2),CONCATENATE(LEFT(VLOOKUP($A901,#REF!,4,FALSE),LEN(VLOOKUP($A901,#REF!,4,FALSE))-2),"*")),"")</f>
        <v>#REF!</v>
      </c>
      <c r="F901" s="42" t="e">
        <f>IF(LEN(VLOOKUP($A901,#REF!,5,FALSE)),IF(INDEX(#REF!,MATCH($A901,#REF!,0),2),LEFT(VLOOKUP($A901,#REF!,5,FALSE),LEN(VLOOKUP($A901,#REF!,5,FALSE))-2),CONCATENATE(LEFT(VLOOKUP($A901,#REF!,5,FALSE),LEN(VLOOKUP($A901,#REF!,5,FALSE))-2),"*")),"")</f>
        <v>#REF!</v>
      </c>
      <c r="G901" s="42" t="e">
        <f>IF(LEN(VLOOKUP($A901,#REF!,6,FALSE)),IF(INDEX(#REF!,MATCH($A901,#REF!,0),3),LEFT(VLOOKUP($A901,#REF!,6,FALSE),LEN(VLOOKUP($A901,#REF!,6,FALSE))-2),CONCATENATE(LEFT(VLOOKUP($A901,#REF!,6,FALSE),LEN(VLOOKUP($A901,#REF!,6,FALSE))-2),"*")),"")</f>
        <v>#REF!</v>
      </c>
      <c r="H901" s="43" t="e">
        <f>IF(LEN(VLOOKUP($A901,#REF!,7,FALSE)),IF(INDEX(#REF!,MATCH($A901,#REF!,0),4),LEFT(VLOOKUP($A901,#REF!,7,FALSE),LEN(VLOOKUP($A901,#REF!,7,FALSE))-2),CONCATENATE(LEFT(VLOOKUP($A901,#REF!,7,FALSE),LEN(VLOOKUP($A901,#REF!,7,FALSE))-2),"*")),"")</f>
        <v>#REF!</v>
      </c>
      <c r="I901" s="54" t="e">
        <f>IF(LEN(VLOOKUP($A901,#REF!,8,FALSE)),UPPER(RIGHT(VLOOKUP($A901,#REF!,8,FALSE),1)),"")</f>
        <v>#REF!</v>
      </c>
      <c r="J901" s="42" t="e">
        <f>IF(LEN(VLOOKUP($A901,#REF!,4,FALSE)),UPPER(RIGHT(VLOOKUP($A901,#REF!,4,FALSE),1)),"")</f>
        <v>#REF!</v>
      </c>
      <c r="K901" s="42" t="e">
        <f>IF(LEN(VLOOKUP($A901,#REF!,5,FALSE)),UPPER(RIGHT(VLOOKUP($A901,#REF!,5,FALSE),1)),"")</f>
        <v>#REF!</v>
      </c>
      <c r="L901" s="42" t="e">
        <f>IF(LEN(VLOOKUP($A901,#REF!,6,FALSE)),UPPER(RIGHT(VLOOKUP($A901,#REF!,6,FALSE),1)),"")</f>
        <v>#REF!</v>
      </c>
      <c r="M901" s="43" t="e">
        <f>IF(LEN(VLOOKUP($A901,#REF!,7,FALSE)),UPPER(RIGHT(VLOOKUP($A901,#REF!,7,FALSE),1)),"")</f>
        <v>#REF!</v>
      </c>
      <c r="N901" s="206"/>
      <c r="O901" s="206"/>
      <c r="P901" s="206"/>
      <c r="Q901" s="206"/>
      <c r="R901" s="206"/>
      <c r="S901" s="63" t="e">
        <f>HLOOKUP("Device Tree Pin Name",#REF!,MATCH($A901,#REF!,0),FALSE)</f>
        <v>#REF!</v>
      </c>
      <c r="T901" s="47" t="e">
        <f>HLOOKUP("power rail",#REF!,MATCH($A901,#REF!,0),FALSE)</f>
        <v>#REF!</v>
      </c>
      <c r="U901" s="62" t="e">
        <f>HLOOKUP("Wake Capable",#REF!,MATCH($A901,#REF!,0),FALSE)</f>
        <v>#REF!</v>
      </c>
      <c r="V901" s="62" t="e">
        <f>HLOOKUP("Strap",#REF!,MATCH($A901,#REF!,0),FALSE)</f>
        <v>#REF!</v>
      </c>
      <c r="W901" s="62"/>
      <c r="X901" s="62"/>
      <c r="Y901" s="62"/>
      <c r="Z901" s="47"/>
      <c r="AA901" s="47" t="e">
        <f>HLOOKUP("Pad type",#REF!,MATCH($A901,#REF!,0),FALSE)</f>
        <v>#REF!</v>
      </c>
      <c r="AB901" s="63"/>
      <c r="AC901" s="63" t="e">
        <f>HLOOKUP("POR Pin State",#REF!,MATCH($A901,#REF!,0),FALSE)</f>
        <v>#REF!</v>
      </c>
      <c r="AD901" s="207"/>
      <c r="AE901" s="208"/>
      <c r="AF901" s="208"/>
      <c r="AG901" s="208"/>
      <c r="AH901" s="209"/>
      <c r="AI901" s="209"/>
      <c r="AJ901" s="210"/>
      <c r="AK901" s="210"/>
      <c r="AL901" s="210"/>
      <c r="AM901" s="210"/>
      <c r="AN901" s="210"/>
      <c r="AO901" s="210"/>
      <c r="AP901" s="210"/>
      <c r="AQ901" s="215" t="s">
        <v>2166</v>
      </c>
      <c r="AR901" s="105"/>
      <c r="AS901" s="105"/>
      <c r="AT901" s="105"/>
      <c r="AU901" s="105"/>
      <c r="AV901" s="105"/>
      <c r="AW901" s="105"/>
      <c r="AX901" s="105"/>
      <c r="AY901" s="105"/>
      <c r="AZ901" s="105"/>
      <c r="BA901" s="105"/>
      <c r="BB901" s="218"/>
      <c r="BC901" s="105"/>
      <c r="BD901" s="250"/>
      <c r="BE901" s="252" t="s">
        <v>2167</v>
      </c>
      <c r="BF901" s="147" t="e">
        <f>VLOOKUP($A901,#REF!,34,FALSE)</f>
        <v>#REF!</v>
      </c>
      <c r="BG901" s="147" t="e">
        <f>VLOOKUP($A901,#REF!,22,FALSE)</f>
        <v>#REF!</v>
      </c>
      <c r="BH901" s="149"/>
    </row>
    <row r="902" s="5" customFormat="1" ht="12.95" customHeight="1" spans="1:60">
      <c r="A902" s="48" t="s">
        <v>2168</v>
      </c>
      <c r="B902" s="38" t="e">
        <f>VLOOKUP($A902,#REF!,34,FALSE)</f>
        <v>#REF!</v>
      </c>
      <c r="C902" s="39" t="str">
        <f t="shared" si="172"/>
        <v>unused_DDR_XM2_B7A_CA3</v>
      </c>
      <c r="D902" s="40" t="e">
        <f>IF(LEN(VLOOKUP($A902,#REF!,8,FALSE)),LEFT(VLOOKUP($A902,#REF!,8,FALSE),LEN(VLOOKUP($A902,#REF!,8,FALSE))-2),"")</f>
        <v>#REF!</v>
      </c>
      <c r="E902" s="41" t="e">
        <f>IF(LEN(VLOOKUP($A902,#REF!,4,FALSE)),IF(INDEX(#REF!,MATCH($A902,#REF!,0),1),LEFT(VLOOKUP($A902,#REF!,4,FALSE),LEN(VLOOKUP($A902,#REF!,4,FALSE))-2),CONCATENATE(LEFT(VLOOKUP($A902,#REF!,4,FALSE),LEN(VLOOKUP($A902,#REF!,4,FALSE))-2),"*")),"")</f>
        <v>#REF!</v>
      </c>
      <c r="F902" s="42" t="e">
        <f>IF(LEN(VLOOKUP($A902,#REF!,5,FALSE)),IF(INDEX(#REF!,MATCH($A902,#REF!,0),2),LEFT(VLOOKUP($A902,#REF!,5,FALSE),LEN(VLOOKUP($A902,#REF!,5,FALSE))-2),CONCATENATE(LEFT(VLOOKUP($A902,#REF!,5,FALSE),LEN(VLOOKUP($A902,#REF!,5,FALSE))-2),"*")),"")</f>
        <v>#REF!</v>
      </c>
      <c r="G902" s="42" t="e">
        <f>IF(LEN(VLOOKUP($A902,#REF!,6,FALSE)),IF(INDEX(#REF!,MATCH($A902,#REF!,0),3),LEFT(VLOOKUP($A902,#REF!,6,FALSE),LEN(VLOOKUP($A902,#REF!,6,FALSE))-2),CONCATENATE(LEFT(VLOOKUP($A902,#REF!,6,FALSE),LEN(VLOOKUP($A902,#REF!,6,FALSE))-2),"*")),"")</f>
        <v>#REF!</v>
      </c>
      <c r="H902" s="43" t="e">
        <f>IF(LEN(VLOOKUP($A902,#REF!,7,FALSE)),IF(INDEX(#REF!,MATCH($A902,#REF!,0),4),LEFT(VLOOKUP($A902,#REF!,7,FALSE),LEN(VLOOKUP($A902,#REF!,7,FALSE))-2),CONCATENATE(LEFT(VLOOKUP($A902,#REF!,7,FALSE),LEN(VLOOKUP($A902,#REF!,7,FALSE))-2),"*")),"")</f>
        <v>#REF!</v>
      </c>
      <c r="I902" s="54" t="e">
        <f>IF(LEN(VLOOKUP($A902,#REF!,8,FALSE)),UPPER(RIGHT(VLOOKUP($A902,#REF!,8,FALSE),1)),"")</f>
        <v>#REF!</v>
      </c>
      <c r="J902" s="42" t="e">
        <f>IF(LEN(VLOOKUP($A902,#REF!,4,FALSE)),UPPER(RIGHT(VLOOKUP($A902,#REF!,4,FALSE),1)),"")</f>
        <v>#REF!</v>
      </c>
      <c r="K902" s="42" t="e">
        <f>IF(LEN(VLOOKUP($A902,#REF!,5,FALSE)),UPPER(RIGHT(VLOOKUP($A902,#REF!,5,FALSE),1)),"")</f>
        <v>#REF!</v>
      </c>
      <c r="L902" s="42" t="e">
        <f>IF(LEN(VLOOKUP($A902,#REF!,6,FALSE)),UPPER(RIGHT(VLOOKUP($A902,#REF!,6,FALSE),1)),"")</f>
        <v>#REF!</v>
      </c>
      <c r="M902" s="43" t="e">
        <f>IF(LEN(VLOOKUP($A902,#REF!,7,FALSE)),UPPER(RIGHT(VLOOKUP($A902,#REF!,7,FALSE),1)),"")</f>
        <v>#REF!</v>
      </c>
      <c r="N902" s="206"/>
      <c r="O902" s="206"/>
      <c r="P902" s="206"/>
      <c r="Q902" s="206"/>
      <c r="R902" s="206"/>
      <c r="S902" s="63" t="e">
        <f>HLOOKUP("Device Tree Pin Name",#REF!,MATCH($A902,#REF!,0),FALSE)</f>
        <v>#REF!</v>
      </c>
      <c r="T902" s="47" t="e">
        <f>HLOOKUP("power rail",#REF!,MATCH($A902,#REF!,0),FALSE)</f>
        <v>#REF!</v>
      </c>
      <c r="U902" s="62" t="e">
        <f>HLOOKUP("Wake Capable",#REF!,MATCH($A902,#REF!,0),FALSE)</f>
        <v>#REF!</v>
      </c>
      <c r="V902" s="62" t="e">
        <f>HLOOKUP("Strap",#REF!,MATCH($A902,#REF!,0),FALSE)</f>
        <v>#REF!</v>
      </c>
      <c r="W902" s="62"/>
      <c r="X902" s="62"/>
      <c r="Y902" s="62"/>
      <c r="Z902" s="47"/>
      <c r="AA902" s="47" t="e">
        <f>HLOOKUP("Pad type",#REF!,MATCH($A902,#REF!,0),FALSE)</f>
        <v>#REF!</v>
      </c>
      <c r="AB902" s="63"/>
      <c r="AC902" s="63" t="e">
        <f>HLOOKUP("POR Pin State",#REF!,MATCH($A902,#REF!,0),FALSE)</f>
        <v>#REF!</v>
      </c>
      <c r="AD902" s="207"/>
      <c r="AE902" s="208"/>
      <c r="AF902" s="208"/>
      <c r="AG902" s="208"/>
      <c r="AH902" s="209"/>
      <c r="AI902" s="209"/>
      <c r="AJ902" s="210"/>
      <c r="AK902" s="210"/>
      <c r="AL902" s="210"/>
      <c r="AM902" s="210"/>
      <c r="AN902" s="210"/>
      <c r="AO902" s="210"/>
      <c r="AP902" s="210"/>
      <c r="AQ902" s="215" t="s">
        <v>2169</v>
      </c>
      <c r="AR902" s="105"/>
      <c r="AS902" s="105"/>
      <c r="AT902" s="105"/>
      <c r="AU902" s="105"/>
      <c r="AV902" s="105"/>
      <c r="AW902" s="105"/>
      <c r="AX902" s="105"/>
      <c r="AY902" s="105"/>
      <c r="AZ902" s="105"/>
      <c r="BA902" s="105"/>
      <c r="BB902" s="218"/>
      <c r="BC902" s="105"/>
      <c r="BD902" s="250"/>
      <c r="BE902" s="252" t="s">
        <v>2170</v>
      </c>
      <c r="BF902" s="147" t="e">
        <f>VLOOKUP($A902,#REF!,34,FALSE)</f>
        <v>#REF!</v>
      </c>
      <c r="BG902" s="147" t="e">
        <f>VLOOKUP($A902,#REF!,22,FALSE)</f>
        <v>#REF!</v>
      </c>
      <c r="BH902" s="149"/>
    </row>
    <row r="903" s="5" customFormat="1" ht="12.95" customHeight="1" spans="1:60">
      <c r="A903" s="48" t="s">
        <v>2171</v>
      </c>
      <c r="B903" s="38" t="e">
        <f>VLOOKUP($A903,#REF!,34,FALSE)</f>
        <v>#REF!</v>
      </c>
      <c r="C903" s="39" t="str">
        <f t="shared" si="172"/>
        <v>unused_DDR_XM2_B7A_CA4</v>
      </c>
      <c r="D903" s="40" t="e">
        <f>IF(LEN(VLOOKUP($A903,#REF!,8,FALSE)),LEFT(VLOOKUP($A903,#REF!,8,FALSE),LEN(VLOOKUP($A903,#REF!,8,FALSE))-2),"")</f>
        <v>#REF!</v>
      </c>
      <c r="E903" s="41" t="e">
        <f>IF(LEN(VLOOKUP($A903,#REF!,4,FALSE)),IF(INDEX(#REF!,MATCH($A903,#REF!,0),1),LEFT(VLOOKUP($A903,#REF!,4,FALSE),LEN(VLOOKUP($A903,#REF!,4,FALSE))-2),CONCATENATE(LEFT(VLOOKUP($A903,#REF!,4,FALSE),LEN(VLOOKUP($A903,#REF!,4,FALSE))-2),"*")),"")</f>
        <v>#REF!</v>
      </c>
      <c r="F903" s="42" t="e">
        <f>IF(LEN(VLOOKUP($A903,#REF!,5,FALSE)),IF(INDEX(#REF!,MATCH($A903,#REF!,0),2),LEFT(VLOOKUP($A903,#REF!,5,FALSE),LEN(VLOOKUP($A903,#REF!,5,FALSE))-2),CONCATENATE(LEFT(VLOOKUP($A903,#REF!,5,FALSE),LEN(VLOOKUP($A903,#REF!,5,FALSE))-2),"*")),"")</f>
        <v>#REF!</v>
      </c>
      <c r="G903" s="42" t="e">
        <f>IF(LEN(VLOOKUP($A903,#REF!,6,FALSE)),IF(INDEX(#REF!,MATCH($A903,#REF!,0),3),LEFT(VLOOKUP($A903,#REF!,6,FALSE),LEN(VLOOKUP($A903,#REF!,6,FALSE))-2),CONCATENATE(LEFT(VLOOKUP($A903,#REF!,6,FALSE),LEN(VLOOKUP($A903,#REF!,6,FALSE))-2),"*")),"")</f>
        <v>#REF!</v>
      </c>
      <c r="H903" s="43" t="e">
        <f>IF(LEN(VLOOKUP($A903,#REF!,7,FALSE)),IF(INDEX(#REF!,MATCH($A903,#REF!,0),4),LEFT(VLOOKUP($A903,#REF!,7,FALSE),LEN(VLOOKUP($A903,#REF!,7,FALSE))-2),CONCATENATE(LEFT(VLOOKUP($A903,#REF!,7,FALSE),LEN(VLOOKUP($A903,#REF!,7,FALSE))-2),"*")),"")</f>
        <v>#REF!</v>
      </c>
      <c r="I903" s="54" t="e">
        <f>IF(LEN(VLOOKUP($A903,#REF!,8,FALSE)),UPPER(RIGHT(VLOOKUP($A903,#REF!,8,FALSE),1)),"")</f>
        <v>#REF!</v>
      </c>
      <c r="J903" s="42" t="e">
        <f>IF(LEN(VLOOKUP($A903,#REF!,4,FALSE)),UPPER(RIGHT(VLOOKUP($A903,#REF!,4,FALSE),1)),"")</f>
        <v>#REF!</v>
      </c>
      <c r="K903" s="42" t="e">
        <f>IF(LEN(VLOOKUP($A903,#REF!,5,FALSE)),UPPER(RIGHT(VLOOKUP($A903,#REF!,5,FALSE),1)),"")</f>
        <v>#REF!</v>
      </c>
      <c r="L903" s="42" t="e">
        <f>IF(LEN(VLOOKUP($A903,#REF!,6,FALSE)),UPPER(RIGHT(VLOOKUP($A903,#REF!,6,FALSE),1)),"")</f>
        <v>#REF!</v>
      </c>
      <c r="M903" s="43" t="e">
        <f>IF(LEN(VLOOKUP($A903,#REF!,7,FALSE)),UPPER(RIGHT(VLOOKUP($A903,#REF!,7,FALSE),1)),"")</f>
        <v>#REF!</v>
      </c>
      <c r="N903" s="206"/>
      <c r="O903" s="206"/>
      <c r="P903" s="206"/>
      <c r="Q903" s="206"/>
      <c r="R903" s="206"/>
      <c r="S903" s="63" t="e">
        <f>HLOOKUP("Device Tree Pin Name",#REF!,MATCH($A903,#REF!,0),FALSE)</f>
        <v>#REF!</v>
      </c>
      <c r="T903" s="47" t="e">
        <f>HLOOKUP("power rail",#REF!,MATCH($A903,#REF!,0),FALSE)</f>
        <v>#REF!</v>
      </c>
      <c r="U903" s="62" t="e">
        <f>HLOOKUP("Wake Capable",#REF!,MATCH($A903,#REF!,0),FALSE)</f>
        <v>#REF!</v>
      </c>
      <c r="V903" s="62" t="e">
        <f>HLOOKUP("Strap",#REF!,MATCH($A903,#REF!,0),FALSE)</f>
        <v>#REF!</v>
      </c>
      <c r="W903" s="62"/>
      <c r="X903" s="62"/>
      <c r="Y903" s="62"/>
      <c r="Z903" s="47"/>
      <c r="AA903" s="47" t="e">
        <f>HLOOKUP("Pad type",#REF!,MATCH($A903,#REF!,0),FALSE)</f>
        <v>#REF!</v>
      </c>
      <c r="AB903" s="63"/>
      <c r="AC903" s="63" t="e">
        <f>HLOOKUP("POR Pin State",#REF!,MATCH($A903,#REF!,0),FALSE)</f>
        <v>#REF!</v>
      </c>
      <c r="AD903" s="207"/>
      <c r="AE903" s="208"/>
      <c r="AF903" s="208"/>
      <c r="AG903" s="208"/>
      <c r="AH903" s="209"/>
      <c r="AI903" s="209"/>
      <c r="AJ903" s="210"/>
      <c r="AK903" s="210"/>
      <c r="AL903" s="210"/>
      <c r="AM903" s="210"/>
      <c r="AN903" s="210"/>
      <c r="AO903" s="210"/>
      <c r="AP903" s="210"/>
      <c r="AQ903" s="215" t="s">
        <v>2172</v>
      </c>
      <c r="AR903" s="105"/>
      <c r="AS903" s="105"/>
      <c r="AT903" s="105"/>
      <c r="AU903" s="105"/>
      <c r="AV903" s="105"/>
      <c r="AW903" s="105"/>
      <c r="AX903" s="105"/>
      <c r="AY903" s="105"/>
      <c r="AZ903" s="105"/>
      <c r="BA903" s="105"/>
      <c r="BB903" s="218"/>
      <c r="BC903" s="105"/>
      <c r="BD903" s="250"/>
      <c r="BE903" s="252" t="s">
        <v>2173</v>
      </c>
      <c r="BF903" s="147" t="e">
        <f>VLOOKUP($A903,#REF!,34,FALSE)</f>
        <v>#REF!</v>
      </c>
      <c r="BG903" s="147" t="e">
        <f>VLOOKUP($A903,#REF!,22,FALSE)</f>
        <v>#REF!</v>
      </c>
      <c r="BH903" s="149"/>
    </row>
    <row r="904" s="5" customFormat="1" ht="12.95" customHeight="1" spans="1:60">
      <c r="A904" s="48" t="s">
        <v>2174</v>
      </c>
      <c r="B904" s="38" t="e">
        <f>VLOOKUP($A904,#REF!,34,FALSE)</f>
        <v>#REF!</v>
      </c>
      <c r="C904" s="39" t="str">
        <f t="shared" si="172"/>
        <v>unused_DDR_XM2_B7A_CA5</v>
      </c>
      <c r="D904" s="40" t="e">
        <f>IF(LEN(VLOOKUP($A904,#REF!,8,FALSE)),LEFT(VLOOKUP($A904,#REF!,8,FALSE),LEN(VLOOKUP($A904,#REF!,8,FALSE))-2),"")</f>
        <v>#REF!</v>
      </c>
      <c r="E904" s="41" t="e">
        <f>IF(LEN(VLOOKUP($A904,#REF!,4,FALSE)),IF(INDEX(#REF!,MATCH($A904,#REF!,0),1),LEFT(VLOOKUP($A904,#REF!,4,FALSE),LEN(VLOOKUP($A904,#REF!,4,FALSE))-2),CONCATENATE(LEFT(VLOOKUP($A904,#REF!,4,FALSE),LEN(VLOOKUP($A904,#REF!,4,FALSE))-2),"*")),"")</f>
        <v>#REF!</v>
      </c>
      <c r="F904" s="42" t="e">
        <f>IF(LEN(VLOOKUP($A904,#REF!,5,FALSE)),IF(INDEX(#REF!,MATCH($A904,#REF!,0),2),LEFT(VLOOKUP($A904,#REF!,5,FALSE),LEN(VLOOKUP($A904,#REF!,5,FALSE))-2),CONCATENATE(LEFT(VLOOKUP($A904,#REF!,5,FALSE),LEN(VLOOKUP($A904,#REF!,5,FALSE))-2),"*")),"")</f>
        <v>#REF!</v>
      </c>
      <c r="G904" s="42" t="e">
        <f>IF(LEN(VLOOKUP($A904,#REF!,6,FALSE)),IF(INDEX(#REF!,MATCH($A904,#REF!,0),3),LEFT(VLOOKUP($A904,#REF!,6,FALSE),LEN(VLOOKUP($A904,#REF!,6,FALSE))-2),CONCATENATE(LEFT(VLOOKUP($A904,#REF!,6,FALSE),LEN(VLOOKUP($A904,#REF!,6,FALSE))-2),"*")),"")</f>
        <v>#REF!</v>
      </c>
      <c r="H904" s="43" t="e">
        <f>IF(LEN(VLOOKUP($A904,#REF!,7,FALSE)),IF(INDEX(#REF!,MATCH($A904,#REF!,0),4),LEFT(VLOOKUP($A904,#REF!,7,FALSE),LEN(VLOOKUP($A904,#REF!,7,FALSE))-2),CONCATENATE(LEFT(VLOOKUP($A904,#REF!,7,FALSE),LEN(VLOOKUP($A904,#REF!,7,FALSE))-2),"*")),"")</f>
        <v>#REF!</v>
      </c>
      <c r="I904" s="54" t="e">
        <f>IF(LEN(VLOOKUP($A904,#REF!,8,FALSE)),UPPER(RIGHT(VLOOKUP($A904,#REF!,8,FALSE),1)),"")</f>
        <v>#REF!</v>
      </c>
      <c r="J904" s="42" t="e">
        <f>IF(LEN(VLOOKUP($A904,#REF!,4,FALSE)),UPPER(RIGHT(VLOOKUP($A904,#REF!,4,FALSE),1)),"")</f>
        <v>#REF!</v>
      </c>
      <c r="K904" s="42" t="e">
        <f>IF(LEN(VLOOKUP($A904,#REF!,5,FALSE)),UPPER(RIGHT(VLOOKUP($A904,#REF!,5,FALSE),1)),"")</f>
        <v>#REF!</v>
      </c>
      <c r="L904" s="42" t="e">
        <f>IF(LEN(VLOOKUP($A904,#REF!,6,FALSE)),UPPER(RIGHT(VLOOKUP($A904,#REF!,6,FALSE),1)),"")</f>
        <v>#REF!</v>
      </c>
      <c r="M904" s="43" t="e">
        <f>IF(LEN(VLOOKUP($A904,#REF!,7,FALSE)),UPPER(RIGHT(VLOOKUP($A904,#REF!,7,FALSE),1)),"")</f>
        <v>#REF!</v>
      </c>
      <c r="N904" s="206"/>
      <c r="O904" s="206"/>
      <c r="P904" s="206"/>
      <c r="Q904" s="206"/>
      <c r="R904" s="206"/>
      <c r="S904" s="63" t="e">
        <f>HLOOKUP("Device Tree Pin Name",#REF!,MATCH($A904,#REF!,0),FALSE)</f>
        <v>#REF!</v>
      </c>
      <c r="T904" s="47" t="e">
        <f>HLOOKUP("power rail",#REF!,MATCH($A904,#REF!,0),FALSE)</f>
        <v>#REF!</v>
      </c>
      <c r="U904" s="62" t="e">
        <f>HLOOKUP("Wake Capable",#REF!,MATCH($A904,#REF!,0),FALSE)</f>
        <v>#REF!</v>
      </c>
      <c r="V904" s="62" t="e">
        <f>HLOOKUP("Strap",#REF!,MATCH($A904,#REF!,0),FALSE)</f>
        <v>#REF!</v>
      </c>
      <c r="W904" s="62"/>
      <c r="X904" s="62"/>
      <c r="Y904" s="62"/>
      <c r="Z904" s="47"/>
      <c r="AA904" s="47" t="e">
        <f>HLOOKUP("Pad type",#REF!,MATCH($A904,#REF!,0),FALSE)</f>
        <v>#REF!</v>
      </c>
      <c r="AB904" s="63"/>
      <c r="AC904" s="63" t="e">
        <f>HLOOKUP("POR Pin State",#REF!,MATCH($A904,#REF!,0),FALSE)</f>
        <v>#REF!</v>
      </c>
      <c r="AD904" s="207"/>
      <c r="AE904" s="208"/>
      <c r="AF904" s="208"/>
      <c r="AG904" s="208"/>
      <c r="AH904" s="209"/>
      <c r="AI904" s="209"/>
      <c r="AJ904" s="210"/>
      <c r="AK904" s="210"/>
      <c r="AL904" s="210"/>
      <c r="AM904" s="210"/>
      <c r="AN904" s="210"/>
      <c r="AO904" s="210"/>
      <c r="AP904" s="210"/>
      <c r="AQ904" s="215" t="s">
        <v>2175</v>
      </c>
      <c r="AR904" s="105"/>
      <c r="AS904" s="105"/>
      <c r="AT904" s="105"/>
      <c r="AU904" s="105"/>
      <c r="AV904" s="105"/>
      <c r="AW904" s="105"/>
      <c r="AX904" s="105"/>
      <c r="AY904" s="105"/>
      <c r="AZ904" s="105"/>
      <c r="BA904" s="105"/>
      <c r="BB904" s="218"/>
      <c r="BC904" s="105"/>
      <c r="BD904" s="250"/>
      <c r="BE904" s="252" t="s">
        <v>2176</v>
      </c>
      <c r="BF904" s="147" t="e">
        <f>VLOOKUP($A904,#REF!,34,FALSE)</f>
        <v>#REF!</v>
      </c>
      <c r="BG904" s="147" t="e">
        <f>VLOOKUP($A904,#REF!,22,FALSE)</f>
        <v>#REF!</v>
      </c>
      <c r="BH904" s="149"/>
    </row>
    <row r="905" s="5" customFormat="1" ht="12.95" customHeight="1" spans="1:60">
      <c r="A905" s="48" t="s">
        <v>2177</v>
      </c>
      <c r="B905" s="38" t="e">
        <f>VLOOKUP($A905,#REF!,34,FALSE)</f>
        <v>#REF!</v>
      </c>
      <c r="C905" s="39" t="str">
        <f t="shared" si="172"/>
        <v>unused_DDR_XM2_B7A_CA6</v>
      </c>
      <c r="D905" s="40" t="e">
        <f>IF(LEN(VLOOKUP($A905,#REF!,8,FALSE)),LEFT(VLOOKUP($A905,#REF!,8,FALSE),LEN(VLOOKUP($A905,#REF!,8,FALSE))-2),"")</f>
        <v>#REF!</v>
      </c>
      <c r="E905" s="41" t="e">
        <f>IF(LEN(VLOOKUP($A905,#REF!,4,FALSE)),IF(INDEX(#REF!,MATCH($A905,#REF!,0),1),LEFT(VLOOKUP($A905,#REF!,4,FALSE),LEN(VLOOKUP($A905,#REF!,4,FALSE))-2),CONCATENATE(LEFT(VLOOKUP($A905,#REF!,4,FALSE),LEN(VLOOKUP($A905,#REF!,4,FALSE))-2),"*")),"")</f>
        <v>#REF!</v>
      </c>
      <c r="F905" s="42" t="e">
        <f>IF(LEN(VLOOKUP($A905,#REF!,5,FALSE)),IF(INDEX(#REF!,MATCH($A905,#REF!,0),2),LEFT(VLOOKUP($A905,#REF!,5,FALSE),LEN(VLOOKUP($A905,#REF!,5,FALSE))-2),CONCATENATE(LEFT(VLOOKUP($A905,#REF!,5,FALSE),LEN(VLOOKUP($A905,#REF!,5,FALSE))-2),"*")),"")</f>
        <v>#REF!</v>
      </c>
      <c r="G905" s="42" t="e">
        <f>IF(LEN(VLOOKUP($A905,#REF!,6,FALSE)),IF(INDEX(#REF!,MATCH($A905,#REF!,0),3),LEFT(VLOOKUP($A905,#REF!,6,FALSE),LEN(VLOOKUP($A905,#REF!,6,FALSE))-2),CONCATENATE(LEFT(VLOOKUP($A905,#REF!,6,FALSE),LEN(VLOOKUP($A905,#REF!,6,FALSE))-2),"*")),"")</f>
        <v>#REF!</v>
      </c>
      <c r="H905" s="43" t="e">
        <f>IF(LEN(VLOOKUP($A905,#REF!,7,FALSE)),IF(INDEX(#REF!,MATCH($A905,#REF!,0),4),LEFT(VLOOKUP($A905,#REF!,7,FALSE),LEN(VLOOKUP($A905,#REF!,7,FALSE))-2),CONCATENATE(LEFT(VLOOKUP($A905,#REF!,7,FALSE),LEN(VLOOKUP($A905,#REF!,7,FALSE))-2),"*")),"")</f>
        <v>#REF!</v>
      </c>
      <c r="I905" s="54" t="e">
        <f>IF(LEN(VLOOKUP($A905,#REF!,8,FALSE)),UPPER(RIGHT(VLOOKUP($A905,#REF!,8,FALSE),1)),"")</f>
        <v>#REF!</v>
      </c>
      <c r="J905" s="42" t="e">
        <f>IF(LEN(VLOOKUP($A905,#REF!,4,FALSE)),UPPER(RIGHT(VLOOKUP($A905,#REF!,4,FALSE),1)),"")</f>
        <v>#REF!</v>
      </c>
      <c r="K905" s="42" t="e">
        <f>IF(LEN(VLOOKUP($A905,#REF!,5,FALSE)),UPPER(RIGHT(VLOOKUP($A905,#REF!,5,FALSE),1)),"")</f>
        <v>#REF!</v>
      </c>
      <c r="L905" s="42" t="e">
        <f>IF(LEN(VLOOKUP($A905,#REF!,6,FALSE)),UPPER(RIGHT(VLOOKUP($A905,#REF!,6,FALSE),1)),"")</f>
        <v>#REF!</v>
      </c>
      <c r="M905" s="43" t="e">
        <f>IF(LEN(VLOOKUP($A905,#REF!,7,FALSE)),UPPER(RIGHT(VLOOKUP($A905,#REF!,7,FALSE),1)),"")</f>
        <v>#REF!</v>
      </c>
      <c r="N905" s="206"/>
      <c r="O905" s="206"/>
      <c r="P905" s="206"/>
      <c r="Q905" s="206"/>
      <c r="R905" s="206"/>
      <c r="S905" s="63" t="e">
        <f>HLOOKUP("Device Tree Pin Name",#REF!,MATCH($A905,#REF!,0),FALSE)</f>
        <v>#REF!</v>
      </c>
      <c r="T905" s="47" t="e">
        <f>HLOOKUP("power rail",#REF!,MATCH($A905,#REF!,0),FALSE)</f>
        <v>#REF!</v>
      </c>
      <c r="U905" s="62" t="e">
        <f>HLOOKUP("Wake Capable",#REF!,MATCH($A905,#REF!,0),FALSE)</f>
        <v>#REF!</v>
      </c>
      <c r="V905" s="62" t="e">
        <f>HLOOKUP("Strap",#REF!,MATCH($A905,#REF!,0),FALSE)</f>
        <v>#REF!</v>
      </c>
      <c r="W905" s="62"/>
      <c r="X905" s="62"/>
      <c r="Y905" s="62"/>
      <c r="Z905" s="47"/>
      <c r="AA905" s="47" t="e">
        <f>HLOOKUP("Pad type",#REF!,MATCH($A905,#REF!,0),FALSE)</f>
        <v>#REF!</v>
      </c>
      <c r="AB905" s="63"/>
      <c r="AC905" s="63" t="e">
        <f>HLOOKUP("POR Pin State",#REF!,MATCH($A905,#REF!,0),FALSE)</f>
        <v>#REF!</v>
      </c>
      <c r="AD905" s="207"/>
      <c r="AE905" s="208"/>
      <c r="AF905" s="208"/>
      <c r="AG905" s="208"/>
      <c r="AH905" s="209"/>
      <c r="AI905" s="209"/>
      <c r="AJ905" s="210"/>
      <c r="AK905" s="210"/>
      <c r="AL905" s="210"/>
      <c r="AM905" s="210"/>
      <c r="AN905" s="210"/>
      <c r="AO905" s="210"/>
      <c r="AP905" s="210"/>
      <c r="AQ905" s="215" t="s">
        <v>2178</v>
      </c>
      <c r="AR905" s="105"/>
      <c r="AS905" s="105"/>
      <c r="AT905" s="105"/>
      <c r="AU905" s="105"/>
      <c r="AV905" s="105"/>
      <c r="AW905" s="105"/>
      <c r="AX905" s="105"/>
      <c r="AY905" s="105"/>
      <c r="AZ905" s="105"/>
      <c r="BA905" s="105"/>
      <c r="BB905" s="218"/>
      <c r="BC905" s="105"/>
      <c r="BD905" s="250"/>
      <c r="BE905" s="252" t="s">
        <v>2179</v>
      </c>
      <c r="BF905" s="147" t="e">
        <f>VLOOKUP($A905,#REF!,34,FALSE)</f>
        <v>#REF!</v>
      </c>
      <c r="BG905" s="147" t="e">
        <f>VLOOKUP($A905,#REF!,22,FALSE)</f>
        <v>#REF!</v>
      </c>
      <c r="BH905" s="149"/>
    </row>
    <row r="906" s="5" customFormat="1" ht="12.95" customHeight="1" spans="1:60">
      <c r="A906" s="48" t="s">
        <v>2180</v>
      </c>
      <c r="B906" s="38" t="e">
        <f>VLOOKUP($A906,#REF!,34,FALSE)</f>
        <v>#REF!</v>
      </c>
      <c r="C906" s="39" t="str">
        <f t="shared" si="172"/>
        <v>unused_DDR_XM2_B7B_CA0</v>
      </c>
      <c r="D906" s="40" t="e">
        <f>IF(LEN(VLOOKUP($A906,#REF!,8,FALSE)),LEFT(VLOOKUP($A906,#REF!,8,FALSE),LEN(VLOOKUP($A906,#REF!,8,FALSE))-2),"")</f>
        <v>#REF!</v>
      </c>
      <c r="E906" s="41" t="e">
        <f>IF(LEN(VLOOKUP($A906,#REF!,4,FALSE)),IF(INDEX(#REF!,MATCH($A906,#REF!,0),1),LEFT(VLOOKUP($A906,#REF!,4,FALSE),LEN(VLOOKUP($A906,#REF!,4,FALSE))-2),CONCATENATE(LEFT(VLOOKUP($A906,#REF!,4,FALSE),LEN(VLOOKUP($A906,#REF!,4,FALSE))-2),"*")),"")</f>
        <v>#REF!</v>
      </c>
      <c r="F906" s="42" t="e">
        <f>IF(LEN(VLOOKUP($A906,#REF!,5,FALSE)),IF(INDEX(#REF!,MATCH($A906,#REF!,0),2),LEFT(VLOOKUP($A906,#REF!,5,FALSE),LEN(VLOOKUP($A906,#REF!,5,FALSE))-2),CONCATENATE(LEFT(VLOOKUP($A906,#REF!,5,FALSE),LEN(VLOOKUP($A906,#REF!,5,FALSE))-2),"*")),"")</f>
        <v>#REF!</v>
      </c>
      <c r="G906" s="42" t="e">
        <f>IF(LEN(VLOOKUP($A906,#REF!,6,FALSE)),IF(INDEX(#REF!,MATCH($A906,#REF!,0),3),LEFT(VLOOKUP($A906,#REF!,6,FALSE),LEN(VLOOKUP($A906,#REF!,6,FALSE))-2),CONCATENATE(LEFT(VLOOKUP($A906,#REF!,6,FALSE),LEN(VLOOKUP($A906,#REF!,6,FALSE))-2),"*")),"")</f>
        <v>#REF!</v>
      </c>
      <c r="H906" s="43" t="e">
        <f>IF(LEN(VLOOKUP($A906,#REF!,7,FALSE)),IF(INDEX(#REF!,MATCH($A906,#REF!,0),4),LEFT(VLOOKUP($A906,#REF!,7,FALSE),LEN(VLOOKUP($A906,#REF!,7,FALSE))-2),CONCATENATE(LEFT(VLOOKUP($A906,#REF!,7,FALSE),LEN(VLOOKUP($A906,#REF!,7,FALSE))-2),"*")),"")</f>
        <v>#REF!</v>
      </c>
      <c r="I906" s="54" t="e">
        <f>IF(LEN(VLOOKUP($A906,#REF!,8,FALSE)),UPPER(RIGHT(VLOOKUP($A906,#REF!,8,FALSE),1)),"")</f>
        <v>#REF!</v>
      </c>
      <c r="J906" s="42" t="e">
        <f>IF(LEN(VLOOKUP($A906,#REF!,4,FALSE)),UPPER(RIGHT(VLOOKUP($A906,#REF!,4,FALSE),1)),"")</f>
        <v>#REF!</v>
      </c>
      <c r="K906" s="42" t="e">
        <f>IF(LEN(VLOOKUP($A906,#REF!,5,FALSE)),UPPER(RIGHT(VLOOKUP($A906,#REF!,5,FALSE),1)),"")</f>
        <v>#REF!</v>
      </c>
      <c r="L906" s="42" t="e">
        <f>IF(LEN(VLOOKUP($A906,#REF!,6,FALSE)),UPPER(RIGHT(VLOOKUP($A906,#REF!,6,FALSE),1)),"")</f>
        <v>#REF!</v>
      </c>
      <c r="M906" s="43" t="e">
        <f>IF(LEN(VLOOKUP($A906,#REF!,7,FALSE)),UPPER(RIGHT(VLOOKUP($A906,#REF!,7,FALSE),1)),"")</f>
        <v>#REF!</v>
      </c>
      <c r="N906" s="206"/>
      <c r="O906" s="206"/>
      <c r="P906" s="206"/>
      <c r="Q906" s="206"/>
      <c r="R906" s="206"/>
      <c r="S906" s="63" t="e">
        <f>HLOOKUP("Device Tree Pin Name",#REF!,MATCH($A906,#REF!,0),FALSE)</f>
        <v>#REF!</v>
      </c>
      <c r="T906" s="47" t="e">
        <f>HLOOKUP("power rail",#REF!,MATCH($A906,#REF!,0),FALSE)</f>
        <v>#REF!</v>
      </c>
      <c r="U906" s="62" t="e">
        <f>HLOOKUP("Wake Capable",#REF!,MATCH($A906,#REF!,0),FALSE)</f>
        <v>#REF!</v>
      </c>
      <c r="V906" s="62" t="e">
        <f>HLOOKUP("Strap",#REF!,MATCH($A906,#REF!,0),FALSE)</f>
        <v>#REF!</v>
      </c>
      <c r="W906" s="62"/>
      <c r="X906" s="62"/>
      <c r="Y906" s="62"/>
      <c r="Z906" s="47"/>
      <c r="AA906" s="47" t="e">
        <f>HLOOKUP("Pad type",#REF!,MATCH($A906,#REF!,0),FALSE)</f>
        <v>#REF!</v>
      </c>
      <c r="AB906" s="63"/>
      <c r="AC906" s="63" t="e">
        <f>HLOOKUP("POR Pin State",#REF!,MATCH($A906,#REF!,0),FALSE)</f>
        <v>#REF!</v>
      </c>
      <c r="AD906" s="207"/>
      <c r="AE906" s="208"/>
      <c r="AF906" s="208"/>
      <c r="AG906" s="208"/>
      <c r="AH906" s="209"/>
      <c r="AI906" s="209"/>
      <c r="AJ906" s="210"/>
      <c r="AK906" s="210"/>
      <c r="AL906" s="210"/>
      <c r="AM906" s="210"/>
      <c r="AN906" s="210"/>
      <c r="AO906" s="210"/>
      <c r="AP906" s="210"/>
      <c r="AQ906" s="215" t="s">
        <v>2181</v>
      </c>
      <c r="AR906" s="105"/>
      <c r="AS906" s="105"/>
      <c r="AT906" s="105"/>
      <c r="AU906" s="105"/>
      <c r="AV906" s="105"/>
      <c r="AW906" s="105"/>
      <c r="AX906" s="105"/>
      <c r="AY906" s="105"/>
      <c r="AZ906" s="105"/>
      <c r="BA906" s="105"/>
      <c r="BB906" s="218"/>
      <c r="BC906" s="105"/>
      <c r="BD906" s="250"/>
      <c r="BE906" s="252" t="s">
        <v>2182</v>
      </c>
      <c r="BF906" s="147" t="e">
        <f>VLOOKUP($A906,#REF!,34,FALSE)</f>
        <v>#REF!</v>
      </c>
      <c r="BG906" s="147" t="e">
        <f>VLOOKUP($A906,#REF!,22,FALSE)</f>
        <v>#REF!</v>
      </c>
      <c r="BH906" s="149"/>
    </row>
    <row r="907" s="5" customFormat="1" ht="12.95" customHeight="1" spans="1:60">
      <c r="A907" s="10" t="s">
        <v>2183</v>
      </c>
      <c r="B907" s="38" t="e">
        <f>VLOOKUP($A907,#REF!,34,FALSE)</f>
        <v>#REF!</v>
      </c>
      <c r="C907" s="39" t="str">
        <f t="shared" si="172"/>
        <v>unused_DDR_XM2_B7B_CA1</v>
      </c>
      <c r="D907" s="40" t="e">
        <f>IF(LEN(VLOOKUP($A907,#REF!,8,FALSE)),LEFT(VLOOKUP($A907,#REF!,8,FALSE),LEN(VLOOKUP($A907,#REF!,8,FALSE))-2),"")</f>
        <v>#REF!</v>
      </c>
      <c r="E907" s="41" t="e">
        <f>IF(LEN(VLOOKUP($A907,#REF!,4,FALSE)),IF(INDEX(#REF!,MATCH($A907,#REF!,0),1),LEFT(VLOOKUP($A907,#REF!,4,FALSE),LEN(VLOOKUP($A907,#REF!,4,FALSE))-2),CONCATENATE(LEFT(VLOOKUP($A907,#REF!,4,FALSE),LEN(VLOOKUP($A907,#REF!,4,FALSE))-2),"*")),"")</f>
        <v>#REF!</v>
      </c>
      <c r="F907" s="42" t="e">
        <f>IF(LEN(VLOOKUP($A907,#REF!,5,FALSE)),IF(INDEX(#REF!,MATCH($A907,#REF!,0),2),LEFT(VLOOKUP($A907,#REF!,5,FALSE),LEN(VLOOKUP($A907,#REF!,5,FALSE))-2),CONCATENATE(LEFT(VLOOKUP($A907,#REF!,5,FALSE),LEN(VLOOKUP($A907,#REF!,5,FALSE))-2),"*")),"")</f>
        <v>#REF!</v>
      </c>
      <c r="G907" s="42" t="e">
        <f>IF(LEN(VLOOKUP($A907,#REF!,6,FALSE)),IF(INDEX(#REF!,MATCH($A907,#REF!,0),3),LEFT(VLOOKUP($A907,#REF!,6,FALSE),LEN(VLOOKUP($A907,#REF!,6,FALSE))-2),CONCATENATE(LEFT(VLOOKUP($A907,#REF!,6,FALSE),LEN(VLOOKUP($A907,#REF!,6,FALSE))-2),"*")),"")</f>
        <v>#REF!</v>
      </c>
      <c r="H907" s="43" t="e">
        <f>IF(LEN(VLOOKUP($A907,#REF!,7,FALSE)),IF(INDEX(#REF!,MATCH($A907,#REF!,0),4),LEFT(VLOOKUP($A907,#REF!,7,FALSE),LEN(VLOOKUP($A907,#REF!,7,FALSE))-2),CONCATENATE(LEFT(VLOOKUP($A907,#REF!,7,FALSE),LEN(VLOOKUP($A907,#REF!,7,FALSE))-2),"*")),"")</f>
        <v>#REF!</v>
      </c>
      <c r="I907" s="54" t="e">
        <f>IF(LEN(VLOOKUP($A907,#REF!,8,FALSE)),UPPER(RIGHT(VLOOKUP($A907,#REF!,8,FALSE),1)),"")</f>
        <v>#REF!</v>
      </c>
      <c r="J907" s="42" t="e">
        <f>IF(LEN(VLOOKUP($A907,#REF!,4,FALSE)),UPPER(RIGHT(VLOOKUP($A907,#REF!,4,FALSE),1)),"")</f>
        <v>#REF!</v>
      </c>
      <c r="K907" s="42" t="e">
        <f>IF(LEN(VLOOKUP($A907,#REF!,5,FALSE)),UPPER(RIGHT(VLOOKUP($A907,#REF!,5,FALSE),1)),"")</f>
        <v>#REF!</v>
      </c>
      <c r="L907" s="42" t="e">
        <f>IF(LEN(VLOOKUP($A907,#REF!,6,FALSE)),UPPER(RIGHT(VLOOKUP($A907,#REF!,6,FALSE),1)),"")</f>
        <v>#REF!</v>
      </c>
      <c r="M907" s="43" t="e">
        <f>IF(LEN(VLOOKUP($A907,#REF!,7,FALSE)),UPPER(RIGHT(VLOOKUP($A907,#REF!,7,FALSE),1)),"")</f>
        <v>#REF!</v>
      </c>
      <c r="N907" s="206"/>
      <c r="O907" s="206"/>
      <c r="P907" s="206"/>
      <c r="Q907" s="206"/>
      <c r="R907" s="206"/>
      <c r="S907" s="63" t="e">
        <f>HLOOKUP("Device Tree Pin Name",#REF!,MATCH($A907,#REF!,0),FALSE)</f>
        <v>#REF!</v>
      </c>
      <c r="T907" s="47" t="e">
        <f>HLOOKUP("power rail",#REF!,MATCH($A907,#REF!,0),FALSE)</f>
        <v>#REF!</v>
      </c>
      <c r="U907" s="62" t="e">
        <f>HLOOKUP("Wake Capable",#REF!,MATCH($A907,#REF!,0),FALSE)</f>
        <v>#REF!</v>
      </c>
      <c r="V907" s="62" t="e">
        <f>HLOOKUP("Strap",#REF!,MATCH($A907,#REF!,0),FALSE)</f>
        <v>#REF!</v>
      </c>
      <c r="W907" s="62"/>
      <c r="X907" s="62"/>
      <c r="Y907" s="62"/>
      <c r="Z907" s="47"/>
      <c r="AA907" s="47" t="e">
        <f>HLOOKUP("Pad type",#REF!,MATCH($A907,#REF!,0),FALSE)</f>
        <v>#REF!</v>
      </c>
      <c r="AB907" s="63"/>
      <c r="AC907" s="63" t="e">
        <f>HLOOKUP("POR Pin State",#REF!,MATCH($A907,#REF!,0),FALSE)</f>
        <v>#REF!</v>
      </c>
      <c r="AD907" s="207"/>
      <c r="AE907" s="208"/>
      <c r="AF907" s="208"/>
      <c r="AG907" s="208"/>
      <c r="AH907" s="209"/>
      <c r="AI907" s="209"/>
      <c r="AJ907" s="210"/>
      <c r="AK907" s="210"/>
      <c r="AL907" s="210"/>
      <c r="AM907" s="210"/>
      <c r="AN907" s="210"/>
      <c r="AO907" s="210"/>
      <c r="AP907" s="210"/>
      <c r="AQ907" s="215" t="s">
        <v>2184</v>
      </c>
      <c r="AR907" s="105"/>
      <c r="AS907" s="105"/>
      <c r="AT907" s="105"/>
      <c r="AU907" s="105"/>
      <c r="AV907" s="105"/>
      <c r="AW907" s="105"/>
      <c r="AX907" s="105"/>
      <c r="AY907" s="105"/>
      <c r="AZ907" s="105"/>
      <c r="BA907" s="105"/>
      <c r="BB907" s="218"/>
      <c r="BC907" s="105"/>
      <c r="BD907" s="250"/>
      <c r="BE907" s="252" t="s">
        <v>2185</v>
      </c>
      <c r="BF907" s="147" t="e">
        <f>VLOOKUP($A907,#REF!,34,FALSE)</f>
        <v>#REF!</v>
      </c>
      <c r="BG907" s="147" t="e">
        <f>VLOOKUP($A907,#REF!,22,FALSE)</f>
        <v>#REF!</v>
      </c>
      <c r="BH907" s="149"/>
    </row>
    <row r="908" s="5" customFormat="1" ht="12.95" customHeight="1" spans="1:60">
      <c r="A908" s="10" t="s">
        <v>2186</v>
      </c>
      <c r="B908" s="38" t="e">
        <f>VLOOKUP($A908,#REF!,34,FALSE)</f>
        <v>#REF!</v>
      </c>
      <c r="C908" s="39" t="str">
        <f t="shared" si="172"/>
        <v>unused_DDR_XM2_B7B_CA2</v>
      </c>
      <c r="D908" s="40" t="e">
        <f>IF(LEN(VLOOKUP($A908,#REF!,8,FALSE)),LEFT(VLOOKUP($A908,#REF!,8,FALSE),LEN(VLOOKUP($A908,#REF!,8,FALSE))-2),"")</f>
        <v>#REF!</v>
      </c>
      <c r="E908" s="41" t="e">
        <f>IF(LEN(VLOOKUP($A908,#REF!,4,FALSE)),IF(INDEX(#REF!,MATCH($A908,#REF!,0),1),LEFT(VLOOKUP($A908,#REF!,4,FALSE),LEN(VLOOKUP($A908,#REF!,4,FALSE))-2),CONCATENATE(LEFT(VLOOKUP($A908,#REF!,4,FALSE),LEN(VLOOKUP($A908,#REF!,4,FALSE))-2),"*")),"")</f>
        <v>#REF!</v>
      </c>
      <c r="F908" s="42" t="e">
        <f>IF(LEN(VLOOKUP($A908,#REF!,5,FALSE)),IF(INDEX(#REF!,MATCH($A908,#REF!,0),2),LEFT(VLOOKUP($A908,#REF!,5,FALSE),LEN(VLOOKUP($A908,#REF!,5,FALSE))-2),CONCATENATE(LEFT(VLOOKUP($A908,#REF!,5,FALSE),LEN(VLOOKUP($A908,#REF!,5,FALSE))-2),"*")),"")</f>
        <v>#REF!</v>
      </c>
      <c r="G908" s="42" t="e">
        <f>IF(LEN(VLOOKUP($A908,#REF!,6,FALSE)),IF(INDEX(#REF!,MATCH($A908,#REF!,0),3),LEFT(VLOOKUP($A908,#REF!,6,FALSE),LEN(VLOOKUP($A908,#REF!,6,FALSE))-2),CONCATENATE(LEFT(VLOOKUP($A908,#REF!,6,FALSE),LEN(VLOOKUP($A908,#REF!,6,FALSE))-2),"*")),"")</f>
        <v>#REF!</v>
      </c>
      <c r="H908" s="43" t="e">
        <f>IF(LEN(VLOOKUP($A908,#REF!,7,FALSE)),IF(INDEX(#REF!,MATCH($A908,#REF!,0),4),LEFT(VLOOKUP($A908,#REF!,7,FALSE),LEN(VLOOKUP($A908,#REF!,7,FALSE))-2),CONCATENATE(LEFT(VLOOKUP($A908,#REF!,7,FALSE),LEN(VLOOKUP($A908,#REF!,7,FALSE))-2),"*")),"")</f>
        <v>#REF!</v>
      </c>
      <c r="I908" s="54" t="e">
        <f>IF(LEN(VLOOKUP($A908,#REF!,8,FALSE)),UPPER(RIGHT(VLOOKUP($A908,#REF!,8,FALSE),1)),"")</f>
        <v>#REF!</v>
      </c>
      <c r="J908" s="42" t="e">
        <f>IF(LEN(VLOOKUP($A908,#REF!,4,FALSE)),UPPER(RIGHT(VLOOKUP($A908,#REF!,4,FALSE),1)),"")</f>
        <v>#REF!</v>
      </c>
      <c r="K908" s="42" t="e">
        <f>IF(LEN(VLOOKUP($A908,#REF!,5,FALSE)),UPPER(RIGHT(VLOOKUP($A908,#REF!,5,FALSE),1)),"")</f>
        <v>#REF!</v>
      </c>
      <c r="L908" s="42" t="e">
        <f>IF(LEN(VLOOKUP($A908,#REF!,6,FALSE)),UPPER(RIGHT(VLOOKUP($A908,#REF!,6,FALSE),1)),"")</f>
        <v>#REF!</v>
      </c>
      <c r="M908" s="43" t="e">
        <f>IF(LEN(VLOOKUP($A908,#REF!,7,FALSE)),UPPER(RIGHT(VLOOKUP($A908,#REF!,7,FALSE),1)),"")</f>
        <v>#REF!</v>
      </c>
      <c r="N908" s="206"/>
      <c r="O908" s="206"/>
      <c r="P908" s="206"/>
      <c r="Q908" s="206"/>
      <c r="R908" s="206"/>
      <c r="S908" s="63" t="e">
        <f>HLOOKUP("Device Tree Pin Name",#REF!,MATCH($A908,#REF!,0),FALSE)</f>
        <v>#REF!</v>
      </c>
      <c r="T908" s="47" t="e">
        <f>HLOOKUP("power rail",#REF!,MATCH($A908,#REF!,0),FALSE)</f>
        <v>#REF!</v>
      </c>
      <c r="U908" s="62" t="e">
        <f>HLOOKUP("Wake Capable",#REF!,MATCH($A908,#REF!,0),FALSE)</f>
        <v>#REF!</v>
      </c>
      <c r="V908" s="62" t="e">
        <f>HLOOKUP("Strap",#REF!,MATCH($A908,#REF!,0),FALSE)</f>
        <v>#REF!</v>
      </c>
      <c r="W908" s="62"/>
      <c r="X908" s="62"/>
      <c r="Y908" s="62"/>
      <c r="Z908" s="47"/>
      <c r="AA908" s="47" t="e">
        <f>HLOOKUP("Pad type",#REF!,MATCH($A908,#REF!,0),FALSE)</f>
        <v>#REF!</v>
      </c>
      <c r="AB908" s="63"/>
      <c r="AC908" s="63" t="e">
        <f>HLOOKUP("POR Pin State",#REF!,MATCH($A908,#REF!,0),FALSE)</f>
        <v>#REF!</v>
      </c>
      <c r="AD908" s="207"/>
      <c r="AE908" s="208"/>
      <c r="AF908" s="208"/>
      <c r="AG908" s="208"/>
      <c r="AH908" s="209"/>
      <c r="AI908" s="209"/>
      <c r="AJ908" s="210"/>
      <c r="AK908" s="210"/>
      <c r="AL908" s="210"/>
      <c r="AM908" s="210"/>
      <c r="AN908" s="210"/>
      <c r="AO908" s="210"/>
      <c r="AP908" s="210"/>
      <c r="AQ908" s="215" t="s">
        <v>2187</v>
      </c>
      <c r="AR908" s="105"/>
      <c r="AS908" s="105"/>
      <c r="AT908" s="105"/>
      <c r="AU908" s="105"/>
      <c r="AV908" s="105"/>
      <c r="AW908" s="105"/>
      <c r="AX908" s="105"/>
      <c r="AY908" s="105"/>
      <c r="AZ908" s="105"/>
      <c r="BA908" s="105"/>
      <c r="BB908" s="218"/>
      <c r="BC908" s="105"/>
      <c r="BD908" s="250"/>
      <c r="BE908" s="252" t="s">
        <v>2188</v>
      </c>
      <c r="BF908" s="147" t="e">
        <f>VLOOKUP($A908,#REF!,34,FALSE)</f>
        <v>#REF!</v>
      </c>
      <c r="BG908" s="147" t="e">
        <f>VLOOKUP($A908,#REF!,22,FALSE)</f>
        <v>#REF!</v>
      </c>
      <c r="BH908" s="149"/>
    </row>
    <row r="909" s="5" customFormat="1" ht="12.95" customHeight="1" spans="1:60">
      <c r="A909" s="48" t="s">
        <v>2189</v>
      </c>
      <c r="B909" s="38" t="e">
        <f>VLOOKUP($A909,#REF!,34,FALSE)</f>
        <v>#REF!</v>
      </c>
      <c r="C909" s="39" t="str">
        <f t="shared" si="172"/>
        <v>unused_DDR_XM2_B7B_CA3</v>
      </c>
      <c r="D909" s="40" t="e">
        <f>IF(LEN(VLOOKUP($A909,#REF!,8,FALSE)),LEFT(VLOOKUP($A909,#REF!,8,FALSE),LEN(VLOOKUP($A909,#REF!,8,FALSE))-2),"")</f>
        <v>#REF!</v>
      </c>
      <c r="E909" s="41" t="e">
        <f>IF(LEN(VLOOKUP($A909,#REF!,4,FALSE)),IF(INDEX(#REF!,MATCH($A909,#REF!,0),1),LEFT(VLOOKUP($A909,#REF!,4,FALSE),LEN(VLOOKUP($A909,#REF!,4,FALSE))-2),CONCATENATE(LEFT(VLOOKUP($A909,#REF!,4,FALSE),LEN(VLOOKUP($A909,#REF!,4,FALSE))-2),"*")),"")</f>
        <v>#REF!</v>
      </c>
      <c r="F909" s="42" t="e">
        <f>IF(LEN(VLOOKUP($A909,#REF!,5,FALSE)),IF(INDEX(#REF!,MATCH($A909,#REF!,0),2),LEFT(VLOOKUP($A909,#REF!,5,FALSE),LEN(VLOOKUP($A909,#REF!,5,FALSE))-2),CONCATENATE(LEFT(VLOOKUP($A909,#REF!,5,FALSE),LEN(VLOOKUP($A909,#REF!,5,FALSE))-2),"*")),"")</f>
        <v>#REF!</v>
      </c>
      <c r="G909" s="42" t="e">
        <f>IF(LEN(VLOOKUP($A909,#REF!,6,FALSE)),IF(INDEX(#REF!,MATCH($A909,#REF!,0),3),LEFT(VLOOKUP($A909,#REF!,6,FALSE),LEN(VLOOKUP($A909,#REF!,6,FALSE))-2),CONCATENATE(LEFT(VLOOKUP($A909,#REF!,6,FALSE),LEN(VLOOKUP($A909,#REF!,6,FALSE))-2),"*")),"")</f>
        <v>#REF!</v>
      </c>
      <c r="H909" s="43" t="e">
        <f>IF(LEN(VLOOKUP($A909,#REF!,7,FALSE)),IF(INDEX(#REF!,MATCH($A909,#REF!,0),4),LEFT(VLOOKUP($A909,#REF!,7,FALSE),LEN(VLOOKUP($A909,#REF!,7,FALSE))-2),CONCATENATE(LEFT(VLOOKUP($A909,#REF!,7,FALSE),LEN(VLOOKUP($A909,#REF!,7,FALSE))-2),"*")),"")</f>
        <v>#REF!</v>
      </c>
      <c r="I909" s="54" t="e">
        <f>IF(LEN(VLOOKUP($A909,#REF!,8,FALSE)),UPPER(RIGHT(VLOOKUP($A909,#REF!,8,FALSE),1)),"")</f>
        <v>#REF!</v>
      </c>
      <c r="J909" s="42" t="e">
        <f>IF(LEN(VLOOKUP($A909,#REF!,4,FALSE)),UPPER(RIGHT(VLOOKUP($A909,#REF!,4,FALSE),1)),"")</f>
        <v>#REF!</v>
      </c>
      <c r="K909" s="42" t="e">
        <f>IF(LEN(VLOOKUP($A909,#REF!,5,FALSE)),UPPER(RIGHT(VLOOKUP($A909,#REF!,5,FALSE),1)),"")</f>
        <v>#REF!</v>
      </c>
      <c r="L909" s="42" t="e">
        <f>IF(LEN(VLOOKUP($A909,#REF!,6,FALSE)),UPPER(RIGHT(VLOOKUP($A909,#REF!,6,FALSE),1)),"")</f>
        <v>#REF!</v>
      </c>
      <c r="M909" s="43" t="e">
        <f>IF(LEN(VLOOKUP($A909,#REF!,7,FALSE)),UPPER(RIGHT(VLOOKUP($A909,#REF!,7,FALSE),1)),"")</f>
        <v>#REF!</v>
      </c>
      <c r="N909" s="206"/>
      <c r="O909" s="206"/>
      <c r="P909" s="206"/>
      <c r="Q909" s="206"/>
      <c r="R909" s="206"/>
      <c r="S909" s="63" t="e">
        <f>HLOOKUP("Device Tree Pin Name",#REF!,MATCH($A909,#REF!,0),FALSE)</f>
        <v>#REF!</v>
      </c>
      <c r="T909" s="47" t="e">
        <f>HLOOKUP("power rail",#REF!,MATCH($A909,#REF!,0),FALSE)</f>
        <v>#REF!</v>
      </c>
      <c r="U909" s="62" t="e">
        <f>HLOOKUP("Wake Capable",#REF!,MATCH($A909,#REF!,0),FALSE)</f>
        <v>#REF!</v>
      </c>
      <c r="V909" s="62" t="e">
        <f>HLOOKUP("Strap",#REF!,MATCH($A909,#REF!,0),FALSE)</f>
        <v>#REF!</v>
      </c>
      <c r="W909" s="62"/>
      <c r="X909" s="62"/>
      <c r="Y909" s="62"/>
      <c r="Z909" s="47"/>
      <c r="AA909" s="47" t="e">
        <f>HLOOKUP("Pad type",#REF!,MATCH($A909,#REF!,0),FALSE)</f>
        <v>#REF!</v>
      </c>
      <c r="AB909" s="63"/>
      <c r="AC909" s="63" t="e">
        <f>HLOOKUP("POR Pin State",#REF!,MATCH($A909,#REF!,0),FALSE)</f>
        <v>#REF!</v>
      </c>
      <c r="AD909" s="207"/>
      <c r="AE909" s="208"/>
      <c r="AF909" s="208"/>
      <c r="AG909" s="208"/>
      <c r="AH909" s="209"/>
      <c r="AI909" s="209"/>
      <c r="AJ909" s="210"/>
      <c r="AK909" s="210"/>
      <c r="AL909" s="210"/>
      <c r="AM909" s="210"/>
      <c r="AN909" s="210"/>
      <c r="AO909" s="210"/>
      <c r="AP909" s="210"/>
      <c r="AQ909" s="215" t="s">
        <v>2190</v>
      </c>
      <c r="AR909" s="105"/>
      <c r="AS909" s="105"/>
      <c r="AT909" s="105"/>
      <c r="AU909" s="105"/>
      <c r="AV909" s="105"/>
      <c r="AW909" s="105"/>
      <c r="AX909" s="105"/>
      <c r="AY909" s="105"/>
      <c r="AZ909" s="105"/>
      <c r="BA909" s="105"/>
      <c r="BB909" s="218"/>
      <c r="BC909" s="105"/>
      <c r="BD909" s="250"/>
      <c r="BE909" s="252" t="s">
        <v>2191</v>
      </c>
      <c r="BF909" s="147" t="e">
        <f>VLOOKUP($A909,#REF!,34,FALSE)</f>
        <v>#REF!</v>
      </c>
      <c r="BG909" s="147" t="e">
        <f>VLOOKUP($A909,#REF!,22,FALSE)</f>
        <v>#REF!</v>
      </c>
      <c r="BH909" s="149"/>
    </row>
    <row r="910" s="5" customFormat="1" ht="12.95" customHeight="1" spans="1:60">
      <c r="A910" s="48" t="s">
        <v>2192</v>
      </c>
      <c r="B910" s="38" t="e">
        <f>VLOOKUP($A910,#REF!,34,FALSE)</f>
        <v>#REF!</v>
      </c>
      <c r="C910" s="39" t="str">
        <f t="shared" si="172"/>
        <v>unused_DDR_XM2_B7B_CA4</v>
      </c>
      <c r="D910" s="40" t="e">
        <f>IF(LEN(VLOOKUP($A910,#REF!,8,FALSE)),LEFT(VLOOKUP($A910,#REF!,8,FALSE),LEN(VLOOKUP($A910,#REF!,8,FALSE))-2),"")</f>
        <v>#REF!</v>
      </c>
      <c r="E910" s="41" t="e">
        <f>IF(LEN(VLOOKUP($A910,#REF!,4,FALSE)),IF(INDEX(#REF!,MATCH($A910,#REF!,0),1),LEFT(VLOOKUP($A910,#REF!,4,FALSE),LEN(VLOOKUP($A910,#REF!,4,FALSE))-2),CONCATENATE(LEFT(VLOOKUP($A910,#REF!,4,FALSE),LEN(VLOOKUP($A910,#REF!,4,FALSE))-2),"*")),"")</f>
        <v>#REF!</v>
      </c>
      <c r="F910" s="42" t="e">
        <f>IF(LEN(VLOOKUP($A910,#REF!,5,FALSE)),IF(INDEX(#REF!,MATCH($A910,#REF!,0),2),LEFT(VLOOKUP($A910,#REF!,5,FALSE),LEN(VLOOKUP($A910,#REF!,5,FALSE))-2),CONCATENATE(LEFT(VLOOKUP($A910,#REF!,5,FALSE),LEN(VLOOKUP($A910,#REF!,5,FALSE))-2),"*")),"")</f>
        <v>#REF!</v>
      </c>
      <c r="G910" s="42" t="e">
        <f>IF(LEN(VLOOKUP($A910,#REF!,6,FALSE)),IF(INDEX(#REF!,MATCH($A910,#REF!,0),3),LEFT(VLOOKUP($A910,#REF!,6,FALSE),LEN(VLOOKUP($A910,#REF!,6,FALSE))-2),CONCATENATE(LEFT(VLOOKUP($A910,#REF!,6,FALSE),LEN(VLOOKUP($A910,#REF!,6,FALSE))-2),"*")),"")</f>
        <v>#REF!</v>
      </c>
      <c r="H910" s="43" t="e">
        <f>IF(LEN(VLOOKUP($A910,#REF!,7,FALSE)),IF(INDEX(#REF!,MATCH($A910,#REF!,0),4),LEFT(VLOOKUP($A910,#REF!,7,FALSE),LEN(VLOOKUP($A910,#REF!,7,FALSE))-2),CONCATENATE(LEFT(VLOOKUP($A910,#REF!,7,FALSE),LEN(VLOOKUP($A910,#REF!,7,FALSE))-2),"*")),"")</f>
        <v>#REF!</v>
      </c>
      <c r="I910" s="54" t="e">
        <f>IF(LEN(VLOOKUP($A910,#REF!,8,FALSE)),UPPER(RIGHT(VLOOKUP($A910,#REF!,8,FALSE),1)),"")</f>
        <v>#REF!</v>
      </c>
      <c r="J910" s="42" t="e">
        <f>IF(LEN(VLOOKUP($A910,#REF!,4,FALSE)),UPPER(RIGHT(VLOOKUP($A910,#REF!,4,FALSE),1)),"")</f>
        <v>#REF!</v>
      </c>
      <c r="K910" s="42" t="e">
        <f>IF(LEN(VLOOKUP($A910,#REF!,5,FALSE)),UPPER(RIGHT(VLOOKUP($A910,#REF!,5,FALSE),1)),"")</f>
        <v>#REF!</v>
      </c>
      <c r="L910" s="42" t="e">
        <f>IF(LEN(VLOOKUP($A910,#REF!,6,FALSE)),UPPER(RIGHT(VLOOKUP($A910,#REF!,6,FALSE),1)),"")</f>
        <v>#REF!</v>
      </c>
      <c r="M910" s="43" t="e">
        <f>IF(LEN(VLOOKUP($A910,#REF!,7,FALSE)),UPPER(RIGHT(VLOOKUP($A910,#REF!,7,FALSE),1)),"")</f>
        <v>#REF!</v>
      </c>
      <c r="N910" s="206"/>
      <c r="O910" s="206"/>
      <c r="P910" s="206"/>
      <c r="Q910" s="206"/>
      <c r="R910" s="206"/>
      <c r="S910" s="63" t="e">
        <f>HLOOKUP("Device Tree Pin Name",#REF!,MATCH($A910,#REF!,0),FALSE)</f>
        <v>#REF!</v>
      </c>
      <c r="T910" s="47" t="e">
        <f>HLOOKUP("power rail",#REF!,MATCH($A910,#REF!,0),FALSE)</f>
        <v>#REF!</v>
      </c>
      <c r="U910" s="62" t="e">
        <f>HLOOKUP("Wake Capable",#REF!,MATCH($A910,#REF!,0),FALSE)</f>
        <v>#REF!</v>
      </c>
      <c r="V910" s="62" t="e">
        <f>HLOOKUP("Strap",#REF!,MATCH($A910,#REF!,0),FALSE)</f>
        <v>#REF!</v>
      </c>
      <c r="W910" s="62"/>
      <c r="X910" s="62"/>
      <c r="Y910" s="62"/>
      <c r="Z910" s="47"/>
      <c r="AA910" s="47" t="e">
        <f>HLOOKUP("Pad type",#REF!,MATCH($A910,#REF!,0),FALSE)</f>
        <v>#REF!</v>
      </c>
      <c r="AB910" s="63"/>
      <c r="AC910" s="63" t="e">
        <f>HLOOKUP("POR Pin State",#REF!,MATCH($A910,#REF!,0),FALSE)</f>
        <v>#REF!</v>
      </c>
      <c r="AD910" s="207"/>
      <c r="AE910" s="208"/>
      <c r="AF910" s="208"/>
      <c r="AG910" s="208"/>
      <c r="AH910" s="209"/>
      <c r="AI910" s="209"/>
      <c r="AJ910" s="210"/>
      <c r="AK910" s="210"/>
      <c r="AL910" s="210"/>
      <c r="AM910" s="210"/>
      <c r="AN910" s="210"/>
      <c r="AO910" s="210"/>
      <c r="AP910" s="210"/>
      <c r="AQ910" s="215" t="s">
        <v>2193</v>
      </c>
      <c r="AR910" s="105"/>
      <c r="AS910" s="105"/>
      <c r="AT910" s="105"/>
      <c r="AU910" s="105"/>
      <c r="AV910" s="105"/>
      <c r="AW910" s="105"/>
      <c r="AX910" s="105"/>
      <c r="AY910" s="105"/>
      <c r="AZ910" s="105"/>
      <c r="BA910" s="105"/>
      <c r="BB910" s="218"/>
      <c r="BC910" s="105"/>
      <c r="BD910" s="250"/>
      <c r="BE910" s="252" t="s">
        <v>2194</v>
      </c>
      <c r="BF910" s="147" t="e">
        <f>VLOOKUP($A910,#REF!,34,FALSE)</f>
        <v>#REF!</v>
      </c>
      <c r="BG910" s="147" t="e">
        <f>VLOOKUP($A910,#REF!,22,FALSE)</f>
        <v>#REF!</v>
      </c>
      <c r="BH910" s="149"/>
    </row>
    <row r="911" s="5" customFormat="1" ht="12.95" customHeight="1" spans="1:60">
      <c r="A911" s="48" t="s">
        <v>2195</v>
      </c>
      <c r="B911" s="38" t="e">
        <f>VLOOKUP($A911,#REF!,34,FALSE)</f>
        <v>#REF!</v>
      </c>
      <c r="C911" s="39" t="str">
        <f t="shared" si="172"/>
        <v>unused_DDR_XM2_B7B_CA5</v>
      </c>
      <c r="D911" s="40" t="e">
        <f>IF(LEN(VLOOKUP($A911,#REF!,8,FALSE)),LEFT(VLOOKUP($A911,#REF!,8,FALSE),LEN(VLOOKUP($A911,#REF!,8,FALSE))-2),"")</f>
        <v>#REF!</v>
      </c>
      <c r="E911" s="41" t="e">
        <f>IF(LEN(VLOOKUP($A911,#REF!,4,FALSE)),IF(INDEX(#REF!,MATCH($A911,#REF!,0),1),LEFT(VLOOKUP($A911,#REF!,4,FALSE),LEN(VLOOKUP($A911,#REF!,4,FALSE))-2),CONCATENATE(LEFT(VLOOKUP($A911,#REF!,4,FALSE),LEN(VLOOKUP($A911,#REF!,4,FALSE))-2),"*")),"")</f>
        <v>#REF!</v>
      </c>
      <c r="F911" s="42" t="e">
        <f>IF(LEN(VLOOKUP($A911,#REF!,5,FALSE)),IF(INDEX(#REF!,MATCH($A911,#REF!,0),2),LEFT(VLOOKUP($A911,#REF!,5,FALSE),LEN(VLOOKUP($A911,#REF!,5,FALSE))-2),CONCATENATE(LEFT(VLOOKUP($A911,#REF!,5,FALSE),LEN(VLOOKUP($A911,#REF!,5,FALSE))-2),"*")),"")</f>
        <v>#REF!</v>
      </c>
      <c r="G911" s="42" t="e">
        <f>IF(LEN(VLOOKUP($A911,#REF!,6,FALSE)),IF(INDEX(#REF!,MATCH($A911,#REF!,0),3),LEFT(VLOOKUP($A911,#REF!,6,FALSE),LEN(VLOOKUP($A911,#REF!,6,FALSE))-2),CONCATENATE(LEFT(VLOOKUP($A911,#REF!,6,FALSE),LEN(VLOOKUP($A911,#REF!,6,FALSE))-2),"*")),"")</f>
        <v>#REF!</v>
      </c>
      <c r="H911" s="43" t="e">
        <f>IF(LEN(VLOOKUP($A911,#REF!,7,FALSE)),IF(INDEX(#REF!,MATCH($A911,#REF!,0),4),LEFT(VLOOKUP($A911,#REF!,7,FALSE),LEN(VLOOKUP($A911,#REF!,7,FALSE))-2),CONCATENATE(LEFT(VLOOKUP($A911,#REF!,7,FALSE),LEN(VLOOKUP($A911,#REF!,7,FALSE))-2),"*")),"")</f>
        <v>#REF!</v>
      </c>
      <c r="I911" s="54" t="e">
        <f>IF(LEN(VLOOKUP($A911,#REF!,8,FALSE)),UPPER(RIGHT(VLOOKUP($A911,#REF!,8,FALSE),1)),"")</f>
        <v>#REF!</v>
      </c>
      <c r="J911" s="42" t="e">
        <f>IF(LEN(VLOOKUP($A911,#REF!,4,FALSE)),UPPER(RIGHT(VLOOKUP($A911,#REF!,4,FALSE),1)),"")</f>
        <v>#REF!</v>
      </c>
      <c r="K911" s="42" t="e">
        <f>IF(LEN(VLOOKUP($A911,#REF!,5,FALSE)),UPPER(RIGHT(VLOOKUP($A911,#REF!,5,FALSE),1)),"")</f>
        <v>#REF!</v>
      </c>
      <c r="L911" s="42" t="e">
        <f>IF(LEN(VLOOKUP($A911,#REF!,6,FALSE)),UPPER(RIGHT(VLOOKUP($A911,#REF!,6,FALSE),1)),"")</f>
        <v>#REF!</v>
      </c>
      <c r="M911" s="43" t="e">
        <f>IF(LEN(VLOOKUP($A911,#REF!,7,FALSE)),UPPER(RIGHT(VLOOKUP($A911,#REF!,7,FALSE),1)),"")</f>
        <v>#REF!</v>
      </c>
      <c r="N911" s="206"/>
      <c r="O911" s="206"/>
      <c r="P911" s="206"/>
      <c r="Q911" s="206"/>
      <c r="R911" s="206"/>
      <c r="S911" s="63" t="e">
        <f>HLOOKUP("Device Tree Pin Name",#REF!,MATCH($A911,#REF!,0),FALSE)</f>
        <v>#REF!</v>
      </c>
      <c r="T911" s="47" t="e">
        <f>HLOOKUP("power rail",#REF!,MATCH($A911,#REF!,0),FALSE)</f>
        <v>#REF!</v>
      </c>
      <c r="U911" s="62" t="e">
        <f>HLOOKUP("Wake Capable",#REF!,MATCH($A911,#REF!,0),FALSE)</f>
        <v>#REF!</v>
      </c>
      <c r="V911" s="62" t="e">
        <f>HLOOKUP("Strap",#REF!,MATCH($A911,#REF!,0),FALSE)</f>
        <v>#REF!</v>
      </c>
      <c r="W911" s="62"/>
      <c r="X911" s="62"/>
      <c r="Y911" s="62"/>
      <c r="Z911" s="47"/>
      <c r="AA911" s="47" t="e">
        <f>HLOOKUP("Pad type",#REF!,MATCH($A911,#REF!,0),FALSE)</f>
        <v>#REF!</v>
      </c>
      <c r="AB911" s="63"/>
      <c r="AC911" s="63" t="e">
        <f>HLOOKUP("POR Pin State",#REF!,MATCH($A911,#REF!,0),FALSE)</f>
        <v>#REF!</v>
      </c>
      <c r="AD911" s="207"/>
      <c r="AE911" s="208"/>
      <c r="AF911" s="208"/>
      <c r="AG911" s="208"/>
      <c r="AH911" s="209"/>
      <c r="AI911" s="209"/>
      <c r="AJ911" s="210"/>
      <c r="AK911" s="210"/>
      <c r="AL911" s="210"/>
      <c r="AM911" s="210"/>
      <c r="AN911" s="210"/>
      <c r="AO911" s="210"/>
      <c r="AP911" s="210"/>
      <c r="AQ911" s="215" t="s">
        <v>2196</v>
      </c>
      <c r="AR911" s="105"/>
      <c r="AS911" s="105"/>
      <c r="AT911" s="105"/>
      <c r="AU911" s="105"/>
      <c r="AV911" s="105"/>
      <c r="AW911" s="105"/>
      <c r="AX911" s="105"/>
      <c r="AY911" s="105"/>
      <c r="AZ911" s="105"/>
      <c r="BA911" s="105"/>
      <c r="BB911" s="218"/>
      <c r="BC911" s="105"/>
      <c r="BD911" s="250"/>
      <c r="BE911" s="252" t="s">
        <v>2197</v>
      </c>
      <c r="BF911" s="147" t="e">
        <f>VLOOKUP($A911,#REF!,34,FALSE)</f>
        <v>#REF!</v>
      </c>
      <c r="BG911" s="147" t="e">
        <f>VLOOKUP($A911,#REF!,22,FALSE)</f>
        <v>#REF!</v>
      </c>
      <c r="BH911" s="149"/>
    </row>
    <row r="912" s="5" customFormat="1" ht="12.95" customHeight="1" spans="1:60">
      <c r="A912" s="48" t="s">
        <v>2198</v>
      </c>
      <c r="B912" s="38" t="e">
        <f>VLOOKUP($A912,#REF!,34,FALSE)</f>
        <v>#REF!</v>
      </c>
      <c r="C912" s="39" t="str">
        <f t="shared" si="172"/>
        <v>unused_DDR_XM2_B7B_CA6</v>
      </c>
      <c r="D912" s="40" t="e">
        <f>IF(LEN(VLOOKUP($A912,#REF!,8,FALSE)),LEFT(VLOOKUP($A912,#REF!,8,FALSE),LEN(VLOOKUP($A912,#REF!,8,FALSE))-2),"")</f>
        <v>#REF!</v>
      </c>
      <c r="E912" s="41" t="e">
        <f>IF(LEN(VLOOKUP($A912,#REF!,4,FALSE)),IF(INDEX(#REF!,MATCH($A912,#REF!,0),1),LEFT(VLOOKUP($A912,#REF!,4,FALSE),LEN(VLOOKUP($A912,#REF!,4,FALSE))-2),CONCATENATE(LEFT(VLOOKUP($A912,#REF!,4,FALSE),LEN(VLOOKUP($A912,#REF!,4,FALSE))-2),"*")),"")</f>
        <v>#REF!</v>
      </c>
      <c r="F912" s="42" t="e">
        <f>IF(LEN(VLOOKUP($A912,#REF!,5,FALSE)),IF(INDEX(#REF!,MATCH($A912,#REF!,0),2),LEFT(VLOOKUP($A912,#REF!,5,FALSE),LEN(VLOOKUP($A912,#REF!,5,FALSE))-2),CONCATENATE(LEFT(VLOOKUP($A912,#REF!,5,FALSE),LEN(VLOOKUP($A912,#REF!,5,FALSE))-2),"*")),"")</f>
        <v>#REF!</v>
      </c>
      <c r="G912" s="42" t="e">
        <f>IF(LEN(VLOOKUP($A912,#REF!,6,FALSE)),IF(INDEX(#REF!,MATCH($A912,#REF!,0),3),LEFT(VLOOKUP($A912,#REF!,6,FALSE),LEN(VLOOKUP($A912,#REF!,6,FALSE))-2),CONCATENATE(LEFT(VLOOKUP($A912,#REF!,6,FALSE),LEN(VLOOKUP($A912,#REF!,6,FALSE))-2),"*")),"")</f>
        <v>#REF!</v>
      </c>
      <c r="H912" s="43" t="e">
        <f>IF(LEN(VLOOKUP($A912,#REF!,7,FALSE)),IF(INDEX(#REF!,MATCH($A912,#REF!,0),4),LEFT(VLOOKUP($A912,#REF!,7,FALSE),LEN(VLOOKUP($A912,#REF!,7,FALSE))-2),CONCATENATE(LEFT(VLOOKUP($A912,#REF!,7,FALSE),LEN(VLOOKUP($A912,#REF!,7,FALSE))-2),"*")),"")</f>
        <v>#REF!</v>
      </c>
      <c r="I912" s="54" t="e">
        <f>IF(LEN(VLOOKUP($A912,#REF!,8,FALSE)),UPPER(RIGHT(VLOOKUP($A912,#REF!,8,FALSE),1)),"")</f>
        <v>#REF!</v>
      </c>
      <c r="J912" s="42" t="e">
        <f>IF(LEN(VLOOKUP($A912,#REF!,4,FALSE)),UPPER(RIGHT(VLOOKUP($A912,#REF!,4,FALSE),1)),"")</f>
        <v>#REF!</v>
      </c>
      <c r="K912" s="42" t="e">
        <f>IF(LEN(VLOOKUP($A912,#REF!,5,FALSE)),UPPER(RIGHT(VLOOKUP($A912,#REF!,5,FALSE),1)),"")</f>
        <v>#REF!</v>
      </c>
      <c r="L912" s="42" t="e">
        <f>IF(LEN(VLOOKUP($A912,#REF!,6,FALSE)),UPPER(RIGHT(VLOOKUP($A912,#REF!,6,FALSE),1)),"")</f>
        <v>#REF!</v>
      </c>
      <c r="M912" s="43" t="e">
        <f>IF(LEN(VLOOKUP($A912,#REF!,7,FALSE)),UPPER(RIGHT(VLOOKUP($A912,#REF!,7,FALSE),1)),"")</f>
        <v>#REF!</v>
      </c>
      <c r="N912" s="206"/>
      <c r="O912" s="206"/>
      <c r="P912" s="206"/>
      <c r="Q912" s="206"/>
      <c r="R912" s="206"/>
      <c r="S912" s="63" t="e">
        <f>HLOOKUP("Device Tree Pin Name",#REF!,MATCH($A912,#REF!,0),FALSE)</f>
        <v>#REF!</v>
      </c>
      <c r="T912" s="47" t="e">
        <f>HLOOKUP("power rail",#REF!,MATCH($A912,#REF!,0),FALSE)</f>
        <v>#REF!</v>
      </c>
      <c r="U912" s="62" t="e">
        <f>HLOOKUP("Wake Capable",#REF!,MATCH($A912,#REF!,0),FALSE)</f>
        <v>#REF!</v>
      </c>
      <c r="V912" s="62" t="e">
        <f>HLOOKUP("Strap",#REF!,MATCH($A912,#REF!,0),FALSE)</f>
        <v>#REF!</v>
      </c>
      <c r="W912" s="62"/>
      <c r="X912" s="62"/>
      <c r="Y912" s="62"/>
      <c r="Z912" s="47"/>
      <c r="AA912" s="47" t="e">
        <f>HLOOKUP("Pad type",#REF!,MATCH($A912,#REF!,0),FALSE)</f>
        <v>#REF!</v>
      </c>
      <c r="AB912" s="63"/>
      <c r="AC912" s="63" t="e">
        <f>HLOOKUP("POR Pin State",#REF!,MATCH($A912,#REF!,0),FALSE)</f>
        <v>#REF!</v>
      </c>
      <c r="AD912" s="207"/>
      <c r="AE912" s="208"/>
      <c r="AF912" s="208"/>
      <c r="AG912" s="208"/>
      <c r="AH912" s="209"/>
      <c r="AI912" s="209"/>
      <c r="AJ912" s="210"/>
      <c r="AK912" s="210"/>
      <c r="AL912" s="210"/>
      <c r="AM912" s="210"/>
      <c r="AN912" s="210"/>
      <c r="AO912" s="210"/>
      <c r="AP912" s="210"/>
      <c r="AQ912" s="215" t="s">
        <v>2199</v>
      </c>
      <c r="AR912" s="105"/>
      <c r="AS912" s="105"/>
      <c r="AT912" s="105"/>
      <c r="AU912" s="105"/>
      <c r="AV912" s="105"/>
      <c r="AW912" s="105"/>
      <c r="AX912" s="105"/>
      <c r="AY912" s="105"/>
      <c r="AZ912" s="105"/>
      <c r="BA912" s="105"/>
      <c r="BB912" s="218"/>
      <c r="BC912" s="105"/>
      <c r="BD912" s="250"/>
      <c r="BE912" s="252" t="s">
        <v>2200</v>
      </c>
      <c r="BF912" s="147" t="e">
        <f>VLOOKUP($A912,#REF!,34,FALSE)</f>
        <v>#REF!</v>
      </c>
      <c r="BG912" s="147" t="e">
        <f>VLOOKUP($A912,#REF!,22,FALSE)</f>
        <v>#REF!</v>
      </c>
      <c r="BH912" s="149"/>
    </row>
    <row r="913" s="5" customFormat="1" ht="12.95" customHeight="1" spans="1:60">
      <c r="A913" s="48" t="s">
        <v>2201</v>
      </c>
      <c r="B913" s="38" t="e">
        <f>VLOOKUP($A913,#REF!,34,FALSE)</f>
        <v>#REF!</v>
      </c>
      <c r="C913" s="39" t="str">
        <f t="shared" si="172"/>
        <v>unused_DDR_XM2_B7A_CS_CKE0</v>
      </c>
      <c r="D913" s="40" t="e">
        <f>IF(LEN(VLOOKUP($A913,#REF!,8,FALSE)),LEFT(VLOOKUP($A913,#REF!,8,FALSE),LEN(VLOOKUP($A913,#REF!,8,FALSE))-2),"")</f>
        <v>#REF!</v>
      </c>
      <c r="E913" s="41" t="e">
        <f>IF(LEN(VLOOKUP($A913,#REF!,4,FALSE)),IF(INDEX(#REF!,MATCH($A913,#REF!,0),1),LEFT(VLOOKUP($A913,#REF!,4,FALSE),LEN(VLOOKUP($A913,#REF!,4,FALSE))-2),CONCATENATE(LEFT(VLOOKUP($A913,#REF!,4,FALSE),LEN(VLOOKUP($A913,#REF!,4,FALSE))-2),"*")),"")</f>
        <v>#REF!</v>
      </c>
      <c r="F913" s="42" t="e">
        <f>IF(LEN(VLOOKUP($A913,#REF!,5,FALSE)),IF(INDEX(#REF!,MATCH($A913,#REF!,0),2),LEFT(VLOOKUP($A913,#REF!,5,FALSE),LEN(VLOOKUP($A913,#REF!,5,FALSE))-2),CONCATENATE(LEFT(VLOOKUP($A913,#REF!,5,FALSE),LEN(VLOOKUP($A913,#REF!,5,FALSE))-2),"*")),"")</f>
        <v>#REF!</v>
      </c>
      <c r="G913" s="42" t="e">
        <f>IF(LEN(VLOOKUP($A913,#REF!,6,FALSE)),IF(INDEX(#REF!,MATCH($A913,#REF!,0),3),LEFT(VLOOKUP($A913,#REF!,6,FALSE),LEN(VLOOKUP($A913,#REF!,6,FALSE))-2),CONCATENATE(LEFT(VLOOKUP($A913,#REF!,6,FALSE),LEN(VLOOKUP($A913,#REF!,6,FALSE))-2),"*")),"")</f>
        <v>#REF!</v>
      </c>
      <c r="H913" s="43" t="e">
        <f>IF(LEN(VLOOKUP($A913,#REF!,7,FALSE)),IF(INDEX(#REF!,MATCH($A913,#REF!,0),4),LEFT(VLOOKUP($A913,#REF!,7,FALSE),LEN(VLOOKUP($A913,#REF!,7,FALSE))-2),CONCATENATE(LEFT(VLOOKUP($A913,#REF!,7,FALSE),LEN(VLOOKUP($A913,#REF!,7,FALSE))-2),"*")),"")</f>
        <v>#REF!</v>
      </c>
      <c r="I913" s="54" t="e">
        <f>IF(LEN(VLOOKUP($A913,#REF!,8,FALSE)),UPPER(RIGHT(VLOOKUP($A913,#REF!,8,FALSE),1)),"")</f>
        <v>#REF!</v>
      </c>
      <c r="J913" s="42" t="e">
        <f>IF(LEN(VLOOKUP($A913,#REF!,4,FALSE)),UPPER(RIGHT(VLOOKUP($A913,#REF!,4,FALSE),1)),"")</f>
        <v>#REF!</v>
      </c>
      <c r="K913" s="42" t="e">
        <f>IF(LEN(VLOOKUP($A913,#REF!,5,FALSE)),UPPER(RIGHT(VLOOKUP($A913,#REF!,5,FALSE),1)),"")</f>
        <v>#REF!</v>
      </c>
      <c r="L913" s="42" t="e">
        <f>IF(LEN(VLOOKUP($A913,#REF!,6,FALSE)),UPPER(RIGHT(VLOOKUP($A913,#REF!,6,FALSE),1)),"")</f>
        <v>#REF!</v>
      </c>
      <c r="M913" s="43" t="e">
        <f>IF(LEN(VLOOKUP($A913,#REF!,7,FALSE)),UPPER(RIGHT(VLOOKUP($A913,#REF!,7,FALSE),1)),"")</f>
        <v>#REF!</v>
      </c>
      <c r="N913" s="206"/>
      <c r="O913" s="206"/>
      <c r="P913" s="206"/>
      <c r="Q913" s="206"/>
      <c r="R913" s="206"/>
      <c r="S913" s="63" t="e">
        <f>HLOOKUP("Device Tree Pin Name",#REF!,MATCH($A913,#REF!,0),FALSE)</f>
        <v>#REF!</v>
      </c>
      <c r="T913" s="47" t="e">
        <f>HLOOKUP("power rail",#REF!,MATCH($A913,#REF!,0),FALSE)</f>
        <v>#REF!</v>
      </c>
      <c r="U913" s="62" t="e">
        <f>HLOOKUP("Wake Capable",#REF!,MATCH($A913,#REF!,0),FALSE)</f>
        <v>#REF!</v>
      </c>
      <c r="V913" s="62" t="e">
        <f>HLOOKUP("Strap",#REF!,MATCH($A913,#REF!,0),FALSE)</f>
        <v>#REF!</v>
      </c>
      <c r="W913" s="62"/>
      <c r="X913" s="62"/>
      <c r="Y913" s="62"/>
      <c r="Z913" s="47"/>
      <c r="AA913" s="47" t="e">
        <f>HLOOKUP("Pad type",#REF!,MATCH($A913,#REF!,0),FALSE)</f>
        <v>#REF!</v>
      </c>
      <c r="AB913" s="63"/>
      <c r="AC913" s="63" t="e">
        <f>HLOOKUP("POR Pin State",#REF!,MATCH($A913,#REF!,0),FALSE)</f>
        <v>#REF!</v>
      </c>
      <c r="AD913" s="207"/>
      <c r="AE913" s="208"/>
      <c r="AF913" s="208"/>
      <c r="AG913" s="208"/>
      <c r="AH913" s="209"/>
      <c r="AI913" s="209"/>
      <c r="AJ913" s="210"/>
      <c r="AK913" s="210"/>
      <c r="AL913" s="210"/>
      <c r="AM913" s="210"/>
      <c r="AN913" s="210"/>
      <c r="AO913" s="210"/>
      <c r="AP913" s="210"/>
      <c r="AQ913" s="215" t="s">
        <v>2201</v>
      </c>
      <c r="AR913" s="105"/>
      <c r="AS913" s="105"/>
      <c r="AT913" s="105"/>
      <c r="AU913" s="105"/>
      <c r="AV913" s="105"/>
      <c r="AW913" s="105"/>
      <c r="AX913" s="105"/>
      <c r="AY913" s="105"/>
      <c r="AZ913" s="105"/>
      <c r="BA913" s="105"/>
      <c r="BB913" s="218"/>
      <c r="BC913" s="105"/>
      <c r="BD913" s="250"/>
      <c r="BE913" s="252" t="s">
        <v>2202</v>
      </c>
      <c r="BF913" s="147" t="e">
        <f>VLOOKUP($A913,#REF!,34,FALSE)</f>
        <v>#REF!</v>
      </c>
      <c r="BG913" s="147" t="e">
        <f>VLOOKUP($A913,#REF!,22,FALSE)</f>
        <v>#REF!</v>
      </c>
      <c r="BH913" s="149"/>
    </row>
    <row r="914" s="5" customFormat="1" ht="12.95" customHeight="1" spans="1:60">
      <c r="A914" s="48" t="s">
        <v>2203</v>
      </c>
      <c r="B914" s="38" t="e">
        <f>VLOOKUP($A914,#REF!,34,FALSE)</f>
        <v>#REF!</v>
      </c>
      <c r="C914" s="39" t="str">
        <f t="shared" si="172"/>
        <v>unused_DDR_XM2_B7A_CS_CKE1</v>
      </c>
      <c r="D914" s="40" t="e">
        <f>IF(LEN(VLOOKUP($A914,#REF!,8,FALSE)),LEFT(VLOOKUP($A914,#REF!,8,FALSE),LEN(VLOOKUP($A914,#REF!,8,FALSE))-2),"")</f>
        <v>#REF!</v>
      </c>
      <c r="E914" s="41" t="e">
        <f>IF(LEN(VLOOKUP($A914,#REF!,4,FALSE)),IF(INDEX(#REF!,MATCH($A914,#REF!,0),1),LEFT(VLOOKUP($A914,#REF!,4,FALSE),LEN(VLOOKUP($A914,#REF!,4,FALSE))-2),CONCATENATE(LEFT(VLOOKUP($A914,#REF!,4,FALSE),LEN(VLOOKUP($A914,#REF!,4,FALSE))-2),"*")),"")</f>
        <v>#REF!</v>
      </c>
      <c r="F914" s="42" t="e">
        <f>IF(LEN(VLOOKUP($A914,#REF!,5,FALSE)),IF(INDEX(#REF!,MATCH($A914,#REF!,0),2),LEFT(VLOOKUP($A914,#REF!,5,FALSE),LEN(VLOOKUP($A914,#REF!,5,FALSE))-2),CONCATENATE(LEFT(VLOOKUP($A914,#REF!,5,FALSE),LEN(VLOOKUP($A914,#REF!,5,FALSE))-2),"*")),"")</f>
        <v>#REF!</v>
      </c>
      <c r="G914" s="42" t="e">
        <f>IF(LEN(VLOOKUP($A914,#REF!,6,FALSE)),IF(INDEX(#REF!,MATCH($A914,#REF!,0),3),LEFT(VLOOKUP($A914,#REF!,6,FALSE),LEN(VLOOKUP($A914,#REF!,6,FALSE))-2),CONCATENATE(LEFT(VLOOKUP($A914,#REF!,6,FALSE),LEN(VLOOKUP($A914,#REF!,6,FALSE))-2),"*")),"")</f>
        <v>#REF!</v>
      </c>
      <c r="H914" s="43" t="e">
        <f>IF(LEN(VLOOKUP($A914,#REF!,7,FALSE)),IF(INDEX(#REF!,MATCH($A914,#REF!,0),4),LEFT(VLOOKUP($A914,#REF!,7,FALSE),LEN(VLOOKUP($A914,#REF!,7,FALSE))-2),CONCATENATE(LEFT(VLOOKUP($A914,#REF!,7,FALSE),LEN(VLOOKUP($A914,#REF!,7,FALSE))-2),"*")),"")</f>
        <v>#REF!</v>
      </c>
      <c r="I914" s="54" t="e">
        <f>IF(LEN(VLOOKUP($A914,#REF!,8,FALSE)),UPPER(RIGHT(VLOOKUP($A914,#REF!,8,FALSE),1)),"")</f>
        <v>#REF!</v>
      </c>
      <c r="J914" s="42" t="e">
        <f>IF(LEN(VLOOKUP($A914,#REF!,4,FALSE)),UPPER(RIGHT(VLOOKUP($A914,#REF!,4,FALSE),1)),"")</f>
        <v>#REF!</v>
      </c>
      <c r="K914" s="42" t="e">
        <f>IF(LEN(VLOOKUP($A914,#REF!,5,FALSE)),UPPER(RIGHT(VLOOKUP($A914,#REF!,5,FALSE),1)),"")</f>
        <v>#REF!</v>
      </c>
      <c r="L914" s="42" t="e">
        <f>IF(LEN(VLOOKUP($A914,#REF!,6,FALSE)),UPPER(RIGHT(VLOOKUP($A914,#REF!,6,FALSE),1)),"")</f>
        <v>#REF!</v>
      </c>
      <c r="M914" s="43" t="e">
        <f>IF(LEN(VLOOKUP($A914,#REF!,7,FALSE)),UPPER(RIGHT(VLOOKUP($A914,#REF!,7,FALSE),1)),"")</f>
        <v>#REF!</v>
      </c>
      <c r="N914" s="206"/>
      <c r="O914" s="206"/>
      <c r="P914" s="206"/>
      <c r="Q914" s="206"/>
      <c r="R914" s="206"/>
      <c r="S914" s="63" t="e">
        <f>HLOOKUP("Device Tree Pin Name",#REF!,MATCH($A914,#REF!,0),FALSE)</f>
        <v>#REF!</v>
      </c>
      <c r="T914" s="47" t="e">
        <f>HLOOKUP("power rail",#REF!,MATCH($A914,#REF!,0),FALSE)</f>
        <v>#REF!</v>
      </c>
      <c r="U914" s="62" t="e">
        <f>HLOOKUP("Wake Capable",#REF!,MATCH($A914,#REF!,0),FALSE)</f>
        <v>#REF!</v>
      </c>
      <c r="V914" s="62" t="e">
        <f>HLOOKUP("Strap",#REF!,MATCH($A914,#REF!,0),FALSE)</f>
        <v>#REF!</v>
      </c>
      <c r="W914" s="62"/>
      <c r="X914" s="62"/>
      <c r="Y914" s="62"/>
      <c r="Z914" s="47"/>
      <c r="AA914" s="47" t="e">
        <f>HLOOKUP("Pad type",#REF!,MATCH($A914,#REF!,0),FALSE)</f>
        <v>#REF!</v>
      </c>
      <c r="AB914" s="63"/>
      <c r="AC914" s="63" t="e">
        <f>HLOOKUP("POR Pin State",#REF!,MATCH($A914,#REF!,0),FALSE)</f>
        <v>#REF!</v>
      </c>
      <c r="AD914" s="207"/>
      <c r="AE914" s="208"/>
      <c r="AF914" s="208"/>
      <c r="AG914" s="208"/>
      <c r="AH914" s="209"/>
      <c r="AI914" s="209"/>
      <c r="AJ914" s="210"/>
      <c r="AK914" s="210"/>
      <c r="AL914" s="210"/>
      <c r="AM914" s="210"/>
      <c r="AN914" s="210"/>
      <c r="AO914" s="210"/>
      <c r="AP914" s="210"/>
      <c r="AQ914" s="215" t="s">
        <v>2203</v>
      </c>
      <c r="AR914" s="105"/>
      <c r="AS914" s="105"/>
      <c r="AT914" s="105"/>
      <c r="AU914" s="105"/>
      <c r="AV914" s="105"/>
      <c r="AW914" s="105"/>
      <c r="AX914" s="105"/>
      <c r="AY914" s="105"/>
      <c r="AZ914" s="105"/>
      <c r="BA914" s="105"/>
      <c r="BB914" s="218"/>
      <c r="BC914" s="105"/>
      <c r="BD914" s="250"/>
      <c r="BE914" s="252" t="s">
        <v>2204</v>
      </c>
      <c r="BF914" s="147" t="e">
        <f>VLOOKUP($A914,#REF!,34,FALSE)</f>
        <v>#REF!</v>
      </c>
      <c r="BG914" s="147" t="e">
        <f>VLOOKUP($A914,#REF!,22,FALSE)</f>
        <v>#REF!</v>
      </c>
      <c r="BH914" s="149"/>
    </row>
    <row r="915" s="5" customFormat="1" ht="12.95" customHeight="1" spans="1:60">
      <c r="A915" s="48" t="s">
        <v>2205</v>
      </c>
      <c r="B915" s="38" t="e">
        <f>VLOOKUP($A915,#REF!,34,FALSE)</f>
        <v>#REF!</v>
      </c>
      <c r="C915" s="39" t="str">
        <f t="shared" si="172"/>
        <v>unused_DDR_XM2_B7B_CS_CKE0</v>
      </c>
      <c r="D915" s="40" t="e">
        <f>IF(LEN(VLOOKUP($A915,#REF!,8,FALSE)),LEFT(VLOOKUP($A915,#REF!,8,FALSE),LEN(VLOOKUP($A915,#REF!,8,FALSE))-2),"")</f>
        <v>#REF!</v>
      </c>
      <c r="E915" s="41" t="e">
        <f>IF(LEN(VLOOKUP($A915,#REF!,4,FALSE)),IF(INDEX(#REF!,MATCH($A915,#REF!,0),1),LEFT(VLOOKUP($A915,#REF!,4,FALSE),LEN(VLOOKUP($A915,#REF!,4,FALSE))-2),CONCATENATE(LEFT(VLOOKUP($A915,#REF!,4,FALSE),LEN(VLOOKUP($A915,#REF!,4,FALSE))-2),"*")),"")</f>
        <v>#REF!</v>
      </c>
      <c r="F915" s="42" t="e">
        <f>IF(LEN(VLOOKUP($A915,#REF!,5,FALSE)),IF(INDEX(#REF!,MATCH($A915,#REF!,0),2),LEFT(VLOOKUP($A915,#REF!,5,FALSE),LEN(VLOOKUP($A915,#REF!,5,FALSE))-2),CONCATENATE(LEFT(VLOOKUP($A915,#REF!,5,FALSE),LEN(VLOOKUP($A915,#REF!,5,FALSE))-2),"*")),"")</f>
        <v>#REF!</v>
      </c>
      <c r="G915" s="42" t="e">
        <f>IF(LEN(VLOOKUP($A915,#REF!,6,FALSE)),IF(INDEX(#REF!,MATCH($A915,#REF!,0),3),LEFT(VLOOKUP($A915,#REF!,6,FALSE),LEN(VLOOKUP($A915,#REF!,6,FALSE))-2),CONCATENATE(LEFT(VLOOKUP($A915,#REF!,6,FALSE),LEN(VLOOKUP($A915,#REF!,6,FALSE))-2),"*")),"")</f>
        <v>#REF!</v>
      </c>
      <c r="H915" s="43" t="e">
        <f>IF(LEN(VLOOKUP($A915,#REF!,7,FALSE)),IF(INDEX(#REF!,MATCH($A915,#REF!,0),4),LEFT(VLOOKUP($A915,#REF!,7,FALSE),LEN(VLOOKUP($A915,#REF!,7,FALSE))-2),CONCATENATE(LEFT(VLOOKUP($A915,#REF!,7,FALSE),LEN(VLOOKUP($A915,#REF!,7,FALSE))-2),"*")),"")</f>
        <v>#REF!</v>
      </c>
      <c r="I915" s="54" t="e">
        <f>IF(LEN(VLOOKUP($A915,#REF!,8,FALSE)),UPPER(RIGHT(VLOOKUP($A915,#REF!,8,FALSE),1)),"")</f>
        <v>#REF!</v>
      </c>
      <c r="J915" s="42" t="e">
        <f>IF(LEN(VLOOKUP($A915,#REF!,4,FALSE)),UPPER(RIGHT(VLOOKUP($A915,#REF!,4,FALSE),1)),"")</f>
        <v>#REF!</v>
      </c>
      <c r="K915" s="42" t="e">
        <f>IF(LEN(VLOOKUP($A915,#REF!,5,FALSE)),UPPER(RIGHT(VLOOKUP($A915,#REF!,5,FALSE),1)),"")</f>
        <v>#REF!</v>
      </c>
      <c r="L915" s="42" t="e">
        <f>IF(LEN(VLOOKUP($A915,#REF!,6,FALSE)),UPPER(RIGHT(VLOOKUP($A915,#REF!,6,FALSE),1)),"")</f>
        <v>#REF!</v>
      </c>
      <c r="M915" s="43" t="e">
        <f>IF(LEN(VLOOKUP($A915,#REF!,7,FALSE)),UPPER(RIGHT(VLOOKUP($A915,#REF!,7,FALSE),1)),"")</f>
        <v>#REF!</v>
      </c>
      <c r="N915" s="206"/>
      <c r="O915" s="206"/>
      <c r="P915" s="206"/>
      <c r="Q915" s="206"/>
      <c r="R915" s="206"/>
      <c r="S915" s="63" t="e">
        <f>HLOOKUP("Device Tree Pin Name",#REF!,MATCH($A915,#REF!,0),FALSE)</f>
        <v>#REF!</v>
      </c>
      <c r="T915" s="47" t="e">
        <f>HLOOKUP("power rail",#REF!,MATCH($A915,#REF!,0),FALSE)</f>
        <v>#REF!</v>
      </c>
      <c r="U915" s="62" t="e">
        <f>HLOOKUP("Wake Capable",#REF!,MATCH($A915,#REF!,0),FALSE)</f>
        <v>#REF!</v>
      </c>
      <c r="V915" s="62" t="e">
        <f>HLOOKUP("Strap",#REF!,MATCH($A915,#REF!,0),FALSE)</f>
        <v>#REF!</v>
      </c>
      <c r="W915" s="62"/>
      <c r="X915" s="62"/>
      <c r="Y915" s="62"/>
      <c r="Z915" s="47"/>
      <c r="AA915" s="47" t="e">
        <f>HLOOKUP("Pad type",#REF!,MATCH($A915,#REF!,0),FALSE)</f>
        <v>#REF!</v>
      </c>
      <c r="AB915" s="63"/>
      <c r="AC915" s="63" t="e">
        <f>HLOOKUP("POR Pin State",#REF!,MATCH($A915,#REF!,0),FALSE)</f>
        <v>#REF!</v>
      </c>
      <c r="AD915" s="207"/>
      <c r="AE915" s="208"/>
      <c r="AF915" s="208"/>
      <c r="AG915" s="208"/>
      <c r="AH915" s="209"/>
      <c r="AI915" s="209"/>
      <c r="AJ915" s="210"/>
      <c r="AK915" s="210"/>
      <c r="AL915" s="210"/>
      <c r="AM915" s="210"/>
      <c r="AN915" s="210"/>
      <c r="AO915" s="210"/>
      <c r="AP915" s="210"/>
      <c r="AQ915" s="215" t="s">
        <v>2205</v>
      </c>
      <c r="AR915" s="105"/>
      <c r="AS915" s="105"/>
      <c r="AT915" s="105"/>
      <c r="AU915" s="105"/>
      <c r="AV915" s="105"/>
      <c r="AW915" s="105"/>
      <c r="AX915" s="105"/>
      <c r="AY915" s="105"/>
      <c r="AZ915" s="105"/>
      <c r="BA915" s="105"/>
      <c r="BB915" s="218"/>
      <c r="BC915" s="105"/>
      <c r="BD915" s="250"/>
      <c r="BE915" s="252" t="s">
        <v>2206</v>
      </c>
      <c r="BF915" s="147" t="e">
        <f>VLOOKUP($A915,#REF!,34,FALSE)</f>
        <v>#REF!</v>
      </c>
      <c r="BG915" s="147" t="e">
        <f>VLOOKUP($A915,#REF!,22,FALSE)</f>
        <v>#REF!</v>
      </c>
      <c r="BH915" s="149"/>
    </row>
    <row r="916" s="5" customFormat="1" ht="12.95" customHeight="1" spans="1:60">
      <c r="A916" s="48" t="s">
        <v>2207</v>
      </c>
      <c r="B916" s="38" t="e">
        <f>VLOOKUP($A916,#REF!,34,FALSE)</f>
        <v>#REF!</v>
      </c>
      <c r="C916" s="39" t="str">
        <f t="shared" si="172"/>
        <v>unused_DDR_XM2_B7B_CS_CKE1</v>
      </c>
      <c r="D916" s="40" t="e">
        <f>IF(LEN(VLOOKUP($A916,#REF!,8,FALSE)),LEFT(VLOOKUP($A916,#REF!,8,FALSE),LEN(VLOOKUP($A916,#REF!,8,FALSE))-2),"")</f>
        <v>#REF!</v>
      </c>
      <c r="E916" s="41" t="e">
        <f>IF(LEN(VLOOKUP($A916,#REF!,4,FALSE)),IF(INDEX(#REF!,MATCH($A916,#REF!,0),1),LEFT(VLOOKUP($A916,#REF!,4,FALSE),LEN(VLOOKUP($A916,#REF!,4,FALSE))-2),CONCATENATE(LEFT(VLOOKUP($A916,#REF!,4,FALSE),LEN(VLOOKUP($A916,#REF!,4,FALSE))-2),"*")),"")</f>
        <v>#REF!</v>
      </c>
      <c r="F916" s="42" t="e">
        <f>IF(LEN(VLOOKUP($A916,#REF!,5,FALSE)),IF(INDEX(#REF!,MATCH($A916,#REF!,0),2),LEFT(VLOOKUP($A916,#REF!,5,FALSE),LEN(VLOOKUP($A916,#REF!,5,FALSE))-2),CONCATENATE(LEFT(VLOOKUP($A916,#REF!,5,FALSE),LEN(VLOOKUP($A916,#REF!,5,FALSE))-2),"*")),"")</f>
        <v>#REF!</v>
      </c>
      <c r="G916" s="42" t="e">
        <f>IF(LEN(VLOOKUP($A916,#REF!,6,FALSE)),IF(INDEX(#REF!,MATCH($A916,#REF!,0),3),LEFT(VLOOKUP($A916,#REF!,6,FALSE),LEN(VLOOKUP($A916,#REF!,6,FALSE))-2),CONCATENATE(LEFT(VLOOKUP($A916,#REF!,6,FALSE),LEN(VLOOKUP($A916,#REF!,6,FALSE))-2),"*")),"")</f>
        <v>#REF!</v>
      </c>
      <c r="H916" s="43" t="e">
        <f>IF(LEN(VLOOKUP($A916,#REF!,7,FALSE)),IF(INDEX(#REF!,MATCH($A916,#REF!,0),4),LEFT(VLOOKUP($A916,#REF!,7,FALSE),LEN(VLOOKUP($A916,#REF!,7,FALSE))-2),CONCATENATE(LEFT(VLOOKUP($A916,#REF!,7,FALSE),LEN(VLOOKUP($A916,#REF!,7,FALSE))-2),"*")),"")</f>
        <v>#REF!</v>
      </c>
      <c r="I916" s="54" t="e">
        <f>IF(LEN(VLOOKUP($A916,#REF!,8,FALSE)),UPPER(RIGHT(VLOOKUP($A916,#REF!,8,FALSE),1)),"")</f>
        <v>#REF!</v>
      </c>
      <c r="J916" s="42" t="e">
        <f>IF(LEN(VLOOKUP($A916,#REF!,4,FALSE)),UPPER(RIGHT(VLOOKUP($A916,#REF!,4,FALSE),1)),"")</f>
        <v>#REF!</v>
      </c>
      <c r="K916" s="42" t="e">
        <f>IF(LEN(VLOOKUP($A916,#REF!,5,FALSE)),UPPER(RIGHT(VLOOKUP($A916,#REF!,5,FALSE),1)),"")</f>
        <v>#REF!</v>
      </c>
      <c r="L916" s="42" t="e">
        <f>IF(LEN(VLOOKUP($A916,#REF!,6,FALSE)),UPPER(RIGHT(VLOOKUP($A916,#REF!,6,FALSE),1)),"")</f>
        <v>#REF!</v>
      </c>
      <c r="M916" s="43" t="e">
        <f>IF(LEN(VLOOKUP($A916,#REF!,7,FALSE)),UPPER(RIGHT(VLOOKUP($A916,#REF!,7,FALSE),1)),"")</f>
        <v>#REF!</v>
      </c>
      <c r="N916" s="206"/>
      <c r="O916" s="206"/>
      <c r="P916" s="206"/>
      <c r="Q916" s="206"/>
      <c r="R916" s="206"/>
      <c r="S916" s="63" t="e">
        <f>HLOOKUP("Device Tree Pin Name",#REF!,MATCH($A916,#REF!,0),FALSE)</f>
        <v>#REF!</v>
      </c>
      <c r="T916" s="47" t="e">
        <f>HLOOKUP("power rail",#REF!,MATCH($A916,#REF!,0),FALSE)</f>
        <v>#REF!</v>
      </c>
      <c r="U916" s="62" t="e">
        <f>HLOOKUP("Wake Capable",#REF!,MATCH($A916,#REF!,0),FALSE)</f>
        <v>#REF!</v>
      </c>
      <c r="V916" s="62" t="e">
        <f>HLOOKUP("Strap",#REF!,MATCH($A916,#REF!,0),FALSE)</f>
        <v>#REF!</v>
      </c>
      <c r="W916" s="62"/>
      <c r="X916" s="62"/>
      <c r="Y916" s="62"/>
      <c r="Z916" s="47"/>
      <c r="AA916" s="47" t="e">
        <f>HLOOKUP("Pad type",#REF!,MATCH($A916,#REF!,0),FALSE)</f>
        <v>#REF!</v>
      </c>
      <c r="AB916" s="63"/>
      <c r="AC916" s="63" t="e">
        <f>HLOOKUP("POR Pin State",#REF!,MATCH($A916,#REF!,0),FALSE)</f>
        <v>#REF!</v>
      </c>
      <c r="AD916" s="207"/>
      <c r="AE916" s="208"/>
      <c r="AF916" s="208"/>
      <c r="AG916" s="208"/>
      <c r="AH916" s="209"/>
      <c r="AI916" s="209"/>
      <c r="AJ916" s="210"/>
      <c r="AK916" s="210"/>
      <c r="AL916" s="210"/>
      <c r="AM916" s="210"/>
      <c r="AN916" s="210"/>
      <c r="AO916" s="210"/>
      <c r="AP916" s="210"/>
      <c r="AQ916" s="215" t="s">
        <v>2207</v>
      </c>
      <c r="AR916" s="105"/>
      <c r="AS916" s="105"/>
      <c r="AT916" s="105"/>
      <c r="AU916" s="105"/>
      <c r="AV916" s="105"/>
      <c r="AW916" s="105"/>
      <c r="AX916" s="105"/>
      <c r="AY916" s="105"/>
      <c r="AZ916" s="105"/>
      <c r="BA916" s="105"/>
      <c r="BB916" s="218"/>
      <c r="BC916" s="105"/>
      <c r="BD916" s="250"/>
      <c r="BE916" s="252" t="s">
        <v>2208</v>
      </c>
      <c r="BF916" s="147" t="e">
        <f>VLOOKUP($A916,#REF!,34,FALSE)</f>
        <v>#REF!</v>
      </c>
      <c r="BG916" s="147" t="e">
        <f>VLOOKUP($A916,#REF!,22,FALSE)</f>
        <v>#REF!</v>
      </c>
      <c r="BH916" s="149"/>
    </row>
    <row r="917" s="5" customFormat="1" ht="12.95" customHeight="1" spans="1:60">
      <c r="A917" s="48" t="s">
        <v>2209</v>
      </c>
      <c r="B917" s="38" t="e">
        <f>VLOOKUP($A917,#REF!,34,FALSE)</f>
        <v>#REF!</v>
      </c>
      <c r="C917" s="39" t="str">
        <f t="shared" si="172"/>
        <v>unused_DDR_XM2_B7A_CLK_P</v>
      </c>
      <c r="D917" s="40" t="e">
        <f>IF(LEN(VLOOKUP($A917,#REF!,8,FALSE)),LEFT(VLOOKUP($A917,#REF!,8,FALSE),LEN(VLOOKUP($A917,#REF!,8,FALSE))-2),"")</f>
        <v>#REF!</v>
      </c>
      <c r="E917" s="41" t="e">
        <f>IF(LEN(VLOOKUP($A917,#REF!,4,FALSE)),IF(INDEX(#REF!,MATCH($A917,#REF!,0),1),LEFT(VLOOKUP($A917,#REF!,4,FALSE),LEN(VLOOKUP($A917,#REF!,4,FALSE))-2),CONCATENATE(LEFT(VLOOKUP($A917,#REF!,4,FALSE),LEN(VLOOKUP($A917,#REF!,4,FALSE))-2),"*")),"")</f>
        <v>#REF!</v>
      </c>
      <c r="F917" s="42" t="e">
        <f>IF(LEN(VLOOKUP($A917,#REF!,5,FALSE)),IF(INDEX(#REF!,MATCH($A917,#REF!,0),2),LEFT(VLOOKUP($A917,#REF!,5,FALSE),LEN(VLOOKUP($A917,#REF!,5,FALSE))-2),CONCATENATE(LEFT(VLOOKUP($A917,#REF!,5,FALSE),LEN(VLOOKUP($A917,#REF!,5,FALSE))-2),"*")),"")</f>
        <v>#REF!</v>
      </c>
      <c r="G917" s="42" t="e">
        <f>IF(LEN(VLOOKUP($A917,#REF!,6,FALSE)),IF(INDEX(#REF!,MATCH($A917,#REF!,0),3),LEFT(VLOOKUP($A917,#REF!,6,FALSE),LEN(VLOOKUP($A917,#REF!,6,FALSE))-2),CONCATENATE(LEFT(VLOOKUP($A917,#REF!,6,FALSE),LEN(VLOOKUP($A917,#REF!,6,FALSE))-2),"*")),"")</f>
        <v>#REF!</v>
      </c>
      <c r="H917" s="43" t="e">
        <f>IF(LEN(VLOOKUP($A917,#REF!,7,FALSE)),IF(INDEX(#REF!,MATCH($A917,#REF!,0),4),LEFT(VLOOKUP($A917,#REF!,7,FALSE),LEN(VLOOKUP($A917,#REF!,7,FALSE))-2),CONCATENATE(LEFT(VLOOKUP($A917,#REF!,7,FALSE),LEN(VLOOKUP($A917,#REF!,7,FALSE))-2),"*")),"")</f>
        <v>#REF!</v>
      </c>
      <c r="I917" s="54" t="e">
        <f>IF(LEN(VLOOKUP($A917,#REF!,8,FALSE)),UPPER(RIGHT(VLOOKUP($A917,#REF!,8,FALSE),1)),"")</f>
        <v>#REF!</v>
      </c>
      <c r="J917" s="42" t="e">
        <f>IF(LEN(VLOOKUP($A917,#REF!,4,FALSE)),UPPER(RIGHT(VLOOKUP($A917,#REF!,4,FALSE),1)),"")</f>
        <v>#REF!</v>
      </c>
      <c r="K917" s="42" t="e">
        <f>IF(LEN(VLOOKUP($A917,#REF!,5,FALSE)),UPPER(RIGHT(VLOOKUP($A917,#REF!,5,FALSE),1)),"")</f>
        <v>#REF!</v>
      </c>
      <c r="L917" s="42" t="e">
        <f>IF(LEN(VLOOKUP($A917,#REF!,6,FALSE)),UPPER(RIGHT(VLOOKUP($A917,#REF!,6,FALSE),1)),"")</f>
        <v>#REF!</v>
      </c>
      <c r="M917" s="43" t="e">
        <f>IF(LEN(VLOOKUP($A917,#REF!,7,FALSE)),UPPER(RIGHT(VLOOKUP($A917,#REF!,7,FALSE),1)),"")</f>
        <v>#REF!</v>
      </c>
      <c r="N917" s="206"/>
      <c r="O917" s="206"/>
      <c r="P917" s="206"/>
      <c r="Q917" s="206"/>
      <c r="R917" s="206"/>
      <c r="S917" s="63" t="e">
        <f>HLOOKUP("Device Tree Pin Name",#REF!,MATCH($A917,#REF!,0),FALSE)</f>
        <v>#REF!</v>
      </c>
      <c r="T917" s="47" t="e">
        <f>HLOOKUP("power rail",#REF!,MATCH($A917,#REF!,0),FALSE)</f>
        <v>#REF!</v>
      </c>
      <c r="U917" s="62" t="e">
        <f>HLOOKUP("Wake Capable",#REF!,MATCH($A917,#REF!,0),FALSE)</f>
        <v>#REF!</v>
      </c>
      <c r="V917" s="62" t="e">
        <f>HLOOKUP("Strap",#REF!,MATCH($A917,#REF!,0),FALSE)</f>
        <v>#REF!</v>
      </c>
      <c r="W917" s="62"/>
      <c r="X917" s="62"/>
      <c r="Y917" s="62"/>
      <c r="Z917" s="47"/>
      <c r="AA917" s="47" t="e">
        <f>HLOOKUP("Pad type",#REF!,MATCH($A917,#REF!,0),FALSE)</f>
        <v>#REF!</v>
      </c>
      <c r="AB917" s="63"/>
      <c r="AC917" s="63" t="e">
        <f>HLOOKUP("POR Pin State",#REF!,MATCH($A917,#REF!,0),FALSE)</f>
        <v>#REF!</v>
      </c>
      <c r="AD917" s="207"/>
      <c r="AE917" s="208"/>
      <c r="AF917" s="208"/>
      <c r="AG917" s="208"/>
      <c r="AH917" s="209"/>
      <c r="AI917" s="209"/>
      <c r="AJ917" s="210"/>
      <c r="AK917" s="210"/>
      <c r="AL917" s="210"/>
      <c r="AM917" s="210"/>
      <c r="AN917" s="210"/>
      <c r="AO917" s="210"/>
      <c r="AP917" s="210"/>
      <c r="AQ917" s="215" t="s">
        <v>2209</v>
      </c>
      <c r="AR917" s="105"/>
      <c r="AS917" s="105"/>
      <c r="AT917" s="105"/>
      <c r="AU917" s="105"/>
      <c r="AV917" s="105"/>
      <c r="AW917" s="105"/>
      <c r="AX917" s="105"/>
      <c r="AY917" s="105"/>
      <c r="AZ917" s="105"/>
      <c r="BA917" s="105"/>
      <c r="BB917" s="218"/>
      <c r="BC917" s="105"/>
      <c r="BD917" s="250"/>
      <c r="BE917" s="252" t="s">
        <v>2210</v>
      </c>
      <c r="BF917" s="147" t="e">
        <f>VLOOKUP($A917,#REF!,34,FALSE)</f>
        <v>#REF!</v>
      </c>
      <c r="BG917" s="147" t="e">
        <f>VLOOKUP($A917,#REF!,22,FALSE)</f>
        <v>#REF!</v>
      </c>
      <c r="BH917" s="149"/>
    </row>
    <row r="918" s="5" customFormat="1" ht="12.95" customHeight="1" spans="1:60">
      <c r="A918" s="48" t="s">
        <v>2211</v>
      </c>
      <c r="B918" s="38" t="e">
        <f>VLOOKUP($A918,#REF!,34,FALSE)</f>
        <v>#REF!</v>
      </c>
      <c r="C918" s="39" t="str">
        <f t="shared" si="172"/>
        <v>unused_DDR_XM2_B7A_CLK_N</v>
      </c>
      <c r="D918" s="40" t="e">
        <f>IF(LEN(VLOOKUP($A918,#REF!,8,FALSE)),LEFT(VLOOKUP($A918,#REF!,8,FALSE),LEN(VLOOKUP($A918,#REF!,8,FALSE))-2),"")</f>
        <v>#REF!</v>
      </c>
      <c r="E918" s="41" t="e">
        <f>IF(LEN(VLOOKUP($A918,#REF!,4,FALSE)),IF(INDEX(#REF!,MATCH($A918,#REF!,0),1),LEFT(VLOOKUP($A918,#REF!,4,FALSE),LEN(VLOOKUP($A918,#REF!,4,FALSE))-2),CONCATENATE(LEFT(VLOOKUP($A918,#REF!,4,FALSE),LEN(VLOOKUP($A918,#REF!,4,FALSE))-2),"*")),"")</f>
        <v>#REF!</v>
      </c>
      <c r="F918" s="42" t="e">
        <f>IF(LEN(VLOOKUP($A918,#REF!,5,FALSE)),IF(INDEX(#REF!,MATCH($A918,#REF!,0),2),LEFT(VLOOKUP($A918,#REF!,5,FALSE),LEN(VLOOKUP($A918,#REF!,5,FALSE))-2),CONCATENATE(LEFT(VLOOKUP($A918,#REF!,5,FALSE),LEN(VLOOKUP($A918,#REF!,5,FALSE))-2),"*")),"")</f>
        <v>#REF!</v>
      </c>
      <c r="G918" s="42" t="e">
        <f>IF(LEN(VLOOKUP($A918,#REF!,6,FALSE)),IF(INDEX(#REF!,MATCH($A918,#REF!,0),3),LEFT(VLOOKUP($A918,#REF!,6,FALSE),LEN(VLOOKUP($A918,#REF!,6,FALSE))-2),CONCATENATE(LEFT(VLOOKUP($A918,#REF!,6,FALSE),LEN(VLOOKUP($A918,#REF!,6,FALSE))-2),"*")),"")</f>
        <v>#REF!</v>
      </c>
      <c r="H918" s="43" t="e">
        <f>IF(LEN(VLOOKUP($A918,#REF!,7,FALSE)),IF(INDEX(#REF!,MATCH($A918,#REF!,0),4),LEFT(VLOOKUP($A918,#REF!,7,FALSE),LEN(VLOOKUP($A918,#REF!,7,FALSE))-2),CONCATENATE(LEFT(VLOOKUP($A918,#REF!,7,FALSE),LEN(VLOOKUP($A918,#REF!,7,FALSE))-2),"*")),"")</f>
        <v>#REF!</v>
      </c>
      <c r="I918" s="54" t="e">
        <f>IF(LEN(VLOOKUP($A918,#REF!,8,FALSE)),UPPER(RIGHT(VLOOKUP($A918,#REF!,8,FALSE),1)),"")</f>
        <v>#REF!</v>
      </c>
      <c r="J918" s="42" t="e">
        <f>IF(LEN(VLOOKUP($A918,#REF!,4,FALSE)),UPPER(RIGHT(VLOOKUP($A918,#REF!,4,FALSE),1)),"")</f>
        <v>#REF!</v>
      </c>
      <c r="K918" s="42" t="e">
        <f>IF(LEN(VLOOKUP($A918,#REF!,5,FALSE)),UPPER(RIGHT(VLOOKUP($A918,#REF!,5,FALSE),1)),"")</f>
        <v>#REF!</v>
      </c>
      <c r="L918" s="42" t="e">
        <f>IF(LEN(VLOOKUP($A918,#REF!,6,FALSE)),UPPER(RIGHT(VLOOKUP($A918,#REF!,6,FALSE),1)),"")</f>
        <v>#REF!</v>
      </c>
      <c r="M918" s="43" t="e">
        <f>IF(LEN(VLOOKUP($A918,#REF!,7,FALSE)),UPPER(RIGHT(VLOOKUP($A918,#REF!,7,FALSE),1)),"")</f>
        <v>#REF!</v>
      </c>
      <c r="N918" s="206"/>
      <c r="O918" s="206"/>
      <c r="P918" s="206"/>
      <c r="Q918" s="206"/>
      <c r="R918" s="206"/>
      <c r="S918" s="63" t="e">
        <f>HLOOKUP("Device Tree Pin Name",#REF!,MATCH($A918,#REF!,0),FALSE)</f>
        <v>#REF!</v>
      </c>
      <c r="T918" s="47" t="e">
        <f>HLOOKUP("power rail",#REF!,MATCH($A918,#REF!,0),FALSE)</f>
        <v>#REF!</v>
      </c>
      <c r="U918" s="62" t="e">
        <f>HLOOKUP("Wake Capable",#REF!,MATCH($A918,#REF!,0),FALSE)</f>
        <v>#REF!</v>
      </c>
      <c r="V918" s="62" t="e">
        <f>HLOOKUP("Strap",#REF!,MATCH($A918,#REF!,0),FALSE)</f>
        <v>#REF!</v>
      </c>
      <c r="W918" s="62"/>
      <c r="X918" s="62"/>
      <c r="Y918" s="62"/>
      <c r="Z918" s="47"/>
      <c r="AA918" s="47" t="e">
        <f>HLOOKUP("Pad type",#REF!,MATCH($A918,#REF!,0),FALSE)</f>
        <v>#REF!</v>
      </c>
      <c r="AB918" s="63"/>
      <c r="AC918" s="63" t="e">
        <f>HLOOKUP("POR Pin State",#REF!,MATCH($A918,#REF!,0),FALSE)</f>
        <v>#REF!</v>
      </c>
      <c r="AD918" s="207"/>
      <c r="AE918" s="208"/>
      <c r="AF918" s="208"/>
      <c r="AG918" s="208"/>
      <c r="AH918" s="209"/>
      <c r="AI918" s="209"/>
      <c r="AJ918" s="210"/>
      <c r="AK918" s="210"/>
      <c r="AL918" s="210"/>
      <c r="AM918" s="210"/>
      <c r="AN918" s="210"/>
      <c r="AO918" s="210"/>
      <c r="AP918" s="210"/>
      <c r="AQ918" s="215" t="s">
        <v>2211</v>
      </c>
      <c r="AR918" s="105"/>
      <c r="AS918" s="105"/>
      <c r="AT918" s="105"/>
      <c r="AU918" s="105"/>
      <c r="AV918" s="105"/>
      <c r="AW918" s="105"/>
      <c r="AX918" s="105"/>
      <c r="AY918" s="105"/>
      <c r="AZ918" s="105"/>
      <c r="BA918" s="105"/>
      <c r="BB918" s="218"/>
      <c r="BC918" s="105"/>
      <c r="BD918" s="250"/>
      <c r="BE918" s="252" t="s">
        <v>2212</v>
      </c>
      <c r="BF918" s="147" t="e">
        <f>VLOOKUP($A918,#REF!,34,FALSE)</f>
        <v>#REF!</v>
      </c>
      <c r="BG918" s="147" t="e">
        <f>VLOOKUP($A918,#REF!,22,FALSE)</f>
        <v>#REF!</v>
      </c>
      <c r="BH918" s="149"/>
    </row>
    <row r="919" s="5" customFormat="1" ht="12.95" customHeight="1" spans="1:60">
      <c r="A919" s="10" t="s">
        <v>2213</v>
      </c>
      <c r="B919" s="38" t="e">
        <f>VLOOKUP($A919,#REF!,34,FALSE)</f>
        <v>#REF!</v>
      </c>
      <c r="C919" s="39" t="str">
        <f t="shared" si="172"/>
        <v>unused_DDR_XM2_B7B_CLK_P</v>
      </c>
      <c r="D919" s="40" t="e">
        <f>IF(LEN(VLOOKUP($A919,#REF!,8,FALSE)),LEFT(VLOOKUP($A919,#REF!,8,FALSE),LEN(VLOOKUP($A919,#REF!,8,FALSE))-2),"")</f>
        <v>#REF!</v>
      </c>
      <c r="E919" s="41" t="e">
        <f>IF(LEN(VLOOKUP($A919,#REF!,4,FALSE)),IF(INDEX(#REF!,MATCH($A919,#REF!,0),1),LEFT(VLOOKUP($A919,#REF!,4,FALSE),LEN(VLOOKUP($A919,#REF!,4,FALSE))-2),CONCATENATE(LEFT(VLOOKUP($A919,#REF!,4,FALSE),LEN(VLOOKUP($A919,#REF!,4,FALSE))-2),"*")),"")</f>
        <v>#REF!</v>
      </c>
      <c r="F919" s="42" t="e">
        <f>IF(LEN(VLOOKUP($A919,#REF!,5,FALSE)),IF(INDEX(#REF!,MATCH($A919,#REF!,0),2),LEFT(VLOOKUP($A919,#REF!,5,FALSE),LEN(VLOOKUP($A919,#REF!,5,FALSE))-2),CONCATENATE(LEFT(VLOOKUP($A919,#REF!,5,FALSE),LEN(VLOOKUP($A919,#REF!,5,FALSE))-2),"*")),"")</f>
        <v>#REF!</v>
      </c>
      <c r="G919" s="42" t="e">
        <f>IF(LEN(VLOOKUP($A919,#REF!,6,FALSE)),IF(INDEX(#REF!,MATCH($A919,#REF!,0),3),LEFT(VLOOKUP($A919,#REF!,6,FALSE),LEN(VLOOKUP($A919,#REF!,6,FALSE))-2),CONCATENATE(LEFT(VLOOKUP($A919,#REF!,6,FALSE),LEN(VLOOKUP($A919,#REF!,6,FALSE))-2),"*")),"")</f>
        <v>#REF!</v>
      </c>
      <c r="H919" s="43" t="e">
        <f>IF(LEN(VLOOKUP($A919,#REF!,7,FALSE)),IF(INDEX(#REF!,MATCH($A919,#REF!,0),4),LEFT(VLOOKUP($A919,#REF!,7,FALSE),LEN(VLOOKUP($A919,#REF!,7,FALSE))-2),CONCATENATE(LEFT(VLOOKUP($A919,#REF!,7,FALSE),LEN(VLOOKUP($A919,#REF!,7,FALSE))-2),"*")),"")</f>
        <v>#REF!</v>
      </c>
      <c r="I919" s="54" t="e">
        <f>IF(LEN(VLOOKUP($A919,#REF!,8,FALSE)),UPPER(RIGHT(VLOOKUP($A919,#REF!,8,FALSE),1)),"")</f>
        <v>#REF!</v>
      </c>
      <c r="J919" s="42" t="e">
        <f>IF(LEN(VLOOKUP($A919,#REF!,4,FALSE)),UPPER(RIGHT(VLOOKUP($A919,#REF!,4,FALSE),1)),"")</f>
        <v>#REF!</v>
      </c>
      <c r="K919" s="42" t="e">
        <f>IF(LEN(VLOOKUP($A919,#REF!,5,FALSE)),UPPER(RIGHT(VLOOKUP($A919,#REF!,5,FALSE),1)),"")</f>
        <v>#REF!</v>
      </c>
      <c r="L919" s="42" t="e">
        <f>IF(LEN(VLOOKUP($A919,#REF!,6,FALSE)),UPPER(RIGHT(VLOOKUP($A919,#REF!,6,FALSE),1)),"")</f>
        <v>#REF!</v>
      </c>
      <c r="M919" s="43" t="e">
        <f>IF(LEN(VLOOKUP($A919,#REF!,7,FALSE)),UPPER(RIGHT(VLOOKUP($A919,#REF!,7,FALSE),1)),"")</f>
        <v>#REF!</v>
      </c>
      <c r="N919" s="206"/>
      <c r="O919" s="206"/>
      <c r="P919" s="206"/>
      <c r="Q919" s="206"/>
      <c r="R919" s="206"/>
      <c r="S919" s="63" t="e">
        <f>HLOOKUP("Device Tree Pin Name",#REF!,MATCH($A919,#REF!,0),FALSE)</f>
        <v>#REF!</v>
      </c>
      <c r="T919" s="47" t="e">
        <f>HLOOKUP("power rail",#REF!,MATCH($A919,#REF!,0),FALSE)</f>
        <v>#REF!</v>
      </c>
      <c r="U919" s="62" t="e">
        <f>HLOOKUP("Wake Capable",#REF!,MATCH($A919,#REF!,0),FALSE)</f>
        <v>#REF!</v>
      </c>
      <c r="V919" s="62" t="e">
        <f>HLOOKUP("Strap",#REF!,MATCH($A919,#REF!,0),FALSE)</f>
        <v>#REF!</v>
      </c>
      <c r="W919" s="62"/>
      <c r="X919" s="62"/>
      <c r="Y919" s="62"/>
      <c r="Z919" s="47"/>
      <c r="AA919" s="47" t="e">
        <f>HLOOKUP("Pad type",#REF!,MATCH($A919,#REF!,0),FALSE)</f>
        <v>#REF!</v>
      </c>
      <c r="AB919" s="63"/>
      <c r="AC919" s="63" t="e">
        <f>HLOOKUP("POR Pin State",#REF!,MATCH($A919,#REF!,0),FALSE)</f>
        <v>#REF!</v>
      </c>
      <c r="AD919" s="207"/>
      <c r="AE919" s="208"/>
      <c r="AF919" s="208"/>
      <c r="AG919" s="208"/>
      <c r="AH919" s="209"/>
      <c r="AI919" s="209"/>
      <c r="AJ919" s="210"/>
      <c r="AK919" s="210"/>
      <c r="AL919" s="210"/>
      <c r="AM919" s="210"/>
      <c r="AN919" s="210"/>
      <c r="AO919" s="210"/>
      <c r="AP919" s="210"/>
      <c r="AQ919" s="215" t="s">
        <v>2213</v>
      </c>
      <c r="AR919" s="105"/>
      <c r="AS919" s="105"/>
      <c r="AT919" s="105"/>
      <c r="AU919" s="105"/>
      <c r="AV919" s="105"/>
      <c r="AW919" s="105"/>
      <c r="AX919" s="105"/>
      <c r="AY919" s="105"/>
      <c r="AZ919" s="105"/>
      <c r="BA919" s="105"/>
      <c r="BB919" s="218"/>
      <c r="BC919" s="105"/>
      <c r="BD919" s="250"/>
      <c r="BE919" s="252" t="s">
        <v>2214</v>
      </c>
      <c r="BF919" s="147" t="e">
        <f>VLOOKUP($A919,#REF!,34,FALSE)</f>
        <v>#REF!</v>
      </c>
      <c r="BG919" s="147" t="e">
        <f>VLOOKUP($A919,#REF!,22,FALSE)</f>
        <v>#REF!</v>
      </c>
      <c r="BH919" s="149"/>
    </row>
    <row r="920" s="5" customFormat="1" ht="12.95" customHeight="1" spans="1:60">
      <c r="A920" s="10" t="s">
        <v>2215</v>
      </c>
      <c r="B920" s="38" t="e">
        <f>VLOOKUP($A920,#REF!,34,FALSE)</f>
        <v>#REF!</v>
      </c>
      <c r="C920" s="39" t="str">
        <f t="shared" si="172"/>
        <v>unused_DDR_XM2_B7B_CLK_N</v>
      </c>
      <c r="D920" s="40" t="e">
        <f>IF(LEN(VLOOKUP($A920,#REF!,8,FALSE)),LEFT(VLOOKUP($A920,#REF!,8,FALSE),LEN(VLOOKUP($A920,#REF!,8,FALSE))-2),"")</f>
        <v>#REF!</v>
      </c>
      <c r="E920" s="41" t="e">
        <f>IF(LEN(VLOOKUP($A920,#REF!,4,FALSE)),IF(INDEX(#REF!,MATCH($A920,#REF!,0),1),LEFT(VLOOKUP($A920,#REF!,4,FALSE),LEN(VLOOKUP($A920,#REF!,4,FALSE))-2),CONCATENATE(LEFT(VLOOKUP($A920,#REF!,4,FALSE),LEN(VLOOKUP($A920,#REF!,4,FALSE))-2),"*")),"")</f>
        <v>#REF!</v>
      </c>
      <c r="F920" s="42" t="e">
        <f>IF(LEN(VLOOKUP($A920,#REF!,5,FALSE)),IF(INDEX(#REF!,MATCH($A920,#REF!,0),2),LEFT(VLOOKUP($A920,#REF!,5,FALSE),LEN(VLOOKUP($A920,#REF!,5,FALSE))-2),CONCATENATE(LEFT(VLOOKUP($A920,#REF!,5,FALSE),LEN(VLOOKUP($A920,#REF!,5,FALSE))-2),"*")),"")</f>
        <v>#REF!</v>
      </c>
      <c r="G920" s="42" t="e">
        <f>IF(LEN(VLOOKUP($A920,#REF!,6,FALSE)),IF(INDEX(#REF!,MATCH($A920,#REF!,0),3),LEFT(VLOOKUP($A920,#REF!,6,FALSE),LEN(VLOOKUP($A920,#REF!,6,FALSE))-2),CONCATENATE(LEFT(VLOOKUP($A920,#REF!,6,FALSE),LEN(VLOOKUP($A920,#REF!,6,FALSE))-2),"*")),"")</f>
        <v>#REF!</v>
      </c>
      <c r="H920" s="43" t="e">
        <f>IF(LEN(VLOOKUP($A920,#REF!,7,FALSE)),IF(INDEX(#REF!,MATCH($A920,#REF!,0),4),LEFT(VLOOKUP($A920,#REF!,7,FALSE),LEN(VLOOKUP($A920,#REF!,7,FALSE))-2),CONCATENATE(LEFT(VLOOKUP($A920,#REF!,7,FALSE),LEN(VLOOKUP($A920,#REF!,7,FALSE))-2),"*")),"")</f>
        <v>#REF!</v>
      </c>
      <c r="I920" s="54" t="e">
        <f>IF(LEN(VLOOKUP($A920,#REF!,8,FALSE)),UPPER(RIGHT(VLOOKUP($A920,#REF!,8,FALSE),1)),"")</f>
        <v>#REF!</v>
      </c>
      <c r="J920" s="42" t="e">
        <f>IF(LEN(VLOOKUP($A920,#REF!,4,FALSE)),UPPER(RIGHT(VLOOKUP($A920,#REF!,4,FALSE),1)),"")</f>
        <v>#REF!</v>
      </c>
      <c r="K920" s="42" t="e">
        <f>IF(LEN(VLOOKUP($A920,#REF!,5,FALSE)),UPPER(RIGHT(VLOOKUP($A920,#REF!,5,FALSE),1)),"")</f>
        <v>#REF!</v>
      </c>
      <c r="L920" s="42" t="e">
        <f>IF(LEN(VLOOKUP($A920,#REF!,6,FALSE)),UPPER(RIGHT(VLOOKUP($A920,#REF!,6,FALSE),1)),"")</f>
        <v>#REF!</v>
      </c>
      <c r="M920" s="43" t="e">
        <f>IF(LEN(VLOOKUP($A920,#REF!,7,FALSE)),UPPER(RIGHT(VLOOKUP($A920,#REF!,7,FALSE),1)),"")</f>
        <v>#REF!</v>
      </c>
      <c r="N920" s="206"/>
      <c r="O920" s="206"/>
      <c r="P920" s="206"/>
      <c r="Q920" s="206"/>
      <c r="R920" s="206"/>
      <c r="S920" s="63" t="e">
        <f>HLOOKUP("Device Tree Pin Name",#REF!,MATCH($A920,#REF!,0),FALSE)</f>
        <v>#REF!</v>
      </c>
      <c r="T920" s="47" t="e">
        <f>HLOOKUP("power rail",#REF!,MATCH($A920,#REF!,0),FALSE)</f>
        <v>#REF!</v>
      </c>
      <c r="U920" s="62" t="e">
        <f>HLOOKUP("Wake Capable",#REF!,MATCH($A920,#REF!,0),FALSE)</f>
        <v>#REF!</v>
      </c>
      <c r="V920" s="62" t="e">
        <f>HLOOKUP("Strap",#REF!,MATCH($A920,#REF!,0),FALSE)</f>
        <v>#REF!</v>
      </c>
      <c r="W920" s="62"/>
      <c r="X920" s="62"/>
      <c r="Y920" s="62"/>
      <c r="Z920" s="47"/>
      <c r="AA920" s="47" t="e">
        <f>HLOOKUP("Pad type",#REF!,MATCH($A920,#REF!,0),FALSE)</f>
        <v>#REF!</v>
      </c>
      <c r="AB920" s="63"/>
      <c r="AC920" s="63" t="e">
        <f>HLOOKUP("POR Pin State",#REF!,MATCH($A920,#REF!,0),FALSE)</f>
        <v>#REF!</v>
      </c>
      <c r="AD920" s="207"/>
      <c r="AE920" s="208"/>
      <c r="AF920" s="208"/>
      <c r="AG920" s="208"/>
      <c r="AH920" s="209"/>
      <c r="AI920" s="209"/>
      <c r="AJ920" s="210"/>
      <c r="AK920" s="210"/>
      <c r="AL920" s="210"/>
      <c r="AM920" s="210"/>
      <c r="AN920" s="210"/>
      <c r="AO920" s="210"/>
      <c r="AP920" s="210"/>
      <c r="AQ920" s="215" t="s">
        <v>2215</v>
      </c>
      <c r="AR920" s="105"/>
      <c r="AS920" s="105"/>
      <c r="AT920" s="105"/>
      <c r="AU920" s="105"/>
      <c r="AV920" s="105"/>
      <c r="AW920" s="105"/>
      <c r="AX920" s="105"/>
      <c r="AY920" s="105"/>
      <c r="AZ920" s="105"/>
      <c r="BA920" s="105"/>
      <c r="BB920" s="218"/>
      <c r="BC920" s="105"/>
      <c r="BD920" s="250"/>
      <c r="BE920" s="252" t="s">
        <v>2216</v>
      </c>
      <c r="BF920" s="147" t="e">
        <f>VLOOKUP($A920,#REF!,34,FALSE)</f>
        <v>#REF!</v>
      </c>
      <c r="BG920" s="147" t="e">
        <f>VLOOKUP($A920,#REF!,22,FALSE)</f>
        <v>#REF!</v>
      </c>
      <c r="BH920" s="149"/>
    </row>
    <row r="921" s="5" customFormat="1" ht="12.95" customHeight="1" spans="1:60">
      <c r="A921" s="48" t="s">
        <v>2217</v>
      </c>
      <c r="B921" s="38" t="e">
        <f>VLOOKUP($A921,#REF!,34,FALSE)</f>
        <v>#REF!</v>
      </c>
      <c r="C921" s="39" t="str">
        <f t="shared" si="172"/>
        <v>unused_DDR_XM2_B8D0</v>
      </c>
      <c r="D921" s="40" t="e">
        <f>IF(LEN(VLOOKUP($A921,#REF!,8,FALSE)),LEFT(VLOOKUP($A921,#REF!,8,FALSE),LEN(VLOOKUP($A921,#REF!,8,FALSE))-2),"")</f>
        <v>#REF!</v>
      </c>
      <c r="E921" s="41" t="e">
        <f>IF(LEN(VLOOKUP($A921,#REF!,4,FALSE)),IF(INDEX(#REF!,MATCH($A921,#REF!,0),1),LEFT(VLOOKUP($A921,#REF!,4,FALSE),LEN(VLOOKUP($A921,#REF!,4,FALSE))-2),CONCATENATE(LEFT(VLOOKUP($A921,#REF!,4,FALSE),LEN(VLOOKUP($A921,#REF!,4,FALSE))-2),"*")),"")</f>
        <v>#REF!</v>
      </c>
      <c r="F921" s="42" t="e">
        <f>IF(LEN(VLOOKUP($A921,#REF!,5,FALSE)),IF(INDEX(#REF!,MATCH($A921,#REF!,0),2),LEFT(VLOOKUP($A921,#REF!,5,FALSE),LEN(VLOOKUP($A921,#REF!,5,FALSE))-2),CONCATENATE(LEFT(VLOOKUP($A921,#REF!,5,FALSE),LEN(VLOOKUP($A921,#REF!,5,FALSE))-2),"*")),"")</f>
        <v>#REF!</v>
      </c>
      <c r="G921" s="42" t="e">
        <f>IF(LEN(VLOOKUP($A921,#REF!,6,FALSE)),IF(INDEX(#REF!,MATCH($A921,#REF!,0),3),LEFT(VLOOKUP($A921,#REF!,6,FALSE),LEN(VLOOKUP($A921,#REF!,6,FALSE))-2),CONCATENATE(LEFT(VLOOKUP($A921,#REF!,6,FALSE),LEN(VLOOKUP($A921,#REF!,6,FALSE))-2),"*")),"")</f>
        <v>#REF!</v>
      </c>
      <c r="H921" s="43" t="e">
        <f>IF(LEN(VLOOKUP($A921,#REF!,7,FALSE)),IF(INDEX(#REF!,MATCH($A921,#REF!,0),4),LEFT(VLOOKUP($A921,#REF!,7,FALSE),LEN(VLOOKUP($A921,#REF!,7,FALSE))-2),CONCATENATE(LEFT(VLOOKUP($A921,#REF!,7,FALSE),LEN(VLOOKUP($A921,#REF!,7,FALSE))-2),"*")),"")</f>
        <v>#REF!</v>
      </c>
      <c r="I921" s="54" t="e">
        <f>IF(LEN(VLOOKUP($A921,#REF!,8,FALSE)),UPPER(RIGHT(VLOOKUP($A921,#REF!,8,FALSE),1)),"")</f>
        <v>#REF!</v>
      </c>
      <c r="J921" s="42" t="e">
        <f>IF(LEN(VLOOKUP($A921,#REF!,4,FALSE)),UPPER(RIGHT(VLOOKUP($A921,#REF!,4,FALSE),1)),"")</f>
        <v>#REF!</v>
      </c>
      <c r="K921" s="42" t="e">
        <f>IF(LEN(VLOOKUP($A921,#REF!,5,FALSE)),UPPER(RIGHT(VLOOKUP($A921,#REF!,5,FALSE),1)),"")</f>
        <v>#REF!</v>
      </c>
      <c r="L921" s="42" t="e">
        <f>IF(LEN(VLOOKUP($A921,#REF!,6,FALSE)),UPPER(RIGHT(VLOOKUP($A921,#REF!,6,FALSE),1)),"")</f>
        <v>#REF!</v>
      </c>
      <c r="M921" s="43" t="e">
        <f>IF(LEN(VLOOKUP($A921,#REF!,7,FALSE)),UPPER(RIGHT(VLOOKUP($A921,#REF!,7,FALSE),1)),"")</f>
        <v>#REF!</v>
      </c>
      <c r="N921" s="206"/>
      <c r="O921" s="206"/>
      <c r="P921" s="206"/>
      <c r="Q921" s="206"/>
      <c r="R921" s="206"/>
      <c r="S921" s="63" t="e">
        <f>HLOOKUP("Device Tree Pin Name",#REF!,MATCH($A921,#REF!,0),FALSE)</f>
        <v>#REF!</v>
      </c>
      <c r="T921" s="47" t="e">
        <f>HLOOKUP("power rail",#REF!,MATCH($A921,#REF!,0),FALSE)</f>
        <v>#REF!</v>
      </c>
      <c r="U921" s="62" t="e">
        <f>HLOOKUP("Wake Capable",#REF!,MATCH($A921,#REF!,0),FALSE)</f>
        <v>#REF!</v>
      </c>
      <c r="V921" s="62" t="e">
        <f>HLOOKUP("Strap",#REF!,MATCH($A921,#REF!,0),FALSE)</f>
        <v>#REF!</v>
      </c>
      <c r="W921" s="62"/>
      <c r="X921" s="62"/>
      <c r="Y921" s="62"/>
      <c r="Z921" s="47"/>
      <c r="AA921" s="47" t="e">
        <f>HLOOKUP("Pad type",#REF!,MATCH($A921,#REF!,0),FALSE)</f>
        <v>#REF!</v>
      </c>
      <c r="AB921" s="63"/>
      <c r="AC921" s="63" t="e">
        <f>HLOOKUP("POR Pin State",#REF!,MATCH($A921,#REF!,0),FALSE)</f>
        <v>#REF!</v>
      </c>
      <c r="AD921" s="207"/>
      <c r="AE921" s="208"/>
      <c r="AF921" s="208"/>
      <c r="AG921" s="208"/>
      <c r="AH921" s="209"/>
      <c r="AI921" s="209"/>
      <c r="AJ921" s="210"/>
      <c r="AK921" s="210"/>
      <c r="AL921" s="210"/>
      <c r="AM921" s="210"/>
      <c r="AN921" s="210"/>
      <c r="AO921" s="210"/>
      <c r="AP921" s="210"/>
      <c r="AQ921" s="215" t="s">
        <v>2218</v>
      </c>
      <c r="AR921" s="105"/>
      <c r="AS921" s="105"/>
      <c r="AT921" s="105"/>
      <c r="AU921" s="105"/>
      <c r="AV921" s="105"/>
      <c r="AW921" s="105"/>
      <c r="AX921" s="105"/>
      <c r="AY921" s="105"/>
      <c r="AZ921" s="105"/>
      <c r="BA921" s="105"/>
      <c r="BB921" s="218"/>
      <c r="BC921" s="105"/>
      <c r="BD921" s="250"/>
      <c r="BE921" s="252" t="s">
        <v>2219</v>
      </c>
      <c r="BF921" s="147" t="e">
        <f>VLOOKUP($A921,#REF!,34,FALSE)</f>
        <v>#REF!</v>
      </c>
      <c r="BG921" s="147" t="e">
        <f>VLOOKUP($A921,#REF!,22,FALSE)</f>
        <v>#REF!</v>
      </c>
      <c r="BH921" s="149"/>
    </row>
    <row r="922" s="5" customFormat="1" ht="12.95" customHeight="1" spans="1:60">
      <c r="A922" s="48" t="s">
        <v>2220</v>
      </c>
      <c r="B922" s="38" t="e">
        <f>VLOOKUP($A922,#REF!,34,FALSE)</f>
        <v>#REF!</v>
      </c>
      <c r="C922" s="39" t="str">
        <f t="shared" si="172"/>
        <v>unused_DDR_XM2_B8D1</v>
      </c>
      <c r="D922" s="40" t="e">
        <f>IF(LEN(VLOOKUP($A922,#REF!,8,FALSE)),LEFT(VLOOKUP($A922,#REF!,8,FALSE),LEN(VLOOKUP($A922,#REF!,8,FALSE))-2),"")</f>
        <v>#REF!</v>
      </c>
      <c r="E922" s="41" t="e">
        <f>IF(LEN(VLOOKUP($A922,#REF!,4,FALSE)),IF(INDEX(#REF!,MATCH($A922,#REF!,0),1),LEFT(VLOOKUP($A922,#REF!,4,FALSE),LEN(VLOOKUP($A922,#REF!,4,FALSE))-2),CONCATENATE(LEFT(VLOOKUP($A922,#REF!,4,FALSE),LEN(VLOOKUP($A922,#REF!,4,FALSE))-2),"*")),"")</f>
        <v>#REF!</v>
      </c>
      <c r="F922" s="42" t="e">
        <f>IF(LEN(VLOOKUP($A922,#REF!,5,FALSE)),IF(INDEX(#REF!,MATCH($A922,#REF!,0),2),LEFT(VLOOKUP($A922,#REF!,5,FALSE),LEN(VLOOKUP($A922,#REF!,5,FALSE))-2),CONCATENATE(LEFT(VLOOKUP($A922,#REF!,5,FALSE),LEN(VLOOKUP($A922,#REF!,5,FALSE))-2),"*")),"")</f>
        <v>#REF!</v>
      </c>
      <c r="G922" s="42" t="e">
        <f>IF(LEN(VLOOKUP($A922,#REF!,6,FALSE)),IF(INDEX(#REF!,MATCH($A922,#REF!,0),3),LEFT(VLOOKUP($A922,#REF!,6,FALSE),LEN(VLOOKUP($A922,#REF!,6,FALSE))-2),CONCATENATE(LEFT(VLOOKUP($A922,#REF!,6,FALSE),LEN(VLOOKUP($A922,#REF!,6,FALSE))-2),"*")),"")</f>
        <v>#REF!</v>
      </c>
      <c r="H922" s="43" t="e">
        <f>IF(LEN(VLOOKUP($A922,#REF!,7,FALSE)),IF(INDEX(#REF!,MATCH($A922,#REF!,0),4),LEFT(VLOOKUP($A922,#REF!,7,FALSE),LEN(VLOOKUP($A922,#REF!,7,FALSE))-2),CONCATENATE(LEFT(VLOOKUP($A922,#REF!,7,FALSE),LEN(VLOOKUP($A922,#REF!,7,FALSE))-2),"*")),"")</f>
        <v>#REF!</v>
      </c>
      <c r="I922" s="54" t="e">
        <f>IF(LEN(VLOOKUP($A922,#REF!,8,FALSE)),UPPER(RIGHT(VLOOKUP($A922,#REF!,8,FALSE),1)),"")</f>
        <v>#REF!</v>
      </c>
      <c r="J922" s="42" t="e">
        <f>IF(LEN(VLOOKUP($A922,#REF!,4,FALSE)),UPPER(RIGHT(VLOOKUP($A922,#REF!,4,FALSE),1)),"")</f>
        <v>#REF!</v>
      </c>
      <c r="K922" s="42" t="e">
        <f>IF(LEN(VLOOKUP($A922,#REF!,5,FALSE)),UPPER(RIGHT(VLOOKUP($A922,#REF!,5,FALSE),1)),"")</f>
        <v>#REF!</v>
      </c>
      <c r="L922" s="42" t="e">
        <f>IF(LEN(VLOOKUP($A922,#REF!,6,FALSE)),UPPER(RIGHT(VLOOKUP($A922,#REF!,6,FALSE),1)),"")</f>
        <v>#REF!</v>
      </c>
      <c r="M922" s="43" t="e">
        <f>IF(LEN(VLOOKUP($A922,#REF!,7,FALSE)),UPPER(RIGHT(VLOOKUP($A922,#REF!,7,FALSE),1)),"")</f>
        <v>#REF!</v>
      </c>
      <c r="N922" s="206"/>
      <c r="O922" s="206"/>
      <c r="P922" s="206"/>
      <c r="Q922" s="206"/>
      <c r="R922" s="206"/>
      <c r="S922" s="63" t="e">
        <f>HLOOKUP("Device Tree Pin Name",#REF!,MATCH($A922,#REF!,0),FALSE)</f>
        <v>#REF!</v>
      </c>
      <c r="T922" s="47" t="e">
        <f>HLOOKUP("power rail",#REF!,MATCH($A922,#REF!,0),FALSE)</f>
        <v>#REF!</v>
      </c>
      <c r="U922" s="62" t="e">
        <f>HLOOKUP("Wake Capable",#REF!,MATCH($A922,#REF!,0),FALSE)</f>
        <v>#REF!</v>
      </c>
      <c r="V922" s="62" t="e">
        <f>HLOOKUP("Strap",#REF!,MATCH($A922,#REF!,0),FALSE)</f>
        <v>#REF!</v>
      </c>
      <c r="W922" s="62"/>
      <c r="X922" s="62"/>
      <c r="Y922" s="62"/>
      <c r="Z922" s="47"/>
      <c r="AA922" s="47" t="e">
        <f>HLOOKUP("Pad type",#REF!,MATCH($A922,#REF!,0),FALSE)</f>
        <v>#REF!</v>
      </c>
      <c r="AB922" s="63"/>
      <c r="AC922" s="63" t="e">
        <f>HLOOKUP("POR Pin State",#REF!,MATCH($A922,#REF!,0),FALSE)</f>
        <v>#REF!</v>
      </c>
      <c r="AD922" s="207"/>
      <c r="AE922" s="208"/>
      <c r="AF922" s="208"/>
      <c r="AG922" s="208"/>
      <c r="AH922" s="209"/>
      <c r="AI922" s="209"/>
      <c r="AJ922" s="210"/>
      <c r="AK922" s="210"/>
      <c r="AL922" s="210"/>
      <c r="AM922" s="210"/>
      <c r="AN922" s="210"/>
      <c r="AO922" s="210"/>
      <c r="AP922" s="210"/>
      <c r="AQ922" s="215" t="s">
        <v>2221</v>
      </c>
      <c r="AR922" s="105"/>
      <c r="AS922" s="105"/>
      <c r="AT922" s="105"/>
      <c r="AU922" s="105"/>
      <c r="AV922" s="105"/>
      <c r="AW922" s="105"/>
      <c r="AX922" s="105"/>
      <c r="AY922" s="105"/>
      <c r="AZ922" s="105"/>
      <c r="BA922" s="105"/>
      <c r="BB922" s="218"/>
      <c r="BC922" s="105"/>
      <c r="BD922" s="250"/>
      <c r="BE922" s="252" t="s">
        <v>2222</v>
      </c>
      <c r="BF922" s="147" t="e">
        <f>VLOOKUP($A922,#REF!,34,FALSE)</f>
        <v>#REF!</v>
      </c>
      <c r="BG922" s="147" t="e">
        <f>VLOOKUP($A922,#REF!,22,FALSE)</f>
        <v>#REF!</v>
      </c>
      <c r="BH922" s="149"/>
    </row>
    <row r="923" s="5" customFormat="1" ht="12.95" customHeight="1" spans="1:60">
      <c r="A923" s="48" t="s">
        <v>2223</v>
      </c>
      <c r="B923" s="38" t="e">
        <f>VLOOKUP($A923,#REF!,34,FALSE)</f>
        <v>#REF!</v>
      </c>
      <c r="C923" s="39" t="str">
        <f t="shared" si="172"/>
        <v>unused_DDR_XM2_B8D2</v>
      </c>
      <c r="D923" s="40" t="e">
        <f>IF(LEN(VLOOKUP($A923,#REF!,8,FALSE)),LEFT(VLOOKUP($A923,#REF!,8,FALSE),LEN(VLOOKUP($A923,#REF!,8,FALSE))-2),"")</f>
        <v>#REF!</v>
      </c>
      <c r="E923" s="41" t="e">
        <f>IF(LEN(VLOOKUP($A923,#REF!,4,FALSE)),IF(INDEX(#REF!,MATCH($A923,#REF!,0),1),LEFT(VLOOKUP($A923,#REF!,4,FALSE),LEN(VLOOKUP($A923,#REF!,4,FALSE))-2),CONCATENATE(LEFT(VLOOKUP($A923,#REF!,4,FALSE),LEN(VLOOKUP($A923,#REF!,4,FALSE))-2),"*")),"")</f>
        <v>#REF!</v>
      </c>
      <c r="F923" s="42" t="e">
        <f>IF(LEN(VLOOKUP($A923,#REF!,5,FALSE)),IF(INDEX(#REF!,MATCH($A923,#REF!,0),2),LEFT(VLOOKUP($A923,#REF!,5,FALSE),LEN(VLOOKUP($A923,#REF!,5,FALSE))-2),CONCATENATE(LEFT(VLOOKUP($A923,#REF!,5,FALSE),LEN(VLOOKUP($A923,#REF!,5,FALSE))-2),"*")),"")</f>
        <v>#REF!</v>
      </c>
      <c r="G923" s="42" t="e">
        <f>IF(LEN(VLOOKUP($A923,#REF!,6,FALSE)),IF(INDEX(#REF!,MATCH($A923,#REF!,0),3),LEFT(VLOOKUP($A923,#REF!,6,FALSE),LEN(VLOOKUP($A923,#REF!,6,FALSE))-2),CONCATENATE(LEFT(VLOOKUP($A923,#REF!,6,FALSE),LEN(VLOOKUP($A923,#REF!,6,FALSE))-2),"*")),"")</f>
        <v>#REF!</v>
      </c>
      <c r="H923" s="43" t="e">
        <f>IF(LEN(VLOOKUP($A923,#REF!,7,FALSE)),IF(INDEX(#REF!,MATCH($A923,#REF!,0),4),LEFT(VLOOKUP($A923,#REF!,7,FALSE),LEN(VLOOKUP($A923,#REF!,7,FALSE))-2),CONCATENATE(LEFT(VLOOKUP($A923,#REF!,7,FALSE),LEN(VLOOKUP($A923,#REF!,7,FALSE))-2),"*")),"")</f>
        <v>#REF!</v>
      </c>
      <c r="I923" s="54" t="e">
        <f>IF(LEN(VLOOKUP($A923,#REF!,8,FALSE)),UPPER(RIGHT(VLOOKUP($A923,#REF!,8,FALSE),1)),"")</f>
        <v>#REF!</v>
      </c>
      <c r="J923" s="42" t="e">
        <f>IF(LEN(VLOOKUP($A923,#REF!,4,FALSE)),UPPER(RIGHT(VLOOKUP($A923,#REF!,4,FALSE),1)),"")</f>
        <v>#REF!</v>
      </c>
      <c r="K923" s="42" t="e">
        <f>IF(LEN(VLOOKUP($A923,#REF!,5,FALSE)),UPPER(RIGHT(VLOOKUP($A923,#REF!,5,FALSE),1)),"")</f>
        <v>#REF!</v>
      </c>
      <c r="L923" s="42" t="e">
        <f>IF(LEN(VLOOKUP($A923,#REF!,6,FALSE)),UPPER(RIGHT(VLOOKUP($A923,#REF!,6,FALSE),1)),"")</f>
        <v>#REF!</v>
      </c>
      <c r="M923" s="43" t="e">
        <f>IF(LEN(VLOOKUP($A923,#REF!,7,FALSE)),UPPER(RIGHT(VLOOKUP($A923,#REF!,7,FALSE),1)),"")</f>
        <v>#REF!</v>
      </c>
      <c r="N923" s="206"/>
      <c r="O923" s="206"/>
      <c r="P923" s="206"/>
      <c r="Q923" s="206"/>
      <c r="R923" s="206"/>
      <c r="S923" s="63" t="e">
        <f>HLOOKUP("Device Tree Pin Name",#REF!,MATCH($A923,#REF!,0),FALSE)</f>
        <v>#REF!</v>
      </c>
      <c r="T923" s="47" t="e">
        <f>HLOOKUP("power rail",#REF!,MATCH($A923,#REF!,0),FALSE)</f>
        <v>#REF!</v>
      </c>
      <c r="U923" s="62" t="e">
        <f>HLOOKUP("Wake Capable",#REF!,MATCH($A923,#REF!,0),FALSE)</f>
        <v>#REF!</v>
      </c>
      <c r="V923" s="62" t="e">
        <f>HLOOKUP("Strap",#REF!,MATCH($A923,#REF!,0),FALSE)</f>
        <v>#REF!</v>
      </c>
      <c r="W923" s="62"/>
      <c r="X923" s="62"/>
      <c r="Y923" s="62"/>
      <c r="Z923" s="47"/>
      <c r="AA923" s="47" t="e">
        <f>HLOOKUP("Pad type",#REF!,MATCH($A923,#REF!,0),FALSE)</f>
        <v>#REF!</v>
      </c>
      <c r="AB923" s="63"/>
      <c r="AC923" s="63" t="e">
        <f>HLOOKUP("POR Pin State",#REF!,MATCH($A923,#REF!,0),FALSE)</f>
        <v>#REF!</v>
      </c>
      <c r="AD923" s="207"/>
      <c r="AE923" s="208"/>
      <c r="AF923" s="208"/>
      <c r="AG923" s="208"/>
      <c r="AH923" s="209"/>
      <c r="AI923" s="209"/>
      <c r="AJ923" s="210"/>
      <c r="AK923" s="210"/>
      <c r="AL923" s="210"/>
      <c r="AM923" s="210"/>
      <c r="AN923" s="210"/>
      <c r="AO923" s="210"/>
      <c r="AP923" s="210"/>
      <c r="AQ923" s="215" t="s">
        <v>2224</v>
      </c>
      <c r="AR923" s="105"/>
      <c r="AS923" s="105"/>
      <c r="AT923" s="105"/>
      <c r="AU923" s="105"/>
      <c r="AV923" s="105"/>
      <c r="AW923" s="105"/>
      <c r="AX923" s="105"/>
      <c r="AY923" s="105"/>
      <c r="AZ923" s="105"/>
      <c r="BA923" s="105"/>
      <c r="BB923" s="218"/>
      <c r="BC923" s="105"/>
      <c r="BD923" s="250"/>
      <c r="BE923" s="252" t="s">
        <v>2225</v>
      </c>
      <c r="BF923" s="147" t="e">
        <f>VLOOKUP($A923,#REF!,34,FALSE)</f>
        <v>#REF!</v>
      </c>
      <c r="BG923" s="147" t="e">
        <f>VLOOKUP($A923,#REF!,22,FALSE)</f>
        <v>#REF!</v>
      </c>
      <c r="BH923" s="149"/>
    </row>
    <row r="924" s="5" customFormat="1" ht="12.95" customHeight="1" spans="1:60">
      <c r="A924" s="48" t="s">
        <v>2226</v>
      </c>
      <c r="B924" s="38" t="e">
        <f>VLOOKUP($A924,#REF!,34,FALSE)</f>
        <v>#REF!</v>
      </c>
      <c r="C924" s="39" t="str">
        <f t="shared" si="172"/>
        <v>unused_DDR_XM2_B8D3</v>
      </c>
      <c r="D924" s="40" t="e">
        <f>IF(LEN(VLOOKUP($A924,#REF!,8,FALSE)),LEFT(VLOOKUP($A924,#REF!,8,FALSE),LEN(VLOOKUP($A924,#REF!,8,FALSE))-2),"")</f>
        <v>#REF!</v>
      </c>
      <c r="E924" s="41" t="e">
        <f>IF(LEN(VLOOKUP($A924,#REF!,4,FALSE)),IF(INDEX(#REF!,MATCH($A924,#REF!,0),1),LEFT(VLOOKUP($A924,#REF!,4,FALSE),LEN(VLOOKUP($A924,#REF!,4,FALSE))-2),CONCATENATE(LEFT(VLOOKUP($A924,#REF!,4,FALSE),LEN(VLOOKUP($A924,#REF!,4,FALSE))-2),"*")),"")</f>
        <v>#REF!</v>
      </c>
      <c r="F924" s="42" t="e">
        <f>IF(LEN(VLOOKUP($A924,#REF!,5,FALSE)),IF(INDEX(#REF!,MATCH($A924,#REF!,0),2),LEFT(VLOOKUP($A924,#REF!,5,FALSE),LEN(VLOOKUP($A924,#REF!,5,FALSE))-2),CONCATENATE(LEFT(VLOOKUP($A924,#REF!,5,FALSE),LEN(VLOOKUP($A924,#REF!,5,FALSE))-2),"*")),"")</f>
        <v>#REF!</v>
      </c>
      <c r="G924" s="42" t="e">
        <f>IF(LEN(VLOOKUP($A924,#REF!,6,FALSE)),IF(INDEX(#REF!,MATCH($A924,#REF!,0),3),LEFT(VLOOKUP($A924,#REF!,6,FALSE),LEN(VLOOKUP($A924,#REF!,6,FALSE))-2),CONCATENATE(LEFT(VLOOKUP($A924,#REF!,6,FALSE),LEN(VLOOKUP($A924,#REF!,6,FALSE))-2),"*")),"")</f>
        <v>#REF!</v>
      </c>
      <c r="H924" s="43" t="e">
        <f>IF(LEN(VLOOKUP($A924,#REF!,7,FALSE)),IF(INDEX(#REF!,MATCH($A924,#REF!,0),4),LEFT(VLOOKUP($A924,#REF!,7,FALSE),LEN(VLOOKUP($A924,#REF!,7,FALSE))-2),CONCATENATE(LEFT(VLOOKUP($A924,#REF!,7,FALSE),LEN(VLOOKUP($A924,#REF!,7,FALSE))-2),"*")),"")</f>
        <v>#REF!</v>
      </c>
      <c r="I924" s="54" t="e">
        <f>IF(LEN(VLOOKUP($A924,#REF!,8,FALSE)),UPPER(RIGHT(VLOOKUP($A924,#REF!,8,FALSE),1)),"")</f>
        <v>#REF!</v>
      </c>
      <c r="J924" s="42" t="e">
        <f>IF(LEN(VLOOKUP($A924,#REF!,4,FALSE)),UPPER(RIGHT(VLOOKUP($A924,#REF!,4,FALSE),1)),"")</f>
        <v>#REF!</v>
      </c>
      <c r="K924" s="42" t="e">
        <f>IF(LEN(VLOOKUP($A924,#REF!,5,FALSE)),UPPER(RIGHT(VLOOKUP($A924,#REF!,5,FALSE),1)),"")</f>
        <v>#REF!</v>
      </c>
      <c r="L924" s="42" t="e">
        <f>IF(LEN(VLOOKUP($A924,#REF!,6,FALSE)),UPPER(RIGHT(VLOOKUP($A924,#REF!,6,FALSE),1)),"")</f>
        <v>#REF!</v>
      </c>
      <c r="M924" s="43" t="e">
        <f>IF(LEN(VLOOKUP($A924,#REF!,7,FALSE)),UPPER(RIGHT(VLOOKUP($A924,#REF!,7,FALSE),1)),"")</f>
        <v>#REF!</v>
      </c>
      <c r="N924" s="206"/>
      <c r="O924" s="206"/>
      <c r="P924" s="206"/>
      <c r="Q924" s="206"/>
      <c r="R924" s="206"/>
      <c r="S924" s="63" t="e">
        <f>HLOOKUP("Device Tree Pin Name",#REF!,MATCH($A924,#REF!,0),FALSE)</f>
        <v>#REF!</v>
      </c>
      <c r="T924" s="47" t="e">
        <f>HLOOKUP("power rail",#REF!,MATCH($A924,#REF!,0),FALSE)</f>
        <v>#REF!</v>
      </c>
      <c r="U924" s="62" t="e">
        <f>HLOOKUP("Wake Capable",#REF!,MATCH($A924,#REF!,0),FALSE)</f>
        <v>#REF!</v>
      </c>
      <c r="V924" s="62" t="e">
        <f>HLOOKUP("Strap",#REF!,MATCH($A924,#REF!,0),FALSE)</f>
        <v>#REF!</v>
      </c>
      <c r="W924" s="62"/>
      <c r="X924" s="62"/>
      <c r="Y924" s="62"/>
      <c r="Z924" s="47"/>
      <c r="AA924" s="47" t="e">
        <f>HLOOKUP("Pad type",#REF!,MATCH($A924,#REF!,0),FALSE)</f>
        <v>#REF!</v>
      </c>
      <c r="AB924" s="63"/>
      <c r="AC924" s="63" t="e">
        <f>HLOOKUP("POR Pin State",#REF!,MATCH($A924,#REF!,0),FALSE)</f>
        <v>#REF!</v>
      </c>
      <c r="AD924" s="207"/>
      <c r="AE924" s="208"/>
      <c r="AF924" s="208"/>
      <c r="AG924" s="208"/>
      <c r="AH924" s="209"/>
      <c r="AI924" s="209"/>
      <c r="AJ924" s="210"/>
      <c r="AK924" s="210"/>
      <c r="AL924" s="210"/>
      <c r="AM924" s="210"/>
      <c r="AN924" s="210"/>
      <c r="AO924" s="210"/>
      <c r="AP924" s="210"/>
      <c r="AQ924" s="215" t="s">
        <v>2227</v>
      </c>
      <c r="AR924" s="105"/>
      <c r="AS924" s="105"/>
      <c r="AT924" s="105"/>
      <c r="AU924" s="105"/>
      <c r="AV924" s="105"/>
      <c r="AW924" s="105"/>
      <c r="AX924" s="105"/>
      <c r="AY924" s="105"/>
      <c r="AZ924" s="105"/>
      <c r="BA924" s="105"/>
      <c r="BB924" s="218"/>
      <c r="BC924" s="105"/>
      <c r="BD924" s="250"/>
      <c r="BE924" s="252" t="s">
        <v>2228</v>
      </c>
      <c r="BF924" s="147" t="e">
        <f>VLOOKUP($A924,#REF!,34,FALSE)</f>
        <v>#REF!</v>
      </c>
      <c r="BG924" s="147" t="e">
        <f>VLOOKUP($A924,#REF!,22,FALSE)</f>
        <v>#REF!</v>
      </c>
      <c r="BH924" s="149"/>
    </row>
    <row r="925" s="5" customFormat="1" ht="12.95" customHeight="1" spans="1:60">
      <c r="A925" s="48" t="s">
        <v>2229</v>
      </c>
      <c r="B925" s="38" t="e">
        <f>VLOOKUP($A925,#REF!,34,FALSE)</f>
        <v>#REF!</v>
      </c>
      <c r="C925" s="39" t="str">
        <f t="shared" si="172"/>
        <v>unused_DDR_XM2_B8D4</v>
      </c>
      <c r="D925" s="40" t="e">
        <f>IF(LEN(VLOOKUP($A925,#REF!,8,FALSE)),LEFT(VLOOKUP($A925,#REF!,8,FALSE),LEN(VLOOKUP($A925,#REF!,8,FALSE))-2),"")</f>
        <v>#REF!</v>
      </c>
      <c r="E925" s="41" t="e">
        <f>IF(LEN(VLOOKUP($A925,#REF!,4,FALSE)),IF(INDEX(#REF!,MATCH($A925,#REF!,0),1),LEFT(VLOOKUP($A925,#REF!,4,FALSE),LEN(VLOOKUP($A925,#REF!,4,FALSE))-2),CONCATENATE(LEFT(VLOOKUP($A925,#REF!,4,FALSE),LEN(VLOOKUP($A925,#REF!,4,FALSE))-2),"*")),"")</f>
        <v>#REF!</v>
      </c>
      <c r="F925" s="42" t="e">
        <f>IF(LEN(VLOOKUP($A925,#REF!,5,FALSE)),IF(INDEX(#REF!,MATCH($A925,#REF!,0),2),LEFT(VLOOKUP($A925,#REF!,5,FALSE),LEN(VLOOKUP($A925,#REF!,5,FALSE))-2),CONCATENATE(LEFT(VLOOKUP($A925,#REF!,5,FALSE),LEN(VLOOKUP($A925,#REF!,5,FALSE))-2),"*")),"")</f>
        <v>#REF!</v>
      </c>
      <c r="G925" s="42" t="e">
        <f>IF(LEN(VLOOKUP($A925,#REF!,6,FALSE)),IF(INDEX(#REF!,MATCH($A925,#REF!,0),3),LEFT(VLOOKUP($A925,#REF!,6,FALSE),LEN(VLOOKUP($A925,#REF!,6,FALSE))-2),CONCATENATE(LEFT(VLOOKUP($A925,#REF!,6,FALSE),LEN(VLOOKUP($A925,#REF!,6,FALSE))-2),"*")),"")</f>
        <v>#REF!</v>
      </c>
      <c r="H925" s="43" t="e">
        <f>IF(LEN(VLOOKUP($A925,#REF!,7,FALSE)),IF(INDEX(#REF!,MATCH($A925,#REF!,0),4),LEFT(VLOOKUP($A925,#REF!,7,FALSE),LEN(VLOOKUP($A925,#REF!,7,FALSE))-2),CONCATENATE(LEFT(VLOOKUP($A925,#REF!,7,FALSE),LEN(VLOOKUP($A925,#REF!,7,FALSE))-2),"*")),"")</f>
        <v>#REF!</v>
      </c>
      <c r="I925" s="54" t="e">
        <f>IF(LEN(VLOOKUP($A925,#REF!,8,FALSE)),UPPER(RIGHT(VLOOKUP($A925,#REF!,8,FALSE),1)),"")</f>
        <v>#REF!</v>
      </c>
      <c r="J925" s="42" t="e">
        <f>IF(LEN(VLOOKUP($A925,#REF!,4,FALSE)),UPPER(RIGHT(VLOOKUP($A925,#REF!,4,FALSE),1)),"")</f>
        <v>#REF!</v>
      </c>
      <c r="K925" s="42" t="e">
        <f>IF(LEN(VLOOKUP($A925,#REF!,5,FALSE)),UPPER(RIGHT(VLOOKUP($A925,#REF!,5,FALSE),1)),"")</f>
        <v>#REF!</v>
      </c>
      <c r="L925" s="42" t="e">
        <f>IF(LEN(VLOOKUP($A925,#REF!,6,FALSE)),UPPER(RIGHT(VLOOKUP($A925,#REF!,6,FALSE),1)),"")</f>
        <v>#REF!</v>
      </c>
      <c r="M925" s="43" t="e">
        <f>IF(LEN(VLOOKUP($A925,#REF!,7,FALSE)),UPPER(RIGHT(VLOOKUP($A925,#REF!,7,FALSE),1)),"")</f>
        <v>#REF!</v>
      </c>
      <c r="N925" s="206"/>
      <c r="O925" s="206"/>
      <c r="P925" s="206"/>
      <c r="Q925" s="206"/>
      <c r="R925" s="206"/>
      <c r="S925" s="63" t="e">
        <f>HLOOKUP("Device Tree Pin Name",#REF!,MATCH($A925,#REF!,0),FALSE)</f>
        <v>#REF!</v>
      </c>
      <c r="T925" s="47" t="e">
        <f>HLOOKUP("power rail",#REF!,MATCH($A925,#REF!,0),FALSE)</f>
        <v>#REF!</v>
      </c>
      <c r="U925" s="62" t="e">
        <f>HLOOKUP("Wake Capable",#REF!,MATCH($A925,#REF!,0),FALSE)</f>
        <v>#REF!</v>
      </c>
      <c r="V925" s="62" t="e">
        <f>HLOOKUP("Strap",#REF!,MATCH($A925,#REF!,0),FALSE)</f>
        <v>#REF!</v>
      </c>
      <c r="W925" s="62"/>
      <c r="X925" s="62"/>
      <c r="Y925" s="62"/>
      <c r="Z925" s="47"/>
      <c r="AA925" s="47" t="e">
        <f>HLOOKUP("Pad type",#REF!,MATCH($A925,#REF!,0),FALSE)</f>
        <v>#REF!</v>
      </c>
      <c r="AB925" s="63"/>
      <c r="AC925" s="63" t="e">
        <f>HLOOKUP("POR Pin State",#REF!,MATCH($A925,#REF!,0),FALSE)</f>
        <v>#REF!</v>
      </c>
      <c r="AD925" s="207"/>
      <c r="AE925" s="208"/>
      <c r="AF925" s="208"/>
      <c r="AG925" s="208"/>
      <c r="AH925" s="209"/>
      <c r="AI925" s="209"/>
      <c r="AJ925" s="210"/>
      <c r="AK925" s="210"/>
      <c r="AL925" s="210"/>
      <c r="AM925" s="210"/>
      <c r="AN925" s="210"/>
      <c r="AO925" s="210"/>
      <c r="AP925" s="210"/>
      <c r="AQ925" s="215" t="s">
        <v>2230</v>
      </c>
      <c r="AR925" s="105"/>
      <c r="AS925" s="105"/>
      <c r="AT925" s="105"/>
      <c r="AU925" s="105"/>
      <c r="AV925" s="105"/>
      <c r="AW925" s="105"/>
      <c r="AX925" s="105"/>
      <c r="AY925" s="105"/>
      <c r="AZ925" s="105"/>
      <c r="BA925" s="105"/>
      <c r="BB925" s="218"/>
      <c r="BC925" s="105"/>
      <c r="BD925" s="250"/>
      <c r="BE925" s="252" t="s">
        <v>2231</v>
      </c>
      <c r="BF925" s="147" t="e">
        <f>VLOOKUP($A925,#REF!,34,FALSE)</f>
        <v>#REF!</v>
      </c>
      <c r="BG925" s="147" t="e">
        <f>VLOOKUP($A925,#REF!,22,FALSE)</f>
        <v>#REF!</v>
      </c>
      <c r="BH925" s="149"/>
    </row>
    <row r="926" s="5" customFormat="1" ht="12.95" customHeight="1" spans="1:60">
      <c r="A926" s="48" t="s">
        <v>2232</v>
      </c>
      <c r="B926" s="38" t="e">
        <f>VLOOKUP($A926,#REF!,34,FALSE)</f>
        <v>#REF!</v>
      </c>
      <c r="C926" s="39" t="str">
        <f t="shared" ref="C926:C953" si="173">CONCATENATE("unused_",A926)</f>
        <v>unused_DDR_XM2_B8D5</v>
      </c>
      <c r="D926" s="40" t="e">
        <f>IF(LEN(VLOOKUP($A926,#REF!,8,FALSE)),LEFT(VLOOKUP($A926,#REF!,8,FALSE),LEN(VLOOKUP($A926,#REF!,8,FALSE))-2),"")</f>
        <v>#REF!</v>
      </c>
      <c r="E926" s="41" t="e">
        <f>IF(LEN(VLOOKUP($A926,#REF!,4,FALSE)),IF(INDEX(#REF!,MATCH($A926,#REF!,0),1),LEFT(VLOOKUP($A926,#REF!,4,FALSE),LEN(VLOOKUP($A926,#REF!,4,FALSE))-2),CONCATENATE(LEFT(VLOOKUP($A926,#REF!,4,FALSE),LEN(VLOOKUP($A926,#REF!,4,FALSE))-2),"*")),"")</f>
        <v>#REF!</v>
      </c>
      <c r="F926" s="42" t="e">
        <f>IF(LEN(VLOOKUP($A926,#REF!,5,FALSE)),IF(INDEX(#REF!,MATCH($A926,#REF!,0),2),LEFT(VLOOKUP($A926,#REF!,5,FALSE),LEN(VLOOKUP($A926,#REF!,5,FALSE))-2),CONCATENATE(LEFT(VLOOKUP($A926,#REF!,5,FALSE),LEN(VLOOKUP($A926,#REF!,5,FALSE))-2),"*")),"")</f>
        <v>#REF!</v>
      </c>
      <c r="G926" s="42" t="e">
        <f>IF(LEN(VLOOKUP($A926,#REF!,6,FALSE)),IF(INDEX(#REF!,MATCH($A926,#REF!,0),3),LEFT(VLOOKUP($A926,#REF!,6,FALSE),LEN(VLOOKUP($A926,#REF!,6,FALSE))-2),CONCATENATE(LEFT(VLOOKUP($A926,#REF!,6,FALSE),LEN(VLOOKUP($A926,#REF!,6,FALSE))-2),"*")),"")</f>
        <v>#REF!</v>
      </c>
      <c r="H926" s="43" t="e">
        <f>IF(LEN(VLOOKUP($A926,#REF!,7,FALSE)),IF(INDEX(#REF!,MATCH($A926,#REF!,0),4),LEFT(VLOOKUP($A926,#REF!,7,FALSE),LEN(VLOOKUP($A926,#REF!,7,FALSE))-2),CONCATENATE(LEFT(VLOOKUP($A926,#REF!,7,FALSE),LEN(VLOOKUP($A926,#REF!,7,FALSE))-2),"*")),"")</f>
        <v>#REF!</v>
      </c>
      <c r="I926" s="54" t="e">
        <f>IF(LEN(VLOOKUP($A926,#REF!,8,FALSE)),UPPER(RIGHT(VLOOKUP($A926,#REF!,8,FALSE),1)),"")</f>
        <v>#REF!</v>
      </c>
      <c r="J926" s="42" t="e">
        <f>IF(LEN(VLOOKUP($A926,#REF!,4,FALSE)),UPPER(RIGHT(VLOOKUP($A926,#REF!,4,FALSE),1)),"")</f>
        <v>#REF!</v>
      </c>
      <c r="K926" s="42" t="e">
        <f>IF(LEN(VLOOKUP($A926,#REF!,5,FALSE)),UPPER(RIGHT(VLOOKUP($A926,#REF!,5,FALSE),1)),"")</f>
        <v>#REF!</v>
      </c>
      <c r="L926" s="42" t="e">
        <f>IF(LEN(VLOOKUP($A926,#REF!,6,FALSE)),UPPER(RIGHT(VLOOKUP($A926,#REF!,6,FALSE),1)),"")</f>
        <v>#REF!</v>
      </c>
      <c r="M926" s="43" t="e">
        <f>IF(LEN(VLOOKUP($A926,#REF!,7,FALSE)),UPPER(RIGHT(VLOOKUP($A926,#REF!,7,FALSE),1)),"")</f>
        <v>#REF!</v>
      </c>
      <c r="N926" s="206"/>
      <c r="O926" s="206"/>
      <c r="P926" s="206"/>
      <c r="Q926" s="206"/>
      <c r="R926" s="206"/>
      <c r="S926" s="63" t="e">
        <f>HLOOKUP("Device Tree Pin Name",#REF!,MATCH($A926,#REF!,0),FALSE)</f>
        <v>#REF!</v>
      </c>
      <c r="T926" s="47" t="e">
        <f>HLOOKUP("power rail",#REF!,MATCH($A926,#REF!,0),FALSE)</f>
        <v>#REF!</v>
      </c>
      <c r="U926" s="62" t="e">
        <f>HLOOKUP("Wake Capable",#REF!,MATCH($A926,#REF!,0),FALSE)</f>
        <v>#REF!</v>
      </c>
      <c r="V926" s="62" t="e">
        <f>HLOOKUP("Strap",#REF!,MATCH($A926,#REF!,0),FALSE)</f>
        <v>#REF!</v>
      </c>
      <c r="W926" s="62"/>
      <c r="X926" s="62"/>
      <c r="Y926" s="62"/>
      <c r="Z926" s="47"/>
      <c r="AA926" s="47" t="e">
        <f>HLOOKUP("Pad type",#REF!,MATCH($A926,#REF!,0),FALSE)</f>
        <v>#REF!</v>
      </c>
      <c r="AB926" s="63"/>
      <c r="AC926" s="63" t="e">
        <f>HLOOKUP("POR Pin State",#REF!,MATCH($A926,#REF!,0),FALSE)</f>
        <v>#REF!</v>
      </c>
      <c r="AD926" s="207"/>
      <c r="AE926" s="208"/>
      <c r="AF926" s="208"/>
      <c r="AG926" s="208"/>
      <c r="AH926" s="209"/>
      <c r="AI926" s="209"/>
      <c r="AJ926" s="210"/>
      <c r="AK926" s="210"/>
      <c r="AL926" s="210"/>
      <c r="AM926" s="210"/>
      <c r="AN926" s="210"/>
      <c r="AO926" s="210"/>
      <c r="AP926" s="210"/>
      <c r="AQ926" s="215" t="s">
        <v>2233</v>
      </c>
      <c r="AR926" s="105"/>
      <c r="AS926" s="105"/>
      <c r="AT926" s="105"/>
      <c r="AU926" s="105"/>
      <c r="AV926" s="105"/>
      <c r="AW926" s="105"/>
      <c r="AX926" s="105"/>
      <c r="AY926" s="105"/>
      <c r="AZ926" s="105"/>
      <c r="BA926" s="105"/>
      <c r="BB926" s="218"/>
      <c r="BC926" s="105"/>
      <c r="BD926" s="250"/>
      <c r="BE926" s="252" t="s">
        <v>2234</v>
      </c>
      <c r="BF926" s="147" t="e">
        <f>VLOOKUP($A926,#REF!,34,FALSE)</f>
        <v>#REF!</v>
      </c>
      <c r="BG926" s="147" t="e">
        <f>VLOOKUP($A926,#REF!,22,FALSE)</f>
        <v>#REF!</v>
      </c>
      <c r="BH926" s="149"/>
    </row>
    <row r="927" s="5" customFormat="1" ht="12.95" customHeight="1" spans="1:60">
      <c r="A927" s="48" t="s">
        <v>2235</v>
      </c>
      <c r="B927" s="38" t="e">
        <f>VLOOKUP($A927,#REF!,34,FALSE)</f>
        <v>#REF!</v>
      </c>
      <c r="C927" s="39" t="str">
        <f t="shared" si="173"/>
        <v>unused_DDR_XM2_B8D6</v>
      </c>
      <c r="D927" s="40" t="e">
        <f>IF(LEN(VLOOKUP($A927,#REF!,8,FALSE)),LEFT(VLOOKUP($A927,#REF!,8,FALSE),LEN(VLOOKUP($A927,#REF!,8,FALSE))-2),"")</f>
        <v>#REF!</v>
      </c>
      <c r="E927" s="41" t="e">
        <f>IF(LEN(VLOOKUP($A927,#REF!,4,FALSE)),IF(INDEX(#REF!,MATCH($A927,#REF!,0),1),LEFT(VLOOKUP($A927,#REF!,4,FALSE),LEN(VLOOKUP($A927,#REF!,4,FALSE))-2),CONCATENATE(LEFT(VLOOKUP($A927,#REF!,4,FALSE),LEN(VLOOKUP($A927,#REF!,4,FALSE))-2),"*")),"")</f>
        <v>#REF!</v>
      </c>
      <c r="F927" s="42" t="e">
        <f>IF(LEN(VLOOKUP($A927,#REF!,5,FALSE)),IF(INDEX(#REF!,MATCH($A927,#REF!,0),2),LEFT(VLOOKUP($A927,#REF!,5,FALSE),LEN(VLOOKUP($A927,#REF!,5,FALSE))-2),CONCATENATE(LEFT(VLOOKUP($A927,#REF!,5,FALSE),LEN(VLOOKUP($A927,#REF!,5,FALSE))-2),"*")),"")</f>
        <v>#REF!</v>
      </c>
      <c r="G927" s="42" t="e">
        <f>IF(LEN(VLOOKUP($A927,#REF!,6,FALSE)),IF(INDEX(#REF!,MATCH($A927,#REF!,0),3),LEFT(VLOOKUP($A927,#REF!,6,FALSE),LEN(VLOOKUP($A927,#REF!,6,FALSE))-2),CONCATENATE(LEFT(VLOOKUP($A927,#REF!,6,FALSE),LEN(VLOOKUP($A927,#REF!,6,FALSE))-2),"*")),"")</f>
        <v>#REF!</v>
      </c>
      <c r="H927" s="43" t="e">
        <f>IF(LEN(VLOOKUP($A927,#REF!,7,FALSE)),IF(INDEX(#REF!,MATCH($A927,#REF!,0),4),LEFT(VLOOKUP($A927,#REF!,7,FALSE),LEN(VLOOKUP($A927,#REF!,7,FALSE))-2),CONCATENATE(LEFT(VLOOKUP($A927,#REF!,7,FALSE),LEN(VLOOKUP($A927,#REF!,7,FALSE))-2),"*")),"")</f>
        <v>#REF!</v>
      </c>
      <c r="I927" s="54" t="e">
        <f>IF(LEN(VLOOKUP($A927,#REF!,8,FALSE)),UPPER(RIGHT(VLOOKUP($A927,#REF!,8,FALSE),1)),"")</f>
        <v>#REF!</v>
      </c>
      <c r="J927" s="42" t="e">
        <f>IF(LEN(VLOOKUP($A927,#REF!,4,FALSE)),UPPER(RIGHT(VLOOKUP($A927,#REF!,4,FALSE),1)),"")</f>
        <v>#REF!</v>
      </c>
      <c r="K927" s="42" t="e">
        <f>IF(LEN(VLOOKUP($A927,#REF!,5,FALSE)),UPPER(RIGHT(VLOOKUP($A927,#REF!,5,FALSE),1)),"")</f>
        <v>#REF!</v>
      </c>
      <c r="L927" s="42" t="e">
        <f>IF(LEN(VLOOKUP($A927,#REF!,6,FALSE)),UPPER(RIGHT(VLOOKUP($A927,#REF!,6,FALSE),1)),"")</f>
        <v>#REF!</v>
      </c>
      <c r="M927" s="43" t="e">
        <f>IF(LEN(VLOOKUP($A927,#REF!,7,FALSE)),UPPER(RIGHT(VLOOKUP($A927,#REF!,7,FALSE),1)),"")</f>
        <v>#REF!</v>
      </c>
      <c r="N927" s="206"/>
      <c r="O927" s="206"/>
      <c r="P927" s="206"/>
      <c r="Q927" s="206"/>
      <c r="R927" s="206"/>
      <c r="S927" s="63" t="e">
        <f>HLOOKUP("Device Tree Pin Name",#REF!,MATCH($A927,#REF!,0),FALSE)</f>
        <v>#REF!</v>
      </c>
      <c r="T927" s="47" t="e">
        <f>HLOOKUP("power rail",#REF!,MATCH($A927,#REF!,0),FALSE)</f>
        <v>#REF!</v>
      </c>
      <c r="U927" s="62" t="e">
        <f>HLOOKUP("Wake Capable",#REF!,MATCH($A927,#REF!,0),FALSE)</f>
        <v>#REF!</v>
      </c>
      <c r="V927" s="62" t="e">
        <f>HLOOKUP("Strap",#REF!,MATCH($A927,#REF!,0),FALSE)</f>
        <v>#REF!</v>
      </c>
      <c r="W927" s="62"/>
      <c r="X927" s="62"/>
      <c r="Y927" s="62"/>
      <c r="Z927" s="47"/>
      <c r="AA927" s="47" t="e">
        <f>HLOOKUP("Pad type",#REF!,MATCH($A927,#REF!,0),FALSE)</f>
        <v>#REF!</v>
      </c>
      <c r="AB927" s="63"/>
      <c r="AC927" s="63" t="e">
        <f>HLOOKUP("POR Pin State",#REF!,MATCH($A927,#REF!,0),FALSE)</f>
        <v>#REF!</v>
      </c>
      <c r="AD927" s="207"/>
      <c r="AE927" s="208"/>
      <c r="AF927" s="208"/>
      <c r="AG927" s="208"/>
      <c r="AH927" s="209"/>
      <c r="AI927" s="209"/>
      <c r="AJ927" s="210"/>
      <c r="AK927" s="210"/>
      <c r="AL927" s="210"/>
      <c r="AM927" s="210"/>
      <c r="AN927" s="210"/>
      <c r="AO927" s="210"/>
      <c r="AP927" s="210"/>
      <c r="AQ927" s="215" t="s">
        <v>2236</v>
      </c>
      <c r="AR927" s="105"/>
      <c r="AS927" s="105"/>
      <c r="AT927" s="105"/>
      <c r="AU927" s="105"/>
      <c r="AV927" s="105"/>
      <c r="AW927" s="105"/>
      <c r="AX927" s="105"/>
      <c r="AY927" s="105"/>
      <c r="AZ927" s="105"/>
      <c r="BA927" s="105"/>
      <c r="BB927" s="218"/>
      <c r="BC927" s="105"/>
      <c r="BD927" s="250"/>
      <c r="BE927" s="252" t="s">
        <v>2237</v>
      </c>
      <c r="BF927" s="147" t="e">
        <f>VLOOKUP($A927,#REF!,34,FALSE)</f>
        <v>#REF!</v>
      </c>
      <c r="BG927" s="147" t="e">
        <f>VLOOKUP($A927,#REF!,22,FALSE)</f>
        <v>#REF!</v>
      </c>
      <c r="BH927" s="149"/>
    </row>
    <row r="928" s="5" customFormat="1" ht="12.95" customHeight="1" spans="1:60">
      <c r="A928" s="48" t="s">
        <v>2238</v>
      </c>
      <c r="B928" s="38" t="e">
        <f>VLOOKUP($A928,#REF!,34,FALSE)</f>
        <v>#REF!</v>
      </c>
      <c r="C928" s="39" t="str">
        <f t="shared" si="173"/>
        <v>unused_DDR_XM2_B8D7</v>
      </c>
      <c r="D928" s="40" t="e">
        <f>IF(LEN(VLOOKUP($A928,#REF!,8,FALSE)),LEFT(VLOOKUP($A928,#REF!,8,FALSE),LEN(VLOOKUP($A928,#REF!,8,FALSE))-2),"")</f>
        <v>#REF!</v>
      </c>
      <c r="E928" s="41" t="e">
        <f>IF(LEN(VLOOKUP($A928,#REF!,4,FALSE)),IF(INDEX(#REF!,MATCH($A928,#REF!,0),1),LEFT(VLOOKUP($A928,#REF!,4,FALSE),LEN(VLOOKUP($A928,#REF!,4,FALSE))-2),CONCATENATE(LEFT(VLOOKUP($A928,#REF!,4,FALSE),LEN(VLOOKUP($A928,#REF!,4,FALSE))-2),"*")),"")</f>
        <v>#REF!</v>
      </c>
      <c r="F928" s="42" t="e">
        <f>IF(LEN(VLOOKUP($A928,#REF!,5,FALSE)),IF(INDEX(#REF!,MATCH($A928,#REF!,0),2),LEFT(VLOOKUP($A928,#REF!,5,FALSE),LEN(VLOOKUP($A928,#REF!,5,FALSE))-2),CONCATENATE(LEFT(VLOOKUP($A928,#REF!,5,FALSE),LEN(VLOOKUP($A928,#REF!,5,FALSE))-2),"*")),"")</f>
        <v>#REF!</v>
      </c>
      <c r="G928" s="42" t="e">
        <f>IF(LEN(VLOOKUP($A928,#REF!,6,FALSE)),IF(INDEX(#REF!,MATCH($A928,#REF!,0),3),LEFT(VLOOKUP($A928,#REF!,6,FALSE),LEN(VLOOKUP($A928,#REF!,6,FALSE))-2),CONCATENATE(LEFT(VLOOKUP($A928,#REF!,6,FALSE),LEN(VLOOKUP($A928,#REF!,6,FALSE))-2),"*")),"")</f>
        <v>#REF!</v>
      </c>
      <c r="H928" s="43" t="e">
        <f>IF(LEN(VLOOKUP($A928,#REF!,7,FALSE)),IF(INDEX(#REF!,MATCH($A928,#REF!,0),4),LEFT(VLOOKUP($A928,#REF!,7,FALSE),LEN(VLOOKUP($A928,#REF!,7,FALSE))-2),CONCATENATE(LEFT(VLOOKUP($A928,#REF!,7,FALSE),LEN(VLOOKUP($A928,#REF!,7,FALSE))-2),"*")),"")</f>
        <v>#REF!</v>
      </c>
      <c r="I928" s="54" t="e">
        <f>IF(LEN(VLOOKUP($A928,#REF!,8,FALSE)),UPPER(RIGHT(VLOOKUP($A928,#REF!,8,FALSE),1)),"")</f>
        <v>#REF!</v>
      </c>
      <c r="J928" s="42" t="e">
        <f>IF(LEN(VLOOKUP($A928,#REF!,4,FALSE)),UPPER(RIGHT(VLOOKUP($A928,#REF!,4,FALSE),1)),"")</f>
        <v>#REF!</v>
      </c>
      <c r="K928" s="42" t="e">
        <f>IF(LEN(VLOOKUP($A928,#REF!,5,FALSE)),UPPER(RIGHT(VLOOKUP($A928,#REF!,5,FALSE),1)),"")</f>
        <v>#REF!</v>
      </c>
      <c r="L928" s="42" t="e">
        <f>IF(LEN(VLOOKUP($A928,#REF!,6,FALSE)),UPPER(RIGHT(VLOOKUP($A928,#REF!,6,FALSE),1)),"")</f>
        <v>#REF!</v>
      </c>
      <c r="M928" s="43" t="e">
        <f>IF(LEN(VLOOKUP($A928,#REF!,7,FALSE)),UPPER(RIGHT(VLOOKUP($A928,#REF!,7,FALSE),1)),"")</f>
        <v>#REF!</v>
      </c>
      <c r="N928" s="206"/>
      <c r="O928" s="206"/>
      <c r="P928" s="206"/>
      <c r="Q928" s="206"/>
      <c r="R928" s="206"/>
      <c r="S928" s="63" t="e">
        <f>HLOOKUP("Device Tree Pin Name",#REF!,MATCH($A928,#REF!,0),FALSE)</f>
        <v>#REF!</v>
      </c>
      <c r="T928" s="47" t="e">
        <f>HLOOKUP("power rail",#REF!,MATCH($A928,#REF!,0),FALSE)</f>
        <v>#REF!</v>
      </c>
      <c r="U928" s="62" t="e">
        <f>HLOOKUP("Wake Capable",#REF!,MATCH($A928,#REF!,0),FALSE)</f>
        <v>#REF!</v>
      </c>
      <c r="V928" s="62" t="e">
        <f>HLOOKUP("Strap",#REF!,MATCH($A928,#REF!,0),FALSE)</f>
        <v>#REF!</v>
      </c>
      <c r="W928" s="62"/>
      <c r="X928" s="62"/>
      <c r="Y928" s="62"/>
      <c r="Z928" s="47"/>
      <c r="AA928" s="47" t="e">
        <f>HLOOKUP("Pad type",#REF!,MATCH($A928,#REF!,0),FALSE)</f>
        <v>#REF!</v>
      </c>
      <c r="AB928" s="63"/>
      <c r="AC928" s="63" t="e">
        <f>HLOOKUP("POR Pin State",#REF!,MATCH($A928,#REF!,0),FALSE)</f>
        <v>#REF!</v>
      </c>
      <c r="AD928" s="207"/>
      <c r="AE928" s="208"/>
      <c r="AF928" s="208"/>
      <c r="AG928" s="208"/>
      <c r="AH928" s="209"/>
      <c r="AI928" s="209"/>
      <c r="AJ928" s="210"/>
      <c r="AK928" s="210"/>
      <c r="AL928" s="210"/>
      <c r="AM928" s="210"/>
      <c r="AN928" s="210"/>
      <c r="AO928" s="210"/>
      <c r="AP928" s="210"/>
      <c r="AQ928" s="215" t="s">
        <v>2239</v>
      </c>
      <c r="AR928" s="105"/>
      <c r="AS928" s="105"/>
      <c r="AT928" s="105"/>
      <c r="AU928" s="105"/>
      <c r="AV928" s="105"/>
      <c r="AW928" s="105"/>
      <c r="AX928" s="105"/>
      <c r="AY928" s="105"/>
      <c r="AZ928" s="105"/>
      <c r="BA928" s="105"/>
      <c r="BB928" s="218"/>
      <c r="BC928" s="105"/>
      <c r="BD928" s="250"/>
      <c r="BE928" s="252" t="s">
        <v>2240</v>
      </c>
      <c r="BF928" s="147" t="e">
        <f>VLOOKUP($A928,#REF!,34,FALSE)</f>
        <v>#REF!</v>
      </c>
      <c r="BG928" s="147" t="e">
        <f>VLOOKUP($A928,#REF!,22,FALSE)</f>
        <v>#REF!</v>
      </c>
      <c r="BH928" s="149"/>
    </row>
    <row r="929" s="5" customFormat="1" ht="12.95" customHeight="1" spans="1:60">
      <c r="A929" s="48" t="s">
        <v>2241</v>
      </c>
      <c r="B929" s="38" t="e">
        <f>VLOOKUP($A929,#REF!,34,FALSE)</f>
        <v>#REF!</v>
      </c>
      <c r="C929" s="39" t="str">
        <f t="shared" si="173"/>
        <v>unused_DDR_XM2_B8DMI</v>
      </c>
      <c r="D929" s="40" t="e">
        <f>IF(LEN(VLOOKUP($A929,#REF!,8,FALSE)),LEFT(VLOOKUP($A929,#REF!,8,FALSE),LEN(VLOOKUP($A929,#REF!,8,FALSE))-2),"")</f>
        <v>#REF!</v>
      </c>
      <c r="E929" s="41" t="e">
        <f>IF(LEN(VLOOKUP($A929,#REF!,4,FALSE)),IF(INDEX(#REF!,MATCH($A929,#REF!,0),1),LEFT(VLOOKUP($A929,#REF!,4,FALSE),LEN(VLOOKUP($A929,#REF!,4,FALSE))-2),CONCATENATE(LEFT(VLOOKUP($A929,#REF!,4,FALSE),LEN(VLOOKUP($A929,#REF!,4,FALSE))-2),"*")),"")</f>
        <v>#REF!</v>
      </c>
      <c r="F929" s="42" t="e">
        <f>IF(LEN(VLOOKUP($A929,#REF!,5,FALSE)),IF(INDEX(#REF!,MATCH($A929,#REF!,0),2),LEFT(VLOOKUP($A929,#REF!,5,FALSE),LEN(VLOOKUP($A929,#REF!,5,FALSE))-2),CONCATENATE(LEFT(VLOOKUP($A929,#REF!,5,FALSE),LEN(VLOOKUP($A929,#REF!,5,FALSE))-2),"*")),"")</f>
        <v>#REF!</v>
      </c>
      <c r="G929" s="42" t="e">
        <f>IF(LEN(VLOOKUP($A929,#REF!,6,FALSE)),IF(INDEX(#REF!,MATCH($A929,#REF!,0),3),LEFT(VLOOKUP($A929,#REF!,6,FALSE),LEN(VLOOKUP($A929,#REF!,6,FALSE))-2),CONCATENATE(LEFT(VLOOKUP($A929,#REF!,6,FALSE),LEN(VLOOKUP($A929,#REF!,6,FALSE))-2),"*")),"")</f>
        <v>#REF!</v>
      </c>
      <c r="H929" s="43" t="e">
        <f>IF(LEN(VLOOKUP($A929,#REF!,7,FALSE)),IF(INDEX(#REF!,MATCH($A929,#REF!,0),4),LEFT(VLOOKUP($A929,#REF!,7,FALSE),LEN(VLOOKUP($A929,#REF!,7,FALSE))-2),CONCATENATE(LEFT(VLOOKUP($A929,#REF!,7,FALSE),LEN(VLOOKUP($A929,#REF!,7,FALSE))-2),"*")),"")</f>
        <v>#REF!</v>
      </c>
      <c r="I929" s="54" t="e">
        <f>IF(LEN(VLOOKUP($A929,#REF!,8,FALSE)),UPPER(RIGHT(VLOOKUP($A929,#REF!,8,FALSE),1)),"")</f>
        <v>#REF!</v>
      </c>
      <c r="J929" s="42" t="e">
        <f>IF(LEN(VLOOKUP($A929,#REF!,4,FALSE)),UPPER(RIGHT(VLOOKUP($A929,#REF!,4,FALSE),1)),"")</f>
        <v>#REF!</v>
      </c>
      <c r="K929" s="42" t="e">
        <f>IF(LEN(VLOOKUP($A929,#REF!,5,FALSE)),UPPER(RIGHT(VLOOKUP($A929,#REF!,5,FALSE),1)),"")</f>
        <v>#REF!</v>
      </c>
      <c r="L929" s="42" t="e">
        <f>IF(LEN(VLOOKUP($A929,#REF!,6,FALSE)),UPPER(RIGHT(VLOOKUP($A929,#REF!,6,FALSE),1)),"")</f>
        <v>#REF!</v>
      </c>
      <c r="M929" s="43" t="e">
        <f>IF(LEN(VLOOKUP($A929,#REF!,7,FALSE)),UPPER(RIGHT(VLOOKUP($A929,#REF!,7,FALSE),1)),"")</f>
        <v>#REF!</v>
      </c>
      <c r="N929" s="206"/>
      <c r="O929" s="206"/>
      <c r="P929" s="206"/>
      <c r="Q929" s="206"/>
      <c r="R929" s="206"/>
      <c r="S929" s="63" t="e">
        <f>HLOOKUP("Device Tree Pin Name",#REF!,MATCH($A929,#REF!,0),FALSE)</f>
        <v>#REF!</v>
      </c>
      <c r="T929" s="47" t="e">
        <f>HLOOKUP("power rail",#REF!,MATCH($A929,#REF!,0),FALSE)</f>
        <v>#REF!</v>
      </c>
      <c r="U929" s="62" t="e">
        <f>HLOOKUP("Wake Capable",#REF!,MATCH($A929,#REF!,0),FALSE)</f>
        <v>#REF!</v>
      </c>
      <c r="V929" s="62" t="e">
        <f>HLOOKUP("Strap",#REF!,MATCH($A929,#REF!,0),FALSE)</f>
        <v>#REF!</v>
      </c>
      <c r="W929" s="62"/>
      <c r="X929" s="62"/>
      <c r="Y929" s="62"/>
      <c r="Z929" s="47"/>
      <c r="AA929" s="47" t="e">
        <f>HLOOKUP("Pad type",#REF!,MATCH($A929,#REF!,0),FALSE)</f>
        <v>#REF!</v>
      </c>
      <c r="AB929" s="63"/>
      <c r="AC929" s="63" t="e">
        <f>HLOOKUP("POR Pin State",#REF!,MATCH($A929,#REF!,0),FALSE)</f>
        <v>#REF!</v>
      </c>
      <c r="AD929" s="207"/>
      <c r="AE929" s="208"/>
      <c r="AF929" s="208"/>
      <c r="AG929" s="208"/>
      <c r="AH929" s="209"/>
      <c r="AI929" s="209"/>
      <c r="AJ929" s="210"/>
      <c r="AK929" s="210"/>
      <c r="AL929" s="210"/>
      <c r="AM929" s="210"/>
      <c r="AN929" s="210"/>
      <c r="AO929" s="210"/>
      <c r="AP929" s="210"/>
      <c r="AQ929" s="215" t="s">
        <v>2241</v>
      </c>
      <c r="AR929" s="105"/>
      <c r="AS929" s="105"/>
      <c r="AT929" s="105"/>
      <c r="AU929" s="105"/>
      <c r="AV929" s="105"/>
      <c r="AW929" s="105"/>
      <c r="AX929" s="105"/>
      <c r="AY929" s="105"/>
      <c r="AZ929" s="105"/>
      <c r="BA929" s="105"/>
      <c r="BB929" s="218"/>
      <c r="BC929" s="105"/>
      <c r="BD929" s="250"/>
      <c r="BE929" s="252" t="s">
        <v>2242</v>
      </c>
      <c r="BF929" s="147" t="e">
        <f>VLOOKUP($A929,#REF!,34,FALSE)</f>
        <v>#REF!</v>
      </c>
      <c r="BG929" s="147" t="e">
        <f>VLOOKUP($A929,#REF!,22,FALSE)</f>
        <v>#REF!</v>
      </c>
      <c r="BH929" s="149"/>
    </row>
    <row r="930" s="5" customFormat="1" ht="12.95" customHeight="1" spans="1:60">
      <c r="A930" s="48" t="s">
        <v>2243</v>
      </c>
      <c r="B930" s="38" t="e">
        <f>VLOOKUP($A930,#REF!,34,FALSE)</f>
        <v>#REF!</v>
      </c>
      <c r="C930" s="39" t="str">
        <f t="shared" si="173"/>
        <v>unused_DDR_XM2_B8WCK_P</v>
      </c>
      <c r="D930" s="40" t="e">
        <f>IF(LEN(VLOOKUP($A930,#REF!,8,FALSE)),LEFT(VLOOKUP($A930,#REF!,8,FALSE),LEN(VLOOKUP($A930,#REF!,8,FALSE))-2),"")</f>
        <v>#REF!</v>
      </c>
      <c r="E930" s="41" t="e">
        <f>IF(LEN(VLOOKUP($A930,#REF!,4,FALSE)),IF(INDEX(#REF!,MATCH($A930,#REF!,0),1),LEFT(VLOOKUP($A930,#REF!,4,FALSE),LEN(VLOOKUP($A930,#REF!,4,FALSE))-2),CONCATENATE(LEFT(VLOOKUP($A930,#REF!,4,FALSE),LEN(VLOOKUP($A930,#REF!,4,FALSE))-2),"*")),"")</f>
        <v>#REF!</v>
      </c>
      <c r="F930" s="42" t="e">
        <f>IF(LEN(VLOOKUP($A930,#REF!,5,FALSE)),IF(INDEX(#REF!,MATCH($A930,#REF!,0),2),LEFT(VLOOKUP($A930,#REF!,5,FALSE),LEN(VLOOKUP($A930,#REF!,5,FALSE))-2),CONCATENATE(LEFT(VLOOKUP($A930,#REF!,5,FALSE),LEN(VLOOKUP($A930,#REF!,5,FALSE))-2),"*")),"")</f>
        <v>#REF!</v>
      </c>
      <c r="G930" s="42" t="e">
        <f>IF(LEN(VLOOKUP($A930,#REF!,6,FALSE)),IF(INDEX(#REF!,MATCH($A930,#REF!,0),3),LEFT(VLOOKUP($A930,#REF!,6,FALSE),LEN(VLOOKUP($A930,#REF!,6,FALSE))-2),CONCATENATE(LEFT(VLOOKUP($A930,#REF!,6,FALSE),LEN(VLOOKUP($A930,#REF!,6,FALSE))-2),"*")),"")</f>
        <v>#REF!</v>
      </c>
      <c r="H930" s="43" t="e">
        <f>IF(LEN(VLOOKUP($A930,#REF!,7,FALSE)),IF(INDEX(#REF!,MATCH($A930,#REF!,0),4),LEFT(VLOOKUP($A930,#REF!,7,FALSE),LEN(VLOOKUP($A930,#REF!,7,FALSE))-2),CONCATENATE(LEFT(VLOOKUP($A930,#REF!,7,FALSE),LEN(VLOOKUP($A930,#REF!,7,FALSE))-2),"*")),"")</f>
        <v>#REF!</v>
      </c>
      <c r="I930" s="54" t="e">
        <f>IF(LEN(VLOOKUP($A930,#REF!,8,FALSE)),UPPER(RIGHT(VLOOKUP($A930,#REF!,8,FALSE),1)),"")</f>
        <v>#REF!</v>
      </c>
      <c r="J930" s="42" t="e">
        <f>IF(LEN(VLOOKUP($A930,#REF!,4,FALSE)),UPPER(RIGHT(VLOOKUP($A930,#REF!,4,FALSE),1)),"")</f>
        <v>#REF!</v>
      </c>
      <c r="K930" s="42" t="e">
        <f>IF(LEN(VLOOKUP($A930,#REF!,5,FALSE)),UPPER(RIGHT(VLOOKUP($A930,#REF!,5,FALSE),1)),"")</f>
        <v>#REF!</v>
      </c>
      <c r="L930" s="42" t="e">
        <f>IF(LEN(VLOOKUP($A930,#REF!,6,FALSE)),UPPER(RIGHT(VLOOKUP($A930,#REF!,6,FALSE),1)),"")</f>
        <v>#REF!</v>
      </c>
      <c r="M930" s="43" t="e">
        <f>IF(LEN(VLOOKUP($A930,#REF!,7,FALSE)),UPPER(RIGHT(VLOOKUP($A930,#REF!,7,FALSE),1)),"")</f>
        <v>#REF!</v>
      </c>
      <c r="N930" s="206"/>
      <c r="O930" s="206"/>
      <c r="P930" s="206"/>
      <c r="Q930" s="206"/>
      <c r="R930" s="206"/>
      <c r="S930" s="63" t="e">
        <f>HLOOKUP("Device Tree Pin Name",#REF!,MATCH($A930,#REF!,0),FALSE)</f>
        <v>#REF!</v>
      </c>
      <c r="T930" s="47" t="e">
        <f>HLOOKUP("power rail",#REF!,MATCH($A930,#REF!,0),FALSE)</f>
        <v>#REF!</v>
      </c>
      <c r="U930" s="62" t="e">
        <f>HLOOKUP("Wake Capable",#REF!,MATCH($A930,#REF!,0),FALSE)</f>
        <v>#REF!</v>
      </c>
      <c r="V930" s="62" t="e">
        <f>HLOOKUP("Strap",#REF!,MATCH($A930,#REF!,0),FALSE)</f>
        <v>#REF!</v>
      </c>
      <c r="W930" s="62"/>
      <c r="X930" s="62"/>
      <c r="Y930" s="62"/>
      <c r="Z930" s="47"/>
      <c r="AA930" s="47" t="e">
        <f>HLOOKUP("Pad type",#REF!,MATCH($A930,#REF!,0),FALSE)</f>
        <v>#REF!</v>
      </c>
      <c r="AB930" s="63"/>
      <c r="AC930" s="63" t="e">
        <f>HLOOKUP("POR Pin State",#REF!,MATCH($A930,#REF!,0),FALSE)</f>
        <v>#REF!</v>
      </c>
      <c r="AD930" s="207"/>
      <c r="AE930" s="208"/>
      <c r="AF930" s="208"/>
      <c r="AG930" s="208"/>
      <c r="AH930" s="209"/>
      <c r="AI930" s="209"/>
      <c r="AJ930" s="210"/>
      <c r="AK930" s="210"/>
      <c r="AL930" s="210"/>
      <c r="AM930" s="210"/>
      <c r="AN930" s="210"/>
      <c r="AO930" s="210"/>
      <c r="AP930" s="210"/>
      <c r="AQ930" s="215" t="s">
        <v>2243</v>
      </c>
      <c r="AR930" s="105"/>
      <c r="AS930" s="105"/>
      <c r="AT930" s="105"/>
      <c r="AU930" s="105"/>
      <c r="AV930" s="105"/>
      <c r="AW930" s="105"/>
      <c r="AX930" s="105"/>
      <c r="AY930" s="105"/>
      <c r="AZ930" s="105"/>
      <c r="BA930" s="105"/>
      <c r="BB930" s="218"/>
      <c r="BC930" s="105"/>
      <c r="BD930" s="250"/>
      <c r="BE930" s="252" t="s">
        <v>2244</v>
      </c>
      <c r="BF930" s="147" t="e">
        <f>VLOOKUP($A930,#REF!,34,FALSE)</f>
        <v>#REF!</v>
      </c>
      <c r="BG930" s="147" t="e">
        <f>VLOOKUP($A930,#REF!,22,FALSE)</f>
        <v>#REF!</v>
      </c>
      <c r="BH930" s="149"/>
    </row>
    <row r="931" s="5" customFormat="1" ht="12.95" customHeight="1" spans="1:60">
      <c r="A931" s="10" t="s">
        <v>2245</v>
      </c>
      <c r="B931" s="38" t="e">
        <f>VLOOKUP($A931,#REF!,34,FALSE)</f>
        <v>#REF!</v>
      </c>
      <c r="C931" s="39" t="str">
        <f t="shared" si="173"/>
        <v>unused_DDR_XM2_B8WCK_N</v>
      </c>
      <c r="D931" s="40" t="e">
        <f>IF(LEN(VLOOKUP($A931,#REF!,8,FALSE)),LEFT(VLOOKUP($A931,#REF!,8,FALSE),LEN(VLOOKUP($A931,#REF!,8,FALSE))-2),"")</f>
        <v>#REF!</v>
      </c>
      <c r="E931" s="41" t="e">
        <f>IF(LEN(VLOOKUP($A931,#REF!,4,FALSE)),IF(INDEX(#REF!,MATCH($A931,#REF!,0),1),LEFT(VLOOKUP($A931,#REF!,4,FALSE),LEN(VLOOKUP($A931,#REF!,4,FALSE))-2),CONCATENATE(LEFT(VLOOKUP($A931,#REF!,4,FALSE),LEN(VLOOKUP($A931,#REF!,4,FALSE))-2),"*")),"")</f>
        <v>#REF!</v>
      </c>
      <c r="F931" s="42" t="e">
        <f>IF(LEN(VLOOKUP($A931,#REF!,5,FALSE)),IF(INDEX(#REF!,MATCH($A931,#REF!,0),2),LEFT(VLOOKUP($A931,#REF!,5,FALSE),LEN(VLOOKUP($A931,#REF!,5,FALSE))-2),CONCATENATE(LEFT(VLOOKUP($A931,#REF!,5,FALSE),LEN(VLOOKUP($A931,#REF!,5,FALSE))-2),"*")),"")</f>
        <v>#REF!</v>
      </c>
      <c r="G931" s="42" t="e">
        <f>IF(LEN(VLOOKUP($A931,#REF!,6,FALSE)),IF(INDEX(#REF!,MATCH($A931,#REF!,0),3),LEFT(VLOOKUP($A931,#REF!,6,FALSE),LEN(VLOOKUP($A931,#REF!,6,FALSE))-2),CONCATENATE(LEFT(VLOOKUP($A931,#REF!,6,FALSE),LEN(VLOOKUP($A931,#REF!,6,FALSE))-2),"*")),"")</f>
        <v>#REF!</v>
      </c>
      <c r="H931" s="43" t="e">
        <f>IF(LEN(VLOOKUP($A931,#REF!,7,FALSE)),IF(INDEX(#REF!,MATCH($A931,#REF!,0),4),LEFT(VLOOKUP($A931,#REF!,7,FALSE),LEN(VLOOKUP($A931,#REF!,7,FALSE))-2),CONCATENATE(LEFT(VLOOKUP($A931,#REF!,7,FALSE),LEN(VLOOKUP($A931,#REF!,7,FALSE))-2),"*")),"")</f>
        <v>#REF!</v>
      </c>
      <c r="I931" s="54" t="e">
        <f>IF(LEN(VLOOKUP($A931,#REF!,8,FALSE)),UPPER(RIGHT(VLOOKUP($A931,#REF!,8,FALSE),1)),"")</f>
        <v>#REF!</v>
      </c>
      <c r="J931" s="42" t="e">
        <f>IF(LEN(VLOOKUP($A931,#REF!,4,FALSE)),UPPER(RIGHT(VLOOKUP($A931,#REF!,4,FALSE),1)),"")</f>
        <v>#REF!</v>
      </c>
      <c r="K931" s="42" t="e">
        <f>IF(LEN(VLOOKUP($A931,#REF!,5,FALSE)),UPPER(RIGHT(VLOOKUP($A931,#REF!,5,FALSE),1)),"")</f>
        <v>#REF!</v>
      </c>
      <c r="L931" s="42" t="e">
        <f>IF(LEN(VLOOKUP($A931,#REF!,6,FALSE)),UPPER(RIGHT(VLOOKUP($A931,#REF!,6,FALSE),1)),"")</f>
        <v>#REF!</v>
      </c>
      <c r="M931" s="43" t="e">
        <f>IF(LEN(VLOOKUP($A931,#REF!,7,FALSE)),UPPER(RIGHT(VLOOKUP($A931,#REF!,7,FALSE),1)),"")</f>
        <v>#REF!</v>
      </c>
      <c r="N931" s="206"/>
      <c r="O931" s="206"/>
      <c r="P931" s="206"/>
      <c r="Q931" s="206"/>
      <c r="R931" s="206"/>
      <c r="S931" s="63" t="e">
        <f>HLOOKUP("Device Tree Pin Name",#REF!,MATCH($A931,#REF!,0),FALSE)</f>
        <v>#REF!</v>
      </c>
      <c r="T931" s="47" t="e">
        <f>HLOOKUP("power rail",#REF!,MATCH($A931,#REF!,0),FALSE)</f>
        <v>#REF!</v>
      </c>
      <c r="U931" s="62" t="e">
        <f>HLOOKUP("Wake Capable",#REF!,MATCH($A931,#REF!,0),FALSE)</f>
        <v>#REF!</v>
      </c>
      <c r="V931" s="62" t="e">
        <f>HLOOKUP("Strap",#REF!,MATCH($A931,#REF!,0),FALSE)</f>
        <v>#REF!</v>
      </c>
      <c r="W931" s="62"/>
      <c r="X931" s="62"/>
      <c r="Y931" s="62"/>
      <c r="Z931" s="47"/>
      <c r="AA931" s="47" t="e">
        <f>HLOOKUP("Pad type",#REF!,MATCH($A931,#REF!,0),FALSE)</f>
        <v>#REF!</v>
      </c>
      <c r="AB931" s="63"/>
      <c r="AC931" s="63" t="e">
        <f>HLOOKUP("POR Pin State",#REF!,MATCH($A931,#REF!,0),FALSE)</f>
        <v>#REF!</v>
      </c>
      <c r="AD931" s="207"/>
      <c r="AE931" s="208"/>
      <c r="AF931" s="208"/>
      <c r="AG931" s="208"/>
      <c r="AH931" s="209"/>
      <c r="AI931" s="209"/>
      <c r="AJ931" s="210"/>
      <c r="AK931" s="210"/>
      <c r="AL931" s="210"/>
      <c r="AM931" s="210"/>
      <c r="AN931" s="210"/>
      <c r="AO931" s="210"/>
      <c r="AP931" s="210"/>
      <c r="AQ931" s="215" t="s">
        <v>2245</v>
      </c>
      <c r="AR931" s="105"/>
      <c r="AS931" s="105"/>
      <c r="AT931" s="105"/>
      <c r="AU931" s="105"/>
      <c r="AV931" s="105"/>
      <c r="AW931" s="105"/>
      <c r="AX931" s="105"/>
      <c r="AY931" s="105"/>
      <c r="AZ931" s="105"/>
      <c r="BA931" s="105"/>
      <c r="BB931" s="218"/>
      <c r="BC931" s="105"/>
      <c r="BD931" s="250"/>
      <c r="BE931" s="252" t="s">
        <v>2246</v>
      </c>
      <c r="BF931" s="147" t="e">
        <f>VLOOKUP($A931,#REF!,34,FALSE)</f>
        <v>#REF!</v>
      </c>
      <c r="BG931" s="147" t="e">
        <f>VLOOKUP($A931,#REF!,22,FALSE)</f>
        <v>#REF!</v>
      </c>
      <c r="BH931" s="149"/>
    </row>
    <row r="932" s="5" customFormat="1" ht="12.95" customHeight="1" spans="1:60">
      <c r="A932" s="10" t="s">
        <v>2247</v>
      </c>
      <c r="B932" s="38" t="e">
        <f>VLOOKUP($A932,#REF!,34,FALSE)</f>
        <v>#REF!</v>
      </c>
      <c r="C932" s="39" t="str">
        <f t="shared" si="173"/>
        <v>unused_DDR_XM2_B8RDQS_P</v>
      </c>
      <c r="D932" s="40" t="e">
        <f>IF(LEN(VLOOKUP($A932,#REF!,8,FALSE)),LEFT(VLOOKUP($A932,#REF!,8,FALSE),LEN(VLOOKUP($A932,#REF!,8,FALSE))-2),"")</f>
        <v>#REF!</v>
      </c>
      <c r="E932" s="41" t="e">
        <f>IF(LEN(VLOOKUP($A932,#REF!,4,FALSE)),IF(INDEX(#REF!,MATCH($A932,#REF!,0),1),LEFT(VLOOKUP($A932,#REF!,4,FALSE),LEN(VLOOKUP($A932,#REF!,4,FALSE))-2),CONCATENATE(LEFT(VLOOKUP($A932,#REF!,4,FALSE),LEN(VLOOKUP($A932,#REF!,4,FALSE))-2),"*")),"")</f>
        <v>#REF!</v>
      </c>
      <c r="F932" s="42" t="e">
        <f>IF(LEN(VLOOKUP($A932,#REF!,5,FALSE)),IF(INDEX(#REF!,MATCH($A932,#REF!,0),2),LEFT(VLOOKUP($A932,#REF!,5,FALSE),LEN(VLOOKUP($A932,#REF!,5,FALSE))-2),CONCATENATE(LEFT(VLOOKUP($A932,#REF!,5,FALSE),LEN(VLOOKUP($A932,#REF!,5,FALSE))-2),"*")),"")</f>
        <v>#REF!</v>
      </c>
      <c r="G932" s="42" t="e">
        <f>IF(LEN(VLOOKUP($A932,#REF!,6,FALSE)),IF(INDEX(#REF!,MATCH($A932,#REF!,0),3),LEFT(VLOOKUP($A932,#REF!,6,FALSE),LEN(VLOOKUP($A932,#REF!,6,FALSE))-2),CONCATENATE(LEFT(VLOOKUP($A932,#REF!,6,FALSE),LEN(VLOOKUP($A932,#REF!,6,FALSE))-2),"*")),"")</f>
        <v>#REF!</v>
      </c>
      <c r="H932" s="43" t="e">
        <f>IF(LEN(VLOOKUP($A932,#REF!,7,FALSE)),IF(INDEX(#REF!,MATCH($A932,#REF!,0),4),LEFT(VLOOKUP($A932,#REF!,7,FALSE),LEN(VLOOKUP($A932,#REF!,7,FALSE))-2),CONCATENATE(LEFT(VLOOKUP($A932,#REF!,7,FALSE),LEN(VLOOKUP($A932,#REF!,7,FALSE))-2),"*")),"")</f>
        <v>#REF!</v>
      </c>
      <c r="I932" s="54" t="e">
        <f>IF(LEN(VLOOKUP($A932,#REF!,8,FALSE)),UPPER(RIGHT(VLOOKUP($A932,#REF!,8,FALSE),1)),"")</f>
        <v>#REF!</v>
      </c>
      <c r="J932" s="42" t="e">
        <f>IF(LEN(VLOOKUP($A932,#REF!,4,FALSE)),UPPER(RIGHT(VLOOKUP($A932,#REF!,4,FALSE),1)),"")</f>
        <v>#REF!</v>
      </c>
      <c r="K932" s="42" t="e">
        <f>IF(LEN(VLOOKUP($A932,#REF!,5,FALSE)),UPPER(RIGHT(VLOOKUP($A932,#REF!,5,FALSE),1)),"")</f>
        <v>#REF!</v>
      </c>
      <c r="L932" s="42" t="e">
        <f>IF(LEN(VLOOKUP($A932,#REF!,6,FALSE)),UPPER(RIGHT(VLOOKUP($A932,#REF!,6,FALSE),1)),"")</f>
        <v>#REF!</v>
      </c>
      <c r="M932" s="43" t="e">
        <f>IF(LEN(VLOOKUP($A932,#REF!,7,FALSE)),UPPER(RIGHT(VLOOKUP($A932,#REF!,7,FALSE),1)),"")</f>
        <v>#REF!</v>
      </c>
      <c r="N932" s="206"/>
      <c r="O932" s="206"/>
      <c r="P932" s="206"/>
      <c r="Q932" s="206"/>
      <c r="R932" s="206"/>
      <c r="S932" s="63" t="e">
        <f>HLOOKUP("Device Tree Pin Name",#REF!,MATCH($A932,#REF!,0),FALSE)</f>
        <v>#REF!</v>
      </c>
      <c r="T932" s="47" t="e">
        <f>HLOOKUP("power rail",#REF!,MATCH($A932,#REF!,0),FALSE)</f>
        <v>#REF!</v>
      </c>
      <c r="U932" s="62" t="e">
        <f>HLOOKUP("Wake Capable",#REF!,MATCH($A932,#REF!,0),FALSE)</f>
        <v>#REF!</v>
      </c>
      <c r="V932" s="62" t="e">
        <f>HLOOKUP("Strap",#REF!,MATCH($A932,#REF!,0),FALSE)</f>
        <v>#REF!</v>
      </c>
      <c r="W932" s="62"/>
      <c r="X932" s="62"/>
      <c r="Y932" s="62"/>
      <c r="Z932" s="47"/>
      <c r="AA932" s="47" t="e">
        <f>HLOOKUP("Pad type",#REF!,MATCH($A932,#REF!,0),FALSE)</f>
        <v>#REF!</v>
      </c>
      <c r="AB932" s="63"/>
      <c r="AC932" s="63" t="e">
        <f>HLOOKUP("POR Pin State",#REF!,MATCH($A932,#REF!,0),FALSE)</f>
        <v>#REF!</v>
      </c>
      <c r="AD932" s="207"/>
      <c r="AE932" s="208"/>
      <c r="AF932" s="208"/>
      <c r="AG932" s="208"/>
      <c r="AH932" s="209"/>
      <c r="AI932" s="209"/>
      <c r="AJ932" s="210"/>
      <c r="AK932" s="210"/>
      <c r="AL932" s="210"/>
      <c r="AM932" s="210"/>
      <c r="AN932" s="210"/>
      <c r="AO932" s="210"/>
      <c r="AP932" s="210"/>
      <c r="AQ932" s="215" t="s">
        <v>2247</v>
      </c>
      <c r="AR932" s="105"/>
      <c r="AS932" s="105"/>
      <c r="AT932" s="105"/>
      <c r="AU932" s="105"/>
      <c r="AV932" s="105"/>
      <c r="AW932" s="105"/>
      <c r="AX932" s="105"/>
      <c r="AY932" s="105"/>
      <c r="AZ932" s="105"/>
      <c r="BA932" s="105"/>
      <c r="BB932" s="218"/>
      <c r="BC932" s="105"/>
      <c r="BD932" s="250"/>
      <c r="BE932" s="252" t="s">
        <v>2248</v>
      </c>
      <c r="BF932" s="147" t="e">
        <f>VLOOKUP($A932,#REF!,34,FALSE)</f>
        <v>#REF!</v>
      </c>
      <c r="BG932" s="147" t="e">
        <f>VLOOKUP($A932,#REF!,22,FALSE)</f>
        <v>#REF!</v>
      </c>
      <c r="BH932" s="149"/>
    </row>
    <row r="933" s="5" customFormat="1" ht="12.95" customHeight="1" spans="1:60">
      <c r="A933" s="10" t="s">
        <v>2249</v>
      </c>
      <c r="B933" s="38" t="e">
        <f>VLOOKUP($A933,#REF!,34,FALSE)</f>
        <v>#REF!</v>
      </c>
      <c r="C933" s="39" t="str">
        <f t="shared" si="173"/>
        <v>unused_DDR_XM2_B8RDQS_N</v>
      </c>
      <c r="D933" s="40" t="e">
        <f>IF(LEN(VLOOKUP($A933,#REF!,8,FALSE)),LEFT(VLOOKUP($A933,#REF!,8,FALSE),LEN(VLOOKUP($A933,#REF!,8,FALSE))-2),"")</f>
        <v>#REF!</v>
      </c>
      <c r="E933" s="41" t="e">
        <f>IF(LEN(VLOOKUP($A933,#REF!,4,FALSE)),IF(INDEX(#REF!,MATCH($A933,#REF!,0),1),LEFT(VLOOKUP($A933,#REF!,4,FALSE),LEN(VLOOKUP($A933,#REF!,4,FALSE))-2),CONCATENATE(LEFT(VLOOKUP($A933,#REF!,4,FALSE),LEN(VLOOKUP($A933,#REF!,4,FALSE))-2),"*")),"")</f>
        <v>#REF!</v>
      </c>
      <c r="F933" s="42" t="e">
        <f>IF(LEN(VLOOKUP($A933,#REF!,5,FALSE)),IF(INDEX(#REF!,MATCH($A933,#REF!,0),2),LEFT(VLOOKUP($A933,#REF!,5,FALSE),LEN(VLOOKUP($A933,#REF!,5,FALSE))-2),CONCATENATE(LEFT(VLOOKUP($A933,#REF!,5,FALSE),LEN(VLOOKUP($A933,#REF!,5,FALSE))-2),"*")),"")</f>
        <v>#REF!</v>
      </c>
      <c r="G933" s="42" t="e">
        <f>IF(LEN(VLOOKUP($A933,#REF!,6,FALSE)),IF(INDEX(#REF!,MATCH($A933,#REF!,0),3),LEFT(VLOOKUP($A933,#REF!,6,FALSE),LEN(VLOOKUP($A933,#REF!,6,FALSE))-2),CONCATENATE(LEFT(VLOOKUP($A933,#REF!,6,FALSE),LEN(VLOOKUP($A933,#REF!,6,FALSE))-2),"*")),"")</f>
        <v>#REF!</v>
      </c>
      <c r="H933" s="43" t="e">
        <f>IF(LEN(VLOOKUP($A933,#REF!,7,FALSE)),IF(INDEX(#REF!,MATCH($A933,#REF!,0),4),LEFT(VLOOKUP($A933,#REF!,7,FALSE),LEN(VLOOKUP($A933,#REF!,7,FALSE))-2),CONCATENATE(LEFT(VLOOKUP($A933,#REF!,7,FALSE),LEN(VLOOKUP($A933,#REF!,7,FALSE))-2),"*")),"")</f>
        <v>#REF!</v>
      </c>
      <c r="I933" s="54" t="e">
        <f>IF(LEN(VLOOKUP($A933,#REF!,8,FALSE)),UPPER(RIGHT(VLOOKUP($A933,#REF!,8,FALSE),1)),"")</f>
        <v>#REF!</v>
      </c>
      <c r="J933" s="42" t="e">
        <f>IF(LEN(VLOOKUP($A933,#REF!,4,FALSE)),UPPER(RIGHT(VLOOKUP($A933,#REF!,4,FALSE),1)),"")</f>
        <v>#REF!</v>
      </c>
      <c r="K933" s="42" t="e">
        <f>IF(LEN(VLOOKUP($A933,#REF!,5,FALSE)),UPPER(RIGHT(VLOOKUP($A933,#REF!,5,FALSE),1)),"")</f>
        <v>#REF!</v>
      </c>
      <c r="L933" s="42" t="e">
        <f>IF(LEN(VLOOKUP($A933,#REF!,6,FALSE)),UPPER(RIGHT(VLOOKUP($A933,#REF!,6,FALSE),1)),"")</f>
        <v>#REF!</v>
      </c>
      <c r="M933" s="43" t="e">
        <f>IF(LEN(VLOOKUP($A933,#REF!,7,FALSE)),UPPER(RIGHT(VLOOKUP($A933,#REF!,7,FALSE),1)),"")</f>
        <v>#REF!</v>
      </c>
      <c r="N933" s="206"/>
      <c r="O933" s="206"/>
      <c r="P933" s="206"/>
      <c r="Q933" s="206"/>
      <c r="R933" s="206"/>
      <c r="S933" s="63" t="e">
        <f>HLOOKUP("Device Tree Pin Name",#REF!,MATCH($A933,#REF!,0),FALSE)</f>
        <v>#REF!</v>
      </c>
      <c r="T933" s="47" t="e">
        <f>HLOOKUP("power rail",#REF!,MATCH($A933,#REF!,0),FALSE)</f>
        <v>#REF!</v>
      </c>
      <c r="U933" s="62" t="e">
        <f>HLOOKUP("Wake Capable",#REF!,MATCH($A933,#REF!,0),FALSE)</f>
        <v>#REF!</v>
      </c>
      <c r="V933" s="62" t="e">
        <f>HLOOKUP("Strap",#REF!,MATCH($A933,#REF!,0),FALSE)</f>
        <v>#REF!</v>
      </c>
      <c r="W933" s="62"/>
      <c r="X933" s="62"/>
      <c r="Y933" s="62"/>
      <c r="Z933" s="47"/>
      <c r="AA933" s="47" t="e">
        <f>HLOOKUP("Pad type",#REF!,MATCH($A933,#REF!,0),FALSE)</f>
        <v>#REF!</v>
      </c>
      <c r="AB933" s="63"/>
      <c r="AC933" s="63" t="e">
        <f>HLOOKUP("POR Pin State",#REF!,MATCH($A933,#REF!,0),FALSE)</f>
        <v>#REF!</v>
      </c>
      <c r="AD933" s="207"/>
      <c r="AE933" s="208"/>
      <c r="AF933" s="208"/>
      <c r="AG933" s="208"/>
      <c r="AH933" s="209"/>
      <c r="AI933" s="209"/>
      <c r="AJ933" s="210"/>
      <c r="AK933" s="210"/>
      <c r="AL933" s="210"/>
      <c r="AM933" s="210"/>
      <c r="AN933" s="210"/>
      <c r="AO933" s="210"/>
      <c r="AP933" s="210"/>
      <c r="AQ933" s="215" t="s">
        <v>2249</v>
      </c>
      <c r="AR933" s="105"/>
      <c r="AS933" s="105"/>
      <c r="AT933" s="105"/>
      <c r="AU933" s="105"/>
      <c r="AV933" s="105"/>
      <c r="AW933" s="105"/>
      <c r="AX933" s="105"/>
      <c r="AY933" s="105"/>
      <c r="AZ933" s="105"/>
      <c r="BA933" s="105"/>
      <c r="BB933" s="218"/>
      <c r="BC933" s="105"/>
      <c r="BD933" s="250"/>
      <c r="BE933" s="252" t="s">
        <v>2250</v>
      </c>
      <c r="BF933" s="147" t="e">
        <f>VLOOKUP($A933,#REF!,34,FALSE)</f>
        <v>#REF!</v>
      </c>
      <c r="BG933" s="147" t="e">
        <f>VLOOKUP($A933,#REF!,22,FALSE)</f>
        <v>#REF!</v>
      </c>
      <c r="BH933" s="149"/>
    </row>
    <row r="934" s="9" customFormat="1" ht="13.35" customHeight="1" spans="1:60">
      <c r="A934" s="254" t="s">
        <v>2251</v>
      </c>
      <c r="B934" s="38" t="e">
        <f>VLOOKUP($A934,#REF!,34,FALSE)</f>
        <v>#REF!</v>
      </c>
      <c r="C934" s="39" t="str">
        <f t="shared" si="173"/>
        <v>unused_DDR_XM2_B9D0</v>
      </c>
      <c r="D934" s="40" t="e">
        <f>IF(LEN(VLOOKUP($A934,#REF!,8,FALSE)),LEFT(VLOOKUP($A934,#REF!,8,FALSE),LEN(VLOOKUP($A934,#REF!,8,FALSE))-2),"")</f>
        <v>#REF!</v>
      </c>
      <c r="E934" s="41" t="e">
        <f>IF(LEN(VLOOKUP($A934,#REF!,4,FALSE)),IF(INDEX(#REF!,MATCH($A934,#REF!,0),1),LEFT(VLOOKUP($A934,#REF!,4,FALSE),LEN(VLOOKUP($A934,#REF!,4,FALSE))-2),CONCATENATE(LEFT(VLOOKUP($A934,#REF!,4,FALSE),LEN(VLOOKUP($A934,#REF!,4,FALSE))-2),"*")),"")</f>
        <v>#REF!</v>
      </c>
      <c r="F934" s="42" t="e">
        <f>IF(LEN(VLOOKUP($A934,#REF!,5,FALSE)),IF(INDEX(#REF!,MATCH($A934,#REF!,0),2),LEFT(VLOOKUP($A934,#REF!,5,FALSE),LEN(VLOOKUP($A934,#REF!,5,FALSE))-2),CONCATENATE(LEFT(VLOOKUP($A934,#REF!,5,FALSE),LEN(VLOOKUP($A934,#REF!,5,FALSE))-2),"*")),"")</f>
        <v>#REF!</v>
      </c>
      <c r="G934" s="42" t="e">
        <f>IF(LEN(VLOOKUP($A934,#REF!,6,FALSE)),IF(INDEX(#REF!,MATCH($A934,#REF!,0),3),LEFT(VLOOKUP($A934,#REF!,6,FALSE),LEN(VLOOKUP($A934,#REF!,6,FALSE))-2),CONCATENATE(LEFT(VLOOKUP($A934,#REF!,6,FALSE),LEN(VLOOKUP($A934,#REF!,6,FALSE))-2),"*")),"")</f>
        <v>#REF!</v>
      </c>
      <c r="H934" s="43" t="e">
        <f>IF(LEN(VLOOKUP($A934,#REF!,7,FALSE)),IF(INDEX(#REF!,MATCH($A934,#REF!,0),4),LEFT(VLOOKUP($A934,#REF!,7,FALSE),LEN(VLOOKUP($A934,#REF!,7,FALSE))-2),CONCATENATE(LEFT(VLOOKUP($A934,#REF!,7,FALSE),LEN(VLOOKUP($A934,#REF!,7,FALSE))-2),"*")),"")</f>
        <v>#REF!</v>
      </c>
      <c r="I934" s="54" t="e">
        <f>IF(LEN(VLOOKUP($A934,#REF!,8,FALSE)),UPPER(RIGHT(VLOOKUP($A934,#REF!,8,FALSE),1)),"")</f>
        <v>#REF!</v>
      </c>
      <c r="J934" s="42" t="e">
        <f>IF(LEN(VLOOKUP($A934,#REF!,4,FALSE)),UPPER(RIGHT(VLOOKUP($A934,#REF!,4,FALSE),1)),"")</f>
        <v>#REF!</v>
      </c>
      <c r="K934" s="42" t="e">
        <f>IF(LEN(VLOOKUP($A934,#REF!,5,FALSE)),UPPER(RIGHT(VLOOKUP($A934,#REF!,5,FALSE),1)),"")</f>
        <v>#REF!</v>
      </c>
      <c r="L934" s="42" t="e">
        <f>IF(LEN(VLOOKUP($A934,#REF!,6,FALSE)),UPPER(RIGHT(VLOOKUP($A934,#REF!,6,FALSE),1)),"")</f>
        <v>#REF!</v>
      </c>
      <c r="M934" s="43" t="e">
        <f>IF(LEN(VLOOKUP($A934,#REF!,7,FALSE)),UPPER(RIGHT(VLOOKUP($A934,#REF!,7,FALSE),1)),"")</f>
        <v>#REF!</v>
      </c>
      <c r="N934" s="206"/>
      <c r="O934" s="206"/>
      <c r="P934" s="206"/>
      <c r="Q934" s="206"/>
      <c r="R934" s="206"/>
      <c r="S934" s="63" t="e">
        <f>HLOOKUP("Device Tree Pin Name",#REF!,MATCH($A934,#REF!,0),FALSE)</f>
        <v>#REF!</v>
      </c>
      <c r="T934" s="47" t="e">
        <f>HLOOKUP("power rail",#REF!,MATCH($A934,#REF!,0),FALSE)</f>
        <v>#REF!</v>
      </c>
      <c r="U934" s="62" t="e">
        <f>HLOOKUP("Wake Capable",#REF!,MATCH($A934,#REF!,0),FALSE)</f>
        <v>#REF!</v>
      </c>
      <c r="V934" s="62" t="e">
        <f>HLOOKUP("Strap",#REF!,MATCH($A934,#REF!,0),FALSE)</f>
        <v>#REF!</v>
      </c>
      <c r="W934" s="62"/>
      <c r="X934" s="62"/>
      <c r="Y934" s="62"/>
      <c r="Z934" s="47"/>
      <c r="AA934" s="47" t="e">
        <f>HLOOKUP("Pad type",#REF!,MATCH($A934,#REF!,0),FALSE)</f>
        <v>#REF!</v>
      </c>
      <c r="AB934" s="63"/>
      <c r="AC934" s="63" t="e">
        <f>HLOOKUP("POR Pin State",#REF!,MATCH($A934,#REF!,0),FALSE)</f>
        <v>#REF!</v>
      </c>
      <c r="AD934" s="207"/>
      <c r="AE934" s="208"/>
      <c r="AF934" s="208"/>
      <c r="AG934" s="208"/>
      <c r="AH934" s="209"/>
      <c r="AI934" s="209"/>
      <c r="AJ934" s="210"/>
      <c r="AK934" s="210"/>
      <c r="AL934" s="210"/>
      <c r="AM934" s="210"/>
      <c r="AN934" s="210"/>
      <c r="AO934" s="210"/>
      <c r="AP934" s="210"/>
      <c r="AQ934" s="215" t="s">
        <v>2252</v>
      </c>
      <c r="AR934" s="272"/>
      <c r="AS934" s="272"/>
      <c r="AT934" s="272"/>
      <c r="AU934" s="272"/>
      <c r="AV934" s="272"/>
      <c r="AW934" s="272"/>
      <c r="AX934" s="272"/>
      <c r="AY934" s="272"/>
      <c r="AZ934" s="272"/>
      <c r="BA934" s="272"/>
      <c r="BB934" s="273"/>
      <c r="BC934" s="272"/>
      <c r="BD934" s="250"/>
      <c r="BE934" s="269" t="s">
        <v>2253</v>
      </c>
      <c r="BF934" s="147" t="e">
        <f>VLOOKUP($A934,#REF!,34,FALSE)</f>
        <v>#REF!</v>
      </c>
      <c r="BG934" s="147" t="e">
        <f>VLOOKUP($A934,#REF!,22,FALSE)</f>
        <v>#REF!</v>
      </c>
      <c r="BH934" s="149"/>
    </row>
    <row r="935" s="5" customFormat="1" ht="12.95" customHeight="1" spans="1:60">
      <c r="A935" s="48" t="s">
        <v>2254</v>
      </c>
      <c r="B935" s="38" t="e">
        <f>VLOOKUP($A935,#REF!,34,FALSE)</f>
        <v>#REF!</v>
      </c>
      <c r="C935" s="39" t="str">
        <f t="shared" si="173"/>
        <v>unused_DDR_XM2_B9D1</v>
      </c>
      <c r="D935" s="40" t="e">
        <f>IF(LEN(VLOOKUP($A935,#REF!,8,FALSE)),LEFT(VLOOKUP($A935,#REF!,8,FALSE),LEN(VLOOKUP($A935,#REF!,8,FALSE))-2),"")</f>
        <v>#REF!</v>
      </c>
      <c r="E935" s="41" t="e">
        <f>IF(LEN(VLOOKUP($A935,#REF!,4,FALSE)),IF(INDEX(#REF!,MATCH($A935,#REF!,0),1),LEFT(VLOOKUP($A935,#REF!,4,FALSE),LEN(VLOOKUP($A935,#REF!,4,FALSE))-2),CONCATENATE(LEFT(VLOOKUP($A935,#REF!,4,FALSE),LEN(VLOOKUP($A935,#REF!,4,FALSE))-2),"*")),"")</f>
        <v>#REF!</v>
      </c>
      <c r="F935" s="42" t="e">
        <f>IF(LEN(VLOOKUP($A935,#REF!,5,FALSE)),IF(INDEX(#REF!,MATCH($A935,#REF!,0),2),LEFT(VLOOKUP($A935,#REF!,5,FALSE),LEN(VLOOKUP($A935,#REF!,5,FALSE))-2),CONCATENATE(LEFT(VLOOKUP($A935,#REF!,5,FALSE),LEN(VLOOKUP($A935,#REF!,5,FALSE))-2),"*")),"")</f>
        <v>#REF!</v>
      </c>
      <c r="G935" s="42" t="e">
        <f>IF(LEN(VLOOKUP($A935,#REF!,6,FALSE)),IF(INDEX(#REF!,MATCH($A935,#REF!,0),3),LEFT(VLOOKUP($A935,#REF!,6,FALSE),LEN(VLOOKUP($A935,#REF!,6,FALSE))-2),CONCATENATE(LEFT(VLOOKUP($A935,#REF!,6,FALSE),LEN(VLOOKUP($A935,#REF!,6,FALSE))-2),"*")),"")</f>
        <v>#REF!</v>
      </c>
      <c r="H935" s="43" t="e">
        <f>IF(LEN(VLOOKUP($A935,#REF!,7,FALSE)),IF(INDEX(#REF!,MATCH($A935,#REF!,0),4),LEFT(VLOOKUP($A935,#REF!,7,FALSE),LEN(VLOOKUP($A935,#REF!,7,FALSE))-2),CONCATENATE(LEFT(VLOOKUP($A935,#REF!,7,FALSE),LEN(VLOOKUP($A935,#REF!,7,FALSE))-2),"*")),"")</f>
        <v>#REF!</v>
      </c>
      <c r="I935" s="54" t="e">
        <f>IF(LEN(VLOOKUP($A935,#REF!,8,FALSE)),UPPER(RIGHT(VLOOKUP($A935,#REF!,8,FALSE),1)),"")</f>
        <v>#REF!</v>
      </c>
      <c r="J935" s="42" t="e">
        <f>IF(LEN(VLOOKUP($A935,#REF!,4,FALSE)),UPPER(RIGHT(VLOOKUP($A935,#REF!,4,FALSE),1)),"")</f>
        <v>#REF!</v>
      </c>
      <c r="K935" s="42" t="e">
        <f>IF(LEN(VLOOKUP($A935,#REF!,5,FALSE)),UPPER(RIGHT(VLOOKUP($A935,#REF!,5,FALSE),1)),"")</f>
        <v>#REF!</v>
      </c>
      <c r="L935" s="42" t="e">
        <f>IF(LEN(VLOOKUP($A935,#REF!,6,FALSE)),UPPER(RIGHT(VLOOKUP($A935,#REF!,6,FALSE),1)),"")</f>
        <v>#REF!</v>
      </c>
      <c r="M935" s="43" t="e">
        <f>IF(LEN(VLOOKUP($A935,#REF!,7,FALSE)),UPPER(RIGHT(VLOOKUP($A935,#REF!,7,FALSE),1)),"")</f>
        <v>#REF!</v>
      </c>
      <c r="N935" s="206"/>
      <c r="O935" s="206"/>
      <c r="P935" s="206"/>
      <c r="Q935" s="206"/>
      <c r="R935" s="206"/>
      <c r="S935" s="63" t="e">
        <f>HLOOKUP("Device Tree Pin Name",#REF!,MATCH($A935,#REF!,0),FALSE)</f>
        <v>#REF!</v>
      </c>
      <c r="T935" s="47" t="e">
        <f>HLOOKUP("power rail",#REF!,MATCH($A935,#REF!,0),FALSE)</f>
        <v>#REF!</v>
      </c>
      <c r="U935" s="62" t="e">
        <f>HLOOKUP("Wake Capable",#REF!,MATCH($A935,#REF!,0),FALSE)</f>
        <v>#REF!</v>
      </c>
      <c r="V935" s="62" t="e">
        <f>HLOOKUP("Strap",#REF!,MATCH($A935,#REF!,0),FALSE)</f>
        <v>#REF!</v>
      </c>
      <c r="W935" s="62"/>
      <c r="X935" s="62"/>
      <c r="Y935" s="62"/>
      <c r="Z935" s="47"/>
      <c r="AA935" s="47" t="e">
        <f>HLOOKUP("Pad type",#REF!,MATCH($A935,#REF!,0),FALSE)</f>
        <v>#REF!</v>
      </c>
      <c r="AB935" s="63"/>
      <c r="AC935" s="63" t="e">
        <f>HLOOKUP("POR Pin State",#REF!,MATCH($A935,#REF!,0),FALSE)</f>
        <v>#REF!</v>
      </c>
      <c r="AD935" s="207"/>
      <c r="AE935" s="208"/>
      <c r="AF935" s="208"/>
      <c r="AG935" s="208"/>
      <c r="AH935" s="209"/>
      <c r="AI935" s="209"/>
      <c r="AJ935" s="210"/>
      <c r="AK935" s="210"/>
      <c r="AL935" s="210"/>
      <c r="AM935" s="210"/>
      <c r="AN935" s="210"/>
      <c r="AO935" s="210"/>
      <c r="AP935" s="210"/>
      <c r="AQ935" s="215" t="s">
        <v>2255</v>
      </c>
      <c r="AR935" s="105"/>
      <c r="AS935" s="105"/>
      <c r="AT935" s="105"/>
      <c r="AU935" s="105"/>
      <c r="AV935" s="105"/>
      <c r="AW935" s="105"/>
      <c r="AX935" s="105"/>
      <c r="AY935" s="105"/>
      <c r="AZ935" s="105"/>
      <c r="BA935" s="105"/>
      <c r="BB935" s="218"/>
      <c r="BC935" s="216"/>
      <c r="BD935" s="249"/>
      <c r="BE935" s="252" t="s">
        <v>2256</v>
      </c>
      <c r="BF935" s="147" t="e">
        <f>VLOOKUP($A935,#REF!,34,FALSE)</f>
        <v>#REF!</v>
      </c>
      <c r="BG935" s="147" t="e">
        <f>VLOOKUP($A935,#REF!,22,FALSE)</f>
        <v>#REF!</v>
      </c>
      <c r="BH935" s="149"/>
    </row>
    <row r="936" s="5" customFormat="1" ht="12.95" customHeight="1" spans="1:60">
      <c r="A936" s="48" t="s">
        <v>2257</v>
      </c>
      <c r="B936" s="38" t="e">
        <f>VLOOKUP($A936,#REF!,34,FALSE)</f>
        <v>#REF!</v>
      </c>
      <c r="C936" s="39" t="str">
        <f t="shared" si="173"/>
        <v>unused_DDR_XM2_B9D2</v>
      </c>
      <c r="D936" s="40" t="e">
        <f>IF(LEN(VLOOKUP($A936,#REF!,8,FALSE)),LEFT(VLOOKUP($A936,#REF!,8,FALSE),LEN(VLOOKUP($A936,#REF!,8,FALSE))-2),"")</f>
        <v>#REF!</v>
      </c>
      <c r="E936" s="41" t="e">
        <f>IF(LEN(VLOOKUP($A936,#REF!,4,FALSE)),IF(INDEX(#REF!,MATCH($A936,#REF!,0),1),LEFT(VLOOKUP($A936,#REF!,4,FALSE),LEN(VLOOKUP($A936,#REF!,4,FALSE))-2),CONCATENATE(LEFT(VLOOKUP($A936,#REF!,4,FALSE),LEN(VLOOKUP($A936,#REF!,4,FALSE))-2),"*")),"")</f>
        <v>#REF!</v>
      </c>
      <c r="F936" s="42" t="e">
        <f>IF(LEN(VLOOKUP($A936,#REF!,5,FALSE)),IF(INDEX(#REF!,MATCH($A936,#REF!,0),2),LEFT(VLOOKUP($A936,#REF!,5,FALSE),LEN(VLOOKUP($A936,#REF!,5,FALSE))-2),CONCATENATE(LEFT(VLOOKUP($A936,#REF!,5,FALSE),LEN(VLOOKUP($A936,#REF!,5,FALSE))-2),"*")),"")</f>
        <v>#REF!</v>
      </c>
      <c r="G936" s="42" t="e">
        <f>IF(LEN(VLOOKUP($A936,#REF!,6,FALSE)),IF(INDEX(#REF!,MATCH($A936,#REF!,0),3),LEFT(VLOOKUP($A936,#REF!,6,FALSE),LEN(VLOOKUP($A936,#REF!,6,FALSE))-2),CONCATENATE(LEFT(VLOOKUP($A936,#REF!,6,FALSE),LEN(VLOOKUP($A936,#REF!,6,FALSE))-2),"*")),"")</f>
        <v>#REF!</v>
      </c>
      <c r="H936" s="43" t="e">
        <f>IF(LEN(VLOOKUP($A936,#REF!,7,FALSE)),IF(INDEX(#REF!,MATCH($A936,#REF!,0),4),LEFT(VLOOKUP($A936,#REF!,7,FALSE),LEN(VLOOKUP($A936,#REF!,7,FALSE))-2),CONCATENATE(LEFT(VLOOKUP($A936,#REF!,7,FALSE),LEN(VLOOKUP($A936,#REF!,7,FALSE))-2),"*")),"")</f>
        <v>#REF!</v>
      </c>
      <c r="I936" s="54" t="e">
        <f>IF(LEN(VLOOKUP($A936,#REF!,8,FALSE)),UPPER(RIGHT(VLOOKUP($A936,#REF!,8,FALSE),1)),"")</f>
        <v>#REF!</v>
      </c>
      <c r="J936" s="42" t="e">
        <f>IF(LEN(VLOOKUP($A936,#REF!,4,FALSE)),UPPER(RIGHT(VLOOKUP($A936,#REF!,4,FALSE),1)),"")</f>
        <v>#REF!</v>
      </c>
      <c r="K936" s="42" t="e">
        <f>IF(LEN(VLOOKUP($A936,#REF!,5,FALSE)),UPPER(RIGHT(VLOOKUP($A936,#REF!,5,FALSE),1)),"")</f>
        <v>#REF!</v>
      </c>
      <c r="L936" s="42" t="e">
        <f>IF(LEN(VLOOKUP($A936,#REF!,6,FALSE)),UPPER(RIGHT(VLOOKUP($A936,#REF!,6,FALSE),1)),"")</f>
        <v>#REF!</v>
      </c>
      <c r="M936" s="43" t="e">
        <f>IF(LEN(VLOOKUP($A936,#REF!,7,FALSE)),UPPER(RIGHT(VLOOKUP($A936,#REF!,7,FALSE),1)),"")</f>
        <v>#REF!</v>
      </c>
      <c r="N936" s="206"/>
      <c r="O936" s="206"/>
      <c r="P936" s="206"/>
      <c r="Q936" s="206"/>
      <c r="R936" s="206"/>
      <c r="S936" s="63" t="e">
        <f>HLOOKUP("Device Tree Pin Name",#REF!,MATCH($A936,#REF!,0),FALSE)</f>
        <v>#REF!</v>
      </c>
      <c r="T936" s="47" t="e">
        <f>HLOOKUP("power rail",#REF!,MATCH($A936,#REF!,0),FALSE)</f>
        <v>#REF!</v>
      </c>
      <c r="U936" s="62" t="e">
        <f>HLOOKUP("Wake Capable",#REF!,MATCH($A936,#REF!,0),FALSE)</f>
        <v>#REF!</v>
      </c>
      <c r="V936" s="62" t="e">
        <f>HLOOKUP("Strap",#REF!,MATCH($A936,#REF!,0),FALSE)</f>
        <v>#REF!</v>
      </c>
      <c r="W936" s="62"/>
      <c r="X936" s="62"/>
      <c r="Y936" s="62"/>
      <c r="Z936" s="47"/>
      <c r="AA936" s="47" t="e">
        <f>HLOOKUP("Pad type",#REF!,MATCH($A936,#REF!,0),FALSE)</f>
        <v>#REF!</v>
      </c>
      <c r="AB936" s="63"/>
      <c r="AC936" s="63" t="e">
        <f>HLOOKUP("POR Pin State",#REF!,MATCH($A936,#REF!,0),FALSE)</f>
        <v>#REF!</v>
      </c>
      <c r="AD936" s="207"/>
      <c r="AE936" s="208"/>
      <c r="AF936" s="208"/>
      <c r="AG936" s="208"/>
      <c r="AH936" s="209"/>
      <c r="AI936" s="209"/>
      <c r="AJ936" s="210"/>
      <c r="AK936" s="210"/>
      <c r="AL936" s="210"/>
      <c r="AM936" s="210"/>
      <c r="AN936" s="210"/>
      <c r="AO936" s="210"/>
      <c r="AP936" s="210"/>
      <c r="AQ936" s="215" t="s">
        <v>2258</v>
      </c>
      <c r="AR936" s="105"/>
      <c r="AS936" s="105"/>
      <c r="AT936" s="105"/>
      <c r="AU936" s="105"/>
      <c r="AV936" s="105"/>
      <c r="AW936" s="105"/>
      <c r="AX936" s="105"/>
      <c r="AY936" s="105"/>
      <c r="AZ936" s="105"/>
      <c r="BA936" s="105"/>
      <c r="BB936" s="218"/>
      <c r="BC936" s="105"/>
      <c r="BD936" s="250"/>
      <c r="BE936" s="252" t="s">
        <v>2259</v>
      </c>
      <c r="BF936" s="147" t="e">
        <f>VLOOKUP($A936,#REF!,34,FALSE)</f>
        <v>#REF!</v>
      </c>
      <c r="BG936" s="147" t="e">
        <f>VLOOKUP($A936,#REF!,22,FALSE)</f>
        <v>#REF!</v>
      </c>
      <c r="BH936" s="149"/>
    </row>
    <row r="937" s="5" customFormat="1" ht="12.95" customHeight="1" spans="1:60">
      <c r="A937" s="48" t="s">
        <v>2260</v>
      </c>
      <c r="B937" s="38" t="e">
        <f>VLOOKUP($A937,#REF!,34,FALSE)</f>
        <v>#REF!</v>
      </c>
      <c r="C937" s="39" t="str">
        <f t="shared" si="173"/>
        <v>unused_DDR_XM2_B9D3</v>
      </c>
      <c r="D937" s="40" t="e">
        <f>IF(LEN(VLOOKUP($A937,#REF!,8,FALSE)),LEFT(VLOOKUP($A937,#REF!,8,FALSE),LEN(VLOOKUP($A937,#REF!,8,FALSE))-2),"")</f>
        <v>#REF!</v>
      </c>
      <c r="E937" s="41" t="e">
        <f>IF(LEN(VLOOKUP($A937,#REF!,4,FALSE)),IF(INDEX(#REF!,MATCH($A937,#REF!,0),1),LEFT(VLOOKUP($A937,#REF!,4,FALSE),LEN(VLOOKUP($A937,#REF!,4,FALSE))-2),CONCATENATE(LEFT(VLOOKUP($A937,#REF!,4,FALSE),LEN(VLOOKUP($A937,#REF!,4,FALSE))-2),"*")),"")</f>
        <v>#REF!</v>
      </c>
      <c r="F937" s="42" t="e">
        <f>IF(LEN(VLOOKUP($A937,#REF!,5,FALSE)),IF(INDEX(#REF!,MATCH($A937,#REF!,0),2),LEFT(VLOOKUP($A937,#REF!,5,FALSE),LEN(VLOOKUP($A937,#REF!,5,FALSE))-2),CONCATENATE(LEFT(VLOOKUP($A937,#REF!,5,FALSE),LEN(VLOOKUP($A937,#REF!,5,FALSE))-2),"*")),"")</f>
        <v>#REF!</v>
      </c>
      <c r="G937" s="42" t="e">
        <f>IF(LEN(VLOOKUP($A937,#REF!,6,FALSE)),IF(INDEX(#REF!,MATCH($A937,#REF!,0),3),LEFT(VLOOKUP($A937,#REF!,6,FALSE),LEN(VLOOKUP($A937,#REF!,6,FALSE))-2),CONCATENATE(LEFT(VLOOKUP($A937,#REF!,6,FALSE),LEN(VLOOKUP($A937,#REF!,6,FALSE))-2),"*")),"")</f>
        <v>#REF!</v>
      </c>
      <c r="H937" s="43" t="e">
        <f>IF(LEN(VLOOKUP($A937,#REF!,7,FALSE)),IF(INDEX(#REF!,MATCH($A937,#REF!,0),4),LEFT(VLOOKUP($A937,#REF!,7,FALSE),LEN(VLOOKUP($A937,#REF!,7,FALSE))-2),CONCATENATE(LEFT(VLOOKUP($A937,#REF!,7,FALSE),LEN(VLOOKUP($A937,#REF!,7,FALSE))-2),"*")),"")</f>
        <v>#REF!</v>
      </c>
      <c r="I937" s="54" t="e">
        <f>IF(LEN(VLOOKUP($A937,#REF!,8,FALSE)),UPPER(RIGHT(VLOOKUP($A937,#REF!,8,FALSE),1)),"")</f>
        <v>#REF!</v>
      </c>
      <c r="J937" s="42" t="e">
        <f>IF(LEN(VLOOKUP($A937,#REF!,4,FALSE)),UPPER(RIGHT(VLOOKUP($A937,#REF!,4,FALSE),1)),"")</f>
        <v>#REF!</v>
      </c>
      <c r="K937" s="42" t="e">
        <f>IF(LEN(VLOOKUP($A937,#REF!,5,FALSE)),UPPER(RIGHT(VLOOKUP($A937,#REF!,5,FALSE),1)),"")</f>
        <v>#REF!</v>
      </c>
      <c r="L937" s="42" t="e">
        <f>IF(LEN(VLOOKUP($A937,#REF!,6,FALSE)),UPPER(RIGHT(VLOOKUP($A937,#REF!,6,FALSE),1)),"")</f>
        <v>#REF!</v>
      </c>
      <c r="M937" s="43" t="e">
        <f>IF(LEN(VLOOKUP($A937,#REF!,7,FALSE)),UPPER(RIGHT(VLOOKUP($A937,#REF!,7,FALSE),1)),"")</f>
        <v>#REF!</v>
      </c>
      <c r="N937" s="206"/>
      <c r="O937" s="206"/>
      <c r="P937" s="206"/>
      <c r="Q937" s="206"/>
      <c r="R937" s="206"/>
      <c r="S937" s="63" t="e">
        <f>HLOOKUP("Device Tree Pin Name",#REF!,MATCH($A937,#REF!,0),FALSE)</f>
        <v>#REF!</v>
      </c>
      <c r="T937" s="47" t="e">
        <f>HLOOKUP("power rail",#REF!,MATCH($A937,#REF!,0),FALSE)</f>
        <v>#REF!</v>
      </c>
      <c r="U937" s="62" t="e">
        <f>HLOOKUP("Wake Capable",#REF!,MATCH($A937,#REF!,0),FALSE)</f>
        <v>#REF!</v>
      </c>
      <c r="V937" s="62" t="e">
        <f>HLOOKUP("Strap",#REF!,MATCH($A937,#REF!,0),FALSE)</f>
        <v>#REF!</v>
      </c>
      <c r="W937" s="62"/>
      <c r="X937" s="62"/>
      <c r="Y937" s="62"/>
      <c r="Z937" s="47"/>
      <c r="AA937" s="47" t="e">
        <f>HLOOKUP("Pad type",#REF!,MATCH($A937,#REF!,0),FALSE)</f>
        <v>#REF!</v>
      </c>
      <c r="AB937" s="63"/>
      <c r="AC937" s="63" t="e">
        <f>HLOOKUP("POR Pin State",#REF!,MATCH($A937,#REF!,0),FALSE)</f>
        <v>#REF!</v>
      </c>
      <c r="AD937" s="207"/>
      <c r="AE937" s="208"/>
      <c r="AF937" s="208"/>
      <c r="AG937" s="208"/>
      <c r="AH937" s="209"/>
      <c r="AI937" s="209"/>
      <c r="AJ937" s="210"/>
      <c r="AK937" s="210"/>
      <c r="AL937" s="210"/>
      <c r="AM937" s="210"/>
      <c r="AN937" s="210"/>
      <c r="AO937" s="210"/>
      <c r="AP937" s="210"/>
      <c r="AQ937" s="215" t="s">
        <v>2261</v>
      </c>
      <c r="AR937" s="105"/>
      <c r="AS937" s="105"/>
      <c r="AT937" s="105"/>
      <c r="AU937" s="105"/>
      <c r="AV937" s="105"/>
      <c r="AW937" s="105"/>
      <c r="AX937" s="105"/>
      <c r="AY937" s="105"/>
      <c r="AZ937" s="105"/>
      <c r="BA937" s="105"/>
      <c r="BB937" s="218"/>
      <c r="BC937" s="105"/>
      <c r="BD937" s="250"/>
      <c r="BE937" s="252" t="s">
        <v>2262</v>
      </c>
      <c r="BF937" s="147" t="e">
        <f>VLOOKUP($A937,#REF!,34,FALSE)</f>
        <v>#REF!</v>
      </c>
      <c r="BG937" s="147" t="e">
        <f>VLOOKUP($A937,#REF!,22,FALSE)</f>
        <v>#REF!</v>
      </c>
      <c r="BH937" s="149"/>
    </row>
    <row r="938" s="5" customFormat="1" ht="12.95" customHeight="1" spans="1:60">
      <c r="A938" s="48" t="s">
        <v>2263</v>
      </c>
      <c r="B938" s="38" t="e">
        <f>VLOOKUP($A938,#REF!,34,FALSE)</f>
        <v>#REF!</v>
      </c>
      <c r="C938" s="39" t="str">
        <f t="shared" si="173"/>
        <v>unused_DDR_XM2_B9D4</v>
      </c>
      <c r="D938" s="40" t="e">
        <f>IF(LEN(VLOOKUP($A938,#REF!,8,FALSE)),LEFT(VLOOKUP($A938,#REF!,8,FALSE),LEN(VLOOKUP($A938,#REF!,8,FALSE))-2),"")</f>
        <v>#REF!</v>
      </c>
      <c r="E938" s="41" t="e">
        <f>IF(LEN(VLOOKUP($A938,#REF!,4,FALSE)),IF(INDEX(#REF!,MATCH($A938,#REF!,0),1),LEFT(VLOOKUP($A938,#REF!,4,FALSE),LEN(VLOOKUP($A938,#REF!,4,FALSE))-2),CONCATENATE(LEFT(VLOOKUP($A938,#REF!,4,FALSE),LEN(VLOOKUP($A938,#REF!,4,FALSE))-2),"*")),"")</f>
        <v>#REF!</v>
      </c>
      <c r="F938" s="42" t="e">
        <f>IF(LEN(VLOOKUP($A938,#REF!,5,FALSE)),IF(INDEX(#REF!,MATCH($A938,#REF!,0),2),LEFT(VLOOKUP($A938,#REF!,5,FALSE),LEN(VLOOKUP($A938,#REF!,5,FALSE))-2),CONCATENATE(LEFT(VLOOKUP($A938,#REF!,5,FALSE),LEN(VLOOKUP($A938,#REF!,5,FALSE))-2),"*")),"")</f>
        <v>#REF!</v>
      </c>
      <c r="G938" s="42" t="e">
        <f>IF(LEN(VLOOKUP($A938,#REF!,6,FALSE)),IF(INDEX(#REF!,MATCH($A938,#REF!,0),3),LEFT(VLOOKUP($A938,#REF!,6,FALSE),LEN(VLOOKUP($A938,#REF!,6,FALSE))-2),CONCATENATE(LEFT(VLOOKUP($A938,#REF!,6,FALSE),LEN(VLOOKUP($A938,#REF!,6,FALSE))-2),"*")),"")</f>
        <v>#REF!</v>
      </c>
      <c r="H938" s="43" t="e">
        <f>IF(LEN(VLOOKUP($A938,#REF!,7,FALSE)),IF(INDEX(#REF!,MATCH($A938,#REF!,0),4),LEFT(VLOOKUP($A938,#REF!,7,FALSE),LEN(VLOOKUP($A938,#REF!,7,FALSE))-2),CONCATENATE(LEFT(VLOOKUP($A938,#REF!,7,FALSE),LEN(VLOOKUP($A938,#REF!,7,FALSE))-2),"*")),"")</f>
        <v>#REF!</v>
      </c>
      <c r="I938" s="54" t="e">
        <f>IF(LEN(VLOOKUP($A938,#REF!,8,FALSE)),UPPER(RIGHT(VLOOKUP($A938,#REF!,8,FALSE),1)),"")</f>
        <v>#REF!</v>
      </c>
      <c r="J938" s="42" t="e">
        <f>IF(LEN(VLOOKUP($A938,#REF!,4,FALSE)),UPPER(RIGHT(VLOOKUP($A938,#REF!,4,FALSE),1)),"")</f>
        <v>#REF!</v>
      </c>
      <c r="K938" s="42" t="e">
        <f>IF(LEN(VLOOKUP($A938,#REF!,5,FALSE)),UPPER(RIGHT(VLOOKUP($A938,#REF!,5,FALSE),1)),"")</f>
        <v>#REF!</v>
      </c>
      <c r="L938" s="42" t="e">
        <f>IF(LEN(VLOOKUP($A938,#REF!,6,FALSE)),UPPER(RIGHT(VLOOKUP($A938,#REF!,6,FALSE),1)),"")</f>
        <v>#REF!</v>
      </c>
      <c r="M938" s="43" t="e">
        <f>IF(LEN(VLOOKUP($A938,#REF!,7,FALSE)),UPPER(RIGHT(VLOOKUP($A938,#REF!,7,FALSE),1)),"")</f>
        <v>#REF!</v>
      </c>
      <c r="N938" s="206"/>
      <c r="O938" s="206"/>
      <c r="P938" s="206"/>
      <c r="Q938" s="206"/>
      <c r="R938" s="206"/>
      <c r="S938" s="63" t="e">
        <f>HLOOKUP("Device Tree Pin Name",#REF!,MATCH($A938,#REF!,0),FALSE)</f>
        <v>#REF!</v>
      </c>
      <c r="T938" s="47" t="e">
        <f>HLOOKUP("power rail",#REF!,MATCH($A938,#REF!,0),FALSE)</f>
        <v>#REF!</v>
      </c>
      <c r="U938" s="62" t="e">
        <f>HLOOKUP("Wake Capable",#REF!,MATCH($A938,#REF!,0),FALSE)</f>
        <v>#REF!</v>
      </c>
      <c r="V938" s="62" t="e">
        <f>HLOOKUP("Strap",#REF!,MATCH($A938,#REF!,0),FALSE)</f>
        <v>#REF!</v>
      </c>
      <c r="W938" s="62"/>
      <c r="X938" s="62"/>
      <c r="Y938" s="62"/>
      <c r="Z938" s="47"/>
      <c r="AA938" s="47" t="e">
        <f>HLOOKUP("Pad type",#REF!,MATCH($A938,#REF!,0),FALSE)</f>
        <v>#REF!</v>
      </c>
      <c r="AB938" s="63"/>
      <c r="AC938" s="63" t="e">
        <f>HLOOKUP("POR Pin State",#REF!,MATCH($A938,#REF!,0),FALSE)</f>
        <v>#REF!</v>
      </c>
      <c r="AD938" s="207"/>
      <c r="AE938" s="208"/>
      <c r="AF938" s="208"/>
      <c r="AG938" s="208"/>
      <c r="AH938" s="209"/>
      <c r="AI938" s="209"/>
      <c r="AJ938" s="210"/>
      <c r="AK938" s="210"/>
      <c r="AL938" s="210"/>
      <c r="AM938" s="210"/>
      <c r="AN938" s="210"/>
      <c r="AO938" s="210"/>
      <c r="AP938" s="210"/>
      <c r="AQ938" s="215" t="s">
        <v>2264</v>
      </c>
      <c r="AR938" s="105"/>
      <c r="AS938" s="105"/>
      <c r="AT938" s="105"/>
      <c r="AU938" s="105"/>
      <c r="AV938" s="105"/>
      <c r="AW938" s="105"/>
      <c r="AX938" s="105"/>
      <c r="AY938" s="105"/>
      <c r="AZ938" s="105"/>
      <c r="BA938" s="105"/>
      <c r="BB938" s="218"/>
      <c r="BC938" s="105"/>
      <c r="BD938" s="250"/>
      <c r="BE938" s="252" t="s">
        <v>2265</v>
      </c>
      <c r="BF938" s="147" t="e">
        <f>VLOOKUP($A938,#REF!,34,FALSE)</f>
        <v>#REF!</v>
      </c>
      <c r="BG938" s="147" t="e">
        <f>VLOOKUP($A938,#REF!,22,FALSE)</f>
        <v>#REF!</v>
      </c>
      <c r="BH938" s="149"/>
    </row>
    <row r="939" s="5" customFormat="1" ht="12.95" customHeight="1" spans="1:60">
      <c r="A939" s="48" t="s">
        <v>2266</v>
      </c>
      <c r="B939" s="38" t="e">
        <f>VLOOKUP($A939,#REF!,34,FALSE)</f>
        <v>#REF!</v>
      </c>
      <c r="C939" s="39" t="str">
        <f t="shared" si="173"/>
        <v>unused_DDR_XM2_B9D5</v>
      </c>
      <c r="D939" s="40" t="e">
        <f>IF(LEN(VLOOKUP($A939,#REF!,8,FALSE)),LEFT(VLOOKUP($A939,#REF!,8,FALSE),LEN(VLOOKUP($A939,#REF!,8,FALSE))-2),"")</f>
        <v>#REF!</v>
      </c>
      <c r="E939" s="41" t="e">
        <f>IF(LEN(VLOOKUP($A939,#REF!,4,FALSE)),IF(INDEX(#REF!,MATCH($A939,#REF!,0),1),LEFT(VLOOKUP($A939,#REF!,4,FALSE),LEN(VLOOKUP($A939,#REF!,4,FALSE))-2),CONCATENATE(LEFT(VLOOKUP($A939,#REF!,4,FALSE),LEN(VLOOKUP($A939,#REF!,4,FALSE))-2),"*")),"")</f>
        <v>#REF!</v>
      </c>
      <c r="F939" s="42" t="e">
        <f>IF(LEN(VLOOKUP($A939,#REF!,5,FALSE)),IF(INDEX(#REF!,MATCH($A939,#REF!,0),2),LEFT(VLOOKUP($A939,#REF!,5,FALSE),LEN(VLOOKUP($A939,#REF!,5,FALSE))-2),CONCATENATE(LEFT(VLOOKUP($A939,#REF!,5,FALSE),LEN(VLOOKUP($A939,#REF!,5,FALSE))-2),"*")),"")</f>
        <v>#REF!</v>
      </c>
      <c r="G939" s="42" t="e">
        <f>IF(LEN(VLOOKUP($A939,#REF!,6,FALSE)),IF(INDEX(#REF!,MATCH($A939,#REF!,0),3),LEFT(VLOOKUP($A939,#REF!,6,FALSE),LEN(VLOOKUP($A939,#REF!,6,FALSE))-2),CONCATENATE(LEFT(VLOOKUP($A939,#REF!,6,FALSE),LEN(VLOOKUP($A939,#REF!,6,FALSE))-2),"*")),"")</f>
        <v>#REF!</v>
      </c>
      <c r="H939" s="43" t="e">
        <f>IF(LEN(VLOOKUP($A939,#REF!,7,FALSE)),IF(INDEX(#REF!,MATCH($A939,#REF!,0),4),LEFT(VLOOKUP($A939,#REF!,7,FALSE),LEN(VLOOKUP($A939,#REF!,7,FALSE))-2),CONCATENATE(LEFT(VLOOKUP($A939,#REF!,7,FALSE),LEN(VLOOKUP($A939,#REF!,7,FALSE))-2),"*")),"")</f>
        <v>#REF!</v>
      </c>
      <c r="I939" s="54" t="e">
        <f>IF(LEN(VLOOKUP($A939,#REF!,8,FALSE)),UPPER(RIGHT(VLOOKUP($A939,#REF!,8,FALSE),1)),"")</f>
        <v>#REF!</v>
      </c>
      <c r="J939" s="42" t="e">
        <f>IF(LEN(VLOOKUP($A939,#REF!,4,FALSE)),UPPER(RIGHT(VLOOKUP($A939,#REF!,4,FALSE),1)),"")</f>
        <v>#REF!</v>
      </c>
      <c r="K939" s="42" t="e">
        <f>IF(LEN(VLOOKUP($A939,#REF!,5,FALSE)),UPPER(RIGHT(VLOOKUP($A939,#REF!,5,FALSE),1)),"")</f>
        <v>#REF!</v>
      </c>
      <c r="L939" s="42" t="e">
        <f>IF(LEN(VLOOKUP($A939,#REF!,6,FALSE)),UPPER(RIGHT(VLOOKUP($A939,#REF!,6,FALSE),1)),"")</f>
        <v>#REF!</v>
      </c>
      <c r="M939" s="43" t="e">
        <f>IF(LEN(VLOOKUP($A939,#REF!,7,FALSE)),UPPER(RIGHT(VLOOKUP($A939,#REF!,7,FALSE),1)),"")</f>
        <v>#REF!</v>
      </c>
      <c r="N939" s="206"/>
      <c r="O939" s="206"/>
      <c r="P939" s="206"/>
      <c r="Q939" s="206"/>
      <c r="R939" s="206"/>
      <c r="S939" s="63" t="e">
        <f>HLOOKUP("Device Tree Pin Name",#REF!,MATCH($A939,#REF!,0),FALSE)</f>
        <v>#REF!</v>
      </c>
      <c r="T939" s="47" t="e">
        <f>HLOOKUP("power rail",#REF!,MATCH($A939,#REF!,0),FALSE)</f>
        <v>#REF!</v>
      </c>
      <c r="U939" s="62" t="e">
        <f>HLOOKUP("Wake Capable",#REF!,MATCH($A939,#REF!,0),FALSE)</f>
        <v>#REF!</v>
      </c>
      <c r="V939" s="62" t="e">
        <f>HLOOKUP("Strap",#REF!,MATCH($A939,#REF!,0),FALSE)</f>
        <v>#REF!</v>
      </c>
      <c r="W939" s="62"/>
      <c r="X939" s="62"/>
      <c r="Y939" s="62"/>
      <c r="Z939" s="47"/>
      <c r="AA939" s="47" t="e">
        <f>HLOOKUP("Pad type",#REF!,MATCH($A939,#REF!,0),FALSE)</f>
        <v>#REF!</v>
      </c>
      <c r="AB939" s="63"/>
      <c r="AC939" s="63" t="e">
        <f>HLOOKUP("POR Pin State",#REF!,MATCH($A939,#REF!,0),FALSE)</f>
        <v>#REF!</v>
      </c>
      <c r="AD939" s="207"/>
      <c r="AE939" s="208"/>
      <c r="AF939" s="208"/>
      <c r="AG939" s="208"/>
      <c r="AH939" s="209"/>
      <c r="AI939" s="209"/>
      <c r="AJ939" s="210"/>
      <c r="AK939" s="210"/>
      <c r="AL939" s="210"/>
      <c r="AM939" s="210"/>
      <c r="AN939" s="210"/>
      <c r="AO939" s="210"/>
      <c r="AP939" s="210"/>
      <c r="AQ939" s="215" t="s">
        <v>2267</v>
      </c>
      <c r="AR939" s="105"/>
      <c r="AS939" s="105"/>
      <c r="AT939" s="105"/>
      <c r="AU939" s="105"/>
      <c r="AV939" s="105"/>
      <c r="AW939" s="105"/>
      <c r="AX939" s="105"/>
      <c r="AY939" s="105"/>
      <c r="AZ939" s="105"/>
      <c r="BA939" s="105"/>
      <c r="BB939" s="218"/>
      <c r="BC939" s="105"/>
      <c r="BD939" s="250"/>
      <c r="BE939" s="252" t="s">
        <v>2268</v>
      </c>
      <c r="BF939" s="147" t="e">
        <f>VLOOKUP($A939,#REF!,34,FALSE)</f>
        <v>#REF!</v>
      </c>
      <c r="BG939" s="147" t="e">
        <f>VLOOKUP($A939,#REF!,22,FALSE)</f>
        <v>#REF!</v>
      </c>
      <c r="BH939" s="149"/>
    </row>
    <row r="940" s="5" customFormat="1" ht="12.95" customHeight="1" spans="1:60">
      <c r="A940" s="48" t="s">
        <v>2269</v>
      </c>
      <c r="B940" s="38" t="e">
        <f>VLOOKUP($A940,#REF!,34,FALSE)</f>
        <v>#REF!</v>
      </c>
      <c r="C940" s="39" t="str">
        <f t="shared" si="173"/>
        <v>unused_DDR_XM2_B9D6</v>
      </c>
      <c r="D940" s="40" t="e">
        <f>IF(LEN(VLOOKUP($A940,#REF!,8,FALSE)),LEFT(VLOOKUP($A940,#REF!,8,FALSE),LEN(VLOOKUP($A940,#REF!,8,FALSE))-2),"")</f>
        <v>#REF!</v>
      </c>
      <c r="E940" s="41" t="e">
        <f>IF(LEN(VLOOKUP($A940,#REF!,4,FALSE)),IF(INDEX(#REF!,MATCH($A940,#REF!,0),1),LEFT(VLOOKUP($A940,#REF!,4,FALSE),LEN(VLOOKUP($A940,#REF!,4,FALSE))-2),CONCATENATE(LEFT(VLOOKUP($A940,#REF!,4,FALSE),LEN(VLOOKUP($A940,#REF!,4,FALSE))-2),"*")),"")</f>
        <v>#REF!</v>
      </c>
      <c r="F940" s="42" t="e">
        <f>IF(LEN(VLOOKUP($A940,#REF!,5,FALSE)),IF(INDEX(#REF!,MATCH($A940,#REF!,0),2),LEFT(VLOOKUP($A940,#REF!,5,FALSE),LEN(VLOOKUP($A940,#REF!,5,FALSE))-2),CONCATENATE(LEFT(VLOOKUP($A940,#REF!,5,FALSE),LEN(VLOOKUP($A940,#REF!,5,FALSE))-2),"*")),"")</f>
        <v>#REF!</v>
      </c>
      <c r="G940" s="42" t="e">
        <f>IF(LEN(VLOOKUP($A940,#REF!,6,FALSE)),IF(INDEX(#REF!,MATCH($A940,#REF!,0),3),LEFT(VLOOKUP($A940,#REF!,6,FALSE),LEN(VLOOKUP($A940,#REF!,6,FALSE))-2),CONCATENATE(LEFT(VLOOKUP($A940,#REF!,6,FALSE),LEN(VLOOKUP($A940,#REF!,6,FALSE))-2),"*")),"")</f>
        <v>#REF!</v>
      </c>
      <c r="H940" s="43" t="e">
        <f>IF(LEN(VLOOKUP($A940,#REF!,7,FALSE)),IF(INDEX(#REF!,MATCH($A940,#REF!,0),4),LEFT(VLOOKUP($A940,#REF!,7,FALSE),LEN(VLOOKUP($A940,#REF!,7,FALSE))-2),CONCATENATE(LEFT(VLOOKUP($A940,#REF!,7,FALSE),LEN(VLOOKUP($A940,#REF!,7,FALSE))-2),"*")),"")</f>
        <v>#REF!</v>
      </c>
      <c r="I940" s="54" t="e">
        <f>IF(LEN(VLOOKUP($A940,#REF!,8,FALSE)),UPPER(RIGHT(VLOOKUP($A940,#REF!,8,FALSE),1)),"")</f>
        <v>#REF!</v>
      </c>
      <c r="J940" s="42" t="e">
        <f>IF(LEN(VLOOKUP($A940,#REF!,4,FALSE)),UPPER(RIGHT(VLOOKUP($A940,#REF!,4,FALSE),1)),"")</f>
        <v>#REF!</v>
      </c>
      <c r="K940" s="42" t="e">
        <f>IF(LEN(VLOOKUP($A940,#REF!,5,FALSE)),UPPER(RIGHT(VLOOKUP($A940,#REF!,5,FALSE),1)),"")</f>
        <v>#REF!</v>
      </c>
      <c r="L940" s="42" t="e">
        <f>IF(LEN(VLOOKUP($A940,#REF!,6,FALSE)),UPPER(RIGHT(VLOOKUP($A940,#REF!,6,FALSE),1)),"")</f>
        <v>#REF!</v>
      </c>
      <c r="M940" s="43" t="e">
        <f>IF(LEN(VLOOKUP($A940,#REF!,7,FALSE)),UPPER(RIGHT(VLOOKUP($A940,#REF!,7,FALSE),1)),"")</f>
        <v>#REF!</v>
      </c>
      <c r="N940" s="206"/>
      <c r="O940" s="206"/>
      <c r="P940" s="206"/>
      <c r="Q940" s="206"/>
      <c r="R940" s="206"/>
      <c r="S940" s="63" t="e">
        <f>HLOOKUP("Device Tree Pin Name",#REF!,MATCH($A940,#REF!,0),FALSE)</f>
        <v>#REF!</v>
      </c>
      <c r="T940" s="47" t="e">
        <f>HLOOKUP("power rail",#REF!,MATCH($A940,#REF!,0),FALSE)</f>
        <v>#REF!</v>
      </c>
      <c r="U940" s="62" t="e">
        <f>HLOOKUP("Wake Capable",#REF!,MATCH($A940,#REF!,0),FALSE)</f>
        <v>#REF!</v>
      </c>
      <c r="V940" s="62" t="e">
        <f>HLOOKUP("Strap",#REF!,MATCH($A940,#REF!,0),FALSE)</f>
        <v>#REF!</v>
      </c>
      <c r="W940" s="62"/>
      <c r="X940" s="62"/>
      <c r="Y940" s="62"/>
      <c r="Z940" s="47"/>
      <c r="AA940" s="47" t="e">
        <f>HLOOKUP("Pad type",#REF!,MATCH($A940,#REF!,0),FALSE)</f>
        <v>#REF!</v>
      </c>
      <c r="AB940" s="63"/>
      <c r="AC940" s="63" t="e">
        <f>HLOOKUP("POR Pin State",#REF!,MATCH($A940,#REF!,0),FALSE)</f>
        <v>#REF!</v>
      </c>
      <c r="AD940" s="207"/>
      <c r="AE940" s="208"/>
      <c r="AF940" s="208"/>
      <c r="AG940" s="208"/>
      <c r="AH940" s="209"/>
      <c r="AI940" s="209"/>
      <c r="AJ940" s="210"/>
      <c r="AK940" s="210"/>
      <c r="AL940" s="210"/>
      <c r="AM940" s="210"/>
      <c r="AN940" s="210"/>
      <c r="AO940" s="210"/>
      <c r="AP940" s="210"/>
      <c r="AQ940" s="215" t="s">
        <v>2270</v>
      </c>
      <c r="AR940" s="105"/>
      <c r="AS940" s="105"/>
      <c r="AT940" s="105"/>
      <c r="AU940" s="105"/>
      <c r="AV940" s="105"/>
      <c r="AW940" s="105"/>
      <c r="AX940" s="105"/>
      <c r="AY940" s="105"/>
      <c r="AZ940" s="105"/>
      <c r="BA940" s="105"/>
      <c r="BB940" s="218"/>
      <c r="BC940" s="105"/>
      <c r="BD940" s="250"/>
      <c r="BE940" s="252" t="s">
        <v>2271</v>
      </c>
      <c r="BF940" s="147" t="e">
        <f>VLOOKUP($A940,#REF!,34,FALSE)</f>
        <v>#REF!</v>
      </c>
      <c r="BG940" s="147" t="e">
        <f>VLOOKUP($A940,#REF!,22,FALSE)</f>
        <v>#REF!</v>
      </c>
      <c r="BH940" s="149"/>
    </row>
    <row r="941" s="5" customFormat="1" ht="12.95" customHeight="1" spans="1:60">
      <c r="A941" s="48" t="s">
        <v>2272</v>
      </c>
      <c r="B941" s="38" t="e">
        <f>VLOOKUP($A941,#REF!,34,FALSE)</f>
        <v>#REF!</v>
      </c>
      <c r="C941" s="39" t="str">
        <f t="shared" si="173"/>
        <v>unused_DDR_XM2_B9D7</v>
      </c>
      <c r="D941" s="40" t="e">
        <f>IF(LEN(VLOOKUP($A941,#REF!,8,FALSE)),LEFT(VLOOKUP($A941,#REF!,8,FALSE),LEN(VLOOKUP($A941,#REF!,8,FALSE))-2),"")</f>
        <v>#REF!</v>
      </c>
      <c r="E941" s="41" t="e">
        <f>IF(LEN(VLOOKUP($A941,#REF!,4,FALSE)),IF(INDEX(#REF!,MATCH($A941,#REF!,0),1),LEFT(VLOOKUP($A941,#REF!,4,FALSE),LEN(VLOOKUP($A941,#REF!,4,FALSE))-2),CONCATENATE(LEFT(VLOOKUP($A941,#REF!,4,FALSE),LEN(VLOOKUP($A941,#REF!,4,FALSE))-2),"*")),"")</f>
        <v>#REF!</v>
      </c>
      <c r="F941" s="42" t="e">
        <f>IF(LEN(VLOOKUP($A941,#REF!,5,FALSE)),IF(INDEX(#REF!,MATCH($A941,#REF!,0),2),LEFT(VLOOKUP($A941,#REF!,5,FALSE),LEN(VLOOKUP($A941,#REF!,5,FALSE))-2),CONCATENATE(LEFT(VLOOKUP($A941,#REF!,5,FALSE),LEN(VLOOKUP($A941,#REF!,5,FALSE))-2),"*")),"")</f>
        <v>#REF!</v>
      </c>
      <c r="G941" s="42" t="e">
        <f>IF(LEN(VLOOKUP($A941,#REF!,6,FALSE)),IF(INDEX(#REF!,MATCH($A941,#REF!,0),3),LEFT(VLOOKUP($A941,#REF!,6,FALSE),LEN(VLOOKUP($A941,#REF!,6,FALSE))-2),CONCATENATE(LEFT(VLOOKUP($A941,#REF!,6,FALSE),LEN(VLOOKUP($A941,#REF!,6,FALSE))-2),"*")),"")</f>
        <v>#REF!</v>
      </c>
      <c r="H941" s="43" t="e">
        <f>IF(LEN(VLOOKUP($A941,#REF!,7,FALSE)),IF(INDEX(#REF!,MATCH($A941,#REF!,0),4),LEFT(VLOOKUP($A941,#REF!,7,FALSE),LEN(VLOOKUP($A941,#REF!,7,FALSE))-2),CONCATENATE(LEFT(VLOOKUP($A941,#REF!,7,FALSE),LEN(VLOOKUP($A941,#REF!,7,FALSE))-2),"*")),"")</f>
        <v>#REF!</v>
      </c>
      <c r="I941" s="54" t="e">
        <f>IF(LEN(VLOOKUP($A941,#REF!,8,FALSE)),UPPER(RIGHT(VLOOKUP($A941,#REF!,8,FALSE),1)),"")</f>
        <v>#REF!</v>
      </c>
      <c r="J941" s="42" t="e">
        <f>IF(LEN(VLOOKUP($A941,#REF!,4,FALSE)),UPPER(RIGHT(VLOOKUP($A941,#REF!,4,FALSE),1)),"")</f>
        <v>#REF!</v>
      </c>
      <c r="K941" s="42" t="e">
        <f>IF(LEN(VLOOKUP($A941,#REF!,5,FALSE)),UPPER(RIGHT(VLOOKUP($A941,#REF!,5,FALSE),1)),"")</f>
        <v>#REF!</v>
      </c>
      <c r="L941" s="42" t="e">
        <f>IF(LEN(VLOOKUP($A941,#REF!,6,FALSE)),UPPER(RIGHT(VLOOKUP($A941,#REF!,6,FALSE),1)),"")</f>
        <v>#REF!</v>
      </c>
      <c r="M941" s="43" t="e">
        <f>IF(LEN(VLOOKUP($A941,#REF!,7,FALSE)),UPPER(RIGHT(VLOOKUP($A941,#REF!,7,FALSE),1)),"")</f>
        <v>#REF!</v>
      </c>
      <c r="N941" s="206"/>
      <c r="O941" s="206"/>
      <c r="P941" s="206"/>
      <c r="Q941" s="206"/>
      <c r="R941" s="206"/>
      <c r="S941" s="63" t="e">
        <f>HLOOKUP("Device Tree Pin Name",#REF!,MATCH($A941,#REF!,0),FALSE)</f>
        <v>#REF!</v>
      </c>
      <c r="T941" s="47" t="e">
        <f>HLOOKUP("power rail",#REF!,MATCH($A941,#REF!,0),FALSE)</f>
        <v>#REF!</v>
      </c>
      <c r="U941" s="62" t="e">
        <f>HLOOKUP("Wake Capable",#REF!,MATCH($A941,#REF!,0),FALSE)</f>
        <v>#REF!</v>
      </c>
      <c r="V941" s="62" t="e">
        <f>HLOOKUP("Strap",#REF!,MATCH($A941,#REF!,0),FALSE)</f>
        <v>#REF!</v>
      </c>
      <c r="W941" s="62"/>
      <c r="X941" s="62"/>
      <c r="Y941" s="62"/>
      <c r="Z941" s="47"/>
      <c r="AA941" s="47" t="e">
        <f>HLOOKUP("Pad type",#REF!,MATCH($A941,#REF!,0),FALSE)</f>
        <v>#REF!</v>
      </c>
      <c r="AB941" s="63"/>
      <c r="AC941" s="63" t="e">
        <f>HLOOKUP("POR Pin State",#REF!,MATCH($A941,#REF!,0),FALSE)</f>
        <v>#REF!</v>
      </c>
      <c r="AD941" s="207"/>
      <c r="AE941" s="208"/>
      <c r="AF941" s="208"/>
      <c r="AG941" s="208"/>
      <c r="AH941" s="209"/>
      <c r="AI941" s="209"/>
      <c r="AJ941" s="210"/>
      <c r="AK941" s="210"/>
      <c r="AL941" s="210"/>
      <c r="AM941" s="210"/>
      <c r="AN941" s="210"/>
      <c r="AO941" s="210"/>
      <c r="AP941" s="210"/>
      <c r="AQ941" s="215" t="s">
        <v>2273</v>
      </c>
      <c r="AR941" s="105"/>
      <c r="AS941" s="105"/>
      <c r="AT941" s="105"/>
      <c r="AU941" s="105"/>
      <c r="AV941" s="105"/>
      <c r="AW941" s="105"/>
      <c r="AX941" s="105"/>
      <c r="AY941" s="105"/>
      <c r="AZ941" s="105"/>
      <c r="BA941" s="105"/>
      <c r="BB941" s="218"/>
      <c r="BC941" s="105"/>
      <c r="BD941" s="250"/>
      <c r="BE941" s="252" t="s">
        <v>2274</v>
      </c>
      <c r="BF941" s="147" t="e">
        <f>VLOOKUP($A941,#REF!,34,FALSE)</f>
        <v>#REF!</v>
      </c>
      <c r="BG941" s="147" t="e">
        <f>VLOOKUP($A941,#REF!,22,FALSE)</f>
        <v>#REF!</v>
      </c>
      <c r="BH941" s="149"/>
    </row>
    <row r="942" s="5" customFormat="1" ht="12.95" customHeight="1" spans="1:60">
      <c r="A942" s="48" t="s">
        <v>2275</v>
      </c>
      <c r="B942" s="38" t="e">
        <f>VLOOKUP($A942,#REF!,34,FALSE)</f>
        <v>#REF!</v>
      </c>
      <c r="C942" s="39" t="str">
        <f t="shared" si="173"/>
        <v>unused_DDR_XM2_B9DMI</v>
      </c>
      <c r="D942" s="40" t="e">
        <f>IF(LEN(VLOOKUP($A942,#REF!,8,FALSE)),LEFT(VLOOKUP($A942,#REF!,8,FALSE),LEN(VLOOKUP($A942,#REF!,8,FALSE))-2),"")</f>
        <v>#REF!</v>
      </c>
      <c r="E942" s="41" t="e">
        <f>IF(LEN(VLOOKUP($A942,#REF!,4,FALSE)),IF(INDEX(#REF!,MATCH($A942,#REF!,0),1),LEFT(VLOOKUP($A942,#REF!,4,FALSE),LEN(VLOOKUP($A942,#REF!,4,FALSE))-2),CONCATENATE(LEFT(VLOOKUP($A942,#REF!,4,FALSE),LEN(VLOOKUP($A942,#REF!,4,FALSE))-2),"*")),"")</f>
        <v>#REF!</v>
      </c>
      <c r="F942" s="42" t="e">
        <f>IF(LEN(VLOOKUP($A942,#REF!,5,FALSE)),IF(INDEX(#REF!,MATCH($A942,#REF!,0),2),LEFT(VLOOKUP($A942,#REF!,5,FALSE),LEN(VLOOKUP($A942,#REF!,5,FALSE))-2),CONCATENATE(LEFT(VLOOKUP($A942,#REF!,5,FALSE),LEN(VLOOKUP($A942,#REF!,5,FALSE))-2),"*")),"")</f>
        <v>#REF!</v>
      </c>
      <c r="G942" s="42" t="e">
        <f>IF(LEN(VLOOKUP($A942,#REF!,6,FALSE)),IF(INDEX(#REF!,MATCH($A942,#REF!,0),3),LEFT(VLOOKUP($A942,#REF!,6,FALSE),LEN(VLOOKUP($A942,#REF!,6,FALSE))-2),CONCATENATE(LEFT(VLOOKUP($A942,#REF!,6,FALSE),LEN(VLOOKUP($A942,#REF!,6,FALSE))-2),"*")),"")</f>
        <v>#REF!</v>
      </c>
      <c r="H942" s="43" t="e">
        <f>IF(LEN(VLOOKUP($A942,#REF!,7,FALSE)),IF(INDEX(#REF!,MATCH($A942,#REF!,0),4),LEFT(VLOOKUP($A942,#REF!,7,FALSE),LEN(VLOOKUP($A942,#REF!,7,FALSE))-2),CONCATENATE(LEFT(VLOOKUP($A942,#REF!,7,FALSE),LEN(VLOOKUP($A942,#REF!,7,FALSE))-2),"*")),"")</f>
        <v>#REF!</v>
      </c>
      <c r="I942" s="54" t="e">
        <f>IF(LEN(VLOOKUP($A942,#REF!,8,FALSE)),UPPER(RIGHT(VLOOKUP($A942,#REF!,8,FALSE),1)),"")</f>
        <v>#REF!</v>
      </c>
      <c r="J942" s="42" t="e">
        <f>IF(LEN(VLOOKUP($A942,#REF!,4,FALSE)),UPPER(RIGHT(VLOOKUP($A942,#REF!,4,FALSE),1)),"")</f>
        <v>#REF!</v>
      </c>
      <c r="K942" s="42" t="e">
        <f>IF(LEN(VLOOKUP($A942,#REF!,5,FALSE)),UPPER(RIGHT(VLOOKUP($A942,#REF!,5,FALSE),1)),"")</f>
        <v>#REF!</v>
      </c>
      <c r="L942" s="42" t="e">
        <f>IF(LEN(VLOOKUP($A942,#REF!,6,FALSE)),UPPER(RIGHT(VLOOKUP($A942,#REF!,6,FALSE),1)),"")</f>
        <v>#REF!</v>
      </c>
      <c r="M942" s="43" t="e">
        <f>IF(LEN(VLOOKUP($A942,#REF!,7,FALSE)),UPPER(RIGHT(VLOOKUP($A942,#REF!,7,FALSE),1)),"")</f>
        <v>#REF!</v>
      </c>
      <c r="N942" s="206"/>
      <c r="O942" s="206"/>
      <c r="P942" s="206"/>
      <c r="Q942" s="206"/>
      <c r="R942" s="206"/>
      <c r="S942" s="63" t="e">
        <f>HLOOKUP("Device Tree Pin Name",#REF!,MATCH($A942,#REF!,0),FALSE)</f>
        <v>#REF!</v>
      </c>
      <c r="T942" s="47" t="e">
        <f>HLOOKUP("power rail",#REF!,MATCH($A942,#REF!,0),FALSE)</f>
        <v>#REF!</v>
      </c>
      <c r="U942" s="62" t="e">
        <f>HLOOKUP("Wake Capable",#REF!,MATCH($A942,#REF!,0),FALSE)</f>
        <v>#REF!</v>
      </c>
      <c r="V942" s="62" t="e">
        <f>HLOOKUP("Strap",#REF!,MATCH($A942,#REF!,0),FALSE)</f>
        <v>#REF!</v>
      </c>
      <c r="W942" s="62"/>
      <c r="X942" s="62"/>
      <c r="Y942" s="62"/>
      <c r="Z942" s="47"/>
      <c r="AA942" s="47" t="e">
        <f>HLOOKUP("Pad type",#REF!,MATCH($A942,#REF!,0),FALSE)</f>
        <v>#REF!</v>
      </c>
      <c r="AB942" s="63"/>
      <c r="AC942" s="63" t="e">
        <f>HLOOKUP("POR Pin State",#REF!,MATCH($A942,#REF!,0),FALSE)</f>
        <v>#REF!</v>
      </c>
      <c r="AD942" s="207"/>
      <c r="AE942" s="208"/>
      <c r="AF942" s="208"/>
      <c r="AG942" s="208"/>
      <c r="AH942" s="209"/>
      <c r="AI942" s="209"/>
      <c r="AJ942" s="210"/>
      <c r="AK942" s="210"/>
      <c r="AL942" s="210"/>
      <c r="AM942" s="210"/>
      <c r="AN942" s="210"/>
      <c r="AO942" s="210"/>
      <c r="AP942" s="210"/>
      <c r="AQ942" s="215" t="s">
        <v>2275</v>
      </c>
      <c r="AR942" s="105"/>
      <c r="AS942" s="105"/>
      <c r="AT942" s="105"/>
      <c r="AU942" s="105"/>
      <c r="AV942" s="105"/>
      <c r="AW942" s="105"/>
      <c r="AX942" s="105"/>
      <c r="AY942" s="105"/>
      <c r="AZ942" s="105"/>
      <c r="BA942" s="105"/>
      <c r="BB942" s="218"/>
      <c r="BC942" s="105"/>
      <c r="BD942" s="250"/>
      <c r="BE942" s="252" t="s">
        <v>2276</v>
      </c>
      <c r="BF942" s="147" t="e">
        <f>VLOOKUP($A942,#REF!,34,FALSE)</f>
        <v>#REF!</v>
      </c>
      <c r="BG942" s="147" t="e">
        <f>VLOOKUP($A942,#REF!,22,FALSE)</f>
        <v>#REF!</v>
      </c>
      <c r="BH942" s="149"/>
    </row>
    <row r="943" s="5" customFormat="1" ht="12.95" customHeight="1" spans="1:60">
      <c r="A943" s="48" t="s">
        <v>2277</v>
      </c>
      <c r="B943" s="38" t="e">
        <f>VLOOKUP($A943,#REF!,34,FALSE)</f>
        <v>#REF!</v>
      </c>
      <c r="C943" s="39" t="str">
        <f t="shared" si="173"/>
        <v>unused_DDR_XM2_B9WCK_P</v>
      </c>
      <c r="D943" s="40" t="e">
        <f>IF(LEN(VLOOKUP($A943,#REF!,8,FALSE)),LEFT(VLOOKUP($A943,#REF!,8,FALSE),LEN(VLOOKUP($A943,#REF!,8,FALSE))-2),"")</f>
        <v>#REF!</v>
      </c>
      <c r="E943" s="41" t="e">
        <f>IF(LEN(VLOOKUP($A943,#REF!,4,FALSE)),IF(INDEX(#REF!,MATCH($A943,#REF!,0),1),LEFT(VLOOKUP($A943,#REF!,4,FALSE),LEN(VLOOKUP($A943,#REF!,4,FALSE))-2),CONCATENATE(LEFT(VLOOKUP($A943,#REF!,4,FALSE),LEN(VLOOKUP($A943,#REF!,4,FALSE))-2),"*")),"")</f>
        <v>#REF!</v>
      </c>
      <c r="F943" s="42" t="e">
        <f>IF(LEN(VLOOKUP($A943,#REF!,5,FALSE)),IF(INDEX(#REF!,MATCH($A943,#REF!,0),2),LEFT(VLOOKUP($A943,#REF!,5,FALSE),LEN(VLOOKUP($A943,#REF!,5,FALSE))-2),CONCATENATE(LEFT(VLOOKUP($A943,#REF!,5,FALSE),LEN(VLOOKUP($A943,#REF!,5,FALSE))-2),"*")),"")</f>
        <v>#REF!</v>
      </c>
      <c r="G943" s="42" t="e">
        <f>IF(LEN(VLOOKUP($A943,#REF!,6,FALSE)),IF(INDEX(#REF!,MATCH($A943,#REF!,0),3),LEFT(VLOOKUP($A943,#REF!,6,FALSE),LEN(VLOOKUP($A943,#REF!,6,FALSE))-2),CONCATENATE(LEFT(VLOOKUP($A943,#REF!,6,FALSE),LEN(VLOOKUP($A943,#REF!,6,FALSE))-2),"*")),"")</f>
        <v>#REF!</v>
      </c>
      <c r="H943" s="43" t="e">
        <f>IF(LEN(VLOOKUP($A943,#REF!,7,FALSE)),IF(INDEX(#REF!,MATCH($A943,#REF!,0),4),LEFT(VLOOKUP($A943,#REF!,7,FALSE),LEN(VLOOKUP($A943,#REF!,7,FALSE))-2),CONCATENATE(LEFT(VLOOKUP($A943,#REF!,7,FALSE),LEN(VLOOKUP($A943,#REF!,7,FALSE))-2),"*")),"")</f>
        <v>#REF!</v>
      </c>
      <c r="I943" s="54" t="e">
        <f>IF(LEN(VLOOKUP($A943,#REF!,8,FALSE)),UPPER(RIGHT(VLOOKUP($A943,#REF!,8,FALSE),1)),"")</f>
        <v>#REF!</v>
      </c>
      <c r="J943" s="42" t="e">
        <f>IF(LEN(VLOOKUP($A943,#REF!,4,FALSE)),UPPER(RIGHT(VLOOKUP($A943,#REF!,4,FALSE),1)),"")</f>
        <v>#REF!</v>
      </c>
      <c r="K943" s="42" t="e">
        <f>IF(LEN(VLOOKUP($A943,#REF!,5,FALSE)),UPPER(RIGHT(VLOOKUP($A943,#REF!,5,FALSE),1)),"")</f>
        <v>#REF!</v>
      </c>
      <c r="L943" s="42" t="e">
        <f>IF(LEN(VLOOKUP($A943,#REF!,6,FALSE)),UPPER(RIGHT(VLOOKUP($A943,#REF!,6,FALSE),1)),"")</f>
        <v>#REF!</v>
      </c>
      <c r="M943" s="43" t="e">
        <f>IF(LEN(VLOOKUP($A943,#REF!,7,FALSE)),UPPER(RIGHT(VLOOKUP($A943,#REF!,7,FALSE),1)),"")</f>
        <v>#REF!</v>
      </c>
      <c r="N943" s="206"/>
      <c r="O943" s="206"/>
      <c r="P943" s="206"/>
      <c r="Q943" s="206"/>
      <c r="R943" s="206"/>
      <c r="S943" s="63" t="e">
        <f>HLOOKUP("Device Tree Pin Name",#REF!,MATCH($A943,#REF!,0),FALSE)</f>
        <v>#REF!</v>
      </c>
      <c r="T943" s="47" t="e">
        <f>HLOOKUP("power rail",#REF!,MATCH($A943,#REF!,0),FALSE)</f>
        <v>#REF!</v>
      </c>
      <c r="U943" s="62" t="e">
        <f>HLOOKUP("Wake Capable",#REF!,MATCH($A943,#REF!,0),FALSE)</f>
        <v>#REF!</v>
      </c>
      <c r="V943" s="62" t="e">
        <f>HLOOKUP("Strap",#REF!,MATCH($A943,#REF!,0),FALSE)</f>
        <v>#REF!</v>
      </c>
      <c r="W943" s="62"/>
      <c r="X943" s="62"/>
      <c r="Y943" s="62"/>
      <c r="Z943" s="47"/>
      <c r="AA943" s="47" t="e">
        <f>HLOOKUP("Pad type",#REF!,MATCH($A943,#REF!,0),FALSE)</f>
        <v>#REF!</v>
      </c>
      <c r="AB943" s="63"/>
      <c r="AC943" s="63" t="e">
        <f>HLOOKUP("POR Pin State",#REF!,MATCH($A943,#REF!,0),FALSE)</f>
        <v>#REF!</v>
      </c>
      <c r="AD943" s="207"/>
      <c r="AE943" s="208"/>
      <c r="AF943" s="208"/>
      <c r="AG943" s="208"/>
      <c r="AH943" s="209"/>
      <c r="AI943" s="209"/>
      <c r="AJ943" s="210"/>
      <c r="AK943" s="210"/>
      <c r="AL943" s="210"/>
      <c r="AM943" s="210"/>
      <c r="AN943" s="210"/>
      <c r="AO943" s="210"/>
      <c r="AP943" s="210"/>
      <c r="AQ943" s="215" t="s">
        <v>2277</v>
      </c>
      <c r="AR943" s="105"/>
      <c r="AS943" s="105"/>
      <c r="AT943" s="105"/>
      <c r="AU943" s="105"/>
      <c r="AV943" s="105"/>
      <c r="AW943" s="105"/>
      <c r="AX943" s="105"/>
      <c r="AY943" s="105"/>
      <c r="AZ943" s="105"/>
      <c r="BA943" s="105"/>
      <c r="BB943" s="218"/>
      <c r="BC943" s="105"/>
      <c r="BD943" s="250"/>
      <c r="BE943" s="252" t="s">
        <v>2278</v>
      </c>
      <c r="BF943" s="147" t="e">
        <f>VLOOKUP($A943,#REF!,34,FALSE)</f>
        <v>#REF!</v>
      </c>
      <c r="BG943" s="147" t="e">
        <f>VLOOKUP($A943,#REF!,22,FALSE)</f>
        <v>#REF!</v>
      </c>
      <c r="BH943" s="149"/>
    </row>
    <row r="944" s="5" customFormat="1" ht="12.95" customHeight="1" spans="1:60">
      <c r="A944" s="10" t="s">
        <v>2279</v>
      </c>
      <c r="B944" s="38" t="e">
        <f>VLOOKUP($A944,#REF!,34,FALSE)</f>
        <v>#REF!</v>
      </c>
      <c r="C944" s="39" t="str">
        <f t="shared" si="173"/>
        <v>unused_DDR_XM2_B9WCK_N</v>
      </c>
      <c r="D944" s="40" t="e">
        <f>IF(LEN(VLOOKUP($A944,#REF!,8,FALSE)),LEFT(VLOOKUP($A944,#REF!,8,FALSE),LEN(VLOOKUP($A944,#REF!,8,FALSE))-2),"")</f>
        <v>#REF!</v>
      </c>
      <c r="E944" s="41" t="e">
        <f>IF(LEN(VLOOKUP($A944,#REF!,4,FALSE)),IF(INDEX(#REF!,MATCH($A944,#REF!,0),1),LEFT(VLOOKUP($A944,#REF!,4,FALSE),LEN(VLOOKUP($A944,#REF!,4,FALSE))-2),CONCATENATE(LEFT(VLOOKUP($A944,#REF!,4,FALSE),LEN(VLOOKUP($A944,#REF!,4,FALSE))-2),"*")),"")</f>
        <v>#REF!</v>
      </c>
      <c r="F944" s="42" t="e">
        <f>IF(LEN(VLOOKUP($A944,#REF!,5,FALSE)),IF(INDEX(#REF!,MATCH($A944,#REF!,0),2),LEFT(VLOOKUP($A944,#REF!,5,FALSE),LEN(VLOOKUP($A944,#REF!,5,FALSE))-2),CONCATENATE(LEFT(VLOOKUP($A944,#REF!,5,FALSE),LEN(VLOOKUP($A944,#REF!,5,FALSE))-2),"*")),"")</f>
        <v>#REF!</v>
      </c>
      <c r="G944" s="42" t="e">
        <f>IF(LEN(VLOOKUP($A944,#REF!,6,FALSE)),IF(INDEX(#REF!,MATCH($A944,#REF!,0),3),LEFT(VLOOKUP($A944,#REF!,6,FALSE),LEN(VLOOKUP($A944,#REF!,6,FALSE))-2),CONCATENATE(LEFT(VLOOKUP($A944,#REF!,6,FALSE),LEN(VLOOKUP($A944,#REF!,6,FALSE))-2),"*")),"")</f>
        <v>#REF!</v>
      </c>
      <c r="H944" s="43" t="e">
        <f>IF(LEN(VLOOKUP($A944,#REF!,7,FALSE)),IF(INDEX(#REF!,MATCH($A944,#REF!,0),4),LEFT(VLOOKUP($A944,#REF!,7,FALSE),LEN(VLOOKUP($A944,#REF!,7,FALSE))-2),CONCATENATE(LEFT(VLOOKUP($A944,#REF!,7,FALSE),LEN(VLOOKUP($A944,#REF!,7,FALSE))-2),"*")),"")</f>
        <v>#REF!</v>
      </c>
      <c r="I944" s="54" t="e">
        <f>IF(LEN(VLOOKUP($A944,#REF!,8,FALSE)),UPPER(RIGHT(VLOOKUP($A944,#REF!,8,FALSE),1)),"")</f>
        <v>#REF!</v>
      </c>
      <c r="J944" s="42" t="e">
        <f>IF(LEN(VLOOKUP($A944,#REF!,4,FALSE)),UPPER(RIGHT(VLOOKUP($A944,#REF!,4,FALSE),1)),"")</f>
        <v>#REF!</v>
      </c>
      <c r="K944" s="42" t="e">
        <f>IF(LEN(VLOOKUP($A944,#REF!,5,FALSE)),UPPER(RIGHT(VLOOKUP($A944,#REF!,5,FALSE),1)),"")</f>
        <v>#REF!</v>
      </c>
      <c r="L944" s="42" t="e">
        <f>IF(LEN(VLOOKUP($A944,#REF!,6,FALSE)),UPPER(RIGHT(VLOOKUP($A944,#REF!,6,FALSE),1)),"")</f>
        <v>#REF!</v>
      </c>
      <c r="M944" s="43" t="e">
        <f>IF(LEN(VLOOKUP($A944,#REF!,7,FALSE)),UPPER(RIGHT(VLOOKUP($A944,#REF!,7,FALSE),1)),"")</f>
        <v>#REF!</v>
      </c>
      <c r="N944" s="206"/>
      <c r="O944" s="206"/>
      <c r="P944" s="206"/>
      <c r="Q944" s="206"/>
      <c r="R944" s="206"/>
      <c r="S944" s="63" t="e">
        <f>HLOOKUP("Device Tree Pin Name",#REF!,MATCH($A944,#REF!,0),FALSE)</f>
        <v>#REF!</v>
      </c>
      <c r="T944" s="47" t="e">
        <f>HLOOKUP("power rail",#REF!,MATCH($A944,#REF!,0),FALSE)</f>
        <v>#REF!</v>
      </c>
      <c r="U944" s="62" t="e">
        <f>HLOOKUP("Wake Capable",#REF!,MATCH($A944,#REF!,0),FALSE)</f>
        <v>#REF!</v>
      </c>
      <c r="V944" s="62" t="e">
        <f>HLOOKUP("Strap",#REF!,MATCH($A944,#REF!,0),FALSE)</f>
        <v>#REF!</v>
      </c>
      <c r="W944" s="62"/>
      <c r="X944" s="62"/>
      <c r="Y944" s="62"/>
      <c r="Z944" s="47"/>
      <c r="AA944" s="47" t="e">
        <f>HLOOKUP("Pad type",#REF!,MATCH($A944,#REF!,0),FALSE)</f>
        <v>#REF!</v>
      </c>
      <c r="AB944" s="63"/>
      <c r="AC944" s="63" t="e">
        <f>HLOOKUP("POR Pin State",#REF!,MATCH($A944,#REF!,0),FALSE)</f>
        <v>#REF!</v>
      </c>
      <c r="AD944" s="207"/>
      <c r="AE944" s="208"/>
      <c r="AF944" s="208"/>
      <c r="AG944" s="208"/>
      <c r="AH944" s="209"/>
      <c r="AI944" s="209"/>
      <c r="AJ944" s="210"/>
      <c r="AK944" s="210"/>
      <c r="AL944" s="210"/>
      <c r="AM944" s="210"/>
      <c r="AN944" s="210"/>
      <c r="AO944" s="210"/>
      <c r="AP944" s="210"/>
      <c r="AQ944" s="215" t="s">
        <v>2279</v>
      </c>
      <c r="AR944" s="105"/>
      <c r="AS944" s="105"/>
      <c r="AT944" s="105"/>
      <c r="AU944" s="105"/>
      <c r="AV944" s="105"/>
      <c r="AW944" s="105"/>
      <c r="AX944" s="105"/>
      <c r="AY944" s="105"/>
      <c r="AZ944" s="105"/>
      <c r="BA944" s="105"/>
      <c r="BB944" s="218"/>
      <c r="BC944" s="105"/>
      <c r="BD944" s="250"/>
      <c r="BE944" s="252" t="s">
        <v>2280</v>
      </c>
      <c r="BF944" s="147" t="e">
        <f>VLOOKUP($A944,#REF!,34,FALSE)</f>
        <v>#REF!</v>
      </c>
      <c r="BG944" s="147" t="e">
        <f>VLOOKUP($A944,#REF!,22,FALSE)</f>
        <v>#REF!</v>
      </c>
      <c r="BH944" s="149"/>
    </row>
    <row r="945" s="5" customFormat="1" ht="12.95" customHeight="1" spans="1:60">
      <c r="A945" s="10" t="s">
        <v>2281</v>
      </c>
      <c r="B945" s="38" t="e">
        <f>VLOOKUP($A945,#REF!,34,FALSE)</f>
        <v>#REF!</v>
      </c>
      <c r="C945" s="39" t="str">
        <f t="shared" si="173"/>
        <v>unused_DDR_XM2_B9RDQS_P</v>
      </c>
      <c r="D945" s="40" t="e">
        <f>IF(LEN(VLOOKUP($A945,#REF!,8,FALSE)),LEFT(VLOOKUP($A945,#REF!,8,FALSE),LEN(VLOOKUP($A945,#REF!,8,FALSE))-2),"")</f>
        <v>#REF!</v>
      </c>
      <c r="E945" s="41" t="e">
        <f>IF(LEN(VLOOKUP($A945,#REF!,4,FALSE)),IF(INDEX(#REF!,MATCH($A945,#REF!,0),1),LEFT(VLOOKUP($A945,#REF!,4,FALSE),LEN(VLOOKUP($A945,#REF!,4,FALSE))-2),CONCATENATE(LEFT(VLOOKUP($A945,#REF!,4,FALSE),LEN(VLOOKUP($A945,#REF!,4,FALSE))-2),"*")),"")</f>
        <v>#REF!</v>
      </c>
      <c r="F945" s="42" t="e">
        <f>IF(LEN(VLOOKUP($A945,#REF!,5,FALSE)),IF(INDEX(#REF!,MATCH($A945,#REF!,0),2),LEFT(VLOOKUP($A945,#REF!,5,FALSE),LEN(VLOOKUP($A945,#REF!,5,FALSE))-2),CONCATENATE(LEFT(VLOOKUP($A945,#REF!,5,FALSE),LEN(VLOOKUP($A945,#REF!,5,FALSE))-2),"*")),"")</f>
        <v>#REF!</v>
      </c>
      <c r="G945" s="42" t="e">
        <f>IF(LEN(VLOOKUP($A945,#REF!,6,FALSE)),IF(INDEX(#REF!,MATCH($A945,#REF!,0),3),LEFT(VLOOKUP($A945,#REF!,6,FALSE),LEN(VLOOKUP($A945,#REF!,6,FALSE))-2),CONCATENATE(LEFT(VLOOKUP($A945,#REF!,6,FALSE),LEN(VLOOKUP($A945,#REF!,6,FALSE))-2),"*")),"")</f>
        <v>#REF!</v>
      </c>
      <c r="H945" s="43" t="e">
        <f>IF(LEN(VLOOKUP($A945,#REF!,7,FALSE)),IF(INDEX(#REF!,MATCH($A945,#REF!,0),4),LEFT(VLOOKUP($A945,#REF!,7,FALSE),LEN(VLOOKUP($A945,#REF!,7,FALSE))-2),CONCATENATE(LEFT(VLOOKUP($A945,#REF!,7,FALSE),LEN(VLOOKUP($A945,#REF!,7,FALSE))-2),"*")),"")</f>
        <v>#REF!</v>
      </c>
      <c r="I945" s="54" t="e">
        <f>IF(LEN(VLOOKUP($A945,#REF!,8,FALSE)),UPPER(RIGHT(VLOOKUP($A945,#REF!,8,FALSE),1)),"")</f>
        <v>#REF!</v>
      </c>
      <c r="J945" s="42" t="e">
        <f>IF(LEN(VLOOKUP($A945,#REF!,4,FALSE)),UPPER(RIGHT(VLOOKUP($A945,#REF!,4,FALSE),1)),"")</f>
        <v>#REF!</v>
      </c>
      <c r="K945" s="42" t="e">
        <f>IF(LEN(VLOOKUP($A945,#REF!,5,FALSE)),UPPER(RIGHT(VLOOKUP($A945,#REF!,5,FALSE),1)),"")</f>
        <v>#REF!</v>
      </c>
      <c r="L945" s="42" t="e">
        <f>IF(LEN(VLOOKUP($A945,#REF!,6,FALSE)),UPPER(RIGHT(VLOOKUP($A945,#REF!,6,FALSE),1)),"")</f>
        <v>#REF!</v>
      </c>
      <c r="M945" s="43" t="e">
        <f>IF(LEN(VLOOKUP($A945,#REF!,7,FALSE)),UPPER(RIGHT(VLOOKUP($A945,#REF!,7,FALSE),1)),"")</f>
        <v>#REF!</v>
      </c>
      <c r="N945" s="206"/>
      <c r="O945" s="206"/>
      <c r="P945" s="206"/>
      <c r="Q945" s="206"/>
      <c r="R945" s="206"/>
      <c r="S945" s="63" t="e">
        <f>HLOOKUP("Device Tree Pin Name",#REF!,MATCH($A945,#REF!,0),FALSE)</f>
        <v>#REF!</v>
      </c>
      <c r="T945" s="47" t="e">
        <f>HLOOKUP("power rail",#REF!,MATCH($A945,#REF!,0),FALSE)</f>
        <v>#REF!</v>
      </c>
      <c r="U945" s="62" t="e">
        <f>HLOOKUP("Wake Capable",#REF!,MATCH($A945,#REF!,0),FALSE)</f>
        <v>#REF!</v>
      </c>
      <c r="V945" s="62" t="e">
        <f>HLOOKUP("Strap",#REF!,MATCH($A945,#REF!,0),FALSE)</f>
        <v>#REF!</v>
      </c>
      <c r="W945" s="62"/>
      <c r="X945" s="62"/>
      <c r="Y945" s="62"/>
      <c r="Z945" s="47"/>
      <c r="AA945" s="47" t="e">
        <f>HLOOKUP("Pad type",#REF!,MATCH($A945,#REF!,0),FALSE)</f>
        <v>#REF!</v>
      </c>
      <c r="AB945" s="63"/>
      <c r="AC945" s="63" t="e">
        <f>HLOOKUP("POR Pin State",#REF!,MATCH($A945,#REF!,0),FALSE)</f>
        <v>#REF!</v>
      </c>
      <c r="AD945" s="207"/>
      <c r="AE945" s="208"/>
      <c r="AF945" s="208"/>
      <c r="AG945" s="208"/>
      <c r="AH945" s="209"/>
      <c r="AI945" s="209"/>
      <c r="AJ945" s="210"/>
      <c r="AK945" s="210"/>
      <c r="AL945" s="210"/>
      <c r="AM945" s="210"/>
      <c r="AN945" s="210"/>
      <c r="AO945" s="210"/>
      <c r="AP945" s="210"/>
      <c r="AQ945" s="215" t="s">
        <v>2281</v>
      </c>
      <c r="AR945" s="105"/>
      <c r="AS945" s="105"/>
      <c r="AT945" s="105"/>
      <c r="AU945" s="105"/>
      <c r="AV945" s="105"/>
      <c r="AW945" s="105"/>
      <c r="AX945" s="105"/>
      <c r="AY945" s="105"/>
      <c r="AZ945" s="105"/>
      <c r="BA945" s="105"/>
      <c r="BB945" s="218"/>
      <c r="BC945" s="105"/>
      <c r="BD945" s="250"/>
      <c r="BE945" s="252" t="s">
        <v>2282</v>
      </c>
      <c r="BF945" s="147" t="e">
        <f>VLOOKUP($A945,#REF!,34,FALSE)</f>
        <v>#REF!</v>
      </c>
      <c r="BG945" s="147" t="e">
        <f>VLOOKUP($A945,#REF!,22,FALSE)</f>
        <v>#REF!</v>
      </c>
      <c r="BH945" s="149"/>
    </row>
    <row r="946" s="5" customFormat="1" ht="12.95" customHeight="1" spans="1:60">
      <c r="A946" s="48" t="s">
        <v>2283</v>
      </c>
      <c r="B946" s="38" t="e">
        <f>VLOOKUP($A946,#REF!,34,FALSE)</f>
        <v>#REF!</v>
      </c>
      <c r="C946" s="39" t="str">
        <f t="shared" si="173"/>
        <v>unused_DDR_XM2_B9RDQS_N</v>
      </c>
      <c r="D946" s="40" t="e">
        <f>IF(LEN(VLOOKUP($A946,#REF!,8,FALSE)),LEFT(VLOOKUP($A946,#REF!,8,FALSE),LEN(VLOOKUP($A946,#REF!,8,FALSE))-2),"")</f>
        <v>#REF!</v>
      </c>
      <c r="E946" s="41" t="e">
        <f>IF(LEN(VLOOKUP($A946,#REF!,4,FALSE)),IF(INDEX(#REF!,MATCH($A946,#REF!,0),1),LEFT(VLOOKUP($A946,#REF!,4,FALSE),LEN(VLOOKUP($A946,#REF!,4,FALSE))-2),CONCATENATE(LEFT(VLOOKUP($A946,#REF!,4,FALSE),LEN(VLOOKUP($A946,#REF!,4,FALSE))-2),"*")),"")</f>
        <v>#REF!</v>
      </c>
      <c r="F946" s="42" t="e">
        <f>IF(LEN(VLOOKUP($A946,#REF!,5,FALSE)),IF(INDEX(#REF!,MATCH($A946,#REF!,0),2),LEFT(VLOOKUP($A946,#REF!,5,FALSE),LEN(VLOOKUP($A946,#REF!,5,FALSE))-2),CONCATENATE(LEFT(VLOOKUP($A946,#REF!,5,FALSE),LEN(VLOOKUP($A946,#REF!,5,FALSE))-2),"*")),"")</f>
        <v>#REF!</v>
      </c>
      <c r="G946" s="42" t="e">
        <f>IF(LEN(VLOOKUP($A946,#REF!,6,FALSE)),IF(INDEX(#REF!,MATCH($A946,#REF!,0),3),LEFT(VLOOKUP($A946,#REF!,6,FALSE),LEN(VLOOKUP($A946,#REF!,6,FALSE))-2),CONCATENATE(LEFT(VLOOKUP($A946,#REF!,6,FALSE),LEN(VLOOKUP($A946,#REF!,6,FALSE))-2),"*")),"")</f>
        <v>#REF!</v>
      </c>
      <c r="H946" s="43" t="e">
        <f>IF(LEN(VLOOKUP($A946,#REF!,7,FALSE)),IF(INDEX(#REF!,MATCH($A946,#REF!,0),4),LEFT(VLOOKUP($A946,#REF!,7,FALSE),LEN(VLOOKUP($A946,#REF!,7,FALSE))-2),CONCATENATE(LEFT(VLOOKUP($A946,#REF!,7,FALSE),LEN(VLOOKUP($A946,#REF!,7,FALSE))-2),"*")),"")</f>
        <v>#REF!</v>
      </c>
      <c r="I946" s="54" t="e">
        <f>IF(LEN(VLOOKUP($A946,#REF!,8,FALSE)),UPPER(RIGHT(VLOOKUP($A946,#REF!,8,FALSE),1)),"")</f>
        <v>#REF!</v>
      </c>
      <c r="J946" s="42" t="e">
        <f>IF(LEN(VLOOKUP($A946,#REF!,4,FALSE)),UPPER(RIGHT(VLOOKUP($A946,#REF!,4,FALSE),1)),"")</f>
        <v>#REF!</v>
      </c>
      <c r="K946" s="42" t="e">
        <f>IF(LEN(VLOOKUP($A946,#REF!,5,FALSE)),UPPER(RIGHT(VLOOKUP($A946,#REF!,5,FALSE),1)),"")</f>
        <v>#REF!</v>
      </c>
      <c r="L946" s="42" t="e">
        <f>IF(LEN(VLOOKUP($A946,#REF!,6,FALSE)),UPPER(RIGHT(VLOOKUP($A946,#REF!,6,FALSE),1)),"")</f>
        <v>#REF!</v>
      </c>
      <c r="M946" s="43" t="e">
        <f>IF(LEN(VLOOKUP($A946,#REF!,7,FALSE)),UPPER(RIGHT(VLOOKUP($A946,#REF!,7,FALSE),1)),"")</f>
        <v>#REF!</v>
      </c>
      <c r="N946" s="206"/>
      <c r="O946" s="206"/>
      <c r="P946" s="206"/>
      <c r="Q946" s="206"/>
      <c r="R946" s="206"/>
      <c r="S946" s="63" t="e">
        <f>HLOOKUP("Device Tree Pin Name",#REF!,MATCH($A946,#REF!,0),FALSE)</f>
        <v>#REF!</v>
      </c>
      <c r="T946" s="47" t="e">
        <f>HLOOKUP("power rail",#REF!,MATCH($A946,#REF!,0),FALSE)</f>
        <v>#REF!</v>
      </c>
      <c r="U946" s="62" t="e">
        <f>HLOOKUP("Wake Capable",#REF!,MATCH($A946,#REF!,0),FALSE)</f>
        <v>#REF!</v>
      </c>
      <c r="V946" s="62" t="e">
        <f>HLOOKUP("Strap",#REF!,MATCH($A946,#REF!,0),FALSE)</f>
        <v>#REF!</v>
      </c>
      <c r="W946" s="62"/>
      <c r="X946" s="62"/>
      <c r="Y946" s="62"/>
      <c r="Z946" s="47"/>
      <c r="AA946" s="47" t="e">
        <f>HLOOKUP("Pad type",#REF!,MATCH($A946,#REF!,0),FALSE)</f>
        <v>#REF!</v>
      </c>
      <c r="AB946" s="63"/>
      <c r="AC946" s="63" t="e">
        <f>HLOOKUP("POR Pin State",#REF!,MATCH($A946,#REF!,0),FALSE)</f>
        <v>#REF!</v>
      </c>
      <c r="AD946" s="207"/>
      <c r="AE946" s="208"/>
      <c r="AF946" s="208"/>
      <c r="AG946" s="208"/>
      <c r="AH946" s="209"/>
      <c r="AI946" s="209"/>
      <c r="AJ946" s="210"/>
      <c r="AK946" s="210"/>
      <c r="AL946" s="210"/>
      <c r="AM946" s="210"/>
      <c r="AN946" s="210"/>
      <c r="AO946" s="210"/>
      <c r="AP946" s="210"/>
      <c r="AQ946" s="215" t="s">
        <v>2283</v>
      </c>
      <c r="AR946" s="105"/>
      <c r="AS946" s="105"/>
      <c r="AT946" s="105"/>
      <c r="AU946" s="105"/>
      <c r="AV946" s="105"/>
      <c r="AW946" s="105"/>
      <c r="AX946" s="105"/>
      <c r="AY946" s="105"/>
      <c r="AZ946" s="105"/>
      <c r="BA946" s="105"/>
      <c r="BB946" s="218"/>
      <c r="BC946" s="105"/>
      <c r="BD946" s="250"/>
      <c r="BE946" s="252" t="s">
        <v>2284</v>
      </c>
      <c r="BF946" s="147" t="e">
        <f>VLOOKUP($A946,#REF!,34,FALSE)</f>
        <v>#REF!</v>
      </c>
      <c r="BG946" s="147" t="e">
        <f>VLOOKUP($A946,#REF!,22,FALSE)</f>
        <v>#REF!</v>
      </c>
      <c r="BH946" s="149"/>
    </row>
    <row r="947" s="5" customFormat="1" ht="12.95" customHeight="1" spans="1:60">
      <c r="A947" s="10" t="s">
        <v>2285</v>
      </c>
      <c r="B947" s="38" t="e">
        <f>VLOOKUP($A947,#REF!,34,FALSE)</f>
        <v>#REF!</v>
      </c>
      <c r="C947" s="39" t="str">
        <f t="shared" si="173"/>
        <v>unused_DDR_XM2_COMP_PU_HV</v>
      </c>
      <c r="D947" s="40" t="e">
        <f>IF(LEN(VLOOKUP($A947,#REF!,8,FALSE)),LEFT(VLOOKUP($A947,#REF!,8,FALSE),LEN(VLOOKUP($A947,#REF!,8,FALSE))-2),"")</f>
        <v>#REF!</v>
      </c>
      <c r="E947" s="41" t="e">
        <f>IF(LEN(VLOOKUP($A947,#REF!,4,FALSE)),IF(INDEX(#REF!,MATCH($A947,#REF!,0),1),LEFT(VLOOKUP($A947,#REF!,4,FALSE),LEN(VLOOKUP($A947,#REF!,4,FALSE))-2),CONCATENATE(LEFT(VLOOKUP($A947,#REF!,4,FALSE),LEN(VLOOKUP($A947,#REF!,4,FALSE))-2),"*")),"")</f>
        <v>#REF!</v>
      </c>
      <c r="F947" s="42" t="e">
        <f>IF(LEN(VLOOKUP($A947,#REF!,5,FALSE)),IF(INDEX(#REF!,MATCH($A947,#REF!,0),2),LEFT(VLOOKUP($A947,#REF!,5,FALSE),LEN(VLOOKUP($A947,#REF!,5,FALSE))-2),CONCATENATE(LEFT(VLOOKUP($A947,#REF!,5,FALSE),LEN(VLOOKUP($A947,#REF!,5,FALSE))-2),"*")),"")</f>
        <v>#REF!</v>
      </c>
      <c r="G947" s="42" t="e">
        <f>IF(LEN(VLOOKUP($A947,#REF!,6,FALSE)),IF(INDEX(#REF!,MATCH($A947,#REF!,0),3),LEFT(VLOOKUP($A947,#REF!,6,FALSE),LEN(VLOOKUP($A947,#REF!,6,FALSE))-2),CONCATENATE(LEFT(VLOOKUP($A947,#REF!,6,FALSE),LEN(VLOOKUP($A947,#REF!,6,FALSE))-2),"*")),"")</f>
        <v>#REF!</v>
      </c>
      <c r="H947" s="43" t="e">
        <f>IF(LEN(VLOOKUP($A947,#REF!,7,FALSE)),IF(INDEX(#REF!,MATCH($A947,#REF!,0),4),LEFT(VLOOKUP($A947,#REF!,7,FALSE),LEN(VLOOKUP($A947,#REF!,7,FALSE))-2),CONCATENATE(LEFT(VLOOKUP($A947,#REF!,7,FALSE),LEN(VLOOKUP($A947,#REF!,7,FALSE))-2),"*")),"")</f>
        <v>#REF!</v>
      </c>
      <c r="I947" s="54" t="e">
        <f>IF(LEN(VLOOKUP($A947,#REF!,8,FALSE)),UPPER(RIGHT(VLOOKUP($A947,#REF!,8,FALSE),1)),"")</f>
        <v>#REF!</v>
      </c>
      <c r="J947" s="42" t="e">
        <f>IF(LEN(VLOOKUP($A947,#REF!,4,FALSE)),UPPER(RIGHT(VLOOKUP($A947,#REF!,4,FALSE),1)),"")</f>
        <v>#REF!</v>
      </c>
      <c r="K947" s="42" t="e">
        <f>IF(LEN(VLOOKUP($A947,#REF!,5,FALSE)),UPPER(RIGHT(VLOOKUP($A947,#REF!,5,FALSE),1)),"")</f>
        <v>#REF!</v>
      </c>
      <c r="L947" s="42" t="e">
        <f>IF(LEN(VLOOKUP($A947,#REF!,6,FALSE)),UPPER(RIGHT(VLOOKUP($A947,#REF!,6,FALSE),1)),"")</f>
        <v>#REF!</v>
      </c>
      <c r="M947" s="43" t="e">
        <f>IF(LEN(VLOOKUP($A947,#REF!,7,FALSE)),UPPER(RIGHT(VLOOKUP($A947,#REF!,7,FALSE),1)),"")</f>
        <v>#REF!</v>
      </c>
      <c r="N947" s="206"/>
      <c r="O947" s="206"/>
      <c r="P947" s="206"/>
      <c r="Q947" s="206"/>
      <c r="R947" s="206"/>
      <c r="S947" s="63" t="e">
        <f>HLOOKUP("Device Tree Pin Name",#REF!,MATCH($A947,#REF!,0),FALSE)</f>
        <v>#REF!</v>
      </c>
      <c r="T947" s="47" t="e">
        <f>HLOOKUP("power rail",#REF!,MATCH($A947,#REF!,0),FALSE)</f>
        <v>#REF!</v>
      </c>
      <c r="U947" s="62" t="e">
        <f>HLOOKUP("Wake Capable",#REF!,MATCH($A947,#REF!,0),FALSE)</f>
        <v>#REF!</v>
      </c>
      <c r="V947" s="62" t="e">
        <f>HLOOKUP("Strap",#REF!,MATCH($A947,#REF!,0),FALSE)</f>
        <v>#REF!</v>
      </c>
      <c r="W947" s="62"/>
      <c r="X947" s="62"/>
      <c r="Y947" s="62"/>
      <c r="Z947" s="47"/>
      <c r="AA947" s="47" t="e">
        <f>HLOOKUP("Pad type",#REF!,MATCH($A947,#REF!,0),FALSE)</f>
        <v>#REF!</v>
      </c>
      <c r="AB947" s="63"/>
      <c r="AC947" s="63" t="e">
        <f>HLOOKUP("POR Pin State",#REF!,MATCH($A947,#REF!,0),FALSE)</f>
        <v>#REF!</v>
      </c>
      <c r="AD947" s="207"/>
      <c r="AE947" s="208"/>
      <c r="AF947" s="208"/>
      <c r="AG947" s="208"/>
      <c r="AH947" s="209"/>
      <c r="AI947" s="209"/>
      <c r="AJ947" s="210"/>
      <c r="AK947" s="210"/>
      <c r="AL947" s="210"/>
      <c r="AM947" s="210"/>
      <c r="AN947" s="210"/>
      <c r="AO947" s="210"/>
      <c r="AP947" s="210"/>
      <c r="AQ947" s="215" t="s">
        <v>2285</v>
      </c>
      <c r="AR947" s="105"/>
      <c r="AS947" s="105"/>
      <c r="AT947" s="105"/>
      <c r="AU947" s="105"/>
      <c r="AV947" s="105"/>
      <c r="AW947" s="105"/>
      <c r="AX947" s="105"/>
      <c r="AY947" s="105"/>
      <c r="AZ947" s="274" t="s">
        <v>2286</v>
      </c>
      <c r="BA947" s="105"/>
      <c r="BB947" s="218"/>
      <c r="BC947" s="105"/>
      <c r="BD947" s="250"/>
      <c r="BE947" s="252" t="s">
        <v>2287</v>
      </c>
      <c r="BF947" s="147" t="e">
        <f>VLOOKUP($A947,#REF!,34,FALSE)</f>
        <v>#REF!</v>
      </c>
      <c r="BG947" s="147" t="e">
        <f>VLOOKUP($A947,#REF!,22,FALSE)</f>
        <v>#REF!</v>
      </c>
      <c r="BH947" s="149"/>
    </row>
    <row r="948" s="5" customFormat="1" ht="12.95" customHeight="1" spans="1:60">
      <c r="A948" s="10" t="s">
        <v>2288</v>
      </c>
      <c r="B948" s="38" t="e">
        <f>VLOOKUP($A948,#REF!,34,FALSE)</f>
        <v>#REF!</v>
      </c>
      <c r="C948" s="39" t="str">
        <f t="shared" si="173"/>
        <v>unused_DDR_XM2_COMP_PU_LV</v>
      </c>
      <c r="D948" s="40" t="e">
        <f>IF(LEN(VLOOKUP($A948,#REF!,8,FALSE)),LEFT(VLOOKUP($A948,#REF!,8,FALSE),LEN(VLOOKUP($A948,#REF!,8,FALSE))-2),"")</f>
        <v>#REF!</v>
      </c>
      <c r="E948" s="41" t="e">
        <f>IF(LEN(VLOOKUP($A948,#REF!,4,FALSE)),IF(INDEX(#REF!,MATCH($A948,#REF!,0),1),LEFT(VLOOKUP($A948,#REF!,4,FALSE),LEN(VLOOKUP($A948,#REF!,4,FALSE))-2),CONCATENATE(LEFT(VLOOKUP($A948,#REF!,4,FALSE),LEN(VLOOKUP($A948,#REF!,4,FALSE))-2),"*")),"")</f>
        <v>#REF!</v>
      </c>
      <c r="F948" s="42" t="e">
        <f>IF(LEN(VLOOKUP($A948,#REF!,5,FALSE)),IF(INDEX(#REF!,MATCH($A948,#REF!,0),2),LEFT(VLOOKUP($A948,#REF!,5,FALSE),LEN(VLOOKUP($A948,#REF!,5,FALSE))-2),CONCATENATE(LEFT(VLOOKUP($A948,#REF!,5,FALSE),LEN(VLOOKUP($A948,#REF!,5,FALSE))-2),"*")),"")</f>
        <v>#REF!</v>
      </c>
      <c r="G948" s="42" t="e">
        <f>IF(LEN(VLOOKUP($A948,#REF!,6,FALSE)),IF(INDEX(#REF!,MATCH($A948,#REF!,0),3),LEFT(VLOOKUP($A948,#REF!,6,FALSE),LEN(VLOOKUP($A948,#REF!,6,FALSE))-2),CONCATENATE(LEFT(VLOOKUP($A948,#REF!,6,FALSE),LEN(VLOOKUP($A948,#REF!,6,FALSE))-2),"*")),"")</f>
        <v>#REF!</v>
      </c>
      <c r="H948" s="43" t="e">
        <f>IF(LEN(VLOOKUP($A948,#REF!,7,FALSE)),IF(INDEX(#REF!,MATCH($A948,#REF!,0),4),LEFT(VLOOKUP($A948,#REF!,7,FALSE),LEN(VLOOKUP($A948,#REF!,7,FALSE))-2),CONCATENATE(LEFT(VLOOKUP($A948,#REF!,7,FALSE),LEN(VLOOKUP($A948,#REF!,7,FALSE))-2),"*")),"")</f>
        <v>#REF!</v>
      </c>
      <c r="I948" s="54" t="e">
        <f>IF(LEN(VLOOKUP($A948,#REF!,8,FALSE)),UPPER(RIGHT(VLOOKUP($A948,#REF!,8,FALSE),1)),"")</f>
        <v>#REF!</v>
      </c>
      <c r="J948" s="42" t="e">
        <f>IF(LEN(VLOOKUP($A948,#REF!,4,FALSE)),UPPER(RIGHT(VLOOKUP($A948,#REF!,4,FALSE),1)),"")</f>
        <v>#REF!</v>
      </c>
      <c r="K948" s="42" t="e">
        <f>IF(LEN(VLOOKUP($A948,#REF!,5,FALSE)),UPPER(RIGHT(VLOOKUP($A948,#REF!,5,FALSE),1)),"")</f>
        <v>#REF!</v>
      </c>
      <c r="L948" s="42" t="e">
        <f>IF(LEN(VLOOKUP($A948,#REF!,6,FALSE)),UPPER(RIGHT(VLOOKUP($A948,#REF!,6,FALSE),1)),"")</f>
        <v>#REF!</v>
      </c>
      <c r="M948" s="43" t="e">
        <f>IF(LEN(VLOOKUP($A948,#REF!,7,FALSE)),UPPER(RIGHT(VLOOKUP($A948,#REF!,7,FALSE),1)),"")</f>
        <v>#REF!</v>
      </c>
      <c r="N948" s="206"/>
      <c r="O948" s="206"/>
      <c r="P948" s="206"/>
      <c r="Q948" s="206"/>
      <c r="R948" s="206"/>
      <c r="S948" s="63" t="e">
        <f>HLOOKUP("Device Tree Pin Name",#REF!,MATCH($A948,#REF!,0),FALSE)</f>
        <v>#REF!</v>
      </c>
      <c r="T948" s="47" t="e">
        <f>HLOOKUP("power rail",#REF!,MATCH($A948,#REF!,0),FALSE)</f>
        <v>#REF!</v>
      </c>
      <c r="U948" s="62" t="e">
        <f>HLOOKUP("Wake Capable",#REF!,MATCH($A948,#REF!,0),FALSE)</f>
        <v>#REF!</v>
      </c>
      <c r="V948" s="62" t="e">
        <f>HLOOKUP("Strap",#REF!,MATCH($A948,#REF!,0),FALSE)</f>
        <v>#REF!</v>
      </c>
      <c r="W948" s="62"/>
      <c r="X948" s="62"/>
      <c r="Y948" s="62"/>
      <c r="Z948" s="47"/>
      <c r="AA948" s="47" t="e">
        <f>HLOOKUP("Pad type",#REF!,MATCH($A948,#REF!,0),FALSE)</f>
        <v>#REF!</v>
      </c>
      <c r="AB948" s="63"/>
      <c r="AC948" s="63" t="e">
        <f>HLOOKUP("POR Pin State",#REF!,MATCH($A948,#REF!,0),FALSE)</f>
        <v>#REF!</v>
      </c>
      <c r="AD948" s="207"/>
      <c r="AE948" s="208"/>
      <c r="AF948" s="208"/>
      <c r="AG948" s="208"/>
      <c r="AH948" s="209"/>
      <c r="AI948" s="209"/>
      <c r="AJ948" s="210"/>
      <c r="AK948" s="210"/>
      <c r="AL948" s="210"/>
      <c r="AM948" s="210"/>
      <c r="AN948" s="210"/>
      <c r="AO948" s="210"/>
      <c r="AP948" s="210"/>
      <c r="AQ948" s="215" t="s">
        <v>2288</v>
      </c>
      <c r="AR948" s="105"/>
      <c r="AS948" s="105"/>
      <c r="AT948" s="105"/>
      <c r="AU948" s="105"/>
      <c r="AV948" s="105"/>
      <c r="AW948" s="105"/>
      <c r="AX948" s="105"/>
      <c r="AY948" s="105"/>
      <c r="AZ948" s="274" t="s">
        <v>2286</v>
      </c>
      <c r="BA948" s="105"/>
      <c r="BB948" s="218"/>
      <c r="BC948" s="105"/>
      <c r="BD948" s="250"/>
      <c r="BE948" s="252" t="s">
        <v>2289</v>
      </c>
      <c r="BF948" s="147" t="e">
        <f>VLOOKUP($A948,#REF!,34,FALSE)</f>
        <v>#REF!</v>
      </c>
      <c r="BG948" s="147" t="e">
        <f>VLOOKUP($A948,#REF!,22,FALSE)</f>
        <v>#REF!</v>
      </c>
      <c r="BH948" s="149"/>
    </row>
    <row r="949" s="5" customFormat="1" ht="12.95" customHeight="1" spans="1:60">
      <c r="A949" s="10" t="s">
        <v>2290</v>
      </c>
      <c r="B949" s="38" t="e">
        <f>VLOOKUP($A949,#REF!,34,FALSE)</f>
        <v>#REF!</v>
      </c>
      <c r="C949" s="39" t="str">
        <f t="shared" si="173"/>
        <v>unused_DDR_XM2_COMP_PD_RESCAL</v>
      </c>
      <c r="D949" s="40" t="e">
        <f>IF(LEN(VLOOKUP($A949,#REF!,8,FALSE)),LEFT(VLOOKUP($A949,#REF!,8,FALSE),LEN(VLOOKUP($A949,#REF!,8,FALSE))-2),"")</f>
        <v>#REF!</v>
      </c>
      <c r="E949" s="41" t="s">
        <v>2291</v>
      </c>
      <c r="F949" s="42" t="e">
        <f>IF(LEN(VLOOKUP($A949,#REF!,5,FALSE)),IF(INDEX(#REF!,MATCH($A949,#REF!,0),2),LEFT(VLOOKUP($A949,#REF!,5,FALSE),LEN(VLOOKUP($A949,#REF!,5,FALSE))-2),CONCATENATE(LEFT(VLOOKUP($A949,#REF!,5,FALSE),LEN(VLOOKUP($A949,#REF!,5,FALSE))-2),"*")),"")</f>
        <v>#REF!</v>
      </c>
      <c r="G949" s="42" t="e">
        <f>IF(LEN(VLOOKUP($A949,#REF!,6,FALSE)),IF(INDEX(#REF!,MATCH($A949,#REF!,0),3),LEFT(VLOOKUP($A949,#REF!,6,FALSE),LEN(VLOOKUP($A949,#REF!,6,FALSE))-2),CONCATENATE(LEFT(VLOOKUP($A949,#REF!,6,FALSE),LEN(VLOOKUP($A949,#REF!,6,FALSE))-2),"*")),"")</f>
        <v>#REF!</v>
      </c>
      <c r="H949" s="43" t="e">
        <f>IF(LEN(VLOOKUP($A949,#REF!,7,FALSE)),IF(INDEX(#REF!,MATCH($A949,#REF!,0),4),LEFT(VLOOKUP($A949,#REF!,7,FALSE),LEN(VLOOKUP($A949,#REF!,7,FALSE))-2),CONCATENATE(LEFT(VLOOKUP($A949,#REF!,7,FALSE),LEN(VLOOKUP($A949,#REF!,7,FALSE))-2),"*")),"")</f>
        <v>#REF!</v>
      </c>
      <c r="I949" s="54" t="e">
        <f>IF(LEN(VLOOKUP($A949,#REF!,8,FALSE)),UPPER(RIGHT(VLOOKUP($A949,#REF!,8,FALSE),1)),"")</f>
        <v>#REF!</v>
      </c>
      <c r="J949" s="42" t="e">
        <f>IF(LEN(VLOOKUP($A949,#REF!,4,FALSE)),UPPER(RIGHT(VLOOKUP($A949,#REF!,4,FALSE),1)),"")</f>
        <v>#REF!</v>
      </c>
      <c r="K949" s="42" t="e">
        <f>IF(LEN(VLOOKUP($A949,#REF!,5,FALSE)),UPPER(RIGHT(VLOOKUP($A949,#REF!,5,FALSE),1)),"")</f>
        <v>#REF!</v>
      </c>
      <c r="L949" s="42" t="e">
        <f>IF(LEN(VLOOKUP($A949,#REF!,6,FALSE)),UPPER(RIGHT(VLOOKUP($A949,#REF!,6,FALSE),1)),"")</f>
        <v>#REF!</v>
      </c>
      <c r="M949" s="43" t="e">
        <f>IF(LEN(VLOOKUP($A949,#REF!,7,FALSE)),UPPER(RIGHT(VLOOKUP($A949,#REF!,7,FALSE),1)),"")</f>
        <v>#REF!</v>
      </c>
      <c r="N949" s="206"/>
      <c r="O949" s="206"/>
      <c r="P949" s="206"/>
      <c r="Q949" s="206"/>
      <c r="R949" s="206"/>
      <c r="S949" s="63" t="e">
        <f>HLOOKUP("Device Tree Pin Name",#REF!,MATCH($A949,#REF!,0),FALSE)</f>
        <v>#REF!</v>
      </c>
      <c r="T949" s="47" t="e">
        <f>HLOOKUP("power rail",#REF!,MATCH($A949,#REF!,0),FALSE)</f>
        <v>#REF!</v>
      </c>
      <c r="U949" s="62" t="e">
        <f>HLOOKUP("Wake Capable",#REF!,MATCH($A949,#REF!,0),FALSE)</f>
        <v>#REF!</v>
      </c>
      <c r="V949" s="62" t="e">
        <f>HLOOKUP("Strap",#REF!,MATCH($A949,#REF!,0),FALSE)</f>
        <v>#REF!</v>
      </c>
      <c r="W949" s="62"/>
      <c r="X949" s="62"/>
      <c r="Y949" s="62"/>
      <c r="Z949" s="47"/>
      <c r="AA949" s="47" t="e">
        <f>HLOOKUP("Pad type",#REF!,MATCH($A949,#REF!,0),FALSE)</f>
        <v>#REF!</v>
      </c>
      <c r="AB949" s="63"/>
      <c r="AC949" s="63" t="e">
        <f>HLOOKUP("POR Pin State",#REF!,MATCH($A949,#REF!,0),FALSE)</f>
        <v>#REF!</v>
      </c>
      <c r="AD949" s="207"/>
      <c r="AE949" s="208"/>
      <c r="AF949" s="208"/>
      <c r="AG949" s="208"/>
      <c r="AH949" s="209"/>
      <c r="AI949" s="209"/>
      <c r="AJ949" s="210"/>
      <c r="AK949" s="210"/>
      <c r="AL949" s="210"/>
      <c r="AM949" s="210"/>
      <c r="AN949" s="210"/>
      <c r="AO949" s="210"/>
      <c r="AP949" s="210"/>
      <c r="AQ949" s="215" t="s">
        <v>2291</v>
      </c>
      <c r="AR949" s="105"/>
      <c r="AS949" s="105"/>
      <c r="AT949" s="105"/>
      <c r="AU949" s="105"/>
      <c r="AV949" s="105"/>
      <c r="AW949" s="105"/>
      <c r="AX949" s="105"/>
      <c r="AY949" s="105"/>
      <c r="AZ949" s="105"/>
      <c r="BA949" s="274" t="s">
        <v>2292</v>
      </c>
      <c r="BB949" s="218"/>
      <c r="BC949" s="105"/>
      <c r="BD949" s="250"/>
      <c r="BE949" s="252" t="s">
        <v>2293</v>
      </c>
      <c r="BF949" s="147" t="e">
        <f>VLOOKUP($A949,#REF!,34,FALSE)</f>
        <v>#REF!</v>
      </c>
      <c r="BG949" s="147" t="e">
        <f>VLOOKUP($A949,#REF!,22,FALSE)</f>
        <v>#REF!</v>
      </c>
      <c r="BH949" s="149"/>
    </row>
    <row r="950" s="5" customFormat="1" ht="18.75" customHeight="1" spans="1:60">
      <c r="A950" s="32" t="s">
        <v>2294</v>
      </c>
      <c r="B950" s="32" t="s">
        <v>1117</v>
      </c>
      <c r="C950" s="206"/>
      <c r="D950" s="206"/>
      <c r="E950" s="206"/>
      <c r="F950" s="206"/>
      <c r="G950" s="206"/>
      <c r="H950" s="206"/>
      <c r="I950" s="206"/>
      <c r="J950" s="206"/>
      <c r="K950" s="206"/>
      <c r="L950" s="206"/>
      <c r="M950" s="206"/>
      <c r="N950" s="206"/>
      <c r="O950" s="206"/>
      <c r="P950" s="206"/>
      <c r="Q950" s="206"/>
      <c r="R950" s="206"/>
      <c r="S950" s="206"/>
      <c r="T950" s="206"/>
      <c r="U950" s="206"/>
      <c r="V950" s="206"/>
      <c r="W950" s="206"/>
      <c r="X950" s="206"/>
      <c r="Y950" s="206"/>
      <c r="Z950" s="206"/>
      <c r="AA950" s="206"/>
      <c r="AB950" s="206"/>
      <c r="AC950" s="206"/>
      <c r="AD950" s="207"/>
      <c r="AE950" s="208"/>
      <c r="AF950" s="208"/>
      <c r="AG950" s="208"/>
      <c r="AH950" s="209"/>
      <c r="AI950" s="209"/>
      <c r="AJ950" s="210"/>
      <c r="AK950" s="210"/>
      <c r="AL950" s="210"/>
      <c r="AM950" s="210"/>
      <c r="AN950" s="210"/>
      <c r="AO950" s="210"/>
      <c r="AP950" s="210"/>
      <c r="AQ950" s="218"/>
      <c r="AR950" s="260"/>
      <c r="AS950" s="260"/>
      <c r="AT950" s="260"/>
      <c r="AU950" s="260"/>
      <c r="AV950" s="260"/>
      <c r="AW950" s="260"/>
      <c r="AX950" s="260"/>
      <c r="AY950" s="260"/>
      <c r="AZ950" s="260"/>
      <c r="BA950" s="260"/>
      <c r="BB950" s="260"/>
      <c r="BC950" s="400" t="s">
        <v>1118</v>
      </c>
      <c r="BD950" s="218"/>
      <c r="BE950" s="32" t="s">
        <v>2294</v>
      </c>
      <c r="BF950" s="275" t="s">
        <v>1117</v>
      </c>
      <c r="BG950" s="105"/>
      <c r="BH950" s="276"/>
    </row>
    <row r="951" s="5" customFormat="1" ht="12.95" customHeight="1" spans="1:60">
      <c r="A951" s="48" t="s">
        <v>2295</v>
      </c>
      <c r="B951" s="38" t="e">
        <f>VLOOKUP($A951,#REF!,34,FALSE)</f>
        <v>#REF!</v>
      </c>
      <c r="C951" s="39" t="str">
        <f t="shared" si="173"/>
        <v>unused_DDR_XM3_B0D0</v>
      </c>
      <c r="D951" s="40" t="e">
        <f>IF(LEN(VLOOKUP($A951,#REF!,8,FALSE)),LEFT(VLOOKUP($A951,#REF!,8,FALSE),LEN(VLOOKUP($A951,#REF!,8,FALSE))-2),"")</f>
        <v>#REF!</v>
      </c>
      <c r="E951" s="41" t="e">
        <f>IF(LEN(VLOOKUP($A951,#REF!,4,FALSE)),IF(INDEX(#REF!,MATCH($A951,#REF!,0),1),LEFT(VLOOKUP($A951,#REF!,4,FALSE),LEN(VLOOKUP($A951,#REF!,4,FALSE))-2),CONCATENATE(LEFT(VLOOKUP($A951,#REF!,4,FALSE),LEN(VLOOKUP($A951,#REF!,4,FALSE))-2),"*")),"")</f>
        <v>#REF!</v>
      </c>
      <c r="F951" s="42" t="e">
        <f>IF(LEN(VLOOKUP($A951,#REF!,5,FALSE)),IF(INDEX(#REF!,MATCH($A951,#REF!,0),2),LEFT(VLOOKUP($A951,#REF!,5,FALSE),LEN(VLOOKUP($A951,#REF!,5,FALSE))-2),CONCATENATE(LEFT(VLOOKUP($A951,#REF!,5,FALSE),LEN(VLOOKUP($A951,#REF!,5,FALSE))-2),"*")),"")</f>
        <v>#REF!</v>
      </c>
      <c r="G951" s="42" t="e">
        <f>IF(LEN(VLOOKUP($A951,#REF!,6,FALSE)),IF(INDEX(#REF!,MATCH($A951,#REF!,0),3),LEFT(VLOOKUP($A951,#REF!,6,FALSE),LEN(VLOOKUP($A951,#REF!,6,FALSE))-2),CONCATENATE(LEFT(VLOOKUP($A951,#REF!,6,FALSE),LEN(VLOOKUP($A951,#REF!,6,FALSE))-2),"*")),"")</f>
        <v>#REF!</v>
      </c>
      <c r="H951" s="43" t="e">
        <f>IF(LEN(VLOOKUP($A951,#REF!,7,FALSE)),IF(INDEX(#REF!,MATCH($A951,#REF!,0),4),LEFT(VLOOKUP($A951,#REF!,7,FALSE),LEN(VLOOKUP($A951,#REF!,7,FALSE))-2),CONCATENATE(LEFT(VLOOKUP($A951,#REF!,7,FALSE),LEN(VLOOKUP($A951,#REF!,7,FALSE))-2),"*")),"")</f>
        <v>#REF!</v>
      </c>
      <c r="I951" s="54" t="e">
        <f>IF(LEN(VLOOKUP($A951,#REF!,8,FALSE)),UPPER(RIGHT(VLOOKUP($A951,#REF!,8,FALSE),1)),"")</f>
        <v>#REF!</v>
      </c>
      <c r="J951" s="42" t="e">
        <f>IF(LEN(VLOOKUP($A951,#REF!,4,FALSE)),UPPER(RIGHT(VLOOKUP($A951,#REF!,4,FALSE),1)),"")</f>
        <v>#REF!</v>
      </c>
      <c r="K951" s="42" t="e">
        <f>IF(LEN(VLOOKUP($A951,#REF!,5,FALSE)),UPPER(RIGHT(VLOOKUP($A951,#REF!,5,FALSE),1)),"")</f>
        <v>#REF!</v>
      </c>
      <c r="L951" s="42" t="e">
        <f>IF(LEN(VLOOKUP($A951,#REF!,6,FALSE)),UPPER(RIGHT(VLOOKUP($A951,#REF!,6,FALSE),1)),"")</f>
        <v>#REF!</v>
      </c>
      <c r="M951" s="43" t="e">
        <f>IF(LEN(VLOOKUP($A951,#REF!,7,FALSE)),UPPER(RIGHT(VLOOKUP($A951,#REF!,7,FALSE),1)),"")</f>
        <v>#REF!</v>
      </c>
      <c r="N951" s="206"/>
      <c r="O951" s="206"/>
      <c r="P951" s="206"/>
      <c r="Q951" s="206"/>
      <c r="R951" s="206"/>
      <c r="S951" s="63" t="e">
        <f>HLOOKUP("Device Tree Pin Name",#REF!,MATCH($A951,#REF!,0),FALSE)</f>
        <v>#REF!</v>
      </c>
      <c r="T951" s="47" t="e">
        <f>HLOOKUP("power rail",#REF!,MATCH($A951,#REF!,0),FALSE)</f>
        <v>#REF!</v>
      </c>
      <c r="U951" s="62" t="e">
        <f>HLOOKUP("Wake Capable",#REF!,MATCH($A951,#REF!,0),FALSE)</f>
        <v>#REF!</v>
      </c>
      <c r="V951" s="62" t="e">
        <f>HLOOKUP("Strap",#REF!,MATCH($A951,#REF!,0),FALSE)</f>
        <v>#REF!</v>
      </c>
      <c r="W951" s="62"/>
      <c r="X951" s="62"/>
      <c r="Y951" s="62"/>
      <c r="Z951" s="47"/>
      <c r="AA951" s="47" t="e">
        <f>HLOOKUP("Pad type",#REF!,MATCH($A951,#REF!,0),FALSE)</f>
        <v>#REF!</v>
      </c>
      <c r="AB951" s="63"/>
      <c r="AC951" s="63" t="e">
        <f>HLOOKUP("POR Pin State",#REF!,MATCH($A951,#REF!,0),FALSE)</f>
        <v>#REF!</v>
      </c>
      <c r="AD951" s="207"/>
      <c r="AE951" s="208"/>
      <c r="AF951" s="208"/>
      <c r="AG951" s="208"/>
      <c r="AH951" s="209"/>
      <c r="AI951" s="209"/>
      <c r="AJ951" s="210"/>
      <c r="AK951" s="210"/>
      <c r="AL951" s="210"/>
      <c r="AM951" s="210"/>
      <c r="AN951" s="210"/>
      <c r="AO951" s="210"/>
      <c r="AP951" s="210"/>
      <c r="AQ951" s="215" t="s">
        <v>2296</v>
      </c>
      <c r="AR951" s="105"/>
      <c r="AS951" s="105"/>
      <c r="AT951" s="105"/>
      <c r="AU951" s="105"/>
      <c r="AV951" s="105"/>
      <c r="AW951" s="105"/>
      <c r="AX951" s="105"/>
      <c r="AY951" s="105"/>
      <c r="AZ951" s="105"/>
      <c r="BA951" s="105"/>
      <c r="BB951" s="218"/>
      <c r="BC951" s="105"/>
      <c r="BD951" s="250"/>
      <c r="BE951" s="252" t="s">
        <v>2297</v>
      </c>
      <c r="BF951" s="147" t="e">
        <f>VLOOKUP($A951,#REF!,34,FALSE)</f>
        <v>#REF!</v>
      </c>
      <c r="BG951" s="147" t="e">
        <f>VLOOKUP($A951,#REF!,22,FALSE)</f>
        <v>#REF!</v>
      </c>
      <c r="BH951" s="149"/>
    </row>
    <row r="952" s="5" customFormat="1" ht="12.95" customHeight="1" spans="1:60">
      <c r="A952" s="48" t="s">
        <v>2298</v>
      </c>
      <c r="B952" s="38" t="e">
        <f>VLOOKUP($A952,#REF!,34,FALSE)</f>
        <v>#REF!</v>
      </c>
      <c r="C952" s="39" t="str">
        <f t="shared" si="173"/>
        <v>unused_DDR_XM3_B0D1</v>
      </c>
      <c r="D952" s="40" t="e">
        <f>IF(LEN(VLOOKUP($A952,#REF!,8,FALSE)),LEFT(VLOOKUP($A952,#REF!,8,FALSE),LEN(VLOOKUP($A952,#REF!,8,FALSE))-2),"")</f>
        <v>#REF!</v>
      </c>
      <c r="E952" s="41" t="e">
        <f>IF(LEN(VLOOKUP($A952,#REF!,4,FALSE)),IF(INDEX(#REF!,MATCH($A952,#REF!,0),1),LEFT(VLOOKUP($A952,#REF!,4,FALSE),LEN(VLOOKUP($A952,#REF!,4,FALSE))-2),CONCATENATE(LEFT(VLOOKUP($A952,#REF!,4,FALSE),LEN(VLOOKUP($A952,#REF!,4,FALSE))-2),"*")),"")</f>
        <v>#REF!</v>
      </c>
      <c r="F952" s="42" t="e">
        <f>IF(LEN(VLOOKUP($A952,#REF!,5,FALSE)),IF(INDEX(#REF!,MATCH($A952,#REF!,0),2),LEFT(VLOOKUP($A952,#REF!,5,FALSE),LEN(VLOOKUP($A952,#REF!,5,FALSE))-2),CONCATENATE(LEFT(VLOOKUP($A952,#REF!,5,FALSE),LEN(VLOOKUP($A952,#REF!,5,FALSE))-2),"*")),"")</f>
        <v>#REF!</v>
      </c>
      <c r="G952" s="42" t="e">
        <f>IF(LEN(VLOOKUP($A952,#REF!,6,FALSE)),IF(INDEX(#REF!,MATCH($A952,#REF!,0),3),LEFT(VLOOKUP($A952,#REF!,6,FALSE),LEN(VLOOKUP($A952,#REF!,6,FALSE))-2),CONCATENATE(LEFT(VLOOKUP($A952,#REF!,6,FALSE),LEN(VLOOKUP($A952,#REF!,6,FALSE))-2),"*")),"")</f>
        <v>#REF!</v>
      </c>
      <c r="H952" s="43" t="e">
        <f>IF(LEN(VLOOKUP($A952,#REF!,7,FALSE)),IF(INDEX(#REF!,MATCH($A952,#REF!,0),4),LEFT(VLOOKUP($A952,#REF!,7,FALSE),LEN(VLOOKUP($A952,#REF!,7,FALSE))-2),CONCATENATE(LEFT(VLOOKUP($A952,#REF!,7,FALSE),LEN(VLOOKUP($A952,#REF!,7,FALSE))-2),"*")),"")</f>
        <v>#REF!</v>
      </c>
      <c r="I952" s="54" t="e">
        <f>IF(LEN(VLOOKUP($A952,#REF!,8,FALSE)),UPPER(RIGHT(VLOOKUP($A952,#REF!,8,FALSE),1)),"")</f>
        <v>#REF!</v>
      </c>
      <c r="J952" s="42" t="e">
        <f>IF(LEN(VLOOKUP($A952,#REF!,4,FALSE)),UPPER(RIGHT(VLOOKUP($A952,#REF!,4,FALSE),1)),"")</f>
        <v>#REF!</v>
      </c>
      <c r="K952" s="42" t="e">
        <f>IF(LEN(VLOOKUP($A952,#REF!,5,FALSE)),UPPER(RIGHT(VLOOKUP($A952,#REF!,5,FALSE),1)),"")</f>
        <v>#REF!</v>
      </c>
      <c r="L952" s="42" t="e">
        <f>IF(LEN(VLOOKUP($A952,#REF!,6,FALSE)),UPPER(RIGHT(VLOOKUP($A952,#REF!,6,FALSE),1)),"")</f>
        <v>#REF!</v>
      </c>
      <c r="M952" s="43" t="e">
        <f>IF(LEN(VLOOKUP($A952,#REF!,7,FALSE)),UPPER(RIGHT(VLOOKUP($A952,#REF!,7,FALSE),1)),"")</f>
        <v>#REF!</v>
      </c>
      <c r="N952" s="206"/>
      <c r="O952" s="206"/>
      <c r="P952" s="206"/>
      <c r="Q952" s="206"/>
      <c r="R952" s="206"/>
      <c r="S952" s="63" t="e">
        <f>HLOOKUP("Device Tree Pin Name",#REF!,MATCH($A952,#REF!,0),FALSE)</f>
        <v>#REF!</v>
      </c>
      <c r="T952" s="47" t="e">
        <f>HLOOKUP("power rail",#REF!,MATCH($A952,#REF!,0),FALSE)</f>
        <v>#REF!</v>
      </c>
      <c r="U952" s="62" t="e">
        <f>HLOOKUP("Wake Capable",#REF!,MATCH($A952,#REF!,0),FALSE)</f>
        <v>#REF!</v>
      </c>
      <c r="V952" s="62" t="e">
        <f>HLOOKUP("Strap",#REF!,MATCH($A952,#REF!,0),FALSE)</f>
        <v>#REF!</v>
      </c>
      <c r="W952" s="62"/>
      <c r="X952" s="62"/>
      <c r="Y952" s="62"/>
      <c r="Z952" s="47"/>
      <c r="AA952" s="47" t="e">
        <f>HLOOKUP("Pad type",#REF!,MATCH($A952,#REF!,0),FALSE)</f>
        <v>#REF!</v>
      </c>
      <c r="AB952" s="63"/>
      <c r="AC952" s="63" t="e">
        <f>HLOOKUP("POR Pin State",#REF!,MATCH($A952,#REF!,0),FALSE)</f>
        <v>#REF!</v>
      </c>
      <c r="AD952" s="207"/>
      <c r="AE952" s="208"/>
      <c r="AF952" s="208"/>
      <c r="AG952" s="208"/>
      <c r="AH952" s="209"/>
      <c r="AI952" s="209"/>
      <c r="AJ952" s="210"/>
      <c r="AK952" s="210"/>
      <c r="AL952" s="210"/>
      <c r="AM952" s="210"/>
      <c r="AN952" s="210"/>
      <c r="AO952" s="210"/>
      <c r="AP952" s="210"/>
      <c r="AQ952" s="215" t="s">
        <v>2299</v>
      </c>
      <c r="AR952" s="105"/>
      <c r="AS952" s="105"/>
      <c r="AT952" s="105"/>
      <c r="AU952" s="105"/>
      <c r="AV952" s="105"/>
      <c r="AW952" s="105"/>
      <c r="AX952" s="105"/>
      <c r="AY952" s="105"/>
      <c r="AZ952" s="105"/>
      <c r="BA952" s="105"/>
      <c r="BB952" s="218"/>
      <c r="BC952" s="105"/>
      <c r="BD952" s="250"/>
      <c r="BE952" s="252" t="s">
        <v>2300</v>
      </c>
      <c r="BF952" s="147" t="e">
        <f>VLOOKUP($A952,#REF!,34,FALSE)</f>
        <v>#REF!</v>
      </c>
      <c r="BG952" s="147" t="e">
        <f>VLOOKUP($A952,#REF!,22,FALSE)</f>
        <v>#REF!</v>
      </c>
      <c r="BH952" s="149"/>
    </row>
    <row r="953" s="5" customFormat="1" ht="12.95" customHeight="1" spans="1:60">
      <c r="A953" s="48" t="s">
        <v>2301</v>
      </c>
      <c r="B953" s="38" t="e">
        <f>VLOOKUP($A953,#REF!,34,FALSE)</f>
        <v>#REF!</v>
      </c>
      <c r="C953" s="39" t="str">
        <f t="shared" si="173"/>
        <v>unused_DDR_XM3_B0D2</v>
      </c>
      <c r="D953" s="40" t="e">
        <f>IF(LEN(VLOOKUP($A953,#REF!,8,FALSE)),LEFT(VLOOKUP($A953,#REF!,8,FALSE),LEN(VLOOKUP($A953,#REF!,8,FALSE))-2),"")</f>
        <v>#REF!</v>
      </c>
      <c r="E953" s="41" t="e">
        <f>IF(LEN(VLOOKUP($A953,#REF!,4,FALSE)),IF(INDEX(#REF!,MATCH($A953,#REF!,0),1),LEFT(VLOOKUP($A953,#REF!,4,FALSE),LEN(VLOOKUP($A953,#REF!,4,FALSE))-2),CONCATENATE(LEFT(VLOOKUP($A953,#REF!,4,FALSE),LEN(VLOOKUP($A953,#REF!,4,FALSE))-2),"*")),"")</f>
        <v>#REF!</v>
      </c>
      <c r="F953" s="42" t="e">
        <f>IF(LEN(VLOOKUP($A953,#REF!,5,FALSE)),IF(INDEX(#REF!,MATCH($A953,#REF!,0),2),LEFT(VLOOKUP($A953,#REF!,5,FALSE),LEN(VLOOKUP($A953,#REF!,5,FALSE))-2),CONCATENATE(LEFT(VLOOKUP($A953,#REF!,5,FALSE),LEN(VLOOKUP($A953,#REF!,5,FALSE))-2),"*")),"")</f>
        <v>#REF!</v>
      </c>
      <c r="G953" s="42" t="e">
        <f>IF(LEN(VLOOKUP($A953,#REF!,6,FALSE)),IF(INDEX(#REF!,MATCH($A953,#REF!,0),3),LEFT(VLOOKUP($A953,#REF!,6,FALSE),LEN(VLOOKUP($A953,#REF!,6,FALSE))-2),CONCATENATE(LEFT(VLOOKUP($A953,#REF!,6,FALSE),LEN(VLOOKUP($A953,#REF!,6,FALSE))-2),"*")),"")</f>
        <v>#REF!</v>
      </c>
      <c r="H953" s="43" t="e">
        <f>IF(LEN(VLOOKUP($A953,#REF!,7,FALSE)),IF(INDEX(#REF!,MATCH($A953,#REF!,0),4),LEFT(VLOOKUP($A953,#REF!,7,FALSE),LEN(VLOOKUP($A953,#REF!,7,FALSE))-2),CONCATENATE(LEFT(VLOOKUP($A953,#REF!,7,FALSE),LEN(VLOOKUP($A953,#REF!,7,FALSE))-2),"*")),"")</f>
        <v>#REF!</v>
      </c>
      <c r="I953" s="54" t="e">
        <f>IF(LEN(VLOOKUP($A953,#REF!,8,FALSE)),UPPER(RIGHT(VLOOKUP($A953,#REF!,8,FALSE),1)),"")</f>
        <v>#REF!</v>
      </c>
      <c r="J953" s="42" t="e">
        <f>IF(LEN(VLOOKUP($A953,#REF!,4,FALSE)),UPPER(RIGHT(VLOOKUP($A953,#REF!,4,FALSE),1)),"")</f>
        <v>#REF!</v>
      </c>
      <c r="K953" s="42" t="e">
        <f>IF(LEN(VLOOKUP($A953,#REF!,5,FALSE)),UPPER(RIGHT(VLOOKUP($A953,#REF!,5,FALSE),1)),"")</f>
        <v>#REF!</v>
      </c>
      <c r="L953" s="42" t="e">
        <f>IF(LEN(VLOOKUP($A953,#REF!,6,FALSE)),UPPER(RIGHT(VLOOKUP($A953,#REF!,6,FALSE),1)),"")</f>
        <v>#REF!</v>
      </c>
      <c r="M953" s="43" t="e">
        <f>IF(LEN(VLOOKUP($A953,#REF!,7,FALSE)),UPPER(RIGHT(VLOOKUP($A953,#REF!,7,FALSE),1)),"")</f>
        <v>#REF!</v>
      </c>
      <c r="N953" s="206"/>
      <c r="O953" s="206"/>
      <c r="P953" s="206"/>
      <c r="Q953" s="206"/>
      <c r="R953" s="206"/>
      <c r="S953" s="63" t="e">
        <f>HLOOKUP("Device Tree Pin Name",#REF!,MATCH($A953,#REF!,0),FALSE)</f>
        <v>#REF!</v>
      </c>
      <c r="T953" s="47" t="e">
        <f>HLOOKUP("power rail",#REF!,MATCH($A953,#REF!,0),FALSE)</f>
        <v>#REF!</v>
      </c>
      <c r="U953" s="62" t="e">
        <f>HLOOKUP("Wake Capable",#REF!,MATCH($A953,#REF!,0),FALSE)</f>
        <v>#REF!</v>
      </c>
      <c r="V953" s="62" t="e">
        <f>HLOOKUP("Strap",#REF!,MATCH($A953,#REF!,0),FALSE)</f>
        <v>#REF!</v>
      </c>
      <c r="W953" s="62"/>
      <c r="X953" s="62"/>
      <c r="Y953" s="62"/>
      <c r="Z953" s="47"/>
      <c r="AA953" s="47" t="e">
        <f>HLOOKUP("Pad type",#REF!,MATCH($A953,#REF!,0),FALSE)</f>
        <v>#REF!</v>
      </c>
      <c r="AB953" s="63"/>
      <c r="AC953" s="63" t="e">
        <f>HLOOKUP("POR Pin State",#REF!,MATCH($A953,#REF!,0),FALSE)</f>
        <v>#REF!</v>
      </c>
      <c r="AD953" s="207"/>
      <c r="AE953" s="208"/>
      <c r="AF953" s="208"/>
      <c r="AG953" s="208"/>
      <c r="AH953" s="209"/>
      <c r="AI953" s="209"/>
      <c r="AJ953" s="210"/>
      <c r="AK953" s="210"/>
      <c r="AL953" s="210"/>
      <c r="AM953" s="210"/>
      <c r="AN953" s="210"/>
      <c r="AO953" s="210"/>
      <c r="AP953" s="210"/>
      <c r="AQ953" s="215" t="s">
        <v>2302</v>
      </c>
      <c r="AR953" s="105"/>
      <c r="AS953" s="105"/>
      <c r="AT953" s="105"/>
      <c r="AU953" s="105"/>
      <c r="AV953" s="105"/>
      <c r="AW953" s="105"/>
      <c r="AX953" s="105"/>
      <c r="AY953" s="105"/>
      <c r="AZ953" s="105"/>
      <c r="BA953" s="105"/>
      <c r="BB953" s="218"/>
      <c r="BC953" s="105"/>
      <c r="BD953" s="250"/>
      <c r="BE953" s="252" t="s">
        <v>2303</v>
      </c>
      <c r="BF953" s="147" t="e">
        <f>VLOOKUP($A953,#REF!,34,FALSE)</f>
        <v>#REF!</v>
      </c>
      <c r="BG953" s="147" t="e">
        <f>VLOOKUP($A953,#REF!,22,FALSE)</f>
        <v>#REF!</v>
      </c>
      <c r="BH953" s="149"/>
    </row>
    <row r="954" s="5" customFormat="1" ht="12.95" customHeight="1" spans="1:60">
      <c r="A954" s="48" t="s">
        <v>2304</v>
      </c>
      <c r="B954" s="38" t="e">
        <f>VLOOKUP($A954,#REF!,34,FALSE)</f>
        <v>#REF!</v>
      </c>
      <c r="C954" s="39" t="str">
        <f t="shared" ref="C954:C968" si="174">CONCATENATE("unused_",A954)</f>
        <v>unused_DDR_XM3_B0D3</v>
      </c>
      <c r="D954" s="40" t="e">
        <f>IF(LEN(VLOOKUP($A954,#REF!,8,FALSE)),LEFT(VLOOKUP($A954,#REF!,8,FALSE),LEN(VLOOKUP($A954,#REF!,8,FALSE))-2),"")</f>
        <v>#REF!</v>
      </c>
      <c r="E954" s="41" t="e">
        <f>IF(LEN(VLOOKUP($A954,#REF!,4,FALSE)),IF(INDEX(#REF!,MATCH($A954,#REF!,0),1),LEFT(VLOOKUP($A954,#REF!,4,FALSE),LEN(VLOOKUP($A954,#REF!,4,FALSE))-2),CONCATENATE(LEFT(VLOOKUP($A954,#REF!,4,FALSE),LEN(VLOOKUP($A954,#REF!,4,FALSE))-2),"*")),"")</f>
        <v>#REF!</v>
      </c>
      <c r="F954" s="42" t="e">
        <f>IF(LEN(VLOOKUP($A954,#REF!,5,FALSE)),IF(INDEX(#REF!,MATCH($A954,#REF!,0),2),LEFT(VLOOKUP($A954,#REF!,5,FALSE),LEN(VLOOKUP($A954,#REF!,5,FALSE))-2),CONCATENATE(LEFT(VLOOKUP($A954,#REF!,5,FALSE),LEN(VLOOKUP($A954,#REF!,5,FALSE))-2),"*")),"")</f>
        <v>#REF!</v>
      </c>
      <c r="G954" s="42" t="e">
        <f>IF(LEN(VLOOKUP($A954,#REF!,6,FALSE)),IF(INDEX(#REF!,MATCH($A954,#REF!,0),3),LEFT(VLOOKUP($A954,#REF!,6,FALSE),LEN(VLOOKUP($A954,#REF!,6,FALSE))-2),CONCATENATE(LEFT(VLOOKUP($A954,#REF!,6,FALSE),LEN(VLOOKUP($A954,#REF!,6,FALSE))-2),"*")),"")</f>
        <v>#REF!</v>
      </c>
      <c r="H954" s="43" t="e">
        <f>IF(LEN(VLOOKUP($A954,#REF!,7,FALSE)),IF(INDEX(#REF!,MATCH($A954,#REF!,0),4),LEFT(VLOOKUP($A954,#REF!,7,FALSE),LEN(VLOOKUP($A954,#REF!,7,FALSE))-2),CONCATENATE(LEFT(VLOOKUP($A954,#REF!,7,FALSE),LEN(VLOOKUP($A954,#REF!,7,FALSE))-2),"*")),"")</f>
        <v>#REF!</v>
      </c>
      <c r="I954" s="54" t="e">
        <f>IF(LEN(VLOOKUP($A954,#REF!,8,FALSE)),UPPER(RIGHT(VLOOKUP($A954,#REF!,8,FALSE),1)),"")</f>
        <v>#REF!</v>
      </c>
      <c r="J954" s="42" t="e">
        <f>IF(LEN(VLOOKUP($A954,#REF!,4,FALSE)),UPPER(RIGHT(VLOOKUP($A954,#REF!,4,FALSE),1)),"")</f>
        <v>#REF!</v>
      </c>
      <c r="K954" s="42" t="e">
        <f>IF(LEN(VLOOKUP($A954,#REF!,5,FALSE)),UPPER(RIGHT(VLOOKUP($A954,#REF!,5,FALSE),1)),"")</f>
        <v>#REF!</v>
      </c>
      <c r="L954" s="42" t="e">
        <f>IF(LEN(VLOOKUP($A954,#REF!,6,FALSE)),UPPER(RIGHT(VLOOKUP($A954,#REF!,6,FALSE),1)),"")</f>
        <v>#REF!</v>
      </c>
      <c r="M954" s="43" t="e">
        <f>IF(LEN(VLOOKUP($A954,#REF!,7,FALSE)),UPPER(RIGHT(VLOOKUP($A954,#REF!,7,FALSE),1)),"")</f>
        <v>#REF!</v>
      </c>
      <c r="N954" s="206"/>
      <c r="O954" s="206"/>
      <c r="P954" s="206"/>
      <c r="Q954" s="206"/>
      <c r="R954" s="206"/>
      <c r="S954" s="63" t="e">
        <f>HLOOKUP("Device Tree Pin Name",#REF!,MATCH($A954,#REF!,0),FALSE)</f>
        <v>#REF!</v>
      </c>
      <c r="T954" s="47" t="e">
        <f>HLOOKUP("power rail",#REF!,MATCH($A954,#REF!,0),FALSE)</f>
        <v>#REF!</v>
      </c>
      <c r="U954" s="62" t="e">
        <f>HLOOKUP("Wake Capable",#REF!,MATCH($A954,#REF!,0),FALSE)</f>
        <v>#REF!</v>
      </c>
      <c r="V954" s="62" t="e">
        <f>HLOOKUP("Strap",#REF!,MATCH($A954,#REF!,0),FALSE)</f>
        <v>#REF!</v>
      </c>
      <c r="W954" s="62"/>
      <c r="X954" s="62"/>
      <c r="Y954" s="62"/>
      <c r="Z954" s="47"/>
      <c r="AA954" s="47" t="e">
        <f>HLOOKUP("Pad type",#REF!,MATCH($A954,#REF!,0),FALSE)</f>
        <v>#REF!</v>
      </c>
      <c r="AB954" s="63"/>
      <c r="AC954" s="63" t="e">
        <f>HLOOKUP("POR Pin State",#REF!,MATCH($A954,#REF!,0),FALSE)</f>
        <v>#REF!</v>
      </c>
      <c r="AD954" s="207"/>
      <c r="AE954" s="208"/>
      <c r="AF954" s="208"/>
      <c r="AG954" s="208"/>
      <c r="AH954" s="209"/>
      <c r="AI954" s="209"/>
      <c r="AJ954" s="210"/>
      <c r="AK954" s="210"/>
      <c r="AL954" s="210"/>
      <c r="AM954" s="210"/>
      <c r="AN954" s="210"/>
      <c r="AO954" s="210"/>
      <c r="AP954" s="210"/>
      <c r="AQ954" s="215" t="s">
        <v>2305</v>
      </c>
      <c r="AR954" s="105"/>
      <c r="AS954" s="105"/>
      <c r="AT954" s="105"/>
      <c r="AU954" s="105"/>
      <c r="AV954" s="105"/>
      <c r="AW954" s="105"/>
      <c r="AX954" s="105"/>
      <c r="AY954" s="105"/>
      <c r="AZ954" s="105"/>
      <c r="BA954" s="105"/>
      <c r="BB954" s="218"/>
      <c r="BC954" s="105"/>
      <c r="BD954" s="250"/>
      <c r="BE954" s="252" t="s">
        <v>2306</v>
      </c>
      <c r="BF954" s="147" t="e">
        <f>VLOOKUP($A954,#REF!,34,FALSE)</f>
        <v>#REF!</v>
      </c>
      <c r="BG954" s="147" t="e">
        <f>VLOOKUP($A954,#REF!,22,FALSE)</f>
        <v>#REF!</v>
      </c>
      <c r="BH954" s="149"/>
    </row>
    <row r="955" s="5" customFormat="1" ht="12.95" customHeight="1" spans="1:60">
      <c r="A955" s="48" t="s">
        <v>2307</v>
      </c>
      <c r="B955" s="38" t="e">
        <f>VLOOKUP($A955,#REF!,34,FALSE)</f>
        <v>#REF!</v>
      </c>
      <c r="C955" s="39" t="str">
        <f t="shared" si="174"/>
        <v>unused_DDR_XM3_B0D4</v>
      </c>
      <c r="D955" s="40" t="e">
        <f>IF(LEN(VLOOKUP($A955,#REF!,8,FALSE)),LEFT(VLOOKUP($A955,#REF!,8,FALSE),LEN(VLOOKUP($A955,#REF!,8,FALSE))-2),"")</f>
        <v>#REF!</v>
      </c>
      <c r="E955" s="41" t="e">
        <f>IF(LEN(VLOOKUP($A955,#REF!,4,FALSE)),IF(INDEX(#REF!,MATCH($A955,#REF!,0),1),LEFT(VLOOKUP($A955,#REF!,4,FALSE),LEN(VLOOKUP($A955,#REF!,4,FALSE))-2),CONCATENATE(LEFT(VLOOKUP($A955,#REF!,4,FALSE),LEN(VLOOKUP($A955,#REF!,4,FALSE))-2),"*")),"")</f>
        <v>#REF!</v>
      </c>
      <c r="F955" s="42" t="e">
        <f>IF(LEN(VLOOKUP($A955,#REF!,5,FALSE)),IF(INDEX(#REF!,MATCH($A955,#REF!,0),2),LEFT(VLOOKUP($A955,#REF!,5,FALSE),LEN(VLOOKUP($A955,#REF!,5,FALSE))-2),CONCATENATE(LEFT(VLOOKUP($A955,#REF!,5,FALSE),LEN(VLOOKUP($A955,#REF!,5,FALSE))-2),"*")),"")</f>
        <v>#REF!</v>
      </c>
      <c r="G955" s="42" t="e">
        <f>IF(LEN(VLOOKUP($A955,#REF!,6,FALSE)),IF(INDEX(#REF!,MATCH($A955,#REF!,0),3),LEFT(VLOOKUP($A955,#REF!,6,FALSE),LEN(VLOOKUP($A955,#REF!,6,FALSE))-2),CONCATENATE(LEFT(VLOOKUP($A955,#REF!,6,FALSE),LEN(VLOOKUP($A955,#REF!,6,FALSE))-2),"*")),"")</f>
        <v>#REF!</v>
      </c>
      <c r="H955" s="43" t="e">
        <f>IF(LEN(VLOOKUP($A955,#REF!,7,FALSE)),IF(INDEX(#REF!,MATCH($A955,#REF!,0),4),LEFT(VLOOKUP($A955,#REF!,7,FALSE),LEN(VLOOKUP($A955,#REF!,7,FALSE))-2),CONCATENATE(LEFT(VLOOKUP($A955,#REF!,7,FALSE),LEN(VLOOKUP($A955,#REF!,7,FALSE))-2),"*")),"")</f>
        <v>#REF!</v>
      </c>
      <c r="I955" s="54" t="e">
        <f>IF(LEN(VLOOKUP($A955,#REF!,8,FALSE)),UPPER(RIGHT(VLOOKUP($A955,#REF!,8,FALSE),1)),"")</f>
        <v>#REF!</v>
      </c>
      <c r="J955" s="42" t="e">
        <f>IF(LEN(VLOOKUP($A955,#REF!,4,FALSE)),UPPER(RIGHT(VLOOKUP($A955,#REF!,4,FALSE),1)),"")</f>
        <v>#REF!</v>
      </c>
      <c r="K955" s="42" t="e">
        <f>IF(LEN(VLOOKUP($A955,#REF!,5,FALSE)),UPPER(RIGHT(VLOOKUP($A955,#REF!,5,FALSE),1)),"")</f>
        <v>#REF!</v>
      </c>
      <c r="L955" s="42" t="e">
        <f>IF(LEN(VLOOKUP($A955,#REF!,6,FALSE)),UPPER(RIGHT(VLOOKUP($A955,#REF!,6,FALSE),1)),"")</f>
        <v>#REF!</v>
      </c>
      <c r="M955" s="43" t="e">
        <f>IF(LEN(VLOOKUP($A955,#REF!,7,FALSE)),UPPER(RIGHT(VLOOKUP($A955,#REF!,7,FALSE),1)),"")</f>
        <v>#REF!</v>
      </c>
      <c r="N955" s="206"/>
      <c r="O955" s="206"/>
      <c r="P955" s="206"/>
      <c r="Q955" s="206"/>
      <c r="R955" s="206"/>
      <c r="S955" s="63" t="e">
        <f>HLOOKUP("Device Tree Pin Name",#REF!,MATCH($A955,#REF!,0),FALSE)</f>
        <v>#REF!</v>
      </c>
      <c r="T955" s="47" t="e">
        <f>HLOOKUP("power rail",#REF!,MATCH($A955,#REF!,0),FALSE)</f>
        <v>#REF!</v>
      </c>
      <c r="U955" s="62" t="e">
        <f>HLOOKUP("Wake Capable",#REF!,MATCH($A955,#REF!,0),FALSE)</f>
        <v>#REF!</v>
      </c>
      <c r="V955" s="62" t="e">
        <f>HLOOKUP("Strap",#REF!,MATCH($A955,#REF!,0),FALSE)</f>
        <v>#REF!</v>
      </c>
      <c r="W955" s="62"/>
      <c r="X955" s="62"/>
      <c r="Y955" s="62"/>
      <c r="Z955" s="47"/>
      <c r="AA955" s="47" t="e">
        <f>HLOOKUP("Pad type",#REF!,MATCH($A955,#REF!,0),FALSE)</f>
        <v>#REF!</v>
      </c>
      <c r="AB955" s="63"/>
      <c r="AC955" s="63" t="e">
        <f>HLOOKUP("POR Pin State",#REF!,MATCH($A955,#REF!,0),FALSE)</f>
        <v>#REF!</v>
      </c>
      <c r="AD955" s="207"/>
      <c r="AE955" s="208"/>
      <c r="AF955" s="208"/>
      <c r="AG955" s="208"/>
      <c r="AH955" s="209"/>
      <c r="AI955" s="209"/>
      <c r="AJ955" s="210"/>
      <c r="AK955" s="210"/>
      <c r="AL955" s="210"/>
      <c r="AM955" s="210"/>
      <c r="AN955" s="210"/>
      <c r="AO955" s="210"/>
      <c r="AP955" s="210"/>
      <c r="AQ955" s="215" t="s">
        <v>2308</v>
      </c>
      <c r="AR955" s="105"/>
      <c r="AS955" s="105"/>
      <c r="AT955" s="105"/>
      <c r="AU955" s="105"/>
      <c r="AV955" s="105"/>
      <c r="AW955" s="105"/>
      <c r="AX955" s="105"/>
      <c r="AY955" s="105"/>
      <c r="AZ955" s="105"/>
      <c r="BA955" s="105"/>
      <c r="BB955" s="218"/>
      <c r="BC955" s="105"/>
      <c r="BD955" s="250"/>
      <c r="BE955" s="252" t="s">
        <v>2309</v>
      </c>
      <c r="BF955" s="147" t="e">
        <f>VLOOKUP($A955,#REF!,34,FALSE)</f>
        <v>#REF!</v>
      </c>
      <c r="BG955" s="147" t="e">
        <f>VLOOKUP($A955,#REF!,22,FALSE)</f>
        <v>#REF!</v>
      </c>
      <c r="BH955" s="149"/>
    </row>
    <row r="956" s="5" customFormat="1" ht="12.95" customHeight="1" spans="1:60">
      <c r="A956" s="48" t="s">
        <v>2310</v>
      </c>
      <c r="B956" s="38" t="e">
        <f>VLOOKUP($A956,#REF!,34,FALSE)</f>
        <v>#REF!</v>
      </c>
      <c r="C956" s="39" t="str">
        <f t="shared" si="174"/>
        <v>unused_DDR_XM3_B0D5</v>
      </c>
      <c r="D956" s="40" t="e">
        <f>IF(LEN(VLOOKUP($A956,#REF!,8,FALSE)),LEFT(VLOOKUP($A956,#REF!,8,FALSE),LEN(VLOOKUP($A956,#REF!,8,FALSE))-2),"")</f>
        <v>#REF!</v>
      </c>
      <c r="E956" s="41" t="e">
        <f>IF(LEN(VLOOKUP($A956,#REF!,4,FALSE)),IF(INDEX(#REF!,MATCH($A956,#REF!,0),1),LEFT(VLOOKUP($A956,#REF!,4,FALSE),LEN(VLOOKUP($A956,#REF!,4,FALSE))-2),CONCATENATE(LEFT(VLOOKUP($A956,#REF!,4,FALSE),LEN(VLOOKUP($A956,#REF!,4,FALSE))-2),"*")),"")</f>
        <v>#REF!</v>
      </c>
      <c r="F956" s="42" t="e">
        <f>IF(LEN(VLOOKUP($A956,#REF!,5,FALSE)),IF(INDEX(#REF!,MATCH($A956,#REF!,0),2),LEFT(VLOOKUP($A956,#REF!,5,FALSE),LEN(VLOOKUP($A956,#REF!,5,FALSE))-2),CONCATENATE(LEFT(VLOOKUP($A956,#REF!,5,FALSE),LEN(VLOOKUP($A956,#REF!,5,FALSE))-2),"*")),"")</f>
        <v>#REF!</v>
      </c>
      <c r="G956" s="42" t="e">
        <f>IF(LEN(VLOOKUP($A956,#REF!,6,FALSE)),IF(INDEX(#REF!,MATCH($A956,#REF!,0),3),LEFT(VLOOKUP($A956,#REF!,6,FALSE),LEN(VLOOKUP($A956,#REF!,6,FALSE))-2),CONCATENATE(LEFT(VLOOKUP($A956,#REF!,6,FALSE),LEN(VLOOKUP($A956,#REF!,6,FALSE))-2),"*")),"")</f>
        <v>#REF!</v>
      </c>
      <c r="H956" s="43" t="e">
        <f>IF(LEN(VLOOKUP($A956,#REF!,7,FALSE)),IF(INDEX(#REF!,MATCH($A956,#REF!,0),4),LEFT(VLOOKUP($A956,#REF!,7,FALSE),LEN(VLOOKUP($A956,#REF!,7,FALSE))-2),CONCATENATE(LEFT(VLOOKUP($A956,#REF!,7,FALSE),LEN(VLOOKUP($A956,#REF!,7,FALSE))-2),"*")),"")</f>
        <v>#REF!</v>
      </c>
      <c r="I956" s="54" t="e">
        <f>IF(LEN(VLOOKUP($A956,#REF!,8,FALSE)),UPPER(RIGHT(VLOOKUP($A956,#REF!,8,FALSE),1)),"")</f>
        <v>#REF!</v>
      </c>
      <c r="J956" s="42" t="e">
        <f>IF(LEN(VLOOKUP($A956,#REF!,4,FALSE)),UPPER(RIGHT(VLOOKUP($A956,#REF!,4,FALSE),1)),"")</f>
        <v>#REF!</v>
      </c>
      <c r="K956" s="42" t="e">
        <f>IF(LEN(VLOOKUP($A956,#REF!,5,FALSE)),UPPER(RIGHT(VLOOKUP($A956,#REF!,5,FALSE),1)),"")</f>
        <v>#REF!</v>
      </c>
      <c r="L956" s="42" t="e">
        <f>IF(LEN(VLOOKUP($A956,#REF!,6,FALSE)),UPPER(RIGHT(VLOOKUP($A956,#REF!,6,FALSE),1)),"")</f>
        <v>#REF!</v>
      </c>
      <c r="M956" s="43" t="e">
        <f>IF(LEN(VLOOKUP($A956,#REF!,7,FALSE)),UPPER(RIGHT(VLOOKUP($A956,#REF!,7,FALSE),1)),"")</f>
        <v>#REF!</v>
      </c>
      <c r="N956" s="206"/>
      <c r="O956" s="206"/>
      <c r="P956" s="206"/>
      <c r="Q956" s="206"/>
      <c r="R956" s="206"/>
      <c r="S956" s="63" t="e">
        <f>HLOOKUP("Device Tree Pin Name",#REF!,MATCH($A956,#REF!,0),FALSE)</f>
        <v>#REF!</v>
      </c>
      <c r="T956" s="47" t="e">
        <f>HLOOKUP("power rail",#REF!,MATCH($A956,#REF!,0),FALSE)</f>
        <v>#REF!</v>
      </c>
      <c r="U956" s="62" t="e">
        <f>HLOOKUP("Wake Capable",#REF!,MATCH($A956,#REF!,0),FALSE)</f>
        <v>#REF!</v>
      </c>
      <c r="V956" s="62" t="e">
        <f>HLOOKUP("Strap",#REF!,MATCH($A956,#REF!,0),FALSE)</f>
        <v>#REF!</v>
      </c>
      <c r="W956" s="62"/>
      <c r="X956" s="62"/>
      <c r="Y956" s="62"/>
      <c r="Z956" s="47"/>
      <c r="AA956" s="47" t="e">
        <f>HLOOKUP("Pad type",#REF!,MATCH($A956,#REF!,0),FALSE)</f>
        <v>#REF!</v>
      </c>
      <c r="AB956" s="63"/>
      <c r="AC956" s="63" t="e">
        <f>HLOOKUP("POR Pin State",#REF!,MATCH($A956,#REF!,0),FALSE)</f>
        <v>#REF!</v>
      </c>
      <c r="AD956" s="207"/>
      <c r="AE956" s="208"/>
      <c r="AF956" s="208"/>
      <c r="AG956" s="208"/>
      <c r="AH956" s="209"/>
      <c r="AI956" s="209"/>
      <c r="AJ956" s="210"/>
      <c r="AK956" s="210"/>
      <c r="AL956" s="210"/>
      <c r="AM956" s="210"/>
      <c r="AN956" s="210"/>
      <c r="AO956" s="210"/>
      <c r="AP956" s="210"/>
      <c r="AQ956" s="215" t="s">
        <v>2311</v>
      </c>
      <c r="AR956" s="105"/>
      <c r="AS956" s="105"/>
      <c r="AT956" s="105"/>
      <c r="AU956" s="105"/>
      <c r="AV956" s="105"/>
      <c r="AW956" s="105"/>
      <c r="AX956" s="105"/>
      <c r="AY956" s="105"/>
      <c r="AZ956" s="105"/>
      <c r="BA956" s="105"/>
      <c r="BB956" s="218"/>
      <c r="BC956" s="105"/>
      <c r="BD956" s="250"/>
      <c r="BE956" s="252" t="s">
        <v>2312</v>
      </c>
      <c r="BF956" s="147" t="e">
        <f>VLOOKUP($A956,#REF!,34,FALSE)</f>
        <v>#REF!</v>
      </c>
      <c r="BG956" s="147" t="e">
        <f>VLOOKUP($A956,#REF!,22,FALSE)</f>
        <v>#REF!</v>
      </c>
      <c r="BH956" s="149"/>
    </row>
    <row r="957" s="5" customFormat="1" ht="12.95" customHeight="1" spans="1:60">
      <c r="A957" s="48" t="s">
        <v>2313</v>
      </c>
      <c r="B957" s="38" t="e">
        <f>VLOOKUP($A957,#REF!,34,FALSE)</f>
        <v>#REF!</v>
      </c>
      <c r="C957" s="39" t="str">
        <f t="shared" si="174"/>
        <v>unused_DDR_XM3_B0D6</v>
      </c>
      <c r="D957" s="40" t="e">
        <f>IF(LEN(VLOOKUP($A957,#REF!,8,FALSE)),LEFT(VLOOKUP($A957,#REF!,8,FALSE),LEN(VLOOKUP($A957,#REF!,8,FALSE))-2),"")</f>
        <v>#REF!</v>
      </c>
      <c r="E957" s="41" t="e">
        <f>IF(LEN(VLOOKUP($A957,#REF!,4,FALSE)),IF(INDEX(#REF!,MATCH($A957,#REF!,0),1),LEFT(VLOOKUP($A957,#REF!,4,FALSE),LEN(VLOOKUP($A957,#REF!,4,FALSE))-2),CONCATENATE(LEFT(VLOOKUP($A957,#REF!,4,FALSE),LEN(VLOOKUP($A957,#REF!,4,FALSE))-2),"*")),"")</f>
        <v>#REF!</v>
      </c>
      <c r="F957" s="42" t="e">
        <f>IF(LEN(VLOOKUP($A957,#REF!,5,FALSE)),IF(INDEX(#REF!,MATCH($A957,#REF!,0),2),LEFT(VLOOKUP($A957,#REF!,5,FALSE),LEN(VLOOKUP($A957,#REF!,5,FALSE))-2),CONCATENATE(LEFT(VLOOKUP($A957,#REF!,5,FALSE),LEN(VLOOKUP($A957,#REF!,5,FALSE))-2),"*")),"")</f>
        <v>#REF!</v>
      </c>
      <c r="G957" s="42" t="e">
        <f>IF(LEN(VLOOKUP($A957,#REF!,6,FALSE)),IF(INDEX(#REF!,MATCH($A957,#REF!,0),3),LEFT(VLOOKUP($A957,#REF!,6,FALSE),LEN(VLOOKUP($A957,#REF!,6,FALSE))-2),CONCATENATE(LEFT(VLOOKUP($A957,#REF!,6,FALSE),LEN(VLOOKUP($A957,#REF!,6,FALSE))-2),"*")),"")</f>
        <v>#REF!</v>
      </c>
      <c r="H957" s="43" t="e">
        <f>IF(LEN(VLOOKUP($A957,#REF!,7,FALSE)),IF(INDEX(#REF!,MATCH($A957,#REF!,0),4),LEFT(VLOOKUP($A957,#REF!,7,FALSE),LEN(VLOOKUP($A957,#REF!,7,FALSE))-2),CONCATENATE(LEFT(VLOOKUP($A957,#REF!,7,FALSE),LEN(VLOOKUP($A957,#REF!,7,FALSE))-2),"*")),"")</f>
        <v>#REF!</v>
      </c>
      <c r="I957" s="54" t="e">
        <f>IF(LEN(VLOOKUP($A957,#REF!,8,FALSE)),UPPER(RIGHT(VLOOKUP($A957,#REF!,8,FALSE),1)),"")</f>
        <v>#REF!</v>
      </c>
      <c r="J957" s="42" t="e">
        <f>IF(LEN(VLOOKUP($A957,#REF!,4,FALSE)),UPPER(RIGHT(VLOOKUP($A957,#REF!,4,FALSE),1)),"")</f>
        <v>#REF!</v>
      </c>
      <c r="K957" s="42" t="e">
        <f>IF(LEN(VLOOKUP($A957,#REF!,5,FALSE)),UPPER(RIGHT(VLOOKUP($A957,#REF!,5,FALSE),1)),"")</f>
        <v>#REF!</v>
      </c>
      <c r="L957" s="42" t="e">
        <f>IF(LEN(VLOOKUP($A957,#REF!,6,FALSE)),UPPER(RIGHT(VLOOKUP($A957,#REF!,6,FALSE),1)),"")</f>
        <v>#REF!</v>
      </c>
      <c r="M957" s="43" t="e">
        <f>IF(LEN(VLOOKUP($A957,#REF!,7,FALSE)),UPPER(RIGHT(VLOOKUP($A957,#REF!,7,FALSE),1)),"")</f>
        <v>#REF!</v>
      </c>
      <c r="N957" s="206"/>
      <c r="O957" s="206"/>
      <c r="P957" s="206"/>
      <c r="Q957" s="206"/>
      <c r="R957" s="206"/>
      <c r="S957" s="63" t="e">
        <f>HLOOKUP("Device Tree Pin Name",#REF!,MATCH($A957,#REF!,0),FALSE)</f>
        <v>#REF!</v>
      </c>
      <c r="T957" s="47" t="e">
        <f>HLOOKUP("power rail",#REF!,MATCH($A957,#REF!,0),FALSE)</f>
        <v>#REF!</v>
      </c>
      <c r="U957" s="62" t="e">
        <f>HLOOKUP("Wake Capable",#REF!,MATCH($A957,#REF!,0),FALSE)</f>
        <v>#REF!</v>
      </c>
      <c r="V957" s="62" t="e">
        <f>HLOOKUP("Strap",#REF!,MATCH($A957,#REF!,0),FALSE)</f>
        <v>#REF!</v>
      </c>
      <c r="W957" s="62"/>
      <c r="X957" s="62"/>
      <c r="Y957" s="62"/>
      <c r="Z957" s="47"/>
      <c r="AA957" s="47" t="e">
        <f>HLOOKUP("Pad type",#REF!,MATCH($A957,#REF!,0),FALSE)</f>
        <v>#REF!</v>
      </c>
      <c r="AB957" s="63"/>
      <c r="AC957" s="63" t="e">
        <f>HLOOKUP("POR Pin State",#REF!,MATCH($A957,#REF!,0),FALSE)</f>
        <v>#REF!</v>
      </c>
      <c r="AD957" s="207"/>
      <c r="AE957" s="208"/>
      <c r="AF957" s="208"/>
      <c r="AG957" s="208"/>
      <c r="AH957" s="209"/>
      <c r="AI957" s="209"/>
      <c r="AJ957" s="210"/>
      <c r="AK957" s="210"/>
      <c r="AL957" s="210"/>
      <c r="AM957" s="210"/>
      <c r="AN957" s="210"/>
      <c r="AO957" s="210"/>
      <c r="AP957" s="210"/>
      <c r="AQ957" s="215" t="s">
        <v>2314</v>
      </c>
      <c r="AR957" s="105"/>
      <c r="AS957" s="105"/>
      <c r="AT957" s="105"/>
      <c r="AU957" s="105"/>
      <c r="AV957" s="105"/>
      <c r="AW957" s="105"/>
      <c r="AX957" s="105"/>
      <c r="AY957" s="105"/>
      <c r="AZ957" s="105"/>
      <c r="BA957" s="105"/>
      <c r="BB957" s="218"/>
      <c r="BC957" s="105"/>
      <c r="BD957" s="250"/>
      <c r="BE957" s="252" t="s">
        <v>2315</v>
      </c>
      <c r="BF957" s="147" t="e">
        <f>VLOOKUP($A957,#REF!,34,FALSE)</f>
        <v>#REF!</v>
      </c>
      <c r="BG957" s="147" t="e">
        <f>VLOOKUP($A957,#REF!,22,FALSE)</f>
        <v>#REF!</v>
      </c>
      <c r="BH957" s="149"/>
    </row>
    <row r="958" s="5" customFormat="1" ht="12.95" customHeight="1" spans="1:60">
      <c r="A958" s="48" t="s">
        <v>2316</v>
      </c>
      <c r="B958" s="38" t="e">
        <f>VLOOKUP($A958,#REF!,34,FALSE)</f>
        <v>#REF!</v>
      </c>
      <c r="C958" s="39" t="str">
        <f t="shared" si="174"/>
        <v>unused_DDR_XM3_B0D7</v>
      </c>
      <c r="D958" s="40" t="e">
        <f>IF(LEN(VLOOKUP($A958,#REF!,8,FALSE)),LEFT(VLOOKUP($A958,#REF!,8,FALSE),LEN(VLOOKUP($A958,#REF!,8,FALSE))-2),"")</f>
        <v>#REF!</v>
      </c>
      <c r="E958" s="41" t="e">
        <f>IF(LEN(VLOOKUP($A958,#REF!,4,FALSE)),IF(INDEX(#REF!,MATCH($A958,#REF!,0),1),LEFT(VLOOKUP($A958,#REF!,4,FALSE),LEN(VLOOKUP($A958,#REF!,4,FALSE))-2),CONCATENATE(LEFT(VLOOKUP($A958,#REF!,4,FALSE),LEN(VLOOKUP($A958,#REF!,4,FALSE))-2),"*")),"")</f>
        <v>#REF!</v>
      </c>
      <c r="F958" s="42" t="e">
        <f>IF(LEN(VLOOKUP($A958,#REF!,5,FALSE)),IF(INDEX(#REF!,MATCH($A958,#REF!,0),2),LEFT(VLOOKUP($A958,#REF!,5,FALSE),LEN(VLOOKUP($A958,#REF!,5,FALSE))-2),CONCATENATE(LEFT(VLOOKUP($A958,#REF!,5,FALSE),LEN(VLOOKUP($A958,#REF!,5,FALSE))-2),"*")),"")</f>
        <v>#REF!</v>
      </c>
      <c r="G958" s="42" t="e">
        <f>IF(LEN(VLOOKUP($A958,#REF!,6,FALSE)),IF(INDEX(#REF!,MATCH($A958,#REF!,0),3),LEFT(VLOOKUP($A958,#REF!,6,FALSE),LEN(VLOOKUP($A958,#REF!,6,FALSE))-2),CONCATENATE(LEFT(VLOOKUP($A958,#REF!,6,FALSE),LEN(VLOOKUP($A958,#REF!,6,FALSE))-2),"*")),"")</f>
        <v>#REF!</v>
      </c>
      <c r="H958" s="43" t="e">
        <f>IF(LEN(VLOOKUP($A958,#REF!,7,FALSE)),IF(INDEX(#REF!,MATCH($A958,#REF!,0),4),LEFT(VLOOKUP($A958,#REF!,7,FALSE),LEN(VLOOKUP($A958,#REF!,7,FALSE))-2),CONCATENATE(LEFT(VLOOKUP($A958,#REF!,7,FALSE),LEN(VLOOKUP($A958,#REF!,7,FALSE))-2),"*")),"")</f>
        <v>#REF!</v>
      </c>
      <c r="I958" s="54" t="e">
        <f>IF(LEN(VLOOKUP($A958,#REF!,8,FALSE)),UPPER(RIGHT(VLOOKUP($A958,#REF!,8,FALSE),1)),"")</f>
        <v>#REF!</v>
      </c>
      <c r="J958" s="42" t="e">
        <f>IF(LEN(VLOOKUP($A958,#REF!,4,FALSE)),UPPER(RIGHT(VLOOKUP($A958,#REF!,4,FALSE),1)),"")</f>
        <v>#REF!</v>
      </c>
      <c r="K958" s="42" t="e">
        <f>IF(LEN(VLOOKUP($A958,#REF!,5,FALSE)),UPPER(RIGHT(VLOOKUP($A958,#REF!,5,FALSE),1)),"")</f>
        <v>#REF!</v>
      </c>
      <c r="L958" s="42" t="e">
        <f>IF(LEN(VLOOKUP($A958,#REF!,6,FALSE)),UPPER(RIGHT(VLOOKUP($A958,#REF!,6,FALSE),1)),"")</f>
        <v>#REF!</v>
      </c>
      <c r="M958" s="43" t="e">
        <f>IF(LEN(VLOOKUP($A958,#REF!,7,FALSE)),UPPER(RIGHT(VLOOKUP($A958,#REF!,7,FALSE),1)),"")</f>
        <v>#REF!</v>
      </c>
      <c r="N958" s="206"/>
      <c r="O958" s="206"/>
      <c r="P958" s="206"/>
      <c r="Q958" s="206"/>
      <c r="R958" s="206"/>
      <c r="S958" s="63" t="e">
        <f>HLOOKUP("Device Tree Pin Name",#REF!,MATCH($A958,#REF!,0),FALSE)</f>
        <v>#REF!</v>
      </c>
      <c r="T958" s="47" t="e">
        <f>HLOOKUP("power rail",#REF!,MATCH($A958,#REF!,0),FALSE)</f>
        <v>#REF!</v>
      </c>
      <c r="U958" s="62" t="e">
        <f>HLOOKUP("Wake Capable",#REF!,MATCH($A958,#REF!,0),FALSE)</f>
        <v>#REF!</v>
      </c>
      <c r="V958" s="62" t="e">
        <f>HLOOKUP("Strap",#REF!,MATCH($A958,#REF!,0),FALSE)</f>
        <v>#REF!</v>
      </c>
      <c r="W958" s="62"/>
      <c r="X958" s="62"/>
      <c r="Y958" s="62"/>
      <c r="Z958" s="47"/>
      <c r="AA958" s="47" t="e">
        <f>HLOOKUP("Pad type",#REF!,MATCH($A958,#REF!,0),FALSE)</f>
        <v>#REF!</v>
      </c>
      <c r="AB958" s="63"/>
      <c r="AC958" s="63" t="e">
        <f>HLOOKUP("POR Pin State",#REF!,MATCH($A958,#REF!,0),FALSE)</f>
        <v>#REF!</v>
      </c>
      <c r="AD958" s="207"/>
      <c r="AE958" s="208"/>
      <c r="AF958" s="208"/>
      <c r="AG958" s="208"/>
      <c r="AH958" s="209"/>
      <c r="AI958" s="209"/>
      <c r="AJ958" s="210"/>
      <c r="AK958" s="210"/>
      <c r="AL958" s="210"/>
      <c r="AM958" s="210"/>
      <c r="AN958" s="210"/>
      <c r="AO958" s="210"/>
      <c r="AP958" s="210"/>
      <c r="AQ958" s="215" t="s">
        <v>2317</v>
      </c>
      <c r="AR958" s="105"/>
      <c r="AS958" s="105"/>
      <c r="AT958" s="105"/>
      <c r="AU958" s="105"/>
      <c r="AV958" s="105"/>
      <c r="AW958" s="105"/>
      <c r="AX958" s="105"/>
      <c r="AY958" s="105"/>
      <c r="AZ958" s="105"/>
      <c r="BA958" s="105"/>
      <c r="BB958" s="218"/>
      <c r="BC958" s="105"/>
      <c r="BD958" s="250"/>
      <c r="BE958" s="252" t="s">
        <v>2318</v>
      </c>
      <c r="BF958" s="147" t="e">
        <f>VLOOKUP($A958,#REF!,34,FALSE)</f>
        <v>#REF!</v>
      </c>
      <c r="BG958" s="147" t="e">
        <f>VLOOKUP($A958,#REF!,22,FALSE)</f>
        <v>#REF!</v>
      </c>
      <c r="BH958" s="149"/>
    </row>
    <row r="959" s="5" customFormat="1" ht="12.95" customHeight="1" spans="1:60">
      <c r="A959" s="10" t="s">
        <v>2319</v>
      </c>
      <c r="B959" s="38" t="e">
        <f>VLOOKUP($A959,#REF!,34,FALSE)</f>
        <v>#REF!</v>
      </c>
      <c r="C959" s="39" t="str">
        <f t="shared" si="174"/>
        <v>unused_DDR_XM3_B0DMI</v>
      </c>
      <c r="D959" s="40" t="e">
        <f>IF(LEN(VLOOKUP($A959,#REF!,8,FALSE)),LEFT(VLOOKUP($A959,#REF!,8,FALSE),LEN(VLOOKUP($A959,#REF!,8,FALSE))-2),"")</f>
        <v>#REF!</v>
      </c>
      <c r="E959" s="41" t="e">
        <f>IF(LEN(VLOOKUP($A959,#REF!,4,FALSE)),IF(INDEX(#REF!,MATCH($A959,#REF!,0),1),LEFT(VLOOKUP($A959,#REF!,4,FALSE),LEN(VLOOKUP($A959,#REF!,4,FALSE))-2),CONCATENATE(LEFT(VLOOKUP($A959,#REF!,4,FALSE),LEN(VLOOKUP($A959,#REF!,4,FALSE))-2),"*")),"")</f>
        <v>#REF!</v>
      </c>
      <c r="F959" s="42" t="e">
        <f>IF(LEN(VLOOKUP($A959,#REF!,5,FALSE)),IF(INDEX(#REF!,MATCH($A959,#REF!,0),2),LEFT(VLOOKUP($A959,#REF!,5,FALSE),LEN(VLOOKUP($A959,#REF!,5,FALSE))-2),CONCATENATE(LEFT(VLOOKUP($A959,#REF!,5,FALSE),LEN(VLOOKUP($A959,#REF!,5,FALSE))-2),"*")),"")</f>
        <v>#REF!</v>
      </c>
      <c r="G959" s="42" t="e">
        <f>IF(LEN(VLOOKUP($A959,#REF!,6,FALSE)),IF(INDEX(#REF!,MATCH($A959,#REF!,0),3),LEFT(VLOOKUP($A959,#REF!,6,FALSE),LEN(VLOOKUP($A959,#REF!,6,FALSE))-2),CONCATENATE(LEFT(VLOOKUP($A959,#REF!,6,FALSE),LEN(VLOOKUP($A959,#REF!,6,FALSE))-2),"*")),"")</f>
        <v>#REF!</v>
      </c>
      <c r="H959" s="43" t="e">
        <f>IF(LEN(VLOOKUP($A959,#REF!,7,FALSE)),IF(INDEX(#REF!,MATCH($A959,#REF!,0),4),LEFT(VLOOKUP($A959,#REF!,7,FALSE),LEN(VLOOKUP($A959,#REF!,7,FALSE))-2),CONCATENATE(LEFT(VLOOKUP($A959,#REF!,7,FALSE),LEN(VLOOKUP($A959,#REF!,7,FALSE))-2),"*")),"")</f>
        <v>#REF!</v>
      </c>
      <c r="I959" s="54" t="e">
        <f>IF(LEN(VLOOKUP($A959,#REF!,8,FALSE)),UPPER(RIGHT(VLOOKUP($A959,#REF!,8,FALSE),1)),"")</f>
        <v>#REF!</v>
      </c>
      <c r="J959" s="42" t="e">
        <f>IF(LEN(VLOOKUP($A959,#REF!,4,FALSE)),UPPER(RIGHT(VLOOKUP($A959,#REF!,4,FALSE),1)),"")</f>
        <v>#REF!</v>
      </c>
      <c r="K959" s="42" t="e">
        <f>IF(LEN(VLOOKUP($A959,#REF!,5,FALSE)),UPPER(RIGHT(VLOOKUP($A959,#REF!,5,FALSE),1)),"")</f>
        <v>#REF!</v>
      </c>
      <c r="L959" s="42" t="e">
        <f>IF(LEN(VLOOKUP($A959,#REF!,6,FALSE)),UPPER(RIGHT(VLOOKUP($A959,#REF!,6,FALSE),1)),"")</f>
        <v>#REF!</v>
      </c>
      <c r="M959" s="43" t="e">
        <f>IF(LEN(VLOOKUP($A959,#REF!,7,FALSE)),UPPER(RIGHT(VLOOKUP($A959,#REF!,7,FALSE),1)),"")</f>
        <v>#REF!</v>
      </c>
      <c r="N959" s="206"/>
      <c r="O959" s="206"/>
      <c r="P959" s="206"/>
      <c r="Q959" s="206"/>
      <c r="R959" s="206"/>
      <c r="S959" s="63" t="e">
        <f>HLOOKUP("Device Tree Pin Name",#REF!,MATCH($A959,#REF!,0),FALSE)</f>
        <v>#REF!</v>
      </c>
      <c r="T959" s="47" t="e">
        <f>HLOOKUP("power rail",#REF!,MATCH($A959,#REF!,0),FALSE)</f>
        <v>#REF!</v>
      </c>
      <c r="U959" s="62" t="e">
        <f>HLOOKUP("Wake Capable",#REF!,MATCH($A959,#REF!,0),FALSE)</f>
        <v>#REF!</v>
      </c>
      <c r="V959" s="62" t="e">
        <f>HLOOKUP("Strap",#REF!,MATCH($A959,#REF!,0),FALSE)</f>
        <v>#REF!</v>
      </c>
      <c r="W959" s="62"/>
      <c r="X959" s="62"/>
      <c r="Y959" s="62"/>
      <c r="Z959" s="47"/>
      <c r="AA959" s="47" t="e">
        <f>HLOOKUP("Pad type",#REF!,MATCH($A959,#REF!,0),FALSE)</f>
        <v>#REF!</v>
      </c>
      <c r="AB959" s="63"/>
      <c r="AC959" s="63" t="e">
        <f>HLOOKUP("POR Pin State",#REF!,MATCH($A959,#REF!,0),FALSE)</f>
        <v>#REF!</v>
      </c>
      <c r="AD959" s="207"/>
      <c r="AE959" s="208"/>
      <c r="AF959" s="208"/>
      <c r="AG959" s="208"/>
      <c r="AH959" s="209"/>
      <c r="AI959" s="209"/>
      <c r="AJ959" s="210"/>
      <c r="AK959" s="210"/>
      <c r="AL959" s="210"/>
      <c r="AM959" s="210"/>
      <c r="AN959" s="210"/>
      <c r="AO959" s="210"/>
      <c r="AP959" s="210"/>
      <c r="AQ959" s="215" t="s">
        <v>2319</v>
      </c>
      <c r="AR959" s="105"/>
      <c r="AS959" s="105"/>
      <c r="AT959" s="105"/>
      <c r="AU959" s="105"/>
      <c r="AV959" s="105"/>
      <c r="AW959" s="105"/>
      <c r="AX959" s="105"/>
      <c r="AY959" s="105"/>
      <c r="AZ959" s="105"/>
      <c r="BA959" s="105"/>
      <c r="BB959" s="218"/>
      <c r="BC959" s="105"/>
      <c r="BD959" s="250"/>
      <c r="BE959" s="252" t="s">
        <v>2320</v>
      </c>
      <c r="BF959" s="147" t="e">
        <f>VLOOKUP($A959,#REF!,34,FALSE)</f>
        <v>#REF!</v>
      </c>
      <c r="BG959" s="147" t="e">
        <f>VLOOKUP($A959,#REF!,22,FALSE)</f>
        <v>#REF!</v>
      </c>
      <c r="BH959" s="149"/>
    </row>
    <row r="960" s="5" customFormat="1" ht="12.95" customHeight="1" spans="1:60">
      <c r="A960" s="10" t="s">
        <v>2321</v>
      </c>
      <c r="B960" s="38" t="e">
        <f>VLOOKUP($A960,#REF!,34,FALSE)</f>
        <v>#REF!</v>
      </c>
      <c r="C960" s="39" t="str">
        <f t="shared" si="174"/>
        <v>unused_DDR_XM3_B0WCK_P</v>
      </c>
      <c r="D960" s="40" t="e">
        <f>IF(LEN(VLOOKUP($A960,#REF!,8,FALSE)),LEFT(VLOOKUP($A960,#REF!,8,FALSE),LEN(VLOOKUP($A960,#REF!,8,FALSE))-2),"")</f>
        <v>#REF!</v>
      </c>
      <c r="E960" s="41" t="e">
        <f>IF(LEN(VLOOKUP($A960,#REF!,4,FALSE)),IF(INDEX(#REF!,MATCH($A960,#REF!,0),1),LEFT(VLOOKUP($A960,#REF!,4,FALSE),LEN(VLOOKUP($A960,#REF!,4,FALSE))-2),CONCATENATE(LEFT(VLOOKUP($A960,#REF!,4,FALSE),LEN(VLOOKUP($A960,#REF!,4,FALSE))-2),"*")),"")</f>
        <v>#REF!</v>
      </c>
      <c r="F960" s="42" t="e">
        <f>IF(LEN(VLOOKUP($A960,#REF!,5,FALSE)),IF(INDEX(#REF!,MATCH($A960,#REF!,0),2),LEFT(VLOOKUP($A960,#REF!,5,FALSE),LEN(VLOOKUP($A960,#REF!,5,FALSE))-2),CONCATENATE(LEFT(VLOOKUP($A960,#REF!,5,FALSE),LEN(VLOOKUP($A960,#REF!,5,FALSE))-2),"*")),"")</f>
        <v>#REF!</v>
      </c>
      <c r="G960" s="42" t="e">
        <f>IF(LEN(VLOOKUP($A960,#REF!,6,FALSE)),IF(INDEX(#REF!,MATCH($A960,#REF!,0),3),LEFT(VLOOKUP($A960,#REF!,6,FALSE),LEN(VLOOKUP($A960,#REF!,6,FALSE))-2),CONCATENATE(LEFT(VLOOKUP($A960,#REF!,6,FALSE),LEN(VLOOKUP($A960,#REF!,6,FALSE))-2),"*")),"")</f>
        <v>#REF!</v>
      </c>
      <c r="H960" s="43" t="e">
        <f>IF(LEN(VLOOKUP($A960,#REF!,7,FALSE)),IF(INDEX(#REF!,MATCH($A960,#REF!,0),4),LEFT(VLOOKUP($A960,#REF!,7,FALSE),LEN(VLOOKUP($A960,#REF!,7,FALSE))-2),CONCATENATE(LEFT(VLOOKUP($A960,#REF!,7,FALSE),LEN(VLOOKUP($A960,#REF!,7,FALSE))-2),"*")),"")</f>
        <v>#REF!</v>
      </c>
      <c r="I960" s="54" t="e">
        <f>IF(LEN(VLOOKUP($A960,#REF!,8,FALSE)),UPPER(RIGHT(VLOOKUP($A960,#REF!,8,FALSE),1)),"")</f>
        <v>#REF!</v>
      </c>
      <c r="J960" s="42" t="e">
        <f>IF(LEN(VLOOKUP($A960,#REF!,4,FALSE)),UPPER(RIGHT(VLOOKUP($A960,#REF!,4,FALSE),1)),"")</f>
        <v>#REF!</v>
      </c>
      <c r="K960" s="42" t="e">
        <f>IF(LEN(VLOOKUP($A960,#REF!,5,FALSE)),UPPER(RIGHT(VLOOKUP($A960,#REF!,5,FALSE),1)),"")</f>
        <v>#REF!</v>
      </c>
      <c r="L960" s="42" t="e">
        <f>IF(LEN(VLOOKUP($A960,#REF!,6,FALSE)),UPPER(RIGHT(VLOOKUP($A960,#REF!,6,FALSE),1)),"")</f>
        <v>#REF!</v>
      </c>
      <c r="M960" s="43" t="e">
        <f>IF(LEN(VLOOKUP($A960,#REF!,7,FALSE)),UPPER(RIGHT(VLOOKUP($A960,#REF!,7,FALSE),1)),"")</f>
        <v>#REF!</v>
      </c>
      <c r="N960" s="206"/>
      <c r="O960" s="206"/>
      <c r="P960" s="206"/>
      <c r="Q960" s="206"/>
      <c r="R960" s="206"/>
      <c r="S960" s="63" t="e">
        <f>HLOOKUP("Device Tree Pin Name",#REF!,MATCH($A960,#REF!,0),FALSE)</f>
        <v>#REF!</v>
      </c>
      <c r="T960" s="47" t="e">
        <f>HLOOKUP("power rail",#REF!,MATCH($A960,#REF!,0),FALSE)</f>
        <v>#REF!</v>
      </c>
      <c r="U960" s="62" t="e">
        <f>HLOOKUP("Wake Capable",#REF!,MATCH($A960,#REF!,0),FALSE)</f>
        <v>#REF!</v>
      </c>
      <c r="V960" s="62" t="e">
        <f>HLOOKUP("Strap",#REF!,MATCH($A960,#REF!,0),FALSE)</f>
        <v>#REF!</v>
      </c>
      <c r="W960" s="62"/>
      <c r="X960" s="62"/>
      <c r="Y960" s="62"/>
      <c r="Z960" s="47"/>
      <c r="AA960" s="47" t="e">
        <f>HLOOKUP("Pad type",#REF!,MATCH($A960,#REF!,0),FALSE)</f>
        <v>#REF!</v>
      </c>
      <c r="AB960" s="63"/>
      <c r="AC960" s="63" t="e">
        <f>HLOOKUP("POR Pin State",#REF!,MATCH($A960,#REF!,0),FALSE)</f>
        <v>#REF!</v>
      </c>
      <c r="AD960" s="207"/>
      <c r="AE960" s="208"/>
      <c r="AF960" s="208"/>
      <c r="AG960" s="208"/>
      <c r="AH960" s="209"/>
      <c r="AI960" s="209"/>
      <c r="AJ960" s="210"/>
      <c r="AK960" s="210"/>
      <c r="AL960" s="210"/>
      <c r="AM960" s="210"/>
      <c r="AN960" s="210"/>
      <c r="AO960" s="210"/>
      <c r="AP960" s="210"/>
      <c r="AQ960" s="215" t="s">
        <v>2321</v>
      </c>
      <c r="AR960" s="105"/>
      <c r="AS960" s="105"/>
      <c r="AT960" s="105"/>
      <c r="AU960" s="105"/>
      <c r="AV960" s="105"/>
      <c r="AW960" s="105"/>
      <c r="AX960" s="105"/>
      <c r="AY960" s="105"/>
      <c r="AZ960" s="105"/>
      <c r="BA960" s="105"/>
      <c r="BB960" s="218"/>
      <c r="BC960" s="105"/>
      <c r="BD960" s="250"/>
      <c r="BE960" s="252" t="s">
        <v>2322</v>
      </c>
      <c r="BF960" s="147" t="e">
        <f>VLOOKUP($A960,#REF!,34,FALSE)</f>
        <v>#REF!</v>
      </c>
      <c r="BG960" s="147" t="e">
        <f>VLOOKUP($A960,#REF!,22,FALSE)</f>
        <v>#REF!</v>
      </c>
      <c r="BH960" s="149"/>
    </row>
    <row r="961" s="5" customFormat="1" ht="12.95" customHeight="1" spans="1:60">
      <c r="A961" s="48" t="s">
        <v>2323</v>
      </c>
      <c r="B961" s="38" t="e">
        <f>VLOOKUP($A961,#REF!,34,FALSE)</f>
        <v>#REF!</v>
      </c>
      <c r="C961" s="39" t="str">
        <f t="shared" si="174"/>
        <v>unused_DDR_XM3_B0WCK_N</v>
      </c>
      <c r="D961" s="40" t="e">
        <f>IF(LEN(VLOOKUP($A961,#REF!,8,FALSE)),LEFT(VLOOKUP($A961,#REF!,8,FALSE),LEN(VLOOKUP($A961,#REF!,8,FALSE))-2),"")</f>
        <v>#REF!</v>
      </c>
      <c r="E961" s="41" t="e">
        <f>IF(LEN(VLOOKUP($A961,#REF!,4,FALSE)),IF(INDEX(#REF!,MATCH($A961,#REF!,0),1),LEFT(VLOOKUP($A961,#REF!,4,FALSE),LEN(VLOOKUP($A961,#REF!,4,FALSE))-2),CONCATENATE(LEFT(VLOOKUP($A961,#REF!,4,FALSE),LEN(VLOOKUP($A961,#REF!,4,FALSE))-2),"*")),"")</f>
        <v>#REF!</v>
      </c>
      <c r="F961" s="42" t="e">
        <f>IF(LEN(VLOOKUP($A961,#REF!,5,FALSE)),IF(INDEX(#REF!,MATCH($A961,#REF!,0),2),LEFT(VLOOKUP($A961,#REF!,5,FALSE),LEN(VLOOKUP($A961,#REF!,5,FALSE))-2),CONCATENATE(LEFT(VLOOKUP($A961,#REF!,5,FALSE),LEN(VLOOKUP($A961,#REF!,5,FALSE))-2),"*")),"")</f>
        <v>#REF!</v>
      </c>
      <c r="G961" s="42" t="e">
        <f>IF(LEN(VLOOKUP($A961,#REF!,6,FALSE)),IF(INDEX(#REF!,MATCH($A961,#REF!,0),3),LEFT(VLOOKUP($A961,#REF!,6,FALSE),LEN(VLOOKUP($A961,#REF!,6,FALSE))-2),CONCATENATE(LEFT(VLOOKUP($A961,#REF!,6,FALSE),LEN(VLOOKUP($A961,#REF!,6,FALSE))-2),"*")),"")</f>
        <v>#REF!</v>
      </c>
      <c r="H961" s="43" t="e">
        <f>IF(LEN(VLOOKUP($A961,#REF!,7,FALSE)),IF(INDEX(#REF!,MATCH($A961,#REF!,0),4),LEFT(VLOOKUP($A961,#REF!,7,FALSE),LEN(VLOOKUP($A961,#REF!,7,FALSE))-2),CONCATENATE(LEFT(VLOOKUP($A961,#REF!,7,FALSE),LEN(VLOOKUP($A961,#REF!,7,FALSE))-2),"*")),"")</f>
        <v>#REF!</v>
      </c>
      <c r="I961" s="54" t="e">
        <f>IF(LEN(VLOOKUP($A961,#REF!,8,FALSE)),UPPER(RIGHT(VLOOKUP($A961,#REF!,8,FALSE),1)),"")</f>
        <v>#REF!</v>
      </c>
      <c r="J961" s="42" t="e">
        <f>IF(LEN(VLOOKUP($A961,#REF!,4,FALSE)),UPPER(RIGHT(VLOOKUP($A961,#REF!,4,FALSE),1)),"")</f>
        <v>#REF!</v>
      </c>
      <c r="K961" s="42" t="e">
        <f>IF(LEN(VLOOKUP($A961,#REF!,5,FALSE)),UPPER(RIGHT(VLOOKUP($A961,#REF!,5,FALSE),1)),"")</f>
        <v>#REF!</v>
      </c>
      <c r="L961" s="42" t="e">
        <f>IF(LEN(VLOOKUP($A961,#REF!,6,FALSE)),UPPER(RIGHT(VLOOKUP($A961,#REF!,6,FALSE),1)),"")</f>
        <v>#REF!</v>
      </c>
      <c r="M961" s="43" t="e">
        <f>IF(LEN(VLOOKUP($A961,#REF!,7,FALSE)),UPPER(RIGHT(VLOOKUP($A961,#REF!,7,FALSE),1)),"")</f>
        <v>#REF!</v>
      </c>
      <c r="N961" s="206"/>
      <c r="O961" s="206"/>
      <c r="P961" s="206"/>
      <c r="Q961" s="206"/>
      <c r="R961" s="206"/>
      <c r="S961" s="63" t="e">
        <f>HLOOKUP("Device Tree Pin Name",#REF!,MATCH($A961,#REF!,0),FALSE)</f>
        <v>#REF!</v>
      </c>
      <c r="T961" s="47" t="e">
        <f>HLOOKUP("power rail",#REF!,MATCH($A961,#REF!,0),FALSE)</f>
        <v>#REF!</v>
      </c>
      <c r="U961" s="62" t="e">
        <f>HLOOKUP("Wake Capable",#REF!,MATCH($A961,#REF!,0),FALSE)</f>
        <v>#REF!</v>
      </c>
      <c r="V961" s="62" t="e">
        <f>HLOOKUP("Strap",#REF!,MATCH($A961,#REF!,0),FALSE)</f>
        <v>#REF!</v>
      </c>
      <c r="W961" s="62"/>
      <c r="X961" s="62"/>
      <c r="Y961" s="62"/>
      <c r="Z961" s="47"/>
      <c r="AA961" s="47" t="e">
        <f>HLOOKUP("Pad type",#REF!,MATCH($A961,#REF!,0),FALSE)</f>
        <v>#REF!</v>
      </c>
      <c r="AB961" s="63"/>
      <c r="AC961" s="63" t="e">
        <f>HLOOKUP("POR Pin State",#REF!,MATCH($A961,#REF!,0),FALSE)</f>
        <v>#REF!</v>
      </c>
      <c r="AD961" s="207"/>
      <c r="AE961" s="208"/>
      <c r="AF961" s="208"/>
      <c r="AG961" s="208"/>
      <c r="AH961" s="209"/>
      <c r="AI961" s="209"/>
      <c r="AJ961" s="210"/>
      <c r="AK961" s="210"/>
      <c r="AL961" s="210"/>
      <c r="AM961" s="210"/>
      <c r="AN961" s="210"/>
      <c r="AO961" s="210"/>
      <c r="AP961" s="210"/>
      <c r="AQ961" s="215" t="s">
        <v>2323</v>
      </c>
      <c r="AR961" s="105"/>
      <c r="AS961" s="105"/>
      <c r="AT961" s="105"/>
      <c r="AU961" s="105"/>
      <c r="AV961" s="105"/>
      <c r="AW961" s="105"/>
      <c r="AX961" s="105"/>
      <c r="AY961" s="105"/>
      <c r="AZ961" s="105"/>
      <c r="BA961" s="105"/>
      <c r="BB961" s="218"/>
      <c r="BC961" s="105"/>
      <c r="BD961" s="250"/>
      <c r="BE961" s="252" t="s">
        <v>2324</v>
      </c>
      <c r="BF961" s="147" t="e">
        <f>VLOOKUP($A961,#REF!,34,FALSE)</f>
        <v>#REF!</v>
      </c>
      <c r="BG961" s="147" t="e">
        <f>VLOOKUP($A961,#REF!,22,FALSE)</f>
        <v>#REF!</v>
      </c>
      <c r="BH961" s="149"/>
    </row>
    <row r="962" s="5" customFormat="1" ht="12.95" customHeight="1" spans="1:60">
      <c r="A962" s="48" t="s">
        <v>2325</v>
      </c>
      <c r="B962" s="38" t="e">
        <f>VLOOKUP($A962,#REF!,34,FALSE)</f>
        <v>#REF!</v>
      </c>
      <c r="C962" s="39" t="str">
        <f t="shared" si="174"/>
        <v>unused_DDR_XM3_B0RDQS_P</v>
      </c>
      <c r="D962" s="40" t="e">
        <f>IF(LEN(VLOOKUP($A962,#REF!,8,FALSE)),LEFT(VLOOKUP($A962,#REF!,8,FALSE),LEN(VLOOKUP($A962,#REF!,8,FALSE))-2),"")</f>
        <v>#REF!</v>
      </c>
      <c r="E962" s="41" t="e">
        <f>IF(LEN(VLOOKUP($A962,#REF!,4,FALSE)),IF(INDEX(#REF!,MATCH($A962,#REF!,0),1),LEFT(VLOOKUP($A962,#REF!,4,FALSE),LEN(VLOOKUP($A962,#REF!,4,FALSE))-2),CONCATENATE(LEFT(VLOOKUP($A962,#REF!,4,FALSE),LEN(VLOOKUP($A962,#REF!,4,FALSE))-2),"*")),"")</f>
        <v>#REF!</v>
      </c>
      <c r="F962" s="42" t="e">
        <f>IF(LEN(VLOOKUP($A962,#REF!,5,FALSE)),IF(INDEX(#REF!,MATCH($A962,#REF!,0),2),LEFT(VLOOKUP($A962,#REF!,5,FALSE),LEN(VLOOKUP($A962,#REF!,5,FALSE))-2),CONCATENATE(LEFT(VLOOKUP($A962,#REF!,5,FALSE),LEN(VLOOKUP($A962,#REF!,5,FALSE))-2),"*")),"")</f>
        <v>#REF!</v>
      </c>
      <c r="G962" s="42" t="e">
        <f>IF(LEN(VLOOKUP($A962,#REF!,6,FALSE)),IF(INDEX(#REF!,MATCH($A962,#REF!,0),3),LEFT(VLOOKUP($A962,#REF!,6,FALSE),LEN(VLOOKUP($A962,#REF!,6,FALSE))-2),CONCATENATE(LEFT(VLOOKUP($A962,#REF!,6,FALSE),LEN(VLOOKUP($A962,#REF!,6,FALSE))-2),"*")),"")</f>
        <v>#REF!</v>
      </c>
      <c r="H962" s="43" t="e">
        <f>IF(LEN(VLOOKUP($A962,#REF!,7,FALSE)),IF(INDEX(#REF!,MATCH($A962,#REF!,0),4),LEFT(VLOOKUP($A962,#REF!,7,FALSE),LEN(VLOOKUP($A962,#REF!,7,FALSE))-2),CONCATENATE(LEFT(VLOOKUP($A962,#REF!,7,FALSE),LEN(VLOOKUP($A962,#REF!,7,FALSE))-2),"*")),"")</f>
        <v>#REF!</v>
      </c>
      <c r="I962" s="54" t="e">
        <f>IF(LEN(VLOOKUP($A962,#REF!,8,FALSE)),UPPER(RIGHT(VLOOKUP($A962,#REF!,8,FALSE),1)),"")</f>
        <v>#REF!</v>
      </c>
      <c r="J962" s="42" t="e">
        <f>IF(LEN(VLOOKUP($A962,#REF!,4,FALSE)),UPPER(RIGHT(VLOOKUP($A962,#REF!,4,FALSE),1)),"")</f>
        <v>#REF!</v>
      </c>
      <c r="K962" s="42" t="e">
        <f>IF(LEN(VLOOKUP($A962,#REF!,5,FALSE)),UPPER(RIGHT(VLOOKUP($A962,#REF!,5,FALSE),1)),"")</f>
        <v>#REF!</v>
      </c>
      <c r="L962" s="42" t="e">
        <f>IF(LEN(VLOOKUP($A962,#REF!,6,FALSE)),UPPER(RIGHT(VLOOKUP($A962,#REF!,6,FALSE),1)),"")</f>
        <v>#REF!</v>
      </c>
      <c r="M962" s="43" t="e">
        <f>IF(LEN(VLOOKUP($A962,#REF!,7,FALSE)),UPPER(RIGHT(VLOOKUP($A962,#REF!,7,FALSE),1)),"")</f>
        <v>#REF!</v>
      </c>
      <c r="N962" s="206"/>
      <c r="O962" s="206"/>
      <c r="P962" s="206"/>
      <c r="Q962" s="206"/>
      <c r="R962" s="206"/>
      <c r="S962" s="63" t="e">
        <f>HLOOKUP("Device Tree Pin Name",#REF!,MATCH($A962,#REF!,0),FALSE)</f>
        <v>#REF!</v>
      </c>
      <c r="T962" s="47" t="e">
        <f>HLOOKUP("power rail",#REF!,MATCH($A962,#REF!,0),FALSE)</f>
        <v>#REF!</v>
      </c>
      <c r="U962" s="62" t="e">
        <f>HLOOKUP("Wake Capable",#REF!,MATCH($A962,#REF!,0),FALSE)</f>
        <v>#REF!</v>
      </c>
      <c r="V962" s="62" t="e">
        <f>HLOOKUP("Strap",#REF!,MATCH($A962,#REF!,0),FALSE)</f>
        <v>#REF!</v>
      </c>
      <c r="W962" s="62"/>
      <c r="X962" s="62"/>
      <c r="Y962" s="62"/>
      <c r="Z962" s="47"/>
      <c r="AA962" s="47" t="e">
        <f>HLOOKUP("Pad type",#REF!,MATCH($A962,#REF!,0),FALSE)</f>
        <v>#REF!</v>
      </c>
      <c r="AB962" s="63"/>
      <c r="AC962" s="63" t="e">
        <f>HLOOKUP("POR Pin State",#REF!,MATCH($A962,#REF!,0),FALSE)</f>
        <v>#REF!</v>
      </c>
      <c r="AD962" s="207"/>
      <c r="AE962" s="208"/>
      <c r="AF962" s="208"/>
      <c r="AG962" s="208"/>
      <c r="AH962" s="209"/>
      <c r="AI962" s="209"/>
      <c r="AJ962" s="210"/>
      <c r="AK962" s="210"/>
      <c r="AL962" s="210"/>
      <c r="AM962" s="210"/>
      <c r="AN962" s="210"/>
      <c r="AO962" s="210"/>
      <c r="AP962" s="210"/>
      <c r="AQ962" s="215" t="s">
        <v>2325</v>
      </c>
      <c r="AR962" s="105"/>
      <c r="AS962" s="105"/>
      <c r="AT962" s="105"/>
      <c r="AU962" s="105"/>
      <c r="AV962" s="105"/>
      <c r="AW962" s="105"/>
      <c r="AX962" s="105"/>
      <c r="AY962" s="105"/>
      <c r="AZ962" s="105"/>
      <c r="BA962" s="105"/>
      <c r="BB962" s="218"/>
      <c r="BC962" s="105"/>
      <c r="BD962" s="250"/>
      <c r="BE962" s="252" t="s">
        <v>2326</v>
      </c>
      <c r="BF962" s="147" t="e">
        <f>VLOOKUP($A962,#REF!,34,FALSE)</f>
        <v>#REF!</v>
      </c>
      <c r="BG962" s="147" t="e">
        <f>VLOOKUP($A962,#REF!,22,FALSE)</f>
        <v>#REF!</v>
      </c>
      <c r="BH962" s="149"/>
    </row>
    <row r="963" s="5" customFormat="1" ht="12.95" customHeight="1" spans="1:60">
      <c r="A963" s="48" t="s">
        <v>2327</v>
      </c>
      <c r="B963" s="38" t="e">
        <f>VLOOKUP($A963,#REF!,34,FALSE)</f>
        <v>#REF!</v>
      </c>
      <c r="C963" s="39" t="str">
        <f t="shared" si="174"/>
        <v>unused_DDR_XM3_B0RDQS_N</v>
      </c>
      <c r="D963" s="40" t="e">
        <f>IF(LEN(VLOOKUP($A963,#REF!,8,FALSE)),LEFT(VLOOKUP($A963,#REF!,8,FALSE),LEN(VLOOKUP($A963,#REF!,8,FALSE))-2),"")</f>
        <v>#REF!</v>
      </c>
      <c r="E963" s="41" t="e">
        <f>IF(LEN(VLOOKUP($A963,#REF!,4,FALSE)),IF(INDEX(#REF!,MATCH($A963,#REF!,0),1),LEFT(VLOOKUP($A963,#REF!,4,FALSE),LEN(VLOOKUP($A963,#REF!,4,FALSE))-2),CONCATENATE(LEFT(VLOOKUP($A963,#REF!,4,FALSE),LEN(VLOOKUP($A963,#REF!,4,FALSE))-2),"*")),"")</f>
        <v>#REF!</v>
      </c>
      <c r="F963" s="42" t="e">
        <f>IF(LEN(VLOOKUP($A963,#REF!,5,FALSE)),IF(INDEX(#REF!,MATCH($A963,#REF!,0),2),LEFT(VLOOKUP($A963,#REF!,5,FALSE),LEN(VLOOKUP($A963,#REF!,5,FALSE))-2),CONCATENATE(LEFT(VLOOKUP($A963,#REF!,5,FALSE),LEN(VLOOKUP($A963,#REF!,5,FALSE))-2),"*")),"")</f>
        <v>#REF!</v>
      </c>
      <c r="G963" s="42" t="e">
        <f>IF(LEN(VLOOKUP($A963,#REF!,6,FALSE)),IF(INDEX(#REF!,MATCH($A963,#REF!,0),3),LEFT(VLOOKUP($A963,#REF!,6,FALSE),LEN(VLOOKUP($A963,#REF!,6,FALSE))-2),CONCATENATE(LEFT(VLOOKUP($A963,#REF!,6,FALSE),LEN(VLOOKUP($A963,#REF!,6,FALSE))-2),"*")),"")</f>
        <v>#REF!</v>
      </c>
      <c r="H963" s="43" t="e">
        <f>IF(LEN(VLOOKUP($A963,#REF!,7,FALSE)),IF(INDEX(#REF!,MATCH($A963,#REF!,0),4),LEFT(VLOOKUP($A963,#REF!,7,FALSE),LEN(VLOOKUP($A963,#REF!,7,FALSE))-2),CONCATENATE(LEFT(VLOOKUP($A963,#REF!,7,FALSE),LEN(VLOOKUP($A963,#REF!,7,FALSE))-2),"*")),"")</f>
        <v>#REF!</v>
      </c>
      <c r="I963" s="54" t="e">
        <f>IF(LEN(VLOOKUP($A963,#REF!,8,FALSE)),UPPER(RIGHT(VLOOKUP($A963,#REF!,8,FALSE),1)),"")</f>
        <v>#REF!</v>
      </c>
      <c r="J963" s="42" t="e">
        <f>IF(LEN(VLOOKUP($A963,#REF!,4,FALSE)),UPPER(RIGHT(VLOOKUP($A963,#REF!,4,FALSE),1)),"")</f>
        <v>#REF!</v>
      </c>
      <c r="K963" s="42" t="e">
        <f>IF(LEN(VLOOKUP($A963,#REF!,5,FALSE)),UPPER(RIGHT(VLOOKUP($A963,#REF!,5,FALSE),1)),"")</f>
        <v>#REF!</v>
      </c>
      <c r="L963" s="42" t="e">
        <f>IF(LEN(VLOOKUP($A963,#REF!,6,FALSE)),UPPER(RIGHT(VLOOKUP($A963,#REF!,6,FALSE),1)),"")</f>
        <v>#REF!</v>
      </c>
      <c r="M963" s="43" t="e">
        <f>IF(LEN(VLOOKUP($A963,#REF!,7,FALSE)),UPPER(RIGHT(VLOOKUP($A963,#REF!,7,FALSE),1)),"")</f>
        <v>#REF!</v>
      </c>
      <c r="N963" s="206"/>
      <c r="O963" s="206"/>
      <c r="P963" s="206"/>
      <c r="Q963" s="206"/>
      <c r="R963" s="206"/>
      <c r="S963" s="63" t="e">
        <f>HLOOKUP("Device Tree Pin Name",#REF!,MATCH($A963,#REF!,0),FALSE)</f>
        <v>#REF!</v>
      </c>
      <c r="T963" s="47" t="e">
        <f>HLOOKUP("power rail",#REF!,MATCH($A963,#REF!,0),FALSE)</f>
        <v>#REF!</v>
      </c>
      <c r="U963" s="62" t="e">
        <f>HLOOKUP("Wake Capable",#REF!,MATCH($A963,#REF!,0),FALSE)</f>
        <v>#REF!</v>
      </c>
      <c r="V963" s="62" t="e">
        <f>HLOOKUP("Strap",#REF!,MATCH($A963,#REF!,0),FALSE)</f>
        <v>#REF!</v>
      </c>
      <c r="W963" s="62"/>
      <c r="X963" s="62"/>
      <c r="Y963" s="62"/>
      <c r="Z963" s="47"/>
      <c r="AA963" s="47" t="e">
        <f>HLOOKUP("Pad type",#REF!,MATCH($A963,#REF!,0),FALSE)</f>
        <v>#REF!</v>
      </c>
      <c r="AB963" s="63"/>
      <c r="AC963" s="63" t="e">
        <f>HLOOKUP("POR Pin State",#REF!,MATCH($A963,#REF!,0),FALSE)</f>
        <v>#REF!</v>
      </c>
      <c r="AD963" s="207"/>
      <c r="AE963" s="208"/>
      <c r="AF963" s="208"/>
      <c r="AG963" s="208"/>
      <c r="AH963" s="209"/>
      <c r="AI963" s="209"/>
      <c r="AJ963" s="210"/>
      <c r="AK963" s="210"/>
      <c r="AL963" s="210"/>
      <c r="AM963" s="210"/>
      <c r="AN963" s="210"/>
      <c r="AO963" s="210"/>
      <c r="AP963" s="210"/>
      <c r="AQ963" s="215" t="s">
        <v>2327</v>
      </c>
      <c r="AR963" s="105"/>
      <c r="AS963" s="105"/>
      <c r="AT963" s="105"/>
      <c r="AU963" s="105"/>
      <c r="AV963" s="105"/>
      <c r="AW963" s="105"/>
      <c r="AX963" s="105"/>
      <c r="AY963" s="105"/>
      <c r="AZ963" s="105"/>
      <c r="BA963" s="105"/>
      <c r="BB963" s="218"/>
      <c r="BC963" s="105"/>
      <c r="BD963" s="250"/>
      <c r="BE963" s="252" t="s">
        <v>2328</v>
      </c>
      <c r="BF963" s="147" t="e">
        <f>VLOOKUP($A963,#REF!,34,FALSE)</f>
        <v>#REF!</v>
      </c>
      <c r="BG963" s="147" t="e">
        <f>VLOOKUP($A963,#REF!,22,FALSE)</f>
        <v>#REF!</v>
      </c>
      <c r="BH963" s="149"/>
    </row>
    <row r="964" s="5" customFormat="1" ht="12.95" customHeight="1" spans="1:60">
      <c r="A964" s="48" t="s">
        <v>2329</v>
      </c>
      <c r="B964" s="38" t="e">
        <f>VLOOKUP($A964,#REF!,34,FALSE)</f>
        <v>#REF!</v>
      </c>
      <c r="C964" s="39" t="str">
        <f t="shared" si="174"/>
        <v>unused_DDR_XM3_B1D0</v>
      </c>
      <c r="D964" s="40" t="e">
        <f>IF(LEN(VLOOKUP($A964,#REF!,8,FALSE)),LEFT(VLOOKUP($A964,#REF!,8,FALSE),LEN(VLOOKUP($A964,#REF!,8,FALSE))-2),"")</f>
        <v>#REF!</v>
      </c>
      <c r="E964" s="41" t="e">
        <f>IF(LEN(VLOOKUP($A964,#REF!,4,FALSE)),IF(INDEX(#REF!,MATCH($A964,#REF!,0),1),LEFT(VLOOKUP($A964,#REF!,4,FALSE),LEN(VLOOKUP($A964,#REF!,4,FALSE))-2),CONCATENATE(LEFT(VLOOKUP($A964,#REF!,4,FALSE),LEN(VLOOKUP($A964,#REF!,4,FALSE))-2),"*")),"")</f>
        <v>#REF!</v>
      </c>
      <c r="F964" s="42" t="e">
        <f>IF(LEN(VLOOKUP($A964,#REF!,5,FALSE)),IF(INDEX(#REF!,MATCH($A964,#REF!,0),2),LEFT(VLOOKUP($A964,#REF!,5,FALSE),LEN(VLOOKUP($A964,#REF!,5,FALSE))-2),CONCATENATE(LEFT(VLOOKUP($A964,#REF!,5,FALSE),LEN(VLOOKUP($A964,#REF!,5,FALSE))-2),"*")),"")</f>
        <v>#REF!</v>
      </c>
      <c r="G964" s="42" t="e">
        <f>IF(LEN(VLOOKUP($A964,#REF!,6,FALSE)),IF(INDEX(#REF!,MATCH($A964,#REF!,0),3),LEFT(VLOOKUP($A964,#REF!,6,FALSE),LEN(VLOOKUP($A964,#REF!,6,FALSE))-2),CONCATENATE(LEFT(VLOOKUP($A964,#REF!,6,FALSE),LEN(VLOOKUP($A964,#REF!,6,FALSE))-2),"*")),"")</f>
        <v>#REF!</v>
      </c>
      <c r="H964" s="43" t="e">
        <f>IF(LEN(VLOOKUP($A964,#REF!,7,FALSE)),IF(INDEX(#REF!,MATCH($A964,#REF!,0),4),LEFT(VLOOKUP($A964,#REF!,7,FALSE),LEN(VLOOKUP($A964,#REF!,7,FALSE))-2),CONCATENATE(LEFT(VLOOKUP($A964,#REF!,7,FALSE),LEN(VLOOKUP($A964,#REF!,7,FALSE))-2),"*")),"")</f>
        <v>#REF!</v>
      </c>
      <c r="I964" s="54" t="e">
        <f>IF(LEN(VLOOKUP($A964,#REF!,8,FALSE)),UPPER(RIGHT(VLOOKUP($A964,#REF!,8,FALSE),1)),"")</f>
        <v>#REF!</v>
      </c>
      <c r="J964" s="42" t="e">
        <f>IF(LEN(VLOOKUP($A964,#REF!,4,FALSE)),UPPER(RIGHT(VLOOKUP($A964,#REF!,4,FALSE),1)),"")</f>
        <v>#REF!</v>
      </c>
      <c r="K964" s="42" t="e">
        <f>IF(LEN(VLOOKUP($A964,#REF!,5,FALSE)),UPPER(RIGHT(VLOOKUP($A964,#REF!,5,FALSE),1)),"")</f>
        <v>#REF!</v>
      </c>
      <c r="L964" s="42" t="e">
        <f>IF(LEN(VLOOKUP($A964,#REF!,6,FALSE)),UPPER(RIGHT(VLOOKUP($A964,#REF!,6,FALSE),1)),"")</f>
        <v>#REF!</v>
      </c>
      <c r="M964" s="43" t="e">
        <f>IF(LEN(VLOOKUP($A964,#REF!,7,FALSE)),UPPER(RIGHT(VLOOKUP($A964,#REF!,7,FALSE),1)),"")</f>
        <v>#REF!</v>
      </c>
      <c r="N964" s="206"/>
      <c r="O964" s="206"/>
      <c r="P964" s="206"/>
      <c r="Q964" s="206"/>
      <c r="R964" s="206"/>
      <c r="S964" s="63" t="e">
        <f>HLOOKUP("Device Tree Pin Name",#REF!,MATCH($A964,#REF!,0),FALSE)</f>
        <v>#REF!</v>
      </c>
      <c r="T964" s="47" t="e">
        <f>HLOOKUP("power rail",#REF!,MATCH($A964,#REF!,0),FALSE)</f>
        <v>#REF!</v>
      </c>
      <c r="U964" s="62" t="e">
        <f>HLOOKUP("Wake Capable",#REF!,MATCH($A964,#REF!,0),FALSE)</f>
        <v>#REF!</v>
      </c>
      <c r="V964" s="62" t="e">
        <f>HLOOKUP("Strap",#REF!,MATCH($A964,#REF!,0),FALSE)</f>
        <v>#REF!</v>
      </c>
      <c r="W964" s="62"/>
      <c r="X964" s="62"/>
      <c r="Y964" s="62"/>
      <c r="Z964" s="47"/>
      <c r="AA964" s="47" t="e">
        <f>HLOOKUP("Pad type",#REF!,MATCH($A964,#REF!,0),FALSE)</f>
        <v>#REF!</v>
      </c>
      <c r="AB964" s="63"/>
      <c r="AC964" s="63" t="e">
        <f>HLOOKUP("POR Pin State",#REF!,MATCH($A964,#REF!,0),FALSE)</f>
        <v>#REF!</v>
      </c>
      <c r="AD964" s="207"/>
      <c r="AE964" s="208"/>
      <c r="AF964" s="208"/>
      <c r="AG964" s="208"/>
      <c r="AH964" s="209"/>
      <c r="AI964" s="209"/>
      <c r="AJ964" s="210"/>
      <c r="AK964" s="210"/>
      <c r="AL964" s="210"/>
      <c r="AM964" s="210"/>
      <c r="AN964" s="210"/>
      <c r="AO964" s="210"/>
      <c r="AP964" s="210"/>
      <c r="AQ964" s="215" t="s">
        <v>2330</v>
      </c>
      <c r="AR964" s="105"/>
      <c r="AS964" s="105"/>
      <c r="AT964" s="105"/>
      <c r="AU964" s="105"/>
      <c r="AV964" s="105"/>
      <c r="AW964" s="105"/>
      <c r="AX964" s="105"/>
      <c r="AY964" s="105"/>
      <c r="AZ964" s="105"/>
      <c r="BA964" s="105"/>
      <c r="BB964" s="218"/>
      <c r="BC964" s="105"/>
      <c r="BD964" s="250"/>
      <c r="BE964" s="252" t="s">
        <v>2331</v>
      </c>
      <c r="BF964" s="147" t="e">
        <f>VLOOKUP($A964,#REF!,34,FALSE)</f>
        <v>#REF!</v>
      </c>
      <c r="BG964" s="147" t="e">
        <f>VLOOKUP($A964,#REF!,22,FALSE)</f>
        <v>#REF!</v>
      </c>
      <c r="BH964" s="149"/>
    </row>
    <row r="965" s="5" customFormat="1" ht="12.95" customHeight="1" spans="1:60">
      <c r="A965" s="48" t="s">
        <v>2332</v>
      </c>
      <c r="B965" s="38" t="e">
        <f>VLOOKUP($A965,#REF!,34,FALSE)</f>
        <v>#REF!</v>
      </c>
      <c r="C965" s="39" t="str">
        <f t="shared" si="174"/>
        <v>unused_DDR_XM3_B1D1</v>
      </c>
      <c r="D965" s="40" t="e">
        <f>IF(LEN(VLOOKUP($A965,#REF!,8,FALSE)),LEFT(VLOOKUP($A965,#REF!,8,FALSE),LEN(VLOOKUP($A965,#REF!,8,FALSE))-2),"")</f>
        <v>#REF!</v>
      </c>
      <c r="E965" s="41" t="e">
        <f>IF(LEN(VLOOKUP($A965,#REF!,4,FALSE)),IF(INDEX(#REF!,MATCH($A965,#REF!,0),1),LEFT(VLOOKUP($A965,#REF!,4,FALSE),LEN(VLOOKUP($A965,#REF!,4,FALSE))-2),CONCATENATE(LEFT(VLOOKUP($A965,#REF!,4,FALSE),LEN(VLOOKUP($A965,#REF!,4,FALSE))-2),"*")),"")</f>
        <v>#REF!</v>
      </c>
      <c r="F965" s="42" t="e">
        <f>IF(LEN(VLOOKUP($A965,#REF!,5,FALSE)),IF(INDEX(#REF!,MATCH($A965,#REF!,0),2),LEFT(VLOOKUP($A965,#REF!,5,FALSE),LEN(VLOOKUP($A965,#REF!,5,FALSE))-2),CONCATENATE(LEFT(VLOOKUP($A965,#REF!,5,FALSE),LEN(VLOOKUP($A965,#REF!,5,FALSE))-2),"*")),"")</f>
        <v>#REF!</v>
      </c>
      <c r="G965" s="42" t="e">
        <f>IF(LEN(VLOOKUP($A965,#REF!,6,FALSE)),IF(INDEX(#REF!,MATCH($A965,#REF!,0),3),LEFT(VLOOKUP($A965,#REF!,6,FALSE),LEN(VLOOKUP($A965,#REF!,6,FALSE))-2),CONCATENATE(LEFT(VLOOKUP($A965,#REF!,6,FALSE),LEN(VLOOKUP($A965,#REF!,6,FALSE))-2),"*")),"")</f>
        <v>#REF!</v>
      </c>
      <c r="H965" s="43" t="e">
        <f>IF(LEN(VLOOKUP($A965,#REF!,7,FALSE)),IF(INDEX(#REF!,MATCH($A965,#REF!,0),4),LEFT(VLOOKUP($A965,#REF!,7,FALSE),LEN(VLOOKUP($A965,#REF!,7,FALSE))-2),CONCATENATE(LEFT(VLOOKUP($A965,#REF!,7,FALSE),LEN(VLOOKUP($A965,#REF!,7,FALSE))-2),"*")),"")</f>
        <v>#REF!</v>
      </c>
      <c r="I965" s="54" t="e">
        <f>IF(LEN(VLOOKUP($A965,#REF!,8,FALSE)),UPPER(RIGHT(VLOOKUP($A965,#REF!,8,FALSE),1)),"")</f>
        <v>#REF!</v>
      </c>
      <c r="J965" s="42" t="e">
        <f>IF(LEN(VLOOKUP($A965,#REF!,4,FALSE)),UPPER(RIGHT(VLOOKUP($A965,#REF!,4,FALSE),1)),"")</f>
        <v>#REF!</v>
      </c>
      <c r="K965" s="42" t="e">
        <f>IF(LEN(VLOOKUP($A965,#REF!,5,FALSE)),UPPER(RIGHT(VLOOKUP($A965,#REF!,5,FALSE),1)),"")</f>
        <v>#REF!</v>
      </c>
      <c r="L965" s="42" t="e">
        <f>IF(LEN(VLOOKUP($A965,#REF!,6,FALSE)),UPPER(RIGHT(VLOOKUP($A965,#REF!,6,FALSE),1)),"")</f>
        <v>#REF!</v>
      </c>
      <c r="M965" s="43" t="e">
        <f>IF(LEN(VLOOKUP($A965,#REF!,7,FALSE)),UPPER(RIGHT(VLOOKUP($A965,#REF!,7,FALSE),1)),"")</f>
        <v>#REF!</v>
      </c>
      <c r="N965" s="206"/>
      <c r="O965" s="206"/>
      <c r="P965" s="206"/>
      <c r="Q965" s="206"/>
      <c r="R965" s="206"/>
      <c r="S965" s="63" t="e">
        <f>HLOOKUP("Device Tree Pin Name",#REF!,MATCH($A965,#REF!,0),FALSE)</f>
        <v>#REF!</v>
      </c>
      <c r="T965" s="47" t="e">
        <f>HLOOKUP("power rail",#REF!,MATCH($A965,#REF!,0),FALSE)</f>
        <v>#REF!</v>
      </c>
      <c r="U965" s="62" t="e">
        <f>HLOOKUP("Wake Capable",#REF!,MATCH($A965,#REF!,0),FALSE)</f>
        <v>#REF!</v>
      </c>
      <c r="V965" s="62" t="e">
        <f>HLOOKUP("Strap",#REF!,MATCH($A965,#REF!,0),FALSE)</f>
        <v>#REF!</v>
      </c>
      <c r="W965" s="62"/>
      <c r="X965" s="62"/>
      <c r="Y965" s="62"/>
      <c r="Z965" s="47"/>
      <c r="AA965" s="47" t="e">
        <f>HLOOKUP("Pad type",#REF!,MATCH($A965,#REF!,0),FALSE)</f>
        <v>#REF!</v>
      </c>
      <c r="AB965" s="63"/>
      <c r="AC965" s="63" t="e">
        <f>HLOOKUP("POR Pin State",#REF!,MATCH($A965,#REF!,0),FALSE)</f>
        <v>#REF!</v>
      </c>
      <c r="AD965" s="207"/>
      <c r="AE965" s="208"/>
      <c r="AF965" s="208"/>
      <c r="AG965" s="208"/>
      <c r="AH965" s="209"/>
      <c r="AI965" s="209"/>
      <c r="AJ965" s="210"/>
      <c r="AK965" s="210"/>
      <c r="AL965" s="210"/>
      <c r="AM965" s="210"/>
      <c r="AN965" s="210"/>
      <c r="AO965" s="210"/>
      <c r="AP965" s="210"/>
      <c r="AQ965" s="215" t="s">
        <v>2333</v>
      </c>
      <c r="AR965" s="105"/>
      <c r="AS965" s="105"/>
      <c r="AT965" s="105"/>
      <c r="AU965" s="105"/>
      <c r="AV965" s="105"/>
      <c r="AW965" s="105"/>
      <c r="AX965" s="105"/>
      <c r="AY965" s="105"/>
      <c r="AZ965" s="105"/>
      <c r="BA965" s="105"/>
      <c r="BB965" s="218"/>
      <c r="BC965" s="105"/>
      <c r="BD965" s="250"/>
      <c r="BE965" s="252" t="s">
        <v>2334</v>
      </c>
      <c r="BF965" s="147" t="e">
        <f>VLOOKUP($A965,#REF!,34,FALSE)</f>
        <v>#REF!</v>
      </c>
      <c r="BG965" s="147" t="e">
        <f>VLOOKUP($A965,#REF!,22,FALSE)</f>
        <v>#REF!</v>
      </c>
      <c r="BH965" s="149"/>
    </row>
    <row r="966" s="5" customFormat="1" ht="12.95" customHeight="1" spans="1:60">
      <c r="A966" s="48" t="s">
        <v>2335</v>
      </c>
      <c r="B966" s="38" t="e">
        <f>VLOOKUP($A966,#REF!,34,FALSE)</f>
        <v>#REF!</v>
      </c>
      <c r="C966" s="39" t="str">
        <f t="shared" si="174"/>
        <v>unused_DDR_XM3_B1D2</v>
      </c>
      <c r="D966" s="40" t="e">
        <f>IF(LEN(VLOOKUP($A966,#REF!,8,FALSE)),LEFT(VLOOKUP($A966,#REF!,8,FALSE),LEN(VLOOKUP($A966,#REF!,8,FALSE))-2),"")</f>
        <v>#REF!</v>
      </c>
      <c r="E966" s="41" t="e">
        <f>IF(LEN(VLOOKUP($A966,#REF!,4,FALSE)),IF(INDEX(#REF!,MATCH($A966,#REF!,0),1),LEFT(VLOOKUP($A966,#REF!,4,FALSE),LEN(VLOOKUP($A966,#REF!,4,FALSE))-2),CONCATENATE(LEFT(VLOOKUP($A966,#REF!,4,FALSE),LEN(VLOOKUP($A966,#REF!,4,FALSE))-2),"*")),"")</f>
        <v>#REF!</v>
      </c>
      <c r="F966" s="42" t="e">
        <f>IF(LEN(VLOOKUP($A966,#REF!,5,FALSE)),IF(INDEX(#REF!,MATCH($A966,#REF!,0),2),LEFT(VLOOKUP($A966,#REF!,5,FALSE),LEN(VLOOKUP($A966,#REF!,5,FALSE))-2),CONCATENATE(LEFT(VLOOKUP($A966,#REF!,5,FALSE),LEN(VLOOKUP($A966,#REF!,5,FALSE))-2),"*")),"")</f>
        <v>#REF!</v>
      </c>
      <c r="G966" s="42" t="e">
        <f>IF(LEN(VLOOKUP($A966,#REF!,6,FALSE)),IF(INDEX(#REF!,MATCH($A966,#REF!,0),3),LEFT(VLOOKUP($A966,#REF!,6,FALSE),LEN(VLOOKUP($A966,#REF!,6,FALSE))-2),CONCATENATE(LEFT(VLOOKUP($A966,#REF!,6,FALSE),LEN(VLOOKUP($A966,#REF!,6,FALSE))-2),"*")),"")</f>
        <v>#REF!</v>
      </c>
      <c r="H966" s="43" t="e">
        <f>IF(LEN(VLOOKUP($A966,#REF!,7,FALSE)),IF(INDEX(#REF!,MATCH($A966,#REF!,0),4),LEFT(VLOOKUP($A966,#REF!,7,FALSE),LEN(VLOOKUP($A966,#REF!,7,FALSE))-2),CONCATENATE(LEFT(VLOOKUP($A966,#REF!,7,FALSE),LEN(VLOOKUP($A966,#REF!,7,FALSE))-2),"*")),"")</f>
        <v>#REF!</v>
      </c>
      <c r="I966" s="54" t="e">
        <f>IF(LEN(VLOOKUP($A966,#REF!,8,FALSE)),UPPER(RIGHT(VLOOKUP($A966,#REF!,8,FALSE),1)),"")</f>
        <v>#REF!</v>
      </c>
      <c r="J966" s="42" t="e">
        <f>IF(LEN(VLOOKUP($A966,#REF!,4,FALSE)),UPPER(RIGHT(VLOOKUP($A966,#REF!,4,FALSE),1)),"")</f>
        <v>#REF!</v>
      </c>
      <c r="K966" s="42" t="e">
        <f>IF(LEN(VLOOKUP($A966,#REF!,5,FALSE)),UPPER(RIGHT(VLOOKUP($A966,#REF!,5,FALSE),1)),"")</f>
        <v>#REF!</v>
      </c>
      <c r="L966" s="42" t="e">
        <f>IF(LEN(VLOOKUP($A966,#REF!,6,FALSE)),UPPER(RIGHT(VLOOKUP($A966,#REF!,6,FALSE),1)),"")</f>
        <v>#REF!</v>
      </c>
      <c r="M966" s="43" t="e">
        <f>IF(LEN(VLOOKUP($A966,#REF!,7,FALSE)),UPPER(RIGHT(VLOOKUP($A966,#REF!,7,FALSE),1)),"")</f>
        <v>#REF!</v>
      </c>
      <c r="N966" s="206"/>
      <c r="O966" s="206"/>
      <c r="P966" s="206"/>
      <c r="Q966" s="206"/>
      <c r="R966" s="206"/>
      <c r="S966" s="63" t="e">
        <f>HLOOKUP("Device Tree Pin Name",#REF!,MATCH($A966,#REF!,0),FALSE)</f>
        <v>#REF!</v>
      </c>
      <c r="T966" s="47" t="e">
        <f>HLOOKUP("power rail",#REF!,MATCH($A966,#REF!,0),FALSE)</f>
        <v>#REF!</v>
      </c>
      <c r="U966" s="62" t="e">
        <f>HLOOKUP("Wake Capable",#REF!,MATCH($A966,#REF!,0),FALSE)</f>
        <v>#REF!</v>
      </c>
      <c r="V966" s="62" t="e">
        <f>HLOOKUP("Strap",#REF!,MATCH($A966,#REF!,0),FALSE)</f>
        <v>#REF!</v>
      </c>
      <c r="W966" s="62"/>
      <c r="X966" s="62"/>
      <c r="Y966" s="62"/>
      <c r="Z966" s="47"/>
      <c r="AA966" s="47" t="e">
        <f>HLOOKUP("Pad type",#REF!,MATCH($A966,#REF!,0),FALSE)</f>
        <v>#REF!</v>
      </c>
      <c r="AB966" s="63"/>
      <c r="AC966" s="63" t="e">
        <f>HLOOKUP("POR Pin State",#REF!,MATCH($A966,#REF!,0),FALSE)</f>
        <v>#REF!</v>
      </c>
      <c r="AD966" s="207"/>
      <c r="AE966" s="208"/>
      <c r="AF966" s="208"/>
      <c r="AG966" s="208"/>
      <c r="AH966" s="209"/>
      <c r="AI966" s="209"/>
      <c r="AJ966" s="210"/>
      <c r="AK966" s="210"/>
      <c r="AL966" s="210"/>
      <c r="AM966" s="210"/>
      <c r="AN966" s="210"/>
      <c r="AO966" s="210"/>
      <c r="AP966" s="210"/>
      <c r="AQ966" s="215" t="s">
        <v>2336</v>
      </c>
      <c r="AR966" s="105"/>
      <c r="AS966" s="105"/>
      <c r="AT966" s="105"/>
      <c r="AU966" s="105"/>
      <c r="AV966" s="105"/>
      <c r="AW966" s="105"/>
      <c r="AX966" s="105"/>
      <c r="AY966" s="105"/>
      <c r="AZ966" s="105"/>
      <c r="BA966" s="105"/>
      <c r="BB966" s="218"/>
      <c r="BC966" s="105"/>
      <c r="BD966" s="250"/>
      <c r="BE966" s="252" t="s">
        <v>2337</v>
      </c>
      <c r="BF966" s="147" t="e">
        <f>VLOOKUP($A966,#REF!,34,FALSE)</f>
        <v>#REF!</v>
      </c>
      <c r="BG966" s="147" t="e">
        <f>VLOOKUP($A966,#REF!,22,FALSE)</f>
        <v>#REF!</v>
      </c>
      <c r="BH966" s="149"/>
    </row>
    <row r="967" s="5" customFormat="1" ht="12.95" customHeight="1" spans="1:60">
      <c r="A967" s="48" t="s">
        <v>2338</v>
      </c>
      <c r="B967" s="38" t="e">
        <f>VLOOKUP($A967,#REF!,34,FALSE)</f>
        <v>#REF!</v>
      </c>
      <c r="C967" s="39" t="str">
        <f t="shared" si="174"/>
        <v>unused_DDR_XM3_B1D3</v>
      </c>
      <c r="D967" s="40" t="e">
        <f>IF(LEN(VLOOKUP($A967,#REF!,8,FALSE)),LEFT(VLOOKUP($A967,#REF!,8,FALSE),LEN(VLOOKUP($A967,#REF!,8,FALSE))-2),"")</f>
        <v>#REF!</v>
      </c>
      <c r="E967" s="41" t="e">
        <f>IF(LEN(VLOOKUP($A967,#REF!,4,FALSE)),IF(INDEX(#REF!,MATCH($A967,#REF!,0),1),LEFT(VLOOKUP($A967,#REF!,4,FALSE),LEN(VLOOKUP($A967,#REF!,4,FALSE))-2),CONCATENATE(LEFT(VLOOKUP($A967,#REF!,4,FALSE),LEN(VLOOKUP($A967,#REF!,4,FALSE))-2),"*")),"")</f>
        <v>#REF!</v>
      </c>
      <c r="F967" s="42" t="e">
        <f>IF(LEN(VLOOKUP($A967,#REF!,5,FALSE)),IF(INDEX(#REF!,MATCH($A967,#REF!,0),2),LEFT(VLOOKUP($A967,#REF!,5,FALSE),LEN(VLOOKUP($A967,#REF!,5,FALSE))-2),CONCATENATE(LEFT(VLOOKUP($A967,#REF!,5,FALSE),LEN(VLOOKUP($A967,#REF!,5,FALSE))-2),"*")),"")</f>
        <v>#REF!</v>
      </c>
      <c r="G967" s="42" t="e">
        <f>IF(LEN(VLOOKUP($A967,#REF!,6,FALSE)),IF(INDEX(#REF!,MATCH($A967,#REF!,0),3),LEFT(VLOOKUP($A967,#REF!,6,FALSE),LEN(VLOOKUP($A967,#REF!,6,FALSE))-2),CONCATENATE(LEFT(VLOOKUP($A967,#REF!,6,FALSE),LEN(VLOOKUP($A967,#REF!,6,FALSE))-2),"*")),"")</f>
        <v>#REF!</v>
      </c>
      <c r="H967" s="43" t="e">
        <f>IF(LEN(VLOOKUP($A967,#REF!,7,FALSE)),IF(INDEX(#REF!,MATCH($A967,#REF!,0),4),LEFT(VLOOKUP($A967,#REF!,7,FALSE),LEN(VLOOKUP($A967,#REF!,7,FALSE))-2),CONCATENATE(LEFT(VLOOKUP($A967,#REF!,7,FALSE),LEN(VLOOKUP($A967,#REF!,7,FALSE))-2),"*")),"")</f>
        <v>#REF!</v>
      </c>
      <c r="I967" s="54" t="e">
        <f>IF(LEN(VLOOKUP($A967,#REF!,8,FALSE)),UPPER(RIGHT(VLOOKUP($A967,#REF!,8,FALSE),1)),"")</f>
        <v>#REF!</v>
      </c>
      <c r="J967" s="42" t="e">
        <f>IF(LEN(VLOOKUP($A967,#REF!,4,FALSE)),UPPER(RIGHT(VLOOKUP($A967,#REF!,4,FALSE),1)),"")</f>
        <v>#REF!</v>
      </c>
      <c r="K967" s="42" t="e">
        <f>IF(LEN(VLOOKUP($A967,#REF!,5,FALSE)),UPPER(RIGHT(VLOOKUP($A967,#REF!,5,FALSE),1)),"")</f>
        <v>#REF!</v>
      </c>
      <c r="L967" s="42" t="e">
        <f>IF(LEN(VLOOKUP($A967,#REF!,6,FALSE)),UPPER(RIGHT(VLOOKUP($A967,#REF!,6,FALSE),1)),"")</f>
        <v>#REF!</v>
      </c>
      <c r="M967" s="43" t="e">
        <f>IF(LEN(VLOOKUP($A967,#REF!,7,FALSE)),UPPER(RIGHT(VLOOKUP($A967,#REF!,7,FALSE),1)),"")</f>
        <v>#REF!</v>
      </c>
      <c r="N967" s="206"/>
      <c r="O967" s="206"/>
      <c r="P967" s="206"/>
      <c r="Q967" s="206"/>
      <c r="R967" s="206"/>
      <c r="S967" s="63" t="e">
        <f>HLOOKUP("Device Tree Pin Name",#REF!,MATCH($A967,#REF!,0),FALSE)</f>
        <v>#REF!</v>
      </c>
      <c r="T967" s="47" t="e">
        <f>HLOOKUP("power rail",#REF!,MATCH($A967,#REF!,0),FALSE)</f>
        <v>#REF!</v>
      </c>
      <c r="U967" s="62" t="e">
        <f>HLOOKUP("Wake Capable",#REF!,MATCH($A967,#REF!,0),FALSE)</f>
        <v>#REF!</v>
      </c>
      <c r="V967" s="62" t="e">
        <f>HLOOKUP("Strap",#REF!,MATCH($A967,#REF!,0),FALSE)</f>
        <v>#REF!</v>
      </c>
      <c r="W967" s="62"/>
      <c r="X967" s="62"/>
      <c r="Y967" s="62"/>
      <c r="Z967" s="47"/>
      <c r="AA967" s="47" t="e">
        <f>HLOOKUP("Pad type",#REF!,MATCH($A967,#REF!,0),FALSE)</f>
        <v>#REF!</v>
      </c>
      <c r="AB967" s="63"/>
      <c r="AC967" s="63" t="e">
        <f>HLOOKUP("POR Pin State",#REF!,MATCH($A967,#REF!,0),FALSE)</f>
        <v>#REF!</v>
      </c>
      <c r="AD967" s="207"/>
      <c r="AE967" s="208"/>
      <c r="AF967" s="208"/>
      <c r="AG967" s="208"/>
      <c r="AH967" s="209"/>
      <c r="AI967" s="209"/>
      <c r="AJ967" s="210"/>
      <c r="AK967" s="210"/>
      <c r="AL967" s="210"/>
      <c r="AM967" s="210"/>
      <c r="AN967" s="210"/>
      <c r="AO967" s="210"/>
      <c r="AP967" s="210"/>
      <c r="AQ967" s="215" t="s">
        <v>2339</v>
      </c>
      <c r="AR967" s="105"/>
      <c r="AS967" s="105"/>
      <c r="AT967" s="105"/>
      <c r="AU967" s="105"/>
      <c r="AV967" s="105"/>
      <c r="AW967" s="105"/>
      <c r="AX967" s="105"/>
      <c r="AY967" s="105"/>
      <c r="AZ967" s="105"/>
      <c r="BA967" s="105"/>
      <c r="BB967" s="218"/>
      <c r="BC967" s="105"/>
      <c r="BD967" s="250"/>
      <c r="BE967" s="252" t="s">
        <v>2340</v>
      </c>
      <c r="BF967" s="147" t="e">
        <f>VLOOKUP($A967,#REF!,34,FALSE)</f>
        <v>#REF!</v>
      </c>
      <c r="BG967" s="147" t="e">
        <f>VLOOKUP($A967,#REF!,22,FALSE)</f>
        <v>#REF!</v>
      </c>
      <c r="BH967" s="149"/>
    </row>
    <row r="968" s="5" customFormat="1" ht="12.95" customHeight="1" spans="1:60">
      <c r="A968" s="48" t="s">
        <v>2341</v>
      </c>
      <c r="B968" s="38" t="e">
        <f>VLOOKUP($A968,#REF!,34,FALSE)</f>
        <v>#REF!</v>
      </c>
      <c r="C968" s="39" t="str">
        <f t="shared" si="174"/>
        <v>unused_DDR_XM3_B1D4</v>
      </c>
      <c r="D968" s="40" t="e">
        <f>IF(LEN(VLOOKUP($A968,#REF!,8,FALSE)),LEFT(VLOOKUP($A968,#REF!,8,FALSE),LEN(VLOOKUP($A968,#REF!,8,FALSE))-2),"")</f>
        <v>#REF!</v>
      </c>
      <c r="E968" s="41" t="e">
        <f>IF(LEN(VLOOKUP($A968,#REF!,4,FALSE)),IF(INDEX(#REF!,MATCH($A968,#REF!,0),1),LEFT(VLOOKUP($A968,#REF!,4,FALSE),LEN(VLOOKUP($A968,#REF!,4,FALSE))-2),CONCATENATE(LEFT(VLOOKUP($A968,#REF!,4,FALSE),LEN(VLOOKUP($A968,#REF!,4,FALSE))-2),"*")),"")</f>
        <v>#REF!</v>
      </c>
      <c r="F968" s="42" t="e">
        <f>IF(LEN(VLOOKUP($A968,#REF!,5,FALSE)),IF(INDEX(#REF!,MATCH($A968,#REF!,0),2),LEFT(VLOOKUP($A968,#REF!,5,FALSE),LEN(VLOOKUP($A968,#REF!,5,FALSE))-2),CONCATENATE(LEFT(VLOOKUP($A968,#REF!,5,FALSE),LEN(VLOOKUP($A968,#REF!,5,FALSE))-2),"*")),"")</f>
        <v>#REF!</v>
      </c>
      <c r="G968" s="42" t="e">
        <f>IF(LEN(VLOOKUP($A968,#REF!,6,FALSE)),IF(INDEX(#REF!,MATCH($A968,#REF!,0),3),LEFT(VLOOKUP($A968,#REF!,6,FALSE),LEN(VLOOKUP($A968,#REF!,6,FALSE))-2),CONCATENATE(LEFT(VLOOKUP($A968,#REF!,6,FALSE),LEN(VLOOKUP($A968,#REF!,6,FALSE))-2),"*")),"")</f>
        <v>#REF!</v>
      </c>
      <c r="H968" s="43" t="e">
        <f>IF(LEN(VLOOKUP($A968,#REF!,7,FALSE)),IF(INDEX(#REF!,MATCH($A968,#REF!,0),4),LEFT(VLOOKUP($A968,#REF!,7,FALSE),LEN(VLOOKUP($A968,#REF!,7,FALSE))-2),CONCATENATE(LEFT(VLOOKUP($A968,#REF!,7,FALSE),LEN(VLOOKUP($A968,#REF!,7,FALSE))-2),"*")),"")</f>
        <v>#REF!</v>
      </c>
      <c r="I968" s="54" t="e">
        <f>IF(LEN(VLOOKUP($A968,#REF!,8,FALSE)),UPPER(RIGHT(VLOOKUP($A968,#REF!,8,FALSE),1)),"")</f>
        <v>#REF!</v>
      </c>
      <c r="J968" s="42" t="e">
        <f>IF(LEN(VLOOKUP($A968,#REF!,4,FALSE)),UPPER(RIGHT(VLOOKUP($A968,#REF!,4,FALSE),1)),"")</f>
        <v>#REF!</v>
      </c>
      <c r="K968" s="42" t="e">
        <f>IF(LEN(VLOOKUP($A968,#REF!,5,FALSE)),UPPER(RIGHT(VLOOKUP($A968,#REF!,5,FALSE),1)),"")</f>
        <v>#REF!</v>
      </c>
      <c r="L968" s="42" t="e">
        <f>IF(LEN(VLOOKUP($A968,#REF!,6,FALSE)),UPPER(RIGHT(VLOOKUP($A968,#REF!,6,FALSE),1)),"")</f>
        <v>#REF!</v>
      </c>
      <c r="M968" s="43" t="e">
        <f>IF(LEN(VLOOKUP($A968,#REF!,7,FALSE)),UPPER(RIGHT(VLOOKUP($A968,#REF!,7,FALSE),1)),"")</f>
        <v>#REF!</v>
      </c>
      <c r="N968" s="206"/>
      <c r="O968" s="206"/>
      <c r="P968" s="206"/>
      <c r="Q968" s="206"/>
      <c r="R968" s="206"/>
      <c r="S968" s="63" t="e">
        <f>HLOOKUP("Device Tree Pin Name",#REF!,MATCH($A968,#REF!,0),FALSE)</f>
        <v>#REF!</v>
      </c>
      <c r="T968" s="47" t="e">
        <f>HLOOKUP("power rail",#REF!,MATCH($A968,#REF!,0),FALSE)</f>
        <v>#REF!</v>
      </c>
      <c r="U968" s="62" t="e">
        <f>HLOOKUP("Wake Capable",#REF!,MATCH($A968,#REF!,0),FALSE)</f>
        <v>#REF!</v>
      </c>
      <c r="V968" s="62" t="e">
        <f>HLOOKUP("Strap",#REF!,MATCH($A968,#REF!,0),FALSE)</f>
        <v>#REF!</v>
      </c>
      <c r="W968" s="62"/>
      <c r="X968" s="62"/>
      <c r="Y968" s="62"/>
      <c r="Z968" s="47"/>
      <c r="AA968" s="47" t="e">
        <f>HLOOKUP("Pad type",#REF!,MATCH($A968,#REF!,0),FALSE)</f>
        <v>#REF!</v>
      </c>
      <c r="AB968" s="63"/>
      <c r="AC968" s="63" t="e">
        <f>HLOOKUP("POR Pin State",#REF!,MATCH($A968,#REF!,0),FALSE)</f>
        <v>#REF!</v>
      </c>
      <c r="AD968" s="207"/>
      <c r="AE968" s="208"/>
      <c r="AF968" s="208"/>
      <c r="AG968" s="208"/>
      <c r="AH968" s="209"/>
      <c r="AI968" s="209"/>
      <c r="AJ968" s="210"/>
      <c r="AK968" s="210"/>
      <c r="AL968" s="210"/>
      <c r="AM968" s="210"/>
      <c r="AN968" s="210"/>
      <c r="AO968" s="210"/>
      <c r="AP968" s="210"/>
      <c r="AQ968" s="215" t="s">
        <v>2342</v>
      </c>
      <c r="AR968" s="105"/>
      <c r="AS968" s="105"/>
      <c r="AT968" s="105"/>
      <c r="AU968" s="105"/>
      <c r="AV968" s="105"/>
      <c r="AW968" s="105"/>
      <c r="AX968" s="105"/>
      <c r="AY968" s="105"/>
      <c r="AZ968" s="105"/>
      <c r="BA968" s="105"/>
      <c r="BB968" s="218"/>
      <c r="BC968" s="105"/>
      <c r="BD968" s="250"/>
      <c r="BE968" s="252" t="s">
        <v>2343</v>
      </c>
      <c r="BF968" s="147" t="e">
        <f>VLOOKUP($A968,#REF!,34,FALSE)</f>
        <v>#REF!</v>
      </c>
      <c r="BG968" s="147" t="e">
        <f>VLOOKUP($A968,#REF!,22,FALSE)</f>
        <v>#REF!</v>
      </c>
      <c r="BH968" s="149"/>
    </row>
    <row r="969" s="5" customFormat="1" ht="12.95" customHeight="1" spans="1:60">
      <c r="A969" s="48" t="s">
        <v>2344</v>
      </c>
      <c r="B969" s="38" t="e">
        <f>VLOOKUP($A969,#REF!,34,FALSE)</f>
        <v>#REF!</v>
      </c>
      <c r="C969" s="39" t="str">
        <f t="shared" ref="C969:C979" si="175">CONCATENATE("unused_",A969)</f>
        <v>unused_DDR_XM3_B1D5</v>
      </c>
      <c r="D969" s="40" t="e">
        <f>IF(LEN(VLOOKUP($A969,#REF!,8,FALSE)),LEFT(VLOOKUP($A969,#REF!,8,FALSE),LEN(VLOOKUP($A969,#REF!,8,FALSE))-2),"")</f>
        <v>#REF!</v>
      </c>
      <c r="E969" s="41" t="e">
        <f>IF(LEN(VLOOKUP($A969,#REF!,4,FALSE)),IF(INDEX(#REF!,MATCH($A969,#REF!,0),1),LEFT(VLOOKUP($A969,#REF!,4,FALSE),LEN(VLOOKUP($A969,#REF!,4,FALSE))-2),CONCATENATE(LEFT(VLOOKUP($A969,#REF!,4,FALSE),LEN(VLOOKUP($A969,#REF!,4,FALSE))-2),"*")),"")</f>
        <v>#REF!</v>
      </c>
      <c r="F969" s="42" t="e">
        <f>IF(LEN(VLOOKUP($A969,#REF!,5,FALSE)),IF(INDEX(#REF!,MATCH($A969,#REF!,0),2),LEFT(VLOOKUP($A969,#REF!,5,FALSE),LEN(VLOOKUP($A969,#REF!,5,FALSE))-2),CONCATENATE(LEFT(VLOOKUP($A969,#REF!,5,FALSE),LEN(VLOOKUP($A969,#REF!,5,FALSE))-2),"*")),"")</f>
        <v>#REF!</v>
      </c>
      <c r="G969" s="42" t="e">
        <f>IF(LEN(VLOOKUP($A969,#REF!,6,FALSE)),IF(INDEX(#REF!,MATCH($A969,#REF!,0),3),LEFT(VLOOKUP($A969,#REF!,6,FALSE),LEN(VLOOKUP($A969,#REF!,6,FALSE))-2),CONCATENATE(LEFT(VLOOKUP($A969,#REF!,6,FALSE),LEN(VLOOKUP($A969,#REF!,6,FALSE))-2),"*")),"")</f>
        <v>#REF!</v>
      </c>
      <c r="H969" s="43" t="e">
        <f>IF(LEN(VLOOKUP($A969,#REF!,7,FALSE)),IF(INDEX(#REF!,MATCH($A969,#REF!,0),4),LEFT(VLOOKUP($A969,#REF!,7,FALSE),LEN(VLOOKUP($A969,#REF!,7,FALSE))-2),CONCATENATE(LEFT(VLOOKUP($A969,#REF!,7,FALSE),LEN(VLOOKUP($A969,#REF!,7,FALSE))-2),"*")),"")</f>
        <v>#REF!</v>
      </c>
      <c r="I969" s="54" t="e">
        <f>IF(LEN(VLOOKUP($A969,#REF!,8,FALSE)),UPPER(RIGHT(VLOOKUP($A969,#REF!,8,FALSE),1)),"")</f>
        <v>#REF!</v>
      </c>
      <c r="J969" s="42" t="e">
        <f>IF(LEN(VLOOKUP($A969,#REF!,4,FALSE)),UPPER(RIGHT(VLOOKUP($A969,#REF!,4,FALSE),1)),"")</f>
        <v>#REF!</v>
      </c>
      <c r="K969" s="42" t="e">
        <f>IF(LEN(VLOOKUP($A969,#REF!,5,FALSE)),UPPER(RIGHT(VLOOKUP($A969,#REF!,5,FALSE),1)),"")</f>
        <v>#REF!</v>
      </c>
      <c r="L969" s="42" t="e">
        <f>IF(LEN(VLOOKUP($A969,#REF!,6,FALSE)),UPPER(RIGHT(VLOOKUP($A969,#REF!,6,FALSE),1)),"")</f>
        <v>#REF!</v>
      </c>
      <c r="M969" s="43" t="e">
        <f>IF(LEN(VLOOKUP($A969,#REF!,7,FALSE)),UPPER(RIGHT(VLOOKUP($A969,#REF!,7,FALSE),1)),"")</f>
        <v>#REF!</v>
      </c>
      <c r="N969" s="206"/>
      <c r="O969" s="206"/>
      <c r="P969" s="206"/>
      <c r="Q969" s="206"/>
      <c r="R969" s="206"/>
      <c r="S969" s="63" t="e">
        <f>HLOOKUP("Device Tree Pin Name",#REF!,MATCH($A969,#REF!,0),FALSE)</f>
        <v>#REF!</v>
      </c>
      <c r="T969" s="47" t="e">
        <f>HLOOKUP("power rail",#REF!,MATCH($A969,#REF!,0),FALSE)</f>
        <v>#REF!</v>
      </c>
      <c r="U969" s="62" t="e">
        <f>HLOOKUP("Wake Capable",#REF!,MATCH($A969,#REF!,0),FALSE)</f>
        <v>#REF!</v>
      </c>
      <c r="V969" s="62" t="e">
        <f>HLOOKUP("Strap",#REF!,MATCH($A969,#REF!,0),FALSE)</f>
        <v>#REF!</v>
      </c>
      <c r="W969" s="62"/>
      <c r="X969" s="62"/>
      <c r="Y969" s="62"/>
      <c r="Z969" s="47"/>
      <c r="AA969" s="47" t="e">
        <f>HLOOKUP("Pad type",#REF!,MATCH($A969,#REF!,0),FALSE)</f>
        <v>#REF!</v>
      </c>
      <c r="AB969" s="63"/>
      <c r="AC969" s="63" t="e">
        <f>HLOOKUP("POR Pin State",#REF!,MATCH($A969,#REF!,0),FALSE)</f>
        <v>#REF!</v>
      </c>
      <c r="AD969" s="207"/>
      <c r="AE969" s="208"/>
      <c r="AF969" s="208"/>
      <c r="AG969" s="208"/>
      <c r="AH969" s="209"/>
      <c r="AI969" s="209"/>
      <c r="AJ969" s="210"/>
      <c r="AK969" s="210"/>
      <c r="AL969" s="210"/>
      <c r="AM969" s="210"/>
      <c r="AN969" s="210"/>
      <c r="AO969" s="210"/>
      <c r="AP969" s="210"/>
      <c r="AQ969" s="215" t="s">
        <v>2345</v>
      </c>
      <c r="AR969" s="105"/>
      <c r="AS969" s="105"/>
      <c r="AT969" s="105"/>
      <c r="AU969" s="105"/>
      <c r="AV969" s="105"/>
      <c r="AW969" s="105"/>
      <c r="AX969" s="105"/>
      <c r="AY969" s="105"/>
      <c r="AZ969" s="105"/>
      <c r="BA969" s="105"/>
      <c r="BB969" s="218"/>
      <c r="BC969" s="105"/>
      <c r="BD969" s="250"/>
      <c r="BE969" s="252" t="s">
        <v>2346</v>
      </c>
      <c r="BF969" s="147" t="e">
        <f>VLOOKUP($A969,#REF!,34,FALSE)</f>
        <v>#REF!</v>
      </c>
      <c r="BG969" s="147" t="e">
        <f>VLOOKUP($A969,#REF!,22,FALSE)</f>
        <v>#REF!</v>
      </c>
      <c r="BH969" s="149"/>
    </row>
    <row r="970" s="5" customFormat="1" ht="12.95" customHeight="1" spans="1:60">
      <c r="A970" s="48" t="s">
        <v>2347</v>
      </c>
      <c r="B970" s="38" t="e">
        <f>VLOOKUP($A970,#REF!,34,FALSE)</f>
        <v>#REF!</v>
      </c>
      <c r="C970" s="39" t="str">
        <f t="shared" si="175"/>
        <v>unused_DDR_XM3_B1D6</v>
      </c>
      <c r="D970" s="40" t="e">
        <f>IF(LEN(VLOOKUP($A970,#REF!,8,FALSE)),LEFT(VLOOKUP($A970,#REF!,8,FALSE),LEN(VLOOKUP($A970,#REF!,8,FALSE))-2),"")</f>
        <v>#REF!</v>
      </c>
      <c r="E970" s="41" t="e">
        <f>IF(LEN(VLOOKUP($A970,#REF!,4,FALSE)),IF(INDEX(#REF!,MATCH($A970,#REF!,0),1),LEFT(VLOOKUP($A970,#REF!,4,FALSE),LEN(VLOOKUP($A970,#REF!,4,FALSE))-2),CONCATENATE(LEFT(VLOOKUP($A970,#REF!,4,FALSE),LEN(VLOOKUP($A970,#REF!,4,FALSE))-2),"*")),"")</f>
        <v>#REF!</v>
      </c>
      <c r="F970" s="42" t="e">
        <f>IF(LEN(VLOOKUP($A970,#REF!,5,FALSE)),IF(INDEX(#REF!,MATCH($A970,#REF!,0),2),LEFT(VLOOKUP($A970,#REF!,5,FALSE),LEN(VLOOKUP($A970,#REF!,5,FALSE))-2),CONCATENATE(LEFT(VLOOKUP($A970,#REF!,5,FALSE),LEN(VLOOKUP($A970,#REF!,5,FALSE))-2),"*")),"")</f>
        <v>#REF!</v>
      </c>
      <c r="G970" s="42" t="e">
        <f>IF(LEN(VLOOKUP($A970,#REF!,6,FALSE)),IF(INDEX(#REF!,MATCH($A970,#REF!,0),3),LEFT(VLOOKUP($A970,#REF!,6,FALSE),LEN(VLOOKUP($A970,#REF!,6,FALSE))-2),CONCATENATE(LEFT(VLOOKUP($A970,#REF!,6,FALSE),LEN(VLOOKUP($A970,#REF!,6,FALSE))-2),"*")),"")</f>
        <v>#REF!</v>
      </c>
      <c r="H970" s="43" t="e">
        <f>IF(LEN(VLOOKUP($A970,#REF!,7,FALSE)),IF(INDEX(#REF!,MATCH($A970,#REF!,0),4),LEFT(VLOOKUP($A970,#REF!,7,FALSE),LEN(VLOOKUP($A970,#REF!,7,FALSE))-2),CONCATENATE(LEFT(VLOOKUP($A970,#REF!,7,FALSE),LEN(VLOOKUP($A970,#REF!,7,FALSE))-2),"*")),"")</f>
        <v>#REF!</v>
      </c>
      <c r="I970" s="54" t="e">
        <f>IF(LEN(VLOOKUP($A970,#REF!,8,FALSE)),UPPER(RIGHT(VLOOKUP($A970,#REF!,8,FALSE),1)),"")</f>
        <v>#REF!</v>
      </c>
      <c r="J970" s="42" t="e">
        <f>IF(LEN(VLOOKUP($A970,#REF!,4,FALSE)),UPPER(RIGHT(VLOOKUP($A970,#REF!,4,FALSE),1)),"")</f>
        <v>#REF!</v>
      </c>
      <c r="K970" s="42" t="e">
        <f>IF(LEN(VLOOKUP($A970,#REF!,5,FALSE)),UPPER(RIGHT(VLOOKUP($A970,#REF!,5,FALSE),1)),"")</f>
        <v>#REF!</v>
      </c>
      <c r="L970" s="42" t="e">
        <f>IF(LEN(VLOOKUP($A970,#REF!,6,FALSE)),UPPER(RIGHT(VLOOKUP($A970,#REF!,6,FALSE),1)),"")</f>
        <v>#REF!</v>
      </c>
      <c r="M970" s="43" t="e">
        <f>IF(LEN(VLOOKUP($A970,#REF!,7,FALSE)),UPPER(RIGHT(VLOOKUP($A970,#REF!,7,FALSE),1)),"")</f>
        <v>#REF!</v>
      </c>
      <c r="N970" s="206"/>
      <c r="O970" s="206"/>
      <c r="P970" s="206"/>
      <c r="Q970" s="206"/>
      <c r="R970" s="206"/>
      <c r="S970" s="63" t="e">
        <f>HLOOKUP("Device Tree Pin Name",#REF!,MATCH($A970,#REF!,0),FALSE)</f>
        <v>#REF!</v>
      </c>
      <c r="T970" s="47" t="e">
        <f>HLOOKUP("power rail",#REF!,MATCH($A970,#REF!,0),FALSE)</f>
        <v>#REF!</v>
      </c>
      <c r="U970" s="62" t="e">
        <f>HLOOKUP("Wake Capable",#REF!,MATCH($A970,#REF!,0),FALSE)</f>
        <v>#REF!</v>
      </c>
      <c r="V970" s="62" t="e">
        <f>HLOOKUP("Strap",#REF!,MATCH($A970,#REF!,0),FALSE)</f>
        <v>#REF!</v>
      </c>
      <c r="W970" s="62"/>
      <c r="X970" s="62"/>
      <c r="Y970" s="62"/>
      <c r="Z970" s="47"/>
      <c r="AA970" s="47" t="e">
        <f>HLOOKUP("Pad type",#REF!,MATCH($A970,#REF!,0),FALSE)</f>
        <v>#REF!</v>
      </c>
      <c r="AB970" s="63"/>
      <c r="AC970" s="63" t="e">
        <f>HLOOKUP("POR Pin State",#REF!,MATCH($A970,#REF!,0),FALSE)</f>
        <v>#REF!</v>
      </c>
      <c r="AD970" s="207"/>
      <c r="AE970" s="208"/>
      <c r="AF970" s="208"/>
      <c r="AG970" s="208"/>
      <c r="AH970" s="209"/>
      <c r="AI970" s="209"/>
      <c r="AJ970" s="210"/>
      <c r="AK970" s="210"/>
      <c r="AL970" s="210"/>
      <c r="AM970" s="210"/>
      <c r="AN970" s="210"/>
      <c r="AO970" s="210"/>
      <c r="AP970" s="210"/>
      <c r="AQ970" s="215" t="s">
        <v>2348</v>
      </c>
      <c r="AR970" s="105"/>
      <c r="AS970" s="105"/>
      <c r="AT970" s="105"/>
      <c r="AU970" s="105"/>
      <c r="AV970" s="105"/>
      <c r="AW970" s="105"/>
      <c r="AX970" s="105"/>
      <c r="AY970" s="105"/>
      <c r="AZ970" s="105"/>
      <c r="BA970" s="105"/>
      <c r="BB970" s="218"/>
      <c r="BC970" s="105"/>
      <c r="BD970" s="250"/>
      <c r="BE970" s="252" t="s">
        <v>2349</v>
      </c>
      <c r="BF970" s="147" t="e">
        <f>VLOOKUP($A970,#REF!,34,FALSE)</f>
        <v>#REF!</v>
      </c>
      <c r="BG970" s="147" t="e">
        <f>VLOOKUP($A970,#REF!,22,FALSE)</f>
        <v>#REF!</v>
      </c>
      <c r="BH970" s="149"/>
    </row>
    <row r="971" s="5" customFormat="1" ht="12.95" customHeight="1" spans="1:60">
      <c r="A971" s="10" t="s">
        <v>2350</v>
      </c>
      <c r="B971" s="38" t="e">
        <f>VLOOKUP($A971,#REF!,34,FALSE)</f>
        <v>#REF!</v>
      </c>
      <c r="C971" s="39" t="str">
        <f t="shared" si="175"/>
        <v>unused_DDR_XM3_B1D7</v>
      </c>
      <c r="D971" s="40" t="e">
        <f>IF(LEN(VLOOKUP($A971,#REF!,8,FALSE)),LEFT(VLOOKUP($A971,#REF!,8,FALSE),LEN(VLOOKUP($A971,#REF!,8,FALSE))-2),"")</f>
        <v>#REF!</v>
      </c>
      <c r="E971" s="41" t="e">
        <f>IF(LEN(VLOOKUP($A971,#REF!,4,FALSE)),IF(INDEX(#REF!,MATCH($A971,#REF!,0),1),LEFT(VLOOKUP($A971,#REF!,4,FALSE),LEN(VLOOKUP($A971,#REF!,4,FALSE))-2),CONCATENATE(LEFT(VLOOKUP($A971,#REF!,4,FALSE),LEN(VLOOKUP($A971,#REF!,4,FALSE))-2),"*")),"")</f>
        <v>#REF!</v>
      </c>
      <c r="F971" s="42" t="e">
        <f>IF(LEN(VLOOKUP($A971,#REF!,5,FALSE)),IF(INDEX(#REF!,MATCH($A971,#REF!,0),2),LEFT(VLOOKUP($A971,#REF!,5,FALSE),LEN(VLOOKUP($A971,#REF!,5,FALSE))-2),CONCATENATE(LEFT(VLOOKUP($A971,#REF!,5,FALSE),LEN(VLOOKUP($A971,#REF!,5,FALSE))-2),"*")),"")</f>
        <v>#REF!</v>
      </c>
      <c r="G971" s="42" t="e">
        <f>IF(LEN(VLOOKUP($A971,#REF!,6,FALSE)),IF(INDEX(#REF!,MATCH($A971,#REF!,0),3),LEFT(VLOOKUP($A971,#REF!,6,FALSE),LEN(VLOOKUP($A971,#REF!,6,FALSE))-2),CONCATENATE(LEFT(VLOOKUP($A971,#REF!,6,FALSE),LEN(VLOOKUP($A971,#REF!,6,FALSE))-2),"*")),"")</f>
        <v>#REF!</v>
      </c>
      <c r="H971" s="43" t="e">
        <f>IF(LEN(VLOOKUP($A971,#REF!,7,FALSE)),IF(INDEX(#REF!,MATCH($A971,#REF!,0),4),LEFT(VLOOKUP($A971,#REF!,7,FALSE),LEN(VLOOKUP($A971,#REF!,7,FALSE))-2),CONCATENATE(LEFT(VLOOKUP($A971,#REF!,7,FALSE),LEN(VLOOKUP($A971,#REF!,7,FALSE))-2),"*")),"")</f>
        <v>#REF!</v>
      </c>
      <c r="I971" s="54" t="e">
        <f>IF(LEN(VLOOKUP($A971,#REF!,8,FALSE)),UPPER(RIGHT(VLOOKUP($A971,#REF!,8,FALSE),1)),"")</f>
        <v>#REF!</v>
      </c>
      <c r="J971" s="42" t="e">
        <f>IF(LEN(VLOOKUP($A971,#REF!,4,FALSE)),UPPER(RIGHT(VLOOKUP($A971,#REF!,4,FALSE),1)),"")</f>
        <v>#REF!</v>
      </c>
      <c r="K971" s="42" t="e">
        <f>IF(LEN(VLOOKUP($A971,#REF!,5,FALSE)),UPPER(RIGHT(VLOOKUP($A971,#REF!,5,FALSE),1)),"")</f>
        <v>#REF!</v>
      </c>
      <c r="L971" s="42" t="e">
        <f>IF(LEN(VLOOKUP($A971,#REF!,6,FALSE)),UPPER(RIGHT(VLOOKUP($A971,#REF!,6,FALSE),1)),"")</f>
        <v>#REF!</v>
      </c>
      <c r="M971" s="43" t="e">
        <f>IF(LEN(VLOOKUP($A971,#REF!,7,FALSE)),UPPER(RIGHT(VLOOKUP($A971,#REF!,7,FALSE),1)),"")</f>
        <v>#REF!</v>
      </c>
      <c r="N971" s="206"/>
      <c r="O971" s="206"/>
      <c r="P971" s="206"/>
      <c r="Q971" s="206"/>
      <c r="R971" s="206"/>
      <c r="S971" s="63" t="e">
        <f>HLOOKUP("Device Tree Pin Name",#REF!,MATCH($A971,#REF!,0),FALSE)</f>
        <v>#REF!</v>
      </c>
      <c r="T971" s="47" t="e">
        <f>HLOOKUP("power rail",#REF!,MATCH($A971,#REF!,0),FALSE)</f>
        <v>#REF!</v>
      </c>
      <c r="U971" s="62" t="e">
        <f>HLOOKUP("Wake Capable",#REF!,MATCH($A971,#REF!,0),FALSE)</f>
        <v>#REF!</v>
      </c>
      <c r="V971" s="62" t="e">
        <f>HLOOKUP("Strap",#REF!,MATCH($A971,#REF!,0),FALSE)</f>
        <v>#REF!</v>
      </c>
      <c r="W971" s="62"/>
      <c r="X971" s="62"/>
      <c r="Y971" s="62"/>
      <c r="Z971" s="47"/>
      <c r="AA971" s="47" t="e">
        <f>HLOOKUP("Pad type",#REF!,MATCH($A971,#REF!,0),FALSE)</f>
        <v>#REF!</v>
      </c>
      <c r="AB971" s="63"/>
      <c r="AC971" s="63" t="e">
        <f>HLOOKUP("POR Pin State",#REF!,MATCH($A971,#REF!,0),FALSE)</f>
        <v>#REF!</v>
      </c>
      <c r="AD971" s="207"/>
      <c r="AE971" s="208"/>
      <c r="AF971" s="208"/>
      <c r="AG971" s="208"/>
      <c r="AH971" s="209"/>
      <c r="AI971" s="209"/>
      <c r="AJ971" s="210"/>
      <c r="AK971" s="210"/>
      <c r="AL971" s="210"/>
      <c r="AM971" s="210"/>
      <c r="AN971" s="210"/>
      <c r="AO971" s="210"/>
      <c r="AP971" s="210"/>
      <c r="AQ971" s="215" t="s">
        <v>2351</v>
      </c>
      <c r="AR971" s="105"/>
      <c r="AS971" s="105"/>
      <c r="AT971" s="105"/>
      <c r="AU971" s="105"/>
      <c r="AV971" s="105"/>
      <c r="AW971" s="105"/>
      <c r="AX971" s="105"/>
      <c r="AY971" s="105"/>
      <c r="AZ971" s="105"/>
      <c r="BA971" s="105"/>
      <c r="BB971" s="218"/>
      <c r="BC971" s="105"/>
      <c r="BD971" s="250"/>
      <c r="BE971" s="252" t="s">
        <v>2352</v>
      </c>
      <c r="BF971" s="147" t="e">
        <f>VLOOKUP($A971,#REF!,34,FALSE)</f>
        <v>#REF!</v>
      </c>
      <c r="BG971" s="147" t="e">
        <f>VLOOKUP($A971,#REF!,22,FALSE)</f>
        <v>#REF!</v>
      </c>
      <c r="BH971" s="149"/>
    </row>
    <row r="972" s="5" customFormat="1" ht="12.95" customHeight="1" spans="1:60">
      <c r="A972" s="10" t="s">
        <v>2353</v>
      </c>
      <c r="B972" s="38" t="e">
        <f>VLOOKUP($A972,#REF!,34,FALSE)</f>
        <v>#REF!</v>
      </c>
      <c r="C972" s="39" t="str">
        <f t="shared" si="175"/>
        <v>unused_DDR_XM3_B1DMI</v>
      </c>
      <c r="D972" s="40" t="e">
        <f>IF(LEN(VLOOKUP($A972,#REF!,8,FALSE)),LEFT(VLOOKUP($A972,#REF!,8,FALSE),LEN(VLOOKUP($A972,#REF!,8,FALSE))-2),"")</f>
        <v>#REF!</v>
      </c>
      <c r="E972" s="41" t="e">
        <f>IF(LEN(VLOOKUP($A972,#REF!,4,FALSE)),IF(INDEX(#REF!,MATCH($A972,#REF!,0),1),LEFT(VLOOKUP($A972,#REF!,4,FALSE),LEN(VLOOKUP($A972,#REF!,4,FALSE))-2),CONCATENATE(LEFT(VLOOKUP($A972,#REF!,4,FALSE),LEN(VLOOKUP($A972,#REF!,4,FALSE))-2),"*")),"")</f>
        <v>#REF!</v>
      </c>
      <c r="F972" s="42" t="e">
        <f>IF(LEN(VLOOKUP($A972,#REF!,5,FALSE)),IF(INDEX(#REF!,MATCH($A972,#REF!,0),2),LEFT(VLOOKUP($A972,#REF!,5,FALSE),LEN(VLOOKUP($A972,#REF!,5,FALSE))-2),CONCATENATE(LEFT(VLOOKUP($A972,#REF!,5,FALSE),LEN(VLOOKUP($A972,#REF!,5,FALSE))-2),"*")),"")</f>
        <v>#REF!</v>
      </c>
      <c r="G972" s="42" t="e">
        <f>IF(LEN(VLOOKUP($A972,#REF!,6,FALSE)),IF(INDEX(#REF!,MATCH($A972,#REF!,0),3),LEFT(VLOOKUP($A972,#REF!,6,FALSE),LEN(VLOOKUP($A972,#REF!,6,FALSE))-2),CONCATENATE(LEFT(VLOOKUP($A972,#REF!,6,FALSE),LEN(VLOOKUP($A972,#REF!,6,FALSE))-2),"*")),"")</f>
        <v>#REF!</v>
      </c>
      <c r="H972" s="43" t="e">
        <f>IF(LEN(VLOOKUP($A972,#REF!,7,FALSE)),IF(INDEX(#REF!,MATCH($A972,#REF!,0),4),LEFT(VLOOKUP($A972,#REF!,7,FALSE),LEN(VLOOKUP($A972,#REF!,7,FALSE))-2),CONCATENATE(LEFT(VLOOKUP($A972,#REF!,7,FALSE),LEN(VLOOKUP($A972,#REF!,7,FALSE))-2),"*")),"")</f>
        <v>#REF!</v>
      </c>
      <c r="I972" s="54" t="e">
        <f>IF(LEN(VLOOKUP($A972,#REF!,8,FALSE)),UPPER(RIGHT(VLOOKUP($A972,#REF!,8,FALSE),1)),"")</f>
        <v>#REF!</v>
      </c>
      <c r="J972" s="42" t="e">
        <f>IF(LEN(VLOOKUP($A972,#REF!,4,FALSE)),UPPER(RIGHT(VLOOKUP($A972,#REF!,4,FALSE),1)),"")</f>
        <v>#REF!</v>
      </c>
      <c r="K972" s="42" t="e">
        <f>IF(LEN(VLOOKUP($A972,#REF!,5,FALSE)),UPPER(RIGHT(VLOOKUP($A972,#REF!,5,FALSE),1)),"")</f>
        <v>#REF!</v>
      </c>
      <c r="L972" s="42" t="e">
        <f>IF(LEN(VLOOKUP($A972,#REF!,6,FALSE)),UPPER(RIGHT(VLOOKUP($A972,#REF!,6,FALSE),1)),"")</f>
        <v>#REF!</v>
      </c>
      <c r="M972" s="43" t="e">
        <f>IF(LEN(VLOOKUP($A972,#REF!,7,FALSE)),UPPER(RIGHT(VLOOKUP($A972,#REF!,7,FALSE),1)),"")</f>
        <v>#REF!</v>
      </c>
      <c r="N972" s="206"/>
      <c r="O972" s="206"/>
      <c r="P972" s="206"/>
      <c r="Q972" s="206"/>
      <c r="R972" s="206"/>
      <c r="S972" s="63" t="e">
        <f>HLOOKUP("Device Tree Pin Name",#REF!,MATCH($A972,#REF!,0),FALSE)</f>
        <v>#REF!</v>
      </c>
      <c r="T972" s="47" t="e">
        <f>HLOOKUP("power rail",#REF!,MATCH($A972,#REF!,0),FALSE)</f>
        <v>#REF!</v>
      </c>
      <c r="U972" s="62" t="e">
        <f>HLOOKUP("Wake Capable",#REF!,MATCH($A972,#REF!,0),FALSE)</f>
        <v>#REF!</v>
      </c>
      <c r="V972" s="62" t="e">
        <f>HLOOKUP("Strap",#REF!,MATCH($A972,#REF!,0),FALSE)</f>
        <v>#REF!</v>
      </c>
      <c r="W972" s="62"/>
      <c r="X972" s="62"/>
      <c r="Y972" s="62"/>
      <c r="Z972" s="47"/>
      <c r="AA972" s="47" t="e">
        <f>HLOOKUP("Pad type",#REF!,MATCH($A972,#REF!,0),FALSE)</f>
        <v>#REF!</v>
      </c>
      <c r="AB972" s="63"/>
      <c r="AC972" s="63" t="e">
        <f>HLOOKUP("POR Pin State",#REF!,MATCH($A972,#REF!,0),FALSE)</f>
        <v>#REF!</v>
      </c>
      <c r="AD972" s="207"/>
      <c r="AE972" s="208"/>
      <c r="AF972" s="208"/>
      <c r="AG972" s="208"/>
      <c r="AH972" s="209"/>
      <c r="AI972" s="209"/>
      <c r="AJ972" s="210"/>
      <c r="AK972" s="210"/>
      <c r="AL972" s="210"/>
      <c r="AM972" s="210"/>
      <c r="AN972" s="210"/>
      <c r="AO972" s="210"/>
      <c r="AP972" s="210"/>
      <c r="AQ972" s="215" t="s">
        <v>2353</v>
      </c>
      <c r="AR972" s="105"/>
      <c r="AS972" s="105"/>
      <c r="AT972" s="105"/>
      <c r="AU972" s="105"/>
      <c r="AV972" s="105"/>
      <c r="AW972" s="105"/>
      <c r="AX972" s="105"/>
      <c r="AY972" s="105"/>
      <c r="AZ972" s="105"/>
      <c r="BA972" s="105"/>
      <c r="BB972" s="218"/>
      <c r="BC972" s="105"/>
      <c r="BD972" s="250"/>
      <c r="BE972" s="252" t="s">
        <v>2354</v>
      </c>
      <c r="BF972" s="147" t="e">
        <f>VLOOKUP($A972,#REF!,34,FALSE)</f>
        <v>#REF!</v>
      </c>
      <c r="BG972" s="147" t="e">
        <f>VLOOKUP($A972,#REF!,22,FALSE)</f>
        <v>#REF!</v>
      </c>
      <c r="BH972" s="149"/>
    </row>
    <row r="973" s="5" customFormat="1" ht="12.95" customHeight="1" spans="1:60">
      <c r="A973" s="48" t="s">
        <v>2355</v>
      </c>
      <c r="B973" s="38" t="e">
        <f>VLOOKUP($A973,#REF!,34,FALSE)</f>
        <v>#REF!</v>
      </c>
      <c r="C973" s="39" t="str">
        <f t="shared" si="175"/>
        <v>unused_DDR_XM3_B1WCK_P</v>
      </c>
      <c r="D973" s="40" t="e">
        <f>IF(LEN(VLOOKUP($A973,#REF!,8,FALSE)),LEFT(VLOOKUP($A973,#REF!,8,FALSE),LEN(VLOOKUP($A973,#REF!,8,FALSE))-2),"")</f>
        <v>#REF!</v>
      </c>
      <c r="E973" s="41" t="e">
        <f>IF(LEN(VLOOKUP($A973,#REF!,4,FALSE)),IF(INDEX(#REF!,MATCH($A973,#REF!,0),1),LEFT(VLOOKUP($A973,#REF!,4,FALSE),LEN(VLOOKUP($A973,#REF!,4,FALSE))-2),CONCATENATE(LEFT(VLOOKUP($A973,#REF!,4,FALSE),LEN(VLOOKUP($A973,#REF!,4,FALSE))-2),"*")),"")</f>
        <v>#REF!</v>
      </c>
      <c r="F973" s="42" t="e">
        <f>IF(LEN(VLOOKUP($A973,#REF!,5,FALSE)),IF(INDEX(#REF!,MATCH($A973,#REF!,0),2),LEFT(VLOOKUP($A973,#REF!,5,FALSE),LEN(VLOOKUP($A973,#REF!,5,FALSE))-2),CONCATENATE(LEFT(VLOOKUP($A973,#REF!,5,FALSE),LEN(VLOOKUP($A973,#REF!,5,FALSE))-2),"*")),"")</f>
        <v>#REF!</v>
      </c>
      <c r="G973" s="42" t="e">
        <f>IF(LEN(VLOOKUP($A973,#REF!,6,FALSE)),IF(INDEX(#REF!,MATCH($A973,#REF!,0),3),LEFT(VLOOKUP($A973,#REF!,6,FALSE),LEN(VLOOKUP($A973,#REF!,6,FALSE))-2),CONCATENATE(LEFT(VLOOKUP($A973,#REF!,6,FALSE),LEN(VLOOKUP($A973,#REF!,6,FALSE))-2),"*")),"")</f>
        <v>#REF!</v>
      </c>
      <c r="H973" s="43" t="e">
        <f>IF(LEN(VLOOKUP($A973,#REF!,7,FALSE)),IF(INDEX(#REF!,MATCH($A973,#REF!,0),4),LEFT(VLOOKUP($A973,#REF!,7,FALSE),LEN(VLOOKUP($A973,#REF!,7,FALSE))-2),CONCATENATE(LEFT(VLOOKUP($A973,#REF!,7,FALSE),LEN(VLOOKUP($A973,#REF!,7,FALSE))-2),"*")),"")</f>
        <v>#REF!</v>
      </c>
      <c r="I973" s="54" t="e">
        <f>IF(LEN(VLOOKUP($A973,#REF!,8,FALSE)),UPPER(RIGHT(VLOOKUP($A973,#REF!,8,FALSE),1)),"")</f>
        <v>#REF!</v>
      </c>
      <c r="J973" s="42" t="e">
        <f>IF(LEN(VLOOKUP($A973,#REF!,4,FALSE)),UPPER(RIGHT(VLOOKUP($A973,#REF!,4,FALSE),1)),"")</f>
        <v>#REF!</v>
      </c>
      <c r="K973" s="42" t="e">
        <f>IF(LEN(VLOOKUP($A973,#REF!,5,FALSE)),UPPER(RIGHT(VLOOKUP($A973,#REF!,5,FALSE),1)),"")</f>
        <v>#REF!</v>
      </c>
      <c r="L973" s="42" t="e">
        <f>IF(LEN(VLOOKUP($A973,#REF!,6,FALSE)),UPPER(RIGHT(VLOOKUP($A973,#REF!,6,FALSE),1)),"")</f>
        <v>#REF!</v>
      </c>
      <c r="M973" s="43" t="e">
        <f>IF(LEN(VLOOKUP($A973,#REF!,7,FALSE)),UPPER(RIGHT(VLOOKUP($A973,#REF!,7,FALSE),1)),"")</f>
        <v>#REF!</v>
      </c>
      <c r="N973" s="206"/>
      <c r="O973" s="206"/>
      <c r="P973" s="206"/>
      <c r="Q973" s="206"/>
      <c r="R973" s="206"/>
      <c r="S973" s="63" t="e">
        <f>HLOOKUP("Device Tree Pin Name",#REF!,MATCH($A973,#REF!,0),FALSE)</f>
        <v>#REF!</v>
      </c>
      <c r="T973" s="47" t="e">
        <f>HLOOKUP("power rail",#REF!,MATCH($A973,#REF!,0),FALSE)</f>
        <v>#REF!</v>
      </c>
      <c r="U973" s="62" t="e">
        <f>HLOOKUP("Wake Capable",#REF!,MATCH($A973,#REF!,0),FALSE)</f>
        <v>#REF!</v>
      </c>
      <c r="V973" s="62" t="e">
        <f>HLOOKUP("Strap",#REF!,MATCH($A973,#REF!,0),FALSE)</f>
        <v>#REF!</v>
      </c>
      <c r="W973" s="62"/>
      <c r="X973" s="62"/>
      <c r="Y973" s="62"/>
      <c r="Z973" s="47"/>
      <c r="AA973" s="47" t="e">
        <f>HLOOKUP("Pad type",#REF!,MATCH($A973,#REF!,0),FALSE)</f>
        <v>#REF!</v>
      </c>
      <c r="AB973" s="63"/>
      <c r="AC973" s="63" t="e">
        <f>HLOOKUP("POR Pin State",#REF!,MATCH($A973,#REF!,0),FALSE)</f>
        <v>#REF!</v>
      </c>
      <c r="AD973" s="207"/>
      <c r="AE973" s="208"/>
      <c r="AF973" s="208"/>
      <c r="AG973" s="208"/>
      <c r="AH973" s="209"/>
      <c r="AI973" s="209"/>
      <c r="AJ973" s="210"/>
      <c r="AK973" s="210"/>
      <c r="AL973" s="210"/>
      <c r="AM973" s="210"/>
      <c r="AN973" s="210"/>
      <c r="AO973" s="210"/>
      <c r="AP973" s="210"/>
      <c r="AQ973" s="215" t="s">
        <v>2355</v>
      </c>
      <c r="AR973" s="105"/>
      <c r="AS973" s="105"/>
      <c r="AT973" s="105"/>
      <c r="AU973" s="105"/>
      <c r="AV973" s="105"/>
      <c r="AW973" s="105"/>
      <c r="AX973" s="105"/>
      <c r="AY973" s="105"/>
      <c r="AZ973" s="105"/>
      <c r="BA973" s="105"/>
      <c r="BB973" s="218"/>
      <c r="BC973" s="105"/>
      <c r="BD973" s="250"/>
      <c r="BE973" s="252" t="s">
        <v>2356</v>
      </c>
      <c r="BF973" s="147" t="e">
        <f>VLOOKUP($A973,#REF!,34,FALSE)</f>
        <v>#REF!</v>
      </c>
      <c r="BG973" s="147" t="e">
        <f>VLOOKUP($A973,#REF!,22,FALSE)</f>
        <v>#REF!</v>
      </c>
      <c r="BH973" s="149"/>
    </row>
    <row r="974" s="5" customFormat="1" ht="12.95" customHeight="1" spans="1:60">
      <c r="A974" s="48" t="s">
        <v>2357</v>
      </c>
      <c r="B974" s="38" t="e">
        <f>VLOOKUP($A974,#REF!,34,FALSE)</f>
        <v>#REF!</v>
      </c>
      <c r="C974" s="39" t="str">
        <f t="shared" si="175"/>
        <v>unused_DDR_XM3_B1WCK_N</v>
      </c>
      <c r="D974" s="40" t="e">
        <f>IF(LEN(VLOOKUP($A974,#REF!,8,FALSE)),LEFT(VLOOKUP($A974,#REF!,8,FALSE),LEN(VLOOKUP($A974,#REF!,8,FALSE))-2),"")</f>
        <v>#REF!</v>
      </c>
      <c r="E974" s="41" t="e">
        <f>IF(LEN(VLOOKUP($A974,#REF!,4,FALSE)),IF(INDEX(#REF!,MATCH($A974,#REF!,0),1),LEFT(VLOOKUP($A974,#REF!,4,FALSE),LEN(VLOOKUP($A974,#REF!,4,FALSE))-2),CONCATENATE(LEFT(VLOOKUP($A974,#REF!,4,FALSE),LEN(VLOOKUP($A974,#REF!,4,FALSE))-2),"*")),"")</f>
        <v>#REF!</v>
      </c>
      <c r="F974" s="42" t="e">
        <f>IF(LEN(VLOOKUP($A974,#REF!,5,FALSE)),IF(INDEX(#REF!,MATCH($A974,#REF!,0),2),LEFT(VLOOKUP($A974,#REF!,5,FALSE),LEN(VLOOKUP($A974,#REF!,5,FALSE))-2),CONCATENATE(LEFT(VLOOKUP($A974,#REF!,5,FALSE),LEN(VLOOKUP($A974,#REF!,5,FALSE))-2),"*")),"")</f>
        <v>#REF!</v>
      </c>
      <c r="G974" s="42" t="e">
        <f>IF(LEN(VLOOKUP($A974,#REF!,6,FALSE)),IF(INDEX(#REF!,MATCH($A974,#REF!,0),3),LEFT(VLOOKUP($A974,#REF!,6,FALSE),LEN(VLOOKUP($A974,#REF!,6,FALSE))-2),CONCATENATE(LEFT(VLOOKUP($A974,#REF!,6,FALSE),LEN(VLOOKUP($A974,#REF!,6,FALSE))-2),"*")),"")</f>
        <v>#REF!</v>
      </c>
      <c r="H974" s="43" t="e">
        <f>IF(LEN(VLOOKUP($A974,#REF!,7,FALSE)),IF(INDEX(#REF!,MATCH($A974,#REF!,0),4),LEFT(VLOOKUP($A974,#REF!,7,FALSE),LEN(VLOOKUP($A974,#REF!,7,FALSE))-2),CONCATENATE(LEFT(VLOOKUP($A974,#REF!,7,FALSE),LEN(VLOOKUP($A974,#REF!,7,FALSE))-2),"*")),"")</f>
        <v>#REF!</v>
      </c>
      <c r="I974" s="54" t="e">
        <f>IF(LEN(VLOOKUP($A974,#REF!,8,FALSE)),UPPER(RIGHT(VLOOKUP($A974,#REF!,8,FALSE),1)),"")</f>
        <v>#REF!</v>
      </c>
      <c r="J974" s="42" t="e">
        <f>IF(LEN(VLOOKUP($A974,#REF!,4,FALSE)),UPPER(RIGHT(VLOOKUP($A974,#REF!,4,FALSE),1)),"")</f>
        <v>#REF!</v>
      </c>
      <c r="K974" s="42" t="e">
        <f>IF(LEN(VLOOKUP($A974,#REF!,5,FALSE)),UPPER(RIGHT(VLOOKUP($A974,#REF!,5,FALSE),1)),"")</f>
        <v>#REF!</v>
      </c>
      <c r="L974" s="42" t="e">
        <f>IF(LEN(VLOOKUP($A974,#REF!,6,FALSE)),UPPER(RIGHT(VLOOKUP($A974,#REF!,6,FALSE),1)),"")</f>
        <v>#REF!</v>
      </c>
      <c r="M974" s="43" t="e">
        <f>IF(LEN(VLOOKUP($A974,#REF!,7,FALSE)),UPPER(RIGHT(VLOOKUP($A974,#REF!,7,FALSE),1)),"")</f>
        <v>#REF!</v>
      </c>
      <c r="N974" s="206"/>
      <c r="O974" s="206"/>
      <c r="P974" s="206"/>
      <c r="Q974" s="206"/>
      <c r="R974" s="206"/>
      <c r="S974" s="63" t="e">
        <f>HLOOKUP("Device Tree Pin Name",#REF!,MATCH($A974,#REF!,0),FALSE)</f>
        <v>#REF!</v>
      </c>
      <c r="T974" s="47" t="e">
        <f>HLOOKUP("power rail",#REF!,MATCH($A974,#REF!,0),FALSE)</f>
        <v>#REF!</v>
      </c>
      <c r="U974" s="62" t="e">
        <f>HLOOKUP("Wake Capable",#REF!,MATCH($A974,#REF!,0),FALSE)</f>
        <v>#REF!</v>
      </c>
      <c r="V974" s="62" t="e">
        <f>HLOOKUP("Strap",#REF!,MATCH($A974,#REF!,0),FALSE)</f>
        <v>#REF!</v>
      </c>
      <c r="W974" s="62"/>
      <c r="X974" s="62"/>
      <c r="Y974" s="62"/>
      <c r="Z974" s="47"/>
      <c r="AA974" s="47" t="e">
        <f>HLOOKUP("Pad type",#REF!,MATCH($A974,#REF!,0),FALSE)</f>
        <v>#REF!</v>
      </c>
      <c r="AB974" s="63"/>
      <c r="AC974" s="63" t="e">
        <f>HLOOKUP("POR Pin State",#REF!,MATCH($A974,#REF!,0),FALSE)</f>
        <v>#REF!</v>
      </c>
      <c r="AD974" s="207"/>
      <c r="AE974" s="208"/>
      <c r="AF974" s="208"/>
      <c r="AG974" s="208"/>
      <c r="AH974" s="209"/>
      <c r="AI974" s="209"/>
      <c r="AJ974" s="210"/>
      <c r="AK974" s="210"/>
      <c r="AL974" s="210"/>
      <c r="AM974" s="210"/>
      <c r="AN974" s="210"/>
      <c r="AO974" s="210"/>
      <c r="AP974" s="210"/>
      <c r="AQ974" s="215" t="s">
        <v>2357</v>
      </c>
      <c r="AR974" s="105"/>
      <c r="AS974" s="105"/>
      <c r="AT974" s="105"/>
      <c r="AU974" s="105"/>
      <c r="AV974" s="105"/>
      <c r="AW974" s="105"/>
      <c r="AX974" s="105"/>
      <c r="AY974" s="105"/>
      <c r="AZ974" s="105"/>
      <c r="BA974" s="105"/>
      <c r="BB974" s="218"/>
      <c r="BC974" s="105"/>
      <c r="BD974" s="250"/>
      <c r="BE974" s="252" t="s">
        <v>2358</v>
      </c>
      <c r="BF974" s="147" t="e">
        <f>VLOOKUP($A974,#REF!,34,FALSE)</f>
        <v>#REF!</v>
      </c>
      <c r="BG974" s="147" t="e">
        <f>VLOOKUP($A974,#REF!,22,FALSE)</f>
        <v>#REF!</v>
      </c>
      <c r="BH974" s="149"/>
    </row>
    <row r="975" s="5" customFormat="1" ht="12.95" customHeight="1" spans="1:60">
      <c r="A975" s="48" t="s">
        <v>2359</v>
      </c>
      <c r="B975" s="38" t="e">
        <f>VLOOKUP($A975,#REF!,34,FALSE)</f>
        <v>#REF!</v>
      </c>
      <c r="C975" s="39" t="str">
        <f t="shared" si="175"/>
        <v>unused_DDR_XM3_B1RDQS_P</v>
      </c>
      <c r="D975" s="40" t="e">
        <f>IF(LEN(VLOOKUP($A975,#REF!,8,FALSE)),LEFT(VLOOKUP($A975,#REF!,8,FALSE),LEN(VLOOKUP($A975,#REF!,8,FALSE))-2),"")</f>
        <v>#REF!</v>
      </c>
      <c r="E975" s="41" t="e">
        <f>IF(LEN(VLOOKUP($A975,#REF!,4,FALSE)),IF(INDEX(#REF!,MATCH($A975,#REF!,0),1),LEFT(VLOOKUP($A975,#REF!,4,FALSE),LEN(VLOOKUP($A975,#REF!,4,FALSE))-2),CONCATENATE(LEFT(VLOOKUP($A975,#REF!,4,FALSE),LEN(VLOOKUP($A975,#REF!,4,FALSE))-2),"*")),"")</f>
        <v>#REF!</v>
      </c>
      <c r="F975" s="42" t="e">
        <f>IF(LEN(VLOOKUP($A975,#REF!,5,FALSE)),IF(INDEX(#REF!,MATCH($A975,#REF!,0),2),LEFT(VLOOKUP($A975,#REF!,5,FALSE),LEN(VLOOKUP($A975,#REF!,5,FALSE))-2),CONCATENATE(LEFT(VLOOKUP($A975,#REF!,5,FALSE),LEN(VLOOKUP($A975,#REF!,5,FALSE))-2),"*")),"")</f>
        <v>#REF!</v>
      </c>
      <c r="G975" s="42" t="e">
        <f>IF(LEN(VLOOKUP($A975,#REF!,6,FALSE)),IF(INDEX(#REF!,MATCH($A975,#REF!,0),3),LEFT(VLOOKUP($A975,#REF!,6,FALSE),LEN(VLOOKUP($A975,#REF!,6,FALSE))-2),CONCATENATE(LEFT(VLOOKUP($A975,#REF!,6,FALSE),LEN(VLOOKUP($A975,#REF!,6,FALSE))-2),"*")),"")</f>
        <v>#REF!</v>
      </c>
      <c r="H975" s="43" t="e">
        <f>IF(LEN(VLOOKUP($A975,#REF!,7,FALSE)),IF(INDEX(#REF!,MATCH($A975,#REF!,0),4),LEFT(VLOOKUP($A975,#REF!,7,FALSE),LEN(VLOOKUP($A975,#REF!,7,FALSE))-2),CONCATENATE(LEFT(VLOOKUP($A975,#REF!,7,FALSE),LEN(VLOOKUP($A975,#REF!,7,FALSE))-2),"*")),"")</f>
        <v>#REF!</v>
      </c>
      <c r="I975" s="54" t="e">
        <f>IF(LEN(VLOOKUP($A975,#REF!,8,FALSE)),UPPER(RIGHT(VLOOKUP($A975,#REF!,8,FALSE),1)),"")</f>
        <v>#REF!</v>
      </c>
      <c r="J975" s="42" t="e">
        <f>IF(LEN(VLOOKUP($A975,#REF!,4,FALSE)),UPPER(RIGHT(VLOOKUP($A975,#REF!,4,FALSE),1)),"")</f>
        <v>#REF!</v>
      </c>
      <c r="K975" s="42" t="e">
        <f>IF(LEN(VLOOKUP($A975,#REF!,5,FALSE)),UPPER(RIGHT(VLOOKUP($A975,#REF!,5,FALSE),1)),"")</f>
        <v>#REF!</v>
      </c>
      <c r="L975" s="42" t="e">
        <f>IF(LEN(VLOOKUP($A975,#REF!,6,FALSE)),UPPER(RIGHT(VLOOKUP($A975,#REF!,6,FALSE),1)),"")</f>
        <v>#REF!</v>
      </c>
      <c r="M975" s="43" t="e">
        <f>IF(LEN(VLOOKUP($A975,#REF!,7,FALSE)),UPPER(RIGHT(VLOOKUP($A975,#REF!,7,FALSE),1)),"")</f>
        <v>#REF!</v>
      </c>
      <c r="N975" s="206"/>
      <c r="O975" s="206"/>
      <c r="P975" s="206"/>
      <c r="Q975" s="206"/>
      <c r="R975" s="206"/>
      <c r="S975" s="63" t="e">
        <f>HLOOKUP("Device Tree Pin Name",#REF!,MATCH($A975,#REF!,0),FALSE)</f>
        <v>#REF!</v>
      </c>
      <c r="T975" s="47" t="e">
        <f>HLOOKUP("power rail",#REF!,MATCH($A975,#REF!,0),FALSE)</f>
        <v>#REF!</v>
      </c>
      <c r="U975" s="62" t="e">
        <f>HLOOKUP("Wake Capable",#REF!,MATCH($A975,#REF!,0),FALSE)</f>
        <v>#REF!</v>
      </c>
      <c r="V975" s="62" t="e">
        <f>HLOOKUP("Strap",#REF!,MATCH($A975,#REF!,0),FALSE)</f>
        <v>#REF!</v>
      </c>
      <c r="W975" s="62"/>
      <c r="X975" s="62"/>
      <c r="Y975" s="62"/>
      <c r="Z975" s="47"/>
      <c r="AA975" s="47" t="e">
        <f>HLOOKUP("Pad type",#REF!,MATCH($A975,#REF!,0),FALSE)</f>
        <v>#REF!</v>
      </c>
      <c r="AB975" s="63"/>
      <c r="AC975" s="63" t="e">
        <f>HLOOKUP("POR Pin State",#REF!,MATCH($A975,#REF!,0),FALSE)</f>
        <v>#REF!</v>
      </c>
      <c r="AD975" s="207"/>
      <c r="AE975" s="208"/>
      <c r="AF975" s="208"/>
      <c r="AG975" s="208"/>
      <c r="AH975" s="209"/>
      <c r="AI975" s="209"/>
      <c r="AJ975" s="210"/>
      <c r="AK975" s="210"/>
      <c r="AL975" s="210"/>
      <c r="AM975" s="210"/>
      <c r="AN975" s="210"/>
      <c r="AO975" s="210"/>
      <c r="AP975" s="210"/>
      <c r="AQ975" s="215" t="s">
        <v>2359</v>
      </c>
      <c r="AR975" s="105"/>
      <c r="AS975" s="105"/>
      <c r="AT975" s="105"/>
      <c r="AU975" s="105"/>
      <c r="AV975" s="105"/>
      <c r="AW975" s="105"/>
      <c r="AX975" s="105"/>
      <c r="AY975" s="105"/>
      <c r="AZ975" s="105"/>
      <c r="BA975" s="105"/>
      <c r="BB975" s="218"/>
      <c r="BC975" s="105"/>
      <c r="BD975" s="250"/>
      <c r="BE975" s="252" t="s">
        <v>2360</v>
      </c>
      <c r="BF975" s="147" t="e">
        <f>VLOOKUP($A975,#REF!,34,FALSE)</f>
        <v>#REF!</v>
      </c>
      <c r="BG975" s="147" t="e">
        <f>VLOOKUP($A975,#REF!,22,FALSE)</f>
        <v>#REF!</v>
      </c>
      <c r="BH975" s="149"/>
    </row>
    <row r="976" s="5" customFormat="1" ht="12.95" customHeight="1" spans="1:60">
      <c r="A976" s="48" t="s">
        <v>2361</v>
      </c>
      <c r="B976" s="38" t="e">
        <f>VLOOKUP($A976,#REF!,34,FALSE)</f>
        <v>#REF!</v>
      </c>
      <c r="C976" s="39" t="str">
        <f t="shared" si="175"/>
        <v>unused_DDR_XM3_B1RDQS_N</v>
      </c>
      <c r="D976" s="40" t="e">
        <f>IF(LEN(VLOOKUP($A976,#REF!,8,FALSE)),LEFT(VLOOKUP($A976,#REF!,8,FALSE),LEN(VLOOKUP($A976,#REF!,8,FALSE))-2),"")</f>
        <v>#REF!</v>
      </c>
      <c r="E976" s="41" t="e">
        <f>IF(LEN(VLOOKUP($A976,#REF!,4,FALSE)),IF(INDEX(#REF!,MATCH($A976,#REF!,0),1),LEFT(VLOOKUP($A976,#REF!,4,FALSE),LEN(VLOOKUP($A976,#REF!,4,FALSE))-2),CONCATENATE(LEFT(VLOOKUP($A976,#REF!,4,FALSE),LEN(VLOOKUP($A976,#REF!,4,FALSE))-2),"*")),"")</f>
        <v>#REF!</v>
      </c>
      <c r="F976" s="42" t="e">
        <f>IF(LEN(VLOOKUP($A976,#REF!,5,FALSE)),IF(INDEX(#REF!,MATCH($A976,#REF!,0),2),LEFT(VLOOKUP($A976,#REF!,5,FALSE),LEN(VLOOKUP($A976,#REF!,5,FALSE))-2),CONCATENATE(LEFT(VLOOKUP($A976,#REF!,5,FALSE),LEN(VLOOKUP($A976,#REF!,5,FALSE))-2),"*")),"")</f>
        <v>#REF!</v>
      </c>
      <c r="G976" s="42" t="e">
        <f>IF(LEN(VLOOKUP($A976,#REF!,6,FALSE)),IF(INDEX(#REF!,MATCH($A976,#REF!,0),3),LEFT(VLOOKUP($A976,#REF!,6,FALSE),LEN(VLOOKUP($A976,#REF!,6,FALSE))-2),CONCATENATE(LEFT(VLOOKUP($A976,#REF!,6,FALSE),LEN(VLOOKUP($A976,#REF!,6,FALSE))-2),"*")),"")</f>
        <v>#REF!</v>
      </c>
      <c r="H976" s="43" t="e">
        <f>IF(LEN(VLOOKUP($A976,#REF!,7,FALSE)),IF(INDEX(#REF!,MATCH($A976,#REF!,0),4),LEFT(VLOOKUP($A976,#REF!,7,FALSE),LEN(VLOOKUP($A976,#REF!,7,FALSE))-2),CONCATENATE(LEFT(VLOOKUP($A976,#REF!,7,FALSE),LEN(VLOOKUP($A976,#REF!,7,FALSE))-2),"*")),"")</f>
        <v>#REF!</v>
      </c>
      <c r="I976" s="54" t="e">
        <f>IF(LEN(VLOOKUP($A976,#REF!,8,FALSE)),UPPER(RIGHT(VLOOKUP($A976,#REF!,8,FALSE),1)),"")</f>
        <v>#REF!</v>
      </c>
      <c r="J976" s="42" t="e">
        <f>IF(LEN(VLOOKUP($A976,#REF!,4,FALSE)),UPPER(RIGHT(VLOOKUP($A976,#REF!,4,FALSE),1)),"")</f>
        <v>#REF!</v>
      </c>
      <c r="K976" s="42" t="e">
        <f>IF(LEN(VLOOKUP($A976,#REF!,5,FALSE)),UPPER(RIGHT(VLOOKUP($A976,#REF!,5,FALSE),1)),"")</f>
        <v>#REF!</v>
      </c>
      <c r="L976" s="42" t="e">
        <f>IF(LEN(VLOOKUP($A976,#REF!,6,FALSE)),UPPER(RIGHT(VLOOKUP($A976,#REF!,6,FALSE),1)),"")</f>
        <v>#REF!</v>
      </c>
      <c r="M976" s="43" t="e">
        <f>IF(LEN(VLOOKUP($A976,#REF!,7,FALSE)),UPPER(RIGHT(VLOOKUP($A976,#REF!,7,FALSE),1)),"")</f>
        <v>#REF!</v>
      </c>
      <c r="N976" s="206"/>
      <c r="O976" s="206"/>
      <c r="P976" s="206"/>
      <c r="Q976" s="206"/>
      <c r="R976" s="206"/>
      <c r="S976" s="63" t="e">
        <f>HLOOKUP("Device Tree Pin Name",#REF!,MATCH($A976,#REF!,0),FALSE)</f>
        <v>#REF!</v>
      </c>
      <c r="T976" s="47" t="e">
        <f>HLOOKUP("power rail",#REF!,MATCH($A976,#REF!,0),FALSE)</f>
        <v>#REF!</v>
      </c>
      <c r="U976" s="62" t="e">
        <f>HLOOKUP("Wake Capable",#REF!,MATCH($A976,#REF!,0),FALSE)</f>
        <v>#REF!</v>
      </c>
      <c r="V976" s="62" t="e">
        <f>HLOOKUP("Strap",#REF!,MATCH($A976,#REF!,0),FALSE)</f>
        <v>#REF!</v>
      </c>
      <c r="W976" s="62"/>
      <c r="X976" s="62"/>
      <c r="Y976" s="62"/>
      <c r="Z976" s="47"/>
      <c r="AA976" s="47" t="e">
        <f>HLOOKUP("Pad type",#REF!,MATCH($A976,#REF!,0),FALSE)</f>
        <v>#REF!</v>
      </c>
      <c r="AB976" s="63"/>
      <c r="AC976" s="63" t="e">
        <f>HLOOKUP("POR Pin State",#REF!,MATCH($A976,#REF!,0),FALSE)</f>
        <v>#REF!</v>
      </c>
      <c r="AD976" s="207"/>
      <c r="AE976" s="208"/>
      <c r="AF976" s="208"/>
      <c r="AG976" s="208"/>
      <c r="AH976" s="209"/>
      <c r="AI976" s="209"/>
      <c r="AJ976" s="210"/>
      <c r="AK976" s="210"/>
      <c r="AL976" s="210"/>
      <c r="AM976" s="210"/>
      <c r="AN976" s="210"/>
      <c r="AO976" s="210"/>
      <c r="AP976" s="210"/>
      <c r="AQ976" s="215" t="s">
        <v>2361</v>
      </c>
      <c r="AR976" s="105"/>
      <c r="AS976" s="105"/>
      <c r="AT976" s="105"/>
      <c r="AU976" s="105"/>
      <c r="AV976" s="105"/>
      <c r="AW976" s="105"/>
      <c r="AX976" s="105"/>
      <c r="AY976" s="105"/>
      <c r="AZ976" s="105"/>
      <c r="BA976" s="105"/>
      <c r="BB976" s="218"/>
      <c r="BC976" s="105"/>
      <c r="BD976" s="250"/>
      <c r="BE976" s="252" t="s">
        <v>2362</v>
      </c>
      <c r="BF976" s="147" t="e">
        <f>VLOOKUP($A976,#REF!,34,FALSE)</f>
        <v>#REF!</v>
      </c>
      <c r="BG976" s="147" t="e">
        <f>VLOOKUP($A976,#REF!,22,FALSE)</f>
        <v>#REF!</v>
      </c>
      <c r="BH976" s="149"/>
    </row>
    <row r="977" s="5" customFormat="1" ht="12.95" customHeight="1" spans="1:60">
      <c r="A977" s="48" t="s">
        <v>2363</v>
      </c>
      <c r="B977" s="38" t="e">
        <f>VLOOKUP($A977,#REF!,34,FALSE)</f>
        <v>#REF!</v>
      </c>
      <c r="C977" s="39" t="str">
        <f t="shared" si="175"/>
        <v>unused_DDR_XM3_B2A_CA0</v>
      </c>
      <c r="D977" s="40" t="e">
        <f>IF(LEN(VLOOKUP($A977,#REF!,8,FALSE)),LEFT(VLOOKUP($A977,#REF!,8,FALSE),LEN(VLOOKUP($A977,#REF!,8,FALSE))-2),"")</f>
        <v>#REF!</v>
      </c>
      <c r="E977" s="41" t="e">
        <f>IF(LEN(VLOOKUP($A977,#REF!,4,FALSE)),IF(INDEX(#REF!,MATCH($A977,#REF!,0),1),LEFT(VLOOKUP($A977,#REF!,4,FALSE),LEN(VLOOKUP($A977,#REF!,4,FALSE))-2),CONCATENATE(LEFT(VLOOKUP($A977,#REF!,4,FALSE),LEN(VLOOKUP($A977,#REF!,4,FALSE))-2),"*")),"")</f>
        <v>#REF!</v>
      </c>
      <c r="F977" s="42" t="e">
        <f>IF(LEN(VLOOKUP($A977,#REF!,5,FALSE)),IF(INDEX(#REF!,MATCH($A977,#REF!,0),2),LEFT(VLOOKUP($A977,#REF!,5,FALSE),LEN(VLOOKUP($A977,#REF!,5,FALSE))-2),CONCATENATE(LEFT(VLOOKUP($A977,#REF!,5,FALSE),LEN(VLOOKUP($A977,#REF!,5,FALSE))-2),"*")),"")</f>
        <v>#REF!</v>
      </c>
      <c r="G977" s="42" t="e">
        <f>IF(LEN(VLOOKUP($A977,#REF!,6,FALSE)),IF(INDEX(#REF!,MATCH($A977,#REF!,0),3),LEFT(VLOOKUP($A977,#REF!,6,FALSE),LEN(VLOOKUP($A977,#REF!,6,FALSE))-2),CONCATENATE(LEFT(VLOOKUP($A977,#REF!,6,FALSE),LEN(VLOOKUP($A977,#REF!,6,FALSE))-2),"*")),"")</f>
        <v>#REF!</v>
      </c>
      <c r="H977" s="43" t="e">
        <f>IF(LEN(VLOOKUP($A977,#REF!,7,FALSE)),IF(INDEX(#REF!,MATCH($A977,#REF!,0),4),LEFT(VLOOKUP($A977,#REF!,7,FALSE),LEN(VLOOKUP($A977,#REF!,7,FALSE))-2),CONCATENATE(LEFT(VLOOKUP($A977,#REF!,7,FALSE),LEN(VLOOKUP($A977,#REF!,7,FALSE))-2),"*")),"")</f>
        <v>#REF!</v>
      </c>
      <c r="I977" s="54" t="e">
        <f>IF(LEN(VLOOKUP($A977,#REF!,8,FALSE)),UPPER(RIGHT(VLOOKUP($A977,#REF!,8,FALSE),1)),"")</f>
        <v>#REF!</v>
      </c>
      <c r="J977" s="42" t="e">
        <f>IF(LEN(VLOOKUP($A977,#REF!,4,FALSE)),UPPER(RIGHT(VLOOKUP($A977,#REF!,4,FALSE),1)),"")</f>
        <v>#REF!</v>
      </c>
      <c r="K977" s="42" t="e">
        <f>IF(LEN(VLOOKUP($A977,#REF!,5,FALSE)),UPPER(RIGHT(VLOOKUP($A977,#REF!,5,FALSE),1)),"")</f>
        <v>#REF!</v>
      </c>
      <c r="L977" s="42" t="e">
        <f>IF(LEN(VLOOKUP($A977,#REF!,6,FALSE)),UPPER(RIGHT(VLOOKUP($A977,#REF!,6,FALSE),1)),"")</f>
        <v>#REF!</v>
      </c>
      <c r="M977" s="43" t="e">
        <f>IF(LEN(VLOOKUP($A977,#REF!,7,FALSE)),UPPER(RIGHT(VLOOKUP($A977,#REF!,7,FALSE),1)),"")</f>
        <v>#REF!</v>
      </c>
      <c r="N977" s="206"/>
      <c r="O977" s="206"/>
      <c r="P977" s="206"/>
      <c r="Q977" s="206"/>
      <c r="R977" s="206"/>
      <c r="S977" s="63" t="e">
        <f>HLOOKUP("Device Tree Pin Name",#REF!,MATCH($A977,#REF!,0),FALSE)</f>
        <v>#REF!</v>
      </c>
      <c r="T977" s="47" t="e">
        <f>HLOOKUP("power rail",#REF!,MATCH($A977,#REF!,0),FALSE)</f>
        <v>#REF!</v>
      </c>
      <c r="U977" s="62" t="e">
        <f>HLOOKUP("Wake Capable",#REF!,MATCH($A977,#REF!,0),FALSE)</f>
        <v>#REF!</v>
      </c>
      <c r="V977" s="62" t="e">
        <f>HLOOKUP("Strap",#REF!,MATCH($A977,#REF!,0),FALSE)</f>
        <v>#REF!</v>
      </c>
      <c r="W977" s="62"/>
      <c r="X977" s="62"/>
      <c r="Y977" s="62"/>
      <c r="Z977" s="47"/>
      <c r="AA977" s="47" t="e">
        <f>HLOOKUP("Pad type",#REF!,MATCH($A977,#REF!,0),FALSE)</f>
        <v>#REF!</v>
      </c>
      <c r="AB977" s="63"/>
      <c r="AC977" s="63" t="e">
        <f>HLOOKUP("POR Pin State",#REF!,MATCH($A977,#REF!,0),FALSE)</f>
        <v>#REF!</v>
      </c>
      <c r="AD977" s="207"/>
      <c r="AE977" s="208"/>
      <c r="AF977" s="208"/>
      <c r="AG977" s="208"/>
      <c r="AH977" s="209"/>
      <c r="AI977" s="209"/>
      <c r="AJ977" s="210"/>
      <c r="AK977" s="210"/>
      <c r="AL977" s="210"/>
      <c r="AM977" s="210"/>
      <c r="AN977" s="210"/>
      <c r="AO977" s="210"/>
      <c r="AP977" s="210"/>
      <c r="AQ977" s="215" t="s">
        <v>2364</v>
      </c>
      <c r="AR977" s="105"/>
      <c r="AS977" s="105"/>
      <c r="AT977" s="105"/>
      <c r="AU977" s="105"/>
      <c r="AV977" s="105"/>
      <c r="AW977" s="105"/>
      <c r="AX977" s="105"/>
      <c r="AY977" s="105"/>
      <c r="AZ977" s="105"/>
      <c r="BA977" s="105"/>
      <c r="BB977" s="218"/>
      <c r="BC977" s="105"/>
      <c r="BD977" s="250"/>
      <c r="BE977" s="252" t="s">
        <v>2365</v>
      </c>
      <c r="BF977" s="147" t="e">
        <f>VLOOKUP($A977,#REF!,34,FALSE)</f>
        <v>#REF!</v>
      </c>
      <c r="BG977" s="147" t="e">
        <f>VLOOKUP($A977,#REF!,22,FALSE)</f>
        <v>#REF!</v>
      </c>
      <c r="BH977" s="149"/>
    </row>
    <row r="978" s="5" customFormat="1" ht="12.95" customHeight="1" spans="1:60">
      <c r="A978" s="48" t="s">
        <v>2366</v>
      </c>
      <c r="B978" s="38" t="e">
        <f>VLOOKUP($A978,#REF!,34,FALSE)</f>
        <v>#REF!</v>
      </c>
      <c r="C978" s="39" t="str">
        <f t="shared" si="175"/>
        <v>unused_DDR_XM3_B2A_CA1</v>
      </c>
      <c r="D978" s="40" t="e">
        <f>IF(LEN(VLOOKUP($A978,#REF!,8,FALSE)),LEFT(VLOOKUP($A978,#REF!,8,FALSE),LEN(VLOOKUP($A978,#REF!,8,FALSE))-2),"")</f>
        <v>#REF!</v>
      </c>
      <c r="E978" s="41" t="e">
        <f>IF(LEN(VLOOKUP($A978,#REF!,4,FALSE)),IF(INDEX(#REF!,MATCH($A978,#REF!,0),1),LEFT(VLOOKUP($A978,#REF!,4,FALSE),LEN(VLOOKUP($A978,#REF!,4,FALSE))-2),CONCATENATE(LEFT(VLOOKUP($A978,#REF!,4,FALSE),LEN(VLOOKUP($A978,#REF!,4,FALSE))-2),"*")),"")</f>
        <v>#REF!</v>
      </c>
      <c r="F978" s="42" t="e">
        <f>IF(LEN(VLOOKUP($A978,#REF!,5,FALSE)),IF(INDEX(#REF!,MATCH($A978,#REF!,0),2),LEFT(VLOOKUP($A978,#REF!,5,FALSE),LEN(VLOOKUP($A978,#REF!,5,FALSE))-2),CONCATENATE(LEFT(VLOOKUP($A978,#REF!,5,FALSE),LEN(VLOOKUP($A978,#REF!,5,FALSE))-2),"*")),"")</f>
        <v>#REF!</v>
      </c>
      <c r="G978" s="42" t="e">
        <f>IF(LEN(VLOOKUP($A978,#REF!,6,FALSE)),IF(INDEX(#REF!,MATCH($A978,#REF!,0),3),LEFT(VLOOKUP($A978,#REF!,6,FALSE),LEN(VLOOKUP($A978,#REF!,6,FALSE))-2),CONCATENATE(LEFT(VLOOKUP($A978,#REF!,6,FALSE),LEN(VLOOKUP($A978,#REF!,6,FALSE))-2),"*")),"")</f>
        <v>#REF!</v>
      </c>
      <c r="H978" s="43" t="e">
        <f>IF(LEN(VLOOKUP($A978,#REF!,7,FALSE)),IF(INDEX(#REF!,MATCH($A978,#REF!,0),4),LEFT(VLOOKUP($A978,#REF!,7,FALSE),LEN(VLOOKUP($A978,#REF!,7,FALSE))-2),CONCATENATE(LEFT(VLOOKUP($A978,#REF!,7,FALSE),LEN(VLOOKUP($A978,#REF!,7,FALSE))-2),"*")),"")</f>
        <v>#REF!</v>
      </c>
      <c r="I978" s="54" t="e">
        <f>IF(LEN(VLOOKUP($A978,#REF!,8,FALSE)),UPPER(RIGHT(VLOOKUP($A978,#REF!,8,FALSE),1)),"")</f>
        <v>#REF!</v>
      </c>
      <c r="J978" s="42" t="e">
        <f>IF(LEN(VLOOKUP($A978,#REF!,4,FALSE)),UPPER(RIGHT(VLOOKUP($A978,#REF!,4,FALSE),1)),"")</f>
        <v>#REF!</v>
      </c>
      <c r="K978" s="42" t="e">
        <f>IF(LEN(VLOOKUP($A978,#REF!,5,FALSE)),UPPER(RIGHT(VLOOKUP($A978,#REF!,5,FALSE),1)),"")</f>
        <v>#REF!</v>
      </c>
      <c r="L978" s="42" t="e">
        <f>IF(LEN(VLOOKUP($A978,#REF!,6,FALSE)),UPPER(RIGHT(VLOOKUP($A978,#REF!,6,FALSE),1)),"")</f>
        <v>#REF!</v>
      </c>
      <c r="M978" s="43" t="e">
        <f>IF(LEN(VLOOKUP($A978,#REF!,7,FALSE)),UPPER(RIGHT(VLOOKUP($A978,#REF!,7,FALSE),1)),"")</f>
        <v>#REF!</v>
      </c>
      <c r="N978" s="206"/>
      <c r="O978" s="206"/>
      <c r="P978" s="206"/>
      <c r="Q978" s="206"/>
      <c r="R978" s="206"/>
      <c r="S978" s="63" t="e">
        <f>HLOOKUP("Device Tree Pin Name",#REF!,MATCH($A978,#REF!,0),FALSE)</f>
        <v>#REF!</v>
      </c>
      <c r="T978" s="47" t="e">
        <f>HLOOKUP("power rail",#REF!,MATCH($A978,#REF!,0),FALSE)</f>
        <v>#REF!</v>
      </c>
      <c r="U978" s="62" t="e">
        <f>HLOOKUP("Wake Capable",#REF!,MATCH($A978,#REF!,0),FALSE)</f>
        <v>#REF!</v>
      </c>
      <c r="V978" s="62" t="e">
        <f>HLOOKUP("Strap",#REF!,MATCH($A978,#REF!,0),FALSE)</f>
        <v>#REF!</v>
      </c>
      <c r="W978" s="62"/>
      <c r="X978" s="62"/>
      <c r="Y978" s="62"/>
      <c r="Z978" s="47"/>
      <c r="AA978" s="47" t="e">
        <f>HLOOKUP("Pad type",#REF!,MATCH($A978,#REF!,0),FALSE)</f>
        <v>#REF!</v>
      </c>
      <c r="AB978" s="63"/>
      <c r="AC978" s="63" t="e">
        <f>HLOOKUP("POR Pin State",#REF!,MATCH($A978,#REF!,0),FALSE)</f>
        <v>#REF!</v>
      </c>
      <c r="AD978" s="207"/>
      <c r="AE978" s="208"/>
      <c r="AF978" s="208"/>
      <c r="AG978" s="208"/>
      <c r="AH978" s="209"/>
      <c r="AI978" s="209"/>
      <c r="AJ978" s="210"/>
      <c r="AK978" s="210"/>
      <c r="AL978" s="210"/>
      <c r="AM978" s="210"/>
      <c r="AN978" s="210"/>
      <c r="AO978" s="210"/>
      <c r="AP978" s="210"/>
      <c r="AQ978" s="215" t="s">
        <v>2367</v>
      </c>
      <c r="AR978" s="105"/>
      <c r="AS978" s="105"/>
      <c r="AT978" s="105"/>
      <c r="AU978" s="105"/>
      <c r="AV978" s="105"/>
      <c r="AW978" s="105"/>
      <c r="AX978" s="105"/>
      <c r="AY978" s="105"/>
      <c r="AZ978" s="105"/>
      <c r="BA978" s="105"/>
      <c r="BB978" s="218"/>
      <c r="BC978" s="105"/>
      <c r="BD978" s="250"/>
      <c r="BE978" s="252" t="s">
        <v>2368</v>
      </c>
      <c r="BF978" s="147" t="e">
        <f>VLOOKUP($A978,#REF!,34,FALSE)</f>
        <v>#REF!</v>
      </c>
      <c r="BG978" s="147" t="e">
        <f>VLOOKUP($A978,#REF!,22,FALSE)</f>
        <v>#REF!</v>
      </c>
      <c r="BH978" s="149"/>
    </row>
    <row r="979" s="5" customFormat="1" ht="12.95" customHeight="1" spans="1:60">
      <c r="A979" s="48" t="s">
        <v>2369</v>
      </c>
      <c r="B979" s="38" t="e">
        <f>VLOOKUP($A979,#REF!,34,FALSE)</f>
        <v>#REF!</v>
      </c>
      <c r="C979" s="39" t="str">
        <f t="shared" si="175"/>
        <v>unused_DDR_XM3_B2A_CA2</v>
      </c>
      <c r="D979" s="40" t="e">
        <f>IF(LEN(VLOOKUP($A979,#REF!,8,FALSE)),LEFT(VLOOKUP($A979,#REF!,8,FALSE),LEN(VLOOKUP($A979,#REF!,8,FALSE))-2),"")</f>
        <v>#REF!</v>
      </c>
      <c r="E979" s="41" t="e">
        <f>IF(LEN(VLOOKUP($A979,#REF!,4,FALSE)),IF(INDEX(#REF!,MATCH($A979,#REF!,0),1),LEFT(VLOOKUP($A979,#REF!,4,FALSE),LEN(VLOOKUP($A979,#REF!,4,FALSE))-2),CONCATENATE(LEFT(VLOOKUP($A979,#REF!,4,FALSE),LEN(VLOOKUP($A979,#REF!,4,FALSE))-2),"*")),"")</f>
        <v>#REF!</v>
      </c>
      <c r="F979" s="42" t="e">
        <f>IF(LEN(VLOOKUP($A979,#REF!,5,FALSE)),IF(INDEX(#REF!,MATCH($A979,#REF!,0),2),LEFT(VLOOKUP($A979,#REF!,5,FALSE),LEN(VLOOKUP($A979,#REF!,5,FALSE))-2),CONCATENATE(LEFT(VLOOKUP($A979,#REF!,5,FALSE),LEN(VLOOKUP($A979,#REF!,5,FALSE))-2),"*")),"")</f>
        <v>#REF!</v>
      </c>
      <c r="G979" s="42" t="e">
        <f>IF(LEN(VLOOKUP($A979,#REF!,6,FALSE)),IF(INDEX(#REF!,MATCH($A979,#REF!,0),3),LEFT(VLOOKUP($A979,#REF!,6,FALSE),LEN(VLOOKUP($A979,#REF!,6,FALSE))-2),CONCATENATE(LEFT(VLOOKUP($A979,#REF!,6,FALSE),LEN(VLOOKUP($A979,#REF!,6,FALSE))-2),"*")),"")</f>
        <v>#REF!</v>
      </c>
      <c r="H979" s="43" t="e">
        <f>IF(LEN(VLOOKUP($A979,#REF!,7,FALSE)),IF(INDEX(#REF!,MATCH($A979,#REF!,0),4),LEFT(VLOOKUP($A979,#REF!,7,FALSE),LEN(VLOOKUP($A979,#REF!,7,FALSE))-2),CONCATENATE(LEFT(VLOOKUP($A979,#REF!,7,FALSE),LEN(VLOOKUP($A979,#REF!,7,FALSE))-2),"*")),"")</f>
        <v>#REF!</v>
      </c>
      <c r="I979" s="54" t="e">
        <f>IF(LEN(VLOOKUP($A979,#REF!,8,FALSE)),UPPER(RIGHT(VLOOKUP($A979,#REF!,8,FALSE),1)),"")</f>
        <v>#REF!</v>
      </c>
      <c r="J979" s="42" t="e">
        <f>IF(LEN(VLOOKUP($A979,#REF!,4,FALSE)),UPPER(RIGHT(VLOOKUP($A979,#REF!,4,FALSE),1)),"")</f>
        <v>#REF!</v>
      </c>
      <c r="K979" s="42" t="e">
        <f>IF(LEN(VLOOKUP($A979,#REF!,5,FALSE)),UPPER(RIGHT(VLOOKUP($A979,#REF!,5,FALSE),1)),"")</f>
        <v>#REF!</v>
      </c>
      <c r="L979" s="42" t="e">
        <f>IF(LEN(VLOOKUP($A979,#REF!,6,FALSE)),UPPER(RIGHT(VLOOKUP($A979,#REF!,6,FALSE),1)),"")</f>
        <v>#REF!</v>
      </c>
      <c r="M979" s="43" t="e">
        <f>IF(LEN(VLOOKUP($A979,#REF!,7,FALSE)),UPPER(RIGHT(VLOOKUP($A979,#REF!,7,FALSE),1)),"")</f>
        <v>#REF!</v>
      </c>
      <c r="N979" s="206"/>
      <c r="O979" s="206"/>
      <c r="P979" s="206"/>
      <c r="Q979" s="206"/>
      <c r="R979" s="206"/>
      <c r="S979" s="63" t="e">
        <f>HLOOKUP("Device Tree Pin Name",#REF!,MATCH($A979,#REF!,0),FALSE)</f>
        <v>#REF!</v>
      </c>
      <c r="T979" s="47" t="e">
        <f>HLOOKUP("power rail",#REF!,MATCH($A979,#REF!,0),FALSE)</f>
        <v>#REF!</v>
      </c>
      <c r="U979" s="62" t="e">
        <f>HLOOKUP("Wake Capable",#REF!,MATCH($A979,#REF!,0),FALSE)</f>
        <v>#REF!</v>
      </c>
      <c r="V979" s="62" t="e">
        <f>HLOOKUP("Strap",#REF!,MATCH($A979,#REF!,0),FALSE)</f>
        <v>#REF!</v>
      </c>
      <c r="W979" s="62"/>
      <c r="X979" s="62"/>
      <c r="Y979" s="62"/>
      <c r="Z979" s="47"/>
      <c r="AA979" s="47" t="e">
        <f>HLOOKUP("Pad type",#REF!,MATCH($A979,#REF!,0),FALSE)</f>
        <v>#REF!</v>
      </c>
      <c r="AB979" s="63"/>
      <c r="AC979" s="63" t="e">
        <f>HLOOKUP("POR Pin State",#REF!,MATCH($A979,#REF!,0),FALSE)</f>
        <v>#REF!</v>
      </c>
      <c r="AD979" s="207"/>
      <c r="AE979" s="208"/>
      <c r="AF979" s="208"/>
      <c r="AG979" s="208"/>
      <c r="AH979" s="209"/>
      <c r="AI979" s="209"/>
      <c r="AJ979" s="210"/>
      <c r="AK979" s="210"/>
      <c r="AL979" s="210"/>
      <c r="AM979" s="210"/>
      <c r="AN979" s="210"/>
      <c r="AO979" s="210"/>
      <c r="AP979" s="210"/>
      <c r="AQ979" s="215" t="s">
        <v>2370</v>
      </c>
      <c r="AR979" s="105"/>
      <c r="AS979" s="105"/>
      <c r="AT979" s="105"/>
      <c r="AU979" s="105"/>
      <c r="AV979" s="105"/>
      <c r="AW979" s="105"/>
      <c r="AX979" s="105"/>
      <c r="AY979" s="105"/>
      <c r="AZ979" s="105"/>
      <c r="BA979" s="105"/>
      <c r="BB979" s="218"/>
      <c r="BC979" s="105"/>
      <c r="BD979" s="250"/>
      <c r="BE979" s="252" t="s">
        <v>2371</v>
      </c>
      <c r="BF979" s="147" t="e">
        <f>VLOOKUP($A979,#REF!,34,FALSE)</f>
        <v>#REF!</v>
      </c>
      <c r="BG979" s="147" t="e">
        <f>VLOOKUP($A979,#REF!,22,FALSE)</f>
        <v>#REF!</v>
      </c>
      <c r="BH979" s="149"/>
    </row>
    <row r="980" s="5" customFormat="1" ht="12.95" customHeight="1" spans="1:60">
      <c r="A980" s="48" t="s">
        <v>2372</v>
      </c>
      <c r="B980" s="38" t="e">
        <f>VLOOKUP($A980,#REF!,34,FALSE)</f>
        <v>#REF!</v>
      </c>
      <c r="C980" s="39" t="str">
        <f t="shared" ref="C980:C990" si="176">CONCATENATE("unused_",A980)</f>
        <v>unused_DDR_XM3_B2A_CA3</v>
      </c>
      <c r="D980" s="40" t="e">
        <f>IF(LEN(VLOOKUP($A980,#REF!,8,FALSE)),LEFT(VLOOKUP($A980,#REF!,8,FALSE),LEN(VLOOKUP($A980,#REF!,8,FALSE))-2),"")</f>
        <v>#REF!</v>
      </c>
      <c r="E980" s="41" t="e">
        <f>IF(LEN(VLOOKUP($A980,#REF!,4,FALSE)),IF(INDEX(#REF!,MATCH($A980,#REF!,0),1),LEFT(VLOOKUP($A980,#REF!,4,FALSE),LEN(VLOOKUP($A980,#REF!,4,FALSE))-2),CONCATENATE(LEFT(VLOOKUP($A980,#REF!,4,FALSE),LEN(VLOOKUP($A980,#REF!,4,FALSE))-2),"*")),"")</f>
        <v>#REF!</v>
      </c>
      <c r="F980" s="42" t="e">
        <f>IF(LEN(VLOOKUP($A980,#REF!,5,FALSE)),IF(INDEX(#REF!,MATCH($A980,#REF!,0),2),LEFT(VLOOKUP($A980,#REF!,5,FALSE),LEN(VLOOKUP($A980,#REF!,5,FALSE))-2),CONCATENATE(LEFT(VLOOKUP($A980,#REF!,5,FALSE),LEN(VLOOKUP($A980,#REF!,5,FALSE))-2),"*")),"")</f>
        <v>#REF!</v>
      </c>
      <c r="G980" s="42" t="e">
        <f>IF(LEN(VLOOKUP($A980,#REF!,6,FALSE)),IF(INDEX(#REF!,MATCH($A980,#REF!,0),3),LEFT(VLOOKUP($A980,#REF!,6,FALSE),LEN(VLOOKUP($A980,#REF!,6,FALSE))-2),CONCATENATE(LEFT(VLOOKUP($A980,#REF!,6,FALSE),LEN(VLOOKUP($A980,#REF!,6,FALSE))-2),"*")),"")</f>
        <v>#REF!</v>
      </c>
      <c r="H980" s="43" t="e">
        <f>IF(LEN(VLOOKUP($A980,#REF!,7,FALSE)),IF(INDEX(#REF!,MATCH($A980,#REF!,0),4),LEFT(VLOOKUP($A980,#REF!,7,FALSE),LEN(VLOOKUP($A980,#REF!,7,FALSE))-2),CONCATENATE(LEFT(VLOOKUP($A980,#REF!,7,FALSE),LEN(VLOOKUP($A980,#REF!,7,FALSE))-2),"*")),"")</f>
        <v>#REF!</v>
      </c>
      <c r="I980" s="54" t="e">
        <f>IF(LEN(VLOOKUP($A980,#REF!,8,FALSE)),UPPER(RIGHT(VLOOKUP($A980,#REF!,8,FALSE),1)),"")</f>
        <v>#REF!</v>
      </c>
      <c r="J980" s="42" t="e">
        <f>IF(LEN(VLOOKUP($A980,#REF!,4,FALSE)),UPPER(RIGHT(VLOOKUP($A980,#REF!,4,FALSE),1)),"")</f>
        <v>#REF!</v>
      </c>
      <c r="K980" s="42" t="e">
        <f>IF(LEN(VLOOKUP($A980,#REF!,5,FALSE)),UPPER(RIGHT(VLOOKUP($A980,#REF!,5,FALSE),1)),"")</f>
        <v>#REF!</v>
      </c>
      <c r="L980" s="42" t="e">
        <f>IF(LEN(VLOOKUP($A980,#REF!,6,FALSE)),UPPER(RIGHT(VLOOKUP($A980,#REF!,6,FALSE),1)),"")</f>
        <v>#REF!</v>
      </c>
      <c r="M980" s="43" t="e">
        <f>IF(LEN(VLOOKUP($A980,#REF!,7,FALSE)),UPPER(RIGHT(VLOOKUP($A980,#REF!,7,FALSE),1)),"")</f>
        <v>#REF!</v>
      </c>
      <c r="N980" s="206"/>
      <c r="O980" s="206"/>
      <c r="P980" s="206"/>
      <c r="Q980" s="206"/>
      <c r="R980" s="206"/>
      <c r="S980" s="63" t="e">
        <f>HLOOKUP("Device Tree Pin Name",#REF!,MATCH($A980,#REF!,0),FALSE)</f>
        <v>#REF!</v>
      </c>
      <c r="T980" s="47" t="e">
        <f>HLOOKUP("power rail",#REF!,MATCH($A980,#REF!,0),FALSE)</f>
        <v>#REF!</v>
      </c>
      <c r="U980" s="62" t="e">
        <f>HLOOKUP("Wake Capable",#REF!,MATCH($A980,#REF!,0),FALSE)</f>
        <v>#REF!</v>
      </c>
      <c r="V980" s="62" t="e">
        <f>HLOOKUP("Strap",#REF!,MATCH($A980,#REF!,0),FALSE)</f>
        <v>#REF!</v>
      </c>
      <c r="W980" s="62"/>
      <c r="X980" s="62"/>
      <c r="Y980" s="62"/>
      <c r="Z980" s="47"/>
      <c r="AA980" s="47" t="e">
        <f>HLOOKUP("Pad type",#REF!,MATCH($A980,#REF!,0),FALSE)</f>
        <v>#REF!</v>
      </c>
      <c r="AB980" s="63"/>
      <c r="AC980" s="63" t="e">
        <f>HLOOKUP("POR Pin State",#REF!,MATCH($A980,#REF!,0),FALSE)</f>
        <v>#REF!</v>
      </c>
      <c r="AD980" s="207"/>
      <c r="AE980" s="208"/>
      <c r="AF980" s="208"/>
      <c r="AG980" s="208"/>
      <c r="AH980" s="209"/>
      <c r="AI980" s="209"/>
      <c r="AJ980" s="210"/>
      <c r="AK980" s="210"/>
      <c r="AL980" s="210"/>
      <c r="AM980" s="210"/>
      <c r="AN980" s="210"/>
      <c r="AO980" s="210"/>
      <c r="AP980" s="210"/>
      <c r="AQ980" s="215" t="s">
        <v>2373</v>
      </c>
      <c r="AR980" s="105"/>
      <c r="AS980" s="105"/>
      <c r="AT980" s="105"/>
      <c r="AU980" s="105"/>
      <c r="AV980" s="105"/>
      <c r="AW980" s="105"/>
      <c r="AX980" s="105"/>
      <c r="AY980" s="105"/>
      <c r="AZ980" s="105"/>
      <c r="BA980" s="105"/>
      <c r="BB980" s="218"/>
      <c r="BC980" s="105"/>
      <c r="BD980" s="250"/>
      <c r="BE980" s="252" t="s">
        <v>2374</v>
      </c>
      <c r="BF980" s="147" t="e">
        <f>VLOOKUP($A980,#REF!,34,FALSE)</f>
        <v>#REF!</v>
      </c>
      <c r="BG980" s="147" t="e">
        <f>VLOOKUP($A980,#REF!,22,FALSE)</f>
        <v>#REF!</v>
      </c>
      <c r="BH980" s="149"/>
    </row>
    <row r="981" s="5" customFormat="1" ht="12.95" customHeight="1" spans="1:60">
      <c r="A981" s="48" t="s">
        <v>2375</v>
      </c>
      <c r="B981" s="38" t="e">
        <f>VLOOKUP($A981,#REF!,34,FALSE)</f>
        <v>#REF!</v>
      </c>
      <c r="C981" s="39" t="str">
        <f t="shared" si="176"/>
        <v>unused_DDR_XM3_B2A_CA4</v>
      </c>
      <c r="D981" s="40" t="e">
        <f>IF(LEN(VLOOKUP($A981,#REF!,8,FALSE)),LEFT(VLOOKUP($A981,#REF!,8,FALSE),LEN(VLOOKUP($A981,#REF!,8,FALSE))-2),"")</f>
        <v>#REF!</v>
      </c>
      <c r="E981" s="41" t="e">
        <f>IF(LEN(VLOOKUP($A981,#REF!,4,FALSE)),IF(INDEX(#REF!,MATCH($A981,#REF!,0),1),LEFT(VLOOKUP($A981,#REF!,4,FALSE),LEN(VLOOKUP($A981,#REF!,4,FALSE))-2),CONCATENATE(LEFT(VLOOKUP($A981,#REF!,4,FALSE),LEN(VLOOKUP($A981,#REF!,4,FALSE))-2),"*")),"")</f>
        <v>#REF!</v>
      </c>
      <c r="F981" s="42" t="e">
        <f>IF(LEN(VLOOKUP($A981,#REF!,5,FALSE)),IF(INDEX(#REF!,MATCH($A981,#REF!,0),2),LEFT(VLOOKUP($A981,#REF!,5,FALSE),LEN(VLOOKUP($A981,#REF!,5,FALSE))-2),CONCATENATE(LEFT(VLOOKUP($A981,#REF!,5,FALSE),LEN(VLOOKUP($A981,#REF!,5,FALSE))-2),"*")),"")</f>
        <v>#REF!</v>
      </c>
      <c r="G981" s="42" t="e">
        <f>IF(LEN(VLOOKUP($A981,#REF!,6,FALSE)),IF(INDEX(#REF!,MATCH($A981,#REF!,0),3),LEFT(VLOOKUP($A981,#REF!,6,FALSE),LEN(VLOOKUP($A981,#REF!,6,FALSE))-2),CONCATENATE(LEFT(VLOOKUP($A981,#REF!,6,FALSE),LEN(VLOOKUP($A981,#REF!,6,FALSE))-2),"*")),"")</f>
        <v>#REF!</v>
      </c>
      <c r="H981" s="43" t="e">
        <f>IF(LEN(VLOOKUP($A981,#REF!,7,FALSE)),IF(INDEX(#REF!,MATCH($A981,#REF!,0),4),LEFT(VLOOKUP($A981,#REF!,7,FALSE),LEN(VLOOKUP($A981,#REF!,7,FALSE))-2),CONCATENATE(LEFT(VLOOKUP($A981,#REF!,7,FALSE),LEN(VLOOKUP($A981,#REF!,7,FALSE))-2),"*")),"")</f>
        <v>#REF!</v>
      </c>
      <c r="I981" s="54" t="e">
        <f>IF(LEN(VLOOKUP($A981,#REF!,8,FALSE)),UPPER(RIGHT(VLOOKUP($A981,#REF!,8,FALSE),1)),"")</f>
        <v>#REF!</v>
      </c>
      <c r="J981" s="42" t="e">
        <f>IF(LEN(VLOOKUP($A981,#REF!,4,FALSE)),UPPER(RIGHT(VLOOKUP($A981,#REF!,4,FALSE),1)),"")</f>
        <v>#REF!</v>
      </c>
      <c r="K981" s="42" t="e">
        <f>IF(LEN(VLOOKUP($A981,#REF!,5,FALSE)),UPPER(RIGHT(VLOOKUP($A981,#REF!,5,FALSE),1)),"")</f>
        <v>#REF!</v>
      </c>
      <c r="L981" s="42" t="e">
        <f>IF(LEN(VLOOKUP($A981,#REF!,6,FALSE)),UPPER(RIGHT(VLOOKUP($A981,#REF!,6,FALSE),1)),"")</f>
        <v>#REF!</v>
      </c>
      <c r="M981" s="43" t="e">
        <f>IF(LEN(VLOOKUP($A981,#REF!,7,FALSE)),UPPER(RIGHT(VLOOKUP($A981,#REF!,7,FALSE),1)),"")</f>
        <v>#REF!</v>
      </c>
      <c r="N981" s="206"/>
      <c r="O981" s="206"/>
      <c r="P981" s="206"/>
      <c r="Q981" s="206"/>
      <c r="R981" s="206"/>
      <c r="S981" s="63" t="e">
        <f>HLOOKUP("Device Tree Pin Name",#REF!,MATCH($A981,#REF!,0),FALSE)</f>
        <v>#REF!</v>
      </c>
      <c r="T981" s="47" t="e">
        <f>HLOOKUP("power rail",#REF!,MATCH($A981,#REF!,0),FALSE)</f>
        <v>#REF!</v>
      </c>
      <c r="U981" s="62" t="e">
        <f>HLOOKUP("Wake Capable",#REF!,MATCH($A981,#REF!,0),FALSE)</f>
        <v>#REF!</v>
      </c>
      <c r="V981" s="62" t="e">
        <f>HLOOKUP("Strap",#REF!,MATCH($A981,#REF!,0),FALSE)</f>
        <v>#REF!</v>
      </c>
      <c r="W981" s="62"/>
      <c r="X981" s="62"/>
      <c r="Y981" s="62"/>
      <c r="Z981" s="47"/>
      <c r="AA981" s="47" t="e">
        <f>HLOOKUP("Pad type",#REF!,MATCH($A981,#REF!,0),FALSE)</f>
        <v>#REF!</v>
      </c>
      <c r="AB981" s="63"/>
      <c r="AC981" s="63" t="e">
        <f>HLOOKUP("POR Pin State",#REF!,MATCH($A981,#REF!,0),FALSE)</f>
        <v>#REF!</v>
      </c>
      <c r="AD981" s="207"/>
      <c r="AE981" s="208"/>
      <c r="AF981" s="208"/>
      <c r="AG981" s="208"/>
      <c r="AH981" s="209"/>
      <c r="AI981" s="209"/>
      <c r="AJ981" s="210"/>
      <c r="AK981" s="210"/>
      <c r="AL981" s="210"/>
      <c r="AM981" s="210"/>
      <c r="AN981" s="210"/>
      <c r="AO981" s="210"/>
      <c r="AP981" s="210"/>
      <c r="AQ981" s="215" t="s">
        <v>2376</v>
      </c>
      <c r="AR981" s="105"/>
      <c r="AS981" s="105"/>
      <c r="AT981" s="105"/>
      <c r="AU981" s="105"/>
      <c r="AV981" s="105"/>
      <c r="AW981" s="105"/>
      <c r="AX981" s="105"/>
      <c r="AY981" s="105"/>
      <c r="AZ981" s="105"/>
      <c r="BA981" s="105"/>
      <c r="BB981" s="218"/>
      <c r="BC981" s="105"/>
      <c r="BD981" s="250"/>
      <c r="BE981" s="252" t="s">
        <v>2377</v>
      </c>
      <c r="BF981" s="147" t="e">
        <f>VLOOKUP($A981,#REF!,34,FALSE)</f>
        <v>#REF!</v>
      </c>
      <c r="BG981" s="147" t="e">
        <f>VLOOKUP($A981,#REF!,22,FALSE)</f>
        <v>#REF!</v>
      </c>
      <c r="BH981" s="149"/>
    </row>
    <row r="982" s="5" customFormat="1" ht="12.95" customHeight="1" spans="1:60">
      <c r="A982" s="48" t="s">
        <v>2378</v>
      </c>
      <c r="B982" s="38" t="e">
        <f>VLOOKUP($A982,#REF!,34,FALSE)</f>
        <v>#REF!</v>
      </c>
      <c r="C982" s="39" t="str">
        <f t="shared" si="176"/>
        <v>unused_DDR_XM3_B2A_CA5</v>
      </c>
      <c r="D982" s="40" t="e">
        <f>IF(LEN(VLOOKUP($A982,#REF!,8,FALSE)),LEFT(VLOOKUP($A982,#REF!,8,FALSE),LEN(VLOOKUP($A982,#REF!,8,FALSE))-2),"")</f>
        <v>#REF!</v>
      </c>
      <c r="E982" s="41" t="e">
        <f>IF(LEN(VLOOKUP($A982,#REF!,4,FALSE)),IF(INDEX(#REF!,MATCH($A982,#REF!,0),1),LEFT(VLOOKUP($A982,#REF!,4,FALSE),LEN(VLOOKUP($A982,#REF!,4,FALSE))-2),CONCATENATE(LEFT(VLOOKUP($A982,#REF!,4,FALSE),LEN(VLOOKUP($A982,#REF!,4,FALSE))-2),"*")),"")</f>
        <v>#REF!</v>
      </c>
      <c r="F982" s="42" t="e">
        <f>IF(LEN(VLOOKUP($A982,#REF!,5,FALSE)),IF(INDEX(#REF!,MATCH($A982,#REF!,0),2),LEFT(VLOOKUP($A982,#REF!,5,FALSE),LEN(VLOOKUP($A982,#REF!,5,FALSE))-2),CONCATENATE(LEFT(VLOOKUP($A982,#REF!,5,FALSE),LEN(VLOOKUP($A982,#REF!,5,FALSE))-2),"*")),"")</f>
        <v>#REF!</v>
      </c>
      <c r="G982" s="42" t="e">
        <f>IF(LEN(VLOOKUP($A982,#REF!,6,FALSE)),IF(INDEX(#REF!,MATCH($A982,#REF!,0),3),LEFT(VLOOKUP($A982,#REF!,6,FALSE),LEN(VLOOKUP($A982,#REF!,6,FALSE))-2),CONCATENATE(LEFT(VLOOKUP($A982,#REF!,6,FALSE),LEN(VLOOKUP($A982,#REF!,6,FALSE))-2),"*")),"")</f>
        <v>#REF!</v>
      </c>
      <c r="H982" s="43" t="e">
        <f>IF(LEN(VLOOKUP($A982,#REF!,7,FALSE)),IF(INDEX(#REF!,MATCH($A982,#REF!,0),4),LEFT(VLOOKUP($A982,#REF!,7,FALSE),LEN(VLOOKUP($A982,#REF!,7,FALSE))-2),CONCATENATE(LEFT(VLOOKUP($A982,#REF!,7,FALSE),LEN(VLOOKUP($A982,#REF!,7,FALSE))-2),"*")),"")</f>
        <v>#REF!</v>
      </c>
      <c r="I982" s="54" t="e">
        <f>IF(LEN(VLOOKUP($A982,#REF!,8,FALSE)),UPPER(RIGHT(VLOOKUP($A982,#REF!,8,FALSE),1)),"")</f>
        <v>#REF!</v>
      </c>
      <c r="J982" s="42" t="e">
        <f>IF(LEN(VLOOKUP($A982,#REF!,4,FALSE)),UPPER(RIGHT(VLOOKUP($A982,#REF!,4,FALSE),1)),"")</f>
        <v>#REF!</v>
      </c>
      <c r="K982" s="42" t="e">
        <f>IF(LEN(VLOOKUP($A982,#REF!,5,FALSE)),UPPER(RIGHT(VLOOKUP($A982,#REF!,5,FALSE),1)),"")</f>
        <v>#REF!</v>
      </c>
      <c r="L982" s="42" t="e">
        <f>IF(LEN(VLOOKUP($A982,#REF!,6,FALSE)),UPPER(RIGHT(VLOOKUP($A982,#REF!,6,FALSE),1)),"")</f>
        <v>#REF!</v>
      </c>
      <c r="M982" s="43" t="e">
        <f>IF(LEN(VLOOKUP($A982,#REF!,7,FALSE)),UPPER(RIGHT(VLOOKUP($A982,#REF!,7,FALSE),1)),"")</f>
        <v>#REF!</v>
      </c>
      <c r="N982" s="206"/>
      <c r="O982" s="206"/>
      <c r="P982" s="206"/>
      <c r="Q982" s="206"/>
      <c r="R982" s="206"/>
      <c r="S982" s="63" t="e">
        <f>HLOOKUP("Device Tree Pin Name",#REF!,MATCH($A982,#REF!,0),FALSE)</f>
        <v>#REF!</v>
      </c>
      <c r="T982" s="47" t="e">
        <f>HLOOKUP("power rail",#REF!,MATCH($A982,#REF!,0),FALSE)</f>
        <v>#REF!</v>
      </c>
      <c r="U982" s="62" t="e">
        <f>HLOOKUP("Wake Capable",#REF!,MATCH($A982,#REF!,0),FALSE)</f>
        <v>#REF!</v>
      </c>
      <c r="V982" s="62" t="e">
        <f>HLOOKUP("Strap",#REF!,MATCH($A982,#REF!,0),FALSE)</f>
        <v>#REF!</v>
      </c>
      <c r="W982" s="62"/>
      <c r="X982" s="62"/>
      <c r="Y982" s="62"/>
      <c r="Z982" s="47"/>
      <c r="AA982" s="47" t="e">
        <f>HLOOKUP("Pad type",#REF!,MATCH($A982,#REF!,0),FALSE)</f>
        <v>#REF!</v>
      </c>
      <c r="AB982" s="63"/>
      <c r="AC982" s="63" t="e">
        <f>HLOOKUP("POR Pin State",#REF!,MATCH($A982,#REF!,0),FALSE)</f>
        <v>#REF!</v>
      </c>
      <c r="AD982" s="207"/>
      <c r="AE982" s="208"/>
      <c r="AF982" s="208"/>
      <c r="AG982" s="208"/>
      <c r="AH982" s="209"/>
      <c r="AI982" s="209"/>
      <c r="AJ982" s="210"/>
      <c r="AK982" s="210"/>
      <c r="AL982" s="210"/>
      <c r="AM982" s="210"/>
      <c r="AN982" s="210"/>
      <c r="AO982" s="210"/>
      <c r="AP982" s="210"/>
      <c r="AQ982" s="215" t="s">
        <v>2379</v>
      </c>
      <c r="AR982" s="105"/>
      <c r="AS982" s="105"/>
      <c r="AT982" s="105"/>
      <c r="AU982" s="105"/>
      <c r="AV982" s="105"/>
      <c r="AW982" s="105"/>
      <c r="AX982" s="105"/>
      <c r="AY982" s="105"/>
      <c r="AZ982" s="105"/>
      <c r="BA982" s="105"/>
      <c r="BB982" s="218"/>
      <c r="BC982" s="105"/>
      <c r="BD982" s="250"/>
      <c r="BE982" s="252" t="s">
        <v>2380</v>
      </c>
      <c r="BF982" s="147" t="e">
        <f>VLOOKUP($A982,#REF!,34,FALSE)</f>
        <v>#REF!</v>
      </c>
      <c r="BG982" s="147" t="e">
        <f>VLOOKUP($A982,#REF!,22,FALSE)</f>
        <v>#REF!</v>
      </c>
      <c r="BH982" s="149"/>
    </row>
    <row r="983" s="5" customFormat="1" ht="12.95" customHeight="1" spans="1:60">
      <c r="A983" s="10" t="s">
        <v>2381</v>
      </c>
      <c r="B983" s="38" t="e">
        <f>VLOOKUP($A983,#REF!,34,FALSE)</f>
        <v>#REF!</v>
      </c>
      <c r="C983" s="39" t="str">
        <f t="shared" si="176"/>
        <v>unused_DDR_XM3_B2A_CA6</v>
      </c>
      <c r="D983" s="40" t="e">
        <f>IF(LEN(VLOOKUP($A983,#REF!,8,FALSE)),LEFT(VLOOKUP($A983,#REF!,8,FALSE),LEN(VLOOKUP($A983,#REF!,8,FALSE))-2),"")</f>
        <v>#REF!</v>
      </c>
      <c r="E983" s="41" t="e">
        <f>IF(LEN(VLOOKUP($A983,#REF!,4,FALSE)),IF(INDEX(#REF!,MATCH($A983,#REF!,0),1),LEFT(VLOOKUP($A983,#REF!,4,FALSE),LEN(VLOOKUP($A983,#REF!,4,FALSE))-2),CONCATENATE(LEFT(VLOOKUP($A983,#REF!,4,FALSE),LEN(VLOOKUP($A983,#REF!,4,FALSE))-2),"*")),"")</f>
        <v>#REF!</v>
      </c>
      <c r="F983" s="42" t="e">
        <f>IF(LEN(VLOOKUP($A983,#REF!,5,FALSE)),IF(INDEX(#REF!,MATCH($A983,#REF!,0),2),LEFT(VLOOKUP($A983,#REF!,5,FALSE),LEN(VLOOKUP($A983,#REF!,5,FALSE))-2),CONCATENATE(LEFT(VLOOKUP($A983,#REF!,5,FALSE),LEN(VLOOKUP($A983,#REF!,5,FALSE))-2),"*")),"")</f>
        <v>#REF!</v>
      </c>
      <c r="G983" s="42" t="e">
        <f>IF(LEN(VLOOKUP($A983,#REF!,6,FALSE)),IF(INDEX(#REF!,MATCH($A983,#REF!,0),3),LEFT(VLOOKUP($A983,#REF!,6,FALSE),LEN(VLOOKUP($A983,#REF!,6,FALSE))-2),CONCATENATE(LEFT(VLOOKUP($A983,#REF!,6,FALSE),LEN(VLOOKUP($A983,#REF!,6,FALSE))-2),"*")),"")</f>
        <v>#REF!</v>
      </c>
      <c r="H983" s="43" t="e">
        <f>IF(LEN(VLOOKUP($A983,#REF!,7,FALSE)),IF(INDEX(#REF!,MATCH($A983,#REF!,0),4),LEFT(VLOOKUP($A983,#REF!,7,FALSE),LEN(VLOOKUP($A983,#REF!,7,FALSE))-2),CONCATENATE(LEFT(VLOOKUP($A983,#REF!,7,FALSE),LEN(VLOOKUP($A983,#REF!,7,FALSE))-2),"*")),"")</f>
        <v>#REF!</v>
      </c>
      <c r="I983" s="54" t="e">
        <f>IF(LEN(VLOOKUP($A983,#REF!,8,FALSE)),UPPER(RIGHT(VLOOKUP($A983,#REF!,8,FALSE),1)),"")</f>
        <v>#REF!</v>
      </c>
      <c r="J983" s="42" t="e">
        <f>IF(LEN(VLOOKUP($A983,#REF!,4,FALSE)),UPPER(RIGHT(VLOOKUP($A983,#REF!,4,FALSE),1)),"")</f>
        <v>#REF!</v>
      </c>
      <c r="K983" s="42" t="e">
        <f>IF(LEN(VLOOKUP($A983,#REF!,5,FALSE)),UPPER(RIGHT(VLOOKUP($A983,#REF!,5,FALSE),1)),"")</f>
        <v>#REF!</v>
      </c>
      <c r="L983" s="42" t="e">
        <f>IF(LEN(VLOOKUP($A983,#REF!,6,FALSE)),UPPER(RIGHT(VLOOKUP($A983,#REF!,6,FALSE),1)),"")</f>
        <v>#REF!</v>
      </c>
      <c r="M983" s="43" t="e">
        <f>IF(LEN(VLOOKUP($A983,#REF!,7,FALSE)),UPPER(RIGHT(VLOOKUP($A983,#REF!,7,FALSE),1)),"")</f>
        <v>#REF!</v>
      </c>
      <c r="N983" s="206"/>
      <c r="O983" s="206"/>
      <c r="P983" s="206"/>
      <c r="Q983" s="206"/>
      <c r="R983" s="206"/>
      <c r="S983" s="63" t="e">
        <f>HLOOKUP("Device Tree Pin Name",#REF!,MATCH($A983,#REF!,0),FALSE)</f>
        <v>#REF!</v>
      </c>
      <c r="T983" s="47" t="e">
        <f>HLOOKUP("power rail",#REF!,MATCH($A983,#REF!,0),FALSE)</f>
        <v>#REF!</v>
      </c>
      <c r="U983" s="62" t="e">
        <f>HLOOKUP("Wake Capable",#REF!,MATCH($A983,#REF!,0),FALSE)</f>
        <v>#REF!</v>
      </c>
      <c r="V983" s="62" t="e">
        <f>HLOOKUP("Strap",#REF!,MATCH($A983,#REF!,0),FALSE)</f>
        <v>#REF!</v>
      </c>
      <c r="W983" s="62"/>
      <c r="X983" s="62"/>
      <c r="Y983" s="62"/>
      <c r="Z983" s="47"/>
      <c r="AA983" s="47" t="e">
        <f>HLOOKUP("Pad type",#REF!,MATCH($A983,#REF!,0),FALSE)</f>
        <v>#REF!</v>
      </c>
      <c r="AB983" s="63"/>
      <c r="AC983" s="63" t="e">
        <f>HLOOKUP("POR Pin State",#REF!,MATCH($A983,#REF!,0),FALSE)</f>
        <v>#REF!</v>
      </c>
      <c r="AD983" s="207"/>
      <c r="AE983" s="208"/>
      <c r="AF983" s="208"/>
      <c r="AG983" s="208"/>
      <c r="AH983" s="209"/>
      <c r="AI983" s="209"/>
      <c r="AJ983" s="210"/>
      <c r="AK983" s="210"/>
      <c r="AL983" s="210"/>
      <c r="AM983" s="210"/>
      <c r="AN983" s="210"/>
      <c r="AO983" s="210"/>
      <c r="AP983" s="210"/>
      <c r="AQ983" s="215" t="s">
        <v>2382</v>
      </c>
      <c r="AR983" s="105"/>
      <c r="AS983" s="105"/>
      <c r="AT983" s="105"/>
      <c r="AU983" s="105"/>
      <c r="AV983" s="105"/>
      <c r="AW983" s="105"/>
      <c r="AX983" s="105"/>
      <c r="AY983" s="105"/>
      <c r="AZ983" s="105"/>
      <c r="BA983" s="105"/>
      <c r="BB983" s="218"/>
      <c r="BC983" s="105"/>
      <c r="BD983" s="250"/>
      <c r="BE983" s="252" t="s">
        <v>2383</v>
      </c>
      <c r="BF983" s="147" t="e">
        <f>VLOOKUP($A983,#REF!,34,FALSE)</f>
        <v>#REF!</v>
      </c>
      <c r="BG983" s="147" t="e">
        <f>VLOOKUP($A983,#REF!,22,FALSE)</f>
        <v>#REF!</v>
      </c>
      <c r="BH983" s="149"/>
    </row>
    <row r="984" s="5" customFormat="1" ht="12.95" customHeight="1" spans="1:60">
      <c r="A984" s="10" t="s">
        <v>2384</v>
      </c>
      <c r="B984" s="38" t="e">
        <f>VLOOKUP($A984,#REF!,34,FALSE)</f>
        <v>#REF!</v>
      </c>
      <c r="C984" s="39" t="str">
        <f t="shared" si="176"/>
        <v>unused_DDR_XM3_B2B_CA0</v>
      </c>
      <c r="D984" s="40" t="e">
        <f>IF(LEN(VLOOKUP($A984,#REF!,8,FALSE)),LEFT(VLOOKUP($A984,#REF!,8,FALSE),LEN(VLOOKUP($A984,#REF!,8,FALSE))-2),"")</f>
        <v>#REF!</v>
      </c>
      <c r="E984" s="41" t="e">
        <f>IF(LEN(VLOOKUP($A984,#REF!,4,FALSE)),IF(INDEX(#REF!,MATCH($A984,#REF!,0),1),LEFT(VLOOKUP($A984,#REF!,4,FALSE),LEN(VLOOKUP($A984,#REF!,4,FALSE))-2),CONCATENATE(LEFT(VLOOKUP($A984,#REF!,4,FALSE),LEN(VLOOKUP($A984,#REF!,4,FALSE))-2),"*")),"")</f>
        <v>#REF!</v>
      </c>
      <c r="F984" s="42" t="e">
        <f>IF(LEN(VLOOKUP($A984,#REF!,5,FALSE)),IF(INDEX(#REF!,MATCH($A984,#REF!,0),2),LEFT(VLOOKUP($A984,#REF!,5,FALSE),LEN(VLOOKUP($A984,#REF!,5,FALSE))-2),CONCATENATE(LEFT(VLOOKUP($A984,#REF!,5,FALSE),LEN(VLOOKUP($A984,#REF!,5,FALSE))-2),"*")),"")</f>
        <v>#REF!</v>
      </c>
      <c r="G984" s="42" t="e">
        <f>IF(LEN(VLOOKUP($A984,#REF!,6,FALSE)),IF(INDEX(#REF!,MATCH($A984,#REF!,0),3),LEFT(VLOOKUP($A984,#REF!,6,FALSE),LEN(VLOOKUP($A984,#REF!,6,FALSE))-2),CONCATENATE(LEFT(VLOOKUP($A984,#REF!,6,FALSE),LEN(VLOOKUP($A984,#REF!,6,FALSE))-2),"*")),"")</f>
        <v>#REF!</v>
      </c>
      <c r="H984" s="43" t="e">
        <f>IF(LEN(VLOOKUP($A984,#REF!,7,FALSE)),IF(INDEX(#REF!,MATCH($A984,#REF!,0),4),LEFT(VLOOKUP($A984,#REF!,7,FALSE),LEN(VLOOKUP($A984,#REF!,7,FALSE))-2),CONCATENATE(LEFT(VLOOKUP($A984,#REF!,7,FALSE),LEN(VLOOKUP($A984,#REF!,7,FALSE))-2),"*")),"")</f>
        <v>#REF!</v>
      </c>
      <c r="I984" s="54" t="e">
        <f>IF(LEN(VLOOKUP($A984,#REF!,8,FALSE)),UPPER(RIGHT(VLOOKUP($A984,#REF!,8,FALSE),1)),"")</f>
        <v>#REF!</v>
      </c>
      <c r="J984" s="42" t="e">
        <f>IF(LEN(VLOOKUP($A984,#REF!,4,FALSE)),UPPER(RIGHT(VLOOKUP($A984,#REF!,4,FALSE),1)),"")</f>
        <v>#REF!</v>
      </c>
      <c r="K984" s="42" t="e">
        <f>IF(LEN(VLOOKUP($A984,#REF!,5,FALSE)),UPPER(RIGHT(VLOOKUP($A984,#REF!,5,FALSE),1)),"")</f>
        <v>#REF!</v>
      </c>
      <c r="L984" s="42" t="e">
        <f>IF(LEN(VLOOKUP($A984,#REF!,6,FALSE)),UPPER(RIGHT(VLOOKUP($A984,#REF!,6,FALSE),1)),"")</f>
        <v>#REF!</v>
      </c>
      <c r="M984" s="43" t="e">
        <f>IF(LEN(VLOOKUP($A984,#REF!,7,FALSE)),UPPER(RIGHT(VLOOKUP($A984,#REF!,7,FALSE),1)),"")</f>
        <v>#REF!</v>
      </c>
      <c r="N984" s="206"/>
      <c r="O984" s="206"/>
      <c r="P984" s="206"/>
      <c r="Q984" s="206"/>
      <c r="R984" s="206"/>
      <c r="S984" s="63" t="e">
        <f>HLOOKUP("Device Tree Pin Name",#REF!,MATCH($A984,#REF!,0),FALSE)</f>
        <v>#REF!</v>
      </c>
      <c r="T984" s="47" t="e">
        <f>HLOOKUP("power rail",#REF!,MATCH($A984,#REF!,0),FALSE)</f>
        <v>#REF!</v>
      </c>
      <c r="U984" s="62" t="e">
        <f>HLOOKUP("Wake Capable",#REF!,MATCH($A984,#REF!,0),FALSE)</f>
        <v>#REF!</v>
      </c>
      <c r="V984" s="62" t="e">
        <f>HLOOKUP("Strap",#REF!,MATCH($A984,#REF!,0),FALSE)</f>
        <v>#REF!</v>
      </c>
      <c r="W984" s="62"/>
      <c r="X984" s="62"/>
      <c r="Y984" s="62"/>
      <c r="Z984" s="47"/>
      <c r="AA984" s="47" t="e">
        <f>HLOOKUP("Pad type",#REF!,MATCH($A984,#REF!,0),FALSE)</f>
        <v>#REF!</v>
      </c>
      <c r="AB984" s="63"/>
      <c r="AC984" s="63" t="e">
        <f>HLOOKUP("POR Pin State",#REF!,MATCH($A984,#REF!,0),FALSE)</f>
        <v>#REF!</v>
      </c>
      <c r="AD984" s="207"/>
      <c r="AE984" s="208"/>
      <c r="AF984" s="208"/>
      <c r="AG984" s="208"/>
      <c r="AH984" s="209"/>
      <c r="AI984" s="209"/>
      <c r="AJ984" s="210"/>
      <c r="AK984" s="210"/>
      <c r="AL984" s="210"/>
      <c r="AM984" s="210"/>
      <c r="AN984" s="210"/>
      <c r="AO984" s="210"/>
      <c r="AP984" s="210"/>
      <c r="AQ984" s="215" t="s">
        <v>2385</v>
      </c>
      <c r="AR984" s="105"/>
      <c r="AS984" s="105"/>
      <c r="AT984" s="105"/>
      <c r="AU984" s="105"/>
      <c r="AV984" s="105"/>
      <c r="AW984" s="105"/>
      <c r="AX984" s="105"/>
      <c r="AY984" s="105"/>
      <c r="AZ984" s="105"/>
      <c r="BA984" s="105"/>
      <c r="BB984" s="218"/>
      <c r="BC984" s="105"/>
      <c r="BD984" s="250"/>
      <c r="BE984" s="252" t="s">
        <v>2386</v>
      </c>
      <c r="BF984" s="147" t="e">
        <f>VLOOKUP($A984,#REF!,34,FALSE)</f>
        <v>#REF!</v>
      </c>
      <c r="BG984" s="147" t="e">
        <f>VLOOKUP($A984,#REF!,22,FALSE)</f>
        <v>#REF!</v>
      </c>
      <c r="BH984" s="149"/>
    </row>
    <row r="985" s="5" customFormat="1" ht="12.95" customHeight="1" spans="1:60">
      <c r="A985" s="48" t="s">
        <v>2387</v>
      </c>
      <c r="B985" s="38" t="e">
        <f>VLOOKUP($A985,#REF!,34,FALSE)</f>
        <v>#REF!</v>
      </c>
      <c r="C985" s="39" t="str">
        <f t="shared" si="176"/>
        <v>unused_DDR_XM3_B2B_CA1</v>
      </c>
      <c r="D985" s="40" t="e">
        <f>IF(LEN(VLOOKUP($A985,#REF!,8,FALSE)),LEFT(VLOOKUP($A985,#REF!,8,FALSE),LEN(VLOOKUP($A985,#REF!,8,FALSE))-2),"")</f>
        <v>#REF!</v>
      </c>
      <c r="E985" s="41" t="e">
        <f>IF(LEN(VLOOKUP($A985,#REF!,4,FALSE)),IF(INDEX(#REF!,MATCH($A985,#REF!,0),1),LEFT(VLOOKUP($A985,#REF!,4,FALSE),LEN(VLOOKUP($A985,#REF!,4,FALSE))-2),CONCATENATE(LEFT(VLOOKUP($A985,#REF!,4,FALSE),LEN(VLOOKUP($A985,#REF!,4,FALSE))-2),"*")),"")</f>
        <v>#REF!</v>
      </c>
      <c r="F985" s="42" t="e">
        <f>IF(LEN(VLOOKUP($A985,#REF!,5,FALSE)),IF(INDEX(#REF!,MATCH($A985,#REF!,0),2),LEFT(VLOOKUP($A985,#REF!,5,FALSE),LEN(VLOOKUP($A985,#REF!,5,FALSE))-2),CONCATENATE(LEFT(VLOOKUP($A985,#REF!,5,FALSE),LEN(VLOOKUP($A985,#REF!,5,FALSE))-2),"*")),"")</f>
        <v>#REF!</v>
      </c>
      <c r="G985" s="42" t="e">
        <f>IF(LEN(VLOOKUP($A985,#REF!,6,FALSE)),IF(INDEX(#REF!,MATCH($A985,#REF!,0),3),LEFT(VLOOKUP($A985,#REF!,6,FALSE),LEN(VLOOKUP($A985,#REF!,6,FALSE))-2),CONCATENATE(LEFT(VLOOKUP($A985,#REF!,6,FALSE),LEN(VLOOKUP($A985,#REF!,6,FALSE))-2),"*")),"")</f>
        <v>#REF!</v>
      </c>
      <c r="H985" s="43" t="e">
        <f>IF(LEN(VLOOKUP($A985,#REF!,7,FALSE)),IF(INDEX(#REF!,MATCH($A985,#REF!,0),4),LEFT(VLOOKUP($A985,#REF!,7,FALSE),LEN(VLOOKUP($A985,#REF!,7,FALSE))-2),CONCATENATE(LEFT(VLOOKUP($A985,#REF!,7,FALSE),LEN(VLOOKUP($A985,#REF!,7,FALSE))-2),"*")),"")</f>
        <v>#REF!</v>
      </c>
      <c r="I985" s="54" t="e">
        <f>IF(LEN(VLOOKUP($A985,#REF!,8,FALSE)),UPPER(RIGHT(VLOOKUP($A985,#REF!,8,FALSE),1)),"")</f>
        <v>#REF!</v>
      </c>
      <c r="J985" s="42" t="e">
        <f>IF(LEN(VLOOKUP($A985,#REF!,4,FALSE)),UPPER(RIGHT(VLOOKUP($A985,#REF!,4,FALSE),1)),"")</f>
        <v>#REF!</v>
      </c>
      <c r="K985" s="42" t="e">
        <f>IF(LEN(VLOOKUP($A985,#REF!,5,FALSE)),UPPER(RIGHT(VLOOKUP($A985,#REF!,5,FALSE),1)),"")</f>
        <v>#REF!</v>
      </c>
      <c r="L985" s="42" t="e">
        <f>IF(LEN(VLOOKUP($A985,#REF!,6,FALSE)),UPPER(RIGHT(VLOOKUP($A985,#REF!,6,FALSE),1)),"")</f>
        <v>#REF!</v>
      </c>
      <c r="M985" s="43" t="e">
        <f>IF(LEN(VLOOKUP($A985,#REF!,7,FALSE)),UPPER(RIGHT(VLOOKUP($A985,#REF!,7,FALSE),1)),"")</f>
        <v>#REF!</v>
      </c>
      <c r="N985" s="206"/>
      <c r="O985" s="206"/>
      <c r="P985" s="206"/>
      <c r="Q985" s="206"/>
      <c r="R985" s="206"/>
      <c r="S985" s="63" t="e">
        <f>HLOOKUP("Device Tree Pin Name",#REF!,MATCH($A985,#REF!,0),FALSE)</f>
        <v>#REF!</v>
      </c>
      <c r="T985" s="47" t="e">
        <f>HLOOKUP("power rail",#REF!,MATCH($A985,#REF!,0),FALSE)</f>
        <v>#REF!</v>
      </c>
      <c r="U985" s="62" t="e">
        <f>HLOOKUP("Wake Capable",#REF!,MATCH($A985,#REF!,0),FALSE)</f>
        <v>#REF!</v>
      </c>
      <c r="V985" s="62" t="e">
        <f>HLOOKUP("Strap",#REF!,MATCH($A985,#REF!,0),FALSE)</f>
        <v>#REF!</v>
      </c>
      <c r="W985" s="62"/>
      <c r="X985" s="62"/>
      <c r="Y985" s="62"/>
      <c r="Z985" s="47"/>
      <c r="AA985" s="47" t="e">
        <f>HLOOKUP("Pad type",#REF!,MATCH($A985,#REF!,0),FALSE)</f>
        <v>#REF!</v>
      </c>
      <c r="AB985" s="63"/>
      <c r="AC985" s="63" t="e">
        <f>HLOOKUP("POR Pin State",#REF!,MATCH($A985,#REF!,0),FALSE)</f>
        <v>#REF!</v>
      </c>
      <c r="AD985" s="207"/>
      <c r="AE985" s="208"/>
      <c r="AF985" s="208"/>
      <c r="AG985" s="208"/>
      <c r="AH985" s="209"/>
      <c r="AI985" s="209"/>
      <c r="AJ985" s="210"/>
      <c r="AK985" s="210"/>
      <c r="AL985" s="210"/>
      <c r="AM985" s="210"/>
      <c r="AN985" s="210"/>
      <c r="AO985" s="210"/>
      <c r="AP985" s="210"/>
      <c r="AQ985" s="215" t="s">
        <v>2388</v>
      </c>
      <c r="AR985" s="105"/>
      <c r="AS985" s="105"/>
      <c r="AT985" s="105"/>
      <c r="AU985" s="105"/>
      <c r="AV985" s="105"/>
      <c r="AW985" s="105"/>
      <c r="AX985" s="105"/>
      <c r="AY985" s="105"/>
      <c r="AZ985" s="105"/>
      <c r="BA985" s="105"/>
      <c r="BB985" s="218"/>
      <c r="BC985" s="105"/>
      <c r="BD985" s="250"/>
      <c r="BE985" s="252" t="s">
        <v>2389</v>
      </c>
      <c r="BF985" s="147" t="e">
        <f>VLOOKUP($A985,#REF!,34,FALSE)</f>
        <v>#REF!</v>
      </c>
      <c r="BG985" s="147" t="e">
        <f>VLOOKUP($A985,#REF!,22,FALSE)</f>
        <v>#REF!</v>
      </c>
      <c r="BH985" s="149"/>
    </row>
    <row r="986" s="5" customFormat="1" ht="12.95" customHeight="1" spans="1:60">
      <c r="A986" s="48" t="s">
        <v>2390</v>
      </c>
      <c r="B986" s="38" t="e">
        <f>VLOOKUP($A986,#REF!,34,FALSE)</f>
        <v>#REF!</v>
      </c>
      <c r="C986" s="39" t="str">
        <f t="shared" si="176"/>
        <v>unused_DDR_XM3_B2B_CA2</v>
      </c>
      <c r="D986" s="40" t="e">
        <f>IF(LEN(VLOOKUP($A986,#REF!,8,FALSE)),LEFT(VLOOKUP($A986,#REF!,8,FALSE),LEN(VLOOKUP($A986,#REF!,8,FALSE))-2),"")</f>
        <v>#REF!</v>
      </c>
      <c r="E986" s="41" t="e">
        <f>IF(LEN(VLOOKUP($A986,#REF!,4,FALSE)),IF(INDEX(#REF!,MATCH($A986,#REF!,0),1),LEFT(VLOOKUP($A986,#REF!,4,FALSE),LEN(VLOOKUP($A986,#REF!,4,FALSE))-2),CONCATENATE(LEFT(VLOOKUP($A986,#REF!,4,FALSE),LEN(VLOOKUP($A986,#REF!,4,FALSE))-2),"*")),"")</f>
        <v>#REF!</v>
      </c>
      <c r="F986" s="42" t="e">
        <f>IF(LEN(VLOOKUP($A986,#REF!,5,FALSE)),IF(INDEX(#REF!,MATCH($A986,#REF!,0),2),LEFT(VLOOKUP($A986,#REF!,5,FALSE),LEN(VLOOKUP($A986,#REF!,5,FALSE))-2),CONCATENATE(LEFT(VLOOKUP($A986,#REF!,5,FALSE),LEN(VLOOKUP($A986,#REF!,5,FALSE))-2),"*")),"")</f>
        <v>#REF!</v>
      </c>
      <c r="G986" s="42" t="e">
        <f>IF(LEN(VLOOKUP($A986,#REF!,6,FALSE)),IF(INDEX(#REF!,MATCH($A986,#REF!,0),3),LEFT(VLOOKUP($A986,#REF!,6,FALSE),LEN(VLOOKUP($A986,#REF!,6,FALSE))-2),CONCATENATE(LEFT(VLOOKUP($A986,#REF!,6,FALSE),LEN(VLOOKUP($A986,#REF!,6,FALSE))-2),"*")),"")</f>
        <v>#REF!</v>
      </c>
      <c r="H986" s="43" t="e">
        <f>IF(LEN(VLOOKUP($A986,#REF!,7,FALSE)),IF(INDEX(#REF!,MATCH($A986,#REF!,0),4),LEFT(VLOOKUP($A986,#REF!,7,FALSE),LEN(VLOOKUP($A986,#REF!,7,FALSE))-2),CONCATENATE(LEFT(VLOOKUP($A986,#REF!,7,FALSE),LEN(VLOOKUP($A986,#REF!,7,FALSE))-2),"*")),"")</f>
        <v>#REF!</v>
      </c>
      <c r="I986" s="54" t="e">
        <f>IF(LEN(VLOOKUP($A986,#REF!,8,FALSE)),UPPER(RIGHT(VLOOKUP($A986,#REF!,8,FALSE),1)),"")</f>
        <v>#REF!</v>
      </c>
      <c r="J986" s="42" t="e">
        <f>IF(LEN(VLOOKUP($A986,#REF!,4,FALSE)),UPPER(RIGHT(VLOOKUP($A986,#REF!,4,FALSE),1)),"")</f>
        <v>#REF!</v>
      </c>
      <c r="K986" s="42" t="e">
        <f>IF(LEN(VLOOKUP($A986,#REF!,5,FALSE)),UPPER(RIGHT(VLOOKUP($A986,#REF!,5,FALSE),1)),"")</f>
        <v>#REF!</v>
      </c>
      <c r="L986" s="42" t="e">
        <f>IF(LEN(VLOOKUP($A986,#REF!,6,FALSE)),UPPER(RIGHT(VLOOKUP($A986,#REF!,6,FALSE),1)),"")</f>
        <v>#REF!</v>
      </c>
      <c r="M986" s="43" t="e">
        <f>IF(LEN(VLOOKUP($A986,#REF!,7,FALSE)),UPPER(RIGHT(VLOOKUP($A986,#REF!,7,FALSE),1)),"")</f>
        <v>#REF!</v>
      </c>
      <c r="N986" s="206"/>
      <c r="O986" s="206"/>
      <c r="P986" s="206"/>
      <c r="Q986" s="206"/>
      <c r="R986" s="206"/>
      <c r="S986" s="63" t="e">
        <f>HLOOKUP("Device Tree Pin Name",#REF!,MATCH($A986,#REF!,0),FALSE)</f>
        <v>#REF!</v>
      </c>
      <c r="T986" s="47" t="e">
        <f>HLOOKUP("power rail",#REF!,MATCH($A986,#REF!,0),FALSE)</f>
        <v>#REF!</v>
      </c>
      <c r="U986" s="62" t="e">
        <f>HLOOKUP("Wake Capable",#REF!,MATCH($A986,#REF!,0),FALSE)</f>
        <v>#REF!</v>
      </c>
      <c r="V986" s="62" t="e">
        <f>HLOOKUP("Strap",#REF!,MATCH($A986,#REF!,0),FALSE)</f>
        <v>#REF!</v>
      </c>
      <c r="W986" s="62"/>
      <c r="X986" s="62"/>
      <c r="Y986" s="62"/>
      <c r="Z986" s="47"/>
      <c r="AA986" s="47" t="e">
        <f>HLOOKUP("Pad type",#REF!,MATCH($A986,#REF!,0),FALSE)</f>
        <v>#REF!</v>
      </c>
      <c r="AB986" s="63"/>
      <c r="AC986" s="63" t="e">
        <f>HLOOKUP("POR Pin State",#REF!,MATCH($A986,#REF!,0),FALSE)</f>
        <v>#REF!</v>
      </c>
      <c r="AD986" s="207"/>
      <c r="AE986" s="208"/>
      <c r="AF986" s="208"/>
      <c r="AG986" s="208"/>
      <c r="AH986" s="209"/>
      <c r="AI986" s="209"/>
      <c r="AJ986" s="210"/>
      <c r="AK986" s="210"/>
      <c r="AL986" s="210"/>
      <c r="AM986" s="210"/>
      <c r="AN986" s="210"/>
      <c r="AO986" s="210"/>
      <c r="AP986" s="210"/>
      <c r="AQ986" s="215" t="s">
        <v>2391</v>
      </c>
      <c r="AR986" s="105"/>
      <c r="AS986" s="105"/>
      <c r="AT986" s="105"/>
      <c r="AU986" s="105"/>
      <c r="AV986" s="105"/>
      <c r="AW986" s="105"/>
      <c r="AX986" s="105"/>
      <c r="AY986" s="105"/>
      <c r="AZ986" s="105"/>
      <c r="BA986" s="105"/>
      <c r="BB986" s="218"/>
      <c r="BC986" s="105"/>
      <c r="BD986" s="250"/>
      <c r="BE986" s="252" t="s">
        <v>2392</v>
      </c>
      <c r="BF986" s="147" t="e">
        <f>VLOOKUP($A986,#REF!,34,FALSE)</f>
        <v>#REF!</v>
      </c>
      <c r="BG986" s="147" t="e">
        <f>VLOOKUP($A986,#REF!,22,FALSE)</f>
        <v>#REF!</v>
      </c>
      <c r="BH986" s="149"/>
    </row>
    <row r="987" s="5" customFormat="1" ht="12.95" customHeight="1" spans="1:60">
      <c r="A987" s="48" t="s">
        <v>2393</v>
      </c>
      <c r="B987" s="38" t="e">
        <f>VLOOKUP($A987,#REF!,34,FALSE)</f>
        <v>#REF!</v>
      </c>
      <c r="C987" s="39" t="str">
        <f t="shared" si="176"/>
        <v>unused_DDR_XM3_B2B_CA3</v>
      </c>
      <c r="D987" s="40" t="e">
        <f>IF(LEN(VLOOKUP($A987,#REF!,8,FALSE)),LEFT(VLOOKUP($A987,#REF!,8,FALSE),LEN(VLOOKUP($A987,#REF!,8,FALSE))-2),"")</f>
        <v>#REF!</v>
      </c>
      <c r="E987" s="41" t="e">
        <f>IF(LEN(VLOOKUP($A987,#REF!,4,FALSE)),IF(INDEX(#REF!,MATCH($A987,#REF!,0),1),LEFT(VLOOKUP($A987,#REF!,4,FALSE),LEN(VLOOKUP($A987,#REF!,4,FALSE))-2),CONCATENATE(LEFT(VLOOKUP($A987,#REF!,4,FALSE),LEN(VLOOKUP($A987,#REF!,4,FALSE))-2),"*")),"")</f>
        <v>#REF!</v>
      </c>
      <c r="F987" s="42" t="e">
        <f>IF(LEN(VLOOKUP($A987,#REF!,5,FALSE)),IF(INDEX(#REF!,MATCH($A987,#REF!,0),2),LEFT(VLOOKUP($A987,#REF!,5,FALSE),LEN(VLOOKUP($A987,#REF!,5,FALSE))-2),CONCATENATE(LEFT(VLOOKUP($A987,#REF!,5,FALSE),LEN(VLOOKUP($A987,#REF!,5,FALSE))-2),"*")),"")</f>
        <v>#REF!</v>
      </c>
      <c r="G987" s="42" t="e">
        <f>IF(LEN(VLOOKUP($A987,#REF!,6,FALSE)),IF(INDEX(#REF!,MATCH($A987,#REF!,0),3),LEFT(VLOOKUP($A987,#REF!,6,FALSE),LEN(VLOOKUP($A987,#REF!,6,FALSE))-2),CONCATENATE(LEFT(VLOOKUP($A987,#REF!,6,FALSE),LEN(VLOOKUP($A987,#REF!,6,FALSE))-2),"*")),"")</f>
        <v>#REF!</v>
      </c>
      <c r="H987" s="43" t="e">
        <f>IF(LEN(VLOOKUP($A987,#REF!,7,FALSE)),IF(INDEX(#REF!,MATCH($A987,#REF!,0),4),LEFT(VLOOKUP($A987,#REF!,7,FALSE),LEN(VLOOKUP($A987,#REF!,7,FALSE))-2),CONCATENATE(LEFT(VLOOKUP($A987,#REF!,7,FALSE),LEN(VLOOKUP($A987,#REF!,7,FALSE))-2),"*")),"")</f>
        <v>#REF!</v>
      </c>
      <c r="I987" s="54" t="e">
        <f>IF(LEN(VLOOKUP($A987,#REF!,8,FALSE)),UPPER(RIGHT(VLOOKUP($A987,#REF!,8,FALSE),1)),"")</f>
        <v>#REF!</v>
      </c>
      <c r="J987" s="42" t="e">
        <f>IF(LEN(VLOOKUP($A987,#REF!,4,FALSE)),UPPER(RIGHT(VLOOKUP($A987,#REF!,4,FALSE),1)),"")</f>
        <v>#REF!</v>
      </c>
      <c r="K987" s="42" t="e">
        <f>IF(LEN(VLOOKUP($A987,#REF!,5,FALSE)),UPPER(RIGHT(VLOOKUP($A987,#REF!,5,FALSE),1)),"")</f>
        <v>#REF!</v>
      </c>
      <c r="L987" s="42" t="e">
        <f>IF(LEN(VLOOKUP($A987,#REF!,6,FALSE)),UPPER(RIGHT(VLOOKUP($A987,#REF!,6,FALSE),1)),"")</f>
        <v>#REF!</v>
      </c>
      <c r="M987" s="43" t="e">
        <f>IF(LEN(VLOOKUP($A987,#REF!,7,FALSE)),UPPER(RIGHT(VLOOKUP($A987,#REF!,7,FALSE),1)),"")</f>
        <v>#REF!</v>
      </c>
      <c r="N987" s="206"/>
      <c r="O987" s="206"/>
      <c r="P987" s="206"/>
      <c r="Q987" s="206"/>
      <c r="R987" s="206"/>
      <c r="S987" s="63" t="e">
        <f>HLOOKUP("Device Tree Pin Name",#REF!,MATCH($A987,#REF!,0),FALSE)</f>
        <v>#REF!</v>
      </c>
      <c r="T987" s="47" t="e">
        <f>HLOOKUP("power rail",#REF!,MATCH($A987,#REF!,0),FALSE)</f>
        <v>#REF!</v>
      </c>
      <c r="U987" s="62" t="e">
        <f>HLOOKUP("Wake Capable",#REF!,MATCH($A987,#REF!,0),FALSE)</f>
        <v>#REF!</v>
      </c>
      <c r="V987" s="62" t="e">
        <f>HLOOKUP("Strap",#REF!,MATCH($A987,#REF!,0),FALSE)</f>
        <v>#REF!</v>
      </c>
      <c r="W987" s="62"/>
      <c r="X987" s="62"/>
      <c r="Y987" s="62"/>
      <c r="Z987" s="47"/>
      <c r="AA987" s="47" t="e">
        <f>HLOOKUP("Pad type",#REF!,MATCH($A987,#REF!,0),FALSE)</f>
        <v>#REF!</v>
      </c>
      <c r="AB987" s="63"/>
      <c r="AC987" s="63" t="e">
        <f>HLOOKUP("POR Pin State",#REF!,MATCH($A987,#REF!,0),FALSE)</f>
        <v>#REF!</v>
      </c>
      <c r="AD987" s="207"/>
      <c r="AE987" s="208"/>
      <c r="AF987" s="208"/>
      <c r="AG987" s="208"/>
      <c r="AH987" s="209"/>
      <c r="AI987" s="209"/>
      <c r="AJ987" s="210"/>
      <c r="AK987" s="210"/>
      <c r="AL987" s="210"/>
      <c r="AM987" s="210"/>
      <c r="AN987" s="210"/>
      <c r="AO987" s="210"/>
      <c r="AP987" s="210"/>
      <c r="AQ987" s="215" t="s">
        <v>2394</v>
      </c>
      <c r="AR987" s="105"/>
      <c r="AS987" s="105"/>
      <c r="AT987" s="105"/>
      <c r="AU987" s="105"/>
      <c r="AV987" s="105"/>
      <c r="AW987" s="105"/>
      <c r="AX987" s="105"/>
      <c r="AY987" s="105"/>
      <c r="AZ987" s="105"/>
      <c r="BA987" s="105"/>
      <c r="BB987" s="218"/>
      <c r="BC987" s="105"/>
      <c r="BD987" s="250"/>
      <c r="BE987" s="252" t="s">
        <v>2395</v>
      </c>
      <c r="BF987" s="147" t="e">
        <f>VLOOKUP($A987,#REF!,34,FALSE)</f>
        <v>#REF!</v>
      </c>
      <c r="BG987" s="147" t="e">
        <f>VLOOKUP($A987,#REF!,22,FALSE)</f>
        <v>#REF!</v>
      </c>
      <c r="BH987" s="149"/>
    </row>
    <row r="988" s="5" customFormat="1" ht="12.95" customHeight="1" spans="1:60">
      <c r="A988" s="48" t="s">
        <v>2396</v>
      </c>
      <c r="B988" s="38" t="e">
        <f>VLOOKUP($A988,#REF!,34,FALSE)</f>
        <v>#REF!</v>
      </c>
      <c r="C988" s="39" t="str">
        <f t="shared" si="176"/>
        <v>unused_DDR_XM3_B2B_CA4</v>
      </c>
      <c r="D988" s="40" t="e">
        <f>IF(LEN(VLOOKUP($A988,#REF!,8,FALSE)),LEFT(VLOOKUP($A988,#REF!,8,FALSE),LEN(VLOOKUP($A988,#REF!,8,FALSE))-2),"")</f>
        <v>#REF!</v>
      </c>
      <c r="E988" s="41" t="e">
        <f>IF(LEN(VLOOKUP($A988,#REF!,4,FALSE)),IF(INDEX(#REF!,MATCH($A988,#REF!,0),1),LEFT(VLOOKUP($A988,#REF!,4,FALSE),LEN(VLOOKUP($A988,#REF!,4,FALSE))-2),CONCATENATE(LEFT(VLOOKUP($A988,#REF!,4,FALSE),LEN(VLOOKUP($A988,#REF!,4,FALSE))-2),"*")),"")</f>
        <v>#REF!</v>
      </c>
      <c r="F988" s="42" t="e">
        <f>IF(LEN(VLOOKUP($A988,#REF!,5,FALSE)),IF(INDEX(#REF!,MATCH($A988,#REF!,0),2),LEFT(VLOOKUP($A988,#REF!,5,FALSE),LEN(VLOOKUP($A988,#REF!,5,FALSE))-2),CONCATENATE(LEFT(VLOOKUP($A988,#REF!,5,FALSE),LEN(VLOOKUP($A988,#REF!,5,FALSE))-2),"*")),"")</f>
        <v>#REF!</v>
      </c>
      <c r="G988" s="42" t="e">
        <f>IF(LEN(VLOOKUP($A988,#REF!,6,FALSE)),IF(INDEX(#REF!,MATCH($A988,#REF!,0),3),LEFT(VLOOKUP($A988,#REF!,6,FALSE),LEN(VLOOKUP($A988,#REF!,6,FALSE))-2),CONCATENATE(LEFT(VLOOKUP($A988,#REF!,6,FALSE),LEN(VLOOKUP($A988,#REF!,6,FALSE))-2),"*")),"")</f>
        <v>#REF!</v>
      </c>
      <c r="H988" s="43" t="e">
        <f>IF(LEN(VLOOKUP($A988,#REF!,7,FALSE)),IF(INDEX(#REF!,MATCH($A988,#REF!,0),4),LEFT(VLOOKUP($A988,#REF!,7,FALSE),LEN(VLOOKUP($A988,#REF!,7,FALSE))-2),CONCATENATE(LEFT(VLOOKUP($A988,#REF!,7,FALSE),LEN(VLOOKUP($A988,#REF!,7,FALSE))-2),"*")),"")</f>
        <v>#REF!</v>
      </c>
      <c r="I988" s="54" t="e">
        <f>IF(LEN(VLOOKUP($A988,#REF!,8,FALSE)),UPPER(RIGHT(VLOOKUP($A988,#REF!,8,FALSE),1)),"")</f>
        <v>#REF!</v>
      </c>
      <c r="J988" s="42" t="e">
        <f>IF(LEN(VLOOKUP($A988,#REF!,4,FALSE)),UPPER(RIGHT(VLOOKUP($A988,#REF!,4,FALSE),1)),"")</f>
        <v>#REF!</v>
      </c>
      <c r="K988" s="42" t="e">
        <f>IF(LEN(VLOOKUP($A988,#REF!,5,FALSE)),UPPER(RIGHT(VLOOKUP($A988,#REF!,5,FALSE),1)),"")</f>
        <v>#REF!</v>
      </c>
      <c r="L988" s="42" t="e">
        <f>IF(LEN(VLOOKUP($A988,#REF!,6,FALSE)),UPPER(RIGHT(VLOOKUP($A988,#REF!,6,FALSE),1)),"")</f>
        <v>#REF!</v>
      </c>
      <c r="M988" s="43" t="e">
        <f>IF(LEN(VLOOKUP($A988,#REF!,7,FALSE)),UPPER(RIGHT(VLOOKUP($A988,#REF!,7,FALSE),1)),"")</f>
        <v>#REF!</v>
      </c>
      <c r="N988" s="206"/>
      <c r="O988" s="206"/>
      <c r="P988" s="206"/>
      <c r="Q988" s="206"/>
      <c r="R988" s="206"/>
      <c r="S988" s="63" t="e">
        <f>HLOOKUP("Device Tree Pin Name",#REF!,MATCH($A988,#REF!,0),FALSE)</f>
        <v>#REF!</v>
      </c>
      <c r="T988" s="47" t="e">
        <f>HLOOKUP("power rail",#REF!,MATCH($A988,#REF!,0),FALSE)</f>
        <v>#REF!</v>
      </c>
      <c r="U988" s="62" t="e">
        <f>HLOOKUP("Wake Capable",#REF!,MATCH($A988,#REF!,0),FALSE)</f>
        <v>#REF!</v>
      </c>
      <c r="V988" s="62" t="e">
        <f>HLOOKUP("Strap",#REF!,MATCH($A988,#REF!,0),FALSE)</f>
        <v>#REF!</v>
      </c>
      <c r="W988" s="62"/>
      <c r="X988" s="62"/>
      <c r="Y988" s="62"/>
      <c r="Z988" s="47"/>
      <c r="AA988" s="47" t="e">
        <f>HLOOKUP("Pad type",#REF!,MATCH($A988,#REF!,0),FALSE)</f>
        <v>#REF!</v>
      </c>
      <c r="AB988" s="63"/>
      <c r="AC988" s="63" t="e">
        <f>HLOOKUP("POR Pin State",#REF!,MATCH($A988,#REF!,0),FALSE)</f>
        <v>#REF!</v>
      </c>
      <c r="AD988" s="207"/>
      <c r="AE988" s="208"/>
      <c r="AF988" s="208"/>
      <c r="AG988" s="208"/>
      <c r="AH988" s="209"/>
      <c r="AI988" s="209"/>
      <c r="AJ988" s="210"/>
      <c r="AK988" s="210"/>
      <c r="AL988" s="210"/>
      <c r="AM988" s="210"/>
      <c r="AN988" s="210"/>
      <c r="AO988" s="210"/>
      <c r="AP988" s="210"/>
      <c r="AQ988" s="215" t="s">
        <v>2397</v>
      </c>
      <c r="AR988" s="105"/>
      <c r="AS988" s="105"/>
      <c r="AT988" s="105"/>
      <c r="AU988" s="105"/>
      <c r="AV988" s="105"/>
      <c r="AW988" s="105"/>
      <c r="AX988" s="105"/>
      <c r="AY988" s="105"/>
      <c r="AZ988" s="105"/>
      <c r="BA988" s="105"/>
      <c r="BB988" s="218"/>
      <c r="BC988" s="105"/>
      <c r="BD988" s="250"/>
      <c r="BE988" s="252" t="s">
        <v>2398</v>
      </c>
      <c r="BF988" s="147" t="e">
        <f>VLOOKUP($A988,#REF!,34,FALSE)</f>
        <v>#REF!</v>
      </c>
      <c r="BG988" s="147" t="e">
        <f>VLOOKUP($A988,#REF!,22,FALSE)</f>
        <v>#REF!</v>
      </c>
      <c r="BH988" s="149"/>
    </row>
    <row r="989" s="5" customFormat="1" ht="12.95" customHeight="1" spans="1:60">
      <c r="A989" s="48" t="s">
        <v>2399</v>
      </c>
      <c r="B989" s="38" t="e">
        <f>VLOOKUP($A989,#REF!,34,FALSE)</f>
        <v>#REF!</v>
      </c>
      <c r="C989" s="39" t="str">
        <f t="shared" si="176"/>
        <v>unused_DDR_XM3_B2B_CA5</v>
      </c>
      <c r="D989" s="40" t="e">
        <f>IF(LEN(VLOOKUP($A989,#REF!,8,FALSE)),LEFT(VLOOKUP($A989,#REF!,8,FALSE),LEN(VLOOKUP($A989,#REF!,8,FALSE))-2),"")</f>
        <v>#REF!</v>
      </c>
      <c r="E989" s="41" t="e">
        <f>IF(LEN(VLOOKUP($A989,#REF!,4,FALSE)),IF(INDEX(#REF!,MATCH($A989,#REF!,0),1),LEFT(VLOOKUP($A989,#REF!,4,FALSE),LEN(VLOOKUP($A989,#REF!,4,FALSE))-2),CONCATENATE(LEFT(VLOOKUP($A989,#REF!,4,FALSE),LEN(VLOOKUP($A989,#REF!,4,FALSE))-2),"*")),"")</f>
        <v>#REF!</v>
      </c>
      <c r="F989" s="42" t="e">
        <f>IF(LEN(VLOOKUP($A989,#REF!,5,FALSE)),IF(INDEX(#REF!,MATCH($A989,#REF!,0),2),LEFT(VLOOKUP($A989,#REF!,5,FALSE),LEN(VLOOKUP($A989,#REF!,5,FALSE))-2),CONCATENATE(LEFT(VLOOKUP($A989,#REF!,5,FALSE),LEN(VLOOKUP($A989,#REF!,5,FALSE))-2),"*")),"")</f>
        <v>#REF!</v>
      </c>
      <c r="G989" s="42" t="e">
        <f>IF(LEN(VLOOKUP($A989,#REF!,6,FALSE)),IF(INDEX(#REF!,MATCH($A989,#REF!,0),3),LEFT(VLOOKUP($A989,#REF!,6,FALSE),LEN(VLOOKUP($A989,#REF!,6,FALSE))-2),CONCATENATE(LEFT(VLOOKUP($A989,#REF!,6,FALSE),LEN(VLOOKUP($A989,#REF!,6,FALSE))-2),"*")),"")</f>
        <v>#REF!</v>
      </c>
      <c r="H989" s="43" t="e">
        <f>IF(LEN(VLOOKUP($A989,#REF!,7,FALSE)),IF(INDEX(#REF!,MATCH($A989,#REF!,0),4),LEFT(VLOOKUP($A989,#REF!,7,FALSE),LEN(VLOOKUP($A989,#REF!,7,FALSE))-2),CONCATENATE(LEFT(VLOOKUP($A989,#REF!,7,FALSE),LEN(VLOOKUP($A989,#REF!,7,FALSE))-2),"*")),"")</f>
        <v>#REF!</v>
      </c>
      <c r="I989" s="54" t="e">
        <f>IF(LEN(VLOOKUP($A989,#REF!,8,FALSE)),UPPER(RIGHT(VLOOKUP($A989,#REF!,8,FALSE),1)),"")</f>
        <v>#REF!</v>
      </c>
      <c r="J989" s="42" t="e">
        <f>IF(LEN(VLOOKUP($A989,#REF!,4,FALSE)),UPPER(RIGHT(VLOOKUP($A989,#REF!,4,FALSE),1)),"")</f>
        <v>#REF!</v>
      </c>
      <c r="K989" s="42" t="e">
        <f>IF(LEN(VLOOKUP($A989,#REF!,5,FALSE)),UPPER(RIGHT(VLOOKUP($A989,#REF!,5,FALSE),1)),"")</f>
        <v>#REF!</v>
      </c>
      <c r="L989" s="42" t="e">
        <f>IF(LEN(VLOOKUP($A989,#REF!,6,FALSE)),UPPER(RIGHT(VLOOKUP($A989,#REF!,6,FALSE),1)),"")</f>
        <v>#REF!</v>
      </c>
      <c r="M989" s="43" t="e">
        <f>IF(LEN(VLOOKUP($A989,#REF!,7,FALSE)),UPPER(RIGHT(VLOOKUP($A989,#REF!,7,FALSE),1)),"")</f>
        <v>#REF!</v>
      </c>
      <c r="N989" s="206"/>
      <c r="O989" s="206"/>
      <c r="P989" s="206"/>
      <c r="Q989" s="206"/>
      <c r="R989" s="206"/>
      <c r="S989" s="63" t="e">
        <f>HLOOKUP("Device Tree Pin Name",#REF!,MATCH($A989,#REF!,0),FALSE)</f>
        <v>#REF!</v>
      </c>
      <c r="T989" s="47" t="e">
        <f>HLOOKUP("power rail",#REF!,MATCH($A989,#REF!,0),FALSE)</f>
        <v>#REF!</v>
      </c>
      <c r="U989" s="62" t="e">
        <f>HLOOKUP("Wake Capable",#REF!,MATCH($A989,#REF!,0),FALSE)</f>
        <v>#REF!</v>
      </c>
      <c r="V989" s="62" t="e">
        <f>HLOOKUP("Strap",#REF!,MATCH($A989,#REF!,0),FALSE)</f>
        <v>#REF!</v>
      </c>
      <c r="W989" s="62"/>
      <c r="X989" s="62"/>
      <c r="Y989" s="62"/>
      <c r="Z989" s="47"/>
      <c r="AA989" s="47" t="e">
        <f>HLOOKUP("Pad type",#REF!,MATCH($A989,#REF!,0),FALSE)</f>
        <v>#REF!</v>
      </c>
      <c r="AB989" s="63"/>
      <c r="AC989" s="63" t="e">
        <f>HLOOKUP("POR Pin State",#REF!,MATCH($A989,#REF!,0),FALSE)</f>
        <v>#REF!</v>
      </c>
      <c r="AD989" s="207"/>
      <c r="AE989" s="208"/>
      <c r="AF989" s="208"/>
      <c r="AG989" s="208"/>
      <c r="AH989" s="209"/>
      <c r="AI989" s="209"/>
      <c r="AJ989" s="210"/>
      <c r="AK989" s="210"/>
      <c r="AL989" s="210"/>
      <c r="AM989" s="210"/>
      <c r="AN989" s="210"/>
      <c r="AO989" s="210"/>
      <c r="AP989" s="210"/>
      <c r="AQ989" s="215" t="s">
        <v>2400</v>
      </c>
      <c r="AR989" s="105"/>
      <c r="AS989" s="105"/>
      <c r="AT989" s="105"/>
      <c r="AU989" s="105"/>
      <c r="AV989" s="105"/>
      <c r="AW989" s="105"/>
      <c r="AX989" s="105"/>
      <c r="AY989" s="105"/>
      <c r="AZ989" s="105"/>
      <c r="BA989" s="105"/>
      <c r="BB989" s="218"/>
      <c r="BC989" s="105"/>
      <c r="BD989" s="250"/>
      <c r="BE989" s="252" t="s">
        <v>2401</v>
      </c>
      <c r="BF989" s="147" t="e">
        <f>VLOOKUP($A989,#REF!,34,FALSE)</f>
        <v>#REF!</v>
      </c>
      <c r="BG989" s="147" t="e">
        <f>VLOOKUP($A989,#REF!,22,FALSE)</f>
        <v>#REF!</v>
      </c>
      <c r="BH989" s="149"/>
    </row>
    <row r="990" s="5" customFormat="1" ht="12.95" customHeight="1" spans="1:60">
      <c r="A990" s="48" t="s">
        <v>2402</v>
      </c>
      <c r="B990" s="38" t="e">
        <f>VLOOKUP($A990,#REF!,34,FALSE)</f>
        <v>#REF!</v>
      </c>
      <c r="C990" s="39" t="str">
        <f t="shared" si="176"/>
        <v>unused_DDR_XM3_B2B_CA6</v>
      </c>
      <c r="D990" s="40" t="e">
        <f>IF(LEN(VLOOKUP($A990,#REF!,8,FALSE)),LEFT(VLOOKUP($A990,#REF!,8,FALSE),LEN(VLOOKUP($A990,#REF!,8,FALSE))-2),"")</f>
        <v>#REF!</v>
      </c>
      <c r="E990" s="41" t="e">
        <f>IF(LEN(VLOOKUP($A990,#REF!,4,FALSE)),IF(INDEX(#REF!,MATCH($A990,#REF!,0),1),LEFT(VLOOKUP($A990,#REF!,4,FALSE),LEN(VLOOKUP($A990,#REF!,4,FALSE))-2),CONCATENATE(LEFT(VLOOKUP($A990,#REF!,4,FALSE),LEN(VLOOKUP($A990,#REF!,4,FALSE))-2),"*")),"")</f>
        <v>#REF!</v>
      </c>
      <c r="F990" s="42" t="e">
        <f>IF(LEN(VLOOKUP($A990,#REF!,5,FALSE)),IF(INDEX(#REF!,MATCH($A990,#REF!,0),2),LEFT(VLOOKUP($A990,#REF!,5,FALSE),LEN(VLOOKUP($A990,#REF!,5,FALSE))-2),CONCATENATE(LEFT(VLOOKUP($A990,#REF!,5,FALSE),LEN(VLOOKUP($A990,#REF!,5,FALSE))-2),"*")),"")</f>
        <v>#REF!</v>
      </c>
      <c r="G990" s="42" t="e">
        <f>IF(LEN(VLOOKUP($A990,#REF!,6,FALSE)),IF(INDEX(#REF!,MATCH($A990,#REF!,0),3),LEFT(VLOOKUP($A990,#REF!,6,FALSE),LEN(VLOOKUP($A990,#REF!,6,FALSE))-2),CONCATENATE(LEFT(VLOOKUP($A990,#REF!,6,FALSE),LEN(VLOOKUP($A990,#REF!,6,FALSE))-2),"*")),"")</f>
        <v>#REF!</v>
      </c>
      <c r="H990" s="43" t="e">
        <f>IF(LEN(VLOOKUP($A990,#REF!,7,FALSE)),IF(INDEX(#REF!,MATCH($A990,#REF!,0),4),LEFT(VLOOKUP($A990,#REF!,7,FALSE),LEN(VLOOKUP($A990,#REF!,7,FALSE))-2),CONCATENATE(LEFT(VLOOKUP($A990,#REF!,7,FALSE),LEN(VLOOKUP($A990,#REF!,7,FALSE))-2),"*")),"")</f>
        <v>#REF!</v>
      </c>
      <c r="I990" s="54" t="e">
        <f>IF(LEN(VLOOKUP($A990,#REF!,8,FALSE)),UPPER(RIGHT(VLOOKUP($A990,#REF!,8,FALSE),1)),"")</f>
        <v>#REF!</v>
      </c>
      <c r="J990" s="42" t="e">
        <f>IF(LEN(VLOOKUP($A990,#REF!,4,FALSE)),UPPER(RIGHT(VLOOKUP($A990,#REF!,4,FALSE),1)),"")</f>
        <v>#REF!</v>
      </c>
      <c r="K990" s="42" t="e">
        <f>IF(LEN(VLOOKUP($A990,#REF!,5,FALSE)),UPPER(RIGHT(VLOOKUP($A990,#REF!,5,FALSE),1)),"")</f>
        <v>#REF!</v>
      </c>
      <c r="L990" s="42" t="e">
        <f>IF(LEN(VLOOKUP($A990,#REF!,6,FALSE)),UPPER(RIGHT(VLOOKUP($A990,#REF!,6,FALSE),1)),"")</f>
        <v>#REF!</v>
      </c>
      <c r="M990" s="43" t="e">
        <f>IF(LEN(VLOOKUP($A990,#REF!,7,FALSE)),UPPER(RIGHT(VLOOKUP($A990,#REF!,7,FALSE),1)),"")</f>
        <v>#REF!</v>
      </c>
      <c r="N990" s="206"/>
      <c r="O990" s="206"/>
      <c r="P990" s="206"/>
      <c r="Q990" s="206"/>
      <c r="R990" s="206"/>
      <c r="S990" s="63" t="e">
        <f>HLOOKUP("Device Tree Pin Name",#REF!,MATCH($A990,#REF!,0),FALSE)</f>
        <v>#REF!</v>
      </c>
      <c r="T990" s="47" t="e">
        <f>HLOOKUP("power rail",#REF!,MATCH($A990,#REF!,0),FALSE)</f>
        <v>#REF!</v>
      </c>
      <c r="U990" s="62" t="e">
        <f>HLOOKUP("Wake Capable",#REF!,MATCH($A990,#REF!,0),FALSE)</f>
        <v>#REF!</v>
      </c>
      <c r="V990" s="62" t="e">
        <f>HLOOKUP("Strap",#REF!,MATCH($A990,#REF!,0),FALSE)</f>
        <v>#REF!</v>
      </c>
      <c r="W990" s="62"/>
      <c r="X990" s="62"/>
      <c r="Y990" s="62"/>
      <c r="Z990" s="47"/>
      <c r="AA990" s="47" t="e">
        <f>HLOOKUP("Pad type",#REF!,MATCH($A990,#REF!,0),FALSE)</f>
        <v>#REF!</v>
      </c>
      <c r="AB990" s="63"/>
      <c r="AC990" s="63" t="e">
        <f>HLOOKUP("POR Pin State",#REF!,MATCH($A990,#REF!,0),FALSE)</f>
        <v>#REF!</v>
      </c>
      <c r="AD990" s="207"/>
      <c r="AE990" s="208"/>
      <c r="AF990" s="208"/>
      <c r="AG990" s="208"/>
      <c r="AH990" s="209"/>
      <c r="AI990" s="209"/>
      <c r="AJ990" s="210"/>
      <c r="AK990" s="210"/>
      <c r="AL990" s="210"/>
      <c r="AM990" s="210"/>
      <c r="AN990" s="210"/>
      <c r="AO990" s="210"/>
      <c r="AP990" s="210"/>
      <c r="AQ990" s="215" t="s">
        <v>2403</v>
      </c>
      <c r="AR990" s="105"/>
      <c r="AS990" s="105"/>
      <c r="AT990" s="105"/>
      <c r="AU990" s="105"/>
      <c r="AV990" s="105"/>
      <c r="AW990" s="105"/>
      <c r="AX990" s="105"/>
      <c r="AY990" s="105"/>
      <c r="AZ990" s="105"/>
      <c r="BA990" s="105"/>
      <c r="BB990" s="218"/>
      <c r="BC990" s="105"/>
      <c r="BD990" s="250"/>
      <c r="BE990" s="252" t="s">
        <v>2404</v>
      </c>
      <c r="BF990" s="147" t="e">
        <f>VLOOKUP($A990,#REF!,34,FALSE)</f>
        <v>#REF!</v>
      </c>
      <c r="BG990" s="147" t="e">
        <f>VLOOKUP($A990,#REF!,22,FALSE)</f>
        <v>#REF!</v>
      </c>
      <c r="BH990" s="149"/>
    </row>
    <row r="991" s="5" customFormat="1" ht="12.95" customHeight="1" spans="1:60">
      <c r="A991" s="48" t="s">
        <v>2405</v>
      </c>
      <c r="B991" s="38" t="e">
        <f>VLOOKUP($A991,#REF!,34,FALSE)</f>
        <v>#REF!</v>
      </c>
      <c r="C991" s="39" t="str">
        <f t="shared" ref="C991:C1001" si="177">CONCATENATE("unused_",A991)</f>
        <v>unused_DDR_XM3_B2A_CS_CKE0</v>
      </c>
      <c r="D991" s="40" t="e">
        <f>IF(LEN(VLOOKUP($A991,#REF!,8,FALSE)),LEFT(VLOOKUP($A991,#REF!,8,FALSE),LEN(VLOOKUP($A991,#REF!,8,FALSE))-2),"")</f>
        <v>#REF!</v>
      </c>
      <c r="E991" s="41" t="e">
        <f>IF(LEN(VLOOKUP($A991,#REF!,4,FALSE)),IF(INDEX(#REF!,MATCH($A991,#REF!,0),1),LEFT(VLOOKUP($A991,#REF!,4,FALSE),LEN(VLOOKUP($A991,#REF!,4,FALSE))-2),CONCATENATE(LEFT(VLOOKUP($A991,#REF!,4,FALSE),LEN(VLOOKUP($A991,#REF!,4,FALSE))-2),"*")),"")</f>
        <v>#REF!</v>
      </c>
      <c r="F991" s="42" t="e">
        <f>IF(LEN(VLOOKUP($A991,#REF!,5,FALSE)),IF(INDEX(#REF!,MATCH($A991,#REF!,0),2),LEFT(VLOOKUP($A991,#REF!,5,FALSE),LEN(VLOOKUP($A991,#REF!,5,FALSE))-2),CONCATENATE(LEFT(VLOOKUP($A991,#REF!,5,FALSE),LEN(VLOOKUP($A991,#REF!,5,FALSE))-2),"*")),"")</f>
        <v>#REF!</v>
      </c>
      <c r="G991" s="42" t="e">
        <f>IF(LEN(VLOOKUP($A991,#REF!,6,FALSE)),IF(INDEX(#REF!,MATCH($A991,#REF!,0),3),LEFT(VLOOKUP($A991,#REF!,6,FALSE),LEN(VLOOKUP($A991,#REF!,6,FALSE))-2),CONCATENATE(LEFT(VLOOKUP($A991,#REF!,6,FALSE),LEN(VLOOKUP($A991,#REF!,6,FALSE))-2),"*")),"")</f>
        <v>#REF!</v>
      </c>
      <c r="H991" s="43" t="e">
        <f>IF(LEN(VLOOKUP($A991,#REF!,7,FALSE)),IF(INDEX(#REF!,MATCH($A991,#REF!,0),4),LEFT(VLOOKUP($A991,#REF!,7,FALSE),LEN(VLOOKUP($A991,#REF!,7,FALSE))-2),CONCATENATE(LEFT(VLOOKUP($A991,#REF!,7,FALSE),LEN(VLOOKUP($A991,#REF!,7,FALSE))-2),"*")),"")</f>
        <v>#REF!</v>
      </c>
      <c r="I991" s="54" t="e">
        <f>IF(LEN(VLOOKUP($A991,#REF!,8,FALSE)),UPPER(RIGHT(VLOOKUP($A991,#REF!,8,FALSE),1)),"")</f>
        <v>#REF!</v>
      </c>
      <c r="J991" s="42" t="e">
        <f>IF(LEN(VLOOKUP($A991,#REF!,4,FALSE)),UPPER(RIGHT(VLOOKUP($A991,#REF!,4,FALSE),1)),"")</f>
        <v>#REF!</v>
      </c>
      <c r="K991" s="42" t="e">
        <f>IF(LEN(VLOOKUP($A991,#REF!,5,FALSE)),UPPER(RIGHT(VLOOKUP($A991,#REF!,5,FALSE),1)),"")</f>
        <v>#REF!</v>
      </c>
      <c r="L991" s="42" t="e">
        <f>IF(LEN(VLOOKUP($A991,#REF!,6,FALSE)),UPPER(RIGHT(VLOOKUP($A991,#REF!,6,FALSE),1)),"")</f>
        <v>#REF!</v>
      </c>
      <c r="M991" s="43" t="e">
        <f>IF(LEN(VLOOKUP($A991,#REF!,7,FALSE)),UPPER(RIGHT(VLOOKUP($A991,#REF!,7,FALSE),1)),"")</f>
        <v>#REF!</v>
      </c>
      <c r="N991" s="206"/>
      <c r="O991" s="206"/>
      <c r="P991" s="206"/>
      <c r="Q991" s="206"/>
      <c r="R991" s="206"/>
      <c r="S991" s="63" t="e">
        <f>HLOOKUP("Device Tree Pin Name",#REF!,MATCH($A991,#REF!,0),FALSE)</f>
        <v>#REF!</v>
      </c>
      <c r="T991" s="47" t="e">
        <f>HLOOKUP("power rail",#REF!,MATCH($A991,#REF!,0),FALSE)</f>
        <v>#REF!</v>
      </c>
      <c r="U991" s="62" t="e">
        <f>HLOOKUP("Wake Capable",#REF!,MATCH($A991,#REF!,0),FALSE)</f>
        <v>#REF!</v>
      </c>
      <c r="V991" s="62" t="e">
        <f>HLOOKUP("Strap",#REF!,MATCH($A991,#REF!,0),FALSE)</f>
        <v>#REF!</v>
      </c>
      <c r="W991" s="62"/>
      <c r="X991" s="62"/>
      <c r="Y991" s="62"/>
      <c r="Z991" s="47"/>
      <c r="AA991" s="47" t="e">
        <f>HLOOKUP("Pad type",#REF!,MATCH($A991,#REF!,0),FALSE)</f>
        <v>#REF!</v>
      </c>
      <c r="AB991" s="63"/>
      <c r="AC991" s="63" t="e">
        <f>HLOOKUP("POR Pin State",#REF!,MATCH($A991,#REF!,0),FALSE)</f>
        <v>#REF!</v>
      </c>
      <c r="AD991" s="207"/>
      <c r="AE991" s="208"/>
      <c r="AF991" s="208"/>
      <c r="AG991" s="208"/>
      <c r="AH991" s="209"/>
      <c r="AI991" s="209"/>
      <c r="AJ991" s="210"/>
      <c r="AK991" s="210"/>
      <c r="AL991" s="210"/>
      <c r="AM991" s="210"/>
      <c r="AN991" s="210"/>
      <c r="AO991" s="210"/>
      <c r="AP991" s="210"/>
      <c r="AQ991" s="215" t="s">
        <v>2405</v>
      </c>
      <c r="AR991" s="105"/>
      <c r="AS991" s="105"/>
      <c r="AT991" s="105"/>
      <c r="AU991" s="105"/>
      <c r="AV991" s="105"/>
      <c r="AW991" s="105"/>
      <c r="AX991" s="105"/>
      <c r="AY991" s="105"/>
      <c r="AZ991" s="105"/>
      <c r="BA991" s="105"/>
      <c r="BB991" s="218"/>
      <c r="BC991" s="105"/>
      <c r="BD991" s="250"/>
      <c r="BE991" s="252" t="s">
        <v>2406</v>
      </c>
      <c r="BF991" s="147" t="e">
        <f>VLOOKUP($A991,#REF!,34,FALSE)</f>
        <v>#REF!</v>
      </c>
      <c r="BG991" s="147" t="e">
        <f>VLOOKUP($A991,#REF!,22,FALSE)</f>
        <v>#REF!</v>
      </c>
      <c r="BH991" s="149"/>
    </row>
    <row r="992" s="5" customFormat="1" ht="12.95" customHeight="1" spans="1:60">
      <c r="A992" s="48" t="s">
        <v>2407</v>
      </c>
      <c r="B992" s="38" t="e">
        <f>VLOOKUP($A992,#REF!,34,FALSE)</f>
        <v>#REF!</v>
      </c>
      <c r="C992" s="39" t="str">
        <f t="shared" si="177"/>
        <v>unused_DDR_XM3_B2A_CS_CKE1</v>
      </c>
      <c r="D992" s="40" t="e">
        <f>IF(LEN(VLOOKUP($A992,#REF!,8,FALSE)),LEFT(VLOOKUP($A992,#REF!,8,FALSE),LEN(VLOOKUP($A992,#REF!,8,FALSE))-2),"")</f>
        <v>#REF!</v>
      </c>
      <c r="E992" s="41" t="e">
        <f>IF(LEN(VLOOKUP($A992,#REF!,4,FALSE)),IF(INDEX(#REF!,MATCH($A992,#REF!,0),1),LEFT(VLOOKUP($A992,#REF!,4,FALSE),LEN(VLOOKUP($A992,#REF!,4,FALSE))-2),CONCATENATE(LEFT(VLOOKUP($A992,#REF!,4,FALSE),LEN(VLOOKUP($A992,#REF!,4,FALSE))-2),"*")),"")</f>
        <v>#REF!</v>
      </c>
      <c r="F992" s="42" t="e">
        <f>IF(LEN(VLOOKUP($A992,#REF!,5,FALSE)),IF(INDEX(#REF!,MATCH($A992,#REF!,0),2),LEFT(VLOOKUP($A992,#REF!,5,FALSE),LEN(VLOOKUP($A992,#REF!,5,FALSE))-2),CONCATENATE(LEFT(VLOOKUP($A992,#REF!,5,FALSE),LEN(VLOOKUP($A992,#REF!,5,FALSE))-2),"*")),"")</f>
        <v>#REF!</v>
      </c>
      <c r="G992" s="42" t="e">
        <f>IF(LEN(VLOOKUP($A992,#REF!,6,FALSE)),IF(INDEX(#REF!,MATCH($A992,#REF!,0),3),LEFT(VLOOKUP($A992,#REF!,6,FALSE),LEN(VLOOKUP($A992,#REF!,6,FALSE))-2),CONCATENATE(LEFT(VLOOKUP($A992,#REF!,6,FALSE),LEN(VLOOKUP($A992,#REF!,6,FALSE))-2),"*")),"")</f>
        <v>#REF!</v>
      </c>
      <c r="H992" s="43" t="e">
        <f>IF(LEN(VLOOKUP($A992,#REF!,7,FALSE)),IF(INDEX(#REF!,MATCH($A992,#REF!,0),4),LEFT(VLOOKUP($A992,#REF!,7,FALSE),LEN(VLOOKUP($A992,#REF!,7,FALSE))-2),CONCATENATE(LEFT(VLOOKUP($A992,#REF!,7,FALSE),LEN(VLOOKUP($A992,#REF!,7,FALSE))-2),"*")),"")</f>
        <v>#REF!</v>
      </c>
      <c r="I992" s="54" t="e">
        <f>IF(LEN(VLOOKUP($A992,#REF!,8,FALSE)),UPPER(RIGHT(VLOOKUP($A992,#REF!,8,FALSE),1)),"")</f>
        <v>#REF!</v>
      </c>
      <c r="J992" s="42" t="e">
        <f>IF(LEN(VLOOKUP($A992,#REF!,4,FALSE)),UPPER(RIGHT(VLOOKUP($A992,#REF!,4,FALSE),1)),"")</f>
        <v>#REF!</v>
      </c>
      <c r="K992" s="42" t="e">
        <f>IF(LEN(VLOOKUP($A992,#REF!,5,FALSE)),UPPER(RIGHT(VLOOKUP($A992,#REF!,5,FALSE),1)),"")</f>
        <v>#REF!</v>
      </c>
      <c r="L992" s="42" t="e">
        <f>IF(LEN(VLOOKUP($A992,#REF!,6,FALSE)),UPPER(RIGHT(VLOOKUP($A992,#REF!,6,FALSE),1)),"")</f>
        <v>#REF!</v>
      </c>
      <c r="M992" s="43" t="e">
        <f>IF(LEN(VLOOKUP($A992,#REF!,7,FALSE)),UPPER(RIGHT(VLOOKUP($A992,#REF!,7,FALSE),1)),"")</f>
        <v>#REF!</v>
      </c>
      <c r="N992" s="206"/>
      <c r="O992" s="206"/>
      <c r="P992" s="206"/>
      <c r="Q992" s="206"/>
      <c r="R992" s="206"/>
      <c r="S992" s="63" t="e">
        <f>HLOOKUP("Device Tree Pin Name",#REF!,MATCH($A992,#REF!,0),FALSE)</f>
        <v>#REF!</v>
      </c>
      <c r="T992" s="47" t="e">
        <f>HLOOKUP("power rail",#REF!,MATCH($A992,#REF!,0),FALSE)</f>
        <v>#REF!</v>
      </c>
      <c r="U992" s="62" t="e">
        <f>HLOOKUP("Wake Capable",#REF!,MATCH($A992,#REF!,0),FALSE)</f>
        <v>#REF!</v>
      </c>
      <c r="V992" s="62" t="e">
        <f>HLOOKUP("Strap",#REF!,MATCH($A992,#REF!,0),FALSE)</f>
        <v>#REF!</v>
      </c>
      <c r="W992" s="62"/>
      <c r="X992" s="62"/>
      <c r="Y992" s="62"/>
      <c r="Z992" s="47"/>
      <c r="AA992" s="47" t="e">
        <f>HLOOKUP("Pad type",#REF!,MATCH($A992,#REF!,0),FALSE)</f>
        <v>#REF!</v>
      </c>
      <c r="AB992" s="63"/>
      <c r="AC992" s="63" t="e">
        <f>HLOOKUP("POR Pin State",#REF!,MATCH($A992,#REF!,0),FALSE)</f>
        <v>#REF!</v>
      </c>
      <c r="AD992" s="207"/>
      <c r="AE992" s="208"/>
      <c r="AF992" s="208"/>
      <c r="AG992" s="208"/>
      <c r="AH992" s="209"/>
      <c r="AI992" s="209"/>
      <c r="AJ992" s="210"/>
      <c r="AK992" s="210"/>
      <c r="AL992" s="210"/>
      <c r="AM992" s="210"/>
      <c r="AN992" s="210"/>
      <c r="AO992" s="210"/>
      <c r="AP992" s="210"/>
      <c r="AQ992" s="215" t="s">
        <v>2407</v>
      </c>
      <c r="AR992" s="105"/>
      <c r="AS992" s="105"/>
      <c r="AT992" s="105"/>
      <c r="AU992" s="105"/>
      <c r="AV992" s="105"/>
      <c r="AW992" s="105"/>
      <c r="AX992" s="105"/>
      <c r="AY992" s="105"/>
      <c r="AZ992" s="105"/>
      <c r="BA992" s="105"/>
      <c r="BB992" s="218"/>
      <c r="BC992" s="105"/>
      <c r="BD992" s="250"/>
      <c r="BE992" s="252" t="s">
        <v>2408</v>
      </c>
      <c r="BF992" s="147" t="e">
        <f>VLOOKUP($A992,#REF!,34,FALSE)</f>
        <v>#REF!</v>
      </c>
      <c r="BG992" s="147" t="e">
        <f>VLOOKUP($A992,#REF!,22,FALSE)</f>
        <v>#REF!</v>
      </c>
      <c r="BH992" s="149"/>
    </row>
    <row r="993" s="5" customFormat="1" ht="12.95" customHeight="1" spans="1:60">
      <c r="A993" s="48" t="s">
        <v>2409</v>
      </c>
      <c r="B993" s="38" t="e">
        <f>VLOOKUP($A993,#REF!,34,FALSE)</f>
        <v>#REF!</v>
      </c>
      <c r="C993" s="39" t="str">
        <f t="shared" si="177"/>
        <v>unused_DDR_XM3_B2B_CS_CKE0</v>
      </c>
      <c r="D993" s="40" t="e">
        <f>IF(LEN(VLOOKUP($A993,#REF!,8,FALSE)),LEFT(VLOOKUP($A993,#REF!,8,FALSE),LEN(VLOOKUP($A993,#REF!,8,FALSE))-2),"")</f>
        <v>#REF!</v>
      </c>
      <c r="E993" s="41" t="e">
        <f>IF(LEN(VLOOKUP($A993,#REF!,4,FALSE)),IF(INDEX(#REF!,MATCH($A993,#REF!,0),1),LEFT(VLOOKUP($A993,#REF!,4,FALSE),LEN(VLOOKUP($A993,#REF!,4,FALSE))-2),CONCATENATE(LEFT(VLOOKUP($A993,#REF!,4,FALSE),LEN(VLOOKUP($A993,#REF!,4,FALSE))-2),"*")),"")</f>
        <v>#REF!</v>
      </c>
      <c r="F993" s="42" t="e">
        <f>IF(LEN(VLOOKUP($A993,#REF!,5,FALSE)),IF(INDEX(#REF!,MATCH($A993,#REF!,0),2),LEFT(VLOOKUP($A993,#REF!,5,FALSE),LEN(VLOOKUP($A993,#REF!,5,FALSE))-2),CONCATENATE(LEFT(VLOOKUP($A993,#REF!,5,FALSE),LEN(VLOOKUP($A993,#REF!,5,FALSE))-2),"*")),"")</f>
        <v>#REF!</v>
      </c>
      <c r="G993" s="42" t="e">
        <f>IF(LEN(VLOOKUP($A993,#REF!,6,FALSE)),IF(INDEX(#REF!,MATCH($A993,#REF!,0),3),LEFT(VLOOKUP($A993,#REF!,6,FALSE),LEN(VLOOKUP($A993,#REF!,6,FALSE))-2),CONCATENATE(LEFT(VLOOKUP($A993,#REF!,6,FALSE),LEN(VLOOKUP($A993,#REF!,6,FALSE))-2),"*")),"")</f>
        <v>#REF!</v>
      </c>
      <c r="H993" s="43" t="e">
        <f>IF(LEN(VLOOKUP($A993,#REF!,7,FALSE)),IF(INDEX(#REF!,MATCH($A993,#REF!,0),4),LEFT(VLOOKUP($A993,#REF!,7,FALSE),LEN(VLOOKUP($A993,#REF!,7,FALSE))-2),CONCATENATE(LEFT(VLOOKUP($A993,#REF!,7,FALSE),LEN(VLOOKUP($A993,#REF!,7,FALSE))-2),"*")),"")</f>
        <v>#REF!</v>
      </c>
      <c r="I993" s="54" t="e">
        <f>IF(LEN(VLOOKUP($A993,#REF!,8,FALSE)),UPPER(RIGHT(VLOOKUP($A993,#REF!,8,FALSE),1)),"")</f>
        <v>#REF!</v>
      </c>
      <c r="J993" s="42" t="e">
        <f>IF(LEN(VLOOKUP($A993,#REF!,4,FALSE)),UPPER(RIGHT(VLOOKUP($A993,#REF!,4,FALSE),1)),"")</f>
        <v>#REF!</v>
      </c>
      <c r="K993" s="42" t="e">
        <f>IF(LEN(VLOOKUP($A993,#REF!,5,FALSE)),UPPER(RIGHT(VLOOKUP($A993,#REF!,5,FALSE),1)),"")</f>
        <v>#REF!</v>
      </c>
      <c r="L993" s="42" t="e">
        <f>IF(LEN(VLOOKUP($A993,#REF!,6,FALSE)),UPPER(RIGHT(VLOOKUP($A993,#REF!,6,FALSE),1)),"")</f>
        <v>#REF!</v>
      </c>
      <c r="M993" s="43" t="e">
        <f>IF(LEN(VLOOKUP($A993,#REF!,7,FALSE)),UPPER(RIGHT(VLOOKUP($A993,#REF!,7,FALSE),1)),"")</f>
        <v>#REF!</v>
      </c>
      <c r="N993" s="206"/>
      <c r="O993" s="206"/>
      <c r="P993" s="206"/>
      <c r="Q993" s="206"/>
      <c r="R993" s="206"/>
      <c r="S993" s="63" t="e">
        <f>HLOOKUP("Device Tree Pin Name",#REF!,MATCH($A993,#REF!,0),FALSE)</f>
        <v>#REF!</v>
      </c>
      <c r="T993" s="47" t="e">
        <f>HLOOKUP("power rail",#REF!,MATCH($A993,#REF!,0),FALSE)</f>
        <v>#REF!</v>
      </c>
      <c r="U993" s="62" t="e">
        <f>HLOOKUP("Wake Capable",#REF!,MATCH($A993,#REF!,0),FALSE)</f>
        <v>#REF!</v>
      </c>
      <c r="V993" s="62" t="e">
        <f>HLOOKUP("Strap",#REF!,MATCH($A993,#REF!,0),FALSE)</f>
        <v>#REF!</v>
      </c>
      <c r="W993" s="62"/>
      <c r="X993" s="62"/>
      <c r="Y993" s="62"/>
      <c r="Z993" s="47"/>
      <c r="AA993" s="47" t="e">
        <f>HLOOKUP("Pad type",#REF!,MATCH($A993,#REF!,0),FALSE)</f>
        <v>#REF!</v>
      </c>
      <c r="AB993" s="63"/>
      <c r="AC993" s="63" t="e">
        <f>HLOOKUP("POR Pin State",#REF!,MATCH($A993,#REF!,0),FALSE)</f>
        <v>#REF!</v>
      </c>
      <c r="AD993" s="207"/>
      <c r="AE993" s="208"/>
      <c r="AF993" s="208"/>
      <c r="AG993" s="208"/>
      <c r="AH993" s="209"/>
      <c r="AI993" s="209"/>
      <c r="AJ993" s="210"/>
      <c r="AK993" s="210"/>
      <c r="AL993" s="210"/>
      <c r="AM993" s="210"/>
      <c r="AN993" s="210"/>
      <c r="AO993" s="210"/>
      <c r="AP993" s="210"/>
      <c r="AQ993" s="215" t="s">
        <v>2409</v>
      </c>
      <c r="AR993" s="105"/>
      <c r="AS993" s="105"/>
      <c r="AT993" s="105"/>
      <c r="AU993" s="105"/>
      <c r="AV993" s="105"/>
      <c r="AW993" s="105"/>
      <c r="AX993" s="105"/>
      <c r="AY993" s="105"/>
      <c r="AZ993" s="105"/>
      <c r="BA993" s="105"/>
      <c r="BB993" s="218"/>
      <c r="BC993" s="105"/>
      <c r="BD993" s="250"/>
      <c r="BE993" s="252" t="s">
        <v>2410</v>
      </c>
      <c r="BF993" s="147" t="e">
        <f>VLOOKUP($A993,#REF!,34,FALSE)</f>
        <v>#REF!</v>
      </c>
      <c r="BG993" s="147" t="e">
        <f>VLOOKUP($A993,#REF!,22,FALSE)</f>
        <v>#REF!</v>
      </c>
      <c r="BH993" s="149"/>
    </row>
    <row r="994" s="5" customFormat="1" ht="12.95" customHeight="1" spans="1:60">
      <c r="A994" s="48" t="s">
        <v>2411</v>
      </c>
      <c r="B994" s="38" t="e">
        <f>VLOOKUP($A994,#REF!,34,FALSE)</f>
        <v>#REF!</v>
      </c>
      <c r="C994" s="39" t="str">
        <f t="shared" si="177"/>
        <v>unused_DDR_XM3_B2B_CS_CKE1</v>
      </c>
      <c r="D994" s="40" t="e">
        <f>IF(LEN(VLOOKUP($A994,#REF!,8,FALSE)),LEFT(VLOOKUP($A994,#REF!,8,FALSE),LEN(VLOOKUP($A994,#REF!,8,FALSE))-2),"")</f>
        <v>#REF!</v>
      </c>
      <c r="E994" s="41" t="e">
        <f>IF(LEN(VLOOKUP($A994,#REF!,4,FALSE)),IF(INDEX(#REF!,MATCH($A994,#REF!,0),1),LEFT(VLOOKUP($A994,#REF!,4,FALSE),LEN(VLOOKUP($A994,#REF!,4,FALSE))-2),CONCATENATE(LEFT(VLOOKUP($A994,#REF!,4,FALSE),LEN(VLOOKUP($A994,#REF!,4,FALSE))-2),"*")),"")</f>
        <v>#REF!</v>
      </c>
      <c r="F994" s="42" t="e">
        <f>IF(LEN(VLOOKUP($A994,#REF!,5,FALSE)),IF(INDEX(#REF!,MATCH($A994,#REF!,0),2),LEFT(VLOOKUP($A994,#REF!,5,FALSE),LEN(VLOOKUP($A994,#REF!,5,FALSE))-2),CONCATENATE(LEFT(VLOOKUP($A994,#REF!,5,FALSE),LEN(VLOOKUP($A994,#REF!,5,FALSE))-2),"*")),"")</f>
        <v>#REF!</v>
      </c>
      <c r="G994" s="42" t="e">
        <f>IF(LEN(VLOOKUP($A994,#REF!,6,FALSE)),IF(INDEX(#REF!,MATCH($A994,#REF!,0),3),LEFT(VLOOKUP($A994,#REF!,6,FALSE),LEN(VLOOKUP($A994,#REF!,6,FALSE))-2),CONCATENATE(LEFT(VLOOKUP($A994,#REF!,6,FALSE),LEN(VLOOKUP($A994,#REF!,6,FALSE))-2),"*")),"")</f>
        <v>#REF!</v>
      </c>
      <c r="H994" s="43" t="e">
        <f>IF(LEN(VLOOKUP($A994,#REF!,7,FALSE)),IF(INDEX(#REF!,MATCH($A994,#REF!,0),4),LEFT(VLOOKUP($A994,#REF!,7,FALSE),LEN(VLOOKUP($A994,#REF!,7,FALSE))-2),CONCATENATE(LEFT(VLOOKUP($A994,#REF!,7,FALSE),LEN(VLOOKUP($A994,#REF!,7,FALSE))-2),"*")),"")</f>
        <v>#REF!</v>
      </c>
      <c r="I994" s="54" t="e">
        <f>IF(LEN(VLOOKUP($A994,#REF!,8,FALSE)),UPPER(RIGHT(VLOOKUP($A994,#REF!,8,FALSE),1)),"")</f>
        <v>#REF!</v>
      </c>
      <c r="J994" s="42" t="e">
        <f>IF(LEN(VLOOKUP($A994,#REF!,4,FALSE)),UPPER(RIGHT(VLOOKUP($A994,#REF!,4,FALSE),1)),"")</f>
        <v>#REF!</v>
      </c>
      <c r="K994" s="42" t="e">
        <f>IF(LEN(VLOOKUP($A994,#REF!,5,FALSE)),UPPER(RIGHT(VLOOKUP($A994,#REF!,5,FALSE),1)),"")</f>
        <v>#REF!</v>
      </c>
      <c r="L994" s="42" t="e">
        <f>IF(LEN(VLOOKUP($A994,#REF!,6,FALSE)),UPPER(RIGHT(VLOOKUP($A994,#REF!,6,FALSE),1)),"")</f>
        <v>#REF!</v>
      </c>
      <c r="M994" s="43" t="e">
        <f>IF(LEN(VLOOKUP($A994,#REF!,7,FALSE)),UPPER(RIGHT(VLOOKUP($A994,#REF!,7,FALSE),1)),"")</f>
        <v>#REF!</v>
      </c>
      <c r="N994" s="206"/>
      <c r="O994" s="206"/>
      <c r="P994" s="206"/>
      <c r="Q994" s="206"/>
      <c r="R994" s="206"/>
      <c r="S994" s="63" t="e">
        <f>HLOOKUP("Device Tree Pin Name",#REF!,MATCH($A994,#REF!,0),FALSE)</f>
        <v>#REF!</v>
      </c>
      <c r="T994" s="47" t="e">
        <f>HLOOKUP("power rail",#REF!,MATCH($A994,#REF!,0),FALSE)</f>
        <v>#REF!</v>
      </c>
      <c r="U994" s="62" t="e">
        <f>HLOOKUP("Wake Capable",#REF!,MATCH($A994,#REF!,0),FALSE)</f>
        <v>#REF!</v>
      </c>
      <c r="V994" s="62" t="e">
        <f>HLOOKUP("Strap",#REF!,MATCH($A994,#REF!,0),FALSE)</f>
        <v>#REF!</v>
      </c>
      <c r="W994" s="62"/>
      <c r="X994" s="62"/>
      <c r="Y994" s="62"/>
      <c r="Z994" s="47"/>
      <c r="AA994" s="47" t="e">
        <f>HLOOKUP("Pad type",#REF!,MATCH($A994,#REF!,0),FALSE)</f>
        <v>#REF!</v>
      </c>
      <c r="AB994" s="63"/>
      <c r="AC994" s="63" t="e">
        <f>HLOOKUP("POR Pin State",#REF!,MATCH($A994,#REF!,0),FALSE)</f>
        <v>#REF!</v>
      </c>
      <c r="AD994" s="207"/>
      <c r="AE994" s="208"/>
      <c r="AF994" s="208"/>
      <c r="AG994" s="208"/>
      <c r="AH994" s="209"/>
      <c r="AI994" s="209"/>
      <c r="AJ994" s="210"/>
      <c r="AK994" s="210"/>
      <c r="AL994" s="210"/>
      <c r="AM994" s="210"/>
      <c r="AN994" s="210"/>
      <c r="AO994" s="210"/>
      <c r="AP994" s="210"/>
      <c r="AQ994" s="215" t="s">
        <v>2411</v>
      </c>
      <c r="AR994" s="105"/>
      <c r="AS994" s="105"/>
      <c r="AT994" s="105"/>
      <c r="AU994" s="105"/>
      <c r="AV994" s="105"/>
      <c r="AW994" s="105"/>
      <c r="AX994" s="105"/>
      <c r="AY994" s="105"/>
      <c r="AZ994" s="105"/>
      <c r="BA994" s="105"/>
      <c r="BB994" s="218"/>
      <c r="BC994" s="105"/>
      <c r="BD994" s="250"/>
      <c r="BE994" s="252" t="s">
        <v>2412</v>
      </c>
      <c r="BF994" s="147" t="e">
        <f>VLOOKUP($A994,#REF!,34,FALSE)</f>
        <v>#REF!</v>
      </c>
      <c r="BG994" s="147" t="e">
        <f>VLOOKUP($A994,#REF!,22,FALSE)</f>
        <v>#REF!</v>
      </c>
      <c r="BH994" s="149"/>
    </row>
    <row r="995" s="5" customFormat="1" ht="12.95" customHeight="1" spans="1:60">
      <c r="A995" s="10" t="s">
        <v>2413</v>
      </c>
      <c r="B995" s="38" t="e">
        <f>VLOOKUP($A995,#REF!,34,FALSE)</f>
        <v>#REF!</v>
      </c>
      <c r="C995" s="39" t="str">
        <f t="shared" si="177"/>
        <v>unused_DDR_XM3_B2A_CLK_P</v>
      </c>
      <c r="D995" s="40" t="e">
        <f>IF(LEN(VLOOKUP($A995,#REF!,8,FALSE)),LEFT(VLOOKUP($A995,#REF!,8,FALSE),LEN(VLOOKUP($A995,#REF!,8,FALSE))-2),"")</f>
        <v>#REF!</v>
      </c>
      <c r="E995" s="41" t="e">
        <f>IF(LEN(VLOOKUP($A995,#REF!,4,FALSE)),IF(INDEX(#REF!,MATCH($A995,#REF!,0),1),LEFT(VLOOKUP($A995,#REF!,4,FALSE),LEN(VLOOKUP($A995,#REF!,4,FALSE))-2),CONCATENATE(LEFT(VLOOKUP($A995,#REF!,4,FALSE),LEN(VLOOKUP($A995,#REF!,4,FALSE))-2),"*")),"")</f>
        <v>#REF!</v>
      </c>
      <c r="F995" s="42" t="e">
        <f>IF(LEN(VLOOKUP($A995,#REF!,5,FALSE)),IF(INDEX(#REF!,MATCH($A995,#REF!,0),2),LEFT(VLOOKUP($A995,#REF!,5,FALSE),LEN(VLOOKUP($A995,#REF!,5,FALSE))-2),CONCATENATE(LEFT(VLOOKUP($A995,#REF!,5,FALSE),LEN(VLOOKUP($A995,#REF!,5,FALSE))-2),"*")),"")</f>
        <v>#REF!</v>
      </c>
      <c r="G995" s="42" t="e">
        <f>IF(LEN(VLOOKUP($A995,#REF!,6,FALSE)),IF(INDEX(#REF!,MATCH($A995,#REF!,0),3),LEFT(VLOOKUP($A995,#REF!,6,FALSE),LEN(VLOOKUP($A995,#REF!,6,FALSE))-2),CONCATENATE(LEFT(VLOOKUP($A995,#REF!,6,FALSE),LEN(VLOOKUP($A995,#REF!,6,FALSE))-2),"*")),"")</f>
        <v>#REF!</v>
      </c>
      <c r="H995" s="43" t="e">
        <f>IF(LEN(VLOOKUP($A995,#REF!,7,FALSE)),IF(INDEX(#REF!,MATCH($A995,#REF!,0),4),LEFT(VLOOKUP($A995,#REF!,7,FALSE),LEN(VLOOKUP($A995,#REF!,7,FALSE))-2),CONCATENATE(LEFT(VLOOKUP($A995,#REF!,7,FALSE),LEN(VLOOKUP($A995,#REF!,7,FALSE))-2),"*")),"")</f>
        <v>#REF!</v>
      </c>
      <c r="I995" s="54" t="e">
        <f>IF(LEN(VLOOKUP($A995,#REF!,8,FALSE)),UPPER(RIGHT(VLOOKUP($A995,#REF!,8,FALSE),1)),"")</f>
        <v>#REF!</v>
      </c>
      <c r="J995" s="42" t="e">
        <f>IF(LEN(VLOOKUP($A995,#REF!,4,FALSE)),UPPER(RIGHT(VLOOKUP($A995,#REF!,4,FALSE),1)),"")</f>
        <v>#REF!</v>
      </c>
      <c r="K995" s="42" t="e">
        <f>IF(LEN(VLOOKUP($A995,#REF!,5,FALSE)),UPPER(RIGHT(VLOOKUP($A995,#REF!,5,FALSE),1)),"")</f>
        <v>#REF!</v>
      </c>
      <c r="L995" s="42" t="e">
        <f>IF(LEN(VLOOKUP($A995,#REF!,6,FALSE)),UPPER(RIGHT(VLOOKUP($A995,#REF!,6,FALSE),1)),"")</f>
        <v>#REF!</v>
      </c>
      <c r="M995" s="43" t="e">
        <f>IF(LEN(VLOOKUP($A995,#REF!,7,FALSE)),UPPER(RIGHT(VLOOKUP($A995,#REF!,7,FALSE),1)),"")</f>
        <v>#REF!</v>
      </c>
      <c r="N995" s="206"/>
      <c r="O995" s="206"/>
      <c r="P995" s="206"/>
      <c r="Q995" s="206"/>
      <c r="R995" s="206"/>
      <c r="S995" s="63" t="e">
        <f>HLOOKUP("Device Tree Pin Name",#REF!,MATCH($A995,#REF!,0),FALSE)</f>
        <v>#REF!</v>
      </c>
      <c r="T995" s="47" t="e">
        <f>HLOOKUP("power rail",#REF!,MATCH($A995,#REF!,0),FALSE)</f>
        <v>#REF!</v>
      </c>
      <c r="U995" s="62" t="e">
        <f>HLOOKUP("Wake Capable",#REF!,MATCH($A995,#REF!,0),FALSE)</f>
        <v>#REF!</v>
      </c>
      <c r="V995" s="62" t="e">
        <f>HLOOKUP("Strap",#REF!,MATCH($A995,#REF!,0),FALSE)</f>
        <v>#REF!</v>
      </c>
      <c r="W995" s="62"/>
      <c r="X995" s="62"/>
      <c r="Y995" s="62"/>
      <c r="Z995" s="47"/>
      <c r="AA995" s="47" t="e">
        <f>HLOOKUP("Pad type",#REF!,MATCH($A995,#REF!,0),FALSE)</f>
        <v>#REF!</v>
      </c>
      <c r="AB995" s="63"/>
      <c r="AC995" s="63" t="e">
        <f>HLOOKUP("POR Pin State",#REF!,MATCH($A995,#REF!,0),FALSE)</f>
        <v>#REF!</v>
      </c>
      <c r="AD995" s="207"/>
      <c r="AE995" s="208"/>
      <c r="AF995" s="208"/>
      <c r="AG995" s="208"/>
      <c r="AH995" s="209"/>
      <c r="AI995" s="209"/>
      <c r="AJ995" s="210"/>
      <c r="AK995" s="210"/>
      <c r="AL995" s="210"/>
      <c r="AM995" s="210"/>
      <c r="AN995" s="210"/>
      <c r="AO995" s="210"/>
      <c r="AP995" s="210"/>
      <c r="AQ995" s="215" t="s">
        <v>2413</v>
      </c>
      <c r="AR995" s="105"/>
      <c r="AS995" s="105"/>
      <c r="AT995" s="105"/>
      <c r="AU995" s="105"/>
      <c r="AV995" s="105"/>
      <c r="AW995" s="105"/>
      <c r="AX995" s="105"/>
      <c r="AY995" s="105"/>
      <c r="AZ995" s="105"/>
      <c r="BA995" s="105"/>
      <c r="BB995" s="218"/>
      <c r="BC995" s="105"/>
      <c r="BD995" s="250"/>
      <c r="BE995" s="252" t="s">
        <v>2414</v>
      </c>
      <c r="BF995" s="147" t="e">
        <f>VLOOKUP($A995,#REF!,34,FALSE)</f>
        <v>#REF!</v>
      </c>
      <c r="BG995" s="147" t="e">
        <f>VLOOKUP($A995,#REF!,22,FALSE)</f>
        <v>#REF!</v>
      </c>
      <c r="BH995" s="149"/>
    </row>
    <row r="996" s="5" customFormat="1" ht="12.95" customHeight="1" spans="1:60">
      <c r="A996" s="10" t="s">
        <v>2415</v>
      </c>
      <c r="B996" s="38" t="e">
        <f>VLOOKUP($A996,#REF!,34,FALSE)</f>
        <v>#REF!</v>
      </c>
      <c r="C996" s="39" t="str">
        <f t="shared" si="177"/>
        <v>unused_DDR_XM3_B2A_CLK_N</v>
      </c>
      <c r="D996" s="40" t="e">
        <f>IF(LEN(VLOOKUP($A996,#REF!,8,FALSE)),LEFT(VLOOKUP($A996,#REF!,8,FALSE),LEN(VLOOKUP($A996,#REF!,8,FALSE))-2),"")</f>
        <v>#REF!</v>
      </c>
      <c r="E996" s="41" t="e">
        <f>IF(LEN(VLOOKUP($A996,#REF!,4,FALSE)),IF(INDEX(#REF!,MATCH($A996,#REF!,0),1),LEFT(VLOOKUP($A996,#REF!,4,FALSE),LEN(VLOOKUP($A996,#REF!,4,FALSE))-2),CONCATENATE(LEFT(VLOOKUP($A996,#REF!,4,FALSE),LEN(VLOOKUP($A996,#REF!,4,FALSE))-2),"*")),"")</f>
        <v>#REF!</v>
      </c>
      <c r="F996" s="42" t="e">
        <f>IF(LEN(VLOOKUP($A996,#REF!,5,FALSE)),IF(INDEX(#REF!,MATCH($A996,#REF!,0),2),LEFT(VLOOKUP($A996,#REF!,5,FALSE),LEN(VLOOKUP($A996,#REF!,5,FALSE))-2),CONCATENATE(LEFT(VLOOKUP($A996,#REF!,5,FALSE),LEN(VLOOKUP($A996,#REF!,5,FALSE))-2),"*")),"")</f>
        <v>#REF!</v>
      </c>
      <c r="G996" s="42" t="e">
        <f>IF(LEN(VLOOKUP($A996,#REF!,6,FALSE)),IF(INDEX(#REF!,MATCH($A996,#REF!,0),3),LEFT(VLOOKUP($A996,#REF!,6,FALSE),LEN(VLOOKUP($A996,#REF!,6,FALSE))-2),CONCATENATE(LEFT(VLOOKUP($A996,#REF!,6,FALSE),LEN(VLOOKUP($A996,#REF!,6,FALSE))-2),"*")),"")</f>
        <v>#REF!</v>
      </c>
      <c r="H996" s="43" t="e">
        <f>IF(LEN(VLOOKUP($A996,#REF!,7,FALSE)),IF(INDEX(#REF!,MATCH($A996,#REF!,0),4),LEFT(VLOOKUP($A996,#REF!,7,FALSE),LEN(VLOOKUP($A996,#REF!,7,FALSE))-2),CONCATENATE(LEFT(VLOOKUP($A996,#REF!,7,FALSE),LEN(VLOOKUP($A996,#REF!,7,FALSE))-2),"*")),"")</f>
        <v>#REF!</v>
      </c>
      <c r="I996" s="54" t="e">
        <f>IF(LEN(VLOOKUP($A996,#REF!,8,FALSE)),UPPER(RIGHT(VLOOKUP($A996,#REF!,8,FALSE),1)),"")</f>
        <v>#REF!</v>
      </c>
      <c r="J996" s="42" t="e">
        <f>IF(LEN(VLOOKUP($A996,#REF!,4,FALSE)),UPPER(RIGHT(VLOOKUP($A996,#REF!,4,FALSE),1)),"")</f>
        <v>#REF!</v>
      </c>
      <c r="K996" s="42" t="e">
        <f>IF(LEN(VLOOKUP($A996,#REF!,5,FALSE)),UPPER(RIGHT(VLOOKUP($A996,#REF!,5,FALSE),1)),"")</f>
        <v>#REF!</v>
      </c>
      <c r="L996" s="42" t="e">
        <f>IF(LEN(VLOOKUP($A996,#REF!,6,FALSE)),UPPER(RIGHT(VLOOKUP($A996,#REF!,6,FALSE),1)),"")</f>
        <v>#REF!</v>
      </c>
      <c r="M996" s="43" t="e">
        <f>IF(LEN(VLOOKUP($A996,#REF!,7,FALSE)),UPPER(RIGHT(VLOOKUP($A996,#REF!,7,FALSE),1)),"")</f>
        <v>#REF!</v>
      </c>
      <c r="N996" s="206"/>
      <c r="O996" s="206"/>
      <c r="P996" s="206"/>
      <c r="Q996" s="206"/>
      <c r="R996" s="206"/>
      <c r="S996" s="63" t="e">
        <f>HLOOKUP("Device Tree Pin Name",#REF!,MATCH($A996,#REF!,0),FALSE)</f>
        <v>#REF!</v>
      </c>
      <c r="T996" s="47" t="e">
        <f>HLOOKUP("power rail",#REF!,MATCH($A996,#REF!,0),FALSE)</f>
        <v>#REF!</v>
      </c>
      <c r="U996" s="62" t="e">
        <f>HLOOKUP("Wake Capable",#REF!,MATCH($A996,#REF!,0),FALSE)</f>
        <v>#REF!</v>
      </c>
      <c r="V996" s="62" t="e">
        <f>HLOOKUP("Strap",#REF!,MATCH($A996,#REF!,0),FALSE)</f>
        <v>#REF!</v>
      </c>
      <c r="W996" s="62"/>
      <c r="X996" s="62"/>
      <c r="Y996" s="62"/>
      <c r="Z996" s="47"/>
      <c r="AA996" s="47" t="e">
        <f>HLOOKUP("Pad type",#REF!,MATCH($A996,#REF!,0),FALSE)</f>
        <v>#REF!</v>
      </c>
      <c r="AB996" s="63"/>
      <c r="AC996" s="63" t="e">
        <f>HLOOKUP("POR Pin State",#REF!,MATCH($A996,#REF!,0),FALSE)</f>
        <v>#REF!</v>
      </c>
      <c r="AD996" s="207"/>
      <c r="AE996" s="208"/>
      <c r="AF996" s="208"/>
      <c r="AG996" s="208"/>
      <c r="AH996" s="209"/>
      <c r="AI996" s="209"/>
      <c r="AJ996" s="210"/>
      <c r="AK996" s="210"/>
      <c r="AL996" s="210"/>
      <c r="AM996" s="210"/>
      <c r="AN996" s="210"/>
      <c r="AO996" s="210"/>
      <c r="AP996" s="210"/>
      <c r="AQ996" s="215" t="s">
        <v>2415</v>
      </c>
      <c r="AR996" s="105"/>
      <c r="AS996" s="105"/>
      <c r="AT996" s="105"/>
      <c r="AU996" s="105"/>
      <c r="AV996" s="105"/>
      <c r="AW996" s="105"/>
      <c r="AX996" s="105"/>
      <c r="AY996" s="105"/>
      <c r="AZ996" s="105"/>
      <c r="BA996" s="105"/>
      <c r="BB996" s="218"/>
      <c r="BC996" s="105"/>
      <c r="BD996" s="250"/>
      <c r="BE996" s="252" t="s">
        <v>2416</v>
      </c>
      <c r="BF996" s="147" t="e">
        <f>VLOOKUP($A996,#REF!,34,FALSE)</f>
        <v>#REF!</v>
      </c>
      <c r="BG996" s="147" t="e">
        <f>VLOOKUP($A996,#REF!,22,FALSE)</f>
        <v>#REF!</v>
      </c>
      <c r="BH996" s="149"/>
    </row>
    <row r="997" s="5" customFormat="1" ht="12.95" customHeight="1" spans="1:60">
      <c r="A997" s="48" t="s">
        <v>2417</v>
      </c>
      <c r="B997" s="38" t="e">
        <f>VLOOKUP($A997,#REF!,34,FALSE)</f>
        <v>#REF!</v>
      </c>
      <c r="C997" s="39" t="str">
        <f t="shared" si="177"/>
        <v>unused_DDR_XM3_B2B_CLK_P</v>
      </c>
      <c r="D997" s="40" t="e">
        <f>IF(LEN(VLOOKUP($A997,#REF!,8,FALSE)),LEFT(VLOOKUP($A997,#REF!,8,FALSE),LEN(VLOOKUP($A997,#REF!,8,FALSE))-2),"")</f>
        <v>#REF!</v>
      </c>
      <c r="E997" s="41" t="e">
        <f>IF(LEN(VLOOKUP($A997,#REF!,4,FALSE)),IF(INDEX(#REF!,MATCH($A997,#REF!,0),1),LEFT(VLOOKUP($A997,#REF!,4,FALSE),LEN(VLOOKUP($A997,#REF!,4,FALSE))-2),CONCATENATE(LEFT(VLOOKUP($A997,#REF!,4,FALSE),LEN(VLOOKUP($A997,#REF!,4,FALSE))-2),"*")),"")</f>
        <v>#REF!</v>
      </c>
      <c r="F997" s="42" t="e">
        <f>IF(LEN(VLOOKUP($A997,#REF!,5,FALSE)),IF(INDEX(#REF!,MATCH($A997,#REF!,0),2),LEFT(VLOOKUP($A997,#REF!,5,FALSE),LEN(VLOOKUP($A997,#REF!,5,FALSE))-2),CONCATENATE(LEFT(VLOOKUP($A997,#REF!,5,FALSE),LEN(VLOOKUP($A997,#REF!,5,FALSE))-2),"*")),"")</f>
        <v>#REF!</v>
      </c>
      <c r="G997" s="42" t="e">
        <f>IF(LEN(VLOOKUP($A997,#REF!,6,FALSE)),IF(INDEX(#REF!,MATCH($A997,#REF!,0),3),LEFT(VLOOKUP($A997,#REF!,6,FALSE),LEN(VLOOKUP($A997,#REF!,6,FALSE))-2),CONCATENATE(LEFT(VLOOKUP($A997,#REF!,6,FALSE),LEN(VLOOKUP($A997,#REF!,6,FALSE))-2),"*")),"")</f>
        <v>#REF!</v>
      </c>
      <c r="H997" s="43" t="e">
        <f>IF(LEN(VLOOKUP($A997,#REF!,7,FALSE)),IF(INDEX(#REF!,MATCH($A997,#REF!,0),4),LEFT(VLOOKUP($A997,#REF!,7,FALSE),LEN(VLOOKUP($A997,#REF!,7,FALSE))-2),CONCATENATE(LEFT(VLOOKUP($A997,#REF!,7,FALSE),LEN(VLOOKUP($A997,#REF!,7,FALSE))-2),"*")),"")</f>
        <v>#REF!</v>
      </c>
      <c r="I997" s="54" t="e">
        <f>IF(LEN(VLOOKUP($A997,#REF!,8,FALSE)),UPPER(RIGHT(VLOOKUP($A997,#REF!,8,FALSE),1)),"")</f>
        <v>#REF!</v>
      </c>
      <c r="J997" s="42" t="e">
        <f>IF(LEN(VLOOKUP($A997,#REF!,4,FALSE)),UPPER(RIGHT(VLOOKUP($A997,#REF!,4,FALSE),1)),"")</f>
        <v>#REF!</v>
      </c>
      <c r="K997" s="42" t="e">
        <f>IF(LEN(VLOOKUP($A997,#REF!,5,FALSE)),UPPER(RIGHT(VLOOKUP($A997,#REF!,5,FALSE),1)),"")</f>
        <v>#REF!</v>
      </c>
      <c r="L997" s="42" t="e">
        <f>IF(LEN(VLOOKUP($A997,#REF!,6,FALSE)),UPPER(RIGHT(VLOOKUP($A997,#REF!,6,FALSE),1)),"")</f>
        <v>#REF!</v>
      </c>
      <c r="M997" s="43" t="e">
        <f>IF(LEN(VLOOKUP($A997,#REF!,7,FALSE)),UPPER(RIGHT(VLOOKUP($A997,#REF!,7,FALSE),1)),"")</f>
        <v>#REF!</v>
      </c>
      <c r="N997" s="206"/>
      <c r="O997" s="206"/>
      <c r="P997" s="206"/>
      <c r="Q997" s="206"/>
      <c r="R997" s="206"/>
      <c r="S997" s="63" t="e">
        <f>HLOOKUP("Device Tree Pin Name",#REF!,MATCH($A997,#REF!,0),FALSE)</f>
        <v>#REF!</v>
      </c>
      <c r="T997" s="47" t="e">
        <f>HLOOKUP("power rail",#REF!,MATCH($A997,#REF!,0),FALSE)</f>
        <v>#REF!</v>
      </c>
      <c r="U997" s="62" t="e">
        <f>HLOOKUP("Wake Capable",#REF!,MATCH($A997,#REF!,0),FALSE)</f>
        <v>#REF!</v>
      </c>
      <c r="V997" s="62" t="e">
        <f>HLOOKUP("Strap",#REF!,MATCH($A997,#REF!,0),FALSE)</f>
        <v>#REF!</v>
      </c>
      <c r="W997" s="62"/>
      <c r="X997" s="62"/>
      <c r="Y997" s="62"/>
      <c r="Z997" s="47"/>
      <c r="AA997" s="47" t="e">
        <f>HLOOKUP("Pad type",#REF!,MATCH($A997,#REF!,0),FALSE)</f>
        <v>#REF!</v>
      </c>
      <c r="AB997" s="63"/>
      <c r="AC997" s="63" t="e">
        <f>HLOOKUP("POR Pin State",#REF!,MATCH($A997,#REF!,0),FALSE)</f>
        <v>#REF!</v>
      </c>
      <c r="AD997" s="207"/>
      <c r="AE997" s="208"/>
      <c r="AF997" s="208"/>
      <c r="AG997" s="208"/>
      <c r="AH997" s="209"/>
      <c r="AI997" s="209"/>
      <c r="AJ997" s="210"/>
      <c r="AK997" s="210"/>
      <c r="AL997" s="210"/>
      <c r="AM997" s="210"/>
      <c r="AN997" s="210"/>
      <c r="AO997" s="210"/>
      <c r="AP997" s="210"/>
      <c r="AQ997" s="215" t="s">
        <v>2417</v>
      </c>
      <c r="AR997" s="105"/>
      <c r="AS997" s="105"/>
      <c r="AT997" s="105"/>
      <c r="AU997" s="105"/>
      <c r="AV997" s="105"/>
      <c r="AW997" s="105"/>
      <c r="AX997" s="105"/>
      <c r="AY997" s="105"/>
      <c r="AZ997" s="105"/>
      <c r="BA997" s="105"/>
      <c r="BB997" s="218"/>
      <c r="BC997" s="105"/>
      <c r="BD997" s="250"/>
      <c r="BE997" s="252" t="s">
        <v>2418</v>
      </c>
      <c r="BF997" s="147" t="e">
        <f>VLOOKUP($A997,#REF!,34,FALSE)</f>
        <v>#REF!</v>
      </c>
      <c r="BG997" s="147" t="e">
        <f>VLOOKUP($A997,#REF!,22,FALSE)</f>
        <v>#REF!</v>
      </c>
      <c r="BH997" s="149"/>
    </row>
    <row r="998" s="5" customFormat="1" ht="12.95" customHeight="1" spans="1:60">
      <c r="A998" s="48" t="s">
        <v>2419</v>
      </c>
      <c r="B998" s="38" t="e">
        <f>VLOOKUP($A998,#REF!,34,FALSE)</f>
        <v>#REF!</v>
      </c>
      <c r="C998" s="39" t="str">
        <f t="shared" si="177"/>
        <v>unused_DDR_XM3_B2B_CLK_N</v>
      </c>
      <c r="D998" s="40" t="e">
        <f>IF(LEN(VLOOKUP($A998,#REF!,8,FALSE)),LEFT(VLOOKUP($A998,#REF!,8,FALSE),LEN(VLOOKUP($A998,#REF!,8,FALSE))-2),"")</f>
        <v>#REF!</v>
      </c>
      <c r="E998" s="41" t="e">
        <f>IF(LEN(VLOOKUP($A998,#REF!,4,FALSE)),IF(INDEX(#REF!,MATCH($A998,#REF!,0),1),LEFT(VLOOKUP($A998,#REF!,4,FALSE),LEN(VLOOKUP($A998,#REF!,4,FALSE))-2),CONCATENATE(LEFT(VLOOKUP($A998,#REF!,4,FALSE),LEN(VLOOKUP($A998,#REF!,4,FALSE))-2),"*")),"")</f>
        <v>#REF!</v>
      </c>
      <c r="F998" s="42" t="e">
        <f>IF(LEN(VLOOKUP($A998,#REF!,5,FALSE)),IF(INDEX(#REF!,MATCH($A998,#REF!,0),2),LEFT(VLOOKUP($A998,#REF!,5,FALSE),LEN(VLOOKUP($A998,#REF!,5,FALSE))-2),CONCATENATE(LEFT(VLOOKUP($A998,#REF!,5,FALSE),LEN(VLOOKUP($A998,#REF!,5,FALSE))-2),"*")),"")</f>
        <v>#REF!</v>
      </c>
      <c r="G998" s="42" t="e">
        <f>IF(LEN(VLOOKUP($A998,#REF!,6,FALSE)),IF(INDEX(#REF!,MATCH($A998,#REF!,0),3),LEFT(VLOOKUP($A998,#REF!,6,FALSE),LEN(VLOOKUP($A998,#REF!,6,FALSE))-2),CONCATENATE(LEFT(VLOOKUP($A998,#REF!,6,FALSE),LEN(VLOOKUP($A998,#REF!,6,FALSE))-2),"*")),"")</f>
        <v>#REF!</v>
      </c>
      <c r="H998" s="43" t="e">
        <f>IF(LEN(VLOOKUP($A998,#REF!,7,FALSE)),IF(INDEX(#REF!,MATCH($A998,#REF!,0),4),LEFT(VLOOKUP($A998,#REF!,7,FALSE),LEN(VLOOKUP($A998,#REF!,7,FALSE))-2),CONCATENATE(LEFT(VLOOKUP($A998,#REF!,7,FALSE),LEN(VLOOKUP($A998,#REF!,7,FALSE))-2),"*")),"")</f>
        <v>#REF!</v>
      </c>
      <c r="I998" s="54" t="e">
        <f>IF(LEN(VLOOKUP($A998,#REF!,8,FALSE)),UPPER(RIGHT(VLOOKUP($A998,#REF!,8,FALSE),1)),"")</f>
        <v>#REF!</v>
      </c>
      <c r="J998" s="42" t="e">
        <f>IF(LEN(VLOOKUP($A998,#REF!,4,FALSE)),UPPER(RIGHT(VLOOKUP($A998,#REF!,4,FALSE),1)),"")</f>
        <v>#REF!</v>
      </c>
      <c r="K998" s="42" t="e">
        <f>IF(LEN(VLOOKUP($A998,#REF!,5,FALSE)),UPPER(RIGHT(VLOOKUP($A998,#REF!,5,FALSE),1)),"")</f>
        <v>#REF!</v>
      </c>
      <c r="L998" s="42" t="e">
        <f>IF(LEN(VLOOKUP($A998,#REF!,6,FALSE)),UPPER(RIGHT(VLOOKUP($A998,#REF!,6,FALSE),1)),"")</f>
        <v>#REF!</v>
      </c>
      <c r="M998" s="43" t="e">
        <f>IF(LEN(VLOOKUP($A998,#REF!,7,FALSE)),UPPER(RIGHT(VLOOKUP($A998,#REF!,7,FALSE),1)),"")</f>
        <v>#REF!</v>
      </c>
      <c r="N998" s="206"/>
      <c r="O998" s="206"/>
      <c r="P998" s="206"/>
      <c r="Q998" s="206"/>
      <c r="R998" s="206"/>
      <c r="S998" s="63" t="e">
        <f>HLOOKUP("Device Tree Pin Name",#REF!,MATCH($A998,#REF!,0),FALSE)</f>
        <v>#REF!</v>
      </c>
      <c r="T998" s="47" t="e">
        <f>HLOOKUP("power rail",#REF!,MATCH($A998,#REF!,0),FALSE)</f>
        <v>#REF!</v>
      </c>
      <c r="U998" s="62" t="e">
        <f>HLOOKUP("Wake Capable",#REF!,MATCH($A998,#REF!,0),FALSE)</f>
        <v>#REF!</v>
      </c>
      <c r="V998" s="62" t="e">
        <f>HLOOKUP("Strap",#REF!,MATCH($A998,#REF!,0),FALSE)</f>
        <v>#REF!</v>
      </c>
      <c r="W998" s="62"/>
      <c r="X998" s="62"/>
      <c r="Y998" s="62"/>
      <c r="Z998" s="47"/>
      <c r="AA998" s="47" t="e">
        <f>HLOOKUP("Pad type",#REF!,MATCH($A998,#REF!,0),FALSE)</f>
        <v>#REF!</v>
      </c>
      <c r="AB998" s="63"/>
      <c r="AC998" s="63" t="e">
        <f>HLOOKUP("POR Pin State",#REF!,MATCH($A998,#REF!,0),FALSE)</f>
        <v>#REF!</v>
      </c>
      <c r="AD998" s="207"/>
      <c r="AE998" s="208"/>
      <c r="AF998" s="208"/>
      <c r="AG998" s="208"/>
      <c r="AH998" s="209"/>
      <c r="AI998" s="209"/>
      <c r="AJ998" s="210"/>
      <c r="AK998" s="210"/>
      <c r="AL998" s="210"/>
      <c r="AM998" s="210"/>
      <c r="AN998" s="210"/>
      <c r="AO998" s="210"/>
      <c r="AP998" s="210"/>
      <c r="AQ998" s="215" t="s">
        <v>2419</v>
      </c>
      <c r="AR998" s="105"/>
      <c r="AS998" s="105"/>
      <c r="AT998" s="105"/>
      <c r="AU998" s="105"/>
      <c r="AV998" s="105"/>
      <c r="AW998" s="105"/>
      <c r="AX998" s="105"/>
      <c r="AY998" s="105"/>
      <c r="AZ998" s="105"/>
      <c r="BA998" s="105"/>
      <c r="BB998" s="218"/>
      <c r="BC998" s="105"/>
      <c r="BD998" s="250"/>
      <c r="BE998" s="252" t="s">
        <v>2420</v>
      </c>
      <c r="BF998" s="147" t="e">
        <f>VLOOKUP($A998,#REF!,34,FALSE)</f>
        <v>#REF!</v>
      </c>
      <c r="BG998" s="147" t="e">
        <f>VLOOKUP($A998,#REF!,22,FALSE)</f>
        <v>#REF!</v>
      </c>
      <c r="BH998" s="149"/>
    </row>
    <row r="999" s="5" customFormat="1" ht="12.95" customHeight="1" spans="1:60">
      <c r="A999" s="48" t="s">
        <v>2421</v>
      </c>
      <c r="B999" s="38" t="e">
        <f>VLOOKUP($A999,#REF!,34,FALSE)</f>
        <v>#REF!</v>
      </c>
      <c r="C999" s="39" t="str">
        <f t="shared" si="177"/>
        <v>unused_DDR_XM3_B3D0</v>
      </c>
      <c r="D999" s="40" t="e">
        <f>IF(LEN(VLOOKUP($A999,#REF!,8,FALSE)),LEFT(VLOOKUP($A999,#REF!,8,FALSE),LEN(VLOOKUP($A999,#REF!,8,FALSE))-2),"")</f>
        <v>#REF!</v>
      </c>
      <c r="E999" s="41" t="e">
        <f>IF(LEN(VLOOKUP($A999,#REF!,4,FALSE)),IF(INDEX(#REF!,MATCH($A999,#REF!,0),1),LEFT(VLOOKUP($A999,#REF!,4,FALSE),LEN(VLOOKUP($A999,#REF!,4,FALSE))-2),CONCATENATE(LEFT(VLOOKUP($A999,#REF!,4,FALSE),LEN(VLOOKUP($A999,#REF!,4,FALSE))-2),"*")),"")</f>
        <v>#REF!</v>
      </c>
      <c r="F999" s="42" t="e">
        <f>IF(LEN(VLOOKUP($A999,#REF!,5,FALSE)),IF(INDEX(#REF!,MATCH($A999,#REF!,0),2),LEFT(VLOOKUP($A999,#REF!,5,FALSE),LEN(VLOOKUP($A999,#REF!,5,FALSE))-2),CONCATENATE(LEFT(VLOOKUP($A999,#REF!,5,FALSE),LEN(VLOOKUP($A999,#REF!,5,FALSE))-2),"*")),"")</f>
        <v>#REF!</v>
      </c>
      <c r="G999" s="42" t="e">
        <f>IF(LEN(VLOOKUP($A999,#REF!,6,FALSE)),IF(INDEX(#REF!,MATCH($A999,#REF!,0),3),LEFT(VLOOKUP($A999,#REF!,6,FALSE),LEN(VLOOKUP($A999,#REF!,6,FALSE))-2),CONCATENATE(LEFT(VLOOKUP($A999,#REF!,6,FALSE),LEN(VLOOKUP($A999,#REF!,6,FALSE))-2),"*")),"")</f>
        <v>#REF!</v>
      </c>
      <c r="H999" s="43" t="e">
        <f>IF(LEN(VLOOKUP($A999,#REF!,7,FALSE)),IF(INDEX(#REF!,MATCH($A999,#REF!,0),4),LEFT(VLOOKUP($A999,#REF!,7,FALSE),LEN(VLOOKUP($A999,#REF!,7,FALSE))-2),CONCATENATE(LEFT(VLOOKUP($A999,#REF!,7,FALSE),LEN(VLOOKUP($A999,#REF!,7,FALSE))-2),"*")),"")</f>
        <v>#REF!</v>
      </c>
      <c r="I999" s="54" t="e">
        <f>IF(LEN(VLOOKUP($A999,#REF!,8,FALSE)),UPPER(RIGHT(VLOOKUP($A999,#REF!,8,FALSE),1)),"")</f>
        <v>#REF!</v>
      </c>
      <c r="J999" s="42" t="e">
        <f>IF(LEN(VLOOKUP($A999,#REF!,4,FALSE)),UPPER(RIGHT(VLOOKUP($A999,#REF!,4,FALSE),1)),"")</f>
        <v>#REF!</v>
      </c>
      <c r="K999" s="42" t="e">
        <f>IF(LEN(VLOOKUP($A999,#REF!,5,FALSE)),UPPER(RIGHT(VLOOKUP($A999,#REF!,5,FALSE),1)),"")</f>
        <v>#REF!</v>
      </c>
      <c r="L999" s="42" t="e">
        <f>IF(LEN(VLOOKUP($A999,#REF!,6,FALSE)),UPPER(RIGHT(VLOOKUP($A999,#REF!,6,FALSE),1)),"")</f>
        <v>#REF!</v>
      </c>
      <c r="M999" s="43" t="e">
        <f>IF(LEN(VLOOKUP($A999,#REF!,7,FALSE)),UPPER(RIGHT(VLOOKUP($A999,#REF!,7,FALSE),1)),"")</f>
        <v>#REF!</v>
      </c>
      <c r="N999" s="206"/>
      <c r="O999" s="206"/>
      <c r="P999" s="206"/>
      <c r="Q999" s="206"/>
      <c r="R999" s="206"/>
      <c r="S999" s="63" t="e">
        <f>HLOOKUP("Device Tree Pin Name",#REF!,MATCH($A999,#REF!,0),FALSE)</f>
        <v>#REF!</v>
      </c>
      <c r="T999" s="47" t="e">
        <f>HLOOKUP("power rail",#REF!,MATCH($A999,#REF!,0),FALSE)</f>
        <v>#REF!</v>
      </c>
      <c r="U999" s="62" t="e">
        <f>HLOOKUP("Wake Capable",#REF!,MATCH($A999,#REF!,0),FALSE)</f>
        <v>#REF!</v>
      </c>
      <c r="V999" s="62" t="e">
        <f>HLOOKUP("Strap",#REF!,MATCH($A999,#REF!,0),FALSE)</f>
        <v>#REF!</v>
      </c>
      <c r="W999" s="62"/>
      <c r="X999" s="62"/>
      <c r="Y999" s="62"/>
      <c r="Z999" s="47"/>
      <c r="AA999" s="47" t="e">
        <f>HLOOKUP("Pad type",#REF!,MATCH($A999,#REF!,0),FALSE)</f>
        <v>#REF!</v>
      </c>
      <c r="AB999" s="63"/>
      <c r="AC999" s="63" t="e">
        <f>HLOOKUP("POR Pin State",#REF!,MATCH($A999,#REF!,0),FALSE)</f>
        <v>#REF!</v>
      </c>
      <c r="AD999" s="207"/>
      <c r="AE999" s="208"/>
      <c r="AF999" s="208"/>
      <c r="AG999" s="208"/>
      <c r="AH999" s="209"/>
      <c r="AI999" s="209"/>
      <c r="AJ999" s="210"/>
      <c r="AK999" s="210"/>
      <c r="AL999" s="210"/>
      <c r="AM999" s="210"/>
      <c r="AN999" s="210"/>
      <c r="AO999" s="210"/>
      <c r="AP999" s="210"/>
      <c r="AQ999" s="215" t="s">
        <v>2422</v>
      </c>
      <c r="AR999" s="105"/>
      <c r="AS999" s="105"/>
      <c r="AT999" s="105"/>
      <c r="AU999" s="105"/>
      <c r="AV999" s="105"/>
      <c r="AW999" s="105"/>
      <c r="AX999" s="105"/>
      <c r="AY999" s="105"/>
      <c r="AZ999" s="105"/>
      <c r="BA999" s="105"/>
      <c r="BB999" s="218"/>
      <c r="BC999" s="105"/>
      <c r="BD999" s="250"/>
      <c r="BE999" s="252" t="s">
        <v>2423</v>
      </c>
      <c r="BF999" s="147" t="e">
        <f>VLOOKUP($A999,#REF!,34,FALSE)</f>
        <v>#REF!</v>
      </c>
      <c r="BG999" s="147" t="e">
        <f>VLOOKUP($A999,#REF!,22,FALSE)</f>
        <v>#REF!</v>
      </c>
      <c r="BH999" s="149"/>
    </row>
    <row r="1000" s="5" customFormat="1" ht="12.95" customHeight="1" spans="1:60">
      <c r="A1000" s="48" t="s">
        <v>2424</v>
      </c>
      <c r="B1000" s="38" t="e">
        <f>VLOOKUP($A1000,#REF!,34,FALSE)</f>
        <v>#REF!</v>
      </c>
      <c r="C1000" s="39" t="str">
        <f t="shared" si="177"/>
        <v>unused_DDR_XM3_B3D1</v>
      </c>
      <c r="D1000" s="40" t="e">
        <f>IF(LEN(VLOOKUP($A1000,#REF!,8,FALSE)),LEFT(VLOOKUP($A1000,#REF!,8,FALSE),LEN(VLOOKUP($A1000,#REF!,8,FALSE))-2),"")</f>
        <v>#REF!</v>
      </c>
      <c r="E1000" s="41" t="e">
        <f>IF(LEN(VLOOKUP($A1000,#REF!,4,FALSE)),IF(INDEX(#REF!,MATCH($A1000,#REF!,0),1),LEFT(VLOOKUP($A1000,#REF!,4,FALSE),LEN(VLOOKUP($A1000,#REF!,4,FALSE))-2),CONCATENATE(LEFT(VLOOKUP($A1000,#REF!,4,FALSE),LEN(VLOOKUP($A1000,#REF!,4,FALSE))-2),"*")),"")</f>
        <v>#REF!</v>
      </c>
      <c r="F1000" s="42" t="e">
        <f>IF(LEN(VLOOKUP($A1000,#REF!,5,FALSE)),IF(INDEX(#REF!,MATCH($A1000,#REF!,0),2),LEFT(VLOOKUP($A1000,#REF!,5,FALSE),LEN(VLOOKUP($A1000,#REF!,5,FALSE))-2),CONCATENATE(LEFT(VLOOKUP($A1000,#REF!,5,FALSE),LEN(VLOOKUP($A1000,#REF!,5,FALSE))-2),"*")),"")</f>
        <v>#REF!</v>
      </c>
      <c r="G1000" s="42" t="e">
        <f>IF(LEN(VLOOKUP($A1000,#REF!,6,FALSE)),IF(INDEX(#REF!,MATCH($A1000,#REF!,0),3),LEFT(VLOOKUP($A1000,#REF!,6,FALSE),LEN(VLOOKUP($A1000,#REF!,6,FALSE))-2),CONCATENATE(LEFT(VLOOKUP($A1000,#REF!,6,FALSE),LEN(VLOOKUP($A1000,#REF!,6,FALSE))-2),"*")),"")</f>
        <v>#REF!</v>
      </c>
      <c r="H1000" s="43" t="e">
        <f>IF(LEN(VLOOKUP($A1000,#REF!,7,FALSE)),IF(INDEX(#REF!,MATCH($A1000,#REF!,0),4),LEFT(VLOOKUP($A1000,#REF!,7,FALSE),LEN(VLOOKUP($A1000,#REF!,7,FALSE))-2),CONCATENATE(LEFT(VLOOKUP($A1000,#REF!,7,FALSE),LEN(VLOOKUP($A1000,#REF!,7,FALSE))-2),"*")),"")</f>
        <v>#REF!</v>
      </c>
      <c r="I1000" s="54" t="e">
        <f>IF(LEN(VLOOKUP($A1000,#REF!,8,FALSE)),UPPER(RIGHT(VLOOKUP($A1000,#REF!,8,FALSE),1)),"")</f>
        <v>#REF!</v>
      </c>
      <c r="J1000" s="42" t="e">
        <f>IF(LEN(VLOOKUP($A1000,#REF!,4,FALSE)),UPPER(RIGHT(VLOOKUP($A1000,#REF!,4,FALSE),1)),"")</f>
        <v>#REF!</v>
      </c>
      <c r="K1000" s="42" t="e">
        <f>IF(LEN(VLOOKUP($A1000,#REF!,5,FALSE)),UPPER(RIGHT(VLOOKUP($A1000,#REF!,5,FALSE),1)),"")</f>
        <v>#REF!</v>
      </c>
      <c r="L1000" s="42" t="e">
        <f>IF(LEN(VLOOKUP($A1000,#REF!,6,FALSE)),UPPER(RIGHT(VLOOKUP($A1000,#REF!,6,FALSE),1)),"")</f>
        <v>#REF!</v>
      </c>
      <c r="M1000" s="43" t="e">
        <f>IF(LEN(VLOOKUP($A1000,#REF!,7,FALSE)),UPPER(RIGHT(VLOOKUP($A1000,#REF!,7,FALSE),1)),"")</f>
        <v>#REF!</v>
      </c>
      <c r="N1000" s="206"/>
      <c r="O1000" s="206"/>
      <c r="P1000" s="206"/>
      <c r="Q1000" s="206"/>
      <c r="R1000" s="206"/>
      <c r="S1000" s="63" t="e">
        <f>HLOOKUP("Device Tree Pin Name",#REF!,MATCH($A1000,#REF!,0),FALSE)</f>
        <v>#REF!</v>
      </c>
      <c r="T1000" s="47" t="e">
        <f>HLOOKUP("power rail",#REF!,MATCH($A1000,#REF!,0),FALSE)</f>
        <v>#REF!</v>
      </c>
      <c r="U1000" s="62" t="e">
        <f>HLOOKUP("Wake Capable",#REF!,MATCH($A1000,#REF!,0),FALSE)</f>
        <v>#REF!</v>
      </c>
      <c r="V1000" s="62" t="e">
        <f>HLOOKUP("Strap",#REF!,MATCH($A1000,#REF!,0),FALSE)</f>
        <v>#REF!</v>
      </c>
      <c r="W1000" s="62"/>
      <c r="X1000" s="62"/>
      <c r="Y1000" s="62"/>
      <c r="Z1000" s="47"/>
      <c r="AA1000" s="47" t="e">
        <f>HLOOKUP("Pad type",#REF!,MATCH($A1000,#REF!,0),FALSE)</f>
        <v>#REF!</v>
      </c>
      <c r="AB1000" s="63"/>
      <c r="AC1000" s="63" t="e">
        <f>HLOOKUP("POR Pin State",#REF!,MATCH($A1000,#REF!,0),FALSE)</f>
        <v>#REF!</v>
      </c>
      <c r="AD1000" s="207"/>
      <c r="AE1000" s="208"/>
      <c r="AF1000" s="208"/>
      <c r="AG1000" s="208"/>
      <c r="AH1000" s="209"/>
      <c r="AI1000" s="209"/>
      <c r="AJ1000" s="210"/>
      <c r="AK1000" s="210"/>
      <c r="AL1000" s="210"/>
      <c r="AM1000" s="210"/>
      <c r="AN1000" s="210"/>
      <c r="AO1000" s="210"/>
      <c r="AP1000" s="210"/>
      <c r="AQ1000" s="215" t="s">
        <v>2425</v>
      </c>
      <c r="AR1000" s="105"/>
      <c r="AS1000" s="105"/>
      <c r="AT1000" s="105"/>
      <c r="AU1000" s="105"/>
      <c r="AV1000" s="105"/>
      <c r="AW1000" s="105"/>
      <c r="AX1000" s="105"/>
      <c r="AY1000" s="105"/>
      <c r="AZ1000" s="105"/>
      <c r="BA1000" s="105"/>
      <c r="BB1000" s="218"/>
      <c r="BC1000" s="105"/>
      <c r="BD1000" s="250"/>
      <c r="BE1000" s="252" t="s">
        <v>2426</v>
      </c>
      <c r="BF1000" s="147" t="e">
        <f>VLOOKUP($A1000,#REF!,34,FALSE)</f>
        <v>#REF!</v>
      </c>
      <c r="BG1000" s="147" t="e">
        <f>VLOOKUP($A1000,#REF!,22,FALSE)</f>
        <v>#REF!</v>
      </c>
      <c r="BH1000" s="149"/>
    </row>
    <row r="1001" s="5" customFormat="1" ht="12.95" customHeight="1" spans="1:60">
      <c r="A1001" s="48" t="s">
        <v>2427</v>
      </c>
      <c r="B1001" s="38" t="e">
        <f>VLOOKUP($A1001,#REF!,34,FALSE)</f>
        <v>#REF!</v>
      </c>
      <c r="C1001" s="39" t="str">
        <f t="shared" si="177"/>
        <v>unused_DDR_XM3_B3D2</v>
      </c>
      <c r="D1001" s="40" t="e">
        <f>IF(LEN(VLOOKUP($A1001,#REF!,8,FALSE)),LEFT(VLOOKUP($A1001,#REF!,8,FALSE),LEN(VLOOKUP($A1001,#REF!,8,FALSE))-2),"")</f>
        <v>#REF!</v>
      </c>
      <c r="E1001" s="41" t="e">
        <f>IF(LEN(VLOOKUP($A1001,#REF!,4,FALSE)),IF(INDEX(#REF!,MATCH($A1001,#REF!,0),1),LEFT(VLOOKUP($A1001,#REF!,4,FALSE),LEN(VLOOKUP($A1001,#REF!,4,FALSE))-2),CONCATENATE(LEFT(VLOOKUP($A1001,#REF!,4,FALSE),LEN(VLOOKUP($A1001,#REF!,4,FALSE))-2),"*")),"")</f>
        <v>#REF!</v>
      </c>
      <c r="F1001" s="42" t="e">
        <f>IF(LEN(VLOOKUP($A1001,#REF!,5,FALSE)),IF(INDEX(#REF!,MATCH($A1001,#REF!,0),2),LEFT(VLOOKUP($A1001,#REF!,5,FALSE),LEN(VLOOKUP($A1001,#REF!,5,FALSE))-2),CONCATENATE(LEFT(VLOOKUP($A1001,#REF!,5,FALSE),LEN(VLOOKUP($A1001,#REF!,5,FALSE))-2),"*")),"")</f>
        <v>#REF!</v>
      </c>
      <c r="G1001" s="42" t="e">
        <f>IF(LEN(VLOOKUP($A1001,#REF!,6,FALSE)),IF(INDEX(#REF!,MATCH($A1001,#REF!,0),3),LEFT(VLOOKUP($A1001,#REF!,6,FALSE),LEN(VLOOKUP($A1001,#REF!,6,FALSE))-2),CONCATENATE(LEFT(VLOOKUP($A1001,#REF!,6,FALSE),LEN(VLOOKUP($A1001,#REF!,6,FALSE))-2),"*")),"")</f>
        <v>#REF!</v>
      </c>
      <c r="H1001" s="43" t="e">
        <f>IF(LEN(VLOOKUP($A1001,#REF!,7,FALSE)),IF(INDEX(#REF!,MATCH($A1001,#REF!,0),4),LEFT(VLOOKUP($A1001,#REF!,7,FALSE),LEN(VLOOKUP($A1001,#REF!,7,FALSE))-2),CONCATENATE(LEFT(VLOOKUP($A1001,#REF!,7,FALSE),LEN(VLOOKUP($A1001,#REF!,7,FALSE))-2),"*")),"")</f>
        <v>#REF!</v>
      </c>
      <c r="I1001" s="54" t="e">
        <f>IF(LEN(VLOOKUP($A1001,#REF!,8,FALSE)),UPPER(RIGHT(VLOOKUP($A1001,#REF!,8,FALSE),1)),"")</f>
        <v>#REF!</v>
      </c>
      <c r="J1001" s="42" t="e">
        <f>IF(LEN(VLOOKUP($A1001,#REF!,4,FALSE)),UPPER(RIGHT(VLOOKUP($A1001,#REF!,4,FALSE),1)),"")</f>
        <v>#REF!</v>
      </c>
      <c r="K1001" s="42" t="e">
        <f>IF(LEN(VLOOKUP($A1001,#REF!,5,FALSE)),UPPER(RIGHT(VLOOKUP($A1001,#REF!,5,FALSE),1)),"")</f>
        <v>#REF!</v>
      </c>
      <c r="L1001" s="42" t="e">
        <f>IF(LEN(VLOOKUP($A1001,#REF!,6,FALSE)),UPPER(RIGHT(VLOOKUP($A1001,#REF!,6,FALSE),1)),"")</f>
        <v>#REF!</v>
      </c>
      <c r="M1001" s="43" t="e">
        <f>IF(LEN(VLOOKUP($A1001,#REF!,7,FALSE)),UPPER(RIGHT(VLOOKUP($A1001,#REF!,7,FALSE),1)),"")</f>
        <v>#REF!</v>
      </c>
      <c r="N1001" s="206"/>
      <c r="O1001" s="206"/>
      <c r="P1001" s="206"/>
      <c r="Q1001" s="206"/>
      <c r="R1001" s="206"/>
      <c r="S1001" s="63" t="e">
        <f>HLOOKUP("Device Tree Pin Name",#REF!,MATCH($A1001,#REF!,0),FALSE)</f>
        <v>#REF!</v>
      </c>
      <c r="T1001" s="47" t="e">
        <f>HLOOKUP("power rail",#REF!,MATCH($A1001,#REF!,0),FALSE)</f>
        <v>#REF!</v>
      </c>
      <c r="U1001" s="62" t="e">
        <f>HLOOKUP("Wake Capable",#REF!,MATCH($A1001,#REF!,0),FALSE)</f>
        <v>#REF!</v>
      </c>
      <c r="V1001" s="62" t="e">
        <f>HLOOKUP("Strap",#REF!,MATCH($A1001,#REF!,0),FALSE)</f>
        <v>#REF!</v>
      </c>
      <c r="W1001" s="62"/>
      <c r="X1001" s="62"/>
      <c r="Y1001" s="62"/>
      <c r="Z1001" s="47"/>
      <c r="AA1001" s="47" t="e">
        <f>HLOOKUP("Pad type",#REF!,MATCH($A1001,#REF!,0),FALSE)</f>
        <v>#REF!</v>
      </c>
      <c r="AB1001" s="63"/>
      <c r="AC1001" s="63" t="e">
        <f>HLOOKUP("POR Pin State",#REF!,MATCH($A1001,#REF!,0),FALSE)</f>
        <v>#REF!</v>
      </c>
      <c r="AD1001" s="207"/>
      <c r="AE1001" s="208"/>
      <c r="AF1001" s="208"/>
      <c r="AG1001" s="208"/>
      <c r="AH1001" s="209"/>
      <c r="AI1001" s="209"/>
      <c r="AJ1001" s="210"/>
      <c r="AK1001" s="210"/>
      <c r="AL1001" s="210"/>
      <c r="AM1001" s="210"/>
      <c r="AN1001" s="210"/>
      <c r="AO1001" s="210"/>
      <c r="AP1001" s="210"/>
      <c r="AQ1001" s="215" t="s">
        <v>2428</v>
      </c>
      <c r="AR1001" s="105"/>
      <c r="AS1001" s="105"/>
      <c r="AT1001" s="105"/>
      <c r="AU1001" s="105"/>
      <c r="AV1001" s="105"/>
      <c r="AW1001" s="105"/>
      <c r="AX1001" s="105"/>
      <c r="AY1001" s="105"/>
      <c r="AZ1001" s="105"/>
      <c r="BA1001" s="105"/>
      <c r="BB1001" s="218"/>
      <c r="BC1001" s="105"/>
      <c r="BD1001" s="250"/>
      <c r="BE1001" s="252" t="s">
        <v>2429</v>
      </c>
      <c r="BF1001" s="147" t="e">
        <f>VLOOKUP($A1001,#REF!,34,FALSE)</f>
        <v>#REF!</v>
      </c>
      <c r="BG1001" s="147" t="e">
        <f>VLOOKUP($A1001,#REF!,22,FALSE)</f>
        <v>#REF!</v>
      </c>
      <c r="BH1001" s="149"/>
    </row>
    <row r="1002" s="5" customFormat="1" ht="12.95" customHeight="1" spans="1:60">
      <c r="A1002" s="48" t="s">
        <v>2430</v>
      </c>
      <c r="B1002" s="38" t="e">
        <f>VLOOKUP($A1002,#REF!,34,FALSE)</f>
        <v>#REF!</v>
      </c>
      <c r="C1002" s="39" t="str">
        <f t="shared" ref="C1002:C1072" si="178">CONCATENATE("unused_",A1002)</f>
        <v>unused_DDR_XM3_B3D3</v>
      </c>
      <c r="D1002" s="40" t="e">
        <f>IF(LEN(VLOOKUP($A1002,#REF!,8,FALSE)),LEFT(VLOOKUP($A1002,#REF!,8,FALSE),LEN(VLOOKUP($A1002,#REF!,8,FALSE))-2),"")</f>
        <v>#REF!</v>
      </c>
      <c r="E1002" s="41" t="e">
        <f>IF(LEN(VLOOKUP($A1002,#REF!,4,FALSE)),IF(INDEX(#REF!,MATCH($A1002,#REF!,0),1),LEFT(VLOOKUP($A1002,#REF!,4,FALSE),LEN(VLOOKUP($A1002,#REF!,4,FALSE))-2),CONCATENATE(LEFT(VLOOKUP($A1002,#REF!,4,FALSE),LEN(VLOOKUP($A1002,#REF!,4,FALSE))-2),"*")),"")</f>
        <v>#REF!</v>
      </c>
      <c r="F1002" s="42" t="e">
        <f>IF(LEN(VLOOKUP($A1002,#REF!,5,FALSE)),IF(INDEX(#REF!,MATCH($A1002,#REF!,0),2),LEFT(VLOOKUP($A1002,#REF!,5,FALSE),LEN(VLOOKUP($A1002,#REF!,5,FALSE))-2),CONCATENATE(LEFT(VLOOKUP($A1002,#REF!,5,FALSE),LEN(VLOOKUP($A1002,#REF!,5,FALSE))-2),"*")),"")</f>
        <v>#REF!</v>
      </c>
      <c r="G1002" s="42" t="e">
        <f>IF(LEN(VLOOKUP($A1002,#REF!,6,FALSE)),IF(INDEX(#REF!,MATCH($A1002,#REF!,0),3),LEFT(VLOOKUP($A1002,#REF!,6,FALSE),LEN(VLOOKUP($A1002,#REF!,6,FALSE))-2),CONCATENATE(LEFT(VLOOKUP($A1002,#REF!,6,FALSE),LEN(VLOOKUP($A1002,#REF!,6,FALSE))-2),"*")),"")</f>
        <v>#REF!</v>
      </c>
      <c r="H1002" s="43" t="e">
        <f>IF(LEN(VLOOKUP($A1002,#REF!,7,FALSE)),IF(INDEX(#REF!,MATCH($A1002,#REF!,0),4),LEFT(VLOOKUP($A1002,#REF!,7,FALSE),LEN(VLOOKUP($A1002,#REF!,7,FALSE))-2),CONCATENATE(LEFT(VLOOKUP($A1002,#REF!,7,FALSE),LEN(VLOOKUP($A1002,#REF!,7,FALSE))-2),"*")),"")</f>
        <v>#REF!</v>
      </c>
      <c r="I1002" s="54" t="e">
        <f>IF(LEN(VLOOKUP($A1002,#REF!,8,FALSE)),UPPER(RIGHT(VLOOKUP($A1002,#REF!,8,FALSE),1)),"")</f>
        <v>#REF!</v>
      </c>
      <c r="J1002" s="42" t="e">
        <f>IF(LEN(VLOOKUP($A1002,#REF!,4,FALSE)),UPPER(RIGHT(VLOOKUP($A1002,#REF!,4,FALSE),1)),"")</f>
        <v>#REF!</v>
      </c>
      <c r="K1002" s="42" t="e">
        <f>IF(LEN(VLOOKUP($A1002,#REF!,5,FALSE)),UPPER(RIGHT(VLOOKUP($A1002,#REF!,5,FALSE),1)),"")</f>
        <v>#REF!</v>
      </c>
      <c r="L1002" s="42" t="e">
        <f>IF(LEN(VLOOKUP($A1002,#REF!,6,FALSE)),UPPER(RIGHT(VLOOKUP($A1002,#REF!,6,FALSE),1)),"")</f>
        <v>#REF!</v>
      </c>
      <c r="M1002" s="43" t="e">
        <f>IF(LEN(VLOOKUP($A1002,#REF!,7,FALSE)),UPPER(RIGHT(VLOOKUP($A1002,#REF!,7,FALSE),1)),"")</f>
        <v>#REF!</v>
      </c>
      <c r="N1002" s="206"/>
      <c r="O1002" s="206"/>
      <c r="P1002" s="206"/>
      <c r="Q1002" s="206"/>
      <c r="R1002" s="206"/>
      <c r="S1002" s="63" t="e">
        <f>HLOOKUP("Device Tree Pin Name",#REF!,MATCH($A1002,#REF!,0),FALSE)</f>
        <v>#REF!</v>
      </c>
      <c r="T1002" s="47" t="e">
        <f>HLOOKUP("power rail",#REF!,MATCH($A1002,#REF!,0),FALSE)</f>
        <v>#REF!</v>
      </c>
      <c r="U1002" s="62" t="e">
        <f>HLOOKUP("Wake Capable",#REF!,MATCH($A1002,#REF!,0),FALSE)</f>
        <v>#REF!</v>
      </c>
      <c r="V1002" s="62" t="e">
        <f>HLOOKUP("Strap",#REF!,MATCH($A1002,#REF!,0),FALSE)</f>
        <v>#REF!</v>
      </c>
      <c r="W1002" s="62"/>
      <c r="X1002" s="62"/>
      <c r="Y1002" s="62"/>
      <c r="Z1002" s="47"/>
      <c r="AA1002" s="47" t="e">
        <f>HLOOKUP("Pad type",#REF!,MATCH($A1002,#REF!,0),FALSE)</f>
        <v>#REF!</v>
      </c>
      <c r="AB1002" s="63"/>
      <c r="AC1002" s="63" t="e">
        <f>HLOOKUP("POR Pin State",#REF!,MATCH($A1002,#REF!,0),FALSE)</f>
        <v>#REF!</v>
      </c>
      <c r="AD1002" s="207"/>
      <c r="AE1002" s="208"/>
      <c r="AF1002" s="208"/>
      <c r="AG1002" s="208"/>
      <c r="AH1002" s="209"/>
      <c r="AI1002" s="209"/>
      <c r="AJ1002" s="210"/>
      <c r="AK1002" s="210"/>
      <c r="AL1002" s="210"/>
      <c r="AM1002" s="210"/>
      <c r="AN1002" s="210"/>
      <c r="AO1002" s="210"/>
      <c r="AP1002" s="210"/>
      <c r="AQ1002" s="215" t="s">
        <v>2431</v>
      </c>
      <c r="AR1002" s="105"/>
      <c r="AS1002" s="105"/>
      <c r="AT1002" s="105"/>
      <c r="AU1002" s="105"/>
      <c r="AV1002" s="105"/>
      <c r="AW1002" s="105"/>
      <c r="AX1002" s="105"/>
      <c r="AY1002" s="105"/>
      <c r="AZ1002" s="105"/>
      <c r="BA1002" s="105"/>
      <c r="BB1002" s="218"/>
      <c r="BC1002" s="105"/>
      <c r="BD1002" s="250"/>
      <c r="BE1002" s="252" t="s">
        <v>2432</v>
      </c>
      <c r="BF1002" s="147" t="e">
        <f>VLOOKUP($A1002,#REF!,34,FALSE)</f>
        <v>#REF!</v>
      </c>
      <c r="BG1002" s="147" t="e">
        <f>VLOOKUP($A1002,#REF!,22,FALSE)</f>
        <v>#REF!</v>
      </c>
      <c r="BH1002" s="149"/>
    </row>
    <row r="1003" s="5" customFormat="1" ht="12.95" customHeight="1" spans="1:60">
      <c r="A1003" s="48" t="s">
        <v>2433</v>
      </c>
      <c r="B1003" s="38" t="e">
        <f>VLOOKUP($A1003,#REF!,34,FALSE)</f>
        <v>#REF!</v>
      </c>
      <c r="C1003" s="39" t="str">
        <f t="shared" si="178"/>
        <v>unused_DDR_XM3_B3D4</v>
      </c>
      <c r="D1003" s="40" t="e">
        <f>IF(LEN(VLOOKUP($A1003,#REF!,8,FALSE)),LEFT(VLOOKUP($A1003,#REF!,8,FALSE),LEN(VLOOKUP($A1003,#REF!,8,FALSE))-2),"")</f>
        <v>#REF!</v>
      </c>
      <c r="E1003" s="41" t="e">
        <f>IF(LEN(VLOOKUP($A1003,#REF!,4,FALSE)),IF(INDEX(#REF!,MATCH($A1003,#REF!,0),1),LEFT(VLOOKUP($A1003,#REF!,4,FALSE),LEN(VLOOKUP($A1003,#REF!,4,FALSE))-2),CONCATENATE(LEFT(VLOOKUP($A1003,#REF!,4,FALSE),LEN(VLOOKUP($A1003,#REF!,4,FALSE))-2),"*")),"")</f>
        <v>#REF!</v>
      </c>
      <c r="F1003" s="42" t="e">
        <f>IF(LEN(VLOOKUP($A1003,#REF!,5,FALSE)),IF(INDEX(#REF!,MATCH($A1003,#REF!,0),2),LEFT(VLOOKUP($A1003,#REF!,5,FALSE),LEN(VLOOKUP($A1003,#REF!,5,FALSE))-2),CONCATENATE(LEFT(VLOOKUP($A1003,#REF!,5,FALSE),LEN(VLOOKUP($A1003,#REF!,5,FALSE))-2),"*")),"")</f>
        <v>#REF!</v>
      </c>
      <c r="G1003" s="42" t="e">
        <f>IF(LEN(VLOOKUP($A1003,#REF!,6,FALSE)),IF(INDEX(#REF!,MATCH($A1003,#REF!,0),3),LEFT(VLOOKUP($A1003,#REF!,6,FALSE),LEN(VLOOKUP($A1003,#REF!,6,FALSE))-2),CONCATENATE(LEFT(VLOOKUP($A1003,#REF!,6,FALSE),LEN(VLOOKUP($A1003,#REF!,6,FALSE))-2),"*")),"")</f>
        <v>#REF!</v>
      </c>
      <c r="H1003" s="43" t="e">
        <f>IF(LEN(VLOOKUP($A1003,#REF!,7,FALSE)),IF(INDEX(#REF!,MATCH($A1003,#REF!,0),4),LEFT(VLOOKUP($A1003,#REF!,7,FALSE),LEN(VLOOKUP($A1003,#REF!,7,FALSE))-2),CONCATENATE(LEFT(VLOOKUP($A1003,#REF!,7,FALSE),LEN(VLOOKUP($A1003,#REF!,7,FALSE))-2),"*")),"")</f>
        <v>#REF!</v>
      </c>
      <c r="I1003" s="54" t="e">
        <f>IF(LEN(VLOOKUP($A1003,#REF!,8,FALSE)),UPPER(RIGHT(VLOOKUP($A1003,#REF!,8,FALSE),1)),"")</f>
        <v>#REF!</v>
      </c>
      <c r="J1003" s="42" t="e">
        <f>IF(LEN(VLOOKUP($A1003,#REF!,4,FALSE)),UPPER(RIGHT(VLOOKUP($A1003,#REF!,4,FALSE),1)),"")</f>
        <v>#REF!</v>
      </c>
      <c r="K1003" s="42" t="e">
        <f>IF(LEN(VLOOKUP($A1003,#REF!,5,FALSE)),UPPER(RIGHT(VLOOKUP($A1003,#REF!,5,FALSE),1)),"")</f>
        <v>#REF!</v>
      </c>
      <c r="L1003" s="42" t="e">
        <f>IF(LEN(VLOOKUP($A1003,#REF!,6,FALSE)),UPPER(RIGHT(VLOOKUP($A1003,#REF!,6,FALSE),1)),"")</f>
        <v>#REF!</v>
      </c>
      <c r="M1003" s="43" t="e">
        <f>IF(LEN(VLOOKUP($A1003,#REF!,7,FALSE)),UPPER(RIGHT(VLOOKUP($A1003,#REF!,7,FALSE),1)),"")</f>
        <v>#REF!</v>
      </c>
      <c r="N1003" s="206"/>
      <c r="O1003" s="206"/>
      <c r="P1003" s="206"/>
      <c r="Q1003" s="206"/>
      <c r="R1003" s="206"/>
      <c r="S1003" s="63" t="e">
        <f>HLOOKUP("Device Tree Pin Name",#REF!,MATCH($A1003,#REF!,0),FALSE)</f>
        <v>#REF!</v>
      </c>
      <c r="T1003" s="47" t="e">
        <f>HLOOKUP("power rail",#REF!,MATCH($A1003,#REF!,0),FALSE)</f>
        <v>#REF!</v>
      </c>
      <c r="U1003" s="62" t="e">
        <f>HLOOKUP("Wake Capable",#REF!,MATCH($A1003,#REF!,0),FALSE)</f>
        <v>#REF!</v>
      </c>
      <c r="V1003" s="62" t="e">
        <f>HLOOKUP("Strap",#REF!,MATCH($A1003,#REF!,0),FALSE)</f>
        <v>#REF!</v>
      </c>
      <c r="W1003" s="62"/>
      <c r="X1003" s="62"/>
      <c r="Y1003" s="62"/>
      <c r="Z1003" s="47"/>
      <c r="AA1003" s="47" t="e">
        <f>HLOOKUP("Pad type",#REF!,MATCH($A1003,#REF!,0),FALSE)</f>
        <v>#REF!</v>
      </c>
      <c r="AB1003" s="63"/>
      <c r="AC1003" s="63" t="e">
        <f>HLOOKUP("POR Pin State",#REF!,MATCH($A1003,#REF!,0),FALSE)</f>
        <v>#REF!</v>
      </c>
      <c r="AD1003" s="207"/>
      <c r="AE1003" s="208"/>
      <c r="AF1003" s="208"/>
      <c r="AG1003" s="208"/>
      <c r="AH1003" s="209"/>
      <c r="AI1003" s="209"/>
      <c r="AJ1003" s="210"/>
      <c r="AK1003" s="210"/>
      <c r="AL1003" s="210"/>
      <c r="AM1003" s="210"/>
      <c r="AN1003" s="210"/>
      <c r="AO1003" s="210"/>
      <c r="AP1003" s="210"/>
      <c r="AQ1003" s="215" t="s">
        <v>2434</v>
      </c>
      <c r="AR1003" s="105"/>
      <c r="AS1003" s="105"/>
      <c r="AT1003" s="105"/>
      <c r="AU1003" s="105"/>
      <c r="AV1003" s="105"/>
      <c r="AW1003" s="105"/>
      <c r="AX1003" s="105"/>
      <c r="AY1003" s="105"/>
      <c r="AZ1003" s="105"/>
      <c r="BA1003" s="105"/>
      <c r="BB1003" s="218"/>
      <c r="BC1003" s="105"/>
      <c r="BD1003" s="250"/>
      <c r="BE1003" s="252" t="s">
        <v>2435</v>
      </c>
      <c r="BF1003" s="147" t="e">
        <f>VLOOKUP($A1003,#REF!,34,FALSE)</f>
        <v>#REF!</v>
      </c>
      <c r="BG1003" s="147" t="e">
        <f>VLOOKUP($A1003,#REF!,22,FALSE)</f>
        <v>#REF!</v>
      </c>
      <c r="BH1003" s="149"/>
    </row>
    <row r="1004" s="5" customFormat="1" ht="12.95" customHeight="1" spans="1:60">
      <c r="A1004" s="48" t="s">
        <v>2436</v>
      </c>
      <c r="B1004" s="38" t="e">
        <f>VLOOKUP($A1004,#REF!,34,FALSE)</f>
        <v>#REF!</v>
      </c>
      <c r="C1004" s="39" t="str">
        <f t="shared" si="178"/>
        <v>unused_DDR_XM3_B3D5</v>
      </c>
      <c r="D1004" s="40" t="e">
        <f>IF(LEN(VLOOKUP($A1004,#REF!,8,FALSE)),LEFT(VLOOKUP($A1004,#REF!,8,FALSE),LEN(VLOOKUP($A1004,#REF!,8,FALSE))-2),"")</f>
        <v>#REF!</v>
      </c>
      <c r="E1004" s="41" t="e">
        <f>IF(LEN(VLOOKUP($A1004,#REF!,4,FALSE)),IF(INDEX(#REF!,MATCH($A1004,#REF!,0),1),LEFT(VLOOKUP($A1004,#REF!,4,FALSE),LEN(VLOOKUP($A1004,#REF!,4,FALSE))-2),CONCATENATE(LEFT(VLOOKUP($A1004,#REF!,4,FALSE),LEN(VLOOKUP($A1004,#REF!,4,FALSE))-2),"*")),"")</f>
        <v>#REF!</v>
      </c>
      <c r="F1004" s="42" t="e">
        <f>IF(LEN(VLOOKUP($A1004,#REF!,5,FALSE)),IF(INDEX(#REF!,MATCH($A1004,#REF!,0),2),LEFT(VLOOKUP($A1004,#REF!,5,FALSE),LEN(VLOOKUP($A1004,#REF!,5,FALSE))-2),CONCATENATE(LEFT(VLOOKUP($A1004,#REF!,5,FALSE),LEN(VLOOKUP($A1004,#REF!,5,FALSE))-2),"*")),"")</f>
        <v>#REF!</v>
      </c>
      <c r="G1004" s="42" t="e">
        <f>IF(LEN(VLOOKUP($A1004,#REF!,6,FALSE)),IF(INDEX(#REF!,MATCH($A1004,#REF!,0),3),LEFT(VLOOKUP($A1004,#REF!,6,FALSE),LEN(VLOOKUP($A1004,#REF!,6,FALSE))-2),CONCATENATE(LEFT(VLOOKUP($A1004,#REF!,6,FALSE),LEN(VLOOKUP($A1004,#REF!,6,FALSE))-2),"*")),"")</f>
        <v>#REF!</v>
      </c>
      <c r="H1004" s="43" t="e">
        <f>IF(LEN(VLOOKUP($A1004,#REF!,7,FALSE)),IF(INDEX(#REF!,MATCH($A1004,#REF!,0),4),LEFT(VLOOKUP($A1004,#REF!,7,FALSE),LEN(VLOOKUP($A1004,#REF!,7,FALSE))-2),CONCATENATE(LEFT(VLOOKUP($A1004,#REF!,7,FALSE),LEN(VLOOKUP($A1004,#REF!,7,FALSE))-2),"*")),"")</f>
        <v>#REF!</v>
      </c>
      <c r="I1004" s="54" t="e">
        <f>IF(LEN(VLOOKUP($A1004,#REF!,8,FALSE)),UPPER(RIGHT(VLOOKUP($A1004,#REF!,8,FALSE),1)),"")</f>
        <v>#REF!</v>
      </c>
      <c r="J1004" s="42" t="e">
        <f>IF(LEN(VLOOKUP($A1004,#REF!,4,FALSE)),UPPER(RIGHT(VLOOKUP($A1004,#REF!,4,FALSE),1)),"")</f>
        <v>#REF!</v>
      </c>
      <c r="K1004" s="42" t="e">
        <f>IF(LEN(VLOOKUP($A1004,#REF!,5,FALSE)),UPPER(RIGHT(VLOOKUP($A1004,#REF!,5,FALSE),1)),"")</f>
        <v>#REF!</v>
      </c>
      <c r="L1004" s="42" t="e">
        <f>IF(LEN(VLOOKUP($A1004,#REF!,6,FALSE)),UPPER(RIGHT(VLOOKUP($A1004,#REF!,6,FALSE),1)),"")</f>
        <v>#REF!</v>
      </c>
      <c r="M1004" s="43" t="e">
        <f>IF(LEN(VLOOKUP($A1004,#REF!,7,FALSE)),UPPER(RIGHT(VLOOKUP($A1004,#REF!,7,FALSE),1)),"")</f>
        <v>#REF!</v>
      </c>
      <c r="N1004" s="206"/>
      <c r="O1004" s="206"/>
      <c r="P1004" s="206"/>
      <c r="Q1004" s="206"/>
      <c r="R1004" s="206"/>
      <c r="S1004" s="63" t="e">
        <f>HLOOKUP("Device Tree Pin Name",#REF!,MATCH($A1004,#REF!,0),FALSE)</f>
        <v>#REF!</v>
      </c>
      <c r="T1004" s="47" t="e">
        <f>HLOOKUP("power rail",#REF!,MATCH($A1004,#REF!,0),FALSE)</f>
        <v>#REF!</v>
      </c>
      <c r="U1004" s="62" t="e">
        <f>HLOOKUP("Wake Capable",#REF!,MATCH($A1004,#REF!,0),FALSE)</f>
        <v>#REF!</v>
      </c>
      <c r="V1004" s="62" t="e">
        <f>HLOOKUP("Strap",#REF!,MATCH($A1004,#REF!,0),FALSE)</f>
        <v>#REF!</v>
      </c>
      <c r="W1004" s="62"/>
      <c r="X1004" s="62"/>
      <c r="Y1004" s="62"/>
      <c r="Z1004" s="47"/>
      <c r="AA1004" s="47" t="e">
        <f>HLOOKUP("Pad type",#REF!,MATCH($A1004,#REF!,0),FALSE)</f>
        <v>#REF!</v>
      </c>
      <c r="AB1004" s="63"/>
      <c r="AC1004" s="63" t="e">
        <f>HLOOKUP("POR Pin State",#REF!,MATCH($A1004,#REF!,0),FALSE)</f>
        <v>#REF!</v>
      </c>
      <c r="AD1004" s="207"/>
      <c r="AE1004" s="208"/>
      <c r="AF1004" s="208"/>
      <c r="AG1004" s="208"/>
      <c r="AH1004" s="209"/>
      <c r="AI1004" s="209"/>
      <c r="AJ1004" s="210"/>
      <c r="AK1004" s="210"/>
      <c r="AL1004" s="210"/>
      <c r="AM1004" s="210"/>
      <c r="AN1004" s="210"/>
      <c r="AO1004" s="210"/>
      <c r="AP1004" s="210"/>
      <c r="AQ1004" s="215" t="s">
        <v>2437</v>
      </c>
      <c r="AR1004" s="105"/>
      <c r="AS1004" s="105"/>
      <c r="AT1004" s="105"/>
      <c r="AU1004" s="105"/>
      <c r="AV1004" s="105"/>
      <c r="AW1004" s="105"/>
      <c r="AX1004" s="105"/>
      <c r="AY1004" s="105"/>
      <c r="AZ1004" s="105"/>
      <c r="BA1004" s="105"/>
      <c r="BB1004" s="218"/>
      <c r="BC1004" s="105"/>
      <c r="BD1004" s="250"/>
      <c r="BE1004" s="252" t="s">
        <v>2438</v>
      </c>
      <c r="BF1004" s="147" t="e">
        <f>VLOOKUP($A1004,#REF!,34,FALSE)</f>
        <v>#REF!</v>
      </c>
      <c r="BG1004" s="147" t="e">
        <f>VLOOKUP($A1004,#REF!,22,FALSE)</f>
        <v>#REF!</v>
      </c>
      <c r="BH1004" s="149"/>
    </row>
    <row r="1005" s="5" customFormat="1" ht="12.95" customHeight="1" spans="1:60">
      <c r="A1005" s="48" t="s">
        <v>2439</v>
      </c>
      <c r="B1005" s="38" t="e">
        <f>VLOOKUP($A1005,#REF!,34,FALSE)</f>
        <v>#REF!</v>
      </c>
      <c r="C1005" s="39" t="str">
        <f t="shared" si="178"/>
        <v>unused_DDR_XM3_B3D6</v>
      </c>
      <c r="D1005" s="40" t="e">
        <f>IF(LEN(VLOOKUP($A1005,#REF!,8,FALSE)),LEFT(VLOOKUP($A1005,#REF!,8,FALSE),LEN(VLOOKUP($A1005,#REF!,8,FALSE))-2),"")</f>
        <v>#REF!</v>
      </c>
      <c r="E1005" s="41" t="e">
        <f>IF(LEN(VLOOKUP($A1005,#REF!,4,FALSE)),IF(INDEX(#REF!,MATCH($A1005,#REF!,0),1),LEFT(VLOOKUP($A1005,#REF!,4,FALSE),LEN(VLOOKUP($A1005,#REF!,4,FALSE))-2),CONCATENATE(LEFT(VLOOKUP($A1005,#REF!,4,FALSE),LEN(VLOOKUP($A1005,#REF!,4,FALSE))-2),"*")),"")</f>
        <v>#REF!</v>
      </c>
      <c r="F1005" s="42" t="e">
        <f>IF(LEN(VLOOKUP($A1005,#REF!,5,FALSE)),IF(INDEX(#REF!,MATCH($A1005,#REF!,0),2),LEFT(VLOOKUP($A1005,#REF!,5,FALSE),LEN(VLOOKUP($A1005,#REF!,5,FALSE))-2),CONCATENATE(LEFT(VLOOKUP($A1005,#REF!,5,FALSE),LEN(VLOOKUP($A1005,#REF!,5,FALSE))-2),"*")),"")</f>
        <v>#REF!</v>
      </c>
      <c r="G1005" s="42" t="e">
        <f>IF(LEN(VLOOKUP($A1005,#REF!,6,FALSE)),IF(INDEX(#REF!,MATCH($A1005,#REF!,0),3),LEFT(VLOOKUP($A1005,#REF!,6,FALSE),LEN(VLOOKUP($A1005,#REF!,6,FALSE))-2),CONCATENATE(LEFT(VLOOKUP($A1005,#REF!,6,FALSE),LEN(VLOOKUP($A1005,#REF!,6,FALSE))-2),"*")),"")</f>
        <v>#REF!</v>
      </c>
      <c r="H1005" s="43" t="e">
        <f>IF(LEN(VLOOKUP($A1005,#REF!,7,FALSE)),IF(INDEX(#REF!,MATCH($A1005,#REF!,0),4),LEFT(VLOOKUP($A1005,#REF!,7,FALSE),LEN(VLOOKUP($A1005,#REF!,7,FALSE))-2),CONCATENATE(LEFT(VLOOKUP($A1005,#REF!,7,FALSE),LEN(VLOOKUP($A1005,#REF!,7,FALSE))-2),"*")),"")</f>
        <v>#REF!</v>
      </c>
      <c r="I1005" s="54" t="e">
        <f>IF(LEN(VLOOKUP($A1005,#REF!,8,FALSE)),UPPER(RIGHT(VLOOKUP($A1005,#REF!,8,FALSE),1)),"")</f>
        <v>#REF!</v>
      </c>
      <c r="J1005" s="42" t="e">
        <f>IF(LEN(VLOOKUP($A1005,#REF!,4,FALSE)),UPPER(RIGHT(VLOOKUP($A1005,#REF!,4,FALSE),1)),"")</f>
        <v>#REF!</v>
      </c>
      <c r="K1005" s="42" t="e">
        <f>IF(LEN(VLOOKUP($A1005,#REF!,5,FALSE)),UPPER(RIGHT(VLOOKUP($A1005,#REF!,5,FALSE),1)),"")</f>
        <v>#REF!</v>
      </c>
      <c r="L1005" s="42" t="e">
        <f>IF(LEN(VLOOKUP($A1005,#REF!,6,FALSE)),UPPER(RIGHT(VLOOKUP($A1005,#REF!,6,FALSE),1)),"")</f>
        <v>#REF!</v>
      </c>
      <c r="M1005" s="43" t="e">
        <f>IF(LEN(VLOOKUP($A1005,#REF!,7,FALSE)),UPPER(RIGHT(VLOOKUP($A1005,#REF!,7,FALSE),1)),"")</f>
        <v>#REF!</v>
      </c>
      <c r="N1005" s="206"/>
      <c r="O1005" s="206"/>
      <c r="P1005" s="206"/>
      <c r="Q1005" s="206"/>
      <c r="R1005" s="206"/>
      <c r="S1005" s="63" t="e">
        <f>HLOOKUP("Device Tree Pin Name",#REF!,MATCH($A1005,#REF!,0),FALSE)</f>
        <v>#REF!</v>
      </c>
      <c r="T1005" s="47" t="e">
        <f>HLOOKUP("power rail",#REF!,MATCH($A1005,#REF!,0),FALSE)</f>
        <v>#REF!</v>
      </c>
      <c r="U1005" s="62" t="e">
        <f>HLOOKUP("Wake Capable",#REF!,MATCH($A1005,#REF!,0),FALSE)</f>
        <v>#REF!</v>
      </c>
      <c r="V1005" s="62" t="e">
        <f>HLOOKUP("Strap",#REF!,MATCH($A1005,#REF!,0),FALSE)</f>
        <v>#REF!</v>
      </c>
      <c r="W1005" s="62"/>
      <c r="X1005" s="62"/>
      <c r="Y1005" s="62"/>
      <c r="Z1005" s="47"/>
      <c r="AA1005" s="47" t="e">
        <f>HLOOKUP("Pad type",#REF!,MATCH($A1005,#REF!,0),FALSE)</f>
        <v>#REF!</v>
      </c>
      <c r="AB1005" s="63"/>
      <c r="AC1005" s="63" t="e">
        <f>HLOOKUP("POR Pin State",#REF!,MATCH($A1005,#REF!,0),FALSE)</f>
        <v>#REF!</v>
      </c>
      <c r="AD1005" s="207"/>
      <c r="AE1005" s="208"/>
      <c r="AF1005" s="208"/>
      <c r="AG1005" s="208"/>
      <c r="AH1005" s="209"/>
      <c r="AI1005" s="209"/>
      <c r="AJ1005" s="210"/>
      <c r="AK1005" s="210"/>
      <c r="AL1005" s="210"/>
      <c r="AM1005" s="210"/>
      <c r="AN1005" s="210"/>
      <c r="AO1005" s="210"/>
      <c r="AP1005" s="210"/>
      <c r="AQ1005" s="215" t="s">
        <v>2440</v>
      </c>
      <c r="AR1005" s="105"/>
      <c r="AS1005" s="105"/>
      <c r="AT1005" s="105"/>
      <c r="AU1005" s="105"/>
      <c r="AV1005" s="105"/>
      <c r="AW1005" s="105"/>
      <c r="AX1005" s="105"/>
      <c r="AY1005" s="105"/>
      <c r="AZ1005" s="105"/>
      <c r="BA1005" s="105"/>
      <c r="BB1005" s="218"/>
      <c r="BC1005" s="105"/>
      <c r="BD1005" s="250"/>
      <c r="BE1005" s="252" t="s">
        <v>2441</v>
      </c>
      <c r="BF1005" s="147" t="e">
        <f>VLOOKUP($A1005,#REF!,34,FALSE)</f>
        <v>#REF!</v>
      </c>
      <c r="BG1005" s="147" t="e">
        <f>VLOOKUP($A1005,#REF!,22,FALSE)</f>
        <v>#REF!</v>
      </c>
      <c r="BH1005" s="149"/>
    </row>
    <row r="1006" s="5" customFormat="1" ht="12.95" customHeight="1" spans="1:60">
      <c r="A1006" s="48" t="s">
        <v>2442</v>
      </c>
      <c r="B1006" s="38" t="e">
        <f>VLOOKUP($A1006,#REF!,34,FALSE)</f>
        <v>#REF!</v>
      </c>
      <c r="C1006" s="39" t="str">
        <f t="shared" si="178"/>
        <v>unused_DDR_XM3_B3D7</v>
      </c>
      <c r="D1006" s="40" t="e">
        <f>IF(LEN(VLOOKUP($A1006,#REF!,8,FALSE)),LEFT(VLOOKUP($A1006,#REF!,8,FALSE),LEN(VLOOKUP($A1006,#REF!,8,FALSE))-2),"")</f>
        <v>#REF!</v>
      </c>
      <c r="E1006" s="41" t="e">
        <f>IF(LEN(VLOOKUP($A1006,#REF!,4,FALSE)),IF(INDEX(#REF!,MATCH($A1006,#REF!,0),1),LEFT(VLOOKUP($A1006,#REF!,4,FALSE),LEN(VLOOKUP($A1006,#REF!,4,FALSE))-2),CONCATENATE(LEFT(VLOOKUP($A1006,#REF!,4,FALSE),LEN(VLOOKUP($A1006,#REF!,4,FALSE))-2),"*")),"")</f>
        <v>#REF!</v>
      </c>
      <c r="F1006" s="42" t="e">
        <f>IF(LEN(VLOOKUP($A1006,#REF!,5,FALSE)),IF(INDEX(#REF!,MATCH($A1006,#REF!,0),2),LEFT(VLOOKUP($A1006,#REF!,5,FALSE),LEN(VLOOKUP($A1006,#REF!,5,FALSE))-2),CONCATENATE(LEFT(VLOOKUP($A1006,#REF!,5,FALSE),LEN(VLOOKUP($A1006,#REF!,5,FALSE))-2),"*")),"")</f>
        <v>#REF!</v>
      </c>
      <c r="G1006" s="42" t="e">
        <f>IF(LEN(VLOOKUP($A1006,#REF!,6,FALSE)),IF(INDEX(#REF!,MATCH($A1006,#REF!,0),3),LEFT(VLOOKUP($A1006,#REF!,6,FALSE),LEN(VLOOKUP($A1006,#REF!,6,FALSE))-2),CONCATENATE(LEFT(VLOOKUP($A1006,#REF!,6,FALSE),LEN(VLOOKUP($A1006,#REF!,6,FALSE))-2),"*")),"")</f>
        <v>#REF!</v>
      </c>
      <c r="H1006" s="43" t="e">
        <f>IF(LEN(VLOOKUP($A1006,#REF!,7,FALSE)),IF(INDEX(#REF!,MATCH($A1006,#REF!,0),4),LEFT(VLOOKUP($A1006,#REF!,7,FALSE),LEN(VLOOKUP($A1006,#REF!,7,FALSE))-2),CONCATENATE(LEFT(VLOOKUP($A1006,#REF!,7,FALSE),LEN(VLOOKUP($A1006,#REF!,7,FALSE))-2),"*")),"")</f>
        <v>#REF!</v>
      </c>
      <c r="I1006" s="54" t="e">
        <f>IF(LEN(VLOOKUP($A1006,#REF!,8,FALSE)),UPPER(RIGHT(VLOOKUP($A1006,#REF!,8,FALSE),1)),"")</f>
        <v>#REF!</v>
      </c>
      <c r="J1006" s="42" t="e">
        <f>IF(LEN(VLOOKUP($A1006,#REF!,4,FALSE)),UPPER(RIGHT(VLOOKUP($A1006,#REF!,4,FALSE),1)),"")</f>
        <v>#REF!</v>
      </c>
      <c r="K1006" s="42" t="e">
        <f>IF(LEN(VLOOKUP($A1006,#REF!,5,FALSE)),UPPER(RIGHT(VLOOKUP($A1006,#REF!,5,FALSE),1)),"")</f>
        <v>#REF!</v>
      </c>
      <c r="L1006" s="42" t="e">
        <f>IF(LEN(VLOOKUP($A1006,#REF!,6,FALSE)),UPPER(RIGHT(VLOOKUP($A1006,#REF!,6,FALSE),1)),"")</f>
        <v>#REF!</v>
      </c>
      <c r="M1006" s="43" t="e">
        <f>IF(LEN(VLOOKUP($A1006,#REF!,7,FALSE)),UPPER(RIGHT(VLOOKUP($A1006,#REF!,7,FALSE),1)),"")</f>
        <v>#REF!</v>
      </c>
      <c r="N1006" s="206"/>
      <c r="O1006" s="206"/>
      <c r="P1006" s="206"/>
      <c r="Q1006" s="206"/>
      <c r="R1006" s="206"/>
      <c r="S1006" s="63" t="e">
        <f>HLOOKUP("Device Tree Pin Name",#REF!,MATCH($A1006,#REF!,0),FALSE)</f>
        <v>#REF!</v>
      </c>
      <c r="T1006" s="47" t="e">
        <f>HLOOKUP("power rail",#REF!,MATCH($A1006,#REF!,0),FALSE)</f>
        <v>#REF!</v>
      </c>
      <c r="U1006" s="62" t="e">
        <f>HLOOKUP("Wake Capable",#REF!,MATCH($A1006,#REF!,0),FALSE)</f>
        <v>#REF!</v>
      </c>
      <c r="V1006" s="62" t="e">
        <f>HLOOKUP("Strap",#REF!,MATCH($A1006,#REF!,0),FALSE)</f>
        <v>#REF!</v>
      </c>
      <c r="W1006" s="62"/>
      <c r="X1006" s="62"/>
      <c r="Y1006" s="62"/>
      <c r="Z1006" s="47"/>
      <c r="AA1006" s="47" t="e">
        <f>HLOOKUP("Pad type",#REF!,MATCH($A1006,#REF!,0),FALSE)</f>
        <v>#REF!</v>
      </c>
      <c r="AB1006" s="63"/>
      <c r="AC1006" s="63" t="e">
        <f>HLOOKUP("POR Pin State",#REF!,MATCH($A1006,#REF!,0),FALSE)</f>
        <v>#REF!</v>
      </c>
      <c r="AD1006" s="207"/>
      <c r="AE1006" s="208"/>
      <c r="AF1006" s="208"/>
      <c r="AG1006" s="208"/>
      <c r="AH1006" s="209"/>
      <c r="AI1006" s="209"/>
      <c r="AJ1006" s="210"/>
      <c r="AK1006" s="210"/>
      <c r="AL1006" s="210"/>
      <c r="AM1006" s="210"/>
      <c r="AN1006" s="210"/>
      <c r="AO1006" s="210"/>
      <c r="AP1006" s="210"/>
      <c r="AQ1006" s="215" t="s">
        <v>2443</v>
      </c>
      <c r="AR1006" s="105"/>
      <c r="AS1006" s="105"/>
      <c r="AT1006" s="105"/>
      <c r="AU1006" s="105"/>
      <c r="AV1006" s="105"/>
      <c r="AW1006" s="105"/>
      <c r="AX1006" s="105"/>
      <c r="AY1006" s="105"/>
      <c r="AZ1006" s="105"/>
      <c r="BA1006" s="105"/>
      <c r="BB1006" s="218"/>
      <c r="BC1006" s="105"/>
      <c r="BD1006" s="250"/>
      <c r="BE1006" s="252" t="s">
        <v>2444</v>
      </c>
      <c r="BF1006" s="147" t="e">
        <f>VLOOKUP($A1006,#REF!,34,FALSE)</f>
        <v>#REF!</v>
      </c>
      <c r="BG1006" s="147" t="e">
        <f>VLOOKUP($A1006,#REF!,22,FALSE)</f>
        <v>#REF!</v>
      </c>
      <c r="BH1006" s="149"/>
    </row>
    <row r="1007" s="5" customFormat="1" ht="12.95" customHeight="1" spans="1:60">
      <c r="A1007" s="10" t="s">
        <v>2445</v>
      </c>
      <c r="B1007" s="38" t="e">
        <f>VLOOKUP($A1007,#REF!,34,FALSE)</f>
        <v>#REF!</v>
      </c>
      <c r="C1007" s="39" t="str">
        <f t="shared" si="178"/>
        <v>unused_DDR_XM3_B3DMI</v>
      </c>
      <c r="D1007" s="40" t="e">
        <f>IF(LEN(VLOOKUP($A1007,#REF!,8,FALSE)),LEFT(VLOOKUP($A1007,#REF!,8,FALSE),LEN(VLOOKUP($A1007,#REF!,8,FALSE))-2),"")</f>
        <v>#REF!</v>
      </c>
      <c r="E1007" s="41" t="e">
        <f>IF(LEN(VLOOKUP($A1007,#REF!,4,FALSE)),IF(INDEX(#REF!,MATCH($A1007,#REF!,0),1),LEFT(VLOOKUP($A1007,#REF!,4,FALSE),LEN(VLOOKUP($A1007,#REF!,4,FALSE))-2),CONCATENATE(LEFT(VLOOKUP($A1007,#REF!,4,FALSE),LEN(VLOOKUP($A1007,#REF!,4,FALSE))-2),"*")),"")</f>
        <v>#REF!</v>
      </c>
      <c r="F1007" s="42" t="e">
        <f>IF(LEN(VLOOKUP($A1007,#REF!,5,FALSE)),IF(INDEX(#REF!,MATCH($A1007,#REF!,0),2),LEFT(VLOOKUP($A1007,#REF!,5,FALSE),LEN(VLOOKUP($A1007,#REF!,5,FALSE))-2),CONCATENATE(LEFT(VLOOKUP($A1007,#REF!,5,FALSE),LEN(VLOOKUP($A1007,#REF!,5,FALSE))-2),"*")),"")</f>
        <v>#REF!</v>
      </c>
      <c r="G1007" s="42" t="e">
        <f>IF(LEN(VLOOKUP($A1007,#REF!,6,FALSE)),IF(INDEX(#REF!,MATCH($A1007,#REF!,0),3),LEFT(VLOOKUP($A1007,#REF!,6,FALSE),LEN(VLOOKUP($A1007,#REF!,6,FALSE))-2),CONCATENATE(LEFT(VLOOKUP($A1007,#REF!,6,FALSE),LEN(VLOOKUP($A1007,#REF!,6,FALSE))-2),"*")),"")</f>
        <v>#REF!</v>
      </c>
      <c r="H1007" s="43" t="e">
        <f>IF(LEN(VLOOKUP($A1007,#REF!,7,FALSE)),IF(INDEX(#REF!,MATCH($A1007,#REF!,0),4),LEFT(VLOOKUP($A1007,#REF!,7,FALSE),LEN(VLOOKUP($A1007,#REF!,7,FALSE))-2),CONCATENATE(LEFT(VLOOKUP($A1007,#REF!,7,FALSE),LEN(VLOOKUP($A1007,#REF!,7,FALSE))-2),"*")),"")</f>
        <v>#REF!</v>
      </c>
      <c r="I1007" s="54" t="e">
        <f>IF(LEN(VLOOKUP($A1007,#REF!,8,FALSE)),UPPER(RIGHT(VLOOKUP($A1007,#REF!,8,FALSE),1)),"")</f>
        <v>#REF!</v>
      </c>
      <c r="J1007" s="42" t="e">
        <f>IF(LEN(VLOOKUP($A1007,#REF!,4,FALSE)),UPPER(RIGHT(VLOOKUP($A1007,#REF!,4,FALSE),1)),"")</f>
        <v>#REF!</v>
      </c>
      <c r="K1007" s="42" t="e">
        <f>IF(LEN(VLOOKUP($A1007,#REF!,5,FALSE)),UPPER(RIGHT(VLOOKUP($A1007,#REF!,5,FALSE),1)),"")</f>
        <v>#REF!</v>
      </c>
      <c r="L1007" s="42" t="e">
        <f>IF(LEN(VLOOKUP($A1007,#REF!,6,FALSE)),UPPER(RIGHT(VLOOKUP($A1007,#REF!,6,FALSE),1)),"")</f>
        <v>#REF!</v>
      </c>
      <c r="M1007" s="43" t="e">
        <f>IF(LEN(VLOOKUP($A1007,#REF!,7,FALSE)),UPPER(RIGHT(VLOOKUP($A1007,#REF!,7,FALSE),1)),"")</f>
        <v>#REF!</v>
      </c>
      <c r="N1007" s="206"/>
      <c r="O1007" s="206"/>
      <c r="P1007" s="206"/>
      <c r="Q1007" s="206"/>
      <c r="R1007" s="206"/>
      <c r="S1007" s="63" t="e">
        <f>HLOOKUP("Device Tree Pin Name",#REF!,MATCH($A1007,#REF!,0),FALSE)</f>
        <v>#REF!</v>
      </c>
      <c r="T1007" s="47" t="e">
        <f>HLOOKUP("power rail",#REF!,MATCH($A1007,#REF!,0),FALSE)</f>
        <v>#REF!</v>
      </c>
      <c r="U1007" s="62" t="e">
        <f>HLOOKUP("Wake Capable",#REF!,MATCH($A1007,#REF!,0),FALSE)</f>
        <v>#REF!</v>
      </c>
      <c r="V1007" s="62" t="e">
        <f>HLOOKUP("Strap",#REF!,MATCH($A1007,#REF!,0),FALSE)</f>
        <v>#REF!</v>
      </c>
      <c r="W1007" s="62"/>
      <c r="X1007" s="62"/>
      <c r="Y1007" s="62"/>
      <c r="Z1007" s="47"/>
      <c r="AA1007" s="47" t="e">
        <f>HLOOKUP("Pad type",#REF!,MATCH($A1007,#REF!,0),FALSE)</f>
        <v>#REF!</v>
      </c>
      <c r="AB1007" s="63"/>
      <c r="AC1007" s="63" t="e">
        <f>HLOOKUP("POR Pin State",#REF!,MATCH($A1007,#REF!,0),FALSE)</f>
        <v>#REF!</v>
      </c>
      <c r="AD1007" s="207"/>
      <c r="AE1007" s="208"/>
      <c r="AF1007" s="208"/>
      <c r="AG1007" s="208"/>
      <c r="AH1007" s="209"/>
      <c r="AI1007" s="209"/>
      <c r="AJ1007" s="210"/>
      <c r="AK1007" s="210"/>
      <c r="AL1007" s="210"/>
      <c r="AM1007" s="210"/>
      <c r="AN1007" s="210"/>
      <c r="AO1007" s="210"/>
      <c r="AP1007" s="210"/>
      <c r="AQ1007" s="215" t="s">
        <v>2445</v>
      </c>
      <c r="AR1007" s="105"/>
      <c r="AS1007" s="105"/>
      <c r="AT1007" s="105"/>
      <c r="AU1007" s="105"/>
      <c r="AV1007" s="105"/>
      <c r="AW1007" s="105"/>
      <c r="AX1007" s="105"/>
      <c r="AY1007" s="105"/>
      <c r="AZ1007" s="105"/>
      <c r="BA1007" s="105"/>
      <c r="BB1007" s="218"/>
      <c r="BC1007" s="105"/>
      <c r="BD1007" s="250"/>
      <c r="BE1007" s="252" t="s">
        <v>2446</v>
      </c>
      <c r="BF1007" s="147" t="e">
        <f>VLOOKUP($A1007,#REF!,34,FALSE)</f>
        <v>#REF!</v>
      </c>
      <c r="BG1007" s="147" t="e">
        <f>VLOOKUP($A1007,#REF!,22,FALSE)</f>
        <v>#REF!</v>
      </c>
      <c r="BH1007" s="149"/>
    </row>
    <row r="1008" s="5" customFormat="1" ht="12.95" customHeight="1" spans="1:60">
      <c r="A1008" s="10" t="s">
        <v>2447</v>
      </c>
      <c r="B1008" s="38" t="e">
        <f>VLOOKUP($A1008,#REF!,34,FALSE)</f>
        <v>#REF!</v>
      </c>
      <c r="C1008" s="39" t="str">
        <f t="shared" si="178"/>
        <v>unused_DDR_XM3_B3WCK_P</v>
      </c>
      <c r="D1008" s="40" t="e">
        <f>IF(LEN(VLOOKUP($A1008,#REF!,8,FALSE)),LEFT(VLOOKUP($A1008,#REF!,8,FALSE),LEN(VLOOKUP($A1008,#REF!,8,FALSE))-2),"")</f>
        <v>#REF!</v>
      </c>
      <c r="E1008" s="41" t="e">
        <f>IF(LEN(VLOOKUP($A1008,#REF!,4,FALSE)),IF(INDEX(#REF!,MATCH($A1008,#REF!,0),1),LEFT(VLOOKUP($A1008,#REF!,4,FALSE),LEN(VLOOKUP($A1008,#REF!,4,FALSE))-2),CONCATENATE(LEFT(VLOOKUP($A1008,#REF!,4,FALSE),LEN(VLOOKUP($A1008,#REF!,4,FALSE))-2),"*")),"")</f>
        <v>#REF!</v>
      </c>
      <c r="F1008" s="42" t="e">
        <f>IF(LEN(VLOOKUP($A1008,#REF!,5,FALSE)),IF(INDEX(#REF!,MATCH($A1008,#REF!,0),2),LEFT(VLOOKUP($A1008,#REF!,5,FALSE),LEN(VLOOKUP($A1008,#REF!,5,FALSE))-2),CONCATENATE(LEFT(VLOOKUP($A1008,#REF!,5,FALSE),LEN(VLOOKUP($A1008,#REF!,5,FALSE))-2),"*")),"")</f>
        <v>#REF!</v>
      </c>
      <c r="G1008" s="42" t="e">
        <f>IF(LEN(VLOOKUP($A1008,#REF!,6,FALSE)),IF(INDEX(#REF!,MATCH($A1008,#REF!,0),3),LEFT(VLOOKUP($A1008,#REF!,6,FALSE),LEN(VLOOKUP($A1008,#REF!,6,FALSE))-2),CONCATENATE(LEFT(VLOOKUP($A1008,#REF!,6,FALSE),LEN(VLOOKUP($A1008,#REF!,6,FALSE))-2),"*")),"")</f>
        <v>#REF!</v>
      </c>
      <c r="H1008" s="43" t="e">
        <f>IF(LEN(VLOOKUP($A1008,#REF!,7,FALSE)),IF(INDEX(#REF!,MATCH($A1008,#REF!,0),4),LEFT(VLOOKUP($A1008,#REF!,7,FALSE),LEN(VLOOKUP($A1008,#REF!,7,FALSE))-2),CONCATENATE(LEFT(VLOOKUP($A1008,#REF!,7,FALSE),LEN(VLOOKUP($A1008,#REF!,7,FALSE))-2),"*")),"")</f>
        <v>#REF!</v>
      </c>
      <c r="I1008" s="54" t="e">
        <f>IF(LEN(VLOOKUP($A1008,#REF!,8,FALSE)),UPPER(RIGHT(VLOOKUP($A1008,#REF!,8,FALSE),1)),"")</f>
        <v>#REF!</v>
      </c>
      <c r="J1008" s="42" t="e">
        <f>IF(LEN(VLOOKUP($A1008,#REF!,4,FALSE)),UPPER(RIGHT(VLOOKUP($A1008,#REF!,4,FALSE),1)),"")</f>
        <v>#REF!</v>
      </c>
      <c r="K1008" s="42" t="e">
        <f>IF(LEN(VLOOKUP($A1008,#REF!,5,FALSE)),UPPER(RIGHT(VLOOKUP($A1008,#REF!,5,FALSE),1)),"")</f>
        <v>#REF!</v>
      </c>
      <c r="L1008" s="42" t="e">
        <f>IF(LEN(VLOOKUP($A1008,#REF!,6,FALSE)),UPPER(RIGHT(VLOOKUP($A1008,#REF!,6,FALSE),1)),"")</f>
        <v>#REF!</v>
      </c>
      <c r="M1008" s="43" t="e">
        <f>IF(LEN(VLOOKUP($A1008,#REF!,7,FALSE)),UPPER(RIGHT(VLOOKUP($A1008,#REF!,7,FALSE),1)),"")</f>
        <v>#REF!</v>
      </c>
      <c r="N1008" s="206"/>
      <c r="O1008" s="206"/>
      <c r="P1008" s="206"/>
      <c r="Q1008" s="206"/>
      <c r="R1008" s="206"/>
      <c r="S1008" s="63" t="e">
        <f>HLOOKUP("Device Tree Pin Name",#REF!,MATCH($A1008,#REF!,0),FALSE)</f>
        <v>#REF!</v>
      </c>
      <c r="T1008" s="47" t="e">
        <f>HLOOKUP("power rail",#REF!,MATCH($A1008,#REF!,0),FALSE)</f>
        <v>#REF!</v>
      </c>
      <c r="U1008" s="62" t="e">
        <f>HLOOKUP("Wake Capable",#REF!,MATCH($A1008,#REF!,0),FALSE)</f>
        <v>#REF!</v>
      </c>
      <c r="V1008" s="62" t="e">
        <f>HLOOKUP("Strap",#REF!,MATCH($A1008,#REF!,0),FALSE)</f>
        <v>#REF!</v>
      </c>
      <c r="W1008" s="62"/>
      <c r="X1008" s="62"/>
      <c r="Y1008" s="62"/>
      <c r="Z1008" s="47"/>
      <c r="AA1008" s="47" t="e">
        <f>HLOOKUP("Pad type",#REF!,MATCH($A1008,#REF!,0),FALSE)</f>
        <v>#REF!</v>
      </c>
      <c r="AB1008" s="63"/>
      <c r="AC1008" s="63" t="e">
        <f>HLOOKUP("POR Pin State",#REF!,MATCH($A1008,#REF!,0),FALSE)</f>
        <v>#REF!</v>
      </c>
      <c r="AD1008" s="207"/>
      <c r="AE1008" s="208"/>
      <c r="AF1008" s="208"/>
      <c r="AG1008" s="208"/>
      <c r="AH1008" s="209"/>
      <c r="AI1008" s="209"/>
      <c r="AJ1008" s="210"/>
      <c r="AK1008" s="210"/>
      <c r="AL1008" s="210"/>
      <c r="AM1008" s="210"/>
      <c r="AN1008" s="210"/>
      <c r="AO1008" s="210"/>
      <c r="AP1008" s="210"/>
      <c r="AQ1008" s="215" t="s">
        <v>2447</v>
      </c>
      <c r="AR1008" s="105"/>
      <c r="AS1008" s="105"/>
      <c r="AT1008" s="105"/>
      <c r="AU1008" s="105"/>
      <c r="AV1008" s="105"/>
      <c r="AW1008" s="105"/>
      <c r="AX1008" s="105"/>
      <c r="AY1008" s="105"/>
      <c r="AZ1008" s="105"/>
      <c r="BA1008" s="105"/>
      <c r="BB1008" s="218"/>
      <c r="BC1008" s="105"/>
      <c r="BD1008" s="250"/>
      <c r="BE1008" s="252" t="s">
        <v>2448</v>
      </c>
      <c r="BF1008" s="147" t="e">
        <f>VLOOKUP($A1008,#REF!,34,FALSE)</f>
        <v>#REF!</v>
      </c>
      <c r="BG1008" s="147" t="e">
        <f>VLOOKUP($A1008,#REF!,22,FALSE)</f>
        <v>#REF!</v>
      </c>
      <c r="BH1008" s="149"/>
    </row>
    <row r="1009" s="5" customFormat="1" ht="12.95" customHeight="1" spans="1:60">
      <c r="A1009" s="48" t="s">
        <v>2449</v>
      </c>
      <c r="B1009" s="38" t="e">
        <f>VLOOKUP($A1009,#REF!,34,FALSE)</f>
        <v>#REF!</v>
      </c>
      <c r="C1009" s="39" t="str">
        <f t="shared" si="178"/>
        <v>unused_DDR_XM3_B3WCK_N</v>
      </c>
      <c r="D1009" s="40" t="e">
        <f>IF(LEN(VLOOKUP($A1009,#REF!,8,FALSE)),LEFT(VLOOKUP($A1009,#REF!,8,FALSE),LEN(VLOOKUP($A1009,#REF!,8,FALSE))-2),"")</f>
        <v>#REF!</v>
      </c>
      <c r="E1009" s="41" t="e">
        <f>IF(LEN(VLOOKUP($A1009,#REF!,4,FALSE)),IF(INDEX(#REF!,MATCH($A1009,#REF!,0),1),LEFT(VLOOKUP($A1009,#REF!,4,FALSE),LEN(VLOOKUP($A1009,#REF!,4,FALSE))-2),CONCATENATE(LEFT(VLOOKUP($A1009,#REF!,4,FALSE),LEN(VLOOKUP($A1009,#REF!,4,FALSE))-2),"*")),"")</f>
        <v>#REF!</v>
      </c>
      <c r="F1009" s="42" t="e">
        <f>IF(LEN(VLOOKUP($A1009,#REF!,5,FALSE)),IF(INDEX(#REF!,MATCH($A1009,#REF!,0),2),LEFT(VLOOKUP($A1009,#REF!,5,FALSE),LEN(VLOOKUP($A1009,#REF!,5,FALSE))-2),CONCATENATE(LEFT(VLOOKUP($A1009,#REF!,5,FALSE),LEN(VLOOKUP($A1009,#REF!,5,FALSE))-2),"*")),"")</f>
        <v>#REF!</v>
      </c>
      <c r="G1009" s="42" t="e">
        <f>IF(LEN(VLOOKUP($A1009,#REF!,6,FALSE)),IF(INDEX(#REF!,MATCH($A1009,#REF!,0),3),LEFT(VLOOKUP($A1009,#REF!,6,FALSE),LEN(VLOOKUP($A1009,#REF!,6,FALSE))-2),CONCATENATE(LEFT(VLOOKUP($A1009,#REF!,6,FALSE),LEN(VLOOKUP($A1009,#REF!,6,FALSE))-2),"*")),"")</f>
        <v>#REF!</v>
      </c>
      <c r="H1009" s="43" t="e">
        <f>IF(LEN(VLOOKUP($A1009,#REF!,7,FALSE)),IF(INDEX(#REF!,MATCH($A1009,#REF!,0),4),LEFT(VLOOKUP($A1009,#REF!,7,FALSE),LEN(VLOOKUP($A1009,#REF!,7,FALSE))-2),CONCATENATE(LEFT(VLOOKUP($A1009,#REF!,7,FALSE),LEN(VLOOKUP($A1009,#REF!,7,FALSE))-2),"*")),"")</f>
        <v>#REF!</v>
      </c>
      <c r="I1009" s="54" t="e">
        <f>IF(LEN(VLOOKUP($A1009,#REF!,8,FALSE)),UPPER(RIGHT(VLOOKUP($A1009,#REF!,8,FALSE),1)),"")</f>
        <v>#REF!</v>
      </c>
      <c r="J1009" s="42" t="e">
        <f>IF(LEN(VLOOKUP($A1009,#REF!,4,FALSE)),UPPER(RIGHT(VLOOKUP($A1009,#REF!,4,FALSE),1)),"")</f>
        <v>#REF!</v>
      </c>
      <c r="K1009" s="42" t="e">
        <f>IF(LEN(VLOOKUP($A1009,#REF!,5,FALSE)),UPPER(RIGHT(VLOOKUP($A1009,#REF!,5,FALSE),1)),"")</f>
        <v>#REF!</v>
      </c>
      <c r="L1009" s="42" t="e">
        <f>IF(LEN(VLOOKUP($A1009,#REF!,6,FALSE)),UPPER(RIGHT(VLOOKUP($A1009,#REF!,6,FALSE),1)),"")</f>
        <v>#REF!</v>
      </c>
      <c r="M1009" s="43" t="e">
        <f>IF(LEN(VLOOKUP($A1009,#REF!,7,FALSE)),UPPER(RIGHT(VLOOKUP($A1009,#REF!,7,FALSE),1)),"")</f>
        <v>#REF!</v>
      </c>
      <c r="N1009" s="206"/>
      <c r="O1009" s="206"/>
      <c r="P1009" s="206"/>
      <c r="Q1009" s="206"/>
      <c r="R1009" s="206"/>
      <c r="S1009" s="63" t="e">
        <f>HLOOKUP("Device Tree Pin Name",#REF!,MATCH($A1009,#REF!,0),FALSE)</f>
        <v>#REF!</v>
      </c>
      <c r="T1009" s="47" t="e">
        <f>HLOOKUP("power rail",#REF!,MATCH($A1009,#REF!,0),FALSE)</f>
        <v>#REF!</v>
      </c>
      <c r="U1009" s="62" t="e">
        <f>HLOOKUP("Wake Capable",#REF!,MATCH($A1009,#REF!,0),FALSE)</f>
        <v>#REF!</v>
      </c>
      <c r="V1009" s="62" t="e">
        <f>HLOOKUP("Strap",#REF!,MATCH($A1009,#REF!,0),FALSE)</f>
        <v>#REF!</v>
      </c>
      <c r="W1009" s="62"/>
      <c r="X1009" s="62"/>
      <c r="Y1009" s="62"/>
      <c r="Z1009" s="47"/>
      <c r="AA1009" s="47" t="e">
        <f>HLOOKUP("Pad type",#REF!,MATCH($A1009,#REF!,0),FALSE)</f>
        <v>#REF!</v>
      </c>
      <c r="AB1009" s="63"/>
      <c r="AC1009" s="63" t="e">
        <f>HLOOKUP("POR Pin State",#REF!,MATCH($A1009,#REF!,0),FALSE)</f>
        <v>#REF!</v>
      </c>
      <c r="AD1009" s="207"/>
      <c r="AE1009" s="208"/>
      <c r="AF1009" s="208"/>
      <c r="AG1009" s="208"/>
      <c r="AH1009" s="209"/>
      <c r="AI1009" s="209"/>
      <c r="AJ1009" s="210"/>
      <c r="AK1009" s="210"/>
      <c r="AL1009" s="210"/>
      <c r="AM1009" s="210"/>
      <c r="AN1009" s="210"/>
      <c r="AO1009" s="210"/>
      <c r="AP1009" s="210"/>
      <c r="AQ1009" s="215" t="s">
        <v>2449</v>
      </c>
      <c r="AR1009" s="105"/>
      <c r="AS1009" s="105"/>
      <c r="AT1009" s="105"/>
      <c r="AU1009" s="105"/>
      <c r="AV1009" s="105"/>
      <c r="AW1009" s="105"/>
      <c r="AX1009" s="105"/>
      <c r="AY1009" s="105"/>
      <c r="AZ1009" s="105"/>
      <c r="BA1009" s="105"/>
      <c r="BB1009" s="218"/>
      <c r="BC1009" s="105"/>
      <c r="BD1009" s="250"/>
      <c r="BE1009" s="252" t="s">
        <v>2450</v>
      </c>
      <c r="BF1009" s="147" t="e">
        <f>VLOOKUP($A1009,#REF!,34,FALSE)</f>
        <v>#REF!</v>
      </c>
      <c r="BG1009" s="147" t="e">
        <f>VLOOKUP($A1009,#REF!,22,FALSE)</f>
        <v>#REF!</v>
      </c>
      <c r="BH1009" s="149"/>
    </row>
    <row r="1010" s="5" customFormat="1" ht="12.95" customHeight="1" spans="1:60">
      <c r="A1010" s="48" t="s">
        <v>2451</v>
      </c>
      <c r="B1010" s="38" t="e">
        <f>VLOOKUP($A1010,#REF!,34,FALSE)</f>
        <v>#REF!</v>
      </c>
      <c r="C1010" s="39" t="str">
        <f t="shared" si="178"/>
        <v>unused_DDR_XM3_B3RDQS_P</v>
      </c>
      <c r="D1010" s="40" t="e">
        <f>IF(LEN(VLOOKUP($A1010,#REF!,8,FALSE)),LEFT(VLOOKUP($A1010,#REF!,8,FALSE),LEN(VLOOKUP($A1010,#REF!,8,FALSE))-2),"")</f>
        <v>#REF!</v>
      </c>
      <c r="E1010" s="41" t="e">
        <f>IF(LEN(VLOOKUP($A1010,#REF!,4,FALSE)),IF(INDEX(#REF!,MATCH($A1010,#REF!,0),1),LEFT(VLOOKUP($A1010,#REF!,4,FALSE),LEN(VLOOKUP($A1010,#REF!,4,FALSE))-2),CONCATENATE(LEFT(VLOOKUP($A1010,#REF!,4,FALSE),LEN(VLOOKUP($A1010,#REF!,4,FALSE))-2),"*")),"")</f>
        <v>#REF!</v>
      </c>
      <c r="F1010" s="42" t="e">
        <f>IF(LEN(VLOOKUP($A1010,#REF!,5,FALSE)),IF(INDEX(#REF!,MATCH($A1010,#REF!,0),2),LEFT(VLOOKUP($A1010,#REF!,5,FALSE),LEN(VLOOKUP($A1010,#REF!,5,FALSE))-2),CONCATENATE(LEFT(VLOOKUP($A1010,#REF!,5,FALSE),LEN(VLOOKUP($A1010,#REF!,5,FALSE))-2),"*")),"")</f>
        <v>#REF!</v>
      </c>
      <c r="G1010" s="42" t="e">
        <f>IF(LEN(VLOOKUP($A1010,#REF!,6,FALSE)),IF(INDEX(#REF!,MATCH($A1010,#REF!,0),3),LEFT(VLOOKUP($A1010,#REF!,6,FALSE),LEN(VLOOKUP($A1010,#REF!,6,FALSE))-2),CONCATENATE(LEFT(VLOOKUP($A1010,#REF!,6,FALSE),LEN(VLOOKUP($A1010,#REF!,6,FALSE))-2),"*")),"")</f>
        <v>#REF!</v>
      </c>
      <c r="H1010" s="43" t="e">
        <f>IF(LEN(VLOOKUP($A1010,#REF!,7,FALSE)),IF(INDEX(#REF!,MATCH($A1010,#REF!,0),4),LEFT(VLOOKUP($A1010,#REF!,7,FALSE),LEN(VLOOKUP($A1010,#REF!,7,FALSE))-2),CONCATENATE(LEFT(VLOOKUP($A1010,#REF!,7,FALSE),LEN(VLOOKUP($A1010,#REF!,7,FALSE))-2),"*")),"")</f>
        <v>#REF!</v>
      </c>
      <c r="I1010" s="54" t="e">
        <f>IF(LEN(VLOOKUP($A1010,#REF!,8,FALSE)),UPPER(RIGHT(VLOOKUP($A1010,#REF!,8,FALSE),1)),"")</f>
        <v>#REF!</v>
      </c>
      <c r="J1010" s="42" t="e">
        <f>IF(LEN(VLOOKUP($A1010,#REF!,4,FALSE)),UPPER(RIGHT(VLOOKUP($A1010,#REF!,4,FALSE),1)),"")</f>
        <v>#REF!</v>
      </c>
      <c r="K1010" s="42" t="e">
        <f>IF(LEN(VLOOKUP($A1010,#REF!,5,FALSE)),UPPER(RIGHT(VLOOKUP($A1010,#REF!,5,FALSE),1)),"")</f>
        <v>#REF!</v>
      </c>
      <c r="L1010" s="42" t="e">
        <f>IF(LEN(VLOOKUP($A1010,#REF!,6,FALSE)),UPPER(RIGHT(VLOOKUP($A1010,#REF!,6,FALSE),1)),"")</f>
        <v>#REF!</v>
      </c>
      <c r="M1010" s="43" t="e">
        <f>IF(LEN(VLOOKUP($A1010,#REF!,7,FALSE)),UPPER(RIGHT(VLOOKUP($A1010,#REF!,7,FALSE),1)),"")</f>
        <v>#REF!</v>
      </c>
      <c r="N1010" s="206"/>
      <c r="O1010" s="206"/>
      <c r="P1010" s="206"/>
      <c r="Q1010" s="206"/>
      <c r="R1010" s="206"/>
      <c r="S1010" s="63" t="e">
        <f>HLOOKUP("Device Tree Pin Name",#REF!,MATCH($A1010,#REF!,0),FALSE)</f>
        <v>#REF!</v>
      </c>
      <c r="T1010" s="47" t="e">
        <f>HLOOKUP("power rail",#REF!,MATCH($A1010,#REF!,0),FALSE)</f>
        <v>#REF!</v>
      </c>
      <c r="U1010" s="62" t="e">
        <f>HLOOKUP("Wake Capable",#REF!,MATCH($A1010,#REF!,0),FALSE)</f>
        <v>#REF!</v>
      </c>
      <c r="V1010" s="62" t="e">
        <f>HLOOKUP("Strap",#REF!,MATCH($A1010,#REF!,0),FALSE)</f>
        <v>#REF!</v>
      </c>
      <c r="W1010" s="62"/>
      <c r="X1010" s="62"/>
      <c r="Y1010" s="62"/>
      <c r="Z1010" s="47"/>
      <c r="AA1010" s="47" t="e">
        <f>HLOOKUP("Pad type",#REF!,MATCH($A1010,#REF!,0),FALSE)</f>
        <v>#REF!</v>
      </c>
      <c r="AB1010" s="63"/>
      <c r="AC1010" s="63" t="e">
        <f>HLOOKUP("POR Pin State",#REF!,MATCH($A1010,#REF!,0),FALSE)</f>
        <v>#REF!</v>
      </c>
      <c r="AD1010" s="207"/>
      <c r="AE1010" s="208"/>
      <c r="AF1010" s="208"/>
      <c r="AG1010" s="208"/>
      <c r="AH1010" s="209"/>
      <c r="AI1010" s="209"/>
      <c r="AJ1010" s="210"/>
      <c r="AK1010" s="210"/>
      <c r="AL1010" s="210"/>
      <c r="AM1010" s="210"/>
      <c r="AN1010" s="210"/>
      <c r="AO1010" s="210"/>
      <c r="AP1010" s="210"/>
      <c r="AQ1010" s="215" t="s">
        <v>2451</v>
      </c>
      <c r="AR1010" s="105"/>
      <c r="AS1010" s="105"/>
      <c r="AT1010" s="105"/>
      <c r="AU1010" s="105"/>
      <c r="AV1010" s="105"/>
      <c r="AW1010" s="105"/>
      <c r="AX1010" s="105"/>
      <c r="AY1010" s="105"/>
      <c r="AZ1010" s="105"/>
      <c r="BA1010" s="105"/>
      <c r="BB1010" s="218"/>
      <c r="BC1010" s="105"/>
      <c r="BD1010" s="250"/>
      <c r="BE1010" s="252" t="s">
        <v>2452</v>
      </c>
      <c r="BF1010" s="147" t="e">
        <f>VLOOKUP($A1010,#REF!,34,FALSE)</f>
        <v>#REF!</v>
      </c>
      <c r="BG1010" s="147" t="e">
        <f>VLOOKUP($A1010,#REF!,22,FALSE)</f>
        <v>#REF!</v>
      </c>
      <c r="BH1010" s="149"/>
    </row>
    <row r="1011" s="5" customFormat="1" ht="12.95" customHeight="1" spans="1:60">
      <c r="A1011" s="48" t="s">
        <v>2453</v>
      </c>
      <c r="B1011" s="38" t="e">
        <f>VLOOKUP($A1011,#REF!,34,FALSE)</f>
        <v>#REF!</v>
      </c>
      <c r="C1011" s="39" t="str">
        <f t="shared" si="178"/>
        <v>unused_DDR_XM3_B3RDQS_N</v>
      </c>
      <c r="D1011" s="40" t="e">
        <f>IF(LEN(VLOOKUP($A1011,#REF!,8,FALSE)),LEFT(VLOOKUP($A1011,#REF!,8,FALSE),LEN(VLOOKUP($A1011,#REF!,8,FALSE))-2),"")</f>
        <v>#REF!</v>
      </c>
      <c r="E1011" s="41" t="e">
        <f>IF(LEN(VLOOKUP($A1011,#REF!,4,FALSE)),IF(INDEX(#REF!,MATCH($A1011,#REF!,0),1),LEFT(VLOOKUP($A1011,#REF!,4,FALSE),LEN(VLOOKUP($A1011,#REF!,4,FALSE))-2),CONCATENATE(LEFT(VLOOKUP($A1011,#REF!,4,FALSE),LEN(VLOOKUP($A1011,#REF!,4,FALSE))-2),"*")),"")</f>
        <v>#REF!</v>
      </c>
      <c r="F1011" s="42" t="e">
        <f>IF(LEN(VLOOKUP($A1011,#REF!,5,FALSE)),IF(INDEX(#REF!,MATCH($A1011,#REF!,0),2),LEFT(VLOOKUP($A1011,#REF!,5,FALSE),LEN(VLOOKUP($A1011,#REF!,5,FALSE))-2),CONCATENATE(LEFT(VLOOKUP($A1011,#REF!,5,FALSE),LEN(VLOOKUP($A1011,#REF!,5,FALSE))-2),"*")),"")</f>
        <v>#REF!</v>
      </c>
      <c r="G1011" s="42" t="e">
        <f>IF(LEN(VLOOKUP($A1011,#REF!,6,FALSE)),IF(INDEX(#REF!,MATCH($A1011,#REF!,0),3),LEFT(VLOOKUP($A1011,#REF!,6,FALSE),LEN(VLOOKUP($A1011,#REF!,6,FALSE))-2),CONCATENATE(LEFT(VLOOKUP($A1011,#REF!,6,FALSE),LEN(VLOOKUP($A1011,#REF!,6,FALSE))-2),"*")),"")</f>
        <v>#REF!</v>
      </c>
      <c r="H1011" s="43" t="e">
        <f>IF(LEN(VLOOKUP($A1011,#REF!,7,FALSE)),IF(INDEX(#REF!,MATCH($A1011,#REF!,0),4),LEFT(VLOOKUP($A1011,#REF!,7,FALSE),LEN(VLOOKUP($A1011,#REF!,7,FALSE))-2),CONCATENATE(LEFT(VLOOKUP($A1011,#REF!,7,FALSE),LEN(VLOOKUP($A1011,#REF!,7,FALSE))-2),"*")),"")</f>
        <v>#REF!</v>
      </c>
      <c r="I1011" s="54" t="e">
        <f>IF(LEN(VLOOKUP($A1011,#REF!,8,FALSE)),UPPER(RIGHT(VLOOKUP($A1011,#REF!,8,FALSE),1)),"")</f>
        <v>#REF!</v>
      </c>
      <c r="J1011" s="42" t="e">
        <f>IF(LEN(VLOOKUP($A1011,#REF!,4,FALSE)),UPPER(RIGHT(VLOOKUP($A1011,#REF!,4,FALSE),1)),"")</f>
        <v>#REF!</v>
      </c>
      <c r="K1011" s="42" t="e">
        <f>IF(LEN(VLOOKUP($A1011,#REF!,5,FALSE)),UPPER(RIGHT(VLOOKUP($A1011,#REF!,5,FALSE),1)),"")</f>
        <v>#REF!</v>
      </c>
      <c r="L1011" s="42" t="e">
        <f>IF(LEN(VLOOKUP($A1011,#REF!,6,FALSE)),UPPER(RIGHT(VLOOKUP($A1011,#REF!,6,FALSE),1)),"")</f>
        <v>#REF!</v>
      </c>
      <c r="M1011" s="43" t="e">
        <f>IF(LEN(VLOOKUP($A1011,#REF!,7,FALSE)),UPPER(RIGHT(VLOOKUP($A1011,#REF!,7,FALSE),1)),"")</f>
        <v>#REF!</v>
      </c>
      <c r="N1011" s="206"/>
      <c r="O1011" s="206"/>
      <c r="P1011" s="206"/>
      <c r="Q1011" s="206"/>
      <c r="R1011" s="206"/>
      <c r="S1011" s="63" t="e">
        <f>HLOOKUP("Device Tree Pin Name",#REF!,MATCH($A1011,#REF!,0),FALSE)</f>
        <v>#REF!</v>
      </c>
      <c r="T1011" s="47" t="e">
        <f>HLOOKUP("power rail",#REF!,MATCH($A1011,#REF!,0),FALSE)</f>
        <v>#REF!</v>
      </c>
      <c r="U1011" s="62" t="e">
        <f>HLOOKUP("Wake Capable",#REF!,MATCH($A1011,#REF!,0),FALSE)</f>
        <v>#REF!</v>
      </c>
      <c r="V1011" s="62" t="e">
        <f>HLOOKUP("Strap",#REF!,MATCH($A1011,#REF!,0),FALSE)</f>
        <v>#REF!</v>
      </c>
      <c r="W1011" s="62"/>
      <c r="X1011" s="62"/>
      <c r="Y1011" s="62"/>
      <c r="Z1011" s="47"/>
      <c r="AA1011" s="47" t="e">
        <f>HLOOKUP("Pad type",#REF!,MATCH($A1011,#REF!,0),FALSE)</f>
        <v>#REF!</v>
      </c>
      <c r="AB1011" s="63"/>
      <c r="AC1011" s="63" t="e">
        <f>HLOOKUP("POR Pin State",#REF!,MATCH($A1011,#REF!,0),FALSE)</f>
        <v>#REF!</v>
      </c>
      <c r="AD1011" s="207"/>
      <c r="AE1011" s="208"/>
      <c r="AF1011" s="208"/>
      <c r="AG1011" s="208"/>
      <c r="AH1011" s="209"/>
      <c r="AI1011" s="209"/>
      <c r="AJ1011" s="210"/>
      <c r="AK1011" s="210"/>
      <c r="AL1011" s="210"/>
      <c r="AM1011" s="210"/>
      <c r="AN1011" s="210"/>
      <c r="AO1011" s="210"/>
      <c r="AP1011" s="210"/>
      <c r="AQ1011" s="215" t="s">
        <v>2453</v>
      </c>
      <c r="AR1011" s="105"/>
      <c r="AS1011" s="105"/>
      <c r="AT1011" s="105"/>
      <c r="AU1011" s="105"/>
      <c r="AV1011" s="105"/>
      <c r="AW1011" s="105"/>
      <c r="AX1011" s="105"/>
      <c r="AY1011" s="105"/>
      <c r="AZ1011" s="105"/>
      <c r="BA1011" s="105"/>
      <c r="BB1011" s="218"/>
      <c r="BC1011" s="105"/>
      <c r="BD1011" s="250"/>
      <c r="BE1011" s="252" t="s">
        <v>2454</v>
      </c>
      <c r="BF1011" s="147" t="e">
        <f>VLOOKUP($A1011,#REF!,34,FALSE)</f>
        <v>#REF!</v>
      </c>
      <c r="BG1011" s="147" t="e">
        <f>VLOOKUP($A1011,#REF!,22,FALSE)</f>
        <v>#REF!</v>
      </c>
      <c r="BH1011" s="149"/>
    </row>
    <row r="1012" s="5" customFormat="1" ht="12.95" customHeight="1" spans="1:60">
      <c r="A1012" s="48" t="s">
        <v>2455</v>
      </c>
      <c r="B1012" s="38" t="e">
        <f>VLOOKUP($A1012,#REF!,34,FALSE)</f>
        <v>#REF!</v>
      </c>
      <c r="C1012" s="39" t="str">
        <f t="shared" si="178"/>
        <v>unused_DDR_XM3_B4D0</v>
      </c>
      <c r="D1012" s="40" t="e">
        <f>IF(LEN(VLOOKUP($A1012,#REF!,8,FALSE)),LEFT(VLOOKUP($A1012,#REF!,8,FALSE),LEN(VLOOKUP($A1012,#REF!,8,FALSE))-2),"")</f>
        <v>#REF!</v>
      </c>
      <c r="E1012" s="41" t="e">
        <f>IF(LEN(VLOOKUP($A1012,#REF!,4,FALSE)),IF(INDEX(#REF!,MATCH($A1012,#REF!,0),1),LEFT(VLOOKUP($A1012,#REF!,4,FALSE),LEN(VLOOKUP($A1012,#REF!,4,FALSE))-2),CONCATENATE(LEFT(VLOOKUP($A1012,#REF!,4,FALSE),LEN(VLOOKUP($A1012,#REF!,4,FALSE))-2),"*")),"")</f>
        <v>#REF!</v>
      </c>
      <c r="F1012" s="42" t="e">
        <f>IF(LEN(VLOOKUP($A1012,#REF!,5,FALSE)),IF(INDEX(#REF!,MATCH($A1012,#REF!,0),2),LEFT(VLOOKUP($A1012,#REF!,5,FALSE),LEN(VLOOKUP($A1012,#REF!,5,FALSE))-2),CONCATENATE(LEFT(VLOOKUP($A1012,#REF!,5,FALSE),LEN(VLOOKUP($A1012,#REF!,5,FALSE))-2),"*")),"")</f>
        <v>#REF!</v>
      </c>
      <c r="G1012" s="42" t="e">
        <f>IF(LEN(VLOOKUP($A1012,#REF!,6,FALSE)),IF(INDEX(#REF!,MATCH($A1012,#REF!,0),3),LEFT(VLOOKUP($A1012,#REF!,6,FALSE),LEN(VLOOKUP($A1012,#REF!,6,FALSE))-2),CONCATENATE(LEFT(VLOOKUP($A1012,#REF!,6,FALSE),LEN(VLOOKUP($A1012,#REF!,6,FALSE))-2),"*")),"")</f>
        <v>#REF!</v>
      </c>
      <c r="H1012" s="43" t="e">
        <f>IF(LEN(VLOOKUP($A1012,#REF!,7,FALSE)),IF(INDEX(#REF!,MATCH($A1012,#REF!,0),4),LEFT(VLOOKUP($A1012,#REF!,7,FALSE),LEN(VLOOKUP($A1012,#REF!,7,FALSE))-2),CONCATENATE(LEFT(VLOOKUP($A1012,#REF!,7,FALSE),LEN(VLOOKUP($A1012,#REF!,7,FALSE))-2),"*")),"")</f>
        <v>#REF!</v>
      </c>
      <c r="I1012" s="54" t="e">
        <f>IF(LEN(VLOOKUP($A1012,#REF!,8,FALSE)),UPPER(RIGHT(VLOOKUP($A1012,#REF!,8,FALSE),1)),"")</f>
        <v>#REF!</v>
      </c>
      <c r="J1012" s="42" t="e">
        <f>IF(LEN(VLOOKUP($A1012,#REF!,4,FALSE)),UPPER(RIGHT(VLOOKUP($A1012,#REF!,4,FALSE),1)),"")</f>
        <v>#REF!</v>
      </c>
      <c r="K1012" s="42" t="e">
        <f>IF(LEN(VLOOKUP($A1012,#REF!,5,FALSE)),UPPER(RIGHT(VLOOKUP($A1012,#REF!,5,FALSE),1)),"")</f>
        <v>#REF!</v>
      </c>
      <c r="L1012" s="42" t="e">
        <f>IF(LEN(VLOOKUP($A1012,#REF!,6,FALSE)),UPPER(RIGHT(VLOOKUP($A1012,#REF!,6,FALSE),1)),"")</f>
        <v>#REF!</v>
      </c>
      <c r="M1012" s="43" t="e">
        <f>IF(LEN(VLOOKUP($A1012,#REF!,7,FALSE)),UPPER(RIGHT(VLOOKUP($A1012,#REF!,7,FALSE),1)),"")</f>
        <v>#REF!</v>
      </c>
      <c r="N1012" s="206"/>
      <c r="O1012" s="206"/>
      <c r="P1012" s="206"/>
      <c r="Q1012" s="206"/>
      <c r="R1012" s="206"/>
      <c r="S1012" s="63" t="e">
        <f>HLOOKUP("Device Tree Pin Name",#REF!,MATCH($A1012,#REF!,0),FALSE)</f>
        <v>#REF!</v>
      </c>
      <c r="T1012" s="47" t="e">
        <f>HLOOKUP("power rail",#REF!,MATCH($A1012,#REF!,0),FALSE)</f>
        <v>#REF!</v>
      </c>
      <c r="U1012" s="62" t="e">
        <f>HLOOKUP("Wake Capable",#REF!,MATCH($A1012,#REF!,0),FALSE)</f>
        <v>#REF!</v>
      </c>
      <c r="V1012" s="62" t="e">
        <f>HLOOKUP("Strap",#REF!,MATCH($A1012,#REF!,0),FALSE)</f>
        <v>#REF!</v>
      </c>
      <c r="W1012" s="62"/>
      <c r="X1012" s="62"/>
      <c r="Y1012" s="62"/>
      <c r="Z1012" s="47"/>
      <c r="AA1012" s="47" t="e">
        <f>HLOOKUP("Pad type",#REF!,MATCH($A1012,#REF!,0),FALSE)</f>
        <v>#REF!</v>
      </c>
      <c r="AB1012" s="63"/>
      <c r="AC1012" s="63" t="e">
        <f>HLOOKUP("POR Pin State",#REF!,MATCH($A1012,#REF!,0),FALSE)</f>
        <v>#REF!</v>
      </c>
      <c r="AD1012" s="207"/>
      <c r="AE1012" s="208"/>
      <c r="AF1012" s="208"/>
      <c r="AG1012" s="208"/>
      <c r="AH1012" s="209"/>
      <c r="AI1012" s="209"/>
      <c r="AJ1012" s="210"/>
      <c r="AK1012" s="210"/>
      <c r="AL1012" s="210"/>
      <c r="AM1012" s="210"/>
      <c r="AN1012" s="210"/>
      <c r="AO1012" s="210"/>
      <c r="AP1012" s="210"/>
      <c r="AQ1012" s="215" t="s">
        <v>2456</v>
      </c>
      <c r="AR1012" s="105"/>
      <c r="AS1012" s="105"/>
      <c r="AT1012" s="105"/>
      <c r="AU1012" s="105"/>
      <c r="AV1012" s="105"/>
      <c r="AW1012" s="105"/>
      <c r="AX1012" s="105"/>
      <c r="AY1012" s="105"/>
      <c r="AZ1012" s="105"/>
      <c r="BA1012" s="105"/>
      <c r="BB1012" s="218"/>
      <c r="BC1012" s="105"/>
      <c r="BD1012" s="250"/>
      <c r="BE1012" s="252" t="s">
        <v>2457</v>
      </c>
      <c r="BF1012" s="147" t="e">
        <f>VLOOKUP($A1012,#REF!,34,FALSE)</f>
        <v>#REF!</v>
      </c>
      <c r="BG1012" s="147" t="e">
        <f>VLOOKUP($A1012,#REF!,22,FALSE)</f>
        <v>#REF!</v>
      </c>
      <c r="BH1012" s="149"/>
    </row>
    <row r="1013" s="5" customFormat="1" ht="12.95" customHeight="1" spans="1:60">
      <c r="A1013" s="48" t="s">
        <v>2458</v>
      </c>
      <c r="B1013" s="38" t="e">
        <f>VLOOKUP($A1013,#REF!,34,FALSE)</f>
        <v>#REF!</v>
      </c>
      <c r="C1013" s="39" t="str">
        <f t="shared" si="178"/>
        <v>unused_DDR_XM3_B4D1</v>
      </c>
      <c r="D1013" s="40" t="e">
        <f>IF(LEN(VLOOKUP($A1013,#REF!,8,FALSE)),LEFT(VLOOKUP($A1013,#REF!,8,FALSE),LEN(VLOOKUP($A1013,#REF!,8,FALSE))-2),"")</f>
        <v>#REF!</v>
      </c>
      <c r="E1013" s="41" t="e">
        <f>IF(LEN(VLOOKUP($A1013,#REF!,4,FALSE)),IF(INDEX(#REF!,MATCH($A1013,#REF!,0),1),LEFT(VLOOKUP($A1013,#REF!,4,FALSE),LEN(VLOOKUP($A1013,#REF!,4,FALSE))-2),CONCATENATE(LEFT(VLOOKUP($A1013,#REF!,4,FALSE),LEN(VLOOKUP($A1013,#REF!,4,FALSE))-2),"*")),"")</f>
        <v>#REF!</v>
      </c>
      <c r="F1013" s="42" t="e">
        <f>IF(LEN(VLOOKUP($A1013,#REF!,5,FALSE)),IF(INDEX(#REF!,MATCH($A1013,#REF!,0),2),LEFT(VLOOKUP($A1013,#REF!,5,FALSE),LEN(VLOOKUP($A1013,#REF!,5,FALSE))-2),CONCATENATE(LEFT(VLOOKUP($A1013,#REF!,5,FALSE),LEN(VLOOKUP($A1013,#REF!,5,FALSE))-2),"*")),"")</f>
        <v>#REF!</v>
      </c>
      <c r="G1013" s="42" t="e">
        <f>IF(LEN(VLOOKUP($A1013,#REF!,6,FALSE)),IF(INDEX(#REF!,MATCH($A1013,#REF!,0),3),LEFT(VLOOKUP($A1013,#REF!,6,FALSE),LEN(VLOOKUP($A1013,#REF!,6,FALSE))-2),CONCATENATE(LEFT(VLOOKUP($A1013,#REF!,6,FALSE),LEN(VLOOKUP($A1013,#REF!,6,FALSE))-2),"*")),"")</f>
        <v>#REF!</v>
      </c>
      <c r="H1013" s="43" t="e">
        <f>IF(LEN(VLOOKUP($A1013,#REF!,7,FALSE)),IF(INDEX(#REF!,MATCH($A1013,#REF!,0),4),LEFT(VLOOKUP($A1013,#REF!,7,FALSE),LEN(VLOOKUP($A1013,#REF!,7,FALSE))-2),CONCATENATE(LEFT(VLOOKUP($A1013,#REF!,7,FALSE),LEN(VLOOKUP($A1013,#REF!,7,FALSE))-2),"*")),"")</f>
        <v>#REF!</v>
      </c>
      <c r="I1013" s="54" t="e">
        <f>IF(LEN(VLOOKUP($A1013,#REF!,8,FALSE)),UPPER(RIGHT(VLOOKUP($A1013,#REF!,8,FALSE),1)),"")</f>
        <v>#REF!</v>
      </c>
      <c r="J1013" s="42" t="e">
        <f>IF(LEN(VLOOKUP($A1013,#REF!,4,FALSE)),UPPER(RIGHT(VLOOKUP($A1013,#REF!,4,FALSE),1)),"")</f>
        <v>#REF!</v>
      </c>
      <c r="K1013" s="42" t="e">
        <f>IF(LEN(VLOOKUP($A1013,#REF!,5,FALSE)),UPPER(RIGHT(VLOOKUP($A1013,#REF!,5,FALSE),1)),"")</f>
        <v>#REF!</v>
      </c>
      <c r="L1013" s="42" t="e">
        <f>IF(LEN(VLOOKUP($A1013,#REF!,6,FALSE)),UPPER(RIGHT(VLOOKUP($A1013,#REF!,6,FALSE),1)),"")</f>
        <v>#REF!</v>
      </c>
      <c r="M1013" s="43" t="e">
        <f>IF(LEN(VLOOKUP($A1013,#REF!,7,FALSE)),UPPER(RIGHT(VLOOKUP($A1013,#REF!,7,FALSE),1)),"")</f>
        <v>#REF!</v>
      </c>
      <c r="N1013" s="206"/>
      <c r="O1013" s="206"/>
      <c r="P1013" s="206"/>
      <c r="Q1013" s="206"/>
      <c r="R1013" s="206"/>
      <c r="S1013" s="63" t="e">
        <f>HLOOKUP("Device Tree Pin Name",#REF!,MATCH($A1013,#REF!,0),FALSE)</f>
        <v>#REF!</v>
      </c>
      <c r="T1013" s="47" t="e">
        <f>HLOOKUP("power rail",#REF!,MATCH($A1013,#REF!,0),FALSE)</f>
        <v>#REF!</v>
      </c>
      <c r="U1013" s="62" t="e">
        <f>HLOOKUP("Wake Capable",#REF!,MATCH($A1013,#REF!,0),FALSE)</f>
        <v>#REF!</v>
      </c>
      <c r="V1013" s="62" t="e">
        <f>HLOOKUP("Strap",#REF!,MATCH($A1013,#REF!,0),FALSE)</f>
        <v>#REF!</v>
      </c>
      <c r="W1013" s="62"/>
      <c r="X1013" s="62"/>
      <c r="Y1013" s="62"/>
      <c r="Z1013" s="47"/>
      <c r="AA1013" s="47" t="e">
        <f>HLOOKUP("Pad type",#REF!,MATCH($A1013,#REF!,0),FALSE)</f>
        <v>#REF!</v>
      </c>
      <c r="AB1013" s="63"/>
      <c r="AC1013" s="63" t="e">
        <f>HLOOKUP("POR Pin State",#REF!,MATCH($A1013,#REF!,0),FALSE)</f>
        <v>#REF!</v>
      </c>
      <c r="AD1013" s="207"/>
      <c r="AE1013" s="208"/>
      <c r="AF1013" s="208"/>
      <c r="AG1013" s="208"/>
      <c r="AH1013" s="209"/>
      <c r="AI1013" s="209"/>
      <c r="AJ1013" s="210"/>
      <c r="AK1013" s="210"/>
      <c r="AL1013" s="210"/>
      <c r="AM1013" s="210"/>
      <c r="AN1013" s="210"/>
      <c r="AO1013" s="210"/>
      <c r="AP1013" s="210"/>
      <c r="AQ1013" s="215" t="s">
        <v>2459</v>
      </c>
      <c r="AR1013" s="105"/>
      <c r="AS1013" s="105"/>
      <c r="AT1013" s="105"/>
      <c r="AU1013" s="105"/>
      <c r="AV1013" s="105"/>
      <c r="AW1013" s="105"/>
      <c r="AX1013" s="105"/>
      <c r="AY1013" s="105"/>
      <c r="AZ1013" s="105"/>
      <c r="BA1013" s="105"/>
      <c r="BB1013" s="218"/>
      <c r="BC1013" s="105"/>
      <c r="BD1013" s="250"/>
      <c r="BE1013" s="252" t="s">
        <v>2460</v>
      </c>
      <c r="BF1013" s="147" t="e">
        <f>VLOOKUP($A1013,#REF!,34,FALSE)</f>
        <v>#REF!</v>
      </c>
      <c r="BG1013" s="147" t="e">
        <f>VLOOKUP($A1013,#REF!,22,FALSE)</f>
        <v>#REF!</v>
      </c>
      <c r="BH1013" s="149"/>
    </row>
    <row r="1014" s="5" customFormat="1" ht="12.95" customHeight="1" spans="1:60">
      <c r="A1014" s="48" t="s">
        <v>2461</v>
      </c>
      <c r="B1014" s="38" t="e">
        <f>VLOOKUP($A1014,#REF!,34,FALSE)</f>
        <v>#REF!</v>
      </c>
      <c r="C1014" s="39" t="str">
        <f t="shared" si="178"/>
        <v>unused_DDR_XM3_B4D2</v>
      </c>
      <c r="D1014" s="40" t="e">
        <f>IF(LEN(VLOOKUP($A1014,#REF!,8,FALSE)),LEFT(VLOOKUP($A1014,#REF!,8,FALSE),LEN(VLOOKUP($A1014,#REF!,8,FALSE))-2),"")</f>
        <v>#REF!</v>
      </c>
      <c r="E1014" s="41" t="e">
        <f>IF(LEN(VLOOKUP($A1014,#REF!,4,FALSE)),IF(INDEX(#REF!,MATCH($A1014,#REF!,0),1),LEFT(VLOOKUP($A1014,#REF!,4,FALSE),LEN(VLOOKUP($A1014,#REF!,4,FALSE))-2),CONCATENATE(LEFT(VLOOKUP($A1014,#REF!,4,FALSE),LEN(VLOOKUP($A1014,#REF!,4,FALSE))-2),"*")),"")</f>
        <v>#REF!</v>
      </c>
      <c r="F1014" s="42" t="e">
        <f>IF(LEN(VLOOKUP($A1014,#REF!,5,FALSE)),IF(INDEX(#REF!,MATCH($A1014,#REF!,0),2),LEFT(VLOOKUP($A1014,#REF!,5,FALSE),LEN(VLOOKUP($A1014,#REF!,5,FALSE))-2),CONCATENATE(LEFT(VLOOKUP($A1014,#REF!,5,FALSE),LEN(VLOOKUP($A1014,#REF!,5,FALSE))-2),"*")),"")</f>
        <v>#REF!</v>
      </c>
      <c r="G1014" s="42" t="e">
        <f>IF(LEN(VLOOKUP($A1014,#REF!,6,FALSE)),IF(INDEX(#REF!,MATCH($A1014,#REF!,0),3),LEFT(VLOOKUP($A1014,#REF!,6,FALSE),LEN(VLOOKUP($A1014,#REF!,6,FALSE))-2),CONCATENATE(LEFT(VLOOKUP($A1014,#REF!,6,FALSE),LEN(VLOOKUP($A1014,#REF!,6,FALSE))-2),"*")),"")</f>
        <v>#REF!</v>
      </c>
      <c r="H1014" s="43" t="e">
        <f>IF(LEN(VLOOKUP($A1014,#REF!,7,FALSE)),IF(INDEX(#REF!,MATCH($A1014,#REF!,0),4),LEFT(VLOOKUP($A1014,#REF!,7,FALSE),LEN(VLOOKUP($A1014,#REF!,7,FALSE))-2),CONCATENATE(LEFT(VLOOKUP($A1014,#REF!,7,FALSE),LEN(VLOOKUP($A1014,#REF!,7,FALSE))-2),"*")),"")</f>
        <v>#REF!</v>
      </c>
      <c r="I1014" s="54" t="e">
        <f>IF(LEN(VLOOKUP($A1014,#REF!,8,FALSE)),UPPER(RIGHT(VLOOKUP($A1014,#REF!,8,FALSE),1)),"")</f>
        <v>#REF!</v>
      </c>
      <c r="J1014" s="42" t="e">
        <f>IF(LEN(VLOOKUP($A1014,#REF!,4,FALSE)),UPPER(RIGHT(VLOOKUP($A1014,#REF!,4,FALSE),1)),"")</f>
        <v>#REF!</v>
      </c>
      <c r="K1014" s="42" t="e">
        <f>IF(LEN(VLOOKUP($A1014,#REF!,5,FALSE)),UPPER(RIGHT(VLOOKUP($A1014,#REF!,5,FALSE),1)),"")</f>
        <v>#REF!</v>
      </c>
      <c r="L1014" s="42" t="e">
        <f>IF(LEN(VLOOKUP($A1014,#REF!,6,FALSE)),UPPER(RIGHT(VLOOKUP($A1014,#REF!,6,FALSE),1)),"")</f>
        <v>#REF!</v>
      </c>
      <c r="M1014" s="43" t="e">
        <f>IF(LEN(VLOOKUP($A1014,#REF!,7,FALSE)),UPPER(RIGHT(VLOOKUP($A1014,#REF!,7,FALSE),1)),"")</f>
        <v>#REF!</v>
      </c>
      <c r="N1014" s="206"/>
      <c r="O1014" s="206"/>
      <c r="P1014" s="206"/>
      <c r="Q1014" s="206"/>
      <c r="R1014" s="206"/>
      <c r="S1014" s="63" t="e">
        <f>HLOOKUP("Device Tree Pin Name",#REF!,MATCH($A1014,#REF!,0),FALSE)</f>
        <v>#REF!</v>
      </c>
      <c r="T1014" s="47" t="e">
        <f>HLOOKUP("power rail",#REF!,MATCH($A1014,#REF!,0),FALSE)</f>
        <v>#REF!</v>
      </c>
      <c r="U1014" s="62" t="e">
        <f>HLOOKUP("Wake Capable",#REF!,MATCH($A1014,#REF!,0),FALSE)</f>
        <v>#REF!</v>
      </c>
      <c r="V1014" s="62" t="e">
        <f>HLOOKUP("Strap",#REF!,MATCH($A1014,#REF!,0),FALSE)</f>
        <v>#REF!</v>
      </c>
      <c r="W1014" s="62"/>
      <c r="X1014" s="62"/>
      <c r="Y1014" s="62"/>
      <c r="Z1014" s="47"/>
      <c r="AA1014" s="47" t="e">
        <f>HLOOKUP("Pad type",#REF!,MATCH($A1014,#REF!,0),FALSE)</f>
        <v>#REF!</v>
      </c>
      <c r="AB1014" s="63"/>
      <c r="AC1014" s="63" t="e">
        <f>HLOOKUP("POR Pin State",#REF!,MATCH($A1014,#REF!,0),FALSE)</f>
        <v>#REF!</v>
      </c>
      <c r="AD1014" s="207"/>
      <c r="AE1014" s="208"/>
      <c r="AF1014" s="208"/>
      <c r="AG1014" s="208"/>
      <c r="AH1014" s="209"/>
      <c r="AI1014" s="209"/>
      <c r="AJ1014" s="210"/>
      <c r="AK1014" s="210"/>
      <c r="AL1014" s="210"/>
      <c r="AM1014" s="210"/>
      <c r="AN1014" s="210"/>
      <c r="AO1014" s="210"/>
      <c r="AP1014" s="210"/>
      <c r="AQ1014" s="215" t="s">
        <v>2462</v>
      </c>
      <c r="AR1014" s="105"/>
      <c r="AS1014" s="105"/>
      <c r="AT1014" s="105"/>
      <c r="AU1014" s="105"/>
      <c r="AV1014" s="105"/>
      <c r="AW1014" s="105"/>
      <c r="AX1014" s="105"/>
      <c r="AY1014" s="105"/>
      <c r="AZ1014" s="105"/>
      <c r="BA1014" s="105"/>
      <c r="BB1014" s="218"/>
      <c r="BC1014" s="105"/>
      <c r="BD1014" s="250"/>
      <c r="BE1014" s="252" t="s">
        <v>2463</v>
      </c>
      <c r="BF1014" s="147" t="e">
        <f>VLOOKUP($A1014,#REF!,34,FALSE)</f>
        <v>#REF!</v>
      </c>
      <c r="BG1014" s="147" t="e">
        <f>VLOOKUP($A1014,#REF!,22,FALSE)</f>
        <v>#REF!</v>
      </c>
      <c r="BH1014" s="149"/>
    </row>
    <row r="1015" s="5" customFormat="1" ht="12.95" customHeight="1" spans="1:60">
      <c r="A1015" s="48" t="s">
        <v>2464</v>
      </c>
      <c r="B1015" s="38" t="e">
        <f>VLOOKUP($A1015,#REF!,34,FALSE)</f>
        <v>#REF!</v>
      </c>
      <c r="C1015" s="39" t="str">
        <f t="shared" si="178"/>
        <v>unused_DDR_XM3_B4D3</v>
      </c>
      <c r="D1015" s="40" t="e">
        <f>IF(LEN(VLOOKUP($A1015,#REF!,8,FALSE)),LEFT(VLOOKUP($A1015,#REF!,8,FALSE),LEN(VLOOKUP($A1015,#REF!,8,FALSE))-2),"")</f>
        <v>#REF!</v>
      </c>
      <c r="E1015" s="41" t="e">
        <f>IF(LEN(VLOOKUP($A1015,#REF!,4,FALSE)),IF(INDEX(#REF!,MATCH($A1015,#REF!,0),1),LEFT(VLOOKUP($A1015,#REF!,4,FALSE),LEN(VLOOKUP($A1015,#REF!,4,FALSE))-2),CONCATENATE(LEFT(VLOOKUP($A1015,#REF!,4,FALSE),LEN(VLOOKUP($A1015,#REF!,4,FALSE))-2),"*")),"")</f>
        <v>#REF!</v>
      </c>
      <c r="F1015" s="42" t="e">
        <f>IF(LEN(VLOOKUP($A1015,#REF!,5,FALSE)),IF(INDEX(#REF!,MATCH($A1015,#REF!,0),2),LEFT(VLOOKUP($A1015,#REF!,5,FALSE),LEN(VLOOKUP($A1015,#REF!,5,FALSE))-2),CONCATENATE(LEFT(VLOOKUP($A1015,#REF!,5,FALSE),LEN(VLOOKUP($A1015,#REF!,5,FALSE))-2),"*")),"")</f>
        <v>#REF!</v>
      </c>
      <c r="G1015" s="42" t="e">
        <f>IF(LEN(VLOOKUP($A1015,#REF!,6,FALSE)),IF(INDEX(#REF!,MATCH($A1015,#REF!,0),3),LEFT(VLOOKUP($A1015,#REF!,6,FALSE),LEN(VLOOKUP($A1015,#REF!,6,FALSE))-2),CONCATENATE(LEFT(VLOOKUP($A1015,#REF!,6,FALSE),LEN(VLOOKUP($A1015,#REF!,6,FALSE))-2),"*")),"")</f>
        <v>#REF!</v>
      </c>
      <c r="H1015" s="43" t="e">
        <f>IF(LEN(VLOOKUP($A1015,#REF!,7,FALSE)),IF(INDEX(#REF!,MATCH($A1015,#REF!,0),4),LEFT(VLOOKUP($A1015,#REF!,7,FALSE),LEN(VLOOKUP($A1015,#REF!,7,FALSE))-2),CONCATENATE(LEFT(VLOOKUP($A1015,#REF!,7,FALSE),LEN(VLOOKUP($A1015,#REF!,7,FALSE))-2),"*")),"")</f>
        <v>#REF!</v>
      </c>
      <c r="I1015" s="54" t="e">
        <f>IF(LEN(VLOOKUP($A1015,#REF!,8,FALSE)),UPPER(RIGHT(VLOOKUP($A1015,#REF!,8,FALSE),1)),"")</f>
        <v>#REF!</v>
      </c>
      <c r="J1015" s="42" t="e">
        <f>IF(LEN(VLOOKUP($A1015,#REF!,4,FALSE)),UPPER(RIGHT(VLOOKUP($A1015,#REF!,4,FALSE),1)),"")</f>
        <v>#REF!</v>
      </c>
      <c r="K1015" s="42" t="e">
        <f>IF(LEN(VLOOKUP($A1015,#REF!,5,FALSE)),UPPER(RIGHT(VLOOKUP($A1015,#REF!,5,FALSE),1)),"")</f>
        <v>#REF!</v>
      </c>
      <c r="L1015" s="42" t="e">
        <f>IF(LEN(VLOOKUP($A1015,#REF!,6,FALSE)),UPPER(RIGHT(VLOOKUP($A1015,#REF!,6,FALSE),1)),"")</f>
        <v>#REF!</v>
      </c>
      <c r="M1015" s="43" t="e">
        <f>IF(LEN(VLOOKUP($A1015,#REF!,7,FALSE)),UPPER(RIGHT(VLOOKUP($A1015,#REF!,7,FALSE),1)),"")</f>
        <v>#REF!</v>
      </c>
      <c r="N1015" s="206"/>
      <c r="O1015" s="206"/>
      <c r="P1015" s="206"/>
      <c r="Q1015" s="206"/>
      <c r="R1015" s="206"/>
      <c r="S1015" s="63" t="e">
        <f>HLOOKUP("Device Tree Pin Name",#REF!,MATCH($A1015,#REF!,0),FALSE)</f>
        <v>#REF!</v>
      </c>
      <c r="T1015" s="47" t="e">
        <f>HLOOKUP("power rail",#REF!,MATCH($A1015,#REF!,0),FALSE)</f>
        <v>#REF!</v>
      </c>
      <c r="U1015" s="62" t="e">
        <f>HLOOKUP("Wake Capable",#REF!,MATCH($A1015,#REF!,0),FALSE)</f>
        <v>#REF!</v>
      </c>
      <c r="V1015" s="62" t="e">
        <f>HLOOKUP("Strap",#REF!,MATCH($A1015,#REF!,0),FALSE)</f>
        <v>#REF!</v>
      </c>
      <c r="W1015" s="62"/>
      <c r="X1015" s="62"/>
      <c r="Y1015" s="62"/>
      <c r="Z1015" s="47"/>
      <c r="AA1015" s="47" t="e">
        <f>HLOOKUP("Pad type",#REF!,MATCH($A1015,#REF!,0),FALSE)</f>
        <v>#REF!</v>
      </c>
      <c r="AB1015" s="63"/>
      <c r="AC1015" s="63" t="e">
        <f>HLOOKUP("POR Pin State",#REF!,MATCH($A1015,#REF!,0),FALSE)</f>
        <v>#REF!</v>
      </c>
      <c r="AD1015" s="207"/>
      <c r="AE1015" s="208"/>
      <c r="AF1015" s="208"/>
      <c r="AG1015" s="208"/>
      <c r="AH1015" s="209"/>
      <c r="AI1015" s="209"/>
      <c r="AJ1015" s="210"/>
      <c r="AK1015" s="210"/>
      <c r="AL1015" s="210"/>
      <c r="AM1015" s="210"/>
      <c r="AN1015" s="210"/>
      <c r="AO1015" s="210"/>
      <c r="AP1015" s="210"/>
      <c r="AQ1015" s="215" t="s">
        <v>2465</v>
      </c>
      <c r="AR1015" s="105"/>
      <c r="AS1015" s="105"/>
      <c r="AT1015" s="105"/>
      <c r="AU1015" s="105"/>
      <c r="AV1015" s="105"/>
      <c r="AW1015" s="105"/>
      <c r="AX1015" s="105"/>
      <c r="AY1015" s="105"/>
      <c r="AZ1015" s="105"/>
      <c r="BA1015" s="105"/>
      <c r="BB1015" s="218"/>
      <c r="BC1015" s="105"/>
      <c r="BD1015" s="250"/>
      <c r="BE1015" s="252" t="s">
        <v>2466</v>
      </c>
      <c r="BF1015" s="147" t="e">
        <f>VLOOKUP($A1015,#REF!,34,FALSE)</f>
        <v>#REF!</v>
      </c>
      <c r="BG1015" s="147" t="e">
        <f>VLOOKUP($A1015,#REF!,22,FALSE)</f>
        <v>#REF!</v>
      </c>
      <c r="BH1015" s="149"/>
    </row>
    <row r="1016" s="5" customFormat="1" ht="12.95" customHeight="1" spans="1:60">
      <c r="A1016" s="48" t="s">
        <v>2467</v>
      </c>
      <c r="B1016" s="38" t="e">
        <f>VLOOKUP($A1016,#REF!,34,FALSE)</f>
        <v>#REF!</v>
      </c>
      <c r="C1016" s="39" t="str">
        <f t="shared" si="178"/>
        <v>unused_DDR_XM3_B4D4</v>
      </c>
      <c r="D1016" s="40" t="e">
        <f>IF(LEN(VLOOKUP($A1016,#REF!,8,FALSE)),LEFT(VLOOKUP($A1016,#REF!,8,FALSE),LEN(VLOOKUP($A1016,#REF!,8,FALSE))-2),"")</f>
        <v>#REF!</v>
      </c>
      <c r="E1016" s="41" t="e">
        <f>IF(LEN(VLOOKUP($A1016,#REF!,4,FALSE)),IF(INDEX(#REF!,MATCH($A1016,#REF!,0),1),LEFT(VLOOKUP($A1016,#REF!,4,FALSE),LEN(VLOOKUP($A1016,#REF!,4,FALSE))-2),CONCATENATE(LEFT(VLOOKUP($A1016,#REF!,4,FALSE),LEN(VLOOKUP($A1016,#REF!,4,FALSE))-2),"*")),"")</f>
        <v>#REF!</v>
      </c>
      <c r="F1016" s="42" t="e">
        <f>IF(LEN(VLOOKUP($A1016,#REF!,5,FALSE)),IF(INDEX(#REF!,MATCH($A1016,#REF!,0),2),LEFT(VLOOKUP($A1016,#REF!,5,FALSE),LEN(VLOOKUP($A1016,#REF!,5,FALSE))-2),CONCATENATE(LEFT(VLOOKUP($A1016,#REF!,5,FALSE),LEN(VLOOKUP($A1016,#REF!,5,FALSE))-2),"*")),"")</f>
        <v>#REF!</v>
      </c>
      <c r="G1016" s="42" t="e">
        <f>IF(LEN(VLOOKUP($A1016,#REF!,6,FALSE)),IF(INDEX(#REF!,MATCH($A1016,#REF!,0),3),LEFT(VLOOKUP($A1016,#REF!,6,FALSE),LEN(VLOOKUP($A1016,#REF!,6,FALSE))-2),CONCATENATE(LEFT(VLOOKUP($A1016,#REF!,6,FALSE),LEN(VLOOKUP($A1016,#REF!,6,FALSE))-2),"*")),"")</f>
        <v>#REF!</v>
      </c>
      <c r="H1016" s="43" t="e">
        <f>IF(LEN(VLOOKUP($A1016,#REF!,7,FALSE)),IF(INDEX(#REF!,MATCH($A1016,#REF!,0),4),LEFT(VLOOKUP($A1016,#REF!,7,FALSE),LEN(VLOOKUP($A1016,#REF!,7,FALSE))-2),CONCATENATE(LEFT(VLOOKUP($A1016,#REF!,7,FALSE),LEN(VLOOKUP($A1016,#REF!,7,FALSE))-2),"*")),"")</f>
        <v>#REF!</v>
      </c>
      <c r="I1016" s="54" t="e">
        <f>IF(LEN(VLOOKUP($A1016,#REF!,8,FALSE)),UPPER(RIGHT(VLOOKUP($A1016,#REF!,8,FALSE),1)),"")</f>
        <v>#REF!</v>
      </c>
      <c r="J1016" s="42" t="e">
        <f>IF(LEN(VLOOKUP($A1016,#REF!,4,FALSE)),UPPER(RIGHT(VLOOKUP($A1016,#REF!,4,FALSE),1)),"")</f>
        <v>#REF!</v>
      </c>
      <c r="K1016" s="42" t="e">
        <f>IF(LEN(VLOOKUP($A1016,#REF!,5,FALSE)),UPPER(RIGHT(VLOOKUP($A1016,#REF!,5,FALSE),1)),"")</f>
        <v>#REF!</v>
      </c>
      <c r="L1016" s="42" t="e">
        <f>IF(LEN(VLOOKUP($A1016,#REF!,6,FALSE)),UPPER(RIGHT(VLOOKUP($A1016,#REF!,6,FALSE),1)),"")</f>
        <v>#REF!</v>
      </c>
      <c r="M1016" s="43" t="e">
        <f>IF(LEN(VLOOKUP($A1016,#REF!,7,FALSE)),UPPER(RIGHT(VLOOKUP($A1016,#REF!,7,FALSE),1)),"")</f>
        <v>#REF!</v>
      </c>
      <c r="N1016" s="206"/>
      <c r="O1016" s="206"/>
      <c r="P1016" s="206"/>
      <c r="Q1016" s="206"/>
      <c r="R1016" s="206"/>
      <c r="S1016" s="63" t="e">
        <f>HLOOKUP("Device Tree Pin Name",#REF!,MATCH($A1016,#REF!,0),FALSE)</f>
        <v>#REF!</v>
      </c>
      <c r="T1016" s="47" t="e">
        <f>HLOOKUP("power rail",#REF!,MATCH($A1016,#REF!,0),FALSE)</f>
        <v>#REF!</v>
      </c>
      <c r="U1016" s="62" t="e">
        <f>HLOOKUP("Wake Capable",#REF!,MATCH($A1016,#REF!,0),FALSE)</f>
        <v>#REF!</v>
      </c>
      <c r="V1016" s="62" t="e">
        <f>HLOOKUP("Strap",#REF!,MATCH($A1016,#REF!,0),FALSE)</f>
        <v>#REF!</v>
      </c>
      <c r="W1016" s="62"/>
      <c r="X1016" s="62"/>
      <c r="Y1016" s="62"/>
      <c r="Z1016" s="47"/>
      <c r="AA1016" s="47" t="e">
        <f>HLOOKUP("Pad type",#REF!,MATCH($A1016,#REF!,0),FALSE)</f>
        <v>#REF!</v>
      </c>
      <c r="AB1016" s="63"/>
      <c r="AC1016" s="63" t="e">
        <f>HLOOKUP("POR Pin State",#REF!,MATCH($A1016,#REF!,0),FALSE)</f>
        <v>#REF!</v>
      </c>
      <c r="AD1016" s="207"/>
      <c r="AE1016" s="208"/>
      <c r="AF1016" s="208"/>
      <c r="AG1016" s="208"/>
      <c r="AH1016" s="209"/>
      <c r="AI1016" s="209"/>
      <c r="AJ1016" s="210"/>
      <c r="AK1016" s="210"/>
      <c r="AL1016" s="210"/>
      <c r="AM1016" s="210"/>
      <c r="AN1016" s="210"/>
      <c r="AO1016" s="210"/>
      <c r="AP1016" s="210"/>
      <c r="AQ1016" s="215" t="s">
        <v>2468</v>
      </c>
      <c r="AR1016" s="105"/>
      <c r="AS1016" s="105"/>
      <c r="AT1016" s="105"/>
      <c r="AU1016" s="105"/>
      <c r="AV1016" s="105"/>
      <c r="AW1016" s="105"/>
      <c r="AX1016" s="105"/>
      <c r="AY1016" s="105"/>
      <c r="AZ1016" s="105"/>
      <c r="BA1016" s="105"/>
      <c r="BB1016" s="218"/>
      <c r="BC1016" s="105"/>
      <c r="BD1016" s="250"/>
      <c r="BE1016" s="252" t="s">
        <v>2469</v>
      </c>
      <c r="BF1016" s="147" t="e">
        <f>VLOOKUP($A1016,#REF!,34,FALSE)</f>
        <v>#REF!</v>
      </c>
      <c r="BG1016" s="147" t="e">
        <f>VLOOKUP($A1016,#REF!,22,FALSE)</f>
        <v>#REF!</v>
      </c>
      <c r="BH1016" s="149"/>
    </row>
    <row r="1017" s="5" customFormat="1" ht="12.95" customHeight="1" spans="1:60">
      <c r="A1017" s="48" t="s">
        <v>2470</v>
      </c>
      <c r="B1017" s="38" t="e">
        <f>VLOOKUP($A1017,#REF!,34,FALSE)</f>
        <v>#REF!</v>
      </c>
      <c r="C1017" s="39" t="str">
        <f t="shared" si="178"/>
        <v>unused_DDR_XM3_B4D5</v>
      </c>
      <c r="D1017" s="40" t="e">
        <f>IF(LEN(VLOOKUP($A1017,#REF!,8,FALSE)),LEFT(VLOOKUP($A1017,#REF!,8,FALSE),LEN(VLOOKUP($A1017,#REF!,8,FALSE))-2),"")</f>
        <v>#REF!</v>
      </c>
      <c r="E1017" s="41" t="e">
        <f>IF(LEN(VLOOKUP($A1017,#REF!,4,FALSE)),IF(INDEX(#REF!,MATCH($A1017,#REF!,0),1),LEFT(VLOOKUP($A1017,#REF!,4,FALSE),LEN(VLOOKUP($A1017,#REF!,4,FALSE))-2),CONCATENATE(LEFT(VLOOKUP($A1017,#REF!,4,FALSE),LEN(VLOOKUP($A1017,#REF!,4,FALSE))-2),"*")),"")</f>
        <v>#REF!</v>
      </c>
      <c r="F1017" s="42" t="e">
        <f>IF(LEN(VLOOKUP($A1017,#REF!,5,FALSE)),IF(INDEX(#REF!,MATCH($A1017,#REF!,0),2),LEFT(VLOOKUP($A1017,#REF!,5,FALSE),LEN(VLOOKUP($A1017,#REF!,5,FALSE))-2),CONCATENATE(LEFT(VLOOKUP($A1017,#REF!,5,FALSE),LEN(VLOOKUP($A1017,#REF!,5,FALSE))-2),"*")),"")</f>
        <v>#REF!</v>
      </c>
      <c r="G1017" s="42" t="e">
        <f>IF(LEN(VLOOKUP($A1017,#REF!,6,FALSE)),IF(INDEX(#REF!,MATCH($A1017,#REF!,0),3),LEFT(VLOOKUP($A1017,#REF!,6,FALSE),LEN(VLOOKUP($A1017,#REF!,6,FALSE))-2),CONCATENATE(LEFT(VLOOKUP($A1017,#REF!,6,FALSE),LEN(VLOOKUP($A1017,#REF!,6,FALSE))-2),"*")),"")</f>
        <v>#REF!</v>
      </c>
      <c r="H1017" s="43" t="e">
        <f>IF(LEN(VLOOKUP($A1017,#REF!,7,FALSE)),IF(INDEX(#REF!,MATCH($A1017,#REF!,0),4),LEFT(VLOOKUP($A1017,#REF!,7,FALSE),LEN(VLOOKUP($A1017,#REF!,7,FALSE))-2),CONCATENATE(LEFT(VLOOKUP($A1017,#REF!,7,FALSE),LEN(VLOOKUP($A1017,#REF!,7,FALSE))-2),"*")),"")</f>
        <v>#REF!</v>
      </c>
      <c r="I1017" s="54" t="e">
        <f>IF(LEN(VLOOKUP($A1017,#REF!,8,FALSE)),UPPER(RIGHT(VLOOKUP($A1017,#REF!,8,FALSE),1)),"")</f>
        <v>#REF!</v>
      </c>
      <c r="J1017" s="42" t="e">
        <f>IF(LEN(VLOOKUP($A1017,#REF!,4,FALSE)),UPPER(RIGHT(VLOOKUP($A1017,#REF!,4,FALSE),1)),"")</f>
        <v>#REF!</v>
      </c>
      <c r="K1017" s="42" t="e">
        <f>IF(LEN(VLOOKUP($A1017,#REF!,5,FALSE)),UPPER(RIGHT(VLOOKUP($A1017,#REF!,5,FALSE),1)),"")</f>
        <v>#REF!</v>
      </c>
      <c r="L1017" s="42" t="e">
        <f>IF(LEN(VLOOKUP($A1017,#REF!,6,FALSE)),UPPER(RIGHT(VLOOKUP($A1017,#REF!,6,FALSE),1)),"")</f>
        <v>#REF!</v>
      </c>
      <c r="M1017" s="43" t="e">
        <f>IF(LEN(VLOOKUP($A1017,#REF!,7,FALSE)),UPPER(RIGHT(VLOOKUP($A1017,#REF!,7,FALSE),1)),"")</f>
        <v>#REF!</v>
      </c>
      <c r="N1017" s="206"/>
      <c r="O1017" s="206"/>
      <c r="P1017" s="206"/>
      <c r="Q1017" s="206"/>
      <c r="R1017" s="206"/>
      <c r="S1017" s="63" t="e">
        <f>HLOOKUP("Device Tree Pin Name",#REF!,MATCH($A1017,#REF!,0),FALSE)</f>
        <v>#REF!</v>
      </c>
      <c r="T1017" s="47" t="e">
        <f>HLOOKUP("power rail",#REF!,MATCH($A1017,#REF!,0),FALSE)</f>
        <v>#REF!</v>
      </c>
      <c r="U1017" s="62" t="e">
        <f>HLOOKUP("Wake Capable",#REF!,MATCH($A1017,#REF!,0),FALSE)</f>
        <v>#REF!</v>
      </c>
      <c r="V1017" s="62" t="e">
        <f>HLOOKUP("Strap",#REF!,MATCH($A1017,#REF!,0),FALSE)</f>
        <v>#REF!</v>
      </c>
      <c r="W1017" s="62"/>
      <c r="X1017" s="62"/>
      <c r="Y1017" s="62"/>
      <c r="Z1017" s="47"/>
      <c r="AA1017" s="47" t="e">
        <f>HLOOKUP("Pad type",#REF!,MATCH($A1017,#REF!,0),FALSE)</f>
        <v>#REF!</v>
      </c>
      <c r="AB1017" s="63"/>
      <c r="AC1017" s="63" t="e">
        <f>HLOOKUP("POR Pin State",#REF!,MATCH($A1017,#REF!,0),FALSE)</f>
        <v>#REF!</v>
      </c>
      <c r="AD1017" s="207"/>
      <c r="AE1017" s="208"/>
      <c r="AF1017" s="208"/>
      <c r="AG1017" s="208"/>
      <c r="AH1017" s="209"/>
      <c r="AI1017" s="209"/>
      <c r="AJ1017" s="210"/>
      <c r="AK1017" s="210"/>
      <c r="AL1017" s="210"/>
      <c r="AM1017" s="210"/>
      <c r="AN1017" s="210"/>
      <c r="AO1017" s="210"/>
      <c r="AP1017" s="210"/>
      <c r="AQ1017" s="215" t="s">
        <v>2471</v>
      </c>
      <c r="AR1017" s="105"/>
      <c r="AS1017" s="105"/>
      <c r="AT1017" s="105"/>
      <c r="AU1017" s="105"/>
      <c r="AV1017" s="105"/>
      <c r="AW1017" s="105"/>
      <c r="AX1017" s="105"/>
      <c r="AY1017" s="105"/>
      <c r="AZ1017" s="105"/>
      <c r="BA1017" s="105"/>
      <c r="BB1017" s="218"/>
      <c r="BC1017" s="105"/>
      <c r="BD1017" s="250"/>
      <c r="BE1017" s="252" t="s">
        <v>2472</v>
      </c>
      <c r="BF1017" s="147" t="e">
        <f>VLOOKUP($A1017,#REF!,34,FALSE)</f>
        <v>#REF!</v>
      </c>
      <c r="BG1017" s="147" t="e">
        <f>VLOOKUP($A1017,#REF!,22,FALSE)</f>
        <v>#REF!</v>
      </c>
      <c r="BH1017" s="149"/>
    </row>
    <row r="1018" s="5" customFormat="1" ht="12.95" customHeight="1" spans="1:60">
      <c r="A1018" s="48" t="s">
        <v>2473</v>
      </c>
      <c r="B1018" s="38" t="e">
        <f>VLOOKUP($A1018,#REF!,34,FALSE)</f>
        <v>#REF!</v>
      </c>
      <c r="C1018" s="39" t="str">
        <f t="shared" si="178"/>
        <v>unused_DDR_XM3_B4D6</v>
      </c>
      <c r="D1018" s="40" t="e">
        <f>IF(LEN(VLOOKUP($A1018,#REF!,8,FALSE)),LEFT(VLOOKUP($A1018,#REF!,8,FALSE),LEN(VLOOKUP($A1018,#REF!,8,FALSE))-2),"")</f>
        <v>#REF!</v>
      </c>
      <c r="E1018" s="41" t="e">
        <f>IF(LEN(VLOOKUP($A1018,#REF!,4,FALSE)),IF(INDEX(#REF!,MATCH($A1018,#REF!,0),1),LEFT(VLOOKUP($A1018,#REF!,4,FALSE),LEN(VLOOKUP($A1018,#REF!,4,FALSE))-2),CONCATENATE(LEFT(VLOOKUP($A1018,#REF!,4,FALSE),LEN(VLOOKUP($A1018,#REF!,4,FALSE))-2),"*")),"")</f>
        <v>#REF!</v>
      </c>
      <c r="F1018" s="42" t="e">
        <f>IF(LEN(VLOOKUP($A1018,#REF!,5,FALSE)),IF(INDEX(#REF!,MATCH($A1018,#REF!,0),2),LEFT(VLOOKUP($A1018,#REF!,5,FALSE),LEN(VLOOKUP($A1018,#REF!,5,FALSE))-2),CONCATENATE(LEFT(VLOOKUP($A1018,#REF!,5,FALSE),LEN(VLOOKUP($A1018,#REF!,5,FALSE))-2),"*")),"")</f>
        <v>#REF!</v>
      </c>
      <c r="G1018" s="42" t="e">
        <f>IF(LEN(VLOOKUP($A1018,#REF!,6,FALSE)),IF(INDEX(#REF!,MATCH($A1018,#REF!,0),3),LEFT(VLOOKUP($A1018,#REF!,6,FALSE),LEN(VLOOKUP($A1018,#REF!,6,FALSE))-2),CONCATENATE(LEFT(VLOOKUP($A1018,#REF!,6,FALSE),LEN(VLOOKUP($A1018,#REF!,6,FALSE))-2),"*")),"")</f>
        <v>#REF!</v>
      </c>
      <c r="H1018" s="43" t="e">
        <f>IF(LEN(VLOOKUP($A1018,#REF!,7,FALSE)),IF(INDEX(#REF!,MATCH($A1018,#REF!,0),4),LEFT(VLOOKUP($A1018,#REF!,7,FALSE),LEN(VLOOKUP($A1018,#REF!,7,FALSE))-2),CONCATENATE(LEFT(VLOOKUP($A1018,#REF!,7,FALSE),LEN(VLOOKUP($A1018,#REF!,7,FALSE))-2),"*")),"")</f>
        <v>#REF!</v>
      </c>
      <c r="I1018" s="54" t="e">
        <f>IF(LEN(VLOOKUP($A1018,#REF!,8,FALSE)),UPPER(RIGHT(VLOOKUP($A1018,#REF!,8,FALSE),1)),"")</f>
        <v>#REF!</v>
      </c>
      <c r="J1018" s="42" t="e">
        <f>IF(LEN(VLOOKUP($A1018,#REF!,4,FALSE)),UPPER(RIGHT(VLOOKUP($A1018,#REF!,4,FALSE),1)),"")</f>
        <v>#REF!</v>
      </c>
      <c r="K1018" s="42" t="e">
        <f>IF(LEN(VLOOKUP($A1018,#REF!,5,FALSE)),UPPER(RIGHT(VLOOKUP($A1018,#REF!,5,FALSE),1)),"")</f>
        <v>#REF!</v>
      </c>
      <c r="L1018" s="42" t="e">
        <f>IF(LEN(VLOOKUP($A1018,#REF!,6,FALSE)),UPPER(RIGHT(VLOOKUP($A1018,#REF!,6,FALSE),1)),"")</f>
        <v>#REF!</v>
      </c>
      <c r="M1018" s="43" t="e">
        <f>IF(LEN(VLOOKUP($A1018,#REF!,7,FALSE)),UPPER(RIGHT(VLOOKUP($A1018,#REF!,7,FALSE),1)),"")</f>
        <v>#REF!</v>
      </c>
      <c r="N1018" s="206"/>
      <c r="O1018" s="206"/>
      <c r="P1018" s="206"/>
      <c r="Q1018" s="206"/>
      <c r="R1018" s="206"/>
      <c r="S1018" s="63" t="e">
        <f>HLOOKUP("Device Tree Pin Name",#REF!,MATCH($A1018,#REF!,0),FALSE)</f>
        <v>#REF!</v>
      </c>
      <c r="T1018" s="47" t="e">
        <f>HLOOKUP("power rail",#REF!,MATCH($A1018,#REF!,0),FALSE)</f>
        <v>#REF!</v>
      </c>
      <c r="U1018" s="62" t="e">
        <f>HLOOKUP("Wake Capable",#REF!,MATCH($A1018,#REF!,0),FALSE)</f>
        <v>#REF!</v>
      </c>
      <c r="V1018" s="62" t="e">
        <f>HLOOKUP("Strap",#REF!,MATCH($A1018,#REF!,0),FALSE)</f>
        <v>#REF!</v>
      </c>
      <c r="W1018" s="62"/>
      <c r="X1018" s="62"/>
      <c r="Y1018" s="62"/>
      <c r="Z1018" s="47"/>
      <c r="AA1018" s="47" t="e">
        <f>HLOOKUP("Pad type",#REF!,MATCH($A1018,#REF!,0),FALSE)</f>
        <v>#REF!</v>
      </c>
      <c r="AB1018" s="63"/>
      <c r="AC1018" s="63" t="e">
        <f>HLOOKUP("POR Pin State",#REF!,MATCH($A1018,#REF!,0),FALSE)</f>
        <v>#REF!</v>
      </c>
      <c r="AD1018" s="207"/>
      <c r="AE1018" s="208"/>
      <c r="AF1018" s="208"/>
      <c r="AG1018" s="208"/>
      <c r="AH1018" s="209"/>
      <c r="AI1018" s="209"/>
      <c r="AJ1018" s="210"/>
      <c r="AK1018" s="210"/>
      <c r="AL1018" s="210"/>
      <c r="AM1018" s="210"/>
      <c r="AN1018" s="210"/>
      <c r="AO1018" s="210"/>
      <c r="AP1018" s="210"/>
      <c r="AQ1018" s="215" t="s">
        <v>2474</v>
      </c>
      <c r="AR1018" s="105"/>
      <c r="AS1018" s="105"/>
      <c r="AT1018" s="105"/>
      <c r="AU1018" s="105"/>
      <c r="AV1018" s="105"/>
      <c r="AW1018" s="105"/>
      <c r="AX1018" s="105"/>
      <c r="AY1018" s="105"/>
      <c r="AZ1018" s="105"/>
      <c r="BA1018" s="105"/>
      <c r="BB1018" s="218"/>
      <c r="BC1018" s="105"/>
      <c r="BD1018" s="250"/>
      <c r="BE1018" s="252" t="s">
        <v>2475</v>
      </c>
      <c r="BF1018" s="147" t="e">
        <f>VLOOKUP($A1018,#REF!,34,FALSE)</f>
        <v>#REF!</v>
      </c>
      <c r="BG1018" s="147" t="e">
        <f>VLOOKUP($A1018,#REF!,22,FALSE)</f>
        <v>#REF!</v>
      </c>
      <c r="BH1018" s="149"/>
    </row>
    <row r="1019" s="5" customFormat="1" ht="12.95" customHeight="1" spans="1:60">
      <c r="A1019" s="10" t="s">
        <v>2476</v>
      </c>
      <c r="B1019" s="38" t="e">
        <f>VLOOKUP($A1019,#REF!,34,FALSE)</f>
        <v>#REF!</v>
      </c>
      <c r="C1019" s="39" t="str">
        <f t="shared" si="178"/>
        <v>unused_DDR_XM3_B4D7</v>
      </c>
      <c r="D1019" s="40" t="e">
        <f>IF(LEN(VLOOKUP($A1019,#REF!,8,FALSE)),LEFT(VLOOKUP($A1019,#REF!,8,FALSE),LEN(VLOOKUP($A1019,#REF!,8,FALSE))-2),"")</f>
        <v>#REF!</v>
      </c>
      <c r="E1019" s="41" t="e">
        <f>IF(LEN(VLOOKUP($A1019,#REF!,4,FALSE)),IF(INDEX(#REF!,MATCH($A1019,#REF!,0),1),LEFT(VLOOKUP($A1019,#REF!,4,FALSE),LEN(VLOOKUP($A1019,#REF!,4,FALSE))-2),CONCATENATE(LEFT(VLOOKUP($A1019,#REF!,4,FALSE),LEN(VLOOKUP($A1019,#REF!,4,FALSE))-2),"*")),"")</f>
        <v>#REF!</v>
      </c>
      <c r="F1019" s="42" t="e">
        <f>IF(LEN(VLOOKUP($A1019,#REF!,5,FALSE)),IF(INDEX(#REF!,MATCH($A1019,#REF!,0),2),LEFT(VLOOKUP($A1019,#REF!,5,FALSE),LEN(VLOOKUP($A1019,#REF!,5,FALSE))-2),CONCATENATE(LEFT(VLOOKUP($A1019,#REF!,5,FALSE),LEN(VLOOKUP($A1019,#REF!,5,FALSE))-2),"*")),"")</f>
        <v>#REF!</v>
      </c>
      <c r="G1019" s="42" t="e">
        <f>IF(LEN(VLOOKUP($A1019,#REF!,6,FALSE)),IF(INDEX(#REF!,MATCH($A1019,#REF!,0),3),LEFT(VLOOKUP($A1019,#REF!,6,FALSE),LEN(VLOOKUP($A1019,#REF!,6,FALSE))-2),CONCATENATE(LEFT(VLOOKUP($A1019,#REF!,6,FALSE),LEN(VLOOKUP($A1019,#REF!,6,FALSE))-2),"*")),"")</f>
        <v>#REF!</v>
      </c>
      <c r="H1019" s="43" t="e">
        <f>IF(LEN(VLOOKUP($A1019,#REF!,7,FALSE)),IF(INDEX(#REF!,MATCH($A1019,#REF!,0),4),LEFT(VLOOKUP($A1019,#REF!,7,FALSE),LEN(VLOOKUP($A1019,#REF!,7,FALSE))-2),CONCATENATE(LEFT(VLOOKUP($A1019,#REF!,7,FALSE),LEN(VLOOKUP($A1019,#REF!,7,FALSE))-2),"*")),"")</f>
        <v>#REF!</v>
      </c>
      <c r="I1019" s="54" t="e">
        <f>IF(LEN(VLOOKUP($A1019,#REF!,8,FALSE)),UPPER(RIGHT(VLOOKUP($A1019,#REF!,8,FALSE),1)),"")</f>
        <v>#REF!</v>
      </c>
      <c r="J1019" s="42" t="e">
        <f>IF(LEN(VLOOKUP($A1019,#REF!,4,FALSE)),UPPER(RIGHT(VLOOKUP($A1019,#REF!,4,FALSE),1)),"")</f>
        <v>#REF!</v>
      </c>
      <c r="K1019" s="42" t="e">
        <f>IF(LEN(VLOOKUP($A1019,#REF!,5,FALSE)),UPPER(RIGHT(VLOOKUP($A1019,#REF!,5,FALSE),1)),"")</f>
        <v>#REF!</v>
      </c>
      <c r="L1019" s="42" t="e">
        <f>IF(LEN(VLOOKUP($A1019,#REF!,6,FALSE)),UPPER(RIGHT(VLOOKUP($A1019,#REF!,6,FALSE),1)),"")</f>
        <v>#REF!</v>
      </c>
      <c r="M1019" s="43" t="e">
        <f>IF(LEN(VLOOKUP($A1019,#REF!,7,FALSE)),UPPER(RIGHT(VLOOKUP($A1019,#REF!,7,FALSE),1)),"")</f>
        <v>#REF!</v>
      </c>
      <c r="N1019" s="206"/>
      <c r="O1019" s="206"/>
      <c r="P1019" s="206"/>
      <c r="Q1019" s="206"/>
      <c r="R1019" s="206"/>
      <c r="S1019" s="63" t="e">
        <f>HLOOKUP("Device Tree Pin Name",#REF!,MATCH($A1019,#REF!,0),FALSE)</f>
        <v>#REF!</v>
      </c>
      <c r="T1019" s="47" t="e">
        <f>HLOOKUP("power rail",#REF!,MATCH($A1019,#REF!,0),FALSE)</f>
        <v>#REF!</v>
      </c>
      <c r="U1019" s="62" t="e">
        <f>HLOOKUP("Wake Capable",#REF!,MATCH($A1019,#REF!,0),FALSE)</f>
        <v>#REF!</v>
      </c>
      <c r="V1019" s="62" t="e">
        <f>HLOOKUP("Strap",#REF!,MATCH($A1019,#REF!,0),FALSE)</f>
        <v>#REF!</v>
      </c>
      <c r="W1019" s="62"/>
      <c r="X1019" s="62"/>
      <c r="Y1019" s="62"/>
      <c r="Z1019" s="47"/>
      <c r="AA1019" s="47" t="e">
        <f>HLOOKUP("Pad type",#REF!,MATCH($A1019,#REF!,0),FALSE)</f>
        <v>#REF!</v>
      </c>
      <c r="AB1019" s="63"/>
      <c r="AC1019" s="63" t="e">
        <f>HLOOKUP("POR Pin State",#REF!,MATCH($A1019,#REF!,0),FALSE)</f>
        <v>#REF!</v>
      </c>
      <c r="AD1019" s="207"/>
      <c r="AE1019" s="208"/>
      <c r="AF1019" s="208"/>
      <c r="AG1019" s="208"/>
      <c r="AH1019" s="209"/>
      <c r="AI1019" s="209"/>
      <c r="AJ1019" s="210"/>
      <c r="AK1019" s="210"/>
      <c r="AL1019" s="210"/>
      <c r="AM1019" s="210"/>
      <c r="AN1019" s="210"/>
      <c r="AO1019" s="210"/>
      <c r="AP1019" s="210"/>
      <c r="AQ1019" s="215" t="s">
        <v>2477</v>
      </c>
      <c r="AR1019" s="105"/>
      <c r="AS1019" s="105"/>
      <c r="AT1019" s="105"/>
      <c r="AU1019" s="105"/>
      <c r="AV1019" s="105"/>
      <c r="AW1019" s="105"/>
      <c r="AX1019" s="105"/>
      <c r="AY1019" s="105"/>
      <c r="AZ1019" s="105"/>
      <c r="BA1019" s="105"/>
      <c r="BB1019" s="218"/>
      <c r="BC1019" s="105"/>
      <c r="BD1019" s="250"/>
      <c r="BE1019" s="252" t="s">
        <v>2478</v>
      </c>
      <c r="BF1019" s="147" t="e">
        <f>VLOOKUP($A1019,#REF!,34,FALSE)</f>
        <v>#REF!</v>
      </c>
      <c r="BG1019" s="147" t="e">
        <f>VLOOKUP($A1019,#REF!,22,FALSE)</f>
        <v>#REF!</v>
      </c>
      <c r="BH1019" s="149"/>
    </row>
    <row r="1020" s="5" customFormat="1" ht="12.95" customHeight="1" spans="1:60">
      <c r="A1020" s="10" t="s">
        <v>2479</v>
      </c>
      <c r="B1020" s="38" t="e">
        <f>VLOOKUP($A1020,#REF!,34,FALSE)</f>
        <v>#REF!</v>
      </c>
      <c r="C1020" s="39" t="str">
        <f t="shared" si="178"/>
        <v>unused_DDR_XM3_B4DMI</v>
      </c>
      <c r="D1020" s="40" t="e">
        <f>IF(LEN(VLOOKUP($A1020,#REF!,8,FALSE)),LEFT(VLOOKUP($A1020,#REF!,8,FALSE),LEN(VLOOKUP($A1020,#REF!,8,FALSE))-2),"")</f>
        <v>#REF!</v>
      </c>
      <c r="E1020" s="41" t="e">
        <f>IF(LEN(VLOOKUP($A1020,#REF!,4,FALSE)),IF(INDEX(#REF!,MATCH($A1020,#REF!,0),1),LEFT(VLOOKUP($A1020,#REF!,4,FALSE),LEN(VLOOKUP($A1020,#REF!,4,FALSE))-2),CONCATENATE(LEFT(VLOOKUP($A1020,#REF!,4,FALSE),LEN(VLOOKUP($A1020,#REF!,4,FALSE))-2),"*")),"")</f>
        <v>#REF!</v>
      </c>
      <c r="F1020" s="42" t="e">
        <f>IF(LEN(VLOOKUP($A1020,#REF!,5,FALSE)),IF(INDEX(#REF!,MATCH($A1020,#REF!,0),2),LEFT(VLOOKUP($A1020,#REF!,5,FALSE),LEN(VLOOKUP($A1020,#REF!,5,FALSE))-2),CONCATENATE(LEFT(VLOOKUP($A1020,#REF!,5,FALSE),LEN(VLOOKUP($A1020,#REF!,5,FALSE))-2),"*")),"")</f>
        <v>#REF!</v>
      </c>
      <c r="G1020" s="42" t="e">
        <f>IF(LEN(VLOOKUP($A1020,#REF!,6,FALSE)),IF(INDEX(#REF!,MATCH($A1020,#REF!,0),3),LEFT(VLOOKUP($A1020,#REF!,6,FALSE),LEN(VLOOKUP($A1020,#REF!,6,FALSE))-2),CONCATENATE(LEFT(VLOOKUP($A1020,#REF!,6,FALSE),LEN(VLOOKUP($A1020,#REF!,6,FALSE))-2),"*")),"")</f>
        <v>#REF!</v>
      </c>
      <c r="H1020" s="43" t="e">
        <f>IF(LEN(VLOOKUP($A1020,#REF!,7,FALSE)),IF(INDEX(#REF!,MATCH($A1020,#REF!,0),4),LEFT(VLOOKUP($A1020,#REF!,7,FALSE),LEN(VLOOKUP($A1020,#REF!,7,FALSE))-2),CONCATENATE(LEFT(VLOOKUP($A1020,#REF!,7,FALSE),LEN(VLOOKUP($A1020,#REF!,7,FALSE))-2),"*")),"")</f>
        <v>#REF!</v>
      </c>
      <c r="I1020" s="54" t="e">
        <f>IF(LEN(VLOOKUP($A1020,#REF!,8,FALSE)),UPPER(RIGHT(VLOOKUP($A1020,#REF!,8,FALSE),1)),"")</f>
        <v>#REF!</v>
      </c>
      <c r="J1020" s="42" t="e">
        <f>IF(LEN(VLOOKUP($A1020,#REF!,4,FALSE)),UPPER(RIGHT(VLOOKUP($A1020,#REF!,4,FALSE),1)),"")</f>
        <v>#REF!</v>
      </c>
      <c r="K1020" s="42" t="e">
        <f>IF(LEN(VLOOKUP($A1020,#REF!,5,FALSE)),UPPER(RIGHT(VLOOKUP($A1020,#REF!,5,FALSE),1)),"")</f>
        <v>#REF!</v>
      </c>
      <c r="L1020" s="42" t="e">
        <f>IF(LEN(VLOOKUP($A1020,#REF!,6,FALSE)),UPPER(RIGHT(VLOOKUP($A1020,#REF!,6,FALSE),1)),"")</f>
        <v>#REF!</v>
      </c>
      <c r="M1020" s="43" t="e">
        <f>IF(LEN(VLOOKUP($A1020,#REF!,7,FALSE)),UPPER(RIGHT(VLOOKUP($A1020,#REF!,7,FALSE),1)),"")</f>
        <v>#REF!</v>
      </c>
      <c r="N1020" s="206"/>
      <c r="O1020" s="206"/>
      <c r="P1020" s="206"/>
      <c r="Q1020" s="206"/>
      <c r="R1020" s="206"/>
      <c r="S1020" s="63" t="e">
        <f>HLOOKUP("Device Tree Pin Name",#REF!,MATCH($A1020,#REF!,0),FALSE)</f>
        <v>#REF!</v>
      </c>
      <c r="T1020" s="47" t="e">
        <f>HLOOKUP("power rail",#REF!,MATCH($A1020,#REF!,0),FALSE)</f>
        <v>#REF!</v>
      </c>
      <c r="U1020" s="62" t="e">
        <f>HLOOKUP("Wake Capable",#REF!,MATCH($A1020,#REF!,0),FALSE)</f>
        <v>#REF!</v>
      </c>
      <c r="V1020" s="62" t="e">
        <f>HLOOKUP("Strap",#REF!,MATCH($A1020,#REF!,0),FALSE)</f>
        <v>#REF!</v>
      </c>
      <c r="W1020" s="62"/>
      <c r="X1020" s="62"/>
      <c r="Y1020" s="62"/>
      <c r="Z1020" s="47"/>
      <c r="AA1020" s="47" t="e">
        <f>HLOOKUP("Pad type",#REF!,MATCH($A1020,#REF!,0),FALSE)</f>
        <v>#REF!</v>
      </c>
      <c r="AB1020" s="63"/>
      <c r="AC1020" s="63" t="e">
        <f>HLOOKUP("POR Pin State",#REF!,MATCH($A1020,#REF!,0),FALSE)</f>
        <v>#REF!</v>
      </c>
      <c r="AD1020" s="207"/>
      <c r="AE1020" s="208"/>
      <c r="AF1020" s="208"/>
      <c r="AG1020" s="208"/>
      <c r="AH1020" s="209"/>
      <c r="AI1020" s="209"/>
      <c r="AJ1020" s="210"/>
      <c r="AK1020" s="210"/>
      <c r="AL1020" s="210"/>
      <c r="AM1020" s="210"/>
      <c r="AN1020" s="210"/>
      <c r="AO1020" s="210"/>
      <c r="AP1020" s="210"/>
      <c r="AQ1020" s="215" t="s">
        <v>2479</v>
      </c>
      <c r="AR1020" s="105"/>
      <c r="AS1020" s="105"/>
      <c r="AT1020" s="105"/>
      <c r="AU1020" s="105"/>
      <c r="AV1020" s="105"/>
      <c r="AW1020" s="105"/>
      <c r="AX1020" s="105"/>
      <c r="AY1020" s="105"/>
      <c r="AZ1020" s="105"/>
      <c r="BA1020" s="105"/>
      <c r="BB1020" s="218"/>
      <c r="BC1020" s="105"/>
      <c r="BD1020" s="250"/>
      <c r="BE1020" s="252" t="s">
        <v>2480</v>
      </c>
      <c r="BF1020" s="147" t="e">
        <f>VLOOKUP($A1020,#REF!,34,FALSE)</f>
        <v>#REF!</v>
      </c>
      <c r="BG1020" s="147" t="e">
        <f>VLOOKUP($A1020,#REF!,22,FALSE)</f>
        <v>#REF!</v>
      </c>
      <c r="BH1020" s="149"/>
    </row>
    <row r="1021" s="5" customFormat="1" ht="12.75" customHeight="1" spans="1:60">
      <c r="A1021" s="48" t="s">
        <v>2481</v>
      </c>
      <c r="B1021" s="38" t="e">
        <f>VLOOKUP($A1021,#REF!,34,FALSE)</f>
        <v>#REF!</v>
      </c>
      <c r="C1021" s="39" t="str">
        <f t="shared" si="178"/>
        <v>unused_DDR_XM3_B4WCK_P</v>
      </c>
      <c r="D1021" s="40" t="e">
        <f>IF(LEN(VLOOKUP($A1021,#REF!,8,FALSE)),LEFT(VLOOKUP($A1021,#REF!,8,FALSE),LEN(VLOOKUP($A1021,#REF!,8,FALSE))-2),"")</f>
        <v>#REF!</v>
      </c>
      <c r="E1021" s="41" t="e">
        <f>IF(LEN(VLOOKUP($A1021,#REF!,4,FALSE)),IF(INDEX(#REF!,MATCH($A1021,#REF!,0),1),LEFT(VLOOKUP($A1021,#REF!,4,FALSE),LEN(VLOOKUP($A1021,#REF!,4,FALSE))-2),CONCATENATE(LEFT(VLOOKUP($A1021,#REF!,4,FALSE),LEN(VLOOKUP($A1021,#REF!,4,FALSE))-2),"*")),"")</f>
        <v>#REF!</v>
      </c>
      <c r="F1021" s="42" t="e">
        <f>IF(LEN(VLOOKUP($A1021,#REF!,5,FALSE)),IF(INDEX(#REF!,MATCH($A1021,#REF!,0),2),LEFT(VLOOKUP($A1021,#REF!,5,FALSE),LEN(VLOOKUP($A1021,#REF!,5,FALSE))-2),CONCATENATE(LEFT(VLOOKUP($A1021,#REF!,5,FALSE),LEN(VLOOKUP($A1021,#REF!,5,FALSE))-2),"*")),"")</f>
        <v>#REF!</v>
      </c>
      <c r="G1021" s="42" t="e">
        <f>IF(LEN(VLOOKUP($A1021,#REF!,6,FALSE)),IF(INDEX(#REF!,MATCH($A1021,#REF!,0),3),LEFT(VLOOKUP($A1021,#REF!,6,FALSE),LEN(VLOOKUP($A1021,#REF!,6,FALSE))-2),CONCATENATE(LEFT(VLOOKUP($A1021,#REF!,6,FALSE),LEN(VLOOKUP($A1021,#REF!,6,FALSE))-2),"*")),"")</f>
        <v>#REF!</v>
      </c>
      <c r="H1021" s="43" t="e">
        <f>IF(LEN(VLOOKUP($A1021,#REF!,7,FALSE)),IF(INDEX(#REF!,MATCH($A1021,#REF!,0),4),LEFT(VLOOKUP($A1021,#REF!,7,FALSE),LEN(VLOOKUP($A1021,#REF!,7,FALSE))-2),CONCATENATE(LEFT(VLOOKUP($A1021,#REF!,7,FALSE),LEN(VLOOKUP($A1021,#REF!,7,FALSE))-2),"*")),"")</f>
        <v>#REF!</v>
      </c>
      <c r="I1021" s="54" t="e">
        <f>IF(LEN(VLOOKUP($A1021,#REF!,8,FALSE)),UPPER(RIGHT(VLOOKUP($A1021,#REF!,8,FALSE),1)),"")</f>
        <v>#REF!</v>
      </c>
      <c r="J1021" s="42" t="e">
        <f>IF(LEN(VLOOKUP($A1021,#REF!,4,FALSE)),UPPER(RIGHT(VLOOKUP($A1021,#REF!,4,FALSE),1)),"")</f>
        <v>#REF!</v>
      </c>
      <c r="K1021" s="42" t="e">
        <f>IF(LEN(VLOOKUP($A1021,#REF!,5,FALSE)),UPPER(RIGHT(VLOOKUP($A1021,#REF!,5,FALSE),1)),"")</f>
        <v>#REF!</v>
      </c>
      <c r="L1021" s="42" t="e">
        <f>IF(LEN(VLOOKUP($A1021,#REF!,6,FALSE)),UPPER(RIGHT(VLOOKUP($A1021,#REF!,6,FALSE),1)),"")</f>
        <v>#REF!</v>
      </c>
      <c r="M1021" s="43" t="e">
        <f>IF(LEN(VLOOKUP($A1021,#REF!,7,FALSE)),UPPER(RIGHT(VLOOKUP($A1021,#REF!,7,FALSE),1)),"")</f>
        <v>#REF!</v>
      </c>
      <c r="N1021" s="206"/>
      <c r="O1021" s="206"/>
      <c r="P1021" s="206"/>
      <c r="Q1021" s="206"/>
      <c r="R1021" s="206"/>
      <c r="S1021" s="63" t="e">
        <f>HLOOKUP("Device Tree Pin Name",#REF!,MATCH($A1021,#REF!,0),FALSE)</f>
        <v>#REF!</v>
      </c>
      <c r="T1021" s="47" t="e">
        <f>HLOOKUP("power rail",#REF!,MATCH($A1021,#REF!,0),FALSE)</f>
        <v>#REF!</v>
      </c>
      <c r="U1021" s="62" t="e">
        <f>HLOOKUP("Wake Capable",#REF!,MATCH($A1021,#REF!,0),FALSE)</f>
        <v>#REF!</v>
      </c>
      <c r="V1021" s="62" t="e">
        <f>HLOOKUP("Strap",#REF!,MATCH($A1021,#REF!,0),FALSE)</f>
        <v>#REF!</v>
      </c>
      <c r="W1021" s="62"/>
      <c r="X1021" s="62"/>
      <c r="Y1021" s="62"/>
      <c r="Z1021" s="47"/>
      <c r="AA1021" s="47" t="e">
        <f>HLOOKUP("Pad type",#REF!,MATCH($A1021,#REF!,0),FALSE)</f>
        <v>#REF!</v>
      </c>
      <c r="AB1021" s="63"/>
      <c r="AC1021" s="63" t="e">
        <f>HLOOKUP("POR Pin State",#REF!,MATCH($A1021,#REF!,0),FALSE)</f>
        <v>#REF!</v>
      </c>
      <c r="AD1021" s="207"/>
      <c r="AE1021" s="208"/>
      <c r="AF1021" s="208"/>
      <c r="AG1021" s="208"/>
      <c r="AH1021" s="209"/>
      <c r="AI1021" s="209"/>
      <c r="AJ1021" s="210"/>
      <c r="AK1021" s="210"/>
      <c r="AL1021" s="210"/>
      <c r="AM1021" s="210"/>
      <c r="AN1021" s="210"/>
      <c r="AO1021" s="210"/>
      <c r="AP1021" s="210"/>
      <c r="AQ1021" s="215" t="s">
        <v>2481</v>
      </c>
      <c r="AR1021" s="105"/>
      <c r="AS1021" s="105"/>
      <c r="AT1021" s="105"/>
      <c r="AU1021" s="105"/>
      <c r="AV1021" s="105"/>
      <c r="AW1021" s="105"/>
      <c r="AX1021" s="105"/>
      <c r="AY1021" s="105"/>
      <c r="AZ1021" s="105"/>
      <c r="BA1021" s="105"/>
      <c r="BB1021" s="218"/>
      <c r="BC1021" s="105"/>
      <c r="BD1021" s="250"/>
      <c r="BE1021" s="252" t="s">
        <v>2482</v>
      </c>
      <c r="BF1021" s="147" t="e">
        <f>VLOOKUP($A1021,#REF!,34,FALSE)</f>
        <v>#REF!</v>
      </c>
      <c r="BG1021" s="147" t="e">
        <f>VLOOKUP($A1021,#REF!,22,FALSE)</f>
        <v>#REF!</v>
      </c>
      <c r="BH1021" s="149"/>
    </row>
    <row r="1022" s="5" customFormat="1" ht="12.95" customHeight="1" spans="1:60">
      <c r="A1022" s="48" t="s">
        <v>2483</v>
      </c>
      <c r="B1022" s="38" t="e">
        <f>VLOOKUP($A1022,#REF!,34,FALSE)</f>
        <v>#REF!</v>
      </c>
      <c r="C1022" s="39" t="str">
        <f t="shared" si="178"/>
        <v>unused_DDR_XM3_B4WCK_N</v>
      </c>
      <c r="D1022" s="40" t="e">
        <f>IF(LEN(VLOOKUP($A1022,#REF!,8,FALSE)),LEFT(VLOOKUP($A1022,#REF!,8,FALSE),LEN(VLOOKUP($A1022,#REF!,8,FALSE))-2),"")</f>
        <v>#REF!</v>
      </c>
      <c r="E1022" s="41" t="e">
        <f>IF(LEN(VLOOKUP($A1022,#REF!,4,FALSE)),IF(INDEX(#REF!,MATCH($A1022,#REF!,0),1),LEFT(VLOOKUP($A1022,#REF!,4,FALSE),LEN(VLOOKUP($A1022,#REF!,4,FALSE))-2),CONCATENATE(LEFT(VLOOKUP($A1022,#REF!,4,FALSE),LEN(VLOOKUP($A1022,#REF!,4,FALSE))-2),"*")),"")</f>
        <v>#REF!</v>
      </c>
      <c r="F1022" s="42" t="e">
        <f>IF(LEN(VLOOKUP($A1022,#REF!,5,FALSE)),IF(INDEX(#REF!,MATCH($A1022,#REF!,0),2),LEFT(VLOOKUP($A1022,#REF!,5,FALSE),LEN(VLOOKUP($A1022,#REF!,5,FALSE))-2),CONCATENATE(LEFT(VLOOKUP($A1022,#REF!,5,FALSE),LEN(VLOOKUP($A1022,#REF!,5,FALSE))-2),"*")),"")</f>
        <v>#REF!</v>
      </c>
      <c r="G1022" s="42" t="e">
        <f>IF(LEN(VLOOKUP($A1022,#REF!,6,FALSE)),IF(INDEX(#REF!,MATCH($A1022,#REF!,0),3),LEFT(VLOOKUP($A1022,#REF!,6,FALSE),LEN(VLOOKUP($A1022,#REF!,6,FALSE))-2),CONCATENATE(LEFT(VLOOKUP($A1022,#REF!,6,FALSE),LEN(VLOOKUP($A1022,#REF!,6,FALSE))-2),"*")),"")</f>
        <v>#REF!</v>
      </c>
      <c r="H1022" s="43" t="e">
        <f>IF(LEN(VLOOKUP($A1022,#REF!,7,FALSE)),IF(INDEX(#REF!,MATCH($A1022,#REF!,0),4),LEFT(VLOOKUP($A1022,#REF!,7,FALSE),LEN(VLOOKUP($A1022,#REF!,7,FALSE))-2),CONCATENATE(LEFT(VLOOKUP($A1022,#REF!,7,FALSE),LEN(VLOOKUP($A1022,#REF!,7,FALSE))-2),"*")),"")</f>
        <v>#REF!</v>
      </c>
      <c r="I1022" s="54" t="e">
        <f>IF(LEN(VLOOKUP($A1022,#REF!,8,FALSE)),UPPER(RIGHT(VLOOKUP($A1022,#REF!,8,FALSE),1)),"")</f>
        <v>#REF!</v>
      </c>
      <c r="J1022" s="42" t="e">
        <f>IF(LEN(VLOOKUP($A1022,#REF!,4,FALSE)),UPPER(RIGHT(VLOOKUP($A1022,#REF!,4,FALSE),1)),"")</f>
        <v>#REF!</v>
      </c>
      <c r="K1022" s="42" t="e">
        <f>IF(LEN(VLOOKUP($A1022,#REF!,5,FALSE)),UPPER(RIGHT(VLOOKUP($A1022,#REF!,5,FALSE),1)),"")</f>
        <v>#REF!</v>
      </c>
      <c r="L1022" s="42" t="e">
        <f>IF(LEN(VLOOKUP($A1022,#REF!,6,FALSE)),UPPER(RIGHT(VLOOKUP($A1022,#REF!,6,FALSE),1)),"")</f>
        <v>#REF!</v>
      </c>
      <c r="M1022" s="43" t="e">
        <f>IF(LEN(VLOOKUP($A1022,#REF!,7,FALSE)),UPPER(RIGHT(VLOOKUP($A1022,#REF!,7,FALSE),1)),"")</f>
        <v>#REF!</v>
      </c>
      <c r="N1022" s="206"/>
      <c r="O1022" s="206"/>
      <c r="P1022" s="206"/>
      <c r="Q1022" s="206"/>
      <c r="R1022" s="206"/>
      <c r="S1022" s="63" t="e">
        <f>HLOOKUP("Device Tree Pin Name",#REF!,MATCH($A1022,#REF!,0),FALSE)</f>
        <v>#REF!</v>
      </c>
      <c r="T1022" s="47" t="e">
        <f>HLOOKUP("power rail",#REF!,MATCH($A1022,#REF!,0),FALSE)</f>
        <v>#REF!</v>
      </c>
      <c r="U1022" s="62" t="e">
        <f>HLOOKUP("Wake Capable",#REF!,MATCH($A1022,#REF!,0),FALSE)</f>
        <v>#REF!</v>
      </c>
      <c r="V1022" s="62" t="e">
        <f>HLOOKUP("Strap",#REF!,MATCH($A1022,#REF!,0),FALSE)</f>
        <v>#REF!</v>
      </c>
      <c r="W1022" s="62"/>
      <c r="X1022" s="62"/>
      <c r="Y1022" s="62"/>
      <c r="Z1022" s="47"/>
      <c r="AA1022" s="47" t="e">
        <f>HLOOKUP("Pad type",#REF!,MATCH($A1022,#REF!,0),FALSE)</f>
        <v>#REF!</v>
      </c>
      <c r="AB1022" s="63"/>
      <c r="AC1022" s="63" t="e">
        <f>HLOOKUP("POR Pin State",#REF!,MATCH($A1022,#REF!,0),FALSE)</f>
        <v>#REF!</v>
      </c>
      <c r="AD1022" s="207"/>
      <c r="AE1022" s="208"/>
      <c r="AF1022" s="208"/>
      <c r="AG1022" s="208"/>
      <c r="AH1022" s="209"/>
      <c r="AI1022" s="209"/>
      <c r="AJ1022" s="210"/>
      <c r="AK1022" s="210"/>
      <c r="AL1022" s="210"/>
      <c r="AM1022" s="210"/>
      <c r="AN1022" s="210"/>
      <c r="AO1022" s="210"/>
      <c r="AP1022" s="210"/>
      <c r="AQ1022" s="215" t="s">
        <v>2483</v>
      </c>
      <c r="AR1022" s="105"/>
      <c r="AS1022" s="105"/>
      <c r="AT1022" s="105"/>
      <c r="AU1022" s="105"/>
      <c r="AV1022" s="105"/>
      <c r="AW1022" s="105"/>
      <c r="AX1022" s="105"/>
      <c r="AY1022" s="105"/>
      <c r="AZ1022" s="105"/>
      <c r="BA1022" s="105"/>
      <c r="BB1022" s="218"/>
      <c r="BC1022" s="105"/>
      <c r="BD1022" s="250"/>
      <c r="BE1022" s="252" t="s">
        <v>2484</v>
      </c>
      <c r="BF1022" s="147" t="e">
        <f>VLOOKUP($A1022,#REF!,34,FALSE)</f>
        <v>#REF!</v>
      </c>
      <c r="BG1022" s="147" t="e">
        <f>VLOOKUP($A1022,#REF!,22,FALSE)</f>
        <v>#REF!</v>
      </c>
      <c r="BH1022" s="149"/>
    </row>
    <row r="1023" s="5" customFormat="1" ht="12.95" customHeight="1" spans="1:60">
      <c r="A1023" s="48" t="s">
        <v>2485</v>
      </c>
      <c r="B1023" s="38" t="e">
        <f>VLOOKUP($A1023,#REF!,34,FALSE)</f>
        <v>#REF!</v>
      </c>
      <c r="C1023" s="39" t="str">
        <f t="shared" si="178"/>
        <v>unused_DDR_XM3_B4RDQS_P</v>
      </c>
      <c r="D1023" s="40" t="e">
        <f>IF(LEN(VLOOKUP($A1023,#REF!,8,FALSE)),LEFT(VLOOKUP($A1023,#REF!,8,FALSE),LEN(VLOOKUP($A1023,#REF!,8,FALSE))-2),"")</f>
        <v>#REF!</v>
      </c>
      <c r="E1023" s="41" t="e">
        <f>IF(LEN(VLOOKUP($A1023,#REF!,4,FALSE)),IF(INDEX(#REF!,MATCH($A1023,#REF!,0),1),LEFT(VLOOKUP($A1023,#REF!,4,FALSE),LEN(VLOOKUP($A1023,#REF!,4,FALSE))-2),CONCATENATE(LEFT(VLOOKUP($A1023,#REF!,4,FALSE),LEN(VLOOKUP($A1023,#REF!,4,FALSE))-2),"*")),"")</f>
        <v>#REF!</v>
      </c>
      <c r="F1023" s="42" t="e">
        <f>IF(LEN(VLOOKUP($A1023,#REF!,5,FALSE)),IF(INDEX(#REF!,MATCH($A1023,#REF!,0),2),LEFT(VLOOKUP($A1023,#REF!,5,FALSE),LEN(VLOOKUP($A1023,#REF!,5,FALSE))-2),CONCATENATE(LEFT(VLOOKUP($A1023,#REF!,5,FALSE),LEN(VLOOKUP($A1023,#REF!,5,FALSE))-2),"*")),"")</f>
        <v>#REF!</v>
      </c>
      <c r="G1023" s="42" t="e">
        <f>IF(LEN(VLOOKUP($A1023,#REF!,6,FALSE)),IF(INDEX(#REF!,MATCH($A1023,#REF!,0),3),LEFT(VLOOKUP($A1023,#REF!,6,FALSE),LEN(VLOOKUP($A1023,#REF!,6,FALSE))-2),CONCATENATE(LEFT(VLOOKUP($A1023,#REF!,6,FALSE),LEN(VLOOKUP($A1023,#REF!,6,FALSE))-2),"*")),"")</f>
        <v>#REF!</v>
      </c>
      <c r="H1023" s="43" t="e">
        <f>IF(LEN(VLOOKUP($A1023,#REF!,7,FALSE)),IF(INDEX(#REF!,MATCH($A1023,#REF!,0),4),LEFT(VLOOKUP($A1023,#REF!,7,FALSE),LEN(VLOOKUP($A1023,#REF!,7,FALSE))-2),CONCATENATE(LEFT(VLOOKUP($A1023,#REF!,7,FALSE),LEN(VLOOKUP($A1023,#REF!,7,FALSE))-2),"*")),"")</f>
        <v>#REF!</v>
      </c>
      <c r="I1023" s="54" t="e">
        <f>IF(LEN(VLOOKUP($A1023,#REF!,8,FALSE)),UPPER(RIGHT(VLOOKUP($A1023,#REF!,8,FALSE),1)),"")</f>
        <v>#REF!</v>
      </c>
      <c r="J1023" s="42" t="e">
        <f>IF(LEN(VLOOKUP($A1023,#REF!,4,FALSE)),UPPER(RIGHT(VLOOKUP($A1023,#REF!,4,FALSE),1)),"")</f>
        <v>#REF!</v>
      </c>
      <c r="K1023" s="42" t="e">
        <f>IF(LEN(VLOOKUP($A1023,#REF!,5,FALSE)),UPPER(RIGHT(VLOOKUP($A1023,#REF!,5,FALSE),1)),"")</f>
        <v>#REF!</v>
      </c>
      <c r="L1023" s="42" t="e">
        <f>IF(LEN(VLOOKUP($A1023,#REF!,6,FALSE)),UPPER(RIGHT(VLOOKUP($A1023,#REF!,6,FALSE),1)),"")</f>
        <v>#REF!</v>
      </c>
      <c r="M1023" s="43" t="e">
        <f>IF(LEN(VLOOKUP($A1023,#REF!,7,FALSE)),UPPER(RIGHT(VLOOKUP($A1023,#REF!,7,FALSE),1)),"")</f>
        <v>#REF!</v>
      </c>
      <c r="N1023" s="206"/>
      <c r="O1023" s="206"/>
      <c r="P1023" s="206"/>
      <c r="Q1023" s="206"/>
      <c r="R1023" s="206"/>
      <c r="S1023" s="63" t="e">
        <f>HLOOKUP("Device Tree Pin Name",#REF!,MATCH($A1023,#REF!,0),FALSE)</f>
        <v>#REF!</v>
      </c>
      <c r="T1023" s="47" t="e">
        <f>HLOOKUP("power rail",#REF!,MATCH($A1023,#REF!,0),FALSE)</f>
        <v>#REF!</v>
      </c>
      <c r="U1023" s="62" t="e">
        <f>HLOOKUP("Wake Capable",#REF!,MATCH($A1023,#REF!,0),FALSE)</f>
        <v>#REF!</v>
      </c>
      <c r="V1023" s="62" t="e">
        <f>HLOOKUP("Strap",#REF!,MATCH($A1023,#REF!,0),FALSE)</f>
        <v>#REF!</v>
      </c>
      <c r="W1023" s="62"/>
      <c r="X1023" s="62"/>
      <c r="Y1023" s="62"/>
      <c r="Z1023" s="47"/>
      <c r="AA1023" s="47" t="e">
        <f>HLOOKUP("Pad type",#REF!,MATCH($A1023,#REF!,0),FALSE)</f>
        <v>#REF!</v>
      </c>
      <c r="AB1023" s="63"/>
      <c r="AC1023" s="63" t="e">
        <f>HLOOKUP("POR Pin State",#REF!,MATCH($A1023,#REF!,0),FALSE)</f>
        <v>#REF!</v>
      </c>
      <c r="AD1023" s="207"/>
      <c r="AE1023" s="208"/>
      <c r="AF1023" s="208"/>
      <c r="AG1023" s="208"/>
      <c r="AH1023" s="209"/>
      <c r="AI1023" s="209"/>
      <c r="AJ1023" s="210"/>
      <c r="AK1023" s="210"/>
      <c r="AL1023" s="210"/>
      <c r="AM1023" s="210"/>
      <c r="AN1023" s="210"/>
      <c r="AO1023" s="210"/>
      <c r="AP1023" s="210"/>
      <c r="AQ1023" s="215" t="s">
        <v>2485</v>
      </c>
      <c r="AR1023" s="105"/>
      <c r="AS1023" s="105"/>
      <c r="AT1023" s="105"/>
      <c r="AU1023" s="105"/>
      <c r="AV1023" s="105"/>
      <c r="AW1023" s="105"/>
      <c r="AX1023" s="105"/>
      <c r="AY1023" s="105"/>
      <c r="AZ1023" s="105"/>
      <c r="BA1023" s="105"/>
      <c r="BB1023" s="218"/>
      <c r="BC1023" s="105"/>
      <c r="BD1023" s="250"/>
      <c r="BE1023" s="252" t="s">
        <v>2486</v>
      </c>
      <c r="BF1023" s="147" t="e">
        <f>VLOOKUP($A1023,#REF!,34,FALSE)</f>
        <v>#REF!</v>
      </c>
      <c r="BG1023" s="147" t="e">
        <f>VLOOKUP($A1023,#REF!,22,FALSE)</f>
        <v>#REF!</v>
      </c>
      <c r="BH1023" s="149"/>
    </row>
    <row r="1024" s="5" customFormat="1" ht="12.95" customHeight="1" spans="1:60">
      <c r="A1024" s="48" t="s">
        <v>2487</v>
      </c>
      <c r="B1024" s="38" t="e">
        <f>VLOOKUP($A1024,#REF!,34,FALSE)</f>
        <v>#REF!</v>
      </c>
      <c r="C1024" s="39" t="str">
        <f t="shared" si="178"/>
        <v>unused_DDR_XM3_B4RDQS_N</v>
      </c>
      <c r="D1024" s="40" t="e">
        <f>IF(LEN(VLOOKUP($A1024,#REF!,8,FALSE)),LEFT(VLOOKUP($A1024,#REF!,8,FALSE),LEN(VLOOKUP($A1024,#REF!,8,FALSE))-2),"")</f>
        <v>#REF!</v>
      </c>
      <c r="E1024" s="41" t="e">
        <f>IF(LEN(VLOOKUP($A1024,#REF!,4,FALSE)),IF(INDEX(#REF!,MATCH($A1024,#REF!,0),1),LEFT(VLOOKUP($A1024,#REF!,4,FALSE),LEN(VLOOKUP($A1024,#REF!,4,FALSE))-2),CONCATENATE(LEFT(VLOOKUP($A1024,#REF!,4,FALSE),LEN(VLOOKUP($A1024,#REF!,4,FALSE))-2),"*")),"")</f>
        <v>#REF!</v>
      </c>
      <c r="F1024" s="42" t="e">
        <f>IF(LEN(VLOOKUP($A1024,#REF!,5,FALSE)),IF(INDEX(#REF!,MATCH($A1024,#REF!,0),2),LEFT(VLOOKUP($A1024,#REF!,5,FALSE),LEN(VLOOKUP($A1024,#REF!,5,FALSE))-2),CONCATENATE(LEFT(VLOOKUP($A1024,#REF!,5,FALSE),LEN(VLOOKUP($A1024,#REF!,5,FALSE))-2),"*")),"")</f>
        <v>#REF!</v>
      </c>
      <c r="G1024" s="42" t="e">
        <f>IF(LEN(VLOOKUP($A1024,#REF!,6,FALSE)),IF(INDEX(#REF!,MATCH($A1024,#REF!,0),3),LEFT(VLOOKUP($A1024,#REF!,6,FALSE),LEN(VLOOKUP($A1024,#REF!,6,FALSE))-2),CONCATENATE(LEFT(VLOOKUP($A1024,#REF!,6,FALSE),LEN(VLOOKUP($A1024,#REF!,6,FALSE))-2),"*")),"")</f>
        <v>#REF!</v>
      </c>
      <c r="H1024" s="43" t="e">
        <f>IF(LEN(VLOOKUP($A1024,#REF!,7,FALSE)),IF(INDEX(#REF!,MATCH($A1024,#REF!,0),4),LEFT(VLOOKUP($A1024,#REF!,7,FALSE),LEN(VLOOKUP($A1024,#REF!,7,FALSE))-2),CONCATENATE(LEFT(VLOOKUP($A1024,#REF!,7,FALSE),LEN(VLOOKUP($A1024,#REF!,7,FALSE))-2),"*")),"")</f>
        <v>#REF!</v>
      </c>
      <c r="I1024" s="54" t="e">
        <f>IF(LEN(VLOOKUP($A1024,#REF!,8,FALSE)),UPPER(RIGHT(VLOOKUP($A1024,#REF!,8,FALSE),1)),"")</f>
        <v>#REF!</v>
      </c>
      <c r="J1024" s="42" t="e">
        <f>IF(LEN(VLOOKUP($A1024,#REF!,4,FALSE)),UPPER(RIGHT(VLOOKUP($A1024,#REF!,4,FALSE),1)),"")</f>
        <v>#REF!</v>
      </c>
      <c r="K1024" s="42" t="e">
        <f>IF(LEN(VLOOKUP($A1024,#REF!,5,FALSE)),UPPER(RIGHT(VLOOKUP($A1024,#REF!,5,FALSE),1)),"")</f>
        <v>#REF!</v>
      </c>
      <c r="L1024" s="42" t="e">
        <f>IF(LEN(VLOOKUP($A1024,#REF!,6,FALSE)),UPPER(RIGHT(VLOOKUP($A1024,#REF!,6,FALSE),1)),"")</f>
        <v>#REF!</v>
      </c>
      <c r="M1024" s="43" t="e">
        <f>IF(LEN(VLOOKUP($A1024,#REF!,7,FALSE)),UPPER(RIGHT(VLOOKUP($A1024,#REF!,7,FALSE),1)),"")</f>
        <v>#REF!</v>
      </c>
      <c r="N1024" s="206"/>
      <c r="O1024" s="206"/>
      <c r="P1024" s="206"/>
      <c r="Q1024" s="206"/>
      <c r="R1024" s="206"/>
      <c r="S1024" s="63" t="e">
        <f>HLOOKUP("Device Tree Pin Name",#REF!,MATCH($A1024,#REF!,0),FALSE)</f>
        <v>#REF!</v>
      </c>
      <c r="T1024" s="47" t="e">
        <f>HLOOKUP("power rail",#REF!,MATCH($A1024,#REF!,0),FALSE)</f>
        <v>#REF!</v>
      </c>
      <c r="U1024" s="62" t="e">
        <f>HLOOKUP("Wake Capable",#REF!,MATCH($A1024,#REF!,0),FALSE)</f>
        <v>#REF!</v>
      </c>
      <c r="V1024" s="62" t="e">
        <f>HLOOKUP("Strap",#REF!,MATCH($A1024,#REF!,0),FALSE)</f>
        <v>#REF!</v>
      </c>
      <c r="W1024" s="62"/>
      <c r="X1024" s="62"/>
      <c r="Y1024" s="62"/>
      <c r="Z1024" s="47"/>
      <c r="AA1024" s="47" t="e">
        <f>HLOOKUP("Pad type",#REF!,MATCH($A1024,#REF!,0),FALSE)</f>
        <v>#REF!</v>
      </c>
      <c r="AB1024" s="63"/>
      <c r="AC1024" s="63" t="e">
        <f>HLOOKUP("POR Pin State",#REF!,MATCH($A1024,#REF!,0),FALSE)</f>
        <v>#REF!</v>
      </c>
      <c r="AD1024" s="207"/>
      <c r="AE1024" s="208"/>
      <c r="AF1024" s="208"/>
      <c r="AG1024" s="208"/>
      <c r="AH1024" s="209"/>
      <c r="AI1024" s="209"/>
      <c r="AJ1024" s="210"/>
      <c r="AK1024" s="210"/>
      <c r="AL1024" s="210"/>
      <c r="AM1024" s="210"/>
      <c r="AN1024" s="210"/>
      <c r="AO1024" s="210"/>
      <c r="AP1024" s="210"/>
      <c r="AQ1024" s="215" t="s">
        <v>2487</v>
      </c>
      <c r="AR1024" s="105"/>
      <c r="AS1024" s="105"/>
      <c r="AT1024" s="105"/>
      <c r="AU1024" s="105"/>
      <c r="AV1024" s="105"/>
      <c r="AW1024" s="105"/>
      <c r="AX1024" s="105"/>
      <c r="AY1024" s="105"/>
      <c r="AZ1024" s="105"/>
      <c r="BA1024" s="105"/>
      <c r="BB1024" s="218"/>
      <c r="BC1024" s="105"/>
      <c r="BD1024" s="250"/>
      <c r="BE1024" s="252" t="s">
        <v>2488</v>
      </c>
      <c r="BF1024" s="147" t="e">
        <f>VLOOKUP($A1024,#REF!,34,FALSE)</f>
        <v>#REF!</v>
      </c>
      <c r="BG1024" s="147" t="e">
        <f>VLOOKUP($A1024,#REF!,22,FALSE)</f>
        <v>#REF!</v>
      </c>
      <c r="BH1024" s="149"/>
    </row>
    <row r="1025" s="5" customFormat="1" ht="12.95" customHeight="1" spans="1:60">
      <c r="A1025" s="48" t="s">
        <v>2489</v>
      </c>
      <c r="B1025" s="38" t="e">
        <f>VLOOKUP($A1025,#REF!,34,FALSE)</f>
        <v>#REF!</v>
      </c>
      <c r="C1025" s="39" t="str">
        <f t="shared" si="178"/>
        <v>unused_DDR_XM3_B5D0</v>
      </c>
      <c r="D1025" s="40" t="e">
        <f>IF(LEN(VLOOKUP($A1025,#REF!,8,FALSE)),LEFT(VLOOKUP($A1025,#REF!,8,FALSE),LEN(VLOOKUP($A1025,#REF!,8,FALSE))-2),"")</f>
        <v>#REF!</v>
      </c>
      <c r="E1025" s="41" t="e">
        <f>IF(LEN(VLOOKUP($A1025,#REF!,4,FALSE)),IF(INDEX(#REF!,MATCH($A1025,#REF!,0),1),LEFT(VLOOKUP($A1025,#REF!,4,FALSE),LEN(VLOOKUP($A1025,#REF!,4,FALSE))-2),CONCATENATE(LEFT(VLOOKUP($A1025,#REF!,4,FALSE),LEN(VLOOKUP($A1025,#REF!,4,FALSE))-2),"*")),"")</f>
        <v>#REF!</v>
      </c>
      <c r="F1025" s="42" t="e">
        <f>IF(LEN(VLOOKUP($A1025,#REF!,5,FALSE)),IF(INDEX(#REF!,MATCH($A1025,#REF!,0),2),LEFT(VLOOKUP($A1025,#REF!,5,FALSE),LEN(VLOOKUP($A1025,#REF!,5,FALSE))-2),CONCATENATE(LEFT(VLOOKUP($A1025,#REF!,5,FALSE),LEN(VLOOKUP($A1025,#REF!,5,FALSE))-2),"*")),"")</f>
        <v>#REF!</v>
      </c>
      <c r="G1025" s="42" t="e">
        <f>IF(LEN(VLOOKUP($A1025,#REF!,6,FALSE)),IF(INDEX(#REF!,MATCH($A1025,#REF!,0),3),LEFT(VLOOKUP($A1025,#REF!,6,FALSE),LEN(VLOOKUP($A1025,#REF!,6,FALSE))-2),CONCATENATE(LEFT(VLOOKUP($A1025,#REF!,6,FALSE),LEN(VLOOKUP($A1025,#REF!,6,FALSE))-2),"*")),"")</f>
        <v>#REF!</v>
      </c>
      <c r="H1025" s="43" t="e">
        <f>IF(LEN(VLOOKUP($A1025,#REF!,7,FALSE)),IF(INDEX(#REF!,MATCH($A1025,#REF!,0),4),LEFT(VLOOKUP($A1025,#REF!,7,FALSE),LEN(VLOOKUP($A1025,#REF!,7,FALSE))-2),CONCATENATE(LEFT(VLOOKUP($A1025,#REF!,7,FALSE),LEN(VLOOKUP($A1025,#REF!,7,FALSE))-2),"*")),"")</f>
        <v>#REF!</v>
      </c>
      <c r="I1025" s="54" t="e">
        <f>IF(LEN(VLOOKUP($A1025,#REF!,8,FALSE)),UPPER(RIGHT(VLOOKUP($A1025,#REF!,8,FALSE),1)),"")</f>
        <v>#REF!</v>
      </c>
      <c r="J1025" s="42" t="e">
        <f>IF(LEN(VLOOKUP($A1025,#REF!,4,FALSE)),UPPER(RIGHT(VLOOKUP($A1025,#REF!,4,FALSE),1)),"")</f>
        <v>#REF!</v>
      </c>
      <c r="K1025" s="42" t="e">
        <f>IF(LEN(VLOOKUP($A1025,#REF!,5,FALSE)),UPPER(RIGHT(VLOOKUP($A1025,#REF!,5,FALSE),1)),"")</f>
        <v>#REF!</v>
      </c>
      <c r="L1025" s="42" t="e">
        <f>IF(LEN(VLOOKUP($A1025,#REF!,6,FALSE)),UPPER(RIGHT(VLOOKUP($A1025,#REF!,6,FALSE),1)),"")</f>
        <v>#REF!</v>
      </c>
      <c r="M1025" s="43" t="e">
        <f>IF(LEN(VLOOKUP($A1025,#REF!,7,FALSE)),UPPER(RIGHT(VLOOKUP($A1025,#REF!,7,FALSE),1)),"")</f>
        <v>#REF!</v>
      </c>
      <c r="N1025" s="206"/>
      <c r="O1025" s="206"/>
      <c r="P1025" s="206"/>
      <c r="Q1025" s="206"/>
      <c r="R1025" s="206"/>
      <c r="S1025" s="63" t="e">
        <f>HLOOKUP("Device Tree Pin Name",#REF!,MATCH($A1025,#REF!,0),FALSE)</f>
        <v>#REF!</v>
      </c>
      <c r="T1025" s="47" t="e">
        <f>HLOOKUP("power rail",#REF!,MATCH($A1025,#REF!,0),FALSE)</f>
        <v>#REF!</v>
      </c>
      <c r="U1025" s="62" t="e">
        <f>HLOOKUP("Wake Capable",#REF!,MATCH($A1025,#REF!,0),FALSE)</f>
        <v>#REF!</v>
      </c>
      <c r="V1025" s="62" t="e">
        <f>HLOOKUP("Strap",#REF!,MATCH($A1025,#REF!,0),FALSE)</f>
        <v>#REF!</v>
      </c>
      <c r="W1025" s="62"/>
      <c r="X1025" s="62"/>
      <c r="Y1025" s="62"/>
      <c r="Z1025" s="47"/>
      <c r="AA1025" s="47" t="e">
        <f>HLOOKUP("Pad type",#REF!,MATCH($A1025,#REF!,0),FALSE)</f>
        <v>#REF!</v>
      </c>
      <c r="AB1025" s="63"/>
      <c r="AC1025" s="63" t="e">
        <f>HLOOKUP("POR Pin State",#REF!,MATCH($A1025,#REF!,0),FALSE)</f>
        <v>#REF!</v>
      </c>
      <c r="AD1025" s="207"/>
      <c r="AE1025" s="208"/>
      <c r="AF1025" s="208"/>
      <c r="AG1025" s="208"/>
      <c r="AH1025" s="209"/>
      <c r="AI1025" s="209"/>
      <c r="AJ1025" s="210"/>
      <c r="AK1025" s="210"/>
      <c r="AL1025" s="210"/>
      <c r="AM1025" s="210"/>
      <c r="AN1025" s="210"/>
      <c r="AO1025" s="210"/>
      <c r="AP1025" s="210"/>
      <c r="AQ1025" s="215" t="s">
        <v>2490</v>
      </c>
      <c r="AR1025" s="105"/>
      <c r="AS1025" s="105"/>
      <c r="AT1025" s="105"/>
      <c r="AU1025" s="105"/>
      <c r="AV1025" s="105"/>
      <c r="AW1025" s="105"/>
      <c r="AX1025" s="105"/>
      <c r="AY1025" s="105"/>
      <c r="AZ1025" s="105"/>
      <c r="BA1025" s="105"/>
      <c r="BB1025" s="218"/>
      <c r="BC1025" s="105"/>
      <c r="BD1025" s="250"/>
      <c r="BE1025" s="252" t="s">
        <v>2491</v>
      </c>
      <c r="BF1025" s="147" t="e">
        <f>VLOOKUP($A1025,#REF!,34,FALSE)</f>
        <v>#REF!</v>
      </c>
      <c r="BG1025" s="147" t="e">
        <f>VLOOKUP($A1025,#REF!,22,FALSE)</f>
        <v>#REF!</v>
      </c>
      <c r="BH1025" s="149"/>
    </row>
    <row r="1026" s="5" customFormat="1" ht="12.95" customHeight="1" spans="1:60">
      <c r="A1026" s="48" t="s">
        <v>2492</v>
      </c>
      <c r="B1026" s="38" t="e">
        <f>VLOOKUP($A1026,#REF!,34,FALSE)</f>
        <v>#REF!</v>
      </c>
      <c r="C1026" s="39" t="str">
        <f t="shared" si="178"/>
        <v>unused_DDR_XM3_B5D1</v>
      </c>
      <c r="D1026" s="40" t="e">
        <f>IF(LEN(VLOOKUP($A1026,#REF!,8,FALSE)),LEFT(VLOOKUP($A1026,#REF!,8,FALSE),LEN(VLOOKUP($A1026,#REF!,8,FALSE))-2),"")</f>
        <v>#REF!</v>
      </c>
      <c r="E1026" s="41" t="e">
        <f>IF(LEN(VLOOKUP($A1026,#REF!,4,FALSE)),IF(INDEX(#REF!,MATCH($A1026,#REF!,0),1),LEFT(VLOOKUP($A1026,#REF!,4,FALSE),LEN(VLOOKUP($A1026,#REF!,4,FALSE))-2),CONCATENATE(LEFT(VLOOKUP($A1026,#REF!,4,FALSE),LEN(VLOOKUP($A1026,#REF!,4,FALSE))-2),"*")),"")</f>
        <v>#REF!</v>
      </c>
      <c r="F1026" s="42" t="e">
        <f>IF(LEN(VLOOKUP($A1026,#REF!,5,FALSE)),IF(INDEX(#REF!,MATCH($A1026,#REF!,0),2),LEFT(VLOOKUP($A1026,#REF!,5,FALSE),LEN(VLOOKUP($A1026,#REF!,5,FALSE))-2),CONCATENATE(LEFT(VLOOKUP($A1026,#REF!,5,FALSE),LEN(VLOOKUP($A1026,#REF!,5,FALSE))-2),"*")),"")</f>
        <v>#REF!</v>
      </c>
      <c r="G1026" s="42" t="e">
        <f>IF(LEN(VLOOKUP($A1026,#REF!,6,FALSE)),IF(INDEX(#REF!,MATCH($A1026,#REF!,0),3),LEFT(VLOOKUP($A1026,#REF!,6,FALSE),LEN(VLOOKUP($A1026,#REF!,6,FALSE))-2),CONCATENATE(LEFT(VLOOKUP($A1026,#REF!,6,FALSE),LEN(VLOOKUP($A1026,#REF!,6,FALSE))-2),"*")),"")</f>
        <v>#REF!</v>
      </c>
      <c r="H1026" s="43" t="e">
        <f>IF(LEN(VLOOKUP($A1026,#REF!,7,FALSE)),IF(INDEX(#REF!,MATCH($A1026,#REF!,0),4),LEFT(VLOOKUP($A1026,#REF!,7,FALSE),LEN(VLOOKUP($A1026,#REF!,7,FALSE))-2),CONCATENATE(LEFT(VLOOKUP($A1026,#REF!,7,FALSE),LEN(VLOOKUP($A1026,#REF!,7,FALSE))-2),"*")),"")</f>
        <v>#REF!</v>
      </c>
      <c r="I1026" s="54" t="e">
        <f>IF(LEN(VLOOKUP($A1026,#REF!,8,FALSE)),UPPER(RIGHT(VLOOKUP($A1026,#REF!,8,FALSE),1)),"")</f>
        <v>#REF!</v>
      </c>
      <c r="J1026" s="42" t="e">
        <f>IF(LEN(VLOOKUP($A1026,#REF!,4,FALSE)),UPPER(RIGHT(VLOOKUP($A1026,#REF!,4,FALSE),1)),"")</f>
        <v>#REF!</v>
      </c>
      <c r="K1026" s="42" t="e">
        <f>IF(LEN(VLOOKUP($A1026,#REF!,5,FALSE)),UPPER(RIGHT(VLOOKUP($A1026,#REF!,5,FALSE),1)),"")</f>
        <v>#REF!</v>
      </c>
      <c r="L1026" s="42" t="e">
        <f>IF(LEN(VLOOKUP($A1026,#REF!,6,FALSE)),UPPER(RIGHT(VLOOKUP($A1026,#REF!,6,FALSE),1)),"")</f>
        <v>#REF!</v>
      </c>
      <c r="M1026" s="43" t="e">
        <f>IF(LEN(VLOOKUP($A1026,#REF!,7,FALSE)),UPPER(RIGHT(VLOOKUP($A1026,#REF!,7,FALSE),1)),"")</f>
        <v>#REF!</v>
      </c>
      <c r="N1026" s="206"/>
      <c r="O1026" s="206"/>
      <c r="P1026" s="206"/>
      <c r="Q1026" s="206"/>
      <c r="R1026" s="206"/>
      <c r="S1026" s="63" t="e">
        <f>HLOOKUP("Device Tree Pin Name",#REF!,MATCH($A1026,#REF!,0),FALSE)</f>
        <v>#REF!</v>
      </c>
      <c r="T1026" s="47" t="e">
        <f>HLOOKUP("power rail",#REF!,MATCH($A1026,#REF!,0),FALSE)</f>
        <v>#REF!</v>
      </c>
      <c r="U1026" s="62" t="e">
        <f>HLOOKUP("Wake Capable",#REF!,MATCH($A1026,#REF!,0),FALSE)</f>
        <v>#REF!</v>
      </c>
      <c r="V1026" s="62" t="e">
        <f>HLOOKUP("Strap",#REF!,MATCH($A1026,#REF!,0),FALSE)</f>
        <v>#REF!</v>
      </c>
      <c r="W1026" s="62"/>
      <c r="X1026" s="62"/>
      <c r="Y1026" s="62"/>
      <c r="Z1026" s="47"/>
      <c r="AA1026" s="47" t="e">
        <f>HLOOKUP("Pad type",#REF!,MATCH($A1026,#REF!,0),FALSE)</f>
        <v>#REF!</v>
      </c>
      <c r="AB1026" s="63"/>
      <c r="AC1026" s="63" t="e">
        <f>HLOOKUP("POR Pin State",#REF!,MATCH($A1026,#REF!,0),FALSE)</f>
        <v>#REF!</v>
      </c>
      <c r="AD1026" s="207"/>
      <c r="AE1026" s="208"/>
      <c r="AF1026" s="208"/>
      <c r="AG1026" s="208"/>
      <c r="AH1026" s="209"/>
      <c r="AI1026" s="209"/>
      <c r="AJ1026" s="210"/>
      <c r="AK1026" s="210"/>
      <c r="AL1026" s="210"/>
      <c r="AM1026" s="210"/>
      <c r="AN1026" s="210"/>
      <c r="AO1026" s="210"/>
      <c r="AP1026" s="210"/>
      <c r="AQ1026" s="215" t="s">
        <v>2493</v>
      </c>
      <c r="AR1026" s="105"/>
      <c r="AS1026" s="105"/>
      <c r="AT1026" s="105"/>
      <c r="AU1026" s="105"/>
      <c r="AV1026" s="105"/>
      <c r="AW1026" s="105"/>
      <c r="AX1026" s="105"/>
      <c r="AY1026" s="105"/>
      <c r="AZ1026" s="105"/>
      <c r="BA1026" s="105"/>
      <c r="BB1026" s="218"/>
      <c r="BC1026" s="105"/>
      <c r="BD1026" s="250"/>
      <c r="BE1026" s="252" t="s">
        <v>2494</v>
      </c>
      <c r="BF1026" s="147" t="e">
        <f>VLOOKUP($A1026,#REF!,34,FALSE)</f>
        <v>#REF!</v>
      </c>
      <c r="BG1026" s="147" t="e">
        <f>VLOOKUP($A1026,#REF!,22,FALSE)</f>
        <v>#REF!</v>
      </c>
      <c r="BH1026" s="149"/>
    </row>
    <row r="1027" s="5" customFormat="1" ht="12.95" customHeight="1" spans="1:60">
      <c r="A1027" s="48" t="s">
        <v>2495</v>
      </c>
      <c r="B1027" s="38" t="e">
        <f>VLOOKUP($A1027,#REF!,34,FALSE)</f>
        <v>#REF!</v>
      </c>
      <c r="C1027" s="39" t="str">
        <f t="shared" si="178"/>
        <v>unused_DDR_XM3_B5D2</v>
      </c>
      <c r="D1027" s="40" t="e">
        <f>IF(LEN(VLOOKUP($A1027,#REF!,8,FALSE)),LEFT(VLOOKUP($A1027,#REF!,8,FALSE),LEN(VLOOKUP($A1027,#REF!,8,FALSE))-2),"")</f>
        <v>#REF!</v>
      </c>
      <c r="E1027" s="41" t="e">
        <f>IF(LEN(VLOOKUP($A1027,#REF!,4,FALSE)),IF(INDEX(#REF!,MATCH($A1027,#REF!,0),1),LEFT(VLOOKUP($A1027,#REF!,4,FALSE),LEN(VLOOKUP($A1027,#REF!,4,FALSE))-2),CONCATENATE(LEFT(VLOOKUP($A1027,#REF!,4,FALSE),LEN(VLOOKUP($A1027,#REF!,4,FALSE))-2),"*")),"")</f>
        <v>#REF!</v>
      </c>
      <c r="F1027" s="42" t="e">
        <f>IF(LEN(VLOOKUP($A1027,#REF!,5,FALSE)),IF(INDEX(#REF!,MATCH($A1027,#REF!,0),2),LEFT(VLOOKUP($A1027,#REF!,5,FALSE),LEN(VLOOKUP($A1027,#REF!,5,FALSE))-2),CONCATENATE(LEFT(VLOOKUP($A1027,#REF!,5,FALSE),LEN(VLOOKUP($A1027,#REF!,5,FALSE))-2),"*")),"")</f>
        <v>#REF!</v>
      </c>
      <c r="G1027" s="42" t="e">
        <f>IF(LEN(VLOOKUP($A1027,#REF!,6,FALSE)),IF(INDEX(#REF!,MATCH($A1027,#REF!,0),3),LEFT(VLOOKUP($A1027,#REF!,6,FALSE),LEN(VLOOKUP($A1027,#REF!,6,FALSE))-2),CONCATENATE(LEFT(VLOOKUP($A1027,#REF!,6,FALSE),LEN(VLOOKUP($A1027,#REF!,6,FALSE))-2),"*")),"")</f>
        <v>#REF!</v>
      </c>
      <c r="H1027" s="43" t="e">
        <f>IF(LEN(VLOOKUP($A1027,#REF!,7,FALSE)),IF(INDEX(#REF!,MATCH($A1027,#REF!,0),4),LEFT(VLOOKUP($A1027,#REF!,7,FALSE),LEN(VLOOKUP($A1027,#REF!,7,FALSE))-2),CONCATENATE(LEFT(VLOOKUP($A1027,#REF!,7,FALSE),LEN(VLOOKUP($A1027,#REF!,7,FALSE))-2),"*")),"")</f>
        <v>#REF!</v>
      </c>
      <c r="I1027" s="54" t="e">
        <f>IF(LEN(VLOOKUP($A1027,#REF!,8,FALSE)),UPPER(RIGHT(VLOOKUP($A1027,#REF!,8,FALSE),1)),"")</f>
        <v>#REF!</v>
      </c>
      <c r="J1027" s="42" t="e">
        <f>IF(LEN(VLOOKUP($A1027,#REF!,4,FALSE)),UPPER(RIGHT(VLOOKUP($A1027,#REF!,4,FALSE),1)),"")</f>
        <v>#REF!</v>
      </c>
      <c r="K1027" s="42" t="e">
        <f>IF(LEN(VLOOKUP($A1027,#REF!,5,FALSE)),UPPER(RIGHT(VLOOKUP($A1027,#REF!,5,FALSE),1)),"")</f>
        <v>#REF!</v>
      </c>
      <c r="L1027" s="42" t="e">
        <f>IF(LEN(VLOOKUP($A1027,#REF!,6,FALSE)),UPPER(RIGHT(VLOOKUP($A1027,#REF!,6,FALSE),1)),"")</f>
        <v>#REF!</v>
      </c>
      <c r="M1027" s="43" t="e">
        <f>IF(LEN(VLOOKUP($A1027,#REF!,7,FALSE)),UPPER(RIGHT(VLOOKUP($A1027,#REF!,7,FALSE),1)),"")</f>
        <v>#REF!</v>
      </c>
      <c r="N1027" s="206"/>
      <c r="O1027" s="206"/>
      <c r="P1027" s="206"/>
      <c r="Q1027" s="206"/>
      <c r="R1027" s="206"/>
      <c r="S1027" s="63" t="e">
        <f>HLOOKUP("Device Tree Pin Name",#REF!,MATCH($A1027,#REF!,0),FALSE)</f>
        <v>#REF!</v>
      </c>
      <c r="T1027" s="47" t="e">
        <f>HLOOKUP("power rail",#REF!,MATCH($A1027,#REF!,0),FALSE)</f>
        <v>#REF!</v>
      </c>
      <c r="U1027" s="62" t="e">
        <f>HLOOKUP("Wake Capable",#REF!,MATCH($A1027,#REF!,0),FALSE)</f>
        <v>#REF!</v>
      </c>
      <c r="V1027" s="62" t="e">
        <f>HLOOKUP("Strap",#REF!,MATCH($A1027,#REF!,0),FALSE)</f>
        <v>#REF!</v>
      </c>
      <c r="W1027" s="62"/>
      <c r="X1027" s="62"/>
      <c r="Y1027" s="62"/>
      <c r="Z1027" s="47"/>
      <c r="AA1027" s="47" t="e">
        <f>HLOOKUP("Pad type",#REF!,MATCH($A1027,#REF!,0),FALSE)</f>
        <v>#REF!</v>
      </c>
      <c r="AB1027" s="63"/>
      <c r="AC1027" s="63" t="e">
        <f>HLOOKUP("POR Pin State",#REF!,MATCH($A1027,#REF!,0),FALSE)</f>
        <v>#REF!</v>
      </c>
      <c r="AD1027" s="207"/>
      <c r="AE1027" s="208"/>
      <c r="AF1027" s="208"/>
      <c r="AG1027" s="208"/>
      <c r="AH1027" s="209"/>
      <c r="AI1027" s="209"/>
      <c r="AJ1027" s="210"/>
      <c r="AK1027" s="210"/>
      <c r="AL1027" s="210"/>
      <c r="AM1027" s="210"/>
      <c r="AN1027" s="210"/>
      <c r="AO1027" s="210"/>
      <c r="AP1027" s="210"/>
      <c r="AQ1027" s="215" t="s">
        <v>2496</v>
      </c>
      <c r="AR1027" s="105"/>
      <c r="AS1027" s="105"/>
      <c r="AT1027" s="105"/>
      <c r="AU1027" s="105"/>
      <c r="AV1027" s="105"/>
      <c r="AW1027" s="105"/>
      <c r="AX1027" s="105"/>
      <c r="AY1027" s="105"/>
      <c r="AZ1027" s="105"/>
      <c r="BA1027" s="105"/>
      <c r="BB1027" s="218"/>
      <c r="BC1027" s="105"/>
      <c r="BD1027" s="250"/>
      <c r="BE1027" s="252" t="s">
        <v>2497</v>
      </c>
      <c r="BF1027" s="147" t="e">
        <f>VLOOKUP($A1027,#REF!,34,FALSE)</f>
        <v>#REF!</v>
      </c>
      <c r="BG1027" s="147" t="e">
        <f>VLOOKUP($A1027,#REF!,22,FALSE)</f>
        <v>#REF!</v>
      </c>
      <c r="BH1027" s="149"/>
    </row>
    <row r="1028" s="5" customFormat="1" ht="12.95" customHeight="1" spans="1:60">
      <c r="A1028" s="48" t="s">
        <v>2498</v>
      </c>
      <c r="B1028" s="38" t="e">
        <f>VLOOKUP($A1028,#REF!,34,FALSE)</f>
        <v>#REF!</v>
      </c>
      <c r="C1028" s="39" t="str">
        <f t="shared" si="178"/>
        <v>unused_DDR_XM3_B5D3</v>
      </c>
      <c r="D1028" s="40" t="e">
        <f>IF(LEN(VLOOKUP($A1028,#REF!,8,FALSE)),LEFT(VLOOKUP($A1028,#REF!,8,FALSE),LEN(VLOOKUP($A1028,#REF!,8,FALSE))-2),"")</f>
        <v>#REF!</v>
      </c>
      <c r="E1028" s="41" t="e">
        <f>IF(LEN(VLOOKUP($A1028,#REF!,4,FALSE)),IF(INDEX(#REF!,MATCH($A1028,#REF!,0),1),LEFT(VLOOKUP($A1028,#REF!,4,FALSE),LEN(VLOOKUP($A1028,#REF!,4,FALSE))-2),CONCATENATE(LEFT(VLOOKUP($A1028,#REF!,4,FALSE),LEN(VLOOKUP($A1028,#REF!,4,FALSE))-2),"*")),"")</f>
        <v>#REF!</v>
      </c>
      <c r="F1028" s="42" t="e">
        <f>IF(LEN(VLOOKUP($A1028,#REF!,5,FALSE)),IF(INDEX(#REF!,MATCH($A1028,#REF!,0),2),LEFT(VLOOKUP($A1028,#REF!,5,FALSE),LEN(VLOOKUP($A1028,#REF!,5,FALSE))-2),CONCATENATE(LEFT(VLOOKUP($A1028,#REF!,5,FALSE),LEN(VLOOKUP($A1028,#REF!,5,FALSE))-2),"*")),"")</f>
        <v>#REF!</v>
      </c>
      <c r="G1028" s="42" t="e">
        <f>IF(LEN(VLOOKUP($A1028,#REF!,6,FALSE)),IF(INDEX(#REF!,MATCH($A1028,#REF!,0),3),LEFT(VLOOKUP($A1028,#REF!,6,FALSE),LEN(VLOOKUP($A1028,#REF!,6,FALSE))-2),CONCATENATE(LEFT(VLOOKUP($A1028,#REF!,6,FALSE),LEN(VLOOKUP($A1028,#REF!,6,FALSE))-2),"*")),"")</f>
        <v>#REF!</v>
      </c>
      <c r="H1028" s="43" t="e">
        <f>IF(LEN(VLOOKUP($A1028,#REF!,7,FALSE)),IF(INDEX(#REF!,MATCH($A1028,#REF!,0),4),LEFT(VLOOKUP($A1028,#REF!,7,FALSE),LEN(VLOOKUP($A1028,#REF!,7,FALSE))-2),CONCATENATE(LEFT(VLOOKUP($A1028,#REF!,7,FALSE),LEN(VLOOKUP($A1028,#REF!,7,FALSE))-2),"*")),"")</f>
        <v>#REF!</v>
      </c>
      <c r="I1028" s="54" t="e">
        <f>IF(LEN(VLOOKUP($A1028,#REF!,8,FALSE)),UPPER(RIGHT(VLOOKUP($A1028,#REF!,8,FALSE),1)),"")</f>
        <v>#REF!</v>
      </c>
      <c r="J1028" s="42" t="e">
        <f>IF(LEN(VLOOKUP($A1028,#REF!,4,FALSE)),UPPER(RIGHT(VLOOKUP($A1028,#REF!,4,FALSE),1)),"")</f>
        <v>#REF!</v>
      </c>
      <c r="K1028" s="42" t="e">
        <f>IF(LEN(VLOOKUP($A1028,#REF!,5,FALSE)),UPPER(RIGHT(VLOOKUP($A1028,#REF!,5,FALSE),1)),"")</f>
        <v>#REF!</v>
      </c>
      <c r="L1028" s="42" t="e">
        <f>IF(LEN(VLOOKUP($A1028,#REF!,6,FALSE)),UPPER(RIGHT(VLOOKUP($A1028,#REF!,6,FALSE),1)),"")</f>
        <v>#REF!</v>
      </c>
      <c r="M1028" s="43" t="e">
        <f>IF(LEN(VLOOKUP($A1028,#REF!,7,FALSE)),UPPER(RIGHT(VLOOKUP($A1028,#REF!,7,FALSE),1)),"")</f>
        <v>#REF!</v>
      </c>
      <c r="N1028" s="206"/>
      <c r="O1028" s="206"/>
      <c r="P1028" s="206"/>
      <c r="Q1028" s="206"/>
      <c r="R1028" s="206"/>
      <c r="S1028" s="63" t="e">
        <f>HLOOKUP("Device Tree Pin Name",#REF!,MATCH($A1028,#REF!,0),FALSE)</f>
        <v>#REF!</v>
      </c>
      <c r="T1028" s="47" t="e">
        <f>HLOOKUP("power rail",#REF!,MATCH($A1028,#REF!,0),FALSE)</f>
        <v>#REF!</v>
      </c>
      <c r="U1028" s="62" t="e">
        <f>HLOOKUP("Wake Capable",#REF!,MATCH($A1028,#REF!,0),FALSE)</f>
        <v>#REF!</v>
      </c>
      <c r="V1028" s="62" t="e">
        <f>HLOOKUP("Strap",#REF!,MATCH($A1028,#REF!,0),FALSE)</f>
        <v>#REF!</v>
      </c>
      <c r="W1028" s="62"/>
      <c r="X1028" s="62"/>
      <c r="Y1028" s="62"/>
      <c r="Z1028" s="47"/>
      <c r="AA1028" s="47" t="e">
        <f>HLOOKUP("Pad type",#REF!,MATCH($A1028,#REF!,0),FALSE)</f>
        <v>#REF!</v>
      </c>
      <c r="AB1028" s="63"/>
      <c r="AC1028" s="63" t="e">
        <f>HLOOKUP("POR Pin State",#REF!,MATCH($A1028,#REF!,0),FALSE)</f>
        <v>#REF!</v>
      </c>
      <c r="AD1028" s="207"/>
      <c r="AE1028" s="208"/>
      <c r="AF1028" s="208"/>
      <c r="AG1028" s="208"/>
      <c r="AH1028" s="209"/>
      <c r="AI1028" s="209"/>
      <c r="AJ1028" s="210"/>
      <c r="AK1028" s="210"/>
      <c r="AL1028" s="210"/>
      <c r="AM1028" s="210"/>
      <c r="AN1028" s="210"/>
      <c r="AO1028" s="210"/>
      <c r="AP1028" s="210"/>
      <c r="AQ1028" s="215" t="s">
        <v>2499</v>
      </c>
      <c r="AR1028" s="105"/>
      <c r="AS1028" s="105"/>
      <c r="AT1028" s="105"/>
      <c r="AU1028" s="105"/>
      <c r="AV1028" s="105"/>
      <c r="AW1028" s="105"/>
      <c r="AX1028" s="105"/>
      <c r="AY1028" s="105"/>
      <c r="AZ1028" s="105"/>
      <c r="BA1028" s="105"/>
      <c r="BB1028" s="218"/>
      <c r="BC1028" s="105"/>
      <c r="BD1028" s="250"/>
      <c r="BE1028" s="252" t="s">
        <v>2500</v>
      </c>
      <c r="BF1028" s="147" t="e">
        <f>VLOOKUP($A1028,#REF!,34,FALSE)</f>
        <v>#REF!</v>
      </c>
      <c r="BG1028" s="147" t="e">
        <f>VLOOKUP($A1028,#REF!,22,FALSE)</f>
        <v>#REF!</v>
      </c>
      <c r="BH1028" s="149"/>
    </row>
    <row r="1029" s="5" customFormat="1" ht="12.95" customHeight="1" spans="1:60">
      <c r="A1029" s="48" t="s">
        <v>2501</v>
      </c>
      <c r="B1029" s="38" t="e">
        <f>VLOOKUP($A1029,#REF!,34,FALSE)</f>
        <v>#REF!</v>
      </c>
      <c r="C1029" s="39" t="str">
        <f t="shared" si="178"/>
        <v>unused_DDR_XM3_B5D4</v>
      </c>
      <c r="D1029" s="40" t="e">
        <f>IF(LEN(VLOOKUP($A1029,#REF!,8,FALSE)),LEFT(VLOOKUP($A1029,#REF!,8,FALSE),LEN(VLOOKUP($A1029,#REF!,8,FALSE))-2),"")</f>
        <v>#REF!</v>
      </c>
      <c r="E1029" s="41" t="e">
        <f>IF(LEN(VLOOKUP($A1029,#REF!,4,FALSE)),IF(INDEX(#REF!,MATCH($A1029,#REF!,0),1),LEFT(VLOOKUP($A1029,#REF!,4,FALSE),LEN(VLOOKUP($A1029,#REF!,4,FALSE))-2),CONCATENATE(LEFT(VLOOKUP($A1029,#REF!,4,FALSE),LEN(VLOOKUP($A1029,#REF!,4,FALSE))-2),"*")),"")</f>
        <v>#REF!</v>
      </c>
      <c r="F1029" s="42" t="e">
        <f>IF(LEN(VLOOKUP($A1029,#REF!,5,FALSE)),IF(INDEX(#REF!,MATCH($A1029,#REF!,0),2),LEFT(VLOOKUP($A1029,#REF!,5,FALSE),LEN(VLOOKUP($A1029,#REF!,5,FALSE))-2),CONCATENATE(LEFT(VLOOKUP($A1029,#REF!,5,FALSE),LEN(VLOOKUP($A1029,#REF!,5,FALSE))-2),"*")),"")</f>
        <v>#REF!</v>
      </c>
      <c r="G1029" s="42" t="e">
        <f>IF(LEN(VLOOKUP($A1029,#REF!,6,FALSE)),IF(INDEX(#REF!,MATCH($A1029,#REF!,0),3),LEFT(VLOOKUP($A1029,#REF!,6,FALSE),LEN(VLOOKUP($A1029,#REF!,6,FALSE))-2),CONCATENATE(LEFT(VLOOKUP($A1029,#REF!,6,FALSE),LEN(VLOOKUP($A1029,#REF!,6,FALSE))-2),"*")),"")</f>
        <v>#REF!</v>
      </c>
      <c r="H1029" s="43" t="e">
        <f>IF(LEN(VLOOKUP($A1029,#REF!,7,FALSE)),IF(INDEX(#REF!,MATCH($A1029,#REF!,0),4),LEFT(VLOOKUP($A1029,#REF!,7,FALSE),LEN(VLOOKUP($A1029,#REF!,7,FALSE))-2),CONCATENATE(LEFT(VLOOKUP($A1029,#REF!,7,FALSE),LEN(VLOOKUP($A1029,#REF!,7,FALSE))-2),"*")),"")</f>
        <v>#REF!</v>
      </c>
      <c r="I1029" s="54" t="e">
        <f>IF(LEN(VLOOKUP($A1029,#REF!,8,FALSE)),UPPER(RIGHT(VLOOKUP($A1029,#REF!,8,FALSE),1)),"")</f>
        <v>#REF!</v>
      </c>
      <c r="J1029" s="42" t="e">
        <f>IF(LEN(VLOOKUP($A1029,#REF!,4,FALSE)),UPPER(RIGHT(VLOOKUP($A1029,#REF!,4,FALSE),1)),"")</f>
        <v>#REF!</v>
      </c>
      <c r="K1029" s="42" t="e">
        <f>IF(LEN(VLOOKUP($A1029,#REF!,5,FALSE)),UPPER(RIGHT(VLOOKUP($A1029,#REF!,5,FALSE),1)),"")</f>
        <v>#REF!</v>
      </c>
      <c r="L1029" s="42" t="e">
        <f>IF(LEN(VLOOKUP($A1029,#REF!,6,FALSE)),UPPER(RIGHT(VLOOKUP($A1029,#REF!,6,FALSE),1)),"")</f>
        <v>#REF!</v>
      </c>
      <c r="M1029" s="43" t="e">
        <f>IF(LEN(VLOOKUP($A1029,#REF!,7,FALSE)),UPPER(RIGHT(VLOOKUP($A1029,#REF!,7,FALSE),1)),"")</f>
        <v>#REF!</v>
      </c>
      <c r="N1029" s="206"/>
      <c r="O1029" s="206"/>
      <c r="P1029" s="206"/>
      <c r="Q1029" s="206"/>
      <c r="R1029" s="206"/>
      <c r="S1029" s="63" t="e">
        <f>HLOOKUP("Device Tree Pin Name",#REF!,MATCH($A1029,#REF!,0),FALSE)</f>
        <v>#REF!</v>
      </c>
      <c r="T1029" s="47" t="e">
        <f>HLOOKUP("power rail",#REF!,MATCH($A1029,#REF!,0),FALSE)</f>
        <v>#REF!</v>
      </c>
      <c r="U1029" s="62" t="e">
        <f>HLOOKUP("Wake Capable",#REF!,MATCH($A1029,#REF!,0),FALSE)</f>
        <v>#REF!</v>
      </c>
      <c r="V1029" s="62" t="e">
        <f>HLOOKUP("Strap",#REF!,MATCH($A1029,#REF!,0),FALSE)</f>
        <v>#REF!</v>
      </c>
      <c r="W1029" s="62"/>
      <c r="X1029" s="62"/>
      <c r="Y1029" s="62"/>
      <c r="Z1029" s="47"/>
      <c r="AA1029" s="47" t="e">
        <f>HLOOKUP("Pad type",#REF!,MATCH($A1029,#REF!,0),FALSE)</f>
        <v>#REF!</v>
      </c>
      <c r="AB1029" s="63"/>
      <c r="AC1029" s="63" t="e">
        <f>HLOOKUP("POR Pin State",#REF!,MATCH($A1029,#REF!,0),FALSE)</f>
        <v>#REF!</v>
      </c>
      <c r="AD1029" s="207"/>
      <c r="AE1029" s="208"/>
      <c r="AF1029" s="208"/>
      <c r="AG1029" s="208"/>
      <c r="AH1029" s="209"/>
      <c r="AI1029" s="209"/>
      <c r="AJ1029" s="210"/>
      <c r="AK1029" s="210"/>
      <c r="AL1029" s="210"/>
      <c r="AM1029" s="210"/>
      <c r="AN1029" s="210"/>
      <c r="AO1029" s="210"/>
      <c r="AP1029" s="210"/>
      <c r="AQ1029" s="215" t="s">
        <v>2502</v>
      </c>
      <c r="AR1029" s="105"/>
      <c r="AS1029" s="105"/>
      <c r="AT1029" s="105"/>
      <c r="AU1029" s="105"/>
      <c r="AV1029" s="105"/>
      <c r="AW1029" s="105"/>
      <c r="AX1029" s="105"/>
      <c r="AY1029" s="105"/>
      <c r="AZ1029" s="105"/>
      <c r="BA1029" s="105"/>
      <c r="BB1029" s="218"/>
      <c r="BC1029" s="105"/>
      <c r="BD1029" s="250"/>
      <c r="BE1029" s="252" t="s">
        <v>2503</v>
      </c>
      <c r="BF1029" s="147" t="e">
        <f>VLOOKUP($A1029,#REF!,34,FALSE)</f>
        <v>#REF!</v>
      </c>
      <c r="BG1029" s="147" t="e">
        <f>VLOOKUP($A1029,#REF!,22,FALSE)</f>
        <v>#REF!</v>
      </c>
      <c r="BH1029" s="149"/>
    </row>
    <row r="1030" s="5" customFormat="1" ht="12.95" customHeight="1" spans="1:60">
      <c r="A1030" s="48" t="s">
        <v>2504</v>
      </c>
      <c r="B1030" s="38" t="e">
        <f>VLOOKUP($A1030,#REF!,34,FALSE)</f>
        <v>#REF!</v>
      </c>
      <c r="C1030" s="39" t="str">
        <f t="shared" si="178"/>
        <v>unused_DDR_XM3_B5D5</v>
      </c>
      <c r="D1030" s="40" t="e">
        <f>IF(LEN(VLOOKUP($A1030,#REF!,8,FALSE)),LEFT(VLOOKUP($A1030,#REF!,8,FALSE),LEN(VLOOKUP($A1030,#REF!,8,FALSE))-2),"")</f>
        <v>#REF!</v>
      </c>
      <c r="E1030" s="41" t="e">
        <f>IF(LEN(VLOOKUP($A1030,#REF!,4,FALSE)),IF(INDEX(#REF!,MATCH($A1030,#REF!,0),1),LEFT(VLOOKUP($A1030,#REF!,4,FALSE),LEN(VLOOKUP($A1030,#REF!,4,FALSE))-2),CONCATENATE(LEFT(VLOOKUP($A1030,#REF!,4,FALSE),LEN(VLOOKUP($A1030,#REF!,4,FALSE))-2),"*")),"")</f>
        <v>#REF!</v>
      </c>
      <c r="F1030" s="42" t="e">
        <f>IF(LEN(VLOOKUP($A1030,#REF!,5,FALSE)),IF(INDEX(#REF!,MATCH($A1030,#REF!,0),2),LEFT(VLOOKUP($A1030,#REF!,5,FALSE),LEN(VLOOKUP($A1030,#REF!,5,FALSE))-2),CONCATENATE(LEFT(VLOOKUP($A1030,#REF!,5,FALSE),LEN(VLOOKUP($A1030,#REF!,5,FALSE))-2),"*")),"")</f>
        <v>#REF!</v>
      </c>
      <c r="G1030" s="42" t="e">
        <f>IF(LEN(VLOOKUP($A1030,#REF!,6,FALSE)),IF(INDEX(#REF!,MATCH($A1030,#REF!,0),3),LEFT(VLOOKUP($A1030,#REF!,6,FALSE),LEN(VLOOKUP($A1030,#REF!,6,FALSE))-2),CONCATENATE(LEFT(VLOOKUP($A1030,#REF!,6,FALSE),LEN(VLOOKUP($A1030,#REF!,6,FALSE))-2),"*")),"")</f>
        <v>#REF!</v>
      </c>
      <c r="H1030" s="43" t="e">
        <f>IF(LEN(VLOOKUP($A1030,#REF!,7,FALSE)),IF(INDEX(#REF!,MATCH($A1030,#REF!,0),4),LEFT(VLOOKUP($A1030,#REF!,7,FALSE),LEN(VLOOKUP($A1030,#REF!,7,FALSE))-2),CONCATENATE(LEFT(VLOOKUP($A1030,#REF!,7,FALSE),LEN(VLOOKUP($A1030,#REF!,7,FALSE))-2),"*")),"")</f>
        <v>#REF!</v>
      </c>
      <c r="I1030" s="54" t="e">
        <f>IF(LEN(VLOOKUP($A1030,#REF!,8,FALSE)),UPPER(RIGHT(VLOOKUP($A1030,#REF!,8,FALSE),1)),"")</f>
        <v>#REF!</v>
      </c>
      <c r="J1030" s="42" t="e">
        <f>IF(LEN(VLOOKUP($A1030,#REF!,4,FALSE)),UPPER(RIGHT(VLOOKUP($A1030,#REF!,4,FALSE),1)),"")</f>
        <v>#REF!</v>
      </c>
      <c r="K1030" s="42" t="e">
        <f>IF(LEN(VLOOKUP($A1030,#REF!,5,FALSE)),UPPER(RIGHT(VLOOKUP($A1030,#REF!,5,FALSE),1)),"")</f>
        <v>#REF!</v>
      </c>
      <c r="L1030" s="42" t="e">
        <f>IF(LEN(VLOOKUP($A1030,#REF!,6,FALSE)),UPPER(RIGHT(VLOOKUP($A1030,#REF!,6,FALSE),1)),"")</f>
        <v>#REF!</v>
      </c>
      <c r="M1030" s="43" t="e">
        <f>IF(LEN(VLOOKUP($A1030,#REF!,7,FALSE)),UPPER(RIGHT(VLOOKUP($A1030,#REF!,7,FALSE),1)),"")</f>
        <v>#REF!</v>
      </c>
      <c r="N1030" s="206"/>
      <c r="O1030" s="206"/>
      <c r="P1030" s="206"/>
      <c r="Q1030" s="206"/>
      <c r="R1030" s="206"/>
      <c r="S1030" s="63" t="e">
        <f>HLOOKUP("Device Tree Pin Name",#REF!,MATCH($A1030,#REF!,0),FALSE)</f>
        <v>#REF!</v>
      </c>
      <c r="T1030" s="47" t="e">
        <f>HLOOKUP("power rail",#REF!,MATCH($A1030,#REF!,0),FALSE)</f>
        <v>#REF!</v>
      </c>
      <c r="U1030" s="62" t="e">
        <f>HLOOKUP("Wake Capable",#REF!,MATCH($A1030,#REF!,0),FALSE)</f>
        <v>#REF!</v>
      </c>
      <c r="V1030" s="62" t="e">
        <f>HLOOKUP("Strap",#REF!,MATCH($A1030,#REF!,0),FALSE)</f>
        <v>#REF!</v>
      </c>
      <c r="W1030" s="62"/>
      <c r="X1030" s="62"/>
      <c r="Y1030" s="62"/>
      <c r="Z1030" s="47"/>
      <c r="AA1030" s="47" t="e">
        <f>HLOOKUP("Pad type",#REF!,MATCH($A1030,#REF!,0),FALSE)</f>
        <v>#REF!</v>
      </c>
      <c r="AB1030" s="63"/>
      <c r="AC1030" s="63" t="e">
        <f>HLOOKUP("POR Pin State",#REF!,MATCH($A1030,#REF!,0),FALSE)</f>
        <v>#REF!</v>
      </c>
      <c r="AD1030" s="207"/>
      <c r="AE1030" s="208"/>
      <c r="AF1030" s="208"/>
      <c r="AG1030" s="208"/>
      <c r="AH1030" s="209"/>
      <c r="AI1030" s="209"/>
      <c r="AJ1030" s="210"/>
      <c r="AK1030" s="210"/>
      <c r="AL1030" s="210"/>
      <c r="AM1030" s="210"/>
      <c r="AN1030" s="210"/>
      <c r="AO1030" s="210"/>
      <c r="AP1030" s="210"/>
      <c r="AQ1030" s="215" t="s">
        <v>2505</v>
      </c>
      <c r="AR1030" s="105"/>
      <c r="AS1030" s="105"/>
      <c r="AT1030" s="105"/>
      <c r="AU1030" s="105"/>
      <c r="AV1030" s="105"/>
      <c r="AW1030" s="105"/>
      <c r="AX1030" s="105"/>
      <c r="AY1030" s="105"/>
      <c r="AZ1030" s="105"/>
      <c r="BA1030" s="105"/>
      <c r="BB1030" s="218"/>
      <c r="BC1030" s="105"/>
      <c r="BD1030" s="250"/>
      <c r="BE1030" s="252" t="s">
        <v>2506</v>
      </c>
      <c r="BF1030" s="147" t="e">
        <f>VLOOKUP($A1030,#REF!,34,FALSE)</f>
        <v>#REF!</v>
      </c>
      <c r="BG1030" s="147" t="e">
        <f>VLOOKUP($A1030,#REF!,22,FALSE)</f>
        <v>#REF!</v>
      </c>
      <c r="BH1030" s="149"/>
    </row>
    <row r="1031" s="5" customFormat="1" ht="12.95" customHeight="1" spans="1:60">
      <c r="A1031" s="10" t="s">
        <v>2507</v>
      </c>
      <c r="B1031" s="38" t="e">
        <f>VLOOKUP($A1031,#REF!,34,FALSE)</f>
        <v>#REF!</v>
      </c>
      <c r="C1031" s="39" t="str">
        <f t="shared" si="178"/>
        <v>unused_DDR_XM3_B5D6</v>
      </c>
      <c r="D1031" s="40" t="e">
        <f>IF(LEN(VLOOKUP($A1031,#REF!,8,FALSE)),LEFT(VLOOKUP($A1031,#REF!,8,FALSE),LEN(VLOOKUP($A1031,#REF!,8,FALSE))-2),"")</f>
        <v>#REF!</v>
      </c>
      <c r="E1031" s="41" t="e">
        <f>IF(LEN(VLOOKUP($A1031,#REF!,4,FALSE)),IF(INDEX(#REF!,MATCH($A1031,#REF!,0),1),LEFT(VLOOKUP($A1031,#REF!,4,FALSE),LEN(VLOOKUP($A1031,#REF!,4,FALSE))-2),CONCATENATE(LEFT(VLOOKUP($A1031,#REF!,4,FALSE),LEN(VLOOKUP($A1031,#REF!,4,FALSE))-2),"*")),"")</f>
        <v>#REF!</v>
      </c>
      <c r="F1031" s="42" t="e">
        <f>IF(LEN(VLOOKUP($A1031,#REF!,5,FALSE)),IF(INDEX(#REF!,MATCH($A1031,#REF!,0),2),LEFT(VLOOKUP($A1031,#REF!,5,FALSE),LEN(VLOOKUP($A1031,#REF!,5,FALSE))-2),CONCATENATE(LEFT(VLOOKUP($A1031,#REF!,5,FALSE),LEN(VLOOKUP($A1031,#REF!,5,FALSE))-2),"*")),"")</f>
        <v>#REF!</v>
      </c>
      <c r="G1031" s="42" t="e">
        <f>IF(LEN(VLOOKUP($A1031,#REF!,6,FALSE)),IF(INDEX(#REF!,MATCH($A1031,#REF!,0),3),LEFT(VLOOKUP($A1031,#REF!,6,FALSE),LEN(VLOOKUP($A1031,#REF!,6,FALSE))-2),CONCATENATE(LEFT(VLOOKUP($A1031,#REF!,6,FALSE),LEN(VLOOKUP($A1031,#REF!,6,FALSE))-2),"*")),"")</f>
        <v>#REF!</v>
      </c>
      <c r="H1031" s="43" t="e">
        <f>IF(LEN(VLOOKUP($A1031,#REF!,7,FALSE)),IF(INDEX(#REF!,MATCH($A1031,#REF!,0),4),LEFT(VLOOKUP($A1031,#REF!,7,FALSE),LEN(VLOOKUP($A1031,#REF!,7,FALSE))-2),CONCATENATE(LEFT(VLOOKUP($A1031,#REF!,7,FALSE),LEN(VLOOKUP($A1031,#REF!,7,FALSE))-2),"*")),"")</f>
        <v>#REF!</v>
      </c>
      <c r="I1031" s="54" t="e">
        <f>IF(LEN(VLOOKUP($A1031,#REF!,8,FALSE)),UPPER(RIGHT(VLOOKUP($A1031,#REF!,8,FALSE),1)),"")</f>
        <v>#REF!</v>
      </c>
      <c r="J1031" s="42" t="e">
        <f>IF(LEN(VLOOKUP($A1031,#REF!,4,FALSE)),UPPER(RIGHT(VLOOKUP($A1031,#REF!,4,FALSE),1)),"")</f>
        <v>#REF!</v>
      </c>
      <c r="K1031" s="42" t="e">
        <f>IF(LEN(VLOOKUP($A1031,#REF!,5,FALSE)),UPPER(RIGHT(VLOOKUP($A1031,#REF!,5,FALSE),1)),"")</f>
        <v>#REF!</v>
      </c>
      <c r="L1031" s="42" t="e">
        <f>IF(LEN(VLOOKUP($A1031,#REF!,6,FALSE)),UPPER(RIGHT(VLOOKUP($A1031,#REF!,6,FALSE),1)),"")</f>
        <v>#REF!</v>
      </c>
      <c r="M1031" s="43" t="e">
        <f>IF(LEN(VLOOKUP($A1031,#REF!,7,FALSE)),UPPER(RIGHT(VLOOKUP($A1031,#REF!,7,FALSE),1)),"")</f>
        <v>#REF!</v>
      </c>
      <c r="N1031" s="206"/>
      <c r="O1031" s="206"/>
      <c r="P1031" s="206"/>
      <c r="Q1031" s="206"/>
      <c r="R1031" s="206"/>
      <c r="S1031" s="63" t="e">
        <f>HLOOKUP("Device Tree Pin Name",#REF!,MATCH($A1031,#REF!,0),FALSE)</f>
        <v>#REF!</v>
      </c>
      <c r="T1031" s="47" t="e">
        <f>HLOOKUP("power rail",#REF!,MATCH($A1031,#REF!,0),FALSE)</f>
        <v>#REF!</v>
      </c>
      <c r="U1031" s="62" t="e">
        <f>HLOOKUP("Wake Capable",#REF!,MATCH($A1031,#REF!,0),FALSE)</f>
        <v>#REF!</v>
      </c>
      <c r="V1031" s="62" t="e">
        <f>HLOOKUP("Strap",#REF!,MATCH($A1031,#REF!,0),FALSE)</f>
        <v>#REF!</v>
      </c>
      <c r="W1031" s="62"/>
      <c r="X1031" s="62"/>
      <c r="Y1031" s="62"/>
      <c r="Z1031" s="47"/>
      <c r="AA1031" s="47" t="e">
        <f>HLOOKUP("Pad type",#REF!,MATCH($A1031,#REF!,0),FALSE)</f>
        <v>#REF!</v>
      </c>
      <c r="AB1031" s="63"/>
      <c r="AC1031" s="63" t="e">
        <f>HLOOKUP("POR Pin State",#REF!,MATCH($A1031,#REF!,0),FALSE)</f>
        <v>#REF!</v>
      </c>
      <c r="AD1031" s="207"/>
      <c r="AE1031" s="208"/>
      <c r="AF1031" s="208"/>
      <c r="AG1031" s="208"/>
      <c r="AH1031" s="209"/>
      <c r="AI1031" s="209"/>
      <c r="AJ1031" s="210"/>
      <c r="AK1031" s="210"/>
      <c r="AL1031" s="210"/>
      <c r="AM1031" s="210"/>
      <c r="AN1031" s="210"/>
      <c r="AO1031" s="210"/>
      <c r="AP1031" s="210"/>
      <c r="AQ1031" s="215" t="s">
        <v>2508</v>
      </c>
      <c r="AR1031" s="105"/>
      <c r="AS1031" s="105"/>
      <c r="AT1031" s="105"/>
      <c r="AU1031" s="105"/>
      <c r="AV1031" s="105"/>
      <c r="AW1031" s="105"/>
      <c r="AX1031" s="105"/>
      <c r="AY1031" s="105"/>
      <c r="AZ1031" s="105"/>
      <c r="BA1031" s="105"/>
      <c r="BB1031" s="218"/>
      <c r="BC1031" s="105"/>
      <c r="BD1031" s="250"/>
      <c r="BE1031" s="252" t="s">
        <v>2509</v>
      </c>
      <c r="BF1031" s="147" t="e">
        <f>VLOOKUP($A1031,#REF!,34,FALSE)</f>
        <v>#REF!</v>
      </c>
      <c r="BG1031" s="147" t="e">
        <f>VLOOKUP($A1031,#REF!,22,FALSE)</f>
        <v>#REF!</v>
      </c>
      <c r="BH1031" s="149"/>
    </row>
    <row r="1032" s="5" customFormat="1" ht="12.95" customHeight="1" spans="1:60">
      <c r="A1032" s="10" t="s">
        <v>2510</v>
      </c>
      <c r="B1032" s="38" t="e">
        <f>VLOOKUP($A1032,#REF!,34,FALSE)</f>
        <v>#REF!</v>
      </c>
      <c r="C1032" s="39" t="str">
        <f t="shared" si="178"/>
        <v>unused_DDR_XM3_B5D7</v>
      </c>
      <c r="D1032" s="40" t="e">
        <f>IF(LEN(VLOOKUP($A1032,#REF!,8,FALSE)),LEFT(VLOOKUP($A1032,#REF!,8,FALSE),LEN(VLOOKUP($A1032,#REF!,8,FALSE))-2),"")</f>
        <v>#REF!</v>
      </c>
      <c r="E1032" s="41" t="e">
        <f>IF(LEN(VLOOKUP($A1032,#REF!,4,FALSE)),IF(INDEX(#REF!,MATCH($A1032,#REF!,0),1),LEFT(VLOOKUP($A1032,#REF!,4,FALSE),LEN(VLOOKUP($A1032,#REF!,4,FALSE))-2),CONCATENATE(LEFT(VLOOKUP($A1032,#REF!,4,FALSE),LEN(VLOOKUP($A1032,#REF!,4,FALSE))-2),"*")),"")</f>
        <v>#REF!</v>
      </c>
      <c r="F1032" s="42" t="e">
        <f>IF(LEN(VLOOKUP($A1032,#REF!,5,FALSE)),IF(INDEX(#REF!,MATCH($A1032,#REF!,0),2),LEFT(VLOOKUP($A1032,#REF!,5,FALSE),LEN(VLOOKUP($A1032,#REF!,5,FALSE))-2),CONCATENATE(LEFT(VLOOKUP($A1032,#REF!,5,FALSE),LEN(VLOOKUP($A1032,#REF!,5,FALSE))-2),"*")),"")</f>
        <v>#REF!</v>
      </c>
      <c r="G1032" s="42" t="e">
        <f>IF(LEN(VLOOKUP($A1032,#REF!,6,FALSE)),IF(INDEX(#REF!,MATCH($A1032,#REF!,0),3),LEFT(VLOOKUP($A1032,#REF!,6,FALSE),LEN(VLOOKUP($A1032,#REF!,6,FALSE))-2),CONCATENATE(LEFT(VLOOKUP($A1032,#REF!,6,FALSE),LEN(VLOOKUP($A1032,#REF!,6,FALSE))-2),"*")),"")</f>
        <v>#REF!</v>
      </c>
      <c r="H1032" s="43" t="e">
        <f>IF(LEN(VLOOKUP($A1032,#REF!,7,FALSE)),IF(INDEX(#REF!,MATCH($A1032,#REF!,0),4),LEFT(VLOOKUP($A1032,#REF!,7,FALSE),LEN(VLOOKUP($A1032,#REF!,7,FALSE))-2),CONCATENATE(LEFT(VLOOKUP($A1032,#REF!,7,FALSE),LEN(VLOOKUP($A1032,#REF!,7,FALSE))-2),"*")),"")</f>
        <v>#REF!</v>
      </c>
      <c r="I1032" s="54" t="e">
        <f>IF(LEN(VLOOKUP($A1032,#REF!,8,FALSE)),UPPER(RIGHT(VLOOKUP($A1032,#REF!,8,FALSE),1)),"")</f>
        <v>#REF!</v>
      </c>
      <c r="J1032" s="42" t="e">
        <f>IF(LEN(VLOOKUP($A1032,#REF!,4,FALSE)),UPPER(RIGHT(VLOOKUP($A1032,#REF!,4,FALSE),1)),"")</f>
        <v>#REF!</v>
      </c>
      <c r="K1032" s="42" t="e">
        <f>IF(LEN(VLOOKUP($A1032,#REF!,5,FALSE)),UPPER(RIGHT(VLOOKUP($A1032,#REF!,5,FALSE),1)),"")</f>
        <v>#REF!</v>
      </c>
      <c r="L1032" s="42" t="e">
        <f>IF(LEN(VLOOKUP($A1032,#REF!,6,FALSE)),UPPER(RIGHT(VLOOKUP($A1032,#REF!,6,FALSE),1)),"")</f>
        <v>#REF!</v>
      </c>
      <c r="M1032" s="43" t="e">
        <f>IF(LEN(VLOOKUP($A1032,#REF!,7,FALSE)),UPPER(RIGHT(VLOOKUP($A1032,#REF!,7,FALSE),1)),"")</f>
        <v>#REF!</v>
      </c>
      <c r="N1032" s="206"/>
      <c r="O1032" s="206"/>
      <c r="P1032" s="206"/>
      <c r="Q1032" s="206"/>
      <c r="R1032" s="206"/>
      <c r="S1032" s="63" t="e">
        <f>HLOOKUP("Device Tree Pin Name",#REF!,MATCH($A1032,#REF!,0),FALSE)</f>
        <v>#REF!</v>
      </c>
      <c r="T1032" s="47" t="e">
        <f>HLOOKUP("power rail",#REF!,MATCH($A1032,#REF!,0),FALSE)</f>
        <v>#REF!</v>
      </c>
      <c r="U1032" s="62" t="e">
        <f>HLOOKUP("Wake Capable",#REF!,MATCH($A1032,#REF!,0),FALSE)</f>
        <v>#REF!</v>
      </c>
      <c r="V1032" s="62" t="e">
        <f>HLOOKUP("Strap",#REF!,MATCH($A1032,#REF!,0),FALSE)</f>
        <v>#REF!</v>
      </c>
      <c r="W1032" s="62"/>
      <c r="X1032" s="62"/>
      <c r="Y1032" s="62"/>
      <c r="Z1032" s="47"/>
      <c r="AA1032" s="47" t="e">
        <f>HLOOKUP("Pad type",#REF!,MATCH($A1032,#REF!,0),FALSE)</f>
        <v>#REF!</v>
      </c>
      <c r="AB1032" s="63"/>
      <c r="AC1032" s="63" t="e">
        <f>HLOOKUP("POR Pin State",#REF!,MATCH($A1032,#REF!,0),FALSE)</f>
        <v>#REF!</v>
      </c>
      <c r="AD1032" s="207"/>
      <c r="AE1032" s="208"/>
      <c r="AF1032" s="208"/>
      <c r="AG1032" s="208"/>
      <c r="AH1032" s="209"/>
      <c r="AI1032" s="209"/>
      <c r="AJ1032" s="210"/>
      <c r="AK1032" s="210"/>
      <c r="AL1032" s="210"/>
      <c r="AM1032" s="210"/>
      <c r="AN1032" s="210"/>
      <c r="AO1032" s="210"/>
      <c r="AP1032" s="210"/>
      <c r="AQ1032" s="215" t="s">
        <v>2511</v>
      </c>
      <c r="AR1032" s="105"/>
      <c r="AS1032" s="105"/>
      <c r="AT1032" s="105"/>
      <c r="AU1032" s="105"/>
      <c r="AV1032" s="105"/>
      <c r="AW1032" s="105"/>
      <c r="AX1032" s="105"/>
      <c r="AY1032" s="105"/>
      <c r="AZ1032" s="105"/>
      <c r="BA1032" s="105"/>
      <c r="BB1032" s="218"/>
      <c r="BC1032" s="105"/>
      <c r="BD1032" s="250"/>
      <c r="BE1032" s="252" t="s">
        <v>2512</v>
      </c>
      <c r="BF1032" s="147" t="e">
        <f>VLOOKUP($A1032,#REF!,34,FALSE)</f>
        <v>#REF!</v>
      </c>
      <c r="BG1032" s="147" t="e">
        <f>VLOOKUP($A1032,#REF!,22,FALSE)</f>
        <v>#REF!</v>
      </c>
      <c r="BH1032" s="149"/>
    </row>
    <row r="1033" s="5" customFormat="1" ht="12.95" customHeight="1" spans="1:60">
      <c r="A1033" s="48" t="s">
        <v>2513</v>
      </c>
      <c r="B1033" s="38" t="e">
        <f>VLOOKUP($A1033,#REF!,34,FALSE)</f>
        <v>#REF!</v>
      </c>
      <c r="C1033" s="39" t="str">
        <f t="shared" si="178"/>
        <v>unused_DDR_XM3_B5DMI</v>
      </c>
      <c r="D1033" s="40" t="e">
        <f>IF(LEN(VLOOKUP($A1033,#REF!,8,FALSE)),LEFT(VLOOKUP($A1033,#REF!,8,FALSE),LEN(VLOOKUP($A1033,#REF!,8,FALSE))-2),"")</f>
        <v>#REF!</v>
      </c>
      <c r="E1033" s="41" t="e">
        <f>IF(LEN(VLOOKUP($A1033,#REF!,4,FALSE)),IF(INDEX(#REF!,MATCH($A1033,#REF!,0),1),LEFT(VLOOKUP($A1033,#REF!,4,FALSE),LEN(VLOOKUP($A1033,#REF!,4,FALSE))-2),CONCATENATE(LEFT(VLOOKUP($A1033,#REF!,4,FALSE),LEN(VLOOKUP($A1033,#REF!,4,FALSE))-2),"*")),"")</f>
        <v>#REF!</v>
      </c>
      <c r="F1033" s="42" t="e">
        <f>IF(LEN(VLOOKUP($A1033,#REF!,5,FALSE)),IF(INDEX(#REF!,MATCH($A1033,#REF!,0),2),LEFT(VLOOKUP($A1033,#REF!,5,FALSE),LEN(VLOOKUP($A1033,#REF!,5,FALSE))-2),CONCATENATE(LEFT(VLOOKUP($A1033,#REF!,5,FALSE),LEN(VLOOKUP($A1033,#REF!,5,FALSE))-2),"*")),"")</f>
        <v>#REF!</v>
      </c>
      <c r="G1033" s="42" t="e">
        <f>IF(LEN(VLOOKUP($A1033,#REF!,6,FALSE)),IF(INDEX(#REF!,MATCH($A1033,#REF!,0),3),LEFT(VLOOKUP($A1033,#REF!,6,FALSE),LEN(VLOOKUP($A1033,#REF!,6,FALSE))-2),CONCATENATE(LEFT(VLOOKUP($A1033,#REF!,6,FALSE),LEN(VLOOKUP($A1033,#REF!,6,FALSE))-2),"*")),"")</f>
        <v>#REF!</v>
      </c>
      <c r="H1033" s="43" t="e">
        <f>IF(LEN(VLOOKUP($A1033,#REF!,7,FALSE)),IF(INDEX(#REF!,MATCH($A1033,#REF!,0),4),LEFT(VLOOKUP($A1033,#REF!,7,FALSE),LEN(VLOOKUP($A1033,#REF!,7,FALSE))-2),CONCATENATE(LEFT(VLOOKUP($A1033,#REF!,7,FALSE),LEN(VLOOKUP($A1033,#REF!,7,FALSE))-2),"*")),"")</f>
        <v>#REF!</v>
      </c>
      <c r="I1033" s="54" t="e">
        <f>IF(LEN(VLOOKUP($A1033,#REF!,8,FALSE)),UPPER(RIGHT(VLOOKUP($A1033,#REF!,8,FALSE),1)),"")</f>
        <v>#REF!</v>
      </c>
      <c r="J1033" s="42" t="e">
        <f>IF(LEN(VLOOKUP($A1033,#REF!,4,FALSE)),UPPER(RIGHT(VLOOKUP($A1033,#REF!,4,FALSE),1)),"")</f>
        <v>#REF!</v>
      </c>
      <c r="K1033" s="42" t="e">
        <f>IF(LEN(VLOOKUP($A1033,#REF!,5,FALSE)),UPPER(RIGHT(VLOOKUP($A1033,#REF!,5,FALSE),1)),"")</f>
        <v>#REF!</v>
      </c>
      <c r="L1033" s="42" t="e">
        <f>IF(LEN(VLOOKUP($A1033,#REF!,6,FALSE)),UPPER(RIGHT(VLOOKUP($A1033,#REF!,6,FALSE),1)),"")</f>
        <v>#REF!</v>
      </c>
      <c r="M1033" s="43" t="e">
        <f>IF(LEN(VLOOKUP($A1033,#REF!,7,FALSE)),UPPER(RIGHT(VLOOKUP($A1033,#REF!,7,FALSE),1)),"")</f>
        <v>#REF!</v>
      </c>
      <c r="N1033" s="206"/>
      <c r="O1033" s="206"/>
      <c r="P1033" s="206"/>
      <c r="Q1033" s="206"/>
      <c r="R1033" s="206"/>
      <c r="S1033" s="63" t="e">
        <f>HLOOKUP("Device Tree Pin Name",#REF!,MATCH($A1033,#REF!,0),FALSE)</f>
        <v>#REF!</v>
      </c>
      <c r="T1033" s="47" t="e">
        <f>HLOOKUP("power rail",#REF!,MATCH($A1033,#REF!,0),FALSE)</f>
        <v>#REF!</v>
      </c>
      <c r="U1033" s="62" t="e">
        <f>HLOOKUP("Wake Capable",#REF!,MATCH($A1033,#REF!,0),FALSE)</f>
        <v>#REF!</v>
      </c>
      <c r="V1033" s="62" t="e">
        <f>HLOOKUP("Strap",#REF!,MATCH($A1033,#REF!,0),FALSE)</f>
        <v>#REF!</v>
      </c>
      <c r="W1033" s="62"/>
      <c r="X1033" s="62"/>
      <c r="Y1033" s="62"/>
      <c r="Z1033" s="47"/>
      <c r="AA1033" s="47" t="e">
        <f>HLOOKUP("Pad type",#REF!,MATCH($A1033,#REF!,0),FALSE)</f>
        <v>#REF!</v>
      </c>
      <c r="AB1033" s="63"/>
      <c r="AC1033" s="63" t="e">
        <f>HLOOKUP("POR Pin State",#REF!,MATCH($A1033,#REF!,0),FALSE)</f>
        <v>#REF!</v>
      </c>
      <c r="AD1033" s="207"/>
      <c r="AE1033" s="208"/>
      <c r="AF1033" s="208"/>
      <c r="AG1033" s="208"/>
      <c r="AH1033" s="209"/>
      <c r="AI1033" s="209"/>
      <c r="AJ1033" s="210"/>
      <c r="AK1033" s="210"/>
      <c r="AL1033" s="210"/>
      <c r="AM1033" s="210"/>
      <c r="AN1033" s="210"/>
      <c r="AO1033" s="210"/>
      <c r="AP1033" s="210"/>
      <c r="AQ1033" s="215" t="s">
        <v>2513</v>
      </c>
      <c r="AR1033" s="105"/>
      <c r="AS1033" s="105"/>
      <c r="AT1033" s="105"/>
      <c r="AU1033" s="105"/>
      <c r="AV1033" s="105"/>
      <c r="AW1033" s="105"/>
      <c r="AX1033" s="105"/>
      <c r="AY1033" s="105"/>
      <c r="AZ1033" s="105"/>
      <c r="BA1033" s="105"/>
      <c r="BB1033" s="218"/>
      <c r="BC1033" s="105"/>
      <c r="BD1033" s="250"/>
      <c r="BE1033" s="252" t="s">
        <v>2514</v>
      </c>
      <c r="BF1033" s="147" t="e">
        <f>VLOOKUP($A1033,#REF!,34,FALSE)</f>
        <v>#REF!</v>
      </c>
      <c r="BG1033" s="147" t="e">
        <f>VLOOKUP($A1033,#REF!,22,FALSE)</f>
        <v>#REF!</v>
      </c>
      <c r="BH1033" s="149"/>
    </row>
    <row r="1034" s="5" customFormat="1" ht="12.95" customHeight="1" spans="1:60">
      <c r="A1034" s="48" t="s">
        <v>2515</v>
      </c>
      <c r="B1034" s="38" t="e">
        <f>VLOOKUP($A1034,#REF!,34,FALSE)</f>
        <v>#REF!</v>
      </c>
      <c r="C1034" s="39" t="str">
        <f t="shared" si="178"/>
        <v>unused_DDR_XM3_B5WCK_P</v>
      </c>
      <c r="D1034" s="40" t="e">
        <f>IF(LEN(VLOOKUP($A1034,#REF!,8,FALSE)),LEFT(VLOOKUP($A1034,#REF!,8,FALSE),LEN(VLOOKUP($A1034,#REF!,8,FALSE))-2),"")</f>
        <v>#REF!</v>
      </c>
      <c r="E1034" s="41" t="e">
        <f>IF(LEN(VLOOKUP($A1034,#REF!,4,FALSE)),IF(INDEX(#REF!,MATCH($A1034,#REF!,0),1),LEFT(VLOOKUP($A1034,#REF!,4,FALSE),LEN(VLOOKUP($A1034,#REF!,4,FALSE))-2),CONCATENATE(LEFT(VLOOKUP($A1034,#REF!,4,FALSE),LEN(VLOOKUP($A1034,#REF!,4,FALSE))-2),"*")),"")</f>
        <v>#REF!</v>
      </c>
      <c r="F1034" s="42" t="e">
        <f>IF(LEN(VLOOKUP($A1034,#REF!,5,FALSE)),IF(INDEX(#REF!,MATCH($A1034,#REF!,0),2),LEFT(VLOOKUP($A1034,#REF!,5,FALSE),LEN(VLOOKUP($A1034,#REF!,5,FALSE))-2),CONCATENATE(LEFT(VLOOKUP($A1034,#REF!,5,FALSE),LEN(VLOOKUP($A1034,#REF!,5,FALSE))-2),"*")),"")</f>
        <v>#REF!</v>
      </c>
      <c r="G1034" s="42" t="e">
        <f>IF(LEN(VLOOKUP($A1034,#REF!,6,FALSE)),IF(INDEX(#REF!,MATCH($A1034,#REF!,0),3),LEFT(VLOOKUP($A1034,#REF!,6,FALSE),LEN(VLOOKUP($A1034,#REF!,6,FALSE))-2),CONCATENATE(LEFT(VLOOKUP($A1034,#REF!,6,FALSE),LEN(VLOOKUP($A1034,#REF!,6,FALSE))-2),"*")),"")</f>
        <v>#REF!</v>
      </c>
      <c r="H1034" s="43" t="e">
        <f>IF(LEN(VLOOKUP($A1034,#REF!,7,FALSE)),IF(INDEX(#REF!,MATCH($A1034,#REF!,0),4),LEFT(VLOOKUP($A1034,#REF!,7,FALSE),LEN(VLOOKUP($A1034,#REF!,7,FALSE))-2),CONCATENATE(LEFT(VLOOKUP($A1034,#REF!,7,FALSE),LEN(VLOOKUP($A1034,#REF!,7,FALSE))-2),"*")),"")</f>
        <v>#REF!</v>
      </c>
      <c r="I1034" s="54" t="e">
        <f>IF(LEN(VLOOKUP($A1034,#REF!,8,FALSE)),UPPER(RIGHT(VLOOKUP($A1034,#REF!,8,FALSE),1)),"")</f>
        <v>#REF!</v>
      </c>
      <c r="J1034" s="42" t="e">
        <f>IF(LEN(VLOOKUP($A1034,#REF!,4,FALSE)),UPPER(RIGHT(VLOOKUP($A1034,#REF!,4,FALSE),1)),"")</f>
        <v>#REF!</v>
      </c>
      <c r="K1034" s="42" t="e">
        <f>IF(LEN(VLOOKUP($A1034,#REF!,5,FALSE)),UPPER(RIGHT(VLOOKUP($A1034,#REF!,5,FALSE),1)),"")</f>
        <v>#REF!</v>
      </c>
      <c r="L1034" s="42" t="e">
        <f>IF(LEN(VLOOKUP($A1034,#REF!,6,FALSE)),UPPER(RIGHT(VLOOKUP($A1034,#REF!,6,FALSE),1)),"")</f>
        <v>#REF!</v>
      </c>
      <c r="M1034" s="43" t="e">
        <f>IF(LEN(VLOOKUP($A1034,#REF!,7,FALSE)),UPPER(RIGHT(VLOOKUP($A1034,#REF!,7,FALSE),1)),"")</f>
        <v>#REF!</v>
      </c>
      <c r="N1034" s="206"/>
      <c r="O1034" s="206"/>
      <c r="P1034" s="206"/>
      <c r="Q1034" s="206"/>
      <c r="R1034" s="206"/>
      <c r="S1034" s="63" t="e">
        <f>HLOOKUP("Device Tree Pin Name",#REF!,MATCH($A1034,#REF!,0),FALSE)</f>
        <v>#REF!</v>
      </c>
      <c r="T1034" s="47" t="e">
        <f>HLOOKUP("power rail",#REF!,MATCH($A1034,#REF!,0),FALSE)</f>
        <v>#REF!</v>
      </c>
      <c r="U1034" s="62" t="e">
        <f>HLOOKUP("Wake Capable",#REF!,MATCH($A1034,#REF!,0),FALSE)</f>
        <v>#REF!</v>
      </c>
      <c r="V1034" s="62" t="e">
        <f>HLOOKUP("Strap",#REF!,MATCH($A1034,#REF!,0),FALSE)</f>
        <v>#REF!</v>
      </c>
      <c r="W1034" s="62"/>
      <c r="X1034" s="62"/>
      <c r="Y1034" s="62"/>
      <c r="Z1034" s="47"/>
      <c r="AA1034" s="47" t="e">
        <f>HLOOKUP("Pad type",#REF!,MATCH($A1034,#REF!,0),FALSE)</f>
        <v>#REF!</v>
      </c>
      <c r="AB1034" s="63"/>
      <c r="AC1034" s="63" t="e">
        <f>HLOOKUP("POR Pin State",#REF!,MATCH($A1034,#REF!,0),FALSE)</f>
        <v>#REF!</v>
      </c>
      <c r="AD1034" s="207"/>
      <c r="AE1034" s="208"/>
      <c r="AF1034" s="208"/>
      <c r="AG1034" s="208"/>
      <c r="AH1034" s="209"/>
      <c r="AI1034" s="209"/>
      <c r="AJ1034" s="210"/>
      <c r="AK1034" s="210"/>
      <c r="AL1034" s="210"/>
      <c r="AM1034" s="210"/>
      <c r="AN1034" s="210"/>
      <c r="AO1034" s="210"/>
      <c r="AP1034" s="210"/>
      <c r="AQ1034" s="215" t="s">
        <v>2515</v>
      </c>
      <c r="AR1034" s="105"/>
      <c r="AS1034" s="105"/>
      <c r="AT1034" s="105"/>
      <c r="AU1034" s="105"/>
      <c r="AV1034" s="105"/>
      <c r="AW1034" s="105"/>
      <c r="AX1034" s="105"/>
      <c r="AY1034" s="105"/>
      <c r="AZ1034" s="105"/>
      <c r="BA1034" s="105"/>
      <c r="BB1034" s="218"/>
      <c r="BC1034" s="105"/>
      <c r="BD1034" s="250"/>
      <c r="BE1034" s="252" t="s">
        <v>2516</v>
      </c>
      <c r="BF1034" s="147" t="e">
        <f>VLOOKUP($A1034,#REF!,34,FALSE)</f>
        <v>#REF!</v>
      </c>
      <c r="BG1034" s="147" t="e">
        <f>VLOOKUP($A1034,#REF!,22,FALSE)</f>
        <v>#REF!</v>
      </c>
      <c r="BH1034" s="149"/>
    </row>
    <row r="1035" s="5" customFormat="1" ht="12.95" customHeight="1" spans="1:60">
      <c r="A1035" s="48" t="s">
        <v>2517</v>
      </c>
      <c r="B1035" s="38" t="e">
        <f>VLOOKUP($A1035,#REF!,34,FALSE)</f>
        <v>#REF!</v>
      </c>
      <c r="C1035" s="39" t="str">
        <f t="shared" si="178"/>
        <v>unused_DDR_XM3_B5WCK_N</v>
      </c>
      <c r="D1035" s="40" t="e">
        <f>IF(LEN(VLOOKUP($A1035,#REF!,8,FALSE)),LEFT(VLOOKUP($A1035,#REF!,8,FALSE),LEN(VLOOKUP($A1035,#REF!,8,FALSE))-2),"")</f>
        <v>#REF!</v>
      </c>
      <c r="E1035" s="41" t="e">
        <f>IF(LEN(VLOOKUP($A1035,#REF!,4,FALSE)),IF(INDEX(#REF!,MATCH($A1035,#REF!,0),1),LEFT(VLOOKUP($A1035,#REF!,4,FALSE),LEN(VLOOKUP($A1035,#REF!,4,FALSE))-2),CONCATENATE(LEFT(VLOOKUP($A1035,#REF!,4,FALSE),LEN(VLOOKUP($A1035,#REF!,4,FALSE))-2),"*")),"")</f>
        <v>#REF!</v>
      </c>
      <c r="F1035" s="42" t="e">
        <f>IF(LEN(VLOOKUP($A1035,#REF!,5,FALSE)),IF(INDEX(#REF!,MATCH($A1035,#REF!,0),2),LEFT(VLOOKUP($A1035,#REF!,5,FALSE),LEN(VLOOKUP($A1035,#REF!,5,FALSE))-2),CONCATENATE(LEFT(VLOOKUP($A1035,#REF!,5,FALSE),LEN(VLOOKUP($A1035,#REF!,5,FALSE))-2),"*")),"")</f>
        <v>#REF!</v>
      </c>
      <c r="G1035" s="42" t="e">
        <f>IF(LEN(VLOOKUP($A1035,#REF!,6,FALSE)),IF(INDEX(#REF!,MATCH($A1035,#REF!,0),3),LEFT(VLOOKUP($A1035,#REF!,6,FALSE),LEN(VLOOKUP($A1035,#REF!,6,FALSE))-2),CONCATENATE(LEFT(VLOOKUP($A1035,#REF!,6,FALSE),LEN(VLOOKUP($A1035,#REF!,6,FALSE))-2),"*")),"")</f>
        <v>#REF!</v>
      </c>
      <c r="H1035" s="43" t="e">
        <f>IF(LEN(VLOOKUP($A1035,#REF!,7,FALSE)),IF(INDEX(#REF!,MATCH($A1035,#REF!,0),4),LEFT(VLOOKUP($A1035,#REF!,7,FALSE),LEN(VLOOKUP($A1035,#REF!,7,FALSE))-2),CONCATENATE(LEFT(VLOOKUP($A1035,#REF!,7,FALSE),LEN(VLOOKUP($A1035,#REF!,7,FALSE))-2),"*")),"")</f>
        <v>#REF!</v>
      </c>
      <c r="I1035" s="54" t="e">
        <f>IF(LEN(VLOOKUP($A1035,#REF!,8,FALSE)),UPPER(RIGHT(VLOOKUP($A1035,#REF!,8,FALSE),1)),"")</f>
        <v>#REF!</v>
      </c>
      <c r="J1035" s="42" t="e">
        <f>IF(LEN(VLOOKUP($A1035,#REF!,4,FALSE)),UPPER(RIGHT(VLOOKUP($A1035,#REF!,4,FALSE),1)),"")</f>
        <v>#REF!</v>
      </c>
      <c r="K1035" s="42" t="e">
        <f>IF(LEN(VLOOKUP($A1035,#REF!,5,FALSE)),UPPER(RIGHT(VLOOKUP($A1035,#REF!,5,FALSE),1)),"")</f>
        <v>#REF!</v>
      </c>
      <c r="L1035" s="42" t="e">
        <f>IF(LEN(VLOOKUP($A1035,#REF!,6,FALSE)),UPPER(RIGHT(VLOOKUP($A1035,#REF!,6,FALSE),1)),"")</f>
        <v>#REF!</v>
      </c>
      <c r="M1035" s="43" t="e">
        <f>IF(LEN(VLOOKUP($A1035,#REF!,7,FALSE)),UPPER(RIGHT(VLOOKUP($A1035,#REF!,7,FALSE),1)),"")</f>
        <v>#REF!</v>
      </c>
      <c r="N1035" s="206"/>
      <c r="O1035" s="206"/>
      <c r="P1035" s="206"/>
      <c r="Q1035" s="206"/>
      <c r="R1035" s="206"/>
      <c r="S1035" s="63" t="e">
        <f>HLOOKUP("Device Tree Pin Name",#REF!,MATCH($A1035,#REF!,0),FALSE)</f>
        <v>#REF!</v>
      </c>
      <c r="T1035" s="47" t="e">
        <f>HLOOKUP("power rail",#REF!,MATCH($A1035,#REF!,0),FALSE)</f>
        <v>#REF!</v>
      </c>
      <c r="U1035" s="62" t="e">
        <f>HLOOKUP("Wake Capable",#REF!,MATCH($A1035,#REF!,0),FALSE)</f>
        <v>#REF!</v>
      </c>
      <c r="V1035" s="62" t="e">
        <f>HLOOKUP("Strap",#REF!,MATCH($A1035,#REF!,0),FALSE)</f>
        <v>#REF!</v>
      </c>
      <c r="W1035" s="62"/>
      <c r="X1035" s="62"/>
      <c r="Y1035" s="62"/>
      <c r="Z1035" s="47"/>
      <c r="AA1035" s="47" t="e">
        <f>HLOOKUP("Pad type",#REF!,MATCH($A1035,#REF!,0),FALSE)</f>
        <v>#REF!</v>
      </c>
      <c r="AB1035" s="63"/>
      <c r="AC1035" s="63" t="e">
        <f>HLOOKUP("POR Pin State",#REF!,MATCH($A1035,#REF!,0),FALSE)</f>
        <v>#REF!</v>
      </c>
      <c r="AD1035" s="207"/>
      <c r="AE1035" s="208"/>
      <c r="AF1035" s="208"/>
      <c r="AG1035" s="208"/>
      <c r="AH1035" s="209"/>
      <c r="AI1035" s="209"/>
      <c r="AJ1035" s="210"/>
      <c r="AK1035" s="210"/>
      <c r="AL1035" s="210"/>
      <c r="AM1035" s="210"/>
      <c r="AN1035" s="210"/>
      <c r="AO1035" s="210"/>
      <c r="AP1035" s="210"/>
      <c r="AQ1035" s="215" t="s">
        <v>2517</v>
      </c>
      <c r="AR1035" s="105"/>
      <c r="AS1035" s="105"/>
      <c r="AT1035" s="105"/>
      <c r="AU1035" s="105"/>
      <c r="AV1035" s="105"/>
      <c r="AW1035" s="105"/>
      <c r="AX1035" s="105"/>
      <c r="AY1035" s="105"/>
      <c r="AZ1035" s="105"/>
      <c r="BA1035" s="105"/>
      <c r="BB1035" s="218"/>
      <c r="BC1035" s="105"/>
      <c r="BD1035" s="250"/>
      <c r="BE1035" s="252" t="s">
        <v>2518</v>
      </c>
      <c r="BF1035" s="147" t="e">
        <f>VLOOKUP($A1035,#REF!,34,FALSE)</f>
        <v>#REF!</v>
      </c>
      <c r="BG1035" s="147" t="e">
        <f>VLOOKUP($A1035,#REF!,22,FALSE)</f>
        <v>#REF!</v>
      </c>
      <c r="BH1035" s="149"/>
    </row>
    <row r="1036" s="5" customFormat="1" ht="12.95" customHeight="1" spans="1:60">
      <c r="A1036" s="48" t="s">
        <v>2519</v>
      </c>
      <c r="B1036" s="38" t="e">
        <f>VLOOKUP($A1036,#REF!,34,FALSE)</f>
        <v>#REF!</v>
      </c>
      <c r="C1036" s="39" t="str">
        <f t="shared" si="178"/>
        <v>unused_DDR_XM3_B5RDQS_P</v>
      </c>
      <c r="D1036" s="40" t="e">
        <f>IF(LEN(VLOOKUP($A1036,#REF!,8,FALSE)),LEFT(VLOOKUP($A1036,#REF!,8,FALSE),LEN(VLOOKUP($A1036,#REF!,8,FALSE))-2),"")</f>
        <v>#REF!</v>
      </c>
      <c r="E1036" s="41" t="e">
        <f>IF(LEN(VLOOKUP($A1036,#REF!,4,FALSE)),IF(INDEX(#REF!,MATCH($A1036,#REF!,0),1),LEFT(VLOOKUP($A1036,#REF!,4,FALSE),LEN(VLOOKUP($A1036,#REF!,4,FALSE))-2),CONCATENATE(LEFT(VLOOKUP($A1036,#REF!,4,FALSE),LEN(VLOOKUP($A1036,#REF!,4,FALSE))-2),"*")),"")</f>
        <v>#REF!</v>
      </c>
      <c r="F1036" s="42" t="e">
        <f>IF(LEN(VLOOKUP($A1036,#REF!,5,FALSE)),IF(INDEX(#REF!,MATCH($A1036,#REF!,0),2),LEFT(VLOOKUP($A1036,#REF!,5,FALSE),LEN(VLOOKUP($A1036,#REF!,5,FALSE))-2),CONCATENATE(LEFT(VLOOKUP($A1036,#REF!,5,FALSE),LEN(VLOOKUP($A1036,#REF!,5,FALSE))-2),"*")),"")</f>
        <v>#REF!</v>
      </c>
      <c r="G1036" s="42" t="e">
        <f>IF(LEN(VLOOKUP($A1036,#REF!,6,FALSE)),IF(INDEX(#REF!,MATCH($A1036,#REF!,0),3),LEFT(VLOOKUP($A1036,#REF!,6,FALSE),LEN(VLOOKUP($A1036,#REF!,6,FALSE))-2),CONCATENATE(LEFT(VLOOKUP($A1036,#REF!,6,FALSE),LEN(VLOOKUP($A1036,#REF!,6,FALSE))-2),"*")),"")</f>
        <v>#REF!</v>
      </c>
      <c r="H1036" s="43" t="e">
        <f>IF(LEN(VLOOKUP($A1036,#REF!,7,FALSE)),IF(INDEX(#REF!,MATCH($A1036,#REF!,0),4),LEFT(VLOOKUP($A1036,#REF!,7,FALSE),LEN(VLOOKUP($A1036,#REF!,7,FALSE))-2),CONCATENATE(LEFT(VLOOKUP($A1036,#REF!,7,FALSE),LEN(VLOOKUP($A1036,#REF!,7,FALSE))-2),"*")),"")</f>
        <v>#REF!</v>
      </c>
      <c r="I1036" s="54" t="e">
        <f>IF(LEN(VLOOKUP($A1036,#REF!,8,FALSE)),UPPER(RIGHT(VLOOKUP($A1036,#REF!,8,FALSE),1)),"")</f>
        <v>#REF!</v>
      </c>
      <c r="J1036" s="42" t="e">
        <f>IF(LEN(VLOOKUP($A1036,#REF!,4,FALSE)),UPPER(RIGHT(VLOOKUP($A1036,#REF!,4,FALSE),1)),"")</f>
        <v>#REF!</v>
      </c>
      <c r="K1036" s="42" t="e">
        <f>IF(LEN(VLOOKUP($A1036,#REF!,5,FALSE)),UPPER(RIGHT(VLOOKUP($A1036,#REF!,5,FALSE),1)),"")</f>
        <v>#REF!</v>
      </c>
      <c r="L1036" s="42" t="e">
        <f>IF(LEN(VLOOKUP($A1036,#REF!,6,FALSE)),UPPER(RIGHT(VLOOKUP($A1036,#REF!,6,FALSE),1)),"")</f>
        <v>#REF!</v>
      </c>
      <c r="M1036" s="43" t="e">
        <f>IF(LEN(VLOOKUP($A1036,#REF!,7,FALSE)),UPPER(RIGHT(VLOOKUP($A1036,#REF!,7,FALSE),1)),"")</f>
        <v>#REF!</v>
      </c>
      <c r="N1036" s="206"/>
      <c r="O1036" s="206"/>
      <c r="P1036" s="206"/>
      <c r="Q1036" s="206"/>
      <c r="R1036" s="206"/>
      <c r="S1036" s="63" t="e">
        <f>HLOOKUP("Device Tree Pin Name",#REF!,MATCH($A1036,#REF!,0),FALSE)</f>
        <v>#REF!</v>
      </c>
      <c r="T1036" s="47" t="e">
        <f>HLOOKUP("power rail",#REF!,MATCH($A1036,#REF!,0),FALSE)</f>
        <v>#REF!</v>
      </c>
      <c r="U1036" s="62" t="e">
        <f>HLOOKUP("Wake Capable",#REF!,MATCH($A1036,#REF!,0),FALSE)</f>
        <v>#REF!</v>
      </c>
      <c r="V1036" s="62" t="e">
        <f>HLOOKUP("Strap",#REF!,MATCH($A1036,#REF!,0),FALSE)</f>
        <v>#REF!</v>
      </c>
      <c r="W1036" s="62"/>
      <c r="X1036" s="62"/>
      <c r="Y1036" s="62"/>
      <c r="Z1036" s="47"/>
      <c r="AA1036" s="47" t="e">
        <f>HLOOKUP("Pad type",#REF!,MATCH($A1036,#REF!,0),FALSE)</f>
        <v>#REF!</v>
      </c>
      <c r="AB1036" s="63"/>
      <c r="AC1036" s="63" t="e">
        <f>HLOOKUP("POR Pin State",#REF!,MATCH($A1036,#REF!,0),FALSE)</f>
        <v>#REF!</v>
      </c>
      <c r="AD1036" s="207"/>
      <c r="AE1036" s="208"/>
      <c r="AF1036" s="208"/>
      <c r="AG1036" s="208"/>
      <c r="AH1036" s="209"/>
      <c r="AI1036" s="209"/>
      <c r="AJ1036" s="210"/>
      <c r="AK1036" s="210"/>
      <c r="AL1036" s="210"/>
      <c r="AM1036" s="210"/>
      <c r="AN1036" s="210"/>
      <c r="AO1036" s="210"/>
      <c r="AP1036" s="210"/>
      <c r="AQ1036" s="215" t="s">
        <v>2519</v>
      </c>
      <c r="AR1036" s="105"/>
      <c r="AS1036" s="105"/>
      <c r="AT1036" s="105"/>
      <c r="AU1036" s="105"/>
      <c r="AV1036" s="105"/>
      <c r="AW1036" s="105"/>
      <c r="AX1036" s="105"/>
      <c r="AY1036" s="105"/>
      <c r="AZ1036" s="105"/>
      <c r="BA1036" s="105"/>
      <c r="BB1036" s="218"/>
      <c r="BC1036" s="105"/>
      <c r="BD1036" s="250"/>
      <c r="BE1036" s="252" t="s">
        <v>2520</v>
      </c>
      <c r="BF1036" s="147" t="e">
        <f>VLOOKUP($A1036,#REF!,34,FALSE)</f>
        <v>#REF!</v>
      </c>
      <c r="BG1036" s="147" t="e">
        <f>VLOOKUP($A1036,#REF!,22,FALSE)</f>
        <v>#REF!</v>
      </c>
      <c r="BH1036" s="149"/>
    </row>
    <row r="1037" s="5" customFormat="1" ht="12.95" customHeight="1" spans="1:60">
      <c r="A1037" s="48" t="s">
        <v>2521</v>
      </c>
      <c r="B1037" s="38" t="e">
        <f>VLOOKUP($A1037,#REF!,34,FALSE)</f>
        <v>#REF!</v>
      </c>
      <c r="C1037" s="39" t="str">
        <f t="shared" si="178"/>
        <v>unused_DDR_XM3_B5RDQS_N</v>
      </c>
      <c r="D1037" s="40" t="e">
        <f>IF(LEN(VLOOKUP($A1037,#REF!,8,FALSE)),LEFT(VLOOKUP($A1037,#REF!,8,FALSE),LEN(VLOOKUP($A1037,#REF!,8,FALSE))-2),"")</f>
        <v>#REF!</v>
      </c>
      <c r="E1037" s="41" t="e">
        <f>IF(LEN(VLOOKUP($A1037,#REF!,4,FALSE)),IF(INDEX(#REF!,MATCH($A1037,#REF!,0),1),LEFT(VLOOKUP($A1037,#REF!,4,FALSE),LEN(VLOOKUP($A1037,#REF!,4,FALSE))-2),CONCATENATE(LEFT(VLOOKUP($A1037,#REF!,4,FALSE),LEN(VLOOKUP($A1037,#REF!,4,FALSE))-2),"*")),"")</f>
        <v>#REF!</v>
      </c>
      <c r="F1037" s="42" t="e">
        <f>IF(LEN(VLOOKUP($A1037,#REF!,5,FALSE)),IF(INDEX(#REF!,MATCH($A1037,#REF!,0),2),LEFT(VLOOKUP($A1037,#REF!,5,FALSE),LEN(VLOOKUP($A1037,#REF!,5,FALSE))-2),CONCATENATE(LEFT(VLOOKUP($A1037,#REF!,5,FALSE),LEN(VLOOKUP($A1037,#REF!,5,FALSE))-2),"*")),"")</f>
        <v>#REF!</v>
      </c>
      <c r="G1037" s="42" t="e">
        <f>IF(LEN(VLOOKUP($A1037,#REF!,6,FALSE)),IF(INDEX(#REF!,MATCH($A1037,#REF!,0),3),LEFT(VLOOKUP($A1037,#REF!,6,FALSE),LEN(VLOOKUP($A1037,#REF!,6,FALSE))-2),CONCATENATE(LEFT(VLOOKUP($A1037,#REF!,6,FALSE),LEN(VLOOKUP($A1037,#REF!,6,FALSE))-2),"*")),"")</f>
        <v>#REF!</v>
      </c>
      <c r="H1037" s="43" t="e">
        <f>IF(LEN(VLOOKUP($A1037,#REF!,7,FALSE)),IF(INDEX(#REF!,MATCH($A1037,#REF!,0),4),LEFT(VLOOKUP($A1037,#REF!,7,FALSE),LEN(VLOOKUP($A1037,#REF!,7,FALSE))-2),CONCATENATE(LEFT(VLOOKUP($A1037,#REF!,7,FALSE),LEN(VLOOKUP($A1037,#REF!,7,FALSE))-2),"*")),"")</f>
        <v>#REF!</v>
      </c>
      <c r="I1037" s="54" t="e">
        <f>IF(LEN(VLOOKUP($A1037,#REF!,8,FALSE)),UPPER(RIGHT(VLOOKUP($A1037,#REF!,8,FALSE),1)),"")</f>
        <v>#REF!</v>
      </c>
      <c r="J1037" s="42" t="e">
        <f>IF(LEN(VLOOKUP($A1037,#REF!,4,FALSE)),UPPER(RIGHT(VLOOKUP($A1037,#REF!,4,FALSE),1)),"")</f>
        <v>#REF!</v>
      </c>
      <c r="K1037" s="42" t="e">
        <f>IF(LEN(VLOOKUP($A1037,#REF!,5,FALSE)),UPPER(RIGHT(VLOOKUP($A1037,#REF!,5,FALSE),1)),"")</f>
        <v>#REF!</v>
      </c>
      <c r="L1037" s="42" t="e">
        <f>IF(LEN(VLOOKUP($A1037,#REF!,6,FALSE)),UPPER(RIGHT(VLOOKUP($A1037,#REF!,6,FALSE),1)),"")</f>
        <v>#REF!</v>
      </c>
      <c r="M1037" s="43" t="e">
        <f>IF(LEN(VLOOKUP($A1037,#REF!,7,FALSE)),UPPER(RIGHT(VLOOKUP($A1037,#REF!,7,FALSE),1)),"")</f>
        <v>#REF!</v>
      </c>
      <c r="N1037" s="206"/>
      <c r="O1037" s="206"/>
      <c r="P1037" s="206"/>
      <c r="Q1037" s="206"/>
      <c r="R1037" s="206"/>
      <c r="S1037" s="63" t="e">
        <f>HLOOKUP("Device Tree Pin Name",#REF!,MATCH($A1037,#REF!,0),FALSE)</f>
        <v>#REF!</v>
      </c>
      <c r="T1037" s="47" t="e">
        <f>HLOOKUP("power rail",#REF!,MATCH($A1037,#REF!,0),FALSE)</f>
        <v>#REF!</v>
      </c>
      <c r="U1037" s="62" t="e">
        <f>HLOOKUP("Wake Capable",#REF!,MATCH($A1037,#REF!,0),FALSE)</f>
        <v>#REF!</v>
      </c>
      <c r="V1037" s="62" t="e">
        <f>HLOOKUP("Strap",#REF!,MATCH($A1037,#REF!,0),FALSE)</f>
        <v>#REF!</v>
      </c>
      <c r="W1037" s="62"/>
      <c r="X1037" s="62"/>
      <c r="Y1037" s="62"/>
      <c r="Z1037" s="47"/>
      <c r="AA1037" s="47" t="e">
        <f>HLOOKUP("Pad type",#REF!,MATCH($A1037,#REF!,0),FALSE)</f>
        <v>#REF!</v>
      </c>
      <c r="AB1037" s="63"/>
      <c r="AC1037" s="63" t="e">
        <f>HLOOKUP("POR Pin State",#REF!,MATCH($A1037,#REF!,0),FALSE)</f>
        <v>#REF!</v>
      </c>
      <c r="AD1037" s="207"/>
      <c r="AE1037" s="208"/>
      <c r="AF1037" s="208"/>
      <c r="AG1037" s="208"/>
      <c r="AH1037" s="209"/>
      <c r="AI1037" s="209"/>
      <c r="AJ1037" s="210"/>
      <c r="AK1037" s="210"/>
      <c r="AL1037" s="210"/>
      <c r="AM1037" s="210"/>
      <c r="AN1037" s="210"/>
      <c r="AO1037" s="210"/>
      <c r="AP1037" s="210"/>
      <c r="AQ1037" s="215" t="s">
        <v>2521</v>
      </c>
      <c r="AR1037" s="105"/>
      <c r="AS1037" s="105"/>
      <c r="AT1037" s="105"/>
      <c r="AU1037" s="105"/>
      <c r="AV1037" s="105"/>
      <c r="AW1037" s="105"/>
      <c r="AX1037" s="105"/>
      <c r="AY1037" s="105"/>
      <c r="AZ1037" s="105"/>
      <c r="BA1037" s="105"/>
      <c r="BB1037" s="218"/>
      <c r="BC1037" s="105"/>
      <c r="BD1037" s="250"/>
      <c r="BE1037" s="252" t="s">
        <v>2522</v>
      </c>
      <c r="BF1037" s="147" t="e">
        <f>VLOOKUP($A1037,#REF!,34,FALSE)</f>
        <v>#REF!</v>
      </c>
      <c r="BG1037" s="147" t="e">
        <f>VLOOKUP($A1037,#REF!,22,FALSE)</f>
        <v>#REF!</v>
      </c>
      <c r="BH1037" s="149"/>
    </row>
    <row r="1038" s="5" customFormat="1" ht="12.95" customHeight="1" spans="1:60">
      <c r="A1038" s="48" t="s">
        <v>2523</v>
      </c>
      <c r="B1038" s="38" t="e">
        <f>VLOOKUP($A1038,#REF!,34,FALSE)</f>
        <v>#REF!</v>
      </c>
      <c r="C1038" s="39" t="str">
        <f t="shared" si="178"/>
        <v>unused_DDR_XM3_B6D0</v>
      </c>
      <c r="D1038" s="40" t="e">
        <f>IF(LEN(VLOOKUP($A1038,#REF!,8,FALSE)),LEFT(VLOOKUP($A1038,#REF!,8,FALSE),LEN(VLOOKUP($A1038,#REF!,8,FALSE))-2),"")</f>
        <v>#REF!</v>
      </c>
      <c r="E1038" s="41" t="e">
        <f>IF(LEN(VLOOKUP($A1038,#REF!,4,FALSE)),IF(INDEX(#REF!,MATCH($A1038,#REF!,0),1),LEFT(VLOOKUP($A1038,#REF!,4,FALSE),LEN(VLOOKUP($A1038,#REF!,4,FALSE))-2),CONCATENATE(LEFT(VLOOKUP($A1038,#REF!,4,FALSE),LEN(VLOOKUP($A1038,#REF!,4,FALSE))-2),"*")),"")</f>
        <v>#REF!</v>
      </c>
      <c r="F1038" s="42" t="e">
        <f>IF(LEN(VLOOKUP($A1038,#REF!,5,FALSE)),IF(INDEX(#REF!,MATCH($A1038,#REF!,0),2),LEFT(VLOOKUP($A1038,#REF!,5,FALSE),LEN(VLOOKUP($A1038,#REF!,5,FALSE))-2),CONCATENATE(LEFT(VLOOKUP($A1038,#REF!,5,FALSE),LEN(VLOOKUP($A1038,#REF!,5,FALSE))-2),"*")),"")</f>
        <v>#REF!</v>
      </c>
      <c r="G1038" s="42" t="e">
        <f>IF(LEN(VLOOKUP($A1038,#REF!,6,FALSE)),IF(INDEX(#REF!,MATCH($A1038,#REF!,0),3),LEFT(VLOOKUP($A1038,#REF!,6,FALSE),LEN(VLOOKUP($A1038,#REF!,6,FALSE))-2),CONCATENATE(LEFT(VLOOKUP($A1038,#REF!,6,FALSE),LEN(VLOOKUP($A1038,#REF!,6,FALSE))-2),"*")),"")</f>
        <v>#REF!</v>
      </c>
      <c r="H1038" s="43" t="e">
        <f>IF(LEN(VLOOKUP($A1038,#REF!,7,FALSE)),IF(INDEX(#REF!,MATCH($A1038,#REF!,0),4),LEFT(VLOOKUP($A1038,#REF!,7,FALSE),LEN(VLOOKUP($A1038,#REF!,7,FALSE))-2),CONCATENATE(LEFT(VLOOKUP($A1038,#REF!,7,FALSE),LEN(VLOOKUP($A1038,#REF!,7,FALSE))-2),"*")),"")</f>
        <v>#REF!</v>
      </c>
      <c r="I1038" s="54" t="e">
        <f>IF(LEN(VLOOKUP($A1038,#REF!,8,FALSE)),UPPER(RIGHT(VLOOKUP($A1038,#REF!,8,FALSE),1)),"")</f>
        <v>#REF!</v>
      </c>
      <c r="J1038" s="42" t="e">
        <f>IF(LEN(VLOOKUP($A1038,#REF!,4,FALSE)),UPPER(RIGHT(VLOOKUP($A1038,#REF!,4,FALSE),1)),"")</f>
        <v>#REF!</v>
      </c>
      <c r="K1038" s="42" t="e">
        <f>IF(LEN(VLOOKUP($A1038,#REF!,5,FALSE)),UPPER(RIGHT(VLOOKUP($A1038,#REF!,5,FALSE),1)),"")</f>
        <v>#REF!</v>
      </c>
      <c r="L1038" s="42" t="e">
        <f>IF(LEN(VLOOKUP($A1038,#REF!,6,FALSE)),UPPER(RIGHT(VLOOKUP($A1038,#REF!,6,FALSE),1)),"")</f>
        <v>#REF!</v>
      </c>
      <c r="M1038" s="43" t="e">
        <f>IF(LEN(VLOOKUP($A1038,#REF!,7,FALSE)),UPPER(RIGHT(VLOOKUP($A1038,#REF!,7,FALSE),1)),"")</f>
        <v>#REF!</v>
      </c>
      <c r="N1038" s="206"/>
      <c r="O1038" s="206"/>
      <c r="P1038" s="206"/>
      <c r="Q1038" s="206"/>
      <c r="R1038" s="206"/>
      <c r="S1038" s="63" t="e">
        <f>HLOOKUP("Device Tree Pin Name",#REF!,MATCH($A1038,#REF!,0),FALSE)</f>
        <v>#REF!</v>
      </c>
      <c r="T1038" s="47" t="e">
        <f>HLOOKUP("power rail",#REF!,MATCH($A1038,#REF!,0),FALSE)</f>
        <v>#REF!</v>
      </c>
      <c r="U1038" s="62" t="e">
        <f>HLOOKUP("Wake Capable",#REF!,MATCH($A1038,#REF!,0),FALSE)</f>
        <v>#REF!</v>
      </c>
      <c r="V1038" s="62" t="e">
        <f>HLOOKUP("Strap",#REF!,MATCH($A1038,#REF!,0),FALSE)</f>
        <v>#REF!</v>
      </c>
      <c r="W1038" s="62"/>
      <c r="X1038" s="62"/>
      <c r="Y1038" s="62"/>
      <c r="Z1038" s="47"/>
      <c r="AA1038" s="47" t="e">
        <f>HLOOKUP("Pad type",#REF!,MATCH($A1038,#REF!,0),FALSE)</f>
        <v>#REF!</v>
      </c>
      <c r="AB1038" s="63"/>
      <c r="AC1038" s="63" t="e">
        <f>HLOOKUP("POR Pin State",#REF!,MATCH($A1038,#REF!,0),FALSE)</f>
        <v>#REF!</v>
      </c>
      <c r="AD1038" s="207"/>
      <c r="AE1038" s="208"/>
      <c r="AF1038" s="208"/>
      <c r="AG1038" s="208"/>
      <c r="AH1038" s="209"/>
      <c r="AI1038" s="209"/>
      <c r="AJ1038" s="210"/>
      <c r="AK1038" s="210"/>
      <c r="AL1038" s="210"/>
      <c r="AM1038" s="210"/>
      <c r="AN1038" s="210"/>
      <c r="AO1038" s="210"/>
      <c r="AP1038" s="210"/>
      <c r="AQ1038" s="215" t="s">
        <v>2524</v>
      </c>
      <c r="AR1038" s="105"/>
      <c r="AS1038" s="105"/>
      <c r="AT1038" s="105"/>
      <c r="AU1038" s="105"/>
      <c r="AV1038" s="105"/>
      <c r="AW1038" s="105"/>
      <c r="AX1038" s="105"/>
      <c r="AY1038" s="105"/>
      <c r="AZ1038" s="105"/>
      <c r="BA1038" s="105"/>
      <c r="BB1038" s="218"/>
      <c r="BC1038" s="105"/>
      <c r="BD1038" s="250"/>
      <c r="BE1038" s="252" t="s">
        <v>2525</v>
      </c>
      <c r="BF1038" s="147" t="e">
        <f>VLOOKUP($A1038,#REF!,34,FALSE)</f>
        <v>#REF!</v>
      </c>
      <c r="BG1038" s="147" t="e">
        <f>VLOOKUP($A1038,#REF!,22,FALSE)</f>
        <v>#REF!</v>
      </c>
      <c r="BH1038" s="149"/>
    </row>
    <row r="1039" s="5" customFormat="1" ht="12.95" customHeight="1" spans="1:60">
      <c r="A1039" s="48" t="s">
        <v>2526</v>
      </c>
      <c r="B1039" s="38" t="e">
        <f>VLOOKUP($A1039,#REF!,34,FALSE)</f>
        <v>#REF!</v>
      </c>
      <c r="C1039" s="39" t="str">
        <f t="shared" si="178"/>
        <v>unused_DDR_XM3_B6D1</v>
      </c>
      <c r="D1039" s="40" t="e">
        <f>IF(LEN(VLOOKUP($A1039,#REF!,8,FALSE)),LEFT(VLOOKUP($A1039,#REF!,8,FALSE),LEN(VLOOKUP($A1039,#REF!,8,FALSE))-2),"")</f>
        <v>#REF!</v>
      </c>
      <c r="E1039" s="41" t="e">
        <f>IF(LEN(VLOOKUP($A1039,#REF!,4,FALSE)),IF(INDEX(#REF!,MATCH($A1039,#REF!,0),1),LEFT(VLOOKUP($A1039,#REF!,4,FALSE),LEN(VLOOKUP($A1039,#REF!,4,FALSE))-2),CONCATENATE(LEFT(VLOOKUP($A1039,#REF!,4,FALSE),LEN(VLOOKUP($A1039,#REF!,4,FALSE))-2),"*")),"")</f>
        <v>#REF!</v>
      </c>
      <c r="F1039" s="42" t="e">
        <f>IF(LEN(VLOOKUP($A1039,#REF!,5,FALSE)),IF(INDEX(#REF!,MATCH($A1039,#REF!,0),2),LEFT(VLOOKUP($A1039,#REF!,5,FALSE),LEN(VLOOKUP($A1039,#REF!,5,FALSE))-2),CONCATENATE(LEFT(VLOOKUP($A1039,#REF!,5,FALSE),LEN(VLOOKUP($A1039,#REF!,5,FALSE))-2),"*")),"")</f>
        <v>#REF!</v>
      </c>
      <c r="G1039" s="42" t="e">
        <f>IF(LEN(VLOOKUP($A1039,#REF!,6,FALSE)),IF(INDEX(#REF!,MATCH($A1039,#REF!,0),3),LEFT(VLOOKUP($A1039,#REF!,6,FALSE),LEN(VLOOKUP($A1039,#REF!,6,FALSE))-2),CONCATENATE(LEFT(VLOOKUP($A1039,#REF!,6,FALSE),LEN(VLOOKUP($A1039,#REF!,6,FALSE))-2),"*")),"")</f>
        <v>#REF!</v>
      </c>
      <c r="H1039" s="43" t="e">
        <f>IF(LEN(VLOOKUP($A1039,#REF!,7,FALSE)),IF(INDEX(#REF!,MATCH($A1039,#REF!,0),4),LEFT(VLOOKUP($A1039,#REF!,7,FALSE),LEN(VLOOKUP($A1039,#REF!,7,FALSE))-2),CONCATENATE(LEFT(VLOOKUP($A1039,#REF!,7,FALSE),LEN(VLOOKUP($A1039,#REF!,7,FALSE))-2),"*")),"")</f>
        <v>#REF!</v>
      </c>
      <c r="I1039" s="54" t="e">
        <f>IF(LEN(VLOOKUP($A1039,#REF!,8,FALSE)),UPPER(RIGHT(VLOOKUP($A1039,#REF!,8,FALSE),1)),"")</f>
        <v>#REF!</v>
      </c>
      <c r="J1039" s="42" t="e">
        <f>IF(LEN(VLOOKUP($A1039,#REF!,4,FALSE)),UPPER(RIGHT(VLOOKUP($A1039,#REF!,4,FALSE),1)),"")</f>
        <v>#REF!</v>
      </c>
      <c r="K1039" s="42" t="e">
        <f>IF(LEN(VLOOKUP($A1039,#REF!,5,FALSE)),UPPER(RIGHT(VLOOKUP($A1039,#REF!,5,FALSE),1)),"")</f>
        <v>#REF!</v>
      </c>
      <c r="L1039" s="42" t="e">
        <f>IF(LEN(VLOOKUP($A1039,#REF!,6,FALSE)),UPPER(RIGHT(VLOOKUP($A1039,#REF!,6,FALSE),1)),"")</f>
        <v>#REF!</v>
      </c>
      <c r="M1039" s="43" t="e">
        <f>IF(LEN(VLOOKUP($A1039,#REF!,7,FALSE)),UPPER(RIGHT(VLOOKUP($A1039,#REF!,7,FALSE),1)),"")</f>
        <v>#REF!</v>
      </c>
      <c r="N1039" s="206"/>
      <c r="O1039" s="206"/>
      <c r="P1039" s="206"/>
      <c r="Q1039" s="206"/>
      <c r="R1039" s="206"/>
      <c r="S1039" s="63" t="e">
        <f>HLOOKUP("Device Tree Pin Name",#REF!,MATCH($A1039,#REF!,0),FALSE)</f>
        <v>#REF!</v>
      </c>
      <c r="T1039" s="47" t="e">
        <f>HLOOKUP("power rail",#REF!,MATCH($A1039,#REF!,0),FALSE)</f>
        <v>#REF!</v>
      </c>
      <c r="U1039" s="62" t="e">
        <f>HLOOKUP("Wake Capable",#REF!,MATCH($A1039,#REF!,0),FALSE)</f>
        <v>#REF!</v>
      </c>
      <c r="V1039" s="62" t="e">
        <f>HLOOKUP("Strap",#REF!,MATCH($A1039,#REF!,0),FALSE)</f>
        <v>#REF!</v>
      </c>
      <c r="W1039" s="62"/>
      <c r="X1039" s="62"/>
      <c r="Y1039" s="62"/>
      <c r="Z1039" s="47"/>
      <c r="AA1039" s="47" t="e">
        <f>HLOOKUP("Pad type",#REF!,MATCH($A1039,#REF!,0),FALSE)</f>
        <v>#REF!</v>
      </c>
      <c r="AB1039" s="63"/>
      <c r="AC1039" s="63" t="e">
        <f>HLOOKUP("POR Pin State",#REF!,MATCH($A1039,#REF!,0),FALSE)</f>
        <v>#REF!</v>
      </c>
      <c r="AD1039" s="207"/>
      <c r="AE1039" s="208"/>
      <c r="AF1039" s="208"/>
      <c r="AG1039" s="208"/>
      <c r="AH1039" s="209"/>
      <c r="AI1039" s="209"/>
      <c r="AJ1039" s="210"/>
      <c r="AK1039" s="210"/>
      <c r="AL1039" s="210"/>
      <c r="AM1039" s="210"/>
      <c r="AN1039" s="210"/>
      <c r="AO1039" s="210"/>
      <c r="AP1039" s="210"/>
      <c r="AQ1039" s="215" t="s">
        <v>2527</v>
      </c>
      <c r="AR1039" s="105"/>
      <c r="AS1039" s="105"/>
      <c r="AT1039" s="105"/>
      <c r="AU1039" s="105"/>
      <c r="AV1039" s="105"/>
      <c r="AW1039" s="105"/>
      <c r="AX1039" s="105"/>
      <c r="AY1039" s="105"/>
      <c r="AZ1039" s="105"/>
      <c r="BA1039" s="105"/>
      <c r="BB1039" s="218"/>
      <c r="BC1039" s="105"/>
      <c r="BD1039" s="250"/>
      <c r="BE1039" s="252" t="s">
        <v>2528</v>
      </c>
      <c r="BF1039" s="147" t="e">
        <f>VLOOKUP($A1039,#REF!,34,FALSE)</f>
        <v>#REF!</v>
      </c>
      <c r="BG1039" s="147" t="e">
        <f>VLOOKUP($A1039,#REF!,22,FALSE)</f>
        <v>#REF!</v>
      </c>
      <c r="BH1039" s="149"/>
    </row>
    <row r="1040" s="5" customFormat="1" ht="12.95" customHeight="1" spans="1:60">
      <c r="A1040" s="48" t="s">
        <v>2529</v>
      </c>
      <c r="B1040" s="38" t="e">
        <f>VLOOKUP($A1040,#REF!,34,FALSE)</f>
        <v>#REF!</v>
      </c>
      <c r="C1040" s="39" t="str">
        <f t="shared" si="178"/>
        <v>unused_DDR_XM3_B6D2</v>
      </c>
      <c r="D1040" s="40" t="e">
        <f>IF(LEN(VLOOKUP($A1040,#REF!,8,FALSE)),LEFT(VLOOKUP($A1040,#REF!,8,FALSE),LEN(VLOOKUP($A1040,#REF!,8,FALSE))-2),"")</f>
        <v>#REF!</v>
      </c>
      <c r="E1040" s="41" t="e">
        <f>IF(LEN(VLOOKUP($A1040,#REF!,4,FALSE)),IF(INDEX(#REF!,MATCH($A1040,#REF!,0),1),LEFT(VLOOKUP($A1040,#REF!,4,FALSE),LEN(VLOOKUP($A1040,#REF!,4,FALSE))-2),CONCATENATE(LEFT(VLOOKUP($A1040,#REF!,4,FALSE),LEN(VLOOKUP($A1040,#REF!,4,FALSE))-2),"*")),"")</f>
        <v>#REF!</v>
      </c>
      <c r="F1040" s="42" t="e">
        <f>IF(LEN(VLOOKUP($A1040,#REF!,5,FALSE)),IF(INDEX(#REF!,MATCH($A1040,#REF!,0),2),LEFT(VLOOKUP($A1040,#REF!,5,FALSE),LEN(VLOOKUP($A1040,#REF!,5,FALSE))-2),CONCATENATE(LEFT(VLOOKUP($A1040,#REF!,5,FALSE),LEN(VLOOKUP($A1040,#REF!,5,FALSE))-2),"*")),"")</f>
        <v>#REF!</v>
      </c>
      <c r="G1040" s="42" t="e">
        <f>IF(LEN(VLOOKUP($A1040,#REF!,6,FALSE)),IF(INDEX(#REF!,MATCH($A1040,#REF!,0),3),LEFT(VLOOKUP($A1040,#REF!,6,FALSE),LEN(VLOOKUP($A1040,#REF!,6,FALSE))-2),CONCATENATE(LEFT(VLOOKUP($A1040,#REF!,6,FALSE),LEN(VLOOKUP($A1040,#REF!,6,FALSE))-2),"*")),"")</f>
        <v>#REF!</v>
      </c>
      <c r="H1040" s="43" t="e">
        <f>IF(LEN(VLOOKUP($A1040,#REF!,7,FALSE)),IF(INDEX(#REF!,MATCH($A1040,#REF!,0),4),LEFT(VLOOKUP($A1040,#REF!,7,FALSE),LEN(VLOOKUP($A1040,#REF!,7,FALSE))-2),CONCATENATE(LEFT(VLOOKUP($A1040,#REF!,7,FALSE),LEN(VLOOKUP($A1040,#REF!,7,FALSE))-2),"*")),"")</f>
        <v>#REF!</v>
      </c>
      <c r="I1040" s="54" t="e">
        <f>IF(LEN(VLOOKUP($A1040,#REF!,8,FALSE)),UPPER(RIGHT(VLOOKUP($A1040,#REF!,8,FALSE),1)),"")</f>
        <v>#REF!</v>
      </c>
      <c r="J1040" s="42" t="e">
        <f>IF(LEN(VLOOKUP($A1040,#REF!,4,FALSE)),UPPER(RIGHT(VLOOKUP($A1040,#REF!,4,FALSE),1)),"")</f>
        <v>#REF!</v>
      </c>
      <c r="K1040" s="42" t="e">
        <f>IF(LEN(VLOOKUP($A1040,#REF!,5,FALSE)),UPPER(RIGHT(VLOOKUP($A1040,#REF!,5,FALSE),1)),"")</f>
        <v>#REF!</v>
      </c>
      <c r="L1040" s="42" t="e">
        <f>IF(LEN(VLOOKUP($A1040,#REF!,6,FALSE)),UPPER(RIGHT(VLOOKUP($A1040,#REF!,6,FALSE),1)),"")</f>
        <v>#REF!</v>
      </c>
      <c r="M1040" s="43" t="e">
        <f>IF(LEN(VLOOKUP($A1040,#REF!,7,FALSE)),UPPER(RIGHT(VLOOKUP($A1040,#REF!,7,FALSE),1)),"")</f>
        <v>#REF!</v>
      </c>
      <c r="N1040" s="206"/>
      <c r="O1040" s="206"/>
      <c r="P1040" s="206"/>
      <c r="Q1040" s="206"/>
      <c r="R1040" s="206"/>
      <c r="S1040" s="63" t="e">
        <f>HLOOKUP("Device Tree Pin Name",#REF!,MATCH($A1040,#REF!,0),FALSE)</f>
        <v>#REF!</v>
      </c>
      <c r="T1040" s="47" t="e">
        <f>HLOOKUP("power rail",#REF!,MATCH($A1040,#REF!,0),FALSE)</f>
        <v>#REF!</v>
      </c>
      <c r="U1040" s="62" t="e">
        <f>HLOOKUP("Wake Capable",#REF!,MATCH($A1040,#REF!,0),FALSE)</f>
        <v>#REF!</v>
      </c>
      <c r="V1040" s="62" t="e">
        <f>HLOOKUP("Strap",#REF!,MATCH($A1040,#REF!,0),FALSE)</f>
        <v>#REF!</v>
      </c>
      <c r="W1040" s="62"/>
      <c r="X1040" s="62"/>
      <c r="Y1040" s="62"/>
      <c r="Z1040" s="47"/>
      <c r="AA1040" s="47" t="e">
        <f>HLOOKUP("Pad type",#REF!,MATCH($A1040,#REF!,0),FALSE)</f>
        <v>#REF!</v>
      </c>
      <c r="AB1040" s="63"/>
      <c r="AC1040" s="63" t="e">
        <f>HLOOKUP("POR Pin State",#REF!,MATCH($A1040,#REF!,0),FALSE)</f>
        <v>#REF!</v>
      </c>
      <c r="AD1040" s="207"/>
      <c r="AE1040" s="208"/>
      <c r="AF1040" s="208"/>
      <c r="AG1040" s="208"/>
      <c r="AH1040" s="209"/>
      <c r="AI1040" s="209"/>
      <c r="AJ1040" s="210"/>
      <c r="AK1040" s="210"/>
      <c r="AL1040" s="210"/>
      <c r="AM1040" s="210"/>
      <c r="AN1040" s="210"/>
      <c r="AO1040" s="210"/>
      <c r="AP1040" s="210"/>
      <c r="AQ1040" s="215" t="s">
        <v>2530</v>
      </c>
      <c r="AR1040" s="105"/>
      <c r="AS1040" s="105"/>
      <c r="AT1040" s="105"/>
      <c r="AU1040" s="105"/>
      <c r="AV1040" s="105"/>
      <c r="AW1040" s="105"/>
      <c r="AX1040" s="105"/>
      <c r="AY1040" s="105"/>
      <c r="AZ1040" s="105"/>
      <c r="BA1040" s="105"/>
      <c r="BB1040" s="218"/>
      <c r="BC1040" s="105"/>
      <c r="BD1040" s="250"/>
      <c r="BE1040" s="252" t="s">
        <v>2531</v>
      </c>
      <c r="BF1040" s="147" t="e">
        <f>VLOOKUP($A1040,#REF!,34,FALSE)</f>
        <v>#REF!</v>
      </c>
      <c r="BG1040" s="147" t="e">
        <f>VLOOKUP($A1040,#REF!,22,FALSE)</f>
        <v>#REF!</v>
      </c>
      <c r="BH1040" s="149"/>
    </row>
    <row r="1041" s="5" customFormat="1" ht="12.95" customHeight="1" spans="1:60">
      <c r="A1041" s="48" t="s">
        <v>2532</v>
      </c>
      <c r="B1041" s="38" t="e">
        <f>VLOOKUP($A1041,#REF!,34,FALSE)</f>
        <v>#REF!</v>
      </c>
      <c r="C1041" s="39" t="str">
        <f t="shared" si="178"/>
        <v>unused_DDR_XM3_B6D3</v>
      </c>
      <c r="D1041" s="40" t="e">
        <f>IF(LEN(VLOOKUP($A1041,#REF!,8,FALSE)),LEFT(VLOOKUP($A1041,#REF!,8,FALSE),LEN(VLOOKUP($A1041,#REF!,8,FALSE))-2),"")</f>
        <v>#REF!</v>
      </c>
      <c r="E1041" s="41" t="e">
        <f>IF(LEN(VLOOKUP($A1041,#REF!,4,FALSE)),IF(INDEX(#REF!,MATCH($A1041,#REF!,0),1),LEFT(VLOOKUP($A1041,#REF!,4,FALSE),LEN(VLOOKUP($A1041,#REF!,4,FALSE))-2),CONCATENATE(LEFT(VLOOKUP($A1041,#REF!,4,FALSE),LEN(VLOOKUP($A1041,#REF!,4,FALSE))-2),"*")),"")</f>
        <v>#REF!</v>
      </c>
      <c r="F1041" s="42" t="e">
        <f>IF(LEN(VLOOKUP($A1041,#REF!,5,FALSE)),IF(INDEX(#REF!,MATCH($A1041,#REF!,0),2),LEFT(VLOOKUP($A1041,#REF!,5,FALSE),LEN(VLOOKUP($A1041,#REF!,5,FALSE))-2),CONCATENATE(LEFT(VLOOKUP($A1041,#REF!,5,FALSE),LEN(VLOOKUP($A1041,#REF!,5,FALSE))-2),"*")),"")</f>
        <v>#REF!</v>
      </c>
      <c r="G1041" s="42" t="e">
        <f>IF(LEN(VLOOKUP($A1041,#REF!,6,FALSE)),IF(INDEX(#REF!,MATCH($A1041,#REF!,0),3),LEFT(VLOOKUP($A1041,#REF!,6,FALSE),LEN(VLOOKUP($A1041,#REF!,6,FALSE))-2),CONCATENATE(LEFT(VLOOKUP($A1041,#REF!,6,FALSE),LEN(VLOOKUP($A1041,#REF!,6,FALSE))-2),"*")),"")</f>
        <v>#REF!</v>
      </c>
      <c r="H1041" s="43" t="e">
        <f>IF(LEN(VLOOKUP($A1041,#REF!,7,FALSE)),IF(INDEX(#REF!,MATCH($A1041,#REF!,0),4),LEFT(VLOOKUP($A1041,#REF!,7,FALSE),LEN(VLOOKUP($A1041,#REF!,7,FALSE))-2),CONCATENATE(LEFT(VLOOKUP($A1041,#REF!,7,FALSE),LEN(VLOOKUP($A1041,#REF!,7,FALSE))-2),"*")),"")</f>
        <v>#REF!</v>
      </c>
      <c r="I1041" s="54" t="e">
        <f>IF(LEN(VLOOKUP($A1041,#REF!,8,FALSE)),UPPER(RIGHT(VLOOKUP($A1041,#REF!,8,FALSE),1)),"")</f>
        <v>#REF!</v>
      </c>
      <c r="J1041" s="42" t="e">
        <f>IF(LEN(VLOOKUP($A1041,#REF!,4,FALSE)),UPPER(RIGHT(VLOOKUP($A1041,#REF!,4,FALSE),1)),"")</f>
        <v>#REF!</v>
      </c>
      <c r="K1041" s="42" t="e">
        <f>IF(LEN(VLOOKUP($A1041,#REF!,5,FALSE)),UPPER(RIGHT(VLOOKUP($A1041,#REF!,5,FALSE),1)),"")</f>
        <v>#REF!</v>
      </c>
      <c r="L1041" s="42" t="e">
        <f>IF(LEN(VLOOKUP($A1041,#REF!,6,FALSE)),UPPER(RIGHT(VLOOKUP($A1041,#REF!,6,FALSE),1)),"")</f>
        <v>#REF!</v>
      </c>
      <c r="M1041" s="43" t="e">
        <f>IF(LEN(VLOOKUP($A1041,#REF!,7,FALSE)),UPPER(RIGHT(VLOOKUP($A1041,#REF!,7,FALSE),1)),"")</f>
        <v>#REF!</v>
      </c>
      <c r="N1041" s="206"/>
      <c r="O1041" s="206"/>
      <c r="P1041" s="206"/>
      <c r="Q1041" s="206"/>
      <c r="R1041" s="206"/>
      <c r="S1041" s="63" t="e">
        <f>HLOOKUP("Device Tree Pin Name",#REF!,MATCH($A1041,#REF!,0),FALSE)</f>
        <v>#REF!</v>
      </c>
      <c r="T1041" s="47" t="e">
        <f>HLOOKUP("power rail",#REF!,MATCH($A1041,#REF!,0),FALSE)</f>
        <v>#REF!</v>
      </c>
      <c r="U1041" s="62" t="e">
        <f>HLOOKUP("Wake Capable",#REF!,MATCH($A1041,#REF!,0),FALSE)</f>
        <v>#REF!</v>
      </c>
      <c r="V1041" s="62" t="e">
        <f>HLOOKUP("Strap",#REF!,MATCH($A1041,#REF!,0),FALSE)</f>
        <v>#REF!</v>
      </c>
      <c r="W1041" s="62"/>
      <c r="X1041" s="62"/>
      <c r="Y1041" s="62"/>
      <c r="Z1041" s="47"/>
      <c r="AA1041" s="47" t="e">
        <f>HLOOKUP("Pad type",#REF!,MATCH($A1041,#REF!,0),FALSE)</f>
        <v>#REF!</v>
      </c>
      <c r="AB1041" s="63"/>
      <c r="AC1041" s="63" t="e">
        <f>HLOOKUP("POR Pin State",#REF!,MATCH($A1041,#REF!,0),FALSE)</f>
        <v>#REF!</v>
      </c>
      <c r="AD1041" s="207"/>
      <c r="AE1041" s="208"/>
      <c r="AF1041" s="208"/>
      <c r="AG1041" s="208"/>
      <c r="AH1041" s="209"/>
      <c r="AI1041" s="209"/>
      <c r="AJ1041" s="210"/>
      <c r="AK1041" s="210"/>
      <c r="AL1041" s="210"/>
      <c r="AM1041" s="210"/>
      <c r="AN1041" s="210"/>
      <c r="AO1041" s="210"/>
      <c r="AP1041" s="210"/>
      <c r="AQ1041" s="215" t="s">
        <v>2533</v>
      </c>
      <c r="AR1041" s="105"/>
      <c r="AS1041" s="105"/>
      <c r="AT1041" s="105"/>
      <c r="AU1041" s="105"/>
      <c r="AV1041" s="105"/>
      <c r="AW1041" s="105"/>
      <c r="AX1041" s="105"/>
      <c r="AY1041" s="105"/>
      <c r="AZ1041" s="105"/>
      <c r="BA1041" s="105"/>
      <c r="BB1041" s="218"/>
      <c r="BC1041" s="105"/>
      <c r="BD1041" s="250"/>
      <c r="BE1041" s="252" t="s">
        <v>2534</v>
      </c>
      <c r="BF1041" s="147" t="e">
        <f>VLOOKUP($A1041,#REF!,34,FALSE)</f>
        <v>#REF!</v>
      </c>
      <c r="BG1041" s="147" t="e">
        <f>VLOOKUP($A1041,#REF!,22,FALSE)</f>
        <v>#REF!</v>
      </c>
      <c r="BH1041" s="149"/>
    </row>
    <row r="1042" s="5" customFormat="1" ht="12.95" customHeight="1" spans="1:60">
      <c r="A1042" s="10" t="s">
        <v>2535</v>
      </c>
      <c r="B1042" s="38" t="e">
        <f>VLOOKUP($A1042,#REF!,34,FALSE)</f>
        <v>#REF!</v>
      </c>
      <c r="C1042" s="39" t="str">
        <f t="shared" si="178"/>
        <v>unused_DDR_XM3_B6D4</v>
      </c>
      <c r="D1042" s="40" t="e">
        <f>IF(LEN(VLOOKUP($A1042,#REF!,8,FALSE)),LEFT(VLOOKUP($A1042,#REF!,8,FALSE),LEN(VLOOKUP($A1042,#REF!,8,FALSE))-2),"")</f>
        <v>#REF!</v>
      </c>
      <c r="E1042" s="41" t="e">
        <f>IF(LEN(VLOOKUP($A1042,#REF!,4,FALSE)),IF(INDEX(#REF!,MATCH($A1042,#REF!,0),1),LEFT(VLOOKUP($A1042,#REF!,4,FALSE),LEN(VLOOKUP($A1042,#REF!,4,FALSE))-2),CONCATENATE(LEFT(VLOOKUP($A1042,#REF!,4,FALSE),LEN(VLOOKUP($A1042,#REF!,4,FALSE))-2),"*")),"")</f>
        <v>#REF!</v>
      </c>
      <c r="F1042" s="42" t="e">
        <f>IF(LEN(VLOOKUP($A1042,#REF!,5,FALSE)),IF(INDEX(#REF!,MATCH($A1042,#REF!,0),2),LEFT(VLOOKUP($A1042,#REF!,5,FALSE),LEN(VLOOKUP($A1042,#REF!,5,FALSE))-2),CONCATENATE(LEFT(VLOOKUP($A1042,#REF!,5,FALSE),LEN(VLOOKUP($A1042,#REF!,5,FALSE))-2),"*")),"")</f>
        <v>#REF!</v>
      </c>
      <c r="G1042" s="42" t="e">
        <f>IF(LEN(VLOOKUP($A1042,#REF!,6,FALSE)),IF(INDEX(#REF!,MATCH($A1042,#REF!,0),3),LEFT(VLOOKUP($A1042,#REF!,6,FALSE),LEN(VLOOKUP($A1042,#REF!,6,FALSE))-2),CONCATENATE(LEFT(VLOOKUP($A1042,#REF!,6,FALSE),LEN(VLOOKUP($A1042,#REF!,6,FALSE))-2),"*")),"")</f>
        <v>#REF!</v>
      </c>
      <c r="H1042" s="43" t="e">
        <f>IF(LEN(VLOOKUP($A1042,#REF!,7,FALSE)),IF(INDEX(#REF!,MATCH($A1042,#REF!,0),4),LEFT(VLOOKUP($A1042,#REF!,7,FALSE),LEN(VLOOKUP($A1042,#REF!,7,FALSE))-2),CONCATENATE(LEFT(VLOOKUP($A1042,#REF!,7,FALSE),LEN(VLOOKUP($A1042,#REF!,7,FALSE))-2),"*")),"")</f>
        <v>#REF!</v>
      </c>
      <c r="I1042" s="54" t="e">
        <f>IF(LEN(VLOOKUP($A1042,#REF!,8,FALSE)),UPPER(RIGHT(VLOOKUP($A1042,#REF!,8,FALSE),1)),"")</f>
        <v>#REF!</v>
      </c>
      <c r="J1042" s="42" t="e">
        <f>IF(LEN(VLOOKUP($A1042,#REF!,4,FALSE)),UPPER(RIGHT(VLOOKUP($A1042,#REF!,4,FALSE),1)),"")</f>
        <v>#REF!</v>
      </c>
      <c r="K1042" s="42" t="e">
        <f>IF(LEN(VLOOKUP($A1042,#REF!,5,FALSE)),UPPER(RIGHT(VLOOKUP($A1042,#REF!,5,FALSE),1)),"")</f>
        <v>#REF!</v>
      </c>
      <c r="L1042" s="42" t="e">
        <f>IF(LEN(VLOOKUP($A1042,#REF!,6,FALSE)),UPPER(RIGHT(VLOOKUP($A1042,#REF!,6,FALSE),1)),"")</f>
        <v>#REF!</v>
      </c>
      <c r="M1042" s="43" t="e">
        <f>IF(LEN(VLOOKUP($A1042,#REF!,7,FALSE)),UPPER(RIGHT(VLOOKUP($A1042,#REF!,7,FALSE),1)),"")</f>
        <v>#REF!</v>
      </c>
      <c r="N1042" s="206"/>
      <c r="O1042" s="206"/>
      <c r="P1042" s="206"/>
      <c r="Q1042" s="206"/>
      <c r="R1042" s="206"/>
      <c r="S1042" s="63" t="e">
        <f>HLOOKUP("Device Tree Pin Name",#REF!,MATCH($A1042,#REF!,0),FALSE)</f>
        <v>#REF!</v>
      </c>
      <c r="T1042" s="47" t="e">
        <f>HLOOKUP("power rail",#REF!,MATCH($A1042,#REF!,0),FALSE)</f>
        <v>#REF!</v>
      </c>
      <c r="U1042" s="62" t="e">
        <f>HLOOKUP("Wake Capable",#REF!,MATCH($A1042,#REF!,0),FALSE)</f>
        <v>#REF!</v>
      </c>
      <c r="V1042" s="62" t="e">
        <f>HLOOKUP("Strap",#REF!,MATCH($A1042,#REF!,0),FALSE)</f>
        <v>#REF!</v>
      </c>
      <c r="W1042" s="62"/>
      <c r="X1042" s="62"/>
      <c r="Y1042" s="62"/>
      <c r="Z1042" s="47"/>
      <c r="AA1042" s="47" t="e">
        <f>HLOOKUP("Pad type",#REF!,MATCH($A1042,#REF!,0),FALSE)</f>
        <v>#REF!</v>
      </c>
      <c r="AB1042" s="63"/>
      <c r="AC1042" s="63" t="e">
        <f>HLOOKUP("POR Pin State",#REF!,MATCH($A1042,#REF!,0),FALSE)</f>
        <v>#REF!</v>
      </c>
      <c r="AD1042" s="207"/>
      <c r="AE1042" s="208"/>
      <c r="AF1042" s="208"/>
      <c r="AG1042" s="208"/>
      <c r="AH1042" s="209"/>
      <c r="AI1042" s="209"/>
      <c r="AJ1042" s="210"/>
      <c r="AK1042" s="210"/>
      <c r="AL1042" s="210"/>
      <c r="AM1042" s="210"/>
      <c r="AN1042" s="210"/>
      <c r="AO1042" s="210"/>
      <c r="AP1042" s="210"/>
      <c r="AQ1042" s="215" t="s">
        <v>2536</v>
      </c>
      <c r="AR1042" s="105"/>
      <c r="AS1042" s="105"/>
      <c r="AT1042" s="105"/>
      <c r="AU1042" s="105"/>
      <c r="AV1042" s="105"/>
      <c r="AW1042" s="105"/>
      <c r="AX1042" s="105"/>
      <c r="AY1042" s="105"/>
      <c r="AZ1042" s="105"/>
      <c r="BA1042" s="105"/>
      <c r="BB1042" s="218"/>
      <c r="BC1042" s="105"/>
      <c r="BD1042" s="250"/>
      <c r="BE1042" s="252" t="s">
        <v>2537</v>
      </c>
      <c r="BF1042" s="147" t="e">
        <f>VLOOKUP($A1042,#REF!,34,FALSE)</f>
        <v>#REF!</v>
      </c>
      <c r="BG1042" s="147" t="e">
        <f>VLOOKUP($A1042,#REF!,22,FALSE)</f>
        <v>#REF!</v>
      </c>
      <c r="BH1042" s="149"/>
    </row>
    <row r="1043" s="5" customFormat="1" ht="12.95" customHeight="1" spans="1:60">
      <c r="A1043" s="10" t="s">
        <v>2538</v>
      </c>
      <c r="B1043" s="38" t="e">
        <f>VLOOKUP($A1043,#REF!,34,FALSE)</f>
        <v>#REF!</v>
      </c>
      <c r="C1043" s="39" t="str">
        <f t="shared" si="178"/>
        <v>unused_DDR_XM3_B6D5</v>
      </c>
      <c r="D1043" s="40" t="e">
        <f>IF(LEN(VLOOKUP($A1043,#REF!,8,FALSE)),LEFT(VLOOKUP($A1043,#REF!,8,FALSE),LEN(VLOOKUP($A1043,#REF!,8,FALSE))-2),"")</f>
        <v>#REF!</v>
      </c>
      <c r="E1043" s="41" t="e">
        <f>IF(LEN(VLOOKUP($A1043,#REF!,4,FALSE)),IF(INDEX(#REF!,MATCH($A1043,#REF!,0),1),LEFT(VLOOKUP($A1043,#REF!,4,FALSE),LEN(VLOOKUP($A1043,#REF!,4,FALSE))-2),CONCATENATE(LEFT(VLOOKUP($A1043,#REF!,4,FALSE),LEN(VLOOKUP($A1043,#REF!,4,FALSE))-2),"*")),"")</f>
        <v>#REF!</v>
      </c>
      <c r="F1043" s="42" t="e">
        <f>IF(LEN(VLOOKUP($A1043,#REF!,5,FALSE)),IF(INDEX(#REF!,MATCH($A1043,#REF!,0),2),LEFT(VLOOKUP($A1043,#REF!,5,FALSE),LEN(VLOOKUP($A1043,#REF!,5,FALSE))-2),CONCATENATE(LEFT(VLOOKUP($A1043,#REF!,5,FALSE),LEN(VLOOKUP($A1043,#REF!,5,FALSE))-2),"*")),"")</f>
        <v>#REF!</v>
      </c>
      <c r="G1043" s="42" t="e">
        <f>IF(LEN(VLOOKUP($A1043,#REF!,6,FALSE)),IF(INDEX(#REF!,MATCH($A1043,#REF!,0),3),LEFT(VLOOKUP($A1043,#REF!,6,FALSE),LEN(VLOOKUP($A1043,#REF!,6,FALSE))-2),CONCATENATE(LEFT(VLOOKUP($A1043,#REF!,6,FALSE),LEN(VLOOKUP($A1043,#REF!,6,FALSE))-2),"*")),"")</f>
        <v>#REF!</v>
      </c>
      <c r="H1043" s="43" t="e">
        <f>IF(LEN(VLOOKUP($A1043,#REF!,7,FALSE)),IF(INDEX(#REF!,MATCH($A1043,#REF!,0),4),LEFT(VLOOKUP($A1043,#REF!,7,FALSE),LEN(VLOOKUP($A1043,#REF!,7,FALSE))-2),CONCATENATE(LEFT(VLOOKUP($A1043,#REF!,7,FALSE),LEN(VLOOKUP($A1043,#REF!,7,FALSE))-2),"*")),"")</f>
        <v>#REF!</v>
      </c>
      <c r="I1043" s="54" t="e">
        <f>IF(LEN(VLOOKUP($A1043,#REF!,8,FALSE)),UPPER(RIGHT(VLOOKUP($A1043,#REF!,8,FALSE),1)),"")</f>
        <v>#REF!</v>
      </c>
      <c r="J1043" s="42" t="e">
        <f>IF(LEN(VLOOKUP($A1043,#REF!,4,FALSE)),UPPER(RIGHT(VLOOKUP($A1043,#REF!,4,FALSE),1)),"")</f>
        <v>#REF!</v>
      </c>
      <c r="K1043" s="42" t="e">
        <f>IF(LEN(VLOOKUP($A1043,#REF!,5,FALSE)),UPPER(RIGHT(VLOOKUP($A1043,#REF!,5,FALSE),1)),"")</f>
        <v>#REF!</v>
      </c>
      <c r="L1043" s="42" t="e">
        <f>IF(LEN(VLOOKUP($A1043,#REF!,6,FALSE)),UPPER(RIGHT(VLOOKUP($A1043,#REF!,6,FALSE),1)),"")</f>
        <v>#REF!</v>
      </c>
      <c r="M1043" s="43" t="e">
        <f>IF(LEN(VLOOKUP($A1043,#REF!,7,FALSE)),UPPER(RIGHT(VLOOKUP($A1043,#REF!,7,FALSE),1)),"")</f>
        <v>#REF!</v>
      </c>
      <c r="N1043" s="206"/>
      <c r="O1043" s="206"/>
      <c r="P1043" s="206"/>
      <c r="Q1043" s="206"/>
      <c r="R1043" s="206"/>
      <c r="S1043" s="63" t="e">
        <f>HLOOKUP("Device Tree Pin Name",#REF!,MATCH($A1043,#REF!,0),FALSE)</f>
        <v>#REF!</v>
      </c>
      <c r="T1043" s="47" t="e">
        <f>HLOOKUP("power rail",#REF!,MATCH($A1043,#REF!,0),FALSE)</f>
        <v>#REF!</v>
      </c>
      <c r="U1043" s="62" t="e">
        <f>HLOOKUP("Wake Capable",#REF!,MATCH($A1043,#REF!,0),FALSE)</f>
        <v>#REF!</v>
      </c>
      <c r="V1043" s="62" t="e">
        <f>HLOOKUP("Strap",#REF!,MATCH($A1043,#REF!,0),FALSE)</f>
        <v>#REF!</v>
      </c>
      <c r="W1043" s="62"/>
      <c r="X1043" s="62"/>
      <c r="Y1043" s="62"/>
      <c r="Z1043" s="47"/>
      <c r="AA1043" s="47" t="e">
        <f>HLOOKUP("Pad type",#REF!,MATCH($A1043,#REF!,0),FALSE)</f>
        <v>#REF!</v>
      </c>
      <c r="AB1043" s="63"/>
      <c r="AC1043" s="63" t="e">
        <f>HLOOKUP("POR Pin State",#REF!,MATCH($A1043,#REF!,0),FALSE)</f>
        <v>#REF!</v>
      </c>
      <c r="AD1043" s="207"/>
      <c r="AE1043" s="208"/>
      <c r="AF1043" s="208"/>
      <c r="AG1043" s="208"/>
      <c r="AH1043" s="209"/>
      <c r="AI1043" s="209"/>
      <c r="AJ1043" s="210"/>
      <c r="AK1043" s="210"/>
      <c r="AL1043" s="210"/>
      <c r="AM1043" s="210"/>
      <c r="AN1043" s="210"/>
      <c r="AO1043" s="210"/>
      <c r="AP1043" s="210"/>
      <c r="AQ1043" s="215" t="s">
        <v>2539</v>
      </c>
      <c r="AR1043" s="105"/>
      <c r="AS1043" s="105"/>
      <c r="AT1043" s="105"/>
      <c r="AU1043" s="105"/>
      <c r="AV1043" s="105"/>
      <c r="AW1043" s="105"/>
      <c r="AX1043" s="105"/>
      <c r="AY1043" s="105"/>
      <c r="AZ1043" s="105"/>
      <c r="BA1043" s="105"/>
      <c r="BB1043" s="218"/>
      <c r="BC1043" s="105"/>
      <c r="BD1043" s="250"/>
      <c r="BE1043" s="252" t="s">
        <v>2540</v>
      </c>
      <c r="BF1043" s="147" t="e">
        <f>VLOOKUP($A1043,#REF!,34,FALSE)</f>
        <v>#REF!</v>
      </c>
      <c r="BG1043" s="147" t="e">
        <f>VLOOKUP($A1043,#REF!,22,FALSE)</f>
        <v>#REF!</v>
      </c>
      <c r="BH1043" s="149"/>
    </row>
    <row r="1044" s="5" customFormat="1" ht="12.95" customHeight="1" spans="1:60">
      <c r="A1044" s="48" t="s">
        <v>2541</v>
      </c>
      <c r="B1044" s="38" t="e">
        <f>VLOOKUP($A1044,#REF!,34,FALSE)</f>
        <v>#REF!</v>
      </c>
      <c r="C1044" s="39" t="str">
        <f t="shared" si="178"/>
        <v>unused_DDR_XM3_B6D6</v>
      </c>
      <c r="D1044" s="40" t="e">
        <f>IF(LEN(VLOOKUP($A1044,#REF!,8,FALSE)),LEFT(VLOOKUP($A1044,#REF!,8,FALSE),LEN(VLOOKUP($A1044,#REF!,8,FALSE))-2),"")</f>
        <v>#REF!</v>
      </c>
      <c r="E1044" s="41" t="e">
        <f>IF(LEN(VLOOKUP($A1044,#REF!,4,FALSE)),IF(INDEX(#REF!,MATCH($A1044,#REF!,0),1),LEFT(VLOOKUP($A1044,#REF!,4,FALSE),LEN(VLOOKUP($A1044,#REF!,4,FALSE))-2),CONCATENATE(LEFT(VLOOKUP($A1044,#REF!,4,FALSE),LEN(VLOOKUP($A1044,#REF!,4,FALSE))-2),"*")),"")</f>
        <v>#REF!</v>
      </c>
      <c r="F1044" s="42" t="e">
        <f>IF(LEN(VLOOKUP($A1044,#REF!,5,FALSE)),IF(INDEX(#REF!,MATCH($A1044,#REF!,0),2),LEFT(VLOOKUP($A1044,#REF!,5,FALSE),LEN(VLOOKUP($A1044,#REF!,5,FALSE))-2),CONCATENATE(LEFT(VLOOKUP($A1044,#REF!,5,FALSE),LEN(VLOOKUP($A1044,#REF!,5,FALSE))-2),"*")),"")</f>
        <v>#REF!</v>
      </c>
      <c r="G1044" s="42" t="e">
        <f>IF(LEN(VLOOKUP($A1044,#REF!,6,FALSE)),IF(INDEX(#REF!,MATCH($A1044,#REF!,0),3),LEFT(VLOOKUP($A1044,#REF!,6,FALSE),LEN(VLOOKUP($A1044,#REF!,6,FALSE))-2),CONCATENATE(LEFT(VLOOKUP($A1044,#REF!,6,FALSE),LEN(VLOOKUP($A1044,#REF!,6,FALSE))-2),"*")),"")</f>
        <v>#REF!</v>
      </c>
      <c r="H1044" s="43" t="e">
        <f>IF(LEN(VLOOKUP($A1044,#REF!,7,FALSE)),IF(INDEX(#REF!,MATCH($A1044,#REF!,0),4),LEFT(VLOOKUP($A1044,#REF!,7,FALSE),LEN(VLOOKUP($A1044,#REF!,7,FALSE))-2),CONCATENATE(LEFT(VLOOKUP($A1044,#REF!,7,FALSE),LEN(VLOOKUP($A1044,#REF!,7,FALSE))-2),"*")),"")</f>
        <v>#REF!</v>
      </c>
      <c r="I1044" s="54" t="e">
        <f>IF(LEN(VLOOKUP($A1044,#REF!,8,FALSE)),UPPER(RIGHT(VLOOKUP($A1044,#REF!,8,FALSE),1)),"")</f>
        <v>#REF!</v>
      </c>
      <c r="J1044" s="42" t="e">
        <f>IF(LEN(VLOOKUP($A1044,#REF!,4,FALSE)),UPPER(RIGHT(VLOOKUP($A1044,#REF!,4,FALSE),1)),"")</f>
        <v>#REF!</v>
      </c>
      <c r="K1044" s="42" t="e">
        <f>IF(LEN(VLOOKUP($A1044,#REF!,5,FALSE)),UPPER(RIGHT(VLOOKUP($A1044,#REF!,5,FALSE),1)),"")</f>
        <v>#REF!</v>
      </c>
      <c r="L1044" s="42" t="e">
        <f>IF(LEN(VLOOKUP($A1044,#REF!,6,FALSE)),UPPER(RIGHT(VLOOKUP($A1044,#REF!,6,FALSE),1)),"")</f>
        <v>#REF!</v>
      </c>
      <c r="M1044" s="43" t="e">
        <f>IF(LEN(VLOOKUP($A1044,#REF!,7,FALSE)),UPPER(RIGHT(VLOOKUP($A1044,#REF!,7,FALSE),1)),"")</f>
        <v>#REF!</v>
      </c>
      <c r="N1044" s="206"/>
      <c r="O1044" s="206"/>
      <c r="P1044" s="206"/>
      <c r="Q1044" s="206"/>
      <c r="R1044" s="206"/>
      <c r="S1044" s="63" t="e">
        <f>HLOOKUP("Device Tree Pin Name",#REF!,MATCH($A1044,#REF!,0),FALSE)</f>
        <v>#REF!</v>
      </c>
      <c r="T1044" s="47" t="e">
        <f>HLOOKUP("power rail",#REF!,MATCH($A1044,#REF!,0),FALSE)</f>
        <v>#REF!</v>
      </c>
      <c r="U1044" s="62" t="e">
        <f>HLOOKUP("Wake Capable",#REF!,MATCH($A1044,#REF!,0),FALSE)</f>
        <v>#REF!</v>
      </c>
      <c r="V1044" s="62" t="e">
        <f>HLOOKUP("Strap",#REF!,MATCH($A1044,#REF!,0),FALSE)</f>
        <v>#REF!</v>
      </c>
      <c r="W1044" s="62"/>
      <c r="X1044" s="62"/>
      <c r="Y1044" s="62"/>
      <c r="Z1044" s="47"/>
      <c r="AA1044" s="47" t="e">
        <f>HLOOKUP("Pad type",#REF!,MATCH($A1044,#REF!,0),FALSE)</f>
        <v>#REF!</v>
      </c>
      <c r="AB1044" s="63"/>
      <c r="AC1044" s="63" t="e">
        <f>HLOOKUP("POR Pin State",#REF!,MATCH($A1044,#REF!,0),FALSE)</f>
        <v>#REF!</v>
      </c>
      <c r="AD1044" s="207"/>
      <c r="AE1044" s="208"/>
      <c r="AF1044" s="208"/>
      <c r="AG1044" s="208"/>
      <c r="AH1044" s="209"/>
      <c r="AI1044" s="209"/>
      <c r="AJ1044" s="210"/>
      <c r="AK1044" s="210"/>
      <c r="AL1044" s="210"/>
      <c r="AM1044" s="210"/>
      <c r="AN1044" s="210"/>
      <c r="AO1044" s="210"/>
      <c r="AP1044" s="210"/>
      <c r="AQ1044" s="215" t="s">
        <v>2542</v>
      </c>
      <c r="AR1044" s="105"/>
      <c r="AS1044" s="105"/>
      <c r="AT1044" s="105"/>
      <c r="AU1044" s="105"/>
      <c r="AV1044" s="105"/>
      <c r="AW1044" s="105"/>
      <c r="AX1044" s="105"/>
      <c r="AY1044" s="105"/>
      <c r="AZ1044" s="105"/>
      <c r="BA1044" s="105"/>
      <c r="BB1044" s="218"/>
      <c r="BC1044" s="105"/>
      <c r="BD1044" s="250"/>
      <c r="BE1044" s="252" t="s">
        <v>2543</v>
      </c>
      <c r="BF1044" s="147" t="e">
        <f>VLOOKUP($A1044,#REF!,34,FALSE)</f>
        <v>#REF!</v>
      </c>
      <c r="BG1044" s="147" t="e">
        <f>VLOOKUP($A1044,#REF!,22,FALSE)</f>
        <v>#REF!</v>
      </c>
      <c r="BH1044" s="149"/>
    </row>
    <row r="1045" s="5" customFormat="1" ht="12.95" customHeight="1" spans="1:60">
      <c r="A1045" s="48" t="s">
        <v>2544</v>
      </c>
      <c r="B1045" s="38" t="e">
        <f>VLOOKUP($A1045,#REF!,34,FALSE)</f>
        <v>#REF!</v>
      </c>
      <c r="C1045" s="39" t="str">
        <f t="shared" si="178"/>
        <v>unused_DDR_XM3_B6D7</v>
      </c>
      <c r="D1045" s="40" t="e">
        <f>IF(LEN(VLOOKUP($A1045,#REF!,8,FALSE)),LEFT(VLOOKUP($A1045,#REF!,8,FALSE),LEN(VLOOKUP($A1045,#REF!,8,FALSE))-2),"")</f>
        <v>#REF!</v>
      </c>
      <c r="E1045" s="41" t="e">
        <f>IF(LEN(VLOOKUP($A1045,#REF!,4,FALSE)),IF(INDEX(#REF!,MATCH($A1045,#REF!,0),1),LEFT(VLOOKUP($A1045,#REF!,4,FALSE),LEN(VLOOKUP($A1045,#REF!,4,FALSE))-2),CONCATENATE(LEFT(VLOOKUP($A1045,#REF!,4,FALSE),LEN(VLOOKUP($A1045,#REF!,4,FALSE))-2),"*")),"")</f>
        <v>#REF!</v>
      </c>
      <c r="F1045" s="42" t="e">
        <f>IF(LEN(VLOOKUP($A1045,#REF!,5,FALSE)),IF(INDEX(#REF!,MATCH($A1045,#REF!,0),2),LEFT(VLOOKUP($A1045,#REF!,5,FALSE),LEN(VLOOKUP($A1045,#REF!,5,FALSE))-2),CONCATENATE(LEFT(VLOOKUP($A1045,#REF!,5,FALSE),LEN(VLOOKUP($A1045,#REF!,5,FALSE))-2),"*")),"")</f>
        <v>#REF!</v>
      </c>
      <c r="G1045" s="42" t="e">
        <f>IF(LEN(VLOOKUP($A1045,#REF!,6,FALSE)),IF(INDEX(#REF!,MATCH($A1045,#REF!,0),3),LEFT(VLOOKUP($A1045,#REF!,6,FALSE),LEN(VLOOKUP($A1045,#REF!,6,FALSE))-2),CONCATENATE(LEFT(VLOOKUP($A1045,#REF!,6,FALSE),LEN(VLOOKUP($A1045,#REF!,6,FALSE))-2),"*")),"")</f>
        <v>#REF!</v>
      </c>
      <c r="H1045" s="43" t="e">
        <f>IF(LEN(VLOOKUP($A1045,#REF!,7,FALSE)),IF(INDEX(#REF!,MATCH($A1045,#REF!,0),4),LEFT(VLOOKUP($A1045,#REF!,7,FALSE),LEN(VLOOKUP($A1045,#REF!,7,FALSE))-2),CONCATENATE(LEFT(VLOOKUP($A1045,#REF!,7,FALSE),LEN(VLOOKUP($A1045,#REF!,7,FALSE))-2),"*")),"")</f>
        <v>#REF!</v>
      </c>
      <c r="I1045" s="54" t="e">
        <f>IF(LEN(VLOOKUP($A1045,#REF!,8,FALSE)),UPPER(RIGHT(VLOOKUP($A1045,#REF!,8,FALSE),1)),"")</f>
        <v>#REF!</v>
      </c>
      <c r="J1045" s="42" t="e">
        <f>IF(LEN(VLOOKUP($A1045,#REF!,4,FALSE)),UPPER(RIGHT(VLOOKUP($A1045,#REF!,4,FALSE),1)),"")</f>
        <v>#REF!</v>
      </c>
      <c r="K1045" s="42" t="e">
        <f>IF(LEN(VLOOKUP($A1045,#REF!,5,FALSE)),UPPER(RIGHT(VLOOKUP($A1045,#REF!,5,FALSE),1)),"")</f>
        <v>#REF!</v>
      </c>
      <c r="L1045" s="42" t="e">
        <f>IF(LEN(VLOOKUP($A1045,#REF!,6,FALSE)),UPPER(RIGHT(VLOOKUP($A1045,#REF!,6,FALSE),1)),"")</f>
        <v>#REF!</v>
      </c>
      <c r="M1045" s="43" t="e">
        <f>IF(LEN(VLOOKUP($A1045,#REF!,7,FALSE)),UPPER(RIGHT(VLOOKUP($A1045,#REF!,7,FALSE),1)),"")</f>
        <v>#REF!</v>
      </c>
      <c r="N1045" s="206"/>
      <c r="O1045" s="206"/>
      <c r="P1045" s="206"/>
      <c r="Q1045" s="206"/>
      <c r="R1045" s="206"/>
      <c r="S1045" s="63" t="e">
        <f>HLOOKUP("Device Tree Pin Name",#REF!,MATCH($A1045,#REF!,0),FALSE)</f>
        <v>#REF!</v>
      </c>
      <c r="T1045" s="47" t="e">
        <f>HLOOKUP("power rail",#REF!,MATCH($A1045,#REF!,0),FALSE)</f>
        <v>#REF!</v>
      </c>
      <c r="U1045" s="62" t="e">
        <f>HLOOKUP("Wake Capable",#REF!,MATCH($A1045,#REF!,0),FALSE)</f>
        <v>#REF!</v>
      </c>
      <c r="V1045" s="62" t="e">
        <f>HLOOKUP("Strap",#REF!,MATCH($A1045,#REF!,0),FALSE)</f>
        <v>#REF!</v>
      </c>
      <c r="W1045" s="62"/>
      <c r="X1045" s="62"/>
      <c r="Y1045" s="62"/>
      <c r="Z1045" s="47"/>
      <c r="AA1045" s="47" t="e">
        <f>HLOOKUP("Pad type",#REF!,MATCH($A1045,#REF!,0),FALSE)</f>
        <v>#REF!</v>
      </c>
      <c r="AB1045" s="63"/>
      <c r="AC1045" s="63" t="e">
        <f>HLOOKUP("POR Pin State",#REF!,MATCH($A1045,#REF!,0),FALSE)</f>
        <v>#REF!</v>
      </c>
      <c r="AD1045" s="207"/>
      <c r="AE1045" s="208"/>
      <c r="AF1045" s="208"/>
      <c r="AG1045" s="208"/>
      <c r="AH1045" s="209"/>
      <c r="AI1045" s="209"/>
      <c r="AJ1045" s="210"/>
      <c r="AK1045" s="210"/>
      <c r="AL1045" s="210"/>
      <c r="AM1045" s="210"/>
      <c r="AN1045" s="210"/>
      <c r="AO1045" s="210"/>
      <c r="AP1045" s="210"/>
      <c r="AQ1045" s="215" t="s">
        <v>2545</v>
      </c>
      <c r="AR1045" s="105"/>
      <c r="AS1045" s="105"/>
      <c r="AT1045" s="105"/>
      <c r="AU1045" s="105"/>
      <c r="AV1045" s="105"/>
      <c r="AW1045" s="105"/>
      <c r="AX1045" s="105"/>
      <c r="AY1045" s="105"/>
      <c r="AZ1045" s="105"/>
      <c r="BA1045" s="105"/>
      <c r="BB1045" s="218"/>
      <c r="BC1045" s="105"/>
      <c r="BD1045" s="250"/>
      <c r="BE1045" s="252" t="s">
        <v>2546</v>
      </c>
      <c r="BF1045" s="147" t="e">
        <f>VLOOKUP($A1045,#REF!,34,FALSE)</f>
        <v>#REF!</v>
      </c>
      <c r="BG1045" s="147" t="e">
        <f>VLOOKUP($A1045,#REF!,22,FALSE)</f>
        <v>#REF!</v>
      </c>
      <c r="BH1045" s="149"/>
    </row>
    <row r="1046" s="5" customFormat="1" ht="12.95" customHeight="1" spans="1:60">
      <c r="A1046" s="48" t="s">
        <v>2547</v>
      </c>
      <c r="B1046" s="38" t="e">
        <f>VLOOKUP($A1046,#REF!,34,FALSE)</f>
        <v>#REF!</v>
      </c>
      <c r="C1046" s="39" t="str">
        <f t="shared" si="178"/>
        <v>unused_DDR_XM3_B6DMI</v>
      </c>
      <c r="D1046" s="40" t="e">
        <f>IF(LEN(VLOOKUP($A1046,#REF!,8,FALSE)),LEFT(VLOOKUP($A1046,#REF!,8,FALSE),LEN(VLOOKUP($A1046,#REF!,8,FALSE))-2),"")</f>
        <v>#REF!</v>
      </c>
      <c r="E1046" s="41" t="e">
        <f>IF(LEN(VLOOKUP($A1046,#REF!,4,FALSE)),IF(INDEX(#REF!,MATCH($A1046,#REF!,0),1),LEFT(VLOOKUP($A1046,#REF!,4,FALSE),LEN(VLOOKUP($A1046,#REF!,4,FALSE))-2),CONCATENATE(LEFT(VLOOKUP($A1046,#REF!,4,FALSE),LEN(VLOOKUP($A1046,#REF!,4,FALSE))-2),"*")),"")</f>
        <v>#REF!</v>
      </c>
      <c r="F1046" s="42" t="e">
        <f>IF(LEN(VLOOKUP($A1046,#REF!,5,FALSE)),IF(INDEX(#REF!,MATCH($A1046,#REF!,0),2),LEFT(VLOOKUP($A1046,#REF!,5,FALSE),LEN(VLOOKUP($A1046,#REF!,5,FALSE))-2),CONCATENATE(LEFT(VLOOKUP($A1046,#REF!,5,FALSE),LEN(VLOOKUP($A1046,#REF!,5,FALSE))-2),"*")),"")</f>
        <v>#REF!</v>
      </c>
      <c r="G1046" s="42" t="e">
        <f>IF(LEN(VLOOKUP($A1046,#REF!,6,FALSE)),IF(INDEX(#REF!,MATCH($A1046,#REF!,0),3),LEFT(VLOOKUP($A1046,#REF!,6,FALSE),LEN(VLOOKUP($A1046,#REF!,6,FALSE))-2),CONCATENATE(LEFT(VLOOKUP($A1046,#REF!,6,FALSE),LEN(VLOOKUP($A1046,#REF!,6,FALSE))-2),"*")),"")</f>
        <v>#REF!</v>
      </c>
      <c r="H1046" s="43" t="e">
        <f>IF(LEN(VLOOKUP($A1046,#REF!,7,FALSE)),IF(INDEX(#REF!,MATCH($A1046,#REF!,0),4),LEFT(VLOOKUP($A1046,#REF!,7,FALSE),LEN(VLOOKUP($A1046,#REF!,7,FALSE))-2),CONCATENATE(LEFT(VLOOKUP($A1046,#REF!,7,FALSE),LEN(VLOOKUP($A1046,#REF!,7,FALSE))-2),"*")),"")</f>
        <v>#REF!</v>
      </c>
      <c r="I1046" s="54" t="e">
        <f>IF(LEN(VLOOKUP($A1046,#REF!,8,FALSE)),UPPER(RIGHT(VLOOKUP($A1046,#REF!,8,FALSE),1)),"")</f>
        <v>#REF!</v>
      </c>
      <c r="J1046" s="42" t="e">
        <f>IF(LEN(VLOOKUP($A1046,#REF!,4,FALSE)),UPPER(RIGHT(VLOOKUP($A1046,#REF!,4,FALSE),1)),"")</f>
        <v>#REF!</v>
      </c>
      <c r="K1046" s="42" t="e">
        <f>IF(LEN(VLOOKUP($A1046,#REF!,5,FALSE)),UPPER(RIGHT(VLOOKUP($A1046,#REF!,5,FALSE),1)),"")</f>
        <v>#REF!</v>
      </c>
      <c r="L1046" s="42" t="e">
        <f>IF(LEN(VLOOKUP($A1046,#REF!,6,FALSE)),UPPER(RIGHT(VLOOKUP($A1046,#REF!,6,FALSE),1)),"")</f>
        <v>#REF!</v>
      </c>
      <c r="M1046" s="43" t="e">
        <f>IF(LEN(VLOOKUP($A1046,#REF!,7,FALSE)),UPPER(RIGHT(VLOOKUP($A1046,#REF!,7,FALSE),1)),"")</f>
        <v>#REF!</v>
      </c>
      <c r="N1046" s="206"/>
      <c r="O1046" s="206"/>
      <c r="P1046" s="206"/>
      <c r="Q1046" s="206"/>
      <c r="R1046" s="206"/>
      <c r="S1046" s="63" t="e">
        <f>HLOOKUP("Device Tree Pin Name",#REF!,MATCH($A1046,#REF!,0),FALSE)</f>
        <v>#REF!</v>
      </c>
      <c r="T1046" s="47" t="e">
        <f>HLOOKUP("power rail",#REF!,MATCH($A1046,#REF!,0),FALSE)</f>
        <v>#REF!</v>
      </c>
      <c r="U1046" s="62" t="e">
        <f>HLOOKUP("Wake Capable",#REF!,MATCH($A1046,#REF!,0),FALSE)</f>
        <v>#REF!</v>
      </c>
      <c r="V1046" s="62" t="e">
        <f>HLOOKUP("Strap",#REF!,MATCH($A1046,#REF!,0),FALSE)</f>
        <v>#REF!</v>
      </c>
      <c r="W1046" s="62"/>
      <c r="X1046" s="62"/>
      <c r="Y1046" s="62"/>
      <c r="Z1046" s="47"/>
      <c r="AA1046" s="47" t="e">
        <f>HLOOKUP("Pad type",#REF!,MATCH($A1046,#REF!,0),FALSE)</f>
        <v>#REF!</v>
      </c>
      <c r="AB1046" s="63"/>
      <c r="AC1046" s="63" t="e">
        <f>HLOOKUP("POR Pin State",#REF!,MATCH($A1046,#REF!,0),FALSE)</f>
        <v>#REF!</v>
      </c>
      <c r="AD1046" s="207"/>
      <c r="AE1046" s="208"/>
      <c r="AF1046" s="208"/>
      <c r="AG1046" s="208"/>
      <c r="AH1046" s="209"/>
      <c r="AI1046" s="209"/>
      <c r="AJ1046" s="210"/>
      <c r="AK1046" s="210"/>
      <c r="AL1046" s="210"/>
      <c r="AM1046" s="210"/>
      <c r="AN1046" s="210"/>
      <c r="AO1046" s="210"/>
      <c r="AP1046" s="210"/>
      <c r="AQ1046" s="215" t="s">
        <v>2547</v>
      </c>
      <c r="AR1046" s="105"/>
      <c r="AS1046" s="105"/>
      <c r="AT1046" s="105"/>
      <c r="AU1046" s="105"/>
      <c r="AV1046" s="105"/>
      <c r="AW1046" s="105"/>
      <c r="AX1046" s="105"/>
      <c r="AY1046" s="105"/>
      <c r="AZ1046" s="105"/>
      <c r="BA1046" s="105"/>
      <c r="BB1046" s="218"/>
      <c r="BC1046" s="105"/>
      <c r="BD1046" s="250"/>
      <c r="BE1046" s="252" t="s">
        <v>2548</v>
      </c>
      <c r="BF1046" s="147" t="e">
        <f>VLOOKUP($A1046,#REF!,34,FALSE)</f>
        <v>#REF!</v>
      </c>
      <c r="BG1046" s="147" t="e">
        <f>VLOOKUP($A1046,#REF!,22,FALSE)</f>
        <v>#REF!</v>
      </c>
      <c r="BH1046" s="149"/>
    </row>
    <row r="1047" s="5" customFormat="1" ht="12.95" customHeight="1" spans="1:60">
      <c r="A1047" s="48" t="s">
        <v>2549</v>
      </c>
      <c r="B1047" s="38" t="e">
        <f>VLOOKUP($A1047,#REF!,34,FALSE)</f>
        <v>#REF!</v>
      </c>
      <c r="C1047" s="39" t="str">
        <f t="shared" si="178"/>
        <v>unused_DDR_XM3_B6WCK_P</v>
      </c>
      <c r="D1047" s="40" t="e">
        <f>IF(LEN(VLOOKUP($A1047,#REF!,8,FALSE)),LEFT(VLOOKUP($A1047,#REF!,8,FALSE),LEN(VLOOKUP($A1047,#REF!,8,FALSE))-2),"")</f>
        <v>#REF!</v>
      </c>
      <c r="E1047" s="41" t="e">
        <f>IF(LEN(VLOOKUP($A1047,#REF!,4,FALSE)),IF(INDEX(#REF!,MATCH($A1047,#REF!,0),1),LEFT(VLOOKUP($A1047,#REF!,4,FALSE),LEN(VLOOKUP($A1047,#REF!,4,FALSE))-2),CONCATENATE(LEFT(VLOOKUP($A1047,#REF!,4,FALSE),LEN(VLOOKUP($A1047,#REF!,4,FALSE))-2),"*")),"")</f>
        <v>#REF!</v>
      </c>
      <c r="F1047" s="42" t="e">
        <f>IF(LEN(VLOOKUP($A1047,#REF!,5,FALSE)),IF(INDEX(#REF!,MATCH($A1047,#REF!,0),2),LEFT(VLOOKUP($A1047,#REF!,5,FALSE),LEN(VLOOKUP($A1047,#REF!,5,FALSE))-2),CONCATENATE(LEFT(VLOOKUP($A1047,#REF!,5,FALSE),LEN(VLOOKUP($A1047,#REF!,5,FALSE))-2),"*")),"")</f>
        <v>#REF!</v>
      </c>
      <c r="G1047" s="42" t="e">
        <f>IF(LEN(VLOOKUP($A1047,#REF!,6,FALSE)),IF(INDEX(#REF!,MATCH($A1047,#REF!,0),3),LEFT(VLOOKUP($A1047,#REF!,6,FALSE),LEN(VLOOKUP($A1047,#REF!,6,FALSE))-2),CONCATENATE(LEFT(VLOOKUP($A1047,#REF!,6,FALSE),LEN(VLOOKUP($A1047,#REF!,6,FALSE))-2),"*")),"")</f>
        <v>#REF!</v>
      </c>
      <c r="H1047" s="43" t="e">
        <f>IF(LEN(VLOOKUP($A1047,#REF!,7,FALSE)),IF(INDEX(#REF!,MATCH($A1047,#REF!,0),4),LEFT(VLOOKUP($A1047,#REF!,7,FALSE),LEN(VLOOKUP($A1047,#REF!,7,FALSE))-2),CONCATENATE(LEFT(VLOOKUP($A1047,#REF!,7,FALSE),LEN(VLOOKUP($A1047,#REF!,7,FALSE))-2),"*")),"")</f>
        <v>#REF!</v>
      </c>
      <c r="I1047" s="54" t="e">
        <f>IF(LEN(VLOOKUP($A1047,#REF!,8,FALSE)),UPPER(RIGHT(VLOOKUP($A1047,#REF!,8,FALSE),1)),"")</f>
        <v>#REF!</v>
      </c>
      <c r="J1047" s="42" t="e">
        <f>IF(LEN(VLOOKUP($A1047,#REF!,4,FALSE)),UPPER(RIGHT(VLOOKUP($A1047,#REF!,4,FALSE),1)),"")</f>
        <v>#REF!</v>
      </c>
      <c r="K1047" s="42" t="e">
        <f>IF(LEN(VLOOKUP($A1047,#REF!,5,FALSE)),UPPER(RIGHT(VLOOKUP($A1047,#REF!,5,FALSE),1)),"")</f>
        <v>#REF!</v>
      </c>
      <c r="L1047" s="42" t="e">
        <f>IF(LEN(VLOOKUP($A1047,#REF!,6,FALSE)),UPPER(RIGHT(VLOOKUP($A1047,#REF!,6,FALSE),1)),"")</f>
        <v>#REF!</v>
      </c>
      <c r="M1047" s="43" t="e">
        <f>IF(LEN(VLOOKUP($A1047,#REF!,7,FALSE)),UPPER(RIGHT(VLOOKUP($A1047,#REF!,7,FALSE),1)),"")</f>
        <v>#REF!</v>
      </c>
      <c r="N1047" s="206"/>
      <c r="O1047" s="206"/>
      <c r="P1047" s="206"/>
      <c r="Q1047" s="206"/>
      <c r="R1047" s="206"/>
      <c r="S1047" s="63" t="e">
        <f>HLOOKUP("Device Tree Pin Name",#REF!,MATCH($A1047,#REF!,0),FALSE)</f>
        <v>#REF!</v>
      </c>
      <c r="T1047" s="47" t="e">
        <f>HLOOKUP("power rail",#REF!,MATCH($A1047,#REF!,0),FALSE)</f>
        <v>#REF!</v>
      </c>
      <c r="U1047" s="62" t="e">
        <f>HLOOKUP("Wake Capable",#REF!,MATCH($A1047,#REF!,0),FALSE)</f>
        <v>#REF!</v>
      </c>
      <c r="V1047" s="62" t="e">
        <f>HLOOKUP("Strap",#REF!,MATCH($A1047,#REF!,0),FALSE)</f>
        <v>#REF!</v>
      </c>
      <c r="W1047" s="62"/>
      <c r="X1047" s="62"/>
      <c r="Y1047" s="62"/>
      <c r="Z1047" s="47"/>
      <c r="AA1047" s="47" t="e">
        <f>HLOOKUP("Pad type",#REF!,MATCH($A1047,#REF!,0),FALSE)</f>
        <v>#REF!</v>
      </c>
      <c r="AB1047" s="63"/>
      <c r="AC1047" s="63" t="e">
        <f>HLOOKUP("POR Pin State",#REF!,MATCH($A1047,#REF!,0),FALSE)</f>
        <v>#REF!</v>
      </c>
      <c r="AD1047" s="207"/>
      <c r="AE1047" s="208"/>
      <c r="AF1047" s="208"/>
      <c r="AG1047" s="208"/>
      <c r="AH1047" s="209"/>
      <c r="AI1047" s="209"/>
      <c r="AJ1047" s="210"/>
      <c r="AK1047" s="210"/>
      <c r="AL1047" s="210"/>
      <c r="AM1047" s="210"/>
      <c r="AN1047" s="210"/>
      <c r="AO1047" s="210"/>
      <c r="AP1047" s="210"/>
      <c r="AQ1047" s="215" t="s">
        <v>2549</v>
      </c>
      <c r="AR1047" s="105"/>
      <c r="AS1047" s="105"/>
      <c r="AT1047" s="105"/>
      <c r="AU1047" s="105"/>
      <c r="AV1047" s="105"/>
      <c r="AW1047" s="105"/>
      <c r="AX1047" s="105"/>
      <c r="AY1047" s="105"/>
      <c r="AZ1047" s="105"/>
      <c r="BA1047" s="105"/>
      <c r="BB1047" s="218"/>
      <c r="BC1047" s="105"/>
      <c r="BD1047" s="250"/>
      <c r="BE1047" s="252" t="s">
        <v>2550</v>
      </c>
      <c r="BF1047" s="147" t="e">
        <f>VLOOKUP($A1047,#REF!,34,FALSE)</f>
        <v>#REF!</v>
      </c>
      <c r="BG1047" s="147" t="e">
        <f>VLOOKUP($A1047,#REF!,22,FALSE)</f>
        <v>#REF!</v>
      </c>
      <c r="BH1047" s="149"/>
    </row>
    <row r="1048" s="5" customFormat="1" ht="12.95" customHeight="1" spans="1:60">
      <c r="A1048" s="48" t="s">
        <v>2551</v>
      </c>
      <c r="B1048" s="38" t="e">
        <f>VLOOKUP($A1048,#REF!,34,FALSE)</f>
        <v>#REF!</v>
      </c>
      <c r="C1048" s="39" t="str">
        <f t="shared" si="178"/>
        <v>unused_DDR_XM3_B6WCK_N</v>
      </c>
      <c r="D1048" s="40" t="e">
        <f>IF(LEN(VLOOKUP($A1048,#REF!,8,FALSE)),LEFT(VLOOKUP($A1048,#REF!,8,FALSE),LEN(VLOOKUP($A1048,#REF!,8,FALSE))-2),"")</f>
        <v>#REF!</v>
      </c>
      <c r="E1048" s="41" t="e">
        <f>IF(LEN(VLOOKUP($A1048,#REF!,4,FALSE)),IF(INDEX(#REF!,MATCH($A1048,#REF!,0),1),LEFT(VLOOKUP($A1048,#REF!,4,FALSE),LEN(VLOOKUP($A1048,#REF!,4,FALSE))-2),CONCATENATE(LEFT(VLOOKUP($A1048,#REF!,4,FALSE),LEN(VLOOKUP($A1048,#REF!,4,FALSE))-2),"*")),"")</f>
        <v>#REF!</v>
      </c>
      <c r="F1048" s="42" t="e">
        <f>IF(LEN(VLOOKUP($A1048,#REF!,5,FALSE)),IF(INDEX(#REF!,MATCH($A1048,#REF!,0),2),LEFT(VLOOKUP($A1048,#REF!,5,FALSE),LEN(VLOOKUP($A1048,#REF!,5,FALSE))-2),CONCATENATE(LEFT(VLOOKUP($A1048,#REF!,5,FALSE),LEN(VLOOKUP($A1048,#REF!,5,FALSE))-2),"*")),"")</f>
        <v>#REF!</v>
      </c>
      <c r="G1048" s="42" t="e">
        <f>IF(LEN(VLOOKUP($A1048,#REF!,6,FALSE)),IF(INDEX(#REF!,MATCH($A1048,#REF!,0),3),LEFT(VLOOKUP($A1048,#REF!,6,FALSE),LEN(VLOOKUP($A1048,#REF!,6,FALSE))-2),CONCATENATE(LEFT(VLOOKUP($A1048,#REF!,6,FALSE),LEN(VLOOKUP($A1048,#REF!,6,FALSE))-2),"*")),"")</f>
        <v>#REF!</v>
      </c>
      <c r="H1048" s="43" t="e">
        <f>IF(LEN(VLOOKUP($A1048,#REF!,7,FALSE)),IF(INDEX(#REF!,MATCH($A1048,#REF!,0),4),LEFT(VLOOKUP($A1048,#REF!,7,FALSE),LEN(VLOOKUP($A1048,#REF!,7,FALSE))-2),CONCATENATE(LEFT(VLOOKUP($A1048,#REF!,7,FALSE),LEN(VLOOKUP($A1048,#REF!,7,FALSE))-2),"*")),"")</f>
        <v>#REF!</v>
      </c>
      <c r="I1048" s="54" t="e">
        <f>IF(LEN(VLOOKUP($A1048,#REF!,8,FALSE)),UPPER(RIGHT(VLOOKUP($A1048,#REF!,8,FALSE),1)),"")</f>
        <v>#REF!</v>
      </c>
      <c r="J1048" s="42" t="e">
        <f>IF(LEN(VLOOKUP($A1048,#REF!,4,FALSE)),UPPER(RIGHT(VLOOKUP($A1048,#REF!,4,FALSE),1)),"")</f>
        <v>#REF!</v>
      </c>
      <c r="K1048" s="42" t="e">
        <f>IF(LEN(VLOOKUP($A1048,#REF!,5,FALSE)),UPPER(RIGHT(VLOOKUP($A1048,#REF!,5,FALSE),1)),"")</f>
        <v>#REF!</v>
      </c>
      <c r="L1048" s="42" t="e">
        <f>IF(LEN(VLOOKUP($A1048,#REF!,6,FALSE)),UPPER(RIGHT(VLOOKUP($A1048,#REF!,6,FALSE),1)),"")</f>
        <v>#REF!</v>
      </c>
      <c r="M1048" s="43" t="e">
        <f>IF(LEN(VLOOKUP($A1048,#REF!,7,FALSE)),UPPER(RIGHT(VLOOKUP($A1048,#REF!,7,FALSE),1)),"")</f>
        <v>#REF!</v>
      </c>
      <c r="N1048" s="206"/>
      <c r="O1048" s="206"/>
      <c r="P1048" s="206"/>
      <c r="Q1048" s="206"/>
      <c r="R1048" s="206"/>
      <c r="S1048" s="63" t="e">
        <f>HLOOKUP("Device Tree Pin Name",#REF!,MATCH($A1048,#REF!,0),FALSE)</f>
        <v>#REF!</v>
      </c>
      <c r="T1048" s="47" t="e">
        <f>HLOOKUP("power rail",#REF!,MATCH($A1048,#REF!,0),FALSE)</f>
        <v>#REF!</v>
      </c>
      <c r="U1048" s="62" t="e">
        <f>HLOOKUP("Wake Capable",#REF!,MATCH($A1048,#REF!,0),FALSE)</f>
        <v>#REF!</v>
      </c>
      <c r="V1048" s="62" t="e">
        <f>HLOOKUP("Strap",#REF!,MATCH($A1048,#REF!,0),FALSE)</f>
        <v>#REF!</v>
      </c>
      <c r="W1048" s="62"/>
      <c r="X1048" s="62"/>
      <c r="Y1048" s="62"/>
      <c r="Z1048" s="47"/>
      <c r="AA1048" s="47" t="e">
        <f>HLOOKUP("Pad type",#REF!,MATCH($A1048,#REF!,0),FALSE)</f>
        <v>#REF!</v>
      </c>
      <c r="AB1048" s="63"/>
      <c r="AC1048" s="63" t="e">
        <f>HLOOKUP("POR Pin State",#REF!,MATCH($A1048,#REF!,0),FALSE)</f>
        <v>#REF!</v>
      </c>
      <c r="AD1048" s="207"/>
      <c r="AE1048" s="208"/>
      <c r="AF1048" s="208"/>
      <c r="AG1048" s="208"/>
      <c r="AH1048" s="209"/>
      <c r="AI1048" s="209"/>
      <c r="AJ1048" s="210"/>
      <c r="AK1048" s="210"/>
      <c r="AL1048" s="210"/>
      <c r="AM1048" s="210"/>
      <c r="AN1048" s="210"/>
      <c r="AO1048" s="210"/>
      <c r="AP1048" s="210"/>
      <c r="AQ1048" s="215" t="s">
        <v>2551</v>
      </c>
      <c r="AR1048" s="105"/>
      <c r="AS1048" s="105"/>
      <c r="AT1048" s="105"/>
      <c r="AU1048" s="105"/>
      <c r="AV1048" s="105"/>
      <c r="AW1048" s="105"/>
      <c r="AX1048" s="105"/>
      <c r="AY1048" s="105"/>
      <c r="AZ1048" s="105"/>
      <c r="BA1048" s="105"/>
      <c r="BB1048" s="218"/>
      <c r="BC1048" s="105"/>
      <c r="BD1048" s="250"/>
      <c r="BE1048" s="252" t="s">
        <v>2552</v>
      </c>
      <c r="BF1048" s="147" t="e">
        <f>VLOOKUP($A1048,#REF!,34,FALSE)</f>
        <v>#REF!</v>
      </c>
      <c r="BG1048" s="147" t="e">
        <f>VLOOKUP($A1048,#REF!,22,FALSE)</f>
        <v>#REF!</v>
      </c>
      <c r="BH1048" s="149"/>
    </row>
    <row r="1049" s="5" customFormat="1" ht="12.95" customHeight="1" spans="1:60">
      <c r="A1049" s="48" t="s">
        <v>2553</v>
      </c>
      <c r="B1049" s="38" t="e">
        <f>VLOOKUP($A1049,#REF!,34,FALSE)</f>
        <v>#REF!</v>
      </c>
      <c r="C1049" s="39" t="str">
        <f t="shared" si="178"/>
        <v>unused_DDR_XM3_B6RDQS_P</v>
      </c>
      <c r="D1049" s="40" t="e">
        <f>IF(LEN(VLOOKUP($A1049,#REF!,8,FALSE)),LEFT(VLOOKUP($A1049,#REF!,8,FALSE),LEN(VLOOKUP($A1049,#REF!,8,FALSE))-2),"")</f>
        <v>#REF!</v>
      </c>
      <c r="E1049" s="41" t="e">
        <f>IF(LEN(VLOOKUP($A1049,#REF!,4,FALSE)),IF(INDEX(#REF!,MATCH($A1049,#REF!,0),1),LEFT(VLOOKUP($A1049,#REF!,4,FALSE),LEN(VLOOKUP($A1049,#REF!,4,FALSE))-2),CONCATENATE(LEFT(VLOOKUP($A1049,#REF!,4,FALSE),LEN(VLOOKUP($A1049,#REF!,4,FALSE))-2),"*")),"")</f>
        <v>#REF!</v>
      </c>
      <c r="F1049" s="42" t="e">
        <f>IF(LEN(VLOOKUP($A1049,#REF!,5,FALSE)),IF(INDEX(#REF!,MATCH($A1049,#REF!,0),2),LEFT(VLOOKUP($A1049,#REF!,5,FALSE),LEN(VLOOKUP($A1049,#REF!,5,FALSE))-2),CONCATENATE(LEFT(VLOOKUP($A1049,#REF!,5,FALSE),LEN(VLOOKUP($A1049,#REF!,5,FALSE))-2),"*")),"")</f>
        <v>#REF!</v>
      </c>
      <c r="G1049" s="42" t="e">
        <f>IF(LEN(VLOOKUP($A1049,#REF!,6,FALSE)),IF(INDEX(#REF!,MATCH($A1049,#REF!,0),3),LEFT(VLOOKUP($A1049,#REF!,6,FALSE),LEN(VLOOKUP($A1049,#REF!,6,FALSE))-2),CONCATENATE(LEFT(VLOOKUP($A1049,#REF!,6,FALSE),LEN(VLOOKUP($A1049,#REF!,6,FALSE))-2),"*")),"")</f>
        <v>#REF!</v>
      </c>
      <c r="H1049" s="43" t="e">
        <f>IF(LEN(VLOOKUP($A1049,#REF!,7,FALSE)),IF(INDEX(#REF!,MATCH($A1049,#REF!,0),4),LEFT(VLOOKUP($A1049,#REF!,7,FALSE),LEN(VLOOKUP($A1049,#REF!,7,FALSE))-2),CONCATENATE(LEFT(VLOOKUP($A1049,#REF!,7,FALSE),LEN(VLOOKUP($A1049,#REF!,7,FALSE))-2),"*")),"")</f>
        <v>#REF!</v>
      </c>
      <c r="I1049" s="54" t="e">
        <f>IF(LEN(VLOOKUP($A1049,#REF!,8,FALSE)),UPPER(RIGHT(VLOOKUP($A1049,#REF!,8,FALSE),1)),"")</f>
        <v>#REF!</v>
      </c>
      <c r="J1049" s="42" t="e">
        <f>IF(LEN(VLOOKUP($A1049,#REF!,4,FALSE)),UPPER(RIGHT(VLOOKUP($A1049,#REF!,4,FALSE),1)),"")</f>
        <v>#REF!</v>
      </c>
      <c r="K1049" s="42" t="e">
        <f>IF(LEN(VLOOKUP($A1049,#REF!,5,FALSE)),UPPER(RIGHT(VLOOKUP($A1049,#REF!,5,FALSE),1)),"")</f>
        <v>#REF!</v>
      </c>
      <c r="L1049" s="42" t="e">
        <f>IF(LEN(VLOOKUP($A1049,#REF!,6,FALSE)),UPPER(RIGHT(VLOOKUP($A1049,#REF!,6,FALSE),1)),"")</f>
        <v>#REF!</v>
      </c>
      <c r="M1049" s="43" t="e">
        <f>IF(LEN(VLOOKUP($A1049,#REF!,7,FALSE)),UPPER(RIGHT(VLOOKUP($A1049,#REF!,7,FALSE),1)),"")</f>
        <v>#REF!</v>
      </c>
      <c r="N1049" s="206"/>
      <c r="O1049" s="206"/>
      <c r="P1049" s="206"/>
      <c r="Q1049" s="206"/>
      <c r="R1049" s="206"/>
      <c r="S1049" s="63" t="e">
        <f>HLOOKUP("Device Tree Pin Name",#REF!,MATCH($A1049,#REF!,0),FALSE)</f>
        <v>#REF!</v>
      </c>
      <c r="T1049" s="47" t="e">
        <f>HLOOKUP("power rail",#REF!,MATCH($A1049,#REF!,0),FALSE)</f>
        <v>#REF!</v>
      </c>
      <c r="U1049" s="62" t="e">
        <f>HLOOKUP("Wake Capable",#REF!,MATCH($A1049,#REF!,0),FALSE)</f>
        <v>#REF!</v>
      </c>
      <c r="V1049" s="62" t="e">
        <f>HLOOKUP("Strap",#REF!,MATCH($A1049,#REF!,0),FALSE)</f>
        <v>#REF!</v>
      </c>
      <c r="W1049" s="62"/>
      <c r="X1049" s="62"/>
      <c r="Y1049" s="62"/>
      <c r="Z1049" s="47"/>
      <c r="AA1049" s="47" t="e">
        <f>HLOOKUP("Pad type",#REF!,MATCH($A1049,#REF!,0),FALSE)</f>
        <v>#REF!</v>
      </c>
      <c r="AB1049" s="63"/>
      <c r="AC1049" s="63" t="e">
        <f>HLOOKUP("POR Pin State",#REF!,MATCH($A1049,#REF!,0),FALSE)</f>
        <v>#REF!</v>
      </c>
      <c r="AD1049" s="207"/>
      <c r="AE1049" s="208"/>
      <c r="AF1049" s="208"/>
      <c r="AG1049" s="208"/>
      <c r="AH1049" s="209"/>
      <c r="AI1049" s="209"/>
      <c r="AJ1049" s="210"/>
      <c r="AK1049" s="210"/>
      <c r="AL1049" s="210"/>
      <c r="AM1049" s="210"/>
      <c r="AN1049" s="210"/>
      <c r="AO1049" s="210"/>
      <c r="AP1049" s="210"/>
      <c r="AQ1049" s="215" t="s">
        <v>2553</v>
      </c>
      <c r="AR1049" s="105"/>
      <c r="AS1049" s="105"/>
      <c r="AT1049" s="105"/>
      <c r="AU1049" s="105"/>
      <c r="AV1049" s="105"/>
      <c r="AW1049" s="105"/>
      <c r="AX1049" s="105"/>
      <c r="AY1049" s="105"/>
      <c r="AZ1049" s="105"/>
      <c r="BA1049" s="105"/>
      <c r="BB1049" s="218"/>
      <c r="BC1049" s="105"/>
      <c r="BD1049" s="250"/>
      <c r="BE1049" s="252" t="s">
        <v>2554</v>
      </c>
      <c r="BF1049" s="147" t="e">
        <f>VLOOKUP($A1049,#REF!,34,FALSE)</f>
        <v>#REF!</v>
      </c>
      <c r="BG1049" s="147" t="e">
        <f>VLOOKUP($A1049,#REF!,22,FALSE)</f>
        <v>#REF!</v>
      </c>
      <c r="BH1049" s="149"/>
    </row>
    <row r="1050" s="5" customFormat="1" ht="12.95" customHeight="1" spans="1:60">
      <c r="A1050" s="48" t="s">
        <v>2555</v>
      </c>
      <c r="B1050" s="38" t="e">
        <f>VLOOKUP($A1050,#REF!,34,FALSE)</f>
        <v>#REF!</v>
      </c>
      <c r="C1050" s="39" t="str">
        <f t="shared" si="178"/>
        <v>unused_DDR_XM3_B6RDQS_N</v>
      </c>
      <c r="D1050" s="40" t="e">
        <f>IF(LEN(VLOOKUP($A1050,#REF!,8,FALSE)),LEFT(VLOOKUP($A1050,#REF!,8,FALSE),LEN(VLOOKUP($A1050,#REF!,8,FALSE))-2),"")</f>
        <v>#REF!</v>
      </c>
      <c r="E1050" s="41" t="e">
        <f>IF(LEN(VLOOKUP($A1050,#REF!,4,FALSE)),IF(INDEX(#REF!,MATCH($A1050,#REF!,0),1),LEFT(VLOOKUP($A1050,#REF!,4,FALSE),LEN(VLOOKUP($A1050,#REF!,4,FALSE))-2),CONCATENATE(LEFT(VLOOKUP($A1050,#REF!,4,FALSE),LEN(VLOOKUP($A1050,#REF!,4,FALSE))-2),"*")),"")</f>
        <v>#REF!</v>
      </c>
      <c r="F1050" s="42" t="e">
        <f>IF(LEN(VLOOKUP($A1050,#REF!,5,FALSE)),IF(INDEX(#REF!,MATCH($A1050,#REF!,0),2),LEFT(VLOOKUP($A1050,#REF!,5,FALSE),LEN(VLOOKUP($A1050,#REF!,5,FALSE))-2),CONCATENATE(LEFT(VLOOKUP($A1050,#REF!,5,FALSE),LEN(VLOOKUP($A1050,#REF!,5,FALSE))-2),"*")),"")</f>
        <v>#REF!</v>
      </c>
      <c r="G1050" s="42" t="e">
        <f>IF(LEN(VLOOKUP($A1050,#REF!,6,FALSE)),IF(INDEX(#REF!,MATCH($A1050,#REF!,0),3),LEFT(VLOOKUP($A1050,#REF!,6,FALSE),LEN(VLOOKUP($A1050,#REF!,6,FALSE))-2),CONCATENATE(LEFT(VLOOKUP($A1050,#REF!,6,FALSE),LEN(VLOOKUP($A1050,#REF!,6,FALSE))-2),"*")),"")</f>
        <v>#REF!</v>
      </c>
      <c r="H1050" s="43" t="e">
        <f>IF(LEN(VLOOKUP($A1050,#REF!,7,FALSE)),IF(INDEX(#REF!,MATCH($A1050,#REF!,0),4),LEFT(VLOOKUP($A1050,#REF!,7,FALSE),LEN(VLOOKUP($A1050,#REF!,7,FALSE))-2),CONCATENATE(LEFT(VLOOKUP($A1050,#REF!,7,FALSE),LEN(VLOOKUP($A1050,#REF!,7,FALSE))-2),"*")),"")</f>
        <v>#REF!</v>
      </c>
      <c r="I1050" s="54" t="e">
        <f>IF(LEN(VLOOKUP($A1050,#REF!,8,FALSE)),UPPER(RIGHT(VLOOKUP($A1050,#REF!,8,FALSE),1)),"")</f>
        <v>#REF!</v>
      </c>
      <c r="J1050" s="42" t="e">
        <f>IF(LEN(VLOOKUP($A1050,#REF!,4,FALSE)),UPPER(RIGHT(VLOOKUP($A1050,#REF!,4,FALSE),1)),"")</f>
        <v>#REF!</v>
      </c>
      <c r="K1050" s="42" t="e">
        <f>IF(LEN(VLOOKUP($A1050,#REF!,5,FALSE)),UPPER(RIGHT(VLOOKUP($A1050,#REF!,5,FALSE),1)),"")</f>
        <v>#REF!</v>
      </c>
      <c r="L1050" s="42" t="e">
        <f>IF(LEN(VLOOKUP($A1050,#REF!,6,FALSE)),UPPER(RIGHT(VLOOKUP($A1050,#REF!,6,FALSE),1)),"")</f>
        <v>#REF!</v>
      </c>
      <c r="M1050" s="43" t="e">
        <f>IF(LEN(VLOOKUP($A1050,#REF!,7,FALSE)),UPPER(RIGHT(VLOOKUP($A1050,#REF!,7,FALSE),1)),"")</f>
        <v>#REF!</v>
      </c>
      <c r="N1050" s="206"/>
      <c r="O1050" s="206"/>
      <c r="P1050" s="206"/>
      <c r="Q1050" s="206"/>
      <c r="R1050" s="206"/>
      <c r="S1050" s="63" t="e">
        <f>HLOOKUP("Device Tree Pin Name",#REF!,MATCH($A1050,#REF!,0),FALSE)</f>
        <v>#REF!</v>
      </c>
      <c r="T1050" s="47" t="e">
        <f>HLOOKUP("power rail",#REF!,MATCH($A1050,#REF!,0),FALSE)</f>
        <v>#REF!</v>
      </c>
      <c r="U1050" s="62" t="e">
        <f>HLOOKUP("Wake Capable",#REF!,MATCH($A1050,#REF!,0),FALSE)</f>
        <v>#REF!</v>
      </c>
      <c r="V1050" s="62" t="e">
        <f>HLOOKUP("Strap",#REF!,MATCH($A1050,#REF!,0),FALSE)</f>
        <v>#REF!</v>
      </c>
      <c r="W1050" s="62"/>
      <c r="X1050" s="62"/>
      <c r="Y1050" s="62"/>
      <c r="Z1050" s="47"/>
      <c r="AA1050" s="47" t="e">
        <f>HLOOKUP("Pad type",#REF!,MATCH($A1050,#REF!,0),FALSE)</f>
        <v>#REF!</v>
      </c>
      <c r="AB1050" s="63"/>
      <c r="AC1050" s="63" t="e">
        <f>HLOOKUP("POR Pin State",#REF!,MATCH($A1050,#REF!,0),FALSE)</f>
        <v>#REF!</v>
      </c>
      <c r="AD1050" s="207"/>
      <c r="AE1050" s="208"/>
      <c r="AF1050" s="208"/>
      <c r="AG1050" s="208"/>
      <c r="AH1050" s="209"/>
      <c r="AI1050" s="209"/>
      <c r="AJ1050" s="210"/>
      <c r="AK1050" s="210"/>
      <c r="AL1050" s="210"/>
      <c r="AM1050" s="210"/>
      <c r="AN1050" s="210"/>
      <c r="AO1050" s="210"/>
      <c r="AP1050" s="210"/>
      <c r="AQ1050" s="215" t="s">
        <v>2555</v>
      </c>
      <c r="AR1050" s="105"/>
      <c r="AS1050" s="105"/>
      <c r="AT1050" s="105"/>
      <c r="AU1050" s="105"/>
      <c r="AV1050" s="105"/>
      <c r="AW1050" s="105"/>
      <c r="AX1050" s="105"/>
      <c r="AY1050" s="105"/>
      <c r="AZ1050" s="105"/>
      <c r="BA1050" s="105"/>
      <c r="BB1050" s="218"/>
      <c r="BC1050" s="105"/>
      <c r="BD1050" s="250"/>
      <c r="BE1050" s="252" t="s">
        <v>2556</v>
      </c>
      <c r="BF1050" s="147" t="e">
        <f>VLOOKUP($A1050,#REF!,34,FALSE)</f>
        <v>#REF!</v>
      </c>
      <c r="BG1050" s="147" t="e">
        <f>VLOOKUP($A1050,#REF!,22,FALSE)</f>
        <v>#REF!</v>
      </c>
      <c r="BH1050" s="149"/>
    </row>
    <row r="1051" s="5" customFormat="1" ht="12.95" customHeight="1" spans="1:60">
      <c r="A1051" s="48" t="s">
        <v>2557</v>
      </c>
      <c r="B1051" s="38" t="e">
        <f>VLOOKUP($A1051,#REF!,34,FALSE)</f>
        <v>#REF!</v>
      </c>
      <c r="C1051" s="39" t="str">
        <f t="shared" si="178"/>
        <v>unused_DDR_XM3_B7A_CA0</v>
      </c>
      <c r="D1051" s="40" t="e">
        <f>IF(LEN(VLOOKUP($A1051,#REF!,8,FALSE)),LEFT(VLOOKUP($A1051,#REF!,8,FALSE),LEN(VLOOKUP($A1051,#REF!,8,FALSE))-2),"")</f>
        <v>#REF!</v>
      </c>
      <c r="E1051" s="41" t="e">
        <f>IF(LEN(VLOOKUP($A1051,#REF!,4,FALSE)),IF(INDEX(#REF!,MATCH($A1051,#REF!,0),1),LEFT(VLOOKUP($A1051,#REF!,4,FALSE),LEN(VLOOKUP($A1051,#REF!,4,FALSE))-2),CONCATENATE(LEFT(VLOOKUP($A1051,#REF!,4,FALSE),LEN(VLOOKUP($A1051,#REF!,4,FALSE))-2),"*")),"")</f>
        <v>#REF!</v>
      </c>
      <c r="F1051" s="42" t="e">
        <f>IF(LEN(VLOOKUP($A1051,#REF!,5,FALSE)),IF(INDEX(#REF!,MATCH($A1051,#REF!,0),2),LEFT(VLOOKUP($A1051,#REF!,5,FALSE),LEN(VLOOKUP($A1051,#REF!,5,FALSE))-2),CONCATENATE(LEFT(VLOOKUP($A1051,#REF!,5,FALSE),LEN(VLOOKUP($A1051,#REF!,5,FALSE))-2),"*")),"")</f>
        <v>#REF!</v>
      </c>
      <c r="G1051" s="42" t="e">
        <f>IF(LEN(VLOOKUP($A1051,#REF!,6,FALSE)),IF(INDEX(#REF!,MATCH($A1051,#REF!,0),3),LEFT(VLOOKUP($A1051,#REF!,6,FALSE),LEN(VLOOKUP($A1051,#REF!,6,FALSE))-2),CONCATENATE(LEFT(VLOOKUP($A1051,#REF!,6,FALSE),LEN(VLOOKUP($A1051,#REF!,6,FALSE))-2),"*")),"")</f>
        <v>#REF!</v>
      </c>
      <c r="H1051" s="43" t="e">
        <f>IF(LEN(VLOOKUP($A1051,#REF!,7,FALSE)),IF(INDEX(#REF!,MATCH($A1051,#REF!,0),4),LEFT(VLOOKUP($A1051,#REF!,7,FALSE),LEN(VLOOKUP($A1051,#REF!,7,FALSE))-2),CONCATENATE(LEFT(VLOOKUP($A1051,#REF!,7,FALSE),LEN(VLOOKUP($A1051,#REF!,7,FALSE))-2),"*")),"")</f>
        <v>#REF!</v>
      </c>
      <c r="I1051" s="54" t="e">
        <f>IF(LEN(VLOOKUP($A1051,#REF!,8,FALSE)),UPPER(RIGHT(VLOOKUP($A1051,#REF!,8,FALSE),1)),"")</f>
        <v>#REF!</v>
      </c>
      <c r="J1051" s="42" t="e">
        <f>IF(LEN(VLOOKUP($A1051,#REF!,4,FALSE)),UPPER(RIGHT(VLOOKUP($A1051,#REF!,4,FALSE),1)),"")</f>
        <v>#REF!</v>
      </c>
      <c r="K1051" s="42" t="e">
        <f>IF(LEN(VLOOKUP($A1051,#REF!,5,FALSE)),UPPER(RIGHT(VLOOKUP($A1051,#REF!,5,FALSE),1)),"")</f>
        <v>#REF!</v>
      </c>
      <c r="L1051" s="42" t="e">
        <f>IF(LEN(VLOOKUP($A1051,#REF!,6,FALSE)),UPPER(RIGHT(VLOOKUP($A1051,#REF!,6,FALSE),1)),"")</f>
        <v>#REF!</v>
      </c>
      <c r="M1051" s="43" t="e">
        <f>IF(LEN(VLOOKUP($A1051,#REF!,7,FALSE)),UPPER(RIGHT(VLOOKUP($A1051,#REF!,7,FALSE),1)),"")</f>
        <v>#REF!</v>
      </c>
      <c r="N1051" s="206"/>
      <c r="O1051" s="206"/>
      <c r="P1051" s="206"/>
      <c r="Q1051" s="206"/>
      <c r="R1051" s="206"/>
      <c r="S1051" s="63" t="e">
        <f>HLOOKUP("Device Tree Pin Name",#REF!,MATCH($A1051,#REF!,0),FALSE)</f>
        <v>#REF!</v>
      </c>
      <c r="T1051" s="47" t="e">
        <f>HLOOKUP("power rail",#REF!,MATCH($A1051,#REF!,0),FALSE)</f>
        <v>#REF!</v>
      </c>
      <c r="U1051" s="62" t="e">
        <f>HLOOKUP("Wake Capable",#REF!,MATCH($A1051,#REF!,0),FALSE)</f>
        <v>#REF!</v>
      </c>
      <c r="V1051" s="62" t="e">
        <f>HLOOKUP("Strap",#REF!,MATCH($A1051,#REF!,0),FALSE)</f>
        <v>#REF!</v>
      </c>
      <c r="W1051" s="62"/>
      <c r="X1051" s="62"/>
      <c r="Y1051" s="62"/>
      <c r="Z1051" s="47"/>
      <c r="AA1051" s="47" t="e">
        <f>HLOOKUP("Pad type",#REF!,MATCH($A1051,#REF!,0),FALSE)</f>
        <v>#REF!</v>
      </c>
      <c r="AB1051" s="63"/>
      <c r="AC1051" s="63" t="e">
        <f>HLOOKUP("POR Pin State",#REF!,MATCH($A1051,#REF!,0),FALSE)</f>
        <v>#REF!</v>
      </c>
      <c r="AD1051" s="207"/>
      <c r="AE1051" s="208"/>
      <c r="AF1051" s="208"/>
      <c r="AG1051" s="208"/>
      <c r="AH1051" s="209"/>
      <c r="AI1051" s="209"/>
      <c r="AJ1051" s="210"/>
      <c r="AK1051" s="210"/>
      <c r="AL1051" s="210"/>
      <c r="AM1051" s="210"/>
      <c r="AN1051" s="210"/>
      <c r="AO1051" s="210"/>
      <c r="AP1051" s="210"/>
      <c r="AQ1051" s="215" t="s">
        <v>2558</v>
      </c>
      <c r="AR1051" s="105"/>
      <c r="AS1051" s="105"/>
      <c r="AT1051" s="105"/>
      <c r="AU1051" s="105"/>
      <c r="AV1051" s="105"/>
      <c r="AW1051" s="105"/>
      <c r="AX1051" s="105"/>
      <c r="AY1051" s="105"/>
      <c r="AZ1051" s="105"/>
      <c r="BA1051" s="105"/>
      <c r="BB1051" s="218"/>
      <c r="BC1051" s="105"/>
      <c r="BD1051" s="250"/>
      <c r="BE1051" s="252" t="s">
        <v>2559</v>
      </c>
      <c r="BF1051" s="147" t="e">
        <f>VLOOKUP($A1051,#REF!,34,FALSE)</f>
        <v>#REF!</v>
      </c>
      <c r="BG1051" s="147" t="e">
        <f>VLOOKUP($A1051,#REF!,22,FALSE)</f>
        <v>#REF!</v>
      </c>
      <c r="BH1051" s="149"/>
    </row>
    <row r="1052" s="5" customFormat="1" ht="12.95" customHeight="1" spans="1:60">
      <c r="A1052" s="48" t="s">
        <v>2560</v>
      </c>
      <c r="B1052" s="38" t="e">
        <f>VLOOKUP($A1052,#REF!,34,FALSE)</f>
        <v>#REF!</v>
      </c>
      <c r="C1052" s="39" t="str">
        <f t="shared" si="178"/>
        <v>unused_DDR_XM3_B7A_CA1</v>
      </c>
      <c r="D1052" s="40" t="e">
        <f>IF(LEN(VLOOKUP($A1052,#REF!,8,FALSE)),LEFT(VLOOKUP($A1052,#REF!,8,FALSE),LEN(VLOOKUP($A1052,#REF!,8,FALSE))-2),"")</f>
        <v>#REF!</v>
      </c>
      <c r="E1052" s="41" t="e">
        <f>IF(LEN(VLOOKUP($A1052,#REF!,4,FALSE)),IF(INDEX(#REF!,MATCH($A1052,#REF!,0),1),LEFT(VLOOKUP($A1052,#REF!,4,FALSE),LEN(VLOOKUP($A1052,#REF!,4,FALSE))-2),CONCATENATE(LEFT(VLOOKUP($A1052,#REF!,4,FALSE),LEN(VLOOKUP($A1052,#REF!,4,FALSE))-2),"*")),"")</f>
        <v>#REF!</v>
      </c>
      <c r="F1052" s="42" t="e">
        <f>IF(LEN(VLOOKUP($A1052,#REF!,5,FALSE)),IF(INDEX(#REF!,MATCH($A1052,#REF!,0),2),LEFT(VLOOKUP($A1052,#REF!,5,FALSE),LEN(VLOOKUP($A1052,#REF!,5,FALSE))-2),CONCATENATE(LEFT(VLOOKUP($A1052,#REF!,5,FALSE),LEN(VLOOKUP($A1052,#REF!,5,FALSE))-2),"*")),"")</f>
        <v>#REF!</v>
      </c>
      <c r="G1052" s="42" t="e">
        <f>IF(LEN(VLOOKUP($A1052,#REF!,6,FALSE)),IF(INDEX(#REF!,MATCH($A1052,#REF!,0),3),LEFT(VLOOKUP($A1052,#REF!,6,FALSE),LEN(VLOOKUP($A1052,#REF!,6,FALSE))-2),CONCATENATE(LEFT(VLOOKUP($A1052,#REF!,6,FALSE),LEN(VLOOKUP($A1052,#REF!,6,FALSE))-2),"*")),"")</f>
        <v>#REF!</v>
      </c>
      <c r="H1052" s="43" t="e">
        <f>IF(LEN(VLOOKUP($A1052,#REF!,7,FALSE)),IF(INDEX(#REF!,MATCH($A1052,#REF!,0),4),LEFT(VLOOKUP($A1052,#REF!,7,FALSE),LEN(VLOOKUP($A1052,#REF!,7,FALSE))-2),CONCATENATE(LEFT(VLOOKUP($A1052,#REF!,7,FALSE),LEN(VLOOKUP($A1052,#REF!,7,FALSE))-2),"*")),"")</f>
        <v>#REF!</v>
      </c>
      <c r="I1052" s="54" t="e">
        <f>IF(LEN(VLOOKUP($A1052,#REF!,8,FALSE)),UPPER(RIGHT(VLOOKUP($A1052,#REF!,8,FALSE),1)),"")</f>
        <v>#REF!</v>
      </c>
      <c r="J1052" s="42" t="e">
        <f>IF(LEN(VLOOKUP($A1052,#REF!,4,FALSE)),UPPER(RIGHT(VLOOKUP($A1052,#REF!,4,FALSE),1)),"")</f>
        <v>#REF!</v>
      </c>
      <c r="K1052" s="42" t="e">
        <f>IF(LEN(VLOOKUP($A1052,#REF!,5,FALSE)),UPPER(RIGHT(VLOOKUP($A1052,#REF!,5,FALSE),1)),"")</f>
        <v>#REF!</v>
      </c>
      <c r="L1052" s="42" t="e">
        <f>IF(LEN(VLOOKUP($A1052,#REF!,6,FALSE)),UPPER(RIGHT(VLOOKUP($A1052,#REF!,6,FALSE),1)),"")</f>
        <v>#REF!</v>
      </c>
      <c r="M1052" s="43" t="e">
        <f>IF(LEN(VLOOKUP($A1052,#REF!,7,FALSE)),UPPER(RIGHT(VLOOKUP($A1052,#REF!,7,FALSE),1)),"")</f>
        <v>#REF!</v>
      </c>
      <c r="N1052" s="206"/>
      <c r="O1052" s="206"/>
      <c r="P1052" s="206"/>
      <c r="Q1052" s="206"/>
      <c r="R1052" s="206"/>
      <c r="S1052" s="63" t="e">
        <f>HLOOKUP("Device Tree Pin Name",#REF!,MATCH($A1052,#REF!,0),FALSE)</f>
        <v>#REF!</v>
      </c>
      <c r="T1052" s="47" t="e">
        <f>HLOOKUP("power rail",#REF!,MATCH($A1052,#REF!,0),FALSE)</f>
        <v>#REF!</v>
      </c>
      <c r="U1052" s="62" t="e">
        <f>HLOOKUP("Wake Capable",#REF!,MATCH($A1052,#REF!,0),FALSE)</f>
        <v>#REF!</v>
      </c>
      <c r="V1052" s="62" t="e">
        <f>HLOOKUP("Strap",#REF!,MATCH($A1052,#REF!,0),FALSE)</f>
        <v>#REF!</v>
      </c>
      <c r="W1052" s="62"/>
      <c r="X1052" s="62"/>
      <c r="Y1052" s="62"/>
      <c r="Z1052" s="47"/>
      <c r="AA1052" s="47" t="e">
        <f>HLOOKUP("Pad type",#REF!,MATCH($A1052,#REF!,0),FALSE)</f>
        <v>#REF!</v>
      </c>
      <c r="AB1052" s="63"/>
      <c r="AC1052" s="63" t="e">
        <f>HLOOKUP("POR Pin State",#REF!,MATCH($A1052,#REF!,0),FALSE)</f>
        <v>#REF!</v>
      </c>
      <c r="AD1052" s="207"/>
      <c r="AE1052" s="208"/>
      <c r="AF1052" s="208"/>
      <c r="AG1052" s="208"/>
      <c r="AH1052" s="209"/>
      <c r="AI1052" s="209"/>
      <c r="AJ1052" s="210"/>
      <c r="AK1052" s="210"/>
      <c r="AL1052" s="210"/>
      <c r="AM1052" s="210"/>
      <c r="AN1052" s="210"/>
      <c r="AO1052" s="210"/>
      <c r="AP1052" s="210"/>
      <c r="AQ1052" s="215" t="s">
        <v>2561</v>
      </c>
      <c r="AR1052" s="105"/>
      <c r="AS1052" s="105"/>
      <c r="AT1052" s="105"/>
      <c r="AU1052" s="105"/>
      <c r="AV1052" s="105"/>
      <c r="AW1052" s="105"/>
      <c r="AX1052" s="105"/>
      <c r="AY1052" s="105"/>
      <c r="AZ1052" s="105"/>
      <c r="BA1052" s="105"/>
      <c r="BB1052" s="218"/>
      <c r="BC1052" s="105"/>
      <c r="BD1052" s="250"/>
      <c r="BE1052" s="252" t="s">
        <v>2562</v>
      </c>
      <c r="BF1052" s="147" t="e">
        <f>VLOOKUP($A1052,#REF!,34,FALSE)</f>
        <v>#REF!</v>
      </c>
      <c r="BG1052" s="147" t="e">
        <f>VLOOKUP($A1052,#REF!,22,FALSE)</f>
        <v>#REF!</v>
      </c>
      <c r="BH1052" s="149"/>
    </row>
    <row r="1053" s="5" customFormat="1" ht="12.95" customHeight="1" spans="1:60">
      <c r="A1053" s="48" t="s">
        <v>2563</v>
      </c>
      <c r="B1053" s="38" t="e">
        <f>VLOOKUP($A1053,#REF!,34,FALSE)</f>
        <v>#REF!</v>
      </c>
      <c r="C1053" s="39" t="str">
        <f t="shared" si="178"/>
        <v>unused_DDR_XM3_B7A_CA2</v>
      </c>
      <c r="D1053" s="40" t="e">
        <f>IF(LEN(VLOOKUP($A1053,#REF!,8,FALSE)),LEFT(VLOOKUP($A1053,#REF!,8,FALSE),LEN(VLOOKUP($A1053,#REF!,8,FALSE))-2),"")</f>
        <v>#REF!</v>
      </c>
      <c r="E1053" s="41" t="e">
        <f>IF(LEN(VLOOKUP($A1053,#REF!,4,FALSE)),IF(INDEX(#REF!,MATCH($A1053,#REF!,0),1),LEFT(VLOOKUP($A1053,#REF!,4,FALSE),LEN(VLOOKUP($A1053,#REF!,4,FALSE))-2),CONCATENATE(LEFT(VLOOKUP($A1053,#REF!,4,FALSE),LEN(VLOOKUP($A1053,#REF!,4,FALSE))-2),"*")),"")</f>
        <v>#REF!</v>
      </c>
      <c r="F1053" s="42" t="e">
        <f>IF(LEN(VLOOKUP($A1053,#REF!,5,FALSE)),IF(INDEX(#REF!,MATCH($A1053,#REF!,0),2),LEFT(VLOOKUP($A1053,#REF!,5,FALSE),LEN(VLOOKUP($A1053,#REF!,5,FALSE))-2),CONCATENATE(LEFT(VLOOKUP($A1053,#REF!,5,FALSE),LEN(VLOOKUP($A1053,#REF!,5,FALSE))-2),"*")),"")</f>
        <v>#REF!</v>
      </c>
      <c r="G1053" s="42" t="e">
        <f>IF(LEN(VLOOKUP($A1053,#REF!,6,FALSE)),IF(INDEX(#REF!,MATCH($A1053,#REF!,0),3),LEFT(VLOOKUP($A1053,#REF!,6,FALSE),LEN(VLOOKUP($A1053,#REF!,6,FALSE))-2),CONCATENATE(LEFT(VLOOKUP($A1053,#REF!,6,FALSE),LEN(VLOOKUP($A1053,#REF!,6,FALSE))-2),"*")),"")</f>
        <v>#REF!</v>
      </c>
      <c r="H1053" s="43" t="e">
        <f>IF(LEN(VLOOKUP($A1053,#REF!,7,FALSE)),IF(INDEX(#REF!,MATCH($A1053,#REF!,0),4),LEFT(VLOOKUP($A1053,#REF!,7,FALSE),LEN(VLOOKUP($A1053,#REF!,7,FALSE))-2),CONCATENATE(LEFT(VLOOKUP($A1053,#REF!,7,FALSE),LEN(VLOOKUP($A1053,#REF!,7,FALSE))-2),"*")),"")</f>
        <v>#REF!</v>
      </c>
      <c r="I1053" s="54" t="e">
        <f>IF(LEN(VLOOKUP($A1053,#REF!,8,FALSE)),UPPER(RIGHT(VLOOKUP($A1053,#REF!,8,FALSE),1)),"")</f>
        <v>#REF!</v>
      </c>
      <c r="J1053" s="42" t="e">
        <f>IF(LEN(VLOOKUP($A1053,#REF!,4,FALSE)),UPPER(RIGHT(VLOOKUP($A1053,#REF!,4,FALSE),1)),"")</f>
        <v>#REF!</v>
      </c>
      <c r="K1053" s="42" t="e">
        <f>IF(LEN(VLOOKUP($A1053,#REF!,5,FALSE)),UPPER(RIGHT(VLOOKUP($A1053,#REF!,5,FALSE),1)),"")</f>
        <v>#REF!</v>
      </c>
      <c r="L1053" s="42" t="e">
        <f>IF(LEN(VLOOKUP($A1053,#REF!,6,FALSE)),UPPER(RIGHT(VLOOKUP($A1053,#REF!,6,FALSE),1)),"")</f>
        <v>#REF!</v>
      </c>
      <c r="M1053" s="43" t="e">
        <f>IF(LEN(VLOOKUP($A1053,#REF!,7,FALSE)),UPPER(RIGHT(VLOOKUP($A1053,#REF!,7,FALSE),1)),"")</f>
        <v>#REF!</v>
      </c>
      <c r="N1053" s="206"/>
      <c r="O1053" s="206"/>
      <c r="P1053" s="206"/>
      <c r="Q1053" s="206"/>
      <c r="R1053" s="206"/>
      <c r="S1053" s="63" t="e">
        <f>HLOOKUP("Device Tree Pin Name",#REF!,MATCH($A1053,#REF!,0),FALSE)</f>
        <v>#REF!</v>
      </c>
      <c r="T1053" s="47" t="e">
        <f>HLOOKUP("power rail",#REF!,MATCH($A1053,#REF!,0),FALSE)</f>
        <v>#REF!</v>
      </c>
      <c r="U1053" s="62" t="e">
        <f>HLOOKUP("Wake Capable",#REF!,MATCH($A1053,#REF!,0),FALSE)</f>
        <v>#REF!</v>
      </c>
      <c r="V1053" s="62" t="e">
        <f>HLOOKUP("Strap",#REF!,MATCH($A1053,#REF!,0),FALSE)</f>
        <v>#REF!</v>
      </c>
      <c r="W1053" s="62"/>
      <c r="X1053" s="62"/>
      <c r="Y1053" s="62"/>
      <c r="Z1053" s="47"/>
      <c r="AA1053" s="47" t="e">
        <f>HLOOKUP("Pad type",#REF!,MATCH($A1053,#REF!,0),FALSE)</f>
        <v>#REF!</v>
      </c>
      <c r="AB1053" s="63"/>
      <c r="AC1053" s="63" t="e">
        <f>HLOOKUP("POR Pin State",#REF!,MATCH($A1053,#REF!,0),FALSE)</f>
        <v>#REF!</v>
      </c>
      <c r="AD1053" s="207"/>
      <c r="AE1053" s="208"/>
      <c r="AF1053" s="208"/>
      <c r="AG1053" s="208"/>
      <c r="AH1053" s="209"/>
      <c r="AI1053" s="209"/>
      <c r="AJ1053" s="210"/>
      <c r="AK1053" s="210"/>
      <c r="AL1053" s="210"/>
      <c r="AM1053" s="210"/>
      <c r="AN1053" s="210"/>
      <c r="AO1053" s="210"/>
      <c r="AP1053" s="210"/>
      <c r="AQ1053" s="215" t="s">
        <v>2564</v>
      </c>
      <c r="AR1053" s="105"/>
      <c r="AS1053" s="105"/>
      <c r="AT1053" s="105"/>
      <c r="AU1053" s="105"/>
      <c r="AV1053" s="105"/>
      <c r="AW1053" s="105"/>
      <c r="AX1053" s="105"/>
      <c r="AY1053" s="105"/>
      <c r="AZ1053" s="105"/>
      <c r="BA1053" s="105"/>
      <c r="BB1053" s="218"/>
      <c r="BC1053" s="105"/>
      <c r="BD1053" s="250"/>
      <c r="BE1053" s="252" t="s">
        <v>2565</v>
      </c>
      <c r="BF1053" s="147" t="e">
        <f>VLOOKUP($A1053,#REF!,34,FALSE)</f>
        <v>#REF!</v>
      </c>
      <c r="BG1053" s="147" t="e">
        <f>VLOOKUP($A1053,#REF!,22,FALSE)</f>
        <v>#REF!</v>
      </c>
      <c r="BH1053" s="149"/>
    </row>
    <row r="1054" s="5" customFormat="1" ht="12.95" customHeight="1" spans="1:60">
      <c r="A1054" s="10" t="s">
        <v>2566</v>
      </c>
      <c r="B1054" s="38" t="e">
        <f>VLOOKUP($A1054,#REF!,34,FALSE)</f>
        <v>#REF!</v>
      </c>
      <c r="C1054" s="39" t="str">
        <f t="shared" si="178"/>
        <v>unused_DDR_XM3_B7A_CA3</v>
      </c>
      <c r="D1054" s="40" t="e">
        <f>IF(LEN(VLOOKUP($A1054,#REF!,8,FALSE)),LEFT(VLOOKUP($A1054,#REF!,8,FALSE),LEN(VLOOKUP($A1054,#REF!,8,FALSE))-2),"")</f>
        <v>#REF!</v>
      </c>
      <c r="E1054" s="41" t="e">
        <f>IF(LEN(VLOOKUP($A1054,#REF!,4,FALSE)),IF(INDEX(#REF!,MATCH($A1054,#REF!,0),1),LEFT(VLOOKUP($A1054,#REF!,4,FALSE),LEN(VLOOKUP($A1054,#REF!,4,FALSE))-2),CONCATENATE(LEFT(VLOOKUP($A1054,#REF!,4,FALSE),LEN(VLOOKUP($A1054,#REF!,4,FALSE))-2),"*")),"")</f>
        <v>#REF!</v>
      </c>
      <c r="F1054" s="42" t="e">
        <f>IF(LEN(VLOOKUP($A1054,#REF!,5,FALSE)),IF(INDEX(#REF!,MATCH($A1054,#REF!,0),2),LEFT(VLOOKUP($A1054,#REF!,5,FALSE),LEN(VLOOKUP($A1054,#REF!,5,FALSE))-2),CONCATENATE(LEFT(VLOOKUP($A1054,#REF!,5,FALSE),LEN(VLOOKUP($A1054,#REF!,5,FALSE))-2),"*")),"")</f>
        <v>#REF!</v>
      </c>
      <c r="G1054" s="42" t="e">
        <f>IF(LEN(VLOOKUP($A1054,#REF!,6,FALSE)),IF(INDEX(#REF!,MATCH($A1054,#REF!,0),3),LEFT(VLOOKUP($A1054,#REF!,6,FALSE),LEN(VLOOKUP($A1054,#REF!,6,FALSE))-2),CONCATENATE(LEFT(VLOOKUP($A1054,#REF!,6,FALSE),LEN(VLOOKUP($A1054,#REF!,6,FALSE))-2),"*")),"")</f>
        <v>#REF!</v>
      </c>
      <c r="H1054" s="43" t="e">
        <f>IF(LEN(VLOOKUP($A1054,#REF!,7,FALSE)),IF(INDEX(#REF!,MATCH($A1054,#REF!,0),4),LEFT(VLOOKUP($A1054,#REF!,7,FALSE),LEN(VLOOKUP($A1054,#REF!,7,FALSE))-2),CONCATENATE(LEFT(VLOOKUP($A1054,#REF!,7,FALSE),LEN(VLOOKUP($A1054,#REF!,7,FALSE))-2),"*")),"")</f>
        <v>#REF!</v>
      </c>
      <c r="I1054" s="54" t="e">
        <f>IF(LEN(VLOOKUP($A1054,#REF!,8,FALSE)),UPPER(RIGHT(VLOOKUP($A1054,#REF!,8,FALSE),1)),"")</f>
        <v>#REF!</v>
      </c>
      <c r="J1054" s="42" t="e">
        <f>IF(LEN(VLOOKUP($A1054,#REF!,4,FALSE)),UPPER(RIGHT(VLOOKUP($A1054,#REF!,4,FALSE),1)),"")</f>
        <v>#REF!</v>
      </c>
      <c r="K1054" s="42" t="e">
        <f>IF(LEN(VLOOKUP($A1054,#REF!,5,FALSE)),UPPER(RIGHT(VLOOKUP($A1054,#REF!,5,FALSE),1)),"")</f>
        <v>#REF!</v>
      </c>
      <c r="L1054" s="42" t="e">
        <f>IF(LEN(VLOOKUP($A1054,#REF!,6,FALSE)),UPPER(RIGHT(VLOOKUP($A1054,#REF!,6,FALSE),1)),"")</f>
        <v>#REF!</v>
      </c>
      <c r="M1054" s="43" t="e">
        <f>IF(LEN(VLOOKUP($A1054,#REF!,7,FALSE)),UPPER(RIGHT(VLOOKUP($A1054,#REF!,7,FALSE),1)),"")</f>
        <v>#REF!</v>
      </c>
      <c r="N1054" s="206"/>
      <c r="O1054" s="206"/>
      <c r="P1054" s="206"/>
      <c r="Q1054" s="206"/>
      <c r="R1054" s="206"/>
      <c r="S1054" s="63" t="e">
        <f>HLOOKUP("Device Tree Pin Name",#REF!,MATCH($A1054,#REF!,0),FALSE)</f>
        <v>#REF!</v>
      </c>
      <c r="T1054" s="47" t="e">
        <f>HLOOKUP("power rail",#REF!,MATCH($A1054,#REF!,0),FALSE)</f>
        <v>#REF!</v>
      </c>
      <c r="U1054" s="62" t="e">
        <f>HLOOKUP("Wake Capable",#REF!,MATCH($A1054,#REF!,0),FALSE)</f>
        <v>#REF!</v>
      </c>
      <c r="V1054" s="62" t="e">
        <f>HLOOKUP("Strap",#REF!,MATCH($A1054,#REF!,0),FALSE)</f>
        <v>#REF!</v>
      </c>
      <c r="W1054" s="62"/>
      <c r="X1054" s="62"/>
      <c r="Y1054" s="62"/>
      <c r="Z1054" s="47"/>
      <c r="AA1054" s="47" t="e">
        <f>HLOOKUP("Pad type",#REF!,MATCH($A1054,#REF!,0),FALSE)</f>
        <v>#REF!</v>
      </c>
      <c r="AB1054" s="63"/>
      <c r="AC1054" s="63" t="e">
        <f>HLOOKUP("POR Pin State",#REF!,MATCH($A1054,#REF!,0),FALSE)</f>
        <v>#REF!</v>
      </c>
      <c r="AD1054" s="207"/>
      <c r="AE1054" s="208"/>
      <c r="AF1054" s="208"/>
      <c r="AG1054" s="208"/>
      <c r="AH1054" s="209"/>
      <c r="AI1054" s="209"/>
      <c r="AJ1054" s="210"/>
      <c r="AK1054" s="210"/>
      <c r="AL1054" s="210"/>
      <c r="AM1054" s="210"/>
      <c r="AN1054" s="210"/>
      <c r="AO1054" s="210"/>
      <c r="AP1054" s="210"/>
      <c r="AQ1054" s="215" t="s">
        <v>2567</v>
      </c>
      <c r="AR1054" s="105"/>
      <c r="AS1054" s="105"/>
      <c r="AT1054" s="105"/>
      <c r="AU1054" s="105"/>
      <c r="AV1054" s="105"/>
      <c r="AW1054" s="105"/>
      <c r="AX1054" s="105"/>
      <c r="AY1054" s="105"/>
      <c r="AZ1054" s="105"/>
      <c r="BA1054" s="105"/>
      <c r="BB1054" s="218"/>
      <c r="BC1054" s="105"/>
      <c r="BD1054" s="250"/>
      <c r="BE1054" s="252" t="s">
        <v>2568</v>
      </c>
      <c r="BF1054" s="147" t="e">
        <f>VLOOKUP($A1054,#REF!,34,FALSE)</f>
        <v>#REF!</v>
      </c>
      <c r="BG1054" s="147" t="e">
        <f>VLOOKUP($A1054,#REF!,22,FALSE)</f>
        <v>#REF!</v>
      </c>
      <c r="BH1054" s="149"/>
    </row>
    <row r="1055" s="5" customFormat="1" ht="12.95" customHeight="1" spans="1:60">
      <c r="A1055" s="10" t="s">
        <v>2569</v>
      </c>
      <c r="B1055" s="38" t="e">
        <f>VLOOKUP($A1055,#REF!,34,FALSE)</f>
        <v>#REF!</v>
      </c>
      <c r="C1055" s="39" t="str">
        <f t="shared" si="178"/>
        <v>unused_DDR_XM3_B7A_CA4</v>
      </c>
      <c r="D1055" s="40" t="e">
        <f>IF(LEN(VLOOKUP($A1055,#REF!,8,FALSE)),LEFT(VLOOKUP($A1055,#REF!,8,FALSE),LEN(VLOOKUP($A1055,#REF!,8,FALSE))-2),"")</f>
        <v>#REF!</v>
      </c>
      <c r="E1055" s="41" t="e">
        <f>IF(LEN(VLOOKUP($A1055,#REF!,4,FALSE)),IF(INDEX(#REF!,MATCH($A1055,#REF!,0),1),LEFT(VLOOKUP($A1055,#REF!,4,FALSE),LEN(VLOOKUP($A1055,#REF!,4,FALSE))-2),CONCATENATE(LEFT(VLOOKUP($A1055,#REF!,4,FALSE),LEN(VLOOKUP($A1055,#REF!,4,FALSE))-2),"*")),"")</f>
        <v>#REF!</v>
      </c>
      <c r="F1055" s="42" t="e">
        <f>IF(LEN(VLOOKUP($A1055,#REF!,5,FALSE)),IF(INDEX(#REF!,MATCH($A1055,#REF!,0),2),LEFT(VLOOKUP($A1055,#REF!,5,FALSE),LEN(VLOOKUP($A1055,#REF!,5,FALSE))-2),CONCATENATE(LEFT(VLOOKUP($A1055,#REF!,5,FALSE),LEN(VLOOKUP($A1055,#REF!,5,FALSE))-2),"*")),"")</f>
        <v>#REF!</v>
      </c>
      <c r="G1055" s="42" t="e">
        <f>IF(LEN(VLOOKUP($A1055,#REF!,6,FALSE)),IF(INDEX(#REF!,MATCH($A1055,#REF!,0),3),LEFT(VLOOKUP($A1055,#REF!,6,FALSE),LEN(VLOOKUP($A1055,#REF!,6,FALSE))-2),CONCATENATE(LEFT(VLOOKUP($A1055,#REF!,6,FALSE),LEN(VLOOKUP($A1055,#REF!,6,FALSE))-2),"*")),"")</f>
        <v>#REF!</v>
      </c>
      <c r="H1055" s="43" t="e">
        <f>IF(LEN(VLOOKUP($A1055,#REF!,7,FALSE)),IF(INDEX(#REF!,MATCH($A1055,#REF!,0),4),LEFT(VLOOKUP($A1055,#REF!,7,FALSE),LEN(VLOOKUP($A1055,#REF!,7,FALSE))-2),CONCATENATE(LEFT(VLOOKUP($A1055,#REF!,7,FALSE),LEN(VLOOKUP($A1055,#REF!,7,FALSE))-2),"*")),"")</f>
        <v>#REF!</v>
      </c>
      <c r="I1055" s="54" t="e">
        <f>IF(LEN(VLOOKUP($A1055,#REF!,8,FALSE)),UPPER(RIGHT(VLOOKUP($A1055,#REF!,8,FALSE),1)),"")</f>
        <v>#REF!</v>
      </c>
      <c r="J1055" s="42" t="e">
        <f>IF(LEN(VLOOKUP($A1055,#REF!,4,FALSE)),UPPER(RIGHT(VLOOKUP($A1055,#REF!,4,FALSE),1)),"")</f>
        <v>#REF!</v>
      </c>
      <c r="K1055" s="42" t="e">
        <f>IF(LEN(VLOOKUP($A1055,#REF!,5,FALSE)),UPPER(RIGHT(VLOOKUP($A1055,#REF!,5,FALSE),1)),"")</f>
        <v>#REF!</v>
      </c>
      <c r="L1055" s="42" t="e">
        <f>IF(LEN(VLOOKUP($A1055,#REF!,6,FALSE)),UPPER(RIGHT(VLOOKUP($A1055,#REF!,6,FALSE),1)),"")</f>
        <v>#REF!</v>
      </c>
      <c r="M1055" s="43" t="e">
        <f>IF(LEN(VLOOKUP($A1055,#REF!,7,FALSE)),UPPER(RIGHT(VLOOKUP($A1055,#REF!,7,FALSE),1)),"")</f>
        <v>#REF!</v>
      </c>
      <c r="N1055" s="206"/>
      <c r="O1055" s="206"/>
      <c r="P1055" s="206"/>
      <c r="Q1055" s="206"/>
      <c r="R1055" s="206"/>
      <c r="S1055" s="63" t="e">
        <f>HLOOKUP("Device Tree Pin Name",#REF!,MATCH($A1055,#REF!,0),FALSE)</f>
        <v>#REF!</v>
      </c>
      <c r="T1055" s="47" t="e">
        <f>HLOOKUP("power rail",#REF!,MATCH($A1055,#REF!,0),FALSE)</f>
        <v>#REF!</v>
      </c>
      <c r="U1055" s="62" t="e">
        <f>HLOOKUP("Wake Capable",#REF!,MATCH($A1055,#REF!,0),FALSE)</f>
        <v>#REF!</v>
      </c>
      <c r="V1055" s="62" t="e">
        <f>HLOOKUP("Strap",#REF!,MATCH($A1055,#REF!,0),FALSE)</f>
        <v>#REF!</v>
      </c>
      <c r="W1055" s="62"/>
      <c r="X1055" s="62"/>
      <c r="Y1055" s="62"/>
      <c r="Z1055" s="47"/>
      <c r="AA1055" s="47" t="e">
        <f>HLOOKUP("Pad type",#REF!,MATCH($A1055,#REF!,0),FALSE)</f>
        <v>#REF!</v>
      </c>
      <c r="AB1055" s="63"/>
      <c r="AC1055" s="63" t="e">
        <f>HLOOKUP("POR Pin State",#REF!,MATCH($A1055,#REF!,0),FALSE)</f>
        <v>#REF!</v>
      </c>
      <c r="AD1055" s="207"/>
      <c r="AE1055" s="208"/>
      <c r="AF1055" s="208"/>
      <c r="AG1055" s="208"/>
      <c r="AH1055" s="209"/>
      <c r="AI1055" s="209"/>
      <c r="AJ1055" s="210"/>
      <c r="AK1055" s="210"/>
      <c r="AL1055" s="210"/>
      <c r="AM1055" s="210"/>
      <c r="AN1055" s="210"/>
      <c r="AO1055" s="210"/>
      <c r="AP1055" s="210"/>
      <c r="AQ1055" s="215" t="s">
        <v>2570</v>
      </c>
      <c r="AR1055" s="105"/>
      <c r="AS1055" s="105"/>
      <c r="AT1055" s="105"/>
      <c r="AU1055" s="105"/>
      <c r="AV1055" s="105"/>
      <c r="AW1055" s="105"/>
      <c r="AX1055" s="105"/>
      <c r="AY1055" s="105"/>
      <c r="AZ1055" s="105"/>
      <c r="BA1055" s="105"/>
      <c r="BB1055" s="218"/>
      <c r="BC1055" s="105"/>
      <c r="BD1055" s="250"/>
      <c r="BE1055" s="252" t="s">
        <v>2571</v>
      </c>
      <c r="BF1055" s="147" t="e">
        <f>VLOOKUP($A1055,#REF!,34,FALSE)</f>
        <v>#REF!</v>
      </c>
      <c r="BG1055" s="147" t="e">
        <f>VLOOKUP($A1055,#REF!,22,FALSE)</f>
        <v>#REF!</v>
      </c>
      <c r="BH1055" s="149"/>
    </row>
    <row r="1056" s="5" customFormat="1" ht="12.95" customHeight="1" spans="1:60">
      <c r="A1056" s="48" t="s">
        <v>2572</v>
      </c>
      <c r="B1056" s="38" t="e">
        <f>VLOOKUP($A1056,#REF!,34,FALSE)</f>
        <v>#REF!</v>
      </c>
      <c r="C1056" s="39" t="str">
        <f t="shared" si="178"/>
        <v>unused_DDR_XM3_B7A_CA5</v>
      </c>
      <c r="D1056" s="40" t="e">
        <f>IF(LEN(VLOOKUP($A1056,#REF!,8,FALSE)),LEFT(VLOOKUP($A1056,#REF!,8,FALSE),LEN(VLOOKUP($A1056,#REF!,8,FALSE))-2),"")</f>
        <v>#REF!</v>
      </c>
      <c r="E1056" s="41" t="e">
        <f>IF(LEN(VLOOKUP($A1056,#REF!,4,FALSE)),IF(INDEX(#REF!,MATCH($A1056,#REF!,0),1),LEFT(VLOOKUP($A1056,#REF!,4,FALSE),LEN(VLOOKUP($A1056,#REF!,4,FALSE))-2),CONCATENATE(LEFT(VLOOKUP($A1056,#REF!,4,FALSE),LEN(VLOOKUP($A1056,#REF!,4,FALSE))-2),"*")),"")</f>
        <v>#REF!</v>
      </c>
      <c r="F1056" s="42" t="e">
        <f>IF(LEN(VLOOKUP($A1056,#REF!,5,FALSE)),IF(INDEX(#REF!,MATCH($A1056,#REF!,0),2),LEFT(VLOOKUP($A1056,#REF!,5,FALSE),LEN(VLOOKUP($A1056,#REF!,5,FALSE))-2),CONCATENATE(LEFT(VLOOKUP($A1056,#REF!,5,FALSE),LEN(VLOOKUP($A1056,#REF!,5,FALSE))-2),"*")),"")</f>
        <v>#REF!</v>
      </c>
      <c r="G1056" s="42" t="e">
        <f>IF(LEN(VLOOKUP($A1056,#REF!,6,FALSE)),IF(INDEX(#REF!,MATCH($A1056,#REF!,0),3),LEFT(VLOOKUP($A1056,#REF!,6,FALSE),LEN(VLOOKUP($A1056,#REF!,6,FALSE))-2),CONCATENATE(LEFT(VLOOKUP($A1056,#REF!,6,FALSE),LEN(VLOOKUP($A1056,#REF!,6,FALSE))-2),"*")),"")</f>
        <v>#REF!</v>
      </c>
      <c r="H1056" s="43" t="e">
        <f>IF(LEN(VLOOKUP($A1056,#REF!,7,FALSE)),IF(INDEX(#REF!,MATCH($A1056,#REF!,0),4),LEFT(VLOOKUP($A1056,#REF!,7,FALSE),LEN(VLOOKUP($A1056,#REF!,7,FALSE))-2),CONCATENATE(LEFT(VLOOKUP($A1056,#REF!,7,FALSE),LEN(VLOOKUP($A1056,#REF!,7,FALSE))-2),"*")),"")</f>
        <v>#REF!</v>
      </c>
      <c r="I1056" s="54" t="e">
        <f>IF(LEN(VLOOKUP($A1056,#REF!,8,FALSE)),UPPER(RIGHT(VLOOKUP($A1056,#REF!,8,FALSE),1)),"")</f>
        <v>#REF!</v>
      </c>
      <c r="J1056" s="42" t="e">
        <f>IF(LEN(VLOOKUP($A1056,#REF!,4,FALSE)),UPPER(RIGHT(VLOOKUP($A1056,#REF!,4,FALSE),1)),"")</f>
        <v>#REF!</v>
      </c>
      <c r="K1056" s="42" t="e">
        <f>IF(LEN(VLOOKUP($A1056,#REF!,5,FALSE)),UPPER(RIGHT(VLOOKUP($A1056,#REF!,5,FALSE),1)),"")</f>
        <v>#REF!</v>
      </c>
      <c r="L1056" s="42" t="e">
        <f>IF(LEN(VLOOKUP($A1056,#REF!,6,FALSE)),UPPER(RIGHT(VLOOKUP($A1056,#REF!,6,FALSE),1)),"")</f>
        <v>#REF!</v>
      </c>
      <c r="M1056" s="43" t="e">
        <f>IF(LEN(VLOOKUP($A1056,#REF!,7,FALSE)),UPPER(RIGHT(VLOOKUP($A1056,#REF!,7,FALSE),1)),"")</f>
        <v>#REF!</v>
      </c>
      <c r="N1056" s="206"/>
      <c r="O1056" s="206"/>
      <c r="P1056" s="206"/>
      <c r="Q1056" s="206"/>
      <c r="R1056" s="206"/>
      <c r="S1056" s="63" t="e">
        <f>HLOOKUP("Device Tree Pin Name",#REF!,MATCH($A1056,#REF!,0),FALSE)</f>
        <v>#REF!</v>
      </c>
      <c r="T1056" s="47" t="e">
        <f>HLOOKUP("power rail",#REF!,MATCH($A1056,#REF!,0),FALSE)</f>
        <v>#REF!</v>
      </c>
      <c r="U1056" s="62" t="e">
        <f>HLOOKUP("Wake Capable",#REF!,MATCH($A1056,#REF!,0),FALSE)</f>
        <v>#REF!</v>
      </c>
      <c r="V1056" s="62" t="e">
        <f>HLOOKUP("Strap",#REF!,MATCH($A1056,#REF!,0),FALSE)</f>
        <v>#REF!</v>
      </c>
      <c r="W1056" s="62"/>
      <c r="X1056" s="62"/>
      <c r="Y1056" s="62"/>
      <c r="Z1056" s="47"/>
      <c r="AA1056" s="47" t="e">
        <f>HLOOKUP("Pad type",#REF!,MATCH($A1056,#REF!,0),FALSE)</f>
        <v>#REF!</v>
      </c>
      <c r="AB1056" s="63"/>
      <c r="AC1056" s="63" t="e">
        <f>HLOOKUP("POR Pin State",#REF!,MATCH($A1056,#REF!,0),FALSE)</f>
        <v>#REF!</v>
      </c>
      <c r="AD1056" s="207"/>
      <c r="AE1056" s="208"/>
      <c r="AF1056" s="208"/>
      <c r="AG1056" s="208"/>
      <c r="AH1056" s="209"/>
      <c r="AI1056" s="209"/>
      <c r="AJ1056" s="210"/>
      <c r="AK1056" s="210"/>
      <c r="AL1056" s="210"/>
      <c r="AM1056" s="210"/>
      <c r="AN1056" s="210"/>
      <c r="AO1056" s="210"/>
      <c r="AP1056" s="210"/>
      <c r="AQ1056" s="215" t="s">
        <v>2573</v>
      </c>
      <c r="AR1056" s="105"/>
      <c r="AS1056" s="105"/>
      <c r="AT1056" s="105"/>
      <c r="AU1056" s="105"/>
      <c r="AV1056" s="105"/>
      <c r="AW1056" s="105"/>
      <c r="AX1056" s="105"/>
      <c r="AY1056" s="105"/>
      <c r="AZ1056" s="105"/>
      <c r="BA1056" s="105"/>
      <c r="BB1056" s="218"/>
      <c r="BC1056" s="105"/>
      <c r="BD1056" s="250"/>
      <c r="BE1056" s="252" t="s">
        <v>2574</v>
      </c>
      <c r="BF1056" s="147" t="e">
        <f>VLOOKUP($A1056,#REF!,34,FALSE)</f>
        <v>#REF!</v>
      </c>
      <c r="BG1056" s="147" t="e">
        <f>VLOOKUP($A1056,#REF!,22,FALSE)</f>
        <v>#REF!</v>
      </c>
      <c r="BH1056" s="149"/>
    </row>
    <row r="1057" s="5" customFormat="1" ht="12.95" customHeight="1" spans="1:60">
      <c r="A1057" s="48" t="s">
        <v>2575</v>
      </c>
      <c r="B1057" s="38" t="e">
        <f>VLOOKUP($A1057,#REF!,34,FALSE)</f>
        <v>#REF!</v>
      </c>
      <c r="C1057" s="39" t="str">
        <f t="shared" si="178"/>
        <v>unused_DDR_XM3_B7A_CA6</v>
      </c>
      <c r="D1057" s="40" t="e">
        <f>IF(LEN(VLOOKUP($A1057,#REF!,8,FALSE)),LEFT(VLOOKUP($A1057,#REF!,8,FALSE),LEN(VLOOKUP($A1057,#REF!,8,FALSE))-2),"")</f>
        <v>#REF!</v>
      </c>
      <c r="E1057" s="41" t="e">
        <f>IF(LEN(VLOOKUP($A1057,#REF!,4,FALSE)),IF(INDEX(#REF!,MATCH($A1057,#REF!,0),1),LEFT(VLOOKUP($A1057,#REF!,4,FALSE),LEN(VLOOKUP($A1057,#REF!,4,FALSE))-2),CONCATENATE(LEFT(VLOOKUP($A1057,#REF!,4,FALSE),LEN(VLOOKUP($A1057,#REF!,4,FALSE))-2),"*")),"")</f>
        <v>#REF!</v>
      </c>
      <c r="F1057" s="42" t="e">
        <f>IF(LEN(VLOOKUP($A1057,#REF!,5,FALSE)),IF(INDEX(#REF!,MATCH($A1057,#REF!,0),2),LEFT(VLOOKUP($A1057,#REF!,5,FALSE),LEN(VLOOKUP($A1057,#REF!,5,FALSE))-2),CONCATENATE(LEFT(VLOOKUP($A1057,#REF!,5,FALSE),LEN(VLOOKUP($A1057,#REF!,5,FALSE))-2),"*")),"")</f>
        <v>#REF!</v>
      </c>
      <c r="G1057" s="42" t="e">
        <f>IF(LEN(VLOOKUP($A1057,#REF!,6,FALSE)),IF(INDEX(#REF!,MATCH($A1057,#REF!,0),3),LEFT(VLOOKUP($A1057,#REF!,6,FALSE),LEN(VLOOKUP($A1057,#REF!,6,FALSE))-2),CONCATENATE(LEFT(VLOOKUP($A1057,#REF!,6,FALSE),LEN(VLOOKUP($A1057,#REF!,6,FALSE))-2),"*")),"")</f>
        <v>#REF!</v>
      </c>
      <c r="H1057" s="43" t="e">
        <f>IF(LEN(VLOOKUP($A1057,#REF!,7,FALSE)),IF(INDEX(#REF!,MATCH($A1057,#REF!,0),4),LEFT(VLOOKUP($A1057,#REF!,7,FALSE),LEN(VLOOKUP($A1057,#REF!,7,FALSE))-2),CONCATENATE(LEFT(VLOOKUP($A1057,#REF!,7,FALSE),LEN(VLOOKUP($A1057,#REF!,7,FALSE))-2),"*")),"")</f>
        <v>#REF!</v>
      </c>
      <c r="I1057" s="54" t="e">
        <f>IF(LEN(VLOOKUP($A1057,#REF!,8,FALSE)),UPPER(RIGHT(VLOOKUP($A1057,#REF!,8,FALSE),1)),"")</f>
        <v>#REF!</v>
      </c>
      <c r="J1057" s="42" t="e">
        <f>IF(LEN(VLOOKUP($A1057,#REF!,4,FALSE)),UPPER(RIGHT(VLOOKUP($A1057,#REF!,4,FALSE),1)),"")</f>
        <v>#REF!</v>
      </c>
      <c r="K1057" s="42" t="e">
        <f>IF(LEN(VLOOKUP($A1057,#REF!,5,FALSE)),UPPER(RIGHT(VLOOKUP($A1057,#REF!,5,FALSE),1)),"")</f>
        <v>#REF!</v>
      </c>
      <c r="L1057" s="42" t="e">
        <f>IF(LEN(VLOOKUP($A1057,#REF!,6,FALSE)),UPPER(RIGHT(VLOOKUP($A1057,#REF!,6,FALSE),1)),"")</f>
        <v>#REF!</v>
      </c>
      <c r="M1057" s="43" t="e">
        <f>IF(LEN(VLOOKUP($A1057,#REF!,7,FALSE)),UPPER(RIGHT(VLOOKUP($A1057,#REF!,7,FALSE),1)),"")</f>
        <v>#REF!</v>
      </c>
      <c r="N1057" s="206"/>
      <c r="O1057" s="206"/>
      <c r="P1057" s="206"/>
      <c r="Q1057" s="206"/>
      <c r="R1057" s="206"/>
      <c r="S1057" s="63" t="e">
        <f>HLOOKUP("Device Tree Pin Name",#REF!,MATCH($A1057,#REF!,0),FALSE)</f>
        <v>#REF!</v>
      </c>
      <c r="T1057" s="47" t="e">
        <f>HLOOKUP("power rail",#REF!,MATCH($A1057,#REF!,0),FALSE)</f>
        <v>#REF!</v>
      </c>
      <c r="U1057" s="62" t="e">
        <f>HLOOKUP("Wake Capable",#REF!,MATCH($A1057,#REF!,0),FALSE)</f>
        <v>#REF!</v>
      </c>
      <c r="V1057" s="62" t="e">
        <f>HLOOKUP("Strap",#REF!,MATCH($A1057,#REF!,0),FALSE)</f>
        <v>#REF!</v>
      </c>
      <c r="W1057" s="62"/>
      <c r="X1057" s="62"/>
      <c r="Y1057" s="62"/>
      <c r="Z1057" s="47"/>
      <c r="AA1057" s="47" t="e">
        <f>HLOOKUP("Pad type",#REF!,MATCH($A1057,#REF!,0),FALSE)</f>
        <v>#REF!</v>
      </c>
      <c r="AB1057" s="63"/>
      <c r="AC1057" s="63" t="e">
        <f>HLOOKUP("POR Pin State",#REF!,MATCH($A1057,#REF!,0),FALSE)</f>
        <v>#REF!</v>
      </c>
      <c r="AD1057" s="207"/>
      <c r="AE1057" s="208"/>
      <c r="AF1057" s="208"/>
      <c r="AG1057" s="208"/>
      <c r="AH1057" s="209"/>
      <c r="AI1057" s="209"/>
      <c r="AJ1057" s="210"/>
      <c r="AK1057" s="210"/>
      <c r="AL1057" s="210"/>
      <c r="AM1057" s="210"/>
      <c r="AN1057" s="210"/>
      <c r="AO1057" s="210"/>
      <c r="AP1057" s="210"/>
      <c r="AQ1057" s="215" t="s">
        <v>2576</v>
      </c>
      <c r="AR1057" s="105"/>
      <c r="AS1057" s="105"/>
      <c r="AT1057" s="105"/>
      <c r="AU1057" s="105"/>
      <c r="AV1057" s="105"/>
      <c r="AW1057" s="105"/>
      <c r="AX1057" s="105"/>
      <c r="AY1057" s="105"/>
      <c r="AZ1057" s="105"/>
      <c r="BA1057" s="105"/>
      <c r="BB1057" s="218"/>
      <c r="BC1057" s="105"/>
      <c r="BD1057" s="250"/>
      <c r="BE1057" s="252" t="s">
        <v>2577</v>
      </c>
      <c r="BF1057" s="147" t="e">
        <f>VLOOKUP($A1057,#REF!,34,FALSE)</f>
        <v>#REF!</v>
      </c>
      <c r="BG1057" s="147" t="e">
        <f>VLOOKUP($A1057,#REF!,22,FALSE)</f>
        <v>#REF!</v>
      </c>
      <c r="BH1057" s="149"/>
    </row>
    <row r="1058" s="5" customFormat="1" ht="12.95" customHeight="1" spans="1:60">
      <c r="A1058" s="48" t="s">
        <v>2578</v>
      </c>
      <c r="B1058" s="38" t="e">
        <f>VLOOKUP($A1058,#REF!,34,FALSE)</f>
        <v>#REF!</v>
      </c>
      <c r="C1058" s="39" t="str">
        <f t="shared" si="178"/>
        <v>unused_DDR_XM3_B7B_CA0</v>
      </c>
      <c r="D1058" s="40" t="e">
        <f>IF(LEN(VLOOKUP($A1058,#REF!,8,FALSE)),LEFT(VLOOKUP($A1058,#REF!,8,FALSE),LEN(VLOOKUP($A1058,#REF!,8,FALSE))-2),"")</f>
        <v>#REF!</v>
      </c>
      <c r="E1058" s="41" t="e">
        <f>IF(LEN(VLOOKUP($A1058,#REF!,4,FALSE)),IF(INDEX(#REF!,MATCH($A1058,#REF!,0),1),LEFT(VLOOKUP($A1058,#REF!,4,FALSE),LEN(VLOOKUP($A1058,#REF!,4,FALSE))-2),CONCATENATE(LEFT(VLOOKUP($A1058,#REF!,4,FALSE),LEN(VLOOKUP($A1058,#REF!,4,FALSE))-2),"*")),"")</f>
        <v>#REF!</v>
      </c>
      <c r="F1058" s="42" t="e">
        <f>IF(LEN(VLOOKUP($A1058,#REF!,5,FALSE)),IF(INDEX(#REF!,MATCH($A1058,#REF!,0),2),LEFT(VLOOKUP($A1058,#REF!,5,FALSE),LEN(VLOOKUP($A1058,#REF!,5,FALSE))-2),CONCATENATE(LEFT(VLOOKUP($A1058,#REF!,5,FALSE),LEN(VLOOKUP($A1058,#REF!,5,FALSE))-2),"*")),"")</f>
        <v>#REF!</v>
      </c>
      <c r="G1058" s="42" t="e">
        <f>IF(LEN(VLOOKUP($A1058,#REF!,6,FALSE)),IF(INDEX(#REF!,MATCH($A1058,#REF!,0),3),LEFT(VLOOKUP($A1058,#REF!,6,FALSE),LEN(VLOOKUP($A1058,#REF!,6,FALSE))-2),CONCATENATE(LEFT(VLOOKUP($A1058,#REF!,6,FALSE),LEN(VLOOKUP($A1058,#REF!,6,FALSE))-2),"*")),"")</f>
        <v>#REF!</v>
      </c>
      <c r="H1058" s="43" t="e">
        <f>IF(LEN(VLOOKUP($A1058,#REF!,7,FALSE)),IF(INDEX(#REF!,MATCH($A1058,#REF!,0),4),LEFT(VLOOKUP($A1058,#REF!,7,FALSE),LEN(VLOOKUP($A1058,#REF!,7,FALSE))-2),CONCATENATE(LEFT(VLOOKUP($A1058,#REF!,7,FALSE),LEN(VLOOKUP($A1058,#REF!,7,FALSE))-2),"*")),"")</f>
        <v>#REF!</v>
      </c>
      <c r="I1058" s="54" t="e">
        <f>IF(LEN(VLOOKUP($A1058,#REF!,8,FALSE)),UPPER(RIGHT(VLOOKUP($A1058,#REF!,8,FALSE),1)),"")</f>
        <v>#REF!</v>
      </c>
      <c r="J1058" s="42" t="e">
        <f>IF(LEN(VLOOKUP($A1058,#REF!,4,FALSE)),UPPER(RIGHT(VLOOKUP($A1058,#REF!,4,FALSE),1)),"")</f>
        <v>#REF!</v>
      </c>
      <c r="K1058" s="42" t="e">
        <f>IF(LEN(VLOOKUP($A1058,#REF!,5,FALSE)),UPPER(RIGHT(VLOOKUP($A1058,#REF!,5,FALSE),1)),"")</f>
        <v>#REF!</v>
      </c>
      <c r="L1058" s="42" t="e">
        <f>IF(LEN(VLOOKUP($A1058,#REF!,6,FALSE)),UPPER(RIGHT(VLOOKUP($A1058,#REF!,6,FALSE),1)),"")</f>
        <v>#REF!</v>
      </c>
      <c r="M1058" s="43" t="e">
        <f>IF(LEN(VLOOKUP($A1058,#REF!,7,FALSE)),UPPER(RIGHT(VLOOKUP($A1058,#REF!,7,FALSE),1)),"")</f>
        <v>#REF!</v>
      </c>
      <c r="N1058" s="206"/>
      <c r="O1058" s="206"/>
      <c r="P1058" s="206"/>
      <c r="Q1058" s="206"/>
      <c r="R1058" s="206"/>
      <c r="S1058" s="63" t="e">
        <f>HLOOKUP("Device Tree Pin Name",#REF!,MATCH($A1058,#REF!,0),FALSE)</f>
        <v>#REF!</v>
      </c>
      <c r="T1058" s="47" t="e">
        <f>HLOOKUP("power rail",#REF!,MATCH($A1058,#REF!,0),FALSE)</f>
        <v>#REF!</v>
      </c>
      <c r="U1058" s="62" t="e">
        <f>HLOOKUP("Wake Capable",#REF!,MATCH($A1058,#REF!,0),FALSE)</f>
        <v>#REF!</v>
      </c>
      <c r="V1058" s="62" t="e">
        <f>HLOOKUP("Strap",#REF!,MATCH($A1058,#REF!,0),FALSE)</f>
        <v>#REF!</v>
      </c>
      <c r="W1058" s="62"/>
      <c r="X1058" s="62"/>
      <c r="Y1058" s="62"/>
      <c r="Z1058" s="47"/>
      <c r="AA1058" s="47" t="e">
        <f>HLOOKUP("Pad type",#REF!,MATCH($A1058,#REF!,0),FALSE)</f>
        <v>#REF!</v>
      </c>
      <c r="AB1058" s="63"/>
      <c r="AC1058" s="63" t="e">
        <f>HLOOKUP("POR Pin State",#REF!,MATCH($A1058,#REF!,0),FALSE)</f>
        <v>#REF!</v>
      </c>
      <c r="AD1058" s="207"/>
      <c r="AE1058" s="208"/>
      <c r="AF1058" s="208"/>
      <c r="AG1058" s="208"/>
      <c r="AH1058" s="209"/>
      <c r="AI1058" s="209"/>
      <c r="AJ1058" s="210"/>
      <c r="AK1058" s="210"/>
      <c r="AL1058" s="210"/>
      <c r="AM1058" s="210"/>
      <c r="AN1058" s="210"/>
      <c r="AO1058" s="210"/>
      <c r="AP1058" s="210"/>
      <c r="AQ1058" s="215" t="s">
        <v>2579</v>
      </c>
      <c r="AR1058" s="105"/>
      <c r="AS1058" s="105"/>
      <c r="AT1058" s="105"/>
      <c r="AU1058" s="105"/>
      <c r="AV1058" s="105"/>
      <c r="AW1058" s="105"/>
      <c r="AX1058" s="105"/>
      <c r="AY1058" s="105"/>
      <c r="AZ1058" s="105"/>
      <c r="BA1058" s="105"/>
      <c r="BB1058" s="218"/>
      <c r="BC1058" s="105"/>
      <c r="BD1058" s="250"/>
      <c r="BE1058" s="252" t="s">
        <v>2580</v>
      </c>
      <c r="BF1058" s="147" t="e">
        <f>VLOOKUP($A1058,#REF!,34,FALSE)</f>
        <v>#REF!</v>
      </c>
      <c r="BG1058" s="147" t="e">
        <f>VLOOKUP($A1058,#REF!,22,FALSE)</f>
        <v>#REF!</v>
      </c>
      <c r="BH1058" s="149"/>
    </row>
    <row r="1059" s="5" customFormat="1" ht="12.95" customHeight="1" spans="1:60">
      <c r="A1059" s="48" t="s">
        <v>2581</v>
      </c>
      <c r="B1059" s="38" t="e">
        <f>VLOOKUP($A1059,#REF!,34,FALSE)</f>
        <v>#REF!</v>
      </c>
      <c r="C1059" s="39" t="str">
        <f t="shared" si="178"/>
        <v>unused_DDR_XM3_B7B_CA1</v>
      </c>
      <c r="D1059" s="40" t="e">
        <f>IF(LEN(VLOOKUP($A1059,#REF!,8,FALSE)),LEFT(VLOOKUP($A1059,#REF!,8,FALSE),LEN(VLOOKUP($A1059,#REF!,8,FALSE))-2),"")</f>
        <v>#REF!</v>
      </c>
      <c r="E1059" s="41" t="e">
        <f>IF(LEN(VLOOKUP($A1059,#REF!,4,FALSE)),IF(INDEX(#REF!,MATCH($A1059,#REF!,0),1),LEFT(VLOOKUP($A1059,#REF!,4,FALSE),LEN(VLOOKUP($A1059,#REF!,4,FALSE))-2),CONCATENATE(LEFT(VLOOKUP($A1059,#REF!,4,FALSE),LEN(VLOOKUP($A1059,#REF!,4,FALSE))-2),"*")),"")</f>
        <v>#REF!</v>
      </c>
      <c r="F1059" s="42" t="e">
        <f>IF(LEN(VLOOKUP($A1059,#REF!,5,FALSE)),IF(INDEX(#REF!,MATCH($A1059,#REF!,0),2),LEFT(VLOOKUP($A1059,#REF!,5,FALSE),LEN(VLOOKUP($A1059,#REF!,5,FALSE))-2),CONCATENATE(LEFT(VLOOKUP($A1059,#REF!,5,FALSE),LEN(VLOOKUP($A1059,#REF!,5,FALSE))-2),"*")),"")</f>
        <v>#REF!</v>
      </c>
      <c r="G1059" s="42" t="e">
        <f>IF(LEN(VLOOKUP($A1059,#REF!,6,FALSE)),IF(INDEX(#REF!,MATCH($A1059,#REF!,0),3),LEFT(VLOOKUP($A1059,#REF!,6,FALSE),LEN(VLOOKUP($A1059,#REF!,6,FALSE))-2),CONCATENATE(LEFT(VLOOKUP($A1059,#REF!,6,FALSE),LEN(VLOOKUP($A1059,#REF!,6,FALSE))-2),"*")),"")</f>
        <v>#REF!</v>
      </c>
      <c r="H1059" s="43" t="e">
        <f>IF(LEN(VLOOKUP($A1059,#REF!,7,FALSE)),IF(INDEX(#REF!,MATCH($A1059,#REF!,0),4),LEFT(VLOOKUP($A1059,#REF!,7,FALSE),LEN(VLOOKUP($A1059,#REF!,7,FALSE))-2),CONCATENATE(LEFT(VLOOKUP($A1059,#REF!,7,FALSE),LEN(VLOOKUP($A1059,#REF!,7,FALSE))-2),"*")),"")</f>
        <v>#REF!</v>
      </c>
      <c r="I1059" s="54" t="e">
        <f>IF(LEN(VLOOKUP($A1059,#REF!,8,FALSE)),UPPER(RIGHT(VLOOKUP($A1059,#REF!,8,FALSE),1)),"")</f>
        <v>#REF!</v>
      </c>
      <c r="J1059" s="42" t="e">
        <f>IF(LEN(VLOOKUP($A1059,#REF!,4,FALSE)),UPPER(RIGHT(VLOOKUP($A1059,#REF!,4,FALSE),1)),"")</f>
        <v>#REF!</v>
      </c>
      <c r="K1059" s="42" t="e">
        <f>IF(LEN(VLOOKUP($A1059,#REF!,5,FALSE)),UPPER(RIGHT(VLOOKUP($A1059,#REF!,5,FALSE),1)),"")</f>
        <v>#REF!</v>
      </c>
      <c r="L1059" s="42" t="e">
        <f>IF(LEN(VLOOKUP($A1059,#REF!,6,FALSE)),UPPER(RIGHT(VLOOKUP($A1059,#REF!,6,FALSE),1)),"")</f>
        <v>#REF!</v>
      </c>
      <c r="M1059" s="43" t="e">
        <f>IF(LEN(VLOOKUP($A1059,#REF!,7,FALSE)),UPPER(RIGHT(VLOOKUP($A1059,#REF!,7,FALSE),1)),"")</f>
        <v>#REF!</v>
      </c>
      <c r="N1059" s="206"/>
      <c r="O1059" s="206"/>
      <c r="P1059" s="206"/>
      <c r="Q1059" s="206"/>
      <c r="R1059" s="206"/>
      <c r="S1059" s="63" t="e">
        <f>HLOOKUP("Device Tree Pin Name",#REF!,MATCH($A1059,#REF!,0),FALSE)</f>
        <v>#REF!</v>
      </c>
      <c r="T1059" s="47" t="e">
        <f>HLOOKUP("power rail",#REF!,MATCH($A1059,#REF!,0),FALSE)</f>
        <v>#REF!</v>
      </c>
      <c r="U1059" s="62" t="e">
        <f>HLOOKUP("Wake Capable",#REF!,MATCH($A1059,#REF!,0),FALSE)</f>
        <v>#REF!</v>
      </c>
      <c r="V1059" s="62" t="e">
        <f>HLOOKUP("Strap",#REF!,MATCH($A1059,#REF!,0),FALSE)</f>
        <v>#REF!</v>
      </c>
      <c r="W1059" s="62"/>
      <c r="X1059" s="62"/>
      <c r="Y1059" s="62"/>
      <c r="Z1059" s="47"/>
      <c r="AA1059" s="47" t="e">
        <f>HLOOKUP("Pad type",#REF!,MATCH($A1059,#REF!,0),FALSE)</f>
        <v>#REF!</v>
      </c>
      <c r="AB1059" s="63"/>
      <c r="AC1059" s="63" t="e">
        <f>HLOOKUP("POR Pin State",#REF!,MATCH($A1059,#REF!,0),FALSE)</f>
        <v>#REF!</v>
      </c>
      <c r="AD1059" s="207"/>
      <c r="AE1059" s="208"/>
      <c r="AF1059" s="208"/>
      <c r="AG1059" s="208"/>
      <c r="AH1059" s="209"/>
      <c r="AI1059" s="209"/>
      <c r="AJ1059" s="210"/>
      <c r="AK1059" s="210"/>
      <c r="AL1059" s="210"/>
      <c r="AM1059" s="210"/>
      <c r="AN1059" s="210"/>
      <c r="AO1059" s="210"/>
      <c r="AP1059" s="210"/>
      <c r="AQ1059" s="215" t="s">
        <v>2582</v>
      </c>
      <c r="AR1059" s="105"/>
      <c r="AS1059" s="105"/>
      <c r="AT1059" s="105"/>
      <c r="AU1059" s="105"/>
      <c r="AV1059" s="105"/>
      <c r="AW1059" s="105"/>
      <c r="AX1059" s="105"/>
      <c r="AY1059" s="105"/>
      <c r="AZ1059" s="105"/>
      <c r="BA1059" s="105"/>
      <c r="BB1059" s="218"/>
      <c r="BC1059" s="105"/>
      <c r="BD1059" s="250"/>
      <c r="BE1059" s="252" t="s">
        <v>2583</v>
      </c>
      <c r="BF1059" s="147" t="e">
        <f>VLOOKUP($A1059,#REF!,34,FALSE)</f>
        <v>#REF!</v>
      </c>
      <c r="BG1059" s="147" t="e">
        <f>VLOOKUP($A1059,#REF!,22,FALSE)</f>
        <v>#REF!</v>
      </c>
      <c r="BH1059" s="149"/>
    </row>
    <row r="1060" s="5" customFormat="1" ht="12.95" customHeight="1" spans="1:60">
      <c r="A1060" s="48" t="s">
        <v>2584</v>
      </c>
      <c r="B1060" s="38" t="e">
        <f>VLOOKUP($A1060,#REF!,34,FALSE)</f>
        <v>#REF!</v>
      </c>
      <c r="C1060" s="39" t="str">
        <f t="shared" si="178"/>
        <v>unused_DDR_XM3_B7B_CA2</v>
      </c>
      <c r="D1060" s="40" t="e">
        <f>IF(LEN(VLOOKUP($A1060,#REF!,8,FALSE)),LEFT(VLOOKUP($A1060,#REF!,8,FALSE),LEN(VLOOKUP($A1060,#REF!,8,FALSE))-2),"")</f>
        <v>#REF!</v>
      </c>
      <c r="E1060" s="41" t="e">
        <f>IF(LEN(VLOOKUP($A1060,#REF!,4,FALSE)),IF(INDEX(#REF!,MATCH($A1060,#REF!,0),1),LEFT(VLOOKUP($A1060,#REF!,4,FALSE),LEN(VLOOKUP($A1060,#REF!,4,FALSE))-2),CONCATENATE(LEFT(VLOOKUP($A1060,#REF!,4,FALSE),LEN(VLOOKUP($A1060,#REF!,4,FALSE))-2),"*")),"")</f>
        <v>#REF!</v>
      </c>
      <c r="F1060" s="42" t="e">
        <f>IF(LEN(VLOOKUP($A1060,#REF!,5,FALSE)),IF(INDEX(#REF!,MATCH($A1060,#REF!,0),2),LEFT(VLOOKUP($A1060,#REF!,5,FALSE),LEN(VLOOKUP($A1060,#REF!,5,FALSE))-2),CONCATENATE(LEFT(VLOOKUP($A1060,#REF!,5,FALSE),LEN(VLOOKUP($A1060,#REF!,5,FALSE))-2),"*")),"")</f>
        <v>#REF!</v>
      </c>
      <c r="G1060" s="42" t="e">
        <f>IF(LEN(VLOOKUP($A1060,#REF!,6,FALSE)),IF(INDEX(#REF!,MATCH($A1060,#REF!,0),3),LEFT(VLOOKUP($A1060,#REF!,6,FALSE),LEN(VLOOKUP($A1060,#REF!,6,FALSE))-2),CONCATENATE(LEFT(VLOOKUP($A1060,#REF!,6,FALSE),LEN(VLOOKUP($A1060,#REF!,6,FALSE))-2),"*")),"")</f>
        <v>#REF!</v>
      </c>
      <c r="H1060" s="43" t="e">
        <f>IF(LEN(VLOOKUP($A1060,#REF!,7,FALSE)),IF(INDEX(#REF!,MATCH($A1060,#REF!,0),4),LEFT(VLOOKUP($A1060,#REF!,7,FALSE),LEN(VLOOKUP($A1060,#REF!,7,FALSE))-2),CONCATENATE(LEFT(VLOOKUP($A1060,#REF!,7,FALSE),LEN(VLOOKUP($A1060,#REF!,7,FALSE))-2),"*")),"")</f>
        <v>#REF!</v>
      </c>
      <c r="I1060" s="54" t="e">
        <f>IF(LEN(VLOOKUP($A1060,#REF!,8,FALSE)),UPPER(RIGHT(VLOOKUP($A1060,#REF!,8,FALSE),1)),"")</f>
        <v>#REF!</v>
      </c>
      <c r="J1060" s="42" t="e">
        <f>IF(LEN(VLOOKUP($A1060,#REF!,4,FALSE)),UPPER(RIGHT(VLOOKUP($A1060,#REF!,4,FALSE),1)),"")</f>
        <v>#REF!</v>
      </c>
      <c r="K1060" s="42" t="e">
        <f>IF(LEN(VLOOKUP($A1060,#REF!,5,FALSE)),UPPER(RIGHT(VLOOKUP($A1060,#REF!,5,FALSE),1)),"")</f>
        <v>#REF!</v>
      </c>
      <c r="L1060" s="42" t="e">
        <f>IF(LEN(VLOOKUP($A1060,#REF!,6,FALSE)),UPPER(RIGHT(VLOOKUP($A1060,#REF!,6,FALSE),1)),"")</f>
        <v>#REF!</v>
      </c>
      <c r="M1060" s="43" t="e">
        <f>IF(LEN(VLOOKUP($A1060,#REF!,7,FALSE)),UPPER(RIGHT(VLOOKUP($A1060,#REF!,7,FALSE),1)),"")</f>
        <v>#REF!</v>
      </c>
      <c r="N1060" s="206"/>
      <c r="O1060" s="206"/>
      <c r="P1060" s="206"/>
      <c r="Q1060" s="206"/>
      <c r="R1060" s="206"/>
      <c r="S1060" s="63" t="e">
        <f>HLOOKUP("Device Tree Pin Name",#REF!,MATCH($A1060,#REF!,0),FALSE)</f>
        <v>#REF!</v>
      </c>
      <c r="T1060" s="47" t="e">
        <f>HLOOKUP("power rail",#REF!,MATCH($A1060,#REF!,0),FALSE)</f>
        <v>#REF!</v>
      </c>
      <c r="U1060" s="62" t="e">
        <f>HLOOKUP("Wake Capable",#REF!,MATCH($A1060,#REF!,0),FALSE)</f>
        <v>#REF!</v>
      </c>
      <c r="V1060" s="62" t="e">
        <f>HLOOKUP("Strap",#REF!,MATCH($A1060,#REF!,0),FALSE)</f>
        <v>#REF!</v>
      </c>
      <c r="W1060" s="62"/>
      <c r="X1060" s="62"/>
      <c r="Y1060" s="62"/>
      <c r="Z1060" s="47"/>
      <c r="AA1060" s="47" t="e">
        <f>HLOOKUP("Pad type",#REF!,MATCH($A1060,#REF!,0),FALSE)</f>
        <v>#REF!</v>
      </c>
      <c r="AB1060" s="63"/>
      <c r="AC1060" s="63" t="e">
        <f>HLOOKUP("POR Pin State",#REF!,MATCH($A1060,#REF!,0),FALSE)</f>
        <v>#REF!</v>
      </c>
      <c r="AD1060" s="207"/>
      <c r="AE1060" s="208"/>
      <c r="AF1060" s="208"/>
      <c r="AG1060" s="208"/>
      <c r="AH1060" s="209"/>
      <c r="AI1060" s="209"/>
      <c r="AJ1060" s="210"/>
      <c r="AK1060" s="210"/>
      <c r="AL1060" s="210"/>
      <c r="AM1060" s="210"/>
      <c r="AN1060" s="210"/>
      <c r="AO1060" s="210"/>
      <c r="AP1060" s="210"/>
      <c r="AQ1060" s="215" t="s">
        <v>2585</v>
      </c>
      <c r="AR1060" s="105"/>
      <c r="AS1060" s="105"/>
      <c r="AT1060" s="105"/>
      <c r="AU1060" s="105"/>
      <c r="AV1060" s="105"/>
      <c r="AW1060" s="105"/>
      <c r="AX1060" s="105"/>
      <c r="AY1060" s="105"/>
      <c r="AZ1060" s="105"/>
      <c r="BA1060" s="105"/>
      <c r="BB1060" s="218"/>
      <c r="BC1060" s="105"/>
      <c r="BD1060" s="250"/>
      <c r="BE1060" s="252" t="s">
        <v>2586</v>
      </c>
      <c r="BF1060" s="147" t="e">
        <f>VLOOKUP($A1060,#REF!,34,FALSE)</f>
        <v>#REF!</v>
      </c>
      <c r="BG1060" s="147" t="e">
        <f>VLOOKUP($A1060,#REF!,22,FALSE)</f>
        <v>#REF!</v>
      </c>
      <c r="BH1060" s="149"/>
    </row>
    <row r="1061" s="5" customFormat="1" ht="12.95" customHeight="1" spans="1:60">
      <c r="A1061" s="48" t="s">
        <v>2587</v>
      </c>
      <c r="B1061" s="38" t="e">
        <f>VLOOKUP($A1061,#REF!,34,FALSE)</f>
        <v>#REF!</v>
      </c>
      <c r="C1061" s="39" t="str">
        <f t="shared" si="178"/>
        <v>unused_DDR_XM3_B7B_CA3</v>
      </c>
      <c r="D1061" s="40" t="e">
        <f>IF(LEN(VLOOKUP($A1061,#REF!,8,FALSE)),LEFT(VLOOKUP($A1061,#REF!,8,FALSE),LEN(VLOOKUP($A1061,#REF!,8,FALSE))-2),"")</f>
        <v>#REF!</v>
      </c>
      <c r="E1061" s="41" t="e">
        <f>IF(LEN(VLOOKUP($A1061,#REF!,4,FALSE)),IF(INDEX(#REF!,MATCH($A1061,#REF!,0),1),LEFT(VLOOKUP($A1061,#REF!,4,FALSE),LEN(VLOOKUP($A1061,#REF!,4,FALSE))-2),CONCATENATE(LEFT(VLOOKUP($A1061,#REF!,4,FALSE),LEN(VLOOKUP($A1061,#REF!,4,FALSE))-2),"*")),"")</f>
        <v>#REF!</v>
      </c>
      <c r="F1061" s="42" t="e">
        <f>IF(LEN(VLOOKUP($A1061,#REF!,5,FALSE)),IF(INDEX(#REF!,MATCH($A1061,#REF!,0),2),LEFT(VLOOKUP($A1061,#REF!,5,FALSE),LEN(VLOOKUP($A1061,#REF!,5,FALSE))-2),CONCATENATE(LEFT(VLOOKUP($A1061,#REF!,5,FALSE),LEN(VLOOKUP($A1061,#REF!,5,FALSE))-2),"*")),"")</f>
        <v>#REF!</v>
      </c>
      <c r="G1061" s="42" t="e">
        <f>IF(LEN(VLOOKUP($A1061,#REF!,6,FALSE)),IF(INDEX(#REF!,MATCH($A1061,#REF!,0),3),LEFT(VLOOKUP($A1061,#REF!,6,FALSE),LEN(VLOOKUP($A1061,#REF!,6,FALSE))-2),CONCATENATE(LEFT(VLOOKUP($A1061,#REF!,6,FALSE),LEN(VLOOKUP($A1061,#REF!,6,FALSE))-2),"*")),"")</f>
        <v>#REF!</v>
      </c>
      <c r="H1061" s="43" t="e">
        <f>IF(LEN(VLOOKUP($A1061,#REF!,7,FALSE)),IF(INDEX(#REF!,MATCH($A1061,#REF!,0),4),LEFT(VLOOKUP($A1061,#REF!,7,FALSE),LEN(VLOOKUP($A1061,#REF!,7,FALSE))-2),CONCATENATE(LEFT(VLOOKUP($A1061,#REF!,7,FALSE),LEN(VLOOKUP($A1061,#REF!,7,FALSE))-2),"*")),"")</f>
        <v>#REF!</v>
      </c>
      <c r="I1061" s="54" t="e">
        <f>IF(LEN(VLOOKUP($A1061,#REF!,8,FALSE)),UPPER(RIGHT(VLOOKUP($A1061,#REF!,8,FALSE),1)),"")</f>
        <v>#REF!</v>
      </c>
      <c r="J1061" s="42" t="e">
        <f>IF(LEN(VLOOKUP($A1061,#REF!,4,FALSE)),UPPER(RIGHT(VLOOKUP($A1061,#REF!,4,FALSE),1)),"")</f>
        <v>#REF!</v>
      </c>
      <c r="K1061" s="42" t="e">
        <f>IF(LEN(VLOOKUP($A1061,#REF!,5,FALSE)),UPPER(RIGHT(VLOOKUP($A1061,#REF!,5,FALSE),1)),"")</f>
        <v>#REF!</v>
      </c>
      <c r="L1061" s="42" t="e">
        <f>IF(LEN(VLOOKUP($A1061,#REF!,6,FALSE)),UPPER(RIGHT(VLOOKUP($A1061,#REF!,6,FALSE),1)),"")</f>
        <v>#REF!</v>
      </c>
      <c r="M1061" s="43" t="e">
        <f>IF(LEN(VLOOKUP($A1061,#REF!,7,FALSE)),UPPER(RIGHT(VLOOKUP($A1061,#REF!,7,FALSE),1)),"")</f>
        <v>#REF!</v>
      </c>
      <c r="N1061" s="206"/>
      <c r="O1061" s="206"/>
      <c r="P1061" s="206"/>
      <c r="Q1061" s="206"/>
      <c r="R1061" s="206"/>
      <c r="S1061" s="63" t="e">
        <f>HLOOKUP("Device Tree Pin Name",#REF!,MATCH($A1061,#REF!,0),FALSE)</f>
        <v>#REF!</v>
      </c>
      <c r="T1061" s="47" t="e">
        <f>HLOOKUP("power rail",#REF!,MATCH($A1061,#REF!,0),FALSE)</f>
        <v>#REF!</v>
      </c>
      <c r="U1061" s="62" t="e">
        <f>HLOOKUP("Wake Capable",#REF!,MATCH($A1061,#REF!,0),FALSE)</f>
        <v>#REF!</v>
      </c>
      <c r="V1061" s="62" t="e">
        <f>HLOOKUP("Strap",#REF!,MATCH($A1061,#REF!,0),FALSE)</f>
        <v>#REF!</v>
      </c>
      <c r="W1061" s="62"/>
      <c r="X1061" s="62"/>
      <c r="Y1061" s="62"/>
      <c r="Z1061" s="47"/>
      <c r="AA1061" s="47" t="e">
        <f>HLOOKUP("Pad type",#REF!,MATCH($A1061,#REF!,0),FALSE)</f>
        <v>#REF!</v>
      </c>
      <c r="AB1061" s="63"/>
      <c r="AC1061" s="63" t="e">
        <f>HLOOKUP("POR Pin State",#REF!,MATCH($A1061,#REF!,0),FALSE)</f>
        <v>#REF!</v>
      </c>
      <c r="AD1061" s="207"/>
      <c r="AE1061" s="208"/>
      <c r="AF1061" s="208"/>
      <c r="AG1061" s="208"/>
      <c r="AH1061" s="209"/>
      <c r="AI1061" s="209"/>
      <c r="AJ1061" s="210"/>
      <c r="AK1061" s="210"/>
      <c r="AL1061" s="210"/>
      <c r="AM1061" s="210"/>
      <c r="AN1061" s="210"/>
      <c r="AO1061" s="210"/>
      <c r="AP1061" s="210"/>
      <c r="AQ1061" s="215" t="s">
        <v>2588</v>
      </c>
      <c r="AR1061" s="105"/>
      <c r="AS1061" s="105"/>
      <c r="AT1061" s="105"/>
      <c r="AU1061" s="105"/>
      <c r="AV1061" s="105"/>
      <c r="AW1061" s="105"/>
      <c r="AX1061" s="105"/>
      <c r="AY1061" s="105"/>
      <c r="AZ1061" s="105"/>
      <c r="BA1061" s="105"/>
      <c r="BB1061" s="218"/>
      <c r="BC1061" s="105"/>
      <c r="BD1061" s="250"/>
      <c r="BE1061" s="252" t="s">
        <v>2589</v>
      </c>
      <c r="BF1061" s="147" t="e">
        <f>VLOOKUP($A1061,#REF!,34,FALSE)</f>
        <v>#REF!</v>
      </c>
      <c r="BG1061" s="147" t="e">
        <f>VLOOKUP($A1061,#REF!,22,FALSE)</f>
        <v>#REF!</v>
      </c>
      <c r="BH1061" s="149"/>
    </row>
    <row r="1062" s="5" customFormat="1" ht="12.95" customHeight="1" spans="1:60">
      <c r="A1062" s="48" t="s">
        <v>2590</v>
      </c>
      <c r="B1062" s="38" t="e">
        <f>VLOOKUP($A1062,#REF!,34,FALSE)</f>
        <v>#REF!</v>
      </c>
      <c r="C1062" s="39" t="str">
        <f t="shared" si="178"/>
        <v>unused_DDR_XM3_B7B_CA4</v>
      </c>
      <c r="D1062" s="40" t="e">
        <f>IF(LEN(VLOOKUP($A1062,#REF!,8,FALSE)),LEFT(VLOOKUP($A1062,#REF!,8,FALSE),LEN(VLOOKUP($A1062,#REF!,8,FALSE))-2),"")</f>
        <v>#REF!</v>
      </c>
      <c r="E1062" s="41" t="e">
        <f>IF(LEN(VLOOKUP($A1062,#REF!,4,FALSE)),IF(INDEX(#REF!,MATCH($A1062,#REF!,0),1),LEFT(VLOOKUP($A1062,#REF!,4,FALSE),LEN(VLOOKUP($A1062,#REF!,4,FALSE))-2),CONCATENATE(LEFT(VLOOKUP($A1062,#REF!,4,FALSE),LEN(VLOOKUP($A1062,#REF!,4,FALSE))-2),"*")),"")</f>
        <v>#REF!</v>
      </c>
      <c r="F1062" s="42" t="e">
        <f>IF(LEN(VLOOKUP($A1062,#REF!,5,FALSE)),IF(INDEX(#REF!,MATCH($A1062,#REF!,0),2),LEFT(VLOOKUP($A1062,#REF!,5,FALSE),LEN(VLOOKUP($A1062,#REF!,5,FALSE))-2),CONCATENATE(LEFT(VLOOKUP($A1062,#REF!,5,FALSE),LEN(VLOOKUP($A1062,#REF!,5,FALSE))-2),"*")),"")</f>
        <v>#REF!</v>
      </c>
      <c r="G1062" s="42" t="e">
        <f>IF(LEN(VLOOKUP($A1062,#REF!,6,FALSE)),IF(INDEX(#REF!,MATCH($A1062,#REF!,0),3),LEFT(VLOOKUP($A1062,#REF!,6,FALSE),LEN(VLOOKUP($A1062,#REF!,6,FALSE))-2),CONCATENATE(LEFT(VLOOKUP($A1062,#REF!,6,FALSE),LEN(VLOOKUP($A1062,#REF!,6,FALSE))-2),"*")),"")</f>
        <v>#REF!</v>
      </c>
      <c r="H1062" s="43" t="e">
        <f>IF(LEN(VLOOKUP($A1062,#REF!,7,FALSE)),IF(INDEX(#REF!,MATCH($A1062,#REF!,0),4),LEFT(VLOOKUP($A1062,#REF!,7,FALSE),LEN(VLOOKUP($A1062,#REF!,7,FALSE))-2),CONCATENATE(LEFT(VLOOKUP($A1062,#REF!,7,FALSE),LEN(VLOOKUP($A1062,#REF!,7,FALSE))-2),"*")),"")</f>
        <v>#REF!</v>
      </c>
      <c r="I1062" s="54" t="e">
        <f>IF(LEN(VLOOKUP($A1062,#REF!,8,FALSE)),UPPER(RIGHT(VLOOKUP($A1062,#REF!,8,FALSE),1)),"")</f>
        <v>#REF!</v>
      </c>
      <c r="J1062" s="42" t="e">
        <f>IF(LEN(VLOOKUP($A1062,#REF!,4,FALSE)),UPPER(RIGHT(VLOOKUP($A1062,#REF!,4,FALSE),1)),"")</f>
        <v>#REF!</v>
      </c>
      <c r="K1062" s="42" t="e">
        <f>IF(LEN(VLOOKUP($A1062,#REF!,5,FALSE)),UPPER(RIGHT(VLOOKUP($A1062,#REF!,5,FALSE),1)),"")</f>
        <v>#REF!</v>
      </c>
      <c r="L1062" s="42" t="e">
        <f>IF(LEN(VLOOKUP($A1062,#REF!,6,FALSE)),UPPER(RIGHT(VLOOKUP($A1062,#REF!,6,FALSE),1)),"")</f>
        <v>#REF!</v>
      </c>
      <c r="M1062" s="43" t="e">
        <f>IF(LEN(VLOOKUP($A1062,#REF!,7,FALSE)),UPPER(RIGHT(VLOOKUP($A1062,#REF!,7,FALSE),1)),"")</f>
        <v>#REF!</v>
      </c>
      <c r="N1062" s="206"/>
      <c r="O1062" s="206"/>
      <c r="P1062" s="206"/>
      <c r="Q1062" s="206"/>
      <c r="R1062" s="206"/>
      <c r="S1062" s="63" t="e">
        <f>HLOOKUP("Device Tree Pin Name",#REF!,MATCH($A1062,#REF!,0),FALSE)</f>
        <v>#REF!</v>
      </c>
      <c r="T1062" s="47" t="e">
        <f>HLOOKUP("power rail",#REF!,MATCH($A1062,#REF!,0),FALSE)</f>
        <v>#REF!</v>
      </c>
      <c r="U1062" s="62" t="e">
        <f>HLOOKUP("Wake Capable",#REF!,MATCH($A1062,#REF!,0),FALSE)</f>
        <v>#REF!</v>
      </c>
      <c r="V1062" s="62" t="e">
        <f>HLOOKUP("Strap",#REF!,MATCH($A1062,#REF!,0),FALSE)</f>
        <v>#REF!</v>
      </c>
      <c r="W1062" s="62"/>
      <c r="X1062" s="62"/>
      <c r="Y1062" s="62"/>
      <c r="Z1062" s="47"/>
      <c r="AA1062" s="47" t="e">
        <f>HLOOKUP("Pad type",#REF!,MATCH($A1062,#REF!,0),FALSE)</f>
        <v>#REF!</v>
      </c>
      <c r="AB1062" s="63"/>
      <c r="AC1062" s="63" t="e">
        <f>HLOOKUP("POR Pin State",#REF!,MATCH($A1062,#REF!,0),FALSE)</f>
        <v>#REF!</v>
      </c>
      <c r="AD1062" s="207"/>
      <c r="AE1062" s="208"/>
      <c r="AF1062" s="208"/>
      <c r="AG1062" s="208"/>
      <c r="AH1062" s="209"/>
      <c r="AI1062" s="209"/>
      <c r="AJ1062" s="210"/>
      <c r="AK1062" s="210"/>
      <c r="AL1062" s="210"/>
      <c r="AM1062" s="210"/>
      <c r="AN1062" s="210"/>
      <c r="AO1062" s="210"/>
      <c r="AP1062" s="210"/>
      <c r="AQ1062" s="215" t="s">
        <v>2591</v>
      </c>
      <c r="AR1062" s="105"/>
      <c r="AS1062" s="105"/>
      <c r="AT1062" s="105"/>
      <c r="AU1062" s="105"/>
      <c r="AV1062" s="105"/>
      <c r="AW1062" s="105"/>
      <c r="AX1062" s="105"/>
      <c r="AY1062" s="105"/>
      <c r="AZ1062" s="105"/>
      <c r="BA1062" s="105"/>
      <c r="BB1062" s="218"/>
      <c r="BC1062" s="105"/>
      <c r="BD1062" s="250"/>
      <c r="BE1062" s="252" t="s">
        <v>2592</v>
      </c>
      <c r="BF1062" s="147" t="e">
        <f>VLOOKUP($A1062,#REF!,34,FALSE)</f>
        <v>#REF!</v>
      </c>
      <c r="BG1062" s="147" t="e">
        <f>VLOOKUP($A1062,#REF!,22,FALSE)</f>
        <v>#REF!</v>
      </c>
      <c r="BH1062" s="149"/>
    </row>
    <row r="1063" s="5" customFormat="1" ht="12.95" customHeight="1" spans="1:60">
      <c r="A1063" s="48" t="s">
        <v>2593</v>
      </c>
      <c r="B1063" s="38" t="e">
        <f>VLOOKUP($A1063,#REF!,34,FALSE)</f>
        <v>#REF!</v>
      </c>
      <c r="C1063" s="39" t="str">
        <f t="shared" si="178"/>
        <v>unused_DDR_XM3_B7B_CA5</v>
      </c>
      <c r="D1063" s="40" t="e">
        <f>IF(LEN(VLOOKUP($A1063,#REF!,8,FALSE)),LEFT(VLOOKUP($A1063,#REF!,8,FALSE),LEN(VLOOKUP($A1063,#REF!,8,FALSE))-2),"")</f>
        <v>#REF!</v>
      </c>
      <c r="E1063" s="41" t="e">
        <f>IF(LEN(VLOOKUP($A1063,#REF!,4,FALSE)),IF(INDEX(#REF!,MATCH($A1063,#REF!,0),1),LEFT(VLOOKUP($A1063,#REF!,4,FALSE),LEN(VLOOKUP($A1063,#REF!,4,FALSE))-2),CONCATENATE(LEFT(VLOOKUP($A1063,#REF!,4,FALSE),LEN(VLOOKUP($A1063,#REF!,4,FALSE))-2),"*")),"")</f>
        <v>#REF!</v>
      </c>
      <c r="F1063" s="42" t="e">
        <f>IF(LEN(VLOOKUP($A1063,#REF!,5,FALSE)),IF(INDEX(#REF!,MATCH($A1063,#REF!,0),2),LEFT(VLOOKUP($A1063,#REF!,5,FALSE),LEN(VLOOKUP($A1063,#REF!,5,FALSE))-2),CONCATENATE(LEFT(VLOOKUP($A1063,#REF!,5,FALSE),LEN(VLOOKUP($A1063,#REF!,5,FALSE))-2),"*")),"")</f>
        <v>#REF!</v>
      </c>
      <c r="G1063" s="42" t="e">
        <f>IF(LEN(VLOOKUP($A1063,#REF!,6,FALSE)),IF(INDEX(#REF!,MATCH($A1063,#REF!,0),3),LEFT(VLOOKUP($A1063,#REF!,6,FALSE),LEN(VLOOKUP($A1063,#REF!,6,FALSE))-2),CONCATENATE(LEFT(VLOOKUP($A1063,#REF!,6,FALSE),LEN(VLOOKUP($A1063,#REF!,6,FALSE))-2),"*")),"")</f>
        <v>#REF!</v>
      </c>
      <c r="H1063" s="43" t="e">
        <f>IF(LEN(VLOOKUP($A1063,#REF!,7,FALSE)),IF(INDEX(#REF!,MATCH($A1063,#REF!,0),4),LEFT(VLOOKUP($A1063,#REF!,7,FALSE),LEN(VLOOKUP($A1063,#REF!,7,FALSE))-2),CONCATENATE(LEFT(VLOOKUP($A1063,#REF!,7,FALSE),LEN(VLOOKUP($A1063,#REF!,7,FALSE))-2),"*")),"")</f>
        <v>#REF!</v>
      </c>
      <c r="I1063" s="54" t="e">
        <f>IF(LEN(VLOOKUP($A1063,#REF!,8,FALSE)),UPPER(RIGHT(VLOOKUP($A1063,#REF!,8,FALSE),1)),"")</f>
        <v>#REF!</v>
      </c>
      <c r="J1063" s="42" t="e">
        <f>IF(LEN(VLOOKUP($A1063,#REF!,4,FALSE)),UPPER(RIGHT(VLOOKUP($A1063,#REF!,4,FALSE),1)),"")</f>
        <v>#REF!</v>
      </c>
      <c r="K1063" s="42" t="e">
        <f>IF(LEN(VLOOKUP($A1063,#REF!,5,FALSE)),UPPER(RIGHT(VLOOKUP($A1063,#REF!,5,FALSE),1)),"")</f>
        <v>#REF!</v>
      </c>
      <c r="L1063" s="42" t="e">
        <f>IF(LEN(VLOOKUP($A1063,#REF!,6,FALSE)),UPPER(RIGHT(VLOOKUP($A1063,#REF!,6,FALSE),1)),"")</f>
        <v>#REF!</v>
      </c>
      <c r="M1063" s="43" t="e">
        <f>IF(LEN(VLOOKUP($A1063,#REF!,7,FALSE)),UPPER(RIGHT(VLOOKUP($A1063,#REF!,7,FALSE),1)),"")</f>
        <v>#REF!</v>
      </c>
      <c r="N1063" s="206"/>
      <c r="O1063" s="206"/>
      <c r="P1063" s="206"/>
      <c r="Q1063" s="206"/>
      <c r="R1063" s="206"/>
      <c r="S1063" s="63" t="e">
        <f>HLOOKUP("Device Tree Pin Name",#REF!,MATCH($A1063,#REF!,0),FALSE)</f>
        <v>#REF!</v>
      </c>
      <c r="T1063" s="47" t="e">
        <f>HLOOKUP("power rail",#REF!,MATCH($A1063,#REF!,0),FALSE)</f>
        <v>#REF!</v>
      </c>
      <c r="U1063" s="62" t="e">
        <f>HLOOKUP("Wake Capable",#REF!,MATCH($A1063,#REF!,0),FALSE)</f>
        <v>#REF!</v>
      </c>
      <c r="V1063" s="62" t="e">
        <f>HLOOKUP("Strap",#REF!,MATCH($A1063,#REF!,0),FALSE)</f>
        <v>#REF!</v>
      </c>
      <c r="W1063" s="62"/>
      <c r="X1063" s="62"/>
      <c r="Y1063" s="62"/>
      <c r="Z1063" s="47"/>
      <c r="AA1063" s="47" t="e">
        <f>HLOOKUP("Pad type",#REF!,MATCH($A1063,#REF!,0),FALSE)</f>
        <v>#REF!</v>
      </c>
      <c r="AB1063" s="63"/>
      <c r="AC1063" s="63" t="e">
        <f>HLOOKUP("POR Pin State",#REF!,MATCH($A1063,#REF!,0),FALSE)</f>
        <v>#REF!</v>
      </c>
      <c r="AD1063" s="207"/>
      <c r="AE1063" s="208"/>
      <c r="AF1063" s="208"/>
      <c r="AG1063" s="208"/>
      <c r="AH1063" s="209"/>
      <c r="AI1063" s="209"/>
      <c r="AJ1063" s="210"/>
      <c r="AK1063" s="210"/>
      <c r="AL1063" s="210"/>
      <c r="AM1063" s="210"/>
      <c r="AN1063" s="210"/>
      <c r="AO1063" s="210"/>
      <c r="AP1063" s="210"/>
      <c r="AQ1063" s="215" t="s">
        <v>2594</v>
      </c>
      <c r="AR1063" s="105"/>
      <c r="AS1063" s="105"/>
      <c r="AT1063" s="105"/>
      <c r="AU1063" s="105"/>
      <c r="AV1063" s="105"/>
      <c r="AW1063" s="105"/>
      <c r="AX1063" s="105"/>
      <c r="AY1063" s="105"/>
      <c r="AZ1063" s="105"/>
      <c r="BA1063" s="105"/>
      <c r="BB1063" s="218"/>
      <c r="BC1063" s="105"/>
      <c r="BD1063" s="250"/>
      <c r="BE1063" s="252" t="s">
        <v>2595</v>
      </c>
      <c r="BF1063" s="147" t="e">
        <f>VLOOKUP($A1063,#REF!,34,FALSE)</f>
        <v>#REF!</v>
      </c>
      <c r="BG1063" s="147" t="e">
        <f>VLOOKUP($A1063,#REF!,22,FALSE)</f>
        <v>#REF!</v>
      </c>
      <c r="BH1063" s="149"/>
    </row>
    <row r="1064" s="5" customFormat="1" ht="12.95" customHeight="1" spans="1:60">
      <c r="A1064" s="48" t="s">
        <v>2596</v>
      </c>
      <c r="B1064" s="38" t="e">
        <f>VLOOKUP($A1064,#REF!,34,FALSE)</f>
        <v>#REF!</v>
      </c>
      <c r="C1064" s="39" t="str">
        <f t="shared" si="178"/>
        <v>unused_DDR_XM3_B7B_CA6</v>
      </c>
      <c r="D1064" s="40" t="e">
        <f>IF(LEN(VLOOKUP($A1064,#REF!,8,FALSE)),LEFT(VLOOKUP($A1064,#REF!,8,FALSE),LEN(VLOOKUP($A1064,#REF!,8,FALSE))-2),"")</f>
        <v>#REF!</v>
      </c>
      <c r="E1064" s="41" t="e">
        <f>IF(LEN(VLOOKUP($A1064,#REF!,4,FALSE)),IF(INDEX(#REF!,MATCH($A1064,#REF!,0),1),LEFT(VLOOKUP($A1064,#REF!,4,FALSE),LEN(VLOOKUP($A1064,#REF!,4,FALSE))-2),CONCATENATE(LEFT(VLOOKUP($A1064,#REF!,4,FALSE),LEN(VLOOKUP($A1064,#REF!,4,FALSE))-2),"*")),"")</f>
        <v>#REF!</v>
      </c>
      <c r="F1064" s="42" t="e">
        <f>IF(LEN(VLOOKUP($A1064,#REF!,5,FALSE)),IF(INDEX(#REF!,MATCH($A1064,#REF!,0),2),LEFT(VLOOKUP($A1064,#REF!,5,FALSE),LEN(VLOOKUP($A1064,#REF!,5,FALSE))-2),CONCATENATE(LEFT(VLOOKUP($A1064,#REF!,5,FALSE),LEN(VLOOKUP($A1064,#REF!,5,FALSE))-2),"*")),"")</f>
        <v>#REF!</v>
      </c>
      <c r="G1064" s="42" t="e">
        <f>IF(LEN(VLOOKUP($A1064,#REF!,6,FALSE)),IF(INDEX(#REF!,MATCH($A1064,#REF!,0),3),LEFT(VLOOKUP($A1064,#REF!,6,FALSE),LEN(VLOOKUP($A1064,#REF!,6,FALSE))-2),CONCATENATE(LEFT(VLOOKUP($A1064,#REF!,6,FALSE),LEN(VLOOKUP($A1064,#REF!,6,FALSE))-2),"*")),"")</f>
        <v>#REF!</v>
      </c>
      <c r="H1064" s="43" t="e">
        <f>IF(LEN(VLOOKUP($A1064,#REF!,7,FALSE)),IF(INDEX(#REF!,MATCH($A1064,#REF!,0),4),LEFT(VLOOKUP($A1064,#REF!,7,FALSE),LEN(VLOOKUP($A1064,#REF!,7,FALSE))-2),CONCATENATE(LEFT(VLOOKUP($A1064,#REF!,7,FALSE),LEN(VLOOKUP($A1064,#REF!,7,FALSE))-2),"*")),"")</f>
        <v>#REF!</v>
      </c>
      <c r="I1064" s="54" t="e">
        <f>IF(LEN(VLOOKUP($A1064,#REF!,8,FALSE)),UPPER(RIGHT(VLOOKUP($A1064,#REF!,8,FALSE),1)),"")</f>
        <v>#REF!</v>
      </c>
      <c r="J1064" s="42" t="e">
        <f>IF(LEN(VLOOKUP($A1064,#REF!,4,FALSE)),UPPER(RIGHT(VLOOKUP($A1064,#REF!,4,FALSE),1)),"")</f>
        <v>#REF!</v>
      </c>
      <c r="K1064" s="42" t="e">
        <f>IF(LEN(VLOOKUP($A1064,#REF!,5,FALSE)),UPPER(RIGHT(VLOOKUP($A1064,#REF!,5,FALSE),1)),"")</f>
        <v>#REF!</v>
      </c>
      <c r="L1064" s="42" t="e">
        <f>IF(LEN(VLOOKUP($A1064,#REF!,6,FALSE)),UPPER(RIGHT(VLOOKUP($A1064,#REF!,6,FALSE),1)),"")</f>
        <v>#REF!</v>
      </c>
      <c r="M1064" s="43" t="e">
        <f>IF(LEN(VLOOKUP($A1064,#REF!,7,FALSE)),UPPER(RIGHT(VLOOKUP($A1064,#REF!,7,FALSE),1)),"")</f>
        <v>#REF!</v>
      </c>
      <c r="N1064" s="206"/>
      <c r="O1064" s="206"/>
      <c r="P1064" s="206"/>
      <c r="Q1064" s="206"/>
      <c r="R1064" s="206"/>
      <c r="S1064" s="63" t="e">
        <f>HLOOKUP("Device Tree Pin Name",#REF!,MATCH($A1064,#REF!,0),FALSE)</f>
        <v>#REF!</v>
      </c>
      <c r="T1064" s="47" t="e">
        <f>HLOOKUP("power rail",#REF!,MATCH($A1064,#REF!,0),FALSE)</f>
        <v>#REF!</v>
      </c>
      <c r="U1064" s="62" t="e">
        <f>HLOOKUP("Wake Capable",#REF!,MATCH($A1064,#REF!,0),FALSE)</f>
        <v>#REF!</v>
      </c>
      <c r="V1064" s="62" t="e">
        <f>HLOOKUP("Strap",#REF!,MATCH($A1064,#REF!,0),FALSE)</f>
        <v>#REF!</v>
      </c>
      <c r="W1064" s="62"/>
      <c r="X1064" s="62"/>
      <c r="Y1064" s="62"/>
      <c r="Z1064" s="47"/>
      <c r="AA1064" s="47" t="e">
        <f>HLOOKUP("Pad type",#REF!,MATCH($A1064,#REF!,0),FALSE)</f>
        <v>#REF!</v>
      </c>
      <c r="AB1064" s="63"/>
      <c r="AC1064" s="63" t="e">
        <f>HLOOKUP("POR Pin State",#REF!,MATCH($A1064,#REF!,0),FALSE)</f>
        <v>#REF!</v>
      </c>
      <c r="AD1064" s="207"/>
      <c r="AE1064" s="208"/>
      <c r="AF1064" s="208"/>
      <c r="AG1064" s="208"/>
      <c r="AH1064" s="209"/>
      <c r="AI1064" s="209"/>
      <c r="AJ1064" s="210"/>
      <c r="AK1064" s="210"/>
      <c r="AL1064" s="210"/>
      <c r="AM1064" s="210"/>
      <c r="AN1064" s="210"/>
      <c r="AO1064" s="210"/>
      <c r="AP1064" s="210"/>
      <c r="AQ1064" s="215" t="s">
        <v>2597</v>
      </c>
      <c r="AR1064" s="105"/>
      <c r="AS1064" s="105"/>
      <c r="AT1064" s="105"/>
      <c r="AU1064" s="105"/>
      <c r="AV1064" s="105"/>
      <c r="AW1064" s="105"/>
      <c r="AX1064" s="105"/>
      <c r="AY1064" s="105"/>
      <c r="AZ1064" s="105"/>
      <c r="BA1064" s="105"/>
      <c r="BB1064" s="218"/>
      <c r="BC1064" s="105"/>
      <c r="BD1064" s="250"/>
      <c r="BE1064" s="252" t="s">
        <v>2598</v>
      </c>
      <c r="BF1064" s="147" t="e">
        <f>VLOOKUP($A1064,#REF!,34,FALSE)</f>
        <v>#REF!</v>
      </c>
      <c r="BG1064" s="147" t="e">
        <f>VLOOKUP($A1064,#REF!,22,FALSE)</f>
        <v>#REF!</v>
      </c>
      <c r="BH1064" s="149"/>
    </row>
    <row r="1065" s="5" customFormat="1" ht="12.95" customHeight="1" spans="1:60">
      <c r="A1065" s="48" t="s">
        <v>2599</v>
      </c>
      <c r="B1065" s="38" t="e">
        <f>VLOOKUP($A1065,#REF!,34,FALSE)</f>
        <v>#REF!</v>
      </c>
      <c r="C1065" s="39" t="str">
        <f t="shared" si="178"/>
        <v>unused_DDR_XM3_B7A_CS_CKE0</v>
      </c>
      <c r="D1065" s="40" t="e">
        <f>IF(LEN(VLOOKUP($A1065,#REF!,8,FALSE)),LEFT(VLOOKUP($A1065,#REF!,8,FALSE),LEN(VLOOKUP($A1065,#REF!,8,FALSE))-2),"")</f>
        <v>#REF!</v>
      </c>
      <c r="E1065" s="41" t="e">
        <f>IF(LEN(VLOOKUP($A1065,#REF!,4,FALSE)),IF(INDEX(#REF!,MATCH($A1065,#REF!,0),1),LEFT(VLOOKUP($A1065,#REF!,4,FALSE),LEN(VLOOKUP($A1065,#REF!,4,FALSE))-2),CONCATENATE(LEFT(VLOOKUP($A1065,#REF!,4,FALSE),LEN(VLOOKUP($A1065,#REF!,4,FALSE))-2),"*")),"")</f>
        <v>#REF!</v>
      </c>
      <c r="F1065" s="42" t="e">
        <f>IF(LEN(VLOOKUP($A1065,#REF!,5,FALSE)),IF(INDEX(#REF!,MATCH($A1065,#REF!,0),2),LEFT(VLOOKUP($A1065,#REF!,5,FALSE),LEN(VLOOKUP($A1065,#REF!,5,FALSE))-2),CONCATENATE(LEFT(VLOOKUP($A1065,#REF!,5,FALSE),LEN(VLOOKUP($A1065,#REF!,5,FALSE))-2),"*")),"")</f>
        <v>#REF!</v>
      </c>
      <c r="G1065" s="42" t="e">
        <f>IF(LEN(VLOOKUP($A1065,#REF!,6,FALSE)),IF(INDEX(#REF!,MATCH($A1065,#REF!,0),3),LEFT(VLOOKUP($A1065,#REF!,6,FALSE),LEN(VLOOKUP($A1065,#REF!,6,FALSE))-2),CONCATENATE(LEFT(VLOOKUP($A1065,#REF!,6,FALSE),LEN(VLOOKUP($A1065,#REF!,6,FALSE))-2),"*")),"")</f>
        <v>#REF!</v>
      </c>
      <c r="H1065" s="43" t="e">
        <f>IF(LEN(VLOOKUP($A1065,#REF!,7,FALSE)),IF(INDEX(#REF!,MATCH($A1065,#REF!,0),4),LEFT(VLOOKUP($A1065,#REF!,7,FALSE),LEN(VLOOKUP($A1065,#REF!,7,FALSE))-2),CONCATENATE(LEFT(VLOOKUP($A1065,#REF!,7,FALSE),LEN(VLOOKUP($A1065,#REF!,7,FALSE))-2),"*")),"")</f>
        <v>#REF!</v>
      </c>
      <c r="I1065" s="54" t="e">
        <f>IF(LEN(VLOOKUP($A1065,#REF!,8,FALSE)),UPPER(RIGHT(VLOOKUP($A1065,#REF!,8,FALSE),1)),"")</f>
        <v>#REF!</v>
      </c>
      <c r="J1065" s="42" t="e">
        <f>IF(LEN(VLOOKUP($A1065,#REF!,4,FALSE)),UPPER(RIGHT(VLOOKUP($A1065,#REF!,4,FALSE),1)),"")</f>
        <v>#REF!</v>
      </c>
      <c r="K1065" s="42" t="e">
        <f>IF(LEN(VLOOKUP($A1065,#REF!,5,FALSE)),UPPER(RIGHT(VLOOKUP($A1065,#REF!,5,FALSE),1)),"")</f>
        <v>#REF!</v>
      </c>
      <c r="L1065" s="42" t="e">
        <f>IF(LEN(VLOOKUP($A1065,#REF!,6,FALSE)),UPPER(RIGHT(VLOOKUP($A1065,#REF!,6,FALSE),1)),"")</f>
        <v>#REF!</v>
      </c>
      <c r="M1065" s="43" t="e">
        <f>IF(LEN(VLOOKUP($A1065,#REF!,7,FALSE)),UPPER(RIGHT(VLOOKUP($A1065,#REF!,7,FALSE),1)),"")</f>
        <v>#REF!</v>
      </c>
      <c r="N1065" s="206"/>
      <c r="O1065" s="206"/>
      <c r="P1065" s="206"/>
      <c r="Q1065" s="206"/>
      <c r="R1065" s="206"/>
      <c r="S1065" s="63" t="e">
        <f>HLOOKUP("Device Tree Pin Name",#REF!,MATCH($A1065,#REF!,0),FALSE)</f>
        <v>#REF!</v>
      </c>
      <c r="T1065" s="47" t="e">
        <f>HLOOKUP("power rail",#REF!,MATCH($A1065,#REF!,0),FALSE)</f>
        <v>#REF!</v>
      </c>
      <c r="U1065" s="62" t="e">
        <f>HLOOKUP("Wake Capable",#REF!,MATCH($A1065,#REF!,0),FALSE)</f>
        <v>#REF!</v>
      </c>
      <c r="V1065" s="62" t="e">
        <f>HLOOKUP("Strap",#REF!,MATCH($A1065,#REF!,0),FALSE)</f>
        <v>#REF!</v>
      </c>
      <c r="W1065" s="62"/>
      <c r="X1065" s="62"/>
      <c r="Y1065" s="62"/>
      <c r="Z1065" s="47"/>
      <c r="AA1065" s="47" t="e">
        <f>HLOOKUP("Pad type",#REF!,MATCH($A1065,#REF!,0),FALSE)</f>
        <v>#REF!</v>
      </c>
      <c r="AB1065" s="63"/>
      <c r="AC1065" s="63" t="e">
        <f>HLOOKUP("POR Pin State",#REF!,MATCH($A1065,#REF!,0),FALSE)</f>
        <v>#REF!</v>
      </c>
      <c r="AD1065" s="207"/>
      <c r="AE1065" s="208"/>
      <c r="AF1065" s="208"/>
      <c r="AG1065" s="208"/>
      <c r="AH1065" s="209"/>
      <c r="AI1065" s="209"/>
      <c r="AJ1065" s="210"/>
      <c r="AK1065" s="210"/>
      <c r="AL1065" s="210"/>
      <c r="AM1065" s="210"/>
      <c r="AN1065" s="210"/>
      <c r="AO1065" s="210"/>
      <c r="AP1065" s="210"/>
      <c r="AQ1065" s="215" t="s">
        <v>2599</v>
      </c>
      <c r="AR1065" s="105"/>
      <c r="AS1065" s="105"/>
      <c r="AT1065" s="105"/>
      <c r="AU1065" s="105"/>
      <c r="AV1065" s="105"/>
      <c r="AW1065" s="105"/>
      <c r="AX1065" s="105"/>
      <c r="AY1065" s="105"/>
      <c r="AZ1065" s="105"/>
      <c r="BA1065" s="105"/>
      <c r="BB1065" s="218"/>
      <c r="BC1065" s="105"/>
      <c r="BD1065" s="250"/>
      <c r="BE1065" s="252" t="s">
        <v>2600</v>
      </c>
      <c r="BF1065" s="147" t="e">
        <f>VLOOKUP($A1065,#REF!,34,FALSE)</f>
        <v>#REF!</v>
      </c>
      <c r="BG1065" s="147" t="e">
        <f>VLOOKUP($A1065,#REF!,22,FALSE)</f>
        <v>#REF!</v>
      </c>
      <c r="BH1065" s="149"/>
    </row>
    <row r="1066" s="5" customFormat="1" ht="12.95" customHeight="1" spans="1:60">
      <c r="A1066" s="10" t="s">
        <v>2601</v>
      </c>
      <c r="B1066" s="38" t="e">
        <f>VLOOKUP($A1066,#REF!,34,FALSE)</f>
        <v>#REF!</v>
      </c>
      <c r="C1066" s="39" t="str">
        <f t="shared" si="178"/>
        <v>unused_DDR_XM3_B7A_CS_CKE1</v>
      </c>
      <c r="D1066" s="40" t="e">
        <f>IF(LEN(VLOOKUP($A1066,#REF!,8,FALSE)),LEFT(VLOOKUP($A1066,#REF!,8,FALSE),LEN(VLOOKUP($A1066,#REF!,8,FALSE))-2),"")</f>
        <v>#REF!</v>
      </c>
      <c r="E1066" s="41" t="e">
        <f>IF(LEN(VLOOKUP($A1066,#REF!,4,FALSE)),IF(INDEX(#REF!,MATCH($A1066,#REF!,0),1),LEFT(VLOOKUP($A1066,#REF!,4,FALSE),LEN(VLOOKUP($A1066,#REF!,4,FALSE))-2),CONCATENATE(LEFT(VLOOKUP($A1066,#REF!,4,FALSE),LEN(VLOOKUP($A1066,#REF!,4,FALSE))-2),"*")),"")</f>
        <v>#REF!</v>
      </c>
      <c r="F1066" s="42" t="e">
        <f>IF(LEN(VLOOKUP($A1066,#REF!,5,FALSE)),IF(INDEX(#REF!,MATCH($A1066,#REF!,0),2),LEFT(VLOOKUP($A1066,#REF!,5,FALSE),LEN(VLOOKUP($A1066,#REF!,5,FALSE))-2),CONCATENATE(LEFT(VLOOKUP($A1066,#REF!,5,FALSE),LEN(VLOOKUP($A1066,#REF!,5,FALSE))-2),"*")),"")</f>
        <v>#REF!</v>
      </c>
      <c r="G1066" s="42" t="e">
        <f>IF(LEN(VLOOKUP($A1066,#REF!,6,FALSE)),IF(INDEX(#REF!,MATCH($A1066,#REF!,0),3),LEFT(VLOOKUP($A1066,#REF!,6,FALSE),LEN(VLOOKUP($A1066,#REF!,6,FALSE))-2),CONCATENATE(LEFT(VLOOKUP($A1066,#REF!,6,FALSE),LEN(VLOOKUP($A1066,#REF!,6,FALSE))-2),"*")),"")</f>
        <v>#REF!</v>
      </c>
      <c r="H1066" s="43" t="e">
        <f>IF(LEN(VLOOKUP($A1066,#REF!,7,FALSE)),IF(INDEX(#REF!,MATCH($A1066,#REF!,0),4),LEFT(VLOOKUP($A1066,#REF!,7,FALSE),LEN(VLOOKUP($A1066,#REF!,7,FALSE))-2),CONCATENATE(LEFT(VLOOKUP($A1066,#REF!,7,FALSE),LEN(VLOOKUP($A1066,#REF!,7,FALSE))-2),"*")),"")</f>
        <v>#REF!</v>
      </c>
      <c r="I1066" s="54" t="e">
        <f>IF(LEN(VLOOKUP($A1066,#REF!,8,FALSE)),UPPER(RIGHT(VLOOKUP($A1066,#REF!,8,FALSE),1)),"")</f>
        <v>#REF!</v>
      </c>
      <c r="J1066" s="42" t="e">
        <f>IF(LEN(VLOOKUP($A1066,#REF!,4,FALSE)),UPPER(RIGHT(VLOOKUP($A1066,#REF!,4,FALSE),1)),"")</f>
        <v>#REF!</v>
      </c>
      <c r="K1066" s="42" t="e">
        <f>IF(LEN(VLOOKUP($A1066,#REF!,5,FALSE)),UPPER(RIGHT(VLOOKUP($A1066,#REF!,5,FALSE),1)),"")</f>
        <v>#REF!</v>
      </c>
      <c r="L1066" s="42" t="e">
        <f>IF(LEN(VLOOKUP($A1066,#REF!,6,FALSE)),UPPER(RIGHT(VLOOKUP($A1066,#REF!,6,FALSE),1)),"")</f>
        <v>#REF!</v>
      </c>
      <c r="M1066" s="43" t="e">
        <f>IF(LEN(VLOOKUP($A1066,#REF!,7,FALSE)),UPPER(RIGHT(VLOOKUP($A1066,#REF!,7,FALSE),1)),"")</f>
        <v>#REF!</v>
      </c>
      <c r="N1066" s="206"/>
      <c r="O1066" s="206"/>
      <c r="P1066" s="206"/>
      <c r="Q1066" s="206"/>
      <c r="R1066" s="206"/>
      <c r="S1066" s="63" t="e">
        <f>HLOOKUP("Device Tree Pin Name",#REF!,MATCH($A1066,#REF!,0),FALSE)</f>
        <v>#REF!</v>
      </c>
      <c r="T1066" s="47" t="e">
        <f>HLOOKUP("power rail",#REF!,MATCH($A1066,#REF!,0),FALSE)</f>
        <v>#REF!</v>
      </c>
      <c r="U1066" s="62" t="e">
        <f>HLOOKUP("Wake Capable",#REF!,MATCH($A1066,#REF!,0),FALSE)</f>
        <v>#REF!</v>
      </c>
      <c r="V1066" s="62" t="e">
        <f>HLOOKUP("Strap",#REF!,MATCH($A1066,#REF!,0),FALSE)</f>
        <v>#REF!</v>
      </c>
      <c r="W1066" s="62"/>
      <c r="X1066" s="62"/>
      <c r="Y1066" s="62"/>
      <c r="Z1066" s="47"/>
      <c r="AA1066" s="47" t="e">
        <f>HLOOKUP("Pad type",#REF!,MATCH($A1066,#REF!,0),FALSE)</f>
        <v>#REF!</v>
      </c>
      <c r="AB1066" s="63"/>
      <c r="AC1066" s="63" t="e">
        <f>HLOOKUP("POR Pin State",#REF!,MATCH($A1066,#REF!,0),FALSE)</f>
        <v>#REF!</v>
      </c>
      <c r="AD1066" s="207"/>
      <c r="AE1066" s="208"/>
      <c r="AF1066" s="208"/>
      <c r="AG1066" s="208"/>
      <c r="AH1066" s="209"/>
      <c r="AI1066" s="209"/>
      <c r="AJ1066" s="210"/>
      <c r="AK1066" s="210"/>
      <c r="AL1066" s="210"/>
      <c r="AM1066" s="210"/>
      <c r="AN1066" s="210"/>
      <c r="AO1066" s="210"/>
      <c r="AP1066" s="210"/>
      <c r="AQ1066" s="215" t="s">
        <v>2601</v>
      </c>
      <c r="AR1066" s="105"/>
      <c r="AS1066" s="105"/>
      <c r="AT1066" s="105"/>
      <c r="AU1066" s="105"/>
      <c r="AV1066" s="105"/>
      <c r="AW1066" s="105"/>
      <c r="AX1066" s="105"/>
      <c r="AY1066" s="105"/>
      <c r="AZ1066" s="105"/>
      <c r="BA1066" s="105"/>
      <c r="BB1066" s="218"/>
      <c r="BC1066" s="105"/>
      <c r="BD1066" s="250"/>
      <c r="BE1066" s="252" t="s">
        <v>2602</v>
      </c>
      <c r="BF1066" s="147" t="e">
        <f>VLOOKUP($A1066,#REF!,34,FALSE)</f>
        <v>#REF!</v>
      </c>
      <c r="BG1066" s="147" t="e">
        <f>VLOOKUP($A1066,#REF!,22,FALSE)</f>
        <v>#REF!</v>
      </c>
      <c r="BH1066" s="149"/>
    </row>
    <row r="1067" s="5" customFormat="1" ht="12.95" customHeight="1" spans="1:60">
      <c r="A1067" s="10" t="s">
        <v>2603</v>
      </c>
      <c r="B1067" s="38" t="e">
        <f>VLOOKUP($A1067,#REF!,34,FALSE)</f>
        <v>#REF!</v>
      </c>
      <c r="C1067" s="39" t="str">
        <f t="shared" si="178"/>
        <v>unused_DDR_XM3_B7B_CS_CKE0</v>
      </c>
      <c r="D1067" s="40" t="e">
        <f>IF(LEN(VLOOKUP($A1067,#REF!,8,FALSE)),LEFT(VLOOKUP($A1067,#REF!,8,FALSE),LEN(VLOOKUP($A1067,#REF!,8,FALSE))-2),"")</f>
        <v>#REF!</v>
      </c>
      <c r="E1067" s="41" t="e">
        <f>IF(LEN(VLOOKUP($A1067,#REF!,4,FALSE)),IF(INDEX(#REF!,MATCH($A1067,#REF!,0),1),LEFT(VLOOKUP($A1067,#REF!,4,FALSE),LEN(VLOOKUP($A1067,#REF!,4,FALSE))-2),CONCATENATE(LEFT(VLOOKUP($A1067,#REF!,4,FALSE),LEN(VLOOKUP($A1067,#REF!,4,FALSE))-2),"*")),"")</f>
        <v>#REF!</v>
      </c>
      <c r="F1067" s="42" t="e">
        <f>IF(LEN(VLOOKUP($A1067,#REF!,5,FALSE)),IF(INDEX(#REF!,MATCH($A1067,#REF!,0),2),LEFT(VLOOKUP($A1067,#REF!,5,FALSE),LEN(VLOOKUP($A1067,#REF!,5,FALSE))-2),CONCATENATE(LEFT(VLOOKUP($A1067,#REF!,5,FALSE),LEN(VLOOKUP($A1067,#REF!,5,FALSE))-2),"*")),"")</f>
        <v>#REF!</v>
      </c>
      <c r="G1067" s="42" t="e">
        <f>IF(LEN(VLOOKUP($A1067,#REF!,6,FALSE)),IF(INDEX(#REF!,MATCH($A1067,#REF!,0),3),LEFT(VLOOKUP($A1067,#REF!,6,FALSE),LEN(VLOOKUP($A1067,#REF!,6,FALSE))-2),CONCATENATE(LEFT(VLOOKUP($A1067,#REF!,6,FALSE),LEN(VLOOKUP($A1067,#REF!,6,FALSE))-2),"*")),"")</f>
        <v>#REF!</v>
      </c>
      <c r="H1067" s="43" t="e">
        <f>IF(LEN(VLOOKUP($A1067,#REF!,7,FALSE)),IF(INDEX(#REF!,MATCH($A1067,#REF!,0),4),LEFT(VLOOKUP($A1067,#REF!,7,FALSE),LEN(VLOOKUP($A1067,#REF!,7,FALSE))-2),CONCATENATE(LEFT(VLOOKUP($A1067,#REF!,7,FALSE),LEN(VLOOKUP($A1067,#REF!,7,FALSE))-2),"*")),"")</f>
        <v>#REF!</v>
      </c>
      <c r="I1067" s="54" t="e">
        <f>IF(LEN(VLOOKUP($A1067,#REF!,8,FALSE)),UPPER(RIGHT(VLOOKUP($A1067,#REF!,8,FALSE),1)),"")</f>
        <v>#REF!</v>
      </c>
      <c r="J1067" s="42" t="e">
        <f>IF(LEN(VLOOKUP($A1067,#REF!,4,FALSE)),UPPER(RIGHT(VLOOKUP($A1067,#REF!,4,FALSE),1)),"")</f>
        <v>#REF!</v>
      </c>
      <c r="K1067" s="42" t="e">
        <f>IF(LEN(VLOOKUP($A1067,#REF!,5,FALSE)),UPPER(RIGHT(VLOOKUP($A1067,#REF!,5,FALSE),1)),"")</f>
        <v>#REF!</v>
      </c>
      <c r="L1067" s="42" t="e">
        <f>IF(LEN(VLOOKUP($A1067,#REF!,6,FALSE)),UPPER(RIGHT(VLOOKUP($A1067,#REF!,6,FALSE),1)),"")</f>
        <v>#REF!</v>
      </c>
      <c r="M1067" s="43" t="e">
        <f>IF(LEN(VLOOKUP($A1067,#REF!,7,FALSE)),UPPER(RIGHT(VLOOKUP($A1067,#REF!,7,FALSE),1)),"")</f>
        <v>#REF!</v>
      </c>
      <c r="N1067" s="206"/>
      <c r="O1067" s="206"/>
      <c r="P1067" s="206"/>
      <c r="Q1067" s="206"/>
      <c r="R1067" s="206"/>
      <c r="S1067" s="63" t="e">
        <f>HLOOKUP("Device Tree Pin Name",#REF!,MATCH($A1067,#REF!,0),FALSE)</f>
        <v>#REF!</v>
      </c>
      <c r="T1067" s="47" t="e">
        <f>HLOOKUP("power rail",#REF!,MATCH($A1067,#REF!,0),FALSE)</f>
        <v>#REF!</v>
      </c>
      <c r="U1067" s="62" t="e">
        <f>HLOOKUP("Wake Capable",#REF!,MATCH($A1067,#REF!,0),FALSE)</f>
        <v>#REF!</v>
      </c>
      <c r="V1067" s="62" t="e">
        <f>HLOOKUP("Strap",#REF!,MATCH($A1067,#REF!,0),FALSE)</f>
        <v>#REF!</v>
      </c>
      <c r="W1067" s="62"/>
      <c r="X1067" s="62"/>
      <c r="Y1067" s="62"/>
      <c r="Z1067" s="47"/>
      <c r="AA1067" s="47" t="e">
        <f>HLOOKUP("Pad type",#REF!,MATCH($A1067,#REF!,0),FALSE)</f>
        <v>#REF!</v>
      </c>
      <c r="AB1067" s="63"/>
      <c r="AC1067" s="63" t="e">
        <f>HLOOKUP("POR Pin State",#REF!,MATCH($A1067,#REF!,0),FALSE)</f>
        <v>#REF!</v>
      </c>
      <c r="AD1067" s="207"/>
      <c r="AE1067" s="208"/>
      <c r="AF1067" s="208"/>
      <c r="AG1067" s="208"/>
      <c r="AH1067" s="209"/>
      <c r="AI1067" s="209"/>
      <c r="AJ1067" s="210"/>
      <c r="AK1067" s="210"/>
      <c r="AL1067" s="210"/>
      <c r="AM1067" s="210"/>
      <c r="AN1067" s="210"/>
      <c r="AO1067" s="210"/>
      <c r="AP1067" s="210"/>
      <c r="AQ1067" s="215" t="s">
        <v>2603</v>
      </c>
      <c r="AR1067" s="105"/>
      <c r="AS1067" s="105"/>
      <c r="AT1067" s="105"/>
      <c r="AU1067" s="105"/>
      <c r="AV1067" s="105"/>
      <c r="AW1067" s="105"/>
      <c r="AX1067" s="105"/>
      <c r="AY1067" s="105"/>
      <c r="AZ1067" s="105"/>
      <c r="BA1067" s="105"/>
      <c r="BB1067" s="218"/>
      <c r="BC1067" s="105"/>
      <c r="BD1067" s="250"/>
      <c r="BE1067" s="252" t="s">
        <v>2604</v>
      </c>
      <c r="BF1067" s="147" t="e">
        <f>VLOOKUP($A1067,#REF!,34,FALSE)</f>
        <v>#REF!</v>
      </c>
      <c r="BG1067" s="147" t="e">
        <f>VLOOKUP($A1067,#REF!,22,FALSE)</f>
        <v>#REF!</v>
      </c>
      <c r="BH1067" s="149"/>
    </row>
    <row r="1068" s="5" customFormat="1" ht="12.95" customHeight="1" spans="1:60">
      <c r="A1068" s="48" t="s">
        <v>2605</v>
      </c>
      <c r="B1068" s="38" t="e">
        <f>VLOOKUP($A1068,#REF!,34,FALSE)</f>
        <v>#REF!</v>
      </c>
      <c r="C1068" s="39" t="str">
        <f t="shared" si="178"/>
        <v>unused_DDR_XM3_B7B_CS_CKE1</v>
      </c>
      <c r="D1068" s="40" t="e">
        <f>IF(LEN(VLOOKUP($A1068,#REF!,8,FALSE)),LEFT(VLOOKUP($A1068,#REF!,8,FALSE),LEN(VLOOKUP($A1068,#REF!,8,FALSE))-2),"")</f>
        <v>#REF!</v>
      </c>
      <c r="E1068" s="41" t="e">
        <f>IF(LEN(VLOOKUP($A1068,#REF!,4,FALSE)),IF(INDEX(#REF!,MATCH($A1068,#REF!,0),1),LEFT(VLOOKUP($A1068,#REF!,4,FALSE),LEN(VLOOKUP($A1068,#REF!,4,FALSE))-2),CONCATENATE(LEFT(VLOOKUP($A1068,#REF!,4,FALSE),LEN(VLOOKUP($A1068,#REF!,4,FALSE))-2),"*")),"")</f>
        <v>#REF!</v>
      </c>
      <c r="F1068" s="42" t="e">
        <f>IF(LEN(VLOOKUP($A1068,#REF!,5,FALSE)),IF(INDEX(#REF!,MATCH($A1068,#REF!,0),2),LEFT(VLOOKUP($A1068,#REF!,5,FALSE),LEN(VLOOKUP($A1068,#REF!,5,FALSE))-2),CONCATENATE(LEFT(VLOOKUP($A1068,#REF!,5,FALSE),LEN(VLOOKUP($A1068,#REF!,5,FALSE))-2),"*")),"")</f>
        <v>#REF!</v>
      </c>
      <c r="G1068" s="42" t="e">
        <f>IF(LEN(VLOOKUP($A1068,#REF!,6,FALSE)),IF(INDEX(#REF!,MATCH($A1068,#REF!,0),3),LEFT(VLOOKUP($A1068,#REF!,6,FALSE),LEN(VLOOKUP($A1068,#REF!,6,FALSE))-2),CONCATENATE(LEFT(VLOOKUP($A1068,#REF!,6,FALSE),LEN(VLOOKUP($A1068,#REF!,6,FALSE))-2),"*")),"")</f>
        <v>#REF!</v>
      </c>
      <c r="H1068" s="43" t="e">
        <f>IF(LEN(VLOOKUP($A1068,#REF!,7,FALSE)),IF(INDEX(#REF!,MATCH($A1068,#REF!,0),4),LEFT(VLOOKUP($A1068,#REF!,7,FALSE),LEN(VLOOKUP($A1068,#REF!,7,FALSE))-2),CONCATENATE(LEFT(VLOOKUP($A1068,#REF!,7,FALSE),LEN(VLOOKUP($A1068,#REF!,7,FALSE))-2),"*")),"")</f>
        <v>#REF!</v>
      </c>
      <c r="I1068" s="54" t="e">
        <f>IF(LEN(VLOOKUP($A1068,#REF!,8,FALSE)),UPPER(RIGHT(VLOOKUP($A1068,#REF!,8,FALSE),1)),"")</f>
        <v>#REF!</v>
      </c>
      <c r="J1068" s="42" t="e">
        <f>IF(LEN(VLOOKUP($A1068,#REF!,4,FALSE)),UPPER(RIGHT(VLOOKUP($A1068,#REF!,4,FALSE),1)),"")</f>
        <v>#REF!</v>
      </c>
      <c r="K1068" s="42" t="e">
        <f>IF(LEN(VLOOKUP($A1068,#REF!,5,FALSE)),UPPER(RIGHT(VLOOKUP($A1068,#REF!,5,FALSE),1)),"")</f>
        <v>#REF!</v>
      </c>
      <c r="L1068" s="42" t="e">
        <f>IF(LEN(VLOOKUP($A1068,#REF!,6,FALSE)),UPPER(RIGHT(VLOOKUP($A1068,#REF!,6,FALSE),1)),"")</f>
        <v>#REF!</v>
      </c>
      <c r="M1068" s="43" t="e">
        <f>IF(LEN(VLOOKUP($A1068,#REF!,7,FALSE)),UPPER(RIGHT(VLOOKUP($A1068,#REF!,7,FALSE),1)),"")</f>
        <v>#REF!</v>
      </c>
      <c r="N1068" s="206"/>
      <c r="O1068" s="206"/>
      <c r="P1068" s="206"/>
      <c r="Q1068" s="206"/>
      <c r="R1068" s="206"/>
      <c r="S1068" s="63" t="e">
        <f>HLOOKUP("Device Tree Pin Name",#REF!,MATCH($A1068,#REF!,0),FALSE)</f>
        <v>#REF!</v>
      </c>
      <c r="T1068" s="47" t="e">
        <f>HLOOKUP("power rail",#REF!,MATCH($A1068,#REF!,0),FALSE)</f>
        <v>#REF!</v>
      </c>
      <c r="U1068" s="62" t="e">
        <f>HLOOKUP("Wake Capable",#REF!,MATCH($A1068,#REF!,0),FALSE)</f>
        <v>#REF!</v>
      </c>
      <c r="V1068" s="62" t="e">
        <f>HLOOKUP("Strap",#REF!,MATCH($A1068,#REF!,0),FALSE)</f>
        <v>#REF!</v>
      </c>
      <c r="W1068" s="62"/>
      <c r="X1068" s="62"/>
      <c r="Y1068" s="62"/>
      <c r="Z1068" s="47"/>
      <c r="AA1068" s="47" t="e">
        <f>HLOOKUP("Pad type",#REF!,MATCH($A1068,#REF!,0),FALSE)</f>
        <v>#REF!</v>
      </c>
      <c r="AB1068" s="63"/>
      <c r="AC1068" s="63" t="e">
        <f>HLOOKUP("POR Pin State",#REF!,MATCH($A1068,#REF!,0),FALSE)</f>
        <v>#REF!</v>
      </c>
      <c r="AD1068" s="207"/>
      <c r="AE1068" s="208"/>
      <c r="AF1068" s="208"/>
      <c r="AG1068" s="208"/>
      <c r="AH1068" s="209"/>
      <c r="AI1068" s="209"/>
      <c r="AJ1068" s="210"/>
      <c r="AK1068" s="210"/>
      <c r="AL1068" s="210"/>
      <c r="AM1068" s="210"/>
      <c r="AN1068" s="210"/>
      <c r="AO1068" s="210"/>
      <c r="AP1068" s="210"/>
      <c r="AQ1068" s="215" t="s">
        <v>2605</v>
      </c>
      <c r="AR1068" s="105"/>
      <c r="AS1068" s="105"/>
      <c r="AT1068" s="105"/>
      <c r="AU1068" s="105"/>
      <c r="AV1068" s="105"/>
      <c r="AW1068" s="105"/>
      <c r="AX1068" s="105"/>
      <c r="AY1068" s="105"/>
      <c r="AZ1068" s="105"/>
      <c r="BA1068" s="105"/>
      <c r="BB1068" s="218"/>
      <c r="BC1068" s="105"/>
      <c r="BD1068" s="250"/>
      <c r="BE1068" s="252" t="s">
        <v>2606</v>
      </c>
      <c r="BF1068" s="147" t="e">
        <f>VLOOKUP($A1068,#REF!,34,FALSE)</f>
        <v>#REF!</v>
      </c>
      <c r="BG1068" s="147" t="e">
        <f>VLOOKUP($A1068,#REF!,22,FALSE)</f>
        <v>#REF!</v>
      </c>
      <c r="BH1068" s="149"/>
    </row>
    <row r="1069" s="5" customFormat="1" ht="12.95" customHeight="1" spans="1:60">
      <c r="A1069" s="48" t="s">
        <v>2607</v>
      </c>
      <c r="B1069" s="38" t="e">
        <f>VLOOKUP($A1069,#REF!,34,FALSE)</f>
        <v>#REF!</v>
      </c>
      <c r="C1069" s="39" t="str">
        <f t="shared" si="178"/>
        <v>unused_DDR_XM3_B7A_CLK_P</v>
      </c>
      <c r="D1069" s="40" t="e">
        <f>IF(LEN(VLOOKUP($A1069,#REF!,8,FALSE)),LEFT(VLOOKUP($A1069,#REF!,8,FALSE),LEN(VLOOKUP($A1069,#REF!,8,FALSE))-2),"")</f>
        <v>#REF!</v>
      </c>
      <c r="E1069" s="41" t="e">
        <f>IF(LEN(VLOOKUP($A1069,#REF!,4,FALSE)),IF(INDEX(#REF!,MATCH($A1069,#REF!,0),1),LEFT(VLOOKUP($A1069,#REF!,4,FALSE),LEN(VLOOKUP($A1069,#REF!,4,FALSE))-2),CONCATENATE(LEFT(VLOOKUP($A1069,#REF!,4,FALSE),LEN(VLOOKUP($A1069,#REF!,4,FALSE))-2),"*")),"")</f>
        <v>#REF!</v>
      </c>
      <c r="F1069" s="42" t="e">
        <f>IF(LEN(VLOOKUP($A1069,#REF!,5,FALSE)),IF(INDEX(#REF!,MATCH($A1069,#REF!,0),2),LEFT(VLOOKUP($A1069,#REF!,5,FALSE),LEN(VLOOKUP($A1069,#REF!,5,FALSE))-2),CONCATENATE(LEFT(VLOOKUP($A1069,#REF!,5,FALSE),LEN(VLOOKUP($A1069,#REF!,5,FALSE))-2),"*")),"")</f>
        <v>#REF!</v>
      </c>
      <c r="G1069" s="42" t="e">
        <f>IF(LEN(VLOOKUP($A1069,#REF!,6,FALSE)),IF(INDEX(#REF!,MATCH($A1069,#REF!,0),3),LEFT(VLOOKUP($A1069,#REF!,6,FALSE),LEN(VLOOKUP($A1069,#REF!,6,FALSE))-2),CONCATENATE(LEFT(VLOOKUP($A1069,#REF!,6,FALSE),LEN(VLOOKUP($A1069,#REF!,6,FALSE))-2),"*")),"")</f>
        <v>#REF!</v>
      </c>
      <c r="H1069" s="43" t="e">
        <f>IF(LEN(VLOOKUP($A1069,#REF!,7,FALSE)),IF(INDEX(#REF!,MATCH($A1069,#REF!,0),4),LEFT(VLOOKUP($A1069,#REF!,7,FALSE),LEN(VLOOKUP($A1069,#REF!,7,FALSE))-2),CONCATENATE(LEFT(VLOOKUP($A1069,#REF!,7,FALSE),LEN(VLOOKUP($A1069,#REF!,7,FALSE))-2),"*")),"")</f>
        <v>#REF!</v>
      </c>
      <c r="I1069" s="54" t="e">
        <f>IF(LEN(VLOOKUP($A1069,#REF!,8,FALSE)),UPPER(RIGHT(VLOOKUP($A1069,#REF!,8,FALSE),1)),"")</f>
        <v>#REF!</v>
      </c>
      <c r="J1069" s="42" t="e">
        <f>IF(LEN(VLOOKUP($A1069,#REF!,4,FALSE)),UPPER(RIGHT(VLOOKUP($A1069,#REF!,4,FALSE),1)),"")</f>
        <v>#REF!</v>
      </c>
      <c r="K1069" s="42" t="e">
        <f>IF(LEN(VLOOKUP($A1069,#REF!,5,FALSE)),UPPER(RIGHT(VLOOKUP($A1069,#REF!,5,FALSE),1)),"")</f>
        <v>#REF!</v>
      </c>
      <c r="L1069" s="42" t="e">
        <f>IF(LEN(VLOOKUP($A1069,#REF!,6,FALSE)),UPPER(RIGHT(VLOOKUP($A1069,#REF!,6,FALSE),1)),"")</f>
        <v>#REF!</v>
      </c>
      <c r="M1069" s="43" t="e">
        <f>IF(LEN(VLOOKUP($A1069,#REF!,7,FALSE)),UPPER(RIGHT(VLOOKUP($A1069,#REF!,7,FALSE),1)),"")</f>
        <v>#REF!</v>
      </c>
      <c r="N1069" s="206"/>
      <c r="O1069" s="206"/>
      <c r="P1069" s="206"/>
      <c r="Q1069" s="206"/>
      <c r="R1069" s="206"/>
      <c r="S1069" s="63" t="e">
        <f>HLOOKUP("Device Tree Pin Name",#REF!,MATCH($A1069,#REF!,0),FALSE)</f>
        <v>#REF!</v>
      </c>
      <c r="T1069" s="47" t="e">
        <f>HLOOKUP("power rail",#REF!,MATCH($A1069,#REF!,0),FALSE)</f>
        <v>#REF!</v>
      </c>
      <c r="U1069" s="62" t="e">
        <f>HLOOKUP("Wake Capable",#REF!,MATCH($A1069,#REF!,0),FALSE)</f>
        <v>#REF!</v>
      </c>
      <c r="V1069" s="62" t="e">
        <f>HLOOKUP("Strap",#REF!,MATCH($A1069,#REF!,0),FALSE)</f>
        <v>#REF!</v>
      </c>
      <c r="W1069" s="62"/>
      <c r="X1069" s="62"/>
      <c r="Y1069" s="62"/>
      <c r="Z1069" s="47"/>
      <c r="AA1069" s="47" t="e">
        <f>HLOOKUP("Pad type",#REF!,MATCH($A1069,#REF!,0),FALSE)</f>
        <v>#REF!</v>
      </c>
      <c r="AB1069" s="63"/>
      <c r="AC1069" s="63" t="e">
        <f>HLOOKUP("POR Pin State",#REF!,MATCH($A1069,#REF!,0),FALSE)</f>
        <v>#REF!</v>
      </c>
      <c r="AD1069" s="207"/>
      <c r="AE1069" s="208"/>
      <c r="AF1069" s="208"/>
      <c r="AG1069" s="208"/>
      <c r="AH1069" s="209"/>
      <c r="AI1069" s="209"/>
      <c r="AJ1069" s="210"/>
      <c r="AK1069" s="210"/>
      <c r="AL1069" s="210"/>
      <c r="AM1069" s="210"/>
      <c r="AN1069" s="210"/>
      <c r="AO1069" s="210"/>
      <c r="AP1069" s="210"/>
      <c r="AQ1069" s="215" t="s">
        <v>2607</v>
      </c>
      <c r="AR1069" s="105"/>
      <c r="AS1069" s="105"/>
      <c r="AT1069" s="105"/>
      <c r="AU1069" s="105"/>
      <c r="AV1069" s="105"/>
      <c r="AW1069" s="105"/>
      <c r="AX1069" s="105"/>
      <c r="AY1069" s="105"/>
      <c r="AZ1069" s="105"/>
      <c r="BA1069" s="105"/>
      <c r="BB1069" s="218"/>
      <c r="BC1069" s="105"/>
      <c r="BD1069" s="250"/>
      <c r="BE1069" s="252" t="s">
        <v>2608</v>
      </c>
      <c r="BF1069" s="147" t="e">
        <f>VLOOKUP($A1069,#REF!,34,FALSE)</f>
        <v>#REF!</v>
      </c>
      <c r="BG1069" s="147" t="e">
        <f>VLOOKUP($A1069,#REF!,22,FALSE)</f>
        <v>#REF!</v>
      </c>
      <c r="BH1069" s="149"/>
    </row>
    <row r="1070" s="5" customFormat="1" ht="12.95" customHeight="1" spans="1:60">
      <c r="A1070" s="48" t="s">
        <v>2609</v>
      </c>
      <c r="B1070" s="38" t="e">
        <f>VLOOKUP($A1070,#REF!,34,FALSE)</f>
        <v>#REF!</v>
      </c>
      <c r="C1070" s="39" t="str">
        <f t="shared" si="178"/>
        <v>unused_DDR_XM3_B7A_CLK_N</v>
      </c>
      <c r="D1070" s="40" t="e">
        <f>IF(LEN(VLOOKUP($A1070,#REF!,8,FALSE)),LEFT(VLOOKUP($A1070,#REF!,8,FALSE),LEN(VLOOKUP($A1070,#REF!,8,FALSE))-2),"")</f>
        <v>#REF!</v>
      </c>
      <c r="E1070" s="41" t="e">
        <f>IF(LEN(VLOOKUP($A1070,#REF!,4,FALSE)),IF(INDEX(#REF!,MATCH($A1070,#REF!,0),1),LEFT(VLOOKUP($A1070,#REF!,4,FALSE),LEN(VLOOKUP($A1070,#REF!,4,FALSE))-2),CONCATENATE(LEFT(VLOOKUP($A1070,#REF!,4,FALSE),LEN(VLOOKUP($A1070,#REF!,4,FALSE))-2),"*")),"")</f>
        <v>#REF!</v>
      </c>
      <c r="F1070" s="42" t="e">
        <f>IF(LEN(VLOOKUP($A1070,#REF!,5,FALSE)),IF(INDEX(#REF!,MATCH($A1070,#REF!,0),2),LEFT(VLOOKUP($A1070,#REF!,5,FALSE),LEN(VLOOKUP($A1070,#REF!,5,FALSE))-2),CONCATENATE(LEFT(VLOOKUP($A1070,#REF!,5,FALSE),LEN(VLOOKUP($A1070,#REF!,5,FALSE))-2),"*")),"")</f>
        <v>#REF!</v>
      </c>
      <c r="G1070" s="42" t="e">
        <f>IF(LEN(VLOOKUP($A1070,#REF!,6,FALSE)),IF(INDEX(#REF!,MATCH($A1070,#REF!,0),3),LEFT(VLOOKUP($A1070,#REF!,6,FALSE),LEN(VLOOKUP($A1070,#REF!,6,FALSE))-2),CONCATENATE(LEFT(VLOOKUP($A1070,#REF!,6,FALSE),LEN(VLOOKUP($A1070,#REF!,6,FALSE))-2),"*")),"")</f>
        <v>#REF!</v>
      </c>
      <c r="H1070" s="43" t="e">
        <f>IF(LEN(VLOOKUP($A1070,#REF!,7,FALSE)),IF(INDEX(#REF!,MATCH($A1070,#REF!,0),4),LEFT(VLOOKUP($A1070,#REF!,7,FALSE),LEN(VLOOKUP($A1070,#REF!,7,FALSE))-2),CONCATENATE(LEFT(VLOOKUP($A1070,#REF!,7,FALSE),LEN(VLOOKUP($A1070,#REF!,7,FALSE))-2),"*")),"")</f>
        <v>#REF!</v>
      </c>
      <c r="I1070" s="54" t="e">
        <f>IF(LEN(VLOOKUP($A1070,#REF!,8,FALSE)),UPPER(RIGHT(VLOOKUP($A1070,#REF!,8,FALSE),1)),"")</f>
        <v>#REF!</v>
      </c>
      <c r="J1070" s="42" t="e">
        <f>IF(LEN(VLOOKUP($A1070,#REF!,4,FALSE)),UPPER(RIGHT(VLOOKUP($A1070,#REF!,4,FALSE),1)),"")</f>
        <v>#REF!</v>
      </c>
      <c r="K1070" s="42" t="e">
        <f>IF(LEN(VLOOKUP($A1070,#REF!,5,FALSE)),UPPER(RIGHT(VLOOKUP($A1070,#REF!,5,FALSE),1)),"")</f>
        <v>#REF!</v>
      </c>
      <c r="L1070" s="42" t="e">
        <f>IF(LEN(VLOOKUP($A1070,#REF!,6,FALSE)),UPPER(RIGHT(VLOOKUP($A1070,#REF!,6,FALSE),1)),"")</f>
        <v>#REF!</v>
      </c>
      <c r="M1070" s="43" t="e">
        <f>IF(LEN(VLOOKUP($A1070,#REF!,7,FALSE)),UPPER(RIGHT(VLOOKUP($A1070,#REF!,7,FALSE),1)),"")</f>
        <v>#REF!</v>
      </c>
      <c r="N1070" s="206"/>
      <c r="O1070" s="206"/>
      <c r="P1070" s="206"/>
      <c r="Q1070" s="206"/>
      <c r="R1070" s="206"/>
      <c r="S1070" s="63" t="e">
        <f>HLOOKUP("Device Tree Pin Name",#REF!,MATCH($A1070,#REF!,0),FALSE)</f>
        <v>#REF!</v>
      </c>
      <c r="T1070" s="47" t="e">
        <f>HLOOKUP("power rail",#REF!,MATCH($A1070,#REF!,0),FALSE)</f>
        <v>#REF!</v>
      </c>
      <c r="U1070" s="62" t="e">
        <f>HLOOKUP("Wake Capable",#REF!,MATCH($A1070,#REF!,0),FALSE)</f>
        <v>#REF!</v>
      </c>
      <c r="V1070" s="62" t="e">
        <f>HLOOKUP("Strap",#REF!,MATCH($A1070,#REF!,0),FALSE)</f>
        <v>#REF!</v>
      </c>
      <c r="W1070" s="62"/>
      <c r="X1070" s="62"/>
      <c r="Y1070" s="62"/>
      <c r="Z1070" s="47"/>
      <c r="AA1070" s="47" t="e">
        <f>HLOOKUP("Pad type",#REF!,MATCH($A1070,#REF!,0),FALSE)</f>
        <v>#REF!</v>
      </c>
      <c r="AB1070" s="63"/>
      <c r="AC1070" s="63" t="e">
        <f>HLOOKUP("POR Pin State",#REF!,MATCH($A1070,#REF!,0),FALSE)</f>
        <v>#REF!</v>
      </c>
      <c r="AD1070" s="207"/>
      <c r="AE1070" s="208"/>
      <c r="AF1070" s="208"/>
      <c r="AG1070" s="208"/>
      <c r="AH1070" s="209"/>
      <c r="AI1070" s="209"/>
      <c r="AJ1070" s="210"/>
      <c r="AK1070" s="210"/>
      <c r="AL1070" s="210"/>
      <c r="AM1070" s="210"/>
      <c r="AN1070" s="210"/>
      <c r="AO1070" s="210"/>
      <c r="AP1070" s="210"/>
      <c r="AQ1070" s="215" t="s">
        <v>2609</v>
      </c>
      <c r="AR1070" s="105"/>
      <c r="AS1070" s="105"/>
      <c r="AT1070" s="105"/>
      <c r="AU1070" s="105"/>
      <c r="AV1070" s="105"/>
      <c r="AW1070" s="105"/>
      <c r="AX1070" s="105"/>
      <c r="AY1070" s="105"/>
      <c r="AZ1070" s="105"/>
      <c r="BA1070" s="105"/>
      <c r="BB1070" s="218"/>
      <c r="BC1070" s="105"/>
      <c r="BD1070" s="250"/>
      <c r="BE1070" s="252" t="s">
        <v>2610</v>
      </c>
      <c r="BF1070" s="147" t="e">
        <f>VLOOKUP($A1070,#REF!,34,FALSE)</f>
        <v>#REF!</v>
      </c>
      <c r="BG1070" s="147" t="e">
        <f>VLOOKUP($A1070,#REF!,22,FALSE)</f>
        <v>#REF!</v>
      </c>
      <c r="BH1070" s="149"/>
    </row>
    <row r="1071" s="5" customFormat="1" ht="12.95" customHeight="1" spans="1:60">
      <c r="A1071" s="48" t="s">
        <v>2611</v>
      </c>
      <c r="B1071" s="38" t="e">
        <f>VLOOKUP($A1071,#REF!,34,FALSE)</f>
        <v>#REF!</v>
      </c>
      <c r="C1071" s="39" t="str">
        <f t="shared" si="178"/>
        <v>unused_DDR_XM3_B7B_CLK_P</v>
      </c>
      <c r="D1071" s="40" t="e">
        <f>IF(LEN(VLOOKUP($A1071,#REF!,8,FALSE)),LEFT(VLOOKUP($A1071,#REF!,8,FALSE),LEN(VLOOKUP($A1071,#REF!,8,FALSE))-2),"")</f>
        <v>#REF!</v>
      </c>
      <c r="E1071" s="41" t="e">
        <f>IF(LEN(VLOOKUP($A1071,#REF!,4,FALSE)),IF(INDEX(#REF!,MATCH($A1071,#REF!,0),1),LEFT(VLOOKUP($A1071,#REF!,4,FALSE),LEN(VLOOKUP($A1071,#REF!,4,FALSE))-2),CONCATENATE(LEFT(VLOOKUP($A1071,#REF!,4,FALSE),LEN(VLOOKUP($A1071,#REF!,4,FALSE))-2),"*")),"")</f>
        <v>#REF!</v>
      </c>
      <c r="F1071" s="42" t="e">
        <f>IF(LEN(VLOOKUP($A1071,#REF!,5,FALSE)),IF(INDEX(#REF!,MATCH($A1071,#REF!,0),2),LEFT(VLOOKUP($A1071,#REF!,5,FALSE),LEN(VLOOKUP($A1071,#REF!,5,FALSE))-2),CONCATENATE(LEFT(VLOOKUP($A1071,#REF!,5,FALSE),LEN(VLOOKUP($A1071,#REF!,5,FALSE))-2),"*")),"")</f>
        <v>#REF!</v>
      </c>
      <c r="G1071" s="42" t="e">
        <f>IF(LEN(VLOOKUP($A1071,#REF!,6,FALSE)),IF(INDEX(#REF!,MATCH($A1071,#REF!,0),3),LEFT(VLOOKUP($A1071,#REF!,6,FALSE),LEN(VLOOKUP($A1071,#REF!,6,FALSE))-2),CONCATENATE(LEFT(VLOOKUP($A1071,#REF!,6,FALSE),LEN(VLOOKUP($A1071,#REF!,6,FALSE))-2),"*")),"")</f>
        <v>#REF!</v>
      </c>
      <c r="H1071" s="43" t="e">
        <f>IF(LEN(VLOOKUP($A1071,#REF!,7,FALSE)),IF(INDEX(#REF!,MATCH($A1071,#REF!,0),4),LEFT(VLOOKUP($A1071,#REF!,7,FALSE),LEN(VLOOKUP($A1071,#REF!,7,FALSE))-2),CONCATENATE(LEFT(VLOOKUP($A1071,#REF!,7,FALSE),LEN(VLOOKUP($A1071,#REF!,7,FALSE))-2),"*")),"")</f>
        <v>#REF!</v>
      </c>
      <c r="I1071" s="54" t="e">
        <f>IF(LEN(VLOOKUP($A1071,#REF!,8,FALSE)),UPPER(RIGHT(VLOOKUP($A1071,#REF!,8,FALSE),1)),"")</f>
        <v>#REF!</v>
      </c>
      <c r="J1071" s="42" t="e">
        <f>IF(LEN(VLOOKUP($A1071,#REF!,4,FALSE)),UPPER(RIGHT(VLOOKUP($A1071,#REF!,4,FALSE),1)),"")</f>
        <v>#REF!</v>
      </c>
      <c r="K1071" s="42" t="e">
        <f>IF(LEN(VLOOKUP($A1071,#REF!,5,FALSE)),UPPER(RIGHT(VLOOKUP($A1071,#REF!,5,FALSE),1)),"")</f>
        <v>#REF!</v>
      </c>
      <c r="L1071" s="42" t="e">
        <f>IF(LEN(VLOOKUP($A1071,#REF!,6,FALSE)),UPPER(RIGHT(VLOOKUP($A1071,#REF!,6,FALSE),1)),"")</f>
        <v>#REF!</v>
      </c>
      <c r="M1071" s="43" t="e">
        <f>IF(LEN(VLOOKUP($A1071,#REF!,7,FALSE)),UPPER(RIGHT(VLOOKUP($A1071,#REF!,7,FALSE),1)),"")</f>
        <v>#REF!</v>
      </c>
      <c r="N1071" s="206"/>
      <c r="O1071" s="206"/>
      <c r="P1071" s="206"/>
      <c r="Q1071" s="206"/>
      <c r="R1071" s="206"/>
      <c r="S1071" s="63" t="e">
        <f>HLOOKUP("Device Tree Pin Name",#REF!,MATCH($A1071,#REF!,0),FALSE)</f>
        <v>#REF!</v>
      </c>
      <c r="T1071" s="47" t="e">
        <f>HLOOKUP("power rail",#REF!,MATCH($A1071,#REF!,0),FALSE)</f>
        <v>#REF!</v>
      </c>
      <c r="U1071" s="62" t="e">
        <f>HLOOKUP("Wake Capable",#REF!,MATCH($A1071,#REF!,0),FALSE)</f>
        <v>#REF!</v>
      </c>
      <c r="V1071" s="62" t="e">
        <f>HLOOKUP("Strap",#REF!,MATCH($A1071,#REF!,0),FALSE)</f>
        <v>#REF!</v>
      </c>
      <c r="W1071" s="62"/>
      <c r="X1071" s="62"/>
      <c r="Y1071" s="62"/>
      <c r="Z1071" s="47"/>
      <c r="AA1071" s="47" t="e">
        <f>HLOOKUP("Pad type",#REF!,MATCH($A1071,#REF!,0),FALSE)</f>
        <v>#REF!</v>
      </c>
      <c r="AB1071" s="63"/>
      <c r="AC1071" s="63" t="e">
        <f>HLOOKUP("POR Pin State",#REF!,MATCH($A1071,#REF!,0),FALSE)</f>
        <v>#REF!</v>
      </c>
      <c r="AD1071" s="207"/>
      <c r="AE1071" s="208"/>
      <c r="AF1071" s="208"/>
      <c r="AG1071" s="208"/>
      <c r="AH1071" s="209"/>
      <c r="AI1071" s="209"/>
      <c r="AJ1071" s="210"/>
      <c r="AK1071" s="210"/>
      <c r="AL1071" s="210"/>
      <c r="AM1071" s="210"/>
      <c r="AN1071" s="210"/>
      <c r="AO1071" s="210"/>
      <c r="AP1071" s="210"/>
      <c r="AQ1071" s="215" t="s">
        <v>2611</v>
      </c>
      <c r="AR1071" s="105"/>
      <c r="AS1071" s="105"/>
      <c r="AT1071" s="105"/>
      <c r="AU1071" s="105"/>
      <c r="AV1071" s="105"/>
      <c r="AW1071" s="105"/>
      <c r="AX1071" s="105"/>
      <c r="AY1071" s="105"/>
      <c r="AZ1071" s="105"/>
      <c r="BA1071" s="105"/>
      <c r="BB1071" s="218"/>
      <c r="BC1071" s="105"/>
      <c r="BD1071" s="250"/>
      <c r="BE1071" s="252" t="s">
        <v>2612</v>
      </c>
      <c r="BF1071" s="147" t="e">
        <f>VLOOKUP($A1071,#REF!,34,FALSE)</f>
        <v>#REF!</v>
      </c>
      <c r="BG1071" s="147" t="e">
        <f>VLOOKUP($A1071,#REF!,22,FALSE)</f>
        <v>#REF!</v>
      </c>
      <c r="BH1071" s="149"/>
    </row>
    <row r="1072" s="5" customFormat="1" ht="12.95" customHeight="1" spans="1:60">
      <c r="A1072" s="48" t="s">
        <v>2613</v>
      </c>
      <c r="B1072" s="38" t="e">
        <f>VLOOKUP($A1072,#REF!,34,FALSE)</f>
        <v>#REF!</v>
      </c>
      <c r="C1072" s="39" t="str">
        <f t="shared" si="178"/>
        <v>unused_DDR_XM3_B7B_CLK_N</v>
      </c>
      <c r="D1072" s="40" t="e">
        <f>IF(LEN(VLOOKUP($A1072,#REF!,8,FALSE)),LEFT(VLOOKUP($A1072,#REF!,8,FALSE),LEN(VLOOKUP($A1072,#REF!,8,FALSE))-2),"")</f>
        <v>#REF!</v>
      </c>
      <c r="E1072" s="41" t="e">
        <f>IF(LEN(VLOOKUP($A1072,#REF!,4,FALSE)),IF(INDEX(#REF!,MATCH($A1072,#REF!,0),1),LEFT(VLOOKUP($A1072,#REF!,4,FALSE),LEN(VLOOKUP($A1072,#REF!,4,FALSE))-2),CONCATENATE(LEFT(VLOOKUP($A1072,#REF!,4,FALSE),LEN(VLOOKUP($A1072,#REF!,4,FALSE))-2),"*")),"")</f>
        <v>#REF!</v>
      </c>
      <c r="F1072" s="42" t="e">
        <f>IF(LEN(VLOOKUP($A1072,#REF!,5,FALSE)),IF(INDEX(#REF!,MATCH($A1072,#REF!,0),2),LEFT(VLOOKUP($A1072,#REF!,5,FALSE),LEN(VLOOKUP($A1072,#REF!,5,FALSE))-2),CONCATENATE(LEFT(VLOOKUP($A1072,#REF!,5,FALSE),LEN(VLOOKUP($A1072,#REF!,5,FALSE))-2),"*")),"")</f>
        <v>#REF!</v>
      </c>
      <c r="G1072" s="42" t="e">
        <f>IF(LEN(VLOOKUP($A1072,#REF!,6,FALSE)),IF(INDEX(#REF!,MATCH($A1072,#REF!,0),3),LEFT(VLOOKUP($A1072,#REF!,6,FALSE),LEN(VLOOKUP($A1072,#REF!,6,FALSE))-2),CONCATENATE(LEFT(VLOOKUP($A1072,#REF!,6,FALSE),LEN(VLOOKUP($A1072,#REF!,6,FALSE))-2),"*")),"")</f>
        <v>#REF!</v>
      </c>
      <c r="H1072" s="43" t="e">
        <f>IF(LEN(VLOOKUP($A1072,#REF!,7,FALSE)),IF(INDEX(#REF!,MATCH($A1072,#REF!,0),4),LEFT(VLOOKUP($A1072,#REF!,7,FALSE),LEN(VLOOKUP($A1072,#REF!,7,FALSE))-2),CONCATENATE(LEFT(VLOOKUP($A1072,#REF!,7,FALSE),LEN(VLOOKUP($A1072,#REF!,7,FALSE))-2),"*")),"")</f>
        <v>#REF!</v>
      </c>
      <c r="I1072" s="54" t="e">
        <f>IF(LEN(VLOOKUP($A1072,#REF!,8,FALSE)),UPPER(RIGHT(VLOOKUP($A1072,#REF!,8,FALSE),1)),"")</f>
        <v>#REF!</v>
      </c>
      <c r="J1072" s="42" t="e">
        <f>IF(LEN(VLOOKUP($A1072,#REF!,4,FALSE)),UPPER(RIGHT(VLOOKUP($A1072,#REF!,4,FALSE),1)),"")</f>
        <v>#REF!</v>
      </c>
      <c r="K1072" s="42" t="e">
        <f>IF(LEN(VLOOKUP($A1072,#REF!,5,FALSE)),UPPER(RIGHT(VLOOKUP($A1072,#REF!,5,FALSE),1)),"")</f>
        <v>#REF!</v>
      </c>
      <c r="L1072" s="42" t="e">
        <f>IF(LEN(VLOOKUP($A1072,#REF!,6,FALSE)),UPPER(RIGHT(VLOOKUP($A1072,#REF!,6,FALSE),1)),"")</f>
        <v>#REF!</v>
      </c>
      <c r="M1072" s="43" t="e">
        <f>IF(LEN(VLOOKUP($A1072,#REF!,7,FALSE)),UPPER(RIGHT(VLOOKUP($A1072,#REF!,7,FALSE),1)),"")</f>
        <v>#REF!</v>
      </c>
      <c r="N1072" s="206"/>
      <c r="O1072" s="206"/>
      <c r="P1072" s="206"/>
      <c r="Q1072" s="206"/>
      <c r="R1072" s="206"/>
      <c r="S1072" s="63" t="e">
        <f>HLOOKUP("Device Tree Pin Name",#REF!,MATCH($A1072,#REF!,0),FALSE)</f>
        <v>#REF!</v>
      </c>
      <c r="T1072" s="47" t="e">
        <f>HLOOKUP("power rail",#REF!,MATCH($A1072,#REF!,0),FALSE)</f>
        <v>#REF!</v>
      </c>
      <c r="U1072" s="62" t="e">
        <f>HLOOKUP("Wake Capable",#REF!,MATCH($A1072,#REF!,0),FALSE)</f>
        <v>#REF!</v>
      </c>
      <c r="V1072" s="62" t="e">
        <f>HLOOKUP("Strap",#REF!,MATCH($A1072,#REF!,0),FALSE)</f>
        <v>#REF!</v>
      </c>
      <c r="W1072" s="62"/>
      <c r="X1072" s="62"/>
      <c r="Y1072" s="62"/>
      <c r="Z1072" s="47"/>
      <c r="AA1072" s="47" t="e">
        <f>HLOOKUP("Pad type",#REF!,MATCH($A1072,#REF!,0),FALSE)</f>
        <v>#REF!</v>
      </c>
      <c r="AB1072" s="63"/>
      <c r="AC1072" s="63" t="e">
        <f>HLOOKUP("POR Pin State",#REF!,MATCH($A1072,#REF!,0),FALSE)</f>
        <v>#REF!</v>
      </c>
      <c r="AD1072" s="207"/>
      <c r="AE1072" s="208"/>
      <c r="AF1072" s="208"/>
      <c r="AG1072" s="208"/>
      <c r="AH1072" s="209"/>
      <c r="AI1072" s="209"/>
      <c r="AJ1072" s="210"/>
      <c r="AK1072" s="210"/>
      <c r="AL1072" s="210"/>
      <c r="AM1072" s="210"/>
      <c r="AN1072" s="210"/>
      <c r="AO1072" s="210"/>
      <c r="AP1072" s="210"/>
      <c r="AQ1072" s="215" t="s">
        <v>2613</v>
      </c>
      <c r="AR1072" s="105"/>
      <c r="AS1072" s="105"/>
      <c r="AT1072" s="105"/>
      <c r="AU1072" s="105"/>
      <c r="AV1072" s="105"/>
      <c r="AW1072" s="105"/>
      <c r="AX1072" s="105"/>
      <c r="AY1072" s="105"/>
      <c r="AZ1072" s="105"/>
      <c r="BA1072" s="105"/>
      <c r="BB1072" s="218"/>
      <c r="BC1072" s="105"/>
      <c r="BD1072" s="250"/>
      <c r="BE1072" s="252" t="s">
        <v>2614</v>
      </c>
      <c r="BF1072" s="147" t="e">
        <f>VLOOKUP($A1072,#REF!,34,FALSE)</f>
        <v>#REF!</v>
      </c>
      <c r="BG1072" s="147" t="e">
        <f>VLOOKUP($A1072,#REF!,22,FALSE)</f>
        <v>#REF!</v>
      </c>
      <c r="BH1072" s="149"/>
    </row>
    <row r="1073" s="5" customFormat="1" ht="12.95" customHeight="1" spans="1:60">
      <c r="A1073" s="48" t="s">
        <v>2615</v>
      </c>
      <c r="B1073" s="38" t="e">
        <f>VLOOKUP($A1073,#REF!,34,FALSE)</f>
        <v>#REF!</v>
      </c>
      <c r="C1073" s="39" t="str">
        <f t="shared" ref="C1073:C1101" si="179">CONCATENATE("unused_",A1073)</f>
        <v>unused_DDR_XM3_B8D0</v>
      </c>
      <c r="D1073" s="40" t="e">
        <f>IF(LEN(VLOOKUP($A1073,#REF!,8,FALSE)),LEFT(VLOOKUP($A1073,#REF!,8,FALSE),LEN(VLOOKUP($A1073,#REF!,8,FALSE))-2),"")</f>
        <v>#REF!</v>
      </c>
      <c r="E1073" s="41" t="e">
        <f>IF(LEN(VLOOKUP($A1073,#REF!,4,FALSE)),IF(INDEX(#REF!,MATCH($A1073,#REF!,0),1),LEFT(VLOOKUP($A1073,#REF!,4,FALSE),LEN(VLOOKUP($A1073,#REF!,4,FALSE))-2),CONCATENATE(LEFT(VLOOKUP($A1073,#REF!,4,FALSE),LEN(VLOOKUP($A1073,#REF!,4,FALSE))-2),"*")),"")</f>
        <v>#REF!</v>
      </c>
      <c r="F1073" s="42" t="e">
        <f>IF(LEN(VLOOKUP($A1073,#REF!,5,FALSE)),IF(INDEX(#REF!,MATCH($A1073,#REF!,0),2),LEFT(VLOOKUP($A1073,#REF!,5,FALSE),LEN(VLOOKUP($A1073,#REF!,5,FALSE))-2),CONCATENATE(LEFT(VLOOKUP($A1073,#REF!,5,FALSE),LEN(VLOOKUP($A1073,#REF!,5,FALSE))-2),"*")),"")</f>
        <v>#REF!</v>
      </c>
      <c r="G1073" s="42" t="e">
        <f>IF(LEN(VLOOKUP($A1073,#REF!,6,FALSE)),IF(INDEX(#REF!,MATCH($A1073,#REF!,0),3),LEFT(VLOOKUP($A1073,#REF!,6,FALSE),LEN(VLOOKUP($A1073,#REF!,6,FALSE))-2),CONCATENATE(LEFT(VLOOKUP($A1073,#REF!,6,FALSE),LEN(VLOOKUP($A1073,#REF!,6,FALSE))-2),"*")),"")</f>
        <v>#REF!</v>
      </c>
      <c r="H1073" s="43" t="e">
        <f>IF(LEN(VLOOKUP($A1073,#REF!,7,FALSE)),IF(INDEX(#REF!,MATCH($A1073,#REF!,0),4),LEFT(VLOOKUP($A1073,#REF!,7,FALSE),LEN(VLOOKUP($A1073,#REF!,7,FALSE))-2),CONCATENATE(LEFT(VLOOKUP($A1073,#REF!,7,FALSE),LEN(VLOOKUP($A1073,#REF!,7,FALSE))-2),"*")),"")</f>
        <v>#REF!</v>
      </c>
      <c r="I1073" s="54" t="e">
        <f>IF(LEN(VLOOKUP($A1073,#REF!,8,FALSE)),UPPER(RIGHT(VLOOKUP($A1073,#REF!,8,FALSE),1)),"")</f>
        <v>#REF!</v>
      </c>
      <c r="J1073" s="42" t="e">
        <f>IF(LEN(VLOOKUP($A1073,#REF!,4,FALSE)),UPPER(RIGHT(VLOOKUP($A1073,#REF!,4,FALSE),1)),"")</f>
        <v>#REF!</v>
      </c>
      <c r="K1073" s="42" t="e">
        <f>IF(LEN(VLOOKUP($A1073,#REF!,5,FALSE)),UPPER(RIGHT(VLOOKUP($A1073,#REF!,5,FALSE),1)),"")</f>
        <v>#REF!</v>
      </c>
      <c r="L1073" s="42" t="e">
        <f>IF(LEN(VLOOKUP($A1073,#REF!,6,FALSE)),UPPER(RIGHT(VLOOKUP($A1073,#REF!,6,FALSE),1)),"")</f>
        <v>#REF!</v>
      </c>
      <c r="M1073" s="43" t="e">
        <f>IF(LEN(VLOOKUP($A1073,#REF!,7,FALSE)),UPPER(RIGHT(VLOOKUP($A1073,#REF!,7,FALSE),1)),"")</f>
        <v>#REF!</v>
      </c>
      <c r="N1073" s="206"/>
      <c r="O1073" s="206"/>
      <c r="P1073" s="206"/>
      <c r="Q1073" s="206"/>
      <c r="R1073" s="206"/>
      <c r="S1073" s="63" t="e">
        <f>HLOOKUP("Device Tree Pin Name",#REF!,MATCH($A1073,#REF!,0),FALSE)</f>
        <v>#REF!</v>
      </c>
      <c r="T1073" s="47" t="e">
        <f>HLOOKUP("power rail",#REF!,MATCH($A1073,#REF!,0),FALSE)</f>
        <v>#REF!</v>
      </c>
      <c r="U1073" s="62" t="e">
        <f>HLOOKUP("Wake Capable",#REF!,MATCH($A1073,#REF!,0),FALSE)</f>
        <v>#REF!</v>
      </c>
      <c r="V1073" s="62" t="e">
        <f>HLOOKUP("Strap",#REF!,MATCH($A1073,#REF!,0),FALSE)</f>
        <v>#REF!</v>
      </c>
      <c r="W1073" s="62"/>
      <c r="X1073" s="62"/>
      <c r="Y1073" s="62"/>
      <c r="Z1073" s="47"/>
      <c r="AA1073" s="47" t="e">
        <f>HLOOKUP("Pad type",#REF!,MATCH($A1073,#REF!,0),FALSE)</f>
        <v>#REF!</v>
      </c>
      <c r="AB1073" s="63"/>
      <c r="AC1073" s="63" t="e">
        <f>HLOOKUP("POR Pin State",#REF!,MATCH($A1073,#REF!,0),FALSE)</f>
        <v>#REF!</v>
      </c>
      <c r="AD1073" s="207"/>
      <c r="AE1073" s="208"/>
      <c r="AF1073" s="208"/>
      <c r="AG1073" s="208"/>
      <c r="AH1073" s="209"/>
      <c r="AI1073" s="209"/>
      <c r="AJ1073" s="210"/>
      <c r="AK1073" s="210"/>
      <c r="AL1073" s="210"/>
      <c r="AM1073" s="210"/>
      <c r="AN1073" s="210"/>
      <c r="AO1073" s="210"/>
      <c r="AP1073" s="210"/>
      <c r="AQ1073" s="215" t="s">
        <v>2616</v>
      </c>
      <c r="AR1073" s="105"/>
      <c r="AS1073" s="105"/>
      <c r="AT1073" s="105"/>
      <c r="AU1073" s="105"/>
      <c r="AV1073" s="105"/>
      <c r="AW1073" s="105"/>
      <c r="AX1073" s="105"/>
      <c r="AY1073" s="105"/>
      <c r="AZ1073" s="105"/>
      <c r="BA1073" s="105"/>
      <c r="BB1073" s="218"/>
      <c r="BC1073" s="105"/>
      <c r="BD1073" s="250"/>
      <c r="BE1073" s="252" t="s">
        <v>2617</v>
      </c>
      <c r="BF1073" s="147" t="e">
        <f>VLOOKUP($A1073,#REF!,34,FALSE)</f>
        <v>#REF!</v>
      </c>
      <c r="BG1073" s="147" t="e">
        <f>VLOOKUP($A1073,#REF!,22,FALSE)</f>
        <v>#REF!</v>
      </c>
      <c r="BH1073" s="149"/>
    </row>
    <row r="1074" s="5" customFormat="1" ht="12.95" customHeight="1" spans="1:60">
      <c r="A1074" s="48" t="s">
        <v>2618</v>
      </c>
      <c r="B1074" s="38" t="e">
        <f>VLOOKUP($A1074,#REF!,34,FALSE)</f>
        <v>#REF!</v>
      </c>
      <c r="C1074" s="39" t="str">
        <f t="shared" si="179"/>
        <v>unused_DDR_XM3_B8D1</v>
      </c>
      <c r="D1074" s="40" t="e">
        <f>IF(LEN(VLOOKUP($A1074,#REF!,8,FALSE)),LEFT(VLOOKUP($A1074,#REF!,8,FALSE),LEN(VLOOKUP($A1074,#REF!,8,FALSE))-2),"")</f>
        <v>#REF!</v>
      </c>
      <c r="E1074" s="41" t="e">
        <f>IF(LEN(VLOOKUP($A1074,#REF!,4,FALSE)),IF(INDEX(#REF!,MATCH($A1074,#REF!,0),1),LEFT(VLOOKUP($A1074,#REF!,4,FALSE),LEN(VLOOKUP($A1074,#REF!,4,FALSE))-2),CONCATENATE(LEFT(VLOOKUP($A1074,#REF!,4,FALSE),LEN(VLOOKUP($A1074,#REF!,4,FALSE))-2),"*")),"")</f>
        <v>#REF!</v>
      </c>
      <c r="F1074" s="42" t="e">
        <f>IF(LEN(VLOOKUP($A1074,#REF!,5,FALSE)),IF(INDEX(#REF!,MATCH($A1074,#REF!,0),2),LEFT(VLOOKUP($A1074,#REF!,5,FALSE),LEN(VLOOKUP($A1074,#REF!,5,FALSE))-2),CONCATENATE(LEFT(VLOOKUP($A1074,#REF!,5,FALSE),LEN(VLOOKUP($A1074,#REF!,5,FALSE))-2),"*")),"")</f>
        <v>#REF!</v>
      </c>
      <c r="G1074" s="42" t="e">
        <f>IF(LEN(VLOOKUP($A1074,#REF!,6,FALSE)),IF(INDEX(#REF!,MATCH($A1074,#REF!,0),3),LEFT(VLOOKUP($A1074,#REF!,6,FALSE),LEN(VLOOKUP($A1074,#REF!,6,FALSE))-2),CONCATENATE(LEFT(VLOOKUP($A1074,#REF!,6,FALSE),LEN(VLOOKUP($A1074,#REF!,6,FALSE))-2),"*")),"")</f>
        <v>#REF!</v>
      </c>
      <c r="H1074" s="43" t="e">
        <f>IF(LEN(VLOOKUP($A1074,#REF!,7,FALSE)),IF(INDEX(#REF!,MATCH($A1074,#REF!,0),4),LEFT(VLOOKUP($A1074,#REF!,7,FALSE),LEN(VLOOKUP($A1074,#REF!,7,FALSE))-2),CONCATENATE(LEFT(VLOOKUP($A1074,#REF!,7,FALSE),LEN(VLOOKUP($A1074,#REF!,7,FALSE))-2),"*")),"")</f>
        <v>#REF!</v>
      </c>
      <c r="I1074" s="54" t="e">
        <f>IF(LEN(VLOOKUP($A1074,#REF!,8,FALSE)),UPPER(RIGHT(VLOOKUP($A1074,#REF!,8,FALSE),1)),"")</f>
        <v>#REF!</v>
      </c>
      <c r="J1074" s="42" t="e">
        <f>IF(LEN(VLOOKUP($A1074,#REF!,4,FALSE)),UPPER(RIGHT(VLOOKUP($A1074,#REF!,4,FALSE),1)),"")</f>
        <v>#REF!</v>
      </c>
      <c r="K1074" s="42" t="e">
        <f>IF(LEN(VLOOKUP($A1074,#REF!,5,FALSE)),UPPER(RIGHT(VLOOKUP($A1074,#REF!,5,FALSE),1)),"")</f>
        <v>#REF!</v>
      </c>
      <c r="L1074" s="42" t="e">
        <f>IF(LEN(VLOOKUP($A1074,#REF!,6,FALSE)),UPPER(RIGHT(VLOOKUP($A1074,#REF!,6,FALSE),1)),"")</f>
        <v>#REF!</v>
      </c>
      <c r="M1074" s="43" t="e">
        <f>IF(LEN(VLOOKUP($A1074,#REF!,7,FALSE)),UPPER(RIGHT(VLOOKUP($A1074,#REF!,7,FALSE),1)),"")</f>
        <v>#REF!</v>
      </c>
      <c r="N1074" s="206"/>
      <c r="O1074" s="206"/>
      <c r="P1074" s="206"/>
      <c r="Q1074" s="206"/>
      <c r="R1074" s="206"/>
      <c r="S1074" s="63" t="e">
        <f>HLOOKUP("Device Tree Pin Name",#REF!,MATCH($A1074,#REF!,0),FALSE)</f>
        <v>#REF!</v>
      </c>
      <c r="T1074" s="47" t="e">
        <f>HLOOKUP("power rail",#REF!,MATCH($A1074,#REF!,0),FALSE)</f>
        <v>#REF!</v>
      </c>
      <c r="U1074" s="62" t="e">
        <f>HLOOKUP("Wake Capable",#REF!,MATCH($A1074,#REF!,0),FALSE)</f>
        <v>#REF!</v>
      </c>
      <c r="V1074" s="62" t="e">
        <f>HLOOKUP("Strap",#REF!,MATCH($A1074,#REF!,0),FALSE)</f>
        <v>#REF!</v>
      </c>
      <c r="W1074" s="62"/>
      <c r="X1074" s="62"/>
      <c r="Y1074" s="62"/>
      <c r="Z1074" s="47"/>
      <c r="AA1074" s="47" t="e">
        <f>HLOOKUP("Pad type",#REF!,MATCH($A1074,#REF!,0),FALSE)</f>
        <v>#REF!</v>
      </c>
      <c r="AB1074" s="63"/>
      <c r="AC1074" s="63" t="e">
        <f>HLOOKUP("POR Pin State",#REF!,MATCH($A1074,#REF!,0),FALSE)</f>
        <v>#REF!</v>
      </c>
      <c r="AD1074" s="207"/>
      <c r="AE1074" s="208"/>
      <c r="AF1074" s="208"/>
      <c r="AG1074" s="208"/>
      <c r="AH1074" s="209"/>
      <c r="AI1074" s="209"/>
      <c r="AJ1074" s="210"/>
      <c r="AK1074" s="210"/>
      <c r="AL1074" s="210"/>
      <c r="AM1074" s="210"/>
      <c r="AN1074" s="210"/>
      <c r="AO1074" s="210"/>
      <c r="AP1074" s="210"/>
      <c r="AQ1074" s="215" t="s">
        <v>2619</v>
      </c>
      <c r="AR1074" s="105"/>
      <c r="AS1074" s="105"/>
      <c r="AT1074" s="105"/>
      <c r="AU1074" s="105"/>
      <c r="AV1074" s="105"/>
      <c r="AW1074" s="105"/>
      <c r="AX1074" s="105"/>
      <c r="AY1074" s="105"/>
      <c r="AZ1074" s="105"/>
      <c r="BA1074" s="105"/>
      <c r="BB1074" s="218"/>
      <c r="BC1074" s="105"/>
      <c r="BD1074" s="250"/>
      <c r="BE1074" s="252" t="s">
        <v>2620</v>
      </c>
      <c r="BF1074" s="147" t="e">
        <f>VLOOKUP($A1074,#REF!,34,FALSE)</f>
        <v>#REF!</v>
      </c>
      <c r="BG1074" s="147" t="e">
        <f>VLOOKUP($A1074,#REF!,22,FALSE)</f>
        <v>#REF!</v>
      </c>
      <c r="BH1074" s="149"/>
    </row>
    <row r="1075" s="5" customFormat="1" ht="12.95" customHeight="1" spans="1:60">
      <c r="A1075" s="48" t="s">
        <v>2621</v>
      </c>
      <c r="B1075" s="38" t="e">
        <f>VLOOKUP($A1075,#REF!,34,FALSE)</f>
        <v>#REF!</v>
      </c>
      <c r="C1075" s="39" t="str">
        <f t="shared" si="179"/>
        <v>unused_DDR_XM3_B8D2</v>
      </c>
      <c r="D1075" s="40" t="e">
        <f>IF(LEN(VLOOKUP($A1075,#REF!,8,FALSE)),LEFT(VLOOKUP($A1075,#REF!,8,FALSE),LEN(VLOOKUP($A1075,#REF!,8,FALSE))-2),"")</f>
        <v>#REF!</v>
      </c>
      <c r="E1075" s="41" t="e">
        <f>IF(LEN(VLOOKUP($A1075,#REF!,4,FALSE)),IF(INDEX(#REF!,MATCH($A1075,#REF!,0),1),LEFT(VLOOKUP($A1075,#REF!,4,FALSE),LEN(VLOOKUP($A1075,#REF!,4,FALSE))-2),CONCATENATE(LEFT(VLOOKUP($A1075,#REF!,4,FALSE),LEN(VLOOKUP($A1075,#REF!,4,FALSE))-2),"*")),"")</f>
        <v>#REF!</v>
      </c>
      <c r="F1075" s="42" t="e">
        <f>IF(LEN(VLOOKUP($A1075,#REF!,5,FALSE)),IF(INDEX(#REF!,MATCH($A1075,#REF!,0),2),LEFT(VLOOKUP($A1075,#REF!,5,FALSE),LEN(VLOOKUP($A1075,#REF!,5,FALSE))-2),CONCATENATE(LEFT(VLOOKUP($A1075,#REF!,5,FALSE),LEN(VLOOKUP($A1075,#REF!,5,FALSE))-2),"*")),"")</f>
        <v>#REF!</v>
      </c>
      <c r="G1075" s="42" t="e">
        <f>IF(LEN(VLOOKUP($A1075,#REF!,6,FALSE)),IF(INDEX(#REF!,MATCH($A1075,#REF!,0),3),LEFT(VLOOKUP($A1075,#REF!,6,FALSE),LEN(VLOOKUP($A1075,#REF!,6,FALSE))-2),CONCATENATE(LEFT(VLOOKUP($A1075,#REF!,6,FALSE),LEN(VLOOKUP($A1075,#REF!,6,FALSE))-2),"*")),"")</f>
        <v>#REF!</v>
      </c>
      <c r="H1075" s="43" t="e">
        <f>IF(LEN(VLOOKUP($A1075,#REF!,7,FALSE)),IF(INDEX(#REF!,MATCH($A1075,#REF!,0),4),LEFT(VLOOKUP($A1075,#REF!,7,FALSE),LEN(VLOOKUP($A1075,#REF!,7,FALSE))-2),CONCATENATE(LEFT(VLOOKUP($A1075,#REF!,7,FALSE),LEN(VLOOKUP($A1075,#REF!,7,FALSE))-2),"*")),"")</f>
        <v>#REF!</v>
      </c>
      <c r="I1075" s="54" t="e">
        <f>IF(LEN(VLOOKUP($A1075,#REF!,8,FALSE)),UPPER(RIGHT(VLOOKUP($A1075,#REF!,8,FALSE),1)),"")</f>
        <v>#REF!</v>
      </c>
      <c r="J1075" s="42" t="e">
        <f>IF(LEN(VLOOKUP($A1075,#REF!,4,FALSE)),UPPER(RIGHT(VLOOKUP($A1075,#REF!,4,FALSE),1)),"")</f>
        <v>#REF!</v>
      </c>
      <c r="K1075" s="42" t="e">
        <f>IF(LEN(VLOOKUP($A1075,#REF!,5,FALSE)),UPPER(RIGHT(VLOOKUP($A1075,#REF!,5,FALSE),1)),"")</f>
        <v>#REF!</v>
      </c>
      <c r="L1075" s="42" t="e">
        <f>IF(LEN(VLOOKUP($A1075,#REF!,6,FALSE)),UPPER(RIGHT(VLOOKUP($A1075,#REF!,6,FALSE),1)),"")</f>
        <v>#REF!</v>
      </c>
      <c r="M1075" s="43" t="e">
        <f>IF(LEN(VLOOKUP($A1075,#REF!,7,FALSE)),UPPER(RIGHT(VLOOKUP($A1075,#REF!,7,FALSE),1)),"")</f>
        <v>#REF!</v>
      </c>
      <c r="N1075" s="206"/>
      <c r="O1075" s="206"/>
      <c r="P1075" s="206"/>
      <c r="Q1075" s="206"/>
      <c r="R1075" s="206"/>
      <c r="S1075" s="63" t="e">
        <f>HLOOKUP("Device Tree Pin Name",#REF!,MATCH($A1075,#REF!,0),FALSE)</f>
        <v>#REF!</v>
      </c>
      <c r="T1075" s="47" t="e">
        <f>HLOOKUP("power rail",#REF!,MATCH($A1075,#REF!,0),FALSE)</f>
        <v>#REF!</v>
      </c>
      <c r="U1075" s="62" t="e">
        <f>HLOOKUP("Wake Capable",#REF!,MATCH($A1075,#REF!,0),FALSE)</f>
        <v>#REF!</v>
      </c>
      <c r="V1075" s="62" t="e">
        <f>HLOOKUP("Strap",#REF!,MATCH($A1075,#REF!,0),FALSE)</f>
        <v>#REF!</v>
      </c>
      <c r="W1075" s="62"/>
      <c r="X1075" s="62"/>
      <c r="Y1075" s="62"/>
      <c r="Z1075" s="47"/>
      <c r="AA1075" s="47" t="e">
        <f>HLOOKUP("Pad type",#REF!,MATCH($A1075,#REF!,0),FALSE)</f>
        <v>#REF!</v>
      </c>
      <c r="AB1075" s="63"/>
      <c r="AC1075" s="63" t="e">
        <f>HLOOKUP("POR Pin State",#REF!,MATCH($A1075,#REF!,0),FALSE)</f>
        <v>#REF!</v>
      </c>
      <c r="AD1075" s="207"/>
      <c r="AE1075" s="208"/>
      <c r="AF1075" s="208"/>
      <c r="AG1075" s="208"/>
      <c r="AH1075" s="209"/>
      <c r="AI1075" s="209"/>
      <c r="AJ1075" s="210"/>
      <c r="AK1075" s="210"/>
      <c r="AL1075" s="210"/>
      <c r="AM1075" s="210"/>
      <c r="AN1075" s="210"/>
      <c r="AO1075" s="210"/>
      <c r="AP1075" s="210"/>
      <c r="AQ1075" s="215" t="s">
        <v>2622</v>
      </c>
      <c r="AR1075" s="105"/>
      <c r="AS1075" s="105"/>
      <c r="AT1075" s="105"/>
      <c r="AU1075" s="105"/>
      <c r="AV1075" s="105"/>
      <c r="AW1075" s="105"/>
      <c r="AX1075" s="105"/>
      <c r="AY1075" s="105"/>
      <c r="AZ1075" s="105"/>
      <c r="BA1075" s="105"/>
      <c r="BB1075" s="218"/>
      <c r="BC1075" s="105"/>
      <c r="BD1075" s="250"/>
      <c r="BE1075" s="252" t="s">
        <v>2623</v>
      </c>
      <c r="BF1075" s="147" t="e">
        <f>VLOOKUP($A1075,#REF!,34,FALSE)</f>
        <v>#REF!</v>
      </c>
      <c r="BG1075" s="147" t="e">
        <f>VLOOKUP($A1075,#REF!,22,FALSE)</f>
        <v>#REF!</v>
      </c>
      <c r="BH1075" s="149"/>
    </row>
    <row r="1076" s="5" customFormat="1" ht="12.95" customHeight="1" spans="1:60">
      <c r="A1076" s="48" t="s">
        <v>2624</v>
      </c>
      <c r="B1076" s="38" t="e">
        <f>VLOOKUP($A1076,#REF!,34,FALSE)</f>
        <v>#REF!</v>
      </c>
      <c r="C1076" s="39" t="str">
        <f t="shared" si="179"/>
        <v>unused_DDR_XM3_B8D3</v>
      </c>
      <c r="D1076" s="40" t="e">
        <f>IF(LEN(VLOOKUP($A1076,#REF!,8,FALSE)),LEFT(VLOOKUP($A1076,#REF!,8,FALSE),LEN(VLOOKUP($A1076,#REF!,8,FALSE))-2),"")</f>
        <v>#REF!</v>
      </c>
      <c r="E1076" s="41" t="e">
        <f>IF(LEN(VLOOKUP($A1076,#REF!,4,FALSE)),IF(INDEX(#REF!,MATCH($A1076,#REF!,0),1),LEFT(VLOOKUP($A1076,#REF!,4,FALSE),LEN(VLOOKUP($A1076,#REF!,4,FALSE))-2),CONCATENATE(LEFT(VLOOKUP($A1076,#REF!,4,FALSE),LEN(VLOOKUP($A1076,#REF!,4,FALSE))-2),"*")),"")</f>
        <v>#REF!</v>
      </c>
      <c r="F1076" s="42" t="e">
        <f>IF(LEN(VLOOKUP($A1076,#REF!,5,FALSE)),IF(INDEX(#REF!,MATCH($A1076,#REF!,0),2),LEFT(VLOOKUP($A1076,#REF!,5,FALSE),LEN(VLOOKUP($A1076,#REF!,5,FALSE))-2),CONCATENATE(LEFT(VLOOKUP($A1076,#REF!,5,FALSE),LEN(VLOOKUP($A1076,#REF!,5,FALSE))-2),"*")),"")</f>
        <v>#REF!</v>
      </c>
      <c r="G1076" s="42" t="e">
        <f>IF(LEN(VLOOKUP($A1076,#REF!,6,FALSE)),IF(INDEX(#REF!,MATCH($A1076,#REF!,0),3),LEFT(VLOOKUP($A1076,#REF!,6,FALSE),LEN(VLOOKUP($A1076,#REF!,6,FALSE))-2),CONCATENATE(LEFT(VLOOKUP($A1076,#REF!,6,FALSE),LEN(VLOOKUP($A1076,#REF!,6,FALSE))-2),"*")),"")</f>
        <v>#REF!</v>
      </c>
      <c r="H1076" s="43" t="e">
        <f>IF(LEN(VLOOKUP($A1076,#REF!,7,FALSE)),IF(INDEX(#REF!,MATCH($A1076,#REF!,0),4),LEFT(VLOOKUP($A1076,#REF!,7,FALSE),LEN(VLOOKUP($A1076,#REF!,7,FALSE))-2),CONCATENATE(LEFT(VLOOKUP($A1076,#REF!,7,FALSE),LEN(VLOOKUP($A1076,#REF!,7,FALSE))-2),"*")),"")</f>
        <v>#REF!</v>
      </c>
      <c r="I1076" s="54" t="e">
        <f>IF(LEN(VLOOKUP($A1076,#REF!,8,FALSE)),UPPER(RIGHT(VLOOKUP($A1076,#REF!,8,FALSE),1)),"")</f>
        <v>#REF!</v>
      </c>
      <c r="J1076" s="42" t="e">
        <f>IF(LEN(VLOOKUP($A1076,#REF!,4,FALSE)),UPPER(RIGHT(VLOOKUP($A1076,#REF!,4,FALSE),1)),"")</f>
        <v>#REF!</v>
      </c>
      <c r="K1076" s="42" t="e">
        <f>IF(LEN(VLOOKUP($A1076,#REF!,5,FALSE)),UPPER(RIGHT(VLOOKUP($A1076,#REF!,5,FALSE),1)),"")</f>
        <v>#REF!</v>
      </c>
      <c r="L1076" s="42" t="e">
        <f>IF(LEN(VLOOKUP($A1076,#REF!,6,FALSE)),UPPER(RIGHT(VLOOKUP($A1076,#REF!,6,FALSE),1)),"")</f>
        <v>#REF!</v>
      </c>
      <c r="M1076" s="43" t="e">
        <f>IF(LEN(VLOOKUP($A1076,#REF!,7,FALSE)),UPPER(RIGHT(VLOOKUP($A1076,#REF!,7,FALSE),1)),"")</f>
        <v>#REF!</v>
      </c>
      <c r="N1076" s="206"/>
      <c r="O1076" s="206"/>
      <c r="P1076" s="206"/>
      <c r="Q1076" s="206"/>
      <c r="R1076" s="206"/>
      <c r="S1076" s="63" t="e">
        <f>HLOOKUP("Device Tree Pin Name",#REF!,MATCH($A1076,#REF!,0),FALSE)</f>
        <v>#REF!</v>
      </c>
      <c r="T1076" s="47" t="e">
        <f>HLOOKUP("power rail",#REF!,MATCH($A1076,#REF!,0),FALSE)</f>
        <v>#REF!</v>
      </c>
      <c r="U1076" s="62" t="e">
        <f>HLOOKUP("Wake Capable",#REF!,MATCH($A1076,#REF!,0),FALSE)</f>
        <v>#REF!</v>
      </c>
      <c r="V1076" s="62" t="e">
        <f>HLOOKUP("Strap",#REF!,MATCH($A1076,#REF!,0),FALSE)</f>
        <v>#REF!</v>
      </c>
      <c r="W1076" s="62"/>
      <c r="X1076" s="62"/>
      <c r="Y1076" s="62"/>
      <c r="Z1076" s="47"/>
      <c r="AA1076" s="47" t="e">
        <f>HLOOKUP("Pad type",#REF!,MATCH($A1076,#REF!,0),FALSE)</f>
        <v>#REF!</v>
      </c>
      <c r="AB1076" s="63"/>
      <c r="AC1076" s="63" t="e">
        <f>HLOOKUP("POR Pin State",#REF!,MATCH($A1076,#REF!,0),FALSE)</f>
        <v>#REF!</v>
      </c>
      <c r="AD1076" s="207"/>
      <c r="AE1076" s="208"/>
      <c r="AF1076" s="208"/>
      <c r="AG1076" s="208"/>
      <c r="AH1076" s="209"/>
      <c r="AI1076" s="209"/>
      <c r="AJ1076" s="210"/>
      <c r="AK1076" s="210"/>
      <c r="AL1076" s="210"/>
      <c r="AM1076" s="210"/>
      <c r="AN1076" s="210"/>
      <c r="AO1076" s="210"/>
      <c r="AP1076" s="210"/>
      <c r="AQ1076" s="215" t="s">
        <v>2625</v>
      </c>
      <c r="AR1076" s="105"/>
      <c r="AS1076" s="105"/>
      <c r="AT1076" s="105"/>
      <c r="AU1076" s="105"/>
      <c r="AV1076" s="105"/>
      <c r="AW1076" s="105"/>
      <c r="AX1076" s="105"/>
      <c r="AY1076" s="105"/>
      <c r="AZ1076" s="105"/>
      <c r="BA1076" s="105"/>
      <c r="BB1076" s="218"/>
      <c r="BC1076" s="105"/>
      <c r="BD1076" s="250"/>
      <c r="BE1076" s="252" t="s">
        <v>2626</v>
      </c>
      <c r="BF1076" s="147" t="e">
        <f>VLOOKUP($A1076,#REF!,34,FALSE)</f>
        <v>#REF!</v>
      </c>
      <c r="BG1076" s="147" t="e">
        <f>VLOOKUP($A1076,#REF!,22,FALSE)</f>
        <v>#REF!</v>
      </c>
      <c r="BH1076" s="149"/>
    </row>
    <row r="1077" s="5" customFormat="1" ht="12.95" customHeight="1" spans="1:60">
      <c r="A1077" s="48" t="s">
        <v>2627</v>
      </c>
      <c r="B1077" s="38" t="e">
        <f>VLOOKUP($A1077,#REF!,34,FALSE)</f>
        <v>#REF!</v>
      </c>
      <c r="C1077" s="39" t="str">
        <f t="shared" si="179"/>
        <v>unused_DDR_XM3_B8D4</v>
      </c>
      <c r="D1077" s="40" t="e">
        <f>IF(LEN(VLOOKUP($A1077,#REF!,8,FALSE)),LEFT(VLOOKUP($A1077,#REF!,8,FALSE),LEN(VLOOKUP($A1077,#REF!,8,FALSE))-2),"")</f>
        <v>#REF!</v>
      </c>
      <c r="E1077" s="41" t="e">
        <f>IF(LEN(VLOOKUP($A1077,#REF!,4,FALSE)),IF(INDEX(#REF!,MATCH($A1077,#REF!,0),1),LEFT(VLOOKUP($A1077,#REF!,4,FALSE),LEN(VLOOKUP($A1077,#REF!,4,FALSE))-2),CONCATENATE(LEFT(VLOOKUP($A1077,#REF!,4,FALSE),LEN(VLOOKUP($A1077,#REF!,4,FALSE))-2),"*")),"")</f>
        <v>#REF!</v>
      </c>
      <c r="F1077" s="42" t="e">
        <f>IF(LEN(VLOOKUP($A1077,#REF!,5,FALSE)),IF(INDEX(#REF!,MATCH($A1077,#REF!,0),2),LEFT(VLOOKUP($A1077,#REF!,5,FALSE),LEN(VLOOKUP($A1077,#REF!,5,FALSE))-2),CONCATENATE(LEFT(VLOOKUP($A1077,#REF!,5,FALSE),LEN(VLOOKUP($A1077,#REF!,5,FALSE))-2),"*")),"")</f>
        <v>#REF!</v>
      </c>
      <c r="G1077" s="42" t="e">
        <f>IF(LEN(VLOOKUP($A1077,#REF!,6,FALSE)),IF(INDEX(#REF!,MATCH($A1077,#REF!,0),3),LEFT(VLOOKUP($A1077,#REF!,6,FALSE),LEN(VLOOKUP($A1077,#REF!,6,FALSE))-2),CONCATENATE(LEFT(VLOOKUP($A1077,#REF!,6,FALSE),LEN(VLOOKUP($A1077,#REF!,6,FALSE))-2),"*")),"")</f>
        <v>#REF!</v>
      </c>
      <c r="H1077" s="43" t="e">
        <f>IF(LEN(VLOOKUP($A1077,#REF!,7,FALSE)),IF(INDEX(#REF!,MATCH($A1077,#REF!,0),4),LEFT(VLOOKUP($A1077,#REF!,7,FALSE),LEN(VLOOKUP($A1077,#REF!,7,FALSE))-2),CONCATENATE(LEFT(VLOOKUP($A1077,#REF!,7,FALSE),LEN(VLOOKUP($A1077,#REF!,7,FALSE))-2),"*")),"")</f>
        <v>#REF!</v>
      </c>
      <c r="I1077" s="54" t="e">
        <f>IF(LEN(VLOOKUP($A1077,#REF!,8,FALSE)),UPPER(RIGHT(VLOOKUP($A1077,#REF!,8,FALSE),1)),"")</f>
        <v>#REF!</v>
      </c>
      <c r="J1077" s="42" t="e">
        <f>IF(LEN(VLOOKUP($A1077,#REF!,4,FALSE)),UPPER(RIGHT(VLOOKUP($A1077,#REF!,4,FALSE),1)),"")</f>
        <v>#REF!</v>
      </c>
      <c r="K1077" s="42" t="e">
        <f>IF(LEN(VLOOKUP($A1077,#REF!,5,FALSE)),UPPER(RIGHT(VLOOKUP($A1077,#REF!,5,FALSE),1)),"")</f>
        <v>#REF!</v>
      </c>
      <c r="L1077" s="42" t="e">
        <f>IF(LEN(VLOOKUP($A1077,#REF!,6,FALSE)),UPPER(RIGHT(VLOOKUP($A1077,#REF!,6,FALSE),1)),"")</f>
        <v>#REF!</v>
      </c>
      <c r="M1077" s="43" t="e">
        <f>IF(LEN(VLOOKUP($A1077,#REF!,7,FALSE)),UPPER(RIGHT(VLOOKUP($A1077,#REF!,7,FALSE),1)),"")</f>
        <v>#REF!</v>
      </c>
      <c r="N1077" s="206"/>
      <c r="O1077" s="206"/>
      <c r="P1077" s="206"/>
      <c r="Q1077" s="206"/>
      <c r="R1077" s="206"/>
      <c r="S1077" s="63" t="e">
        <f>HLOOKUP("Device Tree Pin Name",#REF!,MATCH($A1077,#REF!,0),FALSE)</f>
        <v>#REF!</v>
      </c>
      <c r="T1077" s="47" t="e">
        <f>HLOOKUP("power rail",#REF!,MATCH($A1077,#REF!,0),FALSE)</f>
        <v>#REF!</v>
      </c>
      <c r="U1077" s="62" t="e">
        <f>HLOOKUP("Wake Capable",#REF!,MATCH($A1077,#REF!,0),FALSE)</f>
        <v>#REF!</v>
      </c>
      <c r="V1077" s="62" t="e">
        <f>HLOOKUP("Strap",#REF!,MATCH($A1077,#REF!,0),FALSE)</f>
        <v>#REF!</v>
      </c>
      <c r="W1077" s="62"/>
      <c r="X1077" s="62"/>
      <c r="Y1077" s="62"/>
      <c r="Z1077" s="47"/>
      <c r="AA1077" s="47" t="e">
        <f>HLOOKUP("Pad type",#REF!,MATCH($A1077,#REF!,0),FALSE)</f>
        <v>#REF!</v>
      </c>
      <c r="AB1077" s="63"/>
      <c r="AC1077" s="63" t="e">
        <f>HLOOKUP("POR Pin State",#REF!,MATCH($A1077,#REF!,0),FALSE)</f>
        <v>#REF!</v>
      </c>
      <c r="AD1077" s="207"/>
      <c r="AE1077" s="208"/>
      <c r="AF1077" s="208"/>
      <c r="AG1077" s="208"/>
      <c r="AH1077" s="209"/>
      <c r="AI1077" s="209"/>
      <c r="AJ1077" s="210"/>
      <c r="AK1077" s="210"/>
      <c r="AL1077" s="210"/>
      <c r="AM1077" s="210"/>
      <c r="AN1077" s="210"/>
      <c r="AO1077" s="210"/>
      <c r="AP1077" s="210"/>
      <c r="AQ1077" s="215" t="s">
        <v>2628</v>
      </c>
      <c r="AR1077" s="105"/>
      <c r="AS1077" s="105"/>
      <c r="AT1077" s="105"/>
      <c r="AU1077" s="105"/>
      <c r="AV1077" s="105"/>
      <c r="AW1077" s="105"/>
      <c r="AX1077" s="105"/>
      <c r="AY1077" s="105"/>
      <c r="AZ1077" s="105"/>
      <c r="BA1077" s="105"/>
      <c r="BB1077" s="218"/>
      <c r="BC1077" s="105"/>
      <c r="BD1077" s="250"/>
      <c r="BE1077" s="252" t="s">
        <v>2629</v>
      </c>
      <c r="BF1077" s="147" t="e">
        <f>VLOOKUP($A1077,#REF!,34,FALSE)</f>
        <v>#REF!</v>
      </c>
      <c r="BG1077" s="147" t="e">
        <f>VLOOKUP($A1077,#REF!,22,FALSE)</f>
        <v>#REF!</v>
      </c>
      <c r="BH1077" s="149"/>
    </row>
    <row r="1078" s="5" customFormat="1" ht="12.95" customHeight="1" spans="1:60">
      <c r="A1078" s="10" t="s">
        <v>2630</v>
      </c>
      <c r="B1078" s="38" t="e">
        <f>VLOOKUP($A1078,#REF!,34,FALSE)</f>
        <v>#REF!</v>
      </c>
      <c r="C1078" s="39" t="str">
        <f t="shared" si="179"/>
        <v>unused_DDR_XM3_B8D5</v>
      </c>
      <c r="D1078" s="40" t="e">
        <f>IF(LEN(VLOOKUP($A1078,#REF!,8,FALSE)),LEFT(VLOOKUP($A1078,#REF!,8,FALSE),LEN(VLOOKUP($A1078,#REF!,8,FALSE))-2),"")</f>
        <v>#REF!</v>
      </c>
      <c r="E1078" s="41" t="e">
        <f>IF(LEN(VLOOKUP($A1078,#REF!,4,FALSE)),IF(INDEX(#REF!,MATCH($A1078,#REF!,0),1),LEFT(VLOOKUP($A1078,#REF!,4,FALSE),LEN(VLOOKUP($A1078,#REF!,4,FALSE))-2),CONCATENATE(LEFT(VLOOKUP($A1078,#REF!,4,FALSE),LEN(VLOOKUP($A1078,#REF!,4,FALSE))-2),"*")),"")</f>
        <v>#REF!</v>
      </c>
      <c r="F1078" s="42" t="e">
        <f>IF(LEN(VLOOKUP($A1078,#REF!,5,FALSE)),IF(INDEX(#REF!,MATCH($A1078,#REF!,0),2),LEFT(VLOOKUP($A1078,#REF!,5,FALSE),LEN(VLOOKUP($A1078,#REF!,5,FALSE))-2),CONCATENATE(LEFT(VLOOKUP($A1078,#REF!,5,FALSE),LEN(VLOOKUP($A1078,#REF!,5,FALSE))-2),"*")),"")</f>
        <v>#REF!</v>
      </c>
      <c r="G1078" s="42" t="e">
        <f>IF(LEN(VLOOKUP($A1078,#REF!,6,FALSE)),IF(INDEX(#REF!,MATCH($A1078,#REF!,0),3),LEFT(VLOOKUP($A1078,#REF!,6,FALSE),LEN(VLOOKUP($A1078,#REF!,6,FALSE))-2),CONCATENATE(LEFT(VLOOKUP($A1078,#REF!,6,FALSE),LEN(VLOOKUP($A1078,#REF!,6,FALSE))-2),"*")),"")</f>
        <v>#REF!</v>
      </c>
      <c r="H1078" s="43" t="e">
        <f>IF(LEN(VLOOKUP($A1078,#REF!,7,FALSE)),IF(INDEX(#REF!,MATCH($A1078,#REF!,0),4),LEFT(VLOOKUP($A1078,#REF!,7,FALSE),LEN(VLOOKUP($A1078,#REF!,7,FALSE))-2),CONCATENATE(LEFT(VLOOKUP($A1078,#REF!,7,FALSE),LEN(VLOOKUP($A1078,#REF!,7,FALSE))-2),"*")),"")</f>
        <v>#REF!</v>
      </c>
      <c r="I1078" s="54" t="e">
        <f>IF(LEN(VLOOKUP($A1078,#REF!,8,FALSE)),UPPER(RIGHT(VLOOKUP($A1078,#REF!,8,FALSE),1)),"")</f>
        <v>#REF!</v>
      </c>
      <c r="J1078" s="42" t="e">
        <f>IF(LEN(VLOOKUP($A1078,#REF!,4,FALSE)),UPPER(RIGHT(VLOOKUP($A1078,#REF!,4,FALSE),1)),"")</f>
        <v>#REF!</v>
      </c>
      <c r="K1078" s="42" t="e">
        <f>IF(LEN(VLOOKUP($A1078,#REF!,5,FALSE)),UPPER(RIGHT(VLOOKUP($A1078,#REF!,5,FALSE),1)),"")</f>
        <v>#REF!</v>
      </c>
      <c r="L1078" s="42" t="e">
        <f>IF(LEN(VLOOKUP($A1078,#REF!,6,FALSE)),UPPER(RIGHT(VLOOKUP($A1078,#REF!,6,FALSE),1)),"")</f>
        <v>#REF!</v>
      </c>
      <c r="M1078" s="43" t="e">
        <f>IF(LEN(VLOOKUP($A1078,#REF!,7,FALSE)),UPPER(RIGHT(VLOOKUP($A1078,#REF!,7,FALSE),1)),"")</f>
        <v>#REF!</v>
      </c>
      <c r="N1078" s="206"/>
      <c r="O1078" s="206"/>
      <c r="P1078" s="206"/>
      <c r="Q1078" s="206"/>
      <c r="R1078" s="206"/>
      <c r="S1078" s="63" t="e">
        <f>HLOOKUP("Device Tree Pin Name",#REF!,MATCH($A1078,#REF!,0),FALSE)</f>
        <v>#REF!</v>
      </c>
      <c r="T1078" s="47" t="e">
        <f>HLOOKUP("power rail",#REF!,MATCH($A1078,#REF!,0),FALSE)</f>
        <v>#REF!</v>
      </c>
      <c r="U1078" s="62" t="e">
        <f>HLOOKUP("Wake Capable",#REF!,MATCH($A1078,#REF!,0),FALSE)</f>
        <v>#REF!</v>
      </c>
      <c r="V1078" s="62" t="e">
        <f>HLOOKUP("Strap",#REF!,MATCH($A1078,#REF!,0),FALSE)</f>
        <v>#REF!</v>
      </c>
      <c r="W1078" s="62"/>
      <c r="X1078" s="62"/>
      <c r="Y1078" s="62"/>
      <c r="Z1078" s="47"/>
      <c r="AA1078" s="47" t="e">
        <f>HLOOKUP("Pad type",#REF!,MATCH($A1078,#REF!,0),FALSE)</f>
        <v>#REF!</v>
      </c>
      <c r="AB1078" s="63"/>
      <c r="AC1078" s="63" t="e">
        <f>HLOOKUP("POR Pin State",#REF!,MATCH($A1078,#REF!,0),FALSE)</f>
        <v>#REF!</v>
      </c>
      <c r="AD1078" s="207"/>
      <c r="AE1078" s="208"/>
      <c r="AF1078" s="208"/>
      <c r="AG1078" s="208"/>
      <c r="AH1078" s="209"/>
      <c r="AI1078" s="209"/>
      <c r="AJ1078" s="210"/>
      <c r="AK1078" s="210"/>
      <c r="AL1078" s="210"/>
      <c r="AM1078" s="210"/>
      <c r="AN1078" s="210"/>
      <c r="AO1078" s="210"/>
      <c r="AP1078" s="210"/>
      <c r="AQ1078" s="215" t="s">
        <v>2631</v>
      </c>
      <c r="AR1078" s="105"/>
      <c r="AS1078" s="105"/>
      <c r="AT1078" s="105"/>
      <c r="AU1078" s="105"/>
      <c r="AV1078" s="105"/>
      <c r="AW1078" s="105"/>
      <c r="AX1078" s="105"/>
      <c r="AY1078" s="105"/>
      <c r="AZ1078" s="105"/>
      <c r="BA1078" s="105"/>
      <c r="BB1078" s="218"/>
      <c r="BC1078" s="105"/>
      <c r="BD1078" s="250"/>
      <c r="BE1078" s="252" t="s">
        <v>2632</v>
      </c>
      <c r="BF1078" s="147" t="e">
        <f>VLOOKUP($A1078,#REF!,34,FALSE)</f>
        <v>#REF!</v>
      </c>
      <c r="BG1078" s="147" t="e">
        <f>VLOOKUP($A1078,#REF!,22,FALSE)</f>
        <v>#REF!</v>
      </c>
      <c r="BH1078" s="149"/>
    </row>
    <row r="1079" s="5" customFormat="1" ht="12.95" customHeight="1" spans="1:60">
      <c r="A1079" s="10" t="s">
        <v>2633</v>
      </c>
      <c r="B1079" s="38" t="e">
        <f>VLOOKUP($A1079,#REF!,34,FALSE)</f>
        <v>#REF!</v>
      </c>
      <c r="C1079" s="39" t="str">
        <f t="shared" si="179"/>
        <v>unused_DDR_XM3_B8D6</v>
      </c>
      <c r="D1079" s="40" t="e">
        <f>IF(LEN(VLOOKUP($A1079,#REF!,8,FALSE)),LEFT(VLOOKUP($A1079,#REF!,8,FALSE),LEN(VLOOKUP($A1079,#REF!,8,FALSE))-2),"")</f>
        <v>#REF!</v>
      </c>
      <c r="E1079" s="41" t="e">
        <f>IF(LEN(VLOOKUP($A1079,#REF!,4,FALSE)),IF(INDEX(#REF!,MATCH($A1079,#REF!,0),1),LEFT(VLOOKUP($A1079,#REF!,4,FALSE),LEN(VLOOKUP($A1079,#REF!,4,FALSE))-2),CONCATENATE(LEFT(VLOOKUP($A1079,#REF!,4,FALSE),LEN(VLOOKUP($A1079,#REF!,4,FALSE))-2),"*")),"")</f>
        <v>#REF!</v>
      </c>
      <c r="F1079" s="42" t="e">
        <f>IF(LEN(VLOOKUP($A1079,#REF!,5,FALSE)),IF(INDEX(#REF!,MATCH($A1079,#REF!,0),2),LEFT(VLOOKUP($A1079,#REF!,5,FALSE),LEN(VLOOKUP($A1079,#REF!,5,FALSE))-2),CONCATENATE(LEFT(VLOOKUP($A1079,#REF!,5,FALSE),LEN(VLOOKUP($A1079,#REF!,5,FALSE))-2),"*")),"")</f>
        <v>#REF!</v>
      </c>
      <c r="G1079" s="42" t="e">
        <f>IF(LEN(VLOOKUP($A1079,#REF!,6,FALSE)),IF(INDEX(#REF!,MATCH($A1079,#REF!,0),3),LEFT(VLOOKUP($A1079,#REF!,6,FALSE),LEN(VLOOKUP($A1079,#REF!,6,FALSE))-2),CONCATENATE(LEFT(VLOOKUP($A1079,#REF!,6,FALSE),LEN(VLOOKUP($A1079,#REF!,6,FALSE))-2),"*")),"")</f>
        <v>#REF!</v>
      </c>
      <c r="H1079" s="43" t="e">
        <f>IF(LEN(VLOOKUP($A1079,#REF!,7,FALSE)),IF(INDEX(#REF!,MATCH($A1079,#REF!,0),4),LEFT(VLOOKUP($A1079,#REF!,7,FALSE),LEN(VLOOKUP($A1079,#REF!,7,FALSE))-2),CONCATENATE(LEFT(VLOOKUP($A1079,#REF!,7,FALSE),LEN(VLOOKUP($A1079,#REF!,7,FALSE))-2),"*")),"")</f>
        <v>#REF!</v>
      </c>
      <c r="I1079" s="54" t="e">
        <f>IF(LEN(VLOOKUP($A1079,#REF!,8,FALSE)),UPPER(RIGHT(VLOOKUP($A1079,#REF!,8,FALSE),1)),"")</f>
        <v>#REF!</v>
      </c>
      <c r="J1079" s="42" t="e">
        <f>IF(LEN(VLOOKUP($A1079,#REF!,4,FALSE)),UPPER(RIGHT(VLOOKUP($A1079,#REF!,4,FALSE),1)),"")</f>
        <v>#REF!</v>
      </c>
      <c r="K1079" s="42" t="e">
        <f>IF(LEN(VLOOKUP($A1079,#REF!,5,FALSE)),UPPER(RIGHT(VLOOKUP($A1079,#REF!,5,FALSE),1)),"")</f>
        <v>#REF!</v>
      </c>
      <c r="L1079" s="42" t="e">
        <f>IF(LEN(VLOOKUP($A1079,#REF!,6,FALSE)),UPPER(RIGHT(VLOOKUP($A1079,#REF!,6,FALSE),1)),"")</f>
        <v>#REF!</v>
      </c>
      <c r="M1079" s="43" t="e">
        <f>IF(LEN(VLOOKUP($A1079,#REF!,7,FALSE)),UPPER(RIGHT(VLOOKUP($A1079,#REF!,7,FALSE),1)),"")</f>
        <v>#REF!</v>
      </c>
      <c r="N1079" s="206"/>
      <c r="O1079" s="206"/>
      <c r="P1079" s="206"/>
      <c r="Q1079" s="206"/>
      <c r="R1079" s="206"/>
      <c r="S1079" s="63" t="e">
        <f>HLOOKUP("Device Tree Pin Name",#REF!,MATCH($A1079,#REF!,0),FALSE)</f>
        <v>#REF!</v>
      </c>
      <c r="T1079" s="47" t="e">
        <f>HLOOKUP("power rail",#REF!,MATCH($A1079,#REF!,0),FALSE)</f>
        <v>#REF!</v>
      </c>
      <c r="U1079" s="62" t="e">
        <f>HLOOKUP("Wake Capable",#REF!,MATCH($A1079,#REF!,0),FALSE)</f>
        <v>#REF!</v>
      </c>
      <c r="V1079" s="62" t="e">
        <f>HLOOKUP("Strap",#REF!,MATCH($A1079,#REF!,0),FALSE)</f>
        <v>#REF!</v>
      </c>
      <c r="W1079" s="62"/>
      <c r="X1079" s="62"/>
      <c r="Y1079" s="62"/>
      <c r="Z1079" s="47"/>
      <c r="AA1079" s="47" t="e">
        <f>HLOOKUP("Pad type",#REF!,MATCH($A1079,#REF!,0),FALSE)</f>
        <v>#REF!</v>
      </c>
      <c r="AB1079" s="63"/>
      <c r="AC1079" s="63" t="e">
        <f>HLOOKUP("POR Pin State",#REF!,MATCH($A1079,#REF!,0),FALSE)</f>
        <v>#REF!</v>
      </c>
      <c r="AD1079" s="207"/>
      <c r="AE1079" s="208"/>
      <c r="AF1079" s="208"/>
      <c r="AG1079" s="208"/>
      <c r="AH1079" s="209"/>
      <c r="AI1079" s="209"/>
      <c r="AJ1079" s="210"/>
      <c r="AK1079" s="210"/>
      <c r="AL1079" s="210"/>
      <c r="AM1079" s="210"/>
      <c r="AN1079" s="210"/>
      <c r="AO1079" s="210"/>
      <c r="AP1079" s="210"/>
      <c r="AQ1079" s="215" t="s">
        <v>2634</v>
      </c>
      <c r="AR1079" s="105"/>
      <c r="AS1079" s="105"/>
      <c r="AT1079" s="105"/>
      <c r="AU1079" s="105"/>
      <c r="AV1079" s="105"/>
      <c r="AW1079" s="105"/>
      <c r="AX1079" s="105"/>
      <c r="AY1079" s="105"/>
      <c r="AZ1079" s="105"/>
      <c r="BA1079" s="105"/>
      <c r="BB1079" s="218"/>
      <c r="BC1079" s="105"/>
      <c r="BD1079" s="250"/>
      <c r="BE1079" s="252" t="s">
        <v>2635</v>
      </c>
      <c r="BF1079" s="147" t="e">
        <f>VLOOKUP($A1079,#REF!,34,FALSE)</f>
        <v>#REF!</v>
      </c>
      <c r="BG1079" s="147" t="e">
        <f>VLOOKUP($A1079,#REF!,22,FALSE)</f>
        <v>#REF!</v>
      </c>
      <c r="BH1079" s="149"/>
    </row>
    <row r="1080" s="5" customFormat="1" ht="12.95" customHeight="1" spans="1:60">
      <c r="A1080" s="277" t="s">
        <v>2636</v>
      </c>
      <c r="B1080" s="38" t="e">
        <f>VLOOKUP($A1080,#REF!,34,FALSE)</f>
        <v>#REF!</v>
      </c>
      <c r="C1080" s="278" t="str">
        <f t="shared" si="179"/>
        <v>unused_DDR_XM3_B8D7</v>
      </c>
      <c r="D1080" s="279" t="e">
        <f>IF(LEN(VLOOKUP($A1080,#REF!,8,FALSE)),LEFT(VLOOKUP($A1080,#REF!,8,FALSE),LEN(VLOOKUP($A1080,#REF!,8,FALSE))-2),"")</f>
        <v>#REF!</v>
      </c>
      <c r="E1080" s="279" t="e">
        <f>IF(LEN(VLOOKUP($A1080,#REF!,4,FALSE)),IF(INDEX(#REF!,MATCH($A1080,#REF!,0),1),LEFT(VLOOKUP($A1080,#REF!,4,FALSE),LEN(VLOOKUP($A1080,#REF!,4,FALSE))-2),CONCATENATE(LEFT(VLOOKUP($A1080,#REF!,4,FALSE),LEN(VLOOKUP($A1080,#REF!,4,FALSE))-2),"*")),"")</f>
        <v>#REF!</v>
      </c>
      <c r="F1080" s="280" t="e">
        <f>IF(LEN(VLOOKUP($A1080,#REF!,5,FALSE)),IF(INDEX(#REF!,MATCH($A1080,#REF!,0),2),LEFT(VLOOKUP($A1080,#REF!,5,FALSE),LEN(VLOOKUP($A1080,#REF!,5,FALSE))-2),CONCATENATE(LEFT(VLOOKUP($A1080,#REF!,5,FALSE),LEN(VLOOKUP($A1080,#REF!,5,FALSE))-2),"*")),"")</f>
        <v>#REF!</v>
      </c>
      <c r="G1080" s="280" t="e">
        <f>IF(LEN(VLOOKUP($A1080,#REF!,6,FALSE)),IF(INDEX(#REF!,MATCH($A1080,#REF!,0),3),LEFT(VLOOKUP($A1080,#REF!,6,FALSE),LEN(VLOOKUP($A1080,#REF!,6,FALSE))-2),CONCATENATE(LEFT(VLOOKUP($A1080,#REF!,6,FALSE),LEN(VLOOKUP($A1080,#REF!,6,FALSE))-2),"*")),"")</f>
        <v>#REF!</v>
      </c>
      <c r="H1080" s="43" t="e">
        <f>IF(LEN(VLOOKUP($A1080,#REF!,7,FALSE)),IF(INDEX(#REF!,MATCH($A1080,#REF!,0),4),LEFT(VLOOKUP($A1080,#REF!,7,FALSE),LEN(VLOOKUP($A1080,#REF!,7,FALSE))-2),CONCATENATE(LEFT(VLOOKUP($A1080,#REF!,7,FALSE),LEN(VLOOKUP($A1080,#REF!,7,FALSE))-2),"*")),"")</f>
        <v>#REF!</v>
      </c>
      <c r="I1080" s="280" t="e">
        <f>IF(LEN(VLOOKUP($A1080,#REF!,8,FALSE)),UPPER(RIGHT(VLOOKUP($A1080,#REF!,8,FALSE),1)),"")</f>
        <v>#REF!</v>
      </c>
      <c r="J1080" s="280" t="e">
        <f>IF(LEN(VLOOKUP($A1080,#REF!,4,FALSE)),UPPER(RIGHT(VLOOKUP($A1080,#REF!,4,FALSE),1)),"")</f>
        <v>#REF!</v>
      </c>
      <c r="K1080" s="280" t="e">
        <f>IF(LEN(VLOOKUP($A1080,#REF!,5,FALSE)),UPPER(RIGHT(VLOOKUP($A1080,#REF!,5,FALSE),1)),"")</f>
        <v>#REF!</v>
      </c>
      <c r="L1080" s="280" t="e">
        <f>IF(LEN(VLOOKUP($A1080,#REF!,6,FALSE)),UPPER(RIGHT(VLOOKUP($A1080,#REF!,6,FALSE),1)),"")</f>
        <v>#REF!</v>
      </c>
      <c r="M1080" s="43" t="e">
        <f>IF(LEN(VLOOKUP($A1080,#REF!,7,FALSE)),UPPER(RIGHT(VLOOKUP($A1080,#REF!,7,FALSE),1)),"")</f>
        <v>#REF!</v>
      </c>
      <c r="N1080" s="206"/>
      <c r="O1080" s="206"/>
      <c r="P1080" s="206"/>
      <c r="Q1080" s="206"/>
      <c r="R1080" s="206"/>
      <c r="S1080" s="63" t="e">
        <f>HLOOKUP("Device Tree Pin Name",#REF!,MATCH($A1080,#REF!,0),FALSE)</f>
        <v>#REF!</v>
      </c>
      <c r="T1080" s="47" t="e">
        <f>HLOOKUP("power rail",#REF!,MATCH($A1080,#REF!,0),FALSE)</f>
        <v>#REF!</v>
      </c>
      <c r="U1080" s="62" t="e">
        <f>HLOOKUP("Wake Capable",#REF!,MATCH($A1080,#REF!,0),FALSE)</f>
        <v>#REF!</v>
      </c>
      <c r="V1080" s="62" t="e">
        <f>HLOOKUP("Strap",#REF!,MATCH($A1080,#REF!,0),FALSE)</f>
        <v>#REF!</v>
      </c>
      <c r="W1080" s="62"/>
      <c r="X1080" s="62"/>
      <c r="Y1080" s="62"/>
      <c r="Z1080" s="47"/>
      <c r="AA1080" s="47" t="e">
        <f>HLOOKUP("Pad type",#REF!,MATCH($A1080,#REF!,0),FALSE)</f>
        <v>#REF!</v>
      </c>
      <c r="AB1080" s="63"/>
      <c r="AC1080" s="63" t="e">
        <f>HLOOKUP("POR Pin State",#REF!,MATCH($A1080,#REF!,0),FALSE)</f>
        <v>#REF!</v>
      </c>
      <c r="AD1080" s="207"/>
      <c r="AE1080" s="208"/>
      <c r="AF1080" s="208"/>
      <c r="AG1080" s="208"/>
      <c r="AH1080" s="209"/>
      <c r="AI1080" s="209"/>
      <c r="AJ1080" s="210"/>
      <c r="AK1080" s="210"/>
      <c r="AL1080" s="210"/>
      <c r="AM1080" s="210"/>
      <c r="AN1080" s="210"/>
      <c r="AO1080" s="210"/>
      <c r="AP1080" s="210"/>
      <c r="AQ1080" s="215" t="s">
        <v>2637</v>
      </c>
      <c r="AR1080" s="105"/>
      <c r="AS1080" s="105"/>
      <c r="AT1080" s="105"/>
      <c r="AU1080" s="105"/>
      <c r="AV1080" s="105"/>
      <c r="AW1080" s="105"/>
      <c r="AX1080" s="105"/>
      <c r="AY1080" s="105"/>
      <c r="AZ1080" s="105"/>
      <c r="BA1080" s="105"/>
      <c r="BB1080" s="218"/>
      <c r="BC1080" s="105"/>
      <c r="BD1080" s="250"/>
      <c r="BE1080" s="252" t="s">
        <v>2638</v>
      </c>
      <c r="BF1080" s="147" t="e">
        <f>VLOOKUP($A1080,#REF!,34,FALSE)</f>
        <v>#REF!</v>
      </c>
      <c r="BG1080" s="147" t="e">
        <f>VLOOKUP($A1080,#REF!,22,FALSE)</f>
        <v>#REF!</v>
      </c>
      <c r="BH1080" s="149"/>
    </row>
    <row r="1081" s="8" customFormat="1" ht="13.5" customHeight="1" spans="1:60">
      <c r="A1081" s="254" t="s">
        <v>2639</v>
      </c>
      <c r="B1081" s="38" t="e">
        <f>VLOOKUP($A1081,#REF!,34,FALSE)</f>
        <v>#REF!</v>
      </c>
      <c r="C1081" s="278" t="str">
        <f t="shared" si="179"/>
        <v>unused_DDR_XM3_B8DMI</v>
      </c>
      <c r="D1081" s="279" t="e">
        <f>IF(LEN(VLOOKUP($A1081,#REF!,8,FALSE)),LEFT(VLOOKUP($A1081,#REF!,8,FALSE),LEN(VLOOKUP($A1081,#REF!,8,FALSE))-2),"")</f>
        <v>#REF!</v>
      </c>
      <c r="E1081" s="279" t="e">
        <f>IF(LEN(VLOOKUP($A1081,#REF!,4,FALSE)),IF(INDEX(#REF!,MATCH($A1081,#REF!,0),1),LEFT(VLOOKUP($A1081,#REF!,4,FALSE),LEN(VLOOKUP($A1081,#REF!,4,FALSE))-2),CONCATENATE(LEFT(VLOOKUP($A1081,#REF!,4,FALSE),LEN(VLOOKUP($A1081,#REF!,4,FALSE))-2),"*")),"")</f>
        <v>#REF!</v>
      </c>
      <c r="F1081" s="280" t="e">
        <f>IF(LEN(VLOOKUP($A1081,#REF!,5,FALSE)),IF(INDEX(#REF!,MATCH($A1081,#REF!,0),2),LEFT(VLOOKUP($A1081,#REF!,5,FALSE),LEN(VLOOKUP($A1081,#REF!,5,FALSE))-2),CONCATENATE(LEFT(VLOOKUP($A1081,#REF!,5,FALSE),LEN(VLOOKUP($A1081,#REF!,5,FALSE))-2),"*")),"")</f>
        <v>#REF!</v>
      </c>
      <c r="G1081" s="280" t="e">
        <f>IF(LEN(VLOOKUP($A1081,#REF!,6,FALSE)),IF(INDEX(#REF!,MATCH($A1081,#REF!,0),3),LEFT(VLOOKUP($A1081,#REF!,6,FALSE),LEN(VLOOKUP($A1081,#REF!,6,FALSE))-2),CONCATENATE(LEFT(VLOOKUP($A1081,#REF!,6,FALSE),LEN(VLOOKUP($A1081,#REF!,6,FALSE))-2),"*")),"")</f>
        <v>#REF!</v>
      </c>
      <c r="H1081" s="43" t="e">
        <f>IF(LEN(VLOOKUP($A1081,#REF!,7,FALSE)),IF(INDEX(#REF!,MATCH($A1081,#REF!,0),4),LEFT(VLOOKUP($A1081,#REF!,7,FALSE),LEN(VLOOKUP($A1081,#REF!,7,FALSE))-2),CONCATENATE(LEFT(VLOOKUP($A1081,#REF!,7,FALSE),LEN(VLOOKUP($A1081,#REF!,7,FALSE))-2),"*")),"")</f>
        <v>#REF!</v>
      </c>
      <c r="I1081" s="280" t="e">
        <f>IF(LEN(VLOOKUP($A1081,#REF!,8,FALSE)),UPPER(RIGHT(VLOOKUP($A1081,#REF!,8,FALSE),1)),"")</f>
        <v>#REF!</v>
      </c>
      <c r="J1081" s="280" t="e">
        <f>IF(LEN(VLOOKUP($A1081,#REF!,4,FALSE)),UPPER(RIGHT(VLOOKUP($A1081,#REF!,4,FALSE),1)),"")</f>
        <v>#REF!</v>
      </c>
      <c r="K1081" s="280" t="e">
        <f>IF(LEN(VLOOKUP($A1081,#REF!,5,FALSE)),UPPER(RIGHT(VLOOKUP($A1081,#REF!,5,FALSE),1)),"")</f>
        <v>#REF!</v>
      </c>
      <c r="L1081" s="280" t="e">
        <f>IF(LEN(VLOOKUP($A1081,#REF!,6,FALSE)),UPPER(RIGHT(VLOOKUP($A1081,#REF!,6,FALSE),1)),"")</f>
        <v>#REF!</v>
      </c>
      <c r="M1081" s="43" t="e">
        <f>IF(LEN(VLOOKUP($A1081,#REF!,7,FALSE)),UPPER(RIGHT(VLOOKUP($A1081,#REF!,7,FALSE),1)),"")</f>
        <v>#REF!</v>
      </c>
      <c r="N1081" s="206"/>
      <c r="O1081" s="206"/>
      <c r="P1081" s="206"/>
      <c r="Q1081" s="206"/>
      <c r="R1081" s="206"/>
      <c r="S1081" s="63" t="e">
        <f>HLOOKUP("Device Tree Pin Name",#REF!,MATCH($A1081,#REF!,0),FALSE)</f>
        <v>#REF!</v>
      </c>
      <c r="T1081" s="47" t="e">
        <f>HLOOKUP("power rail",#REF!,MATCH($A1081,#REF!,0),FALSE)</f>
        <v>#REF!</v>
      </c>
      <c r="U1081" s="62" t="e">
        <f>HLOOKUP("Wake Capable",#REF!,MATCH($A1081,#REF!,0),FALSE)</f>
        <v>#REF!</v>
      </c>
      <c r="V1081" s="62" t="e">
        <f>HLOOKUP("Strap",#REF!,MATCH($A1081,#REF!,0),FALSE)</f>
        <v>#REF!</v>
      </c>
      <c r="W1081" s="62"/>
      <c r="X1081" s="62"/>
      <c r="Y1081" s="62"/>
      <c r="Z1081" s="47"/>
      <c r="AA1081" s="47" t="e">
        <f>HLOOKUP("Pad type",#REF!,MATCH($A1081,#REF!,0),FALSE)</f>
        <v>#REF!</v>
      </c>
      <c r="AB1081" s="63"/>
      <c r="AC1081" s="63" t="e">
        <f>HLOOKUP("POR Pin State",#REF!,MATCH($A1081,#REF!,0),FALSE)</f>
        <v>#REF!</v>
      </c>
      <c r="AD1081" s="207"/>
      <c r="AE1081" s="208"/>
      <c r="AF1081" s="208"/>
      <c r="AG1081" s="208"/>
      <c r="AH1081" s="209"/>
      <c r="AI1081" s="209"/>
      <c r="AJ1081" s="210"/>
      <c r="AK1081" s="210"/>
      <c r="AL1081" s="210"/>
      <c r="AM1081" s="210"/>
      <c r="AN1081" s="210"/>
      <c r="AO1081" s="210"/>
      <c r="AP1081" s="210"/>
      <c r="AQ1081" s="215" t="s">
        <v>2639</v>
      </c>
      <c r="AR1081" s="105"/>
      <c r="AS1081" s="105"/>
      <c r="AT1081" s="105"/>
      <c r="AU1081" s="105"/>
      <c r="AV1081" s="105"/>
      <c r="AW1081" s="105"/>
      <c r="AX1081" s="105"/>
      <c r="AY1081" s="105"/>
      <c r="AZ1081" s="105"/>
      <c r="BA1081" s="105"/>
      <c r="BB1081" s="218"/>
      <c r="BC1081" s="105"/>
      <c r="BD1081" s="250"/>
      <c r="BE1081" s="270" t="s">
        <v>2640</v>
      </c>
      <c r="BF1081" s="147" t="e">
        <f>VLOOKUP($A1081,#REF!,34,FALSE)</f>
        <v>#REF!</v>
      </c>
      <c r="BG1081" s="147" t="e">
        <f>VLOOKUP($A1081,#REF!,22,FALSE)</f>
        <v>#REF!</v>
      </c>
      <c r="BH1081" s="149"/>
    </row>
    <row r="1082" s="5" customFormat="1" ht="12.95" customHeight="1" spans="1:60">
      <c r="A1082" s="267" t="s">
        <v>2641</v>
      </c>
      <c r="B1082" s="38" t="e">
        <f>VLOOKUP($A1082,#REF!,34,FALSE)</f>
        <v>#REF!</v>
      </c>
      <c r="C1082" s="278" t="str">
        <f t="shared" si="179"/>
        <v>unused_DDR_XM3_B8WCK_P</v>
      </c>
      <c r="D1082" s="279" t="e">
        <f>IF(LEN(VLOOKUP($A1082,#REF!,8,FALSE)),LEFT(VLOOKUP($A1082,#REF!,8,FALSE),LEN(VLOOKUP($A1082,#REF!,8,FALSE))-2),"")</f>
        <v>#REF!</v>
      </c>
      <c r="E1082" s="279" t="e">
        <f>IF(LEN(VLOOKUP($A1082,#REF!,4,FALSE)),IF(INDEX(#REF!,MATCH($A1082,#REF!,0),1),LEFT(VLOOKUP($A1082,#REF!,4,FALSE),LEN(VLOOKUP($A1082,#REF!,4,FALSE))-2),CONCATENATE(LEFT(VLOOKUP($A1082,#REF!,4,FALSE),LEN(VLOOKUP($A1082,#REF!,4,FALSE))-2),"*")),"")</f>
        <v>#REF!</v>
      </c>
      <c r="F1082" s="280" t="e">
        <f>IF(LEN(VLOOKUP($A1082,#REF!,5,FALSE)),IF(INDEX(#REF!,MATCH($A1082,#REF!,0),2),LEFT(VLOOKUP($A1082,#REF!,5,FALSE),LEN(VLOOKUP($A1082,#REF!,5,FALSE))-2),CONCATENATE(LEFT(VLOOKUP($A1082,#REF!,5,FALSE),LEN(VLOOKUP($A1082,#REF!,5,FALSE))-2),"*")),"")</f>
        <v>#REF!</v>
      </c>
      <c r="G1082" s="280" t="e">
        <f>IF(LEN(VLOOKUP($A1082,#REF!,6,FALSE)),IF(INDEX(#REF!,MATCH($A1082,#REF!,0),3),LEFT(VLOOKUP($A1082,#REF!,6,FALSE),LEN(VLOOKUP($A1082,#REF!,6,FALSE))-2),CONCATENATE(LEFT(VLOOKUP($A1082,#REF!,6,FALSE),LEN(VLOOKUP($A1082,#REF!,6,FALSE))-2),"*")),"")</f>
        <v>#REF!</v>
      </c>
      <c r="H1082" s="43" t="e">
        <f>IF(LEN(VLOOKUP($A1082,#REF!,7,FALSE)),IF(INDEX(#REF!,MATCH($A1082,#REF!,0),4),LEFT(VLOOKUP($A1082,#REF!,7,FALSE),LEN(VLOOKUP($A1082,#REF!,7,FALSE))-2),CONCATENATE(LEFT(VLOOKUP($A1082,#REF!,7,FALSE),LEN(VLOOKUP($A1082,#REF!,7,FALSE))-2),"*")),"")</f>
        <v>#REF!</v>
      </c>
      <c r="I1082" s="280" t="e">
        <f>IF(LEN(VLOOKUP($A1082,#REF!,8,FALSE)),UPPER(RIGHT(VLOOKUP($A1082,#REF!,8,FALSE),1)),"")</f>
        <v>#REF!</v>
      </c>
      <c r="J1082" s="280" t="e">
        <f>IF(LEN(VLOOKUP($A1082,#REF!,4,FALSE)),UPPER(RIGHT(VLOOKUP($A1082,#REF!,4,FALSE),1)),"")</f>
        <v>#REF!</v>
      </c>
      <c r="K1082" s="280" t="e">
        <f>IF(LEN(VLOOKUP($A1082,#REF!,5,FALSE)),UPPER(RIGHT(VLOOKUP($A1082,#REF!,5,FALSE),1)),"")</f>
        <v>#REF!</v>
      </c>
      <c r="L1082" s="280" t="e">
        <f>IF(LEN(VLOOKUP($A1082,#REF!,6,FALSE)),UPPER(RIGHT(VLOOKUP($A1082,#REF!,6,FALSE),1)),"")</f>
        <v>#REF!</v>
      </c>
      <c r="M1082" s="43" t="e">
        <f>IF(LEN(VLOOKUP($A1082,#REF!,7,FALSE)),UPPER(RIGHT(VLOOKUP($A1082,#REF!,7,FALSE),1)),"")</f>
        <v>#REF!</v>
      </c>
      <c r="N1082" s="206"/>
      <c r="O1082" s="206"/>
      <c r="P1082" s="206"/>
      <c r="Q1082" s="206"/>
      <c r="R1082" s="206"/>
      <c r="S1082" s="63" t="e">
        <f>HLOOKUP("Device Tree Pin Name",#REF!,MATCH($A1082,#REF!,0),FALSE)</f>
        <v>#REF!</v>
      </c>
      <c r="T1082" s="47" t="e">
        <f>HLOOKUP("power rail",#REF!,MATCH($A1082,#REF!,0),FALSE)</f>
        <v>#REF!</v>
      </c>
      <c r="U1082" s="62" t="e">
        <f>HLOOKUP("Wake Capable",#REF!,MATCH($A1082,#REF!,0),FALSE)</f>
        <v>#REF!</v>
      </c>
      <c r="V1082" s="62" t="e">
        <f>HLOOKUP("Strap",#REF!,MATCH($A1082,#REF!,0),FALSE)</f>
        <v>#REF!</v>
      </c>
      <c r="W1082" s="62"/>
      <c r="X1082" s="62"/>
      <c r="Y1082" s="62"/>
      <c r="Z1082" s="47"/>
      <c r="AA1082" s="47" t="e">
        <f>HLOOKUP("Pad type",#REF!,MATCH($A1082,#REF!,0),FALSE)</f>
        <v>#REF!</v>
      </c>
      <c r="AB1082" s="63"/>
      <c r="AC1082" s="63" t="e">
        <f>HLOOKUP("POR Pin State",#REF!,MATCH($A1082,#REF!,0),FALSE)</f>
        <v>#REF!</v>
      </c>
      <c r="AD1082" s="207"/>
      <c r="AE1082" s="208"/>
      <c r="AF1082" s="208"/>
      <c r="AG1082" s="208"/>
      <c r="AH1082" s="209"/>
      <c r="AI1082" s="209"/>
      <c r="AJ1082" s="210"/>
      <c r="AK1082" s="210"/>
      <c r="AL1082" s="210"/>
      <c r="AM1082" s="210"/>
      <c r="AN1082" s="210"/>
      <c r="AO1082" s="210"/>
      <c r="AP1082" s="210"/>
      <c r="AQ1082" s="215" t="s">
        <v>2641</v>
      </c>
      <c r="AR1082" s="105"/>
      <c r="AS1082" s="105"/>
      <c r="AT1082" s="105"/>
      <c r="AU1082" s="105"/>
      <c r="AV1082" s="105"/>
      <c r="AW1082" s="105"/>
      <c r="AX1082" s="105"/>
      <c r="AY1082" s="105"/>
      <c r="AZ1082" s="105"/>
      <c r="BA1082" s="105"/>
      <c r="BB1082" s="218"/>
      <c r="BC1082" s="105"/>
      <c r="BD1082" s="250"/>
      <c r="BE1082" s="270" t="s">
        <v>2642</v>
      </c>
      <c r="BF1082" s="147" t="e">
        <f>VLOOKUP($A1082,#REF!,34,FALSE)</f>
        <v>#REF!</v>
      </c>
      <c r="BG1082" s="147" t="e">
        <f>VLOOKUP($A1082,#REF!,22,FALSE)</f>
        <v>#REF!</v>
      </c>
      <c r="BH1082" s="149"/>
    </row>
    <row r="1083" s="8" customFormat="1" ht="13.5" customHeight="1" spans="1:60">
      <c r="A1083" s="254" t="s">
        <v>2643</v>
      </c>
      <c r="B1083" s="38" t="e">
        <f>VLOOKUP($A1083,#REF!,34,FALSE)</f>
        <v>#REF!</v>
      </c>
      <c r="C1083" s="278" t="str">
        <f t="shared" si="179"/>
        <v>unused_DDR_XM3_B8WCK_N</v>
      </c>
      <c r="D1083" s="279" t="e">
        <f>IF(LEN(VLOOKUP($A1083,#REF!,8,FALSE)),LEFT(VLOOKUP($A1083,#REF!,8,FALSE),LEN(VLOOKUP($A1083,#REF!,8,FALSE))-2),"")</f>
        <v>#REF!</v>
      </c>
      <c r="E1083" s="279" t="e">
        <f>IF(LEN(VLOOKUP($A1083,#REF!,4,FALSE)),IF(INDEX(#REF!,MATCH($A1083,#REF!,0),1),LEFT(VLOOKUP($A1083,#REF!,4,FALSE),LEN(VLOOKUP($A1083,#REF!,4,FALSE))-2),CONCATENATE(LEFT(VLOOKUP($A1083,#REF!,4,FALSE),LEN(VLOOKUP($A1083,#REF!,4,FALSE))-2),"*")),"")</f>
        <v>#REF!</v>
      </c>
      <c r="F1083" s="280" t="e">
        <f>IF(LEN(VLOOKUP($A1083,#REF!,5,FALSE)),IF(INDEX(#REF!,MATCH($A1083,#REF!,0),2),LEFT(VLOOKUP($A1083,#REF!,5,FALSE),LEN(VLOOKUP($A1083,#REF!,5,FALSE))-2),CONCATENATE(LEFT(VLOOKUP($A1083,#REF!,5,FALSE),LEN(VLOOKUP($A1083,#REF!,5,FALSE))-2),"*")),"")</f>
        <v>#REF!</v>
      </c>
      <c r="G1083" s="280" t="e">
        <f>IF(LEN(VLOOKUP($A1083,#REF!,6,FALSE)),IF(INDEX(#REF!,MATCH($A1083,#REF!,0),3),LEFT(VLOOKUP($A1083,#REF!,6,FALSE),LEN(VLOOKUP($A1083,#REF!,6,FALSE))-2),CONCATENATE(LEFT(VLOOKUP($A1083,#REF!,6,FALSE),LEN(VLOOKUP($A1083,#REF!,6,FALSE))-2),"*")),"")</f>
        <v>#REF!</v>
      </c>
      <c r="H1083" s="43" t="e">
        <f>IF(LEN(VLOOKUP($A1083,#REF!,7,FALSE)),IF(INDEX(#REF!,MATCH($A1083,#REF!,0),4),LEFT(VLOOKUP($A1083,#REF!,7,FALSE),LEN(VLOOKUP($A1083,#REF!,7,FALSE))-2),CONCATENATE(LEFT(VLOOKUP($A1083,#REF!,7,FALSE),LEN(VLOOKUP($A1083,#REF!,7,FALSE))-2),"*")),"")</f>
        <v>#REF!</v>
      </c>
      <c r="I1083" s="280" t="e">
        <f>IF(LEN(VLOOKUP($A1083,#REF!,8,FALSE)),UPPER(RIGHT(VLOOKUP($A1083,#REF!,8,FALSE),1)),"")</f>
        <v>#REF!</v>
      </c>
      <c r="J1083" s="280" t="e">
        <f>IF(LEN(VLOOKUP($A1083,#REF!,4,FALSE)),UPPER(RIGHT(VLOOKUP($A1083,#REF!,4,FALSE),1)),"")</f>
        <v>#REF!</v>
      </c>
      <c r="K1083" s="280" t="e">
        <f>IF(LEN(VLOOKUP($A1083,#REF!,5,FALSE)),UPPER(RIGHT(VLOOKUP($A1083,#REF!,5,FALSE),1)),"")</f>
        <v>#REF!</v>
      </c>
      <c r="L1083" s="280" t="e">
        <f>IF(LEN(VLOOKUP($A1083,#REF!,6,FALSE)),UPPER(RIGHT(VLOOKUP($A1083,#REF!,6,FALSE),1)),"")</f>
        <v>#REF!</v>
      </c>
      <c r="M1083" s="43" t="e">
        <f>IF(LEN(VLOOKUP($A1083,#REF!,7,FALSE)),UPPER(RIGHT(VLOOKUP($A1083,#REF!,7,FALSE),1)),"")</f>
        <v>#REF!</v>
      </c>
      <c r="N1083" s="206"/>
      <c r="O1083" s="206"/>
      <c r="P1083" s="206"/>
      <c r="Q1083" s="206"/>
      <c r="R1083" s="206"/>
      <c r="S1083" s="63" t="e">
        <f>HLOOKUP("Device Tree Pin Name",#REF!,MATCH($A1083,#REF!,0),FALSE)</f>
        <v>#REF!</v>
      </c>
      <c r="T1083" s="47" t="e">
        <f>HLOOKUP("power rail",#REF!,MATCH($A1083,#REF!,0),FALSE)</f>
        <v>#REF!</v>
      </c>
      <c r="U1083" s="62" t="e">
        <f>HLOOKUP("Wake Capable",#REF!,MATCH($A1083,#REF!,0),FALSE)</f>
        <v>#REF!</v>
      </c>
      <c r="V1083" s="62" t="e">
        <f>HLOOKUP("Strap",#REF!,MATCH($A1083,#REF!,0),FALSE)</f>
        <v>#REF!</v>
      </c>
      <c r="W1083" s="62"/>
      <c r="X1083" s="62"/>
      <c r="Y1083" s="62"/>
      <c r="Z1083" s="47"/>
      <c r="AA1083" s="47" t="e">
        <f>HLOOKUP("Pad type",#REF!,MATCH($A1083,#REF!,0),FALSE)</f>
        <v>#REF!</v>
      </c>
      <c r="AB1083" s="63"/>
      <c r="AC1083" s="63" t="e">
        <f>HLOOKUP("POR Pin State",#REF!,MATCH($A1083,#REF!,0),FALSE)</f>
        <v>#REF!</v>
      </c>
      <c r="AD1083" s="207"/>
      <c r="AE1083" s="208"/>
      <c r="AF1083" s="208"/>
      <c r="AG1083" s="208"/>
      <c r="AH1083" s="209"/>
      <c r="AI1083" s="210"/>
      <c r="AJ1083" s="210"/>
      <c r="AK1083" s="210"/>
      <c r="AL1083" s="210"/>
      <c r="AM1083" s="209"/>
      <c r="AN1083" s="210"/>
      <c r="AO1083" s="210"/>
      <c r="AP1083" s="210"/>
      <c r="AQ1083" s="215" t="s">
        <v>2643</v>
      </c>
      <c r="AR1083" s="105"/>
      <c r="AS1083" s="105"/>
      <c r="AT1083" s="105"/>
      <c r="AU1083" s="105"/>
      <c r="AV1083" s="105"/>
      <c r="AW1083" s="105"/>
      <c r="AX1083" s="105"/>
      <c r="AY1083" s="105"/>
      <c r="AZ1083" s="105"/>
      <c r="BA1083" s="105"/>
      <c r="BB1083" s="105"/>
      <c r="BC1083" s="105"/>
      <c r="BD1083" s="284"/>
      <c r="BE1083" s="270" t="s">
        <v>2644</v>
      </c>
      <c r="BF1083" s="147" t="e">
        <f>VLOOKUP($A1083,#REF!,34,FALSE)</f>
        <v>#REF!</v>
      </c>
      <c r="BG1083" s="147" t="e">
        <f>VLOOKUP($A1083,#REF!,22,FALSE)</f>
        <v>#REF!</v>
      </c>
      <c r="BH1083" s="149"/>
    </row>
    <row r="1084" s="5" customFormat="1" ht="12.95" customHeight="1" spans="1:60">
      <c r="A1084" s="281" t="s">
        <v>2645</v>
      </c>
      <c r="B1084" s="38" t="e">
        <f>VLOOKUP($A1084,#REF!,34,FALSE)</f>
        <v>#REF!</v>
      </c>
      <c r="C1084" s="278" t="str">
        <f t="shared" si="179"/>
        <v>unused_DDR_XM3_B8RDQS_P</v>
      </c>
      <c r="D1084" s="279" t="e">
        <f>IF(LEN(VLOOKUP($A1084,#REF!,8,FALSE)),LEFT(VLOOKUP($A1084,#REF!,8,FALSE),LEN(VLOOKUP($A1084,#REF!,8,FALSE))-2),"")</f>
        <v>#REF!</v>
      </c>
      <c r="E1084" s="279" t="e">
        <f>IF(LEN(VLOOKUP($A1084,#REF!,4,FALSE)),IF(INDEX(#REF!,MATCH($A1084,#REF!,0),1),LEFT(VLOOKUP($A1084,#REF!,4,FALSE),LEN(VLOOKUP($A1084,#REF!,4,FALSE))-2),CONCATENATE(LEFT(VLOOKUP($A1084,#REF!,4,FALSE),LEN(VLOOKUP($A1084,#REF!,4,FALSE))-2),"*")),"")</f>
        <v>#REF!</v>
      </c>
      <c r="F1084" s="280" t="e">
        <f>IF(LEN(VLOOKUP($A1084,#REF!,5,FALSE)),IF(INDEX(#REF!,MATCH($A1084,#REF!,0),2),LEFT(VLOOKUP($A1084,#REF!,5,FALSE),LEN(VLOOKUP($A1084,#REF!,5,FALSE))-2),CONCATENATE(LEFT(VLOOKUP($A1084,#REF!,5,FALSE),LEN(VLOOKUP($A1084,#REF!,5,FALSE))-2),"*")),"")</f>
        <v>#REF!</v>
      </c>
      <c r="G1084" s="280" t="e">
        <f>IF(LEN(VLOOKUP($A1084,#REF!,6,FALSE)),IF(INDEX(#REF!,MATCH($A1084,#REF!,0),3),LEFT(VLOOKUP($A1084,#REF!,6,FALSE),LEN(VLOOKUP($A1084,#REF!,6,FALSE))-2),CONCATENATE(LEFT(VLOOKUP($A1084,#REF!,6,FALSE),LEN(VLOOKUP($A1084,#REF!,6,FALSE))-2),"*")),"")</f>
        <v>#REF!</v>
      </c>
      <c r="H1084" s="43" t="e">
        <f>IF(LEN(VLOOKUP($A1084,#REF!,7,FALSE)),IF(INDEX(#REF!,MATCH($A1084,#REF!,0),4),LEFT(VLOOKUP($A1084,#REF!,7,FALSE),LEN(VLOOKUP($A1084,#REF!,7,FALSE))-2),CONCATENATE(LEFT(VLOOKUP($A1084,#REF!,7,FALSE),LEN(VLOOKUP($A1084,#REF!,7,FALSE))-2),"*")),"")</f>
        <v>#REF!</v>
      </c>
      <c r="I1084" s="280" t="e">
        <f>IF(LEN(VLOOKUP($A1084,#REF!,8,FALSE)),UPPER(RIGHT(VLOOKUP($A1084,#REF!,8,FALSE),1)),"")</f>
        <v>#REF!</v>
      </c>
      <c r="J1084" s="280" t="e">
        <f>IF(LEN(VLOOKUP($A1084,#REF!,4,FALSE)),UPPER(RIGHT(VLOOKUP($A1084,#REF!,4,FALSE),1)),"")</f>
        <v>#REF!</v>
      </c>
      <c r="K1084" s="280" t="e">
        <f>IF(LEN(VLOOKUP($A1084,#REF!,5,FALSE)),UPPER(RIGHT(VLOOKUP($A1084,#REF!,5,FALSE),1)),"")</f>
        <v>#REF!</v>
      </c>
      <c r="L1084" s="280" t="e">
        <f>IF(LEN(VLOOKUP($A1084,#REF!,6,FALSE)),UPPER(RIGHT(VLOOKUP($A1084,#REF!,6,FALSE),1)),"")</f>
        <v>#REF!</v>
      </c>
      <c r="M1084" s="43" t="e">
        <f>IF(LEN(VLOOKUP($A1084,#REF!,7,FALSE)),UPPER(RIGHT(VLOOKUP($A1084,#REF!,7,FALSE),1)),"")</f>
        <v>#REF!</v>
      </c>
      <c r="N1084" s="206"/>
      <c r="O1084" s="206"/>
      <c r="P1084" s="206"/>
      <c r="Q1084" s="206"/>
      <c r="R1084" s="206"/>
      <c r="S1084" s="63" t="e">
        <f>HLOOKUP("Device Tree Pin Name",#REF!,MATCH($A1084,#REF!,0),FALSE)</f>
        <v>#REF!</v>
      </c>
      <c r="T1084" s="47" t="e">
        <f>HLOOKUP("power rail",#REF!,MATCH($A1084,#REF!,0),FALSE)</f>
        <v>#REF!</v>
      </c>
      <c r="U1084" s="62" t="e">
        <f>HLOOKUP("Wake Capable",#REF!,MATCH($A1084,#REF!,0),FALSE)</f>
        <v>#REF!</v>
      </c>
      <c r="V1084" s="62" t="e">
        <f>HLOOKUP("Strap",#REF!,MATCH($A1084,#REF!,0),FALSE)</f>
        <v>#REF!</v>
      </c>
      <c r="W1084" s="62"/>
      <c r="X1084" s="62"/>
      <c r="Y1084" s="62"/>
      <c r="Z1084" s="47"/>
      <c r="AA1084" s="47" t="e">
        <f>HLOOKUP("Pad type",#REF!,MATCH($A1084,#REF!,0),FALSE)</f>
        <v>#REF!</v>
      </c>
      <c r="AB1084" s="63"/>
      <c r="AC1084" s="63" t="e">
        <f>HLOOKUP("POR Pin State",#REF!,MATCH($A1084,#REF!,0),FALSE)</f>
        <v>#REF!</v>
      </c>
      <c r="AD1084" s="255"/>
      <c r="AE1084" s="255"/>
      <c r="AF1084" s="255"/>
      <c r="AG1084" s="255"/>
      <c r="AH1084" s="209"/>
      <c r="AI1084" s="210"/>
      <c r="AJ1084" s="210"/>
      <c r="AK1084" s="210"/>
      <c r="AL1084" s="210"/>
      <c r="AM1084" s="210"/>
      <c r="AN1084" s="210"/>
      <c r="AO1084" s="210"/>
      <c r="AP1084" s="209"/>
      <c r="AQ1084" s="282" t="s">
        <v>2645</v>
      </c>
      <c r="AR1084" s="105"/>
      <c r="AS1084" s="105"/>
      <c r="AT1084" s="105"/>
      <c r="AU1084" s="105"/>
      <c r="AV1084" s="105"/>
      <c r="AW1084" s="105"/>
      <c r="AX1084" s="105"/>
      <c r="AY1084" s="105"/>
      <c r="AZ1084" s="105"/>
      <c r="BA1084" s="105"/>
      <c r="BB1084" s="105"/>
      <c r="BC1084" s="105"/>
      <c r="BD1084" s="284"/>
      <c r="BE1084" s="270" t="s">
        <v>2646</v>
      </c>
      <c r="BF1084" s="147" t="e">
        <f>VLOOKUP($A1084,#REF!,34,FALSE)</f>
        <v>#REF!</v>
      </c>
      <c r="BG1084" s="147" t="e">
        <f>VLOOKUP($A1084,#REF!,22,FALSE)</f>
        <v>#REF!</v>
      </c>
      <c r="BH1084" s="149"/>
    </row>
    <row r="1085" s="5" customFormat="1" ht="12.95" customHeight="1" spans="1:60">
      <c r="A1085" s="281" t="s">
        <v>2647</v>
      </c>
      <c r="B1085" s="38" t="e">
        <f>VLOOKUP($A1085,#REF!,34,FALSE)</f>
        <v>#REF!</v>
      </c>
      <c r="C1085" s="278" t="str">
        <f t="shared" si="179"/>
        <v>unused_DDR_XM3_B8RDQS_N</v>
      </c>
      <c r="D1085" s="279" t="e">
        <f>IF(LEN(VLOOKUP($A1085,#REF!,8,FALSE)),LEFT(VLOOKUP($A1085,#REF!,8,FALSE),LEN(VLOOKUP($A1085,#REF!,8,FALSE))-2),"")</f>
        <v>#REF!</v>
      </c>
      <c r="E1085" s="279" t="e">
        <f>IF(LEN(VLOOKUP($A1085,#REF!,4,FALSE)),IF(INDEX(#REF!,MATCH($A1085,#REF!,0),1),LEFT(VLOOKUP($A1085,#REF!,4,FALSE),LEN(VLOOKUP($A1085,#REF!,4,FALSE))-2),CONCATENATE(LEFT(VLOOKUP($A1085,#REF!,4,FALSE),LEN(VLOOKUP($A1085,#REF!,4,FALSE))-2),"*")),"")</f>
        <v>#REF!</v>
      </c>
      <c r="F1085" s="280" t="e">
        <f>IF(LEN(VLOOKUP($A1085,#REF!,5,FALSE)),IF(INDEX(#REF!,MATCH($A1085,#REF!,0),2),LEFT(VLOOKUP($A1085,#REF!,5,FALSE),LEN(VLOOKUP($A1085,#REF!,5,FALSE))-2),CONCATENATE(LEFT(VLOOKUP($A1085,#REF!,5,FALSE),LEN(VLOOKUP($A1085,#REF!,5,FALSE))-2),"*")),"")</f>
        <v>#REF!</v>
      </c>
      <c r="G1085" s="280" t="e">
        <f>IF(LEN(VLOOKUP($A1085,#REF!,6,FALSE)),IF(INDEX(#REF!,MATCH($A1085,#REF!,0),3),LEFT(VLOOKUP($A1085,#REF!,6,FALSE),LEN(VLOOKUP($A1085,#REF!,6,FALSE))-2),CONCATENATE(LEFT(VLOOKUP($A1085,#REF!,6,FALSE),LEN(VLOOKUP($A1085,#REF!,6,FALSE))-2),"*")),"")</f>
        <v>#REF!</v>
      </c>
      <c r="H1085" s="43" t="e">
        <f>IF(LEN(VLOOKUP($A1085,#REF!,7,FALSE)),IF(INDEX(#REF!,MATCH($A1085,#REF!,0),4),LEFT(VLOOKUP($A1085,#REF!,7,FALSE),LEN(VLOOKUP($A1085,#REF!,7,FALSE))-2),CONCATENATE(LEFT(VLOOKUP($A1085,#REF!,7,FALSE),LEN(VLOOKUP($A1085,#REF!,7,FALSE))-2),"*")),"")</f>
        <v>#REF!</v>
      </c>
      <c r="I1085" s="280" t="e">
        <f>IF(LEN(VLOOKUP($A1085,#REF!,8,FALSE)),UPPER(RIGHT(VLOOKUP($A1085,#REF!,8,FALSE),1)),"")</f>
        <v>#REF!</v>
      </c>
      <c r="J1085" s="280" t="e">
        <f>IF(LEN(VLOOKUP($A1085,#REF!,4,FALSE)),UPPER(RIGHT(VLOOKUP($A1085,#REF!,4,FALSE),1)),"")</f>
        <v>#REF!</v>
      </c>
      <c r="K1085" s="280" t="e">
        <f>IF(LEN(VLOOKUP($A1085,#REF!,5,FALSE)),UPPER(RIGHT(VLOOKUP($A1085,#REF!,5,FALSE),1)),"")</f>
        <v>#REF!</v>
      </c>
      <c r="L1085" s="280" t="e">
        <f>IF(LEN(VLOOKUP($A1085,#REF!,6,FALSE)),UPPER(RIGHT(VLOOKUP($A1085,#REF!,6,FALSE),1)),"")</f>
        <v>#REF!</v>
      </c>
      <c r="M1085" s="43" t="e">
        <f>IF(LEN(VLOOKUP($A1085,#REF!,7,FALSE)),UPPER(RIGHT(VLOOKUP($A1085,#REF!,7,FALSE),1)),"")</f>
        <v>#REF!</v>
      </c>
      <c r="N1085" s="206"/>
      <c r="O1085" s="206"/>
      <c r="P1085" s="206"/>
      <c r="Q1085" s="206"/>
      <c r="R1085" s="206"/>
      <c r="S1085" s="63" t="e">
        <f>HLOOKUP("Device Tree Pin Name",#REF!,MATCH($A1085,#REF!,0),FALSE)</f>
        <v>#REF!</v>
      </c>
      <c r="T1085" s="47" t="e">
        <f>HLOOKUP("power rail",#REF!,MATCH($A1085,#REF!,0),FALSE)</f>
        <v>#REF!</v>
      </c>
      <c r="U1085" s="62" t="e">
        <f>HLOOKUP("Wake Capable",#REF!,MATCH($A1085,#REF!,0),FALSE)</f>
        <v>#REF!</v>
      </c>
      <c r="V1085" s="62" t="e">
        <f>HLOOKUP("Strap",#REF!,MATCH($A1085,#REF!,0),FALSE)</f>
        <v>#REF!</v>
      </c>
      <c r="W1085" s="62"/>
      <c r="X1085" s="62"/>
      <c r="Y1085" s="62"/>
      <c r="Z1085" s="47"/>
      <c r="AA1085" s="47" t="e">
        <f>HLOOKUP("Pad type",#REF!,MATCH($A1085,#REF!,0),FALSE)</f>
        <v>#REF!</v>
      </c>
      <c r="AB1085" s="63"/>
      <c r="AC1085" s="63" t="e">
        <f>HLOOKUP("POR Pin State",#REF!,MATCH($A1085,#REF!,0),FALSE)</f>
        <v>#REF!</v>
      </c>
      <c r="AD1085" s="255"/>
      <c r="AE1085" s="255"/>
      <c r="AF1085" s="255"/>
      <c r="AG1085" s="255"/>
      <c r="AH1085" s="209"/>
      <c r="AI1085" s="210"/>
      <c r="AJ1085" s="210"/>
      <c r="AK1085" s="210"/>
      <c r="AL1085" s="210"/>
      <c r="AM1085" s="210"/>
      <c r="AN1085" s="210"/>
      <c r="AO1085" s="210"/>
      <c r="AP1085" s="209"/>
      <c r="AQ1085" s="283" t="s">
        <v>2647</v>
      </c>
      <c r="AR1085" s="105"/>
      <c r="AS1085" s="105"/>
      <c r="AT1085" s="105"/>
      <c r="AU1085" s="105"/>
      <c r="AV1085" s="105"/>
      <c r="AW1085" s="105"/>
      <c r="AX1085" s="105"/>
      <c r="AY1085" s="105"/>
      <c r="AZ1085" s="105"/>
      <c r="BA1085" s="105"/>
      <c r="BB1085" s="105"/>
      <c r="BC1085" s="105"/>
      <c r="BD1085" s="284"/>
      <c r="BE1085" s="270" t="s">
        <v>2648</v>
      </c>
      <c r="BF1085" s="147" t="e">
        <f>VLOOKUP($A1085,#REF!,34,FALSE)</f>
        <v>#REF!</v>
      </c>
      <c r="BG1085" s="147" t="e">
        <f>VLOOKUP($A1085,#REF!,22,FALSE)</f>
        <v>#REF!</v>
      </c>
      <c r="BH1085" s="149"/>
    </row>
    <row r="1086" ht="13.5" spans="1:60">
      <c r="A1086" s="268" t="s">
        <v>2649</v>
      </c>
      <c r="B1086" s="38" t="e">
        <f>VLOOKUP($A1086,#REF!,34,FALSE)</f>
        <v>#REF!</v>
      </c>
      <c r="C1086" s="278" t="str">
        <f t="shared" si="179"/>
        <v>unused_DDR_XM3_B9D0</v>
      </c>
      <c r="D1086" s="279" t="e">
        <f>IF(LEN(VLOOKUP($A1086,#REF!,8,FALSE)),LEFT(VLOOKUP($A1086,#REF!,8,FALSE),LEN(VLOOKUP($A1086,#REF!,8,FALSE))-2),"")</f>
        <v>#REF!</v>
      </c>
      <c r="E1086" s="279" t="e">
        <f>IF(LEN(VLOOKUP($A1086,#REF!,4,FALSE)),IF(INDEX(#REF!,MATCH($A1086,#REF!,0),1),LEFT(VLOOKUP($A1086,#REF!,4,FALSE),LEN(VLOOKUP($A1086,#REF!,4,FALSE))-2),CONCATENATE(LEFT(VLOOKUP($A1086,#REF!,4,FALSE),LEN(VLOOKUP($A1086,#REF!,4,FALSE))-2),"*")),"")</f>
        <v>#REF!</v>
      </c>
      <c r="F1086" s="280" t="e">
        <f>IF(LEN(VLOOKUP($A1086,#REF!,5,FALSE)),IF(INDEX(#REF!,MATCH($A1086,#REF!,0),2),LEFT(VLOOKUP($A1086,#REF!,5,FALSE),LEN(VLOOKUP($A1086,#REF!,5,FALSE))-2),CONCATENATE(LEFT(VLOOKUP($A1086,#REF!,5,FALSE),LEN(VLOOKUP($A1086,#REF!,5,FALSE))-2),"*")),"")</f>
        <v>#REF!</v>
      </c>
      <c r="G1086" s="280" t="e">
        <f>IF(LEN(VLOOKUP($A1086,#REF!,6,FALSE)),IF(INDEX(#REF!,MATCH($A1086,#REF!,0),3),LEFT(VLOOKUP($A1086,#REF!,6,FALSE),LEN(VLOOKUP($A1086,#REF!,6,FALSE))-2),CONCATENATE(LEFT(VLOOKUP($A1086,#REF!,6,FALSE),LEN(VLOOKUP($A1086,#REF!,6,FALSE))-2),"*")),"")</f>
        <v>#REF!</v>
      </c>
      <c r="H1086" s="43" t="e">
        <f>IF(LEN(VLOOKUP($A1086,#REF!,7,FALSE)),IF(INDEX(#REF!,MATCH($A1086,#REF!,0),4),LEFT(VLOOKUP($A1086,#REF!,7,FALSE),LEN(VLOOKUP($A1086,#REF!,7,FALSE))-2),CONCATENATE(LEFT(VLOOKUP($A1086,#REF!,7,FALSE),LEN(VLOOKUP($A1086,#REF!,7,FALSE))-2),"*")),"")</f>
        <v>#REF!</v>
      </c>
      <c r="I1086" s="280" t="e">
        <f>IF(LEN(VLOOKUP($A1086,#REF!,8,FALSE)),UPPER(RIGHT(VLOOKUP($A1086,#REF!,8,FALSE),1)),"")</f>
        <v>#REF!</v>
      </c>
      <c r="J1086" s="280" t="e">
        <f>IF(LEN(VLOOKUP($A1086,#REF!,4,FALSE)),UPPER(RIGHT(VLOOKUP($A1086,#REF!,4,FALSE),1)),"")</f>
        <v>#REF!</v>
      </c>
      <c r="K1086" s="280" t="e">
        <f>IF(LEN(VLOOKUP($A1086,#REF!,5,FALSE)),UPPER(RIGHT(VLOOKUP($A1086,#REF!,5,FALSE),1)),"")</f>
        <v>#REF!</v>
      </c>
      <c r="L1086" s="280" t="e">
        <f>IF(LEN(VLOOKUP($A1086,#REF!,6,FALSE)),UPPER(RIGHT(VLOOKUP($A1086,#REF!,6,FALSE),1)),"")</f>
        <v>#REF!</v>
      </c>
      <c r="M1086" s="43" t="e">
        <f>IF(LEN(VLOOKUP($A1086,#REF!,7,FALSE)),UPPER(RIGHT(VLOOKUP($A1086,#REF!,7,FALSE),1)),"")</f>
        <v>#REF!</v>
      </c>
      <c r="N1086" s="206"/>
      <c r="O1086" s="206"/>
      <c r="P1086" s="206"/>
      <c r="Q1086" s="206"/>
      <c r="R1086" s="206"/>
      <c r="S1086" s="63" t="e">
        <f>HLOOKUP("Device Tree Pin Name",#REF!,MATCH($A1086,#REF!,0),FALSE)</f>
        <v>#REF!</v>
      </c>
      <c r="T1086" s="47" t="e">
        <f>HLOOKUP("power rail",#REF!,MATCH($A1086,#REF!,0),FALSE)</f>
        <v>#REF!</v>
      </c>
      <c r="U1086" s="62" t="e">
        <f>HLOOKUP("Wake Capable",#REF!,MATCH($A1086,#REF!,0),FALSE)</f>
        <v>#REF!</v>
      </c>
      <c r="V1086" s="62" t="e">
        <f>HLOOKUP("Strap",#REF!,MATCH($A1086,#REF!,0),FALSE)</f>
        <v>#REF!</v>
      </c>
      <c r="W1086" s="62"/>
      <c r="X1086" s="62"/>
      <c r="Y1086" s="62"/>
      <c r="Z1086" s="47"/>
      <c r="AA1086" s="47" t="e">
        <f>HLOOKUP("Pad type",#REF!,MATCH($A1086,#REF!,0),FALSE)</f>
        <v>#REF!</v>
      </c>
      <c r="AB1086" s="63"/>
      <c r="AC1086" s="63" t="e">
        <f>HLOOKUP("POR Pin State",#REF!,MATCH($A1086,#REF!,0),FALSE)</f>
        <v>#REF!</v>
      </c>
      <c r="AD1086" s="255"/>
      <c r="AE1086" s="255"/>
      <c r="AF1086" s="255"/>
      <c r="AG1086" s="255"/>
      <c r="AH1086" s="209"/>
      <c r="AI1086" s="210"/>
      <c r="AJ1086" s="210"/>
      <c r="AK1086" s="210"/>
      <c r="AL1086" s="210"/>
      <c r="AM1086" s="210"/>
      <c r="AN1086" s="210"/>
      <c r="AO1086" s="210"/>
      <c r="AP1086" s="209"/>
      <c r="AQ1086" s="283" t="s">
        <v>2650</v>
      </c>
      <c r="AR1086" s="105"/>
      <c r="AS1086" s="105"/>
      <c r="AT1086" s="105"/>
      <c r="AU1086" s="105"/>
      <c r="AV1086" s="105"/>
      <c r="AW1086" s="105"/>
      <c r="AX1086" s="105"/>
      <c r="AY1086" s="105"/>
      <c r="AZ1086" s="105"/>
      <c r="BA1086" s="105"/>
      <c r="BB1086" s="105"/>
      <c r="BC1086" s="105"/>
      <c r="BD1086" s="284"/>
      <c r="BE1086" s="270" t="s">
        <v>2651</v>
      </c>
      <c r="BF1086" s="147" t="e">
        <f>VLOOKUP($A1086,#REF!,34,FALSE)</f>
        <v>#REF!</v>
      </c>
      <c r="BG1086" s="147" t="e">
        <f>VLOOKUP($A1086,#REF!,22,FALSE)</f>
        <v>#REF!</v>
      </c>
      <c r="BH1086" s="149"/>
    </row>
    <row r="1087" ht="13.5" spans="1:60">
      <c r="A1087" s="268" t="s">
        <v>2652</v>
      </c>
      <c r="B1087" s="38" t="e">
        <f>VLOOKUP($A1087,#REF!,34,FALSE)</f>
        <v>#REF!</v>
      </c>
      <c r="C1087" s="278" t="str">
        <f t="shared" si="179"/>
        <v>unused_DDR_XM3_B9D1</v>
      </c>
      <c r="D1087" s="279" t="e">
        <f>IF(LEN(VLOOKUP($A1087,#REF!,8,FALSE)),LEFT(VLOOKUP($A1087,#REF!,8,FALSE),LEN(VLOOKUP($A1087,#REF!,8,FALSE))-2),"")</f>
        <v>#REF!</v>
      </c>
      <c r="E1087" s="279" t="e">
        <f>IF(LEN(VLOOKUP($A1087,#REF!,4,FALSE)),IF(INDEX(#REF!,MATCH($A1087,#REF!,0),1),LEFT(VLOOKUP($A1087,#REF!,4,FALSE),LEN(VLOOKUP($A1087,#REF!,4,FALSE))-2),CONCATENATE(LEFT(VLOOKUP($A1087,#REF!,4,FALSE),LEN(VLOOKUP($A1087,#REF!,4,FALSE))-2),"*")),"")</f>
        <v>#REF!</v>
      </c>
      <c r="F1087" s="280" t="e">
        <f>IF(LEN(VLOOKUP($A1087,#REF!,5,FALSE)),IF(INDEX(#REF!,MATCH($A1087,#REF!,0),2),LEFT(VLOOKUP($A1087,#REF!,5,FALSE),LEN(VLOOKUP($A1087,#REF!,5,FALSE))-2),CONCATENATE(LEFT(VLOOKUP($A1087,#REF!,5,FALSE),LEN(VLOOKUP($A1087,#REF!,5,FALSE))-2),"*")),"")</f>
        <v>#REF!</v>
      </c>
      <c r="G1087" s="280" t="e">
        <f>IF(LEN(VLOOKUP($A1087,#REF!,6,FALSE)),IF(INDEX(#REF!,MATCH($A1087,#REF!,0),3),LEFT(VLOOKUP($A1087,#REF!,6,FALSE),LEN(VLOOKUP($A1087,#REF!,6,FALSE))-2),CONCATENATE(LEFT(VLOOKUP($A1087,#REF!,6,FALSE),LEN(VLOOKUP($A1087,#REF!,6,FALSE))-2),"*")),"")</f>
        <v>#REF!</v>
      </c>
      <c r="H1087" s="43" t="e">
        <f>IF(LEN(VLOOKUP($A1087,#REF!,7,FALSE)),IF(INDEX(#REF!,MATCH($A1087,#REF!,0),4),LEFT(VLOOKUP($A1087,#REF!,7,FALSE),LEN(VLOOKUP($A1087,#REF!,7,FALSE))-2),CONCATENATE(LEFT(VLOOKUP($A1087,#REF!,7,FALSE),LEN(VLOOKUP($A1087,#REF!,7,FALSE))-2),"*")),"")</f>
        <v>#REF!</v>
      </c>
      <c r="I1087" s="280" t="e">
        <f>IF(LEN(VLOOKUP($A1087,#REF!,8,FALSE)),UPPER(RIGHT(VLOOKUP($A1087,#REF!,8,FALSE),1)),"")</f>
        <v>#REF!</v>
      </c>
      <c r="J1087" s="280" t="e">
        <f>IF(LEN(VLOOKUP($A1087,#REF!,4,FALSE)),UPPER(RIGHT(VLOOKUP($A1087,#REF!,4,FALSE),1)),"")</f>
        <v>#REF!</v>
      </c>
      <c r="K1087" s="280" t="e">
        <f>IF(LEN(VLOOKUP($A1087,#REF!,5,FALSE)),UPPER(RIGHT(VLOOKUP($A1087,#REF!,5,FALSE),1)),"")</f>
        <v>#REF!</v>
      </c>
      <c r="L1087" s="280" t="e">
        <f>IF(LEN(VLOOKUP($A1087,#REF!,6,FALSE)),UPPER(RIGHT(VLOOKUP($A1087,#REF!,6,FALSE),1)),"")</f>
        <v>#REF!</v>
      </c>
      <c r="M1087" s="43" t="e">
        <f>IF(LEN(VLOOKUP($A1087,#REF!,7,FALSE)),UPPER(RIGHT(VLOOKUP($A1087,#REF!,7,FALSE),1)),"")</f>
        <v>#REF!</v>
      </c>
      <c r="N1087" s="206"/>
      <c r="O1087" s="206"/>
      <c r="P1087" s="206"/>
      <c r="Q1087" s="206"/>
      <c r="R1087" s="206"/>
      <c r="S1087" s="63" t="e">
        <f>HLOOKUP("Device Tree Pin Name",#REF!,MATCH($A1087,#REF!,0),FALSE)</f>
        <v>#REF!</v>
      </c>
      <c r="T1087" s="47" t="e">
        <f>HLOOKUP("power rail",#REF!,MATCH($A1087,#REF!,0),FALSE)</f>
        <v>#REF!</v>
      </c>
      <c r="U1087" s="62" t="e">
        <f>HLOOKUP("Wake Capable",#REF!,MATCH($A1087,#REF!,0),FALSE)</f>
        <v>#REF!</v>
      </c>
      <c r="V1087" s="62" t="e">
        <f>HLOOKUP("Strap",#REF!,MATCH($A1087,#REF!,0),FALSE)</f>
        <v>#REF!</v>
      </c>
      <c r="W1087" s="62"/>
      <c r="X1087" s="62"/>
      <c r="Y1087" s="62"/>
      <c r="Z1087" s="47"/>
      <c r="AA1087" s="47" t="e">
        <f>HLOOKUP("Pad type",#REF!,MATCH($A1087,#REF!,0),FALSE)</f>
        <v>#REF!</v>
      </c>
      <c r="AB1087" s="63"/>
      <c r="AC1087" s="63" t="e">
        <f>HLOOKUP("POR Pin State",#REF!,MATCH($A1087,#REF!,0),FALSE)</f>
        <v>#REF!</v>
      </c>
      <c r="AD1087" s="255"/>
      <c r="AE1087" s="255"/>
      <c r="AF1087" s="255"/>
      <c r="AG1087" s="255"/>
      <c r="AH1087" s="209"/>
      <c r="AI1087" s="210"/>
      <c r="AJ1087" s="210"/>
      <c r="AK1087" s="210"/>
      <c r="AL1087" s="210"/>
      <c r="AM1087" s="210"/>
      <c r="AN1087" s="210"/>
      <c r="AO1087" s="210"/>
      <c r="AP1087" s="209"/>
      <c r="AQ1087" s="283" t="s">
        <v>2653</v>
      </c>
      <c r="AR1087" s="105"/>
      <c r="AS1087" s="105"/>
      <c r="AT1087" s="105"/>
      <c r="AU1087" s="105"/>
      <c r="AV1087" s="105"/>
      <c r="AW1087" s="105"/>
      <c r="AX1087" s="105"/>
      <c r="AY1087" s="105"/>
      <c r="AZ1087" s="105"/>
      <c r="BA1087" s="105"/>
      <c r="BB1087" s="105"/>
      <c r="BC1087" s="105"/>
      <c r="BD1087" s="284"/>
      <c r="BE1087" s="270" t="s">
        <v>2654</v>
      </c>
      <c r="BF1087" s="147" t="e">
        <f>VLOOKUP($A1087,#REF!,34,FALSE)</f>
        <v>#REF!</v>
      </c>
      <c r="BG1087" s="147" t="e">
        <f>VLOOKUP($A1087,#REF!,22,FALSE)</f>
        <v>#REF!</v>
      </c>
      <c r="BH1087" s="149"/>
    </row>
    <row r="1088" ht="13.5" spans="1:60">
      <c r="A1088" s="268" t="s">
        <v>2655</v>
      </c>
      <c r="B1088" s="38" t="e">
        <f>VLOOKUP($A1088,#REF!,34,FALSE)</f>
        <v>#REF!</v>
      </c>
      <c r="C1088" s="278" t="str">
        <f t="shared" si="179"/>
        <v>unused_DDR_XM3_B9D2</v>
      </c>
      <c r="D1088" s="279" t="e">
        <f>IF(LEN(VLOOKUP($A1088,#REF!,8,FALSE)),LEFT(VLOOKUP($A1088,#REF!,8,FALSE),LEN(VLOOKUP($A1088,#REF!,8,FALSE))-2),"")</f>
        <v>#REF!</v>
      </c>
      <c r="E1088" s="279" t="e">
        <f>IF(LEN(VLOOKUP($A1088,#REF!,4,FALSE)),IF(INDEX(#REF!,MATCH($A1088,#REF!,0),1),LEFT(VLOOKUP($A1088,#REF!,4,FALSE),LEN(VLOOKUP($A1088,#REF!,4,FALSE))-2),CONCATENATE(LEFT(VLOOKUP($A1088,#REF!,4,FALSE),LEN(VLOOKUP($A1088,#REF!,4,FALSE))-2),"*")),"")</f>
        <v>#REF!</v>
      </c>
      <c r="F1088" s="280" t="e">
        <f>IF(LEN(VLOOKUP($A1088,#REF!,5,FALSE)),IF(INDEX(#REF!,MATCH($A1088,#REF!,0),2),LEFT(VLOOKUP($A1088,#REF!,5,FALSE),LEN(VLOOKUP($A1088,#REF!,5,FALSE))-2),CONCATENATE(LEFT(VLOOKUP($A1088,#REF!,5,FALSE),LEN(VLOOKUP($A1088,#REF!,5,FALSE))-2),"*")),"")</f>
        <v>#REF!</v>
      </c>
      <c r="G1088" s="280" t="e">
        <f>IF(LEN(VLOOKUP($A1088,#REF!,6,FALSE)),IF(INDEX(#REF!,MATCH($A1088,#REF!,0),3),LEFT(VLOOKUP($A1088,#REF!,6,FALSE),LEN(VLOOKUP($A1088,#REF!,6,FALSE))-2),CONCATENATE(LEFT(VLOOKUP($A1088,#REF!,6,FALSE),LEN(VLOOKUP($A1088,#REF!,6,FALSE))-2),"*")),"")</f>
        <v>#REF!</v>
      </c>
      <c r="H1088" s="43" t="e">
        <f>IF(LEN(VLOOKUP($A1088,#REF!,7,FALSE)),IF(INDEX(#REF!,MATCH($A1088,#REF!,0),4),LEFT(VLOOKUP($A1088,#REF!,7,FALSE),LEN(VLOOKUP($A1088,#REF!,7,FALSE))-2),CONCATENATE(LEFT(VLOOKUP($A1088,#REF!,7,FALSE),LEN(VLOOKUP($A1088,#REF!,7,FALSE))-2),"*")),"")</f>
        <v>#REF!</v>
      </c>
      <c r="I1088" s="280" t="e">
        <f>IF(LEN(VLOOKUP($A1088,#REF!,8,FALSE)),UPPER(RIGHT(VLOOKUP($A1088,#REF!,8,FALSE),1)),"")</f>
        <v>#REF!</v>
      </c>
      <c r="J1088" s="280" t="e">
        <f>IF(LEN(VLOOKUP($A1088,#REF!,4,FALSE)),UPPER(RIGHT(VLOOKUP($A1088,#REF!,4,FALSE),1)),"")</f>
        <v>#REF!</v>
      </c>
      <c r="K1088" s="280" t="e">
        <f>IF(LEN(VLOOKUP($A1088,#REF!,5,FALSE)),UPPER(RIGHT(VLOOKUP($A1088,#REF!,5,FALSE),1)),"")</f>
        <v>#REF!</v>
      </c>
      <c r="L1088" s="280" t="e">
        <f>IF(LEN(VLOOKUP($A1088,#REF!,6,FALSE)),UPPER(RIGHT(VLOOKUP($A1088,#REF!,6,FALSE),1)),"")</f>
        <v>#REF!</v>
      </c>
      <c r="M1088" s="43" t="e">
        <f>IF(LEN(VLOOKUP($A1088,#REF!,7,FALSE)),UPPER(RIGHT(VLOOKUP($A1088,#REF!,7,FALSE),1)),"")</f>
        <v>#REF!</v>
      </c>
      <c r="N1088" s="206"/>
      <c r="O1088" s="206"/>
      <c r="P1088" s="206"/>
      <c r="Q1088" s="206"/>
      <c r="R1088" s="206"/>
      <c r="S1088" s="63" t="e">
        <f>HLOOKUP("Device Tree Pin Name",#REF!,MATCH($A1088,#REF!,0),FALSE)</f>
        <v>#REF!</v>
      </c>
      <c r="T1088" s="47" t="e">
        <f>HLOOKUP("power rail",#REF!,MATCH($A1088,#REF!,0),FALSE)</f>
        <v>#REF!</v>
      </c>
      <c r="U1088" s="62" t="e">
        <f>HLOOKUP("Wake Capable",#REF!,MATCH($A1088,#REF!,0),FALSE)</f>
        <v>#REF!</v>
      </c>
      <c r="V1088" s="62" t="e">
        <f>HLOOKUP("Strap",#REF!,MATCH($A1088,#REF!,0),FALSE)</f>
        <v>#REF!</v>
      </c>
      <c r="W1088" s="62"/>
      <c r="X1088" s="62"/>
      <c r="Y1088" s="62"/>
      <c r="Z1088" s="47"/>
      <c r="AA1088" s="47" t="e">
        <f>HLOOKUP("Pad type",#REF!,MATCH($A1088,#REF!,0),FALSE)</f>
        <v>#REF!</v>
      </c>
      <c r="AB1088" s="63"/>
      <c r="AC1088" s="63" t="e">
        <f>HLOOKUP("POR Pin State",#REF!,MATCH($A1088,#REF!,0),FALSE)</f>
        <v>#REF!</v>
      </c>
      <c r="AD1088" s="255"/>
      <c r="AE1088" s="255"/>
      <c r="AF1088" s="255"/>
      <c r="AG1088" s="255"/>
      <c r="AH1088" s="209"/>
      <c r="AI1088" s="210"/>
      <c r="AJ1088" s="210"/>
      <c r="AK1088" s="210"/>
      <c r="AL1088" s="210"/>
      <c r="AM1088" s="210"/>
      <c r="AN1088" s="210"/>
      <c r="AO1088" s="210"/>
      <c r="AP1088" s="209"/>
      <c r="AQ1088" s="283" t="s">
        <v>2656</v>
      </c>
      <c r="AR1088" s="105"/>
      <c r="AS1088" s="105"/>
      <c r="AT1088" s="105"/>
      <c r="AU1088" s="105"/>
      <c r="AV1088" s="105"/>
      <c r="AW1088" s="105"/>
      <c r="AX1088" s="105"/>
      <c r="AY1088" s="105"/>
      <c r="AZ1088" s="105"/>
      <c r="BA1088" s="105"/>
      <c r="BB1088" s="105"/>
      <c r="BC1088" s="105"/>
      <c r="BD1088" s="284"/>
      <c r="BE1088" s="270" t="s">
        <v>2657</v>
      </c>
      <c r="BF1088" s="147" t="e">
        <f>VLOOKUP($A1088,#REF!,34,FALSE)</f>
        <v>#REF!</v>
      </c>
      <c r="BG1088" s="147" t="e">
        <f>VLOOKUP($A1088,#REF!,22,FALSE)</f>
        <v>#REF!</v>
      </c>
      <c r="BH1088" s="149"/>
    </row>
    <row r="1089" ht="13.5" spans="1:60">
      <c r="A1089" s="268" t="s">
        <v>2658</v>
      </c>
      <c r="B1089" s="38" t="e">
        <f>VLOOKUP($A1089,#REF!,34,FALSE)</f>
        <v>#REF!</v>
      </c>
      <c r="C1089" s="278" t="str">
        <f t="shared" si="179"/>
        <v>unused_DDR_XM3_B9D3</v>
      </c>
      <c r="D1089" s="279" t="e">
        <f>IF(LEN(VLOOKUP($A1089,#REF!,8,FALSE)),LEFT(VLOOKUP($A1089,#REF!,8,FALSE),LEN(VLOOKUP($A1089,#REF!,8,FALSE))-2),"")</f>
        <v>#REF!</v>
      </c>
      <c r="E1089" s="279" t="e">
        <f>IF(LEN(VLOOKUP($A1089,#REF!,4,FALSE)),IF(INDEX(#REF!,MATCH($A1089,#REF!,0),1),LEFT(VLOOKUP($A1089,#REF!,4,FALSE),LEN(VLOOKUP($A1089,#REF!,4,FALSE))-2),CONCATENATE(LEFT(VLOOKUP($A1089,#REF!,4,FALSE),LEN(VLOOKUP($A1089,#REF!,4,FALSE))-2),"*")),"")</f>
        <v>#REF!</v>
      </c>
      <c r="F1089" s="280" t="e">
        <f>IF(LEN(VLOOKUP($A1089,#REF!,5,FALSE)),IF(INDEX(#REF!,MATCH($A1089,#REF!,0),2),LEFT(VLOOKUP($A1089,#REF!,5,FALSE),LEN(VLOOKUP($A1089,#REF!,5,FALSE))-2),CONCATENATE(LEFT(VLOOKUP($A1089,#REF!,5,FALSE),LEN(VLOOKUP($A1089,#REF!,5,FALSE))-2),"*")),"")</f>
        <v>#REF!</v>
      </c>
      <c r="G1089" s="280" t="e">
        <f>IF(LEN(VLOOKUP($A1089,#REF!,6,FALSE)),IF(INDEX(#REF!,MATCH($A1089,#REF!,0),3),LEFT(VLOOKUP($A1089,#REF!,6,FALSE),LEN(VLOOKUP($A1089,#REF!,6,FALSE))-2),CONCATENATE(LEFT(VLOOKUP($A1089,#REF!,6,FALSE),LEN(VLOOKUP($A1089,#REF!,6,FALSE))-2),"*")),"")</f>
        <v>#REF!</v>
      </c>
      <c r="H1089" s="43" t="e">
        <f>IF(LEN(VLOOKUP($A1089,#REF!,7,FALSE)),IF(INDEX(#REF!,MATCH($A1089,#REF!,0),4),LEFT(VLOOKUP($A1089,#REF!,7,FALSE),LEN(VLOOKUP($A1089,#REF!,7,FALSE))-2),CONCATENATE(LEFT(VLOOKUP($A1089,#REF!,7,FALSE),LEN(VLOOKUP($A1089,#REF!,7,FALSE))-2),"*")),"")</f>
        <v>#REF!</v>
      </c>
      <c r="I1089" s="280" t="e">
        <f>IF(LEN(VLOOKUP($A1089,#REF!,8,FALSE)),UPPER(RIGHT(VLOOKUP($A1089,#REF!,8,FALSE),1)),"")</f>
        <v>#REF!</v>
      </c>
      <c r="J1089" s="280" t="e">
        <f>IF(LEN(VLOOKUP($A1089,#REF!,4,FALSE)),UPPER(RIGHT(VLOOKUP($A1089,#REF!,4,FALSE),1)),"")</f>
        <v>#REF!</v>
      </c>
      <c r="K1089" s="280" t="e">
        <f>IF(LEN(VLOOKUP($A1089,#REF!,5,FALSE)),UPPER(RIGHT(VLOOKUP($A1089,#REF!,5,FALSE),1)),"")</f>
        <v>#REF!</v>
      </c>
      <c r="L1089" s="280" t="e">
        <f>IF(LEN(VLOOKUP($A1089,#REF!,6,FALSE)),UPPER(RIGHT(VLOOKUP($A1089,#REF!,6,FALSE),1)),"")</f>
        <v>#REF!</v>
      </c>
      <c r="M1089" s="43" t="e">
        <f>IF(LEN(VLOOKUP($A1089,#REF!,7,FALSE)),UPPER(RIGHT(VLOOKUP($A1089,#REF!,7,FALSE),1)),"")</f>
        <v>#REF!</v>
      </c>
      <c r="N1089" s="206"/>
      <c r="O1089" s="206"/>
      <c r="P1089" s="206"/>
      <c r="Q1089" s="206"/>
      <c r="R1089" s="206"/>
      <c r="S1089" s="63" t="e">
        <f>HLOOKUP("Device Tree Pin Name",#REF!,MATCH($A1089,#REF!,0),FALSE)</f>
        <v>#REF!</v>
      </c>
      <c r="T1089" s="47" t="e">
        <f>HLOOKUP("power rail",#REF!,MATCH($A1089,#REF!,0),FALSE)</f>
        <v>#REF!</v>
      </c>
      <c r="U1089" s="62" t="e">
        <f>HLOOKUP("Wake Capable",#REF!,MATCH($A1089,#REF!,0),FALSE)</f>
        <v>#REF!</v>
      </c>
      <c r="V1089" s="62" t="e">
        <f>HLOOKUP("Strap",#REF!,MATCH($A1089,#REF!,0),FALSE)</f>
        <v>#REF!</v>
      </c>
      <c r="W1089" s="62"/>
      <c r="X1089" s="62"/>
      <c r="Y1089" s="62"/>
      <c r="Z1089" s="47"/>
      <c r="AA1089" s="47" t="e">
        <f>HLOOKUP("Pad type",#REF!,MATCH($A1089,#REF!,0),FALSE)</f>
        <v>#REF!</v>
      </c>
      <c r="AB1089" s="63"/>
      <c r="AC1089" s="63" t="e">
        <f>HLOOKUP("POR Pin State",#REF!,MATCH($A1089,#REF!,0),FALSE)</f>
        <v>#REF!</v>
      </c>
      <c r="AD1089" s="255"/>
      <c r="AE1089" s="255"/>
      <c r="AF1089" s="255"/>
      <c r="AG1089" s="255"/>
      <c r="AH1089" s="209"/>
      <c r="AI1089" s="210"/>
      <c r="AJ1089" s="210"/>
      <c r="AK1089" s="210"/>
      <c r="AL1089" s="210"/>
      <c r="AM1089" s="210"/>
      <c r="AN1089" s="210"/>
      <c r="AO1089" s="210"/>
      <c r="AP1089" s="209"/>
      <c r="AQ1089" s="283" t="s">
        <v>2659</v>
      </c>
      <c r="AR1089" s="105"/>
      <c r="AS1089" s="105"/>
      <c r="AT1089" s="105"/>
      <c r="AU1089" s="105"/>
      <c r="AV1089" s="105"/>
      <c r="AW1089" s="105"/>
      <c r="AX1089" s="105"/>
      <c r="AY1089" s="105"/>
      <c r="AZ1089" s="105"/>
      <c r="BA1089" s="105"/>
      <c r="BB1089" s="105"/>
      <c r="BC1089" s="105"/>
      <c r="BD1089" s="284"/>
      <c r="BE1089" s="270" t="s">
        <v>2660</v>
      </c>
      <c r="BF1089" s="147" t="e">
        <f>VLOOKUP($A1089,#REF!,34,FALSE)</f>
        <v>#REF!</v>
      </c>
      <c r="BG1089" s="147" t="e">
        <f>VLOOKUP($A1089,#REF!,22,FALSE)</f>
        <v>#REF!</v>
      </c>
      <c r="BH1089" s="149"/>
    </row>
    <row r="1090" ht="13.5" spans="1:60">
      <c r="A1090" s="48" t="s">
        <v>2661</v>
      </c>
      <c r="B1090" s="38" t="e">
        <f>VLOOKUP($A1090,#REF!,34,FALSE)</f>
        <v>#REF!</v>
      </c>
      <c r="C1090" s="278" t="str">
        <f t="shared" si="179"/>
        <v>unused_DDR_XM3_B9D4</v>
      </c>
      <c r="D1090" s="279" t="e">
        <f>IF(LEN(VLOOKUP($A1090,#REF!,8,FALSE)),LEFT(VLOOKUP($A1090,#REF!,8,FALSE),LEN(VLOOKUP($A1090,#REF!,8,FALSE))-2),"")</f>
        <v>#REF!</v>
      </c>
      <c r="E1090" s="279" t="e">
        <f>IF(LEN(VLOOKUP($A1090,#REF!,4,FALSE)),IF(INDEX(#REF!,MATCH($A1090,#REF!,0),1),LEFT(VLOOKUP($A1090,#REF!,4,FALSE),LEN(VLOOKUP($A1090,#REF!,4,FALSE))-2),CONCATENATE(LEFT(VLOOKUP($A1090,#REF!,4,FALSE),LEN(VLOOKUP($A1090,#REF!,4,FALSE))-2),"*")),"")</f>
        <v>#REF!</v>
      </c>
      <c r="F1090" s="280" t="e">
        <f>IF(LEN(VLOOKUP($A1090,#REF!,5,FALSE)),IF(INDEX(#REF!,MATCH($A1090,#REF!,0),2),LEFT(VLOOKUP($A1090,#REF!,5,FALSE),LEN(VLOOKUP($A1090,#REF!,5,FALSE))-2),CONCATENATE(LEFT(VLOOKUP($A1090,#REF!,5,FALSE),LEN(VLOOKUP($A1090,#REF!,5,FALSE))-2),"*")),"")</f>
        <v>#REF!</v>
      </c>
      <c r="G1090" s="280" t="e">
        <f>IF(LEN(VLOOKUP($A1090,#REF!,6,FALSE)),IF(INDEX(#REF!,MATCH($A1090,#REF!,0),3),LEFT(VLOOKUP($A1090,#REF!,6,FALSE),LEN(VLOOKUP($A1090,#REF!,6,FALSE))-2),CONCATENATE(LEFT(VLOOKUP($A1090,#REF!,6,FALSE),LEN(VLOOKUP($A1090,#REF!,6,FALSE))-2),"*")),"")</f>
        <v>#REF!</v>
      </c>
      <c r="H1090" s="43" t="e">
        <f>IF(LEN(VLOOKUP($A1090,#REF!,7,FALSE)),IF(INDEX(#REF!,MATCH($A1090,#REF!,0),4),LEFT(VLOOKUP($A1090,#REF!,7,FALSE),LEN(VLOOKUP($A1090,#REF!,7,FALSE))-2),CONCATENATE(LEFT(VLOOKUP($A1090,#REF!,7,FALSE),LEN(VLOOKUP($A1090,#REF!,7,FALSE))-2),"*")),"")</f>
        <v>#REF!</v>
      </c>
      <c r="I1090" s="280" t="e">
        <f>IF(LEN(VLOOKUP($A1090,#REF!,8,FALSE)),UPPER(RIGHT(VLOOKUP($A1090,#REF!,8,FALSE),1)),"")</f>
        <v>#REF!</v>
      </c>
      <c r="J1090" s="280" t="e">
        <f>IF(LEN(VLOOKUP($A1090,#REF!,4,FALSE)),UPPER(RIGHT(VLOOKUP($A1090,#REF!,4,FALSE),1)),"")</f>
        <v>#REF!</v>
      </c>
      <c r="K1090" s="280" t="e">
        <f>IF(LEN(VLOOKUP($A1090,#REF!,5,FALSE)),UPPER(RIGHT(VLOOKUP($A1090,#REF!,5,FALSE),1)),"")</f>
        <v>#REF!</v>
      </c>
      <c r="L1090" s="280" t="e">
        <f>IF(LEN(VLOOKUP($A1090,#REF!,6,FALSE)),UPPER(RIGHT(VLOOKUP($A1090,#REF!,6,FALSE),1)),"")</f>
        <v>#REF!</v>
      </c>
      <c r="M1090" s="43" t="e">
        <f>IF(LEN(VLOOKUP($A1090,#REF!,7,FALSE)),UPPER(RIGHT(VLOOKUP($A1090,#REF!,7,FALSE),1)),"")</f>
        <v>#REF!</v>
      </c>
      <c r="N1090" s="206"/>
      <c r="O1090" s="206"/>
      <c r="P1090" s="206"/>
      <c r="Q1090" s="206"/>
      <c r="R1090" s="206"/>
      <c r="S1090" s="63" t="e">
        <f>HLOOKUP("Device Tree Pin Name",#REF!,MATCH($A1090,#REF!,0),FALSE)</f>
        <v>#REF!</v>
      </c>
      <c r="T1090" s="47" t="e">
        <f>HLOOKUP("power rail",#REF!,MATCH($A1090,#REF!,0),FALSE)</f>
        <v>#REF!</v>
      </c>
      <c r="U1090" s="62" t="e">
        <f>HLOOKUP("Wake Capable",#REF!,MATCH($A1090,#REF!,0),FALSE)</f>
        <v>#REF!</v>
      </c>
      <c r="V1090" s="62" t="e">
        <f>HLOOKUP("Strap",#REF!,MATCH($A1090,#REF!,0),FALSE)</f>
        <v>#REF!</v>
      </c>
      <c r="W1090" s="62"/>
      <c r="X1090" s="62"/>
      <c r="Y1090" s="62"/>
      <c r="Z1090" s="47"/>
      <c r="AA1090" s="47" t="e">
        <f>HLOOKUP("Pad type",#REF!,MATCH($A1090,#REF!,0),FALSE)</f>
        <v>#REF!</v>
      </c>
      <c r="AB1090" s="63"/>
      <c r="AC1090" s="63" t="e">
        <f>HLOOKUP("POR Pin State",#REF!,MATCH($A1090,#REF!,0),FALSE)</f>
        <v>#REF!</v>
      </c>
      <c r="AD1090" s="255"/>
      <c r="AE1090" s="255"/>
      <c r="AF1090" s="255"/>
      <c r="AG1090" s="255"/>
      <c r="AH1090" s="209"/>
      <c r="AI1090" s="210"/>
      <c r="AJ1090" s="210"/>
      <c r="AK1090" s="210"/>
      <c r="AL1090" s="210"/>
      <c r="AM1090" s="210"/>
      <c r="AN1090" s="210"/>
      <c r="AO1090" s="210"/>
      <c r="AP1090" s="209"/>
      <c r="AQ1090" s="283" t="s">
        <v>2662</v>
      </c>
      <c r="AR1090" s="105"/>
      <c r="AS1090" s="105"/>
      <c r="AT1090" s="105"/>
      <c r="AU1090" s="105"/>
      <c r="AV1090" s="105"/>
      <c r="AW1090" s="105"/>
      <c r="AX1090" s="105"/>
      <c r="AY1090" s="105"/>
      <c r="AZ1090" s="105"/>
      <c r="BA1090" s="105"/>
      <c r="BB1090" s="105"/>
      <c r="BC1090" s="105"/>
      <c r="BD1090" s="284"/>
      <c r="BE1090" s="270" t="s">
        <v>2663</v>
      </c>
      <c r="BF1090" s="147" t="e">
        <f>VLOOKUP($A1090,#REF!,34,FALSE)</f>
        <v>#REF!</v>
      </c>
      <c r="BG1090" s="147" t="e">
        <f>VLOOKUP($A1090,#REF!,22,FALSE)</f>
        <v>#REF!</v>
      </c>
      <c r="BH1090" s="149"/>
    </row>
    <row r="1091" ht="13.5" spans="1:60">
      <c r="A1091" s="48" t="s">
        <v>2664</v>
      </c>
      <c r="B1091" s="38" t="e">
        <f>VLOOKUP($A1091,#REF!,34,FALSE)</f>
        <v>#REF!</v>
      </c>
      <c r="C1091" s="285" t="str">
        <f t="shared" si="179"/>
        <v>unused_DDR_XM3_B9D5</v>
      </c>
      <c r="D1091" s="286" t="e">
        <f>IF(LEN(VLOOKUP($A1091,#REF!,8,FALSE)),LEFT(VLOOKUP($A1091,#REF!,8,FALSE),LEN(VLOOKUP($A1091,#REF!,8,FALSE))-2),"")</f>
        <v>#REF!</v>
      </c>
      <c r="E1091" s="286" t="e">
        <f>IF(LEN(VLOOKUP($A1091,#REF!,4,FALSE)),IF(INDEX(#REF!,MATCH($A1091,#REF!,0),1),LEFT(VLOOKUP($A1091,#REF!,4,FALSE),LEN(VLOOKUP($A1091,#REF!,4,FALSE))-2),CONCATENATE(LEFT(VLOOKUP($A1091,#REF!,4,FALSE),LEN(VLOOKUP($A1091,#REF!,4,FALSE))-2),"*")),"")</f>
        <v>#REF!</v>
      </c>
      <c r="F1091" s="287" t="e">
        <f>IF(LEN(VLOOKUP($A1091,#REF!,5,FALSE)),IF(INDEX(#REF!,MATCH($A1091,#REF!,0),2),LEFT(VLOOKUP($A1091,#REF!,5,FALSE),LEN(VLOOKUP($A1091,#REF!,5,FALSE))-2),CONCATENATE(LEFT(VLOOKUP($A1091,#REF!,5,FALSE),LEN(VLOOKUP($A1091,#REF!,5,FALSE))-2),"*")),"")</f>
        <v>#REF!</v>
      </c>
      <c r="G1091" s="287" t="e">
        <f>IF(LEN(VLOOKUP($A1091,#REF!,6,FALSE)),IF(INDEX(#REF!,MATCH($A1091,#REF!,0),3),LEFT(VLOOKUP($A1091,#REF!,6,FALSE),LEN(VLOOKUP($A1091,#REF!,6,FALSE))-2),CONCATENATE(LEFT(VLOOKUP($A1091,#REF!,6,FALSE),LEN(VLOOKUP($A1091,#REF!,6,FALSE))-2),"*")),"")</f>
        <v>#REF!</v>
      </c>
      <c r="H1091" s="288" t="e">
        <f>IF(LEN(VLOOKUP($A1091,#REF!,7,FALSE)),IF(INDEX(#REF!,MATCH($A1091,#REF!,0),4),LEFT(VLOOKUP($A1091,#REF!,7,FALSE),LEN(VLOOKUP($A1091,#REF!,7,FALSE))-2),CONCATENATE(LEFT(VLOOKUP($A1091,#REF!,7,FALSE),LEN(VLOOKUP($A1091,#REF!,7,FALSE))-2),"*")),"")</f>
        <v>#REF!</v>
      </c>
      <c r="I1091" s="287" t="e">
        <f>IF(LEN(VLOOKUP($A1091,#REF!,8,FALSE)),UPPER(RIGHT(VLOOKUP($A1091,#REF!,8,FALSE),1)),"")</f>
        <v>#REF!</v>
      </c>
      <c r="J1091" s="287" t="e">
        <f>IF(LEN(VLOOKUP($A1091,#REF!,4,FALSE)),UPPER(RIGHT(VLOOKUP($A1091,#REF!,4,FALSE),1)),"")</f>
        <v>#REF!</v>
      </c>
      <c r="K1091" s="287" t="e">
        <f>IF(LEN(VLOOKUP($A1091,#REF!,5,FALSE)),UPPER(RIGHT(VLOOKUP($A1091,#REF!,5,FALSE),1)),"")</f>
        <v>#REF!</v>
      </c>
      <c r="L1091" s="287" t="e">
        <f>IF(LEN(VLOOKUP($A1091,#REF!,6,FALSE)),UPPER(RIGHT(VLOOKUP($A1091,#REF!,6,FALSE),1)),"")</f>
        <v>#REF!</v>
      </c>
      <c r="M1091" s="288" t="e">
        <f>IF(LEN(VLOOKUP($A1091,#REF!,7,FALSE)),UPPER(RIGHT(VLOOKUP($A1091,#REF!,7,FALSE),1)),"")</f>
        <v>#REF!</v>
      </c>
      <c r="N1091" s="206"/>
      <c r="O1091" s="206"/>
      <c r="P1091" s="206"/>
      <c r="Q1091" s="206"/>
      <c r="R1091" s="206"/>
      <c r="S1091" s="63" t="e">
        <f>HLOOKUP("Device Tree Pin Name",#REF!,MATCH($A1091,#REF!,0),FALSE)</f>
        <v>#REF!</v>
      </c>
      <c r="T1091" s="47" t="e">
        <f>HLOOKUP("power rail",#REF!,MATCH($A1091,#REF!,0),FALSE)</f>
        <v>#REF!</v>
      </c>
      <c r="U1091" s="62" t="e">
        <f>HLOOKUP("Wake Capable",#REF!,MATCH($A1091,#REF!,0),FALSE)</f>
        <v>#REF!</v>
      </c>
      <c r="V1091" s="62" t="e">
        <f>HLOOKUP("Strap",#REF!,MATCH($A1091,#REF!,0),FALSE)</f>
        <v>#REF!</v>
      </c>
      <c r="W1091" s="62"/>
      <c r="X1091" s="62"/>
      <c r="Y1091" s="62"/>
      <c r="Z1091" s="47"/>
      <c r="AA1091" s="47" t="e">
        <f>HLOOKUP("Pad type",#REF!,MATCH($A1091,#REF!,0),FALSE)</f>
        <v>#REF!</v>
      </c>
      <c r="AB1091" s="63"/>
      <c r="AC1091" s="63" t="e">
        <f>HLOOKUP("POR Pin State",#REF!,MATCH($A1091,#REF!,0),FALSE)</f>
        <v>#REF!</v>
      </c>
      <c r="AD1091" s="255"/>
      <c r="AE1091" s="255"/>
      <c r="AF1091" s="255"/>
      <c r="AG1091" s="255"/>
      <c r="AH1091" s="209"/>
      <c r="AI1091" s="210"/>
      <c r="AJ1091" s="210"/>
      <c r="AK1091" s="210"/>
      <c r="AL1091" s="210"/>
      <c r="AM1091" s="210"/>
      <c r="AN1091" s="210"/>
      <c r="AO1091" s="210"/>
      <c r="AP1091" s="209"/>
      <c r="AQ1091" s="283" t="s">
        <v>2665</v>
      </c>
      <c r="AR1091" s="105"/>
      <c r="AS1091" s="105"/>
      <c r="AT1091" s="105"/>
      <c r="AU1091" s="105"/>
      <c r="AV1091" s="105"/>
      <c r="AW1091" s="105"/>
      <c r="AX1091" s="105"/>
      <c r="AY1091" s="105"/>
      <c r="AZ1091" s="105"/>
      <c r="BA1091" s="105"/>
      <c r="BB1091" s="105"/>
      <c r="BC1091" s="105"/>
      <c r="BD1091" s="284"/>
      <c r="BE1091" s="270" t="s">
        <v>2666</v>
      </c>
      <c r="BF1091" s="147" t="e">
        <f>VLOOKUP($A1091,#REF!,34,FALSE)</f>
        <v>#REF!</v>
      </c>
      <c r="BG1091" s="147" t="e">
        <f>VLOOKUP($A1091,#REF!,22,FALSE)</f>
        <v>#REF!</v>
      </c>
      <c r="BH1091" s="149"/>
    </row>
    <row r="1092" ht="13.5" spans="1:60">
      <c r="A1092" s="48" t="s">
        <v>2667</v>
      </c>
      <c r="B1092" s="38" t="e">
        <f>VLOOKUP($A1092,#REF!,34,FALSE)</f>
        <v>#REF!</v>
      </c>
      <c r="C1092" s="285" t="str">
        <f t="shared" si="179"/>
        <v>unused_DDR_XM3_B9D6</v>
      </c>
      <c r="D1092" s="286" t="e">
        <f>IF(LEN(VLOOKUP($A1092,#REF!,8,FALSE)),LEFT(VLOOKUP($A1092,#REF!,8,FALSE),LEN(VLOOKUP($A1092,#REF!,8,FALSE))-2),"")</f>
        <v>#REF!</v>
      </c>
      <c r="E1092" s="286" t="e">
        <f>IF(LEN(VLOOKUP($A1092,#REF!,4,FALSE)),IF(INDEX(#REF!,MATCH($A1092,#REF!,0),1),LEFT(VLOOKUP($A1092,#REF!,4,FALSE),LEN(VLOOKUP($A1092,#REF!,4,FALSE))-2),CONCATENATE(LEFT(VLOOKUP($A1092,#REF!,4,FALSE),LEN(VLOOKUP($A1092,#REF!,4,FALSE))-2),"*")),"")</f>
        <v>#REF!</v>
      </c>
      <c r="F1092" s="287" t="e">
        <f>IF(LEN(VLOOKUP($A1092,#REF!,5,FALSE)),IF(INDEX(#REF!,MATCH($A1092,#REF!,0),2),LEFT(VLOOKUP($A1092,#REF!,5,FALSE),LEN(VLOOKUP($A1092,#REF!,5,FALSE))-2),CONCATENATE(LEFT(VLOOKUP($A1092,#REF!,5,FALSE),LEN(VLOOKUP($A1092,#REF!,5,FALSE))-2),"*")),"")</f>
        <v>#REF!</v>
      </c>
      <c r="G1092" s="287" t="e">
        <f>IF(LEN(VLOOKUP($A1092,#REF!,6,FALSE)),IF(INDEX(#REF!,MATCH($A1092,#REF!,0),3),LEFT(VLOOKUP($A1092,#REF!,6,FALSE),LEN(VLOOKUP($A1092,#REF!,6,FALSE))-2),CONCATENATE(LEFT(VLOOKUP($A1092,#REF!,6,FALSE),LEN(VLOOKUP($A1092,#REF!,6,FALSE))-2),"*")),"")</f>
        <v>#REF!</v>
      </c>
      <c r="H1092" s="288" t="e">
        <f>IF(LEN(VLOOKUP($A1092,#REF!,7,FALSE)),IF(INDEX(#REF!,MATCH($A1092,#REF!,0),4),LEFT(VLOOKUP($A1092,#REF!,7,FALSE),LEN(VLOOKUP($A1092,#REF!,7,FALSE))-2),CONCATENATE(LEFT(VLOOKUP($A1092,#REF!,7,FALSE),LEN(VLOOKUP($A1092,#REF!,7,FALSE))-2),"*")),"")</f>
        <v>#REF!</v>
      </c>
      <c r="I1092" s="297" t="e">
        <f>IF(LEN(VLOOKUP($A1092,#REF!,8,FALSE)),UPPER(RIGHT(VLOOKUP($A1092,#REF!,8,FALSE),1)),"")</f>
        <v>#REF!</v>
      </c>
      <c r="J1092" s="287" t="e">
        <f>IF(LEN(VLOOKUP($A1092,#REF!,4,FALSE)),UPPER(RIGHT(VLOOKUP($A1092,#REF!,4,FALSE),1)),"")</f>
        <v>#REF!</v>
      </c>
      <c r="K1092" s="287" t="e">
        <f>IF(LEN(VLOOKUP($A1092,#REF!,5,FALSE)),UPPER(RIGHT(VLOOKUP($A1092,#REF!,5,FALSE),1)),"")</f>
        <v>#REF!</v>
      </c>
      <c r="L1092" s="287" t="e">
        <f>IF(LEN(VLOOKUP($A1092,#REF!,6,FALSE)),UPPER(RIGHT(VLOOKUP($A1092,#REF!,6,FALSE),1)),"")</f>
        <v>#REF!</v>
      </c>
      <c r="M1092" s="288" t="e">
        <f>IF(LEN(VLOOKUP($A1092,#REF!,7,FALSE)),UPPER(RIGHT(VLOOKUP($A1092,#REF!,7,FALSE),1)),"")</f>
        <v>#REF!</v>
      </c>
      <c r="N1092" s="206"/>
      <c r="O1092" s="206"/>
      <c r="P1092" s="206"/>
      <c r="Q1092" s="206"/>
      <c r="R1092" s="206"/>
      <c r="S1092" s="63" t="e">
        <f>HLOOKUP("Device Tree Pin Name",#REF!,MATCH($A1092,#REF!,0),FALSE)</f>
        <v>#REF!</v>
      </c>
      <c r="T1092" s="47" t="e">
        <f>HLOOKUP("power rail",#REF!,MATCH($A1092,#REF!,0),FALSE)</f>
        <v>#REF!</v>
      </c>
      <c r="U1092" s="62" t="e">
        <f>HLOOKUP("Wake Capable",#REF!,MATCH($A1092,#REF!,0),FALSE)</f>
        <v>#REF!</v>
      </c>
      <c r="V1092" s="62" t="e">
        <f>HLOOKUP("Strap",#REF!,MATCH($A1092,#REF!,0),FALSE)</f>
        <v>#REF!</v>
      </c>
      <c r="W1092" s="62"/>
      <c r="X1092" s="62"/>
      <c r="Y1092" s="62"/>
      <c r="Z1092" s="47"/>
      <c r="AA1092" s="47" t="e">
        <f>HLOOKUP("Pad type",#REF!,MATCH($A1092,#REF!,0),FALSE)</f>
        <v>#REF!</v>
      </c>
      <c r="AB1092" s="63"/>
      <c r="AC1092" s="63" t="e">
        <f>HLOOKUP("POR Pin State",#REF!,MATCH($A1092,#REF!,0),FALSE)</f>
        <v>#REF!</v>
      </c>
      <c r="AD1092" s="255"/>
      <c r="AE1092" s="255"/>
      <c r="AF1092" s="255"/>
      <c r="AG1092" s="255"/>
      <c r="AH1092" s="209"/>
      <c r="AI1092" s="210"/>
      <c r="AJ1092" s="210"/>
      <c r="AK1092" s="210"/>
      <c r="AL1092" s="210"/>
      <c r="AM1092" s="210"/>
      <c r="AN1092" s="210"/>
      <c r="AO1092" s="210"/>
      <c r="AP1092" s="209"/>
      <c r="AQ1092" s="283" t="s">
        <v>2668</v>
      </c>
      <c r="AR1092" s="105"/>
      <c r="AS1092" s="105"/>
      <c r="AT1092" s="105"/>
      <c r="AU1092" s="105"/>
      <c r="AV1092" s="105"/>
      <c r="AW1092" s="105"/>
      <c r="AX1092" s="105"/>
      <c r="AY1092" s="105"/>
      <c r="AZ1092" s="105"/>
      <c r="BA1092" s="105"/>
      <c r="BB1092" s="105"/>
      <c r="BC1092" s="105"/>
      <c r="BD1092" s="284"/>
      <c r="BE1092" s="270" t="s">
        <v>2669</v>
      </c>
      <c r="BF1092" s="147" t="e">
        <f>VLOOKUP($A1092,#REF!,34,FALSE)</f>
        <v>#REF!</v>
      </c>
      <c r="BG1092" s="147" t="e">
        <f>VLOOKUP($A1092,#REF!,22,FALSE)</f>
        <v>#REF!</v>
      </c>
      <c r="BH1092" s="149"/>
    </row>
    <row r="1093" ht="13.5" spans="1:60">
      <c r="A1093" s="48" t="s">
        <v>2670</v>
      </c>
      <c r="B1093" s="38" t="e">
        <f>VLOOKUP($A1093,#REF!,34,FALSE)</f>
        <v>#REF!</v>
      </c>
      <c r="C1093" s="289" t="str">
        <f t="shared" si="179"/>
        <v>unused_DDR_XM3_B9D7</v>
      </c>
      <c r="D1093" s="290" t="e">
        <f>IF(LEN(VLOOKUP($A1093,#REF!,8,FALSE)),LEFT(VLOOKUP($A1093,#REF!,8,FALSE),LEN(VLOOKUP($A1093,#REF!,8,FALSE))-2),"")</f>
        <v>#REF!</v>
      </c>
      <c r="E1093" s="286" t="e">
        <f>IF(LEN(VLOOKUP($A1093,#REF!,4,FALSE)),IF(INDEX(#REF!,MATCH($A1093,#REF!,0),1),LEFT(VLOOKUP($A1093,#REF!,4,FALSE),LEN(VLOOKUP($A1093,#REF!,4,FALSE))-2),CONCATENATE(LEFT(VLOOKUP($A1093,#REF!,4,FALSE),LEN(VLOOKUP($A1093,#REF!,4,FALSE))-2),"*")),"")</f>
        <v>#REF!</v>
      </c>
      <c r="F1093" s="287" t="e">
        <f>IF(LEN(VLOOKUP($A1093,#REF!,5,FALSE)),IF(INDEX(#REF!,MATCH($A1093,#REF!,0),2),LEFT(VLOOKUP($A1093,#REF!,5,FALSE),LEN(VLOOKUP($A1093,#REF!,5,FALSE))-2),CONCATENATE(LEFT(VLOOKUP($A1093,#REF!,5,FALSE),LEN(VLOOKUP($A1093,#REF!,5,FALSE))-2),"*")),"")</f>
        <v>#REF!</v>
      </c>
      <c r="G1093" s="287" t="e">
        <f>IF(LEN(VLOOKUP($A1093,#REF!,6,FALSE)),IF(INDEX(#REF!,MATCH($A1093,#REF!,0),3),LEFT(VLOOKUP($A1093,#REF!,6,FALSE),LEN(VLOOKUP($A1093,#REF!,6,FALSE))-2),CONCATENATE(LEFT(VLOOKUP($A1093,#REF!,6,FALSE),LEN(VLOOKUP($A1093,#REF!,6,FALSE))-2),"*")),"")</f>
        <v>#REF!</v>
      </c>
      <c r="H1093" s="288" t="e">
        <f>IF(LEN(VLOOKUP($A1093,#REF!,7,FALSE)),IF(INDEX(#REF!,MATCH($A1093,#REF!,0),4),LEFT(VLOOKUP($A1093,#REF!,7,FALSE),LEN(VLOOKUP($A1093,#REF!,7,FALSE))-2),CONCATENATE(LEFT(VLOOKUP($A1093,#REF!,7,FALSE),LEN(VLOOKUP($A1093,#REF!,7,FALSE))-2),"*")),"")</f>
        <v>#REF!</v>
      </c>
      <c r="I1093" s="297" t="e">
        <f>IF(LEN(VLOOKUP($A1093,#REF!,8,FALSE)),UPPER(RIGHT(VLOOKUP($A1093,#REF!,8,FALSE),1)),"")</f>
        <v>#REF!</v>
      </c>
      <c r="J1093" s="287" t="e">
        <f>IF(LEN(VLOOKUP($A1093,#REF!,4,FALSE)),UPPER(RIGHT(VLOOKUP($A1093,#REF!,4,FALSE),1)),"")</f>
        <v>#REF!</v>
      </c>
      <c r="K1093" s="287" t="e">
        <f>IF(LEN(VLOOKUP($A1093,#REF!,5,FALSE)),UPPER(RIGHT(VLOOKUP($A1093,#REF!,5,FALSE),1)),"")</f>
        <v>#REF!</v>
      </c>
      <c r="L1093" s="287" t="e">
        <f>IF(LEN(VLOOKUP($A1093,#REF!,6,FALSE)),UPPER(RIGHT(VLOOKUP($A1093,#REF!,6,FALSE),1)),"")</f>
        <v>#REF!</v>
      </c>
      <c r="M1093" s="288" t="e">
        <f>IF(LEN(VLOOKUP($A1093,#REF!,7,FALSE)),UPPER(RIGHT(VLOOKUP($A1093,#REF!,7,FALSE),1)),"")</f>
        <v>#REF!</v>
      </c>
      <c r="N1093" s="206"/>
      <c r="O1093" s="206"/>
      <c r="P1093" s="206"/>
      <c r="Q1093" s="206"/>
      <c r="R1093" s="206"/>
      <c r="S1093" s="63" t="e">
        <f>HLOOKUP("Device Tree Pin Name",#REF!,MATCH($A1093,#REF!,0),FALSE)</f>
        <v>#REF!</v>
      </c>
      <c r="T1093" s="47" t="e">
        <f>HLOOKUP("power rail",#REF!,MATCH($A1093,#REF!,0),FALSE)</f>
        <v>#REF!</v>
      </c>
      <c r="U1093" s="62" t="e">
        <f>HLOOKUP("Wake Capable",#REF!,MATCH($A1093,#REF!,0),FALSE)</f>
        <v>#REF!</v>
      </c>
      <c r="V1093" s="62" t="e">
        <f>HLOOKUP("Strap",#REF!,MATCH($A1093,#REF!,0),FALSE)</f>
        <v>#REF!</v>
      </c>
      <c r="W1093" s="62"/>
      <c r="X1093" s="62"/>
      <c r="Y1093" s="62"/>
      <c r="Z1093" s="47"/>
      <c r="AA1093" s="47" t="e">
        <f>HLOOKUP("Pad type",#REF!,MATCH($A1093,#REF!,0),FALSE)</f>
        <v>#REF!</v>
      </c>
      <c r="AB1093" s="63"/>
      <c r="AC1093" s="63" t="e">
        <f>HLOOKUP("POR Pin State",#REF!,MATCH($A1093,#REF!,0),FALSE)</f>
        <v>#REF!</v>
      </c>
      <c r="AD1093" s="255"/>
      <c r="AE1093" s="255"/>
      <c r="AF1093" s="255"/>
      <c r="AG1093" s="255"/>
      <c r="AH1093" s="209"/>
      <c r="AI1093" s="210"/>
      <c r="AJ1093" s="210"/>
      <c r="AK1093" s="210"/>
      <c r="AL1093" s="210"/>
      <c r="AM1093" s="210"/>
      <c r="AN1093" s="210"/>
      <c r="AO1093" s="210"/>
      <c r="AP1093" s="209"/>
      <c r="AQ1093" s="283" t="s">
        <v>2671</v>
      </c>
      <c r="AR1093" s="105"/>
      <c r="AS1093" s="105"/>
      <c r="AT1093" s="105"/>
      <c r="AU1093" s="105"/>
      <c r="AV1093" s="105"/>
      <c r="AW1093" s="105"/>
      <c r="AX1093" s="105"/>
      <c r="AY1093" s="105"/>
      <c r="AZ1093" s="105"/>
      <c r="BA1093" s="105"/>
      <c r="BB1093" s="105"/>
      <c r="BC1093" s="105"/>
      <c r="BD1093" s="284"/>
      <c r="BE1093" s="270" t="s">
        <v>2672</v>
      </c>
      <c r="BF1093" s="147" t="e">
        <f>VLOOKUP($A1093,#REF!,34,FALSE)</f>
        <v>#REF!</v>
      </c>
      <c r="BG1093" s="147" t="e">
        <f>VLOOKUP($A1093,#REF!,22,FALSE)</f>
        <v>#REF!</v>
      </c>
      <c r="BH1093" s="149"/>
    </row>
    <row r="1094" ht="13.5" spans="1:60">
      <c r="A1094" s="48" t="s">
        <v>2673</v>
      </c>
      <c r="B1094" s="38" t="e">
        <f>VLOOKUP($A1094,#REF!,34,FALSE)</f>
        <v>#REF!</v>
      </c>
      <c r="C1094" s="289" t="str">
        <f t="shared" si="179"/>
        <v>unused_DDR_XM3_B9DMI</v>
      </c>
      <c r="D1094" s="290" t="e">
        <f>IF(LEN(VLOOKUP($A1094,#REF!,8,FALSE)),LEFT(VLOOKUP($A1094,#REF!,8,FALSE),LEN(VLOOKUP($A1094,#REF!,8,FALSE))-2),"")</f>
        <v>#REF!</v>
      </c>
      <c r="E1094" s="286" t="e">
        <f>IF(LEN(VLOOKUP($A1094,#REF!,4,FALSE)),IF(INDEX(#REF!,MATCH($A1094,#REF!,0),1),LEFT(VLOOKUP($A1094,#REF!,4,FALSE),LEN(VLOOKUP($A1094,#REF!,4,FALSE))-2),CONCATENATE(LEFT(VLOOKUP($A1094,#REF!,4,FALSE),LEN(VLOOKUP($A1094,#REF!,4,FALSE))-2),"*")),"")</f>
        <v>#REF!</v>
      </c>
      <c r="F1094" s="287" t="e">
        <f>IF(LEN(VLOOKUP($A1094,#REF!,5,FALSE)),IF(INDEX(#REF!,MATCH($A1094,#REF!,0),2),LEFT(VLOOKUP($A1094,#REF!,5,FALSE),LEN(VLOOKUP($A1094,#REF!,5,FALSE))-2),CONCATENATE(LEFT(VLOOKUP($A1094,#REF!,5,FALSE),LEN(VLOOKUP($A1094,#REF!,5,FALSE))-2),"*")),"")</f>
        <v>#REF!</v>
      </c>
      <c r="G1094" s="287" t="e">
        <f>IF(LEN(VLOOKUP($A1094,#REF!,6,FALSE)),IF(INDEX(#REF!,MATCH($A1094,#REF!,0),3),LEFT(VLOOKUP($A1094,#REF!,6,FALSE),LEN(VLOOKUP($A1094,#REF!,6,FALSE))-2),CONCATENATE(LEFT(VLOOKUP($A1094,#REF!,6,FALSE),LEN(VLOOKUP($A1094,#REF!,6,FALSE))-2),"*")),"")</f>
        <v>#REF!</v>
      </c>
      <c r="H1094" s="288" t="e">
        <f>IF(LEN(VLOOKUP($A1094,#REF!,7,FALSE)),IF(INDEX(#REF!,MATCH($A1094,#REF!,0),4),LEFT(VLOOKUP($A1094,#REF!,7,FALSE),LEN(VLOOKUP($A1094,#REF!,7,FALSE))-2),CONCATENATE(LEFT(VLOOKUP($A1094,#REF!,7,FALSE),LEN(VLOOKUP($A1094,#REF!,7,FALSE))-2),"*")),"")</f>
        <v>#REF!</v>
      </c>
      <c r="I1094" s="297" t="e">
        <f>IF(LEN(VLOOKUP($A1094,#REF!,8,FALSE)),UPPER(RIGHT(VLOOKUP($A1094,#REF!,8,FALSE),1)),"")</f>
        <v>#REF!</v>
      </c>
      <c r="J1094" s="287" t="e">
        <f>IF(LEN(VLOOKUP($A1094,#REF!,4,FALSE)),UPPER(RIGHT(VLOOKUP($A1094,#REF!,4,FALSE),1)),"")</f>
        <v>#REF!</v>
      </c>
      <c r="K1094" s="287" t="e">
        <f>IF(LEN(VLOOKUP($A1094,#REF!,5,FALSE)),UPPER(RIGHT(VLOOKUP($A1094,#REF!,5,FALSE),1)),"")</f>
        <v>#REF!</v>
      </c>
      <c r="L1094" s="287" t="e">
        <f>IF(LEN(VLOOKUP($A1094,#REF!,6,FALSE)),UPPER(RIGHT(VLOOKUP($A1094,#REF!,6,FALSE),1)),"")</f>
        <v>#REF!</v>
      </c>
      <c r="M1094" s="288" t="e">
        <f>IF(LEN(VLOOKUP($A1094,#REF!,7,FALSE)),UPPER(RIGHT(VLOOKUP($A1094,#REF!,7,FALSE),1)),"")</f>
        <v>#REF!</v>
      </c>
      <c r="N1094" s="206"/>
      <c r="O1094" s="206"/>
      <c r="P1094" s="206"/>
      <c r="Q1094" s="206"/>
      <c r="R1094" s="206"/>
      <c r="S1094" s="63" t="e">
        <f>HLOOKUP("Device Tree Pin Name",#REF!,MATCH($A1094,#REF!,0),FALSE)</f>
        <v>#REF!</v>
      </c>
      <c r="T1094" s="47" t="e">
        <f>HLOOKUP("power rail",#REF!,MATCH($A1094,#REF!,0),FALSE)</f>
        <v>#REF!</v>
      </c>
      <c r="U1094" s="62" t="e">
        <f>HLOOKUP("Wake Capable",#REF!,MATCH($A1094,#REF!,0),FALSE)</f>
        <v>#REF!</v>
      </c>
      <c r="V1094" s="62" t="e">
        <f>HLOOKUP("Strap",#REF!,MATCH($A1094,#REF!,0),FALSE)</f>
        <v>#REF!</v>
      </c>
      <c r="W1094" s="62"/>
      <c r="X1094" s="62"/>
      <c r="Y1094" s="62"/>
      <c r="Z1094" s="47"/>
      <c r="AA1094" s="47" t="e">
        <f>HLOOKUP("Pad type",#REF!,MATCH($A1094,#REF!,0),FALSE)</f>
        <v>#REF!</v>
      </c>
      <c r="AB1094" s="63"/>
      <c r="AC1094" s="63" t="e">
        <f>HLOOKUP("POR Pin State",#REF!,MATCH($A1094,#REF!,0),FALSE)</f>
        <v>#REF!</v>
      </c>
      <c r="AD1094" s="255"/>
      <c r="AE1094" s="255"/>
      <c r="AF1094" s="255"/>
      <c r="AG1094" s="255"/>
      <c r="AH1094" s="209"/>
      <c r="AI1094" s="210"/>
      <c r="AJ1094" s="210"/>
      <c r="AK1094" s="210"/>
      <c r="AL1094" s="210"/>
      <c r="AM1094" s="210"/>
      <c r="AN1094" s="210"/>
      <c r="AO1094" s="210"/>
      <c r="AP1094" s="209"/>
      <c r="AQ1094" s="283" t="s">
        <v>2673</v>
      </c>
      <c r="AR1094" s="105"/>
      <c r="AS1094" s="105"/>
      <c r="AT1094" s="105"/>
      <c r="AU1094" s="105"/>
      <c r="AV1094" s="105"/>
      <c r="AW1094" s="105"/>
      <c r="AX1094" s="105"/>
      <c r="AY1094" s="105"/>
      <c r="AZ1094" s="105"/>
      <c r="BA1094" s="105"/>
      <c r="BB1094" s="105"/>
      <c r="BC1094" s="105"/>
      <c r="BD1094" s="284"/>
      <c r="BE1094" s="270" t="s">
        <v>2674</v>
      </c>
      <c r="BF1094" s="147" t="e">
        <f>VLOOKUP($A1094,#REF!,34,FALSE)</f>
        <v>#REF!</v>
      </c>
      <c r="BG1094" s="147" t="e">
        <f>VLOOKUP($A1094,#REF!,22,FALSE)</f>
        <v>#REF!</v>
      </c>
      <c r="BH1094" s="149"/>
    </row>
    <row r="1095" ht="13.5" spans="1:60">
      <c r="A1095" s="48" t="s">
        <v>2675</v>
      </c>
      <c r="B1095" s="38" t="e">
        <f>VLOOKUP($A1095,#REF!,34,FALSE)</f>
        <v>#REF!</v>
      </c>
      <c r="C1095" s="289" t="str">
        <f t="shared" si="179"/>
        <v>unused_DDR_XM3_B9WCK_P</v>
      </c>
      <c r="D1095" s="290" t="e">
        <f>IF(LEN(VLOOKUP($A1095,#REF!,8,FALSE)),LEFT(VLOOKUP($A1095,#REF!,8,FALSE),LEN(VLOOKUP($A1095,#REF!,8,FALSE))-2),"")</f>
        <v>#REF!</v>
      </c>
      <c r="E1095" s="286" t="e">
        <f>IF(LEN(VLOOKUP($A1095,#REF!,4,FALSE)),IF(INDEX(#REF!,MATCH($A1095,#REF!,0),1),LEFT(VLOOKUP($A1095,#REF!,4,FALSE),LEN(VLOOKUP($A1095,#REF!,4,FALSE))-2),CONCATENATE(LEFT(VLOOKUP($A1095,#REF!,4,FALSE),LEN(VLOOKUP($A1095,#REF!,4,FALSE))-2),"*")),"")</f>
        <v>#REF!</v>
      </c>
      <c r="F1095" s="287" t="e">
        <f>IF(LEN(VLOOKUP($A1095,#REF!,5,FALSE)),IF(INDEX(#REF!,MATCH($A1095,#REF!,0),2),LEFT(VLOOKUP($A1095,#REF!,5,FALSE),LEN(VLOOKUP($A1095,#REF!,5,FALSE))-2),CONCATENATE(LEFT(VLOOKUP($A1095,#REF!,5,FALSE),LEN(VLOOKUP($A1095,#REF!,5,FALSE))-2),"*")),"")</f>
        <v>#REF!</v>
      </c>
      <c r="G1095" s="287" t="e">
        <f>IF(LEN(VLOOKUP($A1095,#REF!,6,FALSE)),IF(INDEX(#REF!,MATCH($A1095,#REF!,0),3),LEFT(VLOOKUP($A1095,#REF!,6,FALSE),LEN(VLOOKUP($A1095,#REF!,6,FALSE))-2),CONCATENATE(LEFT(VLOOKUP($A1095,#REF!,6,FALSE),LEN(VLOOKUP($A1095,#REF!,6,FALSE))-2),"*")),"")</f>
        <v>#REF!</v>
      </c>
      <c r="H1095" s="288" t="e">
        <f>IF(LEN(VLOOKUP($A1095,#REF!,7,FALSE)),IF(INDEX(#REF!,MATCH($A1095,#REF!,0),4),LEFT(VLOOKUP($A1095,#REF!,7,FALSE),LEN(VLOOKUP($A1095,#REF!,7,FALSE))-2),CONCATENATE(LEFT(VLOOKUP($A1095,#REF!,7,FALSE),LEN(VLOOKUP($A1095,#REF!,7,FALSE))-2),"*")),"")</f>
        <v>#REF!</v>
      </c>
      <c r="I1095" s="297" t="e">
        <f>IF(LEN(VLOOKUP($A1095,#REF!,8,FALSE)),UPPER(RIGHT(VLOOKUP($A1095,#REF!,8,FALSE),1)),"")</f>
        <v>#REF!</v>
      </c>
      <c r="J1095" s="287" t="e">
        <f>IF(LEN(VLOOKUP($A1095,#REF!,4,FALSE)),UPPER(RIGHT(VLOOKUP($A1095,#REF!,4,FALSE),1)),"")</f>
        <v>#REF!</v>
      </c>
      <c r="K1095" s="287" t="e">
        <f>IF(LEN(VLOOKUP($A1095,#REF!,5,FALSE)),UPPER(RIGHT(VLOOKUP($A1095,#REF!,5,FALSE),1)),"")</f>
        <v>#REF!</v>
      </c>
      <c r="L1095" s="287" t="e">
        <f>IF(LEN(VLOOKUP($A1095,#REF!,6,FALSE)),UPPER(RIGHT(VLOOKUP($A1095,#REF!,6,FALSE),1)),"")</f>
        <v>#REF!</v>
      </c>
      <c r="M1095" s="288" t="e">
        <f>IF(LEN(VLOOKUP($A1095,#REF!,7,FALSE)),UPPER(RIGHT(VLOOKUP($A1095,#REF!,7,FALSE),1)),"")</f>
        <v>#REF!</v>
      </c>
      <c r="N1095" s="206"/>
      <c r="O1095" s="206"/>
      <c r="P1095" s="206"/>
      <c r="Q1095" s="206"/>
      <c r="R1095" s="206"/>
      <c r="S1095" s="63" t="e">
        <f>HLOOKUP("Device Tree Pin Name",#REF!,MATCH($A1095,#REF!,0),FALSE)</f>
        <v>#REF!</v>
      </c>
      <c r="T1095" s="47" t="e">
        <f>HLOOKUP("power rail",#REF!,MATCH($A1095,#REF!,0),FALSE)</f>
        <v>#REF!</v>
      </c>
      <c r="U1095" s="62" t="e">
        <f>HLOOKUP("Wake Capable",#REF!,MATCH($A1095,#REF!,0),FALSE)</f>
        <v>#REF!</v>
      </c>
      <c r="V1095" s="62" t="e">
        <f>HLOOKUP("Strap",#REF!,MATCH($A1095,#REF!,0),FALSE)</f>
        <v>#REF!</v>
      </c>
      <c r="W1095" s="62"/>
      <c r="X1095" s="62"/>
      <c r="Y1095" s="62"/>
      <c r="Z1095" s="47"/>
      <c r="AA1095" s="47" t="e">
        <f>HLOOKUP("Pad type",#REF!,MATCH($A1095,#REF!,0),FALSE)</f>
        <v>#REF!</v>
      </c>
      <c r="AB1095" s="63"/>
      <c r="AC1095" s="63" t="e">
        <f>HLOOKUP("POR Pin State",#REF!,MATCH($A1095,#REF!,0),FALSE)</f>
        <v>#REF!</v>
      </c>
      <c r="AD1095" s="255"/>
      <c r="AE1095" s="255"/>
      <c r="AF1095" s="255"/>
      <c r="AG1095" s="255"/>
      <c r="AH1095" s="209"/>
      <c r="AI1095" s="210"/>
      <c r="AJ1095" s="210"/>
      <c r="AK1095" s="210"/>
      <c r="AL1095" s="210"/>
      <c r="AM1095" s="210"/>
      <c r="AN1095" s="210"/>
      <c r="AO1095" s="210"/>
      <c r="AP1095" s="209"/>
      <c r="AQ1095" s="283" t="s">
        <v>2675</v>
      </c>
      <c r="AR1095" s="105"/>
      <c r="AS1095" s="105"/>
      <c r="AT1095" s="105"/>
      <c r="AU1095" s="105"/>
      <c r="AV1095" s="105"/>
      <c r="AW1095" s="105"/>
      <c r="AX1095" s="105"/>
      <c r="AY1095" s="105"/>
      <c r="AZ1095" s="105"/>
      <c r="BA1095" s="105"/>
      <c r="BB1095" s="105"/>
      <c r="BC1095" s="105"/>
      <c r="BD1095" s="284"/>
      <c r="BE1095" s="270" t="s">
        <v>2676</v>
      </c>
      <c r="BF1095" s="147" t="e">
        <f>VLOOKUP($A1095,#REF!,34,FALSE)</f>
        <v>#REF!</v>
      </c>
      <c r="BG1095" s="147" t="e">
        <f>VLOOKUP($A1095,#REF!,22,FALSE)</f>
        <v>#REF!</v>
      </c>
      <c r="BH1095" s="149"/>
    </row>
    <row r="1096" ht="13.5" spans="1:60">
      <c r="A1096" s="10" t="s">
        <v>2677</v>
      </c>
      <c r="B1096" s="38" t="e">
        <f>VLOOKUP($A1096,#REF!,34,FALSE)</f>
        <v>#REF!</v>
      </c>
      <c r="C1096" s="289" t="str">
        <f t="shared" si="179"/>
        <v>unused_DDR_XM3_B9WCK_N</v>
      </c>
      <c r="D1096" s="290" t="e">
        <f>IF(LEN(VLOOKUP($A1096,#REF!,8,FALSE)),LEFT(VLOOKUP($A1096,#REF!,8,FALSE),LEN(VLOOKUP($A1096,#REF!,8,FALSE))-2),"")</f>
        <v>#REF!</v>
      </c>
      <c r="E1096" s="286" t="e">
        <f>IF(LEN(VLOOKUP($A1096,#REF!,4,FALSE)),IF(INDEX(#REF!,MATCH($A1096,#REF!,0),1),LEFT(VLOOKUP($A1096,#REF!,4,FALSE),LEN(VLOOKUP($A1096,#REF!,4,FALSE))-2),CONCATENATE(LEFT(VLOOKUP($A1096,#REF!,4,FALSE),LEN(VLOOKUP($A1096,#REF!,4,FALSE))-2),"*")),"")</f>
        <v>#REF!</v>
      </c>
      <c r="F1096" s="287" t="e">
        <f>IF(LEN(VLOOKUP($A1096,#REF!,5,FALSE)),IF(INDEX(#REF!,MATCH($A1096,#REF!,0),2),LEFT(VLOOKUP($A1096,#REF!,5,FALSE),LEN(VLOOKUP($A1096,#REF!,5,FALSE))-2),CONCATENATE(LEFT(VLOOKUP($A1096,#REF!,5,FALSE),LEN(VLOOKUP($A1096,#REF!,5,FALSE))-2),"*")),"")</f>
        <v>#REF!</v>
      </c>
      <c r="G1096" s="287" t="e">
        <f>IF(LEN(VLOOKUP($A1096,#REF!,6,FALSE)),IF(INDEX(#REF!,MATCH($A1096,#REF!,0),3),LEFT(VLOOKUP($A1096,#REF!,6,FALSE),LEN(VLOOKUP($A1096,#REF!,6,FALSE))-2),CONCATENATE(LEFT(VLOOKUP($A1096,#REF!,6,FALSE),LEN(VLOOKUP($A1096,#REF!,6,FALSE))-2),"*")),"")</f>
        <v>#REF!</v>
      </c>
      <c r="H1096" s="288" t="e">
        <f>IF(LEN(VLOOKUP($A1096,#REF!,7,FALSE)),IF(INDEX(#REF!,MATCH($A1096,#REF!,0),4),LEFT(VLOOKUP($A1096,#REF!,7,FALSE),LEN(VLOOKUP($A1096,#REF!,7,FALSE))-2),CONCATENATE(LEFT(VLOOKUP($A1096,#REF!,7,FALSE),LEN(VLOOKUP($A1096,#REF!,7,FALSE))-2),"*")),"")</f>
        <v>#REF!</v>
      </c>
      <c r="I1096" s="297" t="e">
        <f>IF(LEN(VLOOKUP($A1096,#REF!,8,FALSE)),UPPER(RIGHT(VLOOKUP($A1096,#REF!,8,FALSE),1)),"")</f>
        <v>#REF!</v>
      </c>
      <c r="J1096" s="287" t="e">
        <f>IF(LEN(VLOOKUP($A1096,#REF!,4,FALSE)),UPPER(RIGHT(VLOOKUP($A1096,#REF!,4,FALSE),1)),"")</f>
        <v>#REF!</v>
      </c>
      <c r="K1096" s="287" t="e">
        <f>IF(LEN(VLOOKUP($A1096,#REF!,5,FALSE)),UPPER(RIGHT(VLOOKUP($A1096,#REF!,5,FALSE),1)),"")</f>
        <v>#REF!</v>
      </c>
      <c r="L1096" s="287" t="e">
        <f>IF(LEN(VLOOKUP($A1096,#REF!,6,FALSE)),UPPER(RIGHT(VLOOKUP($A1096,#REF!,6,FALSE),1)),"")</f>
        <v>#REF!</v>
      </c>
      <c r="M1096" s="288" t="e">
        <f>IF(LEN(VLOOKUP($A1096,#REF!,7,FALSE)),UPPER(RIGHT(VLOOKUP($A1096,#REF!,7,FALSE),1)),"")</f>
        <v>#REF!</v>
      </c>
      <c r="N1096" s="206"/>
      <c r="O1096" s="206"/>
      <c r="P1096" s="206"/>
      <c r="Q1096" s="206"/>
      <c r="R1096" s="206"/>
      <c r="S1096" s="63" t="e">
        <f>HLOOKUP("Device Tree Pin Name",#REF!,MATCH($A1096,#REF!,0),FALSE)</f>
        <v>#REF!</v>
      </c>
      <c r="T1096" s="47" t="e">
        <f>HLOOKUP("power rail",#REF!,MATCH($A1096,#REF!,0),FALSE)</f>
        <v>#REF!</v>
      </c>
      <c r="U1096" s="62" t="e">
        <f>HLOOKUP("Wake Capable",#REF!,MATCH($A1096,#REF!,0),FALSE)</f>
        <v>#REF!</v>
      </c>
      <c r="V1096" s="62" t="e">
        <f>HLOOKUP("Strap",#REF!,MATCH($A1096,#REF!,0),FALSE)</f>
        <v>#REF!</v>
      </c>
      <c r="W1096" s="62"/>
      <c r="X1096" s="62"/>
      <c r="Y1096" s="62"/>
      <c r="Z1096" s="47"/>
      <c r="AA1096" s="47" t="e">
        <f>HLOOKUP("Pad type",#REF!,MATCH($A1096,#REF!,0),FALSE)</f>
        <v>#REF!</v>
      </c>
      <c r="AB1096" s="63"/>
      <c r="AC1096" s="63" t="e">
        <f>HLOOKUP("POR Pin State",#REF!,MATCH($A1096,#REF!,0),FALSE)</f>
        <v>#REF!</v>
      </c>
      <c r="AD1096" s="255"/>
      <c r="AE1096" s="255"/>
      <c r="AF1096" s="255"/>
      <c r="AG1096" s="255"/>
      <c r="AH1096" s="209"/>
      <c r="AI1096" s="210"/>
      <c r="AJ1096" s="210"/>
      <c r="AK1096" s="210"/>
      <c r="AL1096" s="210"/>
      <c r="AM1096" s="210"/>
      <c r="AN1096" s="210"/>
      <c r="AO1096" s="210"/>
      <c r="AP1096" s="209"/>
      <c r="AQ1096" s="283" t="s">
        <v>2677</v>
      </c>
      <c r="AR1096" s="105"/>
      <c r="AS1096" s="105"/>
      <c r="AT1096" s="105"/>
      <c r="AU1096" s="105"/>
      <c r="AV1096" s="105"/>
      <c r="AW1096" s="105"/>
      <c r="AX1096" s="105"/>
      <c r="AY1096" s="105"/>
      <c r="AZ1096" s="105"/>
      <c r="BA1096" s="105"/>
      <c r="BB1096" s="105"/>
      <c r="BC1096" s="105"/>
      <c r="BD1096" s="284"/>
      <c r="BE1096" s="270" t="s">
        <v>2678</v>
      </c>
      <c r="BF1096" s="147" t="e">
        <f>VLOOKUP($A1096,#REF!,34,FALSE)</f>
        <v>#REF!</v>
      </c>
      <c r="BG1096" s="147" t="e">
        <f>VLOOKUP($A1096,#REF!,22,FALSE)</f>
        <v>#REF!</v>
      </c>
      <c r="BH1096" s="149"/>
    </row>
    <row r="1097" ht="13.5" spans="1:60">
      <c r="A1097" s="10" t="s">
        <v>2679</v>
      </c>
      <c r="B1097" s="38" t="e">
        <f>VLOOKUP($A1097,#REF!,34,FALSE)</f>
        <v>#REF!</v>
      </c>
      <c r="C1097" s="289" t="str">
        <f t="shared" si="179"/>
        <v>unused_DDR_XM3_B9RDQS_P</v>
      </c>
      <c r="D1097" s="290" t="e">
        <f>IF(LEN(VLOOKUP($A1097,#REF!,8,FALSE)),LEFT(VLOOKUP($A1097,#REF!,8,FALSE),LEN(VLOOKUP($A1097,#REF!,8,FALSE))-2),"")</f>
        <v>#REF!</v>
      </c>
      <c r="E1097" s="286" t="e">
        <f>IF(LEN(VLOOKUP($A1097,#REF!,4,FALSE)),IF(INDEX(#REF!,MATCH($A1097,#REF!,0),1),LEFT(VLOOKUP($A1097,#REF!,4,FALSE),LEN(VLOOKUP($A1097,#REF!,4,FALSE))-2),CONCATENATE(LEFT(VLOOKUP($A1097,#REF!,4,FALSE),LEN(VLOOKUP($A1097,#REF!,4,FALSE))-2),"*")),"")</f>
        <v>#REF!</v>
      </c>
      <c r="F1097" s="287" t="e">
        <f>IF(LEN(VLOOKUP($A1097,#REF!,5,FALSE)),IF(INDEX(#REF!,MATCH($A1097,#REF!,0),2),LEFT(VLOOKUP($A1097,#REF!,5,FALSE),LEN(VLOOKUP($A1097,#REF!,5,FALSE))-2),CONCATENATE(LEFT(VLOOKUP($A1097,#REF!,5,FALSE),LEN(VLOOKUP($A1097,#REF!,5,FALSE))-2),"*")),"")</f>
        <v>#REF!</v>
      </c>
      <c r="G1097" s="287" t="e">
        <f>IF(LEN(VLOOKUP($A1097,#REF!,6,FALSE)),IF(INDEX(#REF!,MATCH($A1097,#REF!,0),3),LEFT(VLOOKUP($A1097,#REF!,6,FALSE),LEN(VLOOKUP($A1097,#REF!,6,FALSE))-2),CONCATENATE(LEFT(VLOOKUP($A1097,#REF!,6,FALSE),LEN(VLOOKUP($A1097,#REF!,6,FALSE))-2),"*")),"")</f>
        <v>#REF!</v>
      </c>
      <c r="H1097" s="288" t="e">
        <f>IF(LEN(VLOOKUP($A1097,#REF!,7,FALSE)),IF(INDEX(#REF!,MATCH($A1097,#REF!,0),4),LEFT(VLOOKUP($A1097,#REF!,7,FALSE),LEN(VLOOKUP($A1097,#REF!,7,FALSE))-2),CONCATENATE(LEFT(VLOOKUP($A1097,#REF!,7,FALSE),LEN(VLOOKUP($A1097,#REF!,7,FALSE))-2),"*")),"")</f>
        <v>#REF!</v>
      </c>
      <c r="I1097" s="297" t="e">
        <f>IF(LEN(VLOOKUP($A1097,#REF!,8,FALSE)),UPPER(RIGHT(VLOOKUP($A1097,#REF!,8,FALSE),1)),"")</f>
        <v>#REF!</v>
      </c>
      <c r="J1097" s="287" t="e">
        <f>IF(LEN(VLOOKUP($A1097,#REF!,4,FALSE)),UPPER(RIGHT(VLOOKUP($A1097,#REF!,4,FALSE),1)),"")</f>
        <v>#REF!</v>
      </c>
      <c r="K1097" s="287" t="e">
        <f>IF(LEN(VLOOKUP($A1097,#REF!,5,FALSE)),UPPER(RIGHT(VLOOKUP($A1097,#REF!,5,FALSE),1)),"")</f>
        <v>#REF!</v>
      </c>
      <c r="L1097" s="287" t="e">
        <f>IF(LEN(VLOOKUP($A1097,#REF!,6,FALSE)),UPPER(RIGHT(VLOOKUP($A1097,#REF!,6,FALSE),1)),"")</f>
        <v>#REF!</v>
      </c>
      <c r="M1097" s="288" t="e">
        <f>IF(LEN(VLOOKUP($A1097,#REF!,7,FALSE)),UPPER(RIGHT(VLOOKUP($A1097,#REF!,7,FALSE),1)),"")</f>
        <v>#REF!</v>
      </c>
      <c r="N1097" s="206"/>
      <c r="O1097" s="206"/>
      <c r="P1097" s="206"/>
      <c r="Q1097" s="206"/>
      <c r="R1097" s="206"/>
      <c r="S1097" s="63" t="e">
        <f>HLOOKUP("Device Tree Pin Name",#REF!,MATCH($A1097,#REF!,0),FALSE)</f>
        <v>#REF!</v>
      </c>
      <c r="T1097" s="47" t="e">
        <f>HLOOKUP("power rail",#REF!,MATCH($A1097,#REF!,0),FALSE)</f>
        <v>#REF!</v>
      </c>
      <c r="U1097" s="62" t="e">
        <f>HLOOKUP("Wake Capable",#REF!,MATCH($A1097,#REF!,0),FALSE)</f>
        <v>#REF!</v>
      </c>
      <c r="V1097" s="62" t="e">
        <f>HLOOKUP("Strap",#REF!,MATCH($A1097,#REF!,0),FALSE)</f>
        <v>#REF!</v>
      </c>
      <c r="W1097" s="62"/>
      <c r="X1097" s="62"/>
      <c r="Y1097" s="62"/>
      <c r="Z1097" s="47"/>
      <c r="AA1097" s="47" t="e">
        <f>HLOOKUP("Pad type",#REF!,MATCH($A1097,#REF!,0),FALSE)</f>
        <v>#REF!</v>
      </c>
      <c r="AB1097" s="63"/>
      <c r="AC1097" s="63" t="e">
        <f>HLOOKUP("POR Pin State",#REF!,MATCH($A1097,#REF!,0),FALSE)</f>
        <v>#REF!</v>
      </c>
      <c r="AD1097" s="255"/>
      <c r="AE1097" s="255"/>
      <c r="AF1097" s="255"/>
      <c r="AG1097" s="255"/>
      <c r="AH1097" s="209"/>
      <c r="AI1097" s="210"/>
      <c r="AJ1097" s="210"/>
      <c r="AK1097" s="210"/>
      <c r="AL1097" s="210"/>
      <c r="AM1097" s="210"/>
      <c r="AN1097" s="210"/>
      <c r="AO1097" s="210"/>
      <c r="AP1097" s="209"/>
      <c r="AQ1097" s="283" t="s">
        <v>2679</v>
      </c>
      <c r="AR1097" s="105"/>
      <c r="AS1097" s="105"/>
      <c r="AT1097" s="105"/>
      <c r="AU1097" s="105"/>
      <c r="AV1097" s="105"/>
      <c r="AW1097" s="105"/>
      <c r="AX1097" s="105"/>
      <c r="AY1097" s="105"/>
      <c r="AZ1097" s="105"/>
      <c r="BA1097" s="105"/>
      <c r="BB1097" s="105"/>
      <c r="BC1097" s="105"/>
      <c r="BD1097" s="284"/>
      <c r="BE1097" s="270" t="s">
        <v>2680</v>
      </c>
      <c r="BF1097" s="147" t="e">
        <f>VLOOKUP($A1097,#REF!,34,FALSE)</f>
        <v>#REF!</v>
      </c>
      <c r="BG1097" s="147" t="e">
        <f>VLOOKUP($A1097,#REF!,22,FALSE)</f>
        <v>#REF!</v>
      </c>
      <c r="BH1097" s="149"/>
    </row>
    <row r="1098" ht="13.5" spans="1:60">
      <c r="A1098" s="10" t="s">
        <v>2681</v>
      </c>
      <c r="B1098" s="38" t="e">
        <f>VLOOKUP($A1098,#REF!,34,FALSE)</f>
        <v>#REF!</v>
      </c>
      <c r="C1098" s="289" t="str">
        <f t="shared" si="179"/>
        <v>unused_DDR_XM3_B9RDQS_N</v>
      </c>
      <c r="D1098" s="290" t="e">
        <f>IF(LEN(VLOOKUP($A1098,#REF!,8,FALSE)),LEFT(VLOOKUP($A1098,#REF!,8,FALSE),LEN(VLOOKUP($A1098,#REF!,8,FALSE))-2),"")</f>
        <v>#REF!</v>
      </c>
      <c r="E1098" s="286" t="e">
        <f>IF(LEN(VLOOKUP($A1098,#REF!,4,FALSE)),IF(INDEX(#REF!,MATCH($A1098,#REF!,0),1),LEFT(VLOOKUP($A1098,#REF!,4,FALSE),LEN(VLOOKUP($A1098,#REF!,4,FALSE))-2),CONCATENATE(LEFT(VLOOKUP($A1098,#REF!,4,FALSE),LEN(VLOOKUP($A1098,#REF!,4,FALSE))-2),"*")),"")</f>
        <v>#REF!</v>
      </c>
      <c r="F1098" s="287" t="e">
        <f>IF(LEN(VLOOKUP($A1098,#REF!,5,FALSE)),IF(INDEX(#REF!,MATCH($A1098,#REF!,0),2),LEFT(VLOOKUP($A1098,#REF!,5,FALSE),LEN(VLOOKUP($A1098,#REF!,5,FALSE))-2),CONCATENATE(LEFT(VLOOKUP($A1098,#REF!,5,FALSE),LEN(VLOOKUP($A1098,#REF!,5,FALSE))-2),"*")),"")</f>
        <v>#REF!</v>
      </c>
      <c r="G1098" s="287" t="e">
        <f>IF(LEN(VLOOKUP($A1098,#REF!,6,FALSE)),IF(INDEX(#REF!,MATCH($A1098,#REF!,0),3),LEFT(VLOOKUP($A1098,#REF!,6,FALSE),LEN(VLOOKUP($A1098,#REF!,6,FALSE))-2),CONCATENATE(LEFT(VLOOKUP($A1098,#REF!,6,FALSE),LEN(VLOOKUP($A1098,#REF!,6,FALSE))-2),"*")),"")</f>
        <v>#REF!</v>
      </c>
      <c r="H1098" s="288" t="e">
        <f>IF(LEN(VLOOKUP($A1098,#REF!,7,FALSE)),IF(INDEX(#REF!,MATCH($A1098,#REF!,0),4),LEFT(VLOOKUP($A1098,#REF!,7,FALSE),LEN(VLOOKUP($A1098,#REF!,7,FALSE))-2),CONCATENATE(LEFT(VLOOKUP($A1098,#REF!,7,FALSE),LEN(VLOOKUP($A1098,#REF!,7,FALSE))-2),"*")),"")</f>
        <v>#REF!</v>
      </c>
      <c r="I1098" s="297" t="e">
        <f>IF(LEN(VLOOKUP($A1098,#REF!,8,FALSE)),UPPER(RIGHT(VLOOKUP($A1098,#REF!,8,FALSE),1)),"")</f>
        <v>#REF!</v>
      </c>
      <c r="J1098" s="287" t="e">
        <f>IF(LEN(VLOOKUP($A1098,#REF!,4,FALSE)),UPPER(RIGHT(VLOOKUP($A1098,#REF!,4,FALSE),1)),"")</f>
        <v>#REF!</v>
      </c>
      <c r="K1098" s="287" t="e">
        <f>IF(LEN(VLOOKUP($A1098,#REF!,5,FALSE)),UPPER(RIGHT(VLOOKUP($A1098,#REF!,5,FALSE),1)),"")</f>
        <v>#REF!</v>
      </c>
      <c r="L1098" s="287" t="e">
        <f>IF(LEN(VLOOKUP($A1098,#REF!,6,FALSE)),UPPER(RIGHT(VLOOKUP($A1098,#REF!,6,FALSE),1)),"")</f>
        <v>#REF!</v>
      </c>
      <c r="M1098" s="288" t="e">
        <f>IF(LEN(VLOOKUP($A1098,#REF!,7,FALSE)),UPPER(RIGHT(VLOOKUP($A1098,#REF!,7,FALSE),1)),"")</f>
        <v>#REF!</v>
      </c>
      <c r="N1098" s="206"/>
      <c r="O1098" s="206"/>
      <c r="P1098" s="206"/>
      <c r="Q1098" s="206"/>
      <c r="R1098" s="206"/>
      <c r="S1098" s="63" t="e">
        <f>HLOOKUP("Device Tree Pin Name",#REF!,MATCH($A1098,#REF!,0),FALSE)</f>
        <v>#REF!</v>
      </c>
      <c r="T1098" s="47" t="e">
        <f>HLOOKUP("power rail",#REF!,MATCH($A1098,#REF!,0),FALSE)</f>
        <v>#REF!</v>
      </c>
      <c r="U1098" s="62" t="e">
        <f>HLOOKUP("Wake Capable",#REF!,MATCH($A1098,#REF!,0),FALSE)</f>
        <v>#REF!</v>
      </c>
      <c r="V1098" s="62" t="e">
        <f>HLOOKUP("Strap",#REF!,MATCH($A1098,#REF!,0),FALSE)</f>
        <v>#REF!</v>
      </c>
      <c r="W1098" s="62"/>
      <c r="X1098" s="62"/>
      <c r="Y1098" s="62"/>
      <c r="Z1098" s="47"/>
      <c r="AA1098" s="47" t="e">
        <f>HLOOKUP("Pad type",#REF!,MATCH($A1098,#REF!,0),FALSE)</f>
        <v>#REF!</v>
      </c>
      <c r="AB1098" s="63"/>
      <c r="AC1098" s="63" t="e">
        <f>HLOOKUP("POR Pin State",#REF!,MATCH($A1098,#REF!,0),FALSE)</f>
        <v>#REF!</v>
      </c>
      <c r="AD1098" s="255"/>
      <c r="AE1098" s="255"/>
      <c r="AF1098" s="255"/>
      <c r="AG1098" s="255"/>
      <c r="AH1098" s="209"/>
      <c r="AI1098" s="210"/>
      <c r="AJ1098" s="210"/>
      <c r="AK1098" s="210"/>
      <c r="AL1098" s="210"/>
      <c r="AM1098" s="210"/>
      <c r="AN1098" s="210"/>
      <c r="AO1098" s="210"/>
      <c r="AP1098" s="209"/>
      <c r="AQ1098" s="283" t="s">
        <v>2681</v>
      </c>
      <c r="AR1098" s="105"/>
      <c r="AS1098" s="105"/>
      <c r="AT1098" s="105"/>
      <c r="AU1098" s="105"/>
      <c r="AV1098" s="105"/>
      <c r="AW1098" s="105"/>
      <c r="AX1098" s="105"/>
      <c r="AY1098" s="105"/>
      <c r="AZ1098" s="105"/>
      <c r="BA1098" s="105"/>
      <c r="BB1098" s="105"/>
      <c r="BC1098" s="105"/>
      <c r="BD1098" s="284"/>
      <c r="BE1098" s="270" t="s">
        <v>2682</v>
      </c>
      <c r="BF1098" s="147" t="e">
        <f>VLOOKUP($A1098,#REF!,34,FALSE)</f>
        <v>#REF!</v>
      </c>
      <c r="BG1098" s="147" t="e">
        <f>VLOOKUP($A1098,#REF!,22,FALSE)</f>
        <v>#REF!</v>
      </c>
      <c r="BH1098" s="149"/>
    </row>
    <row r="1099" ht="14.25" spans="1:60">
      <c r="A1099" s="291" t="s">
        <v>2683</v>
      </c>
      <c r="B1099" s="291" t="s">
        <v>2684</v>
      </c>
      <c r="C1099" s="292"/>
      <c r="D1099" s="293"/>
      <c r="E1099" s="294"/>
      <c r="F1099" s="295"/>
      <c r="G1099" s="295"/>
      <c r="H1099" s="296"/>
      <c r="I1099" s="298"/>
      <c r="J1099" s="295"/>
      <c r="K1099" s="295"/>
      <c r="L1099" s="295"/>
      <c r="M1099" s="296"/>
      <c r="N1099" s="206"/>
      <c r="O1099" s="206"/>
      <c r="P1099" s="206"/>
      <c r="Q1099" s="206"/>
      <c r="R1099" s="206"/>
      <c r="S1099" s="64"/>
      <c r="T1099" s="299"/>
      <c r="U1099" s="300"/>
      <c r="V1099" s="300"/>
      <c r="W1099" s="300"/>
      <c r="X1099" s="300"/>
      <c r="Y1099" s="300"/>
      <c r="Z1099" s="299"/>
      <c r="AA1099" s="299"/>
      <c r="AB1099" s="64"/>
      <c r="AC1099" s="64"/>
      <c r="AD1099" s="255"/>
      <c r="AE1099" s="255"/>
      <c r="AF1099" s="255"/>
      <c r="AG1099" s="255"/>
      <c r="AH1099" s="209"/>
      <c r="AI1099" s="210"/>
      <c r="AJ1099" s="210"/>
      <c r="AK1099" s="210"/>
      <c r="AL1099" s="210"/>
      <c r="AM1099" s="210"/>
      <c r="AN1099" s="210"/>
      <c r="AO1099" s="210"/>
      <c r="AP1099" s="209"/>
      <c r="AQ1099" s="105"/>
      <c r="AR1099" s="105"/>
      <c r="AS1099" s="105"/>
      <c r="AT1099" s="105"/>
      <c r="AU1099" s="105"/>
      <c r="AV1099" s="105"/>
      <c r="AW1099" s="105"/>
      <c r="AX1099" s="105"/>
      <c r="AY1099" s="105"/>
      <c r="AZ1099" s="105"/>
      <c r="BA1099" s="105"/>
      <c r="BB1099" s="105"/>
      <c r="BC1099" s="404" t="s">
        <v>1118</v>
      </c>
      <c r="BD1099" s="311"/>
      <c r="BE1099" s="311"/>
      <c r="BF1099" s="291" t="s">
        <v>2684</v>
      </c>
      <c r="BG1099" s="105"/>
      <c r="BH1099" s="276"/>
    </row>
    <row r="1100" ht="13.5" spans="1:60">
      <c r="A1100" s="10" t="s">
        <v>2685</v>
      </c>
      <c r="B1100" s="38" t="e">
        <f>VLOOKUP($A1100,#REF!,34,FALSE)</f>
        <v>#REF!</v>
      </c>
      <c r="C1100" s="289" t="str">
        <f t="shared" si="179"/>
        <v>unused_DDR_RESET0_N</v>
      </c>
      <c r="D1100" s="290" t="e">
        <f>IF(LEN(VLOOKUP($A1100,#REF!,8,FALSE)),LEFT(VLOOKUP($A1100,#REF!,8,FALSE),LEN(VLOOKUP($A1100,#REF!,8,FALSE))-2),"")</f>
        <v>#REF!</v>
      </c>
      <c r="E1100" s="286" t="e">
        <f>IF(LEN(VLOOKUP($A1100,#REF!,4,FALSE)),IF(INDEX(#REF!,MATCH($A1100,#REF!,0),1),LEFT(VLOOKUP($A1100,#REF!,4,FALSE),LEN(VLOOKUP($A1100,#REF!,4,FALSE))-2),CONCATENATE(LEFT(VLOOKUP($A1100,#REF!,4,FALSE),LEN(VLOOKUP($A1100,#REF!,4,FALSE))-2),"*")),"")</f>
        <v>#REF!</v>
      </c>
      <c r="F1100" s="287" t="e">
        <f>IF(LEN(VLOOKUP($A1100,#REF!,5,FALSE)),IF(INDEX(#REF!,MATCH($A1100,#REF!,0),2),LEFT(VLOOKUP($A1100,#REF!,5,FALSE),LEN(VLOOKUP($A1100,#REF!,5,FALSE))-2),CONCATENATE(LEFT(VLOOKUP($A1100,#REF!,5,FALSE),LEN(VLOOKUP($A1100,#REF!,5,FALSE))-2),"*")),"")</f>
        <v>#REF!</v>
      </c>
      <c r="G1100" s="287" t="e">
        <f>IF(LEN(VLOOKUP($A1100,#REF!,6,FALSE)),IF(INDEX(#REF!,MATCH($A1100,#REF!,0),3),LEFT(VLOOKUP($A1100,#REF!,6,FALSE),LEN(VLOOKUP($A1100,#REF!,6,FALSE))-2),CONCATENATE(LEFT(VLOOKUP($A1100,#REF!,6,FALSE),LEN(VLOOKUP($A1100,#REF!,6,FALSE))-2),"*")),"")</f>
        <v>#REF!</v>
      </c>
      <c r="H1100" s="288" t="e">
        <f>IF(LEN(VLOOKUP($A1100,#REF!,7,FALSE)),IF(INDEX(#REF!,MATCH($A1100,#REF!,0),4),LEFT(VLOOKUP($A1100,#REF!,7,FALSE),LEN(VLOOKUP($A1100,#REF!,7,FALSE))-2),CONCATENATE(LEFT(VLOOKUP($A1100,#REF!,7,FALSE),LEN(VLOOKUP($A1100,#REF!,7,FALSE))-2),"*")),"")</f>
        <v>#REF!</v>
      </c>
      <c r="I1100" s="297" t="e">
        <f>IF(LEN(VLOOKUP($A1100,#REF!,8,FALSE)),UPPER(RIGHT(VLOOKUP($A1100,#REF!,8,FALSE),1)),"")</f>
        <v>#REF!</v>
      </c>
      <c r="J1100" s="287" t="e">
        <f>IF(LEN(VLOOKUP($A1100,#REF!,4,FALSE)),UPPER(RIGHT(VLOOKUP($A1100,#REF!,4,FALSE),1)),"")</f>
        <v>#REF!</v>
      </c>
      <c r="K1100" s="287" t="e">
        <f>IF(LEN(VLOOKUP($A1100,#REF!,5,FALSE)),UPPER(RIGHT(VLOOKUP($A1100,#REF!,5,FALSE),1)),"")</f>
        <v>#REF!</v>
      </c>
      <c r="L1100" s="287" t="e">
        <f>IF(LEN(VLOOKUP($A1100,#REF!,6,FALSE)),UPPER(RIGHT(VLOOKUP($A1100,#REF!,6,FALSE),1)),"")</f>
        <v>#REF!</v>
      </c>
      <c r="M1100" s="288" t="e">
        <f>IF(LEN(VLOOKUP($A1100,#REF!,7,FALSE)),UPPER(RIGHT(VLOOKUP($A1100,#REF!,7,FALSE),1)),"")</f>
        <v>#REF!</v>
      </c>
      <c r="N1100" s="206"/>
      <c r="O1100" s="206"/>
      <c r="P1100" s="206"/>
      <c r="Q1100" s="206"/>
      <c r="R1100" s="206"/>
      <c r="S1100" s="64" t="e">
        <f>HLOOKUP("Device Tree Pin Name",#REF!,MATCH($A1100,#REF!,0),FALSE)</f>
        <v>#REF!</v>
      </c>
      <c r="T1100" s="299" t="e">
        <f>HLOOKUP("power rail",#REF!,MATCH($A1100,#REF!,0),FALSE)</f>
        <v>#REF!</v>
      </c>
      <c r="U1100" s="300" t="e">
        <f>HLOOKUP("Wake Capable",#REF!,MATCH($A1100,#REF!,0),FALSE)</f>
        <v>#REF!</v>
      </c>
      <c r="V1100" s="300" t="e">
        <f>HLOOKUP("Strap",#REF!,MATCH($A1100,#REF!,0),FALSE)</f>
        <v>#REF!</v>
      </c>
      <c r="W1100" s="300"/>
      <c r="X1100" s="300"/>
      <c r="Y1100" s="300"/>
      <c r="Z1100" s="299"/>
      <c r="AA1100" s="299" t="e">
        <f>HLOOKUP("Pad type",#REF!,MATCH($A1100,#REF!,0),FALSE)</f>
        <v>#REF!</v>
      </c>
      <c r="AB1100" s="64"/>
      <c r="AC1100" s="64" t="e">
        <f>HLOOKUP("POR Pin State",#REF!,MATCH($A1100,#REF!,0),FALSE)</f>
        <v>#REF!</v>
      </c>
      <c r="AD1100" s="255"/>
      <c r="AE1100" s="255"/>
      <c r="AF1100" s="255"/>
      <c r="AG1100" s="255"/>
      <c r="AH1100" s="209"/>
      <c r="AI1100" s="210"/>
      <c r="AJ1100" s="210"/>
      <c r="AK1100" s="210"/>
      <c r="AL1100" s="210"/>
      <c r="AM1100" s="210"/>
      <c r="AN1100" s="210"/>
      <c r="AO1100" s="210"/>
      <c r="AP1100" s="209"/>
      <c r="AQ1100" s="306" t="s">
        <v>2686</v>
      </c>
      <c r="AR1100" s="105"/>
      <c r="AS1100" s="105"/>
      <c r="AT1100" s="105"/>
      <c r="AU1100" s="105"/>
      <c r="AV1100" s="105"/>
      <c r="AW1100" s="105"/>
      <c r="AX1100" s="105"/>
      <c r="AY1100" s="105"/>
      <c r="AZ1100" s="105"/>
      <c r="BA1100" s="105"/>
      <c r="BB1100" s="105"/>
      <c r="BC1100" s="105"/>
      <c r="BD1100" s="284"/>
      <c r="BE1100" s="270" t="s">
        <v>2687</v>
      </c>
      <c r="BF1100" s="147" t="e">
        <f>VLOOKUP($A1100,#REF!,34,FALSE)</f>
        <v>#REF!</v>
      </c>
      <c r="BG1100" s="147" t="e">
        <f>VLOOKUP($A1100,#REF!,22,FALSE)</f>
        <v>#REF!</v>
      </c>
      <c r="BH1100" s="149"/>
    </row>
    <row r="1101" ht="13.5" spans="1:60">
      <c r="A1101" s="10" t="s">
        <v>2688</v>
      </c>
      <c r="B1101" s="38" t="e">
        <f>VLOOKUP($A1101,#REF!,34,FALSE)</f>
        <v>#REF!</v>
      </c>
      <c r="C1101" s="289" t="str">
        <f t="shared" si="179"/>
        <v>unused_DDR_RESET1_N</v>
      </c>
      <c r="D1101" s="290" t="e">
        <f>IF(LEN(VLOOKUP($A1101,#REF!,8,FALSE)),LEFT(VLOOKUP($A1101,#REF!,8,FALSE),LEN(VLOOKUP($A1101,#REF!,8,FALSE))-2),"")</f>
        <v>#REF!</v>
      </c>
      <c r="E1101" s="286" t="e">
        <f>IF(LEN(VLOOKUP($A1101,#REF!,4,FALSE)),IF(INDEX(#REF!,MATCH($A1101,#REF!,0),1),LEFT(VLOOKUP($A1101,#REF!,4,FALSE),LEN(VLOOKUP($A1101,#REF!,4,FALSE))-2),CONCATENATE(LEFT(VLOOKUP($A1101,#REF!,4,FALSE),LEN(VLOOKUP($A1101,#REF!,4,FALSE))-2),"*")),"")</f>
        <v>#REF!</v>
      </c>
      <c r="F1101" s="287" t="e">
        <f>IF(LEN(VLOOKUP($A1101,#REF!,5,FALSE)),IF(INDEX(#REF!,MATCH($A1101,#REF!,0),2),LEFT(VLOOKUP($A1101,#REF!,5,FALSE),LEN(VLOOKUP($A1101,#REF!,5,FALSE))-2),CONCATENATE(LEFT(VLOOKUP($A1101,#REF!,5,FALSE),LEN(VLOOKUP($A1101,#REF!,5,FALSE))-2),"*")),"")</f>
        <v>#REF!</v>
      </c>
      <c r="G1101" s="287" t="e">
        <f>IF(LEN(VLOOKUP($A1101,#REF!,6,FALSE)),IF(INDEX(#REF!,MATCH($A1101,#REF!,0),3),LEFT(VLOOKUP($A1101,#REF!,6,FALSE),LEN(VLOOKUP($A1101,#REF!,6,FALSE))-2),CONCATENATE(LEFT(VLOOKUP($A1101,#REF!,6,FALSE),LEN(VLOOKUP($A1101,#REF!,6,FALSE))-2),"*")),"")</f>
        <v>#REF!</v>
      </c>
      <c r="H1101" s="288" t="e">
        <f>IF(LEN(VLOOKUP($A1101,#REF!,7,FALSE)),IF(INDEX(#REF!,MATCH($A1101,#REF!,0),4),LEFT(VLOOKUP($A1101,#REF!,7,FALSE),LEN(VLOOKUP($A1101,#REF!,7,FALSE))-2),CONCATENATE(LEFT(VLOOKUP($A1101,#REF!,7,FALSE),LEN(VLOOKUP($A1101,#REF!,7,FALSE))-2),"*")),"")</f>
        <v>#REF!</v>
      </c>
      <c r="I1101" s="297" t="e">
        <f>IF(LEN(VLOOKUP($A1101,#REF!,8,FALSE)),UPPER(RIGHT(VLOOKUP($A1101,#REF!,8,FALSE),1)),"")</f>
        <v>#REF!</v>
      </c>
      <c r="J1101" s="287" t="e">
        <f>IF(LEN(VLOOKUP($A1101,#REF!,4,FALSE)),UPPER(RIGHT(VLOOKUP($A1101,#REF!,4,FALSE),1)),"")</f>
        <v>#REF!</v>
      </c>
      <c r="K1101" s="287" t="e">
        <f>IF(LEN(VLOOKUP($A1101,#REF!,5,FALSE)),UPPER(RIGHT(VLOOKUP($A1101,#REF!,5,FALSE),1)),"")</f>
        <v>#REF!</v>
      </c>
      <c r="L1101" s="287" t="e">
        <f>IF(LEN(VLOOKUP($A1101,#REF!,6,FALSE)),UPPER(RIGHT(VLOOKUP($A1101,#REF!,6,FALSE),1)),"")</f>
        <v>#REF!</v>
      </c>
      <c r="M1101" s="288" t="e">
        <f>IF(LEN(VLOOKUP($A1101,#REF!,7,FALSE)),UPPER(RIGHT(VLOOKUP($A1101,#REF!,7,FALSE),1)),"")</f>
        <v>#REF!</v>
      </c>
      <c r="N1101" s="206"/>
      <c r="O1101" s="206"/>
      <c r="P1101" s="206"/>
      <c r="Q1101" s="206"/>
      <c r="R1101" s="206"/>
      <c r="S1101" s="64" t="e">
        <f>HLOOKUP("Device Tree Pin Name",#REF!,MATCH($A1101,#REF!,0),FALSE)</f>
        <v>#REF!</v>
      </c>
      <c r="T1101" s="299" t="e">
        <f>HLOOKUP("power rail",#REF!,MATCH($A1101,#REF!,0),FALSE)</f>
        <v>#REF!</v>
      </c>
      <c r="U1101" s="300" t="e">
        <f>HLOOKUP("Wake Capable",#REF!,MATCH($A1101,#REF!,0),FALSE)</f>
        <v>#REF!</v>
      </c>
      <c r="V1101" s="300" t="e">
        <f>HLOOKUP("Strap",#REF!,MATCH($A1101,#REF!,0),FALSE)</f>
        <v>#REF!</v>
      </c>
      <c r="W1101" s="300"/>
      <c r="X1101" s="300"/>
      <c r="Y1101" s="300"/>
      <c r="Z1101" s="299"/>
      <c r="AA1101" s="299" t="e">
        <f>HLOOKUP("Pad type",#REF!,MATCH($A1101,#REF!,0),FALSE)</f>
        <v>#REF!</v>
      </c>
      <c r="AB1101" s="64"/>
      <c r="AC1101" s="64" t="e">
        <f>HLOOKUP("POR Pin State",#REF!,MATCH($A1101,#REF!,0),FALSE)</f>
        <v>#REF!</v>
      </c>
      <c r="AD1101" s="301"/>
      <c r="AE1101" s="301"/>
      <c r="AF1101" s="301"/>
      <c r="AG1101" s="301"/>
      <c r="AH1101" s="303"/>
      <c r="AI1101" s="304"/>
      <c r="AJ1101" s="305"/>
      <c r="AK1101" s="305"/>
      <c r="AL1101" s="305"/>
      <c r="AM1101" s="305"/>
      <c r="AN1101" s="305"/>
      <c r="AO1101" s="305"/>
      <c r="AP1101" s="307"/>
      <c r="AQ1101" s="308" t="s">
        <v>2689</v>
      </c>
      <c r="AR1101" s="309"/>
      <c r="AS1101" s="105"/>
      <c r="AT1101" s="105"/>
      <c r="AU1101" s="105"/>
      <c r="AV1101" s="105"/>
      <c r="AW1101" s="105"/>
      <c r="AX1101" s="105"/>
      <c r="AY1101" s="105"/>
      <c r="AZ1101" s="105"/>
      <c r="BA1101" s="105"/>
      <c r="BB1101" s="105"/>
      <c r="BC1101" s="105"/>
      <c r="BD1101" s="284"/>
      <c r="BE1101" s="270" t="s">
        <v>2690</v>
      </c>
      <c r="BF1101" s="147" t="e">
        <f>VLOOKUP($A1101,#REF!,34,FALSE)</f>
        <v>#REF!</v>
      </c>
      <c r="BG1101" s="147" t="e">
        <f>VLOOKUP($A1101,#REF!,22,FALSE)</f>
        <v>#REF!</v>
      </c>
      <c r="BH1101" s="149"/>
    </row>
    <row r="1102" spans="30:34">
      <c r="AD1102" s="302"/>
      <c r="AE1102" s="302"/>
      <c r="AF1102" s="302"/>
      <c r="AG1102" s="302"/>
      <c r="AH1102" s="302"/>
    </row>
    <row r="1103" spans="30:34">
      <c r="AD1103" s="302"/>
      <c r="AE1103" s="302"/>
      <c r="AF1103" s="302"/>
      <c r="AG1103" s="302"/>
      <c r="AH1103" s="38" t="str">
        <f>IF($AQ1103=$E1103,"ENABLE",IF(OR($AQ1103=$C1103,$AR1103="Output"),"DISABLE","ENABLE"))</f>
        <v>ENABLE</v>
      </c>
    </row>
    <row r="1106" spans="57:57">
      <c r="BE1106" s="399"/>
    </row>
    <row r="1107" spans="57:57">
      <c r="BE1107" s="399"/>
    </row>
    <row r="1130" spans="56:58">
      <c r="BD1130" s="312" t="s">
        <v>2691</v>
      </c>
      <c r="BE1130" s="312"/>
      <c r="BF1130" s="312"/>
    </row>
    <row r="1131" spans="56:58">
      <c r="BD1131" s="312" t="s">
        <v>2692</v>
      </c>
      <c r="BE1131" s="312" t="s">
        <v>2693</v>
      </c>
      <c r="BF1131" s="312"/>
    </row>
    <row r="1132" spans="56:58">
      <c r="BD1132" s="313" t="s">
        <v>2694</v>
      </c>
      <c r="BE1132" s="313" t="str">
        <f>BC150</f>
        <v>1.8V/3.3V_default_1.8V</v>
      </c>
      <c r="BF1132" s="313"/>
    </row>
    <row r="1133" spans="56:58">
      <c r="BD1133" s="313" t="s">
        <v>481</v>
      </c>
      <c r="BE1133" s="313" t="str">
        <f>BC172</f>
        <v>1.8V</v>
      </c>
      <c r="BF1133" s="313"/>
    </row>
    <row r="1134" spans="56:58">
      <c r="BD1134" s="313" t="s">
        <v>448</v>
      </c>
      <c r="BE1134" s="313" t="str">
        <f>BC158</f>
        <v>1.8V</v>
      </c>
      <c r="BF1134" s="313"/>
    </row>
    <row r="1135" spans="56:58">
      <c r="BD1135" s="313" t="s">
        <v>203</v>
      </c>
      <c r="BE1135" s="313" t="str">
        <f>BC49</f>
        <v>1.8V</v>
      </c>
      <c r="BF1135" s="313"/>
    </row>
    <row r="1136" spans="56:58">
      <c r="BD1136" s="313" t="s">
        <v>2695</v>
      </c>
      <c r="BE1136" s="313" t="str">
        <f>BC36</f>
        <v>3.3V</v>
      </c>
      <c r="BF1136" s="313"/>
    </row>
    <row r="1137" spans="56:58">
      <c r="BD1137" s="313" t="s">
        <v>646</v>
      </c>
      <c r="BE1137" s="313" t="str">
        <f>BC246</f>
        <v>3.3V</v>
      </c>
      <c r="BF1137" s="313"/>
    </row>
    <row r="1138" spans="56:58">
      <c r="BD1138" s="314" t="s">
        <v>546</v>
      </c>
      <c r="BE1138" s="314" t="str">
        <f>BC201</f>
        <v>1.2V</v>
      </c>
      <c r="BF1138" s="314"/>
    </row>
  </sheetData>
  <protectedRanges>
    <protectedRange sqref="AQ1102:AU1316 AW1102:AW1316 AZ1102:BC1316 AQ501:AQ648 AQ650:AQ797 AQ951:AQ1098 AQ1100:AQ1101 AQ309:AQ357 AQ359:AQ367 AQ369:AQ377 AQ379:AQ418 AQ420:AQ457 AQ459:AQ499 AQ799:AQ949" name="Usage"/>
    <protectedRange sqref="BD1139:BD1315 BD501:BD648 BD650:BD797 BD951:BD1098 BD1100:BD1129 BD309:BD357 BD359:BD367 BD369:BD377 BD379:BD418 BD420:BD457 BD459:BD499 BD799:BD949" name="Usage_1"/>
    <protectedRange sqref="AQ218:AQ227 AQ205:AQ216 AQ107:AQ108 AQ110:AQ125 AQ285:AQ288 AQ290:AQ293 AQ202:AQ203 AQ37:AQ48 AQ238:AQ245 AQ258:AQ266 AQ268:AQ269 AQ247:AQ256 AQ229:AQ236 AQ271:AQ278 AQ189:AQ200 AQ280:AQ283 AQ10:AQ23 AQ25:AQ35 AQ50:AQ57 AQ127:AQ149 AQ84:AQ105 AQ59:AQ82 AQ151:AQ157 AQ159:AQ171 AQ173:AQ187 AQ295:AQ306" name="Usage_2"/>
    <protectedRange sqref="AX1102:AY1320" name="Usage_3_1"/>
    <protectedRange sqref="AV1102:AV1316" name="Usage_3"/>
  </protectedRanges>
  <mergeCells count="46">
    <mergeCell ref="B1:H1"/>
    <mergeCell ref="B4:H4"/>
    <mergeCell ref="B5:H5"/>
    <mergeCell ref="D6:H6"/>
    <mergeCell ref="I6:M6"/>
    <mergeCell ref="N6:R6"/>
    <mergeCell ref="T6:W6"/>
    <mergeCell ref="Z6:AB6"/>
    <mergeCell ref="AD6:AI6"/>
    <mergeCell ref="AJ6:AP6"/>
    <mergeCell ref="AQ6:BB6"/>
    <mergeCell ref="BF9:BG9"/>
    <mergeCell ref="BF49:BG49"/>
    <mergeCell ref="BF58:BG58"/>
    <mergeCell ref="BF83:BG83"/>
    <mergeCell ref="BF106:BG106"/>
    <mergeCell ref="BF109:BG109"/>
    <mergeCell ref="BF126:BG126"/>
    <mergeCell ref="BF150:BG150"/>
    <mergeCell ref="BF158:BG158"/>
    <mergeCell ref="BF172:BG172"/>
    <mergeCell ref="BF188:BG188"/>
    <mergeCell ref="BF201:BG201"/>
    <mergeCell ref="BF204:BG204"/>
    <mergeCell ref="BF217:BG217"/>
    <mergeCell ref="BF228:BG228"/>
    <mergeCell ref="BF237:BG237"/>
    <mergeCell ref="BF246:BG246"/>
    <mergeCell ref="BF257:BG257"/>
    <mergeCell ref="BF267:BG267"/>
    <mergeCell ref="BF270:BG270"/>
    <mergeCell ref="BF279:BG279"/>
    <mergeCell ref="BF284:BG284"/>
    <mergeCell ref="BF289:BG289"/>
    <mergeCell ref="BF294:BG294"/>
    <mergeCell ref="BF307:BG307"/>
    <mergeCell ref="BF308:BG308"/>
    <mergeCell ref="BF358:BG358"/>
    <mergeCell ref="BF368:BG368"/>
    <mergeCell ref="BF378:BG378"/>
    <mergeCell ref="BF419:BG419"/>
    <mergeCell ref="BF458:BG458"/>
    <mergeCell ref="BE6:BE7"/>
    <mergeCell ref="BF6:BF7"/>
    <mergeCell ref="BG6:BG7"/>
    <mergeCell ref="BH6:BH7"/>
  </mergeCells>
  <conditionalFormatting sqref="AQ8">
    <cfRule type="expression" dxfId="0" priority="2284" stopIfTrue="1">
      <formula>REPLACE($AQ8,8,LEN($AQ8),"")="unused_"</formula>
    </cfRule>
  </conditionalFormatting>
  <conditionalFormatting sqref="AR8">
    <cfRule type="cellIs" dxfId="1" priority="2285" operator="equal">
      <formula>"Not Assigned"</formula>
    </cfRule>
  </conditionalFormatting>
  <conditionalFormatting sqref="AT16">
    <cfRule type="expression" dxfId="2" priority="2288">
      <formula>NOT($AM16)</formula>
    </cfRule>
  </conditionalFormatting>
  <conditionalFormatting sqref="AI21">
    <cfRule type="cellIs" dxfId="3" priority="3" operator="equal">
      <formula>"INVALID"</formula>
    </cfRule>
  </conditionalFormatting>
  <conditionalFormatting sqref="AD22:AF22">
    <cfRule type="cellIs" dxfId="3" priority="2364" operator="equal">
      <formula>"INVALID"</formula>
    </cfRule>
  </conditionalFormatting>
  <conditionalFormatting sqref="AI22">
    <cfRule type="cellIs" dxfId="3" priority="275" operator="equal">
      <formula>"INVALID"</formula>
    </cfRule>
  </conditionalFormatting>
  <conditionalFormatting sqref="AJ22">
    <cfRule type="cellIs" dxfId="3" priority="2356" operator="equal">
      <formula>FALSE</formula>
    </cfRule>
    <cfRule type="cellIs" dxfId="3" priority="2350" operator="equal">
      <formula>"INVALID"</formula>
    </cfRule>
  </conditionalFormatting>
  <conditionalFormatting sqref="AK22">
    <cfRule type="cellIs" dxfId="3" priority="2355" operator="equal">
      <formula>FALSE</formula>
    </cfRule>
    <cfRule type="cellIs" dxfId="3" priority="2349" operator="equal">
      <formula>"INVALID"</formula>
    </cfRule>
    <cfRule type="cellIs" dxfId="3" priority="2347" operator="equal">
      <formula>"INVALID"</formula>
    </cfRule>
  </conditionalFormatting>
  <conditionalFormatting sqref="AL22">
    <cfRule type="cellIs" dxfId="3" priority="2354" operator="equal">
      <formula>FALSE</formula>
    </cfRule>
    <cfRule type="cellIs" dxfId="3" priority="2346" operator="equal">
      <formula>"INVALID"</formula>
    </cfRule>
  </conditionalFormatting>
  <conditionalFormatting sqref="AL22:AM22">
    <cfRule type="cellIs" dxfId="3" priority="2348" operator="equal">
      <formula>"INVALID"</formula>
    </cfRule>
  </conditionalFormatting>
  <conditionalFormatting sqref="AM22">
    <cfRule type="cellIs" dxfId="3" priority="2353" operator="equal">
      <formula>FALSE</formula>
    </cfRule>
    <cfRule type="cellIs" dxfId="3" priority="2345" operator="equal">
      <formula>"INVALID"</formula>
    </cfRule>
  </conditionalFormatting>
  <conditionalFormatting sqref="AN22">
    <cfRule type="cellIs" dxfId="3" priority="2352" operator="equal">
      <formula>FALSE</formula>
    </cfRule>
    <cfRule type="cellIs" dxfId="3" priority="2344" operator="equal">
      <formula>"INVALID"</formula>
    </cfRule>
  </conditionalFormatting>
  <conditionalFormatting sqref="AO22">
    <cfRule type="cellIs" dxfId="3" priority="2340" operator="equal">
      <formula>FALSE</formula>
    </cfRule>
    <cfRule type="cellIs" dxfId="3" priority="2339" operator="equal">
      <formula>"INVALID"</formula>
    </cfRule>
    <cfRule type="cellIs" dxfId="3" priority="2338" operator="equal">
      <formula>"INVALID"</formula>
    </cfRule>
  </conditionalFormatting>
  <conditionalFormatting sqref="AP22">
    <cfRule type="cellIs" dxfId="3" priority="2351" operator="equal">
      <formula>"INVALID"</formula>
    </cfRule>
  </conditionalFormatting>
  <conditionalFormatting sqref="AQ22">
    <cfRule type="expression" dxfId="0" priority="2363" stopIfTrue="1">
      <formula>REPLACE($AQ22,8,LEN($AQ22),"")="unused_"</formula>
    </cfRule>
    <cfRule type="expression" dxfId="2" priority="2343">
      <formula>NOT($AJ22)</formula>
    </cfRule>
    <cfRule type="expression" dxfId="4" priority="2357">
      <formula>RIGHT($AQ22,1)="*"</formula>
    </cfRule>
  </conditionalFormatting>
  <conditionalFormatting sqref="AR22">
    <cfRule type="cellIs" dxfId="1" priority="2362" operator="equal">
      <formula>"Not Assigned"</formula>
    </cfRule>
    <cfRule type="expression" dxfId="2" priority="2358">
      <formula>NOT($AL22)</formula>
    </cfRule>
  </conditionalFormatting>
  <conditionalFormatting sqref="AS22">
    <cfRule type="expression" dxfId="2" priority="2361">
      <formula>EXACT(AF22,"INVALID")</formula>
    </cfRule>
    <cfRule type="expression" dxfId="2" priority="2342">
      <formula>NOT($AN22)</formula>
    </cfRule>
    <cfRule type="expression" dxfId="2" priority="2341">
      <formula>NOT($AK22)</formula>
    </cfRule>
  </conditionalFormatting>
  <conditionalFormatting sqref="AZ22">
    <cfRule type="expression" dxfId="2" priority="2360">
      <formula>AND(NOT(ISBLANK(AZ22)),EXACT(AF22,"INVALID"))</formula>
    </cfRule>
  </conditionalFormatting>
  <conditionalFormatting sqref="BA22">
    <cfRule type="expression" dxfId="2" priority="2359">
      <formula>AND(NOT(ISBLANK(BA22)),EXACT(AF22,"INVALID"))</formula>
    </cfRule>
  </conditionalFormatting>
  <conditionalFormatting sqref="AT28">
    <cfRule type="expression" dxfId="2" priority="804">
      <formula>NOT($AM28)</formula>
    </cfRule>
  </conditionalFormatting>
  <conditionalFormatting sqref="AT33">
    <cfRule type="expression" dxfId="2" priority="1702">
      <formula>NOT($AM32)</formula>
    </cfRule>
  </conditionalFormatting>
  <conditionalFormatting sqref="AH35">
    <cfRule type="cellIs" dxfId="3" priority="131" operator="equal">
      <formula>"INVALID"</formula>
    </cfRule>
  </conditionalFormatting>
  <conditionalFormatting sqref="AT35">
    <cfRule type="expression" dxfId="2" priority="803">
      <formula>NOT($AM35)</formula>
    </cfRule>
  </conditionalFormatting>
  <conditionalFormatting sqref="AT38">
    <cfRule type="expression" dxfId="2" priority="802">
      <formula>NOT($AM38)</formula>
    </cfRule>
  </conditionalFormatting>
  <conditionalFormatting sqref="AT43">
    <cfRule type="expression" dxfId="2" priority="1641">
      <formula>NOT($AM43)</formula>
    </cfRule>
  </conditionalFormatting>
  <conditionalFormatting sqref="AT44">
    <cfRule type="expression" dxfId="2" priority="800">
      <formula>NOT($AM44)</formula>
    </cfRule>
  </conditionalFormatting>
  <conditionalFormatting sqref="AT47">
    <cfRule type="expression" dxfId="2" priority="799">
      <formula>NOT($AM47)</formula>
    </cfRule>
  </conditionalFormatting>
  <conditionalFormatting sqref="AD48:AF48">
    <cfRule type="cellIs" dxfId="3" priority="1626" operator="equal">
      <formula>"INVALID"</formula>
    </cfRule>
  </conditionalFormatting>
  <conditionalFormatting sqref="AG48">
    <cfRule type="cellIs" dxfId="3" priority="124" operator="equal">
      <formula>"INVALID"</formula>
    </cfRule>
    <cfRule type="cellIs" dxfId="3" priority="123" operator="equal">
      <formula>"INVALID"</formula>
    </cfRule>
  </conditionalFormatting>
  <conditionalFormatting sqref="AH48">
    <cfRule type="cellIs" dxfId="3" priority="122" operator="equal">
      <formula>"INVALID"</formula>
    </cfRule>
  </conditionalFormatting>
  <conditionalFormatting sqref="AI48">
    <cfRule type="cellIs" dxfId="3" priority="125" operator="equal">
      <formula>"INVALID"</formula>
    </cfRule>
  </conditionalFormatting>
  <conditionalFormatting sqref="AJ48">
    <cfRule type="cellIs" dxfId="3" priority="1624" operator="equal">
      <formula>FALSE</formula>
    </cfRule>
    <cfRule type="cellIs" dxfId="3" priority="1618" operator="equal">
      <formula>"INVALID"</formula>
    </cfRule>
  </conditionalFormatting>
  <conditionalFormatting sqref="AK48">
    <cfRule type="cellIs" dxfId="3" priority="1623" operator="equal">
      <formula>FALSE</formula>
    </cfRule>
    <cfRule type="cellIs" dxfId="3" priority="1617" operator="equal">
      <formula>"INVALID"</formula>
    </cfRule>
    <cfRule type="cellIs" dxfId="3" priority="1615" operator="equal">
      <formula>"INVALID"</formula>
    </cfRule>
  </conditionalFormatting>
  <conditionalFormatting sqref="AL48">
    <cfRule type="cellIs" dxfId="3" priority="1622" operator="equal">
      <formula>FALSE</formula>
    </cfRule>
    <cfRule type="cellIs" dxfId="3" priority="1614" operator="equal">
      <formula>"INVALID"</formula>
    </cfRule>
  </conditionalFormatting>
  <conditionalFormatting sqref="AL48:AM48">
    <cfRule type="cellIs" dxfId="3" priority="1616" operator="equal">
      <formula>"INVALID"</formula>
    </cfRule>
  </conditionalFormatting>
  <conditionalFormatting sqref="AM48">
    <cfRule type="cellIs" dxfId="3" priority="1621" operator="equal">
      <formula>FALSE</formula>
    </cfRule>
    <cfRule type="cellIs" dxfId="3" priority="1613" operator="equal">
      <formula>"INVALID"</formula>
    </cfRule>
  </conditionalFormatting>
  <conditionalFormatting sqref="AN48">
    <cfRule type="cellIs" dxfId="3" priority="1620" operator="equal">
      <formula>FALSE</formula>
    </cfRule>
    <cfRule type="cellIs" dxfId="3" priority="1612" operator="equal">
      <formula>"INVALID"</formula>
    </cfRule>
  </conditionalFormatting>
  <conditionalFormatting sqref="AO48">
    <cfRule type="cellIs" dxfId="3" priority="1611" operator="equal">
      <formula>FALSE</formula>
    </cfRule>
    <cfRule type="cellIs" dxfId="3" priority="1610" operator="equal">
      <formula>"INVALID"</formula>
    </cfRule>
    <cfRule type="cellIs" dxfId="3" priority="1609" operator="equal">
      <formula>"INVALID"</formula>
    </cfRule>
  </conditionalFormatting>
  <conditionalFormatting sqref="AP48">
    <cfRule type="cellIs" dxfId="3" priority="1619" operator="equal">
      <formula>"INVALID"</formula>
    </cfRule>
  </conditionalFormatting>
  <conditionalFormatting sqref="AQ48">
    <cfRule type="expression" dxfId="0" priority="1635" stopIfTrue="1">
      <formula>REPLACE($AQ48,8,LEN($AQ48),"")="unused_"</formula>
    </cfRule>
    <cfRule type="expression" dxfId="2" priority="1629">
      <formula>NOT($AJ48)</formula>
    </cfRule>
    <cfRule type="expression" dxfId="4" priority="1630">
      <formula>RIGHT($AQ48,1)="*"</formula>
    </cfRule>
  </conditionalFormatting>
  <conditionalFormatting sqref="AR48">
    <cfRule type="expression" dxfId="2" priority="1631">
      <formula>NOT($AL48)</formula>
    </cfRule>
    <cfRule type="cellIs" dxfId="1" priority="1625" operator="equal">
      <formula>"Not Assigned"</formula>
    </cfRule>
  </conditionalFormatting>
  <conditionalFormatting sqref="AS48">
    <cfRule type="expression" dxfId="2" priority="1634">
      <formula>EXACT(AF48,"INVALID")</formula>
    </cfRule>
    <cfRule type="expression" dxfId="2" priority="1628">
      <formula>NOT($AN48)</formula>
    </cfRule>
    <cfRule type="expression" dxfId="2" priority="1627">
      <formula>NOT($AK48)</formula>
    </cfRule>
  </conditionalFormatting>
  <conditionalFormatting sqref="AT48">
    <cfRule type="expression" dxfId="2" priority="798">
      <formula>NOT($AM48)</formula>
    </cfRule>
  </conditionalFormatting>
  <conditionalFormatting sqref="AZ48">
    <cfRule type="expression" dxfId="2" priority="1633">
      <formula>AND(NOT(ISBLANK(AZ48)),EXACT(AF48,"INVALID"))</formula>
    </cfRule>
  </conditionalFormatting>
  <conditionalFormatting sqref="BA48">
    <cfRule type="expression" dxfId="2" priority="1632">
      <formula>AND(NOT(ISBLANK(BA48)),EXACT(AF48,"INVALID"))</formula>
    </cfRule>
  </conditionalFormatting>
  <conditionalFormatting sqref="AH50">
    <cfRule type="cellIs" dxfId="3" priority="144" operator="equal">
      <formula>"INVALID"</formula>
    </cfRule>
  </conditionalFormatting>
  <conditionalFormatting sqref="AX50">
    <cfRule type="expression" dxfId="2" priority="780">
      <formula>NOT($AO50)</formula>
    </cfRule>
  </conditionalFormatting>
  <conditionalFormatting sqref="AT51">
    <cfRule type="expression" dxfId="2" priority="1791">
      <formula>NOT($AM53)</formula>
    </cfRule>
  </conditionalFormatting>
  <conditionalFormatting sqref="AG55">
    <cfRule type="cellIs" dxfId="3" priority="265" operator="equal">
      <formula>"INVALID"</formula>
    </cfRule>
  </conditionalFormatting>
  <conditionalFormatting sqref="AJ55">
    <cfRule type="cellIs" dxfId="3" priority="2335" operator="equal">
      <formula>FALSE</formula>
    </cfRule>
  </conditionalFormatting>
  <conditionalFormatting sqref="AK55">
    <cfRule type="cellIs" dxfId="3" priority="2334" operator="equal">
      <formula>FALSE</formula>
    </cfRule>
  </conditionalFormatting>
  <conditionalFormatting sqref="AL55">
    <cfRule type="cellIs" dxfId="3" priority="2333" operator="equal">
      <formula>FALSE</formula>
    </cfRule>
  </conditionalFormatting>
  <conditionalFormatting sqref="AN55">
    <cfRule type="cellIs" dxfId="3" priority="2331" operator="equal">
      <formula>FALSE</formula>
    </cfRule>
  </conditionalFormatting>
  <conditionalFormatting sqref="AO55">
    <cfRule type="cellIs" dxfId="3" priority="2330" operator="equal">
      <formula>FALSE</formula>
    </cfRule>
  </conditionalFormatting>
  <conditionalFormatting sqref="AR55">
    <cfRule type="cellIs" dxfId="1" priority="2336" operator="equal">
      <formula>"Not Assigned"</formula>
    </cfRule>
  </conditionalFormatting>
  <conditionalFormatting sqref="AT66">
    <cfRule type="expression" dxfId="2" priority="655">
      <formula>NOT($AM66)</formula>
    </cfRule>
  </conditionalFormatting>
  <conditionalFormatting sqref="AD71:AF71">
    <cfRule type="cellIs" dxfId="3" priority="682" operator="equal">
      <formula>"INVALID"</formula>
    </cfRule>
  </conditionalFormatting>
  <conditionalFormatting sqref="AI71">
    <cfRule type="cellIs" dxfId="3" priority="48" operator="equal">
      <formula>"INVALID"</formula>
    </cfRule>
  </conditionalFormatting>
  <conditionalFormatting sqref="AJ71">
    <cfRule type="cellIs" dxfId="3" priority="674" operator="equal">
      <formula>FALSE</formula>
    </cfRule>
    <cfRule type="cellIs" dxfId="3" priority="668" operator="equal">
      <formula>"INVALID"</formula>
    </cfRule>
  </conditionalFormatting>
  <conditionalFormatting sqref="AK71">
    <cfRule type="cellIs" dxfId="3" priority="673" operator="equal">
      <formula>FALSE</formula>
    </cfRule>
    <cfRule type="cellIs" dxfId="3" priority="667" operator="equal">
      <formula>"INVALID"</formula>
    </cfRule>
    <cfRule type="cellIs" dxfId="3" priority="665" operator="equal">
      <formula>"INVALID"</formula>
    </cfRule>
  </conditionalFormatting>
  <conditionalFormatting sqref="AL71">
    <cfRule type="cellIs" dxfId="3" priority="672" operator="equal">
      <formula>FALSE</formula>
    </cfRule>
    <cfRule type="cellIs" dxfId="3" priority="664" operator="equal">
      <formula>"INVALID"</formula>
    </cfRule>
  </conditionalFormatting>
  <conditionalFormatting sqref="AL71:AM71">
    <cfRule type="cellIs" dxfId="3" priority="666" operator="equal">
      <formula>"INVALID"</formula>
    </cfRule>
  </conditionalFormatting>
  <conditionalFormatting sqref="AM71">
    <cfRule type="cellIs" dxfId="3" priority="671" operator="equal">
      <formula>FALSE</formula>
    </cfRule>
    <cfRule type="cellIs" dxfId="3" priority="663" operator="equal">
      <formula>"INVALID"</formula>
    </cfRule>
  </conditionalFormatting>
  <conditionalFormatting sqref="AN71">
    <cfRule type="cellIs" dxfId="3" priority="670" operator="equal">
      <formula>FALSE</formula>
    </cfRule>
    <cfRule type="cellIs" dxfId="3" priority="662" operator="equal">
      <formula>"INVALID"</formula>
    </cfRule>
  </conditionalFormatting>
  <conditionalFormatting sqref="AO71">
    <cfRule type="cellIs" dxfId="3" priority="658" operator="equal">
      <formula>FALSE</formula>
    </cfRule>
    <cfRule type="cellIs" dxfId="3" priority="657" operator="equal">
      <formula>"INVALID"</formula>
    </cfRule>
    <cfRule type="cellIs" dxfId="3" priority="656" operator="equal">
      <formula>"INVALID"</formula>
    </cfRule>
  </conditionalFormatting>
  <conditionalFormatting sqref="AP71">
    <cfRule type="cellIs" dxfId="3" priority="669" operator="equal">
      <formula>"INVALID"</formula>
    </cfRule>
  </conditionalFormatting>
  <conditionalFormatting sqref="AQ71">
    <cfRule type="expression" dxfId="0" priority="681" stopIfTrue="1">
      <formula>REPLACE($AQ71,8,LEN($AQ71),"")="unused_"</formula>
    </cfRule>
    <cfRule type="expression" dxfId="2" priority="661">
      <formula>NOT($AJ71)</formula>
    </cfRule>
    <cfRule type="expression" dxfId="4" priority="675">
      <formula>RIGHT($AQ71,1)="*"</formula>
    </cfRule>
  </conditionalFormatting>
  <conditionalFormatting sqref="AR71">
    <cfRule type="cellIs" dxfId="1" priority="680" operator="equal">
      <formula>"Not Assigned"</formula>
    </cfRule>
    <cfRule type="expression" dxfId="2" priority="676">
      <formula>NOT($AL71)</formula>
    </cfRule>
  </conditionalFormatting>
  <conditionalFormatting sqref="AS71">
    <cfRule type="expression" dxfId="2" priority="679">
      <formula>EXACT(AF71,"INVALID")</formula>
    </cfRule>
    <cfRule type="expression" dxfId="2" priority="660">
      <formula>NOT($AN71)</formula>
    </cfRule>
    <cfRule type="expression" dxfId="2" priority="659">
      <formula>NOT($AK71)</formula>
    </cfRule>
  </conditionalFormatting>
  <conditionalFormatting sqref="AZ71">
    <cfRule type="expression" dxfId="2" priority="678">
      <formula>AND(NOT(ISBLANK(AZ71)),EXACT(AF71,"INVALID"))</formula>
    </cfRule>
  </conditionalFormatting>
  <conditionalFormatting sqref="BA71">
    <cfRule type="expression" dxfId="2" priority="677">
      <formula>AND(NOT(ISBLANK(BA71)),EXACT(AF71,"INVALID"))</formula>
    </cfRule>
  </conditionalFormatting>
  <conditionalFormatting sqref="AQ72">
    <cfRule type="expression" dxfId="0" priority="745" stopIfTrue="1">
      <formula>REPLACE($AQ72,8,LEN($AQ72),"")="unused_"</formula>
    </cfRule>
    <cfRule type="expression" dxfId="2" priority="739">
      <formula>NOT($AJ72)</formula>
    </cfRule>
    <cfRule type="expression" dxfId="4" priority="740">
      <formula>RIGHT($AQ72,1)="*"</formula>
    </cfRule>
  </conditionalFormatting>
  <conditionalFormatting sqref="AR72">
    <cfRule type="expression" dxfId="2" priority="741">
      <formula>NOT($AL72)</formula>
    </cfRule>
  </conditionalFormatting>
  <conditionalFormatting sqref="AS72">
    <cfRule type="expression" dxfId="2" priority="744">
      <formula>EXACT(AF72,"INVALID")</formula>
    </cfRule>
    <cfRule type="expression" dxfId="2" priority="738">
      <formula>NOT($AN72)</formula>
    </cfRule>
    <cfRule type="expression" dxfId="2" priority="737">
      <formula>NOT($AK72)</formula>
    </cfRule>
  </conditionalFormatting>
  <conditionalFormatting sqref="AZ72">
    <cfRule type="expression" dxfId="2" priority="743">
      <formula>AND(NOT(ISBLANK(AZ72)),EXACT(AF72,"INVALID"))</formula>
    </cfRule>
  </conditionalFormatting>
  <conditionalFormatting sqref="BA72">
    <cfRule type="expression" dxfId="2" priority="742">
      <formula>AND(NOT(ISBLANK(BA72)),EXACT(AF72,"INVALID"))</formula>
    </cfRule>
  </conditionalFormatting>
  <conditionalFormatting sqref="AD73:AF73">
    <cfRule type="cellIs" dxfId="3" priority="641" operator="equal">
      <formula>"INVALID"</formula>
    </cfRule>
  </conditionalFormatting>
  <conditionalFormatting sqref="AI73">
    <cfRule type="cellIs" dxfId="3" priority="45" operator="equal">
      <formula>"INVALID"</formula>
    </cfRule>
  </conditionalFormatting>
  <conditionalFormatting sqref="AJ73">
    <cfRule type="cellIs" dxfId="3" priority="633" operator="equal">
      <formula>FALSE</formula>
    </cfRule>
    <cfRule type="cellIs" dxfId="3" priority="627" operator="equal">
      <formula>"INVALID"</formula>
    </cfRule>
  </conditionalFormatting>
  <conditionalFormatting sqref="AK73">
    <cfRule type="cellIs" dxfId="3" priority="632" operator="equal">
      <formula>FALSE</formula>
    </cfRule>
    <cfRule type="cellIs" dxfId="3" priority="626" operator="equal">
      <formula>"INVALID"</formula>
    </cfRule>
    <cfRule type="cellIs" dxfId="3" priority="624" operator="equal">
      <formula>"INVALID"</formula>
    </cfRule>
  </conditionalFormatting>
  <conditionalFormatting sqref="AL73">
    <cfRule type="cellIs" dxfId="3" priority="631" operator="equal">
      <formula>FALSE</formula>
    </cfRule>
    <cfRule type="cellIs" dxfId="3" priority="623" operator="equal">
      <formula>"INVALID"</formula>
    </cfRule>
  </conditionalFormatting>
  <conditionalFormatting sqref="AL73:AM73">
    <cfRule type="cellIs" dxfId="3" priority="625" operator="equal">
      <formula>"INVALID"</formula>
    </cfRule>
  </conditionalFormatting>
  <conditionalFormatting sqref="AM73">
    <cfRule type="cellIs" dxfId="3" priority="630" operator="equal">
      <formula>FALSE</formula>
    </cfRule>
    <cfRule type="cellIs" dxfId="3" priority="622" operator="equal">
      <formula>"INVALID"</formula>
    </cfRule>
  </conditionalFormatting>
  <conditionalFormatting sqref="AN73">
    <cfRule type="cellIs" dxfId="3" priority="629" operator="equal">
      <formula>FALSE</formula>
    </cfRule>
    <cfRule type="cellIs" dxfId="3" priority="621" operator="equal">
      <formula>"INVALID"</formula>
    </cfRule>
  </conditionalFormatting>
  <conditionalFormatting sqref="AO73">
    <cfRule type="cellIs" dxfId="3" priority="617" operator="equal">
      <formula>FALSE</formula>
    </cfRule>
    <cfRule type="cellIs" dxfId="3" priority="616" operator="equal">
      <formula>"INVALID"</formula>
    </cfRule>
    <cfRule type="cellIs" dxfId="3" priority="615" operator="equal">
      <formula>"INVALID"</formula>
    </cfRule>
  </conditionalFormatting>
  <conditionalFormatting sqref="AP73">
    <cfRule type="cellIs" dxfId="3" priority="628" operator="equal">
      <formula>"INVALID"</formula>
    </cfRule>
  </conditionalFormatting>
  <conditionalFormatting sqref="AQ73">
    <cfRule type="expression" dxfId="0" priority="640" stopIfTrue="1">
      <formula>REPLACE($AQ73,8,LEN($AQ73),"")="unused_"</formula>
    </cfRule>
    <cfRule type="expression" dxfId="2" priority="620">
      <formula>NOT($AJ73)</formula>
    </cfRule>
    <cfRule type="expression" dxfId="4" priority="634">
      <formula>RIGHT($AQ73,1)="*"</formula>
    </cfRule>
  </conditionalFormatting>
  <conditionalFormatting sqref="AR73">
    <cfRule type="cellIs" dxfId="1" priority="639" operator="equal">
      <formula>"Not Assigned"</formula>
    </cfRule>
    <cfRule type="expression" dxfId="2" priority="635">
      <formula>NOT($AL73)</formula>
    </cfRule>
  </conditionalFormatting>
  <conditionalFormatting sqref="AS73">
    <cfRule type="expression" dxfId="2" priority="638">
      <formula>EXACT(AF73,"INVALID")</formula>
    </cfRule>
    <cfRule type="expression" dxfId="2" priority="618">
      <formula>NOT($AK73)</formula>
    </cfRule>
  </conditionalFormatting>
  <conditionalFormatting sqref="AZ73">
    <cfRule type="expression" dxfId="2" priority="637">
      <formula>AND(NOT(ISBLANK(AZ73)),EXACT(AF73,"INVALID"))</formula>
    </cfRule>
  </conditionalFormatting>
  <conditionalFormatting sqref="AZ73:BA73">
    <cfRule type="expression" dxfId="2" priority="619">
      <formula>NOT($AN73)</formula>
    </cfRule>
  </conditionalFormatting>
  <conditionalFormatting sqref="BA73">
    <cfRule type="expression" dxfId="2" priority="636">
      <formula>AND(NOT(ISBLANK(BA73)),EXACT(AF73,"INVALID"))</formula>
    </cfRule>
  </conditionalFormatting>
  <conditionalFormatting sqref="AD77:AF77">
    <cfRule type="cellIs" dxfId="3" priority="587" operator="equal">
      <formula>"INVALID"</formula>
    </cfRule>
  </conditionalFormatting>
  <conditionalFormatting sqref="AI77">
    <cfRule type="cellIs" dxfId="3" priority="43" operator="equal">
      <formula>"INVALID"</formula>
    </cfRule>
  </conditionalFormatting>
  <conditionalFormatting sqref="AJ77">
    <cfRule type="cellIs" dxfId="3" priority="579" operator="equal">
      <formula>FALSE</formula>
    </cfRule>
    <cfRule type="cellIs" dxfId="3" priority="573" operator="equal">
      <formula>"INVALID"</formula>
    </cfRule>
  </conditionalFormatting>
  <conditionalFormatting sqref="AK77">
    <cfRule type="cellIs" dxfId="3" priority="578" operator="equal">
      <formula>FALSE</formula>
    </cfRule>
    <cfRule type="cellIs" dxfId="3" priority="572" operator="equal">
      <formula>"INVALID"</formula>
    </cfRule>
    <cfRule type="cellIs" dxfId="3" priority="570" operator="equal">
      <formula>"INVALID"</formula>
    </cfRule>
  </conditionalFormatting>
  <conditionalFormatting sqref="AL77">
    <cfRule type="cellIs" dxfId="3" priority="577" operator="equal">
      <formula>FALSE</formula>
    </cfRule>
    <cfRule type="cellIs" dxfId="3" priority="569" operator="equal">
      <formula>"INVALID"</formula>
    </cfRule>
  </conditionalFormatting>
  <conditionalFormatting sqref="AL77:AM77">
    <cfRule type="cellIs" dxfId="3" priority="571" operator="equal">
      <formula>"INVALID"</formula>
    </cfRule>
  </conditionalFormatting>
  <conditionalFormatting sqref="AM77">
    <cfRule type="cellIs" dxfId="3" priority="576" operator="equal">
      <formula>FALSE</formula>
    </cfRule>
    <cfRule type="cellIs" dxfId="3" priority="568" operator="equal">
      <formula>"INVALID"</formula>
    </cfRule>
  </conditionalFormatting>
  <conditionalFormatting sqref="AN77">
    <cfRule type="cellIs" dxfId="3" priority="575" operator="equal">
      <formula>FALSE</formula>
    </cfRule>
    <cfRule type="cellIs" dxfId="3" priority="567" operator="equal">
      <formula>"INVALID"</formula>
    </cfRule>
  </conditionalFormatting>
  <conditionalFormatting sqref="AO77">
    <cfRule type="cellIs" dxfId="3" priority="563" operator="equal">
      <formula>FALSE</formula>
    </cfRule>
    <cfRule type="cellIs" dxfId="3" priority="562" operator="equal">
      <formula>"INVALID"</formula>
    </cfRule>
    <cfRule type="cellIs" dxfId="3" priority="561" operator="equal">
      <formula>"INVALID"</formula>
    </cfRule>
  </conditionalFormatting>
  <conditionalFormatting sqref="AP77">
    <cfRule type="cellIs" dxfId="3" priority="574" operator="equal">
      <formula>"INVALID"</formula>
    </cfRule>
  </conditionalFormatting>
  <conditionalFormatting sqref="AQ77">
    <cfRule type="expression" dxfId="0" priority="586" stopIfTrue="1">
      <formula>REPLACE($AQ77,8,LEN($AQ77),"")="unused_"</formula>
    </cfRule>
    <cfRule type="expression" dxfId="2" priority="566">
      <formula>NOT($AJ77)</formula>
    </cfRule>
    <cfRule type="expression" dxfId="4" priority="580">
      <formula>RIGHT($AQ77,1)="*"</formula>
    </cfRule>
  </conditionalFormatting>
  <conditionalFormatting sqref="AR77">
    <cfRule type="cellIs" dxfId="1" priority="585" operator="equal">
      <formula>"Not Assigned"</formula>
    </cfRule>
    <cfRule type="expression" dxfId="2" priority="581">
      <formula>NOT($AL77)</formula>
    </cfRule>
  </conditionalFormatting>
  <conditionalFormatting sqref="AS77">
    <cfRule type="expression" dxfId="2" priority="584">
      <formula>EXACT(AF77,"INVALID")</formula>
    </cfRule>
    <cfRule type="expression" dxfId="2" priority="565">
      <formula>NOT($AN77)</formula>
    </cfRule>
    <cfRule type="expression" dxfId="2" priority="564">
      <formula>NOT($AK77)</formula>
    </cfRule>
  </conditionalFormatting>
  <conditionalFormatting sqref="AZ77">
    <cfRule type="expression" dxfId="2" priority="583">
      <formula>AND(NOT(ISBLANK(AZ77)),EXACT(AF77,"INVALID"))</formula>
    </cfRule>
  </conditionalFormatting>
  <conditionalFormatting sqref="BA77">
    <cfRule type="expression" dxfId="2" priority="582">
      <formula>AND(NOT(ISBLANK(BA77)),EXACT(AF77,"INVALID"))</formula>
    </cfRule>
  </conditionalFormatting>
  <conditionalFormatting sqref="AQ78">
    <cfRule type="expression" dxfId="0" priority="650" stopIfTrue="1">
      <formula>REPLACE($AQ78,8,LEN($AQ78),"")="unused_"</formula>
    </cfRule>
    <cfRule type="expression" dxfId="2" priority="644">
      <formula>NOT($AJ78)</formula>
    </cfRule>
    <cfRule type="expression" dxfId="4" priority="645">
      <formula>RIGHT($AQ78,1)="*"</formula>
    </cfRule>
  </conditionalFormatting>
  <conditionalFormatting sqref="AR78">
    <cfRule type="expression" dxfId="2" priority="646">
      <formula>NOT($AL78)</formula>
    </cfRule>
  </conditionalFormatting>
  <conditionalFormatting sqref="AS78">
    <cfRule type="expression" dxfId="2" priority="649">
      <formula>EXACT(AF78,"INVALID")</formula>
    </cfRule>
    <cfRule type="expression" dxfId="2" priority="643">
      <formula>NOT($AN78)</formula>
    </cfRule>
    <cfRule type="expression" dxfId="2" priority="642">
      <formula>NOT($AK78)</formula>
    </cfRule>
  </conditionalFormatting>
  <conditionalFormatting sqref="AZ78">
    <cfRule type="expression" dxfId="2" priority="648">
      <formula>AND(NOT(ISBLANK(AZ78)),EXACT(AF78,"INVALID"))</formula>
    </cfRule>
  </conditionalFormatting>
  <conditionalFormatting sqref="BA78">
    <cfRule type="expression" dxfId="2" priority="647">
      <formula>AND(NOT(ISBLANK(BA78)),EXACT(AF78,"INVALID"))</formula>
    </cfRule>
  </conditionalFormatting>
  <conditionalFormatting sqref="AD79:AF79">
    <cfRule type="cellIs" dxfId="3" priority="556" operator="equal">
      <formula>"INVALID"</formula>
    </cfRule>
  </conditionalFormatting>
  <conditionalFormatting sqref="AI79">
    <cfRule type="cellIs" dxfId="3" priority="39" operator="equal">
      <formula>"INVALID"</formula>
    </cfRule>
  </conditionalFormatting>
  <conditionalFormatting sqref="AJ79">
    <cfRule type="cellIs" dxfId="3" priority="548" operator="equal">
      <formula>FALSE</formula>
    </cfRule>
    <cfRule type="cellIs" dxfId="3" priority="542" operator="equal">
      <formula>"INVALID"</formula>
    </cfRule>
  </conditionalFormatting>
  <conditionalFormatting sqref="AK79">
    <cfRule type="cellIs" dxfId="3" priority="547" operator="equal">
      <formula>FALSE</formula>
    </cfRule>
    <cfRule type="cellIs" dxfId="3" priority="541" operator="equal">
      <formula>"INVALID"</formula>
    </cfRule>
    <cfRule type="cellIs" dxfId="3" priority="539" operator="equal">
      <formula>"INVALID"</formula>
    </cfRule>
  </conditionalFormatting>
  <conditionalFormatting sqref="AL79">
    <cfRule type="cellIs" dxfId="3" priority="546" operator="equal">
      <formula>FALSE</formula>
    </cfRule>
    <cfRule type="cellIs" dxfId="3" priority="538" operator="equal">
      <formula>"INVALID"</formula>
    </cfRule>
  </conditionalFormatting>
  <conditionalFormatting sqref="AL79:AM79">
    <cfRule type="cellIs" dxfId="3" priority="540" operator="equal">
      <formula>"INVALID"</formula>
    </cfRule>
  </conditionalFormatting>
  <conditionalFormatting sqref="AM79">
    <cfRule type="cellIs" dxfId="3" priority="545" operator="equal">
      <formula>FALSE</formula>
    </cfRule>
    <cfRule type="cellIs" dxfId="3" priority="537" operator="equal">
      <formula>"INVALID"</formula>
    </cfRule>
  </conditionalFormatting>
  <conditionalFormatting sqref="AN79">
    <cfRule type="cellIs" dxfId="3" priority="544" operator="equal">
      <formula>FALSE</formula>
    </cfRule>
    <cfRule type="cellIs" dxfId="3" priority="536" operator="equal">
      <formula>"INVALID"</formula>
    </cfRule>
  </conditionalFormatting>
  <conditionalFormatting sqref="AO79">
    <cfRule type="cellIs" dxfId="3" priority="532" operator="equal">
      <formula>FALSE</formula>
    </cfRule>
    <cfRule type="cellIs" dxfId="3" priority="531" operator="equal">
      <formula>"INVALID"</formula>
    </cfRule>
    <cfRule type="cellIs" dxfId="3" priority="530" operator="equal">
      <formula>"INVALID"</formula>
    </cfRule>
  </conditionalFormatting>
  <conditionalFormatting sqref="AP79">
    <cfRule type="cellIs" dxfId="3" priority="543" operator="equal">
      <formula>"INVALID"</formula>
    </cfRule>
  </conditionalFormatting>
  <conditionalFormatting sqref="AQ79">
    <cfRule type="expression" dxfId="0" priority="555" stopIfTrue="1">
      <formula>REPLACE($AQ79,8,LEN($AQ79),"")="unused_"</formula>
    </cfRule>
    <cfRule type="expression" dxfId="2" priority="535">
      <formula>NOT($AJ79)</formula>
    </cfRule>
    <cfRule type="expression" dxfId="4" priority="549">
      <formula>RIGHT($AQ79,1)="*"</formula>
    </cfRule>
  </conditionalFormatting>
  <conditionalFormatting sqref="AR79">
    <cfRule type="cellIs" dxfId="1" priority="554" operator="equal">
      <formula>"Not Assigned"</formula>
    </cfRule>
    <cfRule type="expression" dxfId="2" priority="550">
      <formula>NOT($AL79)</formula>
    </cfRule>
  </conditionalFormatting>
  <conditionalFormatting sqref="AS79">
    <cfRule type="expression" dxfId="2" priority="553">
      <formula>EXACT(AF79,"INVALID")</formula>
    </cfRule>
    <cfRule type="expression" dxfId="2" priority="533">
      <formula>NOT($AK79)</formula>
    </cfRule>
  </conditionalFormatting>
  <conditionalFormatting sqref="AZ79">
    <cfRule type="expression" dxfId="2" priority="552">
      <formula>AND(NOT(ISBLANK(AZ79)),EXACT(AF79,"INVALID"))</formula>
    </cfRule>
  </conditionalFormatting>
  <conditionalFormatting sqref="AZ79:BA79">
    <cfRule type="expression" dxfId="2" priority="534">
      <formula>NOT($AN79)</formula>
    </cfRule>
  </conditionalFormatting>
  <conditionalFormatting sqref="BA79">
    <cfRule type="expression" dxfId="2" priority="551">
      <formula>AND(NOT(ISBLANK(BA79)),EXACT(AF79,"INVALID"))</formula>
    </cfRule>
  </conditionalFormatting>
  <conditionalFormatting sqref="AD80:AF80">
    <cfRule type="cellIs" dxfId="3" priority="529" operator="equal">
      <formula>"INVALID"</formula>
    </cfRule>
  </conditionalFormatting>
  <conditionalFormatting sqref="AI80">
    <cfRule type="cellIs" dxfId="3" priority="38" operator="equal">
      <formula>"INVALID"</formula>
    </cfRule>
  </conditionalFormatting>
  <conditionalFormatting sqref="AJ80">
    <cfRule type="cellIs" dxfId="3" priority="527" operator="equal">
      <formula>FALSE</formula>
    </cfRule>
    <cfRule type="cellIs" dxfId="3" priority="521" operator="equal">
      <formula>"INVALID"</formula>
    </cfRule>
  </conditionalFormatting>
  <conditionalFormatting sqref="AK80">
    <cfRule type="cellIs" dxfId="3" priority="526" operator="equal">
      <formula>FALSE</formula>
    </cfRule>
    <cfRule type="cellIs" dxfId="3" priority="520" operator="equal">
      <formula>"INVALID"</formula>
    </cfRule>
    <cfRule type="cellIs" dxfId="3" priority="518" operator="equal">
      <formula>"INVALID"</formula>
    </cfRule>
  </conditionalFormatting>
  <conditionalFormatting sqref="AL80">
    <cfRule type="cellIs" dxfId="3" priority="525" operator="equal">
      <formula>FALSE</formula>
    </cfRule>
    <cfRule type="cellIs" dxfId="3" priority="517" operator="equal">
      <formula>"INVALID"</formula>
    </cfRule>
  </conditionalFormatting>
  <conditionalFormatting sqref="AL80:AM80">
    <cfRule type="cellIs" dxfId="3" priority="519" operator="equal">
      <formula>"INVALID"</formula>
    </cfRule>
  </conditionalFormatting>
  <conditionalFormatting sqref="AM80">
    <cfRule type="cellIs" dxfId="3" priority="524" operator="equal">
      <formula>FALSE</formula>
    </cfRule>
    <cfRule type="cellIs" dxfId="3" priority="516" operator="equal">
      <formula>"INVALID"</formula>
    </cfRule>
  </conditionalFormatting>
  <conditionalFormatting sqref="AN80">
    <cfRule type="cellIs" dxfId="3" priority="523" operator="equal">
      <formula>FALSE</formula>
    </cfRule>
    <cfRule type="cellIs" dxfId="3" priority="515" operator="equal">
      <formula>"INVALID"</formula>
    </cfRule>
  </conditionalFormatting>
  <conditionalFormatting sqref="AO80">
    <cfRule type="cellIs" dxfId="3" priority="514" operator="equal">
      <formula>FALSE</formula>
    </cfRule>
    <cfRule type="cellIs" dxfId="3" priority="513" operator="equal">
      <formula>"INVALID"</formula>
    </cfRule>
    <cfRule type="cellIs" dxfId="3" priority="512" operator="equal">
      <formula>"INVALID"</formula>
    </cfRule>
  </conditionalFormatting>
  <conditionalFormatting sqref="AP80">
    <cfRule type="cellIs" dxfId="3" priority="522" operator="equal">
      <formula>"INVALID"</formula>
    </cfRule>
  </conditionalFormatting>
  <conditionalFormatting sqref="AQ80">
    <cfRule type="expression" dxfId="0" priority="755" stopIfTrue="1">
      <formula>REPLACE($AQ80,8,LEN($AQ80),"")="unused_"</formula>
    </cfRule>
    <cfRule type="expression" dxfId="2" priority="749">
      <formula>NOT($AJ80)</formula>
    </cfRule>
    <cfRule type="expression" dxfId="4" priority="750">
      <formula>RIGHT($AQ80,1)="*"</formula>
    </cfRule>
  </conditionalFormatting>
  <conditionalFormatting sqref="AR80">
    <cfRule type="expression" dxfId="2" priority="751">
      <formula>NOT($AL80)</formula>
    </cfRule>
    <cfRule type="cellIs" dxfId="1" priority="528" operator="equal">
      <formula>"Not Assigned"</formula>
    </cfRule>
  </conditionalFormatting>
  <conditionalFormatting sqref="AS80">
    <cfRule type="expression" dxfId="2" priority="754">
      <formula>EXACT(AF80,"INVALID")</formula>
    </cfRule>
    <cfRule type="expression" dxfId="2" priority="747">
      <formula>NOT($AK80)</formula>
    </cfRule>
  </conditionalFormatting>
  <conditionalFormatting sqref="AZ80">
    <cfRule type="expression" dxfId="2" priority="753">
      <formula>AND(NOT(ISBLANK(AZ80)),EXACT(AF80,"INVALID"))</formula>
    </cfRule>
  </conditionalFormatting>
  <conditionalFormatting sqref="BA80">
    <cfRule type="expression" dxfId="2" priority="752">
      <formula>AND(NOT(ISBLANK(BA80)),EXACT(AF80,"INVALID"))</formula>
    </cfRule>
  </conditionalFormatting>
  <conditionalFormatting sqref="AD81:AF81">
    <cfRule type="cellIs" dxfId="3" priority="495" operator="equal">
      <formula>"INVALID"</formula>
    </cfRule>
  </conditionalFormatting>
  <conditionalFormatting sqref="AI81">
    <cfRule type="cellIs" dxfId="3" priority="34" operator="equal">
      <formula>"INVALID"</formula>
    </cfRule>
  </conditionalFormatting>
  <conditionalFormatting sqref="AJ81">
    <cfRule type="cellIs" dxfId="3" priority="487" operator="equal">
      <formula>FALSE</formula>
    </cfRule>
    <cfRule type="cellIs" dxfId="3" priority="481" operator="equal">
      <formula>"INVALID"</formula>
    </cfRule>
  </conditionalFormatting>
  <conditionalFormatting sqref="AK81">
    <cfRule type="cellIs" dxfId="3" priority="486" operator="equal">
      <formula>FALSE</formula>
    </cfRule>
    <cfRule type="cellIs" dxfId="3" priority="480" operator="equal">
      <formula>"INVALID"</formula>
    </cfRule>
    <cfRule type="cellIs" dxfId="3" priority="478" operator="equal">
      <formula>"INVALID"</formula>
    </cfRule>
  </conditionalFormatting>
  <conditionalFormatting sqref="AL81">
    <cfRule type="cellIs" dxfId="3" priority="485" operator="equal">
      <formula>FALSE</formula>
    </cfRule>
    <cfRule type="cellIs" dxfId="3" priority="477" operator="equal">
      <formula>"INVALID"</formula>
    </cfRule>
  </conditionalFormatting>
  <conditionalFormatting sqref="AL81:AM81">
    <cfRule type="cellIs" dxfId="3" priority="479" operator="equal">
      <formula>"INVALID"</formula>
    </cfRule>
  </conditionalFormatting>
  <conditionalFormatting sqref="AM81">
    <cfRule type="cellIs" dxfId="3" priority="484" operator="equal">
      <formula>FALSE</formula>
    </cfRule>
    <cfRule type="cellIs" dxfId="3" priority="476" operator="equal">
      <formula>"INVALID"</formula>
    </cfRule>
  </conditionalFormatting>
  <conditionalFormatting sqref="AN81">
    <cfRule type="cellIs" dxfId="3" priority="483" operator="equal">
      <formula>FALSE</formula>
    </cfRule>
    <cfRule type="cellIs" dxfId="3" priority="475" operator="equal">
      <formula>"INVALID"</formula>
    </cfRule>
  </conditionalFormatting>
  <conditionalFormatting sqref="AO81">
    <cfRule type="cellIs" dxfId="3" priority="471" operator="equal">
      <formula>FALSE</formula>
    </cfRule>
    <cfRule type="cellIs" dxfId="3" priority="470" operator="equal">
      <formula>"INVALID"</formula>
    </cfRule>
    <cfRule type="cellIs" dxfId="3" priority="469" operator="equal">
      <formula>"INVALID"</formula>
    </cfRule>
  </conditionalFormatting>
  <conditionalFormatting sqref="AP81">
    <cfRule type="cellIs" dxfId="3" priority="482" operator="equal">
      <formula>"INVALID"</formula>
    </cfRule>
  </conditionalFormatting>
  <conditionalFormatting sqref="AQ81">
    <cfRule type="expression" dxfId="0" priority="494" stopIfTrue="1">
      <formula>REPLACE($AQ81,8,LEN($AQ81),"")="unused_"</formula>
    </cfRule>
    <cfRule type="expression" dxfId="2" priority="474">
      <formula>NOT($AJ81)</formula>
    </cfRule>
    <cfRule type="expression" dxfId="4" priority="488">
      <formula>RIGHT($AQ81,1)="*"</formula>
    </cfRule>
  </conditionalFormatting>
  <conditionalFormatting sqref="AR81">
    <cfRule type="cellIs" dxfId="1" priority="493" operator="equal">
      <formula>"Not Assigned"</formula>
    </cfRule>
    <cfRule type="expression" dxfId="2" priority="489">
      <formula>NOT($AL81)</formula>
    </cfRule>
  </conditionalFormatting>
  <conditionalFormatting sqref="AS81">
    <cfRule type="expression" dxfId="2" priority="492">
      <formula>EXACT(AF81,"INVALID")</formula>
    </cfRule>
    <cfRule type="expression" dxfId="2" priority="472">
      <formula>NOT($AK81)</formula>
    </cfRule>
  </conditionalFormatting>
  <conditionalFormatting sqref="AT81">
    <cfRule type="expression" dxfId="2" priority="450">
      <formula>NOT($AM80)</formula>
    </cfRule>
  </conditionalFormatting>
  <conditionalFormatting sqref="AZ81">
    <cfRule type="expression" dxfId="2" priority="491">
      <formula>AND(NOT(ISBLANK(AZ81)),EXACT(AF81,"INVALID"))</formula>
    </cfRule>
  </conditionalFormatting>
  <conditionalFormatting sqref="AZ81:BA81">
    <cfRule type="expression" dxfId="2" priority="473">
      <formula>NOT($AN81)</formula>
    </cfRule>
  </conditionalFormatting>
  <conditionalFormatting sqref="BA81">
    <cfRule type="expression" dxfId="2" priority="490">
      <formula>AND(NOT(ISBLANK(BA81)),EXACT(AF81,"INVALID"))</formula>
    </cfRule>
  </conditionalFormatting>
  <conditionalFormatting sqref="AD82:AF82">
    <cfRule type="cellIs" dxfId="3" priority="468" operator="equal">
      <formula>"INVALID"</formula>
    </cfRule>
  </conditionalFormatting>
  <conditionalFormatting sqref="AI82">
    <cfRule type="cellIs" dxfId="3" priority="33" operator="equal">
      <formula>"INVALID"</formula>
    </cfRule>
  </conditionalFormatting>
  <conditionalFormatting sqref="AJ82">
    <cfRule type="cellIs" dxfId="3" priority="466" operator="equal">
      <formula>FALSE</formula>
    </cfRule>
    <cfRule type="cellIs" dxfId="3" priority="460" operator="equal">
      <formula>"INVALID"</formula>
    </cfRule>
  </conditionalFormatting>
  <conditionalFormatting sqref="AK82">
    <cfRule type="cellIs" dxfId="3" priority="465" operator="equal">
      <formula>FALSE</formula>
    </cfRule>
    <cfRule type="cellIs" dxfId="3" priority="459" operator="equal">
      <formula>"INVALID"</formula>
    </cfRule>
    <cfRule type="cellIs" dxfId="3" priority="457" operator="equal">
      <formula>"INVALID"</formula>
    </cfRule>
  </conditionalFormatting>
  <conditionalFormatting sqref="AL82">
    <cfRule type="cellIs" dxfId="3" priority="464" operator="equal">
      <formula>FALSE</formula>
    </cfRule>
    <cfRule type="cellIs" dxfId="3" priority="456" operator="equal">
      <formula>"INVALID"</formula>
    </cfRule>
  </conditionalFormatting>
  <conditionalFormatting sqref="AL82:AM82">
    <cfRule type="cellIs" dxfId="3" priority="458" operator="equal">
      <formula>"INVALID"</formula>
    </cfRule>
  </conditionalFormatting>
  <conditionalFormatting sqref="AM82">
    <cfRule type="cellIs" dxfId="3" priority="463" operator="equal">
      <formula>FALSE</formula>
    </cfRule>
    <cfRule type="cellIs" dxfId="3" priority="455" operator="equal">
      <formula>"INVALID"</formula>
    </cfRule>
  </conditionalFormatting>
  <conditionalFormatting sqref="AN82">
    <cfRule type="cellIs" dxfId="3" priority="462" operator="equal">
      <formula>FALSE</formula>
    </cfRule>
    <cfRule type="cellIs" dxfId="3" priority="454" operator="equal">
      <formula>"INVALID"</formula>
    </cfRule>
  </conditionalFormatting>
  <conditionalFormatting sqref="AO82">
    <cfRule type="cellIs" dxfId="3" priority="453" operator="equal">
      <formula>FALSE</formula>
    </cfRule>
    <cfRule type="cellIs" dxfId="3" priority="452" operator="equal">
      <formula>"INVALID"</formula>
    </cfRule>
    <cfRule type="cellIs" dxfId="3" priority="451" operator="equal">
      <formula>"INVALID"</formula>
    </cfRule>
  </conditionalFormatting>
  <conditionalFormatting sqref="AP82">
    <cfRule type="cellIs" dxfId="3" priority="461" operator="equal">
      <formula>"INVALID"</formula>
    </cfRule>
  </conditionalFormatting>
  <conditionalFormatting sqref="AQ82">
    <cfRule type="expression" dxfId="0" priority="505" stopIfTrue="1">
      <formula>REPLACE($AQ82,8,LEN($AQ82),"")="unused_"</formula>
    </cfRule>
    <cfRule type="expression" dxfId="2" priority="499">
      <formula>NOT($AJ82)</formula>
    </cfRule>
    <cfRule type="expression" dxfId="4" priority="500">
      <formula>RIGHT($AQ82,1)="*"</formula>
    </cfRule>
  </conditionalFormatting>
  <conditionalFormatting sqref="AR82">
    <cfRule type="expression" dxfId="2" priority="501">
      <formula>NOT($AL82)</formula>
    </cfRule>
    <cfRule type="cellIs" dxfId="1" priority="467" operator="equal">
      <formula>"Not Assigned"</formula>
    </cfRule>
  </conditionalFormatting>
  <conditionalFormatting sqref="AS82">
    <cfRule type="expression" dxfId="2" priority="504">
      <formula>EXACT(AF82,"INVALID")</formula>
    </cfRule>
    <cfRule type="expression" dxfId="2" priority="497">
      <formula>NOT($AK82)</formula>
    </cfRule>
  </conditionalFormatting>
  <conditionalFormatting sqref="AT82">
    <cfRule type="expression" dxfId="2" priority="511">
      <formula>NOT($AM78)</formula>
    </cfRule>
  </conditionalFormatting>
  <conditionalFormatting sqref="AZ82">
    <cfRule type="expression" dxfId="2" priority="503">
      <formula>AND(NOT(ISBLANK(AZ82)),EXACT(AF82,"INVALID"))</formula>
    </cfRule>
  </conditionalFormatting>
  <conditionalFormatting sqref="BA82">
    <cfRule type="expression" dxfId="2" priority="502">
      <formula>AND(NOT(ISBLANK(BA82)),EXACT(AF82,"INVALID"))</formula>
    </cfRule>
  </conditionalFormatting>
  <conditionalFormatting sqref="AH84">
    <cfRule type="cellIs" dxfId="3" priority="110" operator="equal">
      <formula>"INVALID"</formula>
    </cfRule>
  </conditionalFormatting>
  <conditionalFormatting sqref="AT90">
    <cfRule type="expression" dxfId="2" priority="1498">
      <formula>NOT($AM90)</formula>
    </cfRule>
  </conditionalFormatting>
  <conditionalFormatting sqref="AV90">
    <cfRule type="expression" dxfId="2" priority="293">
      <formula>NOT(#REF!)</formula>
    </cfRule>
  </conditionalFormatting>
  <conditionalFormatting sqref="AD96:AF96">
    <cfRule type="cellIs" dxfId="3" priority="1532" operator="equal">
      <formula>"INVALID"</formula>
    </cfRule>
  </conditionalFormatting>
  <conditionalFormatting sqref="AI96">
    <cfRule type="cellIs" dxfId="3" priority="118" operator="equal">
      <formula>"INVALID"</formula>
    </cfRule>
  </conditionalFormatting>
  <conditionalFormatting sqref="AJ96">
    <cfRule type="cellIs" dxfId="3" priority="1524" operator="equal">
      <formula>FALSE</formula>
    </cfRule>
    <cfRule type="cellIs" dxfId="3" priority="1518" operator="equal">
      <formula>"INVALID"</formula>
    </cfRule>
  </conditionalFormatting>
  <conditionalFormatting sqref="AK96">
    <cfRule type="cellIs" dxfId="3" priority="1523" operator="equal">
      <formula>FALSE</formula>
    </cfRule>
    <cfRule type="cellIs" dxfId="3" priority="1517" operator="equal">
      <formula>"INVALID"</formula>
    </cfRule>
    <cfRule type="cellIs" dxfId="3" priority="1515" operator="equal">
      <formula>"INVALID"</formula>
    </cfRule>
  </conditionalFormatting>
  <conditionalFormatting sqref="AL96">
    <cfRule type="cellIs" dxfId="3" priority="1522" operator="equal">
      <formula>FALSE</formula>
    </cfRule>
    <cfRule type="cellIs" dxfId="3" priority="1514" operator="equal">
      <formula>"INVALID"</formula>
    </cfRule>
  </conditionalFormatting>
  <conditionalFormatting sqref="AL96:AM96">
    <cfRule type="cellIs" dxfId="3" priority="1516" operator="equal">
      <formula>"INVALID"</formula>
    </cfRule>
  </conditionalFormatting>
  <conditionalFormatting sqref="AM96">
    <cfRule type="cellIs" dxfId="3" priority="1521" operator="equal">
      <formula>FALSE</formula>
    </cfRule>
    <cfRule type="cellIs" dxfId="3" priority="1513" operator="equal">
      <formula>"INVALID"</formula>
    </cfRule>
  </conditionalFormatting>
  <conditionalFormatting sqref="AN96">
    <cfRule type="cellIs" dxfId="3" priority="1520" operator="equal">
      <formula>FALSE</formula>
    </cfRule>
    <cfRule type="cellIs" dxfId="3" priority="1512" operator="equal">
      <formula>"INVALID"</formula>
    </cfRule>
  </conditionalFormatting>
  <conditionalFormatting sqref="AO96">
    <cfRule type="cellIs" dxfId="3" priority="1508" operator="equal">
      <formula>FALSE</formula>
    </cfRule>
    <cfRule type="cellIs" dxfId="3" priority="1507" operator="equal">
      <formula>"INVALID"</formula>
    </cfRule>
    <cfRule type="cellIs" dxfId="3" priority="1506" operator="equal">
      <formula>"INVALID"</formula>
    </cfRule>
  </conditionalFormatting>
  <conditionalFormatting sqref="AP96">
    <cfRule type="cellIs" dxfId="3" priority="1519" operator="equal">
      <formula>"INVALID"</formula>
    </cfRule>
  </conditionalFormatting>
  <conditionalFormatting sqref="AQ96">
    <cfRule type="expression" dxfId="0" priority="1531" stopIfTrue="1">
      <formula>REPLACE($AQ96,8,LEN($AQ96),"")="unused_"</formula>
    </cfRule>
    <cfRule type="expression" dxfId="2" priority="1511">
      <formula>NOT($AJ96)</formula>
    </cfRule>
    <cfRule type="expression" dxfId="4" priority="1525">
      <formula>RIGHT($AQ96,1)="*"</formula>
    </cfRule>
  </conditionalFormatting>
  <conditionalFormatting sqref="AR96">
    <cfRule type="cellIs" dxfId="1" priority="1530" operator="equal">
      <formula>"Not Assigned"</formula>
    </cfRule>
    <cfRule type="expression" dxfId="2" priority="1526">
      <formula>NOT($AL96)</formula>
    </cfRule>
  </conditionalFormatting>
  <conditionalFormatting sqref="AS96">
    <cfRule type="expression" dxfId="2" priority="1529">
      <formula>EXACT(AF96,"INVALID")</formula>
    </cfRule>
    <cfRule type="expression" dxfId="2" priority="1510">
      <formula>NOT($AN96)</formula>
    </cfRule>
    <cfRule type="expression" dxfId="2" priority="1509">
      <formula>NOT($AK96)</formula>
    </cfRule>
  </conditionalFormatting>
  <conditionalFormatting sqref="AZ96">
    <cfRule type="expression" dxfId="2" priority="1528">
      <formula>AND(NOT(ISBLANK(AZ96)),EXACT(AF96,"INVALID"))</formula>
    </cfRule>
  </conditionalFormatting>
  <conditionalFormatting sqref="BA96">
    <cfRule type="expression" dxfId="2" priority="1527">
      <formula>AND(NOT(ISBLANK(BA96)),EXACT(AF96,"INVALID"))</formula>
    </cfRule>
  </conditionalFormatting>
  <conditionalFormatting sqref="AQ97">
    <cfRule type="expression" dxfId="0" priority="1602" stopIfTrue="1">
      <formula>REPLACE($AQ97,8,LEN($AQ97),"")="unused_"</formula>
    </cfRule>
    <cfRule type="expression" dxfId="2" priority="1590">
      <formula>NOT($AJ97)</formula>
    </cfRule>
    <cfRule type="expression" dxfId="4" priority="1596">
      <formula>RIGHT($AQ97,1)="*"</formula>
    </cfRule>
  </conditionalFormatting>
  <conditionalFormatting sqref="AR97">
    <cfRule type="expression" dxfId="2" priority="1597">
      <formula>NOT($AL97)</formula>
    </cfRule>
  </conditionalFormatting>
  <conditionalFormatting sqref="AS97">
    <cfRule type="expression" dxfId="2" priority="1589">
      <formula>NOT($AN97)</formula>
    </cfRule>
    <cfRule type="expression" dxfId="2" priority="1588">
      <formula>NOT($AK97)</formula>
    </cfRule>
  </conditionalFormatting>
  <conditionalFormatting sqref="AD98:AF98">
    <cfRule type="cellIs" dxfId="3" priority="943" operator="equal">
      <formula>"INVALID"</formula>
    </cfRule>
  </conditionalFormatting>
  <conditionalFormatting sqref="AI98">
    <cfRule type="cellIs" dxfId="3" priority="60" operator="equal">
      <formula>"INVALID"</formula>
    </cfRule>
  </conditionalFormatting>
  <conditionalFormatting sqref="AJ98">
    <cfRule type="cellIs" dxfId="3" priority="935" operator="equal">
      <formula>FALSE</formula>
    </cfRule>
    <cfRule type="cellIs" dxfId="3" priority="929" operator="equal">
      <formula>"INVALID"</formula>
    </cfRule>
  </conditionalFormatting>
  <conditionalFormatting sqref="AK98">
    <cfRule type="cellIs" dxfId="3" priority="934" operator="equal">
      <formula>FALSE</formula>
    </cfRule>
    <cfRule type="cellIs" dxfId="3" priority="928" operator="equal">
      <formula>"INVALID"</formula>
    </cfRule>
    <cfRule type="cellIs" dxfId="3" priority="926" operator="equal">
      <formula>"INVALID"</formula>
    </cfRule>
  </conditionalFormatting>
  <conditionalFormatting sqref="AL98">
    <cfRule type="cellIs" dxfId="3" priority="933" operator="equal">
      <formula>FALSE</formula>
    </cfRule>
    <cfRule type="cellIs" dxfId="3" priority="925" operator="equal">
      <formula>"INVALID"</formula>
    </cfRule>
  </conditionalFormatting>
  <conditionalFormatting sqref="AL98:AM98">
    <cfRule type="cellIs" dxfId="3" priority="927" operator="equal">
      <formula>"INVALID"</formula>
    </cfRule>
  </conditionalFormatting>
  <conditionalFormatting sqref="AM98">
    <cfRule type="cellIs" dxfId="3" priority="932" operator="equal">
      <formula>FALSE</formula>
    </cfRule>
    <cfRule type="cellIs" dxfId="3" priority="924" operator="equal">
      <formula>"INVALID"</formula>
    </cfRule>
  </conditionalFormatting>
  <conditionalFormatting sqref="AN98">
    <cfRule type="cellIs" dxfId="3" priority="931" operator="equal">
      <formula>FALSE</formula>
    </cfRule>
    <cfRule type="cellIs" dxfId="3" priority="923" operator="equal">
      <formula>"INVALID"</formula>
    </cfRule>
  </conditionalFormatting>
  <conditionalFormatting sqref="AO98">
    <cfRule type="cellIs" dxfId="3" priority="919" operator="equal">
      <formula>FALSE</formula>
    </cfRule>
    <cfRule type="cellIs" dxfId="3" priority="918" operator="equal">
      <formula>"INVALID"</formula>
    </cfRule>
    <cfRule type="cellIs" dxfId="3" priority="917" operator="equal">
      <formula>"INVALID"</formula>
    </cfRule>
  </conditionalFormatting>
  <conditionalFormatting sqref="AP98">
    <cfRule type="cellIs" dxfId="3" priority="930" operator="equal">
      <formula>"INVALID"</formula>
    </cfRule>
  </conditionalFormatting>
  <conditionalFormatting sqref="AQ98">
    <cfRule type="expression" dxfId="0" priority="942" stopIfTrue="1">
      <formula>REPLACE($AQ98,8,LEN($AQ98),"")="unused_"</formula>
    </cfRule>
    <cfRule type="expression" dxfId="2" priority="922">
      <formula>NOT($AJ98)</formula>
    </cfRule>
    <cfRule type="expression" dxfId="4" priority="936">
      <formula>RIGHT($AQ98,1)="*"</formula>
    </cfRule>
  </conditionalFormatting>
  <conditionalFormatting sqref="AR98">
    <cfRule type="cellIs" dxfId="1" priority="941" operator="equal">
      <formula>"Not Assigned"</formula>
    </cfRule>
    <cfRule type="expression" dxfId="2" priority="937">
      <formula>NOT($AL98)</formula>
    </cfRule>
  </conditionalFormatting>
  <conditionalFormatting sqref="AS98">
    <cfRule type="expression" dxfId="2" priority="940">
      <formula>EXACT(AF98,"INVALID")</formula>
    </cfRule>
    <cfRule type="expression" dxfId="2" priority="920">
      <formula>NOT($AK98)</formula>
    </cfRule>
  </conditionalFormatting>
  <conditionalFormatting sqref="AT98">
    <cfRule type="expression" dxfId="2" priority="862">
      <formula>NOT($AM97)</formula>
    </cfRule>
  </conditionalFormatting>
  <conditionalFormatting sqref="AZ98">
    <cfRule type="expression" dxfId="2" priority="939">
      <formula>AND(NOT(ISBLANK(AZ98)),EXACT(AF98,"INVALID"))</formula>
    </cfRule>
  </conditionalFormatting>
  <conditionalFormatting sqref="AZ98:BA98">
    <cfRule type="expression" dxfId="2" priority="921">
      <formula>NOT($AN98)</formula>
    </cfRule>
  </conditionalFormatting>
  <conditionalFormatting sqref="BA98">
    <cfRule type="expression" dxfId="2" priority="938">
      <formula>AND(NOT(ISBLANK(BA98)),EXACT(AF98,"INVALID"))</formula>
    </cfRule>
  </conditionalFormatting>
  <conditionalFormatting sqref="AD102:AF102">
    <cfRule type="cellIs" dxfId="3" priority="889" operator="equal">
      <formula>"INVALID"</formula>
    </cfRule>
  </conditionalFormatting>
  <conditionalFormatting sqref="AI102">
    <cfRule type="cellIs" dxfId="3" priority="58" operator="equal">
      <formula>"INVALID"</formula>
    </cfRule>
  </conditionalFormatting>
  <conditionalFormatting sqref="AJ102">
    <cfRule type="cellIs" dxfId="3" priority="881" operator="equal">
      <formula>FALSE</formula>
    </cfRule>
    <cfRule type="cellIs" dxfId="3" priority="875" operator="equal">
      <formula>"INVALID"</formula>
    </cfRule>
  </conditionalFormatting>
  <conditionalFormatting sqref="AK102">
    <cfRule type="cellIs" dxfId="3" priority="880" operator="equal">
      <formula>FALSE</formula>
    </cfRule>
    <cfRule type="cellIs" dxfId="3" priority="874" operator="equal">
      <formula>"INVALID"</formula>
    </cfRule>
    <cfRule type="cellIs" dxfId="3" priority="872" operator="equal">
      <formula>"INVALID"</formula>
    </cfRule>
  </conditionalFormatting>
  <conditionalFormatting sqref="AL102">
    <cfRule type="cellIs" dxfId="3" priority="879" operator="equal">
      <formula>FALSE</formula>
    </cfRule>
    <cfRule type="cellIs" dxfId="3" priority="871" operator="equal">
      <formula>"INVALID"</formula>
    </cfRule>
  </conditionalFormatting>
  <conditionalFormatting sqref="AL102:AM102">
    <cfRule type="cellIs" dxfId="3" priority="873" operator="equal">
      <formula>"INVALID"</formula>
    </cfRule>
  </conditionalFormatting>
  <conditionalFormatting sqref="AM102">
    <cfRule type="cellIs" dxfId="3" priority="878" operator="equal">
      <formula>FALSE</formula>
    </cfRule>
    <cfRule type="cellIs" dxfId="3" priority="870" operator="equal">
      <formula>"INVALID"</formula>
    </cfRule>
  </conditionalFormatting>
  <conditionalFormatting sqref="AN102">
    <cfRule type="cellIs" dxfId="3" priority="877" operator="equal">
      <formula>FALSE</formula>
    </cfRule>
    <cfRule type="cellIs" dxfId="3" priority="869" operator="equal">
      <formula>"INVALID"</formula>
    </cfRule>
  </conditionalFormatting>
  <conditionalFormatting sqref="AO102">
    <cfRule type="cellIs" dxfId="3" priority="865" operator="equal">
      <formula>FALSE</formula>
    </cfRule>
    <cfRule type="cellIs" dxfId="3" priority="864" operator="equal">
      <formula>"INVALID"</formula>
    </cfRule>
    <cfRule type="cellIs" dxfId="3" priority="863" operator="equal">
      <formula>"INVALID"</formula>
    </cfRule>
  </conditionalFormatting>
  <conditionalFormatting sqref="AP102">
    <cfRule type="cellIs" dxfId="3" priority="876" operator="equal">
      <formula>"INVALID"</formula>
    </cfRule>
  </conditionalFormatting>
  <conditionalFormatting sqref="AQ102">
    <cfRule type="expression" dxfId="0" priority="888" stopIfTrue="1">
      <formula>REPLACE($AQ102,8,LEN($AQ102),"")="unused_"</formula>
    </cfRule>
    <cfRule type="expression" dxfId="2" priority="868">
      <formula>NOT($AJ102)</formula>
    </cfRule>
    <cfRule type="expression" dxfId="4" priority="882">
      <formula>RIGHT($AQ102,1)="*"</formula>
    </cfRule>
  </conditionalFormatting>
  <conditionalFormatting sqref="AR102">
    <cfRule type="cellIs" dxfId="1" priority="887" operator="equal">
      <formula>"Not Assigned"</formula>
    </cfRule>
    <cfRule type="expression" dxfId="2" priority="883">
      <formula>NOT($AL102)</formula>
    </cfRule>
  </conditionalFormatting>
  <conditionalFormatting sqref="AS102">
    <cfRule type="expression" dxfId="2" priority="886">
      <formula>EXACT(AF102,"INVALID")</formula>
    </cfRule>
    <cfRule type="expression" dxfId="2" priority="867">
      <formula>NOT($AN102)</formula>
    </cfRule>
    <cfRule type="expression" dxfId="2" priority="866">
      <formula>NOT($AK102)</formula>
    </cfRule>
  </conditionalFormatting>
  <conditionalFormatting sqref="AZ102">
    <cfRule type="expression" dxfId="2" priority="885">
      <formula>AND(NOT(ISBLANK(AZ102)),EXACT(AF102,"INVALID"))</formula>
    </cfRule>
  </conditionalFormatting>
  <conditionalFormatting sqref="BA102">
    <cfRule type="expression" dxfId="2" priority="884">
      <formula>AND(NOT(ISBLANK(BA102)),EXACT(AF102,"INVALID"))</formula>
    </cfRule>
  </conditionalFormatting>
  <conditionalFormatting sqref="AQ103">
    <cfRule type="expression" dxfId="0" priority="952" stopIfTrue="1">
      <formula>REPLACE($AQ103,8,LEN($AQ103),"")="unused_"</formula>
    </cfRule>
    <cfRule type="expression" dxfId="2" priority="946">
      <formula>NOT($AJ103)</formula>
    </cfRule>
    <cfRule type="expression" dxfId="4" priority="947">
      <formula>RIGHT($AQ103,1)="*"</formula>
    </cfRule>
  </conditionalFormatting>
  <conditionalFormatting sqref="AR103">
    <cfRule type="expression" dxfId="2" priority="948">
      <formula>NOT($AL103)</formula>
    </cfRule>
  </conditionalFormatting>
  <conditionalFormatting sqref="AS103">
    <cfRule type="expression" dxfId="2" priority="951">
      <formula>EXACT(AF103,"INVALID")</formula>
    </cfRule>
    <cfRule type="expression" dxfId="2" priority="945">
      <formula>NOT($AN103)</formula>
    </cfRule>
    <cfRule type="expression" dxfId="2" priority="944">
      <formula>NOT($AK103)</formula>
    </cfRule>
  </conditionalFormatting>
  <conditionalFormatting sqref="AZ103">
    <cfRule type="expression" dxfId="2" priority="950">
      <formula>AND(NOT(ISBLANK(AZ103)),EXACT(AF103,"INVALID"))</formula>
    </cfRule>
  </conditionalFormatting>
  <conditionalFormatting sqref="BA103">
    <cfRule type="expression" dxfId="2" priority="949">
      <formula>AND(NOT(ISBLANK(BA103)),EXACT(AF103,"INVALID"))</formula>
    </cfRule>
  </conditionalFormatting>
  <conditionalFormatting sqref="AD104:AF104">
    <cfRule type="cellIs" dxfId="3" priority="856" operator="equal">
      <formula>"INVALID"</formula>
    </cfRule>
  </conditionalFormatting>
  <conditionalFormatting sqref="AI104">
    <cfRule type="cellIs" dxfId="3" priority="54" operator="equal">
      <formula>"INVALID"</formula>
    </cfRule>
  </conditionalFormatting>
  <conditionalFormatting sqref="AJ104">
    <cfRule type="cellIs" dxfId="3" priority="848" operator="equal">
      <formula>FALSE</formula>
    </cfRule>
    <cfRule type="cellIs" dxfId="3" priority="842" operator="equal">
      <formula>"INVALID"</formula>
    </cfRule>
  </conditionalFormatting>
  <conditionalFormatting sqref="AK104">
    <cfRule type="cellIs" dxfId="3" priority="847" operator="equal">
      <formula>FALSE</formula>
    </cfRule>
    <cfRule type="cellIs" dxfId="3" priority="841" operator="equal">
      <formula>"INVALID"</formula>
    </cfRule>
    <cfRule type="cellIs" dxfId="3" priority="839" operator="equal">
      <formula>"INVALID"</formula>
    </cfRule>
  </conditionalFormatting>
  <conditionalFormatting sqref="AL104">
    <cfRule type="cellIs" dxfId="3" priority="846" operator="equal">
      <formula>FALSE</formula>
    </cfRule>
    <cfRule type="cellIs" dxfId="3" priority="838" operator="equal">
      <formula>"INVALID"</formula>
    </cfRule>
  </conditionalFormatting>
  <conditionalFormatting sqref="AL104:AM104">
    <cfRule type="cellIs" dxfId="3" priority="840" operator="equal">
      <formula>"INVALID"</formula>
    </cfRule>
  </conditionalFormatting>
  <conditionalFormatting sqref="AM104">
    <cfRule type="cellIs" dxfId="3" priority="845" operator="equal">
      <formula>FALSE</formula>
    </cfRule>
    <cfRule type="cellIs" dxfId="3" priority="837" operator="equal">
      <formula>"INVALID"</formula>
    </cfRule>
  </conditionalFormatting>
  <conditionalFormatting sqref="AN104">
    <cfRule type="cellIs" dxfId="3" priority="844" operator="equal">
      <formula>FALSE</formula>
    </cfRule>
    <cfRule type="cellIs" dxfId="3" priority="836" operator="equal">
      <formula>"INVALID"</formula>
    </cfRule>
  </conditionalFormatting>
  <conditionalFormatting sqref="AO104">
    <cfRule type="cellIs" dxfId="3" priority="832" operator="equal">
      <formula>FALSE</formula>
    </cfRule>
    <cfRule type="cellIs" dxfId="3" priority="831" operator="equal">
      <formula>"INVALID"</formula>
    </cfRule>
    <cfRule type="cellIs" dxfId="3" priority="830" operator="equal">
      <formula>"INVALID"</formula>
    </cfRule>
  </conditionalFormatting>
  <conditionalFormatting sqref="AP104">
    <cfRule type="cellIs" dxfId="3" priority="843" operator="equal">
      <formula>"INVALID"</formula>
    </cfRule>
  </conditionalFormatting>
  <conditionalFormatting sqref="AQ104">
    <cfRule type="expression" dxfId="0" priority="855" stopIfTrue="1">
      <formula>REPLACE($AQ104,8,LEN($AQ104),"")="unused_"</formula>
    </cfRule>
    <cfRule type="expression" dxfId="2" priority="835">
      <formula>NOT($AJ104)</formula>
    </cfRule>
    <cfRule type="expression" dxfId="4" priority="849">
      <formula>RIGHT($AQ104,1)="*"</formula>
    </cfRule>
  </conditionalFormatting>
  <conditionalFormatting sqref="AR104">
    <cfRule type="cellIs" dxfId="1" priority="854" operator="equal">
      <formula>"Not Assigned"</formula>
    </cfRule>
    <cfRule type="expression" dxfId="2" priority="850">
      <formula>NOT($AL104)</formula>
    </cfRule>
  </conditionalFormatting>
  <conditionalFormatting sqref="AS104">
    <cfRule type="expression" dxfId="2" priority="853">
      <formula>EXACT(AF104,"INVALID")</formula>
    </cfRule>
    <cfRule type="expression" dxfId="2" priority="833">
      <formula>NOT($AK104)</formula>
    </cfRule>
  </conditionalFormatting>
  <conditionalFormatting sqref="AT104">
    <cfRule type="expression" dxfId="2" priority="811">
      <formula>NOT($AM103)</formula>
    </cfRule>
  </conditionalFormatting>
  <conditionalFormatting sqref="AZ104">
    <cfRule type="expression" dxfId="2" priority="852">
      <formula>AND(NOT(ISBLANK(AZ104)),EXACT(AF104,"INVALID"))</formula>
    </cfRule>
  </conditionalFormatting>
  <conditionalFormatting sqref="AZ104:BA104">
    <cfRule type="expression" dxfId="2" priority="834">
      <formula>NOT($AN104)</formula>
    </cfRule>
  </conditionalFormatting>
  <conditionalFormatting sqref="BA104">
    <cfRule type="expression" dxfId="2" priority="851">
      <formula>AND(NOT(ISBLANK(BA104)),EXACT(AF104,"INVALID"))</formula>
    </cfRule>
  </conditionalFormatting>
  <conditionalFormatting sqref="AD105:AF105">
    <cfRule type="cellIs" dxfId="3" priority="829" operator="equal">
      <formula>"INVALID"</formula>
    </cfRule>
  </conditionalFormatting>
  <conditionalFormatting sqref="AI105">
    <cfRule type="cellIs" dxfId="3" priority="53" operator="equal">
      <formula>"INVALID"</formula>
    </cfRule>
  </conditionalFormatting>
  <conditionalFormatting sqref="AJ105">
    <cfRule type="cellIs" dxfId="3" priority="827" operator="equal">
      <formula>FALSE</formula>
    </cfRule>
    <cfRule type="cellIs" dxfId="3" priority="821" operator="equal">
      <formula>"INVALID"</formula>
    </cfRule>
  </conditionalFormatting>
  <conditionalFormatting sqref="AK105">
    <cfRule type="cellIs" dxfId="3" priority="826" operator="equal">
      <formula>FALSE</formula>
    </cfRule>
    <cfRule type="cellIs" dxfId="3" priority="820" operator="equal">
      <formula>"INVALID"</formula>
    </cfRule>
    <cfRule type="cellIs" dxfId="3" priority="818" operator="equal">
      <formula>"INVALID"</formula>
    </cfRule>
  </conditionalFormatting>
  <conditionalFormatting sqref="AL105">
    <cfRule type="cellIs" dxfId="3" priority="825" operator="equal">
      <formula>FALSE</formula>
    </cfRule>
    <cfRule type="cellIs" dxfId="3" priority="817" operator="equal">
      <formula>"INVALID"</formula>
    </cfRule>
  </conditionalFormatting>
  <conditionalFormatting sqref="AL105:AM105">
    <cfRule type="cellIs" dxfId="3" priority="819" operator="equal">
      <formula>"INVALID"</formula>
    </cfRule>
  </conditionalFormatting>
  <conditionalFormatting sqref="AM105">
    <cfRule type="cellIs" dxfId="3" priority="824" operator="equal">
      <formula>FALSE</formula>
    </cfRule>
    <cfRule type="cellIs" dxfId="3" priority="816" operator="equal">
      <formula>"INVALID"</formula>
    </cfRule>
  </conditionalFormatting>
  <conditionalFormatting sqref="AN105">
    <cfRule type="cellIs" dxfId="3" priority="823" operator="equal">
      <formula>FALSE</formula>
    </cfRule>
    <cfRule type="cellIs" dxfId="3" priority="815" operator="equal">
      <formula>"INVALID"</formula>
    </cfRule>
  </conditionalFormatting>
  <conditionalFormatting sqref="AO105">
    <cfRule type="cellIs" dxfId="3" priority="814" operator="equal">
      <formula>FALSE</formula>
    </cfRule>
    <cfRule type="cellIs" dxfId="3" priority="813" operator="equal">
      <formula>"INVALID"</formula>
    </cfRule>
    <cfRule type="cellIs" dxfId="3" priority="812" operator="equal">
      <formula>"INVALID"</formula>
    </cfRule>
  </conditionalFormatting>
  <conditionalFormatting sqref="AP105">
    <cfRule type="cellIs" dxfId="3" priority="822" operator="equal">
      <formula>"INVALID"</formula>
    </cfRule>
  </conditionalFormatting>
  <conditionalFormatting sqref="AR105">
    <cfRule type="cellIs" dxfId="1" priority="828" operator="equal">
      <formula>"Not Assigned"</formula>
    </cfRule>
  </conditionalFormatting>
  <conditionalFormatting sqref="AV105">
    <cfRule type="expression" dxfId="2" priority="291">
      <formula>NOT(#REF!)</formula>
    </cfRule>
  </conditionalFormatting>
  <conditionalFormatting sqref="AD107:AF107">
    <cfRule type="cellIs" dxfId="3" priority="1346" operator="equal">
      <formula>"INVALID"</formula>
    </cfRule>
  </conditionalFormatting>
  <conditionalFormatting sqref="AJ107">
    <cfRule type="cellIs" dxfId="3" priority="1338" operator="equal">
      <formula>FALSE</formula>
    </cfRule>
    <cfRule type="cellIs" dxfId="3" priority="1332" operator="equal">
      <formula>"INVALID"</formula>
    </cfRule>
  </conditionalFormatting>
  <conditionalFormatting sqref="AK107">
    <cfRule type="cellIs" dxfId="3" priority="1337" operator="equal">
      <formula>FALSE</formula>
    </cfRule>
    <cfRule type="cellIs" dxfId="3" priority="1331" operator="equal">
      <formula>"INVALID"</formula>
    </cfRule>
    <cfRule type="cellIs" dxfId="3" priority="1329" operator="equal">
      <formula>"INVALID"</formula>
    </cfRule>
  </conditionalFormatting>
  <conditionalFormatting sqref="AL107">
    <cfRule type="cellIs" dxfId="3" priority="1336" operator="equal">
      <formula>FALSE</formula>
    </cfRule>
    <cfRule type="cellIs" dxfId="3" priority="1328" operator="equal">
      <formula>"INVALID"</formula>
    </cfRule>
  </conditionalFormatting>
  <conditionalFormatting sqref="AL107:AM107">
    <cfRule type="cellIs" dxfId="3" priority="1330" operator="equal">
      <formula>"INVALID"</formula>
    </cfRule>
  </conditionalFormatting>
  <conditionalFormatting sqref="AM107">
    <cfRule type="cellIs" dxfId="3" priority="1335" operator="equal">
      <formula>FALSE</formula>
    </cfRule>
    <cfRule type="cellIs" dxfId="3" priority="1327" operator="equal">
      <formula>"INVALID"</formula>
    </cfRule>
  </conditionalFormatting>
  <conditionalFormatting sqref="AN107">
    <cfRule type="cellIs" dxfId="3" priority="1334" operator="equal">
      <formula>FALSE</formula>
    </cfRule>
    <cfRule type="cellIs" dxfId="3" priority="1326" operator="equal">
      <formula>"INVALID"</formula>
    </cfRule>
  </conditionalFormatting>
  <conditionalFormatting sqref="AO107">
    <cfRule type="cellIs" dxfId="3" priority="1322" operator="equal">
      <formula>FALSE</formula>
    </cfRule>
    <cfRule type="cellIs" dxfId="3" priority="1321" operator="equal">
      <formula>"INVALID"</formula>
    </cfRule>
    <cfRule type="cellIs" dxfId="3" priority="1320" operator="equal">
      <formula>"INVALID"</formula>
    </cfRule>
  </conditionalFormatting>
  <conditionalFormatting sqref="AP107">
    <cfRule type="cellIs" dxfId="3" priority="1333" operator="equal">
      <formula>"INVALID"</formula>
    </cfRule>
  </conditionalFormatting>
  <conditionalFormatting sqref="AQ107">
    <cfRule type="expression" dxfId="0" priority="1345" stopIfTrue="1">
      <formula>REPLACE($AQ107,8,LEN($AQ107),"")="unused_"</formula>
    </cfRule>
    <cfRule type="expression" dxfId="2" priority="1325">
      <formula>NOT($AJ107)</formula>
    </cfRule>
    <cfRule type="expression" dxfId="4" priority="1339">
      <formula>RIGHT($AQ107,1)="*"</formula>
    </cfRule>
  </conditionalFormatting>
  <conditionalFormatting sqref="AR107">
    <cfRule type="cellIs" dxfId="1" priority="1344" operator="equal">
      <formula>"Not Assigned"</formula>
    </cfRule>
    <cfRule type="expression" dxfId="2" priority="1340">
      <formula>NOT($AL107)</formula>
    </cfRule>
  </conditionalFormatting>
  <conditionalFormatting sqref="AS107">
    <cfRule type="expression" dxfId="2" priority="1348">
      <formula>NOT($AN107)</formula>
    </cfRule>
    <cfRule type="expression" dxfId="2" priority="1343">
      <formula>EXACT(AF107,"INVALID")</formula>
    </cfRule>
    <cfRule type="expression" dxfId="2" priority="1323">
      <formula>NOT($AK107)</formula>
    </cfRule>
  </conditionalFormatting>
  <conditionalFormatting sqref="AX107">
    <cfRule type="expression" dxfId="2" priority="1347">
      <formula>NOT($AO107)</formula>
    </cfRule>
  </conditionalFormatting>
  <conditionalFormatting sqref="AZ107">
    <cfRule type="expression" dxfId="2" priority="1342">
      <formula>AND(NOT(ISBLANK(AZ107)),EXACT(AF107,"INVALID"))</formula>
    </cfRule>
  </conditionalFormatting>
  <conditionalFormatting sqref="AZ107:BA107">
    <cfRule type="expression" dxfId="2" priority="1324">
      <formula>NOT($AN107)</formula>
    </cfRule>
  </conditionalFormatting>
  <conditionalFormatting sqref="BA107">
    <cfRule type="expression" dxfId="2" priority="1341">
      <formula>AND(NOT(ISBLANK(BA107)),EXACT(AF107,"INVALID"))</formula>
    </cfRule>
  </conditionalFormatting>
  <conditionalFormatting sqref="AD108:AF108">
    <cfRule type="cellIs" dxfId="3" priority="1315" operator="equal">
      <formula>"INVALID"</formula>
    </cfRule>
  </conditionalFormatting>
  <conditionalFormatting sqref="AJ108">
    <cfRule type="cellIs" dxfId="3" priority="1307" operator="equal">
      <formula>FALSE</formula>
    </cfRule>
    <cfRule type="cellIs" dxfId="3" priority="1301" operator="equal">
      <formula>"INVALID"</formula>
    </cfRule>
  </conditionalFormatting>
  <conditionalFormatting sqref="AK108">
    <cfRule type="cellIs" dxfId="3" priority="1306" operator="equal">
      <formula>FALSE</formula>
    </cfRule>
    <cfRule type="cellIs" dxfId="3" priority="1300" operator="equal">
      <formula>"INVALID"</formula>
    </cfRule>
    <cfRule type="cellIs" dxfId="3" priority="1298" operator="equal">
      <formula>"INVALID"</formula>
    </cfRule>
  </conditionalFormatting>
  <conditionalFormatting sqref="AL108">
    <cfRule type="cellIs" dxfId="3" priority="1305" operator="equal">
      <formula>FALSE</formula>
    </cfRule>
    <cfRule type="cellIs" dxfId="3" priority="1297" operator="equal">
      <formula>"INVALID"</formula>
    </cfRule>
  </conditionalFormatting>
  <conditionalFormatting sqref="AL108:AM108">
    <cfRule type="cellIs" dxfId="3" priority="1299" operator="equal">
      <formula>"INVALID"</formula>
    </cfRule>
  </conditionalFormatting>
  <conditionalFormatting sqref="AM108">
    <cfRule type="cellIs" dxfId="3" priority="1304" operator="equal">
      <formula>FALSE</formula>
    </cfRule>
    <cfRule type="cellIs" dxfId="3" priority="1296" operator="equal">
      <formula>"INVALID"</formula>
    </cfRule>
  </conditionalFormatting>
  <conditionalFormatting sqref="AN108">
    <cfRule type="cellIs" dxfId="3" priority="1303" operator="equal">
      <formula>FALSE</formula>
    </cfRule>
    <cfRule type="cellIs" dxfId="3" priority="1295" operator="equal">
      <formula>"INVALID"</formula>
    </cfRule>
  </conditionalFormatting>
  <conditionalFormatting sqref="AO108">
    <cfRule type="cellIs" dxfId="3" priority="1291" operator="equal">
      <formula>FALSE</formula>
    </cfRule>
    <cfRule type="cellIs" dxfId="3" priority="1290" operator="equal">
      <formula>"INVALID"</formula>
    </cfRule>
    <cfRule type="cellIs" dxfId="3" priority="1289" operator="equal">
      <formula>"INVALID"</formula>
    </cfRule>
  </conditionalFormatting>
  <conditionalFormatting sqref="AP108">
    <cfRule type="cellIs" dxfId="3" priority="1302" operator="equal">
      <formula>"INVALID"</formula>
    </cfRule>
  </conditionalFormatting>
  <conditionalFormatting sqref="AQ108">
    <cfRule type="expression" dxfId="0" priority="1314" stopIfTrue="1">
      <formula>REPLACE($AQ108,8,LEN($AQ108),"")="unused_"</formula>
    </cfRule>
    <cfRule type="expression" dxfId="2" priority="1294">
      <formula>NOT($AJ108)</formula>
    </cfRule>
    <cfRule type="expression" dxfId="4" priority="1308">
      <formula>RIGHT($AQ108,1)="*"</formula>
    </cfRule>
  </conditionalFormatting>
  <conditionalFormatting sqref="AR108">
    <cfRule type="cellIs" dxfId="1" priority="1313" operator="equal">
      <formula>"Not Assigned"</formula>
    </cfRule>
    <cfRule type="expression" dxfId="2" priority="1309">
      <formula>NOT($AL108)</formula>
    </cfRule>
  </conditionalFormatting>
  <conditionalFormatting sqref="AS108">
    <cfRule type="expression" dxfId="2" priority="1317">
      <formula>NOT($AN108)</formula>
    </cfRule>
    <cfRule type="expression" dxfId="2" priority="1312">
      <formula>EXACT(AF108,"INVALID")</formula>
    </cfRule>
    <cfRule type="expression" dxfId="2" priority="1292">
      <formula>NOT($AK108)</formula>
    </cfRule>
  </conditionalFormatting>
  <conditionalFormatting sqref="AX108">
    <cfRule type="expression" dxfId="2" priority="1316">
      <formula>NOT($AO108)</formula>
    </cfRule>
  </conditionalFormatting>
  <conditionalFormatting sqref="AZ108">
    <cfRule type="expression" dxfId="2" priority="1311">
      <formula>AND(NOT(ISBLANK(AZ108)),EXACT(AF108,"INVALID"))</formula>
    </cfRule>
  </conditionalFormatting>
  <conditionalFormatting sqref="AZ108:BA108">
    <cfRule type="expression" dxfId="2" priority="1293">
      <formula>NOT($AN108)</formula>
    </cfRule>
  </conditionalFormatting>
  <conditionalFormatting sqref="BA108">
    <cfRule type="expression" dxfId="2" priority="1310">
      <formula>AND(NOT(ISBLANK(BA108)),EXACT(AF108,"INVALID"))</formula>
    </cfRule>
  </conditionalFormatting>
  <conditionalFormatting sqref="AG110">
    <cfRule type="cellIs" dxfId="3" priority="19" operator="equal">
      <formula>"INVALID"</formula>
    </cfRule>
    <cfRule type="cellIs" dxfId="3" priority="18" operator="equal">
      <formula>"INVALID"</formula>
    </cfRule>
  </conditionalFormatting>
  <conditionalFormatting sqref="AH110">
    <cfRule type="cellIs" dxfId="3" priority="17" operator="equal">
      <formula>"INVALID"</formula>
    </cfRule>
  </conditionalFormatting>
  <conditionalFormatting sqref="AT118">
    <cfRule type="expression" dxfId="2" priority="1439">
      <formula>NOT($AM117)</formula>
    </cfRule>
  </conditionalFormatting>
  <conditionalFormatting sqref="AT125">
    <cfRule type="expression" dxfId="2" priority="1258">
      <formula>NOT($AM124)</formula>
    </cfRule>
  </conditionalFormatting>
  <conditionalFormatting sqref="AG127">
    <cfRule type="cellIs" dxfId="3" priority="16" operator="equal">
      <formula>"INVALID"</formula>
    </cfRule>
    <cfRule type="cellIs" dxfId="3" priority="15" operator="equal">
      <formula>"INVALID"</formula>
    </cfRule>
  </conditionalFormatting>
  <conditionalFormatting sqref="AH127">
    <cfRule type="cellIs" dxfId="3" priority="14" operator="equal">
      <formula>"INVALID"</formula>
    </cfRule>
  </conditionalFormatting>
  <conditionalFormatting sqref="AT129">
    <cfRule type="expression" dxfId="2" priority="796">
      <formula>NOT($AM129)</formula>
    </cfRule>
  </conditionalFormatting>
  <conditionalFormatting sqref="AT131">
    <cfRule type="expression" dxfId="2" priority="2561">
      <formula>NOT($AM132)</formula>
    </cfRule>
  </conditionalFormatting>
  <conditionalFormatting sqref="AD138:AF138">
    <cfRule type="cellIs" dxfId="3" priority="1366" operator="equal">
      <formula>"INVALID"</formula>
    </cfRule>
  </conditionalFormatting>
  <conditionalFormatting sqref="AI138">
    <cfRule type="cellIs" dxfId="3" priority="100" operator="equal">
      <formula>"INVALID"</formula>
    </cfRule>
  </conditionalFormatting>
  <conditionalFormatting sqref="AJ138">
    <cfRule type="cellIs" dxfId="3" priority="1364" operator="equal">
      <formula>FALSE</formula>
    </cfRule>
    <cfRule type="cellIs" dxfId="3" priority="1358" operator="equal">
      <formula>"INVALID"</formula>
    </cfRule>
  </conditionalFormatting>
  <conditionalFormatting sqref="AK138">
    <cfRule type="cellIs" dxfId="3" priority="1363" operator="equal">
      <formula>FALSE</formula>
    </cfRule>
    <cfRule type="cellIs" dxfId="3" priority="1357" operator="equal">
      <formula>"INVALID"</formula>
    </cfRule>
    <cfRule type="cellIs" dxfId="3" priority="1355" operator="equal">
      <formula>"INVALID"</formula>
    </cfRule>
  </conditionalFormatting>
  <conditionalFormatting sqref="AL138">
    <cfRule type="cellIs" dxfId="3" priority="1362" operator="equal">
      <formula>FALSE</formula>
    </cfRule>
    <cfRule type="cellIs" dxfId="3" priority="1354" operator="equal">
      <formula>"INVALID"</formula>
    </cfRule>
  </conditionalFormatting>
  <conditionalFormatting sqref="AL138:AM138">
    <cfRule type="cellIs" dxfId="3" priority="1356" operator="equal">
      <formula>"INVALID"</formula>
    </cfRule>
  </conditionalFormatting>
  <conditionalFormatting sqref="AM138">
    <cfRule type="cellIs" dxfId="3" priority="1361" operator="equal">
      <formula>FALSE</formula>
    </cfRule>
    <cfRule type="cellIs" dxfId="3" priority="1353" operator="equal">
      <formula>"INVALID"</formula>
    </cfRule>
  </conditionalFormatting>
  <conditionalFormatting sqref="AN138">
    <cfRule type="cellIs" dxfId="3" priority="1360" operator="equal">
      <formula>FALSE</formula>
    </cfRule>
    <cfRule type="cellIs" dxfId="3" priority="1352" operator="equal">
      <formula>"INVALID"</formula>
    </cfRule>
  </conditionalFormatting>
  <conditionalFormatting sqref="AO138">
    <cfRule type="cellIs" dxfId="3" priority="1351" operator="equal">
      <formula>FALSE</formula>
    </cfRule>
    <cfRule type="cellIs" dxfId="3" priority="1350" operator="equal">
      <formula>"INVALID"</formula>
    </cfRule>
    <cfRule type="cellIs" dxfId="3" priority="1349" operator="equal">
      <formula>"INVALID"</formula>
    </cfRule>
  </conditionalFormatting>
  <conditionalFormatting sqref="AP138">
    <cfRule type="cellIs" dxfId="3" priority="1359" operator="equal">
      <formula>"INVALID"</formula>
    </cfRule>
  </conditionalFormatting>
  <conditionalFormatting sqref="AQ138">
    <cfRule type="expression" dxfId="0" priority="1376" stopIfTrue="1">
      <formula>REPLACE($AQ138,8,LEN($AQ138),"")="unused_"</formula>
    </cfRule>
    <cfRule type="expression" dxfId="2" priority="1370">
      <formula>NOT($AJ138)</formula>
    </cfRule>
    <cfRule type="expression" dxfId="4" priority="1371">
      <formula>RIGHT($AQ138,1)="*"</formula>
    </cfRule>
  </conditionalFormatting>
  <conditionalFormatting sqref="AR138">
    <cfRule type="expression" dxfId="2" priority="1372">
      <formula>NOT($AL138)</formula>
    </cfRule>
    <cfRule type="cellIs" dxfId="1" priority="1365" operator="equal">
      <formula>"Not Assigned"</formula>
    </cfRule>
  </conditionalFormatting>
  <conditionalFormatting sqref="AS138">
    <cfRule type="expression" dxfId="2" priority="1375">
      <formula>EXACT(AF138,"INVALID")</formula>
    </cfRule>
    <cfRule type="expression" dxfId="2" priority="1369">
      <formula>NOT($AN138)</formula>
    </cfRule>
    <cfRule type="expression" dxfId="2" priority="1368">
      <formula>NOT($AK138)</formula>
    </cfRule>
  </conditionalFormatting>
  <conditionalFormatting sqref="AX138">
    <cfRule type="expression" dxfId="2" priority="1367">
      <formula>NOT($AO138)</formula>
    </cfRule>
  </conditionalFormatting>
  <conditionalFormatting sqref="AZ138">
    <cfRule type="expression" dxfId="2" priority="1374">
      <formula>AND(NOT(ISBLANK(AZ138)),EXACT(AF138,"INVALID"))</formula>
    </cfRule>
  </conditionalFormatting>
  <conditionalFormatting sqref="BA138">
    <cfRule type="expression" dxfId="2" priority="1373">
      <formula>AND(NOT(ISBLANK(BA138)),EXACT(AF138,"INVALID"))</formula>
    </cfRule>
  </conditionalFormatting>
  <conditionalFormatting sqref="AH140">
    <cfRule type="cellIs" dxfId="3" priority="93" operator="equal">
      <formula>"INVALID"</formula>
    </cfRule>
  </conditionalFormatting>
  <conditionalFormatting sqref="AG141">
    <cfRule type="cellIs" dxfId="3" priority="13" operator="equal">
      <formula>"INVALID"</formula>
    </cfRule>
    <cfRule type="cellIs" dxfId="3" priority="12" operator="equal">
      <formula>"INVALID"</formula>
    </cfRule>
  </conditionalFormatting>
  <conditionalFormatting sqref="AH141">
    <cfRule type="cellIs" dxfId="3" priority="11" operator="equal">
      <formula>"INVALID"</formula>
    </cfRule>
  </conditionalFormatting>
  <conditionalFormatting sqref="AT141">
    <cfRule type="expression" dxfId="2" priority="2562">
      <formula>NOT($AM134)</formula>
    </cfRule>
  </conditionalFormatting>
  <conditionalFormatting sqref="AG145">
    <cfRule type="cellIs" dxfId="3" priority="10" operator="equal">
      <formula>"INVALID"</formula>
    </cfRule>
    <cfRule type="cellIs" dxfId="3" priority="9" operator="equal">
      <formula>"INVALID"</formula>
    </cfRule>
  </conditionalFormatting>
  <conditionalFormatting sqref="AH145">
    <cfRule type="cellIs" dxfId="3" priority="8" operator="equal">
      <formula>"INVALID"</formula>
    </cfRule>
  </conditionalFormatting>
  <conditionalFormatting sqref="AG149">
    <cfRule type="cellIs" dxfId="3" priority="94" operator="equal">
      <formula>"INVALID"</formula>
    </cfRule>
  </conditionalFormatting>
  <conditionalFormatting sqref="AH149">
    <cfRule type="cellIs" dxfId="3" priority="92" operator="equal">
      <formula>"INVALID"</formula>
    </cfRule>
  </conditionalFormatting>
  <conditionalFormatting sqref="AR150">
    <cfRule type="cellIs" dxfId="1" priority="1604" operator="equal">
      <formula>"Not Assigned"</formula>
    </cfRule>
  </conditionalFormatting>
  <conditionalFormatting sqref="AH151">
    <cfRule type="cellIs" dxfId="3" priority="111" operator="equal">
      <formula>"INVALID"</formula>
    </cfRule>
  </conditionalFormatting>
  <conditionalFormatting sqref="AY151">
    <cfRule type="expression" dxfId="2" priority="1489">
      <formula>NOT($AO151)</formula>
    </cfRule>
  </conditionalFormatting>
  <conditionalFormatting sqref="AT154">
    <cfRule type="expression" dxfId="2" priority="1490">
      <formula>NOT($AM154)</formula>
    </cfRule>
  </conditionalFormatting>
  <conditionalFormatting sqref="AG157:AI157">
    <cfRule type="cellIs" dxfId="3" priority="29" operator="equal">
      <formula>"INVALID"</formula>
    </cfRule>
  </conditionalFormatting>
  <conditionalFormatting sqref="AJ157">
    <cfRule type="cellIs" dxfId="3" priority="428" operator="equal">
      <formula>FALSE</formula>
    </cfRule>
  </conditionalFormatting>
  <conditionalFormatting sqref="AK157">
    <cfRule type="cellIs" dxfId="3" priority="427" operator="equal">
      <formula>FALSE</formula>
    </cfRule>
  </conditionalFormatting>
  <conditionalFormatting sqref="AL157">
    <cfRule type="cellIs" dxfId="3" priority="426" operator="equal">
      <formula>FALSE</formula>
    </cfRule>
  </conditionalFormatting>
  <conditionalFormatting sqref="AN157">
    <cfRule type="cellIs" dxfId="3" priority="425" operator="equal">
      <formula>FALSE</formula>
    </cfRule>
  </conditionalFormatting>
  <conditionalFormatting sqref="AO157">
    <cfRule type="cellIs" dxfId="3" priority="424" operator="equal">
      <formula>FALSE</formula>
    </cfRule>
  </conditionalFormatting>
  <conditionalFormatting sqref="AQ157">
    <cfRule type="expression" dxfId="0" priority="439" stopIfTrue="1">
      <formula>REPLACE($AQ157,8,LEN($AQ157),"")="unused_"</formula>
    </cfRule>
    <cfRule type="expression" dxfId="2" priority="433">
      <formula>NOT($AJ157)</formula>
    </cfRule>
    <cfRule type="expression" dxfId="4" priority="434">
      <formula>RIGHT($AQ157,1)="*"</formula>
    </cfRule>
  </conditionalFormatting>
  <conditionalFormatting sqref="AR157">
    <cfRule type="expression" dxfId="2" priority="435">
      <formula>NOT($AL157)</formula>
    </cfRule>
    <cfRule type="cellIs" dxfId="1" priority="429" operator="equal">
      <formula>"Not Assigned"</formula>
    </cfRule>
  </conditionalFormatting>
  <conditionalFormatting sqref="AS157">
    <cfRule type="expression" dxfId="2" priority="438">
      <formula>EXACT(AF157,"INVALID")</formula>
    </cfRule>
    <cfRule type="expression" dxfId="2" priority="432">
      <formula>NOT($AN157)</formula>
    </cfRule>
    <cfRule type="expression" dxfId="2" priority="431">
      <formula>NOT($AK157)</formula>
    </cfRule>
  </conditionalFormatting>
  <conditionalFormatting sqref="AZ157">
    <cfRule type="expression" dxfId="2" priority="437">
      <formula>AND(NOT(ISBLANK(AZ157)),EXACT(AF157,"INVALID"))</formula>
    </cfRule>
  </conditionalFormatting>
  <conditionalFormatting sqref="BA157">
    <cfRule type="expression" dxfId="2" priority="436">
      <formula>AND(NOT(ISBLANK(BA157)),EXACT(AF157,"INVALID"))</formula>
    </cfRule>
  </conditionalFormatting>
  <conditionalFormatting sqref="AD168:AF168">
    <cfRule type="cellIs" dxfId="3" priority="2091" operator="equal">
      <formula>"INVALID"</formula>
    </cfRule>
  </conditionalFormatting>
  <conditionalFormatting sqref="AG168">
    <cfRule type="cellIs" dxfId="3" priority="182" operator="equal">
      <formula>"INVALID"</formula>
    </cfRule>
  </conditionalFormatting>
  <conditionalFormatting sqref="AH168:AI168">
    <cfRule type="cellIs" dxfId="3" priority="184" operator="equal">
      <formula>"INVALID"</formula>
    </cfRule>
  </conditionalFormatting>
  <conditionalFormatting sqref="AJ168">
    <cfRule type="cellIs" dxfId="3" priority="2087" operator="equal">
      <formula>FALSE</formula>
    </cfRule>
    <cfRule type="cellIs" dxfId="3" priority="2081" operator="equal">
      <formula>"INVALID"</formula>
    </cfRule>
  </conditionalFormatting>
  <conditionalFormatting sqref="AK168">
    <cfRule type="cellIs" dxfId="3" priority="2086" operator="equal">
      <formula>FALSE</formula>
    </cfRule>
    <cfRule type="cellIs" dxfId="3" priority="2080" operator="equal">
      <formula>"INVALID"</formula>
    </cfRule>
    <cfRule type="cellIs" dxfId="3" priority="2078" operator="equal">
      <formula>"INVALID"</formula>
    </cfRule>
  </conditionalFormatting>
  <conditionalFormatting sqref="AL168">
    <cfRule type="cellIs" dxfId="3" priority="2085" operator="equal">
      <formula>FALSE</formula>
    </cfRule>
    <cfRule type="cellIs" dxfId="3" priority="2077" operator="equal">
      <formula>"INVALID"</formula>
    </cfRule>
  </conditionalFormatting>
  <conditionalFormatting sqref="AL168:AM168">
    <cfRule type="cellIs" dxfId="3" priority="2079" operator="equal">
      <formula>"INVALID"</formula>
    </cfRule>
  </conditionalFormatting>
  <conditionalFormatting sqref="AM168">
    <cfRule type="cellIs" dxfId="3" priority="2084" operator="equal">
      <formula>FALSE</formula>
    </cfRule>
    <cfRule type="cellIs" dxfId="3" priority="2076" operator="equal">
      <formula>"INVALID"</formula>
    </cfRule>
  </conditionalFormatting>
  <conditionalFormatting sqref="AN168">
    <cfRule type="cellIs" dxfId="3" priority="2083" operator="equal">
      <formula>FALSE</formula>
    </cfRule>
    <cfRule type="cellIs" dxfId="3" priority="2075" operator="equal">
      <formula>"INVALID"</formula>
    </cfRule>
  </conditionalFormatting>
  <conditionalFormatting sqref="AO168">
    <cfRule type="cellIs" dxfId="3" priority="2074" operator="equal">
      <formula>FALSE</formula>
    </cfRule>
    <cfRule type="cellIs" dxfId="3" priority="2073" operator="equal">
      <formula>"INVALID"</formula>
    </cfRule>
    <cfRule type="cellIs" dxfId="3" priority="2072" operator="equal">
      <formula>"INVALID"</formula>
    </cfRule>
  </conditionalFormatting>
  <conditionalFormatting sqref="AP168">
    <cfRule type="cellIs" dxfId="3" priority="2082" operator="equal">
      <formula>"INVALID"</formula>
    </cfRule>
  </conditionalFormatting>
  <conditionalFormatting sqref="AR168">
    <cfRule type="cellIs" dxfId="1" priority="2092" operator="equal">
      <formula>"Not Assigned"</formula>
    </cfRule>
  </conditionalFormatting>
  <conditionalFormatting sqref="AS168">
    <cfRule type="expression" dxfId="2" priority="2090">
      <formula>EXACT(AF168,"INVALID")</formula>
    </cfRule>
  </conditionalFormatting>
  <conditionalFormatting sqref="AZ168">
    <cfRule type="expression" dxfId="2" priority="2089">
      <formula>AND(NOT(ISBLANK(AZ168)),EXACT(AF168,"INVALID"))</formula>
    </cfRule>
  </conditionalFormatting>
  <conditionalFormatting sqref="BA168">
    <cfRule type="expression" dxfId="2" priority="2088">
      <formula>AND(NOT(ISBLANK(BA168)),EXACT(AF168,"INVALID"))</formula>
    </cfRule>
  </conditionalFormatting>
  <conditionalFormatting sqref="AG170">
    <cfRule type="cellIs" dxfId="3" priority="255" operator="equal">
      <formula>"INVALID"</formula>
    </cfRule>
    <cfRule type="cellIs" dxfId="3" priority="254" operator="equal">
      <formula>"INVALID"</formula>
    </cfRule>
    <cfRule type="cellIs" dxfId="3" priority="253" operator="equal">
      <formula>"INVALID"</formula>
    </cfRule>
  </conditionalFormatting>
  <conditionalFormatting sqref="AJ170">
    <cfRule type="cellIs" dxfId="3" priority="2468" operator="equal">
      <formula>"INVALID"</formula>
    </cfRule>
  </conditionalFormatting>
  <conditionalFormatting sqref="AK170">
    <cfRule type="cellIs" dxfId="3" priority="2467" operator="equal">
      <formula>"INVALID"</formula>
    </cfRule>
    <cfRule type="cellIs" dxfId="3" priority="2465" operator="equal">
      <formula>"INVALID"</formula>
    </cfRule>
  </conditionalFormatting>
  <conditionalFormatting sqref="AL170:AM170">
    <cfRule type="cellIs" dxfId="3" priority="2466" operator="equal">
      <formula>"INVALID"</formula>
    </cfRule>
  </conditionalFormatting>
  <conditionalFormatting sqref="AL170">
    <cfRule type="cellIs" dxfId="3" priority="2464" operator="equal">
      <formula>"INVALID"</formula>
    </cfRule>
  </conditionalFormatting>
  <conditionalFormatting sqref="AM170">
    <cfRule type="cellIs" dxfId="3" priority="2463" operator="equal">
      <formula>"INVALID"</formula>
    </cfRule>
  </conditionalFormatting>
  <conditionalFormatting sqref="AN170">
    <cfRule type="cellIs" dxfId="3" priority="2462" operator="equal">
      <formula>"INVALID"</formula>
    </cfRule>
  </conditionalFormatting>
  <conditionalFormatting sqref="AO170">
    <cfRule type="cellIs" dxfId="3" priority="2431" operator="equal">
      <formula>"INVALID"</formula>
    </cfRule>
    <cfRule type="cellIs" dxfId="3" priority="2430" operator="equal">
      <formula>"INVALID"</formula>
    </cfRule>
  </conditionalFormatting>
  <conditionalFormatting sqref="AP170">
    <cfRule type="cellIs" dxfId="3" priority="2469" operator="equal">
      <formula>"INVALID"</formula>
    </cfRule>
  </conditionalFormatting>
  <conditionalFormatting sqref="AD171:AF171">
    <cfRule type="cellIs" dxfId="3" priority="422" operator="equal">
      <formula>"INVALID"</formula>
    </cfRule>
  </conditionalFormatting>
  <conditionalFormatting sqref="AG171:AI171">
    <cfRule type="cellIs" dxfId="3" priority="28" operator="equal">
      <formula>"INVALID"</formula>
    </cfRule>
    <cfRule type="cellIs" dxfId="3" priority="27" operator="equal">
      <formula>"INVALID"</formula>
    </cfRule>
  </conditionalFormatting>
  <conditionalFormatting sqref="AJ171">
    <cfRule type="cellIs" dxfId="3" priority="415" operator="equal">
      <formula>FALSE</formula>
    </cfRule>
    <cfRule type="cellIs" dxfId="3" priority="409" operator="equal">
      <formula>"INVALID"</formula>
    </cfRule>
    <cfRule type="cellIs" dxfId="3" priority="394" operator="equal">
      <formula>FALSE</formula>
    </cfRule>
  </conditionalFormatting>
  <conditionalFormatting sqref="AK171">
    <cfRule type="cellIs" dxfId="3" priority="414" operator="equal">
      <formula>FALSE</formula>
    </cfRule>
    <cfRule type="cellIs" dxfId="3" priority="408" operator="equal">
      <formula>"INVALID"</formula>
    </cfRule>
    <cfRule type="cellIs" dxfId="3" priority="406" operator="equal">
      <formula>"INVALID"</formula>
    </cfRule>
    <cfRule type="cellIs" dxfId="3" priority="393" operator="equal">
      <formula>FALSE</formula>
    </cfRule>
  </conditionalFormatting>
  <conditionalFormatting sqref="AL171">
    <cfRule type="cellIs" dxfId="3" priority="413" operator="equal">
      <formula>FALSE</formula>
    </cfRule>
    <cfRule type="cellIs" dxfId="3" priority="405" operator="equal">
      <formula>"INVALID"</formula>
    </cfRule>
    <cfRule type="cellIs" dxfId="3" priority="392" operator="equal">
      <formula>FALSE</formula>
    </cfRule>
  </conditionalFormatting>
  <conditionalFormatting sqref="AL171:AM171">
    <cfRule type="cellIs" dxfId="3" priority="407" operator="equal">
      <formula>"INVALID"</formula>
    </cfRule>
  </conditionalFormatting>
  <conditionalFormatting sqref="AM171">
    <cfRule type="cellIs" dxfId="3" priority="412" operator="equal">
      <formula>FALSE</formula>
    </cfRule>
    <cfRule type="cellIs" dxfId="3" priority="404" operator="equal">
      <formula>"INVALID"</formula>
    </cfRule>
  </conditionalFormatting>
  <conditionalFormatting sqref="AN171">
    <cfRule type="cellIs" dxfId="3" priority="411" operator="equal">
      <formula>FALSE</formula>
    </cfRule>
    <cfRule type="cellIs" dxfId="3" priority="403" operator="equal">
      <formula>"INVALID"</formula>
    </cfRule>
    <cfRule type="cellIs" dxfId="3" priority="391" operator="equal">
      <formula>FALSE</formula>
    </cfRule>
  </conditionalFormatting>
  <conditionalFormatting sqref="AO171">
    <cfRule type="cellIs" dxfId="3" priority="399" operator="equal">
      <formula>FALSE</formula>
    </cfRule>
    <cfRule type="cellIs" dxfId="3" priority="398" operator="equal">
      <formula>"INVALID"</formula>
    </cfRule>
    <cfRule type="cellIs" dxfId="3" priority="397" operator="equal">
      <formula>"INVALID"</formula>
    </cfRule>
    <cfRule type="cellIs" dxfId="3" priority="390" operator="equal">
      <formula>FALSE</formula>
    </cfRule>
  </conditionalFormatting>
  <conditionalFormatting sqref="AP171">
    <cfRule type="cellIs" dxfId="3" priority="410" operator="equal">
      <formula>"INVALID"</formula>
    </cfRule>
  </conditionalFormatting>
  <conditionalFormatting sqref="AQ171">
    <cfRule type="expression" dxfId="0" priority="421" stopIfTrue="1">
      <formula>REPLACE($AQ171,8,LEN($AQ171),"")="unused_"</formula>
    </cfRule>
    <cfRule type="expression" dxfId="2" priority="402">
      <formula>NOT($AJ171)</formula>
    </cfRule>
    <cfRule type="expression" dxfId="4" priority="416">
      <formula>RIGHT($AQ171,1)="*"</formula>
    </cfRule>
  </conditionalFormatting>
  <conditionalFormatting sqref="AR171">
    <cfRule type="cellIs" dxfId="1" priority="423" operator="equal">
      <formula>"Not Assigned"</formula>
    </cfRule>
    <cfRule type="expression" dxfId="2" priority="417">
      <formula>NOT($AL171)</formula>
    </cfRule>
    <cfRule type="cellIs" dxfId="1" priority="395" operator="equal">
      <formula>"Not Assigned"</formula>
    </cfRule>
  </conditionalFormatting>
  <conditionalFormatting sqref="AS171">
    <cfRule type="expression" dxfId="2" priority="420">
      <formula>EXACT(AF171,"INVALID")</formula>
    </cfRule>
    <cfRule type="expression" dxfId="2" priority="400">
      <formula>NOT($AK171)</formula>
    </cfRule>
  </conditionalFormatting>
  <conditionalFormatting sqref="AZ171">
    <cfRule type="expression" dxfId="2" priority="419">
      <formula>AND(NOT(ISBLANK(AZ171)),EXACT(AF171,"INVALID"))</formula>
    </cfRule>
  </conditionalFormatting>
  <conditionalFormatting sqref="AZ171:BA171">
    <cfRule type="expression" dxfId="2" priority="401">
      <formula>NOT($AN171)</formula>
    </cfRule>
  </conditionalFormatting>
  <conditionalFormatting sqref="BA171">
    <cfRule type="expression" dxfId="2" priority="418">
      <formula>AND(NOT(ISBLANK(BA171)),EXACT(AF171,"INVALID"))</formula>
    </cfRule>
  </conditionalFormatting>
  <conditionalFormatting sqref="AT183">
    <cfRule type="expression" dxfId="2" priority="1790">
      <formula>NOT($AM183)</formula>
    </cfRule>
  </conditionalFormatting>
  <conditionalFormatting sqref="AT185">
    <cfRule type="expression" dxfId="2" priority="2118">
      <formula>NOT($AM185)</formula>
    </cfRule>
  </conditionalFormatting>
  <conditionalFormatting sqref="AD187:AF187">
    <cfRule type="cellIs" dxfId="3" priority="379" operator="equal">
      <formula>"INVALID"</formula>
    </cfRule>
  </conditionalFormatting>
  <conditionalFormatting sqref="AG187:AI187">
    <cfRule type="cellIs" dxfId="3" priority="26" operator="equal">
      <formula>"INVALID"</formula>
    </cfRule>
  </conditionalFormatting>
  <conditionalFormatting sqref="AJ187">
    <cfRule type="cellIs" dxfId="3" priority="372" operator="equal">
      <formula>"INVALID"</formula>
    </cfRule>
    <cfRule type="cellIs" dxfId="3" priority="378" operator="equal">
      <formula>FALSE</formula>
    </cfRule>
  </conditionalFormatting>
  <conditionalFormatting sqref="AK187">
    <cfRule type="cellIs" dxfId="3" priority="371" operator="equal">
      <formula>"INVALID"</formula>
    </cfRule>
    <cfRule type="cellIs" dxfId="3" priority="369" operator="equal">
      <formula>"INVALID"</formula>
    </cfRule>
    <cfRule type="cellIs" dxfId="3" priority="377" operator="equal">
      <formula>FALSE</formula>
    </cfRule>
  </conditionalFormatting>
  <conditionalFormatting sqref="AL187:AM187">
    <cfRule type="cellIs" dxfId="3" priority="370" operator="equal">
      <formula>"INVALID"</formula>
    </cfRule>
  </conditionalFormatting>
  <conditionalFormatting sqref="AL187">
    <cfRule type="cellIs" dxfId="3" priority="368" operator="equal">
      <formula>"INVALID"</formula>
    </cfRule>
    <cfRule type="cellIs" dxfId="3" priority="376" operator="equal">
      <formula>FALSE</formula>
    </cfRule>
  </conditionalFormatting>
  <conditionalFormatting sqref="AM187">
    <cfRule type="cellIs" dxfId="3" priority="367" operator="equal">
      <formula>"INVALID"</formula>
    </cfRule>
    <cfRule type="cellIs" dxfId="3" priority="375" operator="equal">
      <formula>FALSE</formula>
    </cfRule>
  </conditionalFormatting>
  <conditionalFormatting sqref="AN187">
    <cfRule type="cellIs" dxfId="3" priority="366" operator="equal">
      <formula>"INVALID"</formula>
    </cfRule>
    <cfRule type="cellIs" dxfId="3" priority="374" operator="equal">
      <formula>FALSE</formula>
    </cfRule>
  </conditionalFormatting>
  <conditionalFormatting sqref="AO187">
    <cfRule type="cellIs" dxfId="3" priority="364" operator="equal">
      <formula>"INVALID"</formula>
    </cfRule>
    <cfRule type="cellIs" dxfId="3" priority="363" operator="equal">
      <formula>"INVALID"</formula>
    </cfRule>
    <cfRule type="cellIs" dxfId="3" priority="365" operator="equal">
      <formula>FALSE</formula>
    </cfRule>
  </conditionalFormatting>
  <conditionalFormatting sqref="AP187">
    <cfRule type="cellIs" dxfId="3" priority="373" operator="equal">
      <formula>"INVALID"</formula>
    </cfRule>
  </conditionalFormatting>
  <conditionalFormatting sqref="AQ187">
    <cfRule type="expression" dxfId="0" priority="389" stopIfTrue="1">
      <formula>REPLACE($AQ187,8,LEN($AQ187),"")="unused_"</formula>
    </cfRule>
    <cfRule type="expression" dxfId="2" priority="383">
      <formula>NOT($AJ187)</formula>
    </cfRule>
    <cfRule type="expression" dxfId="4" priority="384">
      <formula>RIGHT($AQ187,1)="*"</formula>
    </cfRule>
  </conditionalFormatting>
  <conditionalFormatting sqref="AR187">
    <cfRule type="expression" dxfId="2" priority="385">
      <formula>NOT($AL187)</formula>
    </cfRule>
    <cfRule type="cellIs" dxfId="1" priority="380" operator="equal">
      <formula>"Not Assigned"</formula>
    </cfRule>
  </conditionalFormatting>
  <conditionalFormatting sqref="AS187">
    <cfRule type="expression" dxfId="2" priority="388">
      <formula>EXACT(AF187,"INVALID")</formula>
    </cfRule>
    <cfRule type="expression" dxfId="2" priority="381">
      <formula>NOT($AK187)</formula>
    </cfRule>
  </conditionalFormatting>
  <conditionalFormatting sqref="AZ187">
    <cfRule type="expression" dxfId="2" priority="387">
      <formula>AND(NOT(ISBLANK(AZ187)),EXACT(AF187,"INVALID"))</formula>
    </cfRule>
  </conditionalFormatting>
  <conditionalFormatting sqref="AZ187:BA187">
    <cfRule type="expression" dxfId="2" priority="382">
      <formula>NOT($AN187)</formula>
    </cfRule>
  </conditionalFormatting>
  <conditionalFormatting sqref="BA187">
    <cfRule type="expression" dxfId="2" priority="386">
      <formula>AND(NOT(ISBLANK(BA187)),EXACT(AF187,"INVALID"))</formula>
    </cfRule>
  </conditionalFormatting>
  <conditionalFormatting sqref="AT205">
    <cfRule type="expression" dxfId="2" priority="795">
      <formula>NOT($AM205)</formula>
    </cfRule>
  </conditionalFormatting>
  <conditionalFormatting sqref="AT207">
    <cfRule type="expression" dxfId="2" priority="794">
      <formula>NOT($AM207)</formula>
    </cfRule>
  </conditionalFormatting>
  <conditionalFormatting sqref="AT209">
    <cfRule type="expression" dxfId="2" priority="793">
      <formula>NOT($AM209)</formula>
    </cfRule>
  </conditionalFormatting>
  <conditionalFormatting sqref="AT211">
    <cfRule type="expression" dxfId="2" priority="1146">
      <formula>NOT($AM211)</formula>
    </cfRule>
  </conditionalFormatting>
  <conditionalFormatting sqref="AT213">
    <cfRule type="expression" dxfId="2" priority="792">
      <formula>NOT($AM213)</formula>
    </cfRule>
  </conditionalFormatting>
  <conditionalFormatting sqref="O215">
    <cfRule type="cellIs" dxfId="3" priority="996" operator="equal">
      <formula>"INVALID"</formula>
    </cfRule>
  </conditionalFormatting>
  <conditionalFormatting sqref="P215">
    <cfRule type="cellIs" dxfId="3" priority="995" operator="equal">
      <formula>"INVALID"</formula>
    </cfRule>
  </conditionalFormatting>
  <conditionalFormatting sqref="Q215">
    <cfRule type="cellIs" dxfId="3" priority="994" operator="equal">
      <formula>"INVALID"</formula>
    </cfRule>
  </conditionalFormatting>
  <conditionalFormatting sqref="R215">
    <cfRule type="cellIs" dxfId="3" priority="993" operator="equal">
      <formula>"INVALID"</formula>
    </cfRule>
  </conditionalFormatting>
  <conditionalFormatting sqref="AJ218:AO218">
    <cfRule type="cellIs" dxfId="3" priority="1135" operator="equal">
      <formula>FALSE</formula>
    </cfRule>
  </conditionalFormatting>
  <conditionalFormatting sqref="AR218">
    <cfRule type="cellIs" dxfId="1" priority="1141" operator="equal">
      <formula>"Not Assigned"</formula>
    </cfRule>
  </conditionalFormatting>
  <conditionalFormatting sqref="AS218">
    <cfRule type="expression" dxfId="2" priority="1138">
      <formula>EXACT(AF218,"INVALID")</formula>
    </cfRule>
  </conditionalFormatting>
  <conditionalFormatting sqref="AT229">
    <cfRule type="expression" dxfId="2" priority="790">
      <formula>NOT($AM229)</formula>
    </cfRule>
  </conditionalFormatting>
  <conditionalFormatting sqref="AT231">
    <cfRule type="expression" dxfId="2" priority="789">
      <formula>NOT($AM231)</formula>
    </cfRule>
  </conditionalFormatting>
  <conditionalFormatting sqref="AT233">
    <cfRule type="expression" dxfId="2" priority="788">
      <formula>NOT($AM233)</formula>
    </cfRule>
  </conditionalFormatting>
  <conditionalFormatting sqref="AT235">
    <cfRule type="expression" dxfId="2" priority="787">
      <formula>NOT($AM235)</formula>
    </cfRule>
  </conditionalFormatting>
  <conditionalFormatting sqref="AE255:AF255">
    <cfRule type="cellIs" dxfId="3" priority="1922" operator="equal">
      <formula>"INVALID"</formula>
    </cfRule>
  </conditionalFormatting>
  <conditionalFormatting sqref="AI255">
    <cfRule type="cellIs" dxfId="3" priority="159" operator="equal">
      <formula>"INVALID"</formula>
    </cfRule>
  </conditionalFormatting>
  <conditionalFormatting sqref="AJ255">
    <cfRule type="cellIs" dxfId="3" priority="1917" operator="equal">
      <formula>FALSE</formula>
    </cfRule>
    <cfRule type="cellIs" dxfId="3" priority="1911" operator="equal">
      <formula>"INVALID"</formula>
    </cfRule>
  </conditionalFormatting>
  <conditionalFormatting sqref="AK255">
    <cfRule type="cellIs" dxfId="3" priority="1916" operator="equal">
      <formula>FALSE</formula>
    </cfRule>
    <cfRule type="cellIs" dxfId="3" priority="1910" operator="equal">
      <formula>"INVALID"</formula>
    </cfRule>
    <cfRule type="cellIs" dxfId="3" priority="1908" operator="equal">
      <formula>"INVALID"</formula>
    </cfRule>
  </conditionalFormatting>
  <conditionalFormatting sqref="AL255">
    <cfRule type="cellIs" dxfId="3" priority="1915" operator="equal">
      <formula>FALSE</formula>
    </cfRule>
    <cfRule type="cellIs" dxfId="3" priority="1907" operator="equal">
      <formula>"INVALID"</formula>
    </cfRule>
  </conditionalFormatting>
  <conditionalFormatting sqref="AL255:AM255">
    <cfRule type="cellIs" dxfId="3" priority="1909" operator="equal">
      <formula>"INVALID"</formula>
    </cfRule>
  </conditionalFormatting>
  <conditionalFormatting sqref="AM255">
    <cfRule type="cellIs" dxfId="3" priority="1914" operator="equal">
      <formula>FALSE</formula>
    </cfRule>
    <cfRule type="cellIs" dxfId="3" priority="1906" operator="equal">
      <formula>"INVALID"</formula>
    </cfRule>
  </conditionalFormatting>
  <conditionalFormatting sqref="AN255">
    <cfRule type="cellIs" dxfId="3" priority="1913" operator="equal">
      <formula>FALSE</formula>
    </cfRule>
    <cfRule type="cellIs" dxfId="3" priority="1905" operator="equal">
      <formula>"INVALID"</formula>
    </cfRule>
  </conditionalFormatting>
  <conditionalFormatting sqref="AO255">
    <cfRule type="cellIs" dxfId="3" priority="1902" operator="equal">
      <formula>FALSE</formula>
    </cfRule>
    <cfRule type="cellIs" dxfId="3" priority="1901" operator="equal">
      <formula>"INVALID"</formula>
    </cfRule>
    <cfRule type="cellIs" dxfId="3" priority="1900" operator="equal">
      <formula>"INVALID"</formula>
    </cfRule>
  </conditionalFormatting>
  <conditionalFormatting sqref="AP255">
    <cfRule type="cellIs" dxfId="3" priority="1912" operator="equal">
      <formula>"INVALID"</formula>
    </cfRule>
  </conditionalFormatting>
  <conditionalFormatting sqref="AQ255">
    <cfRule type="expression" dxfId="0" priority="1899" stopIfTrue="1">
      <formula>REPLACE($AQ255,8,LEN($AQ255),"")="unused_"</formula>
    </cfRule>
    <cfRule type="expression" dxfId="2" priority="1897">
      <formula>NOT($AJ255)</formula>
    </cfRule>
    <cfRule type="expression" dxfId="4" priority="1898">
      <formula>RIGHT($AQ255,1)="*"</formula>
    </cfRule>
  </conditionalFormatting>
  <conditionalFormatting sqref="AR255">
    <cfRule type="cellIs" dxfId="1" priority="1923" operator="equal">
      <formula>"Not Assigned"</formula>
    </cfRule>
    <cfRule type="expression" dxfId="2" priority="1918">
      <formula>NOT($AL255)</formula>
    </cfRule>
  </conditionalFormatting>
  <conditionalFormatting sqref="AS255">
    <cfRule type="expression" dxfId="2" priority="1921">
      <formula>EXACT(AF255,"INVALID")</formula>
    </cfRule>
    <cfRule type="expression" dxfId="2" priority="1904">
      <formula>NOT($AN255)</formula>
    </cfRule>
    <cfRule type="expression" dxfId="2" priority="1903">
      <formula>NOT($AK255)</formula>
    </cfRule>
  </conditionalFormatting>
  <conditionalFormatting sqref="AZ255">
    <cfRule type="expression" dxfId="2" priority="1920">
      <formula>AND(NOT(ISBLANK(AZ255)),EXACT(AF255,"INVALID"))</formula>
    </cfRule>
  </conditionalFormatting>
  <conditionalFormatting sqref="BA255">
    <cfRule type="expression" dxfId="2" priority="1919">
      <formula>AND(NOT(ISBLANK(BA255)),EXACT(AF255,"INVALID"))</formula>
    </cfRule>
  </conditionalFormatting>
  <conditionalFormatting sqref="AE256:AF256">
    <cfRule type="cellIs" dxfId="3" priority="2013" operator="equal">
      <formula>"INVALID"</formula>
    </cfRule>
  </conditionalFormatting>
  <conditionalFormatting sqref="AG256">
    <cfRule type="cellIs" dxfId="3" priority="170" operator="equal">
      <formula>"INVALID"</formula>
    </cfRule>
  </conditionalFormatting>
  <conditionalFormatting sqref="AH256">
    <cfRule type="cellIs" dxfId="3" priority="141" operator="equal">
      <formula>"INVALID"</formula>
    </cfRule>
  </conditionalFormatting>
  <conditionalFormatting sqref="AI256">
    <cfRule type="cellIs" dxfId="3" priority="172" operator="equal">
      <formula>"INVALID"</formula>
    </cfRule>
  </conditionalFormatting>
  <conditionalFormatting sqref="AJ256">
    <cfRule type="cellIs" dxfId="3" priority="2008" operator="equal">
      <formula>FALSE</formula>
    </cfRule>
    <cfRule type="cellIs" dxfId="3" priority="2002" operator="equal">
      <formula>"INVALID"</formula>
    </cfRule>
  </conditionalFormatting>
  <conditionalFormatting sqref="AK256">
    <cfRule type="cellIs" dxfId="3" priority="2007" operator="equal">
      <formula>FALSE</formula>
    </cfRule>
    <cfRule type="cellIs" dxfId="3" priority="2001" operator="equal">
      <formula>"INVALID"</formula>
    </cfRule>
    <cfRule type="cellIs" dxfId="3" priority="1999" operator="equal">
      <formula>"INVALID"</formula>
    </cfRule>
  </conditionalFormatting>
  <conditionalFormatting sqref="AL256">
    <cfRule type="cellIs" dxfId="3" priority="2006" operator="equal">
      <formula>FALSE</formula>
    </cfRule>
    <cfRule type="cellIs" dxfId="3" priority="1998" operator="equal">
      <formula>"INVALID"</formula>
    </cfRule>
  </conditionalFormatting>
  <conditionalFormatting sqref="AL256:AM256">
    <cfRule type="cellIs" dxfId="3" priority="2000" operator="equal">
      <formula>"INVALID"</formula>
    </cfRule>
  </conditionalFormatting>
  <conditionalFormatting sqref="AM256">
    <cfRule type="cellIs" dxfId="3" priority="2005" operator="equal">
      <formula>FALSE</formula>
    </cfRule>
    <cfRule type="cellIs" dxfId="3" priority="1997" operator="equal">
      <formula>"INVALID"</formula>
    </cfRule>
  </conditionalFormatting>
  <conditionalFormatting sqref="AN256">
    <cfRule type="cellIs" dxfId="3" priority="2004" operator="equal">
      <formula>FALSE</formula>
    </cfRule>
    <cfRule type="cellIs" dxfId="3" priority="1996" operator="equal">
      <formula>"INVALID"</formula>
    </cfRule>
  </conditionalFormatting>
  <conditionalFormatting sqref="AO256">
    <cfRule type="cellIs" dxfId="3" priority="1993" operator="equal">
      <formula>FALSE</formula>
    </cfRule>
    <cfRule type="cellIs" dxfId="3" priority="1992" operator="equal">
      <formula>"INVALID"</formula>
    </cfRule>
    <cfRule type="cellIs" dxfId="3" priority="1991" operator="equal">
      <formula>"INVALID"</formula>
    </cfRule>
  </conditionalFormatting>
  <conditionalFormatting sqref="AP256">
    <cfRule type="cellIs" dxfId="3" priority="2003" operator="equal">
      <formula>"INVALID"</formula>
    </cfRule>
  </conditionalFormatting>
  <conditionalFormatting sqref="AQ256">
    <cfRule type="expression" dxfId="0" priority="1990" stopIfTrue="1">
      <formula>REPLACE($AQ256,8,LEN($AQ256),"")="unused_"</formula>
    </cfRule>
    <cfRule type="expression" dxfId="2" priority="1988">
      <formula>NOT($AJ256)</formula>
    </cfRule>
    <cfRule type="expression" dxfId="4" priority="1989">
      <formula>RIGHT($AQ256,1)="*"</formula>
    </cfRule>
  </conditionalFormatting>
  <conditionalFormatting sqref="AR256">
    <cfRule type="cellIs" dxfId="1" priority="2014" operator="equal">
      <formula>"Not Assigned"</formula>
    </cfRule>
    <cfRule type="expression" dxfId="2" priority="2009">
      <formula>NOT($AL256)</formula>
    </cfRule>
  </conditionalFormatting>
  <conditionalFormatting sqref="AS256">
    <cfRule type="expression" dxfId="2" priority="2012">
      <formula>EXACT(AF256,"INVALID")</formula>
    </cfRule>
    <cfRule type="expression" dxfId="2" priority="1995">
      <formula>NOT($AN256)</formula>
    </cfRule>
    <cfRule type="expression" dxfId="2" priority="1994">
      <formula>NOT($AK256)</formula>
    </cfRule>
  </conditionalFormatting>
  <conditionalFormatting sqref="AZ256">
    <cfRule type="expression" dxfId="2" priority="2011">
      <formula>AND(NOT(ISBLANK(AZ256)),EXACT(AF256,"INVALID"))</formula>
    </cfRule>
  </conditionalFormatting>
  <conditionalFormatting sqref="BA256">
    <cfRule type="expression" dxfId="2" priority="2010">
      <formula>AND(NOT(ISBLANK(BA256)),EXACT(AF256,"INVALID"))</formula>
    </cfRule>
  </conditionalFormatting>
  <conditionalFormatting sqref="AF265">
    <cfRule type="cellIs" dxfId="3" priority="2514" operator="equal">
      <formula>"INVALID"</formula>
    </cfRule>
  </conditionalFormatting>
  <conditionalFormatting sqref="AG265">
    <cfRule type="cellIs" dxfId="3" priority="272" operator="equal">
      <formula>"INVALID"</formula>
    </cfRule>
  </conditionalFormatting>
  <conditionalFormatting sqref="AI265">
    <cfRule type="cellIs" dxfId="3" priority="284" operator="equal">
      <formula>"INVALID"</formula>
    </cfRule>
  </conditionalFormatting>
  <conditionalFormatting sqref="AQ265">
    <cfRule type="expression" dxfId="4" priority="2515">
      <formula>RIGHT($AQ265,1)="*"</formula>
    </cfRule>
    <cfRule type="expression" dxfId="0" priority="2516" stopIfTrue="1">
      <formula>REPLACE($AQ265,8,LEN($AQ265),"")="unused_"</formula>
    </cfRule>
  </conditionalFormatting>
  <conditionalFormatting sqref="AR265">
    <cfRule type="cellIs" dxfId="1" priority="2510" operator="equal">
      <formula>"Not Assigned"</formula>
    </cfRule>
  </conditionalFormatting>
  <conditionalFormatting sqref="AS265">
    <cfRule type="expression" dxfId="2" priority="2513">
      <formula>EXACT(AF265,"INVALID")</formula>
    </cfRule>
  </conditionalFormatting>
  <conditionalFormatting sqref="AZ265">
    <cfRule type="expression" dxfId="2" priority="2512">
      <formula>AND(NOT(ISBLANK(AZ265)),EXACT(AF265,"INVALID"))</formula>
    </cfRule>
  </conditionalFormatting>
  <conditionalFormatting sqref="BA265">
    <cfRule type="expression" dxfId="2" priority="2511">
      <formula>AND(NOT(ISBLANK(BA265)),EXACT(AF265,"INVALID"))</formula>
    </cfRule>
  </conditionalFormatting>
  <conditionalFormatting sqref="AF266">
    <cfRule type="cellIs" dxfId="3" priority="2507" operator="equal">
      <formula>"INVALID"</formula>
    </cfRule>
  </conditionalFormatting>
  <conditionalFormatting sqref="AG266">
    <cfRule type="cellIs" dxfId="3" priority="271" operator="equal">
      <formula>"INVALID"</formula>
    </cfRule>
  </conditionalFormatting>
  <conditionalFormatting sqref="AI266">
    <cfRule type="cellIs" dxfId="3" priority="283" operator="equal">
      <formula>"INVALID"</formula>
    </cfRule>
  </conditionalFormatting>
  <conditionalFormatting sqref="AQ266">
    <cfRule type="expression" dxfId="4" priority="2508">
      <formula>RIGHT($AQ266,1)="*"</formula>
    </cfRule>
    <cfRule type="expression" dxfId="0" priority="2509" stopIfTrue="1">
      <formula>REPLACE($AQ266,8,LEN($AQ266),"")="unused_"</formula>
    </cfRule>
  </conditionalFormatting>
  <conditionalFormatting sqref="AR266">
    <cfRule type="cellIs" dxfId="1" priority="2503" operator="equal">
      <formula>"Not Assigned"</formula>
    </cfRule>
  </conditionalFormatting>
  <conditionalFormatting sqref="AS266">
    <cfRule type="expression" dxfId="2" priority="2506">
      <formula>EXACT(AF266,"INVALID")</formula>
    </cfRule>
  </conditionalFormatting>
  <conditionalFormatting sqref="AZ266">
    <cfRule type="expression" dxfId="2" priority="2505">
      <formula>AND(NOT(ISBLANK(AZ266)),EXACT(AF266,"INVALID"))</formula>
    </cfRule>
  </conditionalFormatting>
  <conditionalFormatting sqref="BA266">
    <cfRule type="expression" dxfId="2" priority="2504">
      <formula>AND(NOT(ISBLANK(BA266)),EXACT(AF266,"INVALID"))</formula>
    </cfRule>
  </conditionalFormatting>
  <conditionalFormatting sqref="AH268">
    <cfRule type="cellIs" dxfId="3" priority="281" operator="equal">
      <formula>"INVALID"</formula>
    </cfRule>
  </conditionalFormatting>
  <conditionalFormatting sqref="AS271">
    <cfRule type="expression" dxfId="2" priority="2528">
      <formula>EXACT(AF271,"INVALID")</formula>
    </cfRule>
  </conditionalFormatting>
  <conditionalFormatting sqref="AZ271">
    <cfRule type="expression" dxfId="2" priority="2525">
      <formula>AND(NOT(ISBLANK(AZ271)),EXACT(AF271,"INVALID"))</formula>
    </cfRule>
  </conditionalFormatting>
  <conditionalFormatting sqref="BA271">
    <cfRule type="expression" dxfId="2" priority="2524">
      <formula>AND(NOT(ISBLANK(BA271)),EXACT(AF271,"INVALID"))</formula>
    </cfRule>
  </conditionalFormatting>
  <conditionalFormatting sqref="AG278">
    <cfRule type="cellIs" dxfId="3" priority="52" operator="equal">
      <formula>"INVALID"</formula>
    </cfRule>
  </conditionalFormatting>
  <conditionalFormatting sqref="AH278">
    <cfRule type="cellIs" dxfId="3" priority="51" operator="equal">
      <formula>"INVALID"</formula>
    </cfRule>
  </conditionalFormatting>
  <conditionalFormatting sqref="AS280">
    <cfRule type="expression" dxfId="2" priority="1788">
      <formula>EXACT(AF280,"INVALID")</formula>
    </cfRule>
  </conditionalFormatting>
  <conditionalFormatting sqref="AT280">
    <cfRule type="expression" dxfId="2" priority="1770">
      <formula>NOT($AM281)</formula>
    </cfRule>
  </conditionalFormatting>
  <conditionalFormatting sqref="AZ280">
    <cfRule type="expression" dxfId="2" priority="1787">
      <formula>AND(NOT(ISBLANK(AZ280)),EXACT(AF280,"INVALID"))</formula>
    </cfRule>
  </conditionalFormatting>
  <conditionalFormatting sqref="BA280">
    <cfRule type="expression" dxfId="2" priority="1786">
      <formula>AND(NOT(ISBLANK(BA280)),EXACT(AF280,"INVALID"))</formula>
    </cfRule>
  </conditionalFormatting>
  <conditionalFormatting sqref="AT282">
    <cfRule type="expression" dxfId="2" priority="1783">
      <formula>NOT($AM283)</formula>
    </cfRule>
  </conditionalFormatting>
  <conditionalFormatting sqref="AG290">
    <cfRule type="cellIs" dxfId="3" priority="138" operator="equal">
      <formula>"INVALID"</formula>
    </cfRule>
  </conditionalFormatting>
  <conditionalFormatting sqref="AG293">
    <cfRule type="cellIs" dxfId="3" priority="137" operator="equal">
      <formula>"INVALID"</formula>
    </cfRule>
  </conditionalFormatting>
  <conditionalFormatting sqref="AH295">
    <cfRule type="cellIs" dxfId="3" priority="145" operator="equal">
      <formula>"INVALID"</formula>
    </cfRule>
  </conditionalFormatting>
  <conditionalFormatting sqref="AG306">
    <cfRule type="cellIs" dxfId="3" priority="333" operator="equal">
      <formula>"INVALID"</formula>
    </cfRule>
    <cfRule type="cellIs" dxfId="3" priority="332" operator="equal">
      <formula>"INVALID"</formula>
    </cfRule>
    <cfRule type="cellIs" dxfId="3" priority="335" operator="equal">
      <formula>"INVALID"</formula>
    </cfRule>
    <cfRule type="cellIs" dxfId="3" priority="334" operator="equal">
      <formula>"INVALID"</formula>
    </cfRule>
  </conditionalFormatting>
  <conditionalFormatting sqref="AJ306">
    <cfRule type="cellIs" dxfId="3" priority="348" operator="equal">
      <formula>"INVALID"</formula>
    </cfRule>
  </conditionalFormatting>
  <conditionalFormatting sqref="AJ306:AO306">
    <cfRule type="cellIs" dxfId="3" priority="354" operator="equal">
      <formula>FALSE</formula>
    </cfRule>
  </conditionalFormatting>
  <conditionalFormatting sqref="AK306">
    <cfRule type="cellIs" dxfId="3" priority="347" operator="equal">
      <formula>"INVALID"</formula>
    </cfRule>
    <cfRule type="cellIs" dxfId="3" priority="353" operator="equal">
      <formula>FALSE</formula>
    </cfRule>
    <cfRule type="cellIs" dxfId="3" priority="345" operator="equal">
      <formula>"INVALID"</formula>
    </cfRule>
  </conditionalFormatting>
  <conditionalFormatting sqref="AL306">
    <cfRule type="cellIs" dxfId="3" priority="344" operator="equal">
      <formula>"INVALID"</formula>
    </cfRule>
    <cfRule type="cellIs" dxfId="3" priority="352" operator="equal">
      <formula>FALSE</formula>
    </cfRule>
  </conditionalFormatting>
  <conditionalFormatting sqref="AL306:AM306">
    <cfRule type="cellIs" dxfId="3" priority="346" operator="equal">
      <formula>"INVALID"</formula>
    </cfRule>
  </conditionalFormatting>
  <conditionalFormatting sqref="AM306">
    <cfRule type="cellIs" dxfId="3" priority="343" operator="equal">
      <formula>"INVALID"</formula>
    </cfRule>
    <cfRule type="cellIs" dxfId="3" priority="351" operator="equal">
      <formula>FALSE</formula>
    </cfRule>
  </conditionalFormatting>
  <conditionalFormatting sqref="AN306">
    <cfRule type="cellIs" dxfId="3" priority="342" operator="equal">
      <formula>"INVALID"</formula>
    </cfRule>
    <cfRule type="cellIs" dxfId="3" priority="350" operator="equal">
      <formula>FALSE</formula>
    </cfRule>
  </conditionalFormatting>
  <conditionalFormatting sqref="AO306">
    <cfRule type="cellIs" dxfId="3" priority="336" operator="equal">
      <formula>"INVALID"</formula>
    </cfRule>
    <cfRule type="cellIs" dxfId="3" priority="337" operator="equal">
      <formula>"INVALID"</formula>
    </cfRule>
    <cfRule type="cellIs" dxfId="3" priority="338" operator="equal">
      <formula>FALSE</formula>
    </cfRule>
  </conditionalFormatting>
  <conditionalFormatting sqref="AP306">
    <cfRule type="cellIs" dxfId="3" priority="349" operator="equal">
      <formula>"INVALID"</formula>
    </cfRule>
  </conditionalFormatting>
  <conditionalFormatting sqref="AQ306">
    <cfRule type="expression" dxfId="0" priority="360" stopIfTrue="1">
      <formula>REPLACE($AQ306,8,LEN($AQ306),"")="unused_"</formula>
    </cfRule>
    <cfRule type="expression" dxfId="2" priority="341">
      <formula>NOT($AJ306)</formula>
    </cfRule>
    <cfRule type="expression" dxfId="4" priority="355">
      <formula>RIGHT($AQ306,1)="*"</formula>
    </cfRule>
  </conditionalFormatting>
  <conditionalFormatting sqref="AR306">
    <cfRule type="cellIs" dxfId="1" priority="362" operator="equal">
      <formula>"Not Assigned"</formula>
    </cfRule>
    <cfRule type="expression" dxfId="2" priority="356">
      <formula>NOT($AL306)</formula>
    </cfRule>
  </conditionalFormatting>
  <conditionalFormatting sqref="AS306">
    <cfRule type="expression" dxfId="2" priority="359">
      <formula>EXACT(AF306,"INVALID")</formula>
    </cfRule>
    <cfRule type="expression" dxfId="2" priority="340">
      <formula>NOT($AN306)</formula>
    </cfRule>
    <cfRule type="expression" dxfId="2" priority="339">
      <formula>NOT($AK306)</formula>
    </cfRule>
  </conditionalFormatting>
  <conditionalFormatting sqref="AZ306">
    <cfRule type="expression" dxfId="2" priority="358">
      <formula>AND(NOT(ISBLANK(AZ306)),EXACT(AF306,"INVALID"))</formula>
    </cfRule>
  </conditionalFormatting>
  <conditionalFormatting sqref="BA306">
    <cfRule type="expression" dxfId="2" priority="357">
      <formula>AND(NOT(ISBLANK(BA306)),EXACT(AF306,"INVALID"))</formula>
    </cfRule>
  </conditionalFormatting>
  <conditionalFormatting sqref="AQ307">
    <cfRule type="expression" dxfId="0" priority="2289" stopIfTrue="1">
      <formula>REPLACE($AQ307,8,LEN($AQ307),"")="unused_"</formula>
    </cfRule>
  </conditionalFormatting>
  <conditionalFormatting sqref="S357">
    <cfRule type="cellIs" dxfId="3" priority="326" operator="equal">
      <formula>"INVALID"</formula>
    </cfRule>
    <cfRule type="cellIs" dxfId="3" priority="325" operator="equal">
      <formula>"INVALID"</formula>
    </cfRule>
  </conditionalFormatting>
  <conditionalFormatting sqref="AQ357">
    <cfRule type="expression" dxfId="4" priority="327">
      <formula>RIGHT($AQ357,1)="*"</formula>
    </cfRule>
    <cfRule type="expression" dxfId="0" priority="328" stopIfTrue="1">
      <formula>REPLACE($AQ357,8,LEN($AQ357),"")="unused_"</formula>
    </cfRule>
  </conditionalFormatting>
  <conditionalFormatting sqref="BD357">
    <cfRule type="cellIs" dxfId="1" priority="329" operator="equal">
      <formula>"Not Assigned"</formula>
    </cfRule>
  </conditionalFormatting>
  <conditionalFormatting sqref="AR358">
    <cfRule type="cellIs" dxfId="1" priority="2543" operator="equal">
      <formula>"Not Assigned"</formula>
    </cfRule>
  </conditionalFormatting>
  <conditionalFormatting sqref="S367">
    <cfRule type="cellIs" dxfId="3" priority="322" operator="equal">
      <formula>"INVALID"</formula>
    </cfRule>
    <cfRule type="cellIs" dxfId="3" priority="321" operator="equal">
      <formula>"INVALID"</formula>
    </cfRule>
  </conditionalFormatting>
  <conditionalFormatting sqref="AQ367">
    <cfRule type="expression" dxfId="0" priority="323" stopIfTrue="1">
      <formula>REPLACE($AQ367,8,LEN($AQ367),"")="unused_"</formula>
    </cfRule>
  </conditionalFormatting>
  <conditionalFormatting sqref="BD367">
    <cfRule type="cellIs" dxfId="1" priority="324" operator="equal">
      <formula>"Not Assigned"</formula>
    </cfRule>
  </conditionalFormatting>
  <conditionalFormatting sqref="BD372">
    <cfRule type="cellIs" dxfId="1" priority="2530" operator="equal">
      <formula>"Not Assigned"</formula>
    </cfRule>
  </conditionalFormatting>
  <conditionalFormatting sqref="S377">
    <cfRule type="cellIs" dxfId="3" priority="318" operator="equal">
      <formula>"INVALID"</formula>
    </cfRule>
    <cfRule type="cellIs" dxfId="3" priority="317" operator="equal">
      <formula>"INVALID"</formula>
    </cfRule>
  </conditionalFormatting>
  <conditionalFormatting sqref="AQ377">
    <cfRule type="expression" dxfId="0" priority="319" stopIfTrue="1">
      <formula>REPLACE($AQ377,8,LEN($AQ377),"")="unused_"</formula>
    </cfRule>
  </conditionalFormatting>
  <conditionalFormatting sqref="BD377">
    <cfRule type="cellIs" dxfId="1" priority="320" operator="equal">
      <formula>"Not Assigned"</formula>
    </cfRule>
  </conditionalFormatting>
  <conditionalFormatting sqref="AR378">
    <cfRule type="cellIs" dxfId="1" priority="2541" operator="equal">
      <formula>"Not Assigned"</formula>
    </cfRule>
  </conditionalFormatting>
  <conditionalFormatting sqref="AQ407">
    <cfRule type="expression" dxfId="0" priority="2307" stopIfTrue="1">
      <formula>REPLACE($AQ407,8,LEN($AQ407),"")="unused_"</formula>
    </cfRule>
  </conditionalFormatting>
  <conditionalFormatting sqref="BD407">
    <cfRule type="cellIs" dxfId="1" priority="2306" operator="equal">
      <formula>"Not Assigned"</formula>
    </cfRule>
  </conditionalFormatting>
  <conditionalFormatting sqref="BD414">
    <cfRule type="cellIs" dxfId="1" priority="1848" operator="equal">
      <formula>"Not Assigned"</formula>
    </cfRule>
  </conditionalFormatting>
  <conditionalFormatting sqref="BD418">
    <cfRule type="cellIs" dxfId="1" priority="314" operator="equal">
      <formula>"Not Assigned"</formula>
    </cfRule>
  </conditionalFormatting>
  <conditionalFormatting sqref="AR419">
    <cfRule type="cellIs" dxfId="1" priority="1843" operator="equal">
      <formula>"Not Assigned"</formula>
    </cfRule>
  </conditionalFormatting>
  <conditionalFormatting sqref="AQ450">
    <cfRule type="expression" dxfId="0" priority="1829" stopIfTrue="1">
      <formula>REPLACE($AQ450,8,LEN($AQ450),"")="unused_"</formula>
    </cfRule>
  </conditionalFormatting>
  <conditionalFormatting sqref="BD450">
    <cfRule type="cellIs" dxfId="1" priority="1828" operator="equal">
      <formula>"Not Assigned"</formula>
    </cfRule>
  </conditionalFormatting>
  <conditionalFormatting sqref="AR458">
    <cfRule type="cellIs" dxfId="1" priority="985" operator="equal">
      <formula>"Not Assigned"</formula>
    </cfRule>
  </conditionalFormatting>
  <conditionalFormatting sqref="AQ491">
    <cfRule type="expression" dxfId="0" priority="971" stopIfTrue="1">
      <formula>REPLACE($AQ491,8,LEN($AQ491),"")="unused_"</formula>
    </cfRule>
  </conditionalFormatting>
  <conditionalFormatting sqref="BD491">
    <cfRule type="cellIs" dxfId="1" priority="970" operator="equal">
      <formula>"Not Assigned"</formula>
    </cfRule>
  </conditionalFormatting>
  <conditionalFormatting sqref="BD516">
    <cfRule type="cellIs" dxfId="1" priority="2552" operator="equal">
      <formula>"Not Assigned"</formula>
    </cfRule>
  </conditionalFormatting>
  <conditionalFormatting sqref="BD629">
    <cfRule type="cellIs" dxfId="1" priority="2548" operator="equal">
      <formula>"Not Assigned"</formula>
    </cfRule>
  </conditionalFormatting>
  <conditionalFormatting sqref="BD660">
    <cfRule type="cellIs" dxfId="1" priority="2302" operator="equal">
      <formula>"Not Assigned"</formula>
    </cfRule>
  </conditionalFormatting>
  <conditionalFormatting sqref="BD773">
    <cfRule type="cellIs" dxfId="1" priority="2298" operator="equal">
      <formula>"Not Assigned"</formula>
    </cfRule>
  </conditionalFormatting>
  <conditionalFormatting sqref="BD806">
    <cfRule type="cellIs" dxfId="1" priority="1819" operator="equal">
      <formula>"Not Assigned"</formula>
    </cfRule>
  </conditionalFormatting>
  <conditionalFormatting sqref="BD919">
    <cfRule type="cellIs" dxfId="1" priority="1815" operator="equal">
      <formula>"Not Assigned"</formula>
    </cfRule>
  </conditionalFormatting>
  <conditionalFormatting sqref="BD953">
    <cfRule type="cellIs" dxfId="1" priority="1806" operator="equal">
      <formula>"Not Assigned"</formula>
    </cfRule>
  </conditionalFormatting>
  <conditionalFormatting sqref="BD1066">
    <cfRule type="cellIs" dxfId="1" priority="1802" operator="equal">
      <formula>"Not Assigned"</formula>
    </cfRule>
  </conditionalFormatting>
  <conditionalFormatting sqref="AH1103">
    <cfRule type="cellIs" dxfId="3" priority="756" operator="equal">
      <formula>"INVALID"</formula>
    </cfRule>
  </conditionalFormatting>
  <conditionalFormatting sqref="A56:A57">
    <cfRule type="expression" dxfId="5" priority="2563" stopIfTrue="1">
      <formula>AND(LEN(#REF!),NOT(LEN(#REF!)))</formula>
    </cfRule>
  </conditionalFormatting>
  <conditionalFormatting sqref="S309:S356">
    <cfRule type="cellIs" dxfId="3" priority="2256" operator="equal">
      <formula>"INVALID"</formula>
    </cfRule>
    <cfRule type="cellIs" dxfId="3" priority="2255" operator="equal">
      <formula>"INVALID"</formula>
    </cfRule>
  </conditionalFormatting>
  <conditionalFormatting sqref="S359:S366">
    <cfRule type="cellIs" dxfId="3" priority="2254" operator="equal">
      <formula>"INVALID"</formula>
    </cfRule>
    <cfRule type="cellIs" dxfId="3" priority="2253" operator="equal">
      <formula>"INVALID"</formula>
    </cfRule>
  </conditionalFormatting>
  <conditionalFormatting sqref="S369:S374">
    <cfRule type="cellIs" dxfId="3" priority="2252" operator="equal">
      <formula>"INVALID"</formula>
    </cfRule>
    <cfRule type="cellIs" dxfId="3" priority="2251" operator="equal">
      <formula>"INVALID"</formula>
    </cfRule>
  </conditionalFormatting>
  <conditionalFormatting sqref="S375:S376">
    <cfRule type="cellIs" dxfId="3" priority="1851" operator="equal">
      <formula>"INVALID"</formula>
    </cfRule>
    <cfRule type="cellIs" dxfId="3" priority="1850" operator="equal">
      <formula>"INVALID"</formula>
    </cfRule>
  </conditionalFormatting>
  <conditionalFormatting sqref="S379:S407">
    <cfRule type="cellIs" dxfId="3" priority="2250" operator="equal">
      <formula>"INVALID"</formula>
    </cfRule>
    <cfRule type="cellIs" dxfId="3" priority="2249" operator="equal">
      <formula>"INVALID"</formula>
    </cfRule>
  </conditionalFormatting>
  <conditionalFormatting sqref="S408:S414">
    <cfRule type="cellIs" dxfId="3" priority="1847" operator="equal">
      <formula>"INVALID"</formula>
    </cfRule>
    <cfRule type="cellIs" dxfId="3" priority="1846" operator="equal">
      <formula>"INVALID"</formula>
    </cfRule>
  </conditionalFormatting>
  <conditionalFormatting sqref="S415:S418">
    <cfRule type="cellIs" dxfId="3" priority="312" operator="equal">
      <formula>"INVALID"</formula>
    </cfRule>
    <cfRule type="cellIs" dxfId="3" priority="313" operator="equal">
      <formula>"INVALID"</formula>
    </cfRule>
  </conditionalFormatting>
  <conditionalFormatting sqref="S422:S423">
    <cfRule type="cellIs" dxfId="3" priority="990" operator="equal">
      <formula>"INVALID"</formula>
    </cfRule>
    <cfRule type="cellIs" dxfId="3" priority="989" operator="equal">
      <formula>"INVALID"</formula>
    </cfRule>
  </conditionalFormatting>
  <conditionalFormatting sqref="S451:S455">
    <cfRule type="cellIs" dxfId="3" priority="1824" operator="equal">
      <formula>"INVALID"</formula>
    </cfRule>
    <cfRule type="cellIs" dxfId="3" priority="1823" operator="equal">
      <formula>"INVALID"</formula>
    </cfRule>
  </conditionalFormatting>
  <conditionalFormatting sqref="S456:S457">
    <cfRule type="cellIs" dxfId="3" priority="309" operator="equal">
      <formula>"INVALID"</formula>
    </cfRule>
    <cfRule type="cellIs" dxfId="3" priority="308" operator="equal">
      <formula>"INVALID"</formula>
    </cfRule>
  </conditionalFormatting>
  <conditionalFormatting sqref="S461:S462">
    <cfRule type="cellIs" dxfId="3" priority="962" operator="equal">
      <formula>"INVALID"</formula>
    </cfRule>
    <cfRule type="cellIs" dxfId="3" priority="961" operator="equal">
      <formula>"INVALID"</formula>
    </cfRule>
  </conditionalFormatting>
  <conditionalFormatting sqref="S463:S464">
    <cfRule type="cellIs" dxfId="3" priority="958" operator="equal">
      <formula>"INVALID"</formula>
    </cfRule>
    <cfRule type="cellIs" dxfId="3" priority="957" operator="equal">
      <formula>"INVALID"</formula>
    </cfRule>
  </conditionalFormatting>
  <conditionalFormatting sqref="S492:S496">
    <cfRule type="cellIs" dxfId="3" priority="966" operator="equal">
      <formula>"INVALID"</formula>
    </cfRule>
    <cfRule type="cellIs" dxfId="3" priority="965" operator="equal">
      <formula>"INVALID"</formula>
    </cfRule>
  </conditionalFormatting>
  <conditionalFormatting sqref="S497:S499">
    <cfRule type="cellIs" dxfId="3" priority="305" operator="equal">
      <formula>"INVALID"</formula>
    </cfRule>
    <cfRule type="cellIs" dxfId="3" priority="304" operator="equal">
      <formula>"INVALID"</formula>
    </cfRule>
  </conditionalFormatting>
  <conditionalFormatting sqref="S645:S648">
    <cfRule type="cellIs" dxfId="3" priority="2248" operator="equal">
      <formula>"INVALID"</formula>
    </cfRule>
    <cfRule type="cellIs" dxfId="3" priority="2247" operator="equal">
      <formula>"INVALID"</formula>
    </cfRule>
  </conditionalFormatting>
  <conditionalFormatting sqref="S791:S797">
    <cfRule type="cellIs" dxfId="3" priority="1796" operator="equal">
      <formula>"INVALID"</formula>
    </cfRule>
    <cfRule type="cellIs" dxfId="3" priority="1795" operator="equal">
      <formula>"INVALID"</formula>
    </cfRule>
  </conditionalFormatting>
  <conditionalFormatting sqref="S935:S946">
    <cfRule type="cellIs" dxfId="3" priority="1794" operator="equal">
      <formula>"INVALID"</formula>
    </cfRule>
    <cfRule type="cellIs" dxfId="3" priority="1793" operator="equal">
      <formula>"INVALID"</formula>
    </cfRule>
  </conditionalFormatting>
  <conditionalFormatting sqref="S947:S949">
    <cfRule type="cellIs" dxfId="3" priority="301" operator="equal">
      <formula>"INVALID"</formula>
    </cfRule>
    <cfRule type="cellIs" dxfId="3" priority="300" operator="equal">
      <formula>"INVALID"</formula>
    </cfRule>
  </conditionalFormatting>
  <conditionalFormatting sqref="S1099:S1101">
    <cfRule type="cellIs" dxfId="3" priority="954" operator="equal">
      <formula>"INVALID"</formula>
    </cfRule>
    <cfRule type="cellIs" dxfId="3" priority="953" operator="equal">
      <formula>"INVALID"</formula>
    </cfRule>
  </conditionalFormatting>
  <conditionalFormatting sqref="AD247:AD256">
    <cfRule type="cellIs" dxfId="3" priority="1792" operator="equal">
      <formula>"INVALID"</formula>
    </cfRule>
  </conditionalFormatting>
  <conditionalFormatting sqref="AD271:AD278">
    <cfRule type="cellIs" dxfId="3" priority="2168" operator="equal">
      <formula>"INVALID"</formula>
    </cfRule>
  </conditionalFormatting>
  <conditionalFormatting sqref="AD280:AD283">
    <cfRule type="cellIs" dxfId="3" priority="1769" operator="equal">
      <formula>"INVALID"</formula>
    </cfRule>
  </conditionalFormatting>
  <conditionalFormatting sqref="AE268:AE269">
    <cfRule type="cellIs" dxfId="3" priority="1768" operator="equal">
      <formula>"INVALID"</formula>
    </cfRule>
  </conditionalFormatting>
  <conditionalFormatting sqref="AE271:AE278">
    <cfRule type="cellIs" dxfId="3" priority="1767" operator="equal">
      <formula>"INVALID"</formula>
    </cfRule>
  </conditionalFormatting>
  <conditionalFormatting sqref="AE280:AE283">
    <cfRule type="cellIs" dxfId="3" priority="1766" operator="equal">
      <formula>"INVALID"</formula>
    </cfRule>
  </conditionalFormatting>
  <conditionalFormatting sqref="AG10:AG23">
    <cfRule type="cellIs" dxfId="3" priority="268" operator="equal">
      <formula>"INVALID"</formula>
    </cfRule>
  </conditionalFormatting>
  <conditionalFormatting sqref="AG19:AG23">
    <cfRule type="cellIs" dxfId="3" priority="267" operator="equal">
      <formula>"INVALID"</formula>
    </cfRule>
  </conditionalFormatting>
  <conditionalFormatting sqref="AG22:AG23">
    <cfRule type="cellIs" dxfId="3" priority="266" operator="equal">
      <formula>"INVALID"</formula>
    </cfRule>
  </conditionalFormatting>
  <conditionalFormatting sqref="AG25:AG35">
    <cfRule type="cellIs" dxfId="3" priority="134" operator="equal">
      <formula>"INVALID"</formula>
    </cfRule>
  </conditionalFormatting>
  <conditionalFormatting sqref="AG34:AG35">
    <cfRule type="cellIs" dxfId="3" priority="133" operator="equal">
      <formula>"INVALID"</formula>
    </cfRule>
  </conditionalFormatting>
  <conditionalFormatting sqref="AG37:AG47">
    <cfRule type="cellIs" dxfId="3" priority="128" operator="equal">
      <formula>"INVALID"</formula>
    </cfRule>
  </conditionalFormatting>
  <conditionalFormatting sqref="AG46:AG47">
    <cfRule type="cellIs" dxfId="3" priority="127" operator="equal">
      <formula>"INVALID"</formula>
    </cfRule>
  </conditionalFormatting>
  <conditionalFormatting sqref="AG50:AG55">
    <cfRule type="cellIs" dxfId="3" priority="260" operator="equal">
      <formula>"INVALID"</formula>
    </cfRule>
    <cfRule type="cellIs" dxfId="3" priority="259" operator="equal">
      <formula>"INVALID"</formula>
    </cfRule>
  </conditionalFormatting>
  <conditionalFormatting sqref="AG56:AG57">
    <cfRule type="cellIs" dxfId="3" priority="258" operator="equal">
      <formula>"INVALID"</formula>
    </cfRule>
    <cfRule type="cellIs" dxfId="3" priority="257" operator="equal">
      <formula>"INVALID"</formula>
    </cfRule>
    <cfRule type="cellIs" dxfId="3" priority="256" operator="equal">
      <formula>"INVALID"</formula>
    </cfRule>
  </conditionalFormatting>
  <conditionalFormatting sqref="AG59:AG74">
    <cfRule type="cellIs" dxfId="3" priority="47" operator="equal">
      <formula>"INVALID"</formula>
    </cfRule>
  </conditionalFormatting>
  <conditionalFormatting sqref="AG75:AG76">
    <cfRule type="cellIs" dxfId="3" priority="42" operator="equal">
      <formula>"INVALID"</formula>
    </cfRule>
    <cfRule type="cellIs" dxfId="3" priority="41" operator="equal">
      <formula>"INVALID"</formula>
    </cfRule>
  </conditionalFormatting>
  <conditionalFormatting sqref="AG77:AG80">
    <cfRule type="cellIs" dxfId="3" priority="36" operator="equal">
      <formula>"INVALID"</formula>
    </cfRule>
    <cfRule type="cellIs" dxfId="3" priority="37" operator="equal">
      <formula>"INVALID"</formula>
    </cfRule>
  </conditionalFormatting>
  <conditionalFormatting sqref="AG81:AG82">
    <cfRule type="cellIs" dxfId="3" priority="32" operator="equal">
      <formula>"INVALID"</formula>
    </cfRule>
    <cfRule type="cellIs" dxfId="3" priority="31" operator="equal">
      <formula>"INVALID"</formula>
    </cfRule>
  </conditionalFormatting>
  <conditionalFormatting sqref="AG84:AG99">
    <cfRule type="cellIs" dxfId="3" priority="115" operator="equal">
      <formula>"INVALID"</formula>
    </cfRule>
  </conditionalFormatting>
  <conditionalFormatting sqref="AG100:AG105">
    <cfRule type="cellIs" dxfId="3" priority="57" operator="equal">
      <formula>"INVALID"</formula>
    </cfRule>
    <cfRule type="cellIs" dxfId="3" priority="56" operator="equal">
      <formula>"INVALID"</formula>
    </cfRule>
  </conditionalFormatting>
  <conditionalFormatting sqref="AG107:AG108">
    <cfRule type="cellIs" dxfId="3" priority="22" operator="equal">
      <formula>"INVALID"</formula>
    </cfRule>
    <cfRule type="cellIs" dxfId="3" priority="21" operator="equal">
      <formula>"INVALID"</formula>
    </cfRule>
  </conditionalFormatting>
  <conditionalFormatting sqref="AG111:AG121">
    <cfRule type="cellIs" dxfId="3" priority="106" operator="equal">
      <formula>"INVALID"</formula>
    </cfRule>
  </conditionalFormatting>
  <conditionalFormatting sqref="AG122:AG125">
    <cfRule type="cellIs" dxfId="3" priority="98" operator="equal">
      <formula>"INVALID"</formula>
    </cfRule>
  </conditionalFormatting>
  <conditionalFormatting sqref="AG128:AG139">
    <cfRule type="cellIs" dxfId="3" priority="102" operator="equal">
      <formula>"INVALID"</formula>
    </cfRule>
  </conditionalFormatting>
  <conditionalFormatting sqref="AG159:AG169">
    <cfRule type="cellIs" dxfId="3" priority="183" operator="equal">
      <formula>"INVALID"</formula>
    </cfRule>
    <cfRule type="cellIs" dxfId="3" priority="181" operator="equal">
      <formula>"INVALID"</formula>
    </cfRule>
    <cfRule type="cellIs" dxfId="3" priority="180" operator="equal">
      <formula>"INVALID"</formula>
    </cfRule>
    <cfRule type="cellIs" dxfId="3" priority="179" operator="equal">
      <formula>"INVALID"</formula>
    </cfRule>
  </conditionalFormatting>
  <conditionalFormatting sqref="AG173:AG180">
    <cfRule type="cellIs" dxfId="3" priority="194" operator="equal">
      <formula>"INVALID"</formula>
    </cfRule>
    <cfRule type="cellIs" dxfId="3" priority="193" operator="equal">
      <formula>"INVALID"</formula>
    </cfRule>
    <cfRule type="cellIs" dxfId="3" priority="192" operator="equal">
      <formula>"INVALID"</formula>
    </cfRule>
    <cfRule type="cellIs" dxfId="3" priority="191" operator="equal">
      <formula>"INVALID"</formula>
    </cfRule>
  </conditionalFormatting>
  <conditionalFormatting sqref="AG208:AG214">
    <cfRule type="cellIs" dxfId="3" priority="85" operator="equal">
      <formula>"INVALID"</formula>
    </cfRule>
    <cfRule type="cellIs" dxfId="3" priority="84" operator="equal">
      <formula>"INVALID"</formula>
    </cfRule>
    <cfRule type="cellIs" dxfId="3" priority="83" operator="equal">
      <formula>"INVALID"</formula>
    </cfRule>
    <cfRule type="cellIs" dxfId="3" priority="82" operator="equal">
      <formula>"INVALID"</formula>
    </cfRule>
  </conditionalFormatting>
  <conditionalFormatting sqref="AG215:AG216">
    <cfRule type="cellIs" dxfId="3" priority="90" operator="equal">
      <formula>"INVALID"</formula>
    </cfRule>
    <cfRule type="cellIs" dxfId="3" priority="89" operator="equal">
      <formula>"INVALID"</formula>
    </cfRule>
    <cfRule type="cellIs" dxfId="3" priority="88" operator="equal">
      <formula>"INVALID"</formula>
    </cfRule>
    <cfRule type="cellIs" dxfId="3" priority="87" operator="equal">
      <formula>"INVALID"</formula>
    </cfRule>
  </conditionalFormatting>
  <conditionalFormatting sqref="AG218:AG220">
    <cfRule type="cellIs" dxfId="3" priority="79" operator="equal">
      <formula>"INVALID"</formula>
    </cfRule>
    <cfRule type="cellIs" dxfId="3" priority="78" operator="equal">
      <formula>"INVALID"</formula>
    </cfRule>
    <cfRule type="cellIs" dxfId="3" priority="77" operator="equal">
      <formula>"INVALID"</formula>
    </cfRule>
    <cfRule type="cellIs" dxfId="3" priority="76" operator="equal">
      <formula>"INVALID"</formula>
    </cfRule>
  </conditionalFormatting>
  <conditionalFormatting sqref="AG221:AG227">
    <cfRule type="cellIs" dxfId="3" priority="69" operator="equal">
      <formula>"INVALID"</formula>
    </cfRule>
    <cfRule type="cellIs" dxfId="3" priority="68" operator="equal">
      <formula>"INVALID"</formula>
    </cfRule>
    <cfRule type="cellIs" dxfId="3" priority="67" operator="equal">
      <formula>"INVALID"</formula>
    </cfRule>
    <cfRule type="cellIs" dxfId="3" priority="66" operator="equal">
      <formula>"INVALID"</formula>
    </cfRule>
  </conditionalFormatting>
  <conditionalFormatting sqref="AG229:AG232">
    <cfRule type="cellIs" dxfId="3" priority="74" operator="equal">
      <formula>"INVALID"</formula>
    </cfRule>
    <cfRule type="cellIs" dxfId="3" priority="73" operator="equal">
      <formula>"INVALID"</formula>
    </cfRule>
    <cfRule type="cellIs" dxfId="3" priority="72" operator="equal">
      <formula>"INVALID"</formula>
    </cfRule>
    <cfRule type="cellIs" dxfId="3" priority="71" operator="equal">
      <formula>"INVALID"</formula>
    </cfRule>
  </conditionalFormatting>
  <conditionalFormatting sqref="AG233:AG236">
    <cfRule type="cellIs" dxfId="3" priority="64" operator="equal">
      <formula>"INVALID"</formula>
    </cfRule>
    <cfRule type="cellIs" dxfId="3" priority="63" operator="equal">
      <formula>"INVALID"</formula>
    </cfRule>
    <cfRule type="cellIs" dxfId="3" priority="62" operator="equal">
      <formula>"INVALID"</formula>
    </cfRule>
    <cfRule type="cellIs" dxfId="3" priority="61" operator="equal">
      <formula>"INVALID"</formula>
    </cfRule>
  </conditionalFormatting>
  <conditionalFormatting sqref="AG238:AG243">
    <cfRule type="cellIs" dxfId="3" priority="249" operator="equal">
      <formula>"INVALID"</formula>
    </cfRule>
    <cfRule type="cellIs" dxfId="3" priority="248" operator="equal">
      <formula>"INVALID"</formula>
    </cfRule>
    <cfRule type="cellIs" dxfId="3" priority="247" operator="equal">
      <formula>"INVALID"</formula>
    </cfRule>
  </conditionalFormatting>
  <conditionalFormatting sqref="AG242:AG243">
    <cfRule type="cellIs" dxfId="3" priority="261" operator="equal">
      <formula>"INVALID"</formula>
    </cfRule>
  </conditionalFormatting>
  <conditionalFormatting sqref="AG249:AG255">
    <cfRule type="cellIs" dxfId="3" priority="164" operator="equal">
      <formula>"INVALID"</formula>
    </cfRule>
    <cfRule type="cellIs" dxfId="3" priority="162" operator="equal">
      <formula>"INVALID"</formula>
    </cfRule>
    <cfRule type="cellIs" dxfId="3" priority="161" operator="equal">
      <formula>"INVALID"</formula>
    </cfRule>
    <cfRule type="cellIs" dxfId="3" priority="160" operator="equal">
      <formula>"INVALID"</formula>
    </cfRule>
  </conditionalFormatting>
  <conditionalFormatting sqref="AG253:AG255">
    <cfRule type="cellIs" dxfId="3" priority="163" operator="equal">
      <formula>"INVALID"</formula>
    </cfRule>
  </conditionalFormatting>
  <conditionalFormatting sqref="AG268:AG269">
    <cfRule type="cellIs" dxfId="3" priority="269" operator="equal">
      <formula>"INVALID"</formula>
    </cfRule>
    <cfRule type="cellIs" dxfId="3" priority="270" operator="equal">
      <formula>"INVALID"</formula>
    </cfRule>
    <cfRule type="cellIs" dxfId="3" priority="246" operator="equal">
      <formula>"INVALID"</formula>
    </cfRule>
    <cfRule type="cellIs" dxfId="3" priority="245" operator="equal">
      <formula>"INVALID"</formula>
    </cfRule>
    <cfRule type="cellIs" dxfId="3" priority="242" operator="equal">
      <formula>"INVALID"</formula>
    </cfRule>
    <cfRule type="cellIs" dxfId="3" priority="244" operator="equal">
      <formula>"INVALID"</formula>
    </cfRule>
    <cfRule type="cellIs" dxfId="3" priority="243" operator="equal">
      <formula>"INVALID"</formula>
    </cfRule>
    <cfRule type="cellIs" dxfId="3" priority="241" operator="equal">
      <formula>"INVALID"</formula>
    </cfRule>
    <cfRule type="cellIs" dxfId="3" priority="240" operator="equal">
      <formula>"INVALID"</formula>
    </cfRule>
    <cfRule type="cellIs" dxfId="3" priority="239" operator="equal">
      <formula>"INVALID"</formula>
    </cfRule>
    <cfRule type="cellIs" dxfId="3" priority="238" operator="equal">
      <formula>"INVALID"</formula>
    </cfRule>
    <cfRule type="cellIs" dxfId="3" priority="237" operator="equal">
      <formula>"INVALID"</formula>
    </cfRule>
  </conditionalFormatting>
  <conditionalFormatting sqref="AG271:AG277">
    <cfRule type="cellIs" dxfId="3" priority="235" operator="equal">
      <formula>"INVALID"</formula>
    </cfRule>
    <cfRule type="cellIs" dxfId="3" priority="236" operator="equal">
      <formula>"INVALID"</formula>
    </cfRule>
    <cfRule type="cellIs" dxfId="3" priority="234" operator="equal">
      <formula>"INVALID"</formula>
    </cfRule>
    <cfRule type="cellIs" dxfId="3" priority="233" operator="equal">
      <formula>"INVALID"</formula>
    </cfRule>
    <cfRule type="cellIs" dxfId="3" priority="230" operator="equal">
      <formula>"INVALID"</formula>
    </cfRule>
    <cfRule type="cellIs" dxfId="3" priority="232" operator="equal">
      <formula>"INVALID"</formula>
    </cfRule>
    <cfRule type="cellIs" dxfId="3" priority="231" operator="equal">
      <formula>"INVALID"</formula>
    </cfRule>
    <cfRule type="cellIs" dxfId="3" priority="229" operator="equal">
      <formula>"INVALID"</formula>
    </cfRule>
    <cfRule type="cellIs" dxfId="3" priority="228" operator="equal">
      <formula>"INVALID"</formula>
    </cfRule>
    <cfRule type="cellIs" dxfId="3" priority="227" operator="equal">
      <formula>"INVALID"</formula>
    </cfRule>
    <cfRule type="cellIs" dxfId="3" priority="226" operator="equal">
      <formula>"INVALID"</formula>
    </cfRule>
    <cfRule type="cellIs" dxfId="3" priority="225" operator="equal">
      <formula>"INVALID"</formula>
    </cfRule>
  </conditionalFormatting>
  <conditionalFormatting sqref="AG280:AG283">
    <cfRule type="cellIs" dxfId="3" priority="156" operator="equal">
      <formula>"INVALID"</formula>
    </cfRule>
    <cfRule type="cellIs" dxfId="3" priority="157" operator="equal">
      <formula>"INVALID"</formula>
    </cfRule>
    <cfRule type="cellIs" dxfId="3" priority="155" operator="equal">
      <formula>"INVALID"</formula>
    </cfRule>
    <cfRule type="cellIs" dxfId="3" priority="154" operator="equal">
      <formula>"INVALID"</formula>
    </cfRule>
    <cfRule type="cellIs" dxfId="3" priority="151" operator="equal">
      <formula>"INVALID"</formula>
    </cfRule>
    <cfRule type="cellIs" dxfId="3" priority="153" operator="equal">
      <formula>"INVALID"</formula>
    </cfRule>
    <cfRule type="cellIs" dxfId="3" priority="152" operator="equal">
      <formula>"INVALID"</formula>
    </cfRule>
    <cfRule type="cellIs" dxfId="3" priority="150" operator="equal">
      <formula>"INVALID"</formula>
    </cfRule>
    <cfRule type="cellIs" dxfId="3" priority="149" operator="equal">
      <formula>"INVALID"</formula>
    </cfRule>
    <cfRule type="cellIs" dxfId="3" priority="148" operator="equal">
      <formula>"INVALID"</formula>
    </cfRule>
    <cfRule type="cellIs" dxfId="3" priority="147" operator="equal">
      <formula>"INVALID"</formula>
    </cfRule>
    <cfRule type="cellIs" dxfId="3" priority="146" operator="equal">
      <formula>"INVALID"</formula>
    </cfRule>
  </conditionalFormatting>
  <conditionalFormatting sqref="AG285:AG288">
    <cfRule type="cellIs" dxfId="3" priority="224" operator="equal">
      <formula>"INVALID"</formula>
    </cfRule>
    <cfRule type="cellIs" dxfId="3" priority="223" operator="equal">
      <formula>"INVALID"</formula>
    </cfRule>
    <cfRule type="cellIs" dxfId="3" priority="221" operator="equal">
      <formula>"INVALID"</formula>
    </cfRule>
    <cfRule type="cellIs" dxfId="3" priority="222" operator="equal">
      <formula>"INVALID"</formula>
    </cfRule>
    <cfRule type="cellIs" dxfId="3" priority="220" operator="equal">
      <formula>"INVALID"</formula>
    </cfRule>
    <cfRule type="cellIs" dxfId="3" priority="219" operator="equal">
      <formula>"INVALID"</formula>
    </cfRule>
    <cfRule type="cellIs" dxfId="3" priority="216" operator="equal">
      <formula>"INVALID"</formula>
    </cfRule>
    <cfRule type="cellIs" dxfId="3" priority="218" operator="equal">
      <formula>"INVALID"</formula>
    </cfRule>
    <cfRule type="cellIs" dxfId="3" priority="217" operator="equal">
      <formula>"INVALID"</formula>
    </cfRule>
    <cfRule type="cellIs" dxfId="3" priority="215" operator="equal">
      <formula>"INVALID"</formula>
    </cfRule>
    <cfRule type="cellIs" dxfId="3" priority="214" operator="equal">
      <formula>"INVALID"</formula>
    </cfRule>
    <cfRule type="cellIs" dxfId="3" priority="213" operator="equal">
      <formula>"INVALID"</formula>
    </cfRule>
    <cfRule type="cellIs" dxfId="3" priority="212" operator="equal">
      <formula>"INVALID"</formula>
    </cfRule>
    <cfRule type="cellIs" dxfId="3" priority="211" operator="equal">
      <formula>"INVALID"</formula>
    </cfRule>
  </conditionalFormatting>
  <conditionalFormatting sqref="AG291:AG292">
    <cfRule type="cellIs" dxfId="3" priority="264" operator="equal">
      <formula>"INVALID"</formula>
    </cfRule>
    <cfRule type="cellIs" dxfId="3" priority="263" operator="equal">
      <formula>"INVALID"</formula>
    </cfRule>
    <cfRule type="cellIs" dxfId="3" priority="262" operator="equal">
      <formula>"INVALID"</formula>
    </cfRule>
    <cfRule type="cellIs" dxfId="3" priority="210" operator="equal">
      <formula>"INVALID"</formula>
    </cfRule>
    <cfRule type="cellIs" dxfId="3" priority="209" operator="equal">
      <formula>"INVALID"</formula>
    </cfRule>
    <cfRule type="cellIs" dxfId="3" priority="208" operator="equal">
      <formula>"INVALID"</formula>
    </cfRule>
    <cfRule type="cellIs" dxfId="3" priority="206" operator="equal">
      <formula>"INVALID"</formula>
    </cfRule>
    <cfRule type="cellIs" dxfId="3" priority="207" operator="equal">
      <formula>"INVALID"</formula>
    </cfRule>
    <cfRule type="cellIs" dxfId="3" priority="205" operator="equal">
      <formula>"INVALID"</formula>
    </cfRule>
    <cfRule type="cellIs" dxfId="3" priority="204" operator="equal">
      <formula>"INVALID"</formula>
    </cfRule>
    <cfRule type="cellIs" dxfId="3" priority="201" operator="equal">
      <formula>"INVALID"</formula>
    </cfRule>
    <cfRule type="cellIs" dxfId="3" priority="203" operator="equal">
      <formula>"INVALID"</formula>
    </cfRule>
    <cfRule type="cellIs" dxfId="3" priority="202" operator="equal">
      <formula>"INVALID"</formula>
    </cfRule>
    <cfRule type="cellIs" dxfId="3" priority="200" operator="equal">
      <formula>"INVALID"</formula>
    </cfRule>
    <cfRule type="cellIs" dxfId="3" priority="199" operator="equal">
      <formula>"INVALID"</formula>
    </cfRule>
    <cfRule type="cellIs" dxfId="3" priority="198" operator="equal">
      <formula>"INVALID"</formula>
    </cfRule>
    <cfRule type="cellIs" dxfId="3" priority="197" operator="equal">
      <formula>"INVALID"</formula>
    </cfRule>
    <cfRule type="cellIs" dxfId="3" priority="196" operator="equal">
      <formula>"INVALID"</formula>
    </cfRule>
  </conditionalFormatting>
  <conditionalFormatting sqref="AG295:AG301">
    <cfRule type="cellIs" dxfId="3" priority="177" operator="equal">
      <formula>"INVALID"</formula>
    </cfRule>
    <cfRule type="cellIs" dxfId="3" priority="176" operator="equal">
      <formula>"INVALID"</formula>
    </cfRule>
    <cfRule type="cellIs" dxfId="3" priority="175" operator="equal">
      <formula>"INVALID"</formula>
    </cfRule>
    <cfRule type="cellIs" dxfId="3" priority="174" operator="equal">
      <formula>"INVALID"</formula>
    </cfRule>
  </conditionalFormatting>
  <conditionalFormatting sqref="AG302:AG305">
    <cfRule type="cellIs" dxfId="3" priority="252" operator="equal">
      <formula>"INVALID"</formula>
    </cfRule>
    <cfRule type="cellIs" dxfId="3" priority="251" operator="equal">
      <formula>"INVALID"</formula>
    </cfRule>
    <cfRule type="cellIs" dxfId="3" priority="250" operator="equal">
      <formula>"INVALID"</formula>
    </cfRule>
  </conditionalFormatting>
  <conditionalFormatting sqref="AH10:AH14">
    <cfRule type="cellIs" dxfId="3" priority="142" operator="equal">
      <formula>"INVALID"</formula>
    </cfRule>
  </conditionalFormatting>
  <conditionalFormatting sqref="AH20:AH23">
    <cfRule type="cellIs" dxfId="3" priority="139" operator="equal">
      <formula>"INVALID"</formula>
    </cfRule>
  </conditionalFormatting>
  <conditionalFormatting sqref="AH25:AH34">
    <cfRule type="cellIs" dxfId="3" priority="132" operator="equal">
      <formula>"INVALID"</formula>
    </cfRule>
  </conditionalFormatting>
  <conditionalFormatting sqref="AH37:AH47">
    <cfRule type="cellIs" dxfId="3" priority="126" operator="equal">
      <formula>"INVALID"</formula>
    </cfRule>
  </conditionalFormatting>
  <conditionalFormatting sqref="AH55:AH56">
    <cfRule type="cellIs" dxfId="3" priority="274" operator="equal">
      <formula>"INVALID"</formula>
    </cfRule>
  </conditionalFormatting>
  <conditionalFormatting sqref="AH59:AH74">
    <cfRule type="cellIs" dxfId="3" priority="46" operator="equal">
      <formula>"INVALID"</formula>
    </cfRule>
  </conditionalFormatting>
  <conditionalFormatting sqref="AH75:AH76">
    <cfRule type="cellIs" dxfId="3" priority="40" operator="equal">
      <formula>"INVALID"</formula>
    </cfRule>
  </conditionalFormatting>
  <conditionalFormatting sqref="AH77:AH80">
    <cfRule type="cellIs" dxfId="3" priority="35" operator="equal">
      <formula>"INVALID"</formula>
    </cfRule>
  </conditionalFormatting>
  <conditionalFormatting sqref="AH81:AH82">
    <cfRule type="cellIs" dxfId="3" priority="30" operator="equal">
      <formula>"INVALID"</formula>
    </cfRule>
  </conditionalFormatting>
  <conditionalFormatting sqref="AH85:AH99">
    <cfRule type="cellIs" dxfId="3" priority="109" operator="equal">
      <formula>"INVALID"</formula>
    </cfRule>
  </conditionalFormatting>
  <conditionalFormatting sqref="AH100:AH105">
    <cfRule type="cellIs" dxfId="3" priority="55" operator="equal">
      <formula>"INVALID"</formula>
    </cfRule>
  </conditionalFormatting>
  <conditionalFormatting sqref="AH107:AH108">
    <cfRule type="cellIs" dxfId="3" priority="20" operator="equal">
      <formula>"INVALID"</formula>
    </cfRule>
  </conditionalFormatting>
  <conditionalFormatting sqref="AH111:AH121">
    <cfRule type="cellIs" dxfId="3" priority="105" operator="equal">
      <formula>"INVALID"</formula>
    </cfRule>
  </conditionalFormatting>
  <conditionalFormatting sqref="AH128:AH139">
    <cfRule type="cellIs" dxfId="3" priority="101" operator="equal">
      <formula>"INVALID"</formula>
    </cfRule>
  </conditionalFormatting>
  <conditionalFormatting sqref="AH218:AH221">
    <cfRule type="cellIs" dxfId="3" priority="80" operator="equal">
      <formula>"INVALID"</formula>
    </cfRule>
  </conditionalFormatting>
  <conditionalFormatting sqref="AH222:AH227">
    <cfRule type="cellIs" dxfId="3" priority="70" operator="equal">
      <formula>"INVALID"</formula>
    </cfRule>
  </conditionalFormatting>
  <conditionalFormatting sqref="AH285:AH288">
    <cfRule type="cellIs" dxfId="3" priority="282" operator="equal">
      <formula>"INVALID"</formula>
    </cfRule>
  </conditionalFormatting>
  <conditionalFormatting sqref="AH291:AH292">
    <cfRule type="cellIs" dxfId="3" priority="140" operator="equal">
      <formula>"INVALID"</formula>
    </cfRule>
  </conditionalFormatting>
  <conditionalFormatting sqref="AH296:AH301">
    <cfRule type="cellIs" dxfId="3" priority="178" operator="equal">
      <formula>"INVALID"</formula>
    </cfRule>
  </conditionalFormatting>
  <conditionalFormatting sqref="AI10:AI11">
    <cfRule type="cellIs" dxfId="3" priority="1" operator="equal">
      <formula>"INVALID"</formula>
    </cfRule>
  </conditionalFormatting>
  <conditionalFormatting sqref="AI16:AI17">
    <cfRule type="cellIs" dxfId="3" priority="2" operator="equal">
      <formula>"INVALID"</formula>
    </cfRule>
  </conditionalFormatting>
  <conditionalFormatting sqref="AI25:AI33">
    <cfRule type="cellIs" dxfId="3" priority="136" operator="equal">
      <formula>"INVALID"</formula>
    </cfRule>
  </conditionalFormatting>
  <conditionalFormatting sqref="AI34:AI35">
    <cfRule type="cellIs" dxfId="3" priority="135" operator="equal">
      <formula>"INVALID"</formula>
    </cfRule>
  </conditionalFormatting>
  <conditionalFormatting sqref="AI37:AI45">
    <cfRule type="cellIs" dxfId="3" priority="130" operator="equal">
      <formula>"INVALID"</formula>
    </cfRule>
  </conditionalFormatting>
  <conditionalFormatting sqref="AI46:AI47">
    <cfRule type="cellIs" dxfId="3" priority="129" operator="equal">
      <formula>"INVALID"</formula>
    </cfRule>
  </conditionalFormatting>
  <conditionalFormatting sqref="AI51:AI57">
    <cfRule type="cellIs" dxfId="3" priority="4" operator="equal">
      <formula>"INVALID"</formula>
    </cfRule>
  </conditionalFormatting>
  <conditionalFormatting sqref="AI59:AI67">
    <cfRule type="cellIs" dxfId="3" priority="50" operator="equal">
      <formula>"INVALID"</formula>
    </cfRule>
  </conditionalFormatting>
  <conditionalFormatting sqref="AI84:AI92">
    <cfRule type="cellIs" dxfId="3" priority="120" operator="equal">
      <formula>"INVALID"</formula>
    </cfRule>
  </conditionalFormatting>
  <conditionalFormatting sqref="AI107:AI108">
    <cfRule type="cellIs" dxfId="3" priority="5" operator="equal">
      <formula>"INVALID"</formula>
    </cfRule>
  </conditionalFormatting>
  <conditionalFormatting sqref="AI110:AI118">
    <cfRule type="cellIs" dxfId="3" priority="108" operator="equal">
      <formula>"INVALID"</formula>
    </cfRule>
  </conditionalFormatting>
  <conditionalFormatting sqref="AI119:AI120">
    <cfRule type="cellIs" dxfId="3" priority="107" operator="equal">
      <formula>"INVALID"</formula>
    </cfRule>
  </conditionalFormatting>
  <conditionalFormatting sqref="AI127:AI135">
    <cfRule type="cellIs" dxfId="3" priority="104" operator="equal">
      <formula>"INVALID"</formula>
    </cfRule>
  </conditionalFormatting>
  <conditionalFormatting sqref="AI136:AI137">
    <cfRule type="cellIs" dxfId="3" priority="103" operator="equal">
      <formula>"INVALID"</formula>
    </cfRule>
  </conditionalFormatting>
  <conditionalFormatting sqref="AI148:AI149">
    <cfRule type="cellIs" dxfId="3" priority="96" operator="equal">
      <formula>"INVALID"</formula>
    </cfRule>
  </conditionalFormatting>
  <conditionalFormatting sqref="AI218:AI227">
    <cfRule type="cellIs" dxfId="3" priority="6" operator="equal">
      <formula>"INVALID"</formula>
    </cfRule>
  </conditionalFormatting>
  <conditionalFormatting sqref="AI238:AI245">
    <cfRule type="cellIs" dxfId="3" priority="7" operator="equal">
      <formula>"INVALID"</formula>
    </cfRule>
  </conditionalFormatting>
  <conditionalFormatting sqref="AI247:AI248">
    <cfRule type="cellIs" dxfId="3" priority="173" operator="equal">
      <formula>"INVALID"</formula>
    </cfRule>
  </conditionalFormatting>
  <conditionalFormatting sqref="AI249:AI252">
    <cfRule type="cellIs" dxfId="3" priority="166" operator="equal">
      <formula>"INVALID"</formula>
    </cfRule>
  </conditionalFormatting>
  <conditionalFormatting sqref="AI253:AI254">
    <cfRule type="cellIs" dxfId="3" priority="165" operator="equal">
      <formula>"INVALID"</formula>
    </cfRule>
  </conditionalFormatting>
  <conditionalFormatting sqref="AI268:AI269">
    <cfRule type="cellIs" dxfId="3" priority="280" operator="equal">
      <formula>"INVALID"</formula>
    </cfRule>
    <cfRule type="cellIs" dxfId="3" priority="279" operator="equal">
      <formula>"INVALID"</formula>
    </cfRule>
    <cfRule type="cellIs" dxfId="3" priority="278" operator="equal">
      <formula>"INVALID"</formula>
    </cfRule>
  </conditionalFormatting>
  <conditionalFormatting sqref="AI285:AI288">
    <cfRule type="cellIs" dxfId="3" priority="24" operator="equal">
      <formula>"INVALID"</formula>
    </cfRule>
  </conditionalFormatting>
  <conditionalFormatting sqref="AI290:AI293">
    <cfRule type="cellIs" dxfId="3" priority="23" operator="equal">
      <formula>"INVALID"</formula>
    </cfRule>
  </conditionalFormatting>
  <conditionalFormatting sqref="AI295:AI305">
    <cfRule type="cellIs" dxfId="3" priority="25" operator="equal">
      <formula>"INVALID"</formula>
    </cfRule>
  </conditionalFormatting>
  <conditionalFormatting sqref="AJ10:AJ18">
    <cfRule type="cellIs" dxfId="3" priority="2410" operator="equal">
      <formula>FALSE</formula>
    </cfRule>
    <cfRule type="cellIs" dxfId="3" priority="2404" operator="equal">
      <formula>"INVALID"</formula>
    </cfRule>
  </conditionalFormatting>
  <conditionalFormatting sqref="AJ25:AJ33">
    <cfRule type="cellIs" dxfId="3" priority="1739" operator="equal">
      <formula>FALSE</formula>
    </cfRule>
    <cfRule type="cellIs" dxfId="3" priority="1733" operator="equal">
      <formula>"INVALID"</formula>
    </cfRule>
  </conditionalFormatting>
  <conditionalFormatting sqref="AJ34:AJ35">
    <cfRule type="cellIs" dxfId="3" priority="1718" operator="equal">
      <formula>FALSE</formula>
    </cfRule>
    <cfRule type="cellIs" dxfId="3" priority="1712" operator="equal">
      <formula>"INVALID"</formula>
    </cfRule>
  </conditionalFormatting>
  <conditionalFormatting sqref="AJ37:AJ45">
    <cfRule type="cellIs" dxfId="3" priority="1678" operator="equal">
      <formula>FALSE</formula>
    </cfRule>
    <cfRule type="cellIs" dxfId="3" priority="1672" operator="equal">
      <formula>"INVALID"</formula>
    </cfRule>
  </conditionalFormatting>
  <conditionalFormatting sqref="AJ46:AJ47">
    <cfRule type="cellIs" dxfId="3" priority="1657" operator="equal">
      <formula>FALSE</formula>
    </cfRule>
    <cfRule type="cellIs" dxfId="3" priority="1651" operator="equal">
      <formula>"INVALID"</formula>
    </cfRule>
  </conditionalFormatting>
  <conditionalFormatting sqref="AJ56:AJ57">
    <cfRule type="cellIs" dxfId="3" priority="2476" operator="equal">
      <formula>"INVALID"</formula>
    </cfRule>
  </conditionalFormatting>
  <conditionalFormatting sqref="AJ59:AJ67">
    <cfRule type="cellIs" dxfId="3" priority="728" operator="equal">
      <formula>FALSE</formula>
    </cfRule>
    <cfRule type="cellIs" dxfId="3" priority="722" operator="equal">
      <formula>"INVALID"</formula>
    </cfRule>
  </conditionalFormatting>
  <conditionalFormatting sqref="AJ84:AJ92">
    <cfRule type="cellIs" dxfId="3" priority="1578" operator="equal">
      <formula>FALSE</formula>
    </cfRule>
    <cfRule type="cellIs" dxfId="3" priority="1572" operator="equal">
      <formula>"INVALID"</formula>
    </cfRule>
  </conditionalFormatting>
  <conditionalFormatting sqref="AJ110:AJ118">
    <cfRule type="cellIs" dxfId="3" priority="1477" operator="equal">
      <formula>FALSE</formula>
    </cfRule>
    <cfRule type="cellIs" dxfId="3" priority="1471" operator="equal">
      <formula>"INVALID"</formula>
    </cfRule>
  </conditionalFormatting>
  <conditionalFormatting sqref="AJ119:AJ120">
    <cfRule type="cellIs" dxfId="3" priority="1456" operator="equal">
      <formula>FALSE</formula>
    </cfRule>
    <cfRule type="cellIs" dxfId="3" priority="1450" operator="equal">
      <formula>"INVALID"</formula>
    </cfRule>
  </conditionalFormatting>
  <conditionalFormatting sqref="AJ121:AJ125">
    <cfRule type="cellIs" dxfId="3" priority="1278" operator="equal">
      <formula>FALSE</formula>
    </cfRule>
    <cfRule type="cellIs" dxfId="3" priority="1272" operator="equal">
      <formula>"INVALID"</formula>
    </cfRule>
  </conditionalFormatting>
  <conditionalFormatting sqref="AJ127:AJ135">
    <cfRule type="cellIs" dxfId="3" priority="1417" operator="equal">
      <formula>FALSE</formula>
    </cfRule>
    <cfRule type="cellIs" dxfId="3" priority="1411" operator="equal">
      <formula>"INVALID"</formula>
    </cfRule>
  </conditionalFormatting>
  <conditionalFormatting sqref="AJ136:AJ137">
    <cfRule type="cellIs" dxfId="3" priority="1396" operator="equal">
      <formula>FALSE</formula>
    </cfRule>
    <cfRule type="cellIs" dxfId="3" priority="1390" operator="equal">
      <formula>"INVALID"</formula>
    </cfRule>
  </conditionalFormatting>
  <conditionalFormatting sqref="AJ139:AJ147">
    <cfRule type="cellIs" dxfId="3" priority="1238" operator="equal">
      <formula>FALSE</formula>
    </cfRule>
    <cfRule type="cellIs" dxfId="3" priority="1232" operator="equal">
      <formula>"INVALID"</formula>
    </cfRule>
  </conditionalFormatting>
  <conditionalFormatting sqref="AJ148:AJ149">
    <cfRule type="cellIs" dxfId="3" priority="1217" operator="equal">
      <formula>FALSE</formula>
    </cfRule>
    <cfRule type="cellIs" dxfId="3" priority="1211" operator="equal">
      <formula>"INVALID"</formula>
    </cfRule>
  </conditionalFormatting>
  <conditionalFormatting sqref="AJ151:AJ155">
    <cfRule type="cellIs" dxfId="3" priority="1595" operator="equal">
      <formula>FALSE</formula>
    </cfRule>
  </conditionalFormatting>
  <conditionalFormatting sqref="AJ173:AJ180">
    <cfRule type="cellIs" dxfId="3" priority="2159" operator="equal">
      <formula>FALSE</formula>
    </cfRule>
    <cfRule type="cellIs" dxfId="3" priority="2153" operator="equal">
      <formula>"INVALID"</formula>
    </cfRule>
  </conditionalFormatting>
  <conditionalFormatting sqref="AJ189:AJ195">
    <cfRule type="cellIs" dxfId="3" priority="1889" operator="equal">
      <formula>FALSE</formula>
    </cfRule>
    <cfRule type="cellIs" dxfId="3" priority="1883" operator="equal">
      <formula>"INVALID"</formula>
    </cfRule>
  </conditionalFormatting>
  <conditionalFormatting sqref="AJ196:AJ197">
    <cfRule type="cellIs" dxfId="3" priority="2452" operator="equal">
      <formula>"INVALID"</formula>
    </cfRule>
  </conditionalFormatting>
  <conditionalFormatting sqref="AJ206:AJ207">
    <cfRule type="cellIs" dxfId="3" priority="1869" operator="equal">
      <formula>FALSE</formula>
    </cfRule>
    <cfRule type="cellIs" dxfId="3" priority="1863" operator="equal">
      <formula>"INVALID"</formula>
    </cfRule>
  </conditionalFormatting>
  <conditionalFormatting sqref="AJ208:AJ214">
    <cfRule type="cellIs" dxfId="3" priority="1165" operator="equal">
      <formula>FALSE</formula>
    </cfRule>
    <cfRule type="cellIs" dxfId="3" priority="1159" operator="equal">
      <formula>"INVALID"</formula>
    </cfRule>
  </conditionalFormatting>
  <conditionalFormatting sqref="AJ215:AJ216">
    <cfRule type="cellIs" dxfId="3" priority="1193" operator="equal">
      <formula>FALSE</formula>
    </cfRule>
    <cfRule type="cellIs" dxfId="3" priority="1187" operator="equal">
      <formula>"INVALID"</formula>
    </cfRule>
  </conditionalFormatting>
  <conditionalFormatting sqref="AJ218:AJ220">
    <cfRule type="cellIs" dxfId="3" priority="1129" operator="equal">
      <formula>FALSE</formula>
    </cfRule>
    <cfRule type="cellIs" dxfId="3" priority="1123" operator="equal">
      <formula>"INVALID"</formula>
    </cfRule>
  </conditionalFormatting>
  <conditionalFormatting sqref="AJ219:AJ220">
    <cfRule type="cellIs" dxfId="3" priority="1105" operator="equal">
      <formula>FALSE</formula>
    </cfRule>
    <cfRule type="cellIs" dxfId="3" priority="1099" operator="equal">
      <formula>"INVALID"</formula>
    </cfRule>
  </conditionalFormatting>
  <conditionalFormatting sqref="AJ221:AJ227">
    <cfRule type="cellIs" dxfId="3" priority="1050" operator="equal">
      <formula>FALSE</formula>
    </cfRule>
    <cfRule type="cellIs" dxfId="3" priority="1044" operator="equal">
      <formula>"INVALID"</formula>
    </cfRule>
  </conditionalFormatting>
  <conditionalFormatting sqref="AJ229:AJ232">
    <cfRule type="cellIs" dxfId="3" priority="1081" operator="equal">
      <formula>FALSE</formula>
    </cfRule>
    <cfRule type="cellIs" dxfId="3" priority="1075" operator="equal">
      <formula>"INVALID"</formula>
    </cfRule>
  </conditionalFormatting>
  <conditionalFormatting sqref="AJ233:AJ236">
    <cfRule type="cellIs" dxfId="3" priority="1019" operator="equal">
      <formula>FALSE</formula>
    </cfRule>
    <cfRule type="cellIs" dxfId="3" priority="1013" operator="equal">
      <formula>"INVALID"</formula>
    </cfRule>
  </conditionalFormatting>
  <conditionalFormatting sqref="AJ242:AJ243">
    <cfRule type="cellIs" dxfId="3" priority="2277" operator="equal">
      <formula>FALSE</formula>
    </cfRule>
    <cfRule type="cellIs" dxfId="3" priority="2271" operator="equal">
      <formula>"INVALID"</formula>
    </cfRule>
  </conditionalFormatting>
  <conditionalFormatting sqref="AJ249:AJ252">
    <cfRule type="cellIs" dxfId="3" priority="1976" operator="equal">
      <formula>FALSE</formula>
    </cfRule>
    <cfRule type="cellIs" dxfId="3" priority="1970" operator="equal">
      <formula>"INVALID"</formula>
    </cfRule>
  </conditionalFormatting>
  <conditionalFormatting sqref="AJ253:AJ254">
    <cfRule type="cellIs" dxfId="3" priority="1949" operator="equal">
      <formula>FALSE</formula>
    </cfRule>
    <cfRule type="cellIs" dxfId="3" priority="1943" operator="equal">
      <formula>"INVALID"</formula>
    </cfRule>
  </conditionalFormatting>
  <conditionalFormatting sqref="AJ268:AJ269">
    <cfRule type="cellIs" dxfId="3" priority="2444" operator="equal">
      <formula>"INVALID"</formula>
    </cfRule>
  </conditionalFormatting>
  <conditionalFormatting sqref="AJ290:AJ293">
    <cfRule type="cellIs" dxfId="3" priority="2327" operator="equal">
      <formula>FALSE</formula>
    </cfRule>
    <cfRule type="cellIs" dxfId="3" priority="2321" operator="equal">
      <formula>"INVALID"</formula>
    </cfRule>
  </conditionalFormatting>
  <conditionalFormatting sqref="AJ295:AJ301">
    <cfRule type="cellIs" dxfId="3" priority="2061" operator="equal">
      <formula>FALSE</formula>
    </cfRule>
    <cfRule type="cellIs" dxfId="3" priority="2055" operator="equal">
      <formula>"INVALID"</formula>
    </cfRule>
  </conditionalFormatting>
  <conditionalFormatting sqref="AK10:AK18">
    <cfRule type="cellIs" dxfId="3" priority="2409" operator="equal">
      <formula>FALSE</formula>
    </cfRule>
    <cfRule type="cellIs" dxfId="3" priority="2403" operator="equal">
      <formula>"INVALID"</formula>
    </cfRule>
    <cfRule type="cellIs" dxfId="3" priority="2401" operator="equal">
      <formula>"INVALID"</formula>
    </cfRule>
  </conditionalFormatting>
  <conditionalFormatting sqref="AK25:AK33">
    <cfRule type="cellIs" dxfId="3" priority="1738" operator="equal">
      <formula>FALSE</formula>
    </cfRule>
    <cfRule type="cellIs" dxfId="3" priority="1732" operator="equal">
      <formula>"INVALID"</formula>
    </cfRule>
    <cfRule type="cellIs" dxfId="3" priority="1730" operator="equal">
      <formula>"INVALID"</formula>
    </cfRule>
  </conditionalFormatting>
  <conditionalFormatting sqref="AK34:AK35">
    <cfRule type="cellIs" dxfId="3" priority="1717" operator="equal">
      <formula>FALSE</formula>
    </cfRule>
    <cfRule type="cellIs" dxfId="3" priority="1711" operator="equal">
      <formula>"INVALID"</formula>
    </cfRule>
    <cfRule type="cellIs" dxfId="3" priority="1709" operator="equal">
      <formula>"INVALID"</formula>
    </cfRule>
  </conditionalFormatting>
  <conditionalFormatting sqref="AK37:AK45">
    <cfRule type="cellIs" dxfId="3" priority="1677" operator="equal">
      <formula>FALSE</formula>
    </cfRule>
    <cfRule type="cellIs" dxfId="3" priority="1671" operator="equal">
      <formula>"INVALID"</formula>
    </cfRule>
    <cfRule type="cellIs" dxfId="3" priority="1669" operator="equal">
      <formula>"INVALID"</formula>
    </cfRule>
  </conditionalFormatting>
  <conditionalFormatting sqref="AK46:AK47">
    <cfRule type="cellIs" dxfId="3" priority="1656" operator="equal">
      <formula>FALSE</formula>
    </cfRule>
    <cfRule type="cellIs" dxfId="3" priority="1650" operator="equal">
      <formula>"INVALID"</formula>
    </cfRule>
    <cfRule type="cellIs" dxfId="3" priority="1648" operator="equal">
      <formula>"INVALID"</formula>
    </cfRule>
  </conditionalFormatting>
  <conditionalFormatting sqref="AK56:AK57">
    <cfRule type="cellIs" dxfId="3" priority="2475" operator="equal">
      <formula>"INVALID"</formula>
    </cfRule>
    <cfRule type="cellIs" dxfId="3" priority="2473" operator="equal">
      <formula>"INVALID"</formula>
    </cfRule>
  </conditionalFormatting>
  <conditionalFormatting sqref="AK59:AK67">
    <cfRule type="cellIs" dxfId="3" priority="727" operator="equal">
      <formula>FALSE</formula>
    </cfRule>
    <cfRule type="cellIs" dxfId="3" priority="721" operator="equal">
      <formula>"INVALID"</formula>
    </cfRule>
    <cfRule type="cellIs" dxfId="3" priority="719" operator="equal">
      <formula>"INVALID"</formula>
    </cfRule>
  </conditionalFormatting>
  <conditionalFormatting sqref="AK84:AK92">
    <cfRule type="cellIs" dxfId="3" priority="1577" operator="equal">
      <formula>FALSE</formula>
    </cfRule>
    <cfRule type="cellIs" dxfId="3" priority="1571" operator="equal">
      <formula>"INVALID"</formula>
    </cfRule>
    <cfRule type="cellIs" dxfId="3" priority="1569" operator="equal">
      <formula>"INVALID"</formula>
    </cfRule>
  </conditionalFormatting>
  <conditionalFormatting sqref="AK110:AK118">
    <cfRule type="cellIs" dxfId="3" priority="1476" operator="equal">
      <formula>FALSE</formula>
    </cfRule>
    <cfRule type="cellIs" dxfId="3" priority="1470" operator="equal">
      <formula>"INVALID"</formula>
    </cfRule>
    <cfRule type="cellIs" dxfId="3" priority="1468" operator="equal">
      <formula>"INVALID"</formula>
    </cfRule>
  </conditionalFormatting>
  <conditionalFormatting sqref="AK119:AK120">
    <cfRule type="cellIs" dxfId="3" priority="1455" operator="equal">
      <formula>FALSE</formula>
    </cfRule>
    <cfRule type="cellIs" dxfId="3" priority="1449" operator="equal">
      <formula>"INVALID"</formula>
    </cfRule>
    <cfRule type="cellIs" dxfId="3" priority="1447" operator="equal">
      <formula>"INVALID"</formula>
    </cfRule>
  </conditionalFormatting>
  <conditionalFormatting sqref="AK121:AK125">
    <cfRule type="cellIs" dxfId="3" priority="1277" operator="equal">
      <formula>FALSE</formula>
    </cfRule>
    <cfRule type="cellIs" dxfId="3" priority="1271" operator="equal">
      <formula>"INVALID"</formula>
    </cfRule>
    <cfRule type="cellIs" dxfId="3" priority="1269" operator="equal">
      <formula>"INVALID"</formula>
    </cfRule>
  </conditionalFormatting>
  <conditionalFormatting sqref="AK127:AK135">
    <cfRule type="cellIs" dxfId="3" priority="1416" operator="equal">
      <formula>FALSE</formula>
    </cfRule>
    <cfRule type="cellIs" dxfId="3" priority="1410" operator="equal">
      <formula>"INVALID"</formula>
    </cfRule>
    <cfRule type="cellIs" dxfId="3" priority="1408" operator="equal">
      <formula>"INVALID"</formula>
    </cfRule>
  </conditionalFormatting>
  <conditionalFormatting sqref="AK136:AK137">
    <cfRule type="cellIs" dxfId="3" priority="1395" operator="equal">
      <formula>FALSE</formula>
    </cfRule>
    <cfRule type="cellIs" dxfId="3" priority="1389" operator="equal">
      <formula>"INVALID"</formula>
    </cfRule>
    <cfRule type="cellIs" dxfId="3" priority="1387" operator="equal">
      <formula>"INVALID"</formula>
    </cfRule>
  </conditionalFormatting>
  <conditionalFormatting sqref="AK139:AK147">
    <cfRule type="cellIs" dxfId="3" priority="1237" operator="equal">
      <formula>FALSE</formula>
    </cfRule>
    <cfRule type="cellIs" dxfId="3" priority="1231" operator="equal">
      <formula>"INVALID"</formula>
    </cfRule>
    <cfRule type="cellIs" dxfId="3" priority="1229" operator="equal">
      <formula>"INVALID"</formula>
    </cfRule>
  </conditionalFormatting>
  <conditionalFormatting sqref="AK148:AK149">
    <cfRule type="cellIs" dxfId="3" priority="1216" operator="equal">
      <formula>FALSE</formula>
    </cfRule>
    <cfRule type="cellIs" dxfId="3" priority="1210" operator="equal">
      <formula>"INVALID"</formula>
    </cfRule>
    <cfRule type="cellIs" dxfId="3" priority="1208" operator="equal">
      <formula>"INVALID"</formula>
    </cfRule>
  </conditionalFormatting>
  <conditionalFormatting sqref="AK151:AK155">
    <cfRule type="cellIs" dxfId="3" priority="1594" operator="equal">
      <formula>FALSE</formula>
    </cfRule>
  </conditionalFormatting>
  <conditionalFormatting sqref="AK173:AK180">
    <cfRule type="cellIs" dxfId="3" priority="2158" operator="equal">
      <formula>FALSE</formula>
    </cfRule>
    <cfRule type="cellIs" dxfId="3" priority="2152" operator="equal">
      <formula>"INVALID"</formula>
    </cfRule>
    <cfRule type="cellIs" dxfId="3" priority="2150" operator="equal">
      <formula>"INVALID"</formula>
    </cfRule>
  </conditionalFormatting>
  <conditionalFormatting sqref="AK189:AK195">
    <cfRule type="cellIs" dxfId="3" priority="1888" operator="equal">
      <formula>FALSE</formula>
    </cfRule>
    <cfRule type="cellIs" dxfId="3" priority="1882" operator="equal">
      <formula>"INVALID"</formula>
    </cfRule>
    <cfRule type="cellIs" dxfId="3" priority="1880" operator="equal">
      <formula>"INVALID"</formula>
    </cfRule>
  </conditionalFormatting>
  <conditionalFormatting sqref="AK196:AK197">
    <cfRule type="cellIs" dxfId="3" priority="2451" operator="equal">
      <formula>"INVALID"</formula>
    </cfRule>
    <cfRule type="cellIs" dxfId="3" priority="2449" operator="equal">
      <formula>"INVALID"</formula>
    </cfRule>
  </conditionalFormatting>
  <conditionalFormatting sqref="AK206:AK207">
    <cfRule type="cellIs" dxfId="3" priority="1868" operator="equal">
      <formula>FALSE</formula>
    </cfRule>
    <cfRule type="cellIs" dxfId="3" priority="1862" operator="equal">
      <formula>"INVALID"</formula>
    </cfRule>
    <cfRule type="cellIs" dxfId="3" priority="1860" operator="equal">
      <formula>"INVALID"</formula>
    </cfRule>
  </conditionalFormatting>
  <conditionalFormatting sqref="AK208:AK214">
    <cfRule type="cellIs" dxfId="3" priority="1164" operator="equal">
      <formula>FALSE</formula>
    </cfRule>
    <cfRule type="cellIs" dxfId="3" priority="1158" operator="equal">
      <formula>"INVALID"</formula>
    </cfRule>
    <cfRule type="cellIs" dxfId="3" priority="1156" operator="equal">
      <formula>"INVALID"</formula>
    </cfRule>
  </conditionalFormatting>
  <conditionalFormatting sqref="AK215:AK216">
    <cfRule type="cellIs" dxfId="3" priority="1192" operator="equal">
      <formula>FALSE</formula>
    </cfRule>
    <cfRule type="cellIs" dxfId="3" priority="1186" operator="equal">
      <formula>"INVALID"</formula>
    </cfRule>
    <cfRule type="cellIs" dxfId="3" priority="1184" operator="equal">
      <formula>"INVALID"</formula>
    </cfRule>
  </conditionalFormatting>
  <conditionalFormatting sqref="AK218:AK220">
    <cfRule type="cellIs" dxfId="3" priority="1128" operator="equal">
      <formula>FALSE</formula>
    </cfRule>
    <cfRule type="cellIs" dxfId="3" priority="1122" operator="equal">
      <formula>"INVALID"</formula>
    </cfRule>
    <cfRule type="cellIs" dxfId="3" priority="1120" operator="equal">
      <formula>"INVALID"</formula>
    </cfRule>
  </conditionalFormatting>
  <conditionalFormatting sqref="AK219:AK220">
    <cfRule type="cellIs" dxfId="3" priority="1104" operator="equal">
      <formula>FALSE</formula>
    </cfRule>
    <cfRule type="cellIs" dxfId="3" priority="1098" operator="equal">
      <formula>"INVALID"</formula>
    </cfRule>
    <cfRule type="cellIs" dxfId="3" priority="1096" operator="equal">
      <formula>"INVALID"</formula>
    </cfRule>
  </conditionalFormatting>
  <conditionalFormatting sqref="AK221:AK227">
    <cfRule type="cellIs" dxfId="3" priority="1049" operator="equal">
      <formula>FALSE</formula>
    </cfRule>
    <cfRule type="cellIs" dxfId="3" priority="1043" operator="equal">
      <formula>"INVALID"</formula>
    </cfRule>
    <cfRule type="cellIs" dxfId="3" priority="1041" operator="equal">
      <formula>"INVALID"</formula>
    </cfRule>
  </conditionalFormatting>
  <conditionalFormatting sqref="AK229:AK232">
    <cfRule type="cellIs" dxfId="3" priority="1080" operator="equal">
      <formula>FALSE</formula>
    </cfRule>
    <cfRule type="cellIs" dxfId="3" priority="1074" operator="equal">
      <formula>"INVALID"</formula>
    </cfRule>
    <cfRule type="cellIs" dxfId="3" priority="1072" operator="equal">
      <formula>"INVALID"</formula>
    </cfRule>
  </conditionalFormatting>
  <conditionalFormatting sqref="AK233:AK236">
    <cfRule type="cellIs" dxfId="3" priority="1018" operator="equal">
      <formula>FALSE</formula>
    </cfRule>
    <cfRule type="cellIs" dxfId="3" priority="1012" operator="equal">
      <formula>"INVALID"</formula>
    </cfRule>
    <cfRule type="cellIs" dxfId="3" priority="1010" operator="equal">
      <formula>"INVALID"</formula>
    </cfRule>
  </conditionalFormatting>
  <conditionalFormatting sqref="AK242:AK243">
    <cfRule type="cellIs" dxfId="3" priority="2276" operator="equal">
      <formula>FALSE</formula>
    </cfRule>
    <cfRule type="cellIs" dxfId="3" priority="2270" operator="equal">
      <formula>"INVALID"</formula>
    </cfRule>
    <cfRule type="cellIs" dxfId="3" priority="2268" operator="equal">
      <formula>"INVALID"</formula>
    </cfRule>
  </conditionalFormatting>
  <conditionalFormatting sqref="AK249:AK252">
    <cfRule type="cellIs" dxfId="3" priority="1975" operator="equal">
      <formula>FALSE</formula>
    </cfRule>
    <cfRule type="cellIs" dxfId="3" priority="1969" operator="equal">
      <formula>"INVALID"</formula>
    </cfRule>
    <cfRule type="cellIs" dxfId="3" priority="1967" operator="equal">
      <formula>"INVALID"</formula>
    </cfRule>
  </conditionalFormatting>
  <conditionalFormatting sqref="AK253:AK254">
    <cfRule type="cellIs" dxfId="3" priority="1948" operator="equal">
      <formula>FALSE</formula>
    </cfRule>
    <cfRule type="cellIs" dxfId="3" priority="1942" operator="equal">
      <formula>"INVALID"</formula>
    </cfRule>
    <cfRule type="cellIs" dxfId="3" priority="1940" operator="equal">
      <formula>"INVALID"</formula>
    </cfRule>
  </conditionalFormatting>
  <conditionalFormatting sqref="AK268:AK269">
    <cfRule type="cellIs" dxfId="3" priority="2443" operator="equal">
      <formula>"INVALID"</formula>
    </cfRule>
    <cfRule type="cellIs" dxfId="3" priority="2441" operator="equal">
      <formula>"INVALID"</formula>
    </cfRule>
  </conditionalFormatting>
  <conditionalFormatting sqref="AK290:AK293">
    <cfRule type="cellIs" dxfId="3" priority="2326" operator="equal">
      <formula>FALSE</formula>
    </cfRule>
    <cfRule type="cellIs" dxfId="3" priority="2320" operator="equal">
      <formula>"INVALID"</formula>
    </cfRule>
    <cfRule type="cellIs" dxfId="3" priority="2318" operator="equal">
      <formula>"INVALID"</formula>
    </cfRule>
  </conditionalFormatting>
  <conditionalFormatting sqref="AK295:AK301">
    <cfRule type="cellIs" dxfId="3" priority="2060" operator="equal">
      <formula>FALSE</formula>
    </cfRule>
    <cfRule type="cellIs" dxfId="3" priority="2054" operator="equal">
      <formula>"INVALID"</formula>
    </cfRule>
    <cfRule type="cellIs" dxfId="3" priority="2052" operator="equal">
      <formula>"INVALID"</formula>
    </cfRule>
  </conditionalFormatting>
  <conditionalFormatting sqref="AL10:AL18">
    <cfRule type="cellIs" dxfId="3" priority="2408" operator="equal">
      <formula>FALSE</formula>
    </cfRule>
    <cfRule type="cellIs" dxfId="3" priority="2400" operator="equal">
      <formula>"INVALID"</formula>
    </cfRule>
  </conditionalFormatting>
  <conditionalFormatting sqref="AL25:AL33">
    <cfRule type="cellIs" dxfId="3" priority="1737" operator="equal">
      <formula>FALSE</formula>
    </cfRule>
    <cfRule type="cellIs" dxfId="3" priority="1729" operator="equal">
      <formula>"INVALID"</formula>
    </cfRule>
  </conditionalFormatting>
  <conditionalFormatting sqref="AL34:AL35">
    <cfRule type="cellIs" dxfId="3" priority="1716" operator="equal">
      <formula>FALSE</formula>
    </cfRule>
    <cfRule type="cellIs" dxfId="3" priority="1708" operator="equal">
      <formula>"INVALID"</formula>
    </cfRule>
  </conditionalFormatting>
  <conditionalFormatting sqref="AL37:AL45">
    <cfRule type="cellIs" dxfId="3" priority="1676" operator="equal">
      <formula>FALSE</formula>
    </cfRule>
    <cfRule type="cellIs" dxfId="3" priority="1668" operator="equal">
      <formula>"INVALID"</formula>
    </cfRule>
  </conditionalFormatting>
  <conditionalFormatting sqref="AL46:AL47">
    <cfRule type="cellIs" dxfId="3" priority="1655" operator="equal">
      <formula>FALSE</formula>
    </cfRule>
    <cfRule type="cellIs" dxfId="3" priority="1647" operator="equal">
      <formula>"INVALID"</formula>
    </cfRule>
  </conditionalFormatting>
  <conditionalFormatting sqref="AL56:AL57">
    <cfRule type="cellIs" dxfId="3" priority="2472" operator="equal">
      <formula>"INVALID"</formula>
    </cfRule>
  </conditionalFormatting>
  <conditionalFormatting sqref="AL59:AL67">
    <cfRule type="cellIs" dxfId="3" priority="726" operator="equal">
      <formula>FALSE</formula>
    </cfRule>
    <cfRule type="cellIs" dxfId="3" priority="718" operator="equal">
      <formula>"INVALID"</formula>
    </cfRule>
  </conditionalFormatting>
  <conditionalFormatting sqref="AL84:AL92">
    <cfRule type="cellIs" dxfId="3" priority="1576" operator="equal">
      <formula>FALSE</formula>
    </cfRule>
    <cfRule type="cellIs" dxfId="3" priority="1568" operator="equal">
      <formula>"INVALID"</formula>
    </cfRule>
  </conditionalFormatting>
  <conditionalFormatting sqref="AL110:AL118">
    <cfRule type="cellIs" dxfId="3" priority="1475" operator="equal">
      <formula>FALSE</formula>
    </cfRule>
    <cfRule type="cellIs" dxfId="3" priority="1467" operator="equal">
      <formula>"INVALID"</formula>
    </cfRule>
  </conditionalFormatting>
  <conditionalFormatting sqref="AL119:AL120">
    <cfRule type="cellIs" dxfId="3" priority="1454" operator="equal">
      <formula>FALSE</formula>
    </cfRule>
    <cfRule type="cellIs" dxfId="3" priority="1446" operator="equal">
      <formula>"INVALID"</formula>
    </cfRule>
  </conditionalFormatting>
  <conditionalFormatting sqref="AL121:AL125">
    <cfRule type="cellIs" dxfId="3" priority="1276" operator="equal">
      <formula>FALSE</formula>
    </cfRule>
    <cfRule type="cellIs" dxfId="3" priority="1268" operator="equal">
      <formula>"INVALID"</formula>
    </cfRule>
  </conditionalFormatting>
  <conditionalFormatting sqref="AL127:AL135">
    <cfRule type="cellIs" dxfId="3" priority="1415" operator="equal">
      <formula>FALSE</formula>
    </cfRule>
    <cfRule type="cellIs" dxfId="3" priority="1407" operator="equal">
      <formula>"INVALID"</formula>
    </cfRule>
  </conditionalFormatting>
  <conditionalFormatting sqref="AL136:AL137">
    <cfRule type="cellIs" dxfId="3" priority="1394" operator="equal">
      <formula>FALSE</formula>
    </cfRule>
    <cfRule type="cellIs" dxfId="3" priority="1386" operator="equal">
      <formula>"INVALID"</formula>
    </cfRule>
  </conditionalFormatting>
  <conditionalFormatting sqref="AL139:AL147">
    <cfRule type="cellIs" dxfId="3" priority="1236" operator="equal">
      <formula>FALSE</formula>
    </cfRule>
    <cfRule type="cellIs" dxfId="3" priority="1228" operator="equal">
      <formula>"INVALID"</formula>
    </cfRule>
  </conditionalFormatting>
  <conditionalFormatting sqref="AL148:AL149">
    <cfRule type="cellIs" dxfId="3" priority="1215" operator="equal">
      <formula>FALSE</formula>
    </cfRule>
    <cfRule type="cellIs" dxfId="3" priority="1207" operator="equal">
      <formula>"INVALID"</formula>
    </cfRule>
  </conditionalFormatting>
  <conditionalFormatting sqref="AL151:AL155">
    <cfRule type="cellIs" dxfId="3" priority="1593" operator="equal">
      <formula>FALSE</formula>
    </cfRule>
  </conditionalFormatting>
  <conditionalFormatting sqref="AL173:AL180">
    <cfRule type="cellIs" dxfId="3" priority="2157" operator="equal">
      <formula>FALSE</formula>
    </cfRule>
    <cfRule type="cellIs" dxfId="3" priority="2149" operator="equal">
      <formula>"INVALID"</formula>
    </cfRule>
  </conditionalFormatting>
  <conditionalFormatting sqref="AL189:AL195">
    <cfRule type="cellIs" dxfId="3" priority="1887" operator="equal">
      <formula>FALSE</formula>
    </cfRule>
    <cfRule type="cellIs" dxfId="3" priority="1879" operator="equal">
      <formula>"INVALID"</formula>
    </cfRule>
  </conditionalFormatting>
  <conditionalFormatting sqref="AL196:AL197">
    <cfRule type="cellIs" dxfId="3" priority="2448" operator="equal">
      <formula>"INVALID"</formula>
    </cfRule>
  </conditionalFormatting>
  <conditionalFormatting sqref="AL206:AL207">
    <cfRule type="cellIs" dxfId="3" priority="1867" operator="equal">
      <formula>FALSE</formula>
    </cfRule>
    <cfRule type="cellIs" dxfId="3" priority="1859" operator="equal">
      <formula>"INVALID"</formula>
    </cfRule>
  </conditionalFormatting>
  <conditionalFormatting sqref="AL208:AL214">
    <cfRule type="cellIs" dxfId="3" priority="1163" operator="equal">
      <formula>FALSE</formula>
    </cfRule>
    <cfRule type="cellIs" dxfId="3" priority="1155" operator="equal">
      <formula>"INVALID"</formula>
    </cfRule>
  </conditionalFormatting>
  <conditionalFormatting sqref="AL215:AL216">
    <cfRule type="cellIs" dxfId="3" priority="1191" operator="equal">
      <formula>FALSE</formula>
    </cfRule>
    <cfRule type="cellIs" dxfId="3" priority="1183" operator="equal">
      <formula>"INVALID"</formula>
    </cfRule>
  </conditionalFormatting>
  <conditionalFormatting sqref="AL218:AL220">
    <cfRule type="cellIs" dxfId="3" priority="1127" operator="equal">
      <formula>FALSE</formula>
    </cfRule>
    <cfRule type="cellIs" dxfId="3" priority="1119" operator="equal">
      <formula>"INVALID"</formula>
    </cfRule>
  </conditionalFormatting>
  <conditionalFormatting sqref="AL219:AL220">
    <cfRule type="cellIs" dxfId="3" priority="1103" operator="equal">
      <formula>FALSE</formula>
    </cfRule>
    <cfRule type="cellIs" dxfId="3" priority="1095" operator="equal">
      <formula>"INVALID"</formula>
    </cfRule>
  </conditionalFormatting>
  <conditionalFormatting sqref="AL221:AL227">
    <cfRule type="cellIs" dxfId="3" priority="1048" operator="equal">
      <formula>FALSE</formula>
    </cfRule>
    <cfRule type="cellIs" dxfId="3" priority="1040" operator="equal">
      <formula>"INVALID"</formula>
    </cfRule>
  </conditionalFormatting>
  <conditionalFormatting sqref="AL229:AL232">
    <cfRule type="cellIs" dxfId="3" priority="1079" operator="equal">
      <formula>FALSE</formula>
    </cfRule>
    <cfRule type="cellIs" dxfId="3" priority="1071" operator="equal">
      <formula>"INVALID"</formula>
    </cfRule>
  </conditionalFormatting>
  <conditionalFormatting sqref="AL233:AL236">
    <cfRule type="cellIs" dxfId="3" priority="1017" operator="equal">
      <formula>FALSE</formula>
    </cfRule>
    <cfRule type="cellIs" dxfId="3" priority="1009" operator="equal">
      <formula>"INVALID"</formula>
    </cfRule>
  </conditionalFormatting>
  <conditionalFormatting sqref="AL242:AL243">
    <cfRule type="cellIs" dxfId="3" priority="2275" operator="equal">
      <formula>FALSE</formula>
    </cfRule>
    <cfRule type="cellIs" dxfId="3" priority="2267" operator="equal">
      <formula>"INVALID"</formula>
    </cfRule>
  </conditionalFormatting>
  <conditionalFormatting sqref="AL249:AL252">
    <cfRule type="cellIs" dxfId="3" priority="1974" operator="equal">
      <formula>FALSE</formula>
    </cfRule>
    <cfRule type="cellIs" dxfId="3" priority="1966" operator="equal">
      <formula>"INVALID"</formula>
    </cfRule>
  </conditionalFormatting>
  <conditionalFormatting sqref="AL253:AL254">
    <cfRule type="cellIs" dxfId="3" priority="1947" operator="equal">
      <formula>FALSE</formula>
    </cfRule>
    <cfRule type="cellIs" dxfId="3" priority="1939" operator="equal">
      <formula>"INVALID"</formula>
    </cfRule>
  </conditionalFormatting>
  <conditionalFormatting sqref="AL268:AL269">
    <cfRule type="cellIs" dxfId="3" priority="2440" operator="equal">
      <formula>"INVALID"</formula>
    </cfRule>
  </conditionalFormatting>
  <conditionalFormatting sqref="AL290:AL293">
    <cfRule type="cellIs" dxfId="3" priority="2325" operator="equal">
      <formula>FALSE</formula>
    </cfRule>
    <cfRule type="cellIs" dxfId="3" priority="2317" operator="equal">
      <formula>"INVALID"</formula>
    </cfRule>
  </conditionalFormatting>
  <conditionalFormatting sqref="AL295:AL301">
    <cfRule type="cellIs" dxfId="3" priority="2059" operator="equal">
      <formula>FALSE</formula>
    </cfRule>
    <cfRule type="cellIs" dxfId="3" priority="2051" operator="equal">
      <formula>"INVALID"</formula>
    </cfRule>
  </conditionalFormatting>
  <conditionalFormatting sqref="AM10:AM18">
    <cfRule type="cellIs" dxfId="3" priority="2407" operator="equal">
      <formula>FALSE</formula>
    </cfRule>
    <cfRule type="cellIs" dxfId="3" priority="2399" operator="equal">
      <formula>"INVALID"</formula>
    </cfRule>
  </conditionalFormatting>
  <conditionalFormatting sqref="AM25:AM33">
    <cfRule type="cellIs" dxfId="3" priority="1736" operator="equal">
      <formula>FALSE</formula>
    </cfRule>
    <cfRule type="cellIs" dxfId="3" priority="1728" operator="equal">
      <formula>"INVALID"</formula>
    </cfRule>
  </conditionalFormatting>
  <conditionalFormatting sqref="AM34:AM35">
    <cfRule type="cellIs" dxfId="3" priority="1715" operator="equal">
      <formula>FALSE</formula>
    </cfRule>
    <cfRule type="cellIs" dxfId="3" priority="1707" operator="equal">
      <formula>"INVALID"</formula>
    </cfRule>
  </conditionalFormatting>
  <conditionalFormatting sqref="AM37:AM45">
    <cfRule type="cellIs" dxfId="3" priority="1675" operator="equal">
      <formula>FALSE</formula>
    </cfRule>
    <cfRule type="cellIs" dxfId="3" priority="1667" operator="equal">
      <formula>"INVALID"</formula>
    </cfRule>
  </conditionalFormatting>
  <conditionalFormatting sqref="AM46:AM47">
    <cfRule type="cellIs" dxfId="3" priority="1654" operator="equal">
      <formula>FALSE</formula>
    </cfRule>
    <cfRule type="cellIs" dxfId="3" priority="1646" operator="equal">
      <formula>"INVALID"</formula>
    </cfRule>
  </conditionalFormatting>
  <conditionalFormatting sqref="AM56:AM57">
    <cfRule type="cellIs" dxfId="3" priority="2471" operator="equal">
      <formula>"INVALID"</formula>
    </cfRule>
  </conditionalFormatting>
  <conditionalFormatting sqref="AM59:AM67">
    <cfRule type="cellIs" dxfId="3" priority="725" operator="equal">
      <formula>FALSE</formula>
    </cfRule>
    <cfRule type="cellIs" dxfId="3" priority="717" operator="equal">
      <formula>"INVALID"</formula>
    </cfRule>
  </conditionalFormatting>
  <conditionalFormatting sqref="AM84:AM92">
    <cfRule type="cellIs" dxfId="3" priority="1575" operator="equal">
      <formula>FALSE</formula>
    </cfRule>
    <cfRule type="cellIs" dxfId="3" priority="1567" operator="equal">
      <formula>"INVALID"</formula>
    </cfRule>
  </conditionalFormatting>
  <conditionalFormatting sqref="AM110:AM118">
    <cfRule type="cellIs" dxfId="3" priority="1474" operator="equal">
      <formula>FALSE</formula>
    </cfRule>
    <cfRule type="cellIs" dxfId="3" priority="1466" operator="equal">
      <formula>"INVALID"</formula>
    </cfRule>
  </conditionalFormatting>
  <conditionalFormatting sqref="AM119:AM120">
    <cfRule type="cellIs" dxfId="3" priority="1453" operator="equal">
      <formula>FALSE</formula>
    </cfRule>
    <cfRule type="cellIs" dxfId="3" priority="1445" operator="equal">
      <formula>"INVALID"</formula>
    </cfRule>
  </conditionalFormatting>
  <conditionalFormatting sqref="AM121:AM125">
    <cfRule type="cellIs" dxfId="3" priority="1275" operator="equal">
      <formula>FALSE</formula>
    </cfRule>
    <cfRule type="cellIs" dxfId="3" priority="1267" operator="equal">
      <formula>"INVALID"</formula>
    </cfRule>
  </conditionalFormatting>
  <conditionalFormatting sqref="AM127:AM135">
    <cfRule type="cellIs" dxfId="3" priority="1414" operator="equal">
      <formula>FALSE</formula>
    </cfRule>
    <cfRule type="cellIs" dxfId="3" priority="1406" operator="equal">
      <formula>"INVALID"</formula>
    </cfRule>
  </conditionalFormatting>
  <conditionalFormatting sqref="AM136:AM137">
    <cfRule type="cellIs" dxfId="3" priority="1393" operator="equal">
      <formula>FALSE</formula>
    </cfRule>
    <cfRule type="cellIs" dxfId="3" priority="1385" operator="equal">
      <formula>"INVALID"</formula>
    </cfRule>
  </conditionalFormatting>
  <conditionalFormatting sqref="AM139:AM147">
    <cfRule type="cellIs" dxfId="3" priority="1235" operator="equal">
      <formula>FALSE</formula>
    </cfRule>
    <cfRule type="cellIs" dxfId="3" priority="1227" operator="equal">
      <formula>"INVALID"</formula>
    </cfRule>
  </conditionalFormatting>
  <conditionalFormatting sqref="AM148:AM149">
    <cfRule type="cellIs" dxfId="3" priority="1214" operator="equal">
      <formula>FALSE</formula>
    </cfRule>
    <cfRule type="cellIs" dxfId="3" priority="1206" operator="equal">
      <formula>"INVALID"</formula>
    </cfRule>
  </conditionalFormatting>
  <conditionalFormatting sqref="AM151:AM155">
    <cfRule type="cellIs" dxfId="3" priority="1592" operator="equal">
      <formula>FALSE</formula>
    </cfRule>
  </conditionalFormatting>
  <conditionalFormatting sqref="AM173:AM180">
    <cfRule type="cellIs" dxfId="3" priority="2156" operator="equal">
      <formula>FALSE</formula>
    </cfRule>
    <cfRule type="cellIs" dxfId="3" priority="2148" operator="equal">
      <formula>"INVALID"</formula>
    </cfRule>
  </conditionalFormatting>
  <conditionalFormatting sqref="AM189:AM195">
    <cfRule type="cellIs" dxfId="3" priority="1886" operator="equal">
      <formula>FALSE</formula>
    </cfRule>
    <cfRule type="cellIs" dxfId="3" priority="1878" operator="equal">
      <formula>"INVALID"</formula>
    </cfRule>
  </conditionalFormatting>
  <conditionalFormatting sqref="AM196:AM197">
    <cfRule type="cellIs" dxfId="3" priority="2447" operator="equal">
      <formula>"INVALID"</formula>
    </cfRule>
  </conditionalFormatting>
  <conditionalFormatting sqref="AM206:AM207">
    <cfRule type="cellIs" dxfId="3" priority="1866" operator="equal">
      <formula>FALSE</formula>
    </cfRule>
    <cfRule type="cellIs" dxfId="3" priority="1858" operator="equal">
      <formula>"INVALID"</formula>
    </cfRule>
  </conditionalFormatting>
  <conditionalFormatting sqref="AM208:AM214">
    <cfRule type="cellIs" dxfId="3" priority="1162" operator="equal">
      <formula>FALSE</formula>
    </cfRule>
    <cfRule type="cellIs" dxfId="3" priority="1154" operator="equal">
      <formula>"INVALID"</formula>
    </cfRule>
  </conditionalFormatting>
  <conditionalFormatting sqref="AM215:AM216">
    <cfRule type="cellIs" dxfId="3" priority="1190" operator="equal">
      <formula>FALSE</formula>
    </cfRule>
    <cfRule type="cellIs" dxfId="3" priority="1182" operator="equal">
      <formula>"INVALID"</formula>
    </cfRule>
  </conditionalFormatting>
  <conditionalFormatting sqref="AM218:AM220">
    <cfRule type="cellIs" dxfId="3" priority="1126" operator="equal">
      <formula>FALSE</formula>
    </cfRule>
    <cfRule type="cellIs" dxfId="3" priority="1118" operator="equal">
      <formula>"INVALID"</formula>
    </cfRule>
  </conditionalFormatting>
  <conditionalFormatting sqref="AM219:AM220">
    <cfRule type="cellIs" dxfId="3" priority="1102" operator="equal">
      <formula>FALSE</formula>
    </cfRule>
    <cfRule type="cellIs" dxfId="3" priority="1094" operator="equal">
      <formula>"INVALID"</formula>
    </cfRule>
  </conditionalFormatting>
  <conditionalFormatting sqref="AM221:AM227">
    <cfRule type="cellIs" dxfId="3" priority="1047" operator="equal">
      <formula>FALSE</formula>
    </cfRule>
    <cfRule type="cellIs" dxfId="3" priority="1039" operator="equal">
      <formula>"INVALID"</formula>
    </cfRule>
  </conditionalFormatting>
  <conditionalFormatting sqref="AM229:AM232">
    <cfRule type="cellIs" dxfId="3" priority="1078" operator="equal">
      <formula>FALSE</formula>
    </cfRule>
    <cfRule type="cellIs" dxfId="3" priority="1070" operator="equal">
      <formula>"INVALID"</formula>
    </cfRule>
  </conditionalFormatting>
  <conditionalFormatting sqref="AM233:AM236">
    <cfRule type="cellIs" dxfId="3" priority="1016" operator="equal">
      <formula>FALSE</formula>
    </cfRule>
    <cfRule type="cellIs" dxfId="3" priority="1008" operator="equal">
      <formula>"INVALID"</formula>
    </cfRule>
  </conditionalFormatting>
  <conditionalFormatting sqref="AM242:AM243">
    <cfRule type="cellIs" dxfId="3" priority="2274" operator="equal">
      <formula>FALSE</formula>
    </cfRule>
    <cfRule type="cellIs" dxfId="3" priority="2266" operator="equal">
      <formula>"INVALID"</formula>
    </cfRule>
  </conditionalFormatting>
  <conditionalFormatting sqref="AM249:AM252">
    <cfRule type="cellIs" dxfId="3" priority="1973" operator="equal">
      <formula>FALSE</formula>
    </cfRule>
    <cfRule type="cellIs" dxfId="3" priority="1965" operator="equal">
      <formula>"INVALID"</formula>
    </cfRule>
  </conditionalFormatting>
  <conditionalFormatting sqref="AM253:AM254">
    <cfRule type="cellIs" dxfId="3" priority="1946" operator="equal">
      <formula>FALSE</formula>
    </cfRule>
    <cfRule type="cellIs" dxfId="3" priority="1938" operator="equal">
      <formula>"INVALID"</formula>
    </cfRule>
  </conditionalFormatting>
  <conditionalFormatting sqref="AM268:AM269">
    <cfRule type="cellIs" dxfId="3" priority="2439" operator="equal">
      <formula>"INVALID"</formula>
    </cfRule>
  </conditionalFormatting>
  <conditionalFormatting sqref="AM290:AM293">
    <cfRule type="cellIs" dxfId="3" priority="2324" operator="equal">
      <formula>FALSE</formula>
    </cfRule>
    <cfRule type="cellIs" dxfId="3" priority="2316" operator="equal">
      <formula>"INVALID"</formula>
    </cfRule>
  </conditionalFormatting>
  <conditionalFormatting sqref="AM295:AM301">
    <cfRule type="cellIs" dxfId="3" priority="2058" operator="equal">
      <formula>FALSE</formula>
    </cfRule>
    <cfRule type="cellIs" dxfId="3" priority="2050" operator="equal">
      <formula>"INVALID"</formula>
    </cfRule>
  </conditionalFormatting>
  <conditionalFormatting sqref="AN10:AN18">
    <cfRule type="cellIs" dxfId="3" priority="2406" operator="equal">
      <formula>FALSE</formula>
    </cfRule>
    <cfRule type="cellIs" dxfId="3" priority="2398" operator="equal">
      <formula>"INVALID"</formula>
    </cfRule>
  </conditionalFormatting>
  <conditionalFormatting sqref="AN25:AN33">
    <cfRule type="cellIs" dxfId="3" priority="1735" operator="equal">
      <formula>FALSE</formula>
    </cfRule>
    <cfRule type="cellIs" dxfId="3" priority="1727" operator="equal">
      <formula>"INVALID"</formula>
    </cfRule>
  </conditionalFormatting>
  <conditionalFormatting sqref="AN34:AN35">
    <cfRule type="cellIs" dxfId="3" priority="1714" operator="equal">
      <formula>FALSE</formula>
    </cfRule>
    <cfRule type="cellIs" dxfId="3" priority="1706" operator="equal">
      <formula>"INVALID"</formula>
    </cfRule>
  </conditionalFormatting>
  <conditionalFormatting sqref="AN37:AN45">
    <cfRule type="cellIs" dxfId="3" priority="1674" operator="equal">
      <formula>FALSE</formula>
    </cfRule>
    <cfRule type="cellIs" dxfId="3" priority="1666" operator="equal">
      <formula>"INVALID"</formula>
    </cfRule>
  </conditionalFormatting>
  <conditionalFormatting sqref="AN46:AN47">
    <cfRule type="cellIs" dxfId="3" priority="1653" operator="equal">
      <formula>FALSE</formula>
    </cfRule>
    <cfRule type="cellIs" dxfId="3" priority="1645" operator="equal">
      <formula>"INVALID"</formula>
    </cfRule>
  </conditionalFormatting>
  <conditionalFormatting sqref="AN56:AN57">
    <cfRule type="cellIs" dxfId="3" priority="2470" operator="equal">
      <formula>"INVALID"</formula>
    </cfRule>
  </conditionalFormatting>
  <conditionalFormatting sqref="AN59:AN67">
    <cfRule type="cellIs" dxfId="3" priority="724" operator="equal">
      <formula>FALSE</formula>
    </cfRule>
    <cfRule type="cellIs" dxfId="3" priority="716" operator="equal">
      <formula>"INVALID"</formula>
    </cfRule>
  </conditionalFormatting>
  <conditionalFormatting sqref="AN84:AN92">
    <cfRule type="cellIs" dxfId="3" priority="1574" operator="equal">
      <formula>FALSE</formula>
    </cfRule>
    <cfRule type="cellIs" dxfId="3" priority="1566" operator="equal">
      <formula>"INVALID"</formula>
    </cfRule>
  </conditionalFormatting>
  <conditionalFormatting sqref="AN110:AN118">
    <cfRule type="cellIs" dxfId="3" priority="1473" operator="equal">
      <formula>FALSE</formula>
    </cfRule>
    <cfRule type="cellIs" dxfId="3" priority="1465" operator="equal">
      <formula>"INVALID"</formula>
    </cfRule>
  </conditionalFormatting>
  <conditionalFormatting sqref="AN119:AN120">
    <cfRule type="cellIs" dxfId="3" priority="1452" operator="equal">
      <formula>FALSE</formula>
    </cfRule>
    <cfRule type="cellIs" dxfId="3" priority="1444" operator="equal">
      <formula>"INVALID"</formula>
    </cfRule>
  </conditionalFormatting>
  <conditionalFormatting sqref="AN121:AN125">
    <cfRule type="cellIs" dxfId="3" priority="1274" operator="equal">
      <formula>FALSE</formula>
    </cfRule>
    <cfRule type="cellIs" dxfId="3" priority="1266" operator="equal">
      <formula>"INVALID"</formula>
    </cfRule>
  </conditionalFormatting>
  <conditionalFormatting sqref="AN127:AN135">
    <cfRule type="cellIs" dxfId="3" priority="1413" operator="equal">
      <formula>FALSE</formula>
    </cfRule>
    <cfRule type="cellIs" dxfId="3" priority="1405" operator="equal">
      <formula>"INVALID"</formula>
    </cfRule>
  </conditionalFormatting>
  <conditionalFormatting sqref="AN136:AN137">
    <cfRule type="cellIs" dxfId="3" priority="1392" operator="equal">
      <formula>FALSE</formula>
    </cfRule>
    <cfRule type="cellIs" dxfId="3" priority="1384" operator="equal">
      <formula>"INVALID"</formula>
    </cfRule>
  </conditionalFormatting>
  <conditionalFormatting sqref="AN139:AN147">
    <cfRule type="cellIs" dxfId="3" priority="1234" operator="equal">
      <formula>FALSE</formula>
    </cfRule>
    <cfRule type="cellIs" dxfId="3" priority="1226" operator="equal">
      <formula>"INVALID"</formula>
    </cfRule>
  </conditionalFormatting>
  <conditionalFormatting sqref="AN148:AN149">
    <cfRule type="cellIs" dxfId="3" priority="1213" operator="equal">
      <formula>FALSE</formula>
    </cfRule>
    <cfRule type="cellIs" dxfId="3" priority="1205" operator="equal">
      <formula>"INVALID"</formula>
    </cfRule>
  </conditionalFormatting>
  <conditionalFormatting sqref="AN151:AN155">
    <cfRule type="cellIs" dxfId="3" priority="1591" operator="equal">
      <formula>FALSE</formula>
    </cfRule>
  </conditionalFormatting>
  <conditionalFormatting sqref="AN173:AN180">
    <cfRule type="cellIs" dxfId="3" priority="2155" operator="equal">
      <formula>FALSE</formula>
    </cfRule>
    <cfRule type="cellIs" dxfId="3" priority="2147" operator="equal">
      <formula>"INVALID"</formula>
    </cfRule>
  </conditionalFormatting>
  <conditionalFormatting sqref="AN189:AN195">
    <cfRule type="cellIs" dxfId="3" priority="1885" operator="equal">
      <formula>FALSE</formula>
    </cfRule>
    <cfRule type="cellIs" dxfId="3" priority="1877" operator="equal">
      <formula>"INVALID"</formula>
    </cfRule>
  </conditionalFormatting>
  <conditionalFormatting sqref="AN196:AN197">
    <cfRule type="cellIs" dxfId="3" priority="2446" operator="equal">
      <formula>"INVALID"</formula>
    </cfRule>
  </conditionalFormatting>
  <conditionalFormatting sqref="AN206:AN207">
    <cfRule type="cellIs" dxfId="3" priority="1865" operator="equal">
      <formula>FALSE</formula>
    </cfRule>
    <cfRule type="cellIs" dxfId="3" priority="1857" operator="equal">
      <formula>"INVALID"</formula>
    </cfRule>
  </conditionalFormatting>
  <conditionalFormatting sqref="AN208:AN214">
    <cfRule type="cellIs" dxfId="3" priority="1161" operator="equal">
      <formula>FALSE</formula>
    </cfRule>
    <cfRule type="cellIs" dxfId="3" priority="1153" operator="equal">
      <formula>"INVALID"</formula>
    </cfRule>
  </conditionalFormatting>
  <conditionalFormatting sqref="AN215:AN216">
    <cfRule type="cellIs" dxfId="3" priority="1189" operator="equal">
      <formula>FALSE</formula>
    </cfRule>
    <cfRule type="cellIs" dxfId="3" priority="1181" operator="equal">
      <formula>"INVALID"</formula>
    </cfRule>
  </conditionalFormatting>
  <conditionalFormatting sqref="AN218:AN220">
    <cfRule type="cellIs" dxfId="3" priority="1125" operator="equal">
      <formula>FALSE</formula>
    </cfRule>
    <cfRule type="cellIs" dxfId="3" priority="1117" operator="equal">
      <formula>"INVALID"</formula>
    </cfRule>
  </conditionalFormatting>
  <conditionalFormatting sqref="AN219:AN220">
    <cfRule type="cellIs" dxfId="3" priority="1101" operator="equal">
      <formula>FALSE</formula>
    </cfRule>
    <cfRule type="cellIs" dxfId="3" priority="1093" operator="equal">
      <formula>"INVALID"</formula>
    </cfRule>
  </conditionalFormatting>
  <conditionalFormatting sqref="AN221:AN227">
    <cfRule type="cellIs" dxfId="3" priority="1046" operator="equal">
      <formula>FALSE</formula>
    </cfRule>
    <cfRule type="cellIs" dxfId="3" priority="1038" operator="equal">
      <formula>"INVALID"</formula>
    </cfRule>
  </conditionalFormatting>
  <conditionalFormatting sqref="AN229:AN232">
    <cfRule type="cellIs" dxfId="3" priority="1077" operator="equal">
      <formula>FALSE</formula>
    </cfRule>
    <cfRule type="cellIs" dxfId="3" priority="1069" operator="equal">
      <formula>"INVALID"</formula>
    </cfRule>
  </conditionalFormatting>
  <conditionalFormatting sqref="AN233:AN236">
    <cfRule type="cellIs" dxfId="3" priority="1015" operator="equal">
      <formula>FALSE</formula>
    </cfRule>
    <cfRule type="cellIs" dxfId="3" priority="1007" operator="equal">
      <formula>"INVALID"</formula>
    </cfRule>
  </conditionalFormatting>
  <conditionalFormatting sqref="AN242:AN243">
    <cfRule type="cellIs" dxfId="3" priority="2273" operator="equal">
      <formula>FALSE</formula>
    </cfRule>
    <cfRule type="cellIs" dxfId="3" priority="2265" operator="equal">
      <formula>"INVALID"</formula>
    </cfRule>
  </conditionalFormatting>
  <conditionalFormatting sqref="AN249:AN252">
    <cfRule type="cellIs" dxfId="3" priority="1972" operator="equal">
      <formula>FALSE</formula>
    </cfRule>
    <cfRule type="cellIs" dxfId="3" priority="1964" operator="equal">
      <formula>"INVALID"</formula>
    </cfRule>
  </conditionalFormatting>
  <conditionalFormatting sqref="AN253:AN254">
    <cfRule type="cellIs" dxfId="3" priority="1945" operator="equal">
      <formula>FALSE</formula>
    </cfRule>
    <cfRule type="cellIs" dxfId="3" priority="1937" operator="equal">
      <formula>"INVALID"</formula>
    </cfRule>
  </conditionalFormatting>
  <conditionalFormatting sqref="AN268:AN269">
    <cfRule type="cellIs" dxfId="3" priority="2438" operator="equal">
      <formula>"INVALID"</formula>
    </cfRule>
  </conditionalFormatting>
  <conditionalFormatting sqref="AN290:AN293">
    <cfRule type="cellIs" dxfId="3" priority="2323" operator="equal">
      <formula>FALSE</formula>
    </cfRule>
    <cfRule type="cellIs" dxfId="3" priority="2315" operator="equal">
      <formula>"INVALID"</formula>
    </cfRule>
  </conditionalFormatting>
  <conditionalFormatting sqref="AN295:AN301">
    <cfRule type="cellIs" dxfId="3" priority="2057" operator="equal">
      <formula>FALSE</formula>
    </cfRule>
    <cfRule type="cellIs" dxfId="3" priority="2049" operator="equal">
      <formula>"INVALID"</formula>
    </cfRule>
  </conditionalFormatting>
  <conditionalFormatting sqref="AO10:AO18">
    <cfRule type="cellIs" dxfId="3" priority="2394" operator="equal">
      <formula>FALSE</formula>
    </cfRule>
    <cfRule type="cellIs" dxfId="3" priority="2393" operator="equal">
      <formula>"INVALID"</formula>
    </cfRule>
    <cfRule type="cellIs" dxfId="3" priority="2392" operator="equal">
      <formula>"INVALID"</formula>
    </cfRule>
  </conditionalFormatting>
  <conditionalFormatting sqref="AO25:AO33">
    <cfRule type="cellIs" dxfId="3" priority="1723" operator="equal">
      <formula>FALSE</formula>
    </cfRule>
    <cfRule type="cellIs" dxfId="3" priority="1722" operator="equal">
      <formula>"INVALID"</formula>
    </cfRule>
    <cfRule type="cellIs" dxfId="3" priority="1721" operator="equal">
      <formula>"INVALID"</formula>
    </cfRule>
  </conditionalFormatting>
  <conditionalFormatting sqref="AO34:AO35">
    <cfRule type="cellIs" dxfId="3" priority="1705" operator="equal">
      <formula>FALSE</formula>
    </cfRule>
    <cfRule type="cellIs" dxfId="3" priority="1704" operator="equal">
      <formula>"INVALID"</formula>
    </cfRule>
    <cfRule type="cellIs" dxfId="3" priority="1703" operator="equal">
      <formula>"INVALID"</formula>
    </cfRule>
  </conditionalFormatting>
  <conditionalFormatting sqref="AO37:AO45">
    <cfRule type="cellIs" dxfId="3" priority="1662" operator="equal">
      <formula>FALSE</formula>
    </cfRule>
    <cfRule type="cellIs" dxfId="3" priority="1661" operator="equal">
      <formula>"INVALID"</formula>
    </cfRule>
    <cfRule type="cellIs" dxfId="3" priority="1660" operator="equal">
      <formula>"INVALID"</formula>
    </cfRule>
  </conditionalFormatting>
  <conditionalFormatting sqref="AO46:AO47">
    <cfRule type="cellIs" dxfId="3" priority="1644" operator="equal">
      <formula>FALSE</formula>
    </cfRule>
    <cfRule type="cellIs" dxfId="3" priority="1643" operator="equal">
      <formula>"INVALID"</formula>
    </cfRule>
    <cfRule type="cellIs" dxfId="3" priority="1642" operator="equal">
      <formula>"INVALID"</formula>
    </cfRule>
  </conditionalFormatting>
  <conditionalFormatting sqref="AO56:AO57">
    <cfRule type="cellIs" dxfId="3" priority="2433" operator="equal">
      <formula>"INVALID"</formula>
    </cfRule>
    <cfRule type="cellIs" dxfId="3" priority="2432" operator="equal">
      <formula>"INVALID"</formula>
    </cfRule>
  </conditionalFormatting>
  <conditionalFormatting sqref="AO59:AO67">
    <cfRule type="cellIs" dxfId="3" priority="712" operator="equal">
      <formula>FALSE</formula>
    </cfRule>
    <cfRule type="cellIs" dxfId="3" priority="711" operator="equal">
      <formula>"INVALID"</formula>
    </cfRule>
    <cfRule type="cellIs" dxfId="3" priority="710" operator="equal">
      <formula>"INVALID"</formula>
    </cfRule>
  </conditionalFormatting>
  <conditionalFormatting sqref="AO84:AO92">
    <cfRule type="cellIs" dxfId="3" priority="1562" operator="equal">
      <formula>FALSE</formula>
    </cfRule>
    <cfRule type="cellIs" dxfId="3" priority="1561" operator="equal">
      <formula>"INVALID"</formula>
    </cfRule>
    <cfRule type="cellIs" dxfId="3" priority="1560" operator="equal">
      <formula>"INVALID"</formula>
    </cfRule>
  </conditionalFormatting>
  <conditionalFormatting sqref="AO110:AO118">
    <cfRule type="cellIs" dxfId="3" priority="1461" operator="equal">
      <formula>FALSE</formula>
    </cfRule>
    <cfRule type="cellIs" dxfId="3" priority="1460" operator="equal">
      <formula>"INVALID"</formula>
    </cfRule>
    <cfRule type="cellIs" dxfId="3" priority="1459" operator="equal">
      <formula>"INVALID"</formula>
    </cfRule>
  </conditionalFormatting>
  <conditionalFormatting sqref="AO119:AO120">
    <cfRule type="cellIs" dxfId="3" priority="1443" operator="equal">
      <formula>FALSE</formula>
    </cfRule>
    <cfRule type="cellIs" dxfId="3" priority="1442" operator="equal">
      <formula>"INVALID"</formula>
    </cfRule>
    <cfRule type="cellIs" dxfId="3" priority="1441" operator="equal">
      <formula>"INVALID"</formula>
    </cfRule>
  </conditionalFormatting>
  <conditionalFormatting sqref="AO121:AO125">
    <cfRule type="cellIs" dxfId="3" priority="1262" operator="equal">
      <formula>FALSE</formula>
    </cfRule>
    <cfRule type="cellIs" dxfId="3" priority="1261" operator="equal">
      <formula>"INVALID"</formula>
    </cfRule>
    <cfRule type="cellIs" dxfId="3" priority="1260" operator="equal">
      <formula>"INVALID"</formula>
    </cfRule>
  </conditionalFormatting>
  <conditionalFormatting sqref="AO127:AO135">
    <cfRule type="cellIs" dxfId="3" priority="1401" operator="equal">
      <formula>FALSE</formula>
    </cfRule>
    <cfRule type="cellIs" dxfId="3" priority="1400" operator="equal">
      <formula>"INVALID"</formula>
    </cfRule>
    <cfRule type="cellIs" dxfId="3" priority="1399" operator="equal">
      <formula>"INVALID"</formula>
    </cfRule>
  </conditionalFormatting>
  <conditionalFormatting sqref="AO136:AO137">
    <cfRule type="cellIs" dxfId="3" priority="1383" operator="equal">
      <formula>FALSE</formula>
    </cfRule>
    <cfRule type="cellIs" dxfId="3" priority="1382" operator="equal">
      <formula>"INVALID"</formula>
    </cfRule>
    <cfRule type="cellIs" dxfId="3" priority="1381" operator="equal">
      <formula>"INVALID"</formula>
    </cfRule>
  </conditionalFormatting>
  <conditionalFormatting sqref="AO139:AO147">
    <cfRule type="cellIs" dxfId="3" priority="1222" operator="equal">
      <formula>FALSE</formula>
    </cfRule>
    <cfRule type="cellIs" dxfId="3" priority="1221" operator="equal">
      <formula>"INVALID"</formula>
    </cfRule>
    <cfRule type="cellIs" dxfId="3" priority="1220" operator="equal">
      <formula>"INVALID"</formula>
    </cfRule>
  </conditionalFormatting>
  <conditionalFormatting sqref="AO148:AO149">
    <cfRule type="cellIs" dxfId="3" priority="1204" operator="equal">
      <formula>FALSE</formula>
    </cfRule>
    <cfRule type="cellIs" dxfId="3" priority="1203" operator="equal">
      <formula>"INVALID"</formula>
    </cfRule>
    <cfRule type="cellIs" dxfId="3" priority="1202" operator="equal">
      <formula>"INVALID"</formula>
    </cfRule>
  </conditionalFormatting>
  <conditionalFormatting sqref="AO151:AO155">
    <cfRule type="cellIs" dxfId="3" priority="1587" operator="equal">
      <formula>FALSE</formula>
    </cfRule>
  </conditionalFormatting>
  <conditionalFormatting sqref="AO173:AO180">
    <cfRule type="cellIs" dxfId="3" priority="2143" operator="equal">
      <formula>FALSE</formula>
    </cfRule>
    <cfRule type="cellIs" dxfId="3" priority="2142" operator="equal">
      <formula>"INVALID"</formula>
    </cfRule>
    <cfRule type="cellIs" dxfId="3" priority="2141" operator="equal">
      <formula>"INVALID"</formula>
    </cfRule>
  </conditionalFormatting>
  <conditionalFormatting sqref="AO189:AO195">
    <cfRule type="cellIs" dxfId="3" priority="1875" operator="equal">
      <formula>"INVALID"</formula>
    </cfRule>
    <cfRule type="cellIs" dxfId="3" priority="1876" operator="equal">
      <formula>FALSE</formula>
    </cfRule>
    <cfRule type="cellIs" dxfId="3" priority="1874" operator="equal">
      <formula>"INVALID"</formula>
    </cfRule>
  </conditionalFormatting>
  <conditionalFormatting sqref="AO196:AO197">
    <cfRule type="cellIs" dxfId="3" priority="2427" operator="equal">
      <formula>"INVALID"</formula>
    </cfRule>
    <cfRule type="cellIs" dxfId="3" priority="2426" operator="equal">
      <formula>"INVALID"</formula>
    </cfRule>
  </conditionalFormatting>
  <conditionalFormatting sqref="AO206:AO207">
    <cfRule type="cellIs" dxfId="3" priority="1856" operator="equal">
      <formula>FALSE</formula>
    </cfRule>
    <cfRule type="cellIs" dxfId="3" priority="1855" operator="equal">
      <formula>"INVALID"</formula>
    </cfRule>
    <cfRule type="cellIs" dxfId="3" priority="1854" operator="equal">
      <formula>"INVALID"</formula>
    </cfRule>
  </conditionalFormatting>
  <conditionalFormatting sqref="AO208:AO214">
    <cfRule type="cellIs" dxfId="3" priority="1149" operator="equal">
      <formula>FALSE</formula>
    </cfRule>
    <cfRule type="cellIs" dxfId="3" priority="1148" operator="equal">
      <formula>"INVALID"</formula>
    </cfRule>
    <cfRule type="cellIs" dxfId="3" priority="1147" operator="equal">
      <formula>"INVALID"</formula>
    </cfRule>
  </conditionalFormatting>
  <conditionalFormatting sqref="AO215:AO216">
    <cfRule type="cellIs" dxfId="3" priority="1180" operator="equal">
      <formula>FALSE</formula>
    </cfRule>
    <cfRule type="cellIs" dxfId="3" priority="1179" operator="equal">
      <formula>"INVALID"</formula>
    </cfRule>
    <cfRule type="cellIs" dxfId="3" priority="1178" operator="equal">
      <formula>"INVALID"</formula>
    </cfRule>
  </conditionalFormatting>
  <conditionalFormatting sqref="AO218:AO220">
    <cfRule type="cellIs" dxfId="3" priority="1116" operator="equal">
      <formula>FALSE</formula>
    </cfRule>
    <cfRule type="cellIs" dxfId="3" priority="1115" operator="equal">
      <formula>"INVALID"</formula>
    </cfRule>
    <cfRule type="cellIs" dxfId="3" priority="1114" operator="equal">
      <formula>"INVALID"</formula>
    </cfRule>
  </conditionalFormatting>
  <conditionalFormatting sqref="AO219:AO220">
    <cfRule type="cellIs" dxfId="3" priority="1092" operator="equal">
      <formula>FALSE</formula>
    </cfRule>
    <cfRule type="cellIs" dxfId="3" priority="1091" operator="equal">
      <formula>"INVALID"</formula>
    </cfRule>
    <cfRule type="cellIs" dxfId="3" priority="1090" operator="equal">
      <formula>"INVALID"</formula>
    </cfRule>
  </conditionalFormatting>
  <conditionalFormatting sqref="AO221:AO227">
    <cfRule type="cellIs" dxfId="3" priority="1034" operator="equal">
      <formula>FALSE</formula>
    </cfRule>
    <cfRule type="cellIs" dxfId="3" priority="1033" operator="equal">
      <formula>"INVALID"</formula>
    </cfRule>
    <cfRule type="cellIs" dxfId="3" priority="1032" operator="equal">
      <formula>"INVALID"</formula>
    </cfRule>
  </conditionalFormatting>
  <conditionalFormatting sqref="AO229:AO232">
    <cfRule type="cellIs" dxfId="3" priority="1065" operator="equal">
      <formula>FALSE</formula>
    </cfRule>
    <cfRule type="cellIs" dxfId="3" priority="1064" operator="equal">
      <formula>"INVALID"</formula>
    </cfRule>
    <cfRule type="cellIs" dxfId="3" priority="1063" operator="equal">
      <formula>"INVALID"</formula>
    </cfRule>
  </conditionalFormatting>
  <conditionalFormatting sqref="AO233:AO236">
    <cfRule type="cellIs" dxfId="3" priority="1003" operator="equal">
      <formula>FALSE</formula>
    </cfRule>
    <cfRule type="cellIs" dxfId="3" priority="1002" operator="equal">
      <formula>"INVALID"</formula>
    </cfRule>
    <cfRule type="cellIs" dxfId="3" priority="1001" operator="equal">
      <formula>"INVALID"</formula>
    </cfRule>
  </conditionalFormatting>
  <conditionalFormatting sqref="AO242:AO243">
    <cfRule type="cellIs" dxfId="3" priority="2262" operator="equal">
      <formula>FALSE</formula>
    </cfRule>
    <cfRule type="cellIs" dxfId="3" priority="2261" operator="equal">
      <formula>"INVALID"</formula>
    </cfRule>
    <cfRule type="cellIs" dxfId="3" priority="2260" operator="equal">
      <formula>"INVALID"</formula>
    </cfRule>
  </conditionalFormatting>
  <conditionalFormatting sqref="AO249:AO252">
    <cfRule type="cellIs" dxfId="3" priority="1961" operator="equal">
      <formula>FALSE</formula>
    </cfRule>
    <cfRule type="cellIs" dxfId="3" priority="1960" operator="equal">
      <formula>"INVALID"</formula>
    </cfRule>
    <cfRule type="cellIs" dxfId="3" priority="1959" operator="equal">
      <formula>"INVALID"</formula>
    </cfRule>
  </conditionalFormatting>
  <conditionalFormatting sqref="AO253:AO254">
    <cfRule type="cellIs" dxfId="3" priority="1934" operator="equal">
      <formula>FALSE</formula>
    </cfRule>
    <cfRule type="cellIs" dxfId="3" priority="1933" operator="equal">
      <formula>"INVALID"</formula>
    </cfRule>
    <cfRule type="cellIs" dxfId="3" priority="1932" operator="equal">
      <formula>"INVALID"</formula>
    </cfRule>
  </conditionalFormatting>
  <conditionalFormatting sqref="AO268:AO269">
    <cfRule type="cellIs" dxfId="3" priority="2425" operator="equal">
      <formula>"INVALID"</formula>
    </cfRule>
    <cfRule type="cellIs" dxfId="3" priority="2424" operator="equal">
      <formula>"INVALID"</formula>
    </cfRule>
  </conditionalFormatting>
  <conditionalFormatting sqref="AO290:AO293">
    <cfRule type="cellIs" dxfId="3" priority="2314" operator="equal">
      <formula>FALSE</formula>
    </cfRule>
    <cfRule type="cellIs" dxfId="3" priority="2313" operator="equal">
      <formula>"INVALID"</formula>
    </cfRule>
    <cfRule type="cellIs" dxfId="3" priority="2312" operator="equal">
      <formula>"INVALID"</formula>
    </cfRule>
  </conditionalFormatting>
  <conditionalFormatting sqref="AO295:AO301">
    <cfRule type="cellIs" dxfId="3" priority="2048" operator="equal">
      <formula>FALSE</formula>
    </cfRule>
    <cfRule type="cellIs" dxfId="3" priority="2047" operator="equal">
      <formula>"INVALID"</formula>
    </cfRule>
    <cfRule type="cellIs" dxfId="3" priority="2046" operator="equal">
      <formula>"INVALID"</formula>
    </cfRule>
  </conditionalFormatting>
  <conditionalFormatting sqref="AP10:AP18">
    <cfRule type="cellIs" dxfId="3" priority="2405" operator="equal">
      <formula>"INVALID"</formula>
    </cfRule>
  </conditionalFormatting>
  <conditionalFormatting sqref="AP25:AP33">
    <cfRule type="cellIs" dxfId="3" priority="1734" operator="equal">
      <formula>"INVALID"</formula>
    </cfRule>
  </conditionalFormatting>
  <conditionalFormatting sqref="AP34:AP35">
    <cfRule type="cellIs" dxfId="3" priority="1713" operator="equal">
      <formula>"INVALID"</formula>
    </cfRule>
  </conditionalFormatting>
  <conditionalFormatting sqref="AP37:AP45">
    <cfRule type="cellIs" dxfId="3" priority="1673" operator="equal">
      <formula>"INVALID"</formula>
    </cfRule>
  </conditionalFormatting>
  <conditionalFormatting sqref="AP46:AP47">
    <cfRule type="cellIs" dxfId="3" priority="1652" operator="equal">
      <formula>"INVALID"</formula>
    </cfRule>
  </conditionalFormatting>
  <conditionalFormatting sqref="AP56:AP57">
    <cfRule type="cellIs" dxfId="3" priority="2477" operator="equal">
      <formula>"INVALID"</formula>
    </cfRule>
  </conditionalFormatting>
  <conditionalFormatting sqref="AP59:AP67">
    <cfRule type="cellIs" dxfId="3" priority="723" operator="equal">
      <formula>"INVALID"</formula>
    </cfRule>
  </conditionalFormatting>
  <conditionalFormatting sqref="AP84:AP92">
    <cfRule type="cellIs" dxfId="3" priority="1573" operator="equal">
      <formula>"INVALID"</formula>
    </cfRule>
  </conditionalFormatting>
  <conditionalFormatting sqref="AP110:AP118">
    <cfRule type="cellIs" dxfId="3" priority="1472" operator="equal">
      <formula>"INVALID"</formula>
    </cfRule>
  </conditionalFormatting>
  <conditionalFormatting sqref="AP119:AP120">
    <cfRule type="cellIs" dxfId="3" priority="1451" operator="equal">
      <formula>"INVALID"</formula>
    </cfRule>
  </conditionalFormatting>
  <conditionalFormatting sqref="AP121:AP125">
    <cfRule type="cellIs" dxfId="3" priority="1273" operator="equal">
      <formula>"INVALID"</formula>
    </cfRule>
  </conditionalFormatting>
  <conditionalFormatting sqref="AP127:AP135">
    <cfRule type="cellIs" dxfId="3" priority="1412" operator="equal">
      <formula>"INVALID"</formula>
    </cfRule>
  </conditionalFormatting>
  <conditionalFormatting sqref="AP136:AP137">
    <cfRule type="cellIs" dxfId="3" priority="1391" operator="equal">
      <formula>"INVALID"</formula>
    </cfRule>
  </conditionalFormatting>
  <conditionalFormatting sqref="AP139:AP147">
    <cfRule type="cellIs" dxfId="3" priority="1233" operator="equal">
      <formula>"INVALID"</formula>
    </cfRule>
  </conditionalFormatting>
  <conditionalFormatting sqref="AP148:AP149">
    <cfRule type="cellIs" dxfId="3" priority="1212" operator="equal">
      <formula>"INVALID"</formula>
    </cfRule>
  </conditionalFormatting>
  <conditionalFormatting sqref="AP173:AP180">
    <cfRule type="cellIs" dxfId="3" priority="2154" operator="equal">
      <formula>"INVALID"</formula>
    </cfRule>
  </conditionalFormatting>
  <conditionalFormatting sqref="AP189:AP195">
    <cfRule type="cellIs" dxfId="3" priority="1884" operator="equal">
      <formula>"INVALID"</formula>
    </cfRule>
  </conditionalFormatting>
  <conditionalFormatting sqref="AP196:AP197">
    <cfRule type="cellIs" dxfId="3" priority="2453" operator="equal">
      <formula>"INVALID"</formula>
    </cfRule>
  </conditionalFormatting>
  <conditionalFormatting sqref="AP206:AP207">
    <cfRule type="cellIs" dxfId="3" priority="1864" operator="equal">
      <formula>"INVALID"</formula>
    </cfRule>
  </conditionalFormatting>
  <conditionalFormatting sqref="AP208:AP214">
    <cfRule type="cellIs" dxfId="3" priority="1160" operator="equal">
      <formula>"INVALID"</formula>
    </cfRule>
  </conditionalFormatting>
  <conditionalFormatting sqref="AP215:AP216">
    <cfRule type="cellIs" dxfId="3" priority="1188" operator="equal">
      <formula>"INVALID"</formula>
    </cfRule>
  </conditionalFormatting>
  <conditionalFormatting sqref="AP218:AP220">
    <cfRule type="cellIs" dxfId="3" priority="1124" operator="equal">
      <formula>"INVALID"</formula>
    </cfRule>
  </conditionalFormatting>
  <conditionalFormatting sqref="AP219:AP220">
    <cfRule type="cellIs" dxfId="3" priority="1100" operator="equal">
      <formula>"INVALID"</formula>
    </cfRule>
  </conditionalFormatting>
  <conditionalFormatting sqref="AP221:AP227">
    <cfRule type="cellIs" dxfId="3" priority="1045" operator="equal">
      <formula>"INVALID"</formula>
    </cfRule>
  </conditionalFormatting>
  <conditionalFormatting sqref="AP229:AP232">
    <cfRule type="cellIs" dxfId="3" priority="1076" operator="equal">
      <formula>"INVALID"</formula>
    </cfRule>
  </conditionalFormatting>
  <conditionalFormatting sqref="AP233:AP236">
    <cfRule type="cellIs" dxfId="3" priority="1014" operator="equal">
      <formula>"INVALID"</formula>
    </cfRule>
  </conditionalFormatting>
  <conditionalFormatting sqref="AP242:AP243">
    <cfRule type="cellIs" dxfId="3" priority="2272" operator="equal">
      <formula>"INVALID"</formula>
    </cfRule>
  </conditionalFormatting>
  <conditionalFormatting sqref="AP249:AP252">
    <cfRule type="cellIs" dxfId="3" priority="1971" operator="equal">
      <formula>"INVALID"</formula>
    </cfRule>
  </conditionalFormatting>
  <conditionalFormatting sqref="AP253:AP254">
    <cfRule type="cellIs" dxfId="3" priority="1944" operator="equal">
      <formula>"INVALID"</formula>
    </cfRule>
  </conditionalFormatting>
  <conditionalFormatting sqref="AP268:AP269">
    <cfRule type="cellIs" dxfId="3" priority="2445" operator="equal">
      <formula>"INVALID"</formula>
    </cfRule>
  </conditionalFormatting>
  <conditionalFormatting sqref="AP290:AP293">
    <cfRule type="cellIs" dxfId="3" priority="2322" operator="equal">
      <formula>"INVALID"</formula>
    </cfRule>
  </conditionalFormatting>
  <conditionalFormatting sqref="AP295:AP301">
    <cfRule type="cellIs" dxfId="3" priority="2056" operator="equal">
      <formula>"INVALID"</formula>
    </cfRule>
  </conditionalFormatting>
  <conditionalFormatting sqref="AQ10:AQ18">
    <cfRule type="expression" dxfId="0" priority="2417" stopIfTrue="1">
      <formula>REPLACE($AQ10,8,LEN($AQ10),"")="unused_"</formula>
    </cfRule>
    <cfRule type="expression" dxfId="2" priority="2397">
      <formula>NOT($AJ10)</formula>
    </cfRule>
    <cfRule type="expression" dxfId="4" priority="2411">
      <formula>RIGHT($AQ10,1)="*"</formula>
    </cfRule>
  </conditionalFormatting>
  <conditionalFormatting sqref="AQ19:AQ21">
    <cfRule type="expression" dxfId="0" priority="2390" stopIfTrue="1">
      <formula>REPLACE($AQ19,8,LEN($AQ19),"")="unused_"</formula>
    </cfRule>
    <cfRule type="expression" dxfId="2" priority="2370">
      <formula>NOT($AJ19)</formula>
    </cfRule>
    <cfRule type="expression" dxfId="4" priority="2384">
      <formula>RIGHT($AQ19,1)="*"</formula>
    </cfRule>
  </conditionalFormatting>
  <conditionalFormatting sqref="AQ25:AQ33">
    <cfRule type="expression" dxfId="0" priority="1746" stopIfTrue="1">
      <formula>REPLACE($AQ25,8,LEN($AQ25),"")="unused_"</formula>
    </cfRule>
    <cfRule type="expression" dxfId="2" priority="1726">
      <formula>NOT($AJ25)</formula>
    </cfRule>
    <cfRule type="expression" dxfId="4" priority="1740">
      <formula>RIGHT($AQ25,1)="*"</formula>
    </cfRule>
  </conditionalFormatting>
  <conditionalFormatting sqref="AQ37:AQ45">
    <cfRule type="expression" dxfId="0" priority="1685" stopIfTrue="1">
      <formula>REPLACE($AQ37,8,LEN($AQ37),"")="unused_"</formula>
    </cfRule>
    <cfRule type="expression" dxfId="2" priority="1665">
      <formula>NOT($AJ37)</formula>
    </cfRule>
    <cfRule type="expression" dxfId="4" priority="1679">
      <formula>RIGHT($AQ37,1)="*"</formula>
    </cfRule>
  </conditionalFormatting>
  <conditionalFormatting sqref="AQ46:AQ47">
    <cfRule type="expression" dxfId="0" priority="1695" stopIfTrue="1">
      <formula>REPLACE($AQ46,8,LEN($AQ46),"")="unused_"</formula>
    </cfRule>
    <cfRule type="expression" dxfId="2" priority="1689">
      <formula>NOT($AJ46)</formula>
    </cfRule>
    <cfRule type="expression" dxfId="4" priority="1690">
      <formula>RIGHT($AQ46,1)="*"</formula>
    </cfRule>
  </conditionalFormatting>
  <conditionalFormatting sqref="AQ59:AQ67">
    <cfRule type="expression" dxfId="0" priority="735" stopIfTrue="1">
      <formula>REPLACE($AQ59,8,LEN($AQ59),"")="unused_"</formula>
    </cfRule>
    <cfRule type="expression" dxfId="2" priority="715">
      <formula>NOT($AJ59)</formula>
    </cfRule>
    <cfRule type="expression" dxfId="4" priority="729">
      <formula>RIGHT($AQ59,1)="*"</formula>
    </cfRule>
  </conditionalFormatting>
  <conditionalFormatting sqref="AQ68:AQ70">
    <cfRule type="expression" dxfId="0" priority="708" stopIfTrue="1">
      <formula>REPLACE($AQ68,8,LEN($AQ68),"")="unused_"</formula>
    </cfRule>
    <cfRule type="expression" dxfId="2" priority="688">
      <formula>NOT($AJ68)</formula>
    </cfRule>
    <cfRule type="expression" dxfId="4" priority="702">
      <formula>RIGHT($AQ68,1)="*"</formula>
    </cfRule>
  </conditionalFormatting>
  <conditionalFormatting sqref="AQ74:AQ76">
    <cfRule type="expression" dxfId="0" priority="613" stopIfTrue="1">
      <formula>REPLACE($AQ74,8,LEN($AQ74),"")="unused_"</formula>
    </cfRule>
    <cfRule type="expression" dxfId="2" priority="593">
      <formula>NOT($AJ74)</formula>
    </cfRule>
    <cfRule type="expression" dxfId="4" priority="607">
      <formula>RIGHT($AQ74,1)="*"</formula>
    </cfRule>
  </conditionalFormatting>
  <conditionalFormatting sqref="AQ84:AQ92">
    <cfRule type="expression" dxfId="0" priority="1585" stopIfTrue="1">
      <formula>REPLACE($AQ84,8,LEN($AQ84),"")="unused_"</formula>
    </cfRule>
    <cfRule type="expression" dxfId="2" priority="1565">
      <formula>NOT($AJ84)</formula>
    </cfRule>
    <cfRule type="expression" dxfId="4" priority="1579">
      <formula>RIGHT($AQ84,1)="*"</formula>
    </cfRule>
  </conditionalFormatting>
  <conditionalFormatting sqref="AQ93:AQ95">
    <cfRule type="expression" dxfId="0" priority="1558" stopIfTrue="1">
      <formula>REPLACE($AQ93,8,LEN($AQ93),"")="unused_"</formula>
    </cfRule>
    <cfRule type="expression" dxfId="2" priority="1538">
      <formula>NOT($AJ93)</formula>
    </cfRule>
    <cfRule type="expression" dxfId="4" priority="1552">
      <formula>RIGHT($AQ93,1)="*"</formula>
    </cfRule>
  </conditionalFormatting>
  <conditionalFormatting sqref="AQ99:AQ101">
    <cfRule type="expression" dxfId="0" priority="915" stopIfTrue="1">
      <formula>REPLACE($AQ99,8,LEN($AQ99),"")="unused_"</formula>
    </cfRule>
    <cfRule type="expression" dxfId="2" priority="895">
      <formula>NOT($AJ99)</formula>
    </cfRule>
    <cfRule type="expression" dxfId="4" priority="909">
      <formula>RIGHT($AQ99,1)="*"</formula>
    </cfRule>
  </conditionalFormatting>
  <conditionalFormatting sqref="AQ110:AQ118">
    <cfRule type="expression" dxfId="0" priority="1484" stopIfTrue="1">
      <formula>REPLACE($AQ110,8,LEN($AQ110),"")="unused_"</formula>
    </cfRule>
    <cfRule type="expression" dxfId="2" priority="1464">
      <formula>NOT($AJ110)</formula>
    </cfRule>
    <cfRule type="expression" dxfId="4" priority="1478">
      <formula>RIGHT($AQ110,1)="*"</formula>
    </cfRule>
  </conditionalFormatting>
  <conditionalFormatting sqref="AQ121:AQ125">
    <cfRule type="expression" dxfId="0" priority="1285" stopIfTrue="1">
      <formula>REPLACE($AQ121,8,LEN($AQ121),"")="unused_"</formula>
    </cfRule>
    <cfRule type="expression" dxfId="2" priority="1265">
      <formula>NOT($AJ121)</formula>
    </cfRule>
    <cfRule type="expression" dxfId="4" priority="1279">
      <formula>RIGHT($AQ121,1)="*"</formula>
    </cfRule>
  </conditionalFormatting>
  <conditionalFormatting sqref="AQ127:AQ135">
    <cfRule type="expression" dxfId="0" priority="1424" stopIfTrue="1">
      <formula>REPLACE($AQ127,8,LEN($AQ127),"")="unused_"</formula>
    </cfRule>
    <cfRule type="expression" dxfId="2" priority="1404">
      <formula>NOT($AJ127)</formula>
    </cfRule>
    <cfRule type="expression" dxfId="4" priority="1418">
      <formula>RIGHT($AQ127,1)="*"</formula>
    </cfRule>
  </conditionalFormatting>
  <conditionalFormatting sqref="AQ136:AQ137">
    <cfRule type="expression" dxfId="0" priority="1435" stopIfTrue="1">
      <formula>REPLACE($AQ136,8,LEN($AQ136),"")="unused_"</formula>
    </cfRule>
    <cfRule type="expression" dxfId="2" priority="1429">
      <formula>NOT($AJ136)</formula>
    </cfRule>
    <cfRule type="expression" dxfId="4" priority="1430">
      <formula>RIGHT($AQ136,1)="*"</formula>
    </cfRule>
  </conditionalFormatting>
  <conditionalFormatting sqref="AQ139:AQ147">
    <cfRule type="expression" dxfId="0" priority="1245" stopIfTrue="1">
      <formula>REPLACE($AQ139,8,LEN($AQ139),"")="unused_"</formula>
    </cfRule>
    <cfRule type="expression" dxfId="2" priority="1225">
      <formula>NOT($AJ139)</formula>
    </cfRule>
    <cfRule type="expression" dxfId="4" priority="1239">
      <formula>RIGHT($AQ139,1)="*"</formula>
    </cfRule>
  </conditionalFormatting>
  <conditionalFormatting sqref="AQ148:AQ149">
    <cfRule type="expression" dxfId="0" priority="1256" stopIfTrue="1">
      <formula>REPLACE($AQ148,8,LEN($AQ148),"")="unused_"</formula>
    </cfRule>
    <cfRule type="expression" dxfId="2" priority="1250">
      <formula>NOT($AJ148)</formula>
    </cfRule>
    <cfRule type="expression" dxfId="4" priority="1251">
      <formula>RIGHT($AQ148,1)="*"</formula>
    </cfRule>
  </conditionalFormatting>
  <conditionalFormatting sqref="AQ173:AQ180">
    <cfRule type="expression" dxfId="0" priority="2165" stopIfTrue="1">
      <formula>REPLACE($AQ173,8,LEN($AQ173),"")="unused_"</formula>
    </cfRule>
    <cfRule type="expression" dxfId="2" priority="2146">
      <formula>NOT($AJ173)</formula>
    </cfRule>
    <cfRule type="expression" dxfId="4" priority="2160">
      <formula>RIGHT($AQ173,1)="*"</formula>
    </cfRule>
  </conditionalFormatting>
  <conditionalFormatting sqref="AQ208:AQ214">
    <cfRule type="expression" dxfId="0" priority="1171" stopIfTrue="1">
      <formula>REPLACE($AQ208,8,LEN($AQ208),"")="unused_"</formula>
    </cfRule>
    <cfRule type="expression" dxfId="2" priority="1152">
      <formula>NOT($AJ208)</formula>
    </cfRule>
    <cfRule type="expression" dxfId="4" priority="1166">
      <formula>RIGHT($AQ208,1)="*"</formula>
    </cfRule>
  </conditionalFormatting>
  <conditionalFormatting sqref="AQ218:AQ220">
    <cfRule type="expression" dxfId="0" priority="1139" stopIfTrue="1">
      <formula>REPLACE($AQ218,8,LEN($AQ218),"")="unused_"</formula>
    </cfRule>
    <cfRule type="expression" dxfId="2" priority="1134">
      <formula>NOT($AJ218)</formula>
    </cfRule>
    <cfRule type="expression" dxfId="4" priority="1136">
      <formula>RIGHT($AQ218,1)="*"</formula>
    </cfRule>
  </conditionalFormatting>
  <conditionalFormatting sqref="AQ221:AQ227">
    <cfRule type="expression" dxfId="0" priority="1056" stopIfTrue="1">
      <formula>REPLACE($AQ221,8,LEN($AQ221),"")="unused_"</formula>
    </cfRule>
    <cfRule type="expression" dxfId="2" priority="1037">
      <formula>NOT($AJ221)</formula>
    </cfRule>
    <cfRule type="expression" dxfId="4" priority="1051">
      <formula>RIGHT($AQ221,1)="*"</formula>
    </cfRule>
  </conditionalFormatting>
  <conditionalFormatting sqref="AQ229:AQ232">
    <cfRule type="expression" dxfId="0" priority="1087" stopIfTrue="1">
      <formula>REPLACE($AQ229,8,LEN($AQ229),"")="unused_"</formula>
    </cfRule>
    <cfRule type="expression" dxfId="2" priority="1068">
      <formula>NOT($AJ229)</formula>
    </cfRule>
    <cfRule type="expression" dxfId="4" priority="1082">
      <formula>RIGHT($AQ229,1)="*"</formula>
    </cfRule>
  </conditionalFormatting>
  <conditionalFormatting sqref="AQ233:AQ236">
    <cfRule type="expression" dxfId="0" priority="1025" stopIfTrue="1">
      <formula>REPLACE($AQ233,8,LEN($AQ233),"")="unused_"</formula>
    </cfRule>
    <cfRule type="expression" dxfId="2" priority="1006">
      <formula>NOT($AJ233)</formula>
    </cfRule>
    <cfRule type="expression" dxfId="4" priority="1020">
      <formula>RIGHT($AQ233,1)="*"</formula>
    </cfRule>
  </conditionalFormatting>
  <conditionalFormatting sqref="AQ238:AQ241">
    <cfRule type="expression" dxfId="0" priority="2292" stopIfTrue="1">
      <formula>REPLACE($AQ238,8,LEN($AQ238),"")="unused_"</formula>
    </cfRule>
    <cfRule type="expression" dxfId="2" priority="2290">
      <formula>NOT($AJ238)</formula>
    </cfRule>
    <cfRule type="expression" dxfId="4" priority="2291">
      <formula>RIGHT($AQ238,1)="*"</formula>
    </cfRule>
  </conditionalFormatting>
  <conditionalFormatting sqref="AQ242:AQ243">
    <cfRule type="expression" dxfId="0" priority="2259" stopIfTrue="1">
      <formula>REPLACE($AQ242,8,LEN($AQ242),"")="unused_"</formula>
    </cfRule>
    <cfRule type="expression" dxfId="2" priority="2257">
      <formula>NOT($AJ242)</formula>
    </cfRule>
    <cfRule type="expression" dxfId="4" priority="2258">
      <formula>RIGHT($AQ242,1)="*"</formula>
    </cfRule>
  </conditionalFormatting>
  <conditionalFormatting sqref="AQ244:AQ245">
    <cfRule type="expression" dxfId="0" priority="2017" stopIfTrue="1">
      <formula>REPLACE($AQ244,8,LEN($AQ244),"")="unused_"</formula>
    </cfRule>
    <cfRule type="expression" dxfId="2" priority="2015">
      <formula>NOT($AJ244)</formula>
    </cfRule>
    <cfRule type="expression" dxfId="4" priority="2016">
      <formula>RIGHT($AQ244,1)="*"</formula>
    </cfRule>
  </conditionalFormatting>
  <conditionalFormatting sqref="AQ249:AQ252">
    <cfRule type="expression" dxfId="0" priority="1958" stopIfTrue="1">
      <formula>REPLACE($AQ249,8,LEN($AQ249),"")="unused_"</formula>
    </cfRule>
    <cfRule type="expression" dxfId="2" priority="1956">
      <formula>NOT($AJ249)</formula>
    </cfRule>
    <cfRule type="expression" dxfId="4" priority="1957">
      <formula>RIGHT($AQ249,1)="*"</formula>
    </cfRule>
  </conditionalFormatting>
  <conditionalFormatting sqref="AQ253:AQ254">
    <cfRule type="expression" dxfId="0" priority="1931" stopIfTrue="1">
      <formula>REPLACE($AQ253,8,LEN($AQ253),"")="unused_"</formula>
    </cfRule>
    <cfRule type="expression" dxfId="2" priority="1929">
      <formula>NOT($AJ253)</formula>
    </cfRule>
    <cfRule type="expression" dxfId="4" priority="1930">
      <formula>RIGHT($AQ253,1)="*"</formula>
    </cfRule>
  </conditionalFormatting>
  <conditionalFormatting sqref="AQ315:AQ316">
    <cfRule type="expression" dxfId="0" priority="2310" stopIfTrue="1">
      <formula>REPLACE($AQ315,8,LEN($AQ315),"")="unused_"</formula>
    </cfRule>
  </conditionalFormatting>
  <conditionalFormatting sqref="AQ327:AQ328">
    <cfRule type="expression" dxfId="0" priority="2309" stopIfTrue="1">
      <formula>REPLACE($AQ327,8,LEN($AQ327),"")="unused_"</formula>
    </cfRule>
  </conditionalFormatting>
  <conditionalFormatting sqref="AQ339:AQ340">
    <cfRule type="expression" dxfId="4" priority="2500">
      <formula>RIGHT($AQ339,1)="*"</formula>
    </cfRule>
    <cfRule type="expression" dxfId="0" priority="2501" stopIfTrue="1">
      <formula>REPLACE($AQ339,8,LEN($AQ339),"")="unused_"</formula>
    </cfRule>
  </conditionalFormatting>
  <conditionalFormatting sqref="AQ345:AQ346">
    <cfRule type="expression" dxfId="4" priority="2494">
      <formula>RIGHT($AQ345,1)="*"</formula>
    </cfRule>
    <cfRule type="expression" dxfId="0" priority="2495" stopIfTrue="1">
      <formula>REPLACE($AQ345,8,LEN($AQ345),"")="unused_"</formula>
    </cfRule>
  </conditionalFormatting>
  <conditionalFormatting sqref="AQ347:AQ350">
    <cfRule type="expression" dxfId="4" priority="2497">
      <formula>RIGHT($AQ347,1)="*"</formula>
    </cfRule>
    <cfRule type="expression" dxfId="0" priority="2498" stopIfTrue="1">
      <formula>REPLACE($AQ347,8,LEN($AQ347),"")="unused_"</formula>
    </cfRule>
  </conditionalFormatting>
  <conditionalFormatting sqref="AQ351:AQ352">
    <cfRule type="expression" dxfId="4" priority="2488">
      <formula>RIGHT($AQ351,1)="*"</formula>
    </cfRule>
    <cfRule type="expression" dxfId="0" priority="2489" stopIfTrue="1">
      <formula>REPLACE($AQ351,8,LEN($AQ351),"")="unused_"</formula>
    </cfRule>
  </conditionalFormatting>
  <conditionalFormatting sqref="AQ353:AQ356">
    <cfRule type="expression" dxfId="4" priority="2491">
      <formula>RIGHT($AQ353,1)="*"</formula>
    </cfRule>
    <cfRule type="expression" dxfId="0" priority="2492" stopIfTrue="1">
      <formula>REPLACE($AQ353,8,LEN($AQ353),"")="unused_"</formula>
    </cfRule>
  </conditionalFormatting>
  <conditionalFormatting sqref="AQ375:AQ376">
    <cfRule type="expression" dxfId="0" priority="1852" stopIfTrue="1">
      <formula>REPLACE($AQ375,8,LEN($AQ375),"")="unused_"</formula>
    </cfRule>
  </conditionalFormatting>
  <conditionalFormatting sqref="AQ399:AQ402">
    <cfRule type="expression" dxfId="4" priority="2517">
      <formula>RIGHT($AQ399,1)="*"</formula>
    </cfRule>
    <cfRule type="expression" dxfId="0" priority="2518" stopIfTrue="1">
      <formula>REPLACE($AQ399,8,LEN($AQ399),"")="unused_"</formula>
    </cfRule>
  </conditionalFormatting>
  <conditionalFormatting sqref="AQ415:AQ418">
    <cfRule type="expression" dxfId="0" priority="316" stopIfTrue="1">
      <formula>REPLACE($AQ415,8,LEN($AQ415),"")="unused_"</formula>
    </cfRule>
  </conditionalFormatting>
  <conditionalFormatting sqref="AQ422:AQ423">
    <cfRule type="expression" dxfId="0" priority="992" stopIfTrue="1">
      <formula>REPLACE($AQ422,8,LEN($AQ422),"")="unused_"</formula>
    </cfRule>
  </conditionalFormatting>
  <conditionalFormatting sqref="AQ442:AQ445">
    <cfRule type="expression" dxfId="4" priority="1832">
      <formula>RIGHT($AQ442,1)="*"</formula>
    </cfRule>
    <cfRule type="expression" dxfId="0" priority="1833" stopIfTrue="1">
      <formula>REPLACE($AQ442,8,LEN($AQ442),"")="unused_"</formula>
    </cfRule>
  </conditionalFormatting>
  <conditionalFormatting sqref="AQ446:AQ449">
    <cfRule type="expression" dxfId="0" priority="1844" stopIfTrue="1">
      <formula>REPLACE($AQ446,8,LEN($AQ446),"")="unused_"</formula>
    </cfRule>
  </conditionalFormatting>
  <conditionalFormatting sqref="AQ456:AQ457">
    <cfRule type="expression" dxfId="0" priority="311" stopIfTrue="1">
      <formula>REPLACE($AQ456,8,LEN($AQ456),"")="unused_"</formula>
    </cfRule>
  </conditionalFormatting>
  <conditionalFormatting sqref="AQ461:AQ462">
    <cfRule type="expression" dxfId="0" priority="964" stopIfTrue="1">
      <formula>REPLACE($AQ461,8,LEN($AQ461),"")="unused_"</formula>
    </cfRule>
  </conditionalFormatting>
  <conditionalFormatting sqref="AQ463:AQ464">
    <cfRule type="expression" dxfId="0" priority="960" stopIfTrue="1">
      <formula>REPLACE($AQ463,8,LEN($AQ463),"")="unused_"</formula>
    </cfRule>
  </conditionalFormatting>
  <conditionalFormatting sqref="AQ483:AQ486">
    <cfRule type="expression" dxfId="4" priority="974">
      <formula>RIGHT($AQ483,1)="*"</formula>
    </cfRule>
    <cfRule type="expression" dxfId="0" priority="975" stopIfTrue="1">
      <formula>REPLACE($AQ483,8,LEN($AQ483),"")="unused_"</formula>
    </cfRule>
  </conditionalFormatting>
  <conditionalFormatting sqref="AQ487:AQ490">
    <cfRule type="expression" dxfId="0" priority="986" stopIfTrue="1">
      <formula>REPLACE($AQ487,8,LEN($AQ487),"")="unused_"</formula>
    </cfRule>
  </conditionalFormatting>
  <conditionalFormatting sqref="AQ492:AQ496">
    <cfRule type="expression" dxfId="0" priority="988" stopIfTrue="1">
      <formula>REPLACE($AQ492,8,LEN($AQ492),"")="unused_"</formula>
    </cfRule>
  </conditionalFormatting>
  <conditionalFormatting sqref="AQ497:AQ499">
    <cfRule type="expression" dxfId="0" priority="307" stopIfTrue="1">
      <formula>REPLACE($AQ497,8,LEN($AQ497),"")="unused_"</formula>
    </cfRule>
  </conditionalFormatting>
  <conditionalFormatting sqref="AQ947:AQ949">
    <cfRule type="expression" dxfId="0" priority="303" stopIfTrue="1">
      <formula>REPLACE($AQ947,8,LEN($AQ947),"")="unused_"</formula>
    </cfRule>
  </conditionalFormatting>
  <conditionalFormatting sqref="AQ1086:AQ1098">
    <cfRule type="expression" dxfId="0" priority="955" stopIfTrue="1">
      <formula>REPLACE($AQ1086,8,LEN($AQ1086),"")="unused_"</formula>
    </cfRule>
  </conditionalFormatting>
  <conditionalFormatting sqref="AR10:AR18">
    <cfRule type="cellIs" dxfId="1" priority="2416" operator="equal">
      <formula>"Not Assigned"</formula>
    </cfRule>
    <cfRule type="expression" dxfId="2" priority="2412">
      <formula>NOT($AL10)</formula>
    </cfRule>
  </conditionalFormatting>
  <conditionalFormatting sqref="AR19:AR21">
    <cfRule type="expression" dxfId="2" priority="2385">
      <formula>NOT($AL19)</formula>
    </cfRule>
  </conditionalFormatting>
  <conditionalFormatting sqref="AR25:AR33">
    <cfRule type="cellIs" dxfId="1" priority="1745" operator="equal">
      <formula>"Not Assigned"</formula>
    </cfRule>
    <cfRule type="expression" dxfId="2" priority="1741">
      <formula>NOT($AL25)</formula>
    </cfRule>
  </conditionalFormatting>
  <conditionalFormatting sqref="AR34:AR35">
    <cfRule type="cellIs" dxfId="1" priority="1719" operator="equal">
      <formula>"Not Assigned"</formula>
    </cfRule>
  </conditionalFormatting>
  <conditionalFormatting sqref="AR37:AR45">
    <cfRule type="cellIs" dxfId="1" priority="1684" operator="equal">
      <formula>"Not Assigned"</formula>
    </cfRule>
    <cfRule type="expression" dxfId="2" priority="1680">
      <formula>NOT($AL37)</formula>
    </cfRule>
  </conditionalFormatting>
  <conditionalFormatting sqref="AR46:AR47">
    <cfRule type="expression" dxfId="2" priority="1691">
      <formula>NOT($AL46)</formula>
    </cfRule>
    <cfRule type="cellIs" dxfId="1" priority="1658" operator="equal">
      <formula>"Not Assigned"</formula>
    </cfRule>
  </conditionalFormatting>
  <conditionalFormatting sqref="AR59:AR67">
    <cfRule type="cellIs" dxfId="1" priority="734" operator="equal">
      <formula>"Not Assigned"</formula>
    </cfRule>
    <cfRule type="expression" dxfId="2" priority="730">
      <formula>NOT($AL59)</formula>
    </cfRule>
  </conditionalFormatting>
  <conditionalFormatting sqref="AR68:AR70">
    <cfRule type="expression" dxfId="2" priority="703">
      <formula>NOT($AL68)</formula>
    </cfRule>
  </conditionalFormatting>
  <conditionalFormatting sqref="AR74:AR76">
    <cfRule type="expression" dxfId="2" priority="608">
      <formula>NOT($AL74)</formula>
    </cfRule>
  </conditionalFormatting>
  <conditionalFormatting sqref="AR84:AR92">
    <cfRule type="cellIs" dxfId="1" priority="1584" operator="equal">
      <formula>"Not Assigned"</formula>
    </cfRule>
    <cfRule type="expression" dxfId="2" priority="1580">
      <formula>NOT($AL84)</formula>
    </cfRule>
  </conditionalFormatting>
  <conditionalFormatting sqref="AR93:AR95">
    <cfRule type="expression" dxfId="2" priority="1553">
      <formula>NOT($AL93)</formula>
    </cfRule>
  </conditionalFormatting>
  <conditionalFormatting sqref="AR99:AR101">
    <cfRule type="expression" dxfId="2" priority="910">
      <formula>NOT($AL99)</formula>
    </cfRule>
  </conditionalFormatting>
  <conditionalFormatting sqref="AR110:AR118">
    <cfRule type="cellIs" dxfId="1" priority="1483" operator="equal">
      <formula>"Not Assigned"</formula>
    </cfRule>
    <cfRule type="expression" dxfId="2" priority="1479">
      <formula>NOT($AL110)</formula>
    </cfRule>
  </conditionalFormatting>
  <conditionalFormatting sqref="AR119:AR120">
    <cfRule type="cellIs" dxfId="1" priority="1457" operator="equal">
      <formula>"Not Assigned"</formula>
    </cfRule>
  </conditionalFormatting>
  <conditionalFormatting sqref="AR121:AR125">
    <cfRule type="cellIs" dxfId="1" priority="1284" operator="equal">
      <formula>"Not Assigned"</formula>
    </cfRule>
    <cfRule type="expression" dxfId="2" priority="1280">
      <formula>NOT($AL121)</formula>
    </cfRule>
  </conditionalFormatting>
  <conditionalFormatting sqref="AR127:AR135">
    <cfRule type="cellIs" dxfId="1" priority="1423" operator="equal">
      <formula>"Not Assigned"</formula>
    </cfRule>
    <cfRule type="expression" dxfId="2" priority="1419">
      <formula>NOT($AL127)</formula>
    </cfRule>
  </conditionalFormatting>
  <conditionalFormatting sqref="AR136:AR137">
    <cfRule type="expression" dxfId="2" priority="1431">
      <formula>NOT($AL136)</formula>
    </cfRule>
    <cfRule type="cellIs" dxfId="1" priority="1397" operator="equal">
      <formula>"Not Assigned"</formula>
    </cfRule>
  </conditionalFormatting>
  <conditionalFormatting sqref="AR139:AR147">
    <cfRule type="cellIs" dxfId="1" priority="1244" operator="equal">
      <formula>"Not Assigned"</formula>
    </cfRule>
    <cfRule type="expression" dxfId="2" priority="1240">
      <formula>NOT($AL139)</formula>
    </cfRule>
  </conditionalFormatting>
  <conditionalFormatting sqref="AR148:AR149">
    <cfRule type="expression" dxfId="2" priority="1252">
      <formula>NOT($AL148)</formula>
    </cfRule>
    <cfRule type="cellIs" dxfId="1" priority="1218" operator="equal">
      <formula>"Not Assigned"</formula>
    </cfRule>
  </conditionalFormatting>
  <conditionalFormatting sqref="AR151:AR155">
    <cfRule type="cellIs" dxfId="1" priority="1601" operator="equal">
      <formula>"Not Assigned"</formula>
    </cfRule>
  </conditionalFormatting>
  <conditionalFormatting sqref="AR173:AR180">
    <cfRule type="cellIs" dxfId="1" priority="2167" operator="equal">
      <formula>"Not Assigned"</formula>
    </cfRule>
    <cfRule type="expression" dxfId="2" priority="2161">
      <formula>NOT($AL173)</formula>
    </cfRule>
  </conditionalFormatting>
  <conditionalFormatting sqref="AR189:AR195">
    <cfRule type="cellIs" dxfId="1" priority="1892" operator="equal">
      <formula>"Not Assigned"</formula>
    </cfRule>
  </conditionalFormatting>
  <conditionalFormatting sqref="AR206:AR207">
    <cfRule type="cellIs" dxfId="1" priority="1873" operator="equal">
      <formula>"Not Assigned"</formula>
    </cfRule>
  </conditionalFormatting>
  <conditionalFormatting sqref="AR208:AR214">
    <cfRule type="cellIs" dxfId="1" priority="1173" operator="equal">
      <formula>"Not Assigned"</formula>
    </cfRule>
    <cfRule type="expression" dxfId="2" priority="1167">
      <formula>NOT($AL208)</formula>
    </cfRule>
  </conditionalFormatting>
  <conditionalFormatting sqref="AR215:AR216">
    <cfRule type="cellIs" dxfId="1" priority="1195" operator="equal">
      <formula>"Not Assigned"</formula>
    </cfRule>
  </conditionalFormatting>
  <conditionalFormatting sqref="AR218:AR220">
    <cfRule type="expression" dxfId="2" priority="1137">
      <formula>NOT($AL218)</formula>
    </cfRule>
    <cfRule type="cellIs" dxfId="1" priority="1131" operator="equal">
      <formula>"Not Assigned"</formula>
    </cfRule>
  </conditionalFormatting>
  <conditionalFormatting sqref="AR219:AR220">
    <cfRule type="cellIs" dxfId="1" priority="1109" operator="equal">
      <formula>"Not Assigned"</formula>
    </cfRule>
  </conditionalFormatting>
  <conditionalFormatting sqref="AR221:AR227">
    <cfRule type="cellIs" dxfId="1" priority="1058" operator="equal">
      <formula>"Not Assigned"</formula>
    </cfRule>
    <cfRule type="expression" dxfId="2" priority="1052">
      <formula>NOT($AL221)</formula>
    </cfRule>
  </conditionalFormatting>
  <conditionalFormatting sqref="AR229:AR232">
    <cfRule type="cellIs" dxfId="1" priority="1089" operator="equal">
      <formula>"Not Assigned"</formula>
    </cfRule>
    <cfRule type="expression" dxfId="2" priority="1083">
      <formula>NOT($AL229)</formula>
    </cfRule>
  </conditionalFormatting>
  <conditionalFormatting sqref="AR233:AR236">
    <cfRule type="cellIs" dxfId="1" priority="1027" operator="equal">
      <formula>"Not Assigned"</formula>
    </cfRule>
    <cfRule type="expression" dxfId="2" priority="1021">
      <formula>NOT($AL233)</formula>
    </cfRule>
  </conditionalFormatting>
  <conditionalFormatting sqref="AR242:AR243">
    <cfRule type="cellIs" dxfId="1" priority="2283" operator="equal">
      <formula>"Not Assigned"</formula>
    </cfRule>
    <cfRule type="expression" dxfId="2" priority="2278">
      <formula>NOT($AL242)</formula>
    </cfRule>
  </conditionalFormatting>
  <conditionalFormatting sqref="AR244:AR245">
    <cfRule type="expression" dxfId="2" priority="2036">
      <formula>NOT($AL244)</formula>
    </cfRule>
  </conditionalFormatting>
  <conditionalFormatting sqref="AR249:AR252">
    <cfRule type="cellIs" dxfId="1" priority="1982" operator="equal">
      <formula>"Not Assigned"</formula>
    </cfRule>
    <cfRule type="expression" dxfId="2" priority="1977">
      <formula>NOT($AL249)</formula>
    </cfRule>
  </conditionalFormatting>
  <conditionalFormatting sqref="AR253:AR254">
    <cfRule type="cellIs" dxfId="1" priority="1955" operator="equal">
      <formula>"Not Assigned"</formula>
    </cfRule>
    <cfRule type="expression" dxfId="2" priority="1950">
      <formula>NOT($AL253)</formula>
    </cfRule>
  </conditionalFormatting>
  <conditionalFormatting sqref="AR268:AR269">
    <cfRule type="cellIs" dxfId="1" priority="2522" operator="equal">
      <formula>"Not Assigned"</formula>
    </cfRule>
  </conditionalFormatting>
  <conditionalFormatting sqref="AR271:AR278">
    <cfRule type="cellIs" dxfId="1" priority="2521" operator="equal">
      <formula>"Not Assigned"</formula>
    </cfRule>
  </conditionalFormatting>
  <conditionalFormatting sqref="AR280:AR283">
    <cfRule type="cellIs" dxfId="1" priority="1785" operator="equal">
      <formula>"Not Assigned"</formula>
    </cfRule>
  </conditionalFormatting>
  <conditionalFormatting sqref="AR290:AR293">
    <cfRule type="cellIs" dxfId="1" priority="2328" operator="equal">
      <formula>"Not Assigned"</formula>
    </cfRule>
  </conditionalFormatting>
  <conditionalFormatting sqref="AR295:AR301">
    <cfRule type="cellIs" dxfId="1" priority="2066" operator="equal">
      <formula>"Not Assigned"</formula>
    </cfRule>
  </conditionalFormatting>
  <conditionalFormatting sqref="AS10:AS18">
    <cfRule type="expression" dxfId="2" priority="2415">
      <formula>EXACT(AF10,"INVALID")</formula>
    </cfRule>
    <cfRule type="expression" dxfId="2" priority="2395">
      <formula>NOT($AK10)</formula>
    </cfRule>
  </conditionalFormatting>
  <conditionalFormatting sqref="AS19:AS21">
    <cfRule type="expression" dxfId="2" priority="2388">
      <formula>EXACT(AF19,"INVALID")</formula>
    </cfRule>
    <cfRule type="expression" dxfId="2" priority="2368">
      <formula>NOT($AK19)</formula>
    </cfRule>
  </conditionalFormatting>
  <conditionalFormatting sqref="AS25:AS33">
    <cfRule type="expression" dxfId="2" priority="1744">
      <formula>EXACT(AF25,"INVALID")</formula>
    </cfRule>
    <cfRule type="expression" dxfId="2" priority="1724">
      <formula>NOT($AK25)</formula>
    </cfRule>
  </conditionalFormatting>
  <conditionalFormatting sqref="AS37:AS47">
    <cfRule type="expression" dxfId="2" priority="1688">
      <formula>NOT($AN37)</formula>
    </cfRule>
  </conditionalFormatting>
  <conditionalFormatting sqref="AS37:AS45">
    <cfRule type="expression" dxfId="2" priority="1683">
      <formula>EXACT(AF37,"INVALID")</formula>
    </cfRule>
    <cfRule type="expression" dxfId="2" priority="1663">
      <formula>NOT($AK37)</formula>
    </cfRule>
  </conditionalFormatting>
  <conditionalFormatting sqref="AS46:AS47">
    <cfRule type="expression" dxfId="2" priority="1694">
      <formula>EXACT(AF46,"INVALID")</formula>
    </cfRule>
    <cfRule type="expression" dxfId="2" priority="1687">
      <formula>NOT($AK46)</formula>
    </cfRule>
  </conditionalFormatting>
  <conditionalFormatting sqref="AS59:AS67">
    <cfRule type="expression" dxfId="2" priority="733">
      <formula>EXACT(AF59,"INVALID")</formula>
    </cfRule>
    <cfRule type="expression" dxfId="2" priority="713">
      <formula>NOT($AK59)</formula>
    </cfRule>
  </conditionalFormatting>
  <conditionalFormatting sqref="AS68:AS70">
    <cfRule type="expression" dxfId="2" priority="706">
      <formula>EXACT(AF68,"INVALID")</formula>
    </cfRule>
    <cfRule type="expression" dxfId="2" priority="686">
      <formula>NOT($AK68)</formula>
    </cfRule>
  </conditionalFormatting>
  <conditionalFormatting sqref="AS74:AS76">
    <cfRule type="expression" dxfId="2" priority="611">
      <formula>EXACT(AF74,"INVALID")</formula>
    </cfRule>
    <cfRule type="expression" dxfId="2" priority="591">
      <formula>NOT($AK74)</formula>
    </cfRule>
  </conditionalFormatting>
  <conditionalFormatting sqref="AS79:AS80">
    <cfRule type="expression" dxfId="2" priority="748">
      <formula>NOT($AN79)</formula>
    </cfRule>
  </conditionalFormatting>
  <conditionalFormatting sqref="AS81:AS82">
    <cfRule type="expression" dxfId="2" priority="498">
      <formula>NOT($AN81)</formula>
    </cfRule>
  </conditionalFormatting>
  <conditionalFormatting sqref="AS84:AS92">
    <cfRule type="expression" dxfId="2" priority="1583">
      <formula>EXACT(AF84,"INVALID")</formula>
    </cfRule>
    <cfRule type="expression" dxfId="2" priority="1563">
      <formula>NOT($AK84)</formula>
    </cfRule>
  </conditionalFormatting>
  <conditionalFormatting sqref="AS93:AS95">
    <cfRule type="expression" dxfId="2" priority="1556">
      <formula>EXACT(AF93,"INVALID")</formula>
    </cfRule>
    <cfRule type="expression" dxfId="2" priority="1536">
      <formula>NOT($AK93)</formula>
    </cfRule>
  </conditionalFormatting>
  <conditionalFormatting sqref="AS99:AS101">
    <cfRule type="expression" dxfId="2" priority="913">
      <formula>EXACT(AF99,"INVALID")</formula>
    </cfRule>
    <cfRule type="expression" dxfId="2" priority="893">
      <formula>NOT($AK99)</formula>
    </cfRule>
  </conditionalFormatting>
  <conditionalFormatting sqref="AS110:AS118">
    <cfRule type="expression" dxfId="2" priority="1482">
      <formula>EXACT(AF110,"INVALID")</formula>
    </cfRule>
    <cfRule type="expression" dxfId="2" priority="1462">
      <formula>NOT($AK110)</formula>
    </cfRule>
  </conditionalFormatting>
  <conditionalFormatting sqref="AS121:AS125">
    <cfRule type="expression" dxfId="2" priority="1283">
      <formula>EXACT(AF121,"INVALID")</formula>
    </cfRule>
    <cfRule type="expression" dxfId="2" priority="1263">
      <formula>NOT($AK121)</formula>
    </cfRule>
  </conditionalFormatting>
  <conditionalFormatting sqref="AS127:AS137">
    <cfRule type="expression" dxfId="2" priority="1428">
      <formula>NOT($AN127)</formula>
    </cfRule>
  </conditionalFormatting>
  <conditionalFormatting sqref="AS127:AS135">
    <cfRule type="expression" dxfId="2" priority="1422">
      <formula>EXACT(AF127,"INVALID")</formula>
    </cfRule>
    <cfRule type="expression" dxfId="2" priority="1402">
      <formula>NOT($AK127)</formula>
    </cfRule>
  </conditionalFormatting>
  <conditionalFormatting sqref="AS136:AS137">
    <cfRule type="expression" dxfId="2" priority="1434">
      <formula>EXACT(AF136,"INVALID")</formula>
    </cfRule>
    <cfRule type="expression" dxfId="2" priority="1427">
      <formula>NOT($AK136)</formula>
    </cfRule>
  </conditionalFormatting>
  <conditionalFormatting sqref="AS139:AS149">
    <cfRule type="expression" dxfId="2" priority="1249">
      <formula>NOT($AN139)</formula>
    </cfRule>
  </conditionalFormatting>
  <conditionalFormatting sqref="AS139:AS147">
    <cfRule type="expression" dxfId="2" priority="1243">
      <formula>EXACT(AF139,"INVALID")</formula>
    </cfRule>
    <cfRule type="expression" dxfId="2" priority="1223">
      <formula>NOT($AK139)</formula>
    </cfRule>
  </conditionalFormatting>
  <conditionalFormatting sqref="AS148:AS149">
    <cfRule type="expression" dxfId="2" priority="1255">
      <formula>EXACT(AF148,"INVALID")</formula>
    </cfRule>
    <cfRule type="expression" dxfId="2" priority="1248">
      <formula>NOT($AK148)</formula>
    </cfRule>
  </conditionalFormatting>
  <conditionalFormatting sqref="AS173:AS180">
    <cfRule type="expression" dxfId="2" priority="2164">
      <formula>EXACT(AF173,"INVALID")</formula>
    </cfRule>
    <cfRule type="expression" dxfId="2" priority="2144">
      <formula>NOT($AK173)</formula>
    </cfRule>
  </conditionalFormatting>
  <conditionalFormatting sqref="AS206:AS207">
    <cfRule type="expression" dxfId="2" priority="1872">
      <formula>EXACT(AF206,"INVALID")</formula>
    </cfRule>
  </conditionalFormatting>
  <conditionalFormatting sqref="AS208:AS214">
    <cfRule type="expression" dxfId="2" priority="1170">
      <formula>EXACT(AF208,"INVALID")</formula>
    </cfRule>
    <cfRule type="expression" dxfId="2" priority="1150">
      <formula>NOT($AK208)</formula>
    </cfRule>
  </conditionalFormatting>
  <conditionalFormatting sqref="AS218:AS220">
    <cfRule type="expression" dxfId="2" priority="1133">
      <formula>NOT($AN218)</formula>
    </cfRule>
    <cfRule type="expression" dxfId="2" priority="1132">
      <formula>NOT($AK218)</formula>
    </cfRule>
  </conditionalFormatting>
  <conditionalFormatting sqref="AS219:AS220">
    <cfRule type="expression" dxfId="2" priority="1108">
      <formula>EXACT(AF219,"INVALID")</formula>
    </cfRule>
  </conditionalFormatting>
  <conditionalFormatting sqref="AS221:AS227">
    <cfRule type="expression" dxfId="2" priority="1055">
      <formula>EXACT(AF221,"INVALID")</formula>
    </cfRule>
    <cfRule type="expression" dxfId="2" priority="1035">
      <formula>NOT($AK221)</formula>
    </cfRule>
  </conditionalFormatting>
  <conditionalFormatting sqref="AS229:AS232">
    <cfRule type="expression" dxfId="2" priority="1086">
      <formula>EXACT(AF229,"INVALID")</formula>
    </cfRule>
    <cfRule type="expression" dxfId="2" priority="1066">
      <formula>NOT($AK229)</formula>
    </cfRule>
  </conditionalFormatting>
  <conditionalFormatting sqref="AS233:AS236">
    <cfRule type="expression" dxfId="2" priority="1024">
      <formula>EXACT(AF233,"INVALID")</formula>
    </cfRule>
    <cfRule type="expression" dxfId="2" priority="1004">
      <formula>NOT($AK233)</formula>
    </cfRule>
  </conditionalFormatting>
  <conditionalFormatting sqref="AS242:AS243">
    <cfRule type="expression" dxfId="2" priority="2281">
      <formula>EXACT(AF242,"INVALID")</formula>
    </cfRule>
    <cfRule type="expression" dxfId="2" priority="2264">
      <formula>NOT($AN242)</formula>
    </cfRule>
    <cfRule type="expression" dxfId="2" priority="2263">
      <formula>NOT($AK242)</formula>
    </cfRule>
  </conditionalFormatting>
  <conditionalFormatting sqref="AS244:AS245">
    <cfRule type="expression" dxfId="2" priority="2022">
      <formula>NOT($AN244)</formula>
    </cfRule>
    <cfRule type="expression" dxfId="2" priority="2021">
      <formula>NOT($AK244)</formula>
    </cfRule>
  </conditionalFormatting>
  <conditionalFormatting sqref="AS249:AS252">
    <cfRule type="expression" dxfId="2" priority="1980">
      <formula>EXACT(AF249,"INVALID")</formula>
    </cfRule>
    <cfRule type="expression" dxfId="2" priority="1963">
      <formula>NOT($AN249)</formula>
    </cfRule>
    <cfRule type="expression" dxfId="2" priority="1962">
      <formula>NOT($AK249)</formula>
    </cfRule>
  </conditionalFormatting>
  <conditionalFormatting sqref="AS253:AS254">
    <cfRule type="expression" dxfId="2" priority="1953">
      <formula>EXACT(AF253,"INVALID")</formula>
    </cfRule>
    <cfRule type="expression" dxfId="2" priority="1936">
      <formula>NOT($AN253)</formula>
    </cfRule>
    <cfRule type="expression" dxfId="2" priority="1935">
      <formula>NOT($AK253)</formula>
    </cfRule>
  </conditionalFormatting>
  <conditionalFormatting sqref="AS295:AS301">
    <cfRule type="expression" dxfId="2" priority="2064">
      <formula>EXACT(AF295,"INVALID")</formula>
    </cfRule>
  </conditionalFormatting>
  <conditionalFormatting sqref="AT12:AT13">
    <cfRule type="expression" dxfId="2" priority="809">
      <formula>NOT($AM12)</formula>
    </cfRule>
  </conditionalFormatting>
  <conditionalFormatting sqref="AT22:AT23">
    <cfRule type="expression" dxfId="2" priority="808">
      <formula>NOT($AM21)</formula>
    </cfRule>
  </conditionalFormatting>
  <conditionalFormatting sqref="AT40:AT41">
    <cfRule type="expression" dxfId="2" priority="801">
      <formula>NOT($AM40)</formula>
    </cfRule>
  </conditionalFormatting>
  <conditionalFormatting sqref="AT70:AT71">
    <cfRule type="expression" dxfId="2" priority="445">
      <formula>NOT($AM70)</formula>
    </cfRule>
  </conditionalFormatting>
  <conditionalFormatting sqref="AT75:AT77">
    <cfRule type="expression" dxfId="2" priority="444">
      <formula>NOT($AM75)</formula>
    </cfRule>
  </conditionalFormatting>
  <conditionalFormatting sqref="AT92:AT93">
    <cfRule type="expression" dxfId="2" priority="1497">
      <formula>NOT($AM91)</formula>
    </cfRule>
  </conditionalFormatting>
  <conditionalFormatting sqref="AT115:AT116">
    <cfRule type="expression" dxfId="2" priority="1440">
      <formula>NOT($AM115)</formula>
    </cfRule>
  </conditionalFormatting>
  <conditionalFormatting sqref="AT122:AT123">
    <cfRule type="expression" dxfId="2" priority="1259">
      <formula>NOT($AM122)</formula>
    </cfRule>
  </conditionalFormatting>
  <conditionalFormatting sqref="AT215:AT216">
    <cfRule type="expression" dxfId="2" priority="791">
      <formula>NOT($AM215)</formula>
    </cfRule>
  </conditionalFormatting>
  <conditionalFormatting sqref="AV25:AV28">
    <cfRule type="expression" dxfId="2" priority="298">
      <formula>NOT(#REF!)</formula>
    </cfRule>
  </conditionalFormatting>
  <conditionalFormatting sqref="AV37:AV40">
    <cfRule type="expression" dxfId="2" priority="297">
      <formula>NOT(#REF!)</formula>
    </cfRule>
  </conditionalFormatting>
  <conditionalFormatting sqref="AV46:AV48">
    <cfRule type="expression" dxfId="2" priority="296">
      <formula>NOT(#REF!)</formula>
    </cfRule>
  </conditionalFormatting>
  <conditionalFormatting sqref="AV67:AV71">
    <cfRule type="expression" dxfId="2" priority="295">
      <formula>NOT(#REF!)</formula>
    </cfRule>
  </conditionalFormatting>
  <conditionalFormatting sqref="AV78:AV82">
    <cfRule type="expression" dxfId="2" priority="294">
      <formula>NOT(#REF!)</formula>
    </cfRule>
  </conditionalFormatting>
  <conditionalFormatting sqref="AV99:AV101">
    <cfRule type="expression" dxfId="2" priority="292">
      <formula>NOT(#REF!)</formula>
    </cfRule>
  </conditionalFormatting>
  <conditionalFormatting sqref="AV128:AV130">
    <cfRule type="expression" dxfId="2" priority="290">
      <formula>NOT(#REF!)</formula>
    </cfRule>
  </conditionalFormatting>
  <conditionalFormatting sqref="AV135:AV136">
    <cfRule type="expression" dxfId="2" priority="288">
      <formula>NOT(#REF!)</formula>
    </cfRule>
  </conditionalFormatting>
  <conditionalFormatting sqref="AV138:AV145">
    <cfRule type="expression" dxfId="2" priority="289">
      <formula>NOT(#REF!)</formula>
    </cfRule>
  </conditionalFormatting>
  <conditionalFormatting sqref="AV189:AV200">
    <cfRule type="expression" dxfId="2" priority="287">
      <formula>NOT(#REF!)</formula>
    </cfRule>
  </conditionalFormatting>
  <conditionalFormatting sqref="AV261:AV264">
    <cfRule type="expression" dxfId="2" priority="286">
      <formula>NOT(#REF!)</formula>
    </cfRule>
  </conditionalFormatting>
  <conditionalFormatting sqref="AV290:AV293">
    <cfRule type="expression" dxfId="2" priority="299">
      <formula>NOT(#REF!)</formula>
    </cfRule>
  </conditionalFormatting>
  <conditionalFormatting sqref="AW11:AW15">
    <cfRule type="expression" dxfId="2" priority="807">
      <formula>NOT(#REF!)</formula>
    </cfRule>
  </conditionalFormatting>
  <conditionalFormatting sqref="AW18:AW23">
    <cfRule type="expression" dxfId="2" priority="806">
      <formula>NOT(#REF!)</formula>
    </cfRule>
  </conditionalFormatting>
  <conditionalFormatting sqref="AW25:AW35">
    <cfRule type="expression" dxfId="2" priority="805">
      <formula>NOT(#REF!)</formula>
    </cfRule>
  </conditionalFormatting>
  <conditionalFormatting sqref="AW86:AW101">
    <cfRule type="expression" dxfId="2" priority="781">
      <formula>NOT(#REF!)</formula>
    </cfRule>
  </conditionalFormatting>
  <conditionalFormatting sqref="AW110:AW119">
    <cfRule type="expression" dxfId="2" priority="782">
      <formula>NOT(#REF!)</formula>
    </cfRule>
  </conditionalFormatting>
  <conditionalFormatting sqref="AW146:AW147">
    <cfRule type="expression" dxfId="2" priority="783">
      <formula>NOT(#REF!)</formula>
    </cfRule>
  </conditionalFormatting>
  <conditionalFormatting sqref="AW205:AW216">
    <cfRule type="expression" dxfId="2" priority="784">
      <formula>NOT(#REF!)</formula>
    </cfRule>
  </conditionalFormatting>
  <conditionalFormatting sqref="AW229:AW236">
    <cfRule type="expression" dxfId="2" priority="785">
      <formula>NOT(#REF!)</formula>
    </cfRule>
  </conditionalFormatting>
  <conditionalFormatting sqref="AW258:AW261">
    <cfRule type="expression" dxfId="2" priority="1753">
      <formula>NOT(#REF!)</formula>
    </cfRule>
  </conditionalFormatting>
  <conditionalFormatting sqref="AW280:AW283">
    <cfRule type="expression" dxfId="2" priority="1754">
      <formula>NOT($AO280)</formula>
    </cfRule>
  </conditionalFormatting>
  <conditionalFormatting sqref="AX59:AX72">
    <cfRule type="expression" dxfId="2" priority="654">
      <formula>NOT($AO59)</formula>
    </cfRule>
  </conditionalFormatting>
  <conditionalFormatting sqref="AX73:AX78">
    <cfRule type="expression" dxfId="2" priority="560">
      <formula>NOT($AO73)</formula>
    </cfRule>
  </conditionalFormatting>
  <conditionalFormatting sqref="AX79:AX80">
    <cfRule type="expression" dxfId="2" priority="746">
      <formula>NOT($AO79)</formula>
    </cfRule>
  </conditionalFormatting>
  <conditionalFormatting sqref="AX81:AX82">
    <cfRule type="expression" dxfId="2" priority="496">
      <formula>NOT($AO81)</formula>
    </cfRule>
  </conditionalFormatting>
  <conditionalFormatting sqref="AX84:AX97">
    <cfRule type="expression" dxfId="2" priority="1496">
      <formula>NOT($AO84)</formula>
    </cfRule>
  </conditionalFormatting>
  <conditionalFormatting sqref="AX98:AX103">
    <cfRule type="expression" dxfId="2" priority="861">
      <formula>NOT($AO98)</formula>
    </cfRule>
  </conditionalFormatting>
  <conditionalFormatting sqref="AX127:AX137">
    <cfRule type="expression" dxfId="2" priority="1426">
      <formula>NOT($AO127)</formula>
    </cfRule>
  </conditionalFormatting>
  <conditionalFormatting sqref="AX139:AX149">
    <cfRule type="expression" dxfId="2" priority="1247">
      <formula>NOT($AO139)</formula>
    </cfRule>
  </conditionalFormatting>
  <conditionalFormatting sqref="AX189:AX200">
    <cfRule type="expression" dxfId="2" priority="779">
      <formula>NOT($AO189)</formula>
    </cfRule>
  </conditionalFormatting>
  <conditionalFormatting sqref="AX205:AX216">
    <cfRule type="expression" dxfId="2" priority="778">
      <formula>NOT($AO205)</formula>
    </cfRule>
  </conditionalFormatting>
  <conditionalFormatting sqref="AX229:AX236">
    <cfRule type="expression" dxfId="2" priority="777">
      <formula>NOT($AO229)</formula>
    </cfRule>
  </conditionalFormatting>
  <conditionalFormatting sqref="AX257:AX261">
    <cfRule type="expression" dxfId="2" priority="1756">
      <formula>NOT(#REF!)</formula>
    </cfRule>
  </conditionalFormatting>
  <conditionalFormatting sqref="AX271:AX278">
    <cfRule type="expression" dxfId="2" priority="776">
      <formula>NOT($AO271)</formula>
    </cfRule>
  </conditionalFormatting>
  <conditionalFormatting sqref="AX290:AX293">
    <cfRule type="expression" dxfId="2" priority="775">
      <formula>NOT($AO290)</formula>
    </cfRule>
  </conditionalFormatting>
  <conditionalFormatting sqref="AZ10:AZ18">
    <cfRule type="expression" dxfId="2" priority="2414">
      <formula>AND(NOT(ISBLANK(AZ10)),EXACT(AF10,"INVALID"))</formula>
    </cfRule>
  </conditionalFormatting>
  <conditionalFormatting sqref="AZ19:AZ21">
    <cfRule type="expression" dxfId="2" priority="2387">
      <formula>AND(NOT(ISBLANK(AZ19)),EXACT(AF19,"INVALID"))</formula>
    </cfRule>
  </conditionalFormatting>
  <conditionalFormatting sqref="AZ25:AZ33">
    <cfRule type="expression" dxfId="2" priority="1743">
      <formula>AND(NOT(ISBLANK(AZ25)),EXACT(AF25,"INVALID"))</formula>
    </cfRule>
  </conditionalFormatting>
  <conditionalFormatting sqref="AZ37:AZ45">
    <cfRule type="expression" dxfId="2" priority="1682">
      <formula>AND(NOT(ISBLANK(AZ37)),EXACT(AF37,"INVALID"))</formula>
    </cfRule>
  </conditionalFormatting>
  <conditionalFormatting sqref="AZ46:AZ47">
    <cfRule type="expression" dxfId="2" priority="1693">
      <formula>AND(NOT(ISBLANK(AZ46)),EXACT(AF46,"INVALID"))</formula>
    </cfRule>
  </conditionalFormatting>
  <conditionalFormatting sqref="AZ59:AZ67">
    <cfRule type="expression" dxfId="2" priority="732">
      <formula>AND(NOT(ISBLANK(AZ59)),EXACT(AF59,"INVALID"))</formula>
    </cfRule>
  </conditionalFormatting>
  <conditionalFormatting sqref="AZ68:AZ70">
    <cfRule type="expression" dxfId="2" priority="705">
      <formula>AND(NOT(ISBLANK(AZ68)),EXACT(AF68,"INVALID"))</formula>
    </cfRule>
  </conditionalFormatting>
  <conditionalFormatting sqref="AZ74:AZ76">
    <cfRule type="expression" dxfId="2" priority="610">
      <formula>AND(NOT(ISBLANK(AZ74)),EXACT(AF74,"INVALID"))</formula>
    </cfRule>
  </conditionalFormatting>
  <conditionalFormatting sqref="AZ84:AZ92">
    <cfRule type="expression" dxfId="2" priority="1582">
      <formula>AND(NOT(ISBLANK(AZ84)),EXACT(AF84,"INVALID"))</formula>
    </cfRule>
  </conditionalFormatting>
  <conditionalFormatting sqref="AZ93:AZ95">
    <cfRule type="expression" dxfId="2" priority="1555">
      <formula>AND(NOT(ISBLANK(AZ93)),EXACT(AF93,"INVALID"))</formula>
    </cfRule>
  </conditionalFormatting>
  <conditionalFormatting sqref="AZ99:AZ101">
    <cfRule type="expression" dxfId="2" priority="912">
      <formula>AND(NOT(ISBLANK(AZ99)),EXACT(AF99,"INVALID"))</formula>
    </cfRule>
  </conditionalFormatting>
  <conditionalFormatting sqref="AZ110:AZ118">
    <cfRule type="expression" dxfId="2" priority="1481">
      <formula>AND(NOT(ISBLANK(AZ110)),EXACT(AF110,"INVALID"))</formula>
    </cfRule>
  </conditionalFormatting>
  <conditionalFormatting sqref="AZ121:AZ125">
    <cfRule type="expression" dxfId="2" priority="1282">
      <formula>AND(NOT(ISBLANK(AZ121)),EXACT(AF121,"INVALID"))</formula>
    </cfRule>
  </conditionalFormatting>
  <conditionalFormatting sqref="AZ127:AZ135">
    <cfRule type="expression" dxfId="2" priority="1421">
      <formula>AND(NOT(ISBLANK(AZ127)),EXACT(AF127,"INVALID"))</formula>
    </cfRule>
  </conditionalFormatting>
  <conditionalFormatting sqref="AZ136:AZ137">
    <cfRule type="expression" dxfId="2" priority="1433">
      <formula>AND(NOT(ISBLANK(AZ136)),EXACT(AF136,"INVALID"))</formula>
    </cfRule>
  </conditionalFormatting>
  <conditionalFormatting sqref="AZ139:AZ147">
    <cfRule type="expression" dxfId="2" priority="1242">
      <formula>AND(NOT(ISBLANK(AZ139)),EXACT(AF139,"INVALID"))</formula>
    </cfRule>
  </conditionalFormatting>
  <conditionalFormatting sqref="AZ148:AZ149">
    <cfRule type="expression" dxfId="2" priority="1254">
      <formula>AND(NOT(ISBLANK(AZ148)),EXACT(AF148,"INVALID"))</formula>
    </cfRule>
  </conditionalFormatting>
  <conditionalFormatting sqref="AZ159:AZ167">
    <cfRule type="expression" dxfId="2" priority="2110">
      <formula>AND(NOT(ISBLANK(AZ159)),EXACT(AF159,"INVALID"))</formula>
    </cfRule>
  </conditionalFormatting>
  <conditionalFormatting sqref="AZ173:AZ180">
    <cfRule type="expression" dxfId="2" priority="2163">
      <formula>AND(NOT(ISBLANK(AZ173)),EXACT(AF173,"INVALID"))</formula>
    </cfRule>
  </conditionalFormatting>
  <conditionalFormatting sqref="AZ189:AZ194">
    <cfRule type="expression" dxfId="2" priority="1891">
      <formula>AND(NOT(ISBLANK(AZ189)),EXACT(AF189,"INVALID"))</formula>
    </cfRule>
  </conditionalFormatting>
  <conditionalFormatting sqref="AZ206:AZ207">
    <cfRule type="expression" dxfId="2" priority="1871">
      <formula>AND(NOT(ISBLANK(AZ206)),EXACT(AF206,"INVALID"))</formula>
    </cfRule>
  </conditionalFormatting>
  <conditionalFormatting sqref="AZ208:AZ214">
    <cfRule type="expression" dxfId="2" priority="1169">
      <formula>AND(NOT(ISBLANK(AZ208)),EXACT(AF208,"INVALID"))</formula>
    </cfRule>
  </conditionalFormatting>
  <conditionalFormatting sqref="AZ219:AZ220">
    <cfRule type="expression" dxfId="2" priority="1107">
      <formula>AND(NOT(ISBLANK(AZ219)),EXACT(AF219,"INVALID"))</formula>
    </cfRule>
  </conditionalFormatting>
  <conditionalFormatting sqref="AZ221:AZ227">
    <cfRule type="expression" dxfId="2" priority="1054">
      <formula>AND(NOT(ISBLANK(AZ221)),EXACT(AF221,"INVALID"))</formula>
    </cfRule>
  </conditionalFormatting>
  <conditionalFormatting sqref="AZ229:AZ232">
    <cfRule type="expression" dxfId="2" priority="1085">
      <formula>AND(NOT(ISBLANK(AZ229)),EXACT(AF229,"INVALID"))</formula>
    </cfRule>
  </conditionalFormatting>
  <conditionalFormatting sqref="AZ233:AZ236">
    <cfRule type="expression" dxfId="2" priority="1023">
      <formula>AND(NOT(ISBLANK(AZ233)),EXACT(AF233,"INVALID"))</formula>
    </cfRule>
  </conditionalFormatting>
  <conditionalFormatting sqref="AZ242:AZ243">
    <cfRule type="expression" dxfId="2" priority="2280">
      <formula>AND(NOT(ISBLANK(AZ242)),EXACT(AF242,"INVALID"))</formula>
    </cfRule>
  </conditionalFormatting>
  <conditionalFormatting sqref="AZ249:AZ252">
    <cfRule type="expression" dxfId="2" priority="1979">
      <formula>AND(NOT(ISBLANK(AZ249)),EXACT(AF249,"INVALID"))</formula>
    </cfRule>
  </conditionalFormatting>
  <conditionalFormatting sqref="AZ253:AZ254">
    <cfRule type="expression" dxfId="2" priority="1952">
      <formula>AND(NOT(ISBLANK(AZ253)),EXACT(AF253,"INVALID"))</formula>
    </cfRule>
  </conditionalFormatting>
  <conditionalFormatting sqref="AZ295:AZ301">
    <cfRule type="expression" dxfId="2" priority="2063">
      <formula>AND(NOT(ISBLANK(AZ295)),EXACT(AF295,"INVALID"))</formula>
    </cfRule>
  </conditionalFormatting>
  <conditionalFormatting sqref="BA10:BA18">
    <cfRule type="expression" dxfId="2" priority="2413">
      <formula>AND(NOT(ISBLANK(BA10)),EXACT(AF10,"INVALID"))</formula>
    </cfRule>
  </conditionalFormatting>
  <conditionalFormatting sqref="BA19:BA21">
    <cfRule type="expression" dxfId="2" priority="2386">
      <formula>AND(NOT(ISBLANK(BA19)),EXACT(AF19,"INVALID"))</formula>
    </cfRule>
  </conditionalFormatting>
  <conditionalFormatting sqref="BA25:BA33">
    <cfRule type="expression" dxfId="2" priority="1742">
      <formula>AND(NOT(ISBLANK(BA25)),EXACT(AF25,"INVALID"))</formula>
    </cfRule>
  </conditionalFormatting>
  <conditionalFormatting sqref="BA37:BA45">
    <cfRule type="expression" dxfId="2" priority="1681">
      <formula>AND(NOT(ISBLANK(BA37)),EXACT(AF37,"INVALID"))</formula>
    </cfRule>
  </conditionalFormatting>
  <conditionalFormatting sqref="BA46:BA47">
    <cfRule type="expression" dxfId="2" priority="1692">
      <formula>AND(NOT(ISBLANK(BA46)),EXACT(AF46,"INVALID"))</formula>
    </cfRule>
  </conditionalFormatting>
  <conditionalFormatting sqref="BA59:BA67">
    <cfRule type="expression" dxfId="2" priority="731">
      <formula>AND(NOT(ISBLANK(BA59)),EXACT(AF59,"INVALID"))</formula>
    </cfRule>
  </conditionalFormatting>
  <conditionalFormatting sqref="BA68:BA70">
    <cfRule type="expression" dxfId="2" priority="704">
      <formula>AND(NOT(ISBLANK(BA68)),EXACT(AF68,"INVALID"))</formula>
    </cfRule>
  </conditionalFormatting>
  <conditionalFormatting sqref="BA74:BA76">
    <cfRule type="expression" dxfId="2" priority="609">
      <formula>AND(NOT(ISBLANK(BA74)),EXACT(AF74,"INVALID"))</formula>
    </cfRule>
  </conditionalFormatting>
  <conditionalFormatting sqref="BA84:BA92">
    <cfRule type="expression" dxfId="2" priority="1581">
      <formula>AND(NOT(ISBLANK(BA84)),EXACT(AF84,"INVALID"))</formula>
    </cfRule>
  </conditionalFormatting>
  <conditionalFormatting sqref="BA93:BA95">
    <cfRule type="expression" dxfId="2" priority="1554">
      <formula>AND(NOT(ISBLANK(BA93)),EXACT(AF93,"INVALID"))</formula>
    </cfRule>
  </conditionalFormatting>
  <conditionalFormatting sqref="BA99:BA101">
    <cfRule type="expression" dxfId="2" priority="911">
      <formula>AND(NOT(ISBLANK(BA99)),EXACT(AF99,"INVALID"))</formula>
    </cfRule>
  </conditionalFormatting>
  <conditionalFormatting sqref="BA110:BA118">
    <cfRule type="expression" dxfId="2" priority="1480">
      <formula>AND(NOT(ISBLANK(BA110)),EXACT(AF110,"INVALID"))</formula>
    </cfRule>
  </conditionalFormatting>
  <conditionalFormatting sqref="BA121:BA125">
    <cfRule type="expression" dxfId="2" priority="1281">
      <formula>AND(NOT(ISBLANK(BA121)),EXACT(AF121,"INVALID"))</formula>
    </cfRule>
  </conditionalFormatting>
  <conditionalFormatting sqref="BA127:BA135">
    <cfRule type="expression" dxfId="2" priority="1420">
      <formula>AND(NOT(ISBLANK(BA127)),EXACT(AF127,"INVALID"))</formula>
    </cfRule>
  </conditionalFormatting>
  <conditionalFormatting sqref="BA136:BA137">
    <cfRule type="expression" dxfId="2" priority="1432">
      <formula>AND(NOT(ISBLANK(BA136)),EXACT(AF136,"INVALID"))</formula>
    </cfRule>
  </conditionalFormatting>
  <conditionalFormatting sqref="BA139:BA147">
    <cfRule type="expression" dxfId="2" priority="1241">
      <formula>AND(NOT(ISBLANK(BA139)),EXACT(AF139,"INVALID"))</formula>
    </cfRule>
  </conditionalFormatting>
  <conditionalFormatting sqref="BA148:BA149">
    <cfRule type="expression" dxfId="2" priority="1253">
      <formula>AND(NOT(ISBLANK(BA148)),EXACT(AF148,"INVALID"))</formula>
    </cfRule>
  </conditionalFormatting>
  <conditionalFormatting sqref="BA159:BA167">
    <cfRule type="expression" dxfId="2" priority="2109">
      <formula>AND(NOT(ISBLANK(BA159)),EXACT(AF159,"INVALID"))</formula>
    </cfRule>
  </conditionalFormatting>
  <conditionalFormatting sqref="BA173:BA180">
    <cfRule type="expression" dxfId="2" priority="2162">
      <formula>AND(NOT(ISBLANK(BA173)),EXACT(AF173,"INVALID"))</formula>
    </cfRule>
  </conditionalFormatting>
  <conditionalFormatting sqref="BA189:BA194">
    <cfRule type="expression" dxfId="2" priority="1890">
      <formula>AND(NOT(ISBLANK(BA189)),EXACT(AF189,"INVALID"))</formula>
    </cfRule>
  </conditionalFormatting>
  <conditionalFormatting sqref="BA206:BA207">
    <cfRule type="expression" dxfId="2" priority="1870">
      <formula>AND(NOT(ISBLANK(BA206)),EXACT(AF206,"INVALID"))</formula>
    </cfRule>
  </conditionalFormatting>
  <conditionalFormatting sqref="BA208:BA214">
    <cfRule type="expression" dxfId="2" priority="1168">
      <formula>AND(NOT(ISBLANK(BA208)),EXACT(AF208,"INVALID"))</formula>
    </cfRule>
  </conditionalFormatting>
  <conditionalFormatting sqref="BA219:BA220">
    <cfRule type="expression" dxfId="2" priority="1106">
      <formula>AND(NOT(ISBLANK(BA219)),EXACT(AF219,"INVALID"))</formula>
    </cfRule>
  </conditionalFormatting>
  <conditionalFormatting sqref="BA221:BA227">
    <cfRule type="expression" dxfId="2" priority="1053">
      <formula>AND(NOT(ISBLANK(BA221)),EXACT(AF221,"INVALID"))</formula>
    </cfRule>
  </conditionalFormatting>
  <conditionalFormatting sqref="BA229:BA232">
    <cfRule type="expression" dxfId="2" priority="1084">
      <formula>AND(NOT(ISBLANK(BA229)),EXACT(AF229,"INVALID"))</formula>
    </cfRule>
  </conditionalFormatting>
  <conditionalFormatting sqref="BA233:BA236">
    <cfRule type="expression" dxfId="2" priority="1022">
      <formula>AND(NOT(ISBLANK(BA233)),EXACT(AF233,"INVALID"))</formula>
    </cfRule>
  </conditionalFormatting>
  <conditionalFormatting sqref="BA242:BA243">
    <cfRule type="expression" dxfId="2" priority="2279">
      <formula>AND(NOT(ISBLANK(BA242)),EXACT(AF242,"INVALID"))</formula>
    </cfRule>
  </conditionalFormatting>
  <conditionalFormatting sqref="BA249:BA252">
    <cfRule type="expression" dxfId="2" priority="1978">
      <formula>AND(NOT(ISBLANK(BA249)),EXACT(AF249,"INVALID"))</formula>
    </cfRule>
  </conditionalFormatting>
  <conditionalFormatting sqref="BA253:BA254">
    <cfRule type="expression" dxfId="2" priority="1951">
      <formula>AND(NOT(ISBLANK(BA253)),EXACT(AF253,"INVALID"))</formula>
    </cfRule>
  </conditionalFormatting>
  <conditionalFormatting sqref="BA295:BA301">
    <cfRule type="expression" dxfId="2" priority="2062">
      <formula>AND(NOT(ISBLANK(BA295)),EXACT(AF295,"INVALID"))</formula>
    </cfRule>
  </conditionalFormatting>
  <conditionalFormatting sqref="BD315:BD316">
    <cfRule type="cellIs" dxfId="1" priority="2311" operator="equal">
      <formula>"Not Assigned"</formula>
    </cfRule>
  </conditionalFormatting>
  <conditionalFormatting sqref="BD317:BD320">
    <cfRule type="cellIs" dxfId="1" priority="2546" operator="equal">
      <formula>"Not Assigned"</formula>
    </cfRule>
  </conditionalFormatting>
  <conditionalFormatting sqref="BD321:BD322">
    <cfRule type="cellIs" dxfId="1" priority="2531" operator="equal">
      <formula>"Not Assigned"</formula>
    </cfRule>
  </conditionalFormatting>
  <conditionalFormatting sqref="BD327:BD328">
    <cfRule type="cellIs" dxfId="1" priority="2308" operator="equal">
      <formula>"Not Assigned"</formula>
    </cfRule>
  </conditionalFormatting>
  <conditionalFormatting sqref="BD329:BD330">
    <cfRule type="cellIs" dxfId="1" priority="2545" operator="equal">
      <formula>"Not Assigned"</formula>
    </cfRule>
  </conditionalFormatting>
  <conditionalFormatting sqref="BD331:BD332">
    <cfRule type="cellIs" dxfId="1" priority="2544" operator="equal">
      <formula>"Not Assigned"</formula>
    </cfRule>
  </conditionalFormatting>
  <conditionalFormatting sqref="BD333:BD338">
    <cfRule type="cellIs" dxfId="1" priority="2557" operator="equal">
      <formula>"Not Assigned"</formula>
    </cfRule>
  </conditionalFormatting>
  <conditionalFormatting sqref="BD339:BD340">
    <cfRule type="cellIs" dxfId="1" priority="2502" operator="equal">
      <formula>"Not Assigned"</formula>
    </cfRule>
  </conditionalFormatting>
  <conditionalFormatting sqref="BD345:BD346">
    <cfRule type="cellIs" dxfId="1" priority="2496" operator="equal">
      <formula>"Not Assigned"</formula>
    </cfRule>
  </conditionalFormatting>
  <conditionalFormatting sqref="BD347:BD350">
    <cfRule type="cellIs" dxfId="1" priority="2499" operator="equal">
      <formula>"Not Assigned"</formula>
    </cfRule>
  </conditionalFormatting>
  <conditionalFormatting sqref="BD351:BD352">
    <cfRule type="cellIs" dxfId="1" priority="2490" operator="equal">
      <formula>"Not Assigned"</formula>
    </cfRule>
  </conditionalFormatting>
  <conditionalFormatting sqref="BD353:BD356">
    <cfRule type="cellIs" dxfId="1" priority="2493" operator="equal">
      <formula>"Not Assigned"</formula>
    </cfRule>
  </conditionalFormatting>
  <conditionalFormatting sqref="BD359:BD364">
    <cfRule type="cellIs" dxfId="1" priority="2542" operator="equal">
      <formula>"Not Assigned"</formula>
    </cfRule>
  </conditionalFormatting>
  <conditionalFormatting sqref="BD375:BD376">
    <cfRule type="cellIs" dxfId="1" priority="1853" operator="equal">
      <formula>"Not Assigned"</formula>
    </cfRule>
  </conditionalFormatting>
  <conditionalFormatting sqref="BD385:BD386">
    <cfRule type="cellIs" dxfId="1" priority="2540" operator="equal">
      <formula>"Not Assigned"</formula>
    </cfRule>
  </conditionalFormatting>
  <conditionalFormatting sqref="BD387:BD388">
    <cfRule type="cellIs" dxfId="1" priority="2539" operator="equal">
      <formula>"Not Assigned"</formula>
    </cfRule>
  </conditionalFormatting>
  <conditionalFormatting sqref="BD389:BD390">
    <cfRule type="cellIs" dxfId="1" priority="2538" operator="equal">
      <formula>"Not Assigned"</formula>
    </cfRule>
  </conditionalFormatting>
  <conditionalFormatting sqref="BD391:BD392">
    <cfRule type="cellIs" dxfId="1" priority="2537" operator="equal">
      <formula>"Not Assigned"</formula>
    </cfRule>
  </conditionalFormatting>
  <conditionalFormatting sqref="BD393:BD394">
    <cfRule type="cellIs" dxfId="1" priority="2536" operator="equal">
      <formula>"Not Assigned"</formula>
    </cfRule>
  </conditionalFormatting>
  <conditionalFormatting sqref="BD395:BD396">
    <cfRule type="cellIs" dxfId="1" priority="2535" operator="equal">
      <formula>"Not Assigned"</formula>
    </cfRule>
  </conditionalFormatting>
  <conditionalFormatting sqref="BD397:BD398">
    <cfRule type="cellIs" dxfId="1" priority="2534" operator="equal">
      <formula>"Not Assigned"</formula>
    </cfRule>
  </conditionalFormatting>
  <conditionalFormatting sqref="BD399:BD400">
    <cfRule type="cellIs" dxfId="1" priority="2487" operator="equal">
      <formula>"Not Assigned"</formula>
    </cfRule>
  </conditionalFormatting>
  <conditionalFormatting sqref="BD401:BD402">
    <cfRule type="cellIs" dxfId="1" priority="2486" operator="equal">
      <formula>"Not Assigned"</formula>
    </cfRule>
  </conditionalFormatting>
  <conditionalFormatting sqref="BD403:BD404">
    <cfRule type="cellIs" dxfId="1" priority="2533" operator="equal">
      <formula>"Not Assigned"</formula>
    </cfRule>
  </conditionalFormatting>
  <conditionalFormatting sqref="BD405:BD406">
    <cfRule type="cellIs" dxfId="1" priority="2532" operator="equal">
      <formula>"Not Assigned"</formula>
    </cfRule>
  </conditionalFormatting>
  <conditionalFormatting sqref="BD408:BD413">
    <cfRule type="cellIs" dxfId="1" priority="1849" operator="equal">
      <formula>"Not Assigned"</formula>
    </cfRule>
  </conditionalFormatting>
  <conditionalFormatting sqref="BD415:BD417">
    <cfRule type="cellIs" dxfId="1" priority="315" operator="equal">
      <formula>"Not Assigned"</formula>
    </cfRule>
  </conditionalFormatting>
  <conditionalFormatting sqref="BD422:BD423">
    <cfRule type="cellIs" dxfId="1" priority="991" operator="equal">
      <formula>"Not Assigned"</formula>
    </cfRule>
  </conditionalFormatting>
  <conditionalFormatting sqref="BD428:BD429">
    <cfRule type="cellIs" dxfId="1" priority="1842" operator="equal">
      <formula>"Not Assigned"</formula>
    </cfRule>
  </conditionalFormatting>
  <conditionalFormatting sqref="BD430:BD431">
    <cfRule type="cellIs" dxfId="1" priority="1841" operator="equal">
      <formula>"Not Assigned"</formula>
    </cfRule>
  </conditionalFormatting>
  <conditionalFormatting sqref="BD432:BD433">
    <cfRule type="cellIs" dxfId="1" priority="1840" operator="equal">
      <formula>"Not Assigned"</formula>
    </cfRule>
  </conditionalFormatting>
  <conditionalFormatting sqref="BD434:BD435">
    <cfRule type="cellIs" dxfId="1" priority="1839" operator="equal">
      <formula>"Not Assigned"</formula>
    </cfRule>
  </conditionalFormatting>
  <conditionalFormatting sqref="BD436:BD437">
    <cfRule type="cellIs" dxfId="1" priority="1838" operator="equal">
      <formula>"Not Assigned"</formula>
    </cfRule>
  </conditionalFormatting>
  <conditionalFormatting sqref="BD438:BD439">
    <cfRule type="cellIs" dxfId="1" priority="1837" operator="equal">
      <formula>"Not Assigned"</formula>
    </cfRule>
  </conditionalFormatting>
  <conditionalFormatting sqref="BD440:BD441">
    <cfRule type="cellIs" dxfId="1" priority="1836" operator="equal">
      <formula>"Not Assigned"</formula>
    </cfRule>
  </conditionalFormatting>
  <conditionalFormatting sqref="BD442:BD443">
    <cfRule type="cellIs" dxfId="1" priority="1831" operator="equal">
      <formula>"Not Assigned"</formula>
    </cfRule>
  </conditionalFormatting>
  <conditionalFormatting sqref="BD444:BD445">
    <cfRule type="cellIs" dxfId="1" priority="1830" operator="equal">
      <formula>"Not Assigned"</formula>
    </cfRule>
  </conditionalFormatting>
  <conditionalFormatting sqref="BD446:BD447">
    <cfRule type="cellIs" dxfId="1" priority="1835" operator="equal">
      <formula>"Not Assigned"</formula>
    </cfRule>
  </conditionalFormatting>
  <conditionalFormatting sqref="BD448:BD449">
    <cfRule type="cellIs" dxfId="1" priority="1834" operator="equal">
      <formula>"Not Assigned"</formula>
    </cfRule>
  </conditionalFormatting>
  <conditionalFormatting sqref="BD451:BD455">
    <cfRule type="cellIs" dxfId="1" priority="1825" operator="equal">
      <formula>"Not Assigned"</formula>
    </cfRule>
  </conditionalFormatting>
  <conditionalFormatting sqref="BD456:BD457">
    <cfRule type="cellIs" dxfId="1" priority="310" operator="equal">
      <formula>"Not Assigned"</formula>
    </cfRule>
  </conditionalFormatting>
  <conditionalFormatting sqref="BD461:BD462">
    <cfRule type="cellIs" dxfId="1" priority="963" operator="equal">
      <formula>"Not Assigned"</formula>
    </cfRule>
  </conditionalFormatting>
  <conditionalFormatting sqref="BD463:BD464">
    <cfRule type="cellIs" dxfId="1" priority="959" operator="equal">
      <formula>"Not Assigned"</formula>
    </cfRule>
  </conditionalFormatting>
  <conditionalFormatting sqref="BD469:BD470">
    <cfRule type="cellIs" dxfId="1" priority="984" operator="equal">
      <formula>"Not Assigned"</formula>
    </cfRule>
  </conditionalFormatting>
  <conditionalFormatting sqref="BD471:BD472">
    <cfRule type="cellIs" dxfId="1" priority="983" operator="equal">
      <formula>"Not Assigned"</formula>
    </cfRule>
  </conditionalFormatting>
  <conditionalFormatting sqref="BD473:BD474">
    <cfRule type="cellIs" dxfId="1" priority="982" operator="equal">
      <formula>"Not Assigned"</formula>
    </cfRule>
  </conditionalFormatting>
  <conditionalFormatting sqref="BD475:BD476">
    <cfRule type="cellIs" dxfId="1" priority="981" operator="equal">
      <formula>"Not Assigned"</formula>
    </cfRule>
  </conditionalFormatting>
  <conditionalFormatting sqref="BD477:BD478">
    <cfRule type="cellIs" dxfId="1" priority="980" operator="equal">
      <formula>"Not Assigned"</formula>
    </cfRule>
  </conditionalFormatting>
  <conditionalFormatting sqref="BD479:BD480">
    <cfRule type="cellIs" dxfId="1" priority="979" operator="equal">
      <formula>"Not Assigned"</formula>
    </cfRule>
  </conditionalFormatting>
  <conditionalFormatting sqref="BD481:BD482">
    <cfRule type="cellIs" dxfId="1" priority="978" operator="equal">
      <formula>"Not Assigned"</formula>
    </cfRule>
  </conditionalFormatting>
  <conditionalFormatting sqref="BD483:BD484">
    <cfRule type="cellIs" dxfId="1" priority="973" operator="equal">
      <formula>"Not Assigned"</formula>
    </cfRule>
  </conditionalFormatting>
  <conditionalFormatting sqref="BD485:BD486">
    <cfRule type="cellIs" dxfId="1" priority="972" operator="equal">
      <formula>"Not Assigned"</formula>
    </cfRule>
  </conditionalFormatting>
  <conditionalFormatting sqref="BD487:BD488">
    <cfRule type="cellIs" dxfId="1" priority="977" operator="equal">
      <formula>"Not Assigned"</formula>
    </cfRule>
  </conditionalFormatting>
  <conditionalFormatting sqref="BD489:BD490">
    <cfRule type="cellIs" dxfId="1" priority="976" operator="equal">
      <formula>"Not Assigned"</formula>
    </cfRule>
  </conditionalFormatting>
  <conditionalFormatting sqref="BD492:BD496">
    <cfRule type="cellIs" dxfId="1" priority="967" operator="equal">
      <formula>"Not Assigned"</formula>
    </cfRule>
  </conditionalFormatting>
  <conditionalFormatting sqref="BD497:BD499">
    <cfRule type="cellIs" dxfId="1" priority="306" operator="equal">
      <formula>"Not Assigned"</formula>
    </cfRule>
  </conditionalFormatting>
  <conditionalFormatting sqref="BD525:BD526">
    <cfRule type="cellIs" dxfId="1" priority="2520" operator="equal">
      <formula>"Not Assigned"</formula>
    </cfRule>
  </conditionalFormatting>
  <conditionalFormatting sqref="BD621:BD622">
    <cfRule type="cellIs" dxfId="1" priority="2549" operator="equal">
      <formula>"Not Assigned"</formula>
    </cfRule>
  </conditionalFormatting>
  <conditionalFormatting sqref="BD623:BD624">
    <cfRule type="cellIs" dxfId="1" priority="2550" operator="equal">
      <formula>"Not Assigned"</formula>
    </cfRule>
  </conditionalFormatting>
  <conditionalFormatting sqref="BD625:BD626">
    <cfRule type="cellIs" dxfId="1" priority="2551" operator="equal">
      <formula>"Not Assigned"</formula>
    </cfRule>
  </conditionalFormatting>
  <conditionalFormatting sqref="BD627:BD628">
    <cfRule type="cellIs" dxfId="1" priority="2547" operator="equal">
      <formula>"Not Assigned"</formula>
    </cfRule>
  </conditionalFormatting>
  <conditionalFormatting sqref="BD630:BD635">
    <cfRule type="cellIs" dxfId="1" priority="2484" operator="equal">
      <formula>"Not Assigned"</formula>
    </cfRule>
  </conditionalFormatting>
  <conditionalFormatting sqref="BD636:BD640">
    <cfRule type="cellIs" dxfId="1" priority="2485" operator="equal">
      <formula>"Not Assigned"</formula>
    </cfRule>
  </conditionalFormatting>
  <conditionalFormatting sqref="BD641:BD644">
    <cfRule type="cellIs" dxfId="1" priority="2483" operator="equal">
      <formula>"Not Assigned"</formula>
    </cfRule>
  </conditionalFormatting>
  <conditionalFormatting sqref="BD669:BD670">
    <cfRule type="cellIs" dxfId="1" priority="2296" operator="equal">
      <formula>"Not Assigned"</formula>
    </cfRule>
  </conditionalFormatting>
  <conditionalFormatting sqref="BD765:BD766">
    <cfRule type="cellIs" dxfId="1" priority="2299" operator="equal">
      <formula>"Not Assigned"</formula>
    </cfRule>
  </conditionalFormatting>
  <conditionalFormatting sqref="BD767:BD768">
    <cfRule type="cellIs" dxfId="1" priority="2300" operator="equal">
      <formula>"Not Assigned"</formula>
    </cfRule>
  </conditionalFormatting>
  <conditionalFormatting sqref="BD769:BD770">
    <cfRule type="cellIs" dxfId="1" priority="2301" operator="equal">
      <formula>"Not Assigned"</formula>
    </cfRule>
  </conditionalFormatting>
  <conditionalFormatting sqref="BD771:BD772">
    <cfRule type="cellIs" dxfId="1" priority="2297" operator="equal">
      <formula>"Not Assigned"</formula>
    </cfRule>
  </conditionalFormatting>
  <conditionalFormatting sqref="BD774:BD779">
    <cfRule type="cellIs" dxfId="1" priority="2294" operator="equal">
      <formula>"Not Assigned"</formula>
    </cfRule>
  </conditionalFormatting>
  <conditionalFormatting sqref="BD780:BD784">
    <cfRule type="cellIs" dxfId="1" priority="2295" operator="equal">
      <formula>"Not Assigned"</formula>
    </cfRule>
  </conditionalFormatting>
  <conditionalFormatting sqref="BD785:BD791">
    <cfRule type="cellIs" dxfId="1" priority="2293" operator="equal">
      <formula>"Not Assigned"</formula>
    </cfRule>
  </conditionalFormatting>
  <conditionalFormatting sqref="BD815:BD816">
    <cfRule type="cellIs" dxfId="1" priority="1813" operator="equal">
      <formula>"Not Assigned"</formula>
    </cfRule>
  </conditionalFormatting>
  <conditionalFormatting sqref="BD911:BD912">
    <cfRule type="cellIs" dxfId="1" priority="1816" operator="equal">
      <formula>"Not Assigned"</formula>
    </cfRule>
  </conditionalFormatting>
  <conditionalFormatting sqref="BD913:BD914">
    <cfRule type="cellIs" dxfId="1" priority="1817" operator="equal">
      <formula>"Not Assigned"</formula>
    </cfRule>
  </conditionalFormatting>
  <conditionalFormatting sqref="BD915:BD916">
    <cfRule type="cellIs" dxfId="1" priority="1818" operator="equal">
      <formula>"Not Assigned"</formula>
    </cfRule>
  </conditionalFormatting>
  <conditionalFormatting sqref="BD917:BD918">
    <cfRule type="cellIs" dxfId="1" priority="1814" operator="equal">
      <formula>"Not Assigned"</formula>
    </cfRule>
  </conditionalFormatting>
  <conditionalFormatting sqref="BD920:BD925">
    <cfRule type="cellIs" dxfId="1" priority="1811" operator="equal">
      <formula>"Not Assigned"</formula>
    </cfRule>
  </conditionalFormatting>
  <conditionalFormatting sqref="BD926:BD930">
    <cfRule type="cellIs" dxfId="1" priority="1812" operator="equal">
      <formula>"Not Assigned"</formula>
    </cfRule>
  </conditionalFormatting>
  <conditionalFormatting sqref="BD931:BD934">
    <cfRule type="cellIs" dxfId="1" priority="1810" operator="equal">
      <formula>"Not Assigned"</formula>
    </cfRule>
  </conditionalFormatting>
  <conditionalFormatting sqref="BD947:BD949">
    <cfRule type="cellIs" dxfId="1" priority="302" operator="equal">
      <formula>"Not Assigned"</formula>
    </cfRule>
  </conditionalFormatting>
  <conditionalFormatting sqref="BD962:BD963">
    <cfRule type="cellIs" dxfId="1" priority="1800" operator="equal">
      <formula>"Not Assigned"</formula>
    </cfRule>
  </conditionalFormatting>
  <conditionalFormatting sqref="BD1058:BD1059">
    <cfRule type="cellIs" dxfId="1" priority="1803" operator="equal">
      <formula>"Not Assigned"</formula>
    </cfRule>
  </conditionalFormatting>
  <conditionalFormatting sqref="BD1060:BD1061">
    <cfRule type="cellIs" dxfId="1" priority="1804" operator="equal">
      <formula>"Not Assigned"</formula>
    </cfRule>
  </conditionalFormatting>
  <conditionalFormatting sqref="BD1062:BD1063">
    <cfRule type="cellIs" dxfId="1" priority="1805" operator="equal">
      <formula>"Not Assigned"</formula>
    </cfRule>
  </conditionalFormatting>
  <conditionalFormatting sqref="BD1064:BD1065">
    <cfRule type="cellIs" dxfId="1" priority="1801" operator="equal">
      <formula>"Not Assigned"</formula>
    </cfRule>
  </conditionalFormatting>
  <conditionalFormatting sqref="BD1067:BD1072">
    <cfRule type="cellIs" dxfId="1" priority="1798" operator="equal">
      <formula>"Not Assigned"</formula>
    </cfRule>
  </conditionalFormatting>
  <conditionalFormatting sqref="BD1073:BD1077">
    <cfRule type="cellIs" dxfId="1" priority="1799" operator="equal">
      <formula>"Not Assigned"</formula>
    </cfRule>
  </conditionalFormatting>
  <conditionalFormatting sqref="BD1078:BD1083">
    <cfRule type="cellIs" dxfId="1" priority="1797" operator="equal">
      <formula>"Not Assigned"</formula>
    </cfRule>
  </conditionalFormatting>
  <conditionalFormatting sqref="BD1084:BD1085">
    <cfRule type="cellIs" dxfId="1" priority="2556" operator="equal">
      <formula>"Not Assigned"</formula>
    </cfRule>
  </conditionalFormatting>
  <conditionalFormatting sqref="AR368 AR1:AR7 BD540:BD542 BD562:BD564 BD551:BD553 BD573:BD575 BD605:BD607 BD517:BD524 BD323:BD326 BD501:BD515 BD379:BD384 BD527:BD531 AR170 AR500 BD341:BD344 BD309:BD314 BD365:BD366 BD369:BD371 BD373:BD374 AR49 AR238:AR241 AR285:AR288 AR1102:AR1048576 AR196:AR200 AR202:AR203 AR205 AR257:AR264 AR294:AR305 BD584:BD596 BD731:BD737 BD1035:BD1041 BD885:BD886 AR307:AR308">
    <cfRule type="cellIs" dxfId="1" priority="2560" operator="equal">
      <formula>"Not Assigned"</formula>
    </cfRule>
  </conditionalFormatting>
  <conditionalFormatting sqref="AD10:AF18">
    <cfRule type="cellIs" dxfId="3" priority="2418" operator="equal">
      <formula>"INVALID"</formula>
    </cfRule>
  </conditionalFormatting>
  <conditionalFormatting sqref="AL10:AM18">
    <cfRule type="cellIs" dxfId="3" priority="2402" operator="equal">
      <formula>"INVALID"</formula>
    </cfRule>
  </conditionalFormatting>
  <conditionalFormatting sqref="AS23 AS238:AS241 AS10:AS21 AZ22:BA23 AZ238:BA245 AS25:AS35 AZ34:BA35 AS50:AS57 AZ50:BA57 AZ159:BA170 AS151:AS156 AZ181:BA186 AS189:AS200 AZ189:BA200 AZ202:BA203 AS202:AS203 AZ205:BA207 AZ215:BA216 AS205:AS216 AS295:AS305 AZ258:BA266 AZ247:BA256 AS258:AS266 AZ268:BA269 AS268:AS269 AZ271:BA278 AS271:AS278 AZ280:BA283 AS280:AS283 AZ285:BA288 AS285:AS288 AS290:AS293 AZ290:BA293 AS104:AS105 AZ105:BA105 AS247:AS248 AZ46:BA48 AS84:AS95 AZ96:BA97 AS110:AS125 AZ119:BA120 AZ136:BA138 AZ148:BA149 AZ218:BA220 AS221:AS227 AS229:AS236 AS98:AS101 AZ102:BA103 AZ80:BA80 AS59:AS70 AZ71:BA72 AS73:AS76 AZ77:BA78 AZ82:BA82 AZ151:BA157 AS159:AS171 AS173:AS187 AZ295:BA306">
    <cfRule type="expression" dxfId="2" priority="2436">
      <formula>NOT($AN10)</formula>
    </cfRule>
  </conditionalFormatting>
  <conditionalFormatting sqref="AZ10:BA18">
    <cfRule type="expression" dxfId="2" priority="2396">
      <formula>NOT($AN10)</formula>
    </cfRule>
  </conditionalFormatting>
  <conditionalFormatting sqref="AX11:AX23 AX25:AX35 AY159 AY165 AY295 AX280:AX283 AX104:AX105 AX110:AX125">
    <cfRule type="expression" dxfId="2" priority="2286">
      <formula>NOT($AO11)</formula>
    </cfRule>
  </conditionalFormatting>
  <conditionalFormatting sqref="AI12:AI14 AH19 AH15:AI15 AH18:AI18 AH16:AH17">
    <cfRule type="cellIs" dxfId="3" priority="277" operator="equal">
      <formula>"INVALID"</formula>
    </cfRule>
  </conditionalFormatting>
  <conditionalFormatting sqref="AT18:AT19 AT134">
    <cfRule type="expression" dxfId="2" priority="2287">
      <formula>NOT($AM17)</formula>
    </cfRule>
  </conditionalFormatting>
  <conditionalFormatting sqref="AD23:AF23 AD19:AF21">
    <cfRule type="cellIs" dxfId="3" priority="2391" operator="equal">
      <formula>"INVALID"</formula>
    </cfRule>
  </conditionalFormatting>
  <conditionalFormatting sqref="AI23 AI19:AI20">
    <cfRule type="cellIs" dxfId="3" priority="276" operator="equal">
      <formula>"INVALID"</formula>
    </cfRule>
  </conditionalFormatting>
  <conditionalFormatting sqref="AJ19:AJ21 AJ23">
    <cfRule type="cellIs" dxfId="3" priority="2383" operator="equal">
      <formula>FALSE</formula>
    </cfRule>
    <cfRule type="cellIs" dxfId="3" priority="2377" operator="equal">
      <formula>"INVALID"</formula>
    </cfRule>
  </conditionalFormatting>
  <conditionalFormatting sqref="AK19:AK21 AK23">
    <cfRule type="cellIs" dxfId="3" priority="2382" operator="equal">
      <formula>FALSE</formula>
    </cfRule>
    <cfRule type="cellIs" dxfId="3" priority="2376" operator="equal">
      <formula>"INVALID"</formula>
    </cfRule>
    <cfRule type="cellIs" dxfId="3" priority="2374" operator="equal">
      <formula>"INVALID"</formula>
    </cfRule>
  </conditionalFormatting>
  <conditionalFormatting sqref="AL19:AL21 AL23">
    <cfRule type="cellIs" dxfId="3" priority="2381" operator="equal">
      <formula>FALSE</formula>
    </cfRule>
    <cfRule type="cellIs" dxfId="3" priority="2373" operator="equal">
      <formula>"INVALID"</formula>
    </cfRule>
  </conditionalFormatting>
  <conditionalFormatting sqref="AL19:AM21 AL23:AM23">
    <cfRule type="cellIs" dxfId="3" priority="2375" operator="equal">
      <formula>"INVALID"</formula>
    </cfRule>
  </conditionalFormatting>
  <conditionalFormatting sqref="AM19:AM21 AM23">
    <cfRule type="cellIs" dxfId="3" priority="2380" operator="equal">
      <formula>FALSE</formula>
    </cfRule>
    <cfRule type="cellIs" dxfId="3" priority="2372" operator="equal">
      <formula>"INVALID"</formula>
    </cfRule>
  </conditionalFormatting>
  <conditionalFormatting sqref="AN19:AN21 AN23">
    <cfRule type="cellIs" dxfId="3" priority="2379" operator="equal">
      <formula>FALSE</formula>
    </cfRule>
    <cfRule type="cellIs" dxfId="3" priority="2371" operator="equal">
      <formula>"INVALID"</formula>
    </cfRule>
  </conditionalFormatting>
  <conditionalFormatting sqref="AO19:AO21 AO23">
    <cfRule type="cellIs" dxfId="3" priority="2367" operator="equal">
      <formula>FALSE</formula>
    </cfRule>
    <cfRule type="cellIs" dxfId="3" priority="2366" operator="equal">
      <formula>"INVALID"</formula>
    </cfRule>
    <cfRule type="cellIs" dxfId="3" priority="2365" operator="equal">
      <formula>"INVALID"</formula>
    </cfRule>
  </conditionalFormatting>
  <conditionalFormatting sqref="AP19:AP21 AP23">
    <cfRule type="cellIs" dxfId="3" priority="2378" operator="equal">
      <formula>"INVALID"</formula>
    </cfRule>
  </conditionalFormatting>
  <conditionalFormatting sqref="AR19:AR21 AR23">
    <cfRule type="cellIs" dxfId="1" priority="2389" operator="equal">
      <formula>"Not Assigned"</formula>
    </cfRule>
  </conditionalFormatting>
  <conditionalFormatting sqref="AZ19:BA21">
    <cfRule type="expression" dxfId="2" priority="2369">
      <formula>NOT($AN19)</formula>
    </cfRule>
  </conditionalFormatting>
  <conditionalFormatting sqref="AQ341:AQ344 AQ403:AQ406 AQ308:AQ314 AQ23 AQ317:AQ326 AQ329:AQ338 AQ378:AQ398 AQ34:AQ35 AQ50:AQ57 AQ151:AQ156 AQ159:AQ170 AQ181:AQ186 AQ189:AQ200 AQ202:AQ203 AQ205:AQ207 AQ215:AQ216 AQ295:AQ305 AQ258:AQ264 AQ268:AQ269 AQ271:AQ278 AQ280:AQ283 AQ285:AQ288 AQ290:AQ293 AQ358:AQ366 AQ408:AQ414 AQ424:AQ441 AQ105 AQ500:AQ648 AQ247:AQ248 AQ119:AQ120 AQ451:AQ455 AQ465:AQ482 AQ799:AQ946 AQ650:AQ797 AQ951:AQ1085 AQ1100:AQ1594 AQ368:AQ374 AQ419:AQ421 AQ458:AQ460">
    <cfRule type="expression" dxfId="0" priority="2555" stopIfTrue="1">
      <formula>REPLACE($AQ23,8,LEN($AQ23),"")="unused_"</formula>
    </cfRule>
  </conditionalFormatting>
  <conditionalFormatting sqref="AQ23 AQ34:AQ35 AQ50:AQ57 AQ151:AQ156 AQ159:AQ170 AQ181:AQ186 AQ189:AQ200 AQ202:AQ203 AQ205:AQ207 AQ215:AQ216 AQ295:AQ305 AQ258:AQ266 AQ268:AQ269 AQ271:AQ278 AQ280:AQ283 AQ285:AQ288 AQ290:AQ293 AQ105 AQ247:AQ248 AQ119:AQ120">
    <cfRule type="expression" dxfId="2" priority="2437">
      <formula>NOT($AJ23)</formula>
    </cfRule>
    <cfRule type="expression" dxfId="4" priority="2519">
      <formula>RIGHT($AQ23,1)="*"</formula>
    </cfRule>
  </conditionalFormatting>
  <conditionalFormatting sqref="AR23 AR238:AR241 AR34:AR35 AR50:AR57 AR151:AR156 AR159:AR170 AR181:AR186 AR189:AR200 AR202:AR203 AR205:AR207 AR215:AR216 AR295:AR305 AR258:AR266 AR268:AR269 AR271:AR278 AR280:AR283 AR285:AR288 AR290:AR293 AR105 AR247:AR248 AR119:AR120">
    <cfRule type="expression" dxfId="2" priority="2523">
      <formula>NOT($AL23)</formula>
    </cfRule>
  </conditionalFormatting>
  <conditionalFormatting sqref="AS23 AS238:AS241 AS170 AS302:AS305 AS189:AS200 AS34:AS35 AS50:AS57 AS151:AS156 AS181:AS186 AS202:AS203 AS205 AS215:AS216 AS258:AS264 AS268:AS269 AS272:AS278 AS281:AS283 AS285:AS288 AS290:AS293 AS105">
    <cfRule type="expression" dxfId="2" priority="2529">
      <formula>EXACT(AF23,"INVALID")</formula>
    </cfRule>
  </conditionalFormatting>
  <conditionalFormatting sqref="AS23 AS238:AS241 AS34:AS35 AS50:AS57 AS151:AS156 AS159:AS170 AS181:AS186 AS189:AS200 AS202:AS203 AS205:AS207 AS215:AS216 AS295:AS305 AS258:AS266 AS268:AS269 AS271:AS278 AS280:AS283 AS285:AS288 AS290:AS293 AS105 AS247:AS248 AS119:AS120">
    <cfRule type="expression" dxfId="2" priority="2435">
      <formula>NOT($AK23)</formula>
    </cfRule>
  </conditionalFormatting>
  <conditionalFormatting sqref="AZ23 AZ238:AZ241 AZ302:AZ305 AZ196:AZ200 AZ169:AZ170 AZ34:AZ35 AZ50:AZ57 AZ151:AZ156 AZ181:AZ186 AZ202:AZ203 AZ215:AZ216 AZ258:AZ264 AZ268:AZ269 AZ272:AZ278 AZ281:AZ283 AZ285:AZ288 AZ290:AZ293 AZ105">
    <cfRule type="expression" dxfId="2" priority="2527">
      <formula>AND(NOT(ISBLANK(AZ23)),EXACT(AF23,"INVALID"))</formula>
    </cfRule>
  </conditionalFormatting>
  <conditionalFormatting sqref="BA23 BA238:BA241 BA302:BA305 BA196:BA200 BA169:BA170 BA34:BA35 BA50:BA57 BA151:BA156 BA181:BA186 BA202:BA203 BA215:BA216 BA258:BA264 BA268:BA269 BA272:BA278 BA281:BA283 BA285:BA288 BA290:BA293 BA105">
    <cfRule type="expression" dxfId="2" priority="2526">
      <formula>AND(NOT(ISBLANK(BA23)),EXACT(AF23,"INVALID"))</formula>
    </cfRule>
  </conditionalFormatting>
  <conditionalFormatting sqref="AD25:AF33">
    <cfRule type="cellIs" dxfId="3" priority="1747" operator="equal">
      <formula>"INVALID"</formula>
    </cfRule>
  </conditionalFormatting>
  <conditionalFormatting sqref="AL25:AM33">
    <cfRule type="cellIs" dxfId="3" priority="1731" operator="equal">
      <formula>"INVALID"</formula>
    </cfRule>
  </conditionalFormatting>
  <conditionalFormatting sqref="AZ25:BA33">
    <cfRule type="expression" dxfId="2" priority="1725">
      <formula>NOT($AN25)</formula>
    </cfRule>
  </conditionalFormatting>
  <conditionalFormatting sqref="AD34:AF35">
    <cfRule type="cellIs" dxfId="3" priority="1720" operator="equal">
      <formula>"INVALID"</formula>
    </cfRule>
  </conditionalFormatting>
  <conditionalFormatting sqref="AL34:AM35">
    <cfRule type="cellIs" dxfId="3" priority="1710" operator="equal">
      <formula>"INVALID"</formula>
    </cfRule>
  </conditionalFormatting>
  <conditionalFormatting sqref="AD37:AF45">
    <cfRule type="cellIs" dxfId="3" priority="1686" operator="equal">
      <formula>"INVALID"</formula>
    </cfRule>
  </conditionalFormatting>
  <conditionalFormatting sqref="AL37:AM45">
    <cfRule type="cellIs" dxfId="3" priority="1670" operator="equal">
      <formula>"INVALID"</formula>
    </cfRule>
  </conditionalFormatting>
  <conditionalFormatting sqref="AZ37:BA45">
    <cfRule type="expression" dxfId="2" priority="1664">
      <formula>NOT($AN37)</formula>
    </cfRule>
  </conditionalFormatting>
  <conditionalFormatting sqref="AD46:AF47">
    <cfRule type="cellIs" dxfId="3" priority="1659" operator="equal">
      <formula>"INVALID"</formula>
    </cfRule>
  </conditionalFormatting>
  <conditionalFormatting sqref="AL46:AM47">
    <cfRule type="cellIs" dxfId="3" priority="1649" operator="equal">
      <formula>"INVALID"</formula>
    </cfRule>
  </conditionalFormatting>
  <conditionalFormatting sqref="AP50:AP54 AD284:AF284 AD170:AF170 AD267:AF267 AF271:AF278 AD270:AF270 AF268:AF269 AJ198:AP200 AJ205:AP205 AF258:AF264 AD258:AE266 O294:Q305 S294:S305 AJ188:AP188 AJ258:AP267 AJ270:AP278 AD289:AF289 AD295:AF305 S501:S644 S650:S790 AD202:AF203 AD205:AF207 AD238:AF241 AD268:AD269 AD56:AF57 AD50:AF54 S951:S1098 S799:S934 N295 AD188:AF200 AJ295:AP305 AJ202:AP203 AJ284:AP289">
    <cfRule type="cellIs" dxfId="3" priority="2559" operator="equal">
      <formula>"INVALID"</formula>
    </cfRule>
  </conditionalFormatting>
  <conditionalFormatting sqref="AH51:AH54 AH57 AH170:AI170 AG270:AG273 AI50 AH238:AH245 AH267:AI273 AH188:AI188 AG258:AI266 AH284:AI284 AG289:AI289 AG295:AH305 AG202:AI203 AG205:AI207 AI274:AI278 AH208:AH209 AG189:AI200 AH247:AH255 AG274:AH277">
    <cfRule type="cellIs" dxfId="3" priority="285" operator="equal">
      <formula>"INVALID"</formula>
    </cfRule>
  </conditionalFormatting>
  <conditionalFormatting sqref="AG50:AG57 AG170 AG302:AG305 AG238:AG243 AG267:AG269 AG284:AG288 AG188">
    <cfRule type="cellIs" dxfId="3" priority="273" operator="equal">
      <formula>"INVALID"</formula>
    </cfRule>
  </conditionalFormatting>
  <conditionalFormatting sqref="AJ50:AJ54 AJ56:AJ57 AJ170 AJ196:AJ197 AJ268:AJ269 AJ238:AJ241 AJ271:AO278 AJ285:AO288 AJ198:AO200 AJ202:AO203 AJ205:AO205 AJ258:AO266 AJ295:AO305">
    <cfRule type="cellIs" dxfId="3" priority="2482" operator="equal">
      <formula>FALSE</formula>
    </cfRule>
  </conditionalFormatting>
  <conditionalFormatting sqref="AK50:AK54 AK56:AK57 AK170 AK302:AK305 AK268:AK269 AK196:AK197 AK238:AK241">
    <cfRule type="cellIs" dxfId="3" priority="2481" operator="equal">
      <formula>FALSE</formula>
    </cfRule>
  </conditionalFormatting>
  <conditionalFormatting sqref="AL50:AL54 AL56:AL57 AL170 AL302:AL305 AL268:AL269 AL196:AL197 AL238:AL241">
    <cfRule type="cellIs" dxfId="3" priority="2480" operator="equal">
      <formula>FALSE</formula>
    </cfRule>
  </conditionalFormatting>
  <conditionalFormatting sqref="AM50:AM54 AM56:AM57 AM170 AM302:AM305 AM268:AM269 AM196:AM197 AM238:AM241">
    <cfRule type="cellIs" dxfId="3" priority="2479" operator="equal">
      <formula>FALSE</formula>
    </cfRule>
  </conditionalFormatting>
  <conditionalFormatting sqref="AN50:AN54 AN56:AN57 AN170 AN302:AN305 AN268:AN269 AN196:AN197 AN238:AN241">
    <cfRule type="cellIs" dxfId="3" priority="2478" operator="equal">
      <formula>FALSE</formula>
    </cfRule>
  </conditionalFormatting>
  <conditionalFormatting sqref="AO50:AO54 AO56:AO57 AO170 AO302:AO305 AO268:AO269 AO196:AO197 AO238:AO241">
    <cfRule type="cellIs" dxfId="3" priority="2434" operator="equal">
      <formula>FALSE</formula>
    </cfRule>
  </conditionalFormatting>
  <conditionalFormatting sqref="AR50:AR54 AR56:AR57">
    <cfRule type="cellIs" dxfId="1" priority="2554" operator="equal">
      <formula>"Not Assigned"</formula>
    </cfRule>
  </conditionalFormatting>
  <conditionalFormatting sqref="AP55 AD55:AF55">
    <cfRule type="cellIs" dxfId="3" priority="2337" operator="equal">
      <formula>"INVALID"</formula>
    </cfRule>
  </conditionalFormatting>
  <conditionalFormatting sqref="AL56:AM57">
    <cfRule type="cellIs" dxfId="3" priority="2474" operator="equal">
      <formula>"INVALID"</formula>
    </cfRule>
  </conditionalFormatting>
  <conditionalFormatting sqref="AD59:AF67">
    <cfRule type="cellIs" dxfId="3" priority="736" operator="equal">
      <formula>"INVALID"</formula>
    </cfRule>
  </conditionalFormatting>
  <conditionalFormatting sqref="AL59:AM67">
    <cfRule type="cellIs" dxfId="3" priority="720" operator="equal">
      <formula>"INVALID"</formula>
    </cfRule>
  </conditionalFormatting>
  <conditionalFormatting sqref="AZ59:BA67">
    <cfRule type="expression" dxfId="2" priority="714">
      <formula>NOT($AN59)</formula>
    </cfRule>
  </conditionalFormatting>
  <conditionalFormatting sqref="AW61:AW64 AW67:AW71 AW76:AW82">
    <cfRule type="expression" dxfId="2" priority="509">
      <formula>NOT(#REF!)</formula>
    </cfRule>
  </conditionalFormatting>
  <conditionalFormatting sqref="AD68:AF70 AD72:AF72">
    <cfRule type="cellIs" dxfId="3" priority="709" operator="equal">
      <formula>"INVALID"</formula>
    </cfRule>
  </conditionalFormatting>
  <conditionalFormatting sqref="AI72 AI68:AI70">
    <cfRule type="cellIs" dxfId="3" priority="49" operator="equal">
      <formula>"INVALID"</formula>
    </cfRule>
  </conditionalFormatting>
  <conditionalFormatting sqref="AJ68:AJ70 AJ72">
    <cfRule type="cellIs" dxfId="3" priority="701" operator="equal">
      <formula>FALSE</formula>
    </cfRule>
    <cfRule type="cellIs" dxfId="3" priority="695" operator="equal">
      <formula>"INVALID"</formula>
    </cfRule>
  </conditionalFormatting>
  <conditionalFormatting sqref="AK68:AK70 AK72">
    <cfRule type="cellIs" dxfId="3" priority="700" operator="equal">
      <formula>FALSE</formula>
    </cfRule>
    <cfRule type="cellIs" dxfId="3" priority="694" operator="equal">
      <formula>"INVALID"</formula>
    </cfRule>
    <cfRule type="cellIs" dxfId="3" priority="692" operator="equal">
      <formula>"INVALID"</formula>
    </cfRule>
  </conditionalFormatting>
  <conditionalFormatting sqref="AL68:AL70 AL72">
    <cfRule type="cellIs" dxfId="3" priority="699" operator="equal">
      <formula>FALSE</formula>
    </cfRule>
    <cfRule type="cellIs" dxfId="3" priority="691" operator="equal">
      <formula>"INVALID"</formula>
    </cfRule>
  </conditionalFormatting>
  <conditionalFormatting sqref="AL68:AM70 AL72:AM72">
    <cfRule type="cellIs" dxfId="3" priority="693" operator="equal">
      <formula>"INVALID"</formula>
    </cfRule>
  </conditionalFormatting>
  <conditionalFormatting sqref="AM68:AM70 AM72">
    <cfRule type="cellIs" dxfId="3" priority="698" operator="equal">
      <formula>FALSE</formula>
    </cfRule>
    <cfRule type="cellIs" dxfId="3" priority="690" operator="equal">
      <formula>"INVALID"</formula>
    </cfRule>
  </conditionalFormatting>
  <conditionalFormatting sqref="AN68:AN70 AN72">
    <cfRule type="cellIs" dxfId="3" priority="697" operator="equal">
      <formula>FALSE</formula>
    </cfRule>
    <cfRule type="cellIs" dxfId="3" priority="689" operator="equal">
      <formula>"INVALID"</formula>
    </cfRule>
  </conditionalFormatting>
  <conditionalFormatting sqref="AO68:AO70 AO72">
    <cfRule type="cellIs" dxfId="3" priority="685" operator="equal">
      <formula>FALSE</formula>
    </cfRule>
    <cfRule type="cellIs" dxfId="3" priority="684" operator="equal">
      <formula>"INVALID"</formula>
    </cfRule>
    <cfRule type="cellIs" dxfId="3" priority="683" operator="equal">
      <formula>"INVALID"</formula>
    </cfRule>
  </conditionalFormatting>
  <conditionalFormatting sqref="AP68:AP70 AP72">
    <cfRule type="cellIs" dxfId="3" priority="696" operator="equal">
      <formula>"INVALID"</formula>
    </cfRule>
  </conditionalFormatting>
  <conditionalFormatting sqref="AR68:AR70 AR72">
    <cfRule type="cellIs" dxfId="1" priority="707" operator="equal">
      <formula>"Not Assigned"</formula>
    </cfRule>
  </conditionalFormatting>
  <conditionalFormatting sqref="AZ68:BA70">
    <cfRule type="expression" dxfId="2" priority="687">
      <formula>NOT($AN68)</formula>
    </cfRule>
  </conditionalFormatting>
  <conditionalFormatting sqref="AD74:AF76 AD78:AF78">
    <cfRule type="cellIs" dxfId="3" priority="614" operator="equal">
      <formula>"INVALID"</formula>
    </cfRule>
  </conditionalFormatting>
  <conditionalFormatting sqref="AI78 AI74:AI76">
    <cfRule type="cellIs" dxfId="3" priority="44" operator="equal">
      <formula>"INVALID"</formula>
    </cfRule>
  </conditionalFormatting>
  <conditionalFormatting sqref="AJ74:AJ76 AJ78">
    <cfRule type="cellIs" dxfId="3" priority="606" operator="equal">
      <formula>FALSE</formula>
    </cfRule>
    <cfRule type="cellIs" dxfId="3" priority="600" operator="equal">
      <formula>"INVALID"</formula>
    </cfRule>
  </conditionalFormatting>
  <conditionalFormatting sqref="AK74:AK76 AK78">
    <cfRule type="cellIs" dxfId="3" priority="605" operator="equal">
      <formula>FALSE</formula>
    </cfRule>
    <cfRule type="cellIs" dxfId="3" priority="599" operator="equal">
      <formula>"INVALID"</formula>
    </cfRule>
    <cfRule type="cellIs" dxfId="3" priority="597" operator="equal">
      <formula>"INVALID"</formula>
    </cfRule>
  </conditionalFormatting>
  <conditionalFormatting sqref="AL74:AL76 AL78">
    <cfRule type="cellIs" dxfId="3" priority="604" operator="equal">
      <formula>FALSE</formula>
    </cfRule>
    <cfRule type="cellIs" dxfId="3" priority="596" operator="equal">
      <formula>"INVALID"</formula>
    </cfRule>
  </conditionalFormatting>
  <conditionalFormatting sqref="AL74:AM76 AL78:AM78">
    <cfRule type="cellIs" dxfId="3" priority="598" operator="equal">
      <formula>"INVALID"</formula>
    </cfRule>
  </conditionalFormatting>
  <conditionalFormatting sqref="AM74:AM76 AM78">
    <cfRule type="cellIs" dxfId="3" priority="603" operator="equal">
      <formula>FALSE</formula>
    </cfRule>
    <cfRule type="cellIs" dxfId="3" priority="595" operator="equal">
      <formula>"INVALID"</formula>
    </cfRule>
  </conditionalFormatting>
  <conditionalFormatting sqref="AN74:AN76 AN78">
    <cfRule type="cellIs" dxfId="3" priority="602" operator="equal">
      <formula>FALSE</formula>
    </cfRule>
    <cfRule type="cellIs" dxfId="3" priority="594" operator="equal">
      <formula>"INVALID"</formula>
    </cfRule>
  </conditionalFormatting>
  <conditionalFormatting sqref="AO74:AO76 AO78">
    <cfRule type="cellIs" dxfId="3" priority="590" operator="equal">
      <formula>FALSE</formula>
    </cfRule>
    <cfRule type="cellIs" dxfId="3" priority="589" operator="equal">
      <formula>"INVALID"</formula>
    </cfRule>
    <cfRule type="cellIs" dxfId="3" priority="588" operator="equal">
      <formula>"INVALID"</formula>
    </cfRule>
  </conditionalFormatting>
  <conditionalFormatting sqref="AP74:AP76 AP78">
    <cfRule type="cellIs" dxfId="3" priority="601" operator="equal">
      <formula>"INVALID"</formula>
    </cfRule>
  </conditionalFormatting>
  <conditionalFormatting sqref="AR74:AR76 AR78">
    <cfRule type="cellIs" dxfId="1" priority="612" operator="equal">
      <formula>"Not Assigned"</formula>
    </cfRule>
  </conditionalFormatting>
  <conditionalFormatting sqref="AZ74:BA76">
    <cfRule type="expression" dxfId="2" priority="592">
      <formula>NOT($AN74)</formula>
    </cfRule>
  </conditionalFormatting>
  <conditionalFormatting sqref="AD84:AF92">
    <cfRule type="cellIs" dxfId="3" priority="1586" operator="equal">
      <formula>"INVALID"</formula>
    </cfRule>
  </conditionalFormatting>
  <conditionalFormatting sqref="AL84:AM92">
    <cfRule type="cellIs" dxfId="3" priority="1570" operator="equal">
      <formula>"INVALID"</formula>
    </cfRule>
  </conditionalFormatting>
  <conditionalFormatting sqref="AZ84:BA92">
    <cfRule type="expression" dxfId="2" priority="1564">
      <formula>NOT($AN84)</formula>
    </cfRule>
  </conditionalFormatting>
  <conditionalFormatting sqref="AD93:AF95 AD97:AF97">
    <cfRule type="cellIs" dxfId="3" priority="1559" operator="equal">
      <formula>"INVALID"</formula>
    </cfRule>
  </conditionalFormatting>
  <conditionalFormatting sqref="AI97 AI93:AI95">
    <cfRule type="cellIs" dxfId="3" priority="119" operator="equal">
      <formula>"INVALID"</formula>
    </cfRule>
  </conditionalFormatting>
  <conditionalFormatting sqref="AJ93:AJ95 AJ97">
    <cfRule type="cellIs" dxfId="3" priority="1551" operator="equal">
      <formula>FALSE</formula>
    </cfRule>
    <cfRule type="cellIs" dxfId="3" priority="1545" operator="equal">
      <formula>"INVALID"</formula>
    </cfRule>
  </conditionalFormatting>
  <conditionalFormatting sqref="AK93:AK95 AK97">
    <cfRule type="cellIs" dxfId="3" priority="1550" operator="equal">
      <formula>FALSE</formula>
    </cfRule>
    <cfRule type="cellIs" dxfId="3" priority="1544" operator="equal">
      <formula>"INVALID"</formula>
    </cfRule>
    <cfRule type="cellIs" dxfId="3" priority="1542" operator="equal">
      <formula>"INVALID"</formula>
    </cfRule>
  </conditionalFormatting>
  <conditionalFormatting sqref="AL93:AL95 AL97">
    <cfRule type="cellIs" dxfId="3" priority="1549" operator="equal">
      <formula>FALSE</formula>
    </cfRule>
    <cfRule type="cellIs" dxfId="3" priority="1541" operator="equal">
      <formula>"INVALID"</formula>
    </cfRule>
  </conditionalFormatting>
  <conditionalFormatting sqref="AL93:AM95 AL97:AM97">
    <cfRule type="cellIs" dxfId="3" priority="1543" operator="equal">
      <formula>"INVALID"</formula>
    </cfRule>
  </conditionalFormatting>
  <conditionalFormatting sqref="AM93:AM95 AM97">
    <cfRule type="cellIs" dxfId="3" priority="1548" operator="equal">
      <formula>FALSE</formula>
    </cfRule>
    <cfRule type="cellIs" dxfId="3" priority="1540" operator="equal">
      <formula>"INVALID"</formula>
    </cfRule>
  </conditionalFormatting>
  <conditionalFormatting sqref="AN93:AN95 AN97">
    <cfRule type="cellIs" dxfId="3" priority="1547" operator="equal">
      <formula>FALSE</formula>
    </cfRule>
    <cfRule type="cellIs" dxfId="3" priority="1539" operator="equal">
      <formula>"INVALID"</formula>
    </cfRule>
  </conditionalFormatting>
  <conditionalFormatting sqref="AO93:AO95 AO97">
    <cfRule type="cellIs" dxfId="3" priority="1535" operator="equal">
      <formula>FALSE</formula>
    </cfRule>
    <cfRule type="cellIs" dxfId="3" priority="1534" operator="equal">
      <formula>"INVALID"</formula>
    </cfRule>
    <cfRule type="cellIs" dxfId="3" priority="1533" operator="equal">
      <formula>"INVALID"</formula>
    </cfRule>
  </conditionalFormatting>
  <conditionalFormatting sqref="AP93:AP95 AP97">
    <cfRule type="cellIs" dxfId="3" priority="1546" operator="equal">
      <formula>"INVALID"</formula>
    </cfRule>
  </conditionalFormatting>
  <conditionalFormatting sqref="AR93:AR95 AR97">
    <cfRule type="cellIs" dxfId="1" priority="1557" operator="equal">
      <formula>"Not Assigned"</formula>
    </cfRule>
  </conditionalFormatting>
  <conditionalFormatting sqref="AZ93:BA95">
    <cfRule type="expression" dxfId="2" priority="1537">
      <formula>NOT($AN93)</formula>
    </cfRule>
  </conditionalFormatting>
  <conditionalFormatting sqref="AS97 AS119:AS120">
    <cfRule type="expression" dxfId="2" priority="1600">
      <formula>EXACT(AF97,"INVALID")</formula>
    </cfRule>
  </conditionalFormatting>
  <conditionalFormatting sqref="AZ97 AZ119:AZ120">
    <cfRule type="expression" dxfId="2" priority="1599">
      <formula>AND(NOT(ISBLANK(AZ97)),EXACT(AF97,"INVALID"))</formula>
    </cfRule>
  </conditionalFormatting>
  <conditionalFormatting sqref="BA97 BA119:BA120">
    <cfRule type="expression" dxfId="2" priority="1598">
      <formula>AND(NOT(ISBLANK(BA97)),EXACT(AF97,"INVALID"))</formula>
    </cfRule>
  </conditionalFormatting>
  <conditionalFormatting sqref="AD99:AF101 AD103:AF103">
    <cfRule type="cellIs" dxfId="3" priority="916" operator="equal">
      <formula>"INVALID"</formula>
    </cfRule>
  </conditionalFormatting>
  <conditionalFormatting sqref="AI103 AI99:AI101">
    <cfRule type="cellIs" dxfId="3" priority="59" operator="equal">
      <formula>"INVALID"</formula>
    </cfRule>
  </conditionalFormatting>
  <conditionalFormatting sqref="AJ99:AJ101 AJ103">
    <cfRule type="cellIs" dxfId="3" priority="908" operator="equal">
      <formula>FALSE</formula>
    </cfRule>
    <cfRule type="cellIs" dxfId="3" priority="902" operator="equal">
      <formula>"INVALID"</formula>
    </cfRule>
  </conditionalFormatting>
  <conditionalFormatting sqref="AK99:AK101 AK103">
    <cfRule type="cellIs" dxfId="3" priority="907" operator="equal">
      <formula>FALSE</formula>
    </cfRule>
    <cfRule type="cellIs" dxfId="3" priority="901" operator="equal">
      <formula>"INVALID"</formula>
    </cfRule>
    <cfRule type="cellIs" dxfId="3" priority="899" operator="equal">
      <formula>"INVALID"</formula>
    </cfRule>
  </conditionalFormatting>
  <conditionalFormatting sqref="AL99:AL101 AL103">
    <cfRule type="cellIs" dxfId="3" priority="906" operator="equal">
      <formula>FALSE</formula>
    </cfRule>
    <cfRule type="cellIs" dxfId="3" priority="898" operator="equal">
      <formula>"INVALID"</formula>
    </cfRule>
  </conditionalFormatting>
  <conditionalFormatting sqref="AL99:AM101 AL103:AM103">
    <cfRule type="cellIs" dxfId="3" priority="900" operator="equal">
      <formula>"INVALID"</formula>
    </cfRule>
  </conditionalFormatting>
  <conditionalFormatting sqref="AM99:AM101 AM103">
    <cfRule type="cellIs" dxfId="3" priority="905" operator="equal">
      <formula>FALSE</formula>
    </cfRule>
    <cfRule type="cellIs" dxfId="3" priority="897" operator="equal">
      <formula>"INVALID"</formula>
    </cfRule>
  </conditionalFormatting>
  <conditionalFormatting sqref="AN99:AN101 AN103">
    <cfRule type="cellIs" dxfId="3" priority="904" operator="equal">
      <formula>FALSE</formula>
    </cfRule>
    <cfRule type="cellIs" dxfId="3" priority="896" operator="equal">
      <formula>"INVALID"</formula>
    </cfRule>
  </conditionalFormatting>
  <conditionalFormatting sqref="AO99:AO101 AO103">
    <cfRule type="cellIs" dxfId="3" priority="892" operator="equal">
      <formula>FALSE</formula>
    </cfRule>
    <cfRule type="cellIs" dxfId="3" priority="891" operator="equal">
      <formula>"INVALID"</formula>
    </cfRule>
    <cfRule type="cellIs" dxfId="3" priority="890" operator="equal">
      <formula>"INVALID"</formula>
    </cfRule>
  </conditionalFormatting>
  <conditionalFormatting sqref="AP99:AP101 AP103">
    <cfRule type="cellIs" dxfId="3" priority="903" operator="equal">
      <formula>"INVALID"</formula>
    </cfRule>
  </conditionalFormatting>
  <conditionalFormatting sqref="AR99:AR101 AR103">
    <cfRule type="cellIs" dxfId="1" priority="914" operator="equal">
      <formula>"Not Assigned"</formula>
    </cfRule>
  </conditionalFormatting>
  <conditionalFormatting sqref="AZ99:BA101">
    <cfRule type="expression" dxfId="2" priority="894">
      <formula>NOT($AN99)</formula>
    </cfRule>
  </conditionalFormatting>
  <conditionalFormatting sqref="AD110:AF118">
    <cfRule type="cellIs" dxfId="3" priority="1485" operator="equal">
      <formula>"INVALID"</formula>
    </cfRule>
  </conditionalFormatting>
  <conditionalFormatting sqref="AL110:AM118">
    <cfRule type="cellIs" dxfId="3" priority="1469" operator="equal">
      <formula>"INVALID"</formula>
    </cfRule>
  </conditionalFormatting>
  <conditionalFormatting sqref="AZ110:BA118">
    <cfRule type="expression" dxfId="2" priority="1463">
      <formula>NOT($AN110)</formula>
    </cfRule>
  </conditionalFormatting>
  <conditionalFormatting sqref="AD119:AF120">
    <cfRule type="cellIs" dxfId="3" priority="1458" operator="equal">
      <formula>"INVALID"</formula>
    </cfRule>
  </conditionalFormatting>
  <conditionalFormatting sqref="AL119:AM120">
    <cfRule type="cellIs" dxfId="3" priority="1448" operator="equal">
      <formula>"INVALID"</formula>
    </cfRule>
  </conditionalFormatting>
  <conditionalFormatting sqref="AD121:AF125">
    <cfRule type="cellIs" dxfId="3" priority="1286" operator="equal">
      <formula>"INVALID"</formula>
    </cfRule>
  </conditionalFormatting>
  <conditionalFormatting sqref="AH122:AI125 AI121">
    <cfRule type="cellIs" dxfId="3" priority="99" operator="equal">
      <formula>"INVALID"</formula>
    </cfRule>
  </conditionalFormatting>
  <conditionalFormatting sqref="AL121:AM125">
    <cfRule type="cellIs" dxfId="3" priority="1270" operator="equal">
      <formula>"INVALID"</formula>
    </cfRule>
  </conditionalFormatting>
  <conditionalFormatting sqref="AZ121:BA125">
    <cfRule type="expression" dxfId="2" priority="1264">
      <formula>NOT($AN121)</formula>
    </cfRule>
  </conditionalFormatting>
  <conditionalFormatting sqref="AD127:AF135">
    <cfRule type="cellIs" dxfId="3" priority="1425" operator="equal">
      <formula>"INVALID"</formula>
    </cfRule>
  </conditionalFormatting>
  <conditionalFormatting sqref="AL127:AM135">
    <cfRule type="cellIs" dxfId="3" priority="1409" operator="equal">
      <formula>"INVALID"</formula>
    </cfRule>
  </conditionalFormatting>
  <conditionalFormatting sqref="AZ127:BA135">
    <cfRule type="expression" dxfId="2" priority="1403">
      <formula>NOT($AN127)</formula>
    </cfRule>
  </conditionalFormatting>
  <conditionalFormatting sqref="AD136:AF137">
    <cfRule type="cellIs" dxfId="3" priority="1398" operator="equal">
      <formula>"INVALID"</formula>
    </cfRule>
  </conditionalFormatting>
  <conditionalFormatting sqref="AL136:AM137">
    <cfRule type="cellIs" dxfId="3" priority="1388" operator="equal">
      <formula>"INVALID"</formula>
    </cfRule>
  </conditionalFormatting>
  <conditionalFormatting sqref="AD139:AF147">
    <cfRule type="cellIs" dxfId="3" priority="1246" operator="equal">
      <formula>"INVALID"</formula>
    </cfRule>
  </conditionalFormatting>
  <conditionalFormatting sqref="AH144:AI144 AI139:AI143 AH148 AH146:AI147 AI145 AH142:AH143">
    <cfRule type="cellIs" dxfId="3" priority="97" operator="equal">
      <formula>"INVALID"</formula>
    </cfRule>
  </conditionalFormatting>
  <conditionalFormatting sqref="AL139:AM147">
    <cfRule type="cellIs" dxfId="3" priority="1230" operator="equal">
      <formula>"INVALID"</formula>
    </cfRule>
  </conditionalFormatting>
  <conditionalFormatting sqref="AZ139:BA147">
    <cfRule type="expression" dxfId="2" priority="1224">
      <formula>NOT($AN139)</formula>
    </cfRule>
  </conditionalFormatting>
  <conditionalFormatting sqref="AG146:AG149 AG140 AG142:AG144">
    <cfRule type="cellIs" dxfId="3" priority="95" operator="equal">
      <formula>"INVALID"</formula>
    </cfRule>
  </conditionalFormatting>
  <conditionalFormatting sqref="AD148:AF149">
    <cfRule type="cellIs" dxfId="3" priority="1219" operator="equal">
      <formula>"INVALID"</formula>
    </cfRule>
  </conditionalFormatting>
  <conditionalFormatting sqref="AL148:AM149">
    <cfRule type="cellIs" dxfId="3" priority="1209" operator="equal">
      <formula>"INVALID"</formula>
    </cfRule>
  </conditionalFormatting>
  <conditionalFormatting sqref="AP151:AP155 AD151:AF155">
    <cfRule type="cellIs" dxfId="3" priority="1603" operator="equal">
      <formula>"INVALID"</formula>
    </cfRule>
  </conditionalFormatting>
  <conditionalFormatting sqref="AG151:AG156 AG159:AG170">
    <cfRule type="cellIs" dxfId="3" priority="116" operator="equal">
      <formula>"INVALID"</formula>
    </cfRule>
    <cfRule type="cellIs" dxfId="3" priority="113" operator="equal">
      <formula>"INVALID"</formula>
    </cfRule>
    <cfRule type="cellIs" dxfId="3" priority="112" operator="equal">
      <formula>"INVALID"</formula>
    </cfRule>
  </conditionalFormatting>
  <conditionalFormatting sqref="AH152:AI155 AI151">
    <cfRule type="cellIs" dxfId="3" priority="121" operator="equal">
      <formula>"INVALID"</formula>
    </cfRule>
  </conditionalFormatting>
  <conditionalFormatting sqref="AP156 AD156:AF156 AD159:AF170 AP159:AP170">
    <cfRule type="cellIs" dxfId="3" priority="1505" operator="equal">
      <formula>"INVALID"</formula>
    </cfRule>
  </conditionalFormatting>
  <conditionalFormatting sqref="AG156 AG159:AG170">
    <cfRule type="cellIs" dxfId="3" priority="114" operator="equal">
      <formula>"INVALID"</formula>
    </cfRule>
  </conditionalFormatting>
  <conditionalFormatting sqref="AH156:AI156 AH159:AI170">
    <cfRule type="cellIs" dxfId="3" priority="117" operator="equal">
      <formula>"INVALID"</formula>
    </cfRule>
  </conditionalFormatting>
  <conditionalFormatting sqref="AJ156 AJ159:AJ170">
    <cfRule type="cellIs" dxfId="3" priority="1503" operator="equal">
      <formula>FALSE</formula>
    </cfRule>
  </conditionalFormatting>
  <conditionalFormatting sqref="AK156 AK159:AK170">
    <cfRule type="cellIs" dxfId="3" priority="1502" operator="equal">
      <formula>FALSE</formula>
    </cfRule>
  </conditionalFormatting>
  <conditionalFormatting sqref="AL156 AL159:AL170">
    <cfRule type="cellIs" dxfId="3" priority="1501" operator="equal">
      <formula>FALSE</formula>
    </cfRule>
  </conditionalFormatting>
  <conditionalFormatting sqref="AN156 AN159:AN170">
    <cfRule type="cellIs" dxfId="3" priority="1500" operator="equal">
      <formula>FALSE</formula>
    </cfRule>
  </conditionalFormatting>
  <conditionalFormatting sqref="AO156 AO159:AO170">
    <cfRule type="cellIs" dxfId="3" priority="1499" operator="equal">
      <formula>FALSE</formula>
    </cfRule>
  </conditionalFormatting>
  <conditionalFormatting sqref="AR156 AR158:AR170">
    <cfRule type="cellIs" dxfId="1" priority="1504" operator="equal">
      <formula>"Not Assigned"</formula>
    </cfRule>
  </conditionalFormatting>
  <conditionalFormatting sqref="AP157 AD157:AF157">
    <cfRule type="cellIs" dxfId="3" priority="430" operator="equal">
      <formula>"INVALID"</formula>
    </cfRule>
  </conditionalFormatting>
  <conditionalFormatting sqref="AD159:AF167 AD169:AF169">
    <cfRule type="cellIs" dxfId="3" priority="2112" operator="equal">
      <formula>"INVALID"</formula>
    </cfRule>
  </conditionalFormatting>
  <conditionalFormatting sqref="AH169:AI169 AH159:AI167">
    <cfRule type="cellIs" dxfId="3" priority="185" operator="equal">
      <formula>"INVALID"</formula>
    </cfRule>
  </conditionalFormatting>
  <conditionalFormatting sqref="AJ159:AJ167 AJ169">
    <cfRule type="cellIs" dxfId="3" priority="2108" operator="equal">
      <formula>FALSE</formula>
    </cfRule>
    <cfRule type="cellIs" dxfId="3" priority="2102" operator="equal">
      <formula>"INVALID"</formula>
    </cfRule>
  </conditionalFormatting>
  <conditionalFormatting sqref="AK159:AK167 AK169">
    <cfRule type="cellIs" dxfId="3" priority="2107" operator="equal">
      <formula>FALSE</formula>
    </cfRule>
    <cfRule type="cellIs" dxfId="3" priority="2101" operator="equal">
      <formula>"INVALID"</formula>
    </cfRule>
    <cfRule type="cellIs" dxfId="3" priority="2099" operator="equal">
      <formula>"INVALID"</formula>
    </cfRule>
  </conditionalFormatting>
  <conditionalFormatting sqref="AL159:AL167 AL169">
    <cfRule type="cellIs" dxfId="3" priority="2106" operator="equal">
      <formula>FALSE</formula>
    </cfRule>
    <cfRule type="cellIs" dxfId="3" priority="2098" operator="equal">
      <formula>"INVALID"</formula>
    </cfRule>
  </conditionalFormatting>
  <conditionalFormatting sqref="AL159:AM167 AL169:AM169">
    <cfRule type="cellIs" dxfId="3" priority="2100" operator="equal">
      <formula>"INVALID"</formula>
    </cfRule>
  </conditionalFormatting>
  <conditionalFormatting sqref="AM159:AM167 AM169">
    <cfRule type="cellIs" dxfId="3" priority="2105" operator="equal">
      <formula>FALSE</formula>
    </cfRule>
    <cfRule type="cellIs" dxfId="3" priority="2097" operator="equal">
      <formula>"INVALID"</formula>
    </cfRule>
  </conditionalFormatting>
  <conditionalFormatting sqref="AN159:AN167 AN169">
    <cfRule type="cellIs" dxfId="3" priority="2104" operator="equal">
      <formula>FALSE</formula>
    </cfRule>
    <cfRule type="cellIs" dxfId="3" priority="2096" operator="equal">
      <formula>"INVALID"</formula>
    </cfRule>
  </conditionalFormatting>
  <conditionalFormatting sqref="AO159:AO167 AO169">
    <cfRule type="cellIs" dxfId="3" priority="2095" operator="equal">
      <formula>FALSE</formula>
    </cfRule>
    <cfRule type="cellIs" dxfId="3" priority="2094" operator="equal">
      <formula>"INVALID"</formula>
    </cfRule>
    <cfRule type="cellIs" dxfId="3" priority="2093" operator="equal">
      <formula>"INVALID"</formula>
    </cfRule>
  </conditionalFormatting>
  <conditionalFormatting sqref="AP159:AP167 AP169">
    <cfRule type="cellIs" dxfId="3" priority="2103" operator="equal">
      <formula>"INVALID"</formula>
    </cfRule>
  </conditionalFormatting>
  <conditionalFormatting sqref="AR159:AR167 AR169">
    <cfRule type="cellIs" dxfId="1" priority="2113" operator="equal">
      <formula>"Not Assigned"</formula>
    </cfRule>
  </conditionalFormatting>
  <conditionalFormatting sqref="AS159:AS167 AS169">
    <cfRule type="expression" dxfId="2" priority="2111">
      <formula>EXACT(AF159,"INVALID")</formula>
    </cfRule>
  </conditionalFormatting>
  <conditionalFormatting sqref="AP171 AD171:AF171">
    <cfRule type="cellIs" dxfId="3" priority="396" operator="equal">
      <formula>"INVALID"</formula>
    </cfRule>
  </conditionalFormatting>
  <conditionalFormatting sqref="AD173:AF180">
    <cfRule type="cellIs" dxfId="3" priority="2166" operator="equal">
      <formula>"INVALID"</formula>
    </cfRule>
  </conditionalFormatting>
  <conditionalFormatting sqref="AH173:AI180">
    <cfRule type="cellIs" dxfId="3" priority="195" operator="equal">
      <formula>"INVALID"</formula>
    </cfRule>
  </conditionalFormatting>
  <conditionalFormatting sqref="AL173:AM180">
    <cfRule type="cellIs" dxfId="3" priority="2151" operator="equal">
      <formula>"INVALID"</formula>
    </cfRule>
  </conditionalFormatting>
  <conditionalFormatting sqref="AZ173:BA180">
    <cfRule type="expression" dxfId="2" priority="2145">
      <formula>NOT($AN173)</formula>
    </cfRule>
  </conditionalFormatting>
  <conditionalFormatting sqref="AJ188:AP188 AD181:AF186 AD202:AF203 AD205:AF207 AD188:AF200">
    <cfRule type="cellIs" dxfId="3" priority="2135" operator="equal">
      <formula>"INVALID"</formula>
    </cfRule>
  </conditionalFormatting>
  <conditionalFormatting sqref="AG181:AG186 AG202:AG203 AG205:AG207 AG188:AG200">
    <cfRule type="cellIs" dxfId="3" priority="189" operator="equal">
      <formula>"INVALID"</formula>
    </cfRule>
    <cfRule type="cellIs" dxfId="3" priority="188" operator="equal">
      <formula>"INVALID"</formula>
    </cfRule>
    <cfRule type="cellIs" dxfId="3" priority="187" operator="equal">
      <formula>"INVALID"</formula>
    </cfRule>
    <cfRule type="cellIs" dxfId="3" priority="186" operator="equal">
      <formula>"INVALID"</formula>
    </cfRule>
  </conditionalFormatting>
  <conditionalFormatting sqref="AH181:AI186 AH202:AI203 AH205:AI207 AH208:AH209 AH188:AI200">
    <cfRule type="cellIs" dxfId="3" priority="190" operator="equal">
      <formula>"INVALID"</formula>
    </cfRule>
  </conditionalFormatting>
  <conditionalFormatting sqref="AJ181:AJ186 AJ202:AJ203 AJ205:AJ207 AJ189:AJ200">
    <cfRule type="cellIs" dxfId="3" priority="2134" operator="equal">
      <formula>FALSE</formula>
    </cfRule>
    <cfRule type="cellIs" dxfId="3" priority="2128" operator="equal">
      <formula>"INVALID"</formula>
    </cfRule>
  </conditionalFormatting>
  <conditionalFormatting sqref="AK181:AK186 AK202:AK203 AK205:AK207 AK189:AK200">
    <cfRule type="cellIs" dxfId="3" priority="2133" operator="equal">
      <formula>FALSE</formula>
    </cfRule>
    <cfRule type="cellIs" dxfId="3" priority="2127" operator="equal">
      <formula>"INVALID"</formula>
    </cfRule>
    <cfRule type="cellIs" dxfId="3" priority="2125" operator="equal">
      <formula>"INVALID"</formula>
    </cfRule>
  </conditionalFormatting>
  <conditionalFormatting sqref="AL181:AL186 AL202:AL203 AL205:AL207 AL189:AL200">
    <cfRule type="cellIs" dxfId="3" priority="2132" operator="equal">
      <formula>FALSE</formula>
    </cfRule>
    <cfRule type="cellIs" dxfId="3" priority="2124" operator="equal">
      <formula>"INVALID"</formula>
    </cfRule>
  </conditionalFormatting>
  <conditionalFormatting sqref="AL181:AM186 AL202:AM203 AL205:AM207 AL189:AM200">
    <cfRule type="cellIs" dxfId="3" priority="2126" operator="equal">
      <formula>"INVALID"</formula>
    </cfRule>
  </conditionalFormatting>
  <conditionalFormatting sqref="AM181:AM186 AM202:AM203 AM205:AM207 AM189:AM200">
    <cfRule type="cellIs" dxfId="3" priority="2131" operator="equal">
      <formula>FALSE</formula>
    </cfRule>
    <cfRule type="cellIs" dxfId="3" priority="2123" operator="equal">
      <formula>"INVALID"</formula>
    </cfRule>
  </conditionalFormatting>
  <conditionalFormatting sqref="AN181:AN186 AN202:AN203 AN205:AN207 AN189:AN200">
    <cfRule type="cellIs" dxfId="3" priority="2130" operator="equal">
      <formula>FALSE</formula>
    </cfRule>
    <cfRule type="cellIs" dxfId="3" priority="2122" operator="equal">
      <formula>"INVALID"</formula>
    </cfRule>
  </conditionalFormatting>
  <conditionalFormatting sqref="AO181:AO186 AO202:AO203 AO205:AO207 AO189:AO200">
    <cfRule type="cellIs" dxfId="3" priority="2121" operator="equal">
      <formula>FALSE</formula>
    </cfRule>
    <cfRule type="cellIs" dxfId="3" priority="2120" operator="equal">
      <formula>"INVALID"</formula>
    </cfRule>
    <cfRule type="cellIs" dxfId="3" priority="2119" operator="equal">
      <formula>"INVALID"</formula>
    </cfRule>
  </conditionalFormatting>
  <conditionalFormatting sqref="AP181:AP186 AP202:AP203 AP205:AP207 AP189:AP200">
    <cfRule type="cellIs" dxfId="3" priority="2129" operator="equal">
      <formula>"INVALID"</formula>
    </cfRule>
  </conditionalFormatting>
  <conditionalFormatting sqref="AR181:AR186 AR202:AR203 AR205:AR207 AR188:AR200">
    <cfRule type="cellIs" dxfId="1" priority="2136" operator="equal">
      <formula>"Not Assigned"</formula>
    </cfRule>
  </conditionalFormatting>
  <conditionalFormatting sqref="AL189:AM195">
    <cfRule type="cellIs" dxfId="3" priority="1881" operator="equal">
      <formula>"INVALID"</formula>
    </cfRule>
  </conditionalFormatting>
  <conditionalFormatting sqref="AT190 AT197:AT200">
    <cfRule type="expression" dxfId="2" priority="2332">
      <formula>NOT($AM190)</formula>
    </cfRule>
  </conditionalFormatting>
  <conditionalFormatting sqref="AL196:AM197">
    <cfRule type="cellIs" dxfId="3" priority="2450" operator="equal">
      <formula>"INVALID"</formula>
    </cfRule>
  </conditionalFormatting>
  <conditionalFormatting sqref="AL206:AM207">
    <cfRule type="cellIs" dxfId="3" priority="1861" operator="equal">
      <formula>"INVALID"</formula>
    </cfRule>
  </conditionalFormatting>
  <conditionalFormatting sqref="AD208:AF214">
    <cfRule type="cellIs" dxfId="3" priority="1172" operator="equal">
      <formula>"INVALID"</formula>
    </cfRule>
  </conditionalFormatting>
  <conditionalFormatting sqref="AH210:AI214 AI208:AI209">
    <cfRule type="cellIs" dxfId="3" priority="86" operator="equal">
      <formula>"INVALID"</formula>
    </cfRule>
  </conditionalFormatting>
  <conditionalFormatting sqref="AL208:AM214">
    <cfRule type="cellIs" dxfId="3" priority="1157" operator="equal">
      <formula>"INVALID"</formula>
    </cfRule>
  </conditionalFormatting>
  <conditionalFormatting sqref="AZ208:BA214">
    <cfRule type="expression" dxfId="2" priority="1151">
      <formula>NOT($AN208)</formula>
    </cfRule>
  </conditionalFormatting>
  <conditionalFormatting sqref="AD215:AF216">
    <cfRule type="cellIs" dxfId="3" priority="1194" operator="equal">
      <formula>"INVALID"</formula>
    </cfRule>
  </conditionalFormatting>
  <conditionalFormatting sqref="AH215:AI216">
    <cfRule type="cellIs" dxfId="3" priority="91" operator="equal">
      <formula>"INVALID"</formula>
    </cfRule>
  </conditionalFormatting>
  <conditionalFormatting sqref="AL215:AM216">
    <cfRule type="cellIs" dxfId="3" priority="1185" operator="equal">
      <formula>"INVALID"</formula>
    </cfRule>
  </conditionalFormatting>
  <conditionalFormatting sqref="AJ218:AP218 AD218:AF220 AD221:AD227">
    <cfRule type="cellIs" dxfId="3" priority="1140" operator="equal">
      <formula>"INVALID"</formula>
    </cfRule>
  </conditionalFormatting>
  <conditionalFormatting sqref="AD218:AF220 AD221:AD227">
    <cfRule type="cellIs" dxfId="3" priority="1130" operator="equal">
      <formula>"INVALID"</formula>
    </cfRule>
  </conditionalFormatting>
  <conditionalFormatting sqref="AG218:AH220 AH221">
    <cfRule type="cellIs" dxfId="3" priority="81" operator="equal">
      <formula>"INVALID"</formula>
    </cfRule>
  </conditionalFormatting>
  <conditionalFormatting sqref="AL218:AM220">
    <cfRule type="cellIs" dxfId="3" priority="1121" operator="equal">
      <formula>"INVALID"</formula>
    </cfRule>
  </conditionalFormatting>
  <conditionalFormatting sqref="AL219:AM220">
    <cfRule type="cellIs" dxfId="3" priority="1097" operator="equal">
      <formula>"INVALID"</formula>
    </cfRule>
  </conditionalFormatting>
  <conditionalFormatting sqref="AE221:AF227">
    <cfRule type="cellIs" dxfId="3" priority="1057" operator="equal">
      <formula>"INVALID"</formula>
    </cfRule>
  </conditionalFormatting>
  <conditionalFormatting sqref="AL221:AM227">
    <cfRule type="cellIs" dxfId="3" priority="1042" operator="equal">
      <formula>"INVALID"</formula>
    </cfRule>
  </conditionalFormatting>
  <conditionalFormatting sqref="AZ221:BA227">
    <cfRule type="expression" dxfId="2" priority="1036">
      <formula>NOT($AN221)</formula>
    </cfRule>
  </conditionalFormatting>
  <conditionalFormatting sqref="AD229:AF232">
    <cfRule type="cellIs" dxfId="3" priority="1088" operator="equal">
      <formula>"INVALID"</formula>
    </cfRule>
  </conditionalFormatting>
  <conditionalFormatting sqref="AH229:AI232">
    <cfRule type="cellIs" dxfId="3" priority="75" operator="equal">
      <formula>"INVALID"</formula>
    </cfRule>
  </conditionalFormatting>
  <conditionalFormatting sqref="AL229:AM232">
    <cfRule type="cellIs" dxfId="3" priority="1073" operator="equal">
      <formula>"INVALID"</formula>
    </cfRule>
  </conditionalFormatting>
  <conditionalFormatting sqref="AZ229:BA232">
    <cfRule type="expression" dxfId="2" priority="1067">
      <formula>NOT($AN229)</formula>
    </cfRule>
  </conditionalFormatting>
  <conditionalFormatting sqref="AD233:AF236">
    <cfRule type="cellIs" dxfId="3" priority="1026" operator="equal">
      <formula>"INVALID"</formula>
    </cfRule>
  </conditionalFormatting>
  <conditionalFormatting sqref="AH233:AI236">
    <cfRule type="cellIs" dxfId="3" priority="65" operator="equal">
      <formula>"INVALID"</formula>
    </cfRule>
  </conditionalFormatting>
  <conditionalFormatting sqref="AL233:AM236">
    <cfRule type="cellIs" dxfId="3" priority="1011" operator="equal">
      <formula>"INVALID"</formula>
    </cfRule>
  </conditionalFormatting>
  <conditionalFormatting sqref="AZ233:BA236">
    <cfRule type="expression" dxfId="2" priority="1005">
      <formula>NOT($AN233)</formula>
    </cfRule>
  </conditionalFormatting>
  <conditionalFormatting sqref="AJ302:AJ305 AJ238:AJ241">
    <cfRule type="cellIs" dxfId="3" priority="2460" operator="equal">
      <formula>"INVALID"</formula>
    </cfRule>
  </conditionalFormatting>
  <conditionalFormatting sqref="AK302:AK305 AK238:AK241">
    <cfRule type="cellIs" dxfId="3" priority="2459" operator="equal">
      <formula>"INVALID"</formula>
    </cfRule>
    <cfRule type="cellIs" dxfId="3" priority="2457" operator="equal">
      <formula>"INVALID"</formula>
    </cfRule>
  </conditionalFormatting>
  <conditionalFormatting sqref="AL302:AM305 AL238:AM241">
    <cfRule type="cellIs" dxfId="3" priority="2458" operator="equal">
      <formula>"INVALID"</formula>
    </cfRule>
  </conditionalFormatting>
  <conditionalFormatting sqref="AL302:AL305 AL238:AL241">
    <cfRule type="cellIs" dxfId="3" priority="2456" operator="equal">
      <formula>"INVALID"</formula>
    </cfRule>
  </conditionalFormatting>
  <conditionalFormatting sqref="AM302:AM305 AM238:AM241">
    <cfRule type="cellIs" dxfId="3" priority="2455" operator="equal">
      <formula>"INVALID"</formula>
    </cfRule>
  </conditionalFormatting>
  <conditionalFormatting sqref="AN302:AN305 AN238:AN241">
    <cfRule type="cellIs" dxfId="3" priority="2454" operator="equal">
      <formula>"INVALID"</formula>
    </cfRule>
  </conditionalFormatting>
  <conditionalFormatting sqref="AO302:AO305 AO238:AO241">
    <cfRule type="cellIs" dxfId="3" priority="2429" operator="equal">
      <formula>"INVALID"</formula>
    </cfRule>
    <cfRule type="cellIs" dxfId="3" priority="2428" operator="equal">
      <formula>"INVALID"</formula>
    </cfRule>
  </conditionalFormatting>
  <conditionalFormatting sqref="AP302:AP305 AP238:AP241">
    <cfRule type="cellIs" dxfId="3" priority="2461" operator="equal">
      <formula>"INVALID"</formula>
    </cfRule>
  </conditionalFormatting>
  <conditionalFormatting sqref="AD242:AF243">
    <cfRule type="cellIs" dxfId="3" priority="2282" operator="equal">
      <formula>"INVALID"</formula>
    </cfRule>
  </conditionalFormatting>
  <conditionalFormatting sqref="AL242:AM243">
    <cfRule type="cellIs" dxfId="3" priority="2269" operator="equal">
      <formula>"INVALID"</formula>
    </cfRule>
  </conditionalFormatting>
  <conditionalFormatting sqref="AE247:AF248 AD244:AF245">
    <cfRule type="cellIs" dxfId="3" priority="2040" operator="equal">
      <formula>"INVALID"</formula>
    </cfRule>
  </conditionalFormatting>
  <conditionalFormatting sqref="AG244:AG245 AG256 AG247:AG248">
    <cfRule type="cellIs" dxfId="3" priority="171" operator="equal">
      <formula>"INVALID"</formula>
    </cfRule>
    <cfRule type="cellIs" dxfId="3" priority="169" operator="equal">
      <formula>"INVALID"</formula>
    </cfRule>
    <cfRule type="cellIs" dxfId="3" priority="168" operator="equal">
      <formula>"INVALID"</formula>
    </cfRule>
    <cfRule type="cellIs" dxfId="3" priority="167" operator="equal">
      <formula>"INVALID"</formula>
    </cfRule>
  </conditionalFormatting>
  <conditionalFormatting sqref="AJ244:AJ245 AJ247:AJ248">
    <cfRule type="cellIs" dxfId="3" priority="2035" operator="equal">
      <formula>FALSE</formula>
    </cfRule>
    <cfRule type="cellIs" dxfId="3" priority="2029" operator="equal">
      <formula>"INVALID"</formula>
    </cfRule>
  </conditionalFormatting>
  <conditionalFormatting sqref="AK244:AK245 AK247:AK248">
    <cfRule type="cellIs" dxfId="3" priority="2034" operator="equal">
      <formula>FALSE</formula>
    </cfRule>
    <cfRule type="cellIs" dxfId="3" priority="2028" operator="equal">
      <formula>"INVALID"</formula>
    </cfRule>
    <cfRule type="cellIs" dxfId="3" priority="2026" operator="equal">
      <formula>"INVALID"</formula>
    </cfRule>
  </conditionalFormatting>
  <conditionalFormatting sqref="AL244:AL245 AL247:AL248">
    <cfRule type="cellIs" dxfId="3" priority="2033" operator="equal">
      <formula>FALSE</formula>
    </cfRule>
    <cfRule type="cellIs" dxfId="3" priority="2025" operator="equal">
      <formula>"INVALID"</formula>
    </cfRule>
  </conditionalFormatting>
  <conditionalFormatting sqref="AL244:AM245 AL247:AM248">
    <cfRule type="cellIs" dxfId="3" priority="2027" operator="equal">
      <formula>"INVALID"</formula>
    </cfRule>
  </conditionalFormatting>
  <conditionalFormatting sqref="AM244:AM245 AM247:AM248">
    <cfRule type="cellIs" dxfId="3" priority="2032" operator="equal">
      <formula>FALSE</formula>
    </cfRule>
    <cfRule type="cellIs" dxfId="3" priority="2024" operator="equal">
      <formula>"INVALID"</formula>
    </cfRule>
  </conditionalFormatting>
  <conditionalFormatting sqref="AN244:AN245 AN247:AN248">
    <cfRule type="cellIs" dxfId="3" priority="2031" operator="equal">
      <formula>FALSE</formula>
    </cfRule>
    <cfRule type="cellIs" dxfId="3" priority="2023" operator="equal">
      <formula>"INVALID"</formula>
    </cfRule>
  </conditionalFormatting>
  <conditionalFormatting sqref="AO244:AO245 AO247:AO248">
    <cfRule type="cellIs" dxfId="3" priority="2020" operator="equal">
      <formula>FALSE</formula>
    </cfRule>
    <cfRule type="cellIs" dxfId="3" priority="2019" operator="equal">
      <formula>"INVALID"</formula>
    </cfRule>
    <cfRule type="cellIs" dxfId="3" priority="2018" operator="equal">
      <formula>"INVALID"</formula>
    </cfRule>
  </conditionalFormatting>
  <conditionalFormatting sqref="AP244:AP245 AP247:AP248">
    <cfRule type="cellIs" dxfId="3" priority="2030" operator="equal">
      <formula>"INVALID"</formula>
    </cfRule>
  </conditionalFormatting>
  <conditionalFormatting sqref="AR244:AR245 AR247:AR248">
    <cfRule type="cellIs" dxfId="1" priority="2041" operator="equal">
      <formula>"Not Assigned"</formula>
    </cfRule>
  </conditionalFormatting>
  <conditionalFormatting sqref="AS244:AS245 AS247:AS248">
    <cfRule type="expression" dxfId="2" priority="2039">
      <formula>EXACT(AF244,"INVALID")</formula>
    </cfRule>
  </conditionalFormatting>
  <conditionalFormatting sqref="AZ244:AZ245 AZ247:AZ248">
    <cfRule type="expression" dxfId="2" priority="2038">
      <formula>AND(NOT(ISBLANK(AZ244)),EXACT(AF244,"INVALID"))</formula>
    </cfRule>
  </conditionalFormatting>
  <conditionalFormatting sqref="BA244:BA245 BA247:BA248">
    <cfRule type="expression" dxfId="2" priority="2037">
      <formula>AND(NOT(ISBLANK(BA244)),EXACT(AF244,"INVALID"))</formula>
    </cfRule>
  </conditionalFormatting>
  <conditionalFormatting sqref="AE249:AF252">
    <cfRule type="cellIs" dxfId="3" priority="1981" operator="equal">
      <formula>"INVALID"</formula>
    </cfRule>
  </conditionalFormatting>
  <conditionalFormatting sqref="AL249:AM252">
    <cfRule type="cellIs" dxfId="3" priority="1968" operator="equal">
      <formula>"INVALID"</formula>
    </cfRule>
  </conditionalFormatting>
  <conditionalFormatting sqref="AE253:AF254">
    <cfRule type="cellIs" dxfId="3" priority="1954" operator="equal">
      <formula>"INVALID"</formula>
    </cfRule>
  </conditionalFormatting>
  <conditionalFormatting sqref="AL253:AM254">
    <cfRule type="cellIs" dxfId="3" priority="1941" operator="equal">
      <formula>"INVALID"</formula>
    </cfRule>
  </conditionalFormatting>
  <conditionalFormatting sqref="AW262:AX266">
    <cfRule type="expression" dxfId="2" priority="1752">
      <formula>NOT(#REF!)</formula>
    </cfRule>
  </conditionalFormatting>
  <conditionalFormatting sqref="AL268:AM269">
    <cfRule type="cellIs" dxfId="3" priority="2442" operator="equal">
      <formula>"INVALID"</formula>
    </cfRule>
  </conditionalFormatting>
  <conditionalFormatting sqref="AW268:AX269">
    <cfRule type="expression" dxfId="2" priority="1755">
      <formula>NOT(#REF!)</formula>
    </cfRule>
  </conditionalFormatting>
  <conditionalFormatting sqref="AF280:AF283 AD279:AF279 AJ279:AP283">
    <cfRule type="cellIs" dxfId="3" priority="1789" operator="equal">
      <formula>"INVALID"</formula>
    </cfRule>
  </conditionalFormatting>
  <conditionalFormatting sqref="AG279:AI283">
    <cfRule type="cellIs" dxfId="3" priority="158" operator="equal">
      <formula>"INVALID"</formula>
    </cfRule>
  </conditionalFormatting>
  <conditionalFormatting sqref="AJ280:AO283">
    <cfRule type="cellIs" dxfId="3" priority="1784" operator="equal">
      <formula>FALSE</formula>
    </cfRule>
  </conditionalFormatting>
  <conditionalFormatting sqref="AD285:AF288">
    <cfRule type="cellIs" dxfId="3" priority="2423" operator="equal">
      <formula>"INVALID"</formula>
    </cfRule>
  </conditionalFormatting>
  <conditionalFormatting sqref="AD290:AF293">
    <cfRule type="cellIs" dxfId="3" priority="2329" operator="equal">
      <formula>"INVALID"</formula>
    </cfRule>
  </conditionalFormatting>
  <conditionalFormatting sqref="AH290 AH293">
    <cfRule type="cellIs" dxfId="3" priority="143" operator="equal">
      <formula>"INVALID"</formula>
    </cfRule>
  </conditionalFormatting>
  <conditionalFormatting sqref="AL290:AM293">
    <cfRule type="cellIs" dxfId="3" priority="2319" operator="equal">
      <formula>"INVALID"</formula>
    </cfRule>
  </conditionalFormatting>
  <conditionalFormatting sqref="AD295:AF301">
    <cfRule type="cellIs" dxfId="3" priority="2065" operator="equal">
      <formula>"INVALID"</formula>
    </cfRule>
  </conditionalFormatting>
  <conditionalFormatting sqref="AL295:AM301">
    <cfRule type="cellIs" dxfId="3" priority="2053" operator="equal">
      <formula>"INVALID"</formula>
    </cfRule>
  </conditionalFormatting>
  <conditionalFormatting sqref="S306 AD306:AP306">
    <cfRule type="cellIs" dxfId="3" priority="361" operator="equal">
      <formula>"INVALID"</formula>
    </cfRule>
  </conditionalFormatting>
  <conditionalFormatting sqref="S420:S421 S424:S450">
    <cfRule type="cellIs" dxfId="3" priority="1827" operator="equal">
      <formula>"INVALID"</formula>
    </cfRule>
    <cfRule type="cellIs" dxfId="3" priority="1826" operator="equal">
      <formula>"INVALID"</formula>
    </cfRule>
  </conditionalFormatting>
  <conditionalFormatting sqref="BD420:BD421 BD424:BD427">
    <cfRule type="cellIs" dxfId="1" priority="1845" operator="equal">
      <formula>"Not Assigned"</formula>
    </cfRule>
  </conditionalFormatting>
  <conditionalFormatting sqref="S459:S460 S465:S491">
    <cfRule type="cellIs" dxfId="3" priority="969" operator="equal">
      <formula>"INVALID"</formula>
    </cfRule>
    <cfRule type="cellIs" dxfId="3" priority="968" operator="equal">
      <formula>"INVALID"</formula>
    </cfRule>
  </conditionalFormatting>
  <conditionalFormatting sqref="BD459:BD460 BD465:BD468">
    <cfRule type="cellIs" dxfId="1" priority="987" operator="equal">
      <formula>"Not Assigned"</formula>
    </cfRule>
  </conditionalFormatting>
  <conditionalFormatting sqref="BD532:BD539 BD616:BD620 BD543:BD550 BD554:BD561 BD565:BD572">
    <cfRule type="cellIs" dxfId="1" priority="2558" operator="equal">
      <formula>"Not Assigned"</formula>
    </cfRule>
  </conditionalFormatting>
  <conditionalFormatting sqref="BD576:BD583 BD597:BD604 BD608:BD615">
    <cfRule type="cellIs" dxfId="1" priority="2553" operator="equal">
      <formula>"Not Assigned"</formula>
    </cfRule>
  </conditionalFormatting>
  <conditionalFormatting sqref="BD684:BD686 BD706:BD708 BD695:BD697 BD717:BD719 BD728:BD730 BD749:BD751 BD738:BD740 BD661:BD668 BD645:BD648 BD671:BD675 BD650:BD659">
    <cfRule type="cellIs" dxfId="1" priority="2305" operator="equal">
      <formula>"Not Assigned"</formula>
    </cfRule>
  </conditionalFormatting>
  <conditionalFormatting sqref="BD676:BD683 BD760:BD764 BD687:BD694 BD698:BD705 BD709:BD716">
    <cfRule type="cellIs" dxfId="1" priority="2304" operator="equal">
      <formula>"Not Assigned"</formula>
    </cfRule>
  </conditionalFormatting>
  <conditionalFormatting sqref="BD720:BD727 BD741:BD748 BD752:BD759">
    <cfRule type="cellIs" dxfId="1" priority="2303" operator="equal">
      <formula>"Not Assigned"</formula>
    </cfRule>
  </conditionalFormatting>
  <conditionalFormatting sqref="BD830:BD832 BD852:BD854 BD841:BD843 BD863:BD865 BD874:BD876 BD895:BD897 BD807:BD814 BD792:BD797 BD817:BD821 BD799:BD805">
    <cfRule type="cellIs" dxfId="1" priority="1822" operator="equal">
      <formula>"Not Assigned"</formula>
    </cfRule>
  </conditionalFormatting>
  <conditionalFormatting sqref="BD822:BD829 BD906:BD910 BD833:BD840 BD844:BD851 BD855:BD862">
    <cfRule type="cellIs" dxfId="1" priority="1821" operator="equal">
      <formula>"Not Assigned"</formula>
    </cfRule>
  </conditionalFormatting>
  <conditionalFormatting sqref="BD866:BD873 BD877:BD884 BD887:BD894 BD898:BD905">
    <cfRule type="cellIs" dxfId="1" priority="1820" operator="equal">
      <formula>"Not Assigned"</formula>
    </cfRule>
  </conditionalFormatting>
  <conditionalFormatting sqref="BD977:BD979 BD999:BD1001 BD988:BD990 BD1010:BD1012 BD1021:BD1023 BD1042:BD1044 BD1032:BD1034 BD954:BD961 BD935:BD946 BD964:BD968 BD951:BD952">
    <cfRule type="cellIs" dxfId="1" priority="1809" operator="equal">
      <formula>"Not Assigned"</formula>
    </cfRule>
  </conditionalFormatting>
  <conditionalFormatting sqref="BD969:BD976 BD1053:BD1057 BD980:BD987 BD991:BD998 BD1002:BD1009">
    <cfRule type="cellIs" dxfId="1" priority="1808" operator="equal">
      <formula>"Not Assigned"</formula>
    </cfRule>
  </conditionalFormatting>
  <conditionalFormatting sqref="BD1013:BD1020 BD1024:BD1031 BD1045:BD1052">
    <cfRule type="cellIs" dxfId="1" priority="1807" operator="equal">
      <formula>"Not Assigned"</formula>
    </cfRule>
  </conditionalFormatting>
  <conditionalFormatting sqref="BD1086:BD1098 BD1100:BD1101">
    <cfRule type="cellIs" dxfId="1" priority="956" operator="equal">
      <formula>"Not Assigned"</formula>
    </cfRule>
  </conditionalFormatting>
  <dataValidations count="15">
    <dataValidation type="list" allowBlank="1" showInputMessage="1" showErrorMessage="1" sqref="BC9 BC24 BC49 BC58 BC83 BC106 BC109 BC126 BC158 BC172 BC188 BC204 BC217 BC228 BC237 BC257 BC267 BC270 BC279 BC284 BC289 BC294">
      <formula1>"OFF, 1.8V"</formula1>
    </dataValidation>
    <dataValidation type="list" showInputMessage="1" showErrorMessage="1" sqref="AT16 AT28 AT33 AT35 AT38 AT51 AT66 AT90 AT98 AT104 AT118 AT125 AT129 AT131 AT134 AT141 AT154 AT183 AT185 AT190 AT205 AT207 AT209 AT211 AT213 AT229 AT231 AT233 AT235 AT280 AT282 AT12:AT13 AT18:AT19 AT22:AT23 AT40:AT41 AT43:AT44 AT47:AT48 AT70:AT71 AT75:AT77 AT81:AT82 AT92:AT93 AT115:AT116 AT122:AT123 AT197:AT200 AT215:AT216 AT294:AT306">
      <formula1>"No, Yes"</formula1>
    </dataValidation>
    <dataValidation type="list" allowBlank="1" showInputMessage="1" showErrorMessage="1" sqref="BC36 BC246">
      <formula1>"OFF, 1.8V, 3.3V"</formula1>
    </dataValidation>
    <dataValidation type="list" allowBlank="1" showInputMessage="1" showErrorMessage="1" sqref="AX50 AY151 AY159 AY165 AY295 AW11:AW15 AW18:AW23 AW61:AW64 AW67:AW71 AW76:AW82 AW86:AW101 AW110:AW119 AW146:AW147 AW258:AW261 AX11:AX23 AX59:AX82 AX84:AX105 AX107:AX108 AX110:AX125 AX127:AX149 AX189:AX200 AX257:AX261 AX271:AX278 AX290:AX306 AW262:AX266 AW280:AX283 AW268:AX269 AW25:AX35 AW205:AX216 AW229:AX236">
      <formula1>"Disable, Enable"</formula1>
    </dataValidation>
    <dataValidation type="list" showInputMessage="1" showErrorMessage="1" sqref="AV90 AV105 AV25:AV28 AV37:AV40 AV46:AV48 AV67:AV71 AV78:AV82 AV99:AV101 AV128:AV130 AV135:AV136 AV138:AV145 AV189:AV200 AV261:AV264">
      <formula1>"N/A, Initiator, Target"</formula1>
    </dataValidation>
    <dataValidation type="list" allowBlank="1" showInputMessage="1" showErrorMessage="1" sqref="BC150">
      <formula1>"OFF,1.8V, 3.3V, 1.8V/3.3V, 1.8V/3.3V_default_1.8V"</formula1>
    </dataValidation>
    <dataValidation type="list" allowBlank="1" showInputMessage="1" showErrorMessage="1" sqref="BC201">
      <formula1>"OFF, 1.2V, 1.8V"</formula1>
    </dataValidation>
    <dataValidation type="list" allowBlank="1" showInputMessage="1" showErrorMessage="1" sqref="BC308">
      <formula1>"OFF, 1.2V"</formula1>
    </dataValidation>
    <dataValidation type="list" allowBlank="1" showInputMessage="1" showErrorMessage="1" sqref="BC358 BC378 BC419 BC458">
      <formula1>"OFF, 1.0V, 1.05V"</formula1>
    </dataValidation>
    <dataValidation type="list" allowBlank="1" showInputMessage="1" showErrorMessage="1" sqref="BC368">
      <formula1>"OFF, 3.3V"</formula1>
    </dataValidation>
    <dataValidation type="list" allowBlank="1" showInputMessage="1" showErrorMessage="1" sqref="BC500 BC649 BC798 BC950 BC1099">
      <formula1>"OFF, 0.6V, 1.1V"</formula1>
    </dataValidation>
    <dataValidation type="list" showInputMessage="1" showErrorMessage="1" sqref="AQ10:AQ23 AQ25:AQ35 AQ37:AQ48 AQ50:AQ57 AQ59:AQ82 AQ84:AQ105 AQ107:AQ108 AQ110:AQ125 AQ127:AQ149 AQ151:AQ157 AQ159:AQ171 AQ173:AQ187 AQ189:AQ200 AQ202:AQ203 AQ205:AQ216 AQ218:AQ227 AQ229:AQ236 AQ238:AQ245 AQ247:AQ256 AQ258:AQ266 AQ268:AQ269 AQ271:AQ278 AQ280:AQ283 AQ285:AQ288 AQ290:AQ293 AQ295:AQ306 AQ309:AQ357 AQ359:AQ367 AQ369:AQ377 AQ379:AQ418 AQ420:AQ457 AQ459:AQ499 AQ501:AQ648 AQ650:AQ797 AQ799:AQ949 AQ951:AQ1098 AQ1100:AQ1101">
      <formula1>$C10:$H10</formula1>
    </dataValidation>
    <dataValidation type="list" allowBlank="1" showInputMessage="1" showErrorMessage="1" sqref="AR10:AR23 AR25:AR35 AR37:AR48 AR50:AR57 AR59:AR82 AR84:AR105 AR107:AR108 AR110:AR125 AR127:AR149 AR151:AR171 AR173:AR200 AR202:AR203 AR205:AR216 AR218:AR227 AR229:AR236 AR238:AR245 AR247:AR266 AR268:AR269 AR271:AR278 AR280:AR283 AR285:AR288 AR290:AR306">
      <formula1>"Not Assigned, Input, Output, Bidirectional, Open-Drain, N/A"</formula1>
    </dataValidation>
    <dataValidation type="list" showInputMessage="1" showErrorMessage="1" sqref="AS10:AS23 AS25:AS35 AS37:AS48 AS50:AS57 AS59:AS82 AS84:AS105 AS107:AS108 AS110:AS125 AS127:AS149 AS151:AS171 AS173:AS200 AS202:AS203 AS205:AS216 AS218:AS227 AS229:AS236 AS238:AS245 AS247:AS266 AS268:AS269 AS271:AS278 AS280:AS283 AS285:AS288 AS290:AS306 BB10:BB23 BB25:BB35 BB37:BB48 BB50:BB57 BB59:BB82 BB84:BB105 BB107:BB108 BB110:BB125 BB127:BB149 BB151:BB171 BB173:BB200 BB202:BB203 BB205:BB216 BB218:BB227 BB229:BB236 BB238:BB245 BB247:BB266 BB268:BB269 BB271:BB278 BB280:BB283 BB285:BB288 BB290:BB306">
      <formula1>"Z, Int PU, Int PD, Drive 0, Drive 1, N/A"</formula1>
    </dataValidation>
    <dataValidation type="list" showInputMessage="1" showErrorMessage="1" sqref="AV290:AV293">
      <formula1>"Initiator"</formula1>
    </dataValidation>
  </dataValidations>
  <pageMargins left="0.7" right="0.7" top="0.75" bottom="0.75" header="0.3" footer="0.3"/>
  <pageSetup paperSize="1"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366593" name="Button 1" r:id="rId4">
              <controlPr print="0" defaultSize="0">
                <anchor moveWithCells="1" sizeWithCells="1">
                  <from>
                    <xdr:col>42</xdr:col>
                    <xdr:colOff>504825</xdr:colOff>
                    <xdr:row>0</xdr:row>
                    <xdr:rowOff>123825</xdr:rowOff>
                  </from>
                  <to>
                    <xdr:col>43</xdr:col>
                    <xdr:colOff>466725</xdr:colOff>
                    <xdr:row>3</xdr:row>
                    <xdr:rowOff>142875</xdr:rowOff>
                  </to>
                </anchor>
              </controlPr>
            </control>
          </mc:Choice>
        </mc:AlternateContent>
        <mc:AlternateContent xmlns:mc="http://schemas.openxmlformats.org/markup-compatibility/2006">
          <mc:Choice Requires="x14">
            <control shapeId="366594" name="Button 2" r:id="rId5">
              <controlPr print="0" defaultSize="0">
                <anchor moveWithCells="1" sizeWithCells="1">
                  <from>
                    <xdr:col>13</xdr:col>
                    <xdr:colOff>28575</xdr:colOff>
                    <xdr:row>0</xdr:row>
                    <xdr:rowOff>209550</xdr:rowOff>
                  </from>
                  <to>
                    <xdr:col>13</xdr:col>
                    <xdr:colOff>1152525</xdr:colOff>
                    <xdr:row>3</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8:G32"/>
  <sheetViews>
    <sheetView workbookViewId="0">
      <selection activeCell="C18" sqref="C18"/>
    </sheetView>
  </sheetViews>
  <sheetFormatPr defaultColWidth="17.875" defaultRowHeight="13.5" outlineLevelCol="6"/>
  <cols>
    <col min="1" max="1" width="17.875" customWidth="1"/>
    <col min="2" max="2" width="14.375" style="371" customWidth="1"/>
    <col min="3" max="3" width="51" style="372" customWidth="1"/>
    <col min="4" max="4" width="33.375" style="372" customWidth="1"/>
    <col min="5" max="6" width="17.875" style="372"/>
    <col min="7" max="7" width="24.5" style="372" customWidth="1"/>
  </cols>
  <sheetData>
    <row r="8" spans="2:2">
      <c r="B8" s="373"/>
    </row>
    <row r="10" ht="15.75" spans="2:4">
      <c r="B10" s="374" t="s">
        <v>2696</v>
      </c>
      <c r="C10" s="375"/>
      <c r="D10" s="375"/>
    </row>
    <row r="11" spans="1:4">
      <c r="A11" s="376">
        <f>MAX(C12:C20)</f>
        <v>1</v>
      </c>
      <c r="B11" s="377" t="s">
        <v>2697</v>
      </c>
      <c r="C11" s="378" t="s">
        <v>2698</v>
      </c>
      <c r="D11" s="379" t="s">
        <v>2699</v>
      </c>
    </row>
    <row r="12" spans="2:4">
      <c r="B12" s="380">
        <v>44631</v>
      </c>
      <c r="C12" s="381">
        <v>1</v>
      </c>
      <c r="D12" s="382" t="s">
        <v>2700</v>
      </c>
    </row>
    <row r="13" ht="15" customHeight="1" spans="2:7">
      <c r="B13" s="383"/>
      <c r="C13" s="384"/>
      <c r="D13" s="385"/>
      <c r="E13" s="385"/>
      <c r="F13" s="385"/>
      <c r="G13" s="385"/>
    </row>
    <row r="14" ht="15" customHeight="1" spans="2:7">
      <c r="B14" s="386"/>
      <c r="C14" s="387"/>
      <c r="D14" s="388"/>
      <c r="E14" s="388"/>
      <c r="F14" s="388"/>
      <c r="G14" s="388"/>
    </row>
    <row r="15" ht="15" customHeight="1" spans="2:7">
      <c r="B15" s="386"/>
      <c r="C15" s="387"/>
      <c r="D15" s="388"/>
      <c r="E15" s="389"/>
      <c r="F15" s="389"/>
      <c r="G15" s="389"/>
    </row>
    <row r="16" ht="15" customHeight="1" spans="2:7">
      <c r="B16" s="386"/>
      <c r="C16" s="387"/>
      <c r="D16" s="388"/>
      <c r="E16" s="390"/>
      <c r="F16" s="390"/>
      <c r="G16" s="390"/>
    </row>
    <row r="17" ht="15" customHeight="1" spans="2:7">
      <c r="B17" s="386"/>
      <c r="C17" s="387"/>
      <c r="D17" s="388"/>
      <c r="E17"/>
      <c r="F17"/>
      <c r="G17"/>
    </row>
    <row r="18" spans="2:3">
      <c r="B18" s="391"/>
      <c r="C18" s="392"/>
    </row>
    <row r="19" spans="3:3">
      <c r="C19" s="376"/>
    </row>
    <row r="20" ht="14.25" spans="3:3">
      <c r="C20" s="376"/>
    </row>
    <row r="21" ht="23.25" spans="2:4">
      <c r="B21" s="393" t="s">
        <v>2701</v>
      </c>
      <c r="C21" s="394"/>
      <c r="D21" s="395"/>
    </row>
    <row r="23" ht="49.5" customHeight="1" spans="2:4">
      <c r="B23" s="396" t="s">
        <v>2702</v>
      </c>
      <c r="C23" s="396"/>
      <c r="D23" s="396"/>
    </row>
    <row r="24" ht="35.25" customHeight="1" spans="2:4">
      <c r="B24" s="396" t="s">
        <v>2703</v>
      </c>
      <c r="C24" s="396"/>
      <c r="D24" s="396"/>
    </row>
    <row r="25" ht="55.5" customHeight="1" spans="2:4">
      <c r="B25" s="396" t="s">
        <v>2704</v>
      </c>
      <c r="C25" s="396"/>
      <c r="D25" s="396"/>
    </row>
    <row r="26" spans="3:3">
      <c r="C26" s="372" t="s">
        <v>2705</v>
      </c>
    </row>
    <row r="27" spans="3:3">
      <c r="C27" s="372" t="s">
        <v>2706</v>
      </c>
    </row>
    <row r="28" spans="3:3">
      <c r="C28" s="372" t="s">
        <v>2707</v>
      </c>
    </row>
    <row r="29" ht="45.75" customHeight="1" spans="2:4">
      <c r="B29" s="396"/>
      <c r="C29" s="396"/>
      <c r="D29" s="396"/>
    </row>
    <row r="30" ht="75" customHeight="1" spans="2:4">
      <c r="B30" s="396"/>
      <c r="C30" s="396"/>
      <c r="D30" s="396"/>
    </row>
    <row r="31" ht="15.75" spans="2:4">
      <c r="B31" s="397" t="s">
        <v>2708</v>
      </c>
      <c r="C31" s="375"/>
      <c r="D31" s="375"/>
    </row>
    <row r="32" ht="170.25" customHeight="1" spans="2:4">
      <c r="B32" s="398" t="s">
        <v>2709</v>
      </c>
      <c r="C32" s="398"/>
      <c r="D32" s="398"/>
    </row>
  </sheetData>
  <mergeCells count="12">
    <mergeCell ref="D13:G13"/>
    <mergeCell ref="D14:G14"/>
    <mergeCell ref="D15:G15"/>
    <mergeCell ref="D16:G16"/>
    <mergeCell ref="D17:G17"/>
    <mergeCell ref="B21:D21"/>
    <mergeCell ref="B23:D23"/>
    <mergeCell ref="B24:D24"/>
    <mergeCell ref="B25:D25"/>
    <mergeCell ref="B29:D29"/>
    <mergeCell ref="B30:D30"/>
    <mergeCell ref="B32:D32"/>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BJ1138"/>
  <sheetViews>
    <sheetView tabSelected="1" zoomScaleSheetLayoutView="71" workbookViewId="0">
      <pane xSplit="3" ySplit="7" topLeftCell="D14" activePane="bottomRight" state="frozen"/>
      <selection/>
      <selection pane="topRight"/>
      <selection pane="bottomLeft"/>
      <selection pane="bottomRight" activeCell="AT119" sqref="AT119"/>
    </sheetView>
  </sheetViews>
  <sheetFormatPr defaultColWidth="9.125" defaultRowHeight="10.5"/>
  <cols>
    <col min="1" max="1" width="9.125" style="10" customWidth="1"/>
    <col min="2" max="2" width="17.375" style="10" customWidth="1"/>
    <col min="3" max="3" width="26.875" style="10" customWidth="1"/>
    <col min="4" max="4" width="27" style="10" customWidth="1"/>
    <col min="5" max="5" width="28" style="10" hidden="1" customWidth="1"/>
    <col min="6" max="6" width="12.625" style="11" hidden="1" customWidth="1"/>
    <col min="7" max="7" width="24.625" style="11" hidden="1" customWidth="1"/>
    <col min="8" max="8" width="14" style="11" hidden="1" customWidth="1"/>
    <col min="9" max="9" width="12.625" style="11" hidden="1" customWidth="1"/>
    <col min="10" max="10" width="14.5" style="11" hidden="1" customWidth="1"/>
    <col min="11" max="11" width="5.5" style="10" hidden="1" customWidth="1"/>
    <col min="12" max="12" width="5.625" style="10" hidden="1" customWidth="1"/>
    <col min="13" max="13" width="5.5" style="10" hidden="1" customWidth="1"/>
    <col min="14" max="14" width="6.5" style="10" hidden="1" customWidth="1"/>
    <col min="15" max="15" width="5.5" style="10" hidden="1" customWidth="1"/>
    <col min="16" max="21" width="17.625" style="10" hidden="1" customWidth="1"/>
    <col min="22" max="22" width="13.5" style="10" hidden="1" customWidth="1"/>
    <col min="23" max="23" width="6.375" style="12" hidden="1" customWidth="1"/>
    <col min="24" max="27" width="10" style="12" hidden="1" customWidth="1"/>
    <col min="28" max="28" width="9" style="13" hidden="1" customWidth="1"/>
    <col min="29" max="29" width="30.5" style="13" hidden="1" customWidth="1"/>
    <col min="30" max="30" width="11.125" style="13" customWidth="1"/>
    <col min="31" max="31" width="5.5" style="13" customWidth="1"/>
    <col min="32" max="32" width="10.875" style="13" hidden="1" customWidth="1"/>
    <col min="33" max="33" width="8.875" style="13" hidden="1" customWidth="1"/>
    <col min="34" max="34" width="11.5" style="13" hidden="1" customWidth="1"/>
    <col min="35" max="35" width="10" style="13" hidden="1" customWidth="1"/>
    <col min="36" max="36" width="9" style="13" hidden="1" customWidth="1"/>
    <col min="37" max="37" width="7.875" style="13" hidden="1" customWidth="1"/>
    <col min="38" max="44" width="12.375" style="13" hidden="1" customWidth="1"/>
    <col min="45" max="45" width="31" style="10" customWidth="1"/>
    <col min="46" max="46" width="16.125" style="10" customWidth="1"/>
    <col min="47" max="47" width="8.5" style="14" customWidth="1"/>
    <col min="48" max="48" width="6.625" style="14" customWidth="1"/>
    <col min="49" max="49" width="8.5" style="14" hidden="1" customWidth="1"/>
    <col min="50" max="50" width="8.5" style="14" customWidth="1"/>
    <col min="51" max="51" width="11.375" style="14" customWidth="1"/>
    <col min="52" max="52" width="8.875" style="14" customWidth="1"/>
    <col min="53" max="54" width="9.875" style="14" customWidth="1"/>
    <col min="55" max="55" width="10" style="14" customWidth="1"/>
    <col min="56" max="56" width="8.5" style="14" customWidth="1"/>
    <col min="57" max="57" width="10" style="14" customWidth="1"/>
    <col min="58" max="58" width="41.375" style="14" customWidth="1"/>
    <col min="59" max="59" width="34" style="12" customWidth="1"/>
    <col min="60" max="60" width="30.375" style="12" hidden="1" customWidth="1"/>
    <col min="61" max="61" width="10.5" style="10" hidden="1" customWidth="1"/>
    <col min="62" max="62" width="9.125" style="10" hidden="1" customWidth="1"/>
    <col min="63" max="16384" width="9.125" style="10"/>
  </cols>
  <sheetData>
    <row r="1" s="1" customFormat="1" ht="18.75" customHeight="1" spans="3:61">
      <c r="C1" s="15"/>
      <c r="D1" s="16"/>
      <c r="E1" s="16"/>
      <c r="F1" s="16"/>
      <c r="G1" s="16"/>
      <c r="H1" s="16"/>
      <c r="I1" s="16"/>
      <c r="J1" s="16"/>
      <c r="K1" s="16"/>
      <c r="L1" s="16"/>
      <c r="M1" s="16"/>
      <c r="N1" s="16"/>
      <c r="O1" s="16"/>
      <c r="P1" s="16"/>
      <c r="Q1" s="16"/>
      <c r="R1" s="16"/>
      <c r="S1" s="16"/>
      <c r="T1" s="16"/>
      <c r="U1" s="16"/>
      <c r="W1" s="56"/>
      <c r="X1" s="56"/>
      <c r="Y1" s="56"/>
      <c r="Z1" s="56"/>
      <c r="AA1" s="56"/>
      <c r="AB1" s="68"/>
      <c r="AC1" s="68"/>
      <c r="AD1" s="68"/>
      <c r="AE1" s="68"/>
      <c r="AF1" s="68"/>
      <c r="AG1" s="68"/>
      <c r="AH1" s="68"/>
      <c r="AI1" s="68"/>
      <c r="AJ1" s="68"/>
      <c r="AK1" s="68"/>
      <c r="AL1" s="68"/>
      <c r="AM1" s="68"/>
      <c r="AN1" s="68"/>
      <c r="AO1" s="68"/>
      <c r="AP1" s="68"/>
      <c r="AQ1" s="68"/>
      <c r="AR1" s="68"/>
      <c r="AU1" s="89" t="s">
        <v>0</v>
      </c>
      <c r="AV1" s="89"/>
      <c r="AW1" s="89"/>
      <c r="AX1" s="89"/>
      <c r="AY1" s="89"/>
      <c r="AZ1" s="89"/>
      <c r="BA1" s="89"/>
      <c r="BB1" s="89"/>
      <c r="BC1" s="89"/>
      <c r="BD1" s="89"/>
      <c r="BE1" s="89"/>
      <c r="BF1" s="89"/>
      <c r="BG1" s="123" t="s">
        <v>1</v>
      </c>
      <c r="BH1" s="56"/>
      <c r="BI1" s="56"/>
    </row>
    <row r="2" s="1" customFormat="1" ht="15" customHeight="1" spans="3:61">
      <c r="C2" s="15"/>
      <c r="D2" s="2"/>
      <c r="E2" s="2"/>
      <c r="F2" s="2"/>
      <c r="G2" s="2"/>
      <c r="H2" s="2"/>
      <c r="I2" s="2"/>
      <c r="J2" s="2"/>
      <c r="K2" s="2"/>
      <c r="L2" s="16"/>
      <c r="M2" s="16"/>
      <c r="N2" s="16"/>
      <c r="O2" s="16"/>
      <c r="P2" s="16"/>
      <c r="Q2" s="16"/>
      <c r="R2" s="16"/>
      <c r="S2" s="16"/>
      <c r="T2" s="16"/>
      <c r="U2" s="16"/>
      <c r="W2" s="56"/>
      <c r="X2" s="56"/>
      <c r="Y2" s="56"/>
      <c r="Z2" s="56"/>
      <c r="AA2" s="56"/>
      <c r="AB2" s="68"/>
      <c r="AC2" s="68"/>
      <c r="AD2" s="68"/>
      <c r="AE2" s="68"/>
      <c r="AF2" s="68"/>
      <c r="AG2" s="68"/>
      <c r="AH2" s="68"/>
      <c r="AI2" s="68"/>
      <c r="AJ2" s="68"/>
      <c r="AK2" s="68"/>
      <c r="AL2" s="68"/>
      <c r="AM2" s="68"/>
      <c r="AN2" s="68"/>
      <c r="AO2" s="68"/>
      <c r="AP2" s="68"/>
      <c r="AQ2" s="68"/>
      <c r="AR2" s="68"/>
      <c r="AU2" s="90" t="s">
        <v>2</v>
      </c>
      <c r="AV2" s="89"/>
      <c r="AW2" s="89"/>
      <c r="AX2" s="89"/>
      <c r="AY2" s="89"/>
      <c r="AZ2" s="89"/>
      <c r="BA2" s="89"/>
      <c r="BB2" s="89"/>
      <c r="BC2" s="89"/>
      <c r="BD2" s="89"/>
      <c r="BE2" s="89"/>
      <c r="BF2" s="89"/>
      <c r="BG2" s="125" t="s">
        <v>3</v>
      </c>
      <c r="BH2" s="56"/>
      <c r="BI2" s="56"/>
    </row>
    <row r="3" s="1" customFormat="1" ht="15" customHeight="1" spans="2:61">
      <c r="B3" s="316">
        <f>'Customer-Readme'!A11</f>
        <v>1</v>
      </c>
      <c r="C3" s="15" t="s">
        <v>4</v>
      </c>
      <c r="E3" s="2"/>
      <c r="F3" s="2"/>
      <c r="G3" s="2"/>
      <c r="H3" s="2"/>
      <c r="I3" s="2"/>
      <c r="J3" s="2"/>
      <c r="K3" s="16"/>
      <c r="L3" s="16"/>
      <c r="M3" s="16"/>
      <c r="N3" s="16"/>
      <c r="O3" s="16"/>
      <c r="P3" s="16"/>
      <c r="Q3" s="16"/>
      <c r="R3" s="16"/>
      <c r="S3" s="16"/>
      <c r="T3" s="16"/>
      <c r="U3" s="16"/>
      <c r="W3" s="56"/>
      <c r="X3" s="56"/>
      <c r="Y3" s="56"/>
      <c r="Z3" s="56"/>
      <c r="AA3" s="56"/>
      <c r="AB3" s="68"/>
      <c r="AC3" s="68"/>
      <c r="AD3" s="68"/>
      <c r="AE3" s="68"/>
      <c r="AF3" s="68"/>
      <c r="AG3" s="68"/>
      <c r="AH3" s="68"/>
      <c r="AI3" s="68"/>
      <c r="AJ3" s="68"/>
      <c r="AK3" s="68"/>
      <c r="AL3" s="68"/>
      <c r="AM3" s="68"/>
      <c r="AN3" s="68"/>
      <c r="AO3" s="68"/>
      <c r="AP3" s="68"/>
      <c r="AQ3" s="68"/>
      <c r="AR3" s="68"/>
      <c r="AU3" s="91" t="s">
        <v>5</v>
      </c>
      <c r="AV3" s="89"/>
      <c r="AW3" s="89"/>
      <c r="AX3" s="89"/>
      <c r="AY3" s="89"/>
      <c r="AZ3" s="89"/>
      <c r="BA3" s="89"/>
      <c r="BB3" s="89"/>
      <c r="BC3" s="89"/>
      <c r="BD3" s="89"/>
      <c r="BE3" s="89"/>
      <c r="BF3" s="89"/>
      <c r="BG3" s="126" t="s">
        <v>6</v>
      </c>
      <c r="BH3" s="56"/>
      <c r="BI3" s="56"/>
    </row>
    <row r="4" s="1" customFormat="1" ht="15" customHeight="1" spans="4:61">
      <c r="D4" s="16"/>
      <c r="E4" s="16"/>
      <c r="F4" s="16"/>
      <c r="G4" s="16"/>
      <c r="H4" s="16"/>
      <c r="I4" s="16"/>
      <c r="J4" s="16"/>
      <c r="K4" s="16"/>
      <c r="L4" s="16"/>
      <c r="M4" s="16"/>
      <c r="N4" s="16"/>
      <c r="O4" s="16"/>
      <c r="P4" s="16"/>
      <c r="Q4" s="16"/>
      <c r="R4" s="16"/>
      <c r="S4" s="16"/>
      <c r="T4" s="16"/>
      <c r="U4" s="16"/>
      <c r="W4" s="56"/>
      <c r="X4" s="56"/>
      <c r="Y4" s="56"/>
      <c r="Z4" s="56"/>
      <c r="AA4" s="56"/>
      <c r="AB4" s="68"/>
      <c r="AC4" s="68"/>
      <c r="AD4" s="68"/>
      <c r="AE4" s="68"/>
      <c r="AF4" s="68"/>
      <c r="AG4" s="68"/>
      <c r="AH4" s="68"/>
      <c r="AI4" s="68"/>
      <c r="AJ4" s="68"/>
      <c r="AK4" s="68"/>
      <c r="AL4" s="68"/>
      <c r="AM4" s="68"/>
      <c r="AN4" s="68"/>
      <c r="AO4" s="68"/>
      <c r="AP4" s="68"/>
      <c r="AQ4" s="68"/>
      <c r="AR4" s="68"/>
      <c r="AU4" s="89"/>
      <c r="AV4" s="89"/>
      <c r="AW4" s="89"/>
      <c r="AX4" s="89"/>
      <c r="AY4" s="89"/>
      <c r="AZ4" s="89"/>
      <c r="BA4" s="89"/>
      <c r="BB4" s="89"/>
      <c r="BC4" s="89"/>
      <c r="BD4" s="89"/>
      <c r="BE4" s="89"/>
      <c r="BF4" s="89"/>
      <c r="BG4" s="127" t="s">
        <v>7</v>
      </c>
      <c r="BH4" s="331"/>
      <c r="BI4" s="331"/>
    </row>
    <row r="5" s="1" customFormat="1" ht="15" customHeight="1" spans="3:61">
      <c r="C5" s="15"/>
      <c r="D5" s="16"/>
      <c r="E5" s="16"/>
      <c r="F5" s="16"/>
      <c r="G5" s="16"/>
      <c r="H5" s="16"/>
      <c r="I5" s="16"/>
      <c r="J5" s="16"/>
      <c r="K5" s="16"/>
      <c r="L5" s="16"/>
      <c r="M5" s="16"/>
      <c r="N5" s="16"/>
      <c r="O5" s="16"/>
      <c r="P5" s="16"/>
      <c r="Q5" s="16"/>
      <c r="R5" s="16"/>
      <c r="S5" s="16"/>
      <c r="T5" s="16"/>
      <c r="U5" s="16"/>
      <c r="W5" s="56"/>
      <c r="X5" s="56"/>
      <c r="Y5" s="56"/>
      <c r="Z5" s="56"/>
      <c r="AA5" s="56"/>
      <c r="AB5" s="68"/>
      <c r="AC5" s="68"/>
      <c r="AD5" s="68"/>
      <c r="AE5" s="68"/>
      <c r="AF5" s="68"/>
      <c r="AG5" s="68"/>
      <c r="AH5" s="68"/>
      <c r="AI5" s="68"/>
      <c r="AJ5" s="68"/>
      <c r="AK5" s="68"/>
      <c r="AL5" s="68"/>
      <c r="AM5" s="68"/>
      <c r="AN5" s="68"/>
      <c r="AO5" s="68"/>
      <c r="AP5" s="68"/>
      <c r="AQ5" s="68"/>
      <c r="AR5" s="68"/>
      <c r="AU5" s="89"/>
      <c r="AV5" s="89"/>
      <c r="AW5" s="89"/>
      <c r="AX5" s="89"/>
      <c r="AY5" s="89"/>
      <c r="AZ5" s="89"/>
      <c r="BA5" s="89"/>
      <c r="BB5" s="89"/>
      <c r="BC5" s="89"/>
      <c r="BD5" s="89"/>
      <c r="BE5" s="89"/>
      <c r="BF5" s="89"/>
      <c r="BG5" s="129"/>
      <c r="BH5" s="129"/>
      <c r="BI5" s="129"/>
    </row>
    <row r="6" s="1" customFormat="1" ht="15" customHeight="1" spans="1:62">
      <c r="A6" s="317" t="s">
        <v>2710</v>
      </c>
      <c r="B6" s="317"/>
      <c r="C6" s="318" t="s">
        <v>21</v>
      </c>
      <c r="D6" s="92" t="s">
        <v>22</v>
      </c>
      <c r="E6" s="21"/>
      <c r="F6" s="22" t="s">
        <v>8</v>
      </c>
      <c r="G6" s="23"/>
      <c r="H6" s="23"/>
      <c r="I6" s="23"/>
      <c r="J6" s="24"/>
      <c r="K6" s="49" t="s">
        <v>9</v>
      </c>
      <c r="L6" s="20"/>
      <c r="M6" s="20"/>
      <c r="N6" s="20"/>
      <c r="O6" s="50"/>
      <c r="P6" s="49" t="s">
        <v>10</v>
      </c>
      <c r="Q6" s="20"/>
      <c r="R6" s="20"/>
      <c r="S6" s="20"/>
      <c r="T6" s="20"/>
      <c r="U6" s="50"/>
      <c r="V6" s="49" t="s">
        <v>11</v>
      </c>
      <c r="W6" s="20"/>
      <c r="X6" s="20"/>
      <c r="Y6" s="50"/>
      <c r="Z6" s="327"/>
      <c r="AA6" s="327"/>
      <c r="AB6" s="328" t="s">
        <v>12</v>
      </c>
      <c r="AC6" s="329"/>
      <c r="AD6" s="330"/>
      <c r="AE6" s="70" t="s">
        <v>13</v>
      </c>
      <c r="AF6" s="71" t="s">
        <v>14</v>
      </c>
      <c r="AG6" s="72"/>
      <c r="AH6" s="72"/>
      <c r="AI6" s="72"/>
      <c r="AJ6" s="72"/>
      <c r="AK6" s="84"/>
      <c r="AL6" s="71" t="s">
        <v>15</v>
      </c>
      <c r="AM6" s="72"/>
      <c r="AN6" s="72"/>
      <c r="AO6" s="72"/>
      <c r="AP6" s="72"/>
      <c r="AQ6" s="72"/>
      <c r="AR6" s="84"/>
      <c r="AS6" s="92" t="s">
        <v>16</v>
      </c>
      <c r="AT6" s="93"/>
      <c r="AU6" s="93"/>
      <c r="AV6" s="93"/>
      <c r="AW6" s="93"/>
      <c r="AX6" s="93"/>
      <c r="AY6" s="93"/>
      <c r="AZ6" s="93"/>
      <c r="BA6" s="93"/>
      <c r="BB6" s="93"/>
      <c r="BC6" s="93"/>
      <c r="BD6" s="93"/>
      <c r="BE6" s="93"/>
      <c r="BF6" s="330" t="s">
        <v>2711</v>
      </c>
      <c r="BG6" s="130" t="s">
        <v>2712</v>
      </c>
      <c r="BH6" s="131" t="s">
        <v>18</v>
      </c>
      <c r="BI6" s="131" t="s">
        <v>19</v>
      </c>
      <c r="BJ6" s="133" t="s">
        <v>20</v>
      </c>
    </row>
    <row r="7" s="2" customFormat="1" ht="48" spans="1:62">
      <c r="A7" s="317"/>
      <c r="B7" s="317"/>
      <c r="C7" s="319"/>
      <c r="D7" s="320"/>
      <c r="E7" s="27" t="s">
        <v>23</v>
      </c>
      <c r="F7" s="28" t="s">
        <v>3</v>
      </c>
      <c r="G7" s="29" t="s">
        <v>24</v>
      </c>
      <c r="H7" s="30" t="s">
        <v>25</v>
      </c>
      <c r="I7" s="30" t="s">
        <v>26</v>
      </c>
      <c r="J7" s="31" t="s">
        <v>27</v>
      </c>
      <c r="K7" s="27" t="s">
        <v>3</v>
      </c>
      <c r="L7" s="51" t="s">
        <v>24</v>
      </c>
      <c r="M7" s="52" t="s">
        <v>25</v>
      </c>
      <c r="N7" s="52" t="s">
        <v>26</v>
      </c>
      <c r="O7" s="53" t="s">
        <v>27</v>
      </c>
      <c r="P7" s="51" t="s">
        <v>28</v>
      </c>
      <c r="Q7" s="52" t="s">
        <v>29</v>
      </c>
      <c r="R7" s="52" t="s">
        <v>30</v>
      </c>
      <c r="S7" s="52" t="s">
        <v>31</v>
      </c>
      <c r="T7" s="52" t="s">
        <v>32</v>
      </c>
      <c r="U7" s="58" t="s">
        <v>33</v>
      </c>
      <c r="V7" s="25" t="s">
        <v>34</v>
      </c>
      <c r="W7" s="56" t="s">
        <v>35</v>
      </c>
      <c r="X7" s="56" t="s">
        <v>36</v>
      </c>
      <c r="Y7" s="56" t="s">
        <v>37</v>
      </c>
      <c r="Z7" s="56" t="s">
        <v>38</v>
      </c>
      <c r="AA7" s="56" t="s">
        <v>39</v>
      </c>
      <c r="AB7" s="73" t="s">
        <v>40</v>
      </c>
      <c r="AC7" s="74" t="s">
        <v>41</v>
      </c>
      <c r="AD7" s="75" t="s">
        <v>42</v>
      </c>
      <c r="AE7" s="76" t="s">
        <v>43</v>
      </c>
      <c r="AF7" s="77" t="s">
        <v>44</v>
      </c>
      <c r="AG7" s="78" t="s">
        <v>45</v>
      </c>
      <c r="AH7" s="79" t="s">
        <v>46</v>
      </c>
      <c r="AI7" s="79" t="s">
        <v>47</v>
      </c>
      <c r="AJ7" s="79" t="s">
        <v>48</v>
      </c>
      <c r="AK7" s="85" t="s">
        <v>49</v>
      </c>
      <c r="AL7" s="78" t="s">
        <v>50</v>
      </c>
      <c r="AM7" s="78" t="s">
        <v>51</v>
      </c>
      <c r="AN7" s="78" t="s">
        <v>52</v>
      </c>
      <c r="AO7" s="78" t="s">
        <v>53</v>
      </c>
      <c r="AP7" s="78" t="s">
        <v>54</v>
      </c>
      <c r="AQ7" s="78" t="s">
        <v>55</v>
      </c>
      <c r="AR7" s="78" t="s">
        <v>56</v>
      </c>
      <c r="AS7" s="94" t="s">
        <v>57</v>
      </c>
      <c r="AT7" s="95" t="s">
        <v>58</v>
      </c>
      <c r="AU7" s="96" t="s">
        <v>59</v>
      </c>
      <c r="AV7" s="97" t="s">
        <v>60</v>
      </c>
      <c r="AW7" s="96" t="s">
        <v>61</v>
      </c>
      <c r="AX7" s="96" t="s">
        <v>2713</v>
      </c>
      <c r="AY7" s="96" t="s">
        <v>63</v>
      </c>
      <c r="AZ7" s="96" t="s">
        <v>64</v>
      </c>
      <c r="BA7" s="96" t="s">
        <v>65</v>
      </c>
      <c r="BB7" s="96" t="s">
        <v>66</v>
      </c>
      <c r="BC7" s="96" t="s">
        <v>67</v>
      </c>
      <c r="BD7" s="111" t="s">
        <v>68</v>
      </c>
      <c r="BE7" s="111" t="s">
        <v>69</v>
      </c>
      <c r="BF7" s="332"/>
      <c r="BG7" s="134"/>
      <c r="BH7" s="135"/>
      <c r="BI7" s="135"/>
      <c r="BJ7" s="137"/>
    </row>
    <row r="8" s="2" customFormat="1" ht="14.25" spans="1:62">
      <c r="A8" s="321" t="s">
        <v>73</v>
      </c>
      <c r="B8" s="321" t="s">
        <v>72</v>
      </c>
      <c r="C8" s="32" t="s">
        <v>71</v>
      </c>
      <c r="D8" s="33"/>
      <c r="E8" s="33"/>
      <c r="F8" s="34"/>
      <c r="G8" s="34"/>
      <c r="H8" s="34"/>
      <c r="I8" s="34"/>
      <c r="J8" s="34"/>
      <c r="K8" s="33"/>
      <c r="L8" s="33"/>
      <c r="M8" s="33"/>
      <c r="N8" s="33"/>
      <c r="O8" s="33"/>
      <c r="P8" s="33"/>
      <c r="Q8" s="33"/>
      <c r="R8" s="33"/>
      <c r="S8" s="33"/>
      <c r="T8" s="33"/>
      <c r="U8" s="33"/>
      <c r="V8" s="33"/>
      <c r="W8" s="59"/>
      <c r="X8" s="59"/>
      <c r="Y8" s="59"/>
      <c r="Z8" s="59"/>
      <c r="AA8" s="59"/>
      <c r="AB8" s="80"/>
      <c r="AC8" s="80"/>
      <c r="AD8" s="80"/>
      <c r="AE8" s="80"/>
      <c r="AF8" s="80"/>
      <c r="AG8" s="80"/>
      <c r="AH8" s="80"/>
      <c r="AI8" s="80"/>
      <c r="AJ8" s="80"/>
      <c r="AK8" s="80"/>
      <c r="AL8" s="80"/>
      <c r="AM8" s="80"/>
      <c r="AN8" s="80"/>
      <c r="AO8" s="80"/>
      <c r="AP8" s="80"/>
      <c r="AQ8" s="80"/>
      <c r="AR8" s="80"/>
      <c r="AS8" s="98"/>
      <c r="AT8" s="98"/>
      <c r="AU8" s="99"/>
      <c r="AV8" s="99"/>
      <c r="AW8" s="99"/>
      <c r="AX8" s="99"/>
      <c r="AY8" s="99"/>
      <c r="AZ8" s="99"/>
      <c r="BA8" s="99"/>
      <c r="BB8" s="99"/>
      <c r="BC8" s="99"/>
      <c r="BD8" s="99"/>
      <c r="BE8" s="99"/>
      <c r="BF8" s="99"/>
      <c r="BG8" s="138"/>
      <c r="BH8" s="139" t="s">
        <v>72</v>
      </c>
      <c r="BI8" s="139" t="s">
        <v>73</v>
      </c>
      <c r="BJ8" s="141"/>
    </row>
    <row r="9" s="3" customFormat="1" ht="18" customHeight="1" spans="1:62">
      <c r="A9" s="291"/>
      <c r="B9" s="291"/>
      <c r="C9" s="35" t="s">
        <v>74</v>
      </c>
      <c r="D9" s="36" t="s">
        <v>75</v>
      </c>
      <c r="E9" s="35"/>
      <c r="F9" s="37"/>
      <c r="G9" s="37"/>
      <c r="H9" s="37"/>
      <c r="I9" s="37"/>
      <c r="J9" s="37"/>
      <c r="K9" s="35"/>
      <c r="L9" s="35"/>
      <c r="M9" s="35"/>
      <c r="N9" s="35"/>
      <c r="O9" s="35"/>
      <c r="P9" s="35"/>
      <c r="Q9" s="35"/>
      <c r="R9" s="35"/>
      <c r="S9" s="35"/>
      <c r="T9" s="35"/>
      <c r="U9" s="35"/>
      <c r="V9" s="35"/>
      <c r="W9" s="60"/>
      <c r="X9" s="60"/>
      <c r="Y9" s="60"/>
      <c r="Z9" s="60"/>
      <c r="AA9" s="60"/>
      <c r="AB9" s="81"/>
      <c r="AC9" s="81"/>
      <c r="AD9" s="81"/>
      <c r="AE9" s="81"/>
      <c r="AF9" s="81"/>
      <c r="AG9" s="81"/>
      <c r="AH9" s="81"/>
      <c r="AI9" s="81"/>
      <c r="AJ9" s="81"/>
      <c r="AK9" s="81"/>
      <c r="AL9" s="81"/>
      <c r="AM9" s="81"/>
      <c r="AN9" s="81"/>
      <c r="AO9" s="81"/>
      <c r="AP9" s="81"/>
      <c r="AQ9" s="81"/>
      <c r="AR9" s="81"/>
      <c r="AS9" s="100"/>
      <c r="AT9" s="100"/>
      <c r="AU9" s="101"/>
      <c r="AV9" s="101"/>
      <c r="AW9" s="101"/>
      <c r="AX9" s="101"/>
      <c r="AY9" s="101"/>
      <c r="AZ9" s="101"/>
      <c r="BA9" s="101"/>
      <c r="BB9" s="101"/>
      <c r="BC9" s="101"/>
      <c r="BD9" s="101"/>
      <c r="BE9" s="400" t="s">
        <v>76</v>
      </c>
      <c r="BF9" s="114"/>
      <c r="BG9" s="143" t="s">
        <v>74</v>
      </c>
      <c r="BH9" s="143" t="s">
        <v>75</v>
      </c>
      <c r="BI9" s="144"/>
      <c r="BJ9" s="145"/>
    </row>
    <row r="10" ht="12.95" customHeight="1" spans="1:62">
      <c r="A10" s="322"/>
      <c r="B10" s="322"/>
      <c r="C10" s="323" t="s">
        <v>77</v>
      </c>
      <c r="D10" s="323" t="s">
        <v>2714</v>
      </c>
      <c r="E10" s="39" t="s">
        <v>78</v>
      </c>
      <c r="F10" s="40" t="s">
        <v>2715</v>
      </c>
      <c r="G10" s="41" t="s">
        <v>2716</v>
      </c>
      <c r="H10" s="42" t="s">
        <v>2715</v>
      </c>
      <c r="I10" s="42" t="s">
        <v>2715</v>
      </c>
      <c r="J10" s="43" t="s">
        <v>2715</v>
      </c>
      <c r="K10" s="54" t="s">
        <v>2715</v>
      </c>
      <c r="L10" s="42" t="s">
        <v>2717</v>
      </c>
      <c r="M10" s="42" t="s">
        <v>2715</v>
      </c>
      <c r="N10" s="42" t="s">
        <v>2715</v>
      </c>
      <c r="O10" s="43" t="s">
        <v>2715</v>
      </c>
      <c r="P10" s="55"/>
      <c r="Q10" s="55"/>
      <c r="R10" s="55"/>
      <c r="S10" s="55"/>
      <c r="T10" s="55"/>
      <c r="U10" s="61" t="s">
        <v>2718</v>
      </c>
      <c r="V10" s="47" t="s">
        <v>2719</v>
      </c>
      <c r="W10" s="62" t="s">
        <v>2715</v>
      </c>
      <c r="X10" s="62" t="s">
        <v>2715</v>
      </c>
      <c r="Y10" s="62" t="s">
        <v>2715</v>
      </c>
      <c r="Z10" s="62" t="s">
        <v>2715</v>
      </c>
      <c r="AA10" s="62" t="s">
        <v>2715</v>
      </c>
      <c r="AB10" s="47" t="s">
        <v>2720</v>
      </c>
      <c r="AC10" s="47" t="s">
        <v>2721</v>
      </c>
      <c r="AD10" s="47" t="s">
        <v>2722</v>
      </c>
      <c r="AE10" s="47" t="s">
        <v>2723</v>
      </c>
      <c r="AF10" s="82"/>
      <c r="AG10" s="82"/>
      <c r="AH10" s="38" t="str">
        <f t="shared" ref="AH10:AH23" si="0">IF(AND(OR($AU10="Int PU",$AU10="Int PD"),OR(AND($BB10&lt;&gt;"",$BB10&lt;&gt;"0"),AND($BC10&lt;&gt;"",$BC10&lt;&gt;"0"))),"INVALID",IF(OR($AS10=$E10,$AU10="Int PD"),"PULL_DOWN",IF(OR($AU10="Int PU",AND($AG10="YES",OR($BB10="",$BB10="0"),OR($BC10="",$BC10="0"),OR($AT10="Input",$AT10="Bidirectional"))),"PULL_UP","NORMAL")))</f>
        <v>NORMAL</v>
      </c>
      <c r="AI10" s="38" t="str">
        <f t="shared" ref="AI10:AI73" si="1">IF($AT10="Input","TRISTATE",IF($AU10="Z","TRISTATE",IF($AS10=$E10,"TRISTATE","NORMAL")))</f>
        <v>TRISTATE</v>
      </c>
      <c r="AJ10" s="38" t="str">
        <f t="shared" ref="AJ10:AJ73" si="2">IF(OR($AS10=$E10,$AT10="Output"),"DISABLE","ENABLE")</f>
        <v>ENABLE</v>
      </c>
      <c r="AK10" s="82"/>
      <c r="AL10" s="86" t="b">
        <v>1</v>
      </c>
      <c r="AM10" s="86" t="b">
        <v>1</v>
      </c>
      <c r="AN10" s="86" t="b">
        <v>1</v>
      </c>
      <c r="AO10" s="86" t="b">
        <v>1</v>
      </c>
      <c r="AP10" s="86" t="b">
        <v>1</v>
      </c>
      <c r="AQ10" s="86" t="b">
        <v>1</v>
      </c>
      <c r="AR10" s="63" t="str">
        <f t="shared" ref="AR10:AR23" si="3">IF(AND($AL10:$AQ10),"VALID","INVALID")</f>
        <v>VALID</v>
      </c>
      <c r="AS10" s="102" t="s">
        <v>2716</v>
      </c>
      <c r="AT10" s="103" t="s">
        <v>2724</v>
      </c>
      <c r="AU10" s="104"/>
      <c r="AV10" s="105"/>
      <c r="AW10" s="105"/>
      <c r="AX10" s="105"/>
      <c r="AY10" s="105"/>
      <c r="AZ10" s="105"/>
      <c r="BA10" s="105"/>
      <c r="BB10" s="104"/>
      <c r="BC10" s="104"/>
      <c r="BD10" s="115"/>
      <c r="BE10" s="116"/>
      <c r="BF10" s="117" t="s">
        <v>2725</v>
      </c>
      <c r="BG10" s="230" t="s">
        <v>77</v>
      </c>
      <c r="BH10" s="10" t="s">
        <v>2714</v>
      </c>
      <c r="BI10" s="10" t="s">
        <v>2726</v>
      </c>
      <c r="BJ10" s="149"/>
    </row>
    <row r="11" ht="12.95" customHeight="1" spans="1:62">
      <c r="A11" s="322"/>
      <c r="B11" s="322"/>
      <c r="C11" s="323" t="s">
        <v>80</v>
      </c>
      <c r="D11" s="323" t="s">
        <v>2727</v>
      </c>
      <c r="E11" s="39" t="s">
        <v>84</v>
      </c>
      <c r="F11" s="40" t="s">
        <v>2715</v>
      </c>
      <c r="G11" s="41" t="s">
        <v>80</v>
      </c>
      <c r="H11" s="42" t="s">
        <v>2715</v>
      </c>
      <c r="I11" s="42" t="s">
        <v>2715</v>
      </c>
      <c r="J11" s="43" t="s">
        <v>2715</v>
      </c>
      <c r="K11" s="54" t="s">
        <v>2715</v>
      </c>
      <c r="L11" s="42" t="s">
        <v>81</v>
      </c>
      <c r="M11" s="42" t="s">
        <v>2715</v>
      </c>
      <c r="N11" s="42" t="s">
        <v>2715</v>
      </c>
      <c r="O11" s="43" t="s">
        <v>2715</v>
      </c>
      <c r="P11" s="38" t="s">
        <v>82</v>
      </c>
      <c r="Q11" s="38" t="s">
        <v>83</v>
      </c>
      <c r="R11" s="38" t="s">
        <v>104</v>
      </c>
      <c r="S11" s="38" t="s">
        <v>105</v>
      </c>
      <c r="T11" s="38" t="s">
        <v>83</v>
      </c>
      <c r="U11" s="63" t="s">
        <v>2728</v>
      </c>
      <c r="V11" s="47" t="s">
        <v>2719</v>
      </c>
      <c r="W11" s="62" t="s">
        <v>2715</v>
      </c>
      <c r="X11" s="62" t="s">
        <v>2715</v>
      </c>
      <c r="Y11" s="62" t="s">
        <v>2715</v>
      </c>
      <c r="Z11" s="62" t="s">
        <v>2715</v>
      </c>
      <c r="AA11" s="62" t="s">
        <v>2715</v>
      </c>
      <c r="AB11" s="47" t="s">
        <v>2729</v>
      </c>
      <c r="AC11" s="47" t="s">
        <v>2730</v>
      </c>
      <c r="AD11" s="47" t="s">
        <v>2731</v>
      </c>
      <c r="AE11" s="47" t="s">
        <v>2723</v>
      </c>
      <c r="AF11" s="47" t="str">
        <f>IF(OR($AS11="",$AS11=$E11),$T11,IF($AS11=$F11,SUBSTITUTE(SUBSTITUTE($AS11,"GPIO3_","GPIO_"),".0",""),IF($AS11=$G11,$P11,IF($AS11=$H11,$Q11,IF($AS11=$I11,$R11,IF($AS11=$J11,$S11,"INVALID"))))))</f>
        <v>SHUTDOWN</v>
      </c>
      <c r="AG11" s="82"/>
      <c r="AH11" s="38" t="str">
        <f t="shared" si="0"/>
        <v>NORMAL</v>
      </c>
      <c r="AI11" s="38" t="str">
        <f t="shared" si="1"/>
        <v>NORMAL</v>
      </c>
      <c r="AJ11" s="38" t="str">
        <f t="shared" si="2"/>
        <v>DISABLE</v>
      </c>
      <c r="AK11" s="82"/>
      <c r="AL11" s="86" t="b">
        <v>1</v>
      </c>
      <c r="AM11" s="86" t="b">
        <v>1</v>
      </c>
      <c r="AN11" s="86" t="b">
        <v>1</v>
      </c>
      <c r="AO11" s="86" t="b">
        <v>1</v>
      </c>
      <c r="AP11" s="86" t="b">
        <v>1</v>
      </c>
      <c r="AQ11" s="86" t="b">
        <v>1</v>
      </c>
      <c r="AR11" s="63" t="str">
        <f t="shared" si="3"/>
        <v>VALID</v>
      </c>
      <c r="AS11" s="102" t="s">
        <v>80</v>
      </c>
      <c r="AT11" s="103" t="s">
        <v>2732</v>
      </c>
      <c r="AU11" s="104"/>
      <c r="AV11" s="105"/>
      <c r="AW11" s="105"/>
      <c r="AX11" s="105"/>
      <c r="AY11" s="118" t="s">
        <v>85</v>
      </c>
      <c r="AZ11" s="104" t="s">
        <v>85</v>
      </c>
      <c r="BA11" s="105"/>
      <c r="BB11" s="104"/>
      <c r="BC11" s="104"/>
      <c r="BD11" s="115"/>
      <c r="BE11" s="116"/>
      <c r="BF11" s="117" t="s">
        <v>2733</v>
      </c>
      <c r="BG11" s="231" t="s">
        <v>80</v>
      </c>
      <c r="BH11" s="10" t="s">
        <v>2727</v>
      </c>
      <c r="BI11" s="10" t="s">
        <v>2734</v>
      </c>
      <c r="BJ11" s="149"/>
    </row>
    <row r="12" ht="12.95" customHeight="1" spans="1:62">
      <c r="A12" s="322"/>
      <c r="B12" s="322"/>
      <c r="C12" s="323" t="s">
        <v>86</v>
      </c>
      <c r="D12" s="323" t="s">
        <v>2735</v>
      </c>
      <c r="E12" s="39" t="s">
        <v>88</v>
      </c>
      <c r="F12" s="40" t="s">
        <v>2736</v>
      </c>
      <c r="G12" s="41"/>
      <c r="H12" s="42" t="s">
        <v>2715</v>
      </c>
      <c r="I12" s="42" t="s">
        <v>2715</v>
      </c>
      <c r="J12" s="43" t="s">
        <v>2715</v>
      </c>
      <c r="K12" s="54" t="s">
        <v>2737</v>
      </c>
      <c r="L12" s="42" t="s">
        <v>2737</v>
      </c>
      <c r="M12" s="42" t="s">
        <v>2715</v>
      </c>
      <c r="N12" s="42" t="s">
        <v>2715</v>
      </c>
      <c r="O12" s="43" t="s">
        <v>2715</v>
      </c>
      <c r="P12" s="38" t="s">
        <v>87</v>
      </c>
      <c r="Q12" s="38" t="s">
        <v>83</v>
      </c>
      <c r="R12" s="38" t="s">
        <v>104</v>
      </c>
      <c r="S12" s="38" t="s">
        <v>105</v>
      </c>
      <c r="T12" s="38" t="s">
        <v>83</v>
      </c>
      <c r="U12" s="63" t="s">
        <v>2738</v>
      </c>
      <c r="V12" s="47" t="s">
        <v>2719</v>
      </c>
      <c r="W12" s="62" t="s">
        <v>2739</v>
      </c>
      <c r="X12" s="62" t="s">
        <v>2715</v>
      </c>
      <c r="Y12" s="62" t="s">
        <v>2740</v>
      </c>
      <c r="Z12" s="62" t="s">
        <v>86</v>
      </c>
      <c r="AA12" s="62" t="s">
        <v>74</v>
      </c>
      <c r="AB12" s="47" t="s">
        <v>2729</v>
      </c>
      <c r="AC12" s="47" t="s">
        <v>2730</v>
      </c>
      <c r="AD12" s="47" t="s">
        <v>2731</v>
      </c>
      <c r="AE12" s="47" t="s">
        <v>2723</v>
      </c>
      <c r="AF12" s="47" t="str">
        <f>IF(OR($AS12="",$AS12=$E12),$T12,IF($AS12=$F12,SUBSTITUTE(SUBSTITUTE($AS12,"GPIO3_","GPIO_"),".0",""),IF($AS12=$G12,$P12,IF($AS12=$H12,$Q12,IF($AS12=$I12,$R12,IF($AS12=$J12,$S12,"INVALID"))))))</f>
        <v>RSVD1</v>
      </c>
      <c r="AG12" s="82"/>
      <c r="AH12" s="38" t="str">
        <f t="shared" si="0"/>
        <v>PULL_DOWN</v>
      </c>
      <c r="AI12" s="38" t="str">
        <f t="shared" si="1"/>
        <v>TRISTATE</v>
      </c>
      <c r="AJ12" s="38" t="str">
        <f t="shared" si="2"/>
        <v>DISABLE</v>
      </c>
      <c r="AK12" s="87" t="str">
        <f>IF($AS12&lt;&gt;$F12,"N/A",IF($AU12="Drive 1","1",IF($AU12="Drive 0","0","")))</f>
        <v>N/A</v>
      </c>
      <c r="AL12" s="86" t="b">
        <v>1</v>
      </c>
      <c r="AM12" s="86" t="b">
        <v>1</v>
      </c>
      <c r="AN12" s="86" t="b">
        <v>1</v>
      </c>
      <c r="AO12" s="86" t="b">
        <v>1</v>
      </c>
      <c r="AP12" s="86" t="b">
        <v>1</v>
      </c>
      <c r="AQ12" s="86" t="b">
        <v>1</v>
      </c>
      <c r="AR12" s="63" t="str">
        <f t="shared" si="3"/>
        <v>VALID</v>
      </c>
      <c r="AS12" s="102" t="s">
        <v>88</v>
      </c>
      <c r="AT12" s="103" t="s">
        <v>79</v>
      </c>
      <c r="AU12" s="104"/>
      <c r="AV12" s="104" t="s">
        <v>89</v>
      </c>
      <c r="AW12" s="105"/>
      <c r="AX12" s="105"/>
      <c r="AY12" s="118" t="s">
        <v>85</v>
      </c>
      <c r="AZ12" s="104" t="s">
        <v>85</v>
      </c>
      <c r="BA12" s="105"/>
      <c r="BB12" s="104"/>
      <c r="BC12" s="104"/>
      <c r="BD12" s="115"/>
      <c r="BE12" s="116"/>
      <c r="BF12" s="117"/>
      <c r="BG12" s="333" t="s">
        <v>7</v>
      </c>
      <c r="BH12" s="10" t="s">
        <v>2735</v>
      </c>
      <c r="BI12" s="10" t="s">
        <v>2741</v>
      </c>
      <c r="BJ12" s="149"/>
    </row>
    <row r="13" ht="12.95" customHeight="1" spans="1:62">
      <c r="A13" s="324" t="s">
        <v>2742</v>
      </c>
      <c r="B13" s="324" t="s">
        <v>2743</v>
      </c>
      <c r="C13" s="38" t="s">
        <v>90</v>
      </c>
      <c r="D13" s="38" t="s">
        <v>2744</v>
      </c>
      <c r="E13" s="39" t="s">
        <v>92</v>
      </c>
      <c r="F13" s="40" t="s">
        <v>2745</v>
      </c>
      <c r="G13" s="41" t="s">
        <v>2746</v>
      </c>
      <c r="H13" s="42" t="s">
        <v>2715</v>
      </c>
      <c r="I13" s="42" t="s">
        <v>2715</v>
      </c>
      <c r="J13" s="43" t="s">
        <v>2715</v>
      </c>
      <c r="K13" s="54" t="s">
        <v>2737</v>
      </c>
      <c r="L13" s="42" t="s">
        <v>2717</v>
      </c>
      <c r="M13" s="42" t="s">
        <v>2715</v>
      </c>
      <c r="N13" s="42" t="s">
        <v>2715</v>
      </c>
      <c r="O13" s="43" t="s">
        <v>2715</v>
      </c>
      <c r="P13" s="38" t="s">
        <v>91</v>
      </c>
      <c r="Q13" s="38" t="s">
        <v>83</v>
      </c>
      <c r="R13" s="38" t="s">
        <v>104</v>
      </c>
      <c r="S13" s="38" t="s">
        <v>105</v>
      </c>
      <c r="T13" s="38" t="s">
        <v>83</v>
      </c>
      <c r="U13" s="63" t="s">
        <v>2747</v>
      </c>
      <c r="V13" s="47" t="s">
        <v>2719</v>
      </c>
      <c r="W13" s="62" t="s">
        <v>2748</v>
      </c>
      <c r="X13" s="62" t="s">
        <v>2715</v>
      </c>
      <c r="Y13" s="62" t="s">
        <v>2749</v>
      </c>
      <c r="Z13" s="62" t="s">
        <v>90</v>
      </c>
      <c r="AA13" s="62" t="s">
        <v>74</v>
      </c>
      <c r="AB13" s="47" t="s">
        <v>2729</v>
      </c>
      <c r="AC13" s="47" t="s">
        <v>2730</v>
      </c>
      <c r="AD13" s="47" t="s">
        <v>2731</v>
      </c>
      <c r="AE13" s="47" t="s">
        <v>2750</v>
      </c>
      <c r="AF13" s="47" t="str">
        <f>IF(OR($AS13="",$AS13=$E13),$T13,IF($AS13=$F13,SUBSTITUTE(SUBSTITUTE($AS13,"GPIO3_","GPIO_"),".0",""),IF($AS13=$G13,$P13,IF($AS13=$H13,$Q13,IF($AS13=$I13,$R13,IF($AS13=$J13,$S13,"INVALID"))))))</f>
        <v>RSVD1</v>
      </c>
      <c r="AG13" s="82"/>
      <c r="AH13" s="38" t="str">
        <f t="shared" si="0"/>
        <v>PULL_DOWN</v>
      </c>
      <c r="AI13" s="38" t="str">
        <f t="shared" si="1"/>
        <v>TRISTATE</v>
      </c>
      <c r="AJ13" s="38" t="str">
        <f t="shared" si="2"/>
        <v>DISABLE</v>
      </c>
      <c r="AK13" s="87" t="str">
        <f>IF($AS13&lt;&gt;$F13,"N/A",IF($AU13="Drive 1","1",IF($AU13="Drive 0","0","")))</f>
        <v>N/A</v>
      </c>
      <c r="AL13" s="86" t="b">
        <v>1</v>
      </c>
      <c r="AM13" s="86" t="b">
        <v>1</v>
      </c>
      <c r="AN13" s="86" t="b">
        <v>1</v>
      </c>
      <c r="AO13" s="86" t="b">
        <v>1</v>
      </c>
      <c r="AP13" s="86" t="b">
        <v>1</v>
      </c>
      <c r="AQ13" s="86" t="b">
        <v>1</v>
      </c>
      <c r="AR13" s="63" t="str">
        <f t="shared" si="3"/>
        <v>VALID</v>
      </c>
      <c r="AS13" s="102" t="s">
        <v>92</v>
      </c>
      <c r="AT13" s="103" t="s">
        <v>79</v>
      </c>
      <c r="AU13" s="104"/>
      <c r="AV13" s="104" t="s">
        <v>89</v>
      </c>
      <c r="AW13" s="105"/>
      <c r="AX13" s="105"/>
      <c r="AY13" s="118" t="s">
        <v>85</v>
      </c>
      <c r="AZ13" s="104" t="s">
        <v>85</v>
      </c>
      <c r="BA13" s="105"/>
      <c r="BB13" s="104"/>
      <c r="BC13" s="104"/>
      <c r="BD13" s="115"/>
      <c r="BE13" s="116"/>
      <c r="BF13" s="117" t="s">
        <v>2751</v>
      </c>
      <c r="BG13" s="333" t="s">
        <v>7</v>
      </c>
      <c r="BH13" s="10" t="s">
        <v>2744</v>
      </c>
      <c r="BI13" s="10" t="s">
        <v>2752</v>
      </c>
      <c r="BJ13" s="149"/>
    </row>
    <row r="14" ht="12.95" customHeight="1" spans="1:62">
      <c r="A14" s="324" t="s">
        <v>2753</v>
      </c>
      <c r="B14" s="324" t="s">
        <v>2754</v>
      </c>
      <c r="C14" s="38" t="s">
        <v>93</v>
      </c>
      <c r="D14" s="38" t="s">
        <v>2755</v>
      </c>
      <c r="E14" s="39" t="s">
        <v>95</v>
      </c>
      <c r="F14" s="40" t="s">
        <v>2756</v>
      </c>
      <c r="G14" s="41" t="s">
        <v>2715</v>
      </c>
      <c r="H14" s="42" t="s">
        <v>2715</v>
      </c>
      <c r="I14" s="42" t="s">
        <v>2715</v>
      </c>
      <c r="J14" s="43" t="s">
        <v>2715</v>
      </c>
      <c r="K14" s="54" t="s">
        <v>2737</v>
      </c>
      <c r="L14" s="42" t="s">
        <v>2715</v>
      </c>
      <c r="M14" s="42" t="s">
        <v>2715</v>
      </c>
      <c r="N14" s="42" t="s">
        <v>2715</v>
      </c>
      <c r="O14" s="43" t="s">
        <v>2715</v>
      </c>
      <c r="P14" s="38" t="s">
        <v>94</v>
      </c>
      <c r="Q14" s="38" t="s">
        <v>83</v>
      </c>
      <c r="R14" s="38" t="s">
        <v>104</v>
      </c>
      <c r="S14" s="38" t="s">
        <v>105</v>
      </c>
      <c r="T14" s="38" t="s">
        <v>94</v>
      </c>
      <c r="U14" s="63" t="s">
        <v>2757</v>
      </c>
      <c r="V14" s="47" t="s">
        <v>2719</v>
      </c>
      <c r="W14" s="62" t="s">
        <v>2715</v>
      </c>
      <c r="X14" s="62" t="s">
        <v>2715</v>
      </c>
      <c r="Y14" s="62" t="s">
        <v>2758</v>
      </c>
      <c r="Z14" s="62" t="s">
        <v>93</v>
      </c>
      <c r="AA14" s="62" t="s">
        <v>74</v>
      </c>
      <c r="AB14" s="47" t="s">
        <v>2729</v>
      </c>
      <c r="AC14" s="47" t="s">
        <v>2730</v>
      </c>
      <c r="AD14" s="47" t="s">
        <v>2731</v>
      </c>
      <c r="AE14" s="47" t="s">
        <v>2723</v>
      </c>
      <c r="AF14" s="47" t="str">
        <f>IF(OR($AS14="",$AS14=$E14),$T14,IF($AS14=$F14,SUBSTITUTE(SUBSTITUTE($AS14,"GPIO3_","GPIO_"),".0",""),IF($AS14=$G14,$P14,IF($AS14=$H14,$Q14,IF($AS14=$I14,$R14,IF($AS14=$J14,$S14,"INVALID"))))))</f>
        <v>GPIO_PEE5</v>
      </c>
      <c r="AG14" s="82"/>
      <c r="AH14" s="38" t="str">
        <f t="shared" si="0"/>
        <v>NORMAL</v>
      </c>
      <c r="AI14" s="38" t="str">
        <f t="shared" si="1"/>
        <v>TRISTATE</v>
      </c>
      <c r="AJ14" s="38" t="str">
        <f t="shared" si="2"/>
        <v>ENABLE</v>
      </c>
      <c r="AK14" s="87" t="str">
        <f>IF($AS14&lt;&gt;$F14,"N/A",IF($AU14="Drive 1","1",IF($AU14="Drive 0","0","")))</f>
        <v/>
      </c>
      <c r="AL14" s="86" t="b">
        <v>1</v>
      </c>
      <c r="AM14" s="86" t="b">
        <v>1</v>
      </c>
      <c r="AN14" s="86" t="b">
        <v>1</v>
      </c>
      <c r="AO14" s="86" t="b">
        <v>1</v>
      </c>
      <c r="AP14" s="86" t="b">
        <v>1</v>
      </c>
      <c r="AQ14" s="86" t="b">
        <v>1</v>
      </c>
      <c r="AR14" s="63" t="str">
        <f t="shared" si="3"/>
        <v>VALID</v>
      </c>
      <c r="AS14" s="102" t="s">
        <v>2756</v>
      </c>
      <c r="AT14" s="103" t="s">
        <v>2724</v>
      </c>
      <c r="AU14" s="104"/>
      <c r="AV14" s="105"/>
      <c r="AW14" s="105"/>
      <c r="AX14" s="105"/>
      <c r="AY14" s="118" t="s">
        <v>85</v>
      </c>
      <c r="AZ14" s="104" t="s">
        <v>85</v>
      </c>
      <c r="BA14" s="105"/>
      <c r="BB14" s="104"/>
      <c r="BC14" s="104"/>
      <c r="BD14" s="115"/>
      <c r="BE14" s="116"/>
      <c r="BF14" s="117" t="s">
        <v>2759</v>
      </c>
      <c r="BG14" s="334" t="s">
        <v>2760</v>
      </c>
      <c r="BH14" s="10" t="s">
        <v>2755</v>
      </c>
      <c r="BI14" s="10" t="s">
        <v>2761</v>
      </c>
      <c r="BJ14" s="149"/>
    </row>
    <row r="15" ht="12.95" customHeight="1" spans="1:62">
      <c r="A15" s="324" t="s">
        <v>2762</v>
      </c>
      <c r="B15" s="324" t="s">
        <v>2763</v>
      </c>
      <c r="C15" s="38" t="s">
        <v>96</v>
      </c>
      <c r="D15" s="38" t="s">
        <v>2764</v>
      </c>
      <c r="E15" s="39" t="s">
        <v>97</v>
      </c>
      <c r="F15" s="40" t="s">
        <v>2765</v>
      </c>
      <c r="G15" s="41" t="s">
        <v>2715</v>
      </c>
      <c r="H15" s="42" t="s">
        <v>2715</v>
      </c>
      <c r="I15" s="42" t="s">
        <v>2715</v>
      </c>
      <c r="J15" s="43" t="s">
        <v>2715</v>
      </c>
      <c r="K15" s="54" t="s">
        <v>2737</v>
      </c>
      <c r="L15" s="42" t="s">
        <v>2715</v>
      </c>
      <c r="M15" s="42" t="s">
        <v>2715</v>
      </c>
      <c r="N15" s="42" t="s">
        <v>2715</v>
      </c>
      <c r="O15" s="43" t="s">
        <v>2715</v>
      </c>
      <c r="P15" s="38" t="s">
        <v>94</v>
      </c>
      <c r="Q15" s="38" t="s">
        <v>83</v>
      </c>
      <c r="R15" s="38" t="s">
        <v>104</v>
      </c>
      <c r="S15" s="38" t="s">
        <v>105</v>
      </c>
      <c r="T15" s="38" t="s">
        <v>94</v>
      </c>
      <c r="U15" s="63" t="s">
        <v>2766</v>
      </c>
      <c r="V15" s="47" t="s">
        <v>2719</v>
      </c>
      <c r="W15" s="62" t="s">
        <v>2715</v>
      </c>
      <c r="X15" s="62" t="s">
        <v>2715</v>
      </c>
      <c r="Y15" s="62" t="s">
        <v>2767</v>
      </c>
      <c r="Z15" s="62" t="s">
        <v>96</v>
      </c>
      <c r="AA15" s="62" t="s">
        <v>74</v>
      </c>
      <c r="AB15" s="47" t="s">
        <v>2729</v>
      </c>
      <c r="AC15" s="47" t="s">
        <v>2730</v>
      </c>
      <c r="AD15" s="47" t="s">
        <v>2731</v>
      </c>
      <c r="AE15" s="47" t="s">
        <v>2723</v>
      </c>
      <c r="AF15" s="47" t="str">
        <f>IF(OR($AS15="",$AS15=$E15),$T15,IF($AS15=$F15,SUBSTITUTE(SUBSTITUTE($AS15,"GPIO3_","GPIO_"),".0",""),IF($AS15=$G15,$P15,IF($AS15=$H15,$Q15,IF($AS15=$I15,$R15,IF($AS15=$J15,$S15,"INVALID"))))))</f>
        <v>GPIO_PEE6</v>
      </c>
      <c r="AG15" s="82"/>
      <c r="AH15" s="38" t="str">
        <f t="shared" si="0"/>
        <v>NORMAL</v>
      </c>
      <c r="AI15" s="38" t="str">
        <f t="shared" si="1"/>
        <v>TRISTATE</v>
      </c>
      <c r="AJ15" s="38" t="str">
        <f t="shared" si="2"/>
        <v>ENABLE</v>
      </c>
      <c r="AK15" s="87" t="str">
        <f>IF($AS15&lt;&gt;$F15,"N/A",IF($AU15="Drive 1","1",IF($AU15="Drive 0","0","")))</f>
        <v/>
      </c>
      <c r="AL15" s="86" t="b">
        <v>1</v>
      </c>
      <c r="AM15" s="86" t="b">
        <v>1</v>
      </c>
      <c r="AN15" s="86" t="b">
        <v>1</v>
      </c>
      <c r="AO15" s="86" t="b">
        <v>1</v>
      </c>
      <c r="AP15" s="86" t="b">
        <v>1</v>
      </c>
      <c r="AQ15" s="86" t="b">
        <v>1</v>
      </c>
      <c r="AR15" s="63" t="str">
        <f t="shared" si="3"/>
        <v>VALID</v>
      </c>
      <c r="AS15" s="102" t="s">
        <v>2765</v>
      </c>
      <c r="AT15" s="103" t="s">
        <v>2724</v>
      </c>
      <c r="AU15" s="104"/>
      <c r="AV15" s="105"/>
      <c r="AW15" s="105"/>
      <c r="AX15" s="105"/>
      <c r="AY15" s="118" t="s">
        <v>85</v>
      </c>
      <c r="AZ15" s="104" t="s">
        <v>85</v>
      </c>
      <c r="BA15" s="105"/>
      <c r="BB15" s="104"/>
      <c r="BC15" s="104"/>
      <c r="BD15" s="115"/>
      <c r="BE15" s="116"/>
      <c r="BF15" s="117" t="s">
        <v>2768</v>
      </c>
      <c r="BG15" s="334" t="s">
        <v>2769</v>
      </c>
      <c r="BH15" s="10" t="s">
        <v>2764</v>
      </c>
      <c r="BI15" s="10" t="s">
        <v>2770</v>
      </c>
      <c r="BJ15" s="149"/>
    </row>
    <row r="16" ht="12.95" customHeight="1" spans="1:62">
      <c r="A16" s="325" t="s">
        <v>2771</v>
      </c>
      <c r="B16" s="325" t="s">
        <v>2772</v>
      </c>
      <c r="C16" s="38" t="s">
        <v>98</v>
      </c>
      <c r="D16" s="38" t="s">
        <v>2773</v>
      </c>
      <c r="E16" s="39" t="s">
        <v>99</v>
      </c>
      <c r="F16" s="40" t="s">
        <v>2715</v>
      </c>
      <c r="G16" s="41" t="s">
        <v>2774</v>
      </c>
      <c r="H16" s="42" t="s">
        <v>2715</v>
      </c>
      <c r="I16" s="42" t="s">
        <v>2715</v>
      </c>
      <c r="J16" s="43" t="s">
        <v>2715</v>
      </c>
      <c r="K16" s="54" t="s">
        <v>2715</v>
      </c>
      <c r="L16" s="42" t="s">
        <v>2717</v>
      </c>
      <c r="M16" s="42" t="s">
        <v>2715</v>
      </c>
      <c r="N16" s="42" t="s">
        <v>2715</v>
      </c>
      <c r="O16" s="43" t="s">
        <v>2715</v>
      </c>
      <c r="P16" s="55"/>
      <c r="Q16" s="55"/>
      <c r="R16" s="55"/>
      <c r="S16" s="55"/>
      <c r="T16" s="55"/>
      <c r="U16" s="63" t="s">
        <v>2775</v>
      </c>
      <c r="V16" s="47" t="s">
        <v>2719</v>
      </c>
      <c r="W16" s="62" t="s">
        <v>2776</v>
      </c>
      <c r="X16" s="62" t="s">
        <v>2715</v>
      </c>
      <c r="Y16" s="62" t="s">
        <v>2715</v>
      </c>
      <c r="Z16" s="62" t="s">
        <v>2715</v>
      </c>
      <c r="AA16" s="62" t="s">
        <v>2715</v>
      </c>
      <c r="AB16" s="47" t="s">
        <v>2777</v>
      </c>
      <c r="AC16" s="47" t="s">
        <v>2778</v>
      </c>
      <c r="AD16" s="47" t="s">
        <v>2731</v>
      </c>
      <c r="AE16" s="47" t="s">
        <v>2723</v>
      </c>
      <c r="AF16" s="82"/>
      <c r="AG16" s="82"/>
      <c r="AH16" s="38" t="str">
        <f t="shared" si="0"/>
        <v>NORMAL</v>
      </c>
      <c r="AI16" s="38" t="str">
        <f t="shared" si="1"/>
        <v>TRISTATE</v>
      </c>
      <c r="AJ16" s="38" t="str">
        <f t="shared" si="2"/>
        <v>ENABLE</v>
      </c>
      <c r="AK16" s="82"/>
      <c r="AL16" s="86" t="b">
        <v>1</v>
      </c>
      <c r="AM16" s="86" t="b">
        <v>1</v>
      </c>
      <c r="AN16" s="86" t="b">
        <v>1</v>
      </c>
      <c r="AO16" s="86" t="b">
        <v>1</v>
      </c>
      <c r="AP16" s="86" t="b">
        <v>1</v>
      </c>
      <c r="AQ16" s="86" t="b">
        <v>1</v>
      </c>
      <c r="AR16" s="63" t="str">
        <f t="shared" si="3"/>
        <v>VALID</v>
      </c>
      <c r="AS16" s="102" t="s">
        <v>2774</v>
      </c>
      <c r="AT16" s="103" t="s">
        <v>2724</v>
      </c>
      <c r="AU16" s="104"/>
      <c r="AV16" s="104" t="s">
        <v>89</v>
      </c>
      <c r="AW16" s="105"/>
      <c r="AX16" s="105"/>
      <c r="AY16" s="105"/>
      <c r="AZ16" s="104" t="s">
        <v>85</v>
      </c>
      <c r="BA16" s="105"/>
      <c r="BB16" s="104"/>
      <c r="BC16" s="104"/>
      <c r="BD16" s="115"/>
      <c r="BE16" s="116"/>
      <c r="BF16" s="117" t="s">
        <v>2779</v>
      </c>
      <c r="BG16" s="231" t="s">
        <v>98</v>
      </c>
      <c r="BH16" s="10" t="s">
        <v>2773</v>
      </c>
      <c r="BI16" s="10" t="s">
        <v>2780</v>
      </c>
      <c r="BJ16" s="149"/>
    </row>
    <row r="17" ht="12.95" customHeight="1" spans="1:62">
      <c r="A17" s="324" t="s">
        <v>2781</v>
      </c>
      <c r="B17" s="324" t="s">
        <v>2782</v>
      </c>
      <c r="C17" s="38" t="s">
        <v>100</v>
      </c>
      <c r="D17" s="38" t="s">
        <v>2783</v>
      </c>
      <c r="E17" s="39" t="s">
        <v>101</v>
      </c>
      <c r="F17" s="40" t="s">
        <v>2715</v>
      </c>
      <c r="G17" s="41" t="s">
        <v>100</v>
      </c>
      <c r="H17" s="42" t="s">
        <v>2715</v>
      </c>
      <c r="I17" s="42" t="s">
        <v>2715</v>
      </c>
      <c r="J17" s="43" t="s">
        <v>2715</v>
      </c>
      <c r="K17" s="54" t="s">
        <v>2715</v>
      </c>
      <c r="L17" s="42" t="s">
        <v>81</v>
      </c>
      <c r="M17" s="42" t="s">
        <v>2715</v>
      </c>
      <c r="N17" s="42" t="s">
        <v>2715</v>
      </c>
      <c r="O17" s="43" t="s">
        <v>2715</v>
      </c>
      <c r="P17" s="55"/>
      <c r="Q17" s="55"/>
      <c r="R17" s="55"/>
      <c r="S17" s="55"/>
      <c r="T17" s="55"/>
      <c r="U17" s="63" t="s">
        <v>2784</v>
      </c>
      <c r="V17" s="47" t="s">
        <v>2719</v>
      </c>
      <c r="W17" s="62" t="s">
        <v>2715</v>
      </c>
      <c r="X17" s="62" t="s">
        <v>2715</v>
      </c>
      <c r="Y17" s="62" t="s">
        <v>2715</v>
      </c>
      <c r="Z17" s="62" t="s">
        <v>2715</v>
      </c>
      <c r="AA17" s="62" t="s">
        <v>2715</v>
      </c>
      <c r="AB17" s="47" t="s">
        <v>2777</v>
      </c>
      <c r="AC17" s="63" t="s">
        <v>2778</v>
      </c>
      <c r="AD17" s="47" t="s">
        <v>2731</v>
      </c>
      <c r="AE17" s="47">
        <v>1</v>
      </c>
      <c r="AF17" s="82"/>
      <c r="AG17" s="82"/>
      <c r="AH17" s="38" t="str">
        <f t="shared" si="0"/>
        <v>NORMAL</v>
      </c>
      <c r="AI17" s="38" t="str">
        <f t="shared" si="1"/>
        <v>NORMAL</v>
      </c>
      <c r="AJ17" s="38" t="str">
        <f t="shared" si="2"/>
        <v>DISABLE</v>
      </c>
      <c r="AK17" s="82"/>
      <c r="AL17" s="86" t="b">
        <v>1</v>
      </c>
      <c r="AM17" s="86" t="b">
        <v>1</v>
      </c>
      <c r="AN17" s="86" t="b">
        <v>1</v>
      </c>
      <c r="AO17" s="86" t="b">
        <v>1</v>
      </c>
      <c r="AP17" s="86" t="b">
        <v>1</v>
      </c>
      <c r="AQ17" s="86" t="b">
        <v>1</v>
      </c>
      <c r="AR17" s="63" t="str">
        <f t="shared" si="3"/>
        <v>VALID</v>
      </c>
      <c r="AS17" s="102" t="s">
        <v>100</v>
      </c>
      <c r="AT17" s="103" t="s">
        <v>2732</v>
      </c>
      <c r="AU17" s="104" t="s">
        <v>2785</v>
      </c>
      <c r="AV17" s="105"/>
      <c r="AW17" s="105"/>
      <c r="AX17" s="105"/>
      <c r="AY17" s="105"/>
      <c r="AZ17" s="104" t="s">
        <v>85</v>
      </c>
      <c r="BA17" s="105"/>
      <c r="BB17" s="104"/>
      <c r="BC17" s="104"/>
      <c r="BD17" s="115"/>
      <c r="BE17" s="116"/>
      <c r="BF17" s="117" t="s">
        <v>2786</v>
      </c>
      <c r="BG17" s="231" t="s">
        <v>100</v>
      </c>
      <c r="BH17" s="10" t="s">
        <v>2783</v>
      </c>
      <c r="BI17" s="10" t="s">
        <v>2787</v>
      </c>
      <c r="BJ17" s="149"/>
    </row>
    <row r="18" ht="12.95" customHeight="1" spans="1:62">
      <c r="A18" s="324" t="s">
        <v>2788</v>
      </c>
      <c r="B18" s="324" t="s">
        <v>2789</v>
      </c>
      <c r="C18" s="38" t="s">
        <v>102</v>
      </c>
      <c r="D18" s="38" t="s">
        <v>2790</v>
      </c>
      <c r="E18" s="39" t="s">
        <v>107</v>
      </c>
      <c r="F18" s="40" t="s">
        <v>2791</v>
      </c>
      <c r="G18" s="41" t="s">
        <v>2792</v>
      </c>
      <c r="H18" s="42"/>
      <c r="I18" s="42" t="s">
        <v>2715</v>
      </c>
      <c r="J18" s="43"/>
      <c r="K18" s="54" t="s">
        <v>2737</v>
      </c>
      <c r="L18" s="42" t="s">
        <v>2737</v>
      </c>
      <c r="M18" s="42" t="s">
        <v>81</v>
      </c>
      <c r="N18" s="42" t="s">
        <v>2715</v>
      </c>
      <c r="O18" s="43" t="s">
        <v>81</v>
      </c>
      <c r="P18" s="38" t="s">
        <v>3</v>
      </c>
      <c r="Q18" s="38" t="s">
        <v>103</v>
      </c>
      <c r="R18" s="38" t="s">
        <v>104</v>
      </c>
      <c r="S18" s="38" t="s">
        <v>106</v>
      </c>
      <c r="T18" s="38" t="s">
        <v>104</v>
      </c>
      <c r="U18" s="63" t="s">
        <v>2793</v>
      </c>
      <c r="V18" s="47" t="s">
        <v>2719</v>
      </c>
      <c r="W18" s="62" t="s">
        <v>2794</v>
      </c>
      <c r="X18" s="62" t="s">
        <v>2715</v>
      </c>
      <c r="Y18" s="62" t="s">
        <v>2795</v>
      </c>
      <c r="Z18" s="62" t="s">
        <v>102</v>
      </c>
      <c r="AA18" s="62" t="s">
        <v>74</v>
      </c>
      <c r="AB18" s="47" t="s">
        <v>2729</v>
      </c>
      <c r="AC18" s="47" t="s">
        <v>2730</v>
      </c>
      <c r="AD18" s="47" t="s">
        <v>2731</v>
      </c>
      <c r="AE18" s="47" t="s">
        <v>2723</v>
      </c>
      <c r="AF18" s="47" t="str">
        <f>IF(OR($AS18="",$AS18=$E18),$T18,IF($AS18=$F18,SUBSTITUTE(SUBSTITUTE($AS18,"GPIO3_","GPIO_"),".0",""),IF($AS18=$G18,$P18,IF($AS18=$H18,$Q18,IF($AS18=$I18,$R18,IF($AS18=$J18,$S18,"INVALID"))))))</f>
        <v>GPIO_PEE2</v>
      </c>
      <c r="AG18" s="82"/>
      <c r="AH18" s="38" t="str">
        <f t="shared" si="0"/>
        <v>NORMAL</v>
      </c>
      <c r="AI18" s="38" t="str">
        <f t="shared" si="1"/>
        <v>TRISTATE</v>
      </c>
      <c r="AJ18" s="38" t="str">
        <f t="shared" si="2"/>
        <v>ENABLE</v>
      </c>
      <c r="AK18" s="87" t="str">
        <f>IF($AS18&lt;&gt;$F18,"N/A",IF($AU18="Drive 1","1",IF($AU18="Drive 0","0","")))</f>
        <v/>
      </c>
      <c r="AL18" s="86" t="b">
        <v>1</v>
      </c>
      <c r="AM18" s="86" t="b">
        <v>1</v>
      </c>
      <c r="AN18" s="86" t="b">
        <v>1</v>
      </c>
      <c r="AO18" s="86" t="b">
        <v>1</v>
      </c>
      <c r="AP18" s="86" t="b">
        <v>1</v>
      </c>
      <c r="AQ18" s="86" t="b">
        <v>1</v>
      </c>
      <c r="AR18" s="63" t="str">
        <f t="shared" si="3"/>
        <v>VALID</v>
      </c>
      <c r="AS18" s="102" t="s">
        <v>2791</v>
      </c>
      <c r="AT18" s="103" t="s">
        <v>2724</v>
      </c>
      <c r="AU18" s="104"/>
      <c r="AV18" s="104" t="s">
        <v>89</v>
      </c>
      <c r="AW18" s="105"/>
      <c r="AX18" s="105"/>
      <c r="AY18" s="118" t="s">
        <v>85</v>
      </c>
      <c r="AZ18" s="104" t="s">
        <v>85</v>
      </c>
      <c r="BA18" s="105"/>
      <c r="BB18" s="104"/>
      <c r="BC18" s="104"/>
      <c r="BD18" s="115"/>
      <c r="BE18" s="116"/>
      <c r="BF18" s="117" t="s">
        <v>2796</v>
      </c>
      <c r="BG18" s="334" t="s">
        <v>2797</v>
      </c>
      <c r="BH18" s="10" t="s">
        <v>2790</v>
      </c>
      <c r="BI18" s="10" t="s">
        <v>2798</v>
      </c>
      <c r="BJ18" s="149"/>
    </row>
    <row r="19" ht="12.95" customHeight="1" spans="1:62">
      <c r="A19" s="324" t="s">
        <v>2799</v>
      </c>
      <c r="B19" s="324" t="s">
        <v>2800</v>
      </c>
      <c r="C19" s="38" t="s">
        <v>108</v>
      </c>
      <c r="D19" s="38" t="s">
        <v>2801</v>
      </c>
      <c r="E19" s="39" t="s">
        <v>109</v>
      </c>
      <c r="F19" s="40" t="s">
        <v>2802</v>
      </c>
      <c r="G19" s="41" t="s">
        <v>2803</v>
      </c>
      <c r="H19" s="42" t="s">
        <v>2715</v>
      </c>
      <c r="I19" s="42" t="s">
        <v>2715</v>
      </c>
      <c r="J19" s="43" t="s">
        <v>2715</v>
      </c>
      <c r="K19" s="54" t="s">
        <v>2737</v>
      </c>
      <c r="L19" s="42" t="s">
        <v>2717</v>
      </c>
      <c r="M19" s="42" t="s">
        <v>2715</v>
      </c>
      <c r="N19" s="42" t="s">
        <v>2715</v>
      </c>
      <c r="O19" s="43" t="s">
        <v>2715</v>
      </c>
      <c r="P19" s="38" t="s">
        <v>91</v>
      </c>
      <c r="Q19" s="38" t="s">
        <v>83</v>
      </c>
      <c r="R19" s="38" t="s">
        <v>104</v>
      </c>
      <c r="S19" s="38" t="s">
        <v>105</v>
      </c>
      <c r="T19" s="38" t="s">
        <v>83</v>
      </c>
      <c r="U19" s="63" t="s">
        <v>2804</v>
      </c>
      <c r="V19" s="47" t="s">
        <v>2719</v>
      </c>
      <c r="W19" s="62" t="s">
        <v>2805</v>
      </c>
      <c r="X19" s="62" t="s">
        <v>2715</v>
      </c>
      <c r="Y19" s="62" t="s">
        <v>2806</v>
      </c>
      <c r="Z19" s="62" t="s">
        <v>108</v>
      </c>
      <c r="AA19" s="62" t="s">
        <v>74</v>
      </c>
      <c r="AB19" s="47" t="s">
        <v>2729</v>
      </c>
      <c r="AC19" s="47" t="s">
        <v>2730</v>
      </c>
      <c r="AD19" s="47" t="s">
        <v>2731</v>
      </c>
      <c r="AE19" s="47" t="s">
        <v>2750</v>
      </c>
      <c r="AF19" s="47" t="str">
        <f>IF(OR($AS19="",$AS19=$E19),$T19,IF($AS19=$F19,SUBSTITUTE(SUBSTITUTE($AS19,"GPIO3_","GPIO_"),".0",""),IF($AS19=$G19,$P19,IF($AS19=$H19,$Q19,IF($AS19=$I19,$R19,IF($AS19=$J19,$S19,"INVALID"))))))</f>
        <v>SOC</v>
      </c>
      <c r="AG19" s="82"/>
      <c r="AH19" s="38" t="str">
        <f t="shared" si="0"/>
        <v>NORMAL</v>
      </c>
      <c r="AI19" s="38" t="str">
        <f t="shared" si="1"/>
        <v>TRISTATE</v>
      </c>
      <c r="AJ19" s="38" t="str">
        <f t="shared" si="2"/>
        <v>ENABLE</v>
      </c>
      <c r="AK19" s="87" t="str">
        <f>IF($AS19&lt;&gt;$F19,"N/A",IF($AU19="Drive 1","1",IF($AU19="Drive 0","0","")))</f>
        <v>N/A</v>
      </c>
      <c r="AL19" s="86" t="b">
        <v>1</v>
      </c>
      <c r="AM19" s="86" t="b">
        <v>1</v>
      </c>
      <c r="AN19" s="86" t="b">
        <v>1</v>
      </c>
      <c r="AO19" s="86" t="b">
        <v>1</v>
      </c>
      <c r="AP19" s="86" t="b">
        <v>1</v>
      </c>
      <c r="AQ19" s="86" t="b">
        <v>1</v>
      </c>
      <c r="AR19" s="63" t="str">
        <f t="shared" si="3"/>
        <v>VALID</v>
      </c>
      <c r="AS19" s="102" t="s">
        <v>2803</v>
      </c>
      <c r="AT19" s="103" t="s">
        <v>2724</v>
      </c>
      <c r="AU19" s="104"/>
      <c r="AV19" s="104" t="s">
        <v>89</v>
      </c>
      <c r="AW19" s="105"/>
      <c r="AX19" s="105"/>
      <c r="AY19" s="118" t="s">
        <v>85</v>
      </c>
      <c r="AZ19" s="104" t="s">
        <v>85</v>
      </c>
      <c r="BA19" s="105"/>
      <c r="BB19" s="104"/>
      <c r="BC19" s="104"/>
      <c r="BD19" s="115"/>
      <c r="BE19" s="116"/>
      <c r="BF19" s="117" t="s">
        <v>2800</v>
      </c>
      <c r="BG19" s="231" t="s">
        <v>2807</v>
      </c>
      <c r="BH19" s="10" t="s">
        <v>2801</v>
      </c>
      <c r="BI19" s="10" t="s">
        <v>2808</v>
      </c>
      <c r="BJ19" s="149"/>
    </row>
    <row r="20" ht="12.95" customHeight="1" spans="1:62">
      <c r="A20" s="322"/>
      <c r="B20" s="322"/>
      <c r="C20" s="323" t="s">
        <v>110</v>
      </c>
      <c r="D20" s="323" t="s">
        <v>2809</v>
      </c>
      <c r="E20" s="39" t="s">
        <v>111</v>
      </c>
      <c r="F20" s="40" t="s">
        <v>2810</v>
      </c>
      <c r="G20" s="41" t="s">
        <v>2715</v>
      </c>
      <c r="H20" s="42" t="s">
        <v>2715</v>
      </c>
      <c r="I20" s="42" t="s">
        <v>2715</v>
      </c>
      <c r="J20" s="43" t="s">
        <v>2715</v>
      </c>
      <c r="K20" s="54" t="s">
        <v>2737</v>
      </c>
      <c r="L20" s="42" t="s">
        <v>2715</v>
      </c>
      <c r="M20" s="42" t="s">
        <v>2715</v>
      </c>
      <c r="N20" s="42" t="s">
        <v>2715</v>
      </c>
      <c r="O20" s="43" t="s">
        <v>2715</v>
      </c>
      <c r="P20" s="38" t="s">
        <v>94</v>
      </c>
      <c r="Q20" s="38" t="s">
        <v>83</v>
      </c>
      <c r="R20" s="38" t="s">
        <v>104</v>
      </c>
      <c r="S20" s="38" t="s">
        <v>105</v>
      </c>
      <c r="T20" s="38" t="s">
        <v>94</v>
      </c>
      <c r="U20" s="63" t="s">
        <v>2811</v>
      </c>
      <c r="V20" s="47" t="s">
        <v>2719</v>
      </c>
      <c r="W20" s="62" t="s">
        <v>2715</v>
      </c>
      <c r="X20" s="62" t="s">
        <v>2715</v>
      </c>
      <c r="Y20" s="62" t="s">
        <v>2812</v>
      </c>
      <c r="Z20" s="62" t="s">
        <v>110</v>
      </c>
      <c r="AA20" s="62" t="s">
        <v>74</v>
      </c>
      <c r="AB20" s="47" t="s">
        <v>2777</v>
      </c>
      <c r="AC20" s="47" t="s">
        <v>2778</v>
      </c>
      <c r="AD20" s="47" t="s">
        <v>2731</v>
      </c>
      <c r="AE20" s="47" t="s">
        <v>2723</v>
      </c>
      <c r="AF20" s="47" t="str">
        <f>IF(OR($AS20="",$AS20=$E20),$T20,IF($AS20=$F20,SUBSTITUTE(SUBSTITUTE($AS20,"GPIO3_","GPIO_"),".0",""),IF($AS20=$G20,$P20,IF($AS20=$H20,$Q20,IF($AS20=$I20,$R20,IF($AS20=$J20,$S20,"INVALID"))))))</f>
        <v>RSVD0</v>
      </c>
      <c r="AG20" s="82"/>
      <c r="AH20" s="38" t="str">
        <f t="shared" si="0"/>
        <v>PULL_DOWN</v>
      </c>
      <c r="AI20" s="38" t="str">
        <f t="shared" si="1"/>
        <v>TRISTATE</v>
      </c>
      <c r="AJ20" s="38" t="str">
        <f t="shared" si="2"/>
        <v>DISABLE</v>
      </c>
      <c r="AK20" s="87" t="str">
        <f>IF($AS20&lt;&gt;$F20,"N/A",IF($AU20="Drive 1","1",IF($AU20="Drive 0","0","")))</f>
        <v>N/A</v>
      </c>
      <c r="AL20" s="86" t="b">
        <v>1</v>
      </c>
      <c r="AM20" s="86" t="b">
        <v>1</v>
      </c>
      <c r="AN20" s="86" t="b">
        <v>1</v>
      </c>
      <c r="AO20" s="86" t="b">
        <v>1</v>
      </c>
      <c r="AP20" s="86" t="b">
        <v>1</v>
      </c>
      <c r="AQ20" s="86" t="b">
        <v>1</v>
      </c>
      <c r="AR20" s="63" t="str">
        <f t="shared" si="3"/>
        <v>VALID</v>
      </c>
      <c r="AS20" s="102" t="s">
        <v>111</v>
      </c>
      <c r="AT20" s="103" t="s">
        <v>79</v>
      </c>
      <c r="AU20" s="104"/>
      <c r="AV20" s="105"/>
      <c r="AW20" s="105"/>
      <c r="AX20" s="105"/>
      <c r="AY20" s="118" t="s">
        <v>85</v>
      </c>
      <c r="AZ20" s="104" t="s">
        <v>85</v>
      </c>
      <c r="BA20" s="105"/>
      <c r="BB20" s="104"/>
      <c r="BC20" s="104"/>
      <c r="BD20" s="115"/>
      <c r="BE20" s="116"/>
      <c r="BF20" s="117" t="s">
        <v>2813</v>
      </c>
      <c r="BG20" s="333" t="s">
        <v>3</v>
      </c>
      <c r="BH20" s="10" t="s">
        <v>2809</v>
      </c>
      <c r="BI20" s="10" t="s">
        <v>2814</v>
      </c>
      <c r="BJ20" s="149"/>
    </row>
    <row r="21" ht="12.95" customHeight="1" spans="1:62">
      <c r="A21" s="322"/>
      <c r="B21" s="322"/>
      <c r="C21" s="323" t="s">
        <v>112</v>
      </c>
      <c r="D21" s="323" t="s">
        <v>2815</v>
      </c>
      <c r="E21" s="39" t="s">
        <v>113</v>
      </c>
      <c r="F21" s="40" t="s">
        <v>2715</v>
      </c>
      <c r="G21" s="41" t="s">
        <v>112</v>
      </c>
      <c r="H21" s="42" t="s">
        <v>2715</v>
      </c>
      <c r="I21" s="42" t="s">
        <v>2715</v>
      </c>
      <c r="J21" s="43" t="s">
        <v>2715</v>
      </c>
      <c r="K21" s="54" t="s">
        <v>2715</v>
      </c>
      <c r="L21" s="42" t="s">
        <v>2717</v>
      </c>
      <c r="M21" s="42" t="s">
        <v>2715</v>
      </c>
      <c r="N21" s="42" t="s">
        <v>2715</v>
      </c>
      <c r="O21" s="43" t="s">
        <v>2715</v>
      </c>
      <c r="P21" s="55"/>
      <c r="Q21" s="55"/>
      <c r="R21" s="55"/>
      <c r="S21" s="55"/>
      <c r="T21" s="55"/>
      <c r="U21" s="63" t="s">
        <v>2816</v>
      </c>
      <c r="V21" s="47" t="s">
        <v>2719</v>
      </c>
      <c r="W21" s="62" t="s">
        <v>2715</v>
      </c>
      <c r="X21" s="62" t="s">
        <v>2715</v>
      </c>
      <c r="Y21" s="62" t="s">
        <v>2715</v>
      </c>
      <c r="Z21" s="62" t="s">
        <v>2715</v>
      </c>
      <c r="AA21" s="62" t="s">
        <v>2715</v>
      </c>
      <c r="AB21" s="47" t="s">
        <v>2729</v>
      </c>
      <c r="AC21" s="47" t="s">
        <v>2730</v>
      </c>
      <c r="AD21" s="47" t="s">
        <v>2731</v>
      </c>
      <c r="AE21" s="47" t="s">
        <v>2723</v>
      </c>
      <c r="AF21" s="82"/>
      <c r="AG21" s="82"/>
      <c r="AH21" s="38" t="str">
        <f t="shared" si="0"/>
        <v>NORMAL</v>
      </c>
      <c r="AI21" s="38" t="str">
        <f t="shared" si="1"/>
        <v>TRISTATE</v>
      </c>
      <c r="AJ21" s="38" t="str">
        <f t="shared" si="2"/>
        <v>ENABLE</v>
      </c>
      <c r="AK21" s="82"/>
      <c r="AL21" s="86" t="b">
        <v>1</v>
      </c>
      <c r="AM21" s="86" t="b">
        <v>1</v>
      </c>
      <c r="AN21" s="86" t="b">
        <v>1</v>
      </c>
      <c r="AO21" s="86" t="b">
        <v>1</v>
      </c>
      <c r="AP21" s="86" t="b">
        <v>1</v>
      </c>
      <c r="AQ21" s="86" t="b">
        <v>1</v>
      </c>
      <c r="AR21" s="63" t="str">
        <f t="shared" si="3"/>
        <v>VALID</v>
      </c>
      <c r="AS21" s="102" t="s">
        <v>112</v>
      </c>
      <c r="AT21" s="103" t="s">
        <v>2724</v>
      </c>
      <c r="AU21" s="104"/>
      <c r="AV21" s="105"/>
      <c r="AW21" s="105"/>
      <c r="AX21" s="105"/>
      <c r="AY21" s="118" t="s">
        <v>85</v>
      </c>
      <c r="AZ21" s="104" t="s">
        <v>85</v>
      </c>
      <c r="BA21" s="105"/>
      <c r="BB21" s="104"/>
      <c r="BC21" s="104"/>
      <c r="BD21" s="115"/>
      <c r="BE21" s="116"/>
      <c r="BF21" s="117" t="s">
        <v>2817</v>
      </c>
      <c r="BG21" s="231" t="s">
        <v>112</v>
      </c>
      <c r="BH21" s="10" t="s">
        <v>2815</v>
      </c>
      <c r="BI21" s="10" t="s">
        <v>2818</v>
      </c>
      <c r="BJ21" s="149"/>
    </row>
    <row r="22" ht="12.95" customHeight="1" spans="1:62">
      <c r="A22" s="324" t="s">
        <v>2819</v>
      </c>
      <c r="B22" s="324" t="s">
        <v>2820</v>
      </c>
      <c r="C22" s="38" t="s">
        <v>114</v>
      </c>
      <c r="D22" s="38" t="s">
        <v>2821</v>
      </c>
      <c r="E22" s="39" t="s">
        <v>115</v>
      </c>
      <c r="F22" s="40" t="s">
        <v>2822</v>
      </c>
      <c r="G22" s="41" t="s">
        <v>2715</v>
      </c>
      <c r="H22" s="42" t="s">
        <v>2715</v>
      </c>
      <c r="I22" s="42" t="s">
        <v>2715</v>
      </c>
      <c r="J22" s="43" t="s">
        <v>2715</v>
      </c>
      <c r="K22" s="54" t="s">
        <v>2737</v>
      </c>
      <c r="L22" s="42" t="s">
        <v>2715</v>
      </c>
      <c r="M22" s="42" t="s">
        <v>2715</v>
      </c>
      <c r="N22" s="42" t="s">
        <v>2715</v>
      </c>
      <c r="O22" s="43" t="s">
        <v>2715</v>
      </c>
      <c r="P22" s="38" t="s">
        <v>94</v>
      </c>
      <c r="Q22" s="38" t="s">
        <v>83</v>
      </c>
      <c r="R22" s="38" t="s">
        <v>104</v>
      </c>
      <c r="S22" s="38" t="s">
        <v>105</v>
      </c>
      <c r="T22" s="38" t="s">
        <v>94</v>
      </c>
      <c r="U22" s="63" t="s">
        <v>2823</v>
      </c>
      <c r="V22" s="47" t="s">
        <v>2719</v>
      </c>
      <c r="W22" s="62" t="s">
        <v>2824</v>
      </c>
      <c r="X22" s="62" t="s">
        <v>2715</v>
      </c>
      <c r="Y22" s="62" t="s">
        <v>2825</v>
      </c>
      <c r="Z22" s="62" t="s">
        <v>114</v>
      </c>
      <c r="AA22" s="62" t="s">
        <v>74</v>
      </c>
      <c r="AB22" s="47" t="s">
        <v>2729</v>
      </c>
      <c r="AC22" s="47" t="s">
        <v>2730</v>
      </c>
      <c r="AD22" s="47" t="s">
        <v>2731</v>
      </c>
      <c r="AE22" s="47" t="s">
        <v>2750</v>
      </c>
      <c r="AF22" s="47" t="str">
        <f>IF(OR($AS22="",$AS22=$E22),$T22,IF($AS22=$F22,SUBSTITUTE(SUBSTITUTE($AS22,"GPIO3_","GPIO_"),".0",""),IF($AS22=$G22,$P22,IF($AS22=$H22,$Q22,IF($AS22=$I22,$R22,IF($AS22=$J22,$S22,"INVALID"))))))</f>
        <v>GPIO_PEE4</v>
      </c>
      <c r="AG22" s="82"/>
      <c r="AH22" s="38" t="str">
        <f t="shared" si="0"/>
        <v>PULL_UP</v>
      </c>
      <c r="AI22" s="38" t="str">
        <f t="shared" si="1"/>
        <v>TRISTATE</v>
      </c>
      <c r="AJ22" s="38" t="str">
        <f t="shared" si="2"/>
        <v>ENABLE</v>
      </c>
      <c r="AK22" s="87" t="str">
        <f>IF($AS22&lt;&gt;$F22,"N/A",IF($AU22="Drive 1","1",IF($AU22="Drive 0","0","")))</f>
        <v/>
      </c>
      <c r="AL22" s="86" t="b">
        <v>1</v>
      </c>
      <c r="AM22" s="86" t="b">
        <v>1</v>
      </c>
      <c r="AN22" s="86" t="b">
        <v>1</v>
      </c>
      <c r="AO22" s="86" t="b">
        <v>1</v>
      </c>
      <c r="AP22" s="86" t="b">
        <v>1</v>
      </c>
      <c r="AQ22" s="86" t="b">
        <v>1</v>
      </c>
      <c r="AR22" s="63" t="str">
        <f t="shared" si="3"/>
        <v>VALID</v>
      </c>
      <c r="AS22" s="102" t="s">
        <v>2822</v>
      </c>
      <c r="AT22" s="103" t="s">
        <v>2724</v>
      </c>
      <c r="AU22" s="104" t="s">
        <v>2826</v>
      </c>
      <c r="AV22" s="104" t="s">
        <v>89</v>
      </c>
      <c r="AW22" s="105"/>
      <c r="AX22" s="105"/>
      <c r="AY22" s="118" t="s">
        <v>85</v>
      </c>
      <c r="AZ22" s="104" t="s">
        <v>85</v>
      </c>
      <c r="BA22" s="105"/>
      <c r="BB22" s="104"/>
      <c r="BC22" s="104"/>
      <c r="BD22" s="115"/>
      <c r="BE22" s="116"/>
      <c r="BF22" s="117" t="s">
        <v>2827</v>
      </c>
      <c r="BG22" s="334" t="s">
        <v>3</v>
      </c>
      <c r="BH22" s="10" t="s">
        <v>2821</v>
      </c>
      <c r="BI22" s="10" t="s">
        <v>2828</v>
      </c>
      <c r="BJ22" s="149"/>
    </row>
    <row r="23" ht="12.95" customHeight="1" spans="1:62">
      <c r="A23" s="324" t="s">
        <v>2829</v>
      </c>
      <c r="B23" s="324" t="s">
        <v>116</v>
      </c>
      <c r="C23" s="38" t="s">
        <v>116</v>
      </c>
      <c r="D23" s="38" t="s">
        <v>2830</v>
      </c>
      <c r="E23" s="39" t="s">
        <v>118</v>
      </c>
      <c r="F23" s="40" t="s">
        <v>2831</v>
      </c>
      <c r="G23" s="41" t="s">
        <v>116</v>
      </c>
      <c r="H23" s="42" t="s">
        <v>2715</v>
      </c>
      <c r="I23" s="42" t="s">
        <v>2715</v>
      </c>
      <c r="J23" s="43" t="s">
        <v>2715</v>
      </c>
      <c r="K23" s="54" t="s">
        <v>2737</v>
      </c>
      <c r="L23" s="42" t="s">
        <v>2737</v>
      </c>
      <c r="M23" s="42" t="s">
        <v>2715</v>
      </c>
      <c r="N23" s="42" t="s">
        <v>2715</v>
      </c>
      <c r="O23" s="43" t="s">
        <v>2715</v>
      </c>
      <c r="P23" s="38" t="s">
        <v>117</v>
      </c>
      <c r="Q23" s="38" t="s">
        <v>83</v>
      </c>
      <c r="R23" s="38" t="s">
        <v>104</v>
      </c>
      <c r="S23" s="38" t="s">
        <v>105</v>
      </c>
      <c r="T23" s="38" t="s">
        <v>83</v>
      </c>
      <c r="U23" s="64" t="s">
        <v>2832</v>
      </c>
      <c r="V23" s="47" t="s">
        <v>2719</v>
      </c>
      <c r="W23" s="62" t="s">
        <v>2833</v>
      </c>
      <c r="X23" s="62" t="s">
        <v>2715</v>
      </c>
      <c r="Y23" s="62" t="s">
        <v>2834</v>
      </c>
      <c r="Z23" s="62" t="s">
        <v>116</v>
      </c>
      <c r="AA23" s="62" t="s">
        <v>74</v>
      </c>
      <c r="AB23" s="47" t="s">
        <v>2729</v>
      </c>
      <c r="AC23" s="47" t="s">
        <v>2730</v>
      </c>
      <c r="AD23" s="47" t="s">
        <v>2731</v>
      </c>
      <c r="AE23" s="47" t="s">
        <v>2723</v>
      </c>
      <c r="AF23" s="47" t="str">
        <f>IF(OR($AS23="",$AS23=$E23),$T23,IF($AS23=$F23,SUBSTITUTE(SUBSTITUTE($AS23,"GPIO3_","GPIO_"),".0",""),IF($AS23=$G23,$P23,IF($AS23=$H23,$Q23,IF($AS23=$I23,$R23,IF($AS23=$J23,$S23,"INVALID"))))))</f>
        <v>HDMI</v>
      </c>
      <c r="AG23" s="82"/>
      <c r="AH23" s="38" t="str">
        <f t="shared" si="0"/>
        <v>NORMAL</v>
      </c>
      <c r="AI23" s="38" t="str">
        <f t="shared" si="1"/>
        <v>NORMAL</v>
      </c>
      <c r="AJ23" s="38" t="str">
        <f t="shared" si="2"/>
        <v>ENABLE</v>
      </c>
      <c r="AK23" s="87" t="str">
        <f>IF($AS23&lt;&gt;$F23,"N/A",IF($AU23="Drive 1","1",IF($AU23="Drive 0","0","")))</f>
        <v>N/A</v>
      </c>
      <c r="AL23" s="86" t="b">
        <v>1</v>
      </c>
      <c r="AM23" s="86" t="b">
        <v>1</v>
      </c>
      <c r="AN23" s="86" t="b">
        <v>1</v>
      </c>
      <c r="AO23" s="86" t="b">
        <v>1</v>
      </c>
      <c r="AP23" s="86" t="b">
        <v>1</v>
      </c>
      <c r="AQ23" s="86" t="b">
        <v>1</v>
      </c>
      <c r="AR23" s="63" t="str">
        <f t="shared" si="3"/>
        <v>VALID</v>
      </c>
      <c r="AS23" s="102" t="s">
        <v>116</v>
      </c>
      <c r="AT23" s="103" t="s">
        <v>2835</v>
      </c>
      <c r="AU23" s="104"/>
      <c r="AV23" s="104" t="s">
        <v>89</v>
      </c>
      <c r="AW23" s="105"/>
      <c r="AX23" s="105"/>
      <c r="AY23" s="118" t="s">
        <v>85</v>
      </c>
      <c r="AZ23" s="104" t="s">
        <v>85</v>
      </c>
      <c r="BA23" s="105"/>
      <c r="BB23" s="104"/>
      <c r="BC23" s="104"/>
      <c r="BD23" s="115"/>
      <c r="BE23" s="116"/>
      <c r="BF23" s="117" t="s">
        <v>2836</v>
      </c>
      <c r="BG23" s="242" t="s">
        <v>2836</v>
      </c>
      <c r="BH23" s="10" t="s">
        <v>2830</v>
      </c>
      <c r="BI23" s="10" t="s">
        <v>2837</v>
      </c>
      <c r="BJ23" s="149"/>
    </row>
    <row r="24" s="3" customFormat="1" ht="18" customHeight="1" spans="1:62">
      <c r="A24" s="322"/>
      <c r="B24" s="322"/>
      <c r="C24" s="44" t="s">
        <v>119</v>
      </c>
      <c r="D24" s="45" t="s">
        <v>120</v>
      </c>
      <c r="E24" s="35"/>
      <c r="F24" s="37"/>
      <c r="G24" s="37"/>
      <c r="H24" s="37"/>
      <c r="I24" s="37"/>
      <c r="J24" s="37"/>
      <c r="K24" s="35"/>
      <c r="L24" s="35"/>
      <c r="M24" s="35"/>
      <c r="N24" s="35"/>
      <c r="O24" s="35"/>
      <c r="P24" s="35"/>
      <c r="Q24" s="35"/>
      <c r="R24" s="35"/>
      <c r="S24" s="35"/>
      <c r="T24" s="35"/>
      <c r="U24" s="35"/>
      <c r="V24" s="35"/>
      <c r="W24" s="60"/>
      <c r="X24" s="60"/>
      <c r="Y24" s="60"/>
      <c r="Z24" s="60"/>
      <c r="AA24" s="60"/>
      <c r="AB24" s="81"/>
      <c r="AC24" s="81"/>
      <c r="AD24" s="81"/>
      <c r="AE24" s="81"/>
      <c r="AF24" s="81"/>
      <c r="AG24" s="81"/>
      <c r="AH24" s="81"/>
      <c r="AI24" s="81"/>
      <c r="AJ24" s="81"/>
      <c r="AK24" s="81"/>
      <c r="AL24" s="81"/>
      <c r="AM24" s="81"/>
      <c r="AN24" s="81"/>
      <c r="AO24" s="81"/>
      <c r="AP24" s="81"/>
      <c r="AQ24" s="81"/>
      <c r="AR24" s="81"/>
      <c r="AS24" s="100"/>
      <c r="AT24" s="100"/>
      <c r="AU24" s="101"/>
      <c r="AV24" s="101"/>
      <c r="AW24" s="101"/>
      <c r="AX24" s="101"/>
      <c r="AY24" s="101"/>
      <c r="AZ24" s="101"/>
      <c r="BA24" s="101"/>
      <c r="BB24" s="101"/>
      <c r="BC24" s="101"/>
      <c r="BD24" s="101"/>
      <c r="BE24" s="400" t="s">
        <v>76</v>
      </c>
      <c r="BF24" s="114"/>
      <c r="BG24" s="143" t="s">
        <v>119</v>
      </c>
      <c r="BH24" s="142" t="s">
        <v>120</v>
      </c>
      <c r="BI24" s="152"/>
      <c r="BJ24" s="153"/>
    </row>
    <row r="25" ht="12.95" customHeight="1" spans="1:62">
      <c r="A25" s="324" t="s">
        <v>2838</v>
      </c>
      <c r="B25" s="324" t="s">
        <v>2839</v>
      </c>
      <c r="C25" s="38" t="s">
        <v>121</v>
      </c>
      <c r="D25" s="38" t="s">
        <v>2840</v>
      </c>
      <c r="E25" s="39" t="s">
        <v>123</v>
      </c>
      <c r="F25" s="40" t="s">
        <v>2841</v>
      </c>
      <c r="G25" s="41" t="s">
        <v>121</v>
      </c>
      <c r="H25" s="42" t="s">
        <v>2715</v>
      </c>
      <c r="I25" s="42" t="s">
        <v>2715</v>
      </c>
      <c r="J25" s="43" t="s">
        <v>2715</v>
      </c>
      <c r="K25" s="54" t="s">
        <v>2737</v>
      </c>
      <c r="L25" s="42" t="s">
        <v>2737</v>
      </c>
      <c r="M25" s="42" t="s">
        <v>2715</v>
      </c>
      <c r="N25" s="42" t="s">
        <v>2715</v>
      </c>
      <c r="O25" s="43" t="s">
        <v>2715</v>
      </c>
      <c r="P25" s="38" t="s">
        <v>122</v>
      </c>
      <c r="Q25" s="38" t="s">
        <v>83</v>
      </c>
      <c r="R25" s="38" t="s">
        <v>104</v>
      </c>
      <c r="S25" s="38" t="s">
        <v>105</v>
      </c>
      <c r="T25" s="38" t="s">
        <v>83</v>
      </c>
      <c r="U25" s="61" t="s">
        <v>2842</v>
      </c>
      <c r="V25" s="47" t="s">
        <v>2843</v>
      </c>
      <c r="W25" s="62" t="s">
        <v>2715</v>
      </c>
      <c r="X25" s="62" t="s">
        <v>2715</v>
      </c>
      <c r="Y25" s="62" t="s">
        <v>2844</v>
      </c>
      <c r="Z25" s="62" t="s">
        <v>121</v>
      </c>
      <c r="AA25" s="62" t="s">
        <v>119</v>
      </c>
      <c r="AB25" s="47" t="s">
        <v>2729</v>
      </c>
      <c r="AC25" s="47" t="s">
        <v>2730</v>
      </c>
      <c r="AD25" s="47" t="s">
        <v>2731</v>
      </c>
      <c r="AE25" s="47" t="s">
        <v>2750</v>
      </c>
      <c r="AF25" s="47" t="str">
        <f t="shared" ref="AF25:AF35" si="4">IF(OR($AS25="",$AS25=$E25),$T25,IF($AS25=$F25,SUBSTITUTE(SUBSTITUTE($AS25,"GPIO3_","GPIO_"),".0",""),IF($AS25=$G25,$P25,IF($AS25=$H25,$Q25,IF($AS25=$I25,$R25,IF($AS25=$J25,$S25,"INVALID"))))))</f>
        <v>GPIO_PCC0</v>
      </c>
      <c r="AG25" s="82"/>
      <c r="AH25" s="38" t="str">
        <f t="shared" ref="AH25:AH35" si="5">IF(AND(OR($AU25="Int PU",$AU25="Int PD"),OR(AND($BB25&lt;&gt;"",$BB25&lt;&gt;"0"),AND($BC25&lt;&gt;"",$BC25&lt;&gt;"0"))),"INVALID",IF(OR($AS25=$E25,$AU25="Int PD"),"PULL_DOWN",IF(OR($AU25="Int PU",AND($AG25="YES",OR($BB25="",$BB25="0"),OR($BC25="",$BC25="0"),OR($AT25="Input",$AT25="Bidirectional"))),"PULL_UP","NORMAL")))</f>
        <v>NORMAL</v>
      </c>
      <c r="AI25" s="38" t="str">
        <f t="shared" si="1"/>
        <v>NORMAL</v>
      </c>
      <c r="AJ25" s="38" t="str">
        <f t="shared" si="2"/>
        <v>DISABLE</v>
      </c>
      <c r="AK25" s="87" t="str">
        <f t="shared" ref="AK25:AK35" si="6">IF($AS25&lt;&gt;$F25,"N/A",IF($AU25="Drive 1","1",IF($AU25="Drive 0","0","")))</f>
        <v>0</v>
      </c>
      <c r="AL25" s="86" t="b">
        <v>1</v>
      </c>
      <c r="AM25" s="86" t="b">
        <v>1</v>
      </c>
      <c r="AN25" s="86" t="b">
        <v>1</v>
      </c>
      <c r="AO25" s="86" t="b">
        <v>1</v>
      </c>
      <c r="AP25" s="86" t="b">
        <v>1</v>
      </c>
      <c r="AQ25" s="86" t="b">
        <v>1</v>
      </c>
      <c r="AR25" s="63" t="str">
        <f t="shared" ref="AR25:AR35" si="7">IF(AND($AL25:$AQ25),"VALID","INVALID")</f>
        <v>VALID</v>
      </c>
      <c r="AS25" s="102" t="s">
        <v>2841</v>
      </c>
      <c r="AT25" s="103" t="s">
        <v>2732</v>
      </c>
      <c r="AU25" s="104" t="s">
        <v>2845</v>
      </c>
      <c r="AV25" s="105"/>
      <c r="AW25" s="105"/>
      <c r="AX25" s="104" t="s">
        <v>124</v>
      </c>
      <c r="AY25" s="118" t="s">
        <v>85</v>
      </c>
      <c r="AZ25" s="104" t="s">
        <v>85</v>
      </c>
      <c r="BA25" s="105"/>
      <c r="BB25" s="104"/>
      <c r="BC25" s="104"/>
      <c r="BD25" s="115"/>
      <c r="BE25" s="116"/>
      <c r="BF25" s="117" t="s">
        <v>2846</v>
      </c>
      <c r="BG25" s="334" t="s">
        <v>2847</v>
      </c>
      <c r="BH25" s="10" t="s">
        <v>2840</v>
      </c>
      <c r="BI25" s="10" t="s">
        <v>2848</v>
      </c>
      <c r="BJ25" s="149"/>
    </row>
    <row r="26" ht="12.95" customHeight="1" spans="1:62">
      <c r="A26" s="324" t="s">
        <v>2849</v>
      </c>
      <c r="B26" s="324" t="s">
        <v>125</v>
      </c>
      <c r="C26" s="38" t="s">
        <v>125</v>
      </c>
      <c r="D26" s="38" t="s">
        <v>2850</v>
      </c>
      <c r="E26" s="39" t="s">
        <v>126</v>
      </c>
      <c r="F26" s="40" t="s">
        <v>2851</v>
      </c>
      <c r="G26" s="41" t="s">
        <v>2852</v>
      </c>
      <c r="H26" s="42" t="s">
        <v>2715</v>
      </c>
      <c r="I26" s="42" t="s">
        <v>2715</v>
      </c>
      <c r="J26" s="43" t="s">
        <v>2715</v>
      </c>
      <c r="K26" s="54" t="s">
        <v>2737</v>
      </c>
      <c r="L26" s="42" t="s">
        <v>2737</v>
      </c>
      <c r="M26" s="42" t="s">
        <v>2715</v>
      </c>
      <c r="N26" s="42" t="s">
        <v>2715</v>
      </c>
      <c r="O26" s="43" t="s">
        <v>2715</v>
      </c>
      <c r="P26" s="38" t="s">
        <v>122</v>
      </c>
      <c r="Q26" s="38" t="s">
        <v>83</v>
      </c>
      <c r="R26" s="38" t="s">
        <v>104</v>
      </c>
      <c r="S26" s="38" t="s">
        <v>105</v>
      </c>
      <c r="T26" s="38" t="s">
        <v>83</v>
      </c>
      <c r="U26" s="63" t="s">
        <v>2853</v>
      </c>
      <c r="V26" s="47" t="s">
        <v>2843</v>
      </c>
      <c r="W26" s="62" t="s">
        <v>2715</v>
      </c>
      <c r="X26" s="62" t="s">
        <v>2715</v>
      </c>
      <c r="Y26" s="62" t="s">
        <v>2854</v>
      </c>
      <c r="Z26" s="62" t="s">
        <v>125</v>
      </c>
      <c r="AA26" s="62" t="s">
        <v>119</v>
      </c>
      <c r="AB26" s="47" t="s">
        <v>2729</v>
      </c>
      <c r="AC26" s="47" t="s">
        <v>2730</v>
      </c>
      <c r="AD26" s="47" t="s">
        <v>2731</v>
      </c>
      <c r="AE26" s="47" t="s">
        <v>2750</v>
      </c>
      <c r="AF26" s="47" t="str">
        <f t="shared" si="4"/>
        <v>GPIO_PCC1</v>
      </c>
      <c r="AG26" s="82"/>
      <c r="AH26" s="38" t="str">
        <f t="shared" si="5"/>
        <v>NORMAL</v>
      </c>
      <c r="AI26" s="38" t="str">
        <f t="shared" si="1"/>
        <v>NORMAL</v>
      </c>
      <c r="AJ26" s="38" t="str">
        <f t="shared" si="2"/>
        <v>DISABLE</v>
      </c>
      <c r="AK26" s="87" t="str">
        <f t="shared" si="6"/>
        <v>0</v>
      </c>
      <c r="AL26" s="86" t="b">
        <v>1</v>
      </c>
      <c r="AM26" s="86" t="b">
        <v>1</v>
      </c>
      <c r="AN26" s="86" t="b">
        <v>1</v>
      </c>
      <c r="AO26" s="86" t="b">
        <v>1</v>
      </c>
      <c r="AP26" s="86" t="b">
        <v>1</v>
      </c>
      <c r="AQ26" s="86" t="b">
        <v>1</v>
      </c>
      <c r="AR26" s="63" t="str">
        <f t="shared" si="7"/>
        <v>VALID</v>
      </c>
      <c r="AS26" s="102" t="s">
        <v>2851</v>
      </c>
      <c r="AT26" s="103" t="s">
        <v>2732</v>
      </c>
      <c r="AU26" s="104" t="s">
        <v>2845</v>
      </c>
      <c r="AV26" s="105"/>
      <c r="AW26" s="105"/>
      <c r="AX26" s="104" t="s">
        <v>124</v>
      </c>
      <c r="AY26" s="118" t="s">
        <v>85</v>
      </c>
      <c r="AZ26" s="104" t="s">
        <v>85</v>
      </c>
      <c r="BA26" s="105"/>
      <c r="BB26" s="104"/>
      <c r="BC26" s="104"/>
      <c r="BD26" s="115"/>
      <c r="BE26" s="116"/>
      <c r="BF26" s="117" t="s">
        <v>2855</v>
      </c>
      <c r="BG26" s="334" t="s">
        <v>2856</v>
      </c>
      <c r="BH26" s="10" t="s">
        <v>2850</v>
      </c>
      <c r="BI26" s="10" t="s">
        <v>2857</v>
      </c>
      <c r="BJ26" s="149"/>
    </row>
    <row r="27" ht="12.95" customHeight="1" spans="1:62">
      <c r="A27" s="324" t="s">
        <v>2858</v>
      </c>
      <c r="B27" s="324" t="s">
        <v>127</v>
      </c>
      <c r="C27" s="38" t="s">
        <v>127</v>
      </c>
      <c r="D27" s="38" t="s">
        <v>2859</v>
      </c>
      <c r="E27" s="39" t="s">
        <v>128</v>
      </c>
      <c r="F27" s="40" t="s">
        <v>2860</v>
      </c>
      <c r="G27" s="41" t="s">
        <v>2861</v>
      </c>
      <c r="H27" s="42" t="s">
        <v>2715</v>
      </c>
      <c r="I27" s="42" t="s">
        <v>2715</v>
      </c>
      <c r="J27" s="43" t="s">
        <v>2715</v>
      </c>
      <c r="K27" s="54" t="s">
        <v>2737</v>
      </c>
      <c r="L27" s="42" t="s">
        <v>2737</v>
      </c>
      <c r="M27" s="42" t="s">
        <v>2715</v>
      </c>
      <c r="N27" s="42" t="s">
        <v>2715</v>
      </c>
      <c r="O27" s="43" t="s">
        <v>2715</v>
      </c>
      <c r="P27" s="38" t="s">
        <v>122</v>
      </c>
      <c r="Q27" s="38" t="s">
        <v>83</v>
      </c>
      <c r="R27" s="38" t="s">
        <v>104</v>
      </c>
      <c r="S27" s="38" t="s">
        <v>105</v>
      </c>
      <c r="T27" s="38" t="s">
        <v>83</v>
      </c>
      <c r="U27" s="63" t="s">
        <v>2862</v>
      </c>
      <c r="V27" s="47" t="s">
        <v>2843</v>
      </c>
      <c r="W27" s="62" t="s">
        <v>2715</v>
      </c>
      <c r="X27" s="62" t="s">
        <v>2715</v>
      </c>
      <c r="Y27" s="62" t="s">
        <v>2863</v>
      </c>
      <c r="Z27" s="62" t="s">
        <v>127</v>
      </c>
      <c r="AA27" s="62" t="s">
        <v>119</v>
      </c>
      <c r="AB27" s="47" t="s">
        <v>2729</v>
      </c>
      <c r="AC27" s="47" t="s">
        <v>2730</v>
      </c>
      <c r="AD27" s="47" t="s">
        <v>2731</v>
      </c>
      <c r="AE27" s="47" t="s">
        <v>2750</v>
      </c>
      <c r="AF27" s="47" t="str">
        <f t="shared" si="4"/>
        <v>GPIO_PCC2</v>
      </c>
      <c r="AG27" s="82"/>
      <c r="AH27" s="38" t="str">
        <f t="shared" si="5"/>
        <v>NORMAL</v>
      </c>
      <c r="AI27" s="38" t="str">
        <f t="shared" si="1"/>
        <v>NORMAL</v>
      </c>
      <c r="AJ27" s="38" t="str">
        <f t="shared" si="2"/>
        <v>DISABLE</v>
      </c>
      <c r="AK27" s="87" t="str">
        <f t="shared" si="6"/>
        <v>0</v>
      </c>
      <c r="AL27" s="86" t="b">
        <v>1</v>
      </c>
      <c r="AM27" s="86" t="b">
        <v>1</v>
      </c>
      <c r="AN27" s="86" t="b">
        <v>1</v>
      </c>
      <c r="AO27" s="86" t="b">
        <v>1</v>
      </c>
      <c r="AP27" s="86" t="b">
        <v>1</v>
      </c>
      <c r="AQ27" s="86" t="b">
        <v>1</v>
      </c>
      <c r="AR27" s="63" t="str">
        <f t="shared" si="7"/>
        <v>VALID</v>
      </c>
      <c r="AS27" s="102" t="s">
        <v>2860</v>
      </c>
      <c r="AT27" s="103" t="s">
        <v>2732</v>
      </c>
      <c r="AU27" s="104" t="s">
        <v>2845</v>
      </c>
      <c r="AV27" s="105"/>
      <c r="AW27" s="105"/>
      <c r="AX27" s="104" t="s">
        <v>124</v>
      </c>
      <c r="AY27" s="118" t="s">
        <v>85</v>
      </c>
      <c r="AZ27" s="104" t="s">
        <v>85</v>
      </c>
      <c r="BA27" s="105"/>
      <c r="BB27" s="104"/>
      <c r="BC27" s="104"/>
      <c r="BD27" s="115"/>
      <c r="BE27" s="116"/>
      <c r="BF27" s="117" t="s">
        <v>2864</v>
      </c>
      <c r="BG27" s="334" t="s">
        <v>2865</v>
      </c>
      <c r="BH27" s="10" t="s">
        <v>2859</v>
      </c>
      <c r="BI27" s="10" t="s">
        <v>2866</v>
      </c>
      <c r="BJ27" s="149"/>
    </row>
    <row r="28" ht="12.95" customHeight="1" spans="1:62">
      <c r="A28" s="324" t="s">
        <v>2867</v>
      </c>
      <c r="B28" s="324" t="s">
        <v>2868</v>
      </c>
      <c r="C28" s="38" t="s">
        <v>129</v>
      </c>
      <c r="D28" s="38" t="s">
        <v>2869</v>
      </c>
      <c r="E28" s="39" t="s">
        <v>130</v>
      </c>
      <c r="F28" s="40" t="s">
        <v>2870</v>
      </c>
      <c r="G28" s="41" t="s">
        <v>129</v>
      </c>
      <c r="H28" s="42" t="s">
        <v>2715</v>
      </c>
      <c r="I28" s="42" t="s">
        <v>2715</v>
      </c>
      <c r="J28" s="43" t="s">
        <v>2715</v>
      </c>
      <c r="K28" s="54" t="s">
        <v>2737</v>
      </c>
      <c r="L28" s="42" t="s">
        <v>2737</v>
      </c>
      <c r="M28" s="42" t="s">
        <v>2715</v>
      </c>
      <c r="N28" s="42" t="s">
        <v>2715</v>
      </c>
      <c r="O28" s="43" t="s">
        <v>2715</v>
      </c>
      <c r="P28" s="38" t="s">
        <v>122</v>
      </c>
      <c r="Q28" s="38" t="s">
        <v>83</v>
      </c>
      <c r="R28" s="38" t="s">
        <v>104</v>
      </c>
      <c r="S28" s="38" t="s">
        <v>105</v>
      </c>
      <c r="T28" s="38" t="s">
        <v>83</v>
      </c>
      <c r="U28" s="63" t="s">
        <v>2871</v>
      </c>
      <c r="V28" s="47" t="s">
        <v>2843</v>
      </c>
      <c r="W28" s="62" t="s">
        <v>2872</v>
      </c>
      <c r="X28" s="62" t="s">
        <v>2715</v>
      </c>
      <c r="Y28" s="62" t="s">
        <v>2873</v>
      </c>
      <c r="Z28" s="62" t="s">
        <v>129</v>
      </c>
      <c r="AA28" s="62" t="s">
        <v>119</v>
      </c>
      <c r="AB28" s="47" t="s">
        <v>2729</v>
      </c>
      <c r="AC28" s="47" t="s">
        <v>2730</v>
      </c>
      <c r="AD28" s="47" t="s">
        <v>2731</v>
      </c>
      <c r="AE28" s="47" t="s">
        <v>2723</v>
      </c>
      <c r="AF28" s="47" t="str">
        <f t="shared" si="4"/>
        <v>GPIO_PCC3</v>
      </c>
      <c r="AG28" s="82"/>
      <c r="AH28" s="38" t="str">
        <f t="shared" si="5"/>
        <v>NORMAL</v>
      </c>
      <c r="AI28" s="38" t="str">
        <f t="shared" si="1"/>
        <v>NORMAL</v>
      </c>
      <c r="AJ28" s="38" t="str">
        <f t="shared" si="2"/>
        <v>DISABLE</v>
      </c>
      <c r="AK28" s="87" t="str">
        <f t="shared" si="6"/>
        <v>0</v>
      </c>
      <c r="AL28" s="86" t="b">
        <v>1</v>
      </c>
      <c r="AM28" s="86" t="b">
        <v>1</v>
      </c>
      <c r="AN28" s="86" t="b">
        <v>1</v>
      </c>
      <c r="AO28" s="86" t="b">
        <v>1</v>
      </c>
      <c r="AP28" s="86" t="b">
        <v>1</v>
      </c>
      <c r="AQ28" s="86" t="b">
        <v>1</v>
      </c>
      <c r="AR28" s="63" t="str">
        <f t="shared" si="7"/>
        <v>VALID</v>
      </c>
      <c r="AS28" s="102" t="s">
        <v>2870</v>
      </c>
      <c r="AT28" s="103" t="s">
        <v>2732</v>
      </c>
      <c r="AU28" s="104" t="s">
        <v>2845</v>
      </c>
      <c r="AV28" s="104" t="s">
        <v>89</v>
      </c>
      <c r="AW28" s="105"/>
      <c r="AX28" s="104" t="s">
        <v>124</v>
      </c>
      <c r="AY28" s="118" t="s">
        <v>85</v>
      </c>
      <c r="AZ28" s="104" t="s">
        <v>85</v>
      </c>
      <c r="BA28" s="105"/>
      <c r="BB28" s="104"/>
      <c r="BC28" s="104"/>
      <c r="BD28" s="115"/>
      <c r="BE28" s="116"/>
      <c r="BF28" s="117" t="s">
        <v>2874</v>
      </c>
      <c r="BG28" s="334" t="s">
        <v>2875</v>
      </c>
      <c r="BH28" s="10" t="s">
        <v>2869</v>
      </c>
      <c r="BI28" s="10" t="s">
        <v>2876</v>
      </c>
      <c r="BJ28" s="149"/>
    </row>
    <row r="29" ht="12.95" customHeight="1" spans="1:62">
      <c r="A29" s="322"/>
      <c r="B29" s="322"/>
      <c r="C29" s="323" t="s">
        <v>131</v>
      </c>
      <c r="D29" s="323" t="s">
        <v>2877</v>
      </c>
      <c r="E29" s="39" t="s">
        <v>134</v>
      </c>
      <c r="F29" s="40" t="s">
        <v>2878</v>
      </c>
      <c r="G29" s="41" t="s">
        <v>2879</v>
      </c>
      <c r="H29" s="42"/>
      <c r="I29" s="42" t="s">
        <v>2715</v>
      </c>
      <c r="J29" s="43" t="s">
        <v>2715</v>
      </c>
      <c r="K29" s="54" t="s">
        <v>2737</v>
      </c>
      <c r="L29" s="42" t="s">
        <v>81</v>
      </c>
      <c r="M29" s="42" t="s">
        <v>81</v>
      </c>
      <c r="N29" s="42" t="s">
        <v>2715</v>
      </c>
      <c r="O29" s="43" t="s">
        <v>2715</v>
      </c>
      <c r="P29" s="38" t="s">
        <v>132</v>
      </c>
      <c r="Q29" s="38" t="s">
        <v>133</v>
      </c>
      <c r="R29" s="38" t="s">
        <v>104</v>
      </c>
      <c r="S29" s="38" t="s">
        <v>105</v>
      </c>
      <c r="T29" s="38" t="s">
        <v>104</v>
      </c>
      <c r="U29" s="63" t="s">
        <v>2880</v>
      </c>
      <c r="V29" s="47" t="s">
        <v>2843</v>
      </c>
      <c r="W29" s="62" t="s">
        <v>2715</v>
      </c>
      <c r="X29" s="62" t="s">
        <v>2715</v>
      </c>
      <c r="Y29" s="62" t="s">
        <v>2881</v>
      </c>
      <c r="Z29" s="62" t="s">
        <v>131</v>
      </c>
      <c r="AA29" s="62" t="s">
        <v>119</v>
      </c>
      <c r="AB29" s="47" t="s">
        <v>2729</v>
      </c>
      <c r="AC29" s="47" t="s">
        <v>2730</v>
      </c>
      <c r="AD29" s="47" t="s">
        <v>2731</v>
      </c>
      <c r="AE29" s="47" t="s">
        <v>2723</v>
      </c>
      <c r="AF29" s="47" t="str">
        <f t="shared" si="4"/>
        <v>GP</v>
      </c>
      <c r="AG29" s="82"/>
      <c r="AH29" s="38" t="str">
        <f t="shared" si="5"/>
        <v>NORMAL</v>
      </c>
      <c r="AI29" s="38" t="str">
        <f t="shared" si="1"/>
        <v>TRISTATE</v>
      </c>
      <c r="AJ29" s="38" t="str">
        <f t="shared" si="2"/>
        <v>DISABLE</v>
      </c>
      <c r="AK29" s="87" t="str">
        <f t="shared" si="6"/>
        <v>N/A</v>
      </c>
      <c r="AL29" s="86" t="b">
        <v>1</v>
      </c>
      <c r="AM29" s="86" t="b">
        <v>1</v>
      </c>
      <c r="AN29" s="86" t="b">
        <v>1</v>
      </c>
      <c r="AO29" s="86" t="b">
        <v>1</v>
      </c>
      <c r="AP29" s="86" t="b">
        <v>1</v>
      </c>
      <c r="AQ29" s="86" t="b">
        <v>1</v>
      </c>
      <c r="AR29" s="63" t="str">
        <f t="shared" si="7"/>
        <v>VALID</v>
      </c>
      <c r="AS29" s="102" t="s">
        <v>2879</v>
      </c>
      <c r="AT29" s="103" t="s">
        <v>2732</v>
      </c>
      <c r="AU29" s="104" t="s">
        <v>2882</v>
      </c>
      <c r="AV29" s="105"/>
      <c r="AW29" s="105"/>
      <c r="AX29" s="105"/>
      <c r="AY29" s="118" t="s">
        <v>434</v>
      </c>
      <c r="AZ29" s="104" t="s">
        <v>85</v>
      </c>
      <c r="BA29" s="105"/>
      <c r="BB29" s="104"/>
      <c r="BC29" s="104"/>
      <c r="BD29" s="115"/>
      <c r="BE29" s="116"/>
      <c r="BF29" s="117" t="s">
        <v>2883</v>
      </c>
      <c r="BG29" s="231"/>
      <c r="BH29" s="10" t="s">
        <v>2877</v>
      </c>
      <c r="BI29" s="10" t="s">
        <v>2884</v>
      </c>
      <c r="BJ29" s="149"/>
    </row>
    <row r="30" ht="12.95" customHeight="1" spans="1:62">
      <c r="A30" s="324" t="s">
        <v>2885</v>
      </c>
      <c r="B30" s="324" t="s">
        <v>2886</v>
      </c>
      <c r="C30" s="38" t="s">
        <v>135</v>
      </c>
      <c r="D30" s="38" t="s">
        <v>2887</v>
      </c>
      <c r="E30" s="39" t="s">
        <v>138</v>
      </c>
      <c r="F30" s="40" t="s">
        <v>2888</v>
      </c>
      <c r="G30" s="41" t="s">
        <v>2889</v>
      </c>
      <c r="H30" s="42"/>
      <c r="I30" s="42" t="s">
        <v>2715</v>
      </c>
      <c r="J30" s="43" t="s">
        <v>2715</v>
      </c>
      <c r="K30" s="54" t="s">
        <v>2737</v>
      </c>
      <c r="L30" s="42" t="s">
        <v>81</v>
      </c>
      <c r="M30" s="42" t="s">
        <v>81</v>
      </c>
      <c r="N30" s="42" t="s">
        <v>2715</v>
      </c>
      <c r="O30" s="43" t="s">
        <v>2715</v>
      </c>
      <c r="P30" s="38" t="s">
        <v>136</v>
      </c>
      <c r="Q30" s="38" t="s">
        <v>137</v>
      </c>
      <c r="R30" s="38" t="s">
        <v>104</v>
      </c>
      <c r="S30" s="38" t="s">
        <v>105</v>
      </c>
      <c r="T30" s="38" t="s">
        <v>104</v>
      </c>
      <c r="U30" s="63" t="s">
        <v>2890</v>
      </c>
      <c r="V30" s="47" t="s">
        <v>2843</v>
      </c>
      <c r="W30" s="62" t="s">
        <v>2715</v>
      </c>
      <c r="X30" s="62" t="s">
        <v>2715</v>
      </c>
      <c r="Y30" s="62" t="s">
        <v>2891</v>
      </c>
      <c r="Z30" s="62" t="s">
        <v>135</v>
      </c>
      <c r="AA30" s="62" t="s">
        <v>119</v>
      </c>
      <c r="AB30" s="47" t="s">
        <v>2729</v>
      </c>
      <c r="AC30" s="47" t="s">
        <v>2730</v>
      </c>
      <c r="AD30" s="47" t="s">
        <v>2731</v>
      </c>
      <c r="AE30" s="47" t="s">
        <v>2750</v>
      </c>
      <c r="AF30" s="47" t="str">
        <f t="shared" si="4"/>
        <v>UARTC</v>
      </c>
      <c r="AG30" s="82"/>
      <c r="AH30" s="38" t="str">
        <f t="shared" si="5"/>
        <v>NORMAL</v>
      </c>
      <c r="AI30" s="38" t="str">
        <f t="shared" si="1"/>
        <v>NORMAL</v>
      </c>
      <c r="AJ30" s="38" t="str">
        <f t="shared" si="2"/>
        <v>DISABLE</v>
      </c>
      <c r="AK30" s="87" t="str">
        <f t="shared" si="6"/>
        <v>N/A</v>
      </c>
      <c r="AL30" s="86" t="b">
        <v>1</v>
      </c>
      <c r="AM30" s="86" t="b">
        <v>1</v>
      </c>
      <c r="AN30" s="86" t="b">
        <v>1</v>
      </c>
      <c r="AO30" s="86" t="b">
        <v>1</v>
      </c>
      <c r="AP30" s="86" t="b">
        <v>1</v>
      </c>
      <c r="AQ30" s="86" t="b">
        <v>1</v>
      </c>
      <c r="AR30" s="63" t="str">
        <f t="shared" si="7"/>
        <v>VALID</v>
      </c>
      <c r="AS30" s="102" t="s">
        <v>2889</v>
      </c>
      <c r="AT30" s="103" t="s">
        <v>2732</v>
      </c>
      <c r="AU30" s="104"/>
      <c r="AV30" s="105"/>
      <c r="AW30" s="105"/>
      <c r="AX30" s="105"/>
      <c r="AY30" s="118" t="s">
        <v>85</v>
      </c>
      <c r="AZ30" s="104" t="s">
        <v>85</v>
      </c>
      <c r="BA30" s="105"/>
      <c r="BB30" s="104"/>
      <c r="BC30" s="104"/>
      <c r="BD30" s="115"/>
      <c r="BE30" s="116"/>
      <c r="BF30" s="117" t="s">
        <v>2892</v>
      </c>
      <c r="BG30" s="231" t="s">
        <v>2893</v>
      </c>
      <c r="BH30" s="10" t="s">
        <v>2887</v>
      </c>
      <c r="BI30" s="10" t="s">
        <v>2894</v>
      </c>
      <c r="BJ30" s="149"/>
    </row>
    <row r="31" ht="12.95" customHeight="1" spans="1:62">
      <c r="A31" s="324" t="s">
        <v>2895</v>
      </c>
      <c r="B31" s="324" t="s">
        <v>2896</v>
      </c>
      <c r="C31" s="38" t="s">
        <v>139</v>
      </c>
      <c r="D31" s="38" t="s">
        <v>2897</v>
      </c>
      <c r="E31" s="39" t="s">
        <v>140</v>
      </c>
      <c r="F31" s="40" t="s">
        <v>2898</v>
      </c>
      <c r="G31" s="41" t="s">
        <v>2899</v>
      </c>
      <c r="H31" s="42"/>
      <c r="I31" s="42" t="s">
        <v>2715</v>
      </c>
      <c r="J31" s="43" t="s">
        <v>2715</v>
      </c>
      <c r="K31" s="54" t="s">
        <v>2737</v>
      </c>
      <c r="L31" s="42" t="s">
        <v>2717</v>
      </c>
      <c r="M31" s="42" t="s">
        <v>2717</v>
      </c>
      <c r="N31" s="42" t="s">
        <v>2715</v>
      </c>
      <c r="O31" s="43" t="s">
        <v>2715</v>
      </c>
      <c r="P31" s="38" t="s">
        <v>136</v>
      </c>
      <c r="Q31" s="38" t="s">
        <v>137</v>
      </c>
      <c r="R31" s="38" t="s">
        <v>104</v>
      </c>
      <c r="S31" s="38" t="s">
        <v>105</v>
      </c>
      <c r="T31" s="38" t="s">
        <v>104</v>
      </c>
      <c r="U31" s="63" t="s">
        <v>2900</v>
      </c>
      <c r="V31" s="47" t="s">
        <v>2843</v>
      </c>
      <c r="W31" s="62" t="s">
        <v>2715</v>
      </c>
      <c r="X31" s="62" t="s">
        <v>2715</v>
      </c>
      <c r="Y31" s="62" t="s">
        <v>2901</v>
      </c>
      <c r="Z31" s="62" t="s">
        <v>139</v>
      </c>
      <c r="AA31" s="62" t="s">
        <v>119</v>
      </c>
      <c r="AB31" s="47" t="s">
        <v>2729</v>
      </c>
      <c r="AC31" s="47" t="s">
        <v>2730</v>
      </c>
      <c r="AD31" s="47" t="s">
        <v>2731</v>
      </c>
      <c r="AE31" s="47" t="s">
        <v>2750</v>
      </c>
      <c r="AF31" s="47" t="str">
        <f t="shared" si="4"/>
        <v>UARTC</v>
      </c>
      <c r="AG31" s="82"/>
      <c r="AH31" s="38" t="str">
        <f t="shared" si="5"/>
        <v>NORMAL</v>
      </c>
      <c r="AI31" s="38" t="str">
        <f t="shared" si="1"/>
        <v>TRISTATE</v>
      </c>
      <c r="AJ31" s="38" t="str">
        <f t="shared" si="2"/>
        <v>ENABLE</v>
      </c>
      <c r="AK31" s="87" t="str">
        <f t="shared" si="6"/>
        <v>N/A</v>
      </c>
      <c r="AL31" s="86" t="b">
        <v>1</v>
      </c>
      <c r="AM31" s="86" t="b">
        <v>1</v>
      </c>
      <c r="AN31" s="86" t="b">
        <v>1</v>
      </c>
      <c r="AO31" s="86" t="b">
        <v>1</v>
      </c>
      <c r="AP31" s="86" t="b">
        <v>1</v>
      </c>
      <c r="AQ31" s="86" t="b">
        <v>1</v>
      </c>
      <c r="AR31" s="63" t="str">
        <f t="shared" si="7"/>
        <v>VALID</v>
      </c>
      <c r="AS31" s="102" t="s">
        <v>2899</v>
      </c>
      <c r="AT31" s="103" t="s">
        <v>2724</v>
      </c>
      <c r="AU31" s="104"/>
      <c r="AV31" s="105"/>
      <c r="AW31" s="105"/>
      <c r="AX31" s="105"/>
      <c r="AY31" s="118" t="s">
        <v>85</v>
      </c>
      <c r="AZ31" s="104" t="s">
        <v>85</v>
      </c>
      <c r="BA31" s="105"/>
      <c r="BB31" s="104"/>
      <c r="BC31" s="104"/>
      <c r="BD31" s="115"/>
      <c r="BE31" s="116"/>
      <c r="BF31" s="117" t="s">
        <v>2892</v>
      </c>
      <c r="BG31" s="231" t="s">
        <v>2893</v>
      </c>
      <c r="BH31" s="10" t="s">
        <v>2897</v>
      </c>
      <c r="BI31" s="10" t="s">
        <v>2902</v>
      </c>
      <c r="BJ31" s="149"/>
    </row>
    <row r="32" ht="12.95" customHeight="1" spans="1:62">
      <c r="A32" s="324" t="s">
        <v>2903</v>
      </c>
      <c r="B32" s="324" t="s">
        <v>2904</v>
      </c>
      <c r="C32" s="38" t="s">
        <v>141</v>
      </c>
      <c r="D32" s="38" t="s">
        <v>2905</v>
      </c>
      <c r="E32" s="39" t="s">
        <v>143</v>
      </c>
      <c r="F32" s="40" t="s">
        <v>2906</v>
      </c>
      <c r="G32" s="41" t="s">
        <v>2904</v>
      </c>
      <c r="H32" s="42" t="s">
        <v>2715</v>
      </c>
      <c r="I32" s="42" t="s">
        <v>2715</v>
      </c>
      <c r="J32" s="43" t="s">
        <v>2715</v>
      </c>
      <c r="K32" s="54" t="s">
        <v>2737</v>
      </c>
      <c r="L32" s="42" t="s">
        <v>2737</v>
      </c>
      <c r="M32" s="42" t="s">
        <v>2715</v>
      </c>
      <c r="N32" s="42" t="s">
        <v>2715</v>
      </c>
      <c r="O32" s="43" t="s">
        <v>2715</v>
      </c>
      <c r="P32" s="38" t="s">
        <v>142</v>
      </c>
      <c r="Q32" s="38" t="s">
        <v>83</v>
      </c>
      <c r="R32" s="38" t="s">
        <v>104</v>
      </c>
      <c r="S32" s="38" t="s">
        <v>105</v>
      </c>
      <c r="T32" s="38" t="s">
        <v>83</v>
      </c>
      <c r="U32" s="63" t="s">
        <v>2907</v>
      </c>
      <c r="V32" s="47" t="s">
        <v>2843</v>
      </c>
      <c r="W32" s="62" t="s">
        <v>2715</v>
      </c>
      <c r="X32" s="62" t="s">
        <v>2715</v>
      </c>
      <c r="Y32" s="62" t="s">
        <v>2908</v>
      </c>
      <c r="Z32" s="62" t="s">
        <v>141</v>
      </c>
      <c r="AA32" s="62" t="s">
        <v>119</v>
      </c>
      <c r="AB32" s="47" t="s">
        <v>2729</v>
      </c>
      <c r="AC32" s="63" t="s">
        <v>2730</v>
      </c>
      <c r="AD32" s="47" t="s">
        <v>2731</v>
      </c>
      <c r="AE32" s="47" t="s">
        <v>2723</v>
      </c>
      <c r="AF32" s="47" t="str">
        <f t="shared" si="4"/>
        <v>I2C2</v>
      </c>
      <c r="AG32" s="82"/>
      <c r="AH32" s="38" t="str">
        <f t="shared" si="5"/>
        <v>NORMAL</v>
      </c>
      <c r="AI32" s="38" t="str">
        <f t="shared" si="1"/>
        <v>NORMAL</v>
      </c>
      <c r="AJ32" s="38" t="str">
        <f t="shared" si="2"/>
        <v>ENABLE</v>
      </c>
      <c r="AK32" s="87" t="str">
        <f t="shared" si="6"/>
        <v>N/A</v>
      </c>
      <c r="AL32" s="86" t="b">
        <v>1</v>
      </c>
      <c r="AM32" s="86" t="b">
        <v>1</v>
      </c>
      <c r="AN32" s="86" t="b">
        <v>1</v>
      </c>
      <c r="AO32" s="86" t="b">
        <v>1</v>
      </c>
      <c r="AP32" s="86" t="b">
        <v>1</v>
      </c>
      <c r="AQ32" s="86" t="b">
        <v>1</v>
      </c>
      <c r="AR32" s="63" t="str">
        <f t="shared" si="7"/>
        <v>VALID</v>
      </c>
      <c r="AS32" s="102" t="s">
        <v>2904</v>
      </c>
      <c r="AT32" s="103" t="s">
        <v>2835</v>
      </c>
      <c r="AU32" s="104"/>
      <c r="AV32" s="105"/>
      <c r="AW32" s="105"/>
      <c r="AX32" s="105"/>
      <c r="AY32" s="118" t="s">
        <v>434</v>
      </c>
      <c r="AZ32" s="104" t="s">
        <v>85</v>
      </c>
      <c r="BA32" s="105"/>
      <c r="BB32" s="104" t="s">
        <v>509</v>
      </c>
      <c r="BC32" s="104"/>
      <c r="BD32" s="115"/>
      <c r="BE32" s="116"/>
      <c r="BF32" s="117" t="s">
        <v>2909</v>
      </c>
      <c r="BG32" s="231" t="s">
        <v>2910</v>
      </c>
      <c r="BH32" s="10" t="s">
        <v>2905</v>
      </c>
      <c r="BI32" s="10" t="s">
        <v>2911</v>
      </c>
      <c r="BJ32" s="149"/>
    </row>
    <row r="33" ht="12.95" customHeight="1" spans="1:62">
      <c r="A33" s="324" t="s">
        <v>2912</v>
      </c>
      <c r="B33" s="324" t="s">
        <v>2913</v>
      </c>
      <c r="C33" s="38" t="s">
        <v>144</v>
      </c>
      <c r="D33" s="38" t="s">
        <v>2914</v>
      </c>
      <c r="E33" s="39" t="s">
        <v>145</v>
      </c>
      <c r="F33" s="40" t="s">
        <v>2915</v>
      </c>
      <c r="G33" s="41" t="s">
        <v>2913</v>
      </c>
      <c r="H33" s="42" t="s">
        <v>2715</v>
      </c>
      <c r="I33" s="42" t="s">
        <v>2715</v>
      </c>
      <c r="J33" s="43" t="s">
        <v>2715</v>
      </c>
      <c r="K33" s="54" t="s">
        <v>2737</v>
      </c>
      <c r="L33" s="42" t="s">
        <v>2737</v>
      </c>
      <c r="M33" s="42" t="s">
        <v>2715</v>
      </c>
      <c r="N33" s="42" t="s">
        <v>2715</v>
      </c>
      <c r="O33" s="43" t="s">
        <v>2715</v>
      </c>
      <c r="P33" s="38" t="s">
        <v>142</v>
      </c>
      <c r="Q33" s="38" t="s">
        <v>83</v>
      </c>
      <c r="R33" s="38" t="s">
        <v>104</v>
      </c>
      <c r="S33" s="38" t="s">
        <v>105</v>
      </c>
      <c r="T33" s="38" t="s">
        <v>83</v>
      </c>
      <c r="U33" s="63" t="s">
        <v>2916</v>
      </c>
      <c r="V33" s="47" t="s">
        <v>2843</v>
      </c>
      <c r="W33" s="62" t="s">
        <v>2917</v>
      </c>
      <c r="X33" s="62" t="s">
        <v>2715</v>
      </c>
      <c r="Y33" s="62" t="s">
        <v>2918</v>
      </c>
      <c r="Z33" s="62" t="s">
        <v>144</v>
      </c>
      <c r="AA33" s="62" t="s">
        <v>119</v>
      </c>
      <c r="AB33" s="47" t="s">
        <v>2729</v>
      </c>
      <c r="AC33" s="47" t="s">
        <v>2730</v>
      </c>
      <c r="AD33" s="47" t="s">
        <v>2731</v>
      </c>
      <c r="AE33" s="47" t="s">
        <v>2723</v>
      </c>
      <c r="AF33" s="47" t="str">
        <f t="shared" si="4"/>
        <v>I2C2</v>
      </c>
      <c r="AG33" s="82"/>
      <c r="AH33" s="38" t="str">
        <f t="shared" si="5"/>
        <v>NORMAL</v>
      </c>
      <c r="AI33" s="38" t="str">
        <f t="shared" si="1"/>
        <v>NORMAL</v>
      </c>
      <c r="AJ33" s="38" t="str">
        <f t="shared" si="2"/>
        <v>ENABLE</v>
      </c>
      <c r="AK33" s="87" t="str">
        <f t="shared" si="6"/>
        <v>N/A</v>
      </c>
      <c r="AL33" s="86" t="b">
        <v>1</v>
      </c>
      <c r="AM33" s="86" t="b">
        <v>1</v>
      </c>
      <c r="AN33" s="86" t="b">
        <v>1</v>
      </c>
      <c r="AO33" s="86" t="b">
        <v>1</v>
      </c>
      <c r="AP33" s="86" t="b">
        <v>1</v>
      </c>
      <c r="AQ33" s="86" t="b">
        <v>1</v>
      </c>
      <c r="AR33" s="63" t="str">
        <f t="shared" si="7"/>
        <v>VALID</v>
      </c>
      <c r="AS33" s="102" t="s">
        <v>2913</v>
      </c>
      <c r="AT33" s="103" t="s">
        <v>2835</v>
      </c>
      <c r="AU33" s="104"/>
      <c r="AV33" s="104" t="s">
        <v>89</v>
      </c>
      <c r="AW33" s="105"/>
      <c r="AX33" s="105"/>
      <c r="AY33" s="118" t="s">
        <v>434</v>
      </c>
      <c r="AZ33" s="104" t="s">
        <v>85</v>
      </c>
      <c r="BA33" s="105"/>
      <c r="BB33" s="104" t="s">
        <v>509</v>
      </c>
      <c r="BC33" s="104"/>
      <c r="BD33" s="115"/>
      <c r="BE33" s="116"/>
      <c r="BF33" s="117" t="s">
        <v>2909</v>
      </c>
      <c r="BG33" s="231" t="s">
        <v>2919</v>
      </c>
      <c r="BH33" s="10" t="s">
        <v>2914</v>
      </c>
      <c r="BI33" s="10" t="s">
        <v>2920</v>
      </c>
      <c r="BJ33" s="149"/>
    </row>
    <row r="34" ht="12.95" customHeight="1" spans="1:62">
      <c r="A34" s="324" t="s">
        <v>2921</v>
      </c>
      <c r="B34" s="324" t="s">
        <v>2922</v>
      </c>
      <c r="C34" s="38" t="s">
        <v>146</v>
      </c>
      <c r="D34" s="38" t="s">
        <v>2923</v>
      </c>
      <c r="E34" s="39" t="s">
        <v>148</v>
      </c>
      <c r="F34" s="40" t="s">
        <v>2924</v>
      </c>
      <c r="G34" s="41" t="s">
        <v>2925</v>
      </c>
      <c r="H34" s="42" t="s">
        <v>2715</v>
      </c>
      <c r="I34" s="42" t="s">
        <v>2715</v>
      </c>
      <c r="J34" s="43" t="s">
        <v>2715</v>
      </c>
      <c r="K34" s="54" t="s">
        <v>2737</v>
      </c>
      <c r="L34" s="42" t="s">
        <v>2737</v>
      </c>
      <c r="M34" s="42" t="s">
        <v>2715</v>
      </c>
      <c r="N34" s="42" t="s">
        <v>2715</v>
      </c>
      <c r="O34" s="43" t="s">
        <v>2715</v>
      </c>
      <c r="P34" s="38" t="s">
        <v>147</v>
      </c>
      <c r="Q34" s="38" t="s">
        <v>83</v>
      </c>
      <c r="R34" s="38" t="s">
        <v>104</v>
      </c>
      <c r="S34" s="38" t="s">
        <v>105</v>
      </c>
      <c r="T34" s="38" t="s">
        <v>83</v>
      </c>
      <c r="U34" s="63" t="s">
        <v>2926</v>
      </c>
      <c r="V34" s="47" t="s">
        <v>2843</v>
      </c>
      <c r="W34" s="62" t="s">
        <v>2715</v>
      </c>
      <c r="X34" s="62" t="s">
        <v>2715</v>
      </c>
      <c r="Y34" s="62" t="s">
        <v>2927</v>
      </c>
      <c r="Z34" s="62" t="s">
        <v>146</v>
      </c>
      <c r="AA34" s="62" t="s">
        <v>119</v>
      </c>
      <c r="AB34" s="47" t="s">
        <v>2729</v>
      </c>
      <c r="AC34" s="47" t="s">
        <v>2730</v>
      </c>
      <c r="AD34" s="47" t="s">
        <v>2731</v>
      </c>
      <c r="AE34" s="47" t="s">
        <v>2723</v>
      </c>
      <c r="AF34" s="47" t="str">
        <f t="shared" si="4"/>
        <v>I2C8</v>
      </c>
      <c r="AG34" s="82"/>
      <c r="AH34" s="38" t="str">
        <f t="shared" si="5"/>
        <v>NORMAL</v>
      </c>
      <c r="AI34" s="38" t="str">
        <f t="shared" si="1"/>
        <v>NORMAL</v>
      </c>
      <c r="AJ34" s="38" t="str">
        <f t="shared" si="2"/>
        <v>ENABLE</v>
      </c>
      <c r="AK34" s="87" t="str">
        <f t="shared" si="6"/>
        <v>N/A</v>
      </c>
      <c r="AL34" s="86" t="b">
        <v>1</v>
      </c>
      <c r="AM34" s="86" t="b">
        <v>1</v>
      </c>
      <c r="AN34" s="86" t="b">
        <v>1</v>
      </c>
      <c r="AO34" s="86" t="b">
        <v>1</v>
      </c>
      <c r="AP34" s="86" t="b">
        <v>1</v>
      </c>
      <c r="AQ34" s="86" t="b">
        <v>1</v>
      </c>
      <c r="AR34" s="63" t="str">
        <f t="shared" si="7"/>
        <v>VALID</v>
      </c>
      <c r="AS34" s="102" t="s">
        <v>2925</v>
      </c>
      <c r="AT34" s="103" t="s">
        <v>2835</v>
      </c>
      <c r="AU34" s="104"/>
      <c r="AV34" s="105"/>
      <c r="AW34" s="105"/>
      <c r="AX34" s="105"/>
      <c r="AY34" s="118" t="s">
        <v>434</v>
      </c>
      <c r="AZ34" s="104" t="s">
        <v>85</v>
      </c>
      <c r="BA34" s="105"/>
      <c r="BB34" s="104" t="s">
        <v>509</v>
      </c>
      <c r="BC34" s="104"/>
      <c r="BD34" s="115"/>
      <c r="BE34" s="116"/>
      <c r="BF34" s="117" t="s">
        <v>2928</v>
      </c>
      <c r="BG34" s="231" t="s">
        <v>2929</v>
      </c>
      <c r="BH34" s="10" t="s">
        <v>2923</v>
      </c>
      <c r="BI34" s="10" t="s">
        <v>2930</v>
      </c>
      <c r="BJ34" s="149"/>
    </row>
    <row r="35" ht="12.95" customHeight="1" spans="1:62">
      <c r="A35" s="324" t="s">
        <v>2931</v>
      </c>
      <c r="B35" s="324" t="s">
        <v>2932</v>
      </c>
      <c r="C35" s="38" t="s">
        <v>149</v>
      </c>
      <c r="D35" s="38" t="s">
        <v>2933</v>
      </c>
      <c r="E35" s="39" t="s">
        <v>150</v>
      </c>
      <c r="F35" s="40" t="s">
        <v>2934</v>
      </c>
      <c r="G35" s="41" t="s">
        <v>2935</v>
      </c>
      <c r="H35" s="42" t="s">
        <v>2715</v>
      </c>
      <c r="I35" s="42" t="s">
        <v>2715</v>
      </c>
      <c r="J35" s="43" t="s">
        <v>2715</v>
      </c>
      <c r="K35" s="54" t="s">
        <v>2737</v>
      </c>
      <c r="L35" s="42" t="s">
        <v>2737</v>
      </c>
      <c r="M35" s="42" t="s">
        <v>2715</v>
      </c>
      <c r="N35" s="42" t="s">
        <v>2715</v>
      </c>
      <c r="O35" s="43" t="s">
        <v>2715</v>
      </c>
      <c r="P35" s="38" t="s">
        <v>147</v>
      </c>
      <c r="Q35" s="38" t="s">
        <v>83</v>
      </c>
      <c r="R35" s="38" t="s">
        <v>104</v>
      </c>
      <c r="S35" s="38" t="s">
        <v>105</v>
      </c>
      <c r="T35" s="38" t="s">
        <v>83</v>
      </c>
      <c r="U35" s="63" t="s">
        <v>2936</v>
      </c>
      <c r="V35" s="47" t="s">
        <v>2843</v>
      </c>
      <c r="W35" s="62" t="s">
        <v>2937</v>
      </c>
      <c r="X35" s="62" t="s">
        <v>2715</v>
      </c>
      <c r="Y35" s="62" t="s">
        <v>2938</v>
      </c>
      <c r="Z35" s="62" t="s">
        <v>149</v>
      </c>
      <c r="AA35" s="62" t="s">
        <v>119</v>
      </c>
      <c r="AB35" s="47" t="s">
        <v>2729</v>
      </c>
      <c r="AC35" s="47" t="s">
        <v>2730</v>
      </c>
      <c r="AD35" s="47" t="s">
        <v>2731</v>
      </c>
      <c r="AE35" s="47" t="s">
        <v>2723</v>
      </c>
      <c r="AF35" s="47" t="str">
        <f t="shared" si="4"/>
        <v>I2C8</v>
      </c>
      <c r="AG35" s="82"/>
      <c r="AH35" s="38" t="str">
        <f t="shared" si="5"/>
        <v>NORMAL</v>
      </c>
      <c r="AI35" s="38" t="str">
        <f t="shared" si="1"/>
        <v>NORMAL</v>
      </c>
      <c r="AJ35" s="38" t="str">
        <f t="shared" si="2"/>
        <v>ENABLE</v>
      </c>
      <c r="AK35" s="87" t="str">
        <f t="shared" si="6"/>
        <v>N/A</v>
      </c>
      <c r="AL35" s="86" t="b">
        <v>1</v>
      </c>
      <c r="AM35" s="86" t="b">
        <v>1</v>
      </c>
      <c r="AN35" s="86" t="b">
        <v>1</v>
      </c>
      <c r="AO35" s="86" t="b">
        <v>1</v>
      </c>
      <c r="AP35" s="86" t="b">
        <v>1</v>
      </c>
      <c r="AQ35" s="86" t="b">
        <v>1</v>
      </c>
      <c r="AR35" s="63" t="str">
        <f t="shared" si="7"/>
        <v>VALID</v>
      </c>
      <c r="AS35" s="102" t="s">
        <v>2935</v>
      </c>
      <c r="AT35" s="103" t="s">
        <v>2835</v>
      </c>
      <c r="AU35" s="104"/>
      <c r="AV35" s="104" t="s">
        <v>89</v>
      </c>
      <c r="AW35" s="105"/>
      <c r="AX35" s="105"/>
      <c r="AY35" s="118" t="s">
        <v>434</v>
      </c>
      <c r="AZ35" s="104" t="s">
        <v>85</v>
      </c>
      <c r="BA35" s="105"/>
      <c r="BB35" s="104" t="s">
        <v>509</v>
      </c>
      <c r="BC35" s="104"/>
      <c r="BD35" s="115"/>
      <c r="BE35" s="116"/>
      <c r="BF35" s="117" t="s">
        <v>2928</v>
      </c>
      <c r="BG35" s="242" t="s">
        <v>2939</v>
      </c>
      <c r="BH35" s="10" t="s">
        <v>2933</v>
      </c>
      <c r="BI35" s="10" t="s">
        <v>2940</v>
      </c>
      <c r="BJ35" s="149"/>
    </row>
    <row r="36" s="3" customFormat="1" ht="18" customHeight="1" spans="1:62">
      <c r="A36" s="322"/>
      <c r="B36" s="322"/>
      <c r="C36" s="46" t="s">
        <v>151</v>
      </c>
      <c r="D36" s="45" t="s">
        <v>152</v>
      </c>
      <c r="E36" s="35"/>
      <c r="F36" s="37"/>
      <c r="G36" s="37"/>
      <c r="H36" s="37"/>
      <c r="I36" s="37"/>
      <c r="J36" s="37"/>
      <c r="K36" s="35"/>
      <c r="L36" s="35"/>
      <c r="M36" s="35"/>
      <c r="N36" s="35"/>
      <c r="O36" s="35"/>
      <c r="P36" s="35"/>
      <c r="Q36" s="35"/>
      <c r="R36" s="35"/>
      <c r="S36" s="35"/>
      <c r="T36" s="35"/>
      <c r="U36" s="35"/>
      <c r="V36" s="35"/>
      <c r="W36" s="60"/>
      <c r="X36" s="60"/>
      <c r="Y36" s="60"/>
      <c r="Z36" s="60"/>
      <c r="AA36" s="60"/>
      <c r="AB36" s="81"/>
      <c r="AC36" s="81"/>
      <c r="AD36" s="81"/>
      <c r="AE36" s="81"/>
      <c r="AF36" s="81"/>
      <c r="AG36" s="81"/>
      <c r="AH36" s="81"/>
      <c r="AI36" s="81"/>
      <c r="AJ36" s="81"/>
      <c r="AK36" s="81"/>
      <c r="AL36" s="81"/>
      <c r="AM36" s="81"/>
      <c r="AN36" s="81"/>
      <c r="AO36" s="81"/>
      <c r="AP36" s="81"/>
      <c r="AQ36" s="81"/>
      <c r="AR36" s="81"/>
      <c r="AS36" s="100"/>
      <c r="AT36" s="100"/>
      <c r="AU36" s="101"/>
      <c r="AV36" s="101"/>
      <c r="AW36" s="101"/>
      <c r="AX36" s="101"/>
      <c r="AY36" s="101"/>
      <c r="AZ36" s="101"/>
      <c r="BA36" s="101"/>
      <c r="BB36" s="101"/>
      <c r="BC36" s="101"/>
      <c r="BD36" s="101"/>
      <c r="BE36" s="400" t="s">
        <v>153</v>
      </c>
      <c r="BF36" s="114"/>
      <c r="BG36" s="143" t="s">
        <v>151</v>
      </c>
      <c r="BH36" s="142" t="s">
        <v>152</v>
      </c>
      <c r="BI36" s="152"/>
      <c r="BJ36" s="153"/>
    </row>
    <row r="37" ht="12.95" customHeight="1" spans="1:62">
      <c r="A37" s="324" t="s">
        <v>2941</v>
      </c>
      <c r="B37" s="324" t="s">
        <v>154</v>
      </c>
      <c r="C37" s="38" t="s">
        <v>154</v>
      </c>
      <c r="D37" s="38" t="s">
        <v>2942</v>
      </c>
      <c r="E37" s="39" t="s">
        <v>156</v>
      </c>
      <c r="F37" s="40" t="s">
        <v>2943</v>
      </c>
      <c r="G37" s="41" t="s">
        <v>154</v>
      </c>
      <c r="H37" s="42" t="s">
        <v>2715</v>
      </c>
      <c r="I37" s="42" t="s">
        <v>2715</v>
      </c>
      <c r="J37" s="43" t="s">
        <v>2715</v>
      </c>
      <c r="K37" s="54" t="s">
        <v>2737</v>
      </c>
      <c r="L37" s="42" t="s">
        <v>81</v>
      </c>
      <c r="M37" s="42" t="s">
        <v>2715</v>
      </c>
      <c r="N37" s="42" t="s">
        <v>2715</v>
      </c>
      <c r="O37" s="43" t="s">
        <v>2715</v>
      </c>
      <c r="P37" s="38" t="s">
        <v>155</v>
      </c>
      <c r="Q37" s="38" t="s">
        <v>83</v>
      </c>
      <c r="R37" s="38" t="s">
        <v>104</v>
      </c>
      <c r="S37" s="38" t="s">
        <v>105</v>
      </c>
      <c r="T37" s="38" t="s">
        <v>83</v>
      </c>
      <c r="U37" s="61" t="s">
        <v>2944</v>
      </c>
      <c r="V37" s="47" t="s">
        <v>2945</v>
      </c>
      <c r="W37" s="62" t="s">
        <v>2715</v>
      </c>
      <c r="X37" s="62" t="s">
        <v>2715</v>
      </c>
      <c r="Y37" s="62" t="s">
        <v>2946</v>
      </c>
      <c r="Z37" s="62" t="s">
        <v>154</v>
      </c>
      <c r="AA37" s="62" t="s">
        <v>2695</v>
      </c>
      <c r="AB37" s="47" t="s">
        <v>2947</v>
      </c>
      <c r="AC37" s="47" t="s">
        <v>2948</v>
      </c>
      <c r="AD37" s="47" t="s">
        <v>2949</v>
      </c>
      <c r="AE37" s="47" t="s">
        <v>2723</v>
      </c>
      <c r="AF37" s="47" t="str">
        <f t="shared" ref="AF37:AF48" si="8">IF(OR($AS37="",$AS37=$E37),$T37,IF($AS37=$F37,SUBSTITUTE(SUBSTITUTE($AS37,"GPIO3_","GPIO_"),".0",""),IF($AS37=$G37,$P37,IF($AS37=$H37,$Q37,IF($AS37=$I37,$R37,IF($AS37=$J37,$S37,"INVALID"))))))</f>
        <v>CAN0</v>
      </c>
      <c r="AG37" s="82"/>
      <c r="AH37" s="38" t="str">
        <f t="shared" ref="AH37:AH48" si="9">IF(AND(OR($AU37="Int PU",$AU37="Int PD"),OR(AND($BB37&lt;&gt;"",$BB37&lt;&gt;"0"),AND($BC37&lt;&gt;"",$BC37&lt;&gt;"0"))),"INVALID",IF(OR($AS37=$E37,$AU37="Int PD"),"PULL_DOWN",IF(OR($AU37="Int PU",AND($AG37="YES",OR($BB37="",$BB37="0"),OR($BC37="",$BC37="0"),OR($AT37="Input",$AT37="Bidirectional"))),"PULL_UP","NORMAL")))</f>
        <v>PULL_UP</v>
      </c>
      <c r="AI37" s="38" t="str">
        <f t="shared" si="1"/>
        <v>NORMAL</v>
      </c>
      <c r="AJ37" s="38" t="str">
        <f t="shared" si="2"/>
        <v>DISABLE</v>
      </c>
      <c r="AK37" s="87" t="str">
        <f t="shared" ref="AK37:AK48" si="10">IF($AS37&lt;&gt;$F37,"N/A",IF($AU37="Drive 1","1",IF($AU37="Drive 0","0","")))</f>
        <v>N/A</v>
      </c>
      <c r="AL37" s="86" t="b">
        <v>1</v>
      </c>
      <c r="AM37" s="86" t="b">
        <v>1</v>
      </c>
      <c r="AN37" s="86" t="b">
        <v>1</v>
      </c>
      <c r="AO37" s="86" t="b">
        <v>1</v>
      </c>
      <c r="AP37" s="86" t="b">
        <v>1</v>
      </c>
      <c r="AQ37" s="86" t="b">
        <v>1</v>
      </c>
      <c r="AR37" s="63" t="str">
        <f t="shared" ref="AR37:AR48" si="11">IF(AND($AL37:$AQ37),"VALID","INVALID")</f>
        <v>VALID</v>
      </c>
      <c r="AS37" s="102" t="s">
        <v>154</v>
      </c>
      <c r="AT37" s="103" t="s">
        <v>2732</v>
      </c>
      <c r="AU37" s="104" t="s">
        <v>2826</v>
      </c>
      <c r="AV37" s="105"/>
      <c r="AW37" s="105"/>
      <c r="AX37" s="104" t="s">
        <v>124</v>
      </c>
      <c r="AY37" s="105"/>
      <c r="AZ37" s="105"/>
      <c r="BA37" s="105"/>
      <c r="BB37" s="104"/>
      <c r="BC37" s="104"/>
      <c r="BD37" s="115"/>
      <c r="BE37" s="116"/>
      <c r="BF37" s="117" t="s">
        <v>2950</v>
      </c>
      <c r="BG37" s="230" t="s">
        <v>154</v>
      </c>
      <c r="BH37" s="10" t="s">
        <v>2942</v>
      </c>
      <c r="BI37" s="10" t="s">
        <v>2951</v>
      </c>
      <c r="BJ37" s="149"/>
    </row>
    <row r="38" ht="12.95" customHeight="1" spans="1:62">
      <c r="A38" s="324" t="s">
        <v>2952</v>
      </c>
      <c r="B38" s="324" t="s">
        <v>157</v>
      </c>
      <c r="C38" s="38" t="s">
        <v>157</v>
      </c>
      <c r="D38" s="38" t="s">
        <v>2953</v>
      </c>
      <c r="E38" s="39" t="s">
        <v>158</v>
      </c>
      <c r="F38" s="40" t="s">
        <v>2954</v>
      </c>
      <c r="G38" s="41" t="s">
        <v>157</v>
      </c>
      <c r="H38" s="42" t="s">
        <v>2715</v>
      </c>
      <c r="I38" s="42" t="s">
        <v>2715</v>
      </c>
      <c r="J38" s="43" t="s">
        <v>2715</v>
      </c>
      <c r="K38" s="54" t="s">
        <v>2737</v>
      </c>
      <c r="L38" s="42" t="s">
        <v>2717</v>
      </c>
      <c r="M38" s="42" t="s">
        <v>2715</v>
      </c>
      <c r="N38" s="42" t="s">
        <v>2715</v>
      </c>
      <c r="O38" s="43" t="s">
        <v>2715</v>
      </c>
      <c r="P38" s="38" t="s">
        <v>155</v>
      </c>
      <c r="Q38" s="38" t="s">
        <v>83</v>
      </c>
      <c r="R38" s="38" t="s">
        <v>104</v>
      </c>
      <c r="S38" s="38" t="s">
        <v>105</v>
      </c>
      <c r="T38" s="38" t="s">
        <v>83</v>
      </c>
      <c r="U38" s="63" t="s">
        <v>2955</v>
      </c>
      <c r="V38" s="47" t="s">
        <v>2945</v>
      </c>
      <c r="W38" s="62" t="s">
        <v>2956</v>
      </c>
      <c r="X38" s="62" t="s">
        <v>2715</v>
      </c>
      <c r="Y38" s="62" t="s">
        <v>2957</v>
      </c>
      <c r="Z38" s="62" t="s">
        <v>157</v>
      </c>
      <c r="AA38" s="62" t="s">
        <v>2695</v>
      </c>
      <c r="AB38" s="47" t="s">
        <v>2947</v>
      </c>
      <c r="AC38" s="47" t="s">
        <v>2948</v>
      </c>
      <c r="AD38" s="47" t="s">
        <v>2949</v>
      </c>
      <c r="AE38" s="47" t="s">
        <v>2723</v>
      </c>
      <c r="AF38" s="47" t="str">
        <f t="shared" si="8"/>
        <v>CAN0</v>
      </c>
      <c r="AG38" s="82"/>
      <c r="AH38" s="38" t="str">
        <f t="shared" si="9"/>
        <v>PULL_DOWN</v>
      </c>
      <c r="AI38" s="38" t="str">
        <f t="shared" si="1"/>
        <v>TRISTATE</v>
      </c>
      <c r="AJ38" s="38" t="str">
        <f t="shared" si="2"/>
        <v>ENABLE</v>
      </c>
      <c r="AK38" s="87" t="str">
        <f t="shared" si="10"/>
        <v>N/A</v>
      </c>
      <c r="AL38" s="86" t="b">
        <v>1</v>
      </c>
      <c r="AM38" s="86" t="b">
        <v>1</v>
      </c>
      <c r="AN38" s="86" t="b">
        <v>1</v>
      </c>
      <c r="AO38" s="86" t="b">
        <v>1</v>
      </c>
      <c r="AP38" s="86" t="b">
        <v>1</v>
      </c>
      <c r="AQ38" s="86" t="b">
        <v>1</v>
      </c>
      <c r="AR38" s="63" t="str">
        <f t="shared" si="11"/>
        <v>VALID</v>
      </c>
      <c r="AS38" s="102" t="s">
        <v>157</v>
      </c>
      <c r="AT38" s="103" t="s">
        <v>2724</v>
      </c>
      <c r="AU38" s="104" t="s">
        <v>2958</v>
      </c>
      <c r="AV38" s="104" t="s">
        <v>89</v>
      </c>
      <c r="AW38" s="105"/>
      <c r="AX38" s="104" t="s">
        <v>124</v>
      </c>
      <c r="AY38" s="105"/>
      <c r="AZ38" s="105"/>
      <c r="BA38" s="105"/>
      <c r="BB38" s="104"/>
      <c r="BC38" s="104"/>
      <c r="BD38" s="115"/>
      <c r="BE38" s="116"/>
      <c r="BF38" s="117" t="s">
        <v>2959</v>
      </c>
      <c r="BG38" s="231" t="s">
        <v>157</v>
      </c>
      <c r="BH38" s="10" t="s">
        <v>2953</v>
      </c>
      <c r="BI38" s="10" t="s">
        <v>2960</v>
      </c>
      <c r="BJ38" s="149"/>
    </row>
    <row r="39" ht="12.95" customHeight="1" spans="1:62">
      <c r="A39" s="324" t="s">
        <v>2961</v>
      </c>
      <c r="B39" s="324" t="s">
        <v>159</v>
      </c>
      <c r="C39" s="38" t="s">
        <v>159</v>
      </c>
      <c r="D39" s="38" t="s">
        <v>2962</v>
      </c>
      <c r="E39" s="39" t="s">
        <v>161</v>
      </c>
      <c r="F39" s="40" t="s">
        <v>2963</v>
      </c>
      <c r="G39" s="41" t="s">
        <v>159</v>
      </c>
      <c r="H39" s="42" t="s">
        <v>2715</v>
      </c>
      <c r="I39" s="42" t="s">
        <v>2715</v>
      </c>
      <c r="J39" s="43" t="s">
        <v>2715</v>
      </c>
      <c r="K39" s="54" t="s">
        <v>2737</v>
      </c>
      <c r="L39" s="42" t="s">
        <v>81</v>
      </c>
      <c r="M39" s="42" t="s">
        <v>2715</v>
      </c>
      <c r="N39" s="42" t="s">
        <v>2715</v>
      </c>
      <c r="O39" s="43" t="s">
        <v>2715</v>
      </c>
      <c r="P39" s="38" t="s">
        <v>160</v>
      </c>
      <c r="Q39" s="38" t="s">
        <v>83</v>
      </c>
      <c r="R39" s="38" t="s">
        <v>104</v>
      </c>
      <c r="S39" s="38" t="s">
        <v>105</v>
      </c>
      <c r="T39" s="38" t="s">
        <v>83</v>
      </c>
      <c r="U39" s="63" t="s">
        <v>2964</v>
      </c>
      <c r="V39" s="47" t="s">
        <v>2945</v>
      </c>
      <c r="W39" s="62" t="s">
        <v>2715</v>
      </c>
      <c r="X39" s="62" t="s">
        <v>2715</v>
      </c>
      <c r="Y39" s="62" t="s">
        <v>2965</v>
      </c>
      <c r="Z39" s="62" t="s">
        <v>159</v>
      </c>
      <c r="AA39" s="62" t="s">
        <v>2695</v>
      </c>
      <c r="AB39" s="47" t="s">
        <v>2947</v>
      </c>
      <c r="AC39" s="47" t="s">
        <v>2948</v>
      </c>
      <c r="AD39" s="47" t="s">
        <v>2949</v>
      </c>
      <c r="AE39" s="47" t="s">
        <v>2723</v>
      </c>
      <c r="AF39" s="47" t="str">
        <f t="shared" si="8"/>
        <v>CAN1</v>
      </c>
      <c r="AG39" s="82"/>
      <c r="AH39" s="38" t="str">
        <f t="shared" si="9"/>
        <v>PULL_UP</v>
      </c>
      <c r="AI39" s="38" t="str">
        <f t="shared" si="1"/>
        <v>NORMAL</v>
      </c>
      <c r="AJ39" s="38" t="str">
        <f t="shared" si="2"/>
        <v>DISABLE</v>
      </c>
      <c r="AK39" s="87" t="str">
        <f t="shared" si="10"/>
        <v>N/A</v>
      </c>
      <c r="AL39" s="86" t="b">
        <v>1</v>
      </c>
      <c r="AM39" s="86" t="b">
        <v>1</v>
      </c>
      <c r="AN39" s="86" t="b">
        <v>1</v>
      </c>
      <c r="AO39" s="86" t="b">
        <v>1</v>
      </c>
      <c r="AP39" s="86" t="b">
        <v>1</v>
      </c>
      <c r="AQ39" s="86" t="b">
        <v>1</v>
      </c>
      <c r="AR39" s="63" t="str">
        <f t="shared" si="11"/>
        <v>VALID</v>
      </c>
      <c r="AS39" s="102" t="s">
        <v>159</v>
      </c>
      <c r="AT39" s="103" t="s">
        <v>2732</v>
      </c>
      <c r="AU39" s="104" t="s">
        <v>2826</v>
      </c>
      <c r="AV39" s="105"/>
      <c r="AW39" s="105"/>
      <c r="AX39" s="104" t="s">
        <v>124</v>
      </c>
      <c r="AY39" s="105"/>
      <c r="AZ39" s="105"/>
      <c r="BA39" s="105"/>
      <c r="BB39" s="104"/>
      <c r="BC39" s="104"/>
      <c r="BD39" s="115"/>
      <c r="BE39" s="116"/>
      <c r="BF39" s="117" t="s">
        <v>2966</v>
      </c>
      <c r="BG39" s="231" t="s">
        <v>159</v>
      </c>
      <c r="BH39" s="10" t="s">
        <v>2962</v>
      </c>
      <c r="BI39" s="10" t="s">
        <v>2967</v>
      </c>
      <c r="BJ39" s="149"/>
    </row>
    <row r="40" ht="12.95" customHeight="1" spans="1:62">
      <c r="A40" s="324" t="s">
        <v>2968</v>
      </c>
      <c r="B40" s="324" t="s">
        <v>162</v>
      </c>
      <c r="C40" s="38" t="s">
        <v>162</v>
      </c>
      <c r="D40" s="38" t="s">
        <v>2969</v>
      </c>
      <c r="E40" s="39" t="s">
        <v>163</v>
      </c>
      <c r="F40" s="40" t="s">
        <v>2970</v>
      </c>
      <c r="G40" s="41" t="s">
        <v>162</v>
      </c>
      <c r="H40" s="42" t="s">
        <v>2715</v>
      </c>
      <c r="I40" s="42" t="s">
        <v>2715</v>
      </c>
      <c r="J40" s="43" t="s">
        <v>2715</v>
      </c>
      <c r="K40" s="54" t="s">
        <v>2737</v>
      </c>
      <c r="L40" s="42" t="s">
        <v>2717</v>
      </c>
      <c r="M40" s="42" t="s">
        <v>2715</v>
      </c>
      <c r="N40" s="42" t="s">
        <v>2715</v>
      </c>
      <c r="O40" s="43" t="s">
        <v>2715</v>
      </c>
      <c r="P40" s="38" t="s">
        <v>160</v>
      </c>
      <c r="Q40" s="38" t="s">
        <v>83</v>
      </c>
      <c r="R40" s="38" t="s">
        <v>104</v>
      </c>
      <c r="S40" s="38" t="s">
        <v>105</v>
      </c>
      <c r="T40" s="38" t="s">
        <v>83</v>
      </c>
      <c r="U40" s="63" t="s">
        <v>2971</v>
      </c>
      <c r="V40" s="47" t="s">
        <v>2945</v>
      </c>
      <c r="W40" s="62" t="s">
        <v>2972</v>
      </c>
      <c r="X40" s="62" t="s">
        <v>2715</v>
      </c>
      <c r="Y40" s="62" t="s">
        <v>2973</v>
      </c>
      <c r="Z40" s="62" t="s">
        <v>162</v>
      </c>
      <c r="AA40" s="62" t="s">
        <v>2695</v>
      </c>
      <c r="AB40" s="47" t="s">
        <v>2947</v>
      </c>
      <c r="AC40" s="47" t="s">
        <v>2948</v>
      </c>
      <c r="AD40" s="47" t="s">
        <v>2949</v>
      </c>
      <c r="AE40" s="47" t="s">
        <v>2723</v>
      </c>
      <c r="AF40" s="47" t="str">
        <f t="shared" si="8"/>
        <v>CAN1</v>
      </c>
      <c r="AG40" s="82"/>
      <c r="AH40" s="38" t="str">
        <f t="shared" si="9"/>
        <v>PULL_DOWN</v>
      </c>
      <c r="AI40" s="38" t="str">
        <f t="shared" si="1"/>
        <v>TRISTATE</v>
      </c>
      <c r="AJ40" s="38" t="str">
        <f t="shared" si="2"/>
        <v>ENABLE</v>
      </c>
      <c r="AK40" s="87" t="str">
        <f t="shared" si="10"/>
        <v>N/A</v>
      </c>
      <c r="AL40" s="86" t="b">
        <v>1</v>
      </c>
      <c r="AM40" s="86" t="b">
        <v>1</v>
      </c>
      <c r="AN40" s="86" t="b">
        <v>1</v>
      </c>
      <c r="AO40" s="86" t="b">
        <v>1</v>
      </c>
      <c r="AP40" s="86" t="b">
        <v>1</v>
      </c>
      <c r="AQ40" s="86" t="b">
        <v>1</v>
      </c>
      <c r="AR40" s="63" t="str">
        <f t="shared" si="11"/>
        <v>VALID</v>
      </c>
      <c r="AS40" s="102" t="s">
        <v>162</v>
      </c>
      <c r="AT40" s="103" t="s">
        <v>2724</v>
      </c>
      <c r="AU40" s="104" t="s">
        <v>2958</v>
      </c>
      <c r="AV40" s="104" t="s">
        <v>89</v>
      </c>
      <c r="AW40" s="105"/>
      <c r="AX40" s="104" t="s">
        <v>124</v>
      </c>
      <c r="AY40" s="105"/>
      <c r="AZ40" s="105"/>
      <c r="BA40" s="105"/>
      <c r="BB40" s="104"/>
      <c r="BC40" s="104"/>
      <c r="BD40" s="115"/>
      <c r="BE40" s="116"/>
      <c r="BF40" s="117" t="s">
        <v>2974</v>
      </c>
      <c r="BG40" s="231" t="s">
        <v>162</v>
      </c>
      <c r="BH40" s="10" t="s">
        <v>2969</v>
      </c>
      <c r="BI40" s="10" t="s">
        <v>2975</v>
      </c>
      <c r="BJ40" s="149"/>
    </row>
    <row r="41" ht="12.95" customHeight="1" spans="1:62">
      <c r="A41" s="324" t="s">
        <v>2976</v>
      </c>
      <c r="B41" s="324" t="s">
        <v>2977</v>
      </c>
      <c r="C41" s="38" t="s">
        <v>164</v>
      </c>
      <c r="D41" s="38" t="s">
        <v>2978</v>
      </c>
      <c r="E41" s="39" t="s">
        <v>168</v>
      </c>
      <c r="F41" s="40" t="s">
        <v>2979</v>
      </c>
      <c r="G41" s="41" t="s">
        <v>2715</v>
      </c>
      <c r="H41" s="42"/>
      <c r="I41" s="42" t="s">
        <v>2980</v>
      </c>
      <c r="J41" s="43" t="s">
        <v>2981</v>
      </c>
      <c r="K41" s="54" t="s">
        <v>2737</v>
      </c>
      <c r="L41" s="42" t="s">
        <v>2715</v>
      </c>
      <c r="M41" s="42" t="s">
        <v>81</v>
      </c>
      <c r="N41" s="42" t="s">
        <v>81</v>
      </c>
      <c r="O41" s="43" t="s">
        <v>81</v>
      </c>
      <c r="P41" s="38" t="s">
        <v>94</v>
      </c>
      <c r="Q41" s="38" t="s">
        <v>165</v>
      </c>
      <c r="R41" s="38" t="s">
        <v>166</v>
      </c>
      <c r="S41" s="38" t="s">
        <v>167</v>
      </c>
      <c r="T41" s="38" t="s">
        <v>94</v>
      </c>
      <c r="U41" s="63" t="s">
        <v>2982</v>
      </c>
      <c r="V41" s="47" t="s">
        <v>2945</v>
      </c>
      <c r="W41" s="62" t="s">
        <v>2983</v>
      </c>
      <c r="X41" s="62" t="s">
        <v>2715</v>
      </c>
      <c r="Y41" s="62" t="s">
        <v>2984</v>
      </c>
      <c r="Z41" s="62" t="s">
        <v>164</v>
      </c>
      <c r="AA41" s="62" t="s">
        <v>2695</v>
      </c>
      <c r="AB41" s="47" t="s">
        <v>2947</v>
      </c>
      <c r="AC41" s="47" t="s">
        <v>2948</v>
      </c>
      <c r="AD41" s="47" t="s">
        <v>2949</v>
      </c>
      <c r="AE41" s="47" t="s">
        <v>2750</v>
      </c>
      <c r="AF41" s="47" t="str">
        <f t="shared" si="8"/>
        <v>GPIO_PAA4</v>
      </c>
      <c r="AG41" s="82"/>
      <c r="AH41" s="38" t="str">
        <f t="shared" si="9"/>
        <v>NORMAL</v>
      </c>
      <c r="AI41" s="38" t="str">
        <f t="shared" si="1"/>
        <v>NORMAL</v>
      </c>
      <c r="AJ41" s="38" t="str">
        <f t="shared" si="2"/>
        <v>DISABLE</v>
      </c>
      <c r="AK41" s="87" t="str">
        <f t="shared" si="10"/>
        <v>0</v>
      </c>
      <c r="AL41" s="86" t="b">
        <v>1</v>
      </c>
      <c r="AM41" s="86" t="b">
        <v>1</v>
      </c>
      <c r="AN41" s="86" t="b">
        <v>1</v>
      </c>
      <c r="AO41" s="86" t="b">
        <v>1</v>
      </c>
      <c r="AP41" s="86" t="b">
        <v>1</v>
      </c>
      <c r="AQ41" s="86" t="b">
        <v>1</v>
      </c>
      <c r="AR41" s="63" t="str">
        <f t="shared" si="11"/>
        <v>VALID</v>
      </c>
      <c r="AS41" s="102" t="s">
        <v>2979</v>
      </c>
      <c r="AT41" s="103" t="s">
        <v>2732</v>
      </c>
      <c r="AU41" s="104" t="s">
        <v>2845</v>
      </c>
      <c r="AV41" s="104" t="s">
        <v>89</v>
      </c>
      <c r="AW41" s="105"/>
      <c r="AX41" s="105"/>
      <c r="AY41" s="105"/>
      <c r="AZ41" s="105"/>
      <c r="BA41" s="105"/>
      <c r="BB41" s="104"/>
      <c r="BC41" s="104"/>
      <c r="BD41" s="115"/>
      <c r="BE41" s="116"/>
      <c r="BF41" s="117" t="s">
        <v>2985</v>
      </c>
      <c r="BG41" s="334" t="s">
        <v>2986</v>
      </c>
      <c r="BH41" s="10" t="s">
        <v>2978</v>
      </c>
      <c r="BI41" s="10" t="s">
        <v>2987</v>
      </c>
      <c r="BJ41" s="149"/>
    </row>
    <row r="42" ht="12.95" customHeight="1" spans="1:62">
      <c r="A42" s="322"/>
      <c r="B42" s="322"/>
      <c r="C42" s="323" t="s">
        <v>169</v>
      </c>
      <c r="D42" s="323" t="s">
        <v>2988</v>
      </c>
      <c r="E42" s="39" t="s">
        <v>170</v>
      </c>
      <c r="F42" s="40" t="s">
        <v>2989</v>
      </c>
      <c r="G42" s="41" t="s">
        <v>2715</v>
      </c>
      <c r="H42" s="42" t="s">
        <v>2715</v>
      </c>
      <c r="I42" s="42" t="s">
        <v>2715</v>
      </c>
      <c r="J42" s="43" t="s">
        <v>2715</v>
      </c>
      <c r="K42" s="54" t="s">
        <v>2737</v>
      </c>
      <c r="L42" s="42" t="s">
        <v>2715</v>
      </c>
      <c r="M42" s="42" t="s">
        <v>2715</v>
      </c>
      <c r="N42" s="42" t="s">
        <v>2715</v>
      </c>
      <c r="O42" s="43" t="s">
        <v>2715</v>
      </c>
      <c r="P42" s="38" t="s">
        <v>94</v>
      </c>
      <c r="Q42" s="38" t="s">
        <v>83</v>
      </c>
      <c r="R42" s="38" t="s">
        <v>104</v>
      </c>
      <c r="S42" s="38" t="s">
        <v>105</v>
      </c>
      <c r="T42" s="38" t="s">
        <v>94</v>
      </c>
      <c r="U42" s="63" t="s">
        <v>2990</v>
      </c>
      <c r="V42" s="47" t="s">
        <v>2945</v>
      </c>
      <c r="W42" s="62" t="s">
        <v>2715</v>
      </c>
      <c r="X42" s="62" t="s">
        <v>2715</v>
      </c>
      <c r="Y42" s="62" t="s">
        <v>2991</v>
      </c>
      <c r="Z42" s="62" t="s">
        <v>169</v>
      </c>
      <c r="AA42" s="62" t="s">
        <v>2695</v>
      </c>
      <c r="AB42" s="47" t="s">
        <v>2947</v>
      </c>
      <c r="AC42" s="47" t="s">
        <v>2948</v>
      </c>
      <c r="AD42" s="47" t="s">
        <v>2949</v>
      </c>
      <c r="AE42" s="47" t="s">
        <v>2750</v>
      </c>
      <c r="AF42" s="47" t="str">
        <f t="shared" si="8"/>
        <v>RSVD0</v>
      </c>
      <c r="AG42" s="82"/>
      <c r="AH42" s="38" t="str">
        <f t="shared" si="9"/>
        <v>PULL_DOWN</v>
      </c>
      <c r="AI42" s="38" t="str">
        <f t="shared" si="1"/>
        <v>TRISTATE</v>
      </c>
      <c r="AJ42" s="38" t="str">
        <f t="shared" si="2"/>
        <v>DISABLE</v>
      </c>
      <c r="AK42" s="87" t="str">
        <f t="shared" si="10"/>
        <v>N/A</v>
      </c>
      <c r="AL42" s="86" t="b">
        <v>1</v>
      </c>
      <c r="AM42" s="86" t="b">
        <v>1</v>
      </c>
      <c r="AN42" s="86" t="b">
        <v>1</v>
      </c>
      <c r="AO42" s="86" t="b">
        <v>1</v>
      </c>
      <c r="AP42" s="86" t="b">
        <v>1</v>
      </c>
      <c r="AQ42" s="86" t="b">
        <v>1</v>
      </c>
      <c r="AR42" s="63" t="str">
        <f t="shared" si="11"/>
        <v>VALID</v>
      </c>
      <c r="AS42" s="102" t="s">
        <v>170</v>
      </c>
      <c r="AT42" s="103" t="s">
        <v>79</v>
      </c>
      <c r="AU42" s="104"/>
      <c r="AV42" s="105"/>
      <c r="AW42" s="105"/>
      <c r="AX42" s="105"/>
      <c r="AY42" s="105"/>
      <c r="AZ42" s="105"/>
      <c r="BA42" s="105"/>
      <c r="BB42" s="104"/>
      <c r="BC42" s="104"/>
      <c r="BD42" s="115"/>
      <c r="BE42" s="116"/>
      <c r="BF42" s="117"/>
      <c r="BG42" s="333" t="s">
        <v>7</v>
      </c>
      <c r="BH42" s="10" t="s">
        <v>2988</v>
      </c>
      <c r="BI42" s="10" t="s">
        <v>2992</v>
      </c>
      <c r="BJ42" s="149"/>
    </row>
    <row r="43" ht="12.95" customHeight="1" spans="1:62">
      <c r="A43" s="322"/>
      <c r="B43" s="322"/>
      <c r="C43" s="323" t="s">
        <v>171</v>
      </c>
      <c r="D43" s="323" t="s">
        <v>2993</v>
      </c>
      <c r="E43" s="39" t="s">
        <v>172</v>
      </c>
      <c r="F43" s="40" t="s">
        <v>2994</v>
      </c>
      <c r="G43" s="41" t="s">
        <v>2715</v>
      </c>
      <c r="H43" s="42" t="s">
        <v>2715</v>
      </c>
      <c r="I43" s="42" t="s">
        <v>2715</v>
      </c>
      <c r="J43" s="43" t="s">
        <v>2715</v>
      </c>
      <c r="K43" s="54" t="s">
        <v>2737</v>
      </c>
      <c r="L43" s="42" t="s">
        <v>2715</v>
      </c>
      <c r="M43" s="42" t="s">
        <v>2715</v>
      </c>
      <c r="N43" s="42" t="s">
        <v>2715</v>
      </c>
      <c r="O43" s="43" t="s">
        <v>2715</v>
      </c>
      <c r="P43" s="38" t="s">
        <v>94</v>
      </c>
      <c r="Q43" s="38" t="s">
        <v>83</v>
      </c>
      <c r="R43" s="38" t="s">
        <v>104</v>
      </c>
      <c r="S43" s="38" t="s">
        <v>105</v>
      </c>
      <c r="T43" s="38" t="s">
        <v>94</v>
      </c>
      <c r="U43" s="63" t="s">
        <v>2995</v>
      </c>
      <c r="V43" s="47" t="s">
        <v>2945</v>
      </c>
      <c r="W43" s="62" t="s">
        <v>2996</v>
      </c>
      <c r="X43" s="62" t="s">
        <v>2715</v>
      </c>
      <c r="Y43" s="62" t="s">
        <v>2997</v>
      </c>
      <c r="Z43" s="62" t="s">
        <v>171</v>
      </c>
      <c r="AA43" s="62" t="s">
        <v>2695</v>
      </c>
      <c r="AB43" s="47" t="s">
        <v>2947</v>
      </c>
      <c r="AC43" s="47" t="s">
        <v>2948</v>
      </c>
      <c r="AD43" s="47" t="s">
        <v>2949</v>
      </c>
      <c r="AE43" s="47" t="s">
        <v>2750</v>
      </c>
      <c r="AF43" s="47" t="str">
        <f t="shared" si="8"/>
        <v>RSVD0</v>
      </c>
      <c r="AG43" s="82"/>
      <c r="AH43" s="38" t="str">
        <f t="shared" si="9"/>
        <v>PULL_DOWN</v>
      </c>
      <c r="AI43" s="38" t="str">
        <f t="shared" si="1"/>
        <v>TRISTATE</v>
      </c>
      <c r="AJ43" s="38" t="str">
        <f t="shared" si="2"/>
        <v>DISABLE</v>
      </c>
      <c r="AK43" s="87" t="str">
        <f t="shared" si="10"/>
        <v>N/A</v>
      </c>
      <c r="AL43" s="86" t="b">
        <v>1</v>
      </c>
      <c r="AM43" s="86" t="b">
        <v>1</v>
      </c>
      <c r="AN43" s="86" t="b">
        <v>1</v>
      </c>
      <c r="AO43" s="86" t="b">
        <v>1</v>
      </c>
      <c r="AP43" s="86" t="b">
        <v>1</v>
      </c>
      <c r="AQ43" s="86" t="b">
        <v>1</v>
      </c>
      <c r="AR43" s="63" t="str">
        <f t="shared" si="11"/>
        <v>VALID</v>
      </c>
      <c r="AS43" s="102" t="s">
        <v>172</v>
      </c>
      <c r="AT43" s="103" t="s">
        <v>79</v>
      </c>
      <c r="AU43" s="104"/>
      <c r="AV43" s="104" t="s">
        <v>89</v>
      </c>
      <c r="AW43" s="105"/>
      <c r="AX43" s="105"/>
      <c r="AY43" s="105"/>
      <c r="AZ43" s="105"/>
      <c r="BA43" s="105"/>
      <c r="BB43" s="104"/>
      <c r="BC43" s="104"/>
      <c r="BD43" s="115"/>
      <c r="BE43" s="116"/>
      <c r="BF43" s="117"/>
      <c r="BG43" s="333" t="s">
        <v>7</v>
      </c>
      <c r="BH43" s="10" t="s">
        <v>2993</v>
      </c>
      <c r="BI43" s="10" t="s">
        <v>2998</v>
      </c>
      <c r="BJ43" s="149"/>
    </row>
    <row r="44" ht="12.95" customHeight="1" spans="1:62">
      <c r="A44" s="324" t="s">
        <v>2999</v>
      </c>
      <c r="B44" s="324" t="s">
        <v>3000</v>
      </c>
      <c r="C44" s="38" t="s">
        <v>173</v>
      </c>
      <c r="D44" s="38" t="s">
        <v>3001</v>
      </c>
      <c r="E44" s="39" t="s">
        <v>174</v>
      </c>
      <c r="F44" s="40" t="s">
        <v>3002</v>
      </c>
      <c r="G44" s="41" t="s">
        <v>2715</v>
      </c>
      <c r="H44" s="42" t="s">
        <v>3003</v>
      </c>
      <c r="I44" s="42" t="s">
        <v>2715</v>
      </c>
      <c r="J44" s="43" t="s">
        <v>3004</v>
      </c>
      <c r="K44" s="54" t="s">
        <v>2737</v>
      </c>
      <c r="L44" s="42" t="s">
        <v>2715</v>
      </c>
      <c r="M44" s="42" t="s">
        <v>81</v>
      </c>
      <c r="N44" s="42" t="s">
        <v>2715</v>
      </c>
      <c r="O44" s="43" t="s">
        <v>81</v>
      </c>
      <c r="P44" s="38" t="s">
        <v>94</v>
      </c>
      <c r="Q44" s="38" t="s">
        <v>166</v>
      </c>
      <c r="R44" s="38" t="s">
        <v>104</v>
      </c>
      <c r="S44" s="38" t="s">
        <v>167</v>
      </c>
      <c r="T44" s="38" t="s">
        <v>94</v>
      </c>
      <c r="U44" s="63" t="s">
        <v>3005</v>
      </c>
      <c r="V44" s="47" t="s">
        <v>2945</v>
      </c>
      <c r="W44" s="62" t="s">
        <v>3006</v>
      </c>
      <c r="X44" s="62" t="s">
        <v>2715</v>
      </c>
      <c r="Y44" s="62" t="s">
        <v>3007</v>
      </c>
      <c r="Z44" s="62" t="s">
        <v>173</v>
      </c>
      <c r="AA44" s="62" t="s">
        <v>2695</v>
      </c>
      <c r="AB44" s="47" t="s">
        <v>2947</v>
      </c>
      <c r="AC44" s="63" t="s">
        <v>2948</v>
      </c>
      <c r="AD44" s="47" t="s">
        <v>2949</v>
      </c>
      <c r="AE44" s="47" t="s">
        <v>2750</v>
      </c>
      <c r="AF44" s="47" t="str">
        <f t="shared" si="8"/>
        <v>GPIO_PAA7</v>
      </c>
      <c r="AG44" s="82"/>
      <c r="AH44" s="38" t="str">
        <f t="shared" si="9"/>
        <v>NORMAL</v>
      </c>
      <c r="AI44" s="38" t="str">
        <f t="shared" si="1"/>
        <v>NORMAL</v>
      </c>
      <c r="AJ44" s="38" t="str">
        <f t="shared" si="2"/>
        <v>DISABLE</v>
      </c>
      <c r="AK44" s="87" t="str">
        <f t="shared" si="10"/>
        <v>0</v>
      </c>
      <c r="AL44" s="86" t="b">
        <v>1</v>
      </c>
      <c r="AM44" s="86" t="b">
        <v>1</v>
      </c>
      <c r="AN44" s="86" t="b">
        <v>1</v>
      </c>
      <c r="AO44" s="86" t="b">
        <v>1</v>
      </c>
      <c r="AP44" s="86" t="b">
        <v>1</v>
      </c>
      <c r="AQ44" s="86" t="b">
        <v>1</v>
      </c>
      <c r="AR44" s="63" t="str">
        <f t="shared" si="11"/>
        <v>VALID</v>
      </c>
      <c r="AS44" s="102" t="s">
        <v>3002</v>
      </c>
      <c r="AT44" s="103" t="s">
        <v>2732</v>
      </c>
      <c r="AU44" s="104" t="s">
        <v>2845</v>
      </c>
      <c r="AV44" s="104" t="s">
        <v>89</v>
      </c>
      <c r="AW44" s="105"/>
      <c r="AX44" s="105"/>
      <c r="AY44" s="105"/>
      <c r="AZ44" s="105"/>
      <c r="BA44" s="105"/>
      <c r="BB44" s="104"/>
      <c r="BC44" s="104"/>
      <c r="BD44" s="115"/>
      <c r="BE44" s="116"/>
      <c r="BF44" s="117" t="s">
        <v>3008</v>
      </c>
      <c r="BG44" s="334" t="s">
        <v>3009</v>
      </c>
      <c r="BH44" s="10" t="s">
        <v>3001</v>
      </c>
      <c r="BI44" s="10" t="s">
        <v>3010</v>
      </c>
      <c r="BJ44" s="149"/>
    </row>
    <row r="45" ht="12.95" customHeight="1" spans="1:62">
      <c r="A45" s="324" t="s">
        <v>3011</v>
      </c>
      <c r="B45" s="324" t="s">
        <v>3012</v>
      </c>
      <c r="C45" s="38" t="s">
        <v>175</v>
      </c>
      <c r="D45" s="38" t="s">
        <v>3013</v>
      </c>
      <c r="E45" s="39" t="s">
        <v>178</v>
      </c>
      <c r="F45" s="40" t="s">
        <v>3014</v>
      </c>
      <c r="G45" s="41" t="s">
        <v>2715</v>
      </c>
      <c r="H45" s="42" t="s">
        <v>3015</v>
      </c>
      <c r="I45" s="42" t="s">
        <v>3016</v>
      </c>
      <c r="J45" s="43" t="s">
        <v>2715</v>
      </c>
      <c r="K45" s="54" t="s">
        <v>2737</v>
      </c>
      <c r="L45" s="42" t="s">
        <v>2715</v>
      </c>
      <c r="M45" s="42" t="s">
        <v>81</v>
      </c>
      <c r="N45" s="42" t="s">
        <v>81</v>
      </c>
      <c r="O45" s="43" t="s">
        <v>2715</v>
      </c>
      <c r="P45" s="38" t="s">
        <v>94</v>
      </c>
      <c r="Q45" s="38" t="s">
        <v>176</v>
      </c>
      <c r="R45" s="38" t="s">
        <v>177</v>
      </c>
      <c r="S45" s="38" t="s">
        <v>105</v>
      </c>
      <c r="T45" s="38" t="s">
        <v>94</v>
      </c>
      <c r="U45" s="63" t="s">
        <v>3017</v>
      </c>
      <c r="V45" s="47" t="s">
        <v>2945</v>
      </c>
      <c r="W45" s="62" t="s">
        <v>2715</v>
      </c>
      <c r="X45" s="62" t="s">
        <v>2715</v>
      </c>
      <c r="Y45" s="62" t="s">
        <v>3018</v>
      </c>
      <c r="Z45" s="62" t="s">
        <v>175</v>
      </c>
      <c r="AA45" s="62" t="s">
        <v>2695</v>
      </c>
      <c r="AB45" s="47" t="s">
        <v>2947</v>
      </c>
      <c r="AC45" s="47" t="s">
        <v>2948</v>
      </c>
      <c r="AD45" s="47" t="s">
        <v>2949</v>
      </c>
      <c r="AE45" s="47" t="s">
        <v>2750</v>
      </c>
      <c r="AF45" s="47" t="str">
        <f t="shared" si="8"/>
        <v>GPIO_PBB0</v>
      </c>
      <c r="AG45" s="82"/>
      <c r="AH45" s="38" t="str">
        <f t="shared" si="9"/>
        <v>NORMAL</v>
      </c>
      <c r="AI45" s="38" t="str">
        <f t="shared" si="1"/>
        <v>NORMAL</v>
      </c>
      <c r="AJ45" s="38" t="str">
        <f t="shared" si="2"/>
        <v>DISABLE</v>
      </c>
      <c r="AK45" s="87" t="str">
        <f t="shared" si="10"/>
        <v>1</v>
      </c>
      <c r="AL45" s="86" t="b">
        <v>1</v>
      </c>
      <c r="AM45" s="86" t="b">
        <v>1</v>
      </c>
      <c r="AN45" s="86" t="b">
        <v>1</v>
      </c>
      <c r="AO45" s="86" t="b">
        <v>1</v>
      </c>
      <c r="AP45" s="86" t="b">
        <v>1</v>
      </c>
      <c r="AQ45" s="86" t="b">
        <v>1</v>
      </c>
      <c r="AR45" s="63" t="str">
        <f t="shared" si="11"/>
        <v>VALID</v>
      </c>
      <c r="AS45" s="102" t="s">
        <v>3014</v>
      </c>
      <c r="AT45" s="103" t="s">
        <v>2732</v>
      </c>
      <c r="AU45" s="104" t="s">
        <v>2785</v>
      </c>
      <c r="AV45" s="105"/>
      <c r="AW45" s="105"/>
      <c r="AX45" s="105"/>
      <c r="AY45" s="105"/>
      <c r="AZ45" s="105"/>
      <c r="BA45" s="105"/>
      <c r="BB45" s="104"/>
      <c r="BC45" s="104"/>
      <c r="BD45" s="115"/>
      <c r="BE45" s="116"/>
      <c r="BF45" s="117" t="s">
        <v>3019</v>
      </c>
      <c r="BG45" s="334" t="s">
        <v>3020</v>
      </c>
      <c r="BH45" s="10" t="s">
        <v>3013</v>
      </c>
      <c r="BI45" s="10" t="s">
        <v>3021</v>
      </c>
      <c r="BJ45" s="149"/>
    </row>
    <row r="46" ht="12.95" customHeight="1" spans="1:62">
      <c r="A46" s="324" t="s">
        <v>3022</v>
      </c>
      <c r="B46" s="324" t="s">
        <v>3023</v>
      </c>
      <c r="C46" s="38" t="s">
        <v>179</v>
      </c>
      <c r="D46" s="38" t="s">
        <v>3024</v>
      </c>
      <c r="E46" s="39" t="s">
        <v>180</v>
      </c>
      <c r="F46" s="40" t="s">
        <v>3025</v>
      </c>
      <c r="G46" s="41" t="s">
        <v>2715</v>
      </c>
      <c r="H46" s="42" t="s">
        <v>3026</v>
      </c>
      <c r="I46" s="42" t="s">
        <v>3027</v>
      </c>
      <c r="J46" s="43" t="s">
        <v>2715</v>
      </c>
      <c r="K46" s="54" t="s">
        <v>2737</v>
      </c>
      <c r="L46" s="42" t="s">
        <v>2715</v>
      </c>
      <c r="M46" s="42" t="s">
        <v>2717</v>
      </c>
      <c r="N46" s="42" t="s">
        <v>2717</v>
      </c>
      <c r="O46" s="43" t="s">
        <v>2715</v>
      </c>
      <c r="P46" s="38" t="s">
        <v>94</v>
      </c>
      <c r="Q46" s="38" t="s">
        <v>176</v>
      </c>
      <c r="R46" s="38" t="s">
        <v>177</v>
      </c>
      <c r="S46" s="38" t="s">
        <v>105</v>
      </c>
      <c r="T46" s="38" t="s">
        <v>94</v>
      </c>
      <c r="U46" s="63" t="s">
        <v>3028</v>
      </c>
      <c r="V46" s="47" t="s">
        <v>2945</v>
      </c>
      <c r="W46" s="62" t="s">
        <v>2715</v>
      </c>
      <c r="X46" s="62" t="s">
        <v>2715</v>
      </c>
      <c r="Y46" s="62" t="s">
        <v>3029</v>
      </c>
      <c r="Z46" s="62" t="s">
        <v>179</v>
      </c>
      <c r="AA46" s="62" t="s">
        <v>2695</v>
      </c>
      <c r="AB46" s="47" t="s">
        <v>2947</v>
      </c>
      <c r="AC46" s="47" t="s">
        <v>2948</v>
      </c>
      <c r="AD46" s="47" t="s">
        <v>2949</v>
      </c>
      <c r="AE46" s="47" t="s">
        <v>2750</v>
      </c>
      <c r="AF46" s="47" t="str">
        <f t="shared" si="8"/>
        <v>GPIO_PBB1</v>
      </c>
      <c r="AG46" s="82"/>
      <c r="AH46" s="38" t="str">
        <f t="shared" si="9"/>
        <v>NORMAL</v>
      </c>
      <c r="AI46" s="38" t="str">
        <f t="shared" si="1"/>
        <v>NORMAL</v>
      </c>
      <c r="AJ46" s="38" t="str">
        <f t="shared" si="2"/>
        <v>DISABLE</v>
      </c>
      <c r="AK46" s="87" t="str">
        <f t="shared" si="10"/>
        <v>0</v>
      </c>
      <c r="AL46" s="86" t="b">
        <v>1</v>
      </c>
      <c r="AM46" s="86" t="b">
        <v>1</v>
      </c>
      <c r="AN46" s="86" t="b">
        <v>1</v>
      </c>
      <c r="AO46" s="86" t="b">
        <v>1</v>
      </c>
      <c r="AP46" s="86" t="b">
        <v>1</v>
      </c>
      <c r="AQ46" s="86" t="b">
        <v>1</v>
      </c>
      <c r="AR46" s="63" t="str">
        <f t="shared" si="11"/>
        <v>VALID</v>
      </c>
      <c r="AS46" s="102" t="s">
        <v>3025</v>
      </c>
      <c r="AT46" s="103" t="s">
        <v>2732</v>
      </c>
      <c r="AU46" s="104" t="s">
        <v>2845</v>
      </c>
      <c r="AV46" s="105"/>
      <c r="AW46" s="105"/>
      <c r="AX46" s="104" t="s">
        <v>124</v>
      </c>
      <c r="AY46" s="105"/>
      <c r="AZ46" s="105"/>
      <c r="BA46" s="105"/>
      <c r="BB46" s="104"/>
      <c r="BC46" s="104"/>
      <c r="BD46" s="115"/>
      <c r="BE46" s="116"/>
      <c r="BF46" s="117" t="s">
        <v>3030</v>
      </c>
      <c r="BG46" s="334" t="s">
        <v>3031</v>
      </c>
      <c r="BH46" s="10" t="s">
        <v>3024</v>
      </c>
      <c r="BI46" s="10" t="s">
        <v>3032</v>
      </c>
      <c r="BJ46" s="149"/>
    </row>
    <row r="47" ht="12.95" customHeight="1" spans="1:62">
      <c r="A47" s="324" t="s">
        <v>3033</v>
      </c>
      <c r="B47" s="324" t="s">
        <v>3034</v>
      </c>
      <c r="C47" s="38" t="s">
        <v>181</v>
      </c>
      <c r="D47" s="38" t="s">
        <v>3035</v>
      </c>
      <c r="E47" s="39" t="s">
        <v>182</v>
      </c>
      <c r="F47" s="40" t="s">
        <v>3036</v>
      </c>
      <c r="G47" s="41" t="s">
        <v>2715</v>
      </c>
      <c r="H47" s="42" t="s">
        <v>3037</v>
      </c>
      <c r="I47" s="42" t="s">
        <v>2715</v>
      </c>
      <c r="J47" s="43" t="s">
        <v>3038</v>
      </c>
      <c r="K47" s="54" t="s">
        <v>2737</v>
      </c>
      <c r="L47" s="42" t="s">
        <v>2715</v>
      </c>
      <c r="M47" s="42" t="s">
        <v>81</v>
      </c>
      <c r="N47" s="42" t="s">
        <v>2715</v>
      </c>
      <c r="O47" s="43" t="s">
        <v>81</v>
      </c>
      <c r="P47" s="38" t="s">
        <v>94</v>
      </c>
      <c r="Q47" s="38" t="s">
        <v>166</v>
      </c>
      <c r="R47" s="38" t="s">
        <v>104</v>
      </c>
      <c r="S47" s="38" t="s">
        <v>167</v>
      </c>
      <c r="T47" s="38" t="s">
        <v>94</v>
      </c>
      <c r="U47" s="63" t="s">
        <v>3039</v>
      </c>
      <c r="V47" s="47" t="s">
        <v>2945</v>
      </c>
      <c r="W47" s="62" t="s">
        <v>3040</v>
      </c>
      <c r="X47" s="62" t="s">
        <v>2715</v>
      </c>
      <c r="Y47" s="62" t="s">
        <v>3041</v>
      </c>
      <c r="Z47" s="62" t="s">
        <v>181</v>
      </c>
      <c r="AA47" s="62" t="s">
        <v>2695</v>
      </c>
      <c r="AB47" s="47" t="s">
        <v>2947</v>
      </c>
      <c r="AC47" s="47" t="s">
        <v>2948</v>
      </c>
      <c r="AD47" s="47" t="s">
        <v>2949</v>
      </c>
      <c r="AE47" s="47" t="s">
        <v>2750</v>
      </c>
      <c r="AF47" s="47" t="str">
        <f t="shared" si="8"/>
        <v>GPIO_PBB2</v>
      </c>
      <c r="AG47" s="82"/>
      <c r="AH47" s="38" t="str">
        <f t="shared" si="9"/>
        <v>NORMAL</v>
      </c>
      <c r="AI47" s="38" t="str">
        <f t="shared" si="1"/>
        <v>NORMAL</v>
      </c>
      <c r="AJ47" s="38" t="str">
        <f t="shared" si="2"/>
        <v>DISABLE</v>
      </c>
      <c r="AK47" s="87" t="str">
        <f t="shared" si="10"/>
        <v>0</v>
      </c>
      <c r="AL47" s="86" t="b">
        <v>1</v>
      </c>
      <c r="AM47" s="86" t="b">
        <v>1</v>
      </c>
      <c r="AN47" s="86" t="b">
        <v>1</v>
      </c>
      <c r="AO47" s="86" t="b">
        <v>1</v>
      </c>
      <c r="AP47" s="86" t="b">
        <v>1</v>
      </c>
      <c r="AQ47" s="86" t="b">
        <v>1</v>
      </c>
      <c r="AR47" s="63" t="str">
        <f t="shared" si="11"/>
        <v>VALID</v>
      </c>
      <c r="AS47" s="102" t="s">
        <v>3036</v>
      </c>
      <c r="AT47" s="103" t="s">
        <v>2732</v>
      </c>
      <c r="AU47" s="104" t="s">
        <v>2845</v>
      </c>
      <c r="AV47" s="104" t="s">
        <v>89</v>
      </c>
      <c r="AW47" s="105"/>
      <c r="AX47" s="104" t="s">
        <v>124</v>
      </c>
      <c r="AY47" s="105"/>
      <c r="AZ47" s="105"/>
      <c r="BA47" s="105"/>
      <c r="BB47" s="104"/>
      <c r="BC47" s="104"/>
      <c r="BD47" s="115"/>
      <c r="BE47" s="116"/>
      <c r="BF47" s="117" t="s">
        <v>3042</v>
      </c>
      <c r="BG47" s="334" t="s">
        <v>3043</v>
      </c>
      <c r="BH47" s="10" t="s">
        <v>3035</v>
      </c>
      <c r="BI47" s="10" t="s">
        <v>3044</v>
      </c>
      <c r="BJ47" s="149"/>
    </row>
    <row r="48" ht="12.95" customHeight="1" spans="1:62">
      <c r="A48" s="322"/>
      <c r="B48" s="322"/>
      <c r="C48" s="323" t="s">
        <v>183</v>
      </c>
      <c r="D48" s="323" t="s">
        <v>3045</v>
      </c>
      <c r="E48" s="39" t="s">
        <v>184</v>
      </c>
      <c r="F48" s="40" t="s">
        <v>3046</v>
      </c>
      <c r="G48" s="41" t="s">
        <v>2715</v>
      </c>
      <c r="H48" s="42"/>
      <c r="I48" s="42"/>
      <c r="J48" s="43"/>
      <c r="K48" s="54" t="s">
        <v>2737</v>
      </c>
      <c r="L48" s="42" t="s">
        <v>2715</v>
      </c>
      <c r="M48" s="42" t="s">
        <v>81</v>
      </c>
      <c r="N48" s="42" t="s">
        <v>2715</v>
      </c>
      <c r="O48" s="43" t="s">
        <v>81</v>
      </c>
      <c r="P48" s="38" t="s">
        <v>94</v>
      </c>
      <c r="Q48" s="38" t="s">
        <v>166</v>
      </c>
      <c r="R48" s="38" t="s">
        <v>104</v>
      </c>
      <c r="S48" s="38" t="s">
        <v>167</v>
      </c>
      <c r="T48" s="38" t="s">
        <v>94</v>
      </c>
      <c r="U48" s="63" t="s">
        <v>3047</v>
      </c>
      <c r="V48" s="47" t="s">
        <v>2945</v>
      </c>
      <c r="W48" s="62" t="s">
        <v>3048</v>
      </c>
      <c r="X48" s="62" t="s">
        <v>2715</v>
      </c>
      <c r="Y48" s="62" t="s">
        <v>3049</v>
      </c>
      <c r="Z48" s="62" t="s">
        <v>183</v>
      </c>
      <c r="AA48" s="62" t="s">
        <v>2695</v>
      </c>
      <c r="AB48" s="47" t="s">
        <v>2947</v>
      </c>
      <c r="AC48" s="47" t="s">
        <v>2948</v>
      </c>
      <c r="AD48" s="47" t="s">
        <v>2949</v>
      </c>
      <c r="AE48" s="47" t="s">
        <v>2750</v>
      </c>
      <c r="AF48" s="47" t="str">
        <f t="shared" si="8"/>
        <v>GPIO_PBB3</v>
      </c>
      <c r="AG48" s="82"/>
      <c r="AH48" s="38" t="str">
        <f t="shared" si="9"/>
        <v>PULL_UP</v>
      </c>
      <c r="AI48" s="38" t="str">
        <f t="shared" si="1"/>
        <v>TRISTATE</v>
      </c>
      <c r="AJ48" s="38" t="str">
        <f t="shared" si="2"/>
        <v>ENABLE</v>
      </c>
      <c r="AK48" s="87" t="str">
        <f t="shared" si="10"/>
        <v/>
      </c>
      <c r="AL48" s="86" t="b">
        <v>1</v>
      </c>
      <c r="AM48" s="86" t="b">
        <v>1</v>
      </c>
      <c r="AN48" s="86" t="b">
        <v>1</v>
      </c>
      <c r="AO48" s="86" t="b">
        <v>1</v>
      </c>
      <c r="AP48" s="86" t="b">
        <v>1</v>
      </c>
      <c r="AQ48" s="86" t="b">
        <v>1</v>
      </c>
      <c r="AR48" s="63" t="str">
        <f t="shared" si="11"/>
        <v>VALID</v>
      </c>
      <c r="AS48" s="102" t="s">
        <v>3046</v>
      </c>
      <c r="AT48" s="103" t="s">
        <v>2724</v>
      </c>
      <c r="AU48" s="104" t="s">
        <v>2826</v>
      </c>
      <c r="AV48" s="104" t="s">
        <v>89</v>
      </c>
      <c r="AW48" s="105"/>
      <c r="AX48" s="104" t="s">
        <v>124</v>
      </c>
      <c r="AY48" s="105"/>
      <c r="AZ48" s="105"/>
      <c r="BA48" s="105"/>
      <c r="BB48" s="104"/>
      <c r="BC48" s="104"/>
      <c r="BD48" s="115"/>
      <c r="BE48" s="116"/>
      <c r="BF48" s="117" t="s">
        <v>3050</v>
      </c>
      <c r="BG48" s="231" t="s">
        <v>3051</v>
      </c>
      <c r="BH48" s="10" t="s">
        <v>3045</v>
      </c>
      <c r="BI48" s="10" t="s">
        <v>3052</v>
      </c>
      <c r="BJ48" s="149"/>
    </row>
    <row r="49" s="3" customFormat="1" ht="18" customHeight="1" spans="1:62">
      <c r="A49" s="322"/>
      <c r="B49" s="322"/>
      <c r="C49" s="44" t="s">
        <v>185</v>
      </c>
      <c r="D49" s="45" t="s">
        <v>186</v>
      </c>
      <c r="E49" s="35"/>
      <c r="F49" s="37"/>
      <c r="G49" s="37"/>
      <c r="H49" s="37"/>
      <c r="I49" s="37"/>
      <c r="J49" s="37"/>
      <c r="K49" s="35"/>
      <c r="L49" s="35"/>
      <c r="M49" s="35"/>
      <c r="N49" s="35"/>
      <c r="O49" s="35"/>
      <c r="P49" s="35"/>
      <c r="Q49" s="35"/>
      <c r="R49" s="35"/>
      <c r="S49" s="35"/>
      <c r="T49" s="35"/>
      <c r="U49" s="35"/>
      <c r="V49" s="35"/>
      <c r="W49" s="60"/>
      <c r="X49" s="60"/>
      <c r="Y49" s="60"/>
      <c r="Z49" s="60"/>
      <c r="AA49" s="60"/>
      <c r="AB49" s="81"/>
      <c r="AC49" s="81"/>
      <c r="AD49" s="81"/>
      <c r="AE49" s="81"/>
      <c r="AF49" s="81"/>
      <c r="AG49" s="81"/>
      <c r="AH49" s="81"/>
      <c r="AI49" s="81"/>
      <c r="AJ49" s="81"/>
      <c r="AK49" s="81"/>
      <c r="AL49" s="81"/>
      <c r="AM49" s="81"/>
      <c r="AN49" s="81"/>
      <c r="AO49" s="81"/>
      <c r="AP49" s="81"/>
      <c r="AQ49" s="81"/>
      <c r="AR49" s="81"/>
      <c r="AS49" s="100"/>
      <c r="AT49" s="100"/>
      <c r="AU49" s="101"/>
      <c r="AV49" s="101"/>
      <c r="AW49" s="101"/>
      <c r="AX49" s="101"/>
      <c r="AY49" s="101"/>
      <c r="AZ49" s="101"/>
      <c r="BA49" s="101"/>
      <c r="BB49" s="101"/>
      <c r="BC49" s="101"/>
      <c r="BD49" s="101"/>
      <c r="BE49" s="400" t="s">
        <v>76</v>
      </c>
      <c r="BF49" s="101"/>
      <c r="BG49" s="155" t="s">
        <v>185</v>
      </c>
      <c r="BH49" s="155" t="s">
        <v>186</v>
      </c>
      <c r="BI49" s="36"/>
      <c r="BJ49" s="156"/>
    </row>
    <row r="50" ht="12.95" customHeight="1" spans="1:62">
      <c r="A50" s="322"/>
      <c r="B50" s="322"/>
      <c r="C50" s="326" t="s">
        <v>187</v>
      </c>
      <c r="D50" s="323" t="s">
        <v>3053</v>
      </c>
      <c r="E50" s="39" t="s">
        <v>188</v>
      </c>
      <c r="F50" s="40" t="s">
        <v>3054</v>
      </c>
      <c r="G50" s="41" t="s">
        <v>2715</v>
      </c>
      <c r="H50" s="42" t="s">
        <v>2715</v>
      </c>
      <c r="I50" s="42" t="s">
        <v>2715</v>
      </c>
      <c r="J50" s="43" t="s">
        <v>2715</v>
      </c>
      <c r="K50" s="54" t="s">
        <v>2737</v>
      </c>
      <c r="L50" s="42" t="s">
        <v>2715</v>
      </c>
      <c r="M50" s="42" t="s">
        <v>2715</v>
      </c>
      <c r="N50" s="42" t="s">
        <v>2715</v>
      </c>
      <c r="O50" s="43" t="s">
        <v>2715</v>
      </c>
      <c r="P50" s="38" t="s">
        <v>94</v>
      </c>
      <c r="Q50" s="38" t="s">
        <v>83</v>
      </c>
      <c r="R50" s="38" t="s">
        <v>104</v>
      </c>
      <c r="S50" s="38" t="s">
        <v>105</v>
      </c>
      <c r="T50" s="65" t="s">
        <v>94</v>
      </c>
      <c r="U50" s="61" t="s">
        <v>3055</v>
      </c>
      <c r="V50" s="47" t="s">
        <v>3056</v>
      </c>
      <c r="W50" s="62" t="s">
        <v>2715</v>
      </c>
      <c r="X50" s="62" t="s">
        <v>2715</v>
      </c>
      <c r="Y50" s="62" t="s">
        <v>2715</v>
      </c>
      <c r="Z50" s="62" t="s">
        <v>187</v>
      </c>
      <c r="AA50" s="62" t="s">
        <v>3057</v>
      </c>
      <c r="AB50" s="47" t="s">
        <v>2777</v>
      </c>
      <c r="AC50" s="47" t="s">
        <v>3058</v>
      </c>
      <c r="AD50" s="47" t="s">
        <v>2731</v>
      </c>
      <c r="AE50" s="47" t="s">
        <v>2750</v>
      </c>
      <c r="AF50" s="47" t="str">
        <f>IF(OR($AS50="",$AS50=$E50),$T50,IF($AS50=$F50,SUBSTITUTE(SUBSTITUTE($AS50,"GPIO3_","GPIO_"),".0",""),IF($AS50=$G50,$P50,IF($AS50=$H50,$Q50,IF($AS50=$I50,$R50,IF($AS50=$J50,$S50,"INVALID"))))))</f>
        <v>GPIO_PB0</v>
      </c>
      <c r="AG50" s="83"/>
      <c r="AH50" s="38" t="str">
        <f t="shared" ref="AH50:AH57" si="12">IF(AND(OR($AU50="Int PU",$AU50="Int PD"),OR(AND($BB50&lt;&gt;"",$BB50&lt;&gt;"0"),AND($BC50&lt;&gt;"",$BC50&lt;&gt;"0"))),"INVALID",IF(OR($AS50=$E50,$AU50="Int PD"),"PULL_DOWN",IF(OR($AU50="Int PU",AND($AG50="YES",OR($BB50="",$BB50="0"),OR($BC50="",$BC50="0"),OR($AT50="Input",$AT50="Bidirectional"))),"PULL_UP","NORMAL")))</f>
        <v>PULL_UP</v>
      </c>
      <c r="AI50" s="38" t="str">
        <f t="shared" si="1"/>
        <v>TRISTATE</v>
      </c>
      <c r="AJ50" s="38" t="str">
        <f t="shared" si="2"/>
        <v>ENABLE</v>
      </c>
      <c r="AK50" s="88" t="str">
        <f>IF($AS50&lt;&gt;$F50,"N/A",IF($AU50="Drive 1","1",IF($AU50="Drive 0","0","")))</f>
        <v/>
      </c>
      <c r="AL50" s="86" t="b">
        <v>1</v>
      </c>
      <c r="AM50" s="86" t="b">
        <v>1</v>
      </c>
      <c r="AN50" s="86" t="b">
        <v>1</v>
      </c>
      <c r="AO50" s="86" t="b">
        <v>1</v>
      </c>
      <c r="AP50" s="86" t="b">
        <v>1</v>
      </c>
      <c r="AQ50" s="86" t="b">
        <v>1</v>
      </c>
      <c r="AR50" s="63" t="str">
        <f t="shared" ref="AR50:AR57" si="13">IF(AND($AL50:$AQ50),"VALID","INVALID")</f>
        <v>VALID</v>
      </c>
      <c r="AS50" s="106" t="s">
        <v>3054</v>
      </c>
      <c r="AT50" s="107" t="s">
        <v>2724</v>
      </c>
      <c r="AU50" s="104" t="s">
        <v>2826</v>
      </c>
      <c r="AV50" s="108"/>
      <c r="AW50" s="108"/>
      <c r="AX50" s="108"/>
      <c r="AY50" s="108"/>
      <c r="AZ50" s="104" t="s">
        <v>85</v>
      </c>
      <c r="BA50" s="108"/>
      <c r="BB50" s="119"/>
      <c r="BC50" s="119"/>
      <c r="BD50" s="120"/>
      <c r="BE50" s="121"/>
      <c r="BF50" s="405" t="s">
        <v>3059</v>
      </c>
      <c r="BG50" s="335" t="s">
        <v>3</v>
      </c>
      <c r="BH50" s="10" t="s">
        <v>3053</v>
      </c>
      <c r="BI50" s="10" t="s">
        <v>3060</v>
      </c>
      <c r="BJ50" s="149"/>
    </row>
    <row r="51" ht="12.95" customHeight="1" spans="1:62">
      <c r="A51" s="324" t="s">
        <v>3061</v>
      </c>
      <c r="B51" s="324" t="s">
        <v>189</v>
      </c>
      <c r="C51" s="47" t="s">
        <v>189</v>
      </c>
      <c r="D51" s="38" t="s">
        <v>3062</v>
      </c>
      <c r="E51" s="39" t="s">
        <v>190</v>
      </c>
      <c r="F51" s="40" t="s">
        <v>2715</v>
      </c>
      <c r="G51" s="41" t="s">
        <v>189</v>
      </c>
      <c r="H51" s="42" t="s">
        <v>2715</v>
      </c>
      <c r="I51" s="42" t="s">
        <v>2715</v>
      </c>
      <c r="J51" s="43" t="s">
        <v>2715</v>
      </c>
      <c r="K51" s="54" t="s">
        <v>2715</v>
      </c>
      <c r="L51" s="42" t="s">
        <v>2717</v>
      </c>
      <c r="M51" s="42" t="s">
        <v>2715</v>
      </c>
      <c r="N51" s="42" t="s">
        <v>2715</v>
      </c>
      <c r="O51" s="43" t="s">
        <v>2715</v>
      </c>
      <c r="P51" s="55"/>
      <c r="Q51" s="55"/>
      <c r="R51" s="55"/>
      <c r="S51" s="55"/>
      <c r="T51" s="55"/>
      <c r="U51" s="63" t="s">
        <v>3063</v>
      </c>
      <c r="V51" s="47" t="s">
        <v>3056</v>
      </c>
      <c r="W51" s="62" t="s">
        <v>3064</v>
      </c>
      <c r="X51" s="62" t="s">
        <v>2715</v>
      </c>
      <c r="Y51" s="62" t="s">
        <v>2715</v>
      </c>
      <c r="Z51" s="62" t="s">
        <v>2715</v>
      </c>
      <c r="AA51" s="62" t="s">
        <v>3057</v>
      </c>
      <c r="AB51" s="47" t="s">
        <v>2720</v>
      </c>
      <c r="AC51" s="47" t="s">
        <v>2721</v>
      </c>
      <c r="AD51" s="47" t="s">
        <v>2722</v>
      </c>
      <c r="AE51" s="47" t="s">
        <v>2723</v>
      </c>
      <c r="AF51" s="82"/>
      <c r="AG51" s="82"/>
      <c r="AH51" s="38" t="str">
        <f t="shared" si="12"/>
        <v>PULL_UP</v>
      </c>
      <c r="AI51" s="38" t="str">
        <f t="shared" si="1"/>
        <v>TRISTATE</v>
      </c>
      <c r="AJ51" s="38" t="str">
        <f t="shared" si="2"/>
        <v>ENABLE</v>
      </c>
      <c r="AK51" s="82"/>
      <c r="AL51" s="86" t="b">
        <v>1</v>
      </c>
      <c r="AM51" s="86" t="b">
        <v>1</v>
      </c>
      <c r="AN51" s="86" t="b">
        <v>1</v>
      </c>
      <c r="AO51" s="86" t="b">
        <v>1</v>
      </c>
      <c r="AP51" s="86" t="b">
        <v>1</v>
      </c>
      <c r="AQ51" s="86" t="b">
        <v>1</v>
      </c>
      <c r="AR51" s="63" t="str">
        <f t="shared" si="13"/>
        <v>VALID</v>
      </c>
      <c r="AS51" s="102" t="s">
        <v>189</v>
      </c>
      <c r="AT51" s="103" t="s">
        <v>2724</v>
      </c>
      <c r="AU51" s="104" t="s">
        <v>2826</v>
      </c>
      <c r="AV51" s="104" t="s">
        <v>89</v>
      </c>
      <c r="AW51" s="105"/>
      <c r="AX51" s="105"/>
      <c r="AY51" s="105"/>
      <c r="AZ51" s="105"/>
      <c r="BA51" s="105"/>
      <c r="BB51" s="104"/>
      <c r="BC51" s="104"/>
      <c r="BD51" s="115"/>
      <c r="BE51" s="116"/>
      <c r="BF51" s="117" t="s">
        <v>3065</v>
      </c>
      <c r="BG51" s="231" t="s">
        <v>189</v>
      </c>
      <c r="BH51" s="10" t="s">
        <v>3062</v>
      </c>
      <c r="BI51" s="10" t="s">
        <v>3066</v>
      </c>
      <c r="BJ51" s="149"/>
    </row>
    <row r="52" ht="12.95" customHeight="1" spans="1:62">
      <c r="A52" s="324" t="s">
        <v>3067</v>
      </c>
      <c r="B52" s="324" t="s">
        <v>191</v>
      </c>
      <c r="C52" s="47" t="s">
        <v>191</v>
      </c>
      <c r="D52" s="38" t="s">
        <v>3068</v>
      </c>
      <c r="E52" s="39" t="s">
        <v>192</v>
      </c>
      <c r="F52" s="40" t="s">
        <v>2715</v>
      </c>
      <c r="G52" s="41" t="s">
        <v>191</v>
      </c>
      <c r="H52" s="42" t="s">
        <v>2715</v>
      </c>
      <c r="I52" s="42" t="s">
        <v>2715</v>
      </c>
      <c r="J52" s="43" t="s">
        <v>2715</v>
      </c>
      <c r="K52" s="54" t="s">
        <v>2715</v>
      </c>
      <c r="L52" s="42" t="s">
        <v>2717</v>
      </c>
      <c r="M52" s="42" t="s">
        <v>2715</v>
      </c>
      <c r="N52" s="42" t="s">
        <v>2715</v>
      </c>
      <c r="O52" s="43" t="s">
        <v>2715</v>
      </c>
      <c r="P52" s="55"/>
      <c r="Q52" s="55"/>
      <c r="R52" s="55"/>
      <c r="S52" s="55"/>
      <c r="T52" s="55"/>
      <c r="U52" s="63" t="s">
        <v>3069</v>
      </c>
      <c r="V52" s="47" t="s">
        <v>3056</v>
      </c>
      <c r="W52" s="62" t="s">
        <v>2715</v>
      </c>
      <c r="X52" s="62" t="s">
        <v>2715</v>
      </c>
      <c r="Y52" s="62" t="s">
        <v>2715</v>
      </c>
      <c r="Z52" s="62" t="s">
        <v>2715</v>
      </c>
      <c r="AA52" s="62" t="s">
        <v>3057</v>
      </c>
      <c r="AB52" s="47" t="s">
        <v>2720</v>
      </c>
      <c r="AC52" s="47" t="s">
        <v>2721</v>
      </c>
      <c r="AD52" s="47" t="s">
        <v>2722</v>
      </c>
      <c r="AE52" s="47" t="s">
        <v>2723</v>
      </c>
      <c r="AF52" s="82"/>
      <c r="AG52" s="82"/>
      <c r="AH52" s="38" t="str">
        <f t="shared" si="12"/>
        <v>PULL_UP</v>
      </c>
      <c r="AI52" s="38" t="str">
        <f t="shared" si="1"/>
        <v>TRISTATE</v>
      </c>
      <c r="AJ52" s="38" t="str">
        <f t="shared" si="2"/>
        <v>ENABLE</v>
      </c>
      <c r="AK52" s="82"/>
      <c r="AL52" s="86" t="b">
        <v>1</v>
      </c>
      <c r="AM52" s="86" t="b">
        <v>1</v>
      </c>
      <c r="AN52" s="86" t="b">
        <v>1</v>
      </c>
      <c r="AO52" s="86" t="b">
        <v>1</v>
      </c>
      <c r="AP52" s="86" t="b">
        <v>1</v>
      </c>
      <c r="AQ52" s="86" t="b">
        <v>1</v>
      </c>
      <c r="AR52" s="63" t="str">
        <f t="shared" si="13"/>
        <v>VALID</v>
      </c>
      <c r="AS52" s="102" t="s">
        <v>191</v>
      </c>
      <c r="AT52" s="103" t="s">
        <v>2724</v>
      </c>
      <c r="AU52" s="104" t="s">
        <v>2826</v>
      </c>
      <c r="AV52" s="105"/>
      <c r="AW52" s="105"/>
      <c r="AX52" s="105"/>
      <c r="AY52" s="105"/>
      <c r="AZ52" s="105"/>
      <c r="BA52" s="105"/>
      <c r="BB52" s="104"/>
      <c r="BC52" s="104"/>
      <c r="BD52" s="115"/>
      <c r="BE52" s="116"/>
      <c r="BF52" s="117" t="s">
        <v>3070</v>
      </c>
      <c r="BG52" s="231" t="s">
        <v>191</v>
      </c>
      <c r="BH52" s="10" t="s">
        <v>3068</v>
      </c>
      <c r="BI52" s="10" t="s">
        <v>3071</v>
      </c>
      <c r="BJ52" s="149"/>
    </row>
    <row r="53" ht="12.95" customHeight="1" spans="1:62">
      <c r="A53" s="324" t="s">
        <v>3072</v>
      </c>
      <c r="B53" s="324" t="s">
        <v>3073</v>
      </c>
      <c r="C53" s="47" t="s">
        <v>193</v>
      </c>
      <c r="D53" s="38" t="s">
        <v>3074</v>
      </c>
      <c r="E53" s="39" t="s">
        <v>194</v>
      </c>
      <c r="F53" s="40" t="s">
        <v>2715</v>
      </c>
      <c r="G53" s="41" t="s">
        <v>3073</v>
      </c>
      <c r="H53" s="42" t="s">
        <v>2715</v>
      </c>
      <c r="I53" s="42" t="s">
        <v>2715</v>
      </c>
      <c r="J53" s="43" t="s">
        <v>2715</v>
      </c>
      <c r="K53" s="54" t="s">
        <v>2715</v>
      </c>
      <c r="L53" s="42" t="s">
        <v>2717</v>
      </c>
      <c r="M53" s="42" t="s">
        <v>2715</v>
      </c>
      <c r="N53" s="42" t="s">
        <v>2715</v>
      </c>
      <c r="O53" s="43" t="s">
        <v>2715</v>
      </c>
      <c r="P53" s="55"/>
      <c r="Q53" s="55"/>
      <c r="R53" s="55"/>
      <c r="S53" s="55"/>
      <c r="T53" s="55"/>
      <c r="U53" s="63" t="s">
        <v>3075</v>
      </c>
      <c r="V53" s="47" t="s">
        <v>3056</v>
      </c>
      <c r="W53" s="62" t="s">
        <v>2715</v>
      </c>
      <c r="X53" s="62" t="s">
        <v>2715</v>
      </c>
      <c r="Y53" s="62" t="s">
        <v>2715</v>
      </c>
      <c r="Z53" s="62" t="s">
        <v>2715</v>
      </c>
      <c r="AA53" s="62" t="s">
        <v>3057</v>
      </c>
      <c r="AB53" s="47" t="s">
        <v>2777</v>
      </c>
      <c r="AC53" s="47" t="s">
        <v>3058</v>
      </c>
      <c r="AD53" s="47" t="s">
        <v>2731</v>
      </c>
      <c r="AE53" s="47" t="s">
        <v>2723</v>
      </c>
      <c r="AF53" s="82"/>
      <c r="AG53" s="82"/>
      <c r="AH53" s="38" t="str">
        <f t="shared" si="12"/>
        <v>PULL_UP</v>
      </c>
      <c r="AI53" s="38" t="str">
        <f t="shared" si="1"/>
        <v>TRISTATE</v>
      </c>
      <c r="AJ53" s="38" t="str">
        <f t="shared" si="2"/>
        <v>ENABLE</v>
      </c>
      <c r="AK53" s="82"/>
      <c r="AL53" s="86" t="b">
        <v>1</v>
      </c>
      <c r="AM53" s="86" t="b">
        <v>1</v>
      </c>
      <c r="AN53" s="86" t="b">
        <v>1</v>
      </c>
      <c r="AO53" s="86" t="b">
        <v>1</v>
      </c>
      <c r="AP53" s="86" t="b">
        <v>1</v>
      </c>
      <c r="AQ53" s="86" t="b">
        <v>1</v>
      </c>
      <c r="AR53" s="63" t="str">
        <f t="shared" si="13"/>
        <v>VALID</v>
      </c>
      <c r="AS53" s="102" t="s">
        <v>3073</v>
      </c>
      <c r="AT53" s="103" t="s">
        <v>2724</v>
      </c>
      <c r="AU53" s="104" t="s">
        <v>2826</v>
      </c>
      <c r="AV53" s="105"/>
      <c r="AW53" s="109"/>
      <c r="AX53" s="109"/>
      <c r="AY53" s="105"/>
      <c r="AZ53" s="105"/>
      <c r="BA53" s="105"/>
      <c r="BB53" s="104"/>
      <c r="BC53" s="104"/>
      <c r="BD53" s="115"/>
      <c r="BE53" s="116"/>
      <c r="BF53" s="117" t="s">
        <v>3076</v>
      </c>
      <c r="BG53" s="231" t="s">
        <v>193</v>
      </c>
      <c r="BH53" s="10" t="s">
        <v>3074</v>
      </c>
      <c r="BI53" s="10" t="s">
        <v>3077</v>
      </c>
      <c r="BJ53" s="149"/>
    </row>
    <row r="54" ht="12.95" customHeight="1" spans="1:62">
      <c r="A54" s="324" t="s">
        <v>3078</v>
      </c>
      <c r="B54" s="324" t="s">
        <v>195</v>
      </c>
      <c r="C54" s="47" t="s">
        <v>195</v>
      </c>
      <c r="D54" s="38" t="s">
        <v>3079</v>
      </c>
      <c r="E54" s="39" t="s">
        <v>196</v>
      </c>
      <c r="F54" s="40" t="s">
        <v>2715</v>
      </c>
      <c r="G54" s="41" t="s">
        <v>195</v>
      </c>
      <c r="H54" s="42" t="s">
        <v>2715</v>
      </c>
      <c r="I54" s="42" t="s">
        <v>2715</v>
      </c>
      <c r="J54" s="43" t="s">
        <v>2715</v>
      </c>
      <c r="K54" s="54" t="s">
        <v>2715</v>
      </c>
      <c r="L54" s="42" t="s">
        <v>81</v>
      </c>
      <c r="M54" s="42" t="s">
        <v>2715</v>
      </c>
      <c r="N54" s="42" t="s">
        <v>2715</v>
      </c>
      <c r="O54" s="43" t="s">
        <v>2715</v>
      </c>
      <c r="P54" s="55"/>
      <c r="Q54" s="55"/>
      <c r="R54" s="55"/>
      <c r="S54" s="55"/>
      <c r="T54" s="55"/>
      <c r="U54" s="63" t="s">
        <v>3080</v>
      </c>
      <c r="V54" s="47" t="s">
        <v>3056</v>
      </c>
      <c r="W54" s="62" t="s">
        <v>2715</v>
      </c>
      <c r="X54" s="62" t="s">
        <v>2715</v>
      </c>
      <c r="Y54" s="62" t="s">
        <v>2715</v>
      </c>
      <c r="Z54" s="62" t="s">
        <v>2715</v>
      </c>
      <c r="AA54" s="62" t="s">
        <v>3057</v>
      </c>
      <c r="AB54" s="47" t="s">
        <v>2777</v>
      </c>
      <c r="AC54" s="47" t="s">
        <v>3058</v>
      </c>
      <c r="AD54" s="47" t="s">
        <v>2731</v>
      </c>
      <c r="AE54" s="47" t="s">
        <v>2723</v>
      </c>
      <c r="AF54" s="82"/>
      <c r="AG54" s="82"/>
      <c r="AH54" s="38" t="str">
        <f t="shared" si="12"/>
        <v>NORMAL</v>
      </c>
      <c r="AI54" s="38" t="str">
        <f t="shared" si="1"/>
        <v>NORMAL</v>
      </c>
      <c r="AJ54" s="38" t="str">
        <f t="shared" si="2"/>
        <v>DISABLE</v>
      </c>
      <c r="AK54" s="82"/>
      <c r="AL54" s="86" t="b">
        <v>1</v>
      </c>
      <c r="AM54" s="86" t="b">
        <v>1</v>
      </c>
      <c r="AN54" s="86" t="b">
        <v>1</v>
      </c>
      <c r="AO54" s="86" t="b">
        <v>1</v>
      </c>
      <c r="AP54" s="86" t="b">
        <v>1</v>
      </c>
      <c r="AQ54" s="86" t="b">
        <v>1</v>
      </c>
      <c r="AR54" s="63" t="str">
        <f t="shared" si="13"/>
        <v>VALID</v>
      </c>
      <c r="AS54" s="102" t="s">
        <v>195</v>
      </c>
      <c r="AT54" s="103" t="s">
        <v>2732</v>
      </c>
      <c r="AU54" s="104"/>
      <c r="AV54" s="105"/>
      <c r="AW54" s="105"/>
      <c r="AX54" s="105"/>
      <c r="AY54" s="105"/>
      <c r="AZ54" s="105"/>
      <c r="BA54" s="105"/>
      <c r="BB54" s="104"/>
      <c r="BC54" s="104"/>
      <c r="BD54" s="115"/>
      <c r="BE54" s="116"/>
      <c r="BF54" s="117" t="s">
        <v>3076</v>
      </c>
      <c r="BG54" s="231" t="s">
        <v>195</v>
      </c>
      <c r="BH54" s="10" t="s">
        <v>3079</v>
      </c>
      <c r="BI54" s="10" t="s">
        <v>3081</v>
      </c>
      <c r="BJ54" s="149"/>
    </row>
    <row r="55" ht="12.95" customHeight="1" spans="1:62">
      <c r="A55" s="324" t="s">
        <v>3082</v>
      </c>
      <c r="B55" s="324" t="s">
        <v>197</v>
      </c>
      <c r="C55" s="47" t="s">
        <v>197</v>
      </c>
      <c r="D55" s="38" t="s">
        <v>3083</v>
      </c>
      <c r="E55" s="39" t="s">
        <v>198</v>
      </c>
      <c r="F55" s="40" t="s">
        <v>2715</v>
      </c>
      <c r="G55" s="41" t="s">
        <v>197</v>
      </c>
      <c r="H55" s="42" t="s">
        <v>2715</v>
      </c>
      <c r="I55" s="42" t="s">
        <v>2715</v>
      </c>
      <c r="J55" s="43" t="s">
        <v>2715</v>
      </c>
      <c r="K55" s="54" t="s">
        <v>2715</v>
      </c>
      <c r="L55" s="42" t="s">
        <v>2717</v>
      </c>
      <c r="M55" s="42" t="s">
        <v>2715</v>
      </c>
      <c r="N55" s="42" t="s">
        <v>2715</v>
      </c>
      <c r="O55" s="43" t="s">
        <v>2715</v>
      </c>
      <c r="P55" s="55"/>
      <c r="Q55" s="55"/>
      <c r="R55" s="55"/>
      <c r="S55" s="55"/>
      <c r="T55" s="55"/>
      <c r="U55" s="66" t="s">
        <v>3084</v>
      </c>
      <c r="V55" s="67" t="s">
        <v>3056</v>
      </c>
      <c r="W55" s="62" t="s">
        <v>2715</v>
      </c>
      <c r="X55" s="62" t="s">
        <v>2715</v>
      </c>
      <c r="Y55" s="62" t="s">
        <v>2715</v>
      </c>
      <c r="Z55" s="62" t="s">
        <v>2715</v>
      </c>
      <c r="AA55" s="62" t="s">
        <v>3057</v>
      </c>
      <c r="AB55" s="47" t="s">
        <v>2777</v>
      </c>
      <c r="AC55" s="47" t="s">
        <v>3058</v>
      </c>
      <c r="AD55" s="47" t="s">
        <v>2731</v>
      </c>
      <c r="AE55" s="47" t="s">
        <v>3085</v>
      </c>
      <c r="AF55" s="82"/>
      <c r="AG55" s="82"/>
      <c r="AH55" s="38" t="str">
        <f t="shared" si="12"/>
        <v>PULL_UP</v>
      </c>
      <c r="AI55" s="38" t="str">
        <f t="shared" si="1"/>
        <v>TRISTATE</v>
      </c>
      <c r="AJ55" s="38" t="str">
        <f t="shared" si="2"/>
        <v>ENABLE</v>
      </c>
      <c r="AK55" s="82"/>
      <c r="AL55" s="86" t="b">
        <v>1</v>
      </c>
      <c r="AM55" s="86" t="b">
        <v>1</v>
      </c>
      <c r="AN55" s="86" t="b">
        <v>1</v>
      </c>
      <c r="AO55" s="86" t="b">
        <v>1</v>
      </c>
      <c r="AP55" s="86" t="b">
        <v>1</v>
      </c>
      <c r="AQ55" s="86" t="b">
        <v>1</v>
      </c>
      <c r="AR55" s="63" t="str">
        <f t="shared" si="13"/>
        <v>VALID</v>
      </c>
      <c r="AS55" s="102" t="s">
        <v>197</v>
      </c>
      <c r="AT55" s="103" t="s">
        <v>2724</v>
      </c>
      <c r="AU55" s="104" t="s">
        <v>2826</v>
      </c>
      <c r="AV55" s="105"/>
      <c r="AW55" s="105"/>
      <c r="AX55" s="105"/>
      <c r="AY55" s="105"/>
      <c r="AZ55" s="105"/>
      <c r="BA55" s="105"/>
      <c r="BB55" s="104"/>
      <c r="BC55" s="104"/>
      <c r="BD55" s="115"/>
      <c r="BE55" s="116"/>
      <c r="BF55" s="117" t="s">
        <v>3076</v>
      </c>
      <c r="BG55" s="231" t="s">
        <v>197</v>
      </c>
      <c r="BH55" s="10" t="s">
        <v>3083</v>
      </c>
      <c r="BI55" s="10" t="s">
        <v>3086</v>
      </c>
      <c r="BJ55" s="149"/>
    </row>
    <row r="56" ht="12.95" customHeight="1" spans="1:62">
      <c r="A56" s="324" t="s">
        <v>3087</v>
      </c>
      <c r="B56" s="324" t="s">
        <v>199</v>
      </c>
      <c r="C56" s="48" t="s">
        <v>199</v>
      </c>
      <c r="D56" s="38" t="s">
        <v>3088</v>
      </c>
      <c r="E56" s="39" t="s">
        <v>200</v>
      </c>
      <c r="F56" s="40" t="s">
        <v>2715</v>
      </c>
      <c r="G56" s="41" t="s">
        <v>199</v>
      </c>
      <c r="H56" s="42" t="s">
        <v>2715</v>
      </c>
      <c r="I56" s="42" t="s">
        <v>2715</v>
      </c>
      <c r="J56" s="43" t="s">
        <v>2715</v>
      </c>
      <c r="K56" s="54" t="s">
        <v>2715</v>
      </c>
      <c r="L56" s="42" t="s">
        <v>2717</v>
      </c>
      <c r="M56" s="42" t="s">
        <v>2715</v>
      </c>
      <c r="N56" s="42" t="s">
        <v>2715</v>
      </c>
      <c r="O56" s="43" t="s">
        <v>2715</v>
      </c>
      <c r="P56" s="55"/>
      <c r="Q56" s="55"/>
      <c r="R56" s="55"/>
      <c r="S56" s="55"/>
      <c r="T56" s="55"/>
      <c r="U56" s="63" t="s">
        <v>3089</v>
      </c>
      <c r="V56" s="47" t="s">
        <v>3056</v>
      </c>
      <c r="W56" s="62" t="s">
        <v>2715</v>
      </c>
      <c r="X56" s="62" t="s">
        <v>2715</v>
      </c>
      <c r="Y56" s="62" t="s">
        <v>2715</v>
      </c>
      <c r="Z56" s="62" t="s">
        <v>2715</v>
      </c>
      <c r="AA56" s="62" t="s">
        <v>3057</v>
      </c>
      <c r="AB56" s="47" t="s">
        <v>2777</v>
      </c>
      <c r="AC56" s="47" t="s">
        <v>3058</v>
      </c>
      <c r="AD56" s="47" t="s">
        <v>2731</v>
      </c>
      <c r="AE56" s="47" t="s">
        <v>2723</v>
      </c>
      <c r="AF56" s="82"/>
      <c r="AG56" s="82"/>
      <c r="AH56" s="38" t="str">
        <f t="shared" si="12"/>
        <v>PULL_DOWN</v>
      </c>
      <c r="AI56" s="38" t="str">
        <f t="shared" si="1"/>
        <v>TRISTATE</v>
      </c>
      <c r="AJ56" s="38" t="str">
        <f t="shared" si="2"/>
        <v>ENABLE</v>
      </c>
      <c r="AK56" s="82"/>
      <c r="AL56" s="86" t="b">
        <v>1</v>
      </c>
      <c r="AM56" s="86" t="b">
        <v>1</v>
      </c>
      <c r="AN56" s="86" t="b">
        <v>1</v>
      </c>
      <c r="AO56" s="86" t="b">
        <v>1</v>
      </c>
      <c r="AP56" s="86" t="b">
        <v>1</v>
      </c>
      <c r="AQ56" s="86" t="b">
        <v>1</v>
      </c>
      <c r="AR56" s="63" t="str">
        <f t="shared" si="13"/>
        <v>VALID</v>
      </c>
      <c r="AS56" s="102" t="s">
        <v>199</v>
      </c>
      <c r="AT56" s="103" t="s">
        <v>2724</v>
      </c>
      <c r="AU56" s="104" t="s">
        <v>2958</v>
      </c>
      <c r="AV56" s="105"/>
      <c r="AW56" s="105"/>
      <c r="AX56" s="105"/>
      <c r="AY56" s="105"/>
      <c r="AZ56" s="105"/>
      <c r="BA56" s="105"/>
      <c r="BB56" s="104"/>
      <c r="BC56" s="104"/>
      <c r="BD56" s="115"/>
      <c r="BE56" s="116"/>
      <c r="BF56" s="117" t="s">
        <v>3076</v>
      </c>
      <c r="BG56" s="231" t="s">
        <v>199</v>
      </c>
      <c r="BH56" s="10" t="s">
        <v>3088</v>
      </c>
      <c r="BI56" s="10" t="s">
        <v>3090</v>
      </c>
      <c r="BJ56" s="149"/>
    </row>
    <row r="57" ht="12.95" customHeight="1" spans="1:62">
      <c r="A57" s="324" t="s">
        <v>3091</v>
      </c>
      <c r="B57" s="324" t="s">
        <v>201</v>
      </c>
      <c r="C57" s="48" t="s">
        <v>201</v>
      </c>
      <c r="D57" s="38" t="s">
        <v>3092</v>
      </c>
      <c r="E57" s="39" t="s">
        <v>202</v>
      </c>
      <c r="F57" s="40" t="s">
        <v>2715</v>
      </c>
      <c r="G57" s="41" t="s">
        <v>201</v>
      </c>
      <c r="H57" s="42" t="s">
        <v>2715</v>
      </c>
      <c r="I57" s="42" t="s">
        <v>2715</v>
      </c>
      <c r="J57" s="43" t="s">
        <v>2715</v>
      </c>
      <c r="K57" s="54" t="s">
        <v>2715</v>
      </c>
      <c r="L57" s="42" t="s">
        <v>2717</v>
      </c>
      <c r="M57" s="42" t="s">
        <v>2715</v>
      </c>
      <c r="N57" s="42" t="s">
        <v>2715</v>
      </c>
      <c r="O57" s="43" t="s">
        <v>2715</v>
      </c>
      <c r="P57" s="55"/>
      <c r="Q57" s="55"/>
      <c r="R57" s="55"/>
      <c r="S57" s="55"/>
      <c r="T57" s="55"/>
      <c r="U57" s="63" t="s">
        <v>3093</v>
      </c>
      <c r="V57" s="47" t="s">
        <v>3056</v>
      </c>
      <c r="W57" s="62" t="s">
        <v>2715</v>
      </c>
      <c r="X57" s="62" t="s">
        <v>2715</v>
      </c>
      <c r="Y57" s="62" t="s">
        <v>2715</v>
      </c>
      <c r="Z57" s="62" t="s">
        <v>2715</v>
      </c>
      <c r="AA57" s="62" t="s">
        <v>3057</v>
      </c>
      <c r="AB57" s="47" t="s">
        <v>2777</v>
      </c>
      <c r="AC57" s="47" t="s">
        <v>3058</v>
      </c>
      <c r="AD57" s="47" t="s">
        <v>2731</v>
      </c>
      <c r="AE57" s="47" t="s">
        <v>3085</v>
      </c>
      <c r="AF57" s="82"/>
      <c r="AG57" s="82"/>
      <c r="AH57" s="38" t="str">
        <f t="shared" si="12"/>
        <v>PULL_UP</v>
      </c>
      <c r="AI57" s="38" t="str">
        <f t="shared" si="1"/>
        <v>TRISTATE</v>
      </c>
      <c r="AJ57" s="38" t="str">
        <f t="shared" si="2"/>
        <v>ENABLE</v>
      </c>
      <c r="AK57" s="82"/>
      <c r="AL57" s="86" t="b">
        <v>1</v>
      </c>
      <c r="AM57" s="86" t="b">
        <v>1</v>
      </c>
      <c r="AN57" s="86" t="b">
        <v>1</v>
      </c>
      <c r="AO57" s="86" t="b">
        <v>1</v>
      </c>
      <c r="AP57" s="86" t="b">
        <v>1</v>
      </c>
      <c r="AQ57" s="86" t="b">
        <v>1</v>
      </c>
      <c r="AR57" s="63" t="str">
        <f t="shared" si="13"/>
        <v>VALID</v>
      </c>
      <c r="AS57" s="102" t="s">
        <v>201</v>
      </c>
      <c r="AT57" s="103" t="s">
        <v>2724</v>
      </c>
      <c r="AU57" s="104" t="s">
        <v>2826</v>
      </c>
      <c r="AV57" s="105"/>
      <c r="AW57" s="105"/>
      <c r="AX57" s="105"/>
      <c r="AY57" s="105"/>
      <c r="AZ57" s="105"/>
      <c r="BA57" s="105"/>
      <c r="BB57" s="104"/>
      <c r="BC57" s="104"/>
      <c r="BD57" s="115"/>
      <c r="BE57" s="116"/>
      <c r="BF57" s="117" t="s">
        <v>3076</v>
      </c>
      <c r="BG57" s="242" t="s">
        <v>201</v>
      </c>
      <c r="BH57" s="10" t="s">
        <v>3092</v>
      </c>
      <c r="BI57" s="10" t="s">
        <v>3094</v>
      </c>
      <c r="BJ57" s="149"/>
    </row>
    <row r="58" s="3" customFormat="1" ht="18" customHeight="1" spans="1:62">
      <c r="A58" s="322"/>
      <c r="B58" s="322"/>
      <c r="C58" s="35" t="s">
        <v>203</v>
      </c>
      <c r="D58" s="36" t="s">
        <v>204</v>
      </c>
      <c r="E58" s="35"/>
      <c r="F58" s="37"/>
      <c r="G58" s="37"/>
      <c r="H58" s="37"/>
      <c r="I58" s="37"/>
      <c r="J58" s="37"/>
      <c r="K58" s="35"/>
      <c r="L58" s="35"/>
      <c r="M58" s="35"/>
      <c r="N58" s="35"/>
      <c r="O58" s="35"/>
      <c r="P58" s="35"/>
      <c r="Q58" s="35"/>
      <c r="R58" s="35"/>
      <c r="S58" s="35"/>
      <c r="T58" s="35"/>
      <c r="U58" s="35"/>
      <c r="V58" s="35"/>
      <c r="W58" s="60"/>
      <c r="X58" s="60"/>
      <c r="Y58" s="60"/>
      <c r="Z58" s="60"/>
      <c r="AA58" s="60"/>
      <c r="AB58" s="81"/>
      <c r="AC58" s="81"/>
      <c r="AD58" s="81"/>
      <c r="AE58" s="81"/>
      <c r="AF58" s="81"/>
      <c r="AG58" s="81"/>
      <c r="AH58" s="81"/>
      <c r="AI58" s="81"/>
      <c r="AJ58" s="81"/>
      <c r="AK58" s="81"/>
      <c r="AL58" s="81" t="b">
        <v>0</v>
      </c>
      <c r="AM58" s="81"/>
      <c r="AN58" s="81"/>
      <c r="AO58" s="81"/>
      <c r="AP58" s="81"/>
      <c r="AQ58" s="81"/>
      <c r="AR58" s="81"/>
      <c r="AS58" s="100"/>
      <c r="AT58" s="100"/>
      <c r="AU58" s="101"/>
      <c r="AV58" s="101"/>
      <c r="AW58" s="101"/>
      <c r="AX58" s="101"/>
      <c r="AY58" s="101"/>
      <c r="AZ58" s="101"/>
      <c r="BA58" s="101"/>
      <c r="BB58" s="101"/>
      <c r="BC58" s="101"/>
      <c r="BD58" s="101"/>
      <c r="BE58" s="400" t="s">
        <v>76</v>
      </c>
      <c r="BF58" s="114"/>
      <c r="BG58" s="143" t="s">
        <v>203</v>
      </c>
      <c r="BH58" s="143" t="s">
        <v>204</v>
      </c>
      <c r="BI58" s="144"/>
      <c r="BJ58" s="145"/>
    </row>
    <row r="59" ht="12.95" customHeight="1" spans="1:62">
      <c r="A59" s="322"/>
      <c r="B59" s="322"/>
      <c r="C59" s="323" t="s">
        <v>205</v>
      </c>
      <c r="D59" s="323" t="s">
        <v>3095</v>
      </c>
      <c r="E59" s="39" t="s">
        <v>206</v>
      </c>
      <c r="F59" s="40" t="s">
        <v>3096</v>
      </c>
      <c r="G59" s="41" t="s">
        <v>2715</v>
      </c>
      <c r="H59" s="42" t="s">
        <v>2715</v>
      </c>
      <c r="I59" s="42" t="s">
        <v>2715</v>
      </c>
      <c r="J59" s="43" t="s">
        <v>2715</v>
      </c>
      <c r="K59" s="54" t="s">
        <v>2737</v>
      </c>
      <c r="L59" s="42" t="s">
        <v>2715</v>
      </c>
      <c r="M59" s="42" t="s">
        <v>2715</v>
      </c>
      <c r="N59" s="42" t="s">
        <v>2715</v>
      </c>
      <c r="O59" s="43" t="s">
        <v>2715</v>
      </c>
      <c r="P59" s="38" t="s">
        <v>94</v>
      </c>
      <c r="Q59" s="38" t="s">
        <v>83</v>
      </c>
      <c r="R59" s="38" t="s">
        <v>104</v>
      </c>
      <c r="S59" s="38" t="s">
        <v>105</v>
      </c>
      <c r="T59" s="38" t="s">
        <v>94</v>
      </c>
      <c r="U59" s="61" t="s">
        <v>3097</v>
      </c>
      <c r="V59" s="47" t="s">
        <v>3098</v>
      </c>
      <c r="W59" s="62" t="s">
        <v>2715</v>
      </c>
      <c r="X59" s="62" t="s">
        <v>2715</v>
      </c>
      <c r="Y59" s="62" t="s">
        <v>2715</v>
      </c>
      <c r="Z59" s="62" t="s">
        <v>205</v>
      </c>
      <c r="AA59" s="62" t="s">
        <v>203</v>
      </c>
      <c r="AB59" s="47" t="s">
        <v>2777</v>
      </c>
      <c r="AC59" s="47" t="s">
        <v>3058</v>
      </c>
      <c r="AD59" s="47" t="s">
        <v>2731</v>
      </c>
      <c r="AE59" s="47">
        <v>0</v>
      </c>
      <c r="AF59" s="47" t="str">
        <f t="shared" ref="AF59:AF82" si="14">IF(OR($AS59="",$AS59=$E59),$T59,IF($AS59=$F59,SUBSTITUTE(SUBSTITUTE($AS59,"GPIO3_","GPIO_"),".0",""),IF($AS59=$G59,$P59,IF($AS59=$H59,$Q59,IF($AS59=$I59,$R59,IF($AS59=$J59,$S59,"INVALID"))))))</f>
        <v>GPIO_PX0</v>
      </c>
      <c r="AG59" s="82"/>
      <c r="AH59" s="38" t="str">
        <f t="shared" ref="AH59:AH82" si="15">IF(AND(OR($AU59="Int PU",$AU59="Int PD"),OR(AND($BB59&lt;&gt;"",$BB59&lt;&gt;"0"),AND($BC59&lt;&gt;"",$BC59&lt;&gt;"0"))),"INVALID",IF(OR($AS59=$E59,$AU59="Int PD"),"PULL_DOWN",IF(OR($AU59="Int PU",AND($AG59="YES",OR($BB59="",$BB59="0"),OR($BC59="",$BC59="0"),OR($AT59="Input",$AT59="Bidirectional"))),"PULL_UP","NORMAL")))</f>
        <v>NORMAL</v>
      </c>
      <c r="AI59" s="38" t="str">
        <f t="shared" si="1"/>
        <v>NORMAL</v>
      </c>
      <c r="AJ59" s="38" t="str">
        <f t="shared" si="2"/>
        <v>DISABLE</v>
      </c>
      <c r="AK59" s="87" t="str">
        <f t="shared" ref="AK59:AK82" si="16">IF($AS59&lt;&gt;$F59,"N/A",IF($AU59="Drive 1","1",IF($AU59="Drive 0","0","")))</f>
        <v>0</v>
      </c>
      <c r="AL59" s="86" t="b">
        <v>1</v>
      </c>
      <c r="AM59" s="86" t="b">
        <v>1</v>
      </c>
      <c r="AN59" s="86" t="b">
        <v>1</v>
      </c>
      <c r="AO59" s="86" t="b">
        <v>1</v>
      </c>
      <c r="AP59" s="86" t="b">
        <v>1</v>
      </c>
      <c r="AQ59" s="86" t="b">
        <v>1</v>
      </c>
      <c r="AR59" s="63" t="str">
        <f t="shared" ref="AR59:AR82" si="17">IF(AND($AL59:$AQ59),"VALID","INVALID")</f>
        <v>VALID</v>
      </c>
      <c r="AS59" s="102" t="s">
        <v>3096</v>
      </c>
      <c r="AT59" s="103" t="s">
        <v>2732</v>
      </c>
      <c r="AU59" s="104" t="s">
        <v>2845</v>
      </c>
      <c r="AV59" s="105"/>
      <c r="AW59" s="105"/>
      <c r="AX59" s="105"/>
      <c r="AY59" s="105"/>
      <c r="AZ59" s="104" t="s">
        <v>85</v>
      </c>
      <c r="BA59" s="105"/>
      <c r="BB59" s="104"/>
      <c r="BC59" s="104"/>
      <c r="BD59" s="115"/>
      <c r="BE59" s="116"/>
      <c r="BF59" s="117" t="s">
        <v>3099</v>
      </c>
      <c r="BG59" s="335" t="s">
        <v>3</v>
      </c>
      <c r="BH59" s="10" t="s">
        <v>3095</v>
      </c>
      <c r="BI59" s="10" t="s">
        <v>3100</v>
      </c>
      <c r="BJ59" s="149"/>
    </row>
    <row r="60" ht="12.95" customHeight="1" spans="1:62">
      <c r="A60" s="322"/>
      <c r="B60" s="322"/>
      <c r="C60" s="323" t="s">
        <v>207</v>
      </c>
      <c r="D60" s="323" t="s">
        <v>3101</v>
      </c>
      <c r="E60" s="39" t="s">
        <v>208</v>
      </c>
      <c r="F60" s="40" t="s">
        <v>3102</v>
      </c>
      <c r="G60" s="41" t="s">
        <v>2715</v>
      </c>
      <c r="H60" s="42" t="s">
        <v>2715</v>
      </c>
      <c r="I60" s="42" t="s">
        <v>2715</v>
      </c>
      <c r="J60" s="43" t="s">
        <v>2715</v>
      </c>
      <c r="K60" s="54" t="s">
        <v>2737</v>
      </c>
      <c r="L60" s="42" t="s">
        <v>2715</v>
      </c>
      <c r="M60" s="42" t="s">
        <v>2715</v>
      </c>
      <c r="N60" s="42" t="s">
        <v>2715</v>
      </c>
      <c r="O60" s="43" t="s">
        <v>2715</v>
      </c>
      <c r="P60" s="38" t="s">
        <v>94</v>
      </c>
      <c r="Q60" s="38" t="s">
        <v>83</v>
      </c>
      <c r="R60" s="38" t="s">
        <v>104</v>
      </c>
      <c r="S60" s="38" t="s">
        <v>105</v>
      </c>
      <c r="T60" s="38" t="s">
        <v>94</v>
      </c>
      <c r="U60" s="63" t="s">
        <v>3103</v>
      </c>
      <c r="V60" s="47" t="s">
        <v>3098</v>
      </c>
      <c r="W60" s="62" t="s">
        <v>2715</v>
      </c>
      <c r="X60" s="62" t="s">
        <v>2715</v>
      </c>
      <c r="Y60" s="62" t="s">
        <v>2715</v>
      </c>
      <c r="Z60" s="62" t="s">
        <v>207</v>
      </c>
      <c r="AA60" s="62" t="s">
        <v>203</v>
      </c>
      <c r="AB60" s="47" t="s">
        <v>2777</v>
      </c>
      <c r="AC60" s="47" t="s">
        <v>3058</v>
      </c>
      <c r="AD60" s="47" t="s">
        <v>2731</v>
      </c>
      <c r="AE60" s="47">
        <v>0</v>
      </c>
      <c r="AF60" s="47" t="str">
        <f t="shared" si="14"/>
        <v>GPIO_PX1</v>
      </c>
      <c r="AG60" s="82"/>
      <c r="AH60" s="38" t="str">
        <f t="shared" si="15"/>
        <v>NORMAL</v>
      </c>
      <c r="AI60" s="38" t="str">
        <f t="shared" si="1"/>
        <v>NORMAL</v>
      </c>
      <c r="AJ60" s="38" t="str">
        <f t="shared" si="2"/>
        <v>DISABLE</v>
      </c>
      <c r="AK60" s="87" t="str">
        <f t="shared" si="16"/>
        <v>0</v>
      </c>
      <c r="AL60" s="86" t="b">
        <v>1</v>
      </c>
      <c r="AM60" s="86" t="b">
        <v>1</v>
      </c>
      <c r="AN60" s="86" t="b">
        <v>1</v>
      </c>
      <c r="AO60" s="86" t="b">
        <v>1</v>
      </c>
      <c r="AP60" s="86" t="b">
        <v>1</v>
      </c>
      <c r="AQ60" s="86" t="b">
        <v>1</v>
      </c>
      <c r="AR60" s="63" t="str">
        <f t="shared" si="17"/>
        <v>VALID</v>
      </c>
      <c r="AS60" s="102" t="s">
        <v>3102</v>
      </c>
      <c r="AT60" s="103" t="s">
        <v>2732</v>
      </c>
      <c r="AU60" s="104" t="s">
        <v>2845</v>
      </c>
      <c r="AV60" s="105"/>
      <c r="AW60" s="105"/>
      <c r="AX60" s="105"/>
      <c r="AY60" s="105"/>
      <c r="AZ60" s="104" t="s">
        <v>85</v>
      </c>
      <c r="BA60" s="105"/>
      <c r="BB60" s="104"/>
      <c r="BC60" s="104"/>
      <c r="BD60" s="115"/>
      <c r="BE60" s="116"/>
      <c r="BF60" s="117" t="s">
        <v>3104</v>
      </c>
      <c r="BG60" s="335" t="s">
        <v>3</v>
      </c>
      <c r="BH60" s="10" t="s">
        <v>3101</v>
      </c>
      <c r="BI60" s="10" t="s">
        <v>3105</v>
      </c>
      <c r="BJ60" s="149"/>
    </row>
    <row r="61" ht="12.95" customHeight="1" spans="1:62">
      <c r="A61" s="322"/>
      <c r="B61" s="322"/>
      <c r="C61" s="323" t="s">
        <v>209</v>
      </c>
      <c r="D61" s="323" t="s">
        <v>3106</v>
      </c>
      <c r="E61" s="39" t="s">
        <v>210</v>
      </c>
      <c r="F61" s="40" t="s">
        <v>3107</v>
      </c>
      <c r="G61" s="41" t="s">
        <v>209</v>
      </c>
      <c r="H61" s="42" t="s">
        <v>2715</v>
      </c>
      <c r="I61" s="42" t="s">
        <v>2715</v>
      </c>
      <c r="J61" s="43" t="s">
        <v>2715</v>
      </c>
      <c r="K61" s="54" t="s">
        <v>2737</v>
      </c>
      <c r="L61" s="42" t="s">
        <v>81</v>
      </c>
      <c r="M61" s="42" t="s">
        <v>2715</v>
      </c>
      <c r="N61" s="42" t="s">
        <v>2715</v>
      </c>
      <c r="O61" s="43" t="s">
        <v>2715</v>
      </c>
      <c r="P61" s="38" t="s">
        <v>132</v>
      </c>
      <c r="Q61" s="38" t="s">
        <v>83</v>
      </c>
      <c r="R61" s="38" t="s">
        <v>104</v>
      </c>
      <c r="S61" s="38" t="s">
        <v>105</v>
      </c>
      <c r="T61" s="38" t="s">
        <v>83</v>
      </c>
      <c r="U61" s="63" t="s">
        <v>3108</v>
      </c>
      <c r="V61" s="47" t="s">
        <v>3098</v>
      </c>
      <c r="W61" s="62" t="s">
        <v>2715</v>
      </c>
      <c r="X61" s="62" t="s">
        <v>2715</v>
      </c>
      <c r="Y61" s="62" t="s">
        <v>2715</v>
      </c>
      <c r="Z61" s="62" t="s">
        <v>209</v>
      </c>
      <c r="AA61" s="62" t="s">
        <v>203</v>
      </c>
      <c r="AB61" s="47" t="s">
        <v>2729</v>
      </c>
      <c r="AC61" s="47" t="s">
        <v>3109</v>
      </c>
      <c r="AD61" s="47" t="s">
        <v>2731</v>
      </c>
      <c r="AE61" s="47" t="s">
        <v>2723</v>
      </c>
      <c r="AF61" s="47" t="str">
        <f t="shared" si="14"/>
        <v>GP</v>
      </c>
      <c r="AG61" s="82"/>
      <c r="AH61" s="38" t="str">
        <f t="shared" si="15"/>
        <v>NORMAL</v>
      </c>
      <c r="AI61" s="38" t="str">
        <f t="shared" si="1"/>
        <v>TRISTATE</v>
      </c>
      <c r="AJ61" s="38" t="str">
        <f t="shared" si="2"/>
        <v>DISABLE</v>
      </c>
      <c r="AK61" s="87" t="str">
        <f t="shared" si="16"/>
        <v>N/A</v>
      </c>
      <c r="AL61" s="86" t="b">
        <v>1</v>
      </c>
      <c r="AM61" s="86" t="b">
        <v>1</v>
      </c>
      <c r="AN61" s="86" t="b">
        <v>1</v>
      </c>
      <c r="AO61" s="86" t="b">
        <v>1</v>
      </c>
      <c r="AP61" s="86" t="b">
        <v>1</v>
      </c>
      <c r="AQ61" s="86" t="b">
        <v>1</v>
      </c>
      <c r="AR61" s="63" t="str">
        <f t="shared" si="17"/>
        <v>VALID</v>
      </c>
      <c r="AS61" s="102" t="s">
        <v>209</v>
      </c>
      <c r="AT61" s="103" t="s">
        <v>2732</v>
      </c>
      <c r="AU61" s="104" t="s">
        <v>2882</v>
      </c>
      <c r="AV61" s="105"/>
      <c r="AW61" s="105"/>
      <c r="AX61" s="105"/>
      <c r="AY61" s="118" t="s">
        <v>434</v>
      </c>
      <c r="AZ61" s="104" t="s">
        <v>85</v>
      </c>
      <c r="BA61" s="105"/>
      <c r="BB61" s="104"/>
      <c r="BC61" s="104"/>
      <c r="BD61" s="115"/>
      <c r="BE61" s="116"/>
      <c r="BF61" s="117" t="s">
        <v>3110</v>
      </c>
      <c r="BG61" s="231"/>
      <c r="BH61" s="10" t="s">
        <v>3106</v>
      </c>
      <c r="BI61" s="10" t="s">
        <v>3111</v>
      </c>
      <c r="BJ61" s="149"/>
    </row>
    <row r="62" ht="12.95" customHeight="1" spans="1:62">
      <c r="A62" s="324" t="s">
        <v>3112</v>
      </c>
      <c r="B62" s="324" t="s">
        <v>3113</v>
      </c>
      <c r="C62" s="38" t="s">
        <v>211</v>
      </c>
      <c r="D62" s="38" t="s">
        <v>3114</v>
      </c>
      <c r="E62" s="39" t="s">
        <v>212</v>
      </c>
      <c r="F62" s="40" t="s">
        <v>3115</v>
      </c>
      <c r="G62" s="41" t="s">
        <v>211</v>
      </c>
      <c r="H62" s="42" t="s">
        <v>2715</v>
      </c>
      <c r="I62" s="42" t="s">
        <v>2715</v>
      </c>
      <c r="J62" s="43" t="s">
        <v>2715</v>
      </c>
      <c r="K62" s="54" t="s">
        <v>2737</v>
      </c>
      <c r="L62" s="42" t="s">
        <v>81</v>
      </c>
      <c r="M62" s="42" t="s">
        <v>2715</v>
      </c>
      <c r="N62" s="42" t="s">
        <v>2715</v>
      </c>
      <c r="O62" s="43" t="s">
        <v>2715</v>
      </c>
      <c r="P62" s="38" t="s">
        <v>132</v>
      </c>
      <c r="Q62" s="38" t="s">
        <v>83</v>
      </c>
      <c r="R62" s="38" t="s">
        <v>104</v>
      </c>
      <c r="S62" s="38" t="s">
        <v>105</v>
      </c>
      <c r="T62" s="38" t="s">
        <v>83</v>
      </c>
      <c r="U62" s="63" t="s">
        <v>3116</v>
      </c>
      <c r="V62" s="47" t="s">
        <v>3098</v>
      </c>
      <c r="W62" s="62" t="s">
        <v>2715</v>
      </c>
      <c r="X62" s="62" t="s">
        <v>2715</v>
      </c>
      <c r="Y62" s="62" t="s">
        <v>2715</v>
      </c>
      <c r="Z62" s="62" t="s">
        <v>211</v>
      </c>
      <c r="AA62" s="62" t="s">
        <v>203</v>
      </c>
      <c r="AB62" s="47" t="s">
        <v>2729</v>
      </c>
      <c r="AC62" s="47" t="s">
        <v>3109</v>
      </c>
      <c r="AD62" s="47" t="s">
        <v>2731</v>
      </c>
      <c r="AE62" s="47" t="s">
        <v>2723</v>
      </c>
      <c r="AF62" s="47" t="str">
        <f t="shared" si="14"/>
        <v>GP</v>
      </c>
      <c r="AG62" s="82"/>
      <c r="AH62" s="38" t="str">
        <f t="shared" si="15"/>
        <v>NORMAL</v>
      </c>
      <c r="AI62" s="38" t="str">
        <f t="shared" si="1"/>
        <v>NORMAL</v>
      </c>
      <c r="AJ62" s="38" t="str">
        <f t="shared" si="2"/>
        <v>DISABLE</v>
      </c>
      <c r="AK62" s="87" t="str">
        <f t="shared" si="16"/>
        <v>N/A</v>
      </c>
      <c r="AL62" s="86" t="b">
        <v>1</v>
      </c>
      <c r="AM62" s="86" t="b">
        <v>1</v>
      </c>
      <c r="AN62" s="86" t="b">
        <v>1</v>
      </c>
      <c r="AO62" s="86" t="b">
        <v>1</v>
      </c>
      <c r="AP62" s="86" t="b">
        <v>1</v>
      </c>
      <c r="AQ62" s="86" t="b">
        <v>1</v>
      </c>
      <c r="AR62" s="63" t="str">
        <f t="shared" si="17"/>
        <v>VALID</v>
      </c>
      <c r="AS62" s="102" t="s">
        <v>211</v>
      </c>
      <c r="AT62" s="103" t="s">
        <v>2732</v>
      </c>
      <c r="AU62" s="104" t="s">
        <v>2845</v>
      </c>
      <c r="AV62" s="105"/>
      <c r="AW62" s="105"/>
      <c r="AX62" s="105"/>
      <c r="AY62" s="118" t="s">
        <v>85</v>
      </c>
      <c r="AZ62" s="104" t="s">
        <v>85</v>
      </c>
      <c r="BA62" s="105"/>
      <c r="BB62" s="104"/>
      <c r="BC62" s="104"/>
      <c r="BD62" s="115"/>
      <c r="BE62" s="116"/>
      <c r="BF62" s="117" t="s">
        <v>3117</v>
      </c>
      <c r="BG62" s="231"/>
      <c r="BH62" s="10" t="s">
        <v>3114</v>
      </c>
      <c r="BI62" s="10" t="s">
        <v>3118</v>
      </c>
      <c r="BJ62" s="149"/>
    </row>
    <row r="63" ht="12.95" customHeight="1" spans="1:62">
      <c r="A63" s="324" t="s">
        <v>3119</v>
      </c>
      <c r="B63" s="324" t="s">
        <v>233</v>
      </c>
      <c r="C63" s="38" t="s">
        <v>213</v>
      </c>
      <c r="D63" s="38" t="s">
        <v>3120</v>
      </c>
      <c r="E63" s="39" t="s">
        <v>215</v>
      </c>
      <c r="F63" s="40" t="s">
        <v>3121</v>
      </c>
      <c r="G63" s="41" t="s">
        <v>3122</v>
      </c>
      <c r="H63" s="42" t="s">
        <v>2715</v>
      </c>
      <c r="I63" s="42" t="s">
        <v>2715</v>
      </c>
      <c r="J63" s="43" t="s">
        <v>2715</v>
      </c>
      <c r="K63" s="54" t="s">
        <v>2737</v>
      </c>
      <c r="L63" s="42" t="s">
        <v>81</v>
      </c>
      <c r="M63" s="42" t="s">
        <v>2715</v>
      </c>
      <c r="N63" s="42" t="s">
        <v>2715</v>
      </c>
      <c r="O63" s="43" t="s">
        <v>2715</v>
      </c>
      <c r="P63" s="38" t="s">
        <v>214</v>
      </c>
      <c r="Q63" s="38" t="s">
        <v>83</v>
      </c>
      <c r="R63" s="38" t="s">
        <v>104</v>
      </c>
      <c r="S63" s="38" t="s">
        <v>105</v>
      </c>
      <c r="T63" s="38" t="s">
        <v>83</v>
      </c>
      <c r="U63" s="63" t="s">
        <v>3123</v>
      </c>
      <c r="V63" s="47" t="s">
        <v>3098</v>
      </c>
      <c r="W63" s="62" t="s">
        <v>2715</v>
      </c>
      <c r="X63" s="62" t="s">
        <v>3124</v>
      </c>
      <c r="Y63" s="62" t="s">
        <v>2715</v>
      </c>
      <c r="Z63" s="62" t="s">
        <v>3125</v>
      </c>
      <c r="AA63" s="62" t="s">
        <v>203</v>
      </c>
      <c r="AB63" s="47" t="s">
        <v>2729</v>
      </c>
      <c r="AC63" s="47" t="s">
        <v>3109</v>
      </c>
      <c r="AD63" s="47" t="s">
        <v>2731</v>
      </c>
      <c r="AE63" s="47" t="s">
        <v>2750</v>
      </c>
      <c r="AF63" s="47" t="str">
        <f t="shared" si="14"/>
        <v>UARTB</v>
      </c>
      <c r="AG63" s="82"/>
      <c r="AH63" s="38" t="str">
        <f t="shared" si="15"/>
        <v>NORMAL</v>
      </c>
      <c r="AI63" s="38" t="str">
        <f t="shared" si="1"/>
        <v>NORMAL</v>
      </c>
      <c r="AJ63" s="38" t="str">
        <f t="shared" si="2"/>
        <v>DISABLE</v>
      </c>
      <c r="AK63" s="87" t="str">
        <f t="shared" si="16"/>
        <v>N/A</v>
      </c>
      <c r="AL63" s="86" t="b">
        <v>1</v>
      </c>
      <c r="AM63" s="86" t="b">
        <v>1</v>
      </c>
      <c r="AN63" s="86" t="b">
        <v>1</v>
      </c>
      <c r="AO63" s="86" t="b">
        <v>1</v>
      </c>
      <c r="AP63" s="86" t="b">
        <v>1</v>
      </c>
      <c r="AQ63" s="86" t="b">
        <v>1</v>
      </c>
      <c r="AR63" s="63" t="str">
        <f t="shared" si="17"/>
        <v>VALID</v>
      </c>
      <c r="AS63" s="102" t="s">
        <v>3122</v>
      </c>
      <c r="AT63" s="103" t="s">
        <v>2732</v>
      </c>
      <c r="AU63" s="104"/>
      <c r="AV63" s="105"/>
      <c r="AW63" s="105"/>
      <c r="AX63" s="105"/>
      <c r="AY63" s="118" t="s">
        <v>85</v>
      </c>
      <c r="AZ63" s="104" t="s">
        <v>85</v>
      </c>
      <c r="BA63" s="105"/>
      <c r="BB63" s="104"/>
      <c r="BC63" s="104"/>
      <c r="BD63" s="115"/>
      <c r="BE63" s="116"/>
      <c r="BF63" s="117" t="s">
        <v>3126</v>
      </c>
      <c r="BG63" s="231" t="s">
        <v>3127</v>
      </c>
      <c r="BH63" s="10" t="s">
        <v>3120</v>
      </c>
      <c r="BI63" s="10" t="s">
        <v>3128</v>
      </c>
      <c r="BJ63" s="149"/>
    </row>
    <row r="64" ht="12.95" customHeight="1" spans="1:62">
      <c r="A64" s="324" t="s">
        <v>3129</v>
      </c>
      <c r="B64" s="324" t="s">
        <v>237</v>
      </c>
      <c r="C64" s="38" t="s">
        <v>216</v>
      </c>
      <c r="D64" s="38" t="s">
        <v>3130</v>
      </c>
      <c r="E64" s="39" t="s">
        <v>217</v>
      </c>
      <c r="F64" s="40" t="s">
        <v>3131</v>
      </c>
      <c r="G64" s="41" t="s">
        <v>3132</v>
      </c>
      <c r="H64" s="42" t="s">
        <v>2715</v>
      </c>
      <c r="I64" s="42" t="s">
        <v>2715</v>
      </c>
      <c r="J64" s="43" t="s">
        <v>2715</v>
      </c>
      <c r="K64" s="54" t="s">
        <v>2737</v>
      </c>
      <c r="L64" s="42" t="s">
        <v>2717</v>
      </c>
      <c r="M64" s="42" t="s">
        <v>2715</v>
      </c>
      <c r="N64" s="42" t="s">
        <v>2715</v>
      </c>
      <c r="O64" s="43" t="s">
        <v>2715</v>
      </c>
      <c r="P64" s="38" t="s">
        <v>214</v>
      </c>
      <c r="Q64" s="38" t="s">
        <v>83</v>
      </c>
      <c r="R64" s="38" t="s">
        <v>104</v>
      </c>
      <c r="S64" s="38" t="s">
        <v>105</v>
      </c>
      <c r="T64" s="38" t="s">
        <v>83</v>
      </c>
      <c r="U64" s="63" t="s">
        <v>3133</v>
      </c>
      <c r="V64" s="47" t="s">
        <v>3098</v>
      </c>
      <c r="W64" s="62" t="s">
        <v>2715</v>
      </c>
      <c r="X64" s="62" t="s">
        <v>2715</v>
      </c>
      <c r="Y64" s="62" t="s">
        <v>2715</v>
      </c>
      <c r="Z64" s="62" t="s">
        <v>3125</v>
      </c>
      <c r="AA64" s="62" t="s">
        <v>203</v>
      </c>
      <c r="AB64" s="47" t="s">
        <v>2729</v>
      </c>
      <c r="AC64" s="47" t="s">
        <v>3109</v>
      </c>
      <c r="AD64" s="47" t="s">
        <v>2731</v>
      </c>
      <c r="AE64" s="47" t="s">
        <v>2750</v>
      </c>
      <c r="AF64" s="47" t="str">
        <f t="shared" si="14"/>
        <v>UARTB</v>
      </c>
      <c r="AG64" s="82"/>
      <c r="AH64" s="38" t="str">
        <f t="shared" si="15"/>
        <v>NORMAL</v>
      </c>
      <c r="AI64" s="38" t="str">
        <f t="shared" si="1"/>
        <v>TRISTATE</v>
      </c>
      <c r="AJ64" s="38" t="str">
        <f t="shared" si="2"/>
        <v>ENABLE</v>
      </c>
      <c r="AK64" s="87" t="str">
        <f t="shared" si="16"/>
        <v>N/A</v>
      </c>
      <c r="AL64" s="86" t="b">
        <v>1</v>
      </c>
      <c r="AM64" s="86" t="b">
        <v>1</v>
      </c>
      <c r="AN64" s="86" t="b">
        <v>1</v>
      </c>
      <c r="AO64" s="86" t="b">
        <v>1</v>
      </c>
      <c r="AP64" s="86" t="b">
        <v>1</v>
      </c>
      <c r="AQ64" s="86" t="b">
        <v>1</v>
      </c>
      <c r="AR64" s="63" t="str">
        <f t="shared" si="17"/>
        <v>VALID</v>
      </c>
      <c r="AS64" s="102" t="s">
        <v>3132</v>
      </c>
      <c r="AT64" s="103" t="s">
        <v>2724</v>
      </c>
      <c r="AU64" s="104"/>
      <c r="AV64" s="105"/>
      <c r="AW64" s="105"/>
      <c r="AX64" s="105"/>
      <c r="AY64" s="118" t="s">
        <v>85</v>
      </c>
      <c r="AZ64" s="104" t="s">
        <v>85</v>
      </c>
      <c r="BA64" s="105"/>
      <c r="BB64" s="104"/>
      <c r="BC64" s="104"/>
      <c r="BD64" s="115"/>
      <c r="BE64" s="116"/>
      <c r="BF64" s="117" t="s">
        <v>3126</v>
      </c>
      <c r="BG64" s="231" t="s">
        <v>3134</v>
      </c>
      <c r="BH64" s="10" t="s">
        <v>3130</v>
      </c>
      <c r="BI64" s="10" t="s">
        <v>3135</v>
      </c>
      <c r="BJ64" s="149"/>
    </row>
    <row r="65" ht="12.95" customHeight="1" spans="1:62">
      <c r="A65" s="324" t="s">
        <v>3136</v>
      </c>
      <c r="B65" s="324" t="s">
        <v>239</v>
      </c>
      <c r="C65" s="38" t="s">
        <v>218</v>
      </c>
      <c r="D65" s="38" t="s">
        <v>3137</v>
      </c>
      <c r="E65" s="39" t="s">
        <v>219</v>
      </c>
      <c r="F65" s="40" t="s">
        <v>3138</v>
      </c>
      <c r="G65" s="41" t="s">
        <v>3139</v>
      </c>
      <c r="H65" s="42" t="s">
        <v>2715</v>
      </c>
      <c r="I65" s="42" t="s">
        <v>2715</v>
      </c>
      <c r="J65" s="43" t="s">
        <v>2715</v>
      </c>
      <c r="K65" s="54" t="s">
        <v>2737</v>
      </c>
      <c r="L65" s="42" t="s">
        <v>81</v>
      </c>
      <c r="M65" s="42" t="s">
        <v>2715</v>
      </c>
      <c r="N65" s="42" t="s">
        <v>2715</v>
      </c>
      <c r="O65" s="43" t="s">
        <v>2715</v>
      </c>
      <c r="P65" s="38" t="s">
        <v>214</v>
      </c>
      <c r="Q65" s="38" t="s">
        <v>83</v>
      </c>
      <c r="R65" s="38" t="s">
        <v>104</v>
      </c>
      <c r="S65" s="38" t="s">
        <v>105</v>
      </c>
      <c r="T65" s="38" t="s">
        <v>83</v>
      </c>
      <c r="U65" s="63" t="s">
        <v>3140</v>
      </c>
      <c r="V65" s="47" t="s">
        <v>3098</v>
      </c>
      <c r="W65" s="62" t="s">
        <v>2715</v>
      </c>
      <c r="X65" s="62" t="s">
        <v>3141</v>
      </c>
      <c r="Y65" s="62" t="s">
        <v>2715</v>
      </c>
      <c r="Z65" s="62" t="s">
        <v>3125</v>
      </c>
      <c r="AA65" s="62" t="s">
        <v>203</v>
      </c>
      <c r="AB65" s="47" t="s">
        <v>2777</v>
      </c>
      <c r="AC65" s="47" t="s">
        <v>3058</v>
      </c>
      <c r="AD65" s="47" t="s">
        <v>2731</v>
      </c>
      <c r="AE65" s="47" t="s">
        <v>2750</v>
      </c>
      <c r="AF65" s="47" t="str">
        <f t="shared" si="14"/>
        <v>UARTB</v>
      </c>
      <c r="AG65" s="82"/>
      <c r="AH65" s="38" t="str">
        <f t="shared" si="15"/>
        <v>NORMAL</v>
      </c>
      <c r="AI65" s="38" t="str">
        <f t="shared" si="1"/>
        <v>NORMAL</v>
      </c>
      <c r="AJ65" s="38" t="str">
        <f t="shared" si="2"/>
        <v>DISABLE</v>
      </c>
      <c r="AK65" s="87" t="str">
        <f t="shared" si="16"/>
        <v>N/A</v>
      </c>
      <c r="AL65" s="86" t="b">
        <v>1</v>
      </c>
      <c r="AM65" s="86" t="b">
        <v>1</v>
      </c>
      <c r="AN65" s="86" t="b">
        <v>1</v>
      </c>
      <c r="AO65" s="86" t="b">
        <v>1</v>
      </c>
      <c r="AP65" s="86" t="b">
        <v>1</v>
      </c>
      <c r="AQ65" s="86" t="b">
        <v>1</v>
      </c>
      <c r="AR65" s="63" t="str">
        <f t="shared" si="17"/>
        <v>VALID</v>
      </c>
      <c r="AS65" s="102" t="s">
        <v>3139</v>
      </c>
      <c r="AT65" s="103" t="s">
        <v>2732</v>
      </c>
      <c r="AU65" s="104"/>
      <c r="AV65" s="105"/>
      <c r="AW65" s="105"/>
      <c r="AX65" s="105"/>
      <c r="AY65" s="105"/>
      <c r="AZ65" s="104" t="s">
        <v>85</v>
      </c>
      <c r="BA65" s="105"/>
      <c r="BB65" s="104"/>
      <c r="BC65" s="104"/>
      <c r="BD65" s="115"/>
      <c r="BE65" s="116"/>
      <c r="BF65" s="117" t="s">
        <v>3126</v>
      </c>
      <c r="BG65" s="231" t="s">
        <v>239</v>
      </c>
      <c r="BH65" s="10" t="s">
        <v>3137</v>
      </c>
      <c r="BI65" s="10" t="s">
        <v>3142</v>
      </c>
      <c r="BJ65" s="149"/>
    </row>
    <row r="66" ht="12.95" customHeight="1" spans="1:62">
      <c r="A66" s="324" t="s">
        <v>3143</v>
      </c>
      <c r="B66" s="324" t="s">
        <v>241</v>
      </c>
      <c r="C66" s="38" t="s">
        <v>220</v>
      </c>
      <c r="D66" s="38" t="s">
        <v>3144</v>
      </c>
      <c r="E66" s="39" t="s">
        <v>221</v>
      </c>
      <c r="F66" s="40" t="s">
        <v>3145</v>
      </c>
      <c r="G66" s="41" t="s">
        <v>3146</v>
      </c>
      <c r="H66" s="42" t="s">
        <v>2715</v>
      </c>
      <c r="I66" s="42" t="s">
        <v>2715</v>
      </c>
      <c r="J66" s="43" t="s">
        <v>2715</v>
      </c>
      <c r="K66" s="54" t="s">
        <v>2737</v>
      </c>
      <c r="L66" s="42" t="s">
        <v>2717</v>
      </c>
      <c r="M66" s="42" t="s">
        <v>2715</v>
      </c>
      <c r="N66" s="42" t="s">
        <v>2715</v>
      </c>
      <c r="O66" s="43" t="s">
        <v>2715</v>
      </c>
      <c r="P66" s="38" t="s">
        <v>214</v>
      </c>
      <c r="Q66" s="38" t="s">
        <v>83</v>
      </c>
      <c r="R66" s="38" t="s">
        <v>104</v>
      </c>
      <c r="S66" s="38" t="s">
        <v>105</v>
      </c>
      <c r="T66" s="38" t="s">
        <v>83</v>
      </c>
      <c r="U66" s="63" t="s">
        <v>3147</v>
      </c>
      <c r="V66" s="47" t="s">
        <v>3098</v>
      </c>
      <c r="W66" s="62" t="s">
        <v>3148</v>
      </c>
      <c r="X66" s="62" t="s">
        <v>2715</v>
      </c>
      <c r="Y66" s="62" t="s">
        <v>2715</v>
      </c>
      <c r="Z66" s="62" t="s">
        <v>3125</v>
      </c>
      <c r="AA66" s="62" t="s">
        <v>203</v>
      </c>
      <c r="AB66" s="47" t="s">
        <v>2777</v>
      </c>
      <c r="AC66" s="63" t="s">
        <v>3058</v>
      </c>
      <c r="AD66" s="47" t="s">
        <v>2731</v>
      </c>
      <c r="AE66" s="47" t="s">
        <v>3085</v>
      </c>
      <c r="AF66" s="47" t="str">
        <f t="shared" si="14"/>
        <v>UARTB</v>
      </c>
      <c r="AG66" s="82"/>
      <c r="AH66" s="38" t="str">
        <f t="shared" si="15"/>
        <v>NORMAL</v>
      </c>
      <c r="AI66" s="38" t="str">
        <f t="shared" si="1"/>
        <v>TRISTATE</v>
      </c>
      <c r="AJ66" s="38" t="str">
        <f t="shared" si="2"/>
        <v>ENABLE</v>
      </c>
      <c r="AK66" s="87" t="str">
        <f t="shared" si="16"/>
        <v>N/A</v>
      </c>
      <c r="AL66" s="86" t="b">
        <v>1</v>
      </c>
      <c r="AM66" s="86" t="b">
        <v>1</v>
      </c>
      <c r="AN66" s="86" t="b">
        <v>1</v>
      </c>
      <c r="AO66" s="86" t="b">
        <v>1</v>
      </c>
      <c r="AP66" s="86" t="b">
        <v>1</v>
      </c>
      <c r="AQ66" s="86" t="b">
        <v>1</v>
      </c>
      <c r="AR66" s="63" t="str">
        <f t="shared" si="17"/>
        <v>VALID</v>
      </c>
      <c r="AS66" s="102" t="s">
        <v>3146</v>
      </c>
      <c r="AT66" s="103" t="s">
        <v>2724</v>
      </c>
      <c r="AU66" s="104"/>
      <c r="AV66" s="104" t="s">
        <v>89</v>
      </c>
      <c r="AW66" s="105"/>
      <c r="AX66" s="105"/>
      <c r="AY66" s="105"/>
      <c r="AZ66" s="104" t="s">
        <v>85</v>
      </c>
      <c r="BA66" s="105"/>
      <c r="BB66" s="104"/>
      <c r="BC66" s="104"/>
      <c r="BD66" s="115"/>
      <c r="BE66" s="116"/>
      <c r="BF66" s="117" t="s">
        <v>3126</v>
      </c>
      <c r="BG66" s="231" t="s">
        <v>241</v>
      </c>
      <c r="BH66" s="10" t="s">
        <v>3144</v>
      </c>
      <c r="BI66" s="10" t="s">
        <v>3149</v>
      </c>
      <c r="BJ66" s="149"/>
    </row>
    <row r="67" ht="12.95" customHeight="1" spans="1:62">
      <c r="A67" s="324" t="s">
        <v>3150</v>
      </c>
      <c r="B67" s="324" t="s">
        <v>3151</v>
      </c>
      <c r="C67" s="38" t="s">
        <v>222</v>
      </c>
      <c r="D67" s="38" t="s">
        <v>3152</v>
      </c>
      <c r="E67" s="39" t="s">
        <v>224</v>
      </c>
      <c r="F67" s="40" t="s">
        <v>3153</v>
      </c>
      <c r="G67" s="41" t="s">
        <v>222</v>
      </c>
      <c r="H67" s="42" t="s">
        <v>2715</v>
      </c>
      <c r="I67" s="42" t="s">
        <v>2715</v>
      </c>
      <c r="J67" s="43" t="s">
        <v>2715</v>
      </c>
      <c r="K67" s="54" t="s">
        <v>2737</v>
      </c>
      <c r="L67" s="42" t="s">
        <v>2737</v>
      </c>
      <c r="M67" s="42" t="s">
        <v>2715</v>
      </c>
      <c r="N67" s="42" t="s">
        <v>2715</v>
      </c>
      <c r="O67" s="43" t="s">
        <v>2715</v>
      </c>
      <c r="P67" s="38" t="s">
        <v>223</v>
      </c>
      <c r="Q67" s="38" t="s">
        <v>83</v>
      </c>
      <c r="R67" s="38" t="s">
        <v>104</v>
      </c>
      <c r="S67" s="38" t="s">
        <v>105</v>
      </c>
      <c r="T67" s="38" t="s">
        <v>83</v>
      </c>
      <c r="U67" s="63" t="s">
        <v>3154</v>
      </c>
      <c r="V67" s="47" t="s">
        <v>3098</v>
      </c>
      <c r="W67" s="62" t="s">
        <v>2715</v>
      </c>
      <c r="X67" s="62" t="s">
        <v>2715</v>
      </c>
      <c r="Y67" s="62" t="s">
        <v>2715</v>
      </c>
      <c r="Z67" s="62" t="s">
        <v>203</v>
      </c>
      <c r="AA67" s="62" t="s">
        <v>203</v>
      </c>
      <c r="AB67" s="47" t="s">
        <v>2729</v>
      </c>
      <c r="AC67" s="47" t="s">
        <v>3109</v>
      </c>
      <c r="AD67" s="47" t="s">
        <v>2731</v>
      </c>
      <c r="AE67" s="47" t="s">
        <v>2750</v>
      </c>
      <c r="AF67" s="47" t="str">
        <f t="shared" si="14"/>
        <v>GPIO_PY0</v>
      </c>
      <c r="AG67" s="82"/>
      <c r="AH67" s="38" t="str">
        <f t="shared" si="15"/>
        <v>NORMAL</v>
      </c>
      <c r="AI67" s="38" t="str">
        <f t="shared" si="1"/>
        <v>NORMAL</v>
      </c>
      <c r="AJ67" s="38" t="str">
        <f t="shared" si="2"/>
        <v>DISABLE</v>
      </c>
      <c r="AK67" s="87" t="str">
        <f t="shared" si="16"/>
        <v>1</v>
      </c>
      <c r="AL67" s="86" t="b">
        <v>1</v>
      </c>
      <c r="AM67" s="86" t="b">
        <v>1</v>
      </c>
      <c r="AN67" s="86" t="b">
        <v>1</v>
      </c>
      <c r="AO67" s="86" t="b">
        <v>1</v>
      </c>
      <c r="AP67" s="86" t="b">
        <v>1</v>
      </c>
      <c r="AQ67" s="86" t="b">
        <v>1</v>
      </c>
      <c r="AR67" s="63" t="str">
        <f t="shared" si="17"/>
        <v>VALID</v>
      </c>
      <c r="AS67" s="102" t="s">
        <v>3153</v>
      </c>
      <c r="AT67" s="103" t="s">
        <v>2732</v>
      </c>
      <c r="AU67" s="104" t="s">
        <v>2785</v>
      </c>
      <c r="AV67" s="105"/>
      <c r="AW67" s="105"/>
      <c r="AX67" s="104" t="s">
        <v>124</v>
      </c>
      <c r="AY67" s="118" t="s">
        <v>85</v>
      </c>
      <c r="AZ67" s="104" t="s">
        <v>85</v>
      </c>
      <c r="BA67" s="105"/>
      <c r="BB67" s="104"/>
      <c r="BC67" s="104"/>
      <c r="BD67" s="115"/>
      <c r="BE67" s="116"/>
      <c r="BF67" s="117" t="s">
        <v>3155</v>
      </c>
      <c r="BG67" s="335" t="s">
        <v>3156</v>
      </c>
      <c r="BH67" s="10" t="s">
        <v>3152</v>
      </c>
      <c r="BI67" s="10" t="s">
        <v>3157</v>
      </c>
      <c r="BJ67" s="149"/>
    </row>
    <row r="68" ht="12.95" customHeight="1" spans="1:62">
      <c r="A68" s="324" t="s">
        <v>3158</v>
      </c>
      <c r="B68" s="324" t="s">
        <v>225</v>
      </c>
      <c r="C68" s="38" t="s">
        <v>225</v>
      </c>
      <c r="D68" s="38" t="s">
        <v>3159</v>
      </c>
      <c r="E68" s="39" t="s">
        <v>226</v>
      </c>
      <c r="F68" s="40" t="s">
        <v>3160</v>
      </c>
      <c r="G68" s="41" t="s">
        <v>3161</v>
      </c>
      <c r="H68" s="42" t="s">
        <v>2715</v>
      </c>
      <c r="I68" s="42" t="s">
        <v>2715</v>
      </c>
      <c r="J68" s="43" t="s">
        <v>2715</v>
      </c>
      <c r="K68" s="54" t="s">
        <v>2737</v>
      </c>
      <c r="L68" s="42" t="s">
        <v>2737</v>
      </c>
      <c r="M68" s="42" t="s">
        <v>2715</v>
      </c>
      <c r="N68" s="42" t="s">
        <v>2715</v>
      </c>
      <c r="O68" s="43" t="s">
        <v>2715</v>
      </c>
      <c r="P68" s="38" t="s">
        <v>223</v>
      </c>
      <c r="Q68" s="38" t="s">
        <v>83</v>
      </c>
      <c r="R68" s="38" t="s">
        <v>104</v>
      </c>
      <c r="S68" s="38" t="s">
        <v>105</v>
      </c>
      <c r="T68" s="38" t="s">
        <v>83</v>
      </c>
      <c r="U68" s="63" t="s">
        <v>3162</v>
      </c>
      <c r="V68" s="47" t="s">
        <v>3098</v>
      </c>
      <c r="W68" s="62" t="s">
        <v>2715</v>
      </c>
      <c r="X68" s="62" t="s">
        <v>2715</v>
      </c>
      <c r="Y68" s="62" t="s">
        <v>2715</v>
      </c>
      <c r="Z68" s="62" t="s">
        <v>203</v>
      </c>
      <c r="AA68" s="62" t="s">
        <v>203</v>
      </c>
      <c r="AB68" s="47" t="s">
        <v>2729</v>
      </c>
      <c r="AC68" s="47" t="s">
        <v>3109</v>
      </c>
      <c r="AD68" s="47" t="s">
        <v>2731</v>
      </c>
      <c r="AE68" s="47" t="s">
        <v>2750</v>
      </c>
      <c r="AF68" s="47" t="str">
        <f t="shared" si="14"/>
        <v>GPIO_PY1</v>
      </c>
      <c r="AG68" s="82"/>
      <c r="AH68" s="38" t="str">
        <f t="shared" si="15"/>
        <v>NORMAL</v>
      </c>
      <c r="AI68" s="38" t="str">
        <f t="shared" si="1"/>
        <v>NORMAL</v>
      </c>
      <c r="AJ68" s="38" t="str">
        <f t="shared" si="2"/>
        <v>DISABLE</v>
      </c>
      <c r="AK68" s="87" t="str">
        <f t="shared" si="16"/>
        <v>1</v>
      </c>
      <c r="AL68" s="86" t="b">
        <v>1</v>
      </c>
      <c r="AM68" s="86" t="b">
        <v>1</v>
      </c>
      <c r="AN68" s="86" t="b">
        <v>1</v>
      </c>
      <c r="AO68" s="86" t="b">
        <v>1</v>
      </c>
      <c r="AP68" s="86" t="b">
        <v>1</v>
      </c>
      <c r="AQ68" s="86" t="b">
        <v>1</v>
      </c>
      <c r="AR68" s="63" t="str">
        <f t="shared" si="17"/>
        <v>VALID</v>
      </c>
      <c r="AS68" s="102" t="s">
        <v>3160</v>
      </c>
      <c r="AT68" s="103" t="s">
        <v>2732</v>
      </c>
      <c r="AU68" s="104" t="s">
        <v>2785</v>
      </c>
      <c r="AV68" s="105"/>
      <c r="AW68" s="105"/>
      <c r="AX68" s="104" t="s">
        <v>124</v>
      </c>
      <c r="AY68" s="118" t="s">
        <v>85</v>
      </c>
      <c r="AZ68" s="104" t="s">
        <v>85</v>
      </c>
      <c r="BA68" s="105"/>
      <c r="BB68" s="104"/>
      <c r="BC68" s="104"/>
      <c r="BD68" s="115"/>
      <c r="BE68" s="116"/>
      <c r="BF68" s="117" t="s">
        <v>3163</v>
      </c>
      <c r="BG68" s="335" t="s">
        <v>3164</v>
      </c>
      <c r="BH68" s="10" t="s">
        <v>3159</v>
      </c>
      <c r="BI68" s="10" t="s">
        <v>3165</v>
      </c>
      <c r="BJ68" s="149"/>
    </row>
    <row r="69" ht="12.95" customHeight="1" spans="1:62">
      <c r="A69" s="324" t="s">
        <v>3166</v>
      </c>
      <c r="B69" s="324" t="s">
        <v>227</v>
      </c>
      <c r="C69" s="38" t="s">
        <v>227</v>
      </c>
      <c r="D69" s="38" t="s">
        <v>3167</v>
      </c>
      <c r="E69" s="39" t="s">
        <v>228</v>
      </c>
      <c r="F69" s="40" t="s">
        <v>3168</v>
      </c>
      <c r="G69" s="41" t="s">
        <v>3169</v>
      </c>
      <c r="H69" s="42" t="s">
        <v>2715</v>
      </c>
      <c r="I69" s="42" t="s">
        <v>2715</v>
      </c>
      <c r="J69" s="43" t="s">
        <v>2715</v>
      </c>
      <c r="K69" s="54" t="s">
        <v>2737</v>
      </c>
      <c r="L69" s="42" t="s">
        <v>2737</v>
      </c>
      <c r="M69" s="42" t="s">
        <v>2715</v>
      </c>
      <c r="N69" s="42" t="s">
        <v>2715</v>
      </c>
      <c r="O69" s="43" t="s">
        <v>2715</v>
      </c>
      <c r="P69" s="38" t="s">
        <v>223</v>
      </c>
      <c r="Q69" s="38" t="s">
        <v>83</v>
      </c>
      <c r="R69" s="38" t="s">
        <v>104</v>
      </c>
      <c r="S69" s="38" t="s">
        <v>105</v>
      </c>
      <c r="T69" s="38" t="s">
        <v>83</v>
      </c>
      <c r="U69" s="63" t="s">
        <v>3170</v>
      </c>
      <c r="V69" s="47" t="s">
        <v>3098</v>
      </c>
      <c r="W69" s="62" t="s">
        <v>2715</v>
      </c>
      <c r="X69" s="62" t="s">
        <v>2715</v>
      </c>
      <c r="Y69" s="62" t="s">
        <v>2715</v>
      </c>
      <c r="Z69" s="62" t="s">
        <v>203</v>
      </c>
      <c r="AA69" s="62" t="s">
        <v>203</v>
      </c>
      <c r="AB69" s="47" t="s">
        <v>2729</v>
      </c>
      <c r="AC69" s="47" t="s">
        <v>3109</v>
      </c>
      <c r="AD69" s="47" t="s">
        <v>2731</v>
      </c>
      <c r="AE69" s="47" t="s">
        <v>2750</v>
      </c>
      <c r="AF69" s="47" t="str">
        <f t="shared" si="14"/>
        <v>RSVD1</v>
      </c>
      <c r="AG69" s="82"/>
      <c r="AH69" s="38" t="str">
        <f t="shared" si="15"/>
        <v>PULL_DOWN</v>
      </c>
      <c r="AI69" s="38" t="str">
        <f t="shared" si="1"/>
        <v>TRISTATE</v>
      </c>
      <c r="AJ69" s="38" t="str">
        <f t="shared" si="2"/>
        <v>DISABLE</v>
      </c>
      <c r="AK69" s="87" t="str">
        <f t="shared" si="16"/>
        <v>N/A</v>
      </c>
      <c r="AL69" s="86" t="b">
        <v>1</v>
      </c>
      <c r="AM69" s="86" t="b">
        <v>1</v>
      </c>
      <c r="AN69" s="86" t="b">
        <v>1</v>
      </c>
      <c r="AO69" s="86" t="b">
        <v>1</v>
      </c>
      <c r="AP69" s="86" t="b">
        <v>1</v>
      </c>
      <c r="AQ69" s="86" t="b">
        <v>1</v>
      </c>
      <c r="AR69" s="63" t="str">
        <f t="shared" si="17"/>
        <v>VALID</v>
      </c>
      <c r="AS69" s="102" t="s">
        <v>228</v>
      </c>
      <c r="AT69" s="103" t="s">
        <v>79</v>
      </c>
      <c r="AU69" s="104" t="s">
        <v>2722</v>
      </c>
      <c r="AV69" s="105"/>
      <c r="AW69" s="105"/>
      <c r="AX69" s="104" t="s">
        <v>124</v>
      </c>
      <c r="AY69" s="118" t="s">
        <v>85</v>
      </c>
      <c r="AZ69" s="104" t="s">
        <v>85</v>
      </c>
      <c r="BA69" s="105"/>
      <c r="BB69" s="104"/>
      <c r="BC69" s="104"/>
      <c r="BD69" s="115"/>
      <c r="BE69" s="116"/>
      <c r="BF69" s="117" t="s">
        <v>2751</v>
      </c>
      <c r="BG69" s="333" t="s">
        <v>7</v>
      </c>
      <c r="BH69" s="10" t="s">
        <v>3167</v>
      </c>
      <c r="BI69" s="10" t="s">
        <v>3171</v>
      </c>
      <c r="BJ69" s="149"/>
    </row>
    <row r="70" ht="12.95" customHeight="1" spans="1:62">
      <c r="A70" s="324" t="s">
        <v>3172</v>
      </c>
      <c r="B70" s="324" t="s">
        <v>3173</v>
      </c>
      <c r="C70" s="38" t="s">
        <v>229</v>
      </c>
      <c r="D70" s="38" t="s">
        <v>3174</v>
      </c>
      <c r="E70" s="39" t="s">
        <v>230</v>
      </c>
      <c r="F70" s="40" t="s">
        <v>3175</v>
      </c>
      <c r="G70" s="41" t="s">
        <v>229</v>
      </c>
      <c r="H70" s="42" t="s">
        <v>2715</v>
      </c>
      <c r="I70" s="42" t="s">
        <v>2715</v>
      </c>
      <c r="J70" s="43" t="s">
        <v>2715</v>
      </c>
      <c r="K70" s="54" t="s">
        <v>2737</v>
      </c>
      <c r="L70" s="42" t="s">
        <v>2737</v>
      </c>
      <c r="M70" s="42" t="s">
        <v>2715</v>
      </c>
      <c r="N70" s="42" t="s">
        <v>2715</v>
      </c>
      <c r="O70" s="43" t="s">
        <v>2715</v>
      </c>
      <c r="P70" s="38" t="s">
        <v>223</v>
      </c>
      <c r="Q70" s="38" t="s">
        <v>83</v>
      </c>
      <c r="R70" s="38" t="s">
        <v>104</v>
      </c>
      <c r="S70" s="38" t="s">
        <v>105</v>
      </c>
      <c r="T70" s="38" t="s">
        <v>83</v>
      </c>
      <c r="U70" s="63" t="s">
        <v>3176</v>
      </c>
      <c r="V70" s="47" t="s">
        <v>3098</v>
      </c>
      <c r="W70" s="62" t="s">
        <v>3177</v>
      </c>
      <c r="X70" s="62" t="s">
        <v>2715</v>
      </c>
      <c r="Y70" s="62" t="s">
        <v>2715</v>
      </c>
      <c r="Z70" s="62" t="s">
        <v>203</v>
      </c>
      <c r="AA70" s="62" t="s">
        <v>203</v>
      </c>
      <c r="AB70" s="47" t="s">
        <v>2729</v>
      </c>
      <c r="AC70" s="47" t="s">
        <v>3109</v>
      </c>
      <c r="AD70" s="47" t="s">
        <v>2731</v>
      </c>
      <c r="AE70" s="47" t="s">
        <v>2723</v>
      </c>
      <c r="AF70" s="47" t="str">
        <f t="shared" si="14"/>
        <v>GPIO_PY3</v>
      </c>
      <c r="AG70" s="82"/>
      <c r="AH70" s="38" t="str">
        <f t="shared" si="15"/>
        <v>PULL_UP</v>
      </c>
      <c r="AI70" s="38" t="str">
        <f t="shared" si="1"/>
        <v>TRISTATE</v>
      </c>
      <c r="AJ70" s="38" t="str">
        <f t="shared" si="2"/>
        <v>ENABLE</v>
      </c>
      <c r="AK70" s="87" t="str">
        <f t="shared" si="16"/>
        <v/>
      </c>
      <c r="AL70" s="86" t="b">
        <v>1</v>
      </c>
      <c r="AM70" s="86" t="b">
        <v>1</v>
      </c>
      <c r="AN70" s="86" t="b">
        <v>1</v>
      </c>
      <c r="AO70" s="86" t="b">
        <v>1</v>
      </c>
      <c r="AP70" s="86" t="b">
        <v>1</v>
      </c>
      <c r="AQ70" s="86" t="b">
        <v>1</v>
      </c>
      <c r="AR70" s="63" t="str">
        <f t="shared" si="17"/>
        <v>VALID</v>
      </c>
      <c r="AS70" s="102" t="s">
        <v>3175</v>
      </c>
      <c r="AT70" s="103" t="s">
        <v>2724</v>
      </c>
      <c r="AU70" s="104" t="s">
        <v>2826</v>
      </c>
      <c r="AV70" s="104" t="s">
        <v>3178</v>
      </c>
      <c r="AW70" s="105"/>
      <c r="AX70" s="104" t="s">
        <v>124</v>
      </c>
      <c r="AY70" s="118" t="s">
        <v>85</v>
      </c>
      <c r="AZ70" s="104" t="s">
        <v>85</v>
      </c>
      <c r="BA70" s="105"/>
      <c r="BB70" s="104"/>
      <c r="BC70" s="104"/>
      <c r="BD70" s="115"/>
      <c r="BE70" s="116"/>
      <c r="BF70" s="117" t="s">
        <v>3179</v>
      </c>
      <c r="BG70" s="335" t="s">
        <v>3180</v>
      </c>
      <c r="BH70" s="10" t="s">
        <v>3174</v>
      </c>
      <c r="BI70" s="10" t="s">
        <v>3181</v>
      </c>
      <c r="BJ70" s="149"/>
    </row>
    <row r="71" ht="12.95" customHeight="1" spans="1:62">
      <c r="A71" s="324" t="s">
        <v>3182</v>
      </c>
      <c r="B71" s="324" t="s">
        <v>3183</v>
      </c>
      <c r="C71" s="38" t="s">
        <v>231</v>
      </c>
      <c r="D71" s="38" t="s">
        <v>3184</v>
      </c>
      <c r="E71" s="39" t="s">
        <v>232</v>
      </c>
      <c r="F71" s="40" t="s">
        <v>3185</v>
      </c>
      <c r="G71" s="41" t="s">
        <v>231</v>
      </c>
      <c r="H71" s="42" t="s">
        <v>2715</v>
      </c>
      <c r="I71" s="42" t="s">
        <v>2715</v>
      </c>
      <c r="J71" s="43" t="s">
        <v>2715</v>
      </c>
      <c r="K71" s="54" t="s">
        <v>2737</v>
      </c>
      <c r="L71" s="42" t="s">
        <v>2737</v>
      </c>
      <c r="M71" s="42" t="s">
        <v>2715</v>
      </c>
      <c r="N71" s="42" t="s">
        <v>2715</v>
      </c>
      <c r="O71" s="43" t="s">
        <v>2715</v>
      </c>
      <c r="P71" s="38" t="s">
        <v>223</v>
      </c>
      <c r="Q71" s="38" t="s">
        <v>83</v>
      </c>
      <c r="R71" s="38" t="s">
        <v>104</v>
      </c>
      <c r="S71" s="38" t="s">
        <v>105</v>
      </c>
      <c r="T71" s="38" t="s">
        <v>83</v>
      </c>
      <c r="U71" s="63" t="s">
        <v>3186</v>
      </c>
      <c r="V71" s="47" t="s">
        <v>3098</v>
      </c>
      <c r="W71" s="62" t="s">
        <v>3187</v>
      </c>
      <c r="X71" s="62" t="s">
        <v>2715</v>
      </c>
      <c r="Y71" s="62" t="s">
        <v>2715</v>
      </c>
      <c r="Z71" s="62" t="s">
        <v>203</v>
      </c>
      <c r="AA71" s="62" t="s">
        <v>203</v>
      </c>
      <c r="AB71" s="47" t="s">
        <v>2729</v>
      </c>
      <c r="AC71" s="47" t="s">
        <v>3109</v>
      </c>
      <c r="AD71" s="47" t="s">
        <v>2731</v>
      </c>
      <c r="AE71" s="47" t="s">
        <v>2723</v>
      </c>
      <c r="AF71" s="47" t="str">
        <f t="shared" si="14"/>
        <v>GPIO_PY4</v>
      </c>
      <c r="AG71" s="82"/>
      <c r="AH71" s="38" t="str">
        <f t="shared" si="15"/>
        <v>NORMAL</v>
      </c>
      <c r="AI71" s="38" t="str">
        <f t="shared" si="1"/>
        <v>NORMAL</v>
      </c>
      <c r="AJ71" s="38" t="str">
        <f t="shared" si="2"/>
        <v>DISABLE</v>
      </c>
      <c r="AK71" s="87" t="str">
        <f t="shared" si="16"/>
        <v>0</v>
      </c>
      <c r="AL71" s="86" t="b">
        <v>1</v>
      </c>
      <c r="AM71" s="86" t="b">
        <v>1</v>
      </c>
      <c r="AN71" s="86" t="b">
        <v>1</v>
      </c>
      <c r="AO71" s="86" t="b">
        <v>1</v>
      </c>
      <c r="AP71" s="86" t="b">
        <v>1</v>
      </c>
      <c r="AQ71" s="86" t="b">
        <v>1</v>
      </c>
      <c r="AR71" s="63" t="str">
        <f t="shared" si="17"/>
        <v>VALID</v>
      </c>
      <c r="AS71" s="102" t="s">
        <v>3185</v>
      </c>
      <c r="AT71" s="103" t="s">
        <v>2732</v>
      </c>
      <c r="AU71" s="104" t="s">
        <v>2845</v>
      </c>
      <c r="AV71" s="104" t="s">
        <v>89</v>
      </c>
      <c r="AW71" s="105"/>
      <c r="AX71" s="104" t="s">
        <v>124</v>
      </c>
      <c r="AY71" s="118" t="s">
        <v>85</v>
      </c>
      <c r="AZ71" s="104" t="s">
        <v>85</v>
      </c>
      <c r="BA71" s="105"/>
      <c r="BB71" s="104"/>
      <c r="BC71" s="104"/>
      <c r="BD71" s="115"/>
      <c r="BE71" s="116"/>
      <c r="BF71" s="117" t="s">
        <v>3188</v>
      </c>
      <c r="BG71" s="335" t="s">
        <v>3189</v>
      </c>
      <c r="BH71" s="10" t="s">
        <v>3184</v>
      </c>
      <c r="BI71" s="10" t="s">
        <v>3190</v>
      </c>
      <c r="BJ71" s="149"/>
    </row>
    <row r="72" ht="12.95" customHeight="1" spans="1:62">
      <c r="A72" s="324" t="s">
        <v>3191</v>
      </c>
      <c r="B72" s="324" t="s">
        <v>213</v>
      </c>
      <c r="C72" s="38" t="s">
        <v>233</v>
      </c>
      <c r="D72" s="38" t="s">
        <v>3192</v>
      </c>
      <c r="E72" s="39" t="s">
        <v>236</v>
      </c>
      <c r="F72" s="40" t="s">
        <v>3193</v>
      </c>
      <c r="G72" s="41" t="s">
        <v>3194</v>
      </c>
      <c r="H72" s="42" t="s">
        <v>2715</v>
      </c>
      <c r="I72" s="42"/>
      <c r="J72" s="43" t="s">
        <v>2715</v>
      </c>
      <c r="K72" s="54" t="s">
        <v>2737</v>
      </c>
      <c r="L72" s="42" t="s">
        <v>81</v>
      </c>
      <c r="M72" s="42" t="s">
        <v>2715</v>
      </c>
      <c r="N72" s="42" t="s">
        <v>81</v>
      </c>
      <c r="O72" s="43" t="s">
        <v>2715</v>
      </c>
      <c r="P72" s="38" t="s">
        <v>234</v>
      </c>
      <c r="Q72" s="38" t="s">
        <v>83</v>
      </c>
      <c r="R72" s="38" t="s">
        <v>235</v>
      </c>
      <c r="S72" s="38" t="s">
        <v>105</v>
      </c>
      <c r="T72" s="38" t="s">
        <v>83</v>
      </c>
      <c r="U72" s="66" t="s">
        <v>3195</v>
      </c>
      <c r="V72" s="67" t="s">
        <v>3098</v>
      </c>
      <c r="W72" s="62" t="s">
        <v>2715</v>
      </c>
      <c r="X72" s="62" t="s">
        <v>3196</v>
      </c>
      <c r="Y72" s="62" t="s">
        <v>2715</v>
      </c>
      <c r="Z72" s="62" t="s">
        <v>3197</v>
      </c>
      <c r="AA72" s="62" t="s">
        <v>203</v>
      </c>
      <c r="AB72" s="47" t="s">
        <v>2777</v>
      </c>
      <c r="AC72" s="47" t="s">
        <v>3058</v>
      </c>
      <c r="AD72" s="47" t="s">
        <v>2731</v>
      </c>
      <c r="AE72" s="47" t="s">
        <v>2750</v>
      </c>
      <c r="AF72" s="47" t="str">
        <f t="shared" si="14"/>
        <v>UARTE</v>
      </c>
      <c r="AG72" s="82"/>
      <c r="AH72" s="38" t="str">
        <f t="shared" si="15"/>
        <v>NORMAL</v>
      </c>
      <c r="AI72" s="38" t="str">
        <f t="shared" si="1"/>
        <v>NORMAL</v>
      </c>
      <c r="AJ72" s="38" t="str">
        <f t="shared" si="2"/>
        <v>DISABLE</v>
      </c>
      <c r="AK72" s="87" t="str">
        <f t="shared" si="16"/>
        <v>N/A</v>
      </c>
      <c r="AL72" s="86" t="b">
        <v>1</v>
      </c>
      <c r="AM72" s="86" t="b">
        <v>1</v>
      </c>
      <c r="AN72" s="86" t="b">
        <v>1</v>
      </c>
      <c r="AO72" s="86" t="b">
        <v>1</v>
      </c>
      <c r="AP72" s="86" t="b">
        <v>1</v>
      </c>
      <c r="AQ72" s="86" t="b">
        <v>1</v>
      </c>
      <c r="AR72" s="63" t="str">
        <f t="shared" si="17"/>
        <v>VALID</v>
      </c>
      <c r="AS72" s="102" t="s">
        <v>3194</v>
      </c>
      <c r="AT72" s="103" t="s">
        <v>2732</v>
      </c>
      <c r="AU72" s="104"/>
      <c r="AV72" s="105"/>
      <c r="AW72" s="105"/>
      <c r="AX72" s="105"/>
      <c r="AY72" s="105"/>
      <c r="AZ72" s="104" t="s">
        <v>85</v>
      </c>
      <c r="BA72" s="105"/>
      <c r="BB72" s="104"/>
      <c r="BC72" s="104"/>
      <c r="BD72" s="115"/>
      <c r="BE72" s="116"/>
      <c r="BF72" s="117" t="s">
        <v>3198</v>
      </c>
      <c r="BG72" s="231" t="s">
        <v>3199</v>
      </c>
      <c r="BH72" s="10" t="s">
        <v>3192</v>
      </c>
      <c r="BI72" s="10" t="s">
        <v>3200</v>
      </c>
      <c r="BJ72" s="149"/>
    </row>
    <row r="73" ht="12.75" customHeight="1" spans="1:62">
      <c r="A73" s="324" t="s">
        <v>3201</v>
      </c>
      <c r="B73" s="324" t="s">
        <v>216</v>
      </c>
      <c r="C73" s="38" t="s">
        <v>237</v>
      </c>
      <c r="D73" s="38" t="s">
        <v>3202</v>
      </c>
      <c r="E73" s="39" t="s">
        <v>238</v>
      </c>
      <c r="F73" s="40" t="s">
        <v>3203</v>
      </c>
      <c r="G73" s="41" t="s">
        <v>3204</v>
      </c>
      <c r="H73" s="42" t="s">
        <v>2715</v>
      </c>
      <c r="I73" s="42"/>
      <c r="J73" s="43" t="s">
        <v>2715</v>
      </c>
      <c r="K73" s="54" t="s">
        <v>2737</v>
      </c>
      <c r="L73" s="42" t="s">
        <v>2717</v>
      </c>
      <c r="M73" s="42" t="s">
        <v>2715</v>
      </c>
      <c r="N73" s="42" t="s">
        <v>2717</v>
      </c>
      <c r="O73" s="43" t="s">
        <v>2715</v>
      </c>
      <c r="P73" s="38" t="s">
        <v>234</v>
      </c>
      <c r="Q73" s="38" t="s">
        <v>83</v>
      </c>
      <c r="R73" s="38" t="s">
        <v>235</v>
      </c>
      <c r="S73" s="38" t="s">
        <v>105</v>
      </c>
      <c r="T73" s="38" t="s">
        <v>83</v>
      </c>
      <c r="U73" s="63" t="s">
        <v>3205</v>
      </c>
      <c r="V73" s="47" t="s">
        <v>3098</v>
      </c>
      <c r="W73" s="62" t="s">
        <v>2715</v>
      </c>
      <c r="X73" s="62" t="s">
        <v>2715</v>
      </c>
      <c r="Y73" s="62" t="s">
        <v>2715</v>
      </c>
      <c r="Z73" s="62" t="s">
        <v>3197</v>
      </c>
      <c r="AA73" s="62" t="s">
        <v>203</v>
      </c>
      <c r="AB73" s="47" t="s">
        <v>2777</v>
      </c>
      <c r="AC73" s="47" t="s">
        <v>3058</v>
      </c>
      <c r="AD73" s="47" t="s">
        <v>2731</v>
      </c>
      <c r="AE73" s="47" t="s">
        <v>2750</v>
      </c>
      <c r="AF73" s="47" t="str">
        <f t="shared" si="14"/>
        <v>UARTE</v>
      </c>
      <c r="AG73" s="82"/>
      <c r="AH73" s="38" t="str">
        <f t="shared" si="15"/>
        <v>NORMAL</v>
      </c>
      <c r="AI73" s="38" t="str">
        <f t="shared" si="1"/>
        <v>TRISTATE</v>
      </c>
      <c r="AJ73" s="38" t="str">
        <f t="shared" si="2"/>
        <v>ENABLE</v>
      </c>
      <c r="AK73" s="87" t="str">
        <f t="shared" si="16"/>
        <v>N/A</v>
      </c>
      <c r="AL73" s="86" t="b">
        <v>1</v>
      </c>
      <c r="AM73" s="86" t="b">
        <v>1</v>
      </c>
      <c r="AN73" s="86" t="b">
        <v>1</v>
      </c>
      <c r="AO73" s="86" t="b">
        <v>1</v>
      </c>
      <c r="AP73" s="86" t="b">
        <v>1</v>
      </c>
      <c r="AQ73" s="86" t="b">
        <v>1</v>
      </c>
      <c r="AR73" s="63" t="str">
        <f t="shared" si="17"/>
        <v>VALID</v>
      </c>
      <c r="AS73" s="102" t="s">
        <v>3204</v>
      </c>
      <c r="AT73" s="103" t="s">
        <v>2724</v>
      </c>
      <c r="AU73" s="104"/>
      <c r="AV73" s="105"/>
      <c r="AW73" s="105"/>
      <c r="AX73" s="105"/>
      <c r="AY73" s="105"/>
      <c r="AZ73" s="104" t="s">
        <v>85</v>
      </c>
      <c r="BA73" s="105"/>
      <c r="BB73" s="104"/>
      <c r="BC73" s="104"/>
      <c r="BD73" s="115"/>
      <c r="BE73" s="116"/>
      <c r="BF73" s="117" t="s">
        <v>3198</v>
      </c>
      <c r="BG73" s="231" t="s">
        <v>3206</v>
      </c>
      <c r="BH73" s="10" t="s">
        <v>3202</v>
      </c>
      <c r="BI73" s="10" t="s">
        <v>3207</v>
      </c>
      <c r="BJ73" s="149"/>
    </row>
    <row r="74" ht="12.95" customHeight="1" spans="1:62">
      <c r="A74" s="324" t="s">
        <v>3208</v>
      </c>
      <c r="B74" s="324" t="s">
        <v>218</v>
      </c>
      <c r="C74" s="38" t="s">
        <v>239</v>
      </c>
      <c r="D74" s="38" t="s">
        <v>3209</v>
      </c>
      <c r="E74" s="39" t="s">
        <v>240</v>
      </c>
      <c r="F74" s="40" t="s">
        <v>3210</v>
      </c>
      <c r="G74" s="41" t="s">
        <v>3211</v>
      </c>
      <c r="H74" s="42" t="s">
        <v>2715</v>
      </c>
      <c r="I74" s="42" t="s">
        <v>2715</v>
      </c>
      <c r="J74" s="43" t="s">
        <v>2715</v>
      </c>
      <c r="K74" s="54" t="s">
        <v>2737</v>
      </c>
      <c r="L74" s="42" t="s">
        <v>81</v>
      </c>
      <c r="M74" s="42" t="s">
        <v>81</v>
      </c>
      <c r="N74" s="42" t="s">
        <v>2715</v>
      </c>
      <c r="O74" s="43" t="s">
        <v>2715</v>
      </c>
      <c r="P74" s="38" t="s">
        <v>234</v>
      </c>
      <c r="Q74" s="38" t="s">
        <v>83</v>
      </c>
      <c r="R74" s="38" t="s">
        <v>104</v>
      </c>
      <c r="S74" s="38" t="s">
        <v>105</v>
      </c>
      <c r="T74" s="38" t="s">
        <v>83</v>
      </c>
      <c r="U74" s="63" t="s">
        <v>3212</v>
      </c>
      <c r="V74" s="47" t="s">
        <v>3098</v>
      </c>
      <c r="W74" s="62" t="s">
        <v>2715</v>
      </c>
      <c r="X74" s="62" t="s">
        <v>3213</v>
      </c>
      <c r="Y74" s="62" t="s">
        <v>2715</v>
      </c>
      <c r="Z74" s="62" t="s">
        <v>3197</v>
      </c>
      <c r="AA74" s="62" t="s">
        <v>203</v>
      </c>
      <c r="AB74" s="47" t="s">
        <v>2777</v>
      </c>
      <c r="AC74" s="47" t="s">
        <v>3058</v>
      </c>
      <c r="AD74" s="47" t="s">
        <v>2731</v>
      </c>
      <c r="AE74" s="47" t="s">
        <v>2750</v>
      </c>
      <c r="AF74" s="47" t="str">
        <f t="shared" si="14"/>
        <v>GPIO_PY7</v>
      </c>
      <c r="AG74" s="82"/>
      <c r="AH74" s="38" t="str">
        <f t="shared" si="15"/>
        <v>NORMAL</v>
      </c>
      <c r="AI74" s="38" t="str">
        <f t="shared" ref="AI74:AI82" si="18">IF($AT74="Input","TRISTATE",IF($AU74="Z","TRISTATE",IF($AS74=$E74,"TRISTATE","NORMAL")))</f>
        <v>NORMAL</v>
      </c>
      <c r="AJ74" s="38" t="str">
        <f t="shared" ref="AJ74:AJ82" si="19">IF(OR($AS74=$E74,$AT74="Output"),"DISABLE","ENABLE")</f>
        <v>DISABLE</v>
      </c>
      <c r="AK74" s="87" t="str">
        <f t="shared" si="16"/>
        <v/>
      </c>
      <c r="AL74" s="86" t="b">
        <v>1</v>
      </c>
      <c r="AM74" s="86" t="b">
        <v>1</v>
      </c>
      <c r="AN74" s="86" t="b">
        <v>1</v>
      </c>
      <c r="AO74" s="86" t="b">
        <v>1</v>
      </c>
      <c r="AP74" s="86" t="b">
        <v>1</v>
      </c>
      <c r="AQ74" s="86" t="b">
        <v>1</v>
      </c>
      <c r="AR74" s="63" t="str">
        <f t="shared" si="17"/>
        <v>VALID</v>
      </c>
      <c r="AS74" s="102" t="s">
        <v>3210</v>
      </c>
      <c r="AT74" s="103" t="s">
        <v>2732</v>
      </c>
      <c r="AU74" s="104"/>
      <c r="AV74" s="105"/>
      <c r="AW74" s="105"/>
      <c r="AX74" s="105"/>
      <c r="AY74" s="105"/>
      <c r="AZ74" s="104" t="s">
        <v>85</v>
      </c>
      <c r="BA74" s="105"/>
      <c r="BB74" s="104"/>
      <c r="BC74" s="104"/>
      <c r="BD74" s="115"/>
      <c r="BE74" s="116"/>
      <c r="BF74" s="117" t="s">
        <v>3214</v>
      </c>
      <c r="BG74" s="231" t="s">
        <v>218</v>
      </c>
      <c r="BH74" s="10" t="s">
        <v>3209</v>
      </c>
      <c r="BI74" s="10" t="s">
        <v>3215</v>
      </c>
      <c r="BJ74" s="149"/>
    </row>
    <row r="75" ht="12.95" customHeight="1" spans="1:62">
      <c r="A75" s="324" t="s">
        <v>3216</v>
      </c>
      <c r="B75" s="324" t="s">
        <v>220</v>
      </c>
      <c r="C75" s="38" t="s">
        <v>241</v>
      </c>
      <c r="D75" s="38" t="s">
        <v>3217</v>
      </c>
      <c r="E75" s="39" t="s">
        <v>242</v>
      </c>
      <c r="F75" s="40" t="s">
        <v>3218</v>
      </c>
      <c r="G75" s="41" t="s">
        <v>3219</v>
      </c>
      <c r="H75" s="42" t="s">
        <v>2715</v>
      </c>
      <c r="I75" s="42" t="s">
        <v>2715</v>
      </c>
      <c r="J75" s="43" t="s">
        <v>2715</v>
      </c>
      <c r="K75" s="54" t="s">
        <v>2737</v>
      </c>
      <c r="L75" s="42" t="s">
        <v>2717</v>
      </c>
      <c r="M75" s="42" t="s">
        <v>2715</v>
      </c>
      <c r="N75" s="42" t="s">
        <v>2715</v>
      </c>
      <c r="O75" s="43" t="s">
        <v>2715</v>
      </c>
      <c r="P75" s="38" t="s">
        <v>234</v>
      </c>
      <c r="Q75" s="38" t="s">
        <v>83</v>
      </c>
      <c r="R75" s="38" t="s">
        <v>104</v>
      </c>
      <c r="S75" s="38" t="s">
        <v>105</v>
      </c>
      <c r="T75" s="38" t="s">
        <v>83</v>
      </c>
      <c r="U75" s="63" t="s">
        <v>3220</v>
      </c>
      <c r="V75" s="47" t="s">
        <v>3098</v>
      </c>
      <c r="W75" s="62" t="s">
        <v>3221</v>
      </c>
      <c r="X75" s="62" t="s">
        <v>2715</v>
      </c>
      <c r="Y75" s="62" t="s">
        <v>2715</v>
      </c>
      <c r="Z75" s="62" t="s">
        <v>3197</v>
      </c>
      <c r="AA75" s="62" t="s">
        <v>203</v>
      </c>
      <c r="AB75" s="47" t="s">
        <v>2777</v>
      </c>
      <c r="AC75" s="47" t="s">
        <v>3058</v>
      </c>
      <c r="AD75" s="47" t="s">
        <v>2731</v>
      </c>
      <c r="AE75" s="47" t="s">
        <v>3085</v>
      </c>
      <c r="AF75" s="47" t="str">
        <f t="shared" si="14"/>
        <v>RSVD1</v>
      </c>
      <c r="AG75" s="82"/>
      <c r="AH75" s="38" t="str">
        <f t="shared" si="15"/>
        <v>PULL_DOWN</v>
      </c>
      <c r="AI75" s="38" t="str">
        <f t="shared" si="18"/>
        <v>TRISTATE</v>
      </c>
      <c r="AJ75" s="38" t="str">
        <f t="shared" si="19"/>
        <v>DISABLE</v>
      </c>
      <c r="AK75" s="87" t="str">
        <f t="shared" si="16"/>
        <v>N/A</v>
      </c>
      <c r="AL75" s="86" t="b">
        <v>1</v>
      </c>
      <c r="AM75" s="86" t="b">
        <v>1</v>
      </c>
      <c r="AN75" s="86" t="b">
        <v>1</v>
      </c>
      <c r="AO75" s="86" t="b">
        <v>1</v>
      </c>
      <c r="AP75" s="86" t="b">
        <v>1</v>
      </c>
      <c r="AQ75" s="86" t="b">
        <v>1</v>
      </c>
      <c r="AR75" s="63" t="str">
        <f t="shared" si="17"/>
        <v>VALID</v>
      </c>
      <c r="AS75" s="102" t="s">
        <v>242</v>
      </c>
      <c r="AT75" s="103" t="s">
        <v>79</v>
      </c>
      <c r="AU75" s="104"/>
      <c r="AV75" s="104"/>
      <c r="AW75" s="105"/>
      <c r="AX75" s="105"/>
      <c r="AY75" s="105"/>
      <c r="AZ75" s="104" t="s">
        <v>85</v>
      </c>
      <c r="BA75" s="105"/>
      <c r="BB75" s="104"/>
      <c r="BC75" s="104"/>
      <c r="BD75" s="115"/>
      <c r="BE75" s="116"/>
      <c r="BF75" s="117" t="s">
        <v>2751</v>
      </c>
      <c r="BG75" s="231" t="s">
        <v>220</v>
      </c>
      <c r="BH75" s="10" t="s">
        <v>3217</v>
      </c>
      <c r="BI75" s="10" t="s">
        <v>3222</v>
      </c>
      <c r="BJ75" s="149"/>
    </row>
    <row r="76" ht="12.95" customHeight="1" spans="1:62">
      <c r="A76" s="324" t="s">
        <v>3223</v>
      </c>
      <c r="B76" s="324" t="s">
        <v>3224</v>
      </c>
      <c r="C76" s="38" t="s">
        <v>243</v>
      </c>
      <c r="D76" s="38" t="s">
        <v>3225</v>
      </c>
      <c r="E76" s="39" t="s">
        <v>244</v>
      </c>
      <c r="F76" s="40" t="s">
        <v>3226</v>
      </c>
      <c r="G76" s="41" t="s">
        <v>243</v>
      </c>
      <c r="H76" s="42" t="s">
        <v>2715</v>
      </c>
      <c r="I76" s="42" t="s">
        <v>2715</v>
      </c>
      <c r="J76" s="43" t="s">
        <v>2715</v>
      </c>
      <c r="K76" s="54" t="s">
        <v>2737</v>
      </c>
      <c r="L76" s="42" t="s">
        <v>2737</v>
      </c>
      <c r="M76" s="42" t="s">
        <v>2715</v>
      </c>
      <c r="N76" s="42" t="s">
        <v>2715</v>
      </c>
      <c r="O76" s="43" t="s">
        <v>2715</v>
      </c>
      <c r="P76" s="38" t="s">
        <v>3227</v>
      </c>
      <c r="Q76" s="38" t="s">
        <v>83</v>
      </c>
      <c r="R76" s="38" t="s">
        <v>104</v>
      </c>
      <c r="S76" s="38" t="s">
        <v>105</v>
      </c>
      <c r="T76" s="38" t="s">
        <v>83</v>
      </c>
      <c r="U76" s="63" t="s">
        <v>3228</v>
      </c>
      <c r="V76" s="47" t="s">
        <v>3098</v>
      </c>
      <c r="W76" s="62" t="s">
        <v>3229</v>
      </c>
      <c r="X76" s="62" t="s">
        <v>2715</v>
      </c>
      <c r="Y76" s="62" t="s">
        <v>2715</v>
      </c>
      <c r="Z76" s="62" t="s">
        <v>203</v>
      </c>
      <c r="AA76" s="62" t="s">
        <v>203</v>
      </c>
      <c r="AB76" s="47" t="s">
        <v>2729</v>
      </c>
      <c r="AC76" s="47" t="s">
        <v>3109</v>
      </c>
      <c r="AD76" s="47" t="s">
        <v>2731</v>
      </c>
      <c r="AE76" s="47">
        <v>0</v>
      </c>
      <c r="AF76" s="47" t="str">
        <f t="shared" si="14"/>
        <v>GPIO_PZ1</v>
      </c>
      <c r="AG76" s="82"/>
      <c r="AH76" s="38" t="str">
        <f t="shared" si="15"/>
        <v>NORMAL</v>
      </c>
      <c r="AI76" s="38" t="str">
        <f t="shared" si="18"/>
        <v>NORMAL</v>
      </c>
      <c r="AJ76" s="38" t="str">
        <f t="shared" si="19"/>
        <v>DISABLE</v>
      </c>
      <c r="AK76" s="87" t="str">
        <f t="shared" si="16"/>
        <v/>
      </c>
      <c r="AL76" s="86" t="b">
        <v>1</v>
      </c>
      <c r="AM76" s="86" t="b">
        <v>1</v>
      </c>
      <c r="AN76" s="86" t="b">
        <v>1</v>
      </c>
      <c r="AO76" s="86" t="b">
        <v>1</v>
      </c>
      <c r="AP76" s="86" t="b">
        <v>1</v>
      </c>
      <c r="AQ76" s="86" t="b">
        <v>1</v>
      </c>
      <c r="AR76" s="63" t="str">
        <f t="shared" si="17"/>
        <v>VALID</v>
      </c>
      <c r="AS76" s="102" t="s">
        <v>3226</v>
      </c>
      <c r="AT76" s="103" t="s">
        <v>2732</v>
      </c>
      <c r="AU76" s="104"/>
      <c r="AV76" s="104" t="s">
        <v>89</v>
      </c>
      <c r="AW76" s="105"/>
      <c r="AX76" s="105"/>
      <c r="AY76" s="118" t="s">
        <v>85</v>
      </c>
      <c r="AZ76" s="104" t="s">
        <v>85</v>
      </c>
      <c r="BA76" s="105"/>
      <c r="BB76" s="104"/>
      <c r="BC76" s="104"/>
      <c r="BD76" s="115"/>
      <c r="BE76" s="116"/>
      <c r="BF76" s="117" t="s">
        <v>3230</v>
      </c>
      <c r="BG76" s="335" t="s">
        <v>3231</v>
      </c>
      <c r="BH76" s="10" t="s">
        <v>3225</v>
      </c>
      <c r="BI76" s="10" t="s">
        <v>3232</v>
      </c>
      <c r="BJ76" s="149"/>
    </row>
    <row r="77" ht="12.95" customHeight="1" spans="1:62">
      <c r="A77" s="324" t="s">
        <v>3233</v>
      </c>
      <c r="B77" s="324" t="s">
        <v>3234</v>
      </c>
      <c r="C77" s="38" t="s">
        <v>245</v>
      </c>
      <c r="D77" s="38" t="s">
        <v>3235</v>
      </c>
      <c r="E77" s="39" t="s">
        <v>247</v>
      </c>
      <c r="F77" s="40" t="s">
        <v>3236</v>
      </c>
      <c r="G77" s="41" t="s">
        <v>245</v>
      </c>
      <c r="H77" s="42" t="s">
        <v>2715</v>
      </c>
      <c r="I77" s="42" t="s">
        <v>2715</v>
      </c>
      <c r="J77" s="43" t="s">
        <v>2715</v>
      </c>
      <c r="K77" s="54" t="s">
        <v>2737</v>
      </c>
      <c r="L77" s="42" t="s">
        <v>2737</v>
      </c>
      <c r="M77" s="42" t="s">
        <v>2715</v>
      </c>
      <c r="N77" s="42" t="s">
        <v>2715</v>
      </c>
      <c r="O77" s="43" t="s">
        <v>2715</v>
      </c>
      <c r="P77" s="38" t="s">
        <v>3227</v>
      </c>
      <c r="Q77" s="38" t="s">
        <v>83</v>
      </c>
      <c r="R77" s="38" t="s">
        <v>104</v>
      </c>
      <c r="S77" s="38" t="s">
        <v>105</v>
      </c>
      <c r="T77" s="38" t="s">
        <v>83</v>
      </c>
      <c r="U77" s="63" t="s">
        <v>3237</v>
      </c>
      <c r="V77" s="47" t="s">
        <v>3098</v>
      </c>
      <c r="W77" s="62" t="s">
        <v>3238</v>
      </c>
      <c r="X77" s="62" t="s">
        <v>2715</v>
      </c>
      <c r="Y77" s="62" t="s">
        <v>2715</v>
      </c>
      <c r="Z77" s="62" t="s">
        <v>203</v>
      </c>
      <c r="AA77" s="62" t="s">
        <v>203</v>
      </c>
      <c r="AB77" s="47" t="s">
        <v>2729</v>
      </c>
      <c r="AC77" s="47" t="s">
        <v>3109</v>
      </c>
      <c r="AD77" s="47" t="s">
        <v>2731</v>
      </c>
      <c r="AE77" s="47">
        <v>0</v>
      </c>
      <c r="AF77" s="47" t="str">
        <f t="shared" si="14"/>
        <v>GPIO_PZ2</v>
      </c>
      <c r="AG77" s="82"/>
      <c r="AH77" s="38" t="str">
        <f t="shared" si="15"/>
        <v>PULL_DOWN</v>
      </c>
      <c r="AI77" s="38" t="str">
        <f t="shared" si="18"/>
        <v>TRISTATE</v>
      </c>
      <c r="AJ77" s="38" t="str">
        <f t="shared" si="19"/>
        <v>ENABLE</v>
      </c>
      <c r="AK77" s="87" t="str">
        <f t="shared" si="16"/>
        <v/>
      </c>
      <c r="AL77" s="86" t="b">
        <v>1</v>
      </c>
      <c r="AM77" s="86" t="b">
        <v>1</v>
      </c>
      <c r="AN77" s="86" t="b">
        <v>1</v>
      </c>
      <c r="AO77" s="86" t="b">
        <v>1</v>
      </c>
      <c r="AP77" s="86" t="b">
        <v>1</v>
      </c>
      <c r="AQ77" s="86" t="b">
        <v>1</v>
      </c>
      <c r="AR77" s="63" t="str">
        <f t="shared" si="17"/>
        <v>VALID</v>
      </c>
      <c r="AS77" s="102" t="s">
        <v>3236</v>
      </c>
      <c r="AT77" s="103" t="s">
        <v>2724</v>
      </c>
      <c r="AU77" s="104" t="s">
        <v>2958</v>
      </c>
      <c r="AV77" s="104" t="s">
        <v>3178</v>
      </c>
      <c r="AW77" s="105"/>
      <c r="AX77" s="105"/>
      <c r="AY77" s="118" t="s">
        <v>85</v>
      </c>
      <c r="AZ77" s="104" t="s">
        <v>85</v>
      </c>
      <c r="BA77" s="105"/>
      <c r="BB77" s="104"/>
      <c r="BC77" s="104"/>
      <c r="BD77" s="115"/>
      <c r="BE77" s="116"/>
      <c r="BF77" s="117" t="s">
        <v>3239</v>
      </c>
      <c r="BG77" s="335" t="s">
        <v>3239</v>
      </c>
      <c r="BH77" s="10" t="s">
        <v>3235</v>
      </c>
      <c r="BI77" s="10" t="s">
        <v>3240</v>
      </c>
      <c r="BJ77" s="149"/>
    </row>
    <row r="78" ht="12.95" customHeight="1" spans="1:62">
      <c r="A78" s="324" t="s">
        <v>3241</v>
      </c>
      <c r="B78" s="324" t="s">
        <v>3242</v>
      </c>
      <c r="C78" s="38" t="s">
        <v>248</v>
      </c>
      <c r="D78" s="38" t="s">
        <v>3243</v>
      </c>
      <c r="E78" s="39" t="s">
        <v>250</v>
      </c>
      <c r="F78" s="40" t="s">
        <v>3244</v>
      </c>
      <c r="G78" s="41" t="s">
        <v>248</v>
      </c>
      <c r="H78" s="42" t="s">
        <v>2715</v>
      </c>
      <c r="I78" s="42" t="s">
        <v>2715</v>
      </c>
      <c r="J78" s="43" t="s">
        <v>2715</v>
      </c>
      <c r="K78" s="54" t="s">
        <v>2737</v>
      </c>
      <c r="L78" s="42" t="s">
        <v>2737</v>
      </c>
      <c r="M78" s="42" t="s">
        <v>2715</v>
      </c>
      <c r="N78" s="42" t="s">
        <v>2715</v>
      </c>
      <c r="O78" s="43" t="s">
        <v>2715</v>
      </c>
      <c r="P78" s="38" t="s">
        <v>249</v>
      </c>
      <c r="Q78" s="38" t="s">
        <v>83</v>
      </c>
      <c r="R78" s="38" t="s">
        <v>104</v>
      </c>
      <c r="S78" s="38" t="s">
        <v>105</v>
      </c>
      <c r="T78" s="158" t="s">
        <v>83</v>
      </c>
      <c r="U78" s="38" t="s">
        <v>3245</v>
      </c>
      <c r="V78" s="67" t="s">
        <v>3098</v>
      </c>
      <c r="W78" s="62" t="s">
        <v>2715</v>
      </c>
      <c r="X78" s="62" t="s">
        <v>2715</v>
      </c>
      <c r="Y78" s="62" t="s">
        <v>2715</v>
      </c>
      <c r="Z78" s="62" t="s">
        <v>203</v>
      </c>
      <c r="AA78" s="62" t="s">
        <v>203</v>
      </c>
      <c r="AB78" s="47" t="s">
        <v>2729</v>
      </c>
      <c r="AC78" s="47" t="s">
        <v>3109</v>
      </c>
      <c r="AD78" s="47" t="s">
        <v>2731</v>
      </c>
      <c r="AE78" s="47" t="s">
        <v>2750</v>
      </c>
      <c r="AF78" s="47" t="str">
        <f t="shared" si="14"/>
        <v>GPIO_PZ3</v>
      </c>
      <c r="AG78" s="82"/>
      <c r="AH78" s="38" t="str">
        <f t="shared" si="15"/>
        <v>PULL_DOWN</v>
      </c>
      <c r="AI78" s="38" t="str">
        <f t="shared" si="18"/>
        <v>TRISTATE</v>
      </c>
      <c r="AJ78" s="38" t="str">
        <f t="shared" si="19"/>
        <v>ENABLE</v>
      </c>
      <c r="AK78" s="87" t="str">
        <f t="shared" si="16"/>
        <v/>
      </c>
      <c r="AL78" s="86" t="b">
        <v>1</v>
      </c>
      <c r="AM78" s="86" t="b">
        <v>1</v>
      </c>
      <c r="AN78" s="86" t="b">
        <v>1</v>
      </c>
      <c r="AO78" s="86" t="b">
        <v>1</v>
      </c>
      <c r="AP78" s="86" t="b">
        <v>1</v>
      </c>
      <c r="AQ78" s="86" t="b">
        <v>1</v>
      </c>
      <c r="AR78" s="63" t="str">
        <f t="shared" si="17"/>
        <v>VALID</v>
      </c>
      <c r="AS78" s="102" t="s">
        <v>3244</v>
      </c>
      <c r="AT78" s="103" t="s">
        <v>2724</v>
      </c>
      <c r="AU78" s="104" t="s">
        <v>2958</v>
      </c>
      <c r="AV78" s="105"/>
      <c r="AW78" s="105"/>
      <c r="AX78" s="104" t="s">
        <v>124</v>
      </c>
      <c r="AY78" s="118" t="s">
        <v>85</v>
      </c>
      <c r="AZ78" s="104" t="s">
        <v>85</v>
      </c>
      <c r="BA78" s="105"/>
      <c r="BB78" s="104"/>
      <c r="BC78" s="104"/>
      <c r="BD78" s="115"/>
      <c r="BE78" s="116"/>
      <c r="BF78" s="117" t="s">
        <v>3246</v>
      </c>
      <c r="BG78" s="231" t="s">
        <v>3242</v>
      </c>
      <c r="BH78" s="10" t="s">
        <v>3243</v>
      </c>
      <c r="BI78" s="10" t="s">
        <v>3247</v>
      </c>
      <c r="BJ78" s="149"/>
    </row>
    <row r="79" ht="12.75" customHeight="1" spans="1:62">
      <c r="A79" s="324" t="s">
        <v>3248</v>
      </c>
      <c r="B79" s="324" t="s">
        <v>251</v>
      </c>
      <c r="C79" s="38" t="s">
        <v>251</v>
      </c>
      <c r="D79" s="38" t="s">
        <v>3249</v>
      </c>
      <c r="E79" s="39" t="s">
        <v>252</v>
      </c>
      <c r="F79" s="40" t="s">
        <v>3250</v>
      </c>
      <c r="G79" s="41" t="s">
        <v>3251</v>
      </c>
      <c r="H79" s="42" t="s">
        <v>2715</v>
      </c>
      <c r="I79" s="42" t="s">
        <v>2715</v>
      </c>
      <c r="J79" s="43" t="s">
        <v>2715</v>
      </c>
      <c r="K79" s="54" t="s">
        <v>2737</v>
      </c>
      <c r="L79" s="42" t="s">
        <v>2737</v>
      </c>
      <c r="M79" s="42" t="s">
        <v>2715</v>
      </c>
      <c r="N79" s="42" t="s">
        <v>2715</v>
      </c>
      <c r="O79" s="43" t="s">
        <v>2715</v>
      </c>
      <c r="P79" s="38" t="s">
        <v>249</v>
      </c>
      <c r="Q79" s="38" t="s">
        <v>83</v>
      </c>
      <c r="R79" s="38" t="s">
        <v>104</v>
      </c>
      <c r="S79" s="38" t="s">
        <v>105</v>
      </c>
      <c r="T79" s="38" t="s">
        <v>83</v>
      </c>
      <c r="U79" s="63" t="s">
        <v>3252</v>
      </c>
      <c r="V79" s="47" t="s">
        <v>3098</v>
      </c>
      <c r="W79" s="62" t="s">
        <v>2715</v>
      </c>
      <c r="X79" s="62" t="s">
        <v>2715</v>
      </c>
      <c r="Y79" s="62" t="s">
        <v>2715</v>
      </c>
      <c r="Z79" s="62" t="s">
        <v>203</v>
      </c>
      <c r="AA79" s="62" t="s">
        <v>203</v>
      </c>
      <c r="AB79" s="47" t="s">
        <v>2729</v>
      </c>
      <c r="AC79" s="47" t="s">
        <v>3109</v>
      </c>
      <c r="AD79" s="47" t="s">
        <v>2731</v>
      </c>
      <c r="AE79" s="47" t="s">
        <v>2750</v>
      </c>
      <c r="AF79" s="47" t="str">
        <f t="shared" si="14"/>
        <v>GPIO_PZ4</v>
      </c>
      <c r="AG79" s="82"/>
      <c r="AH79" s="38" t="str">
        <f t="shared" si="15"/>
        <v>PULL_DOWN</v>
      </c>
      <c r="AI79" s="38" t="str">
        <f t="shared" si="18"/>
        <v>TRISTATE</v>
      </c>
      <c r="AJ79" s="38" t="str">
        <f t="shared" si="19"/>
        <v>ENABLE</v>
      </c>
      <c r="AK79" s="87" t="str">
        <f t="shared" si="16"/>
        <v/>
      </c>
      <c r="AL79" s="86" t="b">
        <v>1</v>
      </c>
      <c r="AM79" s="86" t="b">
        <v>1</v>
      </c>
      <c r="AN79" s="86" t="b">
        <v>1</v>
      </c>
      <c r="AO79" s="86" t="b">
        <v>1</v>
      </c>
      <c r="AP79" s="86" t="b">
        <v>1</v>
      </c>
      <c r="AQ79" s="86" t="b">
        <v>1</v>
      </c>
      <c r="AR79" s="63" t="str">
        <f t="shared" si="17"/>
        <v>VALID</v>
      </c>
      <c r="AS79" s="102" t="s">
        <v>3250</v>
      </c>
      <c r="AT79" s="103" t="s">
        <v>2724</v>
      </c>
      <c r="AU79" s="104" t="s">
        <v>2958</v>
      </c>
      <c r="AV79" s="105"/>
      <c r="AW79" s="105"/>
      <c r="AX79" s="104" t="s">
        <v>124</v>
      </c>
      <c r="AY79" s="118" t="s">
        <v>85</v>
      </c>
      <c r="AZ79" s="104" t="s">
        <v>85</v>
      </c>
      <c r="BA79" s="105"/>
      <c r="BB79" s="104"/>
      <c r="BC79" s="104"/>
      <c r="BD79" s="115"/>
      <c r="BE79" s="116"/>
      <c r="BF79" s="117" t="s">
        <v>3253</v>
      </c>
      <c r="BG79" s="231" t="s">
        <v>251</v>
      </c>
      <c r="BH79" s="10" t="s">
        <v>3249</v>
      </c>
      <c r="BI79" s="10" t="s">
        <v>3254</v>
      </c>
      <c r="BJ79" s="149"/>
    </row>
    <row r="80" ht="12.95" customHeight="1" spans="1:62">
      <c r="A80" s="324" t="s">
        <v>3255</v>
      </c>
      <c r="B80" s="324" t="s">
        <v>253</v>
      </c>
      <c r="C80" s="38" t="s">
        <v>253</v>
      </c>
      <c r="D80" s="38" t="s">
        <v>3256</v>
      </c>
      <c r="E80" s="39" t="s">
        <v>254</v>
      </c>
      <c r="F80" s="40" t="s">
        <v>3257</v>
      </c>
      <c r="G80" s="41" t="s">
        <v>3258</v>
      </c>
      <c r="H80" s="42" t="s">
        <v>2715</v>
      </c>
      <c r="I80" s="42" t="s">
        <v>2715</v>
      </c>
      <c r="J80" s="43" t="s">
        <v>2715</v>
      </c>
      <c r="K80" s="54" t="s">
        <v>2737</v>
      </c>
      <c r="L80" s="42" t="s">
        <v>2737</v>
      </c>
      <c r="M80" s="42" t="s">
        <v>2715</v>
      </c>
      <c r="N80" s="42" t="s">
        <v>2715</v>
      </c>
      <c r="O80" s="43" t="s">
        <v>2715</v>
      </c>
      <c r="P80" s="38" t="s">
        <v>249</v>
      </c>
      <c r="Q80" s="38" t="s">
        <v>83</v>
      </c>
      <c r="R80" s="38" t="s">
        <v>104</v>
      </c>
      <c r="S80" s="38" t="s">
        <v>105</v>
      </c>
      <c r="T80" s="38" t="s">
        <v>83</v>
      </c>
      <c r="U80" s="63" t="s">
        <v>3259</v>
      </c>
      <c r="V80" s="47" t="s">
        <v>3098</v>
      </c>
      <c r="W80" s="62" t="s">
        <v>2715</v>
      </c>
      <c r="X80" s="62" t="s">
        <v>2715</v>
      </c>
      <c r="Y80" s="62" t="s">
        <v>2715</v>
      </c>
      <c r="Z80" s="62" t="s">
        <v>203</v>
      </c>
      <c r="AA80" s="62" t="s">
        <v>203</v>
      </c>
      <c r="AB80" s="47" t="s">
        <v>2729</v>
      </c>
      <c r="AC80" s="47" t="s">
        <v>3109</v>
      </c>
      <c r="AD80" s="47" t="s">
        <v>2731</v>
      </c>
      <c r="AE80" s="47" t="s">
        <v>2750</v>
      </c>
      <c r="AF80" s="47" t="str">
        <f t="shared" si="14"/>
        <v>GPIO_PZ5</v>
      </c>
      <c r="AG80" s="82"/>
      <c r="AH80" s="38" t="str">
        <f t="shared" si="15"/>
        <v>PULL_DOWN</v>
      </c>
      <c r="AI80" s="38" t="str">
        <f t="shared" si="18"/>
        <v>TRISTATE</v>
      </c>
      <c r="AJ80" s="38" t="str">
        <f t="shared" si="19"/>
        <v>ENABLE</v>
      </c>
      <c r="AK80" s="87" t="str">
        <f t="shared" si="16"/>
        <v/>
      </c>
      <c r="AL80" s="86" t="b">
        <v>1</v>
      </c>
      <c r="AM80" s="86" t="b">
        <v>1</v>
      </c>
      <c r="AN80" s="86" t="b">
        <v>1</v>
      </c>
      <c r="AO80" s="86" t="b">
        <v>1</v>
      </c>
      <c r="AP80" s="86" t="b">
        <v>1</v>
      </c>
      <c r="AQ80" s="86" t="b">
        <v>1</v>
      </c>
      <c r="AR80" s="63" t="str">
        <f t="shared" si="17"/>
        <v>VALID</v>
      </c>
      <c r="AS80" s="102" t="s">
        <v>3257</v>
      </c>
      <c r="AT80" s="103" t="s">
        <v>2724</v>
      </c>
      <c r="AU80" s="104" t="s">
        <v>2958</v>
      </c>
      <c r="AV80" s="105"/>
      <c r="AW80" s="105"/>
      <c r="AX80" s="104" t="s">
        <v>124</v>
      </c>
      <c r="AY80" s="118" t="s">
        <v>85</v>
      </c>
      <c r="AZ80" s="104" t="s">
        <v>85</v>
      </c>
      <c r="BA80" s="105"/>
      <c r="BB80" s="104"/>
      <c r="BC80" s="104"/>
      <c r="BD80" s="115"/>
      <c r="BE80" s="116"/>
      <c r="BF80" s="117" t="s">
        <v>3260</v>
      </c>
      <c r="BG80" s="242" t="s">
        <v>253</v>
      </c>
      <c r="BH80" s="10" t="s">
        <v>3256</v>
      </c>
      <c r="BI80" s="10" t="s">
        <v>3261</v>
      </c>
      <c r="BJ80" s="149"/>
    </row>
    <row r="81" ht="12.75" customHeight="1" spans="1:62">
      <c r="A81" s="324" t="s">
        <v>3262</v>
      </c>
      <c r="B81" s="324" t="s">
        <v>3263</v>
      </c>
      <c r="C81" s="38" t="s">
        <v>255</v>
      </c>
      <c r="D81" s="38" t="s">
        <v>3264</v>
      </c>
      <c r="E81" s="39" t="s">
        <v>257</v>
      </c>
      <c r="F81" s="40" t="s">
        <v>3265</v>
      </c>
      <c r="G81" s="41" t="s">
        <v>255</v>
      </c>
      <c r="H81" s="42" t="s">
        <v>2715</v>
      </c>
      <c r="I81" s="42" t="s">
        <v>2715</v>
      </c>
      <c r="J81" s="43" t="s">
        <v>2715</v>
      </c>
      <c r="K81" s="54" t="s">
        <v>2737</v>
      </c>
      <c r="L81" s="42" t="s">
        <v>2737</v>
      </c>
      <c r="M81" s="42" t="s">
        <v>2715</v>
      </c>
      <c r="N81" s="42" t="s">
        <v>2715</v>
      </c>
      <c r="O81" s="43" t="s">
        <v>2715</v>
      </c>
      <c r="P81" s="38" t="s">
        <v>249</v>
      </c>
      <c r="Q81" s="38" t="s">
        <v>83</v>
      </c>
      <c r="R81" s="38" t="s">
        <v>104</v>
      </c>
      <c r="S81" s="38" t="s">
        <v>105</v>
      </c>
      <c r="T81" s="38" t="s">
        <v>83</v>
      </c>
      <c r="U81" s="63" t="s">
        <v>3266</v>
      </c>
      <c r="V81" s="47" t="s">
        <v>3098</v>
      </c>
      <c r="W81" s="62" t="s">
        <v>3267</v>
      </c>
      <c r="X81" s="62" t="s">
        <v>2715</v>
      </c>
      <c r="Y81" s="62" t="s">
        <v>2715</v>
      </c>
      <c r="Z81" s="62" t="s">
        <v>203</v>
      </c>
      <c r="AA81" s="62" t="s">
        <v>203</v>
      </c>
      <c r="AB81" s="47" t="s">
        <v>2729</v>
      </c>
      <c r="AC81" s="47" t="s">
        <v>3109</v>
      </c>
      <c r="AD81" s="47" t="s">
        <v>2731</v>
      </c>
      <c r="AE81" s="47" t="s">
        <v>2723</v>
      </c>
      <c r="AF81" s="47" t="str">
        <f t="shared" si="14"/>
        <v>GPIO_PZ6</v>
      </c>
      <c r="AG81" s="82"/>
      <c r="AH81" s="38" t="str">
        <f t="shared" si="15"/>
        <v>PULL_DOWN</v>
      </c>
      <c r="AI81" s="38" t="str">
        <f t="shared" si="18"/>
        <v>TRISTATE</v>
      </c>
      <c r="AJ81" s="38" t="str">
        <f t="shared" si="19"/>
        <v>ENABLE</v>
      </c>
      <c r="AK81" s="87" t="str">
        <f t="shared" si="16"/>
        <v/>
      </c>
      <c r="AL81" s="86" t="b">
        <v>1</v>
      </c>
      <c r="AM81" s="86" t="b">
        <v>1</v>
      </c>
      <c r="AN81" s="86" t="b">
        <v>1</v>
      </c>
      <c r="AO81" s="86" t="b">
        <v>1</v>
      </c>
      <c r="AP81" s="86" t="b">
        <v>1</v>
      </c>
      <c r="AQ81" s="86" t="b">
        <v>1</v>
      </c>
      <c r="AR81" s="63" t="str">
        <f t="shared" si="17"/>
        <v>VALID</v>
      </c>
      <c r="AS81" s="102" t="s">
        <v>3265</v>
      </c>
      <c r="AT81" s="103" t="s">
        <v>2724</v>
      </c>
      <c r="AU81" s="104" t="s">
        <v>2958</v>
      </c>
      <c r="AV81" s="104" t="s">
        <v>89</v>
      </c>
      <c r="AW81" s="105"/>
      <c r="AX81" s="104" t="s">
        <v>124</v>
      </c>
      <c r="AY81" s="118" t="s">
        <v>85</v>
      </c>
      <c r="AZ81" s="104" t="s">
        <v>85</v>
      </c>
      <c r="BA81" s="105"/>
      <c r="BB81" s="104"/>
      <c r="BC81" s="104"/>
      <c r="BD81" s="115"/>
      <c r="BE81" s="116"/>
      <c r="BF81" s="117" t="s">
        <v>3268</v>
      </c>
      <c r="BG81" s="231" t="s">
        <v>255</v>
      </c>
      <c r="BH81" s="10" t="s">
        <v>3264</v>
      </c>
      <c r="BI81" s="10" t="s">
        <v>3269</v>
      </c>
      <c r="BJ81" s="149"/>
    </row>
    <row r="82" ht="12.95" customHeight="1" spans="1:62">
      <c r="A82" s="324" t="s">
        <v>3270</v>
      </c>
      <c r="B82" s="324" t="s">
        <v>3271</v>
      </c>
      <c r="C82" s="38" t="s">
        <v>258</v>
      </c>
      <c r="D82" s="38" t="s">
        <v>3272</v>
      </c>
      <c r="E82" s="39" t="s">
        <v>260</v>
      </c>
      <c r="F82" s="40" t="s">
        <v>3273</v>
      </c>
      <c r="G82" s="41" t="s">
        <v>258</v>
      </c>
      <c r="H82" s="42" t="s">
        <v>2715</v>
      </c>
      <c r="I82" s="42" t="s">
        <v>2715</v>
      </c>
      <c r="J82" s="43" t="s">
        <v>2715</v>
      </c>
      <c r="K82" s="54" t="s">
        <v>2737</v>
      </c>
      <c r="L82" s="42" t="s">
        <v>2737</v>
      </c>
      <c r="M82" s="42" t="s">
        <v>2715</v>
      </c>
      <c r="N82" s="42" t="s">
        <v>2715</v>
      </c>
      <c r="O82" s="43" t="s">
        <v>2715</v>
      </c>
      <c r="P82" s="38" t="s">
        <v>249</v>
      </c>
      <c r="Q82" s="38" t="s">
        <v>83</v>
      </c>
      <c r="R82" s="38" t="s">
        <v>104</v>
      </c>
      <c r="S82" s="38" t="s">
        <v>105</v>
      </c>
      <c r="T82" s="38" t="s">
        <v>83</v>
      </c>
      <c r="U82" s="63" t="s">
        <v>3274</v>
      </c>
      <c r="V82" s="47" t="s">
        <v>3098</v>
      </c>
      <c r="W82" s="62" t="s">
        <v>3275</v>
      </c>
      <c r="X82" s="62" t="s">
        <v>2715</v>
      </c>
      <c r="Y82" s="62" t="s">
        <v>2715</v>
      </c>
      <c r="Z82" s="62" t="s">
        <v>203</v>
      </c>
      <c r="AA82" s="62" t="s">
        <v>203</v>
      </c>
      <c r="AB82" s="47" t="s">
        <v>2729</v>
      </c>
      <c r="AC82" s="47" t="s">
        <v>3109</v>
      </c>
      <c r="AD82" s="47" t="s">
        <v>2731</v>
      </c>
      <c r="AE82" s="47" t="s">
        <v>2723</v>
      </c>
      <c r="AF82" s="47" t="str">
        <f t="shared" si="14"/>
        <v>GPIO_PZ7</v>
      </c>
      <c r="AG82" s="82"/>
      <c r="AH82" s="38" t="str">
        <f t="shared" si="15"/>
        <v>PULL_DOWN</v>
      </c>
      <c r="AI82" s="38" t="str">
        <f t="shared" si="18"/>
        <v>TRISTATE</v>
      </c>
      <c r="AJ82" s="38" t="str">
        <f t="shared" si="19"/>
        <v>ENABLE</v>
      </c>
      <c r="AK82" s="87" t="str">
        <f t="shared" si="16"/>
        <v/>
      </c>
      <c r="AL82" s="86" t="b">
        <v>1</v>
      </c>
      <c r="AM82" s="86" t="b">
        <v>1</v>
      </c>
      <c r="AN82" s="86" t="b">
        <v>1</v>
      </c>
      <c r="AO82" s="86" t="b">
        <v>1</v>
      </c>
      <c r="AP82" s="86" t="b">
        <v>1</v>
      </c>
      <c r="AQ82" s="86" t="b">
        <v>1</v>
      </c>
      <c r="AR82" s="63" t="str">
        <f t="shared" si="17"/>
        <v>VALID</v>
      </c>
      <c r="AS82" s="102" t="s">
        <v>3273</v>
      </c>
      <c r="AT82" s="103" t="s">
        <v>2724</v>
      </c>
      <c r="AU82" s="104" t="s">
        <v>2958</v>
      </c>
      <c r="AV82" s="104" t="s">
        <v>89</v>
      </c>
      <c r="AW82" s="105"/>
      <c r="AX82" s="104" t="s">
        <v>124</v>
      </c>
      <c r="AY82" s="118" t="s">
        <v>85</v>
      </c>
      <c r="AZ82" s="104" t="s">
        <v>85</v>
      </c>
      <c r="BA82" s="105"/>
      <c r="BB82" s="104"/>
      <c r="BC82" s="104"/>
      <c r="BD82" s="115"/>
      <c r="BE82" s="116"/>
      <c r="BF82" s="117" t="s">
        <v>3276</v>
      </c>
      <c r="BG82" s="242" t="s">
        <v>258</v>
      </c>
      <c r="BH82" s="10" t="s">
        <v>3272</v>
      </c>
      <c r="BI82" s="10" t="s">
        <v>3277</v>
      </c>
      <c r="BJ82" s="149"/>
    </row>
    <row r="83" s="3" customFormat="1" ht="18" customHeight="1" spans="1:62">
      <c r="A83" s="322"/>
      <c r="B83" s="322"/>
      <c r="C83" s="35" t="s">
        <v>261</v>
      </c>
      <c r="D83" s="36" t="s">
        <v>262</v>
      </c>
      <c r="E83" s="35"/>
      <c r="F83" s="37"/>
      <c r="G83" s="37"/>
      <c r="H83" s="37"/>
      <c r="I83" s="37"/>
      <c r="J83" s="37"/>
      <c r="K83" s="35"/>
      <c r="L83" s="35"/>
      <c r="M83" s="35"/>
      <c r="N83" s="35"/>
      <c r="O83" s="35"/>
      <c r="P83" s="35"/>
      <c r="Q83" s="35"/>
      <c r="R83" s="35"/>
      <c r="S83" s="35"/>
      <c r="T83" s="35"/>
      <c r="U83" s="35"/>
      <c r="V83" s="35"/>
      <c r="W83" s="60"/>
      <c r="X83" s="60"/>
      <c r="Y83" s="60"/>
      <c r="Z83" s="60"/>
      <c r="AA83" s="60"/>
      <c r="AB83" s="81"/>
      <c r="AC83" s="81"/>
      <c r="AD83" s="81"/>
      <c r="AE83" s="81"/>
      <c r="AF83" s="81"/>
      <c r="AG83" s="81"/>
      <c r="AH83" s="81"/>
      <c r="AI83" s="81"/>
      <c r="AJ83" s="81"/>
      <c r="AK83" s="81"/>
      <c r="AL83" s="81"/>
      <c r="AM83" s="81"/>
      <c r="AN83" s="81"/>
      <c r="AO83" s="81"/>
      <c r="AP83" s="81"/>
      <c r="AQ83" s="81"/>
      <c r="AR83" s="81"/>
      <c r="AS83" s="100"/>
      <c r="AT83" s="100"/>
      <c r="AU83" s="101"/>
      <c r="AV83" s="101"/>
      <c r="AW83" s="101"/>
      <c r="AX83" s="101"/>
      <c r="AY83" s="101"/>
      <c r="AZ83" s="101"/>
      <c r="BA83" s="101"/>
      <c r="BB83" s="101"/>
      <c r="BC83" s="101"/>
      <c r="BD83" s="101"/>
      <c r="BE83" s="400" t="s">
        <v>76</v>
      </c>
      <c r="BF83" s="114"/>
      <c r="BG83" s="143" t="s">
        <v>261</v>
      </c>
      <c r="BH83" s="143" t="s">
        <v>262</v>
      </c>
      <c r="BI83" s="144"/>
      <c r="BJ83" s="145"/>
    </row>
    <row r="84" ht="12.95" customHeight="1" spans="1:62">
      <c r="A84" s="324" t="s">
        <v>3278</v>
      </c>
      <c r="B84" s="324" t="s">
        <v>3279</v>
      </c>
      <c r="C84" s="38" t="s">
        <v>263</v>
      </c>
      <c r="D84" s="38" t="s">
        <v>3280</v>
      </c>
      <c r="E84" s="39" t="s">
        <v>265</v>
      </c>
      <c r="F84" s="40" t="s">
        <v>3281</v>
      </c>
      <c r="G84" s="41" t="s">
        <v>263</v>
      </c>
      <c r="H84" s="42" t="s">
        <v>2715</v>
      </c>
      <c r="I84" s="42" t="s">
        <v>2715</v>
      </c>
      <c r="J84" s="43" t="s">
        <v>2715</v>
      </c>
      <c r="K84" s="54" t="s">
        <v>2737</v>
      </c>
      <c r="L84" s="42" t="s">
        <v>81</v>
      </c>
      <c r="M84" s="42" t="s">
        <v>2715</v>
      </c>
      <c r="N84" s="42" t="s">
        <v>2715</v>
      </c>
      <c r="O84" s="43" t="s">
        <v>2715</v>
      </c>
      <c r="P84" s="38" t="s">
        <v>264</v>
      </c>
      <c r="Q84" s="38" t="s">
        <v>83</v>
      </c>
      <c r="R84" s="38" t="s">
        <v>104</v>
      </c>
      <c r="S84" s="38" t="s">
        <v>105</v>
      </c>
      <c r="T84" s="38" t="s">
        <v>83</v>
      </c>
      <c r="U84" s="61" t="s">
        <v>3282</v>
      </c>
      <c r="V84" s="47" t="s">
        <v>3283</v>
      </c>
      <c r="W84" s="62" t="s">
        <v>2715</v>
      </c>
      <c r="X84" s="62" t="s">
        <v>2715</v>
      </c>
      <c r="Y84" s="62" t="s">
        <v>2715</v>
      </c>
      <c r="Z84" s="62" t="s">
        <v>261</v>
      </c>
      <c r="AA84" s="62" t="s">
        <v>261</v>
      </c>
      <c r="AB84" s="47" t="s">
        <v>2777</v>
      </c>
      <c r="AC84" s="47" t="s">
        <v>3058</v>
      </c>
      <c r="AD84" s="47" t="s">
        <v>2731</v>
      </c>
      <c r="AE84" s="47" t="s">
        <v>2750</v>
      </c>
      <c r="AF84" s="47" t="str">
        <f t="shared" ref="AF84:AF105" si="20">IF(OR($AS84="",$AS84=$E84),$T84,IF($AS84=$F84,SUBSTITUTE(SUBSTITUTE($AS84,"GPIO3_","GPIO_"),".0",""),IF($AS84=$G84,$P84,IF($AS84=$H84,$Q84,IF($AS84=$I84,$R84,IF($AS84=$J84,$S84,"INVALID"))))))</f>
        <v>EXTPERIPH1</v>
      </c>
      <c r="AG84" s="82"/>
      <c r="AH84" s="38" t="str">
        <f t="shared" ref="AH84:AH105" si="21">IF(AND(OR($AU84="Int PU",$AU84="Int PD"),OR(AND($BB84&lt;&gt;"",$BB84&lt;&gt;"0"),AND($BC84&lt;&gt;"",$BC84&lt;&gt;"0"))),"INVALID",IF(OR($AS84=$E84,$AU84="Int PD"),"PULL_DOWN",IF(OR($AU84="Int PU",AND($AG84="YES",OR($BB84="",$BB84="0"),OR($BC84="",$BC84="0"),OR($AT84="Input",$AT84="Bidirectional"))),"PULL_UP","NORMAL")))</f>
        <v>NORMAL</v>
      </c>
      <c r="AI84" s="38" t="str">
        <f t="shared" ref="AI84:AI105" si="22">IF($AT84="Input","TRISTATE",IF($AU84="Z","TRISTATE",IF($AS84=$E84,"TRISTATE","NORMAL")))</f>
        <v>NORMAL</v>
      </c>
      <c r="AJ84" s="38" t="str">
        <f t="shared" ref="AJ84:AJ105" si="23">IF(OR($AS84=$E84,$AT84="Output"),"DISABLE","ENABLE")</f>
        <v>DISABLE</v>
      </c>
      <c r="AK84" s="87" t="str">
        <f t="shared" ref="AK84:AK105" si="24">IF($AS84&lt;&gt;$F84,"N/A",IF($AU84="Drive 1","1",IF($AU84="Drive 0","0","")))</f>
        <v>N/A</v>
      </c>
      <c r="AL84" s="86" t="b">
        <v>1</v>
      </c>
      <c r="AM84" s="86" t="b">
        <v>1</v>
      </c>
      <c r="AN84" s="86" t="b">
        <v>1</v>
      </c>
      <c r="AO84" s="86" t="b">
        <v>1</v>
      </c>
      <c r="AP84" s="86" t="b">
        <v>1</v>
      </c>
      <c r="AQ84" s="86" t="b">
        <v>1</v>
      </c>
      <c r="AR84" s="63" t="str">
        <f t="shared" ref="AR84:AR105" si="25">IF(AND($AL84:$AQ84),"VALID","INVALID")</f>
        <v>VALID</v>
      </c>
      <c r="AS84" s="102" t="s">
        <v>263</v>
      </c>
      <c r="AT84" s="103" t="s">
        <v>2732</v>
      </c>
      <c r="AU84" s="104" t="s">
        <v>2845</v>
      </c>
      <c r="AV84" s="105"/>
      <c r="AW84" s="105"/>
      <c r="AX84" s="105"/>
      <c r="AY84" s="105"/>
      <c r="AZ84" s="104" t="s">
        <v>85</v>
      </c>
      <c r="BA84" s="105"/>
      <c r="BB84" s="104"/>
      <c r="BC84" s="104"/>
      <c r="BD84" s="115"/>
      <c r="BE84" s="116"/>
      <c r="BF84" s="117" t="s">
        <v>3284</v>
      </c>
      <c r="BG84" s="230" t="s">
        <v>3285</v>
      </c>
      <c r="BH84" s="10" t="s">
        <v>3280</v>
      </c>
      <c r="BI84" s="10" t="s">
        <v>3286</v>
      </c>
      <c r="BJ84" s="149"/>
    </row>
    <row r="85" ht="12.95" customHeight="1" spans="1:62">
      <c r="A85" s="324" t="s">
        <v>3287</v>
      </c>
      <c r="B85" s="324" t="s">
        <v>3288</v>
      </c>
      <c r="C85" s="38" t="s">
        <v>266</v>
      </c>
      <c r="D85" s="38" t="s">
        <v>3289</v>
      </c>
      <c r="E85" s="39" t="s">
        <v>268</v>
      </c>
      <c r="F85" s="40" t="s">
        <v>3290</v>
      </c>
      <c r="G85" s="41" t="s">
        <v>266</v>
      </c>
      <c r="H85" s="42" t="s">
        <v>2715</v>
      </c>
      <c r="I85" s="42" t="s">
        <v>2715</v>
      </c>
      <c r="J85" s="43" t="s">
        <v>2715</v>
      </c>
      <c r="K85" s="54" t="s">
        <v>2737</v>
      </c>
      <c r="L85" s="42" t="s">
        <v>81</v>
      </c>
      <c r="M85" s="42" t="s">
        <v>2715</v>
      </c>
      <c r="N85" s="42" t="s">
        <v>2715</v>
      </c>
      <c r="O85" s="43" t="s">
        <v>2715</v>
      </c>
      <c r="P85" s="38" t="s">
        <v>267</v>
      </c>
      <c r="Q85" s="38" t="s">
        <v>83</v>
      </c>
      <c r="R85" s="38" t="s">
        <v>104</v>
      </c>
      <c r="S85" s="38" t="s">
        <v>105</v>
      </c>
      <c r="T85" s="38" t="s">
        <v>83</v>
      </c>
      <c r="U85" s="63" t="s">
        <v>3291</v>
      </c>
      <c r="V85" s="47" t="s">
        <v>3283</v>
      </c>
      <c r="W85" s="62" t="s">
        <v>2715</v>
      </c>
      <c r="X85" s="62" t="s">
        <v>2715</v>
      </c>
      <c r="Y85" s="62" t="s">
        <v>2715</v>
      </c>
      <c r="Z85" s="62" t="s">
        <v>261</v>
      </c>
      <c r="AA85" s="62" t="s">
        <v>261</v>
      </c>
      <c r="AB85" s="47" t="s">
        <v>2777</v>
      </c>
      <c r="AC85" s="47" t="s">
        <v>3058</v>
      </c>
      <c r="AD85" s="47" t="s">
        <v>2731</v>
      </c>
      <c r="AE85" s="47" t="s">
        <v>2750</v>
      </c>
      <c r="AF85" s="47" t="str">
        <f t="shared" si="20"/>
        <v>EXTPERIPH2</v>
      </c>
      <c r="AG85" s="82"/>
      <c r="AH85" s="38" t="str">
        <f t="shared" si="21"/>
        <v>NORMAL</v>
      </c>
      <c r="AI85" s="38" t="str">
        <f t="shared" si="22"/>
        <v>NORMAL</v>
      </c>
      <c r="AJ85" s="38" t="str">
        <f t="shared" si="23"/>
        <v>DISABLE</v>
      </c>
      <c r="AK85" s="87" t="str">
        <f t="shared" si="24"/>
        <v>N/A</v>
      </c>
      <c r="AL85" s="86" t="b">
        <v>1</v>
      </c>
      <c r="AM85" s="86" t="b">
        <v>1</v>
      </c>
      <c r="AN85" s="86" t="b">
        <v>1</v>
      </c>
      <c r="AO85" s="86" t="b">
        <v>1</v>
      </c>
      <c r="AP85" s="86" t="b">
        <v>1</v>
      </c>
      <c r="AQ85" s="86" t="b">
        <v>1</v>
      </c>
      <c r="AR85" s="63" t="str">
        <f t="shared" si="25"/>
        <v>VALID</v>
      </c>
      <c r="AS85" s="102" t="s">
        <v>266</v>
      </c>
      <c r="AT85" s="103" t="s">
        <v>2732</v>
      </c>
      <c r="AU85" s="104" t="s">
        <v>2845</v>
      </c>
      <c r="AV85" s="105"/>
      <c r="AW85" s="105"/>
      <c r="AX85" s="105"/>
      <c r="AY85" s="105"/>
      <c r="AZ85" s="104" t="s">
        <v>85</v>
      </c>
      <c r="BA85" s="105"/>
      <c r="BB85" s="104"/>
      <c r="BC85" s="104"/>
      <c r="BD85" s="115"/>
      <c r="BE85" s="116"/>
      <c r="BF85" s="117" t="s">
        <v>3292</v>
      </c>
      <c r="BG85" s="231" t="s">
        <v>3293</v>
      </c>
      <c r="BH85" s="10" t="s">
        <v>3289</v>
      </c>
      <c r="BI85" s="10" t="s">
        <v>3294</v>
      </c>
      <c r="BJ85" s="149"/>
    </row>
    <row r="86" ht="12.95" customHeight="1" spans="1:62">
      <c r="A86" s="324" t="s">
        <v>3295</v>
      </c>
      <c r="B86" s="324" t="s">
        <v>3296</v>
      </c>
      <c r="C86" s="38" t="s">
        <v>269</v>
      </c>
      <c r="D86" s="38" t="s">
        <v>3297</v>
      </c>
      <c r="E86" s="39" t="s">
        <v>274</v>
      </c>
      <c r="F86" s="40" t="s">
        <v>3298</v>
      </c>
      <c r="G86" s="41" t="s">
        <v>3296</v>
      </c>
      <c r="H86" s="42"/>
      <c r="I86" s="42"/>
      <c r="J86" s="43"/>
      <c r="K86" s="54" t="s">
        <v>2737</v>
      </c>
      <c r="L86" s="42" t="s">
        <v>2737</v>
      </c>
      <c r="M86" s="42" t="s">
        <v>2737</v>
      </c>
      <c r="N86" s="42" t="s">
        <v>2737</v>
      </c>
      <c r="O86" s="43" t="s">
        <v>2737</v>
      </c>
      <c r="P86" s="38" t="s">
        <v>270</v>
      </c>
      <c r="Q86" s="38" t="s">
        <v>271</v>
      </c>
      <c r="R86" s="38" t="s">
        <v>272</v>
      </c>
      <c r="S86" s="38" t="s">
        <v>273</v>
      </c>
      <c r="T86" s="38" t="s">
        <v>270</v>
      </c>
      <c r="U86" s="63" t="s">
        <v>3299</v>
      </c>
      <c r="V86" s="47" t="s">
        <v>3283</v>
      </c>
      <c r="W86" s="62" t="s">
        <v>2715</v>
      </c>
      <c r="X86" s="62" t="s">
        <v>2715</v>
      </c>
      <c r="Y86" s="62" t="s">
        <v>2715</v>
      </c>
      <c r="Z86" s="62" t="s">
        <v>269</v>
      </c>
      <c r="AA86" s="62" t="s">
        <v>261</v>
      </c>
      <c r="AB86" s="47" t="s">
        <v>2729</v>
      </c>
      <c r="AC86" s="47" t="s">
        <v>3109</v>
      </c>
      <c r="AD86" s="47" t="s">
        <v>2731</v>
      </c>
      <c r="AE86" s="47" t="s">
        <v>2723</v>
      </c>
      <c r="AF86" s="47" t="str">
        <f t="shared" si="20"/>
        <v>I2C3</v>
      </c>
      <c r="AG86" s="82"/>
      <c r="AH86" s="38" t="str">
        <f t="shared" si="21"/>
        <v>NORMAL</v>
      </c>
      <c r="AI86" s="38" t="str">
        <f t="shared" si="22"/>
        <v>NORMAL</v>
      </c>
      <c r="AJ86" s="38" t="str">
        <f t="shared" si="23"/>
        <v>ENABLE</v>
      </c>
      <c r="AK86" s="87" t="str">
        <f t="shared" si="24"/>
        <v>N/A</v>
      </c>
      <c r="AL86" s="86" t="b">
        <v>1</v>
      </c>
      <c r="AM86" s="86" t="b">
        <v>1</v>
      </c>
      <c r="AN86" s="86" t="b">
        <v>1</v>
      </c>
      <c r="AO86" s="86" t="b">
        <v>1</v>
      </c>
      <c r="AP86" s="86" t="b">
        <v>1</v>
      </c>
      <c r="AQ86" s="86" t="b">
        <v>1</v>
      </c>
      <c r="AR86" s="63" t="str">
        <f t="shared" si="25"/>
        <v>VALID</v>
      </c>
      <c r="AS86" s="102" t="s">
        <v>3296</v>
      </c>
      <c r="AT86" s="103" t="s">
        <v>2835</v>
      </c>
      <c r="AU86" s="104"/>
      <c r="AV86" s="105"/>
      <c r="AW86" s="105"/>
      <c r="AX86" s="105"/>
      <c r="AY86" s="118" t="s">
        <v>434</v>
      </c>
      <c r="AZ86" s="104" t="s">
        <v>85</v>
      </c>
      <c r="BA86" s="105"/>
      <c r="BB86" s="104" t="s">
        <v>509</v>
      </c>
      <c r="BC86" s="104"/>
      <c r="BD86" s="115"/>
      <c r="BE86" s="116"/>
      <c r="BF86" s="117" t="s">
        <v>3300</v>
      </c>
      <c r="BG86" s="231" t="s">
        <v>3301</v>
      </c>
      <c r="BH86" s="10" t="s">
        <v>3297</v>
      </c>
      <c r="BI86" s="10" t="s">
        <v>3302</v>
      </c>
      <c r="BJ86" s="149"/>
    </row>
    <row r="87" ht="12.95" customHeight="1" spans="1:62">
      <c r="A87" s="324" t="s">
        <v>3303</v>
      </c>
      <c r="B87" s="324" t="s">
        <v>3304</v>
      </c>
      <c r="C87" s="38" t="s">
        <v>275</v>
      </c>
      <c r="D87" s="38" t="s">
        <v>3305</v>
      </c>
      <c r="E87" s="39" t="s">
        <v>276</v>
      </c>
      <c r="F87" s="40" t="s">
        <v>3306</v>
      </c>
      <c r="G87" s="41" t="s">
        <v>3304</v>
      </c>
      <c r="H87" s="42"/>
      <c r="I87" s="42" t="s">
        <v>2715</v>
      </c>
      <c r="J87" s="43"/>
      <c r="K87" s="54" t="s">
        <v>2737</v>
      </c>
      <c r="L87" s="42" t="s">
        <v>2737</v>
      </c>
      <c r="M87" s="42" t="s">
        <v>2737</v>
      </c>
      <c r="N87" s="42" t="s">
        <v>2715</v>
      </c>
      <c r="O87" s="43" t="s">
        <v>2737</v>
      </c>
      <c r="P87" s="38" t="s">
        <v>270</v>
      </c>
      <c r="Q87" s="38" t="s">
        <v>271</v>
      </c>
      <c r="R87" s="38" t="s">
        <v>104</v>
      </c>
      <c r="S87" s="38" t="s">
        <v>273</v>
      </c>
      <c r="T87" s="38" t="s">
        <v>104</v>
      </c>
      <c r="U87" s="63" t="s">
        <v>3307</v>
      </c>
      <c r="V87" s="47" t="s">
        <v>3283</v>
      </c>
      <c r="W87" s="62" t="s">
        <v>2715</v>
      </c>
      <c r="X87" s="62" t="s">
        <v>2715</v>
      </c>
      <c r="Y87" s="62" t="s">
        <v>2715</v>
      </c>
      <c r="Z87" s="62" t="s">
        <v>275</v>
      </c>
      <c r="AA87" s="62" t="s">
        <v>261</v>
      </c>
      <c r="AB87" s="47" t="s">
        <v>2729</v>
      </c>
      <c r="AC87" s="47" t="s">
        <v>3109</v>
      </c>
      <c r="AD87" s="47" t="s">
        <v>2731</v>
      </c>
      <c r="AE87" s="47" t="s">
        <v>2723</v>
      </c>
      <c r="AF87" s="47" t="str">
        <f t="shared" si="20"/>
        <v>I2C3</v>
      </c>
      <c r="AG87" s="82"/>
      <c r="AH87" s="38" t="str">
        <f t="shared" si="21"/>
        <v>NORMAL</v>
      </c>
      <c r="AI87" s="38" t="str">
        <f t="shared" si="22"/>
        <v>NORMAL</v>
      </c>
      <c r="AJ87" s="38" t="str">
        <f t="shared" si="23"/>
        <v>ENABLE</v>
      </c>
      <c r="AK87" s="87" t="str">
        <f t="shared" si="24"/>
        <v>N/A</v>
      </c>
      <c r="AL87" s="86" t="b">
        <v>1</v>
      </c>
      <c r="AM87" s="86" t="b">
        <v>1</v>
      </c>
      <c r="AN87" s="86" t="b">
        <v>1</v>
      </c>
      <c r="AO87" s="86" t="b">
        <v>1</v>
      </c>
      <c r="AP87" s="86" t="b">
        <v>1</v>
      </c>
      <c r="AQ87" s="86" t="b">
        <v>1</v>
      </c>
      <c r="AR87" s="63" t="str">
        <f t="shared" si="25"/>
        <v>VALID</v>
      </c>
      <c r="AS87" s="102" t="s">
        <v>3304</v>
      </c>
      <c r="AT87" s="103" t="s">
        <v>2835</v>
      </c>
      <c r="AU87" s="104"/>
      <c r="AV87" s="105"/>
      <c r="AW87" s="105"/>
      <c r="AX87" s="105"/>
      <c r="AY87" s="118" t="s">
        <v>434</v>
      </c>
      <c r="AZ87" s="104" t="s">
        <v>85</v>
      </c>
      <c r="BA87" s="105"/>
      <c r="BB87" s="104" t="s">
        <v>509</v>
      </c>
      <c r="BC87" s="104"/>
      <c r="BD87" s="115"/>
      <c r="BE87" s="116"/>
      <c r="BF87" s="117" t="s">
        <v>3300</v>
      </c>
      <c r="BG87" s="231" t="s">
        <v>3308</v>
      </c>
      <c r="BH87" s="10" t="s">
        <v>3305</v>
      </c>
      <c r="BI87" s="10" t="s">
        <v>3309</v>
      </c>
      <c r="BJ87" s="149"/>
    </row>
    <row r="88" ht="12.95" customHeight="1" spans="1:62">
      <c r="A88" s="324" t="s">
        <v>3310</v>
      </c>
      <c r="B88" s="324" t="s">
        <v>3311</v>
      </c>
      <c r="C88" s="38" t="s">
        <v>277</v>
      </c>
      <c r="D88" s="38" t="s">
        <v>3312</v>
      </c>
      <c r="E88" s="39" t="s">
        <v>279</v>
      </c>
      <c r="F88" s="40" t="s">
        <v>3313</v>
      </c>
      <c r="G88" s="41"/>
      <c r="H88" s="42"/>
      <c r="I88" s="42"/>
      <c r="J88" s="43"/>
      <c r="K88" s="54" t="s">
        <v>2737</v>
      </c>
      <c r="L88" s="42" t="s">
        <v>2737</v>
      </c>
      <c r="M88" s="42" t="s">
        <v>2737</v>
      </c>
      <c r="N88" s="42" t="s">
        <v>2737</v>
      </c>
      <c r="O88" s="43" t="s">
        <v>2737</v>
      </c>
      <c r="P88" s="38" t="s">
        <v>271</v>
      </c>
      <c r="Q88" s="38" t="s">
        <v>272</v>
      </c>
      <c r="R88" s="38" t="s">
        <v>273</v>
      </c>
      <c r="S88" s="38" t="s">
        <v>278</v>
      </c>
      <c r="T88" s="38" t="s">
        <v>271</v>
      </c>
      <c r="U88" s="63" t="s">
        <v>3314</v>
      </c>
      <c r="V88" s="47" t="s">
        <v>3283</v>
      </c>
      <c r="W88" s="62" t="s">
        <v>2715</v>
      </c>
      <c r="X88" s="62" t="s">
        <v>2715</v>
      </c>
      <c r="Y88" s="62" t="s">
        <v>2715</v>
      </c>
      <c r="Z88" s="62" t="s">
        <v>277</v>
      </c>
      <c r="AA88" s="62" t="s">
        <v>261</v>
      </c>
      <c r="AB88" s="47" t="s">
        <v>2729</v>
      </c>
      <c r="AC88" s="47" t="s">
        <v>3109</v>
      </c>
      <c r="AD88" s="47" t="s">
        <v>2731</v>
      </c>
      <c r="AE88" s="47" t="s">
        <v>2750</v>
      </c>
      <c r="AF88" s="47" t="str">
        <f t="shared" si="20"/>
        <v>GPIO_PP4</v>
      </c>
      <c r="AG88" s="82"/>
      <c r="AH88" s="38" t="str">
        <f t="shared" si="21"/>
        <v>NORMAL</v>
      </c>
      <c r="AI88" s="38" t="str">
        <f t="shared" si="22"/>
        <v>NORMAL</v>
      </c>
      <c r="AJ88" s="38" t="str">
        <f t="shared" si="23"/>
        <v>ENABLE</v>
      </c>
      <c r="AK88" s="87" t="str">
        <f t="shared" si="24"/>
        <v/>
      </c>
      <c r="AL88" s="86" t="b">
        <v>1</v>
      </c>
      <c r="AM88" s="86" t="b">
        <v>1</v>
      </c>
      <c r="AN88" s="86" t="b">
        <v>1</v>
      </c>
      <c r="AO88" s="86" t="b">
        <v>1</v>
      </c>
      <c r="AP88" s="86" t="b">
        <v>1</v>
      </c>
      <c r="AQ88" s="86" t="b">
        <v>1</v>
      </c>
      <c r="AR88" s="63" t="str">
        <f t="shared" si="25"/>
        <v>VALID</v>
      </c>
      <c r="AS88" s="102" t="s">
        <v>3313</v>
      </c>
      <c r="AT88" s="103" t="s">
        <v>2835</v>
      </c>
      <c r="AU88" s="104"/>
      <c r="AV88" s="105"/>
      <c r="AW88" s="105"/>
      <c r="AX88" s="105"/>
      <c r="AY88" s="118" t="s">
        <v>85</v>
      </c>
      <c r="AZ88" s="104" t="s">
        <v>85</v>
      </c>
      <c r="BA88" s="105"/>
      <c r="BB88" s="104"/>
      <c r="BC88" s="104"/>
      <c r="BD88" s="115"/>
      <c r="BE88" s="116"/>
      <c r="BF88" s="117" t="s">
        <v>3315</v>
      </c>
      <c r="BG88" s="335" t="s">
        <v>3316</v>
      </c>
      <c r="BH88" s="10" t="s">
        <v>3312</v>
      </c>
      <c r="BI88" s="10" t="s">
        <v>3317</v>
      </c>
      <c r="BJ88" s="149"/>
    </row>
    <row r="89" ht="12.95" customHeight="1" spans="1:62">
      <c r="A89" s="322"/>
      <c r="B89" s="322"/>
      <c r="C89" s="323" t="s">
        <v>280</v>
      </c>
      <c r="D89" s="323" t="s">
        <v>3318</v>
      </c>
      <c r="E89" s="39" t="s">
        <v>281</v>
      </c>
      <c r="F89" s="40" t="s">
        <v>3319</v>
      </c>
      <c r="G89" s="41"/>
      <c r="H89" s="42" t="s">
        <v>3320</v>
      </c>
      <c r="I89" s="42"/>
      <c r="J89" s="43"/>
      <c r="K89" s="54" t="s">
        <v>2737</v>
      </c>
      <c r="L89" s="42" t="s">
        <v>2737</v>
      </c>
      <c r="M89" s="42" t="s">
        <v>2717</v>
      </c>
      <c r="N89" s="42" t="s">
        <v>2737</v>
      </c>
      <c r="O89" s="43" t="s">
        <v>2737</v>
      </c>
      <c r="P89" s="38" t="s">
        <v>271</v>
      </c>
      <c r="Q89" s="38" t="s">
        <v>91</v>
      </c>
      <c r="R89" s="38" t="s">
        <v>273</v>
      </c>
      <c r="S89" s="38" t="s">
        <v>278</v>
      </c>
      <c r="T89" s="38" t="s">
        <v>271</v>
      </c>
      <c r="U89" s="63" t="s">
        <v>3321</v>
      </c>
      <c r="V89" s="47" t="s">
        <v>3283</v>
      </c>
      <c r="W89" s="62" t="s">
        <v>2715</v>
      </c>
      <c r="X89" s="62" t="s">
        <v>2715</v>
      </c>
      <c r="Y89" s="62" t="s">
        <v>2715</v>
      </c>
      <c r="Z89" s="62" t="s">
        <v>261</v>
      </c>
      <c r="AA89" s="62" t="s">
        <v>261</v>
      </c>
      <c r="AB89" s="47" t="s">
        <v>2729</v>
      </c>
      <c r="AC89" s="47" t="s">
        <v>3109</v>
      </c>
      <c r="AD89" s="47" t="s">
        <v>2731</v>
      </c>
      <c r="AE89" s="47" t="s">
        <v>2750</v>
      </c>
      <c r="AF89" s="47" t="str">
        <f t="shared" si="20"/>
        <v>SOC</v>
      </c>
      <c r="AG89" s="82"/>
      <c r="AH89" s="38" t="str">
        <f t="shared" si="21"/>
        <v>NORMAL</v>
      </c>
      <c r="AI89" s="38" t="str">
        <f t="shared" si="22"/>
        <v>TRISTATE</v>
      </c>
      <c r="AJ89" s="38" t="str">
        <f t="shared" si="23"/>
        <v>ENABLE</v>
      </c>
      <c r="AK89" s="87" t="str">
        <f t="shared" si="24"/>
        <v>N/A</v>
      </c>
      <c r="AL89" s="86" t="b">
        <v>1</v>
      </c>
      <c r="AM89" s="86" t="b">
        <v>1</v>
      </c>
      <c r="AN89" s="86" t="b">
        <v>1</v>
      </c>
      <c r="AO89" s="86" t="b">
        <v>1</v>
      </c>
      <c r="AP89" s="86" t="b">
        <v>1</v>
      </c>
      <c r="AQ89" s="86" t="b">
        <v>1</v>
      </c>
      <c r="AR89" s="63" t="str">
        <f t="shared" si="25"/>
        <v>VALID</v>
      </c>
      <c r="AS89" s="102" t="s">
        <v>3320</v>
      </c>
      <c r="AT89" s="103" t="s">
        <v>2724</v>
      </c>
      <c r="AU89" s="104"/>
      <c r="AV89" s="105"/>
      <c r="AW89" s="105"/>
      <c r="AX89" s="105"/>
      <c r="AY89" s="118" t="s">
        <v>85</v>
      </c>
      <c r="AZ89" s="104" t="s">
        <v>85</v>
      </c>
      <c r="BA89" s="105"/>
      <c r="BB89" s="104"/>
      <c r="BC89" s="104"/>
      <c r="BD89" s="115"/>
      <c r="BE89" s="116"/>
      <c r="BF89" s="117" t="s">
        <v>3322</v>
      </c>
      <c r="BG89" s="231" t="s">
        <v>3323</v>
      </c>
      <c r="BH89" s="10" t="s">
        <v>3318</v>
      </c>
      <c r="BI89" s="10" t="s">
        <v>3324</v>
      </c>
      <c r="BJ89" s="149"/>
    </row>
    <row r="90" ht="12.95" customHeight="1" spans="1:62">
      <c r="A90" s="324" t="s">
        <v>3325</v>
      </c>
      <c r="B90" s="324" t="s">
        <v>3326</v>
      </c>
      <c r="C90" s="38" t="s">
        <v>282</v>
      </c>
      <c r="D90" s="38" t="s">
        <v>3327</v>
      </c>
      <c r="E90" s="39" t="s">
        <v>285</v>
      </c>
      <c r="F90" s="40" t="s">
        <v>3328</v>
      </c>
      <c r="G90" s="41"/>
      <c r="H90" s="42"/>
      <c r="I90" s="42"/>
      <c r="J90" s="43"/>
      <c r="K90" s="54" t="s">
        <v>2737</v>
      </c>
      <c r="L90" s="42" t="s">
        <v>2737</v>
      </c>
      <c r="M90" s="42" t="s">
        <v>2737</v>
      </c>
      <c r="N90" s="42" t="s">
        <v>2737</v>
      </c>
      <c r="O90" s="43" t="s">
        <v>2717</v>
      </c>
      <c r="P90" s="38" t="s">
        <v>271</v>
      </c>
      <c r="Q90" s="38" t="s">
        <v>283</v>
      </c>
      <c r="R90" s="38" t="s">
        <v>273</v>
      </c>
      <c r="S90" s="38" t="s">
        <v>284</v>
      </c>
      <c r="T90" s="38" t="s">
        <v>271</v>
      </c>
      <c r="U90" s="63" t="s">
        <v>3329</v>
      </c>
      <c r="V90" s="47" t="s">
        <v>3283</v>
      </c>
      <c r="W90" s="62" t="s">
        <v>3330</v>
      </c>
      <c r="X90" s="62" t="s">
        <v>2715</v>
      </c>
      <c r="Y90" s="62" t="s">
        <v>2715</v>
      </c>
      <c r="Z90" s="62" t="s">
        <v>261</v>
      </c>
      <c r="AA90" s="62" t="s">
        <v>261</v>
      </c>
      <c r="AB90" s="47" t="s">
        <v>2729</v>
      </c>
      <c r="AC90" s="47" t="s">
        <v>3109</v>
      </c>
      <c r="AD90" s="47" t="s">
        <v>2731</v>
      </c>
      <c r="AE90" s="47" t="s">
        <v>2750</v>
      </c>
      <c r="AF90" s="47" t="str">
        <f t="shared" si="20"/>
        <v>GPIO_PP6</v>
      </c>
      <c r="AG90" s="82"/>
      <c r="AH90" s="38" t="str">
        <f t="shared" si="21"/>
        <v>PULL_DOWN</v>
      </c>
      <c r="AI90" s="38" t="str">
        <f t="shared" si="22"/>
        <v>TRISTATE</v>
      </c>
      <c r="AJ90" s="38" t="str">
        <f t="shared" si="23"/>
        <v>ENABLE</v>
      </c>
      <c r="AK90" s="87" t="str">
        <f t="shared" si="24"/>
        <v/>
      </c>
      <c r="AL90" s="86" t="b">
        <v>1</v>
      </c>
      <c r="AM90" s="86" t="b">
        <v>1</v>
      </c>
      <c r="AN90" s="86" t="b">
        <v>1</v>
      </c>
      <c r="AO90" s="86" t="b">
        <v>1</v>
      </c>
      <c r="AP90" s="86" t="b">
        <v>1</v>
      </c>
      <c r="AQ90" s="86" t="b">
        <v>1</v>
      </c>
      <c r="AR90" s="63" t="str">
        <f t="shared" si="25"/>
        <v>VALID</v>
      </c>
      <c r="AS90" s="102" t="s">
        <v>3328</v>
      </c>
      <c r="AT90" s="103" t="s">
        <v>2724</v>
      </c>
      <c r="AU90" s="104" t="s">
        <v>2958</v>
      </c>
      <c r="AV90" s="104" t="s">
        <v>3178</v>
      </c>
      <c r="AW90" s="105"/>
      <c r="AX90" s="104" t="s">
        <v>124</v>
      </c>
      <c r="AY90" s="118" t="s">
        <v>85</v>
      </c>
      <c r="AZ90" s="104" t="s">
        <v>85</v>
      </c>
      <c r="BA90" s="105"/>
      <c r="BB90" s="104"/>
      <c r="BC90" s="104"/>
      <c r="BD90" s="115"/>
      <c r="BE90" s="116"/>
      <c r="BF90" s="117" t="s">
        <v>3331</v>
      </c>
      <c r="BG90" s="335" t="s">
        <v>3332</v>
      </c>
      <c r="BH90" s="10" t="s">
        <v>3327</v>
      </c>
      <c r="BI90" s="10" t="s">
        <v>3333</v>
      </c>
      <c r="BJ90" s="149"/>
    </row>
    <row r="91" ht="12.95" customHeight="1" spans="1:62">
      <c r="A91" s="322"/>
      <c r="B91" s="322"/>
      <c r="C91" s="323" t="s">
        <v>286</v>
      </c>
      <c r="D91" s="323" t="s">
        <v>3334</v>
      </c>
      <c r="E91" s="39" t="s">
        <v>288</v>
      </c>
      <c r="F91" s="40" t="s">
        <v>3335</v>
      </c>
      <c r="G91" s="41" t="s">
        <v>3336</v>
      </c>
      <c r="H91" s="42" t="s">
        <v>2715</v>
      </c>
      <c r="I91" s="42" t="s">
        <v>2715</v>
      </c>
      <c r="J91" s="43" t="s">
        <v>2715</v>
      </c>
      <c r="K91" s="54" t="s">
        <v>2737</v>
      </c>
      <c r="L91" s="42" t="s">
        <v>2737</v>
      </c>
      <c r="M91" s="42" t="s">
        <v>2715</v>
      </c>
      <c r="N91" s="42" t="s">
        <v>2715</v>
      </c>
      <c r="O91" s="43" t="s">
        <v>2715</v>
      </c>
      <c r="P91" s="38" t="s">
        <v>287</v>
      </c>
      <c r="Q91" s="38" t="s">
        <v>83</v>
      </c>
      <c r="R91" s="38" t="s">
        <v>104</v>
      </c>
      <c r="S91" s="38" t="s">
        <v>105</v>
      </c>
      <c r="T91" s="38" t="s">
        <v>83</v>
      </c>
      <c r="U91" s="63" t="s">
        <v>3337</v>
      </c>
      <c r="V91" s="47" t="s">
        <v>3283</v>
      </c>
      <c r="W91" s="62" t="s">
        <v>2715</v>
      </c>
      <c r="X91" s="62" t="s">
        <v>2715</v>
      </c>
      <c r="Y91" s="62" t="s">
        <v>2715</v>
      </c>
      <c r="Z91" s="62" t="s">
        <v>261</v>
      </c>
      <c r="AA91" s="62" t="s">
        <v>261</v>
      </c>
      <c r="AB91" s="47" t="s">
        <v>2729</v>
      </c>
      <c r="AC91" s="63" t="s">
        <v>3109</v>
      </c>
      <c r="AD91" s="47" t="s">
        <v>2731</v>
      </c>
      <c r="AE91" s="47" t="s">
        <v>2723</v>
      </c>
      <c r="AF91" s="47" t="str">
        <f t="shared" si="20"/>
        <v>I2C5</v>
      </c>
      <c r="AG91" s="82"/>
      <c r="AH91" s="38" t="str">
        <f t="shared" si="21"/>
        <v>NORMAL</v>
      </c>
      <c r="AI91" s="38" t="str">
        <f t="shared" si="22"/>
        <v>NORMAL</v>
      </c>
      <c r="AJ91" s="38" t="str">
        <f t="shared" si="23"/>
        <v>ENABLE</v>
      </c>
      <c r="AK91" s="87" t="str">
        <f t="shared" si="24"/>
        <v>N/A</v>
      </c>
      <c r="AL91" s="86" t="b">
        <v>1</v>
      </c>
      <c r="AM91" s="86" t="b">
        <v>1</v>
      </c>
      <c r="AN91" s="86" t="b">
        <v>1</v>
      </c>
      <c r="AO91" s="86" t="b">
        <v>1</v>
      </c>
      <c r="AP91" s="86" t="b">
        <v>1</v>
      </c>
      <c r="AQ91" s="86" t="b">
        <v>1</v>
      </c>
      <c r="AR91" s="63" t="str">
        <f t="shared" si="25"/>
        <v>VALID</v>
      </c>
      <c r="AS91" s="102" t="s">
        <v>3336</v>
      </c>
      <c r="AT91" s="103" t="s">
        <v>2835</v>
      </c>
      <c r="AU91" s="104"/>
      <c r="AV91" s="105"/>
      <c r="AW91" s="105"/>
      <c r="AX91" s="105"/>
      <c r="AY91" s="118" t="s">
        <v>85</v>
      </c>
      <c r="AZ91" s="104" t="s">
        <v>85</v>
      </c>
      <c r="BA91" s="105"/>
      <c r="BB91" s="104"/>
      <c r="BC91" s="104"/>
      <c r="BD91" s="115"/>
      <c r="BE91" s="116"/>
      <c r="BF91" s="117" t="s">
        <v>3338</v>
      </c>
      <c r="BG91" s="231" t="s">
        <v>3339</v>
      </c>
      <c r="BH91" s="10" t="s">
        <v>3334</v>
      </c>
      <c r="BI91" s="10" t="s">
        <v>3340</v>
      </c>
      <c r="BJ91" s="149"/>
    </row>
    <row r="92" ht="12.95" customHeight="1" spans="1:62">
      <c r="A92" s="322"/>
      <c r="B92" s="322"/>
      <c r="C92" s="323" t="s">
        <v>289</v>
      </c>
      <c r="D92" s="323" t="s">
        <v>3341</v>
      </c>
      <c r="E92" s="39" t="s">
        <v>290</v>
      </c>
      <c r="F92" s="40" t="s">
        <v>3342</v>
      </c>
      <c r="G92" s="41" t="s">
        <v>3343</v>
      </c>
      <c r="H92" s="42" t="s">
        <v>2715</v>
      </c>
      <c r="I92" s="42" t="s">
        <v>2715</v>
      </c>
      <c r="J92" s="43" t="s">
        <v>2715</v>
      </c>
      <c r="K92" s="54" t="s">
        <v>2737</v>
      </c>
      <c r="L92" s="42" t="s">
        <v>2737</v>
      </c>
      <c r="M92" s="42" t="s">
        <v>2715</v>
      </c>
      <c r="N92" s="42" t="s">
        <v>2715</v>
      </c>
      <c r="O92" s="43" t="s">
        <v>2715</v>
      </c>
      <c r="P92" s="38" t="s">
        <v>287</v>
      </c>
      <c r="Q92" s="38" t="s">
        <v>83</v>
      </c>
      <c r="R92" s="38" t="s">
        <v>104</v>
      </c>
      <c r="S92" s="38" t="s">
        <v>287</v>
      </c>
      <c r="T92" s="38" t="s">
        <v>83</v>
      </c>
      <c r="U92" s="63" t="s">
        <v>3344</v>
      </c>
      <c r="V92" s="47" t="s">
        <v>3283</v>
      </c>
      <c r="W92" s="62" t="s">
        <v>3345</v>
      </c>
      <c r="X92" s="62" t="s">
        <v>2715</v>
      </c>
      <c r="Y92" s="62" t="s">
        <v>2715</v>
      </c>
      <c r="Z92" s="62" t="s">
        <v>261</v>
      </c>
      <c r="AA92" s="62" t="s">
        <v>261</v>
      </c>
      <c r="AB92" s="47" t="s">
        <v>2729</v>
      </c>
      <c r="AC92" s="47" t="s">
        <v>3109</v>
      </c>
      <c r="AD92" s="47" t="s">
        <v>2731</v>
      </c>
      <c r="AE92" s="47" t="s">
        <v>2723</v>
      </c>
      <c r="AF92" s="47" t="str">
        <f t="shared" si="20"/>
        <v>I2C5</v>
      </c>
      <c r="AG92" s="82"/>
      <c r="AH92" s="38" t="str">
        <f t="shared" si="21"/>
        <v>NORMAL</v>
      </c>
      <c r="AI92" s="38" t="str">
        <f t="shared" si="22"/>
        <v>NORMAL</v>
      </c>
      <c r="AJ92" s="38" t="str">
        <f t="shared" si="23"/>
        <v>ENABLE</v>
      </c>
      <c r="AK92" s="87" t="str">
        <f t="shared" si="24"/>
        <v>N/A</v>
      </c>
      <c r="AL92" s="86" t="b">
        <v>1</v>
      </c>
      <c r="AM92" s="86" t="b">
        <v>1</v>
      </c>
      <c r="AN92" s="86" t="b">
        <v>1</v>
      </c>
      <c r="AO92" s="86" t="b">
        <v>1</v>
      </c>
      <c r="AP92" s="86" t="b">
        <v>1</v>
      </c>
      <c r="AQ92" s="86" t="b">
        <v>1</v>
      </c>
      <c r="AR92" s="63" t="str">
        <f t="shared" si="25"/>
        <v>VALID</v>
      </c>
      <c r="AS92" s="102" t="s">
        <v>3343</v>
      </c>
      <c r="AT92" s="103" t="s">
        <v>2835</v>
      </c>
      <c r="AU92" s="104"/>
      <c r="AV92" s="104" t="s">
        <v>89</v>
      </c>
      <c r="AW92" s="105"/>
      <c r="AX92" s="105"/>
      <c r="AY92" s="118" t="s">
        <v>85</v>
      </c>
      <c r="AZ92" s="104" t="s">
        <v>85</v>
      </c>
      <c r="BA92" s="105"/>
      <c r="BB92" s="104"/>
      <c r="BC92" s="104"/>
      <c r="BD92" s="115"/>
      <c r="BE92" s="116"/>
      <c r="BF92" s="117" t="s">
        <v>3338</v>
      </c>
      <c r="BG92" s="231" t="s">
        <v>3346</v>
      </c>
      <c r="BH92" s="10" t="s">
        <v>3341</v>
      </c>
      <c r="BI92" s="10" t="s">
        <v>3347</v>
      </c>
      <c r="BJ92" s="149"/>
    </row>
    <row r="93" ht="12.95" customHeight="1" spans="1:62">
      <c r="A93" s="324" t="s">
        <v>3348</v>
      </c>
      <c r="B93" s="324" t="s">
        <v>3349</v>
      </c>
      <c r="C93" s="38" t="s">
        <v>291</v>
      </c>
      <c r="D93" s="38" t="s">
        <v>3350</v>
      </c>
      <c r="E93" s="39" t="s">
        <v>292</v>
      </c>
      <c r="F93" s="40" t="s">
        <v>3351</v>
      </c>
      <c r="G93" s="41"/>
      <c r="H93" s="42" t="s">
        <v>2715</v>
      </c>
      <c r="I93" s="42"/>
      <c r="J93" s="43" t="s">
        <v>2715</v>
      </c>
      <c r="K93" s="54" t="s">
        <v>2737</v>
      </c>
      <c r="L93" s="42" t="s">
        <v>2737</v>
      </c>
      <c r="M93" s="42" t="s">
        <v>2715</v>
      </c>
      <c r="N93" s="42" t="s">
        <v>2737</v>
      </c>
      <c r="O93" s="43" t="s">
        <v>2715</v>
      </c>
      <c r="P93" s="38" t="s">
        <v>271</v>
      </c>
      <c r="Q93" s="38" t="s">
        <v>83</v>
      </c>
      <c r="R93" s="38" t="s">
        <v>273</v>
      </c>
      <c r="S93" s="38" t="s">
        <v>105</v>
      </c>
      <c r="T93" s="38" t="s">
        <v>83</v>
      </c>
      <c r="U93" s="63" t="s">
        <v>3352</v>
      </c>
      <c r="V93" s="47" t="s">
        <v>3283</v>
      </c>
      <c r="W93" s="62" t="s">
        <v>3353</v>
      </c>
      <c r="X93" s="62" t="s">
        <v>2715</v>
      </c>
      <c r="Y93" s="62" t="s">
        <v>2715</v>
      </c>
      <c r="Z93" s="62" t="s">
        <v>261</v>
      </c>
      <c r="AA93" s="62" t="s">
        <v>261</v>
      </c>
      <c r="AB93" s="47" t="s">
        <v>2729</v>
      </c>
      <c r="AC93" s="47" t="s">
        <v>3109</v>
      </c>
      <c r="AD93" s="47" t="s">
        <v>2731</v>
      </c>
      <c r="AE93" s="47" t="s">
        <v>2750</v>
      </c>
      <c r="AF93" s="47" t="str">
        <f t="shared" si="20"/>
        <v>GPIO_PQ1</v>
      </c>
      <c r="AG93" s="82"/>
      <c r="AH93" s="38" t="str">
        <f t="shared" si="21"/>
        <v>NORMAL</v>
      </c>
      <c r="AI93" s="38" t="str">
        <f t="shared" si="22"/>
        <v>NORMAL</v>
      </c>
      <c r="AJ93" s="38" t="str">
        <f t="shared" si="23"/>
        <v>DISABLE</v>
      </c>
      <c r="AK93" s="87" t="str">
        <f t="shared" si="24"/>
        <v/>
      </c>
      <c r="AL93" s="86" t="b">
        <v>1</v>
      </c>
      <c r="AM93" s="86" t="b">
        <v>1</v>
      </c>
      <c r="AN93" s="86" t="b">
        <v>1</v>
      </c>
      <c r="AO93" s="86" t="b">
        <v>1</v>
      </c>
      <c r="AP93" s="86" t="b">
        <v>1</v>
      </c>
      <c r="AQ93" s="86" t="b">
        <v>1</v>
      </c>
      <c r="AR93" s="63" t="str">
        <f t="shared" si="25"/>
        <v>VALID</v>
      </c>
      <c r="AS93" s="102" t="s">
        <v>3351</v>
      </c>
      <c r="AT93" s="103" t="s">
        <v>2732</v>
      </c>
      <c r="AU93" s="104"/>
      <c r="AV93" s="104" t="s">
        <v>89</v>
      </c>
      <c r="AW93" s="105"/>
      <c r="AX93" s="105"/>
      <c r="AY93" s="118" t="s">
        <v>85</v>
      </c>
      <c r="AZ93" s="104" t="s">
        <v>85</v>
      </c>
      <c r="BA93" s="105"/>
      <c r="BB93" s="104"/>
      <c r="BC93" s="104"/>
      <c r="BD93" s="115"/>
      <c r="BE93" s="116"/>
      <c r="BF93" s="117" t="s">
        <v>3354</v>
      </c>
      <c r="BG93" s="335" t="s">
        <v>3355</v>
      </c>
      <c r="BH93" s="10" t="s">
        <v>3350</v>
      </c>
      <c r="BI93" s="10" t="s">
        <v>3356</v>
      </c>
      <c r="BJ93" s="149"/>
    </row>
    <row r="94" ht="12.95" customHeight="1" spans="1:62">
      <c r="A94" s="324" t="s">
        <v>3357</v>
      </c>
      <c r="B94" s="324" t="s">
        <v>3358</v>
      </c>
      <c r="C94" s="38" t="s">
        <v>293</v>
      </c>
      <c r="D94" s="38" t="s">
        <v>3359</v>
      </c>
      <c r="E94" s="39" t="s">
        <v>295</v>
      </c>
      <c r="F94" s="40" t="s">
        <v>3360</v>
      </c>
      <c r="G94" s="41" t="s">
        <v>2715</v>
      </c>
      <c r="H94" s="42" t="s">
        <v>3361</v>
      </c>
      <c r="I94" s="42" t="s">
        <v>2715</v>
      </c>
      <c r="J94" s="43" t="s">
        <v>2715</v>
      </c>
      <c r="K94" s="54" t="s">
        <v>2737</v>
      </c>
      <c r="L94" s="42" t="s">
        <v>2715</v>
      </c>
      <c r="M94" s="42" t="s">
        <v>2717</v>
      </c>
      <c r="N94" s="42" t="s">
        <v>2715</v>
      </c>
      <c r="O94" s="43" t="s">
        <v>2715</v>
      </c>
      <c r="P94" s="38" t="s">
        <v>94</v>
      </c>
      <c r="Q94" s="38" t="s">
        <v>294</v>
      </c>
      <c r="R94" s="38" t="s">
        <v>104</v>
      </c>
      <c r="S94" s="38" t="s">
        <v>105</v>
      </c>
      <c r="T94" s="38" t="s">
        <v>94</v>
      </c>
      <c r="U94" s="63" t="s">
        <v>3362</v>
      </c>
      <c r="V94" s="47" t="s">
        <v>3283</v>
      </c>
      <c r="W94" s="62" t="s">
        <v>2715</v>
      </c>
      <c r="X94" s="62" t="s">
        <v>2715</v>
      </c>
      <c r="Y94" s="62" t="s">
        <v>2715</v>
      </c>
      <c r="Z94" s="62" t="s">
        <v>261</v>
      </c>
      <c r="AA94" s="62" t="s">
        <v>261</v>
      </c>
      <c r="AB94" s="47" t="s">
        <v>2729</v>
      </c>
      <c r="AC94" s="47" t="s">
        <v>3109</v>
      </c>
      <c r="AD94" s="47" t="s">
        <v>2731</v>
      </c>
      <c r="AE94" s="47" t="s">
        <v>2750</v>
      </c>
      <c r="AF94" s="47" t="str">
        <f t="shared" si="20"/>
        <v>NV</v>
      </c>
      <c r="AG94" s="82"/>
      <c r="AH94" s="38" t="str">
        <f t="shared" si="21"/>
        <v>PULL_DOWN</v>
      </c>
      <c r="AI94" s="38" t="str">
        <f t="shared" si="22"/>
        <v>TRISTATE</v>
      </c>
      <c r="AJ94" s="38" t="str">
        <f t="shared" si="23"/>
        <v>ENABLE</v>
      </c>
      <c r="AK94" s="87" t="str">
        <f t="shared" si="24"/>
        <v>N/A</v>
      </c>
      <c r="AL94" s="86" t="b">
        <v>1</v>
      </c>
      <c r="AM94" s="86" t="b">
        <v>1</v>
      </c>
      <c r="AN94" s="86" t="b">
        <v>1</v>
      </c>
      <c r="AO94" s="86" t="b">
        <v>1</v>
      </c>
      <c r="AP94" s="86" t="b">
        <v>1</v>
      </c>
      <c r="AQ94" s="86" t="b">
        <v>1</v>
      </c>
      <c r="AR94" s="63" t="str">
        <f t="shared" si="25"/>
        <v>VALID</v>
      </c>
      <c r="AS94" s="102" t="s">
        <v>3361</v>
      </c>
      <c r="AT94" s="103" t="s">
        <v>2724</v>
      </c>
      <c r="AU94" s="104" t="s">
        <v>2958</v>
      </c>
      <c r="AV94" s="105"/>
      <c r="AW94" s="105"/>
      <c r="AX94" s="105"/>
      <c r="AY94" s="118" t="s">
        <v>85</v>
      </c>
      <c r="AZ94" s="104" t="s">
        <v>85</v>
      </c>
      <c r="BA94" s="105"/>
      <c r="BB94" s="104"/>
      <c r="BC94" s="104"/>
      <c r="BD94" s="115"/>
      <c r="BE94" s="116"/>
      <c r="BF94" s="117" t="s">
        <v>3363</v>
      </c>
      <c r="BG94" s="231" t="s">
        <v>3358</v>
      </c>
      <c r="BH94" s="10" t="s">
        <v>3359</v>
      </c>
      <c r="BI94" s="10" t="s">
        <v>3364</v>
      </c>
      <c r="BJ94" s="149"/>
    </row>
    <row r="95" ht="12.95" customHeight="1" spans="1:62">
      <c r="A95" s="324" t="s">
        <v>3365</v>
      </c>
      <c r="B95" s="324" t="s">
        <v>3366</v>
      </c>
      <c r="C95" s="38" t="s">
        <v>296</v>
      </c>
      <c r="D95" s="38" t="s">
        <v>3367</v>
      </c>
      <c r="E95" s="39" t="s">
        <v>297</v>
      </c>
      <c r="F95" s="40" t="s">
        <v>3368</v>
      </c>
      <c r="G95" s="41" t="s">
        <v>2715</v>
      </c>
      <c r="H95" s="42" t="s">
        <v>3369</v>
      </c>
      <c r="I95" s="42" t="s">
        <v>2715</v>
      </c>
      <c r="J95" s="43" t="s">
        <v>2715</v>
      </c>
      <c r="K95" s="54" t="s">
        <v>2737</v>
      </c>
      <c r="L95" s="42" t="s">
        <v>2715</v>
      </c>
      <c r="M95" s="42" t="s">
        <v>81</v>
      </c>
      <c r="N95" s="42" t="s">
        <v>2715</v>
      </c>
      <c r="O95" s="43" t="s">
        <v>2715</v>
      </c>
      <c r="P95" s="38" t="s">
        <v>94</v>
      </c>
      <c r="Q95" s="38" t="s">
        <v>165</v>
      </c>
      <c r="R95" s="38" t="s">
        <v>104</v>
      </c>
      <c r="S95" s="38" t="s">
        <v>105</v>
      </c>
      <c r="T95" s="38" t="s">
        <v>94</v>
      </c>
      <c r="U95" s="63" t="s">
        <v>3370</v>
      </c>
      <c r="V95" s="47" t="s">
        <v>3283</v>
      </c>
      <c r="W95" s="62" t="s">
        <v>2715</v>
      </c>
      <c r="X95" s="62" t="s">
        <v>2715</v>
      </c>
      <c r="Y95" s="62" t="s">
        <v>2715</v>
      </c>
      <c r="Z95" s="62" t="s">
        <v>261</v>
      </c>
      <c r="AA95" s="62" t="s">
        <v>261</v>
      </c>
      <c r="AB95" s="47" t="s">
        <v>2729</v>
      </c>
      <c r="AC95" s="47" t="s">
        <v>3109</v>
      </c>
      <c r="AD95" s="47" t="s">
        <v>2731</v>
      </c>
      <c r="AE95" s="47" t="s">
        <v>2723</v>
      </c>
      <c r="AF95" s="47" t="str">
        <f t="shared" si="20"/>
        <v>RSVD0</v>
      </c>
      <c r="AG95" s="82"/>
      <c r="AH95" s="38" t="str">
        <f t="shared" si="21"/>
        <v>PULL_DOWN</v>
      </c>
      <c r="AI95" s="38" t="str">
        <f t="shared" si="22"/>
        <v>TRISTATE</v>
      </c>
      <c r="AJ95" s="38" t="str">
        <f t="shared" si="23"/>
        <v>DISABLE</v>
      </c>
      <c r="AK95" s="87" t="str">
        <f t="shared" si="24"/>
        <v>N/A</v>
      </c>
      <c r="AL95" s="86" t="b">
        <v>1</v>
      </c>
      <c r="AM95" s="86" t="b">
        <v>1</v>
      </c>
      <c r="AN95" s="86" t="b">
        <v>1</v>
      </c>
      <c r="AO95" s="86" t="b">
        <v>1</v>
      </c>
      <c r="AP95" s="86" t="b">
        <v>1</v>
      </c>
      <c r="AQ95" s="86" t="b">
        <v>1</v>
      </c>
      <c r="AR95" s="63" t="str">
        <f t="shared" si="25"/>
        <v>VALID</v>
      </c>
      <c r="AS95" s="102" t="s">
        <v>297</v>
      </c>
      <c r="AT95" s="103" t="s">
        <v>79</v>
      </c>
      <c r="AU95" s="104"/>
      <c r="AV95" s="105"/>
      <c r="AW95" s="105"/>
      <c r="AX95" s="105"/>
      <c r="AY95" s="118" t="s">
        <v>85</v>
      </c>
      <c r="AZ95" s="104" t="s">
        <v>85</v>
      </c>
      <c r="BA95" s="105"/>
      <c r="BB95" s="104"/>
      <c r="BC95" s="104"/>
      <c r="BD95" s="115"/>
      <c r="BE95" s="116"/>
      <c r="BF95" s="117" t="s">
        <v>2751</v>
      </c>
      <c r="BG95" s="333" t="s">
        <v>7</v>
      </c>
      <c r="BH95" s="10" t="s">
        <v>3367</v>
      </c>
      <c r="BI95" s="10" t="s">
        <v>3371</v>
      </c>
      <c r="BJ95" s="149"/>
    </row>
    <row r="96" ht="12.95" customHeight="1" spans="1:62">
      <c r="A96" s="324" t="s">
        <v>3372</v>
      </c>
      <c r="B96" s="324" t="s">
        <v>3373</v>
      </c>
      <c r="C96" s="38" t="s">
        <v>298</v>
      </c>
      <c r="D96" s="38" t="s">
        <v>3374</v>
      </c>
      <c r="E96" s="39" t="s">
        <v>299</v>
      </c>
      <c r="F96" s="40" t="s">
        <v>3375</v>
      </c>
      <c r="G96" s="41" t="s">
        <v>2715</v>
      </c>
      <c r="H96" s="42" t="s">
        <v>2715</v>
      </c>
      <c r="I96" s="42" t="s">
        <v>2715</v>
      </c>
      <c r="J96" s="43" t="s">
        <v>2715</v>
      </c>
      <c r="K96" s="54" t="s">
        <v>2737</v>
      </c>
      <c r="L96" s="42" t="s">
        <v>2715</v>
      </c>
      <c r="M96" s="42" t="s">
        <v>2715</v>
      </c>
      <c r="N96" s="42" t="s">
        <v>2715</v>
      </c>
      <c r="O96" s="43" t="s">
        <v>2715</v>
      </c>
      <c r="P96" s="38" t="s">
        <v>94</v>
      </c>
      <c r="Q96" s="38" t="s">
        <v>83</v>
      </c>
      <c r="R96" s="38" t="s">
        <v>104</v>
      </c>
      <c r="S96" s="38" t="s">
        <v>105</v>
      </c>
      <c r="T96" s="38" t="s">
        <v>94</v>
      </c>
      <c r="U96" s="63" t="s">
        <v>3376</v>
      </c>
      <c r="V96" s="47" t="s">
        <v>3283</v>
      </c>
      <c r="W96" s="62" t="s">
        <v>2715</v>
      </c>
      <c r="X96" s="62" t="s">
        <v>2715</v>
      </c>
      <c r="Y96" s="62" t="s">
        <v>2715</v>
      </c>
      <c r="Z96" s="62" t="s">
        <v>261</v>
      </c>
      <c r="AA96" s="62" t="s">
        <v>261</v>
      </c>
      <c r="AB96" s="47" t="s">
        <v>2729</v>
      </c>
      <c r="AC96" s="47" t="s">
        <v>3109</v>
      </c>
      <c r="AD96" s="47" t="s">
        <v>2731</v>
      </c>
      <c r="AE96" s="47" t="s">
        <v>2750</v>
      </c>
      <c r="AF96" s="47" t="str">
        <f t="shared" si="20"/>
        <v>GPIO_PQ4</v>
      </c>
      <c r="AG96" s="82"/>
      <c r="AH96" s="38" t="str">
        <f t="shared" si="21"/>
        <v>NORMAL</v>
      </c>
      <c r="AI96" s="38" t="str">
        <f t="shared" si="22"/>
        <v>NORMAL</v>
      </c>
      <c r="AJ96" s="38" t="str">
        <f t="shared" si="23"/>
        <v>ENABLE</v>
      </c>
      <c r="AK96" s="87" t="str">
        <f t="shared" si="24"/>
        <v/>
      </c>
      <c r="AL96" s="86" t="b">
        <v>1</v>
      </c>
      <c r="AM96" s="86" t="b">
        <v>1</v>
      </c>
      <c r="AN96" s="86" t="b">
        <v>1</v>
      </c>
      <c r="AO96" s="86" t="b">
        <v>1</v>
      </c>
      <c r="AP96" s="86" t="b">
        <v>1</v>
      </c>
      <c r="AQ96" s="86" t="b">
        <v>1</v>
      </c>
      <c r="AR96" s="63" t="str">
        <f t="shared" si="25"/>
        <v>VALID</v>
      </c>
      <c r="AS96" s="102" t="s">
        <v>3375</v>
      </c>
      <c r="AT96" s="103" t="s">
        <v>2835</v>
      </c>
      <c r="AU96" s="104"/>
      <c r="AV96" s="105"/>
      <c r="AW96" s="105"/>
      <c r="AX96" s="105"/>
      <c r="AY96" s="118" t="s">
        <v>85</v>
      </c>
      <c r="AZ96" s="104" t="s">
        <v>85</v>
      </c>
      <c r="BA96" s="105"/>
      <c r="BB96" s="104"/>
      <c r="BC96" s="104"/>
      <c r="BD96" s="115"/>
      <c r="BE96" s="116"/>
      <c r="BF96" s="117" t="s">
        <v>3377</v>
      </c>
      <c r="BG96" s="335" t="s">
        <v>3316</v>
      </c>
      <c r="BH96" s="10" t="s">
        <v>3374</v>
      </c>
      <c r="BI96" s="10" t="s">
        <v>3378</v>
      </c>
      <c r="BJ96" s="149"/>
    </row>
    <row r="97" ht="12.95" customHeight="1" spans="1:62">
      <c r="A97" s="324" t="s">
        <v>3379</v>
      </c>
      <c r="B97" s="324" t="s">
        <v>3380</v>
      </c>
      <c r="C97" s="38" t="s">
        <v>300</v>
      </c>
      <c r="D97" s="38" t="s">
        <v>3381</v>
      </c>
      <c r="E97" s="39" t="s">
        <v>303</v>
      </c>
      <c r="F97" s="40" t="s">
        <v>3382</v>
      </c>
      <c r="G97" s="41" t="s">
        <v>2715</v>
      </c>
      <c r="H97" s="42" t="s">
        <v>3383</v>
      </c>
      <c r="I97" s="42"/>
      <c r="J97" s="43" t="s">
        <v>2715</v>
      </c>
      <c r="K97" s="54" t="s">
        <v>2737</v>
      </c>
      <c r="L97" s="42" t="s">
        <v>2715</v>
      </c>
      <c r="M97" s="42" t="s">
        <v>81</v>
      </c>
      <c r="N97" s="42" t="s">
        <v>81</v>
      </c>
      <c r="O97" s="43" t="s">
        <v>2715</v>
      </c>
      <c r="P97" s="38" t="s">
        <v>94</v>
      </c>
      <c r="Q97" s="38" t="s">
        <v>301</v>
      </c>
      <c r="R97" s="38" t="s">
        <v>302</v>
      </c>
      <c r="S97" s="38" t="s">
        <v>105</v>
      </c>
      <c r="T97" s="38" t="s">
        <v>94</v>
      </c>
      <c r="U97" s="66" t="s">
        <v>3384</v>
      </c>
      <c r="V97" s="67" t="s">
        <v>3283</v>
      </c>
      <c r="W97" s="62" t="s">
        <v>2715</v>
      </c>
      <c r="X97" s="62" t="s">
        <v>2715</v>
      </c>
      <c r="Y97" s="62" t="s">
        <v>2715</v>
      </c>
      <c r="Z97" s="62" t="s">
        <v>261</v>
      </c>
      <c r="AA97" s="62" t="s">
        <v>261</v>
      </c>
      <c r="AB97" s="47" t="s">
        <v>2729</v>
      </c>
      <c r="AC97" s="47" t="s">
        <v>3109</v>
      </c>
      <c r="AD97" s="47" t="s">
        <v>2731</v>
      </c>
      <c r="AE97" s="47" t="s">
        <v>2750</v>
      </c>
      <c r="AF97" s="47" t="str">
        <f t="shared" si="20"/>
        <v>RSVD0</v>
      </c>
      <c r="AG97" s="82"/>
      <c r="AH97" s="38" t="str">
        <f t="shared" si="21"/>
        <v>PULL_DOWN</v>
      </c>
      <c r="AI97" s="38" t="str">
        <f t="shared" si="22"/>
        <v>TRISTATE</v>
      </c>
      <c r="AJ97" s="38" t="str">
        <f t="shared" si="23"/>
        <v>DISABLE</v>
      </c>
      <c r="AK97" s="87" t="str">
        <f t="shared" si="24"/>
        <v>N/A</v>
      </c>
      <c r="AL97" s="86" t="b">
        <v>1</v>
      </c>
      <c r="AM97" s="86" t="b">
        <v>1</v>
      </c>
      <c r="AN97" s="86" t="b">
        <v>1</v>
      </c>
      <c r="AO97" s="86" t="b">
        <v>1</v>
      </c>
      <c r="AP97" s="86" t="b">
        <v>1</v>
      </c>
      <c r="AQ97" s="86" t="b">
        <v>1</v>
      </c>
      <c r="AR97" s="63" t="str">
        <f t="shared" si="25"/>
        <v>VALID</v>
      </c>
      <c r="AS97" s="102" t="s">
        <v>303</v>
      </c>
      <c r="AT97" s="103" t="s">
        <v>79</v>
      </c>
      <c r="AU97" s="104" t="s">
        <v>2722</v>
      </c>
      <c r="AV97" s="105"/>
      <c r="AW97" s="105"/>
      <c r="AX97" s="105"/>
      <c r="AY97" s="118" t="s">
        <v>85</v>
      </c>
      <c r="AZ97" s="104" t="s">
        <v>85</v>
      </c>
      <c r="BA97" s="105"/>
      <c r="BB97" s="104"/>
      <c r="BC97" s="104"/>
      <c r="BD97" s="115"/>
      <c r="BE97" s="116"/>
      <c r="BF97" s="117" t="s">
        <v>2751</v>
      </c>
      <c r="BG97" s="333" t="s">
        <v>7</v>
      </c>
      <c r="BH97" s="10" t="s">
        <v>3381</v>
      </c>
      <c r="BI97" s="10" t="s">
        <v>3385</v>
      </c>
      <c r="BJ97" s="149"/>
    </row>
    <row r="98" ht="12.75" customHeight="1" spans="1:62">
      <c r="A98" s="324" t="s">
        <v>3386</v>
      </c>
      <c r="B98" s="324" t="s">
        <v>3387</v>
      </c>
      <c r="C98" s="38" t="s">
        <v>304</v>
      </c>
      <c r="D98" s="38" t="s">
        <v>3388</v>
      </c>
      <c r="E98" s="39" t="s">
        <v>306</v>
      </c>
      <c r="F98" s="40" t="s">
        <v>3389</v>
      </c>
      <c r="G98" s="41" t="s">
        <v>2715</v>
      </c>
      <c r="H98" s="42" t="s">
        <v>3390</v>
      </c>
      <c r="I98" s="42"/>
      <c r="J98" s="43" t="s">
        <v>2715</v>
      </c>
      <c r="K98" s="54" t="s">
        <v>2737</v>
      </c>
      <c r="L98" s="42" t="s">
        <v>2715</v>
      </c>
      <c r="M98" s="42" t="s">
        <v>81</v>
      </c>
      <c r="N98" s="42" t="s">
        <v>81</v>
      </c>
      <c r="O98" s="43" t="s">
        <v>2715</v>
      </c>
      <c r="P98" s="38" t="s">
        <v>94</v>
      </c>
      <c r="Q98" s="38" t="s">
        <v>305</v>
      </c>
      <c r="R98" s="38" t="s">
        <v>302</v>
      </c>
      <c r="S98" s="38" t="s">
        <v>105</v>
      </c>
      <c r="T98" s="38" t="s">
        <v>94</v>
      </c>
      <c r="U98" s="63" t="s">
        <v>3391</v>
      </c>
      <c r="V98" s="47" t="s">
        <v>3283</v>
      </c>
      <c r="W98" s="62" t="s">
        <v>2715</v>
      </c>
      <c r="X98" s="62" t="s">
        <v>2715</v>
      </c>
      <c r="Y98" s="62" t="s">
        <v>2715</v>
      </c>
      <c r="Z98" s="62" t="s">
        <v>261</v>
      </c>
      <c r="AA98" s="62" t="s">
        <v>261</v>
      </c>
      <c r="AB98" s="47" t="s">
        <v>2729</v>
      </c>
      <c r="AC98" s="47" t="s">
        <v>3109</v>
      </c>
      <c r="AD98" s="47" t="s">
        <v>2731</v>
      </c>
      <c r="AE98" s="47" t="s">
        <v>2750</v>
      </c>
      <c r="AF98" s="47" t="str">
        <f t="shared" si="20"/>
        <v>RSVD0</v>
      </c>
      <c r="AG98" s="82"/>
      <c r="AH98" s="38" t="str">
        <f t="shared" si="21"/>
        <v>PULL_DOWN</v>
      </c>
      <c r="AI98" s="38" t="str">
        <f t="shared" si="22"/>
        <v>TRISTATE</v>
      </c>
      <c r="AJ98" s="38" t="str">
        <f t="shared" si="23"/>
        <v>DISABLE</v>
      </c>
      <c r="AK98" s="87" t="str">
        <f t="shared" si="24"/>
        <v>N/A</v>
      </c>
      <c r="AL98" s="86" t="b">
        <v>1</v>
      </c>
      <c r="AM98" s="86" t="b">
        <v>1</v>
      </c>
      <c r="AN98" s="86" t="b">
        <v>1</v>
      </c>
      <c r="AO98" s="86" t="b">
        <v>1</v>
      </c>
      <c r="AP98" s="86" t="b">
        <v>1</v>
      </c>
      <c r="AQ98" s="86" t="b">
        <v>1</v>
      </c>
      <c r="AR98" s="63" t="str">
        <f t="shared" si="25"/>
        <v>VALID</v>
      </c>
      <c r="AS98" s="102" t="s">
        <v>306</v>
      </c>
      <c r="AT98" s="103" t="s">
        <v>79</v>
      </c>
      <c r="AU98" s="104" t="s">
        <v>2722</v>
      </c>
      <c r="AV98" s="105"/>
      <c r="AW98" s="105"/>
      <c r="AX98" s="105"/>
      <c r="AY98" s="118" t="s">
        <v>85</v>
      </c>
      <c r="AZ98" s="104" t="s">
        <v>85</v>
      </c>
      <c r="BA98" s="105"/>
      <c r="BB98" s="104"/>
      <c r="BC98" s="104"/>
      <c r="BD98" s="115"/>
      <c r="BE98" s="116"/>
      <c r="BF98" s="117" t="s">
        <v>2751</v>
      </c>
      <c r="BG98" s="333" t="s">
        <v>7</v>
      </c>
      <c r="BH98" s="10" t="s">
        <v>3388</v>
      </c>
      <c r="BI98" s="10" t="s">
        <v>3392</v>
      </c>
      <c r="BJ98" s="149"/>
    </row>
    <row r="99" ht="12.95" customHeight="1" spans="1:62">
      <c r="A99" s="324" t="s">
        <v>3393</v>
      </c>
      <c r="B99" s="324" t="s">
        <v>3394</v>
      </c>
      <c r="C99" s="38" t="s">
        <v>307</v>
      </c>
      <c r="D99" s="38" t="s">
        <v>3395</v>
      </c>
      <c r="E99" s="39" t="s">
        <v>308</v>
      </c>
      <c r="F99" s="40" t="s">
        <v>3396</v>
      </c>
      <c r="G99" s="41" t="s">
        <v>2715</v>
      </c>
      <c r="H99" s="42"/>
      <c r="I99" s="42"/>
      <c r="J99" s="43"/>
      <c r="K99" s="54" t="s">
        <v>2737</v>
      </c>
      <c r="L99" s="42" t="s">
        <v>2715</v>
      </c>
      <c r="M99" s="42" t="s">
        <v>81</v>
      </c>
      <c r="N99" s="42" t="s">
        <v>81</v>
      </c>
      <c r="O99" s="43" t="s">
        <v>2715</v>
      </c>
      <c r="P99" s="38" t="s">
        <v>94</v>
      </c>
      <c r="Q99" s="38" t="s">
        <v>283</v>
      </c>
      <c r="R99" s="38" t="s">
        <v>284</v>
      </c>
      <c r="S99" s="38" t="s">
        <v>105</v>
      </c>
      <c r="T99" s="38" t="s">
        <v>94</v>
      </c>
      <c r="U99" s="63" t="s">
        <v>3397</v>
      </c>
      <c r="V99" s="47" t="s">
        <v>3283</v>
      </c>
      <c r="W99" s="62" t="s">
        <v>2715</v>
      </c>
      <c r="X99" s="62" t="s">
        <v>2715</v>
      </c>
      <c r="Y99" s="62" t="s">
        <v>2715</v>
      </c>
      <c r="Z99" s="62" t="s">
        <v>261</v>
      </c>
      <c r="AA99" s="62" t="s">
        <v>261</v>
      </c>
      <c r="AB99" s="47" t="s">
        <v>2729</v>
      </c>
      <c r="AC99" s="47" t="s">
        <v>3109</v>
      </c>
      <c r="AD99" s="47" t="s">
        <v>2731</v>
      </c>
      <c r="AE99" s="47" t="s">
        <v>2750</v>
      </c>
      <c r="AF99" s="47" t="str">
        <f t="shared" si="20"/>
        <v>GPIO_PQ7</v>
      </c>
      <c r="AG99" s="82"/>
      <c r="AH99" s="38" t="str">
        <f t="shared" si="21"/>
        <v>PULL_UP</v>
      </c>
      <c r="AI99" s="38" t="str">
        <f t="shared" si="22"/>
        <v>TRISTATE</v>
      </c>
      <c r="AJ99" s="38" t="str">
        <f t="shared" si="23"/>
        <v>ENABLE</v>
      </c>
      <c r="AK99" s="87" t="str">
        <f t="shared" si="24"/>
        <v/>
      </c>
      <c r="AL99" s="86" t="b">
        <v>1</v>
      </c>
      <c r="AM99" s="86" t="b">
        <v>1</v>
      </c>
      <c r="AN99" s="86" t="b">
        <v>1</v>
      </c>
      <c r="AO99" s="86" t="b">
        <v>1</v>
      </c>
      <c r="AP99" s="86" t="b">
        <v>1</v>
      </c>
      <c r="AQ99" s="86" t="b">
        <v>1</v>
      </c>
      <c r="AR99" s="63" t="str">
        <f t="shared" si="25"/>
        <v>VALID</v>
      </c>
      <c r="AS99" s="102" t="s">
        <v>3396</v>
      </c>
      <c r="AT99" s="103" t="s">
        <v>2724</v>
      </c>
      <c r="AU99" s="104" t="s">
        <v>2826</v>
      </c>
      <c r="AV99" s="105"/>
      <c r="AW99" s="105"/>
      <c r="AX99" s="104" t="s">
        <v>124</v>
      </c>
      <c r="AY99" s="118" t="s">
        <v>85</v>
      </c>
      <c r="AZ99" s="104" t="s">
        <v>85</v>
      </c>
      <c r="BA99" s="105"/>
      <c r="BB99" s="104"/>
      <c r="BC99" s="104"/>
      <c r="BD99" s="115"/>
      <c r="BE99" s="116"/>
      <c r="BF99" s="117" t="s">
        <v>3398</v>
      </c>
      <c r="BG99" s="334" t="s">
        <v>3399</v>
      </c>
      <c r="BH99" s="10" t="s">
        <v>3395</v>
      </c>
      <c r="BI99" s="10" t="s">
        <v>3400</v>
      </c>
      <c r="BJ99" s="149"/>
    </row>
    <row r="100" ht="12.95" customHeight="1" spans="1:62">
      <c r="A100" s="324" t="s">
        <v>3401</v>
      </c>
      <c r="B100" s="324" t="s">
        <v>3402</v>
      </c>
      <c r="C100" s="38" t="s">
        <v>309</v>
      </c>
      <c r="D100" s="38" t="s">
        <v>3403</v>
      </c>
      <c r="E100" s="39" t="s">
        <v>312</v>
      </c>
      <c r="F100" s="40" t="s">
        <v>3404</v>
      </c>
      <c r="G100" s="41" t="s">
        <v>3405</v>
      </c>
      <c r="H100" s="42"/>
      <c r="I100" s="42"/>
      <c r="J100" s="43"/>
      <c r="K100" s="54" t="s">
        <v>2737</v>
      </c>
      <c r="L100" s="42" t="s">
        <v>81</v>
      </c>
      <c r="M100" s="42" t="s">
        <v>2717</v>
      </c>
      <c r="N100" s="42" t="s">
        <v>2717</v>
      </c>
      <c r="O100" s="43" t="s">
        <v>81</v>
      </c>
      <c r="P100" s="38" t="s">
        <v>132</v>
      </c>
      <c r="Q100" s="38" t="s">
        <v>283</v>
      </c>
      <c r="R100" s="38" t="s">
        <v>310</v>
      </c>
      <c r="S100" s="38" t="s">
        <v>311</v>
      </c>
      <c r="T100" s="38" t="s">
        <v>132</v>
      </c>
      <c r="U100" s="63" t="s">
        <v>3406</v>
      </c>
      <c r="V100" s="47" t="s">
        <v>3283</v>
      </c>
      <c r="W100" s="62" t="s">
        <v>2715</v>
      </c>
      <c r="X100" s="62" t="s">
        <v>2715</v>
      </c>
      <c r="Y100" s="62" t="s">
        <v>2715</v>
      </c>
      <c r="Z100" s="62" t="s">
        <v>261</v>
      </c>
      <c r="AA100" s="62" t="s">
        <v>261</v>
      </c>
      <c r="AB100" s="47" t="s">
        <v>2729</v>
      </c>
      <c r="AC100" s="47" t="s">
        <v>3109</v>
      </c>
      <c r="AD100" s="47" t="s">
        <v>2731</v>
      </c>
      <c r="AE100" s="47" t="s">
        <v>2750</v>
      </c>
      <c r="AF100" s="47" t="str">
        <f t="shared" si="20"/>
        <v>GPIO_PR0</v>
      </c>
      <c r="AG100" s="82"/>
      <c r="AH100" s="38" t="str">
        <f t="shared" si="21"/>
        <v>NORMAL</v>
      </c>
      <c r="AI100" s="38" t="str">
        <f t="shared" si="22"/>
        <v>NORMAL</v>
      </c>
      <c r="AJ100" s="38" t="str">
        <f t="shared" si="23"/>
        <v>DISABLE</v>
      </c>
      <c r="AK100" s="87" t="str">
        <f t="shared" si="24"/>
        <v>0</v>
      </c>
      <c r="AL100" s="86" t="b">
        <v>1</v>
      </c>
      <c r="AM100" s="86" t="b">
        <v>1</v>
      </c>
      <c r="AN100" s="86" t="b">
        <v>1</v>
      </c>
      <c r="AO100" s="86" t="b">
        <v>1</v>
      </c>
      <c r="AP100" s="86" t="b">
        <v>1</v>
      </c>
      <c r="AQ100" s="86" t="b">
        <v>1</v>
      </c>
      <c r="AR100" s="63" t="str">
        <f t="shared" si="25"/>
        <v>VALID</v>
      </c>
      <c r="AS100" s="102" t="s">
        <v>3404</v>
      </c>
      <c r="AT100" s="103" t="s">
        <v>2732</v>
      </c>
      <c r="AU100" s="104" t="s">
        <v>2845</v>
      </c>
      <c r="AV100" s="105"/>
      <c r="AW100" s="105"/>
      <c r="AX100" s="104" t="s">
        <v>124</v>
      </c>
      <c r="AY100" s="118" t="s">
        <v>85</v>
      </c>
      <c r="AZ100" s="104" t="s">
        <v>85</v>
      </c>
      <c r="BA100" s="105"/>
      <c r="BB100" s="104"/>
      <c r="BC100" s="104"/>
      <c r="BD100" s="115"/>
      <c r="BE100" s="116"/>
      <c r="BF100" s="117" t="s">
        <v>3407</v>
      </c>
      <c r="BG100" s="335" t="s">
        <v>3408</v>
      </c>
      <c r="BH100" s="10" t="s">
        <v>3403</v>
      </c>
      <c r="BI100" s="10" t="s">
        <v>3409</v>
      </c>
      <c r="BJ100" s="149"/>
    </row>
    <row r="101" ht="12.95" customHeight="1" spans="1:62">
      <c r="A101" s="324" t="s">
        <v>3410</v>
      </c>
      <c r="B101" s="324" t="s">
        <v>3411</v>
      </c>
      <c r="C101" s="38" t="s">
        <v>313</v>
      </c>
      <c r="D101" s="38" t="s">
        <v>3412</v>
      </c>
      <c r="E101" s="39" t="s">
        <v>314</v>
      </c>
      <c r="F101" s="40" t="s">
        <v>3413</v>
      </c>
      <c r="G101" s="41" t="s">
        <v>2715</v>
      </c>
      <c r="H101" s="42"/>
      <c r="I101" s="42"/>
      <c r="J101" s="43"/>
      <c r="K101" s="54" t="s">
        <v>2737</v>
      </c>
      <c r="L101" s="42" t="s">
        <v>2715</v>
      </c>
      <c r="M101" s="42" t="s">
        <v>2737</v>
      </c>
      <c r="N101" s="42" t="s">
        <v>81</v>
      </c>
      <c r="O101" s="43" t="s">
        <v>81</v>
      </c>
      <c r="P101" s="38" t="s">
        <v>94</v>
      </c>
      <c r="Q101" s="38" t="s">
        <v>283</v>
      </c>
      <c r="R101" s="38" t="s">
        <v>310</v>
      </c>
      <c r="S101" s="38" t="s">
        <v>311</v>
      </c>
      <c r="T101" s="38" t="s">
        <v>94</v>
      </c>
      <c r="U101" s="63" t="s">
        <v>3414</v>
      </c>
      <c r="V101" s="47" t="s">
        <v>3283</v>
      </c>
      <c r="W101" s="62" t="s">
        <v>2715</v>
      </c>
      <c r="X101" s="62" t="s">
        <v>2715</v>
      </c>
      <c r="Y101" s="62" t="s">
        <v>2715</v>
      </c>
      <c r="Z101" s="62" t="s">
        <v>261</v>
      </c>
      <c r="AA101" s="62" t="s">
        <v>261</v>
      </c>
      <c r="AB101" s="47" t="s">
        <v>2729</v>
      </c>
      <c r="AC101" s="47" t="s">
        <v>3109</v>
      </c>
      <c r="AD101" s="47" t="s">
        <v>2731</v>
      </c>
      <c r="AE101" s="47" t="s">
        <v>2750</v>
      </c>
      <c r="AF101" s="47" t="str">
        <f t="shared" si="20"/>
        <v>GPIO_PR1</v>
      </c>
      <c r="AG101" s="82"/>
      <c r="AH101" s="38" t="str">
        <f t="shared" si="21"/>
        <v>PULL_UP</v>
      </c>
      <c r="AI101" s="38" t="str">
        <f t="shared" si="22"/>
        <v>TRISTATE</v>
      </c>
      <c r="AJ101" s="38" t="str">
        <f t="shared" si="23"/>
        <v>ENABLE</v>
      </c>
      <c r="AK101" s="87" t="str">
        <f t="shared" si="24"/>
        <v/>
      </c>
      <c r="AL101" s="86" t="b">
        <v>1</v>
      </c>
      <c r="AM101" s="86" t="b">
        <v>1</v>
      </c>
      <c r="AN101" s="86" t="b">
        <v>1</v>
      </c>
      <c r="AO101" s="86" t="b">
        <v>1</v>
      </c>
      <c r="AP101" s="86" t="b">
        <v>1</v>
      </c>
      <c r="AQ101" s="86" t="b">
        <v>1</v>
      </c>
      <c r="AR101" s="63" t="str">
        <f t="shared" si="25"/>
        <v>VALID</v>
      </c>
      <c r="AS101" s="102" t="s">
        <v>3413</v>
      </c>
      <c r="AT101" s="103" t="s">
        <v>2724</v>
      </c>
      <c r="AU101" s="104" t="s">
        <v>2826</v>
      </c>
      <c r="AV101" s="105"/>
      <c r="AW101" s="105"/>
      <c r="AX101" s="104" t="s">
        <v>124</v>
      </c>
      <c r="AY101" s="118" t="s">
        <v>85</v>
      </c>
      <c r="AZ101" s="104" t="s">
        <v>85</v>
      </c>
      <c r="BA101" s="105"/>
      <c r="BB101" s="104"/>
      <c r="BC101" s="104"/>
      <c r="BD101" s="115"/>
      <c r="BE101" s="116"/>
      <c r="BF101" s="117" t="s">
        <v>3415</v>
      </c>
      <c r="BG101" s="334" t="s">
        <v>3416</v>
      </c>
      <c r="BH101" s="10" t="s">
        <v>3412</v>
      </c>
      <c r="BI101" s="10" t="s">
        <v>3417</v>
      </c>
      <c r="BJ101" s="149"/>
    </row>
    <row r="102" ht="12.95" customHeight="1" spans="1:62">
      <c r="A102" s="324" t="s">
        <v>3418</v>
      </c>
      <c r="B102" s="324" t="s">
        <v>315</v>
      </c>
      <c r="C102" s="38" t="s">
        <v>315</v>
      </c>
      <c r="D102" s="38" t="s">
        <v>3419</v>
      </c>
      <c r="E102" s="39" t="s">
        <v>316</v>
      </c>
      <c r="F102" s="40" t="s">
        <v>3420</v>
      </c>
      <c r="G102" s="41" t="s">
        <v>3421</v>
      </c>
      <c r="H102" s="42" t="s">
        <v>2715</v>
      </c>
      <c r="I102" s="42" t="s">
        <v>2715</v>
      </c>
      <c r="J102" s="43" t="s">
        <v>2715</v>
      </c>
      <c r="K102" s="54" t="s">
        <v>2737</v>
      </c>
      <c r="L102" s="42" t="s">
        <v>81</v>
      </c>
      <c r="M102" s="42" t="s">
        <v>2715</v>
      </c>
      <c r="N102" s="42" t="s">
        <v>2715</v>
      </c>
      <c r="O102" s="43" t="s">
        <v>2715</v>
      </c>
      <c r="P102" s="38" t="s">
        <v>246</v>
      </c>
      <c r="Q102" s="38" t="s">
        <v>83</v>
      </c>
      <c r="R102" s="38" t="s">
        <v>104</v>
      </c>
      <c r="S102" s="38" t="s">
        <v>105</v>
      </c>
      <c r="T102" s="38" t="s">
        <v>83</v>
      </c>
      <c r="U102" s="63" t="s">
        <v>3422</v>
      </c>
      <c r="V102" s="47" t="s">
        <v>3283</v>
      </c>
      <c r="W102" s="62" t="s">
        <v>2715</v>
      </c>
      <c r="X102" s="62" t="s">
        <v>3423</v>
      </c>
      <c r="Y102" s="62" t="s">
        <v>2715</v>
      </c>
      <c r="Z102" s="62" t="s">
        <v>261</v>
      </c>
      <c r="AA102" s="62" t="s">
        <v>261</v>
      </c>
      <c r="AB102" s="47" t="s">
        <v>2777</v>
      </c>
      <c r="AC102" s="47" t="s">
        <v>3058</v>
      </c>
      <c r="AD102" s="47" t="s">
        <v>2731</v>
      </c>
      <c r="AE102" s="47" t="s">
        <v>2750</v>
      </c>
      <c r="AF102" s="47" t="str">
        <f t="shared" si="20"/>
        <v>GPIO_PR2</v>
      </c>
      <c r="AG102" s="82"/>
      <c r="AH102" s="38" t="str">
        <f t="shared" si="21"/>
        <v>NORMAL</v>
      </c>
      <c r="AI102" s="38" t="str">
        <f t="shared" si="22"/>
        <v>NORMAL</v>
      </c>
      <c r="AJ102" s="38" t="str">
        <f t="shared" si="23"/>
        <v>ENABLE</v>
      </c>
      <c r="AK102" s="87" t="str">
        <f t="shared" si="24"/>
        <v/>
      </c>
      <c r="AL102" s="86" t="b">
        <v>1</v>
      </c>
      <c r="AM102" s="86" t="b">
        <v>1</v>
      </c>
      <c r="AN102" s="86" t="b">
        <v>1</v>
      </c>
      <c r="AO102" s="86" t="b">
        <v>1</v>
      </c>
      <c r="AP102" s="86" t="b">
        <v>1</v>
      </c>
      <c r="AQ102" s="86" t="b">
        <v>1</v>
      </c>
      <c r="AR102" s="63" t="str">
        <f t="shared" si="25"/>
        <v>VALID</v>
      </c>
      <c r="AS102" s="102" t="s">
        <v>3420</v>
      </c>
      <c r="AT102" s="103" t="s">
        <v>2835</v>
      </c>
      <c r="AU102" s="104"/>
      <c r="AV102" s="105"/>
      <c r="AW102" s="105"/>
      <c r="AX102" s="105"/>
      <c r="AY102" s="105"/>
      <c r="AZ102" s="104" t="s">
        <v>85</v>
      </c>
      <c r="BA102" s="105"/>
      <c r="BB102" s="104"/>
      <c r="BC102" s="104"/>
      <c r="BD102" s="115"/>
      <c r="BE102" s="116"/>
      <c r="BF102" s="117" t="s">
        <v>3424</v>
      </c>
      <c r="BG102" s="231" t="s">
        <v>3425</v>
      </c>
      <c r="BH102" s="10" t="s">
        <v>3419</v>
      </c>
      <c r="BI102" s="10" t="s">
        <v>3426</v>
      </c>
      <c r="BJ102" s="149"/>
    </row>
    <row r="103" ht="12.95" customHeight="1" spans="1:62">
      <c r="A103" s="324" t="s">
        <v>3427</v>
      </c>
      <c r="B103" s="324" t="s">
        <v>317</v>
      </c>
      <c r="C103" s="38" t="s">
        <v>317</v>
      </c>
      <c r="D103" s="38" t="s">
        <v>3428</v>
      </c>
      <c r="E103" s="39" t="s">
        <v>318</v>
      </c>
      <c r="F103" s="40" t="s">
        <v>3429</v>
      </c>
      <c r="G103" s="41" t="s">
        <v>3430</v>
      </c>
      <c r="H103" s="42" t="s">
        <v>2715</v>
      </c>
      <c r="I103" s="42" t="s">
        <v>2715</v>
      </c>
      <c r="J103" s="43" t="s">
        <v>2715</v>
      </c>
      <c r="K103" s="54" t="s">
        <v>2737</v>
      </c>
      <c r="L103" s="42" t="s">
        <v>2717</v>
      </c>
      <c r="M103" s="42" t="s">
        <v>2715</v>
      </c>
      <c r="N103" s="42" t="s">
        <v>2715</v>
      </c>
      <c r="O103" s="43" t="s">
        <v>2715</v>
      </c>
      <c r="P103" s="38" t="s">
        <v>246</v>
      </c>
      <c r="Q103" s="38" t="s">
        <v>83</v>
      </c>
      <c r="R103" s="38" t="s">
        <v>104</v>
      </c>
      <c r="S103" s="38" t="s">
        <v>105</v>
      </c>
      <c r="T103" s="158" t="s">
        <v>83</v>
      </c>
      <c r="U103" s="38" t="s">
        <v>3431</v>
      </c>
      <c r="V103" s="67" t="s">
        <v>3283</v>
      </c>
      <c r="W103" s="62" t="s">
        <v>2715</v>
      </c>
      <c r="X103" s="62" t="s">
        <v>2715</v>
      </c>
      <c r="Y103" s="62" t="s">
        <v>2715</v>
      </c>
      <c r="Z103" s="62" t="s">
        <v>261</v>
      </c>
      <c r="AA103" s="62" t="s">
        <v>261</v>
      </c>
      <c r="AB103" s="47" t="s">
        <v>2777</v>
      </c>
      <c r="AC103" s="47" t="s">
        <v>3058</v>
      </c>
      <c r="AD103" s="47" t="s">
        <v>2731</v>
      </c>
      <c r="AE103" s="47" t="s">
        <v>2750</v>
      </c>
      <c r="AF103" s="47" t="str">
        <f t="shared" si="20"/>
        <v>GPIO_PR3</v>
      </c>
      <c r="AG103" s="82"/>
      <c r="AH103" s="38" t="str">
        <f t="shared" si="21"/>
        <v>NORMAL</v>
      </c>
      <c r="AI103" s="38" t="str">
        <f t="shared" si="22"/>
        <v>NORMAL</v>
      </c>
      <c r="AJ103" s="38" t="str">
        <f t="shared" si="23"/>
        <v>ENABLE</v>
      </c>
      <c r="AK103" s="87" t="str">
        <f t="shared" si="24"/>
        <v/>
      </c>
      <c r="AL103" s="86" t="b">
        <v>1</v>
      </c>
      <c r="AM103" s="86" t="b">
        <v>1</v>
      </c>
      <c r="AN103" s="86" t="b">
        <v>1</v>
      </c>
      <c r="AO103" s="86" t="b">
        <v>1</v>
      </c>
      <c r="AP103" s="86" t="b">
        <v>1</v>
      </c>
      <c r="AQ103" s="86" t="b">
        <v>1</v>
      </c>
      <c r="AR103" s="63" t="str">
        <f t="shared" si="25"/>
        <v>VALID</v>
      </c>
      <c r="AS103" s="102" t="s">
        <v>3429</v>
      </c>
      <c r="AT103" s="103" t="s">
        <v>2835</v>
      </c>
      <c r="AU103" s="104"/>
      <c r="AV103" s="105"/>
      <c r="AW103" s="105"/>
      <c r="AX103" s="105"/>
      <c r="AY103" s="105"/>
      <c r="AZ103" s="104" t="s">
        <v>85</v>
      </c>
      <c r="BA103" s="105"/>
      <c r="BB103" s="104"/>
      <c r="BC103" s="104"/>
      <c r="BD103" s="115"/>
      <c r="BE103" s="116"/>
      <c r="BF103" s="117" t="s">
        <v>3432</v>
      </c>
      <c r="BG103" s="231" t="s">
        <v>3433</v>
      </c>
      <c r="BH103" s="10" t="s">
        <v>3428</v>
      </c>
      <c r="BI103" s="10" t="s">
        <v>3393</v>
      </c>
      <c r="BJ103" s="149"/>
    </row>
    <row r="104" ht="12.75" customHeight="1" spans="1:62">
      <c r="A104" s="324" t="s">
        <v>3426</v>
      </c>
      <c r="B104" s="324" t="s">
        <v>319</v>
      </c>
      <c r="C104" s="38" t="s">
        <v>319</v>
      </c>
      <c r="D104" s="38" t="s">
        <v>3434</v>
      </c>
      <c r="E104" s="39" t="s">
        <v>320</v>
      </c>
      <c r="F104" s="40" t="s">
        <v>3435</v>
      </c>
      <c r="G104" s="41" t="s">
        <v>3436</v>
      </c>
      <c r="H104" s="42" t="s">
        <v>2715</v>
      </c>
      <c r="I104" s="42" t="s">
        <v>2715</v>
      </c>
      <c r="J104" s="43" t="s">
        <v>2715</v>
      </c>
      <c r="K104" s="54" t="s">
        <v>2737</v>
      </c>
      <c r="L104" s="42" t="s">
        <v>81</v>
      </c>
      <c r="M104" s="42" t="s">
        <v>2715</v>
      </c>
      <c r="N104" s="42" t="s">
        <v>2715</v>
      </c>
      <c r="O104" s="43" t="s">
        <v>2715</v>
      </c>
      <c r="P104" s="38" t="s">
        <v>246</v>
      </c>
      <c r="Q104" s="38" t="s">
        <v>83</v>
      </c>
      <c r="R104" s="38" t="s">
        <v>104</v>
      </c>
      <c r="S104" s="38" t="s">
        <v>105</v>
      </c>
      <c r="T104" s="38" t="s">
        <v>83</v>
      </c>
      <c r="U104" s="63" t="s">
        <v>3437</v>
      </c>
      <c r="V104" s="47" t="s">
        <v>3283</v>
      </c>
      <c r="W104" s="62" t="s">
        <v>2715</v>
      </c>
      <c r="X104" s="62" t="s">
        <v>2715</v>
      </c>
      <c r="Y104" s="62" t="s">
        <v>2715</v>
      </c>
      <c r="Z104" s="62" t="s">
        <v>261</v>
      </c>
      <c r="AA104" s="62" t="s">
        <v>261</v>
      </c>
      <c r="AB104" s="47" t="s">
        <v>2777</v>
      </c>
      <c r="AC104" s="47" t="s">
        <v>3058</v>
      </c>
      <c r="AD104" s="47" t="s">
        <v>2731</v>
      </c>
      <c r="AE104" s="47" t="s">
        <v>2750</v>
      </c>
      <c r="AF104" s="47" t="str">
        <f t="shared" si="20"/>
        <v>GPIO_PR4</v>
      </c>
      <c r="AG104" s="82"/>
      <c r="AH104" s="38" t="str">
        <f t="shared" si="21"/>
        <v>NORMAL</v>
      </c>
      <c r="AI104" s="38" t="str">
        <f t="shared" si="22"/>
        <v>NORMAL</v>
      </c>
      <c r="AJ104" s="38" t="str">
        <f t="shared" si="23"/>
        <v>ENABLE</v>
      </c>
      <c r="AK104" s="87" t="str">
        <f t="shared" si="24"/>
        <v/>
      </c>
      <c r="AL104" s="86" t="b">
        <v>1</v>
      </c>
      <c r="AM104" s="86" t="b">
        <v>1</v>
      </c>
      <c r="AN104" s="86" t="b">
        <v>1</v>
      </c>
      <c r="AO104" s="86" t="b">
        <v>1</v>
      </c>
      <c r="AP104" s="86" t="b">
        <v>1</v>
      </c>
      <c r="AQ104" s="86" t="b">
        <v>1</v>
      </c>
      <c r="AR104" s="63" t="str">
        <f t="shared" si="25"/>
        <v>VALID</v>
      </c>
      <c r="AS104" s="102" t="s">
        <v>3435</v>
      </c>
      <c r="AT104" s="103" t="s">
        <v>2835</v>
      </c>
      <c r="AU104" s="104"/>
      <c r="AV104" s="105"/>
      <c r="AW104" s="105"/>
      <c r="AX104" s="105"/>
      <c r="AY104" s="105"/>
      <c r="AZ104" s="104" t="s">
        <v>85</v>
      </c>
      <c r="BA104" s="105"/>
      <c r="BB104" s="104"/>
      <c r="BC104" s="104"/>
      <c r="BD104" s="115"/>
      <c r="BE104" s="116"/>
      <c r="BF104" s="117" t="s">
        <v>3438</v>
      </c>
      <c r="BG104" s="231" t="s">
        <v>319</v>
      </c>
      <c r="BH104" s="10" t="s">
        <v>3434</v>
      </c>
      <c r="BI104" s="10" t="s">
        <v>3439</v>
      </c>
      <c r="BJ104" s="149"/>
    </row>
    <row r="105" ht="12.95" customHeight="1" spans="1:62">
      <c r="A105" s="324" t="s">
        <v>3440</v>
      </c>
      <c r="B105" s="324" t="s">
        <v>321</v>
      </c>
      <c r="C105" s="38" t="s">
        <v>321</v>
      </c>
      <c r="D105" s="38" t="s">
        <v>3441</v>
      </c>
      <c r="E105" s="39" t="s">
        <v>322</v>
      </c>
      <c r="F105" s="40" t="s">
        <v>3442</v>
      </c>
      <c r="G105" s="41" t="s">
        <v>3443</v>
      </c>
      <c r="H105" s="42" t="s">
        <v>2715</v>
      </c>
      <c r="I105" s="42" t="s">
        <v>2715</v>
      </c>
      <c r="J105" s="43" t="s">
        <v>2715</v>
      </c>
      <c r="K105" s="54" t="s">
        <v>2737</v>
      </c>
      <c r="L105" s="42" t="s">
        <v>2717</v>
      </c>
      <c r="M105" s="42" t="s">
        <v>2715</v>
      </c>
      <c r="N105" s="42" t="s">
        <v>2715</v>
      </c>
      <c r="O105" s="43" t="s">
        <v>2715</v>
      </c>
      <c r="P105" s="38" t="s">
        <v>246</v>
      </c>
      <c r="Q105" s="38" t="s">
        <v>83</v>
      </c>
      <c r="R105" s="38" t="s">
        <v>104</v>
      </c>
      <c r="S105" s="38" t="s">
        <v>105</v>
      </c>
      <c r="T105" s="38" t="s">
        <v>83</v>
      </c>
      <c r="U105" s="63" t="s">
        <v>3444</v>
      </c>
      <c r="V105" s="47" t="s">
        <v>3283</v>
      </c>
      <c r="W105" s="62" t="s">
        <v>2715</v>
      </c>
      <c r="X105" s="62" t="s">
        <v>2715</v>
      </c>
      <c r="Y105" s="62" t="s">
        <v>2715</v>
      </c>
      <c r="Z105" s="62" t="s">
        <v>261</v>
      </c>
      <c r="AA105" s="62" t="s">
        <v>261</v>
      </c>
      <c r="AB105" s="47" t="s">
        <v>2777</v>
      </c>
      <c r="AC105" s="47" t="s">
        <v>3058</v>
      </c>
      <c r="AD105" s="47" t="s">
        <v>2731</v>
      </c>
      <c r="AE105" s="47" t="s">
        <v>2750</v>
      </c>
      <c r="AF105" s="47" t="str">
        <f t="shared" si="20"/>
        <v>GPIO_PR5</v>
      </c>
      <c r="AG105" s="82"/>
      <c r="AH105" s="38" t="str">
        <f t="shared" si="21"/>
        <v>NORMAL</v>
      </c>
      <c r="AI105" s="38" t="str">
        <f t="shared" si="22"/>
        <v>NORMAL</v>
      </c>
      <c r="AJ105" s="38" t="str">
        <f t="shared" si="23"/>
        <v>ENABLE</v>
      </c>
      <c r="AK105" s="87" t="str">
        <f t="shared" si="24"/>
        <v/>
      </c>
      <c r="AL105" s="86" t="b">
        <v>1</v>
      </c>
      <c r="AM105" s="86" t="b">
        <v>1</v>
      </c>
      <c r="AN105" s="86" t="b">
        <v>1</v>
      </c>
      <c r="AO105" s="86" t="b">
        <v>1</v>
      </c>
      <c r="AP105" s="86" t="b">
        <v>1</v>
      </c>
      <c r="AQ105" s="86" t="b">
        <v>1</v>
      </c>
      <c r="AR105" s="63" t="str">
        <f t="shared" si="25"/>
        <v>VALID</v>
      </c>
      <c r="AS105" s="102" t="s">
        <v>3442</v>
      </c>
      <c r="AT105" s="103" t="s">
        <v>2835</v>
      </c>
      <c r="AU105" s="104"/>
      <c r="AV105" s="105"/>
      <c r="AW105" s="105"/>
      <c r="AX105" s="104" t="s">
        <v>124</v>
      </c>
      <c r="AY105" s="105"/>
      <c r="AZ105" s="104" t="s">
        <v>85</v>
      </c>
      <c r="BA105" s="105"/>
      <c r="BB105" s="104"/>
      <c r="BC105" s="104"/>
      <c r="BD105" s="115"/>
      <c r="BE105" s="116"/>
      <c r="BF105" s="117" t="s">
        <v>3445</v>
      </c>
      <c r="BG105" s="242" t="s">
        <v>321</v>
      </c>
      <c r="BH105" s="10" t="s">
        <v>3441</v>
      </c>
      <c r="BI105" s="10" t="s">
        <v>3446</v>
      </c>
      <c r="BJ105" s="149"/>
    </row>
    <row r="106" s="3" customFormat="1" ht="18" customHeight="1" spans="1:62">
      <c r="A106" s="322"/>
      <c r="B106" s="322"/>
      <c r="C106" s="46" t="s">
        <v>323</v>
      </c>
      <c r="D106" s="45" t="s">
        <v>324</v>
      </c>
      <c r="E106" s="35"/>
      <c r="F106" s="37"/>
      <c r="G106" s="37"/>
      <c r="H106" s="37"/>
      <c r="I106" s="37"/>
      <c r="J106" s="37"/>
      <c r="K106" s="35"/>
      <c r="L106" s="35"/>
      <c r="M106" s="35"/>
      <c r="N106" s="35"/>
      <c r="O106" s="35"/>
      <c r="P106" s="35"/>
      <c r="Q106" s="35"/>
      <c r="R106" s="35"/>
      <c r="S106" s="35"/>
      <c r="T106" s="35"/>
      <c r="U106" s="160"/>
      <c r="V106" s="35"/>
      <c r="W106" s="60"/>
      <c r="X106" s="60"/>
      <c r="Y106" s="60"/>
      <c r="Z106" s="60"/>
      <c r="AA106" s="60"/>
      <c r="AB106" s="81"/>
      <c r="AC106" s="81"/>
      <c r="AD106" s="81"/>
      <c r="AE106" s="81"/>
      <c r="AF106" s="81"/>
      <c r="AG106" s="81"/>
      <c r="AH106" s="81"/>
      <c r="AI106" s="81"/>
      <c r="AJ106" s="81"/>
      <c r="AK106" s="81"/>
      <c r="AL106" s="81"/>
      <c r="AM106" s="81"/>
      <c r="AN106" s="81"/>
      <c r="AO106" s="81"/>
      <c r="AP106" s="81"/>
      <c r="AQ106" s="81"/>
      <c r="AR106" s="81"/>
      <c r="AS106" s="100"/>
      <c r="AT106" s="100"/>
      <c r="AU106" s="101"/>
      <c r="AV106" s="101"/>
      <c r="AW106" s="101"/>
      <c r="AX106" s="101"/>
      <c r="AY106" s="101"/>
      <c r="AZ106" s="101"/>
      <c r="BA106" s="101"/>
      <c r="BB106" s="101"/>
      <c r="BC106" s="101"/>
      <c r="BD106" s="101"/>
      <c r="BE106" s="400" t="s">
        <v>76</v>
      </c>
      <c r="BF106" s="114"/>
      <c r="BG106" s="143" t="s">
        <v>323</v>
      </c>
      <c r="BH106" s="143" t="s">
        <v>324</v>
      </c>
      <c r="BI106" s="144"/>
      <c r="BJ106" s="145"/>
    </row>
    <row r="107" ht="12.95" customHeight="1" spans="1:62">
      <c r="A107" s="324" t="s">
        <v>3447</v>
      </c>
      <c r="B107" s="324" t="s">
        <v>3448</v>
      </c>
      <c r="C107" s="38" t="s">
        <v>325</v>
      </c>
      <c r="D107" s="38" t="s">
        <v>3449</v>
      </c>
      <c r="E107" s="39" t="s">
        <v>326</v>
      </c>
      <c r="F107" s="40" t="s">
        <v>2715</v>
      </c>
      <c r="G107" s="41" t="s">
        <v>325</v>
      </c>
      <c r="H107" s="42" t="s">
        <v>3450</v>
      </c>
      <c r="I107" s="42"/>
      <c r="J107" s="43" t="s">
        <v>2715</v>
      </c>
      <c r="K107" s="54" t="s">
        <v>2715</v>
      </c>
      <c r="L107" s="42" t="s">
        <v>2737</v>
      </c>
      <c r="M107" s="42" t="s">
        <v>2737</v>
      </c>
      <c r="N107" s="42" t="s">
        <v>81</v>
      </c>
      <c r="O107" s="43" t="s">
        <v>2715</v>
      </c>
      <c r="P107" s="55"/>
      <c r="Q107" s="55"/>
      <c r="R107" s="55"/>
      <c r="S107" s="55"/>
      <c r="T107" s="55"/>
      <c r="U107" s="161" t="s">
        <v>3451</v>
      </c>
      <c r="V107" s="162" t="s">
        <v>3452</v>
      </c>
      <c r="W107" s="62" t="s">
        <v>2715</v>
      </c>
      <c r="X107" s="62" t="s">
        <v>2715</v>
      </c>
      <c r="Y107" s="62" t="s">
        <v>2715</v>
      </c>
      <c r="Z107" s="62" t="s">
        <v>2715</v>
      </c>
      <c r="AA107" s="62" t="s">
        <v>2715</v>
      </c>
      <c r="AB107" s="47" t="s">
        <v>3453</v>
      </c>
      <c r="AC107" s="47" t="s">
        <v>3454</v>
      </c>
      <c r="AD107" s="47" t="s">
        <v>2722</v>
      </c>
      <c r="AE107" s="47" t="s">
        <v>2723</v>
      </c>
      <c r="AF107" s="82"/>
      <c r="AG107" s="82"/>
      <c r="AH107" s="38" t="str">
        <f>IF(AND(OR($AU107="Int PU",$AU107="Int PD"),OR(AND($BB107&lt;&gt;"",$BB107&lt;&gt;"0"),AND($BC107&lt;&gt;"",$BC107&lt;&gt;"0"))),"INVALID",IF(OR($AS107=$E107,$AU107="Int PD"),"PULL_DOWN",IF(OR($AU107="Int PU",AND($AG107="YES",OR($BB107="",$BB107="0"),OR($BC107="",$BC107="0"),OR($AT107="Input",$AT107="Bidirectional"))),"PULL_UP","NORMAL")))</f>
        <v>NORMAL</v>
      </c>
      <c r="AI107" s="38" t="str">
        <f t="shared" ref="AI107:AI108" si="26">IF($AT107="Input","TRISTATE",IF($AU107="Z","TRISTATE",IF($AS107=$E107,"TRISTATE","NORMAL")))</f>
        <v>NORMAL</v>
      </c>
      <c r="AJ107" s="38" t="str">
        <f t="shared" ref="AJ107:AJ108" si="27">IF(OR($AS107=$E107,$AT107="Output"),"DISABLE","ENABLE")</f>
        <v>ENABLE</v>
      </c>
      <c r="AK107" s="87"/>
      <c r="AL107" s="86" t="b">
        <v>1</v>
      </c>
      <c r="AM107" s="86" t="b">
        <v>1</v>
      </c>
      <c r="AN107" s="86" t="b">
        <v>1</v>
      </c>
      <c r="AO107" s="86" t="b">
        <v>1</v>
      </c>
      <c r="AP107" s="86" t="b">
        <v>1</v>
      </c>
      <c r="AQ107" s="86" t="b">
        <v>1</v>
      </c>
      <c r="AR107" s="63" t="str">
        <f>IF(AND($AL107:$AQ107),"VALID","INVALID")</f>
        <v>VALID</v>
      </c>
      <c r="AS107" s="102" t="s">
        <v>3450</v>
      </c>
      <c r="AT107" s="103" t="s">
        <v>2835</v>
      </c>
      <c r="AU107" s="104"/>
      <c r="AV107" s="105"/>
      <c r="AW107" s="105"/>
      <c r="AX107" s="105"/>
      <c r="AY107" s="105"/>
      <c r="AZ107" s="104" t="s">
        <v>85</v>
      </c>
      <c r="BA107" s="105"/>
      <c r="BB107" s="104"/>
      <c r="BC107" s="104"/>
      <c r="BD107" s="115"/>
      <c r="BE107" s="116"/>
      <c r="BF107" s="117" t="s">
        <v>3455</v>
      </c>
      <c r="BG107" s="231" t="s">
        <v>3456</v>
      </c>
      <c r="BH107" s="10" t="s">
        <v>3449</v>
      </c>
      <c r="BI107" s="10" t="s">
        <v>3457</v>
      </c>
      <c r="BJ107" s="149"/>
    </row>
    <row r="108" ht="12.95" customHeight="1" spans="1:62">
      <c r="A108" s="324" t="s">
        <v>3458</v>
      </c>
      <c r="B108" s="324" t="s">
        <v>3459</v>
      </c>
      <c r="C108" s="38" t="s">
        <v>327</v>
      </c>
      <c r="D108" s="38" t="s">
        <v>3460</v>
      </c>
      <c r="E108" s="39" t="s">
        <v>328</v>
      </c>
      <c r="F108" s="40" t="s">
        <v>2715</v>
      </c>
      <c r="G108" s="41" t="s">
        <v>327</v>
      </c>
      <c r="H108" s="42" t="s">
        <v>3461</v>
      </c>
      <c r="I108" s="42"/>
      <c r="J108" s="43" t="s">
        <v>2715</v>
      </c>
      <c r="K108" s="54" t="s">
        <v>2715</v>
      </c>
      <c r="L108" s="42" t="s">
        <v>2737</v>
      </c>
      <c r="M108" s="42" t="s">
        <v>2737</v>
      </c>
      <c r="N108" s="42" t="s">
        <v>2717</v>
      </c>
      <c r="O108" s="43" t="s">
        <v>2715</v>
      </c>
      <c r="P108" s="55"/>
      <c r="Q108" s="55"/>
      <c r="R108" s="55"/>
      <c r="S108" s="55"/>
      <c r="T108" s="55"/>
      <c r="U108" s="63" t="s">
        <v>3462</v>
      </c>
      <c r="V108" s="47" t="s">
        <v>3452</v>
      </c>
      <c r="W108" s="62" t="s">
        <v>2715</v>
      </c>
      <c r="X108" s="62" t="s">
        <v>2715</v>
      </c>
      <c r="Y108" s="62" t="s">
        <v>2715</v>
      </c>
      <c r="Z108" s="62" t="s">
        <v>2715</v>
      </c>
      <c r="AA108" s="62" t="s">
        <v>2715</v>
      </c>
      <c r="AB108" s="47" t="s">
        <v>3453</v>
      </c>
      <c r="AC108" s="47" t="s">
        <v>3454</v>
      </c>
      <c r="AD108" s="47" t="s">
        <v>2722</v>
      </c>
      <c r="AE108" s="47" t="s">
        <v>2723</v>
      </c>
      <c r="AF108" s="82"/>
      <c r="AG108" s="82"/>
      <c r="AH108" s="38" t="str">
        <f>IF(AND(OR($AU108="Int PU",$AU108="Int PD"),OR(AND($BB108&lt;&gt;"",$BB108&lt;&gt;"0"),AND($BC108&lt;&gt;"",$BC108&lt;&gt;"0"))),"INVALID",IF(OR($AS108=$E108,$AU108="Int PD"),"PULL_DOWN",IF(OR($AU108="Int PU",AND($AG108="YES",OR($BB108="",$BB108="0"),OR($BC108="",$BC108="0"),OR($AT108="Input",$AT108="Bidirectional"))),"PULL_UP","NORMAL")))</f>
        <v>NORMAL</v>
      </c>
      <c r="AI108" s="38" t="str">
        <f t="shared" si="26"/>
        <v>NORMAL</v>
      </c>
      <c r="AJ108" s="38" t="str">
        <f t="shared" si="27"/>
        <v>ENABLE</v>
      </c>
      <c r="AK108" s="87"/>
      <c r="AL108" s="86" t="b">
        <v>1</v>
      </c>
      <c r="AM108" s="86" t="b">
        <v>1</v>
      </c>
      <c r="AN108" s="86" t="b">
        <v>1</v>
      </c>
      <c r="AO108" s="86" t="b">
        <v>1</v>
      </c>
      <c r="AP108" s="86" t="b">
        <v>1</v>
      </c>
      <c r="AQ108" s="86" t="b">
        <v>1</v>
      </c>
      <c r="AR108" s="63" t="str">
        <f>IF(AND($AL108:$AQ108),"VALID","INVALID")</f>
        <v>VALID</v>
      </c>
      <c r="AS108" s="102" t="s">
        <v>3461</v>
      </c>
      <c r="AT108" s="103" t="s">
        <v>2835</v>
      </c>
      <c r="AU108" s="104"/>
      <c r="AV108" s="105"/>
      <c r="AW108" s="105"/>
      <c r="AX108" s="105"/>
      <c r="AY108" s="105"/>
      <c r="AZ108" s="104" t="s">
        <v>85</v>
      </c>
      <c r="BA108" s="105"/>
      <c r="BB108" s="104"/>
      <c r="BC108" s="104"/>
      <c r="BD108" s="115"/>
      <c r="BE108" s="116"/>
      <c r="BF108" s="117" t="s">
        <v>3455</v>
      </c>
      <c r="BG108" s="231" t="s">
        <v>3463</v>
      </c>
      <c r="BH108" s="10" t="s">
        <v>3460</v>
      </c>
      <c r="BI108" s="10" t="s">
        <v>3464</v>
      </c>
      <c r="BJ108" s="149"/>
    </row>
    <row r="109" s="3" customFormat="1" ht="18" customHeight="1" spans="1:62">
      <c r="A109" s="322"/>
      <c r="B109" s="322"/>
      <c r="C109" s="44" t="s">
        <v>329</v>
      </c>
      <c r="D109" s="45" t="s">
        <v>324</v>
      </c>
      <c r="E109" s="35"/>
      <c r="F109" s="37"/>
      <c r="G109" s="37"/>
      <c r="H109" s="37"/>
      <c r="I109" s="37"/>
      <c r="J109" s="37"/>
      <c r="K109" s="35"/>
      <c r="L109" s="35"/>
      <c r="M109" s="35"/>
      <c r="N109" s="35"/>
      <c r="O109" s="35"/>
      <c r="P109" s="35"/>
      <c r="Q109" s="35"/>
      <c r="R109" s="35"/>
      <c r="S109" s="35"/>
      <c r="T109" s="35"/>
      <c r="U109" s="35"/>
      <c r="V109" s="35"/>
      <c r="W109" s="60"/>
      <c r="X109" s="60"/>
      <c r="Y109" s="60"/>
      <c r="Z109" s="60"/>
      <c r="AA109" s="60"/>
      <c r="AB109" s="81"/>
      <c r="AC109" s="81"/>
      <c r="AD109" s="81"/>
      <c r="AE109" s="81"/>
      <c r="AF109" s="81"/>
      <c r="AG109" s="81"/>
      <c r="AH109" s="81"/>
      <c r="AI109" s="81"/>
      <c r="AJ109" s="81"/>
      <c r="AK109" s="81"/>
      <c r="AL109" s="81"/>
      <c r="AM109" s="81"/>
      <c r="AN109" s="81"/>
      <c r="AO109" s="81"/>
      <c r="AP109" s="81"/>
      <c r="AQ109" s="81"/>
      <c r="AR109" s="81"/>
      <c r="AS109" s="100"/>
      <c r="AT109" s="100"/>
      <c r="AU109" s="101"/>
      <c r="AV109" s="101"/>
      <c r="AW109" s="101"/>
      <c r="AX109" s="101"/>
      <c r="AY109" s="101"/>
      <c r="AZ109" s="101"/>
      <c r="BA109" s="101"/>
      <c r="BB109" s="101"/>
      <c r="BC109" s="101"/>
      <c r="BD109" s="101"/>
      <c r="BE109" s="400" t="s">
        <v>76</v>
      </c>
      <c r="BF109" s="114"/>
      <c r="BG109" s="143" t="s">
        <v>329</v>
      </c>
      <c r="BH109" s="143" t="s">
        <v>324</v>
      </c>
      <c r="BI109" s="144"/>
      <c r="BJ109" s="145"/>
    </row>
    <row r="110" ht="12" customHeight="1" spans="1:62">
      <c r="A110" s="324" t="s">
        <v>3439</v>
      </c>
      <c r="B110" s="324" t="s">
        <v>3465</v>
      </c>
      <c r="C110" s="38" t="s">
        <v>330</v>
      </c>
      <c r="D110" s="38" t="s">
        <v>3466</v>
      </c>
      <c r="E110" s="39" t="s">
        <v>332</v>
      </c>
      <c r="F110" s="40" t="s">
        <v>3467</v>
      </c>
      <c r="G110" s="41" t="s">
        <v>330</v>
      </c>
      <c r="H110" s="42" t="s">
        <v>2715</v>
      </c>
      <c r="I110" s="42" t="s">
        <v>2715</v>
      </c>
      <c r="J110" s="43" t="s">
        <v>2715</v>
      </c>
      <c r="K110" s="54" t="s">
        <v>2737</v>
      </c>
      <c r="L110" s="42" t="s">
        <v>2717</v>
      </c>
      <c r="M110" s="42" t="s">
        <v>2715</v>
      </c>
      <c r="N110" s="42" t="s">
        <v>2715</v>
      </c>
      <c r="O110" s="43" t="s">
        <v>2715</v>
      </c>
      <c r="P110" s="38" t="s">
        <v>331</v>
      </c>
      <c r="Q110" s="38" t="s">
        <v>83</v>
      </c>
      <c r="R110" s="38" t="s">
        <v>104</v>
      </c>
      <c r="S110" s="38" t="s">
        <v>105</v>
      </c>
      <c r="T110" s="38" t="s">
        <v>83</v>
      </c>
      <c r="U110" s="61" t="s">
        <v>3468</v>
      </c>
      <c r="V110" s="47" t="s">
        <v>3469</v>
      </c>
      <c r="W110" s="62" t="s">
        <v>3470</v>
      </c>
      <c r="X110" s="62" t="s">
        <v>2715</v>
      </c>
      <c r="Y110" s="62" t="s">
        <v>2715</v>
      </c>
      <c r="Z110" s="62" t="s">
        <v>329</v>
      </c>
      <c r="AA110" s="62" t="s">
        <v>329</v>
      </c>
      <c r="AB110" s="47" t="s">
        <v>2729</v>
      </c>
      <c r="AC110" s="47" t="s">
        <v>3471</v>
      </c>
      <c r="AD110" s="47" t="s">
        <v>2731</v>
      </c>
      <c r="AE110" s="47" t="s">
        <v>2723</v>
      </c>
      <c r="AF110" s="47" t="str">
        <f t="shared" ref="AF110:AF125" si="28">IF(OR($AS110="",$AS110=$E110),$T110,IF($AS110=$F110,SUBSTITUTE(SUBSTITUTE($AS110,"GPIO3_","GPIO_"),".0",""),IF($AS110=$G110,$P110,IF($AS110=$H110,$Q110,IF($AS110=$I110,$R110,IF($AS110=$J110,$S110,"INVALID"))))))</f>
        <v>DP</v>
      </c>
      <c r="AG110" s="82"/>
      <c r="AH110" s="38" t="str">
        <f t="shared" ref="AH110:AH125" si="29">IF(AND(OR($AU110="Int PU",$AU110="Int PD"),OR(AND($BB110&lt;&gt;"",$BB110&lt;&gt;"0"),AND($BC110&lt;&gt;"",$BC110&lt;&gt;"0"))),"INVALID",IF(OR($AS110=$E110,$AU110="Int PD"),"PULL_DOWN",IF(OR($AU110="Int PU",AND($AG110="YES",OR($BB110="",$BB110="0"),OR($BC110="",$BC110="0"),OR($AT110="Input",$AT110="Bidirectional"))),"PULL_UP","NORMAL")))</f>
        <v>NORMAL</v>
      </c>
      <c r="AI110" s="38" t="str">
        <f t="shared" ref="AI110:AI125" si="30">IF($AT110="Input","TRISTATE",IF($AU110="Z","TRISTATE",IF($AS110=$E110,"TRISTATE","NORMAL")))</f>
        <v>TRISTATE</v>
      </c>
      <c r="AJ110" s="38" t="str">
        <f t="shared" ref="AJ110:AJ125" si="31">IF(OR($AS110=$E110,$AT110="Output"),"DISABLE","ENABLE")</f>
        <v>ENABLE</v>
      </c>
      <c r="AK110" s="87" t="str">
        <f t="shared" ref="AK110:AK125" si="32">IF($AS110&lt;&gt;$F110,"N/A",IF($AU110="Drive 1","1",IF($AU110="Drive 0","0","")))</f>
        <v>N/A</v>
      </c>
      <c r="AL110" s="86" t="b">
        <v>1</v>
      </c>
      <c r="AM110" s="86" t="b">
        <v>1</v>
      </c>
      <c r="AN110" s="86" t="b">
        <v>1</v>
      </c>
      <c r="AO110" s="86" t="b">
        <v>1</v>
      </c>
      <c r="AP110" s="86" t="b">
        <v>1</v>
      </c>
      <c r="AQ110" s="86" t="b">
        <v>1</v>
      </c>
      <c r="AR110" s="63" t="str">
        <f t="shared" ref="AR110:AR125" si="33">IF(AND($AL110:$AQ110),"VALID","INVALID")</f>
        <v>VALID</v>
      </c>
      <c r="AS110" s="102" t="s">
        <v>330</v>
      </c>
      <c r="AT110" s="103" t="s">
        <v>2724</v>
      </c>
      <c r="AU110" s="104" t="s">
        <v>2882</v>
      </c>
      <c r="AV110" s="104" t="s">
        <v>89</v>
      </c>
      <c r="AW110" s="105"/>
      <c r="AX110" s="105"/>
      <c r="AY110" s="118" t="s">
        <v>85</v>
      </c>
      <c r="AZ110" s="104" t="s">
        <v>85</v>
      </c>
      <c r="BA110" s="105"/>
      <c r="BB110" s="104"/>
      <c r="BC110" s="104"/>
      <c r="BD110" s="115"/>
      <c r="BE110" s="116"/>
      <c r="BF110" s="117" t="s">
        <v>3472</v>
      </c>
      <c r="BG110" s="230" t="s">
        <v>3473</v>
      </c>
      <c r="BH110" s="10" t="s">
        <v>3466</v>
      </c>
      <c r="BI110" s="10" t="s">
        <v>3474</v>
      </c>
      <c r="BJ110" s="149"/>
    </row>
    <row r="111" ht="12.95" customHeight="1" spans="1:62">
      <c r="A111" s="324" t="s">
        <v>3464</v>
      </c>
      <c r="B111" s="324" t="s">
        <v>3475</v>
      </c>
      <c r="C111" s="38" t="s">
        <v>333</v>
      </c>
      <c r="D111" s="38" t="s">
        <v>3476</v>
      </c>
      <c r="E111" s="39" t="s">
        <v>335</v>
      </c>
      <c r="F111" s="40" t="s">
        <v>3477</v>
      </c>
      <c r="G111" s="41" t="s">
        <v>2922</v>
      </c>
      <c r="H111" s="42" t="s">
        <v>2715</v>
      </c>
      <c r="I111" s="42" t="s">
        <v>2715</v>
      </c>
      <c r="J111" s="43" t="s">
        <v>2715</v>
      </c>
      <c r="K111" s="54" t="s">
        <v>2737</v>
      </c>
      <c r="L111" s="42" t="s">
        <v>2737</v>
      </c>
      <c r="M111" s="42" t="s">
        <v>2715</v>
      </c>
      <c r="N111" s="42" t="s">
        <v>2715</v>
      </c>
      <c r="O111" s="43" t="s">
        <v>2715</v>
      </c>
      <c r="P111" s="38" t="s">
        <v>334</v>
      </c>
      <c r="Q111" s="38" t="s">
        <v>83</v>
      </c>
      <c r="R111" s="38" t="s">
        <v>104</v>
      </c>
      <c r="S111" s="38" t="s">
        <v>105</v>
      </c>
      <c r="T111" s="38" t="s">
        <v>83</v>
      </c>
      <c r="U111" s="63" t="s">
        <v>3478</v>
      </c>
      <c r="V111" s="47" t="s">
        <v>3469</v>
      </c>
      <c r="W111" s="62" t="s">
        <v>2715</v>
      </c>
      <c r="X111" s="62" t="s">
        <v>2715</v>
      </c>
      <c r="Y111" s="62" t="s">
        <v>2715</v>
      </c>
      <c r="Z111" s="62" t="s">
        <v>329</v>
      </c>
      <c r="AA111" s="62" t="s">
        <v>329</v>
      </c>
      <c r="AB111" s="47" t="s">
        <v>2729</v>
      </c>
      <c r="AC111" s="47" t="s">
        <v>3471</v>
      </c>
      <c r="AD111" s="47" t="s">
        <v>2731</v>
      </c>
      <c r="AE111" s="47" t="s">
        <v>2723</v>
      </c>
      <c r="AF111" s="47" t="str">
        <f t="shared" si="28"/>
        <v>I2C4</v>
      </c>
      <c r="AG111" s="82"/>
      <c r="AH111" s="38" t="str">
        <f t="shared" si="29"/>
        <v>NORMAL</v>
      </c>
      <c r="AI111" s="38" t="str">
        <f t="shared" si="30"/>
        <v>NORMAL</v>
      </c>
      <c r="AJ111" s="38" t="str">
        <f t="shared" si="31"/>
        <v>ENABLE</v>
      </c>
      <c r="AK111" s="87" t="str">
        <f t="shared" si="32"/>
        <v>N/A</v>
      </c>
      <c r="AL111" s="86" t="b">
        <v>1</v>
      </c>
      <c r="AM111" s="86" t="b">
        <v>1</v>
      </c>
      <c r="AN111" s="86" t="b">
        <v>1</v>
      </c>
      <c r="AO111" s="86" t="b">
        <v>1</v>
      </c>
      <c r="AP111" s="86" t="b">
        <v>1</v>
      </c>
      <c r="AQ111" s="86" t="b">
        <v>1</v>
      </c>
      <c r="AR111" s="63" t="str">
        <f t="shared" si="33"/>
        <v>VALID</v>
      </c>
      <c r="AS111" s="102" t="s">
        <v>2922</v>
      </c>
      <c r="AT111" s="103" t="s">
        <v>2835</v>
      </c>
      <c r="AU111" s="104"/>
      <c r="AV111" s="105"/>
      <c r="AW111" s="105"/>
      <c r="AX111" s="105"/>
      <c r="AY111" s="118" t="s">
        <v>434</v>
      </c>
      <c r="AZ111" s="104" t="s">
        <v>85</v>
      </c>
      <c r="BA111" s="105"/>
      <c r="BB111" s="104"/>
      <c r="BC111" s="104"/>
      <c r="BD111" s="115"/>
      <c r="BE111" s="116"/>
      <c r="BF111" s="117" t="s">
        <v>3479</v>
      </c>
      <c r="BG111" s="231" t="s">
        <v>3456</v>
      </c>
      <c r="BH111" s="10" t="s">
        <v>3476</v>
      </c>
      <c r="BI111" s="10" t="s">
        <v>3480</v>
      </c>
      <c r="BJ111" s="149"/>
    </row>
    <row r="112" ht="12.95" customHeight="1" spans="1:62">
      <c r="A112" s="324" t="s">
        <v>3481</v>
      </c>
      <c r="B112" s="324" t="s">
        <v>3482</v>
      </c>
      <c r="C112" s="38" t="s">
        <v>336</v>
      </c>
      <c r="D112" s="38" t="s">
        <v>3483</v>
      </c>
      <c r="E112" s="39" t="s">
        <v>337</v>
      </c>
      <c r="F112" s="40" t="s">
        <v>3484</v>
      </c>
      <c r="G112" s="41" t="s">
        <v>2932</v>
      </c>
      <c r="H112" s="42" t="s">
        <v>2715</v>
      </c>
      <c r="I112" s="42" t="s">
        <v>2715</v>
      </c>
      <c r="J112" s="43" t="s">
        <v>2715</v>
      </c>
      <c r="K112" s="54" t="s">
        <v>2737</v>
      </c>
      <c r="L112" s="42" t="s">
        <v>2737</v>
      </c>
      <c r="M112" s="42" t="s">
        <v>2715</v>
      </c>
      <c r="N112" s="42" t="s">
        <v>2715</v>
      </c>
      <c r="O112" s="43" t="s">
        <v>2715</v>
      </c>
      <c r="P112" s="38" t="s">
        <v>334</v>
      </c>
      <c r="Q112" s="38" t="s">
        <v>83</v>
      </c>
      <c r="R112" s="38" t="s">
        <v>104</v>
      </c>
      <c r="S112" s="38" t="s">
        <v>105</v>
      </c>
      <c r="T112" s="38" t="s">
        <v>83</v>
      </c>
      <c r="U112" s="63" t="s">
        <v>3485</v>
      </c>
      <c r="V112" s="47" t="s">
        <v>3469</v>
      </c>
      <c r="W112" s="62" t="s">
        <v>2715</v>
      </c>
      <c r="X112" s="62" t="s">
        <v>2715</v>
      </c>
      <c r="Y112" s="62" t="s">
        <v>2715</v>
      </c>
      <c r="Z112" s="62" t="s">
        <v>329</v>
      </c>
      <c r="AA112" s="62" t="s">
        <v>329</v>
      </c>
      <c r="AB112" s="47" t="s">
        <v>2729</v>
      </c>
      <c r="AC112" s="47" t="s">
        <v>3471</v>
      </c>
      <c r="AD112" s="47" t="s">
        <v>2731</v>
      </c>
      <c r="AE112" s="47" t="s">
        <v>2723</v>
      </c>
      <c r="AF112" s="47" t="str">
        <f t="shared" si="28"/>
        <v>I2C4</v>
      </c>
      <c r="AG112" s="82"/>
      <c r="AH112" s="38" t="str">
        <f t="shared" si="29"/>
        <v>NORMAL</v>
      </c>
      <c r="AI112" s="38" t="str">
        <f t="shared" si="30"/>
        <v>NORMAL</v>
      </c>
      <c r="AJ112" s="38" t="str">
        <f t="shared" si="31"/>
        <v>ENABLE</v>
      </c>
      <c r="AK112" s="87" t="str">
        <f t="shared" si="32"/>
        <v>N/A</v>
      </c>
      <c r="AL112" s="86" t="b">
        <v>1</v>
      </c>
      <c r="AM112" s="86" t="b">
        <v>1</v>
      </c>
      <c r="AN112" s="86" t="b">
        <v>1</v>
      </c>
      <c r="AO112" s="86" t="b">
        <v>1</v>
      </c>
      <c r="AP112" s="86" t="b">
        <v>1</v>
      </c>
      <c r="AQ112" s="86" t="b">
        <v>1</v>
      </c>
      <c r="AR112" s="63" t="str">
        <f t="shared" si="33"/>
        <v>VALID</v>
      </c>
      <c r="AS112" s="102" t="s">
        <v>2932</v>
      </c>
      <c r="AT112" s="103" t="s">
        <v>2835</v>
      </c>
      <c r="AU112" s="104"/>
      <c r="AV112" s="105"/>
      <c r="AW112" s="105"/>
      <c r="AX112" s="105"/>
      <c r="AY112" s="118" t="s">
        <v>434</v>
      </c>
      <c r="AZ112" s="104" t="s">
        <v>85</v>
      </c>
      <c r="BA112" s="105"/>
      <c r="BB112" s="104"/>
      <c r="BC112" s="104"/>
      <c r="BD112" s="115"/>
      <c r="BE112" s="116"/>
      <c r="BF112" s="117" t="s">
        <v>3479</v>
      </c>
      <c r="BG112" s="231" t="s">
        <v>3463</v>
      </c>
      <c r="BH112" s="10" t="s">
        <v>3483</v>
      </c>
      <c r="BI112" s="10" t="s">
        <v>3486</v>
      </c>
      <c r="BJ112" s="149"/>
    </row>
    <row r="113" ht="12.95" customHeight="1" spans="1:62">
      <c r="A113" s="324" t="s">
        <v>3487</v>
      </c>
      <c r="B113" s="324" t="s">
        <v>3488</v>
      </c>
      <c r="C113" s="38" t="s">
        <v>338</v>
      </c>
      <c r="D113" s="38" t="s">
        <v>3489</v>
      </c>
      <c r="E113" s="39" t="s">
        <v>340</v>
      </c>
      <c r="F113" s="40" t="s">
        <v>3490</v>
      </c>
      <c r="G113" s="41" t="s">
        <v>3491</v>
      </c>
      <c r="H113" s="42" t="s">
        <v>2715</v>
      </c>
      <c r="I113" s="42" t="s">
        <v>2715</v>
      </c>
      <c r="J113" s="43" t="s">
        <v>2715</v>
      </c>
      <c r="K113" s="54" t="s">
        <v>2737</v>
      </c>
      <c r="L113" s="42" t="s">
        <v>2737</v>
      </c>
      <c r="M113" s="42" t="s">
        <v>2715</v>
      </c>
      <c r="N113" s="42" t="s">
        <v>2715</v>
      </c>
      <c r="O113" s="43" t="s">
        <v>2715</v>
      </c>
      <c r="P113" s="38" t="s">
        <v>339</v>
      </c>
      <c r="Q113" s="38" t="s">
        <v>83</v>
      </c>
      <c r="R113" s="38" t="s">
        <v>104</v>
      </c>
      <c r="S113" s="38" t="s">
        <v>105</v>
      </c>
      <c r="T113" s="38" t="s">
        <v>83</v>
      </c>
      <c r="U113" s="63" t="s">
        <v>3492</v>
      </c>
      <c r="V113" s="47" t="s">
        <v>3469</v>
      </c>
      <c r="W113" s="62" t="s">
        <v>2715</v>
      </c>
      <c r="X113" s="62" t="s">
        <v>2715</v>
      </c>
      <c r="Y113" s="62" t="s">
        <v>2715</v>
      </c>
      <c r="Z113" s="62" t="s">
        <v>329</v>
      </c>
      <c r="AA113" s="62" t="s">
        <v>329</v>
      </c>
      <c r="AB113" s="47" t="s">
        <v>2729</v>
      </c>
      <c r="AC113" s="47" t="s">
        <v>3471</v>
      </c>
      <c r="AD113" s="47" t="s">
        <v>2731</v>
      </c>
      <c r="AE113" s="47" t="s">
        <v>2723</v>
      </c>
      <c r="AF113" s="47" t="str">
        <f t="shared" si="28"/>
        <v>GPIO_PM1</v>
      </c>
      <c r="AG113" s="82"/>
      <c r="AH113" s="38" t="str">
        <f t="shared" si="29"/>
        <v>NORMAL</v>
      </c>
      <c r="AI113" s="38" t="str">
        <f t="shared" si="30"/>
        <v>TRISTATE</v>
      </c>
      <c r="AJ113" s="38" t="str">
        <f t="shared" si="31"/>
        <v>ENABLE</v>
      </c>
      <c r="AK113" s="87" t="str">
        <f t="shared" si="32"/>
        <v/>
      </c>
      <c r="AL113" s="86" t="b">
        <v>1</v>
      </c>
      <c r="AM113" s="86" t="b">
        <v>1</v>
      </c>
      <c r="AN113" s="86" t="b">
        <v>1</v>
      </c>
      <c r="AO113" s="86" t="b">
        <v>1</v>
      </c>
      <c r="AP113" s="86" t="b">
        <v>1</v>
      </c>
      <c r="AQ113" s="86" t="b">
        <v>1</v>
      </c>
      <c r="AR113" s="63" t="str">
        <f t="shared" si="33"/>
        <v>VALID</v>
      </c>
      <c r="AS113" s="102" t="s">
        <v>3490</v>
      </c>
      <c r="AT113" s="103" t="s">
        <v>2724</v>
      </c>
      <c r="AU113" s="104"/>
      <c r="AV113" s="105"/>
      <c r="AW113" s="105"/>
      <c r="AX113" s="105"/>
      <c r="AY113" s="118" t="s">
        <v>85</v>
      </c>
      <c r="AZ113" s="104" t="s">
        <v>85</v>
      </c>
      <c r="BA113" s="105"/>
      <c r="BB113" s="104"/>
      <c r="BC113" s="104"/>
      <c r="BD113" s="115"/>
      <c r="BE113" s="116"/>
      <c r="BF113" s="117" t="s">
        <v>3493</v>
      </c>
      <c r="BG113" s="335" t="s">
        <v>3494</v>
      </c>
      <c r="BH113" s="10" t="s">
        <v>3489</v>
      </c>
      <c r="BI113" s="10" t="s">
        <v>3495</v>
      </c>
      <c r="BJ113" s="149"/>
    </row>
    <row r="114" ht="12.95" customHeight="1" spans="1:62">
      <c r="A114" s="324" t="s">
        <v>3496</v>
      </c>
      <c r="B114" s="324" t="s">
        <v>3497</v>
      </c>
      <c r="C114" s="38" t="s">
        <v>341</v>
      </c>
      <c r="D114" s="38" t="s">
        <v>3498</v>
      </c>
      <c r="E114" s="39" t="s">
        <v>343</v>
      </c>
      <c r="F114" s="40" t="s">
        <v>3499</v>
      </c>
      <c r="G114" s="41" t="s">
        <v>3500</v>
      </c>
      <c r="H114" s="42" t="s">
        <v>2715</v>
      </c>
      <c r="I114" s="42" t="s">
        <v>2715</v>
      </c>
      <c r="J114" s="43" t="s">
        <v>2715</v>
      </c>
      <c r="K114" s="54" t="s">
        <v>2737</v>
      </c>
      <c r="L114" s="42" t="s">
        <v>2737</v>
      </c>
      <c r="M114" s="42" t="s">
        <v>2715</v>
      </c>
      <c r="N114" s="42" t="s">
        <v>2715</v>
      </c>
      <c r="O114" s="43" t="s">
        <v>2715</v>
      </c>
      <c r="P114" s="38" t="s">
        <v>342</v>
      </c>
      <c r="Q114" s="38" t="s">
        <v>83</v>
      </c>
      <c r="R114" s="38" t="s">
        <v>104</v>
      </c>
      <c r="S114" s="38" t="s">
        <v>105</v>
      </c>
      <c r="T114" s="38" t="s">
        <v>83</v>
      </c>
      <c r="U114" s="63" t="s">
        <v>3501</v>
      </c>
      <c r="V114" s="47" t="s">
        <v>3469</v>
      </c>
      <c r="W114" s="62" t="s">
        <v>2715</v>
      </c>
      <c r="X114" s="62" t="s">
        <v>2715</v>
      </c>
      <c r="Y114" s="62" t="s">
        <v>2715</v>
      </c>
      <c r="Z114" s="62" t="s">
        <v>329</v>
      </c>
      <c r="AA114" s="62" t="s">
        <v>329</v>
      </c>
      <c r="AB114" s="47" t="s">
        <v>2729</v>
      </c>
      <c r="AC114" s="47" t="s">
        <v>3471</v>
      </c>
      <c r="AD114" s="47" t="s">
        <v>2731</v>
      </c>
      <c r="AE114" s="47" t="s">
        <v>2723</v>
      </c>
      <c r="AF114" s="47" t="str">
        <f t="shared" si="28"/>
        <v>I2C7</v>
      </c>
      <c r="AG114" s="82"/>
      <c r="AH114" s="38" t="str">
        <f t="shared" si="29"/>
        <v>NORMAL</v>
      </c>
      <c r="AI114" s="38" t="str">
        <f t="shared" si="30"/>
        <v>NORMAL</v>
      </c>
      <c r="AJ114" s="38" t="str">
        <f t="shared" si="31"/>
        <v>ENABLE</v>
      </c>
      <c r="AK114" s="87" t="str">
        <f t="shared" si="32"/>
        <v>N/A</v>
      </c>
      <c r="AL114" s="86" t="b">
        <v>1</v>
      </c>
      <c r="AM114" s="86" t="b">
        <v>1</v>
      </c>
      <c r="AN114" s="86" t="b">
        <v>1</v>
      </c>
      <c r="AO114" s="86" t="b">
        <v>1</v>
      </c>
      <c r="AP114" s="86" t="b">
        <v>1</v>
      </c>
      <c r="AQ114" s="86" t="b">
        <v>1</v>
      </c>
      <c r="AR114" s="63" t="str">
        <f t="shared" si="33"/>
        <v>VALID</v>
      </c>
      <c r="AS114" s="102" t="s">
        <v>3500</v>
      </c>
      <c r="AT114" s="103" t="s">
        <v>2835</v>
      </c>
      <c r="AU114" s="104"/>
      <c r="AV114" s="105"/>
      <c r="AW114" s="105"/>
      <c r="AX114" s="105"/>
      <c r="AY114" s="118" t="s">
        <v>434</v>
      </c>
      <c r="AZ114" s="104" t="s">
        <v>85</v>
      </c>
      <c r="BA114" s="105"/>
      <c r="BB114" s="104" t="s">
        <v>509</v>
      </c>
      <c r="BC114" s="104"/>
      <c r="BD114" s="115"/>
      <c r="BE114" s="116"/>
      <c r="BF114" s="117" t="s">
        <v>3479</v>
      </c>
      <c r="BG114" s="231" t="s">
        <v>3502</v>
      </c>
      <c r="BH114" s="10" t="s">
        <v>3498</v>
      </c>
      <c r="BI114" s="10" t="s">
        <v>3503</v>
      </c>
      <c r="BJ114" s="149"/>
    </row>
    <row r="115" ht="12.95" customHeight="1" spans="1:62">
      <c r="A115" s="324" t="s">
        <v>3504</v>
      </c>
      <c r="B115" s="324" t="s">
        <v>3505</v>
      </c>
      <c r="C115" s="38" t="s">
        <v>344</v>
      </c>
      <c r="D115" s="38" t="s">
        <v>3506</v>
      </c>
      <c r="E115" s="39" t="s">
        <v>345</v>
      </c>
      <c r="F115" s="40" t="s">
        <v>3507</v>
      </c>
      <c r="G115" s="41" t="s">
        <v>3508</v>
      </c>
      <c r="H115" s="42" t="s">
        <v>2715</v>
      </c>
      <c r="I115" s="42" t="s">
        <v>2715</v>
      </c>
      <c r="J115" s="43" t="s">
        <v>2715</v>
      </c>
      <c r="K115" s="54" t="s">
        <v>2737</v>
      </c>
      <c r="L115" s="42" t="s">
        <v>2737</v>
      </c>
      <c r="M115" s="42" t="s">
        <v>2715</v>
      </c>
      <c r="N115" s="42" t="s">
        <v>2715</v>
      </c>
      <c r="O115" s="43" t="s">
        <v>2715</v>
      </c>
      <c r="P115" s="38" t="s">
        <v>342</v>
      </c>
      <c r="Q115" s="38" t="s">
        <v>83</v>
      </c>
      <c r="R115" s="38" t="s">
        <v>104</v>
      </c>
      <c r="S115" s="38" t="s">
        <v>105</v>
      </c>
      <c r="T115" s="38" t="s">
        <v>83</v>
      </c>
      <c r="U115" s="63" t="s">
        <v>3509</v>
      </c>
      <c r="V115" s="47" t="s">
        <v>3469</v>
      </c>
      <c r="W115" s="62" t="s">
        <v>2715</v>
      </c>
      <c r="X115" s="62" t="s">
        <v>2715</v>
      </c>
      <c r="Y115" s="62" t="s">
        <v>2715</v>
      </c>
      <c r="Z115" s="62" t="s">
        <v>329</v>
      </c>
      <c r="AA115" s="62" t="s">
        <v>329</v>
      </c>
      <c r="AB115" s="47" t="s">
        <v>2729</v>
      </c>
      <c r="AC115" s="47" t="s">
        <v>3471</v>
      </c>
      <c r="AD115" s="47" t="s">
        <v>2731</v>
      </c>
      <c r="AE115" s="47" t="s">
        <v>2723</v>
      </c>
      <c r="AF115" s="47" t="str">
        <f t="shared" si="28"/>
        <v>I2C7</v>
      </c>
      <c r="AG115" s="82"/>
      <c r="AH115" s="38" t="str">
        <f t="shared" si="29"/>
        <v>NORMAL</v>
      </c>
      <c r="AI115" s="38" t="str">
        <f t="shared" si="30"/>
        <v>NORMAL</v>
      </c>
      <c r="AJ115" s="38" t="str">
        <f t="shared" si="31"/>
        <v>ENABLE</v>
      </c>
      <c r="AK115" s="87" t="str">
        <f t="shared" si="32"/>
        <v>N/A</v>
      </c>
      <c r="AL115" s="86" t="b">
        <v>1</v>
      </c>
      <c r="AM115" s="86" t="b">
        <v>1</v>
      </c>
      <c r="AN115" s="86" t="b">
        <v>1</v>
      </c>
      <c r="AO115" s="86" t="b">
        <v>1</v>
      </c>
      <c r="AP115" s="86" t="b">
        <v>1</v>
      </c>
      <c r="AQ115" s="86" t="b">
        <v>1</v>
      </c>
      <c r="AR115" s="63" t="str">
        <f t="shared" si="33"/>
        <v>VALID</v>
      </c>
      <c r="AS115" s="102" t="s">
        <v>3508</v>
      </c>
      <c r="AT115" s="103" t="s">
        <v>2835</v>
      </c>
      <c r="AU115" s="104"/>
      <c r="AV115" s="105"/>
      <c r="AW115" s="105"/>
      <c r="AX115" s="105"/>
      <c r="AY115" s="118" t="s">
        <v>434</v>
      </c>
      <c r="AZ115" s="104" t="s">
        <v>85</v>
      </c>
      <c r="BA115" s="105"/>
      <c r="BB115" s="104" t="s">
        <v>509</v>
      </c>
      <c r="BC115" s="104"/>
      <c r="BD115" s="115"/>
      <c r="BE115" s="116"/>
      <c r="BF115" s="117" t="s">
        <v>3479</v>
      </c>
      <c r="BG115" s="231" t="s">
        <v>3510</v>
      </c>
      <c r="BH115" s="10" t="s">
        <v>3506</v>
      </c>
      <c r="BI115" s="10" t="s">
        <v>3511</v>
      </c>
      <c r="BJ115" s="149"/>
    </row>
    <row r="116" ht="12.95" customHeight="1" spans="1:62">
      <c r="A116" s="324" t="s">
        <v>3512</v>
      </c>
      <c r="B116" s="324" t="s">
        <v>3513</v>
      </c>
      <c r="C116" s="38" t="s">
        <v>346</v>
      </c>
      <c r="D116" s="38" t="s">
        <v>3514</v>
      </c>
      <c r="E116" s="39" t="s">
        <v>348</v>
      </c>
      <c r="F116" s="40" t="s">
        <v>3515</v>
      </c>
      <c r="G116" s="41" t="s">
        <v>3516</v>
      </c>
      <c r="H116" s="42" t="s">
        <v>2715</v>
      </c>
      <c r="I116" s="42"/>
      <c r="J116" s="43" t="s">
        <v>2715</v>
      </c>
      <c r="K116" s="54" t="s">
        <v>2737</v>
      </c>
      <c r="L116" s="42" t="s">
        <v>81</v>
      </c>
      <c r="M116" s="42" t="s">
        <v>2715</v>
      </c>
      <c r="N116" s="42" t="s">
        <v>2717</v>
      </c>
      <c r="O116" s="43" t="s">
        <v>2715</v>
      </c>
      <c r="P116" s="38" t="s">
        <v>339</v>
      </c>
      <c r="Q116" s="38" t="s">
        <v>83</v>
      </c>
      <c r="R116" s="38" t="s">
        <v>347</v>
      </c>
      <c r="S116" s="38" t="s">
        <v>105</v>
      </c>
      <c r="T116" s="38" t="s">
        <v>83</v>
      </c>
      <c r="U116" s="63" t="s">
        <v>3517</v>
      </c>
      <c r="V116" s="47" t="s">
        <v>3469</v>
      </c>
      <c r="W116" s="62" t="s">
        <v>2715</v>
      </c>
      <c r="X116" s="62" t="s">
        <v>2715</v>
      </c>
      <c r="Y116" s="62" t="s">
        <v>2715</v>
      </c>
      <c r="Z116" s="62" t="s">
        <v>329</v>
      </c>
      <c r="AA116" s="62" t="s">
        <v>329</v>
      </c>
      <c r="AB116" s="47" t="s">
        <v>2729</v>
      </c>
      <c r="AC116" s="47" t="s">
        <v>3471</v>
      </c>
      <c r="AD116" s="47" t="s">
        <v>2731</v>
      </c>
      <c r="AE116" s="47" t="s">
        <v>2723</v>
      </c>
      <c r="AF116" s="47" t="str">
        <f t="shared" si="28"/>
        <v>GPIO_PM2</v>
      </c>
      <c r="AG116" s="82"/>
      <c r="AH116" s="38" t="str">
        <f t="shared" si="29"/>
        <v>NORMAL</v>
      </c>
      <c r="AI116" s="38" t="str">
        <f t="shared" si="30"/>
        <v>TRISTATE</v>
      </c>
      <c r="AJ116" s="38" t="str">
        <f t="shared" si="31"/>
        <v>ENABLE</v>
      </c>
      <c r="AK116" s="87" t="str">
        <f t="shared" si="32"/>
        <v/>
      </c>
      <c r="AL116" s="86" t="b">
        <v>1</v>
      </c>
      <c r="AM116" s="86" t="b">
        <v>1</v>
      </c>
      <c r="AN116" s="86" t="b">
        <v>1</v>
      </c>
      <c r="AO116" s="86" t="b">
        <v>1</v>
      </c>
      <c r="AP116" s="86" t="b">
        <v>1</v>
      </c>
      <c r="AQ116" s="86" t="b">
        <v>1</v>
      </c>
      <c r="AR116" s="63" t="str">
        <f t="shared" si="33"/>
        <v>VALID</v>
      </c>
      <c r="AS116" s="102" t="s">
        <v>3515</v>
      </c>
      <c r="AT116" s="103" t="s">
        <v>2724</v>
      </c>
      <c r="AU116" s="104" t="s">
        <v>2722</v>
      </c>
      <c r="AV116" s="105"/>
      <c r="AW116" s="105"/>
      <c r="AX116" s="105"/>
      <c r="AY116" s="118" t="s">
        <v>85</v>
      </c>
      <c r="AZ116" s="104" t="s">
        <v>85</v>
      </c>
      <c r="BA116" s="105"/>
      <c r="BB116" s="104"/>
      <c r="BC116" s="104"/>
      <c r="BD116" s="115"/>
      <c r="BE116" s="116"/>
      <c r="BF116" s="117" t="s">
        <v>3518</v>
      </c>
      <c r="BG116" s="334" t="s">
        <v>3519</v>
      </c>
      <c r="BH116" s="10" t="s">
        <v>3514</v>
      </c>
      <c r="BI116" s="10" t="s">
        <v>3520</v>
      </c>
      <c r="BJ116" s="149"/>
    </row>
    <row r="117" ht="12.95" customHeight="1" spans="1:62">
      <c r="A117" s="324" t="s">
        <v>3521</v>
      </c>
      <c r="B117" s="324" t="s">
        <v>3336</v>
      </c>
      <c r="C117" s="38" t="s">
        <v>349</v>
      </c>
      <c r="D117" s="38" t="s">
        <v>3522</v>
      </c>
      <c r="E117" s="39" t="s">
        <v>351</v>
      </c>
      <c r="F117" s="40" t="s">
        <v>3523</v>
      </c>
      <c r="G117" s="41" t="s">
        <v>3524</v>
      </c>
      <c r="H117" s="42" t="s">
        <v>2715</v>
      </c>
      <c r="I117" s="42"/>
      <c r="J117" s="43" t="s">
        <v>2715</v>
      </c>
      <c r="K117" s="54" t="s">
        <v>2737</v>
      </c>
      <c r="L117" s="42" t="s">
        <v>2737</v>
      </c>
      <c r="M117" s="42" t="s">
        <v>2715</v>
      </c>
      <c r="N117" s="42" t="s">
        <v>2715</v>
      </c>
      <c r="O117" s="43" t="s">
        <v>2715</v>
      </c>
      <c r="P117" s="38" t="s">
        <v>350</v>
      </c>
      <c r="Q117" s="38" t="s">
        <v>83</v>
      </c>
      <c r="R117" s="38" t="s">
        <v>104</v>
      </c>
      <c r="S117" s="38" t="s">
        <v>105</v>
      </c>
      <c r="T117" s="38" t="s">
        <v>83</v>
      </c>
      <c r="U117" s="63" t="s">
        <v>3525</v>
      </c>
      <c r="V117" s="47" t="s">
        <v>3469</v>
      </c>
      <c r="W117" s="62" t="s">
        <v>2715</v>
      </c>
      <c r="X117" s="62" t="s">
        <v>2715</v>
      </c>
      <c r="Y117" s="62" t="s">
        <v>2715</v>
      </c>
      <c r="Z117" s="62" t="s">
        <v>329</v>
      </c>
      <c r="AA117" s="62" t="s">
        <v>329</v>
      </c>
      <c r="AB117" s="47" t="s">
        <v>2729</v>
      </c>
      <c r="AC117" s="63" t="s">
        <v>3471</v>
      </c>
      <c r="AD117" s="47" t="s">
        <v>2731</v>
      </c>
      <c r="AE117" s="47" t="s">
        <v>2723</v>
      </c>
      <c r="AF117" s="47" t="str">
        <f t="shared" si="28"/>
        <v>I2C9</v>
      </c>
      <c r="AG117" s="82"/>
      <c r="AH117" s="38" t="str">
        <f t="shared" si="29"/>
        <v>NORMAL</v>
      </c>
      <c r="AI117" s="38" t="str">
        <f t="shared" si="30"/>
        <v>NORMAL</v>
      </c>
      <c r="AJ117" s="38" t="str">
        <f t="shared" si="31"/>
        <v>ENABLE</v>
      </c>
      <c r="AK117" s="87" t="str">
        <f t="shared" si="32"/>
        <v>N/A</v>
      </c>
      <c r="AL117" s="86" t="b">
        <v>1</v>
      </c>
      <c r="AM117" s="86" t="b">
        <v>1</v>
      </c>
      <c r="AN117" s="86" t="b">
        <v>1</v>
      </c>
      <c r="AO117" s="86" t="b">
        <v>1</v>
      </c>
      <c r="AP117" s="86" t="b">
        <v>1</v>
      </c>
      <c r="AQ117" s="86" t="b">
        <v>1</v>
      </c>
      <c r="AR117" s="63" t="str">
        <f t="shared" si="33"/>
        <v>VALID</v>
      </c>
      <c r="AS117" s="102" t="s">
        <v>3524</v>
      </c>
      <c r="AT117" s="103" t="s">
        <v>2835</v>
      </c>
      <c r="AU117" s="104"/>
      <c r="AV117" s="105"/>
      <c r="AW117" s="105"/>
      <c r="AX117" s="105"/>
      <c r="AY117" s="118" t="s">
        <v>434</v>
      </c>
      <c r="AZ117" s="104" t="s">
        <v>85</v>
      </c>
      <c r="BA117" s="105"/>
      <c r="BB117" s="104" t="s">
        <v>509</v>
      </c>
      <c r="BC117" s="104"/>
      <c r="BD117" s="115"/>
      <c r="BE117" s="116"/>
      <c r="BF117" s="117" t="s">
        <v>3479</v>
      </c>
      <c r="BG117" s="231" t="s">
        <v>3526</v>
      </c>
      <c r="BH117" s="10" t="s">
        <v>3522</v>
      </c>
      <c r="BI117" s="10" t="s">
        <v>3527</v>
      </c>
      <c r="BJ117" s="149"/>
    </row>
    <row r="118" ht="12.95" customHeight="1" spans="1:62">
      <c r="A118" s="324" t="s">
        <v>3528</v>
      </c>
      <c r="B118" s="324" t="s">
        <v>3343</v>
      </c>
      <c r="C118" s="38" t="s">
        <v>352</v>
      </c>
      <c r="D118" s="38" t="s">
        <v>3529</v>
      </c>
      <c r="E118" s="39" t="s">
        <v>353</v>
      </c>
      <c r="F118" s="40" t="s">
        <v>3530</v>
      </c>
      <c r="G118" s="41" t="s">
        <v>3531</v>
      </c>
      <c r="H118" s="42" t="s">
        <v>2715</v>
      </c>
      <c r="I118" s="42"/>
      <c r="J118" s="43" t="s">
        <v>2715</v>
      </c>
      <c r="K118" s="54" t="s">
        <v>2737</v>
      </c>
      <c r="L118" s="42" t="s">
        <v>2737</v>
      </c>
      <c r="M118" s="42" t="s">
        <v>2715</v>
      </c>
      <c r="N118" s="42" t="s">
        <v>2715</v>
      </c>
      <c r="O118" s="43" t="s">
        <v>2715</v>
      </c>
      <c r="P118" s="38" t="s">
        <v>350</v>
      </c>
      <c r="Q118" s="38" t="s">
        <v>83</v>
      </c>
      <c r="R118" s="38" t="s">
        <v>104</v>
      </c>
      <c r="S118" s="38" t="s">
        <v>105</v>
      </c>
      <c r="T118" s="38" t="s">
        <v>83</v>
      </c>
      <c r="U118" s="63" t="s">
        <v>3532</v>
      </c>
      <c r="V118" s="47" t="s">
        <v>3469</v>
      </c>
      <c r="W118" s="62" t="s">
        <v>2715</v>
      </c>
      <c r="X118" s="62" t="s">
        <v>2715</v>
      </c>
      <c r="Y118" s="62" t="s">
        <v>2715</v>
      </c>
      <c r="Z118" s="62" t="s">
        <v>329</v>
      </c>
      <c r="AA118" s="62" t="s">
        <v>329</v>
      </c>
      <c r="AB118" s="47" t="s">
        <v>2729</v>
      </c>
      <c r="AC118" s="47" t="s">
        <v>3471</v>
      </c>
      <c r="AD118" s="47" t="s">
        <v>2731</v>
      </c>
      <c r="AE118" s="47" t="s">
        <v>2723</v>
      </c>
      <c r="AF118" s="47" t="str">
        <f t="shared" si="28"/>
        <v>I2C9</v>
      </c>
      <c r="AG118" s="82"/>
      <c r="AH118" s="38" t="str">
        <f t="shared" si="29"/>
        <v>NORMAL</v>
      </c>
      <c r="AI118" s="38" t="str">
        <f t="shared" si="30"/>
        <v>NORMAL</v>
      </c>
      <c r="AJ118" s="38" t="str">
        <f t="shared" si="31"/>
        <v>ENABLE</v>
      </c>
      <c r="AK118" s="87" t="str">
        <f t="shared" si="32"/>
        <v>N/A</v>
      </c>
      <c r="AL118" s="86" t="b">
        <v>1</v>
      </c>
      <c r="AM118" s="86" t="b">
        <v>1</v>
      </c>
      <c r="AN118" s="86" t="b">
        <v>1</v>
      </c>
      <c r="AO118" s="86" t="b">
        <v>1</v>
      </c>
      <c r="AP118" s="86" t="b">
        <v>1</v>
      </c>
      <c r="AQ118" s="86" t="b">
        <v>1</v>
      </c>
      <c r="AR118" s="63" t="str">
        <f t="shared" si="33"/>
        <v>VALID</v>
      </c>
      <c r="AS118" s="102" t="s">
        <v>3531</v>
      </c>
      <c r="AT118" s="103" t="s">
        <v>2835</v>
      </c>
      <c r="AU118" s="104"/>
      <c r="AV118" s="105"/>
      <c r="AW118" s="105"/>
      <c r="AX118" s="105"/>
      <c r="AY118" s="118" t="s">
        <v>434</v>
      </c>
      <c r="AZ118" s="104" t="s">
        <v>85</v>
      </c>
      <c r="BA118" s="105"/>
      <c r="BB118" s="104" t="s">
        <v>509</v>
      </c>
      <c r="BC118" s="104"/>
      <c r="BD118" s="115"/>
      <c r="BE118" s="116"/>
      <c r="BF118" s="117" t="s">
        <v>3479</v>
      </c>
      <c r="BG118" s="231" t="s">
        <v>3533</v>
      </c>
      <c r="BH118" s="10" t="s">
        <v>3529</v>
      </c>
      <c r="BI118" s="10" t="s">
        <v>3534</v>
      </c>
      <c r="BJ118" s="149"/>
    </row>
    <row r="119" ht="12.95" customHeight="1" spans="1:62">
      <c r="A119" s="324" t="s">
        <v>3474</v>
      </c>
      <c r="B119" s="324" t="s">
        <v>3535</v>
      </c>
      <c r="C119" s="38" t="s">
        <v>354</v>
      </c>
      <c r="D119" s="38" t="s">
        <v>3536</v>
      </c>
      <c r="E119" s="39" t="s">
        <v>357</v>
      </c>
      <c r="F119" s="40" t="s">
        <v>3537</v>
      </c>
      <c r="G119" s="41" t="s">
        <v>3538</v>
      </c>
      <c r="H119" s="42" t="s">
        <v>2715</v>
      </c>
      <c r="I119" s="42"/>
      <c r="J119" s="43" t="s">
        <v>2715</v>
      </c>
      <c r="K119" s="54" t="s">
        <v>2737</v>
      </c>
      <c r="L119" s="42" t="s">
        <v>2737</v>
      </c>
      <c r="M119" s="42" t="s">
        <v>2715</v>
      </c>
      <c r="N119" s="42" t="s">
        <v>2717</v>
      </c>
      <c r="O119" s="43" t="s">
        <v>2715</v>
      </c>
      <c r="P119" s="38" t="s">
        <v>355</v>
      </c>
      <c r="Q119" s="38" t="s">
        <v>83</v>
      </c>
      <c r="R119" s="38" t="s">
        <v>356</v>
      </c>
      <c r="S119" s="38" t="s">
        <v>105</v>
      </c>
      <c r="T119" s="38" t="s">
        <v>83</v>
      </c>
      <c r="U119" s="63" t="s">
        <v>3539</v>
      </c>
      <c r="V119" s="47" t="s">
        <v>3469</v>
      </c>
      <c r="W119" s="62" t="s">
        <v>2715</v>
      </c>
      <c r="X119" s="62" t="s">
        <v>2715</v>
      </c>
      <c r="Y119" s="62" t="s">
        <v>2715</v>
      </c>
      <c r="Z119" s="62" t="s">
        <v>329</v>
      </c>
      <c r="AA119" s="62" t="s">
        <v>329</v>
      </c>
      <c r="AB119" s="47" t="s">
        <v>2729</v>
      </c>
      <c r="AC119" s="47" t="s">
        <v>3471</v>
      </c>
      <c r="AD119" s="47" t="s">
        <v>2731</v>
      </c>
      <c r="AE119" s="47" t="s">
        <v>2723</v>
      </c>
      <c r="AF119" s="47" t="str">
        <f t="shared" si="28"/>
        <v>GPIO_PM3</v>
      </c>
      <c r="AG119" s="82"/>
      <c r="AH119" s="38" t="str">
        <f t="shared" si="29"/>
        <v>NORMAL</v>
      </c>
      <c r="AI119" s="38" t="str">
        <f t="shared" si="30"/>
        <v>NORMAL</v>
      </c>
      <c r="AJ119" s="38" t="str">
        <f t="shared" si="31"/>
        <v>DISABLE</v>
      </c>
      <c r="AK119" s="87" t="str">
        <f t="shared" si="32"/>
        <v/>
      </c>
      <c r="AL119" s="86" t="b">
        <v>1</v>
      </c>
      <c r="AM119" s="86" t="b">
        <v>1</v>
      </c>
      <c r="AN119" s="86" t="b">
        <v>1</v>
      </c>
      <c r="AO119" s="86" t="b">
        <v>1</v>
      </c>
      <c r="AP119" s="86" t="b">
        <v>1</v>
      </c>
      <c r="AQ119" s="86" t="b">
        <v>1</v>
      </c>
      <c r="AR119" s="63" t="str">
        <f t="shared" si="33"/>
        <v>VALID</v>
      </c>
      <c r="AS119" s="102" t="s">
        <v>3537</v>
      </c>
      <c r="AT119" s="103" t="s">
        <v>2732</v>
      </c>
      <c r="AU119" s="104"/>
      <c r="AV119" s="105"/>
      <c r="AW119" s="105"/>
      <c r="AX119" s="105"/>
      <c r="AY119" s="118" t="s">
        <v>85</v>
      </c>
      <c r="AZ119" s="104" t="s">
        <v>85</v>
      </c>
      <c r="BA119" s="105"/>
      <c r="BB119" s="104"/>
      <c r="BC119" s="104"/>
      <c r="BD119" s="115"/>
      <c r="BE119" s="116"/>
      <c r="BF119" s="117" t="s">
        <v>3540</v>
      </c>
      <c r="BG119" s="334" t="s">
        <v>3541</v>
      </c>
      <c r="BH119" s="10" t="s">
        <v>3536</v>
      </c>
      <c r="BI119" s="10" t="s">
        <v>3542</v>
      </c>
      <c r="BJ119" s="149"/>
    </row>
    <row r="120" ht="12.95" customHeight="1" spans="1:62">
      <c r="A120" s="324" t="s">
        <v>3543</v>
      </c>
      <c r="B120" s="324" t="s">
        <v>3544</v>
      </c>
      <c r="C120" s="38" t="s">
        <v>358</v>
      </c>
      <c r="D120" s="38" t="s">
        <v>3545</v>
      </c>
      <c r="E120" s="39" t="s">
        <v>359</v>
      </c>
      <c r="F120" s="40" t="s">
        <v>3546</v>
      </c>
      <c r="G120" s="41" t="s">
        <v>3547</v>
      </c>
      <c r="H120" s="42" t="s">
        <v>2715</v>
      </c>
      <c r="I120" s="42"/>
      <c r="J120" s="43" t="s">
        <v>2715</v>
      </c>
      <c r="K120" s="54" t="s">
        <v>2737</v>
      </c>
      <c r="L120" s="42" t="s">
        <v>81</v>
      </c>
      <c r="M120" s="42" t="s">
        <v>2715</v>
      </c>
      <c r="N120" s="42" t="s">
        <v>2715</v>
      </c>
      <c r="O120" s="43" t="s">
        <v>2715</v>
      </c>
      <c r="P120" s="38" t="s">
        <v>355</v>
      </c>
      <c r="Q120" s="38" t="s">
        <v>83</v>
      </c>
      <c r="R120" s="38" t="s">
        <v>104</v>
      </c>
      <c r="S120" s="38" t="s">
        <v>105</v>
      </c>
      <c r="T120" s="38" t="s">
        <v>83</v>
      </c>
      <c r="U120" s="63" t="s">
        <v>3548</v>
      </c>
      <c r="V120" s="47" t="s">
        <v>3469</v>
      </c>
      <c r="W120" s="62" t="s">
        <v>3549</v>
      </c>
      <c r="X120" s="62" t="s">
        <v>2715</v>
      </c>
      <c r="Y120" s="62" t="s">
        <v>2715</v>
      </c>
      <c r="Z120" s="62" t="s">
        <v>329</v>
      </c>
      <c r="AA120" s="62" t="s">
        <v>329</v>
      </c>
      <c r="AB120" s="47" t="s">
        <v>2777</v>
      </c>
      <c r="AC120" s="47" t="s">
        <v>3550</v>
      </c>
      <c r="AD120" s="47" t="s">
        <v>2731</v>
      </c>
      <c r="AE120" s="47" t="s">
        <v>2750</v>
      </c>
      <c r="AF120" s="47" t="str">
        <f t="shared" si="28"/>
        <v>GPIO_PM4</v>
      </c>
      <c r="AG120" s="82"/>
      <c r="AH120" s="38" t="str">
        <f t="shared" si="29"/>
        <v>NORMAL</v>
      </c>
      <c r="AI120" s="38" t="str">
        <f t="shared" si="30"/>
        <v>TRISTATE</v>
      </c>
      <c r="AJ120" s="38" t="str">
        <f t="shared" si="31"/>
        <v>ENABLE</v>
      </c>
      <c r="AK120" s="87" t="str">
        <f t="shared" si="32"/>
        <v/>
      </c>
      <c r="AL120" s="86" t="b">
        <v>1</v>
      </c>
      <c r="AM120" s="86" t="b">
        <v>1</v>
      </c>
      <c r="AN120" s="86" t="b">
        <v>1</v>
      </c>
      <c r="AO120" s="86" t="b">
        <v>1</v>
      </c>
      <c r="AP120" s="86" t="b">
        <v>1</v>
      </c>
      <c r="AQ120" s="86" t="b">
        <v>1</v>
      </c>
      <c r="AR120" s="63" t="str">
        <f t="shared" si="33"/>
        <v>VALID</v>
      </c>
      <c r="AS120" s="102" t="s">
        <v>3546</v>
      </c>
      <c r="AT120" s="103" t="s">
        <v>2724</v>
      </c>
      <c r="AU120" s="104"/>
      <c r="AV120" s="104" t="s">
        <v>3178</v>
      </c>
      <c r="AW120" s="105"/>
      <c r="AX120" s="105"/>
      <c r="AY120" s="105"/>
      <c r="AZ120" s="104" t="s">
        <v>85</v>
      </c>
      <c r="BA120" s="105"/>
      <c r="BB120" s="104"/>
      <c r="BC120" s="104"/>
      <c r="BD120" s="115"/>
      <c r="BE120" s="116"/>
      <c r="BF120" s="117" t="s">
        <v>3551</v>
      </c>
      <c r="BG120" s="334" t="s">
        <v>3552</v>
      </c>
      <c r="BH120" s="10" t="s">
        <v>3545</v>
      </c>
      <c r="BI120" s="10" t="s">
        <v>3553</v>
      </c>
      <c r="BJ120" s="149"/>
    </row>
    <row r="121" ht="12.95" customHeight="1" spans="1:62">
      <c r="A121" s="324" t="s">
        <v>3480</v>
      </c>
      <c r="B121" s="324" t="s">
        <v>3554</v>
      </c>
      <c r="C121" s="38" t="s">
        <v>360</v>
      </c>
      <c r="D121" s="38" t="s">
        <v>3555</v>
      </c>
      <c r="E121" s="39" t="s">
        <v>363</v>
      </c>
      <c r="F121" s="40" t="s">
        <v>3556</v>
      </c>
      <c r="G121" s="41" t="s">
        <v>3557</v>
      </c>
      <c r="H121" s="42" t="s">
        <v>2715</v>
      </c>
      <c r="I121" s="42"/>
      <c r="J121" s="43" t="s">
        <v>2715</v>
      </c>
      <c r="K121" s="54" t="s">
        <v>2737</v>
      </c>
      <c r="L121" s="42" t="s">
        <v>2737</v>
      </c>
      <c r="M121" s="42" t="s">
        <v>2715</v>
      </c>
      <c r="N121" s="42" t="s">
        <v>81</v>
      </c>
      <c r="O121" s="43" t="s">
        <v>2715</v>
      </c>
      <c r="P121" s="38" t="s">
        <v>361</v>
      </c>
      <c r="Q121" s="38" t="s">
        <v>83</v>
      </c>
      <c r="R121" s="38" t="s">
        <v>362</v>
      </c>
      <c r="S121" s="38" t="s">
        <v>105</v>
      </c>
      <c r="T121" s="38" t="s">
        <v>83</v>
      </c>
      <c r="U121" s="63" t="s">
        <v>3558</v>
      </c>
      <c r="V121" s="47" t="s">
        <v>3469</v>
      </c>
      <c r="W121" s="62" t="s">
        <v>2715</v>
      </c>
      <c r="X121" s="62" t="s">
        <v>2715</v>
      </c>
      <c r="Y121" s="62" t="s">
        <v>2715</v>
      </c>
      <c r="Z121" s="62" t="s">
        <v>329</v>
      </c>
      <c r="AA121" s="62" t="s">
        <v>329</v>
      </c>
      <c r="AB121" s="47" t="s">
        <v>2777</v>
      </c>
      <c r="AC121" s="47" t="s">
        <v>3550</v>
      </c>
      <c r="AD121" s="47" t="s">
        <v>2731</v>
      </c>
      <c r="AE121" s="47" t="s">
        <v>2723</v>
      </c>
      <c r="AF121" s="47" t="str">
        <f t="shared" si="28"/>
        <v>ETH0</v>
      </c>
      <c r="AG121" s="82"/>
      <c r="AH121" s="38" t="str">
        <f t="shared" si="29"/>
        <v>NORMAL</v>
      </c>
      <c r="AI121" s="38" t="str">
        <f t="shared" si="30"/>
        <v>NORMAL</v>
      </c>
      <c r="AJ121" s="38" t="str">
        <f t="shared" si="31"/>
        <v>ENABLE</v>
      </c>
      <c r="AK121" s="87" t="str">
        <f t="shared" si="32"/>
        <v>N/A</v>
      </c>
      <c r="AL121" s="86" t="b">
        <v>1</v>
      </c>
      <c r="AM121" s="86" t="b">
        <v>1</v>
      </c>
      <c r="AN121" s="86" t="b">
        <v>1</v>
      </c>
      <c r="AO121" s="86" t="b">
        <v>1</v>
      </c>
      <c r="AP121" s="86" t="b">
        <v>1</v>
      </c>
      <c r="AQ121" s="86" t="b">
        <v>1</v>
      </c>
      <c r="AR121" s="63" t="str">
        <f t="shared" si="33"/>
        <v>VALID</v>
      </c>
      <c r="AS121" s="102" t="s">
        <v>3557</v>
      </c>
      <c r="AT121" s="103" t="s">
        <v>2835</v>
      </c>
      <c r="AU121" s="104"/>
      <c r="AV121" s="105"/>
      <c r="AW121" s="105"/>
      <c r="AX121" s="105"/>
      <c r="AY121" s="105"/>
      <c r="AZ121" s="104" t="s">
        <v>85</v>
      </c>
      <c r="BA121" s="105"/>
      <c r="BB121" s="104"/>
      <c r="BC121" s="104"/>
      <c r="BD121" s="115"/>
      <c r="BE121" s="116"/>
      <c r="BF121" s="117" t="s">
        <v>3559</v>
      </c>
      <c r="BG121" s="231" t="s">
        <v>3560</v>
      </c>
      <c r="BH121" s="10" t="s">
        <v>3555</v>
      </c>
      <c r="BI121" s="10" t="s">
        <v>3561</v>
      </c>
      <c r="BJ121" s="149"/>
    </row>
    <row r="122" ht="12.95" customHeight="1" spans="1:62">
      <c r="A122" s="324" t="s">
        <v>3562</v>
      </c>
      <c r="B122" s="324" t="s">
        <v>3563</v>
      </c>
      <c r="C122" s="38" t="s">
        <v>364</v>
      </c>
      <c r="D122" s="38" t="s">
        <v>3564</v>
      </c>
      <c r="E122" s="39" t="s">
        <v>365</v>
      </c>
      <c r="F122" s="40" t="s">
        <v>3565</v>
      </c>
      <c r="G122" s="41" t="s">
        <v>3566</v>
      </c>
      <c r="H122" s="42" t="s">
        <v>2715</v>
      </c>
      <c r="I122" s="42"/>
      <c r="J122" s="43" t="s">
        <v>2715</v>
      </c>
      <c r="K122" s="54" t="s">
        <v>2737</v>
      </c>
      <c r="L122" s="42" t="s">
        <v>81</v>
      </c>
      <c r="M122" s="42" t="s">
        <v>2715</v>
      </c>
      <c r="N122" s="42" t="s">
        <v>81</v>
      </c>
      <c r="O122" s="43" t="s">
        <v>2715</v>
      </c>
      <c r="P122" s="38" t="s">
        <v>361</v>
      </c>
      <c r="Q122" s="38" t="s">
        <v>83</v>
      </c>
      <c r="R122" s="38" t="s">
        <v>362</v>
      </c>
      <c r="S122" s="38" t="s">
        <v>105</v>
      </c>
      <c r="T122" s="38" t="s">
        <v>83</v>
      </c>
      <c r="U122" s="63" t="s">
        <v>3567</v>
      </c>
      <c r="V122" s="47" t="s">
        <v>3469</v>
      </c>
      <c r="W122" s="62" t="s">
        <v>3568</v>
      </c>
      <c r="X122" s="62" t="s">
        <v>2715</v>
      </c>
      <c r="Y122" s="62" t="s">
        <v>2715</v>
      </c>
      <c r="Z122" s="62" t="s">
        <v>329</v>
      </c>
      <c r="AA122" s="62" t="s">
        <v>329</v>
      </c>
      <c r="AB122" s="47" t="s">
        <v>2777</v>
      </c>
      <c r="AC122" s="47" t="s">
        <v>3550</v>
      </c>
      <c r="AD122" s="47" t="s">
        <v>2731</v>
      </c>
      <c r="AE122" s="47" t="s">
        <v>2750</v>
      </c>
      <c r="AF122" s="47" t="str">
        <f t="shared" si="28"/>
        <v>ETH0</v>
      </c>
      <c r="AG122" s="82"/>
      <c r="AH122" s="38" t="str">
        <f t="shared" si="29"/>
        <v>NORMAL</v>
      </c>
      <c r="AI122" s="38" t="str">
        <f t="shared" si="30"/>
        <v>NORMAL</v>
      </c>
      <c r="AJ122" s="38" t="str">
        <f t="shared" si="31"/>
        <v>DISABLE</v>
      </c>
      <c r="AK122" s="87" t="str">
        <f t="shared" si="32"/>
        <v>N/A</v>
      </c>
      <c r="AL122" s="86" t="b">
        <v>1</v>
      </c>
      <c r="AM122" s="86" t="b">
        <v>1</v>
      </c>
      <c r="AN122" s="86" t="b">
        <v>1</v>
      </c>
      <c r="AO122" s="86" t="b">
        <v>1</v>
      </c>
      <c r="AP122" s="86" t="b">
        <v>1</v>
      </c>
      <c r="AQ122" s="86" t="b">
        <v>1</v>
      </c>
      <c r="AR122" s="63" t="str">
        <f t="shared" si="33"/>
        <v>VALID</v>
      </c>
      <c r="AS122" s="102" t="s">
        <v>3566</v>
      </c>
      <c r="AT122" s="103" t="s">
        <v>2732</v>
      </c>
      <c r="AU122" s="104" t="s">
        <v>2845</v>
      </c>
      <c r="AV122" s="104" t="s">
        <v>89</v>
      </c>
      <c r="AW122" s="105"/>
      <c r="AX122" s="105"/>
      <c r="AY122" s="105"/>
      <c r="AZ122" s="104" t="s">
        <v>85</v>
      </c>
      <c r="BA122" s="105"/>
      <c r="BB122" s="104"/>
      <c r="BC122" s="104"/>
      <c r="BD122" s="115"/>
      <c r="BE122" s="116"/>
      <c r="BF122" s="117" t="s">
        <v>3569</v>
      </c>
      <c r="BG122" s="231" t="s">
        <v>3570</v>
      </c>
      <c r="BH122" s="10" t="s">
        <v>3564</v>
      </c>
      <c r="BI122" s="10" t="s">
        <v>3571</v>
      </c>
      <c r="BJ122" s="149"/>
    </row>
    <row r="123" ht="12.95" customHeight="1" spans="1:62">
      <c r="A123" s="324" t="s">
        <v>3572</v>
      </c>
      <c r="B123" s="324" t="s">
        <v>3573</v>
      </c>
      <c r="C123" s="38" t="s">
        <v>366</v>
      </c>
      <c r="D123" s="38" t="s">
        <v>3574</v>
      </c>
      <c r="E123" s="39" t="s">
        <v>368</v>
      </c>
      <c r="F123" s="40" t="s">
        <v>3575</v>
      </c>
      <c r="G123" s="41" t="s">
        <v>3576</v>
      </c>
      <c r="H123" s="42" t="s">
        <v>2715</v>
      </c>
      <c r="I123" s="42" t="s">
        <v>2715</v>
      </c>
      <c r="J123" s="43" t="s">
        <v>2715</v>
      </c>
      <c r="K123" s="54" t="s">
        <v>2737</v>
      </c>
      <c r="L123" s="42" t="s">
        <v>2737</v>
      </c>
      <c r="M123" s="42" t="s">
        <v>2715</v>
      </c>
      <c r="N123" s="42" t="s">
        <v>2715</v>
      </c>
      <c r="O123" s="43" t="s">
        <v>2715</v>
      </c>
      <c r="P123" s="38" t="s">
        <v>367</v>
      </c>
      <c r="Q123" s="38" t="s">
        <v>83</v>
      </c>
      <c r="R123" s="38" t="s">
        <v>104</v>
      </c>
      <c r="S123" s="38" t="s">
        <v>105</v>
      </c>
      <c r="T123" s="38" t="s">
        <v>83</v>
      </c>
      <c r="U123" s="63" t="s">
        <v>3577</v>
      </c>
      <c r="V123" s="47" t="s">
        <v>3469</v>
      </c>
      <c r="W123" s="62" t="s">
        <v>3578</v>
      </c>
      <c r="X123" s="62" t="s">
        <v>2715</v>
      </c>
      <c r="Y123" s="62" t="s">
        <v>2715</v>
      </c>
      <c r="Z123" s="62" t="s">
        <v>329</v>
      </c>
      <c r="AA123" s="62" t="s">
        <v>329</v>
      </c>
      <c r="AB123" s="47" t="s">
        <v>2777</v>
      </c>
      <c r="AC123" s="47" t="s">
        <v>3550</v>
      </c>
      <c r="AD123" s="47" t="s">
        <v>2731</v>
      </c>
      <c r="AE123" s="47" t="s">
        <v>2723</v>
      </c>
      <c r="AF123" s="47" t="str">
        <f t="shared" si="28"/>
        <v>GPIO_PM7</v>
      </c>
      <c r="AG123" s="82"/>
      <c r="AH123" s="38" t="str">
        <f t="shared" si="29"/>
        <v>NORMAL</v>
      </c>
      <c r="AI123" s="38" t="str">
        <f t="shared" si="30"/>
        <v>NORMAL</v>
      </c>
      <c r="AJ123" s="38" t="str">
        <f t="shared" si="31"/>
        <v>ENABLE</v>
      </c>
      <c r="AK123" s="87" t="str">
        <f t="shared" si="32"/>
        <v/>
      </c>
      <c r="AL123" s="86" t="b">
        <v>1</v>
      </c>
      <c r="AM123" s="86" t="b">
        <v>1</v>
      </c>
      <c r="AN123" s="86" t="b">
        <v>1</v>
      </c>
      <c r="AO123" s="86" t="b">
        <v>1</v>
      </c>
      <c r="AP123" s="86" t="b">
        <v>1</v>
      </c>
      <c r="AQ123" s="86" t="b">
        <v>1</v>
      </c>
      <c r="AR123" s="63" t="str">
        <f t="shared" si="33"/>
        <v>VALID</v>
      </c>
      <c r="AS123" s="102" t="s">
        <v>3575</v>
      </c>
      <c r="AT123" s="103" t="s">
        <v>2835</v>
      </c>
      <c r="AU123" s="104"/>
      <c r="AV123" s="104" t="s">
        <v>89</v>
      </c>
      <c r="AW123" s="105"/>
      <c r="AX123" s="105"/>
      <c r="AY123" s="105"/>
      <c r="AZ123" s="104" t="s">
        <v>85</v>
      </c>
      <c r="BA123" s="105"/>
      <c r="BB123" s="104"/>
      <c r="BC123" s="104"/>
      <c r="BD123" s="115"/>
      <c r="BE123" s="116"/>
      <c r="BF123" s="117" t="s">
        <v>3579</v>
      </c>
      <c r="BG123" s="231" t="s">
        <v>3580</v>
      </c>
      <c r="BH123" s="10" t="s">
        <v>3574</v>
      </c>
      <c r="BI123" s="10" t="s">
        <v>3581</v>
      </c>
      <c r="BJ123" s="149"/>
    </row>
    <row r="124" ht="12.95" customHeight="1" spans="1:62">
      <c r="A124" s="324" t="s">
        <v>3457</v>
      </c>
      <c r="B124" s="324" t="s">
        <v>3582</v>
      </c>
      <c r="C124" s="38" t="s">
        <v>369</v>
      </c>
      <c r="D124" s="38" t="s">
        <v>3583</v>
      </c>
      <c r="E124" s="39" t="s">
        <v>370</v>
      </c>
      <c r="F124" s="40" t="s">
        <v>3584</v>
      </c>
      <c r="G124" s="41" t="s">
        <v>3585</v>
      </c>
      <c r="H124" s="42" t="s">
        <v>2715</v>
      </c>
      <c r="I124" s="42" t="s">
        <v>2715</v>
      </c>
      <c r="J124" s="43" t="s">
        <v>2715</v>
      </c>
      <c r="K124" s="54" t="s">
        <v>2737</v>
      </c>
      <c r="L124" s="42" t="s">
        <v>81</v>
      </c>
      <c r="M124" s="42" t="s">
        <v>2715</v>
      </c>
      <c r="N124" s="42" t="s">
        <v>2715</v>
      </c>
      <c r="O124" s="43" t="s">
        <v>2715</v>
      </c>
      <c r="P124" s="38" t="s">
        <v>132</v>
      </c>
      <c r="Q124" s="38" t="s">
        <v>83</v>
      </c>
      <c r="R124" s="38" t="s">
        <v>104</v>
      </c>
      <c r="S124" s="38" t="s">
        <v>105</v>
      </c>
      <c r="T124" s="38" t="s">
        <v>83</v>
      </c>
      <c r="U124" s="63" t="s">
        <v>3586</v>
      </c>
      <c r="V124" s="47" t="s">
        <v>3469</v>
      </c>
      <c r="W124" s="62" t="s">
        <v>2715</v>
      </c>
      <c r="X124" s="62" t="s">
        <v>2715</v>
      </c>
      <c r="Y124" s="62" t="s">
        <v>2715</v>
      </c>
      <c r="Z124" s="62" t="s">
        <v>3585</v>
      </c>
      <c r="AA124" s="62" t="s">
        <v>329</v>
      </c>
      <c r="AB124" s="47" t="s">
        <v>2777</v>
      </c>
      <c r="AC124" s="63" t="s">
        <v>3550</v>
      </c>
      <c r="AD124" s="47" t="s">
        <v>2731</v>
      </c>
      <c r="AE124" s="47" t="s">
        <v>2723</v>
      </c>
      <c r="AF124" s="47" t="str">
        <f t="shared" si="28"/>
        <v>GPIO_PN1</v>
      </c>
      <c r="AG124" s="82"/>
      <c r="AH124" s="38" t="str">
        <f t="shared" si="29"/>
        <v>NORMAL</v>
      </c>
      <c r="AI124" s="38" t="str">
        <f t="shared" si="30"/>
        <v>NORMAL</v>
      </c>
      <c r="AJ124" s="38" t="str">
        <f t="shared" si="31"/>
        <v>DISABLE</v>
      </c>
      <c r="AK124" s="87" t="str">
        <f t="shared" si="32"/>
        <v/>
      </c>
      <c r="AL124" s="86" t="b">
        <v>1</v>
      </c>
      <c r="AM124" s="86" t="b">
        <v>1</v>
      </c>
      <c r="AN124" s="86" t="b">
        <v>1</v>
      </c>
      <c r="AO124" s="86" t="b">
        <v>1</v>
      </c>
      <c r="AP124" s="86" t="b">
        <v>1</v>
      </c>
      <c r="AQ124" s="86" t="b">
        <v>1</v>
      </c>
      <c r="AR124" s="63" t="str">
        <f t="shared" si="33"/>
        <v>VALID</v>
      </c>
      <c r="AS124" s="102" t="s">
        <v>3584</v>
      </c>
      <c r="AT124" s="103" t="s">
        <v>2732</v>
      </c>
      <c r="AU124" s="104"/>
      <c r="AV124" s="105"/>
      <c r="AW124" s="105"/>
      <c r="AX124" s="105"/>
      <c r="AY124" s="105"/>
      <c r="AZ124" s="104" t="s">
        <v>85</v>
      </c>
      <c r="BA124" s="105"/>
      <c r="BB124" s="104"/>
      <c r="BC124" s="104"/>
      <c r="BD124" s="115"/>
      <c r="BE124" s="116"/>
      <c r="BF124" s="117" t="s">
        <v>3587</v>
      </c>
      <c r="BG124" s="335" t="s">
        <v>3588</v>
      </c>
      <c r="BH124" s="10" t="s">
        <v>3583</v>
      </c>
      <c r="BI124" s="10" t="s">
        <v>2829</v>
      </c>
      <c r="BJ124" s="149"/>
    </row>
    <row r="125" ht="12.95" customHeight="1" spans="1:62">
      <c r="A125" s="324" t="s">
        <v>3589</v>
      </c>
      <c r="B125" s="324" t="s">
        <v>3590</v>
      </c>
      <c r="C125" s="38" t="s">
        <v>371</v>
      </c>
      <c r="D125" s="38" t="s">
        <v>3591</v>
      </c>
      <c r="E125" s="39" t="s">
        <v>372</v>
      </c>
      <c r="F125" s="40" t="s">
        <v>3592</v>
      </c>
      <c r="G125" s="41" t="s">
        <v>3593</v>
      </c>
      <c r="H125" s="42" t="s">
        <v>2715</v>
      </c>
      <c r="I125" s="42" t="s">
        <v>2715</v>
      </c>
      <c r="J125" s="43" t="s">
        <v>2715</v>
      </c>
      <c r="K125" s="54" t="s">
        <v>2737</v>
      </c>
      <c r="L125" s="42" t="s">
        <v>81</v>
      </c>
      <c r="M125" s="42" t="s">
        <v>2715</v>
      </c>
      <c r="N125" s="42" t="s">
        <v>2715</v>
      </c>
      <c r="O125" s="43" t="s">
        <v>2715</v>
      </c>
      <c r="P125" s="38" t="s">
        <v>367</v>
      </c>
      <c r="Q125" s="38" t="s">
        <v>83</v>
      </c>
      <c r="R125" s="38" t="s">
        <v>104</v>
      </c>
      <c r="S125" s="38" t="s">
        <v>105</v>
      </c>
      <c r="T125" s="38" t="s">
        <v>83</v>
      </c>
      <c r="U125" s="63" t="s">
        <v>3594</v>
      </c>
      <c r="V125" s="47" t="s">
        <v>3469</v>
      </c>
      <c r="W125" s="62" t="s">
        <v>3595</v>
      </c>
      <c r="X125" s="62" t="s">
        <v>2715</v>
      </c>
      <c r="Y125" s="62" t="s">
        <v>2715</v>
      </c>
      <c r="Z125" s="62" t="s">
        <v>329</v>
      </c>
      <c r="AA125" s="62" t="s">
        <v>329</v>
      </c>
      <c r="AB125" s="47" t="s">
        <v>2777</v>
      </c>
      <c r="AC125" s="47" t="s">
        <v>3550</v>
      </c>
      <c r="AD125" s="47" t="s">
        <v>2731</v>
      </c>
      <c r="AE125" s="47" t="s">
        <v>2750</v>
      </c>
      <c r="AF125" s="47" t="str">
        <f t="shared" si="28"/>
        <v>GPIO_PN2</v>
      </c>
      <c r="AG125" s="82"/>
      <c r="AH125" s="38" t="str">
        <f t="shared" si="29"/>
        <v>NORMAL</v>
      </c>
      <c r="AI125" s="38" t="str">
        <f t="shared" si="30"/>
        <v>NORMAL</v>
      </c>
      <c r="AJ125" s="38" t="str">
        <f t="shared" si="31"/>
        <v>ENABLE</v>
      </c>
      <c r="AK125" s="87" t="str">
        <f t="shared" si="32"/>
        <v/>
      </c>
      <c r="AL125" s="86" t="b">
        <v>1</v>
      </c>
      <c r="AM125" s="86" t="b">
        <v>1</v>
      </c>
      <c r="AN125" s="86" t="b">
        <v>1</v>
      </c>
      <c r="AO125" s="86" t="b">
        <v>1</v>
      </c>
      <c r="AP125" s="86" t="b">
        <v>1</v>
      </c>
      <c r="AQ125" s="86" t="b">
        <v>1</v>
      </c>
      <c r="AR125" s="63" t="str">
        <f t="shared" si="33"/>
        <v>VALID</v>
      </c>
      <c r="AS125" s="102" t="s">
        <v>3592</v>
      </c>
      <c r="AT125" s="103" t="s">
        <v>2835</v>
      </c>
      <c r="AU125" s="104"/>
      <c r="AV125" s="104" t="s">
        <v>89</v>
      </c>
      <c r="AW125" s="105"/>
      <c r="AX125" s="105"/>
      <c r="AY125" s="105"/>
      <c r="AZ125" s="104" t="s">
        <v>85</v>
      </c>
      <c r="BA125" s="105"/>
      <c r="BB125" s="104"/>
      <c r="BC125" s="104"/>
      <c r="BD125" s="115"/>
      <c r="BE125" s="116"/>
      <c r="BF125" s="117" t="s">
        <v>3596</v>
      </c>
      <c r="BG125" s="335" t="s">
        <v>3316</v>
      </c>
      <c r="BH125" s="10" t="s">
        <v>3591</v>
      </c>
      <c r="BI125" s="10" t="s">
        <v>3597</v>
      </c>
      <c r="BJ125" s="149"/>
    </row>
    <row r="126" s="3" customFormat="1" ht="18" customHeight="1" spans="1:62">
      <c r="A126" s="322"/>
      <c r="B126" s="322"/>
      <c r="C126" s="46" t="s">
        <v>373</v>
      </c>
      <c r="D126" s="45" t="s">
        <v>374</v>
      </c>
      <c r="E126" s="35"/>
      <c r="F126" s="37"/>
      <c r="G126" s="37"/>
      <c r="H126" s="37"/>
      <c r="I126" s="37"/>
      <c r="J126" s="37"/>
      <c r="K126" s="35"/>
      <c r="L126" s="35"/>
      <c r="M126" s="35"/>
      <c r="N126" s="35"/>
      <c r="O126" s="35"/>
      <c r="P126" s="35"/>
      <c r="Q126" s="35"/>
      <c r="R126" s="35"/>
      <c r="S126" s="35"/>
      <c r="T126" s="35"/>
      <c r="U126" s="35"/>
      <c r="V126" s="35"/>
      <c r="W126" s="60"/>
      <c r="X126" s="60"/>
      <c r="Y126" s="60"/>
      <c r="Z126" s="60"/>
      <c r="AA126" s="60"/>
      <c r="AB126" s="81"/>
      <c r="AC126" s="81"/>
      <c r="AD126" s="81"/>
      <c r="AE126" s="81"/>
      <c r="AF126" s="81"/>
      <c r="AG126" s="81"/>
      <c r="AH126" s="81"/>
      <c r="AI126" s="81"/>
      <c r="AJ126" s="81"/>
      <c r="AK126" s="81"/>
      <c r="AL126" s="81"/>
      <c r="AM126" s="81"/>
      <c r="AN126" s="81"/>
      <c r="AO126" s="81"/>
      <c r="AP126" s="81"/>
      <c r="AQ126" s="81"/>
      <c r="AR126" s="81"/>
      <c r="AS126" s="100"/>
      <c r="AT126" s="100"/>
      <c r="AU126" s="101"/>
      <c r="AV126" s="101"/>
      <c r="AW126" s="101"/>
      <c r="AX126" s="101"/>
      <c r="AY126" s="101"/>
      <c r="AZ126" s="101"/>
      <c r="BA126" s="101"/>
      <c r="BB126" s="101"/>
      <c r="BC126" s="101"/>
      <c r="BD126" s="101"/>
      <c r="BE126" s="400" t="s">
        <v>76</v>
      </c>
      <c r="BF126" s="114"/>
      <c r="BG126" s="143" t="s">
        <v>373</v>
      </c>
      <c r="BH126" s="143" t="s">
        <v>374</v>
      </c>
      <c r="BI126" s="144"/>
      <c r="BJ126" s="145"/>
    </row>
    <row r="127" ht="12.95" customHeight="1" spans="1:62">
      <c r="A127" s="324" t="s">
        <v>3598</v>
      </c>
      <c r="B127" s="324" t="s">
        <v>3599</v>
      </c>
      <c r="C127" s="38" t="s">
        <v>375</v>
      </c>
      <c r="D127" s="38" t="s">
        <v>3600</v>
      </c>
      <c r="E127" s="39" t="s">
        <v>376</v>
      </c>
      <c r="F127" s="40" t="s">
        <v>3601</v>
      </c>
      <c r="G127" s="41" t="s">
        <v>2715</v>
      </c>
      <c r="H127" s="42" t="s">
        <v>2715</v>
      </c>
      <c r="I127" s="42" t="s">
        <v>2715</v>
      </c>
      <c r="J127" s="43" t="s">
        <v>2715</v>
      </c>
      <c r="K127" s="54" t="s">
        <v>2737</v>
      </c>
      <c r="L127" s="42" t="s">
        <v>2715</v>
      </c>
      <c r="M127" s="42" t="s">
        <v>2715</v>
      </c>
      <c r="N127" s="42" t="s">
        <v>2715</v>
      </c>
      <c r="O127" s="43" t="s">
        <v>2715</v>
      </c>
      <c r="P127" s="38" t="s">
        <v>94</v>
      </c>
      <c r="Q127" s="38" t="s">
        <v>83</v>
      </c>
      <c r="R127" s="38" t="s">
        <v>104</v>
      </c>
      <c r="S127" s="38" t="s">
        <v>105</v>
      </c>
      <c r="T127" s="38" t="s">
        <v>94</v>
      </c>
      <c r="U127" s="61" t="s">
        <v>3602</v>
      </c>
      <c r="V127" s="47" t="s">
        <v>3603</v>
      </c>
      <c r="W127" s="62" t="s">
        <v>2715</v>
      </c>
      <c r="X127" s="62" t="s">
        <v>3604</v>
      </c>
      <c r="Y127" s="62" t="s">
        <v>2715</v>
      </c>
      <c r="Z127" s="62" t="s">
        <v>373</v>
      </c>
      <c r="AA127" s="62" t="s">
        <v>373</v>
      </c>
      <c r="AB127" s="47" t="s">
        <v>2777</v>
      </c>
      <c r="AC127" s="47" t="s">
        <v>3058</v>
      </c>
      <c r="AD127" s="47" t="s">
        <v>2731</v>
      </c>
      <c r="AE127" s="47" t="s">
        <v>3085</v>
      </c>
      <c r="AF127" s="47" t="str">
        <f t="shared" ref="AF127:AF149" si="34">IF(OR($AS127="",$AS127=$E127),$T127,IF($AS127=$F127,SUBSTITUTE(SUBSTITUTE($AS127,"GPIO3_","GPIO_"),".0",""),IF($AS127=$G127,$P127,IF($AS127=$H127,$Q127,IF($AS127=$I127,$R127,IF($AS127=$J127,$S127,"INVALID"))))))</f>
        <v>GPIO_PG0</v>
      </c>
      <c r="AG127" s="82"/>
      <c r="AH127" s="38" t="str">
        <f t="shared" ref="AH127:AH149" si="35">IF(AND(OR($AU127="Int PU",$AU127="Int PD"),OR(AND($BB127&lt;&gt;"",$BB127&lt;&gt;"0"),AND($BC127&lt;&gt;"",$BC127&lt;&gt;"0"))),"INVALID",IF(OR($AS127=$E127,$AU127="Int PD"),"PULL_DOWN",IF(OR($AU127="Int PU",AND($AG127="YES",OR($BB127="",$BB127="0"),OR($BC127="",$BC127="0"),OR($AT127="Input",$AT127="Bidirectional"))),"PULL_UP","NORMAL")))</f>
        <v>PULL_UP</v>
      </c>
      <c r="AI127" s="38" t="str">
        <f t="shared" ref="AI127:AI149" si="36">IF($AT127="Input","TRISTATE",IF($AU127="Z","TRISTATE",IF($AS127=$E127,"TRISTATE","NORMAL")))</f>
        <v>TRISTATE</v>
      </c>
      <c r="AJ127" s="38" t="str">
        <f t="shared" ref="AJ127:AJ149" si="37">IF(OR($AS127=$E127,$AT127="Output"),"DISABLE","ENABLE")</f>
        <v>ENABLE</v>
      </c>
      <c r="AK127" s="87" t="str">
        <f t="shared" ref="AK127:AK149" si="38">IF($AS127&lt;&gt;$F127,"N/A",IF($AU127="Drive 1","1",IF($AU127="Drive 0","0","")))</f>
        <v/>
      </c>
      <c r="AL127" s="86" t="b">
        <v>1</v>
      </c>
      <c r="AM127" s="86" t="b">
        <v>1</v>
      </c>
      <c r="AN127" s="86" t="b">
        <v>1</v>
      </c>
      <c r="AO127" s="86" t="b">
        <v>1</v>
      </c>
      <c r="AP127" s="86" t="b">
        <v>1</v>
      </c>
      <c r="AQ127" s="86" t="b">
        <v>1</v>
      </c>
      <c r="AR127" s="63" t="str">
        <f t="shared" ref="AR127:AR149" si="39">IF(AND($AL127:$AQ127),"VALID","INVALID")</f>
        <v>VALID</v>
      </c>
      <c r="AS127" s="102" t="s">
        <v>3601</v>
      </c>
      <c r="AT127" s="103" t="s">
        <v>2724</v>
      </c>
      <c r="AU127" s="104" t="s">
        <v>2826</v>
      </c>
      <c r="AV127" s="105"/>
      <c r="AW127" s="105"/>
      <c r="AX127" s="105"/>
      <c r="AY127" s="105"/>
      <c r="AZ127" s="104" t="s">
        <v>85</v>
      </c>
      <c r="BA127" s="105"/>
      <c r="BB127" s="104"/>
      <c r="BC127" s="104"/>
      <c r="BD127" s="115"/>
      <c r="BE127" s="116"/>
      <c r="BF127" s="117" t="s">
        <v>3599</v>
      </c>
      <c r="BG127" s="334" t="s">
        <v>3605</v>
      </c>
      <c r="BH127" s="10" t="s">
        <v>3600</v>
      </c>
      <c r="BI127" s="10" t="s">
        <v>3606</v>
      </c>
      <c r="BJ127" s="149"/>
    </row>
    <row r="128" ht="12.95" customHeight="1" spans="1:62">
      <c r="A128" s="324" t="s">
        <v>3607</v>
      </c>
      <c r="B128" s="324" t="s">
        <v>3608</v>
      </c>
      <c r="C128" s="38" t="s">
        <v>377</v>
      </c>
      <c r="D128" s="38" t="s">
        <v>3609</v>
      </c>
      <c r="E128" s="39" t="s">
        <v>378</v>
      </c>
      <c r="F128" s="40" t="s">
        <v>3610</v>
      </c>
      <c r="G128" s="41" t="s">
        <v>2715</v>
      </c>
      <c r="H128" s="42"/>
      <c r="I128" s="42" t="s">
        <v>2715</v>
      </c>
      <c r="J128" s="43" t="s">
        <v>2715</v>
      </c>
      <c r="K128" s="54" t="s">
        <v>2737</v>
      </c>
      <c r="L128" s="42" t="s">
        <v>2715</v>
      </c>
      <c r="M128" s="42" t="s">
        <v>2737</v>
      </c>
      <c r="N128" s="42" t="s">
        <v>2715</v>
      </c>
      <c r="O128" s="43" t="s">
        <v>2715</v>
      </c>
      <c r="P128" s="38" t="s">
        <v>94</v>
      </c>
      <c r="Q128" s="38" t="s">
        <v>256</v>
      </c>
      <c r="R128" s="38" t="s">
        <v>104</v>
      </c>
      <c r="S128" s="38" t="s">
        <v>105</v>
      </c>
      <c r="T128" s="38" t="s">
        <v>94</v>
      </c>
      <c r="U128" s="63" t="s">
        <v>3611</v>
      </c>
      <c r="V128" s="47" t="s">
        <v>3603</v>
      </c>
      <c r="W128" s="62" t="s">
        <v>2715</v>
      </c>
      <c r="X128" s="62" t="s">
        <v>2715</v>
      </c>
      <c r="Y128" s="62" t="s">
        <v>2715</v>
      </c>
      <c r="Z128" s="62" t="s">
        <v>377</v>
      </c>
      <c r="AA128" s="62" t="s">
        <v>373</v>
      </c>
      <c r="AB128" s="47" t="s">
        <v>2777</v>
      </c>
      <c r="AC128" s="47" t="s">
        <v>3058</v>
      </c>
      <c r="AD128" s="47" t="s">
        <v>2731</v>
      </c>
      <c r="AE128" s="47" t="s">
        <v>3085</v>
      </c>
      <c r="AF128" s="47" t="str">
        <f t="shared" si="34"/>
        <v>RSVD0</v>
      </c>
      <c r="AG128" s="82"/>
      <c r="AH128" s="38" t="str">
        <f t="shared" si="35"/>
        <v>PULL_DOWN</v>
      </c>
      <c r="AI128" s="38" t="str">
        <f t="shared" si="36"/>
        <v>TRISTATE</v>
      </c>
      <c r="AJ128" s="38" t="str">
        <f t="shared" si="37"/>
        <v>DISABLE</v>
      </c>
      <c r="AK128" s="87" t="str">
        <f t="shared" si="38"/>
        <v>N/A</v>
      </c>
      <c r="AL128" s="86" t="b">
        <v>1</v>
      </c>
      <c r="AM128" s="86" t="b">
        <v>1</v>
      </c>
      <c r="AN128" s="86" t="b">
        <v>1</v>
      </c>
      <c r="AO128" s="86" t="b">
        <v>1</v>
      </c>
      <c r="AP128" s="86" t="b">
        <v>1</v>
      </c>
      <c r="AQ128" s="86" t="b">
        <v>1</v>
      </c>
      <c r="AR128" s="63" t="str">
        <f t="shared" si="39"/>
        <v>VALID</v>
      </c>
      <c r="AS128" s="102" t="s">
        <v>378</v>
      </c>
      <c r="AT128" s="103" t="s">
        <v>79</v>
      </c>
      <c r="AU128" s="104"/>
      <c r="AV128" s="105"/>
      <c r="AW128" s="105"/>
      <c r="AX128" s="104" t="s">
        <v>124</v>
      </c>
      <c r="AY128" s="105"/>
      <c r="AZ128" s="104" t="s">
        <v>85</v>
      </c>
      <c r="BA128" s="105"/>
      <c r="BB128" s="104"/>
      <c r="BC128" s="104"/>
      <c r="BD128" s="115"/>
      <c r="BE128" s="116"/>
      <c r="BF128" s="117" t="s">
        <v>2751</v>
      </c>
      <c r="BG128" s="333" t="s">
        <v>7</v>
      </c>
      <c r="BH128" s="10" t="s">
        <v>3609</v>
      </c>
      <c r="BI128" s="10" t="s">
        <v>3612</v>
      </c>
      <c r="BJ128" s="149"/>
    </row>
    <row r="129" ht="12.95" customHeight="1" spans="1:62">
      <c r="A129" s="324" t="s">
        <v>3613</v>
      </c>
      <c r="B129" s="324" t="s">
        <v>3614</v>
      </c>
      <c r="C129" s="38" t="s">
        <v>379</v>
      </c>
      <c r="D129" s="38" t="s">
        <v>3615</v>
      </c>
      <c r="E129" s="39" t="s">
        <v>380</v>
      </c>
      <c r="F129" s="40" t="s">
        <v>3616</v>
      </c>
      <c r="G129" s="41" t="s">
        <v>2715</v>
      </c>
      <c r="H129" s="42"/>
      <c r="I129" s="42" t="s">
        <v>2715</v>
      </c>
      <c r="J129" s="43" t="s">
        <v>2715</v>
      </c>
      <c r="K129" s="54" t="s">
        <v>2737</v>
      </c>
      <c r="L129" s="42" t="s">
        <v>2715</v>
      </c>
      <c r="M129" s="42" t="s">
        <v>2737</v>
      </c>
      <c r="N129" s="42" t="s">
        <v>2715</v>
      </c>
      <c r="O129" s="43" t="s">
        <v>2715</v>
      </c>
      <c r="P129" s="38" t="s">
        <v>94</v>
      </c>
      <c r="Q129" s="38" t="s">
        <v>256</v>
      </c>
      <c r="R129" s="38" t="s">
        <v>104</v>
      </c>
      <c r="S129" s="38" t="s">
        <v>105</v>
      </c>
      <c r="T129" s="38" t="s">
        <v>94</v>
      </c>
      <c r="U129" s="63" t="s">
        <v>3617</v>
      </c>
      <c r="V129" s="47" t="s">
        <v>3603</v>
      </c>
      <c r="W129" s="62" t="s">
        <v>3618</v>
      </c>
      <c r="X129" s="62" t="s">
        <v>2715</v>
      </c>
      <c r="Y129" s="62" t="s">
        <v>2715</v>
      </c>
      <c r="Z129" s="62" t="s">
        <v>373</v>
      </c>
      <c r="AA129" s="62" t="s">
        <v>373</v>
      </c>
      <c r="AB129" s="47" t="s">
        <v>2777</v>
      </c>
      <c r="AC129" s="47" t="s">
        <v>3058</v>
      </c>
      <c r="AD129" s="47" t="s">
        <v>2731</v>
      </c>
      <c r="AE129" s="47" t="s">
        <v>2750</v>
      </c>
      <c r="AF129" s="47" t="str">
        <f t="shared" si="34"/>
        <v>GPIO_PG2</v>
      </c>
      <c r="AG129" s="82"/>
      <c r="AH129" s="38" t="str">
        <f t="shared" si="35"/>
        <v>NORMAL</v>
      </c>
      <c r="AI129" s="38" t="str">
        <f t="shared" si="36"/>
        <v>NORMAL</v>
      </c>
      <c r="AJ129" s="38" t="str">
        <f t="shared" si="37"/>
        <v>DISABLE</v>
      </c>
      <c r="AK129" s="87" t="str">
        <f t="shared" si="38"/>
        <v>1</v>
      </c>
      <c r="AL129" s="86" t="b">
        <v>1</v>
      </c>
      <c r="AM129" s="86" t="b">
        <v>1</v>
      </c>
      <c r="AN129" s="86" t="b">
        <v>1</v>
      </c>
      <c r="AO129" s="86" t="b">
        <v>1</v>
      </c>
      <c r="AP129" s="86" t="b">
        <v>1</v>
      </c>
      <c r="AQ129" s="86" t="b">
        <v>1</v>
      </c>
      <c r="AR129" s="63" t="str">
        <f t="shared" si="39"/>
        <v>VALID</v>
      </c>
      <c r="AS129" s="102" t="s">
        <v>3616</v>
      </c>
      <c r="AT129" s="103" t="s">
        <v>2732</v>
      </c>
      <c r="AU129" s="104" t="s">
        <v>2785</v>
      </c>
      <c r="AV129" s="104" t="s">
        <v>89</v>
      </c>
      <c r="AW129" s="105"/>
      <c r="AX129" s="104" t="s">
        <v>124</v>
      </c>
      <c r="AY129" s="105"/>
      <c r="AZ129" s="104" t="s">
        <v>85</v>
      </c>
      <c r="BA129" s="105"/>
      <c r="BB129" s="104"/>
      <c r="BC129" s="104"/>
      <c r="BD129" s="115"/>
      <c r="BE129" s="116"/>
      <c r="BF129" s="117" t="s">
        <v>3614</v>
      </c>
      <c r="BG129" s="242" t="s">
        <v>3614</v>
      </c>
      <c r="BH129" s="10" t="s">
        <v>3615</v>
      </c>
      <c r="BI129" s="10" t="s">
        <v>3619</v>
      </c>
      <c r="BJ129" s="149"/>
    </row>
    <row r="130" ht="12.95" customHeight="1" spans="1:62">
      <c r="A130" s="324" t="s">
        <v>3620</v>
      </c>
      <c r="B130" s="324" t="s">
        <v>3621</v>
      </c>
      <c r="C130" s="38" t="s">
        <v>381</v>
      </c>
      <c r="D130" s="38" t="s">
        <v>3622</v>
      </c>
      <c r="E130" s="39" t="s">
        <v>382</v>
      </c>
      <c r="F130" s="40" t="s">
        <v>3623</v>
      </c>
      <c r="G130" s="41" t="s">
        <v>2715</v>
      </c>
      <c r="H130" s="42"/>
      <c r="I130" s="42" t="s">
        <v>2715</v>
      </c>
      <c r="J130" s="43" t="s">
        <v>2715</v>
      </c>
      <c r="K130" s="54" t="s">
        <v>2737</v>
      </c>
      <c r="L130" s="42" t="s">
        <v>2715</v>
      </c>
      <c r="M130" s="42" t="s">
        <v>2737</v>
      </c>
      <c r="N130" s="42" t="s">
        <v>2715</v>
      </c>
      <c r="O130" s="43" t="s">
        <v>2715</v>
      </c>
      <c r="P130" s="38" t="s">
        <v>94</v>
      </c>
      <c r="Q130" s="38" t="s">
        <v>256</v>
      </c>
      <c r="R130" s="38" t="s">
        <v>104</v>
      </c>
      <c r="S130" s="38" t="s">
        <v>105</v>
      </c>
      <c r="T130" s="38" t="s">
        <v>94</v>
      </c>
      <c r="U130" s="63" t="s">
        <v>3624</v>
      </c>
      <c r="V130" s="47" t="s">
        <v>3603</v>
      </c>
      <c r="W130" s="62" t="s">
        <v>2715</v>
      </c>
      <c r="X130" s="62" t="s">
        <v>2715</v>
      </c>
      <c r="Y130" s="62" t="s">
        <v>2715</v>
      </c>
      <c r="Z130" s="62" t="s">
        <v>373</v>
      </c>
      <c r="AA130" s="62" t="s">
        <v>373</v>
      </c>
      <c r="AB130" s="47" t="s">
        <v>2777</v>
      </c>
      <c r="AC130" s="47" t="s">
        <v>3058</v>
      </c>
      <c r="AD130" s="47" t="s">
        <v>2731</v>
      </c>
      <c r="AE130" s="47" t="s">
        <v>3085</v>
      </c>
      <c r="AF130" s="47" t="str">
        <f t="shared" si="34"/>
        <v>GPIO_PG3</v>
      </c>
      <c r="AG130" s="82"/>
      <c r="AH130" s="38" t="str">
        <f t="shared" si="35"/>
        <v>NORMAL</v>
      </c>
      <c r="AI130" s="38" t="str">
        <f t="shared" si="36"/>
        <v>NORMAL</v>
      </c>
      <c r="AJ130" s="38" t="str">
        <f t="shared" si="37"/>
        <v>DISABLE</v>
      </c>
      <c r="AK130" s="87" t="str">
        <f t="shared" si="38"/>
        <v>1</v>
      </c>
      <c r="AL130" s="86" t="b">
        <v>1</v>
      </c>
      <c r="AM130" s="86" t="b">
        <v>1</v>
      </c>
      <c r="AN130" s="86" t="b">
        <v>1</v>
      </c>
      <c r="AO130" s="86" t="b">
        <v>1</v>
      </c>
      <c r="AP130" s="86" t="b">
        <v>1</v>
      </c>
      <c r="AQ130" s="86" t="b">
        <v>1</v>
      </c>
      <c r="AR130" s="63" t="str">
        <f t="shared" si="39"/>
        <v>VALID</v>
      </c>
      <c r="AS130" s="102" t="s">
        <v>3623</v>
      </c>
      <c r="AT130" s="103" t="s">
        <v>2732</v>
      </c>
      <c r="AU130" s="104" t="s">
        <v>2785</v>
      </c>
      <c r="AV130" s="105"/>
      <c r="AW130" s="105"/>
      <c r="AX130" s="104" t="s">
        <v>124</v>
      </c>
      <c r="AY130" s="105"/>
      <c r="AZ130" s="104" t="s">
        <v>85</v>
      </c>
      <c r="BA130" s="105"/>
      <c r="BB130" s="104"/>
      <c r="BC130" s="104"/>
      <c r="BD130" s="115"/>
      <c r="BE130" s="116"/>
      <c r="BF130" s="117" t="s">
        <v>3625</v>
      </c>
      <c r="BG130" s="334" t="s">
        <v>3626</v>
      </c>
      <c r="BH130" s="10" t="s">
        <v>3622</v>
      </c>
      <c r="BI130" s="10" t="s">
        <v>3627</v>
      </c>
      <c r="BJ130" s="149"/>
    </row>
    <row r="131" ht="12.95" customHeight="1" spans="1:62">
      <c r="A131" s="324" t="s">
        <v>3628</v>
      </c>
      <c r="B131" s="324" t="s">
        <v>3629</v>
      </c>
      <c r="C131" s="38" t="s">
        <v>383</v>
      </c>
      <c r="D131" s="38" t="s">
        <v>3630</v>
      </c>
      <c r="E131" s="39" t="s">
        <v>385</v>
      </c>
      <c r="F131" s="40" t="s">
        <v>3631</v>
      </c>
      <c r="G131" s="41" t="s">
        <v>2715</v>
      </c>
      <c r="H131" s="42"/>
      <c r="I131" s="42" t="s">
        <v>2715</v>
      </c>
      <c r="J131" s="43" t="s">
        <v>2715</v>
      </c>
      <c r="K131" s="54" t="s">
        <v>2737</v>
      </c>
      <c r="L131" s="42" t="s">
        <v>2715</v>
      </c>
      <c r="M131" s="42" t="s">
        <v>81</v>
      </c>
      <c r="N131" s="42" t="s">
        <v>2715</v>
      </c>
      <c r="O131" s="43" t="s">
        <v>2715</v>
      </c>
      <c r="P131" s="38" t="s">
        <v>94</v>
      </c>
      <c r="Q131" s="38" t="s">
        <v>384</v>
      </c>
      <c r="R131" s="38" t="s">
        <v>104</v>
      </c>
      <c r="S131" s="38" t="s">
        <v>105</v>
      </c>
      <c r="T131" s="38" t="s">
        <v>94</v>
      </c>
      <c r="U131" s="63" t="s">
        <v>3632</v>
      </c>
      <c r="V131" s="47" t="s">
        <v>3603</v>
      </c>
      <c r="W131" s="62" t="s">
        <v>3633</v>
      </c>
      <c r="X131" s="62" t="s">
        <v>2715</v>
      </c>
      <c r="Y131" s="62" t="s">
        <v>2715</v>
      </c>
      <c r="Z131" s="62" t="s">
        <v>373</v>
      </c>
      <c r="AA131" s="62" t="s">
        <v>373</v>
      </c>
      <c r="AB131" s="47" t="s">
        <v>2777</v>
      </c>
      <c r="AC131" s="47" t="s">
        <v>3058</v>
      </c>
      <c r="AD131" s="47" t="s">
        <v>2731</v>
      </c>
      <c r="AE131" s="47" t="s">
        <v>2750</v>
      </c>
      <c r="AF131" s="47" t="str">
        <f t="shared" si="34"/>
        <v>GPIO_PG4</v>
      </c>
      <c r="AG131" s="82"/>
      <c r="AH131" s="38" t="str">
        <f t="shared" si="35"/>
        <v>NORMAL</v>
      </c>
      <c r="AI131" s="38" t="str">
        <f t="shared" si="36"/>
        <v>NORMAL</v>
      </c>
      <c r="AJ131" s="38" t="str">
        <f t="shared" si="37"/>
        <v>ENABLE</v>
      </c>
      <c r="AK131" s="87" t="str">
        <f t="shared" si="38"/>
        <v/>
      </c>
      <c r="AL131" s="86" t="b">
        <v>1</v>
      </c>
      <c r="AM131" s="86" t="b">
        <v>1</v>
      </c>
      <c r="AN131" s="86" t="b">
        <v>1</v>
      </c>
      <c r="AO131" s="86" t="b">
        <v>1</v>
      </c>
      <c r="AP131" s="86" t="b">
        <v>1</v>
      </c>
      <c r="AQ131" s="86" t="b">
        <v>1</v>
      </c>
      <c r="AR131" s="63" t="str">
        <f t="shared" si="39"/>
        <v>VALID</v>
      </c>
      <c r="AS131" s="102" t="s">
        <v>3631</v>
      </c>
      <c r="AT131" s="103" t="s">
        <v>2835</v>
      </c>
      <c r="AU131" s="104"/>
      <c r="AV131" s="104" t="s">
        <v>89</v>
      </c>
      <c r="AW131" s="105"/>
      <c r="AX131" s="105"/>
      <c r="AY131" s="105"/>
      <c r="AZ131" s="104" t="s">
        <v>85</v>
      </c>
      <c r="BA131" s="105"/>
      <c r="BB131" s="104"/>
      <c r="BC131" s="104"/>
      <c r="BD131" s="115"/>
      <c r="BE131" s="116"/>
      <c r="BF131" s="117" t="s">
        <v>3629</v>
      </c>
      <c r="BG131" s="242" t="s">
        <v>3629</v>
      </c>
      <c r="BH131" s="10" t="s">
        <v>3630</v>
      </c>
      <c r="BI131" s="10" t="s">
        <v>3634</v>
      </c>
      <c r="BJ131" s="149"/>
    </row>
    <row r="132" ht="12.95" customHeight="1" spans="1:62">
      <c r="A132" s="324" t="s">
        <v>3635</v>
      </c>
      <c r="B132" s="324" t="s">
        <v>3636</v>
      </c>
      <c r="C132" s="38" t="s">
        <v>386</v>
      </c>
      <c r="D132" s="38" t="s">
        <v>3637</v>
      </c>
      <c r="E132" s="39" t="s">
        <v>387</v>
      </c>
      <c r="F132" s="40" t="s">
        <v>3638</v>
      </c>
      <c r="G132" s="41" t="s">
        <v>2715</v>
      </c>
      <c r="H132" s="42" t="s">
        <v>2715</v>
      </c>
      <c r="I132" s="42" t="s">
        <v>2715</v>
      </c>
      <c r="J132" s="43" t="s">
        <v>2715</v>
      </c>
      <c r="K132" s="54" t="s">
        <v>2737</v>
      </c>
      <c r="L132" s="42" t="s">
        <v>2715</v>
      </c>
      <c r="M132" s="42" t="s">
        <v>2715</v>
      </c>
      <c r="N132" s="42" t="s">
        <v>2715</v>
      </c>
      <c r="O132" s="43" t="s">
        <v>2715</v>
      </c>
      <c r="P132" s="38" t="s">
        <v>94</v>
      </c>
      <c r="Q132" s="38" t="s">
        <v>83</v>
      </c>
      <c r="R132" s="38" t="s">
        <v>104</v>
      </c>
      <c r="S132" s="38" t="s">
        <v>105</v>
      </c>
      <c r="T132" s="38" t="s">
        <v>94</v>
      </c>
      <c r="U132" s="63" t="s">
        <v>3639</v>
      </c>
      <c r="V132" s="47" t="s">
        <v>3603</v>
      </c>
      <c r="W132" s="62" t="s">
        <v>2715</v>
      </c>
      <c r="X132" s="62" t="s">
        <v>2715</v>
      </c>
      <c r="Y132" s="62" t="s">
        <v>2715</v>
      </c>
      <c r="Z132" s="62" t="s">
        <v>373</v>
      </c>
      <c r="AA132" s="62" t="s">
        <v>373</v>
      </c>
      <c r="AB132" s="47" t="s">
        <v>2777</v>
      </c>
      <c r="AC132" s="47" t="s">
        <v>3058</v>
      </c>
      <c r="AD132" s="47" t="s">
        <v>2731</v>
      </c>
      <c r="AE132" s="47" t="s">
        <v>2750</v>
      </c>
      <c r="AF132" s="47" t="str">
        <f t="shared" si="34"/>
        <v>GPIO_PG5</v>
      </c>
      <c r="AG132" s="82"/>
      <c r="AH132" s="38" t="str">
        <f t="shared" si="35"/>
        <v>NORMAL</v>
      </c>
      <c r="AI132" s="38" t="str">
        <f t="shared" si="36"/>
        <v>NORMAL</v>
      </c>
      <c r="AJ132" s="38" t="str">
        <f t="shared" si="37"/>
        <v>ENABLE</v>
      </c>
      <c r="AK132" s="87" t="str">
        <f t="shared" si="38"/>
        <v/>
      </c>
      <c r="AL132" s="86" t="b">
        <v>1</v>
      </c>
      <c r="AM132" s="86" t="b">
        <v>1</v>
      </c>
      <c r="AN132" s="86" t="b">
        <v>1</v>
      </c>
      <c r="AO132" s="86" t="b">
        <v>1</v>
      </c>
      <c r="AP132" s="86" t="b">
        <v>1</v>
      </c>
      <c r="AQ132" s="86" t="b">
        <v>1</v>
      </c>
      <c r="AR132" s="63" t="str">
        <f t="shared" si="39"/>
        <v>VALID</v>
      </c>
      <c r="AS132" s="102" t="s">
        <v>3638</v>
      </c>
      <c r="AT132" s="103" t="s">
        <v>2835</v>
      </c>
      <c r="AU132" s="104"/>
      <c r="AV132" s="105"/>
      <c r="AW132" s="105"/>
      <c r="AX132" s="105"/>
      <c r="AY132" s="105"/>
      <c r="AZ132" s="104" t="s">
        <v>85</v>
      </c>
      <c r="BA132" s="105"/>
      <c r="BB132" s="104"/>
      <c r="BC132" s="104"/>
      <c r="BD132" s="115"/>
      <c r="BE132" s="116"/>
      <c r="BF132" s="117" t="s">
        <v>3636</v>
      </c>
      <c r="BG132" s="242" t="s">
        <v>3636</v>
      </c>
      <c r="BH132" s="10" t="s">
        <v>3637</v>
      </c>
      <c r="BI132" s="10" t="s">
        <v>3640</v>
      </c>
      <c r="BJ132" s="149"/>
    </row>
    <row r="133" ht="12.95" customHeight="1" spans="1:62">
      <c r="A133" s="322"/>
      <c r="B133" s="322"/>
      <c r="C133" s="323" t="s">
        <v>388</v>
      </c>
      <c r="D133" s="323" t="s">
        <v>3641</v>
      </c>
      <c r="E133" s="39" t="s">
        <v>389</v>
      </c>
      <c r="F133" s="40" t="s">
        <v>3642</v>
      </c>
      <c r="G133" s="41" t="s">
        <v>3643</v>
      </c>
      <c r="H133" s="42" t="s">
        <v>2715</v>
      </c>
      <c r="I133" s="42" t="s">
        <v>2715</v>
      </c>
      <c r="J133" s="43" t="s">
        <v>2715</v>
      </c>
      <c r="K133" s="54" t="s">
        <v>2737</v>
      </c>
      <c r="L133" s="42" t="s">
        <v>81</v>
      </c>
      <c r="M133" s="42" t="s">
        <v>2715</v>
      </c>
      <c r="N133" s="42" t="s">
        <v>2715</v>
      </c>
      <c r="O133" s="43" t="s">
        <v>2715</v>
      </c>
      <c r="P133" s="38" t="s">
        <v>132</v>
      </c>
      <c r="Q133" s="38" t="s">
        <v>83</v>
      </c>
      <c r="R133" s="38" t="s">
        <v>104</v>
      </c>
      <c r="S133" s="38" t="s">
        <v>105</v>
      </c>
      <c r="T133" s="38" t="s">
        <v>83</v>
      </c>
      <c r="U133" s="63" t="s">
        <v>3644</v>
      </c>
      <c r="V133" s="47" t="s">
        <v>3603</v>
      </c>
      <c r="W133" s="62" t="s">
        <v>2715</v>
      </c>
      <c r="X133" s="62" t="s">
        <v>2715</v>
      </c>
      <c r="Y133" s="62" t="s">
        <v>2715</v>
      </c>
      <c r="Z133" s="62" t="s">
        <v>3643</v>
      </c>
      <c r="AA133" s="62" t="s">
        <v>373</v>
      </c>
      <c r="AB133" s="47" t="s">
        <v>2777</v>
      </c>
      <c r="AC133" s="47" t="s">
        <v>3058</v>
      </c>
      <c r="AD133" s="47" t="s">
        <v>2731</v>
      </c>
      <c r="AE133" s="47" t="s">
        <v>2723</v>
      </c>
      <c r="AF133" s="47" t="str">
        <f t="shared" si="34"/>
        <v>GP</v>
      </c>
      <c r="AG133" s="82"/>
      <c r="AH133" s="38" t="str">
        <f t="shared" si="35"/>
        <v>NORMAL</v>
      </c>
      <c r="AI133" s="38" t="str">
        <f t="shared" si="36"/>
        <v>TRISTATE</v>
      </c>
      <c r="AJ133" s="38" t="str">
        <f t="shared" si="37"/>
        <v>DISABLE</v>
      </c>
      <c r="AK133" s="87" t="str">
        <f t="shared" si="38"/>
        <v>N/A</v>
      </c>
      <c r="AL133" s="86" t="b">
        <v>1</v>
      </c>
      <c r="AM133" s="86" t="b">
        <v>1</v>
      </c>
      <c r="AN133" s="86" t="b">
        <v>1</v>
      </c>
      <c r="AO133" s="86" t="b">
        <v>1</v>
      </c>
      <c r="AP133" s="86" t="b">
        <v>1</v>
      </c>
      <c r="AQ133" s="86" t="b">
        <v>1</v>
      </c>
      <c r="AR133" s="63" t="str">
        <f t="shared" si="39"/>
        <v>VALID</v>
      </c>
      <c r="AS133" s="102" t="s">
        <v>3643</v>
      </c>
      <c r="AT133" s="103" t="s">
        <v>2732</v>
      </c>
      <c r="AU133" s="104" t="s">
        <v>2882</v>
      </c>
      <c r="AV133" s="105"/>
      <c r="AW133" s="105"/>
      <c r="AX133" s="105"/>
      <c r="AY133" s="105"/>
      <c r="AZ133" s="104" t="s">
        <v>85</v>
      </c>
      <c r="BA133" s="105"/>
      <c r="BB133" s="104"/>
      <c r="BC133" s="104"/>
      <c r="BD133" s="115"/>
      <c r="BE133" s="116"/>
      <c r="BF133" s="117" t="s">
        <v>3645</v>
      </c>
      <c r="BG133" s="231"/>
      <c r="BH133" s="10" t="s">
        <v>3641</v>
      </c>
      <c r="BI133" s="10" t="s">
        <v>3646</v>
      </c>
      <c r="BJ133" s="149"/>
    </row>
    <row r="134" ht="12.95" customHeight="1" spans="1:62">
      <c r="A134" s="324" t="s">
        <v>3647</v>
      </c>
      <c r="B134" s="324" t="s">
        <v>3648</v>
      </c>
      <c r="C134" s="38" t="s">
        <v>390</v>
      </c>
      <c r="D134" s="38" t="s">
        <v>3649</v>
      </c>
      <c r="E134" s="39" t="s">
        <v>392</v>
      </c>
      <c r="F134" s="40" t="s">
        <v>3650</v>
      </c>
      <c r="G134" s="41" t="s">
        <v>2715</v>
      </c>
      <c r="H134" s="42" t="s">
        <v>3651</v>
      </c>
      <c r="I134" s="42" t="s">
        <v>2715</v>
      </c>
      <c r="J134" s="43" t="s">
        <v>2715</v>
      </c>
      <c r="K134" s="54" t="s">
        <v>2737</v>
      </c>
      <c r="L134" s="42" t="s">
        <v>2715</v>
      </c>
      <c r="M134" s="42" t="s">
        <v>2717</v>
      </c>
      <c r="N134" s="42" t="s">
        <v>2715</v>
      </c>
      <c r="O134" s="43" t="s">
        <v>2715</v>
      </c>
      <c r="P134" s="38" t="s">
        <v>94</v>
      </c>
      <c r="Q134" s="38" t="s">
        <v>391</v>
      </c>
      <c r="R134" s="38" t="s">
        <v>104</v>
      </c>
      <c r="S134" s="38" t="s">
        <v>105</v>
      </c>
      <c r="T134" s="38" t="s">
        <v>94</v>
      </c>
      <c r="U134" s="63" t="s">
        <v>3652</v>
      </c>
      <c r="V134" s="47" t="s">
        <v>3603</v>
      </c>
      <c r="W134" s="62" t="s">
        <v>3653</v>
      </c>
      <c r="X134" s="62" t="s">
        <v>2715</v>
      </c>
      <c r="Y134" s="62" t="s">
        <v>2715</v>
      </c>
      <c r="Z134" s="62" t="s">
        <v>373</v>
      </c>
      <c r="AA134" s="62" t="s">
        <v>373</v>
      </c>
      <c r="AB134" s="47" t="s">
        <v>2777</v>
      </c>
      <c r="AC134" s="63" t="s">
        <v>3058</v>
      </c>
      <c r="AD134" s="47" t="s">
        <v>2731</v>
      </c>
      <c r="AE134" s="47" t="s">
        <v>2750</v>
      </c>
      <c r="AF134" s="47" t="str">
        <f t="shared" si="34"/>
        <v>GPIO_PG7</v>
      </c>
      <c r="AG134" s="82"/>
      <c r="AH134" s="38" t="str">
        <f t="shared" si="35"/>
        <v>PULL_UP</v>
      </c>
      <c r="AI134" s="38" t="str">
        <f t="shared" si="36"/>
        <v>TRISTATE</v>
      </c>
      <c r="AJ134" s="38" t="str">
        <f t="shared" si="37"/>
        <v>ENABLE</v>
      </c>
      <c r="AK134" s="87" t="str">
        <f t="shared" si="38"/>
        <v/>
      </c>
      <c r="AL134" s="86" t="b">
        <v>1</v>
      </c>
      <c r="AM134" s="86" t="b">
        <v>1</v>
      </c>
      <c r="AN134" s="86" t="b">
        <v>1</v>
      </c>
      <c r="AO134" s="86" t="b">
        <v>1</v>
      </c>
      <c r="AP134" s="86" t="b">
        <v>1</v>
      </c>
      <c r="AQ134" s="86" t="b">
        <v>1</v>
      </c>
      <c r="AR134" s="63" t="str">
        <f t="shared" si="39"/>
        <v>VALID</v>
      </c>
      <c r="AS134" s="102" t="s">
        <v>3650</v>
      </c>
      <c r="AT134" s="103" t="s">
        <v>2724</v>
      </c>
      <c r="AU134" s="104" t="s">
        <v>2826</v>
      </c>
      <c r="AV134" s="104" t="s">
        <v>89</v>
      </c>
      <c r="AW134" s="105"/>
      <c r="AX134" s="105"/>
      <c r="AY134" s="105"/>
      <c r="AZ134" s="104" t="s">
        <v>85</v>
      </c>
      <c r="BA134" s="105"/>
      <c r="BB134" s="104"/>
      <c r="BC134" s="104"/>
      <c r="BD134" s="115"/>
      <c r="BE134" s="116"/>
      <c r="BF134" s="117" t="s">
        <v>3654</v>
      </c>
      <c r="BG134" s="334" t="s">
        <v>3655</v>
      </c>
      <c r="BH134" s="10" t="s">
        <v>3649</v>
      </c>
      <c r="BI134" s="10" t="s">
        <v>3656</v>
      </c>
      <c r="BJ134" s="149"/>
    </row>
    <row r="135" ht="12" customHeight="1" spans="1:62">
      <c r="A135" s="324" t="s">
        <v>3317</v>
      </c>
      <c r="B135" s="324" t="s">
        <v>3657</v>
      </c>
      <c r="C135" s="38" t="s">
        <v>393</v>
      </c>
      <c r="D135" s="38" t="s">
        <v>3658</v>
      </c>
      <c r="E135" s="39" t="s">
        <v>395</v>
      </c>
      <c r="F135" s="40" t="s">
        <v>3659</v>
      </c>
      <c r="G135" s="41" t="s">
        <v>2715</v>
      </c>
      <c r="H135" s="42" t="s">
        <v>3660</v>
      </c>
      <c r="I135" s="42"/>
      <c r="J135" s="43" t="s">
        <v>2715</v>
      </c>
      <c r="K135" s="54" t="s">
        <v>2737</v>
      </c>
      <c r="L135" s="42" t="s">
        <v>2715</v>
      </c>
      <c r="M135" s="42" t="s">
        <v>81</v>
      </c>
      <c r="N135" s="42" t="s">
        <v>2737</v>
      </c>
      <c r="O135" s="43" t="s">
        <v>2715</v>
      </c>
      <c r="P135" s="38" t="s">
        <v>94</v>
      </c>
      <c r="Q135" s="38" t="s">
        <v>132</v>
      </c>
      <c r="R135" s="38" t="s">
        <v>394</v>
      </c>
      <c r="S135" s="38" t="s">
        <v>105</v>
      </c>
      <c r="T135" s="38" t="s">
        <v>94</v>
      </c>
      <c r="U135" s="63" t="s">
        <v>3661</v>
      </c>
      <c r="V135" s="47" t="s">
        <v>3603</v>
      </c>
      <c r="W135" s="62" t="s">
        <v>2715</v>
      </c>
      <c r="X135" s="62" t="s">
        <v>2715</v>
      </c>
      <c r="Y135" s="62" t="s">
        <v>2715</v>
      </c>
      <c r="Z135" s="62" t="s">
        <v>3660</v>
      </c>
      <c r="AA135" s="62" t="s">
        <v>373</v>
      </c>
      <c r="AB135" s="47" t="s">
        <v>2777</v>
      </c>
      <c r="AC135" s="47" t="s">
        <v>3058</v>
      </c>
      <c r="AD135" s="47" t="s">
        <v>2731</v>
      </c>
      <c r="AE135" s="47" t="s">
        <v>2723</v>
      </c>
      <c r="AF135" s="47" t="str">
        <f t="shared" si="34"/>
        <v>GP</v>
      </c>
      <c r="AG135" s="82"/>
      <c r="AH135" s="38" t="str">
        <f t="shared" si="35"/>
        <v>PULL_DOWN</v>
      </c>
      <c r="AI135" s="38" t="str">
        <f t="shared" si="36"/>
        <v>TRISTATE</v>
      </c>
      <c r="AJ135" s="38" t="str">
        <f t="shared" si="37"/>
        <v>ENABLE</v>
      </c>
      <c r="AK135" s="87" t="str">
        <f t="shared" si="38"/>
        <v>N/A</v>
      </c>
      <c r="AL135" s="86" t="b">
        <v>1</v>
      </c>
      <c r="AM135" s="86" t="b">
        <v>1</v>
      </c>
      <c r="AN135" s="86" t="b">
        <v>1</v>
      </c>
      <c r="AO135" s="86" t="b">
        <v>1</v>
      </c>
      <c r="AP135" s="86" t="b">
        <v>1</v>
      </c>
      <c r="AQ135" s="86" t="b">
        <v>1</v>
      </c>
      <c r="AR135" s="63" t="str">
        <f t="shared" si="39"/>
        <v>VALID</v>
      </c>
      <c r="AS135" s="102" t="s">
        <v>3660</v>
      </c>
      <c r="AT135" s="103" t="s">
        <v>2724</v>
      </c>
      <c r="AU135" s="104" t="s">
        <v>2958</v>
      </c>
      <c r="AV135" s="105"/>
      <c r="AW135" s="105"/>
      <c r="AX135" s="104" t="s">
        <v>124</v>
      </c>
      <c r="AY135" s="105"/>
      <c r="AZ135" s="104" t="s">
        <v>85</v>
      </c>
      <c r="BA135" s="105"/>
      <c r="BB135" s="104"/>
      <c r="BC135" s="104"/>
      <c r="BD135" s="115"/>
      <c r="BE135" s="116"/>
      <c r="BF135" s="117" t="s">
        <v>3662</v>
      </c>
      <c r="BG135" s="231" t="s">
        <v>3663</v>
      </c>
      <c r="BH135" s="10" t="s">
        <v>3658</v>
      </c>
      <c r="BI135" s="10" t="s">
        <v>3664</v>
      </c>
      <c r="BJ135" s="149"/>
    </row>
    <row r="136" ht="12.95" customHeight="1" spans="1:62">
      <c r="A136" s="324" t="s">
        <v>3665</v>
      </c>
      <c r="B136" s="324" t="s">
        <v>3666</v>
      </c>
      <c r="C136" s="38" t="s">
        <v>396</v>
      </c>
      <c r="D136" s="38" t="s">
        <v>3667</v>
      </c>
      <c r="E136" s="39" t="s">
        <v>397</v>
      </c>
      <c r="F136" s="40" t="s">
        <v>3668</v>
      </c>
      <c r="G136" s="41" t="s">
        <v>2715</v>
      </c>
      <c r="H136" s="42" t="s">
        <v>2715</v>
      </c>
      <c r="I136" s="42"/>
      <c r="J136" s="43" t="s">
        <v>2715</v>
      </c>
      <c r="K136" s="54" t="s">
        <v>2737</v>
      </c>
      <c r="L136" s="42" t="s">
        <v>2715</v>
      </c>
      <c r="M136" s="42" t="s">
        <v>2715</v>
      </c>
      <c r="N136" s="42" t="s">
        <v>81</v>
      </c>
      <c r="O136" s="43" t="s">
        <v>2715</v>
      </c>
      <c r="P136" s="38" t="s">
        <v>94</v>
      </c>
      <c r="Q136" s="38" t="s">
        <v>284</v>
      </c>
      <c r="R136" s="38" t="s">
        <v>394</v>
      </c>
      <c r="S136" s="38" t="s">
        <v>105</v>
      </c>
      <c r="T136" s="38" t="s">
        <v>94</v>
      </c>
      <c r="U136" s="63" t="s">
        <v>3669</v>
      </c>
      <c r="V136" s="47" t="s">
        <v>3603</v>
      </c>
      <c r="W136" s="62" t="s">
        <v>2715</v>
      </c>
      <c r="X136" s="62" t="s">
        <v>2715</v>
      </c>
      <c r="Y136" s="62" t="s">
        <v>2715</v>
      </c>
      <c r="Z136" s="62" t="s">
        <v>373</v>
      </c>
      <c r="AA136" s="62" t="s">
        <v>373</v>
      </c>
      <c r="AB136" s="47" t="s">
        <v>2777</v>
      </c>
      <c r="AC136" s="47" t="s">
        <v>3058</v>
      </c>
      <c r="AD136" s="47" t="s">
        <v>2731</v>
      </c>
      <c r="AE136" s="47" t="s">
        <v>2750</v>
      </c>
      <c r="AF136" s="47" t="str">
        <f t="shared" si="34"/>
        <v>GPIO_PH1</v>
      </c>
      <c r="AG136" s="82"/>
      <c r="AH136" s="38" t="str">
        <f t="shared" si="35"/>
        <v>PULL_DOWN</v>
      </c>
      <c r="AI136" s="38" t="str">
        <f t="shared" si="36"/>
        <v>TRISTATE</v>
      </c>
      <c r="AJ136" s="38" t="str">
        <f t="shared" si="37"/>
        <v>ENABLE</v>
      </c>
      <c r="AK136" s="87" t="str">
        <f t="shared" si="38"/>
        <v/>
      </c>
      <c r="AL136" s="86" t="b">
        <v>1</v>
      </c>
      <c r="AM136" s="86" t="b">
        <v>1</v>
      </c>
      <c r="AN136" s="86" t="b">
        <v>1</v>
      </c>
      <c r="AO136" s="86" t="b">
        <v>1</v>
      </c>
      <c r="AP136" s="86" t="b">
        <v>1</v>
      </c>
      <c r="AQ136" s="86" t="b">
        <v>1</v>
      </c>
      <c r="AR136" s="63" t="str">
        <f t="shared" si="39"/>
        <v>VALID</v>
      </c>
      <c r="AS136" s="102" t="s">
        <v>3668</v>
      </c>
      <c r="AT136" s="103" t="s">
        <v>2724</v>
      </c>
      <c r="AU136" s="104" t="s">
        <v>2958</v>
      </c>
      <c r="AV136" s="105"/>
      <c r="AW136" s="105"/>
      <c r="AX136" s="104" t="s">
        <v>124</v>
      </c>
      <c r="AY136" s="105"/>
      <c r="AZ136" s="104" t="s">
        <v>85</v>
      </c>
      <c r="BA136" s="105"/>
      <c r="BB136" s="104"/>
      <c r="BC136" s="104"/>
      <c r="BD136" s="115"/>
      <c r="BE136" s="116"/>
      <c r="BF136" s="117" t="s">
        <v>3670</v>
      </c>
      <c r="BG136" s="334" t="s">
        <v>3671</v>
      </c>
      <c r="BH136" s="10" t="s">
        <v>3667</v>
      </c>
      <c r="BI136" s="10" t="s">
        <v>3672</v>
      </c>
      <c r="BJ136" s="149"/>
    </row>
    <row r="137" ht="12.95" customHeight="1" spans="1:62">
      <c r="A137" s="322"/>
      <c r="B137" s="322"/>
      <c r="C137" s="323" t="s">
        <v>398</v>
      </c>
      <c r="D137" s="323" t="s">
        <v>3673</v>
      </c>
      <c r="E137" s="39" t="s">
        <v>399</v>
      </c>
      <c r="F137" s="40" t="s">
        <v>3674</v>
      </c>
      <c r="G137" s="41" t="s">
        <v>2715</v>
      </c>
      <c r="H137" s="42" t="s">
        <v>2715</v>
      </c>
      <c r="I137" s="42"/>
      <c r="J137" s="43" t="s">
        <v>2715</v>
      </c>
      <c r="K137" s="54" t="s">
        <v>2737</v>
      </c>
      <c r="L137" s="42" t="s">
        <v>2715</v>
      </c>
      <c r="M137" s="42" t="s">
        <v>2715</v>
      </c>
      <c r="N137" s="42" t="s">
        <v>2715</v>
      </c>
      <c r="O137" s="43" t="s">
        <v>2715</v>
      </c>
      <c r="P137" s="38" t="s">
        <v>94</v>
      </c>
      <c r="Q137" s="38" t="s">
        <v>284</v>
      </c>
      <c r="R137" s="38" t="s">
        <v>104</v>
      </c>
      <c r="S137" s="38" t="s">
        <v>105</v>
      </c>
      <c r="T137" s="38" t="s">
        <v>94</v>
      </c>
      <c r="U137" s="63" t="s">
        <v>3675</v>
      </c>
      <c r="V137" s="47" t="s">
        <v>3603</v>
      </c>
      <c r="W137" s="62" t="s">
        <v>2715</v>
      </c>
      <c r="X137" s="62" t="s">
        <v>2715</v>
      </c>
      <c r="Y137" s="62" t="s">
        <v>2715</v>
      </c>
      <c r="Z137" s="62" t="s">
        <v>373</v>
      </c>
      <c r="AA137" s="62" t="s">
        <v>373</v>
      </c>
      <c r="AB137" s="47" t="s">
        <v>2777</v>
      </c>
      <c r="AC137" s="47" t="s">
        <v>3058</v>
      </c>
      <c r="AD137" s="47" t="s">
        <v>2731</v>
      </c>
      <c r="AE137" s="47" t="s">
        <v>2750</v>
      </c>
      <c r="AF137" s="47" t="str">
        <f t="shared" si="34"/>
        <v>RSVD0</v>
      </c>
      <c r="AG137" s="82"/>
      <c r="AH137" s="38" t="str">
        <f t="shared" si="35"/>
        <v>PULL_DOWN</v>
      </c>
      <c r="AI137" s="38" t="str">
        <f t="shared" si="36"/>
        <v>TRISTATE</v>
      </c>
      <c r="AJ137" s="38" t="str">
        <f t="shared" si="37"/>
        <v>DISABLE</v>
      </c>
      <c r="AK137" s="87" t="str">
        <f t="shared" si="38"/>
        <v>N/A</v>
      </c>
      <c r="AL137" s="86" t="b">
        <v>1</v>
      </c>
      <c r="AM137" s="86" t="b">
        <v>1</v>
      </c>
      <c r="AN137" s="86" t="b">
        <v>1</v>
      </c>
      <c r="AO137" s="86" t="b">
        <v>1</v>
      </c>
      <c r="AP137" s="86" t="b">
        <v>1</v>
      </c>
      <c r="AQ137" s="86" t="b">
        <v>1</v>
      </c>
      <c r="AR137" s="63" t="str">
        <f t="shared" si="39"/>
        <v>VALID</v>
      </c>
      <c r="AS137" s="102" t="s">
        <v>399</v>
      </c>
      <c r="AT137" s="103" t="s">
        <v>79</v>
      </c>
      <c r="AU137" s="104"/>
      <c r="AV137" s="105"/>
      <c r="AW137" s="105"/>
      <c r="AX137" s="105"/>
      <c r="AY137" s="105"/>
      <c r="AZ137" s="104" t="s">
        <v>85</v>
      </c>
      <c r="BA137" s="105"/>
      <c r="BB137" s="104"/>
      <c r="BC137" s="104"/>
      <c r="BD137" s="115"/>
      <c r="BE137" s="116"/>
      <c r="BF137" s="117"/>
      <c r="BG137" s="333" t="s">
        <v>7</v>
      </c>
      <c r="BH137" s="10" t="s">
        <v>3673</v>
      </c>
      <c r="BI137" s="10" t="s">
        <v>3676</v>
      </c>
      <c r="BJ137" s="149"/>
    </row>
    <row r="138" ht="12.4" customHeight="1" spans="1:62">
      <c r="A138" s="324" t="s">
        <v>3677</v>
      </c>
      <c r="B138" s="324" t="s">
        <v>400</v>
      </c>
      <c r="C138" s="38" t="s">
        <v>400</v>
      </c>
      <c r="D138" s="38" t="s">
        <v>3678</v>
      </c>
      <c r="E138" s="39" t="s">
        <v>402</v>
      </c>
      <c r="F138" s="40" t="s">
        <v>3679</v>
      </c>
      <c r="G138" s="41" t="s">
        <v>3680</v>
      </c>
      <c r="H138" s="42"/>
      <c r="I138" s="42"/>
      <c r="J138" s="43" t="s">
        <v>2715</v>
      </c>
      <c r="K138" s="54" t="s">
        <v>2737</v>
      </c>
      <c r="L138" s="42" t="s">
        <v>81</v>
      </c>
      <c r="M138" s="42" t="s">
        <v>2737</v>
      </c>
      <c r="N138" s="42" t="s">
        <v>2715</v>
      </c>
      <c r="O138" s="43" t="s">
        <v>2715</v>
      </c>
      <c r="P138" s="38" t="s">
        <v>401</v>
      </c>
      <c r="Q138" s="38" t="s">
        <v>256</v>
      </c>
      <c r="R138" s="38" t="s">
        <v>104</v>
      </c>
      <c r="S138" s="38" t="s">
        <v>105</v>
      </c>
      <c r="T138" s="38" t="s">
        <v>104</v>
      </c>
      <c r="U138" s="66" t="s">
        <v>3681</v>
      </c>
      <c r="V138" s="38" t="s">
        <v>3603</v>
      </c>
      <c r="W138" s="62" t="s">
        <v>2715</v>
      </c>
      <c r="X138" s="62" t="s">
        <v>3682</v>
      </c>
      <c r="Y138" s="62" t="s">
        <v>2715</v>
      </c>
      <c r="Z138" s="62" t="s">
        <v>373</v>
      </c>
      <c r="AA138" s="62" t="s">
        <v>373</v>
      </c>
      <c r="AB138" s="47" t="s">
        <v>2777</v>
      </c>
      <c r="AC138" s="47" t="s">
        <v>3058</v>
      </c>
      <c r="AD138" s="47" t="s">
        <v>2731</v>
      </c>
      <c r="AE138" s="47" t="s">
        <v>2750</v>
      </c>
      <c r="AF138" s="47" t="str">
        <f t="shared" si="34"/>
        <v>GPIO_PH3</v>
      </c>
      <c r="AG138" s="82"/>
      <c r="AH138" s="38" t="str">
        <f t="shared" si="35"/>
        <v>NORMAL</v>
      </c>
      <c r="AI138" s="38" t="str">
        <f t="shared" si="36"/>
        <v>NORMAL</v>
      </c>
      <c r="AJ138" s="38" t="str">
        <f t="shared" si="37"/>
        <v>DISABLE</v>
      </c>
      <c r="AK138" s="87" t="str">
        <f t="shared" si="38"/>
        <v>0</v>
      </c>
      <c r="AL138" s="86" t="b">
        <v>1</v>
      </c>
      <c r="AM138" s="86" t="b">
        <v>1</v>
      </c>
      <c r="AN138" s="86" t="b">
        <v>1</v>
      </c>
      <c r="AO138" s="86" t="b">
        <v>1</v>
      </c>
      <c r="AP138" s="86" t="b">
        <v>1</v>
      </c>
      <c r="AQ138" s="86" t="b">
        <v>1</v>
      </c>
      <c r="AR138" s="63" t="str">
        <f t="shared" si="39"/>
        <v>VALID</v>
      </c>
      <c r="AS138" s="102" t="s">
        <v>3679</v>
      </c>
      <c r="AT138" s="103" t="s">
        <v>2732</v>
      </c>
      <c r="AU138" s="104" t="s">
        <v>2845</v>
      </c>
      <c r="AV138" s="105"/>
      <c r="AW138" s="105"/>
      <c r="AX138" s="104" t="s">
        <v>124</v>
      </c>
      <c r="AY138" s="105"/>
      <c r="AZ138" s="104" t="s">
        <v>85</v>
      </c>
      <c r="BA138" s="105"/>
      <c r="BB138" s="104"/>
      <c r="BC138" s="104"/>
      <c r="BD138" s="115"/>
      <c r="BE138" s="116"/>
      <c r="BF138" s="117" t="s">
        <v>3683</v>
      </c>
      <c r="BG138" s="334" t="s">
        <v>3684</v>
      </c>
      <c r="BH138" s="10" t="s">
        <v>3678</v>
      </c>
      <c r="BI138" s="10" t="s">
        <v>3685</v>
      </c>
      <c r="BJ138" s="149"/>
    </row>
    <row r="139" ht="12.95" customHeight="1" spans="1:62">
      <c r="A139" s="324" t="s">
        <v>3333</v>
      </c>
      <c r="B139" s="324" t="s">
        <v>403</v>
      </c>
      <c r="C139" s="38" t="s">
        <v>403</v>
      </c>
      <c r="D139" s="38" t="s">
        <v>3686</v>
      </c>
      <c r="E139" s="39" t="s">
        <v>404</v>
      </c>
      <c r="F139" s="40" t="s">
        <v>3687</v>
      </c>
      <c r="G139" s="41" t="s">
        <v>3688</v>
      </c>
      <c r="H139" s="42"/>
      <c r="I139" s="42"/>
      <c r="J139" s="43" t="s">
        <v>2715</v>
      </c>
      <c r="K139" s="54" t="s">
        <v>2737</v>
      </c>
      <c r="L139" s="42" t="s">
        <v>2717</v>
      </c>
      <c r="M139" s="42" t="s">
        <v>2715</v>
      </c>
      <c r="N139" s="42" t="s">
        <v>2717</v>
      </c>
      <c r="O139" s="43" t="s">
        <v>2715</v>
      </c>
      <c r="P139" s="38" t="s">
        <v>401</v>
      </c>
      <c r="Q139" s="38" t="s">
        <v>83</v>
      </c>
      <c r="R139" s="38" t="s">
        <v>394</v>
      </c>
      <c r="S139" s="38" t="s">
        <v>105</v>
      </c>
      <c r="T139" s="38" t="s">
        <v>83</v>
      </c>
      <c r="U139" s="63" t="s">
        <v>3689</v>
      </c>
      <c r="V139" s="47" t="s">
        <v>3603</v>
      </c>
      <c r="W139" s="62" t="s">
        <v>2715</v>
      </c>
      <c r="X139" s="62" t="s">
        <v>2715</v>
      </c>
      <c r="Y139" s="62" t="s">
        <v>2715</v>
      </c>
      <c r="Z139" s="62" t="s">
        <v>373</v>
      </c>
      <c r="AA139" s="62" t="s">
        <v>373</v>
      </c>
      <c r="AB139" s="47" t="s">
        <v>2777</v>
      </c>
      <c r="AC139" s="47" t="s">
        <v>3058</v>
      </c>
      <c r="AD139" s="47" t="s">
        <v>2731</v>
      </c>
      <c r="AE139" s="47" t="s">
        <v>2750</v>
      </c>
      <c r="AF139" s="47" t="str">
        <f t="shared" si="34"/>
        <v>GPIO_PH4</v>
      </c>
      <c r="AG139" s="82"/>
      <c r="AH139" s="38" t="str">
        <f t="shared" si="35"/>
        <v>NORMAL</v>
      </c>
      <c r="AI139" s="38" t="str">
        <f t="shared" si="36"/>
        <v>TRISTATE</v>
      </c>
      <c r="AJ139" s="38" t="str">
        <f t="shared" si="37"/>
        <v>ENABLE</v>
      </c>
      <c r="AK139" s="87" t="str">
        <f t="shared" si="38"/>
        <v>0</v>
      </c>
      <c r="AL139" s="86" t="b">
        <v>1</v>
      </c>
      <c r="AM139" s="86" t="b">
        <v>1</v>
      </c>
      <c r="AN139" s="86" t="b">
        <v>1</v>
      </c>
      <c r="AO139" s="86" t="b">
        <v>1</v>
      </c>
      <c r="AP139" s="86" t="b">
        <v>1</v>
      </c>
      <c r="AQ139" s="86" t="b">
        <v>1</v>
      </c>
      <c r="AR139" s="63" t="str">
        <f t="shared" si="39"/>
        <v>VALID</v>
      </c>
      <c r="AS139" s="102" t="s">
        <v>3687</v>
      </c>
      <c r="AT139" s="103" t="s">
        <v>2724</v>
      </c>
      <c r="AU139" s="104" t="s">
        <v>2845</v>
      </c>
      <c r="AV139" s="105"/>
      <c r="AW139" s="105"/>
      <c r="AX139" s="104" t="s">
        <v>124</v>
      </c>
      <c r="AY139" s="105"/>
      <c r="AZ139" s="104" t="s">
        <v>85</v>
      </c>
      <c r="BA139" s="105"/>
      <c r="BB139" s="104"/>
      <c r="BC139" s="104"/>
      <c r="BD139" s="115"/>
      <c r="BE139" s="116"/>
      <c r="BF139" s="117" t="s">
        <v>3690</v>
      </c>
      <c r="BG139" s="334" t="s">
        <v>3691</v>
      </c>
      <c r="BH139" s="10" t="s">
        <v>3686</v>
      </c>
      <c r="BI139" s="10" t="s">
        <v>3692</v>
      </c>
      <c r="BJ139" s="149"/>
    </row>
    <row r="140" ht="12.95" customHeight="1" spans="1:62">
      <c r="A140" s="324" t="s">
        <v>3693</v>
      </c>
      <c r="B140" s="324" t="s">
        <v>405</v>
      </c>
      <c r="C140" s="38" t="s">
        <v>405</v>
      </c>
      <c r="D140" s="38" t="s">
        <v>3694</v>
      </c>
      <c r="E140" s="39" t="s">
        <v>406</v>
      </c>
      <c r="F140" s="40" t="s">
        <v>3695</v>
      </c>
      <c r="G140" s="41" t="s">
        <v>3696</v>
      </c>
      <c r="H140" s="42"/>
      <c r="I140" s="42"/>
      <c r="J140" s="43" t="s">
        <v>2715</v>
      </c>
      <c r="K140" s="54" t="s">
        <v>2737</v>
      </c>
      <c r="L140" s="42" t="s">
        <v>81</v>
      </c>
      <c r="M140" s="42" t="s">
        <v>2737</v>
      </c>
      <c r="N140" s="42" t="s">
        <v>2715</v>
      </c>
      <c r="O140" s="43" t="s">
        <v>2715</v>
      </c>
      <c r="P140" s="38" t="s">
        <v>401</v>
      </c>
      <c r="Q140" s="38" t="s">
        <v>256</v>
      </c>
      <c r="R140" s="38" t="s">
        <v>104</v>
      </c>
      <c r="S140" s="38" t="s">
        <v>105</v>
      </c>
      <c r="T140" s="38" t="s">
        <v>104</v>
      </c>
      <c r="U140" s="63" t="s">
        <v>3697</v>
      </c>
      <c r="V140" s="47" t="s">
        <v>3603</v>
      </c>
      <c r="W140" s="62" t="s">
        <v>2715</v>
      </c>
      <c r="X140" s="62" t="s">
        <v>3698</v>
      </c>
      <c r="Y140" s="62" t="s">
        <v>2715</v>
      </c>
      <c r="Z140" s="62" t="s">
        <v>373</v>
      </c>
      <c r="AA140" s="62" t="s">
        <v>373</v>
      </c>
      <c r="AB140" s="47" t="s">
        <v>2777</v>
      </c>
      <c r="AC140" s="47" t="s">
        <v>3058</v>
      </c>
      <c r="AD140" s="47" t="s">
        <v>2731</v>
      </c>
      <c r="AE140" s="47" t="s">
        <v>2750</v>
      </c>
      <c r="AF140" s="47" t="str">
        <f t="shared" si="34"/>
        <v>GPIO_PH5</v>
      </c>
      <c r="AG140" s="82"/>
      <c r="AH140" s="38" t="str">
        <f t="shared" si="35"/>
        <v>PULL_DOWN</v>
      </c>
      <c r="AI140" s="38" t="str">
        <f t="shared" si="36"/>
        <v>TRISTATE</v>
      </c>
      <c r="AJ140" s="38" t="str">
        <f t="shared" si="37"/>
        <v>ENABLE</v>
      </c>
      <c r="AK140" s="87" t="str">
        <f t="shared" si="38"/>
        <v/>
      </c>
      <c r="AL140" s="86" t="b">
        <v>1</v>
      </c>
      <c r="AM140" s="86" t="b">
        <v>1</v>
      </c>
      <c r="AN140" s="86" t="b">
        <v>1</v>
      </c>
      <c r="AO140" s="86" t="b">
        <v>1</v>
      </c>
      <c r="AP140" s="86" t="b">
        <v>1</v>
      </c>
      <c r="AQ140" s="86" t="b">
        <v>1</v>
      </c>
      <c r="AR140" s="63" t="str">
        <f t="shared" si="39"/>
        <v>VALID</v>
      </c>
      <c r="AS140" s="102" t="s">
        <v>3695</v>
      </c>
      <c r="AT140" s="103" t="s">
        <v>2724</v>
      </c>
      <c r="AU140" s="104" t="s">
        <v>2958</v>
      </c>
      <c r="AV140" s="105"/>
      <c r="AW140" s="105"/>
      <c r="AX140" s="104" t="s">
        <v>124</v>
      </c>
      <c r="AY140" s="105"/>
      <c r="AZ140" s="104" t="s">
        <v>85</v>
      </c>
      <c r="BA140" s="105"/>
      <c r="BB140" s="104"/>
      <c r="BC140" s="104"/>
      <c r="BD140" s="115"/>
      <c r="BE140" s="116"/>
      <c r="BF140" s="117" t="s">
        <v>3699</v>
      </c>
      <c r="BG140" s="334" t="s">
        <v>3700</v>
      </c>
      <c r="BH140" s="10" t="s">
        <v>3694</v>
      </c>
      <c r="BI140" s="10" t="s">
        <v>3701</v>
      </c>
      <c r="BJ140" s="149"/>
    </row>
    <row r="141" ht="12.95" customHeight="1" spans="1:62">
      <c r="A141" s="324" t="s">
        <v>3324</v>
      </c>
      <c r="B141" s="324" t="s">
        <v>407</v>
      </c>
      <c r="C141" s="38" t="s">
        <v>407</v>
      </c>
      <c r="D141" s="38" t="s">
        <v>3702</v>
      </c>
      <c r="E141" s="39" t="s">
        <v>408</v>
      </c>
      <c r="F141" s="40" t="s">
        <v>3703</v>
      </c>
      <c r="G141" s="41" t="s">
        <v>3704</v>
      </c>
      <c r="H141" s="42" t="s">
        <v>2715</v>
      </c>
      <c r="I141" s="42"/>
      <c r="J141" s="43" t="s">
        <v>2715</v>
      </c>
      <c r="K141" s="54" t="s">
        <v>2737</v>
      </c>
      <c r="L141" s="42" t="s">
        <v>2717</v>
      </c>
      <c r="M141" s="42" t="s">
        <v>2715</v>
      </c>
      <c r="N141" s="42" t="s">
        <v>2737</v>
      </c>
      <c r="O141" s="43" t="s">
        <v>2715</v>
      </c>
      <c r="P141" s="38" t="s">
        <v>401</v>
      </c>
      <c r="Q141" s="38" t="s">
        <v>83</v>
      </c>
      <c r="R141" s="38" t="s">
        <v>394</v>
      </c>
      <c r="S141" s="38" t="s">
        <v>105</v>
      </c>
      <c r="T141" s="38" t="s">
        <v>83</v>
      </c>
      <c r="U141" s="63" t="s">
        <v>3705</v>
      </c>
      <c r="V141" s="47" t="s">
        <v>3603</v>
      </c>
      <c r="W141" s="62" t="s">
        <v>3706</v>
      </c>
      <c r="X141" s="62" t="s">
        <v>2715</v>
      </c>
      <c r="Y141" s="62" t="s">
        <v>2715</v>
      </c>
      <c r="Z141" s="62" t="s">
        <v>373</v>
      </c>
      <c r="AA141" s="62" t="s">
        <v>373</v>
      </c>
      <c r="AB141" s="47" t="s">
        <v>2777</v>
      </c>
      <c r="AC141" s="47" t="s">
        <v>3058</v>
      </c>
      <c r="AD141" s="47" t="s">
        <v>2731</v>
      </c>
      <c r="AE141" s="47" t="s">
        <v>3085</v>
      </c>
      <c r="AF141" s="47" t="str">
        <f t="shared" si="34"/>
        <v>GPIO_PH6</v>
      </c>
      <c r="AG141" s="82"/>
      <c r="AH141" s="38" t="str">
        <f t="shared" si="35"/>
        <v>NORMAL</v>
      </c>
      <c r="AI141" s="38" t="str">
        <f t="shared" si="36"/>
        <v>NORMAL</v>
      </c>
      <c r="AJ141" s="38" t="str">
        <f t="shared" si="37"/>
        <v>DISABLE</v>
      </c>
      <c r="AK141" s="87" t="str">
        <f t="shared" si="38"/>
        <v>0</v>
      </c>
      <c r="AL141" s="86" t="b">
        <v>1</v>
      </c>
      <c r="AM141" s="86" t="b">
        <v>1</v>
      </c>
      <c r="AN141" s="86" t="b">
        <v>1</v>
      </c>
      <c r="AO141" s="86" t="b">
        <v>1</v>
      </c>
      <c r="AP141" s="86" t="b">
        <v>1</v>
      </c>
      <c r="AQ141" s="86" t="b">
        <v>1</v>
      </c>
      <c r="AR141" s="63" t="str">
        <f t="shared" si="39"/>
        <v>VALID</v>
      </c>
      <c r="AS141" s="102" t="s">
        <v>3703</v>
      </c>
      <c r="AT141" s="103" t="s">
        <v>2732</v>
      </c>
      <c r="AU141" s="104" t="s">
        <v>2845</v>
      </c>
      <c r="AV141" s="104" t="s">
        <v>89</v>
      </c>
      <c r="AW141" s="105"/>
      <c r="AX141" s="104" t="s">
        <v>124</v>
      </c>
      <c r="AY141" s="105"/>
      <c r="AZ141" s="104" t="s">
        <v>85</v>
      </c>
      <c r="BA141" s="105"/>
      <c r="BB141" s="104"/>
      <c r="BC141" s="104"/>
      <c r="BD141" s="115"/>
      <c r="BE141" s="116"/>
      <c r="BF141" s="117" t="s">
        <v>3707</v>
      </c>
      <c r="BG141" s="334" t="s">
        <v>3708</v>
      </c>
      <c r="BH141" s="10" t="s">
        <v>3702</v>
      </c>
      <c r="BI141" s="10" t="s">
        <v>3709</v>
      </c>
      <c r="BJ141" s="149"/>
    </row>
    <row r="142" ht="12.95" customHeight="1" spans="1:62">
      <c r="A142" s="324" t="s">
        <v>373</v>
      </c>
      <c r="B142" s="324" t="s">
        <v>3710</v>
      </c>
      <c r="C142" s="38" t="s">
        <v>409</v>
      </c>
      <c r="D142" s="38" t="s">
        <v>3711</v>
      </c>
      <c r="E142" s="39" t="s">
        <v>411</v>
      </c>
      <c r="F142" s="40" t="s">
        <v>3712</v>
      </c>
      <c r="G142" s="41" t="s">
        <v>2715</v>
      </c>
      <c r="H142" s="42" t="s">
        <v>3713</v>
      </c>
      <c r="I142" s="42" t="s">
        <v>2715</v>
      </c>
      <c r="J142" s="43" t="s">
        <v>2715</v>
      </c>
      <c r="K142" s="54" t="s">
        <v>2737</v>
      </c>
      <c r="L142" s="42" t="s">
        <v>2715</v>
      </c>
      <c r="M142" s="42" t="s">
        <v>2737</v>
      </c>
      <c r="N142" s="42" t="s">
        <v>2715</v>
      </c>
      <c r="O142" s="43" t="s">
        <v>2715</v>
      </c>
      <c r="P142" s="38" t="s">
        <v>94</v>
      </c>
      <c r="Q142" s="38" t="s">
        <v>410</v>
      </c>
      <c r="R142" s="38" t="s">
        <v>104</v>
      </c>
      <c r="S142" s="38" t="s">
        <v>105</v>
      </c>
      <c r="T142" s="38" t="s">
        <v>104</v>
      </c>
      <c r="U142" s="63" t="s">
        <v>3714</v>
      </c>
      <c r="V142" s="47" t="s">
        <v>3603</v>
      </c>
      <c r="W142" s="62" t="s">
        <v>2715</v>
      </c>
      <c r="X142" s="62" t="s">
        <v>2715</v>
      </c>
      <c r="Y142" s="62" t="s">
        <v>2715</v>
      </c>
      <c r="Z142" s="62" t="s">
        <v>373</v>
      </c>
      <c r="AA142" s="62" t="s">
        <v>373</v>
      </c>
      <c r="AB142" s="47" t="s">
        <v>2777</v>
      </c>
      <c r="AC142" s="47" t="s">
        <v>3058</v>
      </c>
      <c r="AD142" s="47" t="s">
        <v>2731</v>
      </c>
      <c r="AE142" s="47" t="s">
        <v>2750</v>
      </c>
      <c r="AF142" s="47" t="str">
        <f t="shared" si="34"/>
        <v>GPIO_PH7</v>
      </c>
      <c r="AG142" s="82"/>
      <c r="AH142" s="38" t="str">
        <f t="shared" si="35"/>
        <v>PULL_DOWN</v>
      </c>
      <c r="AI142" s="38" t="str">
        <f t="shared" si="36"/>
        <v>TRISTATE</v>
      </c>
      <c r="AJ142" s="38" t="str">
        <f t="shared" si="37"/>
        <v>ENABLE</v>
      </c>
      <c r="AK142" s="87" t="str">
        <f t="shared" si="38"/>
        <v/>
      </c>
      <c r="AL142" s="86" t="b">
        <v>1</v>
      </c>
      <c r="AM142" s="86" t="b">
        <v>1</v>
      </c>
      <c r="AN142" s="86" t="b">
        <v>1</v>
      </c>
      <c r="AO142" s="86" t="b">
        <v>1</v>
      </c>
      <c r="AP142" s="86" t="b">
        <v>1</v>
      </c>
      <c r="AQ142" s="86" t="b">
        <v>1</v>
      </c>
      <c r="AR142" s="63" t="str">
        <f t="shared" si="39"/>
        <v>VALID</v>
      </c>
      <c r="AS142" s="102" t="s">
        <v>3712</v>
      </c>
      <c r="AT142" s="103" t="s">
        <v>2724</v>
      </c>
      <c r="AU142" s="104" t="s">
        <v>2958</v>
      </c>
      <c r="AV142" s="105"/>
      <c r="AW142" s="105"/>
      <c r="AX142" s="104" t="s">
        <v>124</v>
      </c>
      <c r="AY142" s="105"/>
      <c r="AZ142" s="104" t="s">
        <v>85</v>
      </c>
      <c r="BA142" s="105"/>
      <c r="BB142" s="104"/>
      <c r="BC142" s="104"/>
      <c r="BD142" s="115"/>
      <c r="BE142" s="116"/>
      <c r="BF142" s="117" t="s">
        <v>3715</v>
      </c>
      <c r="BG142" s="231" t="s">
        <v>3713</v>
      </c>
      <c r="BH142" s="10" t="s">
        <v>3711</v>
      </c>
      <c r="BI142" s="10" t="s">
        <v>3716</v>
      </c>
      <c r="BJ142" s="149"/>
    </row>
    <row r="143" ht="12.95" customHeight="1" spans="1:62">
      <c r="A143" s="324" t="s">
        <v>3717</v>
      </c>
      <c r="B143" s="324" t="s">
        <v>3718</v>
      </c>
      <c r="C143" s="38" t="s">
        <v>412</v>
      </c>
      <c r="D143" s="38" t="s">
        <v>3719</v>
      </c>
      <c r="E143" s="39" t="s">
        <v>413</v>
      </c>
      <c r="F143" s="40" t="s">
        <v>3720</v>
      </c>
      <c r="G143" s="41" t="s">
        <v>2715</v>
      </c>
      <c r="H143" s="42" t="s">
        <v>3721</v>
      </c>
      <c r="I143" s="42" t="s">
        <v>2715</v>
      </c>
      <c r="J143" s="43" t="s">
        <v>2715</v>
      </c>
      <c r="K143" s="54" t="s">
        <v>2737</v>
      </c>
      <c r="L143" s="42" t="s">
        <v>2715</v>
      </c>
      <c r="M143" s="42" t="s">
        <v>81</v>
      </c>
      <c r="N143" s="42" t="s">
        <v>2715</v>
      </c>
      <c r="O143" s="43" t="s">
        <v>2715</v>
      </c>
      <c r="P143" s="38" t="s">
        <v>94</v>
      </c>
      <c r="Q143" s="38" t="s">
        <v>410</v>
      </c>
      <c r="R143" s="38" t="s">
        <v>104</v>
      </c>
      <c r="S143" s="38" t="s">
        <v>105</v>
      </c>
      <c r="T143" s="38" t="s">
        <v>104</v>
      </c>
      <c r="U143" s="63" t="s">
        <v>3722</v>
      </c>
      <c r="V143" s="47" t="s">
        <v>3603</v>
      </c>
      <c r="W143" s="62" t="s">
        <v>2715</v>
      </c>
      <c r="X143" s="62" t="s">
        <v>2715</v>
      </c>
      <c r="Y143" s="62" t="s">
        <v>2715</v>
      </c>
      <c r="Z143" s="62" t="s">
        <v>373</v>
      </c>
      <c r="AA143" s="62" t="s">
        <v>373</v>
      </c>
      <c r="AB143" s="47" t="s">
        <v>2777</v>
      </c>
      <c r="AC143" s="47" t="s">
        <v>3058</v>
      </c>
      <c r="AD143" s="47" t="s">
        <v>2731</v>
      </c>
      <c r="AE143" s="47" t="s">
        <v>2750</v>
      </c>
      <c r="AF143" s="47" t="str">
        <f t="shared" si="34"/>
        <v>GPIO_PI0</v>
      </c>
      <c r="AG143" s="82"/>
      <c r="AH143" s="38" t="str">
        <f t="shared" si="35"/>
        <v>PULL_DOWN</v>
      </c>
      <c r="AI143" s="38" t="str">
        <f t="shared" si="36"/>
        <v>TRISTATE</v>
      </c>
      <c r="AJ143" s="38" t="str">
        <f t="shared" si="37"/>
        <v>ENABLE</v>
      </c>
      <c r="AK143" s="87" t="str">
        <f t="shared" si="38"/>
        <v/>
      </c>
      <c r="AL143" s="86" t="b">
        <v>1</v>
      </c>
      <c r="AM143" s="86" t="b">
        <v>1</v>
      </c>
      <c r="AN143" s="86" t="b">
        <v>1</v>
      </c>
      <c r="AO143" s="86" t="b">
        <v>1</v>
      </c>
      <c r="AP143" s="86" t="b">
        <v>1</v>
      </c>
      <c r="AQ143" s="86" t="b">
        <v>1</v>
      </c>
      <c r="AR143" s="63" t="str">
        <f t="shared" si="39"/>
        <v>VALID</v>
      </c>
      <c r="AS143" s="102" t="s">
        <v>3720</v>
      </c>
      <c r="AT143" s="103" t="s">
        <v>2724</v>
      </c>
      <c r="AU143" s="104" t="s">
        <v>2958</v>
      </c>
      <c r="AV143" s="105"/>
      <c r="AW143" s="105"/>
      <c r="AX143" s="104" t="s">
        <v>124</v>
      </c>
      <c r="AY143" s="105"/>
      <c r="AZ143" s="104" t="s">
        <v>85</v>
      </c>
      <c r="BA143" s="105"/>
      <c r="BB143" s="104"/>
      <c r="BC143" s="104"/>
      <c r="BD143" s="115"/>
      <c r="BE143" s="116"/>
      <c r="BF143" s="117" t="s">
        <v>3723</v>
      </c>
      <c r="BG143" s="231" t="s">
        <v>3718</v>
      </c>
      <c r="BH143" s="10" t="s">
        <v>3719</v>
      </c>
      <c r="BI143" s="10" t="s">
        <v>3724</v>
      </c>
      <c r="BJ143" s="149"/>
    </row>
    <row r="144" ht="12.95" customHeight="1" spans="1:62">
      <c r="A144" s="324" t="s">
        <v>3725</v>
      </c>
      <c r="B144" s="324" t="s">
        <v>3726</v>
      </c>
      <c r="C144" s="38" t="s">
        <v>414</v>
      </c>
      <c r="D144" s="38" t="s">
        <v>3727</v>
      </c>
      <c r="E144" s="39" t="s">
        <v>415</v>
      </c>
      <c r="F144" s="40" t="s">
        <v>3728</v>
      </c>
      <c r="G144" s="41" t="s">
        <v>2715</v>
      </c>
      <c r="H144" s="42" t="s">
        <v>3729</v>
      </c>
      <c r="I144" s="42" t="s">
        <v>2715</v>
      </c>
      <c r="J144" s="43" t="s">
        <v>2715</v>
      </c>
      <c r="K144" s="54" t="s">
        <v>2737</v>
      </c>
      <c r="L144" s="42" t="s">
        <v>2715</v>
      </c>
      <c r="M144" s="42" t="s">
        <v>2717</v>
      </c>
      <c r="N144" s="42" t="s">
        <v>2715</v>
      </c>
      <c r="O144" s="43" t="s">
        <v>2715</v>
      </c>
      <c r="P144" s="38" t="s">
        <v>94</v>
      </c>
      <c r="Q144" s="38" t="s">
        <v>410</v>
      </c>
      <c r="R144" s="38" t="s">
        <v>104</v>
      </c>
      <c r="S144" s="38" t="s">
        <v>105</v>
      </c>
      <c r="T144" s="38" t="s">
        <v>104</v>
      </c>
      <c r="U144" s="63" t="s">
        <v>3730</v>
      </c>
      <c r="V144" s="47" t="s">
        <v>3603</v>
      </c>
      <c r="W144" s="62" t="s">
        <v>2715</v>
      </c>
      <c r="X144" s="62" t="s">
        <v>2715</v>
      </c>
      <c r="Y144" s="62" t="s">
        <v>2715</v>
      </c>
      <c r="Z144" s="62" t="s">
        <v>373</v>
      </c>
      <c r="AA144" s="62" t="s">
        <v>373</v>
      </c>
      <c r="AB144" s="47" t="s">
        <v>2777</v>
      </c>
      <c r="AC144" s="47" t="s">
        <v>3058</v>
      </c>
      <c r="AD144" s="47" t="s">
        <v>2731</v>
      </c>
      <c r="AE144" s="47" t="s">
        <v>2750</v>
      </c>
      <c r="AF144" s="47" t="str">
        <f t="shared" si="34"/>
        <v>GPIO_PI1</v>
      </c>
      <c r="AG144" s="82"/>
      <c r="AH144" s="38" t="str">
        <f t="shared" si="35"/>
        <v>PULL_DOWN</v>
      </c>
      <c r="AI144" s="38" t="str">
        <f t="shared" si="36"/>
        <v>TRISTATE</v>
      </c>
      <c r="AJ144" s="38" t="str">
        <f t="shared" si="37"/>
        <v>ENABLE</v>
      </c>
      <c r="AK144" s="87" t="str">
        <f t="shared" si="38"/>
        <v/>
      </c>
      <c r="AL144" s="86" t="b">
        <v>1</v>
      </c>
      <c r="AM144" s="86" t="b">
        <v>1</v>
      </c>
      <c r="AN144" s="86" t="b">
        <v>1</v>
      </c>
      <c r="AO144" s="86" t="b">
        <v>1</v>
      </c>
      <c r="AP144" s="86" t="b">
        <v>1</v>
      </c>
      <c r="AQ144" s="86" t="b">
        <v>1</v>
      </c>
      <c r="AR144" s="63" t="str">
        <f t="shared" si="39"/>
        <v>VALID</v>
      </c>
      <c r="AS144" s="102" t="s">
        <v>3728</v>
      </c>
      <c r="AT144" s="103" t="s">
        <v>2724</v>
      </c>
      <c r="AU144" s="104" t="s">
        <v>2958</v>
      </c>
      <c r="AV144" s="105"/>
      <c r="AW144" s="105"/>
      <c r="AX144" s="104" t="s">
        <v>124</v>
      </c>
      <c r="AY144" s="105"/>
      <c r="AZ144" s="104" t="s">
        <v>85</v>
      </c>
      <c r="BA144" s="105"/>
      <c r="BB144" s="104"/>
      <c r="BC144" s="104"/>
      <c r="BD144" s="115"/>
      <c r="BE144" s="116"/>
      <c r="BF144" s="117" t="s">
        <v>3731</v>
      </c>
      <c r="BG144" s="231" t="s">
        <v>3726</v>
      </c>
      <c r="BH144" s="10" t="s">
        <v>3727</v>
      </c>
      <c r="BI144" s="10" t="s">
        <v>3732</v>
      </c>
      <c r="BJ144" s="149"/>
    </row>
    <row r="145" ht="12.95" customHeight="1" spans="1:62">
      <c r="A145" s="324" t="s">
        <v>3733</v>
      </c>
      <c r="B145" s="324" t="s">
        <v>3734</v>
      </c>
      <c r="C145" s="38" t="s">
        <v>416</v>
      </c>
      <c r="D145" s="38" t="s">
        <v>3735</v>
      </c>
      <c r="E145" s="39" t="s">
        <v>417</v>
      </c>
      <c r="F145" s="40" t="s">
        <v>3736</v>
      </c>
      <c r="G145" s="41" t="s">
        <v>2715</v>
      </c>
      <c r="H145" s="42" t="s">
        <v>3737</v>
      </c>
      <c r="I145" s="42" t="s">
        <v>2715</v>
      </c>
      <c r="J145" s="43" t="s">
        <v>2715</v>
      </c>
      <c r="K145" s="54" t="s">
        <v>2737</v>
      </c>
      <c r="L145" s="42" t="s">
        <v>2715</v>
      </c>
      <c r="M145" s="42" t="s">
        <v>2737</v>
      </c>
      <c r="N145" s="42" t="s">
        <v>2715</v>
      </c>
      <c r="O145" s="43" t="s">
        <v>2715</v>
      </c>
      <c r="P145" s="38" t="s">
        <v>94</v>
      </c>
      <c r="Q145" s="38" t="s">
        <v>410</v>
      </c>
      <c r="R145" s="38" t="s">
        <v>104</v>
      </c>
      <c r="S145" s="38" t="s">
        <v>105</v>
      </c>
      <c r="T145" s="38" t="s">
        <v>104</v>
      </c>
      <c r="U145" s="63" t="s">
        <v>3738</v>
      </c>
      <c r="V145" s="47" t="s">
        <v>3603</v>
      </c>
      <c r="W145" s="62" t="s">
        <v>2715</v>
      </c>
      <c r="X145" s="62" t="s">
        <v>2715</v>
      </c>
      <c r="Y145" s="62" t="s">
        <v>2715</v>
      </c>
      <c r="Z145" s="62" t="s">
        <v>373</v>
      </c>
      <c r="AA145" s="62" t="s">
        <v>373</v>
      </c>
      <c r="AB145" s="47" t="s">
        <v>2777</v>
      </c>
      <c r="AC145" s="47" t="s">
        <v>3058</v>
      </c>
      <c r="AD145" s="47" t="s">
        <v>2731</v>
      </c>
      <c r="AE145" s="47" t="s">
        <v>2750</v>
      </c>
      <c r="AF145" s="47" t="str">
        <f t="shared" si="34"/>
        <v>GPIO_PI2</v>
      </c>
      <c r="AG145" s="82"/>
      <c r="AH145" s="38" t="str">
        <f t="shared" si="35"/>
        <v>PULL_DOWN</v>
      </c>
      <c r="AI145" s="38" t="str">
        <f t="shared" si="36"/>
        <v>TRISTATE</v>
      </c>
      <c r="AJ145" s="38" t="str">
        <f t="shared" si="37"/>
        <v>ENABLE</v>
      </c>
      <c r="AK145" s="87" t="str">
        <f t="shared" si="38"/>
        <v/>
      </c>
      <c r="AL145" s="86" t="b">
        <v>1</v>
      </c>
      <c r="AM145" s="86" t="b">
        <v>1</v>
      </c>
      <c r="AN145" s="86" t="b">
        <v>1</v>
      </c>
      <c r="AO145" s="86" t="b">
        <v>1</v>
      </c>
      <c r="AP145" s="86" t="b">
        <v>1</v>
      </c>
      <c r="AQ145" s="86" t="b">
        <v>1</v>
      </c>
      <c r="AR145" s="63" t="str">
        <f t="shared" si="39"/>
        <v>VALID</v>
      </c>
      <c r="AS145" s="102" t="s">
        <v>3736</v>
      </c>
      <c r="AT145" s="103" t="s">
        <v>2724</v>
      </c>
      <c r="AU145" s="104" t="s">
        <v>2958</v>
      </c>
      <c r="AV145" s="105"/>
      <c r="AW145" s="105"/>
      <c r="AX145" s="104" t="s">
        <v>124</v>
      </c>
      <c r="AY145" s="105"/>
      <c r="AZ145" s="104" t="s">
        <v>85</v>
      </c>
      <c r="BA145" s="105"/>
      <c r="BB145" s="104"/>
      <c r="BC145" s="104"/>
      <c r="BD145" s="115"/>
      <c r="BE145" s="116"/>
      <c r="BF145" s="117" t="s">
        <v>3739</v>
      </c>
      <c r="BG145" s="231" t="s">
        <v>3734</v>
      </c>
      <c r="BH145" s="10" t="s">
        <v>3735</v>
      </c>
      <c r="BI145" s="10" t="s">
        <v>3740</v>
      </c>
      <c r="BJ145" s="149"/>
    </row>
    <row r="146" ht="12.95" customHeight="1" spans="1:62">
      <c r="A146" s="324" t="s">
        <v>3741</v>
      </c>
      <c r="B146" s="324" t="s">
        <v>3742</v>
      </c>
      <c r="C146" s="38" t="s">
        <v>418</v>
      </c>
      <c r="D146" s="38" t="s">
        <v>3743</v>
      </c>
      <c r="E146" s="39" t="s">
        <v>420</v>
      </c>
      <c r="F146" s="40" t="s">
        <v>3744</v>
      </c>
      <c r="G146" s="41" t="s">
        <v>3742</v>
      </c>
      <c r="H146" s="42" t="s">
        <v>2715</v>
      </c>
      <c r="I146" s="42" t="s">
        <v>2715</v>
      </c>
      <c r="J146" s="43" t="s">
        <v>2715</v>
      </c>
      <c r="K146" s="54" t="s">
        <v>2737</v>
      </c>
      <c r="L146" s="42" t="s">
        <v>2737</v>
      </c>
      <c r="M146" s="42" t="s">
        <v>2715</v>
      </c>
      <c r="N146" s="42" t="s">
        <v>2715</v>
      </c>
      <c r="O146" s="43" t="s">
        <v>2715</v>
      </c>
      <c r="P146" s="38" t="s">
        <v>419</v>
      </c>
      <c r="Q146" s="38" t="s">
        <v>83</v>
      </c>
      <c r="R146" s="38" t="s">
        <v>104</v>
      </c>
      <c r="S146" s="38" t="s">
        <v>105</v>
      </c>
      <c r="T146" s="38" t="s">
        <v>83</v>
      </c>
      <c r="U146" s="63" t="s">
        <v>3745</v>
      </c>
      <c r="V146" s="47" t="s">
        <v>3603</v>
      </c>
      <c r="W146" s="62" t="s">
        <v>2715</v>
      </c>
      <c r="X146" s="62" t="s">
        <v>2715</v>
      </c>
      <c r="Y146" s="62" t="s">
        <v>2715</v>
      </c>
      <c r="Z146" s="62" t="s">
        <v>373</v>
      </c>
      <c r="AA146" s="62" t="s">
        <v>373</v>
      </c>
      <c r="AB146" s="47" t="s">
        <v>2729</v>
      </c>
      <c r="AC146" s="63" t="s">
        <v>3109</v>
      </c>
      <c r="AD146" s="47" t="s">
        <v>2731</v>
      </c>
      <c r="AE146" s="47" t="s">
        <v>2723</v>
      </c>
      <c r="AF146" s="47" t="str">
        <f t="shared" si="34"/>
        <v>I2C1</v>
      </c>
      <c r="AG146" s="82"/>
      <c r="AH146" s="38" t="str">
        <f t="shared" si="35"/>
        <v>NORMAL</v>
      </c>
      <c r="AI146" s="38" t="str">
        <f t="shared" si="36"/>
        <v>NORMAL</v>
      </c>
      <c r="AJ146" s="38" t="str">
        <f t="shared" si="37"/>
        <v>ENABLE</v>
      </c>
      <c r="AK146" s="87" t="str">
        <f t="shared" si="38"/>
        <v>N/A</v>
      </c>
      <c r="AL146" s="86" t="b">
        <v>1</v>
      </c>
      <c r="AM146" s="86" t="b">
        <v>1</v>
      </c>
      <c r="AN146" s="86" t="b">
        <v>1</v>
      </c>
      <c r="AO146" s="86" t="b">
        <v>1</v>
      </c>
      <c r="AP146" s="86" t="b">
        <v>1</v>
      </c>
      <c r="AQ146" s="86" t="b">
        <v>1</v>
      </c>
      <c r="AR146" s="63" t="str">
        <f t="shared" si="39"/>
        <v>VALID</v>
      </c>
      <c r="AS146" s="102" t="s">
        <v>3742</v>
      </c>
      <c r="AT146" s="103" t="s">
        <v>2835</v>
      </c>
      <c r="AU146" s="104"/>
      <c r="AV146" s="105"/>
      <c r="AW146" s="105"/>
      <c r="AX146" s="105"/>
      <c r="AY146" s="118" t="s">
        <v>434</v>
      </c>
      <c r="AZ146" s="104" t="s">
        <v>85</v>
      </c>
      <c r="BA146" s="105"/>
      <c r="BB146" s="104" t="s">
        <v>509</v>
      </c>
      <c r="BC146" s="104"/>
      <c r="BD146" s="115"/>
      <c r="BE146" s="116"/>
      <c r="BF146" s="117" t="s">
        <v>3746</v>
      </c>
      <c r="BG146" s="231" t="s">
        <v>3747</v>
      </c>
      <c r="BH146" s="10" t="s">
        <v>3743</v>
      </c>
      <c r="BI146" s="10" t="s">
        <v>3748</v>
      </c>
      <c r="BJ146" s="149"/>
    </row>
    <row r="147" ht="12.95" customHeight="1" spans="1:62">
      <c r="A147" s="324" t="s">
        <v>3749</v>
      </c>
      <c r="B147" s="324" t="s">
        <v>3750</v>
      </c>
      <c r="C147" s="38" t="s">
        <v>421</v>
      </c>
      <c r="D147" s="38" t="s">
        <v>3751</v>
      </c>
      <c r="E147" s="39" t="s">
        <v>422</v>
      </c>
      <c r="F147" s="40" t="s">
        <v>3752</v>
      </c>
      <c r="G147" s="41" t="s">
        <v>3750</v>
      </c>
      <c r="H147" s="42" t="s">
        <v>2715</v>
      </c>
      <c r="I147" s="42" t="s">
        <v>2715</v>
      </c>
      <c r="J147" s="43" t="s">
        <v>2715</v>
      </c>
      <c r="K147" s="54" t="s">
        <v>2737</v>
      </c>
      <c r="L147" s="42" t="s">
        <v>2737</v>
      </c>
      <c r="M147" s="42" t="s">
        <v>2715</v>
      </c>
      <c r="N147" s="42" t="s">
        <v>2715</v>
      </c>
      <c r="O147" s="43" t="s">
        <v>2715</v>
      </c>
      <c r="P147" s="38" t="s">
        <v>419</v>
      </c>
      <c r="Q147" s="38" t="s">
        <v>83</v>
      </c>
      <c r="R147" s="38" t="s">
        <v>104</v>
      </c>
      <c r="S147" s="38" t="s">
        <v>105</v>
      </c>
      <c r="T147" s="38" t="s">
        <v>83</v>
      </c>
      <c r="U147" s="63" t="s">
        <v>3753</v>
      </c>
      <c r="V147" s="47" t="s">
        <v>3603</v>
      </c>
      <c r="W147" s="62" t="s">
        <v>2715</v>
      </c>
      <c r="X147" s="62" t="s">
        <v>2715</v>
      </c>
      <c r="Y147" s="62" t="s">
        <v>2715</v>
      </c>
      <c r="Z147" s="62" t="s">
        <v>373</v>
      </c>
      <c r="AA147" s="62" t="s">
        <v>373</v>
      </c>
      <c r="AB147" s="47" t="s">
        <v>2729</v>
      </c>
      <c r="AC147" s="47" t="s">
        <v>3109</v>
      </c>
      <c r="AD147" s="47" t="s">
        <v>2731</v>
      </c>
      <c r="AE147" s="47" t="s">
        <v>2723</v>
      </c>
      <c r="AF147" s="47" t="str">
        <f t="shared" si="34"/>
        <v>I2C1</v>
      </c>
      <c r="AG147" s="82"/>
      <c r="AH147" s="38" t="str">
        <f t="shared" si="35"/>
        <v>NORMAL</v>
      </c>
      <c r="AI147" s="38" t="str">
        <f t="shared" si="36"/>
        <v>NORMAL</v>
      </c>
      <c r="AJ147" s="38" t="str">
        <f t="shared" si="37"/>
        <v>ENABLE</v>
      </c>
      <c r="AK147" s="87" t="str">
        <f t="shared" si="38"/>
        <v>N/A</v>
      </c>
      <c r="AL147" s="86" t="b">
        <v>1</v>
      </c>
      <c r="AM147" s="86" t="b">
        <v>1</v>
      </c>
      <c r="AN147" s="86" t="b">
        <v>1</v>
      </c>
      <c r="AO147" s="86" t="b">
        <v>1</v>
      </c>
      <c r="AP147" s="86" t="b">
        <v>1</v>
      </c>
      <c r="AQ147" s="86" t="b">
        <v>1</v>
      </c>
      <c r="AR147" s="63" t="str">
        <f t="shared" si="39"/>
        <v>VALID</v>
      </c>
      <c r="AS147" s="102" t="s">
        <v>3750</v>
      </c>
      <c r="AT147" s="103" t="s">
        <v>2835</v>
      </c>
      <c r="AU147" s="104"/>
      <c r="AV147" s="105"/>
      <c r="AW147" s="105"/>
      <c r="AX147" s="105"/>
      <c r="AY147" s="118" t="s">
        <v>434</v>
      </c>
      <c r="AZ147" s="104" t="s">
        <v>85</v>
      </c>
      <c r="BA147" s="105"/>
      <c r="BB147" s="104" t="s">
        <v>509</v>
      </c>
      <c r="BC147" s="104"/>
      <c r="BD147" s="115"/>
      <c r="BE147" s="116"/>
      <c r="BF147" s="117" t="s">
        <v>3746</v>
      </c>
      <c r="BG147" s="231" t="s">
        <v>3754</v>
      </c>
      <c r="BH147" s="10" t="s">
        <v>3751</v>
      </c>
      <c r="BI147" s="10" t="s">
        <v>3755</v>
      </c>
      <c r="BJ147" s="149"/>
    </row>
    <row r="148" ht="12.95" customHeight="1" spans="1:62">
      <c r="A148" s="322"/>
      <c r="B148" s="322"/>
      <c r="C148" s="323" t="s">
        <v>423</v>
      </c>
      <c r="D148" s="323" t="s">
        <v>3756</v>
      </c>
      <c r="E148" s="39" t="s">
        <v>424</v>
      </c>
      <c r="F148" s="40" t="s">
        <v>3757</v>
      </c>
      <c r="G148" s="41" t="s">
        <v>2715</v>
      </c>
      <c r="H148" s="42" t="s">
        <v>2715</v>
      </c>
      <c r="I148" s="42" t="s">
        <v>2715</v>
      </c>
      <c r="J148" s="43" t="s">
        <v>2715</v>
      </c>
      <c r="K148" s="54" t="s">
        <v>2737</v>
      </c>
      <c r="L148" s="42" t="s">
        <v>2715</v>
      </c>
      <c r="M148" s="42" t="s">
        <v>2715</v>
      </c>
      <c r="N148" s="42" t="s">
        <v>2715</v>
      </c>
      <c r="O148" s="43" t="s">
        <v>2715</v>
      </c>
      <c r="P148" s="38" t="s">
        <v>94</v>
      </c>
      <c r="Q148" s="38" t="s">
        <v>83</v>
      </c>
      <c r="R148" s="38" t="s">
        <v>104</v>
      </c>
      <c r="S148" s="38" t="s">
        <v>105</v>
      </c>
      <c r="T148" s="38" t="s">
        <v>94</v>
      </c>
      <c r="U148" s="63" t="s">
        <v>3758</v>
      </c>
      <c r="V148" s="47" t="s">
        <v>3603</v>
      </c>
      <c r="W148" s="62" t="s">
        <v>2715</v>
      </c>
      <c r="X148" s="62" t="s">
        <v>2715</v>
      </c>
      <c r="Y148" s="62" t="s">
        <v>2715</v>
      </c>
      <c r="Z148" s="62" t="s">
        <v>423</v>
      </c>
      <c r="AA148" s="62" t="s">
        <v>373</v>
      </c>
      <c r="AB148" s="47" t="s">
        <v>2777</v>
      </c>
      <c r="AC148" s="47" t="s">
        <v>3058</v>
      </c>
      <c r="AD148" s="47" t="s">
        <v>2731</v>
      </c>
      <c r="AE148" s="47">
        <v>0</v>
      </c>
      <c r="AF148" s="47" t="str">
        <f t="shared" si="34"/>
        <v>GPIO_PI5</v>
      </c>
      <c r="AG148" s="82"/>
      <c r="AH148" s="38" t="str">
        <f t="shared" si="35"/>
        <v>NORMAL</v>
      </c>
      <c r="AI148" s="38" t="str">
        <f t="shared" si="36"/>
        <v>NORMAL</v>
      </c>
      <c r="AJ148" s="38" t="str">
        <f t="shared" si="37"/>
        <v>DISABLE</v>
      </c>
      <c r="AK148" s="87" t="str">
        <f t="shared" si="38"/>
        <v>0</v>
      </c>
      <c r="AL148" s="86" t="b">
        <v>1</v>
      </c>
      <c r="AM148" s="86" t="b">
        <v>1</v>
      </c>
      <c r="AN148" s="86" t="b">
        <v>1</v>
      </c>
      <c r="AO148" s="86" t="b">
        <v>1</v>
      </c>
      <c r="AP148" s="86" t="b">
        <v>1</v>
      </c>
      <c r="AQ148" s="86" t="b">
        <v>1</v>
      </c>
      <c r="AR148" s="63" t="str">
        <f t="shared" si="39"/>
        <v>VALID</v>
      </c>
      <c r="AS148" s="102" t="s">
        <v>3757</v>
      </c>
      <c r="AT148" s="103" t="s">
        <v>2732</v>
      </c>
      <c r="AU148" s="104" t="s">
        <v>2845</v>
      </c>
      <c r="AV148" s="105"/>
      <c r="AW148" s="105"/>
      <c r="AX148" s="105"/>
      <c r="AY148" s="105"/>
      <c r="AZ148" s="104" t="s">
        <v>85</v>
      </c>
      <c r="BA148" s="105"/>
      <c r="BB148" s="104"/>
      <c r="BC148" s="104"/>
      <c r="BD148" s="115"/>
      <c r="BE148" s="116"/>
      <c r="BF148" s="117" t="s">
        <v>3099</v>
      </c>
      <c r="BG148" s="334" t="s">
        <v>3</v>
      </c>
      <c r="BH148" s="10" t="s">
        <v>3756</v>
      </c>
      <c r="BI148" s="10" t="s">
        <v>3759</v>
      </c>
      <c r="BJ148" s="149"/>
    </row>
    <row r="149" ht="12.95" customHeight="1" spans="1:62">
      <c r="A149" s="322"/>
      <c r="B149" s="322"/>
      <c r="C149" s="323" t="s">
        <v>425</v>
      </c>
      <c r="D149" s="323" t="s">
        <v>3760</v>
      </c>
      <c r="E149" s="39" t="s">
        <v>426</v>
      </c>
      <c r="F149" s="40" t="s">
        <v>3761</v>
      </c>
      <c r="G149" s="41" t="s">
        <v>3762</v>
      </c>
      <c r="H149" s="42" t="s">
        <v>2715</v>
      </c>
      <c r="I149" s="42" t="s">
        <v>2715</v>
      </c>
      <c r="J149" s="43" t="s">
        <v>2715</v>
      </c>
      <c r="K149" s="54" t="s">
        <v>2737</v>
      </c>
      <c r="L149" s="42" t="s">
        <v>81</v>
      </c>
      <c r="M149" s="42" t="s">
        <v>2715</v>
      </c>
      <c r="N149" s="42" t="s">
        <v>2715</v>
      </c>
      <c r="O149" s="43" t="s">
        <v>2715</v>
      </c>
      <c r="P149" s="38" t="s">
        <v>132</v>
      </c>
      <c r="Q149" s="38" t="s">
        <v>83</v>
      </c>
      <c r="R149" s="38" t="s">
        <v>104</v>
      </c>
      <c r="S149" s="38" t="s">
        <v>105</v>
      </c>
      <c r="T149" s="38" t="s">
        <v>83</v>
      </c>
      <c r="U149" s="63" t="s">
        <v>3763</v>
      </c>
      <c r="V149" s="47" t="s">
        <v>3603</v>
      </c>
      <c r="W149" s="62" t="s">
        <v>2715</v>
      </c>
      <c r="X149" s="62" t="s">
        <v>2715</v>
      </c>
      <c r="Y149" s="62" t="s">
        <v>2715</v>
      </c>
      <c r="Z149" s="62" t="s">
        <v>3762</v>
      </c>
      <c r="AA149" s="62" t="s">
        <v>373</v>
      </c>
      <c r="AB149" s="47" t="s">
        <v>2777</v>
      </c>
      <c r="AC149" s="47" t="s">
        <v>3058</v>
      </c>
      <c r="AD149" s="47" t="s">
        <v>2731</v>
      </c>
      <c r="AE149" s="47" t="s">
        <v>2723</v>
      </c>
      <c r="AF149" s="47" t="str">
        <f t="shared" si="34"/>
        <v>GP</v>
      </c>
      <c r="AG149" s="82"/>
      <c r="AH149" s="38" t="str">
        <f t="shared" si="35"/>
        <v>NORMAL</v>
      </c>
      <c r="AI149" s="38" t="str">
        <f t="shared" si="36"/>
        <v>TRISTATE</v>
      </c>
      <c r="AJ149" s="38" t="str">
        <f t="shared" si="37"/>
        <v>DISABLE</v>
      </c>
      <c r="AK149" s="87" t="str">
        <f t="shared" si="38"/>
        <v>N/A</v>
      </c>
      <c r="AL149" s="86" t="b">
        <v>1</v>
      </c>
      <c r="AM149" s="86" t="b">
        <v>1</v>
      </c>
      <c r="AN149" s="86" t="b">
        <v>1</v>
      </c>
      <c r="AO149" s="86" t="b">
        <v>1</v>
      </c>
      <c r="AP149" s="86" t="b">
        <v>1</v>
      </c>
      <c r="AQ149" s="86" t="b">
        <v>1</v>
      </c>
      <c r="AR149" s="63" t="str">
        <f t="shared" si="39"/>
        <v>VALID</v>
      </c>
      <c r="AS149" s="102" t="s">
        <v>3762</v>
      </c>
      <c r="AT149" s="103" t="s">
        <v>2732</v>
      </c>
      <c r="AU149" s="104" t="s">
        <v>2882</v>
      </c>
      <c r="AV149" s="105"/>
      <c r="AW149" s="105"/>
      <c r="AX149" s="105"/>
      <c r="AY149" s="105"/>
      <c r="AZ149" s="104" t="s">
        <v>85</v>
      </c>
      <c r="BA149" s="105"/>
      <c r="BB149" s="104"/>
      <c r="BC149" s="104"/>
      <c r="BD149" s="115"/>
      <c r="BE149" s="116"/>
      <c r="BF149" s="117" t="s">
        <v>3764</v>
      </c>
      <c r="BG149" s="242"/>
      <c r="BH149" s="10" t="s">
        <v>3760</v>
      </c>
      <c r="BI149" s="10" t="s">
        <v>3765</v>
      </c>
      <c r="BJ149" s="149"/>
    </row>
    <row r="150" s="3" customFormat="1" ht="18" customHeight="1" spans="1:62">
      <c r="A150" s="322"/>
      <c r="B150" s="322"/>
      <c r="C150" s="46" t="s">
        <v>3766</v>
      </c>
      <c r="D150" s="45" t="s">
        <v>428</v>
      </c>
      <c r="E150" s="35"/>
      <c r="F150" s="37"/>
      <c r="G150" s="37"/>
      <c r="H150" s="37"/>
      <c r="I150" s="37"/>
      <c r="J150" s="37"/>
      <c r="K150" s="35"/>
      <c r="L150" s="35"/>
      <c r="M150" s="35"/>
      <c r="N150" s="35"/>
      <c r="O150" s="35"/>
      <c r="P150" s="35"/>
      <c r="Q150" s="35"/>
      <c r="R150" s="35"/>
      <c r="S150" s="35"/>
      <c r="T150" s="35"/>
      <c r="U150" s="35"/>
      <c r="V150" s="35"/>
      <c r="W150" s="60"/>
      <c r="X150" s="60"/>
      <c r="Y150" s="60"/>
      <c r="Z150" s="60"/>
      <c r="AA150" s="60"/>
      <c r="AB150" s="81"/>
      <c r="AC150" s="81"/>
      <c r="AD150" s="81"/>
      <c r="AE150" s="81"/>
      <c r="AF150" s="81"/>
      <c r="AG150" s="81"/>
      <c r="AH150" s="81"/>
      <c r="AI150" s="81"/>
      <c r="AJ150" s="81"/>
      <c r="AK150" s="81"/>
      <c r="AL150" s="81"/>
      <c r="AM150" s="81"/>
      <c r="AN150" s="81"/>
      <c r="AO150" s="81"/>
      <c r="AP150" s="81"/>
      <c r="AQ150" s="81"/>
      <c r="AR150" s="81"/>
      <c r="AS150" s="100"/>
      <c r="AT150" s="100"/>
      <c r="AU150" s="101"/>
      <c r="AV150" s="101"/>
      <c r="AW150" s="101"/>
      <c r="AX150" s="101"/>
      <c r="AY150" s="101"/>
      <c r="AZ150" s="101"/>
      <c r="BA150" s="101"/>
      <c r="BB150" s="101"/>
      <c r="BC150" s="101"/>
      <c r="BD150" s="101"/>
      <c r="BE150" s="400" t="s">
        <v>3767</v>
      </c>
      <c r="BF150" s="101"/>
      <c r="BG150" s="155" t="s">
        <v>431</v>
      </c>
      <c r="BH150" s="155" t="s">
        <v>431</v>
      </c>
      <c r="BI150" s="36"/>
      <c r="BJ150" s="156"/>
    </row>
    <row r="151" ht="12.95" customHeight="1" spans="1:62">
      <c r="A151" s="324" t="s">
        <v>3768</v>
      </c>
      <c r="B151" s="324" t="s">
        <v>3769</v>
      </c>
      <c r="C151" s="47" t="s">
        <v>432</v>
      </c>
      <c r="D151" s="38" t="s">
        <v>3770</v>
      </c>
      <c r="E151" s="39" t="s">
        <v>433</v>
      </c>
      <c r="F151" s="40" t="s">
        <v>3771</v>
      </c>
      <c r="G151" s="41" t="s">
        <v>432</v>
      </c>
      <c r="H151" s="42" t="s">
        <v>2715</v>
      </c>
      <c r="I151" s="42" t="s">
        <v>2715</v>
      </c>
      <c r="J151" s="43" t="s">
        <v>2715</v>
      </c>
      <c r="K151" s="54" t="s">
        <v>2737</v>
      </c>
      <c r="L151" s="42" t="s">
        <v>81</v>
      </c>
      <c r="M151" s="42" t="s">
        <v>2715</v>
      </c>
      <c r="N151" s="42" t="s">
        <v>2715</v>
      </c>
      <c r="O151" s="43" t="s">
        <v>2715</v>
      </c>
      <c r="P151" s="38" t="s">
        <v>391</v>
      </c>
      <c r="Q151" s="38" t="s">
        <v>83</v>
      </c>
      <c r="R151" s="38" t="s">
        <v>104</v>
      </c>
      <c r="S151" s="38" t="s">
        <v>105</v>
      </c>
      <c r="T151" s="65" t="s">
        <v>83</v>
      </c>
      <c r="U151" s="61" t="s">
        <v>3772</v>
      </c>
      <c r="V151" s="47" t="s">
        <v>3773</v>
      </c>
      <c r="W151" s="62" t="s">
        <v>2715</v>
      </c>
      <c r="X151" s="62" t="s">
        <v>2715</v>
      </c>
      <c r="Y151" s="62" t="s">
        <v>2715</v>
      </c>
      <c r="Z151" s="62" t="s">
        <v>391</v>
      </c>
      <c r="AA151" s="62" t="s">
        <v>2694</v>
      </c>
      <c r="AB151" s="47" t="s">
        <v>2947</v>
      </c>
      <c r="AC151" s="47" t="s">
        <v>3774</v>
      </c>
      <c r="AD151" s="47" t="s">
        <v>2949</v>
      </c>
      <c r="AE151" s="47" t="s">
        <v>2750</v>
      </c>
      <c r="AF151" s="47" t="str">
        <f t="shared" ref="AF151:AF156" si="40">IF(OR($AS151="",$AS151=$E151),$T151,IF($AS151=$F151,SUBSTITUTE(SUBSTITUTE($AS151,"GPIO3_","GPIO_"),".0",""),IF($AS151=$G151,$P151,IF($AS151=$H151,$Q151,IF($AS151=$I151,$R151,IF($AS151=$J151,$S151,"INVALID"))))))</f>
        <v>SDMMC1</v>
      </c>
      <c r="AG151" s="83"/>
      <c r="AH151" s="38" t="str">
        <f t="shared" ref="AH151:AH156" si="41">IF(AND(OR($AU151="Int PU",$AU151="Int PD"),OR(AND($BB151&lt;&gt;"",$BB151&lt;&gt;"0"),AND($BC151&lt;&gt;"",$BC151&lt;&gt;"0"))),"INVALID",IF(OR($AS151=$E151,$AU151="Int PD"),"PULL_DOWN",IF(OR($AU151="Int PU",AND($AG151="YES",OR($BB151="",$BB151="0"),OR($BC151="",$BC151="0"),OR($AT151="Input",$AT151="Bidirectional"))),"PULL_UP","NORMAL")))</f>
        <v>NORMAL</v>
      </c>
      <c r="AI151" s="38" t="str">
        <f t="shared" ref="AI151:AI156" si="42">IF($AT151="Input","TRISTATE",IF($AU151="Z","TRISTATE",IF($AS151=$E151,"TRISTATE","NORMAL")))</f>
        <v>NORMAL</v>
      </c>
      <c r="AJ151" s="38" t="str">
        <f>IF($AS151=$G151,"ENABLE",IF(OR($AS151=$E151,$AT151="Output"),"DISABLE","ENABLE"))</f>
        <v>ENABLE</v>
      </c>
      <c r="AK151" s="88" t="str">
        <f t="shared" ref="AK151:AK156" si="43">IF($AS151&lt;&gt;$F151,"N/A",IF($AU151="Drive 1","1",IF($AU151="Drive 0","0","")))</f>
        <v>N/A</v>
      </c>
      <c r="AL151" s="86" t="b">
        <v>1</v>
      </c>
      <c r="AM151" s="86" t="b">
        <v>1</v>
      </c>
      <c r="AN151" s="86" t="b">
        <v>1</v>
      </c>
      <c r="AO151" s="86" t="b">
        <v>1</v>
      </c>
      <c r="AP151" s="86" t="b">
        <v>1</v>
      </c>
      <c r="AQ151" s="86" t="b">
        <v>1</v>
      </c>
      <c r="AR151" s="63" t="str">
        <f t="shared" ref="AR151:AR157" si="44">IF(AND($AL151:$AQ151),"VALID","INVALID")</f>
        <v>VALID</v>
      </c>
      <c r="AS151" s="106" t="s">
        <v>432</v>
      </c>
      <c r="AT151" s="107" t="s">
        <v>2732</v>
      </c>
      <c r="AU151" s="104" t="s">
        <v>2845</v>
      </c>
      <c r="AV151" s="108"/>
      <c r="AW151" s="108"/>
      <c r="AX151" s="108"/>
      <c r="AY151" s="108"/>
      <c r="AZ151" s="108"/>
      <c r="BA151" s="104" t="s">
        <v>434</v>
      </c>
      <c r="BB151" s="119"/>
      <c r="BC151" s="119"/>
      <c r="BD151" s="120"/>
      <c r="BE151" s="121"/>
      <c r="BF151" s="405" t="s">
        <v>3775</v>
      </c>
      <c r="BG151" s="230" t="s">
        <v>432</v>
      </c>
      <c r="BH151" s="10" t="s">
        <v>3770</v>
      </c>
      <c r="BI151" s="10" t="s">
        <v>3776</v>
      </c>
      <c r="BJ151" s="149"/>
    </row>
    <row r="152" ht="12.95" customHeight="1" spans="1:62">
      <c r="A152" s="324" t="s">
        <v>3777</v>
      </c>
      <c r="B152" s="324" t="s">
        <v>3778</v>
      </c>
      <c r="C152" s="47" t="s">
        <v>435</v>
      </c>
      <c r="D152" s="38" t="s">
        <v>3779</v>
      </c>
      <c r="E152" s="39" t="s">
        <v>436</v>
      </c>
      <c r="F152" s="40" t="s">
        <v>3780</v>
      </c>
      <c r="G152" s="41" t="s">
        <v>435</v>
      </c>
      <c r="H152" s="42" t="s">
        <v>2715</v>
      </c>
      <c r="I152" s="42" t="s">
        <v>2715</v>
      </c>
      <c r="J152" s="43" t="s">
        <v>2715</v>
      </c>
      <c r="K152" s="54" t="s">
        <v>2737</v>
      </c>
      <c r="L152" s="42" t="s">
        <v>2737</v>
      </c>
      <c r="M152" s="42" t="s">
        <v>2715</v>
      </c>
      <c r="N152" s="42" t="s">
        <v>2715</v>
      </c>
      <c r="O152" s="43" t="s">
        <v>2715</v>
      </c>
      <c r="P152" s="38" t="s">
        <v>391</v>
      </c>
      <c r="Q152" s="38" t="s">
        <v>83</v>
      </c>
      <c r="R152" s="38" t="s">
        <v>104</v>
      </c>
      <c r="S152" s="38" t="s">
        <v>105</v>
      </c>
      <c r="T152" s="38" t="s">
        <v>83</v>
      </c>
      <c r="U152" s="63" t="s">
        <v>3781</v>
      </c>
      <c r="V152" s="47" t="s">
        <v>3773</v>
      </c>
      <c r="W152" s="62" t="s">
        <v>2715</v>
      </c>
      <c r="X152" s="62" t="s">
        <v>2715</v>
      </c>
      <c r="Y152" s="62" t="s">
        <v>2715</v>
      </c>
      <c r="Z152" s="62" t="s">
        <v>391</v>
      </c>
      <c r="AA152" s="62" t="s">
        <v>2694</v>
      </c>
      <c r="AB152" s="47" t="s">
        <v>2947</v>
      </c>
      <c r="AC152" s="47" t="s">
        <v>3774</v>
      </c>
      <c r="AD152" s="47" t="s">
        <v>2949</v>
      </c>
      <c r="AE152" s="47" t="s">
        <v>2750</v>
      </c>
      <c r="AF152" s="47" t="str">
        <f t="shared" si="40"/>
        <v>SDMMC1</v>
      </c>
      <c r="AG152" s="82"/>
      <c r="AH152" s="38" t="str">
        <f t="shared" si="41"/>
        <v>PULL_UP</v>
      </c>
      <c r="AI152" s="38" t="str">
        <f t="shared" si="42"/>
        <v>NORMAL</v>
      </c>
      <c r="AJ152" s="38" t="str">
        <f t="shared" ref="AJ152:AJ156" si="45">IF(OR($AS152=$E152,$AT152="Output"),"DISABLE","ENABLE")</f>
        <v>ENABLE</v>
      </c>
      <c r="AK152" s="87" t="str">
        <f t="shared" si="43"/>
        <v>N/A</v>
      </c>
      <c r="AL152" s="86" t="b">
        <v>1</v>
      </c>
      <c r="AM152" s="86" t="b">
        <v>1</v>
      </c>
      <c r="AN152" s="86" t="b">
        <v>1</v>
      </c>
      <c r="AO152" s="86" t="b">
        <v>1</v>
      </c>
      <c r="AP152" s="86" t="b">
        <v>1</v>
      </c>
      <c r="AQ152" s="86" t="b">
        <v>1</v>
      </c>
      <c r="AR152" s="63" t="str">
        <f t="shared" si="44"/>
        <v>VALID</v>
      </c>
      <c r="AS152" s="102" t="s">
        <v>435</v>
      </c>
      <c r="AT152" s="103" t="s">
        <v>2835</v>
      </c>
      <c r="AU152" s="104" t="s">
        <v>2826</v>
      </c>
      <c r="AV152" s="105"/>
      <c r="AW152" s="105"/>
      <c r="AX152" s="105"/>
      <c r="AY152" s="105"/>
      <c r="AZ152" s="105"/>
      <c r="BA152" s="105"/>
      <c r="BB152" s="104"/>
      <c r="BC152" s="104"/>
      <c r="BD152" s="115"/>
      <c r="BE152" s="116"/>
      <c r="BF152" s="405" t="s">
        <v>3775</v>
      </c>
      <c r="BG152" s="231" t="s">
        <v>435</v>
      </c>
      <c r="BH152" s="10" t="s">
        <v>3779</v>
      </c>
      <c r="BI152" s="10" t="s">
        <v>3782</v>
      </c>
      <c r="BJ152" s="149"/>
    </row>
    <row r="153" ht="12.95" customHeight="1" spans="1:62">
      <c r="A153" s="324" t="s">
        <v>3783</v>
      </c>
      <c r="B153" s="324" t="s">
        <v>3784</v>
      </c>
      <c r="C153" s="47" t="s">
        <v>437</v>
      </c>
      <c r="D153" s="38" t="s">
        <v>3785</v>
      </c>
      <c r="E153" s="39" t="s">
        <v>438</v>
      </c>
      <c r="F153" s="40" t="s">
        <v>3786</v>
      </c>
      <c r="G153" s="41" t="s">
        <v>437</v>
      </c>
      <c r="H153" s="42" t="s">
        <v>2715</v>
      </c>
      <c r="I153" s="42" t="s">
        <v>2715</v>
      </c>
      <c r="J153" s="43" t="s">
        <v>2715</v>
      </c>
      <c r="K153" s="54" t="s">
        <v>2737</v>
      </c>
      <c r="L153" s="42" t="s">
        <v>2737</v>
      </c>
      <c r="M153" s="42" t="s">
        <v>2715</v>
      </c>
      <c r="N153" s="42" t="s">
        <v>2715</v>
      </c>
      <c r="O153" s="43" t="s">
        <v>2715</v>
      </c>
      <c r="P153" s="38" t="s">
        <v>391</v>
      </c>
      <c r="Q153" s="38" t="s">
        <v>83</v>
      </c>
      <c r="R153" s="38" t="s">
        <v>104</v>
      </c>
      <c r="S153" s="38" t="s">
        <v>105</v>
      </c>
      <c r="T153" s="38" t="s">
        <v>83</v>
      </c>
      <c r="U153" s="63" t="s">
        <v>3787</v>
      </c>
      <c r="V153" s="47" t="s">
        <v>3773</v>
      </c>
      <c r="W153" s="62" t="s">
        <v>2715</v>
      </c>
      <c r="X153" s="62" t="s">
        <v>2715</v>
      </c>
      <c r="Y153" s="62" t="s">
        <v>2715</v>
      </c>
      <c r="Z153" s="62" t="s">
        <v>391</v>
      </c>
      <c r="AA153" s="62" t="s">
        <v>2694</v>
      </c>
      <c r="AB153" s="47" t="s">
        <v>2947</v>
      </c>
      <c r="AC153" s="47" t="s">
        <v>3774</v>
      </c>
      <c r="AD153" s="47" t="s">
        <v>2949</v>
      </c>
      <c r="AE153" s="47" t="s">
        <v>2750</v>
      </c>
      <c r="AF153" s="47" t="str">
        <f t="shared" si="40"/>
        <v>SDMMC1</v>
      </c>
      <c r="AG153" s="82"/>
      <c r="AH153" s="38" t="str">
        <f t="shared" si="41"/>
        <v>PULL_UP</v>
      </c>
      <c r="AI153" s="38" t="str">
        <f t="shared" si="42"/>
        <v>NORMAL</v>
      </c>
      <c r="AJ153" s="38" t="str">
        <f t="shared" si="45"/>
        <v>ENABLE</v>
      </c>
      <c r="AK153" s="87" t="str">
        <f t="shared" si="43"/>
        <v>N/A</v>
      </c>
      <c r="AL153" s="86" t="b">
        <v>1</v>
      </c>
      <c r="AM153" s="86" t="b">
        <v>1</v>
      </c>
      <c r="AN153" s="86" t="b">
        <v>1</v>
      </c>
      <c r="AO153" s="86" t="b">
        <v>1</v>
      </c>
      <c r="AP153" s="86" t="b">
        <v>1</v>
      </c>
      <c r="AQ153" s="86" t="b">
        <v>1</v>
      </c>
      <c r="AR153" s="63" t="str">
        <f t="shared" si="44"/>
        <v>VALID</v>
      </c>
      <c r="AS153" s="102" t="s">
        <v>437</v>
      </c>
      <c r="AT153" s="103" t="s">
        <v>2835</v>
      </c>
      <c r="AU153" s="104" t="s">
        <v>2826</v>
      </c>
      <c r="AV153" s="105"/>
      <c r="AW153" s="105"/>
      <c r="AX153" s="105"/>
      <c r="AY153" s="105"/>
      <c r="AZ153" s="105"/>
      <c r="BA153" s="105"/>
      <c r="BB153" s="104"/>
      <c r="BC153" s="104"/>
      <c r="BD153" s="115"/>
      <c r="BE153" s="116"/>
      <c r="BF153" s="405" t="s">
        <v>3775</v>
      </c>
      <c r="BG153" s="231" t="s">
        <v>437</v>
      </c>
      <c r="BH153" s="10" t="s">
        <v>3785</v>
      </c>
      <c r="BI153" s="10" t="s">
        <v>3788</v>
      </c>
      <c r="BJ153" s="149"/>
    </row>
    <row r="154" ht="12.95" customHeight="1" spans="1:62">
      <c r="A154" s="324" t="s">
        <v>3789</v>
      </c>
      <c r="B154" s="324" t="s">
        <v>3790</v>
      </c>
      <c r="C154" s="47" t="s">
        <v>439</v>
      </c>
      <c r="D154" s="38" t="s">
        <v>3791</v>
      </c>
      <c r="E154" s="39" t="s">
        <v>440</v>
      </c>
      <c r="F154" s="40" t="s">
        <v>3792</v>
      </c>
      <c r="G154" s="41" t="s">
        <v>439</v>
      </c>
      <c r="H154" s="42" t="s">
        <v>2715</v>
      </c>
      <c r="I154" s="42" t="s">
        <v>2715</v>
      </c>
      <c r="J154" s="43" t="s">
        <v>2715</v>
      </c>
      <c r="K154" s="54" t="s">
        <v>2737</v>
      </c>
      <c r="L154" s="42" t="s">
        <v>2737</v>
      </c>
      <c r="M154" s="42" t="s">
        <v>2715</v>
      </c>
      <c r="N154" s="42" t="s">
        <v>2715</v>
      </c>
      <c r="O154" s="43" t="s">
        <v>2715</v>
      </c>
      <c r="P154" s="38" t="s">
        <v>391</v>
      </c>
      <c r="Q154" s="38" t="s">
        <v>83</v>
      </c>
      <c r="R154" s="38" t="s">
        <v>104</v>
      </c>
      <c r="S154" s="38" t="s">
        <v>105</v>
      </c>
      <c r="T154" s="38" t="s">
        <v>83</v>
      </c>
      <c r="U154" s="63" t="s">
        <v>3793</v>
      </c>
      <c r="V154" s="47" t="s">
        <v>3773</v>
      </c>
      <c r="W154" s="62" t="s">
        <v>3794</v>
      </c>
      <c r="X154" s="62" t="s">
        <v>2715</v>
      </c>
      <c r="Y154" s="62" t="s">
        <v>2715</v>
      </c>
      <c r="Z154" s="62" t="s">
        <v>391</v>
      </c>
      <c r="AA154" s="62" t="s">
        <v>2694</v>
      </c>
      <c r="AB154" s="47" t="s">
        <v>2947</v>
      </c>
      <c r="AC154" s="47" t="s">
        <v>3774</v>
      </c>
      <c r="AD154" s="47" t="s">
        <v>2949</v>
      </c>
      <c r="AE154" s="47" t="s">
        <v>2750</v>
      </c>
      <c r="AF154" s="47" t="str">
        <f t="shared" si="40"/>
        <v>SDMMC1</v>
      </c>
      <c r="AG154" s="82"/>
      <c r="AH154" s="38" t="str">
        <f t="shared" si="41"/>
        <v>PULL_UP</v>
      </c>
      <c r="AI154" s="38" t="str">
        <f t="shared" si="42"/>
        <v>NORMAL</v>
      </c>
      <c r="AJ154" s="38" t="str">
        <f t="shared" si="45"/>
        <v>ENABLE</v>
      </c>
      <c r="AK154" s="87" t="str">
        <f t="shared" si="43"/>
        <v>N/A</v>
      </c>
      <c r="AL154" s="86" t="b">
        <v>1</v>
      </c>
      <c r="AM154" s="86" t="b">
        <v>1</v>
      </c>
      <c r="AN154" s="86" t="b">
        <v>1</v>
      </c>
      <c r="AO154" s="86" t="b">
        <v>1</v>
      </c>
      <c r="AP154" s="86" t="b">
        <v>1</v>
      </c>
      <c r="AQ154" s="86" t="b">
        <v>1</v>
      </c>
      <c r="AR154" s="63" t="str">
        <f t="shared" si="44"/>
        <v>VALID</v>
      </c>
      <c r="AS154" s="102" t="s">
        <v>439</v>
      </c>
      <c r="AT154" s="103" t="s">
        <v>2835</v>
      </c>
      <c r="AU154" s="104" t="s">
        <v>2826</v>
      </c>
      <c r="AV154" s="104" t="s">
        <v>89</v>
      </c>
      <c r="AW154" s="109"/>
      <c r="AX154" s="109"/>
      <c r="AY154" s="105"/>
      <c r="AZ154" s="105"/>
      <c r="BA154" s="105"/>
      <c r="BB154" s="104"/>
      <c r="BC154" s="104"/>
      <c r="BD154" s="115"/>
      <c r="BE154" s="116"/>
      <c r="BF154" s="405" t="s">
        <v>3775</v>
      </c>
      <c r="BG154" s="231" t="s">
        <v>439</v>
      </c>
      <c r="BH154" s="10" t="s">
        <v>3791</v>
      </c>
      <c r="BI154" s="10" t="s">
        <v>3795</v>
      </c>
      <c r="BJ154" s="149"/>
    </row>
    <row r="155" ht="12.95" customHeight="1" spans="1:62">
      <c r="A155" s="324" t="s">
        <v>3796</v>
      </c>
      <c r="B155" s="324" t="s">
        <v>3797</v>
      </c>
      <c r="C155" s="47" t="s">
        <v>441</v>
      </c>
      <c r="D155" s="38" t="s">
        <v>3798</v>
      </c>
      <c r="E155" s="39" t="s">
        <v>442</v>
      </c>
      <c r="F155" s="40" t="s">
        <v>3799</v>
      </c>
      <c r="G155" s="41" t="s">
        <v>441</v>
      </c>
      <c r="H155" s="42" t="s">
        <v>2715</v>
      </c>
      <c r="I155" s="42" t="s">
        <v>2715</v>
      </c>
      <c r="J155" s="43" t="s">
        <v>2715</v>
      </c>
      <c r="K155" s="54" t="s">
        <v>2737</v>
      </c>
      <c r="L155" s="42" t="s">
        <v>2737</v>
      </c>
      <c r="M155" s="42" t="s">
        <v>2715</v>
      </c>
      <c r="N155" s="42" t="s">
        <v>2715</v>
      </c>
      <c r="O155" s="43" t="s">
        <v>2715</v>
      </c>
      <c r="P155" s="38" t="s">
        <v>391</v>
      </c>
      <c r="Q155" s="38" t="s">
        <v>83</v>
      </c>
      <c r="R155" s="38" t="s">
        <v>104</v>
      </c>
      <c r="S155" s="38" t="s">
        <v>105</v>
      </c>
      <c r="T155" s="38" t="s">
        <v>83</v>
      </c>
      <c r="U155" s="63" t="s">
        <v>3800</v>
      </c>
      <c r="V155" s="47" t="s">
        <v>3773</v>
      </c>
      <c r="W155" s="62" t="s">
        <v>2715</v>
      </c>
      <c r="X155" s="62" t="s">
        <v>2715</v>
      </c>
      <c r="Y155" s="62" t="s">
        <v>2715</v>
      </c>
      <c r="Z155" s="62" t="s">
        <v>391</v>
      </c>
      <c r="AA155" s="62" t="s">
        <v>2694</v>
      </c>
      <c r="AB155" s="47" t="s">
        <v>2947</v>
      </c>
      <c r="AC155" s="47" t="s">
        <v>3774</v>
      </c>
      <c r="AD155" s="47" t="s">
        <v>2949</v>
      </c>
      <c r="AE155" s="47" t="s">
        <v>2750</v>
      </c>
      <c r="AF155" s="47" t="str">
        <f t="shared" si="40"/>
        <v>SDMMC1</v>
      </c>
      <c r="AG155" s="82"/>
      <c r="AH155" s="38" t="str">
        <f t="shared" si="41"/>
        <v>PULL_UP</v>
      </c>
      <c r="AI155" s="38" t="str">
        <f t="shared" si="42"/>
        <v>NORMAL</v>
      </c>
      <c r="AJ155" s="38" t="str">
        <f t="shared" si="45"/>
        <v>ENABLE</v>
      </c>
      <c r="AK155" s="87" t="str">
        <f t="shared" si="43"/>
        <v>N/A</v>
      </c>
      <c r="AL155" s="86" t="b">
        <v>1</v>
      </c>
      <c r="AM155" s="86" t="b">
        <v>1</v>
      </c>
      <c r="AN155" s="86" t="b">
        <v>1</v>
      </c>
      <c r="AO155" s="86" t="b">
        <v>1</v>
      </c>
      <c r="AP155" s="86" t="b">
        <v>1</v>
      </c>
      <c r="AQ155" s="86" t="b">
        <v>1</v>
      </c>
      <c r="AR155" s="63" t="str">
        <f t="shared" si="44"/>
        <v>VALID</v>
      </c>
      <c r="AS155" s="102" t="s">
        <v>441</v>
      </c>
      <c r="AT155" s="103" t="s">
        <v>2835</v>
      </c>
      <c r="AU155" s="104" t="s">
        <v>2826</v>
      </c>
      <c r="AV155" s="105"/>
      <c r="AW155" s="105"/>
      <c r="AX155" s="105"/>
      <c r="AY155" s="105"/>
      <c r="AZ155" s="105"/>
      <c r="BA155" s="105"/>
      <c r="BB155" s="104"/>
      <c r="BC155" s="104"/>
      <c r="BD155" s="115"/>
      <c r="BE155" s="116"/>
      <c r="BF155" s="405" t="s">
        <v>3775</v>
      </c>
      <c r="BG155" s="231" t="s">
        <v>441</v>
      </c>
      <c r="BH155" s="10" t="s">
        <v>3798</v>
      </c>
      <c r="BI155" s="10" t="s">
        <v>3801</v>
      </c>
      <c r="BJ155" s="149"/>
    </row>
    <row r="156" ht="12.95" customHeight="1" spans="1:62">
      <c r="A156" s="324" t="s">
        <v>3802</v>
      </c>
      <c r="B156" s="324" t="s">
        <v>3803</v>
      </c>
      <c r="C156" s="47" t="s">
        <v>443</v>
      </c>
      <c r="D156" s="38" t="s">
        <v>3804</v>
      </c>
      <c r="E156" s="39" t="s">
        <v>444</v>
      </c>
      <c r="F156" s="40" t="s">
        <v>3805</v>
      </c>
      <c r="G156" s="41" t="s">
        <v>443</v>
      </c>
      <c r="H156" s="42" t="s">
        <v>2715</v>
      </c>
      <c r="I156" s="42" t="s">
        <v>2715</v>
      </c>
      <c r="J156" s="43" t="s">
        <v>2715</v>
      </c>
      <c r="K156" s="54" t="s">
        <v>2737</v>
      </c>
      <c r="L156" s="42" t="s">
        <v>2737</v>
      </c>
      <c r="M156" s="42" t="s">
        <v>2715</v>
      </c>
      <c r="N156" s="42" t="s">
        <v>2715</v>
      </c>
      <c r="O156" s="43" t="s">
        <v>2715</v>
      </c>
      <c r="P156" s="38" t="s">
        <v>391</v>
      </c>
      <c r="Q156" s="38" t="s">
        <v>83</v>
      </c>
      <c r="R156" s="38" t="s">
        <v>104</v>
      </c>
      <c r="S156" s="38" t="s">
        <v>105</v>
      </c>
      <c r="T156" s="38" t="s">
        <v>83</v>
      </c>
      <c r="U156" s="63" t="s">
        <v>3806</v>
      </c>
      <c r="V156" s="47" t="s">
        <v>3773</v>
      </c>
      <c r="W156" s="62" t="s">
        <v>2715</v>
      </c>
      <c r="X156" s="62" t="s">
        <v>2715</v>
      </c>
      <c r="Y156" s="62" t="s">
        <v>2715</v>
      </c>
      <c r="Z156" s="62" t="s">
        <v>391</v>
      </c>
      <c r="AA156" s="62" t="s">
        <v>2694</v>
      </c>
      <c r="AB156" s="47" t="s">
        <v>2947</v>
      </c>
      <c r="AC156" s="47" t="s">
        <v>3774</v>
      </c>
      <c r="AD156" s="47" t="s">
        <v>2949</v>
      </c>
      <c r="AE156" s="47" t="s">
        <v>2750</v>
      </c>
      <c r="AF156" s="47" t="str">
        <f t="shared" si="40"/>
        <v>SDMMC1</v>
      </c>
      <c r="AG156" s="82"/>
      <c r="AH156" s="38" t="str">
        <f t="shared" si="41"/>
        <v>PULL_UP</v>
      </c>
      <c r="AI156" s="38" t="str">
        <f t="shared" si="42"/>
        <v>NORMAL</v>
      </c>
      <c r="AJ156" s="38" t="str">
        <f t="shared" si="45"/>
        <v>ENABLE</v>
      </c>
      <c r="AK156" s="87" t="str">
        <f t="shared" si="43"/>
        <v>N/A</v>
      </c>
      <c r="AL156" s="86" t="b">
        <v>1</v>
      </c>
      <c r="AM156" s="86" t="b">
        <v>1</v>
      </c>
      <c r="AN156" s="86" t="b">
        <v>1</v>
      </c>
      <c r="AO156" s="86" t="b">
        <v>1</v>
      </c>
      <c r="AP156" s="86" t="b">
        <v>1</v>
      </c>
      <c r="AQ156" s="86" t="b">
        <v>1</v>
      </c>
      <c r="AR156" s="63" t="str">
        <f t="shared" si="44"/>
        <v>VALID</v>
      </c>
      <c r="AS156" s="102" t="s">
        <v>443</v>
      </c>
      <c r="AT156" s="103" t="s">
        <v>2835</v>
      </c>
      <c r="AU156" s="104" t="s">
        <v>2826</v>
      </c>
      <c r="AV156" s="105"/>
      <c r="AW156" s="105"/>
      <c r="AX156" s="105"/>
      <c r="AY156" s="105"/>
      <c r="AZ156" s="105"/>
      <c r="BA156" s="105"/>
      <c r="BB156" s="104"/>
      <c r="BC156" s="104"/>
      <c r="BD156" s="115"/>
      <c r="BE156" s="116"/>
      <c r="BF156" s="405" t="s">
        <v>3775</v>
      </c>
      <c r="BG156" s="242" t="s">
        <v>443</v>
      </c>
      <c r="BH156" s="10" t="s">
        <v>3804</v>
      </c>
      <c r="BI156" s="10" t="s">
        <v>3807</v>
      </c>
      <c r="BJ156" s="149"/>
    </row>
    <row r="157" ht="12.95" customHeight="1" spans="1:62">
      <c r="A157" s="322"/>
      <c r="B157" s="322"/>
      <c r="C157" s="326" t="s">
        <v>445</v>
      </c>
      <c r="D157" s="323" t="s">
        <v>3808</v>
      </c>
      <c r="E157" s="39" t="s">
        <v>446</v>
      </c>
      <c r="F157" s="40" t="s">
        <v>2715</v>
      </c>
      <c r="G157" s="41" t="s">
        <v>445</v>
      </c>
      <c r="H157" s="42" t="s">
        <v>2715</v>
      </c>
      <c r="I157" s="42" t="s">
        <v>2715</v>
      </c>
      <c r="J157" s="43" t="s">
        <v>2715</v>
      </c>
      <c r="K157" s="54" t="s">
        <v>2715</v>
      </c>
      <c r="L157" s="42" t="s">
        <v>2737</v>
      </c>
      <c r="M157" s="42" t="s">
        <v>2715</v>
      </c>
      <c r="N157" s="42" t="s">
        <v>2715</v>
      </c>
      <c r="O157" s="43" t="s">
        <v>2715</v>
      </c>
      <c r="P157" s="166"/>
      <c r="Q157" s="166"/>
      <c r="R157" s="166"/>
      <c r="S157" s="166"/>
      <c r="T157" s="166"/>
      <c r="U157" s="63" t="s">
        <v>3809</v>
      </c>
      <c r="V157" s="47" t="s">
        <v>3773</v>
      </c>
      <c r="W157" s="62" t="s">
        <v>2715</v>
      </c>
      <c r="X157" s="62" t="s">
        <v>2715</v>
      </c>
      <c r="Y157" s="62" t="s">
        <v>2715</v>
      </c>
      <c r="Z157" s="62" t="s">
        <v>391</v>
      </c>
      <c r="AA157" s="62" t="s">
        <v>2694</v>
      </c>
      <c r="AB157" s="47" t="s">
        <v>3810</v>
      </c>
      <c r="AC157" s="47" t="s">
        <v>3811</v>
      </c>
      <c r="AD157" s="47" t="s">
        <v>2722</v>
      </c>
      <c r="AE157" s="47" t="s">
        <v>2715</v>
      </c>
      <c r="AF157" s="82"/>
      <c r="AG157" s="82"/>
      <c r="AH157" s="82"/>
      <c r="AI157" s="82"/>
      <c r="AJ157" s="82"/>
      <c r="AK157" s="82"/>
      <c r="AL157" s="86" t="b">
        <v>1</v>
      </c>
      <c r="AM157" s="86" t="b">
        <v>1</v>
      </c>
      <c r="AN157" s="86" t="b">
        <v>1</v>
      </c>
      <c r="AO157" s="86" t="b">
        <v>1</v>
      </c>
      <c r="AP157" s="86" t="b">
        <v>1</v>
      </c>
      <c r="AQ157" s="86" t="b">
        <v>1</v>
      </c>
      <c r="AR157" s="63" t="str">
        <f t="shared" si="44"/>
        <v>VALID</v>
      </c>
      <c r="AS157" s="102" t="s">
        <v>445</v>
      </c>
      <c r="AT157" s="103" t="s">
        <v>2835</v>
      </c>
      <c r="AU157" s="104"/>
      <c r="AV157" s="105"/>
      <c r="AW157" s="105"/>
      <c r="AX157" s="105"/>
      <c r="AY157" s="105"/>
      <c r="AZ157" s="105"/>
      <c r="BA157" s="105"/>
      <c r="BB157" s="104"/>
      <c r="BC157" s="104" t="s">
        <v>447</v>
      </c>
      <c r="BD157" s="115"/>
      <c r="BE157" s="116"/>
      <c r="BF157" s="122"/>
      <c r="BG157" s="242" t="s">
        <v>445</v>
      </c>
      <c r="BH157" s="10" t="s">
        <v>3808</v>
      </c>
      <c r="BI157" s="10" t="s">
        <v>3812</v>
      </c>
      <c r="BJ157" s="149"/>
    </row>
    <row r="158" s="3" customFormat="1" ht="18" customHeight="1" spans="1:62">
      <c r="A158" s="322"/>
      <c r="B158" s="322"/>
      <c r="C158" s="163" t="s">
        <v>448</v>
      </c>
      <c r="D158" s="163" t="s">
        <v>449</v>
      </c>
      <c r="E158" s="35"/>
      <c r="F158" s="37"/>
      <c r="G158" s="37"/>
      <c r="H158" s="37"/>
      <c r="I158" s="37"/>
      <c r="J158" s="37"/>
      <c r="K158" s="35"/>
      <c r="L158" s="35"/>
      <c r="M158" s="35"/>
      <c r="N158" s="35"/>
      <c r="O158" s="35"/>
      <c r="P158" s="35"/>
      <c r="Q158" s="35"/>
      <c r="R158" s="35"/>
      <c r="S158" s="35"/>
      <c r="T158" s="35"/>
      <c r="U158" s="35"/>
      <c r="V158" s="35"/>
      <c r="W158" s="60"/>
      <c r="X158" s="60"/>
      <c r="Y158" s="60"/>
      <c r="Z158" s="60"/>
      <c r="AA158" s="60"/>
      <c r="AB158" s="81"/>
      <c r="AC158" s="81"/>
      <c r="AD158" s="81"/>
      <c r="AE158" s="81"/>
      <c r="AF158" s="81"/>
      <c r="AG158" s="81"/>
      <c r="AH158" s="81"/>
      <c r="AI158" s="81"/>
      <c r="AJ158" s="81"/>
      <c r="AK158" s="81"/>
      <c r="AL158" s="81"/>
      <c r="AM158" s="81"/>
      <c r="AN158" s="81"/>
      <c r="AO158" s="81"/>
      <c r="AP158" s="81"/>
      <c r="AQ158" s="81"/>
      <c r="AR158" s="81"/>
      <c r="AS158" s="100"/>
      <c r="AT158" s="100"/>
      <c r="AU158" s="101"/>
      <c r="AV158" s="101"/>
      <c r="AW158" s="101"/>
      <c r="AX158" s="101"/>
      <c r="AY158" s="101"/>
      <c r="AZ158" s="101"/>
      <c r="BA158" s="101"/>
      <c r="BB158" s="101"/>
      <c r="BC158" s="101"/>
      <c r="BD158" s="101"/>
      <c r="BE158" s="400" t="s">
        <v>76</v>
      </c>
      <c r="BF158" s="114"/>
      <c r="BG158" s="143" t="s">
        <v>448</v>
      </c>
      <c r="BH158" s="143" t="s">
        <v>449</v>
      </c>
      <c r="BI158" s="144"/>
      <c r="BJ158" s="145"/>
    </row>
    <row r="159" ht="12.95" customHeight="1" spans="1:62">
      <c r="A159" s="322"/>
      <c r="B159" s="322"/>
      <c r="C159" s="326" t="s">
        <v>450</v>
      </c>
      <c r="D159" s="323" t="s">
        <v>3813</v>
      </c>
      <c r="E159" s="39" t="s">
        <v>452</v>
      </c>
      <c r="F159" s="40" t="s">
        <v>3814</v>
      </c>
      <c r="G159" s="41" t="s">
        <v>450</v>
      </c>
      <c r="H159" s="42" t="s">
        <v>2715</v>
      </c>
      <c r="I159" s="42" t="s">
        <v>2715</v>
      </c>
      <c r="J159" s="43" t="s">
        <v>2715</v>
      </c>
      <c r="K159" s="54" t="s">
        <v>2737</v>
      </c>
      <c r="L159" s="42" t="s">
        <v>2737</v>
      </c>
      <c r="M159" s="42" t="s">
        <v>2715</v>
      </c>
      <c r="N159" s="42" t="s">
        <v>2715</v>
      </c>
      <c r="O159" s="43" t="s">
        <v>2715</v>
      </c>
      <c r="P159" s="38" t="s">
        <v>451</v>
      </c>
      <c r="Q159" s="38" t="s">
        <v>83</v>
      </c>
      <c r="R159" s="38" t="s">
        <v>104</v>
      </c>
      <c r="S159" s="38" t="s">
        <v>105</v>
      </c>
      <c r="T159" s="38" t="s">
        <v>83</v>
      </c>
      <c r="U159" s="61" t="s">
        <v>3815</v>
      </c>
      <c r="V159" s="47" t="s">
        <v>3816</v>
      </c>
      <c r="W159" s="62" t="s">
        <v>2715</v>
      </c>
      <c r="X159" s="62" t="s">
        <v>2715</v>
      </c>
      <c r="Y159" s="62" t="s">
        <v>2715</v>
      </c>
      <c r="Z159" s="62" t="s">
        <v>448</v>
      </c>
      <c r="AA159" s="62" t="s">
        <v>448</v>
      </c>
      <c r="AB159" s="47" t="s">
        <v>3817</v>
      </c>
      <c r="AC159" s="47" t="s">
        <v>3818</v>
      </c>
      <c r="AD159" s="47" t="s">
        <v>3819</v>
      </c>
      <c r="AE159" s="47" t="s">
        <v>2750</v>
      </c>
      <c r="AF159" s="47" t="str">
        <f t="shared" ref="AF159:AF170" si="46">IF(OR($AS159="",$AS159=$E159),$T159,IF($AS159=$F159,SUBSTITUTE(SUBSTITUTE($AS159,"GPIO3_","GPIO_"),".0",""),IF($AS159=$G159,$P159,IF($AS159=$H159,$Q159,IF($AS159=$I159,$R159,IF($AS159=$J159,$S159,"INVALID"))))))</f>
        <v>QSPI0</v>
      </c>
      <c r="AG159" s="82"/>
      <c r="AH159" s="38" t="str">
        <f t="shared" ref="AH159:AH170" si="47">IF(AND(OR($AU159="Int PU",$AU159="Int PD"),OR(AND($BB159&lt;&gt;"",$BB159&lt;&gt;"0"),AND($BC159&lt;&gt;"",$BC159&lt;&gt;"0"))),"INVALID",IF(OR($AS159=$E159,$AU159="Int PD"),"PULL_DOWN",IF(OR($AU159="Int PU",AND($AG159="YES",OR($BB159="",$BB159="0"),OR($BC159="",$BC159="0"),OR($AT159="Input",$AT159="Bidirectional"))),"PULL_UP","NORMAL")))</f>
        <v>PULL_DOWN</v>
      </c>
      <c r="AI159" s="38" t="str">
        <f t="shared" ref="AI159:AI170" si="48">IF($AT159="Input","TRISTATE",IF($AU159="Z","TRISTATE",IF($AS159=$E159,"TRISTATE","NORMAL")))</f>
        <v>NORMAL</v>
      </c>
      <c r="AJ159" s="38" t="str">
        <f t="shared" ref="AJ159:AJ170" si="49">IF(OR($AS159=$E159,$AT159="Output"),"DISABLE","ENABLE")</f>
        <v>ENABLE</v>
      </c>
      <c r="AK159" s="87" t="str">
        <f t="shared" ref="AK159:AK170" si="50">IF($AS159&lt;&gt;$F159,"N/A",IF($AU159="Drive 1","1",IF($AU159="Drive 0","0","")))</f>
        <v>N/A</v>
      </c>
      <c r="AL159" s="86" t="b">
        <v>1</v>
      </c>
      <c r="AM159" s="86" t="b">
        <v>1</v>
      </c>
      <c r="AN159" s="86" t="b">
        <v>1</v>
      </c>
      <c r="AO159" s="86" t="b">
        <v>1</v>
      </c>
      <c r="AP159" s="86" t="b">
        <v>1</v>
      </c>
      <c r="AQ159" s="86" t="b">
        <v>1</v>
      </c>
      <c r="AR159" s="63" t="str">
        <f t="shared" ref="AR159:AR171" si="51">IF(AND($AL159:$AQ159),"VALID","INVALID")</f>
        <v>VALID</v>
      </c>
      <c r="AS159" s="169" t="s">
        <v>450</v>
      </c>
      <c r="AT159" s="103" t="s">
        <v>2835</v>
      </c>
      <c r="AU159" s="104" t="s">
        <v>2958</v>
      </c>
      <c r="AV159" s="105"/>
      <c r="AW159" s="109"/>
      <c r="AX159" s="109"/>
      <c r="AY159" s="105"/>
      <c r="AZ159" s="105"/>
      <c r="BA159" s="104" t="s">
        <v>434</v>
      </c>
      <c r="BB159" s="104"/>
      <c r="BC159" s="104"/>
      <c r="BD159" s="115"/>
      <c r="BE159" s="116"/>
      <c r="BF159" s="117"/>
      <c r="BG159" s="230" t="s">
        <v>450</v>
      </c>
      <c r="BH159" s="10" t="s">
        <v>3813</v>
      </c>
      <c r="BI159" s="10" t="s">
        <v>3820</v>
      </c>
      <c r="BJ159" s="149"/>
    </row>
    <row r="160" ht="12.95" customHeight="1" spans="1:62">
      <c r="A160" s="322"/>
      <c r="B160" s="322"/>
      <c r="C160" s="326" t="s">
        <v>453</v>
      </c>
      <c r="D160" s="323" t="s">
        <v>3821</v>
      </c>
      <c r="E160" s="39" t="s">
        <v>454</v>
      </c>
      <c r="F160" s="40" t="s">
        <v>3822</v>
      </c>
      <c r="G160" s="41" t="s">
        <v>453</v>
      </c>
      <c r="H160" s="42" t="s">
        <v>2715</v>
      </c>
      <c r="I160" s="42" t="s">
        <v>2715</v>
      </c>
      <c r="J160" s="43" t="s">
        <v>2715</v>
      </c>
      <c r="K160" s="54" t="s">
        <v>2737</v>
      </c>
      <c r="L160" s="42" t="s">
        <v>81</v>
      </c>
      <c r="M160" s="42" t="s">
        <v>2715</v>
      </c>
      <c r="N160" s="42" t="s">
        <v>2715</v>
      </c>
      <c r="O160" s="43" t="s">
        <v>2715</v>
      </c>
      <c r="P160" s="38" t="s">
        <v>451</v>
      </c>
      <c r="Q160" s="38" t="s">
        <v>83</v>
      </c>
      <c r="R160" s="38" t="s">
        <v>104</v>
      </c>
      <c r="S160" s="38" t="s">
        <v>105</v>
      </c>
      <c r="T160" s="38" t="s">
        <v>83</v>
      </c>
      <c r="U160" s="63" t="s">
        <v>3823</v>
      </c>
      <c r="V160" s="47" t="s">
        <v>3816</v>
      </c>
      <c r="W160" s="62" t="s">
        <v>2715</v>
      </c>
      <c r="X160" s="62" t="s">
        <v>2715</v>
      </c>
      <c r="Y160" s="62" t="s">
        <v>2715</v>
      </c>
      <c r="Z160" s="62" t="s">
        <v>448</v>
      </c>
      <c r="AA160" s="62" t="s">
        <v>448</v>
      </c>
      <c r="AB160" s="47" t="s">
        <v>3817</v>
      </c>
      <c r="AC160" s="47" t="s">
        <v>3818</v>
      </c>
      <c r="AD160" s="47" t="s">
        <v>3819</v>
      </c>
      <c r="AE160" s="47" t="s">
        <v>3085</v>
      </c>
      <c r="AF160" s="47" t="str">
        <f t="shared" si="46"/>
        <v>QSPI0</v>
      </c>
      <c r="AG160" s="82"/>
      <c r="AH160" s="38" t="str">
        <f t="shared" si="47"/>
        <v>PULL_UP</v>
      </c>
      <c r="AI160" s="38" t="str">
        <f t="shared" si="48"/>
        <v>NORMAL</v>
      </c>
      <c r="AJ160" s="38" t="str">
        <f t="shared" si="49"/>
        <v>DISABLE</v>
      </c>
      <c r="AK160" s="87" t="str">
        <f t="shared" si="50"/>
        <v>N/A</v>
      </c>
      <c r="AL160" s="86" t="b">
        <v>1</v>
      </c>
      <c r="AM160" s="86" t="b">
        <v>1</v>
      </c>
      <c r="AN160" s="86" t="b">
        <v>1</v>
      </c>
      <c r="AO160" s="86" t="b">
        <v>1</v>
      </c>
      <c r="AP160" s="86" t="b">
        <v>1</v>
      </c>
      <c r="AQ160" s="86" t="b">
        <v>1</v>
      </c>
      <c r="AR160" s="63" t="str">
        <f t="shared" si="51"/>
        <v>VALID</v>
      </c>
      <c r="AS160" s="169" t="s">
        <v>453</v>
      </c>
      <c r="AT160" s="103" t="s">
        <v>2732</v>
      </c>
      <c r="AU160" s="104" t="s">
        <v>2826</v>
      </c>
      <c r="AV160" s="105"/>
      <c r="AW160" s="109"/>
      <c r="AX160" s="109"/>
      <c r="AY160" s="105"/>
      <c r="AZ160" s="105"/>
      <c r="BA160" s="105"/>
      <c r="BB160" s="104"/>
      <c r="BC160" s="104"/>
      <c r="BD160" s="115"/>
      <c r="BE160" s="116"/>
      <c r="BF160" s="117"/>
      <c r="BG160" s="231" t="s">
        <v>453</v>
      </c>
      <c r="BH160" s="10" t="s">
        <v>3821</v>
      </c>
      <c r="BI160" s="10" t="s">
        <v>3824</v>
      </c>
      <c r="BJ160" s="149"/>
    </row>
    <row r="161" ht="12.95" customHeight="1" spans="1:62">
      <c r="A161" s="322"/>
      <c r="B161" s="322"/>
      <c r="C161" s="326" t="s">
        <v>455</v>
      </c>
      <c r="D161" s="323" t="s">
        <v>3825</v>
      </c>
      <c r="E161" s="39" t="s">
        <v>456</v>
      </c>
      <c r="F161" s="40" t="s">
        <v>3826</v>
      </c>
      <c r="G161" s="41" t="s">
        <v>455</v>
      </c>
      <c r="H161" s="42" t="s">
        <v>2715</v>
      </c>
      <c r="I161" s="42" t="s">
        <v>2715</v>
      </c>
      <c r="J161" s="43" t="s">
        <v>2715</v>
      </c>
      <c r="K161" s="54" t="s">
        <v>2737</v>
      </c>
      <c r="L161" s="42" t="s">
        <v>2737</v>
      </c>
      <c r="M161" s="42" t="s">
        <v>2715</v>
      </c>
      <c r="N161" s="42" t="s">
        <v>2715</v>
      </c>
      <c r="O161" s="43" t="s">
        <v>2715</v>
      </c>
      <c r="P161" s="38" t="s">
        <v>451</v>
      </c>
      <c r="Q161" s="38" t="s">
        <v>83</v>
      </c>
      <c r="R161" s="38" t="s">
        <v>104</v>
      </c>
      <c r="S161" s="38" t="s">
        <v>105</v>
      </c>
      <c r="T161" s="38" t="s">
        <v>83</v>
      </c>
      <c r="U161" s="63" t="s">
        <v>3827</v>
      </c>
      <c r="V161" s="47" t="s">
        <v>3816</v>
      </c>
      <c r="W161" s="62" t="s">
        <v>2715</v>
      </c>
      <c r="X161" s="62" t="s">
        <v>2715</v>
      </c>
      <c r="Y161" s="62" t="s">
        <v>2715</v>
      </c>
      <c r="Z161" s="62" t="s">
        <v>448</v>
      </c>
      <c r="AA161" s="62" t="s">
        <v>448</v>
      </c>
      <c r="AB161" s="47" t="s">
        <v>3817</v>
      </c>
      <c r="AC161" s="47" t="s">
        <v>3818</v>
      </c>
      <c r="AD161" s="47" t="s">
        <v>3819</v>
      </c>
      <c r="AE161" s="47" t="s">
        <v>3085</v>
      </c>
      <c r="AF161" s="47" t="str">
        <f t="shared" si="46"/>
        <v>QSPI0</v>
      </c>
      <c r="AG161" s="82"/>
      <c r="AH161" s="38" t="str">
        <f t="shared" si="47"/>
        <v>PULL_UP</v>
      </c>
      <c r="AI161" s="38" t="str">
        <f t="shared" si="48"/>
        <v>NORMAL</v>
      </c>
      <c r="AJ161" s="38" t="str">
        <f t="shared" si="49"/>
        <v>ENABLE</v>
      </c>
      <c r="AK161" s="87" t="str">
        <f t="shared" si="50"/>
        <v>N/A</v>
      </c>
      <c r="AL161" s="86" t="b">
        <v>1</v>
      </c>
      <c r="AM161" s="86" t="b">
        <v>1</v>
      </c>
      <c r="AN161" s="86" t="b">
        <v>1</v>
      </c>
      <c r="AO161" s="86" t="b">
        <v>1</v>
      </c>
      <c r="AP161" s="86" t="b">
        <v>1</v>
      </c>
      <c r="AQ161" s="86" t="b">
        <v>1</v>
      </c>
      <c r="AR161" s="63" t="str">
        <f t="shared" si="51"/>
        <v>VALID</v>
      </c>
      <c r="AS161" s="169" t="s">
        <v>455</v>
      </c>
      <c r="AT161" s="103" t="s">
        <v>2835</v>
      </c>
      <c r="AU161" s="104" t="s">
        <v>2826</v>
      </c>
      <c r="AV161" s="105"/>
      <c r="AW161" s="105"/>
      <c r="AX161" s="105"/>
      <c r="AY161" s="105"/>
      <c r="AZ161" s="105"/>
      <c r="BA161" s="105"/>
      <c r="BB161" s="104"/>
      <c r="BC161" s="104"/>
      <c r="BD161" s="115"/>
      <c r="BE161" s="116"/>
      <c r="BF161" s="117"/>
      <c r="BG161" s="231" t="s">
        <v>455</v>
      </c>
      <c r="BH161" s="10" t="s">
        <v>3825</v>
      </c>
      <c r="BI161" s="10" t="s">
        <v>3828</v>
      </c>
      <c r="BJ161" s="149"/>
    </row>
    <row r="162" ht="12.95" customHeight="1" spans="1:62">
      <c r="A162" s="322"/>
      <c r="B162" s="322"/>
      <c r="C162" s="326" t="s">
        <v>457</v>
      </c>
      <c r="D162" s="323" t="s">
        <v>3829</v>
      </c>
      <c r="E162" s="39" t="s">
        <v>458</v>
      </c>
      <c r="F162" s="40" t="s">
        <v>3830</v>
      </c>
      <c r="G162" s="41" t="s">
        <v>457</v>
      </c>
      <c r="H162" s="42" t="s">
        <v>2715</v>
      </c>
      <c r="I162" s="42" t="s">
        <v>2715</v>
      </c>
      <c r="J162" s="43" t="s">
        <v>2715</v>
      </c>
      <c r="K162" s="54" t="s">
        <v>2737</v>
      </c>
      <c r="L162" s="42" t="s">
        <v>2737</v>
      </c>
      <c r="M162" s="42" t="s">
        <v>2715</v>
      </c>
      <c r="N162" s="42" t="s">
        <v>2715</v>
      </c>
      <c r="O162" s="43" t="s">
        <v>2715</v>
      </c>
      <c r="P162" s="38" t="s">
        <v>451</v>
      </c>
      <c r="Q162" s="38" t="s">
        <v>83</v>
      </c>
      <c r="R162" s="38" t="s">
        <v>104</v>
      </c>
      <c r="S162" s="38" t="s">
        <v>105</v>
      </c>
      <c r="T162" s="38" t="s">
        <v>83</v>
      </c>
      <c r="U162" s="63" t="s">
        <v>3831</v>
      </c>
      <c r="V162" s="47" t="s">
        <v>3816</v>
      </c>
      <c r="W162" s="62" t="s">
        <v>2715</v>
      </c>
      <c r="X162" s="62" t="s">
        <v>2715</v>
      </c>
      <c r="Y162" s="62" t="s">
        <v>2715</v>
      </c>
      <c r="Z162" s="62" t="s">
        <v>448</v>
      </c>
      <c r="AA162" s="62" t="s">
        <v>448</v>
      </c>
      <c r="AB162" s="47" t="s">
        <v>3817</v>
      </c>
      <c r="AC162" s="47" t="s">
        <v>3818</v>
      </c>
      <c r="AD162" s="47" t="s">
        <v>3819</v>
      </c>
      <c r="AE162" s="47" t="s">
        <v>3085</v>
      </c>
      <c r="AF162" s="47" t="str">
        <f t="shared" si="46"/>
        <v>QSPI0</v>
      </c>
      <c r="AG162" s="82"/>
      <c r="AH162" s="38" t="str">
        <f t="shared" si="47"/>
        <v>PULL_UP</v>
      </c>
      <c r="AI162" s="38" t="str">
        <f t="shared" si="48"/>
        <v>NORMAL</v>
      </c>
      <c r="AJ162" s="38" t="str">
        <f t="shared" si="49"/>
        <v>ENABLE</v>
      </c>
      <c r="AK162" s="87" t="str">
        <f t="shared" si="50"/>
        <v>N/A</v>
      </c>
      <c r="AL162" s="86" t="b">
        <v>1</v>
      </c>
      <c r="AM162" s="86" t="b">
        <v>1</v>
      </c>
      <c r="AN162" s="86" t="b">
        <v>1</v>
      </c>
      <c r="AO162" s="86" t="b">
        <v>1</v>
      </c>
      <c r="AP162" s="86" t="b">
        <v>1</v>
      </c>
      <c r="AQ162" s="86" t="b">
        <v>1</v>
      </c>
      <c r="AR162" s="63" t="str">
        <f t="shared" si="51"/>
        <v>VALID</v>
      </c>
      <c r="AS162" s="169" t="s">
        <v>457</v>
      </c>
      <c r="AT162" s="103" t="s">
        <v>2835</v>
      </c>
      <c r="AU162" s="104" t="s">
        <v>2826</v>
      </c>
      <c r="AV162" s="105"/>
      <c r="AW162" s="105"/>
      <c r="AX162" s="105"/>
      <c r="AY162" s="105"/>
      <c r="AZ162" s="105"/>
      <c r="BA162" s="105"/>
      <c r="BB162" s="104"/>
      <c r="BC162" s="104"/>
      <c r="BD162" s="115"/>
      <c r="BE162" s="116"/>
      <c r="BF162" s="117"/>
      <c r="BG162" s="231" t="s">
        <v>457</v>
      </c>
      <c r="BH162" s="10" t="s">
        <v>3829</v>
      </c>
      <c r="BI162" s="10" t="s">
        <v>3832</v>
      </c>
      <c r="BJ162" s="149"/>
    </row>
    <row r="163" ht="12.95" customHeight="1" spans="1:62">
      <c r="A163" s="322"/>
      <c r="B163" s="322"/>
      <c r="C163" s="326" t="s">
        <v>459</v>
      </c>
      <c r="D163" s="323" t="s">
        <v>3833</v>
      </c>
      <c r="E163" s="39" t="s">
        <v>460</v>
      </c>
      <c r="F163" s="40" t="s">
        <v>3834</v>
      </c>
      <c r="G163" s="41" t="s">
        <v>459</v>
      </c>
      <c r="H163" s="42" t="s">
        <v>2715</v>
      </c>
      <c r="I163" s="42" t="s">
        <v>2715</v>
      </c>
      <c r="J163" s="43" t="s">
        <v>2715</v>
      </c>
      <c r="K163" s="54" t="s">
        <v>2737</v>
      </c>
      <c r="L163" s="42" t="s">
        <v>2737</v>
      </c>
      <c r="M163" s="42" t="s">
        <v>2715</v>
      </c>
      <c r="N163" s="42" t="s">
        <v>2715</v>
      </c>
      <c r="O163" s="43" t="s">
        <v>2715</v>
      </c>
      <c r="P163" s="38" t="s">
        <v>451</v>
      </c>
      <c r="Q163" s="38" t="s">
        <v>83</v>
      </c>
      <c r="R163" s="38" t="s">
        <v>104</v>
      </c>
      <c r="S163" s="38" t="s">
        <v>105</v>
      </c>
      <c r="T163" s="38" t="s">
        <v>83</v>
      </c>
      <c r="U163" s="63" t="s">
        <v>3835</v>
      </c>
      <c r="V163" s="47" t="s">
        <v>3816</v>
      </c>
      <c r="W163" s="62" t="s">
        <v>2715</v>
      </c>
      <c r="X163" s="62" t="s">
        <v>2715</v>
      </c>
      <c r="Y163" s="62" t="s">
        <v>2715</v>
      </c>
      <c r="Z163" s="62" t="s">
        <v>448</v>
      </c>
      <c r="AA163" s="62" t="s">
        <v>448</v>
      </c>
      <c r="AB163" s="47" t="s">
        <v>3817</v>
      </c>
      <c r="AC163" s="47" t="s">
        <v>3818</v>
      </c>
      <c r="AD163" s="47" t="s">
        <v>3819</v>
      </c>
      <c r="AE163" s="47" t="s">
        <v>3085</v>
      </c>
      <c r="AF163" s="47" t="str">
        <f t="shared" si="46"/>
        <v>QSPI0</v>
      </c>
      <c r="AG163" s="82"/>
      <c r="AH163" s="38" t="str">
        <f t="shared" si="47"/>
        <v>PULL_UP</v>
      </c>
      <c r="AI163" s="38" t="str">
        <f t="shared" si="48"/>
        <v>NORMAL</v>
      </c>
      <c r="AJ163" s="38" t="str">
        <f t="shared" si="49"/>
        <v>ENABLE</v>
      </c>
      <c r="AK163" s="87" t="str">
        <f t="shared" si="50"/>
        <v>N/A</v>
      </c>
      <c r="AL163" s="86" t="b">
        <v>1</v>
      </c>
      <c r="AM163" s="86" t="b">
        <v>1</v>
      </c>
      <c r="AN163" s="86" t="b">
        <v>1</v>
      </c>
      <c r="AO163" s="86" t="b">
        <v>1</v>
      </c>
      <c r="AP163" s="86" t="b">
        <v>1</v>
      </c>
      <c r="AQ163" s="86" t="b">
        <v>1</v>
      </c>
      <c r="AR163" s="63" t="str">
        <f t="shared" si="51"/>
        <v>VALID</v>
      </c>
      <c r="AS163" s="169" t="s">
        <v>459</v>
      </c>
      <c r="AT163" s="103" t="s">
        <v>2835</v>
      </c>
      <c r="AU163" s="104" t="s">
        <v>2826</v>
      </c>
      <c r="AV163" s="105"/>
      <c r="AW163" s="105"/>
      <c r="AX163" s="105"/>
      <c r="AY163" s="105"/>
      <c r="AZ163" s="105"/>
      <c r="BA163" s="105"/>
      <c r="BB163" s="104"/>
      <c r="BC163" s="104"/>
      <c r="BD163" s="115"/>
      <c r="BE163" s="116"/>
      <c r="BF163" s="117"/>
      <c r="BG163" s="231" t="s">
        <v>459</v>
      </c>
      <c r="BH163" s="10" t="s">
        <v>3833</v>
      </c>
      <c r="BI163" s="10" t="s">
        <v>3836</v>
      </c>
      <c r="BJ163" s="149"/>
    </row>
    <row r="164" ht="12.95" customHeight="1" spans="1:62">
      <c r="A164" s="322"/>
      <c r="B164" s="322"/>
      <c r="C164" s="326" t="s">
        <v>461</v>
      </c>
      <c r="D164" s="323" t="s">
        <v>3837</v>
      </c>
      <c r="E164" s="39" t="s">
        <v>462</v>
      </c>
      <c r="F164" s="40" t="s">
        <v>3838</v>
      </c>
      <c r="G164" s="41" t="s">
        <v>461</v>
      </c>
      <c r="H164" s="42" t="s">
        <v>2715</v>
      </c>
      <c r="I164" s="42" t="s">
        <v>2715</v>
      </c>
      <c r="J164" s="43" t="s">
        <v>2715</v>
      </c>
      <c r="K164" s="54" t="s">
        <v>2737</v>
      </c>
      <c r="L164" s="42" t="s">
        <v>2737</v>
      </c>
      <c r="M164" s="42" t="s">
        <v>2715</v>
      </c>
      <c r="N164" s="42" t="s">
        <v>2715</v>
      </c>
      <c r="O164" s="43" t="s">
        <v>2715</v>
      </c>
      <c r="P164" s="38" t="s">
        <v>451</v>
      </c>
      <c r="Q164" s="38" t="s">
        <v>83</v>
      </c>
      <c r="R164" s="38" t="s">
        <v>104</v>
      </c>
      <c r="S164" s="38" t="s">
        <v>105</v>
      </c>
      <c r="T164" s="38" t="s">
        <v>83</v>
      </c>
      <c r="U164" s="63" t="s">
        <v>3839</v>
      </c>
      <c r="V164" s="47" t="s">
        <v>3816</v>
      </c>
      <c r="W164" s="62" t="s">
        <v>2715</v>
      </c>
      <c r="X164" s="62" t="s">
        <v>2715</v>
      </c>
      <c r="Y164" s="62" t="s">
        <v>2715</v>
      </c>
      <c r="Z164" s="62" t="s">
        <v>448</v>
      </c>
      <c r="AA164" s="62" t="s">
        <v>448</v>
      </c>
      <c r="AB164" s="47" t="s">
        <v>3817</v>
      </c>
      <c r="AC164" s="47" t="s">
        <v>3818</v>
      </c>
      <c r="AD164" s="47" t="s">
        <v>3819</v>
      </c>
      <c r="AE164" s="47" t="s">
        <v>3085</v>
      </c>
      <c r="AF164" s="47" t="str">
        <f t="shared" si="46"/>
        <v>QSPI0</v>
      </c>
      <c r="AG164" s="82"/>
      <c r="AH164" s="38" t="str">
        <f t="shared" si="47"/>
        <v>PULL_UP</v>
      </c>
      <c r="AI164" s="38" t="str">
        <f t="shared" si="48"/>
        <v>NORMAL</v>
      </c>
      <c r="AJ164" s="38" t="str">
        <f t="shared" si="49"/>
        <v>ENABLE</v>
      </c>
      <c r="AK164" s="87" t="str">
        <f t="shared" si="50"/>
        <v>N/A</v>
      </c>
      <c r="AL164" s="86" t="b">
        <v>1</v>
      </c>
      <c r="AM164" s="86" t="b">
        <v>1</v>
      </c>
      <c r="AN164" s="86" t="b">
        <v>1</v>
      </c>
      <c r="AO164" s="86" t="b">
        <v>1</v>
      </c>
      <c r="AP164" s="86" t="b">
        <v>1</v>
      </c>
      <c r="AQ164" s="86" t="b">
        <v>1</v>
      </c>
      <c r="AR164" s="63" t="str">
        <f t="shared" si="51"/>
        <v>VALID</v>
      </c>
      <c r="AS164" s="169" t="s">
        <v>461</v>
      </c>
      <c r="AT164" s="103" t="s">
        <v>2835</v>
      </c>
      <c r="AU164" s="104" t="s">
        <v>2826</v>
      </c>
      <c r="AV164" s="105"/>
      <c r="AW164" s="105"/>
      <c r="AX164" s="105"/>
      <c r="AY164" s="105"/>
      <c r="AZ164" s="105"/>
      <c r="BA164" s="105"/>
      <c r="BB164" s="104"/>
      <c r="BC164" s="104"/>
      <c r="BD164" s="115"/>
      <c r="BE164" s="116"/>
      <c r="BF164" s="117"/>
      <c r="BG164" s="231" t="s">
        <v>461</v>
      </c>
      <c r="BH164" s="10" t="s">
        <v>3837</v>
      </c>
      <c r="BI164" s="10" t="s">
        <v>3840</v>
      </c>
      <c r="BJ164" s="149"/>
    </row>
    <row r="165" ht="12.95" customHeight="1" spans="1:62">
      <c r="A165" s="322"/>
      <c r="B165" s="322"/>
      <c r="C165" s="326" t="s">
        <v>463</v>
      </c>
      <c r="D165" s="323" t="s">
        <v>3841</v>
      </c>
      <c r="E165" s="39" t="s">
        <v>465</v>
      </c>
      <c r="F165" s="40" t="s">
        <v>3842</v>
      </c>
      <c r="G165" s="41" t="s">
        <v>463</v>
      </c>
      <c r="H165" s="42" t="s">
        <v>2715</v>
      </c>
      <c r="I165" s="42" t="s">
        <v>2715</v>
      </c>
      <c r="J165" s="43" t="s">
        <v>2715</v>
      </c>
      <c r="K165" s="54" t="s">
        <v>2737</v>
      </c>
      <c r="L165" s="42" t="s">
        <v>2737</v>
      </c>
      <c r="M165" s="42" t="s">
        <v>2715</v>
      </c>
      <c r="N165" s="42" t="s">
        <v>2715</v>
      </c>
      <c r="O165" s="43" t="s">
        <v>2715</v>
      </c>
      <c r="P165" s="38" t="s">
        <v>464</v>
      </c>
      <c r="Q165" s="38" t="s">
        <v>83</v>
      </c>
      <c r="R165" s="38" t="s">
        <v>104</v>
      </c>
      <c r="S165" s="38" t="s">
        <v>105</v>
      </c>
      <c r="T165" s="38" t="s">
        <v>83</v>
      </c>
      <c r="U165" s="63" t="s">
        <v>3843</v>
      </c>
      <c r="V165" s="47" t="s">
        <v>3816</v>
      </c>
      <c r="W165" s="62" t="s">
        <v>2715</v>
      </c>
      <c r="X165" s="62" t="s">
        <v>2715</v>
      </c>
      <c r="Y165" s="62" t="s">
        <v>2715</v>
      </c>
      <c r="Z165" s="62" t="s">
        <v>448</v>
      </c>
      <c r="AA165" s="62" t="s">
        <v>448</v>
      </c>
      <c r="AB165" s="47" t="s">
        <v>3817</v>
      </c>
      <c r="AC165" s="47" t="s">
        <v>3818</v>
      </c>
      <c r="AD165" s="47" t="s">
        <v>3819</v>
      </c>
      <c r="AE165" s="47" t="s">
        <v>2750</v>
      </c>
      <c r="AF165" s="47" t="str">
        <f t="shared" si="46"/>
        <v>RSVD1</v>
      </c>
      <c r="AG165" s="82"/>
      <c r="AH165" s="38" t="str">
        <f t="shared" si="47"/>
        <v>PULL_DOWN</v>
      </c>
      <c r="AI165" s="38" t="str">
        <f t="shared" si="48"/>
        <v>TRISTATE</v>
      </c>
      <c r="AJ165" s="38" t="str">
        <f t="shared" si="49"/>
        <v>DISABLE</v>
      </c>
      <c r="AK165" s="87" t="str">
        <f t="shared" si="50"/>
        <v>N/A</v>
      </c>
      <c r="AL165" s="86" t="b">
        <v>1</v>
      </c>
      <c r="AM165" s="86" t="b">
        <v>1</v>
      </c>
      <c r="AN165" s="86" t="b">
        <v>1</v>
      </c>
      <c r="AO165" s="86" t="b">
        <v>1</v>
      </c>
      <c r="AP165" s="86" t="b">
        <v>1</v>
      </c>
      <c r="AQ165" s="86" t="b">
        <v>1</v>
      </c>
      <c r="AR165" s="63" t="str">
        <f t="shared" si="51"/>
        <v>VALID</v>
      </c>
      <c r="AS165" s="169" t="s">
        <v>465</v>
      </c>
      <c r="AT165" s="103" t="s">
        <v>79</v>
      </c>
      <c r="AU165" s="104"/>
      <c r="AV165" s="105"/>
      <c r="AW165" s="109"/>
      <c r="AX165" s="109"/>
      <c r="AY165" s="105"/>
      <c r="AZ165" s="105"/>
      <c r="BA165" s="104" t="s">
        <v>434</v>
      </c>
      <c r="BB165" s="104"/>
      <c r="BC165" s="104"/>
      <c r="BD165" s="115"/>
      <c r="BE165" s="116"/>
      <c r="BF165" s="117"/>
      <c r="BG165" s="231" t="s">
        <v>463</v>
      </c>
      <c r="BH165" s="10" t="s">
        <v>3841</v>
      </c>
      <c r="BI165" s="10" t="s">
        <v>3844</v>
      </c>
      <c r="BJ165" s="149"/>
    </row>
    <row r="166" ht="12.95" customHeight="1" spans="1:62">
      <c r="A166" s="322"/>
      <c r="B166" s="322"/>
      <c r="C166" s="326" t="s">
        <v>466</v>
      </c>
      <c r="D166" s="323" t="s">
        <v>3845</v>
      </c>
      <c r="E166" s="39" t="s">
        <v>467</v>
      </c>
      <c r="F166" s="40" t="s">
        <v>3846</v>
      </c>
      <c r="G166" s="41" t="s">
        <v>466</v>
      </c>
      <c r="H166" s="42" t="s">
        <v>2715</v>
      </c>
      <c r="I166" s="42" t="s">
        <v>2715</v>
      </c>
      <c r="J166" s="43" t="s">
        <v>2715</v>
      </c>
      <c r="K166" s="54" t="s">
        <v>2737</v>
      </c>
      <c r="L166" s="42" t="s">
        <v>81</v>
      </c>
      <c r="M166" s="42" t="s">
        <v>2715</v>
      </c>
      <c r="N166" s="42" t="s">
        <v>2715</v>
      </c>
      <c r="O166" s="43" t="s">
        <v>2715</v>
      </c>
      <c r="P166" s="38" t="s">
        <v>464</v>
      </c>
      <c r="Q166" s="38" t="s">
        <v>83</v>
      </c>
      <c r="R166" s="38" t="s">
        <v>104</v>
      </c>
      <c r="S166" s="38" t="s">
        <v>105</v>
      </c>
      <c r="T166" s="38" t="s">
        <v>83</v>
      </c>
      <c r="U166" s="63" t="s">
        <v>3847</v>
      </c>
      <c r="V166" s="47" t="s">
        <v>3816</v>
      </c>
      <c r="W166" s="62" t="s">
        <v>2715</v>
      </c>
      <c r="X166" s="62" t="s">
        <v>2715</v>
      </c>
      <c r="Y166" s="62" t="s">
        <v>2715</v>
      </c>
      <c r="Z166" s="62" t="s">
        <v>448</v>
      </c>
      <c r="AA166" s="62" t="s">
        <v>448</v>
      </c>
      <c r="AB166" s="47" t="s">
        <v>3817</v>
      </c>
      <c r="AC166" s="47" t="s">
        <v>3818</v>
      </c>
      <c r="AD166" s="47" t="s">
        <v>3819</v>
      </c>
      <c r="AE166" s="47" t="s">
        <v>3085</v>
      </c>
      <c r="AF166" s="47" t="str">
        <f t="shared" si="46"/>
        <v>RSVD1</v>
      </c>
      <c r="AG166" s="82"/>
      <c r="AH166" s="38" t="str">
        <f t="shared" si="47"/>
        <v>PULL_DOWN</v>
      </c>
      <c r="AI166" s="38" t="str">
        <f t="shared" si="48"/>
        <v>TRISTATE</v>
      </c>
      <c r="AJ166" s="38" t="str">
        <f t="shared" si="49"/>
        <v>DISABLE</v>
      </c>
      <c r="AK166" s="87" t="str">
        <f t="shared" si="50"/>
        <v>N/A</v>
      </c>
      <c r="AL166" s="86" t="b">
        <v>1</v>
      </c>
      <c r="AM166" s="86" t="b">
        <v>1</v>
      </c>
      <c r="AN166" s="86" t="b">
        <v>1</v>
      </c>
      <c r="AO166" s="86" t="b">
        <v>1</v>
      </c>
      <c r="AP166" s="86" t="b">
        <v>1</v>
      </c>
      <c r="AQ166" s="86" t="b">
        <v>1</v>
      </c>
      <c r="AR166" s="63" t="str">
        <f t="shared" si="51"/>
        <v>VALID</v>
      </c>
      <c r="AS166" s="169" t="s">
        <v>467</v>
      </c>
      <c r="AT166" s="103" t="s">
        <v>79</v>
      </c>
      <c r="AU166" s="104"/>
      <c r="AV166" s="105"/>
      <c r="AW166" s="109"/>
      <c r="AX166" s="109"/>
      <c r="AY166" s="105"/>
      <c r="AZ166" s="105"/>
      <c r="BA166" s="105"/>
      <c r="BB166" s="104"/>
      <c r="BC166" s="104"/>
      <c r="BD166" s="115"/>
      <c r="BE166" s="116"/>
      <c r="BF166" s="117"/>
      <c r="BG166" s="231" t="s">
        <v>466</v>
      </c>
      <c r="BH166" s="10" t="s">
        <v>3845</v>
      </c>
      <c r="BI166" s="10" t="s">
        <v>3848</v>
      </c>
      <c r="BJ166" s="149"/>
    </row>
    <row r="167" ht="12.95" customHeight="1" spans="1:62">
      <c r="A167" s="322"/>
      <c r="B167" s="322"/>
      <c r="C167" s="326" t="s">
        <v>468</v>
      </c>
      <c r="D167" s="323" t="s">
        <v>3849</v>
      </c>
      <c r="E167" s="39" t="s">
        <v>469</v>
      </c>
      <c r="F167" s="40" t="s">
        <v>3850</v>
      </c>
      <c r="G167" s="41" t="s">
        <v>468</v>
      </c>
      <c r="H167" s="42" t="s">
        <v>2715</v>
      </c>
      <c r="I167" s="42" t="s">
        <v>2715</v>
      </c>
      <c r="J167" s="43" t="s">
        <v>2715</v>
      </c>
      <c r="K167" s="54" t="s">
        <v>2737</v>
      </c>
      <c r="L167" s="42" t="s">
        <v>2737</v>
      </c>
      <c r="M167" s="42" t="s">
        <v>2715</v>
      </c>
      <c r="N167" s="42" t="s">
        <v>2715</v>
      </c>
      <c r="O167" s="43" t="s">
        <v>2715</v>
      </c>
      <c r="P167" s="38" t="s">
        <v>464</v>
      </c>
      <c r="Q167" s="38" t="s">
        <v>83</v>
      </c>
      <c r="R167" s="38" t="s">
        <v>104</v>
      </c>
      <c r="S167" s="38" t="s">
        <v>105</v>
      </c>
      <c r="T167" s="38" t="s">
        <v>83</v>
      </c>
      <c r="U167" s="63" t="s">
        <v>3851</v>
      </c>
      <c r="V167" s="47" t="s">
        <v>3816</v>
      </c>
      <c r="W167" s="62" t="s">
        <v>2715</v>
      </c>
      <c r="X167" s="62" t="s">
        <v>2715</v>
      </c>
      <c r="Y167" s="62" t="s">
        <v>2715</v>
      </c>
      <c r="Z167" s="62" t="s">
        <v>448</v>
      </c>
      <c r="AA167" s="62" t="s">
        <v>448</v>
      </c>
      <c r="AB167" s="47" t="s">
        <v>3817</v>
      </c>
      <c r="AC167" s="47" t="s">
        <v>3818</v>
      </c>
      <c r="AD167" s="47" t="s">
        <v>3819</v>
      </c>
      <c r="AE167" s="47" t="s">
        <v>3085</v>
      </c>
      <c r="AF167" s="47" t="str">
        <f t="shared" si="46"/>
        <v>RSVD1</v>
      </c>
      <c r="AG167" s="82"/>
      <c r="AH167" s="38" t="str">
        <f t="shared" si="47"/>
        <v>PULL_DOWN</v>
      </c>
      <c r="AI167" s="38" t="str">
        <f t="shared" si="48"/>
        <v>TRISTATE</v>
      </c>
      <c r="AJ167" s="38" t="str">
        <f t="shared" si="49"/>
        <v>DISABLE</v>
      </c>
      <c r="AK167" s="87" t="str">
        <f t="shared" si="50"/>
        <v>N/A</v>
      </c>
      <c r="AL167" s="86" t="b">
        <v>1</v>
      </c>
      <c r="AM167" s="86" t="b">
        <v>1</v>
      </c>
      <c r="AN167" s="86" t="b">
        <v>1</v>
      </c>
      <c r="AO167" s="86" t="b">
        <v>1</v>
      </c>
      <c r="AP167" s="86" t="b">
        <v>1</v>
      </c>
      <c r="AQ167" s="86" t="b">
        <v>1</v>
      </c>
      <c r="AR167" s="63" t="str">
        <f t="shared" si="51"/>
        <v>VALID</v>
      </c>
      <c r="AS167" s="169" t="s">
        <v>469</v>
      </c>
      <c r="AT167" s="103" t="s">
        <v>79</v>
      </c>
      <c r="AU167" s="104"/>
      <c r="AV167" s="105"/>
      <c r="AW167" s="105"/>
      <c r="AX167" s="105"/>
      <c r="AY167" s="105"/>
      <c r="AZ167" s="105"/>
      <c r="BA167" s="105"/>
      <c r="BB167" s="104"/>
      <c r="BC167" s="104"/>
      <c r="BD167" s="115"/>
      <c r="BE167" s="116"/>
      <c r="BF167" s="117"/>
      <c r="BG167" s="231" t="s">
        <v>468</v>
      </c>
      <c r="BH167" s="10" t="s">
        <v>3849</v>
      </c>
      <c r="BI167" s="10" t="s">
        <v>3852</v>
      </c>
      <c r="BJ167" s="149"/>
    </row>
    <row r="168" ht="12.95" customHeight="1" spans="1:62">
      <c r="A168" s="322"/>
      <c r="B168" s="322"/>
      <c r="C168" s="326" t="s">
        <v>470</v>
      </c>
      <c r="D168" s="323" t="s">
        <v>3853</v>
      </c>
      <c r="E168" s="39" t="s">
        <v>471</v>
      </c>
      <c r="F168" s="40" t="s">
        <v>3854</v>
      </c>
      <c r="G168" s="41" t="s">
        <v>470</v>
      </c>
      <c r="H168" s="42" t="s">
        <v>2715</v>
      </c>
      <c r="I168" s="42" t="s">
        <v>2715</v>
      </c>
      <c r="J168" s="43" t="s">
        <v>2715</v>
      </c>
      <c r="K168" s="54" t="s">
        <v>2737</v>
      </c>
      <c r="L168" s="42" t="s">
        <v>2737</v>
      </c>
      <c r="M168" s="42" t="s">
        <v>2715</v>
      </c>
      <c r="N168" s="42" t="s">
        <v>2715</v>
      </c>
      <c r="O168" s="43" t="s">
        <v>2715</v>
      </c>
      <c r="P168" s="38" t="s">
        <v>464</v>
      </c>
      <c r="Q168" s="38" t="s">
        <v>83</v>
      </c>
      <c r="R168" s="38" t="s">
        <v>104</v>
      </c>
      <c r="S168" s="38" t="s">
        <v>105</v>
      </c>
      <c r="T168" s="38" t="s">
        <v>83</v>
      </c>
      <c r="U168" s="63" t="s">
        <v>3855</v>
      </c>
      <c r="V168" s="47" t="s">
        <v>3816</v>
      </c>
      <c r="W168" s="62" t="s">
        <v>2715</v>
      </c>
      <c r="X168" s="62" t="s">
        <v>2715</v>
      </c>
      <c r="Y168" s="62" t="s">
        <v>2715</v>
      </c>
      <c r="Z168" s="62" t="s">
        <v>448</v>
      </c>
      <c r="AA168" s="62" t="s">
        <v>448</v>
      </c>
      <c r="AB168" s="47" t="s">
        <v>3817</v>
      </c>
      <c r="AC168" s="47" t="s">
        <v>3818</v>
      </c>
      <c r="AD168" s="47" t="s">
        <v>3819</v>
      </c>
      <c r="AE168" s="47" t="s">
        <v>3085</v>
      </c>
      <c r="AF168" s="47" t="str">
        <f t="shared" si="46"/>
        <v>RSVD1</v>
      </c>
      <c r="AG168" s="82"/>
      <c r="AH168" s="38" t="str">
        <f t="shared" si="47"/>
        <v>PULL_DOWN</v>
      </c>
      <c r="AI168" s="38" t="str">
        <f t="shared" si="48"/>
        <v>TRISTATE</v>
      </c>
      <c r="AJ168" s="38" t="str">
        <f t="shared" si="49"/>
        <v>DISABLE</v>
      </c>
      <c r="AK168" s="87" t="str">
        <f t="shared" si="50"/>
        <v>N/A</v>
      </c>
      <c r="AL168" s="86" t="b">
        <v>1</v>
      </c>
      <c r="AM168" s="86" t="b">
        <v>1</v>
      </c>
      <c r="AN168" s="86" t="b">
        <v>1</v>
      </c>
      <c r="AO168" s="86" t="b">
        <v>1</v>
      </c>
      <c r="AP168" s="86" t="b">
        <v>1</v>
      </c>
      <c r="AQ168" s="86" t="b">
        <v>1</v>
      </c>
      <c r="AR168" s="63" t="str">
        <f t="shared" si="51"/>
        <v>VALID</v>
      </c>
      <c r="AS168" s="169" t="s">
        <v>471</v>
      </c>
      <c r="AT168" s="103" t="s">
        <v>79</v>
      </c>
      <c r="AU168" s="104"/>
      <c r="AV168" s="105"/>
      <c r="AW168" s="105"/>
      <c r="AX168" s="105"/>
      <c r="AY168" s="105"/>
      <c r="AZ168" s="105"/>
      <c r="BA168" s="105"/>
      <c r="BB168" s="104"/>
      <c r="BC168" s="104"/>
      <c r="BD168" s="115"/>
      <c r="BE168" s="116"/>
      <c r="BF168" s="117"/>
      <c r="BG168" s="231" t="s">
        <v>470</v>
      </c>
      <c r="BH168" s="10" t="s">
        <v>3853</v>
      </c>
      <c r="BI168" s="10" t="s">
        <v>3856</v>
      </c>
      <c r="BJ168" s="149"/>
    </row>
    <row r="169" ht="12.95" customHeight="1" spans="1:62">
      <c r="A169" s="322"/>
      <c r="B169" s="322"/>
      <c r="C169" s="326" t="s">
        <v>472</v>
      </c>
      <c r="D169" s="323" t="s">
        <v>3857</v>
      </c>
      <c r="E169" s="39" t="s">
        <v>473</v>
      </c>
      <c r="F169" s="40" t="s">
        <v>3858</v>
      </c>
      <c r="G169" s="41" t="s">
        <v>472</v>
      </c>
      <c r="H169" s="42" t="s">
        <v>2715</v>
      </c>
      <c r="I169" s="42" t="s">
        <v>2715</v>
      </c>
      <c r="J169" s="43" t="s">
        <v>2715</v>
      </c>
      <c r="K169" s="54" t="s">
        <v>2737</v>
      </c>
      <c r="L169" s="42" t="s">
        <v>2737</v>
      </c>
      <c r="M169" s="42" t="s">
        <v>2715</v>
      </c>
      <c r="N169" s="42" t="s">
        <v>2715</v>
      </c>
      <c r="O169" s="43" t="s">
        <v>2715</v>
      </c>
      <c r="P169" s="38" t="s">
        <v>464</v>
      </c>
      <c r="Q169" s="38" t="s">
        <v>83</v>
      </c>
      <c r="R169" s="38" t="s">
        <v>104</v>
      </c>
      <c r="S169" s="38" t="s">
        <v>105</v>
      </c>
      <c r="T169" s="38" t="s">
        <v>83</v>
      </c>
      <c r="U169" s="66" t="s">
        <v>3859</v>
      </c>
      <c r="V169" s="38" t="s">
        <v>3816</v>
      </c>
      <c r="W169" s="62" t="s">
        <v>2715</v>
      </c>
      <c r="X169" s="62" t="s">
        <v>2715</v>
      </c>
      <c r="Y169" s="62" t="s">
        <v>2715</v>
      </c>
      <c r="Z169" s="62" t="s">
        <v>448</v>
      </c>
      <c r="AA169" s="62" t="s">
        <v>448</v>
      </c>
      <c r="AB169" s="47" t="s">
        <v>3817</v>
      </c>
      <c r="AC169" s="47" t="s">
        <v>3818</v>
      </c>
      <c r="AD169" s="47" t="s">
        <v>3819</v>
      </c>
      <c r="AE169" s="47" t="s">
        <v>3085</v>
      </c>
      <c r="AF169" s="47" t="str">
        <f t="shared" si="46"/>
        <v>RSVD1</v>
      </c>
      <c r="AG169" s="82"/>
      <c r="AH169" s="38" t="str">
        <f t="shared" si="47"/>
        <v>PULL_DOWN</v>
      </c>
      <c r="AI169" s="38" t="str">
        <f t="shared" si="48"/>
        <v>TRISTATE</v>
      </c>
      <c r="AJ169" s="38" t="str">
        <f t="shared" si="49"/>
        <v>DISABLE</v>
      </c>
      <c r="AK169" s="87" t="str">
        <f t="shared" si="50"/>
        <v>N/A</v>
      </c>
      <c r="AL169" s="86" t="b">
        <v>1</v>
      </c>
      <c r="AM169" s="86" t="b">
        <v>1</v>
      </c>
      <c r="AN169" s="86" t="b">
        <v>1</v>
      </c>
      <c r="AO169" s="86" t="b">
        <v>1</v>
      </c>
      <c r="AP169" s="86" t="b">
        <v>1</v>
      </c>
      <c r="AQ169" s="86" t="b">
        <v>1</v>
      </c>
      <c r="AR169" s="63" t="str">
        <f t="shared" si="51"/>
        <v>VALID</v>
      </c>
      <c r="AS169" s="169" t="s">
        <v>473</v>
      </c>
      <c r="AT169" s="103" t="s">
        <v>79</v>
      </c>
      <c r="AU169" s="104"/>
      <c r="AV169" s="105"/>
      <c r="AW169" s="105"/>
      <c r="AX169" s="105"/>
      <c r="AY169" s="105"/>
      <c r="AZ169" s="105"/>
      <c r="BA169" s="105"/>
      <c r="BB169" s="104"/>
      <c r="BC169" s="104"/>
      <c r="BD169" s="115"/>
      <c r="BE169" s="116"/>
      <c r="BF169" s="117"/>
      <c r="BG169" s="231" t="s">
        <v>472</v>
      </c>
      <c r="BH169" s="10" t="s">
        <v>3857</v>
      </c>
      <c r="BI169" s="10" t="s">
        <v>3860</v>
      </c>
      <c r="BJ169" s="149"/>
    </row>
    <row r="170" ht="12.95" customHeight="1" spans="1:62">
      <c r="A170" s="322"/>
      <c r="B170" s="322"/>
      <c r="C170" s="326" t="s">
        <v>474</v>
      </c>
      <c r="D170" s="323" t="s">
        <v>3861</v>
      </c>
      <c r="E170" s="39" t="s">
        <v>475</v>
      </c>
      <c r="F170" s="40" t="s">
        <v>3862</v>
      </c>
      <c r="G170" s="41" t="s">
        <v>474</v>
      </c>
      <c r="H170" s="42" t="s">
        <v>2715</v>
      </c>
      <c r="I170" s="42" t="s">
        <v>2715</v>
      </c>
      <c r="J170" s="43" t="s">
        <v>2715</v>
      </c>
      <c r="K170" s="54" t="s">
        <v>2737</v>
      </c>
      <c r="L170" s="42" t="s">
        <v>2737</v>
      </c>
      <c r="M170" s="42" t="s">
        <v>2715</v>
      </c>
      <c r="N170" s="42" t="s">
        <v>2715</v>
      </c>
      <c r="O170" s="43" t="s">
        <v>2715</v>
      </c>
      <c r="P170" s="38" t="s">
        <v>464</v>
      </c>
      <c r="Q170" s="38" t="s">
        <v>83</v>
      </c>
      <c r="R170" s="38" t="s">
        <v>104</v>
      </c>
      <c r="S170" s="38" t="s">
        <v>105</v>
      </c>
      <c r="T170" s="38" t="s">
        <v>83</v>
      </c>
      <c r="U170" s="63" t="s">
        <v>3863</v>
      </c>
      <c r="V170" s="47" t="s">
        <v>3816</v>
      </c>
      <c r="W170" s="62" t="s">
        <v>2715</v>
      </c>
      <c r="X170" s="62" t="s">
        <v>2715</v>
      </c>
      <c r="Y170" s="62" t="s">
        <v>2715</v>
      </c>
      <c r="Z170" s="62" t="s">
        <v>448</v>
      </c>
      <c r="AA170" s="62" t="s">
        <v>448</v>
      </c>
      <c r="AB170" s="47" t="s">
        <v>3817</v>
      </c>
      <c r="AC170" s="47" t="s">
        <v>3818</v>
      </c>
      <c r="AD170" s="47" t="s">
        <v>3819</v>
      </c>
      <c r="AE170" s="47" t="s">
        <v>3085</v>
      </c>
      <c r="AF170" s="47" t="str">
        <f t="shared" si="46"/>
        <v>RSVD1</v>
      </c>
      <c r="AG170" s="82"/>
      <c r="AH170" s="38" t="str">
        <f t="shared" si="47"/>
        <v>PULL_DOWN</v>
      </c>
      <c r="AI170" s="38" t="str">
        <f t="shared" si="48"/>
        <v>TRISTATE</v>
      </c>
      <c r="AJ170" s="38" t="str">
        <f t="shared" si="49"/>
        <v>DISABLE</v>
      </c>
      <c r="AK170" s="87" t="str">
        <f t="shared" si="50"/>
        <v>N/A</v>
      </c>
      <c r="AL170" s="86" t="b">
        <v>1</v>
      </c>
      <c r="AM170" s="86" t="b">
        <v>1</v>
      </c>
      <c r="AN170" s="86" t="b">
        <v>1</v>
      </c>
      <c r="AO170" s="86" t="b">
        <v>1</v>
      </c>
      <c r="AP170" s="86" t="b">
        <v>1</v>
      </c>
      <c r="AQ170" s="86" t="b">
        <v>1</v>
      </c>
      <c r="AR170" s="63" t="str">
        <f t="shared" si="51"/>
        <v>VALID</v>
      </c>
      <c r="AS170" s="169" t="s">
        <v>475</v>
      </c>
      <c r="AT170" s="103" t="s">
        <v>79</v>
      </c>
      <c r="AU170" s="104"/>
      <c r="AV170" s="105"/>
      <c r="AW170" s="109"/>
      <c r="AX170" s="109"/>
      <c r="AY170" s="105"/>
      <c r="AZ170" s="105"/>
      <c r="BA170" s="105"/>
      <c r="BB170" s="104"/>
      <c r="BC170" s="104"/>
      <c r="BD170" s="115"/>
      <c r="BE170" s="116"/>
      <c r="BF170" s="117"/>
      <c r="BG170" s="242" t="s">
        <v>474</v>
      </c>
      <c r="BH170" s="10" t="s">
        <v>3861</v>
      </c>
      <c r="BI170" s="10" t="s">
        <v>3864</v>
      </c>
      <c r="BJ170" s="149"/>
    </row>
    <row r="171" ht="12.95" customHeight="1" spans="1:62">
      <c r="A171" s="322"/>
      <c r="B171" s="322"/>
      <c r="C171" s="326" t="s">
        <v>476</v>
      </c>
      <c r="D171" s="323" t="s">
        <v>3865</v>
      </c>
      <c r="E171" s="39" t="s">
        <v>477</v>
      </c>
      <c r="F171" s="40" t="s">
        <v>2715</v>
      </c>
      <c r="G171" s="41" t="s">
        <v>476</v>
      </c>
      <c r="H171" s="42" t="s">
        <v>2715</v>
      </c>
      <c r="I171" s="42" t="s">
        <v>2715</v>
      </c>
      <c r="J171" s="43" t="s">
        <v>2715</v>
      </c>
      <c r="K171" s="54" t="s">
        <v>2715</v>
      </c>
      <c r="L171" s="42" t="s">
        <v>2737</v>
      </c>
      <c r="M171" s="42" t="s">
        <v>2715</v>
      </c>
      <c r="N171" s="42" t="s">
        <v>2715</v>
      </c>
      <c r="O171" s="43" t="s">
        <v>2715</v>
      </c>
      <c r="P171" s="166"/>
      <c r="Q171" s="166"/>
      <c r="R171" s="166"/>
      <c r="S171" s="166"/>
      <c r="T171" s="166"/>
      <c r="U171" s="63" t="s">
        <v>3866</v>
      </c>
      <c r="V171" s="47" t="s">
        <v>3816</v>
      </c>
      <c r="W171" s="62" t="s">
        <v>2715</v>
      </c>
      <c r="X171" s="62" t="s">
        <v>2715</v>
      </c>
      <c r="Y171" s="62" t="s">
        <v>2715</v>
      </c>
      <c r="Z171" s="62" t="s">
        <v>448</v>
      </c>
      <c r="AA171" s="62" t="s">
        <v>448</v>
      </c>
      <c r="AB171" s="47" t="s">
        <v>3867</v>
      </c>
      <c r="AC171" s="47" t="s">
        <v>3868</v>
      </c>
      <c r="AD171" s="47" t="s">
        <v>2722</v>
      </c>
      <c r="AE171" s="47" t="s">
        <v>2715</v>
      </c>
      <c r="AF171" s="82"/>
      <c r="AG171" s="82"/>
      <c r="AH171" s="82"/>
      <c r="AI171" s="82"/>
      <c r="AJ171" s="82"/>
      <c r="AK171" s="82"/>
      <c r="AL171" s="86" t="b">
        <v>1</v>
      </c>
      <c r="AM171" s="86" t="b">
        <v>1</v>
      </c>
      <c r="AN171" s="86" t="b">
        <v>1</v>
      </c>
      <c r="AO171" s="86" t="b">
        <v>1</v>
      </c>
      <c r="AP171" s="86" t="b">
        <v>1</v>
      </c>
      <c r="AQ171" s="86" t="b">
        <v>1</v>
      </c>
      <c r="AR171" s="63" t="str">
        <f t="shared" si="51"/>
        <v>VALID</v>
      </c>
      <c r="AS171" s="169" t="s">
        <v>477</v>
      </c>
      <c r="AT171" s="103" t="s">
        <v>79</v>
      </c>
      <c r="AU171" s="104"/>
      <c r="AV171" s="105"/>
      <c r="AW171" s="109"/>
      <c r="AX171" s="109"/>
      <c r="AY171" s="105"/>
      <c r="AZ171" s="105"/>
      <c r="BA171" s="105"/>
      <c r="BB171" s="104"/>
      <c r="BC171" s="104" t="s">
        <v>447</v>
      </c>
      <c r="BD171" s="115"/>
      <c r="BE171" s="116"/>
      <c r="BF171" s="117"/>
      <c r="BG171" s="242" t="s">
        <v>478</v>
      </c>
      <c r="BH171" s="10" t="s">
        <v>3865</v>
      </c>
      <c r="BI171" s="10" t="s">
        <v>3869</v>
      </c>
      <c r="BJ171" s="149"/>
    </row>
    <row r="172" s="3" customFormat="1" ht="18" customHeight="1" spans="1:62">
      <c r="A172" s="322"/>
      <c r="B172" s="322"/>
      <c r="C172" s="163" t="s">
        <v>479</v>
      </c>
      <c r="D172" s="163" t="s">
        <v>480</v>
      </c>
      <c r="E172" s="35"/>
      <c r="F172" s="37"/>
      <c r="G172" s="37"/>
      <c r="H172" s="37"/>
      <c r="I172" s="37"/>
      <c r="J172" s="37"/>
      <c r="K172" s="35"/>
      <c r="L172" s="35"/>
      <c r="M172" s="35"/>
      <c r="N172" s="35"/>
      <c r="O172" s="35"/>
      <c r="P172" s="35"/>
      <c r="Q172" s="35"/>
      <c r="R172" s="35"/>
      <c r="S172" s="35"/>
      <c r="T172" s="35"/>
      <c r="U172" s="35"/>
      <c r="V172" s="35"/>
      <c r="W172" s="60"/>
      <c r="X172" s="60"/>
      <c r="Y172" s="60"/>
      <c r="Z172" s="60"/>
      <c r="AA172" s="60"/>
      <c r="AB172" s="81"/>
      <c r="AC172" s="81"/>
      <c r="AD172" s="81"/>
      <c r="AE172" s="81"/>
      <c r="AF172" s="81"/>
      <c r="AG172" s="81"/>
      <c r="AH172" s="81"/>
      <c r="AI172" s="81"/>
      <c r="AJ172" s="81"/>
      <c r="AK172" s="81"/>
      <c r="AL172" s="81"/>
      <c r="AM172" s="81"/>
      <c r="AN172" s="81"/>
      <c r="AO172" s="81"/>
      <c r="AP172" s="81"/>
      <c r="AQ172" s="81"/>
      <c r="AR172" s="81"/>
      <c r="AS172" s="100"/>
      <c r="AT172" s="100"/>
      <c r="AU172" s="101"/>
      <c r="AV172" s="101"/>
      <c r="AW172" s="101"/>
      <c r="AX172" s="101"/>
      <c r="AY172" s="101"/>
      <c r="AZ172" s="101"/>
      <c r="BA172" s="101"/>
      <c r="BB172" s="101"/>
      <c r="BC172" s="101"/>
      <c r="BD172" s="101"/>
      <c r="BE172" s="400" t="s">
        <v>76</v>
      </c>
      <c r="BF172" s="114"/>
      <c r="BG172" s="143" t="s">
        <v>481</v>
      </c>
      <c r="BH172" s="143" t="s">
        <v>480</v>
      </c>
      <c r="BI172" s="144"/>
      <c r="BJ172" s="145"/>
    </row>
    <row r="173" ht="12.95" customHeight="1" spans="1:62">
      <c r="A173" s="324" t="s">
        <v>3870</v>
      </c>
      <c r="B173" s="324" t="s">
        <v>3871</v>
      </c>
      <c r="C173" s="164" t="s">
        <v>482</v>
      </c>
      <c r="D173" s="38" t="s">
        <v>3872</v>
      </c>
      <c r="E173" s="39" t="s">
        <v>483</v>
      </c>
      <c r="F173" s="40" t="s">
        <v>3873</v>
      </c>
      <c r="G173" s="41" t="s">
        <v>482</v>
      </c>
      <c r="H173" s="42" t="s">
        <v>2715</v>
      </c>
      <c r="I173" s="42" t="s">
        <v>2715</v>
      </c>
      <c r="J173" s="43" t="s">
        <v>2715</v>
      </c>
      <c r="K173" s="54" t="s">
        <v>2737</v>
      </c>
      <c r="L173" s="42" t="s">
        <v>81</v>
      </c>
      <c r="M173" s="42" t="s">
        <v>2715</v>
      </c>
      <c r="N173" s="42" t="s">
        <v>2715</v>
      </c>
      <c r="O173" s="43" t="s">
        <v>2715</v>
      </c>
      <c r="P173" s="38" t="s">
        <v>481</v>
      </c>
      <c r="Q173" s="38" t="s">
        <v>83</v>
      </c>
      <c r="R173" s="38" t="s">
        <v>104</v>
      </c>
      <c r="S173" s="38" t="s">
        <v>105</v>
      </c>
      <c r="T173" s="38" t="s">
        <v>83</v>
      </c>
      <c r="U173" s="61" t="s">
        <v>3874</v>
      </c>
      <c r="V173" s="47" t="s">
        <v>3875</v>
      </c>
      <c r="W173" s="62" t="s">
        <v>2715</v>
      </c>
      <c r="X173" s="62" t="s">
        <v>2715</v>
      </c>
      <c r="Y173" s="62" t="s">
        <v>2715</v>
      </c>
      <c r="Z173" s="62" t="s">
        <v>481</v>
      </c>
      <c r="AA173" s="62" t="s">
        <v>481</v>
      </c>
      <c r="AB173" s="47" t="s">
        <v>3817</v>
      </c>
      <c r="AC173" s="47" t="s">
        <v>3818</v>
      </c>
      <c r="AD173" s="47" t="s">
        <v>3819</v>
      </c>
      <c r="AE173" s="47" t="s">
        <v>2723</v>
      </c>
      <c r="AF173" s="47" t="str">
        <f t="shared" ref="AF173:AF186" si="52">IF(OR($AS173="",$AS173=$E173),$T173,IF($AS173=$F173,SUBSTITUTE(SUBSTITUTE($AS173,"GPIO3_","GPIO_"),".0",""),IF($AS173=$G173,$P173,IF($AS173=$H173,$Q173,IF($AS173=$I173,$R173,IF($AS173=$J173,$S173,"INVALID"))))))</f>
        <v>EQOS</v>
      </c>
      <c r="AG173" s="82"/>
      <c r="AH173" s="38" t="str">
        <f t="shared" ref="AH173:AH186" si="53">IF(AND(OR($AU173="Int PU",$AU173="Int PD"),OR(AND($BB173&lt;&gt;"",$BB173&lt;&gt;"0"),AND($BC173&lt;&gt;"",$BC173&lt;&gt;"0"))),"INVALID",IF(OR($AS173=$E173,$AU173="Int PD"),"PULL_DOWN",IF(OR($AU173="Int PU",AND($AG173="YES",OR($BB173="",$BB173="0"),OR($BC173="",$BC173="0"),OR($AT173="Input",$AT173="Bidirectional"))),"PULL_UP","NORMAL")))</f>
        <v>NORMAL</v>
      </c>
      <c r="AI173" s="38" t="str">
        <f t="shared" ref="AI173:AI187" si="54">IF($AT173="Input","TRISTATE",IF($AU173="Z","TRISTATE",IF($AS173=$E173,"TRISTATE","NORMAL")))</f>
        <v>NORMAL</v>
      </c>
      <c r="AJ173" s="38" t="str">
        <f t="shared" ref="AJ173:AJ187" si="55">IF(OR($AS173=$E173,$AT173="Output"),"DISABLE","ENABLE")</f>
        <v>ENABLE</v>
      </c>
      <c r="AK173" s="87" t="str">
        <f t="shared" ref="AK173:AK186" si="56">IF($AS173&lt;&gt;$F173,"N/A",IF($AU173="Drive 1","1",IF($AU173="Drive 0","0","")))</f>
        <v>N/A</v>
      </c>
      <c r="AL173" s="86" t="b">
        <v>1</v>
      </c>
      <c r="AM173" s="86" t="b">
        <v>1</v>
      </c>
      <c r="AN173" s="86" t="b">
        <v>1</v>
      </c>
      <c r="AO173" s="86" t="b">
        <v>1</v>
      </c>
      <c r="AP173" s="86" t="b">
        <v>1</v>
      </c>
      <c r="AQ173" s="86" t="b">
        <v>1</v>
      </c>
      <c r="AR173" s="63" t="str">
        <f t="shared" ref="AR173:AR187" si="57">IF(AND($AL173:$AQ173),"VALID","INVALID")</f>
        <v>VALID</v>
      </c>
      <c r="AS173" s="102" t="s">
        <v>482</v>
      </c>
      <c r="AT173" s="103" t="s">
        <v>79</v>
      </c>
      <c r="AU173" s="104"/>
      <c r="AV173" s="105"/>
      <c r="AW173" s="109"/>
      <c r="AX173" s="109"/>
      <c r="AY173" s="105"/>
      <c r="AZ173" s="105"/>
      <c r="BA173" s="105"/>
      <c r="BB173" s="104"/>
      <c r="BC173" s="104"/>
      <c r="BD173" s="115"/>
      <c r="BE173" s="116"/>
      <c r="BF173" s="117" t="s">
        <v>482</v>
      </c>
      <c r="BG173" s="231" t="s">
        <v>482</v>
      </c>
      <c r="BH173" s="10" t="s">
        <v>3872</v>
      </c>
      <c r="BI173" s="10" t="s">
        <v>3876</v>
      </c>
      <c r="BJ173" s="149"/>
    </row>
    <row r="174" ht="12.95" customHeight="1" spans="1:62">
      <c r="A174" s="324" t="s">
        <v>3877</v>
      </c>
      <c r="B174" s="324" t="s">
        <v>3878</v>
      </c>
      <c r="C174" s="164" t="s">
        <v>484</v>
      </c>
      <c r="D174" s="38" t="s">
        <v>3879</v>
      </c>
      <c r="E174" s="39" t="s">
        <v>485</v>
      </c>
      <c r="F174" s="40" t="s">
        <v>3880</v>
      </c>
      <c r="G174" s="41" t="s">
        <v>484</v>
      </c>
      <c r="H174" s="42" t="s">
        <v>2715</v>
      </c>
      <c r="I174" s="42" t="s">
        <v>2715</v>
      </c>
      <c r="J174" s="43" t="s">
        <v>2715</v>
      </c>
      <c r="K174" s="54" t="s">
        <v>2737</v>
      </c>
      <c r="L174" s="42" t="s">
        <v>81</v>
      </c>
      <c r="M174" s="42" t="s">
        <v>2715</v>
      </c>
      <c r="N174" s="42" t="s">
        <v>2715</v>
      </c>
      <c r="O174" s="43" t="s">
        <v>2715</v>
      </c>
      <c r="P174" s="38" t="s">
        <v>481</v>
      </c>
      <c r="Q174" s="38" t="s">
        <v>83</v>
      </c>
      <c r="R174" s="38" t="s">
        <v>104</v>
      </c>
      <c r="S174" s="38" t="s">
        <v>105</v>
      </c>
      <c r="T174" s="38" t="s">
        <v>83</v>
      </c>
      <c r="U174" s="63" t="s">
        <v>3881</v>
      </c>
      <c r="V174" s="47" t="s">
        <v>3875</v>
      </c>
      <c r="W174" s="62" t="s">
        <v>2715</v>
      </c>
      <c r="X174" s="62" t="s">
        <v>2715</v>
      </c>
      <c r="Y174" s="62" t="s">
        <v>2715</v>
      </c>
      <c r="Z174" s="62" t="s">
        <v>481</v>
      </c>
      <c r="AA174" s="62" t="s">
        <v>481</v>
      </c>
      <c r="AB174" s="47" t="s">
        <v>3817</v>
      </c>
      <c r="AC174" s="47" t="s">
        <v>3818</v>
      </c>
      <c r="AD174" s="47" t="s">
        <v>3819</v>
      </c>
      <c r="AE174" s="47" t="s">
        <v>2723</v>
      </c>
      <c r="AF174" s="47" t="str">
        <f t="shared" si="52"/>
        <v>EQOS</v>
      </c>
      <c r="AG174" s="82"/>
      <c r="AH174" s="38" t="str">
        <f t="shared" si="53"/>
        <v>NORMAL</v>
      </c>
      <c r="AI174" s="38" t="str">
        <f t="shared" si="54"/>
        <v>NORMAL</v>
      </c>
      <c r="AJ174" s="38" t="str">
        <f t="shared" si="55"/>
        <v>ENABLE</v>
      </c>
      <c r="AK174" s="87" t="str">
        <f t="shared" si="56"/>
        <v>N/A</v>
      </c>
      <c r="AL174" s="86" t="b">
        <v>1</v>
      </c>
      <c r="AM174" s="86" t="b">
        <v>1</v>
      </c>
      <c r="AN174" s="86" t="b">
        <v>1</v>
      </c>
      <c r="AO174" s="86" t="b">
        <v>1</v>
      </c>
      <c r="AP174" s="86" t="b">
        <v>1</v>
      </c>
      <c r="AQ174" s="86" t="b">
        <v>1</v>
      </c>
      <c r="AR174" s="63" t="str">
        <f t="shared" si="57"/>
        <v>VALID</v>
      </c>
      <c r="AS174" s="102" t="s">
        <v>484</v>
      </c>
      <c r="AT174" s="103" t="s">
        <v>79</v>
      </c>
      <c r="AU174" s="104"/>
      <c r="AV174" s="105"/>
      <c r="AW174" s="109"/>
      <c r="AX174" s="109"/>
      <c r="AY174" s="105"/>
      <c r="AZ174" s="105"/>
      <c r="BA174" s="105"/>
      <c r="BB174" s="104"/>
      <c r="BC174" s="104"/>
      <c r="BD174" s="115"/>
      <c r="BE174" s="116"/>
      <c r="BF174" s="117" t="s">
        <v>484</v>
      </c>
      <c r="BG174" s="231" t="s">
        <v>484</v>
      </c>
      <c r="BH174" s="10" t="s">
        <v>3879</v>
      </c>
      <c r="BI174" s="10" t="s">
        <v>3882</v>
      </c>
      <c r="BJ174" s="149"/>
    </row>
    <row r="175" ht="12.95" customHeight="1" spans="1:62">
      <c r="A175" s="324" t="s">
        <v>696</v>
      </c>
      <c r="B175" s="324" t="s">
        <v>3883</v>
      </c>
      <c r="C175" s="164" t="s">
        <v>486</v>
      </c>
      <c r="D175" s="38" t="s">
        <v>3884</v>
      </c>
      <c r="E175" s="39" t="s">
        <v>487</v>
      </c>
      <c r="F175" s="40" t="s">
        <v>3885</v>
      </c>
      <c r="G175" s="41" t="s">
        <v>486</v>
      </c>
      <c r="H175" s="42" t="s">
        <v>2715</v>
      </c>
      <c r="I175" s="42" t="s">
        <v>2715</v>
      </c>
      <c r="J175" s="43" t="s">
        <v>2715</v>
      </c>
      <c r="K175" s="54" t="s">
        <v>2737</v>
      </c>
      <c r="L175" s="42" t="s">
        <v>81</v>
      </c>
      <c r="M175" s="42" t="s">
        <v>2715</v>
      </c>
      <c r="N175" s="42" t="s">
        <v>2715</v>
      </c>
      <c r="O175" s="43" t="s">
        <v>2715</v>
      </c>
      <c r="P175" s="38" t="s">
        <v>481</v>
      </c>
      <c r="Q175" s="38" t="s">
        <v>83</v>
      </c>
      <c r="R175" s="38" t="s">
        <v>104</v>
      </c>
      <c r="S175" s="38" t="s">
        <v>105</v>
      </c>
      <c r="T175" s="38" t="s">
        <v>83</v>
      </c>
      <c r="U175" s="63" t="s">
        <v>3886</v>
      </c>
      <c r="V175" s="47" t="s">
        <v>3875</v>
      </c>
      <c r="W175" s="62" t="s">
        <v>2715</v>
      </c>
      <c r="X175" s="62" t="s">
        <v>2715</v>
      </c>
      <c r="Y175" s="62" t="s">
        <v>2715</v>
      </c>
      <c r="Z175" s="62" t="s">
        <v>481</v>
      </c>
      <c r="AA175" s="62" t="s">
        <v>481</v>
      </c>
      <c r="AB175" s="47" t="s">
        <v>3817</v>
      </c>
      <c r="AC175" s="47" t="s">
        <v>3818</v>
      </c>
      <c r="AD175" s="47" t="s">
        <v>3819</v>
      </c>
      <c r="AE175" s="47" t="s">
        <v>2723</v>
      </c>
      <c r="AF175" s="47" t="str">
        <f t="shared" si="52"/>
        <v>EQOS</v>
      </c>
      <c r="AG175" s="82"/>
      <c r="AH175" s="38" t="str">
        <f t="shared" si="53"/>
        <v>NORMAL</v>
      </c>
      <c r="AI175" s="38" t="str">
        <f t="shared" si="54"/>
        <v>NORMAL</v>
      </c>
      <c r="AJ175" s="38" t="str">
        <f t="shared" si="55"/>
        <v>ENABLE</v>
      </c>
      <c r="AK175" s="87" t="str">
        <f t="shared" si="56"/>
        <v>N/A</v>
      </c>
      <c r="AL175" s="86" t="b">
        <v>1</v>
      </c>
      <c r="AM175" s="86" t="b">
        <v>1</v>
      </c>
      <c r="AN175" s="86" t="b">
        <v>1</v>
      </c>
      <c r="AO175" s="86" t="b">
        <v>1</v>
      </c>
      <c r="AP175" s="86" t="b">
        <v>1</v>
      </c>
      <c r="AQ175" s="86" t="b">
        <v>1</v>
      </c>
      <c r="AR175" s="63" t="str">
        <f t="shared" si="57"/>
        <v>VALID</v>
      </c>
      <c r="AS175" s="102" t="s">
        <v>486</v>
      </c>
      <c r="AT175" s="103" t="s">
        <v>79</v>
      </c>
      <c r="AU175" s="104"/>
      <c r="AV175" s="105"/>
      <c r="AW175" s="105"/>
      <c r="AX175" s="105"/>
      <c r="AY175" s="105"/>
      <c r="AZ175" s="105"/>
      <c r="BA175" s="105"/>
      <c r="BB175" s="104"/>
      <c r="BC175" s="104"/>
      <c r="BD175" s="115"/>
      <c r="BE175" s="116"/>
      <c r="BF175" s="117" t="s">
        <v>486</v>
      </c>
      <c r="BG175" s="231" t="s">
        <v>486</v>
      </c>
      <c r="BH175" s="10" t="s">
        <v>3884</v>
      </c>
      <c r="BI175" s="10" t="s">
        <v>3887</v>
      </c>
      <c r="BJ175" s="149"/>
    </row>
    <row r="176" ht="14.25" customHeight="1" spans="1:62">
      <c r="A176" s="324" t="s">
        <v>3888</v>
      </c>
      <c r="B176" s="324" t="s">
        <v>3889</v>
      </c>
      <c r="C176" s="164" t="s">
        <v>488</v>
      </c>
      <c r="D176" s="38" t="s">
        <v>3890</v>
      </c>
      <c r="E176" s="39" t="s">
        <v>489</v>
      </c>
      <c r="F176" s="40" t="s">
        <v>3891</v>
      </c>
      <c r="G176" s="41" t="s">
        <v>488</v>
      </c>
      <c r="H176" s="42" t="s">
        <v>2715</v>
      </c>
      <c r="I176" s="42" t="s">
        <v>2715</v>
      </c>
      <c r="J176" s="43" t="s">
        <v>2715</v>
      </c>
      <c r="K176" s="54" t="s">
        <v>2737</v>
      </c>
      <c r="L176" s="42" t="s">
        <v>81</v>
      </c>
      <c r="M176" s="42" t="s">
        <v>2715</v>
      </c>
      <c r="N176" s="42" t="s">
        <v>2715</v>
      </c>
      <c r="O176" s="43" t="s">
        <v>2715</v>
      </c>
      <c r="P176" s="38" t="s">
        <v>481</v>
      </c>
      <c r="Q176" s="38" t="s">
        <v>83</v>
      </c>
      <c r="R176" s="38" t="s">
        <v>104</v>
      </c>
      <c r="S176" s="38" t="s">
        <v>105</v>
      </c>
      <c r="T176" s="38" t="s">
        <v>83</v>
      </c>
      <c r="U176" s="63" t="s">
        <v>3892</v>
      </c>
      <c r="V176" s="47" t="s">
        <v>3875</v>
      </c>
      <c r="W176" s="62" t="s">
        <v>2715</v>
      </c>
      <c r="X176" s="62" t="s">
        <v>2715</v>
      </c>
      <c r="Y176" s="62" t="s">
        <v>2715</v>
      </c>
      <c r="Z176" s="62" t="s">
        <v>481</v>
      </c>
      <c r="AA176" s="62" t="s">
        <v>481</v>
      </c>
      <c r="AB176" s="47" t="s">
        <v>3817</v>
      </c>
      <c r="AC176" s="47" t="s">
        <v>3818</v>
      </c>
      <c r="AD176" s="47" t="s">
        <v>3819</v>
      </c>
      <c r="AE176" s="47" t="s">
        <v>2723</v>
      </c>
      <c r="AF176" s="47" t="str">
        <f t="shared" si="52"/>
        <v>EQOS</v>
      </c>
      <c r="AG176" s="82"/>
      <c r="AH176" s="38" t="str">
        <f t="shared" si="53"/>
        <v>NORMAL</v>
      </c>
      <c r="AI176" s="38" t="str">
        <f t="shared" si="54"/>
        <v>NORMAL</v>
      </c>
      <c r="AJ176" s="38" t="str">
        <f t="shared" si="55"/>
        <v>ENABLE</v>
      </c>
      <c r="AK176" s="87" t="str">
        <f t="shared" si="56"/>
        <v>N/A</v>
      </c>
      <c r="AL176" s="86" t="b">
        <v>1</v>
      </c>
      <c r="AM176" s="86" t="b">
        <v>1</v>
      </c>
      <c r="AN176" s="86" t="b">
        <v>1</v>
      </c>
      <c r="AO176" s="86" t="b">
        <v>1</v>
      </c>
      <c r="AP176" s="86" t="b">
        <v>1</v>
      </c>
      <c r="AQ176" s="86" t="b">
        <v>1</v>
      </c>
      <c r="AR176" s="63" t="str">
        <f t="shared" si="57"/>
        <v>VALID</v>
      </c>
      <c r="AS176" s="102" t="s">
        <v>488</v>
      </c>
      <c r="AT176" s="103" t="s">
        <v>79</v>
      </c>
      <c r="AU176" s="104"/>
      <c r="AV176" s="105"/>
      <c r="AW176" s="105"/>
      <c r="AX176" s="105"/>
      <c r="AY176" s="105"/>
      <c r="AZ176" s="105"/>
      <c r="BA176" s="105"/>
      <c r="BB176" s="104"/>
      <c r="BC176" s="104"/>
      <c r="BD176" s="115"/>
      <c r="BE176" s="116"/>
      <c r="BF176" s="117" t="s">
        <v>488</v>
      </c>
      <c r="BG176" s="231" t="s">
        <v>488</v>
      </c>
      <c r="BH176" s="10" t="s">
        <v>3890</v>
      </c>
      <c r="BI176" s="10" t="s">
        <v>3893</v>
      </c>
      <c r="BJ176" s="149"/>
    </row>
    <row r="177" ht="12.95" customHeight="1" spans="1:62">
      <c r="A177" s="324" t="s">
        <v>3894</v>
      </c>
      <c r="B177" s="324" t="s">
        <v>3895</v>
      </c>
      <c r="C177" s="164" t="s">
        <v>490</v>
      </c>
      <c r="D177" s="38" t="s">
        <v>3896</v>
      </c>
      <c r="E177" s="39" t="s">
        <v>491</v>
      </c>
      <c r="F177" s="40" t="s">
        <v>3897</v>
      </c>
      <c r="G177" s="41" t="s">
        <v>490</v>
      </c>
      <c r="H177" s="42" t="s">
        <v>2715</v>
      </c>
      <c r="I177" s="42" t="s">
        <v>2715</v>
      </c>
      <c r="J177" s="43" t="s">
        <v>2715</v>
      </c>
      <c r="K177" s="54" t="s">
        <v>2737</v>
      </c>
      <c r="L177" s="42" t="s">
        <v>81</v>
      </c>
      <c r="M177" s="42" t="s">
        <v>2715</v>
      </c>
      <c r="N177" s="42" t="s">
        <v>2715</v>
      </c>
      <c r="O177" s="43" t="s">
        <v>2715</v>
      </c>
      <c r="P177" s="38" t="s">
        <v>481</v>
      </c>
      <c r="Q177" s="38" t="s">
        <v>83</v>
      </c>
      <c r="R177" s="38" t="s">
        <v>104</v>
      </c>
      <c r="S177" s="38" t="s">
        <v>105</v>
      </c>
      <c r="T177" s="38" t="s">
        <v>83</v>
      </c>
      <c r="U177" s="63" t="s">
        <v>3898</v>
      </c>
      <c r="V177" s="47" t="s">
        <v>3875</v>
      </c>
      <c r="W177" s="62" t="s">
        <v>2715</v>
      </c>
      <c r="X177" s="62" t="s">
        <v>2715</v>
      </c>
      <c r="Y177" s="62" t="s">
        <v>2715</v>
      </c>
      <c r="Z177" s="62" t="s">
        <v>481</v>
      </c>
      <c r="AA177" s="62" t="s">
        <v>481</v>
      </c>
      <c r="AB177" s="47" t="s">
        <v>3817</v>
      </c>
      <c r="AC177" s="47" t="s">
        <v>3818</v>
      </c>
      <c r="AD177" s="47" t="s">
        <v>3819</v>
      </c>
      <c r="AE177" s="47" t="s">
        <v>2723</v>
      </c>
      <c r="AF177" s="47" t="str">
        <f t="shared" si="52"/>
        <v>EQOS</v>
      </c>
      <c r="AG177" s="82"/>
      <c r="AH177" s="38" t="str">
        <f t="shared" si="53"/>
        <v>NORMAL</v>
      </c>
      <c r="AI177" s="38" t="str">
        <f t="shared" si="54"/>
        <v>NORMAL</v>
      </c>
      <c r="AJ177" s="38" t="str">
        <f t="shared" si="55"/>
        <v>ENABLE</v>
      </c>
      <c r="AK177" s="87" t="str">
        <f t="shared" si="56"/>
        <v>N/A</v>
      </c>
      <c r="AL177" s="86" t="b">
        <v>1</v>
      </c>
      <c r="AM177" s="86" t="b">
        <v>1</v>
      </c>
      <c r="AN177" s="86" t="b">
        <v>1</v>
      </c>
      <c r="AO177" s="86" t="b">
        <v>1</v>
      </c>
      <c r="AP177" s="86" t="b">
        <v>1</v>
      </c>
      <c r="AQ177" s="86" t="b">
        <v>1</v>
      </c>
      <c r="AR177" s="63" t="str">
        <f t="shared" si="57"/>
        <v>VALID</v>
      </c>
      <c r="AS177" s="102" t="s">
        <v>490</v>
      </c>
      <c r="AT177" s="103" t="s">
        <v>79</v>
      </c>
      <c r="AU177" s="104"/>
      <c r="AV177" s="105"/>
      <c r="AW177" s="105"/>
      <c r="AX177" s="105"/>
      <c r="AY177" s="105"/>
      <c r="AZ177" s="105"/>
      <c r="BA177" s="105"/>
      <c r="BB177" s="104"/>
      <c r="BC177" s="104"/>
      <c r="BD177" s="115"/>
      <c r="BE177" s="116"/>
      <c r="BF177" s="117" t="s">
        <v>490</v>
      </c>
      <c r="BG177" s="231" t="s">
        <v>490</v>
      </c>
      <c r="BH177" s="10" t="s">
        <v>3896</v>
      </c>
      <c r="BI177" s="10" t="s">
        <v>3899</v>
      </c>
      <c r="BJ177" s="149"/>
    </row>
    <row r="178" ht="12.95" customHeight="1" spans="1:62">
      <c r="A178" s="324" t="s">
        <v>3900</v>
      </c>
      <c r="B178" s="324" t="s">
        <v>3901</v>
      </c>
      <c r="C178" s="164" t="s">
        <v>492</v>
      </c>
      <c r="D178" s="38" t="s">
        <v>3902</v>
      </c>
      <c r="E178" s="39" t="s">
        <v>493</v>
      </c>
      <c r="F178" s="40" t="s">
        <v>3903</v>
      </c>
      <c r="G178" s="41" t="s">
        <v>492</v>
      </c>
      <c r="H178" s="42" t="s">
        <v>2715</v>
      </c>
      <c r="I178" s="42" t="s">
        <v>2715</v>
      </c>
      <c r="J178" s="43" t="s">
        <v>2715</v>
      </c>
      <c r="K178" s="54" t="s">
        <v>2737</v>
      </c>
      <c r="L178" s="42" t="s">
        <v>81</v>
      </c>
      <c r="M178" s="42" t="s">
        <v>2715</v>
      </c>
      <c r="N178" s="42" t="s">
        <v>2715</v>
      </c>
      <c r="O178" s="43" t="s">
        <v>2715</v>
      </c>
      <c r="P178" s="38" t="s">
        <v>481</v>
      </c>
      <c r="Q178" s="38" t="s">
        <v>83</v>
      </c>
      <c r="R178" s="38" t="s">
        <v>104</v>
      </c>
      <c r="S178" s="38" t="s">
        <v>105</v>
      </c>
      <c r="T178" s="38" t="s">
        <v>83</v>
      </c>
      <c r="U178" s="63" t="s">
        <v>3904</v>
      </c>
      <c r="V178" s="47" t="s">
        <v>3875</v>
      </c>
      <c r="W178" s="62" t="s">
        <v>2715</v>
      </c>
      <c r="X178" s="62" t="s">
        <v>2715</v>
      </c>
      <c r="Y178" s="62" t="s">
        <v>2715</v>
      </c>
      <c r="Z178" s="62" t="s">
        <v>481</v>
      </c>
      <c r="AA178" s="62" t="s">
        <v>481</v>
      </c>
      <c r="AB178" s="47" t="s">
        <v>3817</v>
      </c>
      <c r="AC178" s="47" t="s">
        <v>3818</v>
      </c>
      <c r="AD178" s="47" t="s">
        <v>3819</v>
      </c>
      <c r="AE178" s="47" t="s">
        <v>2723</v>
      </c>
      <c r="AF178" s="47" t="str">
        <f t="shared" si="52"/>
        <v>EQOS</v>
      </c>
      <c r="AG178" s="82"/>
      <c r="AH178" s="38" t="str">
        <f t="shared" si="53"/>
        <v>NORMAL</v>
      </c>
      <c r="AI178" s="38" t="str">
        <f t="shared" si="54"/>
        <v>NORMAL</v>
      </c>
      <c r="AJ178" s="38" t="str">
        <f t="shared" si="55"/>
        <v>ENABLE</v>
      </c>
      <c r="AK178" s="87" t="str">
        <f t="shared" si="56"/>
        <v>N/A</v>
      </c>
      <c r="AL178" s="86" t="b">
        <v>1</v>
      </c>
      <c r="AM178" s="86" t="b">
        <v>1</v>
      </c>
      <c r="AN178" s="86" t="b">
        <v>1</v>
      </c>
      <c r="AO178" s="86" t="b">
        <v>1</v>
      </c>
      <c r="AP178" s="86" t="b">
        <v>1</v>
      </c>
      <c r="AQ178" s="86" t="b">
        <v>1</v>
      </c>
      <c r="AR178" s="63" t="str">
        <f t="shared" si="57"/>
        <v>VALID</v>
      </c>
      <c r="AS178" s="170" t="s">
        <v>492</v>
      </c>
      <c r="AT178" s="103" t="s">
        <v>79</v>
      </c>
      <c r="AU178" s="172"/>
      <c r="AV178" s="105"/>
      <c r="AW178" s="173"/>
      <c r="AX178" s="173"/>
      <c r="AY178" s="173"/>
      <c r="AZ178" s="173"/>
      <c r="BA178" s="173"/>
      <c r="BB178" s="172"/>
      <c r="BC178" s="172"/>
      <c r="BD178" s="177"/>
      <c r="BE178" s="178"/>
      <c r="BF178" s="117" t="s">
        <v>492</v>
      </c>
      <c r="BG178" s="231" t="s">
        <v>492</v>
      </c>
      <c r="BH178" s="10" t="s">
        <v>3902</v>
      </c>
      <c r="BI178" s="10" t="s">
        <v>3905</v>
      </c>
      <c r="BJ178" s="149"/>
    </row>
    <row r="179" ht="12.95" customHeight="1" spans="1:62">
      <c r="A179" s="324" t="s">
        <v>3906</v>
      </c>
      <c r="B179" s="324" t="s">
        <v>3907</v>
      </c>
      <c r="C179" s="164" t="s">
        <v>494</v>
      </c>
      <c r="D179" s="38" t="s">
        <v>3908</v>
      </c>
      <c r="E179" s="39" t="s">
        <v>495</v>
      </c>
      <c r="F179" s="40" t="s">
        <v>3909</v>
      </c>
      <c r="G179" s="41" t="s">
        <v>494</v>
      </c>
      <c r="H179" s="42" t="s">
        <v>2715</v>
      </c>
      <c r="I179" s="42" t="s">
        <v>2715</v>
      </c>
      <c r="J179" s="43" t="s">
        <v>2715</v>
      </c>
      <c r="K179" s="54" t="s">
        <v>2737</v>
      </c>
      <c r="L179" s="42" t="s">
        <v>2717</v>
      </c>
      <c r="M179" s="42" t="s">
        <v>2715</v>
      </c>
      <c r="N179" s="42" t="s">
        <v>2715</v>
      </c>
      <c r="O179" s="43" t="s">
        <v>2715</v>
      </c>
      <c r="P179" s="38" t="s">
        <v>481</v>
      </c>
      <c r="Q179" s="38" t="s">
        <v>83</v>
      </c>
      <c r="R179" s="38" t="s">
        <v>104</v>
      </c>
      <c r="S179" s="38" t="s">
        <v>105</v>
      </c>
      <c r="T179" s="38" t="s">
        <v>83</v>
      </c>
      <c r="U179" s="63" t="s">
        <v>3910</v>
      </c>
      <c r="V179" s="47" t="s">
        <v>3875</v>
      </c>
      <c r="W179" s="62" t="s">
        <v>2715</v>
      </c>
      <c r="X179" s="62" t="s">
        <v>2715</v>
      </c>
      <c r="Y179" s="62" t="s">
        <v>2715</v>
      </c>
      <c r="Z179" s="62" t="s">
        <v>481</v>
      </c>
      <c r="AA179" s="62" t="s">
        <v>481</v>
      </c>
      <c r="AB179" s="47" t="s">
        <v>3817</v>
      </c>
      <c r="AC179" s="47" t="s">
        <v>3818</v>
      </c>
      <c r="AD179" s="47" t="s">
        <v>3819</v>
      </c>
      <c r="AE179" s="47" t="s">
        <v>2723</v>
      </c>
      <c r="AF179" s="47" t="str">
        <f t="shared" si="52"/>
        <v>EQOS</v>
      </c>
      <c r="AG179" s="82"/>
      <c r="AH179" s="38" t="str">
        <f t="shared" si="53"/>
        <v>NORMAL</v>
      </c>
      <c r="AI179" s="38" t="str">
        <f t="shared" si="54"/>
        <v>NORMAL</v>
      </c>
      <c r="AJ179" s="38" t="str">
        <f t="shared" si="55"/>
        <v>ENABLE</v>
      </c>
      <c r="AK179" s="87" t="str">
        <f t="shared" si="56"/>
        <v>N/A</v>
      </c>
      <c r="AL179" s="86" t="b">
        <v>1</v>
      </c>
      <c r="AM179" s="86" t="b">
        <v>1</v>
      </c>
      <c r="AN179" s="86" t="b">
        <v>1</v>
      </c>
      <c r="AO179" s="86" t="b">
        <v>1</v>
      </c>
      <c r="AP179" s="86" t="b">
        <v>1</v>
      </c>
      <c r="AQ179" s="86" t="b">
        <v>1</v>
      </c>
      <c r="AR179" s="63" t="str">
        <f t="shared" si="57"/>
        <v>VALID</v>
      </c>
      <c r="AS179" s="174" t="s">
        <v>494</v>
      </c>
      <c r="AT179" s="103" t="s">
        <v>79</v>
      </c>
      <c r="AU179" s="104"/>
      <c r="AV179" s="105"/>
      <c r="AW179" s="105"/>
      <c r="AX179" s="105"/>
      <c r="AY179" s="105"/>
      <c r="AZ179" s="105"/>
      <c r="BA179" s="105"/>
      <c r="BB179" s="104"/>
      <c r="BC179" s="104"/>
      <c r="BD179" s="401" t="s">
        <v>496</v>
      </c>
      <c r="BE179" s="116"/>
      <c r="BF179" s="117" t="s">
        <v>494</v>
      </c>
      <c r="BG179" s="231" t="s">
        <v>494</v>
      </c>
      <c r="BH179" s="10" t="s">
        <v>3908</v>
      </c>
      <c r="BI179" s="10" t="s">
        <v>3911</v>
      </c>
      <c r="BJ179" s="149"/>
    </row>
    <row r="180" ht="12.95" customHeight="1" spans="1:62">
      <c r="A180" s="324" t="s">
        <v>3912</v>
      </c>
      <c r="B180" s="324" t="s">
        <v>3913</v>
      </c>
      <c r="C180" s="164" t="s">
        <v>497</v>
      </c>
      <c r="D180" s="38" t="s">
        <v>3914</v>
      </c>
      <c r="E180" s="39" t="s">
        <v>498</v>
      </c>
      <c r="F180" s="40" t="s">
        <v>3915</v>
      </c>
      <c r="G180" s="41" t="s">
        <v>497</v>
      </c>
      <c r="H180" s="42" t="s">
        <v>2715</v>
      </c>
      <c r="I180" s="42" t="s">
        <v>2715</v>
      </c>
      <c r="J180" s="43" t="s">
        <v>2715</v>
      </c>
      <c r="K180" s="54" t="s">
        <v>2737</v>
      </c>
      <c r="L180" s="42" t="s">
        <v>2717</v>
      </c>
      <c r="M180" s="42" t="s">
        <v>2715</v>
      </c>
      <c r="N180" s="42" t="s">
        <v>2715</v>
      </c>
      <c r="O180" s="43" t="s">
        <v>2715</v>
      </c>
      <c r="P180" s="38" t="s">
        <v>481</v>
      </c>
      <c r="Q180" s="38" t="s">
        <v>83</v>
      </c>
      <c r="R180" s="38" t="s">
        <v>104</v>
      </c>
      <c r="S180" s="38" t="s">
        <v>105</v>
      </c>
      <c r="T180" s="158" t="s">
        <v>83</v>
      </c>
      <c r="U180" s="38" t="s">
        <v>3916</v>
      </c>
      <c r="V180" s="67" t="s">
        <v>3875</v>
      </c>
      <c r="W180" s="62" t="s">
        <v>2715</v>
      </c>
      <c r="X180" s="62" t="s">
        <v>2715</v>
      </c>
      <c r="Y180" s="62" t="s">
        <v>2715</v>
      </c>
      <c r="Z180" s="62" t="s">
        <v>481</v>
      </c>
      <c r="AA180" s="62" t="s">
        <v>481</v>
      </c>
      <c r="AB180" s="47" t="s">
        <v>3817</v>
      </c>
      <c r="AC180" s="47" t="s">
        <v>3818</v>
      </c>
      <c r="AD180" s="47" t="s">
        <v>3819</v>
      </c>
      <c r="AE180" s="47" t="s">
        <v>2723</v>
      </c>
      <c r="AF180" s="47" t="str">
        <f t="shared" si="52"/>
        <v>EQOS</v>
      </c>
      <c r="AG180" s="82"/>
      <c r="AH180" s="38" t="str">
        <f t="shared" si="53"/>
        <v>NORMAL</v>
      </c>
      <c r="AI180" s="38" t="str">
        <f t="shared" si="54"/>
        <v>NORMAL</v>
      </c>
      <c r="AJ180" s="38" t="str">
        <f t="shared" si="55"/>
        <v>ENABLE</v>
      </c>
      <c r="AK180" s="87" t="str">
        <f t="shared" si="56"/>
        <v>N/A</v>
      </c>
      <c r="AL180" s="86" t="b">
        <v>1</v>
      </c>
      <c r="AM180" s="86" t="b">
        <v>1</v>
      </c>
      <c r="AN180" s="86" t="b">
        <v>1</v>
      </c>
      <c r="AO180" s="86" t="b">
        <v>1</v>
      </c>
      <c r="AP180" s="86" t="b">
        <v>1</v>
      </c>
      <c r="AQ180" s="86" t="b">
        <v>1</v>
      </c>
      <c r="AR180" s="63" t="str">
        <f t="shared" si="57"/>
        <v>VALID</v>
      </c>
      <c r="AS180" s="102" t="s">
        <v>497</v>
      </c>
      <c r="AT180" s="103" t="s">
        <v>79</v>
      </c>
      <c r="AU180" s="104"/>
      <c r="AV180" s="105"/>
      <c r="AW180" s="105"/>
      <c r="AX180" s="105"/>
      <c r="AY180" s="105"/>
      <c r="AZ180" s="105"/>
      <c r="BA180" s="105"/>
      <c r="BB180" s="104"/>
      <c r="BC180" s="104"/>
      <c r="BD180" s="115"/>
      <c r="BE180" s="116"/>
      <c r="BF180" s="117" t="s">
        <v>497</v>
      </c>
      <c r="BG180" s="231" t="s">
        <v>497</v>
      </c>
      <c r="BH180" s="10" t="s">
        <v>3914</v>
      </c>
      <c r="BI180" s="10" t="s">
        <v>3917</v>
      </c>
      <c r="BJ180" s="149"/>
    </row>
    <row r="181" ht="12.95" customHeight="1" spans="1:62">
      <c r="A181" s="324" t="s">
        <v>3918</v>
      </c>
      <c r="B181" s="324" t="s">
        <v>3919</v>
      </c>
      <c r="C181" s="164" t="s">
        <v>499</v>
      </c>
      <c r="D181" s="38" t="s">
        <v>3920</v>
      </c>
      <c r="E181" s="39" t="s">
        <v>500</v>
      </c>
      <c r="F181" s="40" t="s">
        <v>3921</v>
      </c>
      <c r="G181" s="41" t="s">
        <v>499</v>
      </c>
      <c r="H181" s="42" t="s">
        <v>2715</v>
      </c>
      <c r="I181" s="42" t="s">
        <v>2715</v>
      </c>
      <c r="J181" s="43" t="s">
        <v>2715</v>
      </c>
      <c r="K181" s="54" t="s">
        <v>2737</v>
      </c>
      <c r="L181" s="42" t="s">
        <v>2717</v>
      </c>
      <c r="M181" s="42" t="s">
        <v>2715</v>
      </c>
      <c r="N181" s="42" t="s">
        <v>2715</v>
      </c>
      <c r="O181" s="43" t="s">
        <v>2715</v>
      </c>
      <c r="P181" s="38" t="s">
        <v>481</v>
      </c>
      <c r="Q181" s="38" t="s">
        <v>83</v>
      </c>
      <c r="R181" s="38" t="s">
        <v>104</v>
      </c>
      <c r="S181" s="38" t="s">
        <v>105</v>
      </c>
      <c r="T181" s="38" t="s">
        <v>83</v>
      </c>
      <c r="U181" s="63" t="s">
        <v>3922</v>
      </c>
      <c r="V181" s="47" t="s">
        <v>3875</v>
      </c>
      <c r="W181" s="62" t="s">
        <v>2715</v>
      </c>
      <c r="X181" s="62" t="s">
        <v>2715</v>
      </c>
      <c r="Y181" s="62" t="s">
        <v>2715</v>
      </c>
      <c r="Z181" s="62" t="s">
        <v>481</v>
      </c>
      <c r="AA181" s="62" t="s">
        <v>481</v>
      </c>
      <c r="AB181" s="47" t="s">
        <v>3817</v>
      </c>
      <c r="AC181" s="47" t="s">
        <v>3818</v>
      </c>
      <c r="AD181" s="47" t="s">
        <v>3819</v>
      </c>
      <c r="AE181" s="47" t="s">
        <v>2723</v>
      </c>
      <c r="AF181" s="47" t="str">
        <f t="shared" si="52"/>
        <v>EQOS</v>
      </c>
      <c r="AG181" s="82"/>
      <c r="AH181" s="38" t="str">
        <f t="shared" si="53"/>
        <v>NORMAL</v>
      </c>
      <c r="AI181" s="38" t="str">
        <f t="shared" si="54"/>
        <v>NORMAL</v>
      </c>
      <c r="AJ181" s="38" t="str">
        <f t="shared" si="55"/>
        <v>ENABLE</v>
      </c>
      <c r="AK181" s="87" t="str">
        <f t="shared" si="56"/>
        <v>N/A</v>
      </c>
      <c r="AL181" s="86" t="b">
        <v>1</v>
      </c>
      <c r="AM181" s="86" t="b">
        <v>1</v>
      </c>
      <c r="AN181" s="86" t="b">
        <v>1</v>
      </c>
      <c r="AO181" s="86" t="b">
        <v>1</v>
      </c>
      <c r="AP181" s="86" t="b">
        <v>1</v>
      </c>
      <c r="AQ181" s="86" t="b">
        <v>1</v>
      </c>
      <c r="AR181" s="63" t="str">
        <f t="shared" si="57"/>
        <v>VALID</v>
      </c>
      <c r="AS181" s="102" t="s">
        <v>499</v>
      </c>
      <c r="AT181" s="103" t="s">
        <v>79</v>
      </c>
      <c r="AU181" s="104"/>
      <c r="AV181" s="105"/>
      <c r="AW181" s="109"/>
      <c r="AX181" s="109"/>
      <c r="AY181" s="105"/>
      <c r="AZ181" s="105"/>
      <c r="BA181" s="105"/>
      <c r="BB181" s="104"/>
      <c r="BC181" s="104"/>
      <c r="BD181" s="115"/>
      <c r="BE181" s="116"/>
      <c r="BF181" s="117" t="s">
        <v>499</v>
      </c>
      <c r="BG181" s="231" t="s">
        <v>499</v>
      </c>
      <c r="BH181" s="10" t="s">
        <v>3920</v>
      </c>
      <c r="BI181" s="10" t="s">
        <v>3923</v>
      </c>
      <c r="BJ181" s="149"/>
    </row>
    <row r="182" ht="12.95" customHeight="1" spans="1:62">
      <c r="A182" s="324" t="s">
        <v>3924</v>
      </c>
      <c r="B182" s="324" t="s">
        <v>3925</v>
      </c>
      <c r="C182" s="164" t="s">
        <v>501</v>
      </c>
      <c r="D182" s="38" t="s">
        <v>3926</v>
      </c>
      <c r="E182" s="39" t="s">
        <v>502</v>
      </c>
      <c r="F182" s="40" t="s">
        <v>3927</v>
      </c>
      <c r="G182" s="41" t="s">
        <v>501</v>
      </c>
      <c r="H182" s="42" t="s">
        <v>2715</v>
      </c>
      <c r="I182" s="42" t="s">
        <v>2715</v>
      </c>
      <c r="J182" s="43" t="s">
        <v>2715</v>
      </c>
      <c r="K182" s="54" t="s">
        <v>2737</v>
      </c>
      <c r="L182" s="42" t="s">
        <v>2717</v>
      </c>
      <c r="M182" s="42" t="s">
        <v>2715</v>
      </c>
      <c r="N182" s="42" t="s">
        <v>2715</v>
      </c>
      <c r="O182" s="43" t="s">
        <v>2715</v>
      </c>
      <c r="P182" s="38" t="s">
        <v>481</v>
      </c>
      <c r="Q182" s="38" t="s">
        <v>83</v>
      </c>
      <c r="R182" s="38" t="s">
        <v>104</v>
      </c>
      <c r="S182" s="38" t="s">
        <v>105</v>
      </c>
      <c r="T182" s="38" t="s">
        <v>83</v>
      </c>
      <c r="U182" s="63" t="s">
        <v>3928</v>
      </c>
      <c r="V182" s="47" t="s">
        <v>3875</v>
      </c>
      <c r="W182" s="62" t="s">
        <v>2715</v>
      </c>
      <c r="X182" s="62" t="s">
        <v>2715</v>
      </c>
      <c r="Y182" s="62" t="s">
        <v>2715</v>
      </c>
      <c r="Z182" s="62" t="s">
        <v>481</v>
      </c>
      <c r="AA182" s="62" t="s">
        <v>481</v>
      </c>
      <c r="AB182" s="47" t="s">
        <v>3817</v>
      </c>
      <c r="AC182" s="47" t="s">
        <v>3818</v>
      </c>
      <c r="AD182" s="47" t="s">
        <v>3819</v>
      </c>
      <c r="AE182" s="47" t="s">
        <v>2723</v>
      </c>
      <c r="AF182" s="47" t="str">
        <f t="shared" si="52"/>
        <v>EQOS</v>
      </c>
      <c r="AG182" s="82"/>
      <c r="AH182" s="38" t="str">
        <f t="shared" si="53"/>
        <v>NORMAL</v>
      </c>
      <c r="AI182" s="38" t="str">
        <f t="shared" si="54"/>
        <v>NORMAL</v>
      </c>
      <c r="AJ182" s="38" t="str">
        <f t="shared" si="55"/>
        <v>ENABLE</v>
      </c>
      <c r="AK182" s="87" t="str">
        <f t="shared" si="56"/>
        <v>N/A</v>
      </c>
      <c r="AL182" s="86" t="b">
        <v>1</v>
      </c>
      <c r="AM182" s="86" t="b">
        <v>1</v>
      </c>
      <c r="AN182" s="86" t="b">
        <v>1</v>
      </c>
      <c r="AO182" s="86" t="b">
        <v>1</v>
      </c>
      <c r="AP182" s="86" t="b">
        <v>1</v>
      </c>
      <c r="AQ182" s="86" t="b">
        <v>1</v>
      </c>
      <c r="AR182" s="63" t="str">
        <f t="shared" si="57"/>
        <v>VALID</v>
      </c>
      <c r="AS182" s="102" t="s">
        <v>501</v>
      </c>
      <c r="AT182" s="103" t="s">
        <v>79</v>
      </c>
      <c r="AU182" s="104"/>
      <c r="AV182" s="105"/>
      <c r="AW182" s="109"/>
      <c r="AX182" s="109"/>
      <c r="AY182" s="105"/>
      <c r="AZ182" s="105"/>
      <c r="BA182" s="105"/>
      <c r="BB182" s="104"/>
      <c r="BC182" s="104"/>
      <c r="BD182" s="115"/>
      <c r="BE182" s="116"/>
      <c r="BF182" s="117" t="s">
        <v>501</v>
      </c>
      <c r="BG182" s="231" t="s">
        <v>501</v>
      </c>
      <c r="BH182" s="10" t="s">
        <v>3926</v>
      </c>
      <c r="BI182" s="10" t="s">
        <v>3929</v>
      </c>
      <c r="BJ182" s="149"/>
    </row>
    <row r="183" ht="12.95" customHeight="1" spans="1:62">
      <c r="A183" s="324" t="s">
        <v>3930</v>
      </c>
      <c r="B183" s="324" t="s">
        <v>3931</v>
      </c>
      <c r="C183" s="164" t="s">
        <v>503</v>
      </c>
      <c r="D183" s="38" t="s">
        <v>3932</v>
      </c>
      <c r="E183" s="39" t="s">
        <v>504</v>
      </c>
      <c r="F183" s="40" t="s">
        <v>3933</v>
      </c>
      <c r="G183" s="41" t="s">
        <v>503</v>
      </c>
      <c r="H183" s="42" t="s">
        <v>2715</v>
      </c>
      <c r="I183" s="42" t="s">
        <v>2715</v>
      </c>
      <c r="J183" s="43" t="s">
        <v>2715</v>
      </c>
      <c r="K183" s="54" t="s">
        <v>2737</v>
      </c>
      <c r="L183" s="42" t="s">
        <v>2717</v>
      </c>
      <c r="M183" s="42" t="s">
        <v>2715</v>
      </c>
      <c r="N183" s="42" t="s">
        <v>2715</v>
      </c>
      <c r="O183" s="43" t="s">
        <v>2715</v>
      </c>
      <c r="P183" s="38" t="s">
        <v>481</v>
      </c>
      <c r="Q183" s="38" t="s">
        <v>83</v>
      </c>
      <c r="R183" s="38" t="s">
        <v>104</v>
      </c>
      <c r="S183" s="38" t="s">
        <v>105</v>
      </c>
      <c r="T183" s="38" t="s">
        <v>83</v>
      </c>
      <c r="U183" s="63" t="s">
        <v>3934</v>
      </c>
      <c r="V183" s="47" t="s">
        <v>3875</v>
      </c>
      <c r="W183" s="62" t="s">
        <v>3935</v>
      </c>
      <c r="X183" s="62" t="s">
        <v>2715</v>
      </c>
      <c r="Y183" s="62" t="s">
        <v>2715</v>
      </c>
      <c r="Z183" s="62" t="s">
        <v>481</v>
      </c>
      <c r="AA183" s="62" t="s">
        <v>481</v>
      </c>
      <c r="AB183" s="47" t="s">
        <v>3817</v>
      </c>
      <c r="AC183" s="47" t="s">
        <v>3818</v>
      </c>
      <c r="AD183" s="47" t="s">
        <v>3819</v>
      </c>
      <c r="AE183" s="47" t="s">
        <v>2723</v>
      </c>
      <c r="AF183" s="47" t="str">
        <f t="shared" si="52"/>
        <v>EQOS</v>
      </c>
      <c r="AG183" s="82"/>
      <c r="AH183" s="38" t="str">
        <f t="shared" si="53"/>
        <v>NORMAL</v>
      </c>
      <c r="AI183" s="38" t="str">
        <f t="shared" si="54"/>
        <v>NORMAL</v>
      </c>
      <c r="AJ183" s="38" t="str">
        <f t="shared" si="55"/>
        <v>ENABLE</v>
      </c>
      <c r="AK183" s="87" t="str">
        <f t="shared" si="56"/>
        <v>N/A</v>
      </c>
      <c r="AL183" s="86" t="b">
        <v>1</v>
      </c>
      <c r="AM183" s="86" t="b">
        <v>1</v>
      </c>
      <c r="AN183" s="86" t="b">
        <v>1</v>
      </c>
      <c r="AO183" s="86" t="b">
        <v>1</v>
      </c>
      <c r="AP183" s="86" t="b">
        <v>1</v>
      </c>
      <c r="AQ183" s="86" t="b">
        <v>1</v>
      </c>
      <c r="AR183" s="63" t="str">
        <f t="shared" si="57"/>
        <v>VALID</v>
      </c>
      <c r="AS183" s="102" t="s">
        <v>503</v>
      </c>
      <c r="AT183" s="103" t="s">
        <v>79</v>
      </c>
      <c r="AU183" s="104"/>
      <c r="AV183" s="104" t="s">
        <v>89</v>
      </c>
      <c r="AW183" s="105"/>
      <c r="AX183" s="105"/>
      <c r="AY183" s="105"/>
      <c r="AZ183" s="105"/>
      <c r="BA183" s="105"/>
      <c r="BB183" s="104"/>
      <c r="BC183" s="104"/>
      <c r="BD183" s="115"/>
      <c r="BE183" s="116"/>
      <c r="BF183" s="117" t="s">
        <v>503</v>
      </c>
      <c r="BG183" s="231" t="s">
        <v>503</v>
      </c>
      <c r="BH183" s="10" t="s">
        <v>3932</v>
      </c>
      <c r="BI183" s="10" t="s">
        <v>3936</v>
      </c>
      <c r="BJ183" s="149"/>
    </row>
    <row r="184" ht="14.25" customHeight="1" spans="1:62">
      <c r="A184" s="324" t="s">
        <v>3937</v>
      </c>
      <c r="B184" s="324" t="s">
        <v>3938</v>
      </c>
      <c r="C184" s="164" t="s">
        <v>505</v>
      </c>
      <c r="D184" s="38" t="s">
        <v>3939</v>
      </c>
      <c r="E184" s="39" t="s">
        <v>506</v>
      </c>
      <c r="F184" s="40" t="s">
        <v>3940</v>
      </c>
      <c r="G184" s="41" t="s">
        <v>505</v>
      </c>
      <c r="H184" s="42" t="s">
        <v>2715</v>
      </c>
      <c r="I184" s="42" t="s">
        <v>2715</v>
      </c>
      <c r="J184" s="43" t="s">
        <v>2715</v>
      </c>
      <c r="K184" s="54" t="s">
        <v>2737</v>
      </c>
      <c r="L184" s="42" t="s">
        <v>2717</v>
      </c>
      <c r="M184" s="42" t="s">
        <v>2715</v>
      </c>
      <c r="N184" s="42" t="s">
        <v>2715</v>
      </c>
      <c r="O184" s="43" t="s">
        <v>2715</v>
      </c>
      <c r="P184" s="38" t="s">
        <v>481</v>
      </c>
      <c r="Q184" s="38" t="s">
        <v>83</v>
      </c>
      <c r="R184" s="38" t="s">
        <v>104</v>
      </c>
      <c r="S184" s="38" t="s">
        <v>105</v>
      </c>
      <c r="T184" s="38" t="s">
        <v>83</v>
      </c>
      <c r="U184" s="63" t="s">
        <v>3941</v>
      </c>
      <c r="V184" s="47" t="s">
        <v>3875</v>
      </c>
      <c r="W184" s="62" t="s">
        <v>2715</v>
      </c>
      <c r="X184" s="62" t="s">
        <v>2715</v>
      </c>
      <c r="Y184" s="62" t="s">
        <v>2715</v>
      </c>
      <c r="Z184" s="62" t="s">
        <v>481</v>
      </c>
      <c r="AA184" s="62" t="s">
        <v>481</v>
      </c>
      <c r="AB184" s="47" t="s">
        <v>3817</v>
      </c>
      <c r="AC184" s="47" t="s">
        <v>3818</v>
      </c>
      <c r="AD184" s="47" t="s">
        <v>3819</v>
      </c>
      <c r="AE184" s="47" t="s">
        <v>2723</v>
      </c>
      <c r="AF184" s="47" t="str">
        <f t="shared" si="52"/>
        <v>EQOS</v>
      </c>
      <c r="AG184" s="82"/>
      <c r="AH184" s="38" t="str">
        <f t="shared" si="53"/>
        <v>NORMAL</v>
      </c>
      <c r="AI184" s="38" t="str">
        <f t="shared" si="54"/>
        <v>NORMAL</v>
      </c>
      <c r="AJ184" s="38" t="str">
        <f t="shared" si="55"/>
        <v>ENABLE</v>
      </c>
      <c r="AK184" s="87" t="str">
        <f t="shared" si="56"/>
        <v>N/A</v>
      </c>
      <c r="AL184" s="86" t="b">
        <v>1</v>
      </c>
      <c r="AM184" s="86" t="b">
        <v>1</v>
      </c>
      <c r="AN184" s="86" t="b">
        <v>1</v>
      </c>
      <c r="AO184" s="86" t="b">
        <v>1</v>
      </c>
      <c r="AP184" s="86" t="b">
        <v>1</v>
      </c>
      <c r="AQ184" s="86" t="b">
        <v>1</v>
      </c>
      <c r="AR184" s="63" t="str">
        <f t="shared" si="57"/>
        <v>VALID</v>
      </c>
      <c r="AS184" s="102" t="s">
        <v>505</v>
      </c>
      <c r="AT184" s="103" t="s">
        <v>79</v>
      </c>
      <c r="AU184" s="104"/>
      <c r="AV184" s="105"/>
      <c r="AW184" s="105"/>
      <c r="AX184" s="105"/>
      <c r="AY184" s="105"/>
      <c r="AZ184" s="105"/>
      <c r="BA184" s="105"/>
      <c r="BB184" s="104"/>
      <c r="BC184" s="104"/>
      <c r="BD184" s="115"/>
      <c r="BE184" s="116"/>
      <c r="BF184" s="117" t="s">
        <v>505</v>
      </c>
      <c r="BG184" s="231" t="s">
        <v>505</v>
      </c>
      <c r="BH184" s="10" t="s">
        <v>3939</v>
      </c>
      <c r="BI184" s="10" t="s">
        <v>3942</v>
      </c>
      <c r="BJ184" s="149"/>
    </row>
    <row r="185" ht="12.95" customHeight="1" spans="1:62">
      <c r="A185" s="324" t="s">
        <v>3943</v>
      </c>
      <c r="B185" s="324" t="s">
        <v>3944</v>
      </c>
      <c r="C185" s="164" t="s">
        <v>507</v>
      </c>
      <c r="D185" s="38" t="s">
        <v>3945</v>
      </c>
      <c r="E185" s="39" t="s">
        <v>508</v>
      </c>
      <c r="F185" s="40" t="s">
        <v>3946</v>
      </c>
      <c r="G185" s="41" t="s">
        <v>507</v>
      </c>
      <c r="H185" s="42" t="s">
        <v>2715</v>
      </c>
      <c r="I185" s="42" t="s">
        <v>2715</v>
      </c>
      <c r="J185" s="43" t="s">
        <v>2715</v>
      </c>
      <c r="K185" s="54" t="s">
        <v>2737</v>
      </c>
      <c r="L185" s="42" t="s">
        <v>2737</v>
      </c>
      <c r="M185" s="42" t="s">
        <v>2715</v>
      </c>
      <c r="N185" s="42" t="s">
        <v>2715</v>
      </c>
      <c r="O185" s="43" t="s">
        <v>2715</v>
      </c>
      <c r="P185" s="38" t="s">
        <v>481</v>
      </c>
      <c r="Q185" s="38" t="s">
        <v>83</v>
      </c>
      <c r="R185" s="38" t="s">
        <v>104</v>
      </c>
      <c r="S185" s="38" t="s">
        <v>105</v>
      </c>
      <c r="T185" s="38" t="s">
        <v>83</v>
      </c>
      <c r="U185" s="63" t="s">
        <v>3947</v>
      </c>
      <c r="V185" s="47" t="s">
        <v>3875</v>
      </c>
      <c r="W185" s="62" t="s">
        <v>3948</v>
      </c>
      <c r="X185" s="62" t="s">
        <v>2715</v>
      </c>
      <c r="Y185" s="62" t="s">
        <v>2715</v>
      </c>
      <c r="Z185" s="62" t="s">
        <v>481</v>
      </c>
      <c r="AA185" s="62" t="s">
        <v>481</v>
      </c>
      <c r="AB185" s="47" t="s">
        <v>3817</v>
      </c>
      <c r="AC185" s="47" t="s">
        <v>3818</v>
      </c>
      <c r="AD185" s="47" t="s">
        <v>3819</v>
      </c>
      <c r="AE185" s="47" t="s">
        <v>2723</v>
      </c>
      <c r="AF185" s="47" t="str">
        <f t="shared" si="52"/>
        <v>EQOS</v>
      </c>
      <c r="AG185" s="82"/>
      <c r="AH185" s="38" t="str">
        <f t="shared" si="53"/>
        <v>NORMAL</v>
      </c>
      <c r="AI185" s="38" t="str">
        <f t="shared" si="54"/>
        <v>NORMAL</v>
      </c>
      <c r="AJ185" s="38" t="str">
        <f t="shared" si="55"/>
        <v>ENABLE</v>
      </c>
      <c r="AK185" s="87" t="str">
        <f t="shared" si="56"/>
        <v>N/A</v>
      </c>
      <c r="AL185" s="86" t="b">
        <v>1</v>
      </c>
      <c r="AM185" s="86" t="b">
        <v>1</v>
      </c>
      <c r="AN185" s="86" t="b">
        <v>1</v>
      </c>
      <c r="AO185" s="86" t="b">
        <v>1</v>
      </c>
      <c r="AP185" s="86" t="b">
        <v>1</v>
      </c>
      <c r="AQ185" s="86" t="b">
        <v>1</v>
      </c>
      <c r="AR185" s="63" t="str">
        <f t="shared" si="57"/>
        <v>VALID</v>
      </c>
      <c r="AS185" s="102" t="s">
        <v>507</v>
      </c>
      <c r="AT185" s="103" t="s">
        <v>79</v>
      </c>
      <c r="AU185" s="104"/>
      <c r="AV185" s="104" t="s">
        <v>89</v>
      </c>
      <c r="AW185" s="105"/>
      <c r="AX185" s="105"/>
      <c r="AY185" s="105"/>
      <c r="AZ185" s="105"/>
      <c r="BA185" s="105"/>
      <c r="BB185" s="104" t="s">
        <v>509</v>
      </c>
      <c r="BC185" s="104"/>
      <c r="BD185" s="115"/>
      <c r="BE185" s="116"/>
      <c r="BF185" s="117" t="s">
        <v>507</v>
      </c>
      <c r="BG185" s="231" t="s">
        <v>507</v>
      </c>
      <c r="BH185" s="10" t="s">
        <v>3945</v>
      </c>
      <c r="BI185" s="10" t="s">
        <v>3949</v>
      </c>
      <c r="BJ185" s="149"/>
    </row>
    <row r="186" ht="12.95" customHeight="1" spans="1:62">
      <c r="A186" s="324" t="s">
        <v>3950</v>
      </c>
      <c r="B186" s="324" t="s">
        <v>3951</v>
      </c>
      <c r="C186" s="164" t="s">
        <v>510</v>
      </c>
      <c r="D186" s="38" t="s">
        <v>3952</v>
      </c>
      <c r="E186" s="39" t="s">
        <v>511</v>
      </c>
      <c r="F186" s="40" t="s">
        <v>3953</v>
      </c>
      <c r="G186" s="41" t="s">
        <v>510</v>
      </c>
      <c r="H186" s="42" t="s">
        <v>2715</v>
      </c>
      <c r="I186" s="42" t="s">
        <v>2715</v>
      </c>
      <c r="J186" s="43" t="s">
        <v>2715</v>
      </c>
      <c r="K186" s="54" t="s">
        <v>2737</v>
      </c>
      <c r="L186" s="42" t="s">
        <v>81</v>
      </c>
      <c r="M186" s="42" t="s">
        <v>2715</v>
      </c>
      <c r="N186" s="42" t="s">
        <v>2715</v>
      </c>
      <c r="O186" s="43" t="s">
        <v>2715</v>
      </c>
      <c r="P186" s="38" t="s">
        <v>481</v>
      </c>
      <c r="Q186" s="38" t="s">
        <v>83</v>
      </c>
      <c r="R186" s="38" t="s">
        <v>104</v>
      </c>
      <c r="S186" s="38" t="s">
        <v>105</v>
      </c>
      <c r="T186" s="38" t="s">
        <v>83</v>
      </c>
      <c r="U186" s="63" t="s">
        <v>3954</v>
      </c>
      <c r="V186" s="47" t="s">
        <v>3875</v>
      </c>
      <c r="W186" s="62" t="s">
        <v>2715</v>
      </c>
      <c r="X186" s="62" t="s">
        <v>2715</v>
      </c>
      <c r="Y186" s="62" t="s">
        <v>2715</v>
      </c>
      <c r="Z186" s="62" t="s">
        <v>481</v>
      </c>
      <c r="AA186" s="62" t="s">
        <v>481</v>
      </c>
      <c r="AB186" s="47" t="s">
        <v>3817</v>
      </c>
      <c r="AC186" s="47" t="s">
        <v>3818</v>
      </c>
      <c r="AD186" s="47" t="s">
        <v>3819</v>
      </c>
      <c r="AE186" s="47" t="s">
        <v>2723</v>
      </c>
      <c r="AF186" s="47" t="str">
        <f t="shared" si="52"/>
        <v>EQOS</v>
      </c>
      <c r="AG186" s="82"/>
      <c r="AH186" s="38" t="str">
        <f t="shared" si="53"/>
        <v>NORMAL</v>
      </c>
      <c r="AI186" s="38" t="str">
        <f t="shared" si="54"/>
        <v>NORMAL</v>
      </c>
      <c r="AJ186" s="38" t="str">
        <f t="shared" si="55"/>
        <v>ENABLE</v>
      </c>
      <c r="AK186" s="87" t="str">
        <f t="shared" si="56"/>
        <v>N/A</v>
      </c>
      <c r="AL186" s="86" t="b">
        <v>1</v>
      </c>
      <c r="AM186" s="86" t="b">
        <v>1</v>
      </c>
      <c r="AN186" s="86" t="b">
        <v>1</v>
      </c>
      <c r="AO186" s="86" t="b">
        <v>1</v>
      </c>
      <c r="AP186" s="86" t="b">
        <v>1</v>
      </c>
      <c r="AQ186" s="86" t="b">
        <v>1</v>
      </c>
      <c r="AR186" s="63" t="str">
        <f t="shared" si="57"/>
        <v>VALID</v>
      </c>
      <c r="AS186" s="170" t="s">
        <v>510</v>
      </c>
      <c r="AT186" s="103" t="s">
        <v>79</v>
      </c>
      <c r="AU186" s="172"/>
      <c r="AV186" s="173"/>
      <c r="AW186" s="173"/>
      <c r="AX186" s="173"/>
      <c r="AY186" s="173"/>
      <c r="AZ186" s="173"/>
      <c r="BA186" s="173"/>
      <c r="BB186" s="172"/>
      <c r="BC186" s="172"/>
      <c r="BD186" s="177"/>
      <c r="BE186" s="178"/>
      <c r="BF186" s="117" t="s">
        <v>510</v>
      </c>
      <c r="BG186" s="231" t="s">
        <v>510</v>
      </c>
      <c r="BH186" s="10" t="s">
        <v>3952</v>
      </c>
      <c r="BI186" s="10" t="s">
        <v>3955</v>
      </c>
      <c r="BJ186" s="149"/>
    </row>
    <row r="187" ht="12.95" customHeight="1" spans="1:62">
      <c r="A187" s="322"/>
      <c r="B187" s="322"/>
      <c r="C187" s="336" t="s">
        <v>512</v>
      </c>
      <c r="D187" s="323" t="s">
        <v>3956</v>
      </c>
      <c r="E187" s="39" t="s">
        <v>513</v>
      </c>
      <c r="F187" s="40" t="s">
        <v>2715</v>
      </c>
      <c r="G187" s="41" t="s">
        <v>512</v>
      </c>
      <c r="H187" s="42" t="s">
        <v>2715</v>
      </c>
      <c r="I187" s="42" t="s">
        <v>2715</v>
      </c>
      <c r="J187" s="43" t="s">
        <v>2715</v>
      </c>
      <c r="K187" s="54" t="s">
        <v>2715</v>
      </c>
      <c r="L187" s="42" t="s">
        <v>2737</v>
      </c>
      <c r="M187" s="42" t="s">
        <v>2715</v>
      </c>
      <c r="N187" s="42" t="s">
        <v>2715</v>
      </c>
      <c r="O187" s="43" t="s">
        <v>2715</v>
      </c>
      <c r="P187" s="166"/>
      <c r="Q187" s="166"/>
      <c r="R187" s="166"/>
      <c r="S187" s="166"/>
      <c r="T187" s="166"/>
      <c r="U187" s="63" t="s">
        <v>3957</v>
      </c>
      <c r="V187" s="47" t="s">
        <v>3875</v>
      </c>
      <c r="W187" s="62" t="s">
        <v>2715</v>
      </c>
      <c r="X187" s="62" t="s">
        <v>2715</v>
      </c>
      <c r="Y187" s="62" t="s">
        <v>2715</v>
      </c>
      <c r="Z187" s="62" t="s">
        <v>481</v>
      </c>
      <c r="AA187" s="62" t="s">
        <v>481</v>
      </c>
      <c r="AB187" s="47" t="s">
        <v>3867</v>
      </c>
      <c r="AC187" s="47" t="s">
        <v>3868</v>
      </c>
      <c r="AD187" s="47" t="s">
        <v>2722</v>
      </c>
      <c r="AE187" s="47" t="s">
        <v>2715</v>
      </c>
      <c r="AF187" s="82"/>
      <c r="AG187" s="82"/>
      <c r="AH187" s="82"/>
      <c r="AI187" s="82" t="str">
        <f t="shared" si="54"/>
        <v>NORMAL</v>
      </c>
      <c r="AJ187" s="82" t="str">
        <f t="shared" si="55"/>
        <v>ENABLE</v>
      </c>
      <c r="AK187" s="82"/>
      <c r="AL187" s="86" t="b">
        <v>1</v>
      </c>
      <c r="AM187" s="86" t="b">
        <v>1</v>
      </c>
      <c r="AN187" s="86" t="b">
        <v>1</v>
      </c>
      <c r="AO187" s="86" t="b">
        <v>1</v>
      </c>
      <c r="AP187" s="86" t="b">
        <v>1</v>
      </c>
      <c r="AQ187" s="86" t="b">
        <v>1</v>
      </c>
      <c r="AR187" s="63" t="str">
        <f t="shared" si="57"/>
        <v>VALID</v>
      </c>
      <c r="AS187" s="170" t="s">
        <v>512</v>
      </c>
      <c r="AT187" s="171" t="s">
        <v>79</v>
      </c>
      <c r="AU187" s="172"/>
      <c r="AV187" s="173"/>
      <c r="AW187" s="173"/>
      <c r="AX187" s="173"/>
      <c r="AY187" s="173"/>
      <c r="AZ187" s="173"/>
      <c r="BA187" s="173"/>
      <c r="BB187" s="172"/>
      <c r="BC187" s="172" t="s">
        <v>447</v>
      </c>
      <c r="BD187" s="177"/>
      <c r="BE187" s="178"/>
      <c r="BF187" s="117" t="s">
        <v>512</v>
      </c>
      <c r="BG187" s="231" t="s">
        <v>512</v>
      </c>
      <c r="BH187" s="10" t="s">
        <v>3956</v>
      </c>
      <c r="BI187" s="10" t="s">
        <v>3958</v>
      </c>
      <c r="BJ187" s="149"/>
    </row>
    <row r="188" s="3" customFormat="1" ht="18" customHeight="1" spans="1:62">
      <c r="A188" s="322"/>
      <c r="B188" s="322"/>
      <c r="C188" s="45" t="s">
        <v>514</v>
      </c>
      <c r="D188" s="45" t="s">
        <v>515</v>
      </c>
      <c r="E188" s="44"/>
      <c r="F188" s="165"/>
      <c r="G188" s="165"/>
      <c r="H188" s="165"/>
      <c r="I188" s="165"/>
      <c r="J188" s="165"/>
      <c r="K188" s="44"/>
      <c r="L188" s="44"/>
      <c r="M188" s="44"/>
      <c r="N188" s="44"/>
      <c r="O188" s="44"/>
      <c r="P188" s="44"/>
      <c r="Q188" s="44"/>
      <c r="R188" s="44"/>
      <c r="S188" s="44"/>
      <c r="T188" s="44"/>
      <c r="U188" s="44"/>
      <c r="V188" s="44"/>
      <c r="W188" s="167"/>
      <c r="X188" s="167"/>
      <c r="Y188" s="167"/>
      <c r="Z188" s="167"/>
      <c r="AA188" s="167"/>
      <c r="AB188" s="168"/>
      <c r="AC188" s="168"/>
      <c r="AD188" s="168"/>
      <c r="AE188" s="168"/>
      <c r="AF188" s="168"/>
      <c r="AG188" s="168"/>
      <c r="AH188" s="168"/>
      <c r="AI188" s="168"/>
      <c r="AJ188" s="168"/>
      <c r="AK188" s="168"/>
      <c r="AL188" s="168"/>
      <c r="AM188" s="168"/>
      <c r="AN188" s="168"/>
      <c r="AO188" s="168"/>
      <c r="AP188" s="168"/>
      <c r="AQ188" s="168"/>
      <c r="AR188" s="168"/>
      <c r="AS188" s="100"/>
      <c r="AT188" s="175"/>
      <c r="AU188" s="176"/>
      <c r="AV188" s="176"/>
      <c r="AW188" s="176"/>
      <c r="AX188" s="176"/>
      <c r="AY188" s="176"/>
      <c r="AZ188" s="176"/>
      <c r="BA188" s="176"/>
      <c r="BB188" s="176"/>
      <c r="BC188" s="176"/>
      <c r="BD188" s="176"/>
      <c r="BE188" s="400" t="s">
        <v>76</v>
      </c>
      <c r="BF188" s="176"/>
      <c r="BG188" s="185" t="s">
        <v>514</v>
      </c>
      <c r="BH188" s="185" t="s">
        <v>515</v>
      </c>
      <c r="BI188" s="186"/>
      <c r="BJ188" s="187"/>
    </row>
    <row r="189" ht="12.95" customHeight="1" spans="1:62">
      <c r="A189" s="324" t="s">
        <v>3959</v>
      </c>
      <c r="B189" s="324" t="s">
        <v>3960</v>
      </c>
      <c r="C189" s="47" t="s">
        <v>516</v>
      </c>
      <c r="D189" s="38" t="s">
        <v>3961</v>
      </c>
      <c r="E189" s="39" t="s">
        <v>519</v>
      </c>
      <c r="F189" s="40" t="s">
        <v>3962</v>
      </c>
      <c r="G189" s="41"/>
      <c r="H189" s="42"/>
      <c r="I189" s="42" t="s">
        <v>3963</v>
      </c>
      <c r="J189" s="43" t="s">
        <v>2715</v>
      </c>
      <c r="K189" s="54" t="s">
        <v>2737</v>
      </c>
      <c r="L189" s="42" t="s">
        <v>2737</v>
      </c>
      <c r="M189" s="42" t="s">
        <v>2737</v>
      </c>
      <c r="N189" s="42" t="s">
        <v>81</v>
      </c>
      <c r="O189" s="43" t="s">
        <v>2715</v>
      </c>
      <c r="P189" s="38" t="s">
        <v>259</v>
      </c>
      <c r="Q189" s="38" t="s">
        <v>517</v>
      </c>
      <c r="R189" s="38" t="s">
        <v>518</v>
      </c>
      <c r="S189" s="38" t="s">
        <v>105</v>
      </c>
      <c r="T189" s="38" t="s">
        <v>105</v>
      </c>
      <c r="U189" s="61" t="s">
        <v>3964</v>
      </c>
      <c r="V189" s="47" t="s">
        <v>3965</v>
      </c>
      <c r="W189" s="62" t="s">
        <v>2715</v>
      </c>
      <c r="X189" s="62" t="s">
        <v>2715</v>
      </c>
      <c r="Y189" s="62" t="s">
        <v>2715</v>
      </c>
      <c r="Z189" s="62" t="s">
        <v>259</v>
      </c>
      <c r="AA189" s="62" t="s">
        <v>514</v>
      </c>
      <c r="AB189" s="47" t="s">
        <v>2777</v>
      </c>
      <c r="AC189" s="47" t="s">
        <v>3058</v>
      </c>
      <c r="AD189" s="47" t="s">
        <v>2731</v>
      </c>
      <c r="AE189" s="47" t="s">
        <v>2750</v>
      </c>
      <c r="AF189" s="47" t="str">
        <f t="shared" ref="AF189:AF200" si="58">IF(OR($AS189="",$AS189=$E189),$T189,IF($AS189=$F189,SUBSTITUTE(SUBSTITUTE($AS189,"GPIO3_","GPIO_"),".0",""),IF($AS189=$G189,$P189,IF($AS189=$H189,$Q189,IF($AS189=$I189,$R189,IF($AS189=$J189,$S189,"INVALID"))))))</f>
        <v>GPIO_PAC0</v>
      </c>
      <c r="AG189" s="82"/>
      <c r="AH189" s="38" t="str">
        <f t="shared" ref="AH189:AH200" si="59">IF(AND(OR($AU189="Int PU",$AU189="Int PD"),OR(AND($BB189&lt;&gt;"",$BB189&lt;&gt;"0"),AND($BC189&lt;&gt;"",$BC189&lt;&gt;"0"))),"INVALID",IF(OR($AS189=$E189,$AU189="Int PD"),"PULL_DOWN",IF(OR($AU189="Int PU",AND($AG189="YES",OR($BB189="",$BB189="0"),OR($BC189="",$BC189="0"),OR($AT189="Input",$AT189="Bidirectional"))),"PULL_UP","NORMAL")))</f>
        <v>NORMAL</v>
      </c>
      <c r="AI189" s="38" t="str">
        <f t="shared" ref="AI189:AI200" si="60">IF($AT189="Input","TRISTATE",IF($AU189="Z","TRISTATE",IF($AS189=$E189,"TRISTATE","NORMAL")))</f>
        <v>NORMAL</v>
      </c>
      <c r="AJ189" s="38" t="str">
        <f t="shared" ref="AJ189:AJ200" si="61">IF(OR($AS189=$E189,$AT189="Output"),"DISABLE","ENABLE")</f>
        <v>DISABLE</v>
      </c>
      <c r="AK189" s="87" t="str">
        <f t="shared" ref="AK189:AK200" si="62">IF($AS189&lt;&gt;$F189,"N/A",IF($AU189="Drive 1","1",IF($AU189="Drive 0","0","")))</f>
        <v>0</v>
      </c>
      <c r="AL189" s="86" t="b">
        <v>1</v>
      </c>
      <c r="AM189" s="86" t="b">
        <v>1</v>
      </c>
      <c r="AN189" s="86" t="b">
        <v>1</v>
      </c>
      <c r="AO189" s="86" t="b">
        <v>1</v>
      </c>
      <c r="AP189" s="86" t="b">
        <v>1</v>
      </c>
      <c r="AQ189" s="86" t="b">
        <v>1</v>
      </c>
      <c r="AR189" s="63" t="str">
        <f t="shared" ref="AR189:AR200" si="63">IF(AND($AL189:$AQ189),"VALID","INVALID")</f>
        <v>VALID</v>
      </c>
      <c r="AS189" s="102" t="s">
        <v>3962</v>
      </c>
      <c r="AT189" s="103" t="s">
        <v>2732</v>
      </c>
      <c r="AU189" s="104" t="s">
        <v>2845</v>
      </c>
      <c r="AV189" s="105"/>
      <c r="AW189" s="105"/>
      <c r="AX189" s="104" t="s">
        <v>124</v>
      </c>
      <c r="AY189" s="105"/>
      <c r="AZ189" s="104" t="s">
        <v>85</v>
      </c>
      <c r="BA189" s="105"/>
      <c r="BB189" s="104"/>
      <c r="BC189" s="104"/>
      <c r="BD189" s="115"/>
      <c r="BE189" s="116"/>
      <c r="BF189" s="117" t="s">
        <v>3966</v>
      </c>
      <c r="BG189" s="334" t="s">
        <v>3967</v>
      </c>
      <c r="BH189" s="10" t="s">
        <v>3961</v>
      </c>
      <c r="BI189" s="10" t="s">
        <v>3968</v>
      </c>
      <c r="BJ189" s="149"/>
    </row>
    <row r="190" ht="12.95" customHeight="1" spans="1:62">
      <c r="A190" s="324" t="s">
        <v>3969</v>
      </c>
      <c r="B190" s="324" t="s">
        <v>3970</v>
      </c>
      <c r="C190" s="47" t="s">
        <v>520</v>
      </c>
      <c r="D190" s="38" t="s">
        <v>3971</v>
      </c>
      <c r="E190" s="39" t="s">
        <v>521</v>
      </c>
      <c r="F190" s="40" t="s">
        <v>3972</v>
      </c>
      <c r="G190" s="41"/>
      <c r="H190" s="42"/>
      <c r="I190" s="42" t="s">
        <v>3973</v>
      </c>
      <c r="J190" s="43" t="s">
        <v>2715</v>
      </c>
      <c r="K190" s="54" t="s">
        <v>2737</v>
      </c>
      <c r="L190" s="42" t="s">
        <v>2737</v>
      </c>
      <c r="M190" s="42" t="s">
        <v>81</v>
      </c>
      <c r="N190" s="42" t="s">
        <v>81</v>
      </c>
      <c r="O190" s="43" t="s">
        <v>2715</v>
      </c>
      <c r="P190" s="38" t="s">
        <v>259</v>
      </c>
      <c r="Q190" s="38" t="s">
        <v>517</v>
      </c>
      <c r="R190" s="38" t="s">
        <v>518</v>
      </c>
      <c r="S190" s="38" t="s">
        <v>105</v>
      </c>
      <c r="T190" s="38" t="s">
        <v>105</v>
      </c>
      <c r="U190" s="63" t="s">
        <v>3974</v>
      </c>
      <c r="V190" s="47" t="s">
        <v>3965</v>
      </c>
      <c r="W190" s="62" t="s">
        <v>2715</v>
      </c>
      <c r="X190" s="62" t="s">
        <v>2715</v>
      </c>
      <c r="Y190" s="62" t="s">
        <v>2715</v>
      </c>
      <c r="Z190" s="62" t="s">
        <v>259</v>
      </c>
      <c r="AA190" s="62" t="s">
        <v>514</v>
      </c>
      <c r="AB190" s="47" t="s">
        <v>2777</v>
      </c>
      <c r="AC190" s="47" t="s">
        <v>3058</v>
      </c>
      <c r="AD190" s="47" t="s">
        <v>2731</v>
      </c>
      <c r="AE190" s="47" t="s">
        <v>2750</v>
      </c>
      <c r="AF190" s="47" t="str">
        <f t="shared" si="58"/>
        <v>GPIO_PAC1</v>
      </c>
      <c r="AG190" s="82"/>
      <c r="AH190" s="38" t="str">
        <f t="shared" si="59"/>
        <v>NORMAL</v>
      </c>
      <c r="AI190" s="38" t="str">
        <f t="shared" si="60"/>
        <v>NORMAL</v>
      </c>
      <c r="AJ190" s="38" t="str">
        <f t="shared" si="61"/>
        <v>DISABLE</v>
      </c>
      <c r="AK190" s="87" t="str">
        <f t="shared" si="62"/>
        <v>0</v>
      </c>
      <c r="AL190" s="86" t="b">
        <v>1</v>
      </c>
      <c r="AM190" s="86" t="b">
        <v>1</v>
      </c>
      <c r="AN190" s="86" t="b">
        <v>1</v>
      </c>
      <c r="AO190" s="86" t="b">
        <v>1</v>
      </c>
      <c r="AP190" s="86" t="b">
        <v>1</v>
      </c>
      <c r="AQ190" s="86" t="b">
        <v>1</v>
      </c>
      <c r="AR190" s="63" t="str">
        <f t="shared" si="63"/>
        <v>VALID</v>
      </c>
      <c r="AS190" s="102" t="s">
        <v>3972</v>
      </c>
      <c r="AT190" s="103" t="s">
        <v>2732</v>
      </c>
      <c r="AU190" s="104" t="s">
        <v>2845</v>
      </c>
      <c r="AV190" s="104" t="s">
        <v>89</v>
      </c>
      <c r="AW190" s="105"/>
      <c r="AX190" s="104" t="s">
        <v>124</v>
      </c>
      <c r="AY190" s="105"/>
      <c r="AZ190" s="104" t="s">
        <v>85</v>
      </c>
      <c r="BA190" s="105"/>
      <c r="BB190" s="104"/>
      <c r="BC190" s="104"/>
      <c r="BD190" s="115"/>
      <c r="BE190" s="116"/>
      <c r="BF190" s="117" t="s">
        <v>3975</v>
      </c>
      <c r="BG190" s="334" t="s">
        <v>3976</v>
      </c>
      <c r="BH190" s="10" t="s">
        <v>3971</v>
      </c>
      <c r="BI190" s="10" t="s">
        <v>3977</v>
      </c>
      <c r="BJ190" s="149"/>
    </row>
    <row r="191" ht="12.95" customHeight="1" spans="1:62">
      <c r="A191" s="324" t="s">
        <v>514</v>
      </c>
      <c r="B191" s="324" t="s">
        <v>3978</v>
      </c>
      <c r="C191" s="47" t="s">
        <v>522</v>
      </c>
      <c r="D191" s="38" t="s">
        <v>3979</v>
      </c>
      <c r="E191" s="39" t="s">
        <v>524</v>
      </c>
      <c r="F191" s="40" t="s">
        <v>3980</v>
      </c>
      <c r="G191" s="41"/>
      <c r="H191" s="42"/>
      <c r="I191" s="42" t="s">
        <v>3981</v>
      </c>
      <c r="J191" s="43" t="s">
        <v>2715</v>
      </c>
      <c r="K191" s="54" t="s">
        <v>2737</v>
      </c>
      <c r="L191" s="42" t="s">
        <v>2737</v>
      </c>
      <c r="M191" s="42" t="s">
        <v>2717</v>
      </c>
      <c r="N191" s="42" t="s">
        <v>2717</v>
      </c>
      <c r="O191" s="43" t="s">
        <v>2715</v>
      </c>
      <c r="P191" s="38" t="s">
        <v>259</v>
      </c>
      <c r="Q191" s="38" t="s">
        <v>517</v>
      </c>
      <c r="R191" s="38" t="s">
        <v>523</v>
      </c>
      <c r="S191" s="38" t="s">
        <v>105</v>
      </c>
      <c r="T191" s="38" t="s">
        <v>105</v>
      </c>
      <c r="U191" s="63" t="s">
        <v>3982</v>
      </c>
      <c r="V191" s="47" t="s">
        <v>3965</v>
      </c>
      <c r="W191" s="62" t="s">
        <v>2715</v>
      </c>
      <c r="X191" s="62" t="s">
        <v>2715</v>
      </c>
      <c r="Y191" s="62" t="s">
        <v>2715</v>
      </c>
      <c r="Z191" s="62" t="s">
        <v>259</v>
      </c>
      <c r="AA191" s="62" t="s">
        <v>514</v>
      </c>
      <c r="AB191" s="47" t="s">
        <v>2777</v>
      </c>
      <c r="AC191" s="47" t="s">
        <v>3058</v>
      </c>
      <c r="AD191" s="47" t="s">
        <v>2731</v>
      </c>
      <c r="AE191" s="47" t="s">
        <v>2750</v>
      </c>
      <c r="AF191" s="47" t="str">
        <f t="shared" si="58"/>
        <v>GPIO_PAC2</v>
      </c>
      <c r="AG191" s="82"/>
      <c r="AH191" s="38" t="str">
        <f t="shared" si="59"/>
        <v>NORMAL</v>
      </c>
      <c r="AI191" s="38" t="str">
        <f t="shared" si="60"/>
        <v>NORMAL</v>
      </c>
      <c r="AJ191" s="38" t="str">
        <f t="shared" si="61"/>
        <v>DISABLE</v>
      </c>
      <c r="AK191" s="87" t="str">
        <f t="shared" si="62"/>
        <v>0</v>
      </c>
      <c r="AL191" s="86" t="b">
        <v>1</v>
      </c>
      <c r="AM191" s="86" t="b">
        <v>1</v>
      </c>
      <c r="AN191" s="86" t="b">
        <v>1</v>
      </c>
      <c r="AO191" s="86" t="b">
        <v>1</v>
      </c>
      <c r="AP191" s="86" t="b">
        <v>1</v>
      </c>
      <c r="AQ191" s="86" t="b">
        <v>1</v>
      </c>
      <c r="AR191" s="63" t="str">
        <f t="shared" si="63"/>
        <v>VALID</v>
      </c>
      <c r="AS191" s="102" t="s">
        <v>3980</v>
      </c>
      <c r="AT191" s="103" t="s">
        <v>2732</v>
      </c>
      <c r="AU191" s="104" t="s">
        <v>2845</v>
      </c>
      <c r="AV191" s="105"/>
      <c r="AW191" s="105"/>
      <c r="AX191" s="104" t="s">
        <v>124</v>
      </c>
      <c r="AY191" s="105"/>
      <c r="AZ191" s="104" t="s">
        <v>85</v>
      </c>
      <c r="BA191" s="105"/>
      <c r="BB191" s="104"/>
      <c r="BC191" s="104"/>
      <c r="BD191" s="115"/>
      <c r="BE191" s="116"/>
      <c r="BF191" s="117" t="s">
        <v>3983</v>
      </c>
      <c r="BG191" s="335" t="s">
        <v>3984</v>
      </c>
      <c r="BH191" s="10" t="s">
        <v>3979</v>
      </c>
      <c r="BI191" s="10" t="s">
        <v>3985</v>
      </c>
      <c r="BJ191" s="149"/>
    </row>
    <row r="192" ht="12.95" customHeight="1" spans="1:62">
      <c r="A192" s="324" t="s">
        <v>3986</v>
      </c>
      <c r="B192" s="324" t="s">
        <v>3987</v>
      </c>
      <c r="C192" s="47" t="s">
        <v>525</v>
      </c>
      <c r="D192" s="38" t="s">
        <v>3988</v>
      </c>
      <c r="E192" s="39" t="s">
        <v>526</v>
      </c>
      <c r="F192" s="40" t="s">
        <v>3989</v>
      </c>
      <c r="G192" s="41"/>
      <c r="H192" s="42"/>
      <c r="I192" s="42" t="s">
        <v>3990</v>
      </c>
      <c r="J192" s="43" t="s">
        <v>2715</v>
      </c>
      <c r="K192" s="54" t="s">
        <v>2737</v>
      </c>
      <c r="L192" s="42" t="s">
        <v>2737</v>
      </c>
      <c r="M192" s="42" t="s">
        <v>2737</v>
      </c>
      <c r="N192" s="42" t="s">
        <v>81</v>
      </c>
      <c r="O192" s="43" t="s">
        <v>2715</v>
      </c>
      <c r="P192" s="38" t="s">
        <v>259</v>
      </c>
      <c r="Q192" s="38" t="s">
        <v>517</v>
      </c>
      <c r="R192" s="38" t="s">
        <v>523</v>
      </c>
      <c r="S192" s="38" t="s">
        <v>105</v>
      </c>
      <c r="T192" s="38" t="s">
        <v>105</v>
      </c>
      <c r="U192" s="63" t="s">
        <v>3991</v>
      </c>
      <c r="V192" s="47" t="s">
        <v>3965</v>
      </c>
      <c r="W192" s="62" t="s">
        <v>2715</v>
      </c>
      <c r="X192" s="62" t="s">
        <v>2715</v>
      </c>
      <c r="Y192" s="62" t="s">
        <v>2715</v>
      </c>
      <c r="Z192" s="62" t="s">
        <v>259</v>
      </c>
      <c r="AA192" s="62" t="s">
        <v>514</v>
      </c>
      <c r="AB192" s="47" t="s">
        <v>2777</v>
      </c>
      <c r="AC192" s="47" t="s">
        <v>3058</v>
      </c>
      <c r="AD192" s="47" t="s">
        <v>2731</v>
      </c>
      <c r="AE192" s="47" t="s">
        <v>2750</v>
      </c>
      <c r="AF192" s="47" t="str">
        <f t="shared" si="58"/>
        <v>GPIO_PAC3</v>
      </c>
      <c r="AG192" s="82"/>
      <c r="AH192" s="38" t="str">
        <f t="shared" si="59"/>
        <v>PULL_DOWN</v>
      </c>
      <c r="AI192" s="38" t="str">
        <f t="shared" si="60"/>
        <v>TRISTATE</v>
      </c>
      <c r="AJ192" s="38" t="str">
        <f t="shared" si="61"/>
        <v>ENABLE</v>
      </c>
      <c r="AK192" s="87" t="str">
        <f t="shared" si="62"/>
        <v/>
      </c>
      <c r="AL192" s="86" t="b">
        <v>1</v>
      </c>
      <c r="AM192" s="86" t="b">
        <v>1</v>
      </c>
      <c r="AN192" s="86" t="b">
        <v>1</v>
      </c>
      <c r="AO192" s="86" t="b">
        <v>1</v>
      </c>
      <c r="AP192" s="86" t="b">
        <v>1</v>
      </c>
      <c r="AQ192" s="86" t="b">
        <v>1</v>
      </c>
      <c r="AR192" s="63" t="str">
        <f t="shared" si="63"/>
        <v>VALID</v>
      </c>
      <c r="AS192" s="102" t="s">
        <v>3989</v>
      </c>
      <c r="AT192" s="103" t="s">
        <v>2724</v>
      </c>
      <c r="AU192" s="104" t="s">
        <v>2958</v>
      </c>
      <c r="AV192" s="105"/>
      <c r="AW192" s="105"/>
      <c r="AX192" s="104" t="s">
        <v>124</v>
      </c>
      <c r="AY192" s="105"/>
      <c r="AZ192" s="104" t="s">
        <v>85</v>
      </c>
      <c r="BA192" s="105"/>
      <c r="BB192" s="104"/>
      <c r="BC192" s="104"/>
      <c r="BD192" s="115"/>
      <c r="BE192" s="116"/>
      <c r="BF192" s="117" t="s">
        <v>3992</v>
      </c>
      <c r="BG192" s="334" t="s">
        <v>3993</v>
      </c>
      <c r="BH192" s="10" t="s">
        <v>3988</v>
      </c>
      <c r="BI192" s="10" t="s">
        <v>3994</v>
      </c>
      <c r="BJ192" s="149"/>
    </row>
    <row r="193" ht="12.95" customHeight="1" spans="1:62">
      <c r="A193" s="324" t="s">
        <v>3995</v>
      </c>
      <c r="B193" s="324" t="s">
        <v>3996</v>
      </c>
      <c r="C193" s="47" t="s">
        <v>527</v>
      </c>
      <c r="D193" s="38" t="s">
        <v>3997</v>
      </c>
      <c r="E193" s="39" t="s">
        <v>529</v>
      </c>
      <c r="F193" s="40" t="s">
        <v>3998</v>
      </c>
      <c r="G193" s="41" t="s">
        <v>2715</v>
      </c>
      <c r="H193" s="42"/>
      <c r="I193" s="42" t="s">
        <v>2715</v>
      </c>
      <c r="J193" s="43" t="s">
        <v>3999</v>
      </c>
      <c r="K193" s="54" t="s">
        <v>2737</v>
      </c>
      <c r="L193" s="42" t="s">
        <v>2715</v>
      </c>
      <c r="M193" s="42" t="s">
        <v>2737</v>
      </c>
      <c r="N193" s="42" t="s">
        <v>2715</v>
      </c>
      <c r="O193" s="43" t="s">
        <v>2717</v>
      </c>
      <c r="P193" s="38" t="s">
        <v>94</v>
      </c>
      <c r="Q193" s="38" t="s">
        <v>528</v>
      </c>
      <c r="R193" s="38" t="s">
        <v>104</v>
      </c>
      <c r="S193" s="38" t="s">
        <v>391</v>
      </c>
      <c r="T193" s="38" t="s">
        <v>94</v>
      </c>
      <c r="U193" s="63" t="s">
        <v>4000</v>
      </c>
      <c r="V193" s="47" t="s">
        <v>3965</v>
      </c>
      <c r="W193" s="62" t="s">
        <v>2715</v>
      </c>
      <c r="X193" s="62" t="s">
        <v>2715</v>
      </c>
      <c r="Y193" s="62" t="s">
        <v>2715</v>
      </c>
      <c r="Z193" s="62" t="s">
        <v>527</v>
      </c>
      <c r="AA193" s="62" t="s">
        <v>514</v>
      </c>
      <c r="AB193" s="47" t="s">
        <v>2777</v>
      </c>
      <c r="AC193" s="47" t="s">
        <v>3058</v>
      </c>
      <c r="AD193" s="47" t="s">
        <v>2731</v>
      </c>
      <c r="AE193" s="47" t="s">
        <v>2750</v>
      </c>
      <c r="AF193" s="47" t="str">
        <f t="shared" si="58"/>
        <v>GPIO_PAC4</v>
      </c>
      <c r="AG193" s="82"/>
      <c r="AH193" s="38" t="str">
        <f t="shared" si="59"/>
        <v>PULL_DOWN</v>
      </c>
      <c r="AI193" s="38" t="str">
        <f t="shared" si="60"/>
        <v>TRISTATE</v>
      </c>
      <c r="AJ193" s="38" t="str">
        <f t="shared" si="61"/>
        <v>ENABLE</v>
      </c>
      <c r="AK193" s="87" t="str">
        <f t="shared" si="62"/>
        <v/>
      </c>
      <c r="AL193" s="86" t="b">
        <v>1</v>
      </c>
      <c r="AM193" s="86" t="b">
        <v>1</v>
      </c>
      <c r="AN193" s="86" t="b">
        <v>1</v>
      </c>
      <c r="AO193" s="86" t="b">
        <v>1</v>
      </c>
      <c r="AP193" s="86" t="b">
        <v>1</v>
      </c>
      <c r="AQ193" s="86" t="b">
        <v>1</v>
      </c>
      <c r="AR193" s="63" t="str">
        <f t="shared" si="63"/>
        <v>VALID</v>
      </c>
      <c r="AS193" s="102" t="s">
        <v>3998</v>
      </c>
      <c r="AT193" s="103" t="s">
        <v>2724</v>
      </c>
      <c r="AU193" s="104" t="s">
        <v>2958</v>
      </c>
      <c r="AV193" s="105"/>
      <c r="AW193" s="105"/>
      <c r="AX193" s="104" t="s">
        <v>124</v>
      </c>
      <c r="AY193" s="105"/>
      <c r="AZ193" s="104" t="s">
        <v>85</v>
      </c>
      <c r="BA193" s="105"/>
      <c r="BB193" s="104"/>
      <c r="BC193" s="104"/>
      <c r="BD193" s="115"/>
      <c r="BE193" s="116"/>
      <c r="BF193" s="117" t="s">
        <v>4001</v>
      </c>
      <c r="BG193" s="334" t="s">
        <v>4002</v>
      </c>
      <c r="BH193" s="10" t="s">
        <v>3997</v>
      </c>
      <c r="BI193" s="10" t="s">
        <v>4003</v>
      </c>
      <c r="BJ193" s="149"/>
    </row>
    <row r="194" ht="12" customHeight="1" spans="1:62">
      <c r="A194" s="324" t="s">
        <v>4004</v>
      </c>
      <c r="B194" s="324" t="s">
        <v>4005</v>
      </c>
      <c r="C194" s="47" t="s">
        <v>530</v>
      </c>
      <c r="D194" s="38" t="s">
        <v>4006</v>
      </c>
      <c r="E194" s="39" t="s">
        <v>531</v>
      </c>
      <c r="F194" s="40" t="s">
        <v>4007</v>
      </c>
      <c r="G194" s="41" t="s">
        <v>2715</v>
      </c>
      <c r="H194" s="42"/>
      <c r="I194" s="42" t="s">
        <v>2715</v>
      </c>
      <c r="J194" s="43"/>
      <c r="K194" s="54" t="s">
        <v>2737</v>
      </c>
      <c r="L194" s="42" t="s">
        <v>2715</v>
      </c>
      <c r="M194" s="42" t="s">
        <v>81</v>
      </c>
      <c r="N194" s="42" t="s">
        <v>2715</v>
      </c>
      <c r="O194" s="43" t="s">
        <v>81</v>
      </c>
      <c r="P194" s="38" t="s">
        <v>94</v>
      </c>
      <c r="Q194" s="38" t="s">
        <v>528</v>
      </c>
      <c r="R194" s="38" t="s">
        <v>104</v>
      </c>
      <c r="S194" s="38" t="s">
        <v>391</v>
      </c>
      <c r="T194" s="38" t="s">
        <v>94</v>
      </c>
      <c r="U194" s="63" t="s">
        <v>4008</v>
      </c>
      <c r="V194" s="47" t="s">
        <v>3965</v>
      </c>
      <c r="W194" s="62" t="s">
        <v>2715</v>
      </c>
      <c r="X194" s="62" t="s">
        <v>2715</v>
      </c>
      <c r="Y194" s="62" t="s">
        <v>2715</v>
      </c>
      <c r="Z194" s="62" t="s">
        <v>514</v>
      </c>
      <c r="AA194" s="62" t="s">
        <v>514</v>
      </c>
      <c r="AB194" s="47" t="s">
        <v>2777</v>
      </c>
      <c r="AC194" s="47" t="s">
        <v>3058</v>
      </c>
      <c r="AD194" s="47" t="s">
        <v>2731</v>
      </c>
      <c r="AE194" s="47" t="s">
        <v>2750</v>
      </c>
      <c r="AF194" s="47" t="str">
        <f t="shared" si="58"/>
        <v>GPIO_PAC5</v>
      </c>
      <c r="AG194" s="82"/>
      <c r="AH194" s="38" t="str">
        <f t="shared" si="59"/>
        <v>NORMAL</v>
      </c>
      <c r="AI194" s="38" t="str">
        <f t="shared" si="60"/>
        <v>TRISTATE</v>
      </c>
      <c r="AJ194" s="38" t="str">
        <f t="shared" si="61"/>
        <v>ENABLE</v>
      </c>
      <c r="AK194" s="87" t="str">
        <f t="shared" si="62"/>
        <v/>
      </c>
      <c r="AL194" s="86" t="b">
        <v>1</v>
      </c>
      <c r="AM194" s="86" t="b">
        <v>1</v>
      </c>
      <c r="AN194" s="86" t="b">
        <v>1</v>
      </c>
      <c r="AO194" s="86" t="b">
        <v>1</v>
      </c>
      <c r="AP194" s="86" t="b">
        <v>1</v>
      </c>
      <c r="AQ194" s="86" t="b">
        <v>1</v>
      </c>
      <c r="AR194" s="63" t="str">
        <f t="shared" si="63"/>
        <v>VALID</v>
      </c>
      <c r="AS194" s="102" t="s">
        <v>4007</v>
      </c>
      <c r="AT194" s="103" t="s">
        <v>2724</v>
      </c>
      <c r="AU194" s="104" t="s">
        <v>2722</v>
      </c>
      <c r="AV194" s="105"/>
      <c r="AW194" s="105"/>
      <c r="AX194" s="104" t="s">
        <v>124</v>
      </c>
      <c r="AY194" s="105"/>
      <c r="AZ194" s="104" t="s">
        <v>85</v>
      </c>
      <c r="BA194" s="105"/>
      <c r="BB194" s="104"/>
      <c r="BC194" s="104"/>
      <c r="BD194" s="115"/>
      <c r="BE194" s="116"/>
      <c r="BF194" s="117" t="s">
        <v>4009</v>
      </c>
      <c r="BG194" s="334" t="s">
        <v>4010</v>
      </c>
      <c r="BH194" s="10" t="s">
        <v>4006</v>
      </c>
      <c r="BI194" s="10" t="s">
        <v>4011</v>
      </c>
      <c r="BJ194" s="149"/>
    </row>
    <row r="195" ht="12.95" customHeight="1" spans="1:62">
      <c r="A195" s="324" t="s">
        <v>4012</v>
      </c>
      <c r="B195" s="324" t="s">
        <v>4013</v>
      </c>
      <c r="C195" s="47" t="s">
        <v>532</v>
      </c>
      <c r="D195" s="38" t="s">
        <v>4014</v>
      </c>
      <c r="E195" s="39" t="s">
        <v>534</v>
      </c>
      <c r="F195" s="40" t="s">
        <v>4015</v>
      </c>
      <c r="G195" s="41" t="s">
        <v>4016</v>
      </c>
      <c r="H195" s="42"/>
      <c r="I195" s="42" t="s">
        <v>2715</v>
      </c>
      <c r="J195" s="43" t="s">
        <v>2715</v>
      </c>
      <c r="K195" s="54" t="s">
        <v>2737</v>
      </c>
      <c r="L195" s="42" t="s">
        <v>81</v>
      </c>
      <c r="M195" s="42" t="s">
        <v>2717</v>
      </c>
      <c r="N195" s="42" t="s">
        <v>2715</v>
      </c>
      <c r="O195" s="43" t="s">
        <v>2715</v>
      </c>
      <c r="P195" s="38" t="s">
        <v>533</v>
      </c>
      <c r="Q195" s="38" t="s">
        <v>528</v>
      </c>
      <c r="R195" s="38" t="s">
        <v>104</v>
      </c>
      <c r="S195" s="38" t="s">
        <v>105</v>
      </c>
      <c r="T195" s="38" t="s">
        <v>104</v>
      </c>
      <c r="U195" s="66" t="s">
        <v>4017</v>
      </c>
      <c r="V195" s="67" t="s">
        <v>3965</v>
      </c>
      <c r="W195" s="62" t="s">
        <v>2715</v>
      </c>
      <c r="X195" s="62" t="s">
        <v>2715</v>
      </c>
      <c r="Y195" s="62" t="s">
        <v>2715</v>
      </c>
      <c r="Z195" s="62" t="s">
        <v>514</v>
      </c>
      <c r="AA195" s="62" t="s">
        <v>514</v>
      </c>
      <c r="AB195" s="47" t="s">
        <v>2777</v>
      </c>
      <c r="AC195" s="47" t="s">
        <v>3058</v>
      </c>
      <c r="AD195" s="47" t="s">
        <v>2731</v>
      </c>
      <c r="AE195" s="47" t="s">
        <v>2750</v>
      </c>
      <c r="AF195" s="47" t="str">
        <f t="shared" si="58"/>
        <v>AUD</v>
      </c>
      <c r="AG195" s="82"/>
      <c r="AH195" s="38" t="str">
        <f t="shared" si="59"/>
        <v>NORMAL</v>
      </c>
      <c r="AI195" s="38" t="str">
        <f t="shared" si="60"/>
        <v>NORMAL</v>
      </c>
      <c r="AJ195" s="38" t="str">
        <f t="shared" si="61"/>
        <v>DISABLE</v>
      </c>
      <c r="AK195" s="87" t="str">
        <f t="shared" si="62"/>
        <v>N/A</v>
      </c>
      <c r="AL195" s="86" t="b">
        <v>1</v>
      </c>
      <c r="AM195" s="86" t="b">
        <v>1</v>
      </c>
      <c r="AN195" s="86" t="b">
        <v>1</v>
      </c>
      <c r="AO195" s="86" t="b">
        <v>1</v>
      </c>
      <c r="AP195" s="86" t="b">
        <v>1</v>
      </c>
      <c r="AQ195" s="86" t="b">
        <v>1</v>
      </c>
      <c r="AR195" s="63" t="str">
        <f t="shared" si="63"/>
        <v>VALID</v>
      </c>
      <c r="AS195" s="102" t="s">
        <v>4016</v>
      </c>
      <c r="AT195" s="103" t="s">
        <v>2732</v>
      </c>
      <c r="AU195" s="104" t="s">
        <v>2845</v>
      </c>
      <c r="AV195" s="116"/>
      <c r="AW195" s="116"/>
      <c r="AX195" s="104" t="s">
        <v>124</v>
      </c>
      <c r="AY195" s="116"/>
      <c r="AZ195" s="104" t="s">
        <v>85</v>
      </c>
      <c r="BA195" s="116"/>
      <c r="BB195" s="104"/>
      <c r="BC195" s="104"/>
      <c r="BD195" s="200"/>
      <c r="BE195" s="116"/>
      <c r="BF195" s="117" t="s">
        <v>4018</v>
      </c>
      <c r="BG195" s="338" t="s">
        <v>4019</v>
      </c>
      <c r="BH195" s="10" t="s">
        <v>4014</v>
      </c>
      <c r="BI195" s="10" t="s">
        <v>4020</v>
      </c>
      <c r="BJ195" s="149"/>
    </row>
    <row r="196" ht="12.95" customHeight="1" spans="1:62">
      <c r="A196" s="324" t="s">
        <v>4021</v>
      </c>
      <c r="B196" s="324" t="s">
        <v>4022</v>
      </c>
      <c r="C196" s="47" t="s">
        <v>535</v>
      </c>
      <c r="D196" s="38" t="s">
        <v>4023</v>
      </c>
      <c r="E196" s="39" t="s">
        <v>536</v>
      </c>
      <c r="F196" s="40" t="s">
        <v>4024</v>
      </c>
      <c r="G196" s="41" t="s">
        <v>2715</v>
      </c>
      <c r="H196" s="42"/>
      <c r="I196" s="42"/>
      <c r="J196" s="43"/>
      <c r="K196" s="54" t="s">
        <v>2737</v>
      </c>
      <c r="L196" s="42" t="s">
        <v>2715</v>
      </c>
      <c r="M196" s="42" t="s">
        <v>2737</v>
      </c>
      <c r="N196" s="42" t="s">
        <v>2717</v>
      </c>
      <c r="O196" s="43" t="s">
        <v>81</v>
      </c>
      <c r="P196" s="38" t="s">
        <v>94</v>
      </c>
      <c r="Q196" s="38" t="s">
        <v>528</v>
      </c>
      <c r="R196" s="38" t="s">
        <v>294</v>
      </c>
      <c r="S196" s="38" t="s">
        <v>105</v>
      </c>
      <c r="T196" s="38" t="s">
        <v>94</v>
      </c>
      <c r="U196" s="63" t="s">
        <v>4025</v>
      </c>
      <c r="V196" s="47" t="s">
        <v>3965</v>
      </c>
      <c r="W196" s="62" t="s">
        <v>2715</v>
      </c>
      <c r="X196" s="62" t="s">
        <v>2715</v>
      </c>
      <c r="Y196" s="62" t="s">
        <v>2715</v>
      </c>
      <c r="Z196" s="62" t="s">
        <v>514</v>
      </c>
      <c r="AA196" s="62" t="s">
        <v>514</v>
      </c>
      <c r="AB196" s="47" t="s">
        <v>2777</v>
      </c>
      <c r="AC196" s="47" t="s">
        <v>3058</v>
      </c>
      <c r="AD196" s="47" t="s">
        <v>2731</v>
      </c>
      <c r="AE196" s="47" t="s">
        <v>2750</v>
      </c>
      <c r="AF196" s="47" t="str">
        <f t="shared" si="58"/>
        <v>GPIO_PAC7</v>
      </c>
      <c r="AG196" s="82"/>
      <c r="AH196" s="38" t="str">
        <f t="shared" si="59"/>
        <v>NORMAL</v>
      </c>
      <c r="AI196" s="38" t="str">
        <f t="shared" si="60"/>
        <v>NORMAL</v>
      </c>
      <c r="AJ196" s="38" t="str">
        <f t="shared" si="61"/>
        <v>DISABLE</v>
      </c>
      <c r="AK196" s="87" t="str">
        <f t="shared" si="62"/>
        <v>0</v>
      </c>
      <c r="AL196" s="86" t="b">
        <v>1</v>
      </c>
      <c r="AM196" s="86" t="b">
        <v>1</v>
      </c>
      <c r="AN196" s="86" t="b">
        <v>1</v>
      </c>
      <c r="AO196" s="86" t="b">
        <v>1</v>
      </c>
      <c r="AP196" s="86" t="b">
        <v>1</v>
      </c>
      <c r="AQ196" s="86" t="b">
        <v>1</v>
      </c>
      <c r="AR196" s="63" t="str">
        <f t="shared" si="63"/>
        <v>VALID</v>
      </c>
      <c r="AS196" s="102" t="s">
        <v>4024</v>
      </c>
      <c r="AT196" s="103" t="s">
        <v>2732</v>
      </c>
      <c r="AU196" s="104" t="s">
        <v>2845</v>
      </c>
      <c r="AV196" s="105"/>
      <c r="AW196" s="105"/>
      <c r="AX196" s="104" t="s">
        <v>124</v>
      </c>
      <c r="AY196" s="105"/>
      <c r="AZ196" s="104" t="s">
        <v>85</v>
      </c>
      <c r="BA196" s="105"/>
      <c r="BB196" s="104"/>
      <c r="BC196" s="104"/>
      <c r="BD196" s="115"/>
      <c r="BE196" s="116"/>
      <c r="BF196" s="117" t="s">
        <v>4026</v>
      </c>
      <c r="BG196" s="334" t="s">
        <v>4027</v>
      </c>
      <c r="BH196" s="10" t="s">
        <v>4023</v>
      </c>
      <c r="BI196" s="10" t="s">
        <v>4028</v>
      </c>
      <c r="BJ196" s="149"/>
    </row>
    <row r="197" ht="12.95" customHeight="1" spans="1:62">
      <c r="A197" s="324" t="s">
        <v>4029</v>
      </c>
      <c r="B197" s="324" t="s">
        <v>4030</v>
      </c>
      <c r="C197" s="47" t="s">
        <v>537</v>
      </c>
      <c r="D197" s="38" t="s">
        <v>4031</v>
      </c>
      <c r="E197" s="39" t="s">
        <v>539</v>
      </c>
      <c r="F197" s="40" t="s">
        <v>4032</v>
      </c>
      <c r="G197" s="41" t="s">
        <v>2715</v>
      </c>
      <c r="H197" s="42" t="s">
        <v>4033</v>
      </c>
      <c r="I197" s="42" t="s">
        <v>2715</v>
      </c>
      <c r="J197" s="43" t="s">
        <v>2715</v>
      </c>
      <c r="K197" s="54" t="s">
        <v>2737</v>
      </c>
      <c r="L197" s="42" t="s">
        <v>2715</v>
      </c>
      <c r="M197" s="42" t="s">
        <v>2737</v>
      </c>
      <c r="N197" s="42" t="s">
        <v>2715</v>
      </c>
      <c r="O197" s="43" t="s">
        <v>2715</v>
      </c>
      <c r="P197" s="38" t="s">
        <v>94</v>
      </c>
      <c r="Q197" s="38" t="s">
        <v>538</v>
      </c>
      <c r="R197" s="38" t="s">
        <v>104</v>
      </c>
      <c r="S197" s="38" t="s">
        <v>105</v>
      </c>
      <c r="T197" s="38" t="s">
        <v>94</v>
      </c>
      <c r="U197" s="66" t="s">
        <v>4034</v>
      </c>
      <c r="V197" s="38" t="s">
        <v>3965</v>
      </c>
      <c r="W197" s="62" t="s">
        <v>4035</v>
      </c>
      <c r="X197" s="62" t="s">
        <v>2715</v>
      </c>
      <c r="Y197" s="62" t="s">
        <v>2715</v>
      </c>
      <c r="Z197" s="62" t="s">
        <v>4036</v>
      </c>
      <c r="AA197" s="62" t="s">
        <v>514</v>
      </c>
      <c r="AB197" s="47" t="s">
        <v>2777</v>
      </c>
      <c r="AC197" s="47" t="s">
        <v>3058</v>
      </c>
      <c r="AD197" s="47" t="s">
        <v>2731</v>
      </c>
      <c r="AE197" s="47" t="s">
        <v>2750</v>
      </c>
      <c r="AF197" s="47" t="str">
        <f t="shared" si="58"/>
        <v>I2S1</v>
      </c>
      <c r="AG197" s="82"/>
      <c r="AH197" s="38" t="str">
        <f t="shared" si="59"/>
        <v>NORMAL</v>
      </c>
      <c r="AI197" s="38" t="str">
        <f t="shared" si="60"/>
        <v>NORMAL</v>
      </c>
      <c r="AJ197" s="38" t="str">
        <f t="shared" si="61"/>
        <v>ENABLE</v>
      </c>
      <c r="AK197" s="87" t="str">
        <f t="shared" si="62"/>
        <v>N/A</v>
      </c>
      <c r="AL197" s="86" t="b">
        <v>1</v>
      </c>
      <c r="AM197" s="86" t="b">
        <v>1</v>
      </c>
      <c r="AN197" s="86" t="b">
        <v>1</v>
      </c>
      <c r="AO197" s="86" t="b">
        <v>1</v>
      </c>
      <c r="AP197" s="86" t="b">
        <v>1</v>
      </c>
      <c r="AQ197" s="86" t="b">
        <v>1</v>
      </c>
      <c r="AR197" s="63" t="str">
        <f t="shared" si="63"/>
        <v>VALID</v>
      </c>
      <c r="AS197" s="102" t="s">
        <v>4033</v>
      </c>
      <c r="AT197" s="103" t="s">
        <v>2835</v>
      </c>
      <c r="AU197" s="104"/>
      <c r="AV197" s="104" t="s">
        <v>89</v>
      </c>
      <c r="AW197" s="105"/>
      <c r="AX197" s="104" t="s">
        <v>124</v>
      </c>
      <c r="AY197" s="105"/>
      <c r="AZ197" s="104" t="s">
        <v>85</v>
      </c>
      <c r="BA197" s="105"/>
      <c r="BB197" s="104"/>
      <c r="BC197" s="104"/>
      <c r="BD197" s="115"/>
      <c r="BE197" s="116"/>
      <c r="BF197" s="117" t="s">
        <v>4037</v>
      </c>
      <c r="BG197" s="338" t="s">
        <v>4033</v>
      </c>
      <c r="BH197" s="10" t="s">
        <v>4031</v>
      </c>
      <c r="BI197" s="10" t="s">
        <v>4038</v>
      </c>
      <c r="BJ197" s="149"/>
    </row>
    <row r="198" ht="12.95" customHeight="1" spans="1:62">
      <c r="A198" s="324" t="s">
        <v>4039</v>
      </c>
      <c r="B198" s="324" t="s">
        <v>4040</v>
      </c>
      <c r="C198" s="47" t="s">
        <v>540</v>
      </c>
      <c r="D198" s="38" t="s">
        <v>4041</v>
      </c>
      <c r="E198" s="39" t="s">
        <v>541</v>
      </c>
      <c r="F198" s="40" t="s">
        <v>4042</v>
      </c>
      <c r="G198" s="41" t="s">
        <v>2715</v>
      </c>
      <c r="H198" s="42" t="s">
        <v>4043</v>
      </c>
      <c r="I198" s="42" t="s">
        <v>2715</v>
      </c>
      <c r="J198" s="43" t="s">
        <v>2715</v>
      </c>
      <c r="K198" s="54" t="s">
        <v>2737</v>
      </c>
      <c r="L198" s="42" t="s">
        <v>2715</v>
      </c>
      <c r="M198" s="42" t="s">
        <v>81</v>
      </c>
      <c r="N198" s="42" t="s">
        <v>2715</v>
      </c>
      <c r="O198" s="43" t="s">
        <v>2715</v>
      </c>
      <c r="P198" s="38" t="s">
        <v>94</v>
      </c>
      <c r="Q198" s="38" t="s">
        <v>538</v>
      </c>
      <c r="R198" s="38" t="s">
        <v>104</v>
      </c>
      <c r="S198" s="38" t="s">
        <v>105</v>
      </c>
      <c r="T198" s="38" t="s">
        <v>94</v>
      </c>
      <c r="U198" s="63" t="s">
        <v>4044</v>
      </c>
      <c r="V198" s="47" t="s">
        <v>3965</v>
      </c>
      <c r="W198" s="62" t="s">
        <v>4045</v>
      </c>
      <c r="X198" s="62" t="s">
        <v>2715</v>
      </c>
      <c r="Y198" s="62" t="s">
        <v>2715</v>
      </c>
      <c r="Z198" s="62" t="s">
        <v>4036</v>
      </c>
      <c r="AA198" s="62" t="s">
        <v>514</v>
      </c>
      <c r="AB198" s="47" t="s">
        <v>2777</v>
      </c>
      <c r="AC198" s="47" t="s">
        <v>3058</v>
      </c>
      <c r="AD198" s="47" t="s">
        <v>2731</v>
      </c>
      <c r="AE198" s="47" t="s">
        <v>2750</v>
      </c>
      <c r="AF198" s="47" t="str">
        <f t="shared" si="58"/>
        <v>I2S1</v>
      </c>
      <c r="AG198" s="82"/>
      <c r="AH198" s="38" t="str">
        <f t="shared" si="59"/>
        <v>NORMAL</v>
      </c>
      <c r="AI198" s="38" t="str">
        <f t="shared" si="60"/>
        <v>NORMAL</v>
      </c>
      <c r="AJ198" s="38" t="str">
        <f t="shared" si="61"/>
        <v>DISABLE</v>
      </c>
      <c r="AK198" s="87" t="str">
        <f t="shared" si="62"/>
        <v>N/A</v>
      </c>
      <c r="AL198" s="86" t="b">
        <v>1</v>
      </c>
      <c r="AM198" s="86" t="b">
        <v>1</v>
      </c>
      <c r="AN198" s="86" t="b">
        <v>1</v>
      </c>
      <c r="AO198" s="86" t="b">
        <v>1</v>
      </c>
      <c r="AP198" s="86" t="b">
        <v>1</v>
      </c>
      <c r="AQ198" s="86" t="b">
        <v>1</v>
      </c>
      <c r="AR198" s="63" t="str">
        <f t="shared" si="63"/>
        <v>VALID</v>
      </c>
      <c r="AS198" s="102" t="s">
        <v>4043</v>
      </c>
      <c r="AT198" s="103" t="s">
        <v>2732</v>
      </c>
      <c r="AU198" s="104" t="s">
        <v>2845</v>
      </c>
      <c r="AV198" s="104" t="s">
        <v>89</v>
      </c>
      <c r="AW198" s="105"/>
      <c r="AX198" s="104" t="s">
        <v>124</v>
      </c>
      <c r="AY198" s="105"/>
      <c r="AZ198" s="104" t="s">
        <v>85</v>
      </c>
      <c r="BA198" s="105"/>
      <c r="BB198" s="104"/>
      <c r="BC198" s="104"/>
      <c r="BD198" s="115"/>
      <c r="BE198" s="116"/>
      <c r="BF198" s="117" t="s">
        <v>4037</v>
      </c>
      <c r="BG198" s="338" t="s">
        <v>4046</v>
      </c>
      <c r="BH198" s="10" t="s">
        <v>4041</v>
      </c>
      <c r="BI198" s="10" t="s">
        <v>4047</v>
      </c>
      <c r="BJ198" s="149"/>
    </row>
    <row r="199" ht="12.95" customHeight="1" spans="1:62">
      <c r="A199" s="324" t="s">
        <v>4048</v>
      </c>
      <c r="B199" s="324" t="s">
        <v>4049</v>
      </c>
      <c r="C199" s="47" t="s">
        <v>542</v>
      </c>
      <c r="D199" s="38" t="s">
        <v>4050</v>
      </c>
      <c r="E199" s="39" t="s">
        <v>543</v>
      </c>
      <c r="F199" s="40" t="s">
        <v>4051</v>
      </c>
      <c r="G199" s="41" t="s">
        <v>2715</v>
      </c>
      <c r="H199" s="42" t="s">
        <v>4052</v>
      </c>
      <c r="I199" s="42" t="s">
        <v>2715</v>
      </c>
      <c r="J199" s="43" t="s">
        <v>2715</v>
      </c>
      <c r="K199" s="54" t="s">
        <v>2737</v>
      </c>
      <c r="L199" s="42" t="s">
        <v>2715</v>
      </c>
      <c r="M199" s="42" t="s">
        <v>2717</v>
      </c>
      <c r="N199" s="42" t="s">
        <v>2715</v>
      </c>
      <c r="O199" s="43" t="s">
        <v>2715</v>
      </c>
      <c r="P199" s="38" t="s">
        <v>94</v>
      </c>
      <c r="Q199" s="38" t="s">
        <v>538</v>
      </c>
      <c r="R199" s="38" t="s">
        <v>104</v>
      </c>
      <c r="S199" s="38" t="s">
        <v>105</v>
      </c>
      <c r="T199" s="38" t="s">
        <v>94</v>
      </c>
      <c r="U199" s="63" t="s">
        <v>4053</v>
      </c>
      <c r="V199" s="47" t="s">
        <v>3965</v>
      </c>
      <c r="W199" s="62" t="s">
        <v>4054</v>
      </c>
      <c r="X199" s="62" t="s">
        <v>2715</v>
      </c>
      <c r="Y199" s="62" t="s">
        <v>2715</v>
      </c>
      <c r="Z199" s="62" t="s">
        <v>4036</v>
      </c>
      <c r="AA199" s="62" t="s">
        <v>514</v>
      </c>
      <c r="AB199" s="47" t="s">
        <v>2777</v>
      </c>
      <c r="AC199" s="47" t="s">
        <v>3058</v>
      </c>
      <c r="AD199" s="47" t="s">
        <v>2731</v>
      </c>
      <c r="AE199" s="47" t="s">
        <v>2750</v>
      </c>
      <c r="AF199" s="47" t="str">
        <f t="shared" si="58"/>
        <v>I2S1</v>
      </c>
      <c r="AG199" s="82"/>
      <c r="AH199" s="38" t="str">
        <f t="shared" si="59"/>
        <v>PULL_DOWN</v>
      </c>
      <c r="AI199" s="38" t="str">
        <f t="shared" si="60"/>
        <v>TRISTATE</v>
      </c>
      <c r="AJ199" s="38" t="str">
        <f t="shared" si="61"/>
        <v>ENABLE</v>
      </c>
      <c r="AK199" s="87" t="str">
        <f t="shared" si="62"/>
        <v>N/A</v>
      </c>
      <c r="AL199" s="86" t="b">
        <v>1</v>
      </c>
      <c r="AM199" s="86" t="b">
        <v>1</v>
      </c>
      <c r="AN199" s="86" t="b">
        <v>1</v>
      </c>
      <c r="AO199" s="86" t="b">
        <v>1</v>
      </c>
      <c r="AP199" s="86" t="b">
        <v>1</v>
      </c>
      <c r="AQ199" s="86" t="b">
        <v>1</v>
      </c>
      <c r="AR199" s="63" t="str">
        <f t="shared" si="63"/>
        <v>VALID</v>
      </c>
      <c r="AS199" s="102" t="s">
        <v>4052</v>
      </c>
      <c r="AT199" s="103" t="s">
        <v>2724</v>
      </c>
      <c r="AU199" s="104" t="s">
        <v>2958</v>
      </c>
      <c r="AV199" s="104" t="s">
        <v>89</v>
      </c>
      <c r="AW199" s="105"/>
      <c r="AX199" s="104" t="s">
        <v>124</v>
      </c>
      <c r="AY199" s="105"/>
      <c r="AZ199" s="104" t="s">
        <v>85</v>
      </c>
      <c r="BA199" s="105"/>
      <c r="BB199" s="104"/>
      <c r="BC199" s="104"/>
      <c r="BD199" s="115"/>
      <c r="BE199" s="116"/>
      <c r="BF199" s="117" t="s">
        <v>4037</v>
      </c>
      <c r="BG199" s="338" t="s">
        <v>4055</v>
      </c>
      <c r="BH199" s="10" t="s">
        <v>4050</v>
      </c>
      <c r="BI199" s="10" t="s">
        <v>4056</v>
      </c>
      <c r="BJ199" s="149"/>
    </row>
    <row r="200" ht="12.95" customHeight="1" spans="1:62">
      <c r="A200" s="324" t="s">
        <v>4057</v>
      </c>
      <c r="B200" s="324" t="s">
        <v>4058</v>
      </c>
      <c r="C200" s="47" t="s">
        <v>544</v>
      </c>
      <c r="D200" s="38" t="s">
        <v>4059</v>
      </c>
      <c r="E200" s="39" t="s">
        <v>545</v>
      </c>
      <c r="F200" s="40" t="s">
        <v>4060</v>
      </c>
      <c r="G200" s="41" t="s">
        <v>2715</v>
      </c>
      <c r="H200" s="42" t="s">
        <v>4061</v>
      </c>
      <c r="I200" s="42" t="s">
        <v>2715</v>
      </c>
      <c r="J200" s="43" t="s">
        <v>2715</v>
      </c>
      <c r="K200" s="54" t="s">
        <v>2737</v>
      </c>
      <c r="L200" s="42" t="s">
        <v>2715</v>
      </c>
      <c r="M200" s="42" t="s">
        <v>2737</v>
      </c>
      <c r="N200" s="42" t="s">
        <v>2715</v>
      </c>
      <c r="O200" s="43" t="s">
        <v>2715</v>
      </c>
      <c r="P200" s="38" t="s">
        <v>94</v>
      </c>
      <c r="Q200" s="38" t="s">
        <v>538</v>
      </c>
      <c r="R200" s="38" t="s">
        <v>104</v>
      </c>
      <c r="S200" s="38" t="s">
        <v>105</v>
      </c>
      <c r="T200" s="38" t="s">
        <v>94</v>
      </c>
      <c r="U200" s="63" t="s">
        <v>4062</v>
      </c>
      <c r="V200" s="47" t="s">
        <v>3965</v>
      </c>
      <c r="W200" s="62" t="s">
        <v>4063</v>
      </c>
      <c r="X200" s="62" t="s">
        <v>2715</v>
      </c>
      <c r="Y200" s="62" t="s">
        <v>2715</v>
      </c>
      <c r="Z200" s="62" t="s">
        <v>4036</v>
      </c>
      <c r="AA200" s="62" t="s">
        <v>514</v>
      </c>
      <c r="AB200" s="47" t="s">
        <v>2777</v>
      </c>
      <c r="AC200" s="47" t="s">
        <v>3058</v>
      </c>
      <c r="AD200" s="47" t="s">
        <v>2731</v>
      </c>
      <c r="AE200" s="47" t="s">
        <v>2750</v>
      </c>
      <c r="AF200" s="47" t="str">
        <f t="shared" si="58"/>
        <v>I2S1</v>
      </c>
      <c r="AG200" s="82"/>
      <c r="AH200" s="38" t="str">
        <f t="shared" si="59"/>
        <v>NORMAL</v>
      </c>
      <c r="AI200" s="38" t="str">
        <f t="shared" si="60"/>
        <v>NORMAL</v>
      </c>
      <c r="AJ200" s="38" t="str">
        <f t="shared" si="61"/>
        <v>ENABLE</v>
      </c>
      <c r="AK200" s="87" t="str">
        <f t="shared" si="62"/>
        <v>N/A</v>
      </c>
      <c r="AL200" s="86" t="b">
        <v>1</v>
      </c>
      <c r="AM200" s="86" t="b">
        <v>1</v>
      </c>
      <c r="AN200" s="86" t="b">
        <v>1</v>
      </c>
      <c r="AO200" s="86" t="b">
        <v>1</v>
      </c>
      <c r="AP200" s="86" t="b">
        <v>1</v>
      </c>
      <c r="AQ200" s="86" t="b">
        <v>1</v>
      </c>
      <c r="AR200" s="63" t="str">
        <f t="shared" si="63"/>
        <v>VALID</v>
      </c>
      <c r="AS200" s="102" t="s">
        <v>4061</v>
      </c>
      <c r="AT200" s="103" t="s">
        <v>2835</v>
      </c>
      <c r="AU200" s="104"/>
      <c r="AV200" s="104" t="s">
        <v>89</v>
      </c>
      <c r="AW200" s="105"/>
      <c r="AX200" s="104" t="s">
        <v>124</v>
      </c>
      <c r="AY200" s="105"/>
      <c r="AZ200" s="104" t="s">
        <v>85</v>
      </c>
      <c r="BA200" s="105"/>
      <c r="BB200" s="104"/>
      <c r="BC200" s="104"/>
      <c r="BD200" s="115"/>
      <c r="BE200" s="116"/>
      <c r="BF200" s="117" t="s">
        <v>4037</v>
      </c>
      <c r="BG200" s="339" t="s">
        <v>4058</v>
      </c>
      <c r="BH200" s="10" t="s">
        <v>4059</v>
      </c>
      <c r="BI200" s="10" t="s">
        <v>4064</v>
      </c>
      <c r="BJ200" s="149"/>
    </row>
    <row r="201" s="3" customFormat="1" ht="18" customHeight="1" spans="1:62">
      <c r="A201" s="322"/>
      <c r="B201" s="322"/>
      <c r="C201" s="163" t="s">
        <v>546</v>
      </c>
      <c r="D201" s="190" t="s">
        <v>547</v>
      </c>
      <c r="E201" s="35"/>
      <c r="F201" s="37"/>
      <c r="G201" s="37"/>
      <c r="H201" s="37"/>
      <c r="I201" s="37"/>
      <c r="J201" s="37"/>
      <c r="K201" s="35"/>
      <c r="L201" s="35"/>
      <c r="M201" s="35"/>
      <c r="N201" s="35"/>
      <c r="O201" s="35"/>
      <c r="P201" s="35"/>
      <c r="Q201" s="35"/>
      <c r="R201" s="35"/>
      <c r="S201" s="35"/>
      <c r="T201" s="35"/>
      <c r="U201" s="35"/>
      <c r="V201" s="35"/>
      <c r="W201" s="60"/>
      <c r="X201" s="60"/>
      <c r="Y201" s="60"/>
      <c r="Z201" s="60"/>
      <c r="AA201" s="60"/>
      <c r="AB201" s="81"/>
      <c r="AC201" s="81"/>
      <c r="AD201" s="81"/>
      <c r="AE201" s="81"/>
      <c r="AF201" s="81"/>
      <c r="AG201" s="81"/>
      <c r="AH201" s="81"/>
      <c r="AI201" s="81"/>
      <c r="AJ201" s="81"/>
      <c r="AK201" s="81"/>
      <c r="AL201" s="81"/>
      <c r="AM201" s="81"/>
      <c r="AN201" s="81"/>
      <c r="AO201" s="81"/>
      <c r="AP201" s="81"/>
      <c r="AQ201" s="81"/>
      <c r="AR201" s="81"/>
      <c r="AS201" s="100"/>
      <c r="AT201" s="100"/>
      <c r="AU201" s="101"/>
      <c r="AV201" s="101"/>
      <c r="AW201" s="101"/>
      <c r="AX201" s="101"/>
      <c r="AY201" s="101"/>
      <c r="AZ201" s="101"/>
      <c r="BA201" s="101"/>
      <c r="BB201" s="101"/>
      <c r="BC201" s="101"/>
      <c r="BD201" s="101"/>
      <c r="BE201" s="400" t="s">
        <v>548</v>
      </c>
      <c r="BF201" s="114"/>
      <c r="BG201" s="143" t="s">
        <v>546</v>
      </c>
      <c r="BH201" s="143" t="s">
        <v>547</v>
      </c>
      <c r="BI201" s="144"/>
      <c r="BJ201" s="145"/>
    </row>
    <row r="202" ht="12.95" customHeight="1" spans="1:62">
      <c r="A202" s="324" t="s">
        <v>4065</v>
      </c>
      <c r="B202" s="324" t="s">
        <v>549</v>
      </c>
      <c r="C202" s="47" t="s">
        <v>549</v>
      </c>
      <c r="D202" s="38" t="s">
        <v>4066</v>
      </c>
      <c r="E202" s="39" t="s">
        <v>551</v>
      </c>
      <c r="F202" s="40" t="s">
        <v>4067</v>
      </c>
      <c r="G202" s="41" t="s">
        <v>549</v>
      </c>
      <c r="H202" s="42" t="s">
        <v>2715</v>
      </c>
      <c r="I202" s="42" t="s">
        <v>2715</v>
      </c>
      <c r="J202" s="43" t="s">
        <v>2715</v>
      </c>
      <c r="K202" s="54" t="s">
        <v>2737</v>
      </c>
      <c r="L202" s="42" t="s">
        <v>81</v>
      </c>
      <c r="M202" s="42" t="s">
        <v>2715</v>
      </c>
      <c r="N202" s="42" t="s">
        <v>2715</v>
      </c>
      <c r="O202" s="43" t="s">
        <v>2715</v>
      </c>
      <c r="P202" s="38" t="s">
        <v>550</v>
      </c>
      <c r="Q202" s="38" t="s">
        <v>83</v>
      </c>
      <c r="R202" s="38" t="s">
        <v>104</v>
      </c>
      <c r="S202" s="38" t="s">
        <v>105</v>
      </c>
      <c r="T202" s="87" t="s">
        <v>83</v>
      </c>
      <c r="U202" s="63" t="s">
        <v>4068</v>
      </c>
      <c r="V202" s="47" t="s">
        <v>4069</v>
      </c>
      <c r="W202" s="62" t="s">
        <v>2715</v>
      </c>
      <c r="X202" s="62" t="s">
        <v>2715</v>
      </c>
      <c r="Y202" s="62" t="s">
        <v>2715</v>
      </c>
      <c r="Z202" s="62" t="s">
        <v>546</v>
      </c>
      <c r="AA202" s="62" t="s">
        <v>546</v>
      </c>
      <c r="AB202" s="47" t="s">
        <v>3817</v>
      </c>
      <c r="AC202" s="47" t="s">
        <v>3818</v>
      </c>
      <c r="AD202" s="47" t="s">
        <v>3819</v>
      </c>
      <c r="AE202" s="47">
        <v>0</v>
      </c>
      <c r="AF202" s="47" t="str">
        <f>IF(OR($AS202="",$AS202=$E202),$T202,IF($AS202=$F202,SUBSTITUTE(SUBSTITUTE($AS202,"GPIO3_","GPIO_"),".0",""),IF($AS202=$G202,$P202,IF($AS202=$H202,$Q202,IF($AS202=$I202,$R202,IF($AS202=$J202,$S202,"INVALID"))))))</f>
        <v>UFS0</v>
      </c>
      <c r="AG202" s="82"/>
      <c r="AH202" s="38" t="str">
        <f>IF(AND(OR($AU202="Int PU",$AU202="Int PD"),OR(AND($BB202&lt;&gt;"",$BB202&lt;&gt;"0"),AND($BC202&lt;&gt;"",$BC202&lt;&gt;"0"))),"INVALID",IF(OR($AS202=$E202,$AU202="Int PD"),"PULL_DOWN",IF(OR($AU202="Int PU",AND($AG202="YES",OR($BB202="",$BB202="0"),OR($BC202="",$BC202="0"),OR($AT202="Input",$AT202="Bidirectional"))),"PULL_UP","NORMAL")))</f>
        <v>NORMAL</v>
      </c>
      <c r="AI202" s="38" t="str">
        <f t="shared" ref="AI202:AI203" si="64">IF($AT202="Input","TRISTATE",IF($AU202="Z","TRISTATE",IF($AS202=$E202,"TRISTATE","NORMAL")))</f>
        <v>NORMAL</v>
      </c>
      <c r="AJ202" s="38" t="str">
        <f t="shared" ref="AJ202:AJ203" si="65">IF(OR($AS202=$E202,$AT202="Output"),"DISABLE","ENABLE")</f>
        <v>DISABLE</v>
      </c>
      <c r="AK202" s="87" t="str">
        <f>IF($AS202&lt;&gt;$F202,"N/A",IF($AU202="Drive 1","1",IF($AU202="Drive 0","0","")))</f>
        <v>N/A</v>
      </c>
      <c r="AL202" s="86" t="b">
        <v>1</v>
      </c>
      <c r="AM202" s="86" t="b">
        <v>1</v>
      </c>
      <c r="AN202" s="86" t="b">
        <v>1</v>
      </c>
      <c r="AO202" s="86" t="b">
        <v>1</v>
      </c>
      <c r="AP202" s="86" t="b">
        <v>1</v>
      </c>
      <c r="AQ202" s="86" t="b">
        <v>1</v>
      </c>
      <c r="AR202" s="63" t="str">
        <f>IF(AND($AL202:$AQ202),"VALID","INVALID")</f>
        <v>VALID</v>
      </c>
      <c r="AS202" s="102" t="s">
        <v>549</v>
      </c>
      <c r="AT202" s="103" t="s">
        <v>2732</v>
      </c>
      <c r="AU202" s="104" t="s">
        <v>2845</v>
      </c>
      <c r="AV202" s="105"/>
      <c r="AW202" s="105"/>
      <c r="AX202" s="105"/>
      <c r="AY202" s="105"/>
      <c r="AZ202" s="105"/>
      <c r="BA202" s="105"/>
      <c r="BB202" s="104"/>
      <c r="BC202" s="104"/>
      <c r="BD202" s="115"/>
      <c r="BE202" s="116"/>
      <c r="BF202" s="117" t="s">
        <v>4070</v>
      </c>
      <c r="BG202" s="340" t="s">
        <v>549</v>
      </c>
      <c r="BH202" s="10" t="s">
        <v>4066</v>
      </c>
      <c r="BI202" s="10" t="s">
        <v>3918</v>
      </c>
      <c r="BJ202" s="149"/>
    </row>
    <row r="203" ht="12.95" customHeight="1" spans="1:62">
      <c r="A203" s="324" t="s">
        <v>4071</v>
      </c>
      <c r="B203" s="324" t="s">
        <v>552</v>
      </c>
      <c r="C203" s="47" t="s">
        <v>552</v>
      </c>
      <c r="D203" s="38" t="s">
        <v>4072</v>
      </c>
      <c r="E203" s="39" t="s">
        <v>553</v>
      </c>
      <c r="F203" s="40" t="s">
        <v>4073</v>
      </c>
      <c r="G203" s="41" t="s">
        <v>552</v>
      </c>
      <c r="H203" s="42" t="s">
        <v>2715</v>
      </c>
      <c r="I203" s="42" t="s">
        <v>2715</v>
      </c>
      <c r="J203" s="43" t="s">
        <v>2715</v>
      </c>
      <c r="K203" s="54" t="s">
        <v>2737</v>
      </c>
      <c r="L203" s="42" t="s">
        <v>81</v>
      </c>
      <c r="M203" s="42" t="s">
        <v>2715</v>
      </c>
      <c r="N203" s="42" t="s">
        <v>2715</v>
      </c>
      <c r="O203" s="43" t="s">
        <v>2715</v>
      </c>
      <c r="P203" s="38" t="s">
        <v>550</v>
      </c>
      <c r="Q203" s="38" t="s">
        <v>83</v>
      </c>
      <c r="R203" s="38" t="s">
        <v>104</v>
      </c>
      <c r="S203" s="38" t="s">
        <v>105</v>
      </c>
      <c r="T203" s="87" t="s">
        <v>83</v>
      </c>
      <c r="U203" s="63" t="s">
        <v>4074</v>
      </c>
      <c r="V203" s="47" t="s">
        <v>4069</v>
      </c>
      <c r="W203" s="62" t="s">
        <v>2715</v>
      </c>
      <c r="X203" s="62" t="s">
        <v>2715</v>
      </c>
      <c r="Y203" s="62" t="s">
        <v>2715</v>
      </c>
      <c r="Z203" s="62" t="s">
        <v>546</v>
      </c>
      <c r="AA203" s="62" t="s">
        <v>546</v>
      </c>
      <c r="AB203" s="47" t="s">
        <v>3817</v>
      </c>
      <c r="AC203" s="47" t="s">
        <v>3818</v>
      </c>
      <c r="AD203" s="47" t="s">
        <v>3819</v>
      </c>
      <c r="AE203" s="47">
        <v>0</v>
      </c>
      <c r="AF203" s="47" t="str">
        <f>IF(OR($AS203="",$AS203=$E203),$T203,IF($AS203=$F203,SUBSTITUTE(SUBSTITUTE($AS203,"GPIO3_","GPIO_"),".0",""),IF($AS203=$G203,$P203,IF($AS203=$H203,$Q203,IF($AS203=$I203,$R203,IF($AS203=$J203,$S203,"INVALID"))))))</f>
        <v>UFS0</v>
      </c>
      <c r="AG203" s="82"/>
      <c r="AH203" s="38" t="str">
        <f>IF(AND(OR($AU203="Int PU",$AU203="Int PD"),OR(AND($BB203&lt;&gt;"",$BB203&lt;&gt;"0"),AND($BC203&lt;&gt;"",$BC203&lt;&gt;"0"))),"INVALID",IF(OR($AS203=$E203,$AU203="Int PD"),"PULL_DOWN",IF(OR($AU203="Int PU",AND($AG203="YES",OR($BB203="",$BB203="0"),OR($BC203="",$BC203="0"),OR($AT203="Input",$AT203="Bidirectional"))),"PULL_UP","NORMAL")))</f>
        <v>NORMAL</v>
      </c>
      <c r="AI203" s="38" t="str">
        <f t="shared" si="64"/>
        <v>NORMAL</v>
      </c>
      <c r="AJ203" s="38" t="str">
        <f t="shared" si="65"/>
        <v>DISABLE</v>
      </c>
      <c r="AK203" s="87" t="str">
        <f>IF($AS203&lt;&gt;$F203,"N/A",IF($AU203="Drive 1","1",IF($AU203="Drive 0","0","")))</f>
        <v>N/A</v>
      </c>
      <c r="AL203" s="86" t="b">
        <v>1</v>
      </c>
      <c r="AM203" s="86" t="b">
        <v>1</v>
      </c>
      <c r="AN203" s="86" t="b">
        <v>1</v>
      </c>
      <c r="AO203" s="86" t="b">
        <v>1</v>
      </c>
      <c r="AP203" s="86" t="b">
        <v>1</v>
      </c>
      <c r="AQ203" s="86" t="b">
        <v>1</v>
      </c>
      <c r="AR203" s="63" t="str">
        <f>IF(AND($AL203:$AQ203),"VALID","INVALID")</f>
        <v>VALID</v>
      </c>
      <c r="AS203" s="102" t="s">
        <v>552</v>
      </c>
      <c r="AT203" s="103" t="s">
        <v>2732</v>
      </c>
      <c r="AU203" s="104" t="s">
        <v>2785</v>
      </c>
      <c r="AV203" s="105"/>
      <c r="AW203" s="105"/>
      <c r="AX203" s="105"/>
      <c r="AY203" s="105"/>
      <c r="AZ203" s="105"/>
      <c r="BA203" s="105"/>
      <c r="BB203" s="104"/>
      <c r="BC203" s="104"/>
      <c r="BD203" s="115"/>
      <c r="BE203" s="116"/>
      <c r="BF203" s="117" t="s">
        <v>4075</v>
      </c>
      <c r="BG203" s="339" t="s">
        <v>552</v>
      </c>
      <c r="BH203" s="10" t="s">
        <v>4072</v>
      </c>
      <c r="BI203" s="10" t="s">
        <v>3894</v>
      </c>
      <c r="BJ203" s="149"/>
    </row>
    <row r="204" s="3" customFormat="1" ht="18" customHeight="1" spans="1:62">
      <c r="A204" s="322"/>
      <c r="B204" s="322"/>
      <c r="C204" s="163" t="s">
        <v>554</v>
      </c>
      <c r="D204" s="190" t="s">
        <v>555</v>
      </c>
      <c r="E204" s="35"/>
      <c r="F204" s="37"/>
      <c r="G204" s="37"/>
      <c r="H204" s="37"/>
      <c r="I204" s="37"/>
      <c r="J204" s="37"/>
      <c r="K204" s="35"/>
      <c r="L204" s="35"/>
      <c r="M204" s="35"/>
      <c r="N204" s="35"/>
      <c r="O204" s="35"/>
      <c r="P204" s="35"/>
      <c r="Q204" s="35"/>
      <c r="R204" s="35"/>
      <c r="S204" s="35"/>
      <c r="T204" s="35"/>
      <c r="U204" s="192"/>
      <c r="V204" s="35"/>
      <c r="W204" s="60"/>
      <c r="X204" s="60"/>
      <c r="Y204" s="60"/>
      <c r="Z204" s="60"/>
      <c r="AA204" s="60"/>
      <c r="AB204" s="81"/>
      <c r="AC204" s="81"/>
      <c r="AD204" s="81"/>
      <c r="AE204" s="81"/>
      <c r="AF204" s="81"/>
      <c r="AG204" s="81"/>
      <c r="AH204" s="81"/>
      <c r="AI204" s="81"/>
      <c r="AJ204" s="81"/>
      <c r="AK204" s="81"/>
      <c r="AL204" s="81"/>
      <c r="AM204" s="81"/>
      <c r="AN204" s="81"/>
      <c r="AO204" s="81"/>
      <c r="AP204" s="81"/>
      <c r="AQ204" s="81"/>
      <c r="AR204" s="81"/>
      <c r="AS204" s="100"/>
      <c r="AT204" s="100"/>
      <c r="AU204" s="101"/>
      <c r="AV204" s="101"/>
      <c r="AW204" s="101"/>
      <c r="AX204" s="101"/>
      <c r="AY204" s="101"/>
      <c r="AZ204" s="101"/>
      <c r="BA204" s="101"/>
      <c r="BB204" s="101"/>
      <c r="BC204" s="101"/>
      <c r="BD204" s="101"/>
      <c r="BE204" s="400" t="s">
        <v>76</v>
      </c>
      <c r="BF204" s="114"/>
      <c r="BG204" s="143" t="s">
        <v>554</v>
      </c>
      <c r="BH204" s="143" t="s">
        <v>555</v>
      </c>
      <c r="BI204" s="144"/>
      <c r="BJ204" s="145"/>
    </row>
    <row r="205" ht="12.95" customHeight="1" spans="1:62">
      <c r="A205" s="324" t="s">
        <v>4076</v>
      </c>
      <c r="B205" s="324" t="s">
        <v>4077</v>
      </c>
      <c r="C205" s="47" t="s">
        <v>556</v>
      </c>
      <c r="D205" s="38" t="s">
        <v>4078</v>
      </c>
      <c r="E205" s="39" t="s">
        <v>558</v>
      </c>
      <c r="F205" s="40" t="s">
        <v>4079</v>
      </c>
      <c r="G205" s="41"/>
      <c r="H205" s="42" t="s">
        <v>2715</v>
      </c>
      <c r="I205" s="42" t="s">
        <v>2715</v>
      </c>
      <c r="J205" s="43" t="s">
        <v>2715</v>
      </c>
      <c r="K205" s="54" t="s">
        <v>2737</v>
      </c>
      <c r="L205" s="42" t="s">
        <v>2737</v>
      </c>
      <c r="M205" s="42" t="s">
        <v>2715</v>
      </c>
      <c r="N205" s="42" t="s">
        <v>2715</v>
      </c>
      <c r="O205" s="43" t="s">
        <v>2715</v>
      </c>
      <c r="P205" s="38" t="s">
        <v>557</v>
      </c>
      <c r="Q205" s="38" t="s">
        <v>83</v>
      </c>
      <c r="R205" s="38" t="s">
        <v>104</v>
      </c>
      <c r="S205" s="38" t="s">
        <v>105</v>
      </c>
      <c r="T205" s="193" t="s">
        <v>83</v>
      </c>
      <c r="U205" s="38" t="s">
        <v>4080</v>
      </c>
      <c r="V205" s="162" t="s">
        <v>4081</v>
      </c>
      <c r="W205" s="62" t="s">
        <v>4082</v>
      </c>
      <c r="X205" s="62" t="s">
        <v>2715</v>
      </c>
      <c r="Y205" s="62" t="s">
        <v>2715</v>
      </c>
      <c r="Z205" s="62" t="s">
        <v>554</v>
      </c>
      <c r="AA205" s="62" t="s">
        <v>4083</v>
      </c>
      <c r="AB205" s="47" t="s">
        <v>2729</v>
      </c>
      <c r="AC205" s="47" t="s">
        <v>3109</v>
      </c>
      <c r="AD205" s="47" t="s">
        <v>2731</v>
      </c>
      <c r="AE205" s="47" t="s">
        <v>2723</v>
      </c>
      <c r="AF205" s="47" t="str">
        <f t="shared" ref="AF205:AF216" si="66">IF(OR($AS205="",$AS205=$E205),$T205,IF($AS205=$F205,SUBSTITUTE(SUBSTITUTE($AS205,"GPIO3_","GPIO_"),".0",""),IF($AS205=$G205,$P205,IF($AS205=$H205,$Q205,IF($AS205=$I205,$R205,IF($AS205=$J205,$S205,"INVALID"))))))</f>
        <v>GPIO_PK0</v>
      </c>
      <c r="AG205" s="82"/>
      <c r="AH205" s="38" t="str">
        <f t="shared" ref="AH205:AH216" si="67">IF(AND(OR($AU205="Int PU",$AU205="Int PD"),OR(AND($BB205&lt;&gt;"",$BB205&lt;&gt;"0"),AND($BC205&lt;&gt;"",$BC205&lt;&gt;"0"))),"INVALID",IF(OR($AS205=$E205,$AU205="Int PD"),"PULL_DOWN",IF(OR($AU205="Int PU",AND($AG205="YES",OR($BB205="",$BB205="0"),OR($BC205="",$BC205="0"),OR($AT205="Input",$AT205="Bidirectional"))),"PULL_UP","NORMAL")))</f>
        <v>NORMAL</v>
      </c>
      <c r="AI205" s="38" t="str">
        <f t="shared" ref="AI205:AI216" si="68">IF($AT205="Input","TRISTATE",IF($AU205="Z","TRISTATE",IF($AS205=$E205,"TRISTATE","NORMAL")))</f>
        <v>TRISTATE</v>
      </c>
      <c r="AJ205" s="38" t="str">
        <f t="shared" ref="AJ205:AJ216" si="69">IF(OR($AS205=$E205,$AT205="Output"),"DISABLE","ENABLE")</f>
        <v>ENABLE</v>
      </c>
      <c r="AK205" s="87" t="str">
        <f t="shared" ref="AK205:AK216" si="70">IF($AS205&lt;&gt;$F205,"N/A",IF($AU205="Drive 1","1",IF($AU205="Drive 0","0","")))</f>
        <v/>
      </c>
      <c r="AL205" s="86" t="b">
        <v>1</v>
      </c>
      <c r="AM205" s="86" t="b">
        <v>1</v>
      </c>
      <c r="AN205" s="86" t="b">
        <v>1</v>
      </c>
      <c r="AO205" s="86" t="b">
        <v>1</v>
      </c>
      <c r="AP205" s="86" t="b">
        <v>1</v>
      </c>
      <c r="AQ205" s="86" t="b">
        <v>1</v>
      </c>
      <c r="AR205" s="63" t="str">
        <f t="shared" ref="AR205:AR216" si="71">IF(AND($AL205:$AQ205),"VALID","INVALID")</f>
        <v>VALID</v>
      </c>
      <c r="AS205" s="102" t="s">
        <v>4079</v>
      </c>
      <c r="AT205" s="103" t="s">
        <v>2724</v>
      </c>
      <c r="AU205" s="104"/>
      <c r="AV205" s="104" t="s">
        <v>89</v>
      </c>
      <c r="AW205" s="116"/>
      <c r="AX205" s="116"/>
      <c r="AY205" s="118" t="s">
        <v>434</v>
      </c>
      <c r="AZ205" s="104" t="s">
        <v>85</v>
      </c>
      <c r="BA205" s="116"/>
      <c r="BB205" s="104" t="s">
        <v>569</v>
      </c>
      <c r="BC205" s="104"/>
      <c r="BD205" s="200"/>
      <c r="BE205" s="116"/>
      <c r="BF205" s="117" t="s">
        <v>4084</v>
      </c>
      <c r="BG205" s="333" t="s">
        <v>556</v>
      </c>
      <c r="BH205" s="10" t="s">
        <v>4078</v>
      </c>
      <c r="BI205" s="10" t="s">
        <v>373</v>
      </c>
      <c r="BJ205" s="149"/>
    </row>
    <row r="206" ht="12.95" customHeight="1" spans="1:62">
      <c r="A206" s="324" t="s">
        <v>4085</v>
      </c>
      <c r="B206" s="324" t="s">
        <v>4086</v>
      </c>
      <c r="C206" s="47" t="s">
        <v>559</v>
      </c>
      <c r="D206" s="38" t="s">
        <v>4087</v>
      </c>
      <c r="E206" s="39" t="s">
        <v>560</v>
      </c>
      <c r="F206" s="40" t="s">
        <v>4088</v>
      </c>
      <c r="G206" s="41"/>
      <c r="H206" s="42" t="s">
        <v>2715</v>
      </c>
      <c r="I206" s="42" t="s">
        <v>2715</v>
      </c>
      <c r="J206" s="43" t="s">
        <v>2715</v>
      </c>
      <c r="K206" s="54" t="s">
        <v>2737</v>
      </c>
      <c r="L206" s="42" t="s">
        <v>2737</v>
      </c>
      <c r="M206" s="42" t="s">
        <v>2715</v>
      </c>
      <c r="N206" s="42" t="s">
        <v>2715</v>
      </c>
      <c r="O206" s="43" t="s">
        <v>2715</v>
      </c>
      <c r="P206" s="38" t="s">
        <v>557</v>
      </c>
      <c r="Q206" s="38" t="s">
        <v>83</v>
      </c>
      <c r="R206" s="38" t="s">
        <v>104</v>
      </c>
      <c r="S206" s="38" t="s">
        <v>105</v>
      </c>
      <c r="T206" s="87" t="s">
        <v>83</v>
      </c>
      <c r="U206" s="63" t="s">
        <v>4089</v>
      </c>
      <c r="V206" s="47" t="s">
        <v>4081</v>
      </c>
      <c r="W206" s="62" t="s">
        <v>2715</v>
      </c>
      <c r="X206" s="62" t="s">
        <v>2715</v>
      </c>
      <c r="Y206" s="62" t="s">
        <v>2715</v>
      </c>
      <c r="Z206" s="62" t="s">
        <v>554</v>
      </c>
      <c r="AA206" s="62" t="s">
        <v>4083</v>
      </c>
      <c r="AB206" s="47" t="s">
        <v>2729</v>
      </c>
      <c r="AC206" s="47" t="s">
        <v>3109</v>
      </c>
      <c r="AD206" s="47" t="s">
        <v>2731</v>
      </c>
      <c r="AE206" s="47">
        <v>0</v>
      </c>
      <c r="AF206" s="47" t="str">
        <f t="shared" si="66"/>
        <v>GPIO_PK1</v>
      </c>
      <c r="AG206" s="82"/>
      <c r="AH206" s="38" t="str">
        <f t="shared" si="67"/>
        <v>NORMAL</v>
      </c>
      <c r="AI206" s="38" t="str">
        <f t="shared" si="68"/>
        <v>TRISTATE</v>
      </c>
      <c r="AJ206" s="38" t="str">
        <f t="shared" si="69"/>
        <v>ENABLE</v>
      </c>
      <c r="AK206" s="87" t="str">
        <f t="shared" si="70"/>
        <v/>
      </c>
      <c r="AL206" s="86" t="b">
        <v>1</v>
      </c>
      <c r="AM206" s="86" t="b">
        <v>1</v>
      </c>
      <c r="AN206" s="86" t="b">
        <v>1</v>
      </c>
      <c r="AO206" s="86" t="b">
        <v>1</v>
      </c>
      <c r="AP206" s="86" t="b">
        <v>1</v>
      </c>
      <c r="AQ206" s="86" t="b">
        <v>1</v>
      </c>
      <c r="AR206" s="63" t="str">
        <f t="shared" si="71"/>
        <v>VALID</v>
      </c>
      <c r="AS206" s="102" t="s">
        <v>4088</v>
      </c>
      <c r="AT206" s="103" t="s">
        <v>2724</v>
      </c>
      <c r="AU206" s="104"/>
      <c r="AV206" s="105"/>
      <c r="AW206" s="105"/>
      <c r="AX206" s="105"/>
      <c r="AY206" s="118" t="s">
        <v>434</v>
      </c>
      <c r="AZ206" s="104" t="s">
        <v>85</v>
      </c>
      <c r="BA206" s="105"/>
      <c r="BB206" s="104" t="s">
        <v>569</v>
      </c>
      <c r="BC206" s="104"/>
      <c r="BD206" s="115"/>
      <c r="BE206" s="116"/>
      <c r="BF206" s="117" t="s">
        <v>4084</v>
      </c>
      <c r="BG206" s="333" t="s">
        <v>559</v>
      </c>
      <c r="BH206" s="10" t="s">
        <v>4087</v>
      </c>
      <c r="BI206" s="10" t="s">
        <v>261</v>
      </c>
      <c r="BJ206" s="149"/>
    </row>
    <row r="207" ht="12.95" customHeight="1" spans="1:62">
      <c r="A207" s="324" t="s">
        <v>4090</v>
      </c>
      <c r="B207" s="324" t="s">
        <v>4091</v>
      </c>
      <c r="C207" s="47" t="s">
        <v>561</v>
      </c>
      <c r="D207" s="38" t="s">
        <v>4092</v>
      </c>
      <c r="E207" s="39" t="s">
        <v>563</v>
      </c>
      <c r="F207" s="40" t="s">
        <v>4093</v>
      </c>
      <c r="G207" s="41" t="s">
        <v>4094</v>
      </c>
      <c r="H207" s="42" t="s">
        <v>2715</v>
      </c>
      <c r="I207" s="42" t="s">
        <v>2715</v>
      </c>
      <c r="J207" s="43" t="s">
        <v>2715</v>
      </c>
      <c r="K207" s="54" t="s">
        <v>2737</v>
      </c>
      <c r="L207" s="42" t="s">
        <v>2737</v>
      </c>
      <c r="M207" s="42" t="s">
        <v>2715</v>
      </c>
      <c r="N207" s="42" t="s">
        <v>2715</v>
      </c>
      <c r="O207" s="43" t="s">
        <v>2715</v>
      </c>
      <c r="P207" s="38" t="s">
        <v>562</v>
      </c>
      <c r="Q207" s="38" t="s">
        <v>83</v>
      </c>
      <c r="R207" s="38" t="s">
        <v>104</v>
      </c>
      <c r="S207" s="38" t="s">
        <v>105</v>
      </c>
      <c r="T207" s="38" t="s">
        <v>83</v>
      </c>
      <c r="U207" s="66" t="s">
        <v>4095</v>
      </c>
      <c r="V207" s="67" t="s">
        <v>4081</v>
      </c>
      <c r="W207" s="62" t="s">
        <v>4096</v>
      </c>
      <c r="X207" s="62" t="s">
        <v>2715</v>
      </c>
      <c r="Y207" s="62" t="s">
        <v>2715</v>
      </c>
      <c r="Z207" s="62" t="s">
        <v>554</v>
      </c>
      <c r="AA207" s="62" t="s">
        <v>4083</v>
      </c>
      <c r="AB207" s="47" t="s">
        <v>2729</v>
      </c>
      <c r="AC207" s="47" t="s">
        <v>3109</v>
      </c>
      <c r="AD207" s="47" t="s">
        <v>2731</v>
      </c>
      <c r="AE207" s="47" t="s">
        <v>2723</v>
      </c>
      <c r="AF207" s="47" t="str">
        <f t="shared" si="66"/>
        <v>PE1</v>
      </c>
      <c r="AG207" s="82"/>
      <c r="AH207" s="38" t="str">
        <f t="shared" si="67"/>
        <v>NORMAL</v>
      </c>
      <c r="AI207" s="38" t="str">
        <f t="shared" si="68"/>
        <v>NORMAL</v>
      </c>
      <c r="AJ207" s="38" t="str">
        <f t="shared" si="69"/>
        <v>ENABLE</v>
      </c>
      <c r="AK207" s="87" t="str">
        <f t="shared" si="70"/>
        <v>N/A</v>
      </c>
      <c r="AL207" s="86" t="b">
        <v>1</v>
      </c>
      <c r="AM207" s="86" t="b">
        <v>1</v>
      </c>
      <c r="AN207" s="86" t="b">
        <v>1</v>
      </c>
      <c r="AO207" s="86" t="b">
        <v>1</v>
      </c>
      <c r="AP207" s="86" t="b">
        <v>1</v>
      </c>
      <c r="AQ207" s="86" t="b">
        <v>1</v>
      </c>
      <c r="AR207" s="63" t="str">
        <f t="shared" si="71"/>
        <v>VALID</v>
      </c>
      <c r="AS207" s="102" t="s">
        <v>4094</v>
      </c>
      <c r="AT207" s="103" t="s">
        <v>2835</v>
      </c>
      <c r="AU207" s="104"/>
      <c r="AV207" s="104" t="s">
        <v>89</v>
      </c>
      <c r="AW207" s="105"/>
      <c r="AX207" s="105"/>
      <c r="AY207" s="118" t="s">
        <v>434</v>
      </c>
      <c r="AZ207" s="104" t="s">
        <v>85</v>
      </c>
      <c r="BA207" s="105"/>
      <c r="BB207" s="104" t="s">
        <v>569</v>
      </c>
      <c r="BC207" s="104"/>
      <c r="BD207" s="115"/>
      <c r="BE207" s="116"/>
      <c r="BF207" s="117" t="s">
        <v>4097</v>
      </c>
      <c r="BG207" s="231" t="s">
        <v>561</v>
      </c>
      <c r="BH207" s="10" t="s">
        <v>4092</v>
      </c>
      <c r="BI207" s="10" t="s">
        <v>4098</v>
      </c>
      <c r="BJ207" s="149"/>
    </row>
    <row r="208" ht="12.95" customHeight="1" spans="1:62">
      <c r="A208" s="324" t="s">
        <v>4099</v>
      </c>
      <c r="B208" s="324" t="s">
        <v>4100</v>
      </c>
      <c r="C208" s="47" t="s">
        <v>564</v>
      </c>
      <c r="D208" s="38" t="s">
        <v>4101</v>
      </c>
      <c r="E208" s="39" t="s">
        <v>565</v>
      </c>
      <c r="F208" s="40" t="s">
        <v>4102</v>
      </c>
      <c r="G208" s="41" t="s">
        <v>4103</v>
      </c>
      <c r="H208" s="42" t="s">
        <v>2715</v>
      </c>
      <c r="I208" s="42" t="s">
        <v>2715</v>
      </c>
      <c r="J208" s="43" t="s">
        <v>2715</v>
      </c>
      <c r="K208" s="54" t="s">
        <v>2737</v>
      </c>
      <c r="L208" s="42" t="s">
        <v>2737</v>
      </c>
      <c r="M208" s="42" t="s">
        <v>2715</v>
      </c>
      <c r="N208" s="42" t="s">
        <v>2715</v>
      </c>
      <c r="O208" s="43" t="s">
        <v>2715</v>
      </c>
      <c r="P208" s="38" t="s">
        <v>562</v>
      </c>
      <c r="Q208" s="38" t="s">
        <v>83</v>
      </c>
      <c r="R208" s="38" t="s">
        <v>104</v>
      </c>
      <c r="S208" s="38" t="s">
        <v>105</v>
      </c>
      <c r="T208" s="87" t="s">
        <v>83</v>
      </c>
      <c r="U208" s="63" t="s">
        <v>4104</v>
      </c>
      <c r="V208" s="47" t="s">
        <v>4081</v>
      </c>
      <c r="W208" s="62" t="s">
        <v>2715</v>
      </c>
      <c r="X208" s="62" t="s">
        <v>2715</v>
      </c>
      <c r="Y208" s="62" t="s">
        <v>2715</v>
      </c>
      <c r="Z208" s="62" t="s">
        <v>554</v>
      </c>
      <c r="AA208" s="62" t="s">
        <v>4083</v>
      </c>
      <c r="AB208" s="47" t="s">
        <v>2729</v>
      </c>
      <c r="AC208" s="47" t="s">
        <v>3109</v>
      </c>
      <c r="AD208" s="47" t="s">
        <v>2731</v>
      </c>
      <c r="AE208" s="47">
        <v>0</v>
      </c>
      <c r="AF208" s="47" t="str">
        <f t="shared" si="66"/>
        <v>PE1</v>
      </c>
      <c r="AG208" s="82"/>
      <c r="AH208" s="38" t="str">
        <f t="shared" si="67"/>
        <v>NORMAL</v>
      </c>
      <c r="AI208" s="38" t="str">
        <f t="shared" si="68"/>
        <v>NORMAL</v>
      </c>
      <c r="AJ208" s="38" t="str">
        <f t="shared" si="69"/>
        <v>DISABLE</v>
      </c>
      <c r="AK208" s="87" t="str">
        <f t="shared" si="70"/>
        <v>N/A</v>
      </c>
      <c r="AL208" s="86" t="b">
        <v>1</v>
      </c>
      <c r="AM208" s="86" t="b">
        <v>1</v>
      </c>
      <c r="AN208" s="86" t="b">
        <v>1</v>
      </c>
      <c r="AO208" s="86" t="b">
        <v>1</v>
      </c>
      <c r="AP208" s="86" t="b">
        <v>1</v>
      </c>
      <c r="AQ208" s="86" t="b">
        <v>1</v>
      </c>
      <c r="AR208" s="63" t="str">
        <f t="shared" si="71"/>
        <v>VALID</v>
      </c>
      <c r="AS208" s="169" t="s">
        <v>4103</v>
      </c>
      <c r="AT208" s="103" t="s">
        <v>2732</v>
      </c>
      <c r="AU208" s="104"/>
      <c r="AV208" s="105"/>
      <c r="AW208" s="105"/>
      <c r="AX208" s="105"/>
      <c r="AY208" s="118" t="s">
        <v>434</v>
      </c>
      <c r="AZ208" s="104" t="s">
        <v>85</v>
      </c>
      <c r="BA208" s="105"/>
      <c r="BB208" s="104" t="s">
        <v>569</v>
      </c>
      <c r="BC208" s="104"/>
      <c r="BD208" s="115"/>
      <c r="BE208" s="116"/>
      <c r="BF208" s="117" t="s">
        <v>4105</v>
      </c>
      <c r="BG208" s="231" t="s">
        <v>564</v>
      </c>
      <c r="BH208" s="10" t="s">
        <v>4101</v>
      </c>
      <c r="BI208" s="10" t="s">
        <v>3900</v>
      </c>
      <c r="BJ208" s="149"/>
    </row>
    <row r="209" ht="12.95" customHeight="1" spans="1:62">
      <c r="A209" s="322"/>
      <c r="B209" s="322"/>
      <c r="C209" s="326" t="s">
        <v>566</v>
      </c>
      <c r="D209" s="323" t="s">
        <v>4106</v>
      </c>
      <c r="E209" s="39" t="s">
        <v>568</v>
      </c>
      <c r="F209" s="40" t="s">
        <v>4107</v>
      </c>
      <c r="G209" s="41"/>
      <c r="H209" s="42" t="s">
        <v>2715</v>
      </c>
      <c r="I209" s="42" t="s">
        <v>2715</v>
      </c>
      <c r="J209" s="43" t="s">
        <v>2715</v>
      </c>
      <c r="K209" s="54" t="s">
        <v>2737</v>
      </c>
      <c r="L209" s="42" t="s">
        <v>2737</v>
      </c>
      <c r="M209" s="42" t="s">
        <v>2715</v>
      </c>
      <c r="N209" s="42" t="s">
        <v>2715</v>
      </c>
      <c r="O209" s="43" t="s">
        <v>2715</v>
      </c>
      <c r="P209" s="38" t="s">
        <v>567</v>
      </c>
      <c r="Q209" s="38" t="s">
        <v>83</v>
      </c>
      <c r="R209" s="38" t="s">
        <v>104</v>
      </c>
      <c r="S209" s="38" t="s">
        <v>105</v>
      </c>
      <c r="T209" s="87" t="s">
        <v>83</v>
      </c>
      <c r="U209" s="63" t="s">
        <v>4108</v>
      </c>
      <c r="V209" s="47" t="s">
        <v>4081</v>
      </c>
      <c r="W209" s="62" t="s">
        <v>4109</v>
      </c>
      <c r="X209" s="62" t="s">
        <v>2715</v>
      </c>
      <c r="Y209" s="62" t="s">
        <v>2715</v>
      </c>
      <c r="Z209" s="62" t="s">
        <v>554</v>
      </c>
      <c r="AA209" s="62" t="s">
        <v>4083</v>
      </c>
      <c r="AB209" s="47" t="s">
        <v>2729</v>
      </c>
      <c r="AC209" s="47" t="s">
        <v>3109</v>
      </c>
      <c r="AD209" s="47" t="s">
        <v>2731</v>
      </c>
      <c r="AE209" s="47" t="s">
        <v>2723</v>
      </c>
      <c r="AF209" s="47" t="str">
        <f t="shared" si="66"/>
        <v>GPIO_PK4</v>
      </c>
      <c r="AG209" s="82"/>
      <c r="AH209" s="38" t="str">
        <f t="shared" si="67"/>
        <v>NORMAL</v>
      </c>
      <c r="AI209" s="38" t="str">
        <f t="shared" si="68"/>
        <v>NORMAL</v>
      </c>
      <c r="AJ209" s="38" t="str">
        <f t="shared" si="69"/>
        <v>DISABLE</v>
      </c>
      <c r="AK209" s="87" t="str">
        <f t="shared" si="70"/>
        <v>1</v>
      </c>
      <c r="AL209" s="86" t="b">
        <v>1</v>
      </c>
      <c r="AM209" s="86" t="b">
        <v>1</v>
      </c>
      <c r="AN209" s="86" t="b">
        <v>1</v>
      </c>
      <c r="AO209" s="86" t="b">
        <v>1</v>
      </c>
      <c r="AP209" s="86" t="b">
        <v>1</v>
      </c>
      <c r="AQ209" s="86" t="b">
        <v>1</v>
      </c>
      <c r="AR209" s="63" t="str">
        <f t="shared" si="71"/>
        <v>VALID</v>
      </c>
      <c r="AS209" s="169" t="s">
        <v>4107</v>
      </c>
      <c r="AT209" s="103" t="s">
        <v>2732</v>
      </c>
      <c r="AU209" s="104" t="s">
        <v>2785</v>
      </c>
      <c r="AV209" s="104" t="s">
        <v>89</v>
      </c>
      <c r="AW209" s="105"/>
      <c r="AX209" s="105"/>
      <c r="AY209" s="118" t="s">
        <v>85</v>
      </c>
      <c r="AZ209" s="104" t="s">
        <v>85</v>
      </c>
      <c r="BA209" s="105"/>
      <c r="BB209" s="104"/>
      <c r="BC209" s="104"/>
      <c r="BD209" s="115"/>
      <c r="BE209" s="116"/>
      <c r="BF209" s="117" t="s">
        <v>4110</v>
      </c>
      <c r="BG209" s="231" t="s">
        <v>566</v>
      </c>
      <c r="BH209" s="10" t="s">
        <v>4106</v>
      </c>
      <c r="BI209" s="10" t="s">
        <v>4111</v>
      </c>
      <c r="BJ209" s="149"/>
    </row>
    <row r="210" ht="12.95" customHeight="1" spans="1:62">
      <c r="A210" s="322"/>
      <c r="B210" s="322"/>
      <c r="C210" s="326" t="s">
        <v>570</v>
      </c>
      <c r="D210" s="323" t="s">
        <v>4112</v>
      </c>
      <c r="E210" s="39" t="s">
        <v>571</v>
      </c>
      <c r="F210" s="40" t="s">
        <v>4113</v>
      </c>
      <c r="G210" s="41"/>
      <c r="H210" s="42" t="s">
        <v>2715</v>
      </c>
      <c r="I210" s="42" t="s">
        <v>2715</v>
      </c>
      <c r="J210" s="43" t="s">
        <v>2715</v>
      </c>
      <c r="K210" s="54" t="s">
        <v>2737</v>
      </c>
      <c r="L210" s="42" t="s">
        <v>2737</v>
      </c>
      <c r="M210" s="42" t="s">
        <v>2715</v>
      </c>
      <c r="N210" s="42" t="s">
        <v>2715</v>
      </c>
      <c r="O210" s="43" t="s">
        <v>2715</v>
      </c>
      <c r="P210" s="38" t="s">
        <v>567</v>
      </c>
      <c r="Q210" s="38" t="s">
        <v>83</v>
      </c>
      <c r="R210" s="38" t="s">
        <v>104</v>
      </c>
      <c r="S210" s="38" t="s">
        <v>105</v>
      </c>
      <c r="T210" s="87" t="s">
        <v>83</v>
      </c>
      <c r="U210" s="63" t="s">
        <v>4114</v>
      </c>
      <c r="V210" s="47" t="s">
        <v>4081</v>
      </c>
      <c r="W210" s="62" t="s">
        <v>2715</v>
      </c>
      <c r="X210" s="62" t="s">
        <v>2715</v>
      </c>
      <c r="Y210" s="62" t="s">
        <v>2715</v>
      </c>
      <c r="Z210" s="62" t="s">
        <v>554</v>
      </c>
      <c r="AA210" s="62" t="s">
        <v>4083</v>
      </c>
      <c r="AB210" s="47" t="s">
        <v>2729</v>
      </c>
      <c r="AC210" s="47" t="s">
        <v>3109</v>
      </c>
      <c r="AD210" s="47" t="s">
        <v>2731</v>
      </c>
      <c r="AE210" s="47">
        <v>0</v>
      </c>
      <c r="AF210" s="47" t="str">
        <f t="shared" si="66"/>
        <v>GPIO_PK5</v>
      </c>
      <c r="AG210" s="82"/>
      <c r="AH210" s="38" t="str">
        <f t="shared" si="67"/>
        <v>NORMAL</v>
      </c>
      <c r="AI210" s="38" t="str">
        <f t="shared" si="68"/>
        <v>NORMAL</v>
      </c>
      <c r="AJ210" s="38" t="str">
        <f t="shared" si="69"/>
        <v>DISABLE</v>
      </c>
      <c r="AK210" s="87" t="str">
        <f t="shared" si="70"/>
        <v>1</v>
      </c>
      <c r="AL210" s="86" t="b">
        <v>1</v>
      </c>
      <c r="AM210" s="86" t="b">
        <v>1</v>
      </c>
      <c r="AN210" s="86" t="b">
        <v>1</v>
      </c>
      <c r="AO210" s="86" t="b">
        <v>1</v>
      </c>
      <c r="AP210" s="86" t="b">
        <v>1</v>
      </c>
      <c r="AQ210" s="86" t="b">
        <v>1</v>
      </c>
      <c r="AR210" s="63" t="str">
        <f t="shared" si="71"/>
        <v>VALID</v>
      </c>
      <c r="AS210" s="169" t="s">
        <v>4113</v>
      </c>
      <c r="AT210" s="103" t="s">
        <v>2732</v>
      </c>
      <c r="AU210" s="104" t="s">
        <v>2785</v>
      </c>
      <c r="AV210" s="105"/>
      <c r="AW210" s="105"/>
      <c r="AX210" s="105"/>
      <c r="AY210" s="118" t="s">
        <v>85</v>
      </c>
      <c r="AZ210" s="104" t="s">
        <v>85</v>
      </c>
      <c r="BA210" s="105"/>
      <c r="BB210" s="104"/>
      <c r="BC210" s="104"/>
      <c r="BD210" s="115"/>
      <c r="BE210" s="116"/>
      <c r="BF210" s="117" t="s">
        <v>4115</v>
      </c>
      <c r="BG210" s="231" t="s">
        <v>570</v>
      </c>
      <c r="BH210" s="10" t="s">
        <v>4112</v>
      </c>
      <c r="BI210" s="10" t="s">
        <v>3749</v>
      </c>
      <c r="BJ210" s="149"/>
    </row>
    <row r="211" ht="12.95" customHeight="1" spans="1:62">
      <c r="A211" s="325" t="s">
        <v>4116</v>
      </c>
      <c r="B211" s="325" t="s">
        <v>4117</v>
      </c>
      <c r="C211" s="47" t="s">
        <v>572</v>
      </c>
      <c r="D211" s="38" t="s">
        <v>4118</v>
      </c>
      <c r="E211" s="39" t="s">
        <v>574</v>
      </c>
      <c r="F211" s="40" t="s">
        <v>4119</v>
      </c>
      <c r="G211" s="41"/>
      <c r="H211" s="42" t="s">
        <v>2715</v>
      </c>
      <c r="I211" s="42" t="s">
        <v>2715</v>
      </c>
      <c r="J211" s="43" t="s">
        <v>2715</v>
      </c>
      <c r="K211" s="54" t="s">
        <v>2737</v>
      </c>
      <c r="L211" s="42" t="s">
        <v>2737</v>
      </c>
      <c r="M211" s="42" t="s">
        <v>2715</v>
      </c>
      <c r="N211" s="42" t="s">
        <v>2715</v>
      </c>
      <c r="O211" s="43" t="s">
        <v>2715</v>
      </c>
      <c r="P211" s="38" t="s">
        <v>573</v>
      </c>
      <c r="Q211" s="38" t="s">
        <v>83</v>
      </c>
      <c r="R211" s="38" t="s">
        <v>104</v>
      </c>
      <c r="S211" s="38" t="s">
        <v>105</v>
      </c>
      <c r="T211" s="87" t="s">
        <v>83</v>
      </c>
      <c r="U211" s="63" t="s">
        <v>4120</v>
      </c>
      <c r="V211" s="47" t="s">
        <v>4081</v>
      </c>
      <c r="W211" s="62" t="s">
        <v>4121</v>
      </c>
      <c r="X211" s="62" t="s">
        <v>2715</v>
      </c>
      <c r="Y211" s="62" t="s">
        <v>2715</v>
      </c>
      <c r="Z211" s="62" t="s">
        <v>554</v>
      </c>
      <c r="AA211" s="62" t="s">
        <v>4083</v>
      </c>
      <c r="AB211" s="47" t="s">
        <v>2729</v>
      </c>
      <c r="AC211" s="47" t="s">
        <v>3109</v>
      </c>
      <c r="AD211" s="47" t="s">
        <v>2731</v>
      </c>
      <c r="AE211" s="47" t="s">
        <v>2723</v>
      </c>
      <c r="AF211" s="47" t="str">
        <f t="shared" si="66"/>
        <v>GPIO_PK6</v>
      </c>
      <c r="AG211" s="82"/>
      <c r="AH211" s="38" t="str">
        <f t="shared" si="67"/>
        <v>NORMAL</v>
      </c>
      <c r="AI211" s="38" t="str">
        <f t="shared" si="68"/>
        <v>TRISTATE</v>
      </c>
      <c r="AJ211" s="38" t="str">
        <f t="shared" si="69"/>
        <v>ENABLE</v>
      </c>
      <c r="AK211" s="87" t="str">
        <f t="shared" si="70"/>
        <v/>
      </c>
      <c r="AL211" s="86" t="b">
        <v>1</v>
      </c>
      <c r="AM211" s="86" t="b">
        <v>1</v>
      </c>
      <c r="AN211" s="86" t="b">
        <v>1</v>
      </c>
      <c r="AO211" s="86" t="b">
        <v>1</v>
      </c>
      <c r="AP211" s="86" t="b">
        <v>1</v>
      </c>
      <c r="AQ211" s="86" t="b">
        <v>1</v>
      </c>
      <c r="AR211" s="63" t="str">
        <f t="shared" si="71"/>
        <v>VALID</v>
      </c>
      <c r="AS211" s="199" t="s">
        <v>4119</v>
      </c>
      <c r="AT211" s="171" t="s">
        <v>2724</v>
      </c>
      <c r="AU211" s="172"/>
      <c r="AV211" s="104" t="s">
        <v>89</v>
      </c>
      <c r="AW211" s="173"/>
      <c r="AX211" s="173"/>
      <c r="AY211" s="118" t="s">
        <v>434</v>
      </c>
      <c r="AZ211" s="104" t="s">
        <v>85</v>
      </c>
      <c r="BA211" s="105"/>
      <c r="BB211" s="104" t="s">
        <v>569</v>
      </c>
      <c r="BC211" s="172"/>
      <c r="BD211" s="177"/>
      <c r="BE211" s="178"/>
      <c r="BF211" s="179" t="s">
        <v>4084</v>
      </c>
      <c r="BG211" s="231" t="s">
        <v>572</v>
      </c>
      <c r="BH211" s="10" t="s">
        <v>4118</v>
      </c>
      <c r="BI211" s="10" t="s">
        <v>4122</v>
      </c>
      <c r="BJ211" s="149"/>
    </row>
    <row r="212" ht="12.95" customHeight="1" spans="1:62">
      <c r="A212" s="325" t="s">
        <v>4123</v>
      </c>
      <c r="B212" s="325" t="s">
        <v>4124</v>
      </c>
      <c r="C212" s="47" t="s">
        <v>575</v>
      </c>
      <c r="D212" s="38" t="s">
        <v>4125</v>
      </c>
      <c r="E212" s="39" t="s">
        <v>576</v>
      </c>
      <c r="F212" s="40" t="s">
        <v>4126</v>
      </c>
      <c r="G212" s="41"/>
      <c r="H212" s="42" t="s">
        <v>2715</v>
      </c>
      <c r="I212" s="42" t="s">
        <v>2715</v>
      </c>
      <c r="J212" s="43" t="s">
        <v>2715</v>
      </c>
      <c r="K212" s="54" t="s">
        <v>2737</v>
      </c>
      <c r="L212" s="42" t="s">
        <v>2737</v>
      </c>
      <c r="M212" s="42" t="s">
        <v>2715</v>
      </c>
      <c r="N212" s="42" t="s">
        <v>2715</v>
      </c>
      <c r="O212" s="43" t="s">
        <v>2715</v>
      </c>
      <c r="P212" s="38" t="s">
        <v>573</v>
      </c>
      <c r="Q212" s="38" t="s">
        <v>83</v>
      </c>
      <c r="R212" s="38" t="s">
        <v>104</v>
      </c>
      <c r="S212" s="38" t="s">
        <v>105</v>
      </c>
      <c r="T212" s="87" t="s">
        <v>83</v>
      </c>
      <c r="U212" s="63" t="s">
        <v>4127</v>
      </c>
      <c r="V212" s="47" t="s">
        <v>4081</v>
      </c>
      <c r="W212" s="62" t="s">
        <v>2715</v>
      </c>
      <c r="X212" s="62" t="s">
        <v>2715</v>
      </c>
      <c r="Y212" s="62" t="s">
        <v>2715</v>
      </c>
      <c r="Z212" s="62" t="s">
        <v>554</v>
      </c>
      <c r="AA212" s="62" t="s">
        <v>4083</v>
      </c>
      <c r="AB212" s="47" t="s">
        <v>2729</v>
      </c>
      <c r="AC212" s="47" t="s">
        <v>3109</v>
      </c>
      <c r="AD212" s="47" t="s">
        <v>2731</v>
      </c>
      <c r="AE212" s="47">
        <v>0</v>
      </c>
      <c r="AF212" s="47" t="str">
        <f t="shared" si="66"/>
        <v>GPIO_PK7</v>
      </c>
      <c r="AG212" s="82"/>
      <c r="AH212" s="38" t="str">
        <f t="shared" si="67"/>
        <v>NORMAL</v>
      </c>
      <c r="AI212" s="38" t="str">
        <f t="shared" si="68"/>
        <v>TRISTATE</v>
      </c>
      <c r="AJ212" s="38" t="str">
        <f t="shared" si="69"/>
        <v>ENABLE</v>
      </c>
      <c r="AK212" s="87" t="str">
        <f t="shared" si="70"/>
        <v/>
      </c>
      <c r="AL212" s="86" t="b">
        <v>1</v>
      </c>
      <c r="AM212" s="86" t="b">
        <v>1</v>
      </c>
      <c r="AN212" s="86" t="b">
        <v>1</v>
      </c>
      <c r="AO212" s="86" t="b">
        <v>1</v>
      </c>
      <c r="AP212" s="86" t="b">
        <v>1</v>
      </c>
      <c r="AQ212" s="86" t="b">
        <v>1</v>
      </c>
      <c r="AR212" s="63" t="str">
        <f t="shared" si="71"/>
        <v>VALID</v>
      </c>
      <c r="AS212" s="174" t="s">
        <v>4126</v>
      </c>
      <c r="AT212" s="103" t="s">
        <v>2724</v>
      </c>
      <c r="AU212" s="104"/>
      <c r="AV212" s="105"/>
      <c r="AW212" s="173"/>
      <c r="AX212" s="173"/>
      <c r="AY212" s="118" t="s">
        <v>434</v>
      </c>
      <c r="AZ212" s="104" t="s">
        <v>85</v>
      </c>
      <c r="BA212" s="105"/>
      <c r="BB212" s="104" t="s">
        <v>569</v>
      </c>
      <c r="BC212" s="104"/>
      <c r="BD212" s="401" t="s">
        <v>496</v>
      </c>
      <c r="BE212" s="116"/>
      <c r="BF212" s="406" t="s">
        <v>4084</v>
      </c>
      <c r="BG212" s="231" t="s">
        <v>575</v>
      </c>
      <c r="BH212" s="10" t="s">
        <v>4125</v>
      </c>
      <c r="BI212" s="10" t="s">
        <v>4128</v>
      </c>
      <c r="BJ212" s="149"/>
    </row>
    <row r="213" ht="12.95" customHeight="1" spans="1:62">
      <c r="A213" s="324" t="s">
        <v>737</v>
      </c>
      <c r="B213" s="324" t="s">
        <v>4129</v>
      </c>
      <c r="C213" s="47" t="s">
        <v>577</v>
      </c>
      <c r="D213" s="38" t="s">
        <v>4130</v>
      </c>
      <c r="E213" s="39" t="s">
        <v>579</v>
      </c>
      <c r="F213" s="40" t="s">
        <v>4131</v>
      </c>
      <c r="G213" s="41" t="s">
        <v>4132</v>
      </c>
      <c r="H213" s="42" t="s">
        <v>2715</v>
      </c>
      <c r="I213" s="42" t="s">
        <v>2715</v>
      </c>
      <c r="J213" s="43" t="s">
        <v>2715</v>
      </c>
      <c r="K213" s="54" t="s">
        <v>2737</v>
      </c>
      <c r="L213" s="42" t="s">
        <v>2737</v>
      </c>
      <c r="M213" s="42" t="s">
        <v>2715</v>
      </c>
      <c r="N213" s="42" t="s">
        <v>2715</v>
      </c>
      <c r="O213" s="43" t="s">
        <v>2715</v>
      </c>
      <c r="P213" s="38" t="s">
        <v>578</v>
      </c>
      <c r="Q213" s="38" t="s">
        <v>83</v>
      </c>
      <c r="R213" s="38" t="s">
        <v>104</v>
      </c>
      <c r="S213" s="38" t="s">
        <v>105</v>
      </c>
      <c r="T213" s="87" t="s">
        <v>83</v>
      </c>
      <c r="U213" s="63" t="s">
        <v>4133</v>
      </c>
      <c r="V213" s="47" t="s">
        <v>4081</v>
      </c>
      <c r="W213" s="62" t="s">
        <v>4134</v>
      </c>
      <c r="X213" s="62" t="s">
        <v>2715</v>
      </c>
      <c r="Y213" s="62" t="s">
        <v>2715</v>
      </c>
      <c r="Z213" s="62" t="s">
        <v>554</v>
      </c>
      <c r="AA213" s="62" t="s">
        <v>4083</v>
      </c>
      <c r="AB213" s="47" t="s">
        <v>2729</v>
      </c>
      <c r="AC213" s="47" t="s">
        <v>3109</v>
      </c>
      <c r="AD213" s="47" t="s">
        <v>2731</v>
      </c>
      <c r="AE213" s="47" t="s">
        <v>2723</v>
      </c>
      <c r="AF213" s="47" t="str">
        <f t="shared" si="66"/>
        <v>PE4</v>
      </c>
      <c r="AG213" s="82"/>
      <c r="AH213" s="38" t="str">
        <f t="shared" si="67"/>
        <v>NORMAL</v>
      </c>
      <c r="AI213" s="38" t="str">
        <f t="shared" si="68"/>
        <v>NORMAL</v>
      </c>
      <c r="AJ213" s="38" t="str">
        <f t="shared" si="69"/>
        <v>ENABLE</v>
      </c>
      <c r="AK213" s="87" t="str">
        <f t="shared" si="70"/>
        <v>N/A</v>
      </c>
      <c r="AL213" s="86" t="b">
        <v>1</v>
      </c>
      <c r="AM213" s="86" t="b">
        <v>1</v>
      </c>
      <c r="AN213" s="86" t="b">
        <v>1</v>
      </c>
      <c r="AO213" s="86" t="b">
        <v>1</v>
      </c>
      <c r="AP213" s="86" t="b">
        <v>1</v>
      </c>
      <c r="AQ213" s="86" t="b">
        <v>1</v>
      </c>
      <c r="AR213" s="63" t="str">
        <f t="shared" si="71"/>
        <v>VALID</v>
      </c>
      <c r="AS213" s="102" t="s">
        <v>4132</v>
      </c>
      <c r="AT213" s="103" t="s">
        <v>2835</v>
      </c>
      <c r="AU213" s="104"/>
      <c r="AV213" s="104" t="s">
        <v>89</v>
      </c>
      <c r="AW213" s="173"/>
      <c r="AX213" s="173"/>
      <c r="AY213" s="118" t="s">
        <v>434</v>
      </c>
      <c r="AZ213" s="104" t="s">
        <v>85</v>
      </c>
      <c r="BA213" s="105"/>
      <c r="BB213" s="104" t="s">
        <v>569</v>
      </c>
      <c r="BC213" s="104"/>
      <c r="BD213" s="115"/>
      <c r="BE213" s="116"/>
      <c r="BF213" s="117" t="s">
        <v>4135</v>
      </c>
      <c r="BG213" s="231" t="s">
        <v>577</v>
      </c>
      <c r="BH213" s="10" t="s">
        <v>4130</v>
      </c>
      <c r="BI213" s="10" t="s">
        <v>4136</v>
      </c>
      <c r="BJ213" s="149"/>
    </row>
    <row r="214" ht="12.95" customHeight="1" spans="1:62">
      <c r="A214" s="324" t="s">
        <v>4137</v>
      </c>
      <c r="B214" s="324" t="s">
        <v>4138</v>
      </c>
      <c r="C214" s="47" t="s">
        <v>580</v>
      </c>
      <c r="D214" s="38" t="s">
        <v>4139</v>
      </c>
      <c r="E214" s="39" t="s">
        <v>581</v>
      </c>
      <c r="F214" s="40" t="s">
        <v>4140</v>
      </c>
      <c r="G214" s="41" t="s">
        <v>4141</v>
      </c>
      <c r="H214" s="42" t="s">
        <v>2715</v>
      </c>
      <c r="I214" s="42" t="s">
        <v>2715</v>
      </c>
      <c r="J214" s="43" t="s">
        <v>2715</v>
      </c>
      <c r="K214" s="54" t="s">
        <v>2737</v>
      </c>
      <c r="L214" s="42" t="s">
        <v>2737</v>
      </c>
      <c r="M214" s="42" t="s">
        <v>2715</v>
      </c>
      <c r="N214" s="42" t="s">
        <v>2715</v>
      </c>
      <c r="O214" s="43" t="s">
        <v>2715</v>
      </c>
      <c r="P214" s="38" t="s">
        <v>578</v>
      </c>
      <c r="Q214" s="38" t="s">
        <v>83</v>
      </c>
      <c r="R214" s="38" t="s">
        <v>104</v>
      </c>
      <c r="S214" s="38" t="s">
        <v>105</v>
      </c>
      <c r="T214" s="38" t="s">
        <v>83</v>
      </c>
      <c r="U214" s="67" t="s">
        <v>4142</v>
      </c>
      <c r="V214" s="67" t="s">
        <v>4081</v>
      </c>
      <c r="W214" s="62" t="s">
        <v>2715</v>
      </c>
      <c r="X214" s="62" t="s">
        <v>2715</v>
      </c>
      <c r="Y214" s="62" t="s">
        <v>2715</v>
      </c>
      <c r="Z214" s="62" t="s">
        <v>554</v>
      </c>
      <c r="AA214" s="62" t="s">
        <v>4083</v>
      </c>
      <c r="AB214" s="47" t="s">
        <v>2729</v>
      </c>
      <c r="AC214" s="47" t="s">
        <v>3109</v>
      </c>
      <c r="AD214" s="47" t="s">
        <v>2731</v>
      </c>
      <c r="AE214" s="47">
        <v>0</v>
      </c>
      <c r="AF214" s="47" t="str">
        <f t="shared" si="66"/>
        <v>PE4</v>
      </c>
      <c r="AG214" s="82"/>
      <c r="AH214" s="38" t="str">
        <f t="shared" si="67"/>
        <v>NORMAL</v>
      </c>
      <c r="AI214" s="38" t="str">
        <f t="shared" si="68"/>
        <v>NORMAL</v>
      </c>
      <c r="AJ214" s="38" t="str">
        <f t="shared" si="69"/>
        <v>DISABLE</v>
      </c>
      <c r="AK214" s="87" t="str">
        <f t="shared" si="70"/>
        <v>N/A</v>
      </c>
      <c r="AL214" s="86" t="b">
        <v>1</v>
      </c>
      <c r="AM214" s="86" t="b">
        <v>1</v>
      </c>
      <c r="AN214" s="86" t="b">
        <v>1</v>
      </c>
      <c r="AO214" s="86" t="b">
        <v>1</v>
      </c>
      <c r="AP214" s="86" t="b">
        <v>1</v>
      </c>
      <c r="AQ214" s="86" t="b">
        <v>1</v>
      </c>
      <c r="AR214" s="63" t="str">
        <f t="shared" si="71"/>
        <v>VALID</v>
      </c>
      <c r="AS214" s="102" t="s">
        <v>4141</v>
      </c>
      <c r="AT214" s="103" t="s">
        <v>2732</v>
      </c>
      <c r="AU214" s="104"/>
      <c r="AV214" s="105"/>
      <c r="AW214" s="105"/>
      <c r="AX214" s="105"/>
      <c r="AY214" s="118" t="s">
        <v>434</v>
      </c>
      <c r="AZ214" s="104" t="s">
        <v>85</v>
      </c>
      <c r="BA214" s="105"/>
      <c r="BB214" s="104" t="s">
        <v>569</v>
      </c>
      <c r="BC214" s="104"/>
      <c r="BD214" s="115"/>
      <c r="BE214" s="116"/>
      <c r="BF214" s="117" t="s">
        <v>4135</v>
      </c>
      <c r="BG214" s="231" t="s">
        <v>580</v>
      </c>
      <c r="BH214" s="10" t="s">
        <v>4139</v>
      </c>
      <c r="BI214" s="10" t="s">
        <v>4143</v>
      </c>
      <c r="BJ214" s="149"/>
    </row>
    <row r="215" ht="12.95" customHeight="1" spans="1:62">
      <c r="A215" s="324" t="s">
        <v>4144</v>
      </c>
      <c r="B215" s="324" t="s">
        <v>582</v>
      </c>
      <c r="C215" s="47" t="s">
        <v>582</v>
      </c>
      <c r="D215" s="38" t="s">
        <v>4145</v>
      </c>
      <c r="E215" s="39" t="s">
        <v>583</v>
      </c>
      <c r="F215" s="40" t="s">
        <v>4146</v>
      </c>
      <c r="G215" s="41" t="s">
        <v>2715</v>
      </c>
      <c r="H215" s="42" t="s">
        <v>2715</v>
      </c>
      <c r="I215" s="42" t="s">
        <v>2715</v>
      </c>
      <c r="J215" s="43" t="s">
        <v>2715</v>
      </c>
      <c r="K215" s="54" t="s">
        <v>2737</v>
      </c>
      <c r="L215" s="42" t="s">
        <v>2715</v>
      </c>
      <c r="M215" s="42" t="s">
        <v>2715</v>
      </c>
      <c r="N215" s="42" t="s">
        <v>2715</v>
      </c>
      <c r="O215" s="43" t="s">
        <v>2715</v>
      </c>
      <c r="P215" s="38" t="s">
        <v>94</v>
      </c>
      <c r="Q215" s="38" t="s">
        <v>83</v>
      </c>
      <c r="R215" s="38" t="s">
        <v>104</v>
      </c>
      <c r="S215" s="38" t="s">
        <v>105</v>
      </c>
      <c r="T215" s="87" t="s">
        <v>94</v>
      </c>
      <c r="U215" s="63" t="s">
        <v>4147</v>
      </c>
      <c r="V215" s="47" t="s">
        <v>4081</v>
      </c>
      <c r="W215" s="62" t="s">
        <v>4148</v>
      </c>
      <c r="X215" s="62" t="s">
        <v>2715</v>
      </c>
      <c r="Y215" s="62" t="s">
        <v>2715</v>
      </c>
      <c r="Z215" s="62" t="s">
        <v>554</v>
      </c>
      <c r="AA215" s="62" t="s">
        <v>4083</v>
      </c>
      <c r="AB215" s="47" t="s">
        <v>2729</v>
      </c>
      <c r="AC215" s="47" t="s">
        <v>3109</v>
      </c>
      <c r="AD215" s="47" t="s">
        <v>2731</v>
      </c>
      <c r="AE215" s="47" t="s">
        <v>2750</v>
      </c>
      <c r="AF215" s="47" t="str">
        <f t="shared" si="66"/>
        <v>GPIO_PL2</v>
      </c>
      <c r="AG215" s="82"/>
      <c r="AH215" s="38" t="str">
        <f t="shared" si="67"/>
        <v>NORMAL</v>
      </c>
      <c r="AI215" s="38" t="str">
        <f t="shared" si="68"/>
        <v>TRISTATE</v>
      </c>
      <c r="AJ215" s="38" t="str">
        <f t="shared" si="69"/>
        <v>ENABLE</v>
      </c>
      <c r="AK215" s="87" t="str">
        <f t="shared" si="70"/>
        <v/>
      </c>
      <c r="AL215" s="86" t="b">
        <v>1</v>
      </c>
      <c r="AM215" s="86" t="b">
        <v>1</v>
      </c>
      <c r="AN215" s="86" t="b">
        <v>1</v>
      </c>
      <c r="AO215" s="86" t="b">
        <v>1</v>
      </c>
      <c r="AP215" s="86" t="b">
        <v>1</v>
      </c>
      <c r="AQ215" s="86" t="b">
        <v>1</v>
      </c>
      <c r="AR215" s="63" t="str">
        <f t="shared" si="71"/>
        <v>VALID</v>
      </c>
      <c r="AS215" s="169" t="s">
        <v>4146</v>
      </c>
      <c r="AT215" s="103" t="s">
        <v>2724</v>
      </c>
      <c r="AU215" s="104"/>
      <c r="AV215" s="104" t="s">
        <v>3178</v>
      </c>
      <c r="AW215" s="105"/>
      <c r="AX215" s="105"/>
      <c r="AY215" s="118" t="s">
        <v>434</v>
      </c>
      <c r="AZ215" s="104" t="s">
        <v>85</v>
      </c>
      <c r="BA215" s="105"/>
      <c r="BB215" s="104" t="s">
        <v>569</v>
      </c>
      <c r="BC215" s="104"/>
      <c r="BD215" s="115"/>
      <c r="BE215" s="116"/>
      <c r="BF215" s="117" t="s">
        <v>4149</v>
      </c>
      <c r="BG215" s="231" t="s">
        <v>582</v>
      </c>
      <c r="BH215" s="10" t="s">
        <v>4145</v>
      </c>
      <c r="BI215" s="10" t="s">
        <v>4150</v>
      </c>
      <c r="BJ215" s="149"/>
    </row>
    <row r="216" ht="12.95" customHeight="1" spans="1:62">
      <c r="A216" s="324" t="s">
        <v>4151</v>
      </c>
      <c r="B216" s="324" t="s">
        <v>4152</v>
      </c>
      <c r="C216" s="47" t="s">
        <v>584</v>
      </c>
      <c r="D216" s="38" t="s">
        <v>4153</v>
      </c>
      <c r="E216" s="39" t="s">
        <v>585</v>
      </c>
      <c r="F216" s="40" t="s">
        <v>4154</v>
      </c>
      <c r="G216" s="41" t="s">
        <v>2715</v>
      </c>
      <c r="H216" s="42" t="s">
        <v>2715</v>
      </c>
      <c r="I216" s="42" t="s">
        <v>2715</v>
      </c>
      <c r="J216" s="43" t="s">
        <v>2715</v>
      </c>
      <c r="K216" s="54" t="s">
        <v>2737</v>
      </c>
      <c r="L216" s="42" t="s">
        <v>2715</v>
      </c>
      <c r="M216" s="42" t="s">
        <v>2715</v>
      </c>
      <c r="N216" s="42" t="s">
        <v>2715</v>
      </c>
      <c r="O216" s="43" t="s">
        <v>2715</v>
      </c>
      <c r="P216" s="38" t="s">
        <v>94</v>
      </c>
      <c r="Q216" s="38" t="s">
        <v>83</v>
      </c>
      <c r="R216" s="38" t="s">
        <v>104</v>
      </c>
      <c r="S216" s="38" t="s">
        <v>105</v>
      </c>
      <c r="T216" s="87" t="s">
        <v>83</v>
      </c>
      <c r="U216" s="63" t="s">
        <v>4155</v>
      </c>
      <c r="V216" s="47" t="s">
        <v>4081</v>
      </c>
      <c r="W216" s="62" t="s">
        <v>4156</v>
      </c>
      <c r="X216" s="62" t="s">
        <v>2715</v>
      </c>
      <c r="Y216" s="62" t="s">
        <v>2715</v>
      </c>
      <c r="Z216" s="62" t="s">
        <v>554</v>
      </c>
      <c r="AA216" s="62" t="s">
        <v>4083</v>
      </c>
      <c r="AB216" s="47" t="s">
        <v>2729</v>
      </c>
      <c r="AC216" s="47" t="s">
        <v>3109</v>
      </c>
      <c r="AD216" s="47" t="s">
        <v>2731</v>
      </c>
      <c r="AE216" s="47" t="s">
        <v>2750</v>
      </c>
      <c r="AF216" s="47" t="str">
        <f t="shared" si="66"/>
        <v>RSVD1</v>
      </c>
      <c r="AG216" s="82"/>
      <c r="AH216" s="38" t="str">
        <f t="shared" si="67"/>
        <v>PULL_DOWN</v>
      </c>
      <c r="AI216" s="38" t="str">
        <f t="shared" si="68"/>
        <v>TRISTATE</v>
      </c>
      <c r="AJ216" s="38" t="str">
        <f t="shared" si="69"/>
        <v>DISABLE</v>
      </c>
      <c r="AK216" s="87" t="str">
        <f t="shared" si="70"/>
        <v>N/A</v>
      </c>
      <c r="AL216" s="86" t="b">
        <v>1</v>
      </c>
      <c r="AM216" s="86" t="b">
        <v>1</v>
      </c>
      <c r="AN216" s="86" t="b">
        <v>1</v>
      </c>
      <c r="AO216" s="86" t="b">
        <v>1</v>
      </c>
      <c r="AP216" s="86" t="b">
        <v>1</v>
      </c>
      <c r="AQ216" s="86" t="b">
        <v>1</v>
      </c>
      <c r="AR216" s="63" t="str">
        <f t="shared" si="71"/>
        <v>VALID</v>
      </c>
      <c r="AS216" s="169" t="s">
        <v>585</v>
      </c>
      <c r="AT216" s="103" t="s">
        <v>79</v>
      </c>
      <c r="AU216" s="104" t="s">
        <v>2722</v>
      </c>
      <c r="AV216" s="104" t="s">
        <v>89</v>
      </c>
      <c r="AW216" s="105"/>
      <c r="AX216" s="105"/>
      <c r="AY216" s="118" t="s">
        <v>434</v>
      </c>
      <c r="AZ216" s="104" t="s">
        <v>85</v>
      </c>
      <c r="BA216" s="105"/>
      <c r="BB216" s="104"/>
      <c r="BC216" s="104"/>
      <c r="BD216" s="115"/>
      <c r="BE216" s="116"/>
      <c r="BF216" s="117" t="s">
        <v>2751</v>
      </c>
      <c r="BG216" s="333" t="s">
        <v>7</v>
      </c>
      <c r="BH216" s="10" t="s">
        <v>4153</v>
      </c>
      <c r="BI216" s="10" t="s">
        <v>30</v>
      </c>
      <c r="BJ216" s="149"/>
    </row>
    <row r="217" s="3" customFormat="1" ht="18" customHeight="1" spans="1:62">
      <c r="A217" s="322"/>
      <c r="B217" s="322"/>
      <c r="C217" s="163" t="s">
        <v>586</v>
      </c>
      <c r="D217" s="190" t="s">
        <v>555</v>
      </c>
      <c r="E217" s="35"/>
      <c r="F217" s="37"/>
      <c r="G217" s="37"/>
      <c r="H217" s="37"/>
      <c r="I217" s="37"/>
      <c r="J217" s="37"/>
      <c r="K217" s="35"/>
      <c r="L217" s="35"/>
      <c r="M217" s="35"/>
      <c r="N217" s="35"/>
      <c r="O217" s="35"/>
      <c r="P217" s="35"/>
      <c r="Q217" s="35"/>
      <c r="R217" s="35"/>
      <c r="S217" s="35"/>
      <c r="T217" s="35"/>
      <c r="U217" s="192"/>
      <c r="V217" s="35"/>
      <c r="W217" s="60"/>
      <c r="X217" s="60"/>
      <c r="Y217" s="60"/>
      <c r="Z217" s="60"/>
      <c r="AA217" s="60"/>
      <c r="AB217" s="81"/>
      <c r="AC217" s="81"/>
      <c r="AD217" s="81"/>
      <c r="AE217" s="81"/>
      <c r="AF217" s="81"/>
      <c r="AG217" s="81"/>
      <c r="AH217" s="81"/>
      <c r="AI217" s="81"/>
      <c r="AJ217" s="81"/>
      <c r="AK217" s="81"/>
      <c r="AL217" s="81"/>
      <c r="AM217" s="81"/>
      <c r="AN217" s="81"/>
      <c r="AO217" s="81"/>
      <c r="AP217" s="81"/>
      <c r="AQ217" s="81"/>
      <c r="AR217" s="81"/>
      <c r="AS217" s="100"/>
      <c r="AT217" s="100"/>
      <c r="AU217" s="101"/>
      <c r="AV217" s="101"/>
      <c r="AW217" s="101"/>
      <c r="AX217" s="101"/>
      <c r="AY217" s="101"/>
      <c r="AZ217" s="101"/>
      <c r="BA217" s="101"/>
      <c r="BB217" s="101"/>
      <c r="BC217" s="101"/>
      <c r="BD217" s="101"/>
      <c r="BE217" s="400" t="s">
        <v>76</v>
      </c>
      <c r="BF217" s="114"/>
      <c r="BG217" s="143" t="s">
        <v>586</v>
      </c>
      <c r="BH217" s="143" t="s">
        <v>555</v>
      </c>
      <c r="BI217" s="144"/>
      <c r="BJ217" s="145"/>
    </row>
    <row r="218" ht="12.95" customHeight="1" spans="1:62">
      <c r="A218" s="324" t="s">
        <v>4157</v>
      </c>
      <c r="B218" s="324" t="s">
        <v>4158</v>
      </c>
      <c r="C218" s="337" t="s">
        <v>587</v>
      </c>
      <c r="D218" s="205" t="s">
        <v>4159</v>
      </c>
      <c r="E218" s="39" t="s">
        <v>588</v>
      </c>
      <c r="F218" s="40" t="s">
        <v>2715</v>
      </c>
      <c r="G218" s="41"/>
      <c r="H218" s="42" t="s">
        <v>2715</v>
      </c>
      <c r="I218" s="42" t="s">
        <v>2715</v>
      </c>
      <c r="J218" s="43" t="s">
        <v>2715</v>
      </c>
      <c r="K218" s="54" t="s">
        <v>2715</v>
      </c>
      <c r="L218" s="42" t="s">
        <v>81</v>
      </c>
      <c r="M218" s="42" t="s">
        <v>2715</v>
      </c>
      <c r="N218" s="42" t="s">
        <v>2715</v>
      </c>
      <c r="O218" s="43" t="s">
        <v>2715</v>
      </c>
      <c r="P218" s="82"/>
      <c r="Q218" s="82"/>
      <c r="R218" s="82"/>
      <c r="S218" s="82"/>
      <c r="T218" s="82"/>
      <c r="U218" s="161" t="s">
        <v>4160</v>
      </c>
      <c r="V218" s="38" t="s">
        <v>4161</v>
      </c>
      <c r="W218" s="62" t="s">
        <v>2715</v>
      </c>
      <c r="X218" s="62" t="s">
        <v>2715</v>
      </c>
      <c r="Y218" s="62" t="s">
        <v>2715</v>
      </c>
      <c r="Z218" s="62" t="s">
        <v>4162</v>
      </c>
      <c r="AA218" s="62" t="s">
        <v>4163</v>
      </c>
      <c r="AB218" s="47" t="s">
        <v>2715</v>
      </c>
      <c r="AC218" s="47" t="s">
        <v>4164</v>
      </c>
      <c r="AD218" s="47" t="s">
        <v>2715</v>
      </c>
      <c r="AE218" s="47">
        <v>0</v>
      </c>
      <c r="AF218" s="198"/>
      <c r="AG218" s="82"/>
      <c r="AH218" s="38" t="str">
        <f t="shared" ref="AH218:AH227" si="72">IF(AND(OR($AU218="Int PU",$AU218="Int PD"),OR(AND($BB218&lt;&gt;"",$BB218&lt;&gt;"0"),AND($BC218&lt;&gt;"",$BC218&lt;&gt;"0"))),"INVALID",IF(OR($AS218=$E218,$AU218="Int PD"),"PULL_DOWN",IF(OR($AU218="Int PU",AND($AG218="YES",OR($BB218="",$BB218="0"),OR($BC218="",$BC218="0"),OR($AT218="Input",$AT218="Bidirectional"))),"PULL_UP","NORMAL")))</f>
        <v>PULL_DOWN</v>
      </c>
      <c r="AI218" s="38" t="str">
        <f t="shared" ref="AI218:AI227" si="73">IF($AT218="Input","TRISTATE",IF($AU218="Z","TRISTATE",IF($AS218=$E218,"TRISTATE","NORMAL")))</f>
        <v>TRISTATE</v>
      </c>
      <c r="AJ218" s="38" t="str">
        <f t="shared" ref="AJ218:AJ227" si="74">IF(OR($AS218=$E218,$AT218="Output"),"DISABLE","ENABLE")</f>
        <v>DISABLE</v>
      </c>
      <c r="AK218" s="87"/>
      <c r="AL218" s="86" t="b">
        <v>1</v>
      </c>
      <c r="AM218" s="86" t="b">
        <v>1</v>
      </c>
      <c r="AN218" s="86" t="b">
        <v>1</v>
      </c>
      <c r="AO218" s="86" t="b">
        <v>1</v>
      </c>
      <c r="AP218" s="86" t="b">
        <v>1</v>
      </c>
      <c r="AQ218" s="86" t="b">
        <v>1</v>
      </c>
      <c r="AR218" s="63" t="str">
        <f t="shared" ref="AR218:AR227" si="75">IF(AND($AL218:$AQ218),"VALID","INVALID")</f>
        <v>VALID</v>
      </c>
      <c r="AS218" s="102" t="s">
        <v>588</v>
      </c>
      <c r="AT218" s="103" t="s">
        <v>79</v>
      </c>
      <c r="AU218" s="104"/>
      <c r="AV218" s="116"/>
      <c r="AW218" s="116"/>
      <c r="AX218" s="116"/>
      <c r="AY218" s="116"/>
      <c r="AZ218" s="116"/>
      <c r="BA218" s="116"/>
      <c r="BB218" s="104"/>
      <c r="BC218" s="104"/>
      <c r="BD218" s="200"/>
      <c r="BE218" s="116"/>
      <c r="BF218" s="117" t="s">
        <v>2751</v>
      </c>
      <c r="BG218" s="333" t="s">
        <v>587</v>
      </c>
      <c r="BH218" s="10" t="s">
        <v>4159</v>
      </c>
      <c r="BI218" s="10" t="s">
        <v>4165</v>
      </c>
      <c r="BJ218" s="149"/>
    </row>
    <row r="219" ht="12.95" customHeight="1" spans="1:62">
      <c r="A219" s="324" t="s">
        <v>4166</v>
      </c>
      <c r="B219" s="324" t="s">
        <v>4167</v>
      </c>
      <c r="C219" s="337" t="s">
        <v>589</v>
      </c>
      <c r="D219" s="205" t="s">
        <v>4168</v>
      </c>
      <c r="E219" s="39" t="s">
        <v>590</v>
      </c>
      <c r="F219" s="40" t="s">
        <v>2715</v>
      </c>
      <c r="G219" s="41"/>
      <c r="H219" s="42" t="s">
        <v>2715</v>
      </c>
      <c r="I219" s="42" t="s">
        <v>2715</v>
      </c>
      <c r="J219" s="43" t="s">
        <v>2715</v>
      </c>
      <c r="K219" s="54" t="s">
        <v>2715</v>
      </c>
      <c r="L219" s="42" t="s">
        <v>81</v>
      </c>
      <c r="M219" s="42" t="s">
        <v>2715</v>
      </c>
      <c r="N219" s="42" t="s">
        <v>2715</v>
      </c>
      <c r="O219" s="43" t="s">
        <v>2715</v>
      </c>
      <c r="P219" s="82"/>
      <c r="Q219" s="82"/>
      <c r="R219" s="82"/>
      <c r="S219" s="82"/>
      <c r="T219" s="82"/>
      <c r="U219" s="63" t="s">
        <v>4169</v>
      </c>
      <c r="V219" s="47" t="s">
        <v>4161</v>
      </c>
      <c r="W219" s="62" t="s">
        <v>2715</v>
      </c>
      <c r="X219" s="62" t="s">
        <v>2715</v>
      </c>
      <c r="Y219" s="62" t="s">
        <v>2715</v>
      </c>
      <c r="Z219" s="62" t="s">
        <v>4162</v>
      </c>
      <c r="AA219" s="62" t="s">
        <v>4163</v>
      </c>
      <c r="AB219" s="47" t="s">
        <v>2715</v>
      </c>
      <c r="AC219" s="47" t="s">
        <v>4164</v>
      </c>
      <c r="AD219" s="47" t="s">
        <v>2715</v>
      </c>
      <c r="AE219" s="47">
        <v>0</v>
      </c>
      <c r="AF219" s="198"/>
      <c r="AG219" s="82"/>
      <c r="AH219" s="38" t="str">
        <f t="shared" si="72"/>
        <v>PULL_DOWN</v>
      </c>
      <c r="AI219" s="38" t="str">
        <f t="shared" si="73"/>
        <v>TRISTATE</v>
      </c>
      <c r="AJ219" s="38" t="str">
        <f t="shared" si="74"/>
        <v>DISABLE</v>
      </c>
      <c r="AK219" s="87"/>
      <c r="AL219" s="86" t="b">
        <v>1</v>
      </c>
      <c r="AM219" s="86" t="b">
        <v>1</v>
      </c>
      <c r="AN219" s="86" t="b">
        <v>1</v>
      </c>
      <c r="AO219" s="86" t="b">
        <v>1</v>
      </c>
      <c r="AP219" s="86" t="b">
        <v>1</v>
      </c>
      <c r="AQ219" s="86" t="b">
        <v>1</v>
      </c>
      <c r="AR219" s="63" t="str">
        <f t="shared" si="75"/>
        <v>VALID</v>
      </c>
      <c r="AS219" s="102" t="s">
        <v>590</v>
      </c>
      <c r="AT219" s="103" t="s">
        <v>79</v>
      </c>
      <c r="AU219" s="104"/>
      <c r="AV219" s="105"/>
      <c r="AW219" s="105"/>
      <c r="AX219" s="105"/>
      <c r="AY219" s="105"/>
      <c r="AZ219" s="105"/>
      <c r="BA219" s="105"/>
      <c r="BB219" s="104"/>
      <c r="BC219" s="104"/>
      <c r="BD219" s="115"/>
      <c r="BE219" s="116"/>
      <c r="BF219" s="117" t="s">
        <v>2751</v>
      </c>
      <c r="BG219" s="333" t="s">
        <v>589</v>
      </c>
      <c r="BH219" s="10" t="s">
        <v>4168</v>
      </c>
      <c r="BI219" s="10" t="s">
        <v>4170</v>
      </c>
      <c r="BJ219" s="149"/>
    </row>
    <row r="220" ht="12.95" customHeight="1" spans="1:62">
      <c r="A220" s="324" t="s">
        <v>4171</v>
      </c>
      <c r="B220" s="324" t="s">
        <v>4172</v>
      </c>
      <c r="C220" s="47" t="s">
        <v>591</v>
      </c>
      <c r="D220" s="38" t="s">
        <v>4173</v>
      </c>
      <c r="E220" s="39" t="s">
        <v>592</v>
      </c>
      <c r="F220" s="40" t="s">
        <v>2715</v>
      </c>
      <c r="G220" s="41" t="s">
        <v>4174</v>
      </c>
      <c r="H220" s="42" t="s">
        <v>2715</v>
      </c>
      <c r="I220" s="42" t="s">
        <v>2715</v>
      </c>
      <c r="J220" s="43" t="s">
        <v>2715</v>
      </c>
      <c r="K220" s="54" t="s">
        <v>2715</v>
      </c>
      <c r="L220" s="42" t="s">
        <v>81</v>
      </c>
      <c r="M220" s="42" t="s">
        <v>2715</v>
      </c>
      <c r="N220" s="42" t="s">
        <v>2715</v>
      </c>
      <c r="O220" s="43" t="s">
        <v>2715</v>
      </c>
      <c r="P220" s="82"/>
      <c r="Q220" s="82"/>
      <c r="R220" s="82"/>
      <c r="S220" s="82"/>
      <c r="T220" s="82"/>
      <c r="U220" s="67" t="s">
        <v>4175</v>
      </c>
      <c r="V220" s="67" t="s">
        <v>4161</v>
      </c>
      <c r="W220" s="62" t="s">
        <v>2715</v>
      </c>
      <c r="X220" s="62" t="s">
        <v>2715</v>
      </c>
      <c r="Y220" s="62" t="s">
        <v>2715</v>
      </c>
      <c r="Z220" s="62" t="s">
        <v>4162</v>
      </c>
      <c r="AA220" s="62" t="s">
        <v>4163</v>
      </c>
      <c r="AB220" s="47" t="s">
        <v>2715</v>
      </c>
      <c r="AC220" s="47" t="s">
        <v>4164</v>
      </c>
      <c r="AD220" s="47" t="s">
        <v>2715</v>
      </c>
      <c r="AE220" s="47">
        <v>0</v>
      </c>
      <c r="AF220" s="198"/>
      <c r="AG220" s="82"/>
      <c r="AH220" s="38" t="str">
        <f t="shared" si="72"/>
        <v>NORMAL</v>
      </c>
      <c r="AI220" s="38" t="str">
        <f t="shared" si="73"/>
        <v>NORMAL</v>
      </c>
      <c r="AJ220" s="38" t="str">
        <f t="shared" si="74"/>
        <v>DISABLE</v>
      </c>
      <c r="AK220" s="87"/>
      <c r="AL220" s="86" t="b">
        <v>1</v>
      </c>
      <c r="AM220" s="86" t="b">
        <v>1</v>
      </c>
      <c r="AN220" s="86" t="b">
        <v>1</v>
      </c>
      <c r="AO220" s="86" t="b">
        <v>1</v>
      </c>
      <c r="AP220" s="86" t="b">
        <v>1</v>
      </c>
      <c r="AQ220" s="86" t="b">
        <v>1</v>
      </c>
      <c r="AR220" s="63" t="str">
        <f t="shared" si="75"/>
        <v>VALID</v>
      </c>
      <c r="AS220" s="102" t="s">
        <v>4174</v>
      </c>
      <c r="AT220" s="103" t="s">
        <v>2732</v>
      </c>
      <c r="AU220" s="104"/>
      <c r="AV220" s="105"/>
      <c r="AW220" s="105"/>
      <c r="AX220" s="105"/>
      <c r="AY220" s="105"/>
      <c r="AZ220" s="105"/>
      <c r="BA220" s="105"/>
      <c r="BB220" s="104"/>
      <c r="BC220" s="104"/>
      <c r="BD220" s="115"/>
      <c r="BE220" s="116"/>
      <c r="BF220" s="117" t="s">
        <v>4176</v>
      </c>
      <c r="BG220" s="338" t="s">
        <v>591</v>
      </c>
      <c r="BH220" s="10" t="s">
        <v>4173</v>
      </c>
      <c r="BI220" s="10" t="s">
        <v>4177</v>
      </c>
      <c r="BJ220" s="149"/>
    </row>
    <row r="221" ht="12.95" customHeight="1" spans="1:62">
      <c r="A221" s="324" t="s">
        <v>4178</v>
      </c>
      <c r="B221" s="324" t="s">
        <v>4179</v>
      </c>
      <c r="C221" s="47" t="s">
        <v>593</v>
      </c>
      <c r="D221" s="38" t="s">
        <v>4180</v>
      </c>
      <c r="E221" s="39" t="s">
        <v>594</v>
      </c>
      <c r="F221" s="40" t="s">
        <v>2715</v>
      </c>
      <c r="G221" s="41" t="s">
        <v>4181</v>
      </c>
      <c r="H221" s="42" t="s">
        <v>2715</v>
      </c>
      <c r="I221" s="42" t="s">
        <v>2715</v>
      </c>
      <c r="J221" s="43" t="s">
        <v>2715</v>
      </c>
      <c r="K221" s="54" t="s">
        <v>2715</v>
      </c>
      <c r="L221" s="42" t="s">
        <v>81</v>
      </c>
      <c r="M221" s="42" t="s">
        <v>2715</v>
      </c>
      <c r="N221" s="42" t="s">
        <v>2715</v>
      </c>
      <c r="O221" s="43" t="s">
        <v>2715</v>
      </c>
      <c r="P221" s="82"/>
      <c r="Q221" s="82"/>
      <c r="R221" s="82"/>
      <c r="S221" s="82"/>
      <c r="T221" s="82"/>
      <c r="U221" s="63" t="s">
        <v>4182</v>
      </c>
      <c r="V221" s="47" t="s">
        <v>4161</v>
      </c>
      <c r="W221" s="62" t="s">
        <v>2715</v>
      </c>
      <c r="X221" s="62" t="s">
        <v>2715</v>
      </c>
      <c r="Y221" s="62" t="s">
        <v>2715</v>
      </c>
      <c r="Z221" s="62" t="s">
        <v>4162</v>
      </c>
      <c r="AA221" s="62" t="s">
        <v>4163</v>
      </c>
      <c r="AB221" s="47" t="s">
        <v>2715</v>
      </c>
      <c r="AC221" s="47" t="s">
        <v>4164</v>
      </c>
      <c r="AD221" s="47" t="s">
        <v>2715</v>
      </c>
      <c r="AE221" s="47">
        <v>0</v>
      </c>
      <c r="AF221" s="198"/>
      <c r="AG221" s="82"/>
      <c r="AH221" s="38" t="str">
        <f t="shared" si="72"/>
        <v>NORMAL</v>
      </c>
      <c r="AI221" s="38" t="str">
        <f t="shared" si="73"/>
        <v>NORMAL</v>
      </c>
      <c r="AJ221" s="38" t="str">
        <f t="shared" si="74"/>
        <v>DISABLE</v>
      </c>
      <c r="AK221" s="87"/>
      <c r="AL221" s="86" t="b">
        <v>1</v>
      </c>
      <c r="AM221" s="86" t="b">
        <v>1</v>
      </c>
      <c r="AN221" s="86" t="b">
        <v>1</v>
      </c>
      <c r="AO221" s="86" t="b">
        <v>1</v>
      </c>
      <c r="AP221" s="86" t="b">
        <v>1</v>
      </c>
      <c r="AQ221" s="86" t="b">
        <v>1</v>
      </c>
      <c r="AR221" s="63" t="str">
        <f t="shared" si="75"/>
        <v>VALID</v>
      </c>
      <c r="AS221" s="169" t="s">
        <v>4181</v>
      </c>
      <c r="AT221" s="103" t="s">
        <v>2732</v>
      </c>
      <c r="AU221" s="104"/>
      <c r="AV221" s="105"/>
      <c r="AW221" s="105"/>
      <c r="AX221" s="105"/>
      <c r="AY221" s="105"/>
      <c r="AZ221" s="105"/>
      <c r="BA221" s="105"/>
      <c r="BB221" s="104"/>
      <c r="BC221" s="104"/>
      <c r="BD221" s="115"/>
      <c r="BE221" s="116"/>
      <c r="BF221" s="117" t="s">
        <v>4183</v>
      </c>
      <c r="BG221" s="231" t="s">
        <v>593</v>
      </c>
      <c r="BH221" s="10" t="s">
        <v>4180</v>
      </c>
      <c r="BI221" s="10" t="s">
        <v>4184</v>
      </c>
      <c r="BJ221" s="149"/>
    </row>
    <row r="222" ht="12.95" customHeight="1" spans="1:62">
      <c r="A222" s="322"/>
      <c r="B222" s="322"/>
      <c r="C222" s="326" t="s">
        <v>595</v>
      </c>
      <c r="D222" s="323" t="s">
        <v>4185</v>
      </c>
      <c r="E222" s="39" t="s">
        <v>596</v>
      </c>
      <c r="F222" s="40" t="s">
        <v>2715</v>
      </c>
      <c r="G222" s="41"/>
      <c r="H222" s="42" t="s">
        <v>2715</v>
      </c>
      <c r="I222" s="42" t="s">
        <v>2715</v>
      </c>
      <c r="J222" s="43" t="s">
        <v>2715</v>
      </c>
      <c r="K222" s="54" t="s">
        <v>2715</v>
      </c>
      <c r="L222" s="42" t="s">
        <v>81</v>
      </c>
      <c r="M222" s="42" t="s">
        <v>2715</v>
      </c>
      <c r="N222" s="42" t="s">
        <v>2715</v>
      </c>
      <c r="O222" s="43" t="s">
        <v>2715</v>
      </c>
      <c r="P222" s="82"/>
      <c r="Q222" s="82"/>
      <c r="R222" s="82"/>
      <c r="S222" s="82"/>
      <c r="T222" s="82"/>
      <c r="U222" s="63" t="s">
        <v>4186</v>
      </c>
      <c r="V222" s="47" t="s">
        <v>4161</v>
      </c>
      <c r="W222" s="62" t="s">
        <v>2715</v>
      </c>
      <c r="X222" s="62" t="s">
        <v>2715</v>
      </c>
      <c r="Y222" s="62" t="s">
        <v>2715</v>
      </c>
      <c r="Z222" s="62" t="s">
        <v>4162</v>
      </c>
      <c r="AA222" s="62" t="s">
        <v>4163</v>
      </c>
      <c r="AB222" s="47" t="s">
        <v>2715</v>
      </c>
      <c r="AC222" s="47" t="s">
        <v>4164</v>
      </c>
      <c r="AD222" s="47" t="s">
        <v>2715</v>
      </c>
      <c r="AE222" s="47">
        <v>0</v>
      </c>
      <c r="AF222" s="198"/>
      <c r="AG222" s="82"/>
      <c r="AH222" s="38" t="str">
        <f t="shared" si="72"/>
        <v>PULL_DOWN</v>
      </c>
      <c r="AI222" s="38" t="str">
        <f t="shared" si="73"/>
        <v>TRISTATE</v>
      </c>
      <c r="AJ222" s="38" t="str">
        <f t="shared" si="74"/>
        <v>DISABLE</v>
      </c>
      <c r="AK222" s="87"/>
      <c r="AL222" s="86" t="b">
        <v>1</v>
      </c>
      <c r="AM222" s="86" t="b">
        <v>1</v>
      </c>
      <c r="AN222" s="86" t="b">
        <v>1</v>
      </c>
      <c r="AO222" s="86" t="b">
        <v>1</v>
      </c>
      <c r="AP222" s="86" t="b">
        <v>1</v>
      </c>
      <c r="AQ222" s="86" t="b">
        <v>1</v>
      </c>
      <c r="AR222" s="63" t="str">
        <f t="shared" si="75"/>
        <v>VALID</v>
      </c>
      <c r="AS222" s="169" t="s">
        <v>596</v>
      </c>
      <c r="AT222" s="103" t="s">
        <v>79</v>
      </c>
      <c r="AU222" s="104"/>
      <c r="AV222" s="105"/>
      <c r="AW222" s="105"/>
      <c r="AX222" s="105"/>
      <c r="AY222" s="105"/>
      <c r="AZ222" s="105"/>
      <c r="BA222" s="105"/>
      <c r="BB222" s="104"/>
      <c r="BC222" s="104"/>
      <c r="BD222" s="115"/>
      <c r="BE222" s="116"/>
      <c r="BF222" s="117" t="s">
        <v>2751</v>
      </c>
      <c r="BG222" s="231" t="s">
        <v>595</v>
      </c>
      <c r="BH222" s="10" t="s">
        <v>4185</v>
      </c>
      <c r="BI222" s="10" t="s">
        <v>646</v>
      </c>
      <c r="BJ222" s="149"/>
    </row>
    <row r="223" ht="12.95" customHeight="1" spans="1:62">
      <c r="A223" s="322"/>
      <c r="B223" s="322"/>
      <c r="C223" s="326" t="s">
        <v>597</v>
      </c>
      <c r="D223" s="323" t="s">
        <v>4187</v>
      </c>
      <c r="E223" s="39" t="s">
        <v>598</v>
      </c>
      <c r="F223" s="40" t="s">
        <v>2715</v>
      </c>
      <c r="G223" s="41"/>
      <c r="H223" s="42" t="s">
        <v>2715</v>
      </c>
      <c r="I223" s="42" t="s">
        <v>2715</v>
      </c>
      <c r="J223" s="43" t="s">
        <v>2715</v>
      </c>
      <c r="K223" s="54" t="s">
        <v>2715</v>
      </c>
      <c r="L223" s="42" t="s">
        <v>81</v>
      </c>
      <c r="M223" s="42" t="s">
        <v>2715</v>
      </c>
      <c r="N223" s="42" t="s">
        <v>2715</v>
      </c>
      <c r="O223" s="43" t="s">
        <v>2715</v>
      </c>
      <c r="P223" s="82"/>
      <c r="Q223" s="82"/>
      <c r="R223" s="82"/>
      <c r="S223" s="82"/>
      <c r="T223" s="82"/>
      <c r="U223" s="63" t="s">
        <v>4188</v>
      </c>
      <c r="V223" s="47" t="s">
        <v>4161</v>
      </c>
      <c r="W223" s="62" t="s">
        <v>2715</v>
      </c>
      <c r="X223" s="62" t="s">
        <v>2715</v>
      </c>
      <c r="Y223" s="62" t="s">
        <v>2715</v>
      </c>
      <c r="Z223" s="62" t="s">
        <v>4189</v>
      </c>
      <c r="AA223" s="62" t="s">
        <v>4163</v>
      </c>
      <c r="AB223" s="47" t="s">
        <v>2715</v>
      </c>
      <c r="AC223" s="47" t="s">
        <v>4164</v>
      </c>
      <c r="AD223" s="47" t="s">
        <v>2715</v>
      </c>
      <c r="AE223" s="47">
        <v>0</v>
      </c>
      <c r="AF223" s="198"/>
      <c r="AG223" s="82"/>
      <c r="AH223" s="38" t="str">
        <f t="shared" si="72"/>
        <v>PULL_DOWN</v>
      </c>
      <c r="AI223" s="38" t="str">
        <f t="shared" si="73"/>
        <v>TRISTATE</v>
      </c>
      <c r="AJ223" s="38" t="str">
        <f t="shared" si="74"/>
        <v>DISABLE</v>
      </c>
      <c r="AK223" s="87"/>
      <c r="AL223" s="86" t="b">
        <v>1</v>
      </c>
      <c r="AM223" s="86" t="b">
        <v>1</v>
      </c>
      <c r="AN223" s="86" t="b">
        <v>1</v>
      </c>
      <c r="AO223" s="86" t="b">
        <v>1</v>
      </c>
      <c r="AP223" s="86" t="b">
        <v>1</v>
      </c>
      <c r="AQ223" s="86" t="b">
        <v>1</v>
      </c>
      <c r="AR223" s="63" t="str">
        <f t="shared" si="75"/>
        <v>VALID</v>
      </c>
      <c r="AS223" s="169" t="s">
        <v>598</v>
      </c>
      <c r="AT223" s="103" t="s">
        <v>79</v>
      </c>
      <c r="AU223" s="104"/>
      <c r="AV223" s="105"/>
      <c r="AW223" s="105"/>
      <c r="AX223" s="105"/>
      <c r="AY223" s="105"/>
      <c r="AZ223" s="105"/>
      <c r="BA223" s="105"/>
      <c r="BB223" s="104"/>
      <c r="BC223" s="104"/>
      <c r="BD223" s="115"/>
      <c r="BE223" s="116"/>
      <c r="BF223" s="117" t="s">
        <v>2751</v>
      </c>
      <c r="BG223" s="231" t="s">
        <v>597</v>
      </c>
      <c r="BH223" s="10" t="s">
        <v>4187</v>
      </c>
      <c r="BI223" s="10" t="s">
        <v>4012</v>
      </c>
      <c r="BJ223" s="149"/>
    </row>
    <row r="224" ht="12.95" customHeight="1" spans="1:62">
      <c r="A224" s="322"/>
      <c r="B224" s="322"/>
      <c r="C224" s="326" t="s">
        <v>599</v>
      </c>
      <c r="D224" s="323" t="s">
        <v>4190</v>
      </c>
      <c r="E224" s="39" t="s">
        <v>600</v>
      </c>
      <c r="F224" s="40" t="s">
        <v>2715</v>
      </c>
      <c r="G224" s="41"/>
      <c r="H224" s="42" t="s">
        <v>2715</v>
      </c>
      <c r="I224" s="42" t="s">
        <v>2715</v>
      </c>
      <c r="J224" s="43" t="s">
        <v>2715</v>
      </c>
      <c r="K224" s="54" t="s">
        <v>2715</v>
      </c>
      <c r="L224" s="42" t="s">
        <v>81</v>
      </c>
      <c r="M224" s="42" t="s">
        <v>2715</v>
      </c>
      <c r="N224" s="42" t="s">
        <v>2715</v>
      </c>
      <c r="O224" s="43" t="s">
        <v>2715</v>
      </c>
      <c r="P224" s="82"/>
      <c r="Q224" s="82"/>
      <c r="R224" s="82"/>
      <c r="S224" s="82"/>
      <c r="T224" s="82"/>
      <c r="U224" s="63" t="s">
        <v>4191</v>
      </c>
      <c r="V224" s="47" t="s">
        <v>4161</v>
      </c>
      <c r="W224" s="62" t="s">
        <v>2715</v>
      </c>
      <c r="X224" s="62" t="s">
        <v>2715</v>
      </c>
      <c r="Y224" s="62" t="s">
        <v>2715</v>
      </c>
      <c r="Z224" s="62" t="s">
        <v>4192</v>
      </c>
      <c r="AA224" s="62" t="s">
        <v>4163</v>
      </c>
      <c r="AB224" s="47" t="s">
        <v>2715</v>
      </c>
      <c r="AC224" s="47" t="s">
        <v>4164</v>
      </c>
      <c r="AD224" s="47" t="s">
        <v>2715</v>
      </c>
      <c r="AE224" s="47">
        <v>0</v>
      </c>
      <c r="AF224" s="198"/>
      <c r="AG224" s="82"/>
      <c r="AH224" s="38" t="str">
        <f t="shared" si="72"/>
        <v>PULL_DOWN</v>
      </c>
      <c r="AI224" s="38" t="str">
        <f t="shared" si="73"/>
        <v>TRISTATE</v>
      </c>
      <c r="AJ224" s="38" t="str">
        <f t="shared" si="74"/>
        <v>DISABLE</v>
      </c>
      <c r="AK224" s="87"/>
      <c r="AL224" s="86" t="b">
        <v>1</v>
      </c>
      <c r="AM224" s="86" t="b">
        <v>1</v>
      </c>
      <c r="AN224" s="86" t="b">
        <v>1</v>
      </c>
      <c r="AO224" s="86" t="b">
        <v>1</v>
      </c>
      <c r="AP224" s="86" t="b">
        <v>1</v>
      </c>
      <c r="AQ224" s="86" t="b">
        <v>1</v>
      </c>
      <c r="AR224" s="63" t="str">
        <f t="shared" si="75"/>
        <v>VALID</v>
      </c>
      <c r="AS224" s="199" t="s">
        <v>600</v>
      </c>
      <c r="AT224" s="171" t="s">
        <v>79</v>
      </c>
      <c r="AU224" s="172"/>
      <c r="AV224" s="105"/>
      <c r="AW224" s="173"/>
      <c r="AX224" s="173"/>
      <c r="AY224" s="105"/>
      <c r="AZ224" s="105"/>
      <c r="BA224" s="105"/>
      <c r="BB224" s="172"/>
      <c r="BC224" s="172"/>
      <c r="BD224" s="177"/>
      <c r="BE224" s="178"/>
      <c r="BF224" s="117" t="s">
        <v>2751</v>
      </c>
      <c r="BG224" s="231" t="s">
        <v>599</v>
      </c>
      <c r="BH224" s="10" t="s">
        <v>4190</v>
      </c>
      <c r="BI224" s="10" t="s">
        <v>4048</v>
      </c>
      <c r="BJ224" s="149"/>
    </row>
    <row r="225" ht="12.95" customHeight="1" spans="1:62">
      <c r="A225" s="322"/>
      <c r="B225" s="322"/>
      <c r="C225" s="326" t="s">
        <v>601</v>
      </c>
      <c r="D225" s="323" t="s">
        <v>4193</v>
      </c>
      <c r="E225" s="39" t="s">
        <v>602</v>
      </c>
      <c r="F225" s="40" t="s">
        <v>2715</v>
      </c>
      <c r="G225" s="41"/>
      <c r="H225" s="42" t="s">
        <v>2715</v>
      </c>
      <c r="I225" s="42" t="s">
        <v>2715</v>
      </c>
      <c r="J225" s="43" t="s">
        <v>2715</v>
      </c>
      <c r="K225" s="54" t="s">
        <v>2715</v>
      </c>
      <c r="L225" s="42" t="s">
        <v>81</v>
      </c>
      <c r="M225" s="42" t="s">
        <v>2715</v>
      </c>
      <c r="N225" s="42" t="s">
        <v>2715</v>
      </c>
      <c r="O225" s="43" t="s">
        <v>2715</v>
      </c>
      <c r="P225" s="82"/>
      <c r="Q225" s="82"/>
      <c r="R225" s="82"/>
      <c r="S225" s="82"/>
      <c r="T225" s="82"/>
      <c r="U225" s="63" t="s">
        <v>4194</v>
      </c>
      <c r="V225" s="47" t="s">
        <v>4161</v>
      </c>
      <c r="W225" s="62" t="s">
        <v>2715</v>
      </c>
      <c r="X225" s="62" t="s">
        <v>2715</v>
      </c>
      <c r="Y225" s="62" t="s">
        <v>2715</v>
      </c>
      <c r="Z225" s="62" t="s">
        <v>4192</v>
      </c>
      <c r="AA225" s="62" t="s">
        <v>4163</v>
      </c>
      <c r="AB225" s="47" t="s">
        <v>2715</v>
      </c>
      <c r="AC225" s="47" t="s">
        <v>4164</v>
      </c>
      <c r="AD225" s="47" t="s">
        <v>2715</v>
      </c>
      <c r="AE225" s="47">
        <v>0</v>
      </c>
      <c r="AF225" s="198"/>
      <c r="AG225" s="82"/>
      <c r="AH225" s="38" t="str">
        <f t="shared" si="72"/>
        <v>PULL_DOWN</v>
      </c>
      <c r="AI225" s="38" t="str">
        <f t="shared" si="73"/>
        <v>TRISTATE</v>
      </c>
      <c r="AJ225" s="38" t="str">
        <f t="shared" si="74"/>
        <v>DISABLE</v>
      </c>
      <c r="AK225" s="87"/>
      <c r="AL225" s="86" t="b">
        <v>1</v>
      </c>
      <c r="AM225" s="86" t="b">
        <v>1</v>
      </c>
      <c r="AN225" s="86" t="b">
        <v>1</v>
      </c>
      <c r="AO225" s="86" t="b">
        <v>1</v>
      </c>
      <c r="AP225" s="86" t="b">
        <v>1</v>
      </c>
      <c r="AQ225" s="86" t="b">
        <v>1</v>
      </c>
      <c r="AR225" s="63" t="str">
        <f t="shared" si="75"/>
        <v>VALID</v>
      </c>
      <c r="AS225" s="174" t="s">
        <v>602</v>
      </c>
      <c r="AT225" s="103" t="s">
        <v>79</v>
      </c>
      <c r="AU225" s="104"/>
      <c r="AV225" s="105"/>
      <c r="AW225" s="173"/>
      <c r="AX225" s="173"/>
      <c r="AY225" s="105"/>
      <c r="AZ225" s="105"/>
      <c r="BA225" s="105"/>
      <c r="BB225" s="104"/>
      <c r="BC225" s="104"/>
      <c r="BD225" s="401" t="s">
        <v>496</v>
      </c>
      <c r="BE225" s="116"/>
      <c r="BF225" s="117" t="s">
        <v>2751</v>
      </c>
      <c r="BG225" s="231" t="s">
        <v>601</v>
      </c>
      <c r="BH225" s="10" t="s">
        <v>4193</v>
      </c>
      <c r="BI225" s="10" t="s">
        <v>4195</v>
      </c>
      <c r="BJ225" s="149"/>
    </row>
    <row r="226" ht="12.95" customHeight="1" spans="1:62">
      <c r="A226" s="324" t="s">
        <v>4196</v>
      </c>
      <c r="B226" s="324" t="s">
        <v>4197</v>
      </c>
      <c r="C226" s="47" t="s">
        <v>603</v>
      </c>
      <c r="D226" s="38" t="s">
        <v>4198</v>
      </c>
      <c r="E226" s="39" t="s">
        <v>604</v>
      </c>
      <c r="F226" s="40" t="s">
        <v>2715</v>
      </c>
      <c r="G226" s="41" t="s">
        <v>4199</v>
      </c>
      <c r="H226" s="42" t="s">
        <v>2715</v>
      </c>
      <c r="I226" s="42" t="s">
        <v>2715</v>
      </c>
      <c r="J226" s="43" t="s">
        <v>2715</v>
      </c>
      <c r="K226" s="54" t="s">
        <v>2715</v>
      </c>
      <c r="L226" s="42" t="s">
        <v>81</v>
      </c>
      <c r="M226" s="42" t="s">
        <v>2715</v>
      </c>
      <c r="N226" s="42" t="s">
        <v>2715</v>
      </c>
      <c r="O226" s="43" t="s">
        <v>2715</v>
      </c>
      <c r="P226" s="82"/>
      <c r="Q226" s="82"/>
      <c r="R226" s="82"/>
      <c r="S226" s="82"/>
      <c r="T226" s="82"/>
      <c r="U226" s="63" t="s">
        <v>4200</v>
      </c>
      <c r="V226" s="47" t="s">
        <v>4161</v>
      </c>
      <c r="W226" s="62" t="s">
        <v>2715</v>
      </c>
      <c r="X226" s="62" t="s">
        <v>2715</v>
      </c>
      <c r="Y226" s="62" t="s">
        <v>2715</v>
      </c>
      <c r="Z226" s="62" t="s">
        <v>4192</v>
      </c>
      <c r="AA226" s="62" t="s">
        <v>4163</v>
      </c>
      <c r="AB226" s="47" t="s">
        <v>2715</v>
      </c>
      <c r="AC226" s="47" t="s">
        <v>4164</v>
      </c>
      <c r="AD226" s="47" t="s">
        <v>2715</v>
      </c>
      <c r="AE226" s="47">
        <v>0</v>
      </c>
      <c r="AF226" s="198"/>
      <c r="AG226" s="82"/>
      <c r="AH226" s="38" t="str">
        <f t="shared" si="72"/>
        <v>NORMAL</v>
      </c>
      <c r="AI226" s="38" t="str">
        <f t="shared" si="73"/>
        <v>NORMAL</v>
      </c>
      <c r="AJ226" s="38" t="str">
        <f t="shared" si="74"/>
        <v>DISABLE</v>
      </c>
      <c r="AK226" s="87"/>
      <c r="AL226" s="86" t="b">
        <v>1</v>
      </c>
      <c r="AM226" s="86" t="b">
        <v>1</v>
      </c>
      <c r="AN226" s="86" t="b">
        <v>1</v>
      </c>
      <c r="AO226" s="86" t="b">
        <v>1</v>
      </c>
      <c r="AP226" s="86" t="b">
        <v>1</v>
      </c>
      <c r="AQ226" s="86" t="b">
        <v>1</v>
      </c>
      <c r="AR226" s="63" t="str">
        <f t="shared" si="75"/>
        <v>VALID</v>
      </c>
      <c r="AS226" s="102" t="s">
        <v>4199</v>
      </c>
      <c r="AT226" s="103" t="s">
        <v>2732</v>
      </c>
      <c r="AU226" s="104"/>
      <c r="AV226" s="105"/>
      <c r="AW226" s="173"/>
      <c r="AX226" s="173"/>
      <c r="AY226" s="105"/>
      <c r="AZ226" s="105"/>
      <c r="BA226" s="105"/>
      <c r="BB226" s="104"/>
      <c r="BC226" s="104"/>
      <c r="BD226" s="115"/>
      <c r="BE226" s="116"/>
      <c r="BF226" s="117" t="s">
        <v>4135</v>
      </c>
      <c r="BG226" s="231" t="s">
        <v>603</v>
      </c>
      <c r="BH226" s="10" t="s">
        <v>4198</v>
      </c>
      <c r="BI226" s="10" t="s">
        <v>4201</v>
      </c>
      <c r="BJ226" s="149"/>
    </row>
    <row r="227" ht="12.95" customHeight="1" spans="1:62">
      <c r="A227" s="324" t="s">
        <v>4202</v>
      </c>
      <c r="B227" s="324" t="s">
        <v>4203</v>
      </c>
      <c r="C227" s="47" t="s">
        <v>605</v>
      </c>
      <c r="D227" s="38" t="s">
        <v>4204</v>
      </c>
      <c r="E227" s="39" t="s">
        <v>606</v>
      </c>
      <c r="F227" s="40" t="s">
        <v>2715</v>
      </c>
      <c r="G227" s="41" t="s">
        <v>4205</v>
      </c>
      <c r="H227" s="42" t="s">
        <v>2715</v>
      </c>
      <c r="I227" s="42" t="s">
        <v>2715</v>
      </c>
      <c r="J227" s="43" t="s">
        <v>2715</v>
      </c>
      <c r="K227" s="54" t="s">
        <v>2715</v>
      </c>
      <c r="L227" s="42" t="s">
        <v>81</v>
      </c>
      <c r="M227" s="42" t="s">
        <v>2715</v>
      </c>
      <c r="N227" s="42" t="s">
        <v>2715</v>
      </c>
      <c r="O227" s="43" t="s">
        <v>2715</v>
      </c>
      <c r="P227" s="82"/>
      <c r="Q227" s="82"/>
      <c r="R227" s="82"/>
      <c r="S227" s="82"/>
      <c r="T227" s="82"/>
      <c r="U227" s="64" t="s">
        <v>4206</v>
      </c>
      <c r="V227" s="47" t="s">
        <v>4161</v>
      </c>
      <c r="W227" s="62" t="s">
        <v>2715</v>
      </c>
      <c r="X227" s="62" t="s">
        <v>2715</v>
      </c>
      <c r="Y227" s="62" t="s">
        <v>2715</v>
      </c>
      <c r="Z227" s="62" t="s">
        <v>4207</v>
      </c>
      <c r="AA227" s="62" t="s">
        <v>4163</v>
      </c>
      <c r="AB227" s="47" t="s">
        <v>2715</v>
      </c>
      <c r="AC227" s="47" t="s">
        <v>4164</v>
      </c>
      <c r="AD227" s="47" t="s">
        <v>2715</v>
      </c>
      <c r="AE227" s="47">
        <v>0</v>
      </c>
      <c r="AF227" s="198"/>
      <c r="AG227" s="82"/>
      <c r="AH227" s="38" t="str">
        <f t="shared" si="72"/>
        <v>NORMAL</v>
      </c>
      <c r="AI227" s="38" t="str">
        <f t="shared" si="73"/>
        <v>NORMAL</v>
      </c>
      <c r="AJ227" s="38" t="str">
        <f t="shared" si="74"/>
        <v>DISABLE</v>
      </c>
      <c r="AK227" s="87"/>
      <c r="AL227" s="86" t="b">
        <v>1</v>
      </c>
      <c r="AM227" s="86" t="b">
        <v>1</v>
      </c>
      <c r="AN227" s="86" t="b">
        <v>1</v>
      </c>
      <c r="AO227" s="86" t="b">
        <v>1</v>
      </c>
      <c r="AP227" s="86" t="b">
        <v>1</v>
      </c>
      <c r="AQ227" s="86" t="b">
        <v>1</v>
      </c>
      <c r="AR227" s="63" t="str">
        <f t="shared" si="75"/>
        <v>VALID</v>
      </c>
      <c r="AS227" s="102" t="s">
        <v>4205</v>
      </c>
      <c r="AT227" s="103" t="s">
        <v>2732</v>
      </c>
      <c r="AU227" s="104"/>
      <c r="AV227" s="105"/>
      <c r="AW227" s="105"/>
      <c r="AX227" s="105"/>
      <c r="AY227" s="105"/>
      <c r="AZ227" s="105"/>
      <c r="BA227" s="105"/>
      <c r="BB227" s="104"/>
      <c r="BC227" s="104"/>
      <c r="BD227" s="115"/>
      <c r="BE227" s="116"/>
      <c r="BF227" s="117" t="s">
        <v>4135</v>
      </c>
      <c r="BG227" s="242" t="s">
        <v>605</v>
      </c>
      <c r="BH227" s="10" t="s">
        <v>4204</v>
      </c>
      <c r="BI227" s="10" t="s">
        <v>4208</v>
      </c>
      <c r="BJ227" s="149"/>
    </row>
    <row r="228" s="3" customFormat="1" ht="18" customHeight="1" spans="1:62">
      <c r="A228" s="322"/>
      <c r="B228" s="322"/>
      <c r="C228" s="163" t="s">
        <v>607</v>
      </c>
      <c r="D228" s="190" t="s">
        <v>608</v>
      </c>
      <c r="E228" s="35"/>
      <c r="F228" s="37"/>
      <c r="G228" s="37"/>
      <c r="H228" s="37"/>
      <c r="I228" s="37"/>
      <c r="J228" s="37"/>
      <c r="K228" s="35"/>
      <c r="L228" s="35"/>
      <c r="M228" s="35"/>
      <c r="N228" s="35"/>
      <c r="O228" s="35"/>
      <c r="P228" s="35"/>
      <c r="Q228" s="35"/>
      <c r="R228" s="35"/>
      <c r="S228" s="35"/>
      <c r="T228" s="35"/>
      <c r="U228" s="35"/>
      <c r="V228" s="35"/>
      <c r="W228" s="60"/>
      <c r="X228" s="60"/>
      <c r="Y228" s="60"/>
      <c r="Z228" s="60"/>
      <c r="AA228" s="60"/>
      <c r="AB228" s="81"/>
      <c r="AC228" s="81"/>
      <c r="AD228" s="81"/>
      <c r="AE228" s="81"/>
      <c r="AF228" s="81"/>
      <c r="AG228" s="81"/>
      <c r="AH228" s="81"/>
      <c r="AI228" s="81"/>
      <c r="AJ228" s="81"/>
      <c r="AK228" s="81"/>
      <c r="AL228" s="81"/>
      <c r="AM228" s="81"/>
      <c r="AN228" s="81"/>
      <c r="AO228" s="81"/>
      <c r="AP228" s="81"/>
      <c r="AQ228" s="81"/>
      <c r="AR228" s="81"/>
      <c r="AS228" s="100"/>
      <c r="AT228" s="100"/>
      <c r="AU228" s="101"/>
      <c r="AV228" s="101"/>
      <c r="AW228" s="101"/>
      <c r="AX228" s="101"/>
      <c r="AY228" s="101"/>
      <c r="AZ228" s="101"/>
      <c r="BA228" s="101"/>
      <c r="BB228" s="101"/>
      <c r="BC228" s="101"/>
      <c r="BD228" s="101"/>
      <c r="BE228" s="400" t="s">
        <v>76</v>
      </c>
      <c r="BF228" s="114"/>
      <c r="BG228" s="143" t="s">
        <v>607</v>
      </c>
      <c r="BH228" s="143" t="s">
        <v>608</v>
      </c>
      <c r="BI228" s="144"/>
      <c r="BJ228" s="145"/>
    </row>
    <row r="229" ht="12.95" customHeight="1" spans="1:62">
      <c r="A229" s="324" t="s">
        <v>4209</v>
      </c>
      <c r="B229" s="324" t="s">
        <v>4210</v>
      </c>
      <c r="C229" s="47" t="s">
        <v>609</v>
      </c>
      <c r="D229" s="38" t="s">
        <v>4211</v>
      </c>
      <c r="E229" s="39" t="s">
        <v>611</v>
      </c>
      <c r="F229" s="40" t="s">
        <v>4212</v>
      </c>
      <c r="G229" s="41" t="s">
        <v>4213</v>
      </c>
      <c r="H229" s="42" t="s">
        <v>2715</v>
      </c>
      <c r="I229" s="42" t="s">
        <v>2715</v>
      </c>
      <c r="J229" s="43" t="s">
        <v>2715</v>
      </c>
      <c r="K229" s="54" t="s">
        <v>2737</v>
      </c>
      <c r="L229" s="42" t="s">
        <v>2737</v>
      </c>
      <c r="M229" s="42" t="s">
        <v>2715</v>
      </c>
      <c r="N229" s="42" t="s">
        <v>2715</v>
      </c>
      <c r="O229" s="43" t="s">
        <v>2715</v>
      </c>
      <c r="P229" s="38" t="s">
        <v>610</v>
      </c>
      <c r="Q229" s="38" t="s">
        <v>83</v>
      </c>
      <c r="R229" s="38" t="s">
        <v>104</v>
      </c>
      <c r="S229" s="38" t="s">
        <v>105</v>
      </c>
      <c r="T229" s="38" t="s">
        <v>83</v>
      </c>
      <c r="U229" s="61" t="s">
        <v>4214</v>
      </c>
      <c r="V229" s="47" t="s">
        <v>4215</v>
      </c>
      <c r="W229" s="62" t="s">
        <v>4216</v>
      </c>
      <c r="X229" s="62" t="s">
        <v>2715</v>
      </c>
      <c r="Y229" s="62" t="s">
        <v>2715</v>
      </c>
      <c r="Z229" s="62" t="s">
        <v>4217</v>
      </c>
      <c r="AA229" s="62" t="s">
        <v>4218</v>
      </c>
      <c r="AB229" s="47" t="s">
        <v>2729</v>
      </c>
      <c r="AC229" s="47" t="s">
        <v>3109</v>
      </c>
      <c r="AD229" s="47" t="s">
        <v>2731</v>
      </c>
      <c r="AE229" s="47" t="s">
        <v>2723</v>
      </c>
      <c r="AF229" s="47" t="str">
        <f t="shared" ref="AF229:AF236" si="76">IF(OR($AS229="",$AS229=$E229),$T229,IF($AS229=$F229,SUBSTITUTE(SUBSTITUTE($AS229,"GPIO3_","GPIO_"),".0",""),IF($AS229=$G229,$P229,IF($AS229=$H229,$Q229,IF($AS229=$I229,$R229,IF($AS229=$J229,$S229,"INVALID"))))))</f>
        <v>GPIO_PAG0</v>
      </c>
      <c r="AG229" s="82"/>
      <c r="AH229" s="38" t="str">
        <f t="shared" ref="AH229:AH236" si="77">IF(AND(OR($AU229="Int PU",$AU229="Int PD"),OR(AND($BB229&lt;&gt;"",$BB229&lt;&gt;"0"),AND($BC229&lt;&gt;"",$BC229&lt;&gt;"0"))),"INVALID",IF(OR($AS229=$E229,$AU229="Int PD"),"PULL_DOWN",IF(OR($AU229="Int PU",AND($AG229="YES",OR($BB229="",$BB229="0"),OR($BC229="",$BC229="0"),OR($AT229="Input",$AT229="Bidirectional"))),"PULL_UP","NORMAL")))</f>
        <v>NORMAL</v>
      </c>
      <c r="AI229" s="38" t="str">
        <f t="shared" ref="AI229:AI236" si="78">IF($AT229="Input","TRISTATE",IF($AU229="Z","TRISTATE",IF($AS229=$E229,"TRISTATE","NORMAL")))</f>
        <v>TRISTATE</v>
      </c>
      <c r="AJ229" s="38" t="str">
        <f t="shared" ref="AJ229:AJ236" si="79">IF(OR($AS229=$E229,$AT229="Output"),"DISABLE","ENABLE")</f>
        <v>ENABLE</v>
      </c>
      <c r="AK229" s="87" t="str">
        <f t="shared" ref="AK229:AK236" si="80">IF($AS229&lt;&gt;$F229,"N/A",IF($AU229="Drive 1","1",IF($AU229="Drive 0","0","")))</f>
        <v/>
      </c>
      <c r="AL229" s="86" t="b">
        <v>1</v>
      </c>
      <c r="AM229" s="86" t="b">
        <v>1</v>
      </c>
      <c r="AN229" s="86" t="b">
        <v>1</v>
      </c>
      <c r="AO229" s="86" t="b">
        <v>1</v>
      </c>
      <c r="AP229" s="86" t="b">
        <v>1</v>
      </c>
      <c r="AQ229" s="86" t="b">
        <v>1</v>
      </c>
      <c r="AR229" s="63" t="str">
        <f t="shared" ref="AR229:AR236" si="81">IF(AND($AL229:$AQ229),"VALID","INVALID")</f>
        <v>VALID</v>
      </c>
      <c r="AS229" s="169" t="s">
        <v>4212</v>
      </c>
      <c r="AT229" s="103" t="s">
        <v>2724</v>
      </c>
      <c r="AU229" s="104"/>
      <c r="AV229" s="104" t="s">
        <v>89</v>
      </c>
      <c r="AW229" s="105"/>
      <c r="AX229" s="105"/>
      <c r="AY229" s="118" t="s">
        <v>434</v>
      </c>
      <c r="AZ229" s="104" t="s">
        <v>85</v>
      </c>
      <c r="BA229" s="105"/>
      <c r="BB229" s="104" t="s">
        <v>569</v>
      </c>
      <c r="BC229" s="104"/>
      <c r="BD229" s="115"/>
      <c r="BE229" s="116"/>
      <c r="BF229" s="117" t="s">
        <v>4084</v>
      </c>
      <c r="BG229" s="333" t="s">
        <v>609</v>
      </c>
      <c r="BH229" s="10" t="s">
        <v>4211</v>
      </c>
      <c r="BI229" s="10" t="s">
        <v>4219</v>
      </c>
      <c r="BJ229" s="149"/>
    </row>
    <row r="230" ht="12.95" customHeight="1" spans="1:62">
      <c r="A230" s="324" t="s">
        <v>4220</v>
      </c>
      <c r="B230" s="324" t="s">
        <v>4221</v>
      </c>
      <c r="C230" s="47" t="s">
        <v>612</v>
      </c>
      <c r="D230" s="38" t="s">
        <v>4222</v>
      </c>
      <c r="E230" s="39" t="s">
        <v>613</v>
      </c>
      <c r="F230" s="40" t="s">
        <v>4223</v>
      </c>
      <c r="G230" s="41" t="s">
        <v>4224</v>
      </c>
      <c r="H230" s="42" t="s">
        <v>2715</v>
      </c>
      <c r="I230" s="42" t="s">
        <v>2715</v>
      </c>
      <c r="J230" s="43" t="s">
        <v>2715</v>
      </c>
      <c r="K230" s="54" t="s">
        <v>2737</v>
      </c>
      <c r="L230" s="42" t="s">
        <v>2737</v>
      </c>
      <c r="M230" s="42" t="s">
        <v>2715</v>
      </c>
      <c r="N230" s="42" t="s">
        <v>2715</v>
      </c>
      <c r="O230" s="43" t="s">
        <v>2715</v>
      </c>
      <c r="P230" s="38" t="s">
        <v>610</v>
      </c>
      <c r="Q230" s="38" t="s">
        <v>83</v>
      </c>
      <c r="R230" s="38" t="s">
        <v>104</v>
      </c>
      <c r="S230" s="38" t="s">
        <v>105</v>
      </c>
      <c r="T230" s="38" t="s">
        <v>83</v>
      </c>
      <c r="U230" s="63" t="s">
        <v>4225</v>
      </c>
      <c r="V230" s="47" t="s">
        <v>4215</v>
      </c>
      <c r="W230" s="62" t="s">
        <v>2715</v>
      </c>
      <c r="X230" s="62" t="s">
        <v>2715</v>
      </c>
      <c r="Y230" s="62" t="s">
        <v>2715</v>
      </c>
      <c r="Z230" s="62" t="s">
        <v>4217</v>
      </c>
      <c r="AA230" s="62" t="s">
        <v>4218</v>
      </c>
      <c r="AB230" s="47" t="s">
        <v>2729</v>
      </c>
      <c r="AC230" s="47" t="s">
        <v>3109</v>
      </c>
      <c r="AD230" s="47" t="s">
        <v>2731</v>
      </c>
      <c r="AE230" s="47">
        <v>0</v>
      </c>
      <c r="AF230" s="47" t="str">
        <f t="shared" si="76"/>
        <v>GPIO_PAG1</v>
      </c>
      <c r="AG230" s="82"/>
      <c r="AH230" s="38" t="str">
        <f t="shared" si="77"/>
        <v>NORMAL</v>
      </c>
      <c r="AI230" s="38" t="str">
        <f t="shared" si="78"/>
        <v>TRISTATE</v>
      </c>
      <c r="AJ230" s="38" t="str">
        <f t="shared" si="79"/>
        <v>ENABLE</v>
      </c>
      <c r="AK230" s="87" t="str">
        <f t="shared" si="80"/>
        <v/>
      </c>
      <c r="AL230" s="86" t="b">
        <v>1</v>
      </c>
      <c r="AM230" s="86" t="b">
        <v>1</v>
      </c>
      <c r="AN230" s="86" t="b">
        <v>1</v>
      </c>
      <c r="AO230" s="86" t="b">
        <v>1</v>
      </c>
      <c r="AP230" s="86" t="b">
        <v>1</v>
      </c>
      <c r="AQ230" s="86" t="b">
        <v>1</v>
      </c>
      <c r="AR230" s="63" t="str">
        <f t="shared" si="81"/>
        <v>VALID</v>
      </c>
      <c r="AS230" s="169" t="s">
        <v>4223</v>
      </c>
      <c r="AT230" s="103" t="s">
        <v>2724</v>
      </c>
      <c r="AU230" s="104"/>
      <c r="AV230" s="105"/>
      <c r="AW230" s="105"/>
      <c r="AX230" s="105"/>
      <c r="AY230" s="118" t="s">
        <v>434</v>
      </c>
      <c r="AZ230" s="104" t="s">
        <v>85</v>
      </c>
      <c r="BA230" s="105"/>
      <c r="BB230" s="104" t="s">
        <v>569</v>
      </c>
      <c r="BC230" s="104"/>
      <c r="BD230" s="115"/>
      <c r="BE230" s="116"/>
      <c r="BF230" s="117" t="s">
        <v>4084</v>
      </c>
      <c r="BG230" s="333" t="s">
        <v>612</v>
      </c>
      <c r="BH230" s="10" t="s">
        <v>4222</v>
      </c>
      <c r="BI230" s="10" t="s">
        <v>31</v>
      </c>
      <c r="BJ230" s="149"/>
    </row>
    <row r="231" ht="12.95" customHeight="1" spans="1:62">
      <c r="A231" s="324" t="s">
        <v>4226</v>
      </c>
      <c r="B231" s="324" t="s">
        <v>4227</v>
      </c>
      <c r="C231" s="47" t="s">
        <v>614</v>
      </c>
      <c r="D231" s="38" t="s">
        <v>4228</v>
      </c>
      <c r="E231" s="39" t="s">
        <v>616</v>
      </c>
      <c r="F231" s="40" t="s">
        <v>4229</v>
      </c>
      <c r="G231" s="41" t="s">
        <v>4230</v>
      </c>
      <c r="H231" s="42" t="s">
        <v>2715</v>
      </c>
      <c r="I231" s="42" t="s">
        <v>2715</v>
      </c>
      <c r="J231" s="43" t="s">
        <v>2715</v>
      </c>
      <c r="K231" s="54" t="s">
        <v>2737</v>
      </c>
      <c r="L231" s="42" t="s">
        <v>2737</v>
      </c>
      <c r="M231" s="42" t="s">
        <v>2715</v>
      </c>
      <c r="N231" s="42" t="s">
        <v>2715</v>
      </c>
      <c r="O231" s="43" t="s">
        <v>2715</v>
      </c>
      <c r="P231" s="38" t="s">
        <v>615</v>
      </c>
      <c r="Q231" s="38" t="s">
        <v>83</v>
      </c>
      <c r="R231" s="38" t="s">
        <v>104</v>
      </c>
      <c r="S231" s="38" t="s">
        <v>105</v>
      </c>
      <c r="T231" s="38" t="s">
        <v>83</v>
      </c>
      <c r="U231" s="63" t="s">
        <v>4231</v>
      </c>
      <c r="V231" s="47" t="s">
        <v>4215</v>
      </c>
      <c r="W231" s="62" t="s">
        <v>4232</v>
      </c>
      <c r="X231" s="62" t="s">
        <v>2715</v>
      </c>
      <c r="Y231" s="62" t="s">
        <v>2715</v>
      </c>
      <c r="Z231" s="62" t="s">
        <v>4217</v>
      </c>
      <c r="AA231" s="62" t="s">
        <v>4218</v>
      </c>
      <c r="AB231" s="47" t="s">
        <v>2729</v>
      </c>
      <c r="AC231" s="47" t="s">
        <v>3109</v>
      </c>
      <c r="AD231" s="47" t="s">
        <v>2731</v>
      </c>
      <c r="AE231" s="47" t="s">
        <v>2723</v>
      </c>
      <c r="AF231" s="47" t="str">
        <f t="shared" si="76"/>
        <v>GPIO_PAG2</v>
      </c>
      <c r="AG231" s="82"/>
      <c r="AH231" s="38" t="str">
        <f t="shared" si="77"/>
        <v>NORMAL</v>
      </c>
      <c r="AI231" s="38" t="str">
        <f t="shared" si="78"/>
        <v>TRISTATE</v>
      </c>
      <c r="AJ231" s="38" t="str">
        <f t="shared" si="79"/>
        <v>ENABLE</v>
      </c>
      <c r="AK231" s="87" t="str">
        <f t="shared" si="80"/>
        <v/>
      </c>
      <c r="AL231" s="86" t="b">
        <v>1</v>
      </c>
      <c r="AM231" s="86" t="b">
        <v>1</v>
      </c>
      <c r="AN231" s="86" t="b">
        <v>1</v>
      </c>
      <c r="AO231" s="86" t="b">
        <v>1</v>
      </c>
      <c r="AP231" s="86" t="b">
        <v>1</v>
      </c>
      <c r="AQ231" s="86" t="b">
        <v>1</v>
      </c>
      <c r="AR231" s="63" t="str">
        <f t="shared" si="81"/>
        <v>VALID</v>
      </c>
      <c r="AS231" s="169" t="s">
        <v>4229</v>
      </c>
      <c r="AT231" s="103" t="s">
        <v>2724</v>
      </c>
      <c r="AU231" s="104"/>
      <c r="AV231" s="104" t="s">
        <v>89</v>
      </c>
      <c r="AW231" s="105"/>
      <c r="AX231" s="105"/>
      <c r="AY231" s="118" t="s">
        <v>434</v>
      </c>
      <c r="AZ231" s="104" t="s">
        <v>85</v>
      </c>
      <c r="BA231" s="105"/>
      <c r="BB231" s="104" t="s">
        <v>569</v>
      </c>
      <c r="BC231" s="104"/>
      <c r="BD231" s="115"/>
      <c r="BE231" s="116"/>
      <c r="BF231" s="117" t="s">
        <v>4084</v>
      </c>
      <c r="BG231" s="333" t="s">
        <v>614</v>
      </c>
      <c r="BH231" s="10" t="s">
        <v>4228</v>
      </c>
      <c r="BI231" s="10" t="s">
        <v>3877</v>
      </c>
      <c r="BJ231" s="149"/>
    </row>
    <row r="232" ht="12.95" customHeight="1" spans="1:62">
      <c r="A232" s="324" t="s">
        <v>4201</v>
      </c>
      <c r="B232" s="324" t="s">
        <v>4233</v>
      </c>
      <c r="C232" s="47" t="s">
        <v>617</v>
      </c>
      <c r="D232" s="38" t="s">
        <v>4234</v>
      </c>
      <c r="E232" s="39" t="s">
        <v>618</v>
      </c>
      <c r="F232" s="40" t="s">
        <v>4235</v>
      </c>
      <c r="G232" s="41" t="s">
        <v>4236</v>
      </c>
      <c r="H232" s="42" t="s">
        <v>2715</v>
      </c>
      <c r="I232" s="42" t="s">
        <v>2715</v>
      </c>
      <c r="J232" s="43" t="s">
        <v>2715</v>
      </c>
      <c r="K232" s="54" t="s">
        <v>2737</v>
      </c>
      <c r="L232" s="42" t="s">
        <v>2737</v>
      </c>
      <c r="M232" s="42" t="s">
        <v>2715</v>
      </c>
      <c r="N232" s="42" t="s">
        <v>2715</v>
      </c>
      <c r="O232" s="43" t="s">
        <v>2715</v>
      </c>
      <c r="P232" s="38" t="s">
        <v>615</v>
      </c>
      <c r="Q232" s="38" t="s">
        <v>83</v>
      </c>
      <c r="R232" s="38" t="s">
        <v>104</v>
      </c>
      <c r="S232" s="38" t="s">
        <v>105</v>
      </c>
      <c r="T232" s="38" t="s">
        <v>83</v>
      </c>
      <c r="U232" s="67" t="s">
        <v>4237</v>
      </c>
      <c r="V232" s="67" t="s">
        <v>4215</v>
      </c>
      <c r="W232" s="62" t="s">
        <v>2715</v>
      </c>
      <c r="X232" s="62" t="s">
        <v>2715</v>
      </c>
      <c r="Y232" s="62" t="s">
        <v>2715</v>
      </c>
      <c r="Z232" s="62" t="s">
        <v>4217</v>
      </c>
      <c r="AA232" s="62" t="s">
        <v>4218</v>
      </c>
      <c r="AB232" s="47" t="s">
        <v>2729</v>
      </c>
      <c r="AC232" s="47" t="s">
        <v>3109</v>
      </c>
      <c r="AD232" s="47" t="s">
        <v>2731</v>
      </c>
      <c r="AE232" s="47">
        <v>0</v>
      </c>
      <c r="AF232" s="47" t="str">
        <f t="shared" si="76"/>
        <v>GPIO_PAG3</v>
      </c>
      <c r="AG232" s="82"/>
      <c r="AH232" s="38" t="str">
        <f t="shared" si="77"/>
        <v>NORMAL</v>
      </c>
      <c r="AI232" s="38" t="str">
        <f t="shared" si="78"/>
        <v>TRISTATE</v>
      </c>
      <c r="AJ232" s="38" t="str">
        <f t="shared" si="79"/>
        <v>ENABLE</v>
      </c>
      <c r="AK232" s="87" t="str">
        <f t="shared" si="80"/>
        <v/>
      </c>
      <c r="AL232" s="86" t="b">
        <v>1</v>
      </c>
      <c r="AM232" s="86" t="b">
        <v>1</v>
      </c>
      <c r="AN232" s="86" t="b">
        <v>1</v>
      </c>
      <c r="AO232" s="86" t="b">
        <v>1</v>
      </c>
      <c r="AP232" s="86" t="b">
        <v>1</v>
      </c>
      <c r="AQ232" s="86" t="b">
        <v>1</v>
      </c>
      <c r="AR232" s="63" t="str">
        <f t="shared" si="81"/>
        <v>VALID</v>
      </c>
      <c r="AS232" s="199" t="s">
        <v>4235</v>
      </c>
      <c r="AT232" s="171" t="s">
        <v>2724</v>
      </c>
      <c r="AU232" s="172"/>
      <c r="AV232" s="173"/>
      <c r="AW232" s="173"/>
      <c r="AX232" s="173"/>
      <c r="AY232" s="118" t="s">
        <v>434</v>
      </c>
      <c r="AZ232" s="104" t="s">
        <v>85</v>
      </c>
      <c r="BA232" s="105"/>
      <c r="BB232" s="104" t="s">
        <v>569</v>
      </c>
      <c r="BC232" s="172"/>
      <c r="BD232" s="177"/>
      <c r="BE232" s="178"/>
      <c r="BF232" s="179" t="s">
        <v>4084</v>
      </c>
      <c r="BG232" s="333" t="s">
        <v>617</v>
      </c>
      <c r="BH232" s="10" t="s">
        <v>4234</v>
      </c>
      <c r="BI232" s="10" t="s">
        <v>3912</v>
      </c>
      <c r="BJ232" s="149"/>
    </row>
    <row r="233" ht="12.95" customHeight="1" spans="1:62">
      <c r="A233" s="322"/>
      <c r="B233" s="322"/>
      <c r="C233" s="326" t="s">
        <v>619</v>
      </c>
      <c r="D233" s="323" t="s">
        <v>4238</v>
      </c>
      <c r="E233" s="39" t="s">
        <v>621</v>
      </c>
      <c r="F233" s="40" t="s">
        <v>4239</v>
      </c>
      <c r="G233" s="41"/>
      <c r="H233" s="42" t="s">
        <v>2715</v>
      </c>
      <c r="I233" s="42" t="s">
        <v>2715</v>
      </c>
      <c r="J233" s="43" t="s">
        <v>2715</v>
      </c>
      <c r="K233" s="54" t="s">
        <v>2737</v>
      </c>
      <c r="L233" s="42" t="s">
        <v>2737</v>
      </c>
      <c r="M233" s="42" t="s">
        <v>2715</v>
      </c>
      <c r="N233" s="42" t="s">
        <v>2715</v>
      </c>
      <c r="O233" s="43" t="s">
        <v>2715</v>
      </c>
      <c r="P233" s="38" t="s">
        <v>620</v>
      </c>
      <c r="Q233" s="38" t="s">
        <v>83</v>
      </c>
      <c r="R233" s="38" t="s">
        <v>104</v>
      </c>
      <c r="S233" s="38" t="s">
        <v>105</v>
      </c>
      <c r="T233" s="38" t="s">
        <v>83</v>
      </c>
      <c r="U233" s="63" t="s">
        <v>4240</v>
      </c>
      <c r="V233" s="47" t="s">
        <v>4215</v>
      </c>
      <c r="W233" s="62" t="s">
        <v>4241</v>
      </c>
      <c r="X233" s="62" t="s">
        <v>2715</v>
      </c>
      <c r="Y233" s="62" t="s">
        <v>2715</v>
      </c>
      <c r="Z233" s="62" t="s">
        <v>4217</v>
      </c>
      <c r="AA233" s="62" t="s">
        <v>4218</v>
      </c>
      <c r="AB233" s="47" t="s">
        <v>2729</v>
      </c>
      <c r="AC233" s="47" t="s">
        <v>3109</v>
      </c>
      <c r="AD233" s="47" t="s">
        <v>2731</v>
      </c>
      <c r="AE233" s="47" t="s">
        <v>2723</v>
      </c>
      <c r="AF233" s="47" t="str">
        <f t="shared" si="76"/>
        <v>GPIO_PAG4</v>
      </c>
      <c r="AG233" s="82"/>
      <c r="AH233" s="38" t="str">
        <f t="shared" si="77"/>
        <v>NORMAL</v>
      </c>
      <c r="AI233" s="38" t="str">
        <f t="shared" si="78"/>
        <v>NORMAL</v>
      </c>
      <c r="AJ233" s="38" t="str">
        <f t="shared" si="79"/>
        <v>DISABLE</v>
      </c>
      <c r="AK233" s="87" t="str">
        <f t="shared" si="80"/>
        <v>1</v>
      </c>
      <c r="AL233" s="86" t="b">
        <v>1</v>
      </c>
      <c r="AM233" s="86" t="b">
        <v>1</v>
      </c>
      <c r="AN233" s="86" t="b">
        <v>1</v>
      </c>
      <c r="AO233" s="86" t="b">
        <v>1</v>
      </c>
      <c r="AP233" s="86" t="b">
        <v>1</v>
      </c>
      <c r="AQ233" s="86" t="b">
        <v>1</v>
      </c>
      <c r="AR233" s="63" t="str">
        <f t="shared" si="81"/>
        <v>VALID</v>
      </c>
      <c r="AS233" s="169" t="s">
        <v>4239</v>
      </c>
      <c r="AT233" s="103" t="s">
        <v>2732</v>
      </c>
      <c r="AU233" s="104" t="s">
        <v>2785</v>
      </c>
      <c r="AV233" s="104" t="s">
        <v>89</v>
      </c>
      <c r="AW233" s="105"/>
      <c r="AX233" s="105"/>
      <c r="AY233" s="118" t="s">
        <v>85</v>
      </c>
      <c r="AZ233" s="104" t="s">
        <v>85</v>
      </c>
      <c r="BA233" s="105"/>
      <c r="BB233" s="104"/>
      <c r="BC233" s="104"/>
      <c r="BD233" s="115"/>
      <c r="BE233" s="116"/>
      <c r="BF233" s="117" t="s">
        <v>4242</v>
      </c>
      <c r="BG233" s="231" t="s">
        <v>619</v>
      </c>
      <c r="BH233" s="10" t="s">
        <v>4238</v>
      </c>
      <c r="BI233" s="10" t="s">
        <v>4243</v>
      </c>
      <c r="BJ233" s="149"/>
    </row>
    <row r="234" ht="12.95" customHeight="1" spans="1:62">
      <c r="A234" s="322"/>
      <c r="B234" s="322"/>
      <c r="C234" s="326" t="s">
        <v>622</v>
      </c>
      <c r="D234" s="323" t="s">
        <v>4244</v>
      </c>
      <c r="E234" s="39" t="s">
        <v>623</v>
      </c>
      <c r="F234" s="40" t="s">
        <v>4245</v>
      </c>
      <c r="G234" s="41"/>
      <c r="H234" s="42" t="s">
        <v>2715</v>
      </c>
      <c r="I234" s="42" t="s">
        <v>2715</v>
      </c>
      <c r="J234" s="43" t="s">
        <v>2715</v>
      </c>
      <c r="K234" s="54" t="s">
        <v>2737</v>
      </c>
      <c r="L234" s="42" t="s">
        <v>2737</v>
      </c>
      <c r="M234" s="42" t="s">
        <v>2715</v>
      </c>
      <c r="N234" s="42" t="s">
        <v>2715</v>
      </c>
      <c r="O234" s="43" t="s">
        <v>2715</v>
      </c>
      <c r="P234" s="38" t="s">
        <v>620</v>
      </c>
      <c r="Q234" s="38" t="s">
        <v>83</v>
      </c>
      <c r="R234" s="38" t="s">
        <v>104</v>
      </c>
      <c r="S234" s="38" t="s">
        <v>105</v>
      </c>
      <c r="T234" s="38" t="s">
        <v>83</v>
      </c>
      <c r="U234" s="63" t="s">
        <v>4246</v>
      </c>
      <c r="V234" s="47" t="s">
        <v>4215</v>
      </c>
      <c r="W234" s="62" t="s">
        <v>2715</v>
      </c>
      <c r="X234" s="62" t="s">
        <v>2715</v>
      </c>
      <c r="Y234" s="62" t="s">
        <v>2715</v>
      </c>
      <c r="Z234" s="62" t="s">
        <v>4217</v>
      </c>
      <c r="AA234" s="62" t="s">
        <v>4218</v>
      </c>
      <c r="AB234" s="47" t="s">
        <v>2729</v>
      </c>
      <c r="AC234" s="47" t="s">
        <v>3109</v>
      </c>
      <c r="AD234" s="47" t="s">
        <v>2731</v>
      </c>
      <c r="AE234" s="47">
        <v>0</v>
      </c>
      <c r="AF234" s="47" t="str">
        <f t="shared" si="76"/>
        <v>GPIO_PAG5</v>
      </c>
      <c r="AG234" s="82"/>
      <c r="AH234" s="38" t="str">
        <f t="shared" si="77"/>
        <v>NORMAL</v>
      </c>
      <c r="AI234" s="38" t="str">
        <f t="shared" si="78"/>
        <v>NORMAL</v>
      </c>
      <c r="AJ234" s="38" t="str">
        <f t="shared" si="79"/>
        <v>DISABLE</v>
      </c>
      <c r="AK234" s="87" t="str">
        <f t="shared" si="80"/>
        <v>1</v>
      </c>
      <c r="AL234" s="86" t="b">
        <v>1</v>
      </c>
      <c r="AM234" s="86" t="b">
        <v>1</v>
      </c>
      <c r="AN234" s="86" t="b">
        <v>1</v>
      </c>
      <c r="AO234" s="86" t="b">
        <v>1</v>
      </c>
      <c r="AP234" s="86" t="b">
        <v>1</v>
      </c>
      <c r="AQ234" s="86" t="b">
        <v>1</v>
      </c>
      <c r="AR234" s="63" t="str">
        <f t="shared" si="81"/>
        <v>VALID</v>
      </c>
      <c r="AS234" s="169" t="s">
        <v>4245</v>
      </c>
      <c r="AT234" s="103" t="s">
        <v>2732</v>
      </c>
      <c r="AU234" s="104" t="s">
        <v>2785</v>
      </c>
      <c r="AV234" s="105"/>
      <c r="AW234" s="105"/>
      <c r="AX234" s="105"/>
      <c r="AY234" s="118" t="s">
        <v>85</v>
      </c>
      <c r="AZ234" s="104" t="s">
        <v>85</v>
      </c>
      <c r="BA234" s="105"/>
      <c r="BB234" s="104"/>
      <c r="BC234" s="104"/>
      <c r="BD234" s="115"/>
      <c r="BE234" s="116"/>
      <c r="BF234" s="117" t="s">
        <v>4247</v>
      </c>
      <c r="BG234" s="231" t="s">
        <v>622</v>
      </c>
      <c r="BH234" s="10" t="s">
        <v>4244</v>
      </c>
      <c r="BI234" s="10" t="s">
        <v>3620</v>
      </c>
      <c r="BJ234" s="149"/>
    </row>
    <row r="235" ht="12.95" customHeight="1" spans="1:62">
      <c r="A235" s="324" t="s">
        <v>4248</v>
      </c>
      <c r="B235" s="324" t="s">
        <v>4249</v>
      </c>
      <c r="C235" s="47" t="s">
        <v>624</v>
      </c>
      <c r="D235" s="38" t="s">
        <v>4250</v>
      </c>
      <c r="E235" s="39" t="s">
        <v>626</v>
      </c>
      <c r="F235" s="40" t="s">
        <v>4251</v>
      </c>
      <c r="G235" s="41"/>
      <c r="H235" s="42" t="s">
        <v>2715</v>
      </c>
      <c r="I235" s="42" t="s">
        <v>2715</v>
      </c>
      <c r="J235" s="43" t="s">
        <v>2715</v>
      </c>
      <c r="K235" s="54" t="s">
        <v>2737</v>
      </c>
      <c r="L235" s="42" t="s">
        <v>2737</v>
      </c>
      <c r="M235" s="42" t="s">
        <v>2715</v>
      </c>
      <c r="N235" s="42" t="s">
        <v>2715</v>
      </c>
      <c r="O235" s="43" t="s">
        <v>2715</v>
      </c>
      <c r="P235" s="38" t="s">
        <v>625</v>
      </c>
      <c r="Q235" s="38" t="s">
        <v>83</v>
      </c>
      <c r="R235" s="38" t="s">
        <v>104</v>
      </c>
      <c r="S235" s="38" t="s">
        <v>105</v>
      </c>
      <c r="T235" s="38" t="s">
        <v>83</v>
      </c>
      <c r="U235" s="63" t="s">
        <v>4252</v>
      </c>
      <c r="V235" s="47" t="s">
        <v>4215</v>
      </c>
      <c r="W235" s="62" t="s">
        <v>4253</v>
      </c>
      <c r="X235" s="62" t="s">
        <v>2715</v>
      </c>
      <c r="Y235" s="62" t="s">
        <v>2715</v>
      </c>
      <c r="Z235" s="62" t="s">
        <v>4217</v>
      </c>
      <c r="AA235" s="62" t="s">
        <v>4218</v>
      </c>
      <c r="AB235" s="47" t="s">
        <v>2729</v>
      </c>
      <c r="AC235" s="47" t="s">
        <v>3109</v>
      </c>
      <c r="AD235" s="47" t="s">
        <v>2731</v>
      </c>
      <c r="AE235" s="47" t="s">
        <v>2723</v>
      </c>
      <c r="AF235" s="47" t="str">
        <f t="shared" si="76"/>
        <v>GPIO_PAG6</v>
      </c>
      <c r="AG235" s="82"/>
      <c r="AH235" s="38" t="str">
        <f t="shared" si="77"/>
        <v>NORMAL</v>
      </c>
      <c r="AI235" s="38" t="str">
        <f t="shared" si="78"/>
        <v>TRISTATE</v>
      </c>
      <c r="AJ235" s="38" t="str">
        <f t="shared" si="79"/>
        <v>ENABLE</v>
      </c>
      <c r="AK235" s="87" t="str">
        <f t="shared" si="80"/>
        <v/>
      </c>
      <c r="AL235" s="86" t="b">
        <v>1</v>
      </c>
      <c r="AM235" s="86" t="b">
        <v>1</v>
      </c>
      <c r="AN235" s="86" t="b">
        <v>1</v>
      </c>
      <c r="AO235" s="86" t="b">
        <v>1</v>
      </c>
      <c r="AP235" s="86" t="b">
        <v>1</v>
      </c>
      <c r="AQ235" s="86" t="b">
        <v>1</v>
      </c>
      <c r="AR235" s="63" t="str">
        <f t="shared" si="81"/>
        <v>VALID</v>
      </c>
      <c r="AS235" s="169" t="s">
        <v>4251</v>
      </c>
      <c r="AT235" s="103" t="s">
        <v>2724</v>
      </c>
      <c r="AU235" s="104"/>
      <c r="AV235" s="104" t="s">
        <v>89</v>
      </c>
      <c r="AW235" s="105"/>
      <c r="AX235" s="105"/>
      <c r="AY235" s="118" t="s">
        <v>434</v>
      </c>
      <c r="AZ235" s="104" t="s">
        <v>85</v>
      </c>
      <c r="BA235" s="105"/>
      <c r="BB235" s="104" t="s">
        <v>569</v>
      </c>
      <c r="BC235" s="104"/>
      <c r="BD235" s="115"/>
      <c r="BE235" s="116"/>
      <c r="BF235" s="117" t="s">
        <v>4084</v>
      </c>
      <c r="BG235" s="333" t="s">
        <v>624</v>
      </c>
      <c r="BH235" s="10" t="s">
        <v>4250</v>
      </c>
      <c r="BI235" s="10" t="s">
        <v>3635</v>
      </c>
      <c r="BJ235" s="149"/>
    </row>
    <row r="236" ht="12.95" customHeight="1" spans="1:62">
      <c r="A236" s="324" t="s">
        <v>4208</v>
      </c>
      <c r="B236" s="324" t="s">
        <v>4254</v>
      </c>
      <c r="C236" s="47" t="s">
        <v>627</v>
      </c>
      <c r="D236" s="38" t="s">
        <v>4255</v>
      </c>
      <c r="E236" s="39" t="s">
        <v>628</v>
      </c>
      <c r="F236" s="40" t="s">
        <v>4256</v>
      </c>
      <c r="G236" s="41"/>
      <c r="H236" s="42" t="s">
        <v>2715</v>
      </c>
      <c r="I236" s="42" t="s">
        <v>2715</v>
      </c>
      <c r="J236" s="43" t="s">
        <v>2715</v>
      </c>
      <c r="K236" s="54" t="s">
        <v>2737</v>
      </c>
      <c r="L236" s="42" t="s">
        <v>2737</v>
      </c>
      <c r="M236" s="42" t="s">
        <v>2715</v>
      </c>
      <c r="N236" s="42" t="s">
        <v>2715</v>
      </c>
      <c r="O236" s="43" t="s">
        <v>2715</v>
      </c>
      <c r="P236" s="38" t="s">
        <v>625</v>
      </c>
      <c r="Q236" s="38" t="s">
        <v>83</v>
      </c>
      <c r="R236" s="38" t="s">
        <v>104</v>
      </c>
      <c r="S236" s="38" t="s">
        <v>105</v>
      </c>
      <c r="T236" s="38" t="s">
        <v>83</v>
      </c>
      <c r="U236" s="63" t="s">
        <v>4257</v>
      </c>
      <c r="V236" s="47" t="s">
        <v>4215</v>
      </c>
      <c r="W236" s="62" t="s">
        <v>2715</v>
      </c>
      <c r="X236" s="62" t="s">
        <v>2715</v>
      </c>
      <c r="Y236" s="62" t="s">
        <v>2715</v>
      </c>
      <c r="Z236" s="62" t="s">
        <v>4217</v>
      </c>
      <c r="AA236" s="62" t="s">
        <v>4218</v>
      </c>
      <c r="AB236" s="47" t="s">
        <v>2729</v>
      </c>
      <c r="AC236" s="47" t="s">
        <v>3109</v>
      </c>
      <c r="AD236" s="47" t="s">
        <v>2731</v>
      </c>
      <c r="AE236" s="47">
        <v>0</v>
      </c>
      <c r="AF236" s="47" t="str">
        <f t="shared" si="76"/>
        <v>GPIO_PAG7</v>
      </c>
      <c r="AG236" s="82"/>
      <c r="AH236" s="38" t="str">
        <f t="shared" si="77"/>
        <v>NORMAL</v>
      </c>
      <c r="AI236" s="38" t="str">
        <f t="shared" si="78"/>
        <v>TRISTATE</v>
      </c>
      <c r="AJ236" s="38" t="str">
        <f t="shared" si="79"/>
        <v>ENABLE</v>
      </c>
      <c r="AK236" s="87" t="str">
        <f t="shared" si="80"/>
        <v/>
      </c>
      <c r="AL236" s="86" t="b">
        <v>1</v>
      </c>
      <c r="AM236" s="86" t="b">
        <v>1</v>
      </c>
      <c r="AN236" s="86" t="b">
        <v>1</v>
      </c>
      <c r="AO236" s="86" t="b">
        <v>1</v>
      </c>
      <c r="AP236" s="86" t="b">
        <v>1</v>
      </c>
      <c r="AQ236" s="86" t="b">
        <v>1</v>
      </c>
      <c r="AR236" s="63" t="str">
        <f t="shared" si="81"/>
        <v>VALID</v>
      </c>
      <c r="AS236" s="199" t="s">
        <v>4256</v>
      </c>
      <c r="AT236" s="171" t="s">
        <v>2724</v>
      </c>
      <c r="AU236" s="172"/>
      <c r="AV236" s="173"/>
      <c r="AW236" s="173"/>
      <c r="AX236" s="173"/>
      <c r="AY236" s="118" t="s">
        <v>434</v>
      </c>
      <c r="AZ236" s="104" t="s">
        <v>85</v>
      </c>
      <c r="BA236" s="105"/>
      <c r="BB236" s="104" t="s">
        <v>569</v>
      </c>
      <c r="BC236" s="172"/>
      <c r="BD236" s="177"/>
      <c r="BE236" s="178"/>
      <c r="BF236" s="179" t="s">
        <v>4084</v>
      </c>
      <c r="BG236" s="333" t="s">
        <v>627</v>
      </c>
      <c r="BH236" s="10" t="s">
        <v>4255</v>
      </c>
      <c r="BI236" s="10" t="s">
        <v>3628</v>
      </c>
      <c r="BJ236" s="149"/>
    </row>
    <row r="237" s="3" customFormat="1" ht="18" customHeight="1" spans="1:62">
      <c r="A237" s="322"/>
      <c r="B237" s="322"/>
      <c r="C237" s="163" t="s">
        <v>629</v>
      </c>
      <c r="D237" s="190" t="s">
        <v>608</v>
      </c>
      <c r="E237" s="35"/>
      <c r="F237" s="37"/>
      <c r="G237" s="37"/>
      <c r="H237" s="37"/>
      <c r="I237" s="37"/>
      <c r="J237" s="37"/>
      <c r="K237" s="35"/>
      <c r="L237" s="35"/>
      <c r="M237" s="35"/>
      <c r="N237" s="35"/>
      <c r="O237" s="35"/>
      <c r="P237" s="35"/>
      <c r="Q237" s="35"/>
      <c r="R237" s="35"/>
      <c r="S237" s="35"/>
      <c r="T237" s="35"/>
      <c r="U237" s="35"/>
      <c r="V237" s="35"/>
      <c r="W237" s="60"/>
      <c r="X237" s="60"/>
      <c r="Y237" s="60"/>
      <c r="Z237" s="60"/>
      <c r="AA237" s="60"/>
      <c r="AB237" s="81"/>
      <c r="AC237" s="81"/>
      <c r="AD237" s="81"/>
      <c r="AE237" s="81"/>
      <c r="AF237" s="81"/>
      <c r="AG237" s="81"/>
      <c r="AH237" s="81"/>
      <c r="AI237" s="81"/>
      <c r="AJ237" s="81"/>
      <c r="AK237" s="81"/>
      <c r="AL237" s="81"/>
      <c r="AM237" s="81"/>
      <c r="AN237" s="81"/>
      <c r="AO237" s="81"/>
      <c r="AP237" s="81"/>
      <c r="AQ237" s="81"/>
      <c r="AR237" s="81"/>
      <c r="AS237" s="100"/>
      <c r="AT237" s="100"/>
      <c r="AU237" s="101"/>
      <c r="AV237" s="101"/>
      <c r="AW237" s="101"/>
      <c r="AX237" s="101"/>
      <c r="AY237" s="101"/>
      <c r="AZ237" s="101"/>
      <c r="BA237" s="101"/>
      <c r="BB237" s="101"/>
      <c r="BC237" s="101"/>
      <c r="BD237" s="101"/>
      <c r="BE237" s="400" t="s">
        <v>76</v>
      </c>
      <c r="BF237" s="114"/>
      <c r="BG237" s="143" t="s">
        <v>629</v>
      </c>
      <c r="BH237" s="143" t="s">
        <v>608</v>
      </c>
      <c r="BI237" s="144"/>
      <c r="BJ237" s="145"/>
    </row>
    <row r="238" ht="12.95" customHeight="1" spans="1:62">
      <c r="A238" s="324" t="s">
        <v>4258</v>
      </c>
      <c r="B238" s="324" t="s">
        <v>4259</v>
      </c>
      <c r="C238" s="47" t="s">
        <v>630</v>
      </c>
      <c r="D238" s="38" t="s">
        <v>4260</v>
      </c>
      <c r="E238" s="39" t="s">
        <v>631</v>
      </c>
      <c r="F238" s="40" t="s">
        <v>2715</v>
      </c>
      <c r="G238" s="41" t="s">
        <v>4261</v>
      </c>
      <c r="H238" s="42" t="s">
        <v>2715</v>
      </c>
      <c r="I238" s="42" t="s">
        <v>2715</v>
      </c>
      <c r="J238" s="43" t="s">
        <v>2715</v>
      </c>
      <c r="K238" s="54" t="s">
        <v>2715</v>
      </c>
      <c r="L238" s="42" t="s">
        <v>81</v>
      </c>
      <c r="M238" s="42" t="s">
        <v>2715</v>
      </c>
      <c r="N238" s="42" t="s">
        <v>2715</v>
      </c>
      <c r="O238" s="43" t="s">
        <v>2715</v>
      </c>
      <c r="P238" s="82"/>
      <c r="Q238" s="82"/>
      <c r="R238" s="82"/>
      <c r="S238" s="82"/>
      <c r="T238" s="82"/>
      <c r="U238" s="61" t="s">
        <v>4262</v>
      </c>
      <c r="V238" s="47" t="s">
        <v>4263</v>
      </c>
      <c r="W238" s="62" t="s">
        <v>2715</v>
      </c>
      <c r="X238" s="197" t="s">
        <v>2715</v>
      </c>
      <c r="Y238" s="62" t="s">
        <v>2715</v>
      </c>
      <c r="Z238" s="62" t="s">
        <v>728</v>
      </c>
      <c r="AA238" s="62" t="s">
        <v>4264</v>
      </c>
      <c r="AB238" s="47" t="s">
        <v>2715</v>
      </c>
      <c r="AC238" s="47" t="s">
        <v>4164</v>
      </c>
      <c r="AD238" s="47" t="s">
        <v>2715</v>
      </c>
      <c r="AE238" s="47">
        <v>0</v>
      </c>
      <c r="AF238" s="82"/>
      <c r="AG238" s="82"/>
      <c r="AH238" s="38" t="str">
        <f t="shared" ref="AH238:AH245" si="82">IF(AND(OR($AU238="Int PU",$AU238="Int PD"),OR(AND($BB238&lt;&gt;"",$BB238&lt;&gt;"0"),AND($BC238&lt;&gt;"",$BC238&lt;&gt;"0"))),"INVALID",IF(OR($AS238=$E238,$AU238="Int PD"),"PULL_DOWN",IF(OR($AU238="Int PU",AND($AG238="YES",OR($BB238="",$BB238="0"),OR($BC238="",$BC238="0"),OR($AT238="Input",$AT238="Bidirectional"))),"PULL_UP","NORMAL")))</f>
        <v>PULL_DOWN</v>
      </c>
      <c r="AI238" s="38" t="str">
        <f t="shared" ref="AI238:AI245" si="83">IF($AT238="Input","TRISTATE",IF($AU238="Z","TRISTATE",IF($AS238=$E238,"TRISTATE","NORMAL")))</f>
        <v>TRISTATE</v>
      </c>
      <c r="AJ238" s="38" t="str">
        <f t="shared" ref="AJ238:AJ245" si="84">IF(OR($AS238=$E238,$AT238="Output"),"DISABLE","ENABLE")</f>
        <v>DISABLE</v>
      </c>
      <c r="AK238" s="87"/>
      <c r="AL238" s="86" t="b">
        <v>1</v>
      </c>
      <c r="AM238" s="86" t="b">
        <v>1</v>
      </c>
      <c r="AN238" s="86" t="b">
        <v>1</v>
      </c>
      <c r="AO238" s="86" t="b">
        <v>1</v>
      </c>
      <c r="AP238" s="86" t="b">
        <v>1</v>
      </c>
      <c r="AQ238" s="86" t="b">
        <v>1</v>
      </c>
      <c r="AR238" s="63" t="str">
        <f t="shared" ref="AR238:AR245" si="85">IF(AND($AL238:$AQ238),"VALID","INVALID")</f>
        <v>VALID</v>
      </c>
      <c r="AS238" s="199" t="s">
        <v>631</v>
      </c>
      <c r="AT238" s="103" t="s">
        <v>79</v>
      </c>
      <c r="AU238" s="104"/>
      <c r="AV238" s="105"/>
      <c r="AW238" s="105"/>
      <c r="AX238" s="105"/>
      <c r="AY238" s="105"/>
      <c r="AZ238" s="105"/>
      <c r="BA238" s="105"/>
      <c r="BB238" s="104"/>
      <c r="BC238" s="104"/>
      <c r="BD238" s="115"/>
      <c r="BE238" s="116"/>
      <c r="BF238" s="117" t="s">
        <v>2751</v>
      </c>
      <c r="BG238" s="333" t="s">
        <v>630</v>
      </c>
      <c r="BH238" s="10" t="s">
        <v>4260</v>
      </c>
      <c r="BI238" s="10" t="s">
        <v>4265</v>
      </c>
      <c r="BJ238" s="149"/>
    </row>
    <row r="239" ht="12.95" customHeight="1" spans="1:62">
      <c r="A239" s="324" t="s">
        <v>4266</v>
      </c>
      <c r="B239" s="324" t="s">
        <v>4267</v>
      </c>
      <c r="C239" s="47" t="s">
        <v>632</v>
      </c>
      <c r="D239" s="38" t="s">
        <v>4268</v>
      </c>
      <c r="E239" s="39" t="s">
        <v>633</v>
      </c>
      <c r="F239" s="40" t="s">
        <v>2715</v>
      </c>
      <c r="G239" s="41" t="s">
        <v>4269</v>
      </c>
      <c r="H239" s="42" t="s">
        <v>2715</v>
      </c>
      <c r="I239" s="42" t="s">
        <v>2715</v>
      </c>
      <c r="J239" s="43" t="s">
        <v>2715</v>
      </c>
      <c r="K239" s="54" t="s">
        <v>2715</v>
      </c>
      <c r="L239" s="42" t="s">
        <v>81</v>
      </c>
      <c r="M239" s="42" t="s">
        <v>2715</v>
      </c>
      <c r="N239" s="42" t="s">
        <v>2715</v>
      </c>
      <c r="O239" s="43" t="s">
        <v>2715</v>
      </c>
      <c r="P239" s="82"/>
      <c r="Q239" s="82"/>
      <c r="R239" s="82"/>
      <c r="S239" s="82"/>
      <c r="T239" s="82"/>
      <c r="U239" s="63" t="s">
        <v>4270</v>
      </c>
      <c r="V239" s="47" t="s">
        <v>4263</v>
      </c>
      <c r="W239" s="62" t="s">
        <v>2715</v>
      </c>
      <c r="X239" s="197" t="s">
        <v>2715</v>
      </c>
      <c r="Y239" s="62" t="s">
        <v>2715</v>
      </c>
      <c r="Z239" s="62" t="s">
        <v>4271</v>
      </c>
      <c r="AA239" s="62" t="s">
        <v>4264</v>
      </c>
      <c r="AB239" s="47" t="s">
        <v>2715</v>
      </c>
      <c r="AC239" s="47" t="s">
        <v>4164</v>
      </c>
      <c r="AD239" s="47" t="s">
        <v>2715</v>
      </c>
      <c r="AE239" s="47">
        <v>0</v>
      </c>
      <c r="AF239" s="82"/>
      <c r="AG239" s="82"/>
      <c r="AH239" s="38" t="str">
        <f t="shared" si="82"/>
        <v>PULL_DOWN</v>
      </c>
      <c r="AI239" s="38" t="str">
        <f t="shared" si="83"/>
        <v>TRISTATE</v>
      </c>
      <c r="AJ239" s="38" t="str">
        <f t="shared" si="84"/>
        <v>DISABLE</v>
      </c>
      <c r="AK239" s="87"/>
      <c r="AL239" s="86" t="b">
        <v>1</v>
      </c>
      <c r="AM239" s="86" t="b">
        <v>1</v>
      </c>
      <c r="AN239" s="86" t="b">
        <v>1</v>
      </c>
      <c r="AO239" s="86" t="b">
        <v>1</v>
      </c>
      <c r="AP239" s="86" t="b">
        <v>1</v>
      </c>
      <c r="AQ239" s="86" t="b">
        <v>1</v>
      </c>
      <c r="AR239" s="63" t="str">
        <f t="shared" si="85"/>
        <v>VALID</v>
      </c>
      <c r="AS239" s="174" t="s">
        <v>633</v>
      </c>
      <c r="AT239" s="103" t="s">
        <v>79</v>
      </c>
      <c r="AU239" s="104"/>
      <c r="AV239" s="105"/>
      <c r="AW239" s="105"/>
      <c r="AX239" s="105"/>
      <c r="AY239" s="105"/>
      <c r="AZ239" s="105"/>
      <c r="BA239" s="105"/>
      <c r="BB239" s="104"/>
      <c r="BC239" s="104"/>
      <c r="BD239" s="115"/>
      <c r="BE239" s="116"/>
      <c r="BF239" s="179" t="s">
        <v>2751</v>
      </c>
      <c r="BG239" s="333" t="s">
        <v>632</v>
      </c>
      <c r="BH239" s="10" t="s">
        <v>4268</v>
      </c>
      <c r="BI239" s="10" t="s">
        <v>4272</v>
      </c>
      <c r="BJ239" s="149"/>
    </row>
    <row r="240" ht="12.95" customHeight="1" spans="1:62">
      <c r="A240" s="324" t="s">
        <v>4273</v>
      </c>
      <c r="B240" s="324" t="s">
        <v>4274</v>
      </c>
      <c r="C240" s="47" t="s">
        <v>634</v>
      </c>
      <c r="D240" s="38" t="s">
        <v>4275</v>
      </c>
      <c r="E240" s="39" t="s">
        <v>635</v>
      </c>
      <c r="F240" s="40" t="s">
        <v>2715</v>
      </c>
      <c r="G240" s="41" t="s">
        <v>4276</v>
      </c>
      <c r="H240" s="42" t="s">
        <v>2715</v>
      </c>
      <c r="I240" s="42" t="s">
        <v>2715</v>
      </c>
      <c r="J240" s="43" t="s">
        <v>2715</v>
      </c>
      <c r="K240" s="54" t="s">
        <v>2715</v>
      </c>
      <c r="L240" s="42" t="s">
        <v>81</v>
      </c>
      <c r="M240" s="42" t="s">
        <v>2715</v>
      </c>
      <c r="N240" s="42" t="s">
        <v>2715</v>
      </c>
      <c r="O240" s="43" t="s">
        <v>2715</v>
      </c>
      <c r="P240" s="82"/>
      <c r="Q240" s="82"/>
      <c r="R240" s="82"/>
      <c r="S240" s="82"/>
      <c r="T240" s="82"/>
      <c r="U240" s="63" t="s">
        <v>4277</v>
      </c>
      <c r="V240" s="47" t="s">
        <v>4263</v>
      </c>
      <c r="W240" s="62" t="s">
        <v>2715</v>
      </c>
      <c r="X240" s="197" t="s">
        <v>2715</v>
      </c>
      <c r="Y240" s="62" t="s">
        <v>2715</v>
      </c>
      <c r="Z240" s="62" t="s">
        <v>4278</v>
      </c>
      <c r="AA240" s="62" t="s">
        <v>4264</v>
      </c>
      <c r="AB240" s="47" t="s">
        <v>2715</v>
      </c>
      <c r="AC240" s="47" t="s">
        <v>4164</v>
      </c>
      <c r="AD240" s="47" t="s">
        <v>2715</v>
      </c>
      <c r="AE240" s="47">
        <v>0</v>
      </c>
      <c r="AF240" s="82"/>
      <c r="AG240" s="82"/>
      <c r="AH240" s="38" t="str">
        <f t="shared" si="82"/>
        <v>PULL_DOWN</v>
      </c>
      <c r="AI240" s="38" t="str">
        <f t="shared" si="83"/>
        <v>TRISTATE</v>
      </c>
      <c r="AJ240" s="38" t="str">
        <f t="shared" si="84"/>
        <v>DISABLE</v>
      </c>
      <c r="AK240" s="87"/>
      <c r="AL240" s="86" t="b">
        <v>1</v>
      </c>
      <c r="AM240" s="86" t="b">
        <v>1</v>
      </c>
      <c r="AN240" s="86" t="b">
        <v>1</v>
      </c>
      <c r="AO240" s="86" t="b">
        <v>1</v>
      </c>
      <c r="AP240" s="86" t="b">
        <v>1</v>
      </c>
      <c r="AQ240" s="86" t="b">
        <v>1</v>
      </c>
      <c r="AR240" s="63" t="str">
        <f t="shared" si="85"/>
        <v>VALID</v>
      </c>
      <c r="AS240" s="102" t="s">
        <v>635</v>
      </c>
      <c r="AT240" s="103" t="s">
        <v>79</v>
      </c>
      <c r="AU240" s="104"/>
      <c r="AV240" s="105"/>
      <c r="AW240" s="105"/>
      <c r="AX240" s="105"/>
      <c r="AY240" s="105"/>
      <c r="AZ240" s="105"/>
      <c r="BA240" s="105"/>
      <c r="BB240" s="104"/>
      <c r="BC240" s="104"/>
      <c r="BD240" s="115"/>
      <c r="BE240" s="116"/>
      <c r="BF240" s="117" t="s">
        <v>2751</v>
      </c>
      <c r="BG240" s="333" t="s">
        <v>634</v>
      </c>
      <c r="BH240" s="10" t="s">
        <v>4275</v>
      </c>
      <c r="BI240" s="10" t="s">
        <v>4279</v>
      </c>
      <c r="BJ240" s="149"/>
    </row>
    <row r="241" ht="12.95" customHeight="1" spans="1:62">
      <c r="A241" s="324" t="s">
        <v>4280</v>
      </c>
      <c r="B241" s="324" t="s">
        <v>4281</v>
      </c>
      <c r="C241" s="47" t="s">
        <v>636</v>
      </c>
      <c r="D241" s="38" t="s">
        <v>4282</v>
      </c>
      <c r="E241" s="39" t="s">
        <v>637</v>
      </c>
      <c r="F241" s="40" t="s">
        <v>2715</v>
      </c>
      <c r="G241" s="41" t="s">
        <v>4283</v>
      </c>
      <c r="H241" s="42" t="s">
        <v>2715</v>
      </c>
      <c r="I241" s="42" t="s">
        <v>2715</v>
      </c>
      <c r="J241" s="43" t="s">
        <v>2715</v>
      </c>
      <c r="K241" s="54" t="s">
        <v>2715</v>
      </c>
      <c r="L241" s="42" t="s">
        <v>81</v>
      </c>
      <c r="M241" s="42" t="s">
        <v>2715</v>
      </c>
      <c r="N241" s="42" t="s">
        <v>2715</v>
      </c>
      <c r="O241" s="43" t="s">
        <v>2715</v>
      </c>
      <c r="P241" s="82"/>
      <c r="Q241" s="82"/>
      <c r="R241" s="82"/>
      <c r="S241" s="82"/>
      <c r="T241" s="82"/>
      <c r="U241" s="63" t="s">
        <v>4284</v>
      </c>
      <c r="V241" s="47" t="s">
        <v>4263</v>
      </c>
      <c r="W241" s="62" t="s">
        <v>2715</v>
      </c>
      <c r="X241" s="197" t="s">
        <v>2715</v>
      </c>
      <c r="Y241" s="62" t="s">
        <v>2715</v>
      </c>
      <c r="Z241" s="62" t="s">
        <v>4278</v>
      </c>
      <c r="AA241" s="62" t="s">
        <v>4264</v>
      </c>
      <c r="AB241" s="47" t="s">
        <v>2715</v>
      </c>
      <c r="AC241" s="47" t="s">
        <v>4164</v>
      </c>
      <c r="AD241" s="47" t="s">
        <v>2715</v>
      </c>
      <c r="AE241" s="47">
        <v>0</v>
      </c>
      <c r="AF241" s="82"/>
      <c r="AG241" s="82"/>
      <c r="AH241" s="38" t="str">
        <f t="shared" si="82"/>
        <v>PULL_DOWN</v>
      </c>
      <c r="AI241" s="38" t="str">
        <f t="shared" si="83"/>
        <v>TRISTATE</v>
      </c>
      <c r="AJ241" s="38" t="str">
        <f t="shared" si="84"/>
        <v>DISABLE</v>
      </c>
      <c r="AK241" s="87"/>
      <c r="AL241" s="86" t="b">
        <v>1</v>
      </c>
      <c r="AM241" s="86" t="b">
        <v>1</v>
      </c>
      <c r="AN241" s="86" t="b">
        <v>1</v>
      </c>
      <c r="AO241" s="86" t="b">
        <v>1</v>
      </c>
      <c r="AP241" s="86" t="b">
        <v>1</v>
      </c>
      <c r="AQ241" s="86" t="b">
        <v>1</v>
      </c>
      <c r="AR241" s="63" t="str">
        <f t="shared" si="85"/>
        <v>VALID</v>
      </c>
      <c r="AS241" s="102" t="s">
        <v>637</v>
      </c>
      <c r="AT241" s="103" t="s">
        <v>79</v>
      </c>
      <c r="AU241" s="104"/>
      <c r="AV241" s="105"/>
      <c r="AW241" s="105"/>
      <c r="AX241" s="105"/>
      <c r="AY241" s="105"/>
      <c r="AZ241" s="105"/>
      <c r="BA241" s="105"/>
      <c r="BB241" s="104"/>
      <c r="BC241" s="104"/>
      <c r="BD241" s="115"/>
      <c r="BE241" s="116"/>
      <c r="BF241" s="179" t="s">
        <v>2751</v>
      </c>
      <c r="BG241" s="333" t="s">
        <v>636</v>
      </c>
      <c r="BH241" s="10" t="s">
        <v>4282</v>
      </c>
      <c r="BI241" s="10" t="s">
        <v>4285</v>
      </c>
      <c r="BJ241" s="149"/>
    </row>
    <row r="242" ht="12.95" customHeight="1" spans="1:62">
      <c r="A242" s="322"/>
      <c r="B242" s="322"/>
      <c r="C242" s="326" t="s">
        <v>638</v>
      </c>
      <c r="D242" s="323" t="s">
        <v>4286</v>
      </c>
      <c r="E242" s="39" t="s">
        <v>639</v>
      </c>
      <c r="F242" s="40" t="s">
        <v>2715</v>
      </c>
      <c r="G242" s="41"/>
      <c r="H242" s="42" t="s">
        <v>2715</v>
      </c>
      <c r="I242" s="42" t="s">
        <v>2715</v>
      </c>
      <c r="J242" s="43" t="s">
        <v>2715</v>
      </c>
      <c r="K242" s="54" t="s">
        <v>2715</v>
      </c>
      <c r="L242" s="42" t="s">
        <v>81</v>
      </c>
      <c r="M242" s="42" t="s">
        <v>2715</v>
      </c>
      <c r="N242" s="42" t="s">
        <v>2715</v>
      </c>
      <c r="O242" s="43" t="s">
        <v>2715</v>
      </c>
      <c r="P242" s="82"/>
      <c r="Q242" s="82"/>
      <c r="R242" s="82"/>
      <c r="S242" s="82"/>
      <c r="T242" s="82"/>
      <c r="U242" s="63" t="s">
        <v>4287</v>
      </c>
      <c r="V242" s="47" t="s">
        <v>4263</v>
      </c>
      <c r="W242" s="62" t="s">
        <v>2715</v>
      </c>
      <c r="X242" s="197" t="s">
        <v>2715</v>
      </c>
      <c r="Y242" s="62" t="s">
        <v>2715</v>
      </c>
      <c r="Z242" s="62" t="s">
        <v>4278</v>
      </c>
      <c r="AA242" s="62" t="s">
        <v>4264</v>
      </c>
      <c r="AB242" s="47" t="s">
        <v>2715</v>
      </c>
      <c r="AC242" s="47" t="s">
        <v>4164</v>
      </c>
      <c r="AD242" s="47" t="s">
        <v>2715</v>
      </c>
      <c r="AE242" s="47">
        <v>0</v>
      </c>
      <c r="AF242" s="82"/>
      <c r="AG242" s="82"/>
      <c r="AH242" s="38" t="str">
        <f t="shared" si="82"/>
        <v>PULL_DOWN</v>
      </c>
      <c r="AI242" s="38" t="str">
        <f t="shared" si="83"/>
        <v>TRISTATE</v>
      </c>
      <c r="AJ242" s="38" t="str">
        <f t="shared" si="84"/>
        <v>DISABLE</v>
      </c>
      <c r="AK242" s="87"/>
      <c r="AL242" s="86" t="b">
        <v>1</v>
      </c>
      <c r="AM242" s="86" t="b">
        <v>1</v>
      </c>
      <c r="AN242" s="86" t="b">
        <v>1</v>
      </c>
      <c r="AO242" s="86" t="b">
        <v>1</v>
      </c>
      <c r="AP242" s="86" t="b">
        <v>1</v>
      </c>
      <c r="AQ242" s="86" t="b">
        <v>1</v>
      </c>
      <c r="AR242" s="63" t="str">
        <f t="shared" si="85"/>
        <v>VALID</v>
      </c>
      <c r="AS242" s="102" t="s">
        <v>639</v>
      </c>
      <c r="AT242" s="103" t="s">
        <v>79</v>
      </c>
      <c r="AU242" s="104"/>
      <c r="AV242" s="105"/>
      <c r="AW242" s="105"/>
      <c r="AX242" s="105"/>
      <c r="AY242" s="105"/>
      <c r="AZ242" s="105"/>
      <c r="BA242" s="105"/>
      <c r="BB242" s="104"/>
      <c r="BC242" s="104"/>
      <c r="BD242" s="115"/>
      <c r="BE242" s="116"/>
      <c r="BF242" s="117"/>
      <c r="BG242" s="231" t="s">
        <v>638</v>
      </c>
      <c r="BH242" s="10" t="s">
        <v>4286</v>
      </c>
      <c r="BI242" s="10" t="s">
        <v>4288</v>
      </c>
      <c r="BJ242" s="149"/>
    </row>
    <row r="243" ht="12.95" customHeight="1" spans="1:62">
      <c r="A243" s="322"/>
      <c r="B243" s="322"/>
      <c r="C243" s="326" t="s">
        <v>640</v>
      </c>
      <c r="D243" s="323" t="s">
        <v>4289</v>
      </c>
      <c r="E243" s="39" t="s">
        <v>641</v>
      </c>
      <c r="F243" s="40" t="s">
        <v>2715</v>
      </c>
      <c r="G243" s="41"/>
      <c r="H243" s="42" t="s">
        <v>2715</v>
      </c>
      <c r="I243" s="42" t="s">
        <v>2715</v>
      </c>
      <c r="J243" s="43" t="s">
        <v>2715</v>
      </c>
      <c r="K243" s="54" t="s">
        <v>2715</v>
      </c>
      <c r="L243" s="42" t="s">
        <v>81</v>
      </c>
      <c r="M243" s="42" t="s">
        <v>2715</v>
      </c>
      <c r="N243" s="42" t="s">
        <v>2715</v>
      </c>
      <c r="O243" s="43" t="s">
        <v>2715</v>
      </c>
      <c r="P243" s="82"/>
      <c r="Q243" s="82"/>
      <c r="R243" s="82"/>
      <c r="S243" s="82"/>
      <c r="T243" s="82"/>
      <c r="U243" s="67" t="s">
        <v>4290</v>
      </c>
      <c r="V243" s="67" t="s">
        <v>4263</v>
      </c>
      <c r="W243" s="62" t="s">
        <v>2715</v>
      </c>
      <c r="X243" s="197" t="s">
        <v>2715</v>
      </c>
      <c r="Y243" s="62" t="s">
        <v>2715</v>
      </c>
      <c r="Z243" s="62" t="s">
        <v>4278</v>
      </c>
      <c r="AA243" s="62" t="s">
        <v>4264</v>
      </c>
      <c r="AB243" s="47" t="s">
        <v>2715</v>
      </c>
      <c r="AC243" s="47" t="s">
        <v>4164</v>
      </c>
      <c r="AD243" s="47" t="s">
        <v>2715</v>
      </c>
      <c r="AE243" s="47">
        <v>0</v>
      </c>
      <c r="AF243" s="198"/>
      <c r="AG243" s="82"/>
      <c r="AH243" s="38" t="str">
        <f t="shared" si="82"/>
        <v>PULL_DOWN</v>
      </c>
      <c r="AI243" s="38" t="str">
        <f t="shared" si="83"/>
        <v>TRISTATE</v>
      </c>
      <c r="AJ243" s="38" t="str">
        <f t="shared" si="84"/>
        <v>DISABLE</v>
      </c>
      <c r="AK243" s="87"/>
      <c r="AL243" s="86" t="b">
        <v>1</v>
      </c>
      <c r="AM243" s="86" t="b">
        <v>1</v>
      </c>
      <c r="AN243" s="86" t="b">
        <v>1</v>
      </c>
      <c r="AO243" s="86" t="b">
        <v>1</v>
      </c>
      <c r="AP243" s="86" t="b">
        <v>1</v>
      </c>
      <c r="AQ243" s="86" t="b">
        <v>1</v>
      </c>
      <c r="AR243" s="63" t="str">
        <f t="shared" si="85"/>
        <v>VALID</v>
      </c>
      <c r="AS243" s="102" t="s">
        <v>641</v>
      </c>
      <c r="AT243" s="103" t="s">
        <v>79</v>
      </c>
      <c r="AU243" s="104"/>
      <c r="AV243" s="105"/>
      <c r="AW243" s="105"/>
      <c r="AX243" s="105"/>
      <c r="AY243" s="105"/>
      <c r="AZ243" s="105"/>
      <c r="BA243" s="105"/>
      <c r="BB243" s="104"/>
      <c r="BC243" s="104"/>
      <c r="BD243" s="115"/>
      <c r="BE243" s="116"/>
      <c r="BF243" s="117"/>
      <c r="BG243" s="231" t="s">
        <v>640</v>
      </c>
      <c r="BH243" s="10" t="s">
        <v>4289</v>
      </c>
      <c r="BI243" s="10" t="s">
        <v>4291</v>
      </c>
      <c r="BJ243" s="149"/>
    </row>
    <row r="244" ht="12.95" customHeight="1" spans="1:62">
      <c r="A244" s="324" t="s">
        <v>4292</v>
      </c>
      <c r="B244" s="324" t="s">
        <v>4293</v>
      </c>
      <c r="C244" s="337" t="s">
        <v>642</v>
      </c>
      <c r="D244" s="205" t="s">
        <v>4294</v>
      </c>
      <c r="E244" s="39" t="s">
        <v>643</v>
      </c>
      <c r="F244" s="40" t="s">
        <v>2715</v>
      </c>
      <c r="G244" s="41"/>
      <c r="H244" s="42" t="s">
        <v>2715</v>
      </c>
      <c r="I244" s="42" t="s">
        <v>2715</v>
      </c>
      <c r="J244" s="43" t="s">
        <v>2715</v>
      </c>
      <c r="K244" s="54" t="s">
        <v>2715</v>
      </c>
      <c r="L244" s="42" t="s">
        <v>81</v>
      </c>
      <c r="M244" s="42" t="s">
        <v>2715</v>
      </c>
      <c r="N244" s="42" t="s">
        <v>2715</v>
      </c>
      <c r="O244" s="43" t="s">
        <v>2715</v>
      </c>
      <c r="P244" s="82"/>
      <c r="Q244" s="82"/>
      <c r="R244" s="82"/>
      <c r="S244" s="82"/>
      <c r="T244" s="82"/>
      <c r="U244" s="63" t="s">
        <v>4295</v>
      </c>
      <c r="V244" s="47" t="s">
        <v>4263</v>
      </c>
      <c r="W244" s="62" t="s">
        <v>2715</v>
      </c>
      <c r="X244" s="197" t="s">
        <v>2715</v>
      </c>
      <c r="Y244" s="62" t="s">
        <v>2715</v>
      </c>
      <c r="Z244" s="62" t="s">
        <v>4278</v>
      </c>
      <c r="AA244" s="62" t="s">
        <v>4264</v>
      </c>
      <c r="AB244" s="47" t="s">
        <v>2715</v>
      </c>
      <c r="AC244" s="47" t="s">
        <v>4164</v>
      </c>
      <c r="AD244" s="47" t="s">
        <v>2715</v>
      </c>
      <c r="AE244" s="47">
        <v>0</v>
      </c>
      <c r="AF244" s="82"/>
      <c r="AG244" s="82"/>
      <c r="AH244" s="38" t="str">
        <f t="shared" si="82"/>
        <v>PULL_DOWN</v>
      </c>
      <c r="AI244" s="38" t="str">
        <f t="shared" si="83"/>
        <v>TRISTATE</v>
      </c>
      <c r="AJ244" s="38" t="str">
        <f t="shared" si="84"/>
        <v>DISABLE</v>
      </c>
      <c r="AK244" s="87"/>
      <c r="AL244" s="86" t="b">
        <v>1</v>
      </c>
      <c r="AM244" s="86" t="b">
        <v>1</v>
      </c>
      <c r="AN244" s="86" t="b">
        <v>1</v>
      </c>
      <c r="AO244" s="86" t="b">
        <v>1</v>
      </c>
      <c r="AP244" s="86" t="b">
        <v>1</v>
      </c>
      <c r="AQ244" s="86" t="b">
        <v>1</v>
      </c>
      <c r="AR244" s="63" t="str">
        <f t="shared" si="85"/>
        <v>VALID</v>
      </c>
      <c r="AS244" s="199" t="s">
        <v>643</v>
      </c>
      <c r="AT244" s="103" t="s">
        <v>79</v>
      </c>
      <c r="AU244" s="104"/>
      <c r="AV244" s="105"/>
      <c r="AW244" s="105"/>
      <c r="AX244" s="105"/>
      <c r="AY244" s="105"/>
      <c r="AZ244" s="105"/>
      <c r="BA244" s="105"/>
      <c r="BB244" s="104"/>
      <c r="BC244" s="104"/>
      <c r="BD244" s="115"/>
      <c r="BE244" s="116"/>
      <c r="BF244" s="117" t="s">
        <v>2751</v>
      </c>
      <c r="BG244" s="333" t="s">
        <v>642</v>
      </c>
      <c r="BH244" s="10" t="s">
        <v>4294</v>
      </c>
      <c r="BI244" s="10" t="s">
        <v>4296</v>
      </c>
      <c r="BJ244" s="149"/>
    </row>
    <row r="245" ht="12.95" customHeight="1" spans="1:62">
      <c r="A245" s="324" t="s">
        <v>4297</v>
      </c>
      <c r="B245" s="324" t="s">
        <v>4298</v>
      </c>
      <c r="C245" s="337" t="s">
        <v>644</v>
      </c>
      <c r="D245" s="205" t="s">
        <v>4299</v>
      </c>
      <c r="E245" s="39" t="s">
        <v>645</v>
      </c>
      <c r="F245" s="40" t="s">
        <v>2715</v>
      </c>
      <c r="G245" s="41"/>
      <c r="H245" s="42" t="s">
        <v>2715</v>
      </c>
      <c r="I245" s="42" t="s">
        <v>2715</v>
      </c>
      <c r="J245" s="43" t="s">
        <v>2715</v>
      </c>
      <c r="K245" s="54" t="s">
        <v>2715</v>
      </c>
      <c r="L245" s="42" t="s">
        <v>81</v>
      </c>
      <c r="M245" s="42" t="s">
        <v>2715</v>
      </c>
      <c r="N245" s="42" t="s">
        <v>2715</v>
      </c>
      <c r="O245" s="43" t="s">
        <v>2715</v>
      </c>
      <c r="P245" s="82"/>
      <c r="Q245" s="82"/>
      <c r="R245" s="82"/>
      <c r="S245" s="82"/>
      <c r="T245" s="82"/>
      <c r="U245" s="63" t="s">
        <v>4300</v>
      </c>
      <c r="V245" s="47" t="s">
        <v>4263</v>
      </c>
      <c r="W245" s="62" t="s">
        <v>2715</v>
      </c>
      <c r="X245" s="197" t="s">
        <v>2715</v>
      </c>
      <c r="Y245" s="62" t="s">
        <v>2715</v>
      </c>
      <c r="Z245" s="62" t="s">
        <v>4301</v>
      </c>
      <c r="AA245" s="62" t="s">
        <v>4264</v>
      </c>
      <c r="AB245" s="47" t="s">
        <v>2715</v>
      </c>
      <c r="AC245" s="47" t="s">
        <v>4164</v>
      </c>
      <c r="AD245" s="47" t="s">
        <v>2715</v>
      </c>
      <c r="AE245" s="47">
        <v>0</v>
      </c>
      <c r="AF245" s="82"/>
      <c r="AG245" s="82"/>
      <c r="AH245" s="38" t="str">
        <f t="shared" si="82"/>
        <v>PULL_DOWN</v>
      </c>
      <c r="AI245" s="38" t="str">
        <f t="shared" si="83"/>
        <v>TRISTATE</v>
      </c>
      <c r="AJ245" s="38" t="str">
        <f t="shared" si="84"/>
        <v>DISABLE</v>
      </c>
      <c r="AK245" s="87"/>
      <c r="AL245" s="86" t="b">
        <v>1</v>
      </c>
      <c r="AM245" s="86" t="b">
        <v>1</v>
      </c>
      <c r="AN245" s="86" t="b">
        <v>1</v>
      </c>
      <c r="AO245" s="86" t="b">
        <v>1</v>
      </c>
      <c r="AP245" s="86" t="b">
        <v>1</v>
      </c>
      <c r="AQ245" s="86" t="b">
        <v>1</v>
      </c>
      <c r="AR245" s="63" t="str">
        <f t="shared" si="85"/>
        <v>VALID</v>
      </c>
      <c r="AS245" s="174" t="s">
        <v>645</v>
      </c>
      <c r="AT245" s="103" t="s">
        <v>79</v>
      </c>
      <c r="AU245" s="104"/>
      <c r="AV245" s="105"/>
      <c r="AW245" s="105"/>
      <c r="AX245" s="105"/>
      <c r="AY245" s="105"/>
      <c r="AZ245" s="105"/>
      <c r="BA245" s="105"/>
      <c r="BB245" s="104"/>
      <c r="BC245" s="104"/>
      <c r="BD245" s="115"/>
      <c r="BE245" s="116"/>
      <c r="BF245" s="179" t="s">
        <v>2751</v>
      </c>
      <c r="BG245" s="333" t="s">
        <v>644</v>
      </c>
      <c r="BH245" s="10" t="s">
        <v>4299</v>
      </c>
      <c r="BI245" s="10" t="s">
        <v>4302</v>
      </c>
      <c r="BJ245" s="149"/>
    </row>
    <row r="246" s="3" customFormat="1" ht="18" customHeight="1" spans="1:62">
      <c r="A246" s="322"/>
      <c r="B246" s="322"/>
      <c r="C246" s="163" t="s">
        <v>646</v>
      </c>
      <c r="D246" s="190" t="s">
        <v>647</v>
      </c>
      <c r="E246" s="35"/>
      <c r="F246" s="37"/>
      <c r="G246" s="37"/>
      <c r="H246" s="37"/>
      <c r="I246" s="37"/>
      <c r="J246" s="37"/>
      <c r="K246" s="35"/>
      <c r="L246" s="35"/>
      <c r="M246" s="35"/>
      <c r="N246" s="35"/>
      <c r="O246" s="35"/>
      <c r="P246" s="35"/>
      <c r="Q246" s="35"/>
      <c r="R246" s="35"/>
      <c r="S246" s="35"/>
      <c r="T246" s="35"/>
      <c r="U246" s="35"/>
      <c r="V246" s="35"/>
      <c r="W246" s="60"/>
      <c r="X246" s="60"/>
      <c r="Y246" s="60"/>
      <c r="Z246" s="60"/>
      <c r="AA246" s="60"/>
      <c r="AB246" s="81"/>
      <c r="AC246" s="81"/>
      <c r="AD246" s="81"/>
      <c r="AE246" s="81"/>
      <c r="AF246" s="81"/>
      <c r="AG246" s="81"/>
      <c r="AH246" s="81"/>
      <c r="AI246" s="81"/>
      <c r="AJ246" s="81"/>
      <c r="AK246" s="81"/>
      <c r="AL246" s="81"/>
      <c r="AM246" s="81"/>
      <c r="AN246" s="81"/>
      <c r="AO246" s="81"/>
      <c r="AP246" s="81"/>
      <c r="AQ246" s="81"/>
      <c r="AR246" s="81"/>
      <c r="AS246" s="100"/>
      <c r="AT246" s="100"/>
      <c r="AU246" s="101"/>
      <c r="AV246" s="101"/>
      <c r="AW246" s="101"/>
      <c r="AX246" s="101"/>
      <c r="AY246" s="101"/>
      <c r="AZ246" s="101"/>
      <c r="BA246" s="101"/>
      <c r="BB246" s="101"/>
      <c r="BC246" s="101"/>
      <c r="BD246" s="101"/>
      <c r="BE246" s="400" t="s">
        <v>153</v>
      </c>
      <c r="BF246" s="114"/>
      <c r="BG246" s="143" t="s">
        <v>646</v>
      </c>
      <c r="BH246" s="143" t="s">
        <v>647</v>
      </c>
      <c r="BI246" s="144"/>
      <c r="BJ246" s="145"/>
    </row>
    <row r="247" ht="12.95" customHeight="1" spans="1:62">
      <c r="A247" s="324" t="s">
        <v>4303</v>
      </c>
      <c r="B247" s="324" t="s">
        <v>2772</v>
      </c>
      <c r="C247" s="337" t="s">
        <v>648</v>
      </c>
      <c r="D247" s="205" t="s">
        <v>4304</v>
      </c>
      <c r="E247" s="39" t="s">
        <v>650</v>
      </c>
      <c r="F247" s="40"/>
      <c r="G247" s="41"/>
      <c r="H247" s="42" t="s">
        <v>2715</v>
      </c>
      <c r="I247" s="42" t="s">
        <v>2715</v>
      </c>
      <c r="J247" s="43" t="s">
        <v>2715</v>
      </c>
      <c r="K247" s="54" t="s">
        <v>2737</v>
      </c>
      <c r="L247" s="42" t="s">
        <v>81</v>
      </c>
      <c r="M247" s="42" t="s">
        <v>2715</v>
      </c>
      <c r="N247" s="42" t="s">
        <v>2715</v>
      </c>
      <c r="O247" s="43" t="s">
        <v>2715</v>
      </c>
      <c r="P247" s="191" t="s">
        <v>649</v>
      </c>
      <c r="Q247" s="191" t="s">
        <v>83</v>
      </c>
      <c r="R247" s="191" t="s">
        <v>104</v>
      </c>
      <c r="S247" s="191" t="s">
        <v>105</v>
      </c>
      <c r="T247" s="191" t="s">
        <v>83</v>
      </c>
      <c r="U247" s="63" t="s">
        <v>4305</v>
      </c>
      <c r="V247" s="47" t="s">
        <v>4306</v>
      </c>
      <c r="W247" s="62" t="s">
        <v>2715</v>
      </c>
      <c r="X247" s="197" t="s">
        <v>2715</v>
      </c>
      <c r="Y247" s="62" t="s">
        <v>2715</v>
      </c>
      <c r="Z247" s="62" t="s">
        <v>648</v>
      </c>
      <c r="AA247" s="62" t="s">
        <v>4307</v>
      </c>
      <c r="AB247" s="47" t="s">
        <v>2947</v>
      </c>
      <c r="AC247" s="47" t="s">
        <v>2948</v>
      </c>
      <c r="AD247" s="47" t="s">
        <v>2949</v>
      </c>
      <c r="AE247" s="47" t="s">
        <v>2723</v>
      </c>
      <c r="AF247" s="47" t="str">
        <f t="shared" ref="AF247:AF256" si="86">IF(OR($AS247="",$AS247=$E247),$T247,IF($AS247=$F247,SUBSTITUTE(SUBSTITUTE($AS247,"GPIO3_","GPIO_"),".0",""),IF($AS247=$G247,$P247,IF($AS247=$H247,$Q247,IF($AS247=$I247,$R247,IF($AS247=$J247,$S247,"INVALID"))))))</f>
        <v>RSVD1</v>
      </c>
      <c r="AG247" s="82"/>
      <c r="AH247" s="38" t="str">
        <f t="shared" ref="AH247:AH256" si="87">IF(AND(OR($AU247="Int PU",$AU247="Int PD"),OR(AND($BB247&lt;&gt;"",$BB247&lt;&gt;"0"),AND($BC247&lt;&gt;"",$BC247&lt;&gt;"0"))),"INVALID",IF(OR($AS247=$E247,$AU247="Int PD"),"PULL_DOWN",IF(OR($AU247="Int PU",AND($AG247="YES",OR($BB247="",$BB247="0"),OR($BC247="",$BC247="0"),OR($AT247="Input",$AT247="Bidirectional"))),"PULL_UP","NORMAL")))</f>
        <v>PULL_DOWN</v>
      </c>
      <c r="AI247" s="38" t="str">
        <f t="shared" ref="AI247:AI256" si="88">IF($AT247="Input","TRISTATE",IF($AU247="Z","TRISTATE",IF($AS247=$E247,"TRISTATE","NORMAL")))</f>
        <v>TRISTATE</v>
      </c>
      <c r="AJ247" s="38" t="str">
        <f t="shared" ref="AJ247:AJ256" si="89">IF(OR($AS247=$E247,$AT247="Output"),"DISABLE","ENABLE")</f>
        <v>DISABLE</v>
      </c>
      <c r="AK247" s="87" t="str">
        <f t="shared" ref="AK247:AK256" si="90">IF($AS247&lt;&gt;$F247,"N/A",IF($AU247="Drive 1","1",IF($AU247="Drive 0","0","")))</f>
        <v>N/A</v>
      </c>
      <c r="AL247" s="86" t="b">
        <v>1</v>
      </c>
      <c r="AM247" s="86" t="b">
        <v>1</v>
      </c>
      <c r="AN247" s="86" t="b">
        <v>1</v>
      </c>
      <c r="AO247" s="86" t="b">
        <v>1</v>
      </c>
      <c r="AP247" s="86" t="b">
        <v>1</v>
      </c>
      <c r="AQ247" s="86" t="b">
        <v>1</v>
      </c>
      <c r="AR247" s="63" t="str">
        <f t="shared" ref="AR247:AR256" si="91">IF(AND($AL247:$AQ247),"VALID","INVALID")</f>
        <v>VALID</v>
      </c>
      <c r="AS247" s="102" t="s">
        <v>650</v>
      </c>
      <c r="AT247" s="103" t="s">
        <v>79</v>
      </c>
      <c r="AU247" s="104"/>
      <c r="AV247" s="105"/>
      <c r="AW247" s="105"/>
      <c r="AX247" s="105"/>
      <c r="AY247" s="105"/>
      <c r="AZ247" s="105"/>
      <c r="BA247" s="105"/>
      <c r="BB247" s="104"/>
      <c r="BC247" s="104"/>
      <c r="BD247" s="115"/>
      <c r="BE247" s="116"/>
      <c r="BF247" s="117" t="s">
        <v>2751</v>
      </c>
      <c r="BG247" s="333"/>
      <c r="BH247" s="10" t="s">
        <v>4304</v>
      </c>
      <c r="BI247" s="10" t="s">
        <v>4308</v>
      </c>
      <c r="BJ247" s="149"/>
    </row>
    <row r="248" ht="12.95" customHeight="1" spans="1:62">
      <c r="A248" s="324" t="s">
        <v>4309</v>
      </c>
      <c r="B248" s="324" t="s">
        <v>2772</v>
      </c>
      <c r="C248" s="337" t="s">
        <v>651</v>
      </c>
      <c r="D248" s="205" t="s">
        <v>4310</v>
      </c>
      <c r="E248" s="39" t="s">
        <v>652</v>
      </c>
      <c r="F248" s="40"/>
      <c r="G248" s="41"/>
      <c r="H248" s="42" t="s">
        <v>2715</v>
      </c>
      <c r="I248" s="42" t="s">
        <v>2715</v>
      </c>
      <c r="J248" s="43" t="s">
        <v>2715</v>
      </c>
      <c r="K248" s="54" t="s">
        <v>2737</v>
      </c>
      <c r="L248" s="42" t="s">
        <v>2717</v>
      </c>
      <c r="M248" s="42" t="s">
        <v>2715</v>
      </c>
      <c r="N248" s="42" t="s">
        <v>2715</v>
      </c>
      <c r="O248" s="43" t="s">
        <v>2715</v>
      </c>
      <c r="P248" s="191" t="s">
        <v>649</v>
      </c>
      <c r="Q248" s="191" t="s">
        <v>83</v>
      </c>
      <c r="R248" s="191" t="s">
        <v>104</v>
      </c>
      <c r="S248" s="191" t="s">
        <v>105</v>
      </c>
      <c r="T248" s="191" t="s">
        <v>83</v>
      </c>
      <c r="U248" s="67" t="s">
        <v>4311</v>
      </c>
      <c r="V248" s="67" t="s">
        <v>4306</v>
      </c>
      <c r="W248" s="62" t="s">
        <v>2715</v>
      </c>
      <c r="X248" s="197" t="s">
        <v>2715</v>
      </c>
      <c r="Y248" s="62" t="s">
        <v>2715</v>
      </c>
      <c r="Z248" s="62" t="s">
        <v>651</v>
      </c>
      <c r="AA248" s="62" t="s">
        <v>4307</v>
      </c>
      <c r="AB248" s="47" t="s">
        <v>2947</v>
      </c>
      <c r="AC248" s="47" t="s">
        <v>2948</v>
      </c>
      <c r="AD248" s="47" t="s">
        <v>2949</v>
      </c>
      <c r="AE248" s="47" t="s">
        <v>2723</v>
      </c>
      <c r="AF248" s="47" t="str">
        <f t="shared" si="86"/>
        <v>RSVD1</v>
      </c>
      <c r="AG248" s="82"/>
      <c r="AH248" s="38" t="str">
        <f t="shared" si="87"/>
        <v>PULL_DOWN</v>
      </c>
      <c r="AI248" s="38" t="str">
        <f t="shared" si="88"/>
        <v>TRISTATE</v>
      </c>
      <c r="AJ248" s="38" t="str">
        <f t="shared" si="89"/>
        <v>DISABLE</v>
      </c>
      <c r="AK248" s="87" t="str">
        <f t="shared" si="90"/>
        <v>N/A</v>
      </c>
      <c r="AL248" s="86" t="b">
        <v>1</v>
      </c>
      <c r="AM248" s="86" t="b">
        <v>1</v>
      </c>
      <c r="AN248" s="86" t="b">
        <v>1</v>
      </c>
      <c r="AO248" s="86" t="b">
        <v>1</v>
      </c>
      <c r="AP248" s="86" t="b">
        <v>1</v>
      </c>
      <c r="AQ248" s="86" t="b">
        <v>1</v>
      </c>
      <c r="AR248" s="63" t="str">
        <f t="shared" si="91"/>
        <v>VALID</v>
      </c>
      <c r="AS248" s="102" t="s">
        <v>652</v>
      </c>
      <c r="AT248" s="103" t="s">
        <v>79</v>
      </c>
      <c r="AU248" s="104"/>
      <c r="AV248" s="105"/>
      <c r="AW248" s="105"/>
      <c r="AX248" s="105"/>
      <c r="AY248" s="105"/>
      <c r="AZ248" s="105"/>
      <c r="BA248" s="105"/>
      <c r="BB248" s="104"/>
      <c r="BC248" s="104"/>
      <c r="BD248" s="115"/>
      <c r="BE248" s="116"/>
      <c r="BF248" s="117" t="s">
        <v>2751</v>
      </c>
      <c r="BG248" s="333"/>
      <c r="BH248" s="10" t="s">
        <v>4310</v>
      </c>
      <c r="BI248" s="10" t="s">
        <v>4312</v>
      </c>
      <c r="BJ248" s="149"/>
    </row>
    <row r="249" ht="12.95" customHeight="1" spans="1:62">
      <c r="A249" s="324" t="s">
        <v>4313</v>
      </c>
      <c r="B249" s="324" t="s">
        <v>2772</v>
      </c>
      <c r="C249" s="337" t="s">
        <v>653</v>
      </c>
      <c r="D249" s="205" t="s">
        <v>4314</v>
      </c>
      <c r="E249" s="39" t="s">
        <v>654</v>
      </c>
      <c r="F249" s="40"/>
      <c r="G249" s="41"/>
      <c r="H249" s="42" t="s">
        <v>2715</v>
      </c>
      <c r="I249" s="42" t="s">
        <v>2715</v>
      </c>
      <c r="J249" s="43" t="s">
        <v>2715</v>
      </c>
      <c r="K249" s="54" t="s">
        <v>2737</v>
      </c>
      <c r="L249" s="42" t="s">
        <v>2715</v>
      </c>
      <c r="M249" s="42" t="s">
        <v>2715</v>
      </c>
      <c r="N249" s="42" t="s">
        <v>2715</v>
      </c>
      <c r="O249" s="43" t="s">
        <v>2715</v>
      </c>
      <c r="P249" s="38" t="s">
        <v>94</v>
      </c>
      <c r="Q249" s="191" t="s">
        <v>83</v>
      </c>
      <c r="R249" s="191" t="s">
        <v>104</v>
      </c>
      <c r="S249" s="191" t="s">
        <v>105</v>
      </c>
      <c r="T249" s="191" t="s">
        <v>94</v>
      </c>
      <c r="U249" s="63" t="s">
        <v>4315</v>
      </c>
      <c r="V249" s="47" t="s">
        <v>4306</v>
      </c>
      <c r="W249" s="62" t="s">
        <v>2715</v>
      </c>
      <c r="X249" s="197" t="s">
        <v>2715</v>
      </c>
      <c r="Y249" s="62" t="s">
        <v>2715</v>
      </c>
      <c r="Z249" s="62" t="s">
        <v>653</v>
      </c>
      <c r="AA249" s="62" t="s">
        <v>4307</v>
      </c>
      <c r="AB249" s="47" t="s">
        <v>2947</v>
      </c>
      <c r="AC249" s="47" t="s">
        <v>2948</v>
      </c>
      <c r="AD249" s="47" t="s">
        <v>2949</v>
      </c>
      <c r="AE249" s="47" t="s">
        <v>2750</v>
      </c>
      <c r="AF249" s="47" t="str">
        <f t="shared" si="86"/>
        <v>RSVD0</v>
      </c>
      <c r="AG249" s="82"/>
      <c r="AH249" s="38" t="str">
        <f t="shared" si="87"/>
        <v>PULL_DOWN</v>
      </c>
      <c r="AI249" s="38" t="str">
        <f t="shared" si="88"/>
        <v>TRISTATE</v>
      </c>
      <c r="AJ249" s="38" t="str">
        <f t="shared" si="89"/>
        <v>DISABLE</v>
      </c>
      <c r="AK249" s="87" t="str">
        <f t="shared" si="90"/>
        <v>N/A</v>
      </c>
      <c r="AL249" s="86" t="b">
        <v>1</v>
      </c>
      <c r="AM249" s="86" t="b">
        <v>1</v>
      </c>
      <c r="AN249" s="86" t="b">
        <v>1</v>
      </c>
      <c r="AO249" s="86" t="b">
        <v>1</v>
      </c>
      <c r="AP249" s="86" t="b">
        <v>1</v>
      </c>
      <c r="AQ249" s="86" t="b">
        <v>1</v>
      </c>
      <c r="AR249" s="63" t="str">
        <f t="shared" si="91"/>
        <v>VALID</v>
      </c>
      <c r="AS249" s="199" t="s">
        <v>654</v>
      </c>
      <c r="AT249" s="103" t="s">
        <v>79</v>
      </c>
      <c r="AU249" s="104"/>
      <c r="AV249" s="105"/>
      <c r="AW249" s="105"/>
      <c r="AX249" s="105"/>
      <c r="AY249" s="105"/>
      <c r="AZ249" s="105"/>
      <c r="BA249" s="105"/>
      <c r="BB249" s="104" t="s">
        <v>655</v>
      </c>
      <c r="BC249" s="104"/>
      <c r="BD249" s="115"/>
      <c r="BE249" s="116"/>
      <c r="BF249" s="117" t="s">
        <v>2751</v>
      </c>
      <c r="BG249" s="333" t="s">
        <v>3</v>
      </c>
      <c r="BH249" s="10" t="s">
        <v>4314</v>
      </c>
      <c r="BI249" s="10" t="s">
        <v>4316</v>
      </c>
      <c r="BJ249" s="149"/>
    </row>
    <row r="250" ht="12.95" customHeight="1" spans="1:62">
      <c r="A250" s="324" t="s">
        <v>4317</v>
      </c>
      <c r="B250" s="324" t="s">
        <v>2772</v>
      </c>
      <c r="C250" s="337" t="s">
        <v>656</v>
      </c>
      <c r="D250" s="205" t="s">
        <v>4318</v>
      </c>
      <c r="E250" s="39" t="s">
        <v>657</v>
      </c>
      <c r="F250" s="40"/>
      <c r="G250" s="41"/>
      <c r="H250" s="42" t="s">
        <v>2715</v>
      </c>
      <c r="I250" s="42" t="s">
        <v>2715</v>
      </c>
      <c r="J250" s="43" t="s">
        <v>2715</v>
      </c>
      <c r="K250" s="54" t="s">
        <v>2737</v>
      </c>
      <c r="L250" s="42" t="s">
        <v>2715</v>
      </c>
      <c r="M250" s="42" t="s">
        <v>2715</v>
      </c>
      <c r="N250" s="42" t="s">
        <v>2715</v>
      </c>
      <c r="O250" s="43" t="s">
        <v>2715</v>
      </c>
      <c r="P250" s="38" t="s">
        <v>94</v>
      </c>
      <c r="Q250" s="191" t="s">
        <v>83</v>
      </c>
      <c r="R250" s="191" t="s">
        <v>104</v>
      </c>
      <c r="S250" s="191" t="s">
        <v>105</v>
      </c>
      <c r="T250" s="191" t="s">
        <v>94</v>
      </c>
      <c r="U250" s="63" t="s">
        <v>4319</v>
      </c>
      <c r="V250" s="47" t="s">
        <v>4306</v>
      </c>
      <c r="W250" s="62" t="s">
        <v>2715</v>
      </c>
      <c r="X250" s="197" t="s">
        <v>2715</v>
      </c>
      <c r="Y250" s="62" t="s">
        <v>2715</v>
      </c>
      <c r="Z250" s="62" t="s">
        <v>656</v>
      </c>
      <c r="AA250" s="62" t="s">
        <v>4307</v>
      </c>
      <c r="AB250" s="47" t="s">
        <v>2947</v>
      </c>
      <c r="AC250" s="47" t="s">
        <v>2948</v>
      </c>
      <c r="AD250" s="47" t="s">
        <v>2949</v>
      </c>
      <c r="AE250" s="47" t="s">
        <v>2750</v>
      </c>
      <c r="AF250" s="47" t="str">
        <f t="shared" si="86"/>
        <v>RSVD0</v>
      </c>
      <c r="AG250" s="82"/>
      <c r="AH250" s="38" t="str">
        <f t="shared" si="87"/>
        <v>PULL_DOWN</v>
      </c>
      <c r="AI250" s="38" t="str">
        <f t="shared" si="88"/>
        <v>TRISTATE</v>
      </c>
      <c r="AJ250" s="38" t="str">
        <f t="shared" si="89"/>
        <v>DISABLE</v>
      </c>
      <c r="AK250" s="87" t="str">
        <f t="shared" si="90"/>
        <v>N/A</v>
      </c>
      <c r="AL250" s="86" t="b">
        <v>1</v>
      </c>
      <c r="AM250" s="86" t="b">
        <v>1</v>
      </c>
      <c r="AN250" s="86" t="b">
        <v>1</v>
      </c>
      <c r="AO250" s="86" t="b">
        <v>1</v>
      </c>
      <c r="AP250" s="86" t="b">
        <v>1</v>
      </c>
      <c r="AQ250" s="86" t="b">
        <v>1</v>
      </c>
      <c r="AR250" s="63" t="str">
        <f t="shared" si="91"/>
        <v>VALID</v>
      </c>
      <c r="AS250" s="174" t="s">
        <v>657</v>
      </c>
      <c r="AT250" s="103" t="s">
        <v>79</v>
      </c>
      <c r="AU250" s="104"/>
      <c r="AV250" s="105"/>
      <c r="AW250" s="105"/>
      <c r="AX250" s="105"/>
      <c r="AY250" s="105"/>
      <c r="AZ250" s="105"/>
      <c r="BA250" s="105"/>
      <c r="BB250" s="104"/>
      <c r="BC250" s="104"/>
      <c r="BD250" s="115"/>
      <c r="BE250" s="116"/>
      <c r="BF250" s="117" t="s">
        <v>2751</v>
      </c>
      <c r="BG250" s="333" t="s">
        <v>3</v>
      </c>
      <c r="BH250" s="10" t="s">
        <v>4318</v>
      </c>
      <c r="BI250" s="10" t="s">
        <v>4320</v>
      </c>
      <c r="BJ250" s="149"/>
    </row>
    <row r="251" ht="12.95" customHeight="1" spans="1:62">
      <c r="A251" s="324" t="s">
        <v>4321</v>
      </c>
      <c r="B251" s="324" t="s">
        <v>2772</v>
      </c>
      <c r="C251" s="337" t="s">
        <v>658</v>
      </c>
      <c r="D251" s="205" t="s">
        <v>4322</v>
      </c>
      <c r="E251" s="39" t="s">
        <v>659</v>
      </c>
      <c r="F251" s="40"/>
      <c r="G251" s="41"/>
      <c r="H251" s="42" t="s">
        <v>2715</v>
      </c>
      <c r="I251" s="42" t="s">
        <v>2715</v>
      </c>
      <c r="J251" s="43" t="s">
        <v>2715</v>
      </c>
      <c r="K251" s="54" t="s">
        <v>2737</v>
      </c>
      <c r="L251" s="42" t="s">
        <v>2715</v>
      </c>
      <c r="M251" s="42" t="s">
        <v>2715</v>
      </c>
      <c r="N251" s="42" t="s">
        <v>2715</v>
      </c>
      <c r="O251" s="43" t="s">
        <v>2715</v>
      </c>
      <c r="P251" s="38" t="s">
        <v>94</v>
      </c>
      <c r="Q251" s="191" t="s">
        <v>83</v>
      </c>
      <c r="R251" s="191" t="s">
        <v>104</v>
      </c>
      <c r="S251" s="191" t="s">
        <v>105</v>
      </c>
      <c r="T251" s="191" t="s">
        <v>94</v>
      </c>
      <c r="U251" s="63" t="s">
        <v>4323</v>
      </c>
      <c r="V251" s="47" t="s">
        <v>4306</v>
      </c>
      <c r="W251" s="62" t="s">
        <v>2715</v>
      </c>
      <c r="X251" s="197" t="s">
        <v>2715</v>
      </c>
      <c r="Y251" s="62" t="s">
        <v>2715</v>
      </c>
      <c r="Z251" s="62" t="s">
        <v>658</v>
      </c>
      <c r="AA251" s="62" t="s">
        <v>4307</v>
      </c>
      <c r="AB251" s="47" t="s">
        <v>2947</v>
      </c>
      <c r="AC251" s="47" t="s">
        <v>2948</v>
      </c>
      <c r="AD251" s="47" t="s">
        <v>2949</v>
      </c>
      <c r="AE251" s="47" t="s">
        <v>2750</v>
      </c>
      <c r="AF251" s="47" t="str">
        <f t="shared" si="86"/>
        <v>RSVD0</v>
      </c>
      <c r="AG251" s="82"/>
      <c r="AH251" s="38" t="str">
        <f t="shared" si="87"/>
        <v>PULL_DOWN</v>
      </c>
      <c r="AI251" s="38" t="str">
        <f t="shared" si="88"/>
        <v>TRISTATE</v>
      </c>
      <c r="AJ251" s="38" t="str">
        <f t="shared" si="89"/>
        <v>DISABLE</v>
      </c>
      <c r="AK251" s="87" t="str">
        <f t="shared" si="90"/>
        <v>N/A</v>
      </c>
      <c r="AL251" s="86" t="b">
        <v>1</v>
      </c>
      <c r="AM251" s="86" t="b">
        <v>1</v>
      </c>
      <c r="AN251" s="86" t="b">
        <v>1</v>
      </c>
      <c r="AO251" s="86" t="b">
        <v>1</v>
      </c>
      <c r="AP251" s="86" t="b">
        <v>1</v>
      </c>
      <c r="AQ251" s="86" t="b">
        <v>1</v>
      </c>
      <c r="AR251" s="63" t="str">
        <f t="shared" si="91"/>
        <v>VALID</v>
      </c>
      <c r="AS251" s="102" t="s">
        <v>659</v>
      </c>
      <c r="AT251" s="103" t="s">
        <v>79</v>
      </c>
      <c r="AU251" s="104"/>
      <c r="AV251" s="105"/>
      <c r="AW251" s="105"/>
      <c r="AX251" s="105"/>
      <c r="AY251" s="105"/>
      <c r="AZ251" s="105"/>
      <c r="BA251" s="105"/>
      <c r="BB251" s="104"/>
      <c r="BC251" s="104"/>
      <c r="BD251" s="115"/>
      <c r="BE251" s="116"/>
      <c r="BF251" s="117" t="s">
        <v>2751</v>
      </c>
      <c r="BG251" s="333" t="s">
        <v>3</v>
      </c>
      <c r="BH251" s="10" t="s">
        <v>4322</v>
      </c>
      <c r="BI251" s="10" t="s">
        <v>3647</v>
      </c>
      <c r="BJ251" s="149"/>
    </row>
    <row r="252" ht="12.95" customHeight="1" spans="1:62">
      <c r="A252" s="324" t="s">
        <v>4324</v>
      </c>
      <c r="B252" s="324" t="s">
        <v>2772</v>
      </c>
      <c r="C252" s="337" t="s">
        <v>660</v>
      </c>
      <c r="D252" s="205" t="s">
        <v>4325</v>
      </c>
      <c r="E252" s="39" t="s">
        <v>661</v>
      </c>
      <c r="F252" s="40"/>
      <c r="G252" s="41"/>
      <c r="H252" s="42" t="s">
        <v>2715</v>
      </c>
      <c r="I252" s="42" t="s">
        <v>2715</v>
      </c>
      <c r="J252" s="43" t="s">
        <v>2715</v>
      </c>
      <c r="K252" s="54" t="s">
        <v>2737</v>
      </c>
      <c r="L252" s="42" t="s">
        <v>81</v>
      </c>
      <c r="M252" s="42" t="s">
        <v>2715</v>
      </c>
      <c r="N252" s="42" t="s">
        <v>2715</v>
      </c>
      <c r="O252" s="43" t="s">
        <v>2715</v>
      </c>
      <c r="P252" s="191" t="s">
        <v>4326</v>
      </c>
      <c r="Q252" s="191" t="s">
        <v>83</v>
      </c>
      <c r="R252" s="191" t="s">
        <v>104</v>
      </c>
      <c r="S252" s="191" t="s">
        <v>105</v>
      </c>
      <c r="T252" s="191" t="s">
        <v>83</v>
      </c>
      <c r="U252" s="63" t="s">
        <v>4327</v>
      </c>
      <c r="V252" s="47" t="s">
        <v>4306</v>
      </c>
      <c r="W252" s="62" t="s">
        <v>2715</v>
      </c>
      <c r="X252" s="197" t="s">
        <v>2715</v>
      </c>
      <c r="Y252" s="62" t="s">
        <v>2715</v>
      </c>
      <c r="Z252" s="62" t="s">
        <v>660</v>
      </c>
      <c r="AA252" s="62" t="s">
        <v>4307</v>
      </c>
      <c r="AB252" s="47" t="s">
        <v>2947</v>
      </c>
      <c r="AC252" s="47" t="s">
        <v>2948</v>
      </c>
      <c r="AD252" s="47" t="s">
        <v>2949</v>
      </c>
      <c r="AE252" s="47" t="s">
        <v>2723</v>
      </c>
      <c r="AF252" s="47" t="str">
        <f t="shared" si="86"/>
        <v>RSVD1</v>
      </c>
      <c r="AG252" s="82"/>
      <c r="AH252" s="38" t="str">
        <f t="shared" si="87"/>
        <v>PULL_DOWN</v>
      </c>
      <c r="AI252" s="38" t="str">
        <f t="shared" si="88"/>
        <v>TRISTATE</v>
      </c>
      <c r="AJ252" s="38" t="str">
        <f t="shared" si="89"/>
        <v>DISABLE</v>
      </c>
      <c r="AK252" s="87" t="str">
        <f t="shared" si="90"/>
        <v>N/A</v>
      </c>
      <c r="AL252" s="86" t="b">
        <v>1</v>
      </c>
      <c r="AM252" s="86" t="b">
        <v>1</v>
      </c>
      <c r="AN252" s="86" t="b">
        <v>1</v>
      </c>
      <c r="AO252" s="86" t="b">
        <v>1</v>
      </c>
      <c r="AP252" s="86" t="b">
        <v>1</v>
      </c>
      <c r="AQ252" s="86" t="b">
        <v>1</v>
      </c>
      <c r="AR252" s="63" t="str">
        <f t="shared" si="91"/>
        <v>VALID</v>
      </c>
      <c r="AS252" s="102" t="s">
        <v>661</v>
      </c>
      <c r="AT252" s="103" t="s">
        <v>79</v>
      </c>
      <c r="AU252" s="104"/>
      <c r="AV252" s="105"/>
      <c r="AW252" s="105"/>
      <c r="AX252" s="105"/>
      <c r="AY252" s="105"/>
      <c r="AZ252" s="105"/>
      <c r="BA252" s="105"/>
      <c r="BB252" s="104"/>
      <c r="BC252" s="104"/>
      <c r="BD252" s="115"/>
      <c r="BE252" s="116"/>
      <c r="BF252" s="117" t="s">
        <v>2751</v>
      </c>
      <c r="BG252" s="333"/>
      <c r="BH252" s="10" t="s">
        <v>4325</v>
      </c>
      <c r="BI252" s="10" t="s">
        <v>4328</v>
      </c>
      <c r="BJ252" s="149"/>
    </row>
    <row r="253" ht="12.95" customHeight="1" spans="1:62">
      <c r="A253" s="324" t="s">
        <v>4329</v>
      </c>
      <c r="B253" s="324" t="s">
        <v>2772</v>
      </c>
      <c r="C253" s="337" t="s">
        <v>662</v>
      </c>
      <c r="D253" s="205" t="s">
        <v>4330</v>
      </c>
      <c r="E253" s="39" t="s">
        <v>663</v>
      </c>
      <c r="F253" s="40"/>
      <c r="G253" s="41"/>
      <c r="H253" s="42" t="s">
        <v>2715</v>
      </c>
      <c r="I253" s="42" t="s">
        <v>2715</v>
      </c>
      <c r="J253" s="43" t="s">
        <v>2715</v>
      </c>
      <c r="K253" s="54" t="s">
        <v>2737</v>
      </c>
      <c r="L253" s="42" t="s">
        <v>2717</v>
      </c>
      <c r="M253" s="42" t="s">
        <v>2715</v>
      </c>
      <c r="N253" s="42" t="s">
        <v>2715</v>
      </c>
      <c r="O253" s="43" t="s">
        <v>2715</v>
      </c>
      <c r="P253" s="191" t="s">
        <v>4326</v>
      </c>
      <c r="Q253" s="191" t="s">
        <v>83</v>
      </c>
      <c r="R253" s="191" t="s">
        <v>104</v>
      </c>
      <c r="S253" s="191" t="s">
        <v>105</v>
      </c>
      <c r="T253" s="191" t="s">
        <v>83</v>
      </c>
      <c r="U253" s="63" t="s">
        <v>4331</v>
      </c>
      <c r="V253" s="47" t="s">
        <v>4306</v>
      </c>
      <c r="W253" s="62" t="s">
        <v>2715</v>
      </c>
      <c r="X253" s="197" t="s">
        <v>2715</v>
      </c>
      <c r="Y253" s="62" t="s">
        <v>2715</v>
      </c>
      <c r="Z253" s="62" t="s">
        <v>662</v>
      </c>
      <c r="AA253" s="62" t="s">
        <v>4307</v>
      </c>
      <c r="AB253" s="47" t="s">
        <v>2947</v>
      </c>
      <c r="AC253" s="47" t="s">
        <v>2948</v>
      </c>
      <c r="AD253" s="47" t="s">
        <v>2949</v>
      </c>
      <c r="AE253" s="47" t="s">
        <v>2723</v>
      </c>
      <c r="AF253" s="47" t="str">
        <f t="shared" si="86"/>
        <v>RSVD1</v>
      </c>
      <c r="AG253" s="82"/>
      <c r="AH253" s="38" t="str">
        <f t="shared" si="87"/>
        <v>PULL_DOWN</v>
      </c>
      <c r="AI253" s="38" t="str">
        <f t="shared" si="88"/>
        <v>TRISTATE</v>
      </c>
      <c r="AJ253" s="38" t="str">
        <f t="shared" si="89"/>
        <v>DISABLE</v>
      </c>
      <c r="AK253" s="87" t="str">
        <f t="shared" si="90"/>
        <v>N/A</v>
      </c>
      <c r="AL253" s="86" t="b">
        <v>1</v>
      </c>
      <c r="AM253" s="86" t="b">
        <v>1</v>
      </c>
      <c r="AN253" s="86" t="b">
        <v>1</v>
      </c>
      <c r="AO253" s="86" t="b">
        <v>1</v>
      </c>
      <c r="AP253" s="86" t="b">
        <v>1</v>
      </c>
      <c r="AQ253" s="86" t="b">
        <v>1</v>
      </c>
      <c r="AR253" s="63" t="str">
        <f t="shared" si="91"/>
        <v>VALID</v>
      </c>
      <c r="AS253" s="102" t="s">
        <v>663</v>
      </c>
      <c r="AT253" s="103" t="s">
        <v>79</v>
      </c>
      <c r="AU253" s="104"/>
      <c r="AV253" s="105"/>
      <c r="AW253" s="105"/>
      <c r="AX253" s="105"/>
      <c r="AY253" s="105"/>
      <c r="AZ253" s="105"/>
      <c r="BA253" s="105"/>
      <c r="BB253" s="104"/>
      <c r="BC253" s="104"/>
      <c r="BD253" s="115"/>
      <c r="BE253" s="116"/>
      <c r="BF253" s="117" t="s">
        <v>2751</v>
      </c>
      <c r="BG253" s="333"/>
      <c r="BH253" s="10" t="s">
        <v>4330</v>
      </c>
      <c r="BI253" s="10" t="s">
        <v>4332</v>
      </c>
      <c r="BJ253" s="149"/>
    </row>
    <row r="254" ht="12.95" customHeight="1" spans="1:62">
      <c r="A254" s="324" t="s">
        <v>4333</v>
      </c>
      <c r="B254" s="324" t="s">
        <v>2772</v>
      </c>
      <c r="C254" s="337" t="s">
        <v>664</v>
      </c>
      <c r="D254" s="205" t="s">
        <v>4334</v>
      </c>
      <c r="E254" s="39" t="s">
        <v>665</v>
      </c>
      <c r="F254" s="40"/>
      <c r="G254" s="41"/>
      <c r="H254" s="42" t="s">
        <v>2715</v>
      </c>
      <c r="I254" s="42" t="s">
        <v>2715</v>
      </c>
      <c r="J254" s="43" t="s">
        <v>2715</v>
      </c>
      <c r="K254" s="54" t="s">
        <v>2737</v>
      </c>
      <c r="L254" s="42" t="s">
        <v>2715</v>
      </c>
      <c r="M254" s="42" t="s">
        <v>2715</v>
      </c>
      <c r="N254" s="42" t="s">
        <v>2715</v>
      </c>
      <c r="O254" s="43" t="s">
        <v>2715</v>
      </c>
      <c r="P254" s="38" t="s">
        <v>94</v>
      </c>
      <c r="Q254" s="191" t="s">
        <v>83</v>
      </c>
      <c r="R254" s="191" t="s">
        <v>104</v>
      </c>
      <c r="S254" s="191" t="s">
        <v>105</v>
      </c>
      <c r="T254" s="191" t="s">
        <v>94</v>
      </c>
      <c r="U254" s="67" t="s">
        <v>4335</v>
      </c>
      <c r="V254" s="67" t="s">
        <v>4306</v>
      </c>
      <c r="W254" s="62" t="s">
        <v>2715</v>
      </c>
      <c r="X254" s="197" t="s">
        <v>2715</v>
      </c>
      <c r="Y254" s="62" t="s">
        <v>2715</v>
      </c>
      <c r="Z254" s="62" t="s">
        <v>664</v>
      </c>
      <c r="AA254" s="62" t="s">
        <v>4307</v>
      </c>
      <c r="AB254" s="47" t="s">
        <v>2947</v>
      </c>
      <c r="AC254" s="47" t="s">
        <v>2948</v>
      </c>
      <c r="AD254" s="47" t="s">
        <v>2949</v>
      </c>
      <c r="AE254" s="47" t="s">
        <v>2750</v>
      </c>
      <c r="AF254" s="47" t="str">
        <f t="shared" si="86"/>
        <v>RSVD0</v>
      </c>
      <c r="AG254" s="82"/>
      <c r="AH254" s="38" t="str">
        <f t="shared" si="87"/>
        <v>PULL_DOWN</v>
      </c>
      <c r="AI254" s="38" t="str">
        <f t="shared" si="88"/>
        <v>TRISTATE</v>
      </c>
      <c r="AJ254" s="38" t="str">
        <f t="shared" si="89"/>
        <v>DISABLE</v>
      </c>
      <c r="AK254" s="87" t="str">
        <f t="shared" si="90"/>
        <v>N/A</v>
      </c>
      <c r="AL254" s="86" t="b">
        <v>1</v>
      </c>
      <c r="AM254" s="86" t="b">
        <v>1</v>
      </c>
      <c r="AN254" s="86" t="b">
        <v>1</v>
      </c>
      <c r="AO254" s="86" t="b">
        <v>1</v>
      </c>
      <c r="AP254" s="86" t="b">
        <v>1</v>
      </c>
      <c r="AQ254" s="86" t="b">
        <v>1</v>
      </c>
      <c r="AR254" s="63" t="str">
        <f t="shared" si="91"/>
        <v>VALID</v>
      </c>
      <c r="AS254" s="102" t="s">
        <v>665</v>
      </c>
      <c r="AT254" s="103" t="s">
        <v>79</v>
      </c>
      <c r="AU254" s="104"/>
      <c r="AV254" s="105"/>
      <c r="AW254" s="105"/>
      <c r="AX254" s="105"/>
      <c r="AY254" s="105"/>
      <c r="AZ254" s="105"/>
      <c r="BA254" s="105"/>
      <c r="BB254" s="104"/>
      <c r="BC254" s="104"/>
      <c r="BD254" s="115"/>
      <c r="BE254" s="116"/>
      <c r="BF254" s="117" t="s">
        <v>2751</v>
      </c>
      <c r="BG254" s="333" t="s">
        <v>3</v>
      </c>
      <c r="BH254" s="10" t="s">
        <v>4334</v>
      </c>
      <c r="BI254" s="10" t="s">
        <v>4336</v>
      </c>
      <c r="BJ254" s="149"/>
    </row>
    <row r="255" ht="12.95" customHeight="1" spans="1:62">
      <c r="A255" s="324" t="s">
        <v>4337</v>
      </c>
      <c r="B255" s="324" t="s">
        <v>2772</v>
      </c>
      <c r="C255" s="337" t="s">
        <v>666</v>
      </c>
      <c r="D255" s="205" t="s">
        <v>4338</v>
      </c>
      <c r="E255" s="39" t="s">
        <v>667</v>
      </c>
      <c r="F255" s="40"/>
      <c r="G255" s="41"/>
      <c r="H255" s="42" t="s">
        <v>2715</v>
      </c>
      <c r="I255" s="42" t="s">
        <v>2715</v>
      </c>
      <c r="J255" s="43" t="s">
        <v>2715</v>
      </c>
      <c r="K255" s="54" t="s">
        <v>2737</v>
      </c>
      <c r="L255" s="42" t="s">
        <v>2715</v>
      </c>
      <c r="M255" s="42" t="s">
        <v>2715</v>
      </c>
      <c r="N255" s="42" t="s">
        <v>2715</v>
      </c>
      <c r="O255" s="43" t="s">
        <v>2715</v>
      </c>
      <c r="P255" s="38" t="s">
        <v>94</v>
      </c>
      <c r="Q255" s="191" t="s">
        <v>83</v>
      </c>
      <c r="R255" s="191" t="s">
        <v>104</v>
      </c>
      <c r="S255" s="191" t="s">
        <v>105</v>
      </c>
      <c r="T255" s="191" t="s">
        <v>94</v>
      </c>
      <c r="U255" s="63" t="s">
        <v>4339</v>
      </c>
      <c r="V255" s="47" t="s">
        <v>4306</v>
      </c>
      <c r="W255" s="62" t="s">
        <v>2715</v>
      </c>
      <c r="X255" s="197" t="s">
        <v>2715</v>
      </c>
      <c r="Y255" s="62" t="s">
        <v>2715</v>
      </c>
      <c r="Z255" s="62" t="s">
        <v>666</v>
      </c>
      <c r="AA255" s="62" t="s">
        <v>4307</v>
      </c>
      <c r="AB255" s="47" t="s">
        <v>2947</v>
      </c>
      <c r="AC255" s="47" t="s">
        <v>2948</v>
      </c>
      <c r="AD255" s="47" t="s">
        <v>2949</v>
      </c>
      <c r="AE255" s="47" t="s">
        <v>2750</v>
      </c>
      <c r="AF255" s="47" t="str">
        <f t="shared" si="86"/>
        <v>RSVD0</v>
      </c>
      <c r="AG255" s="82"/>
      <c r="AH255" s="38" t="str">
        <f t="shared" si="87"/>
        <v>PULL_DOWN</v>
      </c>
      <c r="AI255" s="38" t="str">
        <f t="shared" si="88"/>
        <v>TRISTATE</v>
      </c>
      <c r="AJ255" s="38" t="str">
        <f t="shared" si="89"/>
        <v>DISABLE</v>
      </c>
      <c r="AK255" s="87" t="str">
        <f t="shared" si="90"/>
        <v>N/A</v>
      </c>
      <c r="AL255" s="86" t="b">
        <v>1</v>
      </c>
      <c r="AM255" s="86" t="b">
        <v>1</v>
      </c>
      <c r="AN255" s="86" t="b">
        <v>1</v>
      </c>
      <c r="AO255" s="86" t="b">
        <v>1</v>
      </c>
      <c r="AP255" s="86" t="b">
        <v>1</v>
      </c>
      <c r="AQ255" s="86" t="b">
        <v>1</v>
      </c>
      <c r="AR255" s="63" t="str">
        <f t="shared" si="91"/>
        <v>VALID</v>
      </c>
      <c r="AS255" s="199" t="s">
        <v>667</v>
      </c>
      <c r="AT255" s="103" t="s">
        <v>79</v>
      </c>
      <c r="AU255" s="104"/>
      <c r="AV255" s="105"/>
      <c r="AW255" s="105"/>
      <c r="AX255" s="105"/>
      <c r="AY255" s="105"/>
      <c r="AZ255" s="105"/>
      <c r="BA255" s="105"/>
      <c r="BB255" s="104"/>
      <c r="BC255" s="104"/>
      <c r="BD255" s="115"/>
      <c r="BE255" s="116"/>
      <c r="BF255" s="117" t="s">
        <v>2751</v>
      </c>
      <c r="BG255" s="333" t="s">
        <v>3</v>
      </c>
      <c r="BH255" s="10" t="s">
        <v>4338</v>
      </c>
      <c r="BI255" s="10" t="s">
        <v>4340</v>
      </c>
      <c r="BJ255" s="149"/>
    </row>
    <row r="256" ht="12.95" customHeight="1" spans="1:62">
      <c r="A256" s="324" t="s">
        <v>4341</v>
      </c>
      <c r="B256" s="324" t="s">
        <v>2772</v>
      </c>
      <c r="C256" s="337" t="s">
        <v>668</v>
      </c>
      <c r="D256" s="205" t="s">
        <v>4342</v>
      </c>
      <c r="E256" s="39" t="s">
        <v>669</v>
      </c>
      <c r="F256" s="40"/>
      <c r="G256" s="41"/>
      <c r="H256" s="42" t="s">
        <v>2715</v>
      </c>
      <c r="I256" s="42" t="s">
        <v>2715</v>
      </c>
      <c r="J256" s="43" t="s">
        <v>2715</v>
      </c>
      <c r="K256" s="54" t="s">
        <v>2737</v>
      </c>
      <c r="L256" s="42" t="s">
        <v>2715</v>
      </c>
      <c r="M256" s="42" t="s">
        <v>2715</v>
      </c>
      <c r="N256" s="42" t="s">
        <v>2715</v>
      </c>
      <c r="O256" s="43" t="s">
        <v>2715</v>
      </c>
      <c r="P256" s="38" t="s">
        <v>94</v>
      </c>
      <c r="Q256" s="191" t="s">
        <v>83</v>
      </c>
      <c r="R256" s="191" t="s">
        <v>104</v>
      </c>
      <c r="S256" s="191" t="s">
        <v>105</v>
      </c>
      <c r="T256" s="191" t="s">
        <v>94</v>
      </c>
      <c r="U256" s="63" t="s">
        <v>4343</v>
      </c>
      <c r="V256" s="47" t="s">
        <v>4306</v>
      </c>
      <c r="W256" s="62" t="s">
        <v>2715</v>
      </c>
      <c r="X256" s="197" t="s">
        <v>2715</v>
      </c>
      <c r="Y256" s="62" t="s">
        <v>2715</v>
      </c>
      <c r="Z256" s="62" t="s">
        <v>668</v>
      </c>
      <c r="AA256" s="62" t="s">
        <v>4307</v>
      </c>
      <c r="AB256" s="47" t="s">
        <v>2947</v>
      </c>
      <c r="AC256" s="47" t="s">
        <v>2948</v>
      </c>
      <c r="AD256" s="47" t="s">
        <v>2949</v>
      </c>
      <c r="AE256" s="47" t="s">
        <v>2750</v>
      </c>
      <c r="AF256" s="47" t="str">
        <f t="shared" si="86"/>
        <v>RSVD0</v>
      </c>
      <c r="AG256" s="82"/>
      <c r="AH256" s="38" t="str">
        <f t="shared" si="87"/>
        <v>PULL_DOWN</v>
      </c>
      <c r="AI256" s="38" t="str">
        <f t="shared" si="88"/>
        <v>TRISTATE</v>
      </c>
      <c r="AJ256" s="38" t="str">
        <f t="shared" si="89"/>
        <v>DISABLE</v>
      </c>
      <c r="AK256" s="87" t="str">
        <f t="shared" si="90"/>
        <v>N/A</v>
      </c>
      <c r="AL256" s="86" t="b">
        <v>1</v>
      </c>
      <c r="AM256" s="86" t="b">
        <v>1</v>
      </c>
      <c r="AN256" s="86" t="b">
        <v>1</v>
      </c>
      <c r="AO256" s="86" t="b">
        <v>1</v>
      </c>
      <c r="AP256" s="86" t="b">
        <v>1</v>
      </c>
      <c r="AQ256" s="86" t="b">
        <v>1</v>
      </c>
      <c r="AR256" s="63" t="str">
        <f t="shared" si="91"/>
        <v>VALID</v>
      </c>
      <c r="AS256" s="102" t="s">
        <v>669</v>
      </c>
      <c r="AT256" s="103" t="s">
        <v>79</v>
      </c>
      <c r="AU256" s="104"/>
      <c r="AV256" s="105"/>
      <c r="AW256" s="105"/>
      <c r="AX256" s="105"/>
      <c r="AY256" s="105"/>
      <c r="AZ256" s="105"/>
      <c r="BA256" s="105"/>
      <c r="BB256" s="104"/>
      <c r="BC256" s="104"/>
      <c r="BD256" s="115"/>
      <c r="BE256" s="116"/>
      <c r="BF256" s="117" t="s">
        <v>2751</v>
      </c>
      <c r="BG256" s="333" t="s">
        <v>3</v>
      </c>
      <c r="BH256" s="10" t="s">
        <v>4342</v>
      </c>
      <c r="BI256" s="10" t="s">
        <v>4344</v>
      </c>
      <c r="BJ256" s="149"/>
    </row>
    <row r="257" s="3" customFormat="1" ht="18" customHeight="1" spans="1:62">
      <c r="A257" s="322"/>
      <c r="B257" s="322"/>
      <c r="C257" s="163" t="s">
        <v>670</v>
      </c>
      <c r="D257" s="190" t="s">
        <v>647</v>
      </c>
      <c r="E257" s="44"/>
      <c r="F257" s="165"/>
      <c r="G257" s="165"/>
      <c r="H257" s="165"/>
      <c r="I257" s="165"/>
      <c r="J257" s="165"/>
      <c r="K257" s="44"/>
      <c r="L257" s="44"/>
      <c r="M257" s="44"/>
      <c r="N257" s="44"/>
      <c r="O257" s="44"/>
      <c r="P257" s="204"/>
      <c r="Q257" s="204"/>
      <c r="R257" s="204"/>
      <c r="S257" s="204"/>
      <c r="T257" s="204"/>
      <c r="U257" s="204"/>
      <c r="V257" s="44"/>
      <c r="W257" s="167"/>
      <c r="X257" s="167"/>
      <c r="Y257" s="167"/>
      <c r="Z257" s="167"/>
      <c r="AA257" s="167"/>
      <c r="AB257" s="168"/>
      <c r="AC257" s="168"/>
      <c r="AD257" s="168"/>
      <c r="AE257" s="168"/>
      <c r="AF257" s="168"/>
      <c r="AG257" s="168"/>
      <c r="AH257" s="168"/>
      <c r="AI257" s="168"/>
      <c r="AJ257" s="168"/>
      <c r="AK257" s="168"/>
      <c r="AL257" s="168"/>
      <c r="AM257" s="168"/>
      <c r="AN257" s="168"/>
      <c r="AO257" s="168"/>
      <c r="AP257" s="168"/>
      <c r="AQ257" s="168"/>
      <c r="AR257" s="168"/>
      <c r="AS257" s="100"/>
      <c r="AT257" s="175"/>
      <c r="AU257" s="176"/>
      <c r="AV257" s="176"/>
      <c r="AW257" s="176"/>
      <c r="AX257" s="176"/>
      <c r="AY257" s="176"/>
      <c r="AZ257" s="176"/>
      <c r="BA257" s="176"/>
      <c r="BB257" s="176"/>
      <c r="BC257" s="176"/>
      <c r="BD257" s="176"/>
      <c r="BE257" s="400" t="s">
        <v>76</v>
      </c>
      <c r="BF257" s="176"/>
      <c r="BG257" s="185" t="s">
        <v>670</v>
      </c>
      <c r="BH257" s="185" t="s">
        <v>647</v>
      </c>
      <c r="BI257" s="186"/>
      <c r="BJ257" s="187"/>
    </row>
    <row r="258" ht="12.95" customHeight="1" spans="1:62">
      <c r="A258" s="324" t="s">
        <v>4345</v>
      </c>
      <c r="B258" s="324" t="s">
        <v>2772</v>
      </c>
      <c r="C258" s="337" t="s">
        <v>671</v>
      </c>
      <c r="D258" s="205" t="s">
        <v>4346</v>
      </c>
      <c r="E258" s="39" t="s">
        <v>672</v>
      </c>
      <c r="F258" s="40"/>
      <c r="G258" s="41" t="s">
        <v>671</v>
      </c>
      <c r="H258" s="42" t="s">
        <v>2715</v>
      </c>
      <c r="I258" s="42" t="s">
        <v>2715</v>
      </c>
      <c r="J258" s="43" t="s">
        <v>2715</v>
      </c>
      <c r="K258" s="54" t="s">
        <v>2737</v>
      </c>
      <c r="L258" s="42" t="s">
        <v>2737</v>
      </c>
      <c r="M258" s="42" t="s">
        <v>2715</v>
      </c>
      <c r="N258" s="42" t="s">
        <v>2715</v>
      </c>
      <c r="O258" s="43" t="s">
        <v>2715</v>
      </c>
      <c r="P258" s="47" t="s">
        <v>91</v>
      </c>
      <c r="Q258" s="38" t="s">
        <v>83</v>
      </c>
      <c r="R258" s="38" t="s">
        <v>104</v>
      </c>
      <c r="S258" s="38" t="s">
        <v>105</v>
      </c>
      <c r="T258" s="87" t="s">
        <v>83</v>
      </c>
      <c r="U258" s="38" t="s">
        <v>4347</v>
      </c>
      <c r="V258" s="47" t="s">
        <v>4348</v>
      </c>
      <c r="W258" s="62" t="s">
        <v>2715</v>
      </c>
      <c r="X258" s="62" t="s">
        <v>2715</v>
      </c>
      <c r="Y258" s="62" t="s">
        <v>2715</v>
      </c>
      <c r="Z258" s="62" t="s">
        <v>671</v>
      </c>
      <c r="AA258" s="62" t="s">
        <v>4349</v>
      </c>
      <c r="AB258" s="47" t="s">
        <v>2729</v>
      </c>
      <c r="AC258" s="47" t="s">
        <v>2730</v>
      </c>
      <c r="AD258" s="47" t="s">
        <v>2731</v>
      </c>
      <c r="AE258" s="47" t="s">
        <v>2723</v>
      </c>
      <c r="AF258" s="47" t="str">
        <f t="shared" ref="AF258:AF266" si="92">IF(OR($AS258="",$AS258=$E258),$T258,IF($AS258=$F258,SUBSTITUTE(SUBSTITUTE($AS258,"GPIO3_","GPIO_"),".0",""),IF($AS258=$G258,$P258,IF($AS258=$H258,$Q258,IF($AS258=$I258,$R258,IF($AS258=$J258,$S258,"INVALID"))))))</f>
        <v>RSVD1</v>
      </c>
      <c r="AG258" s="82"/>
      <c r="AH258" s="38" t="str">
        <f t="shared" ref="AH258:AH266" si="93">IF(AND(OR($AU258="Int PU",$AU258="Int PD"),OR(AND($BB258&lt;&gt;"",$BB258&lt;&gt;"0"),AND($BC258&lt;&gt;"",$BC258&lt;&gt;"0"))),"INVALID",IF(OR($AS258=$E258,$AU258="Int PD"),"PULL_DOWN",IF(OR($AU258="Int PU",AND($AG258="YES",OR($BB258="",$BB258="0"),OR($BC258="",$BC258="0"),OR($AT258="Input",$AT258="Bidirectional"))),"PULL_UP","NORMAL")))</f>
        <v>PULL_DOWN</v>
      </c>
      <c r="AI258" s="38" t="str">
        <f t="shared" ref="AI258:AI266" si="94">IF($AT258="Input","TRISTATE",IF($AU258="Z","TRISTATE",IF($AS258=$E258,"TRISTATE","NORMAL")))</f>
        <v>TRISTATE</v>
      </c>
      <c r="AJ258" s="38" t="str">
        <f t="shared" ref="AJ258:AJ266" si="95">IF(OR($AS258=$E258,$AT258="Output"),"DISABLE","ENABLE")</f>
        <v>DISABLE</v>
      </c>
      <c r="AK258" s="87" t="str">
        <f t="shared" ref="AK258:AK266" si="96">IF($AS258&lt;&gt;$F258,"N/A",IF($AU258="Drive 1","1",IF($AU258="Drive 0","0","")))</f>
        <v>N/A</v>
      </c>
      <c r="AL258" s="86" t="b">
        <v>1</v>
      </c>
      <c r="AM258" s="86" t="b">
        <v>1</v>
      </c>
      <c r="AN258" s="86" t="b">
        <v>1</v>
      </c>
      <c r="AO258" s="86" t="b">
        <v>1</v>
      </c>
      <c r="AP258" s="86" t="b">
        <v>1</v>
      </c>
      <c r="AQ258" s="86" t="b">
        <v>1</v>
      </c>
      <c r="AR258" s="63" t="str">
        <f t="shared" ref="AR258:AR266" si="97">IF(AND($AL258:$AQ258),"VALID","INVALID")</f>
        <v>VALID</v>
      </c>
      <c r="AS258" s="102" t="s">
        <v>672</v>
      </c>
      <c r="AT258" s="103" t="s">
        <v>79</v>
      </c>
      <c r="AU258" s="104"/>
      <c r="AV258" s="105"/>
      <c r="AW258" s="116"/>
      <c r="AX258" s="116"/>
      <c r="AY258" s="118" t="s">
        <v>85</v>
      </c>
      <c r="AZ258" s="118" t="s">
        <v>85</v>
      </c>
      <c r="BA258" s="105"/>
      <c r="BB258" s="104"/>
      <c r="BC258" s="104"/>
      <c r="BD258" s="115"/>
      <c r="BE258" s="116"/>
      <c r="BF258" s="117" t="s">
        <v>2751</v>
      </c>
      <c r="BG258" s="333"/>
      <c r="BH258" s="10" t="s">
        <v>4346</v>
      </c>
      <c r="BI258" s="10" t="s">
        <v>4350</v>
      </c>
      <c r="BJ258" s="149"/>
    </row>
    <row r="259" ht="12.95" customHeight="1" spans="1:62">
      <c r="A259" s="324" t="s">
        <v>4351</v>
      </c>
      <c r="B259" s="324" t="s">
        <v>2772</v>
      </c>
      <c r="C259" s="337" t="s">
        <v>673</v>
      </c>
      <c r="D259" s="205" t="s">
        <v>4352</v>
      </c>
      <c r="E259" s="39" t="s">
        <v>675</v>
      </c>
      <c r="F259" s="40"/>
      <c r="G259" s="41" t="s">
        <v>4353</v>
      </c>
      <c r="H259" s="42" t="s">
        <v>2715</v>
      </c>
      <c r="I259" s="42" t="s">
        <v>2715</v>
      </c>
      <c r="J259" s="43" t="s">
        <v>2715</v>
      </c>
      <c r="K259" s="54" t="s">
        <v>2737</v>
      </c>
      <c r="L259" s="42" t="s">
        <v>81</v>
      </c>
      <c r="M259" s="42" t="s">
        <v>2715</v>
      </c>
      <c r="N259" s="42" t="s">
        <v>2715</v>
      </c>
      <c r="O259" s="43" t="s">
        <v>2715</v>
      </c>
      <c r="P259" s="47" t="s">
        <v>674</v>
      </c>
      <c r="Q259" s="38" t="s">
        <v>83</v>
      </c>
      <c r="R259" s="38" t="s">
        <v>104</v>
      </c>
      <c r="S259" s="38" t="s">
        <v>105</v>
      </c>
      <c r="T259" s="87" t="s">
        <v>83</v>
      </c>
      <c r="U259" s="38" t="s">
        <v>4354</v>
      </c>
      <c r="V259" s="47" t="s">
        <v>4348</v>
      </c>
      <c r="W259" s="62" t="s">
        <v>2715</v>
      </c>
      <c r="X259" s="62" t="s">
        <v>2715</v>
      </c>
      <c r="Y259" s="62" t="s">
        <v>2715</v>
      </c>
      <c r="Z259" s="62" t="s">
        <v>673</v>
      </c>
      <c r="AA259" s="62" t="s">
        <v>4349</v>
      </c>
      <c r="AB259" s="47" t="s">
        <v>2729</v>
      </c>
      <c r="AC259" s="47" t="s">
        <v>2730</v>
      </c>
      <c r="AD259" s="47" t="s">
        <v>2731</v>
      </c>
      <c r="AE259" s="47" t="s">
        <v>2750</v>
      </c>
      <c r="AF259" s="47" t="str">
        <f t="shared" si="92"/>
        <v>UARTG</v>
      </c>
      <c r="AG259" s="82"/>
      <c r="AH259" s="38" t="str">
        <f t="shared" si="93"/>
        <v>NORMAL</v>
      </c>
      <c r="AI259" s="38" t="str">
        <f t="shared" si="94"/>
        <v>NORMAL</v>
      </c>
      <c r="AJ259" s="38" t="str">
        <f t="shared" si="95"/>
        <v>DISABLE</v>
      </c>
      <c r="AK259" s="87" t="str">
        <f t="shared" si="96"/>
        <v>N/A</v>
      </c>
      <c r="AL259" s="86" t="b">
        <v>1</v>
      </c>
      <c r="AM259" s="86" t="b">
        <v>1</v>
      </c>
      <c r="AN259" s="86" t="b">
        <v>1</v>
      </c>
      <c r="AO259" s="86" t="b">
        <v>1</v>
      </c>
      <c r="AP259" s="86" t="b">
        <v>1</v>
      </c>
      <c r="AQ259" s="86" t="b">
        <v>1</v>
      </c>
      <c r="AR259" s="63" t="str">
        <f t="shared" si="97"/>
        <v>VALID</v>
      </c>
      <c r="AS259" s="102" t="s">
        <v>4353</v>
      </c>
      <c r="AT259" s="103" t="s">
        <v>2732</v>
      </c>
      <c r="AU259" s="104" t="s">
        <v>2845</v>
      </c>
      <c r="AV259" s="105"/>
      <c r="AW259" s="116"/>
      <c r="AX259" s="116"/>
      <c r="AY259" s="118" t="s">
        <v>85</v>
      </c>
      <c r="AZ259" s="118" t="s">
        <v>85</v>
      </c>
      <c r="BA259" s="105"/>
      <c r="BB259" s="104"/>
      <c r="BC259" s="104"/>
      <c r="BD259" s="115"/>
      <c r="BE259" s="116"/>
      <c r="BF259" s="117" t="s">
        <v>4355</v>
      </c>
      <c r="BG259" s="231" t="s">
        <v>4356</v>
      </c>
      <c r="BH259" s="10" t="s">
        <v>4352</v>
      </c>
      <c r="BI259" s="10" t="s">
        <v>4357</v>
      </c>
      <c r="BJ259" s="149"/>
    </row>
    <row r="260" ht="12.95" customHeight="1" spans="1:62">
      <c r="A260" s="324" t="s">
        <v>4358</v>
      </c>
      <c r="B260" s="324" t="s">
        <v>2772</v>
      </c>
      <c r="C260" s="337" t="s">
        <v>676</v>
      </c>
      <c r="D260" s="205" t="s">
        <v>4359</v>
      </c>
      <c r="E260" s="39" t="s">
        <v>677</v>
      </c>
      <c r="F260" s="40"/>
      <c r="G260" s="41" t="s">
        <v>4360</v>
      </c>
      <c r="H260" s="42" t="s">
        <v>2715</v>
      </c>
      <c r="I260" s="42" t="s">
        <v>2715</v>
      </c>
      <c r="J260" s="43" t="s">
        <v>2715</v>
      </c>
      <c r="K260" s="54" t="s">
        <v>2737</v>
      </c>
      <c r="L260" s="42" t="s">
        <v>2717</v>
      </c>
      <c r="M260" s="42" t="s">
        <v>2715</v>
      </c>
      <c r="N260" s="42" t="s">
        <v>2715</v>
      </c>
      <c r="O260" s="43" t="s">
        <v>2715</v>
      </c>
      <c r="P260" s="47" t="s">
        <v>674</v>
      </c>
      <c r="Q260" s="38" t="s">
        <v>83</v>
      </c>
      <c r="R260" s="38" t="s">
        <v>104</v>
      </c>
      <c r="S260" s="38" t="s">
        <v>105</v>
      </c>
      <c r="T260" s="87" t="s">
        <v>83</v>
      </c>
      <c r="U260" s="38" t="s">
        <v>4361</v>
      </c>
      <c r="V260" s="47" t="s">
        <v>4348</v>
      </c>
      <c r="W260" s="62" t="s">
        <v>2715</v>
      </c>
      <c r="X260" s="62" t="s">
        <v>2715</v>
      </c>
      <c r="Y260" s="62" t="s">
        <v>2715</v>
      </c>
      <c r="Z260" s="62" t="s">
        <v>676</v>
      </c>
      <c r="AA260" s="62" t="s">
        <v>4349</v>
      </c>
      <c r="AB260" s="47" t="s">
        <v>2729</v>
      </c>
      <c r="AC260" s="47" t="s">
        <v>2730</v>
      </c>
      <c r="AD260" s="47" t="s">
        <v>2731</v>
      </c>
      <c r="AE260" s="47" t="s">
        <v>2750</v>
      </c>
      <c r="AF260" s="47" t="str">
        <f t="shared" si="92"/>
        <v>UARTG</v>
      </c>
      <c r="AG260" s="82"/>
      <c r="AH260" s="38" t="str">
        <f t="shared" si="93"/>
        <v>PULL_DOWN</v>
      </c>
      <c r="AI260" s="38" t="str">
        <f t="shared" si="94"/>
        <v>TRISTATE</v>
      </c>
      <c r="AJ260" s="38" t="str">
        <f t="shared" si="95"/>
        <v>ENABLE</v>
      </c>
      <c r="AK260" s="87" t="str">
        <f t="shared" si="96"/>
        <v>N/A</v>
      </c>
      <c r="AL260" s="86" t="b">
        <v>1</v>
      </c>
      <c r="AM260" s="86" t="b">
        <v>1</v>
      </c>
      <c r="AN260" s="86" t="b">
        <v>1</v>
      </c>
      <c r="AO260" s="86" t="b">
        <v>1</v>
      </c>
      <c r="AP260" s="86" t="b">
        <v>1</v>
      </c>
      <c r="AQ260" s="86" t="b">
        <v>1</v>
      </c>
      <c r="AR260" s="63" t="str">
        <f t="shared" si="97"/>
        <v>VALID</v>
      </c>
      <c r="AS260" s="102" t="s">
        <v>4360</v>
      </c>
      <c r="AT260" s="103" t="s">
        <v>2724</v>
      </c>
      <c r="AU260" s="104" t="s">
        <v>2958</v>
      </c>
      <c r="AV260" s="105"/>
      <c r="AW260" s="116"/>
      <c r="AX260" s="116"/>
      <c r="AY260" s="118" t="s">
        <v>85</v>
      </c>
      <c r="AZ260" s="118" t="s">
        <v>85</v>
      </c>
      <c r="BA260" s="105"/>
      <c r="BB260" s="104"/>
      <c r="BC260" s="104"/>
      <c r="BD260" s="115"/>
      <c r="BE260" s="116"/>
      <c r="BF260" s="117" t="s">
        <v>4355</v>
      </c>
      <c r="BG260" s="231" t="s">
        <v>4362</v>
      </c>
      <c r="BH260" s="10" t="s">
        <v>4359</v>
      </c>
      <c r="BI260" s="10" t="s">
        <v>4363</v>
      </c>
      <c r="BJ260" s="149"/>
    </row>
    <row r="261" ht="12.95" customHeight="1" spans="1:62">
      <c r="A261" s="324" t="s">
        <v>4364</v>
      </c>
      <c r="B261" s="324" t="s">
        <v>2772</v>
      </c>
      <c r="C261" s="337" t="s">
        <v>678</v>
      </c>
      <c r="D261" s="205" t="s">
        <v>4365</v>
      </c>
      <c r="E261" s="39" t="s">
        <v>680</v>
      </c>
      <c r="F261" s="40"/>
      <c r="G261" s="41" t="s">
        <v>678</v>
      </c>
      <c r="H261" s="42" t="s">
        <v>2715</v>
      </c>
      <c r="I261" s="42" t="s">
        <v>2715</v>
      </c>
      <c r="J261" s="43" t="s">
        <v>2715</v>
      </c>
      <c r="K261" s="54" t="s">
        <v>2737</v>
      </c>
      <c r="L261" s="42" t="s">
        <v>2737</v>
      </c>
      <c r="M261" s="42" t="s">
        <v>2715</v>
      </c>
      <c r="N261" s="42" t="s">
        <v>2715</v>
      </c>
      <c r="O261" s="43" t="s">
        <v>2715</v>
      </c>
      <c r="P261" s="47" t="s">
        <v>679</v>
      </c>
      <c r="Q261" s="38" t="s">
        <v>83</v>
      </c>
      <c r="R261" s="38" t="s">
        <v>104</v>
      </c>
      <c r="S261" s="38" t="s">
        <v>105</v>
      </c>
      <c r="T261" s="87" t="s">
        <v>83</v>
      </c>
      <c r="U261" s="38" t="s">
        <v>4366</v>
      </c>
      <c r="V261" s="47" t="s">
        <v>4348</v>
      </c>
      <c r="W261" s="62" t="s">
        <v>2715</v>
      </c>
      <c r="X261" s="62" t="s">
        <v>2715</v>
      </c>
      <c r="Y261" s="62" t="s">
        <v>2715</v>
      </c>
      <c r="Z261" s="62" t="s">
        <v>678</v>
      </c>
      <c r="AA261" s="62" t="s">
        <v>4349</v>
      </c>
      <c r="AB261" s="47" t="s">
        <v>2729</v>
      </c>
      <c r="AC261" s="47" t="s">
        <v>2730</v>
      </c>
      <c r="AD261" s="47" t="s">
        <v>2731</v>
      </c>
      <c r="AE261" s="47" t="s">
        <v>2750</v>
      </c>
      <c r="AF261" s="47" t="str">
        <f t="shared" si="92"/>
        <v>RSVD1</v>
      </c>
      <c r="AG261" s="82"/>
      <c r="AH261" s="38" t="str">
        <f t="shared" si="93"/>
        <v>PULL_DOWN</v>
      </c>
      <c r="AI261" s="38" t="str">
        <f t="shared" si="94"/>
        <v>TRISTATE</v>
      </c>
      <c r="AJ261" s="38" t="str">
        <f t="shared" si="95"/>
        <v>DISABLE</v>
      </c>
      <c r="AK261" s="87" t="str">
        <f t="shared" si="96"/>
        <v>N/A</v>
      </c>
      <c r="AL261" s="86" t="b">
        <v>1</v>
      </c>
      <c r="AM261" s="86" t="b">
        <v>1</v>
      </c>
      <c r="AN261" s="86" t="b">
        <v>1</v>
      </c>
      <c r="AO261" s="86" t="b">
        <v>1</v>
      </c>
      <c r="AP261" s="86" t="b">
        <v>1</v>
      </c>
      <c r="AQ261" s="86" t="b">
        <v>1</v>
      </c>
      <c r="AR261" s="63" t="str">
        <f t="shared" si="97"/>
        <v>VALID</v>
      </c>
      <c r="AS261" s="102" t="s">
        <v>680</v>
      </c>
      <c r="AT261" s="103" t="s">
        <v>79</v>
      </c>
      <c r="AU261" s="104"/>
      <c r="AV261" s="105"/>
      <c r="AW261" s="116"/>
      <c r="AX261" s="104" t="s">
        <v>124</v>
      </c>
      <c r="AY261" s="118" t="s">
        <v>85</v>
      </c>
      <c r="AZ261" s="118" t="s">
        <v>85</v>
      </c>
      <c r="BA261" s="105"/>
      <c r="BB261" s="104"/>
      <c r="BC261" s="104"/>
      <c r="BD261" s="115"/>
      <c r="BE261" s="116"/>
      <c r="BF261" s="117" t="s">
        <v>2751</v>
      </c>
      <c r="BG261" s="333"/>
      <c r="BH261" s="10" t="s">
        <v>4365</v>
      </c>
      <c r="BI261" s="10" t="s">
        <v>4367</v>
      </c>
      <c r="BJ261" s="149"/>
    </row>
    <row r="262" ht="12.95" customHeight="1" spans="1:62">
      <c r="A262" s="324" t="s">
        <v>4368</v>
      </c>
      <c r="B262" s="324" t="s">
        <v>2772</v>
      </c>
      <c r="C262" s="337" t="s">
        <v>681</v>
      </c>
      <c r="D262" s="205" t="s">
        <v>4369</v>
      </c>
      <c r="E262" s="39" t="s">
        <v>682</v>
      </c>
      <c r="F262" s="40"/>
      <c r="G262" s="41" t="s">
        <v>4370</v>
      </c>
      <c r="H262" s="42" t="s">
        <v>2715</v>
      </c>
      <c r="I262" s="42" t="s">
        <v>2715</v>
      </c>
      <c r="J262" s="43" t="s">
        <v>2715</v>
      </c>
      <c r="K262" s="54" t="s">
        <v>2737</v>
      </c>
      <c r="L262" s="42" t="s">
        <v>2737</v>
      </c>
      <c r="M262" s="42" t="s">
        <v>2715</v>
      </c>
      <c r="N262" s="42" t="s">
        <v>2715</v>
      </c>
      <c r="O262" s="43" t="s">
        <v>2715</v>
      </c>
      <c r="P262" s="47" t="s">
        <v>679</v>
      </c>
      <c r="Q262" s="38" t="s">
        <v>83</v>
      </c>
      <c r="R262" s="38" t="s">
        <v>104</v>
      </c>
      <c r="S262" s="38" t="s">
        <v>105</v>
      </c>
      <c r="T262" s="87" t="s">
        <v>83</v>
      </c>
      <c r="U262" s="38" t="s">
        <v>4371</v>
      </c>
      <c r="V262" s="47" t="s">
        <v>4348</v>
      </c>
      <c r="W262" s="62" t="s">
        <v>2715</v>
      </c>
      <c r="X262" s="62" t="s">
        <v>2715</v>
      </c>
      <c r="Y262" s="62" t="s">
        <v>2715</v>
      </c>
      <c r="Z262" s="62" t="s">
        <v>681</v>
      </c>
      <c r="AA262" s="62" t="s">
        <v>4349</v>
      </c>
      <c r="AB262" s="47" t="s">
        <v>2729</v>
      </c>
      <c r="AC262" s="47" t="s">
        <v>2730</v>
      </c>
      <c r="AD262" s="47" t="s">
        <v>2731</v>
      </c>
      <c r="AE262" s="47" t="s">
        <v>2750</v>
      </c>
      <c r="AF262" s="47" t="str">
        <f t="shared" si="92"/>
        <v>RSVD1</v>
      </c>
      <c r="AG262" s="82"/>
      <c r="AH262" s="38" t="str">
        <f t="shared" si="93"/>
        <v>PULL_DOWN</v>
      </c>
      <c r="AI262" s="38" t="str">
        <f t="shared" si="94"/>
        <v>TRISTATE</v>
      </c>
      <c r="AJ262" s="38" t="str">
        <f t="shared" si="95"/>
        <v>DISABLE</v>
      </c>
      <c r="AK262" s="87" t="str">
        <f t="shared" si="96"/>
        <v>N/A</v>
      </c>
      <c r="AL262" s="86" t="b">
        <v>1</v>
      </c>
      <c r="AM262" s="86" t="b">
        <v>1</v>
      </c>
      <c r="AN262" s="86" t="b">
        <v>1</v>
      </c>
      <c r="AO262" s="86" t="b">
        <v>1</v>
      </c>
      <c r="AP262" s="86" t="b">
        <v>1</v>
      </c>
      <c r="AQ262" s="86" t="b">
        <v>1</v>
      </c>
      <c r="AR262" s="63" t="str">
        <f t="shared" si="97"/>
        <v>VALID</v>
      </c>
      <c r="AS262" s="102" t="s">
        <v>682</v>
      </c>
      <c r="AT262" s="103" t="s">
        <v>79</v>
      </c>
      <c r="AU262" s="104"/>
      <c r="AV262" s="105"/>
      <c r="AW262" s="116"/>
      <c r="AX262" s="104" t="s">
        <v>124</v>
      </c>
      <c r="AY262" s="118" t="s">
        <v>85</v>
      </c>
      <c r="AZ262" s="118" t="s">
        <v>85</v>
      </c>
      <c r="BA262" s="105"/>
      <c r="BB262" s="104"/>
      <c r="BC262" s="104"/>
      <c r="BD262" s="115"/>
      <c r="BE262" s="116"/>
      <c r="BF262" s="117" t="s">
        <v>2751</v>
      </c>
      <c r="BG262" s="333"/>
      <c r="BH262" s="10" t="s">
        <v>4369</v>
      </c>
      <c r="BI262" s="10" t="s">
        <v>4372</v>
      </c>
      <c r="BJ262" s="149"/>
    </row>
    <row r="263" ht="12.95" customHeight="1" spans="1:62">
      <c r="A263" s="324" t="s">
        <v>4373</v>
      </c>
      <c r="B263" s="324" t="s">
        <v>2772</v>
      </c>
      <c r="C263" s="337" t="s">
        <v>683</v>
      </c>
      <c r="D263" s="205" t="s">
        <v>4374</v>
      </c>
      <c r="E263" s="39" t="s">
        <v>684</v>
      </c>
      <c r="F263" s="40"/>
      <c r="G263" s="41" t="s">
        <v>4375</v>
      </c>
      <c r="H263" s="42" t="s">
        <v>2715</v>
      </c>
      <c r="I263" s="42" t="s">
        <v>2715</v>
      </c>
      <c r="J263" s="43" t="s">
        <v>2715</v>
      </c>
      <c r="K263" s="54" t="s">
        <v>2737</v>
      </c>
      <c r="L263" s="42" t="s">
        <v>2737</v>
      </c>
      <c r="M263" s="42" t="s">
        <v>2715</v>
      </c>
      <c r="N263" s="42" t="s">
        <v>2715</v>
      </c>
      <c r="O263" s="43" t="s">
        <v>2715</v>
      </c>
      <c r="P263" s="47" t="s">
        <v>679</v>
      </c>
      <c r="Q263" s="38" t="s">
        <v>83</v>
      </c>
      <c r="R263" s="38" t="s">
        <v>104</v>
      </c>
      <c r="S263" s="38" t="s">
        <v>105</v>
      </c>
      <c r="T263" s="87" t="s">
        <v>83</v>
      </c>
      <c r="U263" s="38" t="s">
        <v>4376</v>
      </c>
      <c r="V263" s="47" t="s">
        <v>4348</v>
      </c>
      <c r="W263" s="62" t="s">
        <v>2715</v>
      </c>
      <c r="X263" s="62" t="s">
        <v>2715</v>
      </c>
      <c r="Y263" s="62" t="s">
        <v>2715</v>
      </c>
      <c r="Z263" s="62" t="s">
        <v>683</v>
      </c>
      <c r="AA263" s="62" t="s">
        <v>4349</v>
      </c>
      <c r="AB263" s="47" t="s">
        <v>2729</v>
      </c>
      <c r="AC263" s="47" t="s">
        <v>2730</v>
      </c>
      <c r="AD263" s="47" t="s">
        <v>2731</v>
      </c>
      <c r="AE263" s="47" t="s">
        <v>2750</v>
      </c>
      <c r="AF263" s="47" t="str">
        <f t="shared" si="92"/>
        <v>RSVD1</v>
      </c>
      <c r="AG263" s="82"/>
      <c r="AH263" s="38" t="str">
        <f t="shared" si="93"/>
        <v>PULL_DOWN</v>
      </c>
      <c r="AI263" s="38" t="str">
        <f t="shared" si="94"/>
        <v>TRISTATE</v>
      </c>
      <c r="AJ263" s="38" t="str">
        <f t="shared" si="95"/>
        <v>DISABLE</v>
      </c>
      <c r="AK263" s="87" t="str">
        <f t="shared" si="96"/>
        <v>N/A</v>
      </c>
      <c r="AL263" s="86" t="b">
        <v>1</v>
      </c>
      <c r="AM263" s="86" t="b">
        <v>1</v>
      </c>
      <c r="AN263" s="86" t="b">
        <v>1</v>
      </c>
      <c r="AO263" s="86" t="b">
        <v>1</v>
      </c>
      <c r="AP263" s="86" t="b">
        <v>1</v>
      </c>
      <c r="AQ263" s="86" t="b">
        <v>1</v>
      </c>
      <c r="AR263" s="63" t="str">
        <f t="shared" si="97"/>
        <v>VALID</v>
      </c>
      <c r="AS263" s="102" t="s">
        <v>684</v>
      </c>
      <c r="AT263" s="103" t="s">
        <v>79</v>
      </c>
      <c r="AU263" s="104"/>
      <c r="AV263" s="105"/>
      <c r="AW263" s="116"/>
      <c r="AX263" s="104" t="s">
        <v>124</v>
      </c>
      <c r="AY263" s="118" t="s">
        <v>85</v>
      </c>
      <c r="AZ263" s="118" t="s">
        <v>85</v>
      </c>
      <c r="BA263" s="105"/>
      <c r="BB263" s="104"/>
      <c r="BC263" s="104"/>
      <c r="BD263" s="115"/>
      <c r="BE263" s="116"/>
      <c r="BF263" s="117" t="s">
        <v>2751</v>
      </c>
      <c r="BG263" s="333"/>
      <c r="BH263" s="10" t="s">
        <v>4374</v>
      </c>
      <c r="BI263" s="10" t="s">
        <v>4377</v>
      </c>
      <c r="BJ263" s="149"/>
    </row>
    <row r="264" ht="12.95" customHeight="1" spans="1:62">
      <c r="A264" s="324" t="s">
        <v>4378</v>
      </c>
      <c r="B264" s="324" t="s">
        <v>2772</v>
      </c>
      <c r="C264" s="337" t="s">
        <v>685</v>
      </c>
      <c r="D264" s="205" t="s">
        <v>4379</v>
      </c>
      <c r="E264" s="39" t="s">
        <v>686</v>
      </c>
      <c r="F264" s="40"/>
      <c r="G264" s="41" t="s">
        <v>685</v>
      </c>
      <c r="H264" s="42" t="s">
        <v>2715</v>
      </c>
      <c r="I264" s="42" t="s">
        <v>2715</v>
      </c>
      <c r="J264" s="43" t="s">
        <v>2715</v>
      </c>
      <c r="K264" s="54" t="s">
        <v>2737</v>
      </c>
      <c r="L264" s="42" t="s">
        <v>2737</v>
      </c>
      <c r="M264" s="42" t="s">
        <v>2715</v>
      </c>
      <c r="N264" s="42" t="s">
        <v>2715</v>
      </c>
      <c r="O264" s="43" t="s">
        <v>2715</v>
      </c>
      <c r="P264" s="47" t="s">
        <v>679</v>
      </c>
      <c r="Q264" s="38" t="s">
        <v>83</v>
      </c>
      <c r="R264" s="38" t="s">
        <v>104</v>
      </c>
      <c r="S264" s="38" t="s">
        <v>105</v>
      </c>
      <c r="T264" s="87" t="s">
        <v>83</v>
      </c>
      <c r="U264" s="38" t="s">
        <v>4380</v>
      </c>
      <c r="V264" s="47" t="s">
        <v>4348</v>
      </c>
      <c r="W264" s="62" t="s">
        <v>2715</v>
      </c>
      <c r="X264" s="62" t="s">
        <v>2715</v>
      </c>
      <c r="Y264" s="62" t="s">
        <v>2715</v>
      </c>
      <c r="Z264" s="62" t="s">
        <v>685</v>
      </c>
      <c r="AA264" s="62" t="s">
        <v>4349</v>
      </c>
      <c r="AB264" s="47" t="s">
        <v>2729</v>
      </c>
      <c r="AC264" s="47" t="s">
        <v>2730</v>
      </c>
      <c r="AD264" s="47" t="s">
        <v>2731</v>
      </c>
      <c r="AE264" s="47" t="s">
        <v>2750</v>
      </c>
      <c r="AF264" s="47" t="str">
        <f t="shared" si="92"/>
        <v>RSVD1</v>
      </c>
      <c r="AG264" s="82"/>
      <c r="AH264" s="38" t="str">
        <f t="shared" si="93"/>
        <v>PULL_DOWN</v>
      </c>
      <c r="AI264" s="38" t="str">
        <f t="shared" si="94"/>
        <v>TRISTATE</v>
      </c>
      <c r="AJ264" s="38" t="str">
        <f t="shared" si="95"/>
        <v>DISABLE</v>
      </c>
      <c r="AK264" s="87" t="str">
        <f t="shared" si="96"/>
        <v>N/A</v>
      </c>
      <c r="AL264" s="86" t="b">
        <v>1</v>
      </c>
      <c r="AM264" s="86" t="b">
        <v>1</v>
      </c>
      <c r="AN264" s="86" t="b">
        <v>1</v>
      </c>
      <c r="AO264" s="86" t="b">
        <v>1</v>
      </c>
      <c r="AP264" s="86" t="b">
        <v>1</v>
      </c>
      <c r="AQ264" s="86" t="b">
        <v>1</v>
      </c>
      <c r="AR264" s="63" t="str">
        <f t="shared" si="97"/>
        <v>VALID</v>
      </c>
      <c r="AS264" s="170" t="s">
        <v>686</v>
      </c>
      <c r="AT264" s="171" t="s">
        <v>79</v>
      </c>
      <c r="AU264" s="172"/>
      <c r="AV264" s="105"/>
      <c r="AW264" s="116"/>
      <c r="AX264" s="104" t="s">
        <v>124</v>
      </c>
      <c r="AY264" s="118" t="s">
        <v>85</v>
      </c>
      <c r="AZ264" s="118" t="s">
        <v>85</v>
      </c>
      <c r="BA264" s="105"/>
      <c r="BB264" s="172"/>
      <c r="BC264" s="172"/>
      <c r="BD264" s="177"/>
      <c r="BE264" s="178"/>
      <c r="BF264" s="117" t="s">
        <v>2751</v>
      </c>
      <c r="BG264" s="333"/>
      <c r="BH264" s="10" t="s">
        <v>4379</v>
      </c>
      <c r="BI264" s="10" t="s">
        <v>4381</v>
      </c>
      <c r="BJ264" s="149"/>
    </row>
    <row r="265" ht="12.95" customHeight="1" spans="1:62">
      <c r="A265" s="341"/>
      <c r="B265" s="341"/>
      <c r="C265" s="326" t="s">
        <v>687</v>
      </c>
      <c r="D265" s="323" t="s">
        <v>4382</v>
      </c>
      <c r="E265" s="39" t="s">
        <v>688</v>
      </c>
      <c r="F265" s="40"/>
      <c r="G265" s="41"/>
      <c r="H265" s="42" t="s">
        <v>2715</v>
      </c>
      <c r="I265" s="42" t="s">
        <v>2715</v>
      </c>
      <c r="J265" s="43" t="s">
        <v>2715</v>
      </c>
      <c r="K265" s="54" t="s">
        <v>2737</v>
      </c>
      <c r="L265" s="42" t="s">
        <v>2715</v>
      </c>
      <c r="M265" s="42" t="s">
        <v>2715</v>
      </c>
      <c r="N265" s="42" t="s">
        <v>2715</v>
      </c>
      <c r="O265" s="43" t="s">
        <v>2715</v>
      </c>
      <c r="P265" s="38" t="s">
        <v>94</v>
      </c>
      <c r="Q265" s="38" t="s">
        <v>83</v>
      </c>
      <c r="R265" s="38" t="s">
        <v>104</v>
      </c>
      <c r="S265" s="38" t="s">
        <v>105</v>
      </c>
      <c r="T265" s="87" t="s">
        <v>94</v>
      </c>
      <c r="U265" s="38" t="s">
        <v>4383</v>
      </c>
      <c r="V265" s="47" t="s">
        <v>4348</v>
      </c>
      <c r="W265" s="62" t="s">
        <v>2715</v>
      </c>
      <c r="X265" s="62" t="s">
        <v>2715</v>
      </c>
      <c r="Y265" s="62" t="s">
        <v>2715</v>
      </c>
      <c r="Z265" s="62" t="s">
        <v>687</v>
      </c>
      <c r="AA265" s="62" t="s">
        <v>4349</v>
      </c>
      <c r="AB265" s="47" t="s">
        <v>2729</v>
      </c>
      <c r="AC265" s="47" t="s">
        <v>2730</v>
      </c>
      <c r="AD265" s="47" t="s">
        <v>2731</v>
      </c>
      <c r="AE265" s="47" t="s">
        <v>2750</v>
      </c>
      <c r="AF265" s="47" t="str">
        <f t="shared" si="92"/>
        <v>RSVD0</v>
      </c>
      <c r="AG265" s="82"/>
      <c r="AH265" s="38" t="str">
        <f t="shared" si="93"/>
        <v>PULL_DOWN</v>
      </c>
      <c r="AI265" s="38" t="str">
        <f t="shared" si="94"/>
        <v>TRISTATE</v>
      </c>
      <c r="AJ265" s="38" t="str">
        <f t="shared" si="95"/>
        <v>DISABLE</v>
      </c>
      <c r="AK265" s="87" t="str">
        <f t="shared" si="96"/>
        <v>N/A</v>
      </c>
      <c r="AL265" s="86" t="b">
        <v>1</v>
      </c>
      <c r="AM265" s="86" t="b">
        <v>1</v>
      </c>
      <c r="AN265" s="86" t="b">
        <v>1</v>
      </c>
      <c r="AO265" s="86" t="b">
        <v>1</v>
      </c>
      <c r="AP265" s="86" t="b">
        <v>1</v>
      </c>
      <c r="AQ265" s="86" t="b">
        <v>1</v>
      </c>
      <c r="AR265" s="63" t="str">
        <f t="shared" si="97"/>
        <v>VALID</v>
      </c>
      <c r="AS265" s="170" t="s">
        <v>688</v>
      </c>
      <c r="AT265" s="171" t="s">
        <v>79</v>
      </c>
      <c r="AU265" s="172"/>
      <c r="AV265" s="105"/>
      <c r="AW265" s="116"/>
      <c r="AX265" s="116"/>
      <c r="AY265" s="118" t="s">
        <v>85</v>
      </c>
      <c r="AZ265" s="118" t="s">
        <v>85</v>
      </c>
      <c r="BA265" s="105"/>
      <c r="BB265" s="172"/>
      <c r="BC265" s="172"/>
      <c r="BD265" s="177"/>
      <c r="BE265" s="178"/>
      <c r="BF265" s="117" t="s">
        <v>2751</v>
      </c>
      <c r="BG265" s="333" t="s">
        <v>3</v>
      </c>
      <c r="BH265" s="10" t="s">
        <v>4382</v>
      </c>
      <c r="BI265" s="10" t="s">
        <v>4384</v>
      </c>
      <c r="BJ265" s="149"/>
    </row>
    <row r="266" ht="12.95" customHeight="1" spans="1:62">
      <c r="A266" s="324" t="s">
        <v>4385</v>
      </c>
      <c r="B266" s="324" t="s">
        <v>2772</v>
      </c>
      <c r="C266" s="337" t="s">
        <v>689</v>
      </c>
      <c r="D266" s="205" t="s">
        <v>4386</v>
      </c>
      <c r="E266" s="39" t="s">
        <v>690</v>
      </c>
      <c r="F266" s="40"/>
      <c r="G266" s="41"/>
      <c r="H266" s="42" t="s">
        <v>2715</v>
      </c>
      <c r="I266" s="42" t="s">
        <v>2715</v>
      </c>
      <c r="J266" s="43" t="s">
        <v>2715</v>
      </c>
      <c r="K266" s="54" t="s">
        <v>2737</v>
      </c>
      <c r="L266" s="42" t="s">
        <v>2715</v>
      </c>
      <c r="M266" s="42" t="s">
        <v>2715</v>
      </c>
      <c r="N266" s="42" t="s">
        <v>2715</v>
      </c>
      <c r="O266" s="43" t="s">
        <v>2715</v>
      </c>
      <c r="P266" s="38" t="s">
        <v>94</v>
      </c>
      <c r="Q266" s="38" t="s">
        <v>83</v>
      </c>
      <c r="R266" s="38" t="s">
        <v>104</v>
      </c>
      <c r="S266" s="38" t="s">
        <v>105</v>
      </c>
      <c r="T266" s="87" t="s">
        <v>94</v>
      </c>
      <c r="U266" s="38" t="s">
        <v>4387</v>
      </c>
      <c r="V266" s="47" t="s">
        <v>4348</v>
      </c>
      <c r="W266" s="62" t="s">
        <v>2715</v>
      </c>
      <c r="X266" s="62" t="s">
        <v>2715</v>
      </c>
      <c r="Y266" s="62" t="s">
        <v>2715</v>
      </c>
      <c r="Z266" s="62" t="s">
        <v>689</v>
      </c>
      <c r="AA266" s="62" t="s">
        <v>4349</v>
      </c>
      <c r="AB266" s="47" t="s">
        <v>2729</v>
      </c>
      <c r="AC266" s="47" t="s">
        <v>2730</v>
      </c>
      <c r="AD266" s="47" t="s">
        <v>2731</v>
      </c>
      <c r="AE266" s="47" t="s">
        <v>2750</v>
      </c>
      <c r="AF266" s="47" t="str">
        <f t="shared" si="92"/>
        <v>RSVD0</v>
      </c>
      <c r="AG266" s="82"/>
      <c r="AH266" s="38" t="str">
        <f t="shared" si="93"/>
        <v>PULL_DOWN</v>
      </c>
      <c r="AI266" s="38" t="str">
        <f t="shared" si="94"/>
        <v>TRISTATE</v>
      </c>
      <c r="AJ266" s="38" t="str">
        <f t="shared" si="95"/>
        <v>DISABLE</v>
      </c>
      <c r="AK266" s="87" t="str">
        <f t="shared" si="96"/>
        <v>N/A</v>
      </c>
      <c r="AL266" s="86" t="b">
        <v>1</v>
      </c>
      <c r="AM266" s="86" t="b">
        <v>1</v>
      </c>
      <c r="AN266" s="86" t="b">
        <v>1</v>
      </c>
      <c r="AO266" s="86" t="b">
        <v>1</v>
      </c>
      <c r="AP266" s="86" t="b">
        <v>1</v>
      </c>
      <c r="AQ266" s="86" t="b">
        <v>1</v>
      </c>
      <c r="AR266" s="63" t="str">
        <f t="shared" si="97"/>
        <v>VALID</v>
      </c>
      <c r="AS266" s="170" t="s">
        <v>690</v>
      </c>
      <c r="AT266" s="171" t="s">
        <v>79</v>
      </c>
      <c r="AU266" s="172"/>
      <c r="AV266" s="105"/>
      <c r="AW266" s="178"/>
      <c r="AX266" s="116"/>
      <c r="AY266" s="118" t="s">
        <v>85</v>
      </c>
      <c r="AZ266" s="118" t="s">
        <v>85</v>
      </c>
      <c r="BA266" s="173"/>
      <c r="BB266" s="172"/>
      <c r="BC266" s="172"/>
      <c r="BD266" s="177"/>
      <c r="BE266" s="178"/>
      <c r="BF266" s="117" t="s">
        <v>2751</v>
      </c>
      <c r="BG266" s="333" t="s">
        <v>3</v>
      </c>
      <c r="BH266" s="10" t="s">
        <v>4386</v>
      </c>
      <c r="BI266" s="10" t="s">
        <v>4388</v>
      </c>
      <c r="BJ266" s="149"/>
    </row>
    <row r="267" s="3" customFormat="1" ht="18" customHeight="1" spans="1:62">
      <c r="A267" s="322"/>
      <c r="B267" s="322"/>
      <c r="C267" s="163" t="s">
        <v>691</v>
      </c>
      <c r="D267" s="190" t="s">
        <v>647</v>
      </c>
      <c r="E267" s="44"/>
      <c r="F267" s="165"/>
      <c r="G267" s="165"/>
      <c r="H267" s="165"/>
      <c r="I267" s="165"/>
      <c r="J267" s="165"/>
      <c r="K267" s="44"/>
      <c r="L267" s="44"/>
      <c r="M267" s="44"/>
      <c r="N267" s="44"/>
      <c r="O267" s="44"/>
      <c r="P267" s="44"/>
      <c r="Q267" s="44"/>
      <c r="R267" s="44"/>
      <c r="S267" s="44"/>
      <c r="T267" s="44"/>
      <c r="U267" s="44"/>
      <c r="V267" s="44"/>
      <c r="W267" s="167"/>
      <c r="X267" s="167"/>
      <c r="Y267" s="167"/>
      <c r="Z267" s="167"/>
      <c r="AA267" s="167"/>
      <c r="AB267" s="168"/>
      <c r="AC267" s="168"/>
      <c r="AD267" s="168"/>
      <c r="AE267" s="168"/>
      <c r="AF267" s="168"/>
      <c r="AG267" s="168"/>
      <c r="AH267" s="168"/>
      <c r="AI267" s="168"/>
      <c r="AJ267" s="168"/>
      <c r="AK267" s="168"/>
      <c r="AL267" s="168"/>
      <c r="AM267" s="168"/>
      <c r="AN267" s="168"/>
      <c r="AO267" s="168"/>
      <c r="AP267" s="168"/>
      <c r="AQ267" s="168"/>
      <c r="AR267" s="168"/>
      <c r="AS267" s="100"/>
      <c r="AT267" s="175"/>
      <c r="AU267" s="176"/>
      <c r="AV267" s="176"/>
      <c r="AW267" s="176"/>
      <c r="AX267" s="176"/>
      <c r="AY267" s="176"/>
      <c r="AZ267" s="176"/>
      <c r="BA267" s="176"/>
      <c r="BB267" s="176"/>
      <c r="BC267" s="176"/>
      <c r="BD267" s="176"/>
      <c r="BE267" s="400" t="s">
        <v>76</v>
      </c>
      <c r="BF267" s="176"/>
      <c r="BG267" s="185" t="s">
        <v>691</v>
      </c>
      <c r="BH267" s="185" t="s">
        <v>647</v>
      </c>
      <c r="BI267" s="186"/>
      <c r="BJ267" s="187"/>
    </row>
    <row r="268" ht="12.95" customHeight="1" spans="1:62">
      <c r="A268" s="324" t="s">
        <v>4389</v>
      </c>
      <c r="B268" s="324" t="s">
        <v>2772</v>
      </c>
      <c r="C268" s="337" t="s">
        <v>692</v>
      </c>
      <c r="D268" s="205" t="s">
        <v>4390</v>
      </c>
      <c r="E268" s="39" t="s">
        <v>693</v>
      </c>
      <c r="F268" s="40"/>
      <c r="G268" s="41" t="s">
        <v>2715</v>
      </c>
      <c r="H268" s="42" t="s">
        <v>2715</v>
      </c>
      <c r="I268" s="42" t="s">
        <v>2715</v>
      </c>
      <c r="J268" s="43" t="s">
        <v>2715</v>
      </c>
      <c r="K268" s="54" t="s">
        <v>2737</v>
      </c>
      <c r="L268" s="42" t="s">
        <v>2715</v>
      </c>
      <c r="M268" s="42" t="s">
        <v>2715</v>
      </c>
      <c r="N268" s="42" t="s">
        <v>2715</v>
      </c>
      <c r="O268" s="43" t="s">
        <v>2715</v>
      </c>
      <c r="P268" s="38" t="s">
        <v>94</v>
      </c>
      <c r="Q268" s="38" t="s">
        <v>94</v>
      </c>
      <c r="R268" s="38" t="s">
        <v>94</v>
      </c>
      <c r="S268" s="38" t="s">
        <v>94</v>
      </c>
      <c r="T268" s="38" t="s">
        <v>105</v>
      </c>
      <c r="U268" s="61" t="s">
        <v>4391</v>
      </c>
      <c r="V268" s="47" t="s">
        <v>4392</v>
      </c>
      <c r="W268" s="62" t="s">
        <v>2715</v>
      </c>
      <c r="X268" s="62" t="s">
        <v>2715</v>
      </c>
      <c r="Y268" s="62" t="s">
        <v>2715</v>
      </c>
      <c r="Z268" s="62" t="s">
        <v>692</v>
      </c>
      <c r="AA268" s="62" t="s">
        <v>4393</v>
      </c>
      <c r="AB268" s="47" t="s">
        <v>2729</v>
      </c>
      <c r="AC268" s="47" t="s">
        <v>2730</v>
      </c>
      <c r="AD268" s="47" t="s">
        <v>2731</v>
      </c>
      <c r="AE268" s="47" t="s">
        <v>2750</v>
      </c>
      <c r="AF268" s="47" t="str">
        <f>IF(OR($AS268="",$AS268=$E268),$T268,IF($AS268=$F268,SUBSTITUTE(SUBSTITUTE($AS268,"GPIO3_","GPIO_"),".0",""),IF($AS268=$G268,$P268,IF($AS268=$H268,$Q268,IF($AS268=$I268,$R268,IF($AS268=$J268,$S268,"INVALID"))))))</f>
        <v>RSVD3</v>
      </c>
      <c r="AG268" s="82"/>
      <c r="AH268" s="38" t="str">
        <f>IF(AND(OR($AU268="Int PU",$AU268="Int PD"),OR(AND($BB268&lt;&gt;"",$BB268&lt;&gt;"0"),AND($BC268&lt;&gt;"",$BC268&lt;&gt;"0"))),"INVALID",IF(OR($AS268=$E268,$AU268="Int PD"),"PULL_DOWN",IF(OR($AU268="Int PU",AND($AG268="YES",OR($BB268="",$BB268="0"),OR($BC268="",$BC268="0"),OR($AT268="Input",$AT268="Bidirectional"))),"PULL_UP","NORMAL")))</f>
        <v>PULL_DOWN</v>
      </c>
      <c r="AI268" s="38" t="str">
        <f t="shared" ref="AI268:AI269" si="98">IF($AT268="Input","TRISTATE",IF($AU268="Z","TRISTATE",IF($AS268=$E268,"TRISTATE","NORMAL")))</f>
        <v>TRISTATE</v>
      </c>
      <c r="AJ268" s="38" t="str">
        <f t="shared" ref="AJ268:AJ269" si="99">IF(OR($AS268=$E268,$AT268="Output"),"DISABLE","ENABLE")</f>
        <v>DISABLE</v>
      </c>
      <c r="AK268" s="87" t="str">
        <f>IF($AS268&lt;&gt;$F268,"N/A",IF($AU268="Drive 1","1",IF($AU268="Drive 0","0","")))</f>
        <v>N/A</v>
      </c>
      <c r="AL268" s="86" t="b">
        <v>1</v>
      </c>
      <c r="AM268" s="86" t="b">
        <v>1</v>
      </c>
      <c r="AN268" s="86" t="b">
        <v>1</v>
      </c>
      <c r="AO268" s="86" t="b">
        <v>1</v>
      </c>
      <c r="AP268" s="86" t="b">
        <v>1</v>
      </c>
      <c r="AQ268" s="86" t="b">
        <v>1</v>
      </c>
      <c r="AR268" s="63" t="str">
        <f>IF(AND($AL268:$AQ268),"VALID","INVALID")</f>
        <v>VALID</v>
      </c>
      <c r="AS268" s="106" t="s">
        <v>693</v>
      </c>
      <c r="AT268" s="107" t="s">
        <v>79</v>
      </c>
      <c r="AU268" s="104"/>
      <c r="AV268" s="108"/>
      <c r="AW268" s="108"/>
      <c r="AX268" s="108"/>
      <c r="AY268" s="118" t="s">
        <v>85</v>
      </c>
      <c r="AZ268" s="118" t="s">
        <v>85</v>
      </c>
      <c r="BA268" s="216"/>
      <c r="BB268" s="119"/>
      <c r="BC268" s="119"/>
      <c r="BD268" s="402" t="s">
        <v>496</v>
      </c>
      <c r="BE268" s="121"/>
      <c r="BF268" s="117" t="s">
        <v>2751</v>
      </c>
      <c r="BG268" s="333" t="s">
        <v>3</v>
      </c>
      <c r="BH268" s="10" t="s">
        <v>4390</v>
      </c>
      <c r="BI268" s="10" t="s">
        <v>4394</v>
      </c>
      <c r="BJ268" s="149"/>
    </row>
    <row r="269" ht="12.95" customHeight="1" spans="1:62">
      <c r="A269" s="324" t="s">
        <v>4395</v>
      </c>
      <c r="B269" s="324" t="s">
        <v>2772</v>
      </c>
      <c r="C269" s="337" t="s">
        <v>694</v>
      </c>
      <c r="D269" s="205" t="s">
        <v>4396</v>
      </c>
      <c r="E269" s="39" t="s">
        <v>695</v>
      </c>
      <c r="F269" s="40"/>
      <c r="G269" s="41" t="s">
        <v>2715</v>
      </c>
      <c r="H269" s="42" t="s">
        <v>2715</v>
      </c>
      <c r="I269" s="42" t="s">
        <v>2715</v>
      </c>
      <c r="J269" s="43" t="s">
        <v>2715</v>
      </c>
      <c r="K269" s="54" t="s">
        <v>2737</v>
      </c>
      <c r="L269" s="42" t="s">
        <v>81</v>
      </c>
      <c r="M269" s="42" t="s">
        <v>2715</v>
      </c>
      <c r="N269" s="42" t="s">
        <v>2715</v>
      </c>
      <c r="O269" s="43" t="s">
        <v>81</v>
      </c>
      <c r="P269" s="38" t="s">
        <v>94</v>
      </c>
      <c r="Q269" s="38" t="s">
        <v>83</v>
      </c>
      <c r="R269" s="38" t="s">
        <v>104</v>
      </c>
      <c r="S269" s="38" t="s">
        <v>105</v>
      </c>
      <c r="T269" s="38" t="s">
        <v>105</v>
      </c>
      <c r="U269" s="63" t="s">
        <v>4397</v>
      </c>
      <c r="V269" s="47" t="s">
        <v>4392</v>
      </c>
      <c r="W269" s="62" t="s">
        <v>2715</v>
      </c>
      <c r="X269" s="62" t="s">
        <v>2715</v>
      </c>
      <c r="Y269" s="62" t="s">
        <v>2715</v>
      </c>
      <c r="Z269" s="62" t="s">
        <v>694</v>
      </c>
      <c r="AA269" s="62" t="s">
        <v>4393</v>
      </c>
      <c r="AB269" s="47" t="s">
        <v>2729</v>
      </c>
      <c r="AC269" s="47" t="s">
        <v>2730</v>
      </c>
      <c r="AD269" s="47" t="s">
        <v>2731</v>
      </c>
      <c r="AE269" s="47" t="s">
        <v>2750</v>
      </c>
      <c r="AF269" s="47" t="str">
        <f>IF(OR($AS269="",$AS269=$E269),$T269,IF($AS269=$F269,SUBSTITUTE(SUBSTITUTE($AS269,"GPIO3_","GPIO_"),".0",""),IF($AS269=$G269,$P269,IF($AS269=$H269,$Q269,IF($AS269=$I269,$R269,IF($AS269=$J269,$S269,"INVALID"))))))</f>
        <v>RSVD3</v>
      </c>
      <c r="AG269" s="82"/>
      <c r="AH269" s="38" t="str">
        <f>IF(AND(OR($AU269="Int PU",$AU269="Int PD"),OR(AND($BB269&lt;&gt;"",$BB269&lt;&gt;"0"),AND($BC269&lt;&gt;"",$BC269&lt;&gt;"0"))),"INVALID",IF(OR($AS269=$E269,$AU269="Int PD"),"PULL_DOWN",IF(OR($AU269="Int PU",AND($AG269="YES",OR($BB269="",$BB269="0"),OR($BC269="",$BC269="0"),OR($AT269="Input",$AT269="Bidirectional"))),"PULL_UP","NORMAL")))</f>
        <v>PULL_DOWN</v>
      </c>
      <c r="AI269" s="38" t="str">
        <f t="shared" si="98"/>
        <v>TRISTATE</v>
      </c>
      <c r="AJ269" s="38" t="str">
        <f t="shared" si="99"/>
        <v>DISABLE</v>
      </c>
      <c r="AK269" s="87" t="str">
        <f>IF($AS269&lt;&gt;$F269,"N/A",IF($AU269="Drive 1","1",IF($AU269="Drive 0","0","")))</f>
        <v>N/A</v>
      </c>
      <c r="AL269" s="86" t="b">
        <v>1</v>
      </c>
      <c r="AM269" s="86" t="b">
        <v>1</v>
      </c>
      <c r="AN269" s="86" t="b">
        <v>1</v>
      </c>
      <c r="AO269" s="86" t="b">
        <v>1</v>
      </c>
      <c r="AP269" s="86" t="b">
        <v>1</v>
      </c>
      <c r="AQ269" s="86" t="b">
        <v>1</v>
      </c>
      <c r="AR269" s="63" t="str">
        <f>IF(AND($AL269:$AQ269),"VALID","INVALID")</f>
        <v>VALID</v>
      </c>
      <c r="AS269" s="102" t="s">
        <v>695</v>
      </c>
      <c r="AT269" s="103" t="s">
        <v>79</v>
      </c>
      <c r="AU269" s="104"/>
      <c r="AV269" s="105"/>
      <c r="AW269" s="105"/>
      <c r="AX269" s="105"/>
      <c r="AY269" s="118" t="s">
        <v>85</v>
      </c>
      <c r="AZ269" s="118" t="s">
        <v>85</v>
      </c>
      <c r="BA269" s="105"/>
      <c r="BB269" s="104"/>
      <c r="BC269" s="104"/>
      <c r="BD269" s="115"/>
      <c r="BE269" s="116"/>
      <c r="BF269" s="117" t="s">
        <v>2751</v>
      </c>
      <c r="BG269" s="333" t="s">
        <v>3</v>
      </c>
      <c r="BH269" s="10" t="s">
        <v>4396</v>
      </c>
      <c r="BI269" s="10" t="s">
        <v>3677</v>
      </c>
      <c r="BJ269" s="149"/>
    </row>
    <row r="270" s="3" customFormat="1" ht="18" customHeight="1" spans="1:62">
      <c r="A270" s="322"/>
      <c r="B270" s="322"/>
      <c r="C270" s="45" t="s">
        <v>696</v>
      </c>
      <c r="D270" s="190" t="s">
        <v>697</v>
      </c>
      <c r="E270" s="44"/>
      <c r="F270" s="165"/>
      <c r="G270" s="165"/>
      <c r="H270" s="165"/>
      <c r="I270" s="165"/>
      <c r="J270" s="165"/>
      <c r="K270" s="44"/>
      <c r="L270" s="44"/>
      <c r="M270" s="44"/>
      <c r="N270" s="44"/>
      <c r="O270" s="44"/>
      <c r="P270" s="44"/>
      <c r="Q270" s="44"/>
      <c r="R270" s="44"/>
      <c r="S270" s="44"/>
      <c r="T270" s="44"/>
      <c r="U270" s="44"/>
      <c r="V270" s="44"/>
      <c r="W270" s="167"/>
      <c r="X270" s="167"/>
      <c r="Y270" s="167"/>
      <c r="Z270" s="167"/>
      <c r="AA270" s="167"/>
      <c r="AB270" s="168"/>
      <c r="AC270" s="168"/>
      <c r="AD270" s="168"/>
      <c r="AE270" s="168"/>
      <c r="AF270" s="168"/>
      <c r="AG270" s="168"/>
      <c r="AH270" s="168"/>
      <c r="AI270" s="168"/>
      <c r="AJ270" s="168"/>
      <c r="AK270" s="168"/>
      <c r="AL270" s="168"/>
      <c r="AM270" s="168"/>
      <c r="AN270" s="168"/>
      <c r="AO270" s="168"/>
      <c r="AP270" s="168"/>
      <c r="AQ270" s="168"/>
      <c r="AR270" s="168"/>
      <c r="AS270" s="100"/>
      <c r="AT270" s="175"/>
      <c r="AU270" s="176"/>
      <c r="AV270" s="176"/>
      <c r="AW270" s="176"/>
      <c r="AX270" s="176"/>
      <c r="AY270" s="176"/>
      <c r="AZ270" s="176"/>
      <c r="BA270" s="176"/>
      <c r="BB270" s="176"/>
      <c r="BC270" s="176"/>
      <c r="BD270" s="176"/>
      <c r="BE270" s="400" t="s">
        <v>76</v>
      </c>
      <c r="BF270" s="176"/>
      <c r="BG270" s="185" t="s">
        <v>696</v>
      </c>
      <c r="BH270" s="185"/>
      <c r="BI270" s="186"/>
      <c r="BJ270" s="187"/>
    </row>
    <row r="271" ht="12.95" customHeight="1" spans="1:62">
      <c r="A271" s="324" t="s">
        <v>4398</v>
      </c>
      <c r="B271" s="324" t="s">
        <v>4399</v>
      </c>
      <c r="C271" s="47" t="s">
        <v>698</v>
      </c>
      <c r="D271" s="38" t="s">
        <v>4400</v>
      </c>
      <c r="E271" s="39" t="s">
        <v>700</v>
      </c>
      <c r="F271" s="40" t="s">
        <v>4401</v>
      </c>
      <c r="G271" s="41" t="s">
        <v>4402</v>
      </c>
      <c r="H271" s="42" t="s">
        <v>2715</v>
      </c>
      <c r="I271" s="42" t="s">
        <v>2715</v>
      </c>
      <c r="J271" s="43" t="s">
        <v>2715</v>
      </c>
      <c r="K271" s="54" t="s">
        <v>2737</v>
      </c>
      <c r="L271" s="42" t="s">
        <v>2737</v>
      </c>
      <c r="M271" s="42" t="s">
        <v>2715</v>
      </c>
      <c r="N271" s="42" t="s">
        <v>2715</v>
      </c>
      <c r="O271" s="43" t="s">
        <v>2715</v>
      </c>
      <c r="P271" s="38" t="s">
        <v>699</v>
      </c>
      <c r="Q271" s="38" t="s">
        <v>83</v>
      </c>
      <c r="R271" s="38" t="s">
        <v>104</v>
      </c>
      <c r="S271" s="38" t="s">
        <v>105</v>
      </c>
      <c r="T271" s="38" t="s">
        <v>83</v>
      </c>
      <c r="U271" s="61" t="s">
        <v>4403</v>
      </c>
      <c r="V271" s="47" t="s">
        <v>4404</v>
      </c>
      <c r="W271" s="62" t="s">
        <v>2715</v>
      </c>
      <c r="X271" s="62" t="s">
        <v>2715</v>
      </c>
      <c r="Y271" s="62" t="s">
        <v>2715</v>
      </c>
      <c r="Z271" s="62" t="s">
        <v>4405</v>
      </c>
      <c r="AA271" s="62" t="s">
        <v>696</v>
      </c>
      <c r="AB271" s="47" t="s">
        <v>2777</v>
      </c>
      <c r="AC271" s="47" t="s">
        <v>3058</v>
      </c>
      <c r="AD271" s="47" t="s">
        <v>2731</v>
      </c>
      <c r="AE271" s="47" t="s">
        <v>2750</v>
      </c>
      <c r="AF271" s="47" t="str">
        <f t="shared" ref="AF271:AF278" si="100">IF(OR($AS271="",$AS271=$E271),$T271,IF($AS271=$F271,SUBSTITUTE(SUBSTITUTE($AS271,"GPIO3_","GPIO_"),".0",""),IF($AS271=$G271,$P271,IF($AS271=$H271,$Q271,IF($AS271=$I271,$R271,IF($AS271=$J271,$S271,"INVALID"))))))</f>
        <v>GPIO_PA0</v>
      </c>
      <c r="AG271" s="82"/>
      <c r="AH271" s="38" t="str">
        <f t="shared" ref="AH271:AH278" si="101">IF(AND(OR($AU271="Int PU",$AU271="Int PD"),OR(AND($BB271&lt;&gt;"",$BB271&lt;&gt;"0"),AND($BC271&lt;&gt;"",$BC271&lt;&gt;"0"))),"INVALID",IF(OR($AS271=$E271,$AU271="Int PD"),"PULL_DOWN",IF(OR($AU271="Int PU",AND($AG271="YES",OR($BB271="",$BB271="0"),OR($BC271="",$BC271="0"),OR($AT271="Input",$AT271="Bidirectional"))),"PULL_UP","NORMAL")))</f>
        <v>NORMAL</v>
      </c>
      <c r="AI271" s="38" t="str">
        <f t="shared" ref="AI271:AI278" si="102">IF($AT271="Input","TRISTATE",IF($AU271="Z","TRISTATE",IF($AS271=$E271,"TRISTATE","NORMAL")))</f>
        <v>NORMAL</v>
      </c>
      <c r="AJ271" s="38" t="str">
        <f t="shared" ref="AJ271:AJ278" si="103">IF(OR($AS271=$E271,$AT271="Output"),"DISABLE","ENABLE")</f>
        <v>DISABLE</v>
      </c>
      <c r="AK271" s="87" t="str">
        <f t="shared" ref="AK271:AK278" si="104">IF($AS271&lt;&gt;$F271,"N/A",IF($AU271="Drive 1","1",IF($AU271="Drive 0","0","")))</f>
        <v>1</v>
      </c>
      <c r="AL271" s="86" t="b">
        <v>1</v>
      </c>
      <c r="AM271" s="86" t="b">
        <v>1</v>
      </c>
      <c r="AN271" s="86" t="b">
        <v>1</v>
      </c>
      <c r="AO271" s="86" t="b">
        <v>1</v>
      </c>
      <c r="AP271" s="86" t="b">
        <v>1</v>
      </c>
      <c r="AQ271" s="86" t="b">
        <v>1</v>
      </c>
      <c r="AR271" s="63" t="str">
        <f t="shared" ref="AR271:AR278" si="105">IF(AND($AL271:$AQ271),"VALID","INVALID")</f>
        <v>VALID</v>
      </c>
      <c r="AS271" s="211" t="s">
        <v>4401</v>
      </c>
      <c r="AT271" s="107" t="s">
        <v>2732</v>
      </c>
      <c r="AU271" s="119" t="s">
        <v>2785</v>
      </c>
      <c r="AV271" s="212"/>
      <c r="AW271" s="212"/>
      <c r="AX271" s="104" t="s">
        <v>2722</v>
      </c>
      <c r="AY271" s="108"/>
      <c r="AZ271" s="104" t="s">
        <v>85</v>
      </c>
      <c r="BA271" s="216"/>
      <c r="BB271" s="119"/>
      <c r="BC271" s="119"/>
      <c r="BD271" s="402" t="s">
        <v>496</v>
      </c>
      <c r="BE271" s="121"/>
      <c r="BF271" s="405" t="s">
        <v>4406</v>
      </c>
      <c r="BG271" s="334" t="s">
        <v>4407</v>
      </c>
      <c r="BH271" s="10" t="s">
        <v>4400</v>
      </c>
      <c r="BI271" s="10" t="s">
        <v>4408</v>
      </c>
      <c r="BJ271" s="149"/>
    </row>
    <row r="272" ht="12.95" customHeight="1" spans="1:62">
      <c r="A272" s="324" t="s">
        <v>4409</v>
      </c>
      <c r="B272" s="324" t="s">
        <v>4410</v>
      </c>
      <c r="C272" s="47" t="s">
        <v>701</v>
      </c>
      <c r="D272" s="38" t="s">
        <v>4411</v>
      </c>
      <c r="E272" s="39" t="s">
        <v>702</v>
      </c>
      <c r="F272" s="40" t="s">
        <v>4412</v>
      </c>
      <c r="G272" s="41" t="s">
        <v>4413</v>
      </c>
      <c r="H272" s="42" t="s">
        <v>2715</v>
      </c>
      <c r="I272" s="42" t="s">
        <v>2715</v>
      </c>
      <c r="J272" s="43" t="s">
        <v>2715</v>
      </c>
      <c r="K272" s="54" t="s">
        <v>2737</v>
      </c>
      <c r="L272" s="42" t="s">
        <v>81</v>
      </c>
      <c r="M272" s="42" t="s">
        <v>2715</v>
      </c>
      <c r="N272" s="42" t="s">
        <v>2715</v>
      </c>
      <c r="O272" s="43" t="s">
        <v>2715</v>
      </c>
      <c r="P272" s="38" t="s">
        <v>699</v>
      </c>
      <c r="Q272" s="38" t="s">
        <v>83</v>
      </c>
      <c r="R272" s="38" t="s">
        <v>104</v>
      </c>
      <c r="S272" s="38" t="s">
        <v>105</v>
      </c>
      <c r="T272" s="38" t="s">
        <v>83</v>
      </c>
      <c r="U272" s="63" t="s">
        <v>4414</v>
      </c>
      <c r="V272" s="47" t="s">
        <v>4404</v>
      </c>
      <c r="W272" s="62" t="s">
        <v>2715</v>
      </c>
      <c r="X272" s="62" t="s">
        <v>2715</v>
      </c>
      <c r="Y272" s="62" t="s">
        <v>2715</v>
      </c>
      <c r="Z272" s="62" t="s">
        <v>4405</v>
      </c>
      <c r="AA272" s="62" t="s">
        <v>696</v>
      </c>
      <c r="AB272" s="47" t="s">
        <v>2777</v>
      </c>
      <c r="AC272" s="47" t="s">
        <v>3058</v>
      </c>
      <c r="AD272" s="47" t="s">
        <v>2731</v>
      </c>
      <c r="AE272" s="47" t="s">
        <v>2750</v>
      </c>
      <c r="AF272" s="47" t="str">
        <f t="shared" si="100"/>
        <v>GPIO_PA1</v>
      </c>
      <c r="AG272" s="82"/>
      <c r="AH272" s="38" t="str">
        <f t="shared" si="101"/>
        <v>NORMAL</v>
      </c>
      <c r="AI272" s="38" t="str">
        <f t="shared" si="102"/>
        <v>NORMAL</v>
      </c>
      <c r="AJ272" s="38" t="str">
        <f t="shared" si="103"/>
        <v>DISABLE</v>
      </c>
      <c r="AK272" s="87" t="str">
        <f t="shared" si="104"/>
        <v>0</v>
      </c>
      <c r="AL272" s="86" t="b">
        <v>1</v>
      </c>
      <c r="AM272" s="86" t="b">
        <v>1</v>
      </c>
      <c r="AN272" s="86" t="b">
        <v>1</v>
      </c>
      <c r="AO272" s="86" t="b">
        <v>1</v>
      </c>
      <c r="AP272" s="86" t="b">
        <v>1</v>
      </c>
      <c r="AQ272" s="86" t="b">
        <v>1</v>
      </c>
      <c r="AR272" s="63" t="str">
        <f t="shared" si="105"/>
        <v>VALID</v>
      </c>
      <c r="AS272" s="102" t="s">
        <v>4412</v>
      </c>
      <c r="AT272" s="103" t="s">
        <v>2732</v>
      </c>
      <c r="AU272" s="104" t="s">
        <v>2845</v>
      </c>
      <c r="AV272" s="116"/>
      <c r="AW272" s="116"/>
      <c r="AX272" s="104" t="s">
        <v>2722</v>
      </c>
      <c r="AY272" s="105"/>
      <c r="AZ272" s="104" t="s">
        <v>85</v>
      </c>
      <c r="BA272" s="105"/>
      <c r="BB272" s="104"/>
      <c r="BC272" s="104"/>
      <c r="BD272" s="115"/>
      <c r="BE272" s="116"/>
      <c r="BF272" s="117" t="s">
        <v>4415</v>
      </c>
      <c r="BG272" s="334" t="s">
        <v>4416</v>
      </c>
      <c r="BH272" s="10" t="s">
        <v>4411</v>
      </c>
      <c r="BI272" s="10" t="s">
        <v>4417</v>
      </c>
      <c r="BJ272" s="149"/>
    </row>
    <row r="273" ht="12.95" customHeight="1" spans="1:62">
      <c r="A273" s="324" t="s">
        <v>4418</v>
      </c>
      <c r="B273" s="324" t="s">
        <v>4419</v>
      </c>
      <c r="C273" s="47" t="s">
        <v>703</v>
      </c>
      <c r="D273" s="38" t="s">
        <v>4420</v>
      </c>
      <c r="E273" s="39" t="s">
        <v>704</v>
      </c>
      <c r="F273" s="40" t="s">
        <v>4421</v>
      </c>
      <c r="G273" s="41" t="s">
        <v>4422</v>
      </c>
      <c r="H273" s="42" t="s">
        <v>2715</v>
      </c>
      <c r="I273" s="42" t="s">
        <v>2715</v>
      </c>
      <c r="J273" s="43" t="s">
        <v>2715</v>
      </c>
      <c r="K273" s="54" t="s">
        <v>2737</v>
      </c>
      <c r="L273" s="42" t="s">
        <v>2717</v>
      </c>
      <c r="M273" s="42" t="s">
        <v>2715</v>
      </c>
      <c r="N273" s="42" t="s">
        <v>2715</v>
      </c>
      <c r="O273" s="43" t="s">
        <v>2715</v>
      </c>
      <c r="P273" s="38" t="s">
        <v>699</v>
      </c>
      <c r="Q273" s="38" t="s">
        <v>83</v>
      </c>
      <c r="R273" s="38" t="s">
        <v>104</v>
      </c>
      <c r="S273" s="38" t="s">
        <v>105</v>
      </c>
      <c r="T273" s="38" t="s">
        <v>83</v>
      </c>
      <c r="U273" s="63" t="s">
        <v>4423</v>
      </c>
      <c r="V273" s="47" t="s">
        <v>4404</v>
      </c>
      <c r="W273" s="62" t="s">
        <v>2715</v>
      </c>
      <c r="X273" s="62" t="s">
        <v>2715</v>
      </c>
      <c r="Y273" s="62" t="s">
        <v>2715</v>
      </c>
      <c r="Z273" s="62" t="s">
        <v>4405</v>
      </c>
      <c r="AA273" s="62" t="s">
        <v>696</v>
      </c>
      <c r="AB273" s="47" t="s">
        <v>2777</v>
      </c>
      <c r="AC273" s="47" t="s">
        <v>3058</v>
      </c>
      <c r="AD273" s="47" t="s">
        <v>2731</v>
      </c>
      <c r="AE273" s="47" t="s">
        <v>2750</v>
      </c>
      <c r="AF273" s="47" t="str">
        <f t="shared" si="100"/>
        <v>GPIO_PA2</v>
      </c>
      <c r="AG273" s="82"/>
      <c r="AH273" s="38" t="str">
        <f t="shared" si="101"/>
        <v>NORMAL</v>
      </c>
      <c r="AI273" s="38" t="str">
        <f t="shared" si="102"/>
        <v>NORMAL</v>
      </c>
      <c r="AJ273" s="38" t="str">
        <f t="shared" si="103"/>
        <v>DISABLE</v>
      </c>
      <c r="AK273" s="87" t="str">
        <f t="shared" si="104"/>
        <v>0</v>
      </c>
      <c r="AL273" s="86" t="b">
        <v>1</v>
      </c>
      <c r="AM273" s="86" t="b">
        <v>1</v>
      </c>
      <c r="AN273" s="86" t="b">
        <v>1</v>
      </c>
      <c r="AO273" s="86" t="b">
        <v>1</v>
      </c>
      <c r="AP273" s="86" t="b">
        <v>1</v>
      </c>
      <c r="AQ273" s="86" t="b">
        <v>1</v>
      </c>
      <c r="AR273" s="63" t="str">
        <f t="shared" si="105"/>
        <v>VALID</v>
      </c>
      <c r="AS273" s="102" t="s">
        <v>4421</v>
      </c>
      <c r="AT273" s="103" t="s">
        <v>2732</v>
      </c>
      <c r="AU273" s="104" t="s">
        <v>2845</v>
      </c>
      <c r="AV273" s="116"/>
      <c r="AW273" s="116"/>
      <c r="AX273" s="104" t="s">
        <v>2722</v>
      </c>
      <c r="AY273" s="105"/>
      <c r="AZ273" s="104" t="s">
        <v>85</v>
      </c>
      <c r="BA273" s="105"/>
      <c r="BB273" s="104"/>
      <c r="BC273" s="104"/>
      <c r="BD273" s="115"/>
      <c r="BE273" s="116"/>
      <c r="BF273" s="117" t="s">
        <v>4424</v>
      </c>
      <c r="BG273" s="334" t="s">
        <v>4425</v>
      </c>
      <c r="BH273" s="10" t="s">
        <v>4420</v>
      </c>
      <c r="BI273" s="10" t="s">
        <v>4426</v>
      </c>
      <c r="BJ273" s="149"/>
    </row>
    <row r="274" ht="12.95" customHeight="1" spans="1:62">
      <c r="A274" s="324" t="s">
        <v>4427</v>
      </c>
      <c r="B274" s="324" t="s">
        <v>4428</v>
      </c>
      <c r="C274" s="47" t="s">
        <v>705</v>
      </c>
      <c r="D274" s="38" t="s">
        <v>4429</v>
      </c>
      <c r="E274" s="39" t="s">
        <v>706</v>
      </c>
      <c r="F274" s="40" t="s">
        <v>4430</v>
      </c>
      <c r="G274" s="41" t="s">
        <v>4431</v>
      </c>
      <c r="H274" s="42" t="s">
        <v>2715</v>
      </c>
      <c r="I274" s="42" t="s">
        <v>2715</v>
      </c>
      <c r="J274" s="43" t="s">
        <v>2715</v>
      </c>
      <c r="K274" s="54" t="s">
        <v>2737</v>
      </c>
      <c r="L274" s="42" t="s">
        <v>2737</v>
      </c>
      <c r="M274" s="42" t="s">
        <v>2715</v>
      </c>
      <c r="N274" s="42" t="s">
        <v>2715</v>
      </c>
      <c r="O274" s="43" t="s">
        <v>2715</v>
      </c>
      <c r="P274" s="38" t="s">
        <v>699</v>
      </c>
      <c r="Q274" s="38" t="s">
        <v>83</v>
      </c>
      <c r="R274" s="38" t="s">
        <v>104</v>
      </c>
      <c r="S274" s="38" t="s">
        <v>105</v>
      </c>
      <c r="T274" s="38" t="s">
        <v>83</v>
      </c>
      <c r="U274" s="63" t="s">
        <v>4432</v>
      </c>
      <c r="V274" s="47" t="s">
        <v>4404</v>
      </c>
      <c r="W274" s="62" t="s">
        <v>2715</v>
      </c>
      <c r="X274" s="62" t="s">
        <v>2715</v>
      </c>
      <c r="Y274" s="62" t="s">
        <v>2715</v>
      </c>
      <c r="Z274" s="62" t="s">
        <v>4405</v>
      </c>
      <c r="AA274" s="62" t="s">
        <v>696</v>
      </c>
      <c r="AB274" s="47" t="s">
        <v>2777</v>
      </c>
      <c r="AC274" s="47" t="s">
        <v>3058</v>
      </c>
      <c r="AD274" s="47" t="s">
        <v>2731</v>
      </c>
      <c r="AE274" s="47" t="s">
        <v>2750</v>
      </c>
      <c r="AF274" s="47" t="str">
        <f t="shared" si="100"/>
        <v>GPIO_PA3</v>
      </c>
      <c r="AG274" s="82"/>
      <c r="AH274" s="38" t="str">
        <f t="shared" si="101"/>
        <v>NORMAL</v>
      </c>
      <c r="AI274" s="38" t="str">
        <f t="shared" si="102"/>
        <v>NORMAL</v>
      </c>
      <c r="AJ274" s="38" t="str">
        <f t="shared" si="103"/>
        <v>DISABLE</v>
      </c>
      <c r="AK274" s="87" t="str">
        <f t="shared" si="104"/>
        <v>1</v>
      </c>
      <c r="AL274" s="86" t="b">
        <v>1</v>
      </c>
      <c r="AM274" s="86" t="b">
        <v>1</v>
      </c>
      <c r="AN274" s="86" t="b">
        <v>1</v>
      </c>
      <c r="AO274" s="86" t="b">
        <v>1</v>
      </c>
      <c r="AP274" s="86" t="b">
        <v>1</v>
      </c>
      <c r="AQ274" s="86" t="b">
        <v>1</v>
      </c>
      <c r="AR274" s="63" t="str">
        <f t="shared" si="105"/>
        <v>VALID</v>
      </c>
      <c r="AS274" s="102" t="s">
        <v>4430</v>
      </c>
      <c r="AT274" s="103" t="s">
        <v>2732</v>
      </c>
      <c r="AU274" s="104" t="s">
        <v>2785</v>
      </c>
      <c r="AV274" s="116"/>
      <c r="AW274" s="116"/>
      <c r="AX274" s="104" t="s">
        <v>2722</v>
      </c>
      <c r="AY274" s="105"/>
      <c r="AZ274" s="104" t="s">
        <v>85</v>
      </c>
      <c r="BA274" s="105"/>
      <c r="BB274" s="104"/>
      <c r="BC274" s="104"/>
      <c r="BD274" s="115"/>
      <c r="BE274" s="116"/>
      <c r="BF274" s="117" t="s">
        <v>4433</v>
      </c>
      <c r="BG274" s="334" t="s">
        <v>4434</v>
      </c>
      <c r="BH274" s="10" t="s">
        <v>4429</v>
      </c>
      <c r="BI274" s="10" t="s">
        <v>4435</v>
      </c>
      <c r="BJ274" s="149"/>
    </row>
    <row r="275" ht="12.95" customHeight="1" spans="1:62">
      <c r="A275" s="324" t="s">
        <v>4436</v>
      </c>
      <c r="B275" s="324" t="s">
        <v>4437</v>
      </c>
      <c r="C275" s="47" t="s">
        <v>707</v>
      </c>
      <c r="D275" s="38" t="s">
        <v>4438</v>
      </c>
      <c r="E275" s="39" t="s">
        <v>709</v>
      </c>
      <c r="F275" s="40" t="s">
        <v>4439</v>
      </c>
      <c r="G275" s="41" t="s">
        <v>4440</v>
      </c>
      <c r="H275" s="42" t="s">
        <v>2715</v>
      </c>
      <c r="I275" s="42" t="s">
        <v>2715</v>
      </c>
      <c r="J275" s="43" t="s">
        <v>2715</v>
      </c>
      <c r="K275" s="54" t="s">
        <v>2737</v>
      </c>
      <c r="L275" s="42" t="s">
        <v>2737</v>
      </c>
      <c r="M275" s="42" t="s">
        <v>2715</v>
      </c>
      <c r="N275" s="42" t="s">
        <v>2715</v>
      </c>
      <c r="O275" s="43" t="s">
        <v>2715</v>
      </c>
      <c r="P275" s="38" t="s">
        <v>708</v>
      </c>
      <c r="Q275" s="38" t="s">
        <v>83</v>
      </c>
      <c r="R275" s="38" t="s">
        <v>104</v>
      </c>
      <c r="S275" s="38" t="s">
        <v>105</v>
      </c>
      <c r="T275" s="38" t="s">
        <v>83</v>
      </c>
      <c r="U275" s="63" t="s">
        <v>4441</v>
      </c>
      <c r="V275" s="47" t="s">
        <v>4404</v>
      </c>
      <c r="W275" s="62" t="s">
        <v>2715</v>
      </c>
      <c r="X275" s="62" t="s">
        <v>2715</v>
      </c>
      <c r="Y275" s="62" t="s">
        <v>2715</v>
      </c>
      <c r="Z275" s="62" t="s">
        <v>4442</v>
      </c>
      <c r="AA275" s="62" t="s">
        <v>696</v>
      </c>
      <c r="AB275" s="47" t="s">
        <v>2777</v>
      </c>
      <c r="AC275" s="47" t="s">
        <v>3058</v>
      </c>
      <c r="AD275" s="47" t="s">
        <v>2731</v>
      </c>
      <c r="AE275" s="47" t="s">
        <v>2750</v>
      </c>
      <c r="AF275" s="47" t="str">
        <f t="shared" si="100"/>
        <v>I2S4</v>
      </c>
      <c r="AG275" s="82"/>
      <c r="AH275" s="38" t="str">
        <f t="shared" si="101"/>
        <v>NORMAL</v>
      </c>
      <c r="AI275" s="38" t="str">
        <f t="shared" si="102"/>
        <v>NORMAL</v>
      </c>
      <c r="AJ275" s="38" t="str">
        <f t="shared" si="103"/>
        <v>ENABLE</v>
      </c>
      <c r="AK275" s="87" t="str">
        <f t="shared" si="104"/>
        <v>N/A</v>
      </c>
      <c r="AL275" s="86" t="b">
        <v>1</v>
      </c>
      <c r="AM275" s="86" t="b">
        <v>1</v>
      </c>
      <c r="AN275" s="86" t="b">
        <v>1</v>
      </c>
      <c r="AO275" s="86" t="b">
        <v>1</v>
      </c>
      <c r="AP275" s="86" t="b">
        <v>1</v>
      </c>
      <c r="AQ275" s="86" t="b">
        <v>1</v>
      </c>
      <c r="AR275" s="63" t="str">
        <f t="shared" si="105"/>
        <v>VALID</v>
      </c>
      <c r="AS275" s="102" t="s">
        <v>4440</v>
      </c>
      <c r="AT275" s="103" t="s">
        <v>2835</v>
      </c>
      <c r="AU275" s="104"/>
      <c r="AV275" s="116"/>
      <c r="AW275" s="116"/>
      <c r="AX275" s="104" t="s">
        <v>4443</v>
      </c>
      <c r="AY275" s="105"/>
      <c r="AZ275" s="104" t="s">
        <v>85</v>
      </c>
      <c r="BA275" s="105"/>
      <c r="BB275" s="104"/>
      <c r="BC275" s="104"/>
      <c r="BD275" s="115"/>
      <c r="BE275" s="116"/>
      <c r="BF275" s="117" t="s">
        <v>4444</v>
      </c>
      <c r="BG275" s="231" t="s">
        <v>4440</v>
      </c>
      <c r="BH275" s="10" t="s">
        <v>4438</v>
      </c>
      <c r="BI275" s="10" t="s">
        <v>4445</v>
      </c>
      <c r="BJ275" s="149"/>
    </row>
    <row r="276" ht="12.95" customHeight="1" spans="1:62">
      <c r="A276" s="324" t="s">
        <v>4446</v>
      </c>
      <c r="B276" s="324" t="s">
        <v>4447</v>
      </c>
      <c r="C276" s="47" t="s">
        <v>710</v>
      </c>
      <c r="D276" s="38" t="s">
        <v>4448</v>
      </c>
      <c r="E276" s="39" t="s">
        <v>711</v>
      </c>
      <c r="F276" s="40" t="s">
        <v>4449</v>
      </c>
      <c r="G276" s="41" t="s">
        <v>4450</v>
      </c>
      <c r="H276" s="42" t="s">
        <v>2715</v>
      </c>
      <c r="I276" s="42" t="s">
        <v>2715</v>
      </c>
      <c r="J276" s="43" t="s">
        <v>2715</v>
      </c>
      <c r="K276" s="54" t="s">
        <v>2737</v>
      </c>
      <c r="L276" s="42" t="s">
        <v>81</v>
      </c>
      <c r="M276" s="42" t="s">
        <v>2715</v>
      </c>
      <c r="N276" s="42" t="s">
        <v>2715</v>
      </c>
      <c r="O276" s="43" t="s">
        <v>2715</v>
      </c>
      <c r="P276" s="38" t="s">
        <v>708</v>
      </c>
      <c r="Q276" s="38" t="s">
        <v>83</v>
      </c>
      <c r="R276" s="38" t="s">
        <v>104</v>
      </c>
      <c r="S276" s="38" t="s">
        <v>105</v>
      </c>
      <c r="T276" s="38" t="s">
        <v>83</v>
      </c>
      <c r="U276" s="63" t="s">
        <v>4451</v>
      </c>
      <c r="V276" s="47" t="s">
        <v>4404</v>
      </c>
      <c r="W276" s="62" t="s">
        <v>2715</v>
      </c>
      <c r="X276" s="62" t="s">
        <v>2715</v>
      </c>
      <c r="Y276" s="62" t="s">
        <v>2715</v>
      </c>
      <c r="Z276" s="62" t="s">
        <v>4442</v>
      </c>
      <c r="AA276" s="62" t="s">
        <v>696</v>
      </c>
      <c r="AB276" s="47" t="s">
        <v>2777</v>
      </c>
      <c r="AC276" s="47" t="s">
        <v>3058</v>
      </c>
      <c r="AD276" s="47" t="s">
        <v>2731</v>
      </c>
      <c r="AE276" s="47" t="s">
        <v>2750</v>
      </c>
      <c r="AF276" s="47" t="str">
        <f t="shared" si="100"/>
        <v>I2S4</v>
      </c>
      <c r="AG276" s="82"/>
      <c r="AH276" s="38" t="str">
        <f t="shared" si="101"/>
        <v>NORMAL</v>
      </c>
      <c r="AI276" s="38" t="str">
        <f t="shared" si="102"/>
        <v>NORMAL</v>
      </c>
      <c r="AJ276" s="38" t="str">
        <f t="shared" si="103"/>
        <v>DISABLE</v>
      </c>
      <c r="AK276" s="87" t="str">
        <f t="shared" si="104"/>
        <v>N/A</v>
      </c>
      <c r="AL276" s="86" t="b">
        <v>1</v>
      </c>
      <c r="AM276" s="86" t="b">
        <v>1</v>
      </c>
      <c r="AN276" s="86" t="b">
        <v>1</v>
      </c>
      <c r="AO276" s="86" t="b">
        <v>1</v>
      </c>
      <c r="AP276" s="86" t="b">
        <v>1</v>
      </c>
      <c r="AQ276" s="86" t="b">
        <v>1</v>
      </c>
      <c r="AR276" s="63" t="str">
        <f t="shared" si="105"/>
        <v>VALID</v>
      </c>
      <c r="AS276" s="102" t="s">
        <v>4450</v>
      </c>
      <c r="AT276" s="103" t="s">
        <v>2732</v>
      </c>
      <c r="AU276" s="104" t="s">
        <v>2845</v>
      </c>
      <c r="AV276" s="116"/>
      <c r="AW276" s="116"/>
      <c r="AX276" s="104" t="s">
        <v>4443</v>
      </c>
      <c r="AY276" s="105"/>
      <c r="AZ276" s="104" t="s">
        <v>85</v>
      </c>
      <c r="BA276" s="105"/>
      <c r="BB276" s="104"/>
      <c r="BC276" s="104"/>
      <c r="BD276" s="115"/>
      <c r="BE276" s="116"/>
      <c r="BF276" s="117" t="s">
        <v>4444</v>
      </c>
      <c r="BG276" s="231" t="s">
        <v>4452</v>
      </c>
      <c r="BH276" s="10" t="s">
        <v>4448</v>
      </c>
      <c r="BI276" s="10" t="s">
        <v>4453</v>
      </c>
      <c r="BJ276" s="149"/>
    </row>
    <row r="277" ht="12.95" customHeight="1" spans="1:62">
      <c r="A277" s="324" t="s">
        <v>4454</v>
      </c>
      <c r="B277" s="324" t="s">
        <v>4455</v>
      </c>
      <c r="C277" s="47" t="s">
        <v>712</v>
      </c>
      <c r="D277" s="38" t="s">
        <v>4456</v>
      </c>
      <c r="E277" s="39" t="s">
        <v>713</v>
      </c>
      <c r="F277" s="40" t="s">
        <v>4457</v>
      </c>
      <c r="G277" s="41" t="s">
        <v>4458</v>
      </c>
      <c r="H277" s="42" t="s">
        <v>2715</v>
      </c>
      <c r="I277" s="42" t="s">
        <v>2715</v>
      </c>
      <c r="J277" s="43" t="s">
        <v>2715</v>
      </c>
      <c r="K277" s="54" t="s">
        <v>2737</v>
      </c>
      <c r="L277" s="42" t="s">
        <v>2717</v>
      </c>
      <c r="M277" s="42" t="s">
        <v>2715</v>
      </c>
      <c r="N277" s="42" t="s">
        <v>2715</v>
      </c>
      <c r="O277" s="43" t="s">
        <v>2715</v>
      </c>
      <c r="P277" s="38" t="s">
        <v>708</v>
      </c>
      <c r="Q277" s="38" t="s">
        <v>83</v>
      </c>
      <c r="R277" s="38" t="s">
        <v>104</v>
      </c>
      <c r="S277" s="38" t="s">
        <v>105</v>
      </c>
      <c r="T277" s="38" t="s">
        <v>83</v>
      </c>
      <c r="U277" s="63" t="s">
        <v>4459</v>
      </c>
      <c r="V277" s="47" t="s">
        <v>4404</v>
      </c>
      <c r="W277" s="62" t="s">
        <v>2715</v>
      </c>
      <c r="X277" s="62" t="s">
        <v>2715</v>
      </c>
      <c r="Y277" s="62" t="s">
        <v>2715</v>
      </c>
      <c r="Z277" s="62" t="s">
        <v>4442</v>
      </c>
      <c r="AA277" s="62" t="s">
        <v>696</v>
      </c>
      <c r="AB277" s="47" t="s">
        <v>2777</v>
      </c>
      <c r="AC277" s="47" t="s">
        <v>3058</v>
      </c>
      <c r="AD277" s="47" t="s">
        <v>2731</v>
      </c>
      <c r="AE277" s="47" t="s">
        <v>2750</v>
      </c>
      <c r="AF277" s="47" t="str">
        <f t="shared" si="100"/>
        <v>I2S4</v>
      </c>
      <c r="AG277" s="82"/>
      <c r="AH277" s="38" t="str">
        <f t="shared" si="101"/>
        <v>PULL_DOWN</v>
      </c>
      <c r="AI277" s="38" t="str">
        <f t="shared" si="102"/>
        <v>TRISTATE</v>
      </c>
      <c r="AJ277" s="38" t="str">
        <f t="shared" si="103"/>
        <v>ENABLE</v>
      </c>
      <c r="AK277" s="87" t="str">
        <f t="shared" si="104"/>
        <v>N/A</v>
      </c>
      <c r="AL277" s="86" t="b">
        <v>1</v>
      </c>
      <c r="AM277" s="86" t="b">
        <v>1</v>
      </c>
      <c r="AN277" s="86" t="b">
        <v>1</v>
      </c>
      <c r="AO277" s="86" t="b">
        <v>1</v>
      </c>
      <c r="AP277" s="86" t="b">
        <v>1</v>
      </c>
      <c r="AQ277" s="86" t="b">
        <v>1</v>
      </c>
      <c r="AR277" s="63" t="str">
        <f t="shared" si="105"/>
        <v>VALID</v>
      </c>
      <c r="AS277" s="102" t="s">
        <v>4458</v>
      </c>
      <c r="AT277" s="103" t="s">
        <v>2724</v>
      </c>
      <c r="AU277" s="104" t="s">
        <v>2958</v>
      </c>
      <c r="AV277" s="116"/>
      <c r="AW277" s="116"/>
      <c r="AX277" s="104" t="s">
        <v>4443</v>
      </c>
      <c r="AY277" s="105"/>
      <c r="AZ277" s="104" t="s">
        <v>85</v>
      </c>
      <c r="BA277" s="105"/>
      <c r="BB277" s="104"/>
      <c r="BC277" s="104"/>
      <c r="BD277" s="115"/>
      <c r="BE277" s="116"/>
      <c r="BF277" s="117" t="s">
        <v>4444</v>
      </c>
      <c r="BG277" s="231" t="s">
        <v>4460</v>
      </c>
      <c r="BH277" s="10" t="s">
        <v>4456</v>
      </c>
      <c r="BI277" s="10" t="s">
        <v>4461</v>
      </c>
      <c r="BJ277" s="149"/>
    </row>
    <row r="278" ht="12.95" customHeight="1" spans="1:62">
      <c r="A278" s="324" t="s">
        <v>4462</v>
      </c>
      <c r="B278" s="324" t="s">
        <v>4463</v>
      </c>
      <c r="C278" s="47" t="s">
        <v>714</v>
      </c>
      <c r="D278" s="38" t="s">
        <v>4464</v>
      </c>
      <c r="E278" s="39" t="s">
        <v>715</v>
      </c>
      <c r="F278" s="40" t="s">
        <v>4465</v>
      </c>
      <c r="G278" s="41" t="s">
        <v>4466</v>
      </c>
      <c r="H278" s="42" t="s">
        <v>2715</v>
      </c>
      <c r="I278" s="42" t="s">
        <v>2715</v>
      </c>
      <c r="J278" s="43" t="s">
        <v>2715</v>
      </c>
      <c r="K278" s="54" t="s">
        <v>2737</v>
      </c>
      <c r="L278" s="42" t="s">
        <v>2737</v>
      </c>
      <c r="M278" s="42" t="s">
        <v>2715</v>
      </c>
      <c r="N278" s="42" t="s">
        <v>2715</v>
      </c>
      <c r="O278" s="43" t="s">
        <v>2715</v>
      </c>
      <c r="P278" s="38" t="s">
        <v>708</v>
      </c>
      <c r="Q278" s="38" t="s">
        <v>83</v>
      </c>
      <c r="R278" s="38" t="s">
        <v>104</v>
      </c>
      <c r="S278" s="38" t="s">
        <v>105</v>
      </c>
      <c r="T278" s="38" t="s">
        <v>83</v>
      </c>
      <c r="U278" s="63" t="s">
        <v>4467</v>
      </c>
      <c r="V278" s="47" t="s">
        <v>4404</v>
      </c>
      <c r="W278" s="62" t="s">
        <v>2715</v>
      </c>
      <c r="X278" s="62" t="s">
        <v>2715</v>
      </c>
      <c r="Y278" s="62" t="s">
        <v>2715</v>
      </c>
      <c r="Z278" s="62" t="s">
        <v>4442</v>
      </c>
      <c r="AA278" s="62" t="s">
        <v>696</v>
      </c>
      <c r="AB278" s="47" t="s">
        <v>2777</v>
      </c>
      <c r="AC278" s="47" t="s">
        <v>3058</v>
      </c>
      <c r="AD278" s="47" t="s">
        <v>2731</v>
      </c>
      <c r="AE278" s="47" t="s">
        <v>2750</v>
      </c>
      <c r="AF278" s="47" t="str">
        <f t="shared" si="100"/>
        <v>I2S4</v>
      </c>
      <c r="AG278" s="82"/>
      <c r="AH278" s="38" t="str">
        <f t="shared" si="101"/>
        <v>NORMAL</v>
      </c>
      <c r="AI278" s="38" t="str">
        <f t="shared" si="102"/>
        <v>NORMAL</v>
      </c>
      <c r="AJ278" s="38" t="str">
        <f t="shared" si="103"/>
        <v>ENABLE</v>
      </c>
      <c r="AK278" s="87" t="str">
        <f t="shared" si="104"/>
        <v>N/A</v>
      </c>
      <c r="AL278" s="86" t="b">
        <v>1</v>
      </c>
      <c r="AM278" s="86" t="b">
        <v>1</v>
      </c>
      <c r="AN278" s="86" t="b">
        <v>1</v>
      </c>
      <c r="AO278" s="86" t="b">
        <v>1</v>
      </c>
      <c r="AP278" s="86" t="b">
        <v>1</v>
      </c>
      <c r="AQ278" s="86" t="b">
        <v>1</v>
      </c>
      <c r="AR278" s="63" t="str">
        <f t="shared" si="105"/>
        <v>VALID</v>
      </c>
      <c r="AS278" s="102" t="s">
        <v>4466</v>
      </c>
      <c r="AT278" s="103" t="s">
        <v>2835</v>
      </c>
      <c r="AU278" s="104"/>
      <c r="AV278" s="116"/>
      <c r="AW278" s="116"/>
      <c r="AX278" s="104" t="s">
        <v>4443</v>
      </c>
      <c r="AY278" s="105"/>
      <c r="AZ278" s="104" t="s">
        <v>85</v>
      </c>
      <c r="BA278" s="105"/>
      <c r="BB278" s="104"/>
      <c r="BC278" s="104"/>
      <c r="BD278" s="115"/>
      <c r="BE278" s="116"/>
      <c r="BF278" s="117" t="s">
        <v>4444</v>
      </c>
      <c r="BG278" s="242" t="s">
        <v>4468</v>
      </c>
      <c r="BH278" s="10" t="s">
        <v>4464</v>
      </c>
      <c r="BI278" s="10" t="s">
        <v>4469</v>
      </c>
      <c r="BJ278" s="149"/>
    </row>
    <row r="279" s="3" customFormat="1" ht="18" customHeight="1" spans="1:62">
      <c r="A279" s="322"/>
      <c r="B279" s="322"/>
      <c r="C279" s="45" t="s">
        <v>716</v>
      </c>
      <c r="D279" s="36" t="s">
        <v>717</v>
      </c>
      <c r="E279" s="44"/>
      <c r="F279" s="165"/>
      <c r="G279" s="165"/>
      <c r="H279" s="165"/>
      <c r="I279" s="165"/>
      <c r="J279" s="165"/>
      <c r="K279" s="44"/>
      <c r="L279" s="44"/>
      <c r="M279" s="44"/>
      <c r="N279" s="44"/>
      <c r="O279" s="44"/>
      <c r="P279" s="44"/>
      <c r="Q279" s="44"/>
      <c r="R279" s="44"/>
      <c r="S279" s="44"/>
      <c r="T279" s="44"/>
      <c r="U279" s="44"/>
      <c r="V279" s="44"/>
      <c r="W279" s="167"/>
      <c r="X279" s="167"/>
      <c r="Y279" s="167"/>
      <c r="Z279" s="167"/>
      <c r="AA279" s="167"/>
      <c r="AB279" s="168"/>
      <c r="AC279" s="168"/>
      <c r="AD279" s="168"/>
      <c r="AE279" s="168"/>
      <c r="AF279" s="168"/>
      <c r="AG279" s="168"/>
      <c r="AH279" s="168"/>
      <c r="AI279" s="168"/>
      <c r="AJ279" s="168"/>
      <c r="AK279" s="168"/>
      <c r="AL279" s="168"/>
      <c r="AM279" s="168"/>
      <c r="AN279" s="168"/>
      <c r="AO279" s="168"/>
      <c r="AP279" s="168"/>
      <c r="AQ279" s="168"/>
      <c r="AR279" s="168"/>
      <c r="AS279" s="100"/>
      <c r="AT279" s="175"/>
      <c r="AU279" s="176"/>
      <c r="AV279" s="176"/>
      <c r="AW279" s="176"/>
      <c r="AX279" s="176"/>
      <c r="AY279" s="176"/>
      <c r="AZ279" s="176"/>
      <c r="BA279" s="176"/>
      <c r="BB279" s="176"/>
      <c r="BC279" s="176"/>
      <c r="BD279" s="176"/>
      <c r="BE279" s="400" t="s">
        <v>76</v>
      </c>
      <c r="BF279" s="176"/>
      <c r="BG279" s="185" t="s">
        <v>119</v>
      </c>
      <c r="BH279" s="185" t="s">
        <v>717</v>
      </c>
      <c r="BI279" s="186"/>
      <c r="BJ279" s="187"/>
    </row>
    <row r="280" ht="12.95" customHeight="1" spans="1:62">
      <c r="A280" s="324" t="s">
        <v>4470</v>
      </c>
      <c r="B280" s="324" t="s">
        <v>4471</v>
      </c>
      <c r="C280" s="47" t="s">
        <v>718</v>
      </c>
      <c r="D280" s="38" t="s">
        <v>4472</v>
      </c>
      <c r="E280" s="39" t="s">
        <v>720</v>
      </c>
      <c r="F280" s="40" t="s">
        <v>4473</v>
      </c>
      <c r="G280" s="41" t="s">
        <v>4474</v>
      </c>
      <c r="H280" s="42" t="s">
        <v>2715</v>
      </c>
      <c r="I280" s="42" t="s">
        <v>2715</v>
      </c>
      <c r="J280" s="43" t="s">
        <v>2715</v>
      </c>
      <c r="K280" s="54" t="s">
        <v>2737</v>
      </c>
      <c r="L280" s="42" t="s">
        <v>2737</v>
      </c>
      <c r="M280" s="42" t="s">
        <v>2715</v>
      </c>
      <c r="N280" s="42" t="s">
        <v>2715</v>
      </c>
      <c r="O280" s="43" t="s">
        <v>2715</v>
      </c>
      <c r="P280" s="38" t="s">
        <v>719</v>
      </c>
      <c r="Q280" s="38" t="s">
        <v>83</v>
      </c>
      <c r="R280" s="38" t="s">
        <v>104</v>
      </c>
      <c r="S280" s="38" t="s">
        <v>105</v>
      </c>
      <c r="T280" s="38" t="s">
        <v>83</v>
      </c>
      <c r="U280" s="61" t="s">
        <v>4475</v>
      </c>
      <c r="V280" s="47" t="s">
        <v>4476</v>
      </c>
      <c r="W280" s="62" t="s">
        <v>4477</v>
      </c>
      <c r="X280" s="62" t="s">
        <v>2715</v>
      </c>
      <c r="Y280" s="62" t="s">
        <v>2715</v>
      </c>
      <c r="Z280" s="62" t="s">
        <v>4478</v>
      </c>
      <c r="AA280" s="62" t="s">
        <v>4479</v>
      </c>
      <c r="AB280" s="47" t="s">
        <v>2729</v>
      </c>
      <c r="AC280" s="47" t="s">
        <v>3109</v>
      </c>
      <c r="AD280" s="47" t="s">
        <v>2731</v>
      </c>
      <c r="AE280" s="47" t="s">
        <v>2723</v>
      </c>
      <c r="AF280" s="47" t="str">
        <f>IF(OR($AS280="",$AS280=$E280),$T280,IF($AS280=$F280,SUBSTITUTE(SUBSTITUTE($AS280,"GPIO3_","GPIO_"),".0",""),IF($AS280=$G280,$P280,IF($AS280=$H280,$Q280,IF($AS280=$I280,$R280,IF($AS280=$J280,$S280,"INVALID"))))))</f>
        <v>PE5</v>
      </c>
      <c r="AG280" s="82"/>
      <c r="AH280" s="38" t="str">
        <f>IF(AND(OR($AU280="Int PU",$AU280="Int PD"),OR(AND($BB280&lt;&gt;"",$BB280&lt;&gt;"0"),AND($BC280&lt;&gt;"",$BC280&lt;&gt;"0"))),"INVALID",IF(OR($AS280=$E280,$AU280="Int PD"),"PULL_DOWN",IF(OR($AU280="Int PU",AND($AG280="YES",OR($BB280="",$BB280="0"),OR($BC280="",$BC280="0"),OR($AT280="Input",$AT280="Bidirectional"))),"PULL_UP","NORMAL")))</f>
        <v>NORMAL</v>
      </c>
      <c r="AI280" s="38" t="str">
        <f t="shared" ref="AI280:AI283" si="106">IF($AT280="Input","TRISTATE",IF($AU280="Z","TRISTATE",IF($AS280=$E280,"TRISTATE","NORMAL")))</f>
        <v>NORMAL</v>
      </c>
      <c r="AJ280" s="38" t="str">
        <f t="shared" ref="AJ280:AJ283" si="107">IF(OR($AS280=$E280,$AT280="Output"),"DISABLE","ENABLE")</f>
        <v>ENABLE</v>
      </c>
      <c r="AK280" s="87" t="str">
        <f>IF($AS280&lt;&gt;$F280,"N/A",IF($AU280="Drive 1","1",IF($AU280="Drive 0","0","")))</f>
        <v>N/A</v>
      </c>
      <c r="AL280" s="86" t="b">
        <v>1</v>
      </c>
      <c r="AM280" s="86" t="b">
        <v>1</v>
      </c>
      <c r="AN280" s="86" t="b">
        <v>1</v>
      </c>
      <c r="AO280" s="86" t="b">
        <v>1</v>
      </c>
      <c r="AP280" s="86" t="b">
        <v>1</v>
      </c>
      <c r="AQ280" s="86" t="b">
        <v>1</v>
      </c>
      <c r="AR280" s="63" t="str">
        <f>IF(AND($AL280:$AQ280),"VALID","INVALID")</f>
        <v>VALID</v>
      </c>
      <c r="AS280" s="211" t="s">
        <v>4474</v>
      </c>
      <c r="AT280" s="107" t="s">
        <v>2835</v>
      </c>
      <c r="AU280" s="119"/>
      <c r="AV280" s="104" t="s">
        <v>89</v>
      </c>
      <c r="AW280" s="116"/>
      <c r="AX280" s="105"/>
      <c r="AY280" s="104" t="s">
        <v>434</v>
      </c>
      <c r="AZ280" s="104" t="s">
        <v>85</v>
      </c>
      <c r="BA280" s="216"/>
      <c r="BB280" s="119" t="s">
        <v>569</v>
      </c>
      <c r="BC280" s="119"/>
      <c r="BD280" s="402" t="s">
        <v>496</v>
      </c>
      <c r="BE280" s="121"/>
      <c r="BF280" s="117" t="s">
        <v>4480</v>
      </c>
      <c r="BG280" s="230" t="s">
        <v>718</v>
      </c>
      <c r="BH280" s="10" t="s">
        <v>4472</v>
      </c>
      <c r="BI280" s="10" t="s">
        <v>4481</v>
      </c>
      <c r="BJ280" s="149"/>
    </row>
    <row r="281" ht="12.95" customHeight="1" spans="1:62">
      <c r="A281" s="324" t="s">
        <v>4482</v>
      </c>
      <c r="B281" s="324" t="s">
        <v>4483</v>
      </c>
      <c r="C281" s="47" t="s">
        <v>721</v>
      </c>
      <c r="D281" s="38" t="s">
        <v>4484</v>
      </c>
      <c r="E281" s="39" t="s">
        <v>722</v>
      </c>
      <c r="F281" s="40" t="s">
        <v>4485</v>
      </c>
      <c r="G281" s="41" t="s">
        <v>4486</v>
      </c>
      <c r="H281" s="42" t="s">
        <v>2715</v>
      </c>
      <c r="I281" s="42" t="s">
        <v>2715</v>
      </c>
      <c r="J281" s="43" t="s">
        <v>2715</v>
      </c>
      <c r="K281" s="54" t="s">
        <v>2737</v>
      </c>
      <c r="L281" s="42" t="s">
        <v>2737</v>
      </c>
      <c r="M281" s="42" t="s">
        <v>2715</v>
      </c>
      <c r="N281" s="42" t="s">
        <v>2715</v>
      </c>
      <c r="O281" s="43" t="s">
        <v>2715</v>
      </c>
      <c r="P281" s="38" t="s">
        <v>719</v>
      </c>
      <c r="Q281" s="38" t="s">
        <v>83</v>
      </c>
      <c r="R281" s="38" t="s">
        <v>104</v>
      </c>
      <c r="S281" s="38" t="s">
        <v>105</v>
      </c>
      <c r="T281" s="38" t="s">
        <v>83</v>
      </c>
      <c r="U281" s="63" t="s">
        <v>4487</v>
      </c>
      <c r="V281" s="47" t="s">
        <v>4476</v>
      </c>
      <c r="W281" s="62" t="s">
        <v>2715</v>
      </c>
      <c r="X281" s="62" t="s">
        <v>2715</v>
      </c>
      <c r="Y281" s="62" t="s">
        <v>2715</v>
      </c>
      <c r="Z281" s="62" t="s">
        <v>4478</v>
      </c>
      <c r="AA281" s="62" t="s">
        <v>4479</v>
      </c>
      <c r="AB281" s="47" t="s">
        <v>2729</v>
      </c>
      <c r="AC281" s="47" t="s">
        <v>3109</v>
      </c>
      <c r="AD281" s="47" t="s">
        <v>2731</v>
      </c>
      <c r="AE281" s="47">
        <v>0</v>
      </c>
      <c r="AF281" s="47" t="str">
        <f>IF(OR($AS281="",$AS281=$E281),$T281,IF($AS281=$F281,SUBSTITUTE(SUBSTITUTE($AS281,"GPIO3_","GPIO_"),".0",""),IF($AS281=$G281,$P281,IF($AS281=$H281,$Q281,IF($AS281=$I281,$R281,IF($AS281=$J281,$S281,"INVALID"))))))</f>
        <v>PE5</v>
      </c>
      <c r="AG281" s="82"/>
      <c r="AH281" s="38" t="str">
        <f>IF(AND(OR($AU281="Int PU",$AU281="Int PD"),OR(AND($BB281&lt;&gt;"",$BB281&lt;&gt;"0"),AND($BC281&lt;&gt;"",$BC281&lt;&gt;"0"))),"INVALID",IF(OR($AS281=$E281,$AU281="Int PD"),"PULL_DOWN",IF(OR($AU281="Int PU",AND($AG281="YES",OR($BB281="",$BB281="0"),OR($BC281="",$BC281="0"),OR($AT281="Input",$AT281="Bidirectional"))),"PULL_UP","NORMAL")))</f>
        <v>NORMAL</v>
      </c>
      <c r="AI281" s="38" t="str">
        <f t="shared" si="106"/>
        <v>NORMAL</v>
      </c>
      <c r="AJ281" s="38" t="str">
        <f t="shared" si="107"/>
        <v>DISABLE</v>
      </c>
      <c r="AK281" s="87" t="str">
        <f>IF($AS281&lt;&gt;$F281,"N/A",IF($AU281="Drive 1","1",IF($AU281="Drive 0","0","")))</f>
        <v>N/A</v>
      </c>
      <c r="AL281" s="86" t="b">
        <v>1</v>
      </c>
      <c r="AM281" s="86" t="b">
        <v>1</v>
      </c>
      <c r="AN281" s="86" t="b">
        <v>1</v>
      </c>
      <c r="AO281" s="86" t="b">
        <v>1</v>
      </c>
      <c r="AP281" s="86" t="b">
        <v>1</v>
      </c>
      <c r="AQ281" s="86" t="b">
        <v>1</v>
      </c>
      <c r="AR281" s="63" t="str">
        <f>IF(AND($AL281:$AQ281),"VALID","INVALID")</f>
        <v>VALID</v>
      </c>
      <c r="AS281" s="102" t="s">
        <v>4486</v>
      </c>
      <c r="AT281" s="103" t="s">
        <v>2732</v>
      </c>
      <c r="AU281" s="104"/>
      <c r="AV281" s="105"/>
      <c r="AW281" s="116"/>
      <c r="AX281" s="105"/>
      <c r="AY281" s="104" t="s">
        <v>434</v>
      </c>
      <c r="AZ281" s="104" t="s">
        <v>85</v>
      </c>
      <c r="BA281" s="105"/>
      <c r="BB281" s="119" t="s">
        <v>569</v>
      </c>
      <c r="BC281" s="104"/>
      <c r="BD281" s="115"/>
      <c r="BE281" s="116"/>
      <c r="BF281" s="117" t="s">
        <v>4480</v>
      </c>
      <c r="BG281" s="231" t="s">
        <v>721</v>
      </c>
      <c r="BH281" s="10" t="s">
        <v>4484</v>
      </c>
      <c r="BI281" s="10" t="s">
        <v>4488</v>
      </c>
      <c r="BJ281" s="149"/>
    </row>
    <row r="282" ht="12.95" customHeight="1" spans="1:62">
      <c r="A282" s="324" t="s">
        <v>4489</v>
      </c>
      <c r="B282" s="324" t="s">
        <v>4490</v>
      </c>
      <c r="C282" s="47" t="s">
        <v>723</v>
      </c>
      <c r="D282" s="38" t="s">
        <v>4491</v>
      </c>
      <c r="E282" s="39" t="s">
        <v>725</v>
      </c>
      <c r="F282" s="40" t="s">
        <v>4492</v>
      </c>
      <c r="G282" s="41" t="s">
        <v>4493</v>
      </c>
      <c r="H282" s="42" t="s">
        <v>2715</v>
      </c>
      <c r="I282" s="42" t="s">
        <v>2715</v>
      </c>
      <c r="J282" s="43" t="s">
        <v>2715</v>
      </c>
      <c r="K282" s="54" t="s">
        <v>2737</v>
      </c>
      <c r="L282" s="42" t="s">
        <v>2737</v>
      </c>
      <c r="M282" s="42" t="s">
        <v>2715</v>
      </c>
      <c r="N282" s="42" t="s">
        <v>2715</v>
      </c>
      <c r="O282" s="43" t="s">
        <v>2715</v>
      </c>
      <c r="P282" s="38" t="s">
        <v>724</v>
      </c>
      <c r="Q282" s="38" t="s">
        <v>83</v>
      </c>
      <c r="R282" s="38" t="s">
        <v>104</v>
      </c>
      <c r="S282" s="38" t="s">
        <v>105</v>
      </c>
      <c r="T282" s="38" t="s">
        <v>83</v>
      </c>
      <c r="U282" s="63" t="s">
        <v>4494</v>
      </c>
      <c r="V282" s="47" t="s">
        <v>4476</v>
      </c>
      <c r="W282" s="62" t="s">
        <v>4495</v>
      </c>
      <c r="X282" s="62" t="s">
        <v>2715</v>
      </c>
      <c r="Y282" s="62" t="s">
        <v>2715</v>
      </c>
      <c r="Z282" s="62" t="s">
        <v>4478</v>
      </c>
      <c r="AA282" s="62" t="s">
        <v>4479</v>
      </c>
      <c r="AB282" s="47" t="s">
        <v>2729</v>
      </c>
      <c r="AC282" s="47" t="s">
        <v>3109</v>
      </c>
      <c r="AD282" s="47" t="s">
        <v>2731</v>
      </c>
      <c r="AE282" s="47" t="s">
        <v>2723</v>
      </c>
      <c r="AF282" s="47" t="str">
        <f>IF(OR($AS282="",$AS282=$E282),$T282,IF($AS282=$F282,SUBSTITUTE(SUBSTITUTE($AS282,"GPIO3_","GPIO_"),".0",""),IF($AS282=$G282,$P282,IF($AS282=$H282,$Q282,IF($AS282=$I282,$R282,IF($AS282=$J282,$S282,"INVALID"))))))</f>
        <v>GPIO_PAF2</v>
      </c>
      <c r="AG282" s="82"/>
      <c r="AH282" s="38" t="str">
        <f>IF(AND(OR($AU282="Int PU",$AU282="Int PD"),OR(AND($BB282&lt;&gt;"",$BB282&lt;&gt;"0"),AND($BC282&lt;&gt;"",$BC282&lt;&gt;"0"))),"INVALID",IF(OR($AS282=$E282,$AU282="Int PD"),"PULL_DOWN",IF(OR($AU282="Int PU",AND($AG282="YES",OR($BB282="",$BB282="0"),OR($BC282="",$BC282="0"),OR($AT282="Input",$AT282="Bidirectional"))),"PULL_UP","NORMAL")))</f>
        <v>NORMAL</v>
      </c>
      <c r="AI282" s="38" t="str">
        <f t="shared" si="106"/>
        <v>TRISTATE</v>
      </c>
      <c r="AJ282" s="38" t="str">
        <f t="shared" si="107"/>
        <v>ENABLE</v>
      </c>
      <c r="AK282" s="87" t="str">
        <f>IF($AS282&lt;&gt;$F282,"N/A",IF($AU282="Drive 1","1",IF($AU282="Drive 0","0","")))</f>
        <v/>
      </c>
      <c r="AL282" s="86" t="b">
        <v>1</v>
      </c>
      <c r="AM282" s="86" t="b">
        <v>1</v>
      </c>
      <c r="AN282" s="86" t="b">
        <v>1</v>
      </c>
      <c r="AO282" s="86" t="b">
        <v>1</v>
      </c>
      <c r="AP282" s="86" t="b">
        <v>1</v>
      </c>
      <c r="AQ282" s="86" t="b">
        <v>1</v>
      </c>
      <c r="AR282" s="63" t="str">
        <f>IF(AND($AL282:$AQ282),"VALID","INVALID")</f>
        <v>VALID</v>
      </c>
      <c r="AS282" s="102" t="s">
        <v>4492</v>
      </c>
      <c r="AT282" s="103" t="s">
        <v>2724</v>
      </c>
      <c r="AU282" s="104"/>
      <c r="AV282" s="104" t="s">
        <v>89</v>
      </c>
      <c r="AW282" s="116"/>
      <c r="AX282" s="105"/>
      <c r="AY282" s="104" t="s">
        <v>434</v>
      </c>
      <c r="AZ282" s="104" t="s">
        <v>85</v>
      </c>
      <c r="BA282" s="105"/>
      <c r="BB282" s="119" t="s">
        <v>569</v>
      </c>
      <c r="BC282" s="104"/>
      <c r="BD282" s="115"/>
      <c r="BE282" s="116"/>
      <c r="BF282" s="117" t="s">
        <v>4496</v>
      </c>
      <c r="BG282" s="334" t="s">
        <v>4497</v>
      </c>
      <c r="BH282" s="10" t="s">
        <v>4491</v>
      </c>
      <c r="BI282" s="10" t="s">
        <v>4498</v>
      </c>
      <c r="BJ282" s="149"/>
    </row>
    <row r="283" ht="12.95" customHeight="1" spans="1:62">
      <c r="A283" s="324" t="s">
        <v>4499</v>
      </c>
      <c r="B283" s="324" t="s">
        <v>4500</v>
      </c>
      <c r="C283" s="47" t="s">
        <v>726</v>
      </c>
      <c r="D283" s="38" t="s">
        <v>4501</v>
      </c>
      <c r="E283" s="39" t="s">
        <v>727</v>
      </c>
      <c r="F283" s="40" t="s">
        <v>4502</v>
      </c>
      <c r="G283" s="41" t="s">
        <v>4503</v>
      </c>
      <c r="H283" s="42" t="s">
        <v>2715</v>
      </c>
      <c r="I283" s="42" t="s">
        <v>2715</v>
      </c>
      <c r="J283" s="43" t="s">
        <v>2715</v>
      </c>
      <c r="K283" s="54" t="s">
        <v>2737</v>
      </c>
      <c r="L283" s="42" t="s">
        <v>2737</v>
      </c>
      <c r="M283" s="42" t="s">
        <v>2715</v>
      </c>
      <c r="N283" s="42" t="s">
        <v>2715</v>
      </c>
      <c r="O283" s="43" t="s">
        <v>2715</v>
      </c>
      <c r="P283" s="38" t="s">
        <v>724</v>
      </c>
      <c r="Q283" s="38" t="s">
        <v>83</v>
      </c>
      <c r="R283" s="38" t="s">
        <v>104</v>
      </c>
      <c r="S283" s="38" t="s">
        <v>105</v>
      </c>
      <c r="T283" s="38" t="s">
        <v>83</v>
      </c>
      <c r="U283" s="63" t="s">
        <v>4504</v>
      </c>
      <c r="V283" s="47" t="s">
        <v>4476</v>
      </c>
      <c r="W283" s="62" t="s">
        <v>2715</v>
      </c>
      <c r="X283" s="62" t="s">
        <v>2715</v>
      </c>
      <c r="Y283" s="62" t="s">
        <v>2715</v>
      </c>
      <c r="Z283" s="62" t="s">
        <v>4478</v>
      </c>
      <c r="AA283" s="62" t="s">
        <v>4479</v>
      </c>
      <c r="AB283" s="47" t="s">
        <v>2729</v>
      </c>
      <c r="AC283" s="47" t="s">
        <v>3109</v>
      </c>
      <c r="AD283" s="47" t="s">
        <v>2731</v>
      </c>
      <c r="AE283" s="47">
        <v>0</v>
      </c>
      <c r="AF283" s="47" t="str">
        <f>IF(OR($AS283="",$AS283=$E283),$T283,IF($AS283=$F283,SUBSTITUTE(SUBSTITUTE($AS283,"GPIO3_","GPIO_"),".0",""),IF($AS283=$G283,$P283,IF($AS283=$H283,$Q283,IF($AS283=$I283,$R283,IF($AS283=$J283,$S283,"INVALID"))))))</f>
        <v>GPIO_PAF3</v>
      </c>
      <c r="AG283" s="82"/>
      <c r="AH283" s="38" t="str">
        <f>IF(AND(OR($AU283="Int PU",$AU283="Int PD"),OR(AND($BB283&lt;&gt;"",$BB283&lt;&gt;"0"),AND($BC283&lt;&gt;"",$BC283&lt;&gt;"0"))),"INVALID",IF(OR($AS283=$E283,$AU283="Int PD"),"PULL_DOWN",IF(OR($AU283="Int PU",AND($AG283="YES",OR($BB283="",$BB283="0"),OR($BC283="",$BC283="0"),OR($AT283="Input",$AT283="Bidirectional"))),"PULL_UP","NORMAL")))</f>
        <v>NORMAL</v>
      </c>
      <c r="AI283" s="38" t="str">
        <f t="shared" si="106"/>
        <v>TRISTATE</v>
      </c>
      <c r="AJ283" s="38" t="str">
        <f t="shared" si="107"/>
        <v>ENABLE</v>
      </c>
      <c r="AK283" s="87" t="str">
        <f>IF($AS283&lt;&gt;$F283,"N/A",IF($AU283="Drive 1","1",IF($AU283="Drive 0","0","")))</f>
        <v/>
      </c>
      <c r="AL283" s="86" t="b">
        <v>1</v>
      </c>
      <c r="AM283" s="86" t="b">
        <v>1</v>
      </c>
      <c r="AN283" s="86" t="b">
        <v>1</v>
      </c>
      <c r="AO283" s="86" t="b">
        <v>1</v>
      </c>
      <c r="AP283" s="86" t="b">
        <v>1</v>
      </c>
      <c r="AQ283" s="86" t="b">
        <v>1</v>
      </c>
      <c r="AR283" s="63" t="str">
        <f>IF(AND($AL283:$AQ283),"VALID","INVALID")</f>
        <v>VALID</v>
      </c>
      <c r="AS283" s="102" t="s">
        <v>4502</v>
      </c>
      <c r="AT283" s="103" t="s">
        <v>2724</v>
      </c>
      <c r="AU283" s="104"/>
      <c r="AV283" s="105"/>
      <c r="AW283" s="116"/>
      <c r="AX283" s="105"/>
      <c r="AY283" s="104" t="s">
        <v>434</v>
      </c>
      <c r="AZ283" s="104" t="s">
        <v>85</v>
      </c>
      <c r="BA283" s="105"/>
      <c r="BB283" s="119" t="s">
        <v>569</v>
      </c>
      <c r="BC283" s="104"/>
      <c r="BD283" s="115"/>
      <c r="BE283" s="116"/>
      <c r="BF283" s="117" t="s">
        <v>4505</v>
      </c>
      <c r="BG283" s="334" t="s">
        <v>4506</v>
      </c>
      <c r="BH283" s="10" t="s">
        <v>4501</v>
      </c>
      <c r="BI283" s="10" t="s">
        <v>4507</v>
      </c>
      <c r="BJ283" s="149"/>
    </row>
    <row r="284" s="3" customFormat="1" ht="18" customHeight="1" spans="1:62">
      <c r="A284" s="322"/>
      <c r="B284" s="322"/>
      <c r="C284" s="45" t="s">
        <v>728</v>
      </c>
      <c r="D284" s="36" t="s">
        <v>717</v>
      </c>
      <c r="E284" s="44"/>
      <c r="F284" s="165"/>
      <c r="G284" s="165"/>
      <c r="H284" s="165"/>
      <c r="I284" s="165"/>
      <c r="J284" s="165"/>
      <c r="K284" s="44"/>
      <c r="L284" s="44"/>
      <c r="M284" s="44"/>
      <c r="N284" s="44"/>
      <c r="O284" s="44"/>
      <c r="P284" s="44"/>
      <c r="Q284" s="44"/>
      <c r="R284" s="44"/>
      <c r="S284" s="44"/>
      <c r="T284" s="44"/>
      <c r="U284" s="44"/>
      <c r="V284" s="44"/>
      <c r="W284" s="167"/>
      <c r="X284" s="167"/>
      <c r="Y284" s="167"/>
      <c r="Z284" s="167"/>
      <c r="AA284" s="167"/>
      <c r="AB284" s="168"/>
      <c r="AC284" s="168"/>
      <c r="AD284" s="168"/>
      <c r="AE284" s="168"/>
      <c r="AF284" s="168"/>
      <c r="AG284" s="168"/>
      <c r="AH284" s="168"/>
      <c r="AI284" s="168"/>
      <c r="AJ284" s="168"/>
      <c r="AK284" s="168"/>
      <c r="AL284" s="168"/>
      <c r="AM284" s="168"/>
      <c r="AN284" s="168"/>
      <c r="AO284" s="168"/>
      <c r="AP284" s="168"/>
      <c r="AQ284" s="168"/>
      <c r="AR284" s="168"/>
      <c r="AS284" s="100"/>
      <c r="AT284" s="175"/>
      <c r="AU284" s="176"/>
      <c r="AV284" s="176"/>
      <c r="AW284" s="176"/>
      <c r="AX284" s="176"/>
      <c r="AY284" s="176"/>
      <c r="AZ284" s="176"/>
      <c r="BA284" s="176"/>
      <c r="BB284" s="176"/>
      <c r="BC284" s="176"/>
      <c r="BD284" s="176"/>
      <c r="BE284" s="400" t="s">
        <v>76</v>
      </c>
      <c r="BF284" s="176"/>
      <c r="BG284" s="185" t="s">
        <v>728</v>
      </c>
      <c r="BH284" s="185" t="s">
        <v>717</v>
      </c>
      <c r="BI284" s="186"/>
      <c r="BJ284" s="187"/>
    </row>
    <row r="285" ht="12.95" customHeight="1" spans="1:62">
      <c r="A285" s="324" t="s">
        <v>4508</v>
      </c>
      <c r="B285" s="324" t="s">
        <v>4509</v>
      </c>
      <c r="C285" s="47" t="s">
        <v>729</v>
      </c>
      <c r="D285" s="38" t="s">
        <v>4510</v>
      </c>
      <c r="E285" s="39" t="s">
        <v>730</v>
      </c>
      <c r="F285" s="40" t="s">
        <v>2715</v>
      </c>
      <c r="G285" s="41" t="s">
        <v>4511</v>
      </c>
      <c r="H285" s="42" t="s">
        <v>2715</v>
      </c>
      <c r="I285" s="42" t="s">
        <v>2715</v>
      </c>
      <c r="J285" s="43" t="s">
        <v>2715</v>
      </c>
      <c r="K285" s="54" t="s">
        <v>2715</v>
      </c>
      <c r="L285" s="42" t="s">
        <v>81</v>
      </c>
      <c r="M285" s="42" t="s">
        <v>2715</v>
      </c>
      <c r="N285" s="42" t="s">
        <v>2715</v>
      </c>
      <c r="O285" s="43" t="s">
        <v>2715</v>
      </c>
      <c r="P285" s="82"/>
      <c r="Q285" s="82"/>
      <c r="R285" s="82"/>
      <c r="S285" s="82"/>
      <c r="T285" s="82"/>
      <c r="U285" s="63" t="s">
        <v>4512</v>
      </c>
      <c r="V285" s="47" t="s">
        <v>4513</v>
      </c>
      <c r="W285" s="62" t="s">
        <v>2715</v>
      </c>
      <c r="X285" s="62" t="s">
        <v>2715</v>
      </c>
      <c r="Y285" s="62" t="s">
        <v>2715</v>
      </c>
      <c r="Z285" s="62" t="s">
        <v>4514</v>
      </c>
      <c r="AA285" s="62" t="s">
        <v>4515</v>
      </c>
      <c r="AB285" s="47" t="s">
        <v>2715</v>
      </c>
      <c r="AC285" s="47" t="s">
        <v>4164</v>
      </c>
      <c r="AD285" s="47" t="s">
        <v>2715</v>
      </c>
      <c r="AE285" s="47">
        <v>0</v>
      </c>
      <c r="AF285" s="82"/>
      <c r="AG285" s="82"/>
      <c r="AH285" s="38" t="str">
        <f>IF(AND(OR($AU285="Int PU",$AU285="Int PD"),OR(AND($BB285&lt;&gt;"",$BB285&lt;&gt;"0"),AND($BC285&lt;&gt;"",$BC285&lt;&gt;"0"))),"INVALID",IF(OR($AS285=$E285,$AU285="Int PD"),"PULL_DOWN",IF(OR($AU285="Int PU",AND($AG285="YES",OR($BB285="",$BB285="0"),OR($BC285="",$BC285="0"),OR($AT285="Input",$AT285="Bidirectional"))),"PULL_UP","NORMAL")))</f>
        <v>NORMAL</v>
      </c>
      <c r="AI285" s="38" t="str">
        <f t="shared" ref="AI285:AI288" si="108">IF($AT285="Input","TRISTATE",IF($AU285="Z","TRISTATE",IF($AS285=$E285,"TRISTATE","NORMAL")))</f>
        <v>NORMAL</v>
      </c>
      <c r="AJ285" s="38" t="str">
        <f t="shared" ref="AJ285:AJ288" si="109">IF(OR($AS285=$E285,$AT285="Output"),"DISABLE","ENABLE")</f>
        <v>DISABLE</v>
      </c>
      <c r="AK285" s="82"/>
      <c r="AL285" s="86" t="b">
        <v>1</v>
      </c>
      <c r="AM285" s="86" t="b">
        <v>1</v>
      </c>
      <c r="AN285" s="86" t="b">
        <v>1</v>
      </c>
      <c r="AO285" s="86" t="b">
        <v>1</v>
      </c>
      <c r="AP285" s="86" t="b">
        <v>1</v>
      </c>
      <c r="AQ285" s="86" t="b">
        <v>1</v>
      </c>
      <c r="AR285" s="63" t="str">
        <f>IF(AND($AL285:$AQ285),"VALID","INVALID")</f>
        <v>VALID</v>
      </c>
      <c r="AS285" s="106" t="s">
        <v>4511</v>
      </c>
      <c r="AT285" s="107" t="s">
        <v>2732</v>
      </c>
      <c r="AU285" s="104"/>
      <c r="AV285" s="105"/>
      <c r="AW285" s="105"/>
      <c r="AX285" s="105"/>
      <c r="AY285" s="105"/>
      <c r="AZ285" s="105"/>
      <c r="BA285" s="105"/>
      <c r="BB285" s="119"/>
      <c r="BC285" s="119"/>
      <c r="BD285" s="115"/>
      <c r="BE285" s="116"/>
      <c r="BF285" s="117" t="s">
        <v>4480</v>
      </c>
      <c r="BG285" s="230" t="s">
        <v>729</v>
      </c>
      <c r="BH285" s="10" t="s">
        <v>4510</v>
      </c>
      <c r="BI285" s="10" t="s">
        <v>4516</v>
      </c>
      <c r="BJ285" s="149"/>
    </row>
    <row r="286" ht="12.95" customHeight="1" spans="1:62">
      <c r="A286" s="324" t="s">
        <v>4517</v>
      </c>
      <c r="B286" s="324" t="s">
        <v>4518</v>
      </c>
      <c r="C286" s="47" t="s">
        <v>731</v>
      </c>
      <c r="D286" s="38" t="s">
        <v>4519</v>
      </c>
      <c r="E286" s="39" t="s">
        <v>732</v>
      </c>
      <c r="F286" s="40" t="s">
        <v>2715</v>
      </c>
      <c r="G286" s="41" t="s">
        <v>4520</v>
      </c>
      <c r="H286" s="42" t="s">
        <v>2715</v>
      </c>
      <c r="I286" s="42" t="s">
        <v>2715</v>
      </c>
      <c r="J286" s="43" t="s">
        <v>2715</v>
      </c>
      <c r="K286" s="54" t="s">
        <v>2715</v>
      </c>
      <c r="L286" s="42" t="s">
        <v>81</v>
      </c>
      <c r="M286" s="42" t="s">
        <v>2715</v>
      </c>
      <c r="N286" s="42" t="s">
        <v>2715</v>
      </c>
      <c r="O286" s="43" t="s">
        <v>2715</v>
      </c>
      <c r="P286" s="82"/>
      <c r="Q286" s="82"/>
      <c r="R286" s="82"/>
      <c r="S286" s="82"/>
      <c r="T286" s="82"/>
      <c r="U286" s="63" t="s">
        <v>4521</v>
      </c>
      <c r="V286" s="47" t="s">
        <v>4513</v>
      </c>
      <c r="W286" s="62" t="s">
        <v>2715</v>
      </c>
      <c r="X286" s="62" t="s">
        <v>2715</v>
      </c>
      <c r="Y286" s="62" t="s">
        <v>2715</v>
      </c>
      <c r="Z286" s="62" t="s">
        <v>4514</v>
      </c>
      <c r="AA286" s="62" t="s">
        <v>4515</v>
      </c>
      <c r="AB286" s="47" t="s">
        <v>2715</v>
      </c>
      <c r="AC286" s="47" t="s">
        <v>4164</v>
      </c>
      <c r="AD286" s="47" t="s">
        <v>2715</v>
      </c>
      <c r="AE286" s="47">
        <v>0</v>
      </c>
      <c r="AF286" s="82"/>
      <c r="AG286" s="82"/>
      <c r="AH286" s="38" t="str">
        <f>IF(AND(OR($AU286="Int PU",$AU286="Int PD"),OR(AND($BB286&lt;&gt;"",$BB286&lt;&gt;"0"),AND($BC286&lt;&gt;"",$BC286&lt;&gt;"0"))),"INVALID",IF(OR($AS286=$E286,$AU286="Int PD"),"PULL_DOWN",IF(OR($AU286="Int PU",AND($AG286="YES",OR($BB286="",$BB286="0"),OR($BC286="",$BC286="0"),OR($AT286="Input",$AT286="Bidirectional"))),"PULL_UP","NORMAL")))</f>
        <v>NORMAL</v>
      </c>
      <c r="AI286" s="38" t="str">
        <f t="shared" si="108"/>
        <v>NORMAL</v>
      </c>
      <c r="AJ286" s="38" t="str">
        <f t="shared" si="109"/>
        <v>DISABLE</v>
      </c>
      <c r="AK286" s="82"/>
      <c r="AL286" s="86" t="b">
        <v>1</v>
      </c>
      <c r="AM286" s="86" t="b">
        <v>1</v>
      </c>
      <c r="AN286" s="86" t="b">
        <v>1</v>
      </c>
      <c r="AO286" s="86" t="b">
        <v>1</v>
      </c>
      <c r="AP286" s="86" t="b">
        <v>1</v>
      </c>
      <c r="AQ286" s="86" t="b">
        <v>1</v>
      </c>
      <c r="AR286" s="63" t="str">
        <f>IF(AND($AL286:$AQ286),"VALID","INVALID")</f>
        <v>VALID</v>
      </c>
      <c r="AS286" s="102" t="s">
        <v>4520</v>
      </c>
      <c r="AT286" s="103" t="s">
        <v>2732</v>
      </c>
      <c r="AU286" s="104"/>
      <c r="AV286" s="105"/>
      <c r="AW286" s="105"/>
      <c r="AX286" s="105"/>
      <c r="AY286" s="105"/>
      <c r="AZ286" s="105"/>
      <c r="BA286" s="105"/>
      <c r="BB286" s="104"/>
      <c r="BC286" s="104"/>
      <c r="BD286" s="115"/>
      <c r="BE286" s="116"/>
      <c r="BF286" s="117" t="s">
        <v>4480</v>
      </c>
      <c r="BG286" s="231" t="s">
        <v>731</v>
      </c>
      <c r="BH286" s="10" t="s">
        <v>4519</v>
      </c>
      <c r="BI286" s="10" t="s">
        <v>4522</v>
      </c>
      <c r="BJ286" s="149"/>
    </row>
    <row r="287" ht="12.95" customHeight="1" spans="1:62">
      <c r="A287" s="324" t="s">
        <v>4523</v>
      </c>
      <c r="B287" s="324" t="s">
        <v>4524</v>
      </c>
      <c r="C287" s="47" t="s">
        <v>733</v>
      </c>
      <c r="D287" s="38" t="s">
        <v>4525</v>
      </c>
      <c r="E287" s="39" t="s">
        <v>734</v>
      </c>
      <c r="F287" s="40" t="s">
        <v>2715</v>
      </c>
      <c r="G287" s="41" t="s">
        <v>4526</v>
      </c>
      <c r="H287" s="42" t="s">
        <v>2715</v>
      </c>
      <c r="I287" s="42" t="s">
        <v>2715</v>
      </c>
      <c r="J287" s="43" t="s">
        <v>2715</v>
      </c>
      <c r="K287" s="54" t="s">
        <v>2715</v>
      </c>
      <c r="L287" s="42" t="s">
        <v>81</v>
      </c>
      <c r="M287" s="42" t="s">
        <v>2715</v>
      </c>
      <c r="N287" s="42" t="s">
        <v>2715</v>
      </c>
      <c r="O287" s="43" t="s">
        <v>2715</v>
      </c>
      <c r="P287" s="82"/>
      <c r="Q287" s="82"/>
      <c r="R287" s="82"/>
      <c r="S287" s="82"/>
      <c r="T287" s="82"/>
      <c r="U287" s="63" t="s">
        <v>4527</v>
      </c>
      <c r="V287" s="47" t="s">
        <v>4513</v>
      </c>
      <c r="W287" s="62" t="s">
        <v>2715</v>
      </c>
      <c r="X287" s="62" t="s">
        <v>2715</v>
      </c>
      <c r="Y287" s="62" t="s">
        <v>2715</v>
      </c>
      <c r="Z287" s="62" t="s">
        <v>4514</v>
      </c>
      <c r="AA287" s="62" t="s">
        <v>4515</v>
      </c>
      <c r="AB287" s="47" t="s">
        <v>2715</v>
      </c>
      <c r="AC287" s="47" t="s">
        <v>4164</v>
      </c>
      <c r="AD287" s="47" t="s">
        <v>2715</v>
      </c>
      <c r="AE287" s="47">
        <v>0</v>
      </c>
      <c r="AF287" s="82"/>
      <c r="AG287" s="82"/>
      <c r="AH287" s="38" t="str">
        <f>IF(AND(OR($AU287="Int PU",$AU287="Int PD"),OR(AND($BB287&lt;&gt;"",$BB287&lt;&gt;"0"),AND($BC287&lt;&gt;"",$BC287&lt;&gt;"0"))),"INVALID",IF(OR($AS287=$E287,$AU287="Int PD"),"PULL_DOWN",IF(OR($AU287="Int PU",AND($AG287="YES",OR($BB287="",$BB287="0"),OR($BC287="",$BC287="0"),OR($AT287="Input",$AT287="Bidirectional"))),"PULL_UP","NORMAL")))</f>
        <v>PULL_DOWN</v>
      </c>
      <c r="AI287" s="38" t="str">
        <f t="shared" si="108"/>
        <v>TRISTATE</v>
      </c>
      <c r="AJ287" s="38" t="str">
        <f t="shared" si="109"/>
        <v>DISABLE</v>
      </c>
      <c r="AK287" s="82"/>
      <c r="AL287" s="86" t="b">
        <v>1</v>
      </c>
      <c r="AM287" s="86" t="b">
        <v>1</v>
      </c>
      <c r="AN287" s="86" t="b">
        <v>1</v>
      </c>
      <c r="AO287" s="86" t="b">
        <v>1</v>
      </c>
      <c r="AP287" s="86" t="b">
        <v>1</v>
      </c>
      <c r="AQ287" s="86" t="b">
        <v>1</v>
      </c>
      <c r="AR287" s="63" t="str">
        <f>IF(AND($AL287:$AQ287),"VALID","INVALID")</f>
        <v>VALID</v>
      </c>
      <c r="AS287" s="102" t="s">
        <v>734</v>
      </c>
      <c r="AT287" s="103" t="s">
        <v>79</v>
      </c>
      <c r="AU287" s="104"/>
      <c r="AV287" s="105"/>
      <c r="AW287" s="105"/>
      <c r="AX287" s="105"/>
      <c r="AY287" s="105"/>
      <c r="AZ287" s="105"/>
      <c r="BA287" s="105"/>
      <c r="BB287" s="104"/>
      <c r="BC287" s="104"/>
      <c r="BD287" s="115"/>
      <c r="BE287" s="116"/>
      <c r="BF287" s="117" t="s">
        <v>2751</v>
      </c>
      <c r="BG287" s="333" t="s">
        <v>733</v>
      </c>
      <c r="BH287" s="10" t="s">
        <v>4525</v>
      </c>
      <c r="BI287" s="10" t="s">
        <v>4329</v>
      </c>
      <c r="BJ287" s="149"/>
    </row>
    <row r="288" ht="12.95" customHeight="1" spans="1:62">
      <c r="A288" s="324" t="s">
        <v>4528</v>
      </c>
      <c r="B288" s="324" t="s">
        <v>4529</v>
      </c>
      <c r="C288" s="47" t="s">
        <v>735</v>
      </c>
      <c r="D288" s="38" t="s">
        <v>4530</v>
      </c>
      <c r="E288" s="39" t="s">
        <v>736</v>
      </c>
      <c r="F288" s="40" t="s">
        <v>2715</v>
      </c>
      <c r="G288" s="41" t="s">
        <v>4531</v>
      </c>
      <c r="H288" s="42" t="s">
        <v>2715</v>
      </c>
      <c r="I288" s="42" t="s">
        <v>2715</v>
      </c>
      <c r="J288" s="43" t="s">
        <v>2715</v>
      </c>
      <c r="K288" s="54" t="s">
        <v>2715</v>
      </c>
      <c r="L288" s="42" t="s">
        <v>81</v>
      </c>
      <c r="M288" s="42" t="s">
        <v>2715</v>
      </c>
      <c r="N288" s="42" t="s">
        <v>2715</v>
      </c>
      <c r="O288" s="43" t="s">
        <v>2715</v>
      </c>
      <c r="P288" s="82"/>
      <c r="Q288" s="82"/>
      <c r="R288" s="82"/>
      <c r="S288" s="82"/>
      <c r="T288" s="82"/>
      <c r="U288" s="63" t="s">
        <v>4532</v>
      </c>
      <c r="V288" s="47" t="s">
        <v>4513</v>
      </c>
      <c r="W288" s="62" t="s">
        <v>2715</v>
      </c>
      <c r="X288" s="62" t="s">
        <v>2715</v>
      </c>
      <c r="Y288" s="62" t="s">
        <v>2715</v>
      </c>
      <c r="Z288" s="62" t="s">
        <v>4533</v>
      </c>
      <c r="AA288" s="62" t="s">
        <v>4515</v>
      </c>
      <c r="AB288" s="47" t="s">
        <v>2715</v>
      </c>
      <c r="AC288" s="47" t="s">
        <v>4164</v>
      </c>
      <c r="AD288" s="47" t="s">
        <v>2715</v>
      </c>
      <c r="AE288" s="47">
        <v>0</v>
      </c>
      <c r="AF288" s="82"/>
      <c r="AG288" s="82"/>
      <c r="AH288" s="38" t="str">
        <f>IF(AND(OR($AU288="Int PU",$AU288="Int PD"),OR(AND($BB288&lt;&gt;"",$BB288&lt;&gt;"0"),AND($BC288&lt;&gt;"",$BC288&lt;&gt;"0"))),"INVALID",IF(OR($AS288=$E288,$AU288="Int PD"),"PULL_DOWN",IF(OR($AU288="Int PU",AND($AG288="YES",OR($BB288="",$BB288="0"),OR($BC288="",$BC288="0"),OR($AT288="Input",$AT288="Bidirectional"))),"PULL_UP","NORMAL")))</f>
        <v>PULL_DOWN</v>
      </c>
      <c r="AI288" s="38" t="str">
        <f t="shared" si="108"/>
        <v>TRISTATE</v>
      </c>
      <c r="AJ288" s="38" t="str">
        <f t="shared" si="109"/>
        <v>DISABLE</v>
      </c>
      <c r="AK288" s="82"/>
      <c r="AL288" s="86" t="b">
        <v>1</v>
      </c>
      <c r="AM288" s="86" t="b">
        <v>1</v>
      </c>
      <c r="AN288" s="86" t="b">
        <v>1</v>
      </c>
      <c r="AO288" s="86" t="b">
        <v>1</v>
      </c>
      <c r="AP288" s="86" t="b">
        <v>1</v>
      </c>
      <c r="AQ288" s="86" t="b">
        <v>1</v>
      </c>
      <c r="AR288" s="63" t="str">
        <f>IF(AND($AL288:$AQ288),"VALID","INVALID")</f>
        <v>VALID</v>
      </c>
      <c r="AS288" s="102" t="s">
        <v>736</v>
      </c>
      <c r="AT288" s="103" t="s">
        <v>79</v>
      </c>
      <c r="AU288" s="104"/>
      <c r="AV288" s="105"/>
      <c r="AW288" s="105"/>
      <c r="AX288" s="105"/>
      <c r="AY288" s="105"/>
      <c r="AZ288" s="105"/>
      <c r="BA288" s="105"/>
      <c r="BB288" s="104"/>
      <c r="BC288" s="104"/>
      <c r="BD288" s="115"/>
      <c r="BE288" s="116"/>
      <c r="BF288" s="117" t="s">
        <v>2751</v>
      </c>
      <c r="BG288" s="333" t="s">
        <v>735</v>
      </c>
      <c r="BH288" s="10" t="s">
        <v>4530</v>
      </c>
      <c r="BI288" s="10" t="s">
        <v>4534</v>
      </c>
      <c r="BJ288" s="149"/>
    </row>
    <row r="289" s="3" customFormat="1" ht="18" customHeight="1" spans="1:62">
      <c r="A289" s="322"/>
      <c r="B289" s="322"/>
      <c r="C289" s="190" t="s">
        <v>737</v>
      </c>
      <c r="D289" s="45" t="s">
        <v>738</v>
      </c>
      <c r="E289" s="44"/>
      <c r="F289" s="165"/>
      <c r="G289" s="165"/>
      <c r="H289" s="165"/>
      <c r="I289" s="165"/>
      <c r="J289" s="165"/>
      <c r="K289" s="44"/>
      <c r="L289" s="44"/>
      <c r="M289" s="44"/>
      <c r="N289" s="44"/>
      <c r="O289" s="44"/>
      <c r="P289" s="44"/>
      <c r="Q289" s="44"/>
      <c r="R289" s="44"/>
      <c r="S289" s="44"/>
      <c r="T289" s="44"/>
      <c r="U289" s="44"/>
      <c r="V289" s="44"/>
      <c r="W289" s="167"/>
      <c r="X289" s="167"/>
      <c r="Y289" s="167"/>
      <c r="Z289" s="167"/>
      <c r="AA289" s="167"/>
      <c r="AB289" s="168"/>
      <c r="AC289" s="168"/>
      <c r="AD289" s="168"/>
      <c r="AE289" s="168"/>
      <c r="AF289" s="168"/>
      <c r="AG289" s="168"/>
      <c r="AH289" s="168"/>
      <c r="AI289" s="168"/>
      <c r="AJ289" s="168"/>
      <c r="AK289" s="168"/>
      <c r="AL289" s="168"/>
      <c r="AM289" s="168"/>
      <c r="AN289" s="168"/>
      <c r="AO289" s="168"/>
      <c r="AP289" s="168"/>
      <c r="AQ289" s="168"/>
      <c r="AR289" s="168"/>
      <c r="AS289" s="100"/>
      <c r="AT289" s="175"/>
      <c r="AU289" s="176"/>
      <c r="AV289" s="176"/>
      <c r="AW289" s="176"/>
      <c r="AX289" s="176"/>
      <c r="AY289" s="176"/>
      <c r="AZ289" s="176"/>
      <c r="BA289" s="176"/>
      <c r="BB289" s="176"/>
      <c r="BC289" s="176"/>
      <c r="BD289" s="176"/>
      <c r="BE289" s="400" t="s">
        <v>76</v>
      </c>
      <c r="BF289" s="217"/>
      <c r="BG289" s="221" t="s">
        <v>737</v>
      </c>
      <c r="BH289" s="221" t="s">
        <v>738</v>
      </c>
      <c r="BI289" s="222"/>
      <c r="BJ289" s="223"/>
    </row>
    <row r="290" ht="12.95" customHeight="1" spans="1:62">
      <c r="A290" s="322"/>
      <c r="B290" s="322"/>
      <c r="C290" s="326" t="s">
        <v>739</v>
      </c>
      <c r="D290" s="323" t="s">
        <v>4535</v>
      </c>
      <c r="E290" s="39" t="s">
        <v>742</v>
      </c>
      <c r="F290" s="40" t="s">
        <v>2715</v>
      </c>
      <c r="G290" s="41"/>
      <c r="H290" s="42"/>
      <c r="I290" s="42" t="s">
        <v>2715</v>
      </c>
      <c r="J290" s="43" t="s">
        <v>2715</v>
      </c>
      <c r="K290" s="54" t="s">
        <v>2715</v>
      </c>
      <c r="L290" s="42" t="s">
        <v>2737</v>
      </c>
      <c r="M290" s="42" t="s">
        <v>2737</v>
      </c>
      <c r="N290" s="42" t="s">
        <v>2715</v>
      </c>
      <c r="O290" s="43" t="s">
        <v>2715</v>
      </c>
      <c r="P290" s="38" t="s">
        <v>740</v>
      </c>
      <c r="Q290" s="38" t="s">
        <v>741</v>
      </c>
      <c r="R290" s="38" t="s">
        <v>104</v>
      </c>
      <c r="S290" s="38" t="s">
        <v>105</v>
      </c>
      <c r="T290" s="65" t="s">
        <v>104</v>
      </c>
      <c r="U290" s="63" t="s">
        <v>4536</v>
      </c>
      <c r="V290" s="47" t="s">
        <v>4537</v>
      </c>
      <c r="W290" s="62" t="s">
        <v>2715</v>
      </c>
      <c r="X290" s="62" t="s">
        <v>2715</v>
      </c>
      <c r="Y290" s="62" t="s">
        <v>2715</v>
      </c>
      <c r="Z290" s="62" t="s">
        <v>2715</v>
      </c>
      <c r="AA290" s="62" t="s">
        <v>2715</v>
      </c>
      <c r="AB290" s="47" t="s">
        <v>2777</v>
      </c>
      <c r="AC290" s="47" t="s">
        <v>3058</v>
      </c>
      <c r="AD290" s="47" t="s">
        <v>2731</v>
      </c>
      <c r="AE290" s="47" t="s">
        <v>2750</v>
      </c>
      <c r="AF290" s="82"/>
      <c r="AG290" s="82"/>
      <c r="AH290" s="38" t="str">
        <f>IF(AND(OR($AU290="Int PU",$AU290="Int PD"),OR(AND($BB290&lt;&gt;"",$BB290&lt;&gt;"0"),AND($BC290&lt;&gt;"",$BC290&lt;&gt;"0"))),"INVALID",IF(OR($AS290=$E290,$AU290="Int PD"),"PULL_DOWN",IF(OR($AU290="Int PU",AND($AG290="YES",OR($BB290="",$BB290="0"),OR($BC290="",$BC290="0"),OR($AT290="Input",$AT290="Bidirectional"))),"PULL_UP","NORMAL")))</f>
        <v>PULL_DOWN</v>
      </c>
      <c r="AI290" s="38" t="str">
        <f t="shared" ref="AI290:AI293" si="110">IF($AT290="Input","TRISTATE",IF($AU290="Z","TRISTATE",IF($AS290=$E290,"TRISTATE","NORMAL")))</f>
        <v>TRISTATE</v>
      </c>
      <c r="AJ290" s="38" t="str">
        <f t="shared" ref="AJ290:AJ293" si="111">IF(OR($AS290=$E290,$AT290="Output"),"DISABLE","ENABLE")</f>
        <v>DISABLE</v>
      </c>
      <c r="AK290" s="82"/>
      <c r="AL290" s="86" t="b">
        <v>1</v>
      </c>
      <c r="AM290" s="86" t="b">
        <v>1</v>
      </c>
      <c r="AN290" s="86" t="b">
        <v>1</v>
      </c>
      <c r="AO290" s="86" t="b">
        <v>1</v>
      </c>
      <c r="AP290" s="86" t="b">
        <v>1</v>
      </c>
      <c r="AQ290" s="86" t="b">
        <v>1</v>
      </c>
      <c r="AR290" s="63" t="str">
        <f>IF(AND($AL290:$AQ290),"VALID","INVALID")</f>
        <v>VALID</v>
      </c>
      <c r="AS290" s="211" t="s">
        <v>742</v>
      </c>
      <c r="AT290" s="107" t="s">
        <v>79</v>
      </c>
      <c r="AU290" s="104"/>
      <c r="AV290" s="108"/>
      <c r="AW290" s="108"/>
      <c r="AX290" s="104" t="s">
        <v>124</v>
      </c>
      <c r="AY290" s="108"/>
      <c r="AZ290" s="104" t="s">
        <v>85</v>
      </c>
      <c r="BA290" s="216"/>
      <c r="BB290" s="119"/>
      <c r="BC290" s="119"/>
      <c r="BD290" s="402" t="s">
        <v>496</v>
      </c>
      <c r="BE290" s="121"/>
      <c r="BF290" s="122"/>
      <c r="BG290" s="230" t="s">
        <v>739</v>
      </c>
      <c r="BH290" s="10" t="s">
        <v>4535</v>
      </c>
      <c r="BI290" s="10" t="s">
        <v>4538</v>
      </c>
      <c r="BJ290" s="149"/>
    </row>
    <row r="291" ht="12.95" customHeight="1" spans="1:62">
      <c r="A291" s="322"/>
      <c r="B291" s="322"/>
      <c r="C291" s="326" t="s">
        <v>743</v>
      </c>
      <c r="D291" s="323" t="s">
        <v>4539</v>
      </c>
      <c r="E291" s="39" t="s">
        <v>744</v>
      </c>
      <c r="F291" s="40" t="s">
        <v>2715</v>
      </c>
      <c r="G291" s="41"/>
      <c r="H291" s="42"/>
      <c r="I291" s="42" t="s">
        <v>2715</v>
      </c>
      <c r="J291" s="43" t="s">
        <v>2715</v>
      </c>
      <c r="K291" s="54" t="s">
        <v>2715</v>
      </c>
      <c r="L291" s="42" t="s">
        <v>2717</v>
      </c>
      <c r="M291" s="42" t="s">
        <v>2737</v>
      </c>
      <c r="N291" s="42" t="s">
        <v>2715</v>
      </c>
      <c r="O291" s="43" t="s">
        <v>2715</v>
      </c>
      <c r="P291" s="38" t="s">
        <v>740</v>
      </c>
      <c r="Q291" s="38" t="s">
        <v>741</v>
      </c>
      <c r="R291" s="38" t="s">
        <v>104</v>
      </c>
      <c r="S291" s="38" t="s">
        <v>105</v>
      </c>
      <c r="T291" s="38" t="s">
        <v>104</v>
      </c>
      <c r="U291" s="63" t="s">
        <v>4540</v>
      </c>
      <c r="V291" s="47" t="s">
        <v>4537</v>
      </c>
      <c r="W291" s="62" t="s">
        <v>2715</v>
      </c>
      <c r="X291" s="62" t="s">
        <v>2715</v>
      </c>
      <c r="Y291" s="62" t="s">
        <v>2715</v>
      </c>
      <c r="Z291" s="62" t="s">
        <v>2715</v>
      </c>
      <c r="AA291" s="62" t="s">
        <v>2715</v>
      </c>
      <c r="AB291" s="47" t="s">
        <v>2777</v>
      </c>
      <c r="AC291" s="47" t="s">
        <v>3058</v>
      </c>
      <c r="AD291" s="47" t="s">
        <v>2731</v>
      </c>
      <c r="AE291" s="47" t="s">
        <v>2750</v>
      </c>
      <c r="AF291" s="82"/>
      <c r="AG291" s="82"/>
      <c r="AH291" s="38" t="str">
        <f>IF(AND(OR($AU291="Int PU",$AU291="Int PD"),OR(AND($BB291&lt;&gt;"",$BB291&lt;&gt;"0"),AND($BC291&lt;&gt;"",$BC291&lt;&gt;"0"))),"INVALID",IF(OR($AS291=$E291,$AU291="Int PD"),"PULL_DOWN",IF(OR($AU291="Int PU",AND($AG291="YES",OR($BB291="",$BB291="0"),OR($BC291="",$BC291="0"),OR($AT291="Input",$AT291="Bidirectional"))),"PULL_UP","NORMAL")))</f>
        <v>PULL_DOWN</v>
      </c>
      <c r="AI291" s="38" t="str">
        <f t="shared" si="110"/>
        <v>TRISTATE</v>
      </c>
      <c r="AJ291" s="38" t="str">
        <f t="shared" si="111"/>
        <v>DISABLE</v>
      </c>
      <c r="AK291" s="82"/>
      <c r="AL291" s="86" t="b">
        <v>1</v>
      </c>
      <c r="AM291" s="86" t="b">
        <v>1</v>
      </c>
      <c r="AN291" s="86" t="b">
        <v>1</v>
      </c>
      <c r="AO291" s="86" t="b">
        <v>1</v>
      </c>
      <c r="AP291" s="86" t="b">
        <v>1</v>
      </c>
      <c r="AQ291" s="86" t="b">
        <v>1</v>
      </c>
      <c r="AR291" s="63" t="str">
        <f>IF(AND($AL291:$AQ291),"VALID","INVALID")</f>
        <v>VALID</v>
      </c>
      <c r="AS291" s="213" t="s">
        <v>744</v>
      </c>
      <c r="AT291" s="103" t="s">
        <v>79</v>
      </c>
      <c r="AU291" s="104"/>
      <c r="AV291" s="105"/>
      <c r="AW291" s="105"/>
      <c r="AX291" s="104" t="s">
        <v>124</v>
      </c>
      <c r="AY291" s="105"/>
      <c r="AZ291" s="104" t="s">
        <v>85</v>
      </c>
      <c r="BA291" s="105"/>
      <c r="BB291" s="104"/>
      <c r="BC291" s="104"/>
      <c r="BD291" s="115"/>
      <c r="BE291" s="116"/>
      <c r="BF291" s="117"/>
      <c r="BG291" s="231" t="s">
        <v>743</v>
      </c>
      <c r="BH291" s="10" t="s">
        <v>4539</v>
      </c>
      <c r="BI291" s="10" t="s">
        <v>4541</v>
      </c>
      <c r="BJ291" s="149"/>
    </row>
    <row r="292" ht="12.95" customHeight="1" spans="1:62">
      <c r="A292" s="322"/>
      <c r="B292" s="322"/>
      <c r="C292" s="326" t="s">
        <v>745</v>
      </c>
      <c r="D292" s="323" t="s">
        <v>4542</v>
      </c>
      <c r="E292" s="39" t="s">
        <v>746</v>
      </c>
      <c r="F292" s="40" t="s">
        <v>2715</v>
      </c>
      <c r="G292" s="41"/>
      <c r="H292" s="42"/>
      <c r="I292" s="42" t="s">
        <v>2715</v>
      </c>
      <c r="J292" s="43" t="s">
        <v>2715</v>
      </c>
      <c r="K292" s="54" t="s">
        <v>2715</v>
      </c>
      <c r="L292" s="42" t="s">
        <v>81</v>
      </c>
      <c r="M292" s="42" t="s">
        <v>2715</v>
      </c>
      <c r="N292" s="42" t="s">
        <v>2715</v>
      </c>
      <c r="O292" s="43" t="s">
        <v>2715</v>
      </c>
      <c r="P292" s="38" t="s">
        <v>740</v>
      </c>
      <c r="Q292" s="38" t="s">
        <v>83</v>
      </c>
      <c r="R292" s="38" t="s">
        <v>104</v>
      </c>
      <c r="S292" s="38" t="s">
        <v>105</v>
      </c>
      <c r="T292" s="38" t="s">
        <v>83</v>
      </c>
      <c r="U292" s="63" t="s">
        <v>4543</v>
      </c>
      <c r="V292" s="47" t="s">
        <v>4537</v>
      </c>
      <c r="W292" s="62" t="s">
        <v>2715</v>
      </c>
      <c r="X292" s="62" t="s">
        <v>2715</v>
      </c>
      <c r="Y292" s="62" t="s">
        <v>2715</v>
      </c>
      <c r="Z292" s="62" t="s">
        <v>2715</v>
      </c>
      <c r="AA292" s="62" t="s">
        <v>2715</v>
      </c>
      <c r="AB292" s="47" t="s">
        <v>2777</v>
      </c>
      <c r="AC292" s="47" t="s">
        <v>3058</v>
      </c>
      <c r="AD292" s="47" t="s">
        <v>2731</v>
      </c>
      <c r="AE292" s="47" t="s">
        <v>2750</v>
      </c>
      <c r="AF292" s="82"/>
      <c r="AG292" s="82"/>
      <c r="AH292" s="38" t="str">
        <f>IF(AND(OR($AU292="Int PU",$AU292="Int PD"),OR(AND($BB292&lt;&gt;"",$BB292&lt;&gt;"0"),AND($BC292&lt;&gt;"",$BC292&lt;&gt;"0"))),"INVALID",IF(OR($AS292=$E292,$AU292="Int PD"),"PULL_DOWN",IF(OR($AU292="Int PU",AND($AG292="YES",OR($BB292="",$BB292="0"),OR($BC292="",$BC292="0"),OR($AT292="Input",$AT292="Bidirectional"))),"PULL_UP","NORMAL")))</f>
        <v>PULL_DOWN</v>
      </c>
      <c r="AI292" s="38" t="str">
        <f t="shared" si="110"/>
        <v>TRISTATE</v>
      </c>
      <c r="AJ292" s="38" t="str">
        <f t="shared" si="111"/>
        <v>DISABLE</v>
      </c>
      <c r="AK292" s="82"/>
      <c r="AL292" s="86" t="b">
        <v>1</v>
      </c>
      <c r="AM292" s="86" t="b">
        <v>1</v>
      </c>
      <c r="AN292" s="86" t="b">
        <v>1</v>
      </c>
      <c r="AO292" s="86" t="b">
        <v>1</v>
      </c>
      <c r="AP292" s="86" t="b">
        <v>1</v>
      </c>
      <c r="AQ292" s="86" t="b">
        <v>1</v>
      </c>
      <c r="AR292" s="63" t="str">
        <f>IF(AND($AL292:$AQ292),"VALID","INVALID")</f>
        <v>VALID</v>
      </c>
      <c r="AS292" s="213" t="s">
        <v>746</v>
      </c>
      <c r="AT292" s="103" t="s">
        <v>79</v>
      </c>
      <c r="AU292" s="104"/>
      <c r="AV292" s="105"/>
      <c r="AW292" s="105"/>
      <c r="AX292" s="104" t="s">
        <v>124</v>
      </c>
      <c r="AY292" s="105"/>
      <c r="AZ292" s="104" t="s">
        <v>85</v>
      </c>
      <c r="BA292" s="105"/>
      <c r="BB292" s="104"/>
      <c r="BC292" s="104"/>
      <c r="BD292" s="115"/>
      <c r="BE292" s="116"/>
      <c r="BF292" s="117"/>
      <c r="BG292" s="231" t="s">
        <v>745</v>
      </c>
      <c r="BH292" s="10" t="s">
        <v>4542</v>
      </c>
      <c r="BI292" s="10" t="s">
        <v>4544</v>
      </c>
      <c r="BJ292" s="149"/>
    </row>
    <row r="293" ht="12.95" customHeight="1" spans="1:62">
      <c r="A293" s="322"/>
      <c r="B293" s="322"/>
      <c r="C293" s="326" t="s">
        <v>747</v>
      </c>
      <c r="D293" s="323" t="s">
        <v>4545</v>
      </c>
      <c r="E293" s="39" t="s">
        <v>748</v>
      </c>
      <c r="F293" s="40" t="s">
        <v>2715</v>
      </c>
      <c r="G293" s="41"/>
      <c r="H293" s="42"/>
      <c r="I293" s="42" t="s">
        <v>2715</v>
      </c>
      <c r="J293" s="43" t="s">
        <v>2715</v>
      </c>
      <c r="K293" s="54" t="s">
        <v>2715</v>
      </c>
      <c r="L293" s="42" t="s">
        <v>81</v>
      </c>
      <c r="M293" s="42" t="s">
        <v>2715</v>
      </c>
      <c r="N293" s="42" t="s">
        <v>2715</v>
      </c>
      <c r="O293" s="43" t="s">
        <v>2715</v>
      </c>
      <c r="P293" s="38" t="s">
        <v>740</v>
      </c>
      <c r="Q293" s="38" t="s">
        <v>83</v>
      </c>
      <c r="R293" s="38" t="s">
        <v>104</v>
      </c>
      <c r="S293" s="38" t="s">
        <v>105</v>
      </c>
      <c r="T293" s="38" t="s">
        <v>83</v>
      </c>
      <c r="U293" s="63" t="s">
        <v>4546</v>
      </c>
      <c r="V293" s="47" t="s">
        <v>4537</v>
      </c>
      <c r="W293" s="62" t="s">
        <v>2715</v>
      </c>
      <c r="X293" s="62" t="s">
        <v>2715</v>
      </c>
      <c r="Y293" s="62" t="s">
        <v>2715</v>
      </c>
      <c r="Z293" s="62" t="s">
        <v>2715</v>
      </c>
      <c r="AA293" s="62" t="s">
        <v>2715</v>
      </c>
      <c r="AB293" s="47" t="s">
        <v>2777</v>
      </c>
      <c r="AC293" s="47" t="s">
        <v>3058</v>
      </c>
      <c r="AD293" s="47" t="s">
        <v>2731</v>
      </c>
      <c r="AE293" s="47" t="s">
        <v>2750</v>
      </c>
      <c r="AF293" s="82"/>
      <c r="AG293" s="82"/>
      <c r="AH293" s="38" t="str">
        <f>IF(AND(OR($AU293="Int PU",$AU293="Int PD"),OR(AND($BB293&lt;&gt;"",$BB293&lt;&gt;"0"),AND($BC293&lt;&gt;"",$BC293&lt;&gt;"0"))),"INVALID",IF(OR($AS293=$E293,$AU293="Int PD"),"PULL_DOWN",IF(OR($AU293="Int PU",AND($AG293="YES",OR($BB293="",$BB293="0"),OR($BC293="",$BC293="0"),OR($AT293="Input",$AT293="Bidirectional"))),"PULL_UP","NORMAL")))</f>
        <v>PULL_DOWN</v>
      </c>
      <c r="AI293" s="38" t="str">
        <f t="shared" si="110"/>
        <v>TRISTATE</v>
      </c>
      <c r="AJ293" s="38" t="str">
        <f t="shared" si="111"/>
        <v>DISABLE</v>
      </c>
      <c r="AK293" s="82"/>
      <c r="AL293" s="86" t="b">
        <v>1</v>
      </c>
      <c r="AM293" s="86" t="b">
        <v>1</v>
      </c>
      <c r="AN293" s="86" t="b">
        <v>1</v>
      </c>
      <c r="AO293" s="86" t="b">
        <v>1</v>
      </c>
      <c r="AP293" s="86" t="b">
        <v>1</v>
      </c>
      <c r="AQ293" s="86" t="b">
        <v>1</v>
      </c>
      <c r="AR293" s="63" t="str">
        <f>IF(AND($AL293:$AQ293),"VALID","INVALID")</f>
        <v>VALID</v>
      </c>
      <c r="AS293" s="213" t="s">
        <v>748</v>
      </c>
      <c r="AT293" s="103" t="s">
        <v>79</v>
      </c>
      <c r="AU293" s="104"/>
      <c r="AV293" s="105"/>
      <c r="AW293" s="105"/>
      <c r="AX293" s="104" t="s">
        <v>124</v>
      </c>
      <c r="AY293" s="105"/>
      <c r="AZ293" s="104" t="s">
        <v>85</v>
      </c>
      <c r="BA293" s="105"/>
      <c r="BB293" s="104"/>
      <c r="BC293" s="104"/>
      <c r="BD293" s="115"/>
      <c r="BE293" s="116"/>
      <c r="BF293" s="117"/>
      <c r="BG293" s="242" t="s">
        <v>747</v>
      </c>
      <c r="BH293" s="10" t="s">
        <v>4545</v>
      </c>
      <c r="BI293" s="10" t="s">
        <v>4547</v>
      </c>
      <c r="BJ293" s="149"/>
    </row>
    <row r="294" s="3" customFormat="1" ht="18" customHeight="1" spans="1:62">
      <c r="A294" s="322"/>
      <c r="B294" s="322"/>
      <c r="C294" s="163" t="s">
        <v>749</v>
      </c>
      <c r="D294" s="163" t="s">
        <v>750</v>
      </c>
      <c r="E294" s="35"/>
      <c r="F294" s="37"/>
      <c r="G294" s="37"/>
      <c r="H294" s="37"/>
      <c r="I294" s="37"/>
      <c r="J294" s="37"/>
      <c r="K294" s="35"/>
      <c r="L294" s="35"/>
      <c r="M294" s="35"/>
      <c r="N294" s="35"/>
      <c r="O294" s="35"/>
      <c r="P294" s="35"/>
      <c r="Q294" s="35"/>
      <c r="R294" s="35"/>
      <c r="S294" s="35"/>
      <c r="T294" s="35"/>
      <c r="U294" s="35"/>
      <c r="V294" s="35"/>
      <c r="W294" s="60"/>
      <c r="X294" s="60"/>
      <c r="Y294" s="60"/>
      <c r="Z294" s="60"/>
      <c r="AA294" s="60"/>
      <c r="AB294" s="81"/>
      <c r="AC294" s="81"/>
      <c r="AD294" s="81"/>
      <c r="AE294" s="81"/>
      <c r="AF294" s="81"/>
      <c r="AG294" s="81"/>
      <c r="AH294" s="81"/>
      <c r="AI294" s="81"/>
      <c r="AJ294" s="81"/>
      <c r="AK294" s="81"/>
      <c r="AL294" s="81"/>
      <c r="AM294" s="81"/>
      <c r="AN294" s="81"/>
      <c r="AO294" s="81"/>
      <c r="AP294" s="81"/>
      <c r="AQ294" s="81"/>
      <c r="AR294" s="81"/>
      <c r="AS294" s="100"/>
      <c r="AT294" s="100"/>
      <c r="AU294" s="101"/>
      <c r="AV294" s="101"/>
      <c r="AW294" s="101"/>
      <c r="AX294" s="101"/>
      <c r="AY294" s="101"/>
      <c r="AZ294" s="101"/>
      <c r="BA294" s="101"/>
      <c r="BB294" s="101"/>
      <c r="BC294" s="101"/>
      <c r="BD294" s="101"/>
      <c r="BE294" s="400" t="s">
        <v>76</v>
      </c>
      <c r="BF294" s="114"/>
      <c r="BG294" s="143" t="s">
        <v>749</v>
      </c>
      <c r="BH294" s="143" t="s">
        <v>750</v>
      </c>
      <c r="BI294" s="144"/>
      <c r="BJ294" s="145"/>
    </row>
    <row r="295" ht="12.95" customHeight="1" spans="1:62">
      <c r="A295" s="322"/>
      <c r="B295" s="322"/>
      <c r="C295" s="326" t="s">
        <v>751</v>
      </c>
      <c r="D295" s="323" t="s">
        <v>4548</v>
      </c>
      <c r="E295" s="39" t="s">
        <v>752</v>
      </c>
      <c r="F295" s="40" t="s">
        <v>2715</v>
      </c>
      <c r="G295" s="41" t="s">
        <v>751</v>
      </c>
      <c r="H295" s="42" t="s">
        <v>2715</v>
      </c>
      <c r="I295" s="42" t="s">
        <v>2715</v>
      </c>
      <c r="J295" s="43" t="s">
        <v>2715</v>
      </c>
      <c r="K295" s="54" t="s">
        <v>2715</v>
      </c>
      <c r="L295" s="42" t="s">
        <v>81</v>
      </c>
      <c r="M295" s="42" t="s">
        <v>2715</v>
      </c>
      <c r="N295" s="42" t="s">
        <v>2715</v>
      </c>
      <c r="O295" s="43" t="s">
        <v>2715</v>
      </c>
      <c r="P295" s="38" t="s">
        <v>749</v>
      </c>
      <c r="Q295" s="38" t="s">
        <v>83</v>
      </c>
      <c r="R295" s="38" t="s">
        <v>104</v>
      </c>
      <c r="S295" s="38" t="s">
        <v>105</v>
      </c>
      <c r="T295" s="38" t="s">
        <v>83</v>
      </c>
      <c r="U295" s="61" t="s">
        <v>4549</v>
      </c>
      <c r="V295" s="47" t="s">
        <v>4550</v>
      </c>
      <c r="W295" s="62" t="s">
        <v>2715</v>
      </c>
      <c r="X295" s="62" t="s">
        <v>2715</v>
      </c>
      <c r="Y295" s="62" t="s">
        <v>2715</v>
      </c>
      <c r="Z295" s="62" t="s">
        <v>749</v>
      </c>
      <c r="AA295" s="62" t="s">
        <v>749</v>
      </c>
      <c r="AB295" s="47" t="s">
        <v>4551</v>
      </c>
      <c r="AC295" s="47" t="s">
        <v>4552</v>
      </c>
      <c r="AD295" s="47" t="s">
        <v>4553</v>
      </c>
      <c r="AE295" s="47" t="s">
        <v>4554</v>
      </c>
      <c r="AF295" s="47" t="str">
        <f t="shared" ref="AF295:AF305" si="112">IF(OR($AS295="",$AS295=$E295),$T295,IF($AS295=$F295,SUBSTITUTE(SUBSTITUTE($AS295,"GPIO3_","GPIO_"),".0",""),IF($AS295=$G295,$P295,IF($AS295=$H295,$Q295,IF($AS295=$I295,$R295,IF($AS295=$J295,$S295,"INVALID"))))))</f>
        <v>EMMC</v>
      </c>
      <c r="AG295" s="82"/>
      <c r="AH295" s="38" t="str">
        <f t="shared" ref="AH295:AH305" si="113">IF(AND(OR($AU295="Int PU",$AU295="Int PD"),OR(AND($BB295&lt;&gt;"",$BB295&lt;&gt;"0"),AND($BC295&lt;&gt;"",$BC295&lt;&gt;"0"))),"INVALID",IF(OR($AS295=$E295,$AU295="Int PD"),"PULL_DOWN",IF(OR($AU295="Int PU",AND($AG295="YES",OR($BB295="",$BB295="0"),OR($BC295="",$BC295="0"),OR($AT295="Input",$AT295="Bidirectional"))),"PULL_UP","NORMAL")))</f>
        <v>NORMAL</v>
      </c>
      <c r="AI295" s="38" t="str">
        <f t="shared" ref="AI295:AI305" si="114">IF($AT295="Input","TRISTATE",IF($AU295="Z","TRISTATE",IF($AS295=$E295,"TRISTATE","NORMAL")))</f>
        <v>NORMAL</v>
      </c>
      <c r="AJ295" s="38" t="str">
        <f>IF($AS295=$G295,"ENABLE",IF(OR($AS295=$E295,$AT295="Output"),"DISABLE","ENABLE"))</f>
        <v>ENABLE</v>
      </c>
      <c r="AK295" s="82"/>
      <c r="AL295" s="86" t="b">
        <v>1</v>
      </c>
      <c r="AM295" s="86" t="b">
        <v>1</v>
      </c>
      <c r="AN295" s="86" t="b">
        <v>1</v>
      </c>
      <c r="AO295" s="86" t="b">
        <v>1</v>
      </c>
      <c r="AP295" s="86" t="b">
        <v>1</v>
      </c>
      <c r="AQ295" s="86" t="b">
        <v>1</v>
      </c>
      <c r="AR295" s="63" t="str">
        <f t="shared" ref="AR295:AR306" si="115">IF(AND($AL295:$AQ295),"VALID","INVALID")</f>
        <v>VALID</v>
      </c>
      <c r="AS295" s="169" t="s">
        <v>751</v>
      </c>
      <c r="AT295" s="103" t="s">
        <v>2732</v>
      </c>
      <c r="AU295" s="104" t="s">
        <v>2845</v>
      </c>
      <c r="AV295" s="105"/>
      <c r="AW295" s="105"/>
      <c r="AX295" s="105"/>
      <c r="AY295" s="105"/>
      <c r="AZ295" s="105"/>
      <c r="BA295" s="104" t="s">
        <v>434</v>
      </c>
      <c r="BB295" s="104"/>
      <c r="BC295" s="104"/>
      <c r="BD295" s="115"/>
      <c r="BE295" s="116"/>
      <c r="BF295" s="117"/>
      <c r="BG295" s="230" t="s">
        <v>751</v>
      </c>
      <c r="BH295" s="10" t="s">
        <v>4548</v>
      </c>
      <c r="BI295" s="10" t="s">
        <v>4555</v>
      </c>
      <c r="BJ295" s="149"/>
    </row>
    <row r="296" ht="12.95" customHeight="1" spans="1:62">
      <c r="A296" s="322"/>
      <c r="B296" s="322"/>
      <c r="C296" s="326" t="s">
        <v>753</v>
      </c>
      <c r="D296" s="323" t="s">
        <v>4556</v>
      </c>
      <c r="E296" s="39" t="s">
        <v>754</v>
      </c>
      <c r="F296" s="40" t="s">
        <v>2715</v>
      </c>
      <c r="G296" s="41" t="s">
        <v>753</v>
      </c>
      <c r="H296" s="42" t="s">
        <v>2715</v>
      </c>
      <c r="I296" s="42" t="s">
        <v>2715</v>
      </c>
      <c r="J296" s="43" t="s">
        <v>2715</v>
      </c>
      <c r="K296" s="54" t="s">
        <v>2715</v>
      </c>
      <c r="L296" s="42" t="s">
        <v>2737</v>
      </c>
      <c r="M296" s="42" t="s">
        <v>2715</v>
      </c>
      <c r="N296" s="42" t="s">
        <v>2715</v>
      </c>
      <c r="O296" s="43" t="s">
        <v>2715</v>
      </c>
      <c r="P296" s="38" t="s">
        <v>749</v>
      </c>
      <c r="Q296" s="38" t="s">
        <v>83</v>
      </c>
      <c r="R296" s="38" t="s">
        <v>104</v>
      </c>
      <c r="S296" s="38" t="s">
        <v>105</v>
      </c>
      <c r="T296" s="38" t="s">
        <v>83</v>
      </c>
      <c r="U296" s="63" t="s">
        <v>4557</v>
      </c>
      <c r="V296" s="47" t="s">
        <v>4550</v>
      </c>
      <c r="W296" s="62" t="s">
        <v>2715</v>
      </c>
      <c r="X296" s="62" t="s">
        <v>2715</v>
      </c>
      <c r="Y296" s="62" t="s">
        <v>2715</v>
      </c>
      <c r="Z296" s="62" t="s">
        <v>749</v>
      </c>
      <c r="AA296" s="62" t="s">
        <v>749</v>
      </c>
      <c r="AB296" s="47" t="s">
        <v>4551</v>
      </c>
      <c r="AC296" s="47" t="s">
        <v>4552</v>
      </c>
      <c r="AD296" s="47" t="s">
        <v>4553</v>
      </c>
      <c r="AE296" s="47" t="s">
        <v>3085</v>
      </c>
      <c r="AF296" s="47" t="str">
        <f t="shared" si="112"/>
        <v>EMMC</v>
      </c>
      <c r="AG296" s="82"/>
      <c r="AH296" s="38" t="str">
        <f t="shared" si="113"/>
        <v>NORMAL</v>
      </c>
      <c r="AI296" s="38" t="str">
        <f t="shared" si="114"/>
        <v>NORMAL</v>
      </c>
      <c r="AJ296" s="38" t="str">
        <f t="shared" ref="AJ296:AJ305" si="116">IF(OR($AS296=$E296,$AT296="Output"),"DISABLE","ENABLE")</f>
        <v>ENABLE</v>
      </c>
      <c r="AK296" s="82"/>
      <c r="AL296" s="86" t="b">
        <v>1</v>
      </c>
      <c r="AM296" s="86" t="b">
        <v>1</v>
      </c>
      <c r="AN296" s="86" t="b">
        <v>1</v>
      </c>
      <c r="AO296" s="86" t="b">
        <v>1</v>
      </c>
      <c r="AP296" s="86" t="b">
        <v>1</v>
      </c>
      <c r="AQ296" s="86" t="b">
        <v>1</v>
      </c>
      <c r="AR296" s="63" t="str">
        <f t="shared" si="115"/>
        <v>VALID</v>
      </c>
      <c r="AS296" s="169" t="s">
        <v>753</v>
      </c>
      <c r="AT296" s="103" t="s">
        <v>2835</v>
      </c>
      <c r="AU296" s="104"/>
      <c r="AV296" s="105"/>
      <c r="AW296" s="105"/>
      <c r="AX296" s="105"/>
      <c r="AY296" s="105"/>
      <c r="AZ296" s="105"/>
      <c r="BA296" s="104" t="s">
        <v>85</v>
      </c>
      <c r="BB296" s="104" t="s">
        <v>569</v>
      </c>
      <c r="BC296" s="104"/>
      <c r="BD296" s="115"/>
      <c r="BE296" s="116"/>
      <c r="BF296" s="117"/>
      <c r="BG296" s="231" t="s">
        <v>753</v>
      </c>
      <c r="BH296" s="10" t="s">
        <v>4556</v>
      </c>
      <c r="BI296" s="10" t="s">
        <v>4558</v>
      </c>
      <c r="BJ296" s="149"/>
    </row>
    <row r="297" ht="12.95" customHeight="1" spans="1:62">
      <c r="A297" s="322"/>
      <c r="B297" s="322"/>
      <c r="C297" s="326" t="s">
        <v>755</v>
      </c>
      <c r="D297" s="323" t="s">
        <v>4559</v>
      </c>
      <c r="E297" s="39" t="s">
        <v>756</v>
      </c>
      <c r="F297" s="40" t="s">
        <v>2715</v>
      </c>
      <c r="G297" s="41" t="s">
        <v>755</v>
      </c>
      <c r="H297" s="42" t="s">
        <v>2715</v>
      </c>
      <c r="I297" s="42" t="s">
        <v>2715</v>
      </c>
      <c r="J297" s="43" t="s">
        <v>2715</v>
      </c>
      <c r="K297" s="54" t="s">
        <v>2715</v>
      </c>
      <c r="L297" s="42" t="s">
        <v>2737</v>
      </c>
      <c r="M297" s="42" t="s">
        <v>2715</v>
      </c>
      <c r="N297" s="42" t="s">
        <v>2715</v>
      </c>
      <c r="O297" s="43" t="s">
        <v>2715</v>
      </c>
      <c r="P297" s="38" t="s">
        <v>749</v>
      </c>
      <c r="Q297" s="38" t="s">
        <v>83</v>
      </c>
      <c r="R297" s="38" t="s">
        <v>104</v>
      </c>
      <c r="S297" s="38" t="s">
        <v>105</v>
      </c>
      <c r="T297" s="38" t="s">
        <v>83</v>
      </c>
      <c r="U297" s="63" t="s">
        <v>4560</v>
      </c>
      <c r="V297" s="47" t="s">
        <v>4550</v>
      </c>
      <c r="W297" s="62" t="s">
        <v>2715</v>
      </c>
      <c r="X297" s="62" t="s">
        <v>2715</v>
      </c>
      <c r="Y297" s="62" t="s">
        <v>2715</v>
      </c>
      <c r="Z297" s="62" t="s">
        <v>749</v>
      </c>
      <c r="AA297" s="62" t="s">
        <v>749</v>
      </c>
      <c r="AB297" s="47" t="s">
        <v>4551</v>
      </c>
      <c r="AC297" s="47" t="s">
        <v>4552</v>
      </c>
      <c r="AD297" s="47" t="s">
        <v>4553</v>
      </c>
      <c r="AE297" s="47" t="s">
        <v>3085</v>
      </c>
      <c r="AF297" s="47" t="str">
        <f t="shared" si="112"/>
        <v>EMMC</v>
      </c>
      <c r="AG297" s="82"/>
      <c r="AH297" s="38" t="str">
        <f t="shared" si="113"/>
        <v>PULL_UP</v>
      </c>
      <c r="AI297" s="38" t="str">
        <f t="shared" si="114"/>
        <v>NORMAL</v>
      </c>
      <c r="AJ297" s="38" t="str">
        <f t="shared" si="116"/>
        <v>ENABLE</v>
      </c>
      <c r="AK297" s="82"/>
      <c r="AL297" s="86" t="b">
        <v>1</v>
      </c>
      <c r="AM297" s="86" t="b">
        <v>1</v>
      </c>
      <c r="AN297" s="86" t="b">
        <v>1</v>
      </c>
      <c r="AO297" s="86" t="b">
        <v>1</v>
      </c>
      <c r="AP297" s="86" t="b">
        <v>1</v>
      </c>
      <c r="AQ297" s="86" t="b">
        <v>1</v>
      </c>
      <c r="AR297" s="63" t="str">
        <f t="shared" si="115"/>
        <v>VALID</v>
      </c>
      <c r="AS297" s="169" t="s">
        <v>755</v>
      </c>
      <c r="AT297" s="103" t="s">
        <v>2835</v>
      </c>
      <c r="AU297" s="104" t="s">
        <v>2826</v>
      </c>
      <c r="AV297" s="105"/>
      <c r="AW297" s="105"/>
      <c r="AX297" s="105"/>
      <c r="AY297" s="105"/>
      <c r="AZ297" s="105"/>
      <c r="BA297" s="104" t="s">
        <v>85</v>
      </c>
      <c r="BB297" s="104"/>
      <c r="BC297" s="104"/>
      <c r="BD297" s="115"/>
      <c r="BE297" s="116"/>
      <c r="BF297" s="117"/>
      <c r="BG297" s="231" t="s">
        <v>755</v>
      </c>
      <c r="BH297" s="10" t="s">
        <v>4559</v>
      </c>
      <c r="BI297" s="10" t="s">
        <v>4561</v>
      </c>
      <c r="BJ297" s="149"/>
    </row>
    <row r="298" ht="12.95" customHeight="1" spans="1:62">
      <c r="A298" s="322"/>
      <c r="B298" s="322"/>
      <c r="C298" s="326" t="s">
        <v>757</v>
      </c>
      <c r="D298" s="323" t="s">
        <v>4562</v>
      </c>
      <c r="E298" s="39" t="s">
        <v>758</v>
      </c>
      <c r="F298" s="40" t="s">
        <v>2715</v>
      </c>
      <c r="G298" s="41" t="s">
        <v>757</v>
      </c>
      <c r="H298" s="42" t="s">
        <v>2715</v>
      </c>
      <c r="I298" s="42" t="s">
        <v>2715</v>
      </c>
      <c r="J298" s="43" t="s">
        <v>2715</v>
      </c>
      <c r="K298" s="54" t="s">
        <v>2715</v>
      </c>
      <c r="L298" s="42" t="s">
        <v>2737</v>
      </c>
      <c r="M298" s="42" t="s">
        <v>2715</v>
      </c>
      <c r="N298" s="42" t="s">
        <v>2715</v>
      </c>
      <c r="O298" s="43" t="s">
        <v>2715</v>
      </c>
      <c r="P298" s="38" t="s">
        <v>749</v>
      </c>
      <c r="Q298" s="38" t="s">
        <v>83</v>
      </c>
      <c r="R298" s="38" t="s">
        <v>104</v>
      </c>
      <c r="S298" s="38" t="s">
        <v>105</v>
      </c>
      <c r="T298" s="38" t="s">
        <v>83</v>
      </c>
      <c r="U298" s="63" t="s">
        <v>4563</v>
      </c>
      <c r="V298" s="47" t="s">
        <v>4550</v>
      </c>
      <c r="W298" s="62" t="s">
        <v>2715</v>
      </c>
      <c r="X298" s="62" t="s">
        <v>2715</v>
      </c>
      <c r="Y298" s="62" t="s">
        <v>2715</v>
      </c>
      <c r="Z298" s="62" t="s">
        <v>749</v>
      </c>
      <c r="AA298" s="62" t="s">
        <v>749</v>
      </c>
      <c r="AB298" s="47" t="s">
        <v>4551</v>
      </c>
      <c r="AC298" s="47" t="s">
        <v>4552</v>
      </c>
      <c r="AD298" s="47" t="s">
        <v>4553</v>
      </c>
      <c r="AE298" s="47" t="s">
        <v>3085</v>
      </c>
      <c r="AF298" s="47" t="str">
        <f t="shared" si="112"/>
        <v>EMMC</v>
      </c>
      <c r="AG298" s="82"/>
      <c r="AH298" s="38" t="str">
        <f t="shared" si="113"/>
        <v>PULL_UP</v>
      </c>
      <c r="AI298" s="38" t="str">
        <f t="shared" si="114"/>
        <v>NORMAL</v>
      </c>
      <c r="AJ298" s="38" t="str">
        <f t="shared" si="116"/>
        <v>ENABLE</v>
      </c>
      <c r="AK298" s="82"/>
      <c r="AL298" s="86" t="b">
        <v>1</v>
      </c>
      <c r="AM298" s="86" t="b">
        <v>1</v>
      </c>
      <c r="AN298" s="86" t="b">
        <v>1</v>
      </c>
      <c r="AO298" s="86" t="b">
        <v>1</v>
      </c>
      <c r="AP298" s="86" t="b">
        <v>1</v>
      </c>
      <c r="AQ298" s="86" t="b">
        <v>1</v>
      </c>
      <c r="AR298" s="63" t="str">
        <f t="shared" si="115"/>
        <v>VALID</v>
      </c>
      <c r="AS298" s="199" t="s">
        <v>757</v>
      </c>
      <c r="AT298" s="171" t="s">
        <v>2835</v>
      </c>
      <c r="AU298" s="172" t="s">
        <v>2826</v>
      </c>
      <c r="AV298" s="105"/>
      <c r="AW298" s="173"/>
      <c r="AX298" s="173"/>
      <c r="AY298" s="105"/>
      <c r="AZ298" s="105"/>
      <c r="BA298" s="104" t="s">
        <v>85</v>
      </c>
      <c r="BB298" s="172"/>
      <c r="BC298" s="172"/>
      <c r="BD298" s="177"/>
      <c r="BE298" s="178"/>
      <c r="BF298" s="179"/>
      <c r="BG298" s="231" t="s">
        <v>757</v>
      </c>
      <c r="BH298" s="10" t="s">
        <v>4562</v>
      </c>
      <c r="BI298" s="10" t="s">
        <v>4564</v>
      </c>
      <c r="BJ298" s="149"/>
    </row>
    <row r="299" ht="12.95" customHeight="1" spans="1:62">
      <c r="A299" s="322"/>
      <c r="B299" s="322"/>
      <c r="C299" s="326" t="s">
        <v>759</v>
      </c>
      <c r="D299" s="323" t="s">
        <v>4565</v>
      </c>
      <c r="E299" s="39" t="s">
        <v>760</v>
      </c>
      <c r="F299" s="40" t="s">
        <v>2715</v>
      </c>
      <c r="G299" s="41" t="s">
        <v>759</v>
      </c>
      <c r="H299" s="42" t="s">
        <v>2715</v>
      </c>
      <c r="I299" s="42" t="s">
        <v>2715</v>
      </c>
      <c r="J299" s="43" t="s">
        <v>2715</v>
      </c>
      <c r="K299" s="54" t="s">
        <v>2715</v>
      </c>
      <c r="L299" s="42" t="s">
        <v>2737</v>
      </c>
      <c r="M299" s="42" t="s">
        <v>2715</v>
      </c>
      <c r="N299" s="42" t="s">
        <v>2715</v>
      </c>
      <c r="O299" s="43" t="s">
        <v>2715</v>
      </c>
      <c r="P299" s="38" t="s">
        <v>749</v>
      </c>
      <c r="Q299" s="38" t="s">
        <v>83</v>
      </c>
      <c r="R299" s="38" t="s">
        <v>104</v>
      </c>
      <c r="S299" s="38" t="s">
        <v>105</v>
      </c>
      <c r="T299" s="38" t="s">
        <v>83</v>
      </c>
      <c r="U299" s="63" t="s">
        <v>4566</v>
      </c>
      <c r="V299" s="47" t="s">
        <v>4550</v>
      </c>
      <c r="W299" s="62" t="s">
        <v>2715</v>
      </c>
      <c r="X299" s="62" t="s">
        <v>2715</v>
      </c>
      <c r="Y299" s="62" t="s">
        <v>2715</v>
      </c>
      <c r="Z299" s="62" t="s">
        <v>749</v>
      </c>
      <c r="AA299" s="62" t="s">
        <v>749</v>
      </c>
      <c r="AB299" s="47" t="s">
        <v>4551</v>
      </c>
      <c r="AC299" s="47" t="s">
        <v>4552</v>
      </c>
      <c r="AD299" s="47" t="s">
        <v>4553</v>
      </c>
      <c r="AE299" s="47" t="s">
        <v>3085</v>
      </c>
      <c r="AF299" s="47" t="str">
        <f t="shared" si="112"/>
        <v>EMMC</v>
      </c>
      <c r="AG299" s="82"/>
      <c r="AH299" s="38" t="str">
        <f t="shared" si="113"/>
        <v>PULL_UP</v>
      </c>
      <c r="AI299" s="38" t="str">
        <f t="shared" si="114"/>
        <v>NORMAL</v>
      </c>
      <c r="AJ299" s="38" t="str">
        <f t="shared" si="116"/>
        <v>ENABLE</v>
      </c>
      <c r="AK299" s="82"/>
      <c r="AL299" s="86" t="b">
        <v>1</v>
      </c>
      <c r="AM299" s="86" t="b">
        <v>1</v>
      </c>
      <c r="AN299" s="86" t="b">
        <v>1</v>
      </c>
      <c r="AO299" s="86" t="b">
        <v>1</v>
      </c>
      <c r="AP299" s="86" t="b">
        <v>1</v>
      </c>
      <c r="AQ299" s="86" t="b">
        <v>1</v>
      </c>
      <c r="AR299" s="63" t="str">
        <f t="shared" si="115"/>
        <v>VALID</v>
      </c>
      <c r="AS299" s="174" t="s">
        <v>759</v>
      </c>
      <c r="AT299" s="103" t="s">
        <v>2835</v>
      </c>
      <c r="AU299" s="104" t="s">
        <v>2826</v>
      </c>
      <c r="AV299" s="105"/>
      <c r="AW299" s="173"/>
      <c r="AX299" s="173"/>
      <c r="AY299" s="105"/>
      <c r="AZ299" s="105"/>
      <c r="BA299" s="104" t="s">
        <v>85</v>
      </c>
      <c r="BB299" s="104"/>
      <c r="BC299" s="104"/>
      <c r="BD299" s="401" t="s">
        <v>496</v>
      </c>
      <c r="BE299" s="116"/>
      <c r="BF299" s="117"/>
      <c r="BG299" s="231" t="s">
        <v>759</v>
      </c>
      <c r="BH299" s="10" t="s">
        <v>4565</v>
      </c>
      <c r="BI299" s="10" t="s">
        <v>4567</v>
      </c>
      <c r="BJ299" s="149"/>
    </row>
    <row r="300" ht="12.95" customHeight="1" spans="1:62">
      <c r="A300" s="322"/>
      <c r="B300" s="322"/>
      <c r="C300" s="326" t="s">
        <v>761</v>
      </c>
      <c r="D300" s="323" t="s">
        <v>4568</v>
      </c>
      <c r="E300" s="39" t="s">
        <v>762</v>
      </c>
      <c r="F300" s="40" t="s">
        <v>2715</v>
      </c>
      <c r="G300" s="41" t="s">
        <v>761</v>
      </c>
      <c r="H300" s="42" t="s">
        <v>2715</v>
      </c>
      <c r="I300" s="42" t="s">
        <v>2715</v>
      </c>
      <c r="J300" s="43" t="s">
        <v>2715</v>
      </c>
      <c r="K300" s="54" t="s">
        <v>2715</v>
      </c>
      <c r="L300" s="42" t="s">
        <v>2737</v>
      </c>
      <c r="M300" s="42" t="s">
        <v>2715</v>
      </c>
      <c r="N300" s="42" t="s">
        <v>2715</v>
      </c>
      <c r="O300" s="43" t="s">
        <v>2715</v>
      </c>
      <c r="P300" s="38" t="s">
        <v>749</v>
      </c>
      <c r="Q300" s="38" t="s">
        <v>83</v>
      </c>
      <c r="R300" s="38" t="s">
        <v>104</v>
      </c>
      <c r="S300" s="38" t="s">
        <v>105</v>
      </c>
      <c r="T300" s="38" t="s">
        <v>83</v>
      </c>
      <c r="U300" s="63" t="s">
        <v>4569</v>
      </c>
      <c r="V300" s="47" t="s">
        <v>4550</v>
      </c>
      <c r="W300" s="62" t="s">
        <v>2715</v>
      </c>
      <c r="X300" s="62" t="s">
        <v>2715</v>
      </c>
      <c r="Y300" s="62" t="s">
        <v>2715</v>
      </c>
      <c r="Z300" s="62" t="s">
        <v>749</v>
      </c>
      <c r="AA300" s="62" t="s">
        <v>749</v>
      </c>
      <c r="AB300" s="47" t="s">
        <v>4551</v>
      </c>
      <c r="AC300" s="47" t="s">
        <v>4552</v>
      </c>
      <c r="AD300" s="47" t="s">
        <v>4553</v>
      </c>
      <c r="AE300" s="47" t="s">
        <v>3085</v>
      </c>
      <c r="AF300" s="47" t="str">
        <f t="shared" si="112"/>
        <v>EMMC</v>
      </c>
      <c r="AG300" s="82"/>
      <c r="AH300" s="38" t="str">
        <f t="shared" si="113"/>
        <v>PULL_UP</v>
      </c>
      <c r="AI300" s="38" t="str">
        <f t="shared" si="114"/>
        <v>NORMAL</v>
      </c>
      <c r="AJ300" s="38" t="str">
        <f t="shared" si="116"/>
        <v>ENABLE</v>
      </c>
      <c r="AK300" s="82"/>
      <c r="AL300" s="86" t="b">
        <v>1</v>
      </c>
      <c r="AM300" s="86" t="b">
        <v>1</v>
      </c>
      <c r="AN300" s="86" t="b">
        <v>1</v>
      </c>
      <c r="AO300" s="86" t="b">
        <v>1</v>
      </c>
      <c r="AP300" s="86" t="b">
        <v>1</v>
      </c>
      <c r="AQ300" s="86" t="b">
        <v>1</v>
      </c>
      <c r="AR300" s="63" t="str">
        <f t="shared" si="115"/>
        <v>VALID</v>
      </c>
      <c r="AS300" s="102" t="s">
        <v>761</v>
      </c>
      <c r="AT300" s="103" t="s">
        <v>2835</v>
      </c>
      <c r="AU300" s="104" t="s">
        <v>2826</v>
      </c>
      <c r="AV300" s="105"/>
      <c r="AW300" s="173"/>
      <c r="AX300" s="173"/>
      <c r="AY300" s="105"/>
      <c r="AZ300" s="105"/>
      <c r="BA300" s="104" t="s">
        <v>85</v>
      </c>
      <c r="BB300" s="104"/>
      <c r="BC300" s="104"/>
      <c r="BD300" s="115"/>
      <c r="BE300" s="116"/>
      <c r="BF300" s="117"/>
      <c r="BG300" s="231" t="s">
        <v>761</v>
      </c>
      <c r="BH300" s="10" t="s">
        <v>4568</v>
      </c>
      <c r="BI300" s="10" t="s">
        <v>4570</v>
      </c>
      <c r="BJ300" s="149"/>
    </row>
    <row r="301" ht="12.95" customHeight="1" spans="1:62">
      <c r="A301" s="322"/>
      <c r="B301" s="322"/>
      <c r="C301" s="326" t="s">
        <v>763</v>
      </c>
      <c r="D301" s="323" t="s">
        <v>4571</v>
      </c>
      <c r="E301" s="39" t="s">
        <v>764</v>
      </c>
      <c r="F301" s="40" t="s">
        <v>2715</v>
      </c>
      <c r="G301" s="41" t="s">
        <v>763</v>
      </c>
      <c r="H301" s="42" t="s">
        <v>2715</v>
      </c>
      <c r="I301" s="42" t="s">
        <v>2715</v>
      </c>
      <c r="J301" s="43" t="s">
        <v>2715</v>
      </c>
      <c r="K301" s="54" t="s">
        <v>2715</v>
      </c>
      <c r="L301" s="42" t="s">
        <v>2737</v>
      </c>
      <c r="M301" s="42" t="s">
        <v>2715</v>
      </c>
      <c r="N301" s="42" t="s">
        <v>2715</v>
      </c>
      <c r="O301" s="43" t="s">
        <v>2715</v>
      </c>
      <c r="P301" s="38" t="s">
        <v>749</v>
      </c>
      <c r="Q301" s="38" t="s">
        <v>83</v>
      </c>
      <c r="R301" s="38" t="s">
        <v>104</v>
      </c>
      <c r="S301" s="38" t="s">
        <v>105</v>
      </c>
      <c r="T301" s="158" t="s">
        <v>83</v>
      </c>
      <c r="U301" s="38" t="s">
        <v>4572</v>
      </c>
      <c r="V301" s="67" t="s">
        <v>4550</v>
      </c>
      <c r="W301" s="62" t="s">
        <v>2715</v>
      </c>
      <c r="X301" s="62" t="s">
        <v>2715</v>
      </c>
      <c r="Y301" s="62" t="s">
        <v>2715</v>
      </c>
      <c r="Z301" s="62" t="s">
        <v>749</v>
      </c>
      <c r="AA301" s="62" t="s">
        <v>749</v>
      </c>
      <c r="AB301" s="47" t="s">
        <v>4551</v>
      </c>
      <c r="AC301" s="47" t="s">
        <v>4552</v>
      </c>
      <c r="AD301" s="47" t="s">
        <v>4553</v>
      </c>
      <c r="AE301" s="47" t="s">
        <v>3085</v>
      </c>
      <c r="AF301" s="47" t="str">
        <f t="shared" si="112"/>
        <v>EMMC</v>
      </c>
      <c r="AG301" s="82"/>
      <c r="AH301" s="38" t="str">
        <f t="shared" si="113"/>
        <v>PULL_UP</v>
      </c>
      <c r="AI301" s="38" t="str">
        <f t="shared" si="114"/>
        <v>NORMAL</v>
      </c>
      <c r="AJ301" s="38" t="str">
        <f t="shared" si="116"/>
        <v>ENABLE</v>
      </c>
      <c r="AK301" s="82"/>
      <c r="AL301" s="86" t="b">
        <v>1</v>
      </c>
      <c r="AM301" s="86" t="b">
        <v>1</v>
      </c>
      <c r="AN301" s="86" t="b">
        <v>1</v>
      </c>
      <c r="AO301" s="86" t="b">
        <v>1</v>
      </c>
      <c r="AP301" s="86" t="b">
        <v>1</v>
      </c>
      <c r="AQ301" s="86" t="b">
        <v>1</v>
      </c>
      <c r="AR301" s="63" t="str">
        <f t="shared" si="115"/>
        <v>VALID</v>
      </c>
      <c r="AS301" s="102" t="s">
        <v>763</v>
      </c>
      <c r="AT301" s="103" t="s">
        <v>2835</v>
      </c>
      <c r="AU301" s="104" t="s">
        <v>2826</v>
      </c>
      <c r="AV301" s="105"/>
      <c r="AW301" s="105"/>
      <c r="AX301" s="105"/>
      <c r="AY301" s="105"/>
      <c r="AZ301" s="105"/>
      <c r="BA301" s="104" t="s">
        <v>85</v>
      </c>
      <c r="BB301" s="104"/>
      <c r="BC301" s="104"/>
      <c r="BD301" s="115"/>
      <c r="BE301" s="116"/>
      <c r="BF301" s="117"/>
      <c r="BG301" s="231" t="s">
        <v>763</v>
      </c>
      <c r="BH301" s="10" t="s">
        <v>4571</v>
      </c>
      <c r="BI301" s="10" t="s">
        <v>4573</v>
      </c>
      <c r="BJ301" s="149"/>
    </row>
    <row r="302" ht="12.95" customHeight="1" spans="1:62">
      <c r="A302" s="322"/>
      <c r="B302" s="322"/>
      <c r="C302" s="326" t="s">
        <v>765</v>
      </c>
      <c r="D302" s="323" t="s">
        <v>4574</v>
      </c>
      <c r="E302" s="39" t="s">
        <v>766</v>
      </c>
      <c r="F302" s="40" t="s">
        <v>2715</v>
      </c>
      <c r="G302" s="41" t="s">
        <v>765</v>
      </c>
      <c r="H302" s="42" t="s">
        <v>2715</v>
      </c>
      <c r="I302" s="42" t="s">
        <v>2715</v>
      </c>
      <c r="J302" s="43" t="s">
        <v>2715</v>
      </c>
      <c r="K302" s="54" t="s">
        <v>2715</v>
      </c>
      <c r="L302" s="42" t="s">
        <v>2737</v>
      </c>
      <c r="M302" s="42" t="s">
        <v>2715</v>
      </c>
      <c r="N302" s="42" t="s">
        <v>2715</v>
      </c>
      <c r="O302" s="43" t="s">
        <v>2715</v>
      </c>
      <c r="P302" s="38" t="s">
        <v>749</v>
      </c>
      <c r="Q302" s="38" t="s">
        <v>83</v>
      </c>
      <c r="R302" s="38" t="s">
        <v>104</v>
      </c>
      <c r="S302" s="38" t="s">
        <v>105</v>
      </c>
      <c r="T302" s="38" t="s">
        <v>83</v>
      </c>
      <c r="U302" s="63" t="s">
        <v>4575</v>
      </c>
      <c r="V302" s="47" t="s">
        <v>4550</v>
      </c>
      <c r="W302" s="62" t="s">
        <v>2715</v>
      </c>
      <c r="X302" s="62" t="s">
        <v>2715</v>
      </c>
      <c r="Y302" s="62" t="s">
        <v>2715</v>
      </c>
      <c r="Z302" s="62" t="s">
        <v>749</v>
      </c>
      <c r="AA302" s="62" t="s">
        <v>749</v>
      </c>
      <c r="AB302" s="47" t="s">
        <v>4551</v>
      </c>
      <c r="AC302" s="47" t="s">
        <v>4552</v>
      </c>
      <c r="AD302" s="47" t="s">
        <v>4553</v>
      </c>
      <c r="AE302" s="47" t="s">
        <v>3085</v>
      </c>
      <c r="AF302" s="47" t="str">
        <f t="shared" si="112"/>
        <v>EMMC</v>
      </c>
      <c r="AG302" s="82"/>
      <c r="AH302" s="38" t="str">
        <f t="shared" si="113"/>
        <v>PULL_UP</v>
      </c>
      <c r="AI302" s="38" t="str">
        <f t="shared" si="114"/>
        <v>NORMAL</v>
      </c>
      <c r="AJ302" s="38" t="str">
        <f t="shared" si="116"/>
        <v>ENABLE</v>
      </c>
      <c r="AK302" s="82"/>
      <c r="AL302" s="86" t="b">
        <v>1</v>
      </c>
      <c r="AM302" s="86" t="b">
        <v>1</v>
      </c>
      <c r="AN302" s="86" t="b">
        <v>1</v>
      </c>
      <c r="AO302" s="86" t="b">
        <v>1</v>
      </c>
      <c r="AP302" s="86" t="b">
        <v>1</v>
      </c>
      <c r="AQ302" s="86" t="b">
        <v>1</v>
      </c>
      <c r="AR302" s="63" t="str">
        <f t="shared" si="115"/>
        <v>VALID</v>
      </c>
      <c r="AS302" s="169" t="s">
        <v>765</v>
      </c>
      <c r="AT302" s="103" t="s">
        <v>2835</v>
      </c>
      <c r="AU302" s="104" t="s">
        <v>2826</v>
      </c>
      <c r="AV302" s="105"/>
      <c r="AW302" s="105"/>
      <c r="AX302" s="105"/>
      <c r="AY302" s="105"/>
      <c r="AZ302" s="105"/>
      <c r="BA302" s="104" t="s">
        <v>85</v>
      </c>
      <c r="BB302" s="104"/>
      <c r="BC302" s="104"/>
      <c r="BD302" s="115"/>
      <c r="BE302" s="116"/>
      <c r="BF302" s="117"/>
      <c r="BG302" s="231" t="s">
        <v>765</v>
      </c>
      <c r="BH302" s="10" t="s">
        <v>4574</v>
      </c>
      <c r="BI302" s="10" t="s">
        <v>4576</v>
      </c>
      <c r="BJ302" s="149"/>
    </row>
    <row r="303" ht="12.95" customHeight="1" spans="1:62">
      <c r="A303" s="322"/>
      <c r="B303" s="322"/>
      <c r="C303" s="326" t="s">
        <v>767</v>
      </c>
      <c r="D303" s="323" t="s">
        <v>4577</v>
      </c>
      <c r="E303" s="39" t="s">
        <v>768</v>
      </c>
      <c r="F303" s="40" t="s">
        <v>2715</v>
      </c>
      <c r="G303" s="41" t="s">
        <v>767</v>
      </c>
      <c r="H303" s="42" t="s">
        <v>2715</v>
      </c>
      <c r="I303" s="42" t="s">
        <v>2715</v>
      </c>
      <c r="J303" s="43" t="s">
        <v>2715</v>
      </c>
      <c r="K303" s="54" t="s">
        <v>2715</v>
      </c>
      <c r="L303" s="42" t="s">
        <v>2737</v>
      </c>
      <c r="M303" s="42" t="s">
        <v>2715</v>
      </c>
      <c r="N303" s="42" t="s">
        <v>2715</v>
      </c>
      <c r="O303" s="43" t="s">
        <v>2715</v>
      </c>
      <c r="P303" s="38" t="s">
        <v>749</v>
      </c>
      <c r="Q303" s="38" t="s">
        <v>83</v>
      </c>
      <c r="R303" s="38" t="s">
        <v>104</v>
      </c>
      <c r="S303" s="38" t="s">
        <v>105</v>
      </c>
      <c r="T303" s="38" t="s">
        <v>83</v>
      </c>
      <c r="U303" s="63" t="s">
        <v>4578</v>
      </c>
      <c r="V303" s="47" t="s">
        <v>4550</v>
      </c>
      <c r="W303" s="62" t="s">
        <v>2715</v>
      </c>
      <c r="X303" s="62" t="s">
        <v>2715</v>
      </c>
      <c r="Y303" s="62" t="s">
        <v>2715</v>
      </c>
      <c r="Z303" s="62" t="s">
        <v>749</v>
      </c>
      <c r="AA303" s="62" t="s">
        <v>749</v>
      </c>
      <c r="AB303" s="47" t="s">
        <v>4551</v>
      </c>
      <c r="AC303" s="47" t="s">
        <v>4552</v>
      </c>
      <c r="AD303" s="47" t="s">
        <v>4553</v>
      </c>
      <c r="AE303" s="47" t="s">
        <v>3085</v>
      </c>
      <c r="AF303" s="47" t="str">
        <f t="shared" si="112"/>
        <v>EMMC</v>
      </c>
      <c r="AG303" s="82"/>
      <c r="AH303" s="38" t="str">
        <f t="shared" si="113"/>
        <v>PULL_UP</v>
      </c>
      <c r="AI303" s="38" t="str">
        <f t="shared" si="114"/>
        <v>NORMAL</v>
      </c>
      <c r="AJ303" s="38" t="str">
        <f t="shared" si="116"/>
        <v>ENABLE</v>
      </c>
      <c r="AK303" s="82"/>
      <c r="AL303" s="86" t="b">
        <v>1</v>
      </c>
      <c r="AM303" s="86" t="b">
        <v>1</v>
      </c>
      <c r="AN303" s="86" t="b">
        <v>1</v>
      </c>
      <c r="AO303" s="86" t="b">
        <v>1</v>
      </c>
      <c r="AP303" s="86" t="b">
        <v>1</v>
      </c>
      <c r="AQ303" s="86" t="b">
        <v>1</v>
      </c>
      <c r="AR303" s="63" t="str">
        <f t="shared" si="115"/>
        <v>VALID</v>
      </c>
      <c r="AS303" s="169" t="s">
        <v>767</v>
      </c>
      <c r="AT303" s="103" t="s">
        <v>2835</v>
      </c>
      <c r="AU303" s="104" t="s">
        <v>2826</v>
      </c>
      <c r="AV303" s="105"/>
      <c r="AW303" s="105"/>
      <c r="AX303" s="105"/>
      <c r="AY303" s="105"/>
      <c r="AZ303" s="105"/>
      <c r="BA303" s="104" t="s">
        <v>85</v>
      </c>
      <c r="BB303" s="104"/>
      <c r="BC303" s="104"/>
      <c r="BD303" s="115"/>
      <c r="BE303" s="116"/>
      <c r="BF303" s="117"/>
      <c r="BG303" s="231" t="s">
        <v>767</v>
      </c>
      <c r="BH303" s="10" t="s">
        <v>4577</v>
      </c>
      <c r="BI303" s="10" t="s">
        <v>4579</v>
      </c>
      <c r="BJ303" s="149"/>
    </row>
    <row r="304" ht="12.95" customHeight="1" spans="1:62">
      <c r="A304" s="322"/>
      <c r="B304" s="322"/>
      <c r="C304" s="326" t="s">
        <v>769</v>
      </c>
      <c r="D304" s="323" t="s">
        <v>4580</v>
      </c>
      <c r="E304" s="39" t="s">
        <v>770</v>
      </c>
      <c r="F304" s="40" t="s">
        <v>2715</v>
      </c>
      <c r="G304" s="41" t="s">
        <v>769</v>
      </c>
      <c r="H304" s="42" t="s">
        <v>2715</v>
      </c>
      <c r="I304" s="42" t="s">
        <v>2715</v>
      </c>
      <c r="J304" s="43" t="s">
        <v>2715</v>
      </c>
      <c r="K304" s="54" t="s">
        <v>2715</v>
      </c>
      <c r="L304" s="42" t="s">
        <v>2737</v>
      </c>
      <c r="M304" s="42" t="s">
        <v>2715</v>
      </c>
      <c r="N304" s="42" t="s">
        <v>2715</v>
      </c>
      <c r="O304" s="43" t="s">
        <v>2715</v>
      </c>
      <c r="P304" s="38" t="s">
        <v>749</v>
      </c>
      <c r="Q304" s="38" t="s">
        <v>83</v>
      </c>
      <c r="R304" s="38" t="s">
        <v>104</v>
      </c>
      <c r="S304" s="38" t="s">
        <v>105</v>
      </c>
      <c r="T304" s="38" t="s">
        <v>83</v>
      </c>
      <c r="U304" s="63" t="s">
        <v>4581</v>
      </c>
      <c r="V304" s="47" t="s">
        <v>4550</v>
      </c>
      <c r="W304" s="62" t="s">
        <v>2715</v>
      </c>
      <c r="X304" s="62" t="s">
        <v>2715</v>
      </c>
      <c r="Y304" s="62" t="s">
        <v>2715</v>
      </c>
      <c r="Z304" s="62" t="s">
        <v>749</v>
      </c>
      <c r="AA304" s="62" t="s">
        <v>749</v>
      </c>
      <c r="AB304" s="47" t="s">
        <v>4551</v>
      </c>
      <c r="AC304" s="47" t="s">
        <v>4552</v>
      </c>
      <c r="AD304" s="47" t="s">
        <v>4553</v>
      </c>
      <c r="AE304" s="47" t="s">
        <v>3085</v>
      </c>
      <c r="AF304" s="47" t="str">
        <f t="shared" si="112"/>
        <v>EMMC</v>
      </c>
      <c r="AG304" s="82"/>
      <c r="AH304" s="38" t="str">
        <f t="shared" si="113"/>
        <v>PULL_UP</v>
      </c>
      <c r="AI304" s="38" t="str">
        <f t="shared" si="114"/>
        <v>NORMAL</v>
      </c>
      <c r="AJ304" s="38" t="str">
        <f t="shared" si="116"/>
        <v>ENABLE</v>
      </c>
      <c r="AK304" s="82"/>
      <c r="AL304" s="86" t="b">
        <v>1</v>
      </c>
      <c r="AM304" s="86" t="b">
        <v>1</v>
      </c>
      <c r="AN304" s="86" t="b">
        <v>1</v>
      </c>
      <c r="AO304" s="86" t="b">
        <v>1</v>
      </c>
      <c r="AP304" s="86" t="b">
        <v>1</v>
      </c>
      <c r="AQ304" s="86" t="b">
        <v>1</v>
      </c>
      <c r="AR304" s="63" t="str">
        <f t="shared" si="115"/>
        <v>VALID</v>
      </c>
      <c r="AS304" s="169" t="s">
        <v>769</v>
      </c>
      <c r="AT304" s="103" t="s">
        <v>2835</v>
      </c>
      <c r="AU304" s="104" t="s">
        <v>2826</v>
      </c>
      <c r="AV304" s="105"/>
      <c r="AW304" s="105"/>
      <c r="AX304" s="105"/>
      <c r="AY304" s="105"/>
      <c r="AZ304" s="105"/>
      <c r="BA304" s="104" t="s">
        <v>85</v>
      </c>
      <c r="BB304" s="104"/>
      <c r="BC304" s="104"/>
      <c r="BD304" s="115"/>
      <c r="BE304" s="116"/>
      <c r="BF304" s="117"/>
      <c r="BG304" s="231" t="s">
        <v>769</v>
      </c>
      <c r="BH304" s="10" t="s">
        <v>4580</v>
      </c>
      <c r="BI304" s="10" t="s">
        <v>4582</v>
      </c>
      <c r="BJ304" s="149"/>
    </row>
    <row r="305" ht="12.95" customHeight="1" spans="1:62">
      <c r="A305" s="322"/>
      <c r="B305" s="322"/>
      <c r="C305" s="326" t="s">
        <v>771</v>
      </c>
      <c r="D305" s="323" t="s">
        <v>4583</v>
      </c>
      <c r="E305" s="39" t="s">
        <v>772</v>
      </c>
      <c r="F305" s="40" t="s">
        <v>2715</v>
      </c>
      <c r="G305" s="41" t="s">
        <v>771</v>
      </c>
      <c r="H305" s="42" t="s">
        <v>2715</v>
      </c>
      <c r="I305" s="42" t="s">
        <v>2715</v>
      </c>
      <c r="J305" s="43" t="s">
        <v>2715</v>
      </c>
      <c r="K305" s="54" t="s">
        <v>2715</v>
      </c>
      <c r="L305" s="42" t="s">
        <v>2717</v>
      </c>
      <c r="M305" s="42" t="s">
        <v>2715</v>
      </c>
      <c r="N305" s="42" t="s">
        <v>2715</v>
      </c>
      <c r="O305" s="43" t="s">
        <v>2715</v>
      </c>
      <c r="P305" s="38" t="s">
        <v>749</v>
      </c>
      <c r="Q305" s="38" t="s">
        <v>83</v>
      </c>
      <c r="R305" s="38" t="s">
        <v>104</v>
      </c>
      <c r="S305" s="38" t="s">
        <v>105</v>
      </c>
      <c r="T305" s="38" t="s">
        <v>83</v>
      </c>
      <c r="U305" s="63" t="s">
        <v>4584</v>
      </c>
      <c r="V305" s="47" t="s">
        <v>4550</v>
      </c>
      <c r="W305" s="62" t="s">
        <v>2715</v>
      </c>
      <c r="X305" s="62" t="s">
        <v>2715</v>
      </c>
      <c r="Y305" s="62" t="s">
        <v>2715</v>
      </c>
      <c r="Z305" s="62" t="s">
        <v>749</v>
      </c>
      <c r="AA305" s="62" t="s">
        <v>749</v>
      </c>
      <c r="AB305" s="47" t="s">
        <v>4551</v>
      </c>
      <c r="AC305" s="47" t="s">
        <v>4552</v>
      </c>
      <c r="AD305" s="47" t="s">
        <v>4553</v>
      </c>
      <c r="AE305" s="47" t="s">
        <v>2750</v>
      </c>
      <c r="AF305" s="47" t="str">
        <f t="shared" si="112"/>
        <v>EMMC</v>
      </c>
      <c r="AG305" s="82"/>
      <c r="AH305" s="38" t="str">
        <f t="shared" si="113"/>
        <v>NORMAL</v>
      </c>
      <c r="AI305" s="38" t="str">
        <f t="shared" si="114"/>
        <v>TRISTATE</v>
      </c>
      <c r="AJ305" s="38" t="str">
        <f t="shared" si="116"/>
        <v>ENABLE</v>
      </c>
      <c r="AK305" s="82"/>
      <c r="AL305" s="86" t="b">
        <v>1</v>
      </c>
      <c r="AM305" s="86" t="b">
        <v>1</v>
      </c>
      <c r="AN305" s="86" t="b">
        <v>1</v>
      </c>
      <c r="AO305" s="86" t="b">
        <v>1</v>
      </c>
      <c r="AP305" s="86" t="b">
        <v>1</v>
      </c>
      <c r="AQ305" s="86" t="b">
        <v>1</v>
      </c>
      <c r="AR305" s="63" t="str">
        <f t="shared" si="115"/>
        <v>VALID</v>
      </c>
      <c r="AS305" s="199" t="s">
        <v>771</v>
      </c>
      <c r="AT305" s="171" t="s">
        <v>2724</v>
      </c>
      <c r="AU305" s="172" t="s">
        <v>2882</v>
      </c>
      <c r="AV305" s="173"/>
      <c r="AW305" s="173"/>
      <c r="AX305" s="173"/>
      <c r="AY305" s="105"/>
      <c r="AZ305" s="105"/>
      <c r="BA305" s="105"/>
      <c r="BB305" s="172"/>
      <c r="BC305" s="172"/>
      <c r="BD305" s="177"/>
      <c r="BE305" s="178"/>
      <c r="BF305" s="179"/>
      <c r="BG305" s="231" t="s">
        <v>771</v>
      </c>
      <c r="BH305" s="10" t="s">
        <v>4583</v>
      </c>
      <c r="BI305" s="10" t="s">
        <v>4585</v>
      </c>
      <c r="BJ305" s="149"/>
    </row>
    <row r="306" ht="12.95" customHeight="1" spans="1:62">
      <c r="A306" s="322"/>
      <c r="B306" s="322"/>
      <c r="C306" s="326" t="s">
        <v>773</v>
      </c>
      <c r="D306" s="323" t="s">
        <v>4586</v>
      </c>
      <c r="E306" s="39" t="s">
        <v>4587</v>
      </c>
      <c r="F306" s="40" t="s">
        <v>2715</v>
      </c>
      <c r="G306" s="41" t="s">
        <v>773</v>
      </c>
      <c r="H306" s="42" t="s">
        <v>2715</v>
      </c>
      <c r="I306" s="42" t="s">
        <v>2715</v>
      </c>
      <c r="J306" s="43" t="s">
        <v>2715</v>
      </c>
      <c r="K306" s="54" t="s">
        <v>2715</v>
      </c>
      <c r="L306" s="42" t="s">
        <v>81</v>
      </c>
      <c r="M306" s="42" t="s">
        <v>2715</v>
      </c>
      <c r="N306" s="42" t="s">
        <v>2715</v>
      </c>
      <c r="O306" s="43" t="s">
        <v>2715</v>
      </c>
      <c r="P306" s="82"/>
      <c r="Q306" s="82"/>
      <c r="R306" s="82"/>
      <c r="S306" s="82"/>
      <c r="T306" s="82"/>
      <c r="U306" s="63" t="s">
        <v>4588</v>
      </c>
      <c r="V306" s="47" t="s">
        <v>4550</v>
      </c>
      <c r="W306" s="62" t="s">
        <v>2715</v>
      </c>
      <c r="X306" s="62" t="s">
        <v>2715</v>
      </c>
      <c r="Y306" s="62" t="s">
        <v>2715</v>
      </c>
      <c r="Z306" s="62" t="s">
        <v>749</v>
      </c>
      <c r="AA306" s="62" t="s">
        <v>749</v>
      </c>
      <c r="AB306" s="47" t="s">
        <v>4551</v>
      </c>
      <c r="AC306" s="47" t="s">
        <v>4552</v>
      </c>
      <c r="AD306" s="47" t="s">
        <v>4553</v>
      </c>
      <c r="AE306" s="47" t="s">
        <v>2715</v>
      </c>
      <c r="AF306" s="82"/>
      <c r="AG306" s="82"/>
      <c r="AH306" s="82"/>
      <c r="AI306" s="82"/>
      <c r="AJ306" s="82"/>
      <c r="AK306" s="82"/>
      <c r="AL306" s="86" t="b">
        <v>1</v>
      </c>
      <c r="AM306" s="86" t="b">
        <v>1</v>
      </c>
      <c r="AN306" s="86" t="b">
        <v>1</v>
      </c>
      <c r="AO306" s="86" t="b">
        <v>1</v>
      </c>
      <c r="AP306" s="86" t="b">
        <v>1</v>
      </c>
      <c r="AQ306" s="86" t="b">
        <v>1</v>
      </c>
      <c r="AR306" s="63" t="str">
        <f t="shared" si="115"/>
        <v>VALID</v>
      </c>
      <c r="AS306" s="199" t="s">
        <v>773</v>
      </c>
      <c r="AT306" s="171" t="s">
        <v>2732</v>
      </c>
      <c r="AU306" s="172"/>
      <c r="AV306" s="173"/>
      <c r="AW306" s="173"/>
      <c r="AX306" s="173"/>
      <c r="AY306" s="105"/>
      <c r="AZ306" s="105"/>
      <c r="BA306" s="105"/>
      <c r="BB306" s="172"/>
      <c r="BC306" s="172" t="s">
        <v>447</v>
      </c>
      <c r="BD306" s="177"/>
      <c r="BE306" s="178"/>
      <c r="BF306" s="179"/>
      <c r="BG306" s="231" t="s">
        <v>773</v>
      </c>
      <c r="BH306" s="10" t="s">
        <v>4586</v>
      </c>
      <c r="BI306" s="10" t="s">
        <v>4589</v>
      </c>
      <c r="BJ306" s="149"/>
    </row>
    <row r="307" s="4" customFormat="1" ht="14.25" spans="1:62">
      <c r="A307" s="322"/>
      <c r="B307" s="322"/>
      <c r="C307" s="32" t="s">
        <v>774</v>
      </c>
      <c r="D307" s="32"/>
      <c r="E307" s="33"/>
      <c r="F307" s="34"/>
      <c r="G307" s="34"/>
      <c r="H307" s="34"/>
      <c r="I307" s="34"/>
      <c r="J307" s="34"/>
      <c r="K307" s="33"/>
      <c r="L307" s="33"/>
      <c r="M307" s="33"/>
      <c r="N307" s="33"/>
      <c r="O307" s="33"/>
      <c r="P307" s="33"/>
      <c r="Q307" s="33"/>
      <c r="R307" s="33"/>
      <c r="S307" s="33"/>
      <c r="T307" s="33"/>
      <c r="U307" s="33"/>
      <c r="V307" s="33"/>
      <c r="W307" s="59"/>
      <c r="X307" s="59"/>
      <c r="Y307" s="59"/>
      <c r="Z307" s="59"/>
      <c r="AA307" s="59"/>
      <c r="AB307" s="80"/>
      <c r="AC307" s="80"/>
      <c r="AD307" s="80"/>
      <c r="AE307" s="80"/>
      <c r="AF307" s="80"/>
      <c r="AG307" s="80"/>
      <c r="AH307" s="80"/>
      <c r="AI307" s="80"/>
      <c r="AJ307" s="80"/>
      <c r="AK307" s="80"/>
      <c r="AL307" s="80"/>
      <c r="AM307" s="80"/>
      <c r="AN307" s="80"/>
      <c r="AO307" s="80"/>
      <c r="AP307" s="80"/>
      <c r="AQ307" s="80"/>
      <c r="AR307" s="80"/>
      <c r="AS307" s="98"/>
      <c r="AT307" s="98"/>
      <c r="AU307" s="99"/>
      <c r="AV307" s="99"/>
      <c r="AW307" s="99"/>
      <c r="AX307" s="99"/>
      <c r="AY307" s="99"/>
      <c r="AZ307" s="99"/>
      <c r="BA307" s="99"/>
      <c r="BB307" s="99"/>
      <c r="BC307" s="99"/>
      <c r="BD307" s="99"/>
      <c r="BE307" s="99"/>
      <c r="BF307" s="99"/>
      <c r="BG307" s="342"/>
      <c r="BH307" s="139"/>
      <c r="BI307" s="140"/>
      <c r="BJ307" s="141"/>
    </row>
    <row r="308" s="4" customFormat="1" ht="18" customHeight="1" spans="1:62">
      <c r="A308" s="322"/>
      <c r="B308" s="322"/>
      <c r="C308" s="32" t="s">
        <v>775</v>
      </c>
      <c r="D308" s="32" t="s">
        <v>776</v>
      </c>
      <c r="E308" s="33"/>
      <c r="F308" s="34"/>
      <c r="G308" s="34"/>
      <c r="H308" s="34"/>
      <c r="I308" s="34"/>
      <c r="J308" s="34"/>
      <c r="K308" s="33"/>
      <c r="L308" s="33"/>
      <c r="M308" s="33"/>
      <c r="N308" s="33"/>
      <c r="O308" s="33"/>
      <c r="P308" s="33"/>
      <c r="Q308" s="33"/>
      <c r="R308" s="33"/>
      <c r="S308" s="33"/>
      <c r="T308" s="33"/>
      <c r="U308" s="33"/>
      <c r="V308" s="33"/>
      <c r="W308" s="59"/>
      <c r="X308" s="59"/>
      <c r="Y308" s="59"/>
      <c r="Z308" s="59"/>
      <c r="AA308" s="59"/>
      <c r="AB308" s="80"/>
      <c r="AC308" s="80"/>
      <c r="AD308" s="80"/>
      <c r="AE308" s="80"/>
      <c r="AF308" s="80"/>
      <c r="AG308" s="80"/>
      <c r="AH308" s="80"/>
      <c r="AI308" s="80"/>
      <c r="AJ308" s="80"/>
      <c r="AK308" s="80"/>
      <c r="AL308" s="80"/>
      <c r="AM308" s="80"/>
      <c r="AN308" s="80"/>
      <c r="AO308" s="80"/>
      <c r="AP308" s="80"/>
      <c r="AQ308" s="80"/>
      <c r="AR308" s="80"/>
      <c r="AS308" s="98"/>
      <c r="AT308" s="98"/>
      <c r="AU308" s="99"/>
      <c r="AV308" s="99"/>
      <c r="AW308" s="99"/>
      <c r="AX308" s="99"/>
      <c r="AY308" s="99"/>
      <c r="AZ308" s="99"/>
      <c r="BA308" s="99"/>
      <c r="BB308" s="99"/>
      <c r="BC308" s="99"/>
      <c r="BD308" s="99"/>
      <c r="BE308" s="400" t="s">
        <v>548</v>
      </c>
      <c r="BF308" s="99"/>
      <c r="BG308" s="226" t="s">
        <v>775</v>
      </c>
      <c r="BH308" s="227" t="s">
        <v>776</v>
      </c>
      <c r="BI308" s="228"/>
      <c r="BJ308" s="229"/>
    </row>
    <row r="309" s="5" customFormat="1" ht="12.95" customHeight="1" spans="1:62">
      <c r="A309" s="325" t="s">
        <v>4590</v>
      </c>
      <c r="B309" s="325" t="s">
        <v>4591</v>
      </c>
      <c r="C309" s="203" t="s">
        <v>777</v>
      </c>
      <c r="D309" s="38" t="s">
        <v>4592</v>
      </c>
      <c r="E309" s="39" t="s">
        <v>4593</v>
      </c>
      <c r="F309" s="40" t="s">
        <v>2715</v>
      </c>
      <c r="G309" s="41" t="s">
        <v>777</v>
      </c>
      <c r="H309" s="42" t="s">
        <v>4594</v>
      </c>
      <c r="I309" s="42"/>
      <c r="J309" s="43"/>
      <c r="K309" s="54" t="s">
        <v>2715</v>
      </c>
      <c r="L309" s="42" t="s">
        <v>2737</v>
      </c>
      <c r="M309" s="42" t="s">
        <v>4595</v>
      </c>
      <c r="N309" s="42" t="s">
        <v>81</v>
      </c>
      <c r="O309" s="43" t="s">
        <v>4595</v>
      </c>
      <c r="P309" s="206"/>
      <c r="Q309" s="206"/>
      <c r="R309" s="206"/>
      <c r="S309" s="206"/>
      <c r="T309" s="206"/>
      <c r="U309" s="63" t="s">
        <v>4596</v>
      </c>
      <c r="V309" s="47" t="s">
        <v>4597</v>
      </c>
      <c r="W309" s="62" t="s">
        <v>2715</v>
      </c>
      <c r="X309" s="62" t="s">
        <v>2715</v>
      </c>
      <c r="Y309" s="62"/>
      <c r="Z309" s="62" t="s">
        <v>4598</v>
      </c>
      <c r="AA309" s="62" t="s">
        <v>775</v>
      </c>
      <c r="AB309" s="47"/>
      <c r="AC309" s="47" t="s">
        <v>4599</v>
      </c>
      <c r="AD309" s="47"/>
      <c r="AE309" s="61" t="s">
        <v>2723</v>
      </c>
      <c r="AF309" s="207"/>
      <c r="AG309" s="208"/>
      <c r="AH309" s="208"/>
      <c r="AI309" s="208"/>
      <c r="AJ309" s="209"/>
      <c r="AK309" s="209"/>
      <c r="AL309" s="210"/>
      <c r="AM309" s="210"/>
      <c r="AN309" s="210"/>
      <c r="AO309" s="210"/>
      <c r="AP309" s="210"/>
      <c r="AQ309" s="210"/>
      <c r="AR309" s="210"/>
      <c r="AS309" s="214" t="s">
        <v>778</v>
      </c>
      <c r="AT309" s="105"/>
      <c r="AU309" s="105"/>
      <c r="AV309" s="105"/>
      <c r="AW309" s="105"/>
      <c r="AX309" s="105"/>
      <c r="AY309" s="105"/>
      <c r="AZ309" s="105"/>
      <c r="BA309" s="105"/>
      <c r="BB309" s="105"/>
      <c r="BC309" s="105"/>
      <c r="BD309" s="218"/>
      <c r="BE309" s="105"/>
      <c r="BF309" s="219" t="s">
        <v>4600</v>
      </c>
      <c r="BG309" s="230" t="s">
        <v>778</v>
      </c>
      <c r="BH309" s="5" t="s">
        <v>4592</v>
      </c>
      <c r="BI309" s="5" t="s">
        <v>4601</v>
      </c>
      <c r="BJ309" s="149"/>
    </row>
    <row r="310" s="5" customFormat="1" ht="12.95" customHeight="1" spans="1:62">
      <c r="A310" s="325" t="s">
        <v>4602</v>
      </c>
      <c r="B310" s="325" t="s">
        <v>4603</v>
      </c>
      <c r="C310" s="203" t="s">
        <v>779</v>
      </c>
      <c r="D310" s="38" t="s">
        <v>4604</v>
      </c>
      <c r="E310" s="39" t="s">
        <v>4605</v>
      </c>
      <c r="F310" s="40" t="s">
        <v>2715</v>
      </c>
      <c r="G310" s="41" t="s">
        <v>779</v>
      </c>
      <c r="H310" s="42" t="s">
        <v>4594</v>
      </c>
      <c r="I310" s="42"/>
      <c r="J310" s="43"/>
      <c r="K310" s="54" t="s">
        <v>2715</v>
      </c>
      <c r="L310" s="42" t="s">
        <v>2737</v>
      </c>
      <c r="M310" s="42" t="s">
        <v>2737</v>
      </c>
      <c r="N310" s="42" t="s">
        <v>81</v>
      </c>
      <c r="O310" s="43" t="s">
        <v>2737</v>
      </c>
      <c r="P310" s="206"/>
      <c r="Q310" s="206"/>
      <c r="R310" s="206"/>
      <c r="S310" s="206"/>
      <c r="T310" s="206"/>
      <c r="U310" s="63" t="s">
        <v>4606</v>
      </c>
      <c r="V310" s="47" t="s">
        <v>4597</v>
      </c>
      <c r="W310" s="62" t="s">
        <v>2715</v>
      </c>
      <c r="X310" s="62" t="s">
        <v>2715</v>
      </c>
      <c r="Y310" s="62"/>
      <c r="Z310" s="62" t="s">
        <v>4598</v>
      </c>
      <c r="AA310" s="62" t="s">
        <v>775</v>
      </c>
      <c r="AB310" s="47"/>
      <c r="AC310" s="47" t="s">
        <v>4599</v>
      </c>
      <c r="AD310" s="47"/>
      <c r="AE310" s="63" t="s">
        <v>2723</v>
      </c>
      <c r="AF310" s="207"/>
      <c r="AG310" s="208"/>
      <c r="AH310" s="208"/>
      <c r="AI310" s="208"/>
      <c r="AJ310" s="209"/>
      <c r="AK310" s="209"/>
      <c r="AL310" s="210"/>
      <c r="AM310" s="210"/>
      <c r="AN310" s="210"/>
      <c r="AO310" s="210"/>
      <c r="AP310" s="210"/>
      <c r="AQ310" s="210"/>
      <c r="AR310" s="210"/>
      <c r="AS310" s="215" t="s">
        <v>780</v>
      </c>
      <c r="AT310" s="105"/>
      <c r="AU310" s="105"/>
      <c r="AV310" s="105"/>
      <c r="AW310" s="105"/>
      <c r="AX310" s="105"/>
      <c r="AY310" s="105"/>
      <c r="AZ310" s="105"/>
      <c r="BA310" s="105"/>
      <c r="BB310" s="105"/>
      <c r="BC310" s="105"/>
      <c r="BD310" s="218"/>
      <c r="BE310" s="105"/>
      <c r="BF310" s="219" t="s">
        <v>4600</v>
      </c>
      <c r="BG310" s="231" t="s">
        <v>780</v>
      </c>
      <c r="BH310" s="5" t="s">
        <v>4604</v>
      </c>
      <c r="BI310" s="5" t="s">
        <v>4317</v>
      </c>
      <c r="BJ310" s="149"/>
    </row>
    <row r="311" s="5" customFormat="1" ht="12.95" customHeight="1" spans="1:62">
      <c r="A311" s="325" t="s">
        <v>4607</v>
      </c>
      <c r="B311" s="325" t="s">
        <v>4608</v>
      </c>
      <c r="C311" s="203" t="s">
        <v>780</v>
      </c>
      <c r="D311" s="38" t="s">
        <v>4609</v>
      </c>
      <c r="E311" s="39" t="s">
        <v>4610</v>
      </c>
      <c r="F311" s="40" t="s">
        <v>2715</v>
      </c>
      <c r="G311" s="41" t="s">
        <v>780</v>
      </c>
      <c r="H311" s="42" t="s">
        <v>4594</v>
      </c>
      <c r="I311" s="42"/>
      <c r="J311" s="43"/>
      <c r="K311" s="54" t="s">
        <v>2715</v>
      </c>
      <c r="L311" s="42" t="s">
        <v>2737</v>
      </c>
      <c r="M311" s="42" t="s">
        <v>4611</v>
      </c>
      <c r="N311" s="42" t="s">
        <v>81</v>
      </c>
      <c r="O311" s="43" t="s">
        <v>4611</v>
      </c>
      <c r="P311" s="206"/>
      <c r="Q311" s="206"/>
      <c r="R311" s="206"/>
      <c r="S311" s="206"/>
      <c r="T311" s="206"/>
      <c r="U311" s="63" t="s">
        <v>4612</v>
      </c>
      <c r="V311" s="47" t="s">
        <v>4597</v>
      </c>
      <c r="W311" s="62" t="s">
        <v>2715</v>
      </c>
      <c r="X311" s="62" t="s">
        <v>2715</v>
      </c>
      <c r="Y311" s="62"/>
      <c r="Z311" s="62" t="s">
        <v>4598</v>
      </c>
      <c r="AA311" s="62" t="s">
        <v>775</v>
      </c>
      <c r="AB311" s="47"/>
      <c r="AC311" s="47" t="s">
        <v>4599</v>
      </c>
      <c r="AD311" s="47"/>
      <c r="AE311" s="63" t="s">
        <v>2723</v>
      </c>
      <c r="AF311" s="207"/>
      <c r="AG311" s="208"/>
      <c r="AH311" s="208"/>
      <c r="AI311" s="208"/>
      <c r="AJ311" s="209"/>
      <c r="AK311" s="209"/>
      <c r="AL311" s="210"/>
      <c r="AM311" s="210"/>
      <c r="AN311" s="210"/>
      <c r="AO311" s="210"/>
      <c r="AP311" s="210"/>
      <c r="AQ311" s="210"/>
      <c r="AR311" s="210"/>
      <c r="AS311" s="215" t="s">
        <v>779</v>
      </c>
      <c r="AT311" s="105"/>
      <c r="AU311" s="105"/>
      <c r="AV311" s="105"/>
      <c r="AW311" s="105"/>
      <c r="AX311" s="105"/>
      <c r="AY311" s="105"/>
      <c r="AZ311" s="105"/>
      <c r="BA311" s="105"/>
      <c r="BB311" s="105"/>
      <c r="BC311" s="105"/>
      <c r="BD311" s="218"/>
      <c r="BE311" s="105"/>
      <c r="BF311" s="219" t="s">
        <v>4600</v>
      </c>
      <c r="BG311" s="231" t="s">
        <v>779</v>
      </c>
      <c r="BH311" s="5" t="s">
        <v>4609</v>
      </c>
      <c r="BI311" s="5" t="s">
        <v>4613</v>
      </c>
      <c r="BJ311" s="149"/>
    </row>
    <row r="312" s="5" customFormat="1" ht="12.95" customHeight="1" spans="1:62">
      <c r="A312" s="325" t="s">
        <v>4614</v>
      </c>
      <c r="B312" s="325" t="s">
        <v>4615</v>
      </c>
      <c r="C312" s="203" t="s">
        <v>778</v>
      </c>
      <c r="D312" s="38" t="s">
        <v>4616</v>
      </c>
      <c r="E312" s="39" t="s">
        <v>4617</v>
      </c>
      <c r="F312" s="40" t="s">
        <v>2715</v>
      </c>
      <c r="G312" s="41" t="s">
        <v>778</v>
      </c>
      <c r="H312" s="42" t="s">
        <v>4618</v>
      </c>
      <c r="I312" s="42"/>
      <c r="J312" s="43"/>
      <c r="K312" s="54" t="s">
        <v>2715</v>
      </c>
      <c r="L312" s="42" t="s">
        <v>2737</v>
      </c>
      <c r="M312" s="42" t="s">
        <v>4611</v>
      </c>
      <c r="N312" s="42" t="s">
        <v>81</v>
      </c>
      <c r="O312" s="43" t="s">
        <v>4611</v>
      </c>
      <c r="P312" s="206"/>
      <c r="Q312" s="206"/>
      <c r="R312" s="206"/>
      <c r="S312" s="206"/>
      <c r="T312" s="206"/>
      <c r="U312" s="63" t="s">
        <v>4619</v>
      </c>
      <c r="V312" s="47" t="s">
        <v>4597</v>
      </c>
      <c r="W312" s="62" t="s">
        <v>2715</v>
      </c>
      <c r="X312" s="62" t="s">
        <v>2715</v>
      </c>
      <c r="Y312" s="62"/>
      <c r="Z312" s="62" t="s">
        <v>4598</v>
      </c>
      <c r="AA312" s="62" t="s">
        <v>775</v>
      </c>
      <c r="AB312" s="47"/>
      <c r="AC312" s="47" t="s">
        <v>4599</v>
      </c>
      <c r="AD312" s="47"/>
      <c r="AE312" s="63" t="s">
        <v>2723</v>
      </c>
      <c r="AF312" s="207"/>
      <c r="AG312" s="208"/>
      <c r="AH312" s="208"/>
      <c r="AI312" s="208"/>
      <c r="AJ312" s="209"/>
      <c r="AK312" s="209"/>
      <c r="AL312" s="210"/>
      <c r="AM312" s="210"/>
      <c r="AN312" s="210"/>
      <c r="AO312" s="210"/>
      <c r="AP312" s="210"/>
      <c r="AQ312" s="210"/>
      <c r="AR312" s="210"/>
      <c r="AS312" s="215" t="s">
        <v>777</v>
      </c>
      <c r="AT312" s="105"/>
      <c r="AU312" s="105"/>
      <c r="AV312" s="105"/>
      <c r="AW312" s="105"/>
      <c r="AX312" s="105"/>
      <c r="AY312" s="105"/>
      <c r="AZ312" s="105"/>
      <c r="BA312" s="105"/>
      <c r="BB312" s="105"/>
      <c r="BC312" s="105"/>
      <c r="BD312" s="218"/>
      <c r="BE312" s="105"/>
      <c r="BF312" s="219" t="s">
        <v>4600</v>
      </c>
      <c r="BG312" s="231" t="s">
        <v>777</v>
      </c>
      <c r="BH312" s="5" t="s">
        <v>4616</v>
      </c>
      <c r="BI312" s="5" t="s">
        <v>4620</v>
      </c>
      <c r="BJ312" s="149"/>
    </row>
    <row r="313" s="5" customFormat="1" ht="12.95" customHeight="1" spans="1:62">
      <c r="A313" s="325" t="s">
        <v>4613</v>
      </c>
      <c r="B313" s="325" t="s">
        <v>4621</v>
      </c>
      <c r="C313" s="203" t="s">
        <v>781</v>
      </c>
      <c r="D313" s="38" t="s">
        <v>4622</v>
      </c>
      <c r="E313" s="39" t="s">
        <v>4623</v>
      </c>
      <c r="F313" s="40" t="s">
        <v>2715</v>
      </c>
      <c r="G313" s="41" t="s">
        <v>781</v>
      </c>
      <c r="H313" s="42" t="s">
        <v>4618</v>
      </c>
      <c r="I313" s="42"/>
      <c r="J313" s="43"/>
      <c r="K313" s="54" t="s">
        <v>2715</v>
      </c>
      <c r="L313" s="42" t="s">
        <v>2737</v>
      </c>
      <c r="M313" s="42" t="s">
        <v>4595</v>
      </c>
      <c r="N313" s="42" t="s">
        <v>81</v>
      </c>
      <c r="O313" s="43" t="s">
        <v>4595</v>
      </c>
      <c r="P313" s="206"/>
      <c r="Q313" s="206"/>
      <c r="R313" s="206"/>
      <c r="S313" s="206"/>
      <c r="T313" s="206"/>
      <c r="U313" s="63" t="s">
        <v>4624</v>
      </c>
      <c r="V313" s="47" t="s">
        <v>4597</v>
      </c>
      <c r="W313" s="62" t="s">
        <v>2715</v>
      </c>
      <c r="X313" s="62" t="s">
        <v>2715</v>
      </c>
      <c r="Y313" s="62"/>
      <c r="Z313" s="62" t="s">
        <v>4598</v>
      </c>
      <c r="AA313" s="62" t="s">
        <v>775</v>
      </c>
      <c r="AB313" s="47"/>
      <c r="AC313" s="47" t="s">
        <v>4599</v>
      </c>
      <c r="AD313" s="47"/>
      <c r="AE313" s="63" t="s">
        <v>2723</v>
      </c>
      <c r="AF313" s="207"/>
      <c r="AG313" s="208"/>
      <c r="AH313" s="208"/>
      <c r="AI313" s="208"/>
      <c r="AJ313" s="209"/>
      <c r="AK313" s="209"/>
      <c r="AL313" s="210"/>
      <c r="AM313" s="210"/>
      <c r="AN313" s="210"/>
      <c r="AO313" s="210"/>
      <c r="AP313" s="210"/>
      <c r="AQ313" s="210"/>
      <c r="AR313" s="210"/>
      <c r="AS313" s="215" t="s">
        <v>782</v>
      </c>
      <c r="AT313" s="105"/>
      <c r="AU313" s="105"/>
      <c r="AV313" s="105"/>
      <c r="AW313" s="105"/>
      <c r="AX313" s="105"/>
      <c r="AY313" s="105"/>
      <c r="AZ313" s="105"/>
      <c r="BA313" s="105"/>
      <c r="BB313" s="105"/>
      <c r="BC313" s="105"/>
      <c r="BD313" s="218"/>
      <c r="BE313" s="105"/>
      <c r="BF313" s="219" t="s">
        <v>4600</v>
      </c>
      <c r="BG313" s="231" t="s">
        <v>782</v>
      </c>
      <c r="BH313" s="5" t="s">
        <v>4622</v>
      </c>
      <c r="BI313" s="5" t="s">
        <v>4625</v>
      </c>
      <c r="BJ313" s="149"/>
    </row>
    <row r="314" s="5" customFormat="1" ht="12.95" customHeight="1" spans="1:62">
      <c r="A314" s="325" t="s">
        <v>4626</v>
      </c>
      <c r="B314" s="325" t="s">
        <v>4627</v>
      </c>
      <c r="C314" s="203" t="s">
        <v>782</v>
      </c>
      <c r="D314" s="38" t="s">
        <v>4628</v>
      </c>
      <c r="E314" s="39" t="s">
        <v>4629</v>
      </c>
      <c r="F314" s="40" t="s">
        <v>2715</v>
      </c>
      <c r="G314" s="41" t="s">
        <v>782</v>
      </c>
      <c r="H314" s="42" t="s">
        <v>4618</v>
      </c>
      <c r="I314" s="42"/>
      <c r="J314" s="43"/>
      <c r="K314" s="54" t="s">
        <v>2715</v>
      </c>
      <c r="L314" s="42" t="s">
        <v>2737</v>
      </c>
      <c r="M314" s="42" t="s">
        <v>2737</v>
      </c>
      <c r="N314" s="42" t="s">
        <v>81</v>
      </c>
      <c r="O314" s="43" t="s">
        <v>2737</v>
      </c>
      <c r="P314" s="206"/>
      <c r="Q314" s="206"/>
      <c r="R314" s="206"/>
      <c r="S314" s="206"/>
      <c r="T314" s="206"/>
      <c r="U314" s="63" t="s">
        <v>4630</v>
      </c>
      <c r="V314" s="47" t="s">
        <v>4597</v>
      </c>
      <c r="W314" s="62" t="s">
        <v>2715</v>
      </c>
      <c r="X314" s="62" t="s">
        <v>2715</v>
      </c>
      <c r="Y314" s="62"/>
      <c r="Z314" s="62" t="s">
        <v>4598</v>
      </c>
      <c r="AA314" s="62" t="s">
        <v>775</v>
      </c>
      <c r="AB314" s="47"/>
      <c r="AC314" s="47" t="s">
        <v>4599</v>
      </c>
      <c r="AD314" s="47"/>
      <c r="AE314" s="63" t="s">
        <v>2723</v>
      </c>
      <c r="AF314" s="207"/>
      <c r="AG314" s="208"/>
      <c r="AH314" s="208"/>
      <c r="AI314" s="208"/>
      <c r="AJ314" s="209"/>
      <c r="AK314" s="209"/>
      <c r="AL314" s="210"/>
      <c r="AM314" s="210"/>
      <c r="AN314" s="210"/>
      <c r="AO314" s="210"/>
      <c r="AP314" s="210"/>
      <c r="AQ314" s="210"/>
      <c r="AR314" s="210"/>
      <c r="AS314" s="215" t="s">
        <v>781</v>
      </c>
      <c r="AT314" s="105"/>
      <c r="AU314" s="105"/>
      <c r="AV314" s="105"/>
      <c r="AW314" s="105"/>
      <c r="AX314" s="105"/>
      <c r="AY314" s="105"/>
      <c r="AZ314" s="105"/>
      <c r="BA314" s="105"/>
      <c r="BB314" s="105"/>
      <c r="BC314" s="105"/>
      <c r="BD314" s="218"/>
      <c r="BE314" s="105"/>
      <c r="BF314" s="219" t="s">
        <v>4600</v>
      </c>
      <c r="BG314" s="231" t="s">
        <v>781</v>
      </c>
      <c r="BH314" s="5" t="s">
        <v>4628</v>
      </c>
      <c r="BI314" s="5" t="s">
        <v>4626</v>
      </c>
      <c r="BJ314" s="149"/>
    </row>
    <row r="315" s="5" customFormat="1" ht="12.95" customHeight="1" spans="1:62">
      <c r="A315" s="325" t="s">
        <v>4631</v>
      </c>
      <c r="B315" s="325" t="s">
        <v>4632</v>
      </c>
      <c r="C315" s="203" t="s">
        <v>783</v>
      </c>
      <c r="D315" s="38" t="s">
        <v>4633</v>
      </c>
      <c r="E315" s="39" t="s">
        <v>4634</v>
      </c>
      <c r="F315" s="40" t="s">
        <v>2715</v>
      </c>
      <c r="G315" s="41" t="s">
        <v>783</v>
      </c>
      <c r="H315" s="42" t="s">
        <v>4635</v>
      </c>
      <c r="I315" s="42"/>
      <c r="J315" s="43"/>
      <c r="K315" s="54" t="s">
        <v>2715</v>
      </c>
      <c r="L315" s="42" t="s">
        <v>2737</v>
      </c>
      <c r="M315" s="42" t="s">
        <v>4595</v>
      </c>
      <c r="N315" s="42" t="s">
        <v>81</v>
      </c>
      <c r="O315" s="43" t="s">
        <v>4595</v>
      </c>
      <c r="P315" s="206"/>
      <c r="Q315" s="206"/>
      <c r="R315" s="206"/>
      <c r="S315" s="206"/>
      <c r="T315" s="206"/>
      <c r="U315" s="63" t="s">
        <v>4636</v>
      </c>
      <c r="V315" s="47" t="s">
        <v>4597</v>
      </c>
      <c r="W315" s="62" t="s">
        <v>2715</v>
      </c>
      <c r="X315" s="62" t="s">
        <v>2715</v>
      </c>
      <c r="Y315" s="62"/>
      <c r="Z315" s="62" t="s">
        <v>4637</v>
      </c>
      <c r="AA315" s="62" t="s">
        <v>775</v>
      </c>
      <c r="AB315" s="47"/>
      <c r="AC315" s="47" t="s">
        <v>4599</v>
      </c>
      <c r="AD315" s="47"/>
      <c r="AE315" s="63" t="s">
        <v>2723</v>
      </c>
      <c r="AF315" s="207"/>
      <c r="AG315" s="208"/>
      <c r="AH315" s="208"/>
      <c r="AI315" s="208"/>
      <c r="AJ315" s="209"/>
      <c r="AK315" s="209"/>
      <c r="AL315" s="210"/>
      <c r="AM315" s="210"/>
      <c r="AN315" s="210"/>
      <c r="AO315" s="210"/>
      <c r="AP315" s="210"/>
      <c r="AQ315" s="210"/>
      <c r="AR315" s="210"/>
      <c r="AS315" s="214" t="s">
        <v>784</v>
      </c>
      <c r="AT315" s="105"/>
      <c r="AU315" s="105"/>
      <c r="AV315" s="105"/>
      <c r="AW315" s="105"/>
      <c r="AX315" s="105"/>
      <c r="AY315" s="105"/>
      <c r="AZ315" s="105"/>
      <c r="BA315" s="105"/>
      <c r="BB315" s="105"/>
      <c r="BC315" s="105"/>
      <c r="BD315" s="218"/>
      <c r="BE315" s="105"/>
      <c r="BF315" s="219" t="s">
        <v>4600</v>
      </c>
      <c r="BG315" s="231" t="s">
        <v>784</v>
      </c>
      <c r="BH315" s="5" t="s">
        <v>4633</v>
      </c>
      <c r="BI315" s="5" t="s">
        <v>4602</v>
      </c>
      <c r="BJ315" s="149"/>
    </row>
    <row r="316" s="5" customFormat="1" ht="12.95" customHeight="1" spans="1:62">
      <c r="A316" s="325" t="s">
        <v>4638</v>
      </c>
      <c r="B316" s="325" t="s">
        <v>4639</v>
      </c>
      <c r="C316" s="203" t="s">
        <v>785</v>
      </c>
      <c r="D316" s="38" t="s">
        <v>4640</v>
      </c>
      <c r="E316" s="39" t="s">
        <v>4641</v>
      </c>
      <c r="F316" s="40" t="s">
        <v>2715</v>
      </c>
      <c r="G316" s="41" t="s">
        <v>785</v>
      </c>
      <c r="H316" s="42" t="s">
        <v>4635</v>
      </c>
      <c r="I316" s="42"/>
      <c r="J316" s="43"/>
      <c r="K316" s="54" t="s">
        <v>2715</v>
      </c>
      <c r="L316" s="42" t="s">
        <v>2737</v>
      </c>
      <c r="M316" s="42" t="s">
        <v>2737</v>
      </c>
      <c r="N316" s="42" t="s">
        <v>81</v>
      </c>
      <c r="O316" s="43" t="s">
        <v>2737</v>
      </c>
      <c r="P316" s="206"/>
      <c r="Q316" s="206"/>
      <c r="R316" s="206"/>
      <c r="S316" s="206"/>
      <c r="T316" s="206"/>
      <c r="U316" s="63" t="s">
        <v>4642</v>
      </c>
      <c r="V316" s="47" t="s">
        <v>4597</v>
      </c>
      <c r="W316" s="62" t="s">
        <v>2715</v>
      </c>
      <c r="X316" s="62" t="s">
        <v>2715</v>
      </c>
      <c r="Y316" s="62"/>
      <c r="Z316" s="62" t="s">
        <v>4637</v>
      </c>
      <c r="AA316" s="62" t="s">
        <v>775</v>
      </c>
      <c r="AB316" s="47"/>
      <c r="AC316" s="47" t="s">
        <v>4599</v>
      </c>
      <c r="AD316" s="47"/>
      <c r="AE316" s="63" t="s">
        <v>2723</v>
      </c>
      <c r="AF316" s="207"/>
      <c r="AG316" s="208"/>
      <c r="AH316" s="208"/>
      <c r="AI316" s="208"/>
      <c r="AJ316" s="209"/>
      <c r="AK316" s="209"/>
      <c r="AL316" s="210"/>
      <c r="AM316" s="210"/>
      <c r="AN316" s="210"/>
      <c r="AO316" s="210"/>
      <c r="AP316" s="210"/>
      <c r="AQ316" s="210"/>
      <c r="AR316" s="210"/>
      <c r="AS316" s="215" t="s">
        <v>786</v>
      </c>
      <c r="AT316" s="105"/>
      <c r="AU316" s="105"/>
      <c r="AV316" s="105"/>
      <c r="AW316" s="105"/>
      <c r="AX316" s="105"/>
      <c r="AY316" s="105"/>
      <c r="AZ316" s="105"/>
      <c r="BA316" s="105"/>
      <c r="BB316" s="105"/>
      <c r="BC316" s="105"/>
      <c r="BD316" s="218"/>
      <c r="BE316" s="105"/>
      <c r="BF316" s="219" t="s">
        <v>4600</v>
      </c>
      <c r="BG316" s="231" t="s">
        <v>786</v>
      </c>
      <c r="BH316" s="5" t="s">
        <v>4640</v>
      </c>
      <c r="BI316" s="5" t="s">
        <v>4643</v>
      </c>
      <c r="BJ316" s="149"/>
    </row>
    <row r="317" s="5" customFormat="1" ht="12.95" customHeight="1" spans="1:62">
      <c r="A317" s="325" t="s">
        <v>4644</v>
      </c>
      <c r="B317" s="325" t="s">
        <v>4645</v>
      </c>
      <c r="C317" s="203" t="s">
        <v>786</v>
      </c>
      <c r="D317" s="38" t="s">
        <v>4646</v>
      </c>
      <c r="E317" s="39" t="s">
        <v>4647</v>
      </c>
      <c r="F317" s="40" t="s">
        <v>2715</v>
      </c>
      <c r="G317" s="41" t="s">
        <v>786</v>
      </c>
      <c r="H317" s="42" t="s">
        <v>4635</v>
      </c>
      <c r="I317" s="42"/>
      <c r="J317" s="43"/>
      <c r="K317" s="54" t="s">
        <v>2715</v>
      </c>
      <c r="L317" s="42" t="s">
        <v>2737</v>
      </c>
      <c r="M317" s="42" t="s">
        <v>4611</v>
      </c>
      <c r="N317" s="42" t="s">
        <v>2715</v>
      </c>
      <c r="O317" s="43" t="s">
        <v>4611</v>
      </c>
      <c r="P317" s="206"/>
      <c r="Q317" s="206"/>
      <c r="R317" s="206"/>
      <c r="S317" s="206"/>
      <c r="T317" s="206"/>
      <c r="U317" s="63" t="s">
        <v>4648</v>
      </c>
      <c r="V317" s="47" t="s">
        <v>4597</v>
      </c>
      <c r="W317" s="62" t="s">
        <v>2715</v>
      </c>
      <c r="X317" s="62" t="s">
        <v>2715</v>
      </c>
      <c r="Y317" s="62"/>
      <c r="Z317" s="62" t="s">
        <v>4637</v>
      </c>
      <c r="AA317" s="62" t="s">
        <v>775</v>
      </c>
      <c r="AB317" s="47"/>
      <c r="AC317" s="47" t="s">
        <v>4599</v>
      </c>
      <c r="AD317" s="47"/>
      <c r="AE317" s="63" t="s">
        <v>2723</v>
      </c>
      <c r="AF317" s="207"/>
      <c r="AG317" s="208"/>
      <c r="AH317" s="208"/>
      <c r="AI317" s="208"/>
      <c r="AJ317" s="209"/>
      <c r="AK317" s="209"/>
      <c r="AL317" s="210"/>
      <c r="AM317" s="210"/>
      <c r="AN317" s="210"/>
      <c r="AO317" s="210"/>
      <c r="AP317" s="210"/>
      <c r="AQ317" s="210"/>
      <c r="AR317" s="210"/>
      <c r="AS317" s="215" t="s">
        <v>785</v>
      </c>
      <c r="AT317" s="105"/>
      <c r="AU317" s="105"/>
      <c r="AV317" s="105"/>
      <c r="AW317" s="105"/>
      <c r="AX317" s="105"/>
      <c r="AY317" s="105"/>
      <c r="AZ317" s="105"/>
      <c r="BA317" s="105"/>
      <c r="BB317" s="105"/>
      <c r="BC317" s="105"/>
      <c r="BD317" s="218"/>
      <c r="BE317" s="105"/>
      <c r="BF317" s="219" t="s">
        <v>4600</v>
      </c>
      <c r="BG317" s="231" t="s">
        <v>785</v>
      </c>
      <c r="BH317" s="5" t="s">
        <v>4646</v>
      </c>
      <c r="BI317" s="5" t="s">
        <v>4614</v>
      </c>
      <c r="BJ317" s="149"/>
    </row>
    <row r="318" s="5" customFormat="1" ht="12.95" customHeight="1" spans="1:62">
      <c r="A318" s="325" t="s">
        <v>4649</v>
      </c>
      <c r="B318" s="325" t="s">
        <v>4650</v>
      </c>
      <c r="C318" s="203" t="s">
        <v>784</v>
      </c>
      <c r="D318" s="38" t="s">
        <v>4651</v>
      </c>
      <c r="E318" s="39" t="s">
        <v>4652</v>
      </c>
      <c r="F318" s="40" t="s">
        <v>2715</v>
      </c>
      <c r="G318" s="41" t="s">
        <v>784</v>
      </c>
      <c r="H318" s="42" t="s">
        <v>4653</v>
      </c>
      <c r="I318" s="42"/>
      <c r="J318" s="43"/>
      <c r="K318" s="54" t="s">
        <v>2715</v>
      </c>
      <c r="L318" s="42" t="s">
        <v>2737</v>
      </c>
      <c r="M318" s="42" t="s">
        <v>4611</v>
      </c>
      <c r="N318" s="42" t="s">
        <v>2715</v>
      </c>
      <c r="O318" s="43" t="s">
        <v>4611</v>
      </c>
      <c r="P318" s="206"/>
      <c r="Q318" s="206"/>
      <c r="R318" s="206"/>
      <c r="S318" s="206"/>
      <c r="T318" s="206"/>
      <c r="U318" s="63" t="s">
        <v>4654</v>
      </c>
      <c r="V318" s="47" t="s">
        <v>4597</v>
      </c>
      <c r="W318" s="62" t="s">
        <v>2715</v>
      </c>
      <c r="X318" s="62" t="s">
        <v>2715</v>
      </c>
      <c r="Y318" s="62"/>
      <c r="Z318" s="62" t="s">
        <v>4637</v>
      </c>
      <c r="AA318" s="62" t="s">
        <v>775</v>
      </c>
      <c r="AB318" s="47"/>
      <c r="AC318" s="47" t="s">
        <v>4599</v>
      </c>
      <c r="AD318" s="47"/>
      <c r="AE318" s="63" t="s">
        <v>2723</v>
      </c>
      <c r="AF318" s="207"/>
      <c r="AG318" s="208"/>
      <c r="AH318" s="208"/>
      <c r="AI318" s="208"/>
      <c r="AJ318" s="209"/>
      <c r="AK318" s="209"/>
      <c r="AL318" s="210"/>
      <c r="AM318" s="210"/>
      <c r="AN318" s="210"/>
      <c r="AO318" s="210"/>
      <c r="AP318" s="210"/>
      <c r="AQ318" s="210"/>
      <c r="AR318" s="210"/>
      <c r="AS318" s="215" t="s">
        <v>783</v>
      </c>
      <c r="AT318" s="105"/>
      <c r="AU318" s="105"/>
      <c r="AV318" s="105"/>
      <c r="AW318" s="105"/>
      <c r="AX318" s="105"/>
      <c r="AY318" s="105"/>
      <c r="AZ318" s="105"/>
      <c r="BA318" s="105"/>
      <c r="BB318" s="105"/>
      <c r="BC318" s="105"/>
      <c r="BD318" s="218"/>
      <c r="BE318" s="105"/>
      <c r="BF318" s="219" t="s">
        <v>4600</v>
      </c>
      <c r="BG318" s="231" t="s">
        <v>783</v>
      </c>
      <c r="BH318" s="5" t="s">
        <v>4651</v>
      </c>
      <c r="BI318" s="5" t="s">
        <v>4590</v>
      </c>
      <c r="BJ318" s="149"/>
    </row>
    <row r="319" s="5" customFormat="1" ht="12.95" customHeight="1" spans="1:62">
      <c r="A319" s="325" t="s">
        <v>4655</v>
      </c>
      <c r="B319" s="325" t="s">
        <v>4656</v>
      </c>
      <c r="C319" s="203" t="s">
        <v>787</v>
      </c>
      <c r="D319" s="38" t="s">
        <v>4657</v>
      </c>
      <c r="E319" s="39" t="s">
        <v>4658</v>
      </c>
      <c r="F319" s="40" t="s">
        <v>2715</v>
      </c>
      <c r="G319" s="41" t="s">
        <v>787</v>
      </c>
      <c r="H319" s="42" t="s">
        <v>4653</v>
      </c>
      <c r="I319" s="42"/>
      <c r="J319" s="43"/>
      <c r="K319" s="54" t="s">
        <v>2715</v>
      </c>
      <c r="L319" s="42" t="s">
        <v>2737</v>
      </c>
      <c r="M319" s="42" t="s">
        <v>4595</v>
      </c>
      <c r="N319" s="42" t="s">
        <v>81</v>
      </c>
      <c r="O319" s="43" t="s">
        <v>4595</v>
      </c>
      <c r="P319" s="206"/>
      <c r="Q319" s="206"/>
      <c r="R319" s="206"/>
      <c r="S319" s="206"/>
      <c r="T319" s="206"/>
      <c r="U319" s="63" t="s">
        <v>4659</v>
      </c>
      <c r="V319" s="47" t="s">
        <v>4597</v>
      </c>
      <c r="W319" s="62" t="s">
        <v>2715</v>
      </c>
      <c r="X319" s="62" t="s">
        <v>2715</v>
      </c>
      <c r="Y319" s="62"/>
      <c r="Z319" s="62" t="s">
        <v>4637</v>
      </c>
      <c r="AA319" s="62" t="s">
        <v>775</v>
      </c>
      <c r="AB319" s="47"/>
      <c r="AC319" s="47" t="s">
        <v>4599</v>
      </c>
      <c r="AD319" s="47"/>
      <c r="AE319" s="63" t="s">
        <v>2723</v>
      </c>
      <c r="AF319" s="207"/>
      <c r="AG319" s="208"/>
      <c r="AH319" s="208"/>
      <c r="AI319" s="208"/>
      <c r="AJ319" s="209"/>
      <c r="AK319" s="209"/>
      <c r="AL319" s="210"/>
      <c r="AM319" s="210"/>
      <c r="AN319" s="210"/>
      <c r="AO319" s="210"/>
      <c r="AP319" s="210"/>
      <c r="AQ319" s="210"/>
      <c r="AR319" s="210"/>
      <c r="AS319" s="215" t="s">
        <v>788</v>
      </c>
      <c r="AT319" s="105"/>
      <c r="AU319" s="105"/>
      <c r="AV319" s="105"/>
      <c r="AW319" s="105"/>
      <c r="AX319" s="105"/>
      <c r="AY319" s="105"/>
      <c r="AZ319" s="105"/>
      <c r="BA319" s="105"/>
      <c r="BB319" s="105"/>
      <c r="BC319" s="105"/>
      <c r="BD319" s="218"/>
      <c r="BE319" s="105"/>
      <c r="BF319" s="219" t="s">
        <v>4600</v>
      </c>
      <c r="BG319" s="231" t="s">
        <v>788</v>
      </c>
      <c r="BH319" s="5" t="s">
        <v>4657</v>
      </c>
      <c r="BI319" s="5" t="s">
        <v>4660</v>
      </c>
      <c r="BJ319" s="149"/>
    </row>
    <row r="320" s="5" customFormat="1" ht="12.95" customHeight="1" spans="1:62">
      <c r="A320" s="325" t="s">
        <v>4661</v>
      </c>
      <c r="B320" s="325" t="s">
        <v>4662</v>
      </c>
      <c r="C320" s="203" t="s">
        <v>788</v>
      </c>
      <c r="D320" s="38" t="s">
        <v>4663</v>
      </c>
      <c r="E320" s="39" t="s">
        <v>4664</v>
      </c>
      <c r="F320" s="40" t="s">
        <v>2715</v>
      </c>
      <c r="G320" s="41" t="s">
        <v>788</v>
      </c>
      <c r="H320" s="42" t="s">
        <v>4653</v>
      </c>
      <c r="I320" s="42"/>
      <c r="J320" s="43"/>
      <c r="K320" s="54" t="s">
        <v>2715</v>
      </c>
      <c r="L320" s="42" t="s">
        <v>2737</v>
      </c>
      <c r="M320" s="42" t="s">
        <v>2737</v>
      </c>
      <c r="N320" s="42" t="s">
        <v>81</v>
      </c>
      <c r="O320" s="43" t="s">
        <v>2737</v>
      </c>
      <c r="P320" s="206"/>
      <c r="Q320" s="206"/>
      <c r="R320" s="206"/>
      <c r="S320" s="206"/>
      <c r="T320" s="206"/>
      <c r="U320" s="63" t="s">
        <v>4665</v>
      </c>
      <c r="V320" s="47" t="s">
        <v>4597</v>
      </c>
      <c r="W320" s="62" t="s">
        <v>2715</v>
      </c>
      <c r="X320" s="62" t="s">
        <v>2715</v>
      </c>
      <c r="Y320" s="62"/>
      <c r="Z320" s="62" t="s">
        <v>4637</v>
      </c>
      <c r="AA320" s="62" t="s">
        <v>775</v>
      </c>
      <c r="AB320" s="47"/>
      <c r="AC320" s="47" t="s">
        <v>4599</v>
      </c>
      <c r="AD320" s="47"/>
      <c r="AE320" s="63" t="s">
        <v>2723</v>
      </c>
      <c r="AF320" s="207"/>
      <c r="AG320" s="208"/>
      <c r="AH320" s="208"/>
      <c r="AI320" s="208"/>
      <c r="AJ320" s="209"/>
      <c r="AK320" s="209"/>
      <c r="AL320" s="210"/>
      <c r="AM320" s="210"/>
      <c r="AN320" s="210"/>
      <c r="AO320" s="210"/>
      <c r="AP320" s="210"/>
      <c r="AQ320" s="210"/>
      <c r="AR320" s="210"/>
      <c r="AS320" s="215" t="s">
        <v>787</v>
      </c>
      <c r="AT320" s="105"/>
      <c r="AU320" s="105"/>
      <c r="AV320" s="105"/>
      <c r="AW320" s="105"/>
      <c r="AX320" s="105"/>
      <c r="AY320" s="105"/>
      <c r="AZ320" s="105"/>
      <c r="BA320" s="105"/>
      <c r="BB320" s="105"/>
      <c r="BC320" s="105"/>
      <c r="BD320" s="218"/>
      <c r="BE320" s="105"/>
      <c r="BF320" s="219" t="s">
        <v>4600</v>
      </c>
      <c r="BG320" s="231" t="s">
        <v>787</v>
      </c>
      <c r="BH320" s="5" t="s">
        <v>4663</v>
      </c>
      <c r="BI320" s="5" t="s">
        <v>4666</v>
      </c>
      <c r="BJ320" s="149"/>
    </row>
    <row r="321" s="5" customFormat="1" ht="12.95" customHeight="1" spans="1:62">
      <c r="A321" s="325" t="s">
        <v>4667</v>
      </c>
      <c r="B321" s="325" t="s">
        <v>4668</v>
      </c>
      <c r="C321" s="203" t="s">
        <v>789</v>
      </c>
      <c r="D321" s="38" t="s">
        <v>4669</v>
      </c>
      <c r="E321" s="39" t="s">
        <v>4670</v>
      </c>
      <c r="F321" s="40" t="s">
        <v>2715</v>
      </c>
      <c r="G321" s="41" t="s">
        <v>789</v>
      </c>
      <c r="H321" s="42" t="s">
        <v>4671</v>
      </c>
      <c r="I321" s="42" t="s">
        <v>2715</v>
      </c>
      <c r="J321" s="43" t="s">
        <v>2715</v>
      </c>
      <c r="K321" s="54" t="s">
        <v>2715</v>
      </c>
      <c r="L321" s="42" t="s">
        <v>2737</v>
      </c>
      <c r="M321" s="42" t="s">
        <v>4595</v>
      </c>
      <c r="N321" s="42" t="s">
        <v>2715</v>
      </c>
      <c r="O321" s="43" t="s">
        <v>2715</v>
      </c>
      <c r="P321" s="206"/>
      <c r="Q321" s="206"/>
      <c r="R321" s="206"/>
      <c r="S321" s="206"/>
      <c r="T321" s="206"/>
      <c r="U321" s="63" t="s">
        <v>4672</v>
      </c>
      <c r="V321" s="47" t="s">
        <v>4597</v>
      </c>
      <c r="W321" s="62" t="s">
        <v>2715</v>
      </c>
      <c r="X321" s="62" t="s">
        <v>2715</v>
      </c>
      <c r="Y321" s="62"/>
      <c r="Z321" s="62" t="s">
        <v>4673</v>
      </c>
      <c r="AA321" s="62" t="s">
        <v>775</v>
      </c>
      <c r="AB321" s="47"/>
      <c r="AC321" s="47" t="s">
        <v>4599</v>
      </c>
      <c r="AD321" s="47"/>
      <c r="AE321" s="63" t="s">
        <v>2723</v>
      </c>
      <c r="AF321" s="207"/>
      <c r="AG321" s="208"/>
      <c r="AH321" s="208"/>
      <c r="AI321" s="208"/>
      <c r="AJ321" s="209"/>
      <c r="AK321" s="209"/>
      <c r="AL321" s="210"/>
      <c r="AM321" s="210"/>
      <c r="AN321" s="210"/>
      <c r="AO321" s="210"/>
      <c r="AP321" s="210"/>
      <c r="AQ321" s="210"/>
      <c r="AR321" s="210"/>
      <c r="AS321" s="214" t="s">
        <v>790</v>
      </c>
      <c r="AT321" s="105"/>
      <c r="AU321" s="105"/>
      <c r="AV321" s="105"/>
      <c r="AW321" s="105"/>
      <c r="AX321" s="105"/>
      <c r="AY321" s="105"/>
      <c r="AZ321" s="105"/>
      <c r="BA321" s="105"/>
      <c r="BB321" s="105"/>
      <c r="BC321" s="105"/>
      <c r="BD321" s="218"/>
      <c r="BE321" s="105"/>
      <c r="BF321" s="219" t="s">
        <v>4600</v>
      </c>
      <c r="BG321" s="231" t="s">
        <v>790</v>
      </c>
      <c r="BH321" s="5" t="s">
        <v>4669</v>
      </c>
      <c r="BI321" s="5" t="s">
        <v>4674</v>
      </c>
      <c r="BJ321" s="149"/>
    </row>
    <row r="322" s="5" customFormat="1" ht="12.95" customHeight="1" spans="1:62">
      <c r="A322" s="325" t="s">
        <v>4675</v>
      </c>
      <c r="B322" s="325" t="s">
        <v>4676</v>
      </c>
      <c r="C322" s="203" t="s">
        <v>791</v>
      </c>
      <c r="D322" s="38" t="s">
        <v>4677</v>
      </c>
      <c r="E322" s="39" t="s">
        <v>4678</v>
      </c>
      <c r="F322" s="40" t="s">
        <v>2715</v>
      </c>
      <c r="G322" s="41" t="s">
        <v>791</v>
      </c>
      <c r="H322" s="42" t="s">
        <v>4671</v>
      </c>
      <c r="I322" s="42" t="s">
        <v>2715</v>
      </c>
      <c r="J322" s="43" t="s">
        <v>2715</v>
      </c>
      <c r="K322" s="54" t="s">
        <v>2715</v>
      </c>
      <c r="L322" s="42" t="s">
        <v>2737</v>
      </c>
      <c r="M322" s="42" t="s">
        <v>2737</v>
      </c>
      <c r="N322" s="42" t="s">
        <v>2715</v>
      </c>
      <c r="O322" s="43" t="s">
        <v>2715</v>
      </c>
      <c r="P322" s="206"/>
      <c r="Q322" s="206"/>
      <c r="R322" s="206"/>
      <c r="S322" s="206"/>
      <c r="T322" s="206"/>
      <c r="U322" s="63" t="s">
        <v>4679</v>
      </c>
      <c r="V322" s="47" t="s">
        <v>4597</v>
      </c>
      <c r="W322" s="62" t="s">
        <v>2715</v>
      </c>
      <c r="X322" s="62" t="s">
        <v>2715</v>
      </c>
      <c r="Y322" s="62"/>
      <c r="Z322" s="62" t="s">
        <v>4673</v>
      </c>
      <c r="AA322" s="62" t="s">
        <v>775</v>
      </c>
      <c r="AB322" s="47"/>
      <c r="AC322" s="47" t="s">
        <v>4599</v>
      </c>
      <c r="AD322" s="47"/>
      <c r="AE322" s="63" t="s">
        <v>2723</v>
      </c>
      <c r="AF322" s="207"/>
      <c r="AG322" s="208"/>
      <c r="AH322" s="208"/>
      <c r="AI322" s="208"/>
      <c r="AJ322" s="209"/>
      <c r="AK322" s="209"/>
      <c r="AL322" s="210"/>
      <c r="AM322" s="210"/>
      <c r="AN322" s="210"/>
      <c r="AO322" s="210"/>
      <c r="AP322" s="210"/>
      <c r="AQ322" s="210"/>
      <c r="AR322" s="210"/>
      <c r="AS322" s="215" t="s">
        <v>792</v>
      </c>
      <c r="AT322" s="105"/>
      <c r="AU322" s="105"/>
      <c r="AV322" s="105"/>
      <c r="AW322" s="105"/>
      <c r="AX322" s="105"/>
      <c r="AY322" s="105"/>
      <c r="AZ322" s="105"/>
      <c r="BA322" s="105"/>
      <c r="BB322" s="105"/>
      <c r="BC322" s="105"/>
      <c r="BD322" s="218"/>
      <c r="BE322" s="105"/>
      <c r="BF322" s="219" t="s">
        <v>4600</v>
      </c>
      <c r="BG322" s="231" t="s">
        <v>792</v>
      </c>
      <c r="BH322" s="5" t="s">
        <v>4677</v>
      </c>
      <c r="BI322" s="5" t="s">
        <v>4680</v>
      </c>
      <c r="BJ322" s="149"/>
    </row>
    <row r="323" s="5" customFormat="1" ht="12.95" customHeight="1" spans="1:62">
      <c r="A323" s="325" t="s">
        <v>4681</v>
      </c>
      <c r="B323" s="325" t="s">
        <v>4682</v>
      </c>
      <c r="C323" s="203" t="s">
        <v>792</v>
      </c>
      <c r="D323" s="38" t="s">
        <v>4683</v>
      </c>
      <c r="E323" s="39" t="s">
        <v>4684</v>
      </c>
      <c r="F323" s="40" t="s">
        <v>2715</v>
      </c>
      <c r="G323" s="41" t="s">
        <v>792</v>
      </c>
      <c r="H323" s="42" t="s">
        <v>4671</v>
      </c>
      <c r="I323" s="42" t="s">
        <v>2715</v>
      </c>
      <c r="J323" s="43" t="s">
        <v>2715</v>
      </c>
      <c r="K323" s="54" t="s">
        <v>2715</v>
      </c>
      <c r="L323" s="42" t="s">
        <v>2737</v>
      </c>
      <c r="M323" s="42" t="s">
        <v>4611</v>
      </c>
      <c r="N323" s="42" t="s">
        <v>2715</v>
      </c>
      <c r="O323" s="43" t="s">
        <v>2715</v>
      </c>
      <c r="P323" s="206"/>
      <c r="Q323" s="206"/>
      <c r="R323" s="206"/>
      <c r="S323" s="206"/>
      <c r="T323" s="206"/>
      <c r="U323" s="63" t="s">
        <v>4685</v>
      </c>
      <c r="V323" s="47" t="s">
        <v>4597</v>
      </c>
      <c r="W323" s="62" t="s">
        <v>2715</v>
      </c>
      <c r="X323" s="62" t="s">
        <v>2715</v>
      </c>
      <c r="Y323" s="62"/>
      <c r="Z323" s="62" t="s">
        <v>4673</v>
      </c>
      <c r="AA323" s="62" t="s">
        <v>775</v>
      </c>
      <c r="AB323" s="47"/>
      <c r="AC323" s="47" t="s">
        <v>4599</v>
      </c>
      <c r="AD323" s="47"/>
      <c r="AE323" s="63" t="s">
        <v>2723</v>
      </c>
      <c r="AF323" s="207"/>
      <c r="AG323" s="208"/>
      <c r="AH323" s="208"/>
      <c r="AI323" s="208"/>
      <c r="AJ323" s="209"/>
      <c r="AK323" s="209"/>
      <c r="AL323" s="210"/>
      <c r="AM323" s="210"/>
      <c r="AN323" s="210"/>
      <c r="AO323" s="210"/>
      <c r="AP323" s="210"/>
      <c r="AQ323" s="210"/>
      <c r="AR323" s="210"/>
      <c r="AS323" s="215" t="s">
        <v>791</v>
      </c>
      <c r="AT323" s="105"/>
      <c r="AU323" s="105"/>
      <c r="AV323" s="105"/>
      <c r="AW323" s="105"/>
      <c r="AX323" s="105"/>
      <c r="AY323" s="105"/>
      <c r="AZ323" s="105"/>
      <c r="BA323" s="105"/>
      <c r="BB323" s="105"/>
      <c r="BC323" s="105"/>
      <c r="BD323" s="218"/>
      <c r="BE323" s="105"/>
      <c r="BF323" s="219" t="s">
        <v>4600</v>
      </c>
      <c r="BG323" s="231" t="s">
        <v>791</v>
      </c>
      <c r="BH323" s="5" t="s">
        <v>4683</v>
      </c>
      <c r="BI323" s="5" t="s">
        <v>4667</v>
      </c>
      <c r="BJ323" s="149"/>
    </row>
    <row r="324" s="5" customFormat="1" ht="12.95" customHeight="1" spans="1:62">
      <c r="A324" s="325" t="s">
        <v>4686</v>
      </c>
      <c r="B324" s="325" t="s">
        <v>4687</v>
      </c>
      <c r="C324" s="203" t="s">
        <v>790</v>
      </c>
      <c r="D324" s="38" t="s">
        <v>4688</v>
      </c>
      <c r="E324" s="39" t="s">
        <v>4689</v>
      </c>
      <c r="F324" s="40" t="s">
        <v>2715</v>
      </c>
      <c r="G324" s="41" t="s">
        <v>790</v>
      </c>
      <c r="H324" s="42" t="s">
        <v>4690</v>
      </c>
      <c r="I324" s="42" t="s">
        <v>2715</v>
      </c>
      <c r="J324" s="43" t="s">
        <v>2715</v>
      </c>
      <c r="K324" s="54" t="s">
        <v>2715</v>
      </c>
      <c r="L324" s="42" t="s">
        <v>2737</v>
      </c>
      <c r="M324" s="42" t="s">
        <v>4611</v>
      </c>
      <c r="N324" s="42" t="s">
        <v>2715</v>
      </c>
      <c r="O324" s="43" t="s">
        <v>2715</v>
      </c>
      <c r="P324" s="206"/>
      <c r="Q324" s="206"/>
      <c r="R324" s="206"/>
      <c r="S324" s="206"/>
      <c r="T324" s="206"/>
      <c r="U324" s="63" t="s">
        <v>4691</v>
      </c>
      <c r="V324" s="47" t="s">
        <v>4597</v>
      </c>
      <c r="W324" s="62" t="s">
        <v>2715</v>
      </c>
      <c r="X324" s="62" t="s">
        <v>2715</v>
      </c>
      <c r="Y324" s="62"/>
      <c r="Z324" s="62" t="s">
        <v>4673</v>
      </c>
      <c r="AA324" s="62" t="s">
        <v>775</v>
      </c>
      <c r="AB324" s="47"/>
      <c r="AC324" s="47" t="s">
        <v>4599</v>
      </c>
      <c r="AD324" s="47"/>
      <c r="AE324" s="63" t="s">
        <v>2723</v>
      </c>
      <c r="AF324" s="207"/>
      <c r="AG324" s="208"/>
      <c r="AH324" s="208"/>
      <c r="AI324" s="208"/>
      <c r="AJ324" s="209"/>
      <c r="AK324" s="209"/>
      <c r="AL324" s="210"/>
      <c r="AM324" s="210"/>
      <c r="AN324" s="210"/>
      <c r="AO324" s="210"/>
      <c r="AP324" s="210"/>
      <c r="AQ324" s="210"/>
      <c r="AR324" s="210"/>
      <c r="AS324" s="215" t="s">
        <v>789</v>
      </c>
      <c r="AT324" s="105"/>
      <c r="AU324" s="105"/>
      <c r="AV324" s="105"/>
      <c r="AW324" s="105"/>
      <c r="AX324" s="105"/>
      <c r="AY324" s="105"/>
      <c r="AZ324" s="105"/>
      <c r="BA324" s="105"/>
      <c r="BB324" s="105"/>
      <c r="BC324" s="105"/>
      <c r="BD324" s="218"/>
      <c r="BE324" s="105"/>
      <c r="BF324" s="219" t="s">
        <v>4600</v>
      </c>
      <c r="BG324" s="231" t="s">
        <v>789</v>
      </c>
      <c r="BH324" s="5" t="s">
        <v>4688</v>
      </c>
      <c r="BI324" s="5" t="s">
        <v>4675</v>
      </c>
      <c r="BJ324" s="149"/>
    </row>
    <row r="325" s="5" customFormat="1" ht="12.95" customHeight="1" spans="1:62">
      <c r="A325" s="325" t="s">
        <v>4692</v>
      </c>
      <c r="B325" s="325" t="s">
        <v>4693</v>
      </c>
      <c r="C325" s="203" t="s">
        <v>793</v>
      </c>
      <c r="D325" s="38" t="s">
        <v>4694</v>
      </c>
      <c r="E325" s="39" t="s">
        <v>4695</v>
      </c>
      <c r="F325" s="40" t="s">
        <v>2715</v>
      </c>
      <c r="G325" s="41" t="s">
        <v>793</v>
      </c>
      <c r="H325" s="42" t="s">
        <v>4690</v>
      </c>
      <c r="I325" s="42" t="s">
        <v>2715</v>
      </c>
      <c r="J325" s="43" t="s">
        <v>2715</v>
      </c>
      <c r="K325" s="54" t="s">
        <v>2715</v>
      </c>
      <c r="L325" s="42" t="s">
        <v>2737</v>
      </c>
      <c r="M325" s="42" t="s">
        <v>4595</v>
      </c>
      <c r="N325" s="42" t="s">
        <v>2715</v>
      </c>
      <c r="O325" s="43" t="s">
        <v>2715</v>
      </c>
      <c r="P325" s="206"/>
      <c r="Q325" s="206"/>
      <c r="R325" s="206"/>
      <c r="S325" s="206"/>
      <c r="T325" s="206"/>
      <c r="U325" s="63" t="s">
        <v>4696</v>
      </c>
      <c r="V325" s="47" t="s">
        <v>4597</v>
      </c>
      <c r="W325" s="62" t="s">
        <v>2715</v>
      </c>
      <c r="X325" s="62" t="s">
        <v>2715</v>
      </c>
      <c r="Y325" s="62"/>
      <c r="Z325" s="62" t="s">
        <v>4673</v>
      </c>
      <c r="AA325" s="62" t="s">
        <v>775</v>
      </c>
      <c r="AB325" s="47"/>
      <c r="AC325" s="47" t="s">
        <v>4599</v>
      </c>
      <c r="AD325" s="47"/>
      <c r="AE325" s="63" t="s">
        <v>2723</v>
      </c>
      <c r="AF325" s="207"/>
      <c r="AG325" s="208"/>
      <c r="AH325" s="208"/>
      <c r="AI325" s="208"/>
      <c r="AJ325" s="209"/>
      <c r="AK325" s="209"/>
      <c r="AL325" s="210"/>
      <c r="AM325" s="210"/>
      <c r="AN325" s="210"/>
      <c r="AO325" s="210"/>
      <c r="AP325" s="210"/>
      <c r="AQ325" s="210"/>
      <c r="AR325" s="210"/>
      <c r="AS325" s="215" t="s">
        <v>794</v>
      </c>
      <c r="AT325" s="105"/>
      <c r="AU325" s="105"/>
      <c r="AV325" s="105"/>
      <c r="AW325" s="105"/>
      <c r="AX325" s="105"/>
      <c r="AY325" s="105"/>
      <c r="AZ325" s="105"/>
      <c r="BA325" s="105"/>
      <c r="BB325" s="105"/>
      <c r="BC325" s="105"/>
      <c r="BD325" s="218"/>
      <c r="BE325" s="105"/>
      <c r="BF325" s="219" t="s">
        <v>4600</v>
      </c>
      <c r="BG325" s="231" t="s">
        <v>794</v>
      </c>
      <c r="BH325" s="5" t="s">
        <v>4694</v>
      </c>
      <c r="BI325" s="5" t="s">
        <v>4692</v>
      </c>
      <c r="BJ325" s="149"/>
    </row>
    <row r="326" s="5" customFormat="1" ht="12.75" customHeight="1" spans="1:62">
      <c r="A326" s="325" t="s">
        <v>4680</v>
      </c>
      <c r="B326" s="325" t="s">
        <v>4697</v>
      </c>
      <c r="C326" s="203" t="s">
        <v>794</v>
      </c>
      <c r="D326" s="38" t="s">
        <v>4698</v>
      </c>
      <c r="E326" s="39" t="s">
        <v>4699</v>
      </c>
      <c r="F326" s="40" t="s">
        <v>2715</v>
      </c>
      <c r="G326" s="41" t="s">
        <v>794</v>
      </c>
      <c r="H326" s="42" t="s">
        <v>4690</v>
      </c>
      <c r="I326" s="42" t="s">
        <v>2715</v>
      </c>
      <c r="J326" s="43" t="s">
        <v>2715</v>
      </c>
      <c r="K326" s="54" t="s">
        <v>2715</v>
      </c>
      <c r="L326" s="42" t="s">
        <v>2737</v>
      </c>
      <c r="M326" s="42" t="s">
        <v>2737</v>
      </c>
      <c r="N326" s="42" t="s">
        <v>2715</v>
      </c>
      <c r="O326" s="43" t="s">
        <v>2715</v>
      </c>
      <c r="P326" s="206"/>
      <c r="Q326" s="206"/>
      <c r="R326" s="206"/>
      <c r="S326" s="206"/>
      <c r="T326" s="206"/>
      <c r="U326" s="63" t="s">
        <v>4700</v>
      </c>
      <c r="V326" s="47" t="s">
        <v>4597</v>
      </c>
      <c r="W326" s="62" t="s">
        <v>2715</v>
      </c>
      <c r="X326" s="62" t="s">
        <v>2715</v>
      </c>
      <c r="Y326" s="62"/>
      <c r="Z326" s="62" t="s">
        <v>4673</v>
      </c>
      <c r="AA326" s="62" t="s">
        <v>775</v>
      </c>
      <c r="AB326" s="47"/>
      <c r="AC326" s="47" t="s">
        <v>4599</v>
      </c>
      <c r="AD326" s="47"/>
      <c r="AE326" s="63" t="s">
        <v>2723</v>
      </c>
      <c r="AF326" s="207"/>
      <c r="AG326" s="208"/>
      <c r="AH326" s="208"/>
      <c r="AI326" s="208"/>
      <c r="AJ326" s="209"/>
      <c r="AK326" s="209"/>
      <c r="AL326" s="210"/>
      <c r="AM326" s="210"/>
      <c r="AN326" s="210"/>
      <c r="AO326" s="210"/>
      <c r="AP326" s="210"/>
      <c r="AQ326" s="210"/>
      <c r="AR326" s="210"/>
      <c r="AS326" s="215" t="s">
        <v>793</v>
      </c>
      <c r="AT326" s="105"/>
      <c r="AU326" s="105"/>
      <c r="AV326" s="105"/>
      <c r="AW326" s="105"/>
      <c r="AX326" s="105"/>
      <c r="AY326" s="105"/>
      <c r="AZ326" s="105"/>
      <c r="BA326" s="105"/>
      <c r="BB326" s="105"/>
      <c r="BC326" s="105"/>
      <c r="BD326" s="218"/>
      <c r="BE326" s="105"/>
      <c r="BF326" s="219" t="s">
        <v>4600</v>
      </c>
      <c r="BG326" s="231" t="s">
        <v>793</v>
      </c>
      <c r="BH326" s="5" t="s">
        <v>4698</v>
      </c>
      <c r="BI326" s="5" t="s">
        <v>4686</v>
      </c>
      <c r="BJ326" s="149"/>
    </row>
    <row r="327" s="5" customFormat="1" ht="12.95" customHeight="1" spans="1:62">
      <c r="A327" s="325" t="s">
        <v>4701</v>
      </c>
      <c r="B327" s="325" t="s">
        <v>4702</v>
      </c>
      <c r="C327" s="203" t="s">
        <v>795</v>
      </c>
      <c r="D327" s="38" t="s">
        <v>4703</v>
      </c>
      <c r="E327" s="39" t="s">
        <v>4704</v>
      </c>
      <c r="F327" s="40" t="s">
        <v>2715</v>
      </c>
      <c r="G327" s="41" t="s">
        <v>795</v>
      </c>
      <c r="H327" s="42" t="s">
        <v>4705</v>
      </c>
      <c r="I327" s="42" t="s">
        <v>2715</v>
      </c>
      <c r="J327" s="43" t="s">
        <v>2715</v>
      </c>
      <c r="K327" s="54" t="s">
        <v>2715</v>
      </c>
      <c r="L327" s="42" t="s">
        <v>2737</v>
      </c>
      <c r="M327" s="42" t="s">
        <v>4595</v>
      </c>
      <c r="N327" s="42" t="s">
        <v>2715</v>
      </c>
      <c r="O327" s="43" t="s">
        <v>2715</v>
      </c>
      <c r="P327" s="206"/>
      <c r="Q327" s="206"/>
      <c r="R327" s="206"/>
      <c r="S327" s="206"/>
      <c r="T327" s="206"/>
      <c r="U327" s="63" t="s">
        <v>4706</v>
      </c>
      <c r="V327" s="47" t="s">
        <v>4597</v>
      </c>
      <c r="W327" s="62" t="s">
        <v>2715</v>
      </c>
      <c r="X327" s="62" t="s">
        <v>2715</v>
      </c>
      <c r="Y327" s="62"/>
      <c r="Z327" s="62" t="s">
        <v>4707</v>
      </c>
      <c r="AA327" s="62" t="s">
        <v>775</v>
      </c>
      <c r="AB327" s="47"/>
      <c r="AC327" s="47" t="s">
        <v>4599</v>
      </c>
      <c r="AD327" s="47"/>
      <c r="AE327" s="63" t="s">
        <v>2723</v>
      </c>
      <c r="AF327" s="207"/>
      <c r="AG327" s="208"/>
      <c r="AH327" s="208"/>
      <c r="AI327" s="208"/>
      <c r="AJ327" s="209"/>
      <c r="AK327" s="209"/>
      <c r="AL327" s="210"/>
      <c r="AM327" s="210"/>
      <c r="AN327" s="210"/>
      <c r="AO327" s="210"/>
      <c r="AP327" s="210"/>
      <c r="AQ327" s="210"/>
      <c r="AR327" s="210"/>
      <c r="AS327" s="214" t="s">
        <v>796</v>
      </c>
      <c r="AT327" s="105"/>
      <c r="AU327" s="105"/>
      <c r="AV327" s="105"/>
      <c r="AW327" s="105"/>
      <c r="AX327" s="105"/>
      <c r="AY327" s="105"/>
      <c r="AZ327" s="105"/>
      <c r="BA327" s="105"/>
      <c r="BB327" s="105"/>
      <c r="BC327" s="105"/>
      <c r="BD327" s="218"/>
      <c r="BE327" s="105"/>
      <c r="BF327" s="219" t="s">
        <v>4600</v>
      </c>
      <c r="BG327" s="231" t="s">
        <v>796</v>
      </c>
      <c r="BH327" s="5" t="s">
        <v>4703</v>
      </c>
      <c r="BI327" s="5" t="s">
        <v>4607</v>
      </c>
      <c r="BJ327" s="149"/>
    </row>
    <row r="328" s="5" customFormat="1" ht="12.95" customHeight="1" spans="1:62">
      <c r="A328" s="325" t="s">
        <v>4708</v>
      </c>
      <c r="B328" s="325" t="s">
        <v>4709</v>
      </c>
      <c r="C328" s="203" t="s">
        <v>797</v>
      </c>
      <c r="D328" s="38" t="s">
        <v>4710</v>
      </c>
      <c r="E328" s="39" t="s">
        <v>4711</v>
      </c>
      <c r="F328" s="40" t="s">
        <v>2715</v>
      </c>
      <c r="G328" s="41" t="s">
        <v>797</v>
      </c>
      <c r="H328" s="42" t="s">
        <v>4705</v>
      </c>
      <c r="I328" s="42" t="s">
        <v>2715</v>
      </c>
      <c r="J328" s="43" t="s">
        <v>2715</v>
      </c>
      <c r="K328" s="54" t="s">
        <v>2715</v>
      </c>
      <c r="L328" s="42" t="s">
        <v>2737</v>
      </c>
      <c r="M328" s="42" t="s">
        <v>2737</v>
      </c>
      <c r="N328" s="42" t="s">
        <v>2715</v>
      </c>
      <c r="O328" s="43" t="s">
        <v>2715</v>
      </c>
      <c r="P328" s="206"/>
      <c r="Q328" s="206"/>
      <c r="R328" s="206"/>
      <c r="S328" s="206"/>
      <c r="T328" s="206"/>
      <c r="U328" s="63" t="s">
        <v>4712</v>
      </c>
      <c r="V328" s="47" t="s">
        <v>4597</v>
      </c>
      <c r="W328" s="62" t="s">
        <v>2715</v>
      </c>
      <c r="X328" s="62" t="s">
        <v>2715</v>
      </c>
      <c r="Y328" s="62"/>
      <c r="Z328" s="62" t="s">
        <v>4707</v>
      </c>
      <c r="AA328" s="62" t="s">
        <v>775</v>
      </c>
      <c r="AB328" s="47"/>
      <c r="AC328" s="47" t="s">
        <v>4599</v>
      </c>
      <c r="AD328" s="47"/>
      <c r="AE328" s="63" t="s">
        <v>2723</v>
      </c>
      <c r="AF328" s="207"/>
      <c r="AG328" s="208"/>
      <c r="AH328" s="208"/>
      <c r="AI328" s="208"/>
      <c r="AJ328" s="209"/>
      <c r="AK328" s="209"/>
      <c r="AL328" s="210"/>
      <c r="AM328" s="210"/>
      <c r="AN328" s="210"/>
      <c r="AO328" s="210"/>
      <c r="AP328" s="210"/>
      <c r="AQ328" s="210"/>
      <c r="AR328" s="210"/>
      <c r="AS328" s="215" t="s">
        <v>798</v>
      </c>
      <c r="AT328" s="105"/>
      <c r="AU328" s="105"/>
      <c r="AV328" s="105"/>
      <c r="AW328" s="105"/>
      <c r="AX328" s="105"/>
      <c r="AY328" s="105"/>
      <c r="AZ328" s="105"/>
      <c r="BA328" s="105"/>
      <c r="BB328" s="105"/>
      <c r="BC328" s="105"/>
      <c r="BD328" s="218"/>
      <c r="BE328" s="105"/>
      <c r="BF328" s="219" t="s">
        <v>4600</v>
      </c>
      <c r="BG328" s="231" t="s">
        <v>798</v>
      </c>
      <c r="BH328" s="5" t="s">
        <v>4710</v>
      </c>
      <c r="BI328" s="5" t="s">
        <v>4713</v>
      </c>
      <c r="BJ328" s="149"/>
    </row>
    <row r="329" s="5" customFormat="1" ht="12.95" customHeight="1" spans="1:62">
      <c r="A329" s="325" t="s">
        <v>4714</v>
      </c>
      <c r="B329" s="325" t="s">
        <v>4715</v>
      </c>
      <c r="C329" s="203" t="s">
        <v>798</v>
      </c>
      <c r="D329" s="38" t="s">
        <v>4716</v>
      </c>
      <c r="E329" s="39" t="s">
        <v>4717</v>
      </c>
      <c r="F329" s="40" t="s">
        <v>2715</v>
      </c>
      <c r="G329" s="41" t="s">
        <v>798</v>
      </c>
      <c r="H329" s="42" t="s">
        <v>4705</v>
      </c>
      <c r="I329" s="42" t="s">
        <v>2715</v>
      </c>
      <c r="J329" s="43" t="s">
        <v>2715</v>
      </c>
      <c r="K329" s="54" t="s">
        <v>2715</v>
      </c>
      <c r="L329" s="42" t="s">
        <v>2737</v>
      </c>
      <c r="M329" s="42" t="s">
        <v>4611</v>
      </c>
      <c r="N329" s="42" t="s">
        <v>2715</v>
      </c>
      <c r="O329" s="43" t="s">
        <v>2715</v>
      </c>
      <c r="P329" s="206"/>
      <c r="Q329" s="206"/>
      <c r="R329" s="206"/>
      <c r="S329" s="206"/>
      <c r="T329" s="206"/>
      <c r="U329" s="63" t="s">
        <v>4718</v>
      </c>
      <c r="V329" s="47" t="s">
        <v>4597</v>
      </c>
      <c r="W329" s="62" t="s">
        <v>2715</v>
      </c>
      <c r="X329" s="62" t="s">
        <v>2715</v>
      </c>
      <c r="Y329" s="62"/>
      <c r="Z329" s="62" t="s">
        <v>4707</v>
      </c>
      <c r="AA329" s="62" t="s">
        <v>775</v>
      </c>
      <c r="AB329" s="47"/>
      <c r="AC329" s="47" t="s">
        <v>4599</v>
      </c>
      <c r="AD329" s="47"/>
      <c r="AE329" s="63" t="s">
        <v>2723</v>
      </c>
      <c r="AF329" s="207"/>
      <c r="AG329" s="208"/>
      <c r="AH329" s="208"/>
      <c r="AI329" s="208"/>
      <c r="AJ329" s="209"/>
      <c r="AK329" s="209"/>
      <c r="AL329" s="210"/>
      <c r="AM329" s="210"/>
      <c r="AN329" s="210"/>
      <c r="AO329" s="210"/>
      <c r="AP329" s="210"/>
      <c r="AQ329" s="210"/>
      <c r="AR329" s="210"/>
      <c r="AS329" s="215" t="s">
        <v>797</v>
      </c>
      <c r="AT329" s="105"/>
      <c r="AU329" s="105"/>
      <c r="AV329" s="105"/>
      <c r="AW329" s="105"/>
      <c r="AX329" s="105"/>
      <c r="AY329" s="105"/>
      <c r="AZ329" s="105"/>
      <c r="BA329" s="105"/>
      <c r="BB329" s="105"/>
      <c r="BC329" s="105"/>
      <c r="BD329" s="218"/>
      <c r="BE329" s="105"/>
      <c r="BF329" s="219" t="s">
        <v>4600</v>
      </c>
      <c r="BG329" s="231" t="s">
        <v>797</v>
      </c>
      <c r="BH329" s="5" t="s">
        <v>4716</v>
      </c>
      <c r="BI329" s="5" t="s">
        <v>4708</v>
      </c>
      <c r="BJ329" s="149"/>
    </row>
    <row r="330" s="5" customFormat="1" ht="12.95" customHeight="1" spans="1:62">
      <c r="A330" s="325" t="s">
        <v>4719</v>
      </c>
      <c r="B330" s="325" t="s">
        <v>4720</v>
      </c>
      <c r="C330" s="203" t="s">
        <v>796</v>
      </c>
      <c r="D330" s="38" t="s">
        <v>4721</v>
      </c>
      <c r="E330" s="39" t="s">
        <v>4722</v>
      </c>
      <c r="F330" s="40" t="s">
        <v>2715</v>
      </c>
      <c r="G330" s="41" t="s">
        <v>796</v>
      </c>
      <c r="H330" s="42" t="s">
        <v>4723</v>
      </c>
      <c r="I330" s="42" t="s">
        <v>2715</v>
      </c>
      <c r="J330" s="43" t="s">
        <v>2715</v>
      </c>
      <c r="K330" s="54" t="s">
        <v>2715</v>
      </c>
      <c r="L330" s="42" t="s">
        <v>2737</v>
      </c>
      <c r="M330" s="42" t="s">
        <v>4611</v>
      </c>
      <c r="N330" s="42" t="s">
        <v>2715</v>
      </c>
      <c r="O330" s="43" t="s">
        <v>2715</v>
      </c>
      <c r="P330" s="206"/>
      <c r="Q330" s="206"/>
      <c r="R330" s="206"/>
      <c r="S330" s="206"/>
      <c r="T330" s="206"/>
      <c r="U330" s="63" t="s">
        <v>4724</v>
      </c>
      <c r="V330" s="47" t="s">
        <v>4597</v>
      </c>
      <c r="W330" s="62" t="s">
        <v>2715</v>
      </c>
      <c r="X330" s="62" t="s">
        <v>2715</v>
      </c>
      <c r="Y330" s="62"/>
      <c r="Z330" s="62" t="s">
        <v>4707</v>
      </c>
      <c r="AA330" s="62" t="s">
        <v>775</v>
      </c>
      <c r="AB330" s="47"/>
      <c r="AC330" s="47" t="s">
        <v>4599</v>
      </c>
      <c r="AD330" s="47"/>
      <c r="AE330" s="63" t="s">
        <v>2723</v>
      </c>
      <c r="AF330" s="207"/>
      <c r="AG330" s="208"/>
      <c r="AH330" s="208"/>
      <c r="AI330" s="208"/>
      <c r="AJ330" s="209"/>
      <c r="AK330" s="209"/>
      <c r="AL330" s="210"/>
      <c r="AM330" s="210"/>
      <c r="AN330" s="210"/>
      <c r="AO330" s="210"/>
      <c r="AP330" s="210"/>
      <c r="AQ330" s="210"/>
      <c r="AR330" s="210"/>
      <c r="AS330" s="215" t="s">
        <v>795</v>
      </c>
      <c r="AT330" s="105"/>
      <c r="AU330" s="105"/>
      <c r="AV330" s="105"/>
      <c r="AW330" s="105"/>
      <c r="AX330" s="105"/>
      <c r="AY330" s="105"/>
      <c r="AZ330" s="105"/>
      <c r="BA330" s="105"/>
      <c r="BB330" s="105"/>
      <c r="BC330" s="105"/>
      <c r="BD330" s="218"/>
      <c r="BE330" s="105"/>
      <c r="BF330" s="219" t="s">
        <v>4600</v>
      </c>
      <c r="BG330" s="231" t="s">
        <v>795</v>
      </c>
      <c r="BH330" s="5" t="s">
        <v>4721</v>
      </c>
      <c r="BI330" s="5" t="s">
        <v>4725</v>
      </c>
      <c r="BJ330" s="149"/>
    </row>
    <row r="331" s="5" customFormat="1" ht="12.95" customHeight="1" spans="1:62">
      <c r="A331" s="325" t="s">
        <v>4726</v>
      </c>
      <c r="B331" s="325" t="s">
        <v>4727</v>
      </c>
      <c r="C331" s="203" t="s">
        <v>799</v>
      </c>
      <c r="D331" s="38" t="s">
        <v>4728</v>
      </c>
      <c r="E331" s="39" t="s">
        <v>4729</v>
      </c>
      <c r="F331" s="40" t="s">
        <v>2715</v>
      </c>
      <c r="G331" s="41" t="s">
        <v>799</v>
      </c>
      <c r="H331" s="42" t="s">
        <v>4723</v>
      </c>
      <c r="I331" s="42" t="s">
        <v>2715</v>
      </c>
      <c r="J331" s="43" t="s">
        <v>2715</v>
      </c>
      <c r="K331" s="54" t="s">
        <v>2715</v>
      </c>
      <c r="L331" s="42" t="s">
        <v>2737</v>
      </c>
      <c r="M331" s="42" t="s">
        <v>4595</v>
      </c>
      <c r="N331" s="42" t="s">
        <v>2715</v>
      </c>
      <c r="O331" s="43" t="s">
        <v>2715</v>
      </c>
      <c r="P331" s="206"/>
      <c r="Q331" s="206"/>
      <c r="R331" s="206"/>
      <c r="S331" s="206"/>
      <c r="T331" s="206"/>
      <c r="U331" s="63" t="s">
        <v>4730</v>
      </c>
      <c r="V331" s="47" t="s">
        <v>4597</v>
      </c>
      <c r="W331" s="62" t="s">
        <v>2715</v>
      </c>
      <c r="X331" s="62" t="s">
        <v>2715</v>
      </c>
      <c r="Y331" s="62"/>
      <c r="Z331" s="62" t="s">
        <v>4707</v>
      </c>
      <c r="AA331" s="62" t="s">
        <v>775</v>
      </c>
      <c r="AB331" s="47"/>
      <c r="AC331" s="47" t="s">
        <v>4599</v>
      </c>
      <c r="AD331" s="47"/>
      <c r="AE331" s="63" t="s">
        <v>2723</v>
      </c>
      <c r="AF331" s="207"/>
      <c r="AG331" s="208"/>
      <c r="AH331" s="208"/>
      <c r="AI331" s="208"/>
      <c r="AJ331" s="209"/>
      <c r="AK331" s="209"/>
      <c r="AL331" s="210"/>
      <c r="AM331" s="210"/>
      <c r="AN331" s="210"/>
      <c r="AO331" s="210"/>
      <c r="AP331" s="210"/>
      <c r="AQ331" s="210"/>
      <c r="AR331" s="210"/>
      <c r="AS331" s="215" t="s">
        <v>800</v>
      </c>
      <c r="AT331" s="105"/>
      <c r="AU331" s="105"/>
      <c r="AV331" s="105"/>
      <c r="AW331" s="105"/>
      <c r="AX331" s="105"/>
      <c r="AY331" s="105"/>
      <c r="AZ331" s="105"/>
      <c r="BA331" s="105"/>
      <c r="BB331" s="105"/>
      <c r="BC331" s="105"/>
      <c r="BD331" s="218"/>
      <c r="BE331" s="105"/>
      <c r="BF331" s="219" t="s">
        <v>4600</v>
      </c>
      <c r="BG331" s="231" t="s">
        <v>800</v>
      </c>
      <c r="BH331" s="5" t="s">
        <v>4728</v>
      </c>
      <c r="BI331" s="5" t="s">
        <v>4701</v>
      </c>
      <c r="BJ331" s="149"/>
    </row>
    <row r="332" s="5" customFormat="1" ht="12.95" customHeight="1" spans="1:62">
      <c r="A332" s="325" t="s">
        <v>4731</v>
      </c>
      <c r="B332" s="325" t="s">
        <v>4732</v>
      </c>
      <c r="C332" s="203" t="s">
        <v>800</v>
      </c>
      <c r="D332" s="38" t="s">
        <v>4733</v>
      </c>
      <c r="E332" s="39" t="s">
        <v>4734</v>
      </c>
      <c r="F332" s="40" t="s">
        <v>2715</v>
      </c>
      <c r="G332" s="41" t="s">
        <v>800</v>
      </c>
      <c r="H332" s="42" t="s">
        <v>4723</v>
      </c>
      <c r="I332" s="42" t="s">
        <v>2715</v>
      </c>
      <c r="J332" s="43" t="s">
        <v>2715</v>
      </c>
      <c r="K332" s="54" t="s">
        <v>2715</v>
      </c>
      <c r="L332" s="42" t="s">
        <v>2737</v>
      </c>
      <c r="M332" s="42" t="s">
        <v>2737</v>
      </c>
      <c r="N332" s="42" t="s">
        <v>2715</v>
      </c>
      <c r="O332" s="43" t="s">
        <v>2715</v>
      </c>
      <c r="P332" s="206"/>
      <c r="Q332" s="206"/>
      <c r="R332" s="206"/>
      <c r="S332" s="206"/>
      <c r="T332" s="206"/>
      <c r="U332" s="63" t="s">
        <v>4735</v>
      </c>
      <c r="V332" s="47" t="s">
        <v>4597</v>
      </c>
      <c r="W332" s="62" t="s">
        <v>2715</v>
      </c>
      <c r="X332" s="62" t="s">
        <v>2715</v>
      </c>
      <c r="Y332" s="62"/>
      <c r="Z332" s="62" t="s">
        <v>4707</v>
      </c>
      <c r="AA332" s="62" t="s">
        <v>775</v>
      </c>
      <c r="AB332" s="47"/>
      <c r="AC332" s="47" t="s">
        <v>4599</v>
      </c>
      <c r="AD332" s="47"/>
      <c r="AE332" s="63" t="s">
        <v>2723</v>
      </c>
      <c r="AF332" s="207"/>
      <c r="AG332" s="208"/>
      <c r="AH332" s="208"/>
      <c r="AI332" s="208"/>
      <c r="AJ332" s="209"/>
      <c r="AK332" s="209"/>
      <c r="AL332" s="210"/>
      <c r="AM332" s="210"/>
      <c r="AN332" s="210"/>
      <c r="AO332" s="210"/>
      <c r="AP332" s="210"/>
      <c r="AQ332" s="210"/>
      <c r="AR332" s="210"/>
      <c r="AS332" s="215" t="s">
        <v>799</v>
      </c>
      <c r="AT332" s="105"/>
      <c r="AU332" s="105"/>
      <c r="AV332" s="105"/>
      <c r="AW332" s="105"/>
      <c r="AX332" s="105"/>
      <c r="AY332" s="105"/>
      <c r="AZ332" s="105"/>
      <c r="BA332" s="105"/>
      <c r="BB332" s="105"/>
      <c r="BC332" s="105"/>
      <c r="BD332" s="218"/>
      <c r="BE332" s="105"/>
      <c r="BF332" s="219" t="s">
        <v>4600</v>
      </c>
      <c r="BG332" s="231" t="s">
        <v>799</v>
      </c>
      <c r="BH332" s="5" t="s">
        <v>4733</v>
      </c>
      <c r="BI332" s="5" t="s">
        <v>4719</v>
      </c>
      <c r="BJ332" s="149"/>
    </row>
    <row r="333" s="5" customFormat="1" ht="12.95" customHeight="1" spans="1:62">
      <c r="A333" s="325" t="s">
        <v>4736</v>
      </c>
      <c r="B333" s="325" t="s">
        <v>4737</v>
      </c>
      <c r="C333" s="203" t="s">
        <v>801</v>
      </c>
      <c r="D333" s="38" t="s">
        <v>4738</v>
      </c>
      <c r="E333" s="39" t="s">
        <v>4739</v>
      </c>
      <c r="F333" s="40" t="s">
        <v>2715</v>
      </c>
      <c r="G333" s="41" t="s">
        <v>801</v>
      </c>
      <c r="H333" s="42" t="s">
        <v>4740</v>
      </c>
      <c r="I333" s="42" t="s">
        <v>2715</v>
      </c>
      <c r="J333" s="43" t="s">
        <v>2715</v>
      </c>
      <c r="K333" s="54" t="s">
        <v>2715</v>
      </c>
      <c r="L333" s="42" t="s">
        <v>2737</v>
      </c>
      <c r="M333" s="42" t="s">
        <v>4595</v>
      </c>
      <c r="N333" s="42" t="s">
        <v>2715</v>
      </c>
      <c r="O333" s="43" t="s">
        <v>2715</v>
      </c>
      <c r="P333" s="206"/>
      <c r="Q333" s="206"/>
      <c r="R333" s="206"/>
      <c r="S333" s="206"/>
      <c r="T333" s="206"/>
      <c r="U333" s="63" t="s">
        <v>4741</v>
      </c>
      <c r="V333" s="47" t="s">
        <v>4597</v>
      </c>
      <c r="W333" s="62" t="s">
        <v>2715</v>
      </c>
      <c r="X333" s="62" t="s">
        <v>2715</v>
      </c>
      <c r="Y333" s="62"/>
      <c r="Z333" s="62" t="s">
        <v>4742</v>
      </c>
      <c r="AA333" s="62" t="s">
        <v>775</v>
      </c>
      <c r="AB333" s="47"/>
      <c r="AC333" s="47" t="s">
        <v>4599</v>
      </c>
      <c r="AD333" s="47"/>
      <c r="AE333" s="63" t="s">
        <v>2723</v>
      </c>
      <c r="AF333" s="207"/>
      <c r="AG333" s="208"/>
      <c r="AH333" s="208"/>
      <c r="AI333" s="208"/>
      <c r="AJ333" s="209"/>
      <c r="AK333" s="209"/>
      <c r="AL333" s="210"/>
      <c r="AM333" s="210"/>
      <c r="AN333" s="210"/>
      <c r="AO333" s="210"/>
      <c r="AP333" s="210"/>
      <c r="AQ333" s="210"/>
      <c r="AR333" s="210"/>
      <c r="AS333" s="215" t="s">
        <v>802</v>
      </c>
      <c r="AT333" s="105"/>
      <c r="AU333" s="105"/>
      <c r="AV333" s="105"/>
      <c r="AW333" s="105"/>
      <c r="AX333" s="105"/>
      <c r="AY333" s="105"/>
      <c r="AZ333" s="105"/>
      <c r="BA333" s="105"/>
      <c r="BB333" s="105"/>
      <c r="BC333" s="105"/>
      <c r="BD333" s="218"/>
      <c r="BE333" s="216"/>
      <c r="BF333" s="219" t="s">
        <v>4600</v>
      </c>
      <c r="BG333" s="231" t="s">
        <v>802</v>
      </c>
      <c r="BH333" s="5" t="s">
        <v>4738</v>
      </c>
      <c r="BI333" s="5" t="s">
        <v>4743</v>
      </c>
      <c r="BJ333" s="149"/>
    </row>
    <row r="334" s="5" customFormat="1" ht="12.95" customHeight="1" spans="1:62">
      <c r="A334" s="325" t="s">
        <v>3571</v>
      </c>
      <c r="B334" s="325" t="s">
        <v>4744</v>
      </c>
      <c r="C334" s="203" t="s">
        <v>803</v>
      </c>
      <c r="D334" s="38" t="s">
        <v>4745</v>
      </c>
      <c r="E334" s="39" t="s">
        <v>4746</v>
      </c>
      <c r="F334" s="40" t="s">
        <v>2715</v>
      </c>
      <c r="G334" s="41" t="s">
        <v>803</v>
      </c>
      <c r="H334" s="42" t="s">
        <v>4740</v>
      </c>
      <c r="I334" s="42" t="s">
        <v>2715</v>
      </c>
      <c r="J334" s="43" t="s">
        <v>2715</v>
      </c>
      <c r="K334" s="54" t="s">
        <v>2715</v>
      </c>
      <c r="L334" s="42" t="s">
        <v>2737</v>
      </c>
      <c r="M334" s="42" t="s">
        <v>2737</v>
      </c>
      <c r="N334" s="42" t="s">
        <v>2715</v>
      </c>
      <c r="O334" s="43" t="s">
        <v>2715</v>
      </c>
      <c r="P334" s="206"/>
      <c r="Q334" s="206"/>
      <c r="R334" s="206"/>
      <c r="S334" s="206"/>
      <c r="T334" s="206"/>
      <c r="U334" s="63" t="s">
        <v>4747</v>
      </c>
      <c r="V334" s="47" t="s">
        <v>4597</v>
      </c>
      <c r="W334" s="62" t="s">
        <v>2715</v>
      </c>
      <c r="X334" s="62" t="s">
        <v>2715</v>
      </c>
      <c r="Y334" s="62"/>
      <c r="Z334" s="62" t="s">
        <v>4742</v>
      </c>
      <c r="AA334" s="62" t="s">
        <v>775</v>
      </c>
      <c r="AB334" s="47"/>
      <c r="AC334" s="47" t="s">
        <v>4599</v>
      </c>
      <c r="AD334" s="47"/>
      <c r="AE334" s="63" t="s">
        <v>2723</v>
      </c>
      <c r="AF334" s="207"/>
      <c r="AG334" s="208"/>
      <c r="AH334" s="208"/>
      <c r="AI334" s="208"/>
      <c r="AJ334" s="209"/>
      <c r="AK334" s="209"/>
      <c r="AL334" s="210"/>
      <c r="AM334" s="210"/>
      <c r="AN334" s="210"/>
      <c r="AO334" s="210"/>
      <c r="AP334" s="210"/>
      <c r="AQ334" s="210"/>
      <c r="AR334" s="210"/>
      <c r="AS334" s="215" t="s">
        <v>804</v>
      </c>
      <c r="AT334" s="105"/>
      <c r="AU334" s="105"/>
      <c r="AV334" s="105"/>
      <c r="AW334" s="105"/>
      <c r="AX334" s="105"/>
      <c r="AY334" s="105"/>
      <c r="AZ334" s="105"/>
      <c r="BA334" s="105"/>
      <c r="BB334" s="105"/>
      <c r="BC334" s="105"/>
      <c r="BD334" s="218"/>
      <c r="BE334" s="105"/>
      <c r="BF334" s="219" t="s">
        <v>4600</v>
      </c>
      <c r="BG334" s="231" t="s">
        <v>804</v>
      </c>
      <c r="BH334" s="5" t="s">
        <v>4745</v>
      </c>
      <c r="BI334" s="5" t="s">
        <v>4748</v>
      </c>
      <c r="BJ334" s="149"/>
    </row>
    <row r="335" s="5" customFormat="1" ht="12.95" customHeight="1" spans="1:62">
      <c r="A335" s="325" t="s">
        <v>4749</v>
      </c>
      <c r="B335" s="325" t="s">
        <v>4750</v>
      </c>
      <c r="C335" s="203" t="s">
        <v>804</v>
      </c>
      <c r="D335" s="38" t="s">
        <v>4751</v>
      </c>
      <c r="E335" s="39" t="s">
        <v>4752</v>
      </c>
      <c r="F335" s="40" t="s">
        <v>2715</v>
      </c>
      <c r="G335" s="41" t="s">
        <v>804</v>
      </c>
      <c r="H335" s="42" t="s">
        <v>4740</v>
      </c>
      <c r="I335" s="42" t="s">
        <v>2715</v>
      </c>
      <c r="J335" s="43" t="s">
        <v>2715</v>
      </c>
      <c r="K335" s="54" t="s">
        <v>2715</v>
      </c>
      <c r="L335" s="42" t="s">
        <v>2737</v>
      </c>
      <c r="M335" s="42" t="s">
        <v>4611</v>
      </c>
      <c r="N335" s="42" t="s">
        <v>2715</v>
      </c>
      <c r="O335" s="43" t="s">
        <v>2715</v>
      </c>
      <c r="P335" s="206"/>
      <c r="Q335" s="206"/>
      <c r="R335" s="206"/>
      <c r="S335" s="206"/>
      <c r="T335" s="206"/>
      <c r="U335" s="63" t="s">
        <v>4753</v>
      </c>
      <c r="V335" s="47" t="s">
        <v>4597</v>
      </c>
      <c r="W335" s="62" t="s">
        <v>2715</v>
      </c>
      <c r="X335" s="62" t="s">
        <v>2715</v>
      </c>
      <c r="Y335" s="62"/>
      <c r="Z335" s="62" t="s">
        <v>4742</v>
      </c>
      <c r="AA335" s="62" t="s">
        <v>775</v>
      </c>
      <c r="AB335" s="47"/>
      <c r="AC335" s="47" t="s">
        <v>4599</v>
      </c>
      <c r="AD335" s="47"/>
      <c r="AE335" s="63" t="s">
        <v>2723</v>
      </c>
      <c r="AF335" s="207"/>
      <c r="AG335" s="208"/>
      <c r="AH335" s="208"/>
      <c r="AI335" s="208"/>
      <c r="AJ335" s="209"/>
      <c r="AK335" s="209"/>
      <c r="AL335" s="210"/>
      <c r="AM335" s="210"/>
      <c r="AN335" s="210"/>
      <c r="AO335" s="210"/>
      <c r="AP335" s="210"/>
      <c r="AQ335" s="210"/>
      <c r="AR335" s="210"/>
      <c r="AS335" s="215" t="s">
        <v>803</v>
      </c>
      <c r="AT335" s="105"/>
      <c r="AU335" s="105"/>
      <c r="AV335" s="105"/>
      <c r="AW335" s="105"/>
      <c r="AX335" s="105"/>
      <c r="AY335" s="105"/>
      <c r="AZ335" s="105"/>
      <c r="BA335" s="105"/>
      <c r="BB335" s="105"/>
      <c r="BC335" s="105"/>
      <c r="BD335" s="218"/>
      <c r="BE335" s="105"/>
      <c r="BF335" s="219" t="s">
        <v>4600</v>
      </c>
      <c r="BG335" s="231" t="s">
        <v>803</v>
      </c>
      <c r="BH335" s="5" t="s">
        <v>4751</v>
      </c>
      <c r="BI335" s="5" t="s">
        <v>4754</v>
      </c>
      <c r="BJ335" s="149"/>
    </row>
    <row r="336" s="5" customFormat="1" ht="12.95" customHeight="1" spans="1:62">
      <c r="A336" s="325" t="s">
        <v>4755</v>
      </c>
      <c r="B336" s="325" t="s">
        <v>4756</v>
      </c>
      <c r="C336" s="203" t="s">
        <v>802</v>
      </c>
      <c r="D336" s="38" t="s">
        <v>4757</v>
      </c>
      <c r="E336" s="39" t="s">
        <v>4758</v>
      </c>
      <c r="F336" s="40" t="s">
        <v>2715</v>
      </c>
      <c r="G336" s="41" t="s">
        <v>802</v>
      </c>
      <c r="H336" s="42" t="s">
        <v>4759</v>
      </c>
      <c r="I336" s="42" t="s">
        <v>2715</v>
      </c>
      <c r="J336" s="43" t="s">
        <v>2715</v>
      </c>
      <c r="K336" s="54" t="s">
        <v>2715</v>
      </c>
      <c r="L336" s="42" t="s">
        <v>2737</v>
      </c>
      <c r="M336" s="42" t="s">
        <v>4611</v>
      </c>
      <c r="N336" s="42" t="s">
        <v>2715</v>
      </c>
      <c r="O336" s="43" t="s">
        <v>2715</v>
      </c>
      <c r="P336" s="206"/>
      <c r="Q336" s="206"/>
      <c r="R336" s="206"/>
      <c r="S336" s="206"/>
      <c r="T336" s="206"/>
      <c r="U336" s="63" t="s">
        <v>4760</v>
      </c>
      <c r="V336" s="47" t="s">
        <v>4597</v>
      </c>
      <c r="W336" s="62" t="s">
        <v>2715</v>
      </c>
      <c r="X336" s="62" t="s">
        <v>2715</v>
      </c>
      <c r="Y336" s="62"/>
      <c r="Z336" s="62" t="s">
        <v>4742</v>
      </c>
      <c r="AA336" s="62" t="s">
        <v>775</v>
      </c>
      <c r="AB336" s="47"/>
      <c r="AC336" s="47" t="s">
        <v>4599</v>
      </c>
      <c r="AD336" s="47"/>
      <c r="AE336" s="63" t="s">
        <v>2723</v>
      </c>
      <c r="AF336" s="207"/>
      <c r="AG336" s="208"/>
      <c r="AH336" s="208"/>
      <c r="AI336" s="208"/>
      <c r="AJ336" s="209"/>
      <c r="AK336" s="209"/>
      <c r="AL336" s="210"/>
      <c r="AM336" s="210"/>
      <c r="AN336" s="210"/>
      <c r="AO336" s="210"/>
      <c r="AP336" s="210"/>
      <c r="AQ336" s="210"/>
      <c r="AR336" s="210"/>
      <c r="AS336" s="215" t="s">
        <v>801</v>
      </c>
      <c r="AT336" s="105"/>
      <c r="AU336" s="105"/>
      <c r="AV336" s="105"/>
      <c r="AW336" s="105"/>
      <c r="AX336" s="105"/>
      <c r="AY336" s="105"/>
      <c r="AZ336" s="105"/>
      <c r="BA336" s="105"/>
      <c r="BB336" s="105"/>
      <c r="BC336" s="105"/>
      <c r="BD336" s="218"/>
      <c r="BE336" s="105"/>
      <c r="BF336" s="219" t="s">
        <v>4600</v>
      </c>
      <c r="BG336" s="231" t="s">
        <v>801</v>
      </c>
      <c r="BH336" s="5" t="s">
        <v>4757</v>
      </c>
      <c r="BI336" s="5" t="s">
        <v>4761</v>
      </c>
      <c r="BJ336" s="149"/>
    </row>
    <row r="337" s="5" customFormat="1" ht="12.95" customHeight="1" spans="1:62">
      <c r="A337" s="325" t="s">
        <v>4762</v>
      </c>
      <c r="B337" s="325" t="s">
        <v>4763</v>
      </c>
      <c r="C337" s="203" t="s">
        <v>805</v>
      </c>
      <c r="D337" s="38" t="s">
        <v>4764</v>
      </c>
      <c r="E337" s="39" t="s">
        <v>4765</v>
      </c>
      <c r="F337" s="40" t="s">
        <v>2715</v>
      </c>
      <c r="G337" s="41" t="s">
        <v>805</v>
      </c>
      <c r="H337" s="42" t="s">
        <v>4759</v>
      </c>
      <c r="I337" s="42" t="s">
        <v>2715</v>
      </c>
      <c r="J337" s="43" t="s">
        <v>2715</v>
      </c>
      <c r="K337" s="54" t="s">
        <v>2715</v>
      </c>
      <c r="L337" s="42" t="s">
        <v>2737</v>
      </c>
      <c r="M337" s="42" t="s">
        <v>4595</v>
      </c>
      <c r="N337" s="42" t="s">
        <v>2715</v>
      </c>
      <c r="O337" s="43" t="s">
        <v>2715</v>
      </c>
      <c r="P337" s="206"/>
      <c r="Q337" s="206"/>
      <c r="R337" s="206"/>
      <c r="S337" s="206"/>
      <c r="T337" s="206"/>
      <c r="U337" s="63" t="s">
        <v>4766</v>
      </c>
      <c r="V337" s="47" t="s">
        <v>4597</v>
      </c>
      <c r="W337" s="62" t="s">
        <v>2715</v>
      </c>
      <c r="X337" s="62" t="s">
        <v>2715</v>
      </c>
      <c r="Y337" s="62"/>
      <c r="Z337" s="62" t="s">
        <v>4742</v>
      </c>
      <c r="AA337" s="62" t="s">
        <v>775</v>
      </c>
      <c r="AB337" s="47"/>
      <c r="AC337" s="47" t="s">
        <v>4599</v>
      </c>
      <c r="AD337" s="47"/>
      <c r="AE337" s="63" t="s">
        <v>2723</v>
      </c>
      <c r="AF337" s="207"/>
      <c r="AG337" s="208"/>
      <c r="AH337" s="208"/>
      <c r="AI337" s="208"/>
      <c r="AJ337" s="209"/>
      <c r="AK337" s="209"/>
      <c r="AL337" s="210"/>
      <c r="AM337" s="210"/>
      <c r="AN337" s="210"/>
      <c r="AO337" s="210"/>
      <c r="AP337" s="210"/>
      <c r="AQ337" s="210"/>
      <c r="AR337" s="210"/>
      <c r="AS337" s="215" t="s">
        <v>806</v>
      </c>
      <c r="AT337" s="105"/>
      <c r="AU337" s="105"/>
      <c r="AV337" s="105"/>
      <c r="AW337" s="105"/>
      <c r="AX337" s="105"/>
      <c r="AY337" s="105"/>
      <c r="AZ337" s="105"/>
      <c r="BA337" s="105"/>
      <c r="BB337" s="105"/>
      <c r="BC337" s="105"/>
      <c r="BD337" s="218"/>
      <c r="BE337" s="105"/>
      <c r="BF337" s="219" t="s">
        <v>4600</v>
      </c>
      <c r="BG337" s="231" t="s">
        <v>806</v>
      </c>
      <c r="BH337" s="5" t="s">
        <v>4764</v>
      </c>
      <c r="BI337" s="5" t="s">
        <v>4767</v>
      </c>
      <c r="BJ337" s="149"/>
    </row>
    <row r="338" s="5" customFormat="1" ht="12.95" customHeight="1" spans="1:62">
      <c r="A338" s="325" t="s">
        <v>4768</v>
      </c>
      <c r="B338" s="325" t="s">
        <v>4769</v>
      </c>
      <c r="C338" s="203" t="s">
        <v>806</v>
      </c>
      <c r="D338" s="38" t="s">
        <v>4770</v>
      </c>
      <c r="E338" s="39" t="s">
        <v>4771</v>
      </c>
      <c r="F338" s="40" t="s">
        <v>2715</v>
      </c>
      <c r="G338" s="41" t="s">
        <v>806</v>
      </c>
      <c r="H338" s="42" t="s">
        <v>4759</v>
      </c>
      <c r="I338" s="42" t="s">
        <v>2715</v>
      </c>
      <c r="J338" s="43" t="s">
        <v>2715</v>
      </c>
      <c r="K338" s="54" t="s">
        <v>2715</v>
      </c>
      <c r="L338" s="42" t="s">
        <v>2737</v>
      </c>
      <c r="M338" s="42" t="s">
        <v>2737</v>
      </c>
      <c r="N338" s="42" t="s">
        <v>2715</v>
      </c>
      <c r="O338" s="43" t="s">
        <v>2715</v>
      </c>
      <c r="P338" s="206"/>
      <c r="Q338" s="206"/>
      <c r="R338" s="206"/>
      <c r="S338" s="206"/>
      <c r="T338" s="206"/>
      <c r="U338" s="63" t="s">
        <v>4772</v>
      </c>
      <c r="V338" s="47" t="s">
        <v>4597</v>
      </c>
      <c r="W338" s="62" t="s">
        <v>2715</v>
      </c>
      <c r="X338" s="62" t="s">
        <v>2715</v>
      </c>
      <c r="Y338" s="62"/>
      <c r="Z338" s="62" t="s">
        <v>4742</v>
      </c>
      <c r="AA338" s="62" t="s">
        <v>775</v>
      </c>
      <c r="AB338" s="47"/>
      <c r="AC338" s="47" t="s">
        <v>4599</v>
      </c>
      <c r="AD338" s="47"/>
      <c r="AE338" s="63" t="s">
        <v>2723</v>
      </c>
      <c r="AF338" s="207"/>
      <c r="AG338" s="208"/>
      <c r="AH338" s="208"/>
      <c r="AI338" s="208"/>
      <c r="AJ338" s="209"/>
      <c r="AK338" s="209"/>
      <c r="AL338" s="210"/>
      <c r="AM338" s="210"/>
      <c r="AN338" s="210"/>
      <c r="AO338" s="210"/>
      <c r="AP338" s="210"/>
      <c r="AQ338" s="210"/>
      <c r="AR338" s="210"/>
      <c r="AS338" s="215" t="s">
        <v>805</v>
      </c>
      <c r="AT338" s="105"/>
      <c r="AU338" s="105"/>
      <c r="AV338" s="105"/>
      <c r="AW338" s="105"/>
      <c r="AX338" s="105"/>
      <c r="AY338" s="105"/>
      <c r="AZ338" s="105"/>
      <c r="BA338" s="105"/>
      <c r="BB338" s="105"/>
      <c r="BC338" s="105"/>
      <c r="BD338" s="218"/>
      <c r="BE338" s="105"/>
      <c r="BF338" s="219" t="s">
        <v>4600</v>
      </c>
      <c r="BG338" s="231" t="s">
        <v>805</v>
      </c>
      <c r="BH338" s="5" t="s">
        <v>4770</v>
      </c>
      <c r="BI338" s="5" t="s">
        <v>4773</v>
      </c>
      <c r="BJ338" s="149"/>
    </row>
    <row r="339" s="5" customFormat="1" ht="12.95" customHeight="1" spans="1:62">
      <c r="A339" s="325" t="s">
        <v>4774</v>
      </c>
      <c r="B339" s="325" t="s">
        <v>4775</v>
      </c>
      <c r="C339" s="203" t="s">
        <v>807</v>
      </c>
      <c r="D339" s="38" t="s">
        <v>4776</v>
      </c>
      <c r="E339" s="39" t="s">
        <v>4777</v>
      </c>
      <c r="F339" s="40" t="s">
        <v>2715</v>
      </c>
      <c r="G339" s="41" t="s">
        <v>807</v>
      </c>
      <c r="H339" s="42" t="s">
        <v>4778</v>
      </c>
      <c r="I339" s="42" t="s">
        <v>2715</v>
      </c>
      <c r="J339" s="43" t="s">
        <v>2715</v>
      </c>
      <c r="K339" s="54" t="s">
        <v>2715</v>
      </c>
      <c r="L339" s="42" t="s">
        <v>2737</v>
      </c>
      <c r="M339" s="42" t="s">
        <v>4595</v>
      </c>
      <c r="N339" s="42" t="s">
        <v>2715</v>
      </c>
      <c r="O339" s="43" t="s">
        <v>2715</v>
      </c>
      <c r="P339" s="206"/>
      <c r="Q339" s="206"/>
      <c r="R339" s="206"/>
      <c r="S339" s="206"/>
      <c r="T339" s="206"/>
      <c r="U339" s="63" t="s">
        <v>4779</v>
      </c>
      <c r="V339" s="47" t="s">
        <v>4597</v>
      </c>
      <c r="W339" s="62" t="s">
        <v>2715</v>
      </c>
      <c r="X339" s="62" t="s">
        <v>2715</v>
      </c>
      <c r="Y339" s="62"/>
      <c r="Z339" s="62" t="s">
        <v>4780</v>
      </c>
      <c r="AA339" s="62" t="s">
        <v>775</v>
      </c>
      <c r="AB339" s="47"/>
      <c r="AC339" s="47" t="s">
        <v>4599</v>
      </c>
      <c r="AD339" s="47"/>
      <c r="AE339" s="63" t="s">
        <v>2723</v>
      </c>
      <c r="AF339" s="207"/>
      <c r="AG339" s="208"/>
      <c r="AH339" s="208"/>
      <c r="AI339" s="208"/>
      <c r="AJ339" s="209"/>
      <c r="AK339" s="209"/>
      <c r="AL339" s="210"/>
      <c r="AM339" s="210"/>
      <c r="AN339" s="210"/>
      <c r="AO339" s="210"/>
      <c r="AP339" s="210"/>
      <c r="AQ339" s="210"/>
      <c r="AR339" s="210"/>
      <c r="AS339" s="215" t="s">
        <v>808</v>
      </c>
      <c r="AT339" s="105"/>
      <c r="AU339" s="105"/>
      <c r="AV339" s="105"/>
      <c r="AW339" s="105"/>
      <c r="AX339" s="105"/>
      <c r="AY339" s="105"/>
      <c r="AZ339" s="105"/>
      <c r="BA339" s="105"/>
      <c r="BB339" s="105"/>
      <c r="BC339" s="105"/>
      <c r="BD339" s="218"/>
      <c r="BE339" s="216"/>
      <c r="BF339" s="219" t="s">
        <v>4600</v>
      </c>
      <c r="BG339" s="231" t="s">
        <v>808</v>
      </c>
      <c r="BH339" s="5" t="s">
        <v>4776</v>
      </c>
      <c r="BI339" s="5" t="s">
        <v>4781</v>
      </c>
      <c r="BJ339" s="149"/>
    </row>
    <row r="340" s="5" customFormat="1" ht="12.95" customHeight="1" spans="1:62">
      <c r="A340" s="325" t="s">
        <v>4660</v>
      </c>
      <c r="B340" s="325" t="s">
        <v>4782</v>
      </c>
      <c r="C340" s="203" t="s">
        <v>809</v>
      </c>
      <c r="D340" s="38" t="s">
        <v>4783</v>
      </c>
      <c r="E340" s="39" t="s">
        <v>4784</v>
      </c>
      <c r="F340" s="40" t="s">
        <v>2715</v>
      </c>
      <c r="G340" s="41" t="s">
        <v>809</v>
      </c>
      <c r="H340" s="42" t="s">
        <v>4778</v>
      </c>
      <c r="I340" s="42" t="s">
        <v>2715</v>
      </c>
      <c r="J340" s="43" t="s">
        <v>2715</v>
      </c>
      <c r="K340" s="54" t="s">
        <v>2715</v>
      </c>
      <c r="L340" s="42" t="s">
        <v>2737</v>
      </c>
      <c r="M340" s="42" t="s">
        <v>2737</v>
      </c>
      <c r="N340" s="42" t="s">
        <v>2715</v>
      </c>
      <c r="O340" s="43" t="s">
        <v>2715</v>
      </c>
      <c r="P340" s="206"/>
      <c r="Q340" s="206"/>
      <c r="R340" s="206"/>
      <c r="S340" s="206"/>
      <c r="T340" s="206"/>
      <c r="U340" s="63" t="s">
        <v>4785</v>
      </c>
      <c r="V340" s="47" t="s">
        <v>4597</v>
      </c>
      <c r="W340" s="62" t="s">
        <v>2715</v>
      </c>
      <c r="X340" s="62" t="s">
        <v>2715</v>
      </c>
      <c r="Y340" s="62"/>
      <c r="Z340" s="62" t="s">
        <v>4780</v>
      </c>
      <c r="AA340" s="62" t="s">
        <v>775</v>
      </c>
      <c r="AB340" s="47"/>
      <c r="AC340" s="47" t="s">
        <v>4599</v>
      </c>
      <c r="AD340" s="47"/>
      <c r="AE340" s="63" t="s">
        <v>2723</v>
      </c>
      <c r="AF340" s="207"/>
      <c r="AG340" s="208"/>
      <c r="AH340" s="208"/>
      <c r="AI340" s="208"/>
      <c r="AJ340" s="209"/>
      <c r="AK340" s="209"/>
      <c r="AL340" s="210"/>
      <c r="AM340" s="210"/>
      <c r="AN340" s="210"/>
      <c r="AO340" s="210"/>
      <c r="AP340" s="210"/>
      <c r="AQ340" s="210"/>
      <c r="AR340" s="210"/>
      <c r="AS340" s="215" t="s">
        <v>810</v>
      </c>
      <c r="AT340" s="105"/>
      <c r="AU340" s="105"/>
      <c r="AV340" s="105"/>
      <c r="AW340" s="105"/>
      <c r="AX340" s="105"/>
      <c r="AY340" s="105"/>
      <c r="AZ340" s="105"/>
      <c r="BA340" s="105"/>
      <c r="BB340" s="105"/>
      <c r="BC340" s="105"/>
      <c r="BD340" s="218"/>
      <c r="BE340" s="105"/>
      <c r="BF340" s="219" t="s">
        <v>4600</v>
      </c>
      <c r="BG340" s="231" t="s">
        <v>810</v>
      </c>
      <c r="BH340" s="5" t="s">
        <v>4783</v>
      </c>
      <c r="BI340" s="5" t="s">
        <v>4786</v>
      </c>
      <c r="BJ340" s="149"/>
    </row>
    <row r="341" s="5" customFormat="1" ht="12.95" customHeight="1" spans="1:62">
      <c r="A341" s="325" t="s">
        <v>4748</v>
      </c>
      <c r="B341" s="325" t="s">
        <v>4787</v>
      </c>
      <c r="C341" s="203" t="s">
        <v>810</v>
      </c>
      <c r="D341" s="38" t="s">
        <v>4788</v>
      </c>
      <c r="E341" s="39" t="s">
        <v>4789</v>
      </c>
      <c r="F341" s="40" t="s">
        <v>2715</v>
      </c>
      <c r="G341" s="41" t="s">
        <v>810</v>
      </c>
      <c r="H341" s="42" t="s">
        <v>4778</v>
      </c>
      <c r="I341" s="42" t="s">
        <v>2715</v>
      </c>
      <c r="J341" s="43" t="s">
        <v>2715</v>
      </c>
      <c r="K341" s="54" t="s">
        <v>2715</v>
      </c>
      <c r="L341" s="42" t="s">
        <v>2737</v>
      </c>
      <c r="M341" s="42" t="s">
        <v>4611</v>
      </c>
      <c r="N341" s="42" t="s">
        <v>2715</v>
      </c>
      <c r="O341" s="43" t="s">
        <v>2715</v>
      </c>
      <c r="P341" s="206"/>
      <c r="Q341" s="206"/>
      <c r="R341" s="206"/>
      <c r="S341" s="206"/>
      <c r="T341" s="206"/>
      <c r="U341" s="63" t="s">
        <v>4790</v>
      </c>
      <c r="V341" s="47" t="s">
        <v>4597</v>
      </c>
      <c r="W341" s="62" t="s">
        <v>2715</v>
      </c>
      <c r="X341" s="62" t="s">
        <v>2715</v>
      </c>
      <c r="Y341" s="62"/>
      <c r="Z341" s="62" t="s">
        <v>4780</v>
      </c>
      <c r="AA341" s="62" t="s">
        <v>775</v>
      </c>
      <c r="AB341" s="47"/>
      <c r="AC341" s="47" t="s">
        <v>4599</v>
      </c>
      <c r="AD341" s="47"/>
      <c r="AE341" s="63" t="s">
        <v>2723</v>
      </c>
      <c r="AF341" s="207"/>
      <c r="AG341" s="208"/>
      <c r="AH341" s="208"/>
      <c r="AI341" s="208"/>
      <c r="AJ341" s="209"/>
      <c r="AK341" s="209"/>
      <c r="AL341" s="210"/>
      <c r="AM341" s="210"/>
      <c r="AN341" s="210"/>
      <c r="AO341" s="210"/>
      <c r="AP341" s="210"/>
      <c r="AQ341" s="210"/>
      <c r="AR341" s="210"/>
      <c r="AS341" s="215" t="s">
        <v>809</v>
      </c>
      <c r="AT341" s="105"/>
      <c r="AU341" s="105"/>
      <c r="AV341" s="105"/>
      <c r="AW341" s="105"/>
      <c r="AX341" s="105"/>
      <c r="AY341" s="105"/>
      <c r="AZ341" s="105"/>
      <c r="BA341" s="105"/>
      <c r="BB341" s="105"/>
      <c r="BC341" s="105"/>
      <c r="BD341" s="218"/>
      <c r="BE341" s="105"/>
      <c r="BF341" s="219" t="s">
        <v>4600</v>
      </c>
      <c r="BG341" s="231" t="s">
        <v>809</v>
      </c>
      <c r="BH341" s="5" t="s">
        <v>4788</v>
      </c>
      <c r="BI341" s="5" t="s">
        <v>4762</v>
      </c>
      <c r="BJ341" s="149"/>
    </row>
    <row r="342" s="5" customFormat="1" ht="12.95" customHeight="1" spans="1:62">
      <c r="A342" s="325" t="s">
        <v>4767</v>
      </c>
      <c r="B342" s="325" t="s">
        <v>4791</v>
      </c>
      <c r="C342" s="203" t="s">
        <v>808</v>
      </c>
      <c r="D342" s="38" t="s">
        <v>4792</v>
      </c>
      <c r="E342" s="39" t="s">
        <v>4793</v>
      </c>
      <c r="F342" s="40" t="s">
        <v>2715</v>
      </c>
      <c r="G342" s="41" t="s">
        <v>808</v>
      </c>
      <c r="H342" s="42" t="s">
        <v>4794</v>
      </c>
      <c r="I342" s="42" t="s">
        <v>2715</v>
      </c>
      <c r="J342" s="43" t="s">
        <v>2715</v>
      </c>
      <c r="K342" s="54" t="s">
        <v>2715</v>
      </c>
      <c r="L342" s="42" t="s">
        <v>2737</v>
      </c>
      <c r="M342" s="42" t="s">
        <v>4611</v>
      </c>
      <c r="N342" s="42" t="s">
        <v>2715</v>
      </c>
      <c r="O342" s="43" t="s">
        <v>2715</v>
      </c>
      <c r="P342" s="206"/>
      <c r="Q342" s="206"/>
      <c r="R342" s="206"/>
      <c r="S342" s="206"/>
      <c r="T342" s="206"/>
      <c r="U342" s="63" t="s">
        <v>4795</v>
      </c>
      <c r="V342" s="47" t="s">
        <v>4597</v>
      </c>
      <c r="W342" s="62" t="s">
        <v>2715</v>
      </c>
      <c r="X342" s="62" t="s">
        <v>2715</v>
      </c>
      <c r="Y342" s="62"/>
      <c r="Z342" s="62" t="s">
        <v>4780</v>
      </c>
      <c r="AA342" s="62" t="s">
        <v>775</v>
      </c>
      <c r="AB342" s="47"/>
      <c r="AC342" s="47" t="s">
        <v>4599</v>
      </c>
      <c r="AD342" s="47"/>
      <c r="AE342" s="63" t="s">
        <v>2723</v>
      </c>
      <c r="AF342" s="207"/>
      <c r="AG342" s="208"/>
      <c r="AH342" s="208"/>
      <c r="AI342" s="208"/>
      <c r="AJ342" s="209"/>
      <c r="AK342" s="209"/>
      <c r="AL342" s="210"/>
      <c r="AM342" s="210"/>
      <c r="AN342" s="210"/>
      <c r="AO342" s="210"/>
      <c r="AP342" s="210"/>
      <c r="AQ342" s="210"/>
      <c r="AR342" s="210"/>
      <c r="AS342" s="215" t="s">
        <v>807</v>
      </c>
      <c r="AT342" s="105"/>
      <c r="AU342" s="105"/>
      <c r="AV342" s="105"/>
      <c r="AW342" s="105"/>
      <c r="AX342" s="105"/>
      <c r="AY342" s="105"/>
      <c r="AZ342" s="105"/>
      <c r="BA342" s="105"/>
      <c r="BB342" s="105"/>
      <c r="BC342" s="105"/>
      <c r="BD342" s="218"/>
      <c r="BE342" s="105"/>
      <c r="BF342" s="219" t="s">
        <v>4600</v>
      </c>
      <c r="BG342" s="231" t="s">
        <v>807</v>
      </c>
      <c r="BH342" s="5" t="s">
        <v>4792</v>
      </c>
      <c r="BI342" s="5" t="s">
        <v>4796</v>
      </c>
      <c r="BJ342" s="149"/>
    </row>
    <row r="343" s="5" customFormat="1" ht="12.95" customHeight="1" spans="1:62">
      <c r="A343" s="325" t="s">
        <v>4781</v>
      </c>
      <c r="B343" s="325" t="s">
        <v>4797</v>
      </c>
      <c r="C343" s="203" t="s">
        <v>811</v>
      </c>
      <c r="D343" s="38" t="s">
        <v>4798</v>
      </c>
      <c r="E343" s="39" t="s">
        <v>4799</v>
      </c>
      <c r="F343" s="40" t="s">
        <v>2715</v>
      </c>
      <c r="G343" s="41" t="s">
        <v>811</v>
      </c>
      <c r="H343" s="42" t="s">
        <v>4794</v>
      </c>
      <c r="I343" s="42" t="s">
        <v>2715</v>
      </c>
      <c r="J343" s="43" t="s">
        <v>2715</v>
      </c>
      <c r="K343" s="54" t="s">
        <v>2715</v>
      </c>
      <c r="L343" s="42" t="s">
        <v>2737</v>
      </c>
      <c r="M343" s="42" t="s">
        <v>4595</v>
      </c>
      <c r="N343" s="42" t="s">
        <v>2715</v>
      </c>
      <c r="O343" s="43" t="s">
        <v>2715</v>
      </c>
      <c r="P343" s="206"/>
      <c r="Q343" s="206"/>
      <c r="R343" s="206"/>
      <c r="S343" s="206"/>
      <c r="T343" s="206"/>
      <c r="U343" s="63" t="s">
        <v>4800</v>
      </c>
      <c r="V343" s="47" t="s">
        <v>4597</v>
      </c>
      <c r="W343" s="62" t="s">
        <v>2715</v>
      </c>
      <c r="X343" s="62" t="s">
        <v>2715</v>
      </c>
      <c r="Y343" s="62"/>
      <c r="Z343" s="62" t="s">
        <v>4780</v>
      </c>
      <c r="AA343" s="62" t="s">
        <v>775</v>
      </c>
      <c r="AB343" s="47"/>
      <c r="AC343" s="47" t="s">
        <v>4599</v>
      </c>
      <c r="AD343" s="47"/>
      <c r="AE343" s="63" t="s">
        <v>2723</v>
      </c>
      <c r="AF343" s="207"/>
      <c r="AG343" s="208"/>
      <c r="AH343" s="208"/>
      <c r="AI343" s="208"/>
      <c r="AJ343" s="209"/>
      <c r="AK343" s="209"/>
      <c r="AL343" s="210"/>
      <c r="AM343" s="210"/>
      <c r="AN343" s="210"/>
      <c r="AO343" s="210"/>
      <c r="AP343" s="210"/>
      <c r="AQ343" s="210"/>
      <c r="AR343" s="210"/>
      <c r="AS343" s="215" t="s">
        <v>812</v>
      </c>
      <c r="AT343" s="105"/>
      <c r="AU343" s="105"/>
      <c r="AV343" s="105"/>
      <c r="AW343" s="105"/>
      <c r="AX343" s="105"/>
      <c r="AY343" s="105"/>
      <c r="AZ343" s="105"/>
      <c r="BA343" s="105"/>
      <c r="BB343" s="105"/>
      <c r="BC343" s="105"/>
      <c r="BD343" s="218"/>
      <c r="BE343" s="105"/>
      <c r="BF343" s="219" t="s">
        <v>4600</v>
      </c>
      <c r="BG343" s="231" t="s">
        <v>812</v>
      </c>
      <c r="BH343" s="5" t="s">
        <v>4798</v>
      </c>
      <c r="BI343" s="5" t="s">
        <v>4801</v>
      </c>
      <c r="BJ343" s="149"/>
    </row>
    <row r="344" s="5" customFormat="1" ht="12.95" customHeight="1" spans="1:62">
      <c r="A344" s="325" t="s">
        <v>4802</v>
      </c>
      <c r="B344" s="325" t="s">
        <v>4803</v>
      </c>
      <c r="C344" s="203" t="s">
        <v>812</v>
      </c>
      <c r="D344" s="38" t="s">
        <v>4804</v>
      </c>
      <c r="E344" s="39" t="s">
        <v>4805</v>
      </c>
      <c r="F344" s="40" t="s">
        <v>2715</v>
      </c>
      <c r="G344" s="41" t="s">
        <v>812</v>
      </c>
      <c r="H344" s="42" t="s">
        <v>4794</v>
      </c>
      <c r="I344" s="42" t="s">
        <v>2715</v>
      </c>
      <c r="J344" s="43" t="s">
        <v>2715</v>
      </c>
      <c r="K344" s="54" t="s">
        <v>2715</v>
      </c>
      <c r="L344" s="42" t="s">
        <v>2737</v>
      </c>
      <c r="M344" s="42" t="s">
        <v>2737</v>
      </c>
      <c r="N344" s="42" t="s">
        <v>2715</v>
      </c>
      <c r="O344" s="43" t="s">
        <v>2715</v>
      </c>
      <c r="P344" s="206"/>
      <c r="Q344" s="206"/>
      <c r="R344" s="206"/>
      <c r="S344" s="206"/>
      <c r="T344" s="206"/>
      <c r="U344" s="63" t="s">
        <v>4806</v>
      </c>
      <c r="V344" s="47" t="s">
        <v>4597</v>
      </c>
      <c r="W344" s="62" t="s">
        <v>2715</v>
      </c>
      <c r="X344" s="62" t="s">
        <v>2715</v>
      </c>
      <c r="Y344" s="62"/>
      <c r="Z344" s="62" t="s">
        <v>4780</v>
      </c>
      <c r="AA344" s="62" t="s">
        <v>775</v>
      </c>
      <c r="AB344" s="47"/>
      <c r="AC344" s="47" t="s">
        <v>4599</v>
      </c>
      <c r="AD344" s="47"/>
      <c r="AE344" s="63" t="s">
        <v>2723</v>
      </c>
      <c r="AF344" s="207"/>
      <c r="AG344" s="208"/>
      <c r="AH344" s="208"/>
      <c r="AI344" s="208"/>
      <c r="AJ344" s="209"/>
      <c r="AK344" s="209"/>
      <c r="AL344" s="210"/>
      <c r="AM344" s="210"/>
      <c r="AN344" s="210"/>
      <c r="AO344" s="210"/>
      <c r="AP344" s="210"/>
      <c r="AQ344" s="210"/>
      <c r="AR344" s="210"/>
      <c r="AS344" s="215" t="s">
        <v>811</v>
      </c>
      <c r="AT344" s="105"/>
      <c r="AU344" s="105"/>
      <c r="AV344" s="105"/>
      <c r="AW344" s="105"/>
      <c r="AX344" s="105"/>
      <c r="AY344" s="105"/>
      <c r="AZ344" s="105"/>
      <c r="BA344" s="105"/>
      <c r="BB344" s="105"/>
      <c r="BC344" s="105"/>
      <c r="BD344" s="218"/>
      <c r="BE344" s="105"/>
      <c r="BF344" s="219" t="s">
        <v>4600</v>
      </c>
      <c r="BG344" s="231" t="s">
        <v>811</v>
      </c>
      <c r="BH344" s="5" t="s">
        <v>4804</v>
      </c>
      <c r="BI344" s="5" t="s">
        <v>4807</v>
      </c>
      <c r="BJ344" s="149"/>
    </row>
    <row r="345" s="5" customFormat="1" ht="12.95" customHeight="1" spans="1:62">
      <c r="A345" s="325" t="s">
        <v>3520</v>
      </c>
      <c r="B345" s="325" t="s">
        <v>4808</v>
      </c>
      <c r="C345" s="203" t="s">
        <v>813</v>
      </c>
      <c r="D345" s="38" t="s">
        <v>4809</v>
      </c>
      <c r="E345" s="39" t="s">
        <v>4810</v>
      </c>
      <c r="F345" s="40" t="s">
        <v>2715</v>
      </c>
      <c r="G345" s="41" t="s">
        <v>813</v>
      </c>
      <c r="H345" s="42" t="s">
        <v>4811</v>
      </c>
      <c r="I345" s="42" t="s">
        <v>2715</v>
      </c>
      <c r="J345" s="43" t="s">
        <v>2715</v>
      </c>
      <c r="K345" s="54" t="s">
        <v>2715</v>
      </c>
      <c r="L345" s="42" t="s">
        <v>2737</v>
      </c>
      <c r="M345" s="42" t="s">
        <v>4595</v>
      </c>
      <c r="N345" s="42" t="s">
        <v>2715</v>
      </c>
      <c r="O345" s="43" t="s">
        <v>2715</v>
      </c>
      <c r="P345" s="206"/>
      <c r="Q345" s="206"/>
      <c r="R345" s="206"/>
      <c r="S345" s="206"/>
      <c r="T345" s="206"/>
      <c r="U345" s="63" t="s">
        <v>4812</v>
      </c>
      <c r="V345" s="47" t="s">
        <v>4597</v>
      </c>
      <c r="W345" s="62" t="s">
        <v>2715</v>
      </c>
      <c r="X345" s="62" t="s">
        <v>2715</v>
      </c>
      <c r="Y345" s="62"/>
      <c r="Z345" s="62" t="s">
        <v>4813</v>
      </c>
      <c r="AA345" s="62" t="s">
        <v>775</v>
      </c>
      <c r="AB345" s="47"/>
      <c r="AC345" s="47" t="s">
        <v>4599</v>
      </c>
      <c r="AD345" s="47"/>
      <c r="AE345" s="63" t="s">
        <v>2723</v>
      </c>
      <c r="AF345" s="207"/>
      <c r="AG345" s="208"/>
      <c r="AH345" s="208"/>
      <c r="AI345" s="208"/>
      <c r="AJ345" s="209"/>
      <c r="AK345" s="209"/>
      <c r="AL345" s="210"/>
      <c r="AM345" s="210"/>
      <c r="AN345" s="210"/>
      <c r="AO345" s="210"/>
      <c r="AP345" s="210"/>
      <c r="AQ345" s="210"/>
      <c r="AR345" s="210"/>
      <c r="AS345" s="215" t="s">
        <v>814</v>
      </c>
      <c r="AT345" s="105"/>
      <c r="AU345" s="105"/>
      <c r="AV345" s="105"/>
      <c r="AW345" s="105"/>
      <c r="AX345" s="105"/>
      <c r="AY345" s="105"/>
      <c r="AZ345" s="105"/>
      <c r="BA345" s="105"/>
      <c r="BB345" s="105"/>
      <c r="BC345" s="105"/>
      <c r="BD345" s="218"/>
      <c r="BE345" s="216"/>
      <c r="BF345" s="219" t="s">
        <v>4600</v>
      </c>
      <c r="BG345" s="231" t="s">
        <v>814</v>
      </c>
      <c r="BH345" s="5" t="s">
        <v>4809</v>
      </c>
      <c r="BI345" s="5" t="s">
        <v>2762</v>
      </c>
      <c r="BJ345" s="149"/>
    </row>
    <row r="346" s="5" customFormat="1" ht="12.95" customHeight="1" spans="1:62">
      <c r="A346" s="325" t="s">
        <v>3495</v>
      </c>
      <c r="B346" s="325" t="s">
        <v>4814</v>
      </c>
      <c r="C346" s="203" t="s">
        <v>815</v>
      </c>
      <c r="D346" s="38" t="s">
        <v>4815</v>
      </c>
      <c r="E346" s="39" t="s">
        <v>4816</v>
      </c>
      <c r="F346" s="40" t="s">
        <v>2715</v>
      </c>
      <c r="G346" s="41" t="s">
        <v>815</v>
      </c>
      <c r="H346" s="42" t="s">
        <v>4811</v>
      </c>
      <c r="I346" s="42" t="s">
        <v>2715</v>
      </c>
      <c r="J346" s="43" t="s">
        <v>2715</v>
      </c>
      <c r="K346" s="54" t="s">
        <v>2715</v>
      </c>
      <c r="L346" s="42" t="s">
        <v>2737</v>
      </c>
      <c r="M346" s="42" t="s">
        <v>2737</v>
      </c>
      <c r="N346" s="42" t="s">
        <v>2715</v>
      </c>
      <c r="O346" s="43" t="s">
        <v>2715</v>
      </c>
      <c r="P346" s="206"/>
      <c r="Q346" s="206"/>
      <c r="R346" s="206"/>
      <c r="S346" s="206"/>
      <c r="T346" s="206"/>
      <c r="U346" s="63" t="s">
        <v>4817</v>
      </c>
      <c r="V346" s="47" t="s">
        <v>4597</v>
      </c>
      <c r="W346" s="62" t="s">
        <v>2715</v>
      </c>
      <c r="X346" s="62" t="s">
        <v>2715</v>
      </c>
      <c r="Y346" s="62"/>
      <c r="Z346" s="62" t="s">
        <v>4813</v>
      </c>
      <c r="AA346" s="62" t="s">
        <v>775</v>
      </c>
      <c r="AB346" s="47"/>
      <c r="AC346" s="47" t="s">
        <v>4599</v>
      </c>
      <c r="AD346" s="47"/>
      <c r="AE346" s="63" t="s">
        <v>2723</v>
      </c>
      <c r="AF346" s="207"/>
      <c r="AG346" s="208"/>
      <c r="AH346" s="208"/>
      <c r="AI346" s="208"/>
      <c r="AJ346" s="209"/>
      <c r="AK346" s="209"/>
      <c r="AL346" s="210"/>
      <c r="AM346" s="210"/>
      <c r="AN346" s="210"/>
      <c r="AO346" s="210"/>
      <c r="AP346" s="210"/>
      <c r="AQ346" s="210"/>
      <c r="AR346" s="210"/>
      <c r="AS346" s="215" t="s">
        <v>816</v>
      </c>
      <c r="AT346" s="105"/>
      <c r="AU346" s="105"/>
      <c r="AV346" s="105"/>
      <c r="AW346" s="105"/>
      <c r="AX346" s="105"/>
      <c r="AY346" s="105"/>
      <c r="AZ346" s="105"/>
      <c r="BA346" s="105"/>
      <c r="BB346" s="105"/>
      <c r="BC346" s="105"/>
      <c r="BD346" s="218"/>
      <c r="BE346" s="105"/>
      <c r="BF346" s="219" t="s">
        <v>4600</v>
      </c>
      <c r="BG346" s="231" t="s">
        <v>816</v>
      </c>
      <c r="BH346" s="5" t="s">
        <v>4815</v>
      </c>
      <c r="BI346" s="5" t="s">
        <v>4351</v>
      </c>
      <c r="BJ346" s="149"/>
    </row>
    <row r="347" s="5" customFormat="1" ht="12.95" customHeight="1" spans="1:62">
      <c r="A347" s="325" t="s">
        <v>4818</v>
      </c>
      <c r="B347" s="325" t="s">
        <v>4819</v>
      </c>
      <c r="C347" s="203" t="s">
        <v>816</v>
      </c>
      <c r="D347" s="38" t="s">
        <v>4820</v>
      </c>
      <c r="E347" s="39" t="s">
        <v>4821</v>
      </c>
      <c r="F347" s="40" t="s">
        <v>2715</v>
      </c>
      <c r="G347" s="41" t="s">
        <v>816</v>
      </c>
      <c r="H347" s="42" t="s">
        <v>4811</v>
      </c>
      <c r="I347" s="42" t="s">
        <v>2715</v>
      </c>
      <c r="J347" s="43" t="s">
        <v>2715</v>
      </c>
      <c r="K347" s="54" t="s">
        <v>2715</v>
      </c>
      <c r="L347" s="42" t="s">
        <v>2737</v>
      </c>
      <c r="M347" s="42" t="s">
        <v>4611</v>
      </c>
      <c r="N347" s="42" t="s">
        <v>2715</v>
      </c>
      <c r="O347" s="43" t="s">
        <v>2715</v>
      </c>
      <c r="P347" s="206"/>
      <c r="Q347" s="206"/>
      <c r="R347" s="206"/>
      <c r="S347" s="206"/>
      <c r="T347" s="206"/>
      <c r="U347" s="63" t="s">
        <v>4822</v>
      </c>
      <c r="V347" s="47" t="s">
        <v>4597</v>
      </c>
      <c r="W347" s="62" t="s">
        <v>2715</v>
      </c>
      <c r="X347" s="62" t="s">
        <v>2715</v>
      </c>
      <c r="Y347" s="62"/>
      <c r="Z347" s="62" t="s">
        <v>4813</v>
      </c>
      <c r="AA347" s="62" t="s">
        <v>775</v>
      </c>
      <c r="AB347" s="47"/>
      <c r="AC347" s="47" t="s">
        <v>4599</v>
      </c>
      <c r="AD347" s="47"/>
      <c r="AE347" s="63" t="s">
        <v>2723</v>
      </c>
      <c r="AF347" s="207"/>
      <c r="AG347" s="208"/>
      <c r="AH347" s="208"/>
      <c r="AI347" s="208"/>
      <c r="AJ347" s="209"/>
      <c r="AK347" s="209"/>
      <c r="AL347" s="210"/>
      <c r="AM347" s="210"/>
      <c r="AN347" s="210"/>
      <c r="AO347" s="210"/>
      <c r="AP347" s="210"/>
      <c r="AQ347" s="210"/>
      <c r="AR347" s="210"/>
      <c r="AS347" s="215" t="s">
        <v>815</v>
      </c>
      <c r="AT347" s="105"/>
      <c r="AU347" s="105"/>
      <c r="AV347" s="105"/>
      <c r="AW347" s="105"/>
      <c r="AX347" s="105"/>
      <c r="AY347" s="105"/>
      <c r="AZ347" s="105"/>
      <c r="BA347" s="105"/>
      <c r="BB347" s="105"/>
      <c r="BC347" s="105"/>
      <c r="BD347" s="218"/>
      <c r="BE347" s="105"/>
      <c r="BF347" s="219" t="s">
        <v>4600</v>
      </c>
      <c r="BG347" s="231" t="s">
        <v>815</v>
      </c>
      <c r="BH347" s="5" t="s">
        <v>4820</v>
      </c>
      <c r="BI347" s="5" t="s">
        <v>4823</v>
      </c>
      <c r="BJ347" s="149"/>
    </row>
    <row r="348" s="5" customFormat="1" ht="12.95" customHeight="1" spans="1:62">
      <c r="A348" s="325" t="s">
        <v>3542</v>
      </c>
      <c r="B348" s="325" t="s">
        <v>4824</v>
      </c>
      <c r="C348" s="203" t="s">
        <v>814</v>
      </c>
      <c r="D348" s="38" t="s">
        <v>4825</v>
      </c>
      <c r="E348" s="39" t="s">
        <v>4826</v>
      </c>
      <c r="F348" s="40" t="s">
        <v>2715</v>
      </c>
      <c r="G348" s="41" t="s">
        <v>814</v>
      </c>
      <c r="H348" s="42" t="s">
        <v>4827</v>
      </c>
      <c r="I348" s="42" t="s">
        <v>2715</v>
      </c>
      <c r="J348" s="43" t="s">
        <v>2715</v>
      </c>
      <c r="K348" s="54" t="s">
        <v>2715</v>
      </c>
      <c r="L348" s="42" t="s">
        <v>2737</v>
      </c>
      <c r="M348" s="42" t="s">
        <v>4611</v>
      </c>
      <c r="N348" s="42" t="s">
        <v>2715</v>
      </c>
      <c r="O348" s="43" t="s">
        <v>2715</v>
      </c>
      <c r="P348" s="206"/>
      <c r="Q348" s="206"/>
      <c r="R348" s="206"/>
      <c r="S348" s="206"/>
      <c r="T348" s="206"/>
      <c r="U348" s="63" t="s">
        <v>4828</v>
      </c>
      <c r="V348" s="47" t="s">
        <v>4597</v>
      </c>
      <c r="W348" s="62" t="s">
        <v>2715</v>
      </c>
      <c r="X348" s="62" t="s">
        <v>2715</v>
      </c>
      <c r="Y348" s="62"/>
      <c r="Z348" s="62" t="s">
        <v>4813</v>
      </c>
      <c r="AA348" s="62" t="s">
        <v>775</v>
      </c>
      <c r="AB348" s="47"/>
      <c r="AC348" s="47" t="s">
        <v>4599</v>
      </c>
      <c r="AD348" s="47"/>
      <c r="AE348" s="63" t="s">
        <v>2723</v>
      </c>
      <c r="AF348" s="207"/>
      <c r="AG348" s="208"/>
      <c r="AH348" s="208"/>
      <c r="AI348" s="208"/>
      <c r="AJ348" s="209"/>
      <c r="AK348" s="209"/>
      <c r="AL348" s="210"/>
      <c r="AM348" s="210"/>
      <c r="AN348" s="210"/>
      <c r="AO348" s="210"/>
      <c r="AP348" s="210"/>
      <c r="AQ348" s="210"/>
      <c r="AR348" s="210"/>
      <c r="AS348" s="215" t="s">
        <v>813</v>
      </c>
      <c r="AT348" s="105"/>
      <c r="AU348" s="105"/>
      <c r="AV348" s="105"/>
      <c r="AW348" s="105"/>
      <c r="AX348" s="105"/>
      <c r="AY348" s="105"/>
      <c r="AZ348" s="105"/>
      <c r="BA348" s="105"/>
      <c r="BB348" s="105"/>
      <c r="BC348" s="105"/>
      <c r="BD348" s="218"/>
      <c r="BE348" s="105"/>
      <c r="BF348" s="219" t="s">
        <v>4600</v>
      </c>
      <c r="BG348" s="231" t="s">
        <v>813</v>
      </c>
      <c r="BH348" s="5" t="s">
        <v>4825</v>
      </c>
      <c r="BI348" s="5" t="s">
        <v>4178</v>
      </c>
      <c r="BJ348" s="149"/>
    </row>
    <row r="349" s="5" customFormat="1" ht="12.95" customHeight="1" spans="1:62">
      <c r="A349" s="325" t="s">
        <v>3581</v>
      </c>
      <c r="B349" s="325" t="s">
        <v>4829</v>
      </c>
      <c r="C349" s="203" t="s">
        <v>817</v>
      </c>
      <c r="D349" s="38" t="s">
        <v>4830</v>
      </c>
      <c r="E349" s="39" t="s">
        <v>4831</v>
      </c>
      <c r="F349" s="40" t="s">
        <v>2715</v>
      </c>
      <c r="G349" s="41" t="s">
        <v>817</v>
      </c>
      <c r="H349" s="42" t="s">
        <v>4827</v>
      </c>
      <c r="I349" s="42" t="s">
        <v>2715</v>
      </c>
      <c r="J349" s="43" t="s">
        <v>2715</v>
      </c>
      <c r="K349" s="54" t="s">
        <v>2715</v>
      </c>
      <c r="L349" s="42" t="s">
        <v>2737</v>
      </c>
      <c r="M349" s="42" t="s">
        <v>4595</v>
      </c>
      <c r="N349" s="42" t="s">
        <v>2715</v>
      </c>
      <c r="O349" s="43" t="s">
        <v>2715</v>
      </c>
      <c r="P349" s="206"/>
      <c r="Q349" s="206"/>
      <c r="R349" s="206"/>
      <c r="S349" s="206"/>
      <c r="T349" s="206"/>
      <c r="U349" s="63" t="s">
        <v>4832</v>
      </c>
      <c r="V349" s="47" t="s">
        <v>4597</v>
      </c>
      <c r="W349" s="62" t="s">
        <v>2715</v>
      </c>
      <c r="X349" s="62" t="s">
        <v>2715</v>
      </c>
      <c r="Y349" s="62"/>
      <c r="Z349" s="62" t="s">
        <v>4813</v>
      </c>
      <c r="AA349" s="62" t="s">
        <v>775</v>
      </c>
      <c r="AB349" s="47"/>
      <c r="AC349" s="47" t="s">
        <v>4599</v>
      </c>
      <c r="AD349" s="47"/>
      <c r="AE349" s="63" t="s">
        <v>2723</v>
      </c>
      <c r="AF349" s="207"/>
      <c r="AG349" s="208"/>
      <c r="AH349" s="208"/>
      <c r="AI349" s="208"/>
      <c r="AJ349" s="209"/>
      <c r="AK349" s="209"/>
      <c r="AL349" s="210"/>
      <c r="AM349" s="210"/>
      <c r="AN349" s="210"/>
      <c r="AO349" s="210"/>
      <c r="AP349" s="210"/>
      <c r="AQ349" s="210"/>
      <c r="AR349" s="210"/>
      <c r="AS349" s="215" t="s">
        <v>818</v>
      </c>
      <c r="AT349" s="105"/>
      <c r="AU349" s="105"/>
      <c r="AV349" s="105"/>
      <c r="AW349" s="105"/>
      <c r="AX349" s="105"/>
      <c r="AY349" s="105"/>
      <c r="AZ349" s="105"/>
      <c r="BA349" s="105"/>
      <c r="BB349" s="105"/>
      <c r="BC349" s="105"/>
      <c r="BD349" s="218"/>
      <c r="BE349" s="105"/>
      <c r="BF349" s="219" t="s">
        <v>4600</v>
      </c>
      <c r="BG349" s="231" t="s">
        <v>818</v>
      </c>
      <c r="BH349" s="5" t="s">
        <v>4830</v>
      </c>
      <c r="BI349" s="5" t="s">
        <v>4358</v>
      </c>
      <c r="BJ349" s="149"/>
    </row>
    <row r="350" s="5" customFormat="1" ht="12.95" customHeight="1" spans="1:62">
      <c r="A350" s="325" t="s">
        <v>4833</v>
      </c>
      <c r="B350" s="325" t="s">
        <v>4834</v>
      </c>
      <c r="C350" s="203" t="s">
        <v>818</v>
      </c>
      <c r="D350" s="38" t="s">
        <v>4835</v>
      </c>
      <c r="E350" s="39" t="s">
        <v>4836</v>
      </c>
      <c r="F350" s="40" t="s">
        <v>2715</v>
      </c>
      <c r="G350" s="41" t="s">
        <v>818</v>
      </c>
      <c r="H350" s="42" t="s">
        <v>4827</v>
      </c>
      <c r="I350" s="42" t="s">
        <v>2715</v>
      </c>
      <c r="J350" s="43" t="s">
        <v>2715</v>
      </c>
      <c r="K350" s="54" t="s">
        <v>2715</v>
      </c>
      <c r="L350" s="42" t="s">
        <v>2737</v>
      </c>
      <c r="M350" s="42" t="s">
        <v>2737</v>
      </c>
      <c r="N350" s="42" t="s">
        <v>2715</v>
      </c>
      <c r="O350" s="43" t="s">
        <v>2715</v>
      </c>
      <c r="P350" s="206"/>
      <c r="Q350" s="206"/>
      <c r="R350" s="206"/>
      <c r="S350" s="206"/>
      <c r="T350" s="206"/>
      <c r="U350" s="63" t="s">
        <v>4837</v>
      </c>
      <c r="V350" s="47" t="s">
        <v>4597</v>
      </c>
      <c r="W350" s="62" t="s">
        <v>2715</v>
      </c>
      <c r="X350" s="62" t="s">
        <v>2715</v>
      </c>
      <c r="Y350" s="62"/>
      <c r="Z350" s="62" t="s">
        <v>4813</v>
      </c>
      <c r="AA350" s="62" t="s">
        <v>775</v>
      </c>
      <c r="AB350" s="47"/>
      <c r="AC350" s="47" t="s">
        <v>4599</v>
      </c>
      <c r="AD350" s="47"/>
      <c r="AE350" s="63" t="s">
        <v>2723</v>
      </c>
      <c r="AF350" s="207"/>
      <c r="AG350" s="208"/>
      <c r="AH350" s="208"/>
      <c r="AI350" s="208"/>
      <c r="AJ350" s="209"/>
      <c r="AK350" s="209"/>
      <c r="AL350" s="210"/>
      <c r="AM350" s="210"/>
      <c r="AN350" s="210"/>
      <c r="AO350" s="210"/>
      <c r="AP350" s="210"/>
      <c r="AQ350" s="210"/>
      <c r="AR350" s="210"/>
      <c r="AS350" s="215" t="s">
        <v>817</v>
      </c>
      <c r="AT350" s="105"/>
      <c r="AU350" s="105"/>
      <c r="AV350" s="105"/>
      <c r="AW350" s="105"/>
      <c r="AX350" s="105"/>
      <c r="AY350" s="105"/>
      <c r="AZ350" s="105"/>
      <c r="BA350" s="105"/>
      <c r="BB350" s="105"/>
      <c r="BC350" s="105"/>
      <c r="BD350" s="218"/>
      <c r="BE350" s="105"/>
      <c r="BF350" s="219" t="s">
        <v>4600</v>
      </c>
      <c r="BG350" s="231" t="s">
        <v>817</v>
      </c>
      <c r="BH350" s="5" t="s">
        <v>4835</v>
      </c>
      <c r="BI350" s="5" t="s">
        <v>4838</v>
      </c>
      <c r="BJ350" s="149"/>
    </row>
    <row r="351" s="5" customFormat="1" ht="12.95" customHeight="1" spans="1:62">
      <c r="A351" s="325" t="s">
        <v>4754</v>
      </c>
      <c r="B351" s="325" t="s">
        <v>4839</v>
      </c>
      <c r="C351" s="203" t="s">
        <v>819</v>
      </c>
      <c r="D351" s="38" t="s">
        <v>4840</v>
      </c>
      <c r="E351" s="39" t="s">
        <v>4841</v>
      </c>
      <c r="F351" s="40" t="s">
        <v>2715</v>
      </c>
      <c r="G351" s="41" t="s">
        <v>819</v>
      </c>
      <c r="H351" s="42" t="s">
        <v>4842</v>
      </c>
      <c r="I351" s="42" t="s">
        <v>2715</v>
      </c>
      <c r="J351" s="43" t="s">
        <v>2715</v>
      </c>
      <c r="K351" s="54" t="s">
        <v>2715</v>
      </c>
      <c r="L351" s="42" t="s">
        <v>2737</v>
      </c>
      <c r="M351" s="42" t="s">
        <v>4595</v>
      </c>
      <c r="N351" s="42" t="s">
        <v>2715</v>
      </c>
      <c r="O351" s="43" t="s">
        <v>2715</v>
      </c>
      <c r="P351" s="206"/>
      <c r="Q351" s="206"/>
      <c r="R351" s="206"/>
      <c r="S351" s="206"/>
      <c r="T351" s="206"/>
      <c r="U351" s="63" t="s">
        <v>4843</v>
      </c>
      <c r="V351" s="47" t="s">
        <v>4597</v>
      </c>
      <c r="W351" s="62" t="s">
        <v>2715</v>
      </c>
      <c r="X351" s="62" t="s">
        <v>2715</v>
      </c>
      <c r="Y351" s="62"/>
      <c r="Z351" s="62" t="s">
        <v>4844</v>
      </c>
      <c r="AA351" s="62" t="s">
        <v>775</v>
      </c>
      <c r="AB351" s="47"/>
      <c r="AC351" s="47" t="s">
        <v>4599</v>
      </c>
      <c r="AD351" s="47"/>
      <c r="AE351" s="63" t="s">
        <v>2723</v>
      </c>
      <c r="AF351" s="207"/>
      <c r="AG351" s="208"/>
      <c r="AH351" s="208"/>
      <c r="AI351" s="208"/>
      <c r="AJ351" s="209"/>
      <c r="AK351" s="209"/>
      <c r="AL351" s="210"/>
      <c r="AM351" s="210"/>
      <c r="AN351" s="210"/>
      <c r="AO351" s="210"/>
      <c r="AP351" s="210"/>
      <c r="AQ351" s="210"/>
      <c r="AR351" s="210"/>
      <c r="AS351" s="215" t="s">
        <v>820</v>
      </c>
      <c r="AT351" s="105"/>
      <c r="AU351" s="105"/>
      <c r="AV351" s="105"/>
      <c r="AW351" s="105"/>
      <c r="AX351" s="105"/>
      <c r="AY351" s="105"/>
      <c r="AZ351" s="105"/>
      <c r="BA351" s="105"/>
      <c r="BB351" s="105"/>
      <c r="BC351" s="105"/>
      <c r="BD351" s="218"/>
      <c r="BE351" s="216"/>
      <c r="BF351" s="219" t="s">
        <v>4600</v>
      </c>
      <c r="BG351" s="231" t="s">
        <v>820</v>
      </c>
      <c r="BH351" s="5" t="s">
        <v>4840</v>
      </c>
      <c r="BI351" s="5" t="s">
        <v>4845</v>
      </c>
      <c r="BJ351" s="149"/>
    </row>
    <row r="352" s="5" customFormat="1" ht="12.95" customHeight="1" spans="1:62">
      <c r="A352" s="325" t="s">
        <v>4761</v>
      </c>
      <c r="B352" s="325" t="s">
        <v>4846</v>
      </c>
      <c r="C352" s="203" t="s">
        <v>821</v>
      </c>
      <c r="D352" s="38" t="s">
        <v>4847</v>
      </c>
      <c r="E352" s="39" t="s">
        <v>4848</v>
      </c>
      <c r="F352" s="40" t="s">
        <v>2715</v>
      </c>
      <c r="G352" s="41" t="s">
        <v>821</v>
      </c>
      <c r="H352" s="42" t="s">
        <v>4842</v>
      </c>
      <c r="I352" s="42" t="s">
        <v>2715</v>
      </c>
      <c r="J352" s="43" t="s">
        <v>2715</v>
      </c>
      <c r="K352" s="54" t="s">
        <v>2715</v>
      </c>
      <c r="L352" s="42" t="s">
        <v>2737</v>
      </c>
      <c r="M352" s="42" t="s">
        <v>2737</v>
      </c>
      <c r="N352" s="42" t="s">
        <v>2715</v>
      </c>
      <c r="O352" s="43" t="s">
        <v>2715</v>
      </c>
      <c r="P352" s="206"/>
      <c r="Q352" s="206"/>
      <c r="R352" s="206"/>
      <c r="S352" s="206"/>
      <c r="T352" s="206"/>
      <c r="U352" s="63" t="s">
        <v>4849</v>
      </c>
      <c r="V352" s="47" t="s">
        <v>4597</v>
      </c>
      <c r="W352" s="62" t="s">
        <v>2715</v>
      </c>
      <c r="X352" s="62" t="s">
        <v>2715</v>
      </c>
      <c r="Y352" s="62"/>
      <c r="Z352" s="62" t="s">
        <v>4844</v>
      </c>
      <c r="AA352" s="62" t="s">
        <v>775</v>
      </c>
      <c r="AB352" s="47"/>
      <c r="AC352" s="47" t="s">
        <v>4599</v>
      </c>
      <c r="AD352" s="47"/>
      <c r="AE352" s="63" t="s">
        <v>2723</v>
      </c>
      <c r="AF352" s="207"/>
      <c r="AG352" s="208"/>
      <c r="AH352" s="208"/>
      <c r="AI352" s="208"/>
      <c r="AJ352" s="209"/>
      <c r="AK352" s="209"/>
      <c r="AL352" s="210"/>
      <c r="AM352" s="210"/>
      <c r="AN352" s="210"/>
      <c r="AO352" s="210"/>
      <c r="AP352" s="210"/>
      <c r="AQ352" s="210"/>
      <c r="AR352" s="210"/>
      <c r="AS352" s="215" t="s">
        <v>822</v>
      </c>
      <c r="AT352" s="105"/>
      <c r="AU352" s="105"/>
      <c r="AV352" s="105"/>
      <c r="AW352" s="105"/>
      <c r="AX352" s="105"/>
      <c r="AY352" s="105"/>
      <c r="AZ352" s="105"/>
      <c r="BA352" s="105"/>
      <c r="BB352" s="105"/>
      <c r="BC352" s="105"/>
      <c r="BD352" s="218"/>
      <c r="BE352" s="105"/>
      <c r="BF352" s="219" t="s">
        <v>4600</v>
      </c>
      <c r="BG352" s="231" t="s">
        <v>822</v>
      </c>
      <c r="BH352" s="5" t="s">
        <v>4847</v>
      </c>
      <c r="BI352" s="5" t="s">
        <v>4850</v>
      </c>
      <c r="BJ352" s="149"/>
    </row>
    <row r="353" s="5" customFormat="1" ht="12.95" customHeight="1" spans="1:62">
      <c r="A353" s="325" t="s">
        <v>4773</v>
      </c>
      <c r="B353" s="325" t="s">
        <v>4851</v>
      </c>
      <c r="C353" s="203" t="s">
        <v>822</v>
      </c>
      <c r="D353" s="38" t="s">
        <v>4852</v>
      </c>
      <c r="E353" s="39" t="s">
        <v>4853</v>
      </c>
      <c r="F353" s="40" t="s">
        <v>2715</v>
      </c>
      <c r="G353" s="41" t="s">
        <v>822</v>
      </c>
      <c r="H353" s="42" t="s">
        <v>4842</v>
      </c>
      <c r="I353" s="42" t="s">
        <v>2715</v>
      </c>
      <c r="J353" s="43" t="s">
        <v>2715</v>
      </c>
      <c r="K353" s="54" t="s">
        <v>2715</v>
      </c>
      <c r="L353" s="42" t="s">
        <v>2737</v>
      </c>
      <c r="M353" s="42" t="s">
        <v>4611</v>
      </c>
      <c r="N353" s="42" t="s">
        <v>2715</v>
      </c>
      <c r="O353" s="43" t="s">
        <v>2715</v>
      </c>
      <c r="P353" s="206"/>
      <c r="Q353" s="206"/>
      <c r="R353" s="206"/>
      <c r="S353" s="206"/>
      <c r="T353" s="206"/>
      <c r="U353" s="63" t="s">
        <v>4854</v>
      </c>
      <c r="V353" s="47" t="s">
        <v>4597</v>
      </c>
      <c r="W353" s="62" t="s">
        <v>2715</v>
      </c>
      <c r="X353" s="62" t="s">
        <v>2715</v>
      </c>
      <c r="Y353" s="62"/>
      <c r="Z353" s="62" t="s">
        <v>4844</v>
      </c>
      <c r="AA353" s="62" t="s">
        <v>775</v>
      </c>
      <c r="AB353" s="47"/>
      <c r="AC353" s="47" t="s">
        <v>4599</v>
      </c>
      <c r="AD353" s="47"/>
      <c r="AE353" s="63" t="s">
        <v>2723</v>
      </c>
      <c r="AF353" s="207"/>
      <c r="AG353" s="208"/>
      <c r="AH353" s="208"/>
      <c r="AI353" s="208"/>
      <c r="AJ353" s="209"/>
      <c r="AK353" s="209"/>
      <c r="AL353" s="210"/>
      <c r="AM353" s="210"/>
      <c r="AN353" s="210"/>
      <c r="AO353" s="210"/>
      <c r="AP353" s="210"/>
      <c r="AQ353" s="210"/>
      <c r="AR353" s="210"/>
      <c r="AS353" s="215" t="s">
        <v>821</v>
      </c>
      <c r="AT353" s="105"/>
      <c r="AU353" s="105"/>
      <c r="AV353" s="105"/>
      <c r="AW353" s="105"/>
      <c r="AX353" s="105"/>
      <c r="AY353" s="105"/>
      <c r="AZ353" s="105"/>
      <c r="BA353" s="105"/>
      <c r="BB353" s="105"/>
      <c r="BC353" s="105"/>
      <c r="BD353" s="218"/>
      <c r="BE353" s="105"/>
      <c r="BF353" s="219" t="s">
        <v>4600</v>
      </c>
      <c r="BG353" s="231" t="s">
        <v>821</v>
      </c>
      <c r="BH353" s="5" t="s">
        <v>4852</v>
      </c>
      <c r="BI353" s="5" t="s">
        <v>4855</v>
      </c>
      <c r="BJ353" s="149"/>
    </row>
    <row r="354" s="5" customFormat="1" ht="12.95" customHeight="1" spans="1:62">
      <c r="A354" s="325" t="s">
        <v>4856</v>
      </c>
      <c r="B354" s="325" t="s">
        <v>4857</v>
      </c>
      <c r="C354" s="203" t="s">
        <v>820</v>
      </c>
      <c r="D354" s="38" t="s">
        <v>4858</v>
      </c>
      <c r="E354" s="39" t="s">
        <v>4859</v>
      </c>
      <c r="F354" s="40" t="s">
        <v>2715</v>
      </c>
      <c r="G354" s="41" t="s">
        <v>820</v>
      </c>
      <c r="H354" s="42" t="s">
        <v>4860</v>
      </c>
      <c r="I354" s="42" t="s">
        <v>2715</v>
      </c>
      <c r="J354" s="43" t="s">
        <v>2715</v>
      </c>
      <c r="K354" s="54" t="s">
        <v>2715</v>
      </c>
      <c r="L354" s="42" t="s">
        <v>2737</v>
      </c>
      <c r="M354" s="42" t="s">
        <v>4611</v>
      </c>
      <c r="N354" s="42" t="s">
        <v>2715</v>
      </c>
      <c r="O354" s="43" t="s">
        <v>2715</v>
      </c>
      <c r="P354" s="206"/>
      <c r="Q354" s="206"/>
      <c r="R354" s="206"/>
      <c r="S354" s="206"/>
      <c r="T354" s="206"/>
      <c r="U354" s="63" t="s">
        <v>4861</v>
      </c>
      <c r="V354" s="47" t="s">
        <v>4597</v>
      </c>
      <c r="W354" s="62" t="s">
        <v>2715</v>
      </c>
      <c r="X354" s="62" t="s">
        <v>2715</v>
      </c>
      <c r="Y354" s="62"/>
      <c r="Z354" s="62" t="s">
        <v>4844</v>
      </c>
      <c r="AA354" s="62" t="s">
        <v>775</v>
      </c>
      <c r="AB354" s="47"/>
      <c r="AC354" s="47" t="s">
        <v>4599</v>
      </c>
      <c r="AD354" s="47"/>
      <c r="AE354" s="63" t="s">
        <v>2723</v>
      </c>
      <c r="AF354" s="207"/>
      <c r="AG354" s="208"/>
      <c r="AH354" s="208"/>
      <c r="AI354" s="208"/>
      <c r="AJ354" s="209"/>
      <c r="AK354" s="209"/>
      <c r="AL354" s="210"/>
      <c r="AM354" s="210"/>
      <c r="AN354" s="210"/>
      <c r="AO354" s="210"/>
      <c r="AP354" s="210"/>
      <c r="AQ354" s="210"/>
      <c r="AR354" s="210"/>
      <c r="AS354" s="215" t="s">
        <v>819</v>
      </c>
      <c r="AT354" s="105"/>
      <c r="AU354" s="105"/>
      <c r="AV354" s="105"/>
      <c r="AW354" s="105"/>
      <c r="AX354" s="105"/>
      <c r="AY354" s="105"/>
      <c r="AZ354" s="105"/>
      <c r="BA354" s="105"/>
      <c r="BB354" s="105"/>
      <c r="BC354" s="105"/>
      <c r="BD354" s="218"/>
      <c r="BE354" s="105"/>
      <c r="BF354" s="219" t="s">
        <v>4600</v>
      </c>
      <c r="BG354" s="231" t="s">
        <v>819</v>
      </c>
      <c r="BH354" s="5" t="s">
        <v>4858</v>
      </c>
      <c r="BI354" s="5" t="s">
        <v>4395</v>
      </c>
      <c r="BJ354" s="149"/>
    </row>
    <row r="355" s="5" customFormat="1" ht="12.95" customHeight="1" spans="1:62">
      <c r="A355" s="325" t="s">
        <v>4801</v>
      </c>
      <c r="B355" s="325" t="s">
        <v>4862</v>
      </c>
      <c r="C355" s="203" t="s">
        <v>823</v>
      </c>
      <c r="D355" s="38" t="s">
        <v>4863</v>
      </c>
      <c r="E355" s="39" t="s">
        <v>4864</v>
      </c>
      <c r="F355" s="40" t="s">
        <v>2715</v>
      </c>
      <c r="G355" s="41" t="s">
        <v>823</v>
      </c>
      <c r="H355" s="42" t="s">
        <v>4860</v>
      </c>
      <c r="I355" s="42" t="s">
        <v>2715</v>
      </c>
      <c r="J355" s="43" t="s">
        <v>2715</v>
      </c>
      <c r="K355" s="54" t="s">
        <v>2715</v>
      </c>
      <c r="L355" s="42" t="s">
        <v>2737</v>
      </c>
      <c r="M355" s="42" t="s">
        <v>4595</v>
      </c>
      <c r="N355" s="42" t="s">
        <v>2715</v>
      </c>
      <c r="O355" s="43" t="s">
        <v>2715</v>
      </c>
      <c r="P355" s="206"/>
      <c r="Q355" s="206"/>
      <c r="R355" s="206"/>
      <c r="S355" s="206"/>
      <c r="T355" s="206"/>
      <c r="U355" s="63" t="s">
        <v>4865</v>
      </c>
      <c r="V355" s="47" t="s">
        <v>4597</v>
      </c>
      <c r="W355" s="62" t="s">
        <v>2715</v>
      </c>
      <c r="X355" s="62" t="s">
        <v>2715</v>
      </c>
      <c r="Y355" s="62"/>
      <c r="Z355" s="62" t="s">
        <v>4844</v>
      </c>
      <c r="AA355" s="62" t="s">
        <v>775</v>
      </c>
      <c r="AB355" s="47"/>
      <c r="AC355" s="47" t="s">
        <v>4599</v>
      </c>
      <c r="AD355" s="47"/>
      <c r="AE355" s="63" t="s">
        <v>2723</v>
      </c>
      <c r="AF355" s="207"/>
      <c r="AG355" s="208"/>
      <c r="AH355" s="208"/>
      <c r="AI355" s="208"/>
      <c r="AJ355" s="209"/>
      <c r="AK355" s="209"/>
      <c r="AL355" s="210"/>
      <c r="AM355" s="210"/>
      <c r="AN355" s="210"/>
      <c r="AO355" s="210"/>
      <c r="AP355" s="210"/>
      <c r="AQ355" s="210"/>
      <c r="AR355" s="210"/>
      <c r="AS355" s="215" t="s">
        <v>824</v>
      </c>
      <c r="AT355" s="105"/>
      <c r="AU355" s="105"/>
      <c r="AV355" s="105"/>
      <c r="AW355" s="105"/>
      <c r="AX355" s="105"/>
      <c r="AY355" s="105"/>
      <c r="AZ355" s="105"/>
      <c r="BA355" s="105"/>
      <c r="BB355" s="105"/>
      <c r="BC355" s="105"/>
      <c r="BD355" s="218"/>
      <c r="BE355" s="105"/>
      <c r="BF355" s="219" t="s">
        <v>4600</v>
      </c>
      <c r="BG355" s="231" t="s">
        <v>824</v>
      </c>
      <c r="BH355" s="5" t="s">
        <v>4863</v>
      </c>
      <c r="BI355" s="5" t="s">
        <v>4389</v>
      </c>
      <c r="BJ355" s="149"/>
    </row>
    <row r="356" s="5" customFormat="1" ht="12.95" customHeight="1" spans="1:62">
      <c r="A356" s="325" t="s">
        <v>4823</v>
      </c>
      <c r="B356" s="325" t="s">
        <v>4866</v>
      </c>
      <c r="C356" s="203" t="s">
        <v>824</v>
      </c>
      <c r="D356" s="38" t="s">
        <v>4867</v>
      </c>
      <c r="E356" s="39" t="s">
        <v>4868</v>
      </c>
      <c r="F356" s="40" t="s">
        <v>2715</v>
      </c>
      <c r="G356" s="41" t="s">
        <v>824</v>
      </c>
      <c r="H356" s="42" t="s">
        <v>4860</v>
      </c>
      <c r="I356" s="42" t="s">
        <v>2715</v>
      </c>
      <c r="J356" s="43" t="s">
        <v>2715</v>
      </c>
      <c r="K356" s="54" t="s">
        <v>2715</v>
      </c>
      <c r="L356" s="42" t="s">
        <v>2737</v>
      </c>
      <c r="M356" s="42" t="s">
        <v>2737</v>
      </c>
      <c r="N356" s="42" t="s">
        <v>2715</v>
      </c>
      <c r="O356" s="43" t="s">
        <v>2715</v>
      </c>
      <c r="P356" s="206"/>
      <c r="Q356" s="206"/>
      <c r="R356" s="206"/>
      <c r="S356" s="206"/>
      <c r="T356" s="206"/>
      <c r="U356" s="63" t="s">
        <v>4869</v>
      </c>
      <c r="V356" s="47" t="s">
        <v>4597</v>
      </c>
      <c r="W356" s="62" t="s">
        <v>2715</v>
      </c>
      <c r="X356" s="62" t="s">
        <v>2715</v>
      </c>
      <c r="Y356" s="62"/>
      <c r="Z356" s="62" t="s">
        <v>4844</v>
      </c>
      <c r="AA356" s="62" t="s">
        <v>775</v>
      </c>
      <c r="AB356" s="47"/>
      <c r="AC356" s="47" t="s">
        <v>4599</v>
      </c>
      <c r="AD356" s="47"/>
      <c r="AE356" s="63" t="s">
        <v>2723</v>
      </c>
      <c r="AF356" s="207"/>
      <c r="AG356" s="208"/>
      <c r="AH356" s="208"/>
      <c r="AI356" s="208"/>
      <c r="AJ356" s="209"/>
      <c r="AK356" s="209"/>
      <c r="AL356" s="210"/>
      <c r="AM356" s="210"/>
      <c r="AN356" s="210"/>
      <c r="AO356" s="210"/>
      <c r="AP356" s="210"/>
      <c r="AQ356" s="210"/>
      <c r="AR356" s="210"/>
      <c r="AS356" s="215" t="s">
        <v>823</v>
      </c>
      <c r="AT356" s="105"/>
      <c r="AU356" s="105"/>
      <c r="AV356" s="105"/>
      <c r="AW356" s="105"/>
      <c r="AX356" s="105"/>
      <c r="AY356" s="105"/>
      <c r="AZ356" s="105"/>
      <c r="BA356" s="105"/>
      <c r="BB356" s="105"/>
      <c r="BC356" s="105"/>
      <c r="BD356" s="218"/>
      <c r="BE356" s="105"/>
      <c r="BF356" s="219" t="s">
        <v>4600</v>
      </c>
      <c r="BG356" s="242" t="s">
        <v>823</v>
      </c>
      <c r="BH356" s="5" t="s">
        <v>4867</v>
      </c>
      <c r="BI356" s="5" t="s">
        <v>4870</v>
      </c>
      <c r="BJ356" s="149"/>
    </row>
    <row r="357" s="5" customFormat="1" ht="12.95" customHeight="1" spans="1:62">
      <c r="A357" s="322"/>
      <c r="B357" s="322"/>
      <c r="C357" s="203" t="s">
        <v>825</v>
      </c>
      <c r="D357" s="38" t="s">
        <v>4871</v>
      </c>
      <c r="E357" s="39" t="s">
        <v>4872</v>
      </c>
      <c r="F357" s="40" t="s">
        <v>2715</v>
      </c>
      <c r="G357" s="41" t="s">
        <v>825</v>
      </c>
      <c r="H357" s="42" t="s">
        <v>2715</v>
      </c>
      <c r="I357" s="42" t="s">
        <v>2715</v>
      </c>
      <c r="J357" s="43" t="s">
        <v>2715</v>
      </c>
      <c r="K357" s="54" t="s">
        <v>2715</v>
      </c>
      <c r="L357" s="42" t="s">
        <v>2737</v>
      </c>
      <c r="M357" s="42" t="s">
        <v>2715</v>
      </c>
      <c r="N357" s="42" t="s">
        <v>2715</v>
      </c>
      <c r="O357" s="43" t="s">
        <v>2715</v>
      </c>
      <c r="P357" s="206"/>
      <c r="Q357" s="206"/>
      <c r="R357" s="206"/>
      <c r="S357" s="206"/>
      <c r="T357" s="206"/>
      <c r="U357" s="63" t="s">
        <v>4873</v>
      </c>
      <c r="V357" s="47" t="s">
        <v>4597</v>
      </c>
      <c r="W357" s="62" t="s">
        <v>2715</v>
      </c>
      <c r="X357" s="62" t="s">
        <v>2715</v>
      </c>
      <c r="Y357" s="62"/>
      <c r="Z357" s="62" t="s">
        <v>4874</v>
      </c>
      <c r="AA357" s="62" t="s">
        <v>775</v>
      </c>
      <c r="AB357" s="47"/>
      <c r="AC357" s="47" t="s">
        <v>4599</v>
      </c>
      <c r="AD357" s="47"/>
      <c r="AE357" s="63" t="s">
        <v>2715</v>
      </c>
      <c r="AF357" s="207"/>
      <c r="AG357" s="208"/>
      <c r="AH357" s="208"/>
      <c r="AI357" s="208"/>
      <c r="AJ357" s="209"/>
      <c r="AK357" s="209"/>
      <c r="AL357" s="210"/>
      <c r="AM357" s="210"/>
      <c r="AN357" s="210"/>
      <c r="AO357" s="210"/>
      <c r="AP357" s="210"/>
      <c r="AQ357" s="210"/>
      <c r="AR357" s="210"/>
      <c r="AS357" s="215" t="s">
        <v>825</v>
      </c>
      <c r="AT357" s="105"/>
      <c r="AU357" s="105"/>
      <c r="AV357" s="105"/>
      <c r="AW357" s="105"/>
      <c r="AX357" s="105"/>
      <c r="AY357" s="105"/>
      <c r="AZ357" s="105"/>
      <c r="BA357" s="105"/>
      <c r="BB357" s="105"/>
      <c r="BC357" s="403" t="s">
        <v>826</v>
      </c>
      <c r="BD357" s="218"/>
      <c r="BE357" s="105"/>
      <c r="BF357" s="219"/>
      <c r="BG357" s="242" t="s">
        <v>825</v>
      </c>
      <c r="BH357" s="5" t="s">
        <v>4871</v>
      </c>
      <c r="BI357" s="5" t="s">
        <v>4731</v>
      </c>
      <c r="BJ357" s="149"/>
    </row>
    <row r="358" s="4" customFormat="1" ht="18" customHeight="1" spans="1:62">
      <c r="A358" s="322"/>
      <c r="B358" s="322"/>
      <c r="C358" s="32" t="s">
        <v>827</v>
      </c>
      <c r="D358" s="232" t="s">
        <v>828</v>
      </c>
      <c r="E358" s="33"/>
      <c r="F358" s="34"/>
      <c r="G358" s="34"/>
      <c r="H358" s="34"/>
      <c r="I358" s="34"/>
      <c r="J358" s="34"/>
      <c r="K358" s="33"/>
      <c r="L358" s="33"/>
      <c r="M358" s="33"/>
      <c r="N358" s="33"/>
      <c r="O358" s="33"/>
      <c r="P358" s="33"/>
      <c r="Q358" s="33"/>
      <c r="R358" s="33"/>
      <c r="S358" s="33"/>
      <c r="T358" s="33"/>
      <c r="U358" s="33"/>
      <c r="V358" s="33"/>
      <c r="W358" s="59"/>
      <c r="X358" s="59"/>
      <c r="Y358" s="59"/>
      <c r="Z358" s="59"/>
      <c r="AA358" s="59"/>
      <c r="AB358" s="80"/>
      <c r="AC358" s="80"/>
      <c r="AD358" s="80"/>
      <c r="AE358" s="80"/>
      <c r="AF358" s="80"/>
      <c r="AG358" s="80"/>
      <c r="AH358" s="80"/>
      <c r="AI358" s="80"/>
      <c r="AJ358" s="80"/>
      <c r="AK358" s="80"/>
      <c r="AL358" s="80"/>
      <c r="AM358" s="80"/>
      <c r="AN358" s="80"/>
      <c r="AO358" s="80"/>
      <c r="AP358" s="80"/>
      <c r="AQ358" s="80"/>
      <c r="AR358" s="80"/>
      <c r="AS358" s="98"/>
      <c r="AT358" s="98"/>
      <c r="AU358" s="99"/>
      <c r="AV358" s="99"/>
      <c r="AW358" s="99"/>
      <c r="AX358" s="99"/>
      <c r="AY358" s="99"/>
      <c r="AZ358" s="99"/>
      <c r="BA358" s="99"/>
      <c r="BB358" s="99"/>
      <c r="BC358" s="99"/>
      <c r="BD358" s="99"/>
      <c r="BE358" s="400" t="s">
        <v>829</v>
      </c>
      <c r="BF358" s="99"/>
      <c r="BG358" s="226" t="s">
        <v>827</v>
      </c>
      <c r="BH358" s="226" t="s">
        <v>828</v>
      </c>
      <c r="BI358" s="243"/>
      <c r="BJ358" s="244"/>
    </row>
    <row r="359" s="5" customFormat="1" ht="12.95" customHeight="1" spans="1:62">
      <c r="A359" s="325" t="s">
        <v>4875</v>
      </c>
      <c r="B359" s="325" t="s">
        <v>4876</v>
      </c>
      <c r="C359" s="203" t="s">
        <v>830</v>
      </c>
      <c r="D359" s="38" t="s">
        <v>4877</v>
      </c>
      <c r="E359" s="39" t="s">
        <v>831</v>
      </c>
      <c r="F359" s="40" t="s">
        <v>2715</v>
      </c>
      <c r="G359" s="41" t="s">
        <v>830</v>
      </c>
      <c r="H359" s="42" t="s">
        <v>4878</v>
      </c>
      <c r="I359" s="42" t="s">
        <v>4879</v>
      </c>
      <c r="J359" s="43" t="s">
        <v>2715</v>
      </c>
      <c r="K359" s="54" t="s">
        <v>2715</v>
      </c>
      <c r="L359" s="42" t="s">
        <v>81</v>
      </c>
      <c r="M359" s="42" t="s">
        <v>81</v>
      </c>
      <c r="N359" s="42" t="s">
        <v>81</v>
      </c>
      <c r="O359" s="43" t="s">
        <v>2715</v>
      </c>
      <c r="P359" s="206"/>
      <c r="Q359" s="206"/>
      <c r="R359" s="206"/>
      <c r="S359" s="206"/>
      <c r="T359" s="206"/>
      <c r="U359" s="63" t="s">
        <v>4880</v>
      </c>
      <c r="V359" s="47" t="s">
        <v>4881</v>
      </c>
      <c r="W359" s="62" t="s">
        <v>2715</v>
      </c>
      <c r="X359" s="62" t="s">
        <v>2715</v>
      </c>
      <c r="Y359" s="62"/>
      <c r="Z359" s="62" t="s">
        <v>827</v>
      </c>
      <c r="AA359" s="62" t="s">
        <v>4882</v>
      </c>
      <c r="AB359" s="47"/>
      <c r="AC359" s="47" t="s">
        <v>4883</v>
      </c>
      <c r="AD359" s="61"/>
      <c r="AE359" s="61" t="s">
        <v>2723</v>
      </c>
      <c r="AF359" s="233"/>
      <c r="AG359" s="234"/>
      <c r="AH359" s="234"/>
      <c r="AI359" s="234"/>
      <c r="AJ359" s="235"/>
      <c r="AK359" s="209"/>
      <c r="AL359" s="210"/>
      <c r="AM359" s="210"/>
      <c r="AN359" s="210"/>
      <c r="AO359" s="210"/>
      <c r="AP359" s="210"/>
      <c r="AQ359" s="210"/>
      <c r="AR359" s="210"/>
      <c r="AS359" s="215" t="s">
        <v>4878</v>
      </c>
      <c r="AT359" s="105"/>
      <c r="AU359" s="105"/>
      <c r="AV359" s="105"/>
      <c r="AW359" s="105"/>
      <c r="AX359" s="105"/>
      <c r="AY359" s="105"/>
      <c r="AZ359" s="105"/>
      <c r="BA359" s="105"/>
      <c r="BB359" s="105"/>
      <c r="BC359" s="105"/>
      <c r="BD359" s="218"/>
      <c r="BE359" s="216"/>
      <c r="BF359" s="241" t="s">
        <v>4884</v>
      </c>
      <c r="BG359" s="343" t="s">
        <v>832</v>
      </c>
      <c r="BH359" s="5" t="s">
        <v>4877</v>
      </c>
      <c r="BI359" s="5" t="s">
        <v>3496</v>
      </c>
      <c r="BJ359" s="149"/>
    </row>
    <row r="360" s="5" customFormat="1" ht="12.95" customHeight="1" spans="1:62">
      <c r="A360" s="325" t="s">
        <v>4885</v>
      </c>
      <c r="B360" s="325" t="s">
        <v>4886</v>
      </c>
      <c r="C360" s="203" t="s">
        <v>833</v>
      </c>
      <c r="D360" s="38" t="s">
        <v>4887</v>
      </c>
      <c r="E360" s="39" t="s">
        <v>834</v>
      </c>
      <c r="F360" s="40" t="s">
        <v>2715</v>
      </c>
      <c r="G360" s="41" t="s">
        <v>833</v>
      </c>
      <c r="H360" s="42" t="s">
        <v>4888</v>
      </c>
      <c r="I360" s="42" t="s">
        <v>4889</v>
      </c>
      <c r="J360" s="43" t="s">
        <v>2715</v>
      </c>
      <c r="K360" s="54" t="s">
        <v>2715</v>
      </c>
      <c r="L360" s="42" t="s">
        <v>81</v>
      </c>
      <c r="M360" s="42" t="s">
        <v>81</v>
      </c>
      <c r="N360" s="42" t="s">
        <v>81</v>
      </c>
      <c r="O360" s="43" t="s">
        <v>2715</v>
      </c>
      <c r="P360" s="206"/>
      <c r="Q360" s="206"/>
      <c r="R360" s="206"/>
      <c r="S360" s="206"/>
      <c r="T360" s="206"/>
      <c r="U360" s="63" t="s">
        <v>4890</v>
      </c>
      <c r="V360" s="47" t="s">
        <v>4881</v>
      </c>
      <c r="W360" s="62" t="s">
        <v>2715</v>
      </c>
      <c r="X360" s="62" t="s">
        <v>2715</v>
      </c>
      <c r="Y360" s="62"/>
      <c r="Z360" s="62" t="s">
        <v>827</v>
      </c>
      <c r="AA360" s="62" t="s">
        <v>4882</v>
      </c>
      <c r="AB360" s="47"/>
      <c r="AC360" s="47" t="s">
        <v>4883</v>
      </c>
      <c r="AD360" s="63"/>
      <c r="AE360" s="63" t="s">
        <v>2723</v>
      </c>
      <c r="AF360" s="207"/>
      <c r="AG360" s="208"/>
      <c r="AH360" s="208"/>
      <c r="AI360" s="208"/>
      <c r="AJ360" s="209"/>
      <c r="AK360" s="209"/>
      <c r="AL360" s="210"/>
      <c r="AM360" s="210"/>
      <c r="AN360" s="210"/>
      <c r="AO360" s="210"/>
      <c r="AP360" s="210"/>
      <c r="AQ360" s="210"/>
      <c r="AR360" s="210"/>
      <c r="AS360" s="215" t="s">
        <v>4888</v>
      </c>
      <c r="AT360" s="105"/>
      <c r="AU360" s="105"/>
      <c r="AV360" s="105"/>
      <c r="AW360" s="105"/>
      <c r="AX360" s="105"/>
      <c r="AY360" s="105"/>
      <c r="AZ360" s="105"/>
      <c r="BA360" s="105"/>
      <c r="BB360" s="105"/>
      <c r="BC360" s="105"/>
      <c r="BD360" s="218"/>
      <c r="BE360" s="105"/>
      <c r="BF360" s="241" t="s">
        <v>4884</v>
      </c>
      <c r="BG360" s="246" t="s">
        <v>835</v>
      </c>
      <c r="BH360" s="5" t="s">
        <v>4887</v>
      </c>
      <c r="BI360" s="5" t="s">
        <v>3504</v>
      </c>
      <c r="BJ360" s="149"/>
    </row>
    <row r="361" s="5" customFormat="1" ht="12.95" customHeight="1" spans="1:62">
      <c r="A361" s="325" t="s">
        <v>4891</v>
      </c>
      <c r="B361" s="325" t="s">
        <v>4892</v>
      </c>
      <c r="C361" s="203" t="s">
        <v>836</v>
      </c>
      <c r="D361" s="38" t="s">
        <v>4893</v>
      </c>
      <c r="E361" s="39" t="s">
        <v>837</v>
      </c>
      <c r="F361" s="40" t="s">
        <v>2715</v>
      </c>
      <c r="G361" s="41" t="s">
        <v>836</v>
      </c>
      <c r="H361" s="42" t="s">
        <v>4894</v>
      </c>
      <c r="I361" s="42" t="s">
        <v>4895</v>
      </c>
      <c r="J361" s="43" t="s">
        <v>2715</v>
      </c>
      <c r="K361" s="54" t="s">
        <v>2715</v>
      </c>
      <c r="L361" s="42" t="s">
        <v>81</v>
      </c>
      <c r="M361" s="42" t="s">
        <v>81</v>
      </c>
      <c r="N361" s="42" t="s">
        <v>81</v>
      </c>
      <c r="O361" s="43" t="s">
        <v>2715</v>
      </c>
      <c r="P361" s="206"/>
      <c r="Q361" s="206"/>
      <c r="R361" s="206"/>
      <c r="S361" s="206"/>
      <c r="T361" s="206"/>
      <c r="U361" s="63" t="s">
        <v>4896</v>
      </c>
      <c r="V361" s="47" t="s">
        <v>4881</v>
      </c>
      <c r="W361" s="62" t="s">
        <v>2715</v>
      </c>
      <c r="X361" s="62" t="s">
        <v>2715</v>
      </c>
      <c r="Y361" s="62"/>
      <c r="Z361" s="62" t="s">
        <v>827</v>
      </c>
      <c r="AA361" s="62" t="s">
        <v>4882</v>
      </c>
      <c r="AB361" s="47"/>
      <c r="AC361" s="47" t="s">
        <v>4883</v>
      </c>
      <c r="AD361" s="63"/>
      <c r="AE361" s="63" t="s">
        <v>2723</v>
      </c>
      <c r="AF361" s="207"/>
      <c r="AG361" s="208"/>
      <c r="AH361" s="208"/>
      <c r="AI361" s="208"/>
      <c r="AJ361" s="209"/>
      <c r="AK361" s="209"/>
      <c r="AL361" s="210"/>
      <c r="AM361" s="210"/>
      <c r="AN361" s="210"/>
      <c r="AO361" s="210"/>
      <c r="AP361" s="210"/>
      <c r="AQ361" s="210"/>
      <c r="AR361" s="210"/>
      <c r="AS361" s="215" t="s">
        <v>4894</v>
      </c>
      <c r="AT361" s="105"/>
      <c r="AU361" s="105"/>
      <c r="AV361" s="105"/>
      <c r="AW361" s="105"/>
      <c r="AX361" s="105"/>
      <c r="AY361" s="105"/>
      <c r="AZ361" s="105"/>
      <c r="BA361" s="105"/>
      <c r="BB361" s="105"/>
      <c r="BC361" s="105"/>
      <c r="BD361" s="218"/>
      <c r="BE361" s="105"/>
      <c r="BF361" s="241" t="s">
        <v>4884</v>
      </c>
      <c r="BG361" s="246" t="s">
        <v>838</v>
      </c>
      <c r="BH361" s="5" t="s">
        <v>4893</v>
      </c>
      <c r="BI361" s="5" t="s">
        <v>4897</v>
      </c>
      <c r="BJ361" s="149"/>
    </row>
    <row r="362" s="5" customFormat="1" ht="12.95" customHeight="1" spans="1:62">
      <c r="A362" s="325" t="s">
        <v>4898</v>
      </c>
      <c r="B362" s="325" t="s">
        <v>4899</v>
      </c>
      <c r="C362" s="203" t="s">
        <v>839</v>
      </c>
      <c r="D362" s="38" t="s">
        <v>4900</v>
      </c>
      <c r="E362" s="39" t="s">
        <v>840</v>
      </c>
      <c r="F362" s="40" t="s">
        <v>2715</v>
      </c>
      <c r="G362" s="41" t="s">
        <v>839</v>
      </c>
      <c r="H362" s="42" t="s">
        <v>4901</v>
      </c>
      <c r="I362" s="42" t="s">
        <v>4902</v>
      </c>
      <c r="J362" s="43" t="s">
        <v>2715</v>
      </c>
      <c r="K362" s="54" t="s">
        <v>2715</v>
      </c>
      <c r="L362" s="42" t="s">
        <v>81</v>
      </c>
      <c r="M362" s="42" t="s">
        <v>81</v>
      </c>
      <c r="N362" s="42" t="s">
        <v>81</v>
      </c>
      <c r="O362" s="43" t="s">
        <v>2715</v>
      </c>
      <c r="P362" s="206"/>
      <c r="Q362" s="206"/>
      <c r="R362" s="206"/>
      <c r="S362" s="206"/>
      <c r="T362" s="206"/>
      <c r="U362" s="63" t="s">
        <v>4903</v>
      </c>
      <c r="V362" s="47" t="s">
        <v>4881</v>
      </c>
      <c r="W362" s="62" t="s">
        <v>2715</v>
      </c>
      <c r="X362" s="62" t="s">
        <v>2715</v>
      </c>
      <c r="Y362" s="62"/>
      <c r="Z362" s="62" t="s">
        <v>827</v>
      </c>
      <c r="AA362" s="62" t="s">
        <v>4882</v>
      </c>
      <c r="AB362" s="47"/>
      <c r="AC362" s="47" t="s">
        <v>4883</v>
      </c>
      <c r="AD362" s="63"/>
      <c r="AE362" s="63" t="s">
        <v>2723</v>
      </c>
      <c r="AF362" s="207"/>
      <c r="AG362" s="208"/>
      <c r="AH362" s="208"/>
      <c r="AI362" s="208"/>
      <c r="AJ362" s="209"/>
      <c r="AK362" s="209"/>
      <c r="AL362" s="210"/>
      <c r="AM362" s="210"/>
      <c r="AN362" s="210"/>
      <c r="AO362" s="210"/>
      <c r="AP362" s="210"/>
      <c r="AQ362" s="210"/>
      <c r="AR362" s="210"/>
      <c r="AS362" s="215" t="s">
        <v>4901</v>
      </c>
      <c r="AT362" s="105"/>
      <c r="AU362" s="105"/>
      <c r="AV362" s="105"/>
      <c r="AW362" s="105"/>
      <c r="AX362" s="105"/>
      <c r="AY362" s="105"/>
      <c r="AZ362" s="105"/>
      <c r="BA362" s="105"/>
      <c r="BB362" s="105"/>
      <c r="BC362" s="105"/>
      <c r="BD362" s="218"/>
      <c r="BE362" s="105"/>
      <c r="BF362" s="241" t="s">
        <v>4884</v>
      </c>
      <c r="BG362" s="246" t="s">
        <v>841</v>
      </c>
      <c r="BH362" s="5" t="s">
        <v>4900</v>
      </c>
      <c r="BI362" s="5" t="s">
        <v>3562</v>
      </c>
      <c r="BJ362" s="149"/>
    </row>
    <row r="363" s="5" customFormat="1" ht="12.95" customHeight="1" spans="1:62">
      <c r="A363" s="325" t="s">
        <v>4850</v>
      </c>
      <c r="B363" s="325" t="s">
        <v>4904</v>
      </c>
      <c r="C363" s="203" t="s">
        <v>842</v>
      </c>
      <c r="D363" s="38" t="s">
        <v>4905</v>
      </c>
      <c r="E363" s="39" t="s">
        <v>843</v>
      </c>
      <c r="F363" s="40" t="s">
        <v>2715</v>
      </c>
      <c r="G363" s="41" t="s">
        <v>842</v>
      </c>
      <c r="H363" s="42" t="s">
        <v>4906</v>
      </c>
      <c r="I363" s="42" t="s">
        <v>4907</v>
      </c>
      <c r="J363" s="43" t="s">
        <v>2715</v>
      </c>
      <c r="K363" s="54" t="s">
        <v>2715</v>
      </c>
      <c r="L363" s="42" t="s">
        <v>81</v>
      </c>
      <c r="M363" s="42" t="s">
        <v>81</v>
      </c>
      <c r="N363" s="42" t="s">
        <v>81</v>
      </c>
      <c r="O363" s="43" t="s">
        <v>2715</v>
      </c>
      <c r="P363" s="206"/>
      <c r="Q363" s="206"/>
      <c r="R363" s="206"/>
      <c r="S363" s="206"/>
      <c r="T363" s="206"/>
      <c r="U363" s="63" t="s">
        <v>4908</v>
      </c>
      <c r="V363" s="47" t="s">
        <v>4881</v>
      </c>
      <c r="W363" s="62" t="s">
        <v>2715</v>
      </c>
      <c r="X363" s="62" t="s">
        <v>2715</v>
      </c>
      <c r="Y363" s="62"/>
      <c r="Z363" s="62" t="s">
        <v>827</v>
      </c>
      <c r="AA363" s="62" t="s">
        <v>4882</v>
      </c>
      <c r="AB363" s="47"/>
      <c r="AC363" s="47" t="s">
        <v>4883</v>
      </c>
      <c r="AD363" s="63"/>
      <c r="AE363" s="63" t="s">
        <v>2723</v>
      </c>
      <c r="AF363" s="207"/>
      <c r="AG363" s="208"/>
      <c r="AH363" s="208"/>
      <c r="AI363" s="208"/>
      <c r="AJ363" s="209"/>
      <c r="AK363" s="209"/>
      <c r="AL363" s="210"/>
      <c r="AM363" s="210"/>
      <c r="AN363" s="210"/>
      <c r="AO363" s="210"/>
      <c r="AP363" s="210"/>
      <c r="AQ363" s="210"/>
      <c r="AR363" s="210"/>
      <c r="AS363" s="215" t="s">
        <v>4906</v>
      </c>
      <c r="AT363" s="105"/>
      <c r="AU363" s="105"/>
      <c r="AV363" s="105"/>
      <c r="AW363" s="105"/>
      <c r="AX363" s="105"/>
      <c r="AY363" s="105"/>
      <c r="AZ363" s="105"/>
      <c r="BA363" s="105"/>
      <c r="BB363" s="105"/>
      <c r="BC363" s="105"/>
      <c r="BD363" s="218"/>
      <c r="BE363" s="105"/>
      <c r="BF363" s="241" t="s">
        <v>4884</v>
      </c>
      <c r="BG363" s="246" t="s">
        <v>844</v>
      </c>
      <c r="BH363" s="5" t="s">
        <v>4905</v>
      </c>
      <c r="BI363" s="5" t="s">
        <v>4909</v>
      </c>
      <c r="BJ363" s="149"/>
    </row>
    <row r="364" s="5" customFormat="1" ht="12.95" customHeight="1" spans="1:62">
      <c r="A364" s="325" t="s">
        <v>4910</v>
      </c>
      <c r="B364" s="325" t="s">
        <v>4911</v>
      </c>
      <c r="C364" s="203" t="s">
        <v>845</v>
      </c>
      <c r="D364" s="38" t="s">
        <v>4912</v>
      </c>
      <c r="E364" s="39" t="s">
        <v>846</v>
      </c>
      <c r="F364" s="40" t="s">
        <v>2715</v>
      </c>
      <c r="G364" s="41" t="s">
        <v>845</v>
      </c>
      <c r="H364" s="42" t="s">
        <v>4913</v>
      </c>
      <c r="I364" s="42" t="s">
        <v>4914</v>
      </c>
      <c r="J364" s="43" t="s">
        <v>2715</v>
      </c>
      <c r="K364" s="54" t="s">
        <v>2715</v>
      </c>
      <c r="L364" s="42" t="s">
        <v>81</v>
      </c>
      <c r="M364" s="42" t="s">
        <v>81</v>
      </c>
      <c r="N364" s="42" t="s">
        <v>81</v>
      </c>
      <c r="O364" s="43" t="s">
        <v>2715</v>
      </c>
      <c r="P364" s="206"/>
      <c r="Q364" s="206"/>
      <c r="R364" s="206"/>
      <c r="S364" s="206"/>
      <c r="T364" s="206"/>
      <c r="U364" s="63" t="s">
        <v>4915</v>
      </c>
      <c r="V364" s="47" t="s">
        <v>4881</v>
      </c>
      <c r="W364" s="62" t="s">
        <v>2715</v>
      </c>
      <c r="X364" s="62" t="s">
        <v>2715</v>
      </c>
      <c r="Y364" s="62"/>
      <c r="Z364" s="62" t="s">
        <v>827</v>
      </c>
      <c r="AA364" s="62" t="s">
        <v>4882</v>
      </c>
      <c r="AB364" s="47"/>
      <c r="AC364" s="47" t="s">
        <v>4883</v>
      </c>
      <c r="AD364" s="63"/>
      <c r="AE364" s="63" t="s">
        <v>2723</v>
      </c>
      <c r="AF364" s="207"/>
      <c r="AG364" s="208"/>
      <c r="AH364" s="208"/>
      <c r="AI364" s="208"/>
      <c r="AJ364" s="209"/>
      <c r="AK364" s="209"/>
      <c r="AL364" s="210"/>
      <c r="AM364" s="210"/>
      <c r="AN364" s="210"/>
      <c r="AO364" s="210"/>
      <c r="AP364" s="210"/>
      <c r="AQ364" s="210"/>
      <c r="AR364" s="210"/>
      <c r="AS364" s="215" t="s">
        <v>4913</v>
      </c>
      <c r="AT364" s="105"/>
      <c r="AU364" s="105"/>
      <c r="AV364" s="105"/>
      <c r="AW364" s="105"/>
      <c r="AX364" s="105"/>
      <c r="AY364" s="105"/>
      <c r="AZ364" s="105"/>
      <c r="BA364" s="105"/>
      <c r="BB364" s="105"/>
      <c r="BC364" s="105"/>
      <c r="BD364" s="218"/>
      <c r="BE364" s="105"/>
      <c r="BF364" s="241" t="s">
        <v>4884</v>
      </c>
      <c r="BG364" s="246" t="s">
        <v>847</v>
      </c>
      <c r="BH364" s="5" t="s">
        <v>4912</v>
      </c>
      <c r="BI364" s="5" t="s">
        <v>4755</v>
      </c>
      <c r="BJ364" s="149"/>
    </row>
    <row r="365" s="5" customFormat="1" ht="12.95" customHeight="1" spans="1:62">
      <c r="A365" s="325" t="s">
        <v>4916</v>
      </c>
      <c r="B365" s="325" t="s">
        <v>4917</v>
      </c>
      <c r="C365" s="203" t="s">
        <v>848</v>
      </c>
      <c r="D365" s="38" t="s">
        <v>4918</v>
      </c>
      <c r="E365" s="39" t="s">
        <v>849</v>
      </c>
      <c r="F365" s="40" t="s">
        <v>2715</v>
      </c>
      <c r="G365" s="41" t="s">
        <v>848</v>
      </c>
      <c r="H365" s="42" t="s">
        <v>4919</v>
      </c>
      <c r="I365" s="42" t="s">
        <v>4920</v>
      </c>
      <c r="J365" s="43" t="s">
        <v>2715</v>
      </c>
      <c r="K365" s="54" t="s">
        <v>2715</v>
      </c>
      <c r="L365" s="42" t="s">
        <v>81</v>
      </c>
      <c r="M365" s="42" t="s">
        <v>81</v>
      </c>
      <c r="N365" s="42" t="s">
        <v>81</v>
      </c>
      <c r="O365" s="43" t="s">
        <v>2715</v>
      </c>
      <c r="P365" s="206"/>
      <c r="Q365" s="206"/>
      <c r="R365" s="206"/>
      <c r="S365" s="206"/>
      <c r="T365" s="206"/>
      <c r="U365" s="63" t="s">
        <v>4921</v>
      </c>
      <c r="V365" s="47" t="s">
        <v>4881</v>
      </c>
      <c r="W365" s="62" t="s">
        <v>2715</v>
      </c>
      <c r="X365" s="62" t="s">
        <v>2715</v>
      </c>
      <c r="Y365" s="62"/>
      <c r="Z365" s="62" t="s">
        <v>827</v>
      </c>
      <c r="AA365" s="62" t="s">
        <v>4882</v>
      </c>
      <c r="AB365" s="47"/>
      <c r="AC365" s="47" t="s">
        <v>4883</v>
      </c>
      <c r="AD365" s="63"/>
      <c r="AE365" s="63" t="s">
        <v>2723</v>
      </c>
      <c r="AF365" s="207"/>
      <c r="AG365" s="208"/>
      <c r="AH365" s="208"/>
      <c r="AI365" s="208"/>
      <c r="AJ365" s="209"/>
      <c r="AK365" s="209"/>
      <c r="AL365" s="210"/>
      <c r="AM365" s="210"/>
      <c r="AN365" s="210"/>
      <c r="AO365" s="210"/>
      <c r="AP365" s="210"/>
      <c r="AQ365" s="210"/>
      <c r="AR365" s="210"/>
      <c r="AS365" s="215" t="s">
        <v>4919</v>
      </c>
      <c r="AT365" s="105"/>
      <c r="AU365" s="105"/>
      <c r="AV365" s="105"/>
      <c r="AW365" s="105"/>
      <c r="AX365" s="105"/>
      <c r="AY365" s="105"/>
      <c r="AZ365" s="105"/>
      <c r="BA365" s="105"/>
      <c r="BB365" s="105"/>
      <c r="BC365" s="105"/>
      <c r="BD365" s="218"/>
      <c r="BE365" s="105"/>
      <c r="BF365" s="241" t="s">
        <v>4884</v>
      </c>
      <c r="BG365" s="246" t="s">
        <v>850</v>
      </c>
      <c r="BH365" s="5" t="s">
        <v>4918</v>
      </c>
      <c r="BI365" s="5" t="s">
        <v>4922</v>
      </c>
      <c r="BJ365" s="149"/>
    </row>
    <row r="366" s="5" customFormat="1" ht="12.95" customHeight="1" spans="1:62">
      <c r="A366" s="325" t="s">
        <v>4923</v>
      </c>
      <c r="B366" s="325" t="s">
        <v>4924</v>
      </c>
      <c r="C366" s="203" t="s">
        <v>851</v>
      </c>
      <c r="D366" s="38" t="s">
        <v>4925</v>
      </c>
      <c r="E366" s="39" t="s">
        <v>852</v>
      </c>
      <c r="F366" s="40" t="s">
        <v>2715</v>
      </c>
      <c r="G366" s="41" t="s">
        <v>851</v>
      </c>
      <c r="H366" s="42" t="s">
        <v>4926</v>
      </c>
      <c r="I366" s="42" t="s">
        <v>4927</v>
      </c>
      <c r="J366" s="43" t="s">
        <v>2715</v>
      </c>
      <c r="K366" s="54" t="s">
        <v>2715</v>
      </c>
      <c r="L366" s="42" t="s">
        <v>81</v>
      </c>
      <c r="M366" s="42" t="s">
        <v>81</v>
      </c>
      <c r="N366" s="42" t="s">
        <v>81</v>
      </c>
      <c r="O366" s="43" t="s">
        <v>2715</v>
      </c>
      <c r="P366" s="206"/>
      <c r="Q366" s="206"/>
      <c r="R366" s="206"/>
      <c r="S366" s="206"/>
      <c r="T366" s="206"/>
      <c r="U366" s="63" t="s">
        <v>4928</v>
      </c>
      <c r="V366" s="47" t="s">
        <v>4881</v>
      </c>
      <c r="W366" s="62" t="s">
        <v>2715</v>
      </c>
      <c r="X366" s="62" t="s">
        <v>2715</v>
      </c>
      <c r="Y366" s="62"/>
      <c r="Z366" s="62" t="s">
        <v>827</v>
      </c>
      <c r="AA366" s="62" t="s">
        <v>4882</v>
      </c>
      <c r="AB366" s="47"/>
      <c r="AC366" s="47" t="s">
        <v>4883</v>
      </c>
      <c r="AD366" s="63"/>
      <c r="AE366" s="63" t="s">
        <v>2723</v>
      </c>
      <c r="AF366" s="207"/>
      <c r="AG366" s="208"/>
      <c r="AH366" s="208"/>
      <c r="AI366" s="208"/>
      <c r="AJ366" s="209"/>
      <c r="AK366" s="209"/>
      <c r="AL366" s="210"/>
      <c r="AM366" s="210"/>
      <c r="AN366" s="210"/>
      <c r="AO366" s="210"/>
      <c r="AP366" s="210"/>
      <c r="AQ366" s="210"/>
      <c r="AR366" s="210"/>
      <c r="AS366" s="215" t="s">
        <v>4926</v>
      </c>
      <c r="AT366" s="105"/>
      <c r="AU366" s="105"/>
      <c r="AV366" s="105"/>
      <c r="AW366" s="105"/>
      <c r="AX366" s="105"/>
      <c r="AY366" s="105"/>
      <c r="AZ366" s="105"/>
      <c r="BA366" s="105"/>
      <c r="BB366" s="105"/>
      <c r="BC366" s="105"/>
      <c r="BD366" s="218"/>
      <c r="BE366" s="105"/>
      <c r="BF366" s="241" t="s">
        <v>4884</v>
      </c>
      <c r="BG366" s="246" t="s">
        <v>853</v>
      </c>
      <c r="BH366" s="5" t="s">
        <v>4925</v>
      </c>
      <c r="BI366" s="5" t="s">
        <v>4929</v>
      </c>
      <c r="BJ366" s="149"/>
    </row>
    <row r="367" s="5" customFormat="1" ht="12.95" customHeight="1" spans="1:62">
      <c r="A367" s="322"/>
      <c r="B367" s="322"/>
      <c r="C367" s="203" t="s">
        <v>854</v>
      </c>
      <c r="D367" s="38" t="s">
        <v>4930</v>
      </c>
      <c r="E367" s="39" t="s">
        <v>4931</v>
      </c>
      <c r="F367" s="40" t="s">
        <v>2715</v>
      </c>
      <c r="G367" s="41" t="s">
        <v>854</v>
      </c>
      <c r="H367" s="42" t="s">
        <v>2715</v>
      </c>
      <c r="I367" s="42" t="s">
        <v>2715</v>
      </c>
      <c r="J367" s="43" t="s">
        <v>2715</v>
      </c>
      <c r="K367" s="54" t="s">
        <v>2715</v>
      </c>
      <c r="L367" s="42" t="s">
        <v>2717</v>
      </c>
      <c r="M367" s="42" t="s">
        <v>2715</v>
      </c>
      <c r="N367" s="42" t="s">
        <v>2715</v>
      </c>
      <c r="O367" s="43" t="s">
        <v>2715</v>
      </c>
      <c r="P367" s="206"/>
      <c r="Q367" s="206"/>
      <c r="R367" s="206"/>
      <c r="S367" s="206"/>
      <c r="T367" s="206"/>
      <c r="U367" s="63" t="s">
        <v>4932</v>
      </c>
      <c r="V367" s="47" t="s">
        <v>4881</v>
      </c>
      <c r="W367" s="62" t="s">
        <v>2715</v>
      </c>
      <c r="X367" s="62" t="s">
        <v>2715</v>
      </c>
      <c r="Y367" s="62"/>
      <c r="Z367" s="62" t="s">
        <v>827</v>
      </c>
      <c r="AA367" s="62" t="s">
        <v>4882</v>
      </c>
      <c r="AB367" s="47"/>
      <c r="AC367" s="47" t="s">
        <v>4883</v>
      </c>
      <c r="AD367" s="63"/>
      <c r="AE367" s="63" t="s">
        <v>2715</v>
      </c>
      <c r="AF367" s="207"/>
      <c r="AG367" s="208"/>
      <c r="AH367" s="208"/>
      <c r="AI367" s="208"/>
      <c r="AJ367" s="209"/>
      <c r="AK367" s="209"/>
      <c r="AL367" s="210"/>
      <c r="AM367" s="210"/>
      <c r="AN367" s="210"/>
      <c r="AO367" s="210"/>
      <c r="AP367" s="210"/>
      <c r="AQ367" s="210"/>
      <c r="AR367" s="210"/>
      <c r="AS367" s="215" t="s">
        <v>854</v>
      </c>
      <c r="AT367" s="105"/>
      <c r="AU367" s="105"/>
      <c r="AV367" s="105"/>
      <c r="AW367" s="105"/>
      <c r="AX367" s="105"/>
      <c r="AY367" s="105"/>
      <c r="AZ367" s="105"/>
      <c r="BA367" s="105"/>
      <c r="BB367" s="105"/>
      <c r="BC367" s="403" t="s">
        <v>826</v>
      </c>
      <c r="BD367" s="218"/>
      <c r="BE367" s="105"/>
      <c r="BF367" s="219"/>
      <c r="BG367" s="246" t="s">
        <v>855</v>
      </c>
      <c r="BH367" s="5" t="s">
        <v>4930</v>
      </c>
      <c r="BI367" s="5" t="s">
        <v>4749</v>
      </c>
      <c r="BJ367" s="149"/>
    </row>
    <row r="368" s="4" customFormat="1" ht="18" customHeight="1" spans="1:62">
      <c r="A368" s="322"/>
      <c r="B368" s="322"/>
      <c r="C368" s="32" t="s">
        <v>856</v>
      </c>
      <c r="D368" s="232" t="s">
        <v>857</v>
      </c>
      <c r="E368" s="33"/>
      <c r="F368" s="34"/>
      <c r="G368" s="34"/>
      <c r="H368" s="34"/>
      <c r="I368" s="34"/>
      <c r="J368" s="34"/>
      <c r="K368" s="33"/>
      <c r="L368" s="33"/>
      <c r="M368" s="33"/>
      <c r="N368" s="33"/>
      <c r="O368" s="33"/>
      <c r="P368" s="33"/>
      <c r="Q368" s="33"/>
      <c r="R368" s="33"/>
      <c r="S368" s="33"/>
      <c r="T368" s="33"/>
      <c r="U368" s="33"/>
      <c r="V368" s="33"/>
      <c r="W368" s="59"/>
      <c r="X368" s="59"/>
      <c r="Y368" s="59"/>
      <c r="Z368" s="59"/>
      <c r="AA368" s="59"/>
      <c r="AB368" s="80"/>
      <c r="AC368" s="80"/>
      <c r="AD368" s="80"/>
      <c r="AE368" s="80"/>
      <c r="AF368" s="80"/>
      <c r="AG368" s="80"/>
      <c r="AH368" s="80"/>
      <c r="AI368" s="80"/>
      <c r="AJ368" s="80"/>
      <c r="AK368" s="80"/>
      <c r="AL368" s="80"/>
      <c r="AM368" s="80"/>
      <c r="AN368" s="80"/>
      <c r="AO368" s="80"/>
      <c r="AP368" s="80"/>
      <c r="AQ368" s="80"/>
      <c r="AR368" s="80"/>
      <c r="AS368" s="98"/>
      <c r="AT368" s="98"/>
      <c r="AU368" s="99"/>
      <c r="AV368" s="99"/>
      <c r="AW368" s="99"/>
      <c r="AX368" s="99"/>
      <c r="AY368" s="99"/>
      <c r="AZ368" s="99"/>
      <c r="BA368" s="99"/>
      <c r="BB368" s="99"/>
      <c r="BC368" s="99"/>
      <c r="BD368" s="99"/>
      <c r="BE368" s="400" t="s">
        <v>153</v>
      </c>
      <c r="BF368" s="99"/>
      <c r="BG368" s="226" t="s">
        <v>856</v>
      </c>
      <c r="BH368" s="226" t="s">
        <v>857</v>
      </c>
      <c r="BI368" s="243"/>
      <c r="BJ368" s="244"/>
    </row>
    <row r="369" s="5" customFormat="1" ht="12.95" customHeight="1" spans="1:62">
      <c r="A369" s="325" t="s">
        <v>4933</v>
      </c>
      <c r="B369" s="325" t="s">
        <v>4934</v>
      </c>
      <c r="C369" s="203" t="s">
        <v>858</v>
      </c>
      <c r="D369" s="38" t="s">
        <v>4935</v>
      </c>
      <c r="E369" s="39" t="s">
        <v>4936</v>
      </c>
      <c r="F369" s="40" t="s">
        <v>2715</v>
      </c>
      <c r="G369" s="41" t="s">
        <v>858</v>
      </c>
      <c r="H369" s="42"/>
      <c r="I369" s="42"/>
      <c r="J369" s="43" t="s">
        <v>2715</v>
      </c>
      <c r="K369" s="54" t="s">
        <v>2715</v>
      </c>
      <c r="L369" s="42" t="s">
        <v>2737</v>
      </c>
      <c r="M369" s="42" t="s">
        <v>2717</v>
      </c>
      <c r="N369" s="42" t="s">
        <v>2717</v>
      </c>
      <c r="O369" s="43" t="s">
        <v>2715</v>
      </c>
      <c r="P369" s="206"/>
      <c r="Q369" s="206"/>
      <c r="R369" s="206"/>
      <c r="S369" s="206"/>
      <c r="T369" s="206"/>
      <c r="U369" s="63" t="s">
        <v>4937</v>
      </c>
      <c r="V369" s="47" t="s">
        <v>4938</v>
      </c>
      <c r="W369" s="62" t="s">
        <v>2715</v>
      </c>
      <c r="X369" s="62" t="s">
        <v>2715</v>
      </c>
      <c r="Y369" s="62"/>
      <c r="Z369" s="62" t="s">
        <v>2715</v>
      </c>
      <c r="AA369" s="62" t="s">
        <v>2715</v>
      </c>
      <c r="AB369" s="47"/>
      <c r="AC369" s="47" t="s">
        <v>4939</v>
      </c>
      <c r="AD369" s="61"/>
      <c r="AE369" s="61">
        <v>0</v>
      </c>
      <c r="AF369" s="234"/>
      <c r="AG369" s="234"/>
      <c r="AH369" s="234"/>
      <c r="AI369" s="234"/>
      <c r="AJ369" s="235"/>
      <c r="AK369" s="209"/>
      <c r="AL369" s="210"/>
      <c r="AM369" s="210"/>
      <c r="AN369" s="210"/>
      <c r="AO369" s="210"/>
      <c r="AP369" s="210"/>
      <c r="AQ369" s="210"/>
      <c r="AR369" s="210"/>
      <c r="AS369" s="236" t="s">
        <v>858</v>
      </c>
      <c r="AT369" s="105"/>
      <c r="AU369" s="105"/>
      <c r="AV369" s="105"/>
      <c r="AW369" s="105"/>
      <c r="AX369" s="105"/>
      <c r="AY369" s="105"/>
      <c r="AZ369" s="105"/>
      <c r="BA369" s="105"/>
      <c r="BB369" s="105"/>
      <c r="BC369" s="105"/>
      <c r="BD369" s="218"/>
      <c r="BE369" s="216"/>
      <c r="BF369" s="219" t="s">
        <v>4940</v>
      </c>
      <c r="BG369" s="146" t="s">
        <v>859</v>
      </c>
      <c r="BH369" s="5" t="s">
        <v>4935</v>
      </c>
      <c r="BI369" s="5" t="s">
        <v>3906</v>
      </c>
      <c r="BJ369" s="149"/>
    </row>
    <row r="370" s="5" customFormat="1" ht="12.95" customHeight="1" spans="1:62">
      <c r="A370" s="325" t="s">
        <v>4941</v>
      </c>
      <c r="B370" s="325" t="s">
        <v>4942</v>
      </c>
      <c r="C370" s="203" t="s">
        <v>859</v>
      </c>
      <c r="D370" s="38" t="s">
        <v>4943</v>
      </c>
      <c r="E370" s="39" t="s">
        <v>4944</v>
      </c>
      <c r="F370" s="40" t="s">
        <v>2715</v>
      </c>
      <c r="G370" s="41" t="s">
        <v>859</v>
      </c>
      <c r="H370" s="42"/>
      <c r="I370" s="42"/>
      <c r="J370" s="43" t="s">
        <v>2715</v>
      </c>
      <c r="K370" s="54" t="s">
        <v>2715</v>
      </c>
      <c r="L370" s="42" t="s">
        <v>2737</v>
      </c>
      <c r="M370" s="42" t="s">
        <v>81</v>
      </c>
      <c r="N370" s="42" t="s">
        <v>2737</v>
      </c>
      <c r="O370" s="43" t="s">
        <v>2715</v>
      </c>
      <c r="P370" s="206"/>
      <c r="Q370" s="206"/>
      <c r="R370" s="206"/>
      <c r="S370" s="206"/>
      <c r="T370" s="206"/>
      <c r="U370" s="63" t="s">
        <v>4945</v>
      </c>
      <c r="V370" s="47" t="s">
        <v>4938</v>
      </c>
      <c r="W370" s="62" t="s">
        <v>2715</v>
      </c>
      <c r="X370" s="62" t="s">
        <v>2715</v>
      </c>
      <c r="Y370" s="62"/>
      <c r="Z370" s="62" t="s">
        <v>2715</v>
      </c>
      <c r="AA370" s="62" t="s">
        <v>2715</v>
      </c>
      <c r="AB370" s="47"/>
      <c r="AC370" s="47" t="s">
        <v>4939</v>
      </c>
      <c r="AD370" s="63"/>
      <c r="AE370" s="63">
        <v>0</v>
      </c>
      <c r="AF370" s="208"/>
      <c r="AG370" s="208"/>
      <c r="AH370" s="208"/>
      <c r="AI370" s="208"/>
      <c r="AJ370" s="209"/>
      <c r="AK370" s="209"/>
      <c r="AL370" s="210"/>
      <c r="AM370" s="210"/>
      <c r="AN370" s="210"/>
      <c r="AO370" s="210"/>
      <c r="AP370" s="210"/>
      <c r="AQ370" s="210"/>
      <c r="AR370" s="210"/>
      <c r="AS370" s="237" t="s">
        <v>858</v>
      </c>
      <c r="AT370" s="105"/>
      <c r="AU370" s="105"/>
      <c r="AV370" s="105"/>
      <c r="AW370" s="105"/>
      <c r="AX370" s="105"/>
      <c r="AY370" s="105"/>
      <c r="AZ370" s="105"/>
      <c r="BA370" s="105"/>
      <c r="BB370" s="105"/>
      <c r="BC370" s="105"/>
      <c r="BD370" s="218"/>
      <c r="BE370" s="105"/>
      <c r="BF370" s="219" t="s">
        <v>4940</v>
      </c>
      <c r="BG370" s="150" t="s">
        <v>858</v>
      </c>
      <c r="BH370" s="5" t="s">
        <v>4943</v>
      </c>
      <c r="BI370" s="5" t="s">
        <v>4946</v>
      </c>
      <c r="BJ370" s="149"/>
    </row>
    <row r="371" s="5" customFormat="1" ht="12.95" customHeight="1" spans="1:62">
      <c r="A371" s="325" t="s">
        <v>4947</v>
      </c>
      <c r="B371" s="325" t="s">
        <v>4948</v>
      </c>
      <c r="C371" s="203" t="s">
        <v>860</v>
      </c>
      <c r="D371" s="38" t="s">
        <v>4949</v>
      </c>
      <c r="E371" s="39" t="s">
        <v>4950</v>
      </c>
      <c r="F371" s="40" t="s">
        <v>2715</v>
      </c>
      <c r="G371" s="41" t="s">
        <v>860</v>
      </c>
      <c r="H371" s="42"/>
      <c r="I371" s="42"/>
      <c r="J371" s="43" t="s">
        <v>2715</v>
      </c>
      <c r="K371" s="54" t="s">
        <v>2715</v>
      </c>
      <c r="L371" s="42" t="s">
        <v>2737</v>
      </c>
      <c r="M371" s="42" t="s">
        <v>2717</v>
      </c>
      <c r="N371" s="42" t="s">
        <v>2717</v>
      </c>
      <c r="O371" s="43" t="s">
        <v>2715</v>
      </c>
      <c r="P371" s="206"/>
      <c r="Q371" s="206"/>
      <c r="R371" s="206"/>
      <c r="S371" s="206"/>
      <c r="T371" s="206"/>
      <c r="U371" s="63" t="s">
        <v>4951</v>
      </c>
      <c r="V371" s="47" t="s">
        <v>4938</v>
      </c>
      <c r="W371" s="62" t="s">
        <v>2715</v>
      </c>
      <c r="X371" s="62" t="s">
        <v>2715</v>
      </c>
      <c r="Y371" s="62"/>
      <c r="Z371" s="62" t="s">
        <v>2715</v>
      </c>
      <c r="AA371" s="62" t="s">
        <v>2715</v>
      </c>
      <c r="AB371" s="47"/>
      <c r="AC371" s="47" t="s">
        <v>4939</v>
      </c>
      <c r="AD371" s="63"/>
      <c r="AE371" s="63">
        <v>0</v>
      </c>
      <c r="AF371" s="208"/>
      <c r="AG371" s="208"/>
      <c r="AH371" s="208"/>
      <c r="AI371" s="208"/>
      <c r="AJ371" s="209"/>
      <c r="AK371" s="209"/>
      <c r="AL371" s="210"/>
      <c r="AM371" s="210"/>
      <c r="AN371" s="210"/>
      <c r="AO371" s="210"/>
      <c r="AP371" s="210"/>
      <c r="AQ371" s="210"/>
      <c r="AR371" s="210"/>
      <c r="AS371" s="237" t="s">
        <v>861</v>
      </c>
      <c r="AT371" s="105"/>
      <c r="AU371" s="105"/>
      <c r="AV371" s="105"/>
      <c r="AW371" s="105"/>
      <c r="AX371" s="105"/>
      <c r="AY371" s="105"/>
      <c r="AZ371" s="105"/>
      <c r="BA371" s="105"/>
      <c r="BB371" s="105"/>
      <c r="BC371" s="105"/>
      <c r="BD371" s="218"/>
      <c r="BE371" s="105"/>
      <c r="BF371" s="219" t="s">
        <v>4952</v>
      </c>
      <c r="BG371" s="150" t="s">
        <v>861</v>
      </c>
      <c r="BH371" s="5" t="s">
        <v>4949</v>
      </c>
      <c r="BI371" s="5" t="s">
        <v>4953</v>
      </c>
      <c r="BJ371" s="149"/>
    </row>
    <row r="372" s="5" customFormat="1" ht="12.95" customHeight="1" spans="1:62">
      <c r="A372" s="325" t="s">
        <v>4954</v>
      </c>
      <c r="B372" s="325" t="s">
        <v>4955</v>
      </c>
      <c r="C372" s="203" t="s">
        <v>861</v>
      </c>
      <c r="D372" s="38" t="s">
        <v>4956</v>
      </c>
      <c r="E372" s="39" t="s">
        <v>4957</v>
      </c>
      <c r="F372" s="40" t="s">
        <v>2715</v>
      </c>
      <c r="G372" s="41" t="s">
        <v>861</v>
      </c>
      <c r="H372" s="42"/>
      <c r="I372" s="42"/>
      <c r="J372" s="43" t="s">
        <v>2715</v>
      </c>
      <c r="K372" s="54" t="s">
        <v>2715</v>
      </c>
      <c r="L372" s="42" t="s">
        <v>2737</v>
      </c>
      <c r="M372" s="42" t="s">
        <v>81</v>
      </c>
      <c r="N372" s="42" t="s">
        <v>2737</v>
      </c>
      <c r="O372" s="43" t="s">
        <v>2715</v>
      </c>
      <c r="P372" s="206"/>
      <c r="Q372" s="206"/>
      <c r="R372" s="206"/>
      <c r="S372" s="206"/>
      <c r="T372" s="206"/>
      <c r="U372" s="63" t="s">
        <v>4958</v>
      </c>
      <c r="V372" s="47" t="s">
        <v>4938</v>
      </c>
      <c r="W372" s="62" t="s">
        <v>2715</v>
      </c>
      <c r="X372" s="62" t="s">
        <v>2715</v>
      </c>
      <c r="Y372" s="62"/>
      <c r="Z372" s="62" t="s">
        <v>2715</v>
      </c>
      <c r="AA372" s="62" t="s">
        <v>2715</v>
      </c>
      <c r="AB372" s="47"/>
      <c r="AC372" s="47" t="s">
        <v>4939</v>
      </c>
      <c r="AD372" s="63"/>
      <c r="AE372" s="63">
        <v>0</v>
      </c>
      <c r="AF372" s="208"/>
      <c r="AG372" s="208"/>
      <c r="AH372" s="208"/>
      <c r="AI372" s="208"/>
      <c r="AJ372" s="209"/>
      <c r="AK372" s="209"/>
      <c r="AL372" s="210"/>
      <c r="AM372" s="210"/>
      <c r="AN372" s="210"/>
      <c r="AO372" s="210"/>
      <c r="AP372" s="210"/>
      <c r="AQ372" s="210"/>
      <c r="AR372" s="210"/>
      <c r="AS372" s="237" t="s">
        <v>860</v>
      </c>
      <c r="AT372" s="105"/>
      <c r="AU372" s="105"/>
      <c r="AV372" s="105"/>
      <c r="AW372" s="105"/>
      <c r="AX372" s="105"/>
      <c r="AY372" s="105"/>
      <c r="AZ372" s="105"/>
      <c r="BA372" s="105"/>
      <c r="BB372" s="105"/>
      <c r="BC372" s="105"/>
      <c r="BD372" s="218"/>
      <c r="BE372" s="105"/>
      <c r="BF372" s="219" t="s">
        <v>4952</v>
      </c>
      <c r="BG372" s="150" t="s">
        <v>860</v>
      </c>
      <c r="BH372" s="5" t="s">
        <v>4956</v>
      </c>
      <c r="BI372" s="5" t="s">
        <v>4959</v>
      </c>
      <c r="BJ372" s="149"/>
    </row>
    <row r="373" s="5" customFormat="1" ht="12.95" customHeight="1" spans="1:62">
      <c r="A373" s="325" t="s">
        <v>4960</v>
      </c>
      <c r="B373" s="325" t="s">
        <v>4961</v>
      </c>
      <c r="C373" s="203" t="s">
        <v>862</v>
      </c>
      <c r="D373" s="38" t="s">
        <v>4962</v>
      </c>
      <c r="E373" s="39" t="s">
        <v>4963</v>
      </c>
      <c r="F373" s="40" t="s">
        <v>2715</v>
      </c>
      <c r="G373" s="41" t="s">
        <v>862</v>
      </c>
      <c r="H373" s="42" t="s">
        <v>2715</v>
      </c>
      <c r="I373" s="42" t="s">
        <v>2715</v>
      </c>
      <c r="J373" s="43" t="s">
        <v>2715</v>
      </c>
      <c r="K373" s="54" t="s">
        <v>2715</v>
      </c>
      <c r="L373" s="42" t="s">
        <v>2737</v>
      </c>
      <c r="M373" s="42" t="s">
        <v>2715</v>
      </c>
      <c r="N373" s="42" t="s">
        <v>2715</v>
      </c>
      <c r="O373" s="43" t="s">
        <v>2715</v>
      </c>
      <c r="P373" s="206"/>
      <c r="Q373" s="206"/>
      <c r="R373" s="206"/>
      <c r="S373" s="206"/>
      <c r="T373" s="206"/>
      <c r="U373" s="63" t="s">
        <v>4964</v>
      </c>
      <c r="V373" s="47" t="s">
        <v>4938</v>
      </c>
      <c r="W373" s="62" t="s">
        <v>2715</v>
      </c>
      <c r="X373" s="62" t="s">
        <v>2715</v>
      </c>
      <c r="Y373" s="62"/>
      <c r="Z373" s="62" t="s">
        <v>2715</v>
      </c>
      <c r="AA373" s="62" t="s">
        <v>2715</v>
      </c>
      <c r="AB373" s="47"/>
      <c r="AC373" s="47" t="s">
        <v>4939</v>
      </c>
      <c r="AD373" s="63"/>
      <c r="AE373" s="63">
        <v>0</v>
      </c>
      <c r="AF373" s="208"/>
      <c r="AG373" s="208"/>
      <c r="AH373" s="208"/>
      <c r="AI373" s="208"/>
      <c r="AJ373" s="209"/>
      <c r="AK373" s="209"/>
      <c r="AL373" s="210"/>
      <c r="AM373" s="210"/>
      <c r="AN373" s="210"/>
      <c r="AO373" s="210"/>
      <c r="AP373" s="210"/>
      <c r="AQ373" s="210"/>
      <c r="AR373" s="210"/>
      <c r="AS373" s="236" t="s">
        <v>863</v>
      </c>
      <c r="AT373" s="105"/>
      <c r="AU373" s="105"/>
      <c r="AV373" s="105"/>
      <c r="AW373" s="105"/>
      <c r="AX373" s="105"/>
      <c r="AY373" s="105"/>
      <c r="AZ373" s="105"/>
      <c r="BA373" s="105"/>
      <c r="BB373" s="105"/>
      <c r="BC373" s="105"/>
      <c r="BD373" s="218"/>
      <c r="BE373" s="105"/>
      <c r="BF373" s="219" t="s">
        <v>4965</v>
      </c>
      <c r="BG373" s="150" t="s">
        <v>863</v>
      </c>
      <c r="BH373" s="5" t="s">
        <v>4962</v>
      </c>
      <c r="BI373" s="5" t="s">
        <v>29</v>
      </c>
      <c r="BJ373" s="149"/>
    </row>
    <row r="374" s="5" customFormat="1" ht="12.95" customHeight="1" spans="1:62">
      <c r="A374" s="325" t="s">
        <v>4966</v>
      </c>
      <c r="B374" s="325" t="s">
        <v>4967</v>
      </c>
      <c r="C374" s="203" t="s">
        <v>863</v>
      </c>
      <c r="D374" s="38" t="s">
        <v>4968</v>
      </c>
      <c r="E374" s="39" t="s">
        <v>4969</v>
      </c>
      <c r="F374" s="40" t="s">
        <v>2715</v>
      </c>
      <c r="G374" s="41" t="s">
        <v>863</v>
      </c>
      <c r="H374" s="42" t="s">
        <v>2715</v>
      </c>
      <c r="I374" s="42" t="s">
        <v>2715</v>
      </c>
      <c r="J374" s="43" t="s">
        <v>2715</v>
      </c>
      <c r="K374" s="54" t="s">
        <v>2715</v>
      </c>
      <c r="L374" s="42" t="s">
        <v>2737</v>
      </c>
      <c r="M374" s="42" t="s">
        <v>2715</v>
      </c>
      <c r="N374" s="42" t="s">
        <v>2715</v>
      </c>
      <c r="O374" s="43" t="s">
        <v>2715</v>
      </c>
      <c r="P374" s="206"/>
      <c r="Q374" s="206"/>
      <c r="R374" s="206"/>
      <c r="S374" s="206"/>
      <c r="T374" s="206"/>
      <c r="U374" s="63" t="s">
        <v>4970</v>
      </c>
      <c r="V374" s="47" t="s">
        <v>4938</v>
      </c>
      <c r="W374" s="62" t="s">
        <v>2715</v>
      </c>
      <c r="X374" s="62" t="s">
        <v>2715</v>
      </c>
      <c r="Y374" s="62"/>
      <c r="Z374" s="62" t="s">
        <v>2715</v>
      </c>
      <c r="AA374" s="62" t="s">
        <v>2715</v>
      </c>
      <c r="AB374" s="47"/>
      <c r="AC374" s="47" t="s">
        <v>4939</v>
      </c>
      <c r="AD374" s="63"/>
      <c r="AE374" s="63">
        <v>0</v>
      </c>
      <c r="AF374" s="208"/>
      <c r="AG374" s="208"/>
      <c r="AH374" s="208"/>
      <c r="AI374" s="208"/>
      <c r="AJ374" s="209"/>
      <c r="AK374" s="209"/>
      <c r="AL374" s="210"/>
      <c r="AM374" s="210"/>
      <c r="AN374" s="210"/>
      <c r="AO374" s="210"/>
      <c r="AP374" s="210"/>
      <c r="AQ374" s="210"/>
      <c r="AR374" s="210"/>
      <c r="AS374" s="237" t="s">
        <v>862</v>
      </c>
      <c r="AT374" s="105"/>
      <c r="AU374" s="105"/>
      <c r="AV374" s="105"/>
      <c r="AW374" s="105"/>
      <c r="AX374" s="105"/>
      <c r="AY374" s="105"/>
      <c r="AZ374" s="105"/>
      <c r="BA374" s="105"/>
      <c r="BB374" s="105"/>
      <c r="BC374" s="105"/>
      <c r="BD374" s="218"/>
      <c r="BE374" s="105"/>
      <c r="BF374" s="219" t="s">
        <v>4965</v>
      </c>
      <c r="BG374" s="150" t="s">
        <v>862</v>
      </c>
      <c r="BH374" s="5" t="s">
        <v>4968</v>
      </c>
      <c r="BI374" s="5" t="s">
        <v>4971</v>
      </c>
      <c r="BJ374" s="149"/>
    </row>
    <row r="375" s="5" customFormat="1" ht="12.95" customHeight="1" spans="1:62">
      <c r="A375" s="325" t="s">
        <v>691</v>
      </c>
      <c r="B375" s="325" t="s">
        <v>4972</v>
      </c>
      <c r="C375" s="203" t="s">
        <v>864</v>
      </c>
      <c r="D375" s="38" t="s">
        <v>4973</v>
      </c>
      <c r="E375" s="39" t="s">
        <v>4974</v>
      </c>
      <c r="F375" s="40" t="s">
        <v>2715</v>
      </c>
      <c r="G375" s="41" t="s">
        <v>864</v>
      </c>
      <c r="H375" s="42" t="s">
        <v>2715</v>
      </c>
      <c r="I375" s="42" t="s">
        <v>2715</v>
      </c>
      <c r="J375" s="43" t="s">
        <v>2715</v>
      </c>
      <c r="K375" s="54" t="s">
        <v>2715</v>
      </c>
      <c r="L375" s="42" t="s">
        <v>2737</v>
      </c>
      <c r="M375" s="42" t="s">
        <v>2715</v>
      </c>
      <c r="N375" s="42" t="s">
        <v>2715</v>
      </c>
      <c r="O375" s="43" t="s">
        <v>2715</v>
      </c>
      <c r="P375" s="206"/>
      <c r="Q375" s="206"/>
      <c r="R375" s="206"/>
      <c r="S375" s="206"/>
      <c r="T375" s="206"/>
      <c r="U375" s="63" t="s">
        <v>4975</v>
      </c>
      <c r="V375" s="47" t="s">
        <v>4938</v>
      </c>
      <c r="W375" s="62" t="s">
        <v>2715</v>
      </c>
      <c r="X375" s="62" t="s">
        <v>2715</v>
      </c>
      <c r="Y375" s="62"/>
      <c r="Z375" s="62" t="s">
        <v>2715</v>
      </c>
      <c r="AA375" s="62" t="s">
        <v>2715</v>
      </c>
      <c r="AB375" s="47"/>
      <c r="AC375" s="47" t="s">
        <v>4939</v>
      </c>
      <c r="AD375" s="63"/>
      <c r="AE375" s="63">
        <v>0</v>
      </c>
      <c r="AF375" s="208"/>
      <c r="AG375" s="208"/>
      <c r="AH375" s="208"/>
      <c r="AI375" s="208"/>
      <c r="AJ375" s="209"/>
      <c r="AK375" s="209"/>
      <c r="AL375" s="210"/>
      <c r="AM375" s="210"/>
      <c r="AN375" s="210"/>
      <c r="AO375" s="210"/>
      <c r="AP375" s="210"/>
      <c r="AQ375" s="210"/>
      <c r="AR375" s="210"/>
      <c r="AS375" s="236" t="s">
        <v>865</v>
      </c>
      <c r="AT375" s="105"/>
      <c r="AU375" s="105"/>
      <c r="AV375" s="105"/>
      <c r="AW375" s="105"/>
      <c r="AX375" s="105"/>
      <c r="AY375" s="105"/>
      <c r="AZ375" s="105"/>
      <c r="BA375" s="105"/>
      <c r="BB375" s="105"/>
      <c r="BC375" s="105"/>
      <c r="BD375" s="218"/>
      <c r="BE375" s="105"/>
      <c r="BF375" s="219" t="s">
        <v>4976</v>
      </c>
      <c r="BG375" s="150" t="s">
        <v>865</v>
      </c>
      <c r="BH375" s="5" t="s">
        <v>4973</v>
      </c>
      <c r="BI375" s="5" t="s">
        <v>4977</v>
      </c>
      <c r="BJ375" s="149"/>
    </row>
    <row r="376" s="5" customFormat="1" ht="12.95" customHeight="1" spans="1:62">
      <c r="A376" s="325" t="s">
        <v>670</v>
      </c>
      <c r="B376" s="325" t="s">
        <v>4978</v>
      </c>
      <c r="C376" s="203" t="s">
        <v>865</v>
      </c>
      <c r="D376" s="38" t="s">
        <v>4979</v>
      </c>
      <c r="E376" s="39" t="s">
        <v>4980</v>
      </c>
      <c r="F376" s="40" t="s">
        <v>2715</v>
      </c>
      <c r="G376" s="41" t="s">
        <v>865</v>
      </c>
      <c r="H376" s="42" t="s">
        <v>2715</v>
      </c>
      <c r="I376" s="42" t="s">
        <v>2715</v>
      </c>
      <c r="J376" s="43" t="s">
        <v>2715</v>
      </c>
      <c r="K376" s="54" t="s">
        <v>2715</v>
      </c>
      <c r="L376" s="42" t="s">
        <v>2737</v>
      </c>
      <c r="M376" s="42" t="s">
        <v>2715</v>
      </c>
      <c r="N376" s="42" t="s">
        <v>2715</v>
      </c>
      <c r="O376" s="43" t="s">
        <v>2715</v>
      </c>
      <c r="P376" s="206"/>
      <c r="Q376" s="206"/>
      <c r="R376" s="206"/>
      <c r="S376" s="206"/>
      <c r="T376" s="206"/>
      <c r="U376" s="63" t="s">
        <v>4981</v>
      </c>
      <c r="V376" s="47" t="s">
        <v>4938</v>
      </c>
      <c r="W376" s="62" t="s">
        <v>2715</v>
      </c>
      <c r="X376" s="62" t="s">
        <v>2715</v>
      </c>
      <c r="Y376" s="62"/>
      <c r="Z376" s="62" t="s">
        <v>2715</v>
      </c>
      <c r="AA376" s="62" t="s">
        <v>2715</v>
      </c>
      <c r="AB376" s="47"/>
      <c r="AC376" s="47" t="s">
        <v>4939</v>
      </c>
      <c r="AD376" s="63"/>
      <c r="AE376" s="63">
        <v>0</v>
      </c>
      <c r="AF376" s="208"/>
      <c r="AG376" s="208"/>
      <c r="AH376" s="208"/>
      <c r="AI376" s="208"/>
      <c r="AJ376" s="209"/>
      <c r="AK376" s="209"/>
      <c r="AL376" s="210"/>
      <c r="AM376" s="210"/>
      <c r="AN376" s="210"/>
      <c r="AO376" s="210"/>
      <c r="AP376" s="210"/>
      <c r="AQ376" s="210"/>
      <c r="AR376" s="210"/>
      <c r="AS376" s="237" t="s">
        <v>864</v>
      </c>
      <c r="AT376" s="105"/>
      <c r="AU376" s="105"/>
      <c r="AV376" s="105"/>
      <c r="AW376" s="105"/>
      <c r="AX376" s="105"/>
      <c r="AY376" s="105"/>
      <c r="AZ376" s="105"/>
      <c r="BA376" s="105"/>
      <c r="BB376" s="105"/>
      <c r="BC376" s="105"/>
      <c r="BD376" s="218"/>
      <c r="BE376" s="105"/>
      <c r="BF376" s="219" t="s">
        <v>4976</v>
      </c>
      <c r="BG376" s="151" t="s">
        <v>864</v>
      </c>
      <c r="BH376" s="5" t="s">
        <v>4979</v>
      </c>
      <c r="BI376" s="5" t="s">
        <v>3733</v>
      </c>
      <c r="BJ376" s="149"/>
    </row>
    <row r="377" s="5" customFormat="1" ht="12.95" customHeight="1" spans="1:62">
      <c r="A377" s="322"/>
      <c r="B377" s="322"/>
      <c r="C377" s="203" t="s">
        <v>866</v>
      </c>
      <c r="D377" s="38" t="s">
        <v>4982</v>
      </c>
      <c r="E377" s="39" t="s">
        <v>4983</v>
      </c>
      <c r="F377" s="40" t="s">
        <v>2715</v>
      </c>
      <c r="G377" s="41" t="s">
        <v>866</v>
      </c>
      <c r="H377" s="42" t="s">
        <v>2715</v>
      </c>
      <c r="I377" s="42" t="s">
        <v>2715</v>
      </c>
      <c r="J377" s="43" t="s">
        <v>2715</v>
      </c>
      <c r="K377" s="54" t="s">
        <v>2715</v>
      </c>
      <c r="L377" s="42" t="s">
        <v>4984</v>
      </c>
      <c r="M377" s="42" t="s">
        <v>2715</v>
      </c>
      <c r="N377" s="42" t="s">
        <v>2715</v>
      </c>
      <c r="O377" s="43" t="s">
        <v>2715</v>
      </c>
      <c r="P377" s="206"/>
      <c r="Q377" s="206"/>
      <c r="R377" s="206"/>
      <c r="S377" s="206"/>
      <c r="T377" s="206"/>
      <c r="U377" s="63" t="s">
        <v>4985</v>
      </c>
      <c r="V377" s="47" t="s">
        <v>4938</v>
      </c>
      <c r="W377" s="62" t="s">
        <v>2715</v>
      </c>
      <c r="X377" s="62" t="s">
        <v>2715</v>
      </c>
      <c r="Y377" s="62"/>
      <c r="Z377" s="62" t="s">
        <v>2715</v>
      </c>
      <c r="AA377" s="62" t="s">
        <v>2715</v>
      </c>
      <c r="AB377" s="47"/>
      <c r="AC377" s="47" t="s">
        <v>4939</v>
      </c>
      <c r="AD377" s="63"/>
      <c r="AE377" s="63" t="s">
        <v>2715</v>
      </c>
      <c r="AF377" s="208"/>
      <c r="AG377" s="208"/>
      <c r="AH377" s="208"/>
      <c r="AI377" s="208"/>
      <c r="AJ377" s="209"/>
      <c r="AK377" s="209"/>
      <c r="AL377" s="210"/>
      <c r="AM377" s="210"/>
      <c r="AN377" s="210"/>
      <c r="AO377" s="210"/>
      <c r="AP377" s="210"/>
      <c r="AQ377" s="210"/>
      <c r="AR377" s="210"/>
      <c r="AS377" s="237" t="s">
        <v>866</v>
      </c>
      <c r="AT377" s="105"/>
      <c r="AU377" s="105"/>
      <c r="AV377" s="105"/>
      <c r="AW377" s="105"/>
      <c r="AX377" s="105"/>
      <c r="AY377" s="105"/>
      <c r="AZ377" s="105"/>
      <c r="BA377" s="105"/>
      <c r="BB377" s="105"/>
      <c r="BC377" s="403" t="s">
        <v>826</v>
      </c>
      <c r="BD377" s="218"/>
      <c r="BE377" s="105"/>
      <c r="BF377" s="219"/>
      <c r="BG377" s="151" t="s">
        <v>4986</v>
      </c>
      <c r="BH377" s="5" t="s">
        <v>4982</v>
      </c>
      <c r="BI377" s="5" t="s">
        <v>3717</v>
      </c>
      <c r="BJ377" s="149"/>
    </row>
    <row r="378" s="4" customFormat="1" ht="18" customHeight="1" spans="1:62">
      <c r="A378" s="322"/>
      <c r="B378" s="322"/>
      <c r="C378" s="32" t="s">
        <v>867</v>
      </c>
      <c r="D378" s="232" t="s">
        <v>868</v>
      </c>
      <c r="E378" s="33"/>
      <c r="F378" s="34"/>
      <c r="G378" s="34"/>
      <c r="H378" s="34"/>
      <c r="I378" s="34"/>
      <c r="J378" s="34"/>
      <c r="K378" s="33"/>
      <c r="L378" s="33"/>
      <c r="M378" s="33"/>
      <c r="N378" s="33"/>
      <c r="O378" s="33"/>
      <c r="P378" s="33"/>
      <c r="Q378" s="33"/>
      <c r="R378" s="33"/>
      <c r="S378" s="33"/>
      <c r="T378" s="33"/>
      <c r="U378" s="33"/>
      <c r="V378" s="33"/>
      <c r="W378" s="59"/>
      <c r="X378" s="59"/>
      <c r="Y378" s="59"/>
      <c r="Z378" s="59"/>
      <c r="AA378" s="59"/>
      <c r="AB378" s="80"/>
      <c r="AC378" s="80"/>
      <c r="AD378" s="80"/>
      <c r="AE378" s="80"/>
      <c r="AF378" s="80"/>
      <c r="AG378" s="80"/>
      <c r="AH378" s="80"/>
      <c r="AI378" s="80"/>
      <c r="AJ378" s="80"/>
      <c r="AK378" s="80"/>
      <c r="AL378" s="80"/>
      <c r="AM378" s="80"/>
      <c r="AN378" s="80"/>
      <c r="AO378" s="80"/>
      <c r="AP378" s="80"/>
      <c r="AQ378" s="80"/>
      <c r="AR378" s="80"/>
      <c r="AS378" s="98"/>
      <c r="AT378" s="98"/>
      <c r="AU378" s="99"/>
      <c r="AV378" s="99"/>
      <c r="AW378" s="99"/>
      <c r="AX378" s="99"/>
      <c r="AY378" s="99"/>
      <c r="AZ378" s="99"/>
      <c r="BA378" s="99"/>
      <c r="BB378" s="99"/>
      <c r="BC378" s="99"/>
      <c r="BD378" s="99"/>
      <c r="BE378" s="400" t="s">
        <v>829</v>
      </c>
      <c r="BF378" s="99"/>
      <c r="BG378" s="226" t="s">
        <v>867</v>
      </c>
      <c r="BH378" s="226" t="s">
        <v>868</v>
      </c>
      <c r="BI378" s="243"/>
      <c r="BJ378" s="244"/>
    </row>
    <row r="379" s="5" customFormat="1" ht="12.95" customHeight="1" spans="1:62">
      <c r="A379" s="322"/>
      <c r="B379" s="322"/>
      <c r="C379" s="203" t="s">
        <v>869</v>
      </c>
      <c r="D379" s="38" t="s">
        <v>4987</v>
      </c>
      <c r="E379" s="39" t="s">
        <v>870</v>
      </c>
      <c r="F379" s="40" t="s">
        <v>2715</v>
      </c>
      <c r="G379" s="41" t="s">
        <v>869</v>
      </c>
      <c r="H379" s="42" t="s">
        <v>2715</v>
      </c>
      <c r="I379" s="42" t="s">
        <v>2715</v>
      </c>
      <c r="J379" s="43" t="s">
        <v>2715</v>
      </c>
      <c r="K379" s="54" t="s">
        <v>2715</v>
      </c>
      <c r="L379" s="42" t="s">
        <v>2717</v>
      </c>
      <c r="M379" s="42" t="s">
        <v>2715</v>
      </c>
      <c r="N379" s="42" t="s">
        <v>2715</v>
      </c>
      <c r="O379" s="43" t="s">
        <v>2715</v>
      </c>
      <c r="P379" s="206"/>
      <c r="Q379" s="206"/>
      <c r="R379" s="206"/>
      <c r="S379" s="206"/>
      <c r="T379" s="206"/>
      <c r="U379" s="63" t="s">
        <v>4988</v>
      </c>
      <c r="V379" s="47" t="s">
        <v>4989</v>
      </c>
      <c r="W379" s="62" t="s">
        <v>2715</v>
      </c>
      <c r="X379" s="62" t="s">
        <v>2715</v>
      </c>
      <c r="Y379" s="62"/>
      <c r="Z379" s="62"/>
      <c r="AA379" s="62"/>
      <c r="AB379" s="47"/>
      <c r="AC379" s="47" t="s">
        <v>4990</v>
      </c>
      <c r="AD379" s="61"/>
      <c r="AE379" s="61" t="s">
        <v>4991</v>
      </c>
      <c r="AF379" s="208"/>
      <c r="AG379" s="208"/>
      <c r="AH379" s="208"/>
      <c r="AI379" s="208"/>
      <c r="AJ379" s="209"/>
      <c r="AK379" s="209"/>
      <c r="AL379" s="210"/>
      <c r="AM379" s="210"/>
      <c r="AN379" s="210"/>
      <c r="AO379" s="210"/>
      <c r="AP379" s="210"/>
      <c r="AQ379" s="210"/>
      <c r="AR379" s="210"/>
      <c r="AS379" s="236" t="s">
        <v>870</v>
      </c>
      <c r="AT379" s="105"/>
      <c r="AU379" s="105"/>
      <c r="AV379" s="105"/>
      <c r="AW379" s="105"/>
      <c r="AX379" s="105"/>
      <c r="AY379" s="105"/>
      <c r="AZ379" s="105"/>
      <c r="BA379" s="105"/>
      <c r="BB379" s="105"/>
      <c r="BC379" s="105"/>
      <c r="BD379" s="218"/>
      <c r="BE379" s="105"/>
      <c r="BF379" s="219"/>
      <c r="BG379" s="127" t="s">
        <v>7</v>
      </c>
      <c r="BH379" s="5" t="s">
        <v>4987</v>
      </c>
      <c r="BI379" s="5" t="s">
        <v>4992</v>
      </c>
      <c r="BJ379" s="149"/>
    </row>
    <row r="380" s="5" customFormat="1" ht="12.95" customHeight="1" spans="1:62">
      <c r="A380" s="322"/>
      <c r="B380" s="322"/>
      <c r="C380" s="203" t="s">
        <v>871</v>
      </c>
      <c r="D380" s="38" t="s">
        <v>4993</v>
      </c>
      <c r="E380" s="39" t="s">
        <v>872</v>
      </c>
      <c r="F380" s="40" t="s">
        <v>2715</v>
      </c>
      <c r="G380" s="41" t="s">
        <v>871</v>
      </c>
      <c r="H380" s="42" t="s">
        <v>2715</v>
      </c>
      <c r="I380" s="42" t="s">
        <v>2715</v>
      </c>
      <c r="J380" s="43" t="s">
        <v>2715</v>
      </c>
      <c r="K380" s="54" t="s">
        <v>2715</v>
      </c>
      <c r="L380" s="42" t="s">
        <v>2717</v>
      </c>
      <c r="M380" s="42" t="s">
        <v>2715</v>
      </c>
      <c r="N380" s="42" t="s">
        <v>2715</v>
      </c>
      <c r="O380" s="43" t="s">
        <v>2715</v>
      </c>
      <c r="P380" s="206"/>
      <c r="Q380" s="206"/>
      <c r="R380" s="206"/>
      <c r="S380" s="206"/>
      <c r="T380" s="206"/>
      <c r="U380" s="63" t="s">
        <v>4994</v>
      </c>
      <c r="V380" s="47" t="s">
        <v>4989</v>
      </c>
      <c r="W380" s="62" t="s">
        <v>2715</v>
      </c>
      <c r="X380" s="62" t="s">
        <v>2715</v>
      </c>
      <c r="Y380" s="62"/>
      <c r="Z380" s="62"/>
      <c r="AA380" s="62"/>
      <c r="AB380" s="47"/>
      <c r="AC380" s="47" t="s">
        <v>4990</v>
      </c>
      <c r="AD380" s="63"/>
      <c r="AE380" s="63" t="s">
        <v>4991</v>
      </c>
      <c r="AF380" s="208"/>
      <c r="AG380" s="208"/>
      <c r="AH380" s="208"/>
      <c r="AI380" s="208"/>
      <c r="AJ380" s="209"/>
      <c r="AK380" s="209"/>
      <c r="AL380" s="210"/>
      <c r="AM380" s="210"/>
      <c r="AN380" s="210"/>
      <c r="AO380" s="210"/>
      <c r="AP380" s="210"/>
      <c r="AQ380" s="210"/>
      <c r="AR380" s="210"/>
      <c r="AS380" s="237" t="s">
        <v>872</v>
      </c>
      <c r="AT380" s="105"/>
      <c r="AU380" s="105"/>
      <c r="AV380" s="105"/>
      <c r="AW380" s="105"/>
      <c r="AX380" s="105"/>
      <c r="AY380" s="105"/>
      <c r="AZ380" s="105"/>
      <c r="BA380" s="105"/>
      <c r="BB380" s="105"/>
      <c r="BC380" s="105"/>
      <c r="BD380" s="218"/>
      <c r="BE380" s="105"/>
      <c r="BF380" s="219"/>
      <c r="BG380" s="127" t="s">
        <v>7</v>
      </c>
      <c r="BH380" s="5" t="s">
        <v>4993</v>
      </c>
      <c r="BI380" s="5" t="s">
        <v>4995</v>
      </c>
      <c r="BJ380" s="149"/>
    </row>
    <row r="381" s="5" customFormat="1" ht="12.95" customHeight="1" spans="1:62">
      <c r="A381" s="322"/>
      <c r="B381" s="322"/>
      <c r="C381" s="203" t="s">
        <v>873</v>
      </c>
      <c r="D381" s="38" t="s">
        <v>4996</v>
      </c>
      <c r="E381" s="39" t="s">
        <v>874</v>
      </c>
      <c r="F381" s="40" t="s">
        <v>2715</v>
      </c>
      <c r="G381" s="41" t="s">
        <v>873</v>
      </c>
      <c r="H381" s="42" t="s">
        <v>2715</v>
      </c>
      <c r="I381" s="42" t="s">
        <v>2715</v>
      </c>
      <c r="J381" s="43" t="s">
        <v>2715</v>
      </c>
      <c r="K381" s="54" t="s">
        <v>2715</v>
      </c>
      <c r="L381" s="42" t="s">
        <v>2717</v>
      </c>
      <c r="M381" s="42" t="s">
        <v>2715</v>
      </c>
      <c r="N381" s="42" t="s">
        <v>2715</v>
      </c>
      <c r="O381" s="43" t="s">
        <v>2715</v>
      </c>
      <c r="P381" s="206"/>
      <c r="Q381" s="206"/>
      <c r="R381" s="206"/>
      <c r="S381" s="206"/>
      <c r="T381" s="206"/>
      <c r="U381" s="63" t="s">
        <v>4997</v>
      </c>
      <c r="V381" s="47" t="s">
        <v>4989</v>
      </c>
      <c r="W381" s="62" t="s">
        <v>2715</v>
      </c>
      <c r="X381" s="62" t="s">
        <v>2715</v>
      </c>
      <c r="Y381" s="62"/>
      <c r="Z381" s="62"/>
      <c r="AA381" s="62"/>
      <c r="AB381" s="47"/>
      <c r="AC381" s="47" t="s">
        <v>4990</v>
      </c>
      <c r="AD381" s="63"/>
      <c r="AE381" s="63" t="s">
        <v>4991</v>
      </c>
      <c r="AF381" s="208"/>
      <c r="AG381" s="208"/>
      <c r="AH381" s="208"/>
      <c r="AI381" s="208"/>
      <c r="AJ381" s="209"/>
      <c r="AK381" s="209"/>
      <c r="AL381" s="210"/>
      <c r="AM381" s="210"/>
      <c r="AN381" s="210"/>
      <c r="AO381" s="210"/>
      <c r="AP381" s="210"/>
      <c r="AQ381" s="210"/>
      <c r="AR381" s="210"/>
      <c r="AS381" s="236" t="s">
        <v>874</v>
      </c>
      <c r="AT381" s="105"/>
      <c r="AU381" s="105"/>
      <c r="AV381" s="105"/>
      <c r="AW381" s="105"/>
      <c r="AX381" s="105"/>
      <c r="AY381" s="105"/>
      <c r="AZ381" s="105"/>
      <c r="BA381" s="105"/>
      <c r="BB381" s="105"/>
      <c r="BC381" s="105"/>
      <c r="BD381" s="218"/>
      <c r="BE381" s="105"/>
      <c r="BF381" s="219"/>
      <c r="BG381" s="127" t="s">
        <v>7</v>
      </c>
      <c r="BH381" s="5" t="s">
        <v>4996</v>
      </c>
      <c r="BI381" s="5" t="s">
        <v>4998</v>
      </c>
      <c r="BJ381" s="149"/>
    </row>
    <row r="382" s="5" customFormat="1" ht="12.95" customHeight="1" spans="1:62">
      <c r="A382" s="322"/>
      <c r="B382" s="322"/>
      <c r="C382" s="203" t="s">
        <v>875</v>
      </c>
      <c r="D382" s="38" t="s">
        <v>4999</v>
      </c>
      <c r="E382" s="39" t="s">
        <v>876</v>
      </c>
      <c r="F382" s="40" t="s">
        <v>2715</v>
      </c>
      <c r="G382" s="41" t="s">
        <v>875</v>
      </c>
      <c r="H382" s="42" t="s">
        <v>2715</v>
      </c>
      <c r="I382" s="42" t="s">
        <v>2715</v>
      </c>
      <c r="J382" s="43" t="s">
        <v>2715</v>
      </c>
      <c r="K382" s="54" t="s">
        <v>2715</v>
      </c>
      <c r="L382" s="42" t="s">
        <v>2717</v>
      </c>
      <c r="M382" s="42" t="s">
        <v>2715</v>
      </c>
      <c r="N382" s="42" t="s">
        <v>2715</v>
      </c>
      <c r="O382" s="43" t="s">
        <v>2715</v>
      </c>
      <c r="P382" s="206"/>
      <c r="Q382" s="206"/>
      <c r="R382" s="206"/>
      <c r="S382" s="206"/>
      <c r="T382" s="206"/>
      <c r="U382" s="63" t="s">
        <v>5000</v>
      </c>
      <c r="V382" s="47" t="s">
        <v>4989</v>
      </c>
      <c r="W382" s="62" t="s">
        <v>2715</v>
      </c>
      <c r="X382" s="62" t="s">
        <v>2715</v>
      </c>
      <c r="Y382" s="62"/>
      <c r="Z382" s="62"/>
      <c r="AA382" s="62"/>
      <c r="AB382" s="47"/>
      <c r="AC382" s="47" t="s">
        <v>4990</v>
      </c>
      <c r="AD382" s="63"/>
      <c r="AE382" s="63" t="s">
        <v>4991</v>
      </c>
      <c r="AF382" s="208"/>
      <c r="AG382" s="208"/>
      <c r="AH382" s="208"/>
      <c r="AI382" s="208"/>
      <c r="AJ382" s="209"/>
      <c r="AK382" s="209"/>
      <c r="AL382" s="210"/>
      <c r="AM382" s="210"/>
      <c r="AN382" s="210"/>
      <c r="AO382" s="210"/>
      <c r="AP382" s="210"/>
      <c r="AQ382" s="210"/>
      <c r="AR382" s="210"/>
      <c r="AS382" s="237" t="s">
        <v>876</v>
      </c>
      <c r="AT382" s="105"/>
      <c r="AU382" s="105"/>
      <c r="AV382" s="105"/>
      <c r="AW382" s="105"/>
      <c r="AX382" s="105"/>
      <c r="AY382" s="105"/>
      <c r="AZ382" s="105"/>
      <c r="BA382" s="105"/>
      <c r="BB382" s="105"/>
      <c r="BC382" s="105"/>
      <c r="BD382" s="218"/>
      <c r="BE382" s="105"/>
      <c r="BF382" s="219"/>
      <c r="BG382" s="127" t="s">
        <v>7</v>
      </c>
      <c r="BH382" s="5" t="s">
        <v>4999</v>
      </c>
      <c r="BI382" s="5" t="s">
        <v>4029</v>
      </c>
      <c r="BJ382" s="149"/>
    </row>
    <row r="383" s="5" customFormat="1" ht="12.95" customHeight="1" spans="1:62">
      <c r="A383" s="325" t="s">
        <v>5001</v>
      </c>
      <c r="B383" s="325" t="s">
        <v>5002</v>
      </c>
      <c r="C383" s="203" t="s">
        <v>877</v>
      </c>
      <c r="D383" s="38" t="s">
        <v>5003</v>
      </c>
      <c r="E383" s="39" t="s">
        <v>878</v>
      </c>
      <c r="F383" s="40" t="s">
        <v>2715</v>
      </c>
      <c r="G383" s="41" t="s">
        <v>5004</v>
      </c>
      <c r="H383" s="42" t="s">
        <v>5005</v>
      </c>
      <c r="I383" s="42"/>
      <c r="J383" s="43" t="s">
        <v>2715</v>
      </c>
      <c r="K383" s="54" t="s">
        <v>2715</v>
      </c>
      <c r="L383" s="42" t="s">
        <v>2717</v>
      </c>
      <c r="M383" s="42" t="s">
        <v>2717</v>
      </c>
      <c r="N383" s="42" t="s">
        <v>2717</v>
      </c>
      <c r="O383" s="43" t="s">
        <v>2715</v>
      </c>
      <c r="P383" s="206"/>
      <c r="Q383" s="206"/>
      <c r="R383" s="206"/>
      <c r="S383" s="206"/>
      <c r="T383" s="206"/>
      <c r="U383" s="63" t="s">
        <v>5006</v>
      </c>
      <c r="V383" s="47" t="s">
        <v>4989</v>
      </c>
      <c r="W383" s="62" t="s">
        <v>2715</v>
      </c>
      <c r="X383" s="62" t="s">
        <v>2715</v>
      </c>
      <c r="Y383" s="62"/>
      <c r="Z383" s="62"/>
      <c r="AA383" s="62"/>
      <c r="AB383" s="47"/>
      <c r="AC383" s="47" t="s">
        <v>4990</v>
      </c>
      <c r="AD383" s="63"/>
      <c r="AE383" s="63" t="s">
        <v>4991</v>
      </c>
      <c r="AF383" s="208"/>
      <c r="AG383" s="208"/>
      <c r="AH383" s="208"/>
      <c r="AI383" s="208"/>
      <c r="AJ383" s="209"/>
      <c r="AK383" s="209"/>
      <c r="AL383" s="210"/>
      <c r="AM383" s="210"/>
      <c r="AN383" s="210"/>
      <c r="AO383" s="210"/>
      <c r="AP383" s="210"/>
      <c r="AQ383" s="210"/>
      <c r="AR383" s="210"/>
      <c r="AS383" s="236" t="s">
        <v>5004</v>
      </c>
      <c r="AT383" s="105"/>
      <c r="AU383" s="105"/>
      <c r="AV383" s="105"/>
      <c r="AW383" s="105"/>
      <c r="AX383" s="105"/>
      <c r="AY383" s="105"/>
      <c r="AZ383" s="105"/>
      <c r="BA383" s="105"/>
      <c r="BB383" s="105"/>
      <c r="BC383" s="105"/>
      <c r="BD383" s="218"/>
      <c r="BE383" s="105"/>
      <c r="BF383" s="219" t="s">
        <v>4952</v>
      </c>
      <c r="BG383" s="231" t="s">
        <v>879</v>
      </c>
      <c r="BH383" s="5" t="s">
        <v>5003</v>
      </c>
      <c r="BI383" s="5" t="s">
        <v>5007</v>
      </c>
      <c r="BJ383" s="149"/>
    </row>
    <row r="384" s="5" customFormat="1" ht="12.95" customHeight="1" spans="1:62">
      <c r="A384" s="325" t="s">
        <v>5008</v>
      </c>
      <c r="B384" s="325" t="s">
        <v>5009</v>
      </c>
      <c r="C384" s="203" t="s">
        <v>880</v>
      </c>
      <c r="D384" s="38" t="s">
        <v>5010</v>
      </c>
      <c r="E384" s="39" t="s">
        <v>881</v>
      </c>
      <c r="F384" s="40" t="s">
        <v>2715</v>
      </c>
      <c r="G384" s="41" t="s">
        <v>5011</v>
      </c>
      <c r="H384" s="42" t="s">
        <v>5012</v>
      </c>
      <c r="I384" s="42"/>
      <c r="J384" s="43" t="s">
        <v>2715</v>
      </c>
      <c r="K384" s="54" t="s">
        <v>2715</v>
      </c>
      <c r="L384" s="42" t="s">
        <v>2717</v>
      </c>
      <c r="M384" s="42" t="s">
        <v>2717</v>
      </c>
      <c r="N384" s="42" t="s">
        <v>2717</v>
      </c>
      <c r="O384" s="43" t="s">
        <v>2715</v>
      </c>
      <c r="P384" s="206"/>
      <c r="Q384" s="206"/>
      <c r="R384" s="206"/>
      <c r="S384" s="206"/>
      <c r="T384" s="206"/>
      <c r="U384" s="63" t="s">
        <v>5013</v>
      </c>
      <c r="V384" s="47" t="s">
        <v>4989</v>
      </c>
      <c r="W384" s="62" t="s">
        <v>2715</v>
      </c>
      <c r="X384" s="62" t="s">
        <v>2715</v>
      </c>
      <c r="Y384" s="62"/>
      <c r="Z384" s="62"/>
      <c r="AA384" s="62"/>
      <c r="AB384" s="47"/>
      <c r="AC384" s="47" t="s">
        <v>4990</v>
      </c>
      <c r="AD384" s="63"/>
      <c r="AE384" s="63" t="s">
        <v>4991</v>
      </c>
      <c r="AF384" s="208"/>
      <c r="AG384" s="208"/>
      <c r="AH384" s="208"/>
      <c r="AI384" s="208"/>
      <c r="AJ384" s="209"/>
      <c r="AK384" s="209"/>
      <c r="AL384" s="210"/>
      <c r="AM384" s="210"/>
      <c r="AN384" s="210"/>
      <c r="AO384" s="210"/>
      <c r="AP384" s="210"/>
      <c r="AQ384" s="210"/>
      <c r="AR384" s="210"/>
      <c r="AS384" s="237" t="s">
        <v>5011</v>
      </c>
      <c r="AT384" s="105"/>
      <c r="AU384" s="105"/>
      <c r="AV384" s="105"/>
      <c r="AW384" s="105"/>
      <c r="AX384" s="105"/>
      <c r="AY384" s="105"/>
      <c r="AZ384" s="105"/>
      <c r="BA384" s="105"/>
      <c r="BB384" s="105"/>
      <c r="BC384" s="105"/>
      <c r="BD384" s="218"/>
      <c r="BE384" s="105"/>
      <c r="BF384" s="219" t="s">
        <v>4952</v>
      </c>
      <c r="BG384" s="231" t="s">
        <v>879</v>
      </c>
      <c r="BH384" s="5" t="s">
        <v>5010</v>
      </c>
      <c r="BI384" s="5" t="s">
        <v>4941</v>
      </c>
      <c r="BJ384" s="149"/>
    </row>
    <row r="385" s="5" customFormat="1" ht="12.95" customHeight="1" spans="1:62">
      <c r="A385" s="325" t="s">
        <v>5014</v>
      </c>
      <c r="B385" s="325" t="s">
        <v>5015</v>
      </c>
      <c r="C385" s="203" t="s">
        <v>882</v>
      </c>
      <c r="D385" s="38" t="s">
        <v>5016</v>
      </c>
      <c r="E385" s="39" t="s">
        <v>883</v>
      </c>
      <c r="F385" s="40" t="s">
        <v>2715</v>
      </c>
      <c r="G385" s="41" t="s">
        <v>5017</v>
      </c>
      <c r="H385" s="42" t="s">
        <v>5018</v>
      </c>
      <c r="I385" s="42"/>
      <c r="J385" s="43"/>
      <c r="K385" s="54" t="s">
        <v>2715</v>
      </c>
      <c r="L385" s="42" t="s">
        <v>81</v>
      </c>
      <c r="M385" s="42" t="s">
        <v>81</v>
      </c>
      <c r="N385" s="42" t="s">
        <v>81</v>
      </c>
      <c r="O385" s="43" t="s">
        <v>5019</v>
      </c>
      <c r="P385" s="206"/>
      <c r="Q385" s="206"/>
      <c r="R385" s="206"/>
      <c r="S385" s="206"/>
      <c r="T385" s="206"/>
      <c r="U385" s="63" t="s">
        <v>5020</v>
      </c>
      <c r="V385" s="47" t="s">
        <v>4989</v>
      </c>
      <c r="W385" s="62" t="s">
        <v>2715</v>
      </c>
      <c r="X385" s="62" t="s">
        <v>2715</v>
      </c>
      <c r="Y385" s="62"/>
      <c r="Z385" s="62"/>
      <c r="AA385" s="62"/>
      <c r="AB385" s="47"/>
      <c r="AC385" s="47" t="s">
        <v>4990</v>
      </c>
      <c r="AD385" s="63"/>
      <c r="AE385" s="63" t="s">
        <v>4991</v>
      </c>
      <c r="AF385" s="208"/>
      <c r="AG385" s="208"/>
      <c r="AH385" s="208"/>
      <c r="AI385" s="208"/>
      <c r="AJ385" s="209"/>
      <c r="AK385" s="209"/>
      <c r="AL385" s="210"/>
      <c r="AM385" s="210"/>
      <c r="AN385" s="210"/>
      <c r="AO385" s="210"/>
      <c r="AP385" s="210"/>
      <c r="AQ385" s="210"/>
      <c r="AR385" s="210"/>
      <c r="AS385" s="236" t="s">
        <v>5017</v>
      </c>
      <c r="AT385" s="105"/>
      <c r="AU385" s="105"/>
      <c r="AV385" s="105"/>
      <c r="AW385" s="105"/>
      <c r="AX385" s="105"/>
      <c r="AY385" s="105"/>
      <c r="AZ385" s="105"/>
      <c r="BA385" s="105"/>
      <c r="BB385" s="105"/>
      <c r="BC385" s="105"/>
      <c r="BD385" s="218"/>
      <c r="BE385" s="105"/>
      <c r="BF385" s="219" t="s">
        <v>4952</v>
      </c>
      <c r="BG385" s="231" t="s">
        <v>879</v>
      </c>
      <c r="BH385" s="5" t="s">
        <v>5016</v>
      </c>
      <c r="BI385" s="5" t="s">
        <v>5021</v>
      </c>
      <c r="BJ385" s="149"/>
    </row>
    <row r="386" s="5" customFormat="1" ht="12.95" customHeight="1" spans="1:62">
      <c r="A386" s="325" t="s">
        <v>5022</v>
      </c>
      <c r="B386" s="325" t="s">
        <v>5023</v>
      </c>
      <c r="C386" s="203" t="s">
        <v>885</v>
      </c>
      <c r="D386" s="38" t="s">
        <v>5024</v>
      </c>
      <c r="E386" s="39" t="s">
        <v>886</v>
      </c>
      <c r="F386" s="40" t="s">
        <v>2715</v>
      </c>
      <c r="G386" s="41" t="s">
        <v>5025</v>
      </c>
      <c r="H386" s="42" t="s">
        <v>5026</v>
      </c>
      <c r="I386" s="42"/>
      <c r="J386" s="43"/>
      <c r="K386" s="54" t="s">
        <v>2715</v>
      </c>
      <c r="L386" s="42" t="s">
        <v>81</v>
      </c>
      <c r="M386" s="42" t="s">
        <v>81</v>
      </c>
      <c r="N386" s="42" t="s">
        <v>81</v>
      </c>
      <c r="O386" s="43" t="s">
        <v>5027</v>
      </c>
      <c r="P386" s="206"/>
      <c r="Q386" s="206"/>
      <c r="R386" s="206"/>
      <c r="S386" s="206"/>
      <c r="T386" s="206"/>
      <c r="U386" s="63" t="s">
        <v>5028</v>
      </c>
      <c r="V386" s="47" t="s">
        <v>4989</v>
      </c>
      <c r="W386" s="62" t="s">
        <v>2715</v>
      </c>
      <c r="X386" s="62" t="s">
        <v>2715</v>
      </c>
      <c r="Y386" s="62"/>
      <c r="Z386" s="62"/>
      <c r="AA386" s="62"/>
      <c r="AB386" s="47"/>
      <c r="AC386" s="47" t="s">
        <v>4990</v>
      </c>
      <c r="AD386" s="63"/>
      <c r="AE386" s="63" t="s">
        <v>4991</v>
      </c>
      <c r="AF386" s="208"/>
      <c r="AG386" s="208"/>
      <c r="AH386" s="208"/>
      <c r="AI386" s="208"/>
      <c r="AJ386" s="209"/>
      <c r="AK386" s="209"/>
      <c r="AL386" s="210"/>
      <c r="AM386" s="210"/>
      <c r="AN386" s="210"/>
      <c r="AO386" s="210"/>
      <c r="AP386" s="210"/>
      <c r="AQ386" s="210"/>
      <c r="AR386" s="210"/>
      <c r="AS386" s="237" t="s">
        <v>5025</v>
      </c>
      <c r="AT386" s="105"/>
      <c r="AU386" s="105"/>
      <c r="AV386" s="105"/>
      <c r="AW386" s="105"/>
      <c r="AX386" s="105"/>
      <c r="AY386" s="105"/>
      <c r="AZ386" s="105"/>
      <c r="BA386" s="105"/>
      <c r="BB386" s="105"/>
      <c r="BC386" s="105"/>
      <c r="BD386" s="218"/>
      <c r="BE386" s="105"/>
      <c r="BF386" s="219" t="s">
        <v>4952</v>
      </c>
      <c r="BG386" s="231" t="s">
        <v>879</v>
      </c>
      <c r="BH386" s="5" t="s">
        <v>5024</v>
      </c>
      <c r="BI386" s="5" t="s">
        <v>5029</v>
      </c>
      <c r="BJ386" s="149"/>
    </row>
    <row r="387" s="5" customFormat="1" ht="12.95" customHeight="1" spans="1:62">
      <c r="A387" s="325" t="s">
        <v>5030</v>
      </c>
      <c r="B387" s="325" t="s">
        <v>5031</v>
      </c>
      <c r="C387" s="203" t="s">
        <v>887</v>
      </c>
      <c r="D387" s="38" t="s">
        <v>5032</v>
      </c>
      <c r="E387" s="39" t="s">
        <v>888</v>
      </c>
      <c r="F387" s="40" t="s">
        <v>2715</v>
      </c>
      <c r="G387" s="41" t="s">
        <v>5033</v>
      </c>
      <c r="H387" s="42"/>
      <c r="I387" s="42"/>
      <c r="J387" s="43" t="s">
        <v>2715</v>
      </c>
      <c r="K387" s="54" t="s">
        <v>2715</v>
      </c>
      <c r="L387" s="42" t="s">
        <v>2717</v>
      </c>
      <c r="M387" s="42" t="s">
        <v>2717</v>
      </c>
      <c r="N387" s="42" t="s">
        <v>2717</v>
      </c>
      <c r="O387" s="43" t="s">
        <v>2715</v>
      </c>
      <c r="P387" s="206"/>
      <c r="Q387" s="206"/>
      <c r="R387" s="206"/>
      <c r="S387" s="206"/>
      <c r="T387" s="206"/>
      <c r="U387" s="63" t="s">
        <v>5034</v>
      </c>
      <c r="V387" s="47" t="s">
        <v>4989</v>
      </c>
      <c r="W387" s="62" t="s">
        <v>2715</v>
      </c>
      <c r="X387" s="62" t="s">
        <v>2715</v>
      </c>
      <c r="Y387" s="62"/>
      <c r="Z387" s="62"/>
      <c r="AA387" s="62"/>
      <c r="AB387" s="47"/>
      <c r="AC387" s="47" t="s">
        <v>4990</v>
      </c>
      <c r="AD387" s="63"/>
      <c r="AE387" s="63" t="s">
        <v>4991</v>
      </c>
      <c r="AF387" s="208"/>
      <c r="AG387" s="208"/>
      <c r="AH387" s="208"/>
      <c r="AI387" s="208"/>
      <c r="AJ387" s="209"/>
      <c r="AK387" s="209"/>
      <c r="AL387" s="210"/>
      <c r="AM387" s="210"/>
      <c r="AN387" s="210"/>
      <c r="AO387" s="210"/>
      <c r="AP387" s="210"/>
      <c r="AQ387" s="210"/>
      <c r="AR387" s="210"/>
      <c r="AS387" s="236" t="s">
        <v>5033</v>
      </c>
      <c r="AT387" s="105"/>
      <c r="AU387" s="105"/>
      <c r="AV387" s="105"/>
      <c r="AW387" s="105"/>
      <c r="AX387" s="105"/>
      <c r="AY387" s="105"/>
      <c r="AZ387" s="105"/>
      <c r="BA387" s="105"/>
      <c r="BB387" s="105"/>
      <c r="BC387" s="105"/>
      <c r="BD387" s="218"/>
      <c r="BE387" s="105"/>
      <c r="BF387" s="219" t="s">
        <v>4940</v>
      </c>
      <c r="BG387" s="231" t="s">
        <v>884</v>
      </c>
      <c r="BH387" s="5" t="s">
        <v>5032</v>
      </c>
      <c r="BI387" s="5" t="s">
        <v>5035</v>
      </c>
      <c r="BJ387" s="149"/>
    </row>
    <row r="388" s="5" customFormat="1" ht="12.95" customHeight="1" spans="1:62">
      <c r="A388" s="325" t="s">
        <v>5036</v>
      </c>
      <c r="B388" s="325" t="s">
        <v>5037</v>
      </c>
      <c r="C388" s="203" t="s">
        <v>890</v>
      </c>
      <c r="D388" s="38" t="s">
        <v>5038</v>
      </c>
      <c r="E388" s="39" t="s">
        <v>891</v>
      </c>
      <c r="F388" s="40" t="s">
        <v>2715</v>
      </c>
      <c r="G388" s="41" t="s">
        <v>5039</v>
      </c>
      <c r="H388" s="42"/>
      <c r="I388" s="42"/>
      <c r="J388" s="43" t="s">
        <v>2715</v>
      </c>
      <c r="K388" s="54" t="s">
        <v>2715</v>
      </c>
      <c r="L388" s="42" t="s">
        <v>2717</v>
      </c>
      <c r="M388" s="42" t="s">
        <v>2717</v>
      </c>
      <c r="N388" s="42" t="s">
        <v>2717</v>
      </c>
      <c r="O388" s="43" t="s">
        <v>2715</v>
      </c>
      <c r="P388" s="206"/>
      <c r="Q388" s="206"/>
      <c r="R388" s="206"/>
      <c r="S388" s="206"/>
      <c r="T388" s="206"/>
      <c r="U388" s="63" t="s">
        <v>5040</v>
      </c>
      <c r="V388" s="47" t="s">
        <v>4989</v>
      </c>
      <c r="W388" s="62" t="s">
        <v>2715</v>
      </c>
      <c r="X388" s="62" t="s">
        <v>2715</v>
      </c>
      <c r="Y388" s="62"/>
      <c r="Z388" s="62"/>
      <c r="AA388" s="62"/>
      <c r="AB388" s="47"/>
      <c r="AC388" s="47" t="s">
        <v>4990</v>
      </c>
      <c r="AD388" s="63"/>
      <c r="AE388" s="63" t="s">
        <v>4991</v>
      </c>
      <c r="AF388" s="208"/>
      <c r="AG388" s="208"/>
      <c r="AH388" s="208"/>
      <c r="AI388" s="208"/>
      <c r="AJ388" s="209"/>
      <c r="AK388" s="209"/>
      <c r="AL388" s="210"/>
      <c r="AM388" s="210"/>
      <c r="AN388" s="210"/>
      <c r="AO388" s="210"/>
      <c r="AP388" s="210"/>
      <c r="AQ388" s="210"/>
      <c r="AR388" s="210"/>
      <c r="AS388" s="237" t="s">
        <v>5039</v>
      </c>
      <c r="AT388" s="105"/>
      <c r="AU388" s="105"/>
      <c r="AV388" s="105"/>
      <c r="AW388" s="105"/>
      <c r="AX388" s="105"/>
      <c r="AY388" s="105"/>
      <c r="AZ388" s="105"/>
      <c r="BA388" s="105"/>
      <c r="BB388" s="105"/>
      <c r="BC388" s="105"/>
      <c r="BD388" s="218"/>
      <c r="BE388" s="105"/>
      <c r="BF388" s="219" t="s">
        <v>4940</v>
      </c>
      <c r="BG388" s="231" t="s">
        <v>884</v>
      </c>
      <c r="BH388" s="5" t="s">
        <v>5038</v>
      </c>
      <c r="BI388" s="5" t="s">
        <v>5041</v>
      </c>
      <c r="BJ388" s="149"/>
    </row>
    <row r="389" s="5" customFormat="1" ht="12.95" customHeight="1" spans="1:62">
      <c r="A389" s="325" t="s">
        <v>5042</v>
      </c>
      <c r="B389" s="325" t="s">
        <v>5043</v>
      </c>
      <c r="C389" s="203" t="s">
        <v>892</v>
      </c>
      <c r="D389" s="38" t="s">
        <v>5044</v>
      </c>
      <c r="E389" s="39" t="s">
        <v>893</v>
      </c>
      <c r="F389" s="40" t="s">
        <v>2715</v>
      </c>
      <c r="G389" s="41" t="s">
        <v>5045</v>
      </c>
      <c r="H389" s="42"/>
      <c r="I389" s="42"/>
      <c r="J389" s="43"/>
      <c r="K389" s="54" t="s">
        <v>2715</v>
      </c>
      <c r="L389" s="42" t="s">
        <v>81</v>
      </c>
      <c r="M389" s="42" t="s">
        <v>81</v>
      </c>
      <c r="N389" s="42" t="s">
        <v>81</v>
      </c>
      <c r="O389" s="43" t="s">
        <v>5019</v>
      </c>
      <c r="P389" s="206"/>
      <c r="Q389" s="206"/>
      <c r="R389" s="206"/>
      <c r="S389" s="206"/>
      <c r="T389" s="206"/>
      <c r="U389" s="63" t="s">
        <v>5046</v>
      </c>
      <c r="V389" s="47" t="s">
        <v>4989</v>
      </c>
      <c r="W389" s="62" t="s">
        <v>2715</v>
      </c>
      <c r="X389" s="62" t="s">
        <v>2715</v>
      </c>
      <c r="Y389" s="62"/>
      <c r="Z389" s="62"/>
      <c r="AA389" s="62"/>
      <c r="AB389" s="47"/>
      <c r="AC389" s="47" t="s">
        <v>4990</v>
      </c>
      <c r="AD389" s="63"/>
      <c r="AE389" s="63" t="s">
        <v>4991</v>
      </c>
      <c r="AF389" s="208"/>
      <c r="AG389" s="208"/>
      <c r="AH389" s="208"/>
      <c r="AI389" s="208"/>
      <c r="AJ389" s="209"/>
      <c r="AK389" s="209"/>
      <c r="AL389" s="210"/>
      <c r="AM389" s="210"/>
      <c r="AN389" s="210"/>
      <c r="AO389" s="210"/>
      <c r="AP389" s="210"/>
      <c r="AQ389" s="210"/>
      <c r="AR389" s="210"/>
      <c r="AS389" s="236" t="s">
        <v>5045</v>
      </c>
      <c r="AT389" s="105"/>
      <c r="AU389" s="105"/>
      <c r="AV389" s="105"/>
      <c r="AW389" s="105"/>
      <c r="AX389" s="105"/>
      <c r="AY389" s="105"/>
      <c r="AZ389" s="105"/>
      <c r="BA389" s="105"/>
      <c r="BB389" s="105"/>
      <c r="BC389" s="105"/>
      <c r="BD389" s="218"/>
      <c r="BE389" s="105"/>
      <c r="BF389" s="219" t="s">
        <v>4940</v>
      </c>
      <c r="BG389" s="231" t="s">
        <v>884</v>
      </c>
      <c r="BH389" s="5" t="s">
        <v>5044</v>
      </c>
      <c r="BI389" s="5" t="s">
        <v>5047</v>
      </c>
      <c r="BJ389" s="149"/>
    </row>
    <row r="390" s="5" customFormat="1" ht="12.95" customHeight="1" spans="1:62">
      <c r="A390" s="325" t="s">
        <v>5048</v>
      </c>
      <c r="B390" s="325" t="s">
        <v>5049</v>
      </c>
      <c r="C390" s="203" t="s">
        <v>894</v>
      </c>
      <c r="D390" s="38" t="s">
        <v>5050</v>
      </c>
      <c r="E390" s="39" t="s">
        <v>895</v>
      </c>
      <c r="F390" s="40" t="s">
        <v>2715</v>
      </c>
      <c r="G390" s="41" t="s">
        <v>5051</v>
      </c>
      <c r="H390" s="42"/>
      <c r="I390" s="42"/>
      <c r="J390" s="43"/>
      <c r="K390" s="54" t="s">
        <v>2715</v>
      </c>
      <c r="L390" s="42" t="s">
        <v>81</v>
      </c>
      <c r="M390" s="42" t="s">
        <v>81</v>
      </c>
      <c r="N390" s="42" t="s">
        <v>81</v>
      </c>
      <c r="O390" s="43" t="s">
        <v>5027</v>
      </c>
      <c r="P390" s="206"/>
      <c r="Q390" s="206"/>
      <c r="R390" s="206"/>
      <c r="S390" s="206"/>
      <c r="T390" s="206"/>
      <c r="U390" s="63" t="s">
        <v>5052</v>
      </c>
      <c r="V390" s="47" t="s">
        <v>4989</v>
      </c>
      <c r="W390" s="62" t="s">
        <v>2715</v>
      </c>
      <c r="X390" s="62" t="s">
        <v>2715</v>
      </c>
      <c r="Y390" s="62"/>
      <c r="Z390" s="62"/>
      <c r="AA390" s="62"/>
      <c r="AB390" s="47"/>
      <c r="AC390" s="47" t="s">
        <v>4990</v>
      </c>
      <c r="AD390" s="63"/>
      <c r="AE390" s="63" t="s">
        <v>4991</v>
      </c>
      <c r="AF390" s="208"/>
      <c r="AG390" s="208"/>
      <c r="AH390" s="208"/>
      <c r="AI390" s="208"/>
      <c r="AJ390" s="209"/>
      <c r="AK390" s="209"/>
      <c r="AL390" s="210"/>
      <c r="AM390" s="210"/>
      <c r="AN390" s="210"/>
      <c r="AO390" s="210"/>
      <c r="AP390" s="210"/>
      <c r="AQ390" s="210"/>
      <c r="AR390" s="210"/>
      <c r="AS390" s="237" t="s">
        <v>5051</v>
      </c>
      <c r="AT390" s="105"/>
      <c r="AU390" s="105"/>
      <c r="AV390" s="105"/>
      <c r="AW390" s="105"/>
      <c r="AX390" s="105"/>
      <c r="AY390" s="105"/>
      <c r="AZ390" s="105"/>
      <c r="BA390" s="105"/>
      <c r="BB390" s="105"/>
      <c r="BC390" s="105"/>
      <c r="BD390" s="218"/>
      <c r="BE390" s="105"/>
      <c r="BF390" s="219" t="s">
        <v>4940</v>
      </c>
      <c r="BG390" s="231" t="s">
        <v>884</v>
      </c>
      <c r="BH390" s="5" t="s">
        <v>5050</v>
      </c>
      <c r="BI390" s="5" t="s">
        <v>5053</v>
      </c>
      <c r="BJ390" s="149"/>
    </row>
    <row r="391" s="5" customFormat="1" ht="12.95" customHeight="1" spans="1:62">
      <c r="A391" s="325" t="s">
        <v>5054</v>
      </c>
      <c r="B391" s="325" t="s">
        <v>5055</v>
      </c>
      <c r="C391" s="203" t="s">
        <v>896</v>
      </c>
      <c r="D391" s="38" t="s">
        <v>5056</v>
      </c>
      <c r="E391" s="39" t="s">
        <v>897</v>
      </c>
      <c r="F391" s="40" t="s">
        <v>2715</v>
      </c>
      <c r="G391" s="41" t="s">
        <v>5057</v>
      </c>
      <c r="H391" s="42"/>
      <c r="I391" s="42"/>
      <c r="J391" s="43"/>
      <c r="K391" s="54" t="s">
        <v>2715</v>
      </c>
      <c r="L391" s="42" t="s">
        <v>2717</v>
      </c>
      <c r="M391" s="42" t="s">
        <v>2717</v>
      </c>
      <c r="N391" s="42" t="s">
        <v>2717</v>
      </c>
      <c r="O391" s="43" t="s">
        <v>2717</v>
      </c>
      <c r="P391" s="206"/>
      <c r="Q391" s="206"/>
      <c r="R391" s="206"/>
      <c r="S391" s="206"/>
      <c r="T391" s="206"/>
      <c r="U391" s="63" t="s">
        <v>5058</v>
      </c>
      <c r="V391" s="47" t="s">
        <v>4989</v>
      </c>
      <c r="W391" s="62" t="s">
        <v>2715</v>
      </c>
      <c r="X391" s="62" t="s">
        <v>2715</v>
      </c>
      <c r="Y391" s="62"/>
      <c r="Z391" s="62"/>
      <c r="AA391" s="62"/>
      <c r="AB391" s="47"/>
      <c r="AC391" s="47" t="s">
        <v>4990</v>
      </c>
      <c r="AD391" s="63"/>
      <c r="AE391" s="63" t="s">
        <v>4991</v>
      </c>
      <c r="AF391" s="208"/>
      <c r="AG391" s="208"/>
      <c r="AH391" s="208"/>
      <c r="AI391" s="208"/>
      <c r="AJ391" s="209"/>
      <c r="AK391" s="209"/>
      <c r="AL391" s="210"/>
      <c r="AM391" s="210"/>
      <c r="AN391" s="210"/>
      <c r="AO391" s="210"/>
      <c r="AP391" s="210"/>
      <c r="AQ391" s="210"/>
      <c r="AR391" s="210"/>
      <c r="AS391" s="236" t="s">
        <v>5057</v>
      </c>
      <c r="AT391" s="105"/>
      <c r="AU391" s="105"/>
      <c r="AV391" s="105"/>
      <c r="AW391" s="105"/>
      <c r="AX391" s="105"/>
      <c r="AY391" s="105"/>
      <c r="AZ391" s="105"/>
      <c r="BA391" s="105"/>
      <c r="BB391" s="105"/>
      <c r="BC391" s="105"/>
      <c r="BD391" s="218"/>
      <c r="BE391" s="105"/>
      <c r="BF391" s="219" t="s">
        <v>4976</v>
      </c>
      <c r="BG391" s="231" t="s">
        <v>889</v>
      </c>
      <c r="BH391" s="5" t="s">
        <v>5056</v>
      </c>
      <c r="BI391" s="5" t="s">
        <v>4209</v>
      </c>
      <c r="BJ391" s="149"/>
    </row>
    <row r="392" s="5" customFormat="1" ht="12.95" customHeight="1" spans="1:62">
      <c r="A392" s="325" t="s">
        <v>5059</v>
      </c>
      <c r="B392" s="325" t="s">
        <v>5060</v>
      </c>
      <c r="C392" s="203" t="s">
        <v>898</v>
      </c>
      <c r="D392" s="38" t="s">
        <v>5061</v>
      </c>
      <c r="E392" s="39" t="s">
        <v>899</v>
      </c>
      <c r="F392" s="40" t="s">
        <v>2715</v>
      </c>
      <c r="G392" s="41" t="s">
        <v>5062</v>
      </c>
      <c r="H392" s="42"/>
      <c r="I392" s="42"/>
      <c r="J392" s="43"/>
      <c r="K392" s="54" t="s">
        <v>2715</v>
      </c>
      <c r="L392" s="42" t="s">
        <v>2717</v>
      </c>
      <c r="M392" s="42" t="s">
        <v>2717</v>
      </c>
      <c r="N392" s="42" t="s">
        <v>2717</v>
      </c>
      <c r="O392" s="43" t="s">
        <v>2717</v>
      </c>
      <c r="P392" s="206"/>
      <c r="Q392" s="206"/>
      <c r="R392" s="206"/>
      <c r="S392" s="206"/>
      <c r="T392" s="206"/>
      <c r="U392" s="63" t="s">
        <v>5063</v>
      </c>
      <c r="V392" s="47" t="s">
        <v>4989</v>
      </c>
      <c r="W392" s="62" t="s">
        <v>2715</v>
      </c>
      <c r="X392" s="62" t="s">
        <v>2715</v>
      </c>
      <c r="Y392" s="62"/>
      <c r="Z392" s="62"/>
      <c r="AA392" s="62"/>
      <c r="AB392" s="47"/>
      <c r="AC392" s="47" t="s">
        <v>4990</v>
      </c>
      <c r="AD392" s="63"/>
      <c r="AE392" s="63" t="s">
        <v>4991</v>
      </c>
      <c r="AF392" s="208"/>
      <c r="AG392" s="208"/>
      <c r="AH392" s="208"/>
      <c r="AI392" s="208"/>
      <c r="AJ392" s="209"/>
      <c r="AK392" s="209"/>
      <c r="AL392" s="210"/>
      <c r="AM392" s="210"/>
      <c r="AN392" s="210"/>
      <c r="AO392" s="210"/>
      <c r="AP392" s="210"/>
      <c r="AQ392" s="210"/>
      <c r="AR392" s="210"/>
      <c r="AS392" s="237" t="s">
        <v>5062</v>
      </c>
      <c r="AT392" s="105"/>
      <c r="AU392" s="105"/>
      <c r="AV392" s="105"/>
      <c r="AW392" s="105"/>
      <c r="AX392" s="105"/>
      <c r="AY392" s="105"/>
      <c r="AZ392" s="105"/>
      <c r="BA392" s="105"/>
      <c r="BB392" s="105"/>
      <c r="BC392" s="105"/>
      <c r="BD392" s="218"/>
      <c r="BE392" s="105"/>
      <c r="BF392" s="219" t="s">
        <v>4976</v>
      </c>
      <c r="BG392" s="231" t="s">
        <v>889</v>
      </c>
      <c r="BH392" s="5" t="s">
        <v>5061</v>
      </c>
      <c r="BI392" s="5" t="s">
        <v>5064</v>
      </c>
      <c r="BJ392" s="149"/>
    </row>
    <row r="393" s="5" customFormat="1" ht="12.95" customHeight="1" spans="1:62">
      <c r="A393" s="325" t="s">
        <v>5065</v>
      </c>
      <c r="B393" s="325" t="s">
        <v>5066</v>
      </c>
      <c r="C393" s="203" t="s">
        <v>900</v>
      </c>
      <c r="D393" s="38" t="s">
        <v>5067</v>
      </c>
      <c r="E393" s="39" t="s">
        <v>901</v>
      </c>
      <c r="F393" s="40" t="s">
        <v>2715</v>
      </c>
      <c r="G393" s="41" t="s">
        <v>5068</v>
      </c>
      <c r="H393" s="42"/>
      <c r="I393" s="42"/>
      <c r="J393" s="43"/>
      <c r="K393" s="54" t="s">
        <v>2715</v>
      </c>
      <c r="L393" s="42" t="s">
        <v>81</v>
      </c>
      <c r="M393" s="42" t="s">
        <v>81</v>
      </c>
      <c r="N393" s="42" t="s">
        <v>81</v>
      </c>
      <c r="O393" s="43" t="s">
        <v>81</v>
      </c>
      <c r="P393" s="206"/>
      <c r="Q393" s="206"/>
      <c r="R393" s="206"/>
      <c r="S393" s="206"/>
      <c r="T393" s="206"/>
      <c r="U393" s="63" t="s">
        <v>5069</v>
      </c>
      <c r="V393" s="47" t="s">
        <v>4989</v>
      </c>
      <c r="W393" s="62" t="s">
        <v>2715</v>
      </c>
      <c r="X393" s="62" t="s">
        <v>2715</v>
      </c>
      <c r="Y393" s="62"/>
      <c r="Z393" s="62"/>
      <c r="AA393" s="62"/>
      <c r="AB393" s="47"/>
      <c r="AC393" s="47" t="s">
        <v>4990</v>
      </c>
      <c r="AD393" s="63"/>
      <c r="AE393" s="63" t="s">
        <v>4991</v>
      </c>
      <c r="AF393" s="208"/>
      <c r="AG393" s="208"/>
      <c r="AH393" s="208"/>
      <c r="AI393" s="208"/>
      <c r="AJ393" s="209"/>
      <c r="AK393" s="209"/>
      <c r="AL393" s="210"/>
      <c r="AM393" s="210"/>
      <c r="AN393" s="210"/>
      <c r="AO393" s="210"/>
      <c r="AP393" s="210"/>
      <c r="AQ393" s="210"/>
      <c r="AR393" s="210"/>
      <c r="AS393" s="236" t="s">
        <v>5068</v>
      </c>
      <c r="AT393" s="105"/>
      <c r="AU393" s="105"/>
      <c r="AV393" s="105"/>
      <c r="AW393" s="105"/>
      <c r="AX393" s="105"/>
      <c r="AY393" s="105"/>
      <c r="AZ393" s="105"/>
      <c r="BA393" s="105"/>
      <c r="BB393" s="105"/>
      <c r="BC393" s="105"/>
      <c r="BD393" s="218"/>
      <c r="BE393" s="105"/>
      <c r="BF393" s="219" t="s">
        <v>4976</v>
      </c>
      <c r="BG393" s="231" t="s">
        <v>889</v>
      </c>
      <c r="BH393" s="5" t="s">
        <v>5067</v>
      </c>
      <c r="BI393" s="5" t="s">
        <v>5070</v>
      </c>
      <c r="BJ393" s="149"/>
    </row>
    <row r="394" s="5" customFormat="1" ht="12.95" customHeight="1" spans="1:62">
      <c r="A394" s="325" t="s">
        <v>5071</v>
      </c>
      <c r="B394" s="325" t="s">
        <v>5072</v>
      </c>
      <c r="C394" s="203" t="s">
        <v>902</v>
      </c>
      <c r="D394" s="38" t="s">
        <v>5073</v>
      </c>
      <c r="E394" s="39" t="s">
        <v>903</v>
      </c>
      <c r="F394" s="40" t="s">
        <v>2715</v>
      </c>
      <c r="G394" s="41" t="s">
        <v>5074</v>
      </c>
      <c r="H394" s="42"/>
      <c r="I394" s="42"/>
      <c r="J394" s="43"/>
      <c r="K394" s="54" t="s">
        <v>2715</v>
      </c>
      <c r="L394" s="42" t="s">
        <v>81</v>
      </c>
      <c r="M394" s="42" t="s">
        <v>81</v>
      </c>
      <c r="N394" s="42" t="s">
        <v>81</v>
      </c>
      <c r="O394" s="43" t="s">
        <v>81</v>
      </c>
      <c r="P394" s="206"/>
      <c r="Q394" s="206"/>
      <c r="R394" s="206"/>
      <c r="S394" s="206"/>
      <c r="T394" s="206"/>
      <c r="U394" s="63" t="s">
        <v>5075</v>
      </c>
      <c r="V394" s="47" t="s">
        <v>4989</v>
      </c>
      <c r="W394" s="62" t="s">
        <v>2715</v>
      </c>
      <c r="X394" s="62" t="s">
        <v>2715</v>
      </c>
      <c r="Y394" s="62"/>
      <c r="Z394" s="62"/>
      <c r="AA394" s="62"/>
      <c r="AB394" s="47"/>
      <c r="AC394" s="47" t="s">
        <v>4990</v>
      </c>
      <c r="AD394" s="63"/>
      <c r="AE394" s="63" t="s">
        <v>4991</v>
      </c>
      <c r="AF394" s="208"/>
      <c r="AG394" s="208"/>
      <c r="AH394" s="208"/>
      <c r="AI394" s="208"/>
      <c r="AJ394" s="209"/>
      <c r="AK394" s="209"/>
      <c r="AL394" s="210"/>
      <c r="AM394" s="210"/>
      <c r="AN394" s="210"/>
      <c r="AO394" s="210"/>
      <c r="AP394" s="210"/>
      <c r="AQ394" s="210"/>
      <c r="AR394" s="210"/>
      <c r="AS394" s="237" t="s">
        <v>5074</v>
      </c>
      <c r="AT394" s="105"/>
      <c r="AU394" s="105"/>
      <c r="AV394" s="105"/>
      <c r="AW394" s="105"/>
      <c r="AX394" s="105"/>
      <c r="AY394" s="105"/>
      <c r="AZ394" s="105"/>
      <c r="BA394" s="105"/>
      <c r="BB394" s="105"/>
      <c r="BC394" s="105"/>
      <c r="BD394" s="218"/>
      <c r="BE394" s="105"/>
      <c r="BF394" s="219" t="s">
        <v>4976</v>
      </c>
      <c r="BG394" s="231" t="s">
        <v>889</v>
      </c>
      <c r="BH394" s="5" t="s">
        <v>5073</v>
      </c>
      <c r="BI394" s="5" t="s">
        <v>5076</v>
      </c>
      <c r="BJ394" s="149"/>
    </row>
    <row r="395" s="5" customFormat="1" ht="12.95" customHeight="1" spans="1:62">
      <c r="A395" s="325" t="s">
        <v>5077</v>
      </c>
      <c r="B395" s="325" t="s">
        <v>5078</v>
      </c>
      <c r="C395" s="203" t="s">
        <v>904</v>
      </c>
      <c r="D395" s="38" t="s">
        <v>5079</v>
      </c>
      <c r="E395" s="39" t="s">
        <v>905</v>
      </c>
      <c r="F395" s="40" t="s">
        <v>2715</v>
      </c>
      <c r="G395" s="41" t="s">
        <v>5080</v>
      </c>
      <c r="H395" s="42" t="s">
        <v>5081</v>
      </c>
      <c r="I395" s="42" t="s">
        <v>5082</v>
      </c>
      <c r="J395" s="43" t="s">
        <v>2715</v>
      </c>
      <c r="K395" s="54" t="s">
        <v>2715</v>
      </c>
      <c r="L395" s="42" t="s">
        <v>2717</v>
      </c>
      <c r="M395" s="42" t="s">
        <v>2717</v>
      </c>
      <c r="N395" s="42" t="s">
        <v>2717</v>
      </c>
      <c r="O395" s="43" t="s">
        <v>2715</v>
      </c>
      <c r="P395" s="206"/>
      <c r="Q395" s="206"/>
      <c r="R395" s="206"/>
      <c r="S395" s="206"/>
      <c r="T395" s="206"/>
      <c r="U395" s="63" t="s">
        <v>5083</v>
      </c>
      <c r="V395" s="47" t="s">
        <v>4989</v>
      </c>
      <c r="W395" s="62" t="s">
        <v>2715</v>
      </c>
      <c r="X395" s="62" t="s">
        <v>2715</v>
      </c>
      <c r="Y395" s="62"/>
      <c r="Z395" s="62"/>
      <c r="AA395" s="62"/>
      <c r="AB395" s="47"/>
      <c r="AC395" s="47" t="s">
        <v>4990</v>
      </c>
      <c r="AD395" s="63"/>
      <c r="AE395" s="63" t="s">
        <v>4991</v>
      </c>
      <c r="AF395" s="208"/>
      <c r="AG395" s="208"/>
      <c r="AH395" s="208"/>
      <c r="AI395" s="208"/>
      <c r="AJ395" s="209"/>
      <c r="AK395" s="209"/>
      <c r="AL395" s="210"/>
      <c r="AM395" s="210"/>
      <c r="AN395" s="210"/>
      <c r="AO395" s="210"/>
      <c r="AP395" s="210"/>
      <c r="AQ395" s="210"/>
      <c r="AR395" s="210"/>
      <c r="AS395" s="236" t="s">
        <v>5080</v>
      </c>
      <c r="AT395" s="105"/>
      <c r="AU395" s="105"/>
      <c r="AV395" s="105"/>
      <c r="AW395" s="105"/>
      <c r="AX395" s="105"/>
      <c r="AY395" s="105"/>
      <c r="AZ395" s="105"/>
      <c r="BA395" s="105"/>
      <c r="BB395" s="105"/>
      <c r="BC395" s="105"/>
      <c r="BD395" s="218"/>
      <c r="BE395" s="105"/>
      <c r="BF395" s="219" t="s">
        <v>4183</v>
      </c>
      <c r="BG395" s="231" t="s">
        <v>906</v>
      </c>
      <c r="BH395" s="5" t="s">
        <v>5079</v>
      </c>
      <c r="BI395" s="5" t="s">
        <v>4021</v>
      </c>
      <c r="BJ395" s="149"/>
    </row>
    <row r="396" s="5" customFormat="1" ht="12.95" customHeight="1" spans="1:62">
      <c r="A396" s="325" t="s">
        <v>5084</v>
      </c>
      <c r="B396" s="325" t="s">
        <v>5085</v>
      </c>
      <c r="C396" s="203" t="s">
        <v>907</v>
      </c>
      <c r="D396" s="38" t="s">
        <v>5086</v>
      </c>
      <c r="E396" s="39" t="s">
        <v>908</v>
      </c>
      <c r="F396" s="40" t="s">
        <v>2715</v>
      </c>
      <c r="G396" s="41" t="s">
        <v>5087</v>
      </c>
      <c r="H396" s="42" t="s">
        <v>5088</v>
      </c>
      <c r="I396" s="42" t="s">
        <v>5089</v>
      </c>
      <c r="J396" s="43" t="s">
        <v>2715</v>
      </c>
      <c r="K396" s="54" t="s">
        <v>2715</v>
      </c>
      <c r="L396" s="42" t="s">
        <v>2717</v>
      </c>
      <c r="M396" s="42" t="s">
        <v>2717</v>
      </c>
      <c r="N396" s="42" t="s">
        <v>2717</v>
      </c>
      <c r="O396" s="43" t="s">
        <v>2715</v>
      </c>
      <c r="P396" s="206"/>
      <c r="Q396" s="206"/>
      <c r="R396" s="206"/>
      <c r="S396" s="206"/>
      <c r="T396" s="206"/>
      <c r="U396" s="63" t="s">
        <v>5090</v>
      </c>
      <c r="V396" s="47" t="s">
        <v>4989</v>
      </c>
      <c r="W396" s="62" t="s">
        <v>2715</v>
      </c>
      <c r="X396" s="62" t="s">
        <v>2715</v>
      </c>
      <c r="Y396" s="62"/>
      <c r="Z396" s="62"/>
      <c r="AA396" s="62"/>
      <c r="AB396" s="47"/>
      <c r="AC396" s="47" t="s">
        <v>4990</v>
      </c>
      <c r="AD396" s="63"/>
      <c r="AE396" s="63" t="s">
        <v>4991</v>
      </c>
      <c r="AF396" s="208"/>
      <c r="AG396" s="208"/>
      <c r="AH396" s="208"/>
      <c r="AI396" s="208"/>
      <c r="AJ396" s="209"/>
      <c r="AK396" s="209"/>
      <c r="AL396" s="210"/>
      <c r="AM396" s="210"/>
      <c r="AN396" s="210"/>
      <c r="AO396" s="210"/>
      <c r="AP396" s="210"/>
      <c r="AQ396" s="210"/>
      <c r="AR396" s="210"/>
      <c r="AS396" s="237" t="s">
        <v>5087</v>
      </c>
      <c r="AT396" s="105"/>
      <c r="AU396" s="105"/>
      <c r="AV396" s="105"/>
      <c r="AW396" s="105"/>
      <c r="AX396" s="105"/>
      <c r="AY396" s="105"/>
      <c r="AZ396" s="105"/>
      <c r="BA396" s="105"/>
      <c r="BB396" s="105"/>
      <c r="BC396" s="105"/>
      <c r="BD396" s="218"/>
      <c r="BE396" s="105"/>
      <c r="BF396" s="219" t="s">
        <v>4183</v>
      </c>
      <c r="BG396" s="231" t="s">
        <v>906</v>
      </c>
      <c r="BH396" s="5" t="s">
        <v>5086</v>
      </c>
      <c r="BI396" s="5" t="s">
        <v>4220</v>
      </c>
      <c r="BJ396" s="149"/>
    </row>
    <row r="397" s="5" customFormat="1" ht="12.95" customHeight="1" spans="1:62">
      <c r="A397" s="325" t="s">
        <v>5091</v>
      </c>
      <c r="B397" s="325" t="s">
        <v>5092</v>
      </c>
      <c r="C397" s="203" t="s">
        <v>909</v>
      </c>
      <c r="D397" s="38" t="s">
        <v>5093</v>
      </c>
      <c r="E397" s="39" t="s">
        <v>910</v>
      </c>
      <c r="F397" s="40" t="s">
        <v>2715</v>
      </c>
      <c r="G397" s="41" t="s">
        <v>5094</v>
      </c>
      <c r="H397" s="42" t="s">
        <v>5095</v>
      </c>
      <c r="I397" s="42" t="s">
        <v>5096</v>
      </c>
      <c r="J397" s="43" t="s">
        <v>2715</v>
      </c>
      <c r="K397" s="54" t="s">
        <v>2715</v>
      </c>
      <c r="L397" s="42" t="s">
        <v>81</v>
      </c>
      <c r="M397" s="42" t="s">
        <v>81</v>
      </c>
      <c r="N397" s="42" t="s">
        <v>81</v>
      </c>
      <c r="O397" s="43" t="s">
        <v>2715</v>
      </c>
      <c r="P397" s="206"/>
      <c r="Q397" s="206"/>
      <c r="R397" s="206"/>
      <c r="S397" s="206"/>
      <c r="T397" s="206"/>
      <c r="U397" s="63" t="s">
        <v>5097</v>
      </c>
      <c r="V397" s="47" t="s">
        <v>4989</v>
      </c>
      <c r="W397" s="62" t="s">
        <v>2715</v>
      </c>
      <c r="X397" s="62" t="s">
        <v>2715</v>
      </c>
      <c r="Y397" s="62"/>
      <c r="Z397" s="62"/>
      <c r="AA397" s="62"/>
      <c r="AB397" s="47"/>
      <c r="AC397" s="47" t="s">
        <v>4990</v>
      </c>
      <c r="AD397" s="63"/>
      <c r="AE397" s="63" t="s">
        <v>4991</v>
      </c>
      <c r="AF397" s="208"/>
      <c r="AG397" s="208"/>
      <c r="AH397" s="208"/>
      <c r="AI397" s="208"/>
      <c r="AJ397" s="209"/>
      <c r="AK397" s="209"/>
      <c r="AL397" s="210"/>
      <c r="AM397" s="210"/>
      <c r="AN397" s="210"/>
      <c r="AO397" s="210"/>
      <c r="AP397" s="210"/>
      <c r="AQ397" s="210"/>
      <c r="AR397" s="210"/>
      <c r="AS397" s="236" t="s">
        <v>5094</v>
      </c>
      <c r="AT397" s="105"/>
      <c r="AU397" s="105"/>
      <c r="AV397" s="105"/>
      <c r="AW397" s="105"/>
      <c r="AX397" s="105"/>
      <c r="AY397" s="105"/>
      <c r="AZ397" s="105"/>
      <c r="BA397" s="105"/>
      <c r="BB397" s="105"/>
      <c r="BC397" s="105"/>
      <c r="BD397" s="218"/>
      <c r="BE397" s="105"/>
      <c r="BF397" s="219" t="s">
        <v>4183</v>
      </c>
      <c r="BG397" s="231" t="s">
        <v>906</v>
      </c>
      <c r="BH397" s="5" t="s">
        <v>5093</v>
      </c>
      <c r="BI397" s="5" t="s">
        <v>5098</v>
      </c>
      <c r="BJ397" s="149"/>
    </row>
    <row r="398" s="5" customFormat="1" ht="12.95" customHeight="1" spans="1:62">
      <c r="A398" s="325" t="s">
        <v>5099</v>
      </c>
      <c r="B398" s="325" t="s">
        <v>5100</v>
      </c>
      <c r="C398" s="203" t="s">
        <v>911</v>
      </c>
      <c r="D398" s="38" t="s">
        <v>5101</v>
      </c>
      <c r="E398" s="39" t="s">
        <v>912</v>
      </c>
      <c r="F398" s="40" t="s">
        <v>2715</v>
      </c>
      <c r="G398" s="41" t="s">
        <v>5102</v>
      </c>
      <c r="H398" s="42" t="s">
        <v>5103</v>
      </c>
      <c r="I398" s="42" t="s">
        <v>5104</v>
      </c>
      <c r="J398" s="43" t="s">
        <v>2715</v>
      </c>
      <c r="K398" s="54" t="s">
        <v>2715</v>
      </c>
      <c r="L398" s="42" t="s">
        <v>81</v>
      </c>
      <c r="M398" s="42" t="s">
        <v>81</v>
      </c>
      <c r="N398" s="42" t="s">
        <v>81</v>
      </c>
      <c r="O398" s="43" t="s">
        <v>2715</v>
      </c>
      <c r="P398" s="206"/>
      <c r="Q398" s="206"/>
      <c r="R398" s="206"/>
      <c r="S398" s="206"/>
      <c r="T398" s="206"/>
      <c r="U398" s="63" t="s">
        <v>5105</v>
      </c>
      <c r="V398" s="47" t="s">
        <v>4989</v>
      </c>
      <c r="W398" s="62" t="s">
        <v>2715</v>
      </c>
      <c r="X398" s="62" t="s">
        <v>2715</v>
      </c>
      <c r="Y398" s="62"/>
      <c r="Z398" s="62"/>
      <c r="AA398" s="62"/>
      <c r="AB398" s="47"/>
      <c r="AC398" s="47" t="s">
        <v>4990</v>
      </c>
      <c r="AD398" s="63"/>
      <c r="AE398" s="63" t="s">
        <v>4991</v>
      </c>
      <c r="AF398" s="208"/>
      <c r="AG398" s="208"/>
      <c r="AH398" s="208"/>
      <c r="AI398" s="208"/>
      <c r="AJ398" s="209"/>
      <c r="AK398" s="209"/>
      <c r="AL398" s="210"/>
      <c r="AM398" s="210"/>
      <c r="AN398" s="210"/>
      <c r="AO398" s="210"/>
      <c r="AP398" s="210"/>
      <c r="AQ398" s="210"/>
      <c r="AR398" s="210"/>
      <c r="AS398" s="237" t="s">
        <v>5102</v>
      </c>
      <c r="AT398" s="105"/>
      <c r="AU398" s="105"/>
      <c r="AV398" s="105"/>
      <c r="AW398" s="105"/>
      <c r="AX398" s="105"/>
      <c r="AY398" s="105"/>
      <c r="AZ398" s="105"/>
      <c r="BA398" s="105"/>
      <c r="BB398" s="105"/>
      <c r="BC398" s="105"/>
      <c r="BD398" s="218"/>
      <c r="BE398" s="105"/>
      <c r="BF398" s="219" t="s">
        <v>4183</v>
      </c>
      <c r="BG398" s="231" t="s">
        <v>906</v>
      </c>
      <c r="BH398" s="5" t="s">
        <v>5101</v>
      </c>
      <c r="BI398" s="5" t="s">
        <v>4966</v>
      </c>
      <c r="BJ398" s="149"/>
    </row>
    <row r="399" s="5" customFormat="1" ht="12.95" customHeight="1" spans="1:62">
      <c r="A399" s="325" t="s">
        <v>5106</v>
      </c>
      <c r="B399" s="325" t="s">
        <v>5107</v>
      </c>
      <c r="C399" s="203" t="s">
        <v>913</v>
      </c>
      <c r="D399" s="38" t="s">
        <v>5108</v>
      </c>
      <c r="E399" s="39" t="s">
        <v>914</v>
      </c>
      <c r="F399" s="40" t="s">
        <v>2715</v>
      </c>
      <c r="G399" s="41" t="s">
        <v>5109</v>
      </c>
      <c r="H399" s="42" t="s">
        <v>5110</v>
      </c>
      <c r="I399" s="42" t="s">
        <v>5109</v>
      </c>
      <c r="J399" s="43" t="s">
        <v>2715</v>
      </c>
      <c r="K399" s="54" t="s">
        <v>2715</v>
      </c>
      <c r="L399" s="42" t="s">
        <v>2717</v>
      </c>
      <c r="M399" s="42" t="s">
        <v>2715</v>
      </c>
      <c r="N399" s="42" t="s">
        <v>2717</v>
      </c>
      <c r="O399" s="43" t="s">
        <v>2715</v>
      </c>
      <c r="P399" s="206"/>
      <c r="Q399" s="206"/>
      <c r="R399" s="206"/>
      <c r="S399" s="206"/>
      <c r="T399" s="206"/>
      <c r="U399" s="63" t="s">
        <v>5111</v>
      </c>
      <c r="V399" s="47" t="s">
        <v>4989</v>
      </c>
      <c r="W399" s="62" t="s">
        <v>2715</v>
      </c>
      <c r="X399" s="62" t="s">
        <v>2715</v>
      </c>
      <c r="Y399" s="62"/>
      <c r="Z399" s="62"/>
      <c r="AA399" s="62"/>
      <c r="AB399" s="47"/>
      <c r="AC399" s="47" t="s">
        <v>4990</v>
      </c>
      <c r="AD399" s="63"/>
      <c r="AE399" s="63" t="s">
        <v>4991</v>
      </c>
      <c r="AF399" s="208"/>
      <c r="AG399" s="208"/>
      <c r="AH399" s="208"/>
      <c r="AI399" s="208"/>
      <c r="AJ399" s="209"/>
      <c r="AK399" s="209"/>
      <c r="AL399" s="210"/>
      <c r="AM399" s="210"/>
      <c r="AN399" s="210"/>
      <c r="AO399" s="210"/>
      <c r="AP399" s="210"/>
      <c r="AQ399" s="210"/>
      <c r="AR399" s="210"/>
      <c r="AS399" s="236" t="s">
        <v>5109</v>
      </c>
      <c r="AT399" s="105"/>
      <c r="AU399" s="105"/>
      <c r="AV399" s="105"/>
      <c r="AW399" s="105"/>
      <c r="AX399" s="105"/>
      <c r="AY399" s="105"/>
      <c r="AZ399" s="105"/>
      <c r="BA399" s="105"/>
      <c r="BB399" s="105"/>
      <c r="BC399" s="105"/>
      <c r="BD399" s="218"/>
      <c r="BE399" s="105"/>
      <c r="BF399" s="219" t="s">
        <v>4135</v>
      </c>
      <c r="BG399" s="231" t="s">
        <v>915</v>
      </c>
      <c r="BH399" s="5" t="s">
        <v>5108</v>
      </c>
      <c r="BI399" s="5" t="s">
        <v>5112</v>
      </c>
      <c r="BJ399" s="149"/>
    </row>
    <row r="400" s="5" customFormat="1" ht="12.95" customHeight="1" spans="1:62">
      <c r="A400" s="325" t="s">
        <v>5113</v>
      </c>
      <c r="B400" s="325" t="s">
        <v>5114</v>
      </c>
      <c r="C400" s="203" t="s">
        <v>916</v>
      </c>
      <c r="D400" s="38" t="s">
        <v>5115</v>
      </c>
      <c r="E400" s="39" t="s">
        <v>917</v>
      </c>
      <c r="F400" s="40" t="s">
        <v>2715</v>
      </c>
      <c r="G400" s="41" t="s">
        <v>5116</v>
      </c>
      <c r="H400" s="42" t="s">
        <v>5117</v>
      </c>
      <c r="I400" s="42" t="s">
        <v>5116</v>
      </c>
      <c r="J400" s="43" t="s">
        <v>2715</v>
      </c>
      <c r="K400" s="54" t="s">
        <v>2715</v>
      </c>
      <c r="L400" s="42" t="s">
        <v>2717</v>
      </c>
      <c r="M400" s="42" t="s">
        <v>2715</v>
      </c>
      <c r="N400" s="42" t="s">
        <v>2717</v>
      </c>
      <c r="O400" s="43" t="s">
        <v>2715</v>
      </c>
      <c r="P400" s="206"/>
      <c r="Q400" s="206"/>
      <c r="R400" s="206"/>
      <c r="S400" s="206"/>
      <c r="T400" s="206"/>
      <c r="U400" s="63" t="s">
        <v>5118</v>
      </c>
      <c r="V400" s="47" t="s">
        <v>4989</v>
      </c>
      <c r="W400" s="62" t="s">
        <v>2715</v>
      </c>
      <c r="X400" s="62" t="s">
        <v>2715</v>
      </c>
      <c r="Y400" s="62"/>
      <c r="Z400" s="62"/>
      <c r="AA400" s="62"/>
      <c r="AB400" s="47"/>
      <c r="AC400" s="47" t="s">
        <v>4990</v>
      </c>
      <c r="AD400" s="63"/>
      <c r="AE400" s="63" t="s">
        <v>4991</v>
      </c>
      <c r="AF400" s="208"/>
      <c r="AG400" s="208"/>
      <c r="AH400" s="208"/>
      <c r="AI400" s="208"/>
      <c r="AJ400" s="209"/>
      <c r="AK400" s="209"/>
      <c r="AL400" s="210"/>
      <c r="AM400" s="210"/>
      <c r="AN400" s="210"/>
      <c r="AO400" s="210"/>
      <c r="AP400" s="210"/>
      <c r="AQ400" s="210"/>
      <c r="AR400" s="210"/>
      <c r="AS400" s="237" t="s">
        <v>5116</v>
      </c>
      <c r="AT400" s="105"/>
      <c r="AU400" s="105"/>
      <c r="AV400" s="105"/>
      <c r="AW400" s="105"/>
      <c r="AX400" s="105"/>
      <c r="AY400" s="105"/>
      <c r="AZ400" s="105"/>
      <c r="BA400" s="105"/>
      <c r="BB400" s="105"/>
      <c r="BC400" s="105"/>
      <c r="BD400" s="218"/>
      <c r="BE400" s="105"/>
      <c r="BF400" s="219" t="s">
        <v>4135</v>
      </c>
      <c r="BG400" s="231" t="s">
        <v>915</v>
      </c>
      <c r="BH400" s="5" t="s">
        <v>5115</v>
      </c>
      <c r="BI400" s="5" t="s">
        <v>3969</v>
      </c>
      <c r="BJ400" s="149"/>
    </row>
    <row r="401" s="5" customFormat="1" ht="12.95" customHeight="1" spans="1:62">
      <c r="A401" s="325" t="s">
        <v>5119</v>
      </c>
      <c r="B401" s="325" t="s">
        <v>5120</v>
      </c>
      <c r="C401" s="203" t="s">
        <v>918</v>
      </c>
      <c r="D401" s="38" t="s">
        <v>5121</v>
      </c>
      <c r="E401" s="39" t="s">
        <v>919</v>
      </c>
      <c r="F401" s="40" t="s">
        <v>2715</v>
      </c>
      <c r="G401" s="41" t="s">
        <v>5122</v>
      </c>
      <c r="H401" s="42" t="s">
        <v>5123</v>
      </c>
      <c r="I401" s="42" t="s">
        <v>5122</v>
      </c>
      <c r="J401" s="43"/>
      <c r="K401" s="54" t="s">
        <v>2715</v>
      </c>
      <c r="L401" s="42" t="s">
        <v>81</v>
      </c>
      <c r="M401" s="42" t="s">
        <v>2715</v>
      </c>
      <c r="N401" s="42" t="s">
        <v>81</v>
      </c>
      <c r="O401" s="43" t="s">
        <v>5019</v>
      </c>
      <c r="P401" s="206"/>
      <c r="Q401" s="206"/>
      <c r="R401" s="206"/>
      <c r="S401" s="206"/>
      <c r="T401" s="206"/>
      <c r="U401" s="63" t="s">
        <v>5124</v>
      </c>
      <c r="V401" s="47" t="s">
        <v>4989</v>
      </c>
      <c r="W401" s="62" t="s">
        <v>2715</v>
      </c>
      <c r="X401" s="62" t="s">
        <v>2715</v>
      </c>
      <c r="Y401" s="62"/>
      <c r="Z401" s="62"/>
      <c r="AA401" s="62"/>
      <c r="AB401" s="47"/>
      <c r="AC401" s="47" t="s">
        <v>4990</v>
      </c>
      <c r="AD401" s="63"/>
      <c r="AE401" s="63" t="s">
        <v>4991</v>
      </c>
      <c r="AF401" s="208"/>
      <c r="AG401" s="208"/>
      <c r="AH401" s="208"/>
      <c r="AI401" s="208"/>
      <c r="AJ401" s="209"/>
      <c r="AK401" s="209"/>
      <c r="AL401" s="210"/>
      <c r="AM401" s="210"/>
      <c r="AN401" s="210"/>
      <c r="AO401" s="210"/>
      <c r="AP401" s="210"/>
      <c r="AQ401" s="210"/>
      <c r="AR401" s="210"/>
      <c r="AS401" s="236" t="s">
        <v>5122</v>
      </c>
      <c r="AT401" s="105"/>
      <c r="AU401" s="105"/>
      <c r="AV401" s="105"/>
      <c r="AW401" s="105"/>
      <c r="AX401" s="105"/>
      <c r="AY401" s="105"/>
      <c r="AZ401" s="105"/>
      <c r="BA401" s="105"/>
      <c r="BB401" s="105"/>
      <c r="BC401" s="105"/>
      <c r="BD401" s="218"/>
      <c r="BE401" s="105"/>
      <c r="BF401" s="219" t="s">
        <v>4135</v>
      </c>
      <c r="BG401" s="231" t="s">
        <v>915</v>
      </c>
      <c r="BH401" s="5" t="s">
        <v>5121</v>
      </c>
      <c r="BI401" s="5" t="s">
        <v>2771</v>
      </c>
      <c r="BJ401" s="149"/>
    </row>
    <row r="402" s="5" customFormat="1" ht="12.95" customHeight="1" spans="1:62">
      <c r="A402" s="325" t="s">
        <v>5125</v>
      </c>
      <c r="B402" s="325" t="s">
        <v>5126</v>
      </c>
      <c r="C402" s="203" t="s">
        <v>920</v>
      </c>
      <c r="D402" s="38" t="s">
        <v>5127</v>
      </c>
      <c r="E402" s="39" t="s">
        <v>921</v>
      </c>
      <c r="F402" s="40" t="s">
        <v>2715</v>
      </c>
      <c r="G402" s="41" t="s">
        <v>5128</v>
      </c>
      <c r="H402" s="42" t="s">
        <v>5129</v>
      </c>
      <c r="I402" s="42" t="s">
        <v>5128</v>
      </c>
      <c r="J402" s="43"/>
      <c r="K402" s="54" t="s">
        <v>2715</v>
      </c>
      <c r="L402" s="42" t="s">
        <v>81</v>
      </c>
      <c r="M402" s="42" t="s">
        <v>2715</v>
      </c>
      <c r="N402" s="42" t="s">
        <v>81</v>
      </c>
      <c r="O402" s="43" t="s">
        <v>5027</v>
      </c>
      <c r="P402" s="206"/>
      <c r="Q402" s="206"/>
      <c r="R402" s="206"/>
      <c r="S402" s="206"/>
      <c r="T402" s="206"/>
      <c r="U402" s="63" t="s">
        <v>5130</v>
      </c>
      <c r="V402" s="47" t="s">
        <v>4989</v>
      </c>
      <c r="W402" s="62" t="s">
        <v>2715</v>
      </c>
      <c r="X402" s="62" t="s">
        <v>2715</v>
      </c>
      <c r="Y402" s="62"/>
      <c r="Z402" s="62"/>
      <c r="AA402" s="62"/>
      <c r="AB402" s="47"/>
      <c r="AC402" s="47" t="s">
        <v>4990</v>
      </c>
      <c r="AD402" s="63"/>
      <c r="AE402" s="63" t="s">
        <v>4991</v>
      </c>
      <c r="AF402" s="208"/>
      <c r="AG402" s="208"/>
      <c r="AH402" s="208"/>
      <c r="AI402" s="208"/>
      <c r="AJ402" s="209"/>
      <c r="AK402" s="209"/>
      <c r="AL402" s="210"/>
      <c r="AM402" s="210"/>
      <c r="AN402" s="210"/>
      <c r="AO402" s="210"/>
      <c r="AP402" s="210"/>
      <c r="AQ402" s="210"/>
      <c r="AR402" s="210"/>
      <c r="AS402" s="237" t="s">
        <v>5128</v>
      </c>
      <c r="AT402" s="105"/>
      <c r="AU402" s="105"/>
      <c r="AV402" s="105"/>
      <c r="AW402" s="105"/>
      <c r="AX402" s="105"/>
      <c r="AY402" s="105"/>
      <c r="AZ402" s="105"/>
      <c r="BA402" s="105"/>
      <c r="BB402" s="105"/>
      <c r="BC402" s="105"/>
      <c r="BD402" s="218"/>
      <c r="BE402" s="105"/>
      <c r="BF402" s="219" t="s">
        <v>4135</v>
      </c>
      <c r="BG402" s="231" t="s">
        <v>915</v>
      </c>
      <c r="BH402" s="5" t="s">
        <v>5127</v>
      </c>
      <c r="BI402" s="5" t="s">
        <v>4085</v>
      </c>
      <c r="BJ402" s="149"/>
    </row>
    <row r="403" s="5" customFormat="1" ht="12.95" customHeight="1" spans="1:62">
      <c r="A403" s="325" t="s">
        <v>5131</v>
      </c>
      <c r="B403" s="325" t="s">
        <v>5132</v>
      </c>
      <c r="C403" s="203" t="s">
        <v>922</v>
      </c>
      <c r="D403" s="38" t="s">
        <v>5133</v>
      </c>
      <c r="E403" s="39" t="s">
        <v>923</v>
      </c>
      <c r="F403" s="40" t="s">
        <v>2715</v>
      </c>
      <c r="G403" s="41" t="s">
        <v>5134</v>
      </c>
      <c r="H403" s="42" t="s">
        <v>5135</v>
      </c>
      <c r="I403" s="42" t="s">
        <v>5134</v>
      </c>
      <c r="J403" s="43"/>
      <c r="K403" s="54" t="s">
        <v>2715</v>
      </c>
      <c r="L403" s="42" t="s">
        <v>2717</v>
      </c>
      <c r="M403" s="42" t="s">
        <v>2717</v>
      </c>
      <c r="N403" s="42" t="s">
        <v>2717</v>
      </c>
      <c r="O403" s="43" t="s">
        <v>2715</v>
      </c>
      <c r="P403" s="206"/>
      <c r="Q403" s="206"/>
      <c r="R403" s="206"/>
      <c r="S403" s="206"/>
      <c r="T403" s="206"/>
      <c r="U403" s="63" t="s">
        <v>5136</v>
      </c>
      <c r="V403" s="47" t="s">
        <v>4989</v>
      </c>
      <c r="W403" s="62" t="s">
        <v>2715</v>
      </c>
      <c r="X403" s="62" t="s">
        <v>2715</v>
      </c>
      <c r="Y403" s="62"/>
      <c r="Z403" s="62"/>
      <c r="AA403" s="62"/>
      <c r="AB403" s="47"/>
      <c r="AC403" s="47" t="s">
        <v>4990</v>
      </c>
      <c r="AD403" s="63"/>
      <c r="AE403" s="63" t="s">
        <v>4991</v>
      </c>
      <c r="AF403" s="208"/>
      <c r="AG403" s="208"/>
      <c r="AH403" s="208"/>
      <c r="AI403" s="208"/>
      <c r="AJ403" s="209"/>
      <c r="AK403" s="209"/>
      <c r="AL403" s="210"/>
      <c r="AM403" s="210"/>
      <c r="AN403" s="210"/>
      <c r="AO403" s="210"/>
      <c r="AP403" s="210"/>
      <c r="AQ403" s="210"/>
      <c r="AR403" s="210"/>
      <c r="AS403" s="236" t="s">
        <v>5134</v>
      </c>
      <c r="AT403" s="105"/>
      <c r="AU403" s="105"/>
      <c r="AV403" s="105"/>
      <c r="AW403" s="105"/>
      <c r="AX403" s="105"/>
      <c r="AY403" s="105"/>
      <c r="AZ403" s="105"/>
      <c r="BA403" s="105"/>
      <c r="BB403" s="105"/>
      <c r="BC403" s="105"/>
      <c r="BD403" s="218"/>
      <c r="BE403" s="105"/>
      <c r="BF403" s="219" t="s">
        <v>4135</v>
      </c>
      <c r="BG403" s="231" t="s">
        <v>924</v>
      </c>
      <c r="BH403" s="5" t="s">
        <v>5133</v>
      </c>
      <c r="BI403" s="5" t="s">
        <v>4057</v>
      </c>
      <c r="BJ403" s="149"/>
    </row>
    <row r="404" s="5" customFormat="1" ht="12.95" customHeight="1" spans="1:62">
      <c r="A404" s="325" t="s">
        <v>5137</v>
      </c>
      <c r="B404" s="325" t="s">
        <v>5138</v>
      </c>
      <c r="C404" s="203" t="s">
        <v>925</v>
      </c>
      <c r="D404" s="38" t="s">
        <v>5139</v>
      </c>
      <c r="E404" s="39" t="s">
        <v>926</v>
      </c>
      <c r="F404" s="40" t="s">
        <v>2715</v>
      </c>
      <c r="G404" s="41" t="s">
        <v>5140</v>
      </c>
      <c r="H404" s="42" t="s">
        <v>5141</v>
      </c>
      <c r="I404" s="42" t="s">
        <v>5140</v>
      </c>
      <c r="J404" s="43"/>
      <c r="K404" s="54" t="s">
        <v>2715</v>
      </c>
      <c r="L404" s="42" t="s">
        <v>2717</v>
      </c>
      <c r="M404" s="42" t="s">
        <v>2717</v>
      </c>
      <c r="N404" s="42" t="s">
        <v>2717</v>
      </c>
      <c r="O404" s="43" t="s">
        <v>2715</v>
      </c>
      <c r="P404" s="206"/>
      <c r="Q404" s="206"/>
      <c r="R404" s="206"/>
      <c r="S404" s="206"/>
      <c r="T404" s="206"/>
      <c r="U404" s="63" t="s">
        <v>5142</v>
      </c>
      <c r="V404" s="47" t="s">
        <v>4989</v>
      </c>
      <c r="W404" s="62" t="s">
        <v>2715</v>
      </c>
      <c r="X404" s="62" t="s">
        <v>2715</v>
      </c>
      <c r="Y404" s="62"/>
      <c r="Z404" s="62"/>
      <c r="AA404" s="62"/>
      <c r="AB404" s="47"/>
      <c r="AC404" s="47" t="s">
        <v>4990</v>
      </c>
      <c r="AD404" s="63"/>
      <c r="AE404" s="63" t="s">
        <v>4991</v>
      </c>
      <c r="AF404" s="208"/>
      <c r="AG404" s="208"/>
      <c r="AH404" s="208"/>
      <c r="AI404" s="208"/>
      <c r="AJ404" s="209"/>
      <c r="AK404" s="209"/>
      <c r="AL404" s="210"/>
      <c r="AM404" s="210"/>
      <c r="AN404" s="210"/>
      <c r="AO404" s="210"/>
      <c r="AP404" s="210"/>
      <c r="AQ404" s="210"/>
      <c r="AR404" s="210"/>
      <c r="AS404" s="237" t="s">
        <v>5140</v>
      </c>
      <c r="AT404" s="105"/>
      <c r="AU404" s="105"/>
      <c r="AV404" s="105"/>
      <c r="AW404" s="105"/>
      <c r="AX404" s="105"/>
      <c r="AY404" s="105"/>
      <c r="AZ404" s="105"/>
      <c r="BA404" s="105"/>
      <c r="BB404" s="105"/>
      <c r="BC404" s="105"/>
      <c r="BD404" s="218"/>
      <c r="BE404" s="105"/>
      <c r="BF404" s="219" t="s">
        <v>4135</v>
      </c>
      <c r="BG404" s="231" t="s">
        <v>924</v>
      </c>
      <c r="BH404" s="5" t="s">
        <v>5139</v>
      </c>
      <c r="BI404" s="5" t="s">
        <v>3783</v>
      </c>
      <c r="BJ404" s="149"/>
    </row>
    <row r="405" s="5" customFormat="1" ht="12.95" customHeight="1" spans="1:62">
      <c r="A405" s="325" t="s">
        <v>5143</v>
      </c>
      <c r="B405" s="325" t="s">
        <v>5144</v>
      </c>
      <c r="C405" s="203" t="s">
        <v>927</v>
      </c>
      <c r="D405" s="38" t="s">
        <v>5145</v>
      </c>
      <c r="E405" s="39" t="s">
        <v>928</v>
      </c>
      <c r="F405" s="40" t="s">
        <v>2715</v>
      </c>
      <c r="G405" s="41" t="s">
        <v>5146</v>
      </c>
      <c r="H405" s="42" t="s">
        <v>5147</v>
      </c>
      <c r="I405" s="42" t="s">
        <v>5146</v>
      </c>
      <c r="J405" s="43"/>
      <c r="K405" s="54" t="s">
        <v>2715</v>
      </c>
      <c r="L405" s="42" t="s">
        <v>81</v>
      </c>
      <c r="M405" s="42" t="s">
        <v>81</v>
      </c>
      <c r="N405" s="42" t="s">
        <v>81</v>
      </c>
      <c r="O405" s="43" t="s">
        <v>5019</v>
      </c>
      <c r="P405" s="206"/>
      <c r="Q405" s="206"/>
      <c r="R405" s="206"/>
      <c r="S405" s="206"/>
      <c r="T405" s="206"/>
      <c r="U405" s="63" t="s">
        <v>5148</v>
      </c>
      <c r="V405" s="47" t="s">
        <v>4989</v>
      </c>
      <c r="W405" s="62" t="s">
        <v>2715</v>
      </c>
      <c r="X405" s="62" t="s">
        <v>2715</v>
      </c>
      <c r="Y405" s="62"/>
      <c r="Z405" s="62"/>
      <c r="AA405" s="62"/>
      <c r="AB405" s="47"/>
      <c r="AC405" s="47" t="s">
        <v>4990</v>
      </c>
      <c r="AD405" s="63"/>
      <c r="AE405" s="63" t="s">
        <v>4991</v>
      </c>
      <c r="AF405" s="208"/>
      <c r="AG405" s="208"/>
      <c r="AH405" s="208"/>
      <c r="AI405" s="208"/>
      <c r="AJ405" s="209"/>
      <c r="AK405" s="209"/>
      <c r="AL405" s="210"/>
      <c r="AM405" s="210"/>
      <c r="AN405" s="210"/>
      <c r="AO405" s="210"/>
      <c r="AP405" s="210"/>
      <c r="AQ405" s="210"/>
      <c r="AR405" s="210"/>
      <c r="AS405" s="236" t="s">
        <v>5146</v>
      </c>
      <c r="AT405" s="105"/>
      <c r="AU405" s="105"/>
      <c r="AV405" s="105"/>
      <c r="AW405" s="105"/>
      <c r="AX405" s="105"/>
      <c r="AY405" s="105"/>
      <c r="AZ405" s="105"/>
      <c r="BA405" s="105"/>
      <c r="BB405" s="105"/>
      <c r="BC405" s="105"/>
      <c r="BD405" s="218"/>
      <c r="BE405" s="105"/>
      <c r="BF405" s="219" t="s">
        <v>4135</v>
      </c>
      <c r="BG405" s="231" t="s">
        <v>924</v>
      </c>
      <c r="BH405" s="5" t="s">
        <v>5145</v>
      </c>
      <c r="BI405" s="5" t="s">
        <v>4144</v>
      </c>
      <c r="BJ405" s="149"/>
    </row>
    <row r="406" s="5" customFormat="1" ht="12.95" customHeight="1" spans="1:62">
      <c r="A406" s="325" t="s">
        <v>5149</v>
      </c>
      <c r="B406" s="325" t="s">
        <v>5150</v>
      </c>
      <c r="C406" s="203" t="s">
        <v>929</v>
      </c>
      <c r="D406" s="38" t="s">
        <v>5151</v>
      </c>
      <c r="E406" s="39" t="s">
        <v>930</v>
      </c>
      <c r="F406" s="40" t="s">
        <v>2715</v>
      </c>
      <c r="G406" s="41" t="s">
        <v>5152</v>
      </c>
      <c r="H406" s="42" t="s">
        <v>5153</v>
      </c>
      <c r="I406" s="42" t="s">
        <v>5152</v>
      </c>
      <c r="J406" s="43"/>
      <c r="K406" s="54" t="s">
        <v>2715</v>
      </c>
      <c r="L406" s="42" t="s">
        <v>81</v>
      </c>
      <c r="M406" s="42" t="s">
        <v>81</v>
      </c>
      <c r="N406" s="42" t="s">
        <v>81</v>
      </c>
      <c r="O406" s="43" t="s">
        <v>5027</v>
      </c>
      <c r="P406" s="206"/>
      <c r="Q406" s="206"/>
      <c r="R406" s="206"/>
      <c r="S406" s="206"/>
      <c r="T406" s="206"/>
      <c r="U406" s="63" t="s">
        <v>5154</v>
      </c>
      <c r="V406" s="47" t="s">
        <v>4989</v>
      </c>
      <c r="W406" s="62" t="s">
        <v>2715</v>
      </c>
      <c r="X406" s="62" t="s">
        <v>2715</v>
      </c>
      <c r="Y406" s="62"/>
      <c r="Z406" s="62"/>
      <c r="AA406" s="62"/>
      <c r="AB406" s="47"/>
      <c r="AC406" s="47" t="s">
        <v>4990</v>
      </c>
      <c r="AD406" s="63"/>
      <c r="AE406" s="63" t="s">
        <v>4991</v>
      </c>
      <c r="AF406" s="208"/>
      <c r="AG406" s="208"/>
      <c r="AH406" s="208"/>
      <c r="AI406" s="208"/>
      <c r="AJ406" s="209"/>
      <c r="AK406" s="209"/>
      <c r="AL406" s="210"/>
      <c r="AM406" s="210"/>
      <c r="AN406" s="210"/>
      <c r="AO406" s="210"/>
      <c r="AP406" s="210"/>
      <c r="AQ406" s="210"/>
      <c r="AR406" s="210"/>
      <c r="AS406" s="237" t="s">
        <v>5152</v>
      </c>
      <c r="AT406" s="105"/>
      <c r="AU406" s="105"/>
      <c r="AV406" s="105"/>
      <c r="AW406" s="105"/>
      <c r="AX406" s="105"/>
      <c r="AY406" s="105"/>
      <c r="AZ406" s="105"/>
      <c r="BA406" s="105"/>
      <c r="BB406" s="105"/>
      <c r="BC406" s="105"/>
      <c r="BD406" s="218"/>
      <c r="BE406" s="105"/>
      <c r="BF406" s="219" t="s">
        <v>4135</v>
      </c>
      <c r="BG406" s="231" t="s">
        <v>924</v>
      </c>
      <c r="BH406" s="5" t="s">
        <v>5151</v>
      </c>
      <c r="BI406" s="5" t="s">
        <v>5155</v>
      </c>
      <c r="BJ406" s="149"/>
    </row>
    <row r="407" s="5" customFormat="1" ht="12.95" customHeight="1" spans="1:62">
      <c r="A407" s="325" t="s">
        <v>5070</v>
      </c>
      <c r="B407" s="325" t="s">
        <v>5156</v>
      </c>
      <c r="C407" s="203" t="s">
        <v>931</v>
      </c>
      <c r="D407" s="38" t="s">
        <v>5157</v>
      </c>
      <c r="E407" s="39" t="s">
        <v>932</v>
      </c>
      <c r="F407" s="40" t="s">
        <v>2715</v>
      </c>
      <c r="G407" s="41" t="s">
        <v>5158</v>
      </c>
      <c r="H407" s="42" t="s">
        <v>5134</v>
      </c>
      <c r="I407" s="42" t="s">
        <v>5159</v>
      </c>
      <c r="J407" s="43" t="s">
        <v>5158</v>
      </c>
      <c r="K407" s="54" t="s">
        <v>2715</v>
      </c>
      <c r="L407" s="42" t="s">
        <v>2717</v>
      </c>
      <c r="M407" s="42" t="s">
        <v>2717</v>
      </c>
      <c r="N407" s="42" t="s">
        <v>2717</v>
      </c>
      <c r="O407" s="43" t="s">
        <v>2717</v>
      </c>
      <c r="P407" s="206"/>
      <c r="Q407" s="206"/>
      <c r="R407" s="206"/>
      <c r="S407" s="206"/>
      <c r="T407" s="206"/>
      <c r="U407" s="63" t="s">
        <v>5160</v>
      </c>
      <c r="V407" s="47" t="s">
        <v>4989</v>
      </c>
      <c r="W407" s="247"/>
      <c r="X407" s="247"/>
      <c r="Y407" s="247"/>
      <c r="Z407" s="247"/>
      <c r="AA407" s="247"/>
      <c r="AB407" s="47"/>
      <c r="AC407" s="47" t="s">
        <v>4990</v>
      </c>
      <c r="AD407" s="344"/>
      <c r="AE407" s="63" t="s">
        <v>4991</v>
      </c>
      <c r="AF407" s="208"/>
      <c r="AG407" s="208"/>
      <c r="AH407" s="208"/>
      <c r="AI407" s="208"/>
      <c r="AJ407" s="209"/>
      <c r="AK407" s="209"/>
      <c r="AL407" s="210"/>
      <c r="AM407" s="210"/>
      <c r="AN407" s="210"/>
      <c r="AO407" s="210"/>
      <c r="AP407" s="210"/>
      <c r="AQ407" s="210"/>
      <c r="AR407" s="210"/>
      <c r="AS407" s="237" t="s">
        <v>5159</v>
      </c>
      <c r="AT407" s="105"/>
      <c r="AU407" s="105"/>
      <c r="AV407" s="105"/>
      <c r="AW407" s="105"/>
      <c r="AX407" s="105"/>
      <c r="AY407" s="105"/>
      <c r="AZ407" s="105"/>
      <c r="BA407" s="105"/>
      <c r="BB407" s="105"/>
      <c r="BC407" s="105"/>
      <c r="BD407" s="218"/>
      <c r="BE407" s="105"/>
      <c r="BF407" s="219" t="s">
        <v>4135</v>
      </c>
      <c r="BG407" s="231" t="s">
        <v>933</v>
      </c>
      <c r="BH407" s="5" t="s">
        <v>5157</v>
      </c>
      <c r="BI407" s="5" t="s">
        <v>3943</v>
      </c>
      <c r="BJ407" s="149"/>
    </row>
    <row r="408" s="5" customFormat="1" ht="12.95" customHeight="1" spans="1:62">
      <c r="A408" s="325" t="s">
        <v>5076</v>
      </c>
      <c r="B408" s="325" t="s">
        <v>5161</v>
      </c>
      <c r="C408" s="203" t="s">
        <v>934</v>
      </c>
      <c r="D408" s="38" t="s">
        <v>5162</v>
      </c>
      <c r="E408" s="39" t="s">
        <v>935</v>
      </c>
      <c r="F408" s="40" t="s">
        <v>2715</v>
      </c>
      <c r="G408" s="41" t="s">
        <v>5163</v>
      </c>
      <c r="H408" s="42" t="s">
        <v>5140</v>
      </c>
      <c r="I408" s="42" t="s">
        <v>5164</v>
      </c>
      <c r="J408" s="43" t="s">
        <v>5163</v>
      </c>
      <c r="K408" s="54" t="s">
        <v>2715</v>
      </c>
      <c r="L408" s="42" t="s">
        <v>2717</v>
      </c>
      <c r="M408" s="42" t="s">
        <v>2717</v>
      </c>
      <c r="N408" s="42" t="s">
        <v>2717</v>
      </c>
      <c r="O408" s="43" t="s">
        <v>2717</v>
      </c>
      <c r="P408" s="206"/>
      <c r="Q408" s="206"/>
      <c r="R408" s="206"/>
      <c r="S408" s="206"/>
      <c r="T408" s="206"/>
      <c r="U408" s="63" t="s">
        <v>5165</v>
      </c>
      <c r="V408" s="47" t="s">
        <v>4989</v>
      </c>
      <c r="W408" s="62" t="s">
        <v>2715</v>
      </c>
      <c r="X408" s="62" t="s">
        <v>2715</v>
      </c>
      <c r="Y408" s="62"/>
      <c r="Z408" s="62"/>
      <c r="AA408" s="62"/>
      <c r="AB408" s="47"/>
      <c r="AC408" s="47" t="s">
        <v>4990</v>
      </c>
      <c r="AD408" s="63"/>
      <c r="AE408" s="63" t="s">
        <v>4991</v>
      </c>
      <c r="AF408" s="208"/>
      <c r="AG408" s="208"/>
      <c r="AH408" s="208"/>
      <c r="AI408" s="208"/>
      <c r="AJ408" s="209"/>
      <c r="AK408" s="209"/>
      <c r="AL408" s="210"/>
      <c r="AM408" s="210"/>
      <c r="AN408" s="210"/>
      <c r="AO408" s="210"/>
      <c r="AP408" s="210"/>
      <c r="AQ408" s="210"/>
      <c r="AR408" s="210"/>
      <c r="AS408" s="236" t="s">
        <v>5164</v>
      </c>
      <c r="AT408" s="105"/>
      <c r="AU408" s="105"/>
      <c r="AV408" s="105"/>
      <c r="AW408" s="105"/>
      <c r="AX408" s="105"/>
      <c r="AY408" s="105"/>
      <c r="AZ408" s="105"/>
      <c r="BA408" s="105"/>
      <c r="BB408" s="105"/>
      <c r="BC408" s="105"/>
      <c r="BD408" s="218"/>
      <c r="BE408" s="105"/>
      <c r="BF408" s="219" t="s">
        <v>4135</v>
      </c>
      <c r="BG408" s="231" t="s">
        <v>933</v>
      </c>
      <c r="BH408" s="5" t="s">
        <v>5162</v>
      </c>
      <c r="BI408" s="5" t="s">
        <v>5166</v>
      </c>
      <c r="BJ408" s="149"/>
    </row>
    <row r="409" s="5" customFormat="1" ht="12.95" customHeight="1" spans="1:62">
      <c r="A409" s="325" t="s">
        <v>4184</v>
      </c>
      <c r="B409" s="325" t="s">
        <v>5167</v>
      </c>
      <c r="C409" s="203" t="s">
        <v>936</v>
      </c>
      <c r="D409" s="38" t="s">
        <v>5168</v>
      </c>
      <c r="E409" s="39" t="s">
        <v>937</v>
      </c>
      <c r="F409" s="40" t="s">
        <v>2715</v>
      </c>
      <c r="G409" s="41" t="s">
        <v>5169</v>
      </c>
      <c r="H409" s="42" t="s">
        <v>5146</v>
      </c>
      <c r="I409" s="42" t="s">
        <v>5170</v>
      </c>
      <c r="J409" s="43" t="s">
        <v>5169</v>
      </c>
      <c r="K409" s="54" t="s">
        <v>2715</v>
      </c>
      <c r="L409" s="42" t="s">
        <v>81</v>
      </c>
      <c r="M409" s="42" t="s">
        <v>81</v>
      </c>
      <c r="N409" s="42" t="s">
        <v>81</v>
      </c>
      <c r="O409" s="43" t="s">
        <v>81</v>
      </c>
      <c r="P409" s="206"/>
      <c r="Q409" s="206"/>
      <c r="R409" s="206"/>
      <c r="S409" s="206"/>
      <c r="T409" s="206"/>
      <c r="U409" s="63" t="s">
        <v>5171</v>
      </c>
      <c r="V409" s="47" t="s">
        <v>4989</v>
      </c>
      <c r="W409" s="62" t="s">
        <v>2715</v>
      </c>
      <c r="X409" s="62" t="s">
        <v>2715</v>
      </c>
      <c r="Y409" s="62"/>
      <c r="Z409" s="62"/>
      <c r="AA409" s="62"/>
      <c r="AB409" s="47"/>
      <c r="AC409" s="47" t="s">
        <v>4990</v>
      </c>
      <c r="AD409" s="63"/>
      <c r="AE409" s="63" t="s">
        <v>4991</v>
      </c>
      <c r="AF409" s="208"/>
      <c r="AG409" s="208"/>
      <c r="AH409" s="208"/>
      <c r="AI409" s="208"/>
      <c r="AJ409" s="209"/>
      <c r="AK409" s="209"/>
      <c r="AL409" s="210"/>
      <c r="AM409" s="210"/>
      <c r="AN409" s="210"/>
      <c r="AO409" s="210"/>
      <c r="AP409" s="210"/>
      <c r="AQ409" s="210"/>
      <c r="AR409" s="210"/>
      <c r="AS409" s="237" t="s">
        <v>5170</v>
      </c>
      <c r="AT409" s="105"/>
      <c r="AU409" s="105"/>
      <c r="AV409" s="105"/>
      <c r="AW409" s="105"/>
      <c r="AX409" s="105"/>
      <c r="AY409" s="105"/>
      <c r="AZ409" s="105"/>
      <c r="BA409" s="105"/>
      <c r="BB409" s="105"/>
      <c r="BC409" s="105"/>
      <c r="BD409" s="218"/>
      <c r="BE409" s="105"/>
      <c r="BF409" s="219" t="s">
        <v>4135</v>
      </c>
      <c r="BG409" s="231" t="s">
        <v>933</v>
      </c>
      <c r="BH409" s="5" t="s">
        <v>5168</v>
      </c>
      <c r="BI409" s="5" t="s">
        <v>3768</v>
      </c>
      <c r="BJ409" s="149"/>
    </row>
    <row r="410" s="5" customFormat="1" ht="12.95" customHeight="1" spans="1:62">
      <c r="A410" s="325" t="s">
        <v>5172</v>
      </c>
      <c r="B410" s="325" t="s">
        <v>5173</v>
      </c>
      <c r="C410" s="203" t="s">
        <v>938</v>
      </c>
      <c r="D410" s="38" t="s">
        <v>5174</v>
      </c>
      <c r="E410" s="39" t="s">
        <v>939</v>
      </c>
      <c r="F410" s="40" t="s">
        <v>2715</v>
      </c>
      <c r="G410" s="41" t="s">
        <v>5175</v>
      </c>
      <c r="H410" s="42" t="s">
        <v>5152</v>
      </c>
      <c r="I410" s="42" t="s">
        <v>5176</v>
      </c>
      <c r="J410" s="43" t="s">
        <v>5175</v>
      </c>
      <c r="K410" s="54" t="s">
        <v>2715</v>
      </c>
      <c r="L410" s="42" t="s">
        <v>81</v>
      </c>
      <c r="M410" s="42" t="s">
        <v>81</v>
      </c>
      <c r="N410" s="42" t="s">
        <v>81</v>
      </c>
      <c r="O410" s="43" t="s">
        <v>81</v>
      </c>
      <c r="P410" s="206"/>
      <c r="Q410" s="206"/>
      <c r="R410" s="206"/>
      <c r="S410" s="206"/>
      <c r="T410" s="206"/>
      <c r="U410" s="63" t="s">
        <v>5177</v>
      </c>
      <c r="V410" s="47" t="s">
        <v>4989</v>
      </c>
      <c r="W410" s="62" t="s">
        <v>2715</v>
      </c>
      <c r="X410" s="62" t="s">
        <v>2715</v>
      </c>
      <c r="Y410" s="62"/>
      <c r="Z410" s="62"/>
      <c r="AA410" s="62"/>
      <c r="AB410" s="47"/>
      <c r="AC410" s="47" t="s">
        <v>4990</v>
      </c>
      <c r="AD410" s="63"/>
      <c r="AE410" s="63" t="s">
        <v>4991</v>
      </c>
      <c r="AF410" s="208"/>
      <c r="AG410" s="208"/>
      <c r="AH410" s="208"/>
      <c r="AI410" s="208"/>
      <c r="AJ410" s="209"/>
      <c r="AK410" s="209"/>
      <c r="AL410" s="210"/>
      <c r="AM410" s="210"/>
      <c r="AN410" s="210"/>
      <c r="AO410" s="210"/>
      <c r="AP410" s="210"/>
      <c r="AQ410" s="210"/>
      <c r="AR410" s="210"/>
      <c r="AS410" s="236" t="s">
        <v>5176</v>
      </c>
      <c r="AT410" s="105"/>
      <c r="AU410" s="105"/>
      <c r="AV410" s="105"/>
      <c r="AW410" s="105"/>
      <c r="AX410" s="105"/>
      <c r="AY410" s="105"/>
      <c r="AZ410" s="105"/>
      <c r="BA410" s="105"/>
      <c r="BB410" s="105"/>
      <c r="BC410" s="105"/>
      <c r="BD410" s="218"/>
      <c r="BE410" s="105"/>
      <c r="BF410" s="219" t="s">
        <v>4135</v>
      </c>
      <c r="BG410" s="231" t="s">
        <v>933</v>
      </c>
      <c r="BH410" s="5" t="s">
        <v>5174</v>
      </c>
      <c r="BI410" s="5" t="s">
        <v>5178</v>
      </c>
      <c r="BJ410" s="149"/>
    </row>
    <row r="411" s="5" customFormat="1" ht="12.95" customHeight="1" spans="1:62">
      <c r="A411" s="325" t="s">
        <v>5035</v>
      </c>
      <c r="B411" s="325" t="s">
        <v>5179</v>
      </c>
      <c r="C411" s="203" t="s">
        <v>940</v>
      </c>
      <c r="D411" s="38" t="s">
        <v>5180</v>
      </c>
      <c r="E411" s="39" t="s">
        <v>941</v>
      </c>
      <c r="F411" s="40" t="s">
        <v>2715</v>
      </c>
      <c r="G411" s="41" t="s">
        <v>5181</v>
      </c>
      <c r="H411" s="42" t="s">
        <v>5109</v>
      </c>
      <c r="I411" s="42" t="s">
        <v>5182</v>
      </c>
      <c r="J411" s="43" t="s">
        <v>5183</v>
      </c>
      <c r="K411" s="54" t="s">
        <v>2715</v>
      </c>
      <c r="L411" s="42" t="s">
        <v>2717</v>
      </c>
      <c r="M411" s="42" t="s">
        <v>2717</v>
      </c>
      <c r="N411" s="42" t="s">
        <v>2717</v>
      </c>
      <c r="O411" s="43" t="s">
        <v>2717</v>
      </c>
      <c r="P411" s="206"/>
      <c r="Q411" s="206"/>
      <c r="R411" s="206"/>
      <c r="S411" s="206"/>
      <c r="T411" s="206"/>
      <c r="U411" s="63" t="s">
        <v>5184</v>
      </c>
      <c r="V411" s="47" t="s">
        <v>4989</v>
      </c>
      <c r="W411" s="62" t="s">
        <v>2715</v>
      </c>
      <c r="X411" s="62" t="s">
        <v>2715</v>
      </c>
      <c r="Y411" s="62"/>
      <c r="Z411" s="62"/>
      <c r="AA411" s="62"/>
      <c r="AB411" s="47"/>
      <c r="AC411" s="47" t="s">
        <v>4990</v>
      </c>
      <c r="AD411" s="63"/>
      <c r="AE411" s="63" t="s">
        <v>4991</v>
      </c>
      <c r="AF411" s="208"/>
      <c r="AG411" s="208"/>
      <c r="AH411" s="208"/>
      <c r="AI411" s="208"/>
      <c r="AJ411" s="209"/>
      <c r="AK411" s="209"/>
      <c r="AL411" s="210"/>
      <c r="AM411" s="210"/>
      <c r="AN411" s="210"/>
      <c r="AO411" s="210"/>
      <c r="AP411" s="210"/>
      <c r="AQ411" s="210"/>
      <c r="AR411" s="210"/>
      <c r="AS411" s="237" t="s">
        <v>5182</v>
      </c>
      <c r="AT411" s="105"/>
      <c r="AU411" s="105"/>
      <c r="AV411" s="105"/>
      <c r="AW411" s="105"/>
      <c r="AX411" s="105"/>
      <c r="AY411" s="105"/>
      <c r="AZ411" s="105"/>
      <c r="BA411" s="105"/>
      <c r="BB411" s="105"/>
      <c r="BC411" s="105"/>
      <c r="BD411" s="218"/>
      <c r="BE411" s="105"/>
      <c r="BF411" s="219" t="s">
        <v>4135</v>
      </c>
      <c r="BG411" s="231" t="s">
        <v>942</v>
      </c>
      <c r="BH411" s="5" t="s">
        <v>5180</v>
      </c>
      <c r="BI411" s="5" t="s">
        <v>3802</v>
      </c>
      <c r="BJ411" s="149"/>
    </row>
    <row r="412" s="5" customFormat="1" ht="12.95" customHeight="1" spans="1:62">
      <c r="A412" s="325" t="s">
        <v>5185</v>
      </c>
      <c r="B412" s="325" t="s">
        <v>5186</v>
      </c>
      <c r="C412" s="203" t="s">
        <v>943</v>
      </c>
      <c r="D412" s="38" t="s">
        <v>5187</v>
      </c>
      <c r="E412" s="39" t="s">
        <v>944</v>
      </c>
      <c r="F412" s="40" t="s">
        <v>2715</v>
      </c>
      <c r="G412" s="41" t="s">
        <v>5188</v>
      </c>
      <c r="H412" s="42" t="s">
        <v>5116</v>
      </c>
      <c r="I412" s="42" t="s">
        <v>5189</v>
      </c>
      <c r="J412" s="43" t="s">
        <v>5190</v>
      </c>
      <c r="K412" s="54" t="s">
        <v>2715</v>
      </c>
      <c r="L412" s="42" t="s">
        <v>2717</v>
      </c>
      <c r="M412" s="42" t="s">
        <v>2717</v>
      </c>
      <c r="N412" s="42" t="s">
        <v>2717</v>
      </c>
      <c r="O412" s="43" t="s">
        <v>2717</v>
      </c>
      <c r="P412" s="206"/>
      <c r="Q412" s="206"/>
      <c r="R412" s="206"/>
      <c r="S412" s="206"/>
      <c r="T412" s="206"/>
      <c r="U412" s="63" t="s">
        <v>5191</v>
      </c>
      <c r="V412" s="47" t="s">
        <v>4989</v>
      </c>
      <c r="W412" s="62" t="s">
        <v>2715</v>
      </c>
      <c r="X412" s="62" t="s">
        <v>2715</v>
      </c>
      <c r="Y412" s="62"/>
      <c r="Z412" s="62"/>
      <c r="AA412" s="62"/>
      <c r="AB412" s="47"/>
      <c r="AC412" s="47" t="s">
        <v>4990</v>
      </c>
      <c r="AD412" s="63"/>
      <c r="AE412" s="63" t="s">
        <v>4991</v>
      </c>
      <c r="AF412" s="208"/>
      <c r="AG412" s="208"/>
      <c r="AH412" s="208"/>
      <c r="AI412" s="208"/>
      <c r="AJ412" s="209"/>
      <c r="AK412" s="209"/>
      <c r="AL412" s="210"/>
      <c r="AM412" s="210"/>
      <c r="AN412" s="210"/>
      <c r="AO412" s="210"/>
      <c r="AP412" s="210"/>
      <c r="AQ412" s="210"/>
      <c r="AR412" s="210"/>
      <c r="AS412" s="236" t="s">
        <v>5189</v>
      </c>
      <c r="AT412" s="105"/>
      <c r="AU412" s="105"/>
      <c r="AV412" s="105"/>
      <c r="AW412" s="105"/>
      <c r="AX412" s="105"/>
      <c r="AY412" s="105"/>
      <c r="AZ412" s="105"/>
      <c r="BA412" s="105"/>
      <c r="BB412" s="105"/>
      <c r="BC412" s="105"/>
      <c r="BD412" s="218"/>
      <c r="BE412" s="105"/>
      <c r="BF412" s="219" t="s">
        <v>4135</v>
      </c>
      <c r="BG412" s="231" t="s">
        <v>942</v>
      </c>
      <c r="BH412" s="5" t="s">
        <v>5187</v>
      </c>
      <c r="BI412" s="5" t="s">
        <v>3950</v>
      </c>
      <c r="BJ412" s="149"/>
    </row>
    <row r="413" s="5" customFormat="1" ht="12.95" customHeight="1" spans="1:62">
      <c r="A413" s="325" t="s">
        <v>4170</v>
      </c>
      <c r="B413" s="325" t="s">
        <v>5192</v>
      </c>
      <c r="C413" s="203" t="s">
        <v>945</v>
      </c>
      <c r="D413" s="38" t="s">
        <v>5193</v>
      </c>
      <c r="E413" s="39" t="s">
        <v>946</v>
      </c>
      <c r="F413" s="40" t="s">
        <v>2715</v>
      </c>
      <c r="G413" s="41" t="s">
        <v>5194</v>
      </c>
      <c r="H413" s="42" t="s">
        <v>5122</v>
      </c>
      <c r="I413" s="42" t="s">
        <v>5195</v>
      </c>
      <c r="J413" s="43" t="s">
        <v>5196</v>
      </c>
      <c r="K413" s="54" t="s">
        <v>2715</v>
      </c>
      <c r="L413" s="42" t="s">
        <v>81</v>
      </c>
      <c r="M413" s="42" t="s">
        <v>81</v>
      </c>
      <c r="N413" s="42" t="s">
        <v>81</v>
      </c>
      <c r="O413" s="43" t="s">
        <v>81</v>
      </c>
      <c r="P413" s="206"/>
      <c r="Q413" s="206"/>
      <c r="R413" s="206"/>
      <c r="S413" s="206"/>
      <c r="T413" s="206"/>
      <c r="U413" s="63" t="s">
        <v>5197</v>
      </c>
      <c r="V413" s="47" t="s">
        <v>4989</v>
      </c>
      <c r="W413" s="62" t="s">
        <v>2715</v>
      </c>
      <c r="X413" s="62" t="s">
        <v>2715</v>
      </c>
      <c r="Y413" s="62"/>
      <c r="Z413" s="62"/>
      <c r="AA413" s="62"/>
      <c r="AB413" s="47"/>
      <c r="AC413" s="47" t="s">
        <v>4990</v>
      </c>
      <c r="AD413" s="63"/>
      <c r="AE413" s="63" t="s">
        <v>4991</v>
      </c>
      <c r="AF413" s="208"/>
      <c r="AG413" s="208"/>
      <c r="AH413" s="208"/>
      <c r="AI413" s="208"/>
      <c r="AJ413" s="209"/>
      <c r="AK413" s="209"/>
      <c r="AL413" s="210"/>
      <c r="AM413" s="210"/>
      <c r="AN413" s="210"/>
      <c r="AO413" s="210"/>
      <c r="AP413" s="210"/>
      <c r="AQ413" s="210"/>
      <c r="AR413" s="210"/>
      <c r="AS413" s="237" t="s">
        <v>5195</v>
      </c>
      <c r="AT413" s="105"/>
      <c r="AU413" s="105"/>
      <c r="AV413" s="105"/>
      <c r="AW413" s="105"/>
      <c r="AX413" s="105"/>
      <c r="AY413" s="105"/>
      <c r="AZ413" s="105"/>
      <c r="BA413" s="105"/>
      <c r="BB413" s="105"/>
      <c r="BC413" s="105"/>
      <c r="BD413" s="218"/>
      <c r="BE413" s="105"/>
      <c r="BF413" s="219" t="s">
        <v>4135</v>
      </c>
      <c r="BG413" s="231" t="s">
        <v>942</v>
      </c>
      <c r="BH413" s="5" t="s">
        <v>5193</v>
      </c>
      <c r="BI413" s="5" t="s">
        <v>4065</v>
      </c>
      <c r="BJ413" s="149"/>
    </row>
    <row r="414" s="5" customFormat="1" ht="12.95" customHeight="1" spans="1:62">
      <c r="A414" s="325" t="s">
        <v>5198</v>
      </c>
      <c r="B414" s="325" t="s">
        <v>5199</v>
      </c>
      <c r="C414" s="203" t="s">
        <v>947</v>
      </c>
      <c r="D414" s="38" t="s">
        <v>5200</v>
      </c>
      <c r="E414" s="39" t="s">
        <v>948</v>
      </c>
      <c r="F414" s="40" t="s">
        <v>2715</v>
      </c>
      <c r="G414" s="41" t="s">
        <v>5201</v>
      </c>
      <c r="H414" s="42" t="s">
        <v>5128</v>
      </c>
      <c r="I414" s="42" t="s">
        <v>5202</v>
      </c>
      <c r="J414" s="43" t="s">
        <v>5203</v>
      </c>
      <c r="K414" s="54" t="s">
        <v>2715</v>
      </c>
      <c r="L414" s="42" t="s">
        <v>81</v>
      </c>
      <c r="M414" s="42" t="s">
        <v>81</v>
      </c>
      <c r="N414" s="42" t="s">
        <v>81</v>
      </c>
      <c r="O414" s="43" t="s">
        <v>81</v>
      </c>
      <c r="P414" s="206"/>
      <c r="Q414" s="206"/>
      <c r="R414" s="206"/>
      <c r="S414" s="206"/>
      <c r="T414" s="206"/>
      <c r="U414" s="63" t="s">
        <v>5204</v>
      </c>
      <c r="V414" s="47" t="s">
        <v>4989</v>
      </c>
      <c r="W414" s="62" t="s">
        <v>2715</v>
      </c>
      <c r="X414" s="62" t="s">
        <v>2715</v>
      </c>
      <c r="Y414" s="62"/>
      <c r="Z414" s="62"/>
      <c r="AA414" s="62"/>
      <c r="AB414" s="47"/>
      <c r="AC414" s="47" t="s">
        <v>4990</v>
      </c>
      <c r="AD414" s="63"/>
      <c r="AE414" s="63" t="s">
        <v>4991</v>
      </c>
      <c r="AF414" s="208"/>
      <c r="AG414" s="208"/>
      <c r="AH414" s="208"/>
      <c r="AI414" s="208"/>
      <c r="AJ414" s="209"/>
      <c r="AK414" s="209"/>
      <c r="AL414" s="210"/>
      <c r="AM414" s="210"/>
      <c r="AN414" s="210"/>
      <c r="AO414" s="210"/>
      <c r="AP414" s="210"/>
      <c r="AQ414" s="210"/>
      <c r="AR414" s="210"/>
      <c r="AS414" s="236" t="s">
        <v>5202</v>
      </c>
      <c r="AT414" s="105"/>
      <c r="AU414" s="105"/>
      <c r="AV414" s="105"/>
      <c r="AW414" s="105"/>
      <c r="AX414" s="105"/>
      <c r="AY414" s="105"/>
      <c r="AZ414" s="105"/>
      <c r="BA414" s="105"/>
      <c r="BB414" s="105"/>
      <c r="BC414" s="105"/>
      <c r="BD414" s="218"/>
      <c r="BE414" s="105"/>
      <c r="BF414" s="219" t="s">
        <v>4135</v>
      </c>
      <c r="BG414" s="242" t="s">
        <v>942</v>
      </c>
      <c r="BH414" s="5" t="s">
        <v>5200</v>
      </c>
      <c r="BI414" s="5" t="s">
        <v>3777</v>
      </c>
      <c r="BJ414" s="149"/>
    </row>
    <row r="415" s="5" customFormat="1" ht="12.95" customHeight="1" spans="1:62">
      <c r="A415" s="322"/>
      <c r="B415" s="322"/>
      <c r="C415" s="203" t="s">
        <v>949</v>
      </c>
      <c r="D415" s="38" t="s">
        <v>5205</v>
      </c>
      <c r="E415" s="39" t="s">
        <v>5206</v>
      </c>
      <c r="F415" s="40" t="s">
        <v>2715</v>
      </c>
      <c r="G415" s="41" t="s">
        <v>949</v>
      </c>
      <c r="H415" s="42" t="s">
        <v>2715</v>
      </c>
      <c r="I415" s="42" t="s">
        <v>2715</v>
      </c>
      <c r="J415" s="43" t="s">
        <v>2715</v>
      </c>
      <c r="K415" s="54" t="s">
        <v>2715</v>
      </c>
      <c r="L415" s="42" t="s">
        <v>2715</v>
      </c>
      <c r="M415" s="42" t="s">
        <v>2715</v>
      </c>
      <c r="N415" s="42" t="s">
        <v>2715</v>
      </c>
      <c r="O415" s="43" t="s">
        <v>2715</v>
      </c>
      <c r="P415" s="206"/>
      <c r="Q415" s="206"/>
      <c r="R415" s="206"/>
      <c r="S415" s="206"/>
      <c r="T415" s="206"/>
      <c r="U415" s="63" t="s">
        <v>5207</v>
      </c>
      <c r="V415" s="47" t="s">
        <v>4989</v>
      </c>
      <c r="W415" s="62" t="s">
        <v>2715</v>
      </c>
      <c r="X415" s="62" t="s">
        <v>2715</v>
      </c>
      <c r="Y415" s="62"/>
      <c r="Z415" s="62"/>
      <c r="AA415" s="62"/>
      <c r="AB415" s="47"/>
      <c r="AC415" s="47" t="s">
        <v>4990</v>
      </c>
      <c r="AD415" s="63"/>
      <c r="AE415" s="63" t="s">
        <v>2715</v>
      </c>
      <c r="AF415" s="208"/>
      <c r="AG415" s="208"/>
      <c r="AH415" s="208"/>
      <c r="AI415" s="208"/>
      <c r="AJ415" s="209"/>
      <c r="AK415" s="209"/>
      <c r="AL415" s="210"/>
      <c r="AM415" s="210"/>
      <c r="AN415" s="210"/>
      <c r="AO415" s="210"/>
      <c r="AP415" s="210"/>
      <c r="AQ415" s="210"/>
      <c r="AR415" s="210"/>
      <c r="AS415" s="237" t="s">
        <v>949</v>
      </c>
      <c r="AT415" s="105"/>
      <c r="AU415" s="105"/>
      <c r="AV415" s="105"/>
      <c r="AW415" s="105"/>
      <c r="AX415" s="105"/>
      <c r="AY415" s="105"/>
      <c r="AZ415" s="105"/>
      <c r="BA415" s="105"/>
      <c r="BB415" s="105"/>
      <c r="BC415" s="403" t="s">
        <v>950</v>
      </c>
      <c r="BD415" s="218"/>
      <c r="BE415" s="105"/>
      <c r="BF415" s="219"/>
      <c r="BG415" s="231" t="s">
        <v>951</v>
      </c>
      <c r="BH415" s="5" t="s">
        <v>5205</v>
      </c>
      <c r="BI415" s="5" t="s">
        <v>5208</v>
      </c>
      <c r="BJ415" s="149"/>
    </row>
    <row r="416" s="5" customFormat="1" ht="12.95" customHeight="1" spans="1:62">
      <c r="A416" s="322"/>
      <c r="B416" s="322"/>
      <c r="C416" s="203" t="s">
        <v>952</v>
      </c>
      <c r="D416" s="38" t="s">
        <v>5209</v>
      </c>
      <c r="E416" s="39" t="s">
        <v>5210</v>
      </c>
      <c r="F416" s="40" t="s">
        <v>2715</v>
      </c>
      <c r="G416" s="41" t="s">
        <v>952</v>
      </c>
      <c r="H416" s="42" t="s">
        <v>2715</v>
      </c>
      <c r="I416" s="42" t="s">
        <v>2715</v>
      </c>
      <c r="J416" s="43" t="s">
        <v>2715</v>
      </c>
      <c r="K416" s="54" t="s">
        <v>2715</v>
      </c>
      <c r="L416" s="42" t="s">
        <v>2715</v>
      </c>
      <c r="M416" s="42" t="s">
        <v>2715</v>
      </c>
      <c r="N416" s="42" t="s">
        <v>2715</v>
      </c>
      <c r="O416" s="43" t="s">
        <v>2715</v>
      </c>
      <c r="P416" s="206"/>
      <c r="Q416" s="206"/>
      <c r="R416" s="206"/>
      <c r="S416" s="206"/>
      <c r="T416" s="206"/>
      <c r="U416" s="63" t="s">
        <v>5211</v>
      </c>
      <c r="V416" s="47" t="s">
        <v>4989</v>
      </c>
      <c r="W416" s="62" t="s">
        <v>2715</v>
      </c>
      <c r="X416" s="62" t="s">
        <v>2715</v>
      </c>
      <c r="Y416" s="62"/>
      <c r="Z416" s="62"/>
      <c r="AA416" s="62"/>
      <c r="AB416" s="47"/>
      <c r="AC416" s="47" t="s">
        <v>4990</v>
      </c>
      <c r="AD416" s="63"/>
      <c r="AE416" s="63" t="s">
        <v>2715</v>
      </c>
      <c r="AF416" s="208"/>
      <c r="AG416" s="208"/>
      <c r="AH416" s="208"/>
      <c r="AI416" s="208"/>
      <c r="AJ416" s="209"/>
      <c r="AK416" s="209"/>
      <c r="AL416" s="210"/>
      <c r="AM416" s="210"/>
      <c r="AN416" s="210"/>
      <c r="AO416" s="210"/>
      <c r="AP416" s="210"/>
      <c r="AQ416" s="210"/>
      <c r="AR416" s="210"/>
      <c r="AS416" s="236" t="s">
        <v>952</v>
      </c>
      <c r="AT416" s="105"/>
      <c r="AU416" s="105"/>
      <c r="AV416" s="105"/>
      <c r="AW416" s="105"/>
      <c r="AX416" s="105"/>
      <c r="AY416" s="105"/>
      <c r="AZ416" s="105"/>
      <c r="BA416" s="105"/>
      <c r="BB416" s="105"/>
      <c r="BC416" s="403" t="s">
        <v>950</v>
      </c>
      <c r="BD416" s="218"/>
      <c r="BE416" s="105"/>
      <c r="BF416" s="219"/>
      <c r="BG416" s="231" t="s">
        <v>953</v>
      </c>
      <c r="BH416" s="5" t="s">
        <v>5209</v>
      </c>
      <c r="BI416" s="5" t="s">
        <v>5212</v>
      </c>
      <c r="BJ416" s="149"/>
    </row>
    <row r="417" s="5" customFormat="1" ht="12.95" customHeight="1" spans="1:62">
      <c r="A417" s="322"/>
      <c r="B417" s="322"/>
      <c r="C417" s="203" t="s">
        <v>954</v>
      </c>
      <c r="D417" s="38" t="s">
        <v>5213</v>
      </c>
      <c r="E417" s="39" t="s">
        <v>5214</v>
      </c>
      <c r="F417" s="40" t="s">
        <v>2715</v>
      </c>
      <c r="G417" s="41" t="s">
        <v>954</v>
      </c>
      <c r="H417" s="42" t="s">
        <v>2715</v>
      </c>
      <c r="I417" s="42" t="s">
        <v>2715</v>
      </c>
      <c r="J417" s="43" t="s">
        <v>2715</v>
      </c>
      <c r="K417" s="54" t="s">
        <v>2715</v>
      </c>
      <c r="L417" s="42" t="s">
        <v>2715</v>
      </c>
      <c r="M417" s="42" t="s">
        <v>2715</v>
      </c>
      <c r="N417" s="42" t="s">
        <v>2715</v>
      </c>
      <c r="O417" s="43" t="s">
        <v>2715</v>
      </c>
      <c r="P417" s="206"/>
      <c r="Q417" s="206"/>
      <c r="R417" s="206"/>
      <c r="S417" s="206"/>
      <c r="T417" s="206"/>
      <c r="U417" s="63" t="s">
        <v>5215</v>
      </c>
      <c r="V417" s="47" t="s">
        <v>4989</v>
      </c>
      <c r="W417" s="62" t="s">
        <v>2715</v>
      </c>
      <c r="X417" s="62" t="s">
        <v>2715</v>
      </c>
      <c r="Y417" s="62"/>
      <c r="Z417" s="62"/>
      <c r="AA417" s="62"/>
      <c r="AB417" s="47"/>
      <c r="AC417" s="47" t="s">
        <v>4990</v>
      </c>
      <c r="AD417" s="63"/>
      <c r="AE417" s="63" t="s">
        <v>2715</v>
      </c>
      <c r="AF417" s="208"/>
      <c r="AG417" s="208"/>
      <c r="AH417" s="208"/>
      <c r="AI417" s="208"/>
      <c r="AJ417" s="209"/>
      <c r="AK417" s="209"/>
      <c r="AL417" s="210"/>
      <c r="AM417" s="210"/>
      <c r="AN417" s="210"/>
      <c r="AO417" s="210"/>
      <c r="AP417" s="210"/>
      <c r="AQ417" s="210"/>
      <c r="AR417" s="210"/>
      <c r="AS417" s="237" t="s">
        <v>954</v>
      </c>
      <c r="AT417" s="105"/>
      <c r="AU417" s="105"/>
      <c r="AV417" s="105"/>
      <c r="AW417" s="105"/>
      <c r="AX417" s="105"/>
      <c r="AY417" s="105"/>
      <c r="AZ417" s="105"/>
      <c r="BA417" s="105"/>
      <c r="BB417" s="105"/>
      <c r="BC417" s="403" t="s">
        <v>950</v>
      </c>
      <c r="BD417" s="218"/>
      <c r="BE417" s="105"/>
      <c r="BF417" s="219"/>
      <c r="BG417" s="231" t="s">
        <v>955</v>
      </c>
      <c r="BH417" s="5" t="s">
        <v>5213</v>
      </c>
      <c r="BI417" s="5" t="s">
        <v>5216</v>
      </c>
      <c r="BJ417" s="149"/>
    </row>
    <row r="418" s="5" customFormat="1" ht="12.95" customHeight="1" spans="1:62">
      <c r="A418" s="322"/>
      <c r="B418" s="322"/>
      <c r="C418" s="203" t="s">
        <v>956</v>
      </c>
      <c r="D418" s="38" t="s">
        <v>5217</v>
      </c>
      <c r="E418" s="39" t="s">
        <v>5218</v>
      </c>
      <c r="F418" s="40" t="s">
        <v>2715</v>
      </c>
      <c r="G418" s="41" t="s">
        <v>956</v>
      </c>
      <c r="H418" s="42" t="s">
        <v>2715</v>
      </c>
      <c r="I418" s="42" t="s">
        <v>2715</v>
      </c>
      <c r="J418" s="43" t="s">
        <v>2715</v>
      </c>
      <c r="K418" s="54" t="s">
        <v>2715</v>
      </c>
      <c r="L418" s="42" t="s">
        <v>2715</v>
      </c>
      <c r="M418" s="42" t="s">
        <v>2715</v>
      </c>
      <c r="N418" s="42" t="s">
        <v>2715</v>
      </c>
      <c r="O418" s="43" t="s">
        <v>2715</v>
      </c>
      <c r="P418" s="206"/>
      <c r="Q418" s="206"/>
      <c r="R418" s="206"/>
      <c r="S418" s="206"/>
      <c r="T418" s="206"/>
      <c r="U418" s="63" t="s">
        <v>5219</v>
      </c>
      <c r="V418" s="47" t="s">
        <v>4989</v>
      </c>
      <c r="W418" s="62" t="s">
        <v>2715</v>
      </c>
      <c r="X418" s="62" t="s">
        <v>2715</v>
      </c>
      <c r="Y418" s="62"/>
      <c r="Z418" s="62"/>
      <c r="AA418" s="62"/>
      <c r="AB418" s="47"/>
      <c r="AC418" s="47" t="s">
        <v>4990</v>
      </c>
      <c r="AD418" s="63"/>
      <c r="AE418" s="63" t="s">
        <v>2715</v>
      </c>
      <c r="AF418" s="208"/>
      <c r="AG418" s="208"/>
      <c r="AH418" s="208"/>
      <c r="AI418" s="208"/>
      <c r="AJ418" s="209"/>
      <c r="AK418" s="209"/>
      <c r="AL418" s="210"/>
      <c r="AM418" s="210"/>
      <c r="AN418" s="210"/>
      <c r="AO418" s="210"/>
      <c r="AP418" s="210"/>
      <c r="AQ418" s="210"/>
      <c r="AR418" s="210"/>
      <c r="AS418" s="236" t="s">
        <v>956</v>
      </c>
      <c r="AT418" s="105"/>
      <c r="AU418" s="105"/>
      <c r="AV418" s="105"/>
      <c r="AW418" s="105"/>
      <c r="AX418" s="105"/>
      <c r="AY418" s="105"/>
      <c r="AZ418" s="105"/>
      <c r="BA418" s="105"/>
      <c r="BB418" s="105"/>
      <c r="BC418" s="403" t="s">
        <v>950</v>
      </c>
      <c r="BD418" s="218"/>
      <c r="BE418" s="105"/>
      <c r="BF418" s="219"/>
      <c r="BG418" s="231" t="s">
        <v>957</v>
      </c>
      <c r="BH418" s="5" t="s">
        <v>5217</v>
      </c>
      <c r="BI418" s="5" t="s">
        <v>4226</v>
      </c>
      <c r="BJ418" s="149"/>
    </row>
    <row r="419" s="4" customFormat="1" ht="18" customHeight="1" spans="1:62">
      <c r="A419" s="322"/>
      <c r="B419" s="322"/>
      <c r="C419" s="232" t="s">
        <v>958</v>
      </c>
      <c r="D419" s="232" t="s">
        <v>959</v>
      </c>
      <c r="E419" s="33"/>
      <c r="F419" s="34"/>
      <c r="G419" s="34"/>
      <c r="H419" s="34"/>
      <c r="I419" s="34"/>
      <c r="J419" s="34"/>
      <c r="K419" s="33"/>
      <c r="L419" s="33"/>
      <c r="M419" s="33"/>
      <c r="N419" s="33"/>
      <c r="O419" s="33"/>
      <c r="P419" s="33"/>
      <c r="Q419" s="33"/>
      <c r="R419" s="33"/>
      <c r="S419" s="33"/>
      <c r="T419" s="33"/>
      <c r="U419" s="33"/>
      <c r="V419" s="33"/>
      <c r="W419" s="59"/>
      <c r="X419" s="59"/>
      <c r="Y419" s="59"/>
      <c r="Z419" s="59"/>
      <c r="AA419" s="59"/>
      <c r="AB419" s="80"/>
      <c r="AC419" s="80"/>
      <c r="AD419" s="80"/>
      <c r="AE419" s="80"/>
      <c r="AF419" s="80"/>
      <c r="AG419" s="80"/>
      <c r="AH419" s="80"/>
      <c r="AI419" s="80"/>
      <c r="AJ419" s="80"/>
      <c r="AK419" s="80"/>
      <c r="AL419" s="80"/>
      <c r="AM419" s="80"/>
      <c r="AN419" s="80"/>
      <c r="AO419" s="80"/>
      <c r="AP419" s="80"/>
      <c r="AQ419" s="80"/>
      <c r="AR419" s="80"/>
      <c r="AS419" s="98"/>
      <c r="AT419" s="98"/>
      <c r="AU419" s="99"/>
      <c r="AV419" s="99"/>
      <c r="AW419" s="99"/>
      <c r="AX419" s="99"/>
      <c r="AY419" s="99"/>
      <c r="AZ419" s="99"/>
      <c r="BA419" s="99"/>
      <c r="BB419" s="99"/>
      <c r="BC419" s="99"/>
      <c r="BD419" s="99"/>
      <c r="BE419" s="400" t="s">
        <v>829</v>
      </c>
      <c r="BF419" s="99"/>
      <c r="BG419" s="226" t="s">
        <v>958</v>
      </c>
      <c r="BH419" s="226" t="s">
        <v>960</v>
      </c>
      <c r="BI419" s="243"/>
      <c r="BJ419" s="244"/>
    </row>
    <row r="420" s="5" customFormat="1" ht="12.95" customHeight="1" spans="1:62">
      <c r="A420" s="325" t="s">
        <v>5220</v>
      </c>
      <c r="B420" s="325" t="s">
        <v>5221</v>
      </c>
      <c r="C420" s="48" t="s">
        <v>961</v>
      </c>
      <c r="D420" s="38" t="s">
        <v>5222</v>
      </c>
      <c r="E420" s="39" t="s">
        <v>962</v>
      </c>
      <c r="F420" s="40" t="s">
        <v>2715</v>
      </c>
      <c r="G420" s="41" t="s">
        <v>961</v>
      </c>
      <c r="H420" s="42" t="s">
        <v>2715</v>
      </c>
      <c r="I420" s="42" t="s">
        <v>2715</v>
      </c>
      <c r="J420" s="43" t="s">
        <v>2715</v>
      </c>
      <c r="K420" s="54" t="s">
        <v>2715</v>
      </c>
      <c r="L420" s="42" t="s">
        <v>2717</v>
      </c>
      <c r="M420" s="42" t="s">
        <v>2715</v>
      </c>
      <c r="N420" s="42" t="s">
        <v>2715</v>
      </c>
      <c r="O420" s="43" t="s">
        <v>2715</v>
      </c>
      <c r="P420" s="206"/>
      <c r="Q420" s="206"/>
      <c r="R420" s="206"/>
      <c r="S420" s="206"/>
      <c r="T420" s="206"/>
      <c r="U420" s="63" t="s">
        <v>5223</v>
      </c>
      <c r="V420" s="47" t="s">
        <v>5224</v>
      </c>
      <c r="W420" s="62" t="s">
        <v>2715</v>
      </c>
      <c r="X420" s="62" t="s">
        <v>2715</v>
      </c>
      <c r="Y420" s="62"/>
      <c r="Z420" s="62"/>
      <c r="AA420" s="62"/>
      <c r="AB420" s="47"/>
      <c r="AC420" s="47" t="s">
        <v>5225</v>
      </c>
      <c r="AD420" s="61"/>
      <c r="AE420" s="61" t="s">
        <v>4991</v>
      </c>
      <c r="AF420" s="208"/>
      <c r="AG420" s="208"/>
      <c r="AH420" s="208"/>
      <c r="AI420" s="208"/>
      <c r="AJ420" s="209"/>
      <c r="AK420" s="209"/>
      <c r="AL420" s="210"/>
      <c r="AM420" s="210"/>
      <c r="AN420" s="210"/>
      <c r="AO420" s="210"/>
      <c r="AP420" s="210"/>
      <c r="AQ420" s="210"/>
      <c r="AR420" s="210"/>
      <c r="AS420" s="236" t="s">
        <v>961</v>
      </c>
      <c r="AT420" s="105"/>
      <c r="AU420" s="105"/>
      <c r="AV420" s="105"/>
      <c r="AW420" s="105"/>
      <c r="AX420" s="105"/>
      <c r="AY420" s="105"/>
      <c r="AZ420" s="105"/>
      <c r="BA420" s="105"/>
      <c r="BB420" s="105"/>
      <c r="BC420" s="105"/>
      <c r="BD420" s="218"/>
      <c r="BE420" s="105"/>
      <c r="BF420" s="219" t="s">
        <v>5226</v>
      </c>
      <c r="BG420" s="230" t="s">
        <v>961</v>
      </c>
      <c r="BH420" s="5" t="s">
        <v>5222</v>
      </c>
      <c r="BI420" s="5" t="s">
        <v>5143</v>
      </c>
      <c r="BJ420" s="149"/>
    </row>
    <row r="421" s="5" customFormat="1" ht="12.95" customHeight="1" spans="1:62">
      <c r="A421" s="325" t="s">
        <v>5227</v>
      </c>
      <c r="B421" s="325" t="s">
        <v>5228</v>
      </c>
      <c r="C421" s="48" t="s">
        <v>963</v>
      </c>
      <c r="D421" s="38" t="s">
        <v>5229</v>
      </c>
      <c r="E421" s="39" t="s">
        <v>964</v>
      </c>
      <c r="F421" s="40" t="s">
        <v>2715</v>
      </c>
      <c r="G421" s="41" t="s">
        <v>963</v>
      </c>
      <c r="H421" s="42" t="s">
        <v>2715</v>
      </c>
      <c r="I421" s="42" t="s">
        <v>2715</v>
      </c>
      <c r="J421" s="43" t="s">
        <v>2715</v>
      </c>
      <c r="K421" s="54" t="s">
        <v>2715</v>
      </c>
      <c r="L421" s="42" t="s">
        <v>2717</v>
      </c>
      <c r="M421" s="42" t="s">
        <v>2715</v>
      </c>
      <c r="N421" s="42" t="s">
        <v>2715</v>
      </c>
      <c r="O421" s="43" t="s">
        <v>2715</v>
      </c>
      <c r="P421" s="206"/>
      <c r="Q421" s="206"/>
      <c r="R421" s="206"/>
      <c r="S421" s="206"/>
      <c r="T421" s="206"/>
      <c r="U421" s="63" t="s">
        <v>5230</v>
      </c>
      <c r="V421" s="47" t="s">
        <v>5224</v>
      </c>
      <c r="W421" s="62" t="s">
        <v>2715</v>
      </c>
      <c r="X421" s="62" t="s">
        <v>2715</v>
      </c>
      <c r="Y421" s="62"/>
      <c r="Z421" s="62"/>
      <c r="AA421" s="62"/>
      <c r="AB421" s="47"/>
      <c r="AC421" s="47" t="s">
        <v>5225</v>
      </c>
      <c r="AD421" s="159"/>
      <c r="AE421" s="63" t="s">
        <v>4991</v>
      </c>
      <c r="AF421" s="207"/>
      <c r="AG421" s="208"/>
      <c r="AH421" s="208"/>
      <c r="AI421" s="208"/>
      <c r="AJ421" s="209"/>
      <c r="AK421" s="209"/>
      <c r="AL421" s="210"/>
      <c r="AM421" s="210"/>
      <c r="AN421" s="210"/>
      <c r="AO421" s="210"/>
      <c r="AP421" s="210"/>
      <c r="AQ421" s="210"/>
      <c r="AR421" s="210"/>
      <c r="AS421" s="237" t="s">
        <v>963</v>
      </c>
      <c r="AT421" s="105"/>
      <c r="AU421" s="105"/>
      <c r="AV421" s="105"/>
      <c r="AW421" s="105"/>
      <c r="AX421" s="105"/>
      <c r="AY421" s="105"/>
      <c r="AZ421" s="105"/>
      <c r="BA421" s="105"/>
      <c r="BB421" s="105"/>
      <c r="BC421" s="105"/>
      <c r="BD421" s="218"/>
      <c r="BE421" s="105"/>
      <c r="BF421" s="219" t="s">
        <v>5226</v>
      </c>
      <c r="BG421" s="231" t="s">
        <v>963</v>
      </c>
      <c r="BH421" s="5" t="s">
        <v>5229</v>
      </c>
      <c r="BI421" s="5" t="s">
        <v>5149</v>
      </c>
      <c r="BJ421" s="149"/>
    </row>
    <row r="422" s="5" customFormat="1" ht="12.95" customHeight="1" spans="1:62">
      <c r="A422" s="325" t="s">
        <v>5231</v>
      </c>
      <c r="B422" s="325" t="s">
        <v>5232</v>
      </c>
      <c r="C422" s="48" t="s">
        <v>965</v>
      </c>
      <c r="D422" s="38" t="s">
        <v>5233</v>
      </c>
      <c r="E422" s="39" t="s">
        <v>966</v>
      </c>
      <c r="F422" s="40" t="s">
        <v>2715</v>
      </c>
      <c r="G422" s="41" t="s">
        <v>965</v>
      </c>
      <c r="H422" s="42" t="s">
        <v>2715</v>
      </c>
      <c r="I422" s="42" t="s">
        <v>2715</v>
      </c>
      <c r="J422" s="43" t="s">
        <v>2715</v>
      </c>
      <c r="K422" s="54" t="s">
        <v>2715</v>
      </c>
      <c r="L422" s="42" t="s">
        <v>2717</v>
      </c>
      <c r="M422" s="42" t="s">
        <v>2715</v>
      </c>
      <c r="N422" s="42" t="s">
        <v>2715</v>
      </c>
      <c r="O422" s="43" t="s">
        <v>2715</v>
      </c>
      <c r="P422" s="206"/>
      <c r="Q422" s="206"/>
      <c r="R422" s="206"/>
      <c r="S422" s="206"/>
      <c r="T422" s="206"/>
      <c r="U422" s="63" t="s">
        <v>5234</v>
      </c>
      <c r="V422" s="47" t="s">
        <v>5224</v>
      </c>
      <c r="W422" s="62" t="s">
        <v>2715</v>
      </c>
      <c r="X422" s="62" t="s">
        <v>2715</v>
      </c>
      <c r="Y422" s="62"/>
      <c r="Z422" s="62"/>
      <c r="AA422" s="62"/>
      <c r="AB422" s="47"/>
      <c r="AC422" s="47" t="s">
        <v>5225</v>
      </c>
      <c r="AD422" s="63"/>
      <c r="AE422" s="63" t="s">
        <v>4991</v>
      </c>
      <c r="AF422" s="208"/>
      <c r="AG422" s="208"/>
      <c r="AH422" s="208"/>
      <c r="AI422" s="208"/>
      <c r="AJ422" s="209"/>
      <c r="AK422" s="209"/>
      <c r="AL422" s="210"/>
      <c r="AM422" s="210"/>
      <c r="AN422" s="210"/>
      <c r="AO422" s="210"/>
      <c r="AP422" s="210"/>
      <c r="AQ422" s="210"/>
      <c r="AR422" s="210"/>
      <c r="AS422" s="236" t="s">
        <v>966</v>
      </c>
      <c r="AT422" s="105"/>
      <c r="AU422" s="105"/>
      <c r="AV422" s="105"/>
      <c r="AW422" s="105"/>
      <c r="AX422" s="105"/>
      <c r="AY422" s="105"/>
      <c r="AZ422" s="105"/>
      <c r="BA422" s="105"/>
      <c r="BB422" s="105"/>
      <c r="BC422" s="105"/>
      <c r="BD422" s="218"/>
      <c r="BE422" s="105"/>
      <c r="BF422" s="219" t="s">
        <v>2751</v>
      </c>
      <c r="BG422" s="127" t="s">
        <v>7</v>
      </c>
      <c r="BH422" s="5" t="s">
        <v>5233</v>
      </c>
      <c r="BI422" s="5" t="s">
        <v>5065</v>
      </c>
      <c r="BJ422" s="149"/>
    </row>
    <row r="423" s="5" customFormat="1" ht="12.95" customHeight="1" spans="1:62">
      <c r="A423" s="325" t="s">
        <v>5235</v>
      </c>
      <c r="B423" s="325" t="s">
        <v>5236</v>
      </c>
      <c r="C423" s="48" t="s">
        <v>967</v>
      </c>
      <c r="D423" s="38" t="s">
        <v>5237</v>
      </c>
      <c r="E423" s="39" t="s">
        <v>968</v>
      </c>
      <c r="F423" s="40" t="s">
        <v>2715</v>
      </c>
      <c r="G423" s="41" t="s">
        <v>967</v>
      </c>
      <c r="H423" s="42" t="s">
        <v>2715</v>
      </c>
      <c r="I423" s="42" t="s">
        <v>2715</v>
      </c>
      <c r="J423" s="43" t="s">
        <v>2715</v>
      </c>
      <c r="K423" s="54" t="s">
        <v>2715</v>
      </c>
      <c r="L423" s="42" t="s">
        <v>2717</v>
      </c>
      <c r="M423" s="42" t="s">
        <v>2715</v>
      </c>
      <c r="N423" s="42" t="s">
        <v>2715</v>
      </c>
      <c r="O423" s="43" t="s">
        <v>2715</v>
      </c>
      <c r="P423" s="206"/>
      <c r="Q423" s="206"/>
      <c r="R423" s="206"/>
      <c r="S423" s="206"/>
      <c r="T423" s="206"/>
      <c r="U423" s="63" t="s">
        <v>5238</v>
      </c>
      <c r="V423" s="47" t="s">
        <v>5224</v>
      </c>
      <c r="W423" s="62" t="s">
        <v>2715</v>
      </c>
      <c r="X423" s="62" t="s">
        <v>2715</v>
      </c>
      <c r="Y423" s="62"/>
      <c r="Z423" s="62"/>
      <c r="AA423" s="62"/>
      <c r="AB423" s="47"/>
      <c r="AC423" s="47" t="s">
        <v>5225</v>
      </c>
      <c r="AD423" s="63"/>
      <c r="AE423" s="63" t="s">
        <v>4991</v>
      </c>
      <c r="AF423" s="208"/>
      <c r="AG423" s="208"/>
      <c r="AH423" s="208"/>
      <c r="AI423" s="208"/>
      <c r="AJ423" s="209"/>
      <c r="AK423" s="209"/>
      <c r="AL423" s="210"/>
      <c r="AM423" s="210"/>
      <c r="AN423" s="210"/>
      <c r="AO423" s="210"/>
      <c r="AP423" s="210"/>
      <c r="AQ423" s="210"/>
      <c r="AR423" s="210"/>
      <c r="AS423" s="237" t="s">
        <v>968</v>
      </c>
      <c r="AT423" s="105"/>
      <c r="AU423" s="105"/>
      <c r="AV423" s="105"/>
      <c r="AW423" s="105"/>
      <c r="AX423" s="105"/>
      <c r="AY423" s="105"/>
      <c r="AZ423" s="105"/>
      <c r="BA423" s="105"/>
      <c r="BB423" s="105"/>
      <c r="BC423" s="105"/>
      <c r="BD423" s="218"/>
      <c r="BE423" s="105"/>
      <c r="BF423" s="219" t="s">
        <v>2751</v>
      </c>
      <c r="BG423" s="127" t="s">
        <v>7</v>
      </c>
      <c r="BH423" s="5" t="s">
        <v>5237</v>
      </c>
      <c r="BI423" s="5" t="s">
        <v>5239</v>
      </c>
      <c r="BJ423" s="149"/>
    </row>
    <row r="424" s="5" customFormat="1" ht="12.95" customHeight="1" spans="1:62">
      <c r="A424" s="325" t="s">
        <v>5240</v>
      </c>
      <c r="B424" s="325" t="s">
        <v>5241</v>
      </c>
      <c r="C424" s="48" t="s">
        <v>969</v>
      </c>
      <c r="D424" s="38" t="s">
        <v>5242</v>
      </c>
      <c r="E424" s="39" t="s">
        <v>970</v>
      </c>
      <c r="F424" s="40" t="s">
        <v>2715</v>
      </c>
      <c r="G424" s="41" t="s">
        <v>5243</v>
      </c>
      <c r="H424" s="42" t="s">
        <v>5243</v>
      </c>
      <c r="I424" s="42" t="s">
        <v>2715</v>
      </c>
      <c r="J424" s="43" t="s">
        <v>2715</v>
      </c>
      <c r="K424" s="54" t="s">
        <v>2715</v>
      </c>
      <c r="L424" s="42" t="s">
        <v>2717</v>
      </c>
      <c r="M424" s="42" t="s">
        <v>2717</v>
      </c>
      <c r="N424" s="42" t="s">
        <v>2715</v>
      </c>
      <c r="O424" s="43" t="s">
        <v>2715</v>
      </c>
      <c r="P424" s="206"/>
      <c r="Q424" s="206"/>
      <c r="R424" s="206"/>
      <c r="S424" s="206"/>
      <c r="T424" s="206"/>
      <c r="U424" s="63" t="s">
        <v>5244</v>
      </c>
      <c r="V424" s="47" t="s">
        <v>5224</v>
      </c>
      <c r="W424" s="62" t="s">
        <v>2715</v>
      </c>
      <c r="X424" s="62" t="s">
        <v>2715</v>
      </c>
      <c r="Y424" s="62"/>
      <c r="Z424" s="62"/>
      <c r="AA424" s="62"/>
      <c r="AB424" s="47"/>
      <c r="AC424" s="47" t="s">
        <v>5225</v>
      </c>
      <c r="AD424" s="63"/>
      <c r="AE424" s="63" t="s">
        <v>4991</v>
      </c>
      <c r="AF424" s="208"/>
      <c r="AG424" s="208"/>
      <c r="AH424" s="208"/>
      <c r="AI424" s="208"/>
      <c r="AJ424" s="209"/>
      <c r="AK424" s="209"/>
      <c r="AL424" s="210"/>
      <c r="AM424" s="210"/>
      <c r="AN424" s="210"/>
      <c r="AO424" s="210"/>
      <c r="AP424" s="210"/>
      <c r="AQ424" s="210"/>
      <c r="AR424" s="210"/>
      <c r="AS424" s="236" t="s">
        <v>5243</v>
      </c>
      <c r="AT424" s="105"/>
      <c r="AU424" s="105"/>
      <c r="AV424" s="105"/>
      <c r="AW424" s="105"/>
      <c r="AX424" s="105"/>
      <c r="AY424" s="105"/>
      <c r="AZ424" s="105"/>
      <c r="BA424" s="105"/>
      <c r="BB424" s="105"/>
      <c r="BC424" s="105"/>
      <c r="BD424" s="218"/>
      <c r="BE424" s="105"/>
      <c r="BF424" s="219" t="s">
        <v>5245</v>
      </c>
      <c r="BG424" s="231" t="s">
        <v>969</v>
      </c>
      <c r="BH424" s="5" t="s">
        <v>5242</v>
      </c>
      <c r="BI424" s="5" t="s">
        <v>5246</v>
      </c>
      <c r="BJ424" s="149"/>
    </row>
    <row r="425" s="5" customFormat="1" ht="12.95" customHeight="1" spans="1:62">
      <c r="A425" s="325" t="s">
        <v>5247</v>
      </c>
      <c r="B425" s="325" t="s">
        <v>5248</v>
      </c>
      <c r="C425" s="48" t="s">
        <v>971</v>
      </c>
      <c r="D425" s="38" t="s">
        <v>5249</v>
      </c>
      <c r="E425" s="39" t="s">
        <v>972</v>
      </c>
      <c r="F425" s="40" t="s">
        <v>2715</v>
      </c>
      <c r="G425" s="41" t="s">
        <v>5250</v>
      </c>
      <c r="H425" s="42" t="s">
        <v>5250</v>
      </c>
      <c r="I425" s="42" t="s">
        <v>2715</v>
      </c>
      <c r="J425" s="43" t="s">
        <v>2715</v>
      </c>
      <c r="K425" s="54" t="s">
        <v>2715</v>
      </c>
      <c r="L425" s="42" t="s">
        <v>2717</v>
      </c>
      <c r="M425" s="42" t="s">
        <v>2717</v>
      </c>
      <c r="N425" s="42" t="s">
        <v>2715</v>
      </c>
      <c r="O425" s="43" t="s">
        <v>2715</v>
      </c>
      <c r="P425" s="206"/>
      <c r="Q425" s="206"/>
      <c r="R425" s="206"/>
      <c r="S425" s="206"/>
      <c r="T425" s="206"/>
      <c r="U425" s="63" t="s">
        <v>5251</v>
      </c>
      <c r="V425" s="47" t="s">
        <v>5224</v>
      </c>
      <c r="W425" s="62" t="s">
        <v>2715</v>
      </c>
      <c r="X425" s="62" t="s">
        <v>2715</v>
      </c>
      <c r="Y425" s="62"/>
      <c r="Z425" s="62"/>
      <c r="AA425" s="62"/>
      <c r="AB425" s="47"/>
      <c r="AC425" s="47" t="s">
        <v>5225</v>
      </c>
      <c r="AD425" s="63"/>
      <c r="AE425" s="63" t="s">
        <v>4991</v>
      </c>
      <c r="AF425" s="208"/>
      <c r="AG425" s="208"/>
      <c r="AH425" s="208"/>
      <c r="AI425" s="208"/>
      <c r="AJ425" s="209"/>
      <c r="AK425" s="209"/>
      <c r="AL425" s="210"/>
      <c r="AM425" s="210"/>
      <c r="AN425" s="210"/>
      <c r="AO425" s="210"/>
      <c r="AP425" s="210"/>
      <c r="AQ425" s="210"/>
      <c r="AR425" s="210"/>
      <c r="AS425" s="237" t="s">
        <v>5250</v>
      </c>
      <c r="AT425" s="105"/>
      <c r="AU425" s="105"/>
      <c r="AV425" s="105"/>
      <c r="AW425" s="105"/>
      <c r="AX425" s="105"/>
      <c r="AY425" s="105"/>
      <c r="AZ425" s="105"/>
      <c r="BA425" s="105"/>
      <c r="BB425" s="105"/>
      <c r="BC425" s="105"/>
      <c r="BD425" s="218"/>
      <c r="BE425" s="105"/>
      <c r="BF425" s="219" t="s">
        <v>5245</v>
      </c>
      <c r="BG425" s="231" t="s">
        <v>971</v>
      </c>
      <c r="BH425" s="5" t="s">
        <v>5249</v>
      </c>
      <c r="BI425" s="5" t="s">
        <v>5252</v>
      </c>
      <c r="BJ425" s="149"/>
    </row>
    <row r="426" s="5" customFormat="1" ht="12.95" customHeight="1" spans="1:62">
      <c r="A426" s="325" t="s">
        <v>5253</v>
      </c>
      <c r="B426" s="325" t="s">
        <v>5254</v>
      </c>
      <c r="C426" s="48" t="s">
        <v>973</v>
      </c>
      <c r="D426" s="38" t="s">
        <v>5255</v>
      </c>
      <c r="E426" s="39" t="s">
        <v>974</v>
      </c>
      <c r="F426" s="40" t="s">
        <v>2715</v>
      </c>
      <c r="G426" s="41" t="s">
        <v>5256</v>
      </c>
      <c r="H426" s="42" t="s">
        <v>5256</v>
      </c>
      <c r="I426" s="42" t="s">
        <v>2715</v>
      </c>
      <c r="J426" s="43" t="s">
        <v>2715</v>
      </c>
      <c r="K426" s="54" t="s">
        <v>2715</v>
      </c>
      <c r="L426" s="42" t="s">
        <v>81</v>
      </c>
      <c r="M426" s="42" t="s">
        <v>81</v>
      </c>
      <c r="N426" s="42" t="s">
        <v>2715</v>
      </c>
      <c r="O426" s="43" t="s">
        <v>2715</v>
      </c>
      <c r="P426" s="206"/>
      <c r="Q426" s="206"/>
      <c r="R426" s="206"/>
      <c r="S426" s="206"/>
      <c r="T426" s="206"/>
      <c r="U426" s="63" t="s">
        <v>5257</v>
      </c>
      <c r="V426" s="47" t="s">
        <v>5224</v>
      </c>
      <c r="W426" s="62" t="s">
        <v>2715</v>
      </c>
      <c r="X426" s="62" t="s">
        <v>2715</v>
      </c>
      <c r="Y426" s="62"/>
      <c r="Z426" s="62"/>
      <c r="AA426" s="62"/>
      <c r="AB426" s="47"/>
      <c r="AC426" s="47" t="s">
        <v>5225</v>
      </c>
      <c r="AD426" s="63"/>
      <c r="AE426" s="63" t="s">
        <v>4991</v>
      </c>
      <c r="AF426" s="208"/>
      <c r="AG426" s="208"/>
      <c r="AH426" s="208"/>
      <c r="AI426" s="208"/>
      <c r="AJ426" s="209"/>
      <c r="AK426" s="209"/>
      <c r="AL426" s="210"/>
      <c r="AM426" s="210"/>
      <c r="AN426" s="210"/>
      <c r="AO426" s="210"/>
      <c r="AP426" s="210"/>
      <c r="AQ426" s="210"/>
      <c r="AR426" s="210"/>
      <c r="AS426" s="236" t="s">
        <v>5256</v>
      </c>
      <c r="AT426" s="105"/>
      <c r="AU426" s="105"/>
      <c r="AV426" s="105"/>
      <c r="AW426" s="105"/>
      <c r="AX426" s="105"/>
      <c r="AY426" s="105"/>
      <c r="AZ426" s="105"/>
      <c r="BA426" s="105"/>
      <c r="BB426" s="105"/>
      <c r="BC426" s="105"/>
      <c r="BD426" s="218"/>
      <c r="BE426" s="105"/>
      <c r="BF426" s="219" t="s">
        <v>5245</v>
      </c>
      <c r="BG426" s="231" t="s">
        <v>973</v>
      </c>
      <c r="BH426" s="5" t="s">
        <v>5255</v>
      </c>
      <c r="BI426" s="5" t="s">
        <v>5258</v>
      </c>
      <c r="BJ426" s="149"/>
    </row>
    <row r="427" s="5" customFormat="1" ht="12.95" customHeight="1" spans="1:62">
      <c r="A427" s="325" t="s">
        <v>5259</v>
      </c>
      <c r="B427" s="325" t="s">
        <v>5260</v>
      </c>
      <c r="C427" s="48" t="s">
        <v>975</v>
      </c>
      <c r="D427" s="38" t="s">
        <v>5261</v>
      </c>
      <c r="E427" s="39" t="s">
        <v>976</v>
      </c>
      <c r="F427" s="40" t="s">
        <v>2715</v>
      </c>
      <c r="G427" s="41" t="s">
        <v>5262</v>
      </c>
      <c r="H427" s="42" t="s">
        <v>5262</v>
      </c>
      <c r="I427" s="42" t="s">
        <v>2715</v>
      </c>
      <c r="J427" s="43" t="s">
        <v>2715</v>
      </c>
      <c r="K427" s="54" t="s">
        <v>2715</v>
      </c>
      <c r="L427" s="42" t="s">
        <v>81</v>
      </c>
      <c r="M427" s="42" t="s">
        <v>81</v>
      </c>
      <c r="N427" s="42" t="s">
        <v>2715</v>
      </c>
      <c r="O427" s="43" t="s">
        <v>2715</v>
      </c>
      <c r="P427" s="206"/>
      <c r="Q427" s="206"/>
      <c r="R427" s="206"/>
      <c r="S427" s="206"/>
      <c r="T427" s="206"/>
      <c r="U427" s="63" t="s">
        <v>5263</v>
      </c>
      <c r="V427" s="47" t="s">
        <v>5224</v>
      </c>
      <c r="W427" s="62" t="s">
        <v>2715</v>
      </c>
      <c r="X427" s="62" t="s">
        <v>2715</v>
      </c>
      <c r="Y427" s="62"/>
      <c r="Z427" s="62"/>
      <c r="AA427" s="62"/>
      <c r="AB427" s="47"/>
      <c r="AC427" s="47" t="s">
        <v>5225</v>
      </c>
      <c r="AD427" s="63"/>
      <c r="AE427" s="63" t="s">
        <v>4991</v>
      </c>
      <c r="AF427" s="208"/>
      <c r="AG427" s="208"/>
      <c r="AH427" s="208"/>
      <c r="AI427" s="208"/>
      <c r="AJ427" s="209"/>
      <c r="AK427" s="209"/>
      <c r="AL427" s="210"/>
      <c r="AM427" s="210"/>
      <c r="AN427" s="210"/>
      <c r="AO427" s="210"/>
      <c r="AP427" s="210"/>
      <c r="AQ427" s="210"/>
      <c r="AR427" s="210"/>
      <c r="AS427" s="237" t="s">
        <v>5262</v>
      </c>
      <c r="AT427" s="105"/>
      <c r="AU427" s="105"/>
      <c r="AV427" s="105"/>
      <c r="AW427" s="105"/>
      <c r="AX427" s="105"/>
      <c r="AY427" s="105"/>
      <c r="AZ427" s="105"/>
      <c r="BA427" s="105"/>
      <c r="BB427" s="105"/>
      <c r="BC427" s="105"/>
      <c r="BD427" s="218"/>
      <c r="BE427" s="105"/>
      <c r="BF427" s="219" t="s">
        <v>5245</v>
      </c>
      <c r="BG427" s="231" t="s">
        <v>975</v>
      </c>
      <c r="BH427" s="5" t="s">
        <v>5261</v>
      </c>
      <c r="BI427" s="5" t="s">
        <v>5264</v>
      </c>
      <c r="BJ427" s="149"/>
    </row>
    <row r="428" s="5" customFormat="1" ht="12.95" customHeight="1" spans="1:62">
      <c r="A428" s="325" t="s">
        <v>5265</v>
      </c>
      <c r="B428" s="325" t="s">
        <v>5266</v>
      </c>
      <c r="C428" s="48" t="s">
        <v>977</v>
      </c>
      <c r="D428" s="38" t="s">
        <v>5267</v>
      </c>
      <c r="E428" s="39" t="s">
        <v>978</v>
      </c>
      <c r="F428" s="40" t="s">
        <v>2715</v>
      </c>
      <c r="G428" s="41" t="s">
        <v>5268</v>
      </c>
      <c r="H428" s="42" t="s">
        <v>5268</v>
      </c>
      <c r="I428" s="42" t="s">
        <v>2715</v>
      </c>
      <c r="J428" s="43" t="s">
        <v>2715</v>
      </c>
      <c r="K428" s="54" t="s">
        <v>2715</v>
      </c>
      <c r="L428" s="42" t="s">
        <v>2717</v>
      </c>
      <c r="M428" s="42" t="s">
        <v>2717</v>
      </c>
      <c r="N428" s="42" t="s">
        <v>2715</v>
      </c>
      <c r="O428" s="43" t="s">
        <v>2715</v>
      </c>
      <c r="P428" s="206"/>
      <c r="Q428" s="206"/>
      <c r="R428" s="206"/>
      <c r="S428" s="206"/>
      <c r="T428" s="206"/>
      <c r="U428" s="63" t="s">
        <v>5269</v>
      </c>
      <c r="V428" s="47" t="s">
        <v>5224</v>
      </c>
      <c r="W428" s="62" t="s">
        <v>2715</v>
      </c>
      <c r="X428" s="62" t="s">
        <v>2715</v>
      </c>
      <c r="Y428" s="62"/>
      <c r="Z428" s="62"/>
      <c r="AA428" s="62"/>
      <c r="AB428" s="47"/>
      <c r="AC428" s="47" t="s">
        <v>5225</v>
      </c>
      <c r="AD428" s="63"/>
      <c r="AE428" s="63" t="s">
        <v>4991</v>
      </c>
      <c r="AF428" s="208"/>
      <c r="AG428" s="208"/>
      <c r="AH428" s="208"/>
      <c r="AI428" s="208"/>
      <c r="AJ428" s="209"/>
      <c r="AK428" s="209"/>
      <c r="AL428" s="210"/>
      <c r="AM428" s="210"/>
      <c r="AN428" s="210"/>
      <c r="AO428" s="210"/>
      <c r="AP428" s="210"/>
      <c r="AQ428" s="210"/>
      <c r="AR428" s="210"/>
      <c r="AS428" s="236" t="s">
        <v>5268</v>
      </c>
      <c r="AT428" s="105"/>
      <c r="AU428" s="105"/>
      <c r="AV428" s="105"/>
      <c r="AW428" s="105"/>
      <c r="AX428" s="105"/>
      <c r="AY428" s="105"/>
      <c r="AZ428" s="105"/>
      <c r="BA428" s="105"/>
      <c r="BB428" s="105"/>
      <c r="BC428" s="105"/>
      <c r="BD428" s="218"/>
      <c r="BE428" s="105"/>
      <c r="BF428" s="219" t="s">
        <v>5245</v>
      </c>
      <c r="BG428" s="231" t="s">
        <v>977</v>
      </c>
      <c r="BH428" s="5" t="s">
        <v>5267</v>
      </c>
      <c r="BI428" s="5" t="s">
        <v>5270</v>
      </c>
      <c r="BJ428" s="149"/>
    </row>
    <row r="429" s="5" customFormat="1" ht="12.95" customHeight="1" spans="1:62">
      <c r="A429" s="325" t="s">
        <v>5271</v>
      </c>
      <c r="B429" s="325" t="s">
        <v>5272</v>
      </c>
      <c r="C429" s="48" t="s">
        <v>979</v>
      </c>
      <c r="D429" s="38" t="s">
        <v>5273</v>
      </c>
      <c r="E429" s="39" t="s">
        <v>980</v>
      </c>
      <c r="F429" s="40" t="s">
        <v>2715</v>
      </c>
      <c r="G429" s="41" t="s">
        <v>5274</v>
      </c>
      <c r="H429" s="42" t="s">
        <v>5274</v>
      </c>
      <c r="I429" s="42" t="s">
        <v>2715</v>
      </c>
      <c r="J429" s="43" t="s">
        <v>2715</v>
      </c>
      <c r="K429" s="54" t="s">
        <v>2715</v>
      </c>
      <c r="L429" s="42" t="s">
        <v>2717</v>
      </c>
      <c r="M429" s="42" t="s">
        <v>2717</v>
      </c>
      <c r="N429" s="42" t="s">
        <v>2715</v>
      </c>
      <c r="O429" s="43" t="s">
        <v>2715</v>
      </c>
      <c r="P429" s="206"/>
      <c r="Q429" s="206"/>
      <c r="R429" s="206"/>
      <c r="S429" s="206"/>
      <c r="T429" s="206"/>
      <c r="U429" s="63" t="s">
        <v>5275</v>
      </c>
      <c r="V429" s="47" t="s">
        <v>5224</v>
      </c>
      <c r="W429" s="62" t="s">
        <v>2715</v>
      </c>
      <c r="X429" s="62" t="s">
        <v>2715</v>
      </c>
      <c r="Y429" s="62"/>
      <c r="Z429" s="62"/>
      <c r="AA429" s="62"/>
      <c r="AB429" s="47"/>
      <c r="AC429" s="47" t="s">
        <v>5225</v>
      </c>
      <c r="AD429" s="63"/>
      <c r="AE429" s="63" t="s">
        <v>4991</v>
      </c>
      <c r="AF429" s="208"/>
      <c r="AG429" s="208"/>
      <c r="AH429" s="208"/>
      <c r="AI429" s="208"/>
      <c r="AJ429" s="209"/>
      <c r="AK429" s="209"/>
      <c r="AL429" s="210"/>
      <c r="AM429" s="210"/>
      <c r="AN429" s="210"/>
      <c r="AO429" s="210"/>
      <c r="AP429" s="210"/>
      <c r="AQ429" s="210"/>
      <c r="AR429" s="210"/>
      <c r="AS429" s="237" t="s">
        <v>5274</v>
      </c>
      <c r="AT429" s="105"/>
      <c r="AU429" s="105"/>
      <c r="AV429" s="105"/>
      <c r="AW429" s="105"/>
      <c r="AX429" s="105"/>
      <c r="AY429" s="105"/>
      <c r="AZ429" s="105"/>
      <c r="BA429" s="105"/>
      <c r="BB429" s="105"/>
      <c r="BC429" s="105"/>
      <c r="BD429" s="218"/>
      <c r="BE429" s="105"/>
      <c r="BF429" s="219" t="s">
        <v>5245</v>
      </c>
      <c r="BG429" s="231" t="s">
        <v>979</v>
      </c>
      <c r="BH429" s="5" t="s">
        <v>5273</v>
      </c>
      <c r="BI429" s="5" t="s">
        <v>5220</v>
      </c>
      <c r="BJ429" s="149"/>
    </row>
    <row r="430" s="5" customFormat="1" ht="12.95" customHeight="1" spans="1:62">
      <c r="A430" s="325" t="s">
        <v>5276</v>
      </c>
      <c r="B430" s="325" t="s">
        <v>5277</v>
      </c>
      <c r="C430" s="48" t="s">
        <v>981</v>
      </c>
      <c r="D430" s="38" t="s">
        <v>5278</v>
      </c>
      <c r="E430" s="39" t="s">
        <v>982</v>
      </c>
      <c r="F430" s="40" t="s">
        <v>2715</v>
      </c>
      <c r="G430" s="41" t="s">
        <v>5279</v>
      </c>
      <c r="H430" s="42" t="s">
        <v>5279</v>
      </c>
      <c r="I430" s="42" t="s">
        <v>2715</v>
      </c>
      <c r="J430" s="43" t="s">
        <v>2715</v>
      </c>
      <c r="K430" s="54" t="s">
        <v>2715</v>
      </c>
      <c r="L430" s="42" t="s">
        <v>81</v>
      </c>
      <c r="M430" s="42" t="s">
        <v>81</v>
      </c>
      <c r="N430" s="42" t="s">
        <v>2715</v>
      </c>
      <c r="O430" s="43" t="s">
        <v>2715</v>
      </c>
      <c r="P430" s="206"/>
      <c r="Q430" s="206"/>
      <c r="R430" s="206"/>
      <c r="S430" s="206"/>
      <c r="T430" s="206"/>
      <c r="U430" s="63" t="s">
        <v>5280</v>
      </c>
      <c r="V430" s="47" t="s">
        <v>5224</v>
      </c>
      <c r="W430" s="62" t="s">
        <v>2715</v>
      </c>
      <c r="X430" s="62" t="s">
        <v>2715</v>
      </c>
      <c r="Y430" s="62"/>
      <c r="Z430" s="62"/>
      <c r="AA430" s="62"/>
      <c r="AB430" s="47"/>
      <c r="AC430" s="47" t="s">
        <v>5225</v>
      </c>
      <c r="AD430" s="63"/>
      <c r="AE430" s="63" t="s">
        <v>4991</v>
      </c>
      <c r="AF430" s="208"/>
      <c r="AG430" s="208"/>
      <c r="AH430" s="208"/>
      <c r="AI430" s="208"/>
      <c r="AJ430" s="209"/>
      <c r="AK430" s="209"/>
      <c r="AL430" s="210"/>
      <c r="AM430" s="210"/>
      <c r="AN430" s="210"/>
      <c r="AO430" s="210"/>
      <c r="AP430" s="210"/>
      <c r="AQ430" s="210"/>
      <c r="AR430" s="210"/>
      <c r="AS430" s="236" t="s">
        <v>5279</v>
      </c>
      <c r="AT430" s="105"/>
      <c r="AU430" s="105"/>
      <c r="AV430" s="105"/>
      <c r="AW430" s="105"/>
      <c r="AX430" s="105"/>
      <c r="AY430" s="105"/>
      <c r="AZ430" s="105"/>
      <c r="BA430" s="105"/>
      <c r="BB430" s="105"/>
      <c r="BC430" s="105"/>
      <c r="BD430" s="218"/>
      <c r="BE430" s="105"/>
      <c r="BF430" s="219" t="s">
        <v>5245</v>
      </c>
      <c r="BG430" s="231" t="s">
        <v>981</v>
      </c>
      <c r="BH430" s="5" t="s">
        <v>5278</v>
      </c>
      <c r="BI430" s="5" t="s">
        <v>5281</v>
      </c>
      <c r="BJ430" s="149"/>
    </row>
    <row r="431" s="5" customFormat="1" ht="12.95" customHeight="1" spans="1:62">
      <c r="A431" s="325" t="s">
        <v>5282</v>
      </c>
      <c r="B431" s="325" t="s">
        <v>5283</v>
      </c>
      <c r="C431" s="48" t="s">
        <v>983</v>
      </c>
      <c r="D431" s="38" t="s">
        <v>5284</v>
      </c>
      <c r="E431" s="39" t="s">
        <v>984</v>
      </c>
      <c r="F431" s="40" t="s">
        <v>2715</v>
      </c>
      <c r="G431" s="41" t="s">
        <v>5285</v>
      </c>
      <c r="H431" s="42" t="s">
        <v>5285</v>
      </c>
      <c r="I431" s="42" t="s">
        <v>2715</v>
      </c>
      <c r="J431" s="43" t="s">
        <v>2715</v>
      </c>
      <c r="K431" s="54" t="s">
        <v>2715</v>
      </c>
      <c r="L431" s="42" t="s">
        <v>81</v>
      </c>
      <c r="M431" s="42" t="s">
        <v>81</v>
      </c>
      <c r="N431" s="42" t="s">
        <v>2715</v>
      </c>
      <c r="O431" s="43" t="s">
        <v>2715</v>
      </c>
      <c r="P431" s="206"/>
      <c r="Q431" s="206"/>
      <c r="R431" s="206"/>
      <c r="S431" s="206"/>
      <c r="T431" s="206"/>
      <c r="U431" s="63" t="s">
        <v>5286</v>
      </c>
      <c r="V431" s="47" t="s">
        <v>5224</v>
      </c>
      <c r="W431" s="62" t="s">
        <v>2715</v>
      </c>
      <c r="X431" s="62" t="s">
        <v>2715</v>
      </c>
      <c r="Y431" s="62"/>
      <c r="Z431" s="62"/>
      <c r="AA431" s="62"/>
      <c r="AB431" s="47"/>
      <c r="AC431" s="47" t="s">
        <v>5225</v>
      </c>
      <c r="AD431" s="63"/>
      <c r="AE431" s="63" t="s">
        <v>4991</v>
      </c>
      <c r="AF431" s="208"/>
      <c r="AG431" s="208"/>
      <c r="AH431" s="208"/>
      <c r="AI431" s="208"/>
      <c r="AJ431" s="209"/>
      <c r="AK431" s="209"/>
      <c r="AL431" s="210"/>
      <c r="AM431" s="210"/>
      <c r="AN431" s="210"/>
      <c r="AO431" s="210"/>
      <c r="AP431" s="210"/>
      <c r="AQ431" s="210"/>
      <c r="AR431" s="210"/>
      <c r="AS431" s="237" t="s">
        <v>5285</v>
      </c>
      <c r="AT431" s="105"/>
      <c r="AU431" s="105"/>
      <c r="AV431" s="105"/>
      <c r="AW431" s="105"/>
      <c r="AX431" s="105"/>
      <c r="AY431" s="105"/>
      <c r="AZ431" s="105"/>
      <c r="BA431" s="105"/>
      <c r="BB431" s="105"/>
      <c r="BC431" s="105"/>
      <c r="BD431" s="218"/>
      <c r="BE431" s="105"/>
      <c r="BF431" s="219" t="s">
        <v>5245</v>
      </c>
      <c r="BG431" s="231" t="s">
        <v>983</v>
      </c>
      <c r="BH431" s="5" t="s">
        <v>5284</v>
      </c>
      <c r="BI431" s="5" t="s">
        <v>5287</v>
      </c>
      <c r="BJ431" s="149"/>
    </row>
    <row r="432" s="5" customFormat="1" ht="12.95" customHeight="1" spans="1:62">
      <c r="A432" s="325" t="s">
        <v>5288</v>
      </c>
      <c r="B432" s="325" t="s">
        <v>5289</v>
      </c>
      <c r="C432" s="48" t="s">
        <v>985</v>
      </c>
      <c r="D432" s="38" t="s">
        <v>5290</v>
      </c>
      <c r="E432" s="39" t="s">
        <v>986</v>
      </c>
      <c r="F432" s="40" t="s">
        <v>2715</v>
      </c>
      <c r="G432" s="41" t="s">
        <v>5291</v>
      </c>
      <c r="H432" s="42" t="s">
        <v>5291</v>
      </c>
      <c r="I432" s="42" t="s">
        <v>2715</v>
      </c>
      <c r="J432" s="43" t="s">
        <v>2715</v>
      </c>
      <c r="K432" s="54" t="s">
        <v>2715</v>
      </c>
      <c r="L432" s="42" t="s">
        <v>2717</v>
      </c>
      <c r="M432" s="42" t="s">
        <v>2717</v>
      </c>
      <c r="N432" s="42" t="s">
        <v>2715</v>
      </c>
      <c r="O432" s="43" t="s">
        <v>2715</v>
      </c>
      <c r="P432" s="206"/>
      <c r="Q432" s="206"/>
      <c r="R432" s="206"/>
      <c r="S432" s="206"/>
      <c r="T432" s="206"/>
      <c r="U432" s="63" t="s">
        <v>5292</v>
      </c>
      <c r="V432" s="47" t="s">
        <v>5224</v>
      </c>
      <c r="W432" s="62" t="s">
        <v>2715</v>
      </c>
      <c r="X432" s="62" t="s">
        <v>2715</v>
      </c>
      <c r="Y432" s="62"/>
      <c r="Z432" s="62"/>
      <c r="AA432" s="62"/>
      <c r="AB432" s="47"/>
      <c r="AC432" s="47" t="s">
        <v>5225</v>
      </c>
      <c r="AD432" s="63"/>
      <c r="AE432" s="63" t="s">
        <v>4991</v>
      </c>
      <c r="AF432" s="208"/>
      <c r="AG432" s="208"/>
      <c r="AH432" s="208"/>
      <c r="AI432" s="208"/>
      <c r="AJ432" s="209"/>
      <c r="AK432" s="209"/>
      <c r="AL432" s="210"/>
      <c r="AM432" s="210"/>
      <c r="AN432" s="210"/>
      <c r="AO432" s="210"/>
      <c r="AP432" s="210"/>
      <c r="AQ432" s="210"/>
      <c r="AR432" s="210"/>
      <c r="AS432" s="236" t="s">
        <v>5291</v>
      </c>
      <c r="AT432" s="105"/>
      <c r="AU432" s="105"/>
      <c r="AV432" s="105"/>
      <c r="AW432" s="105"/>
      <c r="AX432" s="105"/>
      <c r="AY432" s="105"/>
      <c r="AZ432" s="105"/>
      <c r="BA432" s="105"/>
      <c r="BB432" s="105"/>
      <c r="BC432" s="105"/>
      <c r="BD432" s="218"/>
      <c r="BE432" s="105"/>
      <c r="BF432" s="219" t="s">
        <v>5245</v>
      </c>
      <c r="BG432" s="231" t="s">
        <v>985</v>
      </c>
      <c r="BH432" s="5" t="s">
        <v>5290</v>
      </c>
      <c r="BI432" s="5" t="s">
        <v>5293</v>
      </c>
      <c r="BJ432" s="149"/>
    </row>
    <row r="433" s="5" customFormat="1" ht="12.95" customHeight="1" spans="1:62">
      <c r="A433" s="325" t="s">
        <v>5294</v>
      </c>
      <c r="B433" s="325" t="s">
        <v>5295</v>
      </c>
      <c r="C433" s="48" t="s">
        <v>987</v>
      </c>
      <c r="D433" s="38" t="s">
        <v>5296</v>
      </c>
      <c r="E433" s="39" t="s">
        <v>988</v>
      </c>
      <c r="F433" s="40" t="s">
        <v>2715</v>
      </c>
      <c r="G433" s="41" t="s">
        <v>5297</v>
      </c>
      <c r="H433" s="42" t="s">
        <v>5297</v>
      </c>
      <c r="I433" s="42" t="s">
        <v>2715</v>
      </c>
      <c r="J433" s="43" t="s">
        <v>2715</v>
      </c>
      <c r="K433" s="54" t="s">
        <v>2715</v>
      </c>
      <c r="L433" s="42" t="s">
        <v>2717</v>
      </c>
      <c r="M433" s="42" t="s">
        <v>2717</v>
      </c>
      <c r="N433" s="42" t="s">
        <v>2715</v>
      </c>
      <c r="O433" s="43" t="s">
        <v>2715</v>
      </c>
      <c r="P433" s="206"/>
      <c r="Q433" s="206"/>
      <c r="R433" s="206"/>
      <c r="S433" s="206"/>
      <c r="T433" s="206"/>
      <c r="U433" s="63" t="s">
        <v>5298</v>
      </c>
      <c r="V433" s="47" t="s">
        <v>5224</v>
      </c>
      <c r="W433" s="62" t="s">
        <v>2715</v>
      </c>
      <c r="X433" s="62" t="s">
        <v>2715</v>
      </c>
      <c r="Y433" s="62"/>
      <c r="Z433" s="62"/>
      <c r="AA433" s="62"/>
      <c r="AB433" s="47"/>
      <c r="AC433" s="47" t="s">
        <v>5225</v>
      </c>
      <c r="AD433" s="63"/>
      <c r="AE433" s="63" t="s">
        <v>4991</v>
      </c>
      <c r="AF433" s="208"/>
      <c r="AG433" s="208"/>
      <c r="AH433" s="208"/>
      <c r="AI433" s="208"/>
      <c r="AJ433" s="209"/>
      <c r="AK433" s="209"/>
      <c r="AL433" s="210"/>
      <c r="AM433" s="210"/>
      <c r="AN433" s="210"/>
      <c r="AO433" s="210"/>
      <c r="AP433" s="210"/>
      <c r="AQ433" s="210"/>
      <c r="AR433" s="210"/>
      <c r="AS433" s="237" t="s">
        <v>5297</v>
      </c>
      <c r="AT433" s="105"/>
      <c r="AU433" s="105"/>
      <c r="AV433" s="105"/>
      <c r="AW433" s="105"/>
      <c r="AX433" s="105"/>
      <c r="AY433" s="105"/>
      <c r="AZ433" s="105"/>
      <c r="BA433" s="105"/>
      <c r="BB433" s="105"/>
      <c r="BC433" s="105"/>
      <c r="BD433" s="218"/>
      <c r="BE433" s="105"/>
      <c r="BF433" s="219" t="s">
        <v>5245</v>
      </c>
      <c r="BG433" s="231" t="s">
        <v>987</v>
      </c>
      <c r="BH433" s="5" t="s">
        <v>5296</v>
      </c>
      <c r="BI433" s="5" t="s">
        <v>5227</v>
      </c>
      <c r="BJ433" s="149"/>
    </row>
    <row r="434" s="5" customFormat="1" ht="12.95" customHeight="1" spans="1:62">
      <c r="A434" s="325" t="s">
        <v>5299</v>
      </c>
      <c r="B434" s="325" t="s">
        <v>5300</v>
      </c>
      <c r="C434" s="48" t="s">
        <v>989</v>
      </c>
      <c r="D434" s="38" t="s">
        <v>5301</v>
      </c>
      <c r="E434" s="39" t="s">
        <v>990</v>
      </c>
      <c r="F434" s="40" t="s">
        <v>2715</v>
      </c>
      <c r="G434" s="41" t="s">
        <v>5302</v>
      </c>
      <c r="H434" s="42" t="s">
        <v>5302</v>
      </c>
      <c r="I434" s="42" t="s">
        <v>2715</v>
      </c>
      <c r="J434" s="43" t="s">
        <v>2715</v>
      </c>
      <c r="K434" s="54" t="s">
        <v>2715</v>
      </c>
      <c r="L434" s="42" t="s">
        <v>81</v>
      </c>
      <c r="M434" s="42" t="s">
        <v>81</v>
      </c>
      <c r="N434" s="42" t="s">
        <v>2715</v>
      </c>
      <c r="O434" s="43" t="s">
        <v>2715</v>
      </c>
      <c r="P434" s="206"/>
      <c r="Q434" s="206"/>
      <c r="R434" s="206"/>
      <c r="S434" s="206"/>
      <c r="T434" s="206"/>
      <c r="U434" s="63" t="s">
        <v>5303</v>
      </c>
      <c r="V434" s="47" t="s">
        <v>5224</v>
      </c>
      <c r="W434" s="62" t="s">
        <v>2715</v>
      </c>
      <c r="X434" s="62" t="s">
        <v>2715</v>
      </c>
      <c r="Y434" s="62"/>
      <c r="Z434" s="62"/>
      <c r="AA434" s="62"/>
      <c r="AB434" s="47"/>
      <c r="AC434" s="47" t="s">
        <v>5225</v>
      </c>
      <c r="AD434" s="63"/>
      <c r="AE434" s="63" t="s">
        <v>4991</v>
      </c>
      <c r="AF434" s="208"/>
      <c r="AG434" s="208"/>
      <c r="AH434" s="208"/>
      <c r="AI434" s="208"/>
      <c r="AJ434" s="209"/>
      <c r="AK434" s="209"/>
      <c r="AL434" s="210"/>
      <c r="AM434" s="210"/>
      <c r="AN434" s="210"/>
      <c r="AO434" s="210"/>
      <c r="AP434" s="210"/>
      <c r="AQ434" s="210"/>
      <c r="AR434" s="210"/>
      <c r="AS434" s="236" t="s">
        <v>5302</v>
      </c>
      <c r="AT434" s="105"/>
      <c r="AU434" s="105"/>
      <c r="AV434" s="105"/>
      <c r="AW434" s="105"/>
      <c r="AX434" s="105"/>
      <c r="AY434" s="105"/>
      <c r="AZ434" s="105"/>
      <c r="BA434" s="105"/>
      <c r="BB434" s="105"/>
      <c r="BC434" s="105"/>
      <c r="BD434" s="218"/>
      <c r="BE434" s="105"/>
      <c r="BF434" s="219" t="s">
        <v>5245</v>
      </c>
      <c r="BG434" s="231" t="s">
        <v>989</v>
      </c>
      <c r="BH434" s="5" t="s">
        <v>5301</v>
      </c>
      <c r="BI434" s="5" t="s">
        <v>5304</v>
      </c>
      <c r="BJ434" s="149"/>
    </row>
    <row r="435" s="5" customFormat="1" ht="12.95" customHeight="1" spans="1:62">
      <c r="A435" s="325" t="s">
        <v>5305</v>
      </c>
      <c r="B435" s="325" t="s">
        <v>5306</v>
      </c>
      <c r="C435" s="48" t="s">
        <v>991</v>
      </c>
      <c r="D435" s="38" t="s">
        <v>5307</v>
      </c>
      <c r="E435" s="39" t="s">
        <v>992</v>
      </c>
      <c r="F435" s="40" t="s">
        <v>2715</v>
      </c>
      <c r="G435" s="41" t="s">
        <v>5308</v>
      </c>
      <c r="H435" s="42" t="s">
        <v>5308</v>
      </c>
      <c r="I435" s="42" t="s">
        <v>2715</v>
      </c>
      <c r="J435" s="43" t="s">
        <v>2715</v>
      </c>
      <c r="K435" s="54" t="s">
        <v>2715</v>
      </c>
      <c r="L435" s="42" t="s">
        <v>81</v>
      </c>
      <c r="M435" s="42" t="s">
        <v>81</v>
      </c>
      <c r="N435" s="42" t="s">
        <v>2715</v>
      </c>
      <c r="O435" s="43" t="s">
        <v>2715</v>
      </c>
      <c r="P435" s="206"/>
      <c r="Q435" s="206"/>
      <c r="R435" s="206"/>
      <c r="S435" s="206"/>
      <c r="T435" s="206"/>
      <c r="U435" s="63" t="s">
        <v>5309</v>
      </c>
      <c r="V435" s="47" t="s">
        <v>5224</v>
      </c>
      <c r="W435" s="62" t="s">
        <v>2715</v>
      </c>
      <c r="X435" s="62" t="s">
        <v>2715</v>
      </c>
      <c r="Y435" s="62"/>
      <c r="Z435" s="62"/>
      <c r="AA435" s="62"/>
      <c r="AB435" s="47"/>
      <c r="AC435" s="47" t="s">
        <v>5225</v>
      </c>
      <c r="AD435" s="63"/>
      <c r="AE435" s="63" t="s">
        <v>4991</v>
      </c>
      <c r="AF435" s="208"/>
      <c r="AG435" s="208"/>
      <c r="AH435" s="208"/>
      <c r="AI435" s="208"/>
      <c r="AJ435" s="209"/>
      <c r="AK435" s="209"/>
      <c r="AL435" s="210"/>
      <c r="AM435" s="210"/>
      <c r="AN435" s="210"/>
      <c r="AO435" s="210"/>
      <c r="AP435" s="210"/>
      <c r="AQ435" s="210"/>
      <c r="AR435" s="210"/>
      <c r="AS435" s="237" t="s">
        <v>5308</v>
      </c>
      <c r="AT435" s="105"/>
      <c r="AU435" s="105"/>
      <c r="AV435" s="105"/>
      <c r="AW435" s="105"/>
      <c r="AX435" s="105"/>
      <c r="AY435" s="105"/>
      <c r="AZ435" s="105"/>
      <c r="BA435" s="105"/>
      <c r="BB435" s="105"/>
      <c r="BC435" s="105"/>
      <c r="BD435" s="218"/>
      <c r="BE435" s="105"/>
      <c r="BF435" s="219" t="s">
        <v>5245</v>
      </c>
      <c r="BG435" s="231" t="s">
        <v>991</v>
      </c>
      <c r="BH435" s="5" t="s">
        <v>5307</v>
      </c>
      <c r="BI435" s="5" t="s">
        <v>5310</v>
      </c>
      <c r="BJ435" s="149"/>
    </row>
    <row r="436" s="5" customFormat="1" ht="12.95" customHeight="1" spans="1:62">
      <c r="A436" s="325" t="s">
        <v>5311</v>
      </c>
      <c r="B436" s="325" t="s">
        <v>5312</v>
      </c>
      <c r="C436" s="48" t="s">
        <v>993</v>
      </c>
      <c r="D436" s="38" t="s">
        <v>5313</v>
      </c>
      <c r="E436" s="39" t="s">
        <v>994</v>
      </c>
      <c r="F436" s="40" t="s">
        <v>2715</v>
      </c>
      <c r="G436" s="41" t="s">
        <v>5314</v>
      </c>
      <c r="H436" s="42" t="s">
        <v>5314</v>
      </c>
      <c r="I436" s="42" t="s">
        <v>2715</v>
      </c>
      <c r="J436" s="43" t="s">
        <v>2715</v>
      </c>
      <c r="K436" s="54" t="s">
        <v>2715</v>
      </c>
      <c r="L436" s="42" t="s">
        <v>2717</v>
      </c>
      <c r="M436" s="42" t="s">
        <v>2717</v>
      </c>
      <c r="N436" s="42" t="s">
        <v>2715</v>
      </c>
      <c r="O436" s="43" t="s">
        <v>2715</v>
      </c>
      <c r="P436" s="206"/>
      <c r="Q436" s="206"/>
      <c r="R436" s="206"/>
      <c r="S436" s="206"/>
      <c r="T436" s="206"/>
      <c r="U436" s="63" t="s">
        <v>5315</v>
      </c>
      <c r="V436" s="47" t="s">
        <v>5224</v>
      </c>
      <c r="W436" s="62" t="s">
        <v>2715</v>
      </c>
      <c r="X436" s="62" t="s">
        <v>2715</v>
      </c>
      <c r="Y436" s="62"/>
      <c r="Z436" s="62"/>
      <c r="AA436" s="62"/>
      <c r="AB436" s="47"/>
      <c r="AC436" s="47" t="s">
        <v>5225</v>
      </c>
      <c r="AD436" s="63"/>
      <c r="AE436" s="63" t="s">
        <v>4991</v>
      </c>
      <c r="AF436" s="208"/>
      <c r="AG436" s="208"/>
      <c r="AH436" s="208"/>
      <c r="AI436" s="208"/>
      <c r="AJ436" s="209"/>
      <c r="AK436" s="209"/>
      <c r="AL436" s="210"/>
      <c r="AM436" s="210"/>
      <c r="AN436" s="210"/>
      <c r="AO436" s="210"/>
      <c r="AP436" s="210"/>
      <c r="AQ436" s="210"/>
      <c r="AR436" s="210"/>
      <c r="AS436" s="236" t="s">
        <v>5314</v>
      </c>
      <c r="AT436" s="105"/>
      <c r="AU436" s="105"/>
      <c r="AV436" s="105"/>
      <c r="AW436" s="105"/>
      <c r="AX436" s="105"/>
      <c r="AY436" s="105"/>
      <c r="AZ436" s="105"/>
      <c r="BA436" s="105"/>
      <c r="BB436" s="105"/>
      <c r="BC436" s="105"/>
      <c r="BD436" s="218"/>
      <c r="BE436" s="105"/>
      <c r="BF436" s="219" t="s">
        <v>5245</v>
      </c>
      <c r="BG436" s="231" t="s">
        <v>993</v>
      </c>
      <c r="BH436" s="5" t="s">
        <v>5313</v>
      </c>
      <c r="BI436" s="5" t="s">
        <v>5316</v>
      </c>
      <c r="BJ436" s="149"/>
    </row>
    <row r="437" s="5" customFormat="1" ht="12.95" customHeight="1" spans="1:62">
      <c r="A437" s="325" t="s">
        <v>5317</v>
      </c>
      <c r="B437" s="325" t="s">
        <v>5318</v>
      </c>
      <c r="C437" s="48" t="s">
        <v>995</v>
      </c>
      <c r="D437" s="38" t="s">
        <v>5319</v>
      </c>
      <c r="E437" s="39" t="s">
        <v>996</v>
      </c>
      <c r="F437" s="40" t="s">
        <v>2715</v>
      </c>
      <c r="G437" s="41" t="s">
        <v>5320</v>
      </c>
      <c r="H437" s="42" t="s">
        <v>5320</v>
      </c>
      <c r="I437" s="42" t="s">
        <v>2715</v>
      </c>
      <c r="J437" s="43" t="s">
        <v>2715</v>
      </c>
      <c r="K437" s="54" t="s">
        <v>2715</v>
      </c>
      <c r="L437" s="42" t="s">
        <v>2717</v>
      </c>
      <c r="M437" s="42" t="s">
        <v>2717</v>
      </c>
      <c r="N437" s="42" t="s">
        <v>2715</v>
      </c>
      <c r="O437" s="43" t="s">
        <v>2715</v>
      </c>
      <c r="P437" s="206"/>
      <c r="Q437" s="206"/>
      <c r="R437" s="206"/>
      <c r="S437" s="206"/>
      <c r="T437" s="206"/>
      <c r="U437" s="63" t="s">
        <v>5321</v>
      </c>
      <c r="V437" s="47" t="s">
        <v>5224</v>
      </c>
      <c r="W437" s="62" t="s">
        <v>2715</v>
      </c>
      <c r="X437" s="62" t="s">
        <v>2715</v>
      </c>
      <c r="Y437" s="62"/>
      <c r="Z437" s="62"/>
      <c r="AA437" s="62"/>
      <c r="AB437" s="47"/>
      <c r="AC437" s="47" t="s">
        <v>5225</v>
      </c>
      <c r="AD437" s="63"/>
      <c r="AE437" s="63" t="s">
        <v>4991</v>
      </c>
      <c r="AF437" s="208"/>
      <c r="AG437" s="208"/>
      <c r="AH437" s="208"/>
      <c r="AI437" s="208"/>
      <c r="AJ437" s="209"/>
      <c r="AK437" s="209"/>
      <c r="AL437" s="210"/>
      <c r="AM437" s="210"/>
      <c r="AN437" s="210"/>
      <c r="AO437" s="210"/>
      <c r="AP437" s="210"/>
      <c r="AQ437" s="210"/>
      <c r="AR437" s="210"/>
      <c r="AS437" s="237" t="s">
        <v>5320</v>
      </c>
      <c r="AT437" s="105"/>
      <c r="AU437" s="105"/>
      <c r="AV437" s="105"/>
      <c r="AW437" s="105"/>
      <c r="AX437" s="105"/>
      <c r="AY437" s="105"/>
      <c r="AZ437" s="105"/>
      <c r="BA437" s="105"/>
      <c r="BB437" s="105"/>
      <c r="BC437" s="105"/>
      <c r="BD437" s="218"/>
      <c r="BE437" s="105"/>
      <c r="BF437" s="219" t="s">
        <v>5245</v>
      </c>
      <c r="BG437" s="231" t="s">
        <v>995</v>
      </c>
      <c r="BH437" s="5" t="s">
        <v>5319</v>
      </c>
      <c r="BI437" s="5" t="s">
        <v>5113</v>
      </c>
      <c r="BJ437" s="149"/>
    </row>
    <row r="438" s="5" customFormat="1" ht="12.95" customHeight="1" spans="1:62">
      <c r="A438" s="325" t="s">
        <v>5322</v>
      </c>
      <c r="B438" s="325" t="s">
        <v>5323</v>
      </c>
      <c r="C438" s="48" t="s">
        <v>997</v>
      </c>
      <c r="D438" s="38" t="s">
        <v>5324</v>
      </c>
      <c r="E438" s="39" t="s">
        <v>998</v>
      </c>
      <c r="F438" s="40" t="s">
        <v>2715</v>
      </c>
      <c r="G438" s="41" t="s">
        <v>5325</v>
      </c>
      <c r="H438" s="42" t="s">
        <v>5325</v>
      </c>
      <c r="I438" s="42" t="s">
        <v>2715</v>
      </c>
      <c r="J438" s="43" t="s">
        <v>2715</v>
      </c>
      <c r="K438" s="54" t="s">
        <v>2715</v>
      </c>
      <c r="L438" s="42" t="s">
        <v>81</v>
      </c>
      <c r="M438" s="42" t="s">
        <v>81</v>
      </c>
      <c r="N438" s="42" t="s">
        <v>2715</v>
      </c>
      <c r="O438" s="43" t="s">
        <v>2715</v>
      </c>
      <c r="P438" s="206"/>
      <c r="Q438" s="206"/>
      <c r="R438" s="206"/>
      <c r="S438" s="206"/>
      <c r="T438" s="206"/>
      <c r="U438" s="63" t="s">
        <v>5326</v>
      </c>
      <c r="V438" s="47" t="s">
        <v>5224</v>
      </c>
      <c r="W438" s="62" t="s">
        <v>2715</v>
      </c>
      <c r="X438" s="62" t="s">
        <v>2715</v>
      </c>
      <c r="Y438" s="62"/>
      <c r="Z438" s="62"/>
      <c r="AA438" s="62"/>
      <c r="AB438" s="47"/>
      <c r="AC438" s="47" t="s">
        <v>5225</v>
      </c>
      <c r="AD438" s="63"/>
      <c r="AE438" s="63" t="s">
        <v>4991</v>
      </c>
      <c r="AF438" s="208"/>
      <c r="AG438" s="208"/>
      <c r="AH438" s="208"/>
      <c r="AI438" s="208"/>
      <c r="AJ438" s="209"/>
      <c r="AK438" s="209"/>
      <c r="AL438" s="210"/>
      <c r="AM438" s="210"/>
      <c r="AN438" s="210"/>
      <c r="AO438" s="210"/>
      <c r="AP438" s="210"/>
      <c r="AQ438" s="210"/>
      <c r="AR438" s="210"/>
      <c r="AS438" s="236" t="s">
        <v>5325</v>
      </c>
      <c r="AT438" s="105"/>
      <c r="AU438" s="105"/>
      <c r="AV438" s="105"/>
      <c r="AW438" s="105"/>
      <c r="AX438" s="105"/>
      <c r="AY438" s="105"/>
      <c r="AZ438" s="105"/>
      <c r="BA438" s="105"/>
      <c r="BB438" s="105"/>
      <c r="BC438" s="105"/>
      <c r="BD438" s="218"/>
      <c r="BE438" s="105"/>
      <c r="BF438" s="219" t="s">
        <v>5245</v>
      </c>
      <c r="BG438" s="231" t="s">
        <v>997</v>
      </c>
      <c r="BH438" s="5" t="s">
        <v>5324</v>
      </c>
      <c r="BI438" s="5" t="s">
        <v>5077</v>
      </c>
      <c r="BJ438" s="149"/>
    </row>
    <row r="439" s="5" customFormat="1" ht="12.95" customHeight="1" spans="1:62">
      <c r="A439" s="325" t="s">
        <v>5327</v>
      </c>
      <c r="B439" s="325" t="s">
        <v>5328</v>
      </c>
      <c r="C439" s="48" t="s">
        <v>999</v>
      </c>
      <c r="D439" s="38" t="s">
        <v>5329</v>
      </c>
      <c r="E439" s="39" t="s">
        <v>1000</v>
      </c>
      <c r="F439" s="40" t="s">
        <v>2715</v>
      </c>
      <c r="G439" s="41" t="s">
        <v>5330</v>
      </c>
      <c r="H439" s="42" t="s">
        <v>5330</v>
      </c>
      <c r="I439" s="42" t="s">
        <v>2715</v>
      </c>
      <c r="J439" s="43" t="s">
        <v>2715</v>
      </c>
      <c r="K439" s="54" t="s">
        <v>2715</v>
      </c>
      <c r="L439" s="42" t="s">
        <v>81</v>
      </c>
      <c r="M439" s="42" t="s">
        <v>81</v>
      </c>
      <c r="N439" s="42" t="s">
        <v>2715</v>
      </c>
      <c r="O439" s="43" t="s">
        <v>2715</v>
      </c>
      <c r="P439" s="206"/>
      <c r="Q439" s="206"/>
      <c r="R439" s="206"/>
      <c r="S439" s="206"/>
      <c r="T439" s="206"/>
      <c r="U439" s="63" t="s">
        <v>5331</v>
      </c>
      <c r="V439" s="47" t="s">
        <v>5224</v>
      </c>
      <c r="W439" s="62" t="s">
        <v>2715</v>
      </c>
      <c r="X439" s="62" t="s">
        <v>2715</v>
      </c>
      <c r="Y439" s="62"/>
      <c r="Z439" s="62"/>
      <c r="AA439" s="62"/>
      <c r="AB439" s="47"/>
      <c r="AC439" s="47" t="s">
        <v>5225</v>
      </c>
      <c r="AD439" s="63"/>
      <c r="AE439" s="63" t="s">
        <v>4991</v>
      </c>
      <c r="AF439" s="208"/>
      <c r="AG439" s="208"/>
      <c r="AH439" s="208"/>
      <c r="AI439" s="208"/>
      <c r="AJ439" s="209"/>
      <c r="AK439" s="209"/>
      <c r="AL439" s="210"/>
      <c r="AM439" s="210"/>
      <c r="AN439" s="210"/>
      <c r="AO439" s="210"/>
      <c r="AP439" s="210"/>
      <c r="AQ439" s="210"/>
      <c r="AR439" s="210"/>
      <c r="AS439" s="237" t="s">
        <v>5330</v>
      </c>
      <c r="AT439" s="105"/>
      <c r="AU439" s="105"/>
      <c r="AV439" s="105"/>
      <c r="AW439" s="105"/>
      <c r="AX439" s="105"/>
      <c r="AY439" s="105"/>
      <c r="AZ439" s="105"/>
      <c r="BA439" s="105"/>
      <c r="BB439" s="105"/>
      <c r="BC439" s="105"/>
      <c r="BD439" s="218"/>
      <c r="BE439" s="105"/>
      <c r="BF439" s="219" t="s">
        <v>5245</v>
      </c>
      <c r="BG439" s="231" t="s">
        <v>999</v>
      </c>
      <c r="BH439" s="5" t="s">
        <v>5329</v>
      </c>
      <c r="BI439" s="5" t="s">
        <v>5332</v>
      </c>
      <c r="BJ439" s="149"/>
    </row>
    <row r="440" s="5" customFormat="1" ht="12.95" customHeight="1" spans="1:62">
      <c r="A440" s="325" t="s">
        <v>5333</v>
      </c>
      <c r="B440" s="325" t="s">
        <v>5334</v>
      </c>
      <c r="C440" s="48" t="s">
        <v>1001</v>
      </c>
      <c r="D440" s="38" t="s">
        <v>5335</v>
      </c>
      <c r="E440" s="39" t="s">
        <v>1002</v>
      </c>
      <c r="F440" s="40" t="s">
        <v>2715</v>
      </c>
      <c r="G440" s="41" t="s">
        <v>5336</v>
      </c>
      <c r="H440" s="42" t="s">
        <v>5337</v>
      </c>
      <c r="I440" s="42" t="s">
        <v>2715</v>
      </c>
      <c r="J440" s="43" t="s">
        <v>2715</v>
      </c>
      <c r="K440" s="54" t="s">
        <v>2715</v>
      </c>
      <c r="L440" s="42" t="s">
        <v>2717</v>
      </c>
      <c r="M440" s="42" t="s">
        <v>2717</v>
      </c>
      <c r="N440" s="42" t="s">
        <v>2715</v>
      </c>
      <c r="O440" s="43" t="s">
        <v>2715</v>
      </c>
      <c r="P440" s="206"/>
      <c r="Q440" s="206"/>
      <c r="R440" s="206"/>
      <c r="S440" s="206"/>
      <c r="T440" s="206"/>
      <c r="U440" s="63" t="s">
        <v>5338</v>
      </c>
      <c r="V440" s="47" t="s">
        <v>5224</v>
      </c>
      <c r="W440" s="62" t="s">
        <v>2715</v>
      </c>
      <c r="X440" s="62" t="s">
        <v>2715</v>
      </c>
      <c r="Y440" s="62"/>
      <c r="Z440" s="62"/>
      <c r="AA440" s="62"/>
      <c r="AB440" s="47"/>
      <c r="AC440" s="47" t="s">
        <v>5225</v>
      </c>
      <c r="AD440" s="63"/>
      <c r="AE440" s="63" t="s">
        <v>4991</v>
      </c>
      <c r="AF440" s="208"/>
      <c r="AG440" s="208"/>
      <c r="AH440" s="208"/>
      <c r="AI440" s="208"/>
      <c r="AJ440" s="209"/>
      <c r="AK440" s="209"/>
      <c r="AL440" s="210"/>
      <c r="AM440" s="210"/>
      <c r="AN440" s="210"/>
      <c r="AO440" s="210"/>
      <c r="AP440" s="210"/>
      <c r="AQ440" s="210"/>
      <c r="AR440" s="210"/>
      <c r="AS440" s="236" t="s">
        <v>5336</v>
      </c>
      <c r="AT440" s="105"/>
      <c r="AU440" s="105"/>
      <c r="AV440" s="105"/>
      <c r="AW440" s="105"/>
      <c r="AX440" s="105"/>
      <c r="AY440" s="105"/>
      <c r="AZ440" s="105"/>
      <c r="BA440" s="105"/>
      <c r="BB440" s="105"/>
      <c r="BC440" s="105"/>
      <c r="BD440" s="218"/>
      <c r="BE440" s="105"/>
      <c r="BF440" s="219" t="s">
        <v>5245</v>
      </c>
      <c r="BG440" s="231" t="s">
        <v>1001</v>
      </c>
      <c r="BH440" s="5" t="s">
        <v>5335</v>
      </c>
      <c r="BI440" s="5" t="s">
        <v>5339</v>
      </c>
      <c r="BJ440" s="149"/>
    </row>
    <row r="441" s="5" customFormat="1" ht="12.95" customHeight="1" spans="1:62">
      <c r="A441" s="325" t="s">
        <v>5340</v>
      </c>
      <c r="B441" s="325" t="s">
        <v>5341</v>
      </c>
      <c r="C441" s="48" t="s">
        <v>1003</v>
      </c>
      <c r="D441" s="38" t="s">
        <v>5342</v>
      </c>
      <c r="E441" s="39" t="s">
        <v>1004</v>
      </c>
      <c r="F441" s="40" t="s">
        <v>2715</v>
      </c>
      <c r="G441" s="41" t="s">
        <v>5343</v>
      </c>
      <c r="H441" s="42" t="s">
        <v>5344</v>
      </c>
      <c r="I441" s="42" t="s">
        <v>2715</v>
      </c>
      <c r="J441" s="43" t="s">
        <v>2715</v>
      </c>
      <c r="K441" s="54" t="s">
        <v>2715</v>
      </c>
      <c r="L441" s="42" t="s">
        <v>2717</v>
      </c>
      <c r="M441" s="42" t="s">
        <v>2717</v>
      </c>
      <c r="N441" s="42" t="s">
        <v>2715</v>
      </c>
      <c r="O441" s="43" t="s">
        <v>2715</v>
      </c>
      <c r="P441" s="206"/>
      <c r="Q441" s="206"/>
      <c r="R441" s="206"/>
      <c r="S441" s="206"/>
      <c r="T441" s="206"/>
      <c r="U441" s="63" t="s">
        <v>5345</v>
      </c>
      <c r="V441" s="47" t="s">
        <v>5224</v>
      </c>
      <c r="W441" s="62" t="s">
        <v>2715</v>
      </c>
      <c r="X441" s="62" t="s">
        <v>2715</v>
      </c>
      <c r="Y441" s="62"/>
      <c r="Z441" s="62"/>
      <c r="AA441" s="62"/>
      <c r="AB441" s="47"/>
      <c r="AC441" s="47" t="s">
        <v>5225</v>
      </c>
      <c r="AD441" s="63"/>
      <c r="AE441" s="63" t="s">
        <v>4991</v>
      </c>
      <c r="AF441" s="208"/>
      <c r="AG441" s="208"/>
      <c r="AH441" s="208"/>
      <c r="AI441" s="208"/>
      <c r="AJ441" s="209"/>
      <c r="AK441" s="209"/>
      <c r="AL441" s="210"/>
      <c r="AM441" s="210"/>
      <c r="AN441" s="210"/>
      <c r="AO441" s="210"/>
      <c r="AP441" s="210"/>
      <c r="AQ441" s="210"/>
      <c r="AR441" s="210"/>
      <c r="AS441" s="237" t="s">
        <v>5343</v>
      </c>
      <c r="AT441" s="105"/>
      <c r="AU441" s="105"/>
      <c r="AV441" s="105"/>
      <c r="AW441" s="105"/>
      <c r="AX441" s="105"/>
      <c r="AY441" s="105"/>
      <c r="AZ441" s="105"/>
      <c r="BA441" s="105"/>
      <c r="BB441" s="105"/>
      <c r="BC441" s="105"/>
      <c r="BD441" s="218"/>
      <c r="BE441" s="105"/>
      <c r="BF441" s="219" t="s">
        <v>5245</v>
      </c>
      <c r="BG441" s="231" t="s">
        <v>1003</v>
      </c>
      <c r="BH441" s="5" t="s">
        <v>5342</v>
      </c>
      <c r="BI441" s="5" t="s">
        <v>4528</v>
      </c>
      <c r="BJ441" s="149"/>
    </row>
    <row r="442" s="5" customFormat="1" ht="12.95" customHeight="1" spans="1:62">
      <c r="A442" s="325" t="s">
        <v>5346</v>
      </c>
      <c r="B442" s="325" t="s">
        <v>5347</v>
      </c>
      <c r="C442" s="48" t="s">
        <v>1005</v>
      </c>
      <c r="D442" s="38" t="s">
        <v>5348</v>
      </c>
      <c r="E442" s="39" t="s">
        <v>1006</v>
      </c>
      <c r="F442" s="40" t="s">
        <v>2715</v>
      </c>
      <c r="G442" s="41" t="s">
        <v>5349</v>
      </c>
      <c r="H442" s="42" t="s">
        <v>5350</v>
      </c>
      <c r="I442" s="42" t="s">
        <v>2715</v>
      </c>
      <c r="J442" s="43" t="s">
        <v>2715</v>
      </c>
      <c r="K442" s="54" t="s">
        <v>2715</v>
      </c>
      <c r="L442" s="42" t="s">
        <v>81</v>
      </c>
      <c r="M442" s="42" t="s">
        <v>81</v>
      </c>
      <c r="N442" s="42" t="s">
        <v>2715</v>
      </c>
      <c r="O442" s="43" t="s">
        <v>2715</v>
      </c>
      <c r="P442" s="206"/>
      <c r="Q442" s="206"/>
      <c r="R442" s="206"/>
      <c r="S442" s="206"/>
      <c r="T442" s="206"/>
      <c r="U442" s="63" t="s">
        <v>5351</v>
      </c>
      <c r="V442" s="47" t="s">
        <v>5224</v>
      </c>
      <c r="W442" s="62" t="s">
        <v>2715</v>
      </c>
      <c r="X442" s="62" t="s">
        <v>2715</v>
      </c>
      <c r="Y442" s="62"/>
      <c r="Z442" s="62"/>
      <c r="AA442" s="62"/>
      <c r="AB442" s="47"/>
      <c r="AC442" s="47" t="s">
        <v>5225</v>
      </c>
      <c r="AD442" s="63"/>
      <c r="AE442" s="63" t="s">
        <v>4991</v>
      </c>
      <c r="AF442" s="208"/>
      <c r="AG442" s="208"/>
      <c r="AH442" s="208"/>
      <c r="AI442" s="208"/>
      <c r="AJ442" s="209"/>
      <c r="AK442" s="209"/>
      <c r="AL442" s="210"/>
      <c r="AM442" s="210"/>
      <c r="AN442" s="210"/>
      <c r="AO442" s="210"/>
      <c r="AP442" s="210"/>
      <c r="AQ442" s="210"/>
      <c r="AR442" s="210"/>
      <c r="AS442" s="236" t="s">
        <v>5349</v>
      </c>
      <c r="AT442" s="105"/>
      <c r="AU442" s="105"/>
      <c r="AV442" s="105"/>
      <c r="AW442" s="105"/>
      <c r="AX442" s="105"/>
      <c r="AY442" s="105"/>
      <c r="AZ442" s="105"/>
      <c r="BA442" s="105"/>
      <c r="BB442" s="105"/>
      <c r="BC442" s="105"/>
      <c r="BD442" s="218"/>
      <c r="BE442" s="105"/>
      <c r="BF442" s="219" t="s">
        <v>5245</v>
      </c>
      <c r="BG442" s="231" t="s">
        <v>1005</v>
      </c>
      <c r="BH442" s="5" t="s">
        <v>5348</v>
      </c>
      <c r="BI442" s="5" t="s">
        <v>5137</v>
      </c>
      <c r="BJ442" s="149"/>
    </row>
    <row r="443" s="5" customFormat="1" ht="12.95" customHeight="1" spans="1:62">
      <c r="A443" s="325" t="s">
        <v>5352</v>
      </c>
      <c r="B443" s="325" t="s">
        <v>5353</v>
      </c>
      <c r="C443" s="48" t="s">
        <v>1007</v>
      </c>
      <c r="D443" s="38" t="s">
        <v>5354</v>
      </c>
      <c r="E443" s="39" t="s">
        <v>1008</v>
      </c>
      <c r="F443" s="40" t="s">
        <v>2715</v>
      </c>
      <c r="G443" s="41" t="s">
        <v>5355</v>
      </c>
      <c r="H443" s="42" t="s">
        <v>5356</v>
      </c>
      <c r="I443" s="42" t="s">
        <v>2715</v>
      </c>
      <c r="J443" s="43" t="s">
        <v>2715</v>
      </c>
      <c r="K443" s="54" t="s">
        <v>2715</v>
      </c>
      <c r="L443" s="42" t="s">
        <v>81</v>
      </c>
      <c r="M443" s="42" t="s">
        <v>81</v>
      </c>
      <c r="N443" s="42" t="s">
        <v>2715</v>
      </c>
      <c r="O443" s="43" t="s">
        <v>2715</v>
      </c>
      <c r="P443" s="206"/>
      <c r="Q443" s="206"/>
      <c r="R443" s="206"/>
      <c r="S443" s="206"/>
      <c r="T443" s="206"/>
      <c r="U443" s="63" t="s">
        <v>5357</v>
      </c>
      <c r="V443" s="47" t="s">
        <v>5224</v>
      </c>
      <c r="W443" s="62" t="s">
        <v>2715</v>
      </c>
      <c r="X443" s="62" t="s">
        <v>2715</v>
      </c>
      <c r="Y443" s="62"/>
      <c r="Z443" s="62"/>
      <c r="AA443" s="62"/>
      <c r="AB443" s="47"/>
      <c r="AC443" s="47" t="s">
        <v>5225</v>
      </c>
      <c r="AD443" s="63"/>
      <c r="AE443" s="63" t="s">
        <v>4991</v>
      </c>
      <c r="AF443" s="208"/>
      <c r="AG443" s="208"/>
      <c r="AH443" s="208"/>
      <c r="AI443" s="208"/>
      <c r="AJ443" s="209"/>
      <c r="AK443" s="209"/>
      <c r="AL443" s="210"/>
      <c r="AM443" s="210"/>
      <c r="AN443" s="210"/>
      <c r="AO443" s="210"/>
      <c r="AP443" s="210"/>
      <c r="AQ443" s="210"/>
      <c r="AR443" s="210"/>
      <c r="AS443" s="237" t="s">
        <v>5355</v>
      </c>
      <c r="AT443" s="105"/>
      <c r="AU443" s="105"/>
      <c r="AV443" s="105"/>
      <c r="AW443" s="105"/>
      <c r="AX443" s="105"/>
      <c r="AY443" s="105"/>
      <c r="AZ443" s="105"/>
      <c r="BA443" s="105"/>
      <c r="BB443" s="105"/>
      <c r="BC443" s="105"/>
      <c r="BD443" s="218"/>
      <c r="BE443" s="105"/>
      <c r="BF443" s="219" t="s">
        <v>5245</v>
      </c>
      <c r="BG443" s="231" t="s">
        <v>1007</v>
      </c>
      <c r="BH443" s="5" t="s">
        <v>5354</v>
      </c>
      <c r="BI443" s="5" t="s">
        <v>5358</v>
      </c>
      <c r="BJ443" s="149"/>
    </row>
    <row r="444" s="5" customFormat="1" ht="12.95" customHeight="1" spans="1:62">
      <c r="A444" s="325" t="s">
        <v>5359</v>
      </c>
      <c r="B444" s="325" t="s">
        <v>5360</v>
      </c>
      <c r="C444" s="48" t="s">
        <v>1009</v>
      </c>
      <c r="D444" s="38" t="s">
        <v>5361</v>
      </c>
      <c r="E444" s="39" t="s">
        <v>1010</v>
      </c>
      <c r="F444" s="40" t="s">
        <v>2715</v>
      </c>
      <c r="G444" s="41" t="s">
        <v>5362</v>
      </c>
      <c r="H444" s="42" t="s">
        <v>5363</v>
      </c>
      <c r="I444" s="42" t="s">
        <v>2715</v>
      </c>
      <c r="J444" s="43" t="s">
        <v>2715</v>
      </c>
      <c r="K444" s="54" t="s">
        <v>2715</v>
      </c>
      <c r="L444" s="42" t="s">
        <v>2717</v>
      </c>
      <c r="M444" s="42" t="s">
        <v>2717</v>
      </c>
      <c r="N444" s="42" t="s">
        <v>2715</v>
      </c>
      <c r="O444" s="43" t="s">
        <v>2715</v>
      </c>
      <c r="P444" s="206"/>
      <c r="Q444" s="206"/>
      <c r="R444" s="206"/>
      <c r="S444" s="206"/>
      <c r="T444" s="206"/>
      <c r="U444" s="63" t="s">
        <v>5364</v>
      </c>
      <c r="V444" s="47" t="s">
        <v>5224</v>
      </c>
      <c r="W444" s="62" t="s">
        <v>2715</v>
      </c>
      <c r="X444" s="62" t="s">
        <v>2715</v>
      </c>
      <c r="Y444" s="62"/>
      <c r="Z444" s="62"/>
      <c r="AA444" s="62"/>
      <c r="AB444" s="47"/>
      <c r="AC444" s="47" t="s">
        <v>5225</v>
      </c>
      <c r="AD444" s="63"/>
      <c r="AE444" s="63" t="s">
        <v>4991</v>
      </c>
      <c r="AF444" s="208"/>
      <c r="AG444" s="208"/>
      <c r="AH444" s="208"/>
      <c r="AI444" s="208"/>
      <c r="AJ444" s="209"/>
      <c r="AK444" s="209"/>
      <c r="AL444" s="210"/>
      <c r="AM444" s="210"/>
      <c r="AN444" s="210"/>
      <c r="AO444" s="210"/>
      <c r="AP444" s="210"/>
      <c r="AQ444" s="210"/>
      <c r="AR444" s="210"/>
      <c r="AS444" s="236" t="s">
        <v>5362</v>
      </c>
      <c r="AT444" s="105"/>
      <c r="AU444" s="105"/>
      <c r="AV444" s="105"/>
      <c r="AW444" s="105"/>
      <c r="AX444" s="105"/>
      <c r="AY444" s="105"/>
      <c r="AZ444" s="105"/>
      <c r="BA444" s="105"/>
      <c r="BB444" s="105"/>
      <c r="BC444" s="105"/>
      <c r="BD444" s="218"/>
      <c r="BE444" s="105"/>
      <c r="BF444" s="219" t="s">
        <v>5245</v>
      </c>
      <c r="BG444" s="231" t="s">
        <v>1009</v>
      </c>
      <c r="BH444" s="5" t="s">
        <v>5361</v>
      </c>
      <c r="BI444" s="5" t="s">
        <v>5365</v>
      </c>
      <c r="BJ444" s="149"/>
    </row>
    <row r="445" s="5" customFormat="1" ht="12.95" customHeight="1" spans="1:62">
      <c r="A445" s="325" t="s">
        <v>5366</v>
      </c>
      <c r="B445" s="325" t="s">
        <v>5367</v>
      </c>
      <c r="C445" s="48" t="s">
        <v>1011</v>
      </c>
      <c r="D445" s="38" t="s">
        <v>5368</v>
      </c>
      <c r="E445" s="39" t="s">
        <v>1012</v>
      </c>
      <c r="F445" s="40" t="s">
        <v>2715</v>
      </c>
      <c r="G445" s="41" t="s">
        <v>5369</v>
      </c>
      <c r="H445" s="42" t="s">
        <v>5370</v>
      </c>
      <c r="I445" s="42" t="s">
        <v>2715</v>
      </c>
      <c r="J445" s="43" t="s">
        <v>2715</v>
      </c>
      <c r="K445" s="54" t="s">
        <v>2715</v>
      </c>
      <c r="L445" s="42" t="s">
        <v>2717</v>
      </c>
      <c r="M445" s="42" t="s">
        <v>2717</v>
      </c>
      <c r="N445" s="42" t="s">
        <v>2715</v>
      </c>
      <c r="O445" s="43" t="s">
        <v>2715</v>
      </c>
      <c r="P445" s="206"/>
      <c r="Q445" s="206"/>
      <c r="R445" s="206"/>
      <c r="S445" s="206"/>
      <c r="T445" s="206"/>
      <c r="U445" s="63" t="s">
        <v>5371</v>
      </c>
      <c r="V445" s="47" t="s">
        <v>5224</v>
      </c>
      <c r="W445" s="62" t="s">
        <v>2715</v>
      </c>
      <c r="X445" s="62" t="s">
        <v>2715</v>
      </c>
      <c r="Y445" s="62"/>
      <c r="Z445" s="62"/>
      <c r="AA445" s="62"/>
      <c r="AB445" s="47"/>
      <c r="AC445" s="47" t="s">
        <v>5225</v>
      </c>
      <c r="AD445" s="63"/>
      <c r="AE445" s="63" t="s">
        <v>4991</v>
      </c>
      <c r="AF445" s="208"/>
      <c r="AG445" s="208"/>
      <c r="AH445" s="208"/>
      <c r="AI445" s="208"/>
      <c r="AJ445" s="209"/>
      <c r="AK445" s="209"/>
      <c r="AL445" s="210"/>
      <c r="AM445" s="210"/>
      <c r="AN445" s="210"/>
      <c r="AO445" s="210"/>
      <c r="AP445" s="210"/>
      <c r="AQ445" s="210"/>
      <c r="AR445" s="210"/>
      <c r="AS445" s="237" t="s">
        <v>5369</v>
      </c>
      <c r="AT445" s="105"/>
      <c r="AU445" s="105"/>
      <c r="AV445" s="105"/>
      <c r="AW445" s="105"/>
      <c r="AX445" s="105"/>
      <c r="AY445" s="105"/>
      <c r="AZ445" s="105"/>
      <c r="BA445" s="105"/>
      <c r="BB445" s="105"/>
      <c r="BC445" s="105"/>
      <c r="BD445" s="218"/>
      <c r="BE445" s="105"/>
      <c r="BF445" s="219" t="s">
        <v>5245</v>
      </c>
      <c r="BG445" s="231" t="s">
        <v>1011</v>
      </c>
      <c r="BH445" s="5" t="s">
        <v>5368</v>
      </c>
      <c r="BI445" s="5" t="s">
        <v>4378</v>
      </c>
      <c r="BJ445" s="149"/>
    </row>
    <row r="446" s="5" customFormat="1" ht="12.95" customHeight="1" spans="1:62">
      <c r="A446" s="325" t="s">
        <v>5372</v>
      </c>
      <c r="B446" s="325" t="s">
        <v>5373</v>
      </c>
      <c r="C446" s="48" t="s">
        <v>1013</v>
      </c>
      <c r="D446" s="38" t="s">
        <v>5374</v>
      </c>
      <c r="E446" s="39" t="s">
        <v>1014</v>
      </c>
      <c r="F446" s="40" t="s">
        <v>2715</v>
      </c>
      <c r="G446" s="41" t="s">
        <v>5375</v>
      </c>
      <c r="H446" s="42" t="s">
        <v>5376</v>
      </c>
      <c r="I446" s="42" t="s">
        <v>2715</v>
      </c>
      <c r="J446" s="43" t="s">
        <v>2715</v>
      </c>
      <c r="K446" s="54" t="s">
        <v>2715</v>
      </c>
      <c r="L446" s="42" t="s">
        <v>81</v>
      </c>
      <c r="M446" s="42" t="s">
        <v>81</v>
      </c>
      <c r="N446" s="42" t="s">
        <v>2715</v>
      </c>
      <c r="O446" s="43" t="s">
        <v>2715</v>
      </c>
      <c r="P446" s="206"/>
      <c r="Q446" s="206"/>
      <c r="R446" s="206"/>
      <c r="S446" s="206"/>
      <c r="T446" s="206"/>
      <c r="U446" s="63" t="s">
        <v>5377</v>
      </c>
      <c r="V446" s="47" t="s">
        <v>5224</v>
      </c>
      <c r="W446" s="62" t="s">
        <v>2715</v>
      </c>
      <c r="X446" s="62" t="s">
        <v>2715</v>
      </c>
      <c r="Y446" s="62"/>
      <c r="Z446" s="62"/>
      <c r="AA446" s="62"/>
      <c r="AB446" s="47"/>
      <c r="AC446" s="47" t="s">
        <v>5225</v>
      </c>
      <c r="AD446" s="63"/>
      <c r="AE446" s="63" t="s">
        <v>4991</v>
      </c>
      <c r="AF446" s="208"/>
      <c r="AG446" s="208"/>
      <c r="AH446" s="208"/>
      <c r="AI446" s="208"/>
      <c r="AJ446" s="209"/>
      <c r="AK446" s="209"/>
      <c r="AL446" s="210"/>
      <c r="AM446" s="210"/>
      <c r="AN446" s="210"/>
      <c r="AO446" s="210"/>
      <c r="AP446" s="210"/>
      <c r="AQ446" s="210"/>
      <c r="AR446" s="210"/>
      <c r="AS446" s="236" t="s">
        <v>5375</v>
      </c>
      <c r="AT446" s="105"/>
      <c r="AU446" s="105"/>
      <c r="AV446" s="105"/>
      <c r="AW446" s="105"/>
      <c r="AX446" s="105"/>
      <c r="AY446" s="105"/>
      <c r="AZ446" s="105"/>
      <c r="BA446" s="105"/>
      <c r="BB446" s="105"/>
      <c r="BC446" s="105"/>
      <c r="BD446" s="218"/>
      <c r="BE446" s="105"/>
      <c r="BF446" s="219" t="s">
        <v>5245</v>
      </c>
      <c r="BG446" s="231" t="s">
        <v>1013</v>
      </c>
      <c r="BH446" s="5" t="s">
        <v>5374</v>
      </c>
      <c r="BI446" s="5" t="s">
        <v>4099</v>
      </c>
      <c r="BJ446" s="149"/>
    </row>
    <row r="447" s="5" customFormat="1" ht="12.95" customHeight="1" spans="1:62">
      <c r="A447" s="325" t="s">
        <v>5378</v>
      </c>
      <c r="B447" s="325" t="s">
        <v>5379</v>
      </c>
      <c r="C447" s="48" t="s">
        <v>1015</v>
      </c>
      <c r="D447" s="38" t="s">
        <v>5380</v>
      </c>
      <c r="E447" s="39" t="s">
        <v>1016</v>
      </c>
      <c r="F447" s="40" t="s">
        <v>2715</v>
      </c>
      <c r="G447" s="41" t="s">
        <v>5381</v>
      </c>
      <c r="H447" s="42" t="s">
        <v>5382</v>
      </c>
      <c r="I447" s="42" t="s">
        <v>2715</v>
      </c>
      <c r="J447" s="43" t="s">
        <v>2715</v>
      </c>
      <c r="K447" s="54" t="s">
        <v>2715</v>
      </c>
      <c r="L447" s="42" t="s">
        <v>81</v>
      </c>
      <c r="M447" s="42" t="s">
        <v>81</v>
      </c>
      <c r="N447" s="42" t="s">
        <v>2715</v>
      </c>
      <c r="O447" s="43" t="s">
        <v>2715</v>
      </c>
      <c r="P447" s="206"/>
      <c r="Q447" s="206"/>
      <c r="R447" s="206"/>
      <c r="S447" s="206"/>
      <c r="T447" s="206"/>
      <c r="U447" s="63" t="s">
        <v>5383</v>
      </c>
      <c r="V447" s="47" t="s">
        <v>5224</v>
      </c>
      <c r="W447" s="62" t="s">
        <v>2715</v>
      </c>
      <c r="X447" s="62" t="s">
        <v>2715</v>
      </c>
      <c r="Y447" s="62"/>
      <c r="Z447" s="62"/>
      <c r="AA447" s="62"/>
      <c r="AB447" s="47"/>
      <c r="AC447" s="47" t="s">
        <v>5225</v>
      </c>
      <c r="AD447" s="63"/>
      <c r="AE447" s="63" t="s">
        <v>4991</v>
      </c>
      <c r="AF447" s="208"/>
      <c r="AG447" s="208"/>
      <c r="AH447" s="208"/>
      <c r="AI447" s="208"/>
      <c r="AJ447" s="209"/>
      <c r="AK447" s="209"/>
      <c r="AL447" s="210"/>
      <c r="AM447" s="210"/>
      <c r="AN447" s="210"/>
      <c r="AO447" s="210"/>
      <c r="AP447" s="210"/>
      <c r="AQ447" s="210"/>
      <c r="AR447" s="210"/>
      <c r="AS447" s="237" t="s">
        <v>5381</v>
      </c>
      <c r="AT447" s="105"/>
      <c r="AU447" s="105"/>
      <c r="AV447" s="105"/>
      <c r="AW447" s="105"/>
      <c r="AX447" s="105"/>
      <c r="AY447" s="105"/>
      <c r="AZ447" s="105"/>
      <c r="BA447" s="105"/>
      <c r="BB447" s="105"/>
      <c r="BC447" s="105"/>
      <c r="BD447" s="218"/>
      <c r="BE447" s="105"/>
      <c r="BF447" s="219" t="s">
        <v>5245</v>
      </c>
      <c r="BG447" s="231" t="s">
        <v>1015</v>
      </c>
      <c r="BH447" s="5" t="s">
        <v>5380</v>
      </c>
      <c r="BI447" s="5" t="s">
        <v>4090</v>
      </c>
      <c r="BJ447" s="149"/>
    </row>
    <row r="448" s="5" customFormat="1" ht="12.95" customHeight="1" spans="1:62">
      <c r="A448" s="325" t="s">
        <v>5384</v>
      </c>
      <c r="B448" s="325" t="s">
        <v>5385</v>
      </c>
      <c r="C448" s="48" t="s">
        <v>1017</v>
      </c>
      <c r="D448" s="38" t="s">
        <v>5386</v>
      </c>
      <c r="E448" s="39" t="s">
        <v>1018</v>
      </c>
      <c r="F448" s="40" t="s">
        <v>2715</v>
      </c>
      <c r="G448" s="41" t="s">
        <v>5387</v>
      </c>
      <c r="H448" s="42" t="s">
        <v>5388</v>
      </c>
      <c r="I448" s="42" t="s">
        <v>2715</v>
      </c>
      <c r="J448" s="43" t="s">
        <v>2715</v>
      </c>
      <c r="K448" s="54" t="s">
        <v>2715</v>
      </c>
      <c r="L448" s="42" t="s">
        <v>2717</v>
      </c>
      <c r="M448" s="42" t="s">
        <v>2717</v>
      </c>
      <c r="N448" s="42" t="s">
        <v>2715</v>
      </c>
      <c r="O448" s="43" t="s">
        <v>2715</v>
      </c>
      <c r="P448" s="206"/>
      <c r="Q448" s="206"/>
      <c r="R448" s="206"/>
      <c r="S448" s="206"/>
      <c r="T448" s="206"/>
      <c r="U448" s="63" t="s">
        <v>5389</v>
      </c>
      <c r="V448" s="47" t="s">
        <v>5224</v>
      </c>
      <c r="W448" s="62" t="s">
        <v>2715</v>
      </c>
      <c r="X448" s="62" t="s">
        <v>2715</v>
      </c>
      <c r="Y448" s="62"/>
      <c r="Z448" s="62"/>
      <c r="AA448" s="62"/>
      <c r="AB448" s="47"/>
      <c r="AC448" s="47" t="s">
        <v>5225</v>
      </c>
      <c r="AD448" s="63"/>
      <c r="AE448" s="63" t="s">
        <v>4991</v>
      </c>
      <c r="AF448" s="208"/>
      <c r="AG448" s="208"/>
      <c r="AH448" s="208"/>
      <c r="AI448" s="208"/>
      <c r="AJ448" s="209"/>
      <c r="AK448" s="209"/>
      <c r="AL448" s="210"/>
      <c r="AM448" s="210"/>
      <c r="AN448" s="210"/>
      <c r="AO448" s="210"/>
      <c r="AP448" s="210"/>
      <c r="AQ448" s="210"/>
      <c r="AR448" s="210"/>
      <c r="AS448" s="236" t="s">
        <v>5387</v>
      </c>
      <c r="AT448" s="105"/>
      <c r="AU448" s="105"/>
      <c r="AV448" s="105"/>
      <c r="AW448" s="105"/>
      <c r="AX448" s="105"/>
      <c r="AY448" s="105"/>
      <c r="AZ448" s="105"/>
      <c r="BA448" s="105"/>
      <c r="BB448" s="105"/>
      <c r="BC448" s="105"/>
      <c r="BD448" s="218"/>
      <c r="BE448" s="105"/>
      <c r="BF448" s="219" t="s">
        <v>5245</v>
      </c>
      <c r="BG448" s="231" t="s">
        <v>1017</v>
      </c>
      <c r="BH448" s="5" t="s">
        <v>5386</v>
      </c>
      <c r="BI448" s="5" t="s">
        <v>4373</v>
      </c>
      <c r="BJ448" s="149"/>
    </row>
    <row r="449" s="5" customFormat="1" ht="12.95" customHeight="1" spans="1:62">
      <c r="A449" s="325" t="s">
        <v>5390</v>
      </c>
      <c r="B449" s="325" t="s">
        <v>5391</v>
      </c>
      <c r="C449" s="48" t="s">
        <v>1019</v>
      </c>
      <c r="D449" s="38" t="s">
        <v>5392</v>
      </c>
      <c r="E449" s="39" t="s">
        <v>1020</v>
      </c>
      <c r="F449" s="40" t="s">
        <v>2715</v>
      </c>
      <c r="G449" s="41" t="s">
        <v>5393</v>
      </c>
      <c r="H449" s="42" t="s">
        <v>5394</v>
      </c>
      <c r="I449" s="42" t="s">
        <v>2715</v>
      </c>
      <c r="J449" s="43" t="s">
        <v>2715</v>
      </c>
      <c r="K449" s="54" t="s">
        <v>2715</v>
      </c>
      <c r="L449" s="42" t="s">
        <v>2717</v>
      </c>
      <c r="M449" s="42" t="s">
        <v>2717</v>
      </c>
      <c r="N449" s="42" t="s">
        <v>2715</v>
      </c>
      <c r="O449" s="43" t="s">
        <v>2715</v>
      </c>
      <c r="P449" s="206"/>
      <c r="Q449" s="206"/>
      <c r="R449" s="206"/>
      <c r="S449" s="206"/>
      <c r="T449" s="206"/>
      <c r="U449" s="63" t="s">
        <v>5395</v>
      </c>
      <c r="V449" s="47" t="s">
        <v>5224</v>
      </c>
      <c r="W449" s="62" t="s">
        <v>2715</v>
      </c>
      <c r="X449" s="62" t="s">
        <v>2715</v>
      </c>
      <c r="Y449" s="62"/>
      <c r="Z449" s="62"/>
      <c r="AA449" s="62"/>
      <c r="AB449" s="47"/>
      <c r="AC449" s="47" t="s">
        <v>5225</v>
      </c>
      <c r="AD449" s="63"/>
      <c r="AE449" s="63" t="s">
        <v>4991</v>
      </c>
      <c r="AF449" s="208"/>
      <c r="AG449" s="208"/>
      <c r="AH449" s="208"/>
      <c r="AI449" s="208"/>
      <c r="AJ449" s="209"/>
      <c r="AK449" s="209"/>
      <c r="AL449" s="210"/>
      <c r="AM449" s="210"/>
      <c r="AN449" s="210"/>
      <c r="AO449" s="210"/>
      <c r="AP449" s="210"/>
      <c r="AQ449" s="210"/>
      <c r="AR449" s="210"/>
      <c r="AS449" s="237" t="s">
        <v>5393</v>
      </c>
      <c r="AT449" s="105"/>
      <c r="AU449" s="105"/>
      <c r="AV449" s="105"/>
      <c r="AW449" s="105"/>
      <c r="AX449" s="105"/>
      <c r="AY449" s="105"/>
      <c r="AZ449" s="105"/>
      <c r="BA449" s="105"/>
      <c r="BB449" s="105"/>
      <c r="BC449" s="105"/>
      <c r="BD449" s="218"/>
      <c r="BE449" s="105"/>
      <c r="BF449" s="219" t="s">
        <v>5245</v>
      </c>
      <c r="BG449" s="231" t="s">
        <v>1019</v>
      </c>
      <c r="BH449" s="5" t="s">
        <v>5392</v>
      </c>
      <c r="BI449" s="5" t="s">
        <v>5396</v>
      </c>
      <c r="BJ449" s="149"/>
    </row>
    <row r="450" s="5" customFormat="1" ht="12.95" customHeight="1" spans="1:62">
      <c r="A450" s="325" t="s">
        <v>5397</v>
      </c>
      <c r="B450" s="325" t="s">
        <v>5398</v>
      </c>
      <c r="C450" s="48" t="s">
        <v>1021</v>
      </c>
      <c r="D450" s="38" t="s">
        <v>5399</v>
      </c>
      <c r="E450" s="39" t="s">
        <v>1022</v>
      </c>
      <c r="F450" s="40" t="s">
        <v>2715</v>
      </c>
      <c r="G450" s="41" t="s">
        <v>5400</v>
      </c>
      <c r="H450" s="42" t="s">
        <v>5401</v>
      </c>
      <c r="I450" s="42" t="s">
        <v>2715</v>
      </c>
      <c r="J450" s="43" t="s">
        <v>2715</v>
      </c>
      <c r="K450" s="54" t="s">
        <v>2715</v>
      </c>
      <c r="L450" s="42" t="s">
        <v>81</v>
      </c>
      <c r="M450" s="42" t="s">
        <v>81</v>
      </c>
      <c r="N450" s="42" t="s">
        <v>2715</v>
      </c>
      <c r="O450" s="43" t="s">
        <v>2715</v>
      </c>
      <c r="P450" s="206"/>
      <c r="Q450" s="206"/>
      <c r="R450" s="206"/>
      <c r="S450" s="206"/>
      <c r="T450" s="206"/>
      <c r="U450" s="63" t="s">
        <v>5402</v>
      </c>
      <c r="V450" s="47" t="s">
        <v>5224</v>
      </c>
      <c r="W450" s="247"/>
      <c r="X450" s="247"/>
      <c r="Y450" s="247"/>
      <c r="Z450" s="247"/>
      <c r="AA450" s="247"/>
      <c r="AB450" s="47"/>
      <c r="AC450" s="47" t="s">
        <v>5225</v>
      </c>
      <c r="AD450" s="348"/>
      <c r="AE450" s="87" t="s">
        <v>4991</v>
      </c>
      <c r="AF450" s="208"/>
      <c r="AG450" s="208"/>
      <c r="AH450" s="208"/>
      <c r="AI450" s="208"/>
      <c r="AJ450" s="209"/>
      <c r="AK450" s="209"/>
      <c r="AL450" s="210"/>
      <c r="AM450" s="210"/>
      <c r="AN450" s="210"/>
      <c r="AO450" s="210"/>
      <c r="AP450" s="210"/>
      <c r="AQ450" s="210"/>
      <c r="AR450" s="210"/>
      <c r="AS450" s="237" t="s">
        <v>5400</v>
      </c>
      <c r="AT450" s="105"/>
      <c r="AU450" s="105"/>
      <c r="AV450" s="105"/>
      <c r="AW450" s="105"/>
      <c r="AX450" s="105"/>
      <c r="AY450" s="105"/>
      <c r="AZ450" s="105"/>
      <c r="BA450" s="105"/>
      <c r="BB450" s="105"/>
      <c r="BC450" s="105"/>
      <c r="BD450" s="218"/>
      <c r="BE450" s="105"/>
      <c r="BF450" s="219" t="s">
        <v>5245</v>
      </c>
      <c r="BG450" s="231" t="s">
        <v>1021</v>
      </c>
      <c r="BH450" s="5" t="s">
        <v>5399</v>
      </c>
      <c r="BI450" s="5" t="s">
        <v>4123</v>
      </c>
      <c r="BJ450" s="149"/>
    </row>
    <row r="451" s="5" customFormat="1" ht="12.95" customHeight="1" spans="1:62">
      <c r="A451" s="325" t="s">
        <v>5403</v>
      </c>
      <c r="B451" s="325" t="s">
        <v>5404</v>
      </c>
      <c r="C451" s="48" t="s">
        <v>1023</v>
      </c>
      <c r="D451" s="38" t="s">
        <v>5405</v>
      </c>
      <c r="E451" s="39" t="s">
        <v>1024</v>
      </c>
      <c r="F451" s="40" t="s">
        <v>2715</v>
      </c>
      <c r="G451" s="41" t="s">
        <v>5406</v>
      </c>
      <c r="H451" s="42" t="s">
        <v>5407</v>
      </c>
      <c r="I451" s="42" t="s">
        <v>2715</v>
      </c>
      <c r="J451" s="43" t="s">
        <v>2715</v>
      </c>
      <c r="K451" s="54" t="s">
        <v>2715</v>
      </c>
      <c r="L451" s="42" t="s">
        <v>81</v>
      </c>
      <c r="M451" s="42" t="s">
        <v>81</v>
      </c>
      <c r="N451" s="42" t="s">
        <v>2715</v>
      </c>
      <c r="O451" s="43" t="s">
        <v>2715</v>
      </c>
      <c r="P451" s="206"/>
      <c r="Q451" s="206"/>
      <c r="R451" s="206"/>
      <c r="S451" s="206"/>
      <c r="T451" s="206"/>
      <c r="U451" s="63" t="s">
        <v>5408</v>
      </c>
      <c r="V451" s="47" t="s">
        <v>5224</v>
      </c>
      <c r="W451" s="62" t="s">
        <v>2715</v>
      </c>
      <c r="X451" s="62" t="s">
        <v>2715</v>
      </c>
      <c r="Y451" s="62"/>
      <c r="Z451" s="62"/>
      <c r="AA451" s="62"/>
      <c r="AB451" s="47"/>
      <c r="AC451" s="47" t="s">
        <v>5225</v>
      </c>
      <c r="AD451" s="63"/>
      <c r="AE451" s="63" t="s">
        <v>4991</v>
      </c>
      <c r="AF451" s="208"/>
      <c r="AG451" s="208"/>
      <c r="AH451" s="208"/>
      <c r="AI451" s="208"/>
      <c r="AJ451" s="209"/>
      <c r="AK451" s="209"/>
      <c r="AL451" s="210"/>
      <c r="AM451" s="210"/>
      <c r="AN451" s="210"/>
      <c r="AO451" s="210"/>
      <c r="AP451" s="210"/>
      <c r="AQ451" s="210"/>
      <c r="AR451" s="210"/>
      <c r="AS451" s="236" t="s">
        <v>5406</v>
      </c>
      <c r="AT451" s="105"/>
      <c r="AU451" s="105"/>
      <c r="AV451" s="105"/>
      <c r="AW451" s="105"/>
      <c r="AX451" s="105"/>
      <c r="AY451" s="105"/>
      <c r="AZ451" s="105"/>
      <c r="BA451" s="105"/>
      <c r="BB451" s="105"/>
      <c r="BC451" s="105"/>
      <c r="BD451" s="218"/>
      <c r="BE451" s="105"/>
      <c r="BF451" s="219" t="s">
        <v>5245</v>
      </c>
      <c r="BG451" s="231" t="s">
        <v>1023</v>
      </c>
      <c r="BH451" s="5" t="s">
        <v>5405</v>
      </c>
      <c r="BI451" s="5" t="s">
        <v>4116</v>
      </c>
      <c r="BJ451" s="149"/>
    </row>
    <row r="452" s="5" customFormat="1" ht="12.95" customHeight="1" spans="1:62">
      <c r="A452" s="325" t="s">
        <v>5264</v>
      </c>
      <c r="B452" s="325" t="s">
        <v>5409</v>
      </c>
      <c r="C452" s="48" t="s">
        <v>1025</v>
      </c>
      <c r="D452" s="38" t="s">
        <v>5410</v>
      </c>
      <c r="E452" s="39" t="s">
        <v>1026</v>
      </c>
      <c r="F452" s="40" t="s">
        <v>2715</v>
      </c>
      <c r="G452" s="41" t="s">
        <v>5411</v>
      </c>
      <c r="H452" s="42" t="s">
        <v>5412</v>
      </c>
      <c r="I452" s="42" t="s">
        <v>2715</v>
      </c>
      <c r="J452" s="43" t="s">
        <v>2715</v>
      </c>
      <c r="K452" s="54" t="s">
        <v>2715</v>
      </c>
      <c r="L452" s="42" t="s">
        <v>2717</v>
      </c>
      <c r="M452" s="42" t="s">
        <v>2717</v>
      </c>
      <c r="N452" s="42" t="s">
        <v>2715</v>
      </c>
      <c r="O452" s="43" t="s">
        <v>2715</v>
      </c>
      <c r="P452" s="206"/>
      <c r="Q452" s="206"/>
      <c r="R452" s="206"/>
      <c r="S452" s="206"/>
      <c r="T452" s="206"/>
      <c r="U452" s="63" t="s">
        <v>5413</v>
      </c>
      <c r="V452" s="47" t="s">
        <v>5224</v>
      </c>
      <c r="W452" s="62" t="s">
        <v>2715</v>
      </c>
      <c r="X452" s="62" t="s">
        <v>2715</v>
      </c>
      <c r="Y452" s="62"/>
      <c r="Z452" s="62"/>
      <c r="AA452" s="62"/>
      <c r="AB452" s="47"/>
      <c r="AC452" s="47" t="s">
        <v>5225</v>
      </c>
      <c r="AD452" s="63"/>
      <c r="AE452" s="63" t="s">
        <v>4991</v>
      </c>
      <c r="AF452" s="208"/>
      <c r="AG452" s="208"/>
      <c r="AH452" s="208"/>
      <c r="AI452" s="208"/>
      <c r="AJ452" s="209"/>
      <c r="AK452" s="209"/>
      <c r="AL452" s="210"/>
      <c r="AM452" s="210"/>
      <c r="AN452" s="210"/>
      <c r="AO452" s="210"/>
      <c r="AP452" s="210"/>
      <c r="AQ452" s="210"/>
      <c r="AR452" s="210"/>
      <c r="AS452" s="237" t="s">
        <v>5411</v>
      </c>
      <c r="AT452" s="105"/>
      <c r="AU452" s="105"/>
      <c r="AV452" s="105"/>
      <c r="AW452" s="105"/>
      <c r="AX452" s="105"/>
      <c r="AY452" s="105"/>
      <c r="AZ452" s="105"/>
      <c r="BA452" s="105"/>
      <c r="BB452" s="105"/>
      <c r="BC452" s="105"/>
      <c r="BD452" s="218"/>
      <c r="BE452" s="105"/>
      <c r="BF452" s="219" t="s">
        <v>5245</v>
      </c>
      <c r="BG452" s="231" t="s">
        <v>1025</v>
      </c>
      <c r="BH452" s="5" t="s">
        <v>5410</v>
      </c>
      <c r="BI452" s="5" t="s">
        <v>5414</v>
      </c>
      <c r="BJ452" s="149"/>
    </row>
    <row r="453" s="5" customFormat="1" ht="12.95" customHeight="1" spans="1:62">
      <c r="A453" s="325" t="s">
        <v>5415</v>
      </c>
      <c r="B453" s="325" t="s">
        <v>5416</v>
      </c>
      <c r="C453" s="48" t="s">
        <v>1027</v>
      </c>
      <c r="D453" s="38" t="s">
        <v>5417</v>
      </c>
      <c r="E453" s="39" t="s">
        <v>1028</v>
      </c>
      <c r="F453" s="40" t="s">
        <v>2715</v>
      </c>
      <c r="G453" s="41" t="s">
        <v>5418</v>
      </c>
      <c r="H453" s="42" t="s">
        <v>5419</v>
      </c>
      <c r="I453" s="42" t="s">
        <v>2715</v>
      </c>
      <c r="J453" s="43" t="s">
        <v>2715</v>
      </c>
      <c r="K453" s="54" t="s">
        <v>2715</v>
      </c>
      <c r="L453" s="42" t="s">
        <v>2717</v>
      </c>
      <c r="M453" s="42" t="s">
        <v>2717</v>
      </c>
      <c r="N453" s="42" t="s">
        <v>2715</v>
      </c>
      <c r="O453" s="43" t="s">
        <v>2715</v>
      </c>
      <c r="P453" s="206"/>
      <c r="Q453" s="206"/>
      <c r="R453" s="206"/>
      <c r="S453" s="206"/>
      <c r="T453" s="206"/>
      <c r="U453" s="63" t="s">
        <v>5420</v>
      </c>
      <c r="V453" s="47" t="s">
        <v>5224</v>
      </c>
      <c r="W453" s="62" t="s">
        <v>2715</v>
      </c>
      <c r="X453" s="62" t="s">
        <v>2715</v>
      </c>
      <c r="Y453" s="62"/>
      <c r="Z453" s="62"/>
      <c r="AA453" s="62"/>
      <c r="AB453" s="47"/>
      <c r="AC453" s="47" t="s">
        <v>5225</v>
      </c>
      <c r="AD453" s="63"/>
      <c r="AE453" s="63" t="s">
        <v>4991</v>
      </c>
      <c r="AF453" s="208"/>
      <c r="AG453" s="208"/>
      <c r="AH453" s="208"/>
      <c r="AI453" s="208"/>
      <c r="AJ453" s="209"/>
      <c r="AK453" s="209"/>
      <c r="AL453" s="210"/>
      <c r="AM453" s="210"/>
      <c r="AN453" s="210"/>
      <c r="AO453" s="210"/>
      <c r="AP453" s="210"/>
      <c r="AQ453" s="210"/>
      <c r="AR453" s="210"/>
      <c r="AS453" s="236" t="s">
        <v>5418</v>
      </c>
      <c r="AT453" s="105"/>
      <c r="AU453" s="105"/>
      <c r="AV453" s="105"/>
      <c r="AW453" s="105"/>
      <c r="AX453" s="105"/>
      <c r="AY453" s="105"/>
      <c r="AZ453" s="105"/>
      <c r="BA453" s="105"/>
      <c r="BB453" s="105"/>
      <c r="BC453" s="105"/>
      <c r="BD453" s="218"/>
      <c r="BE453" s="105"/>
      <c r="BF453" s="219" t="s">
        <v>5245</v>
      </c>
      <c r="BG453" s="231" t="s">
        <v>1027</v>
      </c>
      <c r="BH453" s="5" t="s">
        <v>5417</v>
      </c>
      <c r="BI453" s="5" t="s">
        <v>4385</v>
      </c>
      <c r="BJ453" s="149"/>
    </row>
    <row r="454" s="5" customFormat="1" ht="12.95" customHeight="1" spans="1:62">
      <c r="A454" s="325" t="s">
        <v>5421</v>
      </c>
      <c r="B454" s="325" t="s">
        <v>5422</v>
      </c>
      <c r="C454" s="48" t="s">
        <v>1029</v>
      </c>
      <c r="D454" s="38" t="s">
        <v>5423</v>
      </c>
      <c r="E454" s="39" t="s">
        <v>1030</v>
      </c>
      <c r="F454" s="40" t="s">
        <v>2715</v>
      </c>
      <c r="G454" s="41" t="s">
        <v>5424</v>
      </c>
      <c r="H454" s="42" t="s">
        <v>5425</v>
      </c>
      <c r="I454" s="42" t="s">
        <v>2715</v>
      </c>
      <c r="J454" s="43" t="s">
        <v>2715</v>
      </c>
      <c r="K454" s="54" t="s">
        <v>2715</v>
      </c>
      <c r="L454" s="42" t="s">
        <v>81</v>
      </c>
      <c r="M454" s="42" t="s">
        <v>81</v>
      </c>
      <c r="N454" s="42" t="s">
        <v>2715</v>
      </c>
      <c r="O454" s="43" t="s">
        <v>2715</v>
      </c>
      <c r="P454" s="206"/>
      <c r="Q454" s="206"/>
      <c r="R454" s="206"/>
      <c r="S454" s="206"/>
      <c r="T454" s="206"/>
      <c r="U454" s="63" t="s">
        <v>5426</v>
      </c>
      <c r="V454" s="47" t="s">
        <v>5224</v>
      </c>
      <c r="W454" s="62" t="s">
        <v>2715</v>
      </c>
      <c r="X454" s="62" t="s">
        <v>2715</v>
      </c>
      <c r="Y454" s="62"/>
      <c r="Z454" s="62"/>
      <c r="AA454" s="62"/>
      <c r="AB454" s="47"/>
      <c r="AC454" s="47" t="s">
        <v>5225</v>
      </c>
      <c r="AD454" s="63"/>
      <c r="AE454" s="63" t="s">
        <v>4991</v>
      </c>
      <c r="AF454" s="208"/>
      <c r="AG454" s="208"/>
      <c r="AH454" s="208"/>
      <c r="AI454" s="208"/>
      <c r="AJ454" s="209"/>
      <c r="AK454" s="209"/>
      <c r="AL454" s="210"/>
      <c r="AM454" s="210"/>
      <c r="AN454" s="210"/>
      <c r="AO454" s="210"/>
      <c r="AP454" s="210"/>
      <c r="AQ454" s="210"/>
      <c r="AR454" s="210"/>
      <c r="AS454" s="237" t="s">
        <v>5424</v>
      </c>
      <c r="AT454" s="105"/>
      <c r="AU454" s="105"/>
      <c r="AV454" s="105"/>
      <c r="AW454" s="105"/>
      <c r="AX454" s="105"/>
      <c r="AY454" s="105"/>
      <c r="AZ454" s="105"/>
      <c r="BA454" s="105"/>
      <c r="BB454" s="105"/>
      <c r="BC454" s="105"/>
      <c r="BD454" s="218"/>
      <c r="BE454" s="105"/>
      <c r="BF454" s="219" t="s">
        <v>5245</v>
      </c>
      <c r="BG454" s="231" t="s">
        <v>1029</v>
      </c>
      <c r="BH454" s="5" t="s">
        <v>5423</v>
      </c>
      <c r="BI454" s="5" t="s">
        <v>5427</v>
      </c>
      <c r="BJ454" s="149"/>
    </row>
    <row r="455" s="5" customFormat="1" ht="12.95" customHeight="1" spans="1:62">
      <c r="A455" s="325" t="s">
        <v>4516</v>
      </c>
      <c r="B455" s="325" t="s">
        <v>5428</v>
      </c>
      <c r="C455" s="48" t="s">
        <v>1031</v>
      </c>
      <c r="D455" s="38" t="s">
        <v>5429</v>
      </c>
      <c r="E455" s="39" t="s">
        <v>1032</v>
      </c>
      <c r="F455" s="40" t="s">
        <v>2715</v>
      </c>
      <c r="G455" s="41" t="s">
        <v>5430</v>
      </c>
      <c r="H455" s="42" t="s">
        <v>5431</v>
      </c>
      <c r="I455" s="42" t="s">
        <v>2715</v>
      </c>
      <c r="J455" s="43" t="s">
        <v>2715</v>
      </c>
      <c r="K455" s="54" t="s">
        <v>2715</v>
      </c>
      <c r="L455" s="42" t="s">
        <v>81</v>
      </c>
      <c r="M455" s="42" t="s">
        <v>81</v>
      </c>
      <c r="N455" s="42" t="s">
        <v>2715</v>
      </c>
      <c r="O455" s="43" t="s">
        <v>2715</v>
      </c>
      <c r="P455" s="206"/>
      <c r="Q455" s="206"/>
      <c r="R455" s="206"/>
      <c r="S455" s="206"/>
      <c r="T455" s="206"/>
      <c r="U455" s="63" t="s">
        <v>5432</v>
      </c>
      <c r="V455" s="47" t="s">
        <v>5224</v>
      </c>
      <c r="W455" s="62" t="s">
        <v>2715</v>
      </c>
      <c r="X455" s="62" t="s">
        <v>2715</v>
      </c>
      <c r="Y455" s="62"/>
      <c r="Z455" s="62"/>
      <c r="AA455" s="62"/>
      <c r="AB455" s="47"/>
      <c r="AC455" s="47" t="s">
        <v>5225</v>
      </c>
      <c r="AD455" s="63"/>
      <c r="AE455" s="63" t="s">
        <v>4991</v>
      </c>
      <c r="AF455" s="208"/>
      <c r="AG455" s="208"/>
      <c r="AH455" s="208"/>
      <c r="AI455" s="208"/>
      <c r="AJ455" s="209"/>
      <c r="AK455" s="209"/>
      <c r="AL455" s="210"/>
      <c r="AM455" s="210"/>
      <c r="AN455" s="210"/>
      <c r="AO455" s="210"/>
      <c r="AP455" s="210"/>
      <c r="AQ455" s="210"/>
      <c r="AR455" s="210"/>
      <c r="AS455" s="236" t="s">
        <v>5430</v>
      </c>
      <c r="AT455" s="105"/>
      <c r="AU455" s="105"/>
      <c r="AV455" s="105"/>
      <c r="AW455" s="105"/>
      <c r="AX455" s="105"/>
      <c r="AY455" s="105"/>
      <c r="AZ455" s="105"/>
      <c r="BA455" s="105"/>
      <c r="BB455" s="105"/>
      <c r="BC455" s="105"/>
      <c r="BD455" s="218"/>
      <c r="BE455" s="105"/>
      <c r="BF455" s="219"/>
      <c r="BG455" s="242" t="s">
        <v>1031</v>
      </c>
      <c r="BH455" s="5" t="s">
        <v>5429</v>
      </c>
      <c r="BI455" s="5" t="s">
        <v>4321</v>
      </c>
      <c r="BJ455" s="149"/>
    </row>
    <row r="456" s="5" customFormat="1" ht="12.95" customHeight="1" spans="1:62">
      <c r="A456" s="322"/>
      <c r="B456" s="322"/>
      <c r="C456" s="48" t="s">
        <v>1033</v>
      </c>
      <c r="D456" s="38" t="s">
        <v>5433</v>
      </c>
      <c r="E456" s="39" t="s">
        <v>5434</v>
      </c>
      <c r="F456" s="40" t="s">
        <v>2715</v>
      </c>
      <c r="G456" s="41" t="s">
        <v>1033</v>
      </c>
      <c r="H456" s="42" t="s">
        <v>2715</v>
      </c>
      <c r="I456" s="42" t="s">
        <v>2715</v>
      </c>
      <c r="J456" s="43" t="s">
        <v>2715</v>
      </c>
      <c r="K456" s="54" t="s">
        <v>2715</v>
      </c>
      <c r="L456" s="42" t="s">
        <v>2715</v>
      </c>
      <c r="M456" s="42" t="s">
        <v>2715</v>
      </c>
      <c r="N456" s="42" t="s">
        <v>2715</v>
      </c>
      <c r="O456" s="43" t="s">
        <v>2715</v>
      </c>
      <c r="P456" s="206"/>
      <c r="Q456" s="206"/>
      <c r="R456" s="206"/>
      <c r="S456" s="206"/>
      <c r="T456" s="206"/>
      <c r="U456" s="63" t="s">
        <v>5435</v>
      </c>
      <c r="V456" s="47" t="s">
        <v>5224</v>
      </c>
      <c r="W456" s="62" t="s">
        <v>2715</v>
      </c>
      <c r="X456" s="62" t="s">
        <v>2715</v>
      </c>
      <c r="Y456" s="62"/>
      <c r="Z456" s="62"/>
      <c r="AA456" s="62"/>
      <c r="AB456" s="47"/>
      <c r="AC456" s="47" t="s">
        <v>5225</v>
      </c>
      <c r="AD456" s="63"/>
      <c r="AE456" s="63" t="s">
        <v>2715</v>
      </c>
      <c r="AF456" s="208"/>
      <c r="AG456" s="208"/>
      <c r="AH456" s="208"/>
      <c r="AI456" s="208"/>
      <c r="AJ456" s="209"/>
      <c r="AK456" s="209"/>
      <c r="AL456" s="210"/>
      <c r="AM456" s="210"/>
      <c r="AN456" s="210"/>
      <c r="AO456" s="210"/>
      <c r="AP456" s="210"/>
      <c r="AQ456" s="210"/>
      <c r="AR456" s="210"/>
      <c r="AS456" s="237" t="s">
        <v>1033</v>
      </c>
      <c r="AT456" s="105"/>
      <c r="AU456" s="105"/>
      <c r="AV456" s="105"/>
      <c r="AW456" s="105"/>
      <c r="AX456" s="105"/>
      <c r="AY456" s="105"/>
      <c r="AZ456" s="105"/>
      <c r="BA456" s="105"/>
      <c r="BB456" s="105"/>
      <c r="BC456" s="403" t="s">
        <v>950</v>
      </c>
      <c r="BD456" s="218"/>
      <c r="BE456" s="105"/>
      <c r="BF456" s="219"/>
      <c r="BG456" s="231" t="s">
        <v>1033</v>
      </c>
      <c r="BH456" s="5" t="s">
        <v>5433</v>
      </c>
      <c r="BI456" s="5" t="s">
        <v>5436</v>
      </c>
      <c r="BJ456" s="149"/>
    </row>
    <row r="457" s="5" customFormat="1" ht="12.95" customHeight="1" spans="1:62">
      <c r="A457" s="322"/>
      <c r="B457" s="322"/>
      <c r="C457" s="48" t="s">
        <v>1034</v>
      </c>
      <c r="D457" s="38" t="s">
        <v>5437</v>
      </c>
      <c r="E457" s="39" t="s">
        <v>5438</v>
      </c>
      <c r="F457" s="40" t="s">
        <v>2715</v>
      </c>
      <c r="G457" s="41" t="s">
        <v>1034</v>
      </c>
      <c r="H457" s="42" t="s">
        <v>2715</v>
      </c>
      <c r="I457" s="42" t="s">
        <v>2715</v>
      </c>
      <c r="J457" s="43" t="s">
        <v>2715</v>
      </c>
      <c r="K457" s="54" t="s">
        <v>2715</v>
      </c>
      <c r="L457" s="42" t="s">
        <v>2715</v>
      </c>
      <c r="M457" s="42" t="s">
        <v>2715</v>
      </c>
      <c r="N457" s="42" t="s">
        <v>2715</v>
      </c>
      <c r="O457" s="43" t="s">
        <v>2715</v>
      </c>
      <c r="P457" s="206"/>
      <c r="Q457" s="206"/>
      <c r="R457" s="206"/>
      <c r="S457" s="206"/>
      <c r="T457" s="206"/>
      <c r="U457" s="63" t="s">
        <v>5439</v>
      </c>
      <c r="V457" s="47" t="s">
        <v>5224</v>
      </c>
      <c r="W457" s="62" t="s">
        <v>2715</v>
      </c>
      <c r="X457" s="62" t="s">
        <v>2715</v>
      </c>
      <c r="Y457" s="62"/>
      <c r="Z457" s="62"/>
      <c r="AA457" s="62"/>
      <c r="AB457" s="47"/>
      <c r="AC457" s="47" t="s">
        <v>5225</v>
      </c>
      <c r="AD457" s="63"/>
      <c r="AE457" s="63" t="s">
        <v>2715</v>
      </c>
      <c r="AF457" s="208"/>
      <c r="AG457" s="208"/>
      <c r="AH457" s="208"/>
      <c r="AI457" s="208"/>
      <c r="AJ457" s="209"/>
      <c r="AK457" s="209"/>
      <c r="AL457" s="210"/>
      <c r="AM457" s="210"/>
      <c r="AN457" s="210"/>
      <c r="AO457" s="210"/>
      <c r="AP457" s="210"/>
      <c r="AQ457" s="210"/>
      <c r="AR457" s="210"/>
      <c r="AS457" s="236" t="s">
        <v>1034</v>
      </c>
      <c r="AT457" s="105"/>
      <c r="AU457" s="105"/>
      <c r="AV457" s="105"/>
      <c r="AW457" s="105"/>
      <c r="AX457" s="105"/>
      <c r="AY457" s="105"/>
      <c r="AZ457" s="105"/>
      <c r="BA457" s="105"/>
      <c r="BB457" s="105"/>
      <c r="BC457" s="403" t="s">
        <v>950</v>
      </c>
      <c r="BD457" s="218"/>
      <c r="BE457" s="105"/>
      <c r="BF457" s="219"/>
      <c r="BG457" s="231" t="s">
        <v>1034</v>
      </c>
      <c r="BH457" s="5" t="s">
        <v>5437</v>
      </c>
      <c r="BI457" s="5" t="s">
        <v>5440</v>
      </c>
      <c r="BJ457" s="149"/>
    </row>
    <row r="458" s="4" customFormat="1" ht="18" customHeight="1" spans="1:62">
      <c r="A458" s="322"/>
      <c r="B458" s="322"/>
      <c r="C458" s="345" t="s">
        <v>1035</v>
      </c>
      <c r="D458" s="346" t="s">
        <v>1035</v>
      </c>
      <c r="E458" s="33"/>
      <c r="F458" s="34"/>
      <c r="G458" s="34"/>
      <c r="H458" s="34"/>
      <c r="I458" s="34"/>
      <c r="J458" s="34"/>
      <c r="K458" s="33"/>
      <c r="L458" s="33"/>
      <c r="M458" s="33"/>
      <c r="N458" s="33"/>
      <c r="O458" s="33"/>
      <c r="P458" s="32"/>
      <c r="Q458" s="33"/>
      <c r="R458" s="33"/>
      <c r="S458" s="33"/>
      <c r="T458" s="33"/>
      <c r="U458" s="33"/>
      <c r="V458" s="33"/>
      <c r="W458" s="59"/>
      <c r="X458" s="59"/>
      <c r="Y458" s="59"/>
      <c r="Z458" s="59"/>
      <c r="AA458" s="59"/>
      <c r="AB458" s="80"/>
      <c r="AC458" s="80"/>
      <c r="AD458" s="80"/>
      <c r="AE458" s="80"/>
      <c r="AF458" s="80"/>
      <c r="AG458" s="80"/>
      <c r="AH458" s="80"/>
      <c r="AI458" s="80"/>
      <c r="AJ458" s="80"/>
      <c r="AK458" s="80"/>
      <c r="AL458" s="80"/>
      <c r="AM458" s="80"/>
      <c r="AN458" s="80"/>
      <c r="AO458" s="80"/>
      <c r="AP458" s="80"/>
      <c r="AQ458" s="80"/>
      <c r="AR458" s="80"/>
      <c r="AS458" s="98"/>
      <c r="AT458" s="98"/>
      <c r="AU458" s="99"/>
      <c r="AV458" s="99"/>
      <c r="AW458" s="99"/>
      <c r="AX458" s="99"/>
      <c r="AY458" s="99"/>
      <c r="AZ458" s="99"/>
      <c r="BA458" s="99"/>
      <c r="BB458" s="99"/>
      <c r="BC458" s="99"/>
      <c r="BD458" s="99"/>
      <c r="BE458" s="400" t="s">
        <v>829</v>
      </c>
      <c r="BF458" s="99"/>
      <c r="BG458" s="226" t="s">
        <v>1035</v>
      </c>
      <c r="BH458" s="226" t="s">
        <v>1036</v>
      </c>
      <c r="BI458" s="243"/>
      <c r="BJ458" s="244"/>
    </row>
    <row r="459" s="5" customFormat="1" ht="12.95" customHeight="1" spans="1:62">
      <c r="A459" s="322"/>
      <c r="B459" s="322"/>
      <c r="C459" s="48" t="s">
        <v>1037</v>
      </c>
      <c r="D459" s="38" t="s">
        <v>5441</v>
      </c>
      <c r="E459" s="39" t="s">
        <v>1038</v>
      </c>
      <c r="F459" s="40" t="s">
        <v>2715</v>
      </c>
      <c r="G459" s="41" t="s">
        <v>1037</v>
      </c>
      <c r="H459" s="42" t="s">
        <v>2715</v>
      </c>
      <c r="I459" s="42" t="s">
        <v>2715</v>
      </c>
      <c r="J459" s="43" t="s">
        <v>2715</v>
      </c>
      <c r="K459" s="54" t="s">
        <v>2715</v>
      </c>
      <c r="L459" s="42" t="s">
        <v>2717</v>
      </c>
      <c r="M459" s="42" t="s">
        <v>2715</v>
      </c>
      <c r="N459" s="42" t="s">
        <v>2715</v>
      </c>
      <c r="O459" s="43" t="s">
        <v>2715</v>
      </c>
      <c r="P459" s="206"/>
      <c r="Q459" s="206"/>
      <c r="R459" s="206"/>
      <c r="S459" s="206"/>
      <c r="T459" s="206"/>
      <c r="U459" s="63" t="s">
        <v>5442</v>
      </c>
      <c r="V459" s="47" t="s">
        <v>5443</v>
      </c>
      <c r="W459" s="62" t="s">
        <v>2715</v>
      </c>
      <c r="X459" s="62" t="s">
        <v>2715</v>
      </c>
      <c r="Y459" s="62"/>
      <c r="Z459" s="62"/>
      <c r="AA459" s="62"/>
      <c r="AB459" s="47"/>
      <c r="AC459" s="47" t="s">
        <v>5444</v>
      </c>
      <c r="AD459" s="61"/>
      <c r="AE459" s="61" t="s">
        <v>4991</v>
      </c>
      <c r="AF459" s="208"/>
      <c r="AG459" s="208"/>
      <c r="AH459" s="208"/>
      <c r="AI459" s="208"/>
      <c r="AJ459" s="209"/>
      <c r="AK459" s="209"/>
      <c r="AL459" s="210"/>
      <c r="AM459" s="210"/>
      <c r="AN459" s="210"/>
      <c r="AO459" s="210"/>
      <c r="AP459" s="210"/>
      <c r="AQ459" s="210"/>
      <c r="AR459" s="210"/>
      <c r="AS459" s="236" t="s">
        <v>1038</v>
      </c>
      <c r="AT459" s="105"/>
      <c r="AU459" s="105"/>
      <c r="AV459" s="105"/>
      <c r="AW459" s="105"/>
      <c r="AX459" s="105"/>
      <c r="AY459" s="105"/>
      <c r="AZ459" s="105"/>
      <c r="BA459" s="105"/>
      <c r="BB459" s="105"/>
      <c r="BC459" s="105"/>
      <c r="BD459" s="218"/>
      <c r="BE459" s="105"/>
      <c r="BF459" s="219"/>
      <c r="BG459" s="127" t="s">
        <v>7</v>
      </c>
      <c r="BH459" s="5" t="s">
        <v>5441</v>
      </c>
      <c r="BI459" s="5" t="s">
        <v>5445</v>
      </c>
      <c r="BJ459" s="149"/>
    </row>
    <row r="460" s="5" customFormat="1" ht="12.95" customHeight="1" spans="1:62">
      <c r="A460" s="322"/>
      <c r="B460" s="322"/>
      <c r="C460" s="48" t="s">
        <v>1039</v>
      </c>
      <c r="D460" s="38" t="s">
        <v>5446</v>
      </c>
      <c r="E460" s="39" t="s">
        <v>1040</v>
      </c>
      <c r="F460" s="40" t="s">
        <v>2715</v>
      </c>
      <c r="G460" s="41" t="s">
        <v>1039</v>
      </c>
      <c r="H460" s="42" t="s">
        <v>2715</v>
      </c>
      <c r="I460" s="42" t="s">
        <v>2715</v>
      </c>
      <c r="J460" s="43" t="s">
        <v>2715</v>
      </c>
      <c r="K460" s="54" t="s">
        <v>2715</v>
      </c>
      <c r="L460" s="42" t="s">
        <v>2717</v>
      </c>
      <c r="M460" s="42" t="s">
        <v>2715</v>
      </c>
      <c r="N460" s="42" t="s">
        <v>2715</v>
      </c>
      <c r="O460" s="43" t="s">
        <v>2715</v>
      </c>
      <c r="P460" s="206"/>
      <c r="Q460" s="206"/>
      <c r="R460" s="206"/>
      <c r="S460" s="206"/>
      <c r="T460" s="206"/>
      <c r="U460" s="63" t="s">
        <v>5447</v>
      </c>
      <c r="V460" s="47" t="s">
        <v>5448</v>
      </c>
      <c r="W460" s="62" t="s">
        <v>2715</v>
      </c>
      <c r="X460" s="62" t="s">
        <v>2715</v>
      </c>
      <c r="Y460" s="62"/>
      <c r="Z460" s="62"/>
      <c r="AA460" s="62"/>
      <c r="AB460" s="47"/>
      <c r="AC460" s="47" t="s">
        <v>5444</v>
      </c>
      <c r="AD460" s="159"/>
      <c r="AE460" s="61" t="s">
        <v>4991</v>
      </c>
      <c r="AF460" s="207"/>
      <c r="AG460" s="208"/>
      <c r="AH460" s="208"/>
      <c r="AI460" s="208"/>
      <c r="AJ460" s="209"/>
      <c r="AK460" s="209"/>
      <c r="AL460" s="210"/>
      <c r="AM460" s="210"/>
      <c r="AN460" s="210"/>
      <c r="AO460" s="210"/>
      <c r="AP460" s="210"/>
      <c r="AQ460" s="210"/>
      <c r="AR460" s="210"/>
      <c r="AS460" s="236" t="s">
        <v>1040</v>
      </c>
      <c r="AT460" s="105"/>
      <c r="AU460" s="105"/>
      <c r="AV460" s="105"/>
      <c r="AW460" s="105"/>
      <c r="AX460" s="105"/>
      <c r="AY460" s="105"/>
      <c r="AZ460" s="105"/>
      <c r="BA460" s="105"/>
      <c r="BB460" s="105"/>
      <c r="BC460" s="105"/>
      <c r="BD460" s="218"/>
      <c r="BE460" s="105"/>
      <c r="BF460" s="219"/>
      <c r="BG460" s="127" t="s">
        <v>7</v>
      </c>
      <c r="BH460" s="5" t="s">
        <v>5446</v>
      </c>
      <c r="BI460" s="5" t="s">
        <v>5449</v>
      </c>
      <c r="BJ460" s="149"/>
    </row>
    <row r="461" s="5" customFormat="1" ht="12.95" customHeight="1" spans="1:62">
      <c r="A461" s="325" t="s">
        <v>5450</v>
      </c>
      <c r="B461" s="325" t="s">
        <v>5451</v>
      </c>
      <c r="C461" s="48" t="s">
        <v>1041</v>
      </c>
      <c r="D461" s="38" t="s">
        <v>5452</v>
      </c>
      <c r="E461" s="39" t="s">
        <v>1042</v>
      </c>
      <c r="F461" s="40" t="s">
        <v>2715</v>
      </c>
      <c r="G461" s="41" t="s">
        <v>1041</v>
      </c>
      <c r="H461" s="42" t="s">
        <v>2715</v>
      </c>
      <c r="I461" s="42" t="s">
        <v>2715</v>
      </c>
      <c r="J461" s="43" t="s">
        <v>2715</v>
      </c>
      <c r="K461" s="54" t="s">
        <v>2715</v>
      </c>
      <c r="L461" s="42" t="s">
        <v>2717</v>
      </c>
      <c r="M461" s="42" t="s">
        <v>2715</v>
      </c>
      <c r="N461" s="42" t="s">
        <v>2715</v>
      </c>
      <c r="O461" s="43" t="s">
        <v>2715</v>
      </c>
      <c r="P461" s="206"/>
      <c r="Q461" s="206"/>
      <c r="R461" s="206"/>
      <c r="S461" s="206"/>
      <c r="T461" s="206"/>
      <c r="U461" s="63" t="s">
        <v>5453</v>
      </c>
      <c r="V461" s="47" t="s">
        <v>5448</v>
      </c>
      <c r="W461" s="62" t="s">
        <v>2715</v>
      </c>
      <c r="X461" s="62" t="s">
        <v>2715</v>
      </c>
      <c r="Y461" s="62"/>
      <c r="Z461" s="62"/>
      <c r="AA461" s="62"/>
      <c r="AB461" s="47"/>
      <c r="AC461" s="47" t="s">
        <v>5444</v>
      </c>
      <c r="AD461" s="63"/>
      <c r="AE461" s="63" t="s">
        <v>4991</v>
      </c>
      <c r="AF461" s="208"/>
      <c r="AG461" s="208"/>
      <c r="AH461" s="208"/>
      <c r="AI461" s="208"/>
      <c r="AJ461" s="209"/>
      <c r="AK461" s="209"/>
      <c r="AL461" s="210"/>
      <c r="AM461" s="210"/>
      <c r="AN461" s="210"/>
      <c r="AO461" s="210"/>
      <c r="AP461" s="210"/>
      <c r="AQ461" s="210"/>
      <c r="AR461" s="210"/>
      <c r="AS461" s="236" t="s">
        <v>1042</v>
      </c>
      <c r="AT461" s="105"/>
      <c r="AU461" s="105"/>
      <c r="AV461" s="105"/>
      <c r="AW461" s="105"/>
      <c r="AX461" s="105"/>
      <c r="AY461" s="105"/>
      <c r="AZ461" s="105"/>
      <c r="BA461" s="105"/>
      <c r="BB461" s="105"/>
      <c r="BC461" s="105"/>
      <c r="BD461" s="218"/>
      <c r="BE461" s="105"/>
      <c r="BF461" s="219" t="s">
        <v>2751</v>
      </c>
      <c r="BG461" s="127" t="s">
        <v>7</v>
      </c>
      <c r="BH461" s="5" t="s">
        <v>5452</v>
      </c>
      <c r="BI461" s="5" t="s">
        <v>5454</v>
      </c>
      <c r="BJ461" s="149"/>
    </row>
    <row r="462" s="5" customFormat="1" ht="12.95" customHeight="1" spans="1:62">
      <c r="A462" s="325" t="s">
        <v>5455</v>
      </c>
      <c r="B462" s="325" t="s">
        <v>5456</v>
      </c>
      <c r="C462" s="48" t="s">
        <v>1043</v>
      </c>
      <c r="D462" s="38" t="s">
        <v>5457</v>
      </c>
      <c r="E462" s="39" t="s">
        <v>1044</v>
      </c>
      <c r="F462" s="40" t="s">
        <v>2715</v>
      </c>
      <c r="G462" s="41" t="s">
        <v>1043</v>
      </c>
      <c r="H462" s="42" t="s">
        <v>2715</v>
      </c>
      <c r="I462" s="42" t="s">
        <v>2715</v>
      </c>
      <c r="J462" s="43" t="s">
        <v>2715</v>
      </c>
      <c r="K462" s="54" t="s">
        <v>2715</v>
      </c>
      <c r="L462" s="42" t="s">
        <v>2717</v>
      </c>
      <c r="M462" s="42" t="s">
        <v>2715</v>
      </c>
      <c r="N462" s="42" t="s">
        <v>2715</v>
      </c>
      <c r="O462" s="43" t="s">
        <v>2715</v>
      </c>
      <c r="P462" s="206"/>
      <c r="Q462" s="206"/>
      <c r="R462" s="206"/>
      <c r="S462" s="206"/>
      <c r="T462" s="206"/>
      <c r="U462" s="63" t="s">
        <v>5458</v>
      </c>
      <c r="V462" s="47" t="s">
        <v>5448</v>
      </c>
      <c r="W462" s="62" t="s">
        <v>2715</v>
      </c>
      <c r="X462" s="62" t="s">
        <v>2715</v>
      </c>
      <c r="Y462" s="62"/>
      <c r="Z462" s="62"/>
      <c r="AA462" s="62"/>
      <c r="AB462" s="47"/>
      <c r="AC462" s="47" t="s">
        <v>5444</v>
      </c>
      <c r="AD462" s="87"/>
      <c r="AE462" s="159" t="s">
        <v>4991</v>
      </c>
      <c r="AF462" s="207"/>
      <c r="AG462" s="208"/>
      <c r="AH462" s="208"/>
      <c r="AI462" s="208"/>
      <c r="AJ462" s="209"/>
      <c r="AK462" s="209"/>
      <c r="AL462" s="210"/>
      <c r="AM462" s="210"/>
      <c r="AN462" s="210"/>
      <c r="AO462" s="210"/>
      <c r="AP462" s="210"/>
      <c r="AQ462" s="210"/>
      <c r="AR462" s="210"/>
      <c r="AS462" s="349" t="s">
        <v>1044</v>
      </c>
      <c r="AT462" s="105"/>
      <c r="AU462" s="105"/>
      <c r="AV462" s="105"/>
      <c r="AW462" s="105"/>
      <c r="AX462" s="105"/>
      <c r="AY462" s="105"/>
      <c r="AZ462" s="105"/>
      <c r="BA462" s="105"/>
      <c r="BB462" s="105"/>
      <c r="BC462" s="105"/>
      <c r="BD462" s="218"/>
      <c r="BE462" s="105"/>
      <c r="BF462" s="219" t="s">
        <v>2751</v>
      </c>
      <c r="BG462" s="127" t="s">
        <v>7</v>
      </c>
      <c r="BH462" s="5" t="s">
        <v>5457</v>
      </c>
      <c r="BI462" s="5" t="s">
        <v>5459</v>
      </c>
      <c r="BJ462" s="149"/>
    </row>
    <row r="463" s="5" customFormat="1" ht="12.95" customHeight="1" spans="1:62">
      <c r="A463" s="325" t="s">
        <v>5460</v>
      </c>
      <c r="B463" s="325" t="s">
        <v>5461</v>
      </c>
      <c r="C463" s="48" t="s">
        <v>1045</v>
      </c>
      <c r="D463" s="38" t="s">
        <v>5462</v>
      </c>
      <c r="E463" s="39" t="s">
        <v>1046</v>
      </c>
      <c r="F463" s="40" t="s">
        <v>2715</v>
      </c>
      <c r="G463" s="41" t="s">
        <v>1045</v>
      </c>
      <c r="H463" s="42" t="s">
        <v>2715</v>
      </c>
      <c r="I463" s="42" t="s">
        <v>2715</v>
      </c>
      <c r="J463" s="43" t="s">
        <v>2715</v>
      </c>
      <c r="K463" s="54" t="s">
        <v>2715</v>
      </c>
      <c r="L463" s="42" t="s">
        <v>2717</v>
      </c>
      <c r="M463" s="42" t="s">
        <v>2715</v>
      </c>
      <c r="N463" s="42" t="s">
        <v>2715</v>
      </c>
      <c r="O463" s="43" t="s">
        <v>2715</v>
      </c>
      <c r="P463" s="206"/>
      <c r="Q463" s="206"/>
      <c r="R463" s="206"/>
      <c r="S463" s="206"/>
      <c r="T463" s="206"/>
      <c r="U463" s="63" t="s">
        <v>5463</v>
      </c>
      <c r="V463" s="47" t="s">
        <v>5448</v>
      </c>
      <c r="W463" s="62" t="s">
        <v>2715</v>
      </c>
      <c r="X463" s="62" t="s">
        <v>2715</v>
      </c>
      <c r="Y463" s="62"/>
      <c r="Z463" s="62"/>
      <c r="AA463" s="62"/>
      <c r="AB463" s="47"/>
      <c r="AC463" s="47" t="s">
        <v>5444</v>
      </c>
      <c r="AD463" s="63"/>
      <c r="AE463" s="63" t="s">
        <v>4991</v>
      </c>
      <c r="AF463" s="208"/>
      <c r="AG463" s="208"/>
      <c r="AH463" s="208"/>
      <c r="AI463" s="208"/>
      <c r="AJ463" s="209"/>
      <c r="AK463" s="209"/>
      <c r="AL463" s="210"/>
      <c r="AM463" s="210"/>
      <c r="AN463" s="210"/>
      <c r="AO463" s="210"/>
      <c r="AP463" s="210"/>
      <c r="AQ463" s="210"/>
      <c r="AR463" s="210"/>
      <c r="AS463" s="236" t="s">
        <v>1045</v>
      </c>
      <c r="AT463" s="105"/>
      <c r="AU463" s="105"/>
      <c r="AV463" s="105"/>
      <c r="AW463" s="105"/>
      <c r="AX463" s="105"/>
      <c r="AY463" s="105"/>
      <c r="AZ463" s="105"/>
      <c r="BA463" s="105"/>
      <c r="BB463" s="105"/>
      <c r="BC463" s="105"/>
      <c r="BD463" s="218"/>
      <c r="BE463" s="105"/>
      <c r="BF463" s="219" t="s">
        <v>5464</v>
      </c>
      <c r="BG463" s="231" t="s">
        <v>1045</v>
      </c>
      <c r="BH463" s="5" t="s">
        <v>5462</v>
      </c>
      <c r="BI463" s="5" t="s">
        <v>5465</v>
      </c>
      <c r="BJ463" s="149"/>
    </row>
    <row r="464" s="5" customFormat="1" ht="12.95" customHeight="1" spans="1:62">
      <c r="A464" s="325" t="s">
        <v>5252</v>
      </c>
      <c r="B464" s="325" t="s">
        <v>5466</v>
      </c>
      <c r="C464" s="48" t="s">
        <v>1047</v>
      </c>
      <c r="D464" s="38" t="s">
        <v>5467</v>
      </c>
      <c r="E464" s="39" t="s">
        <v>1048</v>
      </c>
      <c r="F464" s="40" t="s">
        <v>2715</v>
      </c>
      <c r="G464" s="41" t="s">
        <v>1047</v>
      </c>
      <c r="H464" s="42" t="s">
        <v>2715</v>
      </c>
      <c r="I464" s="42" t="s">
        <v>2715</v>
      </c>
      <c r="J464" s="43" t="s">
        <v>2715</v>
      </c>
      <c r="K464" s="54" t="s">
        <v>2715</v>
      </c>
      <c r="L464" s="42" t="s">
        <v>2717</v>
      </c>
      <c r="M464" s="42" t="s">
        <v>2715</v>
      </c>
      <c r="N464" s="42" t="s">
        <v>2715</v>
      </c>
      <c r="O464" s="43" t="s">
        <v>2715</v>
      </c>
      <c r="P464" s="206"/>
      <c r="Q464" s="206"/>
      <c r="R464" s="206"/>
      <c r="S464" s="206"/>
      <c r="T464" s="206"/>
      <c r="U464" s="63" t="s">
        <v>5468</v>
      </c>
      <c r="V464" s="47" t="s">
        <v>5448</v>
      </c>
      <c r="W464" s="62" t="s">
        <v>2715</v>
      </c>
      <c r="X464" s="62" t="s">
        <v>2715</v>
      </c>
      <c r="Y464" s="62"/>
      <c r="Z464" s="62"/>
      <c r="AA464" s="62"/>
      <c r="AB464" s="47"/>
      <c r="AC464" s="47" t="s">
        <v>5444</v>
      </c>
      <c r="AD464" s="63"/>
      <c r="AE464" s="63" t="s">
        <v>4991</v>
      </c>
      <c r="AF464" s="208"/>
      <c r="AG464" s="208"/>
      <c r="AH464" s="208"/>
      <c r="AI464" s="208"/>
      <c r="AJ464" s="209"/>
      <c r="AK464" s="209"/>
      <c r="AL464" s="210"/>
      <c r="AM464" s="210"/>
      <c r="AN464" s="210"/>
      <c r="AO464" s="210"/>
      <c r="AP464" s="210"/>
      <c r="AQ464" s="210"/>
      <c r="AR464" s="210"/>
      <c r="AS464" s="237" t="s">
        <v>1047</v>
      </c>
      <c r="AT464" s="105"/>
      <c r="AU464" s="105"/>
      <c r="AV464" s="105"/>
      <c r="AW464" s="105"/>
      <c r="AX464" s="105"/>
      <c r="AY464" s="105"/>
      <c r="AZ464" s="105"/>
      <c r="BA464" s="105"/>
      <c r="BB464" s="105"/>
      <c r="BC464" s="105"/>
      <c r="BD464" s="218"/>
      <c r="BE464" s="105"/>
      <c r="BF464" s="219" t="s">
        <v>5464</v>
      </c>
      <c r="BG464" s="231" t="s">
        <v>1047</v>
      </c>
      <c r="BH464" s="5" t="s">
        <v>5467</v>
      </c>
      <c r="BI464" s="5" t="s">
        <v>5253</v>
      </c>
      <c r="BJ464" s="149"/>
    </row>
    <row r="465" s="5" customFormat="1" ht="12.95" customHeight="1" spans="1:62">
      <c r="A465" s="325" t="s">
        <v>5469</v>
      </c>
      <c r="B465" s="325" t="s">
        <v>5470</v>
      </c>
      <c r="C465" s="48" t="s">
        <v>1049</v>
      </c>
      <c r="D465" s="38" t="s">
        <v>5471</v>
      </c>
      <c r="E465" s="39" t="s">
        <v>1050</v>
      </c>
      <c r="F465" s="40" t="s">
        <v>2715</v>
      </c>
      <c r="G465" s="41" t="s">
        <v>5472</v>
      </c>
      <c r="H465" s="42" t="s">
        <v>5472</v>
      </c>
      <c r="I465" s="42" t="s">
        <v>5472</v>
      </c>
      <c r="J465" s="43" t="s">
        <v>5472</v>
      </c>
      <c r="K465" s="54" t="s">
        <v>2715</v>
      </c>
      <c r="L465" s="42" t="s">
        <v>2717</v>
      </c>
      <c r="M465" s="42" t="s">
        <v>2717</v>
      </c>
      <c r="N465" s="42" t="s">
        <v>2717</v>
      </c>
      <c r="O465" s="43" t="s">
        <v>2717</v>
      </c>
      <c r="P465" s="206"/>
      <c r="Q465" s="206"/>
      <c r="R465" s="206"/>
      <c r="S465" s="206"/>
      <c r="T465" s="206"/>
      <c r="U465" s="63" t="s">
        <v>5473</v>
      </c>
      <c r="V465" s="47" t="s">
        <v>5448</v>
      </c>
      <c r="W465" s="62" t="s">
        <v>2715</v>
      </c>
      <c r="X465" s="62" t="s">
        <v>2715</v>
      </c>
      <c r="Y465" s="62"/>
      <c r="Z465" s="62"/>
      <c r="AA465" s="62"/>
      <c r="AB465" s="47"/>
      <c r="AC465" s="47" t="s">
        <v>5444</v>
      </c>
      <c r="AD465" s="63"/>
      <c r="AE465" s="63" t="s">
        <v>4991</v>
      </c>
      <c r="AF465" s="208"/>
      <c r="AG465" s="208"/>
      <c r="AH465" s="208"/>
      <c r="AI465" s="208"/>
      <c r="AJ465" s="209"/>
      <c r="AK465" s="209"/>
      <c r="AL465" s="210"/>
      <c r="AM465" s="210"/>
      <c r="AN465" s="210"/>
      <c r="AO465" s="210"/>
      <c r="AP465" s="210"/>
      <c r="AQ465" s="210"/>
      <c r="AR465" s="210"/>
      <c r="AS465" s="236" t="s">
        <v>1050</v>
      </c>
      <c r="AT465" s="105"/>
      <c r="AU465" s="105"/>
      <c r="AV465" s="105"/>
      <c r="AW465" s="105"/>
      <c r="AX465" s="105"/>
      <c r="AY465" s="105"/>
      <c r="AZ465" s="105"/>
      <c r="BA465" s="105"/>
      <c r="BB465" s="105"/>
      <c r="BC465" s="105"/>
      <c r="BD465" s="218"/>
      <c r="BE465" s="105"/>
      <c r="BF465" s="219" t="s">
        <v>2751</v>
      </c>
      <c r="BG465" s="127" t="s">
        <v>7</v>
      </c>
      <c r="BH465" s="5" t="s">
        <v>5471</v>
      </c>
      <c r="BI465" s="5" t="s">
        <v>5450</v>
      </c>
      <c r="BJ465" s="149"/>
    </row>
    <row r="466" s="5" customFormat="1" ht="12.95" customHeight="1" spans="1:62">
      <c r="A466" s="325" t="s">
        <v>5474</v>
      </c>
      <c r="B466" s="325" t="s">
        <v>5475</v>
      </c>
      <c r="C466" s="48" t="s">
        <v>1051</v>
      </c>
      <c r="D466" s="38" t="s">
        <v>5476</v>
      </c>
      <c r="E466" s="39" t="s">
        <v>1052</v>
      </c>
      <c r="F466" s="40" t="s">
        <v>2715</v>
      </c>
      <c r="G466" s="41" t="s">
        <v>5477</v>
      </c>
      <c r="H466" s="42" t="s">
        <v>5477</v>
      </c>
      <c r="I466" s="42" t="s">
        <v>5477</v>
      </c>
      <c r="J466" s="43" t="s">
        <v>5477</v>
      </c>
      <c r="K466" s="54" t="s">
        <v>2715</v>
      </c>
      <c r="L466" s="42" t="s">
        <v>2717</v>
      </c>
      <c r="M466" s="42" t="s">
        <v>2717</v>
      </c>
      <c r="N466" s="42" t="s">
        <v>2717</v>
      </c>
      <c r="O466" s="43" t="s">
        <v>2717</v>
      </c>
      <c r="P466" s="206"/>
      <c r="Q466" s="206"/>
      <c r="R466" s="206"/>
      <c r="S466" s="206"/>
      <c r="T466" s="206"/>
      <c r="U466" s="63" t="s">
        <v>5478</v>
      </c>
      <c r="V466" s="47" t="s">
        <v>5448</v>
      </c>
      <c r="W466" s="62" t="s">
        <v>2715</v>
      </c>
      <c r="X466" s="62" t="s">
        <v>2715</v>
      </c>
      <c r="Y466" s="62"/>
      <c r="Z466" s="62"/>
      <c r="AA466" s="62"/>
      <c r="AB466" s="47"/>
      <c r="AC466" s="47" t="s">
        <v>5444</v>
      </c>
      <c r="AD466" s="63"/>
      <c r="AE466" s="63" t="s">
        <v>4991</v>
      </c>
      <c r="AF466" s="208"/>
      <c r="AG466" s="208"/>
      <c r="AH466" s="208"/>
      <c r="AI466" s="208"/>
      <c r="AJ466" s="209"/>
      <c r="AK466" s="209"/>
      <c r="AL466" s="210"/>
      <c r="AM466" s="210"/>
      <c r="AN466" s="210"/>
      <c r="AO466" s="210"/>
      <c r="AP466" s="210"/>
      <c r="AQ466" s="210"/>
      <c r="AR466" s="210"/>
      <c r="AS466" s="237" t="s">
        <v>1052</v>
      </c>
      <c r="AT466" s="105"/>
      <c r="AU466" s="105"/>
      <c r="AV466" s="105"/>
      <c r="AW466" s="105"/>
      <c r="AX466" s="105"/>
      <c r="AY466" s="105"/>
      <c r="AZ466" s="105"/>
      <c r="BA466" s="105"/>
      <c r="BB466" s="105"/>
      <c r="BC466" s="105"/>
      <c r="BD466" s="218"/>
      <c r="BE466" s="105"/>
      <c r="BF466" s="219" t="s">
        <v>2751</v>
      </c>
      <c r="BG466" s="127" t="s">
        <v>7</v>
      </c>
      <c r="BH466" s="5" t="s">
        <v>5476</v>
      </c>
      <c r="BI466" s="5" t="s">
        <v>5479</v>
      </c>
      <c r="BJ466" s="149"/>
    </row>
    <row r="467" s="5" customFormat="1" ht="12.95" customHeight="1" spans="1:62">
      <c r="A467" s="325" t="s">
        <v>5480</v>
      </c>
      <c r="B467" s="325" t="s">
        <v>5481</v>
      </c>
      <c r="C467" s="48" t="s">
        <v>1053</v>
      </c>
      <c r="D467" s="38" t="s">
        <v>5482</v>
      </c>
      <c r="E467" s="39" t="s">
        <v>1054</v>
      </c>
      <c r="F467" s="40" t="s">
        <v>2715</v>
      </c>
      <c r="G467" s="41" t="s">
        <v>5483</v>
      </c>
      <c r="H467" s="42" t="s">
        <v>5483</v>
      </c>
      <c r="I467" s="42" t="s">
        <v>5483</v>
      </c>
      <c r="J467" s="43" t="s">
        <v>5483</v>
      </c>
      <c r="K467" s="54" t="s">
        <v>2715</v>
      </c>
      <c r="L467" s="42" t="s">
        <v>81</v>
      </c>
      <c r="M467" s="42" t="s">
        <v>81</v>
      </c>
      <c r="N467" s="42" t="s">
        <v>81</v>
      </c>
      <c r="O467" s="43" t="s">
        <v>81</v>
      </c>
      <c r="P467" s="206"/>
      <c r="Q467" s="206"/>
      <c r="R467" s="206"/>
      <c r="S467" s="206"/>
      <c r="T467" s="206"/>
      <c r="U467" s="63" t="s">
        <v>5484</v>
      </c>
      <c r="V467" s="47" t="s">
        <v>5448</v>
      </c>
      <c r="W467" s="62" t="s">
        <v>2715</v>
      </c>
      <c r="X467" s="62" t="s">
        <v>2715</v>
      </c>
      <c r="Y467" s="62"/>
      <c r="Z467" s="62"/>
      <c r="AA467" s="62"/>
      <c r="AB467" s="47"/>
      <c r="AC467" s="47" t="s">
        <v>5444</v>
      </c>
      <c r="AD467" s="63"/>
      <c r="AE467" s="63" t="s">
        <v>4991</v>
      </c>
      <c r="AF467" s="208"/>
      <c r="AG467" s="208"/>
      <c r="AH467" s="208"/>
      <c r="AI467" s="208"/>
      <c r="AJ467" s="209"/>
      <c r="AK467" s="209"/>
      <c r="AL467" s="210"/>
      <c r="AM467" s="210"/>
      <c r="AN467" s="210"/>
      <c r="AO467" s="210"/>
      <c r="AP467" s="210"/>
      <c r="AQ467" s="210"/>
      <c r="AR467" s="210"/>
      <c r="AS467" s="236" t="s">
        <v>1054</v>
      </c>
      <c r="AT467" s="105"/>
      <c r="AU467" s="105"/>
      <c r="AV467" s="105"/>
      <c r="AW467" s="105"/>
      <c r="AX467" s="105"/>
      <c r="AY467" s="105"/>
      <c r="AZ467" s="105"/>
      <c r="BA467" s="105"/>
      <c r="BB467" s="105"/>
      <c r="BC467" s="105"/>
      <c r="BD467" s="218"/>
      <c r="BE467" s="105"/>
      <c r="BF467" s="219" t="s">
        <v>2751</v>
      </c>
      <c r="BG467" s="127" t="s">
        <v>7</v>
      </c>
      <c r="BH467" s="5" t="s">
        <v>5482</v>
      </c>
      <c r="BI467" s="5" t="s">
        <v>5366</v>
      </c>
      <c r="BJ467" s="149"/>
    </row>
    <row r="468" s="5" customFormat="1" ht="12.95" customHeight="1" spans="1:62">
      <c r="A468" s="325" t="s">
        <v>5454</v>
      </c>
      <c r="B468" s="325" t="s">
        <v>5485</v>
      </c>
      <c r="C468" s="48" t="s">
        <v>1055</v>
      </c>
      <c r="D468" s="38" t="s">
        <v>5486</v>
      </c>
      <c r="E468" s="39" t="s">
        <v>1056</v>
      </c>
      <c r="F468" s="40" t="s">
        <v>2715</v>
      </c>
      <c r="G468" s="41" t="s">
        <v>5487</v>
      </c>
      <c r="H468" s="42" t="s">
        <v>5487</v>
      </c>
      <c r="I468" s="42" t="s">
        <v>5487</v>
      </c>
      <c r="J468" s="43" t="s">
        <v>5487</v>
      </c>
      <c r="K468" s="54" t="s">
        <v>2715</v>
      </c>
      <c r="L468" s="42" t="s">
        <v>81</v>
      </c>
      <c r="M468" s="42" t="s">
        <v>81</v>
      </c>
      <c r="N468" s="42" t="s">
        <v>81</v>
      </c>
      <c r="O468" s="43" t="s">
        <v>81</v>
      </c>
      <c r="P468" s="206"/>
      <c r="Q468" s="206"/>
      <c r="R468" s="206"/>
      <c r="S468" s="206"/>
      <c r="T468" s="206"/>
      <c r="U468" s="63" t="s">
        <v>5488</v>
      </c>
      <c r="V468" s="47" t="s">
        <v>5448</v>
      </c>
      <c r="W468" s="62" t="s">
        <v>2715</v>
      </c>
      <c r="X468" s="62" t="s">
        <v>2715</v>
      </c>
      <c r="Y468" s="62"/>
      <c r="Z468" s="62"/>
      <c r="AA468" s="62"/>
      <c r="AB468" s="47"/>
      <c r="AC468" s="47" t="s">
        <v>5444</v>
      </c>
      <c r="AD468" s="63"/>
      <c r="AE468" s="63" t="s">
        <v>4991</v>
      </c>
      <c r="AF468" s="208"/>
      <c r="AG468" s="208"/>
      <c r="AH468" s="208"/>
      <c r="AI468" s="208"/>
      <c r="AJ468" s="209"/>
      <c r="AK468" s="209"/>
      <c r="AL468" s="210"/>
      <c r="AM468" s="210"/>
      <c r="AN468" s="210"/>
      <c r="AO468" s="210"/>
      <c r="AP468" s="210"/>
      <c r="AQ468" s="210"/>
      <c r="AR468" s="210"/>
      <c r="AS468" s="237" t="s">
        <v>1056</v>
      </c>
      <c r="AT468" s="105"/>
      <c r="AU468" s="105"/>
      <c r="AV468" s="105"/>
      <c r="AW468" s="105"/>
      <c r="AX468" s="105"/>
      <c r="AY468" s="105"/>
      <c r="AZ468" s="105"/>
      <c r="BA468" s="105"/>
      <c r="BB468" s="105"/>
      <c r="BC468" s="105"/>
      <c r="BD468" s="218"/>
      <c r="BE468" s="105"/>
      <c r="BF468" s="219" t="s">
        <v>2751</v>
      </c>
      <c r="BG468" s="127" t="s">
        <v>7</v>
      </c>
      <c r="BH468" s="5" t="s">
        <v>5486</v>
      </c>
      <c r="BI468" s="5" t="s">
        <v>5489</v>
      </c>
      <c r="BJ468" s="149"/>
    </row>
    <row r="469" s="5" customFormat="1" ht="12.95" customHeight="1" spans="1:62">
      <c r="A469" s="325" t="s">
        <v>5490</v>
      </c>
      <c r="B469" s="325" t="s">
        <v>5491</v>
      </c>
      <c r="C469" s="48" t="s">
        <v>1057</v>
      </c>
      <c r="D469" s="38" t="s">
        <v>5492</v>
      </c>
      <c r="E469" s="39" t="s">
        <v>1058</v>
      </c>
      <c r="F469" s="40" t="s">
        <v>2715</v>
      </c>
      <c r="G469" s="41" t="s">
        <v>5493</v>
      </c>
      <c r="H469" s="42" t="s">
        <v>5493</v>
      </c>
      <c r="I469" s="42" t="s">
        <v>5493</v>
      </c>
      <c r="J469" s="43"/>
      <c r="K469" s="54" t="s">
        <v>2715</v>
      </c>
      <c r="L469" s="42" t="s">
        <v>2717</v>
      </c>
      <c r="M469" s="42" t="s">
        <v>2717</v>
      </c>
      <c r="N469" s="42" t="s">
        <v>2717</v>
      </c>
      <c r="O469" s="43" t="s">
        <v>2717</v>
      </c>
      <c r="P469" s="206"/>
      <c r="Q469" s="206"/>
      <c r="R469" s="206"/>
      <c r="S469" s="206"/>
      <c r="T469" s="206"/>
      <c r="U469" s="63" t="s">
        <v>5494</v>
      </c>
      <c r="V469" s="47" t="s">
        <v>5448</v>
      </c>
      <c r="W469" s="62" t="s">
        <v>2715</v>
      </c>
      <c r="X469" s="62" t="s">
        <v>2715</v>
      </c>
      <c r="Y469" s="62"/>
      <c r="Z469" s="62"/>
      <c r="AA469" s="62"/>
      <c r="AB469" s="47"/>
      <c r="AC469" s="47" t="s">
        <v>5444</v>
      </c>
      <c r="AD469" s="63"/>
      <c r="AE469" s="63" t="s">
        <v>4991</v>
      </c>
      <c r="AF469" s="208"/>
      <c r="AG469" s="208"/>
      <c r="AH469" s="208"/>
      <c r="AI469" s="208"/>
      <c r="AJ469" s="209"/>
      <c r="AK469" s="209"/>
      <c r="AL469" s="210"/>
      <c r="AM469" s="210"/>
      <c r="AN469" s="210"/>
      <c r="AO469" s="210"/>
      <c r="AP469" s="210"/>
      <c r="AQ469" s="210"/>
      <c r="AR469" s="210"/>
      <c r="AS469" s="236" t="s">
        <v>1058</v>
      </c>
      <c r="AT469" s="105"/>
      <c r="AU469" s="105"/>
      <c r="AV469" s="105"/>
      <c r="AW469" s="105"/>
      <c r="AX469" s="105"/>
      <c r="AY469" s="105"/>
      <c r="AZ469" s="105"/>
      <c r="BA469" s="105"/>
      <c r="BB469" s="105"/>
      <c r="BC469" s="105"/>
      <c r="BD469" s="218"/>
      <c r="BE469" s="105"/>
      <c r="BF469" s="219" t="s">
        <v>2751</v>
      </c>
      <c r="BG469" s="127" t="s">
        <v>7</v>
      </c>
      <c r="BH469" s="5" t="s">
        <v>5492</v>
      </c>
      <c r="BI469" s="5" t="s">
        <v>5495</v>
      </c>
      <c r="BJ469" s="149"/>
    </row>
    <row r="470" s="5" customFormat="1" ht="12.95" customHeight="1" spans="1:62">
      <c r="A470" s="325" t="s">
        <v>5496</v>
      </c>
      <c r="B470" s="325" t="s">
        <v>5497</v>
      </c>
      <c r="C470" s="48" t="s">
        <v>1059</v>
      </c>
      <c r="D470" s="38" t="s">
        <v>5498</v>
      </c>
      <c r="E470" s="39" t="s">
        <v>1060</v>
      </c>
      <c r="F470" s="40" t="s">
        <v>2715</v>
      </c>
      <c r="G470" s="41" t="s">
        <v>5499</v>
      </c>
      <c r="H470" s="42" t="s">
        <v>5499</v>
      </c>
      <c r="I470" s="42" t="s">
        <v>5499</v>
      </c>
      <c r="J470" s="43"/>
      <c r="K470" s="54" t="s">
        <v>2715</v>
      </c>
      <c r="L470" s="42" t="s">
        <v>2717</v>
      </c>
      <c r="M470" s="42" t="s">
        <v>2717</v>
      </c>
      <c r="N470" s="42" t="s">
        <v>2717</v>
      </c>
      <c r="O470" s="43" t="s">
        <v>2717</v>
      </c>
      <c r="P470" s="206"/>
      <c r="Q470" s="206"/>
      <c r="R470" s="206"/>
      <c r="S470" s="206"/>
      <c r="T470" s="206"/>
      <c r="U470" s="63" t="s">
        <v>5500</v>
      </c>
      <c r="V470" s="47" t="s">
        <v>5448</v>
      </c>
      <c r="W470" s="62" t="s">
        <v>2715</v>
      </c>
      <c r="X470" s="62" t="s">
        <v>2715</v>
      </c>
      <c r="Y470" s="62"/>
      <c r="Z470" s="62"/>
      <c r="AA470" s="62"/>
      <c r="AB470" s="47"/>
      <c r="AC470" s="47" t="s">
        <v>5444</v>
      </c>
      <c r="AD470" s="63"/>
      <c r="AE470" s="63" t="s">
        <v>4991</v>
      </c>
      <c r="AF470" s="208"/>
      <c r="AG470" s="208"/>
      <c r="AH470" s="208"/>
      <c r="AI470" s="208"/>
      <c r="AJ470" s="209"/>
      <c r="AK470" s="209"/>
      <c r="AL470" s="210"/>
      <c r="AM470" s="210"/>
      <c r="AN470" s="210"/>
      <c r="AO470" s="210"/>
      <c r="AP470" s="210"/>
      <c r="AQ470" s="210"/>
      <c r="AR470" s="210"/>
      <c r="AS470" s="237" t="s">
        <v>1060</v>
      </c>
      <c r="AT470" s="105"/>
      <c r="AU470" s="105"/>
      <c r="AV470" s="105"/>
      <c r="AW470" s="105"/>
      <c r="AX470" s="105"/>
      <c r="AY470" s="105"/>
      <c r="AZ470" s="105"/>
      <c r="BA470" s="105"/>
      <c r="BB470" s="105"/>
      <c r="BC470" s="105"/>
      <c r="BD470" s="218"/>
      <c r="BE470" s="105"/>
      <c r="BF470" s="219" t="s">
        <v>2751</v>
      </c>
      <c r="BG470" s="127" t="s">
        <v>7</v>
      </c>
      <c r="BH470" s="5" t="s">
        <v>5498</v>
      </c>
      <c r="BI470" s="5" t="s">
        <v>5455</v>
      </c>
      <c r="BJ470" s="149"/>
    </row>
    <row r="471" s="5" customFormat="1" ht="12.95" customHeight="1" spans="1:62">
      <c r="A471" s="325" t="s">
        <v>5445</v>
      </c>
      <c r="B471" s="325" t="s">
        <v>5501</v>
      </c>
      <c r="C471" s="48" t="s">
        <v>1061</v>
      </c>
      <c r="D471" s="38" t="s">
        <v>5502</v>
      </c>
      <c r="E471" s="39" t="s">
        <v>1062</v>
      </c>
      <c r="F471" s="40" t="s">
        <v>2715</v>
      </c>
      <c r="G471" s="41" t="s">
        <v>5503</v>
      </c>
      <c r="H471" s="42" t="s">
        <v>5503</v>
      </c>
      <c r="I471" s="42" t="s">
        <v>5503</v>
      </c>
      <c r="J471" s="43"/>
      <c r="K471" s="54" t="s">
        <v>2715</v>
      </c>
      <c r="L471" s="42" t="s">
        <v>81</v>
      </c>
      <c r="M471" s="42" t="s">
        <v>81</v>
      </c>
      <c r="N471" s="42" t="s">
        <v>81</v>
      </c>
      <c r="O471" s="43" t="s">
        <v>81</v>
      </c>
      <c r="P471" s="206"/>
      <c r="Q471" s="206"/>
      <c r="R471" s="206"/>
      <c r="S471" s="206"/>
      <c r="T471" s="206"/>
      <c r="U471" s="63" t="s">
        <v>5504</v>
      </c>
      <c r="V471" s="47" t="s">
        <v>5448</v>
      </c>
      <c r="W471" s="62" t="s">
        <v>2715</v>
      </c>
      <c r="X471" s="62" t="s">
        <v>2715</v>
      </c>
      <c r="Y471" s="62"/>
      <c r="Z471" s="62"/>
      <c r="AA471" s="62"/>
      <c r="AB471" s="47"/>
      <c r="AC471" s="47" t="s">
        <v>5444</v>
      </c>
      <c r="AD471" s="63"/>
      <c r="AE471" s="63" t="s">
        <v>4991</v>
      </c>
      <c r="AF471" s="208"/>
      <c r="AG471" s="208"/>
      <c r="AH471" s="208"/>
      <c r="AI471" s="208"/>
      <c r="AJ471" s="209"/>
      <c r="AK471" s="209"/>
      <c r="AL471" s="210"/>
      <c r="AM471" s="210"/>
      <c r="AN471" s="210"/>
      <c r="AO471" s="210"/>
      <c r="AP471" s="210"/>
      <c r="AQ471" s="210"/>
      <c r="AR471" s="210"/>
      <c r="AS471" s="236" t="s">
        <v>1062</v>
      </c>
      <c r="AT471" s="105"/>
      <c r="AU471" s="105"/>
      <c r="AV471" s="105"/>
      <c r="AW471" s="105"/>
      <c r="AX471" s="105"/>
      <c r="AY471" s="105"/>
      <c r="AZ471" s="105"/>
      <c r="BA471" s="105"/>
      <c r="BB471" s="105"/>
      <c r="BC471" s="105"/>
      <c r="BD471" s="218"/>
      <c r="BE471" s="105"/>
      <c r="BF471" s="219" t="s">
        <v>2751</v>
      </c>
      <c r="BG471" s="127" t="s">
        <v>7</v>
      </c>
      <c r="BH471" s="5" t="s">
        <v>5502</v>
      </c>
      <c r="BI471" s="5" t="s">
        <v>5311</v>
      </c>
      <c r="BJ471" s="149"/>
    </row>
    <row r="472" s="5" customFormat="1" ht="12.95" customHeight="1" spans="1:62">
      <c r="A472" s="325" t="s">
        <v>5449</v>
      </c>
      <c r="B472" s="325" t="s">
        <v>5505</v>
      </c>
      <c r="C472" s="48" t="s">
        <v>1063</v>
      </c>
      <c r="D472" s="38" t="s">
        <v>5506</v>
      </c>
      <c r="E472" s="39" t="s">
        <v>1064</v>
      </c>
      <c r="F472" s="40" t="s">
        <v>2715</v>
      </c>
      <c r="G472" s="41" t="s">
        <v>5507</v>
      </c>
      <c r="H472" s="42" t="s">
        <v>5507</v>
      </c>
      <c r="I472" s="42" t="s">
        <v>5507</v>
      </c>
      <c r="J472" s="43"/>
      <c r="K472" s="54" t="s">
        <v>2715</v>
      </c>
      <c r="L472" s="42" t="s">
        <v>81</v>
      </c>
      <c r="M472" s="42" t="s">
        <v>81</v>
      </c>
      <c r="N472" s="42" t="s">
        <v>81</v>
      </c>
      <c r="O472" s="43" t="s">
        <v>81</v>
      </c>
      <c r="P472" s="206"/>
      <c r="Q472" s="206"/>
      <c r="R472" s="206"/>
      <c r="S472" s="206"/>
      <c r="T472" s="206"/>
      <c r="U472" s="63" t="s">
        <v>5508</v>
      </c>
      <c r="V472" s="47" t="s">
        <v>5448</v>
      </c>
      <c r="W472" s="62" t="s">
        <v>2715</v>
      </c>
      <c r="X472" s="62" t="s">
        <v>2715</v>
      </c>
      <c r="Y472" s="62"/>
      <c r="Z472" s="62"/>
      <c r="AA472" s="62"/>
      <c r="AB472" s="47"/>
      <c r="AC472" s="47" t="s">
        <v>5444</v>
      </c>
      <c r="AD472" s="63"/>
      <c r="AE472" s="63" t="s">
        <v>4991</v>
      </c>
      <c r="AF472" s="208"/>
      <c r="AG472" s="208"/>
      <c r="AH472" s="208"/>
      <c r="AI472" s="208"/>
      <c r="AJ472" s="209"/>
      <c r="AK472" s="209"/>
      <c r="AL472" s="210"/>
      <c r="AM472" s="210"/>
      <c r="AN472" s="210"/>
      <c r="AO472" s="210"/>
      <c r="AP472" s="210"/>
      <c r="AQ472" s="210"/>
      <c r="AR472" s="210"/>
      <c r="AS472" s="237" t="s">
        <v>1064</v>
      </c>
      <c r="AT472" s="105"/>
      <c r="AU472" s="105"/>
      <c r="AV472" s="105"/>
      <c r="AW472" s="105"/>
      <c r="AX472" s="105"/>
      <c r="AY472" s="105"/>
      <c r="AZ472" s="105"/>
      <c r="BA472" s="105"/>
      <c r="BB472" s="105"/>
      <c r="BC472" s="105"/>
      <c r="BD472" s="218"/>
      <c r="BE472" s="105"/>
      <c r="BF472" s="219" t="s">
        <v>2751</v>
      </c>
      <c r="BG472" s="127" t="s">
        <v>7</v>
      </c>
      <c r="BH472" s="5" t="s">
        <v>5506</v>
      </c>
      <c r="BI472" s="5" t="s">
        <v>5317</v>
      </c>
      <c r="BJ472" s="149"/>
    </row>
    <row r="473" s="5" customFormat="1" ht="12.95" customHeight="1" spans="1:62">
      <c r="A473" s="325" t="s">
        <v>5509</v>
      </c>
      <c r="B473" s="325" t="s">
        <v>5510</v>
      </c>
      <c r="C473" s="48" t="s">
        <v>1065</v>
      </c>
      <c r="D473" s="38" t="s">
        <v>5511</v>
      </c>
      <c r="E473" s="39" t="s">
        <v>1066</v>
      </c>
      <c r="F473" s="40" t="s">
        <v>2715</v>
      </c>
      <c r="G473" s="41" t="s">
        <v>5512</v>
      </c>
      <c r="H473" s="42" t="s">
        <v>5512</v>
      </c>
      <c r="I473" s="42"/>
      <c r="J473" s="43"/>
      <c r="K473" s="54" t="s">
        <v>2715</v>
      </c>
      <c r="L473" s="42" t="s">
        <v>2717</v>
      </c>
      <c r="M473" s="42" t="s">
        <v>2717</v>
      </c>
      <c r="N473" s="42" t="s">
        <v>2717</v>
      </c>
      <c r="O473" s="43" t="s">
        <v>2715</v>
      </c>
      <c r="P473" s="206"/>
      <c r="Q473" s="206"/>
      <c r="R473" s="206"/>
      <c r="S473" s="206"/>
      <c r="T473" s="206"/>
      <c r="U473" s="63" t="s">
        <v>5513</v>
      </c>
      <c r="V473" s="47" t="s">
        <v>5448</v>
      </c>
      <c r="W473" s="62" t="s">
        <v>2715</v>
      </c>
      <c r="X473" s="62" t="s">
        <v>2715</v>
      </c>
      <c r="Y473" s="62"/>
      <c r="Z473" s="62"/>
      <c r="AA473" s="62"/>
      <c r="AB473" s="47"/>
      <c r="AC473" s="47" t="s">
        <v>5444</v>
      </c>
      <c r="AD473" s="63"/>
      <c r="AE473" s="63" t="s">
        <v>4991</v>
      </c>
      <c r="AF473" s="208"/>
      <c r="AG473" s="208"/>
      <c r="AH473" s="208"/>
      <c r="AI473" s="208"/>
      <c r="AJ473" s="209"/>
      <c r="AK473" s="209"/>
      <c r="AL473" s="210"/>
      <c r="AM473" s="210"/>
      <c r="AN473" s="210"/>
      <c r="AO473" s="210"/>
      <c r="AP473" s="210"/>
      <c r="AQ473" s="210"/>
      <c r="AR473" s="210"/>
      <c r="AS473" s="236" t="s">
        <v>1066</v>
      </c>
      <c r="AT473" s="105"/>
      <c r="AU473" s="105"/>
      <c r="AV473" s="105"/>
      <c r="AW473" s="105"/>
      <c r="AX473" s="105"/>
      <c r="AY473" s="105"/>
      <c r="AZ473" s="105"/>
      <c r="BA473" s="105"/>
      <c r="BB473" s="105"/>
      <c r="BC473" s="105"/>
      <c r="BD473" s="218"/>
      <c r="BE473" s="105"/>
      <c r="BF473" s="219" t="s">
        <v>2751</v>
      </c>
      <c r="BG473" s="127" t="s">
        <v>7</v>
      </c>
      <c r="BH473" s="5" t="s">
        <v>5511</v>
      </c>
      <c r="BI473" s="5" t="s">
        <v>5514</v>
      </c>
      <c r="BJ473" s="149"/>
    </row>
    <row r="474" s="5" customFormat="1" ht="12.95" customHeight="1" spans="1:62">
      <c r="A474" s="325" t="s">
        <v>5515</v>
      </c>
      <c r="B474" s="325" t="s">
        <v>5516</v>
      </c>
      <c r="C474" s="48" t="s">
        <v>1067</v>
      </c>
      <c r="D474" s="38" t="s">
        <v>5517</v>
      </c>
      <c r="E474" s="39" t="s">
        <v>1068</v>
      </c>
      <c r="F474" s="40" t="s">
        <v>2715</v>
      </c>
      <c r="G474" s="41" t="s">
        <v>5518</v>
      </c>
      <c r="H474" s="42" t="s">
        <v>5518</v>
      </c>
      <c r="I474" s="42"/>
      <c r="J474" s="43"/>
      <c r="K474" s="54" t="s">
        <v>2715</v>
      </c>
      <c r="L474" s="42" t="s">
        <v>2717</v>
      </c>
      <c r="M474" s="42" t="s">
        <v>2717</v>
      </c>
      <c r="N474" s="42" t="s">
        <v>2717</v>
      </c>
      <c r="O474" s="43" t="s">
        <v>2715</v>
      </c>
      <c r="P474" s="206"/>
      <c r="Q474" s="206"/>
      <c r="R474" s="206"/>
      <c r="S474" s="206"/>
      <c r="T474" s="206"/>
      <c r="U474" s="63" t="s">
        <v>5519</v>
      </c>
      <c r="V474" s="47" t="s">
        <v>5448</v>
      </c>
      <c r="W474" s="62" t="s">
        <v>2715</v>
      </c>
      <c r="X474" s="62" t="s">
        <v>2715</v>
      </c>
      <c r="Y474" s="62"/>
      <c r="Z474" s="62"/>
      <c r="AA474" s="62"/>
      <c r="AB474" s="47"/>
      <c r="AC474" s="47" t="s">
        <v>5444</v>
      </c>
      <c r="AD474" s="63"/>
      <c r="AE474" s="63" t="s">
        <v>4991</v>
      </c>
      <c r="AF474" s="208"/>
      <c r="AG474" s="208"/>
      <c r="AH474" s="208"/>
      <c r="AI474" s="208"/>
      <c r="AJ474" s="209"/>
      <c r="AK474" s="209"/>
      <c r="AL474" s="210"/>
      <c r="AM474" s="210"/>
      <c r="AN474" s="210"/>
      <c r="AO474" s="210"/>
      <c r="AP474" s="210"/>
      <c r="AQ474" s="210"/>
      <c r="AR474" s="210"/>
      <c r="AS474" s="237" t="s">
        <v>1068</v>
      </c>
      <c r="AT474" s="105"/>
      <c r="AU474" s="105"/>
      <c r="AV474" s="105"/>
      <c r="AW474" s="105"/>
      <c r="AX474" s="105"/>
      <c r="AY474" s="105"/>
      <c r="AZ474" s="105"/>
      <c r="BA474" s="105"/>
      <c r="BB474" s="105"/>
      <c r="BC474" s="105"/>
      <c r="BD474" s="218"/>
      <c r="BE474" s="105"/>
      <c r="BF474" s="219" t="s">
        <v>2751</v>
      </c>
      <c r="BG474" s="127" t="s">
        <v>7</v>
      </c>
      <c r="BH474" s="5" t="s">
        <v>5517</v>
      </c>
      <c r="BI474" s="5" t="s">
        <v>4517</v>
      </c>
      <c r="BJ474" s="149"/>
    </row>
    <row r="475" s="5" customFormat="1" ht="12.95" customHeight="1" spans="1:62">
      <c r="A475" s="325" t="s">
        <v>5520</v>
      </c>
      <c r="B475" s="325" t="s">
        <v>5521</v>
      </c>
      <c r="C475" s="48" t="s">
        <v>1069</v>
      </c>
      <c r="D475" s="38" t="s">
        <v>5522</v>
      </c>
      <c r="E475" s="39" t="s">
        <v>1070</v>
      </c>
      <c r="F475" s="40" t="s">
        <v>2715</v>
      </c>
      <c r="G475" s="41" t="s">
        <v>5523</v>
      </c>
      <c r="H475" s="42" t="s">
        <v>5523</v>
      </c>
      <c r="I475" s="42"/>
      <c r="J475" s="43"/>
      <c r="K475" s="54" t="s">
        <v>2715</v>
      </c>
      <c r="L475" s="42" t="s">
        <v>81</v>
      </c>
      <c r="M475" s="42" t="s">
        <v>81</v>
      </c>
      <c r="N475" s="42" t="s">
        <v>81</v>
      </c>
      <c r="O475" s="43" t="s">
        <v>2715</v>
      </c>
      <c r="P475" s="206"/>
      <c r="Q475" s="206"/>
      <c r="R475" s="206"/>
      <c r="S475" s="206"/>
      <c r="T475" s="206"/>
      <c r="U475" s="63" t="s">
        <v>5524</v>
      </c>
      <c r="V475" s="47" t="s">
        <v>5448</v>
      </c>
      <c r="W475" s="62" t="s">
        <v>2715</v>
      </c>
      <c r="X475" s="62" t="s">
        <v>2715</v>
      </c>
      <c r="Y475" s="62"/>
      <c r="Z475" s="62"/>
      <c r="AA475" s="62"/>
      <c r="AB475" s="47"/>
      <c r="AC475" s="47" t="s">
        <v>5444</v>
      </c>
      <c r="AD475" s="63"/>
      <c r="AE475" s="63" t="s">
        <v>4991</v>
      </c>
      <c r="AF475" s="208"/>
      <c r="AG475" s="208"/>
      <c r="AH475" s="208"/>
      <c r="AI475" s="208"/>
      <c r="AJ475" s="209"/>
      <c r="AK475" s="209"/>
      <c r="AL475" s="210"/>
      <c r="AM475" s="210"/>
      <c r="AN475" s="210"/>
      <c r="AO475" s="210"/>
      <c r="AP475" s="210"/>
      <c r="AQ475" s="210"/>
      <c r="AR475" s="210"/>
      <c r="AS475" s="236" t="s">
        <v>1070</v>
      </c>
      <c r="AT475" s="105"/>
      <c r="AU475" s="105"/>
      <c r="AV475" s="105"/>
      <c r="AW475" s="105"/>
      <c r="AX475" s="105"/>
      <c r="AY475" s="105"/>
      <c r="AZ475" s="105"/>
      <c r="BA475" s="105"/>
      <c r="BB475" s="105"/>
      <c r="BC475" s="105"/>
      <c r="BD475" s="218"/>
      <c r="BE475" s="105"/>
      <c r="BF475" s="219" t="s">
        <v>2751</v>
      </c>
      <c r="BG475" s="127" t="s">
        <v>7</v>
      </c>
      <c r="BH475" s="5" t="s">
        <v>5522</v>
      </c>
      <c r="BI475" s="5" t="s">
        <v>5271</v>
      </c>
      <c r="BJ475" s="149"/>
    </row>
    <row r="476" s="5" customFormat="1" ht="12.95" customHeight="1" spans="1:62">
      <c r="A476" s="325" t="s">
        <v>4265</v>
      </c>
      <c r="B476" s="325" t="s">
        <v>5525</v>
      </c>
      <c r="C476" s="48" t="s">
        <v>1071</v>
      </c>
      <c r="D476" s="38" t="s">
        <v>5526</v>
      </c>
      <c r="E476" s="39" t="s">
        <v>1072</v>
      </c>
      <c r="F476" s="40" t="s">
        <v>2715</v>
      </c>
      <c r="G476" s="41" t="s">
        <v>5527</v>
      </c>
      <c r="H476" s="42" t="s">
        <v>5527</v>
      </c>
      <c r="I476" s="42"/>
      <c r="J476" s="43"/>
      <c r="K476" s="54" t="s">
        <v>2715</v>
      </c>
      <c r="L476" s="42" t="s">
        <v>81</v>
      </c>
      <c r="M476" s="42" t="s">
        <v>81</v>
      </c>
      <c r="N476" s="42" t="s">
        <v>81</v>
      </c>
      <c r="O476" s="43" t="s">
        <v>2715</v>
      </c>
      <c r="P476" s="206"/>
      <c r="Q476" s="206"/>
      <c r="R476" s="206"/>
      <c r="S476" s="206"/>
      <c r="T476" s="206"/>
      <c r="U476" s="63" t="s">
        <v>5528</v>
      </c>
      <c r="V476" s="47" t="s">
        <v>5448</v>
      </c>
      <c r="W476" s="62" t="s">
        <v>2715</v>
      </c>
      <c r="X476" s="62" t="s">
        <v>2715</v>
      </c>
      <c r="Y476" s="62"/>
      <c r="Z476" s="62"/>
      <c r="AA476" s="62"/>
      <c r="AB476" s="47"/>
      <c r="AC476" s="47" t="s">
        <v>5444</v>
      </c>
      <c r="AD476" s="63"/>
      <c r="AE476" s="63" t="s">
        <v>4991</v>
      </c>
      <c r="AF476" s="208"/>
      <c r="AG476" s="208"/>
      <c r="AH476" s="208"/>
      <c r="AI476" s="208"/>
      <c r="AJ476" s="209"/>
      <c r="AK476" s="209"/>
      <c r="AL476" s="210"/>
      <c r="AM476" s="210"/>
      <c r="AN476" s="210"/>
      <c r="AO476" s="210"/>
      <c r="AP476" s="210"/>
      <c r="AQ476" s="210"/>
      <c r="AR476" s="210"/>
      <c r="AS476" s="237" t="s">
        <v>1072</v>
      </c>
      <c r="AT476" s="105"/>
      <c r="AU476" s="105"/>
      <c r="AV476" s="105"/>
      <c r="AW476" s="105"/>
      <c r="AX476" s="105"/>
      <c r="AY476" s="105"/>
      <c r="AZ476" s="105"/>
      <c r="BA476" s="105"/>
      <c r="BB476" s="105"/>
      <c r="BC476" s="105"/>
      <c r="BD476" s="218"/>
      <c r="BE476" s="105"/>
      <c r="BF476" s="219" t="s">
        <v>2751</v>
      </c>
      <c r="BG476" s="127" t="s">
        <v>7</v>
      </c>
      <c r="BH476" s="5" t="s">
        <v>5526</v>
      </c>
      <c r="BI476" s="5" t="s">
        <v>5265</v>
      </c>
      <c r="BJ476" s="149"/>
    </row>
    <row r="477" s="5" customFormat="1" ht="12.95" customHeight="1" spans="1:62">
      <c r="A477" s="325" t="s">
        <v>5529</v>
      </c>
      <c r="B477" s="325" t="s">
        <v>5530</v>
      </c>
      <c r="C477" s="48" t="s">
        <v>1073</v>
      </c>
      <c r="D477" s="38" t="s">
        <v>5531</v>
      </c>
      <c r="E477" s="39" t="s">
        <v>1074</v>
      </c>
      <c r="F477" s="40" t="s">
        <v>2715</v>
      </c>
      <c r="G477" s="41" t="s">
        <v>5532</v>
      </c>
      <c r="H477" s="42" t="s">
        <v>5532</v>
      </c>
      <c r="I477" s="42"/>
      <c r="J477" s="43"/>
      <c r="K477" s="54" t="s">
        <v>2715</v>
      </c>
      <c r="L477" s="42" t="s">
        <v>2717</v>
      </c>
      <c r="M477" s="42" t="s">
        <v>2717</v>
      </c>
      <c r="N477" s="42" t="s">
        <v>2717</v>
      </c>
      <c r="O477" s="43" t="s">
        <v>2717</v>
      </c>
      <c r="P477" s="206"/>
      <c r="Q477" s="206"/>
      <c r="R477" s="206"/>
      <c r="S477" s="206"/>
      <c r="T477" s="206"/>
      <c r="U477" s="63" t="s">
        <v>5533</v>
      </c>
      <c r="V477" s="47" t="s">
        <v>5448</v>
      </c>
      <c r="W477" s="62" t="s">
        <v>2715</v>
      </c>
      <c r="X477" s="62" t="s">
        <v>2715</v>
      </c>
      <c r="Y477" s="62"/>
      <c r="Z477" s="62"/>
      <c r="AA477" s="62"/>
      <c r="AB477" s="47"/>
      <c r="AC477" s="47" t="s">
        <v>5444</v>
      </c>
      <c r="AD477" s="63"/>
      <c r="AE477" s="63" t="s">
        <v>4991</v>
      </c>
      <c r="AF477" s="208"/>
      <c r="AG477" s="208"/>
      <c r="AH477" s="208"/>
      <c r="AI477" s="208"/>
      <c r="AJ477" s="209"/>
      <c r="AK477" s="209"/>
      <c r="AL477" s="210"/>
      <c r="AM477" s="210"/>
      <c r="AN477" s="210"/>
      <c r="AO477" s="210"/>
      <c r="AP477" s="210"/>
      <c r="AQ477" s="210"/>
      <c r="AR477" s="210"/>
      <c r="AS477" s="236" t="s">
        <v>1074</v>
      </c>
      <c r="AT477" s="105"/>
      <c r="AU477" s="105"/>
      <c r="AV477" s="105"/>
      <c r="AW477" s="105"/>
      <c r="AX477" s="105"/>
      <c r="AY477" s="105"/>
      <c r="AZ477" s="105"/>
      <c r="BA477" s="105"/>
      <c r="BB477" s="105"/>
      <c r="BC477" s="105"/>
      <c r="BD477" s="218"/>
      <c r="BE477" s="105"/>
      <c r="BF477" s="219" t="s">
        <v>2751</v>
      </c>
      <c r="BG477" s="127" t="s">
        <v>7</v>
      </c>
      <c r="BH477" s="5" t="s">
        <v>5531</v>
      </c>
      <c r="BI477" s="5" t="s">
        <v>5534</v>
      </c>
      <c r="BJ477" s="149"/>
    </row>
    <row r="478" s="5" customFormat="1" ht="12.95" customHeight="1" spans="1:62">
      <c r="A478" s="325" t="s">
        <v>5535</v>
      </c>
      <c r="B478" s="325" t="s">
        <v>5536</v>
      </c>
      <c r="C478" s="48" t="s">
        <v>1075</v>
      </c>
      <c r="D478" s="38" t="s">
        <v>5537</v>
      </c>
      <c r="E478" s="39" t="s">
        <v>1076</v>
      </c>
      <c r="F478" s="40" t="s">
        <v>2715</v>
      </c>
      <c r="G478" s="41" t="s">
        <v>5538</v>
      </c>
      <c r="H478" s="42" t="s">
        <v>5538</v>
      </c>
      <c r="I478" s="42"/>
      <c r="J478" s="43"/>
      <c r="K478" s="54" t="s">
        <v>2715</v>
      </c>
      <c r="L478" s="42" t="s">
        <v>2717</v>
      </c>
      <c r="M478" s="42" t="s">
        <v>2717</v>
      </c>
      <c r="N478" s="42" t="s">
        <v>2717</v>
      </c>
      <c r="O478" s="43" t="s">
        <v>2717</v>
      </c>
      <c r="P478" s="206"/>
      <c r="Q478" s="206"/>
      <c r="R478" s="206"/>
      <c r="S478" s="206"/>
      <c r="T478" s="206"/>
      <c r="U478" s="63" t="s">
        <v>5539</v>
      </c>
      <c r="V478" s="47" t="s">
        <v>5448</v>
      </c>
      <c r="W478" s="62" t="s">
        <v>2715</v>
      </c>
      <c r="X478" s="62" t="s">
        <v>2715</v>
      </c>
      <c r="Y478" s="62"/>
      <c r="Z478" s="62"/>
      <c r="AA478" s="62"/>
      <c r="AB478" s="47"/>
      <c r="AC478" s="47" t="s">
        <v>5444</v>
      </c>
      <c r="AD478" s="63"/>
      <c r="AE478" s="63" t="s">
        <v>4991</v>
      </c>
      <c r="AF478" s="208"/>
      <c r="AG478" s="208"/>
      <c r="AH478" s="208"/>
      <c r="AI478" s="208"/>
      <c r="AJ478" s="209"/>
      <c r="AK478" s="209"/>
      <c r="AL478" s="210"/>
      <c r="AM478" s="210"/>
      <c r="AN478" s="210"/>
      <c r="AO478" s="210"/>
      <c r="AP478" s="210"/>
      <c r="AQ478" s="210"/>
      <c r="AR478" s="210"/>
      <c r="AS478" s="237" t="s">
        <v>1076</v>
      </c>
      <c r="AT478" s="105"/>
      <c r="AU478" s="105"/>
      <c r="AV478" s="105"/>
      <c r="AW478" s="105"/>
      <c r="AX478" s="105"/>
      <c r="AY478" s="105"/>
      <c r="AZ478" s="105"/>
      <c r="BA478" s="105"/>
      <c r="BB478" s="105"/>
      <c r="BC478" s="105"/>
      <c r="BD478" s="218"/>
      <c r="BE478" s="105"/>
      <c r="BF478" s="219" t="s">
        <v>2751</v>
      </c>
      <c r="BG478" s="127" t="s">
        <v>7</v>
      </c>
      <c r="BH478" s="5" t="s">
        <v>5537</v>
      </c>
      <c r="BI478" s="5" t="s">
        <v>5240</v>
      </c>
      <c r="BJ478" s="149"/>
    </row>
    <row r="479" s="5" customFormat="1" ht="12.95" customHeight="1" spans="1:62">
      <c r="A479" s="325" t="s">
        <v>5540</v>
      </c>
      <c r="B479" s="325" t="s">
        <v>5541</v>
      </c>
      <c r="C479" s="48" t="s">
        <v>1077</v>
      </c>
      <c r="D479" s="38" t="s">
        <v>5542</v>
      </c>
      <c r="E479" s="39" t="s">
        <v>1078</v>
      </c>
      <c r="F479" s="40" t="s">
        <v>2715</v>
      </c>
      <c r="G479" s="41" t="s">
        <v>5543</v>
      </c>
      <c r="H479" s="42" t="s">
        <v>5543</v>
      </c>
      <c r="I479" s="42"/>
      <c r="J479" s="43"/>
      <c r="K479" s="54" t="s">
        <v>2715</v>
      </c>
      <c r="L479" s="42" t="s">
        <v>81</v>
      </c>
      <c r="M479" s="42" t="s">
        <v>81</v>
      </c>
      <c r="N479" s="42" t="s">
        <v>81</v>
      </c>
      <c r="O479" s="43" t="s">
        <v>81</v>
      </c>
      <c r="P479" s="206"/>
      <c r="Q479" s="206"/>
      <c r="R479" s="206"/>
      <c r="S479" s="206"/>
      <c r="T479" s="206"/>
      <c r="U479" s="63" t="s">
        <v>5544</v>
      </c>
      <c r="V479" s="47" t="s">
        <v>5448</v>
      </c>
      <c r="W479" s="62" t="s">
        <v>2715</v>
      </c>
      <c r="X479" s="62" t="s">
        <v>2715</v>
      </c>
      <c r="Y479" s="62"/>
      <c r="Z479" s="62"/>
      <c r="AA479" s="62"/>
      <c r="AB479" s="47"/>
      <c r="AC479" s="47" t="s">
        <v>5444</v>
      </c>
      <c r="AD479" s="63"/>
      <c r="AE479" s="63" t="s">
        <v>4991</v>
      </c>
      <c r="AF479" s="208"/>
      <c r="AG479" s="208"/>
      <c r="AH479" s="208"/>
      <c r="AI479" s="208"/>
      <c r="AJ479" s="209"/>
      <c r="AK479" s="209"/>
      <c r="AL479" s="210"/>
      <c r="AM479" s="210"/>
      <c r="AN479" s="210"/>
      <c r="AO479" s="210"/>
      <c r="AP479" s="210"/>
      <c r="AQ479" s="210"/>
      <c r="AR479" s="210"/>
      <c r="AS479" s="236" t="s">
        <v>1078</v>
      </c>
      <c r="AT479" s="105"/>
      <c r="AU479" s="105"/>
      <c r="AV479" s="105"/>
      <c r="AW479" s="105"/>
      <c r="AX479" s="105"/>
      <c r="AY479" s="105"/>
      <c r="AZ479" s="105"/>
      <c r="BA479" s="105"/>
      <c r="BB479" s="105"/>
      <c r="BC479" s="105"/>
      <c r="BD479" s="218"/>
      <c r="BE479" s="105"/>
      <c r="BF479" s="219" t="s">
        <v>2751</v>
      </c>
      <c r="BG479" s="127" t="s">
        <v>7</v>
      </c>
      <c r="BH479" s="5" t="s">
        <v>5542</v>
      </c>
      <c r="BI479" s="5" t="s">
        <v>5545</v>
      </c>
      <c r="BJ479" s="149"/>
    </row>
    <row r="480" s="5" customFormat="1" ht="12.95" customHeight="1" spans="1:62">
      <c r="A480" s="325" t="s">
        <v>5208</v>
      </c>
      <c r="B480" s="325" t="s">
        <v>5546</v>
      </c>
      <c r="C480" s="48" t="s">
        <v>1079</v>
      </c>
      <c r="D480" s="38" t="s">
        <v>5547</v>
      </c>
      <c r="E480" s="39" t="s">
        <v>1080</v>
      </c>
      <c r="F480" s="40" t="s">
        <v>2715</v>
      </c>
      <c r="G480" s="41" t="s">
        <v>5548</v>
      </c>
      <c r="H480" s="42" t="s">
        <v>5548</v>
      </c>
      <c r="I480" s="42"/>
      <c r="J480" s="43"/>
      <c r="K480" s="54" t="s">
        <v>2715</v>
      </c>
      <c r="L480" s="42" t="s">
        <v>81</v>
      </c>
      <c r="M480" s="42" t="s">
        <v>81</v>
      </c>
      <c r="N480" s="42" t="s">
        <v>81</v>
      </c>
      <c r="O480" s="43" t="s">
        <v>81</v>
      </c>
      <c r="P480" s="206"/>
      <c r="Q480" s="206"/>
      <c r="R480" s="206"/>
      <c r="S480" s="206"/>
      <c r="T480" s="206"/>
      <c r="U480" s="63" t="s">
        <v>5549</v>
      </c>
      <c r="V480" s="47" t="s">
        <v>5448</v>
      </c>
      <c r="W480" s="62" t="s">
        <v>2715</v>
      </c>
      <c r="X480" s="62" t="s">
        <v>2715</v>
      </c>
      <c r="Y480" s="62"/>
      <c r="Z480" s="62"/>
      <c r="AA480" s="62"/>
      <c r="AB480" s="47"/>
      <c r="AC480" s="47" t="s">
        <v>5444</v>
      </c>
      <c r="AD480" s="63"/>
      <c r="AE480" s="63" t="s">
        <v>4991</v>
      </c>
      <c r="AF480" s="208"/>
      <c r="AG480" s="208"/>
      <c r="AH480" s="208"/>
      <c r="AI480" s="208"/>
      <c r="AJ480" s="209"/>
      <c r="AK480" s="209"/>
      <c r="AL480" s="210"/>
      <c r="AM480" s="210"/>
      <c r="AN480" s="210"/>
      <c r="AO480" s="210"/>
      <c r="AP480" s="210"/>
      <c r="AQ480" s="210"/>
      <c r="AR480" s="210"/>
      <c r="AS480" s="237" t="s">
        <v>1080</v>
      </c>
      <c r="AT480" s="105"/>
      <c r="AU480" s="105"/>
      <c r="AV480" s="105"/>
      <c r="AW480" s="105"/>
      <c r="AX480" s="105"/>
      <c r="AY480" s="105"/>
      <c r="AZ480" s="105"/>
      <c r="BA480" s="105"/>
      <c r="BB480" s="105"/>
      <c r="BC480" s="105"/>
      <c r="BD480" s="218"/>
      <c r="BE480" s="105"/>
      <c r="BF480" s="219" t="s">
        <v>2751</v>
      </c>
      <c r="BG480" s="127" t="s">
        <v>7</v>
      </c>
      <c r="BH480" s="5" t="s">
        <v>5547</v>
      </c>
      <c r="BI480" s="5" t="s">
        <v>5008</v>
      </c>
      <c r="BJ480" s="149"/>
    </row>
    <row r="481" s="5" customFormat="1" ht="12.95" customHeight="1" spans="1:62">
      <c r="A481" s="325" t="s">
        <v>5021</v>
      </c>
      <c r="B481" s="325" t="s">
        <v>5550</v>
      </c>
      <c r="C481" s="48" t="s">
        <v>1081</v>
      </c>
      <c r="D481" s="38" t="s">
        <v>5551</v>
      </c>
      <c r="E481" s="39" t="s">
        <v>1082</v>
      </c>
      <c r="F481" s="40" t="s">
        <v>2715</v>
      </c>
      <c r="G481" s="41" t="s">
        <v>5552</v>
      </c>
      <c r="H481" s="42" t="s">
        <v>5553</v>
      </c>
      <c r="I481" s="42"/>
      <c r="J481" s="43"/>
      <c r="K481" s="54" t="s">
        <v>2715</v>
      </c>
      <c r="L481" s="42" t="s">
        <v>2717</v>
      </c>
      <c r="M481" s="42" t="s">
        <v>2717</v>
      </c>
      <c r="N481" s="42" t="s">
        <v>2717</v>
      </c>
      <c r="O481" s="43" t="s">
        <v>2717</v>
      </c>
      <c r="P481" s="206"/>
      <c r="Q481" s="206"/>
      <c r="R481" s="206"/>
      <c r="S481" s="206"/>
      <c r="T481" s="206"/>
      <c r="U481" s="63" t="s">
        <v>5554</v>
      </c>
      <c r="V481" s="47" t="s">
        <v>5448</v>
      </c>
      <c r="W481" s="62" t="s">
        <v>2715</v>
      </c>
      <c r="X481" s="62" t="s">
        <v>2715</v>
      </c>
      <c r="Y481" s="62"/>
      <c r="Z481" s="62"/>
      <c r="AA481" s="62"/>
      <c r="AB481" s="47"/>
      <c r="AC481" s="47" t="s">
        <v>5444</v>
      </c>
      <c r="AD481" s="63"/>
      <c r="AE481" s="63" t="s">
        <v>4991</v>
      </c>
      <c r="AF481" s="208"/>
      <c r="AG481" s="208"/>
      <c r="AH481" s="208"/>
      <c r="AI481" s="208"/>
      <c r="AJ481" s="209"/>
      <c r="AK481" s="209"/>
      <c r="AL481" s="210"/>
      <c r="AM481" s="210"/>
      <c r="AN481" s="210"/>
      <c r="AO481" s="210"/>
      <c r="AP481" s="210"/>
      <c r="AQ481" s="210"/>
      <c r="AR481" s="210"/>
      <c r="AS481" s="236" t="s">
        <v>5552</v>
      </c>
      <c r="AT481" s="105"/>
      <c r="AU481" s="105"/>
      <c r="AV481" s="105"/>
      <c r="AW481" s="105"/>
      <c r="AX481" s="105"/>
      <c r="AY481" s="105"/>
      <c r="AZ481" s="105"/>
      <c r="BA481" s="105"/>
      <c r="BB481" s="105"/>
      <c r="BC481" s="105"/>
      <c r="BD481" s="218"/>
      <c r="BE481" s="105"/>
      <c r="BF481" s="219" t="s">
        <v>5555</v>
      </c>
      <c r="BG481" s="231" t="s">
        <v>1081</v>
      </c>
      <c r="BH481" s="5" t="s">
        <v>5551</v>
      </c>
      <c r="BI481" s="5" t="s">
        <v>4196</v>
      </c>
      <c r="BJ481" s="149"/>
    </row>
    <row r="482" s="5" customFormat="1" ht="12.95" customHeight="1" spans="1:62">
      <c r="A482" s="325" t="s">
        <v>5556</v>
      </c>
      <c r="B482" s="325" t="s">
        <v>5557</v>
      </c>
      <c r="C482" s="48" t="s">
        <v>1083</v>
      </c>
      <c r="D482" s="38" t="s">
        <v>5558</v>
      </c>
      <c r="E482" s="39" t="s">
        <v>1084</v>
      </c>
      <c r="F482" s="40" t="s">
        <v>2715</v>
      </c>
      <c r="G482" s="41" t="s">
        <v>5559</v>
      </c>
      <c r="H482" s="42" t="s">
        <v>5560</v>
      </c>
      <c r="I482" s="42"/>
      <c r="J482" s="43"/>
      <c r="K482" s="54" t="s">
        <v>2715</v>
      </c>
      <c r="L482" s="42" t="s">
        <v>2717</v>
      </c>
      <c r="M482" s="42" t="s">
        <v>2717</v>
      </c>
      <c r="N482" s="42" t="s">
        <v>2717</v>
      </c>
      <c r="O482" s="43" t="s">
        <v>2717</v>
      </c>
      <c r="P482" s="206"/>
      <c r="Q482" s="206"/>
      <c r="R482" s="206"/>
      <c r="S482" s="206"/>
      <c r="T482" s="206"/>
      <c r="U482" s="63" t="s">
        <v>5561</v>
      </c>
      <c r="V482" s="47" t="s">
        <v>5448</v>
      </c>
      <c r="W482" s="62" t="s">
        <v>2715</v>
      </c>
      <c r="X482" s="62" t="s">
        <v>2715</v>
      </c>
      <c r="Y482" s="62"/>
      <c r="Z482" s="62"/>
      <c r="AA482" s="62"/>
      <c r="AB482" s="47"/>
      <c r="AC482" s="47" t="s">
        <v>5444</v>
      </c>
      <c r="AD482" s="63"/>
      <c r="AE482" s="63" t="s">
        <v>4991</v>
      </c>
      <c r="AF482" s="208"/>
      <c r="AG482" s="208"/>
      <c r="AH482" s="208"/>
      <c r="AI482" s="208"/>
      <c r="AJ482" s="209"/>
      <c r="AK482" s="209"/>
      <c r="AL482" s="210"/>
      <c r="AM482" s="210"/>
      <c r="AN482" s="210"/>
      <c r="AO482" s="210"/>
      <c r="AP482" s="210"/>
      <c r="AQ482" s="210"/>
      <c r="AR482" s="210"/>
      <c r="AS482" s="237" t="s">
        <v>5559</v>
      </c>
      <c r="AT482" s="105"/>
      <c r="AU482" s="105"/>
      <c r="AV482" s="105"/>
      <c r="AW482" s="105"/>
      <c r="AX482" s="105"/>
      <c r="AY482" s="105"/>
      <c r="AZ482" s="105"/>
      <c r="BA482" s="105"/>
      <c r="BB482" s="105"/>
      <c r="BC482" s="105"/>
      <c r="BD482" s="218"/>
      <c r="BE482" s="105"/>
      <c r="BF482" s="219" t="s">
        <v>5555</v>
      </c>
      <c r="BG482" s="231" t="s">
        <v>1083</v>
      </c>
      <c r="BH482" s="5" t="s">
        <v>5558</v>
      </c>
      <c r="BI482" s="5" t="s">
        <v>5562</v>
      </c>
      <c r="BJ482" s="149"/>
    </row>
    <row r="483" s="5" customFormat="1" ht="12.95" customHeight="1" spans="1:62">
      <c r="A483" s="325" t="s">
        <v>4279</v>
      </c>
      <c r="B483" s="325" t="s">
        <v>5563</v>
      </c>
      <c r="C483" s="48" t="s">
        <v>1085</v>
      </c>
      <c r="D483" s="38" t="s">
        <v>5564</v>
      </c>
      <c r="E483" s="39" t="s">
        <v>1086</v>
      </c>
      <c r="F483" s="40" t="s">
        <v>2715</v>
      </c>
      <c r="G483" s="41" t="s">
        <v>5565</v>
      </c>
      <c r="H483" s="42" t="s">
        <v>5566</v>
      </c>
      <c r="I483" s="42"/>
      <c r="J483" s="43"/>
      <c r="K483" s="54" t="s">
        <v>2715</v>
      </c>
      <c r="L483" s="42" t="s">
        <v>81</v>
      </c>
      <c r="M483" s="42" t="s">
        <v>81</v>
      </c>
      <c r="N483" s="42" t="s">
        <v>81</v>
      </c>
      <c r="O483" s="43" t="s">
        <v>81</v>
      </c>
      <c r="P483" s="206"/>
      <c r="Q483" s="206"/>
      <c r="R483" s="206"/>
      <c r="S483" s="206"/>
      <c r="T483" s="206"/>
      <c r="U483" s="63" t="s">
        <v>5567</v>
      </c>
      <c r="V483" s="47" t="s">
        <v>5448</v>
      </c>
      <c r="W483" s="62" t="s">
        <v>2715</v>
      </c>
      <c r="X483" s="62" t="s">
        <v>2715</v>
      </c>
      <c r="Y483" s="62"/>
      <c r="Z483" s="62"/>
      <c r="AA483" s="62"/>
      <c r="AB483" s="47"/>
      <c r="AC483" s="47" t="s">
        <v>5444</v>
      </c>
      <c r="AD483" s="63"/>
      <c r="AE483" s="63" t="s">
        <v>4991</v>
      </c>
      <c r="AF483" s="208"/>
      <c r="AG483" s="208"/>
      <c r="AH483" s="208"/>
      <c r="AI483" s="208"/>
      <c r="AJ483" s="209"/>
      <c r="AK483" s="209"/>
      <c r="AL483" s="210"/>
      <c r="AM483" s="210"/>
      <c r="AN483" s="210"/>
      <c r="AO483" s="210"/>
      <c r="AP483" s="210"/>
      <c r="AQ483" s="210"/>
      <c r="AR483" s="210"/>
      <c r="AS483" s="236" t="s">
        <v>5565</v>
      </c>
      <c r="AT483" s="105"/>
      <c r="AU483" s="105"/>
      <c r="AV483" s="105"/>
      <c r="AW483" s="105"/>
      <c r="AX483" s="105"/>
      <c r="AY483" s="105"/>
      <c r="AZ483" s="105"/>
      <c r="BA483" s="105"/>
      <c r="BB483" s="105"/>
      <c r="BC483" s="105"/>
      <c r="BD483" s="218"/>
      <c r="BE483" s="105"/>
      <c r="BF483" s="219" t="s">
        <v>5555</v>
      </c>
      <c r="BG483" s="231" t="s">
        <v>1085</v>
      </c>
      <c r="BH483" s="5" t="s">
        <v>5564</v>
      </c>
      <c r="BI483" s="5" t="s">
        <v>5469</v>
      </c>
      <c r="BJ483" s="149"/>
    </row>
    <row r="484" s="5" customFormat="1" ht="12.95" customHeight="1" spans="1:62">
      <c r="A484" s="325" t="s">
        <v>4995</v>
      </c>
      <c r="B484" s="325" t="s">
        <v>5568</v>
      </c>
      <c r="C484" s="48" t="s">
        <v>1087</v>
      </c>
      <c r="D484" s="38" t="s">
        <v>5569</v>
      </c>
      <c r="E484" s="39" t="s">
        <v>1088</v>
      </c>
      <c r="F484" s="40" t="s">
        <v>2715</v>
      </c>
      <c r="G484" s="41" t="s">
        <v>5570</v>
      </c>
      <c r="H484" s="42" t="s">
        <v>5571</v>
      </c>
      <c r="I484" s="42"/>
      <c r="J484" s="43"/>
      <c r="K484" s="54" t="s">
        <v>2715</v>
      </c>
      <c r="L484" s="42" t="s">
        <v>81</v>
      </c>
      <c r="M484" s="42" t="s">
        <v>81</v>
      </c>
      <c r="N484" s="42" t="s">
        <v>81</v>
      </c>
      <c r="O484" s="43" t="s">
        <v>81</v>
      </c>
      <c r="P484" s="206"/>
      <c r="Q484" s="206"/>
      <c r="R484" s="206"/>
      <c r="S484" s="206"/>
      <c r="T484" s="206"/>
      <c r="U484" s="63" t="s">
        <v>5572</v>
      </c>
      <c r="V484" s="47" t="s">
        <v>5448</v>
      </c>
      <c r="W484" s="62" t="s">
        <v>2715</v>
      </c>
      <c r="X484" s="62" t="s">
        <v>2715</v>
      </c>
      <c r="Y484" s="62"/>
      <c r="Z484" s="62"/>
      <c r="AA484" s="62"/>
      <c r="AB484" s="47"/>
      <c r="AC484" s="47" t="s">
        <v>5444</v>
      </c>
      <c r="AD484" s="63"/>
      <c r="AE484" s="63" t="s">
        <v>4991</v>
      </c>
      <c r="AF484" s="208"/>
      <c r="AG484" s="208"/>
      <c r="AH484" s="208"/>
      <c r="AI484" s="208"/>
      <c r="AJ484" s="209"/>
      <c r="AK484" s="209"/>
      <c r="AL484" s="210"/>
      <c r="AM484" s="210"/>
      <c r="AN484" s="210"/>
      <c r="AO484" s="210"/>
      <c r="AP484" s="210"/>
      <c r="AQ484" s="210"/>
      <c r="AR484" s="210"/>
      <c r="AS484" s="237" t="s">
        <v>5570</v>
      </c>
      <c r="AT484" s="105"/>
      <c r="AU484" s="105"/>
      <c r="AV484" s="105"/>
      <c r="AW484" s="105"/>
      <c r="AX484" s="105"/>
      <c r="AY484" s="105"/>
      <c r="AZ484" s="105"/>
      <c r="BA484" s="105"/>
      <c r="BB484" s="105"/>
      <c r="BC484" s="105"/>
      <c r="BD484" s="218"/>
      <c r="BE484" s="105"/>
      <c r="BF484" s="219" t="s">
        <v>5555</v>
      </c>
      <c r="BG484" s="231" t="s">
        <v>1087</v>
      </c>
      <c r="BH484" s="5" t="s">
        <v>5569</v>
      </c>
      <c r="BI484" s="5" t="s">
        <v>5573</v>
      </c>
      <c r="BJ484" s="149"/>
    </row>
    <row r="485" s="5" customFormat="1" ht="12.95" customHeight="1" spans="1:62">
      <c r="A485" s="325" t="s">
        <v>5574</v>
      </c>
      <c r="B485" s="325" t="s">
        <v>5575</v>
      </c>
      <c r="C485" s="48" t="s">
        <v>1089</v>
      </c>
      <c r="D485" s="38" t="s">
        <v>5576</v>
      </c>
      <c r="E485" s="39" t="s">
        <v>1090</v>
      </c>
      <c r="F485" s="40" t="s">
        <v>2715</v>
      </c>
      <c r="G485" s="41" t="s">
        <v>5577</v>
      </c>
      <c r="H485" s="42" t="s">
        <v>5578</v>
      </c>
      <c r="I485" s="42"/>
      <c r="J485" s="43"/>
      <c r="K485" s="54" t="s">
        <v>2715</v>
      </c>
      <c r="L485" s="42" t="s">
        <v>2717</v>
      </c>
      <c r="M485" s="42" t="s">
        <v>2717</v>
      </c>
      <c r="N485" s="42" t="s">
        <v>2717</v>
      </c>
      <c r="O485" s="43" t="s">
        <v>2715</v>
      </c>
      <c r="P485" s="206"/>
      <c r="Q485" s="206"/>
      <c r="R485" s="206"/>
      <c r="S485" s="206"/>
      <c r="T485" s="206"/>
      <c r="U485" s="63" t="s">
        <v>5579</v>
      </c>
      <c r="V485" s="47" t="s">
        <v>5448</v>
      </c>
      <c r="W485" s="62" t="s">
        <v>2715</v>
      </c>
      <c r="X485" s="62" t="s">
        <v>2715</v>
      </c>
      <c r="Y485" s="62"/>
      <c r="Z485" s="62"/>
      <c r="AA485" s="62"/>
      <c r="AB485" s="47"/>
      <c r="AC485" s="47" t="s">
        <v>5444</v>
      </c>
      <c r="AD485" s="63"/>
      <c r="AE485" s="63" t="s">
        <v>4991</v>
      </c>
      <c r="AF485" s="208"/>
      <c r="AG485" s="208"/>
      <c r="AH485" s="208"/>
      <c r="AI485" s="208"/>
      <c r="AJ485" s="209"/>
      <c r="AK485" s="209"/>
      <c r="AL485" s="210"/>
      <c r="AM485" s="210"/>
      <c r="AN485" s="210"/>
      <c r="AO485" s="210"/>
      <c r="AP485" s="210"/>
      <c r="AQ485" s="210"/>
      <c r="AR485" s="210"/>
      <c r="AS485" s="236" t="s">
        <v>1090</v>
      </c>
      <c r="AT485" s="105"/>
      <c r="AU485" s="105"/>
      <c r="AV485" s="105"/>
      <c r="AW485" s="105"/>
      <c r="AX485" s="105"/>
      <c r="AY485" s="105"/>
      <c r="AZ485" s="105"/>
      <c r="BA485" s="105"/>
      <c r="BB485" s="105"/>
      <c r="BC485" s="105"/>
      <c r="BD485" s="218"/>
      <c r="BE485" s="105"/>
      <c r="BF485" s="219" t="s">
        <v>5580</v>
      </c>
      <c r="BG485" s="127" t="s">
        <v>7</v>
      </c>
      <c r="BH485" s="5" t="s">
        <v>5576</v>
      </c>
      <c r="BI485" s="5" t="s">
        <v>5581</v>
      </c>
      <c r="BJ485" s="149"/>
    </row>
    <row r="486" s="5" customFormat="1" ht="12.95" customHeight="1" spans="1:62">
      <c r="A486" s="325" t="s">
        <v>5582</v>
      </c>
      <c r="B486" s="325" t="s">
        <v>5583</v>
      </c>
      <c r="C486" s="48" t="s">
        <v>1091</v>
      </c>
      <c r="D486" s="38" t="s">
        <v>5584</v>
      </c>
      <c r="E486" s="39" t="s">
        <v>1092</v>
      </c>
      <c r="F486" s="40" t="s">
        <v>2715</v>
      </c>
      <c r="G486" s="41" t="s">
        <v>5585</v>
      </c>
      <c r="H486" s="42" t="s">
        <v>5586</v>
      </c>
      <c r="I486" s="42"/>
      <c r="J486" s="43"/>
      <c r="K486" s="54" t="s">
        <v>2715</v>
      </c>
      <c r="L486" s="42" t="s">
        <v>2717</v>
      </c>
      <c r="M486" s="42" t="s">
        <v>2717</v>
      </c>
      <c r="N486" s="42" t="s">
        <v>2717</v>
      </c>
      <c r="O486" s="43" t="s">
        <v>2715</v>
      </c>
      <c r="P486" s="206"/>
      <c r="Q486" s="206"/>
      <c r="R486" s="206"/>
      <c r="S486" s="206"/>
      <c r="T486" s="206"/>
      <c r="U486" s="63" t="s">
        <v>5587</v>
      </c>
      <c r="V486" s="47" t="s">
        <v>5448</v>
      </c>
      <c r="W486" s="62" t="s">
        <v>2715</v>
      </c>
      <c r="X486" s="62" t="s">
        <v>2715</v>
      </c>
      <c r="Y486" s="62"/>
      <c r="Z486" s="62"/>
      <c r="AA486" s="62"/>
      <c r="AB486" s="47"/>
      <c r="AC486" s="47" t="s">
        <v>5444</v>
      </c>
      <c r="AD486" s="63"/>
      <c r="AE486" s="63" t="s">
        <v>4991</v>
      </c>
      <c r="AF486" s="208"/>
      <c r="AG486" s="208"/>
      <c r="AH486" s="208"/>
      <c r="AI486" s="208"/>
      <c r="AJ486" s="209"/>
      <c r="AK486" s="209"/>
      <c r="AL486" s="210"/>
      <c r="AM486" s="210"/>
      <c r="AN486" s="210"/>
      <c r="AO486" s="210"/>
      <c r="AP486" s="210"/>
      <c r="AQ486" s="210"/>
      <c r="AR486" s="210"/>
      <c r="AS486" s="237" t="s">
        <v>1092</v>
      </c>
      <c r="AT486" s="105"/>
      <c r="AU486" s="105"/>
      <c r="AV486" s="105"/>
      <c r="AW486" s="105"/>
      <c r="AX486" s="105"/>
      <c r="AY486" s="105"/>
      <c r="AZ486" s="105"/>
      <c r="BA486" s="105"/>
      <c r="BB486" s="105"/>
      <c r="BC486" s="105"/>
      <c r="BD486" s="218"/>
      <c r="BE486" s="105"/>
      <c r="BF486" s="219" t="s">
        <v>5580</v>
      </c>
      <c r="BG486" s="127" t="s">
        <v>7</v>
      </c>
      <c r="BH486" s="5" t="s">
        <v>5584</v>
      </c>
      <c r="BI486" s="5" t="s">
        <v>4202</v>
      </c>
      <c r="BJ486" s="149"/>
    </row>
    <row r="487" s="5" customFormat="1" ht="12.95" customHeight="1" spans="1:62">
      <c r="A487" s="325" t="s">
        <v>5588</v>
      </c>
      <c r="B487" s="325" t="s">
        <v>5589</v>
      </c>
      <c r="C487" s="48" t="s">
        <v>1093</v>
      </c>
      <c r="D487" s="38" t="s">
        <v>5590</v>
      </c>
      <c r="E487" s="39" t="s">
        <v>1094</v>
      </c>
      <c r="F487" s="40" t="s">
        <v>2715</v>
      </c>
      <c r="G487" s="41" t="s">
        <v>5591</v>
      </c>
      <c r="H487" s="42" t="s">
        <v>5592</v>
      </c>
      <c r="I487" s="42"/>
      <c r="J487" s="43"/>
      <c r="K487" s="54" t="s">
        <v>2715</v>
      </c>
      <c r="L487" s="42" t="s">
        <v>81</v>
      </c>
      <c r="M487" s="42" t="s">
        <v>81</v>
      </c>
      <c r="N487" s="42" t="s">
        <v>81</v>
      </c>
      <c r="O487" s="43" t="s">
        <v>2715</v>
      </c>
      <c r="P487" s="206"/>
      <c r="Q487" s="206"/>
      <c r="R487" s="206"/>
      <c r="S487" s="206"/>
      <c r="T487" s="206"/>
      <c r="U487" s="63" t="s">
        <v>5593</v>
      </c>
      <c r="V487" s="47" t="s">
        <v>5448</v>
      </c>
      <c r="W487" s="62" t="s">
        <v>2715</v>
      </c>
      <c r="X487" s="62" t="s">
        <v>2715</v>
      </c>
      <c r="Y487" s="62"/>
      <c r="Z487" s="62"/>
      <c r="AA487" s="62"/>
      <c r="AB487" s="47"/>
      <c r="AC487" s="47" t="s">
        <v>5444</v>
      </c>
      <c r="AD487" s="63"/>
      <c r="AE487" s="63" t="s">
        <v>4991</v>
      </c>
      <c r="AF487" s="208"/>
      <c r="AG487" s="208"/>
      <c r="AH487" s="208"/>
      <c r="AI487" s="208"/>
      <c r="AJ487" s="209"/>
      <c r="AK487" s="209"/>
      <c r="AL487" s="210"/>
      <c r="AM487" s="210"/>
      <c r="AN487" s="210"/>
      <c r="AO487" s="210"/>
      <c r="AP487" s="210"/>
      <c r="AQ487" s="210"/>
      <c r="AR487" s="210"/>
      <c r="AS487" s="236" t="s">
        <v>1094</v>
      </c>
      <c r="AT487" s="105"/>
      <c r="AU487" s="105"/>
      <c r="AV487" s="105"/>
      <c r="AW487" s="105"/>
      <c r="AX487" s="105"/>
      <c r="AY487" s="105"/>
      <c r="AZ487" s="105"/>
      <c r="BA487" s="105"/>
      <c r="BB487" s="105"/>
      <c r="BC487" s="105"/>
      <c r="BD487" s="218"/>
      <c r="BE487" s="105"/>
      <c r="BF487" s="219" t="s">
        <v>5580</v>
      </c>
      <c r="BG487" s="127" t="s">
        <v>7</v>
      </c>
      <c r="BH487" s="5" t="s">
        <v>5590</v>
      </c>
      <c r="BI487" s="5" t="s">
        <v>5594</v>
      </c>
      <c r="BJ487" s="149"/>
    </row>
    <row r="488" s="5" customFormat="1" ht="12.95" customHeight="1" spans="1:62">
      <c r="A488" s="325" t="s">
        <v>4288</v>
      </c>
      <c r="B488" s="325" t="s">
        <v>5595</v>
      </c>
      <c r="C488" s="48" t="s">
        <v>1095</v>
      </c>
      <c r="D488" s="38" t="s">
        <v>5596</v>
      </c>
      <c r="E488" s="39" t="s">
        <v>1096</v>
      </c>
      <c r="F488" s="40" t="s">
        <v>2715</v>
      </c>
      <c r="G488" s="41" t="s">
        <v>5597</v>
      </c>
      <c r="H488" s="42" t="s">
        <v>5598</v>
      </c>
      <c r="I488" s="42"/>
      <c r="J488" s="43"/>
      <c r="K488" s="54" t="s">
        <v>2715</v>
      </c>
      <c r="L488" s="42" t="s">
        <v>81</v>
      </c>
      <c r="M488" s="42" t="s">
        <v>81</v>
      </c>
      <c r="N488" s="42" t="s">
        <v>81</v>
      </c>
      <c r="O488" s="43" t="s">
        <v>2715</v>
      </c>
      <c r="P488" s="206"/>
      <c r="Q488" s="206"/>
      <c r="R488" s="206"/>
      <c r="S488" s="206"/>
      <c r="T488" s="206"/>
      <c r="U488" s="63" t="s">
        <v>5599</v>
      </c>
      <c r="V488" s="47" t="s">
        <v>5448</v>
      </c>
      <c r="W488" s="62" t="s">
        <v>2715</v>
      </c>
      <c r="X488" s="62" t="s">
        <v>2715</v>
      </c>
      <c r="Y488" s="62"/>
      <c r="Z488" s="62"/>
      <c r="AA488" s="62"/>
      <c r="AB488" s="47"/>
      <c r="AC488" s="47" t="s">
        <v>5444</v>
      </c>
      <c r="AD488" s="63"/>
      <c r="AE488" s="63" t="s">
        <v>4991</v>
      </c>
      <c r="AF488" s="208"/>
      <c r="AG488" s="208"/>
      <c r="AH488" s="208"/>
      <c r="AI488" s="208"/>
      <c r="AJ488" s="209"/>
      <c r="AK488" s="209"/>
      <c r="AL488" s="210"/>
      <c r="AM488" s="210"/>
      <c r="AN488" s="210"/>
      <c r="AO488" s="210"/>
      <c r="AP488" s="210"/>
      <c r="AQ488" s="210"/>
      <c r="AR488" s="210"/>
      <c r="AS488" s="237" t="s">
        <v>1096</v>
      </c>
      <c r="AT488" s="105"/>
      <c r="AU488" s="105"/>
      <c r="AV488" s="105"/>
      <c r="AW488" s="105"/>
      <c r="AX488" s="105"/>
      <c r="AY488" s="105"/>
      <c r="AZ488" s="105"/>
      <c r="BA488" s="105"/>
      <c r="BB488" s="105"/>
      <c r="BC488" s="105"/>
      <c r="BD488" s="218"/>
      <c r="BE488" s="105"/>
      <c r="BF488" s="219" t="s">
        <v>5580</v>
      </c>
      <c r="BG488" s="127" t="s">
        <v>7</v>
      </c>
      <c r="BH488" s="5" t="s">
        <v>5596</v>
      </c>
      <c r="BI488" s="5" t="s">
        <v>5600</v>
      </c>
      <c r="BJ488" s="149"/>
    </row>
    <row r="489" s="5" customFormat="1" ht="12.95" customHeight="1" spans="1:62">
      <c r="A489" s="325" t="s">
        <v>5047</v>
      </c>
      <c r="B489" s="325" t="s">
        <v>5601</v>
      </c>
      <c r="C489" s="48" t="s">
        <v>1097</v>
      </c>
      <c r="D489" s="38" t="s">
        <v>5602</v>
      </c>
      <c r="E489" s="39" t="s">
        <v>1098</v>
      </c>
      <c r="F489" s="40" t="s">
        <v>2715</v>
      </c>
      <c r="G489" s="41" t="s">
        <v>5603</v>
      </c>
      <c r="H489" s="42" t="s">
        <v>5604</v>
      </c>
      <c r="I489" s="42"/>
      <c r="J489" s="43"/>
      <c r="K489" s="54" t="s">
        <v>2715</v>
      </c>
      <c r="L489" s="42" t="s">
        <v>2717</v>
      </c>
      <c r="M489" s="42" t="s">
        <v>2717</v>
      </c>
      <c r="N489" s="42" t="s">
        <v>2717</v>
      </c>
      <c r="O489" s="43" t="s">
        <v>2717</v>
      </c>
      <c r="P489" s="206"/>
      <c r="Q489" s="206"/>
      <c r="R489" s="206"/>
      <c r="S489" s="206"/>
      <c r="T489" s="206"/>
      <c r="U489" s="63" t="s">
        <v>5605</v>
      </c>
      <c r="V489" s="47" t="s">
        <v>5448</v>
      </c>
      <c r="W489" s="62" t="s">
        <v>2715</v>
      </c>
      <c r="X489" s="62" t="s">
        <v>2715</v>
      </c>
      <c r="Y489" s="62"/>
      <c r="Z489" s="62"/>
      <c r="AA489" s="62"/>
      <c r="AB489" s="47"/>
      <c r="AC489" s="47" t="s">
        <v>5444</v>
      </c>
      <c r="AD489" s="63"/>
      <c r="AE489" s="63" t="s">
        <v>4991</v>
      </c>
      <c r="AF489" s="208"/>
      <c r="AG489" s="208"/>
      <c r="AH489" s="208"/>
      <c r="AI489" s="208"/>
      <c r="AJ489" s="209"/>
      <c r="AK489" s="209"/>
      <c r="AL489" s="210"/>
      <c r="AM489" s="210"/>
      <c r="AN489" s="210"/>
      <c r="AO489" s="210"/>
      <c r="AP489" s="210"/>
      <c r="AQ489" s="210"/>
      <c r="AR489" s="210"/>
      <c r="AS489" s="236" t="s">
        <v>1098</v>
      </c>
      <c r="AT489" s="105"/>
      <c r="AU489" s="105"/>
      <c r="AV489" s="105"/>
      <c r="AW489" s="105"/>
      <c r="AX489" s="105"/>
      <c r="AY489" s="105"/>
      <c r="AZ489" s="105"/>
      <c r="BA489" s="105"/>
      <c r="BB489" s="105"/>
      <c r="BC489" s="105"/>
      <c r="BD489" s="218"/>
      <c r="BE489" s="105"/>
      <c r="BF489" s="219" t="s">
        <v>5580</v>
      </c>
      <c r="BG489" s="127" t="s">
        <v>7</v>
      </c>
      <c r="BH489" s="5" t="s">
        <v>5602</v>
      </c>
      <c r="BI489" s="5" t="s">
        <v>5606</v>
      </c>
      <c r="BJ489" s="149"/>
    </row>
    <row r="490" s="5" customFormat="1" ht="12.95" customHeight="1" spans="1:62">
      <c r="A490" s="325" t="s">
        <v>5053</v>
      </c>
      <c r="B490" s="325" t="s">
        <v>5607</v>
      </c>
      <c r="C490" s="48" t="s">
        <v>1099</v>
      </c>
      <c r="D490" s="38" t="s">
        <v>5608</v>
      </c>
      <c r="E490" s="39" t="s">
        <v>1100</v>
      </c>
      <c r="F490" s="40" t="s">
        <v>2715</v>
      </c>
      <c r="G490" s="41" t="s">
        <v>5609</v>
      </c>
      <c r="H490" s="42" t="s">
        <v>5610</v>
      </c>
      <c r="I490" s="42"/>
      <c r="J490" s="43"/>
      <c r="K490" s="54" t="s">
        <v>2715</v>
      </c>
      <c r="L490" s="42" t="s">
        <v>2717</v>
      </c>
      <c r="M490" s="42" t="s">
        <v>2717</v>
      </c>
      <c r="N490" s="42" t="s">
        <v>2717</v>
      </c>
      <c r="O490" s="43" t="s">
        <v>2717</v>
      </c>
      <c r="P490" s="206"/>
      <c r="Q490" s="206"/>
      <c r="R490" s="206"/>
      <c r="S490" s="206"/>
      <c r="T490" s="206"/>
      <c r="U490" s="63" t="s">
        <v>5611</v>
      </c>
      <c r="V490" s="47" t="s">
        <v>5448</v>
      </c>
      <c r="W490" s="62" t="s">
        <v>2715</v>
      </c>
      <c r="X490" s="62" t="s">
        <v>2715</v>
      </c>
      <c r="Y490" s="62"/>
      <c r="Z490" s="62"/>
      <c r="AA490" s="62"/>
      <c r="AB490" s="47"/>
      <c r="AC490" s="47" t="s">
        <v>5444</v>
      </c>
      <c r="AD490" s="63"/>
      <c r="AE490" s="63" t="s">
        <v>4991</v>
      </c>
      <c r="AF490" s="208"/>
      <c r="AG490" s="208"/>
      <c r="AH490" s="208"/>
      <c r="AI490" s="208"/>
      <c r="AJ490" s="209"/>
      <c r="AK490" s="209"/>
      <c r="AL490" s="210"/>
      <c r="AM490" s="210"/>
      <c r="AN490" s="210"/>
      <c r="AO490" s="210"/>
      <c r="AP490" s="210"/>
      <c r="AQ490" s="210"/>
      <c r="AR490" s="210"/>
      <c r="AS490" s="237" t="s">
        <v>1100</v>
      </c>
      <c r="AT490" s="105"/>
      <c r="AU490" s="105"/>
      <c r="AV490" s="105"/>
      <c r="AW490" s="105"/>
      <c r="AX490" s="105"/>
      <c r="AY490" s="105"/>
      <c r="AZ490" s="105"/>
      <c r="BA490" s="105"/>
      <c r="BB490" s="105"/>
      <c r="BC490" s="105"/>
      <c r="BD490" s="218"/>
      <c r="BE490" s="105"/>
      <c r="BF490" s="219" t="s">
        <v>5580</v>
      </c>
      <c r="BG490" s="127" t="s">
        <v>7</v>
      </c>
      <c r="BH490" s="5" t="s">
        <v>5608</v>
      </c>
      <c r="BI490" s="5" t="s">
        <v>4297</v>
      </c>
      <c r="BJ490" s="149"/>
    </row>
    <row r="491" s="5" customFormat="1" ht="12.95" customHeight="1" spans="1:62">
      <c r="A491" s="325" t="s">
        <v>5612</v>
      </c>
      <c r="B491" s="325" t="s">
        <v>5613</v>
      </c>
      <c r="C491" s="48" t="s">
        <v>1101</v>
      </c>
      <c r="D491" s="38" t="s">
        <v>5614</v>
      </c>
      <c r="E491" s="39" t="s">
        <v>1102</v>
      </c>
      <c r="F491" s="40" t="s">
        <v>2715</v>
      </c>
      <c r="G491" s="41" t="s">
        <v>5615</v>
      </c>
      <c r="H491" s="42" t="s">
        <v>5616</v>
      </c>
      <c r="I491" s="42"/>
      <c r="J491" s="43"/>
      <c r="K491" s="54" t="s">
        <v>2715</v>
      </c>
      <c r="L491" s="42" t="s">
        <v>81</v>
      </c>
      <c r="M491" s="42" t="s">
        <v>81</v>
      </c>
      <c r="N491" s="42" t="s">
        <v>81</v>
      </c>
      <c r="O491" s="43" t="s">
        <v>81</v>
      </c>
      <c r="P491" s="206"/>
      <c r="Q491" s="206"/>
      <c r="R491" s="206"/>
      <c r="S491" s="206"/>
      <c r="T491" s="206"/>
      <c r="U491" s="63" t="s">
        <v>5617</v>
      </c>
      <c r="V491" s="47" t="s">
        <v>5448</v>
      </c>
      <c r="W491" s="247"/>
      <c r="X491" s="247"/>
      <c r="Y491" s="247"/>
      <c r="Z491" s="247"/>
      <c r="AA491" s="247"/>
      <c r="AB491" s="47"/>
      <c r="AC491" s="47" t="s">
        <v>5444</v>
      </c>
      <c r="AD491" s="344"/>
      <c r="AE491" s="47" t="s">
        <v>4991</v>
      </c>
      <c r="AF491" s="207"/>
      <c r="AG491" s="208"/>
      <c r="AH491" s="208"/>
      <c r="AI491" s="208"/>
      <c r="AJ491" s="209"/>
      <c r="AK491" s="209"/>
      <c r="AL491" s="210"/>
      <c r="AM491" s="210"/>
      <c r="AN491" s="210"/>
      <c r="AO491" s="210"/>
      <c r="AP491" s="210"/>
      <c r="AQ491" s="210"/>
      <c r="AR491" s="210"/>
      <c r="AS491" s="349" t="s">
        <v>1102</v>
      </c>
      <c r="AT491" s="105"/>
      <c r="AU491" s="105"/>
      <c r="AV491" s="105"/>
      <c r="AW491" s="105"/>
      <c r="AX491" s="105"/>
      <c r="AY491" s="105"/>
      <c r="AZ491" s="105"/>
      <c r="BA491" s="105"/>
      <c r="BB491" s="105"/>
      <c r="BC491" s="105"/>
      <c r="BD491" s="218"/>
      <c r="BE491" s="105"/>
      <c r="BF491" s="219" t="s">
        <v>5580</v>
      </c>
      <c r="BG491" s="127" t="s">
        <v>7</v>
      </c>
      <c r="BH491" s="5" t="s">
        <v>5614</v>
      </c>
      <c r="BI491" s="5" t="s">
        <v>5618</v>
      </c>
      <c r="BJ491" s="149"/>
    </row>
    <row r="492" s="5" customFormat="1" ht="12.95" customHeight="1" spans="1:62">
      <c r="A492" s="325" t="s">
        <v>5619</v>
      </c>
      <c r="B492" s="325" t="s">
        <v>5620</v>
      </c>
      <c r="C492" s="48" t="s">
        <v>1103</v>
      </c>
      <c r="D492" s="38" t="s">
        <v>5621</v>
      </c>
      <c r="E492" s="39" t="s">
        <v>1104</v>
      </c>
      <c r="F492" s="40" t="s">
        <v>2715</v>
      </c>
      <c r="G492" s="41" t="s">
        <v>5622</v>
      </c>
      <c r="H492" s="42" t="s">
        <v>5623</v>
      </c>
      <c r="I492" s="42"/>
      <c r="J492" s="43"/>
      <c r="K492" s="54" t="s">
        <v>2715</v>
      </c>
      <c r="L492" s="42" t="s">
        <v>81</v>
      </c>
      <c r="M492" s="42" t="s">
        <v>81</v>
      </c>
      <c r="N492" s="42" t="s">
        <v>81</v>
      </c>
      <c r="O492" s="43" t="s">
        <v>81</v>
      </c>
      <c r="P492" s="206"/>
      <c r="Q492" s="206"/>
      <c r="R492" s="206"/>
      <c r="S492" s="206"/>
      <c r="T492" s="206"/>
      <c r="U492" s="63" t="s">
        <v>5624</v>
      </c>
      <c r="V492" s="47" t="s">
        <v>5448</v>
      </c>
      <c r="W492" s="62" t="s">
        <v>2715</v>
      </c>
      <c r="X492" s="62" t="s">
        <v>2715</v>
      </c>
      <c r="Y492" s="62"/>
      <c r="Z492" s="62"/>
      <c r="AA492" s="62"/>
      <c r="AB492" s="47"/>
      <c r="AC492" s="47" t="s">
        <v>5444</v>
      </c>
      <c r="AD492" s="63"/>
      <c r="AE492" s="63" t="s">
        <v>4991</v>
      </c>
      <c r="AF492" s="208"/>
      <c r="AG492" s="208"/>
      <c r="AH492" s="208"/>
      <c r="AI492" s="208"/>
      <c r="AJ492" s="209"/>
      <c r="AK492" s="209"/>
      <c r="AL492" s="210"/>
      <c r="AM492" s="210"/>
      <c r="AN492" s="210"/>
      <c r="AO492" s="210"/>
      <c r="AP492" s="210"/>
      <c r="AQ492" s="210"/>
      <c r="AR492" s="210"/>
      <c r="AS492" s="236" t="s">
        <v>1104</v>
      </c>
      <c r="AT492" s="105"/>
      <c r="AU492" s="105"/>
      <c r="AV492" s="105"/>
      <c r="AW492" s="105"/>
      <c r="AX492" s="105"/>
      <c r="AY492" s="105"/>
      <c r="AZ492" s="105"/>
      <c r="BA492" s="105"/>
      <c r="BB492" s="105"/>
      <c r="BC492" s="105"/>
      <c r="BD492" s="218"/>
      <c r="BE492" s="105"/>
      <c r="BF492" s="219" t="s">
        <v>5580</v>
      </c>
      <c r="BG492" s="127" t="s">
        <v>7</v>
      </c>
      <c r="BH492" s="5" t="s">
        <v>5621</v>
      </c>
      <c r="BI492" s="5" t="s">
        <v>5625</v>
      </c>
      <c r="BJ492" s="149"/>
    </row>
    <row r="493" s="5" customFormat="1" ht="12.95" customHeight="1" spans="1:62">
      <c r="A493" s="325" t="s">
        <v>5626</v>
      </c>
      <c r="B493" s="325" t="s">
        <v>5627</v>
      </c>
      <c r="C493" s="48" t="s">
        <v>1105</v>
      </c>
      <c r="D493" s="38" t="s">
        <v>5628</v>
      </c>
      <c r="E493" s="39" t="s">
        <v>1106</v>
      </c>
      <c r="F493" s="40" t="s">
        <v>2715</v>
      </c>
      <c r="G493" s="41" t="s">
        <v>5629</v>
      </c>
      <c r="H493" s="42" t="s">
        <v>5630</v>
      </c>
      <c r="I493" s="42"/>
      <c r="J493" s="43"/>
      <c r="K493" s="54" t="s">
        <v>2715</v>
      </c>
      <c r="L493" s="42" t="s">
        <v>2717</v>
      </c>
      <c r="M493" s="42" t="s">
        <v>2717</v>
      </c>
      <c r="N493" s="42" t="s">
        <v>2717</v>
      </c>
      <c r="O493" s="43" t="s">
        <v>2717</v>
      </c>
      <c r="P493" s="206"/>
      <c r="Q493" s="206"/>
      <c r="R493" s="206"/>
      <c r="S493" s="206"/>
      <c r="T493" s="206"/>
      <c r="U493" s="63" t="s">
        <v>5631</v>
      </c>
      <c r="V493" s="47" t="s">
        <v>5448</v>
      </c>
      <c r="W493" s="62" t="s">
        <v>2715</v>
      </c>
      <c r="X493" s="62" t="s">
        <v>2715</v>
      </c>
      <c r="Y493" s="62"/>
      <c r="Z493" s="62"/>
      <c r="AA493" s="62"/>
      <c r="AB493" s="47"/>
      <c r="AC493" s="47" t="s">
        <v>5444</v>
      </c>
      <c r="AD493" s="63"/>
      <c r="AE493" s="63" t="s">
        <v>4991</v>
      </c>
      <c r="AF493" s="208"/>
      <c r="AG493" s="208"/>
      <c r="AH493" s="208"/>
      <c r="AI493" s="208"/>
      <c r="AJ493" s="209"/>
      <c r="AK493" s="209"/>
      <c r="AL493" s="210"/>
      <c r="AM493" s="210"/>
      <c r="AN493" s="210"/>
      <c r="AO493" s="210"/>
      <c r="AP493" s="210"/>
      <c r="AQ493" s="210"/>
      <c r="AR493" s="210"/>
      <c r="AS493" s="237" t="s">
        <v>1106</v>
      </c>
      <c r="AT493" s="105"/>
      <c r="AU493" s="105"/>
      <c r="AV493" s="105"/>
      <c r="AW493" s="105"/>
      <c r="AX493" s="105"/>
      <c r="AY493" s="105"/>
      <c r="AZ493" s="105"/>
      <c r="BA493" s="105"/>
      <c r="BB493" s="105"/>
      <c r="BC493" s="105"/>
      <c r="BD493" s="218"/>
      <c r="BE493" s="105"/>
      <c r="BF493" s="219" t="s">
        <v>5580</v>
      </c>
      <c r="BG493" s="127" t="s">
        <v>7</v>
      </c>
      <c r="BH493" s="5" t="s">
        <v>5628</v>
      </c>
      <c r="BI493" s="5" t="s">
        <v>5632</v>
      </c>
      <c r="BJ493" s="149"/>
    </row>
    <row r="494" s="5" customFormat="1" ht="12.95" customHeight="1" spans="1:62">
      <c r="A494" s="325" t="s">
        <v>5633</v>
      </c>
      <c r="B494" s="325" t="s">
        <v>5634</v>
      </c>
      <c r="C494" s="48" t="s">
        <v>1107</v>
      </c>
      <c r="D494" s="38" t="s">
        <v>5635</v>
      </c>
      <c r="E494" s="39" t="s">
        <v>1108</v>
      </c>
      <c r="F494" s="40" t="s">
        <v>2715</v>
      </c>
      <c r="G494" s="41" t="s">
        <v>5636</v>
      </c>
      <c r="H494" s="42" t="s">
        <v>5637</v>
      </c>
      <c r="I494" s="42"/>
      <c r="J494" s="43"/>
      <c r="K494" s="54" t="s">
        <v>2715</v>
      </c>
      <c r="L494" s="42" t="s">
        <v>2717</v>
      </c>
      <c r="M494" s="42" t="s">
        <v>2717</v>
      </c>
      <c r="N494" s="42" t="s">
        <v>2717</v>
      </c>
      <c r="O494" s="43" t="s">
        <v>2717</v>
      </c>
      <c r="P494" s="206"/>
      <c r="Q494" s="206"/>
      <c r="R494" s="206"/>
      <c r="S494" s="206"/>
      <c r="T494" s="206"/>
      <c r="U494" s="63" t="s">
        <v>5638</v>
      </c>
      <c r="V494" s="47" t="s">
        <v>5448</v>
      </c>
      <c r="W494" s="62" t="s">
        <v>2715</v>
      </c>
      <c r="X494" s="62" t="s">
        <v>2715</v>
      </c>
      <c r="Y494" s="62"/>
      <c r="Z494" s="62"/>
      <c r="AA494" s="62"/>
      <c r="AB494" s="47"/>
      <c r="AC494" s="47" t="s">
        <v>5444</v>
      </c>
      <c r="AD494" s="63"/>
      <c r="AE494" s="63" t="s">
        <v>4991</v>
      </c>
      <c r="AF494" s="208"/>
      <c r="AG494" s="208"/>
      <c r="AH494" s="208"/>
      <c r="AI494" s="208"/>
      <c r="AJ494" s="209"/>
      <c r="AK494" s="209"/>
      <c r="AL494" s="210"/>
      <c r="AM494" s="210"/>
      <c r="AN494" s="210"/>
      <c r="AO494" s="210"/>
      <c r="AP494" s="210"/>
      <c r="AQ494" s="210"/>
      <c r="AR494" s="210"/>
      <c r="AS494" s="236" t="s">
        <v>1108</v>
      </c>
      <c r="AT494" s="105"/>
      <c r="AU494" s="105"/>
      <c r="AV494" s="105"/>
      <c r="AW494" s="105"/>
      <c r="AX494" s="105"/>
      <c r="AY494" s="105"/>
      <c r="AZ494" s="105"/>
      <c r="BA494" s="105"/>
      <c r="BB494" s="105"/>
      <c r="BC494" s="105"/>
      <c r="BD494" s="218"/>
      <c r="BE494" s="105"/>
      <c r="BF494" s="219" t="s">
        <v>5580</v>
      </c>
      <c r="BG494" s="127" t="s">
        <v>7</v>
      </c>
      <c r="BH494" s="5" t="s">
        <v>5635</v>
      </c>
      <c r="BI494" s="5" t="s">
        <v>5490</v>
      </c>
      <c r="BJ494" s="149"/>
    </row>
    <row r="495" s="5" customFormat="1" ht="12.95" customHeight="1" spans="1:62">
      <c r="A495" s="325" t="s">
        <v>4296</v>
      </c>
      <c r="B495" s="325" t="s">
        <v>5639</v>
      </c>
      <c r="C495" s="48" t="s">
        <v>1109</v>
      </c>
      <c r="D495" s="38" t="s">
        <v>5640</v>
      </c>
      <c r="E495" s="39" t="s">
        <v>1110</v>
      </c>
      <c r="F495" s="40" t="s">
        <v>2715</v>
      </c>
      <c r="G495" s="41" t="s">
        <v>5641</v>
      </c>
      <c r="H495" s="42" t="s">
        <v>5642</v>
      </c>
      <c r="I495" s="42"/>
      <c r="J495" s="43"/>
      <c r="K495" s="54" t="s">
        <v>2715</v>
      </c>
      <c r="L495" s="42" t="s">
        <v>81</v>
      </c>
      <c r="M495" s="42" t="s">
        <v>81</v>
      </c>
      <c r="N495" s="42" t="s">
        <v>81</v>
      </c>
      <c r="O495" s="43" t="s">
        <v>81</v>
      </c>
      <c r="P495" s="206"/>
      <c r="Q495" s="206"/>
      <c r="R495" s="206"/>
      <c r="S495" s="206"/>
      <c r="T495" s="206"/>
      <c r="U495" s="63" t="s">
        <v>5643</v>
      </c>
      <c r="V495" s="47" t="s">
        <v>5448</v>
      </c>
      <c r="W495" s="62" t="s">
        <v>2715</v>
      </c>
      <c r="X495" s="62" t="s">
        <v>2715</v>
      </c>
      <c r="Y495" s="62"/>
      <c r="Z495" s="62"/>
      <c r="AA495" s="62"/>
      <c r="AB495" s="47"/>
      <c r="AC495" s="47" t="s">
        <v>5444</v>
      </c>
      <c r="AD495" s="63"/>
      <c r="AE495" s="63" t="s">
        <v>4991</v>
      </c>
      <c r="AF495" s="208"/>
      <c r="AG495" s="208"/>
      <c r="AH495" s="208"/>
      <c r="AI495" s="208"/>
      <c r="AJ495" s="209"/>
      <c r="AK495" s="209"/>
      <c r="AL495" s="210"/>
      <c r="AM495" s="210"/>
      <c r="AN495" s="210"/>
      <c r="AO495" s="210"/>
      <c r="AP495" s="210"/>
      <c r="AQ495" s="210"/>
      <c r="AR495" s="210"/>
      <c r="AS495" s="237" t="s">
        <v>1110</v>
      </c>
      <c r="AT495" s="105"/>
      <c r="AU495" s="105"/>
      <c r="AV495" s="105"/>
      <c r="AW495" s="105"/>
      <c r="AX495" s="105"/>
      <c r="AY495" s="105"/>
      <c r="AZ495" s="105"/>
      <c r="BA495" s="105"/>
      <c r="BB495" s="105"/>
      <c r="BC495" s="105"/>
      <c r="BD495" s="218"/>
      <c r="BE495" s="105"/>
      <c r="BF495" s="219" t="s">
        <v>5580</v>
      </c>
      <c r="BG495" s="127" t="s">
        <v>7</v>
      </c>
      <c r="BH495" s="5" t="s">
        <v>5640</v>
      </c>
      <c r="BI495" s="5" t="s">
        <v>5509</v>
      </c>
      <c r="BJ495" s="149"/>
    </row>
    <row r="496" s="5" customFormat="1" ht="12.95" customHeight="1" spans="1:62">
      <c r="A496" s="325" t="s">
        <v>5644</v>
      </c>
      <c r="B496" s="325" t="s">
        <v>5645</v>
      </c>
      <c r="C496" s="48" t="s">
        <v>1111</v>
      </c>
      <c r="D496" s="38" t="s">
        <v>5646</v>
      </c>
      <c r="E496" s="39" t="s">
        <v>1112</v>
      </c>
      <c r="F496" s="40" t="s">
        <v>2715</v>
      </c>
      <c r="G496" s="41" t="s">
        <v>5647</v>
      </c>
      <c r="H496" s="42" t="s">
        <v>5648</v>
      </c>
      <c r="I496" s="42"/>
      <c r="J496" s="43"/>
      <c r="K496" s="54" t="s">
        <v>2715</v>
      </c>
      <c r="L496" s="42" t="s">
        <v>81</v>
      </c>
      <c r="M496" s="42" t="s">
        <v>81</v>
      </c>
      <c r="N496" s="42" t="s">
        <v>81</v>
      </c>
      <c r="O496" s="43" t="s">
        <v>81</v>
      </c>
      <c r="P496" s="206"/>
      <c r="Q496" s="206"/>
      <c r="R496" s="206"/>
      <c r="S496" s="206"/>
      <c r="T496" s="206"/>
      <c r="U496" s="63" t="s">
        <v>5649</v>
      </c>
      <c r="V496" s="47" t="s">
        <v>5448</v>
      </c>
      <c r="W496" s="62" t="s">
        <v>2715</v>
      </c>
      <c r="X496" s="62" t="s">
        <v>2715</v>
      </c>
      <c r="Y496" s="62"/>
      <c r="Z496" s="62"/>
      <c r="AA496" s="62"/>
      <c r="AB496" s="47"/>
      <c r="AC496" s="47" t="s">
        <v>5444</v>
      </c>
      <c r="AD496" s="63"/>
      <c r="AE496" s="63" t="s">
        <v>4991</v>
      </c>
      <c r="AF496" s="208"/>
      <c r="AG496" s="208"/>
      <c r="AH496" s="208"/>
      <c r="AI496" s="208"/>
      <c r="AJ496" s="209"/>
      <c r="AK496" s="209"/>
      <c r="AL496" s="210"/>
      <c r="AM496" s="210"/>
      <c r="AN496" s="210"/>
      <c r="AO496" s="210"/>
      <c r="AP496" s="210"/>
      <c r="AQ496" s="210"/>
      <c r="AR496" s="210"/>
      <c r="AS496" s="236" t="s">
        <v>1112</v>
      </c>
      <c r="AT496" s="105"/>
      <c r="AU496" s="105"/>
      <c r="AV496" s="105"/>
      <c r="AW496" s="105"/>
      <c r="AX496" s="105"/>
      <c r="AY496" s="105"/>
      <c r="AZ496" s="105"/>
      <c r="BA496" s="105"/>
      <c r="BB496" s="105"/>
      <c r="BC496" s="105"/>
      <c r="BD496" s="218"/>
      <c r="BE496" s="105"/>
      <c r="BF496" s="219" t="s">
        <v>5580</v>
      </c>
      <c r="BG496" s="127" t="s">
        <v>7</v>
      </c>
      <c r="BH496" s="5" t="s">
        <v>5646</v>
      </c>
      <c r="BI496" s="5" t="s">
        <v>5650</v>
      </c>
      <c r="BJ496" s="149"/>
    </row>
    <row r="497" s="5" customFormat="1" ht="12.95" customHeight="1" spans="1:62">
      <c r="A497" s="322"/>
      <c r="B497" s="322"/>
      <c r="C497" s="48" t="s">
        <v>1113</v>
      </c>
      <c r="D497" s="38" t="s">
        <v>5651</v>
      </c>
      <c r="E497" s="39" t="s">
        <v>5652</v>
      </c>
      <c r="F497" s="40" t="s">
        <v>2715</v>
      </c>
      <c r="G497" s="41" t="s">
        <v>1114</v>
      </c>
      <c r="H497" s="42" t="s">
        <v>2715</v>
      </c>
      <c r="I497" s="42" t="s">
        <v>2715</v>
      </c>
      <c r="J497" s="43" t="s">
        <v>2715</v>
      </c>
      <c r="K497" s="54" t="s">
        <v>2715</v>
      </c>
      <c r="L497" s="42" t="s">
        <v>2715</v>
      </c>
      <c r="M497" s="42" t="s">
        <v>2715</v>
      </c>
      <c r="N497" s="42" t="s">
        <v>2715</v>
      </c>
      <c r="O497" s="43" t="s">
        <v>2715</v>
      </c>
      <c r="P497" s="206"/>
      <c r="Q497" s="206"/>
      <c r="R497" s="206"/>
      <c r="S497" s="206"/>
      <c r="T497" s="206"/>
      <c r="U497" s="63" t="s">
        <v>5653</v>
      </c>
      <c r="V497" s="47" t="s">
        <v>5448</v>
      </c>
      <c r="W497" s="62" t="s">
        <v>2715</v>
      </c>
      <c r="X497" s="62" t="s">
        <v>2715</v>
      </c>
      <c r="Y497" s="62"/>
      <c r="Z497" s="62"/>
      <c r="AA497" s="62"/>
      <c r="AB497" s="47"/>
      <c r="AC497" s="47" t="s">
        <v>5444</v>
      </c>
      <c r="AD497" s="63"/>
      <c r="AE497" s="63" t="s">
        <v>2715</v>
      </c>
      <c r="AF497" s="208"/>
      <c r="AG497" s="208"/>
      <c r="AH497" s="208"/>
      <c r="AI497" s="208"/>
      <c r="AJ497" s="209"/>
      <c r="AK497" s="209"/>
      <c r="AL497" s="210"/>
      <c r="AM497" s="210"/>
      <c r="AN497" s="210"/>
      <c r="AO497" s="210"/>
      <c r="AP497" s="210"/>
      <c r="AQ497" s="210"/>
      <c r="AR497" s="210"/>
      <c r="AS497" s="236" t="s">
        <v>1114</v>
      </c>
      <c r="AT497" s="105"/>
      <c r="AU497" s="105"/>
      <c r="AV497" s="105"/>
      <c r="AW497" s="105"/>
      <c r="AX497" s="105"/>
      <c r="AY497" s="105"/>
      <c r="AZ497" s="105"/>
      <c r="BA497" s="105"/>
      <c r="BB497" s="105"/>
      <c r="BC497" s="403" t="s">
        <v>950</v>
      </c>
      <c r="BD497" s="218"/>
      <c r="BE497" s="105"/>
      <c r="BF497" s="219"/>
      <c r="BG497" s="231" t="s">
        <v>1114</v>
      </c>
      <c r="BH497" s="5" t="s">
        <v>5651</v>
      </c>
      <c r="BI497" s="5" t="s">
        <v>5299</v>
      </c>
      <c r="BJ497" s="149"/>
    </row>
    <row r="498" s="5" customFormat="1" ht="12.95" customHeight="1" spans="1:62">
      <c r="A498" s="322"/>
      <c r="B498" s="322"/>
      <c r="C498" s="48" t="s">
        <v>1115</v>
      </c>
      <c r="D498" s="38" t="s">
        <v>5654</v>
      </c>
      <c r="E498" s="39" t="s">
        <v>5655</v>
      </c>
      <c r="F498" s="40" t="s">
        <v>2715</v>
      </c>
      <c r="G498" s="41" t="s">
        <v>1113</v>
      </c>
      <c r="H498" s="42" t="s">
        <v>2715</v>
      </c>
      <c r="I498" s="42" t="s">
        <v>2715</v>
      </c>
      <c r="J498" s="43" t="s">
        <v>2715</v>
      </c>
      <c r="K498" s="54" t="s">
        <v>2715</v>
      </c>
      <c r="L498" s="42" t="s">
        <v>2715</v>
      </c>
      <c r="M498" s="42" t="s">
        <v>2715</v>
      </c>
      <c r="N498" s="42" t="s">
        <v>2715</v>
      </c>
      <c r="O498" s="43" t="s">
        <v>2715</v>
      </c>
      <c r="P498" s="206"/>
      <c r="Q498" s="206"/>
      <c r="R498" s="206"/>
      <c r="S498" s="206"/>
      <c r="T498" s="206"/>
      <c r="U498" s="63" t="s">
        <v>5656</v>
      </c>
      <c r="V498" s="47" t="s">
        <v>5448</v>
      </c>
      <c r="W498" s="62" t="s">
        <v>2715</v>
      </c>
      <c r="X498" s="62" t="s">
        <v>2715</v>
      </c>
      <c r="Y498" s="62"/>
      <c r="Z498" s="62"/>
      <c r="AA498" s="62"/>
      <c r="AB498" s="47"/>
      <c r="AC498" s="47" t="s">
        <v>5444</v>
      </c>
      <c r="AD498" s="63"/>
      <c r="AE498" s="63" t="s">
        <v>2715</v>
      </c>
      <c r="AF498" s="208"/>
      <c r="AG498" s="208"/>
      <c r="AH498" s="208"/>
      <c r="AI498" s="208"/>
      <c r="AJ498" s="209"/>
      <c r="AK498" s="209"/>
      <c r="AL498" s="210"/>
      <c r="AM498" s="210"/>
      <c r="AN498" s="210"/>
      <c r="AO498" s="210"/>
      <c r="AP498" s="210"/>
      <c r="AQ498" s="210"/>
      <c r="AR498" s="210"/>
      <c r="AS498" s="237" t="s">
        <v>1113</v>
      </c>
      <c r="AT498" s="105"/>
      <c r="AU498" s="105"/>
      <c r="AV498" s="105"/>
      <c r="AW498" s="105"/>
      <c r="AX498" s="105"/>
      <c r="AY498" s="105"/>
      <c r="AZ498" s="105"/>
      <c r="BA498" s="105"/>
      <c r="BB498" s="105"/>
      <c r="BC498" s="403" t="s">
        <v>950</v>
      </c>
      <c r="BD498" s="218"/>
      <c r="BE498" s="105"/>
      <c r="BF498" s="219"/>
      <c r="BG498" s="231" t="s">
        <v>1113</v>
      </c>
      <c r="BH498" s="5" t="s">
        <v>5654</v>
      </c>
      <c r="BI498" s="5" t="s">
        <v>5657</v>
      </c>
      <c r="BJ498" s="149"/>
    </row>
    <row r="499" s="5" customFormat="1" ht="12.95" customHeight="1" spans="1:62">
      <c r="A499" s="322"/>
      <c r="B499" s="322"/>
      <c r="C499" s="48" t="s">
        <v>1114</v>
      </c>
      <c r="D499" s="38" t="s">
        <v>5658</v>
      </c>
      <c r="E499" s="39" t="s">
        <v>5659</v>
      </c>
      <c r="F499" s="40" t="s">
        <v>2715</v>
      </c>
      <c r="G499" s="41" t="s">
        <v>1113</v>
      </c>
      <c r="H499" s="42" t="s">
        <v>2715</v>
      </c>
      <c r="I499" s="42" t="s">
        <v>2715</v>
      </c>
      <c r="J499" s="43" t="s">
        <v>2715</v>
      </c>
      <c r="K499" s="54" t="s">
        <v>2715</v>
      </c>
      <c r="L499" s="42" t="s">
        <v>2715</v>
      </c>
      <c r="M499" s="42" t="s">
        <v>2715</v>
      </c>
      <c r="N499" s="42" t="s">
        <v>2715</v>
      </c>
      <c r="O499" s="43" t="s">
        <v>2715</v>
      </c>
      <c r="P499" s="206"/>
      <c r="Q499" s="206"/>
      <c r="R499" s="206"/>
      <c r="S499" s="206"/>
      <c r="T499" s="206"/>
      <c r="U499" s="63" t="s">
        <v>5660</v>
      </c>
      <c r="V499" s="47" t="s">
        <v>5448</v>
      </c>
      <c r="W499" s="62" t="s">
        <v>2715</v>
      </c>
      <c r="X499" s="62" t="s">
        <v>2715</v>
      </c>
      <c r="Y499" s="62"/>
      <c r="Z499" s="62"/>
      <c r="AA499" s="62"/>
      <c r="AB499" s="47"/>
      <c r="AC499" s="47" t="s">
        <v>5444</v>
      </c>
      <c r="AD499" s="63"/>
      <c r="AE499" s="63" t="s">
        <v>2715</v>
      </c>
      <c r="AF499" s="208"/>
      <c r="AG499" s="208"/>
      <c r="AH499" s="208"/>
      <c r="AI499" s="208"/>
      <c r="AJ499" s="209"/>
      <c r="AK499" s="209"/>
      <c r="AL499" s="210"/>
      <c r="AM499" s="210"/>
      <c r="AN499" s="210"/>
      <c r="AO499" s="210"/>
      <c r="AP499" s="210"/>
      <c r="AQ499" s="210"/>
      <c r="AR499" s="210"/>
      <c r="AS499" s="236" t="s">
        <v>1113</v>
      </c>
      <c r="AT499" s="105"/>
      <c r="AU499" s="105"/>
      <c r="AV499" s="105"/>
      <c r="AW499" s="105"/>
      <c r="AX499" s="105"/>
      <c r="AY499" s="105"/>
      <c r="AZ499" s="105"/>
      <c r="BA499" s="105"/>
      <c r="BB499" s="105"/>
      <c r="BC499" s="403" t="s">
        <v>950</v>
      </c>
      <c r="BD499" s="218"/>
      <c r="BE499" s="105"/>
      <c r="BF499" s="219"/>
      <c r="BG499" s="231" t="s">
        <v>1115</v>
      </c>
      <c r="BH499" s="5" t="s">
        <v>5658</v>
      </c>
      <c r="BI499" s="5" t="s">
        <v>5403</v>
      </c>
      <c r="BJ499" s="149"/>
    </row>
    <row r="500" s="4" customFormat="1" ht="18" customHeight="1" spans="1:62">
      <c r="A500" s="347"/>
      <c r="B500" s="347"/>
      <c r="C500" s="32" t="s">
        <v>1116</v>
      </c>
      <c r="D500" s="32" t="s">
        <v>1117</v>
      </c>
      <c r="E500" s="33"/>
      <c r="F500" s="34"/>
      <c r="G500" s="34"/>
      <c r="H500" s="34"/>
      <c r="I500" s="34"/>
      <c r="J500" s="34"/>
      <c r="K500" s="33"/>
      <c r="L500" s="33"/>
      <c r="M500" s="33"/>
      <c r="N500" s="33"/>
      <c r="O500" s="33"/>
      <c r="P500" s="33"/>
      <c r="Q500" s="33"/>
      <c r="R500" s="33"/>
      <c r="S500" s="33"/>
      <c r="T500" s="33"/>
      <c r="U500" s="33"/>
      <c r="V500" s="33"/>
      <c r="W500" s="59"/>
      <c r="X500" s="59"/>
      <c r="Y500" s="59"/>
      <c r="Z500" s="59"/>
      <c r="AA500" s="59"/>
      <c r="AB500" s="80"/>
      <c r="AC500" s="80"/>
      <c r="AD500" s="80"/>
      <c r="AE500" s="80"/>
      <c r="AF500" s="80"/>
      <c r="AG500" s="80"/>
      <c r="AH500" s="80"/>
      <c r="AI500" s="80"/>
      <c r="AJ500" s="80"/>
      <c r="AK500" s="80"/>
      <c r="AL500" s="80"/>
      <c r="AM500" s="80"/>
      <c r="AN500" s="80"/>
      <c r="AO500" s="80"/>
      <c r="AP500" s="80"/>
      <c r="AQ500" s="80"/>
      <c r="AR500" s="80"/>
      <c r="AS500" s="98"/>
      <c r="AT500" s="98"/>
      <c r="AU500" s="99"/>
      <c r="AV500" s="99"/>
      <c r="AW500" s="99"/>
      <c r="AX500" s="99"/>
      <c r="AY500" s="99"/>
      <c r="AZ500" s="99"/>
      <c r="BA500" s="99"/>
      <c r="BB500" s="99"/>
      <c r="BC500" s="99"/>
      <c r="BD500" s="99"/>
      <c r="BE500" s="400" t="s">
        <v>1118</v>
      </c>
      <c r="BF500" s="99"/>
      <c r="BG500" s="251" t="s">
        <v>1116</v>
      </c>
      <c r="BH500" s="251" t="s">
        <v>1117</v>
      </c>
      <c r="BI500" s="243"/>
      <c r="BJ500" s="244"/>
    </row>
    <row r="501" s="5" customFormat="1" ht="12.95" customHeight="1" spans="1:62">
      <c r="A501" s="322"/>
      <c r="B501" s="322"/>
      <c r="C501" s="48" t="s">
        <v>1119</v>
      </c>
      <c r="D501" s="38" t="s">
        <v>1121</v>
      </c>
      <c r="E501" s="39" t="s">
        <v>5661</v>
      </c>
      <c r="F501" s="40" t="s">
        <v>2715</v>
      </c>
      <c r="G501" s="41" t="s">
        <v>5662</v>
      </c>
      <c r="H501" s="42" t="s">
        <v>2715</v>
      </c>
      <c r="I501" s="42" t="s">
        <v>2715</v>
      </c>
      <c r="J501" s="43" t="s">
        <v>2715</v>
      </c>
      <c r="K501" s="54" t="s">
        <v>2715</v>
      </c>
      <c r="L501" s="42" t="s">
        <v>2737</v>
      </c>
      <c r="M501" s="42" t="s">
        <v>2715</v>
      </c>
      <c r="N501" s="42" t="s">
        <v>2715</v>
      </c>
      <c r="O501" s="43" t="s">
        <v>2715</v>
      </c>
      <c r="P501" s="206"/>
      <c r="Q501" s="206"/>
      <c r="R501" s="206"/>
      <c r="S501" s="206"/>
      <c r="T501" s="206"/>
      <c r="U501" s="63" t="s">
        <v>5663</v>
      </c>
      <c r="V501" s="47" t="s">
        <v>5664</v>
      </c>
      <c r="W501" s="62" t="s">
        <v>2715</v>
      </c>
      <c r="X501" s="62" t="s">
        <v>2715</v>
      </c>
      <c r="Y501" s="62"/>
      <c r="Z501" s="62"/>
      <c r="AA501" s="62"/>
      <c r="AB501" s="47"/>
      <c r="AC501" s="47" t="s">
        <v>5665</v>
      </c>
      <c r="AD501" s="61"/>
      <c r="AE501" s="61" t="s">
        <v>2723</v>
      </c>
      <c r="AF501" s="233"/>
      <c r="AG501" s="234"/>
      <c r="AH501" s="234"/>
      <c r="AI501" s="234"/>
      <c r="AJ501" s="235"/>
      <c r="AK501" s="209"/>
      <c r="AL501" s="210"/>
      <c r="AM501" s="210"/>
      <c r="AN501" s="210"/>
      <c r="AO501" s="210"/>
      <c r="AP501" s="210"/>
      <c r="AQ501" s="210"/>
      <c r="AR501" s="210"/>
      <c r="AS501" s="215" t="s">
        <v>1120</v>
      </c>
      <c r="AT501" s="105"/>
      <c r="AU501" s="105"/>
      <c r="AV501" s="105"/>
      <c r="AW501" s="105"/>
      <c r="AX501" s="105"/>
      <c r="AY501" s="105"/>
      <c r="AZ501" s="105"/>
      <c r="BA501" s="105"/>
      <c r="BB501" s="105"/>
      <c r="BC501" s="105"/>
      <c r="BD501" s="218"/>
      <c r="BE501" s="216"/>
      <c r="BF501" s="249"/>
      <c r="BG501" s="252" t="s">
        <v>1121</v>
      </c>
      <c r="BH501" s="5" t="s">
        <v>1121</v>
      </c>
      <c r="BI501" s="5" t="s">
        <v>5666</v>
      </c>
      <c r="BJ501" s="149"/>
    </row>
    <row r="502" s="5" customFormat="1" ht="12.95" customHeight="1" spans="1:62">
      <c r="A502" s="322"/>
      <c r="B502" s="322"/>
      <c r="C502" s="48" t="s">
        <v>1122</v>
      </c>
      <c r="D502" s="38" t="s">
        <v>1124</v>
      </c>
      <c r="E502" s="39" t="s">
        <v>5667</v>
      </c>
      <c r="F502" s="40" t="s">
        <v>2715</v>
      </c>
      <c r="G502" s="41" t="s">
        <v>5668</v>
      </c>
      <c r="H502" s="42" t="s">
        <v>2715</v>
      </c>
      <c r="I502" s="42" t="s">
        <v>2715</v>
      </c>
      <c r="J502" s="43" t="s">
        <v>2715</v>
      </c>
      <c r="K502" s="54" t="s">
        <v>2715</v>
      </c>
      <c r="L502" s="42" t="s">
        <v>2737</v>
      </c>
      <c r="M502" s="42" t="s">
        <v>2715</v>
      </c>
      <c r="N502" s="42" t="s">
        <v>2715</v>
      </c>
      <c r="O502" s="43" t="s">
        <v>2715</v>
      </c>
      <c r="P502" s="206"/>
      <c r="Q502" s="206"/>
      <c r="R502" s="206"/>
      <c r="S502" s="206"/>
      <c r="T502" s="206"/>
      <c r="U502" s="63" t="s">
        <v>5669</v>
      </c>
      <c r="V502" s="47" t="s">
        <v>5664</v>
      </c>
      <c r="W502" s="62" t="s">
        <v>2715</v>
      </c>
      <c r="X502" s="62" t="s">
        <v>2715</v>
      </c>
      <c r="Y502" s="62"/>
      <c r="Z502" s="62"/>
      <c r="AA502" s="62"/>
      <c r="AB502" s="47"/>
      <c r="AC502" s="47" t="s">
        <v>5665</v>
      </c>
      <c r="AD502" s="63"/>
      <c r="AE502" s="63" t="s">
        <v>2723</v>
      </c>
      <c r="AF502" s="207"/>
      <c r="AG502" s="208"/>
      <c r="AH502" s="208"/>
      <c r="AI502" s="208"/>
      <c r="AJ502" s="209"/>
      <c r="AK502" s="209"/>
      <c r="AL502" s="210"/>
      <c r="AM502" s="210"/>
      <c r="AN502" s="210"/>
      <c r="AO502" s="210"/>
      <c r="AP502" s="210"/>
      <c r="AQ502" s="210"/>
      <c r="AR502" s="210"/>
      <c r="AS502" s="215" t="s">
        <v>1123</v>
      </c>
      <c r="AT502" s="105"/>
      <c r="AU502" s="105"/>
      <c r="AV502" s="105"/>
      <c r="AW502" s="105"/>
      <c r="AX502" s="105"/>
      <c r="AY502" s="105"/>
      <c r="AZ502" s="105"/>
      <c r="BA502" s="105"/>
      <c r="BB502" s="105"/>
      <c r="BC502" s="105"/>
      <c r="BD502" s="218"/>
      <c r="BE502" s="105"/>
      <c r="BF502" s="250"/>
      <c r="BG502" s="252" t="s">
        <v>1124</v>
      </c>
      <c r="BH502" s="5" t="s">
        <v>1124</v>
      </c>
      <c r="BI502" s="5" t="s">
        <v>5670</v>
      </c>
      <c r="BJ502" s="149"/>
    </row>
    <row r="503" s="5" customFormat="1" ht="12.95" customHeight="1" spans="1:62">
      <c r="A503" s="322"/>
      <c r="B503" s="322"/>
      <c r="C503" s="48" t="s">
        <v>1125</v>
      </c>
      <c r="D503" s="38" t="s">
        <v>1127</v>
      </c>
      <c r="E503" s="39" t="s">
        <v>5671</v>
      </c>
      <c r="F503" s="40" t="s">
        <v>2715</v>
      </c>
      <c r="G503" s="41" t="s">
        <v>5672</v>
      </c>
      <c r="H503" s="42" t="s">
        <v>2715</v>
      </c>
      <c r="I503" s="42" t="s">
        <v>2715</v>
      </c>
      <c r="J503" s="43" t="s">
        <v>2715</v>
      </c>
      <c r="K503" s="54" t="s">
        <v>2715</v>
      </c>
      <c r="L503" s="42" t="s">
        <v>2737</v>
      </c>
      <c r="M503" s="42" t="s">
        <v>2715</v>
      </c>
      <c r="N503" s="42" t="s">
        <v>2715</v>
      </c>
      <c r="O503" s="43" t="s">
        <v>2715</v>
      </c>
      <c r="P503" s="206"/>
      <c r="Q503" s="206"/>
      <c r="R503" s="206"/>
      <c r="S503" s="206"/>
      <c r="T503" s="206"/>
      <c r="U503" s="63" t="s">
        <v>5673</v>
      </c>
      <c r="V503" s="47" t="s">
        <v>5664</v>
      </c>
      <c r="W503" s="62" t="s">
        <v>2715</v>
      </c>
      <c r="X503" s="62" t="s">
        <v>2715</v>
      </c>
      <c r="Y503" s="62"/>
      <c r="Z503" s="62"/>
      <c r="AA503" s="62"/>
      <c r="AB503" s="47"/>
      <c r="AC503" s="47" t="s">
        <v>5665</v>
      </c>
      <c r="AD503" s="63"/>
      <c r="AE503" s="63" t="s">
        <v>2723</v>
      </c>
      <c r="AF503" s="207"/>
      <c r="AG503" s="208"/>
      <c r="AH503" s="208"/>
      <c r="AI503" s="208"/>
      <c r="AJ503" s="209"/>
      <c r="AK503" s="209"/>
      <c r="AL503" s="210"/>
      <c r="AM503" s="210"/>
      <c r="AN503" s="210"/>
      <c r="AO503" s="210"/>
      <c r="AP503" s="210"/>
      <c r="AQ503" s="210"/>
      <c r="AR503" s="210"/>
      <c r="AS503" s="215" t="s">
        <v>1126</v>
      </c>
      <c r="AT503" s="105"/>
      <c r="AU503" s="105"/>
      <c r="AV503" s="105"/>
      <c r="AW503" s="105"/>
      <c r="AX503" s="105"/>
      <c r="AY503" s="105"/>
      <c r="AZ503" s="105"/>
      <c r="BA503" s="105"/>
      <c r="BB503" s="105"/>
      <c r="BC503" s="105"/>
      <c r="BD503" s="218"/>
      <c r="BE503" s="105"/>
      <c r="BF503" s="250"/>
      <c r="BG503" s="252" t="s">
        <v>1127</v>
      </c>
      <c r="BH503" s="5" t="s">
        <v>1127</v>
      </c>
      <c r="BI503" s="5" t="s">
        <v>5674</v>
      </c>
      <c r="BJ503" s="149"/>
    </row>
    <row r="504" s="5" customFormat="1" ht="12.95" customHeight="1" spans="1:62">
      <c r="A504" s="322"/>
      <c r="B504" s="322"/>
      <c r="C504" s="48" t="s">
        <v>1128</v>
      </c>
      <c r="D504" s="38" t="s">
        <v>1130</v>
      </c>
      <c r="E504" s="39" t="s">
        <v>5675</v>
      </c>
      <c r="F504" s="40" t="s">
        <v>2715</v>
      </c>
      <c r="G504" s="41" t="s">
        <v>5676</v>
      </c>
      <c r="H504" s="42" t="s">
        <v>2715</v>
      </c>
      <c r="I504" s="42" t="s">
        <v>2715</v>
      </c>
      <c r="J504" s="43" t="s">
        <v>2715</v>
      </c>
      <c r="K504" s="54" t="s">
        <v>2715</v>
      </c>
      <c r="L504" s="42" t="s">
        <v>2737</v>
      </c>
      <c r="M504" s="42" t="s">
        <v>2715</v>
      </c>
      <c r="N504" s="42" t="s">
        <v>2715</v>
      </c>
      <c r="O504" s="43" t="s">
        <v>2715</v>
      </c>
      <c r="P504" s="206"/>
      <c r="Q504" s="206"/>
      <c r="R504" s="206"/>
      <c r="S504" s="206"/>
      <c r="T504" s="206"/>
      <c r="U504" s="63" t="s">
        <v>5677</v>
      </c>
      <c r="V504" s="47" t="s">
        <v>5664</v>
      </c>
      <c r="W504" s="62" t="s">
        <v>2715</v>
      </c>
      <c r="X504" s="62" t="s">
        <v>2715</v>
      </c>
      <c r="Y504" s="62"/>
      <c r="Z504" s="62"/>
      <c r="AA504" s="62"/>
      <c r="AB504" s="47"/>
      <c r="AC504" s="47" t="s">
        <v>5665</v>
      </c>
      <c r="AD504" s="63"/>
      <c r="AE504" s="63" t="s">
        <v>2723</v>
      </c>
      <c r="AF504" s="207"/>
      <c r="AG504" s="208"/>
      <c r="AH504" s="208"/>
      <c r="AI504" s="208"/>
      <c r="AJ504" s="209"/>
      <c r="AK504" s="209"/>
      <c r="AL504" s="210"/>
      <c r="AM504" s="210"/>
      <c r="AN504" s="210"/>
      <c r="AO504" s="210"/>
      <c r="AP504" s="210"/>
      <c r="AQ504" s="210"/>
      <c r="AR504" s="210"/>
      <c r="AS504" s="215" t="s">
        <v>1129</v>
      </c>
      <c r="AT504" s="105"/>
      <c r="AU504" s="105"/>
      <c r="AV504" s="105"/>
      <c r="AW504" s="105"/>
      <c r="AX504" s="105"/>
      <c r="AY504" s="105"/>
      <c r="AZ504" s="105"/>
      <c r="BA504" s="105"/>
      <c r="BB504" s="105"/>
      <c r="BC504" s="105"/>
      <c r="BD504" s="218"/>
      <c r="BE504" s="105"/>
      <c r="BF504" s="250"/>
      <c r="BG504" s="252" t="s">
        <v>1130</v>
      </c>
      <c r="BH504" s="5" t="s">
        <v>1130</v>
      </c>
      <c r="BI504" s="5" t="s">
        <v>5678</v>
      </c>
      <c r="BJ504" s="149"/>
    </row>
    <row r="505" s="5" customFormat="1" ht="12.95" customHeight="1" spans="1:62">
      <c r="A505" s="322"/>
      <c r="B505" s="322"/>
      <c r="C505" s="48" t="s">
        <v>1131</v>
      </c>
      <c r="D505" s="38" t="s">
        <v>1133</v>
      </c>
      <c r="E505" s="39" t="s">
        <v>5679</v>
      </c>
      <c r="F505" s="40" t="s">
        <v>2715</v>
      </c>
      <c r="G505" s="41" t="s">
        <v>5680</v>
      </c>
      <c r="H505" s="42" t="s">
        <v>2715</v>
      </c>
      <c r="I505" s="42" t="s">
        <v>2715</v>
      </c>
      <c r="J505" s="43" t="s">
        <v>2715</v>
      </c>
      <c r="K505" s="54" t="s">
        <v>2715</v>
      </c>
      <c r="L505" s="42" t="s">
        <v>2737</v>
      </c>
      <c r="M505" s="42" t="s">
        <v>2715</v>
      </c>
      <c r="N505" s="42" t="s">
        <v>2715</v>
      </c>
      <c r="O505" s="43" t="s">
        <v>2715</v>
      </c>
      <c r="P505" s="206"/>
      <c r="Q505" s="206"/>
      <c r="R505" s="206"/>
      <c r="S505" s="206"/>
      <c r="T505" s="206"/>
      <c r="U505" s="63" t="s">
        <v>5681</v>
      </c>
      <c r="V505" s="47" t="s">
        <v>5664</v>
      </c>
      <c r="W505" s="62" t="s">
        <v>2715</v>
      </c>
      <c r="X505" s="62" t="s">
        <v>2715</v>
      </c>
      <c r="Y505" s="62"/>
      <c r="Z505" s="62"/>
      <c r="AA505" s="62"/>
      <c r="AB505" s="47"/>
      <c r="AC505" s="47" t="s">
        <v>5665</v>
      </c>
      <c r="AD505" s="63"/>
      <c r="AE505" s="63" t="s">
        <v>2723</v>
      </c>
      <c r="AF505" s="207"/>
      <c r="AG505" s="208"/>
      <c r="AH505" s="208"/>
      <c r="AI505" s="208"/>
      <c r="AJ505" s="209"/>
      <c r="AK505" s="209"/>
      <c r="AL505" s="210"/>
      <c r="AM505" s="210"/>
      <c r="AN505" s="210"/>
      <c r="AO505" s="210"/>
      <c r="AP505" s="210"/>
      <c r="AQ505" s="210"/>
      <c r="AR505" s="210"/>
      <c r="AS505" s="215" t="s">
        <v>1132</v>
      </c>
      <c r="AT505" s="105"/>
      <c r="AU505" s="105"/>
      <c r="AV505" s="105"/>
      <c r="AW505" s="105"/>
      <c r="AX505" s="105"/>
      <c r="AY505" s="105"/>
      <c r="AZ505" s="105"/>
      <c r="BA505" s="105"/>
      <c r="BB505" s="105"/>
      <c r="BC505" s="105"/>
      <c r="BD505" s="218"/>
      <c r="BE505" s="105"/>
      <c r="BF505" s="250"/>
      <c r="BG505" s="252" t="s">
        <v>1133</v>
      </c>
      <c r="BH505" s="5" t="s">
        <v>1133</v>
      </c>
      <c r="BI505" s="5" t="s">
        <v>5682</v>
      </c>
      <c r="BJ505" s="149"/>
    </row>
    <row r="506" s="5" customFormat="1" ht="12.95" customHeight="1" spans="1:62">
      <c r="A506" s="322"/>
      <c r="B506" s="322"/>
      <c r="C506" s="48" t="s">
        <v>1134</v>
      </c>
      <c r="D506" s="38" t="s">
        <v>1136</v>
      </c>
      <c r="E506" s="39" t="s">
        <v>5683</v>
      </c>
      <c r="F506" s="40" t="s">
        <v>2715</v>
      </c>
      <c r="G506" s="41" t="s">
        <v>5684</v>
      </c>
      <c r="H506" s="42" t="s">
        <v>2715</v>
      </c>
      <c r="I506" s="42" t="s">
        <v>2715</v>
      </c>
      <c r="J506" s="43" t="s">
        <v>2715</v>
      </c>
      <c r="K506" s="54" t="s">
        <v>2715</v>
      </c>
      <c r="L506" s="42" t="s">
        <v>2737</v>
      </c>
      <c r="M506" s="42" t="s">
        <v>2715</v>
      </c>
      <c r="N506" s="42" t="s">
        <v>2715</v>
      </c>
      <c r="O506" s="43" t="s">
        <v>2715</v>
      </c>
      <c r="P506" s="206"/>
      <c r="Q506" s="206"/>
      <c r="R506" s="206"/>
      <c r="S506" s="206"/>
      <c r="T506" s="206"/>
      <c r="U506" s="63" t="s">
        <v>5685</v>
      </c>
      <c r="V506" s="47" t="s">
        <v>5664</v>
      </c>
      <c r="W506" s="62" t="s">
        <v>2715</v>
      </c>
      <c r="X506" s="62" t="s">
        <v>2715</v>
      </c>
      <c r="Y506" s="62"/>
      <c r="Z506" s="62"/>
      <c r="AA506" s="62"/>
      <c r="AB506" s="47"/>
      <c r="AC506" s="47" t="s">
        <v>5665</v>
      </c>
      <c r="AD506" s="63"/>
      <c r="AE506" s="63" t="s">
        <v>2723</v>
      </c>
      <c r="AF506" s="207"/>
      <c r="AG506" s="208"/>
      <c r="AH506" s="208"/>
      <c r="AI506" s="208"/>
      <c r="AJ506" s="209"/>
      <c r="AK506" s="209"/>
      <c r="AL506" s="210"/>
      <c r="AM506" s="210"/>
      <c r="AN506" s="210"/>
      <c r="AO506" s="210"/>
      <c r="AP506" s="210"/>
      <c r="AQ506" s="210"/>
      <c r="AR506" s="210"/>
      <c r="AS506" s="215" t="s">
        <v>1135</v>
      </c>
      <c r="AT506" s="105"/>
      <c r="AU506" s="105"/>
      <c r="AV506" s="105"/>
      <c r="AW506" s="105"/>
      <c r="AX506" s="105"/>
      <c r="AY506" s="105"/>
      <c r="AZ506" s="105"/>
      <c r="BA506" s="105"/>
      <c r="BB506" s="105"/>
      <c r="BC506" s="105"/>
      <c r="BD506" s="218"/>
      <c r="BE506" s="105"/>
      <c r="BF506" s="250"/>
      <c r="BG506" s="252" t="s">
        <v>1136</v>
      </c>
      <c r="BH506" s="5" t="s">
        <v>1136</v>
      </c>
      <c r="BI506" s="5" t="s">
        <v>5686</v>
      </c>
      <c r="BJ506" s="149"/>
    </row>
    <row r="507" s="5" customFormat="1" ht="12.95" customHeight="1" spans="1:62">
      <c r="A507" s="322"/>
      <c r="B507" s="322"/>
      <c r="C507" s="48" t="s">
        <v>1137</v>
      </c>
      <c r="D507" s="38" t="s">
        <v>1139</v>
      </c>
      <c r="E507" s="39" t="s">
        <v>5687</v>
      </c>
      <c r="F507" s="40" t="s">
        <v>2715</v>
      </c>
      <c r="G507" s="41" t="s">
        <v>5688</v>
      </c>
      <c r="H507" s="42" t="s">
        <v>2715</v>
      </c>
      <c r="I507" s="42" t="s">
        <v>2715</v>
      </c>
      <c r="J507" s="43" t="s">
        <v>2715</v>
      </c>
      <c r="K507" s="54" t="s">
        <v>2715</v>
      </c>
      <c r="L507" s="42" t="s">
        <v>2737</v>
      </c>
      <c r="M507" s="42" t="s">
        <v>2715</v>
      </c>
      <c r="N507" s="42" t="s">
        <v>2715</v>
      </c>
      <c r="O507" s="43" t="s">
        <v>2715</v>
      </c>
      <c r="P507" s="206"/>
      <c r="Q507" s="206"/>
      <c r="R507" s="206"/>
      <c r="S507" s="206"/>
      <c r="T507" s="206"/>
      <c r="U507" s="63" t="s">
        <v>5689</v>
      </c>
      <c r="V507" s="47" t="s">
        <v>5664</v>
      </c>
      <c r="W507" s="62" t="s">
        <v>2715</v>
      </c>
      <c r="X507" s="62" t="s">
        <v>2715</v>
      </c>
      <c r="Y507" s="62"/>
      <c r="Z507" s="62"/>
      <c r="AA507" s="62"/>
      <c r="AB507" s="47"/>
      <c r="AC507" s="47" t="s">
        <v>5665</v>
      </c>
      <c r="AD507" s="63"/>
      <c r="AE507" s="63" t="s">
        <v>2723</v>
      </c>
      <c r="AF507" s="207"/>
      <c r="AG507" s="208"/>
      <c r="AH507" s="208"/>
      <c r="AI507" s="208"/>
      <c r="AJ507" s="209"/>
      <c r="AK507" s="209"/>
      <c r="AL507" s="210"/>
      <c r="AM507" s="210"/>
      <c r="AN507" s="210"/>
      <c r="AO507" s="210"/>
      <c r="AP507" s="210"/>
      <c r="AQ507" s="210"/>
      <c r="AR507" s="210"/>
      <c r="AS507" s="215" t="s">
        <v>1138</v>
      </c>
      <c r="AT507" s="105"/>
      <c r="AU507" s="105"/>
      <c r="AV507" s="105"/>
      <c r="AW507" s="105"/>
      <c r="AX507" s="105"/>
      <c r="AY507" s="105"/>
      <c r="AZ507" s="105"/>
      <c r="BA507" s="105"/>
      <c r="BB507" s="105"/>
      <c r="BC507" s="105"/>
      <c r="BD507" s="218"/>
      <c r="BE507" s="105"/>
      <c r="BF507" s="250"/>
      <c r="BG507" s="252" t="s">
        <v>1139</v>
      </c>
      <c r="BH507" s="5" t="s">
        <v>1139</v>
      </c>
      <c r="BI507" s="5" t="s">
        <v>5690</v>
      </c>
      <c r="BJ507" s="149"/>
    </row>
    <row r="508" s="5" customFormat="1" ht="12.95" customHeight="1" spans="1:62">
      <c r="A508" s="322"/>
      <c r="B508" s="322"/>
      <c r="C508" s="48" t="s">
        <v>1140</v>
      </c>
      <c r="D508" s="38" t="s">
        <v>1142</v>
      </c>
      <c r="E508" s="39" t="s">
        <v>5691</v>
      </c>
      <c r="F508" s="40" t="s">
        <v>2715</v>
      </c>
      <c r="G508" s="41" t="s">
        <v>5692</v>
      </c>
      <c r="H508" s="42" t="s">
        <v>2715</v>
      </c>
      <c r="I508" s="42" t="s">
        <v>2715</v>
      </c>
      <c r="J508" s="43" t="s">
        <v>2715</v>
      </c>
      <c r="K508" s="54" t="s">
        <v>2715</v>
      </c>
      <c r="L508" s="42" t="s">
        <v>2737</v>
      </c>
      <c r="M508" s="42" t="s">
        <v>2715</v>
      </c>
      <c r="N508" s="42" t="s">
        <v>2715</v>
      </c>
      <c r="O508" s="43" t="s">
        <v>2715</v>
      </c>
      <c r="P508" s="206"/>
      <c r="Q508" s="206"/>
      <c r="R508" s="206"/>
      <c r="S508" s="206"/>
      <c r="T508" s="206"/>
      <c r="U508" s="63" t="s">
        <v>5693</v>
      </c>
      <c r="V508" s="47" t="s">
        <v>5664</v>
      </c>
      <c r="W508" s="62" t="s">
        <v>2715</v>
      </c>
      <c r="X508" s="62" t="s">
        <v>2715</v>
      </c>
      <c r="Y508" s="62"/>
      <c r="Z508" s="62"/>
      <c r="AA508" s="62"/>
      <c r="AB508" s="47"/>
      <c r="AC508" s="47" t="s">
        <v>5665</v>
      </c>
      <c r="AD508" s="63"/>
      <c r="AE508" s="63" t="s">
        <v>2723</v>
      </c>
      <c r="AF508" s="207"/>
      <c r="AG508" s="208"/>
      <c r="AH508" s="208"/>
      <c r="AI508" s="208"/>
      <c r="AJ508" s="209"/>
      <c r="AK508" s="209"/>
      <c r="AL508" s="210"/>
      <c r="AM508" s="210"/>
      <c r="AN508" s="210"/>
      <c r="AO508" s="210"/>
      <c r="AP508" s="210"/>
      <c r="AQ508" s="210"/>
      <c r="AR508" s="210"/>
      <c r="AS508" s="215" t="s">
        <v>1141</v>
      </c>
      <c r="AT508" s="105"/>
      <c r="AU508" s="105"/>
      <c r="AV508" s="105"/>
      <c r="AW508" s="105"/>
      <c r="AX508" s="105"/>
      <c r="AY508" s="105"/>
      <c r="AZ508" s="105"/>
      <c r="BA508" s="105"/>
      <c r="BB508" s="105"/>
      <c r="BC508" s="105"/>
      <c r="BD508" s="218"/>
      <c r="BE508" s="105"/>
      <c r="BF508" s="250"/>
      <c r="BG508" s="252" t="s">
        <v>1142</v>
      </c>
      <c r="BH508" s="5" t="s">
        <v>1142</v>
      </c>
      <c r="BI508" s="5" t="s">
        <v>5694</v>
      </c>
      <c r="BJ508" s="149"/>
    </row>
    <row r="509" s="5" customFormat="1" ht="12.95" customHeight="1" spans="1:62">
      <c r="A509" s="322"/>
      <c r="B509" s="322"/>
      <c r="C509" s="48" t="s">
        <v>1143</v>
      </c>
      <c r="D509" s="38" t="s">
        <v>1144</v>
      </c>
      <c r="E509" s="39" t="s">
        <v>5695</v>
      </c>
      <c r="F509" s="40" t="s">
        <v>2715</v>
      </c>
      <c r="G509" s="41" t="s">
        <v>5696</v>
      </c>
      <c r="H509" s="42" t="s">
        <v>2715</v>
      </c>
      <c r="I509" s="42" t="s">
        <v>2715</v>
      </c>
      <c r="J509" s="43" t="s">
        <v>2715</v>
      </c>
      <c r="K509" s="54" t="s">
        <v>2715</v>
      </c>
      <c r="L509" s="42" t="s">
        <v>2737</v>
      </c>
      <c r="M509" s="42" t="s">
        <v>2715</v>
      </c>
      <c r="N509" s="42" t="s">
        <v>2715</v>
      </c>
      <c r="O509" s="43" t="s">
        <v>2715</v>
      </c>
      <c r="P509" s="206"/>
      <c r="Q509" s="206"/>
      <c r="R509" s="206"/>
      <c r="S509" s="206"/>
      <c r="T509" s="206"/>
      <c r="U509" s="63" t="s">
        <v>5697</v>
      </c>
      <c r="V509" s="47" t="s">
        <v>5664</v>
      </c>
      <c r="W509" s="62" t="s">
        <v>2715</v>
      </c>
      <c r="X509" s="62" t="s">
        <v>2715</v>
      </c>
      <c r="Y509" s="62"/>
      <c r="Z509" s="62"/>
      <c r="AA509" s="62"/>
      <c r="AB509" s="47"/>
      <c r="AC509" s="47" t="s">
        <v>5665</v>
      </c>
      <c r="AD509" s="63"/>
      <c r="AE509" s="63" t="s">
        <v>2723</v>
      </c>
      <c r="AF509" s="207"/>
      <c r="AG509" s="208"/>
      <c r="AH509" s="208"/>
      <c r="AI509" s="208"/>
      <c r="AJ509" s="209"/>
      <c r="AK509" s="209"/>
      <c r="AL509" s="210"/>
      <c r="AM509" s="210"/>
      <c r="AN509" s="210"/>
      <c r="AO509" s="210"/>
      <c r="AP509" s="210"/>
      <c r="AQ509" s="210"/>
      <c r="AR509" s="210"/>
      <c r="AS509" s="215" t="s">
        <v>1143</v>
      </c>
      <c r="AT509" s="105"/>
      <c r="AU509" s="105"/>
      <c r="AV509" s="105"/>
      <c r="AW509" s="105"/>
      <c r="AX509" s="105"/>
      <c r="AY509" s="105"/>
      <c r="AZ509" s="105"/>
      <c r="BA509" s="105"/>
      <c r="BB509" s="105"/>
      <c r="BC509" s="105"/>
      <c r="BD509" s="218"/>
      <c r="BE509" s="105"/>
      <c r="BF509" s="250"/>
      <c r="BG509" s="252" t="s">
        <v>1144</v>
      </c>
      <c r="BH509" s="5" t="s">
        <v>1144</v>
      </c>
      <c r="BI509" s="5" t="s">
        <v>5698</v>
      </c>
      <c r="BJ509" s="149"/>
    </row>
    <row r="510" s="5" customFormat="1" ht="12.95" customHeight="1" spans="1:62">
      <c r="A510" s="322"/>
      <c r="B510" s="322"/>
      <c r="C510" s="10" t="s">
        <v>1145</v>
      </c>
      <c r="D510" s="38" t="s">
        <v>1146</v>
      </c>
      <c r="E510" s="39" t="s">
        <v>5699</v>
      </c>
      <c r="F510" s="40" t="s">
        <v>2715</v>
      </c>
      <c r="G510" s="41" t="s">
        <v>5700</v>
      </c>
      <c r="H510" s="42" t="s">
        <v>2715</v>
      </c>
      <c r="I510" s="42" t="s">
        <v>2715</v>
      </c>
      <c r="J510" s="43" t="s">
        <v>2715</v>
      </c>
      <c r="K510" s="54" t="s">
        <v>2715</v>
      </c>
      <c r="L510" s="42" t="s">
        <v>2737</v>
      </c>
      <c r="M510" s="42" t="s">
        <v>2715</v>
      </c>
      <c r="N510" s="42" t="s">
        <v>2715</v>
      </c>
      <c r="O510" s="43" t="s">
        <v>2715</v>
      </c>
      <c r="P510" s="206"/>
      <c r="Q510" s="206"/>
      <c r="R510" s="206"/>
      <c r="S510" s="206"/>
      <c r="T510" s="206"/>
      <c r="U510" s="63" t="s">
        <v>5701</v>
      </c>
      <c r="V510" s="47" t="s">
        <v>5664</v>
      </c>
      <c r="W510" s="62" t="s">
        <v>2715</v>
      </c>
      <c r="X510" s="62" t="s">
        <v>2715</v>
      </c>
      <c r="Y510" s="62"/>
      <c r="Z510" s="62"/>
      <c r="AA510" s="62"/>
      <c r="AB510" s="47"/>
      <c r="AC510" s="47" t="s">
        <v>5665</v>
      </c>
      <c r="AD510" s="63"/>
      <c r="AE510" s="63" t="s">
        <v>2723</v>
      </c>
      <c r="AF510" s="207"/>
      <c r="AG510" s="208"/>
      <c r="AH510" s="208"/>
      <c r="AI510" s="208"/>
      <c r="AJ510" s="209"/>
      <c r="AK510" s="209"/>
      <c r="AL510" s="210"/>
      <c r="AM510" s="210"/>
      <c r="AN510" s="210"/>
      <c r="AO510" s="210"/>
      <c r="AP510" s="210"/>
      <c r="AQ510" s="210"/>
      <c r="AR510" s="210"/>
      <c r="AS510" s="215" t="s">
        <v>1145</v>
      </c>
      <c r="AT510" s="105"/>
      <c r="AU510" s="105"/>
      <c r="AV510" s="105"/>
      <c r="AW510" s="105"/>
      <c r="AX510" s="105"/>
      <c r="AY510" s="105"/>
      <c r="AZ510" s="105"/>
      <c r="BA510" s="105"/>
      <c r="BB510" s="105"/>
      <c r="BC510" s="105"/>
      <c r="BD510" s="218"/>
      <c r="BE510" s="105"/>
      <c r="BF510" s="250"/>
      <c r="BG510" s="252" t="s">
        <v>1146</v>
      </c>
      <c r="BH510" s="5" t="s">
        <v>1146</v>
      </c>
      <c r="BI510" s="5" t="s">
        <v>5702</v>
      </c>
      <c r="BJ510" s="149"/>
    </row>
    <row r="511" s="5" customFormat="1" ht="12.95" customHeight="1" spans="1:62">
      <c r="A511" s="322"/>
      <c r="B511" s="322"/>
      <c r="C511" s="10" t="s">
        <v>1147</v>
      </c>
      <c r="D511" s="38" t="s">
        <v>1148</v>
      </c>
      <c r="E511" s="39" t="s">
        <v>5703</v>
      </c>
      <c r="F511" s="40" t="s">
        <v>2715</v>
      </c>
      <c r="G511" s="41" t="s">
        <v>5704</v>
      </c>
      <c r="H511" s="42" t="s">
        <v>2715</v>
      </c>
      <c r="I511" s="42" t="s">
        <v>2715</v>
      </c>
      <c r="J511" s="43" t="s">
        <v>2715</v>
      </c>
      <c r="K511" s="54" t="s">
        <v>2715</v>
      </c>
      <c r="L511" s="42" t="s">
        <v>2737</v>
      </c>
      <c r="M511" s="42" t="s">
        <v>2715</v>
      </c>
      <c r="N511" s="42" t="s">
        <v>2715</v>
      </c>
      <c r="O511" s="43" t="s">
        <v>2715</v>
      </c>
      <c r="P511" s="206"/>
      <c r="Q511" s="206"/>
      <c r="R511" s="206"/>
      <c r="S511" s="206"/>
      <c r="T511" s="206"/>
      <c r="U511" s="63" t="s">
        <v>5705</v>
      </c>
      <c r="V511" s="47" t="s">
        <v>5664</v>
      </c>
      <c r="W511" s="62" t="s">
        <v>2715</v>
      </c>
      <c r="X511" s="62" t="s">
        <v>2715</v>
      </c>
      <c r="Y511" s="62"/>
      <c r="Z511" s="62"/>
      <c r="AA511" s="62"/>
      <c r="AB511" s="47"/>
      <c r="AC511" s="47" t="s">
        <v>5665</v>
      </c>
      <c r="AD511" s="63"/>
      <c r="AE511" s="63" t="s">
        <v>2723</v>
      </c>
      <c r="AF511" s="207"/>
      <c r="AG511" s="208"/>
      <c r="AH511" s="208"/>
      <c r="AI511" s="208"/>
      <c r="AJ511" s="209"/>
      <c r="AK511" s="209"/>
      <c r="AL511" s="210"/>
      <c r="AM511" s="210"/>
      <c r="AN511" s="210"/>
      <c r="AO511" s="210"/>
      <c r="AP511" s="210"/>
      <c r="AQ511" s="210"/>
      <c r="AR511" s="210"/>
      <c r="AS511" s="215" t="s">
        <v>1147</v>
      </c>
      <c r="AT511" s="105"/>
      <c r="AU511" s="105"/>
      <c r="AV511" s="105"/>
      <c r="AW511" s="105"/>
      <c r="AX511" s="105"/>
      <c r="AY511" s="105"/>
      <c r="AZ511" s="105"/>
      <c r="BA511" s="105"/>
      <c r="BB511" s="105"/>
      <c r="BC511" s="105"/>
      <c r="BD511" s="218"/>
      <c r="BE511" s="105"/>
      <c r="BF511" s="250"/>
      <c r="BG511" s="252" t="s">
        <v>1148</v>
      </c>
      <c r="BH511" s="5" t="s">
        <v>1148</v>
      </c>
      <c r="BI511" s="5" t="s">
        <v>5706</v>
      </c>
      <c r="BJ511" s="149"/>
    </row>
    <row r="512" s="5" customFormat="1" ht="12.95" customHeight="1" spans="1:62">
      <c r="A512" s="322"/>
      <c r="B512" s="322"/>
      <c r="C512" s="48" t="s">
        <v>1149</v>
      </c>
      <c r="D512" s="38" t="s">
        <v>1150</v>
      </c>
      <c r="E512" s="39" t="s">
        <v>5707</v>
      </c>
      <c r="F512" s="40" t="s">
        <v>2715</v>
      </c>
      <c r="G512" s="41" t="s">
        <v>5708</v>
      </c>
      <c r="H512" s="42" t="s">
        <v>2715</v>
      </c>
      <c r="I512" s="42" t="s">
        <v>2715</v>
      </c>
      <c r="J512" s="43" t="s">
        <v>2715</v>
      </c>
      <c r="K512" s="54" t="s">
        <v>2715</v>
      </c>
      <c r="L512" s="42" t="s">
        <v>2737</v>
      </c>
      <c r="M512" s="42" t="s">
        <v>2715</v>
      </c>
      <c r="N512" s="42" t="s">
        <v>2715</v>
      </c>
      <c r="O512" s="43" t="s">
        <v>2715</v>
      </c>
      <c r="P512" s="206"/>
      <c r="Q512" s="206"/>
      <c r="R512" s="206"/>
      <c r="S512" s="206"/>
      <c r="T512" s="206"/>
      <c r="U512" s="63" t="s">
        <v>5709</v>
      </c>
      <c r="V512" s="47" t="s">
        <v>5664</v>
      </c>
      <c r="W512" s="62" t="s">
        <v>2715</v>
      </c>
      <c r="X512" s="62" t="s">
        <v>2715</v>
      </c>
      <c r="Y512" s="62"/>
      <c r="Z512" s="62"/>
      <c r="AA512" s="62"/>
      <c r="AB512" s="47"/>
      <c r="AC512" s="47" t="s">
        <v>5665</v>
      </c>
      <c r="AD512" s="63"/>
      <c r="AE512" s="63" t="s">
        <v>2723</v>
      </c>
      <c r="AF512" s="207"/>
      <c r="AG512" s="208"/>
      <c r="AH512" s="208"/>
      <c r="AI512" s="208"/>
      <c r="AJ512" s="209"/>
      <c r="AK512" s="209"/>
      <c r="AL512" s="210"/>
      <c r="AM512" s="210"/>
      <c r="AN512" s="210"/>
      <c r="AO512" s="210"/>
      <c r="AP512" s="210"/>
      <c r="AQ512" s="210"/>
      <c r="AR512" s="210"/>
      <c r="AS512" s="215" t="s">
        <v>1149</v>
      </c>
      <c r="AT512" s="105"/>
      <c r="AU512" s="105"/>
      <c r="AV512" s="105"/>
      <c r="AW512" s="105"/>
      <c r="AX512" s="105"/>
      <c r="AY512" s="105"/>
      <c r="AZ512" s="105"/>
      <c r="BA512" s="105"/>
      <c r="BB512" s="105"/>
      <c r="BC512" s="105"/>
      <c r="BD512" s="218"/>
      <c r="BE512" s="105"/>
      <c r="BF512" s="250"/>
      <c r="BG512" s="252" t="s">
        <v>1150</v>
      </c>
      <c r="BH512" s="5" t="s">
        <v>1150</v>
      </c>
      <c r="BI512" s="5" t="s">
        <v>5710</v>
      </c>
      <c r="BJ512" s="149"/>
    </row>
    <row r="513" s="5" customFormat="1" ht="12.95" customHeight="1" spans="1:62">
      <c r="A513" s="322"/>
      <c r="B513" s="322"/>
      <c r="C513" s="48" t="s">
        <v>1151</v>
      </c>
      <c r="D513" s="38" t="s">
        <v>1152</v>
      </c>
      <c r="E513" s="39" t="s">
        <v>5711</v>
      </c>
      <c r="F513" s="40" t="s">
        <v>2715</v>
      </c>
      <c r="G513" s="41" t="s">
        <v>5712</v>
      </c>
      <c r="H513" s="42" t="s">
        <v>2715</v>
      </c>
      <c r="I513" s="42" t="s">
        <v>2715</v>
      </c>
      <c r="J513" s="43" t="s">
        <v>2715</v>
      </c>
      <c r="K513" s="54" t="s">
        <v>2715</v>
      </c>
      <c r="L513" s="42" t="s">
        <v>2737</v>
      </c>
      <c r="M513" s="42" t="s">
        <v>2715</v>
      </c>
      <c r="N513" s="42" t="s">
        <v>2715</v>
      </c>
      <c r="O513" s="43" t="s">
        <v>2715</v>
      </c>
      <c r="P513" s="206"/>
      <c r="Q513" s="206"/>
      <c r="R513" s="206"/>
      <c r="S513" s="206"/>
      <c r="T513" s="206"/>
      <c r="U513" s="63" t="s">
        <v>5713</v>
      </c>
      <c r="V513" s="47" t="s">
        <v>5664</v>
      </c>
      <c r="W513" s="62" t="s">
        <v>2715</v>
      </c>
      <c r="X513" s="62" t="s">
        <v>2715</v>
      </c>
      <c r="Y513" s="62"/>
      <c r="Z513" s="62"/>
      <c r="AA513" s="62"/>
      <c r="AB513" s="47"/>
      <c r="AC513" s="47" t="s">
        <v>5665</v>
      </c>
      <c r="AD513" s="63"/>
      <c r="AE513" s="63" t="s">
        <v>2723</v>
      </c>
      <c r="AF513" s="207"/>
      <c r="AG513" s="208"/>
      <c r="AH513" s="208"/>
      <c r="AI513" s="208"/>
      <c r="AJ513" s="209"/>
      <c r="AK513" s="209"/>
      <c r="AL513" s="210"/>
      <c r="AM513" s="210"/>
      <c r="AN513" s="210"/>
      <c r="AO513" s="210"/>
      <c r="AP513" s="210"/>
      <c r="AQ513" s="210"/>
      <c r="AR513" s="210"/>
      <c r="AS513" s="215" t="s">
        <v>1151</v>
      </c>
      <c r="AT513" s="105"/>
      <c r="AU513" s="105"/>
      <c r="AV513" s="105"/>
      <c r="AW513" s="105"/>
      <c r="AX513" s="105"/>
      <c r="AY513" s="105"/>
      <c r="AZ513" s="105"/>
      <c r="BA513" s="105"/>
      <c r="BB513" s="105"/>
      <c r="BC513" s="105"/>
      <c r="BD513" s="218"/>
      <c r="BE513" s="105"/>
      <c r="BF513" s="250"/>
      <c r="BG513" s="252" t="s">
        <v>1152</v>
      </c>
      <c r="BH513" s="5" t="s">
        <v>1152</v>
      </c>
      <c r="BI513" s="5" t="s">
        <v>5714</v>
      </c>
      <c r="BJ513" s="149"/>
    </row>
    <row r="514" s="5" customFormat="1" ht="12.95" customHeight="1" spans="1:62">
      <c r="A514" s="322"/>
      <c r="B514" s="322"/>
      <c r="C514" s="48" t="s">
        <v>1153</v>
      </c>
      <c r="D514" s="38" t="s">
        <v>1155</v>
      </c>
      <c r="E514" s="39" t="s">
        <v>5715</v>
      </c>
      <c r="F514" s="40" t="s">
        <v>2715</v>
      </c>
      <c r="G514" s="41" t="s">
        <v>5716</v>
      </c>
      <c r="H514" s="42" t="s">
        <v>2715</v>
      </c>
      <c r="I514" s="42" t="s">
        <v>2715</v>
      </c>
      <c r="J514" s="43" t="s">
        <v>2715</v>
      </c>
      <c r="K514" s="54" t="s">
        <v>2715</v>
      </c>
      <c r="L514" s="42" t="s">
        <v>2737</v>
      </c>
      <c r="M514" s="42" t="s">
        <v>2715</v>
      </c>
      <c r="N514" s="42" t="s">
        <v>2715</v>
      </c>
      <c r="O514" s="43" t="s">
        <v>2715</v>
      </c>
      <c r="P514" s="206"/>
      <c r="Q514" s="206"/>
      <c r="R514" s="206"/>
      <c r="S514" s="206"/>
      <c r="T514" s="206"/>
      <c r="U514" s="63" t="s">
        <v>5717</v>
      </c>
      <c r="V514" s="47" t="s">
        <v>5664</v>
      </c>
      <c r="W514" s="62" t="s">
        <v>2715</v>
      </c>
      <c r="X514" s="62" t="s">
        <v>2715</v>
      </c>
      <c r="Y514" s="62"/>
      <c r="Z514" s="62"/>
      <c r="AA514" s="62"/>
      <c r="AB514" s="47"/>
      <c r="AC514" s="47" t="s">
        <v>5665</v>
      </c>
      <c r="AD514" s="63"/>
      <c r="AE514" s="63" t="s">
        <v>2723</v>
      </c>
      <c r="AF514" s="207"/>
      <c r="AG514" s="208"/>
      <c r="AH514" s="208"/>
      <c r="AI514" s="208"/>
      <c r="AJ514" s="209"/>
      <c r="AK514" s="209"/>
      <c r="AL514" s="210"/>
      <c r="AM514" s="210"/>
      <c r="AN514" s="210"/>
      <c r="AO514" s="210"/>
      <c r="AP514" s="210"/>
      <c r="AQ514" s="210"/>
      <c r="AR514" s="210"/>
      <c r="AS514" s="215" t="s">
        <v>1154</v>
      </c>
      <c r="AT514" s="105"/>
      <c r="AU514" s="105"/>
      <c r="AV514" s="105"/>
      <c r="AW514" s="105"/>
      <c r="AX514" s="105"/>
      <c r="AY514" s="105"/>
      <c r="AZ514" s="105"/>
      <c r="BA514" s="105"/>
      <c r="BB514" s="105"/>
      <c r="BC514" s="105"/>
      <c r="BD514" s="218"/>
      <c r="BE514" s="105"/>
      <c r="BF514" s="250"/>
      <c r="BG514" s="252" t="s">
        <v>1155</v>
      </c>
      <c r="BH514" s="5" t="s">
        <v>1155</v>
      </c>
      <c r="BI514" s="5" t="s">
        <v>5718</v>
      </c>
      <c r="BJ514" s="149"/>
    </row>
    <row r="515" s="5" customFormat="1" ht="12.95" customHeight="1" spans="1:62">
      <c r="A515" s="322"/>
      <c r="B515" s="322"/>
      <c r="C515" s="48" t="s">
        <v>1156</v>
      </c>
      <c r="D515" s="38" t="s">
        <v>1158</v>
      </c>
      <c r="E515" s="39" t="s">
        <v>5719</v>
      </c>
      <c r="F515" s="40" t="s">
        <v>2715</v>
      </c>
      <c r="G515" s="41" t="s">
        <v>5720</v>
      </c>
      <c r="H515" s="42" t="s">
        <v>2715</v>
      </c>
      <c r="I515" s="42" t="s">
        <v>2715</v>
      </c>
      <c r="J515" s="43" t="s">
        <v>2715</v>
      </c>
      <c r="K515" s="54" t="s">
        <v>2715</v>
      </c>
      <c r="L515" s="42" t="s">
        <v>2737</v>
      </c>
      <c r="M515" s="42" t="s">
        <v>2715</v>
      </c>
      <c r="N515" s="42" t="s">
        <v>2715</v>
      </c>
      <c r="O515" s="43" t="s">
        <v>2715</v>
      </c>
      <c r="P515" s="206"/>
      <c r="Q515" s="206"/>
      <c r="R515" s="206"/>
      <c r="S515" s="206"/>
      <c r="T515" s="206"/>
      <c r="U515" s="63" t="s">
        <v>5721</v>
      </c>
      <c r="V515" s="47" t="s">
        <v>5664</v>
      </c>
      <c r="W515" s="62" t="s">
        <v>2715</v>
      </c>
      <c r="X515" s="62" t="s">
        <v>2715</v>
      </c>
      <c r="Y515" s="62"/>
      <c r="Z515" s="62"/>
      <c r="AA515" s="62"/>
      <c r="AB515" s="47"/>
      <c r="AC515" s="47" t="s">
        <v>5665</v>
      </c>
      <c r="AD515" s="63"/>
      <c r="AE515" s="63" t="s">
        <v>2723</v>
      </c>
      <c r="AF515" s="207"/>
      <c r="AG515" s="208"/>
      <c r="AH515" s="208"/>
      <c r="AI515" s="208"/>
      <c r="AJ515" s="209"/>
      <c r="AK515" s="209"/>
      <c r="AL515" s="210"/>
      <c r="AM515" s="210"/>
      <c r="AN515" s="210"/>
      <c r="AO515" s="210"/>
      <c r="AP515" s="210"/>
      <c r="AQ515" s="210"/>
      <c r="AR515" s="210"/>
      <c r="AS515" s="215" t="s">
        <v>1157</v>
      </c>
      <c r="AT515" s="105"/>
      <c r="AU515" s="105"/>
      <c r="AV515" s="105"/>
      <c r="AW515" s="105"/>
      <c r="AX515" s="105"/>
      <c r="AY515" s="105"/>
      <c r="AZ515" s="105"/>
      <c r="BA515" s="105"/>
      <c r="BB515" s="105"/>
      <c r="BC515" s="105"/>
      <c r="BD515" s="218"/>
      <c r="BE515" s="105"/>
      <c r="BF515" s="250"/>
      <c r="BG515" s="252" t="s">
        <v>1158</v>
      </c>
      <c r="BH515" s="5" t="s">
        <v>1158</v>
      </c>
      <c r="BI515" s="5" t="s">
        <v>5722</v>
      </c>
      <c r="BJ515" s="149"/>
    </row>
    <row r="516" s="5" customFormat="1" ht="12.95" customHeight="1" spans="1:62">
      <c r="A516" s="322"/>
      <c r="B516" s="322"/>
      <c r="C516" s="48" t="s">
        <v>1159</v>
      </c>
      <c r="D516" s="38" t="s">
        <v>1161</v>
      </c>
      <c r="E516" s="39" t="s">
        <v>5723</v>
      </c>
      <c r="F516" s="40" t="s">
        <v>2715</v>
      </c>
      <c r="G516" s="41" t="s">
        <v>5724</v>
      </c>
      <c r="H516" s="42" t="s">
        <v>2715</v>
      </c>
      <c r="I516" s="42" t="s">
        <v>2715</v>
      </c>
      <c r="J516" s="43" t="s">
        <v>2715</v>
      </c>
      <c r="K516" s="54" t="s">
        <v>2715</v>
      </c>
      <c r="L516" s="42" t="s">
        <v>2737</v>
      </c>
      <c r="M516" s="42" t="s">
        <v>2715</v>
      </c>
      <c r="N516" s="42" t="s">
        <v>2715</v>
      </c>
      <c r="O516" s="43" t="s">
        <v>2715</v>
      </c>
      <c r="P516" s="206"/>
      <c r="Q516" s="206"/>
      <c r="R516" s="206"/>
      <c r="S516" s="206"/>
      <c r="T516" s="206"/>
      <c r="U516" s="63" t="s">
        <v>5725</v>
      </c>
      <c r="V516" s="47" t="s">
        <v>5664</v>
      </c>
      <c r="W516" s="62" t="s">
        <v>2715</v>
      </c>
      <c r="X516" s="62" t="s">
        <v>2715</v>
      </c>
      <c r="Y516" s="62"/>
      <c r="Z516" s="62"/>
      <c r="AA516" s="62"/>
      <c r="AB516" s="47"/>
      <c r="AC516" s="47" t="s">
        <v>5665</v>
      </c>
      <c r="AD516" s="63"/>
      <c r="AE516" s="63" t="s">
        <v>2723</v>
      </c>
      <c r="AF516" s="207"/>
      <c r="AG516" s="208"/>
      <c r="AH516" s="208"/>
      <c r="AI516" s="208"/>
      <c r="AJ516" s="209"/>
      <c r="AK516" s="209"/>
      <c r="AL516" s="210"/>
      <c r="AM516" s="210"/>
      <c r="AN516" s="210"/>
      <c r="AO516" s="210"/>
      <c r="AP516" s="210"/>
      <c r="AQ516" s="210"/>
      <c r="AR516" s="210"/>
      <c r="AS516" s="215" t="s">
        <v>1160</v>
      </c>
      <c r="AT516" s="105"/>
      <c r="AU516" s="105"/>
      <c r="AV516" s="105"/>
      <c r="AW516" s="105"/>
      <c r="AX516" s="105"/>
      <c r="AY516" s="105"/>
      <c r="AZ516" s="105"/>
      <c r="BA516" s="105"/>
      <c r="BB516" s="105"/>
      <c r="BC516" s="105"/>
      <c r="BD516" s="218"/>
      <c r="BE516" s="105"/>
      <c r="BF516" s="250"/>
      <c r="BG516" s="252" t="s">
        <v>1161</v>
      </c>
      <c r="BH516" s="5" t="s">
        <v>1161</v>
      </c>
      <c r="BI516" s="5" t="s">
        <v>5726</v>
      </c>
      <c r="BJ516" s="149"/>
    </row>
    <row r="517" s="5" customFormat="1" ht="12.95" customHeight="1" spans="1:62">
      <c r="A517" s="322"/>
      <c r="B517" s="322"/>
      <c r="C517" s="48" t="s">
        <v>1162</v>
      </c>
      <c r="D517" s="38" t="s">
        <v>1164</v>
      </c>
      <c r="E517" s="39" t="s">
        <v>5727</v>
      </c>
      <c r="F517" s="40" t="s">
        <v>2715</v>
      </c>
      <c r="G517" s="41" t="s">
        <v>5728</v>
      </c>
      <c r="H517" s="42" t="s">
        <v>2715</v>
      </c>
      <c r="I517" s="42" t="s">
        <v>2715</v>
      </c>
      <c r="J517" s="43" t="s">
        <v>2715</v>
      </c>
      <c r="K517" s="54" t="s">
        <v>2715</v>
      </c>
      <c r="L517" s="42" t="s">
        <v>2737</v>
      </c>
      <c r="M517" s="42" t="s">
        <v>2715</v>
      </c>
      <c r="N517" s="42" t="s">
        <v>2715</v>
      </c>
      <c r="O517" s="43" t="s">
        <v>2715</v>
      </c>
      <c r="P517" s="206"/>
      <c r="Q517" s="206"/>
      <c r="R517" s="206"/>
      <c r="S517" s="206"/>
      <c r="T517" s="206"/>
      <c r="U517" s="63" t="s">
        <v>5729</v>
      </c>
      <c r="V517" s="47" t="s">
        <v>5664</v>
      </c>
      <c r="W517" s="62" t="s">
        <v>2715</v>
      </c>
      <c r="X517" s="62" t="s">
        <v>2715</v>
      </c>
      <c r="Y517" s="62"/>
      <c r="Z517" s="62"/>
      <c r="AA517" s="62"/>
      <c r="AB517" s="47"/>
      <c r="AC517" s="47" t="s">
        <v>5665</v>
      </c>
      <c r="AD517" s="63"/>
      <c r="AE517" s="63" t="s">
        <v>2723</v>
      </c>
      <c r="AF517" s="207"/>
      <c r="AG517" s="208"/>
      <c r="AH517" s="208"/>
      <c r="AI517" s="208"/>
      <c r="AJ517" s="209"/>
      <c r="AK517" s="209"/>
      <c r="AL517" s="210"/>
      <c r="AM517" s="210"/>
      <c r="AN517" s="210"/>
      <c r="AO517" s="210"/>
      <c r="AP517" s="210"/>
      <c r="AQ517" s="210"/>
      <c r="AR517" s="210"/>
      <c r="AS517" s="215" t="s">
        <v>1163</v>
      </c>
      <c r="AT517" s="105"/>
      <c r="AU517" s="105"/>
      <c r="AV517" s="105"/>
      <c r="AW517" s="105"/>
      <c r="AX517" s="105"/>
      <c r="AY517" s="105"/>
      <c r="AZ517" s="105"/>
      <c r="BA517" s="105"/>
      <c r="BB517" s="105"/>
      <c r="BC517" s="105"/>
      <c r="BD517" s="218"/>
      <c r="BE517" s="105"/>
      <c r="BF517" s="250"/>
      <c r="BG517" s="252" t="s">
        <v>1164</v>
      </c>
      <c r="BH517" s="5" t="s">
        <v>1164</v>
      </c>
      <c r="BI517" s="5" t="s">
        <v>5730</v>
      </c>
      <c r="BJ517" s="149"/>
    </row>
    <row r="518" s="5" customFormat="1" ht="12.95" customHeight="1" spans="1:62">
      <c r="A518" s="322"/>
      <c r="B518" s="322"/>
      <c r="C518" s="48" t="s">
        <v>1165</v>
      </c>
      <c r="D518" s="38" t="s">
        <v>1167</v>
      </c>
      <c r="E518" s="39" t="s">
        <v>5731</v>
      </c>
      <c r="F518" s="40" t="s">
        <v>2715</v>
      </c>
      <c r="G518" s="41" t="s">
        <v>5732</v>
      </c>
      <c r="H518" s="42" t="s">
        <v>2715</v>
      </c>
      <c r="I518" s="42" t="s">
        <v>2715</v>
      </c>
      <c r="J518" s="43" t="s">
        <v>2715</v>
      </c>
      <c r="K518" s="54" t="s">
        <v>2715</v>
      </c>
      <c r="L518" s="42" t="s">
        <v>2737</v>
      </c>
      <c r="M518" s="42" t="s">
        <v>2715</v>
      </c>
      <c r="N518" s="42" t="s">
        <v>2715</v>
      </c>
      <c r="O518" s="43" t="s">
        <v>2715</v>
      </c>
      <c r="P518" s="206"/>
      <c r="Q518" s="206"/>
      <c r="R518" s="206"/>
      <c r="S518" s="206"/>
      <c r="T518" s="206"/>
      <c r="U518" s="63" t="s">
        <v>5733</v>
      </c>
      <c r="V518" s="47" t="s">
        <v>5664</v>
      </c>
      <c r="W518" s="62" t="s">
        <v>2715</v>
      </c>
      <c r="X518" s="62" t="s">
        <v>2715</v>
      </c>
      <c r="Y518" s="62"/>
      <c r="Z518" s="62"/>
      <c r="AA518" s="62"/>
      <c r="AB518" s="47"/>
      <c r="AC518" s="47" t="s">
        <v>5665</v>
      </c>
      <c r="AD518" s="63"/>
      <c r="AE518" s="63" t="s">
        <v>2723</v>
      </c>
      <c r="AF518" s="207"/>
      <c r="AG518" s="208"/>
      <c r="AH518" s="208"/>
      <c r="AI518" s="208"/>
      <c r="AJ518" s="209"/>
      <c r="AK518" s="209"/>
      <c r="AL518" s="210"/>
      <c r="AM518" s="210"/>
      <c r="AN518" s="210"/>
      <c r="AO518" s="210"/>
      <c r="AP518" s="210"/>
      <c r="AQ518" s="210"/>
      <c r="AR518" s="210"/>
      <c r="AS518" s="215" t="s">
        <v>1166</v>
      </c>
      <c r="AT518" s="105"/>
      <c r="AU518" s="105"/>
      <c r="AV518" s="105"/>
      <c r="AW518" s="105"/>
      <c r="AX518" s="105"/>
      <c r="AY518" s="105"/>
      <c r="AZ518" s="105"/>
      <c r="BA518" s="105"/>
      <c r="BB518" s="105"/>
      <c r="BC518" s="105"/>
      <c r="BD518" s="218"/>
      <c r="BE518" s="105"/>
      <c r="BF518" s="250"/>
      <c r="BG518" s="252" t="s">
        <v>1167</v>
      </c>
      <c r="BH518" s="5" t="s">
        <v>1167</v>
      </c>
      <c r="BI518" s="5" t="s">
        <v>5734</v>
      </c>
      <c r="BJ518" s="149"/>
    </row>
    <row r="519" s="5" customFormat="1" ht="12.95" customHeight="1" spans="1:62">
      <c r="A519" s="322"/>
      <c r="B519" s="322"/>
      <c r="C519" s="48" t="s">
        <v>1168</v>
      </c>
      <c r="D519" s="38" t="s">
        <v>1170</v>
      </c>
      <c r="E519" s="39" t="s">
        <v>5735</v>
      </c>
      <c r="F519" s="40" t="s">
        <v>2715</v>
      </c>
      <c r="G519" s="41" t="s">
        <v>5736</v>
      </c>
      <c r="H519" s="42" t="s">
        <v>2715</v>
      </c>
      <c r="I519" s="42" t="s">
        <v>2715</v>
      </c>
      <c r="J519" s="43" t="s">
        <v>2715</v>
      </c>
      <c r="K519" s="54" t="s">
        <v>2715</v>
      </c>
      <c r="L519" s="42" t="s">
        <v>2737</v>
      </c>
      <c r="M519" s="42" t="s">
        <v>2715</v>
      </c>
      <c r="N519" s="42" t="s">
        <v>2715</v>
      </c>
      <c r="O519" s="43" t="s">
        <v>2715</v>
      </c>
      <c r="P519" s="206"/>
      <c r="Q519" s="206"/>
      <c r="R519" s="206"/>
      <c r="S519" s="206"/>
      <c r="T519" s="206"/>
      <c r="U519" s="63" t="s">
        <v>5737</v>
      </c>
      <c r="V519" s="47" t="s">
        <v>5664</v>
      </c>
      <c r="W519" s="62" t="s">
        <v>2715</v>
      </c>
      <c r="X519" s="62" t="s">
        <v>2715</v>
      </c>
      <c r="Y519" s="62"/>
      <c r="Z519" s="62"/>
      <c r="AA519" s="62"/>
      <c r="AB519" s="47"/>
      <c r="AC519" s="47" t="s">
        <v>5665</v>
      </c>
      <c r="AD519" s="63"/>
      <c r="AE519" s="63" t="s">
        <v>2723</v>
      </c>
      <c r="AF519" s="207"/>
      <c r="AG519" s="208"/>
      <c r="AH519" s="208"/>
      <c r="AI519" s="208"/>
      <c r="AJ519" s="209"/>
      <c r="AK519" s="209"/>
      <c r="AL519" s="210"/>
      <c r="AM519" s="210"/>
      <c r="AN519" s="210"/>
      <c r="AO519" s="210"/>
      <c r="AP519" s="210"/>
      <c r="AQ519" s="210"/>
      <c r="AR519" s="210"/>
      <c r="AS519" s="215" t="s">
        <v>1169</v>
      </c>
      <c r="AT519" s="105"/>
      <c r="AU519" s="105"/>
      <c r="AV519" s="105"/>
      <c r="AW519" s="105"/>
      <c r="AX519" s="105"/>
      <c r="AY519" s="105"/>
      <c r="AZ519" s="105"/>
      <c r="BA519" s="105"/>
      <c r="BB519" s="105"/>
      <c r="BC519" s="105"/>
      <c r="BD519" s="218"/>
      <c r="BE519" s="105"/>
      <c r="BF519" s="250"/>
      <c r="BG519" s="252" t="s">
        <v>1170</v>
      </c>
      <c r="BH519" s="5" t="s">
        <v>1170</v>
      </c>
      <c r="BI519" s="5" t="s">
        <v>5738</v>
      </c>
      <c r="BJ519" s="149"/>
    </row>
    <row r="520" s="5" customFormat="1" ht="12.95" customHeight="1" spans="1:62">
      <c r="A520" s="322"/>
      <c r="B520" s="322"/>
      <c r="C520" s="48" t="s">
        <v>1171</v>
      </c>
      <c r="D520" s="38" t="s">
        <v>1173</v>
      </c>
      <c r="E520" s="39" t="s">
        <v>5739</v>
      </c>
      <c r="F520" s="40" t="s">
        <v>2715</v>
      </c>
      <c r="G520" s="41" t="s">
        <v>5740</v>
      </c>
      <c r="H520" s="42" t="s">
        <v>2715</v>
      </c>
      <c r="I520" s="42" t="s">
        <v>2715</v>
      </c>
      <c r="J520" s="43" t="s">
        <v>2715</v>
      </c>
      <c r="K520" s="54" t="s">
        <v>2715</v>
      </c>
      <c r="L520" s="42" t="s">
        <v>2737</v>
      </c>
      <c r="M520" s="42" t="s">
        <v>2715</v>
      </c>
      <c r="N520" s="42" t="s">
        <v>2715</v>
      </c>
      <c r="O520" s="43" t="s">
        <v>2715</v>
      </c>
      <c r="P520" s="206"/>
      <c r="Q520" s="206"/>
      <c r="R520" s="206"/>
      <c r="S520" s="206"/>
      <c r="T520" s="206"/>
      <c r="U520" s="63" t="s">
        <v>5741</v>
      </c>
      <c r="V520" s="47" t="s">
        <v>5664</v>
      </c>
      <c r="W520" s="62" t="s">
        <v>2715</v>
      </c>
      <c r="X520" s="62" t="s">
        <v>2715</v>
      </c>
      <c r="Y520" s="62"/>
      <c r="Z520" s="62"/>
      <c r="AA520" s="62"/>
      <c r="AB520" s="47"/>
      <c r="AC520" s="47" t="s">
        <v>5665</v>
      </c>
      <c r="AD520" s="63"/>
      <c r="AE520" s="63" t="s">
        <v>2723</v>
      </c>
      <c r="AF520" s="207"/>
      <c r="AG520" s="208"/>
      <c r="AH520" s="208"/>
      <c r="AI520" s="208"/>
      <c r="AJ520" s="209"/>
      <c r="AK520" s="209"/>
      <c r="AL520" s="210"/>
      <c r="AM520" s="210"/>
      <c r="AN520" s="210"/>
      <c r="AO520" s="210"/>
      <c r="AP520" s="210"/>
      <c r="AQ520" s="210"/>
      <c r="AR520" s="210"/>
      <c r="AS520" s="215" t="s">
        <v>1172</v>
      </c>
      <c r="AT520" s="105"/>
      <c r="AU520" s="105"/>
      <c r="AV520" s="105"/>
      <c r="AW520" s="105"/>
      <c r="AX520" s="105"/>
      <c r="AY520" s="105"/>
      <c r="AZ520" s="105"/>
      <c r="BA520" s="105"/>
      <c r="BB520" s="105"/>
      <c r="BC520" s="105"/>
      <c r="BD520" s="218"/>
      <c r="BE520" s="105"/>
      <c r="BF520" s="250"/>
      <c r="BG520" s="252" t="s">
        <v>1173</v>
      </c>
      <c r="BH520" s="5" t="s">
        <v>1173</v>
      </c>
      <c r="BI520" s="5" t="s">
        <v>5742</v>
      </c>
      <c r="BJ520" s="149"/>
    </row>
    <row r="521" s="5" customFormat="1" ht="12.95" customHeight="1" spans="1:62">
      <c r="A521" s="322"/>
      <c r="B521" s="322"/>
      <c r="C521" s="48" t="s">
        <v>1174</v>
      </c>
      <c r="D521" s="38" t="s">
        <v>1176</v>
      </c>
      <c r="E521" s="39" t="s">
        <v>5743</v>
      </c>
      <c r="F521" s="40" t="s">
        <v>2715</v>
      </c>
      <c r="G521" s="41" t="s">
        <v>5744</v>
      </c>
      <c r="H521" s="42" t="s">
        <v>2715</v>
      </c>
      <c r="I521" s="42" t="s">
        <v>2715</v>
      </c>
      <c r="J521" s="43" t="s">
        <v>2715</v>
      </c>
      <c r="K521" s="54" t="s">
        <v>2715</v>
      </c>
      <c r="L521" s="42" t="s">
        <v>2737</v>
      </c>
      <c r="M521" s="42" t="s">
        <v>2715</v>
      </c>
      <c r="N521" s="42" t="s">
        <v>2715</v>
      </c>
      <c r="O521" s="43" t="s">
        <v>2715</v>
      </c>
      <c r="P521" s="206"/>
      <c r="Q521" s="206"/>
      <c r="R521" s="206"/>
      <c r="S521" s="206"/>
      <c r="T521" s="206"/>
      <c r="U521" s="63" t="s">
        <v>5745</v>
      </c>
      <c r="V521" s="47" t="s">
        <v>5664</v>
      </c>
      <c r="W521" s="62" t="s">
        <v>2715</v>
      </c>
      <c r="X521" s="62" t="s">
        <v>2715</v>
      </c>
      <c r="Y521" s="62"/>
      <c r="Z521" s="62"/>
      <c r="AA521" s="62"/>
      <c r="AB521" s="47"/>
      <c r="AC521" s="47" t="s">
        <v>5665</v>
      </c>
      <c r="AD521" s="63"/>
      <c r="AE521" s="63" t="s">
        <v>2723</v>
      </c>
      <c r="AF521" s="207"/>
      <c r="AG521" s="208"/>
      <c r="AH521" s="208"/>
      <c r="AI521" s="208"/>
      <c r="AJ521" s="209"/>
      <c r="AK521" s="209"/>
      <c r="AL521" s="210"/>
      <c r="AM521" s="210"/>
      <c r="AN521" s="210"/>
      <c r="AO521" s="210"/>
      <c r="AP521" s="210"/>
      <c r="AQ521" s="210"/>
      <c r="AR521" s="210"/>
      <c r="AS521" s="215" t="s">
        <v>1175</v>
      </c>
      <c r="AT521" s="105"/>
      <c r="AU521" s="105"/>
      <c r="AV521" s="105"/>
      <c r="AW521" s="105"/>
      <c r="AX521" s="105"/>
      <c r="AY521" s="105"/>
      <c r="AZ521" s="105"/>
      <c r="BA521" s="105"/>
      <c r="BB521" s="105"/>
      <c r="BC521" s="105"/>
      <c r="BD521" s="218"/>
      <c r="BE521" s="105"/>
      <c r="BF521" s="250"/>
      <c r="BG521" s="252" t="s">
        <v>1176</v>
      </c>
      <c r="BH521" s="5" t="s">
        <v>1176</v>
      </c>
      <c r="BI521" s="5" t="s">
        <v>5746</v>
      </c>
      <c r="BJ521" s="149"/>
    </row>
    <row r="522" s="5" customFormat="1" ht="12.95" customHeight="1" spans="1:62">
      <c r="A522" s="322"/>
      <c r="B522" s="322"/>
      <c r="C522" s="10" t="s">
        <v>1177</v>
      </c>
      <c r="D522" s="38" t="s">
        <v>1178</v>
      </c>
      <c r="E522" s="39" t="s">
        <v>5747</v>
      </c>
      <c r="F522" s="40" t="s">
        <v>2715</v>
      </c>
      <c r="G522" s="41" t="s">
        <v>5748</v>
      </c>
      <c r="H522" s="42" t="s">
        <v>2715</v>
      </c>
      <c r="I522" s="42" t="s">
        <v>2715</v>
      </c>
      <c r="J522" s="43" t="s">
        <v>2715</v>
      </c>
      <c r="K522" s="54" t="s">
        <v>2715</v>
      </c>
      <c r="L522" s="42" t="s">
        <v>2737</v>
      </c>
      <c r="M522" s="42" t="s">
        <v>2715</v>
      </c>
      <c r="N522" s="42" t="s">
        <v>2715</v>
      </c>
      <c r="O522" s="43" t="s">
        <v>2715</v>
      </c>
      <c r="P522" s="206"/>
      <c r="Q522" s="206"/>
      <c r="R522" s="206"/>
      <c r="S522" s="206"/>
      <c r="T522" s="206"/>
      <c r="U522" s="63" t="s">
        <v>5749</v>
      </c>
      <c r="V522" s="47" t="s">
        <v>5664</v>
      </c>
      <c r="W522" s="62" t="s">
        <v>2715</v>
      </c>
      <c r="X522" s="62" t="s">
        <v>2715</v>
      </c>
      <c r="Y522" s="62"/>
      <c r="Z522" s="62"/>
      <c r="AA522" s="62"/>
      <c r="AB522" s="47"/>
      <c r="AC522" s="47" t="s">
        <v>5665</v>
      </c>
      <c r="AD522" s="63"/>
      <c r="AE522" s="63" t="s">
        <v>2723</v>
      </c>
      <c r="AF522" s="207"/>
      <c r="AG522" s="208"/>
      <c r="AH522" s="208"/>
      <c r="AI522" s="208"/>
      <c r="AJ522" s="209"/>
      <c r="AK522" s="209"/>
      <c r="AL522" s="210"/>
      <c r="AM522" s="210"/>
      <c r="AN522" s="210"/>
      <c r="AO522" s="210"/>
      <c r="AP522" s="210"/>
      <c r="AQ522" s="210"/>
      <c r="AR522" s="210"/>
      <c r="AS522" s="215" t="s">
        <v>1177</v>
      </c>
      <c r="AT522" s="105"/>
      <c r="AU522" s="105"/>
      <c r="AV522" s="105"/>
      <c r="AW522" s="105"/>
      <c r="AX522" s="105"/>
      <c r="AY522" s="105"/>
      <c r="AZ522" s="105"/>
      <c r="BA522" s="105"/>
      <c r="BB522" s="105"/>
      <c r="BC522" s="105"/>
      <c r="BD522" s="218"/>
      <c r="BE522" s="105"/>
      <c r="BF522" s="250"/>
      <c r="BG522" s="252" t="s">
        <v>1178</v>
      </c>
      <c r="BH522" s="5" t="s">
        <v>1178</v>
      </c>
      <c r="BI522" s="5" t="s">
        <v>5750</v>
      </c>
      <c r="BJ522" s="149"/>
    </row>
    <row r="523" s="5" customFormat="1" ht="12.95" customHeight="1" spans="1:62">
      <c r="A523" s="322"/>
      <c r="B523" s="322"/>
      <c r="C523" s="10" t="s">
        <v>1179</v>
      </c>
      <c r="D523" s="38" t="s">
        <v>1180</v>
      </c>
      <c r="E523" s="39" t="s">
        <v>5751</v>
      </c>
      <c r="F523" s="40" t="s">
        <v>2715</v>
      </c>
      <c r="G523" s="41" t="s">
        <v>5752</v>
      </c>
      <c r="H523" s="42" t="s">
        <v>2715</v>
      </c>
      <c r="I523" s="42" t="s">
        <v>2715</v>
      </c>
      <c r="J523" s="43" t="s">
        <v>2715</v>
      </c>
      <c r="K523" s="54" t="s">
        <v>2715</v>
      </c>
      <c r="L523" s="42" t="s">
        <v>2737</v>
      </c>
      <c r="M523" s="42" t="s">
        <v>2715</v>
      </c>
      <c r="N523" s="42" t="s">
        <v>2715</v>
      </c>
      <c r="O523" s="43" t="s">
        <v>2715</v>
      </c>
      <c r="P523" s="206"/>
      <c r="Q523" s="206"/>
      <c r="R523" s="206"/>
      <c r="S523" s="206"/>
      <c r="T523" s="206"/>
      <c r="U523" s="63" t="s">
        <v>5753</v>
      </c>
      <c r="V523" s="47" t="s">
        <v>5664</v>
      </c>
      <c r="W523" s="62" t="s">
        <v>2715</v>
      </c>
      <c r="X523" s="62" t="s">
        <v>2715</v>
      </c>
      <c r="Y523" s="62"/>
      <c r="Z523" s="62"/>
      <c r="AA523" s="62"/>
      <c r="AB523" s="47"/>
      <c r="AC523" s="47" t="s">
        <v>5665</v>
      </c>
      <c r="AD523" s="63"/>
      <c r="AE523" s="63" t="s">
        <v>2723</v>
      </c>
      <c r="AF523" s="207"/>
      <c r="AG523" s="208"/>
      <c r="AH523" s="208"/>
      <c r="AI523" s="208"/>
      <c r="AJ523" s="209"/>
      <c r="AK523" s="209"/>
      <c r="AL523" s="210"/>
      <c r="AM523" s="210"/>
      <c r="AN523" s="210"/>
      <c r="AO523" s="210"/>
      <c r="AP523" s="210"/>
      <c r="AQ523" s="210"/>
      <c r="AR523" s="210"/>
      <c r="AS523" s="215" t="s">
        <v>1179</v>
      </c>
      <c r="AT523" s="105"/>
      <c r="AU523" s="105"/>
      <c r="AV523" s="105"/>
      <c r="AW523" s="105"/>
      <c r="AX523" s="105"/>
      <c r="AY523" s="105"/>
      <c r="AZ523" s="105"/>
      <c r="BA523" s="105"/>
      <c r="BB523" s="105"/>
      <c r="BC523" s="105"/>
      <c r="BD523" s="218"/>
      <c r="BE523" s="105"/>
      <c r="BF523" s="250"/>
      <c r="BG523" s="252" t="s">
        <v>1180</v>
      </c>
      <c r="BH523" s="5" t="s">
        <v>1180</v>
      </c>
      <c r="BI523" s="5" t="s">
        <v>5754</v>
      </c>
      <c r="BJ523" s="149"/>
    </row>
    <row r="524" s="5" customFormat="1" ht="12.95" customHeight="1" spans="1:62">
      <c r="A524" s="322"/>
      <c r="B524" s="322"/>
      <c r="C524" s="48" t="s">
        <v>1181</v>
      </c>
      <c r="D524" s="38" t="s">
        <v>1182</v>
      </c>
      <c r="E524" s="39" t="s">
        <v>5755</v>
      </c>
      <c r="F524" s="40" t="s">
        <v>2715</v>
      </c>
      <c r="G524" s="41" t="s">
        <v>5756</v>
      </c>
      <c r="H524" s="42" t="s">
        <v>2715</v>
      </c>
      <c r="I524" s="42" t="s">
        <v>2715</v>
      </c>
      <c r="J524" s="43" t="s">
        <v>2715</v>
      </c>
      <c r="K524" s="54" t="s">
        <v>2715</v>
      </c>
      <c r="L524" s="42" t="s">
        <v>2737</v>
      </c>
      <c r="M524" s="42" t="s">
        <v>2715</v>
      </c>
      <c r="N524" s="42" t="s">
        <v>2715</v>
      </c>
      <c r="O524" s="43" t="s">
        <v>2715</v>
      </c>
      <c r="P524" s="206"/>
      <c r="Q524" s="206"/>
      <c r="R524" s="206"/>
      <c r="S524" s="206"/>
      <c r="T524" s="206"/>
      <c r="U524" s="63" t="s">
        <v>5757</v>
      </c>
      <c r="V524" s="47" t="s">
        <v>5664</v>
      </c>
      <c r="W524" s="62" t="s">
        <v>2715</v>
      </c>
      <c r="X524" s="62" t="s">
        <v>2715</v>
      </c>
      <c r="Y524" s="62"/>
      <c r="Z524" s="62"/>
      <c r="AA524" s="62"/>
      <c r="AB524" s="47"/>
      <c r="AC524" s="47" t="s">
        <v>5665</v>
      </c>
      <c r="AD524" s="63"/>
      <c r="AE524" s="63" t="s">
        <v>2723</v>
      </c>
      <c r="AF524" s="207"/>
      <c r="AG524" s="208"/>
      <c r="AH524" s="208"/>
      <c r="AI524" s="208"/>
      <c r="AJ524" s="209"/>
      <c r="AK524" s="209"/>
      <c r="AL524" s="210"/>
      <c r="AM524" s="210"/>
      <c r="AN524" s="210"/>
      <c r="AO524" s="210"/>
      <c r="AP524" s="210"/>
      <c r="AQ524" s="210"/>
      <c r="AR524" s="210"/>
      <c r="AS524" s="215" t="s">
        <v>1181</v>
      </c>
      <c r="AT524" s="105"/>
      <c r="AU524" s="105"/>
      <c r="AV524" s="105"/>
      <c r="AW524" s="105"/>
      <c r="AX524" s="105"/>
      <c r="AY524" s="105"/>
      <c r="AZ524" s="105"/>
      <c r="BA524" s="105"/>
      <c r="BB524" s="105"/>
      <c r="BC524" s="105"/>
      <c r="BD524" s="218"/>
      <c r="BE524" s="105"/>
      <c r="BF524" s="250"/>
      <c r="BG524" s="252" t="s">
        <v>1182</v>
      </c>
      <c r="BH524" s="5" t="s">
        <v>1182</v>
      </c>
      <c r="BI524" s="5" t="s">
        <v>5758</v>
      </c>
      <c r="BJ524" s="149"/>
    </row>
    <row r="525" s="5" customFormat="1" ht="12.95" customHeight="1" spans="1:62">
      <c r="A525" s="322"/>
      <c r="B525" s="322"/>
      <c r="C525" s="48" t="s">
        <v>1183</v>
      </c>
      <c r="D525" s="38" t="s">
        <v>1184</v>
      </c>
      <c r="E525" s="39" t="s">
        <v>5759</v>
      </c>
      <c r="F525" s="40" t="s">
        <v>2715</v>
      </c>
      <c r="G525" s="41" t="s">
        <v>5760</v>
      </c>
      <c r="H525" s="42" t="s">
        <v>2715</v>
      </c>
      <c r="I525" s="42" t="s">
        <v>2715</v>
      </c>
      <c r="J525" s="43" t="s">
        <v>2715</v>
      </c>
      <c r="K525" s="54" t="s">
        <v>2715</v>
      </c>
      <c r="L525" s="42" t="s">
        <v>2737</v>
      </c>
      <c r="M525" s="42" t="s">
        <v>2715</v>
      </c>
      <c r="N525" s="42" t="s">
        <v>2715</v>
      </c>
      <c r="O525" s="43" t="s">
        <v>2715</v>
      </c>
      <c r="P525" s="206"/>
      <c r="Q525" s="206"/>
      <c r="R525" s="206"/>
      <c r="S525" s="206"/>
      <c r="T525" s="206"/>
      <c r="U525" s="63" t="s">
        <v>5761</v>
      </c>
      <c r="V525" s="47" t="s">
        <v>5664</v>
      </c>
      <c r="W525" s="62" t="s">
        <v>2715</v>
      </c>
      <c r="X525" s="62" t="s">
        <v>2715</v>
      </c>
      <c r="Y525" s="62"/>
      <c r="Z525" s="62"/>
      <c r="AA525" s="62"/>
      <c r="AB525" s="47"/>
      <c r="AC525" s="47" t="s">
        <v>5665</v>
      </c>
      <c r="AD525" s="63"/>
      <c r="AE525" s="63" t="s">
        <v>2723</v>
      </c>
      <c r="AF525" s="207"/>
      <c r="AG525" s="208"/>
      <c r="AH525" s="208"/>
      <c r="AI525" s="208"/>
      <c r="AJ525" s="209"/>
      <c r="AK525" s="209"/>
      <c r="AL525" s="210"/>
      <c r="AM525" s="210"/>
      <c r="AN525" s="210"/>
      <c r="AO525" s="210"/>
      <c r="AP525" s="210"/>
      <c r="AQ525" s="210"/>
      <c r="AR525" s="210"/>
      <c r="AS525" s="215" t="s">
        <v>1183</v>
      </c>
      <c r="AT525" s="105"/>
      <c r="AU525" s="105"/>
      <c r="AV525" s="105"/>
      <c r="AW525" s="105"/>
      <c r="AX525" s="105"/>
      <c r="AY525" s="105"/>
      <c r="AZ525" s="105"/>
      <c r="BA525" s="105"/>
      <c r="BB525" s="105"/>
      <c r="BC525" s="105"/>
      <c r="BD525" s="218"/>
      <c r="BE525" s="105"/>
      <c r="BF525" s="250"/>
      <c r="BG525" s="252" t="s">
        <v>1184</v>
      </c>
      <c r="BH525" s="5" t="s">
        <v>1184</v>
      </c>
      <c r="BI525" s="5" t="s">
        <v>5762</v>
      </c>
      <c r="BJ525" s="149"/>
    </row>
    <row r="526" s="5" customFormat="1" ht="12.95" customHeight="1" spans="1:62">
      <c r="A526" s="322"/>
      <c r="B526" s="322"/>
      <c r="C526" s="48" t="s">
        <v>1185</v>
      </c>
      <c r="D526" s="38" t="s">
        <v>1186</v>
      </c>
      <c r="E526" s="39" t="s">
        <v>5763</v>
      </c>
      <c r="F526" s="40" t="s">
        <v>2715</v>
      </c>
      <c r="G526" s="41" t="s">
        <v>5764</v>
      </c>
      <c r="H526" s="42" t="s">
        <v>2715</v>
      </c>
      <c r="I526" s="42" t="s">
        <v>2715</v>
      </c>
      <c r="J526" s="43" t="s">
        <v>2715</v>
      </c>
      <c r="K526" s="54" t="s">
        <v>2715</v>
      </c>
      <c r="L526" s="42" t="s">
        <v>2737</v>
      </c>
      <c r="M526" s="42" t="s">
        <v>2715</v>
      </c>
      <c r="N526" s="42" t="s">
        <v>2715</v>
      </c>
      <c r="O526" s="43" t="s">
        <v>2715</v>
      </c>
      <c r="P526" s="206"/>
      <c r="Q526" s="206"/>
      <c r="R526" s="206"/>
      <c r="S526" s="206"/>
      <c r="T526" s="206"/>
      <c r="U526" s="63" t="s">
        <v>5765</v>
      </c>
      <c r="V526" s="47" t="s">
        <v>5664</v>
      </c>
      <c r="W526" s="62" t="s">
        <v>2715</v>
      </c>
      <c r="X526" s="62" t="s">
        <v>2715</v>
      </c>
      <c r="Y526" s="62"/>
      <c r="Z526" s="62"/>
      <c r="AA526" s="62"/>
      <c r="AB526" s="47"/>
      <c r="AC526" s="47" t="s">
        <v>5665</v>
      </c>
      <c r="AD526" s="63"/>
      <c r="AE526" s="63" t="s">
        <v>2723</v>
      </c>
      <c r="AF526" s="207"/>
      <c r="AG526" s="208"/>
      <c r="AH526" s="208"/>
      <c r="AI526" s="208"/>
      <c r="AJ526" s="209"/>
      <c r="AK526" s="209"/>
      <c r="AL526" s="210"/>
      <c r="AM526" s="210"/>
      <c r="AN526" s="210"/>
      <c r="AO526" s="210"/>
      <c r="AP526" s="210"/>
      <c r="AQ526" s="210"/>
      <c r="AR526" s="210"/>
      <c r="AS526" s="215" t="s">
        <v>1185</v>
      </c>
      <c r="AT526" s="105"/>
      <c r="AU526" s="105"/>
      <c r="AV526" s="105"/>
      <c r="AW526" s="105"/>
      <c r="AX526" s="105"/>
      <c r="AY526" s="105"/>
      <c r="AZ526" s="105"/>
      <c r="BA526" s="105"/>
      <c r="BB526" s="105"/>
      <c r="BC526" s="105"/>
      <c r="BD526" s="218"/>
      <c r="BE526" s="105"/>
      <c r="BF526" s="250"/>
      <c r="BG526" s="252" t="s">
        <v>1186</v>
      </c>
      <c r="BH526" s="5" t="s">
        <v>1186</v>
      </c>
      <c r="BI526" s="5" t="s">
        <v>5766</v>
      </c>
      <c r="BJ526" s="149"/>
    </row>
    <row r="527" s="5" customFormat="1" ht="12.95" customHeight="1" spans="1:62">
      <c r="A527" s="322"/>
      <c r="B527" s="322"/>
      <c r="C527" s="48" t="s">
        <v>1187</v>
      </c>
      <c r="D527" s="38" t="s">
        <v>1189</v>
      </c>
      <c r="E527" s="39" t="s">
        <v>5767</v>
      </c>
      <c r="F527" s="40" t="s">
        <v>2715</v>
      </c>
      <c r="G527" s="41" t="s">
        <v>5768</v>
      </c>
      <c r="H527" s="42" t="s">
        <v>2715</v>
      </c>
      <c r="I527" s="42" t="s">
        <v>2715</v>
      </c>
      <c r="J527" s="43" t="s">
        <v>2715</v>
      </c>
      <c r="K527" s="54" t="s">
        <v>2715</v>
      </c>
      <c r="L527" s="42" t="s">
        <v>2737</v>
      </c>
      <c r="M527" s="42" t="s">
        <v>2715</v>
      </c>
      <c r="N527" s="42" t="s">
        <v>2715</v>
      </c>
      <c r="O527" s="43" t="s">
        <v>2715</v>
      </c>
      <c r="P527" s="206"/>
      <c r="Q527" s="206"/>
      <c r="R527" s="206"/>
      <c r="S527" s="206"/>
      <c r="T527" s="206"/>
      <c r="U527" s="63" t="s">
        <v>5769</v>
      </c>
      <c r="V527" s="47" t="s">
        <v>5664</v>
      </c>
      <c r="W527" s="62" t="s">
        <v>2715</v>
      </c>
      <c r="X527" s="62" t="s">
        <v>2715</v>
      </c>
      <c r="Y527" s="62"/>
      <c r="Z527" s="62"/>
      <c r="AA527" s="62"/>
      <c r="AB527" s="47"/>
      <c r="AC527" s="47" t="s">
        <v>5770</v>
      </c>
      <c r="AD527" s="63"/>
      <c r="AE527" s="63" t="s">
        <v>2723</v>
      </c>
      <c r="AF527" s="207"/>
      <c r="AG527" s="208"/>
      <c r="AH527" s="208"/>
      <c r="AI527" s="208"/>
      <c r="AJ527" s="209"/>
      <c r="AK527" s="209"/>
      <c r="AL527" s="210"/>
      <c r="AM527" s="210"/>
      <c r="AN527" s="210"/>
      <c r="AO527" s="210"/>
      <c r="AP527" s="210"/>
      <c r="AQ527" s="210"/>
      <c r="AR527" s="210"/>
      <c r="AS527" s="215" t="s">
        <v>1188</v>
      </c>
      <c r="AT527" s="105"/>
      <c r="AU527" s="105"/>
      <c r="AV527" s="105"/>
      <c r="AW527" s="105"/>
      <c r="AX527" s="105"/>
      <c r="AY527" s="105"/>
      <c r="AZ527" s="105"/>
      <c r="BA527" s="105"/>
      <c r="BB527" s="105"/>
      <c r="BC527" s="105"/>
      <c r="BD527" s="218"/>
      <c r="BE527" s="105"/>
      <c r="BF527" s="250"/>
      <c r="BG527" s="252" t="s">
        <v>1189</v>
      </c>
      <c r="BH527" s="5" t="s">
        <v>1189</v>
      </c>
      <c r="BI527" s="5" t="s">
        <v>5771</v>
      </c>
      <c r="BJ527" s="149"/>
    </row>
    <row r="528" s="5" customFormat="1" ht="12.95" customHeight="1" spans="1:62">
      <c r="A528" s="322"/>
      <c r="B528" s="322"/>
      <c r="C528" s="48" t="s">
        <v>1190</v>
      </c>
      <c r="D528" s="38" t="s">
        <v>1192</v>
      </c>
      <c r="E528" s="39" t="s">
        <v>5772</v>
      </c>
      <c r="F528" s="40" t="s">
        <v>2715</v>
      </c>
      <c r="G528" s="41" t="s">
        <v>5773</v>
      </c>
      <c r="H528" s="42" t="s">
        <v>2715</v>
      </c>
      <c r="I528" s="42" t="s">
        <v>2715</v>
      </c>
      <c r="J528" s="43" t="s">
        <v>2715</v>
      </c>
      <c r="K528" s="54" t="s">
        <v>2715</v>
      </c>
      <c r="L528" s="42" t="s">
        <v>2737</v>
      </c>
      <c r="M528" s="42" t="s">
        <v>2715</v>
      </c>
      <c r="N528" s="42" t="s">
        <v>2715</v>
      </c>
      <c r="O528" s="43" t="s">
        <v>2715</v>
      </c>
      <c r="P528" s="206"/>
      <c r="Q528" s="206"/>
      <c r="R528" s="206"/>
      <c r="S528" s="206"/>
      <c r="T528" s="206"/>
      <c r="U528" s="63" t="s">
        <v>5774</v>
      </c>
      <c r="V528" s="47" t="s">
        <v>5664</v>
      </c>
      <c r="W528" s="62" t="s">
        <v>2715</v>
      </c>
      <c r="X528" s="62" t="s">
        <v>2715</v>
      </c>
      <c r="Y528" s="62"/>
      <c r="Z528" s="62"/>
      <c r="AA528" s="62"/>
      <c r="AB528" s="47"/>
      <c r="AC528" s="47" t="s">
        <v>5770</v>
      </c>
      <c r="AD528" s="63"/>
      <c r="AE528" s="63" t="s">
        <v>2723</v>
      </c>
      <c r="AF528" s="207"/>
      <c r="AG528" s="208"/>
      <c r="AH528" s="208"/>
      <c r="AI528" s="208"/>
      <c r="AJ528" s="209"/>
      <c r="AK528" s="209"/>
      <c r="AL528" s="210"/>
      <c r="AM528" s="210"/>
      <c r="AN528" s="210"/>
      <c r="AO528" s="210"/>
      <c r="AP528" s="210"/>
      <c r="AQ528" s="210"/>
      <c r="AR528" s="210"/>
      <c r="AS528" s="215" t="s">
        <v>1191</v>
      </c>
      <c r="AT528" s="105"/>
      <c r="AU528" s="105"/>
      <c r="AV528" s="105"/>
      <c r="AW528" s="105"/>
      <c r="AX528" s="105"/>
      <c r="AY528" s="105"/>
      <c r="AZ528" s="105"/>
      <c r="BA528" s="105"/>
      <c r="BB528" s="105"/>
      <c r="BC528" s="105"/>
      <c r="BD528" s="218"/>
      <c r="BE528" s="105"/>
      <c r="BF528" s="250"/>
      <c r="BG528" s="252" t="s">
        <v>1192</v>
      </c>
      <c r="BH528" s="5" t="s">
        <v>1192</v>
      </c>
      <c r="BI528" s="5" t="s">
        <v>5775</v>
      </c>
      <c r="BJ528" s="149"/>
    </row>
    <row r="529" s="5" customFormat="1" ht="12.95" customHeight="1" spans="1:62">
      <c r="A529" s="322"/>
      <c r="B529" s="322"/>
      <c r="C529" s="48" t="s">
        <v>1193</v>
      </c>
      <c r="D529" s="38" t="s">
        <v>1195</v>
      </c>
      <c r="E529" s="39" t="s">
        <v>5776</v>
      </c>
      <c r="F529" s="40" t="s">
        <v>2715</v>
      </c>
      <c r="G529" s="41" t="s">
        <v>5777</v>
      </c>
      <c r="H529" s="42" t="s">
        <v>2715</v>
      </c>
      <c r="I529" s="42" t="s">
        <v>2715</v>
      </c>
      <c r="J529" s="43" t="s">
        <v>2715</v>
      </c>
      <c r="K529" s="54" t="s">
        <v>2715</v>
      </c>
      <c r="L529" s="42" t="s">
        <v>2737</v>
      </c>
      <c r="M529" s="42" t="s">
        <v>2715</v>
      </c>
      <c r="N529" s="42" t="s">
        <v>2715</v>
      </c>
      <c r="O529" s="43" t="s">
        <v>2715</v>
      </c>
      <c r="P529" s="206"/>
      <c r="Q529" s="206"/>
      <c r="R529" s="206"/>
      <c r="S529" s="206"/>
      <c r="T529" s="206"/>
      <c r="U529" s="63" t="s">
        <v>5778</v>
      </c>
      <c r="V529" s="47" t="s">
        <v>5664</v>
      </c>
      <c r="W529" s="62" t="s">
        <v>2715</v>
      </c>
      <c r="X529" s="62" t="s">
        <v>2715</v>
      </c>
      <c r="Y529" s="62"/>
      <c r="Z529" s="62"/>
      <c r="AA529" s="62"/>
      <c r="AB529" s="47"/>
      <c r="AC529" s="47" t="s">
        <v>5770</v>
      </c>
      <c r="AD529" s="63"/>
      <c r="AE529" s="63" t="s">
        <v>2723</v>
      </c>
      <c r="AF529" s="207"/>
      <c r="AG529" s="208"/>
      <c r="AH529" s="208"/>
      <c r="AI529" s="208"/>
      <c r="AJ529" s="209"/>
      <c r="AK529" s="209"/>
      <c r="AL529" s="210"/>
      <c r="AM529" s="210"/>
      <c r="AN529" s="210"/>
      <c r="AO529" s="210"/>
      <c r="AP529" s="210"/>
      <c r="AQ529" s="210"/>
      <c r="AR529" s="210"/>
      <c r="AS529" s="215" t="s">
        <v>1194</v>
      </c>
      <c r="AT529" s="105"/>
      <c r="AU529" s="105"/>
      <c r="AV529" s="105"/>
      <c r="AW529" s="105"/>
      <c r="AX529" s="105"/>
      <c r="AY529" s="105"/>
      <c r="AZ529" s="105"/>
      <c r="BA529" s="105"/>
      <c r="BB529" s="105"/>
      <c r="BC529" s="105"/>
      <c r="BD529" s="218"/>
      <c r="BE529" s="105"/>
      <c r="BF529" s="250"/>
      <c r="BG529" s="252" t="s">
        <v>1195</v>
      </c>
      <c r="BH529" s="5" t="s">
        <v>1195</v>
      </c>
      <c r="BI529" s="5" t="s">
        <v>5779</v>
      </c>
      <c r="BJ529" s="149"/>
    </row>
    <row r="530" s="5" customFormat="1" ht="12.95" customHeight="1" spans="1:62">
      <c r="A530" s="322"/>
      <c r="B530" s="322"/>
      <c r="C530" s="48" t="s">
        <v>1196</v>
      </c>
      <c r="D530" s="38" t="s">
        <v>1198</v>
      </c>
      <c r="E530" s="39" t="s">
        <v>5780</v>
      </c>
      <c r="F530" s="40" t="s">
        <v>2715</v>
      </c>
      <c r="G530" s="41" t="s">
        <v>5781</v>
      </c>
      <c r="H530" s="42" t="s">
        <v>2715</v>
      </c>
      <c r="I530" s="42" t="s">
        <v>2715</v>
      </c>
      <c r="J530" s="43" t="s">
        <v>2715</v>
      </c>
      <c r="K530" s="54" t="s">
        <v>2715</v>
      </c>
      <c r="L530" s="42" t="s">
        <v>2737</v>
      </c>
      <c r="M530" s="42" t="s">
        <v>2715</v>
      </c>
      <c r="N530" s="42" t="s">
        <v>2715</v>
      </c>
      <c r="O530" s="43" t="s">
        <v>2715</v>
      </c>
      <c r="P530" s="206"/>
      <c r="Q530" s="206"/>
      <c r="R530" s="206"/>
      <c r="S530" s="206"/>
      <c r="T530" s="206"/>
      <c r="U530" s="63" t="s">
        <v>5782</v>
      </c>
      <c r="V530" s="47" t="s">
        <v>5664</v>
      </c>
      <c r="W530" s="62" t="s">
        <v>2715</v>
      </c>
      <c r="X530" s="62" t="s">
        <v>2715</v>
      </c>
      <c r="Y530" s="62"/>
      <c r="Z530" s="62"/>
      <c r="AA530" s="62"/>
      <c r="AB530" s="47"/>
      <c r="AC530" s="47" t="s">
        <v>5770</v>
      </c>
      <c r="AD530" s="63"/>
      <c r="AE530" s="63" t="s">
        <v>2723</v>
      </c>
      <c r="AF530" s="207"/>
      <c r="AG530" s="208"/>
      <c r="AH530" s="208"/>
      <c r="AI530" s="208"/>
      <c r="AJ530" s="209"/>
      <c r="AK530" s="209"/>
      <c r="AL530" s="210"/>
      <c r="AM530" s="210"/>
      <c r="AN530" s="210"/>
      <c r="AO530" s="210"/>
      <c r="AP530" s="210"/>
      <c r="AQ530" s="210"/>
      <c r="AR530" s="210"/>
      <c r="AS530" s="215" t="s">
        <v>1197</v>
      </c>
      <c r="AT530" s="105"/>
      <c r="AU530" s="105"/>
      <c r="AV530" s="105"/>
      <c r="AW530" s="105"/>
      <c r="AX530" s="105"/>
      <c r="AY530" s="105"/>
      <c r="AZ530" s="105"/>
      <c r="BA530" s="105"/>
      <c r="BB530" s="105"/>
      <c r="BC530" s="105"/>
      <c r="BD530" s="218"/>
      <c r="BE530" s="105"/>
      <c r="BF530" s="250"/>
      <c r="BG530" s="252" t="s">
        <v>1198</v>
      </c>
      <c r="BH530" s="5" t="s">
        <v>1198</v>
      </c>
      <c r="BI530" s="5" t="s">
        <v>5783</v>
      </c>
      <c r="BJ530" s="149"/>
    </row>
    <row r="531" s="5" customFormat="1" ht="12.95" customHeight="1" spans="1:62">
      <c r="A531" s="322"/>
      <c r="B531" s="322"/>
      <c r="C531" s="48" t="s">
        <v>1199</v>
      </c>
      <c r="D531" s="38" t="s">
        <v>1201</v>
      </c>
      <c r="E531" s="39" t="s">
        <v>5784</v>
      </c>
      <c r="F531" s="40" t="s">
        <v>2715</v>
      </c>
      <c r="G531" s="41" t="s">
        <v>5785</v>
      </c>
      <c r="H531" s="42" t="s">
        <v>2715</v>
      </c>
      <c r="I531" s="42" t="s">
        <v>2715</v>
      </c>
      <c r="J531" s="43" t="s">
        <v>2715</v>
      </c>
      <c r="K531" s="54" t="s">
        <v>2715</v>
      </c>
      <c r="L531" s="42" t="s">
        <v>2737</v>
      </c>
      <c r="M531" s="42" t="s">
        <v>2715</v>
      </c>
      <c r="N531" s="42" t="s">
        <v>2715</v>
      </c>
      <c r="O531" s="43" t="s">
        <v>2715</v>
      </c>
      <c r="P531" s="206"/>
      <c r="Q531" s="206"/>
      <c r="R531" s="206"/>
      <c r="S531" s="206"/>
      <c r="T531" s="206"/>
      <c r="U531" s="63" t="s">
        <v>5786</v>
      </c>
      <c r="V531" s="47" t="s">
        <v>5664</v>
      </c>
      <c r="W531" s="62" t="s">
        <v>2715</v>
      </c>
      <c r="X531" s="62" t="s">
        <v>2715</v>
      </c>
      <c r="Y531" s="62"/>
      <c r="Z531" s="62"/>
      <c r="AA531" s="62"/>
      <c r="AB531" s="47"/>
      <c r="AC531" s="47" t="s">
        <v>5770</v>
      </c>
      <c r="AD531" s="63"/>
      <c r="AE531" s="63" t="s">
        <v>2723</v>
      </c>
      <c r="AF531" s="207"/>
      <c r="AG531" s="208"/>
      <c r="AH531" s="208"/>
      <c r="AI531" s="208"/>
      <c r="AJ531" s="209"/>
      <c r="AK531" s="209"/>
      <c r="AL531" s="210"/>
      <c r="AM531" s="210"/>
      <c r="AN531" s="210"/>
      <c r="AO531" s="210"/>
      <c r="AP531" s="210"/>
      <c r="AQ531" s="210"/>
      <c r="AR531" s="210"/>
      <c r="AS531" s="215" t="s">
        <v>1200</v>
      </c>
      <c r="AT531" s="105"/>
      <c r="AU531" s="105"/>
      <c r="AV531" s="105"/>
      <c r="AW531" s="105"/>
      <c r="AX531" s="105"/>
      <c r="AY531" s="105"/>
      <c r="AZ531" s="105"/>
      <c r="BA531" s="105"/>
      <c r="BB531" s="105"/>
      <c r="BC531" s="105"/>
      <c r="BD531" s="218"/>
      <c r="BE531" s="105"/>
      <c r="BF531" s="250"/>
      <c r="BG531" s="252" t="s">
        <v>1201</v>
      </c>
      <c r="BH531" s="5" t="s">
        <v>1201</v>
      </c>
      <c r="BI531" s="5" t="s">
        <v>5787</v>
      </c>
      <c r="BJ531" s="149"/>
    </row>
    <row r="532" s="5" customFormat="1" ht="12.95" customHeight="1" spans="1:62">
      <c r="A532" s="322"/>
      <c r="B532" s="322"/>
      <c r="C532" s="48" t="s">
        <v>1202</v>
      </c>
      <c r="D532" s="38" t="s">
        <v>1204</v>
      </c>
      <c r="E532" s="39" t="s">
        <v>5788</v>
      </c>
      <c r="F532" s="40" t="s">
        <v>2715</v>
      </c>
      <c r="G532" s="41" t="s">
        <v>5789</v>
      </c>
      <c r="H532" s="42" t="s">
        <v>2715</v>
      </c>
      <c r="I532" s="42" t="s">
        <v>2715</v>
      </c>
      <c r="J532" s="43" t="s">
        <v>2715</v>
      </c>
      <c r="K532" s="54" t="s">
        <v>2715</v>
      </c>
      <c r="L532" s="42" t="s">
        <v>2737</v>
      </c>
      <c r="M532" s="42" t="s">
        <v>2715</v>
      </c>
      <c r="N532" s="42" t="s">
        <v>2715</v>
      </c>
      <c r="O532" s="43" t="s">
        <v>2715</v>
      </c>
      <c r="P532" s="206"/>
      <c r="Q532" s="206"/>
      <c r="R532" s="206"/>
      <c r="S532" s="206"/>
      <c r="T532" s="206"/>
      <c r="U532" s="63" t="s">
        <v>5790</v>
      </c>
      <c r="V532" s="47" t="s">
        <v>5664</v>
      </c>
      <c r="W532" s="62" t="s">
        <v>2715</v>
      </c>
      <c r="X532" s="62" t="s">
        <v>2715</v>
      </c>
      <c r="Y532" s="62"/>
      <c r="Z532" s="62"/>
      <c r="AA532" s="62"/>
      <c r="AB532" s="47"/>
      <c r="AC532" s="47" t="s">
        <v>5770</v>
      </c>
      <c r="AD532" s="63"/>
      <c r="AE532" s="63" t="s">
        <v>2723</v>
      </c>
      <c r="AF532" s="207"/>
      <c r="AG532" s="208"/>
      <c r="AH532" s="208"/>
      <c r="AI532" s="208"/>
      <c r="AJ532" s="209"/>
      <c r="AK532" s="209"/>
      <c r="AL532" s="210"/>
      <c r="AM532" s="210"/>
      <c r="AN532" s="210"/>
      <c r="AO532" s="210"/>
      <c r="AP532" s="210"/>
      <c r="AQ532" s="210"/>
      <c r="AR532" s="210"/>
      <c r="AS532" s="215" t="s">
        <v>1203</v>
      </c>
      <c r="AT532" s="105"/>
      <c r="AU532" s="105"/>
      <c r="AV532" s="105"/>
      <c r="AW532" s="105"/>
      <c r="AX532" s="105"/>
      <c r="AY532" s="105"/>
      <c r="AZ532" s="105"/>
      <c r="BA532" s="105"/>
      <c r="BB532" s="105"/>
      <c r="BC532" s="105"/>
      <c r="BD532" s="218"/>
      <c r="BE532" s="105"/>
      <c r="BF532" s="250"/>
      <c r="BG532" s="252" t="s">
        <v>1204</v>
      </c>
      <c r="BH532" s="5" t="s">
        <v>1204</v>
      </c>
      <c r="BI532" s="5" t="s">
        <v>5791</v>
      </c>
      <c r="BJ532" s="149"/>
    </row>
    <row r="533" s="5" customFormat="1" ht="12.95" customHeight="1" spans="1:62">
      <c r="A533" s="322"/>
      <c r="B533" s="322"/>
      <c r="C533" s="48" t="s">
        <v>1205</v>
      </c>
      <c r="D533" s="38" t="s">
        <v>1207</v>
      </c>
      <c r="E533" s="39" t="s">
        <v>5792</v>
      </c>
      <c r="F533" s="40" t="s">
        <v>2715</v>
      </c>
      <c r="G533" s="41" t="s">
        <v>5793</v>
      </c>
      <c r="H533" s="42" t="s">
        <v>2715</v>
      </c>
      <c r="I533" s="42" t="s">
        <v>2715</v>
      </c>
      <c r="J533" s="43" t="s">
        <v>2715</v>
      </c>
      <c r="K533" s="54" t="s">
        <v>2715</v>
      </c>
      <c r="L533" s="42" t="s">
        <v>2737</v>
      </c>
      <c r="M533" s="42" t="s">
        <v>2715</v>
      </c>
      <c r="N533" s="42" t="s">
        <v>2715</v>
      </c>
      <c r="O533" s="43" t="s">
        <v>2715</v>
      </c>
      <c r="P533" s="206"/>
      <c r="Q533" s="206"/>
      <c r="R533" s="206"/>
      <c r="S533" s="206"/>
      <c r="T533" s="206"/>
      <c r="U533" s="63" t="s">
        <v>5794</v>
      </c>
      <c r="V533" s="47" t="s">
        <v>5664</v>
      </c>
      <c r="W533" s="62" t="s">
        <v>2715</v>
      </c>
      <c r="X533" s="62" t="s">
        <v>2715</v>
      </c>
      <c r="Y533" s="62"/>
      <c r="Z533" s="62"/>
      <c r="AA533" s="62"/>
      <c r="AB533" s="47"/>
      <c r="AC533" s="47" t="s">
        <v>5770</v>
      </c>
      <c r="AD533" s="63"/>
      <c r="AE533" s="63" t="s">
        <v>2723</v>
      </c>
      <c r="AF533" s="207"/>
      <c r="AG533" s="208"/>
      <c r="AH533" s="208"/>
      <c r="AI533" s="208"/>
      <c r="AJ533" s="209"/>
      <c r="AK533" s="209"/>
      <c r="AL533" s="210"/>
      <c r="AM533" s="210"/>
      <c r="AN533" s="210"/>
      <c r="AO533" s="210"/>
      <c r="AP533" s="210"/>
      <c r="AQ533" s="210"/>
      <c r="AR533" s="210"/>
      <c r="AS533" s="215" t="s">
        <v>1206</v>
      </c>
      <c r="AT533" s="105"/>
      <c r="AU533" s="105"/>
      <c r="AV533" s="105"/>
      <c r="AW533" s="105"/>
      <c r="AX533" s="105"/>
      <c r="AY533" s="105"/>
      <c r="AZ533" s="105"/>
      <c r="BA533" s="105"/>
      <c r="BB533" s="105"/>
      <c r="BC533" s="105"/>
      <c r="BD533" s="218"/>
      <c r="BE533" s="105"/>
      <c r="BF533" s="250"/>
      <c r="BG533" s="252" t="s">
        <v>1207</v>
      </c>
      <c r="BH533" s="5" t="s">
        <v>1207</v>
      </c>
      <c r="BI533" s="5" t="s">
        <v>5795</v>
      </c>
      <c r="BJ533" s="149"/>
    </row>
    <row r="534" s="5" customFormat="1" ht="12.95" customHeight="1" spans="1:62">
      <c r="A534" s="322"/>
      <c r="B534" s="322"/>
      <c r="C534" s="10" t="s">
        <v>1208</v>
      </c>
      <c r="D534" s="38" t="s">
        <v>1210</v>
      </c>
      <c r="E534" s="39" t="s">
        <v>5796</v>
      </c>
      <c r="F534" s="40" t="s">
        <v>2715</v>
      </c>
      <c r="G534" s="41" t="s">
        <v>5797</v>
      </c>
      <c r="H534" s="42" t="s">
        <v>2715</v>
      </c>
      <c r="I534" s="42" t="s">
        <v>2715</v>
      </c>
      <c r="J534" s="43" t="s">
        <v>2715</v>
      </c>
      <c r="K534" s="54" t="s">
        <v>2715</v>
      </c>
      <c r="L534" s="42" t="s">
        <v>2737</v>
      </c>
      <c r="M534" s="42" t="s">
        <v>2715</v>
      </c>
      <c r="N534" s="42" t="s">
        <v>2715</v>
      </c>
      <c r="O534" s="43" t="s">
        <v>2715</v>
      </c>
      <c r="P534" s="206"/>
      <c r="Q534" s="206"/>
      <c r="R534" s="206"/>
      <c r="S534" s="206"/>
      <c r="T534" s="206"/>
      <c r="U534" s="63" t="s">
        <v>5798</v>
      </c>
      <c r="V534" s="47" t="s">
        <v>5664</v>
      </c>
      <c r="W534" s="62" t="s">
        <v>2715</v>
      </c>
      <c r="X534" s="62" t="s">
        <v>2715</v>
      </c>
      <c r="Y534" s="62"/>
      <c r="Z534" s="62"/>
      <c r="AA534" s="62"/>
      <c r="AB534" s="47"/>
      <c r="AC534" s="47" t="s">
        <v>5770</v>
      </c>
      <c r="AD534" s="63"/>
      <c r="AE534" s="63" t="s">
        <v>2723</v>
      </c>
      <c r="AF534" s="207"/>
      <c r="AG534" s="208"/>
      <c r="AH534" s="208"/>
      <c r="AI534" s="208"/>
      <c r="AJ534" s="209"/>
      <c r="AK534" s="209"/>
      <c r="AL534" s="210"/>
      <c r="AM534" s="210"/>
      <c r="AN534" s="210"/>
      <c r="AO534" s="210"/>
      <c r="AP534" s="210"/>
      <c r="AQ534" s="210"/>
      <c r="AR534" s="210"/>
      <c r="AS534" s="215" t="s">
        <v>1209</v>
      </c>
      <c r="AT534" s="105"/>
      <c r="AU534" s="105"/>
      <c r="AV534" s="105"/>
      <c r="AW534" s="105"/>
      <c r="AX534" s="105"/>
      <c r="AY534" s="105"/>
      <c r="AZ534" s="105"/>
      <c r="BA534" s="105"/>
      <c r="BB534" s="105"/>
      <c r="BC534" s="105"/>
      <c r="BD534" s="218"/>
      <c r="BE534" s="105"/>
      <c r="BF534" s="250"/>
      <c r="BG534" s="252" t="s">
        <v>1210</v>
      </c>
      <c r="BH534" s="5" t="s">
        <v>1210</v>
      </c>
      <c r="BI534" s="5" t="s">
        <v>5799</v>
      </c>
      <c r="BJ534" s="149"/>
    </row>
    <row r="535" s="5" customFormat="1" ht="12.95" customHeight="1" spans="1:62">
      <c r="A535" s="322"/>
      <c r="B535" s="322"/>
      <c r="C535" s="10" t="s">
        <v>1211</v>
      </c>
      <c r="D535" s="38" t="s">
        <v>1213</v>
      </c>
      <c r="E535" s="39" t="s">
        <v>5800</v>
      </c>
      <c r="F535" s="40" t="s">
        <v>2715</v>
      </c>
      <c r="G535" s="41" t="s">
        <v>5801</v>
      </c>
      <c r="H535" s="42" t="s">
        <v>2715</v>
      </c>
      <c r="I535" s="42" t="s">
        <v>2715</v>
      </c>
      <c r="J535" s="43" t="s">
        <v>2715</v>
      </c>
      <c r="K535" s="54" t="s">
        <v>2715</v>
      </c>
      <c r="L535" s="42" t="s">
        <v>2737</v>
      </c>
      <c r="M535" s="42" t="s">
        <v>2715</v>
      </c>
      <c r="N535" s="42" t="s">
        <v>2715</v>
      </c>
      <c r="O535" s="43" t="s">
        <v>2715</v>
      </c>
      <c r="P535" s="206"/>
      <c r="Q535" s="206"/>
      <c r="R535" s="206"/>
      <c r="S535" s="206"/>
      <c r="T535" s="206"/>
      <c r="U535" s="63" t="s">
        <v>5802</v>
      </c>
      <c r="V535" s="47" t="s">
        <v>5664</v>
      </c>
      <c r="W535" s="62" t="s">
        <v>2715</v>
      </c>
      <c r="X535" s="62" t="s">
        <v>2715</v>
      </c>
      <c r="Y535" s="62"/>
      <c r="Z535" s="62"/>
      <c r="AA535" s="62"/>
      <c r="AB535" s="47"/>
      <c r="AC535" s="47" t="s">
        <v>5770</v>
      </c>
      <c r="AD535" s="63"/>
      <c r="AE535" s="63" t="s">
        <v>2723</v>
      </c>
      <c r="AF535" s="207"/>
      <c r="AG535" s="208"/>
      <c r="AH535" s="208"/>
      <c r="AI535" s="208"/>
      <c r="AJ535" s="209"/>
      <c r="AK535" s="209"/>
      <c r="AL535" s="210"/>
      <c r="AM535" s="210"/>
      <c r="AN535" s="210"/>
      <c r="AO535" s="210"/>
      <c r="AP535" s="210"/>
      <c r="AQ535" s="210"/>
      <c r="AR535" s="210"/>
      <c r="AS535" s="215" t="s">
        <v>1212</v>
      </c>
      <c r="AT535" s="105"/>
      <c r="AU535" s="105"/>
      <c r="AV535" s="105"/>
      <c r="AW535" s="105"/>
      <c r="AX535" s="105"/>
      <c r="AY535" s="105"/>
      <c r="AZ535" s="105"/>
      <c r="BA535" s="105"/>
      <c r="BB535" s="105"/>
      <c r="BC535" s="105"/>
      <c r="BD535" s="218"/>
      <c r="BE535" s="105"/>
      <c r="BF535" s="250"/>
      <c r="BG535" s="252" t="s">
        <v>1213</v>
      </c>
      <c r="BH535" s="5" t="s">
        <v>1213</v>
      </c>
      <c r="BI535" s="5" t="s">
        <v>5803</v>
      </c>
      <c r="BJ535" s="149"/>
    </row>
    <row r="536" s="5" customFormat="1" ht="12.95" customHeight="1" spans="1:62">
      <c r="A536" s="322"/>
      <c r="B536" s="322"/>
      <c r="C536" s="48" t="s">
        <v>1214</v>
      </c>
      <c r="D536" s="38" t="s">
        <v>1216</v>
      </c>
      <c r="E536" s="39" t="s">
        <v>5804</v>
      </c>
      <c r="F536" s="40" t="s">
        <v>2715</v>
      </c>
      <c r="G536" s="41" t="s">
        <v>5805</v>
      </c>
      <c r="H536" s="42" t="s">
        <v>2715</v>
      </c>
      <c r="I536" s="42" t="s">
        <v>2715</v>
      </c>
      <c r="J536" s="43" t="s">
        <v>2715</v>
      </c>
      <c r="K536" s="54" t="s">
        <v>2715</v>
      </c>
      <c r="L536" s="42" t="s">
        <v>2737</v>
      </c>
      <c r="M536" s="42" t="s">
        <v>2715</v>
      </c>
      <c r="N536" s="42" t="s">
        <v>2715</v>
      </c>
      <c r="O536" s="43" t="s">
        <v>2715</v>
      </c>
      <c r="P536" s="206"/>
      <c r="Q536" s="206"/>
      <c r="R536" s="206"/>
      <c r="S536" s="206"/>
      <c r="T536" s="206"/>
      <c r="U536" s="63" t="s">
        <v>5806</v>
      </c>
      <c r="V536" s="47" t="s">
        <v>5664</v>
      </c>
      <c r="W536" s="62" t="s">
        <v>2715</v>
      </c>
      <c r="X536" s="62" t="s">
        <v>2715</v>
      </c>
      <c r="Y536" s="62"/>
      <c r="Z536" s="62"/>
      <c r="AA536" s="62"/>
      <c r="AB536" s="47"/>
      <c r="AC536" s="47" t="s">
        <v>5770</v>
      </c>
      <c r="AD536" s="63"/>
      <c r="AE536" s="63" t="s">
        <v>2723</v>
      </c>
      <c r="AF536" s="207"/>
      <c r="AG536" s="208"/>
      <c r="AH536" s="208"/>
      <c r="AI536" s="208"/>
      <c r="AJ536" s="209"/>
      <c r="AK536" s="209"/>
      <c r="AL536" s="210"/>
      <c r="AM536" s="210"/>
      <c r="AN536" s="210"/>
      <c r="AO536" s="210"/>
      <c r="AP536" s="210"/>
      <c r="AQ536" s="210"/>
      <c r="AR536" s="210"/>
      <c r="AS536" s="215" t="s">
        <v>1215</v>
      </c>
      <c r="AT536" s="105"/>
      <c r="AU536" s="105"/>
      <c r="AV536" s="105"/>
      <c r="AW536" s="105"/>
      <c r="AX536" s="105"/>
      <c r="AY536" s="105"/>
      <c r="AZ536" s="105"/>
      <c r="BA536" s="105"/>
      <c r="BB536" s="105"/>
      <c r="BC536" s="105"/>
      <c r="BD536" s="218"/>
      <c r="BE536" s="105"/>
      <c r="BF536" s="250"/>
      <c r="BG536" s="252" t="s">
        <v>1216</v>
      </c>
      <c r="BH536" s="5" t="s">
        <v>1216</v>
      </c>
      <c r="BI536" s="5" t="s">
        <v>5807</v>
      </c>
      <c r="BJ536" s="149"/>
    </row>
    <row r="537" s="5" customFormat="1" ht="12.95" customHeight="1" spans="1:62">
      <c r="A537" s="322"/>
      <c r="B537" s="322"/>
      <c r="C537" s="48" t="s">
        <v>1217</v>
      </c>
      <c r="D537" s="38" t="s">
        <v>1219</v>
      </c>
      <c r="E537" s="39" t="s">
        <v>5808</v>
      </c>
      <c r="F537" s="40" t="s">
        <v>2715</v>
      </c>
      <c r="G537" s="41" t="s">
        <v>5809</v>
      </c>
      <c r="H537" s="42" t="s">
        <v>2715</v>
      </c>
      <c r="I537" s="42" t="s">
        <v>2715</v>
      </c>
      <c r="J537" s="43" t="s">
        <v>2715</v>
      </c>
      <c r="K537" s="54" t="s">
        <v>2715</v>
      </c>
      <c r="L537" s="42" t="s">
        <v>2737</v>
      </c>
      <c r="M537" s="42" t="s">
        <v>2715</v>
      </c>
      <c r="N537" s="42" t="s">
        <v>2715</v>
      </c>
      <c r="O537" s="43" t="s">
        <v>2715</v>
      </c>
      <c r="P537" s="206"/>
      <c r="Q537" s="206"/>
      <c r="R537" s="206"/>
      <c r="S537" s="206"/>
      <c r="T537" s="206"/>
      <c r="U537" s="63" t="s">
        <v>5810</v>
      </c>
      <c r="V537" s="47" t="s">
        <v>5664</v>
      </c>
      <c r="W537" s="62" t="s">
        <v>2715</v>
      </c>
      <c r="X537" s="62" t="s">
        <v>2715</v>
      </c>
      <c r="Y537" s="62"/>
      <c r="Z537" s="62"/>
      <c r="AA537" s="62"/>
      <c r="AB537" s="47"/>
      <c r="AC537" s="47" t="s">
        <v>5770</v>
      </c>
      <c r="AD537" s="63"/>
      <c r="AE537" s="63" t="s">
        <v>2723</v>
      </c>
      <c r="AF537" s="207"/>
      <c r="AG537" s="208"/>
      <c r="AH537" s="208"/>
      <c r="AI537" s="208"/>
      <c r="AJ537" s="209"/>
      <c r="AK537" s="209"/>
      <c r="AL537" s="210"/>
      <c r="AM537" s="210"/>
      <c r="AN537" s="210"/>
      <c r="AO537" s="210"/>
      <c r="AP537" s="210"/>
      <c r="AQ537" s="210"/>
      <c r="AR537" s="210"/>
      <c r="AS537" s="215" t="s">
        <v>1218</v>
      </c>
      <c r="AT537" s="105"/>
      <c r="AU537" s="105"/>
      <c r="AV537" s="105"/>
      <c r="AW537" s="105"/>
      <c r="AX537" s="105"/>
      <c r="AY537" s="105"/>
      <c r="AZ537" s="105"/>
      <c r="BA537" s="105"/>
      <c r="BB537" s="105"/>
      <c r="BC537" s="105"/>
      <c r="BD537" s="218"/>
      <c r="BE537" s="105"/>
      <c r="BF537" s="250"/>
      <c r="BG537" s="252" t="s">
        <v>1219</v>
      </c>
      <c r="BH537" s="5" t="s">
        <v>1219</v>
      </c>
      <c r="BI537" s="5" t="s">
        <v>5811</v>
      </c>
      <c r="BJ537" s="149"/>
    </row>
    <row r="538" s="5" customFormat="1" ht="12.95" customHeight="1" spans="1:62">
      <c r="A538" s="322"/>
      <c r="B538" s="322"/>
      <c r="C538" s="48" t="s">
        <v>1220</v>
      </c>
      <c r="D538" s="38" t="s">
        <v>1222</v>
      </c>
      <c r="E538" s="39" t="s">
        <v>5812</v>
      </c>
      <c r="F538" s="40" t="s">
        <v>2715</v>
      </c>
      <c r="G538" s="41" t="s">
        <v>5813</v>
      </c>
      <c r="H538" s="42" t="s">
        <v>2715</v>
      </c>
      <c r="I538" s="42" t="s">
        <v>2715</v>
      </c>
      <c r="J538" s="43" t="s">
        <v>2715</v>
      </c>
      <c r="K538" s="54" t="s">
        <v>2715</v>
      </c>
      <c r="L538" s="42" t="s">
        <v>2737</v>
      </c>
      <c r="M538" s="42" t="s">
        <v>2715</v>
      </c>
      <c r="N538" s="42" t="s">
        <v>2715</v>
      </c>
      <c r="O538" s="43" t="s">
        <v>2715</v>
      </c>
      <c r="P538" s="206"/>
      <c r="Q538" s="206"/>
      <c r="R538" s="206"/>
      <c r="S538" s="206"/>
      <c r="T538" s="206"/>
      <c r="U538" s="63" t="s">
        <v>5814</v>
      </c>
      <c r="V538" s="47" t="s">
        <v>5664</v>
      </c>
      <c r="W538" s="62" t="s">
        <v>2715</v>
      </c>
      <c r="X538" s="62" t="s">
        <v>2715</v>
      </c>
      <c r="Y538" s="62"/>
      <c r="Z538" s="62"/>
      <c r="AA538" s="62"/>
      <c r="AB538" s="47"/>
      <c r="AC538" s="47" t="s">
        <v>5770</v>
      </c>
      <c r="AD538" s="63"/>
      <c r="AE538" s="63" t="s">
        <v>2723</v>
      </c>
      <c r="AF538" s="207"/>
      <c r="AG538" s="208"/>
      <c r="AH538" s="208"/>
      <c r="AI538" s="208"/>
      <c r="AJ538" s="209"/>
      <c r="AK538" s="209"/>
      <c r="AL538" s="210"/>
      <c r="AM538" s="210"/>
      <c r="AN538" s="210"/>
      <c r="AO538" s="210"/>
      <c r="AP538" s="210"/>
      <c r="AQ538" s="210"/>
      <c r="AR538" s="210"/>
      <c r="AS538" s="215" t="s">
        <v>1221</v>
      </c>
      <c r="AT538" s="105"/>
      <c r="AU538" s="105"/>
      <c r="AV538" s="105"/>
      <c r="AW538" s="105"/>
      <c r="AX538" s="105"/>
      <c r="AY538" s="105"/>
      <c r="AZ538" s="105"/>
      <c r="BA538" s="105"/>
      <c r="BB538" s="105"/>
      <c r="BC538" s="105"/>
      <c r="BD538" s="218"/>
      <c r="BE538" s="105"/>
      <c r="BF538" s="250"/>
      <c r="BG538" s="252" t="s">
        <v>1222</v>
      </c>
      <c r="BH538" s="5" t="s">
        <v>1222</v>
      </c>
      <c r="BI538" s="5" t="s">
        <v>5815</v>
      </c>
      <c r="BJ538" s="149"/>
    </row>
    <row r="539" s="5" customFormat="1" ht="12.95" customHeight="1" spans="1:62">
      <c r="A539" s="322"/>
      <c r="B539" s="322"/>
      <c r="C539" s="48" t="s">
        <v>1223</v>
      </c>
      <c r="D539" s="38" t="s">
        <v>1225</v>
      </c>
      <c r="E539" s="39" t="s">
        <v>5816</v>
      </c>
      <c r="F539" s="40" t="s">
        <v>2715</v>
      </c>
      <c r="G539" s="41" t="s">
        <v>5817</v>
      </c>
      <c r="H539" s="42" t="s">
        <v>2715</v>
      </c>
      <c r="I539" s="42" t="s">
        <v>2715</v>
      </c>
      <c r="J539" s="43" t="s">
        <v>2715</v>
      </c>
      <c r="K539" s="54" t="s">
        <v>2715</v>
      </c>
      <c r="L539" s="42" t="s">
        <v>2737</v>
      </c>
      <c r="M539" s="42" t="s">
        <v>2715</v>
      </c>
      <c r="N539" s="42" t="s">
        <v>2715</v>
      </c>
      <c r="O539" s="43" t="s">
        <v>2715</v>
      </c>
      <c r="P539" s="206"/>
      <c r="Q539" s="206"/>
      <c r="R539" s="206"/>
      <c r="S539" s="206"/>
      <c r="T539" s="206"/>
      <c r="U539" s="63" t="s">
        <v>5818</v>
      </c>
      <c r="V539" s="47" t="s">
        <v>5664</v>
      </c>
      <c r="W539" s="62" t="s">
        <v>2715</v>
      </c>
      <c r="X539" s="62" t="s">
        <v>2715</v>
      </c>
      <c r="Y539" s="62"/>
      <c r="Z539" s="62"/>
      <c r="AA539" s="62"/>
      <c r="AB539" s="47"/>
      <c r="AC539" s="47" t="s">
        <v>5770</v>
      </c>
      <c r="AD539" s="63"/>
      <c r="AE539" s="63" t="s">
        <v>2723</v>
      </c>
      <c r="AF539" s="207"/>
      <c r="AG539" s="208"/>
      <c r="AH539" s="208"/>
      <c r="AI539" s="208"/>
      <c r="AJ539" s="209"/>
      <c r="AK539" s="209"/>
      <c r="AL539" s="210"/>
      <c r="AM539" s="210"/>
      <c r="AN539" s="210"/>
      <c r="AO539" s="210"/>
      <c r="AP539" s="210"/>
      <c r="AQ539" s="210"/>
      <c r="AR539" s="210"/>
      <c r="AS539" s="215" t="s">
        <v>1224</v>
      </c>
      <c r="AT539" s="105"/>
      <c r="AU539" s="105"/>
      <c r="AV539" s="105"/>
      <c r="AW539" s="105"/>
      <c r="AX539" s="105"/>
      <c r="AY539" s="105"/>
      <c r="AZ539" s="105"/>
      <c r="BA539" s="105"/>
      <c r="BB539" s="105"/>
      <c r="BC539" s="105"/>
      <c r="BD539" s="218"/>
      <c r="BE539" s="105"/>
      <c r="BF539" s="250"/>
      <c r="BG539" s="252" t="s">
        <v>1225</v>
      </c>
      <c r="BH539" s="5" t="s">
        <v>1225</v>
      </c>
      <c r="BI539" s="5" t="s">
        <v>5819</v>
      </c>
      <c r="BJ539" s="149"/>
    </row>
    <row r="540" s="5" customFormat="1" ht="12.95" customHeight="1" spans="1:62">
      <c r="A540" s="322"/>
      <c r="B540" s="322"/>
      <c r="C540" s="48" t="s">
        <v>1226</v>
      </c>
      <c r="D540" s="38" t="s">
        <v>1228</v>
      </c>
      <c r="E540" s="39" t="s">
        <v>5820</v>
      </c>
      <c r="F540" s="40" t="s">
        <v>2715</v>
      </c>
      <c r="G540" s="41" t="s">
        <v>5821</v>
      </c>
      <c r="H540" s="42" t="s">
        <v>2715</v>
      </c>
      <c r="I540" s="42" t="s">
        <v>2715</v>
      </c>
      <c r="J540" s="43" t="s">
        <v>2715</v>
      </c>
      <c r="K540" s="54" t="s">
        <v>2715</v>
      </c>
      <c r="L540" s="42" t="s">
        <v>2737</v>
      </c>
      <c r="M540" s="42" t="s">
        <v>2715</v>
      </c>
      <c r="N540" s="42" t="s">
        <v>2715</v>
      </c>
      <c r="O540" s="43" t="s">
        <v>2715</v>
      </c>
      <c r="P540" s="206"/>
      <c r="Q540" s="206"/>
      <c r="R540" s="206"/>
      <c r="S540" s="206"/>
      <c r="T540" s="206"/>
      <c r="U540" s="63" t="s">
        <v>5822</v>
      </c>
      <c r="V540" s="47" t="s">
        <v>5664</v>
      </c>
      <c r="W540" s="62" t="s">
        <v>2715</v>
      </c>
      <c r="X540" s="62" t="s">
        <v>2715</v>
      </c>
      <c r="Y540" s="62"/>
      <c r="Z540" s="62"/>
      <c r="AA540" s="62"/>
      <c r="AB540" s="47"/>
      <c r="AC540" s="47" t="s">
        <v>5770</v>
      </c>
      <c r="AD540" s="63"/>
      <c r="AE540" s="63" t="s">
        <v>2723</v>
      </c>
      <c r="AF540" s="207"/>
      <c r="AG540" s="208"/>
      <c r="AH540" s="208"/>
      <c r="AI540" s="208"/>
      <c r="AJ540" s="209"/>
      <c r="AK540" s="209"/>
      <c r="AL540" s="210"/>
      <c r="AM540" s="210"/>
      <c r="AN540" s="210"/>
      <c r="AO540" s="210"/>
      <c r="AP540" s="210"/>
      <c r="AQ540" s="210"/>
      <c r="AR540" s="210"/>
      <c r="AS540" s="215" t="s">
        <v>1227</v>
      </c>
      <c r="AT540" s="105"/>
      <c r="AU540" s="105"/>
      <c r="AV540" s="105"/>
      <c r="AW540" s="105"/>
      <c r="AX540" s="105"/>
      <c r="AY540" s="105"/>
      <c r="AZ540" s="105"/>
      <c r="BA540" s="105"/>
      <c r="BB540" s="105"/>
      <c r="BC540" s="105"/>
      <c r="BD540" s="218"/>
      <c r="BE540" s="105"/>
      <c r="BF540" s="250"/>
      <c r="BG540" s="252" t="s">
        <v>1228</v>
      </c>
      <c r="BH540" s="5" t="s">
        <v>1228</v>
      </c>
      <c r="BI540" s="5" t="s">
        <v>5823</v>
      </c>
      <c r="BJ540" s="149"/>
    </row>
    <row r="541" s="5" customFormat="1" ht="12.95" customHeight="1" spans="1:62">
      <c r="A541" s="322"/>
      <c r="B541" s="322"/>
      <c r="C541" s="48" t="s">
        <v>1229</v>
      </c>
      <c r="D541" s="38" t="s">
        <v>1230</v>
      </c>
      <c r="E541" s="39" t="s">
        <v>5824</v>
      </c>
      <c r="F541" s="40" t="s">
        <v>2715</v>
      </c>
      <c r="G541" s="350" t="s">
        <v>5825</v>
      </c>
      <c r="H541" s="42" t="s">
        <v>2715</v>
      </c>
      <c r="I541" s="42" t="s">
        <v>2715</v>
      </c>
      <c r="J541" s="43" t="s">
        <v>2715</v>
      </c>
      <c r="K541" s="54" t="s">
        <v>2715</v>
      </c>
      <c r="L541" s="42" t="s">
        <v>2737</v>
      </c>
      <c r="M541" s="42" t="s">
        <v>2715</v>
      </c>
      <c r="N541" s="42" t="s">
        <v>2715</v>
      </c>
      <c r="O541" s="43" t="s">
        <v>2715</v>
      </c>
      <c r="P541" s="206"/>
      <c r="Q541" s="206"/>
      <c r="R541" s="206"/>
      <c r="S541" s="206"/>
      <c r="T541" s="206"/>
      <c r="U541" s="63" t="s">
        <v>5826</v>
      </c>
      <c r="V541" s="47" t="s">
        <v>5664</v>
      </c>
      <c r="W541" s="62" t="s">
        <v>2715</v>
      </c>
      <c r="X541" s="62" t="s">
        <v>2715</v>
      </c>
      <c r="Y541" s="62"/>
      <c r="Z541" s="62"/>
      <c r="AA541" s="62"/>
      <c r="AB541" s="47"/>
      <c r="AC541" s="47" t="s">
        <v>5770</v>
      </c>
      <c r="AD541" s="63"/>
      <c r="AE541" s="63">
        <v>0</v>
      </c>
      <c r="AF541" s="207"/>
      <c r="AG541" s="208"/>
      <c r="AH541" s="208"/>
      <c r="AI541" s="208"/>
      <c r="AJ541" s="209"/>
      <c r="AK541" s="209"/>
      <c r="AL541" s="210"/>
      <c r="AM541" s="210"/>
      <c r="AN541" s="210"/>
      <c r="AO541" s="210"/>
      <c r="AP541" s="210"/>
      <c r="AQ541" s="210"/>
      <c r="AR541" s="210"/>
      <c r="AS541" s="215" t="s">
        <v>1229</v>
      </c>
      <c r="AT541" s="105"/>
      <c r="AU541" s="105"/>
      <c r="AV541" s="105"/>
      <c r="AW541" s="105"/>
      <c r="AX541" s="105"/>
      <c r="AY541" s="105"/>
      <c r="AZ541" s="105"/>
      <c r="BA541" s="105"/>
      <c r="BB541" s="105"/>
      <c r="BC541" s="105"/>
      <c r="BD541" s="218"/>
      <c r="BE541" s="105"/>
      <c r="BF541" s="250"/>
      <c r="BG541" s="252" t="s">
        <v>1230</v>
      </c>
      <c r="BH541" s="5" t="s">
        <v>1230</v>
      </c>
      <c r="BI541" s="5" t="s">
        <v>5827</v>
      </c>
      <c r="BJ541" s="149"/>
    </row>
    <row r="542" s="5" customFormat="1" ht="12.95" customHeight="1" spans="1:62">
      <c r="A542" s="322"/>
      <c r="B542" s="322"/>
      <c r="C542" s="48" t="s">
        <v>1231</v>
      </c>
      <c r="D542" s="38" t="s">
        <v>1232</v>
      </c>
      <c r="E542" s="39" t="s">
        <v>5828</v>
      </c>
      <c r="F542" s="40" t="s">
        <v>2715</v>
      </c>
      <c r="G542" s="41" t="s">
        <v>5829</v>
      </c>
      <c r="H542" s="42" t="s">
        <v>2715</v>
      </c>
      <c r="I542" s="42" t="s">
        <v>2715</v>
      </c>
      <c r="J542" s="43" t="s">
        <v>2715</v>
      </c>
      <c r="K542" s="54" t="s">
        <v>2715</v>
      </c>
      <c r="L542" s="42" t="s">
        <v>2737</v>
      </c>
      <c r="M542" s="42" t="s">
        <v>2715</v>
      </c>
      <c r="N542" s="42" t="s">
        <v>2715</v>
      </c>
      <c r="O542" s="43" t="s">
        <v>2715</v>
      </c>
      <c r="P542" s="206"/>
      <c r="Q542" s="206"/>
      <c r="R542" s="206"/>
      <c r="S542" s="206"/>
      <c r="T542" s="206"/>
      <c r="U542" s="63" t="s">
        <v>5830</v>
      </c>
      <c r="V542" s="47" t="s">
        <v>5664</v>
      </c>
      <c r="W542" s="62" t="s">
        <v>2715</v>
      </c>
      <c r="X542" s="62" t="s">
        <v>2715</v>
      </c>
      <c r="Y542" s="62"/>
      <c r="Z542" s="62"/>
      <c r="AA542" s="62"/>
      <c r="AB542" s="47"/>
      <c r="AC542" s="47" t="s">
        <v>5770</v>
      </c>
      <c r="AD542" s="63"/>
      <c r="AE542" s="63">
        <v>0</v>
      </c>
      <c r="AF542" s="207"/>
      <c r="AG542" s="208"/>
      <c r="AH542" s="208"/>
      <c r="AI542" s="208"/>
      <c r="AJ542" s="209"/>
      <c r="AK542" s="209"/>
      <c r="AL542" s="210"/>
      <c r="AM542" s="210"/>
      <c r="AN542" s="210"/>
      <c r="AO542" s="210"/>
      <c r="AP542" s="210"/>
      <c r="AQ542" s="210"/>
      <c r="AR542" s="210"/>
      <c r="AS542" s="215" t="s">
        <v>1231</v>
      </c>
      <c r="AT542" s="105"/>
      <c r="AU542" s="105"/>
      <c r="AV542" s="105"/>
      <c r="AW542" s="105"/>
      <c r="AX542" s="105"/>
      <c r="AY542" s="105"/>
      <c r="AZ542" s="105"/>
      <c r="BA542" s="105"/>
      <c r="BB542" s="105"/>
      <c r="BC542" s="105"/>
      <c r="BD542" s="218"/>
      <c r="BE542" s="105"/>
      <c r="BF542" s="250"/>
      <c r="BG542" s="252" t="s">
        <v>1232</v>
      </c>
      <c r="BH542" s="5" t="s">
        <v>1232</v>
      </c>
      <c r="BI542" s="5" t="s">
        <v>5831</v>
      </c>
      <c r="BJ542" s="149"/>
    </row>
    <row r="543" s="5" customFormat="1" ht="12.95" customHeight="1" spans="1:62">
      <c r="A543" s="322"/>
      <c r="B543" s="322"/>
      <c r="C543" s="48" t="s">
        <v>1233</v>
      </c>
      <c r="D543" s="38" t="s">
        <v>1234</v>
      </c>
      <c r="E543" s="39" t="s">
        <v>5832</v>
      </c>
      <c r="F543" s="40" t="s">
        <v>2715</v>
      </c>
      <c r="G543" s="41" t="s">
        <v>5833</v>
      </c>
      <c r="H543" s="42" t="s">
        <v>2715</v>
      </c>
      <c r="I543" s="42" t="s">
        <v>2715</v>
      </c>
      <c r="J543" s="43" t="s">
        <v>2715</v>
      </c>
      <c r="K543" s="54" t="s">
        <v>2715</v>
      </c>
      <c r="L543" s="42" t="s">
        <v>2737</v>
      </c>
      <c r="M543" s="42" t="s">
        <v>2715</v>
      </c>
      <c r="N543" s="42" t="s">
        <v>2715</v>
      </c>
      <c r="O543" s="43" t="s">
        <v>2715</v>
      </c>
      <c r="P543" s="206"/>
      <c r="Q543" s="206"/>
      <c r="R543" s="206"/>
      <c r="S543" s="206"/>
      <c r="T543" s="206"/>
      <c r="U543" s="63" t="s">
        <v>5834</v>
      </c>
      <c r="V543" s="47" t="s">
        <v>5664</v>
      </c>
      <c r="W543" s="62" t="s">
        <v>2715</v>
      </c>
      <c r="X543" s="62" t="s">
        <v>2715</v>
      </c>
      <c r="Y543" s="62"/>
      <c r="Z543" s="62"/>
      <c r="AA543" s="62"/>
      <c r="AB543" s="47"/>
      <c r="AC543" s="47" t="s">
        <v>5770</v>
      </c>
      <c r="AD543" s="63"/>
      <c r="AE543" s="63">
        <v>0</v>
      </c>
      <c r="AF543" s="207"/>
      <c r="AG543" s="208"/>
      <c r="AH543" s="208"/>
      <c r="AI543" s="208"/>
      <c r="AJ543" s="209"/>
      <c r="AK543" s="209"/>
      <c r="AL543" s="210"/>
      <c r="AM543" s="210"/>
      <c r="AN543" s="210"/>
      <c r="AO543" s="210"/>
      <c r="AP543" s="210"/>
      <c r="AQ543" s="210"/>
      <c r="AR543" s="210"/>
      <c r="AS543" s="215" t="s">
        <v>1233</v>
      </c>
      <c r="AT543" s="105"/>
      <c r="AU543" s="105"/>
      <c r="AV543" s="105"/>
      <c r="AW543" s="105"/>
      <c r="AX543" s="105"/>
      <c r="AY543" s="105"/>
      <c r="AZ543" s="105"/>
      <c r="BA543" s="105"/>
      <c r="BB543" s="105"/>
      <c r="BC543" s="105"/>
      <c r="BD543" s="218"/>
      <c r="BE543" s="105"/>
      <c r="BF543" s="250"/>
      <c r="BG543" s="252" t="s">
        <v>1234</v>
      </c>
      <c r="BH543" s="5" t="s">
        <v>1234</v>
      </c>
      <c r="BI543" s="5" t="s">
        <v>5835</v>
      </c>
      <c r="BJ543" s="149"/>
    </row>
    <row r="544" s="5" customFormat="1" ht="12.95" customHeight="1" spans="1:62">
      <c r="A544" s="322"/>
      <c r="B544" s="322"/>
      <c r="C544" s="48" t="s">
        <v>1235</v>
      </c>
      <c r="D544" s="38" t="s">
        <v>1236</v>
      </c>
      <c r="E544" s="39" t="s">
        <v>5836</v>
      </c>
      <c r="F544" s="40" t="s">
        <v>2715</v>
      </c>
      <c r="G544" s="41" t="s">
        <v>5837</v>
      </c>
      <c r="H544" s="42" t="s">
        <v>2715</v>
      </c>
      <c r="I544" s="42" t="s">
        <v>2715</v>
      </c>
      <c r="J544" s="43" t="s">
        <v>2715</v>
      </c>
      <c r="K544" s="54" t="s">
        <v>2715</v>
      </c>
      <c r="L544" s="42" t="s">
        <v>2737</v>
      </c>
      <c r="M544" s="42" t="s">
        <v>2715</v>
      </c>
      <c r="N544" s="42" t="s">
        <v>2715</v>
      </c>
      <c r="O544" s="43" t="s">
        <v>2715</v>
      </c>
      <c r="P544" s="206"/>
      <c r="Q544" s="206"/>
      <c r="R544" s="206"/>
      <c r="S544" s="206"/>
      <c r="T544" s="206"/>
      <c r="U544" s="63" t="s">
        <v>5838</v>
      </c>
      <c r="V544" s="47" t="s">
        <v>5664</v>
      </c>
      <c r="W544" s="62" t="s">
        <v>2715</v>
      </c>
      <c r="X544" s="62" t="s">
        <v>2715</v>
      </c>
      <c r="Y544" s="62"/>
      <c r="Z544" s="62"/>
      <c r="AA544" s="62"/>
      <c r="AB544" s="47"/>
      <c r="AC544" s="47" t="s">
        <v>5770</v>
      </c>
      <c r="AD544" s="63"/>
      <c r="AE544" s="63">
        <v>0</v>
      </c>
      <c r="AF544" s="207"/>
      <c r="AG544" s="208"/>
      <c r="AH544" s="208"/>
      <c r="AI544" s="208"/>
      <c r="AJ544" s="209"/>
      <c r="AK544" s="209"/>
      <c r="AL544" s="210"/>
      <c r="AM544" s="210"/>
      <c r="AN544" s="210"/>
      <c r="AO544" s="210"/>
      <c r="AP544" s="210"/>
      <c r="AQ544" s="210"/>
      <c r="AR544" s="210"/>
      <c r="AS544" s="215" t="s">
        <v>1235</v>
      </c>
      <c r="AT544" s="105"/>
      <c r="AU544" s="105"/>
      <c r="AV544" s="105"/>
      <c r="AW544" s="105"/>
      <c r="AX544" s="105"/>
      <c r="AY544" s="105"/>
      <c r="AZ544" s="105"/>
      <c r="BA544" s="105"/>
      <c r="BB544" s="105"/>
      <c r="BC544" s="105"/>
      <c r="BD544" s="218"/>
      <c r="BE544" s="105"/>
      <c r="BF544" s="250"/>
      <c r="BG544" s="252" t="s">
        <v>1236</v>
      </c>
      <c r="BH544" s="5" t="s">
        <v>1236</v>
      </c>
      <c r="BI544" s="5" t="s">
        <v>5839</v>
      </c>
      <c r="BJ544" s="149"/>
    </row>
    <row r="545" s="5" customFormat="1" ht="12.95" customHeight="1" spans="1:62">
      <c r="A545" s="322"/>
      <c r="B545" s="322"/>
      <c r="C545" s="48" t="s">
        <v>1237</v>
      </c>
      <c r="D545" s="38" t="s">
        <v>1238</v>
      </c>
      <c r="E545" s="39" t="s">
        <v>5840</v>
      </c>
      <c r="F545" s="40" t="s">
        <v>2715</v>
      </c>
      <c r="G545" s="41" t="s">
        <v>5841</v>
      </c>
      <c r="H545" s="42" t="s">
        <v>2715</v>
      </c>
      <c r="I545" s="42" t="s">
        <v>2715</v>
      </c>
      <c r="J545" s="43" t="s">
        <v>2715</v>
      </c>
      <c r="K545" s="54" t="s">
        <v>2715</v>
      </c>
      <c r="L545" s="42" t="s">
        <v>2737</v>
      </c>
      <c r="M545" s="42" t="s">
        <v>2715</v>
      </c>
      <c r="N545" s="42" t="s">
        <v>2715</v>
      </c>
      <c r="O545" s="43" t="s">
        <v>2715</v>
      </c>
      <c r="P545" s="206"/>
      <c r="Q545" s="206"/>
      <c r="R545" s="206"/>
      <c r="S545" s="206"/>
      <c r="T545" s="206"/>
      <c r="U545" s="63" t="s">
        <v>5842</v>
      </c>
      <c r="V545" s="47" t="s">
        <v>5664</v>
      </c>
      <c r="W545" s="62" t="s">
        <v>2715</v>
      </c>
      <c r="X545" s="62" t="s">
        <v>2715</v>
      </c>
      <c r="Y545" s="62"/>
      <c r="Z545" s="62"/>
      <c r="AA545" s="62"/>
      <c r="AB545" s="47"/>
      <c r="AC545" s="47" t="s">
        <v>5770</v>
      </c>
      <c r="AD545" s="63"/>
      <c r="AE545" s="63">
        <v>0</v>
      </c>
      <c r="AF545" s="207"/>
      <c r="AG545" s="208"/>
      <c r="AH545" s="208"/>
      <c r="AI545" s="208"/>
      <c r="AJ545" s="209"/>
      <c r="AK545" s="209"/>
      <c r="AL545" s="210"/>
      <c r="AM545" s="210"/>
      <c r="AN545" s="210"/>
      <c r="AO545" s="210"/>
      <c r="AP545" s="210"/>
      <c r="AQ545" s="210"/>
      <c r="AR545" s="210"/>
      <c r="AS545" s="215" t="s">
        <v>1237</v>
      </c>
      <c r="AT545" s="105"/>
      <c r="AU545" s="105"/>
      <c r="AV545" s="105"/>
      <c r="AW545" s="105"/>
      <c r="AX545" s="105"/>
      <c r="AY545" s="105"/>
      <c r="AZ545" s="105"/>
      <c r="BA545" s="105"/>
      <c r="BB545" s="105"/>
      <c r="BC545" s="105"/>
      <c r="BD545" s="218"/>
      <c r="BE545" s="105"/>
      <c r="BF545" s="250"/>
      <c r="BG545" s="252" t="s">
        <v>1238</v>
      </c>
      <c r="BH545" s="5" t="s">
        <v>1238</v>
      </c>
      <c r="BI545" s="5" t="s">
        <v>5843</v>
      </c>
      <c r="BJ545" s="149"/>
    </row>
    <row r="546" s="5" customFormat="1" ht="12.95" customHeight="1" spans="1:62">
      <c r="A546" s="322"/>
      <c r="B546" s="322"/>
      <c r="C546" s="10" t="s">
        <v>1239</v>
      </c>
      <c r="D546" s="38" t="s">
        <v>1240</v>
      </c>
      <c r="E546" s="39" t="s">
        <v>5844</v>
      </c>
      <c r="F546" s="40" t="s">
        <v>2715</v>
      </c>
      <c r="G546" s="41" t="s">
        <v>5845</v>
      </c>
      <c r="H546" s="42" t="s">
        <v>2715</v>
      </c>
      <c r="I546" s="42" t="s">
        <v>2715</v>
      </c>
      <c r="J546" s="43" t="s">
        <v>2715</v>
      </c>
      <c r="K546" s="54" t="s">
        <v>2715</v>
      </c>
      <c r="L546" s="42" t="s">
        <v>2737</v>
      </c>
      <c r="M546" s="42" t="s">
        <v>2715</v>
      </c>
      <c r="N546" s="42" t="s">
        <v>2715</v>
      </c>
      <c r="O546" s="43" t="s">
        <v>2715</v>
      </c>
      <c r="P546" s="206"/>
      <c r="Q546" s="206"/>
      <c r="R546" s="206"/>
      <c r="S546" s="206"/>
      <c r="T546" s="206"/>
      <c r="U546" s="63" t="s">
        <v>5846</v>
      </c>
      <c r="V546" s="47" t="s">
        <v>5664</v>
      </c>
      <c r="W546" s="62" t="s">
        <v>2715</v>
      </c>
      <c r="X546" s="62" t="s">
        <v>2715</v>
      </c>
      <c r="Y546" s="62"/>
      <c r="Z546" s="62"/>
      <c r="AA546" s="62"/>
      <c r="AB546" s="47"/>
      <c r="AC546" s="47" t="s">
        <v>5770</v>
      </c>
      <c r="AD546" s="63"/>
      <c r="AE546" s="63">
        <v>1</v>
      </c>
      <c r="AF546" s="207"/>
      <c r="AG546" s="208"/>
      <c r="AH546" s="208"/>
      <c r="AI546" s="208"/>
      <c r="AJ546" s="209"/>
      <c r="AK546" s="209"/>
      <c r="AL546" s="210"/>
      <c r="AM546" s="210"/>
      <c r="AN546" s="210"/>
      <c r="AO546" s="210"/>
      <c r="AP546" s="210"/>
      <c r="AQ546" s="210"/>
      <c r="AR546" s="210"/>
      <c r="AS546" s="215" t="s">
        <v>1239</v>
      </c>
      <c r="AT546" s="105"/>
      <c r="AU546" s="105"/>
      <c r="AV546" s="105"/>
      <c r="AW546" s="105"/>
      <c r="AX546" s="105"/>
      <c r="AY546" s="105"/>
      <c r="AZ546" s="105"/>
      <c r="BA546" s="105"/>
      <c r="BB546" s="105"/>
      <c r="BC546" s="105"/>
      <c r="BD546" s="218"/>
      <c r="BE546" s="105"/>
      <c r="BF546" s="250"/>
      <c r="BG546" s="252" t="s">
        <v>1240</v>
      </c>
      <c r="BH546" s="5" t="s">
        <v>1240</v>
      </c>
      <c r="BI546" s="5" t="s">
        <v>5847</v>
      </c>
      <c r="BJ546" s="149"/>
    </row>
    <row r="547" s="5" customFormat="1" ht="12.95" customHeight="1" spans="1:62">
      <c r="A547" s="322"/>
      <c r="B547" s="322"/>
      <c r="C547" s="10" t="s">
        <v>1241</v>
      </c>
      <c r="D547" s="38" t="s">
        <v>1242</v>
      </c>
      <c r="E547" s="39" t="s">
        <v>5848</v>
      </c>
      <c r="F547" s="40" t="s">
        <v>2715</v>
      </c>
      <c r="G547" s="41" t="s">
        <v>5849</v>
      </c>
      <c r="H547" s="42" t="s">
        <v>2715</v>
      </c>
      <c r="I547" s="42" t="s">
        <v>2715</v>
      </c>
      <c r="J547" s="43" t="s">
        <v>2715</v>
      </c>
      <c r="K547" s="54" t="s">
        <v>2715</v>
      </c>
      <c r="L547" s="42" t="s">
        <v>2737</v>
      </c>
      <c r="M547" s="42" t="s">
        <v>2715</v>
      </c>
      <c r="N547" s="42" t="s">
        <v>2715</v>
      </c>
      <c r="O547" s="43" t="s">
        <v>2715</v>
      </c>
      <c r="P547" s="206"/>
      <c r="Q547" s="206"/>
      <c r="R547" s="206"/>
      <c r="S547" s="206"/>
      <c r="T547" s="206"/>
      <c r="U547" s="63" t="s">
        <v>5850</v>
      </c>
      <c r="V547" s="47" t="s">
        <v>5664</v>
      </c>
      <c r="W547" s="62" t="s">
        <v>2715</v>
      </c>
      <c r="X547" s="62" t="s">
        <v>2715</v>
      </c>
      <c r="Y547" s="62"/>
      <c r="Z547" s="62"/>
      <c r="AA547" s="62"/>
      <c r="AB547" s="47"/>
      <c r="AC547" s="47" t="s">
        <v>5770</v>
      </c>
      <c r="AD547" s="63"/>
      <c r="AE547" s="63">
        <v>0</v>
      </c>
      <c r="AF547" s="207"/>
      <c r="AG547" s="208"/>
      <c r="AH547" s="208"/>
      <c r="AI547" s="208"/>
      <c r="AJ547" s="209"/>
      <c r="AK547" s="209"/>
      <c r="AL547" s="210"/>
      <c r="AM547" s="210"/>
      <c r="AN547" s="210"/>
      <c r="AO547" s="210"/>
      <c r="AP547" s="210"/>
      <c r="AQ547" s="210"/>
      <c r="AR547" s="210"/>
      <c r="AS547" s="215" t="s">
        <v>1241</v>
      </c>
      <c r="AT547" s="105"/>
      <c r="AU547" s="105"/>
      <c r="AV547" s="105"/>
      <c r="AW547" s="105"/>
      <c r="AX547" s="105"/>
      <c r="AY547" s="105"/>
      <c r="AZ547" s="105"/>
      <c r="BA547" s="105"/>
      <c r="BB547" s="105"/>
      <c r="BC547" s="105"/>
      <c r="BD547" s="218"/>
      <c r="BE547" s="105"/>
      <c r="BF547" s="250"/>
      <c r="BG547" s="252" t="s">
        <v>1242</v>
      </c>
      <c r="BH547" s="5" t="s">
        <v>1242</v>
      </c>
      <c r="BI547" s="5" t="s">
        <v>5851</v>
      </c>
      <c r="BJ547" s="149"/>
    </row>
    <row r="548" s="5" customFormat="1" ht="12.95" customHeight="1" spans="1:62">
      <c r="A548" s="322"/>
      <c r="B548" s="322"/>
      <c r="C548" s="48" t="s">
        <v>1243</v>
      </c>
      <c r="D548" s="38" t="s">
        <v>1244</v>
      </c>
      <c r="E548" s="39" t="s">
        <v>5852</v>
      </c>
      <c r="F548" s="40" t="s">
        <v>2715</v>
      </c>
      <c r="G548" s="41" t="s">
        <v>5853</v>
      </c>
      <c r="H548" s="42" t="s">
        <v>2715</v>
      </c>
      <c r="I548" s="42" t="s">
        <v>2715</v>
      </c>
      <c r="J548" s="43" t="s">
        <v>2715</v>
      </c>
      <c r="K548" s="54" t="s">
        <v>2715</v>
      </c>
      <c r="L548" s="42" t="s">
        <v>2737</v>
      </c>
      <c r="M548" s="42" t="s">
        <v>2715</v>
      </c>
      <c r="N548" s="42" t="s">
        <v>2715</v>
      </c>
      <c r="O548" s="43" t="s">
        <v>2715</v>
      </c>
      <c r="P548" s="206"/>
      <c r="Q548" s="206"/>
      <c r="R548" s="206"/>
      <c r="S548" s="206"/>
      <c r="T548" s="206"/>
      <c r="U548" s="63" t="s">
        <v>5854</v>
      </c>
      <c r="V548" s="47" t="s">
        <v>5664</v>
      </c>
      <c r="W548" s="62" t="s">
        <v>2715</v>
      </c>
      <c r="X548" s="62" t="s">
        <v>2715</v>
      </c>
      <c r="Y548" s="62"/>
      <c r="Z548" s="62"/>
      <c r="AA548" s="62"/>
      <c r="AB548" s="47"/>
      <c r="AC548" s="47" t="s">
        <v>5770</v>
      </c>
      <c r="AD548" s="63"/>
      <c r="AE548" s="63">
        <v>1</v>
      </c>
      <c r="AF548" s="207"/>
      <c r="AG548" s="208"/>
      <c r="AH548" s="208"/>
      <c r="AI548" s="208"/>
      <c r="AJ548" s="209"/>
      <c r="AK548" s="209"/>
      <c r="AL548" s="210"/>
      <c r="AM548" s="210"/>
      <c r="AN548" s="210"/>
      <c r="AO548" s="210"/>
      <c r="AP548" s="210"/>
      <c r="AQ548" s="210"/>
      <c r="AR548" s="210"/>
      <c r="AS548" s="215" t="s">
        <v>1243</v>
      </c>
      <c r="AT548" s="105"/>
      <c r="AU548" s="105"/>
      <c r="AV548" s="105"/>
      <c r="AW548" s="105"/>
      <c r="AX548" s="105"/>
      <c r="AY548" s="105"/>
      <c r="AZ548" s="105"/>
      <c r="BA548" s="105"/>
      <c r="BB548" s="105"/>
      <c r="BC548" s="105"/>
      <c r="BD548" s="218"/>
      <c r="BE548" s="105"/>
      <c r="BF548" s="250"/>
      <c r="BG548" s="252" t="s">
        <v>1244</v>
      </c>
      <c r="BH548" s="5" t="s">
        <v>1244</v>
      </c>
      <c r="BI548" s="5" t="s">
        <v>5855</v>
      </c>
      <c r="BJ548" s="149"/>
    </row>
    <row r="549" s="5" customFormat="1" ht="12.95" customHeight="1" spans="1:62">
      <c r="A549" s="322"/>
      <c r="B549" s="322"/>
      <c r="C549" s="48" t="s">
        <v>1245</v>
      </c>
      <c r="D549" s="38" t="s">
        <v>1247</v>
      </c>
      <c r="E549" s="39" t="s">
        <v>5856</v>
      </c>
      <c r="F549" s="40" t="s">
        <v>2715</v>
      </c>
      <c r="G549" s="41" t="s">
        <v>5857</v>
      </c>
      <c r="H549" s="42" t="s">
        <v>2715</v>
      </c>
      <c r="I549" s="42" t="s">
        <v>2715</v>
      </c>
      <c r="J549" s="43" t="s">
        <v>2715</v>
      </c>
      <c r="K549" s="54" t="s">
        <v>2715</v>
      </c>
      <c r="L549" s="42" t="s">
        <v>2737</v>
      </c>
      <c r="M549" s="42" t="s">
        <v>2715</v>
      </c>
      <c r="N549" s="42" t="s">
        <v>2715</v>
      </c>
      <c r="O549" s="43" t="s">
        <v>2715</v>
      </c>
      <c r="P549" s="206"/>
      <c r="Q549" s="206"/>
      <c r="R549" s="206"/>
      <c r="S549" s="206"/>
      <c r="T549" s="206"/>
      <c r="U549" s="63" t="s">
        <v>5858</v>
      </c>
      <c r="V549" s="47" t="s">
        <v>5664</v>
      </c>
      <c r="W549" s="62" t="s">
        <v>2715</v>
      </c>
      <c r="X549" s="62" t="s">
        <v>2715</v>
      </c>
      <c r="Y549" s="62"/>
      <c r="Z549" s="62"/>
      <c r="AA549" s="62"/>
      <c r="AB549" s="47"/>
      <c r="AC549" s="47" t="s">
        <v>5665</v>
      </c>
      <c r="AD549" s="63"/>
      <c r="AE549" s="63" t="s">
        <v>2723</v>
      </c>
      <c r="AF549" s="207"/>
      <c r="AG549" s="208"/>
      <c r="AH549" s="208"/>
      <c r="AI549" s="208"/>
      <c r="AJ549" s="209"/>
      <c r="AK549" s="209"/>
      <c r="AL549" s="210"/>
      <c r="AM549" s="210"/>
      <c r="AN549" s="210"/>
      <c r="AO549" s="210"/>
      <c r="AP549" s="210"/>
      <c r="AQ549" s="210"/>
      <c r="AR549" s="210"/>
      <c r="AS549" s="215" t="s">
        <v>1246</v>
      </c>
      <c r="AT549" s="105"/>
      <c r="AU549" s="105"/>
      <c r="AV549" s="105"/>
      <c r="AW549" s="105"/>
      <c r="AX549" s="105"/>
      <c r="AY549" s="105"/>
      <c r="AZ549" s="105"/>
      <c r="BA549" s="105"/>
      <c r="BB549" s="105"/>
      <c r="BC549" s="105"/>
      <c r="BD549" s="218"/>
      <c r="BE549" s="105"/>
      <c r="BF549" s="250"/>
      <c r="BG549" s="252" t="s">
        <v>1247</v>
      </c>
      <c r="BH549" s="5" t="s">
        <v>1247</v>
      </c>
      <c r="BI549" s="5" t="s">
        <v>5859</v>
      </c>
      <c r="BJ549" s="149"/>
    </row>
    <row r="550" s="5" customFormat="1" ht="12.95" customHeight="1" spans="1:62">
      <c r="A550" s="322"/>
      <c r="B550" s="322"/>
      <c r="C550" s="48" t="s">
        <v>1248</v>
      </c>
      <c r="D550" s="38" t="s">
        <v>1250</v>
      </c>
      <c r="E550" s="39" t="s">
        <v>5860</v>
      </c>
      <c r="F550" s="40" t="s">
        <v>2715</v>
      </c>
      <c r="G550" s="41" t="s">
        <v>5861</v>
      </c>
      <c r="H550" s="42" t="s">
        <v>2715</v>
      </c>
      <c r="I550" s="42" t="s">
        <v>2715</v>
      </c>
      <c r="J550" s="43" t="s">
        <v>2715</v>
      </c>
      <c r="K550" s="54" t="s">
        <v>2715</v>
      </c>
      <c r="L550" s="42" t="s">
        <v>2737</v>
      </c>
      <c r="M550" s="42" t="s">
        <v>2715</v>
      </c>
      <c r="N550" s="42" t="s">
        <v>2715</v>
      </c>
      <c r="O550" s="43" t="s">
        <v>2715</v>
      </c>
      <c r="P550" s="206"/>
      <c r="Q550" s="206"/>
      <c r="R550" s="206"/>
      <c r="S550" s="206"/>
      <c r="T550" s="206"/>
      <c r="U550" s="63" t="s">
        <v>5862</v>
      </c>
      <c r="V550" s="47" t="s">
        <v>5664</v>
      </c>
      <c r="W550" s="62" t="s">
        <v>2715</v>
      </c>
      <c r="X550" s="62" t="s">
        <v>2715</v>
      </c>
      <c r="Y550" s="62"/>
      <c r="Z550" s="62"/>
      <c r="AA550" s="62"/>
      <c r="AB550" s="47"/>
      <c r="AC550" s="47" t="s">
        <v>5665</v>
      </c>
      <c r="AD550" s="63"/>
      <c r="AE550" s="63" t="s">
        <v>2723</v>
      </c>
      <c r="AF550" s="207"/>
      <c r="AG550" s="208"/>
      <c r="AH550" s="208"/>
      <c r="AI550" s="208"/>
      <c r="AJ550" s="209"/>
      <c r="AK550" s="209"/>
      <c r="AL550" s="210"/>
      <c r="AM550" s="210"/>
      <c r="AN550" s="210"/>
      <c r="AO550" s="210"/>
      <c r="AP550" s="210"/>
      <c r="AQ550" s="210"/>
      <c r="AR550" s="210"/>
      <c r="AS550" s="215" t="s">
        <v>1249</v>
      </c>
      <c r="AT550" s="105"/>
      <c r="AU550" s="105"/>
      <c r="AV550" s="105"/>
      <c r="AW550" s="105"/>
      <c r="AX550" s="105"/>
      <c r="AY550" s="105"/>
      <c r="AZ550" s="105"/>
      <c r="BA550" s="105"/>
      <c r="BB550" s="105"/>
      <c r="BC550" s="105"/>
      <c r="BD550" s="218"/>
      <c r="BE550" s="105"/>
      <c r="BF550" s="250"/>
      <c r="BG550" s="252" t="s">
        <v>1250</v>
      </c>
      <c r="BH550" s="5" t="s">
        <v>1250</v>
      </c>
      <c r="BI550" s="5" t="s">
        <v>5863</v>
      </c>
      <c r="BJ550" s="149"/>
    </row>
    <row r="551" s="5" customFormat="1" ht="12.95" customHeight="1" spans="1:62">
      <c r="A551" s="322"/>
      <c r="B551" s="322"/>
      <c r="C551" s="48" t="s">
        <v>1251</v>
      </c>
      <c r="D551" s="38" t="s">
        <v>1253</v>
      </c>
      <c r="E551" s="39" t="s">
        <v>5864</v>
      </c>
      <c r="F551" s="40" t="s">
        <v>2715</v>
      </c>
      <c r="G551" s="41" t="s">
        <v>5865</v>
      </c>
      <c r="H551" s="42" t="s">
        <v>2715</v>
      </c>
      <c r="I551" s="42" t="s">
        <v>2715</v>
      </c>
      <c r="J551" s="43" t="s">
        <v>2715</v>
      </c>
      <c r="K551" s="54" t="s">
        <v>2715</v>
      </c>
      <c r="L551" s="42" t="s">
        <v>2737</v>
      </c>
      <c r="M551" s="42" t="s">
        <v>2715</v>
      </c>
      <c r="N551" s="42" t="s">
        <v>2715</v>
      </c>
      <c r="O551" s="43" t="s">
        <v>2715</v>
      </c>
      <c r="P551" s="206"/>
      <c r="Q551" s="206"/>
      <c r="R551" s="206"/>
      <c r="S551" s="206"/>
      <c r="T551" s="206"/>
      <c r="U551" s="63" t="s">
        <v>5866</v>
      </c>
      <c r="V551" s="47" t="s">
        <v>5664</v>
      </c>
      <c r="W551" s="62" t="s">
        <v>2715</v>
      </c>
      <c r="X551" s="62" t="s">
        <v>2715</v>
      </c>
      <c r="Y551" s="62"/>
      <c r="Z551" s="62"/>
      <c r="AA551" s="62"/>
      <c r="AB551" s="47"/>
      <c r="AC551" s="47" t="s">
        <v>5665</v>
      </c>
      <c r="AD551" s="63"/>
      <c r="AE551" s="63" t="s">
        <v>2723</v>
      </c>
      <c r="AF551" s="207"/>
      <c r="AG551" s="208"/>
      <c r="AH551" s="208"/>
      <c r="AI551" s="208"/>
      <c r="AJ551" s="209"/>
      <c r="AK551" s="209"/>
      <c r="AL551" s="210"/>
      <c r="AM551" s="210"/>
      <c r="AN551" s="210"/>
      <c r="AO551" s="210"/>
      <c r="AP551" s="210"/>
      <c r="AQ551" s="210"/>
      <c r="AR551" s="210"/>
      <c r="AS551" s="215" t="s">
        <v>1252</v>
      </c>
      <c r="AT551" s="105"/>
      <c r="AU551" s="105"/>
      <c r="AV551" s="105"/>
      <c r="AW551" s="105"/>
      <c r="AX551" s="105"/>
      <c r="AY551" s="105"/>
      <c r="AZ551" s="105"/>
      <c r="BA551" s="105"/>
      <c r="BB551" s="105"/>
      <c r="BC551" s="105"/>
      <c r="BD551" s="218"/>
      <c r="BE551" s="105"/>
      <c r="BF551" s="250"/>
      <c r="BG551" s="252" t="s">
        <v>1253</v>
      </c>
      <c r="BH551" s="5" t="s">
        <v>1253</v>
      </c>
      <c r="BI551" s="5" t="s">
        <v>5867</v>
      </c>
      <c r="BJ551" s="149"/>
    </row>
    <row r="552" s="5" customFormat="1" ht="12.95" customHeight="1" spans="1:62">
      <c r="A552" s="322"/>
      <c r="B552" s="322"/>
      <c r="C552" s="48" t="s">
        <v>1254</v>
      </c>
      <c r="D552" s="38" t="s">
        <v>1256</v>
      </c>
      <c r="E552" s="39" t="s">
        <v>5868</v>
      </c>
      <c r="F552" s="40" t="s">
        <v>2715</v>
      </c>
      <c r="G552" s="41" t="s">
        <v>5869</v>
      </c>
      <c r="H552" s="42" t="s">
        <v>2715</v>
      </c>
      <c r="I552" s="42" t="s">
        <v>2715</v>
      </c>
      <c r="J552" s="43" t="s">
        <v>2715</v>
      </c>
      <c r="K552" s="54" t="s">
        <v>2715</v>
      </c>
      <c r="L552" s="42" t="s">
        <v>2737</v>
      </c>
      <c r="M552" s="42" t="s">
        <v>2715</v>
      </c>
      <c r="N552" s="42" t="s">
        <v>2715</v>
      </c>
      <c r="O552" s="43" t="s">
        <v>2715</v>
      </c>
      <c r="P552" s="206"/>
      <c r="Q552" s="206"/>
      <c r="R552" s="206"/>
      <c r="S552" s="206"/>
      <c r="T552" s="206"/>
      <c r="U552" s="63" t="s">
        <v>5870</v>
      </c>
      <c r="V552" s="47" t="s">
        <v>5664</v>
      </c>
      <c r="W552" s="62" t="s">
        <v>2715</v>
      </c>
      <c r="X552" s="62" t="s">
        <v>2715</v>
      </c>
      <c r="Y552" s="62"/>
      <c r="Z552" s="62"/>
      <c r="AA552" s="62"/>
      <c r="AB552" s="47"/>
      <c r="AC552" s="47" t="s">
        <v>5665</v>
      </c>
      <c r="AD552" s="63"/>
      <c r="AE552" s="63" t="s">
        <v>2723</v>
      </c>
      <c r="AF552" s="207"/>
      <c r="AG552" s="208"/>
      <c r="AH552" s="208"/>
      <c r="AI552" s="208"/>
      <c r="AJ552" s="209"/>
      <c r="AK552" s="209"/>
      <c r="AL552" s="210"/>
      <c r="AM552" s="210"/>
      <c r="AN552" s="210"/>
      <c r="AO552" s="210"/>
      <c r="AP552" s="210"/>
      <c r="AQ552" s="210"/>
      <c r="AR552" s="210"/>
      <c r="AS552" s="215" t="s">
        <v>1255</v>
      </c>
      <c r="AT552" s="105"/>
      <c r="AU552" s="105"/>
      <c r="AV552" s="105"/>
      <c r="AW552" s="105"/>
      <c r="AX552" s="105"/>
      <c r="AY552" s="105"/>
      <c r="AZ552" s="105"/>
      <c r="BA552" s="105"/>
      <c r="BB552" s="105"/>
      <c r="BC552" s="105"/>
      <c r="BD552" s="218"/>
      <c r="BE552" s="105"/>
      <c r="BF552" s="250"/>
      <c r="BG552" s="252" t="s">
        <v>1256</v>
      </c>
      <c r="BH552" s="5" t="s">
        <v>1256</v>
      </c>
      <c r="BI552" s="5" t="s">
        <v>5871</v>
      </c>
      <c r="BJ552" s="149"/>
    </row>
    <row r="553" s="5" customFormat="1" ht="12.95" customHeight="1" spans="1:62">
      <c r="A553" s="322"/>
      <c r="B553" s="322"/>
      <c r="C553" s="48" t="s">
        <v>1257</v>
      </c>
      <c r="D553" s="38" t="s">
        <v>1259</v>
      </c>
      <c r="E553" s="39" t="s">
        <v>5872</v>
      </c>
      <c r="F553" s="40" t="s">
        <v>2715</v>
      </c>
      <c r="G553" s="41" t="s">
        <v>5873</v>
      </c>
      <c r="H553" s="42" t="s">
        <v>2715</v>
      </c>
      <c r="I553" s="42" t="s">
        <v>2715</v>
      </c>
      <c r="J553" s="43" t="s">
        <v>2715</v>
      </c>
      <c r="K553" s="54" t="s">
        <v>2715</v>
      </c>
      <c r="L553" s="42" t="s">
        <v>2737</v>
      </c>
      <c r="M553" s="42" t="s">
        <v>2715</v>
      </c>
      <c r="N553" s="42" t="s">
        <v>2715</v>
      </c>
      <c r="O553" s="43" t="s">
        <v>2715</v>
      </c>
      <c r="P553" s="206"/>
      <c r="Q553" s="206"/>
      <c r="R553" s="206"/>
      <c r="S553" s="206"/>
      <c r="T553" s="206"/>
      <c r="U553" s="63" t="s">
        <v>5874</v>
      </c>
      <c r="V553" s="47" t="s">
        <v>5664</v>
      </c>
      <c r="W553" s="62" t="s">
        <v>2715</v>
      </c>
      <c r="X553" s="62" t="s">
        <v>2715</v>
      </c>
      <c r="Y553" s="62"/>
      <c r="Z553" s="62"/>
      <c r="AA553" s="62"/>
      <c r="AB553" s="47"/>
      <c r="AC553" s="47" t="s">
        <v>5665</v>
      </c>
      <c r="AD553" s="63"/>
      <c r="AE553" s="63" t="s">
        <v>2723</v>
      </c>
      <c r="AF553" s="207"/>
      <c r="AG553" s="208"/>
      <c r="AH553" s="208"/>
      <c r="AI553" s="208"/>
      <c r="AJ553" s="209"/>
      <c r="AK553" s="209"/>
      <c r="AL553" s="210"/>
      <c r="AM553" s="210"/>
      <c r="AN553" s="210"/>
      <c r="AO553" s="210"/>
      <c r="AP553" s="210"/>
      <c r="AQ553" s="210"/>
      <c r="AR553" s="210"/>
      <c r="AS553" s="215" t="s">
        <v>1258</v>
      </c>
      <c r="AT553" s="105"/>
      <c r="AU553" s="105"/>
      <c r="AV553" s="105"/>
      <c r="AW553" s="105"/>
      <c r="AX553" s="105"/>
      <c r="AY553" s="105"/>
      <c r="AZ553" s="105"/>
      <c r="BA553" s="105"/>
      <c r="BB553" s="105"/>
      <c r="BC553" s="105"/>
      <c r="BD553" s="218"/>
      <c r="BE553" s="105"/>
      <c r="BF553" s="250"/>
      <c r="BG553" s="252" t="s">
        <v>1259</v>
      </c>
      <c r="BH553" s="5" t="s">
        <v>1259</v>
      </c>
      <c r="BI553" s="5" t="s">
        <v>5875</v>
      </c>
      <c r="BJ553" s="149"/>
    </row>
    <row r="554" s="5" customFormat="1" ht="12.95" customHeight="1" spans="1:62">
      <c r="A554" s="322"/>
      <c r="B554" s="322"/>
      <c r="C554" s="48" t="s">
        <v>1260</v>
      </c>
      <c r="D554" s="38" t="s">
        <v>1262</v>
      </c>
      <c r="E554" s="39" t="s">
        <v>5876</v>
      </c>
      <c r="F554" s="40" t="s">
        <v>2715</v>
      </c>
      <c r="G554" s="41" t="s">
        <v>5877</v>
      </c>
      <c r="H554" s="42" t="s">
        <v>2715</v>
      </c>
      <c r="I554" s="42" t="s">
        <v>2715</v>
      </c>
      <c r="J554" s="43" t="s">
        <v>2715</v>
      </c>
      <c r="K554" s="54" t="s">
        <v>2715</v>
      </c>
      <c r="L554" s="42" t="s">
        <v>2737</v>
      </c>
      <c r="M554" s="42" t="s">
        <v>2715</v>
      </c>
      <c r="N554" s="42" t="s">
        <v>2715</v>
      </c>
      <c r="O554" s="43" t="s">
        <v>2715</v>
      </c>
      <c r="P554" s="206"/>
      <c r="Q554" s="206"/>
      <c r="R554" s="206"/>
      <c r="S554" s="206"/>
      <c r="T554" s="206"/>
      <c r="U554" s="63" t="s">
        <v>5878</v>
      </c>
      <c r="V554" s="47" t="s">
        <v>5664</v>
      </c>
      <c r="W554" s="62" t="s">
        <v>2715</v>
      </c>
      <c r="X554" s="62" t="s">
        <v>2715</v>
      </c>
      <c r="Y554" s="62"/>
      <c r="Z554" s="62"/>
      <c r="AA554" s="62"/>
      <c r="AB554" s="47"/>
      <c r="AC554" s="47" t="s">
        <v>5665</v>
      </c>
      <c r="AD554" s="63"/>
      <c r="AE554" s="63" t="s">
        <v>2723</v>
      </c>
      <c r="AF554" s="207"/>
      <c r="AG554" s="208"/>
      <c r="AH554" s="208"/>
      <c r="AI554" s="208"/>
      <c r="AJ554" s="209"/>
      <c r="AK554" s="209"/>
      <c r="AL554" s="210"/>
      <c r="AM554" s="210"/>
      <c r="AN554" s="210"/>
      <c r="AO554" s="210"/>
      <c r="AP554" s="210"/>
      <c r="AQ554" s="210"/>
      <c r="AR554" s="210"/>
      <c r="AS554" s="215" t="s">
        <v>1261</v>
      </c>
      <c r="AT554" s="105"/>
      <c r="AU554" s="105"/>
      <c r="AV554" s="105"/>
      <c r="AW554" s="105"/>
      <c r="AX554" s="105"/>
      <c r="AY554" s="105"/>
      <c r="AZ554" s="105"/>
      <c r="BA554" s="105"/>
      <c r="BB554" s="105"/>
      <c r="BC554" s="105"/>
      <c r="BD554" s="218"/>
      <c r="BE554" s="105"/>
      <c r="BF554" s="250"/>
      <c r="BG554" s="252" t="s">
        <v>1262</v>
      </c>
      <c r="BH554" s="5" t="s">
        <v>1262</v>
      </c>
      <c r="BI554" s="5" t="s">
        <v>5879</v>
      </c>
      <c r="BJ554" s="149"/>
    </row>
    <row r="555" s="5" customFormat="1" ht="12.95" customHeight="1" spans="1:62">
      <c r="A555" s="322"/>
      <c r="B555" s="322"/>
      <c r="C555" s="48" t="s">
        <v>1263</v>
      </c>
      <c r="D555" s="38" t="s">
        <v>1265</v>
      </c>
      <c r="E555" s="39" t="s">
        <v>5880</v>
      </c>
      <c r="F555" s="40" t="s">
        <v>2715</v>
      </c>
      <c r="G555" s="41" t="s">
        <v>5881</v>
      </c>
      <c r="H555" s="42" t="s">
        <v>2715</v>
      </c>
      <c r="I555" s="42" t="s">
        <v>2715</v>
      </c>
      <c r="J555" s="43" t="s">
        <v>2715</v>
      </c>
      <c r="K555" s="54" t="s">
        <v>2715</v>
      </c>
      <c r="L555" s="42" t="s">
        <v>2737</v>
      </c>
      <c r="M555" s="42" t="s">
        <v>2715</v>
      </c>
      <c r="N555" s="42" t="s">
        <v>2715</v>
      </c>
      <c r="O555" s="43" t="s">
        <v>2715</v>
      </c>
      <c r="P555" s="206"/>
      <c r="Q555" s="206"/>
      <c r="R555" s="206"/>
      <c r="S555" s="206"/>
      <c r="T555" s="206"/>
      <c r="U555" s="63" t="s">
        <v>5882</v>
      </c>
      <c r="V555" s="47" t="s">
        <v>5664</v>
      </c>
      <c r="W555" s="62" t="s">
        <v>2715</v>
      </c>
      <c r="X555" s="62" t="s">
        <v>2715</v>
      </c>
      <c r="Y555" s="62"/>
      <c r="Z555" s="62"/>
      <c r="AA555" s="62"/>
      <c r="AB555" s="47"/>
      <c r="AC555" s="47" t="s">
        <v>5665</v>
      </c>
      <c r="AD555" s="63"/>
      <c r="AE555" s="63" t="s">
        <v>2723</v>
      </c>
      <c r="AF555" s="207"/>
      <c r="AG555" s="208"/>
      <c r="AH555" s="208"/>
      <c r="AI555" s="208"/>
      <c r="AJ555" s="209"/>
      <c r="AK555" s="209"/>
      <c r="AL555" s="210"/>
      <c r="AM555" s="210"/>
      <c r="AN555" s="210"/>
      <c r="AO555" s="210"/>
      <c r="AP555" s="210"/>
      <c r="AQ555" s="210"/>
      <c r="AR555" s="210"/>
      <c r="AS555" s="215" t="s">
        <v>1264</v>
      </c>
      <c r="AT555" s="105"/>
      <c r="AU555" s="105"/>
      <c r="AV555" s="105"/>
      <c r="AW555" s="105"/>
      <c r="AX555" s="105"/>
      <c r="AY555" s="105"/>
      <c r="AZ555" s="105"/>
      <c r="BA555" s="105"/>
      <c r="BB555" s="105"/>
      <c r="BC555" s="105"/>
      <c r="BD555" s="218"/>
      <c r="BE555" s="105"/>
      <c r="BF555" s="250"/>
      <c r="BG555" s="252" t="s">
        <v>1265</v>
      </c>
      <c r="BH555" s="5" t="s">
        <v>1265</v>
      </c>
      <c r="BI555" s="5" t="s">
        <v>5883</v>
      </c>
      <c r="BJ555" s="149"/>
    </row>
    <row r="556" s="5" customFormat="1" ht="12.95" customHeight="1" spans="1:62">
      <c r="A556" s="322"/>
      <c r="B556" s="322"/>
      <c r="C556" s="48" t="s">
        <v>1266</v>
      </c>
      <c r="D556" s="38" t="s">
        <v>1268</v>
      </c>
      <c r="E556" s="39" t="s">
        <v>5884</v>
      </c>
      <c r="F556" s="40" t="s">
        <v>2715</v>
      </c>
      <c r="G556" s="41" t="s">
        <v>5885</v>
      </c>
      <c r="H556" s="42" t="s">
        <v>2715</v>
      </c>
      <c r="I556" s="42" t="s">
        <v>2715</v>
      </c>
      <c r="J556" s="43" t="s">
        <v>2715</v>
      </c>
      <c r="K556" s="54" t="s">
        <v>2715</v>
      </c>
      <c r="L556" s="42" t="s">
        <v>2737</v>
      </c>
      <c r="M556" s="42" t="s">
        <v>2715</v>
      </c>
      <c r="N556" s="42" t="s">
        <v>2715</v>
      </c>
      <c r="O556" s="43" t="s">
        <v>2715</v>
      </c>
      <c r="P556" s="206"/>
      <c r="Q556" s="206"/>
      <c r="R556" s="206"/>
      <c r="S556" s="206"/>
      <c r="T556" s="206"/>
      <c r="U556" s="63" t="s">
        <v>5886</v>
      </c>
      <c r="V556" s="47" t="s">
        <v>5664</v>
      </c>
      <c r="W556" s="62" t="s">
        <v>2715</v>
      </c>
      <c r="X556" s="62" t="s">
        <v>2715</v>
      </c>
      <c r="Y556" s="62"/>
      <c r="Z556" s="62"/>
      <c r="AA556" s="62"/>
      <c r="AB556" s="47"/>
      <c r="AC556" s="47" t="s">
        <v>5665</v>
      </c>
      <c r="AD556" s="63"/>
      <c r="AE556" s="63" t="s">
        <v>2723</v>
      </c>
      <c r="AF556" s="207"/>
      <c r="AG556" s="208"/>
      <c r="AH556" s="208"/>
      <c r="AI556" s="208"/>
      <c r="AJ556" s="209"/>
      <c r="AK556" s="209"/>
      <c r="AL556" s="210"/>
      <c r="AM556" s="210"/>
      <c r="AN556" s="210"/>
      <c r="AO556" s="210"/>
      <c r="AP556" s="210"/>
      <c r="AQ556" s="210"/>
      <c r="AR556" s="210"/>
      <c r="AS556" s="215" t="s">
        <v>1267</v>
      </c>
      <c r="AT556" s="105"/>
      <c r="AU556" s="105"/>
      <c r="AV556" s="105"/>
      <c r="AW556" s="105"/>
      <c r="AX556" s="105"/>
      <c r="AY556" s="105"/>
      <c r="AZ556" s="105"/>
      <c r="BA556" s="105"/>
      <c r="BB556" s="105"/>
      <c r="BC556" s="105"/>
      <c r="BD556" s="218"/>
      <c r="BE556" s="105"/>
      <c r="BF556" s="250"/>
      <c r="BG556" s="252" t="s">
        <v>1268</v>
      </c>
      <c r="BH556" s="5" t="s">
        <v>1268</v>
      </c>
      <c r="BI556" s="5" t="s">
        <v>5887</v>
      </c>
      <c r="BJ556" s="149"/>
    </row>
    <row r="557" s="5" customFormat="1" ht="12.95" customHeight="1" spans="1:62">
      <c r="A557" s="322"/>
      <c r="B557" s="322"/>
      <c r="C557" s="48" t="s">
        <v>1269</v>
      </c>
      <c r="D557" s="38" t="s">
        <v>1270</v>
      </c>
      <c r="E557" s="39" t="s">
        <v>5888</v>
      </c>
      <c r="F557" s="40" t="s">
        <v>2715</v>
      </c>
      <c r="G557" s="41" t="s">
        <v>5889</v>
      </c>
      <c r="H557" s="42" t="s">
        <v>2715</v>
      </c>
      <c r="I557" s="42" t="s">
        <v>2715</v>
      </c>
      <c r="J557" s="43" t="s">
        <v>2715</v>
      </c>
      <c r="K557" s="54" t="s">
        <v>2715</v>
      </c>
      <c r="L557" s="42" t="s">
        <v>2737</v>
      </c>
      <c r="M557" s="42" t="s">
        <v>2715</v>
      </c>
      <c r="N557" s="42" t="s">
        <v>2715</v>
      </c>
      <c r="O557" s="43" t="s">
        <v>2715</v>
      </c>
      <c r="P557" s="206"/>
      <c r="Q557" s="206"/>
      <c r="R557" s="206"/>
      <c r="S557" s="206"/>
      <c r="T557" s="206"/>
      <c r="U557" s="63" t="s">
        <v>5890</v>
      </c>
      <c r="V557" s="47" t="s">
        <v>5664</v>
      </c>
      <c r="W557" s="62" t="s">
        <v>2715</v>
      </c>
      <c r="X557" s="62" t="s">
        <v>2715</v>
      </c>
      <c r="Y557" s="62"/>
      <c r="Z557" s="62"/>
      <c r="AA557" s="62"/>
      <c r="AB557" s="47"/>
      <c r="AC557" s="47" t="s">
        <v>5665</v>
      </c>
      <c r="AD557" s="63"/>
      <c r="AE557" s="63" t="s">
        <v>2723</v>
      </c>
      <c r="AF557" s="207"/>
      <c r="AG557" s="208"/>
      <c r="AH557" s="208"/>
      <c r="AI557" s="208"/>
      <c r="AJ557" s="209"/>
      <c r="AK557" s="209"/>
      <c r="AL557" s="210"/>
      <c r="AM557" s="210"/>
      <c r="AN557" s="210"/>
      <c r="AO557" s="210"/>
      <c r="AP557" s="210"/>
      <c r="AQ557" s="210"/>
      <c r="AR557" s="210"/>
      <c r="AS557" s="215" t="s">
        <v>1269</v>
      </c>
      <c r="AT557" s="105"/>
      <c r="AU557" s="105"/>
      <c r="AV557" s="105"/>
      <c r="AW557" s="105"/>
      <c r="AX557" s="105"/>
      <c r="AY557" s="105"/>
      <c r="AZ557" s="105"/>
      <c r="BA557" s="105"/>
      <c r="BB557" s="105"/>
      <c r="BC557" s="105"/>
      <c r="BD557" s="218"/>
      <c r="BE557" s="105"/>
      <c r="BF557" s="250"/>
      <c r="BG557" s="252" t="s">
        <v>1270</v>
      </c>
      <c r="BH557" s="5" t="s">
        <v>1270</v>
      </c>
      <c r="BI557" s="5" t="s">
        <v>5891</v>
      </c>
      <c r="BJ557" s="149"/>
    </row>
    <row r="558" s="5" customFormat="1" ht="12.95" customHeight="1" spans="1:62">
      <c r="A558" s="322"/>
      <c r="B558" s="322"/>
      <c r="C558" s="10" t="s">
        <v>1271</v>
      </c>
      <c r="D558" s="38" t="s">
        <v>1272</v>
      </c>
      <c r="E558" s="39" t="s">
        <v>5892</v>
      </c>
      <c r="F558" s="40" t="s">
        <v>2715</v>
      </c>
      <c r="G558" s="41" t="s">
        <v>5893</v>
      </c>
      <c r="H558" s="42" t="s">
        <v>2715</v>
      </c>
      <c r="I558" s="42" t="s">
        <v>2715</v>
      </c>
      <c r="J558" s="43" t="s">
        <v>2715</v>
      </c>
      <c r="K558" s="54" t="s">
        <v>2715</v>
      </c>
      <c r="L558" s="42" t="s">
        <v>2737</v>
      </c>
      <c r="M558" s="42" t="s">
        <v>2715</v>
      </c>
      <c r="N558" s="42" t="s">
        <v>2715</v>
      </c>
      <c r="O558" s="43" t="s">
        <v>2715</v>
      </c>
      <c r="P558" s="206"/>
      <c r="Q558" s="206"/>
      <c r="R558" s="206"/>
      <c r="S558" s="206"/>
      <c r="T558" s="206"/>
      <c r="U558" s="63" t="s">
        <v>5894</v>
      </c>
      <c r="V558" s="47" t="s">
        <v>5664</v>
      </c>
      <c r="W558" s="62" t="s">
        <v>2715</v>
      </c>
      <c r="X558" s="62" t="s">
        <v>2715</v>
      </c>
      <c r="Y558" s="62"/>
      <c r="Z558" s="62"/>
      <c r="AA558" s="62"/>
      <c r="AB558" s="47"/>
      <c r="AC558" s="47" t="s">
        <v>5665</v>
      </c>
      <c r="AD558" s="63"/>
      <c r="AE558" s="63" t="s">
        <v>2723</v>
      </c>
      <c r="AF558" s="207"/>
      <c r="AG558" s="208"/>
      <c r="AH558" s="208"/>
      <c r="AI558" s="208"/>
      <c r="AJ558" s="209"/>
      <c r="AK558" s="209"/>
      <c r="AL558" s="210"/>
      <c r="AM558" s="210"/>
      <c r="AN558" s="210"/>
      <c r="AO558" s="210"/>
      <c r="AP558" s="210"/>
      <c r="AQ558" s="210"/>
      <c r="AR558" s="210"/>
      <c r="AS558" s="215" t="s">
        <v>1271</v>
      </c>
      <c r="AT558" s="105"/>
      <c r="AU558" s="105"/>
      <c r="AV558" s="105"/>
      <c r="AW558" s="105"/>
      <c r="AX558" s="105"/>
      <c r="AY558" s="105"/>
      <c r="AZ558" s="105"/>
      <c r="BA558" s="105"/>
      <c r="BB558" s="105"/>
      <c r="BC558" s="105"/>
      <c r="BD558" s="218"/>
      <c r="BE558" s="105"/>
      <c r="BF558" s="250"/>
      <c r="BG558" s="252" t="s">
        <v>1272</v>
      </c>
      <c r="BH558" s="5" t="s">
        <v>1272</v>
      </c>
      <c r="BI558" s="5" t="s">
        <v>5895</v>
      </c>
      <c r="BJ558" s="149"/>
    </row>
    <row r="559" s="5" customFormat="1" ht="12.95" customHeight="1" spans="1:62">
      <c r="A559" s="322"/>
      <c r="B559" s="322"/>
      <c r="C559" s="10" t="s">
        <v>1273</v>
      </c>
      <c r="D559" s="38" t="s">
        <v>1274</v>
      </c>
      <c r="E559" s="39" t="s">
        <v>5896</v>
      </c>
      <c r="F559" s="40" t="s">
        <v>2715</v>
      </c>
      <c r="G559" s="41" t="s">
        <v>5897</v>
      </c>
      <c r="H559" s="42" t="s">
        <v>2715</v>
      </c>
      <c r="I559" s="42" t="s">
        <v>2715</v>
      </c>
      <c r="J559" s="43" t="s">
        <v>2715</v>
      </c>
      <c r="K559" s="54" t="s">
        <v>2715</v>
      </c>
      <c r="L559" s="42" t="s">
        <v>2737</v>
      </c>
      <c r="M559" s="42" t="s">
        <v>2715</v>
      </c>
      <c r="N559" s="42" t="s">
        <v>2715</v>
      </c>
      <c r="O559" s="43" t="s">
        <v>2715</v>
      </c>
      <c r="P559" s="206"/>
      <c r="Q559" s="206"/>
      <c r="R559" s="206"/>
      <c r="S559" s="206"/>
      <c r="T559" s="206"/>
      <c r="U559" s="63" t="s">
        <v>5898</v>
      </c>
      <c r="V559" s="47" t="s">
        <v>5664</v>
      </c>
      <c r="W559" s="62" t="s">
        <v>2715</v>
      </c>
      <c r="X559" s="62" t="s">
        <v>2715</v>
      </c>
      <c r="Y559" s="62"/>
      <c r="Z559" s="62"/>
      <c r="AA559" s="62"/>
      <c r="AB559" s="47"/>
      <c r="AC559" s="47" t="s">
        <v>5665</v>
      </c>
      <c r="AD559" s="63"/>
      <c r="AE559" s="63" t="s">
        <v>2723</v>
      </c>
      <c r="AF559" s="207"/>
      <c r="AG559" s="208"/>
      <c r="AH559" s="208"/>
      <c r="AI559" s="208"/>
      <c r="AJ559" s="209"/>
      <c r="AK559" s="209"/>
      <c r="AL559" s="210"/>
      <c r="AM559" s="210"/>
      <c r="AN559" s="210"/>
      <c r="AO559" s="210"/>
      <c r="AP559" s="210"/>
      <c r="AQ559" s="210"/>
      <c r="AR559" s="210"/>
      <c r="AS559" s="215" t="s">
        <v>1273</v>
      </c>
      <c r="AT559" s="105"/>
      <c r="AU559" s="105"/>
      <c r="AV559" s="105"/>
      <c r="AW559" s="105"/>
      <c r="AX559" s="105"/>
      <c r="AY559" s="105"/>
      <c r="AZ559" s="105"/>
      <c r="BA559" s="105"/>
      <c r="BB559" s="105"/>
      <c r="BC559" s="105"/>
      <c r="BD559" s="218"/>
      <c r="BE559" s="105"/>
      <c r="BF559" s="250"/>
      <c r="BG559" s="252" t="s">
        <v>1274</v>
      </c>
      <c r="BH559" s="5" t="s">
        <v>1274</v>
      </c>
      <c r="BI559" s="5" t="s">
        <v>5899</v>
      </c>
      <c r="BJ559" s="149"/>
    </row>
    <row r="560" s="5" customFormat="1" ht="12.95" customHeight="1" spans="1:62">
      <c r="A560" s="322"/>
      <c r="B560" s="322"/>
      <c r="C560" s="48" t="s">
        <v>1275</v>
      </c>
      <c r="D560" s="38" t="s">
        <v>1276</v>
      </c>
      <c r="E560" s="39" t="s">
        <v>5900</v>
      </c>
      <c r="F560" s="40" t="s">
        <v>2715</v>
      </c>
      <c r="G560" s="41" t="s">
        <v>5901</v>
      </c>
      <c r="H560" s="42" t="s">
        <v>2715</v>
      </c>
      <c r="I560" s="42" t="s">
        <v>2715</v>
      </c>
      <c r="J560" s="43" t="s">
        <v>2715</v>
      </c>
      <c r="K560" s="54" t="s">
        <v>2715</v>
      </c>
      <c r="L560" s="42" t="s">
        <v>2737</v>
      </c>
      <c r="M560" s="42" t="s">
        <v>2715</v>
      </c>
      <c r="N560" s="42" t="s">
        <v>2715</v>
      </c>
      <c r="O560" s="43" t="s">
        <v>2715</v>
      </c>
      <c r="P560" s="206"/>
      <c r="Q560" s="206"/>
      <c r="R560" s="206"/>
      <c r="S560" s="206"/>
      <c r="T560" s="206"/>
      <c r="U560" s="63" t="s">
        <v>5902</v>
      </c>
      <c r="V560" s="47" t="s">
        <v>5664</v>
      </c>
      <c r="W560" s="62" t="s">
        <v>2715</v>
      </c>
      <c r="X560" s="62" t="s">
        <v>2715</v>
      </c>
      <c r="Y560" s="62"/>
      <c r="Z560" s="62"/>
      <c r="AA560" s="62"/>
      <c r="AB560" s="47"/>
      <c r="AC560" s="47" t="s">
        <v>5665</v>
      </c>
      <c r="AD560" s="63"/>
      <c r="AE560" s="63" t="s">
        <v>2723</v>
      </c>
      <c r="AF560" s="207"/>
      <c r="AG560" s="208"/>
      <c r="AH560" s="208"/>
      <c r="AI560" s="208"/>
      <c r="AJ560" s="209"/>
      <c r="AK560" s="209"/>
      <c r="AL560" s="210"/>
      <c r="AM560" s="210"/>
      <c r="AN560" s="210"/>
      <c r="AO560" s="210"/>
      <c r="AP560" s="210"/>
      <c r="AQ560" s="210"/>
      <c r="AR560" s="210"/>
      <c r="AS560" s="215" t="s">
        <v>1275</v>
      </c>
      <c r="AT560" s="105"/>
      <c r="AU560" s="105"/>
      <c r="AV560" s="105"/>
      <c r="AW560" s="105"/>
      <c r="AX560" s="105"/>
      <c r="AY560" s="105"/>
      <c r="AZ560" s="105"/>
      <c r="BA560" s="105"/>
      <c r="BB560" s="105"/>
      <c r="BC560" s="105"/>
      <c r="BD560" s="218"/>
      <c r="BE560" s="105"/>
      <c r="BF560" s="250"/>
      <c r="BG560" s="252" t="s">
        <v>1276</v>
      </c>
      <c r="BH560" s="5" t="s">
        <v>1276</v>
      </c>
      <c r="BI560" s="5" t="s">
        <v>5903</v>
      </c>
      <c r="BJ560" s="149"/>
    </row>
    <row r="561" s="5" customFormat="1" ht="12.95" customHeight="1" spans="1:62">
      <c r="A561" s="322"/>
      <c r="B561" s="322"/>
      <c r="C561" s="48" t="s">
        <v>1277</v>
      </c>
      <c r="D561" s="38" t="s">
        <v>1278</v>
      </c>
      <c r="E561" s="39" t="s">
        <v>5904</v>
      </c>
      <c r="F561" s="40" t="s">
        <v>2715</v>
      </c>
      <c r="G561" s="41" t="s">
        <v>5905</v>
      </c>
      <c r="H561" s="42" t="s">
        <v>2715</v>
      </c>
      <c r="I561" s="42" t="s">
        <v>2715</v>
      </c>
      <c r="J561" s="43" t="s">
        <v>2715</v>
      </c>
      <c r="K561" s="54" t="s">
        <v>2715</v>
      </c>
      <c r="L561" s="42" t="s">
        <v>2737</v>
      </c>
      <c r="M561" s="42" t="s">
        <v>2715</v>
      </c>
      <c r="N561" s="42" t="s">
        <v>2715</v>
      </c>
      <c r="O561" s="43" t="s">
        <v>2715</v>
      </c>
      <c r="P561" s="206"/>
      <c r="Q561" s="206"/>
      <c r="R561" s="206"/>
      <c r="S561" s="206"/>
      <c r="T561" s="206"/>
      <c r="U561" s="63" t="s">
        <v>5906</v>
      </c>
      <c r="V561" s="47" t="s">
        <v>5664</v>
      </c>
      <c r="W561" s="62" t="s">
        <v>2715</v>
      </c>
      <c r="X561" s="62" t="s">
        <v>2715</v>
      </c>
      <c r="Y561" s="62"/>
      <c r="Z561" s="62"/>
      <c r="AA561" s="62"/>
      <c r="AB561" s="47"/>
      <c r="AC561" s="47" t="s">
        <v>5665</v>
      </c>
      <c r="AD561" s="63"/>
      <c r="AE561" s="63" t="s">
        <v>2723</v>
      </c>
      <c r="AF561" s="207"/>
      <c r="AG561" s="208"/>
      <c r="AH561" s="208"/>
      <c r="AI561" s="208"/>
      <c r="AJ561" s="209"/>
      <c r="AK561" s="209"/>
      <c r="AL561" s="210"/>
      <c r="AM561" s="210"/>
      <c r="AN561" s="210"/>
      <c r="AO561" s="210"/>
      <c r="AP561" s="210"/>
      <c r="AQ561" s="210"/>
      <c r="AR561" s="210"/>
      <c r="AS561" s="215" t="s">
        <v>1277</v>
      </c>
      <c r="AT561" s="105"/>
      <c r="AU561" s="105"/>
      <c r="AV561" s="105"/>
      <c r="AW561" s="105"/>
      <c r="AX561" s="105"/>
      <c r="AY561" s="105"/>
      <c r="AZ561" s="105"/>
      <c r="BA561" s="105"/>
      <c r="BB561" s="105"/>
      <c r="BC561" s="105"/>
      <c r="BD561" s="218"/>
      <c r="BE561" s="105"/>
      <c r="BF561" s="250"/>
      <c r="BG561" s="252" t="s">
        <v>1278</v>
      </c>
      <c r="BH561" s="5" t="s">
        <v>1278</v>
      </c>
      <c r="BI561" s="5" t="s">
        <v>5907</v>
      </c>
      <c r="BJ561" s="149"/>
    </row>
    <row r="562" s="5" customFormat="1" ht="12.95" customHeight="1" spans="1:62">
      <c r="A562" s="322"/>
      <c r="B562" s="322"/>
      <c r="C562" s="48" t="s">
        <v>1279</v>
      </c>
      <c r="D562" s="38" t="s">
        <v>1281</v>
      </c>
      <c r="E562" s="39" t="s">
        <v>5908</v>
      </c>
      <c r="F562" s="40" t="s">
        <v>2715</v>
      </c>
      <c r="G562" s="41" t="s">
        <v>5909</v>
      </c>
      <c r="H562" s="42" t="s">
        <v>2715</v>
      </c>
      <c r="I562" s="42" t="s">
        <v>2715</v>
      </c>
      <c r="J562" s="43" t="s">
        <v>2715</v>
      </c>
      <c r="K562" s="54" t="s">
        <v>2715</v>
      </c>
      <c r="L562" s="42" t="s">
        <v>2737</v>
      </c>
      <c r="M562" s="42" t="s">
        <v>2715</v>
      </c>
      <c r="N562" s="42" t="s">
        <v>2715</v>
      </c>
      <c r="O562" s="43" t="s">
        <v>2715</v>
      </c>
      <c r="P562" s="206"/>
      <c r="Q562" s="206"/>
      <c r="R562" s="206"/>
      <c r="S562" s="206"/>
      <c r="T562" s="206"/>
      <c r="U562" s="63" t="s">
        <v>5910</v>
      </c>
      <c r="V562" s="47" t="s">
        <v>5664</v>
      </c>
      <c r="W562" s="62" t="s">
        <v>2715</v>
      </c>
      <c r="X562" s="62" t="s">
        <v>2715</v>
      </c>
      <c r="Y562" s="62"/>
      <c r="Z562" s="62"/>
      <c r="AA562" s="62"/>
      <c r="AB562" s="47"/>
      <c r="AC562" s="47" t="s">
        <v>5665</v>
      </c>
      <c r="AD562" s="63"/>
      <c r="AE562" s="63" t="s">
        <v>2723</v>
      </c>
      <c r="AF562" s="207"/>
      <c r="AG562" s="208"/>
      <c r="AH562" s="208"/>
      <c r="AI562" s="208"/>
      <c r="AJ562" s="209"/>
      <c r="AK562" s="209"/>
      <c r="AL562" s="210"/>
      <c r="AM562" s="210"/>
      <c r="AN562" s="210"/>
      <c r="AO562" s="210"/>
      <c r="AP562" s="210"/>
      <c r="AQ562" s="210"/>
      <c r="AR562" s="210"/>
      <c r="AS562" s="215" t="s">
        <v>1280</v>
      </c>
      <c r="AT562" s="105"/>
      <c r="AU562" s="105"/>
      <c r="AV562" s="105"/>
      <c r="AW562" s="105"/>
      <c r="AX562" s="105"/>
      <c r="AY562" s="105"/>
      <c r="AZ562" s="105"/>
      <c r="BA562" s="105"/>
      <c r="BB562" s="105"/>
      <c r="BC562" s="105"/>
      <c r="BD562" s="218"/>
      <c r="BE562" s="105"/>
      <c r="BF562" s="250"/>
      <c r="BG562" s="252" t="s">
        <v>1281</v>
      </c>
      <c r="BH562" s="5" t="s">
        <v>1281</v>
      </c>
      <c r="BI562" s="5" t="s">
        <v>5911</v>
      </c>
      <c r="BJ562" s="149"/>
    </row>
    <row r="563" s="5" customFormat="1" ht="12.95" customHeight="1" spans="1:62">
      <c r="A563" s="322"/>
      <c r="B563" s="322"/>
      <c r="C563" s="48" t="s">
        <v>1282</v>
      </c>
      <c r="D563" s="38" t="s">
        <v>1284</v>
      </c>
      <c r="E563" s="39" t="s">
        <v>5912</v>
      </c>
      <c r="F563" s="40" t="s">
        <v>2715</v>
      </c>
      <c r="G563" s="41" t="s">
        <v>5913</v>
      </c>
      <c r="H563" s="42" t="s">
        <v>2715</v>
      </c>
      <c r="I563" s="42" t="s">
        <v>2715</v>
      </c>
      <c r="J563" s="43" t="s">
        <v>2715</v>
      </c>
      <c r="K563" s="54" t="s">
        <v>2715</v>
      </c>
      <c r="L563" s="42" t="s">
        <v>2737</v>
      </c>
      <c r="M563" s="42" t="s">
        <v>2715</v>
      </c>
      <c r="N563" s="42" t="s">
        <v>2715</v>
      </c>
      <c r="O563" s="43" t="s">
        <v>2715</v>
      </c>
      <c r="P563" s="206"/>
      <c r="Q563" s="206"/>
      <c r="R563" s="206"/>
      <c r="S563" s="206"/>
      <c r="T563" s="206"/>
      <c r="U563" s="63" t="s">
        <v>5914</v>
      </c>
      <c r="V563" s="47" t="s">
        <v>5664</v>
      </c>
      <c r="W563" s="62" t="s">
        <v>2715</v>
      </c>
      <c r="X563" s="62" t="s">
        <v>2715</v>
      </c>
      <c r="Y563" s="62"/>
      <c r="Z563" s="62"/>
      <c r="AA563" s="62"/>
      <c r="AB563" s="47"/>
      <c r="AC563" s="47" t="s">
        <v>5665</v>
      </c>
      <c r="AD563" s="63"/>
      <c r="AE563" s="63" t="s">
        <v>2723</v>
      </c>
      <c r="AF563" s="207"/>
      <c r="AG563" s="208"/>
      <c r="AH563" s="208"/>
      <c r="AI563" s="208"/>
      <c r="AJ563" s="209"/>
      <c r="AK563" s="209"/>
      <c r="AL563" s="210"/>
      <c r="AM563" s="210"/>
      <c r="AN563" s="210"/>
      <c r="AO563" s="210"/>
      <c r="AP563" s="210"/>
      <c r="AQ563" s="210"/>
      <c r="AR563" s="210"/>
      <c r="AS563" s="215" t="s">
        <v>1283</v>
      </c>
      <c r="AT563" s="105"/>
      <c r="AU563" s="105"/>
      <c r="AV563" s="105"/>
      <c r="AW563" s="105"/>
      <c r="AX563" s="105"/>
      <c r="AY563" s="105"/>
      <c r="AZ563" s="105"/>
      <c r="BA563" s="105"/>
      <c r="BB563" s="105"/>
      <c r="BC563" s="105"/>
      <c r="BD563" s="218"/>
      <c r="BE563" s="105"/>
      <c r="BF563" s="250"/>
      <c r="BG563" s="252" t="s">
        <v>1284</v>
      </c>
      <c r="BH563" s="5" t="s">
        <v>1284</v>
      </c>
      <c r="BI563" s="5" t="s">
        <v>5915</v>
      </c>
      <c r="BJ563" s="149"/>
    </row>
    <row r="564" s="5" customFormat="1" ht="12.95" customHeight="1" spans="1:62">
      <c r="A564" s="322"/>
      <c r="B564" s="322"/>
      <c r="C564" s="48" t="s">
        <v>1285</v>
      </c>
      <c r="D564" s="38" t="s">
        <v>1287</v>
      </c>
      <c r="E564" s="39" t="s">
        <v>5916</v>
      </c>
      <c r="F564" s="40" t="s">
        <v>2715</v>
      </c>
      <c r="G564" s="41" t="s">
        <v>5917</v>
      </c>
      <c r="H564" s="42" t="s">
        <v>2715</v>
      </c>
      <c r="I564" s="42" t="s">
        <v>2715</v>
      </c>
      <c r="J564" s="43" t="s">
        <v>2715</v>
      </c>
      <c r="K564" s="54" t="s">
        <v>2715</v>
      </c>
      <c r="L564" s="42" t="s">
        <v>2737</v>
      </c>
      <c r="M564" s="42" t="s">
        <v>2715</v>
      </c>
      <c r="N564" s="42" t="s">
        <v>2715</v>
      </c>
      <c r="O564" s="43" t="s">
        <v>2715</v>
      </c>
      <c r="P564" s="206"/>
      <c r="Q564" s="206"/>
      <c r="R564" s="206"/>
      <c r="S564" s="206"/>
      <c r="T564" s="206"/>
      <c r="U564" s="63" t="s">
        <v>5918</v>
      </c>
      <c r="V564" s="47" t="s">
        <v>5664</v>
      </c>
      <c r="W564" s="62" t="s">
        <v>2715</v>
      </c>
      <c r="X564" s="62" t="s">
        <v>2715</v>
      </c>
      <c r="Y564" s="62"/>
      <c r="Z564" s="62"/>
      <c r="AA564" s="62"/>
      <c r="AB564" s="47"/>
      <c r="AC564" s="47" t="s">
        <v>5665</v>
      </c>
      <c r="AD564" s="63"/>
      <c r="AE564" s="63" t="s">
        <v>2723</v>
      </c>
      <c r="AF564" s="207"/>
      <c r="AG564" s="208"/>
      <c r="AH564" s="208"/>
      <c r="AI564" s="208"/>
      <c r="AJ564" s="209"/>
      <c r="AK564" s="209"/>
      <c r="AL564" s="210"/>
      <c r="AM564" s="210"/>
      <c r="AN564" s="210"/>
      <c r="AO564" s="210"/>
      <c r="AP564" s="210"/>
      <c r="AQ564" s="210"/>
      <c r="AR564" s="210"/>
      <c r="AS564" s="215" t="s">
        <v>1286</v>
      </c>
      <c r="AT564" s="105"/>
      <c r="AU564" s="105"/>
      <c r="AV564" s="105"/>
      <c r="AW564" s="105"/>
      <c r="AX564" s="105"/>
      <c r="AY564" s="105"/>
      <c r="AZ564" s="105"/>
      <c r="BA564" s="105"/>
      <c r="BB564" s="105"/>
      <c r="BC564" s="105"/>
      <c r="BD564" s="218"/>
      <c r="BE564" s="105"/>
      <c r="BF564" s="250"/>
      <c r="BG564" s="252" t="s">
        <v>1287</v>
      </c>
      <c r="BH564" s="5" t="s">
        <v>1287</v>
      </c>
      <c r="BI564" s="5" t="s">
        <v>5919</v>
      </c>
      <c r="BJ564" s="149"/>
    </row>
    <row r="565" s="5" customFormat="1" ht="12.95" customHeight="1" spans="1:62">
      <c r="A565" s="322"/>
      <c r="B565" s="322"/>
      <c r="C565" s="48" t="s">
        <v>1288</v>
      </c>
      <c r="D565" s="38" t="s">
        <v>1290</v>
      </c>
      <c r="E565" s="39" t="s">
        <v>5920</v>
      </c>
      <c r="F565" s="40" t="s">
        <v>2715</v>
      </c>
      <c r="G565" s="41" t="s">
        <v>5921</v>
      </c>
      <c r="H565" s="42" t="s">
        <v>2715</v>
      </c>
      <c r="I565" s="42" t="s">
        <v>2715</v>
      </c>
      <c r="J565" s="43" t="s">
        <v>2715</v>
      </c>
      <c r="K565" s="54" t="s">
        <v>2715</v>
      </c>
      <c r="L565" s="42" t="s">
        <v>2737</v>
      </c>
      <c r="M565" s="42" t="s">
        <v>2715</v>
      </c>
      <c r="N565" s="42" t="s">
        <v>2715</v>
      </c>
      <c r="O565" s="43" t="s">
        <v>2715</v>
      </c>
      <c r="P565" s="206"/>
      <c r="Q565" s="206"/>
      <c r="R565" s="206"/>
      <c r="S565" s="206"/>
      <c r="T565" s="206"/>
      <c r="U565" s="63" t="s">
        <v>5922</v>
      </c>
      <c r="V565" s="47" t="s">
        <v>5664</v>
      </c>
      <c r="W565" s="62" t="s">
        <v>2715</v>
      </c>
      <c r="X565" s="62" t="s">
        <v>2715</v>
      </c>
      <c r="Y565" s="62"/>
      <c r="Z565" s="62"/>
      <c r="AA565" s="62"/>
      <c r="AB565" s="47"/>
      <c r="AC565" s="47" t="s">
        <v>5665</v>
      </c>
      <c r="AD565" s="63"/>
      <c r="AE565" s="63" t="s">
        <v>2723</v>
      </c>
      <c r="AF565" s="207"/>
      <c r="AG565" s="208"/>
      <c r="AH565" s="208"/>
      <c r="AI565" s="208"/>
      <c r="AJ565" s="209"/>
      <c r="AK565" s="209"/>
      <c r="AL565" s="210"/>
      <c r="AM565" s="210"/>
      <c r="AN565" s="210"/>
      <c r="AO565" s="210"/>
      <c r="AP565" s="210"/>
      <c r="AQ565" s="210"/>
      <c r="AR565" s="210"/>
      <c r="AS565" s="215" t="s">
        <v>1289</v>
      </c>
      <c r="AT565" s="105"/>
      <c r="AU565" s="105"/>
      <c r="AV565" s="105"/>
      <c r="AW565" s="105"/>
      <c r="AX565" s="105"/>
      <c r="AY565" s="105"/>
      <c r="AZ565" s="105"/>
      <c r="BA565" s="105"/>
      <c r="BB565" s="105"/>
      <c r="BC565" s="105"/>
      <c r="BD565" s="218"/>
      <c r="BE565" s="105"/>
      <c r="BF565" s="250"/>
      <c r="BG565" s="252" t="s">
        <v>1290</v>
      </c>
      <c r="BH565" s="5" t="s">
        <v>1290</v>
      </c>
      <c r="BI565" s="5" t="s">
        <v>5923</v>
      </c>
      <c r="BJ565" s="149"/>
    </row>
    <row r="566" s="5" customFormat="1" ht="12.95" customHeight="1" spans="1:62">
      <c r="A566" s="322"/>
      <c r="B566" s="322"/>
      <c r="C566" s="48" t="s">
        <v>1291</v>
      </c>
      <c r="D566" s="38" t="s">
        <v>1293</v>
      </c>
      <c r="E566" s="39" t="s">
        <v>5924</v>
      </c>
      <c r="F566" s="40" t="s">
        <v>2715</v>
      </c>
      <c r="G566" s="41" t="s">
        <v>5925</v>
      </c>
      <c r="H566" s="42" t="s">
        <v>2715</v>
      </c>
      <c r="I566" s="42" t="s">
        <v>2715</v>
      </c>
      <c r="J566" s="43" t="s">
        <v>2715</v>
      </c>
      <c r="K566" s="54" t="s">
        <v>2715</v>
      </c>
      <c r="L566" s="42" t="s">
        <v>2737</v>
      </c>
      <c r="M566" s="42" t="s">
        <v>2715</v>
      </c>
      <c r="N566" s="42" t="s">
        <v>2715</v>
      </c>
      <c r="O566" s="43" t="s">
        <v>2715</v>
      </c>
      <c r="P566" s="206"/>
      <c r="Q566" s="206"/>
      <c r="R566" s="206"/>
      <c r="S566" s="206"/>
      <c r="T566" s="206"/>
      <c r="U566" s="63" t="s">
        <v>5926</v>
      </c>
      <c r="V566" s="47" t="s">
        <v>5664</v>
      </c>
      <c r="W566" s="62" t="s">
        <v>2715</v>
      </c>
      <c r="X566" s="62" t="s">
        <v>2715</v>
      </c>
      <c r="Y566" s="62"/>
      <c r="Z566" s="62"/>
      <c r="AA566" s="62"/>
      <c r="AB566" s="47"/>
      <c r="AC566" s="47" t="s">
        <v>5665</v>
      </c>
      <c r="AD566" s="63"/>
      <c r="AE566" s="63" t="s">
        <v>2723</v>
      </c>
      <c r="AF566" s="207"/>
      <c r="AG566" s="208"/>
      <c r="AH566" s="208"/>
      <c r="AI566" s="208"/>
      <c r="AJ566" s="209"/>
      <c r="AK566" s="209"/>
      <c r="AL566" s="210"/>
      <c r="AM566" s="210"/>
      <c r="AN566" s="210"/>
      <c r="AO566" s="210"/>
      <c r="AP566" s="210"/>
      <c r="AQ566" s="210"/>
      <c r="AR566" s="210"/>
      <c r="AS566" s="215" t="s">
        <v>1292</v>
      </c>
      <c r="AT566" s="105"/>
      <c r="AU566" s="105"/>
      <c r="AV566" s="105"/>
      <c r="AW566" s="105"/>
      <c r="AX566" s="105"/>
      <c r="AY566" s="105"/>
      <c r="AZ566" s="105"/>
      <c r="BA566" s="105"/>
      <c r="BB566" s="105"/>
      <c r="BC566" s="105"/>
      <c r="BD566" s="218"/>
      <c r="BE566" s="105"/>
      <c r="BF566" s="250"/>
      <c r="BG566" s="252" t="s">
        <v>1293</v>
      </c>
      <c r="BH566" s="5" t="s">
        <v>1293</v>
      </c>
      <c r="BI566" s="5" t="s">
        <v>5927</v>
      </c>
      <c r="BJ566" s="149"/>
    </row>
    <row r="567" s="5" customFormat="1" ht="12.95" customHeight="1" spans="1:62">
      <c r="A567" s="322"/>
      <c r="B567" s="322"/>
      <c r="C567" s="48" t="s">
        <v>1294</v>
      </c>
      <c r="D567" s="38" t="s">
        <v>1296</v>
      </c>
      <c r="E567" s="39" t="s">
        <v>5928</v>
      </c>
      <c r="F567" s="40" t="s">
        <v>2715</v>
      </c>
      <c r="G567" s="41" t="s">
        <v>5929</v>
      </c>
      <c r="H567" s="42" t="s">
        <v>2715</v>
      </c>
      <c r="I567" s="42" t="s">
        <v>2715</v>
      </c>
      <c r="J567" s="43" t="s">
        <v>2715</v>
      </c>
      <c r="K567" s="54" t="s">
        <v>2715</v>
      </c>
      <c r="L567" s="42" t="s">
        <v>2737</v>
      </c>
      <c r="M567" s="42" t="s">
        <v>2715</v>
      </c>
      <c r="N567" s="42" t="s">
        <v>2715</v>
      </c>
      <c r="O567" s="43" t="s">
        <v>2715</v>
      </c>
      <c r="P567" s="206"/>
      <c r="Q567" s="206"/>
      <c r="R567" s="206"/>
      <c r="S567" s="206"/>
      <c r="T567" s="206"/>
      <c r="U567" s="63" t="s">
        <v>5930</v>
      </c>
      <c r="V567" s="47" t="s">
        <v>5664</v>
      </c>
      <c r="W567" s="62" t="s">
        <v>2715</v>
      </c>
      <c r="X567" s="62" t="s">
        <v>2715</v>
      </c>
      <c r="Y567" s="62"/>
      <c r="Z567" s="62"/>
      <c r="AA567" s="62"/>
      <c r="AB567" s="47"/>
      <c r="AC567" s="47" t="s">
        <v>5665</v>
      </c>
      <c r="AD567" s="63"/>
      <c r="AE567" s="63" t="s">
        <v>2723</v>
      </c>
      <c r="AF567" s="207"/>
      <c r="AG567" s="208"/>
      <c r="AH567" s="208"/>
      <c r="AI567" s="208"/>
      <c r="AJ567" s="209"/>
      <c r="AK567" s="209"/>
      <c r="AL567" s="210"/>
      <c r="AM567" s="210"/>
      <c r="AN567" s="210"/>
      <c r="AO567" s="210"/>
      <c r="AP567" s="210"/>
      <c r="AQ567" s="210"/>
      <c r="AR567" s="210"/>
      <c r="AS567" s="215" t="s">
        <v>1295</v>
      </c>
      <c r="AT567" s="105"/>
      <c r="AU567" s="105"/>
      <c r="AV567" s="105"/>
      <c r="AW567" s="105"/>
      <c r="AX567" s="105"/>
      <c r="AY567" s="105"/>
      <c r="AZ567" s="105"/>
      <c r="BA567" s="105"/>
      <c r="BB567" s="105"/>
      <c r="BC567" s="105"/>
      <c r="BD567" s="218"/>
      <c r="BE567" s="105"/>
      <c r="BF567" s="250"/>
      <c r="BG567" s="252" t="s">
        <v>1296</v>
      </c>
      <c r="BH567" s="5" t="s">
        <v>1296</v>
      </c>
      <c r="BI567" s="5" t="s">
        <v>5931</v>
      </c>
      <c r="BJ567" s="149"/>
    </row>
    <row r="568" s="5" customFormat="1" ht="12.95" customHeight="1" spans="1:62">
      <c r="A568" s="322"/>
      <c r="B568" s="322"/>
      <c r="C568" s="48" t="s">
        <v>1297</v>
      </c>
      <c r="D568" s="38" t="s">
        <v>1299</v>
      </c>
      <c r="E568" s="39" t="s">
        <v>5932</v>
      </c>
      <c r="F568" s="40" t="s">
        <v>2715</v>
      </c>
      <c r="G568" s="41" t="s">
        <v>5933</v>
      </c>
      <c r="H568" s="42" t="s">
        <v>2715</v>
      </c>
      <c r="I568" s="42" t="s">
        <v>2715</v>
      </c>
      <c r="J568" s="43" t="s">
        <v>2715</v>
      </c>
      <c r="K568" s="54" t="s">
        <v>2715</v>
      </c>
      <c r="L568" s="42" t="s">
        <v>2737</v>
      </c>
      <c r="M568" s="42" t="s">
        <v>2715</v>
      </c>
      <c r="N568" s="42" t="s">
        <v>2715</v>
      </c>
      <c r="O568" s="43" t="s">
        <v>2715</v>
      </c>
      <c r="P568" s="206"/>
      <c r="Q568" s="206"/>
      <c r="R568" s="206"/>
      <c r="S568" s="206"/>
      <c r="T568" s="206"/>
      <c r="U568" s="63" t="s">
        <v>5934</v>
      </c>
      <c r="V568" s="47" t="s">
        <v>5664</v>
      </c>
      <c r="W568" s="62" t="s">
        <v>2715</v>
      </c>
      <c r="X568" s="62" t="s">
        <v>2715</v>
      </c>
      <c r="Y568" s="62"/>
      <c r="Z568" s="62"/>
      <c r="AA568" s="62"/>
      <c r="AB568" s="47"/>
      <c r="AC568" s="47" t="s">
        <v>5665</v>
      </c>
      <c r="AD568" s="63"/>
      <c r="AE568" s="63" t="s">
        <v>2723</v>
      </c>
      <c r="AF568" s="207"/>
      <c r="AG568" s="208"/>
      <c r="AH568" s="208"/>
      <c r="AI568" s="208"/>
      <c r="AJ568" s="209"/>
      <c r="AK568" s="209"/>
      <c r="AL568" s="210"/>
      <c r="AM568" s="210"/>
      <c r="AN568" s="210"/>
      <c r="AO568" s="210"/>
      <c r="AP568" s="210"/>
      <c r="AQ568" s="210"/>
      <c r="AR568" s="210"/>
      <c r="AS568" s="215" t="s">
        <v>1298</v>
      </c>
      <c r="AT568" s="105"/>
      <c r="AU568" s="105"/>
      <c r="AV568" s="105"/>
      <c r="AW568" s="105"/>
      <c r="AX568" s="105"/>
      <c r="AY568" s="105"/>
      <c r="AZ568" s="105"/>
      <c r="BA568" s="105"/>
      <c r="BB568" s="105"/>
      <c r="BC568" s="105"/>
      <c r="BD568" s="218"/>
      <c r="BE568" s="105"/>
      <c r="BF568" s="250"/>
      <c r="BG568" s="252" t="s">
        <v>1299</v>
      </c>
      <c r="BH568" s="5" t="s">
        <v>1299</v>
      </c>
      <c r="BI568" s="5" t="s">
        <v>5935</v>
      </c>
      <c r="BJ568" s="149"/>
    </row>
    <row r="569" s="5" customFormat="1" ht="12.95" customHeight="1" spans="1:62">
      <c r="A569" s="322"/>
      <c r="B569" s="322"/>
      <c r="C569" s="48" t="s">
        <v>1300</v>
      </c>
      <c r="D569" s="38" t="s">
        <v>1302</v>
      </c>
      <c r="E569" s="39" t="s">
        <v>5936</v>
      </c>
      <c r="F569" s="40" t="s">
        <v>2715</v>
      </c>
      <c r="G569" s="41" t="s">
        <v>5937</v>
      </c>
      <c r="H569" s="42" t="s">
        <v>2715</v>
      </c>
      <c r="I569" s="42" t="s">
        <v>2715</v>
      </c>
      <c r="J569" s="43" t="s">
        <v>2715</v>
      </c>
      <c r="K569" s="54" t="s">
        <v>2715</v>
      </c>
      <c r="L569" s="42" t="s">
        <v>2737</v>
      </c>
      <c r="M569" s="42" t="s">
        <v>2715</v>
      </c>
      <c r="N569" s="42" t="s">
        <v>2715</v>
      </c>
      <c r="O569" s="43" t="s">
        <v>2715</v>
      </c>
      <c r="P569" s="206"/>
      <c r="Q569" s="206"/>
      <c r="R569" s="206"/>
      <c r="S569" s="206"/>
      <c r="T569" s="206"/>
      <c r="U569" s="63" t="s">
        <v>5938</v>
      </c>
      <c r="V569" s="47" t="s">
        <v>5664</v>
      </c>
      <c r="W569" s="62" t="s">
        <v>2715</v>
      </c>
      <c r="X569" s="62" t="s">
        <v>2715</v>
      </c>
      <c r="Y569" s="62"/>
      <c r="Z569" s="62"/>
      <c r="AA569" s="62"/>
      <c r="AB569" s="47"/>
      <c r="AC569" s="47" t="s">
        <v>5665</v>
      </c>
      <c r="AD569" s="63"/>
      <c r="AE569" s="63" t="s">
        <v>2723</v>
      </c>
      <c r="AF569" s="207"/>
      <c r="AG569" s="208"/>
      <c r="AH569" s="208"/>
      <c r="AI569" s="208"/>
      <c r="AJ569" s="209"/>
      <c r="AK569" s="209"/>
      <c r="AL569" s="210"/>
      <c r="AM569" s="210"/>
      <c r="AN569" s="210"/>
      <c r="AO569" s="210"/>
      <c r="AP569" s="210"/>
      <c r="AQ569" s="210"/>
      <c r="AR569" s="210"/>
      <c r="AS569" s="215" t="s">
        <v>1301</v>
      </c>
      <c r="AT569" s="105"/>
      <c r="AU569" s="105"/>
      <c r="AV569" s="105"/>
      <c r="AW569" s="105"/>
      <c r="AX569" s="105"/>
      <c r="AY569" s="105"/>
      <c r="AZ569" s="105"/>
      <c r="BA569" s="105"/>
      <c r="BB569" s="105"/>
      <c r="BC569" s="105"/>
      <c r="BD569" s="218"/>
      <c r="BE569" s="105"/>
      <c r="BF569" s="250"/>
      <c r="BG569" s="252" t="s">
        <v>1302</v>
      </c>
      <c r="BH569" s="5" t="s">
        <v>1302</v>
      </c>
      <c r="BI569" s="5" t="s">
        <v>5939</v>
      </c>
      <c r="BJ569" s="149"/>
    </row>
    <row r="570" s="5" customFormat="1" ht="12.95" customHeight="1" spans="1:62">
      <c r="A570" s="322"/>
      <c r="B570" s="322"/>
      <c r="C570" s="10" t="s">
        <v>1303</v>
      </c>
      <c r="D570" s="38" t="s">
        <v>1304</v>
      </c>
      <c r="E570" s="39" t="s">
        <v>5940</v>
      </c>
      <c r="F570" s="40" t="s">
        <v>2715</v>
      </c>
      <c r="G570" s="41" t="s">
        <v>5941</v>
      </c>
      <c r="H570" s="42" t="s">
        <v>2715</v>
      </c>
      <c r="I570" s="42" t="s">
        <v>2715</v>
      </c>
      <c r="J570" s="43" t="s">
        <v>2715</v>
      </c>
      <c r="K570" s="54" t="s">
        <v>2715</v>
      </c>
      <c r="L570" s="42" t="s">
        <v>2737</v>
      </c>
      <c r="M570" s="42" t="s">
        <v>2715</v>
      </c>
      <c r="N570" s="42" t="s">
        <v>2715</v>
      </c>
      <c r="O570" s="43" t="s">
        <v>2715</v>
      </c>
      <c r="P570" s="206"/>
      <c r="Q570" s="206"/>
      <c r="R570" s="206"/>
      <c r="S570" s="206"/>
      <c r="T570" s="206"/>
      <c r="U570" s="63" t="s">
        <v>5942</v>
      </c>
      <c r="V570" s="47" t="s">
        <v>5664</v>
      </c>
      <c r="W570" s="62" t="s">
        <v>2715</v>
      </c>
      <c r="X570" s="62" t="s">
        <v>2715</v>
      </c>
      <c r="Y570" s="62"/>
      <c r="Z570" s="62"/>
      <c r="AA570" s="62"/>
      <c r="AB570" s="47"/>
      <c r="AC570" s="47" t="s">
        <v>5665</v>
      </c>
      <c r="AD570" s="63"/>
      <c r="AE570" s="63" t="s">
        <v>2723</v>
      </c>
      <c r="AF570" s="207"/>
      <c r="AG570" s="208"/>
      <c r="AH570" s="208"/>
      <c r="AI570" s="208"/>
      <c r="AJ570" s="209"/>
      <c r="AK570" s="209"/>
      <c r="AL570" s="210"/>
      <c r="AM570" s="210"/>
      <c r="AN570" s="210"/>
      <c r="AO570" s="210"/>
      <c r="AP570" s="210"/>
      <c r="AQ570" s="210"/>
      <c r="AR570" s="210"/>
      <c r="AS570" s="215" t="s">
        <v>1303</v>
      </c>
      <c r="AT570" s="105"/>
      <c r="AU570" s="105"/>
      <c r="AV570" s="105"/>
      <c r="AW570" s="105"/>
      <c r="AX570" s="105"/>
      <c r="AY570" s="105"/>
      <c r="AZ570" s="105"/>
      <c r="BA570" s="105"/>
      <c r="BB570" s="105"/>
      <c r="BC570" s="105"/>
      <c r="BD570" s="218"/>
      <c r="BE570" s="105"/>
      <c r="BF570" s="250"/>
      <c r="BG570" s="252" t="s">
        <v>1304</v>
      </c>
      <c r="BH570" s="5" t="s">
        <v>1304</v>
      </c>
      <c r="BI570" s="5" t="s">
        <v>5943</v>
      </c>
      <c r="BJ570" s="149"/>
    </row>
    <row r="571" s="5" customFormat="1" ht="12.95" customHeight="1" spans="1:62">
      <c r="A571" s="322"/>
      <c r="B571" s="322"/>
      <c r="C571" s="10" t="s">
        <v>1305</v>
      </c>
      <c r="D571" s="38" t="s">
        <v>1306</v>
      </c>
      <c r="E571" s="39" t="s">
        <v>5944</v>
      </c>
      <c r="F571" s="40" t="s">
        <v>2715</v>
      </c>
      <c r="G571" s="41" t="s">
        <v>5945</v>
      </c>
      <c r="H571" s="42" t="s">
        <v>2715</v>
      </c>
      <c r="I571" s="42" t="s">
        <v>2715</v>
      </c>
      <c r="J571" s="43" t="s">
        <v>2715</v>
      </c>
      <c r="K571" s="54" t="s">
        <v>2715</v>
      </c>
      <c r="L571" s="42" t="s">
        <v>2737</v>
      </c>
      <c r="M571" s="42" t="s">
        <v>2715</v>
      </c>
      <c r="N571" s="42" t="s">
        <v>2715</v>
      </c>
      <c r="O571" s="43" t="s">
        <v>2715</v>
      </c>
      <c r="P571" s="206"/>
      <c r="Q571" s="206"/>
      <c r="R571" s="206"/>
      <c r="S571" s="206"/>
      <c r="T571" s="206"/>
      <c r="U571" s="63" t="s">
        <v>5946</v>
      </c>
      <c r="V571" s="47" t="s">
        <v>5664</v>
      </c>
      <c r="W571" s="62" t="s">
        <v>2715</v>
      </c>
      <c r="X571" s="62" t="s">
        <v>2715</v>
      </c>
      <c r="Y571" s="62"/>
      <c r="Z571" s="62"/>
      <c r="AA571" s="62"/>
      <c r="AB571" s="47"/>
      <c r="AC571" s="47" t="s">
        <v>5665</v>
      </c>
      <c r="AD571" s="63"/>
      <c r="AE571" s="63" t="s">
        <v>2723</v>
      </c>
      <c r="AF571" s="207"/>
      <c r="AG571" s="208"/>
      <c r="AH571" s="208"/>
      <c r="AI571" s="208"/>
      <c r="AJ571" s="209"/>
      <c r="AK571" s="209"/>
      <c r="AL571" s="210"/>
      <c r="AM571" s="210"/>
      <c r="AN571" s="210"/>
      <c r="AO571" s="210"/>
      <c r="AP571" s="210"/>
      <c r="AQ571" s="210"/>
      <c r="AR571" s="210"/>
      <c r="AS571" s="215" t="s">
        <v>1305</v>
      </c>
      <c r="AT571" s="105"/>
      <c r="AU571" s="105"/>
      <c r="AV571" s="105"/>
      <c r="AW571" s="105"/>
      <c r="AX571" s="105"/>
      <c r="AY571" s="105"/>
      <c r="AZ571" s="105"/>
      <c r="BA571" s="105"/>
      <c r="BB571" s="105"/>
      <c r="BC571" s="105"/>
      <c r="BD571" s="218"/>
      <c r="BE571" s="105"/>
      <c r="BF571" s="250"/>
      <c r="BG571" s="252" t="s">
        <v>1306</v>
      </c>
      <c r="BH571" s="5" t="s">
        <v>1306</v>
      </c>
      <c r="BI571" s="5" t="s">
        <v>5947</v>
      </c>
      <c r="BJ571" s="149"/>
    </row>
    <row r="572" s="5" customFormat="1" ht="12.95" customHeight="1" spans="1:62">
      <c r="A572" s="322"/>
      <c r="B572" s="322"/>
      <c r="C572" s="48" t="s">
        <v>1307</v>
      </c>
      <c r="D572" s="38" t="s">
        <v>1308</v>
      </c>
      <c r="E572" s="39" t="s">
        <v>5948</v>
      </c>
      <c r="F572" s="40" t="s">
        <v>2715</v>
      </c>
      <c r="G572" s="41" t="s">
        <v>5949</v>
      </c>
      <c r="H572" s="42" t="s">
        <v>2715</v>
      </c>
      <c r="I572" s="42" t="s">
        <v>2715</v>
      </c>
      <c r="J572" s="43" t="s">
        <v>2715</v>
      </c>
      <c r="K572" s="54" t="s">
        <v>2715</v>
      </c>
      <c r="L572" s="42" t="s">
        <v>2737</v>
      </c>
      <c r="M572" s="42" t="s">
        <v>2715</v>
      </c>
      <c r="N572" s="42" t="s">
        <v>2715</v>
      </c>
      <c r="O572" s="43" t="s">
        <v>2715</v>
      </c>
      <c r="P572" s="206"/>
      <c r="Q572" s="206"/>
      <c r="R572" s="206"/>
      <c r="S572" s="206"/>
      <c r="T572" s="206"/>
      <c r="U572" s="63" t="s">
        <v>5950</v>
      </c>
      <c r="V572" s="47" t="s">
        <v>5664</v>
      </c>
      <c r="W572" s="62" t="s">
        <v>2715</v>
      </c>
      <c r="X572" s="62" t="s">
        <v>2715</v>
      </c>
      <c r="Y572" s="62"/>
      <c r="Z572" s="62"/>
      <c r="AA572" s="62"/>
      <c r="AB572" s="47"/>
      <c r="AC572" s="47" t="s">
        <v>5665</v>
      </c>
      <c r="AD572" s="63"/>
      <c r="AE572" s="63" t="s">
        <v>2723</v>
      </c>
      <c r="AF572" s="207"/>
      <c r="AG572" s="208"/>
      <c r="AH572" s="208"/>
      <c r="AI572" s="208"/>
      <c r="AJ572" s="209"/>
      <c r="AK572" s="209"/>
      <c r="AL572" s="210"/>
      <c r="AM572" s="210"/>
      <c r="AN572" s="210"/>
      <c r="AO572" s="210"/>
      <c r="AP572" s="210"/>
      <c r="AQ572" s="210"/>
      <c r="AR572" s="210"/>
      <c r="AS572" s="215" t="s">
        <v>1307</v>
      </c>
      <c r="AT572" s="105"/>
      <c r="AU572" s="105"/>
      <c r="AV572" s="105"/>
      <c r="AW572" s="105"/>
      <c r="AX572" s="105"/>
      <c r="AY572" s="105"/>
      <c r="AZ572" s="105"/>
      <c r="BA572" s="105"/>
      <c r="BB572" s="105"/>
      <c r="BC572" s="105"/>
      <c r="BD572" s="218"/>
      <c r="BE572" s="105"/>
      <c r="BF572" s="250"/>
      <c r="BG572" s="252" t="s">
        <v>1308</v>
      </c>
      <c r="BH572" s="5" t="s">
        <v>1308</v>
      </c>
      <c r="BI572" s="5" t="s">
        <v>5951</v>
      </c>
      <c r="BJ572" s="149"/>
    </row>
    <row r="573" s="5" customFormat="1" ht="12.95" customHeight="1" spans="1:62">
      <c r="A573" s="322"/>
      <c r="B573" s="322"/>
      <c r="C573" s="48" t="s">
        <v>1309</v>
      </c>
      <c r="D573" s="38" t="s">
        <v>1310</v>
      </c>
      <c r="E573" s="39" t="s">
        <v>5952</v>
      </c>
      <c r="F573" s="40" t="s">
        <v>2715</v>
      </c>
      <c r="G573" s="41" t="s">
        <v>5953</v>
      </c>
      <c r="H573" s="42" t="s">
        <v>2715</v>
      </c>
      <c r="I573" s="42" t="s">
        <v>2715</v>
      </c>
      <c r="J573" s="43" t="s">
        <v>2715</v>
      </c>
      <c r="K573" s="54" t="s">
        <v>2715</v>
      </c>
      <c r="L573" s="42" t="s">
        <v>2737</v>
      </c>
      <c r="M573" s="42" t="s">
        <v>2715</v>
      </c>
      <c r="N573" s="42" t="s">
        <v>2715</v>
      </c>
      <c r="O573" s="43" t="s">
        <v>2715</v>
      </c>
      <c r="P573" s="206"/>
      <c r="Q573" s="206"/>
      <c r="R573" s="206"/>
      <c r="S573" s="206"/>
      <c r="T573" s="206"/>
      <c r="U573" s="63" t="s">
        <v>5954</v>
      </c>
      <c r="V573" s="47" t="s">
        <v>5664</v>
      </c>
      <c r="W573" s="62" t="s">
        <v>2715</v>
      </c>
      <c r="X573" s="62" t="s">
        <v>2715</v>
      </c>
      <c r="Y573" s="62"/>
      <c r="Z573" s="62"/>
      <c r="AA573" s="62"/>
      <c r="AB573" s="47"/>
      <c r="AC573" s="47" t="s">
        <v>5665</v>
      </c>
      <c r="AD573" s="63"/>
      <c r="AE573" s="63" t="s">
        <v>2723</v>
      </c>
      <c r="AF573" s="207"/>
      <c r="AG573" s="208"/>
      <c r="AH573" s="208"/>
      <c r="AI573" s="208"/>
      <c r="AJ573" s="209"/>
      <c r="AK573" s="209"/>
      <c r="AL573" s="210"/>
      <c r="AM573" s="210"/>
      <c r="AN573" s="210"/>
      <c r="AO573" s="210"/>
      <c r="AP573" s="210"/>
      <c r="AQ573" s="210"/>
      <c r="AR573" s="210"/>
      <c r="AS573" s="215" t="s">
        <v>1309</v>
      </c>
      <c r="AT573" s="105"/>
      <c r="AU573" s="105"/>
      <c r="AV573" s="105"/>
      <c r="AW573" s="105"/>
      <c r="AX573" s="105"/>
      <c r="AY573" s="105"/>
      <c r="AZ573" s="105"/>
      <c r="BA573" s="105"/>
      <c r="BB573" s="105"/>
      <c r="BC573" s="105"/>
      <c r="BD573" s="218"/>
      <c r="BE573" s="105"/>
      <c r="BF573" s="250"/>
      <c r="BG573" s="252" t="s">
        <v>1310</v>
      </c>
      <c r="BH573" s="5" t="s">
        <v>1310</v>
      </c>
      <c r="BI573" s="5" t="s">
        <v>5955</v>
      </c>
      <c r="BJ573" s="149"/>
    </row>
    <row r="574" s="5" customFormat="1" ht="12.95" customHeight="1" spans="1:62">
      <c r="A574" s="322"/>
      <c r="B574" s="322"/>
      <c r="C574" s="48" t="s">
        <v>1311</v>
      </c>
      <c r="D574" s="38" t="s">
        <v>1312</v>
      </c>
      <c r="E574" s="39" t="s">
        <v>5956</v>
      </c>
      <c r="F574" s="40" t="s">
        <v>2715</v>
      </c>
      <c r="G574" s="41" t="s">
        <v>5957</v>
      </c>
      <c r="H574" s="42" t="s">
        <v>2715</v>
      </c>
      <c r="I574" s="42" t="s">
        <v>2715</v>
      </c>
      <c r="J574" s="43" t="s">
        <v>2715</v>
      </c>
      <c r="K574" s="54" t="s">
        <v>2715</v>
      </c>
      <c r="L574" s="42" t="s">
        <v>2737</v>
      </c>
      <c r="M574" s="42" t="s">
        <v>2715</v>
      </c>
      <c r="N574" s="42" t="s">
        <v>2715</v>
      </c>
      <c r="O574" s="43" t="s">
        <v>2715</v>
      </c>
      <c r="P574" s="206"/>
      <c r="Q574" s="206"/>
      <c r="R574" s="206"/>
      <c r="S574" s="206"/>
      <c r="T574" s="206"/>
      <c r="U574" s="63" t="s">
        <v>5958</v>
      </c>
      <c r="V574" s="47" t="s">
        <v>5664</v>
      </c>
      <c r="W574" s="62" t="s">
        <v>2715</v>
      </c>
      <c r="X574" s="62" t="s">
        <v>2715</v>
      </c>
      <c r="Y574" s="62"/>
      <c r="Z574" s="62"/>
      <c r="AA574" s="62"/>
      <c r="AB574" s="47"/>
      <c r="AC574" s="47" t="s">
        <v>5665</v>
      </c>
      <c r="AD574" s="63"/>
      <c r="AE574" s="63" t="s">
        <v>2723</v>
      </c>
      <c r="AF574" s="207"/>
      <c r="AG574" s="208"/>
      <c r="AH574" s="208"/>
      <c r="AI574" s="208"/>
      <c r="AJ574" s="209"/>
      <c r="AK574" s="209"/>
      <c r="AL574" s="210"/>
      <c r="AM574" s="210"/>
      <c r="AN574" s="210"/>
      <c r="AO574" s="210"/>
      <c r="AP574" s="210"/>
      <c r="AQ574" s="210"/>
      <c r="AR574" s="210"/>
      <c r="AS574" s="215" t="s">
        <v>1311</v>
      </c>
      <c r="AT574" s="105"/>
      <c r="AU574" s="105"/>
      <c r="AV574" s="105"/>
      <c r="AW574" s="105"/>
      <c r="AX574" s="105"/>
      <c r="AY574" s="105"/>
      <c r="AZ574" s="105"/>
      <c r="BA574" s="105"/>
      <c r="BB574" s="105"/>
      <c r="BC574" s="105"/>
      <c r="BD574" s="218"/>
      <c r="BE574" s="105"/>
      <c r="BF574" s="250"/>
      <c r="BG574" s="252" t="s">
        <v>1312</v>
      </c>
      <c r="BH574" s="5" t="s">
        <v>1312</v>
      </c>
      <c r="BI574" s="5" t="s">
        <v>5959</v>
      </c>
      <c r="BJ574" s="149"/>
    </row>
    <row r="575" s="5" customFormat="1" ht="12.95" customHeight="1" spans="1:62">
      <c r="A575" s="322"/>
      <c r="B575" s="322"/>
      <c r="C575" s="48" t="s">
        <v>1313</v>
      </c>
      <c r="D575" s="38" t="s">
        <v>1315</v>
      </c>
      <c r="E575" s="39" t="s">
        <v>5960</v>
      </c>
      <c r="F575" s="40" t="s">
        <v>2715</v>
      </c>
      <c r="G575" s="41" t="s">
        <v>5961</v>
      </c>
      <c r="H575" s="42" t="s">
        <v>2715</v>
      </c>
      <c r="I575" s="42" t="s">
        <v>2715</v>
      </c>
      <c r="J575" s="43" t="s">
        <v>2715</v>
      </c>
      <c r="K575" s="54" t="s">
        <v>2715</v>
      </c>
      <c r="L575" s="42" t="s">
        <v>2737</v>
      </c>
      <c r="M575" s="42" t="s">
        <v>2715</v>
      </c>
      <c r="N575" s="42" t="s">
        <v>2715</v>
      </c>
      <c r="O575" s="43" t="s">
        <v>2715</v>
      </c>
      <c r="P575" s="206"/>
      <c r="Q575" s="206"/>
      <c r="R575" s="206"/>
      <c r="S575" s="206"/>
      <c r="T575" s="206"/>
      <c r="U575" s="63" t="s">
        <v>5962</v>
      </c>
      <c r="V575" s="47" t="s">
        <v>5664</v>
      </c>
      <c r="W575" s="62" t="s">
        <v>2715</v>
      </c>
      <c r="X575" s="62" t="s">
        <v>2715</v>
      </c>
      <c r="Y575" s="62"/>
      <c r="Z575" s="62"/>
      <c r="AA575" s="62"/>
      <c r="AB575" s="47"/>
      <c r="AC575" s="47" t="s">
        <v>5665</v>
      </c>
      <c r="AD575" s="63"/>
      <c r="AE575" s="63" t="s">
        <v>2723</v>
      </c>
      <c r="AF575" s="207"/>
      <c r="AG575" s="208"/>
      <c r="AH575" s="208"/>
      <c r="AI575" s="208"/>
      <c r="AJ575" s="209"/>
      <c r="AK575" s="209"/>
      <c r="AL575" s="210"/>
      <c r="AM575" s="210"/>
      <c r="AN575" s="210"/>
      <c r="AO575" s="210"/>
      <c r="AP575" s="210"/>
      <c r="AQ575" s="210"/>
      <c r="AR575" s="210"/>
      <c r="AS575" s="215" t="s">
        <v>1314</v>
      </c>
      <c r="AT575" s="105"/>
      <c r="AU575" s="105"/>
      <c r="AV575" s="105"/>
      <c r="AW575" s="105"/>
      <c r="AX575" s="105"/>
      <c r="AY575" s="105"/>
      <c r="AZ575" s="105"/>
      <c r="BA575" s="105"/>
      <c r="BB575" s="105"/>
      <c r="BC575" s="105"/>
      <c r="BD575" s="218"/>
      <c r="BE575" s="105"/>
      <c r="BF575" s="250"/>
      <c r="BG575" s="252" t="s">
        <v>1315</v>
      </c>
      <c r="BH575" s="5" t="s">
        <v>1315</v>
      </c>
      <c r="BI575" s="5" t="s">
        <v>5963</v>
      </c>
      <c r="BJ575" s="149"/>
    </row>
    <row r="576" s="5" customFormat="1" ht="12.95" customHeight="1" spans="1:62">
      <c r="A576" s="322"/>
      <c r="B576" s="322"/>
      <c r="C576" s="48" t="s">
        <v>1316</v>
      </c>
      <c r="D576" s="38" t="s">
        <v>1318</v>
      </c>
      <c r="E576" s="39" t="s">
        <v>5964</v>
      </c>
      <c r="F576" s="40" t="s">
        <v>2715</v>
      </c>
      <c r="G576" s="41" t="s">
        <v>5965</v>
      </c>
      <c r="H576" s="42" t="s">
        <v>2715</v>
      </c>
      <c r="I576" s="42" t="s">
        <v>2715</v>
      </c>
      <c r="J576" s="43" t="s">
        <v>2715</v>
      </c>
      <c r="K576" s="54" t="s">
        <v>2715</v>
      </c>
      <c r="L576" s="42" t="s">
        <v>2737</v>
      </c>
      <c r="M576" s="42" t="s">
        <v>2715</v>
      </c>
      <c r="N576" s="42" t="s">
        <v>2715</v>
      </c>
      <c r="O576" s="43" t="s">
        <v>2715</v>
      </c>
      <c r="P576" s="206"/>
      <c r="Q576" s="206"/>
      <c r="R576" s="206"/>
      <c r="S576" s="206"/>
      <c r="T576" s="206"/>
      <c r="U576" s="63" t="s">
        <v>5966</v>
      </c>
      <c r="V576" s="47" t="s">
        <v>5664</v>
      </c>
      <c r="W576" s="62" t="s">
        <v>2715</v>
      </c>
      <c r="X576" s="62" t="s">
        <v>2715</v>
      </c>
      <c r="Y576" s="62"/>
      <c r="Z576" s="62"/>
      <c r="AA576" s="62"/>
      <c r="AB576" s="47"/>
      <c r="AC576" s="47" t="s">
        <v>5665</v>
      </c>
      <c r="AD576" s="63"/>
      <c r="AE576" s="63" t="s">
        <v>2723</v>
      </c>
      <c r="AF576" s="207"/>
      <c r="AG576" s="208"/>
      <c r="AH576" s="208"/>
      <c r="AI576" s="208"/>
      <c r="AJ576" s="209"/>
      <c r="AK576" s="209"/>
      <c r="AL576" s="210"/>
      <c r="AM576" s="210"/>
      <c r="AN576" s="210"/>
      <c r="AO576" s="210"/>
      <c r="AP576" s="210"/>
      <c r="AQ576" s="210"/>
      <c r="AR576" s="210"/>
      <c r="AS576" s="215" t="s">
        <v>1317</v>
      </c>
      <c r="AT576" s="105"/>
      <c r="AU576" s="105"/>
      <c r="AV576" s="105"/>
      <c r="AW576" s="105"/>
      <c r="AX576" s="105"/>
      <c r="AY576" s="105"/>
      <c r="AZ576" s="105"/>
      <c r="BA576" s="105"/>
      <c r="BB576" s="105"/>
      <c r="BC576" s="105"/>
      <c r="BD576" s="218"/>
      <c r="BE576" s="105"/>
      <c r="BF576" s="250"/>
      <c r="BG576" s="252" t="s">
        <v>1318</v>
      </c>
      <c r="BH576" s="5" t="s">
        <v>1318</v>
      </c>
      <c r="BI576" s="5" t="s">
        <v>5967</v>
      </c>
      <c r="BJ576" s="149"/>
    </row>
    <row r="577" s="5" customFormat="1" ht="12.95" customHeight="1" spans="1:62">
      <c r="A577" s="322"/>
      <c r="B577" s="322"/>
      <c r="C577" s="48" t="s">
        <v>1319</v>
      </c>
      <c r="D577" s="38" t="s">
        <v>1321</v>
      </c>
      <c r="E577" s="39" t="s">
        <v>5968</v>
      </c>
      <c r="F577" s="40" t="s">
        <v>2715</v>
      </c>
      <c r="G577" s="41" t="s">
        <v>5969</v>
      </c>
      <c r="H577" s="42" t="s">
        <v>2715</v>
      </c>
      <c r="I577" s="42" t="s">
        <v>2715</v>
      </c>
      <c r="J577" s="43" t="s">
        <v>2715</v>
      </c>
      <c r="K577" s="54" t="s">
        <v>2715</v>
      </c>
      <c r="L577" s="42" t="s">
        <v>2737</v>
      </c>
      <c r="M577" s="42" t="s">
        <v>2715</v>
      </c>
      <c r="N577" s="42" t="s">
        <v>2715</v>
      </c>
      <c r="O577" s="43" t="s">
        <v>2715</v>
      </c>
      <c r="P577" s="206"/>
      <c r="Q577" s="206"/>
      <c r="R577" s="206"/>
      <c r="S577" s="206"/>
      <c r="T577" s="206"/>
      <c r="U577" s="63" t="s">
        <v>5970</v>
      </c>
      <c r="V577" s="47" t="s">
        <v>5664</v>
      </c>
      <c r="W577" s="62" t="s">
        <v>2715</v>
      </c>
      <c r="X577" s="62" t="s">
        <v>2715</v>
      </c>
      <c r="Y577" s="62"/>
      <c r="Z577" s="62"/>
      <c r="AA577" s="62"/>
      <c r="AB577" s="47"/>
      <c r="AC577" s="47" t="s">
        <v>5665</v>
      </c>
      <c r="AD577" s="63"/>
      <c r="AE577" s="63" t="s">
        <v>2723</v>
      </c>
      <c r="AF577" s="207"/>
      <c r="AG577" s="208"/>
      <c r="AH577" s="208"/>
      <c r="AI577" s="208"/>
      <c r="AJ577" s="209"/>
      <c r="AK577" s="209"/>
      <c r="AL577" s="210"/>
      <c r="AM577" s="210"/>
      <c r="AN577" s="210"/>
      <c r="AO577" s="210"/>
      <c r="AP577" s="210"/>
      <c r="AQ577" s="210"/>
      <c r="AR577" s="210"/>
      <c r="AS577" s="215" t="s">
        <v>1320</v>
      </c>
      <c r="AT577" s="105"/>
      <c r="AU577" s="105"/>
      <c r="AV577" s="105"/>
      <c r="AW577" s="105"/>
      <c r="AX577" s="105"/>
      <c r="AY577" s="105"/>
      <c r="AZ577" s="105"/>
      <c r="BA577" s="105"/>
      <c r="BB577" s="105"/>
      <c r="BC577" s="105"/>
      <c r="BD577" s="218"/>
      <c r="BE577" s="105"/>
      <c r="BF577" s="250"/>
      <c r="BG577" s="252" t="s">
        <v>1321</v>
      </c>
      <c r="BH577" s="5" t="s">
        <v>1321</v>
      </c>
      <c r="BI577" s="5" t="s">
        <v>5971</v>
      </c>
      <c r="BJ577" s="149"/>
    </row>
    <row r="578" s="5" customFormat="1" ht="12.95" customHeight="1" spans="1:62">
      <c r="A578" s="322"/>
      <c r="B578" s="322"/>
      <c r="C578" s="48" t="s">
        <v>1322</v>
      </c>
      <c r="D578" s="38" t="s">
        <v>1324</v>
      </c>
      <c r="E578" s="39" t="s">
        <v>5972</v>
      </c>
      <c r="F578" s="40" t="s">
        <v>2715</v>
      </c>
      <c r="G578" s="41" t="s">
        <v>5973</v>
      </c>
      <c r="H578" s="42" t="s">
        <v>2715</v>
      </c>
      <c r="I578" s="42" t="s">
        <v>2715</v>
      </c>
      <c r="J578" s="43" t="s">
        <v>2715</v>
      </c>
      <c r="K578" s="54" t="s">
        <v>2715</v>
      </c>
      <c r="L578" s="42" t="s">
        <v>2737</v>
      </c>
      <c r="M578" s="42" t="s">
        <v>2715</v>
      </c>
      <c r="N578" s="42" t="s">
        <v>2715</v>
      </c>
      <c r="O578" s="43" t="s">
        <v>2715</v>
      </c>
      <c r="P578" s="206"/>
      <c r="Q578" s="206"/>
      <c r="R578" s="206"/>
      <c r="S578" s="206"/>
      <c r="T578" s="206"/>
      <c r="U578" s="63" t="s">
        <v>5974</v>
      </c>
      <c r="V578" s="47" t="s">
        <v>5664</v>
      </c>
      <c r="W578" s="62" t="s">
        <v>2715</v>
      </c>
      <c r="X578" s="62" t="s">
        <v>2715</v>
      </c>
      <c r="Y578" s="62"/>
      <c r="Z578" s="62"/>
      <c r="AA578" s="62"/>
      <c r="AB578" s="47"/>
      <c r="AC578" s="47" t="s">
        <v>5665</v>
      </c>
      <c r="AD578" s="63"/>
      <c r="AE578" s="63" t="s">
        <v>2723</v>
      </c>
      <c r="AF578" s="207"/>
      <c r="AG578" s="208"/>
      <c r="AH578" s="208"/>
      <c r="AI578" s="208"/>
      <c r="AJ578" s="209"/>
      <c r="AK578" s="209"/>
      <c r="AL578" s="210"/>
      <c r="AM578" s="210"/>
      <c r="AN578" s="210"/>
      <c r="AO578" s="210"/>
      <c r="AP578" s="210"/>
      <c r="AQ578" s="210"/>
      <c r="AR578" s="210"/>
      <c r="AS578" s="215" t="s">
        <v>1323</v>
      </c>
      <c r="AT578" s="105"/>
      <c r="AU578" s="105"/>
      <c r="AV578" s="105"/>
      <c r="AW578" s="105"/>
      <c r="AX578" s="105"/>
      <c r="AY578" s="105"/>
      <c r="AZ578" s="105"/>
      <c r="BA578" s="105"/>
      <c r="BB578" s="105"/>
      <c r="BC578" s="105"/>
      <c r="BD578" s="218"/>
      <c r="BE578" s="105"/>
      <c r="BF578" s="250"/>
      <c r="BG578" s="252" t="s">
        <v>1324</v>
      </c>
      <c r="BH578" s="5" t="s">
        <v>1324</v>
      </c>
      <c r="BI578" s="5" t="s">
        <v>5975</v>
      </c>
      <c r="BJ578" s="149"/>
    </row>
    <row r="579" s="5" customFormat="1" ht="12.95" customHeight="1" spans="1:62">
      <c r="A579" s="322"/>
      <c r="B579" s="322"/>
      <c r="C579" s="48" t="s">
        <v>1325</v>
      </c>
      <c r="D579" s="38" t="s">
        <v>1327</v>
      </c>
      <c r="E579" s="39" t="s">
        <v>5976</v>
      </c>
      <c r="F579" s="40" t="s">
        <v>2715</v>
      </c>
      <c r="G579" s="41" t="s">
        <v>5977</v>
      </c>
      <c r="H579" s="42" t="s">
        <v>2715</v>
      </c>
      <c r="I579" s="42" t="s">
        <v>2715</v>
      </c>
      <c r="J579" s="43" t="s">
        <v>2715</v>
      </c>
      <c r="K579" s="54" t="s">
        <v>2715</v>
      </c>
      <c r="L579" s="42" t="s">
        <v>2737</v>
      </c>
      <c r="M579" s="42" t="s">
        <v>2715</v>
      </c>
      <c r="N579" s="42" t="s">
        <v>2715</v>
      </c>
      <c r="O579" s="43" t="s">
        <v>2715</v>
      </c>
      <c r="P579" s="206"/>
      <c r="Q579" s="206"/>
      <c r="R579" s="206"/>
      <c r="S579" s="206"/>
      <c r="T579" s="206"/>
      <c r="U579" s="63" t="s">
        <v>5978</v>
      </c>
      <c r="V579" s="47" t="s">
        <v>5664</v>
      </c>
      <c r="W579" s="62" t="s">
        <v>2715</v>
      </c>
      <c r="X579" s="62" t="s">
        <v>2715</v>
      </c>
      <c r="Y579" s="62"/>
      <c r="Z579" s="62"/>
      <c r="AA579" s="62"/>
      <c r="AB579" s="47"/>
      <c r="AC579" s="47" t="s">
        <v>5665</v>
      </c>
      <c r="AD579" s="63"/>
      <c r="AE579" s="63" t="s">
        <v>2723</v>
      </c>
      <c r="AF579" s="207"/>
      <c r="AG579" s="208"/>
      <c r="AH579" s="208"/>
      <c r="AI579" s="208"/>
      <c r="AJ579" s="209"/>
      <c r="AK579" s="209"/>
      <c r="AL579" s="210"/>
      <c r="AM579" s="210"/>
      <c r="AN579" s="210"/>
      <c r="AO579" s="210"/>
      <c r="AP579" s="210"/>
      <c r="AQ579" s="210"/>
      <c r="AR579" s="210"/>
      <c r="AS579" s="215" t="s">
        <v>1326</v>
      </c>
      <c r="AT579" s="105"/>
      <c r="AU579" s="105"/>
      <c r="AV579" s="105"/>
      <c r="AW579" s="105"/>
      <c r="AX579" s="105"/>
      <c r="AY579" s="105"/>
      <c r="AZ579" s="105"/>
      <c r="BA579" s="105"/>
      <c r="BB579" s="105"/>
      <c r="BC579" s="105"/>
      <c r="BD579" s="218"/>
      <c r="BE579" s="105"/>
      <c r="BF579" s="250"/>
      <c r="BG579" s="252" t="s">
        <v>1327</v>
      </c>
      <c r="BH579" s="5" t="s">
        <v>1327</v>
      </c>
      <c r="BI579" s="5" t="s">
        <v>5979</v>
      </c>
      <c r="BJ579" s="149"/>
    </row>
    <row r="580" s="5" customFormat="1" ht="12.95" customHeight="1" spans="1:62">
      <c r="A580" s="322"/>
      <c r="B580" s="322"/>
      <c r="C580" s="48" t="s">
        <v>1328</v>
      </c>
      <c r="D580" s="38" t="s">
        <v>1330</v>
      </c>
      <c r="E580" s="39" t="s">
        <v>5980</v>
      </c>
      <c r="F580" s="40" t="s">
        <v>2715</v>
      </c>
      <c r="G580" s="41" t="s">
        <v>5981</v>
      </c>
      <c r="H580" s="42" t="s">
        <v>2715</v>
      </c>
      <c r="I580" s="42" t="s">
        <v>2715</v>
      </c>
      <c r="J580" s="43" t="s">
        <v>2715</v>
      </c>
      <c r="K580" s="54" t="s">
        <v>2715</v>
      </c>
      <c r="L580" s="42" t="s">
        <v>2737</v>
      </c>
      <c r="M580" s="42" t="s">
        <v>2715</v>
      </c>
      <c r="N580" s="42" t="s">
        <v>2715</v>
      </c>
      <c r="O580" s="43" t="s">
        <v>2715</v>
      </c>
      <c r="P580" s="206"/>
      <c r="Q580" s="206"/>
      <c r="R580" s="206"/>
      <c r="S580" s="206"/>
      <c r="T580" s="206"/>
      <c r="U580" s="63" t="s">
        <v>5982</v>
      </c>
      <c r="V580" s="47" t="s">
        <v>5664</v>
      </c>
      <c r="W580" s="62" t="s">
        <v>2715</v>
      </c>
      <c r="X580" s="62" t="s">
        <v>2715</v>
      </c>
      <c r="Y580" s="62"/>
      <c r="Z580" s="62"/>
      <c r="AA580" s="62"/>
      <c r="AB580" s="47"/>
      <c r="AC580" s="47" t="s">
        <v>5665</v>
      </c>
      <c r="AD580" s="63"/>
      <c r="AE580" s="63" t="s">
        <v>2723</v>
      </c>
      <c r="AF580" s="207"/>
      <c r="AG580" s="208"/>
      <c r="AH580" s="208"/>
      <c r="AI580" s="208"/>
      <c r="AJ580" s="209"/>
      <c r="AK580" s="209"/>
      <c r="AL580" s="210"/>
      <c r="AM580" s="210"/>
      <c r="AN580" s="210"/>
      <c r="AO580" s="210"/>
      <c r="AP580" s="210"/>
      <c r="AQ580" s="210"/>
      <c r="AR580" s="210"/>
      <c r="AS580" s="215" t="s">
        <v>1329</v>
      </c>
      <c r="AT580" s="105"/>
      <c r="AU580" s="105"/>
      <c r="AV580" s="105"/>
      <c r="AW580" s="105"/>
      <c r="AX580" s="105"/>
      <c r="AY580" s="105"/>
      <c r="AZ580" s="105"/>
      <c r="BA580" s="105"/>
      <c r="BB580" s="105"/>
      <c r="BC580" s="105"/>
      <c r="BD580" s="218"/>
      <c r="BE580" s="105"/>
      <c r="BF580" s="250"/>
      <c r="BG580" s="252" t="s">
        <v>1330</v>
      </c>
      <c r="BH580" s="5" t="s">
        <v>1330</v>
      </c>
      <c r="BI580" s="5" t="s">
        <v>5983</v>
      </c>
      <c r="BJ580" s="149"/>
    </row>
    <row r="581" s="5" customFormat="1" ht="12.95" customHeight="1" spans="1:62">
      <c r="A581" s="322"/>
      <c r="B581" s="322"/>
      <c r="C581" s="48" t="s">
        <v>1331</v>
      </c>
      <c r="D581" s="38" t="s">
        <v>1333</v>
      </c>
      <c r="E581" s="39" t="s">
        <v>5984</v>
      </c>
      <c r="F581" s="40" t="s">
        <v>2715</v>
      </c>
      <c r="G581" s="41" t="s">
        <v>5985</v>
      </c>
      <c r="H581" s="42" t="s">
        <v>2715</v>
      </c>
      <c r="I581" s="42" t="s">
        <v>2715</v>
      </c>
      <c r="J581" s="43" t="s">
        <v>2715</v>
      </c>
      <c r="K581" s="54" t="s">
        <v>2715</v>
      </c>
      <c r="L581" s="42" t="s">
        <v>2737</v>
      </c>
      <c r="M581" s="42" t="s">
        <v>2715</v>
      </c>
      <c r="N581" s="42" t="s">
        <v>2715</v>
      </c>
      <c r="O581" s="43" t="s">
        <v>2715</v>
      </c>
      <c r="P581" s="206"/>
      <c r="Q581" s="206"/>
      <c r="R581" s="206"/>
      <c r="S581" s="206"/>
      <c r="T581" s="206"/>
      <c r="U581" s="63" t="s">
        <v>5986</v>
      </c>
      <c r="V581" s="47" t="s">
        <v>5664</v>
      </c>
      <c r="W581" s="62" t="s">
        <v>2715</v>
      </c>
      <c r="X581" s="62" t="s">
        <v>2715</v>
      </c>
      <c r="Y581" s="62"/>
      <c r="Z581" s="62"/>
      <c r="AA581" s="62"/>
      <c r="AB581" s="47"/>
      <c r="AC581" s="47" t="s">
        <v>5665</v>
      </c>
      <c r="AD581" s="63"/>
      <c r="AE581" s="63" t="s">
        <v>2723</v>
      </c>
      <c r="AF581" s="207"/>
      <c r="AG581" s="208"/>
      <c r="AH581" s="208"/>
      <c r="AI581" s="208"/>
      <c r="AJ581" s="209"/>
      <c r="AK581" s="209"/>
      <c r="AL581" s="210"/>
      <c r="AM581" s="210"/>
      <c r="AN581" s="210"/>
      <c r="AO581" s="210"/>
      <c r="AP581" s="210"/>
      <c r="AQ581" s="210"/>
      <c r="AR581" s="210"/>
      <c r="AS581" s="215" t="s">
        <v>1332</v>
      </c>
      <c r="AT581" s="105"/>
      <c r="AU581" s="105"/>
      <c r="AV581" s="105"/>
      <c r="AW581" s="105"/>
      <c r="AX581" s="105"/>
      <c r="AY581" s="105"/>
      <c r="AZ581" s="105"/>
      <c r="BA581" s="105"/>
      <c r="BB581" s="105"/>
      <c r="BC581" s="105"/>
      <c r="BD581" s="218"/>
      <c r="BE581" s="105"/>
      <c r="BF581" s="250"/>
      <c r="BG581" s="252" t="s">
        <v>1333</v>
      </c>
      <c r="BH581" s="5" t="s">
        <v>1333</v>
      </c>
      <c r="BI581" s="5" t="s">
        <v>5987</v>
      </c>
      <c r="BJ581" s="149"/>
    </row>
    <row r="582" s="5" customFormat="1" ht="12.95" customHeight="1" spans="1:62">
      <c r="A582" s="322"/>
      <c r="B582" s="322"/>
      <c r="C582" s="10" t="s">
        <v>1334</v>
      </c>
      <c r="D582" s="38" t="s">
        <v>1336</v>
      </c>
      <c r="E582" s="39" t="s">
        <v>5988</v>
      </c>
      <c r="F582" s="40" t="s">
        <v>2715</v>
      </c>
      <c r="G582" s="41" t="s">
        <v>5989</v>
      </c>
      <c r="H582" s="42" t="s">
        <v>2715</v>
      </c>
      <c r="I582" s="42" t="s">
        <v>2715</v>
      </c>
      <c r="J582" s="43" t="s">
        <v>2715</v>
      </c>
      <c r="K582" s="54" t="s">
        <v>2715</v>
      </c>
      <c r="L582" s="42" t="s">
        <v>2737</v>
      </c>
      <c r="M582" s="42" t="s">
        <v>2715</v>
      </c>
      <c r="N582" s="42" t="s">
        <v>2715</v>
      </c>
      <c r="O582" s="43" t="s">
        <v>2715</v>
      </c>
      <c r="P582" s="206"/>
      <c r="Q582" s="206"/>
      <c r="R582" s="206"/>
      <c r="S582" s="206"/>
      <c r="T582" s="206"/>
      <c r="U582" s="63" t="s">
        <v>5990</v>
      </c>
      <c r="V582" s="47" t="s">
        <v>5664</v>
      </c>
      <c r="W582" s="62" t="s">
        <v>2715</v>
      </c>
      <c r="X582" s="62" t="s">
        <v>2715</v>
      </c>
      <c r="Y582" s="62"/>
      <c r="Z582" s="62"/>
      <c r="AA582" s="62"/>
      <c r="AB582" s="47"/>
      <c r="AC582" s="47" t="s">
        <v>5665</v>
      </c>
      <c r="AD582" s="63"/>
      <c r="AE582" s="63" t="s">
        <v>2723</v>
      </c>
      <c r="AF582" s="207"/>
      <c r="AG582" s="208"/>
      <c r="AH582" s="208"/>
      <c r="AI582" s="208"/>
      <c r="AJ582" s="209"/>
      <c r="AK582" s="209"/>
      <c r="AL582" s="210"/>
      <c r="AM582" s="210"/>
      <c r="AN582" s="210"/>
      <c r="AO582" s="210"/>
      <c r="AP582" s="210"/>
      <c r="AQ582" s="210"/>
      <c r="AR582" s="210"/>
      <c r="AS582" s="215" t="s">
        <v>1335</v>
      </c>
      <c r="AT582" s="105"/>
      <c r="AU582" s="105"/>
      <c r="AV582" s="105"/>
      <c r="AW582" s="105"/>
      <c r="AX582" s="105"/>
      <c r="AY582" s="105"/>
      <c r="AZ582" s="105"/>
      <c r="BA582" s="105"/>
      <c r="BB582" s="105"/>
      <c r="BC582" s="105"/>
      <c r="BD582" s="218"/>
      <c r="BE582" s="105"/>
      <c r="BF582" s="250"/>
      <c r="BG582" s="252" t="s">
        <v>1336</v>
      </c>
      <c r="BH582" s="5" t="s">
        <v>1336</v>
      </c>
      <c r="BI582" s="5" t="s">
        <v>5991</v>
      </c>
      <c r="BJ582" s="149"/>
    </row>
    <row r="583" s="5" customFormat="1" ht="12.95" customHeight="1" spans="1:62">
      <c r="A583" s="322"/>
      <c r="B583" s="322"/>
      <c r="C583" s="10" t="s">
        <v>1337</v>
      </c>
      <c r="D583" s="38" t="s">
        <v>1338</v>
      </c>
      <c r="E583" s="39" t="s">
        <v>5992</v>
      </c>
      <c r="F583" s="40" t="s">
        <v>2715</v>
      </c>
      <c r="G583" s="41" t="s">
        <v>5993</v>
      </c>
      <c r="H583" s="42" t="s">
        <v>2715</v>
      </c>
      <c r="I583" s="42" t="s">
        <v>2715</v>
      </c>
      <c r="J583" s="43" t="s">
        <v>2715</v>
      </c>
      <c r="K583" s="54" t="s">
        <v>2715</v>
      </c>
      <c r="L583" s="42" t="s">
        <v>2737</v>
      </c>
      <c r="M583" s="42" t="s">
        <v>2715</v>
      </c>
      <c r="N583" s="42" t="s">
        <v>2715</v>
      </c>
      <c r="O583" s="43" t="s">
        <v>2715</v>
      </c>
      <c r="P583" s="206"/>
      <c r="Q583" s="206"/>
      <c r="R583" s="206"/>
      <c r="S583" s="206"/>
      <c r="T583" s="206"/>
      <c r="U583" s="63" t="s">
        <v>5994</v>
      </c>
      <c r="V583" s="47" t="s">
        <v>5664</v>
      </c>
      <c r="W583" s="62" t="s">
        <v>2715</v>
      </c>
      <c r="X583" s="62" t="s">
        <v>2715</v>
      </c>
      <c r="Y583" s="62"/>
      <c r="Z583" s="62"/>
      <c r="AA583" s="62"/>
      <c r="AB583" s="47"/>
      <c r="AC583" s="47" t="s">
        <v>5665</v>
      </c>
      <c r="AD583" s="63"/>
      <c r="AE583" s="63" t="s">
        <v>2723</v>
      </c>
      <c r="AF583" s="207"/>
      <c r="AG583" s="208"/>
      <c r="AH583" s="208"/>
      <c r="AI583" s="208"/>
      <c r="AJ583" s="209"/>
      <c r="AK583" s="209"/>
      <c r="AL583" s="210"/>
      <c r="AM583" s="210"/>
      <c r="AN583" s="210"/>
      <c r="AO583" s="210"/>
      <c r="AP583" s="210"/>
      <c r="AQ583" s="210"/>
      <c r="AR583" s="210"/>
      <c r="AS583" s="215" t="s">
        <v>1337</v>
      </c>
      <c r="AT583" s="105"/>
      <c r="AU583" s="105"/>
      <c r="AV583" s="105"/>
      <c r="AW583" s="105"/>
      <c r="AX583" s="105"/>
      <c r="AY583" s="105"/>
      <c r="AZ583" s="105"/>
      <c r="BA583" s="105"/>
      <c r="BB583" s="105"/>
      <c r="BC583" s="105"/>
      <c r="BD583" s="218"/>
      <c r="BE583" s="105"/>
      <c r="BF583" s="250"/>
      <c r="BG583" s="252" t="s">
        <v>1338</v>
      </c>
      <c r="BH583" s="5" t="s">
        <v>1338</v>
      </c>
      <c r="BI583" s="5" t="s">
        <v>5995</v>
      </c>
      <c r="BJ583" s="149"/>
    </row>
    <row r="584" s="5" customFormat="1" ht="12.75" customHeight="1" spans="1:62">
      <c r="A584" s="322"/>
      <c r="B584" s="322"/>
      <c r="C584" s="48" t="s">
        <v>1339</v>
      </c>
      <c r="D584" s="38" t="s">
        <v>1340</v>
      </c>
      <c r="E584" s="39" t="s">
        <v>5996</v>
      </c>
      <c r="F584" s="40" t="s">
        <v>2715</v>
      </c>
      <c r="G584" s="41" t="s">
        <v>5997</v>
      </c>
      <c r="H584" s="42" t="s">
        <v>2715</v>
      </c>
      <c r="I584" s="42" t="s">
        <v>2715</v>
      </c>
      <c r="J584" s="43" t="s">
        <v>2715</v>
      </c>
      <c r="K584" s="54" t="s">
        <v>2715</v>
      </c>
      <c r="L584" s="42" t="s">
        <v>2737</v>
      </c>
      <c r="M584" s="42" t="s">
        <v>2715</v>
      </c>
      <c r="N584" s="42" t="s">
        <v>2715</v>
      </c>
      <c r="O584" s="43" t="s">
        <v>2715</v>
      </c>
      <c r="P584" s="206"/>
      <c r="Q584" s="206"/>
      <c r="R584" s="206"/>
      <c r="S584" s="206"/>
      <c r="T584" s="206"/>
      <c r="U584" s="63" t="s">
        <v>5998</v>
      </c>
      <c r="V584" s="47" t="s">
        <v>5664</v>
      </c>
      <c r="W584" s="62" t="s">
        <v>2715</v>
      </c>
      <c r="X584" s="62" t="s">
        <v>2715</v>
      </c>
      <c r="Y584" s="62"/>
      <c r="Z584" s="62"/>
      <c r="AA584" s="62"/>
      <c r="AB584" s="47"/>
      <c r="AC584" s="47" t="s">
        <v>5665</v>
      </c>
      <c r="AD584" s="63"/>
      <c r="AE584" s="63" t="s">
        <v>2723</v>
      </c>
      <c r="AF584" s="207"/>
      <c r="AG584" s="208"/>
      <c r="AH584" s="208"/>
      <c r="AI584" s="208"/>
      <c r="AJ584" s="209"/>
      <c r="AK584" s="209"/>
      <c r="AL584" s="210"/>
      <c r="AM584" s="210"/>
      <c r="AN584" s="210"/>
      <c r="AO584" s="210"/>
      <c r="AP584" s="210"/>
      <c r="AQ584" s="210"/>
      <c r="AR584" s="210"/>
      <c r="AS584" s="215" t="s">
        <v>1339</v>
      </c>
      <c r="AT584" s="105"/>
      <c r="AU584" s="105"/>
      <c r="AV584" s="105"/>
      <c r="AW584" s="105"/>
      <c r="AX584" s="105"/>
      <c r="AY584" s="105"/>
      <c r="AZ584" s="105"/>
      <c r="BA584" s="105"/>
      <c r="BB584" s="105"/>
      <c r="BC584" s="105"/>
      <c r="BD584" s="218"/>
      <c r="BE584" s="105"/>
      <c r="BF584" s="250"/>
      <c r="BG584" s="252" t="s">
        <v>1340</v>
      </c>
      <c r="BH584" s="5" t="s">
        <v>1340</v>
      </c>
      <c r="BI584" s="5" t="s">
        <v>5999</v>
      </c>
      <c r="BJ584" s="149"/>
    </row>
    <row r="585" s="5" customFormat="1" ht="12.95" customHeight="1" spans="1:62">
      <c r="A585" s="322"/>
      <c r="B585" s="322"/>
      <c r="C585" s="48" t="s">
        <v>1341</v>
      </c>
      <c r="D585" s="38" t="s">
        <v>1342</v>
      </c>
      <c r="E585" s="39" t="s">
        <v>6000</v>
      </c>
      <c r="F585" s="40" t="s">
        <v>2715</v>
      </c>
      <c r="G585" s="41" t="s">
        <v>6001</v>
      </c>
      <c r="H585" s="42" t="s">
        <v>2715</v>
      </c>
      <c r="I585" s="42" t="s">
        <v>2715</v>
      </c>
      <c r="J585" s="43" t="s">
        <v>2715</v>
      </c>
      <c r="K585" s="54" t="s">
        <v>2715</v>
      </c>
      <c r="L585" s="42" t="s">
        <v>2737</v>
      </c>
      <c r="M585" s="42" t="s">
        <v>2715</v>
      </c>
      <c r="N585" s="42" t="s">
        <v>2715</v>
      </c>
      <c r="O585" s="43" t="s">
        <v>2715</v>
      </c>
      <c r="P585" s="206"/>
      <c r="Q585" s="206"/>
      <c r="R585" s="206"/>
      <c r="S585" s="206"/>
      <c r="T585" s="206"/>
      <c r="U585" s="63" t="s">
        <v>6002</v>
      </c>
      <c r="V585" s="47" t="s">
        <v>5664</v>
      </c>
      <c r="W585" s="62" t="s">
        <v>2715</v>
      </c>
      <c r="X585" s="62" t="s">
        <v>2715</v>
      </c>
      <c r="Y585" s="62"/>
      <c r="Z585" s="62"/>
      <c r="AA585" s="62"/>
      <c r="AB585" s="47"/>
      <c r="AC585" s="47" t="s">
        <v>5665</v>
      </c>
      <c r="AD585" s="63"/>
      <c r="AE585" s="63" t="s">
        <v>2723</v>
      </c>
      <c r="AF585" s="207"/>
      <c r="AG585" s="208"/>
      <c r="AH585" s="208"/>
      <c r="AI585" s="208"/>
      <c r="AJ585" s="209"/>
      <c r="AK585" s="209"/>
      <c r="AL585" s="210"/>
      <c r="AM585" s="210"/>
      <c r="AN585" s="210"/>
      <c r="AO585" s="210"/>
      <c r="AP585" s="210"/>
      <c r="AQ585" s="210"/>
      <c r="AR585" s="210"/>
      <c r="AS585" s="215" t="s">
        <v>1341</v>
      </c>
      <c r="AT585" s="105"/>
      <c r="AU585" s="105"/>
      <c r="AV585" s="105"/>
      <c r="AW585" s="105"/>
      <c r="AX585" s="105"/>
      <c r="AY585" s="105"/>
      <c r="AZ585" s="105"/>
      <c r="BA585" s="105"/>
      <c r="BB585" s="105"/>
      <c r="BC585" s="105"/>
      <c r="BD585" s="218"/>
      <c r="BE585" s="105"/>
      <c r="BF585" s="250"/>
      <c r="BG585" s="252" t="s">
        <v>1342</v>
      </c>
      <c r="BH585" s="5" t="s">
        <v>1342</v>
      </c>
      <c r="BI585" s="5" t="s">
        <v>6003</v>
      </c>
      <c r="BJ585" s="149"/>
    </row>
    <row r="586" s="5" customFormat="1" ht="12.95" customHeight="1" spans="1:62">
      <c r="A586" s="322"/>
      <c r="B586" s="322"/>
      <c r="C586" s="48" t="s">
        <v>1343</v>
      </c>
      <c r="D586" s="38" t="s">
        <v>1344</v>
      </c>
      <c r="E586" s="39" t="s">
        <v>6004</v>
      </c>
      <c r="F586" s="40" t="s">
        <v>2715</v>
      </c>
      <c r="G586" s="41" t="s">
        <v>6005</v>
      </c>
      <c r="H586" s="42" t="s">
        <v>2715</v>
      </c>
      <c r="I586" s="42" t="s">
        <v>2715</v>
      </c>
      <c r="J586" s="43" t="s">
        <v>2715</v>
      </c>
      <c r="K586" s="54" t="s">
        <v>2715</v>
      </c>
      <c r="L586" s="42" t="s">
        <v>2737</v>
      </c>
      <c r="M586" s="42" t="s">
        <v>2715</v>
      </c>
      <c r="N586" s="42" t="s">
        <v>2715</v>
      </c>
      <c r="O586" s="43" t="s">
        <v>2715</v>
      </c>
      <c r="P586" s="206"/>
      <c r="Q586" s="206"/>
      <c r="R586" s="206"/>
      <c r="S586" s="206"/>
      <c r="T586" s="206"/>
      <c r="U586" s="63" t="s">
        <v>6006</v>
      </c>
      <c r="V586" s="47" t="s">
        <v>5664</v>
      </c>
      <c r="W586" s="62" t="s">
        <v>2715</v>
      </c>
      <c r="X586" s="62" t="s">
        <v>2715</v>
      </c>
      <c r="Y586" s="62"/>
      <c r="Z586" s="62"/>
      <c r="AA586" s="62"/>
      <c r="AB586" s="47"/>
      <c r="AC586" s="47" t="s">
        <v>5665</v>
      </c>
      <c r="AD586" s="63"/>
      <c r="AE586" s="63" t="s">
        <v>2723</v>
      </c>
      <c r="AF586" s="207"/>
      <c r="AG586" s="208"/>
      <c r="AH586" s="208"/>
      <c r="AI586" s="208"/>
      <c r="AJ586" s="209"/>
      <c r="AK586" s="209"/>
      <c r="AL586" s="210"/>
      <c r="AM586" s="210"/>
      <c r="AN586" s="210"/>
      <c r="AO586" s="210"/>
      <c r="AP586" s="210"/>
      <c r="AQ586" s="210"/>
      <c r="AR586" s="210"/>
      <c r="AS586" s="215" t="s">
        <v>1343</v>
      </c>
      <c r="AT586" s="105"/>
      <c r="AU586" s="105"/>
      <c r="AV586" s="105"/>
      <c r="AW586" s="105"/>
      <c r="AX586" s="105"/>
      <c r="AY586" s="105"/>
      <c r="AZ586" s="105"/>
      <c r="BA586" s="105"/>
      <c r="BB586" s="105"/>
      <c r="BC586" s="105"/>
      <c r="BD586" s="218"/>
      <c r="BE586" s="105"/>
      <c r="BF586" s="250"/>
      <c r="BG586" s="252" t="s">
        <v>1344</v>
      </c>
      <c r="BH586" s="5" t="s">
        <v>1344</v>
      </c>
      <c r="BI586" s="5" t="s">
        <v>6007</v>
      </c>
      <c r="BJ586" s="149"/>
    </row>
    <row r="587" s="5" customFormat="1" ht="12.95" customHeight="1" spans="1:62">
      <c r="A587" s="322"/>
      <c r="B587" s="322"/>
      <c r="C587" s="48" t="s">
        <v>1345</v>
      </c>
      <c r="D587" s="38" t="s">
        <v>1346</v>
      </c>
      <c r="E587" s="39" t="s">
        <v>6008</v>
      </c>
      <c r="F587" s="40" t="s">
        <v>2715</v>
      </c>
      <c r="G587" s="41" t="s">
        <v>6009</v>
      </c>
      <c r="H587" s="42" t="s">
        <v>2715</v>
      </c>
      <c r="I587" s="42" t="s">
        <v>2715</v>
      </c>
      <c r="J587" s="43" t="s">
        <v>2715</v>
      </c>
      <c r="K587" s="54" t="s">
        <v>2715</v>
      </c>
      <c r="L587" s="42" t="s">
        <v>2737</v>
      </c>
      <c r="M587" s="42" t="s">
        <v>2715</v>
      </c>
      <c r="N587" s="42" t="s">
        <v>2715</v>
      </c>
      <c r="O587" s="43" t="s">
        <v>2715</v>
      </c>
      <c r="P587" s="206"/>
      <c r="Q587" s="206"/>
      <c r="R587" s="206"/>
      <c r="S587" s="206"/>
      <c r="T587" s="206"/>
      <c r="U587" s="63" t="s">
        <v>6010</v>
      </c>
      <c r="V587" s="47" t="s">
        <v>5664</v>
      </c>
      <c r="W587" s="62" t="s">
        <v>2715</v>
      </c>
      <c r="X587" s="62" t="s">
        <v>2715</v>
      </c>
      <c r="Y587" s="62"/>
      <c r="Z587" s="62"/>
      <c r="AA587" s="62"/>
      <c r="AB587" s="47"/>
      <c r="AC587" s="47" t="s">
        <v>5665</v>
      </c>
      <c r="AD587" s="63"/>
      <c r="AE587" s="63" t="s">
        <v>2723</v>
      </c>
      <c r="AF587" s="207"/>
      <c r="AG587" s="208"/>
      <c r="AH587" s="208"/>
      <c r="AI587" s="208"/>
      <c r="AJ587" s="209"/>
      <c r="AK587" s="209"/>
      <c r="AL587" s="210"/>
      <c r="AM587" s="210"/>
      <c r="AN587" s="210"/>
      <c r="AO587" s="210"/>
      <c r="AP587" s="210"/>
      <c r="AQ587" s="210"/>
      <c r="AR587" s="210"/>
      <c r="AS587" s="215" t="s">
        <v>1345</v>
      </c>
      <c r="AT587" s="105"/>
      <c r="AU587" s="105"/>
      <c r="AV587" s="105"/>
      <c r="AW587" s="105"/>
      <c r="AX587" s="105"/>
      <c r="AY587" s="105"/>
      <c r="AZ587" s="105"/>
      <c r="BA587" s="105"/>
      <c r="BB587" s="105"/>
      <c r="BC587" s="105"/>
      <c r="BD587" s="218"/>
      <c r="BE587" s="105"/>
      <c r="BF587" s="250"/>
      <c r="BG587" s="252" t="s">
        <v>1346</v>
      </c>
      <c r="BH587" s="5" t="s">
        <v>1346</v>
      </c>
      <c r="BI587" s="5" t="s">
        <v>6011</v>
      </c>
      <c r="BJ587" s="149"/>
    </row>
    <row r="588" s="5" customFormat="1" ht="12.95" customHeight="1" spans="1:62">
      <c r="A588" s="322"/>
      <c r="B588" s="322"/>
      <c r="C588" s="48" t="s">
        <v>1347</v>
      </c>
      <c r="D588" s="38" t="s">
        <v>1349</v>
      </c>
      <c r="E588" s="39" t="s">
        <v>6012</v>
      </c>
      <c r="F588" s="40" t="s">
        <v>2715</v>
      </c>
      <c r="G588" s="41" t="s">
        <v>6013</v>
      </c>
      <c r="H588" s="42" t="s">
        <v>2715</v>
      </c>
      <c r="I588" s="42" t="s">
        <v>2715</v>
      </c>
      <c r="J588" s="43" t="s">
        <v>2715</v>
      </c>
      <c r="K588" s="54" t="s">
        <v>2715</v>
      </c>
      <c r="L588" s="42" t="s">
        <v>2737</v>
      </c>
      <c r="M588" s="42" t="s">
        <v>2715</v>
      </c>
      <c r="N588" s="42" t="s">
        <v>2715</v>
      </c>
      <c r="O588" s="43" t="s">
        <v>2715</v>
      </c>
      <c r="P588" s="206"/>
      <c r="Q588" s="206"/>
      <c r="R588" s="206"/>
      <c r="S588" s="206"/>
      <c r="T588" s="206"/>
      <c r="U588" s="63" t="s">
        <v>6014</v>
      </c>
      <c r="V588" s="47" t="s">
        <v>5664</v>
      </c>
      <c r="W588" s="62" t="s">
        <v>2715</v>
      </c>
      <c r="X588" s="62" t="s">
        <v>2715</v>
      </c>
      <c r="Y588" s="62"/>
      <c r="Z588" s="62"/>
      <c r="AA588" s="62"/>
      <c r="AB588" s="47"/>
      <c r="AC588" s="47" t="s">
        <v>5665</v>
      </c>
      <c r="AD588" s="63"/>
      <c r="AE588" s="63" t="s">
        <v>2723</v>
      </c>
      <c r="AF588" s="207"/>
      <c r="AG588" s="208"/>
      <c r="AH588" s="208"/>
      <c r="AI588" s="208"/>
      <c r="AJ588" s="209"/>
      <c r="AK588" s="209"/>
      <c r="AL588" s="210"/>
      <c r="AM588" s="210"/>
      <c r="AN588" s="210"/>
      <c r="AO588" s="210"/>
      <c r="AP588" s="210"/>
      <c r="AQ588" s="210"/>
      <c r="AR588" s="210"/>
      <c r="AS588" s="215" t="s">
        <v>1348</v>
      </c>
      <c r="AT588" s="105"/>
      <c r="AU588" s="105"/>
      <c r="AV588" s="105"/>
      <c r="AW588" s="105"/>
      <c r="AX588" s="105"/>
      <c r="AY588" s="105"/>
      <c r="AZ588" s="105"/>
      <c r="BA588" s="105"/>
      <c r="BB588" s="105"/>
      <c r="BC588" s="105"/>
      <c r="BD588" s="218"/>
      <c r="BE588" s="105"/>
      <c r="BF588" s="250"/>
      <c r="BG588" s="252" t="s">
        <v>1349</v>
      </c>
      <c r="BH588" s="5" t="s">
        <v>1349</v>
      </c>
      <c r="BI588" s="5" t="s">
        <v>6015</v>
      </c>
      <c r="BJ588" s="149"/>
    </row>
    <row r="589" s="5" customFormat="1" ht="12.95" customHeight="1" spans="1:62">
      <c r="A589" s="322"/>
      <c r="B589" s="322"/>
      <c r="C589" s="48" t="s">
        <v>1350</v>
      </c>
      <c r="D589" s="38" t="s">
        <v>1352</v>
      </c>
      <c r="E589" s="39" t="s">
        <v>6016</v>
      </c>
      <c r="F589" s="40" t="s">
        <v>2715</v>
      </c>
      <c r="G589" s="41" t="s">
        <v>6017</v>
      </c>
      <c r="H589" s="42" t="s">
        <v>2715</v>
      </c>
      <c r="I589" s="42" t="s">
        <v>2715</v>
      </c>
      <c r="J589" s="43" t="s">
        <v>2715</v>
      </c>
      <c r="K589" s="54" t="s">
        <v>2715</v>
      </c>
      <c r="L589" s="42" t="s">
        <v>2737</v>
      </c>
      <c r="M589" s="42" t="s">
        <v>2715</v>
      </c>
      <c r="N589" s="42" t="s">
        <v>2715</v>
      </c>
      <c r="O589" s="43" t="s">
        <v>2715</v>
      </c>
      <c r="P589" s="206"/>
      <c r="Q589" s="206"/>
      <c r="R589" s="206"/>
      <c r="S589" s="206"/>
      <c r="T589" s="206"/>
      <c r="U589" s="63" t="s">
        <v>6018</v>
      </c>
      <c r="V589" s="47" t="s">
        <v>5664</v>
      </c>
      <c r="W589" s="62" t="s">
        <v>2715</v>
      </c>
      <c r="X589" s="62" t="s">
        <v>2715</v>
      </c>
      <c r="Y589" s="62"/>
      <c r="Z589" s="62"/>
      <c r="AA589" s="62"/>
      <c r="AB589" s="47"/>
      <c r="AC589" s="47" t="s">
        <v>5665</v>
      </c>
      <c r="AD589" s="63"/>
      <c r="AE589" s="63" t="s">
        <v>2723</v>
      </c>
      <c r="AF589" s="207"/>
      <c r="AG589" s="208"/>
      <c r="AH589" s="208"/>
      <c r="AI589" s="208"/>
      <c r="AJ589" s="209"/>
      <c r="AK589" s="209"/>
      <c r="AL589" s="210"/>
      <c r="AM589" s="210"/>
      <c r="AN589" s="210"/>
      <c r="AO589" s="210"/>
      <c r="AP589" s="210"/>
      <c r="AQ589" s="210"/>
      <c r="AR589" s="210"/>
      <c r="AS589" s="215" t="s">
        <v>1351</v>
      </c>
      <c r="AT589" s="105"/>
      <c r="AU589" s="105"/>
      <c r="AV589" s="105"/>
      <c r="AW589" s="105"/>
      <c r="AX589" s="105"/>
      <c r="AY589" s="105"/>
      <c r="AZ589" s="105"/>
      <c r="BA589" s="105"/>
      <c r="BB589" s="105"/>
      <c r="BC589" s="105"/>
      <c r="BD589" s="218"/>
      <c r="BE589" s="105"/>
      <c r="BF589" s="250"/>
      <c r="BG589" s="252" t="s">
        <v>1352</v>
      </c>
      <c r="BH589" s="5" t="s">
        <v>1352</v>
      </c>
      <c r="BI589" s="5" t="s">
        <v>6019</v>
      </c>
      <c r="BJ589" s="149"/>
    </row>
    <row r="590" s="5" customFormat="1" ht="12.95" customHeight="1" spans="1:62">
      <c r="A590" s="322"/>
      <c r="B590" s="322"/>
      <c r="C590" s="48" t="s">
        <v>1353</v>
      </c>
      <c r="D590" s="38" t="s">
        <v>1355</v>
      </c>
      <c r="E590" s="39" t="s">
        <v>6020</v>
      </c>
      <c r="F590" s="40" t="s">
        <v>2715</v>
      </c>
      <c r="G590" s="41" t="s">
        <v>6021</v>
      </c>
      <c r="H590" s="42" t="s">
        <v>2715</v>
      </c>
      <c r="I590" s="42" t="s">
        <v>2715</v>
      </c>
      <c r="J590" s="43" t="s">
        <v>2715</v>
      </c>
      <c r="K590" s="54" t="s">
        <v>2715</v>
      </c>
      <c r="L590" s="42" t="s">
        <v>2737</v>
      </c>
      <c r="M590" s="42" t="s">
        <v>2715</v>
      </c>
      <c r="N590" s="42" t="s">
        <v>2715</v>
      </c>
      <c r="O590" s="43" t="s">
        <v>2715</v>
      </c>
      <c r="P590" s="206"/>
      <c r="Q590" s="206"/>
      <c r="R590" s="206"/>
      <c r="S590" s="206"/>
      <c r="T590" s="206"/>
      <c r="U590" s="63" t="s">
        <v>6022</v>
      </c>
      <c r="V590" s="47" t="s">
        <v>5664</v>
      </c>
      <c r="W590" s="62" t="s">
        <v>2715</v>
      </c>
      <c r="X590" s="62" t="s">
        <v>2715</v>
      </c>
      <c r="Y590" s="62"/>
      <c r="Z590" s="62"/>
      <c r="AA590" s="62"/>
      <c r="AB590" s="47"/>
      <c r="AC590" s="47" t="s">
        <v>5665</v>
      </c>
      <c r="AD590" s="63"/>
      <c r="AE590" s="63" t="s">
        <v>2723</v>
      </c>
      <c r="AF590" s="207"/>
      <c r="AG590" s="208"/>
      <c r="AH590" s="208"/>
      <c r="AI590" s="208"/>
      <c r="AJ590" s="209"/>
      <c r="AK590" s="209"/>
      <c r="AL590" s="210"/>
      <c r="AM590" s="210"/>
      <c r="AN590" s="210"/>
      <c r="AO590" s="210"/>
      <c r="AP590" s="210"/>
      <c r="AQ590" s="210"/>
      <c r="AR590" s="210"/>
      <c r="AS590" s="215" t="s">
        <v>1354</v>
      </c>
      <c r="AT590" s="105"/>
      <c r="AU590" s="105"/>
      <c r="AV590" s="105"/>
      <c r="AW590" s="105"/>
      <c r="AX590" s="105"/>
      <c r="AY590" s="105"/>
      <c r="AZ590" s="105"/>
      <c r="BA590" s="105"/>
      <c r="BB590" s="105"/>
      <c r="BC590" s="105"/>
      <c r="BD590" s="218"/>
      <c r="BE590" s="105"/>
      <c r="BF590" s="250"/>
      <c r="BG590" s="252" t="s">
        <v>1355</v>
      </c>
      <c r="BH590" s="5" t="s">
        <v>1355</v>
      </c>
      <c r="BI590" s="5" t="s">
        <v>6023</v>
      </c>
      <c r="BJ590" s="149"/>
    </row>
    <row r="591" s="5" customFormat="1" ht="12.95" customHeight="1" spans="1:62">
      <c r="A591" s="322"/>
      <c r="B591" s="322"/>
      <c r="C591" s="48" t="s">
        <v>1356</v>
      </c>
      <c r="D591" s="38" t="s">
        <v>1358</v>
      </c>
      <c r="E591" s="39" t="s">
        <v>6024</v>
      </c>
      <c r="F591" s="40" t="s">
        <v>2715</v>
      </c>
      <c r="G591" s="41" t="s">
        <v>6025</v>
      </c>
      <c r="H591" s="42" t="s">
        <v>2715</v>
      </c>
      <c r="I591" s="42" t="s">
        <v>2715</v>
      </c>
      <c r="J591" s="43" t="s">
        <v>2715</v>
      </c>
      <c r="K591" s="54" t="s">
        <v>2715</v>
      </c>
      <c r="L591" s="42" t="s">
        <v>2737</v>
      </c>
      <c r="M591" s="42" t="s">
        <v>2715</v>
      </c>
      <c r="N591" s="42" t="s">
        <v>2715</v>
      </c>
      <c r="O591" s="43" t="s">
        <v>2715</v>
      </c>
      <c r="P591" s="206"/>
      <c r="Q591" s="206"/>
      <c r="R591" s="206"/>
      <c r="S591" s="206"/>
      <c r="T591" s="206"/>
      <c r="U591" s="63" t="s">
        <v>6026</v>
      </c>
      <c r="V591" s="47" t="s">
        <v>5664</v>
      </c>
      <c r="W591" s="62" t="s">
        <v>2715</v>
      </c>
      <c r="X591" s="62" t="s">
        <v>2715</v>
      </c>
      <c r="Y591" s="62"/>
      <c r="Z591" s="62"/>
      <c r="AA591" s="62"/>
      <c r="AB591" s="47"/>
      <c r="AC591" s="47" t="s">
        <v>5665</v>
      </c>
      <c r="AD591" s="63"/>
      <c r="AE591" s="63" t="s">
        <v>2723</v>
      </c>
      <c r="AF591" s="207"/>
      <c r="AG591" s="208"/>
      <c r="AH591" s="208"/>
      <c r="AI591" s="208"/>
      <c r="AJ591" s="209"/>
      <c r="AK591" s="209"/>
      <c r="AL591" s="210"/>
      <c r="AM591" s="210"/>
      <c r="AN591" s="210"/>
      <c r="AO591" s="210"/>
      <c r="AP591" s="210"/>
      <c r="AQ591" s="210"/>
      <c r="AR591" s="210"/>
      <c r="AS591" s="215" t="s">
        <v>1357</v>
      </c>
      <c r="AT591" s="105"/>
      <c r="AU591" s="105"/>
      <c r="AV591" s="105"/>
      <c r="AW591" s="105"/>
      <c r="AX591" s="105"/>
      <c r="AY591" s="105"/>
      <c r="AZ591" s="105"/>
      <c r="BA591" s="105"/>
      <c r="BB591" s="105"/>
      <c r="BC591" s="105"/>
      <c r="BD591" s="218"/>
      <c r="BE591" s="105"/>
      <c r="BF591" s="250"/>
      <c r="BG591" s="252" t="s">
        <v>1358</v>
      </c>
      <c r="BH591" s="5" t="s">
        <v>1358</v>
      </c>
      <c r="BI591" s="5" t="s">
        <v>6027</v>
      </c>
      <c r="BJ591" s="149"/>
    </row>
    <row r="592" s="5" customFormat="1" ht="12.95" customHeight="1" spans="1:62">
      <c r="A592" s="322"/>
      <c r="B592" s="322"/>
      <c r="C592" s="48" t="s">
        <v>1359</v>
      </c>
      <c r="D592" s="38" t="s">
        <v>1361</v>
      </c>
      <c r="E592" s="39" t="s">
        <v>6028</v>
      </c>
      <c r="F592" s="40" t="s">
        <v>2715</v>
      </c>
      <c r="G592" s="41" t="s">
        <v>6029</v>
      </c>
      <c r="H592" s="42" t="s">
        <v>2715</v>
      </c>
      <c r="I592" s="42" t="s">
        <v>2715</v>
      </c>
      <c r="J592" s="43" t="s">
        <v>2715</v>
      </c>
      <c r="K592" s="54" t="s">
        <v>2715</v>
      </c>
      <c r="L592" s="42" t="s">
        <v>2737</v>
      </c>
      <c r="M592" s="42" t="s">
        <v>2715</v>
      </c>
      <c r="N592" s="42" t="s">
        <v>2715</v>
      </c>
      <c r="O592" s="43" t="s">
        <v>2715</v>
      </c>
      <c r="P592" s="206"/>
      <c r="Q592" s="206"/>
      <c r="R592" s="206"/>
      <c r="S592" s="206"/>
      <c r="T592" s="206"/>
      <c r="U592" s="63" t="s">
        <v>6030</v>
      </c>
      <c r="V592" s="47" t="s">
        <v>5664</v>
      </c>
      <c r="W592" s="62" t="s">
        <v>2715</v>
      </c>
      <c r="X592" s="62" t="s">
        <v>2715</v>
      </c>
      <c r="Y592" s="62"/>
      <c r="Z592" s="62"/>
      <c r="AA592" s="62"/>
      <c r="AB592" s="47"/>
      <c r="AC592" s="47" t="s">
        <v>5665</v>
      </c>
      <c r="AD592" s="63"/>
      <c r="AE592" s="63" t="s">
        <v>2723</v>
      </c>
      <c r="AF592" s="207"/>
      <c r="AG592" s="208"/>
      <c r="AH592" s="208"/>
      <c r="AI592" s="208"/>
      <c r="AJ592" s="209"/>
      <c r="AK592" s="209"/>
      <c r="AL592" s="210"/>
      <c r="AM592" s="210"/>
      <c r="AN592" s="210"/>
      <c r="AO592" s="210"/>
      <c r="AP592" s="210"/>
      <c r="AQ592" s="210"/>
      <c r="AR592" s="210"/>
      <c r="AS592" s="215" t="s">
        <v>1360</v>
      </c>
      <c r="AT592" s="105"/>
      <c r="AU592" s="105"/>
      <c r="AV592" s="105"/>
      <c r="AW592" s="105"/>
      <c r="AX592" s="105"/>
      <c r="AY592" s="105"/>
      <c r="AZ592" s="105"/>
      <c r="BA592" s="105"/>
      <c r="BB592" s="105"/>
      <c r="BC592" s="105"/>
      <c r="BD592" s="218"/>
      <c r="BE592" s="105"/>
      <c r="BF592" s="250"/>
      <c r="BG592" s="252" t="s">
        <v>1361</v>
      </c>
      <c r="BH592" s="5" t="s">
        <v>1361</v>
      </c>
      <c r="BI592" s="5" t="s">
        <v>6031</v>
      </c>
      <c r="BJ592" s="149"/>
    </row>
    <row r="593" s="5" customFormat="1" ht="12.95" customHeight="1" spans="1:62">
      <c r="A593" s="322"/>
      <c r="B593" s="322"/>
      <c r="C593" s="10" t="s">
        <v>1362</v>
      </c>
      <c r="D593" s="38" t="s">
        <v>1364</v>
      </c>
      <c r="E593" s="39" t="s">
        <v>6032</v>
      </c>
      <c r="F593" s="40" t="s">
        <v>2715</v>
      </c>
      <c r="G593" s="41" t="s">
        <v>6033</v>
      </c>
      <c r="H593" s="42" t="s">
        <v>2715</v>
      </c>
      <c r="I593" s="42" t="s">
        <v>2715</v>
      </c>
      <c r="J593" s="43" t="s">
        <v>2715</v>
      </c>
      <c r="K593" s="54" t="s">
        <v>2715</v>
      </c>
      <c r="L593" s="42" t="s">
        <v>2737</v>
      </c>
      <c r="M593" s="42" t="s">
        <v>2715</v>
      </c>
      <c r="N593" s="42" t="s">
        <v>2715</v>
      </c>
      <c r="O593" s="43" t="s">
        <v>2715</v>
      </c>
      <c r="P593" s="206"/>
      <c r="Q593" s="206"/>
      <c r="R593" s="206"/>
      <c r="S593" s="206"/>
      <c r="T593" s="206"/>
      <c r="U593" s="63" t="s">
        <v>6034</v>
      </c>
      <c r="V593" s="47" t="s">
        <v>5664</v>
      </c>
      <c r="W593" s="62" t="s">
        <v>2715</v>
      </c>
      <c r="X593" s="62" t="s">
        <v>2715</v>
      </c>
      <c r="Y593" s="62"/>
      <c r="Z593" s="62"/>
      <c r="AA593" s="62"/>
      <c r="AB593" s="47"/>
      <c r="AC593" s="47" t="s">
        <v>5665</v>
      </c>
      <c r="AD593" s="63"/>
      <c r="AE593" s="63" t="s">
        <v>2723</v>
      </c>
      <c r="AF593" s="207"/>
      <c r="AG593" s="208"/>
      <c r="AH593" s="208"/>
      <c r="AI593" s="208"/>
      <c r="AJ593" s="209"/>
      <c r="AK593" s="209"/>
      <c r="AL593" s="210"/>
      <c r="AM593" s="210"/>
      <c r="AN593" s="210"/>
      <c r="AO593" s="210"/>
      <c r="AP593" s="210"/>
      <c r="AQ593" s="210"/>
      <c r="AR593" s="210"/>
      <c r="AS593" s="215" t="s">
        <v>1363</v>
      </c>
      <c r="AT593" s="105"/>
      <c r="AU593" s="105"/>
      <c r="AV593" s="105"/>
      <c r="AW593" s="105"/>
      <c r="AX593" s="105"/>
      <c r="AY593" s="105"/>
      <c r="AZ593" s="105"/>
      <c r="BA593" s="105"/>
      <c r="BB593" s="105"/>
      <c r="BC593" s="105"/>
      <c r="BD593" s="218"/>
      <c r="BE593" s="105"/>
      <c r="BF593" s="250"/>
      <c r="BG593" s="252" t="s">
        <v>1364</v>
      </c>
      <c r="BH593" s="5" t="s">
        <v>1364</v>
      </c>
      <c r="BI593" s="5" t="s">
        <v>6035</v>
      </c>
      <c r="BJ593" s="149"/>
    </row>
    <row r="594" s="5" customFormat="1" ht="12.95" customHeight="1" spans="1:62">
      <c r="A594" s="322"/>
      <c r="B594" s="322"/>
      <c r="C594" s="10" t="s">
        <v>1365</v>
      </c>
      <c r="D594" s="38" t="s">
        <v>1367</v>
      </c>
      <c r="E594" s="39" t="s">
        <v>6036</v>
      </c>
      <c r="F594" s="40" t="s">
        <v>2715</v>
      </c>
      <c r="G594" s="41" t="s">
        <v>6037</v>
      </c>
      <c r="H594" s="42" t="s">
        <v>2715</v>
      </c>
      <c r="I594" s="42" t="s">
        <v>2715</v>
      </c>
      <c r="J594" s="43" t="s">
        <v>2715</v>
      </c>
      <c r="K594" s="54" t="s">
        <v>2715</v>
      </c>
      <c r="L594" s="42" t="s">
        <v>2737</v>
      </c>
      <c r="M594" s="42" t="s">
        <v>2715</v>
      </c>
      <c r="N594" s="42" t="s">
        <v>2715</v>
      </c>
      <c r="O594" s="43" t="s">
        <v>2715</v>
      </c>
      <c r="P594" s="206"/>
      <c r="Q594" s="206"/>
      <c r="R594" s="206"/>
      <c r="S594" s="206"/>
      <c r="T594" s="206"/>
      <c r="U594" s="63" t="s">
        <v>6038</v>
      </c>
      <c r="V594" s="47" t="s">
        <v>5664</v>
      </c>
      <c r="W594" s="62" t="s">
        <v>2715</v>
      </c>
      <c r="X594" s="62" t="s">
        <v>2715</v>
      </c>
      <c r="Y594" s="62"/>
      <c r="Z594" s="62"/>
      <c r="AA594" s="62"/>
      <c r="AB594" s="47"/>
      <c r="AC594" s="47" t="s">
        <v>5665</v>
      </c>
      <c r="AD594" s="63"/>
      <c r="AE594" s="63" t="s">
        <v>2723</v>
      </c>
      <c r="AF594" s="207"/>
      <c r="AG594" s="208"/>
      <c r="AH594" s="208"/>
      <c r="AI594" s="208"/>
      <c r="AJ594" s="209"/>
      <c r="AK594" s="209"/>
      <c r="AL594" s="210"/>
      <c r="AM594" s="210"/>
      <c r="AN594" s="210"/>
      <c r="AO594" s="210"/>
      <c r="AP594" s="210"/>
      <c r="AQ594" s="210"/>
      <c r="AR594" s="210"/>
      <c r="AS594" s="215" t="s">
        <v>1366</v>
      </c>
      <c r="AT594" s="105"/>
      <c r="AU594" s="105"/>
      <c r="AV594" s="105"/>
      <c r="AW594" s="105"/>
      <c r="AX594" s="105"/>
      <c r="AY594" s="105"/>
      <c r="AZ594" s="105"/>
      <c r="BA594" s="105"/>
      <c r="BB594" s="105"/>
      <c r="BC594" s="105"/>
      <c r="BD594" s="218"/>
      <c r="BE594" s="105"/>
      <c r="BF594" s="250"/>
      <c r="BG594" s="252" t="s">
        <v>1367</v>
      </c>
      <c r="BH594" s="5" t="s">
        <v>1367</v>
      </c>
      <c r="BI594" s="5" t="s">
        <v>6039</v>
      </c>
      <c r="BJ594" s="149"/>
    </row>
    <row r="595" s="5" customFormat="1" ht="12.95" customHeight="1" spans="1:62">
      <c r="A595" s="322"/>
      <c r="B595" s="322"/>
      <c r="C595" s="48" t="s">
        <v>1368</v>
      </c>
      <c r="D595" s="38" t="s">
        <v>1370</v>
      </c>
      <c r="E595" s="39" t="s">
        <v>6040</v>
      </c>
      <c r="F595" s="40" t="s">
        <v>2715</v>
      </c>
      <c r="G595" s="41" t="s">
        <v>6041</v>
      </c>
      <c r="H595" s="42" t="s">
        <v>2715</v>
      </c>
      <c r="I595" s="42" t="s">
        <v>2715</v>
      </c>
      <c r="J595" s="43" t="s">
        <v>2715</v>
      </c>
      <c r="K595" s="54" t="s">
        <v>2715</v>
      </c>
      <c r="L595" s="42" t="s">
        <v>2737</v>
      </c>
      <c r="M595" s="42" t="s">
        <v>2715</v>
      </c>
      <c r="N595" s="42" t="s">
        <v>2715</v>
      </c>
      <c r="O595" s="43" t="s">
        <v>2715</v>
      </c>
      <c r="P595" s="206"/>
      <c r="Q595" s="206"/>
      <c r="R595" s="206"/>
      <c r="S595" s="206"/>
      <c r="T595" s="206"/>
      <c r="U595" s="63" t="s">
        <v>6042</v>
      </c>
      <c r="V595" s="47" t="s">
        <v>5664</v>
      </c>
      <c r="W595" s="62" t="s">
        <v>2715</v>
      </c>
      <c r="X595" s="62" t="s">
        <v>2715</v>
      </c>
      <c r="Y595" s="62"/>
      <c r="Z595" s="62"/>
      <c r="AA595" s="62"/>
      <c r="AB595" s="47"/>
      <c r="AC595" s="47" t="s">
        <v>5665</v>
      </c>
      <c r="AD595" s="63"/>
      <c r="AE595" s="63" t="s">
        <v>2723</v>
      </c>
      <c r="AF595" s="207"/>
      <c r="AG595" s="208"/>
      <c r="AH595" s="208"/>
      <c r="AI595" s="208"/>
      <c r="AJ595" s="209"/>
      <c r="AK595" s="209"/>
      <c r="AL595" s="210"/>
      <c r="AM595" s="210"/>
      <c r="AN595" s="210"/>
      <c r="AO595" s="210"/>
      <c r="AP595" s="210"/>
      <c r="AQ595" s="210"/>
      <c r="AR595" s="210"/>
      <c r="AS595" s="215" t="s">
        <v>1369</v>
      </c>
      <c r="AT595" s="105"/>
      <c r="AU595" s="105"/>
      <c r="AV595" s="105"/>
      <c r="AW595" s="105"/>
      <c r="AX595" s="105"/>
      <c r="AY595" s="105"/>
      <c r="AZ595" s="105"/>
      <c r="BA595" s="105"/>
      <c r="BB595" s="105"/>
      <c r="BC595" s="105"/>
      <c r="BD595" s="218"/>
      <c r="BE595" s="105"/>
      <c r="BF595" s="250"/>
      <c r="BG595" s="252" t="s">
        <v>1370</v>
      </c>
      <c r="BH595" s="5" t="s">
        <v>1370</v>
      </c>
      <c r="BI595" s="5" t="s">
        <v>6043</v>
      </c>
      <c r="BJ595" s="149"/>
    </row>
    <row r="596" s="5" customFormat="1" ht="12.95" customHeight="1" spans="1:62">
      <c r="A596" s="322"/>
      <c r="B596" s="322"/>
      <c r="C596" s="48" t="s">
        <v>1371</v>
      </c>
      <c r="D596" s="38" t="s">
        <v>1372</v>
      </c>
      <c r="E596" s="39" t="s">
        <v>6044</v>
      </c>
      <c r="F596" s="40" t="s">
        <v>2715</v>
      </c>
      <c r="G596" s="41" t="s">
        <v>6045</v>
      </c>
      <c r="H596" s="42" t="s">
        <v>2715</v>
      </c>
      <c r="I596" s="42" t="s">
        <v>2715</v>
      </c>
      <c r="J596" s="43" t="s">
        <v>2715</v>
      </c>
      <c r="K596" s="54" t="s">
        <v>2715</v>
      </c>
      <c r="L596" s="42" t="s">
        <v>2737</v>
      </c>
      <c r="M596" s="42" t="s">
        <v>2715</v>
      </c>
      <c r="N596" s="42" t="s">
        <v>2715</v>
      </c>
      <c r="O596" s="43" t="s">
        <v>2715</v>
      </c>
      <c r="P596" s="206"/>
      <c r="Q596" s="206"/>
      <c r="R596" s="206"/>
      <c r="S596" s="206"/>
      <c r="T596" s="206"/>
      <c r="U596" s="63" t="s">
        <v>6046</v>
      </c>
      <c r="V596" s="47" t="s">
        <v>5664</v>
      </c>
      <c r="W596" s="62" t="s">
        <v>2715</v>
      </c>
      <c r="X596" s="62" t="s">
        <v>2715</v>
      </c>
      <c r="Y596" s="62"/>
      <c r="Z596" s="62"/>
      <c r="AA596" s="62"/>
      <c r="AB596" s="47"/>
      <c r="AC596" s="47" t="s">
        <v>5665</v>
      </c>
      <c r="AD596" s="63"/>
      <c r="AE596" s="63" t="s">
        <v>2723</v>
      </c>
      <c r="AF596" s="207"/>
      <c r="AG596" s="208"/>
      <c r="AH596" s="208"/>
      <c r="AI596" s="208"/>
      <c r="AJ596" s="209"/>
      <c r="AK596" s="209"/>
      <c r="AL596" s="210"/>
      <c r="AM596" s="210"/>
      <c r="AN596" s="210"/>
      <c r="AO596" s="210"/>
      <c r="AP596" s="210"/>
      <c r="AQ596" s="210"/>
      <c r="AR596" s="210"/>
      <c r="AS596" s="215" t="s">
        <v>1371</v>
      </c>
      <c r="AT596" s="105"/>
      <c r="AU596" s="105"/>
      <c r="AV596" s="105"/>
      <c r="AW596" s="105"/>
      <c r="AX596" s="105"/>
      <c r="AY596" s="105"/>
      <c r="AZ596" s="105"/>
      <c r="BA596" s="105"/>
      <c r="BB596" s="105"/>
      <c r="BC596" s="105"/>
      <c r="BD596" s="218"/>
      <c r="BE596" s="105"/>
      <c r="BF596" s="250"/>
      <c r="BG596" s="252" t="s">
        <v>1372</v>
      </c>
      <c r="BH596" s="5" t="s">
        <v>1372</v>
      </c>
      <c r="BI596" s="5" t="s">
        <v>6047</v>
      </c>
      <c r="BJ596" s="149"/>
    </row>
    <row r="597" s="5" customFormat="1" ht="12.95" customHeight="1" spans="1:62">
      <c r="A597" s="322"/>
      <c r="B597" s="322"/>
      <c r="C597" s="48" t="s">
        <v>1373</v>
      </c>
      <c r="D597" s="38" t="s">
        <v>1374</v>
      </c>
      <c r="E597" s="39" t="s">
        <v>6048</v>
      </c>
      <c r="F597" s="40" t="s">
        <v>2715</v>
      </c>
      <c r="G597" s="41" t="s">
        <v>6049</v>
      </c>
      <c r="H597" s="42" t="s">
        <v>2715</v>
      </c>
      <c r="I597" s="42" t="s">
        <v>2715</v>
      </c>
      <c r="J597" s="43" t="s">
        <v>2715</v>
      </c>
      <c r="K597" s="54" t="s">
        <v>2715</v>
      </c>
      <c r="L597" s="42" t="s">
        <v>2737</v>
      </c>
      <c r="M597" s="42" t="s">
        <v>2715</v>
      </c>
      <c r="N597" s="42" t="s">
        <v>2715</v>
      </c>
      <c r="O597" s="43" t="s">
        <v>2715</v>
      </c>
      <c r="P597" s="206"/>
      <c r="Q597" s="206"/>
      <c r="R597" s="206"/>
      <c r="S597" s="206"/>
      <c r="T597" s="206"/>
      <c r="U597" s="63" t="s">
        <v>6050</v>
      </c>
      <c r="V597" s="47" t="s">
        <v>5664</v>
      </c>
      <c r="W597" s="62" t="s">
        <v>2715</v>
      </c>
      <c r="X597" s="62" t="s">
        <v>2715</v>
      </c>
      <c r="Y597" s="62"/>
      <c r="Z597" s="62"/>
      <c r="AA597" s="62"/>
      <c r="AB597" s="47"/>
      <c r="AC597" s="47" t="s">
        <v>5665</v>
      </c>
      <c r="AD597" s="63"/>
      <c r="AE597" s="63" t="s">
        <v>2723</v>
      </c>
      <c r="AF597" s="207"/>
      <c r="AG597" s="208"/>
      <c r="AH597" s="208"/>
      <c r="AI597" s="208"/>
      <c r="AJ597" s="209"/>
      <c r="AK597" s="209"/>
      <c r="AL597" s="210"/>
      <c r="AM597" s="210"/>
      <c r="AN597" s="210"/>
      <c r="AO597" s="210"/>
      <c r="AP597" s="210"/>
      <c r="AQ597" s="210"/>
      <c r="AR597" s="210"/>
      <c r="AS597" s="215" t="s">
        <v>1373</v>
      </c>
      <c r="AT597" s="105"/>
      <c r="AU597" s="105"/>
      <c r="AV597" s="105"/>
      <c r="AW597" s="105"/>
      <c r="AX597" s="105"/>
      <c r="AY597" s="105"/>
      <c r="AZ597" s="105"/>
      <c r="BA597" s="105"/>
      <c r="BB597" s="105"/>
      <c r="BC597" s="105"/>
      <c r="BD597" s="218"/>
      <c r="BE597" s="105"/>
      <c r="BF597" s="250"/>
      <c r="BG597" s="252" t="s">
        <v>1374</v>
      </c>
      <c r="BH597" s="5" t="s">
        <v>1374</v>
      </c>
      <c r="BI597" s="5" t="s">
        <v>6051</v>
      </c>
      <c r="BJ597" s="149"/>
    </row>
    <row r="598" s="5" customFormat="1" ht="12.95" customHeight="1" spans="1:62">
      <c r="A598" s="322"/>
      <c r="B598" s="322"/>
      <c r="C598" s="48" t="s">
        <v>1375</v>
      </c>
      <c r="D598" s="38" t="s">
        <v>1376</v>
      </c>
      <c r="E598" s="39" t="s">
        <v>6052</v>
      </c>
      <c r="F598" s="40" t="s">
        <v>2715</v>
      </c>
      <c r="G598" s="41" t="s">
        <v>6053</v>
      </c>
      <c r="H598" s="42" t="s">
        <v>2715</v>
      </c>
      <c r="I598" s="42" t="s">
        <v>2715</v>
      </c>
      <c r="J598" s="43" t="s">
        <v>2715</v>
      </c>
      <c r="K598" s="54" t="s">
        <v>2715</v>
      </c>
      <c r="L598" s="42" t="s">
        <v>2737</v>
      </c>
      <c r="M598" s="42" t="s">
        <v>2715</v>
      </c>
      <c r="N598" s="42" t="s">
        <v>2715</v>
      </c>
      <c r="O598" s="43" t="s">
        <v>2715</v>
      </c>
      <c r="P598" s="206"/>
      <c r="Q598" s="206"/>
      <c r="R598" s="206"/>
      <c r="S598" s="206"/>
      <c r="T598" s="206"/>
      <c r="U598" s="63" t="s">
        <v>6054</v>
      </c>
      <c r="V598" s="47" t="s">
        <v>5664</v>
      </c>
      <c r="W598" s="62" t="s">
        <v>2715</v>
      </c>
      <c r="X598" s="62" t="s">
        <v>2715</v>
      </c>
      <c r="Y598" s="62"/>
      <c r="Z598" s="62"/>
      <c r="AA598" s="62"/>
      <c r="AB598" s="47"/>
      <c r="AC598" s="47" t="s">
        <v>5665</v>
      </c>
      <c r="AD598" s="63"/>
      <c r="AE598" s="63" t="s">
        <v>2723</v>
      </c>
      <c r="AF598" s="207"/>
      <c r="AG598" s="208"/>
      <c r="AH598" s="208"/>
      <c r="AI598" s="208"/>
      <c r="AJ598" s="209"/>
      <c r="AK598" s="209"/>
      <c r="AL598" s="210"/>
      <c r="AM598" s="210"/>
      <c r="AN598" s="210"/>
      <c r="AO598" s="210"/>
      <c r="AP598" s="210"/>
      <c r="AQ598" s="210"/>
      <c r="AR598" s="210"/>
      <c r="AS598" s="215" t="s">
        <v>1375</v>
      </c>
      <c r="AT598" s="105"/>
      <c r="AU598" s="105"/>
      <c r="AV598" s="105"/>
      <c r="AW598" s="105"/>
      <c r="AX598" s="105"/>
      <c r="AY598" s="105"/>
      <c r="AZ598" s="105"/>
      <c r="BA598" s="105"/>
      <c r="BB598" s="105"/>
      <c r="BC598" s="105"/>
      <c r="BD598" s="218"/>
      <c r="BE598" s="105"/>
      <c r="BF598" s="250"/>
      <c r="BG598" s="252" t="s">
        <v>1376</v>
      </c>
      <c r="BH598" s="5" t="s">
        <v>1376</v>
      </c>
      <c r="BI598" s="5" t="s">
        <v>6055</v>
      </c>
      <c r="BJ598" s="149"/>
    </row>
    <row r="599" s="5" customFormat="1" ht="12.95" customHeight="1" spans="1:62">
      <c r="A599" s="322"/>
      <c r="B599" s="322"/>
      <c r="C599" s="48" t="s">
        <v>1377</v>
      </c>
      <c r="D599" s="38" t="s">
        <v>1378</v>
      </c>
      <c r="E599" s="39" t="s">
        <v>6056</v>
      </c>
      <c r="F599" s="40" t="s">
        <v>2715</v>
      </c>
      <c r="G599" s="41" t="s">
        <v>6057</v>
      </c>
      <c r="H599" s="42" t="s">
        <v>2715</v>
      </c>
      <c r="I599" s="42" t="s">
        <v>2715</v>
      </c>
      <c r="J599" s="43" t="s">
        <v>2715</v>
      </c>
      <c r="K599" s="54" t="s">
        <v>2715</v>
      </c>
      <c r="L599" s="42" t="s">
        <v>2737</v>
      </c>
      <c r="M599" s="42" t="s">
        <v>2715</v>
      </c>
      <c r="N599" s="42" t="s">
        <v>2715</v>
      </c>
      <c r="O599" s="43" t="s">
        <v>2715</v>
      </c>
      <c r="P599" s="206"/>
      <c r="Q599" s="206"/>
      <c r="R599" s="206"/>
      <c r="S599" s="206"/>
      <c r="T599" s="206"/>
      <c r="U599" s="63" t="s">
        <v>6058</v>
      </c>
      <c r="V599" s="47" t="s">
        <v>5664</v>
      </c>
      <c r="W599" s="62" t="s">
        <v>2715</v>
      </c>
      <c r="X599" s="62" t="s">
        <v>2715</v>
      </c>
      <c r="Y599" s="62"/>
      <c r="Z599" s="62"/>
      <c r="AA599" s="62"/>
      <c r="AB599" s="47"/>
      <c r="AC599" s="47" t="s">
        <v>5665</v>
      </c>
      <c r="AD599" s="63"/>
      <c r="AE599" s="63" t="s">
        <v>2723</v>
      </c>
      <c r="AF599" s="207"/>
      <c r="AG599" s="208"/>
      <c r="AH599" s="208"/>
      <c r="AI599" s="208"/>
      <c r="AJ599" s="209"/>
      <c r="AK599" s="209"/>
      <c r="AL599" s="210"/>
      <c r="AM599" s="210"/>
      <c r="AN599" s="210"/>
      <c r="AO599" s="210"/>
      <c r="AP599" s="210"/>
      <c r="AQ599" s="210"/>
      <c r="AR599" s="210"/>
      <c r="AS599" s="215" t="s">
        <v>1377</v>
      </c>
      <c r="AT599" s="105"/>
      <c r="AU599" s="105"/>
      <c r="AV599" s="105"/>
      <c r="AW599" s="105"/>
      <c r="AX599" s="105"/>
      <c r="AY599" s="105"/>
      <c r="AZ599" s="105"/>
      <c r="BA599" s="105"/>
      <c r="BB599" s="105"/>
      <c r="BC599" s="105"/>
      <c r="BD599" s="218"/>
      <c r="BE599" s="105"/>
      <c r="BF599" s="250"/>
      <c r="BG599" s="252" t="s">
        <v>1378</v>
      </c>
      <c r="BH599" s="5" t="s">
        <v>1378</v>
      </c>
      <c r="BI599" s="5" t="s">
        <v>6059</v>
      </c>
      <c r="BJ599" s="149"/>
    </row>
    <row r="600" s="5" customFormat="1" ht="12.95" customHeight="1" spans="1:62">
      <c r="A600" s="322"/>
      <c r="B600" s="322"/>
      <c r="C600" s="48" t="s">
        <v>1379</v>
      </c>
      <c r="D600" s="38" t="s">
        <v>1380</v>
      </c>
      <c r="E600" s="39" t="s">
        <v>6060</v>
      </c>
      <c r="F600" s="40" t="s">
        <v>2715</v>
      </c>
      <c r="G600" s="41" t="s">
        <v>6061</v>
      </c>
      <c r="H600" s="42" t="s">
        <v>2715</v>
      </c>
      <c r="I600" s="42" t="s">
        <v>2715</v>
      </c>
      <c r="J600" s="43" t="s">
        <v>2715</v>
      </c>
      <c r="K600" s="54" t="s">
        <v>2715</v>
      </c>
      <c r="L600" s="42" t="s">
        <v>2737</v>
      </c>
      <c r="M600" s="42" t="s">
        <v>2715</v>
      </c>
      <c r="N600" s="42" t="s">
        <v>2715</v>
      </c>
      <c r="O600" s="43" t="s">
        <v>2715</v>
      </c>
      <c r="P600" s="206"/>
      <c r="Q600" s="206"/>
      <c r="R600" s="206"/>
      <c r="S600" s="206"/>
      <c r="T600" s="206"/>
      <c r="U600" s="63" t="s">
        <v>6062</v>
      </c>
      <c r="V600" s="47" t="s">
        <v>5664</v>
      </c>
      <c r="W600" s="62" t="s">
        <v>2715</v>
      </c>
      <c r="X600" s="62" t="s">
        <v>2715</v>
      </c>
      <c r="Y600" s="62"/>
      <c r="Z600" s="62"/>
      <c r="AA600" s="62"/>
      <c r="AB600" s="47"/>
      <c r="AC600" s="47" t="s">
        <v>5665</v>
      </c>
      <c r="AD600" s="63"/>
      <c r="AE600" s="63" t="s">
        <v>2723</v>
      </c>
      <c r="AF600" s="207"/>
      <c r="AG600" s="208"/>
      <c r="AH600" s="208"/>
      <c r="AI600" s="208"/>
      <c r="AJ600" s="209"/>
      <c r="AK600" s="209"/>
      <c r="AL600" s="210"/>
      <c r="AM600" s="210"/>
      <c r="AN600" s="210"/>
      <c r="AO600" s="210"/>
      <c r="AP600" s="210"/>
      <c r="AQ600" s="210"/>
      <c r="AR600" s="210"/>
      <c r="AS600" s="215" t="s">
        <v>1379</v>
      </c>
      <c r="AT600" s="105"/>
      <c r="AU600" s="105"/>
      <c r="AV600" s="105"/>
      <c r="AW600" s="105"/>
      <c r="AX600" s="105"/>
      <c r="AY600" s="105"/>
      <c r="AZ600" s="105"/>
      <c r="BA600" s="105"/>
      <c r="BB600" s="105"/>
      <c r="BC600" s="105"/>
      <c r="BD600" s="218"/>
      <c r="BE600" s="105"/>
      <c r="BF600" s="250"/>
      <c r="BG600" s="252" t="s">
        <v>1380</v>
      </c>
      <c r="BH600" s="5" t="s">
        <v>1380</v>
      </c>
      <c r="BI600" s="5" t="s">
        <v>6063</v>
      </c>
      <c r="BJ600" s="149"/>
    </row>
    <row r="601" s="5" customFormat="1" ht="12.95" customHeight="1" spans="1:62">
      <c r="A601" s="322"/>
      <c r="B601" s="322"/>
      <c r="C601" s="48" t="s">
        <v>1381</v>
      </c>
      <c r="D601" s="38" t="s">
        <v>1383</v>
      </c>
      <c r="E601" s="39" t="s">
        <v>6064</v>
      </c>
      <c r="F601" s="40" t="s">
        <v>2715</v>
      </c>
      <c r="G601" s="41" t="s">
        <v>6065</v>
      </c>
      <c r="H601" s="42" t="s">
        <v>2715</v>
      </c>
      <c r="I601" s="42" t="s">
        <v>2715</v>
      </c>
      <c r="J601" s="43" t="s">
        <v>2715</v>
      </c>
      <c r="K601" s="54" t="s">
        <v>2715</v>
      </c>
      <c r="L601" s="42" t="s">
        <v>2737</v>
      </c>
      <c r="M601" s="42" t="s">
        <v>2715</v>
      </c>
      <c r="N601" s="42" t="s">
        <v>2715</v>
      </c>
      <c r="O601" s="43" t="s">
        <v>2715</v>
      </c>
      <c r="P601" s="206"/>
      <c r="Q601" s="206"/>
      <c r="R601" s="206"/>
      <c r="S601" s="206"/>
      <c r="T601" s="206"/>
      <c r="U601" s="63" t="s">
        <v>6066</v>
      </c>
      <c r="V601" s="47" t="s">
        <v>5664</v>
      </c>
      <c r="W601" s="62" t="s">
        <v>2715</v>
      </c>
      <c r="X601" s="62" t="s">
        <v>2715</v>
      </c>
      <c r="Y601" s="62"/>
      <c r="Z601" s="62"/>
      <c r="AA601" s="62"/>
      <c r="AB601" s="47"/>
      <c r="AC601" s="47" t="s">
        <v>5770</v>
      </c>
      <c r="AD601" s="63"/>
      <c r="AE601" s="63" t="s">
        <v>2723</v>
      </c>
      <c r="AF601" s="207"/>
      <c r="AG601" s="208"/>
      <c r="AH601" s="208"/>
      <c r="AI601" s="208"/>
      <c r="AJ601" s="209"/>
      <c r="AK601" s="209"/>
      <c r="AL601" s="210"/>
      <c r="AM601" s="210"/>
      <c r="AN601" s="210"/>
      <c r="AO601" s="210"/>
      <c r="AP601" s="210"/>
      <c r="AQ601" s="210"/>
      <c r="AR601" s="210"/>
      <c r="AS601" s="215" t="s">
        <v>1382</v>
      </c>
      <c r="AT601" s="105"/>
      <c r="AU601" s="105"/>
      <c r="AV601" s="105"/>
      <c r="AW601" s="105"/>
      <c r="AX601" s="105"/>
      <c r="AY601" s="105"/>
      <c r="AZ601" s="105"/>
      <c r="BA601" s="105"/>
      <c r="BB601" s="105"/>
      <c r="BC601" s="105"/>
      <c r="BD601" s="218"/>
      <c r="BE601" s="105"/>
      <c r="BF601" s="250"/>
      <c r="BG601" s="252" t="s">
        <v>1383</v>
      </c>
      <c r="BH601" s="5" t="s">
        <v>1383</v>
      </c>
      <c r="BI601" s="5" t="s">
        <v>6067</v>
      </c>
      <c r="BJ601" s="149"/>
    </row>
    <row r="602" s="5" customFormat="1" ht="12.95" customHeight="1" spans="1:62">
      <c r="A602" s="322"/>
      <c r="B602" s="322"/>
      <c r="C602" s="48" t="s">
        <v>1384</v>
      </c>
      <c r="D602" s="38" t="s">
        <v>1386</v>
      </c>
      <c r="E602" s="39" t="s">
        <v>6068</v>
      </c>
      <c r="F602" s="40" t="s">
        <v>2715</v>
      </c>
      <c r="G602" s="41" t="s">
        <v>6069</v>
      </c>
      <c r="H602" s="42" t="s">
        <v>2715</v>
      </c>
      <c r="I602" s="42" t="s">
        <v>2715</v>
      </c>
      <c r="J602" s="43" t="s">
        <v>2715</v>
      </c>
      <c r="K602" s="54" t="s">
        <v>2715</v>
      </c>
      <c r="L602" s="42" t="s">
        <v>2737</v>
      </c>
      <c r="M602" s="42" t="s">
        <v>2715</v>
      </c>
      <c r="N602" s="42" t="s">
        <v>2715</v>
      </c>
      <c r="O602" s="43" t="s">
        <v>2715</v>
      </c>
      <c r="P602" s="206"/>
      <c r="Q602" s="206"/>
      <c r="R602" s="206"/>
      <c r="S602" s="206"/>
      <c r="T602" s="206"/>
      <c r="U602" s="63" t="s">
        <v>6070</v>
      </c>
      <c r="V602" s="47" t="s">
        <v>5664</v>
      </c>
      <c r="W602" s="62" t="s">
        <v>2715</v>
      </c>
      <c r="X602" s="62" t="s">
        <v>2715</v>
      </c>
      <c r="Y602" s="62"/>
      <c r="Z602" s="62"/>
      <c r="AA602" s="62"/>
      <c r="AB602" s="47"/>
      <c r="AC602" s="47" t="s">
        <v>5770</v>
      </c>
      <c r="AD602" s="63"/>
      <c r="AE602" s="63" t="s">
        <v>2723</v>
      </c>
      <c r="AF602" s="207"/>
      <c r="AG602" s="208"/>
      <c r="AH602" s="208"/>
      <c r="AI602" s="208"/>
      <c r="AJ602" s="209"/>
      <c r="AK602" s="209"/>
      <c r="AL602" s="210"/>
      <c r="AM602" s="210"/>
      <c r="AN602" s="210"/>
      <c r="AO602" s="210"/>
      <c r="AP602" s="210"/>
      <c r="AQ602" s="210"/>
      <c r="AR602" s="210"/>
      <c r="AS602" s="215" t="s">
        <v>1385</v>
      </c>
      <c r="AT602" s="105"/>
      <c r="AU602" s="105"/>
      <c r="AV602" s="105"/>
      <c r="AW602" s="105"/>
      <c r="AX602" s="105"/>
      <c r="AY602" s="105"/>
      <c r="AZ602" s="105"/>
      <c r="BA602" s="105"/>
      <c r="BB602" s="105"/>
      <c r="BC602" s="105"/>
      <c r="BD602" s="218"/>
      <c r="BE602" s="105"/>
      <c r="BF602" s="250"/>
      <c r="BG602" s="252" t="s">
        <v>1386</v>
      </c>
      <c r="BH602" s="5" t="s">
        <v>1386</v>
      </c>
      <c r="BI602" s="5" t="s">
        <v>6071</v>
      </c>
      <c r="BJ602" s="149"/>
    </row>
    <row r="603" s="5" customFormat="1" ht="12.95" customHeight="1" spans="1:62">
      <c r="A603" s="322"/>
      <c r="B603" s="322"/>
      <c r="C603" s="48" t="s">
        <v>1387</v>
      </c>
      <c r="D603" s="38" t="s">
        <v>1389</v>
      </c>
      <c r="E603" s="39" t="s">
        <v>6072</v>
      </c>
      <c r="F603" s="40" t="s">
        <v>2715</v>
      </c>
      <c r="G603" s="41" t="s">
        <v>6073</v>
      </c>
      <c r="H603" s="42" t="s">
        <v>2715</v>
      </c>
      <c r="I603" s="42" t="s">
        <v>2715</v>
      </c>
      <c r="J603" s="43" t="s">
        <v>2715</v>
      </c>
      <c r="K603" s="54" t="s">
        <v>2715</v>
      </c>
      <c r="L603" s="42" t="s">
        <v>2737</v>
      </c>
      <c r="M603" s="42" t="s">
        <v>2715</v>
      </c>
      <c r="N603" s="42" t="s">
        <v>2715</v>
      </c>
      <c r="O603" s="43" t="s">
        <v>2715</v>
      </c>
      <c r="P603" s="206"/>
      <c r="Q603" s="206"/>
      <c r="R603" s="206"/>
      <c r="S603" s="206"/>
      <c r="T603" s="206"/>
      <c r="U603" s="63" t="s">
        <v>6074</v>
      </c>
      <c r="V603" s="47" t="s">
        <v>5664</v>
      </c>
      <c r="W603" s="62" t="s">
        <v>2715</v>
      </c>
      <c r="X603" s="62" t="s">
        <v>2715</v>
      </c>
      <c r="Y603" s="62"/>
      <c r="Z603" s="62"/>
      <c r="AA603" s="62"/>
      <c r="AB603" s="47"/>
      <c r="AC603" s="47" t="s">
        <v>5770</v>
      </c>
      <c r="AD603" s="63"/>
      <c r="AE603" s="63" t="s">
        <v>2723</v>
      </c>
      <c r="AF603" s="207"/>
      <c r="AG603" s="208"/>
      <c r="AH603" s="208"/>
      <c r="AI603" s="208"/>
      <c r="AJ603" s="209"/>
      <c r="AK603" s="209"/>
      <c r="AL603" s="210"/>
      <c r="AM603" s="210"/>
      <c r="AN603" s="210"/>
      <c r="AO603" s="210"/>
      <c r="AP603" s="210"/>
      <c r="AQ603" s="210"/>
      <c r="AR603" s="210"/>
      <c r="AS603" s="215" t="s">
        <v>1388</v>
      </c>
      <c r="AT603" s="105"/>
      <c r="AU603" s="105"/>
      <c r="AV603" s="105"/>
      <c r="AW603" s="105"/>
      <c r="AX603" s="105"/>
      <c r="AY603" s="105"/>
      <c r="AZ603" s="105"/>
      <c r="BA603" s="105"/>
      <c r="BB603" s="105"/>
      <c r="BC603" s="105"/>
      <c r="BD603" s="218"/>
      <c r="BE603" s="105"/>
      <c r="BF603" s="250"/>
      <c r="BG603" s="252" t="s">
        <v>1389</v>
      </c>
      <c r="BH603" s="5" t="s">
        <v>1389</v>
      </c>
      <c r="BI603" s="5" t="s">
        <v>6075</v>
      </c>
      <c r="BJ603" s="149"/>
    </row>
    <row r="604" s="5" customFormat="1" ht="12.95" customHeight="1" spans="1:62">
      <c r="A604" s="322"/>
      <c r="B604" s="322"/>
      <c r="C604" s="48" t="s">
        <v>1390</v>
      </c>
      <c r="D604" s="38" t="s">
        <v>1392</v>
      </c>
      <c r="E604" s="39" t="s">
        <v>6076</v>
      </c>
      <c r="F604" s="40" t="s">
        <v>2715</v>
      </c>
      <c r="G604" s="41" t="s">
        <v>6077</v>
      </c>
      <c r="H604" s="42" t="s">
        <v>2715</v>
      </c>
      <c r="I604" s="42" t="s">
        <v>2715</v>
      </c>
      <c r="J604" s="43" t="s">
        <v>2715</v>
      </c>
      <c r="K604" s="54" t="s">
        <v>2715</v>
      </c>
      <c r="L604" s="42" t="s">
        <v>2737</v>
      </c>
      <c r="M604" s="42" t="s">
        <v>2715</v>
      </c>
      <c r="N604" s="42" t="s">
        <v>2715</v>
      </c>
      <c r="O604" s="43" t="s">
        <v>2715</v>
      </c>
      <c r="P604" s="206"/>
      <c r="Q604" s="206"/>
      <c r="R604" s="206"/>
      <c r="S604" s="206"/>
      <c r="T604" s="206"/>
      <c r="U604" s="63" t="s">
        <v>6078</v>
      </c>
      <c r="V604" s="47" t="s">
        <v>5664</v>
      </c>
      <c r="W604" s="62" t="s">
        <v>2715</v>
      </c>
      <c r="X604" s="62" t="s">
        <v>2715</v>
      </c>
      <c r="Y604" s="62"/>
      <c r="Z604" s="62"/>
      <c r="AA604" s="62"/>
      <c r="AB604" s="47"/>
      <c r="AC604" s="47" t="s">
        <v>5770</v>
      </c>
      <c r="AD604" s="63"/>
      <c r="AE604" s="63" t="s">
        <v>2723</v>
      </c>
      <c r="AF604" s="207"/>
      <c r="AG604" s="208"/>
      <c r="AH604" s="208"/>
      <c r="AI604" s="208"/>
      <c r="AJ604" s="209"/>
      <c r="AK604" s="209"/>
      <c r="AL604" s="210"/>
      <c r="AM604" s="210"/>
      <c r="AN604" s="210"/>
      <c r="AO604" s="210"/>
      <c r="AP604" s="210"/>
      <c r="AQ604" s="210"/>
      <c r="AR604" s="210"/>
      <c r="AS604" s="215" t="s">
        <v>1391</v>
      </c>
      <c r="AT604" s="105"/>
      <c r="AU604" s="105"/>
      <c r="AV604" s="105"/>
      <c r="AW604" s="105"/>
      <c r="AX604" s="105"/>
      <c r="AY604" s="105"/>
      <c r="AZ604" s="105"/>
      <c r="BA604" s="105"/>
      <c r="BB604" s="105"/>
      <c r="BC604" s="105"/>
      <c r="BD604" s="218"/>
      <c r="BE604" s="105"/>
      <c r="BF604" s="250"/>
      <c r="BG604" s="252" t="s">
        <v>1392</v>
      </c>
      <c r="BH604" s="5" t="s">
        <v>1392</v>
      </c>
      <c r="BI604" s="5" t="s">
        <v>6079</v>
      </c>
      <c r="BJ604" s="149"/>
    </row>
    <row r="605" s="5" customFormat="1" ht="12.95" customHeight="1" spans="1:62">
      <c r="A605" s="322"/>
      <c r="B605" s="322"/>
      <c r="C605" s="10" t="s">
        <v>1393</v>
      </c>
      <c r="D605" s="38" t="s">
        <v>1395</v>
      </c>
      <c r="E605" s="39" t="s">
        <v>6080</v>
      </c>
      <c r="F605" s="40" t="s">
        <v>2715</v>
      </c>
      <c r="G605" s="41" t="s">
        <v>6081</v>
      </c>
      <c r="H605" s="42" t="s">
        <v>2715</v>
      </c>
      <c r="I605" s="42" t="s">
        <v>2715</v>
      </c>
      <c r="J605" s="43" t="s">
        <v>2715</v>
      </c>
      <c r="K605" s="54" t="s">
        <v>2715</v>
      </c>
      <c r="L605" s="42" t="s">
        <v>2737</v>
      </c>
      <c r="M605" s="42" t="s">
        <v>2715</v>
      </c>
      <c r="N605" s="42" t="s">
        <v>2715</v>
      </c>
      <c r="O605" s="43" t="s">
        <v>2715</v>
      </c>
      <c r="P605" s="206"/>
      <c r="Q605" s="206"/>
      <c r="R605" s="206"/>
      <c r="S605" s="206"/>
      <c r="T605" s="206"/>
      <c r="U605" s="63" t="s">
        <v>6082</v>
      </c>
      <c r="V605" s="47" t="s">
        <v>5664</v>
      </c>
      <c r="W605" s="62" t="s">
        <v>2715</v>
      </c>
      <c r="X605" s="62" t="s">
        <v>2715</v>
      </c>
      <c r="Y605" s="62"/>
      <c r="Z605" s="62"/>
      <c r="AA605" s="62"/>
      <c r="AB605" s="47"/>
      <c r="AC605" s="47" t="s">
        <v>5770</v>
      </c>
      <c r="AD605" s="63"/>
      <c r="AE605" s="63" t="s">
        <v>2723</v>
      </c>
      <c r="AF605" s="207"/>
      <c r="AG605" s="208"/>
      <c r="AH605" s="208"/>
      <c r="AI605" s="208"/>
      <c r="AJ605" s="209"/>
      <c r="AK605" s="209"/>
      <c r="AL605" s="210"/>
      <c r="AM605" s="210"/>
      <c r="AN605" s="210"/>
      <c r="AO605" s="210"/>
      <c r="AP605" s="210"/>
      <c r="AQ605" s="210"/>
      <c r="AR605" s="210"/>
      <c r="AS605" s="215" t="s">
        <v>1394</v>
      </c>
      <c r="AT605" s="105"/>
      <c r="AU605" s="105"/>
      <c r="AV605" s="105"/>
      <c r="AW605" s="105"/>
      <c r="AX605" s="105"/>
      <c r="AY605" s="105"/>
      <c r="AZ605" s="105"/>
      <c r="BA605" s="105"/>
      <c r="BB605" s="105"/>
      <c r="BC605" s="105"/>
      <c r="BD605" s="218"/>
      <c r="BE605" s="105"/>
      <c r="BF605" s="250"/>
      <c r="BG605" s="252" t="s">
        <v>1395</v>
      </c>
      <c r="BH605" s="5" t="s">
        <v>1395</v>
      </c>
      <c r="BI605" s="5" t="s">
        <v>6083</v>
      </c>
      <c r="BJ605" s="149"/>
    </row>
    <row r="606" s="5" customFormat="1" ht="12.95" customHeight="1" spans="1:62">
      <c r="A606" s="322"/>
      <c r="B606" s="322"/>
      <c r="C606" s="10" t="s">
        <v>1396</v>
      </c>
      <c r="D606" s="38" t="s">
        <v>1398</v>
      </c>
      <c r="E606" s="39" t="s">
        <v>6084</v>
      </c>
      <c r="F606" s="40" t="s">
        <v>2715</v>
      </c>
      <c r="G606" s="41" t="s">
        <v>6085</v>
      </c>
      <c r="H606" s="42" t="s">
        <v>2715</v>
      </c>
      <c r="I606" s="42" t="s">
        <v>2715</v>
      </c>
      <c r="J606" s="43" t="s">
        <v>2715</v>
      </c>
      <c r="K606" s="54" t="s">
        <v>2715</v>
      </c>
      <c r="L606" s="42" t="s">
        <v>2737</v>
      </c>
      <c r="M606" s="42" t="s">
        <v>2715</v>
      </c>
      <c r="N606" s="42" t="s">
        <v>2715</v>
      </c>
      <c r="O606" s="43" t="s">
        <v>2715</v>
      </c>
      <c r="P606" s="206"/>
      <c r="Q606" s="206"/>
      <c r="R606" s="206"/>
      <c r="S606" s="206"/>
      <c r="T606" s="206"/>
      <c r="U606" s="63" t="s">
        <v>6086</v>
      </c>
      <c r="V606" s="47" t="s">
        <v>5664</v>
      </c>
      <c r="W606" s="62" t="s">
        <v>2715</v>
      </c>
      <c r="X606" s="62" t="s">
        <v>2715</v>
      </c>
      <c r="Y606" s="62"/>
      <c r="Z606" s="62"/>
      <c r="AA606" s="62"/>
      <c r="AB606" s="47"/>
      <c r="AC606" s="47" t="s">
        <v>5770</v>
      </c>
      <c r="AD606" s="63"/>
      <c r="AE606" s="63" t="s">
        <v>2723</v>
      </c>
      <c r="AF606" s="207"/>
      <c r="AG606" s="208"/>
      <c r="AH606" s="208"/>
      <c r="AI606" s="208"/>
      <c r="AJ606" s="209"/>
      <c r="AK606" s="209"/>
      <c r="AL606" s="210"/>
      <c r="AM606" s="210"/>
      <c r="AN606" s="210"/>
      <c r="AO606" s="210"/>
      <c r="AP606" s="210"/>
      <c r="AQ606" s="210"/>
      <c r="AR606" s="210"/>
      <c r="AS606" s="215" t="s">
        <v>1397</v>
      </c>
      <c r="AT606" s="105"/>
      <c r="AU606" s="105"/>
      <c r="AV606" s="105"/>
      <c r="AW606" s="105"/>
      <c r="AX606" s="105"/>
      <c r="AY606" s="105"/>
      <c r="AZ606" s="105"/>
      <c r="BA606" s="105"/>
      <c r="BB606" s="105"/>
      <c r="BC606" s="105"/>
      <c r="BD606" s="218"/>
      <c r="BE606" s="105"/>
      <c r="BF606" s="250"/>
      <c r="BG606" s="252" t="s">
        <v>1398</v>
      </c>
      <c r="BH606" s="5" t="s">
        <v>1398</v>
      </c>
      <c r="BI606" s="5" t="s">
        <v>6087</v>
      </c>
      <c r="BJ606" s="149"/>
    </row>
    <row r="607" s="5" customFormat="1" ht="12.95" customHeight="1" spans="1:62">
      <c r="A607" s="322"/>
      <c r="B607" s="322"/>
      <c r="C607" s="48" t="s">
        <v>1399</v>
      </c>
      <c r="D607" s="38" t="s">
        <v>1401</v>
      </c>
      <c r="E607" s="39" t="s">
        <v>6088</v>
      </c>
      <c r="F607" s="40" t="s">
        <v>2715</v>
      </c>
      <c r="G607" s="41" t="s">
        <v>6089</v>
      </c>
      <c r="H607" s="42" t="s">
        <v>2715</v>
      </c>
      <c r="I607" s="42" t="s">
        <v>2715</v>
      </c>
      <c r="J607" s="43" t="s">
        <v>2715</v>
      </c>
      <c r="K607" s="54" t="s">
        <v>2715</v>
      </c>
      <c r="L607" s="42" t="s">
        <v>2737</v>
      </c>
      <c r="M607" s="42" t="s">
        <v>2715</v>
      </c>
      <c r="N607" s="42" t="s">
        <v>2715</v>
      </c>
      <c r="O607" s="43" t="s">
        <v>2715</v>
      </c>
      <c r="P607" s="206"/>
      <c r="Q607" s="206"/>
      <c r="R607" s="206"/>
      <c r="S607" s="206"/>
      <c r="T607" s="206"/>
      <c r="U607" s="63" t="s">
        <v>6090</v>
      </c>
      <c r="V607" s="47" t="s">
        <v>5664</v>
      </c>
      <c r="W607" s="62" t="s">
        <v>2715</v>
      </c>
      <c r="X607" s="62" t="s">
        <v>2715</v>
      </c>
      <c r="Y607" s="62"/>
      <c r="Z607" s="62"/>
      <c r="AA607" s="62"/>
      <c r="AB607" s="47"/>
      <c r="AC607" s="47" t="s">
        <v>5770</v>
      </c>
      <c r="AD607" s="63"/>
      <c r="AE607" s="63" t="s">
        <v>2723</v>
      </c>
      <c r="AF607" s="207"/>
      <c r="AG607" s="208"/>
      <c r="AH607" s="208"/>
      <c r="AI607" s="208"/>
      <c r="AJ607" s="209"/>
      <c r="AK607" s="209"/>
      <c r="AL607" s="210"/>
      <c r="AM607" s="210"/>
      <c r="AN607" s="210"/>
      <c r="AO607" s="210"/>
      <c r="AP607" s="210"/>
      <c r="AQ607" s="210"/>
      <c r="AR607" s="210"/>
      <c r="AS607" s="215" t="s">
        <v>1400</v>
      </c>
      <c r="AT607" s="105"/>
      <c r="AU607" s="105"/>
      <c r="AV607" s="105"/>
      <c r="AW607" s="105"/>
      <c r="AX607" s="105"/>
      <c r="AY607" s="105"/>
      <c r="AZ607" s="105"/>
      <c r="BA607" s="105"/>
      <c r="BB607" s="105"/>
      <c r="BC607" s="105"/>
      <c r="BD607" s="218"/>
      <c r="BE607" s="105"/>
      <c r="BF607" s="250"/>
      <c r="BG607" s="252" t="s">
        <v>1401</v>
      </c>
      <c r="BH607" s="5" t="s">
        <v>1401</v>
      </c>
      <c r="BI607" s="5" t="s">
        <v>6091</v>
      </c>
      <c r="BJ607" s="149"/>
    </row>
    <row r="608" s="5" customFormat="1" ht="12.95" customHeight="1" spans="1:62">
      <c r="A608" s="322"/>
      <c r="B608" s="322"/>
      <c r="C608" s="48" t="s">
        <v>1402</v>
      </c>
      <c r="D608" s="38" t="s">
        <v>1404</v>
      </c>
      <c r="E608" s="39" t="s">
        <v>6092</v>
      </c>
      <c r="F608" s="40" t="s">
        <v>2715</v>
      </c>
      <c r="G608" s="41" t="s">
        <v>6093</v>
      </c>
      <c r="H608" s="42" t="s">
        <v>2715</v>
      </c>
      <c r="I608" s="42" t="s">
        <v>2715</v>
      </c>
      <c r="J608" s="43" t="s">
        <v>2715</v>
      </c>
      <c r="K608" s="54" t="s">
        <v>2715</v>
      </c>
      <c r="L608" s="42" t="s">
        <v>2737</v>
      </c>
      <c r="M608" s="42" t="s">
        <v>2715</v>
      </c>
      <c r="N608" s="42" t="s">
        <v>2715</v>
      </c>
      <c r="O608" s="43" t="s">
        <v>2715</v>
      </c>
      <c r="P608" s="206"/>
      <c r="Q608" s="206"/>
      <c r="R608" s="206"/>
      <c r="S608" s="206"/>
      <c r="T608" s="206"/>
      <c r="U608" s="63" t="s">
        <v>6094</v>
      </c>
      <c r="V608" s="47" t="s">
        <v>5664</v>
      </c>
      <c r="W608" s="62" t="s">
        <v>2715</v>
      </c>
      <c r="X608" s="62" t="s">
        <v>2715</v>
      </c>
      <c r="Y608" s="62"/>
      <c r="Z608" s="62"/>
      <c r="AA608" s="62"/>
      <c r="AB608" s="47"/>
      <c r="AC608" s="47" t="s">
        <v>5770</v>
      </c>
      <c r="AD608" s="63"/>
      <c r="AE608" s="63" t="s">
        <v>2723</v>
      </c>
      <c r="AF608" s="207"/>
      <c r="AG608" s="208"/>
      <c r="AH608" s="208"/>
      <c r="AI608" s="208"/>
      <c r="AJ608" s="209"/>
      <c r="AK608" s="209"/>
      <c r="AL608" s="210"/>
      <c r="AM608" s="210"/>
      <c r="AN608" s="210"/>
      <c r="AO608" s="210"/>
      <c r="AP608" s="210"/>
      <c r="AQ608" s="210"/>
      <c r="AR608" s="210"/>
      <c r="AS608" s="215" t="s">
        <v>1403</v>
      </c>
      <c r="AT608" s="105"/>
      <c r="AU608" s="105"/>
      <c r="AV608" s="105"/>
      <c r="AW608" s="105"/>
      <c r="AX608" s="105"/>
      <c r="AY608" s="105"/>
      <c r="AZ608" s="105"/>
      <c r="BA608" s="105"/>
      <c r="BB608" s="105"/>
      <c r="BC608" s="105"/>
      <c r="BD608" s="218"/>
      <c r="BE608" s="105"/>
      <c r="BF608" s="250"/>
      <c r="BG608" s="252" t="s">
        <v>1404</v>
      </c>
      <c r="BH608" s="5" t="s">
        <v>1404</v>
      </c>
      <c r="BI608" s="5" t="s">
        <v>6095</v>
      </c>
      <c r="BJ608" s="149"/>
    </row>
    <row r="609" s="5" customFormat="1" ht="12.95" customHeight="1" spans="1:62">
      <c r="A609" s="322"/>
      <c r="B609" s="322"/>
      <c r="C609" s="48" t="s">
        <v>1405</v>
      </c>
      <c r="D609" s="38" t="s">
        <v>1407</v>
      </c>
      <c r="E609" s="39" t="s">
        <v>6096</v>
      </c>
      <c r="F609" s="40" t="s">
        <v>2715</v>
      </c>
      <c r="G609" s="41" t="s">
        <v>6097</v>
      </c>
      <c r="H609" s="42" t="s">
        <v>2715</v>
      </c>
      <c r="I609" s="42" t="s">
        <v>2715</v>
      </c>
      <c r="J609" s="43" t="s">
        <v>2715</v>
      </c>
      <c r="K609" s="54" t="s">
        <v>2715</v>
      </c>
      <c r="L609" s="42" t="s">
        <v>2737</v>
      </c>
      <c r="M609" s="42" t="s">
        <v>2715</v>
      </c>
      <c r="N609" s="42" t="s">
        <v>2715</v>
      </c>
      <c r="O609" s="43" t="s">
        <v>2715</v>
      </c>
      <c r="P609" s="206"/>
      <c r="Q609" s="206"/>
      <c r="R609" s="206"/>
      <c r="S609" s="206"/>
      <c r="T609" s="206"/>
      <c r="U609" s="63" t="s">
        <v>6098</v>
      </c>
      <c r="V609" s="47" t="s">
        <v>5664</v>
      </c>
      <c r="W609" s="62" t="s">
        <v>2715</v>
      </c>
      <c r="X609" s="62" t="s">
        <v>2715</v>
      </c>
      <c r="Y609" s="62"/>
      <c r="Z609" s="62"/>
      <c r="AA609" s="62"/>
      <c r="AB609" s="47"/>
      <c r="AC609" s="47" t="s">
        <v>5770</v>
      </c>
      <c r="AD609" s="63"/>
      <c r="AE609" s="63" t="s">
        <v>2723</v>
      </c>
      <c r="AF609" s="207"/>
      <c r="AG609" s="208"/>
      <c r="AH609" s="208"/>
      <c r="AI609" s="208"/>
      <c r="AJ609" s="209"/>
      <c r="AK609" s="209"/>
      <c r="AL609" s="210"/>
      <c r="AM609" s="210"/>
      <c r="AN609" s="210"/>
      <c r="AO609" s="210"/>
      <c r="AP609" s="210"/>
      <c r="AQ609" s="210"/>
      <c r="AR609" s="210"/>
      <c r="AS609" s="215" t="s">
        <v>1406</v>
      </c>
      <c r="AT609" s="105"/>
      <c r="AU609" s="105"/>
      <c r="AV609" s="105"/>
      <c r="AW609" s="105"/>
      <c r="AX609" s="105"/>
      <c r="AY609" s="105"/>
      <c r="AZ609" s="105"/>
      <c r="BA609" s="105"/>
      <c r="BB609" s="105"/>
      <c r="BC609" s="105"/>
      <c r="BD609" s="218"/>
      <c r="BE609" s="105"/>
      <c r="BF609" s="250"/>
      <c r="BG609" s="252" t="s">
        <v>1407</v>
      </c>
      <c r="BH609" s="5" t="s">
        <v>1407</v>
      </c>
      <c r="BI609" s="5" t="s">
        <v>6099</v>
      </c>
      <c r="BJ609" s="149"/>
    </row>
    <row r="610" s="5" customFormat="1" ht="12.95" customHeight="1" spans="1:62">
      <c r="A610" s="322"/>
      <c r="B610" s="322"/>
      <c r="C610" s="48" t="s">
        <v>1408</v>
      </c>
      <c r="D610" s="38" t="s">
        <v>1410</v>
      </c>
      <c r="E610" s="39" t="s">
        <v>6100</v>
      </c>
      <c r="F610" s="40" t="s">
        <v>2715</v>
      </c>
      <c r="G610" s="41" t="s">
        <v>6101</v>
      </c>
      <c r="H610" s="42" t="s">
        <v>2715</v>
      </c>
      <c r="I610" s="42" t="s">
        <v>2715</v>
      </c>
      <c r="J610" s="43" t="s">
        <v>2715</v>
      </c>
      <c r="K610" s="54" t="s">
        <v>2715</v>
      </c>
      <c r="L610" s="42" t="s">
        <v>2737</v>
      </c>
      <c r="M610" s="42" t="s">
        <v>2715</v>
      </c>
      <c r="N610" s="42" t="s">
        <v>2715</v>
      </c>
      <c r="O610" s="43" t="s">
        <v>2715</v>
      </c>
      <c r="P610" s="206"/>
      <c r="Q610" s="206"/>
      <c r="R610" s="206"/>
      <c r="S610" s="206"/>
      <c r="T610" s="206"/>
      <c r="U610" s="63" t="s">
        <v>6102</v>
      </c>
      <c r="V610" s="47" t="s">
        <v>5664</v>
      </c>
      <c r="W610" s="62" t="s">
        <v>2715</v>
      </c>
      <c r="X610" s="62" t="s">
        <v>2715</v>
      </c>
      <c r="Y610" s="62"/>
      <c r="Z610" s="62"/>
      <c r="AA610" s="62"/>
      <c r="AB610" s="47"/>
      <c r="AC610" s="47" t="s">
        <v>5770</v>
      </c>
      <c r="AD610" s="63"/>
      <c r="AE610" s="63" t="s">
        <v>2723</v>
      </c>
      <c r="AF610" s="207"/>
      <c r="AG610" s="208"/>
      <c r="AH610" s="208"/>
      <c r="AI610" s="208"/>
      <c r="AJ610" s="209"/>
      <c r="AK610" s="209"/>
      <c r="AL610" s="210"/>
      <c r="AM610" s="210"/>
      <c r="AN610" s="210"/>
      <c r="AO610" s="210"/>
      <c r="AP610" s="210"/>
      <c r="AQ610" s="210"/>
      <c r="AR610" s="210"/>
      <c r="AS610" s="215" t="s">
        <v>1409</v>
      </c>
      <c r="AT610" s="105"/>
      <c r="AU610" s="105"/>
      <c r="AV610" s="105"/>
      <c r="AW610" s="105"/>
      <c r="AX610" s="105"/>
      <c r="AY610" s="105"/>
      <c r="AZ610" s="105"/>
      <c r="BA610" s="105"/>
      <c r="BB610" s="105"/>
      <c r="BC610" s="105"/>
      <c r="BD610" s="218"/>
      <c r="BE610" s="105"/>
      <c r="BF610" s="250"/>
      <c r="BG610" s="252" t="s">
        <v>1410</v>
      </c>
      <c r="BH610" s="5" t="s">
        <v>1410</v>
      </c>
      <c r="BI610" s="5" t="s">
        <v>6103</v>
      </c>
      <c r="BJ610" s="149"/>
    </row>
    <row r="611" s="5" customFormat="1" ht="12.95" customHeight="1" spans="1:62">
      <c r="A611" s="322"/>
      <c r="B611" s="322"/>
      <c r="C611" s="48" t="s">
        <v>1411</v>
      </c>
      <c r="D611" s="38" t="s">
        <v>1413</v>
      </c>
      <c r="E611" s="39" t="s">
        <v>6104</v>
      </c>
      <c r="F611" s="40" t="s">
        <v>2715</v>
      </c>
      <c r="G611" s="41" t="s">
        <v>6105</v>
      </c>
      <c r="H611" s="42" t="s">
        <v>2715</v>
      </c>
      <c r="I611" s="42" t="s">
        <v>2715</v>
      </c>
      <c r="J611" s="43" t="s">
        <v>2715</v>
      </c>
      <c r="K611" s="54" t="s">
        <v>2715</v>
      </c>
      <c r="L611" s="42" t="s">
        <v>2737</v>
      </c>
      <c r="M611" s="42" t="s">
        <v>2715</v>
      </c>
      <c r="N611" s="42" t="s">
        <v>2715</v>
      </c>
      <c r="O611" s="43" t="s">
        <v>2715</v>
      </c>
      <c r="P611" s="206"/>
      <c r="Q611" s="206"/>
      <c r="R611" s="206"/>
      <c r="S611" s="206"/>
      <c r="T611" s="206"/>
      <c r="U611" s="63" t="s">
        <v>6106</v>
      </c>
      <c r="V611" s="47" t="s">
        <v>5664</v>
      </c>
      <c r="W611" s="62" t="s">
        <v>2715</v>
      </c>
      <c r="X611" s="62" t="s">
        <v>2715</v>
      </c>
      <c r="Y611" s="62"/>
      <c r="Z611" s="62"/>
      <c r="AA611" s="62"/>
      <c r="AB611" s="47"/>
      <c r="AC611" s="47" t="s">
        <v>5770</v>
      </c>
      <c r="AD611" s="63"/>
      <c r="AE611" s="63" t="s">
        <v>2723</v>
      </c>
      <c r="AF611" s="207"/>
      <c r="AG611" s="208"/>
      <c r="AH611" s="208"/>
      <c r="AI611" s="208"/>
      <c r="AJ611" s="209"/>
      <c r="AK611" s="209"/>
      <c r="AL611" s="210"/>
      <c r="AM611" s="210"/>
      <c r="AN611" s="210"/>
      <c r="AO611" s="210"/>
      <c r="AP611" s="210"/>
      <c r="AQ611" s="210"/>
      <c r="AR611" s="210"/>
      <c r="AS611" s="215" t="s">
        <v>1412</v>
      </c>
      <c r="AT611" s="105"/>
      <c r="AU611" s="105"/>
      <c r="AV611" s="105"/>
      <c r="AW611" s="105"/>
      <c r="AX611" s="105"/>
      <c r="AY611" s="105"/>
      <c r="AZ611" s="105"/>
      <c r="BA611" s="105"/>
      <c r="BB611" s="105"/>
      <c r="BC611" s="105"/>
      <c r="BD611" s="218"/>
      <c r="BE611" s="105"/>
      <c r="BF611" s="250"/>
      <c r="BG611" s="252" t="s">
        <v>1413</v>
      </c>
      <c r="BH611" s="5" t="s">
        <v>1413</v>
      </c>
      <c r="BI611" s="5" t="s">
        <v>6107</v>
      </c>
      <c r="BJ611" s="149"/>
    </row>
    <row r="612" s="5" customFormat="1" ht="12.95" customHeight="1" spans="1:62">
      <c r="A612" s="322"/>
      <c r="B612" s="322"/>
      <c r="C612" s="48" t="s">
        <v>1414</v>
      </c>
      <c r="D612" s="38" t="s">
        <v>1416</v>
      </c>
      <c r="E612" s="39" t="s">
        <v>6108</v>
      </c>
      <c r="F612" s="40" t="s">
        <v>2715</v>
      </c>
      <c r="G612" s="41" t="s">
        <v>6109</v>
      </c>
      <c r="H612" s="42" t="s">
        <v>2715</v>
      </c>
      <c r="I612" s="42" t="s">
        <v>2715</v>
      </c>
      <c r="J612" s="43" t="s">
        <v>2715</v>
      </c>
      <c r="K612" s="54" t="s">
        <v>2715</v>
      </c>
      <c r="L612" s="42" t="s">
        <v>2737</v>
      </c>
      <c r="M612" s="42" t="s">
        <v>2715</v>
      </c>
      <c r="N612" s="42" t="s">
        <v>2715</v>
      </c>
      <c r="O612" s="43" t="s">
        <v>2715</v>
      </c>
      <c r="P612" s="206"/>
      <c r="Q612" s="206"/>
      <c r="R612" s="206"/>
      <c r="S612" s="206"/>
      <c r="T612" s="206"/>
      <c r="U612" s="63" t="s">
        <v>6110</v>
      </c>
      <c r="V612" s="47" t="s">
        <v>5664</v>
      </c>
      <c r="W612" s="62" t="s">
        <v>2715</v>
      </c>
      <c r="X612" s="62" t="s">
        <v>2715</v>
      </c>
      <c r="Y612" s="62"/>
      <c r="Z612" s="62"/>
      <c r="AA612" s="62"/>
      <c r="AB612" s="47"/>
      <c r="AC612" s="47" t="s">
        <v>5770</v>
      </c>
      <c r="AD612" s="63"/>
      <c r="AE612" s="63" t="s">
        <v>2723</v>
      </c>
      <c r="AF612" s="207"/>
      <c r="AG612" s="208"/>
      <c r="AH612" s="208"/>
      <c r="AI612" s="208"/>
      <c r="AJ612" s="209"/>
      <c r="AK612" s="209"/>
      <c r="AL612" s="210"/>
      <c r="AM612" s="210"/>
      <c r="AN612" s="210"/>
      <c r="AO612" s="210"/>
      <c r="AP612" s="210"/>
      <c r="AQ612" s="210"/>
      <c r="AR612" s="210"/>
      <c r="AS612" s="215" t="s">
        <v>1415</v>
      </c>
      <c r="AT612" s="105"/>
      <c r="AU612" s="105"/>
      <c r="AV612" s="105"/>
      <c r="AW612" s="105"/>
      <c r="AX612" s="105"/>
      <c r="AY612" s="105"/>
      <c r="AZ612" s="105"/>
      <c r="BA612" s="105"/>
      <c r="BB612" s="105"/>
      <c r="BC612" s="105"/>
      <c r="BD612" s="218"/>
      <c r="BE612" s="105"/>
      <c r="BF612" s="250"/>
      <c r="BG612" s="252" t="s">
        <v>1416</v>
      </c>
      <c r="BH612" s="5" t="s">
        <v>1416</v>
      </c>
      <c r="BI612" s="5" t="s">
        <v>6111</v>
      </c>
      <c r="BJ612" s="149"/>
    </row>
    <row r="613" s="5" customFormat="1" ht="12.95" customHeight="1" spans="1:62">
      <c r="A613" s="322"/>
      <c r="B613" s="322"/>
      <c r="C613" s="48" t="s">
        <v>1417</v>
      </c>
      <c r="D613" s="38" t="s">
        <v>1419</v>
      </c>
      <c r="E613" s="39" t="s">
        <v>6112</v>
      </c>
      <c r="F613" s="40" t="s">
        <v>2715</v>
      </c>
      <c r="G613" s="41" t="s">
        <v>6113</v>
      </c>
      <c r="H613" s="42" t="s">
        <v>2715</v>
      </c>
      <c r="I613" s="42" t="s">
        <v>2715</v>
      </c>
      <c r="J613" s="43" t="s">
        <v>2715</v>
      </c>
      <c r="K613" s="54" t="s">
        <v>2715</v>
      </c>
      <c r="L613" s="42" t="s">
        <v>2737</v>
      </c>
      <c r="M613" s="42" t="s">
        <v>2715</v>
      </c>
      <c r="N613" s="42" t="s">
        <v>2715</v>
      </c>
      <c r="O613" s="43" t="s">
        <v>2715</v>
      </c>
      <c r="P613" s="206"/>
      <c r="Q613" s="206"/>
      <c r="R613" s="206"/>
      <c r="S613" s="206"/>
      <c r="T613" s="206"/>
      <c r="U613" s="63" t="s">
        <v>6114</v>
      </c>
      <c r="V613" s="47" t="s">
        <v>5664</v>
      </c>
      <c r="W613" s="62" t="s">
        <v>2715</v>
      </c>
      <c r="X613" s="62" t="s">
        <v>2715</v>
      </c>
      <c r="Y613" s="62"/>
      <c r="Z613" s="62"/>
      <c r="AA613" s="62"/>
      <c r="AB613" s="47"/>
      <c r="AC613" s="47" t="s">
        <v>5770</v>
      </c>
      <c r="AD613" s="63"/>
      <c r="AE613" s="63" t="s">
        <v>2723</v>
      </c>
      <c r="AF613" s="207"/>
      <c r="AG613" s="208"/>
      <c r="AH613" s="208"/>
      <c r="AI613" s="208"/>
      <c r="AJ613" s="209"/>
      <c r="AK613" s="209"/>
      <c r="AL613" s="210"/>
      <c r="AM613" s="210"/>
      <c r="AN613" s="210"/>
      <c r="AO613" s="210"/>
      <c r="AP613" s="210"/>
      <c r="AQ613" s="210"/>
      <c r="AR613" s="210"/>
      <c r="AS613" s="215" t="s">
        <v>1418</v>
      </c>
      <c r="AT613" s="105"/>
      <c r="AU613" s="105"/>
      <c r="AV613" s="105"/>
      <c r="AW613" s="105"/>
      <c r="AX613" s="105"/>
      <c r="AY613" s="105"/>
      <c r="AZ613" s="105"/>
      <c r="BA613" s="105"/>
      <c r="BB613" s="105"/>
      <c r="BC613" s="105"/>
      <c r="BD613" s="218"/>
      <c r="BE613" s="105"/>
      <c r="BF613" s="250"/>
      <c r="BG613" s="252" t="s">
        <v>1419</v>
      </c>
      <c r="BH613" s="5" t="s">
        <v>1419</v>
      </c>
      <c r="BI613" s="5" t="s">
        <v>6115</v>
      </c>
      <c r="BJ613" s="149"/>
    </row>
    <row r="614" s="5" customFormat="1" ht="12.95" customHeight="1" spans="1:62">
      <c r="A614" s="322"/>
      <c r="B614" s="322"/>
      <c r="C614" s="48" t="s">
        <v>1420</v>
      </c>
      <c r="D614" s="38" t="s">
        <v>1422</v>
      </c>
      <c r="E614" s="39" t="s">
        <v>6116</v>
      </c>
      <c r="F614" s="40" t="s">
        <v>2715</v>
      </c>
      <c r="G614" s="41" t="s">
        <v>6117</v>
      </c>
      <c r="H614" s="42" t="s">
        <v>2715</v>
      </c>
      <c r="I614" s="42" t="s">
        <v>2715</v>
      </c>
      <c r="J614" s="43" t="s">
        <v>2715</v>
      </c>
      <c r="K614" s="54" t="s">
        <v>2715</v>
      </c>
      <c r="L614" s="42" t="s">
        <v>2737</v>
      </c>
      <c r="M614" s="42" t="s">
        <v>2715</v>
      </c>
      <c r="N614" s="42" t="s">
        <v>2715</v>
      </c>
      <c r="O614" s="43" t="s">
        <v>2715</v>
      </c>
      <c r="P614" s="206"/>
      <c r="Q614" s="206"/>
      <c r="R614" s="206"/>
      <c r="S614" s="206"/>
      <c r="T614" s="206"/>
      <c r="U614" s="63" t="s">
        <v>6118</v>
      </c>
      <c r="V614" s="47" t="s">
        <v>5664</v>
      </c>
      <c r="W614" s="62" t="s">
        <v>2715</v>
      </c>
      <c r="X614" s="62" t="s">
        <v>2715</v>
      </c>
      <c r="Y614" s="62"/>
      <c r="Z614" s="62"/>
      <c r="AA614" s="62"/>
      <c r="AB614" s="47"/>
      <c r="AC614" s="47" t="s">
        <v>5770</v>
      </c>
      <c r="AD614" s="63"/>
      <c r="AE614" s="63" t="s">
        <v>2723</v>
      </c>
      <c r="AF614" s="207"/>
      <c r="AG614" s="208"/>
      <c r="AH614" s="208"/>
      <c r="AI614" s="208"/>
      <c r="AJ614" s="209"/>
      <c r="AK614" s="209"/>
      <c r="AL614" s="210"/>
      <c r="AM614" s="210"/>
      <c r="AN614" s="210"/>
      <c r="AO614" s="210"/>
      <c r="AP614" s="210"/>
      <c r="AQ614" s="210"/>
      <c r="AR614" s="210"/>
      <c r="AS614" s="215" t="s">
        <v>1421</v>
      </c>
      <c r="AT614" s="105"/>
      <c r="AU614" s="105"/>
      <c r="AV614" s="105"/>
      <c r="AW614" s="105"/>
      <c r="AX614" s="105"/>
      <c r="AY614" s="105"/>
      <c r="AZ614" s="105"/>
      <c r="BA614" s="105"/>
      <c r="BB614" s="105"/>
      <c r="BC614" s="105"/>
      <c r="BD614" s="218"/>
      <c r="BE614" s="105"/>
      <c r="BF614" s="250"/>
      <c r="BG614" s="252" t="s">
        <v>1422</v>
      </c>
      <c r="BH614" s="5" t="s">
        <v>1422</v>
      </c>
      <c r="BI614" s="5" t="s">
        <v>6119</v>
      </c>
      <c r="BJ614" s="149"/>
    </row>
    <row r="615" s="5" customFormat="1" ht="12.95" customHeight="1" spans="1:62">
      <c r="A615" s="322"/>
      <c r="B615" s="322"/>
      <c r="C615" s="48" t="s">
        <v>1423</v>
      </c>
      <c r="D615" s="38" t="s">
        <v>1424</v>
      </c>
      <c r="E615" s="39" t="s">
        <v>6120</v>
      </c>
      <c r="F615" s="40" t="s">
        <v>2715</v>
      </c>
      <c r="G615" s="41" t="s">
        <v>6121</v>
      </c>
      <c r="H615" s="42" t="s">
        <v>2715</v>
      </c>
      <c r="I615" s="42" t="s">
        <v>2715</v>
      </c>
      <c r="J615" s="43" t="s">
        <v>2715</v>
      </c>
      <c r="K615" s="54" t="s">
        <v>2715</v>
      </c>
      <c r="L615" s="42" t="s">
        <v>2737</v>
      </c>
      <c r="M615" s="42" t="s">
        <v>2715</v>
      </c>
      <c r="N615" s="42" t="s">
        <v>2715</v>
      </c>
      <c r="O615" s="43" t="s">
        <v>2715</v>
      </c>
      <c r="P615" s="206"/>
      <c r="Q615" s="206"/>
      <c r="R615" s="206"/>
      <c r="S615" s="206"/>
      <c r="T615" s="206"/>
      <c r="U615" s="63" t="s">
        <v>6122</v>
      </c>
      <c r="V615" s="47" t="s">
        <v>5664</v>
      </c>
      <c r="W615" s="62" t="s">
        <v>2715</v>
      </c>
      <c r="X615" s="62" t="s">
        <v>2715</v>
      </c>
      <c r="Y615" s="62"/>
      <c r="Z615" s="62"/>
      <c r="AA615" s="62"/>
      <c r="AB615" s="47"/>
      <c r="AC615" s="47" t="s">
        <v>5770</v>
      </c>
      <c r="AD615" s="63"/>
      <c r="AE615" s="63">
        <v>0</v>
      </c>
      <c r="AF615" s="207"/>
      <c r="AG615" s="208"/>
      <c r="AH615" s="208"/>
      <c r="AI615" s="208"/>
      <c r="AJ615" s="209"/>
      <c r="AK615" s="209"/>
      <c r="AL615" s="210"/>
      <c r="AM615" s="210"/>
      <c r="AN615" s="210"/>
      <c r="AO615" s="210"/>
      <c r="AP615" s="210"/>
      <c r="AQ615" s="210"/>
      <c r="AR615" s="210"/>
      <c r="AS615" s="215" t="s">
        <v>1423</v>
      </c>
      <c r="AT615" s="105"/>
      <c r="AU615" s="105"/>
      <c r="AV615" s="105"/>
      <c r="AW615" s="105"/>
      <c r="AX615" s="105"/>
      <c r="AY615" s="105"/>
      <c r="AZ615" s="105"/>
      <c r="BA615" s="105"/>
      <c r="BB615" s="105"/>
      <c r="BC615" s="105"/>
      <c r="BD615" s="218"/>
      <c r="BE615" s="105"/>
      <c r="BF615" s="250"/>
      <c r="BG615" s="252" t="s">
        <v>1424</v>
      </c>
      <c r="BH615" s="5" t="s">
        <v>1424</v>
      </c>
      <c r="BI615" s="5" t="s">
        <v>6123</v>
      </c>
      <c r="BJ615" s="149"/>
    </row>
    <row r="616" s="5" customFormat="1" ht="12.95" customHeight="1" spans="1:62">
      <c r="A616" s="322"/>
      <c r="B616" s="322"/>
      <c r="C616" s="48" t="s">
        <v>1425</v>
      </c>
      <c r="D616" s="38" t="s">
        <v>1426</v>
      </c>
      <c r="E616" s="39" t="s">
        <v>6124</v>
      </c>
      <c r="F616" s="40" t="s">
        <v>2715</v>
      </c>
      <c r="G616" s="41" t="s">
        <v>6125</v>
      </c>
      <c r="H616" s="42" t="s">
        <v>2715</v>
      </c>
      <c r="I616" s="42" t="s">
        <v>2715</v>
      </c>
      <c r="J616" s="43" t="s">
        <v>2715</v>
      </c>
      <c r="K616" s="54" t="s">
        <v>2715</v>
      </c>
      <c r="L616" s="42" t="s">
        <v>2737</v>
      </c>
      <c r="M616" s="42" t="s">
        <v>2715</v>
      </c>
      <c r="N616" s="42" t="s">
        <v>2715</v>
      </c>
      <c r="O616" s="43" t="s">
        <v>2715</v>
      </c>
      <c r="P616" s="206"/>
      <c r="Q616" s="206"/>
      <c r="R616" s="206"/>
      <c r="S616" s="206"/>
      <c r="T616" s="206"/>
      <c r="U616" s="63" t="s">
        <v>6126</v>
      </c>
      <c r="V616" s="47" t="s">
        <v>5664</v>
      </c>
      <c r="W616" s="62" t="s">
        <v>2715</v>
      </c>
      <c r="X616" s="62" t="s">
        <v>2715</v>
      </c>
      <c r="Y616" s="62"/>
      <c r="Z616" s="62"/>
      <c r="AA616" s="62"/>
      <c r="AB616" s="47"/>
      <c r="AC616" s="47" t="s">
        <v>5770</v>
      </c>
      <c r="AD616" s="63"/>
      <c r="AE616" s="63">
        <v>0</v>
      </c>
      <c r="AF616" s="207"/>
      <c r="AG616" s="208"/>
      <c r="AH616" s="208"/>
      <c r="AI616" s="208"/>
      <c r="AJ616" s="209"/>
      <c r="AK616" s="209"/>
      <c r="AL616" s="210"/>
      <c r="AM616" s="210"/>
      <c r="AN616" s="210"/>
      <c r="AO616" s="210"/>
      <c r="AP616" s="210"/>
      <c r="AQ616" s="210"/>
      <c r="AR616" s="210"/>
      <c r="AS616" s="215" t="s">
        <v>1425</v>
      </c>
      <c r="AT616" s="105"/>
      <c r="AU616" s="105"/>
      <c r="AV616" s="105"/>
      <c r="AW616" s="105"/>
      <c r="AX616" s="105"/>
      <c r="AY616" s="105"/>
      <c r="AZ616" s="105"/>
      <c r="BA616" s="105"/>
      <c r="BB616" s="105"/>
      <c r="BC616" s="105"/>
      <c r="BD616" s="218"/>
      <c r="BE616" s="105"/>
      <c r="BF616" s="250"/>
      <c r="BG616" s="252" t="s">
        <v>1426</v>
      </c>
      <c r="BH616" s="5" t="s">
        <v>1426</v>
      </c>
      <c r="BI616" s="5" t="s">
        <v>6127</v>
      </c>
      <c r="BJ616" s="149"/>
    </row>
    <row r="617" s="5" customFormat="1" ht="12.95" customHeight="1" spans="1:62">
      <c r="A617" s="322"/>
      <c r="B617" s="322"/>
      <c r="C617" s="10" t="s">
        <v>1427</v>
      </c>
      <c r="D617" s="38" t="s">
        <v>1428</v>
      </c>
      <c r="E617" s="39" t="s">
        <v>6128</v>
      </c>
      <c r="F617" s="40" t="s">
        <v>2715</v>
      </c>
      <c r="G617" s="41" t="s">
        <v>6129</v>
      </c>
      <c r="H617" s="42" t="s">
        <v>2715</v>
      </c>
      <c r="I617" s="42" t="s">
        <v>2715</v>
      </c>
      <c r="J617" s="43" t="s">
        <v>2715</v>
      </c>
      <c r="K617" s="54" t="s">
        <v>2715</v>
      </c>
      <c r="L617" s="42" t="s">
        <v>2737</v>
      </c>
      <c r="M617" s="42" t="s">
        <v>2715</v>
      </c>
      <c r="N617" s="42" t="s">
        <v>2715</v>
      </c>
      <c r="O617" s="43" t="s">
        <v>2715</v>
      </c>
      <c r="P617" s="206"/>
      <c r="Q617" s="206"/>
      <c r="R617" s="206"/>
      <c r="S617" s="206"/>
      <c r="T617" s="206"/>
      <c r="U617" s="63" t="s">
        <v>6130</v>
      </c>
      <c r="V617" s="47" t="s">
        <v>5664</v>
      </c>
      <c r="W617" s="62" t="s">
        <v>2715</v>
      </c>
      <c r="X617" s="62" t="s">
        <v>2715</v>
      </c>
      <c r="Y617" s="62"/>
      <c r="Z617" s="62"/>
      <c r="AA617" s="62"/>
      <c r="AB617" s="47"/>
      <c r="AC617" s="47" t="s">
        <v>5770</v>
      </c>
      <c r="AD617" s="63"/>
      <c r="AE617" s="63">
        <v>0</v>
      </c>
      <c r="AF617" s="207"/>
      <c r="AG617" s="208"/>
      <c r="AH617" s="208"/>
      <c r="AI617" s="208"/>
      <c r="AJ617" s="209"/>
      <c r="AK617" s="209"/>
      <c r="AL617" s="210"/>
      <c r="AM617" s="210"/>
      <c r="AN617" s="210"/>
      <c r="AO617" s="210"/>
      <c r="AP617" s="210"/>
      <c r="AQ617" s="210"/>
      <c r="AR617" s="210"/>
      <c r="AS617" s="215" t="s">
        <v>1427</v>
      </c>
      <c r="AT617" s="105"/>
      <c r="AU617" s="105"/>
      <c r="AV617" s="105"/>
      <c r="AW617" s="105"/>
      <c r="AX617" s="105"/>
      <c r="AY617" s="105"/>
      <c r="AZ617" s="105"/>
      <c r="BA617" s="105"/>
      <c r="BB617" s="105"/>
      <c r="BC617" s="105"/>
      <c r="BD617" s="218"/>
      <c r="BE617" s="105"/>
      <c r="BF617" s="250"/>
      <c r="BG617" s="252" t="s">
        <v>1428</v>
      </c>
      <c r="BH617" s="5" t="s">
        <v>1428</v>
      </c>
      <c r="BI617" s="5" t="s">
        <v>6131</v>
      </c>
      <c r="BJ617" s="149"/>
    </row>
    <row r="618" s="5" customFormat="1" ht="12.95" customHeight="1" spans="1:62">
      <c r="A618" s="322"/>
      <c r="B618" s="322"/>
      <c r="C618" s="10" t="s">
        <v>1429</v>
      </c>
      <c r="D618" s="38" t="s">
        <v>1430</v>
      </c>
      <c r="E618" s="39" t="s">
        <v>6132</v>
      </c>
      <c r="F618" s="40" t="s">
        <v>2715</v>
      </c>
      <c r="G618" s="41" t="s">
        <v>6133</v>
      </c>
      <c r="H618" s="42" t="s">
        <v>2715</v>
      </c>
      <c r="I618" s="42" t="s">
        <v>2715</v>
      </c>
      <c r="J618" s="43" t="s">
        <v>2715</v>
      </c>
      <c r="K618" s="54" t="s">
        <v>2715</v>
      </c>
      <c r="L618" s="42" t="s">
        <v>2737</v>
      </c>
      <c r="M618" s="42" t="s">
        <v>2715</v>
      </c>
      <c r="N618" s="42" t="s">
        <v>2715</v>
      </c>
      <c r="O618" s="43" t="s">
        <v>2715</v>
      </c>
      <c r="P618" s="206"/>
      <c r="Q618" s="206"/>
      <c r="R618" s="206"/>
      <c r="S618" s="206"/>
      <c r="T618" s="206"/>
      <c r="U618" s="63" t="s">
        <v>6134</v>
      </c>
      <c r="V618" s="47" t="s">
        <v>5664</v>
      </c>
      <c r="W618" s="62" t="s">
        <v>2715</v>
      </c>
      <c r="X618" s="62" t="s">
        <v>2715</v>
      </c>
      <c r="Y618" s="62"/>
      <c r="Z618" s="62"/>
      <c r="AA618" s="62"/>
      <c r="AB618" s="47"/>
      <c r="AC618" s="47" t="s">
        <v>5770</v>
      </c>
      <c r="AD618" s="63"/>
      <c r="AE618" s="63">
        <v>0</v>
      </c>
      <c r="AF618" s="207"/>
      <c r="AG618" s="208"/>
      <c r="AH618" s="208"/>
      <c r="AI618" s="208"/>
      <c r="AJ618" s="209"/>
      <c r="AK618" s="209"/>
      <c r="AL618" s="210"/>
      <c r="AM618" s="210"/>
      <c r="AN618" s="210"/>
      <c r="AO618" s="210"/>
      <c r="AP618" s="210"/>
      <c r="AQ618" s="210"/>
      <c r="AR618" s="210"/>
      <c r="AS618" s="215" t="s">
        <v>1429</v>
      </c>
      <c r="AT618" s="105"/>
      <c r="AU618" s="105"/>
      <c r="AV618" s="105"/>
      <c r="AW618" s="105"/>
      <c r="AX618" s="105"/>
      <c r="AY618" s="105"/>
      <c r="AZ618" s="105"/>
      <c r="BA618" s="105"/>
      <c r="BB618" s="105"/>
      <c r="BC618" s="105"/>
      <c r="BD618" s="218"/>
      <c r="BE618" s="105"/>
      <c r="BF618" s="250"/>
      <c r="BG618" s="252" t="s">
        <v>1430</v>
      </c>
      <c r="BH618" s="5" t="s">
        <v>1430</v>
      </c>
      <c r="BI618" s="5" t="s">
        <v>6135</v>
      </c>
      <c r="BJ618" s="149"/>
    </row>
    <row r="619" s="5" customFormat="1" ht="12.95" customHeight="1" spans="1:62">
      <c r="A619" s="322"/>
      <c r="B619" s="322"/>
      <c r="C619" s="48" t="s">
        <v>1431</v>
      </c>
      <c r="D619" s="38" t="s">
        <v>1432</v>
      </c>
      <c r="E619" s="39" t="s">
        <v>6136</v>
      </c>
      <c r="F619" s="40" t="s">
        <v>2715</v>
      </c>
      <c r="G619" s="41" t="s">
        <v>6137</v>
      </c>
      <c r="H619" s="42" t="s">
        <v>2715</v>
      </c>
      <c r="I619" s="42" t="s">
        <v>2715</v>
      </c>
      <c r="J619" s="43" t="s">
        <v>2715</v>
      </c>
      <c r="K619" s="54" t="s">
        <v>2715</v>
      </c>
      <c r="L619" s="42" t="s">
        <v>2737</v>
      </c>
      <c r="M619" s="42" t="s">
        <v>2715</v>
      </c>
      <c r="N619" s="42" t="s">
        <v>2715</v>
      </c>
      <c r="O619" s="43" t="s">
        <v>2715</v>
      </c>
      <c r="P619" s="206"/>
      <c r="Q619" s="206"/>
      <c r="R619" s="206"/>
      <c r="S619" s="206"/>
      <c r="T619" s="206"/>
      <c r="U619" s="63" t="s">
        <v>6138</v>
      </c>
      <c r="V619" s="47" t="s">
        <v>5664</v>
      </c>
      <c r="W619" s="62" t="s">
        <v>2715</v>
      </c>
      <c r="X619" s="62" t="s">
        <v>2715</v>
      </c>
      <c r="Y619" s="62"/>
      <c r="Z619" s="62"/>
      <c r="AA619" s="62"/>
      <c r="AB619" s="47"/>
      <c r="AC619" s="47" t="s">
        <v>5770</v>
      </c>
      <c r="AD619" s="63"/>
      <c r="AE619" s="63">
        <v>0</v>
      </c>
      <c r="AF619" s="207"/>
      <c r="AG619" s="208"/>
      <c r="AH619" s="208"/>
      <c r="AI619" s="208"/>
      <c r="AJ619" s="209"/>
      <c r="AK619" s="209"/>
      <c r="AL619" s="210"/>
      <c r="AM619" s="210"/>
      <c r="AN619" s="210"/>
      <c r="AO619" s="210"/>
      <c r="AP619" s="210"/>
      <c r="AQ619" s="210"/>
      <c r="AR619" s="210"/>
      <c r="AS619" s="215" t="s">
        <v>1431</v>
      </c>
      <c r="AT619" s="105"/>
      <c r="AU619" s="105"/>
      <c r="AV619" s="105"/>
      <c r="AW619" s="105"/>
      <c r="AX619" s="105"/>
      <c r="AY619" s="105"/>
      <c r="AZ619" s="105"/>
      <c r="BA619" s="105"/>
      <c r="BB619" s="105"/>
      <c r="BC619" s="105"/>
      <c r="BD619" s="218"/>
      <c r="BE619" s="105"/>
      <c r="BF619" s="250"/>
      <c r="BG619" s="252" t="s">
        <v>1432</v>
      </c>
      <c r="BH619" s="5" t="s">
        <v>1432</v>
      </c>
      <c r="BI619" s="5" t="s">
        <v>6139</v>
      </c>
      <c r="BJ619" s="149"/>
    </row>
    <row r="620" s="5" customFormat="1" ht="12.95" customHeight="1" spans="1:62">
      <c r="A620" s="322"/>
      <c r="B620" s="322"/>
      <c r="C620" s="48" t="s">
        <v>1433</v>
      </c>
      <c r="D620" s="38" t="s">
        <v>1434</v>
      </c>
      <c r="E620" s="39" t="s">
        <v>6140</v>
      </c>
      <c r="F620" s="40" t="s">
        <v>2715</v>
      </c>
      <c r="G620" s="41" t="s">
        <v>6141</v>
      </c>
      <c r="H620" s="42" t="s">
        <v>2715</v>
      </c>
      <c r="I620" s="42" t="s">
        <v>2715</v>
      </c>
      <c r="J620" s="43" t="s">
        <v>2715</v>
      </c>
      <c r="K620" s="54" t="s">
        <v>2715</v>
      </c>
      <c r="L620" s="42" t="s">
        <v>2737</v>
      </c>
      <c r="M620" s="42" t="s">
        <v>2715</v>
      </c>
      <c r="N620" s="42" t="s">
        <v>2715</v>
      </c>
      <c r="O620" s="43" t="s">
        <v>2715</v>
      </c>
      <c r="P620" s="206"/>
      <c r="Q620" s="206"/>
      <c r="R620" s="206"/>
      <c r="S620" s="206"/>
      <c r="T620" s="206"/>
      <c r="U620" s="63" t="s">
        <v>6142</v>
      </c>
      <c r="V620" s="47" t="s">
        <v>5664</v>
      </c>
      <c r="W620" s="62" t="s">
        <v>2715</v>
      </c>
      <c r="X620" s="62" t="s">
        <v>2715</v>
      </c>
      <c r="Y620" s="62"/>
      <c r="Z620" s="62"/>
      <c r="AA620" s="62"/>
      <c r="AB620" s="47"/>
      <c r="AC620" s="47" t="s">
        <v>5770</v>
      </c>
      <c r="AD620" s="63"/>
      <c r="AE620" s="63">
        <v>1</v>
      </c>
      <c r="AF620" s="207"/>
      <c r="AG620" s="208"/>
      <c r="AH620" s="208"/>
      <c r="AI620" s="208"/>
      <c r="AJ620" s="209"/>
      <c r="AK620" s="209"/>
      <c r="AL620" s="210"/>
      <c r="AM620" s="210"/>
      <c r="AN620" s="210"/>
      <c r="AO620" s="210"/>
      <c r="AP620" s="210"/>
      <c r="AQ620" s="210"/>
      <c r="AR620" s="210"/>
      <c r="AS620" s="215" t="s">
        <v>1433</v>
      </c>
      <c r="AT620" s="105"/>
      <c r="AU620" s="105"/>
      <c r="AV620" s="105"/>
      <c r="AW620" s="105"/>
      <c r="AX620" s="105"/>
      <c r="AY620" s="105"/>
      <c r="AZ620" s="105"/>
      <c r="BA620" s="105"/>
      <c r="BB620" s="105"/>
      <c r="BC620" s="105"/>
      <c r="BD620" s="218"/>
      <c r="BE620" s="105"/>
      <c r="BF620" s="250"/>
      <c r="BG620" s="252" t="s">
        <v>1434</v>
      </c>
      <c r="BH620" s="5" t="s">
        <v>1434</v>
      </c>
      <c r="BI620" s="5" t="s">
        <v>6143</v>
      </c>
      <c r="BJ620" s="149"/>
    </row>
    <row r="621" s="5" customFormat="1" ht="12.95" customHeight="1" spans="1:62">
      <c r="A621" s="322"/>
      <c r="B621" s="322"/>
      <c r="C621" s="48" t="s">
        <v>1435</v>
      </c>
      <c r="D621" s="38" t="s">
        <v>1436</v>
      </c>
      <c r="E621" s="39" t="s">
        <v>6144</v>
      </c>
      <c r="F621" s="40" t="s">
        <v>2715</v>
      </c>
      <c r="G621" s="41" t="s">
        <v>6145</v>
      </c>
      <c r="H621" s="42" t="s">
        <v>2715</v>
      </c>
      <c r="I621" s="42" t="s">
        <v>2715</v>
      </c>
      <c r="J621" s="43" t="s">
        <v>2715</v>
      </c>
      <c r="K621" s="54" t="s">
        <v>2715</v>
      </c>
      <c r="L621" s="42" t="s">
        <v>2737</v>
      </c>
      <c r="M621" s="42" t="s">
        <v>2715</v>
      </c>
      <c r="N621" s="42" t="s">
        <v>2715</v>
      </c>
      <c r="O621" s="43" t="s">
        <v>2715</v>
      </c>
      <c r="P621" s="206"/>
      <c r="Q621" s="206"/>
      <c r="R621" s="206"/>
      <c r="S621" s="206"/>
      <c r="T621" s="206"/>
      <c r="U621" s="63" t="s">
        <v>6146</v>
      </c>
      <c r="V621" s="47" t="s">
        <v>5664</v>
      </c>
      <c r="W621" s="62" t="s">
        <v>2715</v>
      </c>
      <c r="X621" s="62" t="s">
        <v>2715</v>
      </c>
      <c r="Y621" s="62"/>
      <c r="Z621" s="62"/>
      <c r="AA621" s="62"/>
      <c r="AB621" s="47"/>
      <c r="AC621" s="47" t="s">
        <v>5770</v>
      </c>
      <c r="AD621" s="63"/>
      <c r="AE621" s="63">
        <v>0</v>
      </c>
      <c r="AF621" s="207"/>
      <c r="AG621" s="208"/>
      <c r="AH621" s="208"/>
      <c r="AI621" s="208"/>
      <c r="AJ621" s="209"/>
      <c r="AK621" s="209"/>
      <c r="AL621" s="210"/>
      <c r="AM621" s="210"/>
      <c r="AN621" s="210"/>
      <c r="AO621" s="210"/>
      <c r="AP621" s="210"/>
      <c r="AQ621" s="210"/>
      <c r="AR621" s="210"/>
      <c r="AS621" s="215" t="s">
        <v>1435</v>
      </c>
      <c r="AT621" s="105"/>
      <c r="AU621" s="105"/>
      <c r="AV621" s="105"/>
      <c r="AW621" s="105"/>
      <c r="AX621" s="105"/>
      <c r="AY621" s="105"/>
      <c r="AZ621" s="105"/>
      <c r="BA621" s="105"/>
      <c r="BB621" s="105"/>
      <c r="BC621" s="105"/>
      <c r="BD621" s="218"/>
      <c r="BE621" s="105"/>
      <c r="BF621" s="250"/>
      <c r="BG621" s="252" t="s">
        <v>1436</v>
      </c>
      <c r="BH621" s="5" t="s">
        <v>1436</v>
      </c>
      <c r="BI621" s="5" t="s">
        <v>6147</v>
      </c>
      <c r="BJ621" s="149"/>
    </row>
    <row r="622" s="5" customFormat="1" ht="12.95" customHeight="1" spans="1:62">
      <c r="A622" s="322"/>
      <c r="B622" s="322"/>
      <c r="C622" s="48" t="s">
        <v>1437</v>
      </c>
      <c r="D622" s="38" t="s">
        <v>1438</v>
      </c>
      <c r="E622" s="39" t="s">
        <v>6148</v>
      </c>
      <c r="F622" s="40" t="s">
        <v>2715</v>
      </c>
      <c r="G622" s="41" t="s">
        <v>6149</v>
      </c>
      <c r="H622" s="42" t="s">
        <v>2715</v>
      </c>
      <c r="I622" s="42" t="s">
        <v>2715</v>
      </c>
      <c r="J622" s="43" t="s">
        <v>2715</v>
      </c>
      <c r="K622" s="54" t="s">
        <v>2715</v>
      </c>
      <c r="L622" s="42" t="s">
        <v>2737</v>
      </c>
      <c r="M622" s="42" t="s">
        <v>2715</v>
      </c>
      <c r="N622" s="42" t="s">
        <v>2715</v>
      </c>
      <c r="O622" s="43" t="s">
        <v>2715</v>
      </c>
      <c r="P622" s="206"/>
      <c r="Q622" s="206"/>
      <c r="R622" s="206"/>
      <c r="S622" s="206"/>
      <c r="T622" s="206"/>
      <c r="U622" s="63" t="s">
        <v>6150</v>
      </c>
      <c r="V622" s="47" t="s">
        <v>5664</v>
      </c>
      <c r="W622" s="62" t="s">
        <v>2715</v>
      </c>
      <c r="X622" s="62" t="s">
        <v>2715</v>
      </c>
      <c r="Y622" s="62"/>
      <c r="Z622" s="62"/>
      <c r="AA622" s="62"/>
      <c r="AB622" s="47"/>
      <c r="AC622" s="47" t="s">
        <v>5770</v>
      </c>
      <c r="AD622" s="63"/>
      <c r="AE622" s="63">
        <v>1</v>
      </c>
      <c r="AF622" s="207"/>
      <c r="AG622" s="208"/>
      <c r="AH622" s="208"/>
      <c r="AI622" s="208"/>
      <c r="AJ622" s="209"/>
      <c r="AK622" s="209"/>
      <c r="AL622" s="210"/>
      <c r="AM622" s="210"/>
      <c r="AN622" s="210"/>
      <c r="AO622" s="210"/>
      <c r="AP622" s="210"/>
      <c r="AQ622" s="210"/>
      <c r="AR622" s="210"/>
      <c r="AS622" s="215" t="s">
        <v>1437</v>
      </c>
      <c r="AT622" s="105"/>
      <c r="AU622" s="105"/>
      <c r="AV622" s="105"/>
      <c r="AW622" s="105"/>
      <c r="AX622" s="105"/>
      <c r="AY622" s="105"/>
      <c r="AZ622" s="105"/>
      <c r="BA622" s="105"/>
      <c r="BB622" s="105"/>
      <c r="BC622" s="105"/>
      <c r="BD622" s="218"/>
      <c r="BE622" s="105"/>
      <c r="BF622" s="250"/>
      <c r="BG622" s="252" t="s">
        <v>1438</v>
      </c>
      <c r="BH622" s="5" t="s">
        <v>1438</v>
      </c>
      <c r="BI622" s="5" t="s">
        <v>6151</v>
      </c>
      <c r="BJ622" s="149"/>
    </row>
    <row r="623" s="5" customFormat="1" ht="12.95" customHeight="1" spans="1:62">
      <c r="A623" s="322"/>
      <c r="B623" s="322"/>
      <c r="C623" s="48" t="s">
        <v>1439</v>
      </c>
      <c r="D623" s="38" t="s">
        <v>1441</v>
      </c>
      <c r="E623" s="39" t="s">
        <v>6152</v>
      </c>
      <c r="F623" s="40" t="s">
        <v>2715</v>
      </c>
      <c r="G623" s="41" t="s">
        <v>6153</v>
      </c>
      <c r="H623" s="42" t="s">
        <v>2715</v>
      </c>
      <c r="I623" s="42" t="s">
        <v>2715</v>
      </c>
      <c r="J623" s="43" t="s">
        <v>2715</v>
      </c>
      <c r="K623" s="54" t="s">
        <v>2715</v>
      </c>
      <c r="L623" s="42" t="s">
        <v>2737</v>
      </c>
      <c r="M623" s="42" t="s">
        <v>2715</v>
      </c>
      <c r="N623" s="42" t="s">
        <v>2715</v>
      </c>
      <c r="O623" s="43" t="s">
        <v>2715</v>
      </c>
      <c r="P623" s="206"/>
      <c r="Q623" s="206"/>
      <c r="R623" s="206"/>
      <c r="S623" s="206"/>
      <c r="T623" s="206"/>
      <c r="U623" s="63" t="s">
        <v>6154</v>
      </c>
      <c r="V623" s="47" t="s">
        <v>5664</v>
      </c>
      <c r="W623" s="62" t="s">
        <v>2715</v>
      </c>
      <c r="X623" s="62" t="s">
        <v>2715</v>
      </c>
      <c r="Y623" s="62"/>
      <c r="Z623" s="62"/>
      <c r="AA623" s="62"/>
      <c r="AB623" s="47"/>
      <c r="AC623" s="47" t="s">
        <v>5665</v>
      </c>
      <c r="AD623" s="63"/>
      <c r="AE623" s="63" t="s">
        <v>2723</v>
      </c>
      <c r="AF623" s="207"/>
      <c r="AG623" s="208"/>
      <c r="AH623" s="208"/>
      <c r="AI623" s="208"/>
      <c r="AJ623" s="209"/>
      <c r="AK623" s="209"/>
      <c r="AL623" s="210"/>
      <c r="AM623" s="210"/>
      <c r="AN623" s="210"/>
      <c r="AO623" s="210"/>
      <c r="AP623" s="210"/>
      <c r="AQ623" s="210"/>
      <c r="AR623" s="210"/>
      <c r="AS623" s="215" t="s">
        <v>1440</v>
      </c>
      <c r="AT623" s="105"/>
      <c r="AU623" s="105"/>
      <c r="AV623" s="105"/>
      <c r="AW623" s="105"/>
      <c r="AX623" s="105"/>
      <c r="AY623" s="105"/>
      <c r="AZ623" s="105"/>
      <c r="BA623" s="105"/>
      <c r="BB623" s="105"/>
      <c r="BC623" s="105"/>
      <c r="BD623" s="218"/>
      <c r="BE623" s="105"/>
      <c r="BF623" s="250"/>
      <c r="BG623" s="252" t="s">
        <v>1441</v>
      </c>
      <c r="BH623" s="5" t="s">
        <v>1441</v>
      </c>
      <c r="BI623" s="5" t="s">
        <v>6155</v>
      </c>
      <c r="BJ623" s="149"/>
    </row>
    <row r="624" s="5" customFormat="1" ht="12.95" customHeight="1" spans="1:62">
      <c r="A624" s="322"/>
      <c r="B624" s="322"/>
      <c r="C624" s="48" t="s">
        <v>1442</v>
      </c>
      <c r="D624" s="38" t="s">
        <v>1444</v>
      </c>
      <c r="E624" s="39" t="s">
        <v>6156</v>
      </c>
      <c r="F624" s="40" t="s">
        <v>2715</v>
      </c>
      <c r="G624" s="41" t="s">
        <v>6157</v>
      </c>
      <c r="H624" s="42" t="s">
        <v>2715</v>
      </c>
      <c r="I624" s="42" t="s">
        <v>2715</v>
      </c>
      <c r="J624" s="43" t="s">
        <v>2715</v>
      </c>
      <c r="K624" s="54" t="s">
        <v>2715</v>
      </c>
      <c r="L624" s="42" t="s">
        <v>2737</v>
      </c>
      <c r="M624" s="42" t="s">
        <v>2715</v>
      </c>
      <c r="N624" s="42" t="s">
        <v>2715</v>
      </c>
      <c r="O624" s="43" t="s">
        <v>2715</v>
      </c>
      <c r="P624" s="206"/>
      <c r="Q624" s="206"/>
      <c r="R624" s="206"/>
      <c r="S624" s="206"/>
      <c r="T624" s="206"/>
      <c r="U624" s="63" t="s">
        <v>6158</v>
      </c>
      <c r="V624" s="47" t="s">
        <v>5664</v>
      </c>
      <c r="W624" s="62" t="s">
        <v>2715</v>
      </c>
      <c r="X624" s="62" t="s">
        <v>2715</v>
      </c>
      <c r="Y624" s="62"/>
      <c r="Z624" s="62"/>
      <c r="AA624" s="62"/>
      <c r="AB624" s="47"/>
      <c r="AC624" s="47" t="s">
        <v>5665</v>
      </c>
      <c r="AD624" s="63"/>
      <c r="AE624" s="63" t="s">
        <v>2723</v>
      </c>
      <c r="AF624" s="207"/>
      <c r="AG624" s="208"/>
      <c r="AH624" s="208"/>
      <c r="AI624" s="208"/>
      <c r="AJ624" s="209"/>
      <c r="AK624" s="209"/>
      <c r="AL624" s="210"/>
      <c r="AM624" s="210"/>
      <c r="AN624" s="210"/>
      <c r="AO624" s="210"/>
      <c r="AP624" s="210"/>
      <c r="AQ624" s="210"/>
      <c r="AR624" s="210"/>
      <c r="AS624" s="215" t="s">
        <v>1443</v>
      </c>
      <c r="AT624" s="105"/>
      <c r="AU624" s="105"/>
      <c r="AV624" s="105"/>
      <c r="AW624" s="105"/>
      <c r="AX624" s="105"/>
      <c r="AY624" s="105"/>
      <c r="AZ624" s="105"/>
      <c r="BA624" s="105"/>
      <c r="BB624" s="105"/>
      <c r="BC624" s="105"/>
      <c r="BD624" s="218"/>
      <c r="BE624" s="105"/>
      <c r="BF624" s="250"/>
      <c r="BG624" s="252" t="s">
        <v>1444</v>
      </c>
      <c r="BH624" s="5" t="s">
        <v>1444</v>
      </c>
      <c r="BI624" s="5" t="s">
        <v>6159</v>
      </c>
      <c r="BJ624" s="149"/>
    </row>
    <row r="625" s="5" customFormat="1" ht="12.95" customHeight="1" spans="1:62">
      <c r="A625" s="322"/>
      <c r="B625" s="322"/>
      <c r="C625" s="48" t="s">
        <v>1445</v>
      </c>
      <c r="D625" s="38" t="s">
        <v>1447</v>
      </c>
      <c r="E625" s="39" t="s">
        <v>6160</v>
      </c>
      <c r="F625" s="40" t="s">
        <v>2715</v>
      </c>
      <c r="G625" s="41" t="s">
        <v>6161</v>
      </c>
      <c r="H625" s="42" t="s">
        <v>2715</v>
      </c>
      <c r="I625" s="42" t="s">
        <v>2715</v>
      </c>
      <c r="J625" s="43" t="s">
        <v>2715</v>
      </c>
      <c r="K625" s="54" t="s">
        <v>2715</v>
      </c>
      <c r="L625" s="42" t="s">
        <v>2737</v>
      </c>
      <c r="M625" s="42" t="s">
        <v>2715</v>
      </c>
      <c r="N625" s="42" t="s">
        <v>2715</v>
      </c>
      <c r="O625" s="43" t="s">
        <v>2715</v>
      </c>
      <c r="P625" s="206"/>
      <c r="Q625" s="206"/>
      <c r="R625" s="206"/>
      <c r="S625" s="206"/>
      <c r="T625" s="206"/>
      <c r="U625" s="63" t="s">
        <v>6162</v>
      </c>
      <c r="V625" s="47" t="s">
        <v>5664</v>
      </c>
      <c r="W625" s="62" t="s">
        <v>2715</v>
      </c>
      <c r="X625" s="62" t="s">
        <v>2715</v>
      </c>
      <c r="Y625" s="62"/>
      <c r="Z625" s="62"/>
      <c r="AA625" s="62"/>
      <c r="AB625" s="47"/>
      <c r="AC625" s="47" t="s">
        <v>5665</v>
      </c>
      <c r="AD625" s="63"/>
      <c r="AE625" s="63" t="s">
        <v>2723</v>
      </c>
      <c r="AF625" s="207"/>
      <c r="AG625" s="208"/>
      <c r="AH625" s="208"/>
      <c r="AI625" s="208"/>
      <c r="AJ625" s="209"/>
      <c r="AK625" s="209"/>
      <c r="AL625" s="210"/>
      <c r="AM625" s="210"/>
      <c r="AN625" s="210"/>
      <c r="AO625" s="210"/>
      <c r="AP625" s="210"/>
      <c r="AQ625" s="210"/>
      <c r="AR625" s="210"/>
      <c r="AS625" s="215" t="s">
        <v>1446</v>
      </c>
      <c r="AT625" s="105"/>
      <c r="AU625" s="105"/>
      <c r="AV625" s="105"/>
      <c r="AW625" s="105"/>
      <c r="AX625" s="105"/>
      <c r="AY625" s="105"/>
      <c r="AZ625" s="105"/>
      <c r="BA625" s="105"/>
      <c r="BB625" s="105"/>
      <c r="BC625" s="105"/>
      <c r="BD625" s="218"/>
      <c r="BE625" s="105"/>
      <c r="BF625" s="250"/>
      <c r="BG625" s="252" t="s">
        <v>1447</v>
      </c>
      <c r="BH625" s="5" t="s">
        <v>1447</v>
      </c>
      <c r="BI625" s="5" t="s">
        <v>6163</v>
      </c>
      <c r="BJ625" s="149"/>
    </row>
    <row r="626" s="5" customFormat="1" ht="12.95" customHeight="1" spans="1:62">
      <c r="A626" s="322"/>
      <c r="B626" s="322"/>
      <c r="C626" s="48" t="s">
        <v>1448</v>
      </c>
      <c r="D626" s="38" t="s">
        <v>1450</v>
      </c>
      <c r="E626" s="39" t="s">
        <v>6164</v>
      </c>
      <c r="F626" s="40" t="s">
        <v>2715</v>
      </c>
      <c r="G626" s="41" t="s">
        <v>6165</v>
      </c>
      <c r="H626" s="42" t="s">
        <v>2715</v>
      </c>
      <c r="I626" s="42" t="s">
        <v>2715</v>
      </c>
      <c r="J626" s="43" t="s">
        <v>2715</v>
      </c>
      <c r="K626" s="54" t="s">
        <v>2715</v>
      </c>
      <c r="L626" s="42" t="s">
        <v>2737</v>
      </c>
      <c r="M626" s="42" t="s">
        <v>2715</v>
      </c>
      <c r="N626" s="42" t="s">
        <v>2715</v>
      </c>
      <c r="O626" s="43" t="s">
        <v>2715</v>
      </c>
      <c r="P626" s="206"/>
      <c r="Q626" s="206"/>
      <c r="R626" s="206"/>
      <c r="S626" s="206"/>
      <c r="T626" s="206"/>
      <c r="U626" s="63" t="s">
        <v>6166</v>
      </c>
      <c r="V626" s="47" t="s">
        <v>5664</v>
      </c>
      <c r="W626" s="62" t="s">
        <v>2715</v>
      </c>
      <c r="X626" s="62" t="s">
        <v>2715</v>
      </c>
      <c r="Y626" s="62"/>
      <c r="Z626" s="62"/>
      <c r="AA626" s="62"/>
      <c r="AB626" s="47"/>
      <c r="AC626" s="47" t="s">
        <v>5665</v>
      </c>
      <c r="AD626" s="63"/>
      <c r="AE626" s="63" t="s">
        <v>2723</v>
      </c>
      <c r="AF626" s="207"/>
      <c r="AG626" s="208"/>
      <c r="AH626" s="208"/>
      <c r="AI626" s="208"/>
      <c r="AJ626" s="209"/>
      <c r="AK626" s="209"/>
      <c r="AL626" s="210"/>
      <c r="AM626" s="210"/>
      <c r="AN626" s="210"/>
      <c r="AO626" s="210"/>
      <c r="AP626" s="210"/>
      <c r="AQ626" s="210"/>
      <c r="AR626" s="210"/>
      <c r="AS626" s="215" t="s">
        <v>1449</v>
      </c>
      <c r="AT626" s="105"/>
      <c r="AU626" s="105"/>
      <c r="AV626" s="105"/>
      <c r="AW626" s="105"/>
      <c r="AX626" s="105"/>
      <c r="AY626" s="105"/>
      <c r="AZ626" s="105"/>
      <c r="BA626" s="105"/>
      <c r="BB626" s="105"/>
      <c r="BC626" s="105"/>
      <c r="BD626" s="218"/>
      <c r="BE626" s="105"/>
      <c r="BF626" s="250"/>
      <c r="BG626" s="252" t="s">
        <v>1450</v>
      </c>
      <c r="BH626" s="5" t="s">
        <v>1450</v>
      </c>
      <c r="BI626" s="5" t="s">
        <v>6167</v>
      </c>
      <c r="BJ626" s="149"/>
    </row>
    <row r="627" s="5" customFormat="1" ht="12.95" customHeight="1" spans="1:62">
      <c r="A627" s="322"/>
      <c r="B627" s="322"/>
      <c r="C627" s="48" t="s">
        <v>1451</v>
      </c>
      <c r="D627" s="38" t="s">
        <v>1453</v>
      </c>
      <c r="E627" s="39" t="s">
        <v>6168</v>
      </c>
      <c r="F627" s="40" t="s">
        <v>2715</v>
      </c>
      <c r="G627" s="41" t="s">
        <v>6169</v>
      </c>
      <c r="H627" s="42" t="s">
        <v>2715</v>
      </c>
      <c r="I627" s="42" t="s">
        <v>2715</v>
      </c>
      <c r="J627" s="43" t="s">
        <v>2715</v>
      </c>
      <c r="K627" s="54" t="s">
        <v>2715</v>
      </c>
      <c r="L627" s="42" t="s">
        <v>2737</v>
      </c>
      <c r="M627" s="42" t="s">
        <v>2715</v>
      </c>
      <c r="N627" s="42" t="s">
        <v>2715</v>
      </c>
      <c r="O627" s="43" t="s">
        <v>2715</v>
      </c>
      <c r="P627" s="206"/>
      <c r="Q627" s="206"/>
      <c r="R627" s="206"/>
      <c r="S627" s="206"/>
      <c r="T627" s="206"/>
      <c r="U627" s="63" t="s">
        <v>6170</v>
      </c>
      <c r="V627" s="47" t="s">
        <v>5664</v>
      </c>
      <c r="W627" s="62" t="s">
        <v>2715</v>
      </c>
      <c r="X627" s="62" t="s">
        <v>2715</v>
      </c>
      <c r="Y627" s="62"/>
      <c r="Z627" s="62"/>
      <c r="AA627" s="62"/>
      <c r="AB627" s="47"/>
      <c r="AC627" s="47" t="s">
        <v>5665</v>
      </c>
      <c r="AD627" s="63"/>
      <c r="AE627" s="63" t="s">
        <v>2723</v>
      </c>
      <c r="AF627" s="207"/>
      <c r="AG627" s="208"/>
      <c r="AH627" s="208"/>
      <c r="AI627" s="208"/>
      <c r="AJ627" s="209"/>
      <c r="AK627" s="209"/>
      <c r="AL627" s="210"/>
      <c r="AM627" s="210"/>
      <c r="AN627" s="210"/>
      <c r="AO627" s="210"/>
      <c r="AP627" s="210"/>
      <c r="AQ627" s="210"/>
      <c r="AR627" s="210"/>
      <c r="AS627" s="215" t="s">
        <v>1452</v>
      </c>
      <c r="AT627" s="105"/>
      <c r="AU627" s="105"/>
      <c r="AV627" s="105"/>
      <c r="AW627" s="105"/>
      <c r="AX627" s="105"/>
      <c r="AY627" s="105"/>
      <c r="AZ627" s="105"/>
      <c r="BA627" s="105"/>
      <c r="BB627" s="105"/>
      <c r="BC627" s="105"/>
      <c r="BD627" s="218"/>
      <c r="BE627" s="105"/>
      <c r="BF627" s="250"/>
      <c r="BG627" s="252" t="s">
        <v>1453</v>
      </c>
      <c r="BH627" s="5" t="s">
        <v>1453</v>
      </c>
      <c r="BI627" s="5" t="s">
        <v>6171</v>
      </c>
      <c r="BJ627" s="149"/>
    </row>
    <row r="628" s="5" customFormat="1" ht="12.95" customHeight="1" spans="1:62">
      <c r="A628" s="322"/>
      <c r="B628" s="322"/>
      <c r="C628" s="48" t="s">
        <v>1454</v>
      </c>
      <c r="D628" s="38" t="s">
        <v>1456</v>
      </c>
      <c r="E628" s="39" t="s">
        <v>6172</v>
      </c>
      <c r="F628" s="40" t="s">
        <v>2715</v>
      </c>
      <c r="G628" s="41" t="s">
        <v>6173</v>
      </c>
      <c r="H628" s="42" t="s">
        <v>2715</v>
      </c>
      <c r="I628" s="42" t="s">
        <v>2715</v>
      </c>
      <c r="J628" s="43" t="s">
        <v>2715</v>
      </c>
      <c r="K628" s="54" t="s">
        <v>2715</v>
      </c>
      <c r="L628" s="42" t="s">
        <v>2737</v>
      </c>
      <c r="M628" s="42" t="s">
        <v>2715</v>
      </c>
      <c r="N628" s="42" t="s">
        <v>2715</v>
      </c>
      <c r="O628" s="43" t="s">
        <v>2715</v>
      </c>
      <c r="P628" s="206"/>
      <c r="Q628" s="206"/>
      <c r="R628" s="206"/>
      <c r="S628" s="206"/>
      <c r="T628" s="206"/>
      <c r="U628" s="63" t="s">
        <v>6174</v>
      </c>
      <c r="V628" s="47" t="s">
        <v>5664</v>
      </c>
      <c r="W628" s="62" t="s">
        <v>2715</v>
      </c>
      <c r="X628" s="62" t="s">
        <v>2715</v>
      </c>
      <c r="Y628" s="62"/>
      <c r="Z628" s="62"/>
      <c r="AA628" s="62"/>
      <c r="AB628" s="47"/>
      <c r="AC628" s="47" t="s">
        <v>5665</v>
      </c>
      <c r="AD628" s="63"/>
      <c r="AE628" s="63" t="s">
        <v>2723</v>
      </c>
      <c r="AF628" s="207"/>
      <c r="AG628" s="208"/>
      <c r="AH628" s="208"/>
      <c r="AI628" s="208"/>
      <c r="AJ628" s="209"/>
      <c r="AK628" s="209"/>
      <c r="AL628" s="210"/>
      <c r="AM628" s="210"/>
      <c r="AN628" s="210"/>
      <c r="AO628" s="210"/>
      <c r="AP628" s="210"/>
      <c r="AQ628" s="210"/>
      <c r="AR628" s="210"/>
      <c r="AS628" s="215" t="s">
        <v>1455</v>
      </c>
      <c r="AT628" s="105"/>
      <c r="AU628" s="105"/>
      <c r="AV628" s="105"/>
      <c r="AW628" s="105"/>
      <c r="AX628" s="105"/>
      <c r="AY628" s="105"/>
      <c r="AZ628" s="105"/>
      <c r="BA628" s="105"/>
      <c r="BB628" s="105"/>
      <c r="BC628" s="105"/>
      <c r="BD628" s="218"/>
      <c r="BE628" s="105"/>
      <c r="BF628" s="250"/>
      <c r="BG628" s="252" t="s">
        <v>1456</v>
      </c>
      <c r="BH628" s="5" t="s">
        <v>1456</v>
      </c>
      <c r="BI628" s="5" t="s">
        <v>6175</v>
      </c>
      <c r="BJ628" s="149"/>
    </row>
    <row r="629" s="5" customFormat="1" ht="12.95" customHeight="1" spans="1:62">
      <c r="A629" s="322"/>
      <c r="B629" s="322"/>
      <c r="C629" s="10" t="s">
        <v>1457</v>
      </c>
      <c r="D629" s="38" t="s">
        <v>1459</v>
      </c>
      <c r="E629" s="39" t="s">
        <v>6176</v>
      </c>
      <c r="F629" s="40" t="s">
        <v>2715</v>
      </c>
      <c r="G629" s="41" t="s">
        <v>6177</v>
      </c>
      <c r="H629" s="42" t="s">
        <v>2715</v>
      </c>
      <c r="I629" s="42" t="s">
        <v>2715</v>
      </c>
      <c r="J629" s="43" t="s">
        <v>2715</v>
      </c>
      <c r="K629" s="54" t="s">
        <v>2715</v>
      </c>
      <c r="L629" s="42" t="s">
        <v>2737</v>
      </c>
      <c r="M629" s="42" t="s">
        <v>2715</v>
      </c>
      <c r="N629" s="42" t="s">
        <v>2715</v>
      </c>
      <c r="O629" s="43" t="s">
        <v>2715</v>
      </c>
      <c r="P629" s="206"/>
      <c r="Q629" s="206"/>
      <c r="R629" s="206"/>
      <c r="S629" s="206"/>
      <c r="T629" s="206"/>
      <c r="U629" s="63" t="s">
        <v>6178</v>
      </c>
      <c r="V629" s="47" t="s">
        <v>5664</v>
      </c>
      <c r="W629" s="62" t="s">
        <v>2715</v>
      </c>
      <c r="X629" s="62" t="s">
        <v>2715</v>
      </c>
      <c r="Y629" s="62"/>
      <c r="Z629" s="62"/>
      <c r="AA629" s="62"/>
      <c r="AB629" s="47"/>
      <c r="AC629" s="47" t="s">
        <v>5665</v>
      </c>
      <c r="AD629" s="63"/>
      <c r="AE629" s="63" t="s">
        <v>2723</v>
      </c>
      <c r="AF629" s="207"/>
      <c r="AG629" s="208"/>
      <c r="AH629" s="208"/>
      <c r="AI629" s="208"/>
      <c r="AJ629" s="209"/>
      <c r="AK629" s="209"/>
      <c r="AL629" s="210"/>
      <c r="AM629" s="210"/>
      <c r="AN629" s="210"/>
      <c r="AO629" s="210"/>
      <c r="AP629" s="210"/>
      <c r="AQ629" s="210"/>
      <c r="AR629" s="210"/>
      <c r="AS629" s="215" t="s">
        <v>1458</v>
      </c>
      <c r="AT629" s="105"/>
      <c r="AU629" s="105"/>
      <c r="AV629" s="105"/>
      <c r="AW629" s="105"/>
      <c r="AX629" s="105"/>
      <c r="AY629" s="105"/>
      <c r="AZ629" s="105"/>
      <c r="BA629" s="105"/>
      <c r="BB629" s="105"/>
      <c r="BC629" s="105"/>
      <c r="BD629" s="218"/>
      <c r="BE629" s="105"/>
      <c r="BF629" s="250"/>
      <c r="BG629" s="252" t="s">
        <v>1459</v>
      </c>
      <c r="BH629" s="5" t="s">
        <v>1459</v>
      </c>
      <c r="BI629" s="5" t="s">
        <v>6179</v>
      </c>
      <c r="BJ629" s="149"/>
    </row>
    <row r="630" s="5" customFormat="1" ht="12.95" customHeight="1" spans="1:62">
      <c r="A630" s="322"/>
      <c r="B630" s="322"/>
      <c r="C630" s="10" t="s">
        <v>1460</v>
      </c>
      <c r="D630" s="38" t="s">
        <v>1462</v>
      </c>
      <c r="E630" s="39" t="s">
        <v>6180</v>
      </c>
      <c r="F630" s="40" t="s">
        <v>2715</v>
      </c>
      <c r="G630" s="41" t="s">
        <v>6181</v>
      </c>
      <c r="H630" s="42" t="s">
        <v>2715</v>
      </c>
      <c r="I630" s="42" t="s">
        <v>2715</v>
      </c>
      <c r="J630" s="43" t="s">
        <v>2715</v>
      </c>
      <c r="K630" s="54" t="s">
        <v>2715</v>
      </c>
      <c r="L630" s="42" t="s">
        <v>2737</v>
      </c>
      <c r="M630" s="42" t="s">
        <v>2715</v>
      </c>
      <c r="N630" s="42" t="s">
        <v>2715</v>
      </c>
      <c r="O630" s="43" t="s">
        <v>2715</v>
      </c>
      <c r="P630" s="206"/>
      <c r="Q630" s="206"/>
      <c r="R630" s="206"/>
      <c r="S630" s="206"/>
      <c r="T630" s="206"/>
      <c r="U630" s="63" t="s">
        <v>6182</v>
      </c>
      <c r="V630" s="47" t="s">
        <v>5664</v>
      </c>
      <c r="W630" s="62" t="s">
        <v>2715</v>
      </c>
      <c r="X630" s="62" t="s">
        <v>2715</v>
      </c>
      <c r="Y630" s="62"/>
      <c r="Z630" s="62"/>
      <c r="AA630" s="62"/>
      <c r="AB630" s="47"/>
      <c r="AC630" s="47" t="s">
        <v>5665</v>
      </c>
      <c r="AD630" s="63"/>
      <c r="AE630" s="63" t="s">
        <v>2723</v>
      </c>
      <c r="AF630" s="207"/>
      <c r="AG630" s="208"/>
      <c r="AH630" s="208"/>
      <c r="AI630" s="208"/>
      <c r="AJ630" s="209"/>
      <c r="AK630" s="209"/>
      <c r="AL630" s="210"/>
      <c r="AM630" s="210"/>
      <c r="AN630" s="210"/>
      <c r="AO630" s="210"/>
      <c r="AP630" s="210"/>
      <c r="AQ630" s="210"/>
      <c r="AR630" s="210"/>
      <c r="AS630" s="215" t="s">
        <v>1461</v>
      </c>
      <c r="AT630" s="105"/>
      <c r="AU630" s="105"/>
      <c r="AV630" s="105"/>
      <c r="AW630" s="105"/>
      <c r="AX630" s="105"/>
      <c r="AY630" s="105"/>
      <c r="AZ630" s="105"/>
      <c r="BA630" s="105"/>
      <c r="BB630" s="105"/>
      <c r="BC630" s="105"/>
      <c r="BD630" s="218"/>
      <c r="BE630" s="105"/>
      <c r="BF630" s="250"/>
      <c r="BG630" s="252" t="s">
        <v>1462</v>
      </c>
      <c r="BH630" s="5" t="s">
        <v>1462</v>
      </c>
      <c r="BI630" s="5" t="s">
        <v>6183</v>
      </c>
      <c r="BJ630" s="149"/>
    </row>
    <row r="631" s="5" customFormat="1" ht="12.95" customHeight="1" spans="1:62">
      <c r="A631" s="322"/>
      <c r="B631" s="322"/>
      <c r="C631" s="48" t="s">
        <v>1463</v>
      </c>
      <c r="D631" s="38" t="s">
        <v>1464</v>
      </c>
      <c r="E631" s="39" t="s">
        <v>6184</v>
      </c>
      <c r="F631" s="40" t="s">
        <v>2715</v>
      </c>
      <c r="G631" s="41" t="s">
        <v>6185</v>
      </c>
      <c r="H631" s="42" t="s">
        <v>2715</v>
      </c>
      <c r="I631" s="42" t="s">
        <v>2715</v>
      </c>
      <c r="J631" s="43" t="s">
        <v>2715</v>
      </c>
      <c r="K631" s="54" t="s">
        <v>2715</v>
      </c>
      <c r="L631" s="42" t="s">
        <v>2737</v>
      </c>
      <c r="M631" s="42" t="s">
        <v>2715</v>
      </c>
      <c r="N631" s="42" t="s">
        <v>2715</v>
      </c>
      <c r="O631" s="43" t="s">
        <v>2715</v>
      </c>
      <c r="P631" s="206"/>
      <c r="Q631" s="206"/>
      <c r="R631" s="206"/>
      <c r="S631" s="206"/>
      <c r="T631" s="206"/>
      <c r="U631" s="63" t="s">
        <v>6186</v>
      </c>
      <c r="V631" s="47" t="s">
        <v>5664</v>
      </c>
      <c r="W631" s="62" t="s">
        <v>2715</v>
      </c>
      <c r="X631" s="62" t="s">
        <v>2715</v>
      </c>
      <c r="Y631" s="62"/>
      <c r="Z631" s="62"/>
      <c r="AA631" s="62"/>
      <c r="AB631" s="47"/>
      <c r="AC631" s="47" t="s">
        <v>5665</v>
      </c>
      <c r="AD631" s="63"/>
      <c r="AE631" s="63" t="s">
        <v>2723</v>
      </c>
      <c r="AF631" s="207"/>
      <c r="AG631" s="208"/>
      <c r="AH631" s="208"/>
      <c r="AI631" s="208"/>
      <c r="AJ631" s="209"/>
      <c r="AK631" s="209"/>
      <c r="AL631" s="210"/>
      <c r="AM631" s="210"/>
      <c r="AN631" s="210"/>
      <c r="AO631" s="210"/>
      <c r="AP631" s="210"/>
      <c r="AQ631" s="210"/>
      <c r="AR631" s="210"/>
      <c r="AS631" s="215" t="s">
        <v>1463</v>
      </c>
      <c r="AT631" s="105"/>
      <c r="AU631" s="105"/>
      <c r="AV631" s="105"/>
      <c r="AW631" s="105"/>
      <c r="AX631" s="105"/>
      <c r="AY631" s="105"/>
      <c r="AZ631" s="105"/>
      <c r="BA631" s="105"/>
      <c r="BB631" s="105"/>
      <c r="BC631" s="105"/>
      <c r="BD631" s="218"/>
      <c r="BE631" s="105"/>
      <c r="BF631" s="250"/>
      <c r="BG631" s="252" t="s">
        <v>1464</v>
      </c>
      <c r="BH631" s="5" t="s">
        <v>1464</v>
      </c>
      <c r="BI631" s="5" t="s">
        <v>6187</v>
      </c>
      <c r="BJ631" s="149"/>
    </row>
    <row r="632" s="5" customFormat="1" ht="12.95" customHeight="1" spans="1:62">
      <c r="A632" s="322"/>
      <c r="B632" s="322"/>
      <c r="C632" s="48" t="s">
        <v>1465</v>
      </c>
      <c r="D632" s="38" t="s">
        <v>1466</v>
      </c>
      <c r="E632" s="39" t="s">
        <v>6188</v>
      </c>
      <c r="F632" s="40" t="s">
        <v>2715</v>
      </c>
      <c r="G632" s="41" t="s">
        <v>6189</v>
      </c>
      <c r="H632" s="42" t="s">
        <v>2715</v>
      </c>
      <c r="I632" s="42" t="s">
        <v>2715</v>
      </c>
      <c r="J632" s="43" t="s">
        <v>2715</v>
      </c>
      <c r="K632" s="54" t="s">
        <v>2715</v>
      </c>
      <c r="L632" s="42" t="s">
        <v>2737</v>
      </c>
      <c r="M632" s="42" t="s">
        <v>2715</v>
      </c>
      <c r="N632" s="42" t="s">
        <v>2715</v>
      </c>
      <c r="O632" s="43" t="s">
        <v>2715</v>
      </c>
      <c r="P632" s="206"/>
      <c r="Q632" s="206"/>
      <c r="R632" s="206"/>
      <c r="S632" s="206"/>
      <c r="T632" s="206"/>
      <c r="U632" s="63" t="s">
        <v>6190</v>
      </c>
      <c r="V632" s="47" t="s">
        <v>5664</v>
      </c>
      <c r="W632" s="62" t="s">
        <v>2715</v>
      </c>
      <c r="X632" s="62" t="s">
        <v>2715</v>
      </c>
      <c r="Y632" s="62"/>
      <c r="Z632" s="62"/>
      <c r="AA632" s="62"/>
      <c r="AB632" s="47"/>
      <c r="AC632" s="47" t="s">
        <v>5665</v>
      </c>
      <c r="AD632" s="63"/>
      <c r="AE632" s="63" t="s">
        <v>2723</v>
      </c>
      <c r="AF632" s="207"/>
      <c r="AG632" s="208"/>
      <c r="AH632" s="208"/>
      <c r="AI632" s="208"/>
      <c r="AJ632" s="209"/>
      <c r="AK632" s="209"/>
      <c r="AL632" s="210"/>
      <c r="AM632" s="210"/>
      <c r="AN632" s="210"/>
      <c r="AO632" s="210"/>
      <c r="AP632" s="210"/>
      <c r="AQ632" s="210"/>
      <c r="AR632" s="210"/>
      <c r="AS632" s="215" t="s">
        <v>1465</v>
      </c>
      <c r="AT632" s="105"/>
      <c r="AU632" s="105"/>
      <c r="AV632" s="105"/>
      <c r="AW632" s="105"/>
      <c r="AX632" s="105"/>
      <c r="AY632" s="105"/>
      <c r="AZ632" s="105"/>
      <c r="BA632" s="105"/>
      <c r="BB632" s="105"/>
      <c r="BC632" s="105"/>
      <c r="BD632" s="218"/>
      <c r="BE632" s="105"/>
      <c r="BF632" s="250"/>
      <c r="BG632" s="252" t="s">
        <v>1466</v>
      </c>
      <c r="BH632" s="5" t="s">
        <v>1466</v>
      </c>
      <c r="BI632" s="5" t="s">
        <v>6191</v>
      </c>
      <c r="BJ632" s="149"/>
    </row>
    <row r="633" s="5" customFormat="1" ht="12.95" customHeight="1" spans="1:62">
      <c r="A633" s="322"/>
      <c r="B633" s="322"/>
      <c r="C633" s="48" t="s">
        <v>1467</v>
      </c>
      <c r="D633" s="38" t="s">
        <v>1468</v>
      </c>
      <c r="E633" s="39" t="s">
        <v>6192</v>
      </c>
      <c r="F633" s="40" t="s">
        <v>2715</v>
      </c>
      <c r="G633" s="41" t="s">
        <v>6193</v>
      </c>
      <c r="H633" s="42" t="s">
        <v>2715</v>
      </c>
      <c r="I633" s="42" t="s">
        <v>2715</v>
      </c>
      <c r="J633" s="43" t="s">
        <v>2715</v>
      </c>
      <c r="K633" s="54" t="s">
        <v>2715</v>
      </c>
      <c r="L633" s="42" t="s">
        <v>2737</v>
      </c>
      <c r="M633" s="42" t="s">
        <v>2715</v>
      </c>
      <c r="N633" s="42" t="s">
        <v>2715</v>
      </c>
      <c r="O633" s="43" t="s">
        <v>2715</v>
      </c>
      <c r="P633" s="206"/>
      <c r="Q633" s="206"/>
      <c r="R633" s="206"/>
      <c r="S633" s="206"/>
      <c r="T633" s="206"/>
      <c r="U633" s="63" t="s">
        <v>6194</v>
      </c>
      <c r="V633" s="47" t="s">
        <v>5664</v>
      </c>
      <c r="W633" s="62" t="s">
        <v>2715</v>
      </c>
      <c r="X633" s="62" t="s">
        <v>2715</v>
      </c>
      <c r="Y633" s="62"/>
      <c r="Z633" s="62"/>
      <c r="AA633" s="62"/>
      <c r="AB633" s="47"/>
      <c r="AC633" s="47" t="s">
        <v>5665</v>
      </c>
      <c r="AD633" s="63"/>
      <c r="AE633" s="63" t="s">
        <v>2723</v>
      </c>
      <c r="AF633" s="207"/>
      <c r="AG633" s="208"/>
      <c r="AH633" s="208"/>
      <c r="AI633" s="208"/>
      <c r="AJ633" s="209"/>
      <c r="AK633" s="209"/>
      <c r="AL633" s="210"/>
      <c r="AM633" s="210"/>
      <c r="AN633" s="210"/>
      <c r="AO633" s="210"/>
      <c r="AP633" s="210"/>
      <c r="AQ633" s="210"/>
      <c r="AR633" s="210"/>
      <c r="AS633" s="215" t="s">
        <v>1467</v>
      </c>
      <c r="AT633" s="105"/>
      <c r="AU633" s="105"/>
      <c r="AV633" s="105"/>
      <c r="AW633" s="105"/>
      <c r="AX633" s="105"/>
      <c r="AY633" s="105"/>
      <c r="AZ633" s="105"/>
      <c r="BA633" s="105"/>
      <c r="BB633" s="105"/>
      <c r="BC633" s="105"/>
      <c r="BD633" s="218"/>
      <c r="BE633" s="105"/>
      <c r="BF633" s="250"/>
      <c r="BG633" s="252" t="s">
        <v>1468</v>
      </c>
      <c r="BH633" s="5" t="s">
        <v>1468</v>
      </c>
      <c r="BI633" s="5" t="s">
        <v>6195</v>
      </c>
      <c r="BJ633" s="149"/>
    </row>
    <row r="634" s="5" customFormat="1" ht="12.95" customHeight="1" spans="1:62">
      <c r="A634" s="322"/>
      <c r="B634" s="322"/>
      <c r="C634" s="48" t="s">
        <v>1469</v>
      </c>
      <c r="D634" s="38" t="s">
        <v>1470</v>
      </c>
      <c r="E634" s="39" t="s">
        <v>6196</v>
      </c>
      <c r="F634" s="40" t="s">
        <v>2715</v>
      </c>
      <c r="G634" s="41" t="s">
        <v>6197</v>
      </c>
      <c r="H634" s="42" t="s">
        <v>2715</v>
      </c>
      <c r="I634" s="42" t="s">
        <v>2715</v>
      </c>
      <c r="J634" s="43" t="s">
        <v>2715</v>
      </c>
      <c r="K634" s="54" t="s">
        <v>2715</v>
      </c>
      <c r="L634" s="42" t="s">
        <v>2737</v>
      </c>
      <c r="M634" s="42" t="s">
        <v>2715</v>
      </c>
      <c r="N634" s="42" t="s">
        <v>2715</v>
      </c>
      <c r="O634" s="43" t="s">
        <v>2715</v>
      </c>
      <c r="P634" s="206"/>
      <c r="Q634" s="206"/>
      <c r="R634" s="206"/>
      <c r="S634" s="206"/>
      <c r="T634" s="206"/>
      <c r="U634" s="63" t="s">
        <v>6198</v>
      </c>
      <c r="V634" s="47" t="s">
        <v>5664</v>
      </c>
      <c r="W634" s="62" t="s">
        <v>2715</v>
      </c>
      <c r="X634" s="62" t="s">
        <v>2715</v>
      </c>
      <c r="Y634" s="62"/>
      <c r="Z634" s="62"/>
      <c r="AA634" s="62"/>
      <c r="AB634" s="47"/>
      <c r="AC634" s="47" t="s">
        <v>5665</v>
      </c>
      <c r="AD634" s="63"/>
      <c r="AE634" s="63" t="s">
        <v>2723</v>
      </c>
      <c r="AF634" s="207"/>
      <c r="AG634" s="208"/>
      <c r="AH634" s="208"/>
      <c r="AI634" s="208"/>
      <c r="AJ634" s="209"/>
      <c r="AK634" s="209"/>
      <c r="AL634" s="210"/>
      <c r="AM634" s="210"/>
      <c r="AN634" s="210"/>
      <c r="AO634" s="210"/>
      <c r="AP634" s="210"/>
      <c r="AQ634" s="210"/>
      <c r="AR634" s="210"/>
      <c r="AS634" s="215" t="s">
        <v>1469</v>
      </c>
      <c r="AT634" s="105"/>
      <c r="AU634" s="105"/>
      <c r="AV634" s="105"/>
      <c r="AW634" s="105"/>
      <c r="AX634" s="105"/>
      <c r="AY634" s="105"/>
      <c r="AZ634" s="105"/>
      <c r="BA634" s="105"/>
      <c r="BB634" s="105"/>
      <c r="BC634" s="105"/>
      <c r="BD634" s="218"/>
      <c r="BE634" s="105"/>
      <c r="BF634" s="250"/>
      <c r="BG634" s="252" t="s">
        <v>1470</v>
      </c>
      <c r="BH634" s="5" t="s">
        <v>1470</v>
      </c>
      <c r="BI634" s="5" t="s">
        <v>6199</v>
      </c>
      <c r="BJ634" s="149"/>
    </row>
    <row r="635" s="5" customFormat="1" ht="12.95" customHeight="1" spans="1:62">
      <c r="A635" s="322"/>
      <c r="B635" s="322"/>
      <c r="C635" s="48" t="s">
        <v>1471</v>
      </c>
      <c r="D635" s="38" t="s">
        <v>1472</v>
      </c>
      <c r="E635" s="39" t="s">
        <v>6200</v>
      </c>
      <c r="F635" s="40" t="s">
        <v>2715</v>
      </c>
      <c r="G635" s="41" t="s">
        <v>6201</v>
      </c>
      <c r="H635" s="42" t="s">
        <v>2715</v>
      </c>
      <c r="I635" s="42" t="s">
        <v>2715</v>
      </c>
      <c r="J635" s="43" t="s">
        <v>2715</v>
      </c>
      <c r="K635" s="54" t="s">
        <v>2715</v>
      </c>
      <c r="L635" s="42" t="s">
        <v>2737</v>
      </c>
      <c r="M635" s="42" t="s">
        <v>2715</v>
      </c>
      <c r="N635" s="42" t="s">
        <v>2715</v>
      </c>
      <c r="O635" s="43" t="s">
        <v>2715</v>
      </c>
      <c r="P635" s="206"/>
      <c r="Q635" s="206"/>
      <c r="R635" s="206"/>
      <c r="S635" s="206"/>
      <c r="T635" s="206"/>
      <c r="U635" s="63" t="s">
        <v>6202</v>
      </c>
      <c r="V635" s="47" t="s">
        <v>5664</v>
      </c>
      <c r="W635" s="62" t="s">
        <v>2715</v>
      </c>
      <c r="X635" s="62" t="s">
        <v>2715</v>
      </c>
      <c r="Y635" s="62"/>
      <c r="Z635" s="62"/>
      <c r="AA635" s="62"/>
      <c r="AB635" s="47"/>
      <c r="AC635" s="47" t="s">
        <v>5665</v>
      </c>
      <c r="AD635" s="63"/>
      <c r="AE635" s="63" t="s">
        <v>2723</v>
      </c>
      <c r="AF635" s="207"/>
      <c r="AG635" s="208"/>
      <c r="AH635" s="208"/>
      <c r="AI635" s="208"/>
      <c r="AJ635" s="209"/>
      <c r="AK635" s="209"/>
      <c r="AL635" s="210"/>
      <c r="AM635" s="210"/>
      <c r="AN635" s="210"/>
      <c r="AO635" s="210"/>
      <c r="AP635" s="210"/>
      <c r="AQ635" s="210"/>
      <c r="AR635" s="210"/>
      <c r="AS635" s="215" t="s">
        <v>1471</v>
      </c>
      <c r="AT635" s="105"/>
      <c r="AU635" s="105"/>
      <c r="AV635" s="105"/>
      <c r="AW635" s="105"/>
      <c r="AX635" s="105"/>
      <c r="AY635" s="105"/>
      <c r="AZ635" s="105"/>
      <c r="BA635" s="105"/>
      <c r="BB635" s="105"/>
      <c r="BC635" s="105"/>
      <c r="BD635" s="218"/>
      <c r="BE635" s="105"/>
      <c r="BF635" s="250"/>
      <c r="BG635" s="252" t="s">
        <v>1472</v>
      </c>
      <c r="BH635" s="5" t="s">
        <v>1472</v>
      </c>
      <c r="BI635" s="5" t="s">
        <v>6203</v>
      </c>
      <c r="BJ635" s="149"/>
    </row>
    <row r="636" s="5" customFormat="1" ht="12.95" customHeight="1" spans="1:62">
      <c r="A636" s="322"/>
      <c r="B636" s="322"/>
      <c r="C636" s="48" t="s">
        <v>1473</v>
      </c>
      <c r="D636" s="38" t="s">
        <v>1475</v>
      </c>
      <c r="E636" s="39" t="s">
        <v>6204</v>
      </c>
      <c r="F636" s="40" t="s">
        <v>2715</v>
      </c>
      <c r="G636" s="41" t="s">
        <v>6205</v>
      </c>
      <c r="H636" s="42" t="s">
        <v>2715</v>
      </c>
      <c r="I636" s="42" t="s">
        <v>2715</v>
      </c>
      <c r="J636" s="43" t="s">
        <v>2715</v>
      </c>
      <c r="K636" s="54" t="s">
        <v>2715</v>
      </c>
      <c r="L636" s="42" t="s">
        <v>2737</v>
      </c>
      <c r="M636" s="42" t="s">
        <v>2715</v>
      </c>
      <c r="N636" s="42" t="s">
        <v>2715</v>
      </c>
      <c r="O636" s="43" t="s">
        <v>2715</v>
      </c>
      <c r="P636" s="206"/>
      <c r="Q636" s="206"/>
      <c r="R636" s="206"/>
      <c r="S636" s="206"/>
      <c r="T636" s="206"/>
      <c r="U636" s="63" t="s">
        <v>6206</v>
      </c>
      <c r="V636" s="47" t="s">
        <v>5664</v>
      </c>
      <c r="W636" s="62" t="s">
        <v>2715</v>
      </c>
      <c r="X636" s="62" t="s">
        <v>2715</v>
      </c>
      <c r="Y636" s="62"/>
      <c r="Z636" s="62"/>
      <c r="AA636" s="62"/>
      <c r="AB636" s="47"/>
      <c r="AC636" s="47" t="s">
        <v>5665</v>
      </c>
      <c r="AD636" s="63"/>
      <c r="AE636" s="63" t="s">
        <v>2723</v>
      </c>
      <c r="AF636" s="207"/>
      <c r="AG636" s="208"/>
      <c r="AH636" s="208"/>
      <c r="AI636" s="208"/>
      <c r="AJ636" s="209"/>
      <c r="AK636" s="209"/>
      <c r="AL636" s="210"/>
      <c r="AM636" s="210"/>
      <c r="AN636" s="210"/>
      <c r="AO636" s="210"/>
      <c r="AP636" s="210"/>
      <c r="AQ636" s="210"/>
      <c r="AR636" s="210"/>
      <c r="AS636" s="215" t="s">
        <v>1474</v>
      </c>
      <c r="AT636" s="105"/>
      <c r="AU636" s="105"/>
      <c r="AV636" s="105"/>
      <c r="AW636" s="105"/>
      <c r="AX636" s="105"/>
      <c r="AY636" s="105"/>
      <c r="AZ636" s="105"/>
      <c r="BA636" s="105"/>
      <c r="BB636" s="105"/>
      <c r="BC636" s="105"/>
      <c r="BD636" s="218"/>
      <c r="BE636" s="105"/>
      <c r="BF636" s="250"/>
      <c r="BG636" s="252" t="s">
        <v>1475</v>
      </c>
      <c r="BH636" s="5" t="s">
        <v>1475</v>
      </c>
      <c r="BI636" s="5" t="s">
        <v>6207</v>
      </c>
      <c r="BJ636" s="149"/>
    </row>
    <row r="637" s="5" customFormat="1" ht="12.95" customHeight="1" spans="1:62">
      <c r="A637" s="322"/>
      <c r="B637" s="322"/>
      <c r="C637" s="48" t="s">
        <v>1476</v>
      </c>
      <c r="D637" s="38" t="s">
        <v>1478</v>
      </c>
      <c r="E637" s="39" t="s">
        <v>6208</v>
      </c>
      <c r="F637" s="40" t="s">
        <v>2715</v>
      </c>
      <c r="G637" s="41" t="s">
        <v>6209</v>
      </c>
      <c r="H637" s="42" t="s">
        <v>2715</v>
      </c>
      <c r="I637" s="42" t="s">
        <v>2715</v>
      </c>
      <c r="J637" s="43" t="s">
        <v>2715</v>
      </c>
      <c r="K637" s="54" t="s">
        <v>2715</v>
      </c>
      <c r="L637" s="42" t="s">
        <v>2737</v>
      </c>
      <c r="M637" s="42" t="s">
        <v>2715</v>
      </c>
      <c r="N637" s="42" t="s">
        <v>2715</v>
      </c>
      <c r="O637" s="43" t="s">
        <v>2715</v>
      </c>
      <c r="P637" s="206"/>
      <c r="Q637" s="206"/>
      <c r="R637" s="206"/>
      <c r="S637" s="206"/>
      <c r="T637" s="206"/>
      <c r="U637" s="63" t="s">
        <v>6210</v>
      </c>
      <c r="V637" s="47" t="s">
        <v>5664</v>
      </c>
      <c r="W637" s="62" t="s">
        <v>2715</v>
      </c>
      <c r="X637" s="62" t="s">
        <v>2715</v>
      </c>
      <c r="Y637" s="62"/>
      <c r="Z637" s="62"/>
      <c r="AA637" s="62"/>
      <c r="AB637" s="47"/>
      <c r="AC637" s="47" t="s">
        <v>5665</v>
      </c>
      <c r="AD637" s="63"/>
      <c r="AE637" s="63" t="s">
        <v>2723</v>
      </c>
      <c r="AF637" s="207"/>
      <c r="AG637" s="208"/>
      <c r="AH637" s="208"/>
      <c r="AI637" s="208"/>
      <c r="AJ637" s="209"/>
      <c r="AK637" s="209"/>
      <c r="AL637" s="210"/>
      <c r="AM637" s="210"/>
      <c r="AN637" s="210"/>
      <c r="AO637" s="210"/>
      <c r="AP637" s="210"/>
      <c r="AQ637" s="210"/>
      <c r="AR637" s="210"/>
      <c r="AS637" s="215" t="s">
        <v>1477</v>
      </c>
      <c r="AT637" s="105"/>
      <c r="AU637" s="105"/>
      <c r="AV637" s="105"/>
      <c r="AW637" s="105"/>
      <c r="AX637" s="105"/>
      <c r="AY637" s="105"/>
      <c r="AZ637" s="105"/>
      <c r="BA637" s="105"/>
      <c r="BB637" s="105"/>
      <c r="BC637" s="105"/>
      <c r="BD637" s="218"/>
      <c r="BE637" s="105"/>
      <c r="BF637" s="250"/>
      <c r="BG637" s="252" t="s">
        <v>1478</v>
      </c>
      <c r="BH637" s="5" t="s">
        <v>1478</v>
      </c>
      <c r="BI637" s="5" t="s">
        <v>6211</v>
      </c>
      <c r="BJ637" s="149"/>
    </row>
    <row r="638" s="5" customFormat="1" ht="12.95" customHeight="1" spans="1:62">
      <c r="A638" s="322"/>
      <c r="B638" s="322"/>
      <c r="C638" s="48" t="s">
        <v>1479</v>
      </c>
      <c r="D638" s="38" t="s">
        <v>1481</v>
      </c>
      <c r="E638" s="39" t="s">
        <v>6212</v>
      </c>
      <c r="F638" s="40" t="s">
        <v>2715</v>
      </c>
      <c r="G638" s="41" t="s">
        <v>6213</v>
      </c>
      <c r="H638" s="42" t="s">
        <v>2715</v>
      </c>
      <c r="I638" s="42" t="s">
        <v>2715</v>
      </c>
      <c r="J638" s="43" t="s">
        <v>2715</v>
      </c>
      <c r="K638" s="54" t="s">
        <v>2715</v>
      </c>
      <c r="L638" s="42" t="s">
        <v>2737</v>
      </c>
      <c r="M638" s="42" t="s">
        <v>2715</v>
      </c>
      <c r="N638" s="42" t="s">
        <v>2715</v>
      </c>
      <c r="O638" s="43" t="s">
        <v>2715</v>
      </c>
      <c r="P638" s="206"/>
      <c r="Q638" s="206"/>
      <c r="R638" s="206"/>
      <c r="S638" s="206"/>
      <c r="T638" s="206"/>
      <c r="U638" s="63" t="s">
        <v>6214</v>
      </c>
      <c r="V638" s="47" t="s">
        <v>5664</v>
      </c>
      <c r="W638" s="62" t="s">
        <v>2715</v>
      </c>
      <c r="X638" s="62" t="s">
        <v>2715</v>
      </c>
      <c r="Y638" s="62"/>
      <c r="Z638" s="62"/>
      <c r="AA638" s="62"/>
      <c r="AB638" s="47"/>
      <c r="AC638" s="47" t="s">
        <v>5665</v>
      </c>
      <c r="AD638" s="63"/>
      <c r="AE638" s="63" t="s">
        <v>2723</v>
      </c>
      <c r="AF638" s="207"/>
      <c r="AG638" s="208"/>
      <c r="AH638" s="208"/>
      <c r="AI638" s="208"/>
      <c r="AJ638" s="209"/>
      <c r="AK638" s="209"/>
      <c r="AL638" s="210"/>
      <c r="AM638" s="210"/>
      <c r="AN638" s="210"/>
      <c r="AO638" s="210"/>
      <c r="AP638" s="210"/>
      <c r="AQ638" s="210"/>
      <c r="AR638" s="210"/>
      <c r="AS638" s="215" t="s">
        <v>1480</v>
      </c>
      <c r="AT638" s="105"/>
      <c r="AU638" s="105"/>
      <c r="AV638" s="105"/>
      <c r="AW638" s="105"/>
      <c r="AX638" s="105"/>
      <c r="AY638" s="105"/>
      <c r="AZ638" s="105"/>
      <c r="BA638" s="105"/>
      <c r="BB638" s="105"/>
      <c r="BC638" s="105"/>
      <c r="BD638" s="218"/>
      <c r="BE638" s="105"/>
      <c r="BF638" s="250"/>
      <c r="BG638" s="252" t="s">
        <v>1481</v>
      </c>
      <c r="BH638" s="5" t="s">
        <v>1481</v>
      </c>
      <c r="BI638" s="5" t="s">
        <v>6215</v>
      </c>
      <c r="BJ638" s="149"/>
    </row>
    <row r="639" s="5" customFormat="1" ht="12.95" customHeight="1" spans="1:62">
      <c r="A639" s="322"/>
      <c r="B639" s="322"/>
      <c r="C639" s="48" t="s">
        <v>1482</v>
      </c>
      <c r="D639" s="38" t="s">
        <v>1484</v>
      </c>
      <c r="E639" s="39" t="s">
        <v>6216</v>
      </c>
      <c r="F639" s="40" t="s">
        <v>2715</v>
      </c>
      <c r="G639" s="41" t="s">
        <v>6217</v>
      </c>
      <c r="H639" s="42" t="s">
        <v>2715</v>
      </c>
      <c r="I639" s="42" t="s">
        <v>2715</v>
      </c>
      <c r="J639" s="43" t="s">
        <v>2715</v>
      </c>
      <c r="K639" s="54" t="s">
        <v>2715</v>
      </c>
      <c r="L639" s="42" t="s">
        <v>2737</v>
      </c>
      <c r="M639" s="42" t="s">
        <v>2715</v>
      </c>
      <c r="N639" s="42" t="s">
        <v>2715</v>
      </c>
      <c r="O639" s="43" t="s">
        <v>2715</v>
      </c>
      <c r="P639" s="206"/>
      <c r="Q639" s="206"/>
      <c r="R639" s="206"/>
      <c r="S639" s="206"/>
      <c r="T639" s="206"/>
      <c r="U639" s="63" t="s">
        <v>6218</v>
      </c>
      <c r="V639" s="47" t="s">
        <v>5664</v>
      </c>
      <c r="W639" s="62" t="s">
        <v>2715</v>
      </c>
      <c r="X639" s="62" t="s">
        <v>2715</v>
      </c>
      <c r="Y639" s="62"/>
      <c r="Z639" s="62"/>
      <c r="AA639" s="62"/>
      <c r="AB639" s="47"/>
      <c r="AC639" s="47" t="s">
        <v>5665</v>
      </c>
      <c r="AD639" s="63"/>
      <c r="AE639" s="63" t="s">
        <v>2723</v>
      </c>
      <c r="AF639" s="207"/>
      <c r="AG639" s="208"/>
      <c r="AH639" s="208"/>
      <c r="AI639" s="208"/>
      <c r="AJ639" s="209"/>
      <c r="AK639" s="209"/>
      <c r="AL639" s="210"/>
      <c r="AM639" s="210"/>
      <c r="AN639" s="210"/>
      <c r="AO639" s="210"/>
      <c r="AP639" s="210"/>
      <c r="AQ639" s="210"/>
      <c r="AR639" s="210"/>
      <c r="AS639" s="215" t="s">
        <v>1483</v>
      </c>
      <c r="AT639" s="105"/>
      <c r="AU639" s="105"/>
      <c r="AV639" s="105"/>
      <c r="AW639" s="105"/>
      <c r="AX639" s="105"/>
      <c r="AY639" s="105"/>
      <c r="AZ639" s="105"/>
      <c r="BA639" s="105"/>
      <c r="BB639" s="105"/>
      <c r="BC639" s="105"/>
      <c r="BD639" s="218"/>
      <c r="BE639" s="105"/>
      <c r="BF639" s="250"/>
      <c r="BG639" s="252" t="s">
        <v>1484</v>
      </c>
      <c r="BH639" s="5" t="s">
        <v>1484</v>
      </c>
      <c r="BI639" s="5" t="s">
        <v>6219</v>
      </c>
      <c r="BJ639" s="149"/>
    </row>
    <row r="640" s="5" customFormat="1" ht="12.95" customHeight="1" spans="1:62">
      <c r="A640" s="322"/>
      <c r="B640" s="322"/>
      <c r="C640" s="48" t="s">
        <v>1485</v>
      </c>
      <c r="D640" s="38" t="s">
        <v>1487</v>
      </c>
      <c r="E640" s="39" t="s">
        <v>6220</v>
      </c>
      <c r="F640" s="40" t="s">
        <v>2715</v>
      </c>
      <c r="G640" s="41" t="s">
        <v>6221</v>
      </c>
      <c r="H640" s="42" t="s">
        <v>2715</v>
      </c>
      <c r="I640" s="42" t="s">
        <v>2715</v>
      </c>
      <c r="J640" s="43" t="s">
        <v>2715</v>
      </c>
      <c r="K640" s="54" t="s">
        <v>2715</v>
      </c>
      <c r="L640" s="42" t="s">
        <v>2737</v>
      </c>
      <c r="M640" s="42" t="s">
        <v>2715</v>
      </c>
      <c r="N640" s="42" t="s">
        <v>2715</v>
      </c>
      <c r="O640" s="43" t="s">
        <v>2715</v>
      </c>
      <c r="P640" s="206"/>
      <c r="Q640" s="206"/>
      <c r="R640" s="206"/>
      <c r="S640" s="206"/>
      <c r="T640" s="206"/>
      <c r="U640" s="63" t="s">
        <v>6222</v>
      </c>
      <c r="V640" s="47" t="s">
        <v>5664</v>
      </c>
      <c r="W640" s="62" t="s">
        <v>2715</v>
      </c>
      <c r="X640" s="62" t="s">
        <v>2715</v>
      </c>
      <c r="Y640" s="62"/>
      <c r="Z640" s="62"/>
      <c r="AA640" s="62"/>
      <c r="AB640" s="47"/>
      <c r="AC640" s="47" t="s">
        <v>5665</v>
      </c>
      <c r="AD640" s="63"/>
      <c r="AE640" s="63" t="s">
        <v>2723</v>
      </c>
      <c r="AF640" s="207"/>
      <c r="AG640" s="208"/>
      <c r="AH640" s="208"/>
      <c r="AI640" s="208"/>
      <c r="AJ640" s="209"/>
      <c r="AK640" s="209"/>
      <c r="AL640" s="210"/>
      <c r="AM640" s="210"/>
      <c r="AN640" s="210"/>
      <c r="AO640" s="210"/>
      <c r="AP640" s="210"/>
      <c r="AQ640" s="210"/>
      <c r="AR640" s="210"/>
      <c r="AS640" s="215" t="s">
        <v>1486</v>
      </c>
      <c r="AT640" s="105"/>
      <c r="AU640" s="105"/>
      <c r="AV640" s="105"/>
      <c r="AW640" s="105"/>
      <c r="AX640" s="105"/>
      <c r="AY640" s="105"/>
      <c r="AZ640" s="105"/>
      <c r="BA640" s="105"/>
      <c r="BB640" s="105"/>
      <c r="BC640" s="105"/>
      <c r="BD640" s="218"/>
      <c r="BE640" s="105"/>
      <c r="BF640" s="250"/>
      <c r="BG640" s="252" t="s">
        <v>1487</v>
      </c>
      <c r="BH640" s="5" t="s">
        <v>1487</v>
      </c>
      <c r="BI640" s="5" t="s">
        <v>6223</v>
      </c>
      <c r="BJ640" s="149"/>
    </row>
    <row r="641" s="5" customFormat="1" ht="12.95" customHeight="1" spans="1:62">
      <c r="A641" s="322"/>
      <c r="B641" s="322"/>
      <c r="C641" s="10" t="s">
        <v>1488</v>
      </c>
      <c r="D641" s="38" t="s">
        <v>1490</v>
      </c>
      <c r="E641" s="39" t="s">
        <v>6224</v>
      </c>
      <c r="F641" s="40" t="s">
        <v>2715</v>
      </c>
      <c r="G641" s="41" t="s">
        <v>6225</v>
      </c>
      <c r="H641" s="42" t="s">
        <v>2715</v>
      </c>
      <c r="I641" s="42" t="s">
        <v>2715</v>
      </c>
      <c r="J641" s="43" t="s">
        <v>2715</v>
      </c>
      <c r="K641" s="54" t="s">
        <v>2715</v>
      </c>
      <c r="L641" s="42" t="s">
        <v>2737</v>
      </c>
      <c r="M641" s="42" t="s">
        <v>2715</v>
      </c>
      <c r="N641" s="42" t="s">
        <v>2715</v>
      </c>
      <c r="O641" s="43" t="s">
        <v>2715</v>
      </c>
      <c r="P641" s="206"/>
      <c r="Q641" s="206"/>
      <c r="R641" s="206"/>
      <c r="S641" s="206"/>
      <c r="T641" s="206"/>
      <c r="U641" s="63" t="s">
        <v>6226</v>
      </c>
      <c r="V641" s="47" t="s">
        <v>5664</v>
      </c>
      <c r="W641" s="62" t="s">
        <v>2715</v>
      </c>
      <c r="X641" s="62" t="s">
        <v>2715</v>
      </c>
      <c r="Y641" s="62"/>
      <c r="Z641" s="62"/>
      <c r="AA641" s="62"/>
      <c r="AB641" s="47"/>
      <c r="AC641" s="47" t="s">
        <v>5665</v>
      </c>
      <c r="AD641" s="63"/>
      <c r="AE641" s="63" t="s">
        <v>2723</v>
      </c>
      <c r="AF641" s="207"/>
      <c r="AG641" s="208"/>
      <c r="AH641" s="208"/>
      <c r="AI641" s="208"/>
      <c r="AJ641" s="209"/>
      <c r="AK641" s="209"/>
      <c r="AL641" s="210"/>
      <c r="AM641" s="210"/>
      <c r="AN641" s="210"/>
      <c r="AO641" s="210"/>
      <c r="AP641" s="210"/>
      <c r="AQ641" s="210"/>
      <c r="AR641" s="210"/>
      <c r="AS641" s="215" t="s">
        <v>1489</v>
      </c>
      <c r="AT641" s="105"/>
      <c r="AU641" s="105"/>
      <c r="AV641" s="105"/>
      <c r="AW641" s="105"/>
      <c r="AX641" s="105"/>
      <c r="AY641" s="105"/>
      <c r="AZ641" s="105"/>
      <c r="BA641" s="105"/>
      <c r="BB641" s="105"/>
      <c r="BC641" s="105"/>
      <c r="BD641" s="218"/>
      <c r="BE641" s="105"/>
      <c r="BF641" s="250"/>
      <c r="BG641" s="252" t="s">
        <v>1490</v>
      </c>
      <c r="BH641" s="5" t="s">
        <v>1490</v>
      </c>
      <c r="BI641" s="5" t="s">
        <v>6227</v>
      </c>
      <c r="BJ641" s="149"/>
    </row>
    <row r="642" s="5" customFormat="1" ht="12.95" customHeight="1" spans="1:62">
      <c r="A642" s="322"/>
      <c r="B642" s="322"/>
      <c r="C642" s="10" t="s">
        <v>1491</v>
      </c>
      <c r="D642" s="38" t="s">
        <v>1493</v>
      </c>
      <c r="E642" s="39" t="s">
        <v>6228</v>
      </c>
      <c r="F642" s="40" t="s">
        <v>2715</v>
      </c>
      <c r="G642" s="41" t="s">
        <v>6229</v>
      </c>
      <c r="H642" s="42" t="s">
        <v>2715</v>
      </c>
      <c r="I642" s="42" t="s">
        <v>2715</v>
      </c>
      <c r="J642" s="43" t="s">
        <v>2715</v>
      </c>
      <c r="K642" s="54" t="s">
        <v>2715</v>
      </c>
      <c r="L642" s="42" t="s">
        <v>2737</v>
      </c>
      <c r="M642" s="42" t="s">
        <v>2715</v>
      </c>
      <c r="N642" s="42" t="s">
        <v>2715</v>
      </c>
      <c r="O642" s="43" t="s">
        <v>2715</v>
      </c>
      <c r="P642" s="206"/>
      <c r="Q642" s="206"/>
      <c r="R642" s="206"/>
      <c r="S642" s="206"/>
      <c r="T642" s="206"/>
      <c r="U642" s="63" t="s">
        <v>6230</v>
      </c>
      <c r="V642" s="47" t="s">
        <v>5664</v>
      </c>
      <c r="W642" s="62" t="s">
        <v>2715</v>
      </c>
      <c r="X642" s="62" t="s">
        <v>2715</v>
      </c>
      <c r="Y642" s="62"/>
      <c r="Z642" s="62"/>
      <c r="AA642" s="62"/>
      <c r="AB642" s="47"/>
      <c r="AC642" s="47" t="s">
        <v>5665</v>
      </c>
      <c r="AD642" s="63"/>
      <c r="AE642" s="63" t="s">
        <v>2723</v>
      </c>
      <c r="AF642" s="207"/>
      <c r="AG642" s="208"/>
      <c r="AH642" s="208"/>
      <c r="AI642" s="208"/>
      <c r="AJ642" s="209"/>
      <c r="AK642" s="209"/>
      <c r="AL642" s="210"/>
      <c r="AM642" s="210"/>
      <c r="AN642" s="210"/>
      <c r="AO642" s="210"/>
      <c r="AP642" s="210"/>
      <c r="AQ642" s="210"/>
      <c r="AR642" s="210"/>
      <c r="AS642" s="256" t="s">
        <v>1492</v>
      </c>
      <c r="AT642" s="105"/>
      <c r="AU642" s="105"/>
      <c r="AV642" s="105"/>
      <c r="AW642" s="105"/>
      <c r="AX642" s="105"/>
      <c r="AY642" s="105"/>
      <c r="AZ642" s="105"/>
      <c r="BA642" s="105"/>
      <c r="BB642" s="105"/>
      <c r="BC642" s="105"/>
      <c r="BD642" s="218"/>
      <c r="BE642" s="105"/>
      <c r="BF642" s="250"/>
      <c r="BG642" s="252" t="s">
        <v>1493</v>
      </c>
      <c r="BH642" s="5" t="s">
        <v>1493</v>
      </c>
      <c r="BI642" s="5" t="s">
        <v>6231</v>
      </c>
      <c r="BJ642" s="149"/>
    </row>
    <row r="643" s="5" customFormat="1" ht="12.75" customHeight="1" spans="1:62">
      <c r="A643" s="322"/>
      <c r="B643" s="322"/>
      <c r="C643" s="10" t="s">
        <v>1494</v>
      </c>
      <c r="D643" s="38" t="s">
        <v>1496</v>
      </c>
      <c r="E643" s="39" t="s">
        <v>6232</v>
      </c>
      <c r="F643" s="40" t="s">
        <v>2715</v>
      </c>
      <c r="G643" s="41" t="s">
        <v>6233</v>
      </c>
      <c r="H643" s="42" t="s">
        <v>2715</v>
      </c>
      <c r="I643" s="42" t="s">
        <v>2715</v>
      </c>
      <c r="J643" s="43" t="s">
        <v>2715</v>
      </c>
      <c r="K643" s="54" t="s">
        <v>2715</v>
      </c>
      <c r="L643" s="42" t="s">
        <v>2737</v>
      </c>
      <c r="M643" s="42" t="s">
        <v>2715</v>
      </c>
      <c r="N643" s="42" t="s">
        <v>2715</v>
      </c>
      <c r="O643" s="43" t="s">
        <v>2715</v>
      </c>
      <c r="P643" s="206"/>
      <c r="Q643" s="206"/>
      <c r="R643" s="206"/>
      <c r="S643" s="206"/>
      <c r="T643" s="206"/>
      <c r="U643" s="63" t="s">
        <v>6234</v>
      </c>
      <c r="V643" s="47" t="s">
        <v>5664</v>
      </c>
      <c r="W643" s="62" t="s">
        <v>2715</v>
      </c>
      <c r="X643" s="62" t="s">
        <v>2715</v>
      </c>
      <c r="Y643" s="62"/>
      <c r="Z643" s="62"/>
      <c r="AA643" s="62"/>
      <c r="AB643" s="47"/>
      <c r="AC643" s="47" t="s">
        <v>5665</v>
      </c>
      <c r="AD643" s="63"/>
      <c r="AE643" s="63" t="s">
        <v>2723</v>
      </c>
      <c r="AF643" s="207"/>
      <c r="AG643" s="208"/>
      <c r="AH643" s="208"/>
      <c r="AI643" s="208"/>
      <c r="AJ643" s="209"/>
      <c r="AK643" s="209"/>
      <c r="AL643" s="210"/>
      <c r="AM643" s="210"/>
      <c r="AN643" s="210"/>
      <c r="AO643" s="210"/>
      <c r="AP643" s="210"/>
      <c r="AQ643" s="210"/>
      <c r="AR643" s="210"/>
      <c r="AS643" s="257" t="s">
        <v>1495</v>
      </c>
      <c r="AT643" s="173"/>
      <c r="AU643" s="173"/>
      <c r="AV643" s="173"/>
      <c r="AW643" s="173"/>
      <c r="AX643" s="173"/>
      <c r="AY643" s="173"/>
      <c r="AZ643" s="173"/>
      <c r="BA643" s="173"/>
      <c r="BB643" s="173"/>
      <c r="BC643" s="173"/>
      <c r="BD643" s="261"/>
      <c r="BE643" s="173"/>
      <c r="BF643" s="262"/>
      <c r="BG643" s="252" t="s">
        <v>1496</v>
      </c>
      <c r="BH643" s="5" t="s">
        <v>1496</v>
      </c>
      <c r="BI643" s="5" t="s">
        <v>6235</v>
      </c>
      <c r="BJ643" s="149"/>
    </row>
    <row r="644" s="5" customFormat="1" ht="13.35" customHeight="1" spans="1:62">
      <c r="A644" s="322"/>
      <c r="B644" s="322"/>
      <c r="C644" s="351" t="s">
        <v>1497</v>
      </c>
      <c r="D644" s="38" t="s">
        <v>1498</v>
      </c>
      <c r="E644" s="39" t="s">
        <v>6236</v>
      </c>
      <c r="F644" s="40" t="s">
        <v>2715</v>
      </c>
      <c r="G644" s="41" t="s">
        <v>6237</v>
      </c>
      <c r="H644" s="42" t="s">
        <v>2715</v>
      </c>
      <c r="I644" s="42" t="s">
        <v>2715</v>
      </c>
      <c r="J644" s="43" t="s">
        <v>2715</v>
      </c>
      <c r="K644" s="54" t="s">
        <v>2715</v>
      </c>
      <c r="L644" s="42" t="s">
        <v>2737</v>
      </c>
      <c r="M644" s="42" t="s">
        <v>2715</v>
      </c>
      <c r="N644" s="42" t="s">
        <v>2715</v>
      </c>
      <c r="O644" s="43" t="s">
        <v>2715</v>
      </c>
      <c r="P644" s="206"/>
      <c r="Q644" s="206"/>
      <c r="R644" s="206"/>
      <c r="S644" s="206"/>
      <c r="T644" s="206"/>
      <c r="U644" s="63" t="s">
        <v>6238</v>
      </c>
      <c r="V644" s="47" t="s">
        <v>5664</v>
      </c>
      <c r="W644" s="62" t="s">
        <v>2715</v>
      </c>
      <c r="X644" s="62" t="s">
        <v>2715</v>
      </c>
      <c r="Y644" s="62"/>
      <c r="Z644" s="62"/>
      <c r="AA644" s="62"/>
      <c r="AB644" s="47"/>
      <c r="AC644" s="47" t="s">
        <v>5665</v>
      </c>
      <c r="AD644" s="63"/>
      <c r="AE644" s="63" t="s">
        <v>2723</v>
      </c>
      <c r="AF644" s="207"/>
      <c r="AG644" s="208"/>
      <c r="AH644" s="208"/>
      <c r="AI644" s="208"/>
      <c r="AJ644" s="209"/>
      <c r="AK644" s="209"/>
      <c r="AL644" s="210"/>
      <c r="AM644" s="210"/>
      <c r="AN644" s="210"/>
      <c r="AO644" s="210"/>
      <c r="AP644" s="210"/>
      <c r="AQ644" s="210"/>
      <c r="AR644" s="210"/>
      <c r="AS644" s="258" t="s">
        <v>1497</v>
      </c>
      <c r="AT644" s="173"/>
      <c r="AU644" s="173"/>
      <c r="AV644" s="173"/>
      <c r="AW644" s="173"/>
      <c r="AX644" s="173"/>
      <c r="AY644" s="173"/>
      <c r="AZ644" s="173"/>
      <c r="BA644" s="173"/>
      <c r="BB644" s="173"/>
      <c r="BC644" s="173"/>
      <c r="BD644" s="261"/>
      <c r="BE644" s="173"/>
      <c r="BF644" s="263"/>
      <c r="BG644" s="265" t="s">
        <v>1498</v>
      </c>
      <c r="BH644" s="5" t="s">
        <v>1498</v>
      </c>
      <c r="BI644" s="5" t="s">
        <v>6239</v>
      </c>
      <c r="BJ644" s="149"/>
    </row>
    <row r="645" s="5" customFormat="1" ht="12.95" customHeight="1" spans="1:62">
      <c r="A645" s="322"/>
      <c r="B645" s="322"/>
      <c r="C645" s="48" t="s">
        <v>1499</v>
      </c>
      <c r="D645" s="38" t="s">
        <v>1500</v>
      </c>
      <c r="E645" s="39" t="s">
        <v>6240</v>
      </c>
      <c r="F645" s="40" t="s">
        <v>2715</v>
      </c>
      <c r="G645" s="41" t="s">
        <v>6241</v>
      </c>
      <c r="H645" s="42" t="s">
        <v>2715</v>
      </c>
      <c r="I645" s="42" t="s">
        <v>2715</v>
      </c>
      <c r="J645" s="43" t="s">
        <v>2715</v>
      </c>
      <c r="K645" s="54" t="s">
        <v>2715</v>
      </c>
      <c r="L645" s="42" t="s">
        <v>2737</v>
      </c>
      <c r="M645" s="42" t="s">
        <v>2715</v>
      </c>
      <c r="N645" s="42" t="s">
        <v>2715</v>
      </c>
      <c r="O645" s="43" t="s">
        <v>2715</v>
      </c>
      <c r="P645" s="206"/>
      <c r="Q645" s="206"/>
      <c r="R645" s="206"/>
      <c r="S645" s="206"/>
      <c r="T645" s="206"/>
      <c r="U645" s="63" t="s">
        <v>6242</v>
      </c>
      <c r="V645" s="47" t="s">
        <v>5664</v>
      </c>
      <c r="W645" s="62" t="s">
        <v>2715</v>
      </c>
      <c r="X645" s="62" t="s">
        <v>2715</v>
      </c>
      <c r="Y645" s="62"/>
      <c r="Z645" s="62"/>
      <c r="AA645" s="62"/>
      <c r="AB645" s="47"/>
      <c r="AC645" s="47" t="s">
        <v>5665</v>
      </c>
      <c r="AD645" s="63"/>
      <c r="AE645" s="63" t="s">
        <v>2723</v>
      </c>
      <c r="AF645" s="207"/>
      <c r="AG645" s="208"/>
      <c r="AH645" s="208"/>
      <c r="AI645" s="208"/>
      <c r="AJ645" s="209"/>
      <c r="AK645" s="209"/>
      <c r="AL645" s="210"/>
      <c r="AM645" s="210"/>
      <c r="AN645" s="210"/>
      <c r="AO645" s="210"/>
      <c r="AP645" s="210"/>
      <c r="AQ645" s="210"/>
      <c r="AR645" s="210"/>
      <c r="AS645" s="258" t="s">
        <v>1499</v>
      </c>
      <c r="AT645" s="173"/>
      <c r="AU645" s="173"/>
      <c r="AV645" s="173"/>
      <c r="AW645" s="173"/>
      <c r="AX645" s="173"/>
      <c r="AY645" s="173"/>
      <c r="AZ645" s="173"/>
      <c r="BA645" s="173"/>
      <c r="BB645" s="173"/>
      <c r="BC645" s="173"/>
      <c r="BD645" s="261"/>
      <c r="BE645" s="173"/>
      <c r="BF645" s="263"/>
      <c r="BG645" s="265" t="s">
        <v>1500</v>
      </c>
      <c r="BH645" s="5" t="s">
        <v>1500</v>
      </c>
      <c r="BI645" s="5" t="s">
        <v>6243</v>
      </c>
      <c r="BJ645" s="149"/>
    </row>
    <row r="646" s="5" customFormat="1" ht="12.95" customHeight="1" spans="1:62">
      <c r="A646" s="322"/>
      <c r="B646" s="322"/>
      <c r="C646" s="48" t="s">
        <v>1501</v>
      </c>
      <c r="D646" s="38" t="s">
        <v>1502</v>
      </c>
      <c r="E646" s="39" t="s">
        <v>6244</v>
      </c>
      <c r="F646" s="40" t="s">
        <v>2715</v>
      </c>
      <c r="G646" s="41" t="s">
        <v>6245</v>
      </c>
      <c r="H646" s="42" t="s">
        <v>2715</v>
      </c>
      <c r="I646" s="42" t="s">
        <v>2715</v>
      </c>
      <c r="J646" s="43" t="s">
        <v>2715</v>
      </c>
      <c r="K646" s="54" t="s">
        <v>2715</v>
      </c>
      <c r="L646" s="42" t="s">
        <v>2737</v>
      </c>
      <c r="M646" s="42" t="s">
        <v>2715</v>
      </c>
      <c r="N646" s="42" t="s">
        <v>2715</v>
      </c>
      <c r="O646" s="43" t="s">
        <v>2715</v>
      </c>
      <c r="P646" s="206"/>
      <c r="Q646" s="206"/>
      <c r="R646" s="206"/>
      <c r="S646" s="206"/>
      <c r="T646" s="206"/>
      <c r="U646" s="63" t="s">
        <v>6246</v>
      </c>
      <c r="V646" s="47" t="s">
        <v>5664</v>
      </c>
      <c r="W646" s="62" t="s">
        <v>2715</v>
      </c>
      <c r="X646" s="62" t="s">
        <v>2715</v>
      </c>
      <c r="Y646" s="62"/>
      <c r="Z646" s="62"/>
      <c r="AA646" s="62"/>
      <c r="AB646" s="47"/>
      <c r="AC646" s="47" t="s">
        <v>5665</v>
      </c>
      <c r="AD646" s="63"/>
      <c r="AE646" s="63" t="s">
        <v>2723</v>
      </c>
      <c r="AF646" s="207"/>
      <c r="AG646" s="208"/>
      <c r="AH646" s="208"/>
      <c r="AI646" s="208"/>
      <c r="AJ646" s="209"/>
      <c r="AK646" s="209"/>
      <c r="AL646" s="210"/>
      <c r="AM646" s="210"/>
      <c r="AN646" s="210"/>
      <c r="AO646" s="210"/>
      <c r="AP646" s="210"/>
      <c r="AQ646" s="210"/>
      <c r="AR646" s="210"/>
      <c r="AS646" s="259" t="s">
        <v>1501</v>
      </c>
      <c r="AT646" s="173"/>
      <c r="AU646" s="173"/>
      <c r="AV646" s="173"/>
      <c r="AW646" s="173"/>
      <c r="AX646" s="173"/>
      <c r="AY646" s="173"/>
      <c r="AZ646" s="173"/>
      <c r="BA646" s="173"/>
      <c r="BB646" s="173"/>
      <c r="BC646" s="173"/>
      <c r="BD646" s="261"/>
      <c r="BE646" s="173"/>
      <c r="BF646" s="264"/>
      <c r="BG646" s="252" t="s">
        <v>1502</v>
      </c>
      <c r="BH646" s="5" t="s">
        <v>1502</v>
      </c>
      <c r="BI646" s="5" t="s">
        <v>6247</v>
      </c>
      <c r="BJ646" s="149"/>
    </row>
    <row r="647" s="5" customFormat="1" ht="12.95" customHeight="1" spans="1:62">
      <c r="A647" s="322"/>
      <c r="B647" s="322"/>
      <c r="C647" s="48" t="s">
        <v>1503</v>
      </c>
      <c r="D647" s="38" t="s">
        <v>1504</v>
      </c>
      <c r="E647" s="39" t="s">
        <v>6248</v>
      </c>
      <c r="F647" s="40" t="s">
        <v>2715</v>
      </c>
      <c r="G647" s="41" t="s">
        <v>6249</v>
      </c>
      <c r="H647" s="42" t="s">
        <v>2715</v>
      </c>
      <c r="I647" s="42" t="s">
        <v>2715</v>
      </c>
      <c r="J647" s="43" t="s">
        <v>2715</v>
      </c>
      <c r="K647" s="54" t="s">
        <v>2715</v>
      </c>
      <c r="L647" s="42" t="s">
        <v>2737</v>
      </c>
      <c r="M647" s="42" t="s">
        <v>2715</v>
      </c>
      <c r="N647" s="42" t="s">
        <v>2715</v>
      </c>
      <c r="O647" s="43" t="s">
        <v>2715</v>
      </c>
      <c r="P647" s="206"/>
      <c r="Q647" s="206"/>
      <c r="R647" s="206"/>
      <c r="S647" s="206"/>
      <c r="T647" s="206"/>
      <c r="U647" s="63" t="s">
        <v>6250</v>
      </c>
      <c r="V647" s="47" t="s">
        <v>5664</v>
      </c>
      <c r="W647" s="62" t="s">
        <v>2715</v>
      </c>
      <c r="X647" s="62" t="s">
        <v>2715</v>
      </c>
      <c r="Y647" s="62"/>
      <c r="Z647" s="62"/>
      <c r="AA647" s="62"/>
      <c r="AB647" s="47"/>
      <c r="AC647" s="47" t="s">
        <v>5665</v>
      </c>
      <c r="AD647" s="63"/>
      <c r="AE647" s="63" t="s">
        <v>2723</v>
      </c>
      <c r="AF647" s="207"/>
      <c r="AG647" s="208"/>
      <c r="AH647" s="208"/>
      <c r="AI647" s="208"/>
      <c r="AJ647" s="209"/>
      <c r="AK647" s="209"/>
      <c r="AL647" s="210"/>
      <c r="AM647" s="210"/>
      <c r="AN647" s="210"/>
      <c r="AO647" s="210"/>
      <c r="AP647" s="210"/>
      <c r="AQ647" s="210"/>
      <c r="AR647" s="210"/>
      <c r="AS647" s="215" t="s">
        <v>1503</v>
      </c>
      <c r="AT647" s="105"/>
      <c r="AU647" s="105"/>
      <c r="AV647" s="105"/>
      <c r="AW647" s="105"/>
      <c r="AX647" s="105"/>
      <c r="AY647" s="105"/>
      <c r="AZ647" s="105"/>
      <c r="BA647" s="105"/>
      <c r="BB647" s="105"/>
      <c r="BC647" s="105"/>
      <c r="BD647" s="218"/>
      <c r="BE647" s="105"/>
      <c r="BF647" s="250"/>
      <c r="BG647" s="252" t="s">
        <v>1504</v>
      </c>
      <c r="BH647" s="5" t="s">
        <v>1504</v>
      </c>
      <c r="BI647" s="5" t="s">
        <v>6251</v>
      </c>
      <c r="BJ647" s="149"/>
    </row>
    <row r="648" s="5" customFormat="1" ht="12.95" customHeight="1" spans="1:62">
      <c r="A648" s="322"/>
      <c r="B648" s="322"/>
      <c r="C648" s="48" t="s">
        <v>1505</v>
      </c>
      <c r="D648" s="38" t="s">
        <v>1506</v>
      </c>
      <c r="E648" s="39" t="s">
        <v>6252</v>
      </c>
      <c r="F648" s="40" t="s">
        <v>2715</v>
      </c>
      <c r="G648" s="41" t="s">
        <v>6253</v>
      </c>
      <c r="H648" s="42" t="s">
        <v>2715</v>
      </c>
      <c r="I648" s="42" t="s">
        <v>2715</v>
      </c>
      <c r="J648" s="43" t="s">
        <v>2715</v>
      </c>
      <c r="K648" s="54" t="s">
        <v>2715</v>
      </c>
      <c r="L648" s="42" t="s">
        <v>2737</v>
      </c>
      <c r="M648" s="42" t="s">
        <v>2715</v>
      </c>
      <c r="N648" s="42" t="s">
        <v>2715</v>
      </c>
      <c r="O648" s="43" t="s">
        <v>2715</v>
      </c>
      <c r="P648" s="206"/>
      <c r="Q648" s="206"/>
      <c r="R648" s="206"/>
      <c r="S648" s="206"/>
      <c r="T648" s="206"/>
      <c r="U648" s="63" t="s">
        <v>6254</v>
      </c>
      <c r="V648" s="47" t="s">
        <v>5664</v>
      </c>
      <c r="W648" s="62" t="s">
        <v>2715</v>
      </c>
      <c r="X648" s="62" t="s">
        <v>2715</v>
      </c>
      <c r="Y648" s="62"/>
      <c r="Z648" s="62"/>
      <c r="AA648" s="62"/>
      <c r="AB648" s="47"/>
      <c r="AC648" s="47" t="s">
        <v>5665</v>
      </c>
      <c r="AD648" s="63"/>
      <c r="AE648" s="63" t="s">
        <v>2723</v>
      </c>
      <c r="AF648" s="207"/>
      <c r="AG648" s="208"/>
      <c r="AH648" s="208"/>
      <c r="AI648" s="208"/>
      <c r="AJ648" s="209"/>
      <c r="AK648" s="209"/>
      <c r="AL648" s="210"/>
      <c r="AM648" s="210"/>
      <c r="AN648" s="210"/>
      <c r="AO648" s="210"/>
      <c r="AP648" s="210"/>
      <c r="AQ648" s="210"/>
      <c r="AR648" s="210"/>
      <c r="AS648" s="215" t="s">
        <v>1505</v>
      </c>
      <c r="AT648" s="105"/>
      <c r="AU648" s="105"/>
      <c r="AV648" s="105"/>
      <c r="AW648" s="105"/>
      <c r="AX648" s="105"/>
      <c r="AY648" s="105"/>
      <c r="AZ648" s="105"/>
      <c r="BA648" s="105"/>
      <c r="BB648" s="105"/>
      <c r="BC648" s="105"/>
      <c r="BD648" s="218"/>
      <c r="BE648" s="105"/>
      <c r="BF648" s="250"/>
      <c r="BG648" s="252" t="s">
        <v>1506</v>
      </c>
      <c r="BH648" s="5" t="s">
        <v>1506</v>
      </c>
      <c r="BI648" s="5" t="s">
        <v>6255</v>
      </c>
      <c r="BJ648" s="149"/>
    </row>
    <row r="649" s="5" customFormat="1" ht="18.75" customHeight="1" spans="1:62">
      <c r="A649" s="322"/>
      <c r="B649" s="322"/>
      <c r="C649" s="32" t="s">
        <v>1507</v>
      </c>
      <c r="D649" s="32" t="s">
        <v>1117</v>
      </c>
      <c r="E649" s="206"/>
      <c r="F649" s="352"/>
      <c r="G649" s="353"/>
      <c r="H649" s="353"/>
      <c r="I649" s="353"/>
      <c r="J649" s="353"/>
      <c r="K649" s="353"/>
      <c r="L649" s="353"/>
      <c r="M649" s="353"/>
      <c r="N649" s="353"/>
      <c r="O649" s="354"/>
      <c r="P649" s="206"/>
      <c r="Q649" s="206"/>
      <c r="R649" s="206"/>
      <c r="S649" s="206"/>
      <c r="T649" s="206"/>
      <c r="U649" s="206"/>
      <c r="V649" s="206"/>
      <c r="W649" s="206"/>
      <c r="X649" s="206"/>
      <c r="Y649" s="206"/>
      <c r="Z649" s="206"/>
      <c r="AA649" s="206"/>
      <c r="AB649" s="206"/>
      <c r="AC649" s="206"/>
      <c r="AD649" s="206"/>
      <c r="AE649" s="206"/>
      <c r="AF649" s="206"/>
      <c r="AG649" s="206"/>
      <c r="AH649" s="206"/>
      <c r="AI649" s="206"/>
      <c r="AJ649" s="206"/>
      <c r="AK649" s="206"/>
      <c r="AL649" s="206"/>
      <c r="AM649" s="206"/>
      <c r="AN649" s="206"/>
      <c r="AO649" s="206"/>
      <c r="AP649" s="206"/>
      <c r="AQ649" s="206"/>
      <c r="AR649" s="206"/>
      <c r="AS649" s="218"/>
      <c r="AT649" s="355"/>
      <c r="AU649" s="355"/>
      <c r="AV649" s="355"/>
      <c r="AW649" s="355"/>
      <c r="AX649" s="355"/>
      <c r="AY649" s="355"/>
      <c r="AZ649" s="355"/>
      <c r="BA649" s="355"/>
      <c r="BB649" s="355"/>
      <c r="BC649" s="355"/>
      <c r="BD649" s="355"/>
      <c r="BE649" s="400" t="s">
        <v>1118</v>
      </c>
      <c r="BF649" s="218"/>
      <c r="BG649" s="251" t="s">
        <v>1507</v>
      </c>
      <c r="BH649" s="251" t="s">
        <v>1117</v>
      </c>
      <c r="BI649" s="32"/>
      <c r="BJ649" s="266"/>
    </row>
    <row r="650" s="5" customFormat="1" ht="12.95" customHeight="1" spans="1:62">
      <c r="A650" s="322"/>
      <c r="B650" s="322"/>
      <c r="C650" s="48" t="s">
        <v>1508</v>
      </c>
      <c r="D650" s="38" t="s">
        <v>1510</v>
      </c>
      <c r="E650" s="39" t="s">
        <v>6256</v>
      </c>
      <c r="F650" s="40" t="s">
        <v>2715</v>
      </c>
      <c r="G650" s="41" t="s">
        <v>6257</v>
      </c>
      <c r="H650" s="42" t="s">
        <v>2715</v>
      </c>
      <c r="I650" s="42" t="s">
        <v>2715</v>
      </c>
      <c r="J650" s="43" t="s">
        <v>2715</v>
      </c>
      <c r="K650" s="54" t="s">
        <v>2715</v>
      </c>
      <c r="L650" s="42" t="s">
        <v>2737</v>
      </c>
      <c r="M650" s="42" t="s">
        <v>2715</v>
      </c>
      <c r="N650" s="42" t="s">
        <v>2715</v>
      </c>
      <c r="O650" s="43" t="s">
        <v>2715</v>
      </c>
      <c r="P650" s="206"/>
      <c r="Q650" s="206"/>
      <c r="R650" s="206"/>
      <c r="S650" s="206"/>
      <c r="T650" s="206"/>
      <c r="U650" s="63" t="s">
        <v>6258</v>
      </c>
      <c r="V650" s="47" t="s">
        <v>6259</v>
      </c>
      <c r="W650" s="62" t="s">
        <v>2715</v>
      </c>
      <c r="X650" s="62" t="s">
        <v>2715</v>
      </c>
      <c r="Y650" s="62"/>
      <c r="Z650" s="62"/>
      <c r="AA650" s="62"/>
      <c r="AB650" s="47"/>
      <c r="AC650" s="47" t="s">
        <v>5665</v>
      </c>
      <c r="AD650" s="63"/>
      <c r="AE650" s="63" t="s">
        <v>2723</v>
      </c>
      <c r="AF650" s="207"/>
      <c r="AG650" s="208"/>
      <c r="AH650" s="208"/>
      <c r="AI650" s="208"/>
      <c r="AJ650" s="209"/>
      <c r="AK650" s="209"/>
      <c r="AL650" s="210"/>
      <c r="AM650" s="210"/>
      <c r="AN650" s="210"/>
      <c r="AO650" s="210"/>
      <c r="AP650" s="210"/>
      <c r="AQ650" s="210"/>
      <c r="AR650" s="210"/>
      <c r="AS650" s="215" t="s">
        <v>1509</v>
      </c>
      <c r="AT650" s="105"/>
      <c r="AU650" s="105"/>
      <c r="AV650" s="105"/>
      <c r="AW650" s="105"/>
      <c r="AX650" s="105"/>
      <c r="AY650" s="105"/>
      <c r="AZ650" s="105"/>
      <c r="BA650" s="105"/>
      <c r="BB650" s="105"/>
      <c r="BC650" s="105"/>
      <c r="BD650" s="218"/>
      <c r="BE650" s="105"/>
      <c r="BF650" s="250"/>
      <c r="BG650" s="252" t="s">
        <v>1510</v>
      </c>
      <c r="BH650" s="5" t="s">
        <v>1510</v>
      </c>
      <c r="BI650" s="5" t="s">
        <v>6260</v>
      </c>
      <c r="BJ650" s="149"/>
    </row>
    <row r="651" s="5" customFormat="1" ht="12.95" customHeight="1" spans="1:62">
      <c r="A651" s="322"/>
      <c r="B651" s="322"/>
      <c r="C651" s="48" t="s">
        <v>1511</v>
      </c>
      <c r="D651" s="38" t="s">
        <v>1513</v>
      </c>
      <c r="E651" s="39" t="s">
        <v>6261</v>
      </c>
      <c r="F651" s="40" t="s">
        <v>2715</v>
      </c>
      <c r="G651" s="41" t="s">
        <v>6262</v>
      </c>
      <c r="H651" s="42" t="s">
        <v>2715</v>
      </c>
      <c r="I651" s="42" t="s">
        <v>2715</v>
      </c>
      <c r="J651" s="43" t="s">
        <v>2715</v>
      </c>
      <c r="K651" s="54" t="s">
        <v>2715</v>
      </c>
      <c r="L651" s="42" t="s">
        <v>2737</v>
      </c>
      <c r="M651" s="42" t="s">
        <v>2715</v>
      </c>
      <c r="N651" s="42" t="s">
        <v>2715</v>
      </c>
      <c r="O651" s="43" t="s">
        <v>2715</v>
      </c>
      <c r="P651" s="206"/>
      <c r="Q651" s="206"/>
      <c r="R651" s="206"/>
      <c r="S651" s="206"/>
      <c r="T651" s="206"/>
      <c r="U651" s="63" t="s">
        <v>6263</v>
      </c>
      <c r="V651" s="47" t="s">
        <v>6259</v>
      </c>
      <c r="W651" s="62" t="s">
        <v>2715</v>
      </c>
      <c r="X651" s="62" t="s">
        <v>2715</v>
      </c>
      <c r="Y651" s="62"/>
      <c r="Z651" s="62"/>
      <c r="AA651" s="62"/>
      <c r="AB651" s="47"/>
      <c r="AC651" s="47" t="s">
        <v>5665</v>
      </c>
      <c r="AD651" s="63"/>
      <c r="AE651" s="63" t="s">
        <v>2723</v>
      </c>
      <c r="AF651" s="207"/>
      <c r="AG651" s="208"/>
      <c r="AH651" s="208"/>
      <c r="AI651" s="208"/>
      <c r="AJ651" s="209"/>
      <c r="AK651" s="209"/>
      <c r="AL651" s="210"/>
      <c r="AM651" s="210"/>
      <c r="AN651" s="210"/>
      <c r="AO651" s="210"/>
      <c r="AP651" s="210"/>
      <c r="AQ651" s="210"/>
      <c r="AR651" s="210"/>
      <c r="AS651" s="215" t="s">
        <v>1512</v>
      </c>
      <c r="AT651" s="105"/>
      <c r="AU651" s="105"/>
      <c r="AV651" s="105"/>
      <c r="AW651" s="105"/>
      <c r="AX651" s="105"/>
      <c r="AY651" s="105"/>
      <c r="AZ651" s="105"/>
      <c r="BA651" s="105"/>
      <c r="BB651" s="105"/>
      <c r="BC651" s="105"/>
      <c r="BD651" s="218"/>
      <c r="BE651" s="105"/>
      <c r="BF651" s="250"/>
      <c r="BG651" s="252" t="s">
        <v>1513</v>
      </c>
      <c r="BH651" s="5" t="s">
        <v>1513</v>
      </c>
      <c r="BI651" s="5" t="s">
        <v>6264</v>
      </c>
      <c r="BJ651" s="149"/>
    </row>
    <row r="652" s="5" customFormat="1" ht="12.95" customHeight="1" spans="1:62">
      <c r="A652" s="322"/>
      <c r="B652" s="322"/>
      <c r="C652" s="48" t="s">
        <v>1514</v>
      </c>
      <c r="D652" s="38" t="s">
        <v>1516</v>
      </c>
      <c r="E652" s="39" t="s">
        <v>6265</v>
      </c>
      <c r="F652" s="40" t="s">
        <v>2715</v>
      </c>
      <c r="G652" s="41" t="s">
        <v>6266</v>
      </c>
      <c r="H652" s="42" t="s">
        <v>2715</v>
      </c>
      <c r="I652" s="42" t="s">
        <v>2715</v>
      </c>
      <c r="J652" s="43" t="s">
        <v>2715</v>
      </c>
      <c r="K652" s="54" t="s">
        <v>2715</v>
      </c>
      <c r="L652" s="42" t="s">
        <v>2737</v>
      </c>
      <c r="M652" s="42" t="s">
        <v>2715</v>
      </c>
      <c r="N652" s="42" t="s">
        <v>2715</v>
      </c>
      <c r="O652" s="43" t="s">
        <v>2715</v>
      </c>
      <c r="P652" s="206"/>
      <c r="Q652" s="206"/>
      <c r="R652" s="206"/>
      <c r="S652" s="206"/>
      <c r="T652" s="206"/>
      <c r="U652" s="63" t="s">
        <v>6267</v>
      </c>
      <c r="V652" s="47" t="s">
        <v>6259</v>
      </c>
      <c r="W652" s="62" t="s">
        <v>2715</v>
      </c>
      <c r="X652" s="62" t="s">
        <v>2715</v>
      </c>
      <c r="Y652" s="62"/>
      <c r="Z652" s="62"/>
      <c r="AA652" s="62"/>
      <c r="AB652" s="47"/>
      <c r="AC652" s="47" t="s">
        <v>5665</v>
      </c>
      <c r="AD652" s="63"/>
      <c r="AE652" s="63" t="s">
        <v>2723</v>
      </c>
      <c r="AF652" s="207"/>
      <c r="AG652" s="208"/>
      <c r="AH652" s="208"/>
      <c r="AI652" s="208"/>
      <c r="AJ652" s="209"/>
      <c r="AK652" s="209"/>
      <c r="AL652" s="210"/>
      <c r="AM652" s="210"/>
      <c r="AN652" s="210"/>
      <c r="AO652" s="210"/>
      <c r="AP652" s="210"/>
      <c r="AQ652" s="210"/>
      <c r="AR652" s="210"/>
      <c r="AS652" s="215" t="s">
        <v>1515</v>
      </c>
      <c r="AT652" s="105"/>
      <c r="AU652" s="105"/>
      <c r="AV652" s="105"/>
      <c r="AW652" s="105"/>
      <c r="AX652" s="105"/>
      <c r="AY652" s="105"/>
      <c r="AZ652" s="105"/>
      <c r="BA652" s="105"/>
      <c r="BB652" s="105"/>
      <c r="BC652" s="105"/>
      <c r="BD652" s="218"/>
      <c r="BE652" s="105"/>
      <c r="BF652" s="250"/>
      <c r="BG652" s="252" t="s">
        <v>1516</v>
      </c>
      <c r="BH652" s="5" t="s">
        <v>1516</v>
      </c>
      <c r="BI652" s="5" t="s">
        <v>6268</v>
      </c>
      <c r="BJ652" s="149"/>
    </row>
    <row r="653" s="5" customFormat="1" ht="12.95" customHeight="1" spans="1:62">
      <c r="A653" s="322"/>
      <c r="B653" s="322"/>
      <c r="C653" s="48" t="s">
        <v>1517</v>
      </c>
      <c r="D653" s="38" t="s">
        <v>1519</v>
      </c>
      <c r="E653" s="39" t="s">
        <v>6269</v>
      </c>
      <c r="F653" s="40" t="s">
        <v>2715</v>
      </c>
      <c r="G653" s="41" t="s">
        <v>6270</v>
      </c>
      <c r="H653" s="42" t="s">
        <v>2715</v>
      </c>
      <c r="I653" s="42" t="s">
        <v>2715</v>
      </c>
      <c r="J653" s="43" t="s">
        <v>2715</v>
      </c>
      <c r="K653" s="54" t="s">
        <v>2715</v>
      </c>
      <c r="L653" s="42" t="s">
        <v>2737</v>
      </c>
      <c r="M653" s="42" t="s">
        <v>2715</v>
      </c>
      <c r="N653" s="42" t="s">
        <v>2715</v>
      </c>
      <c r="O653" s="43" t="s">
        <v>2715</v>
      </c>
      <c r="P653" s="206"/>
      <c r="Q653" s="206"/>
      <c r="R653" s="206"/>
      <c r="S653" s="206"/>
      <c r="T653" s="206"/>
      <c r="U653" s="63" t="s">
        <v>6271</v>
      </c>
      <c r="V653" s="47" t="s">
        <v>6259</v>
      </c>
      <c r="W653" s="62" t="s">
        <v>2715</v>
      </c>
      <c r="X653" s="62" t="s">
        <v>2715</v>
      </c>
      <c r="Y653" s="62"/>
      <c r="Z653" s="62"/>
      <c r="AA653" s="62"/>
      <c r="AB653" s="47"/>
      <c r="AC653" s="47" t="s">
        <v>5665</v>
      </c>
      <c r="AD653" s="63"/>
      <c r="AE653" s="63" t="s">
        <v>2723</v>
      </c>
      <c r="AF653" s="207"/>
      <c r="AG653" s="208"/>
      <c r="AH653" s="208"/>
      <c r="AI653" s="208"/>
      <c r="AJ653" s="209"/>
      <c r="AK653" s="209"/>
      <c r="AL653" s="210"/>
      <c r="AM653" s="210"/>
      <c r="AN653" s="210"/>
      <c r="AO653" s="210"/>
      <c r="AP653" s="210"/>
      <c r="AQ653" s="210"/>
      <c r="AR653" s="210"/>
      <c r="AS653" s="215" t="s">
        <v>1518</v>
      </c>
      <c r="AT653" s="105"/>
      <c r="AU653" s="105"/>
      <c r="AV653" s="105"/>
      <c r="AW653" s="105"/>
      <c r="AX653" s="105"/>
      <c r="AY653" s="105"/>
      <c r="AZ653" s="105"/>
      <c r="BA653" s="105"/>
      <c r="BB653" s="105"/>
      <c r="BC653" s="105"/>
      <c r="BD653" s="218"/>
      <c r="BE653" s="105"/>
      <c r="BF653" s="250"/>
      <c r="BG653" s="252" t="s">
        <v>1519</v>
      </c>
      <c r="BH653" s="5" t="s">
        <v>1519</v>
      </c>
      <c r="BI653" s="5" t="s">
        <v>6272</v>
      </c>
      <c r="BJ653" s="149"/>
    </row>
    <row r="654" s="5" customFormat="1" ht="12.95" customHeight="1" spans="1:62">
      <c r="A654" s="322"/>
      <c r="B654" s="322"/>
      <c r="C654" s="10" t="s">
        <v>1520</v>
      </c>
      <c r="D654" s="38" t="s">
        <v>1522</v>
      </c>
      <c r="E654" s="39" t="s">
        <v>6273</v>
      </c>
      <c r="F654" s="40" t="s">
        <v>2715</v>
      </c>
      <c r="G654" s="41" t="s">
        <v>6274</v>
      </c>
      <c r="H654" s="42" t="s">
        <v>2715</v>
      </c>
      <c r="I654" s="42" t="s">
        <v>2715</v>
      </c>
      <c r="J654" s="43" t="s">
        <v>2715</v>
      </c>
      <c r="K654" s="54" t="s">
        <v>2715</v>
      </c>
      <c r="L654" s="42" t="s">
        <v>2737</v>
      </c>
      <c r="M654" s="42" t="s">
        <v>2715</v>
      </c>
      <c r="N654" s="42" t="s">
        <v>2715</v>
      </c>
      <c r="O654" s="43" t="s">
        <v>2715</v>
      </c>
      <c r="P654" s="206"/>
      <c r="Q654" s="206"/>
      <c r="R654" s="206"/>
      <c r="S654" s="206"/>
      <c r="T654" s="206"/>
      <c r="U654" s="63" t="s">
        <v>6275</v>
      </c>
      <c r="V654" s="47" t="s">
        <v>6259</v>
      </c>
      <c r="W654" s="62" t="s">
        <v>2715</v>
      </c>
      <c r="X654" s="62" t="s">
        <v>2715</v>
      </c>
      <c r="Y654" s="62"/>
      <c r="Z654" s="62"/>
      <c r="AA654" s="62"/>
      <c r="AB654" s="47"/>
      <c r="AC654" s="47" t="s">
        <v>5665</v>
      </c>
      <c r="AD654" s="63"/>
      <c r="AE654" s="63" t="s">
        <v>2723</v>
      </c>
      <c r="AF654" s="207"/>
      <c r="AG654" s="208"/>
      <c r="AH654" s="208"/>
      <c r="AI654" s="208"/>
      <c r="AJ654" s="209"/>
      <c r="AK654" s="209"/>
      <c r="AL654" s="210"/>
      <c r="AM654" s="210"/>
      <c r="AN654" s="210"/>
      <c r="AO654" s="210"/>
      <c r="AP654" s="210"/>
      <c r="AQ654" s="210"/>
      <c r="AR654" s="210"/>
      <c r="AS654" s="215" t="s">
        <v>1521</v>
      </c>
      <c r="AT654" s="105"/>
      <c r="AU654" s="105"/>
      <c r="AV654" s="105"/>
      <c r="AW654" s="105"/>
      <c r="AX654" s="105"/>
      <c r="AY654" s="105"/>
      <c r="AZ654" s="105"/>
      <c r="BA654" s="105"/>
      <c r="BB654" s="105"/>
      <c r="BC654" s="105"/>
      <c r="BD654" s="218"/>
      <c r="BE654" s="105"/>
      <c r="BF654" s="250"/>
      <c r="BG654" s="252" t="s">
        <v>1522</v>
      </c>
      <c r="BH654" s="5" t="s">
        <v>1522</v>
      </c>
      <c r="BI654" s="5" t="s">
        <v>6276</v>
      </c>
      <c r="BJ654" s="149"/>
    </row>
    <row r="655" s="5" customFormat="1" ht="12.95" customHeight="1" spans="1:62">
      <c r="A655" s="322"/>
      <c r="B655" s="322"/>
      <c r="C655" s="10" t="s">
        <v>1523</v>
      </c>
      <c r="D655" s="38" t="s">
        <v>1525</v>
      </c>
      <c r="E655" s="39" t="s">
        <v>6277</v>
      </c>
      <c r="F655" s="40" t="s">
        <v>2715</v>
      </c>
      <c r="G655" s="41" t="s">
        <v>6278</v>
      </c>
      <c r="H655" s="42" t="s">
        <v>2715</v>
      </c>
      <c r="I655" s="42" t="s">
        <v>2715</v>
      </c>
      <c r="J655" s="43" t="s">
        <v>2715</v>
      </c>
      <c r="K655" s="54" t="s">
        <v>2715</v>
      </c>
      <c r="L655" s="42" t="s">
        <v>2737</v>
      </c>
      <c r="M655" s="42" t="s">
        <v>2715</v>
      </c>
      <c r="N655" s="42" t="s">
        <v>2715</v>
      </c>
      <c r="O655" s="43" t="s">
        <v>2715</v>
      </c>
      <c r="P655" s="206"/>
      <c r="Q655" s="206"/>
      <c r="R655" s="206"/>
      <c r="S655" s="206"/>
      <c r="T655" s="206"/>
      <c r="U655" s="63" t="s">
        <v>6279</v>
      </c>
      <c r="V655" s="47" t="s">
        <v>6259</v>
      </c>
      <c r="W655" s="62" t="s">
        <v>2715</v>
      </c>
      <c r="X655" s="62" t="s">
        <v>2715</v>
      </c>
      <c r="Y655" s="62"/>
      <c r="Z655" s="62"/>
      <c r="AA655" s="62"/>
      <c r="AB655" s="47"/>
      <c r="AC655" s="47" t="s">
        <v>5665</v>
      </c>
      <c r="AD655" s="63"/>
      <c r="AE655" s="63" t="s">
        <v>2723</v>
      </c>
      <c r="AF655" s="207"/>
      <c r="AG655" s="208"/>
      <c r="AH655" s="208"/>
      <c r="AI655" s="208"/>
      <c r="AJ655" s="209"/>
      <c r="AK655" s="209"/>
      <c r="AL655" s="210"/>
      <c r="AM655" s="210"/>
      <c r="AN655" s="210"/>
      <c r="AO655" s="210"/>
      <c r="AP655" s="210"/>
      <c r="AQ655" s="210"/>
      <c r="AR655" s="210"/>
      <c r="AS655" s="215" t="s">
        <v>1524</v>
      </c>
      <c r="AT655" s="105"/>
      <c r="AU655" s="105"/>
      <c r="AV655" s="105"/>
      <c r="AW655" s="105"/>
      <c r="AX655" s="105"/>
      <c r="AY655" s="105"/>
      <c r="AZ655" s="105"/>
      <c r="BA655" s="105"/>
      <c r="BB655" s="105"/>
      <c r="BC655" s="105"/>
      <c r="BD655" s="218"/>
      <c r="BE655" s="105"/>
      <c r="BF655" s="250"/>
      <c r="BG655" s="252" t="s">
        <v>1525</v>
      </c>
      <c r="BH655" s="5" t="s">
        <v>1525</v>
      </c>
      <c r="BI655" s="5" t="s">
        <v>6280</v>
      </c>
      <c r="BJ655" s="149"/>
    </row>
    <row r="656" s="5" customFormat="1" ht="12.95" customHeight="1" spans="1:62">
      <c r="A656" s="322"/>
      <c r="B656" s="322"/>
      <c r="C656" s="48" t="s">
        <v>1526</v>
      </c>
      <c r="D656" s="38" t="s">
        <v>1528</v>
      </c>
      <c r="E656" s="39" t="s">
        <v>6281</v>
      </c>
      <c r="F656" s="40" t="s">
        <v>2715</v>
      </c>
      <c r="G656" s="41" t="s">
        <v>6282</v>
      </c>
      <c r="H656" s="42" t="s">
        <v>2715</v>
      </c>
      <c r="I656" s="42" t="s">
        <v>2715</v>
      </c>
      <c r="J656" s="43" t="s">
        <v>2715</v>
      </c>
      <c r="K656" s="54" t="s">
        <v>2715</v>
      </c>
      <c r="L656" s="42" t="s">
        <v>2737</v>
      </c>
      <c r="M656" s="42" t="s">
        <v>2715</v>
      </c>
      <c r="N656" s="42" t="s">
        <v>2715</v>
      </c>
      <c r="O656" s="43" t="s">
        <v>2715</v>
      </c>
      <c r="P656" s="206"/>
      <c r="Q656" s="206"/>
      <c r="R656" s="206"/>
      <c r="S656" s="206"/>
      <c r="T656" s="206"/>
      <c r="U656" s="63" t="s">
        <v>6283</v>
      </c>
      <c r="V656" s="47" t="s">
        <v>6259</v>
      </c>
      <c r="W656" s="62" t="s">
        <v>2715</v>
      </c>
      <c r="X656" s="62" t="s">
        <v>2715</v>
      </c>
      <c r="Y656" s="62"/>
      <c r="Z656" s="62"/>
      <c r="AA656" s="62"/>
      <c r="AB656" s="47"/>
      <c r="AC656" s="47" t="s">
        <v>5665</v>
      </c>
      <c r="AD656" s="63"/>
      <c r="AE656" s="63" t="s">
        <v>2723</v>
      </c>
      <c r="AF656" s="207"/>
      <c r="AG656" s="208"/>
      <c r="AH656" s="208"/>
      <c r="AI656" s="208"/>
      <c r="AJ656" s="209"/>
      <c r="AK656" s="209"/>
      <c r="AL656" s="210"/>
      <c r="AM656" s="210"/>
      <c r="AN656" s="210"/>
      <c r="AO656" s="210"/>
      <c r="AP656" s="210"/>
      <c r="AQ656" s="210"/>
      <c r="AR656" s="210"/>
      <c r="AS656" s="215" t="s">
        <v>1527</v>
      </c>
      <c r="AT656" s="105"/>
      <c r="AU656" s="105"/>
      <c r="AV656" s="105"/>
      <c r="AW656" s="105"/>
      <c r="AX656" s="105"/>
      <c r="AY656" s="105"/>
      <c r="AZ656" s="105"/>
      <c r="BA656" s="105"/>
      <c r="BB656" s="105"/>
      <c r="BC656" s="105"/>
      <c r="BD656" s="218"/>
      <c r="BE656" s="105"/>
      <c r="BF656" s="250"/>
      <c r="BG656" s="252" t="s">
        <v>1528</v>
      </c>
      <c r="BH656" s="5" t="s">
        <v>1528</v>
      </c>
      <c r="BI656" s="5" t="s">
        <v>6284</v>
      </c>
      <c r="BJ656" s="149"/>
    </row>
    <row r="657" s="5" customFormat="1" ht="12.95" customHeight="1" spans="1:62">
      <c r="A657" s="322"/>
      <c r="B657" s="322"/>
      <c r="C657" s="48" t="s">
        <v>1529</v>
      </c>
      <c r="D657" s="38" t="s">
        <v>1531</v>
      </c>
      <c r="E657" s="39" t="s">
        <v>6285</v>
      </c>
      <c r="F657" s="40" t="s">
        <v>2715</v>
      </c>
      <c r="G657" s="41" t="s">
        <v>6286</v>
      </c>
      <c r="H657" s="42" t="s">
        <v>2715</v>
      </c>
      <c r="I657" s="42" t="s">
        <v>2715</v>
      </c>
      <c r="J657" s="43" t="s">
        <v>2715</v>
      </c>
      <c r="K657" s="54" t="s">
        <v>2715</v>
      </c>
      <c r="L657" s="42" t="s">
        <v>2737</v>
      </c>
      <c r="M657" s="42" t="s">
        <v>2715</v>
      </c>
      <c r="N657" s="42" t="s">
        <v>2715</v>
      </c>
      <c r="O657" s="43" t="s">
        <v>2715</v>
      </c>
      <c r="P657" s="206"/>
      <c r="Q657" s="206"/>
      <c r="R657" s="206"/>
      <c r="S657" s="206"/>
      <c r="T657" s="206"/>
      <c r="U657" s="63" t="s">
        <v>6287</v>
      </c>
      <c r="V657" s="47" t="s">
        <v>6259</v>
      </c>
      <c r="W657" s="62" t="s">
        <v>2715</v>
      </c>
      <c r="X657" s="62" t="s">
        <v>2715</v>
      </c>
      <c r="Y657" s="62"/>
      <c r="Z657" s="62"/>
      <c r="AA657" s="62"/>
      <c r="AB657" s="47"/>
      <c r="AC657" s="47" t="s">
        <v>5665</v>
      </c>
      <c r="AD657" s="63"/>
      <c r="AE657" s="63" t="s">
        <v>2723</v>
      </c>
      <c r="AF657" s="207"/>
      <c r="AG657" s="208"/>
      <c r="AH657" s="208"/>
      <c r="AI657" s="208"/>
      <c r="AJ657" s="209"/>
      <c r="AK657" s="209"/>
      <c r="AL657" s="210"/>
      <c r="AM657" s="210"/>
      <c r="AN657" s="210"/>
      <c r="AO657" s="210"/>
      <c r="AP657" s="210"/>
      <c r="AQ657" s="210"/>
      <c r="AR657" s="210"/>
      <c r="AS657" s="215" t="s">
        <v>1530</v>
      </c>
      <c r="AT657" s="105"/>
      <c r="AU657" s="105"/>
      <c r="AV657" s="105"/>
      <c r="AW657" s="105"/>
      <c r="AX657" s="105"/>
      <c r="AY657" s="105"/>
      <c r="AZ657" s="105"/>
      <c r="BA657" s="105"/>
      <c r="BB657" s="105"/>
      <c r="BC657" s="105"/>
      <c r="BD657" s="218"/>
      <c r="BE657" s="105"/>
      <c r="BF657" s="250"/>
      <c r="BG657" s="252" t="s">
        <v>1531</v>
      </c>
      <c r="BH657" s="5" t="s">
        <v>1531</v>
      </c>
      <c r="BI657" s="5" t="s">
        <v>6288</v>
      </c>
      <c r="BJ657" s="149"/>
    </row>
    <row r="658" s="5" customFormat="1" ht="12.95" customHeight="1" spans="1:62">
      <c r="A658" s="322"/>
      <c r="B658" s="322"/>
      <c r="C658" s="48" t="s">
        <v>1532</v>
      </c>
      <c r="D658" s="38" t="s">
        <v>1533</v>
      </c>
      <c r="E658" s="39" t="s">
        <v>6289</v>
      </c>
      <c r="F658" s="40" t="s">
        <v>2715</v>
      </c>
      <c r="G658" s="41" t="s">
        <v>6290</v>
      </c>
      <c r="H658" s="42" t="s">
        <v>2715</v>
      </c>
      <c r="I658" s="42" t="s">
        <v>2715</v>
      </c>
      <c r="J658" s="43" t="s">
        <v>2715</v>
      </c>
      <c r="K658" s="54" t="s">
        <v>2715</v>
      </c>
      <c r="L658" s="42" t="s">
        <v>2737</v>
      </c>
      <c r="M658" s="42" t="s">
        <v>2715</v>
      </c>
      <c r="N658" s="42" t="s">
        <v>2715</v>
      </c>
      <c r="O658" s="43" t="s">
        <v>2715</v>
      </c>
      <c r="P658" s="206"/>
      <c r="Q658" s="206"/>
      <c r="R658" s="206"/>
      <c r="S658" s="206"/>
      <c r="T658" s="206"/>
      <c r="U658" s="63" t="s">
        <v>6291</v>
      </c>
      <c r="V658" s="47" t="s">
        <v>6259</v>
      </c>
      <c r="W658" s="62" t="s">
        <v>2715</v>
      </c>
      <c r="X658" s="62" t="s">
        <v>2715</v>
      </c>
      <c r="Y658" s="62"/>
      <c r="Z658" s="62"/>
      <c r="AA658" s="62"/>
      <c r="AB658" s="47"/>
      <c r="AC658" s="47" t="s">
        <v>5665</v>
      </c>
      <c r="AD658" s="63"/>
      <c r="AE658" s="63" t="s">
        <v>2723</v>
      </c>
      <c r="AF658" s="207"/>
      <c r="AG658" s="208"/>
      <c r="AH658" s="208"/>
      <c r="AI658" s="208"/>
      <c r="AJ658" s="209"/>
      <c r="AK658" s="209"/>
      <c r="AL658" s="210"/>
      <c r="AM658" s="210"/>
      <c r="AN658" s="210"/>
      <c r="AO658" s="210"/>
      <c r="AP658" s="210"/>
      <c r="AQ658" s="210"/>
      <c r="AR658" s="210"/>
      <c r="AS658" s="215" t="s">
        <v>1532</v>
      </c>
      <c r="AT658" s="105"/>
      <c r="AU658" s="105"/>
      <c r="AV658" s="105"/>
      <c r="AW658" s="105"/>
      <c r="AX658" s="105"/>
      <c r="AY658" s="105"/>
      <c r="AZ658" s="105"/>
      <c r="BA658" s="105"/>
      <c r="BB658" s="105"/>
      <c r="BC658" s="105"/>
      <c r="BD658" s="218"/>
      <c r="BE658" s="105"/>
      <c r="BF658" s="250"/>
      <c r="BG658" s="252" t="s">
        <v>1533</v>
      </c>
      <c r="BH658" s="5" t="s">
        <v>1533</v>
      </c>
      <c r="BI658" s="5" t="s">
        <v>6292</v>
      </c>
      <c r="BJ658" s="149"/>
    </row>
    <row r="659" s="5" customFormat="1" ht="12.95" customHeight="1" spans="1:62">
      <c r="A659" s="322"/>
      <c r="B659" s="322"/>
      <c r="C659" s="48" t="s">
        <v>1534</v>
      </c>
      <c r="D659" s="38" t="s">
        <v>1535</v>
      </c>
      <c r="E659" s="39" t="s">
        <v>6293</v>
      </c>
      <c r="F659" s="40" t="s">
        <v>2715</v>
      </c>
      <c r="G659" s="41" t="s">
        <v>6294</v>
      </c>
      <c r="H659" s="42" t="s">
        <v>2715</v>
      </c>
      <c r="I659" s="42" t="s">
        <v>2715</v>
      </c>
      <c r="J659" s="43" t="s">
        <v>2715</v>
      </c>
      <c r="K659" s="54" t="s">
        <v>2715</v>
      </c>
      <c r="L659" s="42" t="s">
        <v>2737</v>
      </c>
      <c r="M659" s="42" t="s">
        <v>2715</v>
      </c>
      <c r="N659" s="42" t="s">
        <v>2715</v>
      </c>
      <c r="O659" s="43" t="s">
        <v>2715</v>
      </c>
      <c r="P659" s="206"/>
      <c r="Q659" s="206"/>
      <c r="R659" s="206"/>
      <c r="S659" s="206"/>
      <c r="T659" s="206"/>
      <c r="U659" s="63" t="s">
        <v>6295</v>
      </c>
      <c r="V659" s="47" t="s">
        <v>6259</v>
      </c>
      <c r="W659" s="62" t="s">
        <v>2715</v>
      </c>
      <c r="X659" s="62" t="s">
        <v>2715</v>
      </c>
      <c r="Y659" s="62"/>
      <c r="Z659" s="62"/>
      <c r="AA659" s="62"/>
      <c r="AB659" s="47"/>
      <c r="AC659" s="47" t="s">
        <v>5665</v>
      </c>
      <c r="AD659" s="63"/>
      <c r="AE659" s="63" t="s">
        <v>2723</v>
      </c>
      <c r="AF659" s="207"/>
      <c r="AG659" s="208"/>
      <c r="AH659" s="208"/>
      <c r="AI659" s="208"/>
      <c r="AJ659" s="209"/>
      <c r="AK659" s="209"/>
      <c r="AL659" s="210"/>
      <c r="AM659" s="210"/>
      <c r="AN659" s="210"/>
      <c r="AO659" s="210"/>
      <c r="AP659" s="210"/>
      <c r="AQ659" s="210"/>
      <c r="AR659" s="210"/>
      <c r="AS659" s="215" t="s">
        <v>1534</v>
      </c>
      <c r="AT659" s="105"/>
      <c r="AU659" s="105"/>
      <c r="AV659" s="105"/>
      <c r="AW659" s="105"/>
      <c r="AX659" s="105"/>
      <c r="AY659" s="105"/>
      <c r="AZ659" s="105"/>
      <c r="BA659" s="105"/>
      <c r="BB659" s="105"/>
      <c r="BC659" s="105"/>
      <c r="BD659" s="218"/>
      <c r="BE659" s="105"/>
      <c r="BF659" s="250"/>
      <c r="BG659" s="252" t="s">
        <v>1535</v>
      </c>
      <c r="BH659" s="5" t="s">
        <v>1535</v>
      </c>
      <c r="BI659" s="5" t="s">
        <v>6296</v>
      </c>
      <c r="BJ659" s="149"/>
    </row>
    <row r="660" s="5" customFormat="1" ht="12.95" customHeight="1" spans="1:62">
      <c r="A660" s="322"/>
      <c r="B660" s="322"/>
      <c r="C660" s="48" t="s">
        <v>1536</v>
      </c>
      <c r="D660" s="38" t="s">
        <v>1537</v>
      </c>
      <c r="E660" s="39" t="s">
        <v>6297</v>
      </c>
      <c r="F660" s="40" t="s">
        <v>2715</v>
      </c>
      <c r="G660" s="41" t="s">
        <v>6298</v>
      </c>
      <c r="H660" s="42" t="s">
        <v>2715</v>
      </c>
      <c r="I660" s="42" t="s">
        <v>2715</v>
      </c>
      <c r="J660" s="43" t="s">
        <v>2715</v>
      </c>
      <c r="K660" s="54" t="s">
        <v>2715</v>
      </c>
      <c r="L660" s="42" t="s">
        <v>2737</v>
      </c>
      <c r="M660" s="42" t="s">
        <v>2715</v>
      </c>
      <c r="N660" s="42" t="s">
        <v>2715</v>
      </c>
      <c r="O660" s="43" t="s">
        <v>2715</v>
      </c>
      <c r="P660" s="206"/>
      <c r="Q660" s="206"/>
      <c r="R660" s="206"/>
      <c r="S660" s="206"/>
      <c r="T660" s="206"/>
      <c r="U660" s="63" t="s">
        <v>6299</v>
      </c>
      <c r="V660" s="47" t="s">
        <v>6259</v>
      </c>
      <c r="W660" s="62" t="s">
        <v>2715</v>
      </c>
      <c r="X660" s="62" t="s">
        <v>2715</v>
      </c>
      <c r="Y660" s="62"/>
      <c r="Z660" s="62"/>
      <c r="AA660" s="62"/>
      <c r="AB660" s="47"/>
      <c r="AC660" s="47" t="s">
        <v>5665</v>
      </c>
      <c r="AD660" s="63"/>
      <c r="AE660" s="63" t="s">
        <v>2723</v>
      </c>
      <c r="AF660" s="207"/>
      <c r="AG660" s="208"/>
      <c r="AH660" s="208"/>
      <c r="AI660" s="208"/>
      <c r="AJ660" s="209"/>
      <c r="AK660" s="209"/>
      <c r="AL660" s="210"/>
      <c r="AM660" s="210"/>
      <c r="AN660" s="210"/>
      <c r="AO660" s="210"/>
      <c r="AP660" s="210"/>
      <c r="AQ660" s="210"/>
      <c r="AR660" s="210"/>
      <c r="AS660" s="215" t="s">
        <v>1536</v>
      </c>
      <c r="AT660" s="105"/>
      <c r="AU660" s="105"/>
      <c r="AV660" s="105"/>
      <c r="AW660" s="105"/>
      <c r="AX660" s="105"/>
      <c r="AY660" s="105"/>
      <c r="AZ660" s="105"/>
      <c r="BA660" s="105"/>
      <c r="BB660" s="105"/>
      <c r="BC660" s="105"/>
      <c r="BD660" s="218"/>
      <c r="BE660" s="105"/>
      <c r="BF660" s="250"/>
      <c r="BG660" s="252" t="s">
        <v>1537</v>
      </c>
      <c r="BH660" s="5" t="s">
        <v>1537</v>
      </c>
      <c r="BI660" s="5" t="s">
        <v>6300</v>
      </c>
      <c r="BJ660" s="149"/>
    </row>
    <row r="661" s="5" customFormat="1" ht="12.95" customHeight="1" spans="1:62">
      <c r="A661" s="322"/>
      <c r="B661" s="322"/>
      <c r="C661" s="48" t="s">
        <v>1538</v>
      </c>
      <c r="D661" s="38" t="s">
        <v>1539</v>
      </c>
      <c r="E661" s="39" t="s">
        <v>6301</v>
      </c>
      <c r="F661" s="40" t="s">
        <v>2715</v>
      </c>
      <c r="G661" s="41" t="s">
        <v>6302</v>
      </c>
      <c r="H661" s="42" t="s">
        <v>2715</v>
      </c>
      <c r="I661" s="42" t="s">
        <v>2715</v>
      </c>
      <c r="J661" s="43" t="s">
        <v>2715</v>
      </c>
      <c r="K661" s="54" t="s">
        <v>2715</v>
      </c>
      <c r="L661" s="42" t="s">
        <v>2737</v>
      </c>
      <c r="M661" s="42" t="s">
        <v>2715</v>
      </c>
      <c r="N661" s="42" t="s">
        <v>2715</v>
      </c>
      <c r="O661" s="43" t="s">
        <v>2715</v>
      </c>
      <c r="P661" s="206"/>
      <c r="Q661" s="206"/>
      <c r="R661" s="206"/>
      <c r="S661" s="206"/>
      <c r="T661" s="206"/>
      <c r="U661" s="63" t="s">
        <v>6303</v>
      </c>
      <c r="V661" s="47" t="s">
        <v>6259</v>
      </c>
      <c r="W661" s="62" t="s">
        <v>2715</v>
      </c>
      <c r="X661" s="62" t="s">
        <v>2715</v>
      </c>
      <c r="Y661" s="62"/>
      <c r="Z661" s="62"/>
      <c r="AA661" s="62"/>
      <c r="AB661" s="47"/>
      <c r="AC661" s="47" t="s">
        <v>5665</v>
      </c>
      <c r="AD661" s="63"/>
      <c r="AE661" s="63" t="s">
        <v>2723</v>
      </c>
      <c r="AF661" s="207"/>
      <c r="AG661" s="208"/>
      <c r="AH661" s="208"/>
      <c r="AI661" s="208"/>
      <c r="AJ661" s="209"/>
      <c r="AK661" s="209"/>
      <c r="AL661" s="210"/>
      <c r="AM661" s="210"/>
      <c r="AN661" s="210"/>
      <c r="AO661" s="210"/>
      <c r="AP661" s="210"/>
      <c r="AQ661" s="210"/>
      <c r="AR661" s="210"/>
      <c r="AS661" s="215" t="s">
        <v>1538</v>
      </c>
      <c r="AT661" s="105"/>
      <c r="AU661" s="105"/>
      <c r="AV661" s="105"/>
      <c r="AW661" s="105"/>
      <c r="AX661" s="105"/>
      <c r="AY661" s="105"/>
      <c r="AZ661" s="105"/>
      <c r="BA661" s="105"/>
      <c r="BB661" s="105"/>
      <c r="BC661" s="105"/>
      <c r="BD661" s="218"/>
      <c r="BE661" s="105"/>
      <c r="BF661" s="250"/>
      <c r="BG661" s="252" t="s">
        <v>1539</v>
      </c>
      <c r="BH661" s="5" t="s">
        <v>1539</v>
      </c>
      <c r="BI661" s="5" t="s">
        <v>6304</v>
      </c>
      <c r="BJ661" s="149"/>
    </row>
    <row r="662" s="5" customFormat="1" ht="12.95" customHeight="1" spans="1:62">
      <c r="A662" s="322"/>
      <c r="B662" s="322"/>
      <c r="C662" s="48" t="s">
        <v>1540</v>
      </c>
      <c r="D662" s="38" t="s">
        <v>1541</v>
      </c>
      <c r="E662" s="39" t="s">
        <v>6305</v>
      </c>
      <c r="F662" s="40" t="s">
        <v>2715</v>
      </c>
      <c r="G662" s="41" t="s">
        <v>6306</v>
      </c>
      <c r="H662" s="42" t="s">
        <v>2715</v>
      </c>
      <c r="I662" s="42" t="s">
        <v>2715</v>
      </c>
      <c r="J662" s="43" t="s">
        <v>2715</v>
      </c>
      <c r="K662" s="54" t="s">
        <v>2715</v>
      </c>
      <c r="L662" s="42" t="s">
        <v>2737</v>
      </c>
      <c r="M662" s="42" t="s">
        <v>2715</v>
      </c>
      <c r="N662" s="42" t="s">
        <v>2715</v>
      </c>
      <c r="O662" s="43" t="s">
        <v>2715</v>
      </c>
      <c r="P662" s="206"/>
      <c r="Q662" s="206"/>
      <c r="R662" s="206"/>
      <c r="S662" s="206"/>
      <c r="T662" s="206"/>
      <c r="U662" s="63" t="s">
        <v>6307</v>
      </c>
      <c r="V662" s="47" t="s">
        <v>6259</v>
      </c>
      <c r="W662" s="62" t="s">
        <v>2715</v>
      </c>
      <c r="X662" s="62" t="s">
        <v>2715</v>
      </c>
      <c r="Y662" s="62"/>
      <c r="Z662" s="62"/>
      <c r="AA662" s="62"/>
      <c r="AB662" s="47"/>
      <c r="AC662" s="47" t="s">
        <v>5665</v>
      </c>
      <c r="AD662" s="63"/>
      <c r="AE662" s="63" t="s">
        <v>2723</v>
      </c>
      <c r="AF662" s="207"/>
      <c r="AG662" s="208"/>
      <c r="AH662" s="208"/>
      <c r="AI662" s="208"/>
      <c r="AJ662" s="209"/>
      <c r="AK662" s="209"/>
      <c r="AL662" s="210"/>
      <c r="AM662" s="210"/>
      <c r="AN662" s="210"/>
      <c r="AO662" s="210"/>
      <c r="AP662" s="210"/>
      <c r="AQ662" s="210"/>
      <c r="AR662" s="210"/>
      <c r="AS662" s="215" t="s">
        <v>1540</v>
      </c>
      <c r="AT662" s="105"/>
      <c r="AU662" s="105"/>
      <c r="AV662" s="105"/>
      <c r="AW662" s="105"/>
      <c r="AX662" s="105"/>
      <c r="AY662" s="105"/>
      <c r="AZ662" s="105"/>
      <c r="BA662" s="105"/>
      <c r="BB662" s="105"/>
      <c r="BC662" s="105"/>
      <c r="BD662" s="218"/>
      <c r="BE662" s="105"/>
      <c r="BF662" s="250"/>
      <c r="BG662" s="252" t="s">
        <v>1541</v>
      </c>
      <c r="BH662" s="5" t="s">
        <v>1541</v>
      </c>
      <c r="BI662" s="5" t="s">
        <v>6308</v>
      </c>
      <c r="BJ662" s="149"/>
    </row>
    <row r="663" s="5" customFormat="1" ht="12.95" customHeight="1" spans="1:62">
      <c r="A663" s="322"/>
      <c r="B663" s="322"/>
      <c r="C663" s="48" t="s">
        <v>1542</v>
      </c>
      <c r="D663" s="38" t="s">
        <v>1544</v>
      </c>
      <c r="E663" s="39" t="s">
        <v>6309</v>
      </c>
      <c r="F663" s="40" t="s">
        <v>2715</v>
      </c>
      <c r="G663" s="41" t="s">
        <v>6310</v>
      </c>
      <c r="H663" s="42" t="s">
        <v>2715</v>
      </c>
      <c r="I663" s="42" t="s">
        <v>2715</v>
      </c>
      <c r="J663" s="43" t="s">
        <v>2715</v>
      </c>
      <c r="K663" s="54" t="s">
        <v>2715</v>
      </c>
      <c r="L663" s="42" t="s">
        <v>2737</v>
      </c>
      <c r="M663" s="42" t="s">
        <v>2715</v>
      </c>
      <c r="N663" s="42" t="s">
        <v>2715</v>
      </c>
      <c r="O663" s="43" t="s">
        <v>2715</v>
      </c>
      <c r="P663" s="206"/>
      <c r="Q663" s="206"/>
      <c r="R663" s="206"/>
      <c r="S663" s="206"/>
      <c r="T663" s="206"/>
      <c r="U663" s="63" t="s">
        <v>6311</v>
      </c>
      <c r="V663" s="47" t="s">
        <v>6259</v>
      </c>
      <c r="W663" s="62" t="s">
        <v>2715</v>
      </c>
      <c r="X663" s="62" t="s">
        <v>2715</v>
      </c>
      <c r="Y663" s="62"/>
      <c r="Z663" s="62"/>
      <c r="AA663" s="62"/>
      <c r="AB663" s="47"/>
      <c r="AC663" s="47" t="s">
        <v>5665</v>
      </c>
      <c r="AD663" s="63"/>
      <c r="AE663" s="63" t="s">
        <v>2723</v>
      </c>
      <c r="AF663" s="207"/>
      <c r="AG663" s="208"/>
      <c r="AH663" s="208"/>
      <c r="AI663" s="208"/>
      <c r="AJ663" s="209"/>
      <c r="AK663" s="209"/>
      <c r="AL663" s="210"/>
      <c r="AM663" s="210"/>
      <c r="AN663" s="210"/>
      <c r="AO663" s="210"/>
      <c r="AP663" s="210"/>
      <c r="AQ663" s="210"/>
      <c r="AR663" s="210"/>
      <c r="AS663" s="215" t="s">
        <v>1543</v>
      </c>
      <c r="AT663" s="105"/>
      <c r="AU663" s="105"/>
      <c r="AV663" s="105"/>
      <c r="AW663" s="105"/>
      <c r="AX663" s="105"/>
      <c r="AY663" s="105"/>
      <c r="AZ663" s="105"/>
      <c r="BA663" s="105"/>
      <c r="BB663" s="105"/>
      <c r="BC663" s="105"/>
      <c r="BD663" s="218"/>
      <c r="BE663" s="105"/>
      <c r="BF663" s="250"/>
      <c r="BG663" s="252" t="s">
        <v>1544</v>
      </c>
      <c r="BH663" s="5" t="s">
        <v>1544</v>
      </c>
      <c r="BI663" s="5" t="s">
        <v>6312</v>
      </c>
      <c r="BJ663" s="149"/>
    </row>
    <row r="664" s="5" customFormat="1" ht="12.95" customHeight="1" spans="1:62">
      <c r="A664" s="322"/>
      <c r="B664" s="322"/>
      <c r="C664" s="48" t="s">
        <v>1545</v>
      </c>
      <c r="D664" s="38" t="s">
        <v>1547</v>
      </c>
      <c r="E664" s="39" t="s">
        <v>6313</v>
      </c>
      <c r="F664" s="40" t="s">
        <v>2715</v>
      </c>
      <c r="G664" s="41" t="s">
        <v>6314</v>
      </c>
      <c r="H664" s="42" t="s">
        <v>2715</v>
      </c>
      <c r="I664" s="42" t="s">
        <v>2715</v>
      </c>
      <c r="J664" s="43" t="s">
        <v>2715</v>
      </c>
      <c r="K664" s="54" t="s">
        <v>2715</v>
      </c>
      <c r="L664" s="42" t="s">
        <v>2737</v>
      </c>
      <c r="M664" s="42" t="s">
        <v>2715</v>
      </c>
      <c r="N664" s="42" t="s">
        <v>2715</v>
      </c>
      <c r="O664" s="43" t="s">
        <v>2715</v>
      </c>
      <c r="P664" s="206"/>
      <c r="Q664" s="206"/>
      <c r="R664" s="206"/>
      <c r="S664" s="206"/>
      <c r="T664" s="206"/>
      <c r="U664" s="63" t="s">
        <v>6315</v>
      </c>
      <c r="V664" s="47" t="s">
        <v>6259</v>
      </c>
      <c r="W664" s="62" t="s">
        <v>2715</v>
      </c>
      <c r="X664" s="62" t="s">
        <v>2715</v>
      </c>
      <c r="Y664" s="62"/>
      <c r="Z664" s="62"/>
      <c r="AA664" s="62"/>
      <c r="AB664" s="47"/>
      <c r="AC664" s="47" t="s">
        <v>5665</v>
      </c>
      <c r="AD664" s="63"/>
      <c r="AE664" s="63" t="s">
        <v>2723</v>
      </c>
      <c r="AF664" s="207"/>
      <c r="AG664" s="208"/>
      <c r="AH664" s="208"/>
      <c r="AI664" s="208"/>
      <c r="AJ664" s="209"/>
      <c r="AK664" s="209"/>
      <c r="AL664" s="210"/>
      <c r="AM664" s="210"/>
      <c r="AN664" s="210"/>
      <c r="AO664" s="210"/>
      <c r="AP664" s="210"/>
      <c r="AQ664" s="210"/>
      <c r="AR664" s="210"/>
      <c r="AS664" s="215" t="s">
        <v>1546</v>
      </c>
      <c r="AT664" s="105"/>
      <c r="AU664" s="105"/>
      <c r="AV664" s="105"/>
      <c r="AW664" s="105"/>
      <c r="AX664" s="105"/>
      <c r="AY664" s="105"/>
      <c r="AZ664" s="105"/>
      <c r="BA664" s="105"/>
      <c r="BB664" s="105"/>
      <c r="BC664" s="105"/>
      <c r="BD664" s="218"/>
      <c r="BE664" s="105"/>
      <c r="BF664" s="250"/>
      <c r="BG664" s="252" t="s">
        <v>1547</v>
      </c>
      <c r="BH664" s="5" t="s">
        <v>1547</v>
      </c>
      <c r="BI664" s="5" t="s">
        <v>6316</v>
      </c>
      <c r="BJ664" s="149"/>
    </row>
    <row r="665" s="5" customFormat="1" ht="12.95" customHeight="1" spans="1:62">
      <c r="A665" s="322"/>
      <c r="B665" s="322"/>
      <c r="C665" s="48" t="s">
        <v>1548</v>
      </c>
      <c r="D665" s="38" t="s">
        <v>1550</v>
      </c>
      <c r="E665" s="39" t="s">
        <v>6317</v>
      </c>
      <c r="F665" s="40" t="s">
        <v>2715</v>
      </c>
      <c r="G665" s="41" t="s">
        <v>6318</v>
      </c>
      <c r="H665" s="42" t="s">
        <v>2715</v>
      </c>
      <c r="I665" s="42" t="s">
        <v>2715</v>
      </c>
      <c r="J665" s="43" t="s">
        <v>2715</v>
      </c>
      <c r="K665" s="54" t="s">
        <v>2715</v>
      </c>
      <c r="L665" s="42" t="s">
        <v>2737</v>
      </c>
      <c r="M665" s="42" t="s">
        <v>2715</v>
      </c>
      <c r="N665" s="42" t="s">
        <v>2715</v>
      </c>
      <c r="O665" s="43" t="s">
        <v>2715</v>
      </c>
      <c r="P665" s="206"/>
      <c r="Q665" s="206"/>
      <c r="R665" s="206"/>
      <c r="S665" s="206"/>
      <c r="T665" s="206"/>
      <c r="U665" s="63" t="s">
        <v>6319</v>
      </c>
      <c r="V665" s="47" t="s">
        <v>6259</v>
      </c>
      <c r="W665" s="62" t="s">
        <v>2715</v>
      </c>
      <c r="X665" s="62" t="s">
        <v>2715</v>
      </c>
      <c r="Y665" s="62"/>
      <c r="Z665" s="62"/>
      <c r="AA665" s="62"/>
      <c r="AB665" s="47"/>
      <c r="AC665" s="47" t="s">
        <v>5665</v>
      </c>
      <c r="AD665" s="63"/>
      <c r="AE665" s="63" t="s">
        <v>2723</v>
      </c>
      <c r="AF665" s="207"/>
      <c r="AG665" s="208"/>
      <c r="AH665" s="208"/>
      <c r="AI665" s="208"/>
      <c r="AJ665" s="209"/>
      <c r="AK665" s="209"/>
      <c r="AL665" s="210"/>
      <c r="AM665" s="210"/>
      <c r="AN665" s="210"/>
      <c r="AO665" s="210"/>
      <c r="AP665" s="210"/>
      <c r="AQ665" s="210"/>
      <c r="AR665" s="210"/>
      <c r="AS665" s="215" t="s">
        <v>1549</v>
      </c>
      <c r="AT665" s="105"/>
      <c r="AU665" s="105"/>
      <c r="AV665" s="105"/>
      <c r="AW665" s="105"/>
      <c r="AX665" s="105"/>
      <c r="AY665" s="105"/>
      <c r="AZ665" s="105"/>
      <c r="BA665" s="105"/>
      <c r="BB665" s="105"/>
      <c r="BC665" s="105"/>
      <c r="BD665" s="218"/>
      <c r="BE665" s="105"/>
      <c r="BF665" s="250"/>
      <c r="BG665" s="252" t="s">
        <v>1550</v>
      </c>
      <c r="BH665" s="5" t="s">
        <v>1550</v>
      </c>
      <c r="BI665" s="5" t="s">
        <v>6320</v>
      </c>
      <c r="BJ665" s="149"/>
    </row>
    <row r="666" s="5" customFormat="1" ht="12.95" customHeight="1" spans="1:62">
      <c r="A666" s="322"/>
      <c r="B666" s="322"/>
      <c r="C666" s="10" t="s">
        <v>1551</v>
      </c>
      <c r="D666" s="38" t="s">
        <v>1553</v>
      </c>
      <c r="E666" s="39" t="s">
        <v>6321</v>
      </c>
      <c r="F666" s="40" t="s">
        <v>2715</v>
      </c>
      <c r="G666" s="41" t="s">
        <v>6322</v>
      </c>
      <c r="H666" s="42" t="s">
        <v>2715</v>
      </c>
      <c r="I666" s="42" t="s">
        <v>2715</v>
      </c>
      <c r="J666" s="43" t="s">
        <v>2715</v>
      </c>
      <c r="K666" s="54" t="s">
        <v>2715</v>
      </c>
      <c r="L666" s="42" t="s">
        <v>2737</v>
      </c>
      <c r="M666" s="42" t="s">
        <v>2715</v>
      </c>
      <c r="N666" s="42" t="s">
        <v>2715</v>
      </c>
      <c r="O666" s="43" t="s">
        <v>2715</v>
      </c>
      <c r="P666" s="206"/>
      <c r="Q666" s="206"/>
      <c r="R666" s="206"/>
      <c r="S666" s="206"/>
      <c r="T666" s="206"/>
      <c r="U666" s="63" t="s">
        <v>6323</v>
      </c>
      <c r="V666" s="47" t="s">
        <v>6259</v>
      </c>
      <c r="W666" s="62" t="s">
        <v>2715</v>
      </c>
      <c r="X666" s="62" t="s">
        <v>2715</v>
      </c>
      <c r="Y666" s="62"/>
      <c r="Z666" s="62"/>
      <c r="AA666" s="62"/>
      <c r="AB666" s="47"/>
      <c r="AC666" s="47" t="s">
        <v>5665</v>
      </c>
      <c r="AD666" s="63"/>
      <c r="AE666" s="63" t="s">
        <v>2723</v>
      </c>
      <c r="AF666" s="207"/>
      <c r="AG666" s="208"/>
      <c r="AH666" s="208"/>
      <c r="AI666" s="208"/>
      <c r="AJ666" s="209"/>
      <c r="AK666" s="209"/>
      <c r="AL666" s="210"/>
      <c r="AM666" s="210"/>
      <c r="AN666" s="210"/>
      <c r="AO666" s="210"/>
      <c r="AP666" s="210"/>
      <c r="AQ666" s="210"/>
      <c r="AR666" s="210"/>
      <c r="AS666" s="215" t="s">
        <v>1552</v>
      </c>
      <c r="AT666" s="105"/>
      <c r="AU666" s="105"/>
      <c r="AV666" s="105"/>
      <c r="AW666" s="105"/>
      <c r="AX666" s="105"/>
      <c r="AY666" s="105"/>
      <c r="AZ666" s="105"/>
      <c r="BA666" s="105"/>
      <c r="BB666" s="105"/>
      <c r="BC666" s="105"/>
      <c r="BD666" s="218"/>
      <c r="BE666" s="105"/>
      <c r="BF666" s="250"/>
      <c r="BG666" s="252" t="s">
        <v>1553</v>
      </c>
      <c r="BH666" s="5" t="s">
        <v>1553</v>
      </c>
      <c r="BI666" s="5" t="s">
        <v>6324</v>
      </c>
      <c r="BJ666" s="149"/>
    </row>
    <row r="667" s="5" customFormat="1" ht="12.95" customHeight="1" spans="1:62">
      <c r="A667" s="322"/>
      <c r="B667" s="322"/>
      <c r="C667" s="10" t="s">
        <v>1554</v>
      </c>
      <c r="D667" s="38" t="s">
        <v>1556</v>
      </c>
      <c r="E667" s="39" t="s">
        <v>6325</v>
      </c>
      <c r="F667" s="40" t="s">
        <v>2715</v>
      </c>
      <c r="G667" s="41" t="s">
        <v>6326</v>
      </c>
      <c r="H667" s="42" t="s">
        <v>2715</v>
      </c>
      <c r="I667" s="42" t="s">
        <v>2715</v>
      </c>
      <c r="J667" s="43" t="s">
        <v>2715</v>
      </c>
      <c r="K667" s="54" t="s">
        <v>2715</v>
      </c>
      <c r="L667" s="42" t="s">
        <v>2737</v>
      </c>
      <c r="M667" s="42" t="s">
        <v>2715</v>
      </c>
      <c r="N667" s="42" t="s">
        <v>2715</v>
      </c>
      <c r="O667" s="43" t="s">
        <v>2715</v>
      </c>
      <c r="P667" s="206"/>
      <c r="Q667" s="206"/>
      <c r="R667" s="206"/>
      <c r="S667" s="206"/>
      <c r="T667" s="206"/>
      <c r="U667" s="63" t="s">
        <v>6327</v>
      </c>
      <c r="V667" s="47" t="s">
        <v>6259</v>
      </c>
      <c r="W667" s="62" t="s">
        <v>2715</v>
      </c>
      <c r="X667" s="62" t="s">
        <v>2715</v>
      </c>
      <c r="Y667" s="62"/>
      <c r="Z667" s="62"/>
      <c r="AA667" s="62"/>
      <c r="AB667" s="47"/>
      <c r="AC667" s="47" t="s">
        <v>5665</v>
      </c>
      <c r="AD667" s="63"/>
      <c r="AE667" s="63" t="s">
        <v>2723</v>
      </c>
      <c r="AF667" s="207"/>
      <c r="AG667" s="208"/>
      <c r="AH667" s="208"/>
      <c r="AI667" s="208"/>
      <c r="AJ667" s="209"/>
      <c r="AK667" s="209"/>
      <c r="AL667" s="210"/>
      <c r="AM667" s="210"/>
      <c r="AN667" s="210"/>
      <c r="AO667" s="210"/>
      <c r="AP667" s="210"/>
      <c r="AQ667" s="210"/>
      <c r="AR667" s="210"/>
      <c r="AS667" s="215" t="s">
        <v>1555</v>
      </c>
      <c r="AT667" s="105"/>
      <c r="AU667" s="105"/>
      <c r="AV667" s="105"/>
      <c r="AW667" s="105"/>
      <c r="AX667" s="105"/>
      <c r="AY667" s="105"/>
      <c r="AZ667" s="105"/>
      <c r="BA667" s="105"/>
      <c r="BB667" s="105"/>
      <c r="BC667" s="105"/>
      <c r="BD667" s="218"/>
      <c r="BE667" s="105"/>
      <c r="BF667" s="250"/>
      <c r="BG667" s="252" t="s">
        <v>1556</v>
      </c>
      <c r="BH667" s="5" t="s">
        <v>1556</v>
      </c>
      <c r="BI667" s="5" t="s">
        <v>6328</v>
      </c>
      <c r="BJ667" s="149"/>
    </row>
    <row r="668" s="5" customFormat="1" ht="12.95" customHeight="1" spans="1:62">
      <c r="A668" s="322"/>
      <c r="B668" s="322"/>
      <c r="C668" s="48" t="s">
        <v>1557</v>
      </c>
      <c r="D668" s="38" t="s">
        <v>1559</v>
      </c>
      <c r="E668" s="39" t="s">
        <v>6329</v>
      </c>
      <c r="F668" s="40" t="s">
        <v>2715</v>
      </c>
      <c r="G668" s="41" t="s">
        <v>6330</v>
      </c>
      <c r="H668" s="42" t="s">
        <v>2715</v>
      </c>
      <c r="I668" s="42" t="s">
        <v>2715</v>
      </c>
      <c r="J668" s="43" t="s">
        <v>2715</v>
      </c>
      <c r="K668" s="54" t="s">
        <v>2715</v>
      </c>
      <c r="L668" s="42" t="s">
        <v>2737</v>
      </c>
      <c r="M668" s="42" t="s">
        <v>2715</v>
      </c>
      <c r="N668" s="42" t="s">
        <v>2715</v>
      </c>
      <c r="O668" s="43" t="s">
        <v>2715</v>
      </c>
      <c r="P668" s="206"/>
      <c r="Q668" s="206"/>
      <c r="R668" s="206"/>
      <c r="S668" s="206"/>
      <c r="T668" s="206"/>
      <c r="U668" s="63" t="s">
        <v>6331</v>
      </c>
      <c r="V668" s="47" t="s">
        <v>6259</v>
      </c>
      <c r="W668" s="62" t="s">
        <v>2715</v>
      </c>
      <c r="X668" s="62" t="s">
        <v>2715</v>
      </c>
      <c r="Y668" s="62"/>
      <c r="Z668" s="62"/>
      <c r="AA668" s="62"/>
      <c r="AB668" s="47"/>
      <c r="AC668" s="47" t="s">
        <v>5665</v>
      </c>
      <c r="AD668" s="63"/>
      <c r="AE668" s="63" t="s">
        <v>2723</v>
      </c>
      <c r="AF668" s="207"/>
      <c r="AG668" s="208"/>
      <c r="AH668" s="208"/>
      <c r="AI668" s="208"/>
      <c r="AJ668" s="209"/>
      <c r="AK668" s="209"/>
      <c r="AL668" s="210"/>
      <c r="AM668" s="210"/>
      <c r="AN668" s="210"/>
      <c r="AO668" s="210"/>
      <c r="AP668" s="210"/>
      <c r="AQ668" s="210"/>
      <c r="AR668" s="210"/>
      <c r="AS668" s="215" t="s">
        <v>1558</v>
      </c>
      <c r="AT668" s="105"/>
      <c r="AU668" s="105"/>
      <c r="AV668" s="105"/>
      <c r="AW668" s="105"/>
      <c r="AX668" s="105"/>
      <c r="AY668" s="105"/>
      <c r="AZ668" s="105"/>
      <c r="BA668" s="105"/>
      <c r="BB668" s="105"/>
      <c r="BC668" s="105"/>
      <c r="BD668" s="218"/>
      <c r="BE668" s="105"/>
      <c r="BF668" s="250"/>
      <c r="BG668" s="252" t="s">
        <v>1559</v>
      </c>
      <c r="BH668" s="5" t="s">
        <v>1559</v>
      </c>
      <c r="BI668" s="5" t="s">
        <v>6332</v>
      </c>
      <c r="BJ668" s="149"/>
    </row>
    <row r="669" s="5" customFormat="1" ht="12.95" customHeight="1" spans="1:62">
      <c r="A669" s="322"/>
      <c r="B669" s="322"/>
      <c r="C669" s="48" t="s">
        <v>1560</v>
      </c>
      <c r="D669" s="38" t="s">
        <v>1562</v>
      </c>
      <c r="E669" s="39" t="s">
        <v>6333</v>
      </c>
      <c r="F669" s="40" t="s">
        <v>2715</v>
      </c>
      <c r="G669" s="41" t="s">
        <v>6334</v>
      </c>
      <c r="H669" s="42" t="s">
        <v>2715</v>
      </c>
      <c r="I669" s="42" t="s">
        <v>2715</v>
      </c>
      <c r="J669" s="43" t="s">
        <v>2715</v>
      </c>
      <c r="K669" s="54" t="s">
        <v>2715</v>
      </c>
      <c r="L669" s="42" t="s">
        <v>2737</v>
      </c>
      <c r="M669" s="42" t="s">
        <v>2715</v>
      </c>
      <c r="N669" s="42" t="s">
        <v>2715</v>
      </c>
      <c r="O669" s="43" t="s">
        <v>2715</v>
      </c>
      <c r="P669" s="206"/>
      <c r="Q669" s="206"/>
      <c r="R669" s="206"/>
      <c r="S669" s="206"/>
      <c r="T669" s="206"/>
      <c r="U669" s="63" t="s">
        <v>6335</v>
      </c>
      <c r="V669" s="47" t="s">
        <v>6259</v>
      </c>
      <c r="W669" s="62" t="s">
        <v>2715</v>
      </c>
      <c r="X669" s="62" t="s">
        <v>2715</v>
      </c>
      <c r="Y669" s="62"/>
      <c r="Z669" s="62"/>
      <c r="AA669" s="62"/>
      <c r="AB669" s="47"/>
      <c r="AC669" s="47" t="s">
        <v>5665</v>
      </c>
      <c r="AD669" s="63"/>
      <c r="AE669" s="63" t="s">
        <v>2723</v>
      </c>
      <c r="AF669" s="207"/>
      <c r="AG669" s="208"/>
      <c r="AH669" s="208"/>
      <c r="AI669" s="208"/>
      <c r="AJ669" s="209"/>
      <c r="AK669" s="209"/>
      <c r="AL669" s="210"/>
      <c r="AM669" s="210"/>
      <c r="AN669" s="210"/>
      <c r="AO669" s="210"/>
      <c r="AP669" s="210"/>
      <c r="AQ669" s="210"/>
      <c r="AR669" s="210"/>
      <c r="AS669" s="215" t="s">
        <v>1561</v>
      </c>
      <c r="AT669" s="105"/>
      <c r="AU669" s="105"/>
      <c r="AV669" s="105"/>
      <c r="AW669" s="105"/>
      <c r="AX669" s="105"/>
      <c r="AY669" s="105"/>
      <c r="AZ669" s="105"/>
      <c r="BA669" s="105"/>
      <c r="BB669" s="105"/>
      <c r="BC669" s="105"/>
      <c r="BD669" s="218"/>
      <c r="BE669" s="105"/>
      <c r="BF669" s="250"/>
      <c r="BG669" s="252" t="s">
        <v>1562</v>
      </c>
      <c r="BH669" s="5" t="s">
        <v>1562</v>
      </c>
      <c r="BI669" s="5" t="s">
        <v>6336</v>
      </c>
      <c r="BJ669" s="149"/>
    </row>
    <row r="670" s="5" customFormat="1" ht="12.95" customHeight="1" spans="1:62">
      <c r="A670" s="322"/>
      <c r="B670" s="322"/>
      <c r="C670" s="48" t="s">
        <v>1563</v>
      </c>
      <c r="D670" s="38" t="s">
        <v>1565</v>
      </c>
      <c r="E670" s="39" t="s">
        <v>6337</v>
      </c>
      <c r="F670" s="40" t="s">
        <v>2715</v>
      </c>
      <c r="G670" s="41" t="s">
        <v>6338</v>
      </c>
      <c r="H670" s="42" t="s">
        <v>2715</v>
      </c>
      <c r="I670" s="42" t="s">
        <v>2715</v>
      </c>
      <c r="J670" s="43" t="s">
        <v>2715</v>
      </c>
      <c r="K670" s="54" t="s">
        <v>2715</v>
      </c>
      <c r="L670" s="42" t="s">
        <v>2737</v>
      </c>
      <c r="M670" s="42" t="s">
        <v>2715</v>
      </c>
      <c r="N670" s="42" t="s">
        <v>2715</v>
      </c>
      <c r="O670" s="43" t="s">
        <v>2715</v>
      </c>
      <c r="P670" s="206"/>
      <c r="Q670" s="206"/>
      <c r="R670" s="206"/>
      <c r="S670" s="206"/>
      <c r="T670" s="206"/>
      <c r="U670" s="63" t="s">
        <v>6339</v>
      </c>
      <c r="V670" s="47" t="s">
        <v>6259</v>
      </c>
      <c r="W670" s="62" t="s">
        <v>2715</v>
      </c>
      <c r="X670" s="62" t="s">
        <v>2715</v>
      </c>
      <c r="Y670" s="62"/>
      <c r="Z670" s="62"/>
      <c r="AA670" s="62"/>
      <c r="AB670" s="47"/>
      <c r="AC670" s="47" t="s">
        <v>5665</v>
      </c>
      <c r="AD670" s="63"/>
      <c r="AE670" s="63" t="s">
        <v>2723</v>
      </c>
      <c r="AF670" s="207"/>
      <c r="AG670" s="208"/>
      <c r="AH670" s="208"/>
      <c r="AI670" s="208"/>
      <c r="AJ670" s="209"/>
      <c r="AK670" s="209"/>
      <c r="AL670" s="210"/>
      <c r="AM670" s="210"/>
      <c r="AN670" s="210"/>
      <c r="AO670" s="210"/>
      <c r="AP670" s="210"/>
      <c r="AQ670" s="210"/>
      <c r="AR670" s="210"/>
      <c r="AS670" s="215" t="s">
        <v>1564</v>
      </c>
      <c r="AT670" s="105"/>
      <c r="AU670" s="105"/>
      <c r="AV670" s="105"/>
      <c r="AW670" s="105"/>
      <c r="AX670" s="105"/>
      <c r="AY670" s="105"/>
      <c r="AZ670" s="105"/>
      <c r="BA670" s="105"/>
      <c r="BB670" s="105"/>
      <c r="BC670" s="105"/>
      <c r="BD670" s="218"/>
      <c r="BE670" s="105"/>
      <c r="BF670" s="250"/>
      <c r="BG670" s="252" t="s">
        <v>1565</v>
      </c>
      <c r="BH670" s="5" t="s">
        <v>1565</v>
      </c>
      <c r="BI670" s="5" t="s">
        <v>6340</v>
      </c>
      <c r="BJ670" s="149"/>
    </row>
    <row r="671" s="5" customFormat="1" ht="12.95" customHeight="1" spans="1:62">
      <c r="A671" s="322"/>
      <c r="B671" s="322"/>
      <c r="C671" s="48" t="s">
        <v>1566</v>
      </c>
      <c r="D671" s="38" t="s">
        <v>1567</v>
      </c>
      <c r="E671" s="39" t="s">
        <v>6341</v>
      </c>
      <c r="F671" s="40" t="s">
        <v>2715</v>
      </c>
      <c r="G671" s="41" t="s">
        <v>6342</v>
      </c>
      <c r="H671" s="42" t="s">
        <v>2715</v>
      </c>
      <c r="I671" s="42" t="s">
        <v>2715</v>
      </c>
      <c r="J671" s="43" t="s">
        <v>2715</v>
      </c>
      <c r="K671" s="54" t="s">
        <v>2715</v>
      </c>
      <c r="L671" s="42" t="s">
        <v>2737</v>
      </c>
      <c r="M671" s="42" t="s">
        <v>2715</v>
      </c>
      <c r="N671" s="42" t="s">
        <v>2715</v>
      </c>
      <c r="O671" s="43" t="s">
        <v>2715</v>
      </c>
      <c r="P671" s="206"/>
      <c r="Q671" s="206"/>
      <c r="R671" s="206"/>
      <c r="S671" s="206"/>
      <c r="T671" s="206"/>
      <c r="U671" s="63" t="s">
        <v>6343</v>
      </c>
      <c r="V671" s="47" t="s">
        <v>6259</v>
      </c>
      <c r="W671" s="62" t="s">
        <v>2715</v>
      </c>
      <c r="X671" s="62" t="s">
        <v>2715</v>
      </c>
      <c r="Y671" s="62"/>
      <c r="Z671" s="62"/>
      <c r="AA671" s="62"/>
      <c r="AB671" s="47"/>
      <c r="AC671" s="47" t="s">
        <v>5665</v>
      </c>
      <c r="AD671" s="63"/>
      <c r="AE671" s="63" t="s">
        <v>2723</v>
      </c>
      <c r="AF671" s="207"/>
      <c r="AG671" s="208"/>
      <c r="AH671" s="208"/>
      <c r="AI671" s="208"/>
      <c r="AJ671" s="209"/>
      <c r="AK671" s="209"/>
      <c r="AL671" s="210"/>
      <c r="AM671" s="210"/>
      <c r="AN671" s="210"/>
      <c r="AO671" s="210"/>
      <c r="AP671" s="210"/>
      <c r="AQ671" s="210"/>
      <c r="AR671" s="210"/>
      <c r="AS671" s="215" t="s">
        <v>1566</v>
      </c>
      <c r="AT671" s="105"/>
      <c r="AU671" s="105"/>
      <c r="AV671" s="105"/>
      <c r="AW671" s="105"/>
      <c r="AX671" s="105"/>
      <c r="AY671" s="105"/>
      <c r="AZ671" s="105"/>
      <c r="BA671" s="105"/>
      <c r="BB671" s="105"/>
      <c r="BC671" s="105"/>
      <c r="BD671" s="218"/>
      <c r="BE671" s="105"/>
      <c r="BF671" s="250"/>
      <c r="BG671" s="252" t="s">
        <v>1567</v>
      </c>
      <c r="BH671" s="5" t="s">
        <v>1567</v>
      </c>
      <c r="BI671" s="5" t="s">
        <v>6344</v>
      </c>
      <c r="BJ671" s="149"/>
    </row>
    <row r="672" s="5" customFormat="1" ht="12.95" customHeight="1" spans="1:62">
      <c r="A672" s="322"/>
      <c r="B672" s="322"/>
      <c r="C672" s="48" t="s">
        <v>1568</v>
      </c>
      <c r="D672" s="38" t="s">
        <v>1569</v>
      </c>
      <c r="E672" s="39" t="s">
        <v>6345</v>
      </c>
      <c r="F672" s="40" t="s">
        <v>2715</v>
      </c>
      <c r="G672" s="41" t="s">
        <v>6346</v>
      </c>
      <c r="H672" s="42" t="s">
        <v>2715</v>
      </c>
      <c r="I672" s="42" t="s">
        <v>2715</v>
      </c>
      <c r="J672" s="43" t="s">
        <v>2715</v>
      </c>
      <c r="K672" s="54" t="s">
        <v>2715</v>
      </c>
      <c r="L672" s="42" t="s">
        <v>2737</v>
      </c>
      <c r="M672" s="42" t="s">
        <v>2715</v>
      </c>
      <c r="N672" s="42" t="s">
        <v>2715</v>
      </c>
      <c r="O672" s="43" t="s">
        <v>2715</v>
      </c>
      <c r="P672" s="206"/>
      <c r="Q672" s="206"/>
      <c r="R672" s="206"/>
      <c r="S672" s="206"/>
      <c r="T672" s="206"/>
      <c r="U672" s="63" t="s">
        <v>6347</v>
      </c>
      <c r="V672" s="47" t="s">
        <v>6259</v>
      </c>
      <c r="W672" s="62" t="s">
        <v>2715</v>
      </c>
      <c r="X672" s="62" t="s">
        <v>2715</v>
      </c>
      <c r="Y672" s="62"/>
      <c r="Z672" s="62"/>
      <c r="AA672" s="62"/>
      <c r="AB672" s="47"/>
      <c r="AC672" s="47" t="s">
        <v>5665</v>
      </c>
      <c r="AD672" s="63"/>
      <c r="AE672" s="63" t="s">
        <v>2723</v>
      </c>
      <c r="AF672" s="207"/>
      <c r="AG672" s="208"/>
      <c r="AH672" s="208"/>
      <c r="AI672" s="208"/>
      <c r="AJ672" s="209"/>
      <c r="AK672" s="209"/>
      <c r="AL672" s="210"/>
      <c r="AM672" s="210"/>
      <c r="AN672" s="210"/>
      <c r="AO672" s="210"/>
      <c r="AP672" s="210"/>
      <c r="AQ672" s="210"/>
      <c r="AR672" s="210"/>
      <c r="AS672" s="215" t="s">
        <v>1568</v>
      </c>
      <c r="AT672" s="105"/>
      <c r="AU672" s="105"/>
      <c r="AV672" s="105"/>
      <c r="AW672" s="105"/>
      <c r="AX672" s="105"/>
      <c r="AY672" s="105"/>
      <c r="AZ672" s="105"/>
      <c r="BA672" s="105"/>
      <c r="BB672" s="105"/>
      <c r="BC672" s="105"/>
      <c r="BD672" s="218"/>
      <c r="BE672" s="105"/>
      <c r="BF672" s="250"/>
      <c r="BG672" s="252" t="s">
        <v>1569</v>
      </c>
      <c r="BH672" s="5" t="s">
        <v>1569</v>
      </c>
      <c r="BI672" s="5" t="s">
        <v>6348</v>
      </c>
      <c r="BJ672" s="149"/>
    </row>
    <row r="673" s="5" customFormat="1" ht="12.95" customHeight="1" spans="1:62">
      <c r="A673" s="322"/>
      <c r="B673" s="322"/>
      <c r="C673" s="48" t="s">
        <v>1570</v>
      </c>
      <c r="D673" s="38" t="s">
        <v>1571</v>
      </c>
      <c r="E673" s="39" t="s">
        <v>6349</v>
      </c>
      <c r="F673" s="40" t="s">
        <v>2715</v>
      </c>
      <c r="G673" s="41" t="s">
        <v>6350</v>
      </c>
      <c r="H673" s="42" t="s">
        <v>2715</v>
      </c>
      <c r="I673" s="42" t="s">
        <v>2715</v>
      </c>
      <c r="J673" s="43" t="s">
        <v>2715</v>
      </c>
      <c r="K673" s="54" t="s">
        <v>2715</v>
      </c>
      <c r="L673" s="42" t="s">
        <v>2737</v>
      </c>
      <c r="M673" s="42" t="s">
        <v>2715</v>
      </c>
      <c r="N673" s="42" t="s">
        <v>2715</v>
      </c>
      <c r="O673" s="43" t="s">
        <v>2715</v>
      </c>
      <c r="P673" s="206"/>
      <c r="Q673" s="206"/>
      <c r="R673" s="206"/>
      <c r="S673" s="206"/>
      <c r="T673" s="206"/>
      <c r="U673" s="63" t="s">
        <v>6351</v>
      </c>
      <c r="V673" s="47" t="s">
        <v>6259</v>
      </c>
      <c r="W673" s="62" t="s">
        <v>2715</v>
      </c>
      <c r="X673" s="62" t="s">
        <v>2715</v>
      </c>
      <c r="Y673" s="62"/>
      <c r="Z673" s="62"/>
      <c r="AA673" s="62"/>
      <c r="AB673" s="47"/>
      <c r="AC673" s="47" t="s">
        <v>5665</v>
      </c>
      <c r="AD673" s="63"/>
      <c r="AE673" s="63" t="s">
        <v>2723</v>
      </c>
      <c r="AF673" s="207"/>
      <c r="AG673" s="208"/>
      <c r="AH673" s="208"/>
      <c r="AI673" s="208"/>
      <c r="AJ673" s="209"/>
      <c r="AK673" s="209"/>
      <c r="AL673" s="210"/>
      <c r="AM673" s="210"/>
      <c r="AN673" s="210"/>
      <c r="AO673" s="210"/>
      <c r="AP673" s="210"/>
      <c r="AQ673" s="210"/>
      <c r="AR673" s="210"/>
      <c r="AS673" s="215" t="s">
        <v>1570</v>
      </c>
      <c r="AT673" s="105"/>
      <c r="AU673" s="105"/>
      <c r="AV673" s="105"/>
      <c r="AW673" s="105"/>
      <c r="AX673" s="105"/>
      <c r="AY673" s="105"/>
      <c r="AZ673" s="105"/>
      <c r="BA673" s="105"/>
      <c r="BB673" s="105"/>
      <c r="BC673" s="105"/>
      <c r="BD673" s="218"/>
      <c r="BE673" s="105"/>
      <c r="BF673" s="250"/>
      <c r="BG673" s="252" t="s">
        <v>1571</v>
      </c>
      <c r="BH673" s="5" t="s">
        <v>1571</v>
      </c>
      <c r="BI673" s="5" t="s">
        <v>6352</v>
      </c>
      <c r="BJ673" s="149"/>
    </row>
    <row r="674" s="5" customFormat="1" ht="12.95" customHeight="1" spans="1:62">
      <c r="A674" s="322"/>
      <c r="B674" s="322"/>
      <c r="C674" s="48" t="s">
        <v>1572</v>
      </c>
      <c r="D674" s="38" t="s">
        <v>1573</v>
      </c>
      <c r="E674" s="39" t="s">
        <v>6353</v>
      </c>
      <c r="F674" s="40" t="s">
        <v>2715</v>
      </c>
      <c r="G674" s="41" t="s">
        <v>6354</v>
      </c>
      <c r="H674" s="42" t="s">
        <v>2715</v>
      </c>
      <c r="I674" s="42" t="s">
        <v>2715</v>
      </c>
      <c r="J674" s="43" t="s">
        <v>2715</v>
      </c>
      <c r="K674" s="54" t="s">
        <v>2715</v>
      </c>
      <c r="L674" s="42" t="s">
        <v>2737</v>
      </c>
      <c r="M674" s="42" t="s">
        <v>2715</v>
      </c>
      <c r="N674" s="42" t="s">
        <v>2715</v>
      </c>
      <c r="O674" s="43" t="s">
        <v>2715</v>
      </c>
      <c r="P674" s="206"/>
      <c r="Q674" s="206"/>
      <c r="R674" s="206"/>
      <c r="S674" s="206"/>
      <c r="T674" s="206"/>
      <c r="U674" s="63" t="s">
        <v>6355</v>
      </c>
      <c r="V674" s="47" t="s">
        <v>6259</v>
      </c>
      <c r="W674" s="62" t="s">
        <v>2715</v>
      </c>
      <c r="X674" s="62" t="s">
        <v>2715</v>
      </c>
      <c r="Y674" s="62"/>
      <c r="Z674" s="62"/>
      <c r="AA674" s="62"/>
      <c r="AB674" s="47"/>
      <c r="AC674" s="47" t="s">
        <v>5665</v>
      </c>
      <c r="AD674" s="63"/>
      <c r="AE674" s="63" t="s">
        <v>2723</v>
      </c>
      <c r="AF674" s="207"/>
      <c r="AG674" s="208"/>
      <c r="AH674" s="208"/>
      <c r="AI674" s="208"/>
      <c r="AJ674" s="209"/>
      <c r="AK674" s="209"/>
      <c r="AL674" s="210"/>
      <c r="AM674" s="210"/>
      <c r="AN674" s="210"/>
      <c r="AO674" s="210"/>
      <c r="AP674" s="210"/>
      <c r="AQ674" s="210"/>
      <c r="AR674" s="210"/>
      <c r="AS674" s="215" t="s">
        <v>1572</v>
      </c>
      <c r="AT674" s="105"/>
      <c r="AU674" s="105"/>
      <c r="AV674" s="105"/>
      <c r="AW674" s="105"/>
      <c r="AX674" s="105"/>
      <c r="AY674" s="105"/>
      <c r="AZ674" s="105"/>
      <c r="BA674" s="105"/>
      <c r="BB674" s="105"/>
      <c r="BC674" s="105"/>
      <c r="BD674" s="218"/>
      <c r="BE674" s="105"/>
      <c r="BF674" s="250"/>
      <c r="BG674" s="252" t="s">
        <v>1573</v>
      </c>
      <c r="BH674" s="5" t="s">
        <v>1573</v>
      </c>
      <c r="BI674" s="5" t="s">
        <v>6356</v>
      </c>
      <c r="BJ674" s="149"/>
    </row>
    <row r="675" s="5" customFormat="1" ht="12.95" customHeight="1" spans="1:62">
      <c r="A675" s="322"/>
      <c r="B675" s="322"/>
      <c r="C675" s="48" t="s">
        <v>1574</v>
      </c>
      <c r="D675" s="38" t="s">
        <v>1575</v>
      </c>
      <c r="E675" s="39" t="s">
        <v>6357</v>
      </c>
      <c r="F675" s="40" t="s">
        <v>2715</v>
      </c>
      <c r="G675" s="41" t="s">
        <v>6358</v>
      </c>
      <c r="H675" s="42" t="s">
        <v>2715</v>
      </c>
      <c r="I675" s="42" t="s">
        <v>2715</v>
      </c>
      <c r="J675" s="43" t="s">
        <v>2715</v>
      </c>
      <c r="K675" s="54" t="s">
        <v>2715</v>
      </c>
      <c r="L675" s="42" t="s">
        <v>2737</v>
      </c>
      <c r="M675" s="42" t="s">
        <v>2715</v>
      </c>
      <c r="N675" s="42" t="s">
        <v>2715</v>
      </c>
      <c r="O675" s="43" t="s">
        <v>2715</v>
      </c>
      <c r="P675" s="206"/>
      <c r="Q675" s="206"/>
      <c r="R675" s="206"/>
      <c r="S675" s="206"/>
      <c r="T675" s="206"/>
      <c r="U675" s="63" t="s">
        <v>6359</v>
      </c>
      <c r="V675" s="47" t="s">
        <v>6259</v>
      </c>
      <c r="W675" s="62" t="s">
        <v>2715</v>
      </c>
      <c r="X675" s="62" t="s">
        <v>2715</v>
      </c>
      <c r="Y675" s="62"/>
      <c r="Z675" s="62"/>
      <c r="AA675" s="62"/>
      <c r="AB675" s="47"/>
      <c r="AC675" s="47" t="s">
        <v>5665</v>
      </c>
      <c r="AD675" s="63"/>
      <c r="AE675" s="63" t="s">
        <v>2723</v>
      </c>
      <c r="AF675" s="207"/>
      <c r="AG675" s="208"/>
      <c r="AH675" s="208"/>
      <c r="AI675" s="208"/>
      <c r="AJ675" s="209"/>
      <c r="AK675" s="209"/>
      <c r="AL675" s="210"/>
      <c r="AM675" s="210"/>
      <c r="AN675" s="210"/>
      <c r="AO675" s="210"/>
      <c r="AP675" s="210"/>
      <c r="AQ675" s="210"/>
      <c r="AR675" s="210"/>
      <c r="AS675" s="215" t="s">
        <v>1574</v>
      </c>
      <c r="AT675" s="105"/>
      <c r="AU675" s="105"/>
      <c r="AV675" s="105"/>
      <c r="AW675" s="105"/>
      <c r="AX675" s="105"/>
      <c r="AY675" s="105"/>
      <c r="AZ675" s="105"/>
      <c r="BA675" s="105"/>
      <c r="BB675" s="105"/>
      <c r="BC675" s="105"/>
      <c r="BD675" s="218"/>
      <c r="BE675" s="105"/>
      <c r="BF675" s="250"/>
      <c r="BG675" s="252" t="s">
        <v>1575</v>
      </c>
      <c r="BH675" s="5" t="s">
        <v>1575</v>
      </c>
      <c r="BI675" s="5" t="s">
        <v>6360</v>
      </c>
      <c r="BJ675" s="149"/>
    </row>
    <row r="676" s="5" customFormat="1" ht="12.95" customHeight="1" spans="1:62">
      <c r="A676" s="322"/>
      <c r="B676" s="322"/>
      <c r="C676" s="48" t="s">
        <v>1576</v>
      </c>
      <c r="D676" s="38" t="s">
        <v>1578</v>
      </c>
      <c r="E676" s="39" t="s">
        <v>6361</v>
      </c>
      <c r="F676" s="40" t="s">
        <v>2715</v>
      </c>
      <c r="G676" s="41" t="s">
        <v>6362</v>
      </c>
      <c r="H676" s="42" t="s">
        <v>2715</v>
      </c>
      <c r="I676" s="42" t="s">
        <v>2715</v>
      </c>
      <c r="J676" s="43" t="s">
        <v>2715</v>
      </c>
      <c r="K676" s="54" t="s">
        <v>2715</v>
      </c>
      <c r="L676" s="42" t="s">
        <v>2737</v>
      </c>
      <c r="M676" s="42" t="s">
        <v>2715</v>
      </c>
      <c r="N676" s="42" t="s">
        <v>2715</v>
      </c>
      <c r="O676" s="43" t="s">
        <v>2715</v>
      </c>
      <c r="P676" s="206"/>
      <c r="Q676" s="206"/>
      <c r="R676" s="206"/>
      <c r="S676" s="206"/>
      <c r="T676" s="206"/>
      <c r="U676" s="63" t="s">
        <v>6363</v>
      </c>
      <c r="V676" s="47" t="s">
        <v>6259</v>
      </c>
      <c r="W676" s="62" t="s">
        <v>2715</v>
      </c>
      <c r="X676" s="62" t="s">
        <v>2715</v>
      </c>
      <c r="Y676" s="62"/>
      <c r="Z676" s="62"/>
      <c r="AA676" s="62"/>
      <c r="AB676" s="47"/>
      <c r="AC676" s="47" t="s">
        <v>5770</v>
      </c>
      <c r="AD676" s="63"/>
      <c r="AE676" s="63" t="s">
        <v>2723</v>
      </c>
      <c r="AF676" s="207"/>
      <c r="AG676" s="208"/>
      <c r="AH676" s="208"/>
      <c r="AI676" s="208"/>
      <c r="AJ676" s="209"/>
      <c r="AK676" s="209"/>
      <c r="AL676" s="210"/>
      <c r="AM676" s="210"/>
      <c r="AN676" s="210"/>
      <c r="AO676" s="210"/>
      <c r="AP676" s="210"/>
      <c r="AQ676" s="210"/>
      <c r="AR676" s="210"/>
      <c r="AS676" s="215" t="s">
        <v>1577</v>
      </c>
      <c r="AT676" s="105"/>
      <c r="AU676" s="105"/>
      <c r="AV676" s="105"/>
      <c r="AW676" s="105"/>
      <c r="AX676" s="105"/>
      <c r="AY676" s="105"/>
      <c r="AZ676" s="105"/>
      <c r="BA676" s="105"/>
      <c r="BB676" s="105"/>
      <c r="BC676" s="105"/>
      <c r="BD676" s="218"/>
      <c r="BE676" s="105"/>
      <c r="BF676" s="250"/>
      <c r="BG676" s="252" t="s">
        <v>1578</v>
      </c>
      <c r="BH676" s="5" t="s">
        <v>1578</v>
      </c>
      <c r="BI676" s="5" t="s">
        <v>6364</v>
      </c>
      <c r="BJ676" s="149"/>
    </row>
    <row r="677" s="5" customFormat="1" ht="12.95" customHeight="1" spans="1:62">
      <c r="A677" s="322"/>
      <c r="B677" s="322"/>
      <c r="C677" s="48" t="s">
        <v>1579</v>
      </c>
      <c r="D677" s="38" t="s">
        <v>1581</v>
      </c>
      <c r="E677" s="39" t="s">
        <v>6365</v>
      </c>
      <c r="F677" s="40" t="s">
        <v>2715</v>
      </c>
      <c r="G677" s="41" t="s">
        <v>6366</v>
      </c>
      <c r="H677" s="42" t="s">
        <v>2715</v>
      </c>
      <c r="I677" s="42" t="s">
        <v>2715</v>
      </c>
      <c r="J677" s="43" t="s">
        <v>2715</v>
      </c>
      <c r="K677" s="54" t="s">
        <v>2715</v>
      </c>
      <c r="L677" s="42" t="s">
        <v>2737</v>
      </c>
      <c r="M677" s="42" t="s">
        <v>2715</v>
      </c>
      <c r="N677" s="42" t="s">
        <v>2715</v>
      </c>
      <c r="O677" s="43" t="s">
        <v>2715</v>
      </c>
      <c r="P677" s="206"/>
      <c r="Q677" s="206"/>
      <c r="R677" s="206"/>
      <c r="S677" s="206"/>
      <c r="T677" s="206"/>
      <c r="U677" s="63" t="s">
        <v>6367</v>
      </c>
      <c r="V677" s="47" t="s">
        <v>6259</v>
      </c>
      <c r="W677" s="62" t="s">
        <v>2715</v>
      </c>
      <c r="X677" s="62" t="s">
        <v>2715</v>
      </c>
      <c r="Y677" s="62"/>
      <c r="Z677" s="62"/>
      <c r="AA677" s="62"/>
      <c r="AB677" s="47"/>
      <c r="AC677" s="47" t="s">
        <v>5770</v>
      </c>
      <c r="AD677" s="63"/>
      <c r="AE677" s="63" t="s">
        <v>2723</v>
      </c>
      <c r="AF677" s="207"/>
      <c r="AG677" s="208"/>
      <c r="AH677" s="208"/>
      <c r="AI677" s="208"/>
      <c r="AJ677" s="209"/>
      <c r="AK677" s="209"/>
      <c r="AL677" s="210"/>
      <c r="AM677" s="210"/>
      <c r="AN677" s="210"/>
      <c r="AO677" s="210"/>
      <c r="AP677" s="210"/>
      <c r="AQ677" s="210"/>
      <c r="AR677" s="210"/>
      <c r="AS677" s="215" t="s">
        <v>1580</v>
      </c>
      <c r="AT677" s="105"/>
      <c r="AU677" s="105"/>
      <c r="AV677" s="105"/>
      <c r="AW677" s="105"/>
      <c r="AX677" s="105"/>
      <c r="AY677" s="105"/>
      <c r="AZ677" s="105"/>
      <c r="BA677" s="105"/>
      <c r="BB677" s="105"/>
      <c r="BC677" s="105"/>
      <c r="BD677" s="218"/>
      <c r="BE677" s="105"/>
      <c r="BF677" s="250"/>
      <c r="BG677" s="252" t="s">
        <v>1581</v>
      </c>
      <c r="BH677" s="5" t="s">
        <v>1581</v>
      </c>
      <c r="BI677" s="5" t="s">
        <v>6368</v>
      </c>
      <c r="BJ677" s="149"/>
    </row>
    <row r="678" s="5" customFormat="1" ht="12.95" customHeight="1" spans="1:62">
      <c r="A678" s="322"/>
      <c r="B678" s="322"/>
      <c r="C678" s="10" t="s">
        <v>1582</v>
      </c>
      <c r="D678" s="38" t="s">
        <v>1584</v>
      </c>
      <c r="E678" s="39" t="s">
        <v>6369</v>
      </c>
      <c r="F678" s="40" t="s">
        <v>2715</v>
      </c>
      <c r="G678" s="41" t="s">
        <v>6370</v>
      </c>
      <c r="H678" s="42" t="s">
        <v>2715</v>
      </c>
      <c r="I678" s="42" t="s">
        <v>2715</v>
      </c>
      <c r="J678" s="43" t="s">
        <v>2715</v>
      </c>
      <c r="K678" s="54" t="s">
        <v>2715</v>
      </c>
      <c r="L678" s="42" t="s">
        <v>2737</v>
      </c>
      <c r="M678" s="42" t="s">
        <v>2715</v>
      </c>
      <c r="N678" s="42" t="s">
        <v>2715</v>
      </c>
      <c r="O678" s="43" t="s">
        <v>2715</v>
      </c>
      <c r="P678" s="206"/>
      <c r="Q678" s="206"/>
      <c r="R678" s="206"/>
      <c r="S678" s="206"/>
      <c r="T678" s="206"/>
      <c r="U678" s="63" t="s">
        <v>6371</v>
      </c>
      <c r="V678" s="47" t="s">
        <v>6259</v>
      </c>
      <c r="W678" s="62" t="s">
        <v>2715</v>
      </c>
      <c r="X678" s="62" t="s">
        <v>2715</v>
      </c>
      <c r="Y678" s="62"/>
      <c r="Z678" s="62"/>
      <c r="AA678" s="62"/>
      <c r="AB678" s="47"/>
      <c r="AC678" s="47" t="s">
        <v>5770</v>
      </c>
      <c r="AD678" s="63"/>
      <c r="AE678" s="63" t="s">
        <v>2723</v>
      </c>
      <c r="AF678" s="207"/>
      <c r="AG678" s="208"/>
      <c r="AH678" s="208"/>
      <c r="AI678" s="208"/>
      <c r="AJ678" s="209"/>
      <c r="AK678" s="209"/>
      <c r="AL678" s="210"/>
      <c r="AM678" s="210"/>
      <c r="AN678" s="210"/>
      <c r="AO678" s="210"/>
      <c r="AP678" s="210"/>
      <c r="AQ678" s="210"/>
      <c r="AR678" s="210"/>
      <c r="AS678" s="215" t="s">
        <v>1583</v>
      </c>
      <c r="AT678" s="105"/>
      <c r="AU678" s="105"/>
      <c r="AV678" s="105"/>
      <c r="AW678" s="105"/>
      <c r="AX678" s="105"/>
      <c r="AY678" s="105"/>
      <c r="AZ678" s="105"/>
      <c r="BA678" s="105"/>
      <c r="BB678" s="105"/>
      <c r="BC678" s="105"/>
      <c r="BD678" s="218"/>
      <c r="BE678" s="105"/>
      <c r="BF678" s="250"/>
      <c r="BG678" s="252" t="s">
        <v>1584</v>
      </c>
      <c r="BH678" s="5" t="s">
        <v>1584</v>
      </c>
      <c r="BI678" s="5" t="s">
        <v>6372</v>
      </c>
      <c r="BJ678" s="149"/>
    </row>
    <row r="679" s="5" customFormat="1" ht="12.95" customHeight="1" spans="1:62">
      <c r="A679" s="322"/>
      <c r="B679" s="322"/>
      <c r="C679" s="10" t="s">
        <v>1585</v>
      </c>
      <c r="D679" s="38" t="s">
        <v>1587</v>
      </c>
      <c r="E679" s="39" t="s">
        <v>6373</v>
      </c>
      <c r="F679" s="40" t="s">
        <v>2715</v>
      </c>
      <c r="G679" s="41" t="s">
        <v>6374</v>
      </c>
      <c r="H679" s="42" t="s">
        <v>2715</v>
      </c>
      <c r="I679" s="42" t="s">
        <v>2715</v>
      </c>
      <c r="J679" s="43" t="s">
        <v>2715</v>
      </c>
      <c r="K679" s="54" t="s">
        <v>2715</v>
      </c>
      <c r="L679" s="42" t="s">
        <v>2737</v>
      </c>
      <c r="M679" s="42" t="s">
        <v>2715</v>
      </c>
      <c r="N679" s="42" t="s">
        <v>2715</v>
      </c>
      <c r="O679" s="43" t="s">
        <v>2715</v>
      </c>
      <c r="P679" s="206"/>
      <c r="Q679" s="206"/>
      <c r="R679" s="206"/>
      <c r="S679" s="206"/>
      <c r="T679" s="206"/>
      <c r="U679" s="63" t="s">
        <v>6375</v>
      </c>
      <c r="V679" s="47" t="s">
        <v>6259</v>
      </c>
      <c r="W679" s="62" t="s">
        <v>2715</v>
      </c>
      <c r="X679" s="62" t="s">
        <v>2715</v>
      </c>
      <c r="Y679" s="62"/>
      <c r="Z679" s="62"/>
      <c r="AA679" s="62"/>
      <c r="AB679" s="47"/>
      <c r="AC679" s="47" t="s">
        <v>5770</v>
      </c>
      <c r="AD679" s="63"/>
      <c r="AE679" s="63" t="s">
        <v>2723</v>
      </c>
      <c r="AF679" s="207"/>
      <c r="AG679" s="208"/>
      <c r="AH679" s="208"/>
      <c r="AI679" s="208"/>
      <c r="AJ679" s="209"/>
      <c r="AK679" s="209"/>
      <c r="AL679" s="210"/>
      <c r="AM679" s="210"/>
      <c r="AN679" s="210"/>
      <c r="AO679" s="210"/>
      <c r="AP679" s="210"/>
      <c r="AQ679" s="210"/>
      <c r="AR679" s="210"/>
      <c r="AS679" s="215" t="s">
        <v>1586</v>
      </c>
      <c r="AT679" s="105"/>
      <c r="AU679" s="105"/>
      <c r="AV679" s="105"/>
      <c r="AW679" s="105"/>
      <c r="AX679" s="105"/>
      <c r="AY679" s="105"/>
      <c r="AZ679" s="105"/>
      <c r="BA679" s="105"/>
      <c r="BB679" s="105"/>
      <c r="BC679" s="105"/>
      <c r="BD679" s="218"/>
      <c r="BE679" s="105"/>
      <c r="BF679" s="250"/>
      <c r="BG679" s="252" t="s">
        <v>1587</v>
      </c>
      <c r="BH679" s="5" t="s">
        <v>1587</v>
      </c>
      <c r="BI679" s="5" t="s">
        <v>6376</v>
      </c>
      <c r="BJ679" s="149"/>
    </row>
    <row r="680" s="5" customFormat="1" ht="12.95" customHeight="1" spans="1:62">
      <c r="A680" s="322"/>
      <c r="B680" s="322"/>
      <c r="C680" s="48" t="s">
        <v>1588</v>
      </c>
      <c r="D680" s="38" t="s">
        <v>1590</v>
      </c>
      <c r="E680" s="39" t="s">
        <v>6377</v>
      </c>
      <c r="F680" s="40" t="s">
        <v>2715</v>
      </c>
      <c r="G680" s="41" t="s">
        <v>6378</v>
      </c>
      <c r="H680" s="42" t="s">
        <v>2715</v>
      </c>
      <c r="I680" s="42" t="s">
        <v>2715</v>
      </c>
      <c r="J680" s="43" t="s">
        <v>2715</v>
      </c>
      <c r="K680" s="54" t="s">
        <v>2715</v>
      </c>
      <c r="L680" s="42" t="s">
        <v>2737</v>
      </c>
      <c r="M680" s="42" t="s">
        <v>2715</v>
      </c>
      <c r="N680" s="42" t="s">
        <v>2715</v>
      </c>
      <c r="O680" s="43" t="s">
        <v>2715</v>
      </c>
      <c r="P680" s="206"/>
      <c r="Q680" s="206"/>
      <c r="R680" s="206"/>
      <c r="S680" s="206"/>
      <c r="T680" s="206"/>
      <c r="U680" s="63" t="s">
        <v>6379</v>
      </c>
      <c r="V680" s="47" t="s">
        <v>6259</v>
      </c>
      <c r="W680" s="62" t="s">
        <v>2715</v>
      </c>
      <c r="X680" s="62" t="s">
        <v>2715</v>
      </c>
      <c r="Y680" s="62"/>
      <c r="Z680" s="62"/>
      <c r="AA680" s="62"/>
      <c r="AB680" s="47"/>
      <c r="AC680" s="47" t="s">
        <v>5770</v>
      </c>
      <c r="AD680" s="63"/>
      <c r="AE680" s="63" t="s">
        <v>2723</v>
      </c>
      <c r="AF680" s="207"/>
      <c r="AG680" s="208"/>
      <c r="AH680" s="208"/>
      <c r="AI680" s="208"/>
      <c r="AJ680" s="209"/>
      <c r="AK680" s="209"/>
      <c r="AL680" s="210"/>
      <c r="AM680" s="210"/>
      <c r="AN680" s="210"/>
      <c r="AO680" s="210"/>
      <c r="AP680" s="210"/>
      <c r="AQ680" s="210"/>
      <c r="AR680" s="210"/>
      <c r="AS680" s="215" t="s">
        <v>1589</v>
      </c>
      <c r="AT680" s="105"/>
      <c r="AU680" s="105"/>
      <c r="AV680" s="105"/>
      <c r="AW680" s="105"/>
      <c r="AX680" s="105"/>
      <c r="AY680" s="105"/>
      <c r="AZ680" s="105"/>
      <c r="BA680" s="105"/>
      <c r="BB680" s="105"/>
      <c r="BC680" s="105"/>
      <c r="BD680" s="218"/>
      <c r="BE680" s="105"/>
      <c r="BF680" s="250"/>
      <c r="BG680" s="252" t="s">
        <v>1590</v>
      </c>
      <c r="BH680" s="5" t="s">
        <v>1590</v>
      </c>
      <c r="BI680" s="5" t="s">
        <v>6380</v>
      </c>
      <c r="BJ680" s="149"/>
    </row>
    <row r="681" s="5" customFormat="1" ht="12.95" customHeight="1" spans="1:62">
      <c r="A681" s="322"/>
      <c r="B681" s="322"/>
      <c r="C681" s="48" t="s">
        <v>1591</v>
      </c>
      <c r="D681" s="38" t="s">
        <v>1593</v>
      </c>
      <c r="E681" s="39" t="s">
        <v>6381</v>
      </c>
      <c r="F681" s="40" t="s">
        <v>2715</v>
      </c>
      <c r="G681" s="41" t="s">
        <v>6382</v>
      </c>
      <c r="H681" s="42" t="s">
        <v>2715</v>
      </c>
      <c r="I681" s="42" t="s">
        <v>2715</v>
      </c>
      <c r="J681" s="43" t="s">
        <v>2715</v>
      </c>
      <c r="K681" s="54" t="s">
        <v>2715</v>
      </c>
      <c r="L681" s="42" t="s">
        <v>2737</v>
      </c>
      <c r="M681" s="42" t="s">
        <v>2715</v>
      </c>
      <c r="N681" s="42" t="s">
        <v>2715</v>
      </c>
      <c r="O681" s="43" t="s">
        <v>2715</v>
      </c>
      <c r="P681" s="206"/>
      <c r="Q681" s="206"/>
      <c r="R681" s="206"/>
      <c r="S681" s="206"/>
      <c r="T681" s="206"/>
      <c r="U681" s="63" t="s">
        <v>6383</v>
      </c>
      <c r="V681" s="47" t="s">
        <v>6259</v>
      </c>
      <c r="W681" s="62" t="s">
        <v>2715</v>
      </c>
      <c r="X681" s="62" t="s">
        <v>2715</v>
      </c>
      <c r="Y681" s="62"/>
      <c r="Z681" s="62"/>
      <c r="AA681" s="62"/>
      <c r="AB681" s="47"/>
      <c r="AC681" s="47" t="s">
        <v>5770</v>
      </c>
      <c r="AD681" s="63"/>
      <c r="AE681" s="63" t="s">
        <v>2723</v>
      </c>
      <c r="AF681" s="207"/>
      <c r="AG681" s="208"/>
      <c r="AH681" s="208"/>
      <c r="AI681" s="208"/>
      <c r="AJ681" s="209"/>
      <c r="AK681" s="209"/>
      <c r="AL681" s="210"/>
      <c r="AM681" s="210"/>
      <c r="AN681" s="210"/>
      <c r="AO681" s="210"/>
      <c r="AP681" s="210"/>
      <c r="AQ681" s="210"/>
      <c r="AR681" s="210"/>
      <c r="AS681" s="215" t="s">
        <v>1592</v>
      </c>
      <c r="AT681" s="105"/>
      <c r="AU681" s="105"/>
      <c r="AV681" s="105"/>
      <c r="AW681" s="105"/>
      <c r="AX681" s="105"/>
      <c r="AY681" s="105"/>
      <c r="AZ681" s="105"/>
      <c r="BA681" s="105"/>
      <c r="BB681" s="105"/>
      <c r="BC681" s="105"/>
      <c r="BD681" s="218"/>
      <c r="BE681" s="105"/>
      <c r="BF681" s="250"/>
      <c r="BG681" s="252" t="s">
        <v>1593</v>
      </c>
      <c r="BH681" s="5" t="s">
        <v>1593</v>
      </c>
      <c r="BI681" s="5" t="s">
        <v>6384</v>
      </c>
      <c r="BJ681" s="149"/>
    </row>
    <row r="682" s="5" customFormat="1" ht="12.95" customHeight="1" spans="1:62">
      <c r="A682" s="322"/>
      <c r="B682" s="322"/>
      <c r="C682" s="48" t="s">
        <v>1594</v>
      </c>
      <c r="D682" s="38" t="s">
        <v>1596</v>
      </c>
      <c r="E682" s="39" t="s">
        <v>6385</v>
      </c>
      <c r="F682" s="40" t="s">
        <v>2715</v>
      </c>
      <c r="G682" s="41" t="s">
        <v>6386</v>
      </c>
      <c r="H682" s="42" t="s">
        <v>2715</v>
      </c>
      <c r="I682" s="42" t="s">
        <v>2715</v>
      </c>
      <c r="J682" s="43" t="s">
        <v>2715</v>
      </c>
      <c r="K682" s="54" t="s">
        <v>2715</v>
      </c>
      <c r="L682" s="42" t="s">
        <v>2737</v>
      </c>
      <c r="M682" s="42" t="s">
        <v>2715</v>
      </c>
      <c r="N682" s="42" t="s">
        <v>2715</v>
      </c>
      <c r="O682" s="43" t="s">
        <v>2715</v>
      </c>
      <c r="P682" s="206"/>
      <c r="Q682" s="206"/>
      <c r="R682" s="206"/>
      <c r="S682" s="206"/>
      <c r="T682" s="206"/>
      <c r="U682" s="63" t="s">
        <v>6387</v>
      </c>
      <c r="V682" s="47" t="s">
        <v>6259</v>
      </c>
      <c r="W682" s="62" t="s">
        <v>2715</v>
      </c>
      <c r="X682" s="62" t="s">
        <v>2715</v>
      </c>
      <c r="Y682" s="62"/>
      <c r="Z682" s="62"/>
      <c r="AA682" s="62"/>
      <c r="AB682" s="47"/>
      <c r="AC682" s="47" t="s">
        <v>5770</v>
      </c>
      <c r="AD682" s="63"/>
      <c r="AE682" s="63" t="s">
        <v>2723</v>
      </c>
      <c r="AF682" s="207"/>
      <c r="AG682" s="208"/>
      <c r="AH682" s="208"/>
      <c r="AI682" s="208"/>
      <c r="AJ682" s="209"/>
      <c r="AK682" s="209"/>
      <c r="AL682" s="210"/>
      <c r="AM682" s="210"/>
      <c r="AN682" s="210"/>
      <c r="AO682" s="210"/>
      <c r="AP682" s="210"/>
      <c r="AQ682" s="210"/>
      <c r="AR682" s="210"/>
      <c r="AS682" s="215" t="s">
        <v>1595</v>
      </c>
      <c r="AT682" s="105"/>
      <c r="AU682" s="105"/>
      <c r="AV682" s="105"/>
      <c r="AW682" s="105"/>
      <c r="AX682" s="105"/>
      <c r="AY682" s="105"/>
      <c r="AZ682" s="105"/>
      <c r="BA682" s="105"/>
      <c r="BB682" s="105"/>
      <c r="BC682" s="105"/>
      <c r="BD682" s="218"/>
      <c r="BE682" s="105"/>
      <c r="BF682" s="250"/>
      <c r="BG682" s="252" t="s">
        <v>1596</v>
      </c>
      <c r="BH682" s="5" t="s">
        <v>1596</v>
      </c>
      <c r="BI682" s="5" t="s">
        <v>6388</v>
      </c>
      <c r="BJ682" s="149"/>
    </row>
    <row r="683" s="5" customFormat="1" ht="12.95" customHeight="1" spans="1:62">
      <c r="A683" s="322"/>
      <c r="B683" s="322"/>
      <c r="C683" s="48" t="s">
        <v>1597</v>
      </c>
      <c r="D683" s="38" t="s">
        <v>1599</v>
      </c>
      <c r="E683" s="39" t="s">
        <v>6389</v>
      </c>
      <c r="F683" s="40" t="s">
        <v>2715</v>
      </c>
      <c r="G683" s="41" t="s">
        <v>6390</v>
      </c>
      <c r="H683" s="42" t="s">
        <v>2715</v>
      </c>
      <c r="I683" s="42" t="s">
        <v>2715</v>
      </c>
      <c r="J683" s="43" t="s">
        <v>2715</v>
      </c>
      <c r="K683" s="54" t="s">
        <v>2715</v>
      </c>
      <c r="L683" s="42" t="s">
        <v>2737</v>
      </c>
      <c r="M683" s="42" t="s">
        <v>2715</v>
      </c>
      <c r="N683" s="42" t="s">
        <v>2715</v>
      </c>
      <c r="O683" s="43" t="s">
        <v>2715</v>
      </c>
      <c r="P683" s="206"/>
      <c r="Q683" s="206"/>
      <c r="R683" s="206"/>
      <c r="S683" s="206"/>
      <c r="T683" s="206"/>
      <c r="U683" s="63" t="s">
        <v>6391</v>
      </c>
      <c r="V683" s="47" t="s">
        <v>6259</v>
      </c>
      <c r="W683" s="62" t="s">
        <v>2715</v>
      </c>
      <c r="X683" s="62" t="s">
        <v>2715</v>
      </c>
      <c r="Y683" s="62"/>
      <c r="Z683" s="62"/>
      <c r="AA683" s="62"/>
      <c r="AB683" s="47"/>
      <c r="AC683" s="47" t="s">
        <v>5770</v>
      </c>
      <c r="AD683" s="63"/>
      <c r="AE683" s="63" t="s">
        <v>2723</v>
      </c>
      <c r="AF683" s="207"/>
      <c r="AG683" s="208"/>
      <c r="AH683" s="208"/>
      <c r="AI683" s="208"/>
      <c r="AJ683" s="209"/>
      <c r="AK683" s="209"/>
      <c r="AL683" s="210"/>
      <c r="AM683" s="210"/>
      <c r="AN683" s="210"/>
      <c r="AO683" s="210"/>
      <c r="AP683" s="210"/>
      <c r="AQ683" s="210"/>
      <c r="AR683" s="210"/>
      <c r="AS683" s="215" t="s">
        <v>1598</v>
      </c>
      <c r="AT683" s="105"/>
      <c r="AU683" s="105"/>
      <c r="AV683" s="105"/>
      <c r="AW683" s="105"/>
      <c r="AX683" s="105"/>
      <c r="AY683" s="105"/>
      <c r="AZ683" s="105"/>
      <c r="BA683" s="105"/>
      <c r="BB683" s="105"/>
      <c r="BC683" s="105"/>
      <c r="BD683" s="218"/>
      <c r="BE683" s="105"/>
      <c r="BF683" s="250"/>
      <c r="BG683" s="252" t="s">
        <v>1599</v>
      </c>
      <c r="BH683" s="5" t="s">
        <v>1599</v>
      </c>
      <c r="BI683" s="5" t="s">
        <v>6392</v>
      </c>
      <c r="BJ683" s="149"/>
    </row>
    <row r="684" s="5" customFormat="1" ht="12.95" customHeight="1" spans="1:62">
      <c r="A684" s="322"/>
      <c r="B684" s="322"/>
      <c r="C684" s="48" t="s">
        <v>1600</v>
      </c>
      <c r="D684" s="38" t="s">
        <v>1602</v>
      </c>
      <c r="E684" s="39" t="s">
        <v>6393</v>
      </c>
      <c r="F684" s="40" t="s">
        <v>2715</v>
      </c>
      <c r="G684" s="41" t="s">
        <v>6394</v>
      </c>
      <c r="H684" s="42" t="s">
        <v>2715</v>
      </c>
      <c r="I684" s="42" t="s">
        <v>2715</v>
      </c>
      <c r="J684" s="43" t="s">
        <v>2715</v>
      </c>
      <c r="K684" s="54" t="s">
        <v>2715</v>
      </c>
      <c r="L684" s="42" t="s">
        <v>2737</v>
      </c>
      <c r="M684" s="42" t="s">
        <v>2715</v>
      </c>
      <c r="N684" s="42" t="s">
        <v>2715</v>
      </c>
      <c r="O684" s="43" t="s">
        <v>2715</v>
      </c>
      <c r="P684" s="206"/>
      <c r="Q684" s="206"/>
      <c r="R684" s="206"/>
      <c r="S684" s="206"/>
      <c r="T684" s="206"/>
      <c r="U684" s="63" t="s">
        <v>6395</v>
      </c>
      <c r="V684" s="47" t="s">
        <v>6259</v>
      </c>
      <c r="W684" s="62" t="s">
        <v>2715</v>
      </c>
      <c r="X684" s="62" t="s">
        <v>2715</v>
      </c>
      <c r="Y684" s="62"/>
      <c r="Z684" s="62"/>
      <c r="AA684" s="62"/>
      <c r="AB684" s="47"/>
      <c r="AC684" s="47" t="s">
        <v>5770</v>
      </c>
      <c r="AD684" s="63"/>
      <c r="AE684" s="63" t="s">
        <v>2723</v>
      </c>
      <c r="AF684" s="207"/>
      <c r="AG684" s="208"/>
      <c r="AH684" s="208"/>
      <c r="AI684" s="208"/>
      <c r="AJ684" s="209"/>
      <c r="AK684" s="209"/>
      <c r="AL684" s="210"/>
      <c r="AM684" s="210"/>
      <c r="AN684" s="210"/>
      <c r="AO684" s="210"/>
      <c r="AP684" s="210"/>
      <c r="AQ684" s="210"/>
      <c r="AR684" s="210"/>
      <c r="AS684" s="215" t="s">
        <v>1601</v>
      </c>
      <c r="AT684" s="105"/>
      <c r="AU684" s="105"/>
      <c r="AV684" s="105"/>
      <c r="AW684" s="105"/>
      <c r="AX684" s="105"/>
      <c r="AY684" s="105"/>
      <c r="AZ684" s="105"/>
      <c r="BA684" s="105"/>
      <c r="BB684" s="105"/>
      <c r="BC684" s="105"/>
      <c r="BD684" s="218"/>
      <c r="BE684" s="105"/>
      <c r="BF684" s="250"/>
      <c r="BG684" s="252" t="s">
        <v>1602</v>
      </c>
      <c r="BH684" s="5" t="s">
        <v>1602</v>
      </c>
      <c r="BI684" s="5" t="s">
        <v>6396</v>
      </c>
      <c r="BJ684" s="149"/>
    </row>
    <row r="685" s="5" customFormat="1" ht="12.95" customHeight="1" spans="1:62">
      <c r="A685" s="322"/>
      <c r="B685" s="322"/>
      <c r="C685" s="48" t="s">
        <v>1603</v>
      </c>
      <c r="D685" s="38" t="s">
        <v>1605</v>
      </c>
      <c r="E685" s="39" t="s">
        <v>6397</v>
      </c>
      <c r="F685" s="40" t="s">
        <v>2715</v>
      </c>
      <c r="G685" s="41" t="s">
        <v>6398</v>
      </c>
      <c r="H685" s="42" t="s">
        <v>2715</v>
      </c>
      <c r="I685" s="42" t="s">
        <v>2715</v>
      </c>
      <c r="J685" s="43" t="s">
        <v>2715</v>
      </c>
      <c r="K685" s="54" t="s">
        <v>2715</v>
      </c>
      <c r="L685" s="42" t="s">
        <v>2737</v>
      </c>
      <c r="M685" s="42" t="s">
        <v>2715</v>
      </c>
      <c r="N685" s="42" t="s">
        <v>2715</v>
      </c>
      <c r="O685" s="43" t="s">
        <v>2715</v>
      </c>
      <c r="P685" s="206"/>
      <c r="Q685" s="206"/>
      <c r="R685" s="206"/>
      <c r="S685" s="206"/>
      <c r="T685" s="206"/>
      <c r="U685" s="63" t="s">
        <v>6399</v>
      </c>
      <c r="V685" s="47" t="s">
        <v>6259</v>
      </c>
      <c r="W685" s="62" t="s">
        <v>2715</v>
      </c>
      <c r="X685" s="62" t="s">
        <v>2715</v>
      </c>
      <c r="Y685" s="62"/>
      <c r="Z685" s="62"/>
      <c r="AA685" s="62"/>
      <c r="AB685" s="47"/>
      <c r="AC685" s="47" t="s">
        <v>5770</v>
      </c>
      <c r="AD685" s="63"/>
      <c r="AE685" s="63" t="s">
        <v>2723</v>
      </c>
      <c r="AF685" s="207"/>
      <c r="AG685" s="208"/>
      <c r="AH685" s="208"/>
      <c r="AI685" s="208"/>
      <c r="AJ685" s="209"/>
      <c r="AK685" s="209"/>
      <c r="AL685" s="210"/>
      <c r="AM685" s="210"/>
      <c r="AN685" s="210"/>
      <c r="AO685" s="210"/>
      <c r="AP685" s="210"/>
      <c r="AQ685" s="210"/>
      <c r="AR685" s="210"/>
      <c r="AS685" s="215" t="s">
        <v>1604</v>
      </c>
      <c r="AT685" s="105"/>
      <c r="AU685" s="105"/>
      <c r="AV685" s="105"/>
      <c r="AW685" s="105"/>
      <c r="AX685" s="105"/>
      <c r="AY685" s="105"/>
      <c r="AZ685" s="105"/>
      <c r="BA685" s="105"/>
      <c r="BB685" s="105"/>
      <c r="BC685" s="105"/>
      <c r="BD685" s="218"/>
      <c r="BE685" s="105"/>
      <c r="BF685" s="250"/>
      <c r="BG685" s="252" t="s">
        <v>1605</v>
      </c>
      <c r="BH685" s="5" t="s">
        <v>1605</v>
      </c>
      <c r="BI685" s="5" t="s">
        <v>6400</v>
      </c>
      <c r="BJ685" s="149"/>
    </row>
    <row r="686" s="5" customFormat="1" ht="12.95" customHeight="1" spans="1:62">
      <c r="A686" s="322"/>
      <c r="B686" s="322"/>
      <c r="C686" s="48" t="s">
        <v>1606</v>
      </c>
      <c r="D686" s="38" t="s">
        <v>1608</v>
      </c>
      <c r="E686" s="39" t="s">
        <v>6401</v>
      </c>
      <c r="F686" s="40" t="s">
        <v>2715</v>
      </c>
      <c r="G686" s="41" t="s">
        <v>6402</v>
      </c>
      <c r="H686" s="42" t="s">
        <v>2715</v>
      </c>
      <c r="I686" s="42" t="s">
        <v>2715</v>
      </c>
      <c r="J686" s="43" t="s">
        <v>2715</v>
      </c>
      <c r="K686" s="54" t="s">
        <v>2715</v>
      </c>
      <c r="L686" s="42" t="s">
        <v>2737</v>
      </c>
      <c r="M686" s="42" t="s">
        <v>2715</v>
      </c>
      <c r="N686" s="42" t="s">
        <v>2715</v>
      </c>
      <c r="O686" s="43" t="s">
        <v>2715</v>
      </c>
      <c r="P686" s="206"/>
      <c r="Q686" s="206"/>
      <c r="R686" s="206"/>
      <c r="S686" s="206"/>
      <c r="T686" s="206"/>
      <c r="U686" s="63" t="s">
        <v>6403</v>
      </c>
      <c r="V686" s="47" t="s">
        <v>6259</v>
      </c>
      <c r="W686" s="62" t="s">
        <v>2715</v>
      </c>
      <c r="X686" s="62" t="s">
        <v>2715</v>
      </c>
      <c r="Y686" s="62"/>
      <c r="Z686" s="62"/>
      <c r="AA686" s="62"/>
      <c r="AB686" s="47"/>
      <c r="AC686" s="47" t="s">
        <v>5770</v>
      </c>
      <c r="AD686" s="63"/>
      <c r="AE686" s="63" t="s">
        <v>2723</v>
      </c>
      <c r="AF686" s="207"/>
      <c r="AG686" s="208"/>
      <c r="AH686" s="208"/>
      <c r="AI686" s="208"/>
      <c r="AJ686" s="209"/>
      <c r="AK686" s="209"/>
      <c r="AL686" s="210"/>
      <c r="AM686" s="210"/>
      <c r="AN686" s="210"/>
      <c r="AO686" s="210"/>
      <c r="AP686" s="210"/>
      <c r="AQ686" s="210"/>
      <c r="AR686" s="210"/>
      <c r="AS686" s="215" t="s">
        <v>1607</v>
      </c>
      <c r="AT686" s="105"/>
      <c r="AU686" s="105"/>
      <c r="AV686" s="105"/>
      <c r="AW686" s="105"/>
      <c r="AX686" s="105"/>
      <c r="AY686" s="105"/>
      <c r="AZ686" s="105"/>
      <c r="BA686" s="105"/>
      <c r="BB686" s="105"/>
      <c r="BC686" s="105"/>
      <c r="BD686" s="218"/>
      <c r="BE686" s="105"/>
      <c r="BF686" s="250"/>
      <c r="BG686" s="252" t="s">
        <v>1608</v>
      </c>
      <c r="BH686" s="5" t="s">
        <v>1608</v>
      </c>
      <c r="BI686" s="5" t="s">
        <v>6404</v>
      </c>
      <c r="BJ686" s="149"/>
    </row>
    <row r="687" s="5" customFormat="1" ht="12.95" customHeight="1" spans="1:62">
      <c r="A687" s="322"/>
      <c r="B687" s="322"/>
      <c r="C687" s="48" t="s">
        <v>1609</v>
      </c>
      <c r="D687" s="38" t="s">
        <v>1611</v>
      </c>
      <c r="E687" s="39" t="s">
        <v>6405</v>
      </c>
      <c r="F687" s="40" t="s">
        <v>2715</v>
      </c>
      <c r="G687" s="41" t="s">
        <v>6406</v>
      </c>
      <c r="H687" s="42" t="s">
        <v>2715</v>
      </c>
      <c r="I687" s="42" t="s">
        <v>2715</v>
      </c>
      <c r="J687" s="43" t="s">
        <v>2715</v>
      </c>
      <c r="K687" s="54" t="s">
        <v>2715</v>
      </c>
      <c r="L687" s="42" t="s">
        <v>2737</v>
      </c>
      <c r="M687" s="42" t="s">
        <v>2715</v>
      </c>
      <c r="N687" s="42" t="s">
        <v>2715</v>
      </c>
      <c r="O687" s="43" t="s">
        <v>2715</v>
      </c>
      <c r="P687" s="206"/>
      <c r="Q687" s="206"/>
      <c r="R687" s="206"/>
      <c r="S687" s="206"/>
      <c r="T687" s="206"/>
      <c r="U687" s="63" t="s">
        <v>6407</v>
      </c>
      <c r="V687" s="47" t="s">
        <v>6259</v>
      </c>
      <c r="W687" s="62" t="s">
        <v>2715</v>
      </c>
      <c r="X687" s="62" t="s">
        <v>2715</v>
      </c>
      <c r="Y687" s="62"/>
      <c r="Z687" s="62"/>
      <c r="AA687" s="62"/>
      <c r="AB687" s="47"/>
      <c r="AC687" s="47" t="s">
        <v>5770</v>
      </c>
      <c r="AD687" s="63"/>
      <c r="AE687" s="63" t="s">
        <v>2723</v>
      </c>
      <c r="AF687" s="207"/>
      <c r="AG687" s="208"/>
      <c r="AH687" s="208"/>
      <c r="AI687" s="208"/>
      <c r="AJ687" s="209"/>
      <c r="AK687" s="209"/>
      <c r="AL687" s="210"/>
      <c r="AM687" s="210"/>
      <c r="AN687" s="210"/>
      <c r="AO687" s="210"/>
      <c r="AP687" s="210"/>
      <c r="AQ687" s="210"/>
      <c r="AR687" s="210"/>
      <c r="AS687" s="215" t="s">
        <v>1610</v>
      </c>
      <c r="AT687" s="105"/>
      <c r="AU687" s="105"/>
      <c r="AV687" s="105"/>
      <c r="AW687" s="105"/>
      <c r="AX687" s="105"/>
      <c r="AY687" s="105"/>
      <c r="AZ687" s="105"/>
      <c r="BA687" s="105"/>
      <c r="BB687" s="105"/>
      <c r="BC687" s="105"/>
      <c r="BD687" s="218"/>
      <c r="BE687" s="105"/>
      <c r="BF687" s="250"/>
      <c r="BG687" s="252" t="s">
        <v>1611</v>
      </c>
      <c r="BH687" s="5" t="s">
        <v>1611</v>
      </c>
      <c r="BI687" s="5" t="s">
        <v>6408</v>
      </c>
      <c r="BJ687" s="149"/>
    </row>
    <row r="688" s="5" customFormat="1" ht="12.95" customHeight="1" spans="1:62">
      <c r="A688" s="322"/>
      <c r="B688" s="322"/>
      <c r="C688" s="48" t="s">
        <v>1612</v>
      </c>
      <c r="D688" s="38" t="s">
        <v>1614</v>
      </c>
      <c r="E688" s="39" t="s">
        <v>6409</v>
      </c>
      <c r="F688" s="40" t="s">
        <v>2715</v>
      </c>
      <c r="G688" s="41" t="s">
        <v>6410</v>
      </c>
      <c r="H688" s="42" t="s">
        <v>2715</v>
      </c>
      <c r="I688" s="42" t="s">
        <v>2715</v>
      </c>
      <c r="J688" s="43" t="s">
        <v>2715</v>
      </c>
      <c r="K688" s="54" t="s">
        <v>2715</v>
      </c>
      <c r="L688" s="42" t="s">
        <v>2737</v>
      </c>
      <c r="M688" s="42" t="s">
        <v>2715</v>
      </c>
      <c r="N688" s="42" t="s">
        <v>2715</v>
      </c>
      <c r="O688" s="43" t="s">
        <v>2715</v>
      </c>
      <c r="P688" s="206"/>
      <c r="Q688" s="206"/>
      <c r="R688" s="206"/>
      <c r="S688" s="206"/>
      <c r="T688" s="206"/>
      <c r="U688" s="63" t="s">
        <v>6411</v>
      </c>
      <c r="V688" s="47" t="s">
        <v>6259</v>
      </c>
      <c r="W688" s="62" t="s">
        <v>2715</v>
      </c>
      <c r="X688" s="62" t="s">
        <v>2715</v>
      </c>
      <c r="Y688" s="62"/>
      <c r="Z688" s="62"/>
      <c r="AA688" s="62"/>
      <c r="AB688" s="47"/>
      <c r="AC688" s="47" t="s">
        <v>5770</v>
      </c>
      <c r="AD688" s="63"/>
      <c r="AE688" s="63" t="s">
        <v>2723</v>
      </c>
      <c r="AF688" s="207"/>
      <c r="AG688" s="208"/>
      <c r="AH688" s="208"/>
      <c r="AI688" s="208"/>
      <c r="AJ688" s="209"/>
      <c r="AK688" s="209"/>
      <c r="AL688" s="210"/>
      <c r="AM688" s="210"/>
      <c r="AN688" s="210"/>
      <c r="AO688" s="210"/>
      <c r="AP688" s="210"/>
      <c r="AQ688" s="210"/>
      <c r="AR688" s="210"/>
      <c r="AS688" s="215" t="s">
        <v>1613</v>
      </c>
      <c r="AT688" s="105"/>
      <c r="AU688" s="105"/>
      <c r="AV688" s="105"/>
      <c r="AW688" s="105"/>
      <c r="AX688" s="105"/>
      <c r="AY688" s="105"/>
      <c r="AZ688" s="105"/>
      <c r="BA688" s="105"/>
      <c r="BB688" s="105"/>
      <c r="BC688" s="105"/>
      <c r="BD688" s="218"/>
      <c r="BE688" s="105"/>
      <c r="BF688" s="250"/>
      <c r="BG688" s="252" t="s">
        <v>1614</v>
      </c>
      <c r="BH688" s="5" t="s">
        <v>1614</v>
      </c>
      <c r="BI688" s="5" t="s">
        <v>6412</v>
      </c>
      <c r="BJ688" s="149"/>
    </row>
    <row r="689" s="5" customFormat="1" ht="12.95" customHeight="1" spans="1:62">
      <c r="A689" s="322"/>
      <c r="B689" s="322"/>
      <c r="C689" s="48" t="s">
        <v>1615</v>
      </c>
      <c r="D689" s="38" t="s">
        <v>1617</v>
      </c>
      <c r="E689" s="39" t="s">
        <v>6413</v>
      </c>
      <c r="F689" s="40" t="s">
        <v>2715</v>
      </c>
      <c r="G689" s="41" t="s">
        <v>6414</v>
      </c>
      <c r="H689" s="42" t="s">
        <v>2715</v>
      </c>
      <c r="I689" s="42" t="s">
        <v>2715</v>
      </c>
      <c r="J689" s="43" t="s">
        <v>2715</v>
      </c>
      <c r="K689" s="54" t="s">
        <v>2715</v>
      </c>
      <c r="L689" s="42" t="s">
        <v>2737</v>
      </c>
      <c r="M689" s="42" t="s">
        <v>2715</v>
      </c>
      <c r="N689" s="42" t="s">
        <v>2715</v>
      </c>
      <c r="O689" s="43" t="s">
        <v>2715</v>
      </c>
      <c r="P689" s="206"/>
      <c r="Q689" s="206"/>
      <c r="R689" s="206"/>
      <c r="S689" s="206"/>
      <c r="T689" s="206"/>
      <c r="U689" s="63" t="s">
        <v>6415</v>
      </c>
      <c r="V689" s="47" t="s">
        <v>6259</v>
      </c>
      <c r="W689" s="62" t="s">
        <v>2715</v>
      </c>
      <c r="X689" s="62" t="s">
        <v>2715</v>
      </c>
      <c r="Y689" s="62"/>
      <c r="Z689" s="62"/>
      <c r="AA689" s="62"/>
      <c r="AB689" s="47"/>
      <c r="AC689" s="47" t="s">
        <v>5770</v>
      </c>
      <c r="AD689" s="63"/>
      <c r="AE689" s="63" t="s">
        <v>2723</v>
      </c>
      <c r="AF689" s="207"/>
      <c r="AG689" s="208"/>
      <c r="AH689" s="208"/>
      <c r="AI689" s="208"/>
      <c r="AJ689" s="209"/>
      <c r="AK689" s="209"/>
      <c r="AL689" s="210"/>
      <c r="AM689" s="210"/>
      <c r="AN689" s="210"/>
      <c r="AO689" s="210"/>
      <c r="AP689" s="210"/>
      <c r="AQ689" s="210"/>
      <c r="AR689" s="210"/>
      <c r="AS689" s="215" t="s">
        <v>1616</v>
      </c>
      <c r="AT689" s="105"/>
      <c r="AU689" s="105"/>
      <c r="AV689" s="105"/>
      <c r="AW689" s="105"/>
      <c r="AX689" s="105"/>
      <c r="AY689" s="105"/>
      <c r="AZ689" s="105"/>
      <c r="BA689" s="105"/>
      <c r="BB689" s="105"/>
      <c r="BC689" s="105"/>
      <c r="BD689" s="218"/>
      <c r="BE689" s="105"/>
      <c r="BF689" s="250"/>
      <c r="BG689" s="252" t="s">
        <v>1617</v>
      </c>
      <c r="BH689" s="5" t="s">
        <v>1617</v>
      </c>
      <c r="BI689" s="5" t="s">
        <v>6416</v>
      </c>
      <c r="BJ689" s="149"/>
    </row>
    <row r="690" s="5" customFormat="1" ht="12.95" customHeight="1" spans="1:62">
      <c r="A690" s="322"/>
      <c r="B690" s="322"/>
      <c r="C690" s="10" t="s">
        <v>1618</v>
      </c>
      <c r="D690" s="38" t="s">
        <v>1619</v>
      </c>
      <c r="E690" s="39" t="s">
        <v>6417</v>
      </c>
      <c r="F690" s="40" t="s">
        <v>2715</v>
      </c>
      <c r="G690" s="41" t="s">
        <v>6418</v>
      </c>
      <c r="H690" s="42" t="s">
        <v>2715</v>
      </c>
      <c r="I690" s="42" t="s">
        <v>2715</v>
      </c>
      <c r="J690" s="43" t="s">
        <v>2715</v>
      </c>
      <c r="K690" s="54" t="s">
        <v>2715</v>
      </c>
      <c r="L690" s="42" t="s">
        <v>2737</v>
      </c>
      <c r="M690" s="42" t="s">
        <v>2715</v>
      </c>
      <c r="N690" s="42" t="s">
        <v>2715</v>
      </c>
      <c r="O690" s="43" t="s">
        <v>2715</v>
      </c>
      <c r="P690" s="206"/>
      <c r="Q690" s="206"/>
      <c r="R690" s="206"/>
      <c r="S690" s="206"/>
      <c r="T690" s="206"/>
      <c r="U690" s="63" t="s">
        <v>6419</v>
      </c>
      <c r="V690" s="47" t="s">
        <v>6259</v>
      </c>
      <c r="W690" s="62" t="s">
        <v>2715</v>
      </c>
      <c r="X690" s="62" t="s">
        <v>2715</v>
      </c>
      <c r="Y690" s="62"/>
      <c r="Z690" s="62"/>
      <c r="AA690" s="62"/>
      <c r="AB690" s="47"/>
      <c r="AC690" s="47" t="s">
        <v>5770</v>
      </c>
      <c r="AD690" s="63"/>
      <c r="AE690" s="63">
        <v>0</v>
      </c>
      <c r="AF690" s="207"/>
      <c r="AG690" s="208"/>
      <c r="AH690" s="208"/>
      <c r="AI690" s="208"/>
      <c r="AJ690" s="209"/>
      <c r="AK690" s="209"/>
      <c r="AL690" s="210"/>
      <c r="AM690" s="210"/>
      <c r="AN690" s="210"/>
      <c r="AO690" s="210"/>
      <c r="AP690" s="210"/>
      <c r="AQ690" s="210"/>
      <c r="AR690" s="210"/>
      <c r="AS690" s="215" t="s">
        <v>1618</v>
      </c>
      <c r="AT690" s="105"/>
      <c r="AU690" s="105"/>
      <c r="AV690" s="105"/>
      <c r="AW690" s="105"/>
      <c r="AX690" s="105"/>
      <c r="AY690" s="105"/>
      <c r="AZ690" s="105"/>
      <c r="BA690" s="105"/>
      <c r="BB690" s="105"/>
      <c r="BC690" s="105"/>
      <c r="BD690" s="218"/>
      <c r="BE690" s="105"/>
      <c r="BF690" s="250"/>
      <c r="BG690" s="252" t="s">
        <v>1619</v>
      </c>
      <c r="BH690" s="5" t="s">
        <v>1619</v>
      </c>
      <c r="BI690" s="5" t="s">
        <v>6420</v>
      </c>
      <c r="BJ690" s="149"/>
    </row>
    <row r="691" s="5" customFormat="1" ht="12.95" customHeight="1" spans="1:62">
      <c r="A691" s="322"/>
      <c r="B691" s="322"/>
      <c r="C691" s="10" t="s">
        <v>1620</v>
      </c>
      <c r="D691" s="38" t="s">
        <v>1621</v>
      </c>
      <c r="E691" s="39" t="s">
        <v>6421</v>
      </c>
      <c r="F691" s="40" t="s">
        <v>2715</v>
      </c>
      <c r="G691" s="41" t="s">
        <v>6422</v>
      </c>
      <c r="H691" s="42" t="s">
        <v>2715</v>
      </c>
      <c r="I691" s="42" t="s">
        <v>2715</v>
      </c>
      <c r="J691" s="43" t="s">
        <v>2715</v>
      </c>
      <c r="K691" s="54" t="s">
        <v>2715</v>
      </c>
      <c r="L691" s="42" t="s">
        <v>2737</v>
      </c>
      <c r="M691" s="42" t="s">
        <v>2715</v>
      </c>
      <c r="N691" s="42" t="s">
        <v>2715</v>
      </c>
      <c r="O691" s="43" t="s">
        <v>2715</v>
      </c>
      <c r="P691" s="206"/>
      <c r="Q691" s="206"/>
      <c r="R691" s="206"/>
      <c r="S691" s="206"/>
      <c r="T691" s="206"/>
      <c r="U691" s="63" t="s">
        <v>6423</v>
      </c>
      <c r="V691" s="47" t="s">
        <v>6259</v>
      </c>
      <c r="W691" s="62" t="s">
        <v>2715</v>
      </c>
      <c r="X691" s="62" t="s">
        <v>2715</v>
      </c>
      <c r="Y691" s="62"/>
      <c r="Z691" s="62"/>
      <c r="AA691" s="62"/>
      <c r="AB691" s="47"/>
      <c r="AC691" s="47" t="s">
        <v>5770</v>
      </c>
      <c r="AD691" s="63"/>
      <c r="AE691" s="63">
        <v>0</v>
      </c>
      <c r="AF691" s="207"/>
      <c r="AG691" s="208"/>
      <c r="AH691" s="208"/>
      <c r="AI691" s="208"/>
      <c r="AJ691" s="209"/>
      <c r="AK691" s="209"/>
      <c r="AL691" s="210"/>
      <c r="AM691" s="210"/>
      <c r="AN691" s="210"/>
      <c r="AO691" s="210"/>
      <c r="AP691" s="210"/>
      <c r="AQ691" s="210"/>
      <c r="AR691" s="210"/>
      <c r="AS691" s="215" t="s">
        <v>1620</v>
      </c>
      <c r="AT691" s="105"/>
      <c r="AU691" s="105"/>
      <c r="AV691" s="105"/>
      <c r="AW691" s="105"/>
      <c r="AX691" s="105"/>
      <c r="AY691" s="105"/>
      <c r="AZ691" s="105"/>
      <c r="BA691" s="105"/>
      <c r="BB691" s="105"/>
      <c r="BC691" s="105"/>
      <c r="BD691" s="218"/>
      <c r="BE691" s="105"/>
      <c r="BF691" s="250"/>
      <c r="BG691" s="252" t="s">
        <v>1621</v>
      </c>
      <c r="BH691" s="5" t="s">
        <v>1621</v>
      </c>
      <c r="BI691" s="5" t="s">
        <v>6424</v>
      </c>
      <c r="BJ691" s="149"/>
    </row>
    <row r="692" s="5" customFormat="1" ht="12.95" customHeight="1" spans="1:62">
      <c r="A692" s="322"/>
      <c r="B692" s="322"/>
      <c r="C692" s="48" t="s">
        <v>1622</v>
      </c>
      <c r="D692" s="38" t="s">
        <v>1623</v>
      </c>
      <c r="E692" s="39" t="s">
        <v>6425</v>
      </c>
      <c r="F692" s="40" t="s">
        <v>2715</v>
      </c>
      <c r="G692" s="41" t="s">
        <v>6426</v>
      </c>
      <c r="H692" s="42" t="s">
        <v>2715</v>
      </c>
      <c r="I692" s="42" t="s">
        <v>2715</v>
      </c>
      <c r="J692" s="43" t="s">
        <v>2715</v>
      </c>
      <c r="K692" s="54" t="s">
        <v>2715</v>
      </c>
      <c r="L692" s="42" t="s">
        <v>2737</v>
      </c>
      <c r="M692" s="42" t="s">
        <v>2715</v>
      </c>
      <c r="N692" s="42" t="s">
        <v>2715</v>
      </c>
      <c r="O692" s="43" t="s">
        <v>2715</v>
      </c>
      <c r="P692" s="206"/>
      <c r="Q692" s="206"/>
      <c r="R692" s="206"/>
      <c r="S692" s="206"/>
      <c r="T692" s="206"/>
      <c r="U692" s="63" t="s">
        <v>6427</v>
      </c>
      <c r="V692" s="47" t="s">
        <v>6259</v>
      </c>
      <c r="W692" s="62" t="s">
        <v>2715</v>
      </c>
      <c r="X692" s="62" t="s">
        <v>2715</v>
      </c>
      <c r="Y692" s="62"/>
      <c r="Z692" s="62"/>
      <c r="AA692" s="62"/>
      <c r="AB692" s="47"/>
      <c r="AC692" s="47" t="s">
        <v>5770</v>
      </c>
      <c r="AD692" s="63"/>
      <c r="AE692" s="63">
        <v>0</v>
      </c>
      <c r="AF692" s="207"/>
      <c r="AG692" s="208"/>
      <c r="AH692" s="208"/>
      <c r="AI692" s="208"/>
      <c r="AJ692" s="209"/>
      <c r="AK692" s="209"/>
      <c r="AL692" s="210"/>
      <c r="AM692" s="210"/>
      <c r="AN692" s="210"/>
      <c r="AO692" s="210"/>
      <c r="AP692" s="210"/>
      <c r="AQ692" s="210"/>
      <c r="AR692" s="210"/>
      <c r="AS692" s="215" t="s">
        <v>1622</v>
      </c>
      <c r="AT692" s="105"/>
      <c r="AU692" s="105"/>
      <c r="AV692" s="105"/>
      <c r="AW692" s="105"/>
      <c r="AX692" s="105"/>
      <c r="AY692" s="105"/>
      <c r="AZ692" s="105"/>
      <c r="BA692" s="105"/>
      <c r="BB692" s="105"/>
      <c r="BC692" s="105"/>
      <c r="BD692" s="218"/>
      <c r="BE692" s="105"/>
      <c r="BF692" s="250"/>
      <c r="BG692" s="252" t="s">
        <v>1623</v>
      </c>
      <c r="BH692" s="5" t="s">
        <v>1623</v>
      </c>
      <c r="BI692" s="5" t="s">
        <v>6428</v>
      </c>
      <c r="BJ692" s="149"/>
    </row>
    <row r="693" s="5" customFormat="1" ht="12.95" customHeight="1" spans="1:62">
      <c r="A693" s="322"/>
      <c r="B693" s="322"/>
      <c r="C693" s="48" t="s">
        <v>1624</v>
      </c>
      <c r="D693" s="38" t="s">
        <v>1625</v>
      </c>
      <c r="E693" s="39" t="s">
        <v>6429</v>
      </c>
      <c r="F693" s="40" t="s">
        <v>2715</v>
      </c>
      <c r="G693" s="41" t="s">
        <v>6430</v>
      </c>
      <c r="H693" s="42" t="s">
        <v>2715</v>
      </c>
      <c r="I693" s="42" t="s">
        <v>2715</v>
      </c>
      <c r="J693" s="43" t="s">
        <v>2715</v>
      </c>
      <c r="K693" s="54" t="s">
        <v>2715</v>
      </c>
      <c r="L693" s="42" t="s">
        <v>2737</v>
      </c>
      <c r="M693" s="42" t="s">
        <v>2715</v>
      </c>
      <c r="N693" s="42" t="s">
        <v>2715</v>
      </c>
      <c r="O693" s="43" t="s">
        <v>2715</v>
      </c>
      <c r="P693" s="206"/>
      <c r="Q693" s="206"/>
      <c r="R693" s="206"/>
      <c r="S693" s="206"/>
      <c r="T693" s="206"/>
      <c r="U693" s="63" t="s">
        <v>6431</v>
      </c>
      <c r="V693" s="47" t="s">
        <v>6259</v>
      </c>
      <c r="W693" s="62" t="s">
        <v>2715</v>
      </c>
      <c r="X693" s="62" t="s">
        <v>2715</v>
      </c>
      <c r="Y693" s="62"/>
      <c r="Z693" s="62"/>
      <c r="AA693" s="62"/>
      <c r="AB693" s="47"/>
      <c r="AC693" s="47" t="s">
        <v>5770</v>
      </c>
      <c r="AD693" s="63"/>
      <c r="AE693" s="63">
        <v>0</v>
      </c>
      <c r="AF693" s="207"/>
      <c r="AG693" s="208"/>
      <c r="AH693" s="208"/>
      <c r="AI693" s="208"/>
      <c r="AJ693" s="209"/>
      <c r="AK693" s="209"/>
      <c r="AL693" s="210"/>
      <c r="AM693" s="210"/>
      <c r="AN693" s="210"/>
      <c r="AO693" s="210"/>
      <c r="AP693" s="210"/>
      <c r="AQ693" s="210"/>
      <c r="AR693" s="210"/>
      <c r="AS693" s="215" t="s">
        <v>1624</v>
      </c>
      <c r="AT693" s="105"/>
      <c r="AU693" s="105"/>
      <c r="AV693" s="105"/>
      <c r="AW693" s="105"/>
      <c r="AX693" s="105"/>
      <c r="AY693" s="105"/>
      <c r="AZ693" s="105"/>
      <c r="BA693" s="105"/>
      <c r="BB693" s="105"/>
      <c r="BC693" s="105"/>
      <c r="BD693" s="218"/>
      <c r="BE693" s="105"/>
      <c r="BF693" s="250"/>
      <c r="BG693" s="252" t="s">
        <v>1625</v>
      </c>
      <c r="BH693" s="5" t="s">
        <v>1625</v>
      </c>
      <c r="BI693" s="5" t="s">
        <v>6432</v>
      </c>
      <c r="BJ693" s="149"/>
    </row>
    <row r="694" s="5" customFormat="1" ht="12.95" customHeight="1" spans="1:62">
      <c r="A694" s="322"/>
      <c r="B694" s="322"/>
      <c r="C694" s="48" t="s">
        <v>1626</v>
      </c>
      <c r="D694" s="38" t="s">
        <v>1627</v>
      </c>
      <c r="E694" s="39" t="s">
        <v>6433</v>
      </c>
      <c r="F694" s="40" t="s">
        <v>2715</v>
      </c>
      <c r="G694" s="41" t="s">
        <v>6434</v>
      </c>
      <c r="H694" s="42" t="s">
        <v>2715</v>
      </c>
      <c r="I694" s="42" t="s">
        <v>2715</v>
      </c>
      <c r="J694" s="43" t="s">
        <v>2715</v>
      </c>
      <c r="K694" s="54" t="s">
        <v>2715</v>
      </c>
      <c r="L694" s="42" t="s">
        <v>2737</v>
      </c>
      <c r="M694" s="42" t="s">
        <v>2715</v>
      </c>
      <c r="N694" s="42" t="s">
        <v>2715</v>
      </c>
      <c r="O694" s="43" t="s">
        <v>2715</v>
      </c>
      <c r="P694" s="206"/>
      <c r="Q694" s="206"/>
      <c r="R694" s="206"/>
      <c r="S694" s="206"/>
      <c r="T694" s="206"/>
      <c r="U694" s="63" t="s">
        <v>6435</v>
      </c>
      <c r="V694" s="47" t="s">
        <v>6259</v>
      </c>
      <c r="W694" s="62" t="s">
        <v>2715</v>
      </c>
      <c r="X694" s="62" t="s">
        <v>2715</v>
      </c>
      <c r="Y694" s="62"/>
      <c r="Z694" s="62"/>
      <c r="AA694" s="62"/>
      <c r="AB694" s="47"/>
      <c r="AC694" s="47" t="s">
        <v>5770</v>
      </c>
      <c r="AD694" s="63"/>
      <c r="AE694" s="63">
        <v>0</v>
      </c>
      <c r="AF694" s="207"/>
      <c r="AG694" s="208"/>
      <c r="AH694" s="208"/>
      <c r="AI694" s="208"/>
      <c r="AJ694" s="209"/>
      <c r="AK694" s="209"/>
      <c r="AL694" s="210"/>
      <c r="AM694" s="210"/>
      <c r="AN694" s="210"/>
      <c r="AO694" s="210"/>
      <c r="AP694" s="210"/>
      <c r="AQ694" s="210"/>
      <c r="AR694" s="210"/>
      <c r="AS694" s="215" t="s">
        <v>1626</v>
      </c>
      <c r="AT694" s="105"/>
      <c r="AU694" s="105"/>
      <c r="AV694" s="105"/>
      <c r="AW694" s="105"/>
      <c r="AX694" s="105"/>
      <c r="AY694" s="105"/>
      <c r="AZ694" s="105"/>
      <c r="BA694" s="105"/>
      <c r="BB694" s="105"/>
      <c r="BC694" s="105"/>
      <c r="BD694" s="218"/>
      <c r="BE694" s="105"/>
      <c r="BF694" s="250"/>
      <c r="BG694" s="252" t="s">
        <v>1627</v>
      </c>
      <c r="BH694" s="5" t="s">
        <v>1627</v>
      </c>
      <c r="BI694" s="5" t="s">
        <v>6436</v>
      </c>
      <c r="BJ694" s="149"/>
    </row>
    <row r="695" s="5" customFormat="1" ht="12.95" customHeight="1" spans="1:62">
      <c r="A695" s="322"/>
      <c r="B695" s="322"/>
      <c r="C695" s="48" t="s">
        <v>1628</v>
      </c>
      <c r="D695" s="38" t="s">
        <v>1629</v>
      </c>
      <c r="E695" s="39" t="s">
        <v>6437</v>
      </c>
      <c r="F695" s="40" t="s">
        <v>2715</v>
      </c>
      <c r="G695" s="41" t="s">
        <v>6438</v>
      </c>
      <c r="H695" s="42" t="s">
        <v>2715</v>
      </c>
      <c r="I695" s="42" t="s">
        <v>2715</v>
      </c>
      <c r="J695" s="43" t="s">
        <v>2715</v>
      </c>
      <c r="K695" s="54" t="s">
        <v>2715</v>
      </c>
      <c r="L695" s="42" t="s">
        <v>2737</v>
      </c>
      <c r="M695" s="42" t="s">
        <v>2715</v>
      </c>
      <c r="N695" s="42" t="s">
        <v>2715</v>
      </c>
      <c r="O695" s="43" t="s">
        <v>2715</v>
      </c>
      <c r="P695" s="206"/>
      <c r="Q695" s="206"/>
      <c r="R695" s="206"/>
      <c r="S695" s="206"/>
      <c r="T695" s="206"/>
      <c r="U695" s="63" t="s">
        <v>6439</v>
      </c>
      <c r="V695" s="47" t="s">
        <v>6259</v>
      </c>
      <c r="W695" s="62" t="s">
        <v>2715</v>
      </c>
      <c r="X695" s="62" t="s">
        <v>2715</v>
      </c>
      <c r="Y695" s="62"/>
      <c r="Z695" s="62"/>
      <c r="AA695" s="62"/>
      <c r="AB695" s="47"/>
      <c r="AC695" s="47" t="s">
        <v>5770</v>
      </c>
      <c r="AD695" s="63"/>
      <c r="AE695" s="63">
        <v>1</v>
      </c>
      <c r="AF695" s="207"/>
      <c r="AG695" s="208"/>
      <c r="AH695" s="208"/>
      <c r="AI695" s="208"/>
      <c r="AJ695" s="209"/>
      <c r="AK695" s="209"/>
      <c r="AL695" s="210"/>
      <c r="AM695" s="210"/>
      <c r="AN695" s="210"/>
      <c r="AO695" s="210"/>
      <c r="AP695" s="210"/>
      <c r="AQ695" s="210"/>
      <c r="AR695" s="210"/>
      <c r="AS695" s="215" t="s">
        <v>1628</v>
      </c>
      <c r="AT695" s="105"/>
      <c r="AU695" s="105"/>
      <c r="AV695" s="105"/>
      <c r="AW695" s="105"/>
      <c r="AX695" s="105"/>
      <c r="AY695" s="105"/>
      <c r="AZ695" s="105"/>
      <c r="BA695" s="105"/>
      <c r="BB695" s="105"/>
      <c r="BC695" s="105"/>
      <c r="BD695" s="218"/>
      <c r="BE695" s="105"/>
      <c r="BF695" s="250"/>
      <c r="BG695" s="252" t="s">
        <v>1629</v>
      </c>
      <c r="BH695" s="5" t="s">
        <v>1629</v>
      </c>
      <c r="BI695" s="5" t="s">
        <v>6440</v>
      </c>
      <c r="BJ695" s="149"/>
    </row>
    <row r="696" s="5" customFormat="1" ht="12.95" customHeight="1" spans="1:62">
      <c r="A696" s="322"/>
      <c r="B696" s="322"/>
      <c r="C696" s="48" t="s">
        <v>1630</v>
      </c>
      <c r="D696" s="38" t="s">
        <v>1631</v>
      </c>
      <c r="E696" s="39" t="s">
        <v>6441</v>
      </c>
      <c r="F696" s="40" t="s">
        <v>2715</v>
      </c>
      <c r="G696" s="41" t="s">
        <v>6442</v>
      </c>
      <c r="H696" s="42" t="s">
        <v>2715</v>
      </c>
      <c r="I696" s="42" t="s">
        <v>2715</v>
      </c>
      <c r="J696" s="43" t="s">
        <v>2715</v>
      </c>
      <c r="K696" s="54" t="s">
        <v>2715</v>
      </c>
      <c r="L696" s="42" t="s">
        <v>2737</v>
      </c>
      <c r="M696" s="42" t="s">
        <v>2715</v>
      </c>
      <c r="N696" s="42" t="s">
        <v>2715</v>
      </c>
      <c r="O696" s="43" t="s">
        <v>2715</v>
      </c>
      <c r="P696" s="206"/>
      <c r="Q696" s="206"/>
      <c r="R696" s="206"/>
      <c r="S696" s="206"/>
      <c r="T696" s="206"/>
      <c r="U696" s="63" t="s">
        <v>6443</v>
      </c>
      <c r="V696" s="47" t="s">
        <v>6259</v>
      </c>
      <c r="W696" s="62" t="s">
        <v>2715</v>
      </c>
      <c r="X696" s="62" t="s">
        <v>2715</v>
      </c>
      <c r="Y696" s="62"/>
      <c r="Z696" s="62"/>
      <c r="AA696" s="62"/>
      <c r="AB696" s="47"/>
      <c r="AC696" s="47" t="s">
        <v>5770</v>
      </c>
      <c r="AD696" s="63"/>
      <c r="AE696" s="63">
        <v>0</v>
      </c>
      <c r="AF696" s="207"/>
      <c r="AG696" s="208"/>
      <c r="AH696" s="208"/>
      <c r="AI696" s="208"/>
      <c r="AJ696" s="209"/>
      <c r="AK696" s="209"/>
      <c r="AL696" s="210"/>
      <c r="AM696" s="210"/>
      <c r="AN696" s="210"/>
      <c r="AO696" s="210"/>
      <c r="AP696" s="210"/>
      <c r="AQ696" s="210"/>
      <c r="AR696" s="210"/>
      <c r="AS696" s="215" t="s">
        <v>1630</v>
      </c>
      <c r="AT696" s="105"/>
      <c r="AU696" s="105"/>
      <c r="AV696" s="105"/>
      <c r="AW696" s="105"/>
      <c r="AX696" s="105"/>
      <c r="AY696" s="105"/>
      <c r="AZ696" s="105"/>
      <c r="BA696" s="105"/>
      <c r="BB696" s="105"/>
      <c r="BC696" s="105"/>
      <c r="BD696" s="218"/>
      <c r="BE696" s="105"/>
      <c r="BF696" s="250"/>
      <c r="BG696" s="252" t="s">
        <v>1631</v>
      </c>
      <c r="BH696" s="5" t="s">
        <v>1631</v>
      </c>
      <c r="BI696" s="5" t="s">
        <v>6444</v>
      </c>
      <c r="BJ696" s="149"/>
    </row>
    <row r="697" s="5" customFormat="1" ht="12.95" customHeight="1" spans="1:62">
      <c r="A697" s="322"/>
      <c r="B697" s="322"/>
      <c r="C697" s="48" t="s">
        <v>1632</v>
      </c>
      <c r="D697" s="38" t="s">
        <v>1633</v>
      </c>
      <c r="E697" s="39" t="s">
        <v>6445</v>
      </c>
      <c r="F697" s="40" t="s">
        <v>2715</v>
      </c>
      <c r="G697" s="41" t="s">
        <v>6446</v>
      </c>
      <c r="H697" s="42" t="s">
        <v>2715</v>
      </c>
      <c r="I697" s="42" t="s">
        <v>2715</v>
      </c>
      <c r="J697" s="43" t="s">
        <v>2715</v>
      </c>
      <c r="K697" s="54" t="s">
        <v>2715</v>
      </c>
      <c r="L697" s="42" t="s">
        <v>2737</v>
      </c>
      <c r="M697" s="42" t="s">
        <v>2715</v>
      </c>
      <c r="N697" s="42" t="s">
        <v>2715</v>
      </c>
      <c r="O697" s="43" t="s">
        <v>2715</v>
      </c>
      <c r="P697" s="206"/>
      <c r="Q697" s="206"/>
      <c r="R697" s="206"/>
      <c r="S697" s="206"/>
      <c r="T697" s="206"/>
      <c r="U697" s="63" t="s">
        <v>6447</v>
      </c>
      <c r="V697" s="47" t="s">
        <v>6259</v>
      </c>
      <c r="W697" s="62" t="s">
        <v>2715</v>
      </c>
      <c r="X697" s="62" t="s">
        <v>2715</v>
      </c>
      <c r="Y697" s="62"/>
      <c r="Z697" s="62"/>
      <c r="AA697" s="62"/>
      <c r="AB697" s="47"/>
      <c r="AC697" s="47" t="s">
        <v>5770</v>
      </c>
      <c r="AD697" s="63"/>
      <c r="AE697" s="63">
        <v>1</v>
      </c>
      <c r="AF697" s="207"/>
      <c r="AG697" s="208"/>
      <c r="AH697" s="208"/>
      <c r="AI697" s="208"/>
      <c r="AJ697" s="209"/>
      <c r="AK697" s="209"/>
      <c r="AL697" s="210"/>
      <c r="AM697" s="210"/>
      <c r="AN697" s="210"/>
      <c r="AO697" s="210"/>
      <c r="AP697" s="210"/>
      <c r="AQ697" s="210"/>
      <c r="AR697" s="210"/>
      <c r="AS697" s="215" t="s">
        <v>1632</v>
      </c>
      <c r="AT697" s="105"/>
      <c r="AU697" s="105"/>
      <c r="AV697" s="105"/>
      <c r="AW697" s="105"/>
      <c r="AX697" s="105"/>
      <c r="AY697" s="105"/>
      <c r="AZ697" s="105"/>
      <c r="BA697" s="105"/>
      <c r="BB697" s="105"/>
      <c r="BC697" s="105"/>
      <c r="BD697" s="218"/>
      <c r="BE697" s="105"/>
      <c r="BF697" s="250"/>
      <c r="BG697" s="252" t="s">
        <v>1633</v>
      </c>
      <c r="BH697" s="5" t="s">
        <v>1633</v>
      </c>
      <c r="BI697" s="5" t="s">
        <v>6448</v>
      </c>
      <c r="BJ697" s="149"/>
    </row>
    <row r="698" s="5" customFormat="1" ht="12.95" customHeight="1" spans="1:62">
      <c r="A698" s="322"/>
      <c r="B698" s="322"/>
      <c r="C698" s="48" t="s">
        <v>1634</v>
      </c>
      <c r="D698" s="38" t="s">
        <v>1636</v>
      </c>
      <c r="E698" s="39" t="s">
        <v>6449</v>
      </c>
      <c r="F698" s="40" t="s">
        <v>2715</v>
      </c>
      <c r="G698" s="41" t="s">
        <v>6450</v>
      </c>
      <c r="H698" s="42" t="s">
        <v>2715</v>
      </c>
      <c r="I698" s="42" t="s">
        <v>2715</v>
      </c>
      <c r="J698" s="43" t="s">
        <v>2715</v>
      </c>
      <c r="K698" s="54" t="s">
        <v>2715</v>
      </c>
      <c r="L698" s="42" t="s">
        <v>2737</v>
      </c>
      <c r="M698" s="42" t="s">
        <v>2715</v>
      </c>
      <c r="N698" s="42" t="s">
        <v>2715</v>
      </c>
      <c r="O698" s="43" t="s">
        <v>2715</v>
      </c>
      <c r="P698" s="206"/>
      <c r="Q698" s="206"/>
      <c r="R698" s="206"/>
      <c r="S698" s="206"/>
      <c r="T698" s="206"/>
      <c r="U698" s="63" t="s">
        <v>6451</v>
      </c>
      <c r="V698" s="47" t="s">
        <v>6259</v>
      </c>
      <c r="W698" s="62" t="s">
        <v>2715</v>
      </c>
      <c r="X698" s="62" t="s">
        <v>2715</v>
      </c>
      <c r="Y698" s="62"/>
      <c r="Z698" s="62"/>
      <c r="AA698" s="62"/>
      <c r="AB698" s="47"/>
      <c r="AC698" s="47" t="s">
        <v>5665</v>
      </c>
      <c r="AD698" s="63"/>
      <c r="AE698" s="63" t="s">
        <v>2723</v>
      </c>
      <c r="AF698" s="207"/>
      <c r="AG698" s="208"/>
      <c r="AH698" s="208"/>
      <c r="AI698" s="208"/>
      <c r="AJ698" s="209"/>
      <c r="AK698" s="209"/>
      <c r="AL698" s="210"/>
      <c r="AM698" s="210"/>
      <c r="AN698" s="210"/>
      <c r="AO698" s="210"/>
      <c r="AP698" s="210"/>
      <c r="AQ698" s="210"/>
      <c r="AR698" s="210"/>
      <c r="AS698" s="215" t="s">
        <v>1635</v>
      </c>
      <c r="AT698" s="105"/>
      <c r="AU698" s="105"/>
      <c r="AV698" s="105"/>
      <c r="AW698" s="105"/>
      <c r="AX698" s="105"/>
      <c r="AY698" s="105"/>
      <c r="AZ698" s="105"/>
      <c r="BA698" s="105"/>
      <c r="BB698" s="105"/>
      <c r="BC698" s="105"/>
      <c r="BD698" s="218"/>
      <c r="BE698" s="105"/>
      <c r="BF698" s="250"/>
      <c r="BG698" s="252" t="s">
        <v>1636</v>
      </c>
      <c r="BH698" s="5" t="s">
        <v>1636</v>
      </c>
      <c r="BI698" s="5" t="s">
        <v>6452</v>
      </c>
      <c r="BJ698" s="149"/>
    </row>
    <row r="699" s="5" customFormat="1" ht="12.95" customHeight="1" spans="1:62">
      <c r="A699" s="322"/>
      <c r="B699" s="322"/>
      <c r="C699" s="48" t="s">
        <v>1637</v>
      </c>
      <c r="D699" s="38" t="s">
        <v>1639</v>
      </c>
      <c r="E699" s="39" t="s">
        <v>6453</v>
      </c>
      <c r="F699" s="40" t="s">
        <v>2715</v>
      </c>
      <c r="G699" s="41" t="s">
        <v>6454</v>
      </c>
      <c r="H699" s="42" t="s">
        <v>2715</v>
      </c>
      <c r="I699" s="42" t="s">
        <v>2715</v>
      </c>
      <c r="J699" s="43" t="s">
        <v>2715</v>
      </c>
      <c r="K699" s="54" t="s">
        <v>2715</v>
      </c>
      <c r="L699" s="42" t="s">
        <v>2737</v>
      </c>
      <c r="M699" s="42" t="s">
        <v>2715</v>
      </c>
      <c r="N699" s="42" t="s">
        <v>2715</v>
      </c>
      <c r="O699" s="43" t="s">
        <v>2715</v>
      </c>
      <c r="P699" s="206"/>
      <c r="Q699" s="206"/>
      <c r="R699" s="206"/>
      <c r="S699" s="206"/>
      <c r="T699" s="206"/>
      <c r="U699" s="63" t="s">
        <v>6455</v>
      </c>
      <c r="V699" s="47" t="s">
        <v>6259</v>
      </c>
      <c r="W699" s="62" t="s">
        <v>2715</v>
      </c>
      <c r="X699" s="62" t="s">
        <v>2715</v>
      </c>
      <c r="Y699" s="62"/>
      <c r="Z699" s="62"/>
      <c r="AA699" s="62"/>
      <c r="AB699" s="47"/>
      <c r="AC699" s="47" t="s">
        <v>5665</v>
      </c>
      <c r="AD699" s="63"/>
      <c r="AE699" s="63" t="s">
        <v>2723</v>
      </c>
      <c r="AF699" s="207"/>
      <c r="AG699" s="208"/>
      <c r="AH699" s="208"/>
      <c r="AI699" s="208"/>
      <c r="AJ699" s="209"/>
      <c r="AK699" s="209"/>
      <c r="AL699" s="210"/>
      <c r="AM699" s="210"/>
      <c r="AN699" s="210"/>
      <c r="AO699" s="210"/>
      <c r="AP699" s="210"/>
      <c r="AQ699" s="210"/>
      <c r="AR699" s="210"/>
      <c r="AS699" s="215" t="s">
        <v>1638</v>
      </c>
      <c r="AT699" s="105"/>
      <c r="AU699" s="105"/>
      <c r="AV699" s="105"/>
      <c r="AW699" s="105"/>
      <c r="AX699" s="105"/>
      <c r="AY699" s="105"/>
      <c r="AZ699" s="105"/>
      <c r="BA699" s="105"/>
      <c r="BB699" s="105"/>
      <c r="BC699" s="105"/>
      <c r="BD699" s="218"/>
      <c r="BE699" s="105"/>
      <c r="BF699" s="250"/>
      <c r="BG699" s="252" t="s">
        <v>1639</v>
      </c>
      <c r="BH699" s="5" t="s">
        <v>1639</v>
      </c>
      <c r="BI699" s="5" t="s">
        <v>6456</v>
      </c>
      <c r="BJ699" s="149"/>
    </row>
    <row r="700" s="5" customFormat="1" ht="12.95" customHeight="1" spans="1:62">
      <c r="A700" s="322"/>
      <c r="B700" s="322"/>
      <c r="C700" s="48" t="s">
        <v>1640</v>
      </c>
      <c r="D700" s="38" t="s">
        <v>1642</v>
      </c>
      <c r="E700" s="39" t="s">
        <v>6457</v>
      </c>
      <c r="F700" s="40" t="s">
        <v>2715</v>
      </c>
      <c r="G700" s="41" t="s">
        <v>6458</v>
      </c>
      <c r="H700" s="42" t="s">
        <v>2715</v>
      </c>
      <c r="I700" s="42" t="s">
        <v>2715</v>
      </c>
      <c r="J700" s="43" t="s">
        <v>2715</v>
      </c>
      <c r="K700" s="54" t="s">
        <v>2715</v>
      </c>
      <c r="L700" s="42" t="s">
        <v>2737</v>
      </c>
      <c r="M700" s="42" t="s">
        <v>2715</v>
      </c>
      <c r="N700" s="42" t="s">
        <v>2715</v>
      </c>
      <c r="O700" s="43" t="s">
        <v>2715</v>
      </c>
      <c r="P700" s="206"/>
      <c r="Q700" s="206"/>
      <c r="R700" s="206"/>
      <c r="S700" s="206"/>
      <c r="T700" s="206"/>
      <c r="U700" s="63" t="s">
        <v>6459</v>
      </c>
      <c r="V700" s="47" t="s">
        <v>6259</v>
      </c>
      <c r="W700" s="62" t="s">
        <v>2715</v>
      </c>
      <c r="X700" s="62" t="s">
        <v>2715</v>
      </c>
      <c r="Y700" s="62"/>
      <c r="Z700" s="62"/>
      <c r="AA700" s="62"/>
      <c r="AB700" s="47"/>
      <c r="AC700" s="47" t="s">
        <v>5665</v>
      </c>
      <c r="AD700" s="63"/>
      <c r="AE700" s="63" t="s">
        <v>2723</v>
      </c>
      <c r="AF700" s="207"/>
      <c r="AG700" s="208"/>
      <c r="AH700" s="208"/>
      <c r="AI700" s="208"/>
      <c r="AJ700" s="209"/>
      <c r="AK700" s="209"/>
      <c r="AL700" s="210"/>
      <c r="AM700" s="210"/>
      <c r="AN700" s="210"/>
      <c r="AO700" s="210"/>
      <c r="AP700" s="210"/>
      <c r="AQ700" s="210"/>
      <c r="AR700" s="210"/>
      <c r="AS700" s="215" t="s">
        <v>1641</v>
      </c>
      <c r="AT700" s="105"/>
      <c r="AU700" s="105"/>
      <c r="AV700" s="105"/>
      <c r="AW700" s="105"/>
      <c r="AX700" s="105"/>
      <c r="AY700" s="105"/>
      <c r="AZ700" s="105"/>
      <c r="BA700" s="105"/>
      <c r="BB700" s="105"/>
      <c r="BC700" s="105"/>
      <c r="BD700" s="218"/>
      <c r="BE700" s="105"/>
      <c r="BF700" s="250"/>
      <c r="BG700" s="252" t="s">
        <v>1642</v>
      </c>
      <c r="BH700" s="5" t="s">
        <v>1642</v>
      </c>
      <c r="BI700" s="5" t="s">
        <v>6460</v>
      </c>
      <c r="BJ700" s="149"/>
    </row>
    <row r="701" s="5" customFormat="1" ht="12.95" customHeight="1" spans="1:62">
      <c r="A701" s="322"/>
      <c r="B701" s="322"/>
      <c r="C701" s="48" t="s">
        <v>1643</v>
      </c>
      <c r="D701" s="38" t="s">
        <v>1645</v>
      </c>
      <c r="E701" s="39" t="s">
        <v>6461</v>
      </c>
      <c r="F701" s="40" t="s">
        <v>2715</v>
      </c>
      <c r="G701" s="41" t="s">
        <v>6462</v>
      </c>
      <c r="H701" s="42" t="s">
        <v>2715</v>
      </c>
      <c r="I701" s="42" t="s">
        <v>2715</v>
      </c>
      <c r="J701" s="43" t="s">
        <v>2715</v>
      </c>
      <c r="K701" s="54" t="s">
        <v>2715</v>
      </c>
      <c r="L701" s="42" t="s">
        <v>2737</v>
      </c>
      <c r="M701" s="42" t="s">
        <v>2715</v>
      </c>
      <c r="N701" s="42" t="s">
        <v>2715</v>
      </c>
      <c r="O701" s="43" t="s">
        <v>2715</v>
      </c>
      <c r="P701" s="206"/>
      <c r="Q701" s="206"/>
      <c r="R701" s="206"/>
      <c r="S701" s="206"/>
      <c r="T701" s="206"/>
      <c r="U701" s="63" t="s">
        <v>6463</v>
      </c>
      <c r="V701" s="47" t="s">
        <v>6259</v>
      </c>
      <c r="W701" s="62" t="s">
        <v>2715</v>
      </c>
      <c r="X701" s="62" t="s">
        <v>2715</v>
      </c>
      <c r="Y701" s="62"/>
      <c r="Z701" s="62"/>
      <c r="AA701" s="62"/>
      <c r="AB701" s="47"/>
      <c r="AC701" s="47" t="s">
        <v>5665</v>
      </c>
      <c r="AD701" s="63"/>
      <c r="AE701" s="63" t="s">
        <v>2723</v>
      </c>
      <c r="AF701" s="207"/>
      <c r="AG701" s="208"/>
      <c r="AH701" s="208"/>
      <c r="AI701" s="208"/>
      <c r="AJ701" s="209"/>
      <c r="AK701" s="209"/>
      <c r="AL701" s="210"/>
      <c r="AM701" s="210"/>
      <c r="AN701" s="210"/>
      <c r="AO701" s="210"/>
      <c r="AP701" s="210"/>
      <c r="AQ701" s="210"/>
      <c r="AR701" s="210"/>
      <c r="AS701" s="215" t="s">
        <v>1644</v>
      </c>
      <c r="AT701" s="105"/>
      <c r="AU701" s="105"/>
      <c r="AV701" s="105"/>
      <c r="AW701" s="105"/>
      <c r="AX701" s="105"/>
      <c r="AY701" s="105"/>
      <c r="AZ701" s="105"/>
      <c r="BA701" s="105"/>
      <c r="BB701" s="105"/>
      <c r="BC701" s="105"/>
      <c r="BD701" s="218"/>
      <c r="BE701" s="105"/>
      <c r="BF701" s="250"/>
      <c r="BG701" s="252" t="s">
        <v>1645</v>
      </c>
      <c r="BH701" s="5" t="s">
        <v>1645</v>
      </c>
      <c r="BI701" s="5" t="s">
        <v>6464</v>
      </c>
      <c r="BJ701" s="149"/>
    </row>
    <row r="702" s="5" customFormat="1" ht="12.95" customHeight="1" spans="1:62">
      <c r="A702" s="322"/>
      <c r="B702" s="322"/>
      <c r="C702" s="10" t="s">
        <v>1646</v>
      </c>
      <c r="D702" s="38" t="s">
        <v>1648</v>
      </c>
      <c r="E702" s="39" t="s">
        <v>6465</v>
      </c>
      <c r="F702" s="40" t="s">
        <v>2715</v>
      </c>
      <c r="G702" s="41" t="s">
        <v>6466</v>
      </c>
      <c r="H702" s="42" t="s">
        <v>2715</v>
      </c>
      <c r="I702" s="42" t="s">
        <v>2715</v>
      </c>
      <c r="J702" s="43" t="s">
        <v>2715</v>
      </c>
      <c r="K702" s="54" t="s">
        <v>2715</v>
      </c>
      <c r="L702" s="42" t="s">
        <v>2737</v>
      </c>
      <c r="M702" s="42" t="s">
        <v>2715</v>
      </c>
      <c r="N702" s="42" t="s">
        <v>2715</v>
      </c>
      <c r="O702" s="43" t="s">
        <v>2715</v>
      </c>
      <c r="P702" s="206"/>
      <c r="Q702" s="206"/>
      <c r="R702" s="206"/>
      <c r="S702" s="206"/>
      <c r="T702" s="206"/>
      <c r="U702" s="63" t="s">
        <v>6467</v>
      </c>
      <c r="V702" s="47" t="s">
        <v>6259</v>
      </c>
      <c r="W702" s="62" t="s">
        <v>2715</v>
      </c>
      <c r="X702" s="62" t="s">
        <v>2715</v>
      </c>
      <c r="Y702" s="62"/>
      <c r="Z702" s="62"/>
      <c r="AA702" s="62"/>
      <c r="AB702" s="47"/>
      <c r="AC702" s="47" t="s">
        <v>5665</v>
      </c>
      <c r="AD702" s="63"/>
      <c r="AE702" s="63" t="s">
        <v>2723</v>
      </c>
      <c r="AF702" s="207"/>
      <c r="AG702" s="208"/>
      <c r="AH702" s="208"/>
      <c r="AI702" s="208"/>
      <c r="AJ702" s="209"/>
      <c r="AK702" s="209"/>
      <c r="AL702" s="210"/>
      <c r="AM702" s="210"/>
      <c r="AN702" s="210"/>
      <c r="AO702" s="210"/>
      <c r="AP702" s="210"/>
      <c r="AQ702" s="210"/>
      <c r="AR702" s="210"/>
      <c r="AS702" s="215" t="s">
        <v>1647</v>
      </c>
      <c r="AT702" s="105"/>
      <c r="AU702" s="105"/>
      <c r="AV702" s="105"/>
      <c r="AW702" s="105"/>
      <c r="AX702" s="105"/>
      <c r="AY702" s="105"/>
      <c r="AZ702" s="105"/>
      <c r="BA702" s="105"/>
      <c r="BB702" s="105"/>
      <c r="BC702" s="105"/>
      <c r="BD702" s="218"/>
      <c r="BE702" s="105"/>
      <c r="BF702" s="250"/>
      <c r="BG702" s="252" t="s">
        <v>1648</v>
      </c>
      <c r="BH702" s="5" t="s">
        <v>1648</v>
      </c>
      <c r="BI702" s="5" t="s">
        <v>6468</v>
      </c>
      <c r="BJ702" s="149"/>
    </row>
    <row r="703" s="5" customFormat="1" ht="12.95" customHeight="1" spans="1:62">
      <c r="A703" s="322"/>
      <c r="B703" s="322"/>
      <c r="C703" s="10" t="s">
        <v>1649</v>
      </c>
      <c r="D703" s="38" t="s">
        <v>1651</v>
      </c>
      <c r="E703" s="39" t="s">
        <v>6469</v>
      </c>
      <c r="F703" s="40" t="s">
        <v>2715</v>
      </c>
      <c r="G703" s="41" t="s">
        <v>6470</v>
      </c>
      <c r="H703" s="42" t="s">
        <v>2715</v>
      </c>
      <c r="I703" s="42" t="s">
        <v>2715</v>
      </c>
      <c r="J703" s="43" t="s">
        <v>2715</v>
      </c>
      <c r="K703" s="54" t="s">
        <v>2715</v>
      </c>
      <c r="L703" s="42" t="s">
        <v>2737</v>
      </c>
      <c r="M703" s="42" t="s">
        <v>2715</v>
      </c>
      <c r="N703" s="42" t="s">
        <v>2715</v>
      </c>
      <c r="O703" s="43" t="s">
        <v>2715</v>
      </c>
      <c r="P703" s="206"/>
      <c r="Q703" s="206"/>
      <c r="R703" s="206"/>
      <c r="S703" s="206"/>
      <c r="T703" s="206"/>
      <c r="U703" s="63" t="s">
        <v>6471</v>
      </c>
      <c r="V703" s="47" t="s">
        <v>6259</v>
      </c>
      <c r="W703" s="62" t="s">
        <v>2715</v>
      </c>
      <c r="X703" s="62" t="s">
        <v>2715</v>
      </c>
      <c r="Y703" s="62"/>
      <c r="Z703" s="62"/>
      <c r="AA703" s="62"/>
      <c r="AB703" s="47"/>
      <c r="AC703" s="47" t="s">
        <v>5665</v>
      </c>
      <c r="AD703" s="63"/>
      <c r="AE703" s="63" t="s">
        <v>2723</v>
      </c>
      <c r="AF703" s="207"/>
      <c r="AG703" s="208"/>
      <c r="AH703" s="208"/>
      <c r="AI703" s="208"/>
      <c r="AJ703" s="209"/>
      <c r="AK703" s="209"/>
      <c r="AL703" s="210"/>
      <c r="AM703" s="210"/>
      <c r="AN703" s="210"/>
      <c r="AO703" s="210"/>
      <c r="AP703" s="210"/>
      <c r="AQ703" s="210"/>
      <c r="AR703" s="210"/>
      <c r="AS703" s="215" t="s">
        <v>1650</v>
      </c>
      <c r="AT703" s="105"/>
      <c r="AU703" s="105"/>
      <c r="AV703" s="105"/>
      <c r="AW703" s="105"/>
      <c r="AX703" s="105"/>
      <c r="AY703" s="105"/>
      <c r="AZ703" s="105"/>
      <c r="BA703" s="105"/>
      <c r="BB703" s="105"/>
      <c r="BC703" s="105"/>
      <c r="BD703" s="218"/>
      <c r="BE703" s="105"/>
      <c r="BF703" s="250"/>
      <c r="BG703" s="252" t="s">
        <v>1651</v>
      </c>
      <c r="BH703" s="5" t="s">
        <v>1651</v>
      </c>
      <c r="BI703" s="5" t="s">
        <v>6472</v>
      </c>
      <c r="BJ703" s="149"/>
    </row>
    <row r="704" s="5" customFormat="1" ht="12.95" customHeight="1" spans="1:62">
      <c r="A704" s="322"/>
      <c r="B704" s="322"/>
      <c r="C704" s="48" t="s">
        <v>1652</v>
      </c>
      <c r="D704" s="38" t="s">
        <v>1654</v>
      </c>
      <c r="E704" s="39" t="s">
        <v>6473</v>
      </c>
      <c r="F704" s="40" t="s">
        <v>2715</v>
      </c>
      <c r="G704" s="41" t="s">
        <v>6474</v>
      </c>
      <c r="H704" s="42" t="s">
        <v>2715</v>
      </c>
      <c r="I704" s="42" t="s">
        <v>2715</v>
      </c>
      <c r="J704" s="43" t="s">
        <v>2715</v>
      </c>
      <c r="K704" s="54" t="s">
        <v>2715</v>
      </c>
      <c r="L704" s="42" t="s">
        <v>2737</v>
      </c>
      <c r="M704" s="42" t="s">
        <v>2715</v>
      </c>
      <c r="N704" s="42" t="s">
        <v>2715</v>
      </c>
      <c r="O704" s="43" t="s">
        <v>2715</v>
      </c>
      <c r="P704" s="206"/>
      <c r="Q704" s="206"/>
      <c r="R704" s="206"/>
      <c r="S704" s="206"/>
      <c r="T704" s="206"/>
      <c r="U704" s="63" t="s">
        <v>6475</v>
      </c>
      <c r="V704" s="47" t="s">
        <v>6259</v>
      </c>
      <c r="W704" s="62" t="s">
        <v>2715</v>
      </c>
      <c r="X704" s="62" t="s">
        <v>2715</v>
      </c>
      <c r="Y704" s="62"/>
      <c r="Z704" s="62"/>
      <c r="AA704" s="62"/>
      <c r="AB704" s="47"/>
      <c r="AC704" s="47" t="s">
        <v>5665</v>
      </c>
      <c r="AD704" s="63"/>
      <c r="AE704" s="63" t="s">
        <v>2723</v>
      </c>
      <c r="AF704" s="207"/>
      <c r="AG704" s="208"/>
      <c r="AH704" s="208"/>
      <c r="AI704" s="208"/>
      <c r="AJ704" s="209"/>
      <c r="AK704" s="209"/>
      <c r="AL704" s="210"/>
      <c r="AM704" s="210"/>
      <c r="AN704" s="210"/>
      <c r="AO704" s="210"/>
      <c r="AP704" s="210"/>
      <c r="AQ704" s="210"/>
      <c r="AR704" s="210"/>
      <c r="AS704" s="215" t="s">
        <v>1653</v>
      </c>
      <c r="AT704" s="105"/>
      <c r="AU704" s="105"/>
      <c r="AV704" s="105"/>
      <c r="AW704" s="105"/>
      <c r="AX704" s="105"/>
      <c r="AY704" s="105"/>
      <c r="AZ704" s="105"/>
      <c r="BA704" s="105"/>
      <c r="BB704" s="105"/>
      <c r="BC704" s="105"/>
      <c r="BD704" s="218"/>
      <c r="BE704" s="105"/>
      <c r="BF704" s="250"/>
      <c r="BG704" s="252" t="s">
        <v>1654</v>
      </c>
      <c r="BH704" s="5" t="s">
        <v>1654</v>
      </c>
      <c r="BI704" s="5" t="s">
        <v>6476</v>
      </c>
      <c r="BJ704" s="149"/>
    </row>
    <row r="705" s="5" customFormat="1" ht="12.95" customHeight="1" spans="1:62">
      <c r="A705" s="322"/>
      <c r="B705" s="322"/>
      <c r="C705" s="48" t="s">
        <v>1655</v>
      </c>
      <c r="D705" s="38" t="s">
        <v>1657</v>
      </c>
      <c r="E705" s="39" t="s">
        <v>6477</v>
      </c>
      <c r="F705" s="40" t="s">
        <v>2715</v>
      </c>
      <c r="G705" s="41" t="s">
        <v>6478</v>
      </c>
      <c r="H705" s="42" t="s">
        <v>2715</v>
      </c>
      <c r="I705" s="42" t="s">
        <v>2715</v>
      </c>
      <c r="J705" s="43" t="s">
        <v>2715</v>
      </c>
      <c r="K705" s="54" t="s">
        <v>2715</v>
      </c>
      <c r="L705" s="42" t="s">
        <v>2737</v>
      </c>
      <c r="M705" s="42" t="s">
        <v>2715</v>
      </c>
      <c r="N705" s="42" t="s">
        <v>2715</v>
      </c>
      <c r="O705" s="43" t="s">
        <v>2715</v>
      </c>
      <c r="P705" s="206"/>
      <c r="Q705" s="206"/>
      <c r="R705" s="206"/>
      <c r="S705" s="206"/>
      <c r="T705" s="206"/>
      <c r="U705" s="63" t="s">
        <v>6479</v>
      </c>
      <c r="V705" s="47" t="s">
        <v>6259</v>
      </c>
      <c r="W705" s="62" t="s">
        <v>2715</v>
      </c>
      <c r="X705" s="62" t="s">
        <v>2715</v>
      </c>
      <c r="Y705" s="62"/>
      <c r="Z705" s="62"/>
      <c r="AA705" s="62"/>
      <c r="AB705" s="47"/>
      <c r="AC705" s="47" t="s">
        <v>5665</v>
      </c>
      <c r="AD705" s="63"/>
      <c r="AE705" s="63" t="s">
        <v>2723</v>
      </c>
      <c r="AF705" s="207"/>
      <c r="AG705" s="208"/>
      <c r="AH705" s="208"/>
      <c r="AI705" s="208"/>
      <c r="AJ705" s="209"/>
      <c r="AK705" s="209"/>
      <c r="AL705" s="210"/>
      <c r="AM705" s="210"/>
      <c r="AN705" s="210"/>
      <c r="AO705" s="210"/>
      <c r="AP705" s="210"/>
      <c r="AQ705" s="210"/>
      <c r="AR705" s="210"/>
      <c r="AS705" s="215" t="s">
        <v>1656</v>
      </c>
      <c r="AT705" s="105"/>
      <c r="AU705" s="105"/>
      <c r="AV705" s="105"/>
      <c r="AW705" s="105"/>
      <c r="AX705" s="105"/>
      <c r="AY705" s="105"/>
      <c r="AZ705" s="105"/>
      <c r="BA705" s="105"/>
      <c r="BB705" s="105"/>
      <c r="BC705" s="105"/>
      <c r="BD705" s="218"/>
      <c r="BE705" s="105"/>
      <c r="BF705" s="250"/>
      <c r="BG705" s="252" t="s">
        <v>1657</v>
      </c>
      <c r="BH705" s="5" t="s">
        <v>1657</v>
      </c>
      <c r="BI705" s="5" t="s">
        <v>6480</v>
      </c>
      <c r="BJ705" s="149"/>
    </row>
    <row r="706" s="5" customFormat="1" ht="12.95" customHeight="1" spans="1:62">
      <c r="A706" s="322"/>
      <c r="B706" s="322"/>
      <c r="C706" s="48" t="s">
        <v>1658</v>
      </c>
      <c r="D706" s="38" t="s">
        <v>1659</v>
      </c>
      <c r="E706" s="39" t="s">
        <v>6481</v>
      </c>
      <c r="F706" s="40" t="s">
        <v>2715</v>
      </c>
      <c r="G706" s="41" t="s">
        <v>6482</v>
      </c>
      <c r="H706" s="42" t="s">
        <v>2715</v>
      </c>
      <c r="I706" s="42" t="s">
        <v>2715</v>
      </c>
      <c r="J706" s="43" t="s">
        <v>2715</v>
      </c>
      <c r="K706" s="54" t="s">
        <v>2715</v>
      </c>
      <c r="L706" s="42" t="s">
        <v>2737</v>
      </c>
      <c r="M706" s="42" t="s">
        <v>2715</v>
      </c>
      <c r="N706" s="42" t="s">
        <v>2715</v>
      </c>
      <c r="O706" s="43" t="s">
        <v>2715</v>
      </c>
      <c r="P706" s="206"/>
      <c r="Q706" s="206"/>
      <c r="R706" s="206"/>
      <c r="S706" s="206"/>
      <c r="T706" s="206"/>
      <c r="U706" s="63" t="s">
        <v>6483</v>
      </c>
      <c r="V706" s="47" t="s">
        <v>6259</v>
      </c>
      <c r="W706" s="62" t="s">
        <v>2715</v>
      </c>
      <c r="X706" s="62" t="s">
        <v>2715</v>
      </c>
      <c r="Y706" s="62"/>
      <c r="Z706" s="62"/>
      <c r="AA706" s="62"/>
      <c r="AB706" s="47"/>
      <c r="AC706" s="47" t="s">
        <v>5665</v>
      </c>
      <c r="AD706" s="63"/>
      <c r="AE706" s="63" t="s">
        <v>2723</v>
      </c>
      <c r="AF706" s="207"/>
      <c r="AG706" s="208"/>
      <c r="AH706" s="208"/>
      <c r="AI706" s="208"/>
      <c r="AJ706" s="209"/>
      <c r="AK706" s="209"/>
      <c r="AL706" s="210"/>
      <c r="AM706" s="210"/>
      <c r="AN706" s="210"/>
      <c r="AO706" s="210"/>
      <c r="AP706" s="210"/>
      <c r="AQ706" s="210"/>
      <c r="AR706" s="210"/>
      <c r="AS706" s="215" t="s">
        <v>1658</v>
      </c>
      <c r="AT706" s="105"/>
      <c r="AU706" s="105"/>
      <c r="AV706" s="105"/>
      <c r="AW706" s="105"/>
      <c r="AX706" s="105"/>
      <c r="AY706" s="105"/>
      <c r="AZ706" s="105"/>
      <c r="BA706" s="105"/>
      <c r="BB706" s="105"/>
      <c r="BC706" s="105"/>
      <c r="BD706" s="218"/>
      <c r="BE706" s="105"/>
      <c r="BF706" s="250"/>
      <c r="BG706" s="252" t="s">
        <v>1659</v>
      </c>
      <c r="BH706" s="5" t="s">
        <v>1659</v>
      </c>
      <c r="BI706" s="5" t="s">
        <v>6484</v>
      </c>
      <c r="BJ706" s="149"/>
    </row>
    <row r="707" s="5" customFormat="1" ht="12.95" customHeight="1" spans="1:62">
      <c r="A707" s="322"/>
      <c r="B707" s="322"/>
      <c r="C707" s="48" t="s">
        <v>1660</v>
      </c>
      <c r="D707" s="38" t="s">
        <v>1661</v>
      </c>
      <c r="E707" s="39" t="s">
        <v>6485</v>
      </c>
      <c r="F707" s="40" t="s">
        <v>2715</v>
      </c>
      <c r="G707" s="41" t="s">
        <v>6486</v>
      </c>
      <c r="H707" s="42" t="s">
        <v>2715</v>
      </c>
      <c r="I707" s="42" t="s">
        <v>2715</v>
      </c>
      <c r="J707" s="43" t="s">
        <v>2715</v>
      </c>
      <c r="K707" s="54" t="s">
        <v>2715</v>
      </c>
      <c r="L707" s="42" t="s">
        <v>2737</v>
      </c>
      <c r="M707" s="42" t="s">
        <v>2715</v>
      </c>
      <c r="N707" s="42" t="s">
        <v>2715</v>
      </c>
      <c r="O707" s="43" t="s">
        <v>2715</v>
      </c>
      <c r="P707" s="206"/>
      <c r="Q707" s="206"/>
      <c r="R707" s="206"/>
      <c r="S707" s="206"/>
      <c r="T707" s="206"/>
      <c r="U707" s="63" t="s">
        <v>6487</v>
      </c>
      <c r="V707" s="47" t="s">
        <v>6259</v>
      </c>
      <c r="W707" s="62" t="s">
        <v>2715</v>
      </c>
      <c r="X707" s="62" t="s">
        <v>2715</v>
      </c>
      <c r="Y707" s="62"/>
      <c r="Z707" s="62"/>
      <c r="AA707" s="62"/>
      <c r="AB707" s="47"/>
      <c r="AC707" s="47" t="s">
        <v>5665</v>
      </c>
      <c r="AD707" s="63"/>
      <c r="AE707" s="63" t="s">
        <v>2723</v>
      </c>
      <c r="AF707" s="207"/>
      <c r="AG707" s="208"/>
      <c r="AH707" s="208"/>
      <c r="AI707" s="208"/>
      <c r="AJ707" s="209"/>
      <c r="AK707" s="209"/>
      <c r="AL707" s="210"/>
      <c r="AM707" s="210"/>
      <c r="AN707" s="210"/>
      <c r="AO707" s="210"/>
      <c r="AP707" s="210"/>
      <c r="AQ707" s="210"/>
      <c r="AR707" s="210"/>
      <c r="AS707" s="215" t="s">
        <v>1660</v>
      </c>
      <c r="AT707" s="105"/>
      <c r="AU707" s="105"/>
      <c r="AV707" s="105"/>
      <c r="AW707" s="105"/>
      <c r="AX707" s="105"/>
      <c r="AY707" s="105"/>
      <c r="AZ707" s="105"/>
      <c r="BA707" s="105"/>
      <c r="BB707" s="105"/>
      <c r="BC707" s="105"/>
      <c r="BD707" s="218"/>
      <c r="BE707" s="105"/>
      <c r="BF707" s="250"/>
      <c r="BG707" s="252" t="s">
        <v>1661</v>
      </c>
      <c r="BH707" s="5" t="s">
        <v>1661</v>
      </c>
      <c r="BI707" s="5" t="s">
        <v>6488</v>
      </c>
      <c r="BJ707" s="149"/>
    </row>
    <row r="708" s="5" customFormat="1" ht="12.95" customHeight="1" spans="1:62">
      <c r="A708" s="322"/>
      <c r="B708" s="322"/>
      <c r="C708" s="48" t="s">
        <v>1662</v>
      </c>
      <c r="D708" s="38" t="s">
        <v>1663</v>
      </c>
      <c r="E708" s="39" t="s">
        <v>6489</v>
      </c>
      <c r="F708" s="40" t="s">
        <v>2715</v>
      </c>
      <c r="G708" s="41" t="s">
        <v>6490</v>
      </c>
      <c r="H708" s="42" t="s">
        <v>2715</v>
      </c>
      <c r="I708" s="42" t="s">
        <v>2715</v>
      </c>
      <c r="J708" s="43" t="s">
        <v>2715</v>
      </c>
      <c r="K708" s="54" t="s">
        <v>2715</v>
      </c>
      <c r="L708" s="42" t="s">
        <v>2737</v>
      </c>
      <c r="M708" s="42" t="s">
        <v>2715</v>
      </c>
      <c r="N708" s="42" t="s">
        <v>2715</v>
      </c>
      <c r="O708" s="43" t="s">
        <v>2715</v>
      </c>
      <c r="P708" s="206"/>
      <c r="Q708" s="206"/>
      <c r="R708" s="206"/>
      <c r="S708" s="206"/>
      <c r="T708" s="206"/>
      <c r="U708" s="63" t="s">
        <v>6491</v>
      </c>
      <c r="V708" s="47" t="s">
        <v>6259</v>
      </c>
      <c r="W708" s="62" t="s">
        <v>2715</v>
      </c>
      <c r="X708" s="62" t="s">
        <v>2715</v>
      </c>
      <c r="Y708" s="62"/>
      <c r="Z708" s="62"/>
      <c r="AA708" s="62"/>
      <c r="AB708" s="47"/>
      <c r="AC708" s="47" t="s">
        <v>5665</v>
      </c>
      <c r="AD708" s="63"/>
      <c r="AE708" s="63" t="s">
        <v>2723</v>
      </c>
      <c r="AF708" s="207"/>
      <c r="AG708" s="208"/>
      <c r="AH708" s="208"/>
      <c r="AI708" s="208"/>
      <c r="AJ708" s="209"/>
      <c r="AK708" s="209"/>
      <c r="AL708" s="210"/>
      <c r="AM708" s="210"/>
      <c r="AN708" s="210"/>
      <c r="AO708" s="210"/>
      <c r="AP708" s="210"/>
      <c r="AQ708" s="210"/>
      <c r="AR708" s="210"/>
      <c r="AS708" s="215" t="s">
        <v>1662</v>
      </c>
      <c r="AT708" s="105"/>
      <c r="AU708" s="105"/>
      <c r="AV708" s="105"/>
      <c r="AW708" s="105"/>
      <c r="AX708" s="105"/>
      <c r="AY708" s="105"/>
      <c r="AZ708" s="105"/>
      <c r="BA708" s="105"/>
      <c r="BB708" s="105"/>
      <c r="BC708" s="105"/>
      <c r="BD708" s="218"/>
      <c r="BE708" s="105"/>
      <c r="BF708" s="250"/>
      <c r="BG708" s="252" t="s">
        <v>1663</v>
      </c>
      <c r="BH708" s="5" t="s">
        <v>1663</v>
      </c>
      <c r="BI708" s="5" t="s">
        <v>6492</v>
      </c>
      <c r="BJ708" s="149"/>
    </row>
    <row r="709" s="5" customFormat="1" ht="12.95" customHeight="1" spans="1:62">
      <c r="A709" s="322"/>
      <c r="B709" s="322"/>
      <c r="C709" s="48" t="s">
        <v>1664</v>
      </c>
      <c r="D709" s="38" t="s">
        <v>1665</v>
      </c>
      <c r="E709" s="39" t="s">
        <v>6493</v>
      </c>
      <c r="F709" s="40" t="s">
        <v>2715</v>
      </c>
      <c r="G709" s="41" t="s">
        <v>6494</v>
      </c>
      <c r="H709" s="42" t="s">
        <v>2715</v>
      </c>
      <c r="I709" s="42" t="s">
        <v>2715</v>
      </c>
      <c r="J709" s="43" t="s">
        <v>2715</v>
      </c>
      <c r="K709" s="54" t="s">
        <v>2715</v>
      </c>
      <c r="L709" s="42" t="s">
        <v>2737</v>
      </c>
      <c r="M709" s="42" t="s">
        <v>2715</v>
      </c>
      <c r="N709" s="42" t="s">
        <v>2715</v>
      </c>
      <c r="O709" s="43" t="s">
        <v>2715</v>
      </c>
      <c r="P709" s="206"/>
      <c r="Q709" s="206"/>
      <c r="R709" s="206"/>
      <c r="S709" s="206"/>
      <c r="T709" s="206"/>
      <c r="U709" s="63" t="s">
        <v>6495</v>
      </c>
      <c r="V709" s="47" t="s">
        <v>6259</v>
      </c>
      <c r="W709" s="62" t="s">
        <v>2715</v>
      </c>
      <c r="X709" s="62" t="s">
        <v>2715</v>
      </c>
      <c r="Y709" s="62"/>
      <c r="Z709" s="62"/>
      <c r="AA709" s="62"/>
      <c r="AB709" s="47"/>
      <c r="AC709" s="47" t="s">
        <v>5665</v>
      </c>
      <c r="AD709" s="63"/>
      <c r="AE709" s="63" t="s">
        <v>2723</v>
      </c>
      <c r="AF709" s="207"/>
      <c r="AG709" s="208"/>
      <c r="AH709" s="208"/>
      <c r="AI709" s="208"/>
      <c r="AJ709" s="209"/>
      <c r="AK709" s="209"/>
      <c r="AL709" s="210"/>
      <c r="AM709" s="210"/>
      <c r="AN709" s="210"/>
      <c r="AO709" s="210"/>
      <c r="AP709" s="210"/>
      <c r="AQ709" s="210"/>
      <c r="AR709" s="210"/>
      <c r="AS709" s="215" t="s">
        <v>1664</v>
      </c>
      <c r="AT709" s="105"/>
      <c r="AU709" s="105"/>
      <c r="AV709" s="105"/>
      <c r="AW709" s="105"/>
      <c r="AX709" s="105"/>
      <c r="AY709" s="105"/>
      <c r="AZ709" s="105"/>
      <c r="BA709" s="105"/>
      <c r="BB709" s="105"/>
      <c r="BC709" s="105"/>
      <c r="BD709" s="218"/>
      <c r="BE709" s="105"/>
      <c r="BF709" s="250"/>
      <c r="BG709" s="252" t="s">
        <v>1665</v>
      </c>
      <c r="BH709" s="5" t="s">
        <v>1665</v>
      </c>
      <c r="BI709" s="5" t="s">
        <v>6496</v>
      </c>
      <c r="BJ709" s="149"/>
    </row>
    <row r="710" s="5" customFormat="1" ht="12.95" customHeight="1" spans="1:62">
      <c r="A710" s="322"/>
      <c r="B710" s="322"/>
      <c r="C710" s="48" t="s">
        <v>1666</v>
      </c>
      <c r="D710" s="38" t="s">
        <v>1667</v>
      </c>
      <c r="E710" s="39" t="s">
        <v>6497</v>
      </c>
      <c r="F710" s="40" t="s">
        <v>2715</v>
      </c>
      <c r="G710" s="41" t="s">
        <v>6498</v>
      </c>
      <c r="H710" s="42" t="s">
        <v>2715</v>
      </c>
      <c r="I710" s="42" t="s">
        <v>2715</v>
      </c>
      <c r="J710" s="43" t="s">
        <v>2715</v>
      </c>
      <c r="K710" s="54" t="s">
        <v>2715</v>
      </c>
      <c r="L710" s="42" t="s">
        <v>2737</v>
      </c>
      <c r="M710" s="42" t="s">
        <v>2715</v>
      </c>
      <c r="N710" s="42" t="s">
        <v>2715</v>
      </c>
      <c r="O710" s="43" t="s">
        <v>2715</v>
      </c>
      <c r="P710" s="206"/>
      <c r="Q710" s="206"/>
      <c r="R710" s="206"/>
      <c r="S710" s="206"/>
      <c r="T710" s="206"/>
      <c r="U710" s="63" t="s">
        <v>6499</v>
      </c>
      <c r="V710" s="47" t="s">
        <v>6259</v>
      </c>
      <c r="W710" s="62" t="s">
        <v>2715</v>
      </c>
      <c r="X710" s="62" t="s">
        <v>2715</v>
      </c>
      <c r="Y710" s="62"/>
      <c r="Z710" s="62"/>
      <c r="AA710" s="62"/>
      <c r="AB710" s="47"/>
      <c r="AC710" s="47" t="s">
        <v>5665</v>
      </c>
      <c r="AD710" s="63"/>
      <c r="AE710" s="63" t="s">
        <v>2723</v>
      </c>
      <c r="AF710" s="207"/>
      <c r="AG710" s="208"/>
      <c r="AH710" s="208"/>
      <c r="AI710" s="208"/>
      <c r="AJ710" s="209"/>
      <c r="AK710" s="209"/>
      <c r="AL710" s="210"/>
      <c r="AM710" s="210"/>
      <c r="AN710" s="210"/>
      <c r="AO710" s="210"/>
      <c r="AP710" s="210"/>
      <c r="AQ710" s="210"/>
      <c r="AR710" s="210"/>
      <c r="AS710" s="215" t="s">
        <v>1666</v>
      </c>
      <c r="AT710" s="105"/>
      <c r="AU710" s="105"/>
      <c r="AV710" s="105"/>
      <c r="AW710" s="105"/>
      <c r="AX710" s="105"/>
      <c r="AY710" s="105"/>
      <c r="AZ710" s="105"/>
      <c r="BA710" s="105"/>
      <c r="BB710" s="105"/>
      <c r="BC710" s="105"/>
      <c r="BD710" s="218"/>
      <c r="BE710" s="105"/>
      <c r="BF710" s="250"/>
      <c r="BG710" s="252" t="s">
        <v>1667</v>
      </c>
      <c r="BH710" s="5" t="s">
        <v>1667</v>
      </c>
      <c r="BI710" s="5" t="s">
        <v>6500</v>
      </c>
      <c r="BJ710" s="149"/>
    </row>
    <row r="711" s="5" customFormat="1" ht="12.95" customHeight="1" spans="1:62">
      <c r="A711" s="322"/>
      <c r="B711" s="322"/>
      <c r="C711" s="48" t="s">
        <v>1668</v>
      </c>
      <c r="D711" s="38" t="s">
        <v>1670</v>
      </c>
      <c r="E711" s="39" t="s">
        <v>6501</v>
      </c>
      <c r="F711" s="40" t="s">
        <v>2715</v>
      </c>
      <c r="G711" s="41" t="s">
        <v>6502</v>
      </c>
      <c r="H711" s="42" t="s">
        <v>2715</v>
      </c>
      <c r="I711" s="42" t="s">
        <v>2715</v>
      </c>
      <c r="J711" s="43" t="s">
        <v>2715</v>
      </c>
      <c r="K711" s="54" t="s">
        <v>2715</v>
      </c>
      <c r="L711" s="42" t="s">
        <v>2737</v>
      </c>
      <c r="M711" s="42" t="s">
        <v>2715</v>
      </c>
      <c r="N711" s="42" t="s">
        <v>2715</v>
      </c>
      <c r="O711" s="43" t="s">
        <v>2715</v>
      </c>
      <c r="P711" s="206"/>
      <c r="Q711" s="206"/>
      <c r="R711" s="206"/>
      <c r="S711" s="206"/>
      <c r="T711" s="206"/>
      <c r="U711" s="63" t="s">
        <v>6503</v>
      </c>
      <c r="V711" s="47" t="s">
        <v>6259</v>
      </c>
      <c r="W711" s="62" t="s">
        <v>2715</v>
      </c>
      <c r="X711" s="62" t="s">
        <v>2715</v>
      </c>
      <c r="Y711" s="62"/>
      <c r="Z711" s="62"/>
      <c r="AA711" s="62"/>
      <c r="AB711" s="47"/>
      <c r="AC711" s="47" t="s">
        <v>5665</v>
      </c>
      <c r="AD711" s="63"/>
      <c r="AE711" s="63" t="s">
        <v>2723</v>
      </c>
      <c r="AF711" s="207"/>
      <c r="AG711" s="208"/>
      <c r="AH711" s="208"/>
      <c r="AI711" s="208"/>
      <c r="AJ711" s="209"/>
      <c r="AK711" s="209"/>
      <c r="AL711" s="210"/>
      <c r="AM711" s="210"/>
      <c r="AN711" s="210"/>
      <c r="AO711" s="210"/>
      <c r="AP711" s="210"/>
      <c r="AQ711" s="210"/>
      <c r="AR711" s="210"/>
      <c r="AS711" s="215" t="s">
        <v>1669</v>
      </c>
      <c r="AT711" s="105"/>
      <c r="AU711" s="105"/>
      <c r="AV711" s="105"/>
      <c r="AW711" s="105"/>
      <c r="AX711" s="105"/>
      <c r="AY711" s="105"/>
      <c r="AZ711" s="105"/>
      <c r="BA711" s="105"/>
      <c r="BB711" s="105"/>
      <c r="BC711" s="105"/>
      <c r="BD711" s="218"/>
      <c r="BE711" s="105"/>
      <c r="BF711" s="250"/>
      <c r="BG711" s="252" t="s">
        <v>1670</v>
      </c>
      <c r="BH711" s="5" t="s">
        <v>1670</v>
      </c>
      <c r="BI711" s="5" t="s">
        <v>6504</v>
      </c>
      <c r="BJ711" s="149"/>
    </row>
    <row r="712" s="5" customFormat="1" ht="12.95" customHeight="1" spans="1:62">
      <c r="A712" s="322"/>
      <c r="B712" s="322"/>
      <c r="C712" s="48" t="s">
        <v>1671</v>
      </c>
      <c r="D712" s="38" t="s">
        <v>1673</v>
      </c>
      <c r="E712" s="39" t="s">
        <v>6505</v>
      </c>
      <c r="F712" s="40" t="s">
        <v>2715</v>
      </c>
      <c r="G712" s="41" t="s">
        <v>6506</v>
      </c>
      <c r="H712" s="42" t="s">
        <v>2715</v>
      </c>
      <c r="I712" s="42" t="s">
        <v>2715</v>
      </c>
      <c r="J712" s="43" t="s">
        <v>2715</v>
      </c>
      <c r="K712" s="54" t="s">
        <v>2715</v>
      </c>
      <c r="L712" s="42" t="s">
        <v>2737</v>
      </c>
      <c r="M712" s="42" t="s">
        <v>2715</v>
      </c>
      <c r="N712" s="42" t="s">
        <v>2715</v>
      </c>
      <c r="O712" s="43" t="s">
        <v>2715</v>
      </c>
      <c r="P712" s="206"/>
      <c r="Q712" s="206"/>
      <c r="R712" s="206"/>
      <c r="S712" s="206"/>
      <c r="T712" s="206"/>
      <c r="U712" s="63" t="s">
        <v>6507</v>
      </c>
      <c r="V712" s="47" t="s">
        <v>6259</v>
      </c>
      <c r="W712" s="62" t="s">
        <v>2715</v>
      </c>
      <c r="X712" s="62" t="s">
        <v>2715</v>
      </c>
      <c r="Y712" s="62"/>
      <c r="Z712" s="62"/>
      <c r="AA712" s="62"/>
      <c r="AB712" s="47"/>
      <c r="AC712" s="47" t="s">
        <v>5665</v>
      </c>
      <c r="AD712" s="63"/>
      <c r="AE712" s="63" t="s">
        <v>2723</v>
      </c>
      <c r="AF712" s="207"/>
      <c r="AG712" s="208"/>
      <c r="AH712" s="208"/>
      <c r="AI712" s="208"/>
      <c r="AJ712" s="209"/>
      <c r="AK712" s="209"/>
      <c r="AL712" s="210"/>
      <c r="AM712" s="210"/>
      <c r="AN712" s="210"/>
      <c r="AO712" s="210"/>
      <c r="AP712" s="210"/>
      <c r="AQ712" s="210"/>
      <c r="AR712" s="210"/>
      <c r="AS712" s="215" t="s">
        <v>1672</v>
      </c>
      <c r="AT712" s="105"/>
      <c r="AU712" s="105"/>
      <c r="AV712" s="105"/>
      <c r="AW712" s="105"/>
      <c r="AX712" s="105"/>
      <c r="AY712" s="105"/>
      <c r="AZ712" s="105"/>
      <c r="BA712" s="105"/>
      <c r="BB712" s="105"/>
      <c r="BC712" s="105"/>
      <c r="BD712" s="218"/>
      <c r="BE712" s="105"/>
      <c r="BF712" s="250"/>
      <c r="BG712" s="252" t="s">
        <v>1673</v>
      </c>
      <c r="BH712" s="5" t="s">
        <v>1673</v>
      </c>
      <c r="BI712" s="5" t="s">
        <v>6508</v>
      </c>
      <c r="BJ712" s="149"/>
    </row>
    <row r="713" s="5" customFormat="1" ht="12.95" customHeight="1" spans="1:62">
      <c r="A713" s="322"/>
      <c r="B713" s="322"/>
      <c r="C713" s="48" t="s">
        <v>1674</v>
      </c>
      <c r="D713" s="38" t="s">
        <v>1676</v>
      </c>
      <c r="E713" s="39" t="s">
        <v>6509</v>
      </c>
      <c r="F713" s="40" t="s">
        <v>2715</v>
      </c>
      <c r="G713" s="41" t="s">
        <v>6510</v>
      </c>
      <c r="H713" s="42" t="s">
        <v>2715</v>
      </c>
      <c r="I713" s="42" t="s">
        <v>2715</v>
      </c>
      <c r="J713" s="43" t="s">
        <v>2715</v>
      </c>
      <c r="K713" s="54" t="s">
        <v>2715</v>
      </c>
      <c r="L713" s="42" t="s">
        <v>2737</v>
      </c>
      <c r="M713" s="42" t="s">
        <v>2715</v>
      </c>
      <c r="N713" s="42" t="s">
        <v>2715</v>
      </c>
      <c r="O713" s="43" t="s">
        <v>2715</v>
      </c>
      <c r="P713" s="206"/>
      <c r="Q713" s="206"/>
      <c r="R713" s="206"/>
      <c r="S713" s="206"/>
      <c r="T713" s="206"/>
      <c r="U713" s="63" t="s">
        <v>6511</v>
      </c>
      <c r="V713" s="47" t="s">
        <v>6259</v>
      </c>
      <c r="W713" s="62" t="s">
        <v>2715</v>
      </c>
      <c r="X713" s="62" t="s">
        <v>2715</v>
      </c>
      <c r="Y713" s="62"/>
      <c r="Z713" s="62"/>
      <c r="AA713" s="62"/>
      <c r="AB713" s="47"/>
      <c r="AC713" s="47" t="s">
        <v>5665</v>
      </c>
      <c r="AD713" s="63"/>
      <c r="AE713" s="63" t="s">
        <v>2723</v>
      </c>
      <c r="AF713" s="207"/>
      <c r="AG713" s="208"/>
      <c r="AH713" s="208"/>
      <c r="AI713" s="208"/>
      <c r="AJ713" s="209"/>
      <c r="AK713" s="209"/>
      <c r="AL713" s="210"/>
      <c r="AM713" s="210"/>
      <c r="AN713" s="210"/>
      <c r="AO713" s="210"/>
      <c r="AP713" s="210"/>
      <c r="AQ713" s="210"/>
      <c r="AR713" s="210"/>
      <c r="AS713" s="215" t="s">
        <v>1675</v>
      </c>
      <c r="AT713" s="105"/>
      <c r="AU713" s="105"/>
      <c r="AV713" s="105"/>
      <c r="AW713" s="105"/>
      <c r="AX713" s="105"/>
      <c r="AY713" s="105"/>
      <c r="AZ713" s="105"/>
      <c r="BA713" s="105"/>
      <c r="BB713" s="105"/>
      <c r="BC713" s="105"/>
      <c r="BD713" s="218"/>
      <c r="BE713" s="105"/>
      <c r="BF713" s="250"/>
      <c r="BG713" s="252" t="s">
        <v>1676</v>
      </c>
      <c r="BH713" s="5" t="s">
        <v>1676</v>
      </c>
      <c r="BI713" s="5" t="s">
        <v>6512</v>
      </c>
      <c r="BJ713" s="149"/>
    </row>
    <row r="714" s="5" customFormat="1" ht="12.95" customHeight="1" spans="1:62">
      <c r="A714" s="322"/>
      <c r="B714" s="322"/>
      <c r="C714" s="10" t="s">
        <v>1677</v>
      </c>
      <c r="D714" s="38" t="s">
        <v>1679</v>
      </c>
      <c r="E714" s="39" t="s">
        <v>6513</v>
      </c>
      <c r="F714" s="40" t="s">
        <v>2715</v>
      </c>
      <c r="G714" s="41" t="s">
        <v>6514</v>
      </c>
      <c r="H714" s="42" t="s">
        <v>2715</v>
      </c>
      <c r="I714" s="42" t="s">
        <v>2715</v>
      </c>
      <c r="J714" s="43" t="s">
        <v>2715</v>
      </c>
      <c r="K714" s="54" t="s">
        <v>2715</v>
      </c>
      <c r="L714" s="42" t="s">
        <v>2737</v>
      </c>
      <c r="M714" s="42" t="s">
        <v>2715</v>
      </c>
      <c r="N714" s="42" t="s">
        <v>2715</v>
      </c>
      <c r="O714" s="43" t="s">
        <v>2715</v>
      </c>
      <c r="P714" s="206"/>
      <c r="Q714" s="206"/>
      <c r="R714" s="206"/>
      <c r="S714" s="206"/>
      <c r="T714" s="206"/>
      <c r="U714" s="63" t="s">
        <v>6515</v>
      </c>
      <c r="V714" s="47" t="s">
        <v>6259</v>
      </c>
      <c r="W714" s="62" t="s">
        <v>2715</v>
      </c>
      <c r="X714" s="62" t="s">
        <v>2715</v>
      </c>
      <c r="Y714" s="62"/>
      <c r="Z714" s="62"/>
      <c r="AA714" s="62"/>
      <c r="AB714" s="47"/>
      <c r="AC714" s="47" t="s">
        <v>5665</v>
      </c>
      <c r="AD714" s="63"/>
      <c r="AE714" s="63" t="s">
        <v>2723</v>
      </c>
      <c r="AF714" s="207"/>
      <c r="AG714" s="208"/>
      <c r="AH714" s="208"/>
      <c r="AI714" s="208"/>
      <c r="AJ714" s="209"/>
      <c r="AK714" s="209"/>
      <c r="AL714" s="210"/>
      <c r="AM714" s="210"/>
      <c r="AN714" s="210"/>
      <c r="AO714" s="210"/>
      <c r="AP714" s="210"/>
      <c r="AQ714" s="210"/>
      <c r="AR714" s="210"/>
      <c r="AS714" s="215" t="s">
        <v>1678</v>
      </c>
      <c r="AT714" s="105"/>
      <c r="AU714" s="105"/>
      <c r="AV714" s="105"/>
      <c r="AW714" s="105"/>
      <c r="AX714" s="105"/>
      <c r="AY714" s="105"/>
      <c r="AZ714" s="105"/>
      <c r="BA714" s="105"/>
      <c r="BB714" s="105"/>
      <c r="BC714" s="105"/>
      <c r="BD714" s="218"/>
      <c r="BE714" s="105"/>
      <c r="BF714" s="250"/>
      <c r="BG714" s="252" t="s">
        <v>1679</v>
      </c>
      <c r="BH714" s="5" t="s">
        <v>1679</v>
      </c>
      <c r="BI714" s="5" t="s">
        <v>6516</v>
      </c>
      <c r="BJ714" s="149"/>
    </row>
    <row r="715" s="5" customFormat="1" ht="12.95" customHeight="1" spans="1:62">
      <c r="A715" s="322"/>
      <c r="B715" s="322"/>
      <c r="C715" s="10" t="s">
        <v>1680</v>
      </c>
      <c r="D715" s="38" t="s">
        <v>1682</v>
      </c>
      <c r="E715" s="39" t="s">
        <v>6517</v>
      </c>
      <c r="F715" s="40" t="s">
        <v>2715</v>
      </c>
      <c r="G715" s="41" t="s">
        <v>6518</v>
      </c>
      <c r="H715" s="42" t="s">
        <v>2715</v>
      </c>
      <c r="I715" s="42" t="s">
        <v>2715</v>
      </c>
      <c r="J715" s="43" t="s">
        <v>2715</v>
      </c>
      <c r="K715" s="54" t="s">
        <v>2715</v>
      </c>
      <c r="L715" s="42" t="s">
        <v>2737</v>
      </c>
      <c r="M715" s="42" t="s">
        <v>2715</v>
      </c>
      <c r="N715" s="42" t="s">
        <v>2715</v>
      </c>
      <c r="O715" s="43" t="s">
        <v>2715</v>
      </c>
      <c r="P715" s="206"/>
      <c r="Q715" s="206"/>
      <c r="R715" s="206"/>
      <c r="S715" s="206"/>
      <c r="T715" s="206"/>
      <c r="U715" s="63" t="s">
        <v>6519</v>
      </c>
      <c r="V715" s="47" t="s">
        <v>6259</v>
      </c>
      <c r="W715" s="62" t="s">
        <v>2715</v>
      </c>
      <c r="X715" s="62" t="s">
        <v>2715</v>
      </c>
      <c r="Y715" s="62"/>
      <c r="Z715" s="62"/>
      <c r="AA715" s="62"/>
      <c r="AB715" s="47"/>
      <c r="AC715" s="47" t="s">
        <v>5665</v>
      </c>
      <c r="AD715" s="63"/>
      <c r="AE715" s="63" t="s">
        <v>2723</v>
      </c>
      <c r="AF715" s="207"/>
      <c r="AG715" s="208"/>
      <c r="AH715" s="208"/>
      <c r="AI715" s="208"/>
      <c r="AJ715" s="209"/>
      <c r="AK715" s="209"/>
      <c r="AL715" s="210"/>
      <c r="AM715" s="210"/>
      <c r="AN715" s="210"/>
      <c r="AO715" s="210"/>
      <c r="AP715" s="210"/>
      <c r="AQ715" s="210"/>
      <c r="AR715" s="210"/>
      <c r="AS715" s="215" t="s">
        <v>1681</v>
      </c>
      <c r="AT715" s="105"/>
      <c r="AU715" s="105"/>
      <c r="AV715" s="105"/>
      <c r="AW715" s="105"/>
      <c r="AX715" s="105"/>
      <c r="AY715" s="105"/>
      <c r="AZ715" s="105"/>
      <c r="BA715" s="105"/>
      <c r="BB715" s="105"/>
      <c r="BC715" s="105"/>
      <c r="BD715" s="218"/>
      <c r="BE715" s="105"/>
      <c r="BF715" s="250"/>
      <c r="BG715" s="252" t="s">
        <v>1682</v>
      </c>
      <c r="BH715" s="5" t="s">
        <v>1682</v>
      </c>
      <c r="BI715" s="5" t="s">
        <v>6520</v>
      </c>
      <c r="BJ715" s="149"/>
    </row>
    <row r="716" s="5" customFormat="1" ht="12.95" customHeight="1" spans="1:62">
      <c r="A716" s="322"/>
      <c r="B716" s="322"/>
      <c r="C716" s="48" t="s">
        <v>1683</v>
      </c>
      <c r="D716" s="38" t="s">
        <v>1685</v>
      </c>
      <c r="E716" s="39" t="s">
        <v>6521</v>
      </c>
      <c r="F716" s="40" t="s">
        <v>2715</v>
      </c>
      <c r="G716" s="41" t="s">
        <v>6522</v>
      </c>
      <c r="H716" s="42" t="s">
        <v>2715</v>
      </c>
      <c r="I716" s="42" t="s">
        <v>2715</v>
      </c>
      <c r="J716" s="43" t="s">
        <v>2715</v>
      </c>
      <c r="K716" s="54" t="s">
        <v>2715</v>
      </c>
      <c r="L716" s="42" t="s">
        <v>2737</v>
      </c>
      <c r="M716" s="42" t="s">
        <v>2715</v>
      </c>
      <c r="N716" s="42" t="s">
        <v>2715</v>
      </c>
      <c r="O716" s="43" t="s">
        <v>2715</v>
      </c>
      <c r="P716" s="206"/>
      <c r="Q716" s="206"/>
      <c r="R716" s="206"/>
      <c r="S716" s="206"/>
      <c r="T716" s="206"/>
      <c r="U716" s="63" t="s">
        <v>6523</v>
      </c>
      <c r="V716" s="47" t="s">
        <v>6259</v>
      </c>
      <c r="W716" s="62" t="s">
        <v>2715</v>
      </c>
      <c r="X716" s="62" t="s">
        <v>2715</v>
      </c>
      <c r="Y716" s="62"/>
      <c r="Z716" s="62"/>
      <c r="AA716" s="62"/>
      <c r="AB716" s="47"/>
      <c r="AC716" s="47" t="s">
        <v>5665</v>
      </c>
      <c r="AD716" s="63"/>
      <c r="AE716" s="63" t="s">
        <v>2723</v>
      </c>
      <c r="AF716" s="207"/>
      <c r="AG716" s="208"/>
      <c r="AH716" s="208"/>
      <c r="AI716" s="208"/>
      <c r="AJ716" s="209"/>
      <c r="AK716" s="209"/>
      <c r="AL716" s="210"/>
      <c r="AM716" s="210"/>
      <c r="AN716" s="210"/>
      <c r="AO716" s="210"/>
      <c r="AP716" s="210"/>
      <c r="AQ716" s="210"/>
      <c r="AR716" s="210"/>
      <c r="AS716" s="215" t="s">
        <v>1684</v>
      </c>
      <c r="AT716" s="105"/>
      <c r="AU716" s="105"/>
      <c r="AV716" s="105"/>
      <c r="AW716" s="105"/>
      <c r="AX716" s="105"/>
      <c r="AY716" s="105"/>
      <c r="AZ716" s="105"/>
      <c r="BA716" s="105"/>
      <c r="BB716" s="105"/>
      <c r="BC716" s="105"/>
      <c r="BD716" s="218"/>
      <c r="BE716" s="105"/>
      <c r="BF716" s="250"/>
      <c r="BG716" s="252" t="s">
        <v>1685</v>
      </c>
      <c r="BH716" s="5" t="s">
        <v>1685</v>
      </c>
      <c r="BI716" s="5" t="s">
        <v>6524</v>
      </c>
      <c r="BJ716" s="149"/>
    </row>
    <row r="717" s="5" customFormat="1" ht="12.95" customHeight="1" spans="1:62">
      <c r="A717" s="322"/>
      <c r="B717" s="322"/>
      <c r="C717" s="48" t="s">
        <v>1686</v>
      </c>
      <c r="D717" s="38" t="s">
        <v>1688</v>
      </c>
      <c r="E717" s="39" t="s">
        <v>6525</v>
      </c>
      <c r="F717" s="40" t="s">
        <v>2715</v>
      </c>
      <c r="G717" s="41" t="s">
        <v>6526</v>
      </c>
      <c r="H717" s="42" t="s">
        <v>2715</v>
      </c>
      <c r="I717" s="42" t="s">
        <v>2715</v>
      </c>
      <c r="J717" s="43" t="s">
        <v>2715</v>
      </c>
      <c r="K717" s="54" t="s">
        <v>2715</v>
      </c>
      <c r="L717" s="42" t="s">
        <v>2737</v>
      </c>
      <c r="M717" s="42" t="s">
        <v>2715</v>
      </c>
      <c r="N717" s="42" t="s">
        <v>2715</v>
      </c>
      <c r="O717" s="43" t="s">
        <v>2715</v>
      </c>
      <c r="P717" s="206"/>
      <c r="Q717" s="206"/>
      <c r="R717" s="206"/>
      <c r="S717" s="206"/>
      <c r="T717" s="206"/>
      <c r="U717" s="63" t="s">
        <v>6527</v>
      </c>
      <c r="V717" s="47" t="s">
        <v>6259</v>
      </c>
      <c r="W717" s="62" t="s">
        <v>2715</v>
      </c>
      <c r="X717" s="62" t="s">
        <v>2715</v>
      </c>
      <c r="Y717" s="62"/>
      <c r="Z717" s="62"/>
      <c r="AA717" s="62"/>
      <c r="AB717" s="47"/>
      <c r="AC717" s="47" t="s">
        <v>5665</v>
      </c>
      <c r="AD717" s="63"/>
      <c r="AE717" s="63" t="s">
        <v>2723</v>
      </c>
      <c r="AF717" s="207"/>
      <c r="AG717" s="208"/>
      <c r="AH717" s="208"/>
      <c r="AI717" s="208"/>
      <c r="AJ717" s="209"/>
      <c r="AK717" s="209"/>
      <c r="AL717" s="210"/>
      <c r="AM717" s="210"/>
      <c r="AN717" s="210"/>
      <c r="AO717" s="210"/>
      <c r="AP717" s="210"/>
      <c r="AQ717" s="210"/>
      <c r="AR717" s="210"/>
      <c r="AS717" s="215" t="s">
        <v>1687</v>
      </c>
      <c r="AT717" s="105"/>
      <c r="AU717" s="105"/>
      <c r="AV717" s="105"/>
      <c r="AW717" s="105"/>
      <c r="AX717" s="105"/>
      <c r="AY717" s="105"/>
      <c r="AZ717" s="105"/>
      <c r="BA717" s="105"/>
      <c r="BB717" s="105"/>
      <c r="BC717" s="105"/>
      <c r="BD717" s="218"/>
      <c r="BE717" s="105"/>
      <c r="BF717" s="250"/>
      <c r="BG717" s="252" t="s">
        <v>1688</v>
      </c>
      <c r="BH717" s="5" t="s">
        <v>1688</v>
      </c>
      <c r="BI717" s="5" t="s">
        <v>6528</v>
      </c>
      <c r="BJ717" s="149"/>
    </row>
    <row r="718" s="5" customFormat="1" ht="12.95" customHeight="1" spans="1:62">
      <c r="A718" s="322"/>
      <c r="B718" s="322"/>
      <c r="C718" s="48" t="s">
        <v>1689</v>
      </c>
      <c r="D718" s="38" t="s">
        <v>1691</v>
      </c>
      <c r="E718" s="39" t="s">
        <v>6529</v>
      </c>
      <c r="F718" s="40" t="s">
        <v>2715</v>
      </c>
      <c r="G718" s="41" t="s">
        <v>6530</v>
      </c>
      <c r="H718" s="42" t="s">
        <v>2715</v>
      </c>
      <c r="I718" s="42" t="s">
        <v>2715</v>
      </c>
      <c r="J718" s="43" t="s">
        <v>2715</v>
      </c>
      <c r="K718" s="54" t="s">
        <v>2715</v>
      </c>
      <c r="L718" s="42" t="s">
        <v>2737</v>
      </c>
      <c r="M718" s="42" t="s">
        <v>2715</v>
      </c>
      <c r="N718" s="42" t="s">
        <v>2715</v>
      </c>
      <c r="O718" s="43" t="s">
        <v>2715</v>
      </c>
      <c r="P718" s="206"/>
      <c r="Q718" s="206"/>
      <c r="R718" s="206"/>
      <c r="S718" s="206"/>
      <c r="T718" s="206"/>
      <c r="U718" s="63" t="s">
        <v>6531</v>
      </c>
      <c r="V718" s="47" t="s">
        <v>6259</v>
      </c>
      <c r="W718" s="62" t="s">
        <v>2715</v>
      </c>
      <c r="X718" s="62" t="s">
        <v>2715</v>
      </c>
      <c r="Y718" s="62"/>
      <c r="Z718" s="62"/>
      <c r="AA718" s="62"/>
      <c r="AB718" s="47"/>
      <c r="AC718" s="47" t="s">
        <v>5665</v>
      </c>
      <c r="AD718" s="63"/>
      <c r="AE718" s="63" t="s">
        <v>2723</v>
      </c>
      <c r="AF718" s="207"/>
      <c r="AG718" s="208"/>
      <c r="AH718" s="208"/>
      <c r="AI718" s="208"/>
      <c r="AJ718" s="209"/>
      <c r="AK718" s="209"/>
      <c r="AL718" s="210"/>
      <c r="AM718" s="210"/>
      <c r="AN718" s="210"/>
      <c r="AO718" s="210"/>
      <c r="AP718" s="210"/>
      <c r="AQ718" s="210"/>
      <c r="AR718" s="210"/>
      <c r="AS718" s="215" t="s">
        <v>1690</v>
      </c>
      <c r="AT718" s="105"/>
      <c r="AU718" s="105"/>
      <c r="AV718" s="105"/>
      <c r="AW718" s="105"/>
      <c r="AX718" s="105"/>
      <c r="AY718" s="105"/>
      <c r="AZ718" s="105"/>
      <c r="BA718" s="105"/>
      <c r="BB718" s="105"/>
      <c r="BC718" s="105"/>
      <c r="BD718" s="218"/>
      <c r="BE718" s="105"/>
      <c r="BF718" s="250"/>
      <c r="BG718" s="252" t="s">
        <v>1691</v>
      </c>
      <c r="BH718" s="5" t="s">
        <v>1691</v>
      </c>
      <c r="BI718" s="5" t="s">
        <v>6532</v>
      </c>
      <c r="BJ718" s="149"/>
    </row>
    <row r="719" s="5" customFormat="1" ht="12.95" customHeight="1" spans="1:62">
      <c r="A719" s="322"/>
      <c r="B719" s="322"/>
      <c r="C719" s="48" t="s">
        <v>1692</v>
      </c>
      <c r="D719" s="38" t="s">
        <v>1693</v>
      </c>
      <c r="E719" s="39" t="s">
        <v>6533</v>
      </c>
      <c r="F719" s="40" t="s">
        <v>2715</v>
      </c>
      <c r="G719" s="41" t="s">
        <v>6534</v>
      </c>
      <c r="H719" s="42" t="s">
        <v>2715</v>
      </c>
      <c r="I719" s="42" t="s">
        <v>2715</v>
      </c>
      <c r="J719" s="43" t="s">
        <v>2715</v>
      </c>
      <c r="K719" s="54" t="s">
        <v>2715</v>
      </c>
      <c r="L719" s="42" t="s">
        <v>2737</v>
      </c>
      <c r="M719" s="42" t="s">
        <v>2715</v>
      </c>
      <c r="N719" s="42" t="s">
        <v>2715</v>
      </c>
      <c r="O719" s="43" t="s">
        <v>2715</v>
      </c>
      <c r="P719" s="206"/>
      <c r="Q719" s="206"/>
      <c r="R719" s="206"/>
      <c r="S719" s="206"/>
      <c r="T719" s="206"/>
      <c r="U719" s="63" t="s">
        <v>6535</v>
      </c>
      <c r="V719" s="47" t="s">
        <v>6259</v>
      </c>
      <c r="W719" s="62" t="s">
        <v>2715</v>
      </c>
      <c r="X719" s="62" t="s">
        <v>2715</v>
      </c>
      <c r="Y719" s="62"/>
      <c r="Z719" s="62"/>
      <c r="AA719" s="62"/>
      <c r="AB719" s="47"/>
      <c r="AC719" s="47" t="s">
        <v>5665</v>
      </c>
      <c r="AD719" s="63"/>
      <c r="AE719" s="63" t="s">
        <v>2723</v>
      </c>
      <c r="AF719" s="207"/>
      <c r="AG719" s="208"/>
      <c r="AH719" s="208"/>
      <c r="AI719" s="208"/>
      <c r="AJ719" s="209"/>
      <c r="AK719" s="209"/>
      <c r="AL719" s="210"/>
      <c r="AM719" s="210"/>
      <c r="AN719" s="210"/>
      <c r="AO719" s="210"/>
      <c r="AP719" s="210"/>
      <c r="AQ719" s="210"/>
      <c r="AR719" s="210"/>
      <c r="AS719" s="215" t="s">
        <v>1692</v>
      </c>
      <c r="AT719" s="105"/>
      <c r="AU719" s="105"/>
      <c r="AV719" s="105"/>
      <c r="AW719" s="105"/>
      <c r="AX719" s="105"/>
      <c r="AY719" s="105"/>
      <c r="AZ719" s="105"/>
      <c r="BA719" s="105"/>
      <c r="BB719" s="105"/>
      <c r="BC719" s="105"/>
      <c r="BD719" s="218"/>
      <c r="BE719" s="105"/>
      <c r="BF719" s="250"/>
      <c r="BG719" s="252" t="s">
        <v>1693</v>
      </c>
      <c r="BH719" s="5" t="s">
        <v>1693</v>
      </c>
      <c r="BI719" s="5" t="s">
        <v>6536</v>
      </c>
      <c r="BJ719" s="149"/>
    </row>
    <row r="720" s="5" customFormat="1" ht="12.95" customHeight="1" spans="1:62">
      <c r="A720" s="322"/>
      <c r="B720" s="322"/>
      <c r="C720" s="48" t="s">
        <v>1694</v>
      </c>
      <c r="D720" s="38" t="s">
        <v>1695</v>
      </c>
      <c r="E720" s="39" t="s">
        <v>6537</v>
      </c>
      <c r="F720" s="40" t="s">
        <v>2715</v>
      </c>
      <c r="G720" s="41" t="s">
        <v>6538</v>
      </c>
      <c r="H720" s="42" t="s">
        <v>2715</v>
      </c>
      <c r="I720" s="42" t="s">
        <v>2715</v>
      </c>
      <c r="J720" s="43" t="s">
        <v>2715</v>
      </c>
      <c r="K720" s="54" t="s">
        <v>2715</v>
      </c>
      <c r="L720" s="42" t="s">
        <v>2737</v>
      </c>
      <c r="M720" s="42" t="s">
        <v>2715</v>
      </c>
      <c r="N720" s="42" t="s">
        <v>2715</v>
      </c>
      <c r="O720" s="43" t="s">
        <v>2715</v>
      </c>
      <c r="P720" s="206"/>
      <c r="Q720" s="206"/>
      <c r="R720" s="206"/>
      <c r="S720" s="206"/>
      <c r="T720" s="206"/>
      <c r="U720" s="63" t="s">
        <v>6539</v>
      </c>
      <c r="V720" s="47" t="s">
        <v>6259</v>
      </c>
      <c r="W720" s="62" t="s">
        <v>2715</v>
      </c>
      <c r="X720" s="62" t="s">
        <v>2715</v>
      </c>
      <c r="Y720" s="62"/>
      <c r="Z720" s="62"/>
      <c r="AA720" s="62"/>
      <c r="AB720" s="47"/>
      <c r="AC720" s="47" t="s">
        <v>5665</v>
      </c>
      <c r="AD720" s="63"/>
      <c r="AE720" s="63" t="s">
        <v>2723</v>
      </c>
      <c r="AF720" s="207"/>
      <c r="AG720" s="208"/>
      <c r="AH720" s="208"/>
      <c r="AI720" s="208"/>
      <c r="AJ720" s="209"/>
      <c r="AK720" s="209"/>
      <c r="AL720" s="210"/>
      <c r="AM720" s="210"/>
      <c r="AN720" s="210"/>
      <c r="AO720" s="210"/>
      <c r="AP720" s="210"/>
      <c r="AQ720" s="210"/>
      <c r="AR720" s="210"/>
      <c r="AS720" s="215" t="s">
        <v>1694</v>
      </c>
      <c r="AT720" s="105"/>
      <c r="AU720" s="105"/>
      <c r="AV720" s="105"/>
      <c r="AW720" s="105"/>
      <c r="AX720" s="105"/>
      <c r="AY720" s="105"/>
      <c r="AZ720" s="105"/>
      <c r="BA720" s="105"/>
      <c r="BB720" s="105"/>
      <c r="BC720" s="105"/>
      <c r="BD720" s="218"/>
      <c r="BE720" s="105"/>
      <c r="BF720" s="250"/>
      <c r="BG720" s="252" t="s">
        <v>1695</v>
      </c>
      <c r="BH720" s="5" t="s">
        <v>1695</v>
      </c>
      <c r="BI720" s="5" t="s">
        <v>6540</v>
      </c>
      <c r="BJ720" s="149"/>
    </row>
    <row r="721" s="5" customFormat="1" ht="12.95" customHeight="1" spans="1:62">
      <c r="A721" s="322"/>
      <c r="B721" s="322"/>
      <c r="C721" s="48" t="s">
        <v>1696</v>
      </c>
      <c r="D721" s="38" t="s">
        <v>1697</v>
      </c>
      <c r="E721" s="39" t="s">
        <v>6541</v>
      </c>
      <c r="F721" s="40" t="s">
        <v>2715</v>
      </c>
      <c r="G721" s="41" t="s">
        <v>6542</v>
      </c>
      <c r="H721" s="42" t="s">
        <v>2715</v>
      </c>
      <c r="I721" s="42" t="s">
        <v>2715</v>
      </c>
      <c r="J721" s="43" t="s">
        <v>2715</v>
      </c>
      <c r="K721" s="54" t="s">
        <v>2715</v>
      </c>
      <c r="L721" s="42" t="s">
        <v>2737</v>
      </c>
      <c r="M721" s="42" t="s">
        <v>2715</v>
      </c>
      <c r="N721" s="42" t="s">
        <v>2715</v>
      </c>
      <c r="O721" s="43" t="s">
        <v>2715</v>
      </c>
      <c r="P721" s="206"/>
      <c r="Q721" s="206"/>
      <c r="R721" s="206"/>
      <c r="S721" s="206"/>
      <c r="T721" s="206"/>
      <c r="U721" s="63" t="s">
        <v>6543</v>
      </c>
      <c r="V721" s="47" t="s">
        <v>6259</v>
      </c>
      <c r="W721" s="62" t="s">
        <v>2715</v>
      </c>
      <c r="X721" s="62" t="s">
        <v>2715</v>
      </c>
      <c r="Y721" s="62"/>
      <c r="Z721" s="62"/>
      <c r="AA721" s="62"/>
      <c r="AB721" s="47"/>
      <c r="AC721" s="47" t="s">
        <v>5665</v>
      </c>
      <c r="AD721" s="63"/>
      <c r="AE721" s="63" t="s">
        <v>2723</v>
      </c>
      <c r="AF721" s="207"/>
      <c r="AG721" s="208"/>
      <c r="AH721" s="208"/>
      <c r="AI721" s="208"/>
      <c r="AJ721" s="209"/>
      <c r="AK721" s="209"/>
      <c r="AL721" s="210"/>
      <c r="AM721" s="210"/>
      <c r="AN721" s="210"/>
      <c r="AO721" s="210"/>
      <c r="AP721" s="210"/>
      <c r="AQ721" s="210"/>
      <c r="AR721" s="210"/>
      <c r="AS721" s="215" t="s">
        <v>1696</v>
      </c>
      <c r="AT721" s="105"/>
      <c r="AU721" s="105"/>
      <c r="AV721" s="105"/>
      <c r="AW721" s="105"/>
      <c r="AX721" s="105"/>
      <c r="AY721" s="105"/>
      <c r="AZ721" s="105"/>
      <c r="BA721" s="105"/>
      <c r="BB721" s="105"/>
      <c r="BC721" s="105"/>
      <c r="BD721" s="218"/>
      <c r="BE721" s="105"/>
      <c r="BF721" s="250"/>
      <c r="BG721" s="252" t="s">
        <v>1697</v>
      </c>
      <c r="BH721" s="5" t="s">
        <v>1697</v>
      </c>
      <c r="BI721" s="5" t="s">
        <v>6544</v>
      </c>
      <c r="BJ721" s="149"/>
    </row>
    <row r="722" s="5" customFormat="1" ht="12.95" customHeight="1" spans="1:62">
      <c r="A722" s="322"/>
      <c r="B722" s="322"/>
      <c r="C722" s="48" t="s">
        <v>1698</v>
      </c>
      <c r="D722" s="38" t="s">
        <v>1699</v>
      </c>
      <c r="E722" s="39" t="s">
        <v>6545</v>
      </c>
      <c r="F722" s="40" t="s">
        <v>2715</v>
      </c>
      <c r="G722" s="41" t="s">
        <v>6546</v>
      </c>
      <c r="H722" s="42" t="s">
        <v>2715</v>
      </c>
      <c r="I722" s="42" t="s">
        <v>2715</v>
      </c>
      <c r="J722" s="43" t="s">
        <v>2715</v>
      </c>
      <c r="K722" s="54" t="s">
        <v>2715</v>
      </c>
      <c r="L722" s="42" t="s">
        <v>2737</v>
      </c>
      <c r="M722" s="42" t="s">
        <v>2715</v>
      </c>
      <c r="N722" s="42" t="s">
        <v>2715</v>
      </c>
      <c r="O722" s="43" t="s">
        <v>2715</v>
      </c>
      <c r="P722" s="206"/>
      <c r="Q722" s="206"/>
      <c r="R722" s="206"/>
      <c r="S722" s="206"/>
      <c r="T722" s="206"/>
      <c r="U722" s="63" t="s">
        <v>6547</v>
      </c>
      <c r="V722" s="47" t="s">
        <v>6259</v>
      </c>
      <c r="W722" s="62" t="s">
        <v>2715</v>
      </c>
      <c r="X722" s="62" t="s">
        <v>2715</v>
      </c>
      <c r="Y722" s="62"/>
      <c r="Z722" s="62"/>
      <c r="AA722" s="62"/>
      <c r="AB722" s="47"/>
      <c r="AC722" s="47" t="s">
        <v>5665</v>
      </c>
      <c r="AD722" s="63"/>
      <c r="AE722" s="63" t="s">
        <v>2723</v>
      </c>
      <c r="AF722" s="207"/>
      <c r="AG722" s="208"/>
      <c r="AH722" s="208"/>
      <c r="AI722" s="208"/>
      <c r="AJ722" s="209"/>
      <c r="AK722" s="209"/>
      <c r="AL722" s="210"/>
      <c r="AM722" s="210"/>
      <c r="AN722" s="210"/>
      <c r="AO722" s="210"/>
      <c r="AP722" s="210"/>
      <c r="AQ722" s="210"/>
      <c r="AR722" s="210"/>
      <c r="AS722" s="215" t="s">
        <v>1698</v>
      </c>
      <c r="AT722" s="105"/>
      <c r="AU722" s="105"/>
      <c r="AV722" s="105"/>
      <c r="AW722" s="105"/>
      <c r="AX722" s="105"/>
      <c r="AY722" s="105"/>
      <c r="AZ722" s="105"/>
      <c r="BA722" s="105"/>
      <c r="BB722" s="105"/>
      <c r="BC722" s="105"/>
      <c r="BD722" s="218"/>
      <c r="BE722" s="105"/>
      <c r="BF722" s="250"/>
      <c r="BG722" s="252" t="s">
        <v>1699</v>
      </c>
      <c r="BH722" s="5" t="s">
        <v>1699</v>
      </c>
      <c r="BI722" s="5" t="s">
        <v>6548</v>
      </c>
      <c r="BJ722" s="149"/>
    </row>
    <row r="723" s="5" customFormat="1" ht="12.95" customHeight="1" spans="1:62">
      <c r="A723" s="322"/>
      <c r="B723" s="322"/>
      <c r="C723" s="48" t="s">
        <v>1700</v>
      </c>
      <c r="D723" s="38" t="s">
        <v>1701</v>
      </c>
      <c r="E723" s="39" t="s">
        <v>6549</v>
      </c>
      <c r="F723" s="40" t="s">
        <v>2715</v>
      </c>
      <c r="G723" s="41" t="s">
        <v>6550</v>
      </c>
      <c r="H723" s="42" t="s">
        <v>2715</v>
      </c>
      <c r="I723" s="42" t="s">
        <v>2715</v>
      </c>
      <c r="J723" s="43" t="s">
        <v>2715</v>
      </c>
      <c r="K723" s="54" t="s">
        <v>2715</v>
      </c>
      <c r="L723" s="42" t="s">
        <v>2737</v>
      </c>
      <c r="M723" s="42" t="s">
        <v>2715</v>
      </c>
      <c r="N723" s="42" t="s">
        <v>2715</v>
      </c>
      <c r="O723" s="43" t="s">
        <v>2715</v>
      </c>
      <c r="P723" s="206"/>
      <c r="Q723" s="206"/>
      <c r="R723" s="206"/>
      <c r="S723" s="206"/>
      <c r="T723" s="206"/>
      <c r="U723" s="63" t="s">
        <v>6551</v>
      </c>
      <c r="V723" s="47" t="s">
        <v>6259</v>
      </c>
      <c r="W723" s="62" t="s">
        <v>2715</v>
      </c>
      <c r="X723" s="62" t="s">
        <v>2715</v>
      </c>
      <c r="Y723" s="62"/>
      <c r="Z723" s="62"/>
      <c r="AA723" s="62"/>
      <c r="AB723" s="47"/>
      <c r="AC723" s="47" t="s">
        <v>5665</v>
      </c>
      <c r="AD723" s="63"/>
      <c r="AE723" s="63" t="s">
        <v>2723</v>
      </c>
      <c r="AF723" s="207"/>
      <c r="AG723" s="208"/>
      <c r="AH723" s="208"/>
      <c r="AI723" s="208"/>
      <c r="AJ723" s="209"/>
      <c r="AK723" s="209"/>
      <c r="AL723" s="210"/>
      <c r="AM723" s="210"/>
      <c r="AN723" s="210"/>
      <c r="AO723" s="210"/>
      <c r="AP723" s="210"/>
      <c r="AQ723" s="210"/>
      <c r="AR723" s="210"/>
      <c r="AS723" s="215" t="s">
        <v>1700</v>
      </c>
      <c r="AT723" s="105"/>
      <c r="AU723" s="105"/>
      <c r="AV723" s="105"/>
      <c r="AW723" s="105"/>
      <c r="AX723" s="105"/>
      <c r="AY723" s="105"/>
      <c r="AZ723" s="105"/>
      <c r="BA723" s="105"/>
      <c r="BB723" s="105"/>
      <c r="BC723" s="105"/>
      <c r="BD723" s="218"/>
      <c r="BE723" s="105"/>
      <c r="BF723" s="250"/>
      <c r="BG723" s="252" t="s">
        <v>1701</v>
      </c>
      <c r="BH723" s="5" t="s">
        <v>1701</v>
      </c>
      <c r="BI723" s="5" t="s">
        <v>6552</v>
      </c>
      <c r="BJ723" s="149"/>
    </row>
    <row r="724" s="5" customFormat="1" ht="12.95" customHeight="1" spans="1:62">
      <c r="A724" s="322"/>
      <c r="B724" s="322"/>
      <c r="C724" s="48" t="s">
        <v>1702</v>
      </c>
      <c r="D724" s="38" t="s">
        <v>1704</v>
      </c>
      <c r="E724" s="39" t="s">
        <v>6553</v>
      </c>
      <c r="F724" s="40" t="s">
        <v>2715</v>
      </c>
      <c r="G724" s="41" t="s">
        <v>6554</v>
      </c>
      <c r="H724" s="42" t="s">
        <v>2715</v>
      </c>
      <c r="I724" s="42" t="s">
        <v>2715</v>
      </c>
      <c r="J724" s="43" t="s">
        <v>2715</v>
      </c>
      <c r="K724" s="54" t="s">
        <v>2715</v>
      </c>
      <c r="L724" s="42" t="s">
        <v>2737</v>
      </c>
      <c r="M724" s="42" t="s">
        <v>2715</v>
      </c>
      <c r="N724" s="42" t="s">
        <v>2715</v>
      </c>
      <c r="O724" s="43" t="s">
        <v>2715</v>
      </c>
      <c r="P724" s="206"/>
      <c r="Q724" s="206"/>
      <c r="R724" s="206"/>
      <c r="S724" s="206"/>
      <c r="T724" s="206"/>
      <c r="U724" s="63" t="s">
        <v>6555</v>
      </c>
      <c r="V724" s="47" t="s">
        <v>6259</v>
      </c>
      <c r="W724" s="62" t="s">
        <v>2715</v>
      </c>
      <c r="X724" s="62" t="s">
        <v>2715</v>
      </c>
      <c r="Y724" s="62"/>
      <c r="Z724" s="62"/>
      <c r="AA724" s="62"/>
      <c r="AB724" s="47"/>
      <c r="AC724" s="47" t="s">
        <v>5665</v>
      </c>
      <c r="AD724" s="63"/>
      <c r="AE724" s="63" t="s">
        <v>2723</v>
      </c>
      <c r="AF724" s="207"/>
      <c r="AG724" s="208"/>
      <c r="AH724" s="208"/>
      <c r="AI724" s="208"/>
      <c r="AJ724" s="209"/>
      <c r="AK724" s="209"/>
      <c r="AL724" s="210"/>
      <c r="AM724" s="210"/>
      <c r="AN724" s="210"/>
      <c r="AO724" s="210"/>
      <c r="AP724" s="210"/>
      <c r="AQ724" s="210"/>
      <c r="AR724" s="210"/>
      <c r="AS724" s="215" t="s">
        <v>1703</v>
      </c>
      <c r="AT724" s="105"/>
      <c r="AU724" s="105"/>
      <c r="AV724" s="105"/>
      <c r="AW724" s="105"/>
      <c r="AX724" s="105"/>
      <c r="AY724" s="105"/>
      <c r="AZ724" s="105"/>
      <c r="BA724" s="105"/>
      <c r="BB724" s="105"/>
      <c r="BC724" s="105"/>
      <c r="BD724" s="218"/>
      <c r="BE724" s="105"/>
      <c r="BF724" s="250"/>
      <c r="BG724" s="252" t="s">
        <v>1704</v>
      </c>
      <c r="BH724" s="5" t="s">
        <v>1704</v>
      </c>
      <c r="BI724" s="5" t="s">
        <v>6556</v>
      </c>
      <c r="BJ724" s="149"/>
    </row>
    <row r="725" s="5" customFormat="1" ht="12.95" customHeight="1" spans="1:62">
      <c r="A725" s="322"/>
      <c r="B725" s="322"/>
      <c r="C725" s="48" t="s">
        <v>1705</v>
      </c>
      <c r="D725" s="38" t="s">
        <v>1707</v>
      </c>
      <c r="E725" s="39" t="s">
        <v>6557</v>
      </c>
      <c r="F725" s="40" t="s">
        <v>2715</v>
      </c>
      <c r="G725" s="41" t="s">
        <v>6558</v>
      </c>
      <c r="H725" s="42" t="s">
        <v>2715</v>
      </c>
      <c r="I725" s="42" t="s">
        <v>2715</v>
      </c>
      <c r="J725" s="43" t="s">
        <v>2715</v>
      </c>
      <c r="K725" s="54" t="s">
        <v>2715</v>
      </c>
      <c r="L725" s="42" t="s">
        <v>2737</v>
      </c>
      <c r="M725" s="42" t="s">
        <v>2715</v>
      </c>
      <c r="N725" s="42" t="s">
        <v>2715</v>
      </c>
      <c r="O725" s="43" t="s">
        <v>2715</v>
      </c>
      <c r="P725" s="206"/>
      <c r="Q725" s="206"/>
      <c r="R725" s="206"/>
      <c r="S725" s="206"/>
      <c r="T725" s="206"/>
      <c r="U725" s="63" t="s">
        <v>6559</v>
      </c>
      <c r="V725" s="47" t="s">
        <v>6259</v>
      </c>
      <c r="W725" s="62" t="s">
        <v>2715</v>
      </c>
      <c r="X725" s="62" t="s">
        <v>2715</v>
      </c>
      <c r="Y725" s="62"/>
      <c r="Z725" s="62"/>
      <c r="AA725" s="62"/>
      <c r="AB725" s="47"/>
      <c r="AC725" s="47" t="s">
        <v>5665</v>
      </c>
      <c r="AD725" s="63"/>
      <c r="AE725" s="63" t="s">
        <v>2723</v>
      </c>
      <c r="AF725" s="207"/>
      <c r="AG725" s="208"/>
      <c r="AH725" s="208"/>
      <c r="AI725" s="208"/>
      <c r="AJ725" s="209"/>
      <c r="AK725" s="209"/>
      <c r="AL725" s="210"/>
      <c r="AM725" s="210"/>
      <c r="AN725" s="210"/>
      <c r="AO725" s="210"/>
      <c r="AP725" s="210"/>
      <c r="AQ725" s="210"/>
      <c r="AR725" s="210"/>
      <c r="AS725" s="215" t="s">
        <v>1706</v>
      </c>
      <c r="AT725" s="105"/>
      <c r="AU725" s="105"/>
      <c r="AV725" s="105"/>
      <c r="AW725" s="105"/>
      <c r="AX725" s="105"/>
      <c r="AY725" s="105"/>
      <c r="AZ725" s="105"/>
      <c r="BA725" s="105"/>
      <c r="BB725" s="105"/>
      <c r="BC725" s="105"/>
      <c r="BD725" s="218"/>
      <c r="BE725" s="105"/>
      <c r="BF725" s="250"/>
      <c r="BG725" s="252" t="s">
        <v>1707</v>
      </c>
      <c r="BH725" s="5" t="s">
        <v>1707</v>
      </c>
      <c r="BI725" s="5" t="s">
        <v>6560</v>
      </c>
      <c r="BJ725" s="149"/>
    </row>
    <row r="726" s="5" customFormat="1" ht="12.95" customHeight="1" spans="1:62">
      <c r="A726" s="322"/>
      <c r="B726" s="322"/>
      <c r="C726" s="10" t="s">
        <v>1708</v>
      </c>
      <c r="D726" s="38" t="s">
        <v>1710</v>
      </c>
      <c r="E726" s="39" t="s">
        <v>6561</v>
      </c>
      <c r="F726" s="40" t="s">
        <v>2715</v>
      </c>
      <c r="G726" s="41" t="s">
        <v>6562</v>
      </c>
      <c r="H726" s="42" t="s">
        <v>2715</v>
      </c>
      <c r="I726" s="42" t="s">
        <v>2715</v>
      </c>
      <c r="J726" s="43" t="s">
        <v>2715</v>
      </c>
      <c r="K726" s="54" t="s">
        <v>2715</v>
      </c>
      <c r="L726" s="42" t="s">
        <v>2737</v>
      </c>
      <c r="M726" s="42" t="s">
        <v>2715</v>
      </c>
      <c r="N726" s="42" t="s">
        <v>2715</v>
      </c>
      <c r="O726" s="43" t="s">
        <v>2715</v>
      </c>
      <c r="P726" s="206"/>
      <c r="Q726" s="206"/>
      <c r="R726" s="206"/>
      <c r="S726" s="206"/>
      <c r="T726" s="206"/>
      <c r="U726" s="63" t="s">
        <v>6563</v>
      </c>
      <c r="V726" s="47" t="s">
        <v>6259</v>
      </c>
      <c r="W726" s="62" t="s">
        <v>2715</v>
      </c>
      <c r="X726" s="62" t="s">
        <v>2715</v>
      </c>
      <c r="Y726" s="62"/>
      <c r="Z726" s="62"/>
      <c r="AA726" s="62"/>
      <c r="AB726" s="47"/>
      <c r="AC726" s="47" t="s">
        <v>5665</v>
      </c>
      <c r="AD726" s="63"/>
      <c r="AE726" s="63" t="s">
        <v>2723</v>
      </c>
      <c r="AF726" s="207"/>
      <c r="AG726" s="208"/>
      <c r="AH726" s="208"/>
      <c r="AI726" s="208"/>
      <c r="AJ726" s="209"/>
      <c r="AK726" s="209"/>
      <c r="AL726" s="210"/>
      <c r="AM726" s="210"/>
      <c r="AN726" s="210"/>
      <c r="AO726" s="210"/>
      <c r="AP726" s="210"/>
      <c r="AQ726" s="210"/>
      <c r="AR726" s="210"/>
      <c r="AS726" s="215" t="s">
        <v>1709</v>
      </c>
      <c r="AT726" s="105"/>
      <c r="AU726" s="105"/>
      <c r="AV726" s="105"/>
      <c r="AW726" s="105"/>
      <c r="AX726" s="105"/>
      <c r="AY726" s="105"/>
      <c r="AZ726" s="105"/>
      <c r="BA726" s="105"/>
      <c r="BB726" s="105"/>
      <c r="BC726" s="105"/>
      <c r="BD726" s="218"/>
      <c r="BE726" s="105"/>
      <c r="BF726" s="250"/>
      <c r="BG726" s="252" t="s">
        <v>1710</v>
      </c>
      <c r="BH726" s="5" t="s">
        <v>1710</v>
      </c>
      <c r="BI726" s="5" t="s">
        <v>6564</v>
      </c>
      <c r="BJ726" s="149"/>
    </row>
    <row r="727" s="5" customFormat="1" ht="12.95" customHeight="1" spans="1:62">
      <c r="A727" s="322"/>
      <c r="B727" s="322"/>
      <c r="C727" s="10" t="s">
        <v>1711</v>
      </c>
      <c r="D727" s="38" t="s">
        <v>1713</v>
      </c>
      <c r="E727" s="39" t="s">
        <v>6565</v>
      </c>
      <c r="F727" s="40" t="s">
        <v>2715</v>
      </c>
      <c r="G727" s="41" t="s">
        <v>6566</v>
      </c>
      <c r="H727" s="42" t="s">
        <v>2715</v>
      </c>
      <c r="I727" s="42" t="s">
        <v>2715</v>
      </c>
      <c r="J727" s="43" t="s">
        <v>2715</v>
      </c>
      <c r="K727" s="54" t="s">
        <v>2715</v>
      </c>
      <c r="L727" s="42" t="s">
        <v>2737</v>
      </c>
      <c r="M727" s="42" t="s">
        <v>2715</v>
      </c>
      <c r="N727" s="42" t="s">
        <v>2715</v>
      </c>
      <c r="O727" s="43" t="s">
        <v>2715</v>
      </c>
      <c r="P727" s="206"/>
      <c r="Q727" s="206"/>
      <c r="R727" s="206"/>
      <c r="S727" s="206"/>
      <c r="T727" s="206"/>
      <c r="U727" s="63" t="s">
        <v>6567</v>
      </c>
      <c r="V727" s="47" t="s">
        <v>6259</v>
      </c>
      <c r="W727" s="62" t="s">
        <v>2715</v>
      </c>
      <c r="X727" s="62" t="s">
        <v>2715</v>
      </c>
      <c r="Y727" s="62"/>
      <c r="Z727" s="62"/>
      <c r="AA727" s="62"/>
      <c r="AB727" s="47"/>
      <c r="AC727" s="47" t="s">
        <v>5665</v>
      </c>
      <c r="AD727" s="63"/>
      <c r="AE727" s="63" t="s">
        <v>2723</v>
      </c>
      <c r="AF727" s="207"/>
      <c r="AG727" s="208"/>
      <c r="AH727" s="208"/>
      <c r="AI727" s="208"/>
      <c r="AJ727" s="209"/>
      <c r="AK727" s="209"/>
      <c r="AL727" s="210"/>
      <c r="AM727" s="210"/>
      <c r="AN727" s="210"/>
      <c r="AO727" s="210"/>
      <c r="AP727" s="210"/>
      <c r="AQ727" s="210"/>
      <c r="AR727" s="210"/>
      <c r="AS727" s="215" t="s">
        <v>1712</v>
      </c>
      <c r="AT727" s="105"/>
      <c r="AU727" s="105"/>
      <c r="AV727" s="105"/>
      <c r="AW727" s="105"/>
      <c r="AX727" s="105"/>
      <c r="AY727" s="105"/>
      <c r="AZ727" s="105"/>
      <c r="BA727" s="105"/>
      <c r="BB727" s="105"/>
      <c r="BC727" s="105"/>
      <c r="BD727" s="218"/>
      <c r="BE727" s="105"/>
      <c r="BF727" s="250"/>
      <c r="BG727" s="252" t="s">
        <v>1713</v>
      </c>
      <c r="BH727" s="5" t="s">
        <v>1713</v>
      </c>
      <c r="BI727" s="5" t="s">
        <v>6568</v>
      </c>
      <c r="BJ727" s="149"/>
    </row>
    <row r="728" s="5" customFormat="1" ht="12.75" customHeight="1" spans="1:62">
      <c r="A728" s="322"/>
      <c r="B728" s="322"/>
      <c r="C728" s="48" t="s">
        <v>1714</v>
      </c>
      <c r="D728" s="38" t="s">
        <v>1716</v>
      </c>
      <c r="E728" s="39" t="s">
        <v>6569</v>
      </c>
      <c r="F728" s="40" t="s">
        <v>2715</v>
      </c>
      <c r="G728" s="41" t="s">
        <v>6570</v>
      </c>
      <c r="H728" s="42" t="s">
        <v>2715</v>
      </c>
      <c r="I728" s="42" t="s">
        <v>2715</v>
      </c>
      <c r="J728" s="43" t="s">
        <v>2715</v>
      </c>
      <c r="K728" s="54" t="s">
        <v>2715</v>
      </c>
      <c r="L728" s="42" t="s">
        <v>2737</v>
      </c>
      <c r="M728" s="42" t="s">
        <v>2715</v>
      </c>
      <c r="N728" s="42" t="s">
        <v>2715</v>
      </c>
      <c r="O728" s="43" t="s">
        <v>2715</v>
      </c>
      <c r="P728" s="206"/>
      <c r="Q728" s="206"/>
      <c r="R728" s="206"/>
      <c r="S728" s="206"/>
      <c r="T728" s="206"/>
      <c r="U728" s="63" t="s">
        <v>6571</v>
      </c>
      <c r="V728" s="47" t="s">
        <v>6259</v>
      </c>
      <c r="W728" s="62" t="s">
        <v>2715</v>
      </c>
      <c r="X728" s="62" t="s">
        <v>2715</v>
      </c>
      <c r="Y728" s="62"/>
      <c r="Z728" s="62"/>
      <c r="AA728" s="62"/>
      <c r="AB728" s="47"/>
      <c r="AC728" s="47" t="s">
        <v>5665</v>
      </c>
      <c r="AD728" s="63"/>
      <c r="AE728" s="63" t="s">
        <v>2723</v>
      </c>
      <c r="AF728" s="207"/>
      <c r="AG728" s="208"/>
      <c r="AH728" s="208"/>
      <c r="AI728" s="208"/>
      <c r="AJ728" s="209"/>
      <c r="AK728" s="209"/>
      <c r="AL728" s="210"/>
      <c r="AM728" s="210"/>
      <c r="AN728" s="210"/>
      <c r="AO728" s="210"/>
      <c r="AP728" s="210"/>
      <c r="AQ728" s="210"/>
      <c r="AR728" s="210"/>
      <c r="AS728" s="215" t="s">
        <v>1715</v>
      </c>
      <c r="AT728" s="105"/>
      <c r="AU728" s="105"/>
      <c r="AV728" s="105"/>
      <c r="AW728" s="105"/>
      <c r="AX728" s="105"/>
      <c r="AY728" s="105"/>
      <c r="AZ728" s="105"/>
      <c r="BA728" s="105"/>
      <c r="BB728" s="105"/>
      <c r="BC728" s="105"/>
      <c r="BD728" s="218"/>
      <c r="BE728" s="105"/>
      <c r="BF728" s="250"/>
      <c r="BG728" s="252" t="s">
        <v>1716</v>
      </c>
      <c r="BH728" s="5" t="s">
        <v>1716</v>
      </c>
      <c r="BI728" s="5" t="s">
        <v>6572</v>
      </c>
      <c r="BJ728" s="149"/>
    </row>
    <row r="729" s="5" customFormat="1" ht="12.95" customHeight="1" spans="1:62">
      <c r="A729" s="322"/>
      <c r="B729" s="322"/>
      <c r="C729" s="48" t="s">
        <v>1717</v>
      </c>
      <c r="D729" s="38" t="s">
        <v>1719</v>
      </c>
      <c r="E729" s="39" t="s">
        <v>6573</v>
      </c>
      <c r="F729" s="40" t="s">
        <v>2715</v>
      </c>
      <c r="G729" s="41" t="s">
        <v>6574</v>
      </c>
      <c r="H729" s="42" t="s">
        <v>2715</v>
      </c>
      <c r="I729" s="42" t="s">
        <v>2715</v>
      </c>
      <c r="J729" s="43" t="s">
        <v>2715</v>
      </c>
      <c r="K729" s="54" t="s">
        <v>2715</v>
      </c>
      <c r="L729" s="42" t="s">
        <v>2737</v>
      </c>
      <c r="M729" s="42" t="s">
        <v>2715</v>
      </c>
      <c r="N729" s="42" t="s">
        <v>2715</v>
      </c>
      <c r="O729" s="43" t="s">
        <v>2715</v>
      </c>
      <c r="P729" s="206"/>
      <c r="Q729" s="206"/>
      <c r="R729" s="206"/>
      <c r="S729" s="206"/>
      <c r="T729" s="206"/>
      <c r="U729" s="63" t="s">
        <v>6575</v>
      </c>
      <c r="V729" s="47" t="s">
        <v>6259</v>
      </c>
      <c r="W729" s="62" t="s">
        <v>2715</v>
      </c>
      <c r="X729" s="62" t="s">
        <v>2715</v>
      </c>
      <c r="Y729" s="62"/>
      <c r="Z729" s="62"/>
      <c r="AA729" s="62"/>
      <c r="AB729" s="47"/>
      <c r="AC729" s="47" t="s">
        <v>5665</v>
      </c>
      <c r="AD729" s="63"/>
      <c r="AE729" s="63" t="s">
        <v>2723</v>
      </c>
      <c r="AF729" s="207"/>
      <c r="AG729" s="208"/>
      <c r="AH729" s="208"/>
      <c r="AI729" s="208"/>
      <c r="AJ729" s="209"/>
      <c r="AK729" s="209"/>
      <c r="AL729" s="210"/>
      <c r="AM729" s="210"/>
      <c r="AN729" s="210"/>
      <c r="AO729" s="210"/>
      <c r="AP729" s="210"/>
      <c r="AQ729" s="210"/>
      <c r="AR729" s="210"/>
      <c r="AS729" s="215" t="s">
        <v>1718</v>
      </c>
      <c r="AT729" s="105"/>
      <c r="AU729" s="105"/>
      <c r="AV729" s="105"/>
      <c r="AW729" s="105"/>
      <c r="AX729" s="105"/>
      <c r="AY729" s="105"/>
      <c r="AZ729" s="105"/>
      <c r="BA729" s="105"/>
      <c r="BB729" s="105"/>
      <c r="BC729" s="105"/>
      <c r="BD729" s="218"/>
      <c r="BE729" s="105"/>
      <c r="BF729" s="250"/>
      <c r="BG729" s="252" t="s">
        <v>1719</v>
      </c>
      <c r="BH729" s="5" t="s">
        <v>1719</v>
      </c>
      <c r="BI729" s="5" t="s">
        <v>6576</v>
      </c>
      <c r="BJ729" s="149"/>
    </row>
    <row r="730" s="5" customFormat="1" ht="12.95" customHeight="1" spans="1:62">
      <c r="A730" s="322"/>
      <c r="B730" s="322"/>
      <c r="C730" s="48" t="s">
        <v>1720</v>
      </c>
      <c r="D730" s="38" t="s">
        <v>1722</v>
      </c>
      <c r="E730" s="39" t="s">
        <v>6577</v>
      </c>
      <c r="F730" s="40" t="s">
        <v>2715</v>
      </c>
      <c r="G730" s="41" t="s">
        <v>6578</v>
      </c>
      <c r="H730" s="42" t="s">
        <v>2715</v>
      </c>
      <c r="I730" s="42" t="s">
        <v>2715</v>
      </c>
      <c r="J730" s="43" t="s">
        <v>2715</v>
      </c>
      <c r="K730" s="54" t="s">
        <v>2715</v>
      </c>
      <c r="L730" s="42" t="s">
        <v>2737</v>
      </c>
      <c r="M730" s="42" t="s">
        <v>2715</v>
      </c>
      <c r="N730" s="42" t="s">
        <v>2715</v>
      </c>
      <c r="O730" s="43" t="s">
        <v>2715</v>
      </c>
      <c r="P730" s="206"/>
      <c r="Q730" s="206"/>
      <c r="R730" s="206"/>
      <c r="S730" s="206"/>
      <c r="T730" s="206"/>
      <c r="U730" s="63" t="s">
        <v>6579</v>
      </c>
      <c r="V730" s="47" t="s">
        <v>6259</v>
      </c>
      <c r="W730" s="62" t="s">
        <v>2715</v>
      </c>
      <c r="X730" s="62" t="s">
        <v>2715</v>
      </c>
      <c r="Y730" s="62"/>
      <c r="Z730" s="62"/>
      <c r="AA730" s="62"/>
      <c r="AB730" s="47"/>
      <c r="AC730" s="47" t="s">
        <v>5665</v>
      </c>
      <c r="AD730" s="63"/>
      <c r="AE730" s="63" t="s">
        <v>2723</v>
      </c>
      <c r="AF730" s="207"/>
      <c r="AG730" s="208"/>
      <c r="AH730" s="208"/>
      <c r="AI730" s="208"/>
      <c r="AJ730" s="209"/>
      <c r="AK730" s="209"/>
      <c r="AL730" s="210"/>
      <c r="AM730" s="210"/>
      <c r="AN730" s="210"/>
      <c r="AO730" s="210"/>
      <c r="AP730" s="210"/>
      <c r="AQ730" s="210"/>
      <c r="AR730" s="210"/>
      <c r="AS730" s="215" t="s">
        <v>1721</v>
      </c>
      <c r="AT730" s="105"/>
      <c r="AU730" s="105"/>
      <c r="AV730" s="105"/>
      <c r="AW730" s="105"/>
      <c r="AX730" s="105"/>
      <c r="AY730" s="105"/>
      <c r="AZ730" s="105"/>
      <c r="BA730" s="105"/>
      <c r="BB730" s="105"/>
      <c r="BC730" s="105"/>
      <c r="BD730" s="218"/>
      <c r="BE730" s="105"/>
      <c r="BF730" s="250"/>
      <c r="BG730" s="252" t="s">
        <v>1722</v>
      </c>
      <c r="BH730" s="5" t="s">
        <v>1722</v>
      </c>
      <c r="BI730" s="5" t="s">
        <v>6580</v>
      </c>
      <c r="BJ730" s="149"/>
    </row>
    <row r="731" s="5" customFormat="1" ht="12.95" customHeight="1" spans="1:62">
      <c r="A731" s="322"/>
      <c r="B731" s="322"/>
      <c r="C731" s="48" t="s">
        <v>1723</v>
      </c>
      <c r="D731" s="38" t="s">
        <v>1725</v>
      </c>
      <c r="E731" s="39" t="s">
        <v>6581</v>
      </c>
      <c r="F731" s="40" t="s">
        <v>2715</v>
      </c>
      <c r="G731" s="41" t="s">
        <v>6582</v>
      </c>
      <c r="H731" s="42" t="s">
        <v>2715</v>
      </c>
      <c r="I731" s="42" t="s">
        <v>2715</v>
      </c>
      <c r="J731" s="43" t="s">
        <v>2715</v>
      </c>
      <c r="K731" s="54" t="s">
        <v>2715</v>
      </c>
      <c r="L731" s="42" t="s">
        <v>2737</v>
      </c>
      <c r="M731" s="42" t="s">
        <v>2715</v>
      </c>
      <c r="N731" s="42" t="s">
        <v>2715</v>
      </c>
      <c r="O731" s="43" t="s">
        <v>2715</v>
      </c>
      <c r="P731" s="206"/>
      <c r="Q731" s="206"/>
      <c r="R731" s="206"/>
      <c r="S731" s="206"/>
      <c r="T731" s="206"/>
      <c r="U731" s="63" t="s">
        <v>6583</v>
      </c>
      <c r="V731" s="47" t="s">
        <v>6259</v>
      </c>
      <c r="W731" s="62" t="s">
        <v>2715</v>
      </c>
      <c r="X731" s="62" t="s">
        <v>2715</v>
      </c>
      <c r="Y731" s="62"/>
      <c r="Z731" s="62"/>
      <c r="AA731" s="62"/>
      <c r="AB731" s="47"/>
      <c r="AC731" s="47" t="s">
        <v>5665</v>
      </c>
      <c r="AD731" s="63"/>
      <c r="AE731" s="63" t="s">
        <v>2723</v>
      </c>
      <c r="AF731" s="207"/>
      <c r="AG731" s="208"/>
      <c r="AH731" s="208"/>
      <c r="AI731" s="208"/>
      <c r="AJ731" s="209"/>
      <c r="AK731" s="209"/>
      <c r="AL731" s="210"/>
      <c r="AM731" s="210"/>
      <c r="AN731" s="210"/>
      <c r="AO731" s="210"/>
      <c r="AP731" s="210"/>
      <c r="AQ731" s="210"/>
      <c r="AR731" s="210"/>
      <c r="AS731" s="215" t="s">
        <v>1724</v>
      </c>
      <c r="AT731" s="105"/>
      <c r="AU731" s="105"/>
      <c r="AV731" s="105"/>
      <c r="AW731" s="105"/>
      <c r="AX731" s="105"/>
      <c r="AY731" s="105"/>
      <c r="AZ731" s="105"/>
      <c r="BA731" s="105"/>
      <c r="BB731" s="105"/>
      <c r="BC731" s="105"/>
      <c r="BD731" s="218"/>
      <c r="BE731" s="105"/>
      <c r="BF731" s="250"/>
      <c r="BG731" s="252" t="s">
        <v>1725</v>
      </c>
      <c r="BH731" s="5" t="s">
        <v>1725</v>
      </c>
      <c r="BI731" s="5" t="s">
        <v>6584</v>
      </c>
      <c r="BJ731" s="149"/>
    </row>
    <row r="732" s="5" customFormat="1" ht="12.95" customHeight="1" spans="1:62">
      <c r="A732" s="322"/>
      <c r="B732" s="322"/>
      <c r="C732" s="48" t="s">
        <v>1726</v>
      </c>
      <c r="D732" s="38" t="s">
        <v>1727</v>
      </c>
      <c r="E732" s="39" t="s">
        <v>6585</v>
      </c>
      <c r="F732" s="40" t="s">
        <v>2715</v>
      </c>
      <c r="G732" s="41" t="s">
        <v>6586</v>
      </c>
      <c r="H732" s="42" t="s">
        <v>2715</v>
      </c>
      <c r="I732" s="42" t="s">
        <v>2715</v>
      </c>
      <c r="J732" s="43" t="s">
        <v>2715</v>
      </c>
      <c r="K732" s="54" t="s">
        <v>2715</v>
      </c>
      <c r="L732" s="42" t="s">
        <v>2737</v>
      </c>
      <c r="M732" s="42" t="s">
        <v>2715</v>
      </c>
      <c r="N732" s="42" t="s">
        <v>2715</v>
      </c>
      <c r="O732" s="43" t="s">
        <v>2715</v>
      </c>
      <c r="P732" s="206"/>
      <c r="Q732" s="206"/>
      <c r="R732" s="206"/>
      <c r="S732" s="206"/>
      <c r="T732" s="206"/>
      <c r="U732" s="63" t="s">
        <v>6587</v>
      </c>
      <c r="V732" s="47" t="s">
        <v>6259</v>
      </c>
      <c r="W732" s="62" t="s">
        <v>2715</v>
      </c>
      <c r="X732" s="62" t="s">
        <v>2715</v>
      </c>
      <c r="Y732" s="62"/>
      <c r="Z732" s="62"/>
      <c r="AA732" s="62"/>
      <c r="AB732" s="47"/>
      <c r="AC732" s="47" t="s">
        <v>5665</v>
      </c>
      <c r="AD732" s="63"/>
      <c r="AE732" s="63" t="s">
        <v>2723</v>
      </c>
      <c r="AF732" s="207"/>
      <c r="AG732" s="208"/>
      <c r="AH732" s="208"/>
      <c r="AI732" s="208"/>
      <c r="AJ732" s="209"/>
      <c r="AK732" s="209"/>
      <c r="AL732" s="210"/>
      <c r="AM732" s="210"/>
      <c r="AN732" s="210"/>
      <c r="AO732" s="210"/>
      <c r="AP732" s="210"/>
      <c r="AQ732" s="210"/>
      <c r="AR732" s="210"/>
      <c r="AS732" s="215" t="s">
        <v>1726</v>
      </c>
      <c r="AT732" s="105"/>
      <c r="AU732" s="105"/>
      <c r="AV732" s="105"/>
      <c r="AW732" s="105"/>
      <c r="AX732" s="105"/>
      <c r="AY732" s="105"/>
      <c r="AZ732" s="105"/>
      <c r="BA732" s="105"/>
      <c r="BB732" s="105"/>
      <c r="BC732" s="105"/>
      <c r="BD732" s="218"/>
      <c r="BE732" s="105"/>
      <c r="BF732" s="250"/>
      <c r="BG732" s="252" t="s">
        <v>1727</v>
      </c>
      <c r="BH732" s="5" t="s">
        <v>1727</v>
      </c>
      <c r="BI732" s="5" t="s">
        <v>6588</v>
      </c>
      <c r="BJ732" s="149"/>
    </row>
    <row r="733" s="5" customFormat="1" ht="12.95" customHeight="1" spans="1:62">
      <c r="A733" s="322"/>
      <c r="B733" s="322"/>
      <c r="C733" s="48" t="s">
        <v>1728</v>
      </c>
      <c r="D733" s="38" t="s">
        <v>1729</v>
      </c>
      <c r="E733" s="39" t="s">
        <v>6589</v>
      </c>
      <c r="F733" s="40" t="s">
        <v>2715</v>
      </c>
      <c r="G733" s="41" t="s">
        <v>6590</v>
      </c>
      <c r="H733" s="42" t="s">
        <v>2715</v>
      </c>
      <c r="I733" s="42" t="s">
        <v>2715</v>
      </c>
      <c r="J733" s="43" t="s">
        <v>2715</v>
      </c>
      <c r="K733" s="54" t="s">
        <v>2715</v>
      </c>
      <c r="L733" s="42" t="s">
        <v>2737</v>
      </c>
      <c r="M733" s="42" t="s">
        <v>2715</v>
      </c>
      <c r="N733" s="42" t="s">
        <v>2715</v>
      </c>
      <c r="O733" s="43" t="s">
        <v>2715</v>
      </c>
      <c r="P733" s="206"/>
      <c r="Q733" s="206"/>
      <c r="R733" s="206"/>
      <c r="S733" s="206"/>
      <c r="T733" s="206"/>
      <c r="U733" s="63" t="s">
        <v>6591</v>
      </c>
      <c r="V733" s="47" t="s">
        <v>6259</v>
      </c>
      <c r="W733" s="62" t="s">
        <v>2715</v>
      </c>
      <c r="X733" s="62" t="s">
        <v>2715</v>
      </c>
      <c r="Y733" s="62"/>
      <c r="Z733" s="62"/>
      <c r="AA733" s="62"/>
      <c r="AB733" s="47"/>
      <c r="AC733" s="47" t="s">
        <v>5665</v>
      </c>
      <c r="AD733" s="63"/>
      <c r="AE733" s="63" t="s">
        <v>2723</v>
      </c>
      <c r="AF733" s="207"/>
      <c r="AG733" s="208"/>
      <c r="AH733" s="208"/>
      <c r="AI733" s="208"/>
      <c r="AJ733" s="209"/>
      <c r="AK733" s="209"/>
      <c r="AL733" s="210"/>
      <c r="AM733" s="210"/>
      <c r="AN733" s="210"/>
      <c r="AO733" s="210"/>
      <c r="AP733" s="210"/>
      <c r="AQ733" s="210"/>
      <c r="AR733" s="210"/>
      <c r="AS733" s="215" t="s">
        <v>1728</v>
      </c>
      <c r="AT733" s="105"/>
      <c r="AU733" s="105"/>
      <c r="AV733" s="105"/>
      <c r="AW733" s="105"/>
      <c r="AX733" s="105"/>
      <c r="AY733" s="105"/>
      <c r="AZ733" s="105"/>
      <c r="BA733" s="105"/>
      <c r="BB733" s="105"/>
      <c r="BC733" s="105"/>
      <c r="BD733" s="218"/>
      <c r="BE733" s="105"/>
      <c r="BF733" s="250"/>
      <c r="BG733" s="252" t="s">
        <v>1729</v>
      </c>
      <c r="BH733" s="5" t="s">
        <v>1729</v>
      </c>
      <c r="BI733" s="5" t="s">
        <v>6592</v>
      </c>
      <c r="BJ733" s="149"/>
    </row>
    <row r="734" s="5" customFormat="1" ht="12.95" customHeight="1" spans="1:62">
      <c r="A734" s="322"/>
      <c r="B734" s="322"/>
      <c r="C734" s="48" t="s">
        <v>1730</v>
      </c>
      <c r="D734" s="38" t="s">
        <v>1731</v>
      </c>
      <c r="E734" s="39" t="s">
        <v>6593</v>
      </c>
      <c r="F734" s="40" t="s">
        <v>2715</v>
      </c>
      <c r="G734" s="41" t="s">
        <v>6594</v>
      </c>
      <c r="H734" s="42" t="s">
        <v>2715</v>
      </c>
      <c r="I734" s="42" t="s">
        <v>2715</v>
      </c>
      <c r="J734" s="43" t="s">
        <v>2715</v>
      </c>
      <c r="K734" s="54" t="s">
        <v>2715</v>
      </c>
      <c r="L734" s="42" t="s">
        <v>2737</v>
      </c>
      <c r="M734" s="42" t="s">
        <v>2715</v>
      </c>
      <c r="N734" s="42" t="s">
        <v>2715</v>
      </c>
      <c r="O734" s="43" t="s">
        <v>2715</v>
      </c>
      <c r="P734" s="206"/>
      <c r="Q734" s="206"/>
      <c r="R734" s="206"/>
      <c r="S734" s="206"/>
      <c r="T734" s="206"/>
      <c r="U734" s="63" t="s">
        <v>6595</v>
      </c>
      <c r="V734" s="47" t="s">
        <v>6259</v>
      </c>
      <c r="W734" s="62" t="s">
        <v>2715</v>
      </c>
      <c r="X734" s="62" t="s">
        <v>2715</v>
      </c>
      <c r="Y734" s="62"/>
      <c r="Z734" s="62"/>
      <c r="AA734" s="62"/>
      <c r="AB734" s="47"/>
      <c r="AC734" s="47" t="s">
        <v>5665</v>
      </c>
      <c r="AD734" s="63"/>
      <c r="AE734" s="63" t="s">
        <v>2723</v>
      </c>
      <c r="AF734" s="207"/>
      <c r="AG734" s="208"/>
      <c r="AH734" s="208"/>
      <c r="AI734" s="208"/>
      <c r="AJ734" s="209"/>
      <c r="AK734" s="209"/>
      <c r="AL734" s="210"/>
      <c r="AM734" s="210"/>
      <c r="AN734" s="210"/>
      <c r="AO734" s="210"/>
      <c r="AP734" s="210"/>
      <c r="AQ734" s="210"/>
      <c r="AR734" s="210"/>
      <c r="AS734" s="215" t="s">
        <v>1730</v>
      </c>
      <c r="AT734" s="105"/>
      <c r="AU734" s="105"/>
      <c r="AV734" s="105"/>
      <c r="AW734" s="105"/>
      <c r="AX734" s="105"/>
      <c r="AY734" s="105"/>
      <c r="AZ734" s="105"/>
      <c r="BA734" s="105"/>
      <c r="BB734" s="105"/>
      <c r="BC734" s="105"/>
      <c r="BD734" s="218"/>
      <c r="BE734" s="105"/>
      <c r="BF734" s="250"/>
      <c r="BG734" s="252" t="s">
        <v>1731</v>
      </c>
      <c r="BH734" s="5" t="s">
        <v>1731</v>
      </c>
      <c r="BI734" s="5" t="s">
        <v>6596</v>
      </c>
      <c r="BJ734" s="149"/>
    </row>
    <row r="735" s="5" customFormat="1" ht="12.95" customHeight="1" spans="1:62">
      <c r="A735" s="322"/>
      <c r="B735" s="322"/>
      <c r="C735" s="48" t="s">
        <v>1732</v>
      </c>
      <c r="D735" s="38" t="s">
        <v>1733</v>
      </c>
      <c r="E735" s="39" t="s">
        <v>6597</v>
      </c>
      <c r="F735" s="40" t="s">
        <v>2715</v>
      </c>
      <c r="G735" s="41" t="s">
        <v>6598</v>
      </c>
      <c r="H735" s="42" t="s">
        <v>2715</v>
      </c>
      <c r="I735" s="42" t="s">
        <v>2715</v>
      </c>
      <c r="J735" s="43" t="s">
        <v>2715</v>
      </c>
      <c r="K735" s="54" t="s">
        <v>2715</v>
      </c>
      <c r="L735" s="42" t="s">
        <v>2737</v>
      </c>
      <c r="M735" s="42" t="s">
        <v>2715</v>
      </c>
      <c r="N735" s="42" t="s">
        <v>2715</v>
      </c>
      <c r="O735" s="43" t="s">
        <v>2715</v>
      </c>
      <c r="P735" s="206"/>
      <c r="Q735" s="206"/>
      <c r="R735" s="206"/>
      <c r="S735" s="206"/>
      <c r="T735" s="206"/>
      <c r="U735" s="63" t="s">
        <v>6599</v>
      </c>
      <c r="V735" s="47" t="s">
        <v>6259</v>
      </c>
      <c r="W735" s="62" t="s">
        <v>2715</v>
      </c>
      <c r="X735" s="62" t="s">
        <v>2715</v>
      </c>
      <c r="Y735" s="62"/>
      <c r="Z735" s="62"/>
      <c r="AA735" s="62"/>
      <c r="AB735" s="47"/>
      <c r="AC735" s="47" t="s">
        <v>5665</v>
      </c>
      <c r="AD735" s="63"/>
      <c r="AE735" s="63" t="s">
        <v>2723</v>
      </c>
      <c r="AF735" s="207"/>
      <c r="AG735" s="208"/>
      <c r="AH735" s="208"/>
      <c r="AI735" s="208"/>
      <c r="AJ735" s="209"/>
      <c r="AK735" s="209"/>
      <c r="AL735" s="210"/>
      <c r="AM735" s="210"/>
      <c r="AN735" s="210"/>
      <c r="AO735" s="210"/>
      <c r="AP735" s="210"/>
      <c r="AQ735" s="210"/>
      <c r="AR735" s="210"/>
      <c r="AS735" s="215" t="s">
        <v>1732</v>
      </c>
      <c r="AT735" s="105"/>
      <c r="AU735" s="105"/>
      <c r="AV735" s="105"/>
      <c r="AW735" s="105"/>
      <c r="AX735" s="105"/>
      <c r="AY735" s="105"/>
      <c r="AZ735" s="105"/>
      <c r="BA735" s="105"/>
      <c r="BB735" s="105"/>
      <c r="BC735" s="105"/>
      <c r="BD735" s="218"/>
      <c r="BE735" s="105"/>
      <c r="BF735" s="250"/>
      <c r="BG735" s="252" t="s">
        <v>1733</v>
      </c>
      <c r="BH735" s="5" t="s">
        <v>1733</v>
      </c>
      <c r="BI735" s="5" t="s">
        <v>6600</v>
      </c>
      <c r="BJ735" s="149"/>
    </row>
    <row r="736" s="5" customFormat="1" ht="12.95" customHeight="1" spans="1:62">
      <c r="A736" s="322"/>
      <c r="B736" s="322"/>
      <c r="C736" s="48" t="s">
        <v>1734</v>
      </c>
      <c r="D736" s="38" t="s">
        <v>1735</v>
      </c>
      <c r="E736" s="39" t="s">
        <v>6601</v>
      </c>
      <c r="F736" s="40" t="s">
        <v>2715</v>
      </c>
      <c r="G736" s="41" t="s">
        <v>6602</v>
      </c>
      <c r="H736" s="42" t="s">
        <v>2715</v>
      </c>
      <c r="I736" s="42" t="s">
        <v>2715</v>
      </c>
      <c r="J736" s="43" t="s">
        <v>2715</v>
      </c>
      <c r="K736" s="54" t="s">
        <v>2715</v>
      </c>
      <c r="L736" s="42" t="s">
        <v>2737</v>
      </c>
      <c r="M736" s="42" t="s">
        <v>2715</v>
      </c>
      <c r="N736" s="42" t="s">
        <v>2715</v>
      </c>
      <c r="O736" s="43" t="s">
        <v>2715</v>
      </c>
      <c r="P736" s="206"/>
      <c r="Q736" s="206"/>
      <c r="R736" s="206"/>
      <c r="S736" s="206"/>
      <c r="T736" s="206"/>
      <c r="U736" s="63" t="s">
        <v>6603</v>
      </c>
      <c r="V736" s="47" t="s">
        <v>6259</v>
      </c>
      <c r="W736" s="62" t="s">
        <v>2715</v>
      </c>
      <c r="X736" s="62" t="s">
        <v>2715</v>
      </c>
      <c r="Y736" s="62"/>
      <c r="Z736" s="62"/>
      <c r="AA736" s="62"/>
      <c r="AB736" s="47"/>
      <c r="AC736" s="47" t="s">
        <v>5665</v>
      </c>
      <c r="AD736" s="63"/>
      <c r="AE736" s="63" t="s">
        <v>2723</v>
      </c>
      <c r="AF736" s="207"/>
      <c r="AG736" s="208"/>
      <c r="AH736" s="208"/>
      <c r="AI736" s="208"/>
      <c r="AJ736" s="209"/>
      <c r="AK736" s="209"/>
      <c r="AL736" s="210"/>
      <c r="AM736" s="210"/>
      <c r="AN736" s="210"/>
      <c r="AO736" s="210"/>
      <c r="AP736" s="210"/>
      <c r="AQ736" s="210"/>
      <c r="AR736" s="210"/>
      <c r="AS736" s="215" t="s">
        <v>1734</v>
      </c>
      <c r="AT736" s="105"/>
      <c r="AU736" s="105"/>
      <c r="AV736" s="105"/>
      <c r="AW736" s="105"/>
      <c r="AX736" s="105"/>
      <c r="AY736" s="105"/>
      <c r="AZ736" s="105"/>
      <c r="BA736" s="105"/>
      <c r="BB736" s="105"/>
      <c r="BC736" s="105"/>
      <c r="BD736" s="218"/>
      <c r="BE736" s="105"/>
      <c r="BF736" s="250"/>
      <c r="BG736" s="252" t="s">
        <v>1735</v>
      </c>
      <c r="BH736" s="5" t="s">
        <v>1735</v>
      </c>
      <c r="BI736" s="5" t="s">
        <v>6604</v>
      </c>
      <c r="BJ736" s="149"/>
    </row>
    <row r="737" s="5" customFormat="1" ht="12.95" customHeight="1" spans="1:62">
      <c r="A737" s="322"/>
      <c r="B737" s="322"/>
      <c r="C737" s="10" t="s">
        <v>1736</v>
      </c>
      <c r="D737" s="38" t="s">
        <v>1738</v>
      </c>
      <c r="E737" s="39" t="s">
        <v>6605</v>
      </c>
      <c r="F737" s="40" t="s">
        <v>2715</v>
      </c>
      <c r="G737" s="41" t="s">
        <v>6606</v>
      </c>
      <c r="H737" s="42" t="s">
        <v>2715</v>
      </c>
      <c r="I737" s="42" t="s">
        <v>2715</v>
      </c>
      <c r="J737" s="43" t="s">
        <v>2715</v>
      </c>
      <c r="K737" s="54" t="s">
        <v>2715</v>
      </c>
      <c r="L737" s="42" t="s">
        <v>2737</v>
      </c>
      <c r="M737" s="42" t="s">
        <v>2715</v>
      </c>
      <c r="N737" s="42" t="s">
        <v>2715</v>
      </c>
      <c r="O737" s="43" t="s">
        <v>2715</v>
      </c>
      <c r="P737" s="206"/>
      <c r="Q737" s="206"/>
      <c r="R737" s="206"/>
      <c r="S737" s="206"/>
      <c r="T737" s="206"/>
      <c r="U737" s="63" t="s">
        <v>6607</v>
      </c>
      <c r="V737" s="47" t="s">
        <v>6259</v>
      </c>
      <c r="W737" s="62" t="s">
        <v>2715</v>
      </c>
      <c r="X737" s="62" t="s">
        <v>2715</v>
      </c>
      <c r="Y737" s="62"/>
      <c r="Z737" s="62"/>
      <c r="AA737" s="62"/>
      <c r="AB737" s="47"/>
      <c r="AC737" s="47" t="s">
        <v>5665</v>
      </c>
      <c r="AD737" s="63"/>
      <c r="AE737" s="63" t="s">
        <v>2723</v>
      </c>
      <c r="AF737" s="207"/>
      <c r="AG737" s="208"/>
      <c r="AH737" s="208"/>
      <c r="AI737" s="208"/>
      <c r="AJ737" s="209"/>
      <c r="AK737" s="209"/>
      <c r="AL737" s="210"/>
      <c r="AM737" s="210"/>
      <c r="AN737" s="210"/>
      <c r="AO737" s="210"/>
      <c r="AP737" s="210"/>
      <c r="AQ737" s="210"/>
      <c r="AR737" s="210"/>
      <c r="AS737" s="215" t="s">
        <v>1737</v>
      </c>
      <c r="AT737" s="105"/>
      <c r="AU737" s="105"/>
      <c r="AV737" s="105"/>
      <c r="AW737" s="105"/>
      <c r="AX737" s="105"/>
      <c r="AY737" s="105"/>
      <c r="AZ737" s="105"/>
      <c r="BA737" s="105"/>
      <c r="BB737" s="105"/>
      <c r="BC737" s="105"/>
      <c r="BD737" s="218"/>
      <c r="BE737" s="105"/>
      <c r="BF737" s="250"/>
      <c r="BG737" s="252" t="s">
        <v>1738</v>
      </c>
      <c r="BH737" s="5" t="s">
        <v>1738</v>
      </c>
      <c r="BI737" s="5" t="s">
        <v>6608</v>
      </c>
      <c r="BJ737" s="149"/>
    </row>
    <row r="738" s="5" customFormat="1" ht="12.95" customHeight="1" spans="1:62">
      <c r="A738" s="322"/>
      <c r="B738" s="322"/>
      <c r="C738" s="10" t="s">
        <v>1739</v>
      </c>
      <c r="D738" s="38" t="s">
        <v>1741</v>
      </c>
      <c r="E738" s="39" t="s">
        <v>6609</v>
      </c>
      <c r="F738" s="40" t="s">
        <v>2715</v>
      </c>
      <c r="G738" s="41" t="s">
        <v>6610</v>
      </c>
      <c r="H738" s="42" t="s">
        <v>2715</v>
      </c>
      <c r="I738" s="42" t="s">
        <v>2715</v>
      </c>
      <c r="J738" s="43" t="s">
        <v>2715</v>
      </c>
      <c r="K738" s="54" t="s">
        <v>2715</v>
      </c>
      <c r="L738" s="42" t="s">
        <v>2737</v>
      </c>
      <c r="M738" s="42" t="s">
        <v>2715</v>
      </c>
      <c r="N738" s="42" t="s">
        <v>2715</v>
      </c>
      <c r="O738" s="43" t="s">
        <v>2715</v>
      </c>
      <c r="P738" s="206"/>
      <c r="Q738" s="206"/>
      <c r="R738" s="206"/>
      <c r="S738" s="206"/>
      <c r="T738" s="206"/>
      <c r="U738" s="63" t="s">
        <v>6611</v>
      </c>
      <c r="V738" s="47" t="s">
        <v>6259</v>
      </c>
      <c r="W738" s="62" t="s">
        <v>2715</v>
      </c>
      <c r="X738" s="62" t="s">
        <v>2715</v>
      </c>
      <c r="Y738" s="62"/>
      <c r="Z738" s="62"/>
      <c r="AA738" s="62"/>
      <c r="AB738" s="47"/>
      <c r="AC738" s="47" t="s">
        <v>5665</v>
      </c>
      <c r="AD738" s="63"/>
      <c r="AE738" s="63" t="s">
        <v>2723</v>
      </c>
      <c r="AF738" s="207"/>
      <c r="AG738" s="208"/>
      <c r="AH738" s="208"/>
      <c r="AI738" s="208"/>
      <c r="AJ738" s="209"/>
      <c r="AK738" s="209"/>
      <c r="AL738" s="210"/>
      <c r="AM738" s="210"/>
      <c r="AN738" s="210"/>
      <c r="AO738" s="210"/>
      <c r="AP738" s="210"/>
      <c r="AQ738" s="210"/>
      <c r="AR738" s="210"/>
      <c r="AS738" s="215" t="s">
        <v>1740</v>
      </c>
      <c r="AT738" s="105"/>
      <c r="AU738" s="105"/>
      <c r="AV738" s="105"/>
      <c r="AW738" s="105"/>
      <c r="AX738" s="105"/>
      <c r="AY738" s="105"/>
      <c r="AZ738" s="105"/>
      <c r="BA738" s="105"/>
      <c r="BB738" s="105"/>
      <c r="BC738" s="105"/>
      <c r="BD738" s="218"/>
      <c r="BE738" s="105"/>
      <c r="BF738" s="250"/>
      <c r="BG738" s="252" t="s">
        <v>1741</v>
      </c>
      <c r="BH738" s="5" t="s">
        <v>1741</v>
      </c>
      <c r="BI738" s="5" t="s">
        <v>6612</v>
      </c>
      <c r="BJ738" s="149"/>
    </row>
    <row r="739" s="5" customFormat="1" ht="12.95" customHeight="1" spans="1:62">
      <c r="A739" s="322"/>
      <c r="B739" s="322"/>
      <c r="C739" s="48" t="s">
        <v>1742</v>
      </c>
      <c r="D739" s="38" t="s">
        <v>1744</v>
      </c>
      <c r="E739" s="39" t="s">
        <v>6613</v>
      </c>
      <c r="F739" s="40" t="s">
        <v>2715</v>
      </c>
      <c r="G739" s="41" t="s">
        <v>6614</v>
      </c>
      <c r="H739" s="42" t="s">
        <v>2715</v>
      </c>
      <c r="I739" s="42" t="s">
        <v>2715</v>
      </c>
      <c r="J739" s="43" t="s">
        <v>2715</v>
      </c>
      <c r="K739" s="54" t="s">
        <v>2715</v>
      </c>
      <c r="L739" s="42" t="s">
        <v>2737</v>
      </c>
      <c r="M739" s="42" t="s">
        <v>2715</v>
      </c>
      <c r="N739" s="42" t="s">
        <v>2715</v>
      </c>
      <c r="O739" s="43" t="s">
        <v>2715</v>
      </c>
      <c r="P739" s="206"/>
      <c r="Q739" s="206"/>
      <c r="R739" s="206"/>
      <c r="S739" s="206"/>
      <c r="T739" s="206"/>
      <c r="U739" s="63" t="s">
        <v>6615</v>
      </c>
      <c r="V739" s="47" t="s">
        <v>6259</v>
      </c>
      <c r="W739" s="62" t="s">
        <v>2715</v>
      </c>
      <c r="X739" s="62" t="s">
        <v>2715</v>
      </c>
      <c r="Y739" s="62"/>
      <c r="Z739" s="62"/>
      <c r="AA739" s="62"/>
      <c r="AB739" s="47"/>
      <c r="AC739" s="47" t="s">
        <v>5665</v>
      </c>
      <c r="AD739" s="63"/>
      <c r="AE739" s="63" t="s">
        <v>2723</v>
      </c>
      <c r="AF739" s="207"/>
      <c r="AG739" s="208"/>
      <c r="AH739" s="208"/>
      <c r="AI739" s="208"/>
      <c r="AJ739" s="209"/>
      <c r="AK739" s="209"/>
      <c r="AL739" s="210"/>
      <c r="AM739" s="210"/>
      <c r="AN739" s="210"/>
      <c r="AO739" s="210"/>
      <c r="AP739" s="210"/>
      <c r="AQ739" s="210"/>
      <c r="AR739" s="210"/>
      <c r="AS739" s="215" t="s">
        <v>1743</v>
      </c>
      <c r="AT739" s="105"/>
      <c r="AU739" s="105"/>
      <c r="AV739" s="105"/>
      <c r="AW739" s="105"/>
      <c r="AX739" s="105"/>
      <c r="AY739" s="105"/>
      <c r="AZ739" s="105"/>
      <c r="BA739" s="105"/>
      <c r="BB739" s="105"/>
      <c r="BC739" s="105"/>
      <c r="BD739" s="218"/>
      <c r="BE739" s="105"/>
      <c r="BF739" s="250"/>
      <c r="BG739" s="252" t="s">
        <v>1744</v>
      </c>
      <c r="BH739" s="5" t="s">
        <v>1744</v>
      </c>
      <c r="BI739" s="5" t="s">
        <v>6616</v>
      </c>
      <c r="BJ739" s="149"/>
    </row>
    <row r="740" s="5" customFormat="1" ht="12.95" customHeight="1" spans="1:62">
      <c r="A740" s="322"/>
      <c r="B740" s="322"/>
      <c r="C740" s="48" t="s">
        <v>1745</v>
      </c>
      <c r="D740" s="38" t="s">
        <v>1747</v>
      </c>
      <c r="E740" s="39" t="s">
        <v>6617</v>
      </c>
      <c r="F740" s="40" t="s">
        <v>2715</v>
      </c>
      <c r="G740" s="41" t="s">
        <v>6618</v>
      </c>
      <c r="H740" s="42" t="s">
        <v>2715</v>
      </c>
      <c r="I740" s="42" t="s">
        <v>2715</v>
      </c>
      <c r="J740" s="43" t="s">
        <v>2715</v>
      </c>
      <c r="K740" s="54" t="s">
        <v>2715</v>
      </c>
      <c r="L740" s="42" t="s">
        <v>2737</v>
      </c>
      <c r="M740" s="42" t="s">
        <v>2715</v>
      </c>
      <c r="N740" s="42" t="s">
        <v>2715</v>
      </c>
      <c r="O740" s="43" t="s">
        <v>2715</v>
      </c>
      <c r="P740" s="206"/>
      <c r="Q740" s="206"/>
      <c r="R740" s="206"/>
      <c r="S740" s="206"/>
      <c r="T740" s="206"/>
      <c r="U740" s="63" t="s">
        <v>6619</v>
      </c>
      <c r="V740" s="47" t="s">
        <v>6259</v>
      </c>
      <c r="W740" s="62" t="s">
        <v>2715</v>
      </c>
      <c r="X740" s="62" t="s">
        <v>2715</v>
      </c>
      <c r="Y740" s="62"/>
      <c r="Z740" s="62"/>
      <c r="AA740" s="62"/>
      <c r="AB740" s="47"/>
      <c r="AC740" s="47" t="s">
        <v>5665</v>
      </c>
      <c r="AD740" s="63"/>
      <c r="AE740" s="63" t="s">
        <v>2723</v>
      </c>
      <c r="AF740" s="207"/>
      <c r="AG740" s="208"/>
      <c r="AH740" s="208"/>
      <c r="AI740" s="208"/>
      <c r="AJ740" s="209"/>
      <c r="AK740" s="209"/>
      <c r="AL740" s="210"/>
      <c r="AM740" s="210"/>
      <c r="AN740" s="210"/>
      <c r="AO740" s="210"/>
      <c r="AP740" s="210"/>
      <c r="AQ740" s="210"/>
      <c r="AR740" s="210"/>
      <c r="AS740" s="215" t="s">
        <v>1746</v>
      </c>
      <c r="AT740" s="105"/>
      <c r="AU740" s="105"/>
      <c r="AV740" s="105"/>
      <c r="AW740" s="105"/>
      <c r="AX740" s="105"/>
      <c r="AY740" s="105"/>
      <c r="AZ740" s="105"/>
      <c r="BA740" s="105"/>
      <c r="BB740" s="105"/>
      <c r="BC740" s="105"/>
      <c r="BD740" s="218"/>
      <c r="BE740" s="105"/>
      <c r="BF740" s="250"/>
      <c r="BG740" s="252" t="s">
        <v>1747</v>
      </c>
      <c r="BH740" s="5" t="s">
        <v>1747</v>
      </c>
      <c r="BI740" s="5" t="s">
        <v>6620</v>
      </c>
      <c r="BJ740" s="149"/>
    </row>
    <row r="741" s="5" customFormat="1" ht="12.95" customHeight="1" spans="1:62">
      <c r="A741" s="322"/>
      <c r="B741" s="322"/>
      <c r="C741" s="48" t="s">
        <v>1748</v>
      </c>
      <c r="D741" s="38" t="s">
        <v>1750</v>
      </c>
      <c r="E741" s="39" t="s">
        <v>6621</v>
      </c>
      <c r="F741" s="40" t="s">
        <v>2715</v>
      </c>
      <c r="G741" s="41" t="s">
        <v>6622</v>
      </c>
      <c r="H741" s="42" t="s">
        <v>2715</v>
      </c>
      <c r="I741" s="42" t="s">
        <v>2715</v>
      </c>
      <c r="J741" s="43" t="s">
        <v>2715</v>
      </c>
      <c r="K741" s="54" t="s">
        <v>2715</v>
      </c>
      <c r="L741" s="42" t="s">
        <v>2737</v>
      </c>
      <c r="M741" s="42" t="s">
        <v>2715</v>
      </c>
      <c r="N741" s="42" t="s">
        <v>2715</v>
      </c>
      <c r="O741" s="43" t="s">
        <v>2715</v>
      </c>
      <c r="P741" s="206"/>
      <c r="Q741" s="206"/>
      <c r="R741" s="206"/>
      <c r="S741" s="206"/>
      <c r="T741" s="206"/>
      <c r="U741" s="63" t="s">
        <v>6623</v>
      </c>
      <c r="V741" s="47" t="s">
        <v>6259</v>
      </c>
      <c r="W741" s="62" t="s">
        <v>2715</v>
      </c>
      <c r="X741" s="62" t="s">
        <v>2715</v>
      </c>
      <c r="Y741" s="62"/>
      <c r="Z741" s="62"/>
      <c r="AA741" s="62"/>
      <c r="AB741" s="47"/>
      <c r="AC741" s="47" t="s">
        <v>5665</v>
      </c>
      <c r="AD741" s="63"/>
      <c r="AE741" s="63" t="s">
        <v>2723</v>
      </c>
      <c r="AF741" s="207"/>
      <c r="AG741" s="208"/>
      <c r="AH741" s="208"/>
      <c r="AI741" s="208"/>
      <c r="AJ741" s="209"/>
      <c r="AK741" s="209"/>
      <c r="AL741" s="210"/>
      <c r="AM741" s="210"/>
      <c r="AN741" s="210"/>
      <c r="AO741" s="210"/>
      <c r="AP741" s="210"/>
      <c r="AQ741" s="210"/>
      <c r="AR741" s="210"/>
      <c r="AS741" s="215" t="s">
        <v>1749</v>
      </c>
      <c r="AT741" s="105"/>
      <c r="AU741" s="105"/>
      <c r="AV741" s="105"/>
      <c r="AW741" s="105"/>
      <c r="AX741" s="105"/>
      <c r="AY741" s="105"/>
      <c r="AZ741" s="105"/>
      <c r="BA741" s="105"/>
      <c r="BB741" s="105"/>
      <c r="BC741" s="105"/>
      <c r="BD741" s="218"/>
      <c r="BE741" s="105"/>
      <c r="BF741" s="250"/>
      <c r="BG741" s="252" t="s">
        <v>1750</v>
      </c>
      <c r="BH741" s="5" t="s">
        <v>1750</v>
      </c>
      <c r="BI741" s="5" t="s">
        <v>6624</v>
      </c>
      <c r="BJ741" s="149"/>
    </row>
    <row r="742" s="5" customFormat="1" ht="12.95" customHeight="1" spans="1:62">
      <c r="A742" s="322"/>
      <c r="B742" s="322"/>
      <c r="C742" s="48" t="s">
        <v>1751</v>
      </c>
      <c r="D742" s="38" t="s">
        <v>1753</v>
      </c>
      <c r="E742" s="39" t="s">
        <v>6625</v>
      </c>
      <c r="F742" s="40" t="s">
        <v>2715</v>
      </c>
      <c r="G742" s="41" t="s">
        <v>6626</v>
      </c>
      <c r="H742" s="42" t="s">
        <v>2715</v>
      </c>
      <c r="I742" s="42" t="s">
        <v>2715</v>
      </c>
      <c r="J742" s="43" t="s">
        <v>2715</v>
      </c>
      <c r="K742" s="54" t="s">
        <v>2715</v>
      </c>
      <c r="L742" s="42" t="s">
        <v>2737</v>
      </c>
      <c r="M742" s="42" t="s">
        <v>2715</v>
      </c>
      <c r="N742" s="42" t="s">
        <v>2715</v>
      </c>
      <c r="O742" s="43" t="s">
        <v>2715</v>
      </c>
      <c r="P742" s="206"/>
      <c r="Q742" s="206"/>
      <c r="R742" s="206"/>
      <c r="S742" s="206"/>
      <c r="T742" s="206"/>
      <c r="U742" s="63" t="s">
        <v>6627</v>
      </c>
      <c r="V742" s="47" t="s">
        <v>6259</v>
      </c>
      <c r="W742" s="62" t="s">
        <v>2715</v>
      </c>
      <c r="X742" s="62" t="s">
        <v>2715</v>
      </c>
      <c r="Y742" s="62"/>
      <c r="Z742" s="62"/>
      <c r="AA742" s="62"/>
      <c r="AB742" s="47"/>
      <c r="AC742" s="47" t="s">
        <v>5665</v>
      </c>
      <c r="AD742" s="63"/>
      <c r="AE742" s="63" t="s">
        <v>2723</v>
      </c>
      <c r="AF742" s="207"/>
      <c r="AG742" s="208"/>
      <c r="AH742" s="208"/>
      <c r="AI742" s="208"/>
      <c r="AJ742" s="209"/>
      <c r="AK742" s="209"/>
      <c r="AL742" s="210"/>
      <c r="AM742" s="210"/>
      <c r="AN742" s="210"/>
      <c r="AO742" s="210"/>
      <c r="AP742" s="210"/>
      <c r="AQ742" s="210"/>
      <c r="AR742" s="210"/>
      <c r="AS742" s="215" t="s">
        <v>1752</v>
      </c>
      <c r="AT742" s="105"/>
      <c r="AU742" s="105"/>
      <c r="AV742" s="105"/>
      <c r="AW742" s="105"/>
      <c r="AX742" s="105"/>
      <c r="AY742" s="105"/>
      <c r="AZ742" s="105"/>
      <c r="BA742" s="105"/>
      <c r="BB742" s="105"/>
      <c r="BC742" s="105"/>
      <c r="BD742" s="218"/>
      <c r="BE742" s="105"/>
      <c r="BF742" s="250"/>
      <c r="BG742" s="252" t="s">
        <v>1753</v>
      </c>
      <c r="BH742" s="5" t="s">
        <v>1753</v>
      </c>
      <c r="BI742" s="5" t="s">
        <v>6628</v>
      </c>
      <c r="BJ742" s="149"/>
    </row>
    <row r="743" s="5" customFormat="1" ht="12.95" customHeight="1" spans="1:62">
      <c r="A743" s="322"/>
      <c r="B743" s="322"/>
      <c r="C743" s="48" t="s">
        <v>1754</v>
      </c>
      <c r="D743" s="38" t="s">
        <v>1756</v>
      </c>
      <c r="E743" s="39" t="s">
        <v>6629</v>
      </c>
      <c r="F743" s="40" t="s">
        <v>2715</v>
      </c>
      <c r="G743" s="41" t="s">
        <v>6630</v>
      </c>
      <c r="H743" s="42" t="s">
        <v>2715</v>
      </c>
      <c r="I743" s="42" t="s">
        <v>2715</v>
      </c>
      <c r="J743" s="43" t="s">
        <v>2715</v>
      </c>
      <c r="K743" s="54" t="s">
        <v>2715</v>
      </c>
      <c r="L743" s="42" t="s">
        <v>2737</v>
      </c>
      <c r="M743" s="42" t="s">
        <v>2715</v>
      </c>
      <c r="N743" s="42" t="s">
        <v>2715</v>
      </c>
      <c r="O743" s="43" t="s">
        <v>2715</v>
      </c>
      <c r="P743" s="206"/>
      <c r="Q743" s="206"/>
      <c r="R743" s="206"/>
      <c r="S743" s="206"/>
      <c r="T743" s="206"/>
      <c r="U743" s="63" t="s">
        <v>6631</v>
      </c>
      <c r="V743" s="47" t="s">
        <v>6259</v>
      </c>
      <c r="W743" s="62" t="s">
        <v>2715</v>
      </c>
      <c r="X743" s="62" t="s">
        <v>2715</v>
      </c>
      <c r="Y743" s="62"/>
      <c r="Z743" s="62"/>
      <c r="AA743" s="62"/>
      <c r="AB743" s="47"/>
      <c r="AC743" s="47" t="s">
        <v>5665</v>
      </c>
      <c r="AD743" s="63"/>
      <c r="AE743" s="63" t="s">
        <v>2723</v>
      </c>
      <c r="AF743" s="207"/>
      <c r="AG743" s="208"/>
      <c r="AH743" s="208"/>
      <c r="AI743" s="208"/>
      <c r="AJ743" s="209"/>
      <c r="AK743" s="209"/>
      <c r="AL743" s="210"/>
      <c r="AM743" s="210"/>
      <c r="AN743" s="210"/>
      <c r="AO743" s="210"/>
      <c r="AP743" s="210"/>
      <c r="AQ743" s="210"/>
      <c r="AR743" s="210"/>
      <c r="AS743" s="215" t="s">
        <v>1755</v>
      </c>
      <c r="AT743" s="105"/>
      <c r="AU743" s="105"/>
      <c r="AV743" s="105"/>
      <c r="AW743" s="105"/>
      <c r="AX743" s="105"/>
      <c r="AY743" s="105"/>
      <c r="AZ743" s="105"/>
      <c r="BA743" s="105"/>
      <c r="BB743" s="105"/>
      <c r="BC743" s="105"/>
      <c r="BD743" s="218"/>
      <c r="BE743" s="105"/>
      <c r="BF743" s="250"/>
      <c r="BG743" s="252" t="s">
        <v>1756</v>
      </c>
      <c r="BH743" s="5" t="s">
        <v>1756</v>
      </c>
      <c r="BI743" s="5" t="s">
        <v>6632</v>
      </c>
      <c r="BJ743" s="149"/>
    </row>
    <row r="744" s="5" customFormat="1" ht="12.95" customHeight="1" spans="1:62">
      <c r="A744" s="322"/>
      <c r="B744" s="322"/>
      <c r="C744" s="48" t="s">
        <v>1757</v>
      </c>
      <c r="D744" s="38" t="s">
        <v>1759</v>
      </c>
      <c r="E744" s="39" t="s">
        <v>6633</v>
      </c>
      <c r="F744" s="40" t="s">
        <v>2715</v>
      </c>
      <c r="G744" s="41" t="s">
        <v>6634</v>
      </c>
      <c r="H744" s="42" t="s">
        <v>2715</v>
      </c>
      <c r="I744" s="42" t="s">
        <v>2715</v>
      </c>
      <c r="J744" s="43" t="s">
        <v>2715</v>
      </c>
      <c r="K744" s="54" t="s">
        <v>2715</v>
      </c>
      <c r="L744" s="42" t="s">
        <v>2737</v>
      </c>
      <c r="M744" s="42" t="s">
        <v>2715</v>
      </c>
      <c r="N744" s="42" t="s">
        <v>2715</v>
      </c>
      <c r="O744" s="43" t="s">
        <v>2715</v>
      </c>
      <c r="P744" s="206"/>
      <c r="Q744" s="206"/>
      <c r="R744" s="206"/>
      <c r="S744" s="206"/>
      <c r="T744" s="206"/>
      <c r="U744" s="63" t="s">
        <v>6635</v>
      </c>
      <c r="V744" s="47" t="s">
        <v>6259</v>
      </c>
      <c r="W744" s="62" t="s">
        <v>2715</v>
      </c>
      <c r="X744" s="62" t="s">
        <v>2715</v>
      </c>
      <c r="Y744" s="62"/>
      <c r="Z744" s="62"/>
      <c r="AA744" s="62"/>
      <c r="AB744" s="47"/>
      <c r="AC744" s="47" t="s">
        <v>5665</v>
      </c>
      <c r="AD744" s="63"/>
      <c r="AE744" s="63" t="s">
        <v>2723</v>
      </c>
      <c r="AF744" s="207"/>
      <c r="AG744" s="208"/>
      <c r="AH744" s="208"/>
      <c r="AI744" s="208"/>
      <c r="AJ744" s="209"/>
      <c r="AK744" s="209"/>
      <c r="AL744" s="210"/>
      <c r="AM744" s="210"/>
      <c r="AN744" s="210"/>
      <c r="AO744" s="210"/>
      <c r="AP744" s="210"/>
      <c r="AQ744" s="210"/>
      <c r="AR744" s="210"/>
      <c r="AS744" s="215" t="s">
        <v>1758</v>
      </c>
      <c r="AT744" s="105"/>
      <c r="AU744" s="105"/>
      <c r="AV744" s="105"/>
      <c r="AW744" s="105"/>
      <c r="AX744" s="105"/>
      <c r="AY744" s="105"/>
      <c r="AZ744" s="105"/>
      <c r="BA744" s="105"/>
      <c r="BB744" s="105"/>
      <c r="BC744" s="105"/>
      <c r="BD744" s="218"/>
      <c r="BE744" s="105"/>
      <c r="BF744" s="250"/>
      <c r="BG744" s="252" t="s">
        <v>1759</v>
      </c>
      <c r="BH744" s="5" t="s">
        <v>1759</v>
      </c>
      <c r="BI744" s="5" t="s">
        <v>6636</v>
      </c>
      <c r="BJ744" s="149"/>
    </row>
    <row r="745" s="5" customFormat="1" ht="12.95" customHeight="1" spans="1:62">
      <c r="A745" s="322"/>
      <c r="B745" s="322"/>
      <c r="C745" s="48" t="s">
        <v>1760</v>
      </c>
      <c r="D745" s="38" t="s">
        <v>1761</v>
      </c>
      <c r="E745" s="39" t="s">
        <v>6637</v>
      </c>
      <c r="F745" s="40" t="s">
        <v>2715</v>
      </c>
      <c r="G745" s="41" t="s">
        <v>6638</v>
      </c>
      <c r="H745" s="42" t="s">
        <v>2715</v>
      </c>
      <c r="I745" s="42" t="s">
        <v>2715</v>
      </c>
      <c r="J745" s="43" t="s">
        <v>2715</v>
      </c>
      <c r="K745" s="54" t="s">
        <v>2715</v>
      </c>
      <c r="L745" s="42" t="s">
        <v>2737</v>
      </c>
      <c r="M745" s="42" t="s">
        <v>2715</v>
      </c>
      <c r="N745" s="42" t="s">
        <v>2715</v>
      </c>
      <c r="O745" s="43" t="s">
        <v>2715</v>
      </c>
      <c r="P745" s="206"/>
      <c r="Q745" s="206"/>
      <c r="R745" s="206"/>
      <c r="S745" s="206"/>
      <c r="T745" s="206"/>
      <c r="U745" s="63" t="s">
        <v>6639</v>
      </c>
      <c r="V745" s="47" t="s">
        <v>6259</v>
      </c>
      <c r="W745" s="62" t="s">
        <v>2715</v>
      </c>
      <c r="X745" s="62" t="s">
        <v>2715</v>
      </c>
      <c r="Y745" s="62"/>
      <c r="Z745" s="62"/>
      <c r="AA745" s="62"/>
      <c r="AB745" s="47"/>
      <c r="AC745" s="47" t="s">
        <v>5665</v>
      </c>
      <c r="AD745" s="63"/>
      <c r="AE745" s="63" t="s">
        <v>2723</v>
      </c>
      <c r="AF745" s="207"/>
      <c r="AG745" s="208"/>
      <c r="AH745" s="208"/>
      <c r="AI745" s="208"/>
      <c r="AJ745" s="209"/>
      <c r="AK745" s="209"/>
      <c r="AL745" s="210"/>
      <c r="AM745" s="210"/>
      <c r="AN745" s="210"/>
      <c r="AO745" s="210"/>
      <c r="AP745" s="210"/>
      <c r="AQ745" s="210"/>
      <c r="AR745" s="210"/>
      <c r="AS745" s="215" t="s">
        <v>1760</v>
      </c>
      <c r="AT745" s="105"/>
      <c r="AU745" s="105"/>
      <c r="AV745" s="105"/>
      <c r="AW745" s="105"/>
      <c r="AX745" s="105"/>
      <c r="AY745" s="105"/>
      <c r="AZ745" s="105"/>
      <c r="BA745" s="105"/>
      <c r="BB745" s="105"/>
      <c r="BC745" s="105"/>
      <c r="BD745" s="218"/>
      <c r="BE745" s="105"/>
      <c r="BF745" s="250"/>
      <c r="BG745" s="252" t="s">
        <v>1761</v>
      </c>
      <c r="BH745" s="5" t="s">
        <v>1761</v>
      </c>
      <c r="BI745" s="5" t="s">
        <v>6640</v>
      </c>
      <c r="BJ745" s="149"/>
    </row>
    <row r="746" s="5" customFormat="1" ht="12.95" customHeight="1" spans="1:62">
      <c r="A746" s="322"/>
      <c r="B746" s="322"/>
      <c r="C746" s="48" t="s">
        <v>1762</v>
      </c>
      <c r="D746" s="38" t="s">
        <v>1763</v>
      </c>
      <c r="E746" s="39" t="s">
        <v>6641</v>
      </c>
      <c r="F746" s="40" t="s">
        <v>2715</v>
      </c>
      <c r="G746" s="41" t="s">
        <v>6642</v>
      </c>
      <c r="H746" s="42" t="s">
        <v>2715</v>
      </c>
      <c r="I746" s="42" t="s">
        <v>2715</v>
      </c>
      <c r="J746" s="43" t="s">
        <v>2715</v>
      </c>
      <c r="K746" s="54" t="s">
        <v>2715</v>
      </c>
      <c r="L746" s="42" t="s">
        <v>2737</v>
      </c>
      <c r="M746" s="42" t="s">
        <v>2715</v>
      </c>
      <c r="N746" s="42" t="s">
        <v>2715</v>
      </c>
      <c r="O746" s="43" t="s">
        <v>2715</v>
      </c>
      <c r="P746" s="206"/>
      <c r="Q746" s="206"/>
      <c r="R746" s="206"/>
      <c r="S746" s="206"/>
      <c r="T746" s="206"/>
      <c r="U746" s="63" t="s">
        <v>6643</v>
      </c>
      <c r="V746" s="47" t="s">
        <v>6259</v>
      </c>
      <c r="W746" s="62" t="s">
        <v>2715</v>
      </c>
      <c r="X746" s="62" t="s">
        <v>2715</v>
      </c>
      <c r="Y746" s="62"/>
      <c r="Z746" s="62"/>
      <c r="AA746" s="62"/>
      <c r="AB746" s="47"/>
      <c r="AC746" s="47" t="s">
        <v>5665</v>
      </c>
      <c r="AD746" s="63"/>
      <c r="AE746" s="63" t="s">
        <v>2723</v>
      </c>
      <c r="AF746" s="207"/>
      <c r="AG746" s="208"/>
      <c r="AH746" s="208"/>
      <c r="AI746" s="208"/>
      <c r="AJ746" s="209"/>
      <c r="AK746" s="209"/>
      <c r="AL746" s="210"/>
      <c r="AM746" s="210"/>
      <c r="AN746" s="210"/>
      <c r="AO746" s="210"/>
      <c r="AP746" s="210"/>
      <c r="AQ746" s="210"/>
      <c r="AR746" s="210"/>
      <c r="AS746" s="215" t="s">
        <v>1762</v>
      </c>
      <c r="AT746" s="105"/>
      <c r="AU746" s="105"/>
      <c r="AV746" s="105"/>
      <c r="AW746" s="105"/>
      <c r="AX746" s="105"/>
      <c r="AY746" s="105"/>
      <c r="AZ746" s="105"/>
      <c r="BA746" s="105"/>
      <c r="BB746" s="105"/>
      <c r="BC746" s="105"/>
      <c r="BD746" s="218"/>
      <c r="BE746" s="105"/>
      <c r="BF746" s="250"/>
      <c r="BG746" s="252" t="s">
        <v>1763</v>
      </c>
      <c r="BH746" s="5" t="s">
        <v>1763</v>
      </c>
      <c r="BI746" s="5" t="s">
        <v>6644</v>
      </c>
      <c r="BJ746" s="149"/>
    </row>
    <row r="747" s="5" customFormat="1" ht="12.95" customHeight="1" spans="1:62">
      <c r="A747" s="322"/>
      <c r="B747" s="322"/>
      <c r="C747" s="48" t="s">
        <v>1764</v>
      </c>
      <c r="D747" s="38" t="s">
        <v>1765</v>
      </c>
      <c r="E747" s="39" t="s">
        <v>6645</v>
      </c>
      <c r="F747" s="40" t="s">
        <v>2715</v>
      </c>
      <c r="G747" s="41" t="s">
        <v>6646</v>
      </c>
      <c r="H747" s="42" t="s">
        <v>2715</v>
      </c>
      <c r="I747" s="42" t="s">
        <v>2715</v>
      </c>
      <c r="J747" s="43" t="s">
        <v>2715</v>
      </c>
      <c r="K747" s="54" t="s">
        <v>2715</v>
      </c>
      <c r="L747" s="42" t="s">
        <v>2737</v>
      </c>
      <c r="M747" s="42" t="s">
        <v>2715</v>
      </c>
      <c r="N747" s="42" t="s">
        <v>2715</v>
      </c>
      <c r="O747" s="43" t="s">
        <v>2715</v>
      </c>
      <c r="P747" s="206"/>
      <c r="Q747" s="206"/>
      <c r="R747" s="206"/>
      <c r="S747" s="206"/>
      <c r="T747" s="206"/>
      <c r="U747" s="63" t="s">
        <v>6647</v>
      </c>
      <c r="V747" s="47" t="s">
        <v>6259</v>
      </c>
      <c r="W747" s="62" t="s">
        <v>2715</v>
      </c>
      <c r="X747" s="62" t="s">
        <v>2715</v>
      </c>
      <c r="Y747" s="62"/>
      <c r="Z747" s="62"/>
      <c r="AA747" s="62"/>
      <c r="AB747" s="47"/>
      <c r="AC747" s="47" t="s">
        <v>5665</v>
      </c>
      <c r="AD747" s="63"/>
      <c r="AE747" s="63" t="s">
        <v>2723</v>
      </c>
      <c r="AF747" s="207"/>
      <c r="AG747" s="208"/>
      <c r="AH747" s="208"/>
      <c r="AI747" s="208"/>
      <c r="AJ747" s="209"/>
      <c r="AK747" s="209"/>
      <c r="AL747" s="210"/>
      <c r="AM747" s="210"/>
      <c r="AN747" s="210"/>
      <c r="AO747" s="210"/>
      <c r="AP747" s="210"/>
      <c r="AQ747" s="210"/>
      <c r="AR747" s="210"/>
      <c r="AS747" s="215" t="s">
        <v>1764</v>
      </c>
      <c r="AT747" s="105"/>
      <c r="AU747" s="105"/>
      <c r="AV747" s="105"/>
      <c r="AW747" s="105"/>
      <c r="AX747" s="105"/>
      <c r="AY747" s="105"/>
      <c r="AZ747" s="105"/>
      <c r="BA747" s="105"/>
      <c r="BB747" s="105"/>
      <c r="BC747" s="105"/>
      <c r="BD747" s="218"/>
      <c r="BE747" s="105"/>
      <c r="BF747" s="250"/>
      <c r="BG747" s="252" t="s">
        <v>1765</v>
      </c>
      <c r="BH747" s="5" t="s">
        <v>1765</v>
      </c>
      <c r="BI747" s="5" t="s">
        <v>6648</v>
      </c>
      <c r="BJ747" s="149"/>
    </row>
    <row r="748" s="5" customFormat="1" ht="12.95" customHeight="1" spans="1:62">
      <c r="A748" s="322"/>
      <c r="B748" s="322"/>
      <c r="C748" s="48" t="s">
        <v>1766</v>
      </c>
      <c r="D748" s="38" t="s">
        <v>1767</v>
      </c>
      <c r="E748" s="39" t="s">
        <v>6649</v>
      </c>
      <c r="F748" s="40" t="s">
        <v>2715</v>
      </c>
      <c r="G748" s="41" t="s">
        <v>6650</v>
      </c>
      <c r="H748" s="42" t="s">
        <v>2715</v>
      </c>
      <c r="I748" s="42" t="s">
        <v>2715</v>
      </c>
      <c r="J748" s="43" t="s">
        <v>2715</v>
      </c>
      <c r="K748" s="54" t="s">
        <v>2715</v>
      </c>
      <c r="L748" s="42" t="s">
        <v>2737</v>
      </c>
      <c r="M748" s="42" t="s">
        <v>2715</v>
      </c>
      <c r="N748" s="42" t="s">
        <v>2715</v>
      </c>
      <c r="O748" s="43" t="s">
        <v>2715</v>
      </c>
      <c r="P748" s="206"/>
      <c r="Q748" s="206"/>
      <c r="R748" s="206"/>
      <c r="S748" s="206"/>
      <c r="T748" s="206"/>
      <c r="U748" s="63" t="s">
        <v>6651</v>
      </c>
      <c r="V748" s="47" t="s">
        <v>6259</v>
      </c>
      <c r="W748" s="62" t="s">
        <v>2715</v>
      </c>
      <c r="X748" s="62" t="s">
        <v>2715</v>
      </c>
      <c r="Y748" s="62"/>
      <c r="Z748" s="62"/>
      <c r="AA748" s="62"/>
      <c r="AB748" s="47"/>
      <c r="AC748" s="47" t="s">
        <v>5665</v>
      </c>
      <c r="AD748" s="63"/>
      <c r="AE748" s="63" t="s">
        <v>2723</v>
      </c>
      <c r="AF748" s="207"/>
      <c r="AG748" s="208"/>
      <c r="AH748" s="208"/>
      <c r="AI748" s="208"/>
      <c r="AJ748" s="209"/>
      <c r="AK748" s="209"/>
      <c r="AL748" s="210"/>
      <c r="AM748" s="210"/>
      <c r="AN748" s="210"/>
      <c r="AO748" s="210"/>
      <c r="AP748" s="210"/>
      <c r="AQ748" s="210"/>
      <c r="AR748" s="210"/>
      <c r="AS748" s="215" t="s">
        <v>1766</v>
      </c>
      <c r="AT748" s="105"/>
      <c r="AU748" s="105"/>
      <c r="AV748" s="105"/>
      <c r="AW748" s="105"/>
      <c r="AX748" s="105"/>
      <c r="AY748" s="105"/>
      <c r="AZ748" s="105"/>
      <c r="BA748" s="105"/>
      <c r="BB748" s="105"/>
      <c r="BC748" s="105"/>
      <c r="BD748" s="218"/>
      <c r="BE748" s="105"/>
      <c r="BF748" s="250"/>
      <c r="BG748" s="252" t="s">
        <v>1767</v>
      </c>
      <c r="BH748" s="5" t="s">
        <v>1767</v>
      </c>
      <c r="BI748" s="5" t="s">
        <v>6652</v>
      </c>
      <c r="BJ748" s="149"/>
    </row>
    <row r="749" s="5" customFormat="1" ht="12.95" customHeight="1" spans="1:62">
      <c r="A749" s="322"/>
      <c r="B749" s="322"/>
      <c r="C749" s="10" t="s">
        <v>1768</v>
      </c>
      <c r="D749" s="38" t="s">
        <v>1769</v>
      </c>
      <c r="E749" s="39" t="s">
        <v>6653</v>
      </c>
      <c r="F749" s="40" t="s">
        <v>2715</v>
      </c>
      <c r="G749" s="41" t="s">
        <v>6654</v>
      </c>
      <c r="H749" s="42" t="s">
        <v>2715</v>
      </c>
      <c r="I749" s="42" t="s">
        <v>2715</v>
      </c>
      <c r="J749" s="43" t="s">
        <v>2715</v>
      </c>
      <c r="K749" s="54" t="s">
        <v>2715</v>
      </c>
      <c r="L749" s="42" t="s">
        <v>2737</v>
      </c>
      <c r="M749" s="42" t="s">
        <v>2715</v>
      </c>
      <c r="N749" s="42" t="s">
        <v>2715</v>
      </c>
      <c r="O749" s="43" t="s">
        <v>2715</v>
      </c>
      <c r="P749" s="206"/>
      <c r="Q749" s="206"/>
      <c r="R749" s="206"/>
      <c r="S749" s="206"/>
      <c r="T749" s="206"/>
      <c r="U749" s="63" t="s">
        <v>6655</v>
      </c>
      <c r="V749" s="47" t="s">
        <v>6259</v>
      </c>
      <c r="W749" s="62" t="s">
        <v>2715</v>
      </c>
      <c r="X749" s="62" t="s">
        <v>2715</v>
      </c>
      <c r="Y749" s="62"/>
      <c r="Z749" s="62"/>
      <c r="AA749" s="62"/>
      <c r="AB749" s="47"/>
      <c r="AC749" s="47" t="s">
        <v>5665</v>
      </c>
      <c r="AD749" s="63"/>
      <c r="AE749" s="63" t="s">
        <v>2723</v>
      </c>
      <c r="AF749" s="207"/>
      <c r="AG749" s="208"/>
      <c r="AH749" s="208"/>
      <c r="AI749" s="208"/>
      <c r="AJ749" s="209"/>
      <c r="AK749" s="209"/>
      <c r="AL749" s="210"/>
      <c r="AM749" s="210"/>
      <c r="AN749" s="210"/>
      <c r="AO749" s="210"/>
      <c r="AP749" s="210"/>
      <c r="AQ749" s="210"/>
      <c r="AR749" s="210"/>
      <c r="AS749" s="215" t="s">
        <v>1768</v>
      </c>
      <c r="AT749" s="105"/>
      <c r="AU749" s="105"/>
      <c r="AV749" s="105"/>
      <c r="AW749" s="105"/>
      <c r="AX749" s="105"/>
      <c r="AY749" s="105"/>
      <c r="AZ749" s="105"/>
      <c r="BA749" s="105"/>
      <c r="BB749" s="105"/>
      <c r="BC749" s="105"/>
      <c r="BD749" s="218"/>
      <c r="BE749" s="105"/>
      <c r="BF749" s="250"/>
      <c r="BG749" s="252" t="s">
        <v>1769</v>
      </c>
      <c r="BH749" s="5" t="s">
        <v>1769</v>
      </c>
      <c r="BI749" s="5" t="s">
        <v>6656</v>
      </c>
      <c r="BJ749" s="149"/>
    </row>
    <row r="750" s="5" customFormat="1" ht="12.95" customHeight="1" spans="1:62">
      <c r="A750" s="322"/>
      <c r="B750" s="322"/>
      <c r="C750" s="10" t="s">
        <v>1770</v>
      </c>
      <c r="D750" s="38" t="s">
        <v>1772</v>
      </c>
      <c r="E750" s="39" t="s">
        <v>6657</v>
      </c>
      <c r="F750" s="40" t="s">
        <v>2715</v>
      </c>
      <c r="G750" s="41" t="s">
        <v>6658</v>
      </c>
      <c r="H750" s="42" t="s">
        <v>2715</v>
      </c>
      <c r="I750" s="42" t="s">
        <v>2715</v>
      </c>
      <c r="J750" s="43" t="s">
        <v>2715</v>
      </c>
      <c r="K750" s="54" t="s">
        <v>2715</v>
      </c>
      <c r="L750" s="42" t="s">
        <v>2737</v>
      </c>
      <c r="M750" s="42" t="s">
        <v>2715</v>
      </c>
      <c r="N750" s="42" t="s">
        <v>2715</v>
      </c>
      <c r="O750" s="43" t="s">
        <v>2715</v>
      </c>
      <c r="P750" s="206"/>
      <c r="Q750" s="206"/>
      <c r="R750" s="206"/>
      <c r="S750" s="206"/>
      <c r="T750" s="206"/>
      <c r="U750" s="63" t="s">
        <v>6659</v>
      </c>
      <c r="V750" s="47" t="s">
        <v>6259</v>
      </c>
      <c r="W750" s="62" t="s">
        <v>2715</v>
      </c>
      <c r="X750" s="62" t="s">
        <v>2715</v>
      </c>
      <c r="Y750" s="62"/>
      <c r="Z750" s="62"/>
      <c r="AA750" s="62"/>
      <c r="AB750" s="47"/>
      <c r="AC750" s="47" t="s">
        <v>5770</v>
      </c>
      <c r="AD750" s="63"/>
      <c r="AE750" s="63" t="s">
        <v>2723</v>
      </c>
      <c r="AF750" s="207"/>
      <c r="AG750" s="208"/>
      <c r="AH750" s="208"/>
      <c r="AI750" s="208"/>
      <c r="AJ750" s="209"/>
      <c r="AK750" s="209"/>
      <c r="AL750" s="210"/>
      <c r="AM750" s="210"/>
      <c r="AN750" s="210"/>
      <c r="AO750" s="210"/>
      <c r="AP750" s="210"/>
      <c r="AQ750" s="210"/>
      <c r="AR750" s="210"/>
      <c r="AS750" s="215" t="s">
        <v>1771</v>
      </c>
      <c r="AT750" s="105"/>
      <c r="AU750" s="105"/>
      <c r="AV750" s="105"/>
      <c r="AW750" s="105"/>
      <c r="AX750" s="105"/>
      <c r="AY750" s="105"/>
      <c r="AZ750" s="105"/>
      <c r="BA750" s="105"/>
      <c r="BB750" s="105"/>
      <c r="BC750" s="105"/>
      <c r="BD750" s="218"/>
      <c r="BE750" s="105"/>
      <c r="BF750" s="250"/>
      <c r="BG750" s="252" t="s">
        <v>1772</v>
      </c>
      <c r="BH750" s="5" t="s">
        <v>1772</v>
      </c>
      <c r="BI750" s="5" t="s">
        <v>6660</v>
      </c>
      <c r="BJ750" s="149"/>
    </row>
    <row r="751" s="5" customFormat="1" ht="12.95" customHeight="1" spans="1:62">
      <c r="A751" s="322"/>
      <c r="B751" s="322"/>
      <c r="C751" s="48" t="s">
        <v>1773</v>
      </c>
      <c r="D751" s="38" t="s">
        <v>1775</v>
      </c>
      <c r="E751" s="39" t="s">
        <v>6661</v>
      </c>
      <c r="F751" s="40" t="s">
        <v>2715</v>
      </c>
      <c r="G751" s="41" t="s">
        <v>6662</v>
      </c>
      <c r="H751" s="42" t="s">
        <v>2715</v>
      </c>
      <c r="I751" s="42" t="s">
        <v>2715</v>
      </c>
      <c r="J751" s="43" t="s">
        <v>2715</v>
      </c>
      <c r="K751" s="54" t="s">
        <v>2715</v>
      </c>
      <c r="L751" s="42" t="s">
        <v>2737</v>
      </c>
      <c r="M751" s="42" t="s">
        <v>2715</v>
      </c>
      <c r="N751" s="42" t="s">
        <v>2715</v>
      </c>
      <c r="O751" s="43" t="s">
        <v>2715</v>
      </c>
      <c r="P751" s="206"/>
      <c r="Q751" s="206"/>
      <c r="R751" s="206"/>
      <c r="S751" s="206"/>
      <c r="T751" s="206"/>
      <c r="U751" s="63" t="s">
        <v>6663</v>
      </c>
      <c r="V751" s="47" t="s">
        <v>6259</v>
      </c>
      <c r="W751" s="62" t="s">
        <v>2715</v>
      </c>
      <c r="X751" s="62" t="s">
        <v>2715</v>
      </c>
      <c r="Y751" s="62"/>
      <c r="Z751" s="62"/>
      <c r="AA751" s="62"/>
      <c r="AB751" s="47"/>
      <c r="AC751" s="47" t="s">
        <v>5770</v>
      </c>
      <c r="AD751" s="63"/>
      <c r="AE751" s="63" t="s">
        <v>2723</v>
      </c>
      <c r="AF751" s="207"/>
      <c r="AG751" s="208"/>
      <c r="AH751" s="208"/>
      <c r="AI751" s="208"/>
      <c r="AJ751" s="209"/>
      <c r="AK751" s="209"/>
      <c r="AL751" s="210"/>
      <c r="AM751" s="210"/>
      <c r="AN751" s="210"/>
      <c r="AO751" s="210"/>
      <c r="AP751" s="210"/>
      <c r="AQ751" s="210"/>
      <c r="AR751" s="210"/>
      <c r="AS751" s="215" t="s">
        <v>1774</v>
      </c>
      <c r="AT751" s="105"/>
      <c r="AU751" s="105"/>
      <c r="AV751" s="105"/>
      <c r="AW751" s="105"/>
      <c r="AX751" s="105"/>
      <c r="AY751" s="105"/>
      <c r="AZ751" s="105"/>
      <c r="BA751" s="105"/>
      <c r="BB751" s="105"/>
      <c r="BC751" s="105"/>
      <c r="BD751" s="218"/>
      <c r="BE751" s="105"/>
      <c r="BF751" s="250"/>
      <c r="BG751" s="252" t="s">
        <v>1775</v>
      </c>
      <c r="BH751" s="5" t="s">
        <v>1775</v>
      </c>
      <c r="BI751" s="5" t="s">
        <v>6664</v>
      </c>
      <c r="BJ751" s="149"/>
    </row>
    <row r="752" s="5" customFormat="1" ht="12.95" customHeight="1" spans="1:62">
      <c r="A752" s="322"/>
      <c r="B752" s="322"/>
      <c r="C752" s="48" t="s">
        <v>1776</v>
      </c>
      <c r="D752" s="38" t="s">
        <v>1778</v>
      </c>
      <c r="E752" s="39" t="s">
        <v>6665</v>
      </c>
      <c r="F752" s="40" t="s">
        <v>2715</v>
      </c>
      <c r="G752" s="41" t="s">
        <v>6666</v>
      </c>
      <c r="H752" s="42" t="s">
        <v>2715</v>
      </c>
      <c r="I752" s="42" t="s">
        <v>2715</v>
      </c>
      <c r="J752" s="43" t="s">
        <v>2715</v>
      </c>
      <c r="K752" s="54" t="s">
        <v>2715</v>
      </c>
      <c r="L752" s="42" t="s">
        <v>2737</v>
      </c>
      <c r="M752" s="42" t="s">
        <v>2715</v>
      </c>
      <c r="N752" s="42" t="s">
        <v>2715</v>
      </c>
      <c r="O752" s="43" t="s">
        <v>2715</v>
      </c>
      <c r="P752" s="206"/>
      <c r="Q752" s="206"/>
      <c r="R752" s="206"/>
      <c r="S752" s="206"/>
      <c r="T752" s="206"/>
      <c r="U752" s="63" t="s">
        <v>6667</v>
      </c>
      <c r="V752" s="47" t="s">
        <v>6259</v>
      </c>
      <c r="W752" s="62" t="s">
        <v>2715</v>
      </c>
      <c r="X752" s="62" t="s">
        <v>2715</v>
      </c>
      <c r="Y752" s="62"/>
      <c r="Z752" s="62"/>
      <c r="AA752" s="62"/>
      <c r="AB752" s="47"/>
      <c r="AC752" s="47" t="s">
        <v>5770</v>
      </c>
      <c r="AD752" s="63"/>
      <c r="AE752" s="63" t="s">
        <v>2723</v>
      </c>
      <c r="AF752" s="207"/>
      <c r="AG752" s="208"/>
      <c r="AH752" s="208"/>
      <c r="AI752" s="208"/>
      <c r="AJ752" s="209"/>
      <c r="AK752" s="209"/>
      <c r="AL752" s="210"/>
      <c r="AM752" s="210"/>
      <c r="AN752" s="210"/>
      <c r="AO752" s="210"/>
      <c r="AP752" s="210"/>
      <c r="AQ752" s="210"/>
      <c r="AR752" s="210"/>
      <c r="AS752" s="215" t="s">
        <v>1777</v>
      </c>
      <c r="AT752" s="105"/>
      <c r="AU752" s="105"/>
      <c r="AV752" s="105"/>
      <c r="AW752" s="105"/>
      <c r="AX752" s="105"/>
      <c r="AY752" s="105"/>
      <c r="AZ752" s="105"/>
      <c r="BA752" s="105"/>
      <c r="BB752" s="105"/>
      <c r="BC752" s="105"/>
      <c r="BD752" s="218"/>
      <c r="BE752" s="105"/>
      <c r="BF752" s="250"/>
      <c r="BG752" s="252" t="s">
        <v>1778</v>
      </c>
      <c r="BH752" s="5" t="s">
        <v>1778</v>
      </c>
      <c r="BI752" s="5" t="s">
        <v>6668</v>
      </c>
      <c r="BJ752" s="149"/>
    </row>
    <row r="753" s="5" customFormat="1" ht="12.95" customHeight="1" spans="1:62">
      <c r="A753" s="322"/>
      <c r="B753" s="322"/>
      <c r="C753" s="48" t="s">
        <v>1779</v>
      </c>
      <c r="D753" s="38" t="s">
        <v>1781</v>
      </c>
      <c r="E753" s="39" t="s">
        <v>6669</v>
      </c>
      <c r="F753" s="40" t="s">
        <v>2715</v>
      </c>
      <c r="G753" s="41" t="s">
        <v>6670</v>
      </c>
      <c r="H753" s="42" t="s">
        <v>2715</v>
      </c>
      <c r="I753" s="42" t="s">
        <v>2715</v>
      </c>
      <c r="J753" s="43" t="s">
        <v>2715</v>
      </c>
      <c r="K753" s="54" t="s">
        <v>2715</v>
      </c>
      <c r="L753" s="42" t="s">
        <v>2737</v>
      </c>
      <c r="M753" s="42" t="s">
        <v>2715</v>
      </c>
      <c r="N753" s="42" t="s">
        <v>2715</v>
      </c>
      <c r="O753" s="43" t="s">
        <v>2715</v>
      </c>
      <c r="P753" s="206"/>
      <c r="Q753" s="206"/>
      <c r="R753" s="206"/>
      <c r="S753" s="206"/>
      <c r="T753" s="206"/>
      <c r="U753" s="63" t="s">
        <v>6671</v>
      </c>
      <c r="V753" s="47" t="s">
        <v>6259</v>
      </c>
      <c r="W753" s="62" t="s">
        <v>2715</v>
      </c>
      <c r="X753" s="62" t="s">
        <v>2715</v>
      </c>
      <c r="Y753" s="62"/>
      <c r="Z753" s="62"/>
      <c r="AA753" s="62"/>
      <c r="AB753" s="47"/>
      <c r="AC753" s="47" t="s">
        <v>5770</v>
      </c>
      <c r="AD753" s="63"/>
      <c r="AE753" s="63" t="s">
        <v>2723</v>
      </c>
      <c r="AF753" s="207"/>
      <c r="AG753" s="208"/>
      <c r="AH753" s="208"/>
      <c r="AI753" s="208"/>
      <c r="AJ753" s="209"/>
      <c r="AK753" s="209"/>
      <c r="AL753" s="210"/>
      <c r="AM753" s="210"/>
      <c r="AN753" s="210"/>
      <c r="AO753" s="210"/>
      <c r="AP753" s="210"/>
      <c r="AQ753" s="210"/>
      <c r="AR753" s="210"/>
      <c r="AS753" s="215" t="s">
        <v>1780</v>
      </c>
      <c r="AT753" s="105"/>
      <c r="AU753" s="105"/>
      <c r="AV753" s="105"/>
      <c r="AW753" s="105"/>
      <c r="AX753" s="105"/>
      <c r="AY753" s="105"/>
      <c r="AZ753" s="105"/>
      <c r="BA753" s="105"/>
      <c r="BB753" s="105"/>
      <c r="BC753" s="105"/>
      <c r="BD753" s="218"/>
      <c r="BE753" s="105"/>
      <c r="BF753" s="250"/>
      <c r="BG753" s="252" t="s">
        <v>1781</v>
      </c>
      <c r="BH753" s="5" t="s">
        <v>1781</v>
      </c>
      <c r="BI753" s="5" t="s">
        <v>6672</v>
      </c>
      <c r="BJ753" s="149"/>
    </row>
    <row r="754" s="5" customFormat="1" ht="12.95" customHeight="1" spans="1:62">
      <c r="A754" s="322"/>
      <c r="B754" s="322"/>
      <c r="C754" s="48" t="s">
        <v>1782</v>
      </c>
      <c r="D754" s="38" t="s">
        <v>1784</v>
      </c>
      <c r="E754" s="39" t="s">
        <v>6673</v>
      </c>
      <c r="F754" s="40" t="s">
        <v>2715</v>
      </c>
      <c r="G754" s="41" t="s">
        <v>6674</v>
      </c>
      <c r="H754" s="42" t="s">
        <v>2715</v>
      </c>
      <c r="I754" s="42" t="s">
        <v>2715</v>
      </c>
      <c r="J754" s="43" t="s">
        <v>2715</v>
      </c>
      <c r="K754" s="54" t="s">
        <v>2715</v>
      </c>
      <c r="L754" s="42" t="s">
        <v>2737</v>
      </c>
      <c r="M754" s="42" t="s">
        <v>2715</v>
      </c>
      <c r="N754" s="42" t="s">
        <v>2715</v>
      </c>
      <c r="O754" s="43" t="s">
        <v>2715</v>
      </c>
      <c r="P754" s="206"/>
      <c r="Q754" s="206"/>
      <c r="R754" s="206"/>
      <c r="S754" s="206"/>
      <c r="T754" s="206"/>
      <c r="U754" s="63" t="s">
        <v>6675</v>
      </c>
      <c r="V754" s="47" t="s">
        <v>6259</v>
      </c>
      <c r="W754" s="62" t="s">
        <v>2715</v>
      </c>
      <c r="X754" s="62" t="s">
        <v>2715</v>
      </c>
      <c r="Y754" s="62"/>
      <c r="Z754" s="62"/>
      <c r="AA754" s="62"/>
      <c r="AB754" s="47"/>
      <c r="AC754" s="47" t="s">
        <v>5770</v>
      </c>
      <c r="AD754" s="63"/>
      <c r="AE754" s="63" t="s">
        <v>2723</v>
      </c>
      <c r="AF754" s="207"/>
      <c r="AG754" s="208"/>
      <c r="AH754" s="208"/>
      <c r="AI754" s="208"/>
      <c r="AJ754" s="209"/>
      <c r="AK754" s="209"/>
      <c r="AL754" s="210"/>
      <c r="AM754" s="210"/>
      <c r="AN754" s="210"/>
      <c r="AO754" s="210"/>
      <c r="AP754" s="210"/>
      <c r="AQ754" s="210"/>
      <c r="AR754" s="210"/>
      <c r="AS754" s="215" t="s">
        <v>1783</v>
      </c>
      <c r="AT754" s="105"/>
      <c r="AU754" s="105"/>
      <c r="AV754" s="105"/>
      <c r="AW754" s="105"/>
      <c r="AX754" s="105"/>
      <c r="AY754" s="105"/>
      <c r="AZ754" s="105"/>
      <c r="BA754" s="105"/>
      <c r="BB754" s="105"/>
      <c r="BC754" s="105"/>
      <c r="BD754" s="218"/>
      <c r="BE754" s="105"/>
      <c r="BF754" s="250"/>
      <c r="BG754" s="252" t="s">
        <v>1784</v>
      </c>
      <c r="BH754" s="5" t="s">
        <v>1784</v>
      </c>
      <c r="BI754" s="5" t="s">
        <v>6676</v>
      </c>
      <c r="BJ754" s="149"/>
    </row>
    <row r="755" s="5" customFormat="1" ht="12.95" customHeight="1" spans="1:62">
      <c r="A755" s="322"/>
      <c r="B755" s="322"/>
      <c r="C755" s="48" t="s">
        <v>1785</v>
      </c>
      <c r="D755" s="38" t="s">
        <v>1787</v>
      </c>
      <c r="E755" s="39" t="s">
        <v>6677</v>
      </c>
      <c r="F755" s="40" t="s">
        <v>2715</v>
      </c>
      <c r="G755" s="41" t="s">
        <v>6678</v>
      </c>
      <c r="H755" s="42" t="s">
        <v>2715</v>
      </c>
      <c r="I755" s="42" t="s">
        <v>2715</v>
      </c>
      <c r="J755" s="43" t="s">
        <v>2715</v>
      </c>
      <c r="K755" s="54" t="s">
        <v>2715</v>
      </c>
      <c r="L755" s="42" t="s">
        <v>2737</v>
      </c>
      <c r="M755" s="42" t="s">
        <v>2715</v>
      </c>
      <c r="N755" s="42" t="s">
        <v>2715</v>
      </c>
      <c r="O755" s="43" t="s">
        <v>2715</v>
      </c>
      <c r="P755" s="206"/>
      <c r="Q755" s="206"/>
      <c r="R755" s="206"/>
      <c r="S755" s="206"/>
      <c r="T755" s="206"/>
      <c r="U755" s="63" t="s">
        <v>6679</v>
      </c>
      <c r="V755" s="47" t="s">
        <v>6259</v>
      </c>
      <c r="W755" s="62" t="s">
        <v>2715</v>
      </c>
      <c r="X755" s="62" t="s">
        <v>2715</v>
      </c>
      <c r="Y755" s="62"/>
      <c r="Z755" s="62"/>
      <c r="AA755" s="62"/>
      <c r="AB755" s="47"/>
      <c r="AC755" s="47" t="s">
        <v>5770</v>
      </c>
      <c r="AD755" s="63"/>
      <c r="AE755" s="63" t="s">
        <v>2723</v>
      </c>
      <c r="AF755" s="207"/>
      <c r="AG755" s="208"/>
      <c r="AH755" s="208"/>
      <c r="AI755" s="208"/>
      <c r="AJ755" s="209"/>
      <c r="AK755" s="209"/>
      <c r="AL755" s="210"/>
      <c r="AM755" s="210"/>
      <c r="AN755" s="210"/>
      <c r="AO755" s="210"/>
      <c r="AP755" s="210"/>
      <c r="AQ755" s="210"/>
      <c r="AR755" s="210"/>
      <c r="AS755" s="215" t="s">
        <v>1786</v>
      </c>
      <c r="AT755" s="105"/>
      <c r="AU755" s="105"/>
      <c r="AV755" s="105"/>
      <c r="AW755" s="105"/>
      <c r="AX755" s="105"/>
      <c r="AY755" s="105"/>
      <c r="AZ755" s="105"/>
      <c r="BA755" s="105"/>
      <c r="BB755" s="105"/>
      <c r="BC755" s="105"/>
      <c r="BD755" s="218"/>
      <c r="BE755" s="105"/>
      <c r="BF755" s="250"/>
      <c r="BG755" s="252" t="s">
        <v>1787</v>
      </c>
      <c r="BH755" s="5" t="s">
        <v>1787</v>
      </c>
      <c r="BI755" s="5" t="s">
        <v>6680</v>
      </c>
      <c r="BJ755" s="149"/>
    </row>
    <row r="756" s="5" customFormat="1" ht="12.95" customHeight="1" spans="1:62">
      <c r="A756" s="322"/>
      <c r="B756" s="322"/>
      <c r="C756" s="48" t="s">
        <v>1788</v>
      </c>
      <c r="D756" s="38" t="s">
        <v>1790</v>
      </c>
      <c r="E756" s="39" t="s">
        <v>6681</v>
      </c>
      <c r="F756" s="40" t="s">
        <v>2715</v>
      </c>
      <c r="G756" s="41" t="s">
        <v>6682</v>
      </c>
      <c r="H756" s="42" t="s">
        <v>2715</v>
      </c>
      <c r="I756" s="42" t="s">
        <v>2715</v>
      </c>
      <c r="J756" s="43" t="s">
        <v>2715</v>
      </c>
      <c r="K756" s="54" t="s">
        <v>2715</v>
      </c>
      <c r="L756" s="42" t="s">
        <v>2737</v>
      </c>
      <c r="M756" s="42" t="s">
        <v>2715</v>
      </c>
      <c r="N756" s="42" t="s">
        <v>2715</v>
      </c>
      <c r="O756" s="43" t="s">
        <v>2715</v>
      </c>
      <c r="P756" s="206"/>
      <c r="Q756" s="206"/>
      <c r="R756" s="206"/>
      <c r="S756" s="206"/>
      <c r="T756" s="206"/>
      <c r="U756" s="63" t="s">
        <v>6683</v>
      </c>
      <c r="V756" s="47" t="s">
        <v>6259</v>
      </c>
      <c r="W756" s="62" t="s">
        <v>2715</v>
      </c>
      <c r="X756" s="62" t="s">
        <v>2715</v>
      </c>
      <c r="Y756" s="62"/>
      <c r="Z756" s="62"/>
      <c r="AA756" s="62"/>
      <c r="AB756" s="47"/>
      <c r="AC756" s="47" t="s">
        <v>5770</v>
      </c>
      <c r="AD756" s="63"/>
      <c r="AE756" s="63" t="s">
        <v>2723</v>
      </c>
      <c r="AF756" s="207"/>
      <c r="AG756" s="208"/>
      <c r="AH756" s="208"/>
      <c r="AI756" s="208"/>
      <c r="AJ756" s="209"/>
      <c r="AK756" s="209"/>
      <c r="AL756" s="210"/>
      <c r="AM756" s="210"/>
      <c r="AN756" s="210"/>
      <c r="AO756" s="210"/>
      <c r="AP756" s="210"/>
      <c r="AQ756" s="210"/>
      <c r="AR756" s="210"/>
      <c r="AS756" s="215" t="s">
        <v>1789</v>
      </c>
      <c r="AT756" s="105"/>
      <c r="AU756" s="105"/>
      <c r="AV756" s="105"/>
      <c r="AW756" s="105"/>
      <c r="AX756" s="105"/>
      <c r="AY756" s="105"/>
      <c r="AZ756" s="105"/>
      <c r="BA756" s="105"/>
      <c r="BB756" s="105"/>
      <c r="BC756" s="105"/>
      <c r="BD756" s="218"/>
      <c r="BE756" s="105"/>
      <c r="BF756" s="250"/>
      <c r="BG756" s="252" t="s">
        <v>1790</v>
      </c>
      <c r="BH756" s="5" t="s">
        <v>1790</v>
      </c>
      <c r="BI756" s="5" t="s">
        <v>6684</v>
      </c>
      <c r="BJ756" s="149"/>
    </row>
    <row r="757" s="5" customFormat="1" ht="12.95" customHeight="1" spans="1:62">
      <c r="A757" s="322"/>
      <c r="B757" s="322"/>
      <c r="C757" s="48" t="s">
        <v>1791</v>
      </c>
      <c r="D757" s="38" t="s">
        <v>1793</v>
      </c>
      <c r="E757" s="39" t="s">
        <v>6685</v>
      </c>
      <c r="F757" s="40" t="s">
        <v>2715</v>
      </c>
      <c r="G757" s="41" t="s">
        <v>6686</v>
      </c>
      <c r="H757" s="42" t="s">
        <v>2715</v>
      </c>
      <c r="I757" s="42" t="s">
        <v>2715</v>
      </c>
      <c r="J757" s="43" t="s">
        <v>2715</v>
      </c>
      <c r="K757" s="54" t="s">
        <v>2715</v>
      </c>
      <c r="L757" s="42" t="s">
        <v>2737</v>
      </c>
      <c r="M757" s="42" t="s">
        <v>2715</v>
      </c>
      <c r="N757" s="42" t="s">
        <v>2715</v>
      </c>
      <c r="O757" s="43" t="s">
        <v>2715</v>
      </c>
      <c r="P757" s="206"/>
      <c r="Q757" s="206"/>
      <c r="R757" s="206"/>
      <c r="S757" s="206"/>
      <c r="T757" s="206"/>
      <c r="U757" s="63" t="s">
        <v>6687</v>
      </c>
      <c r="V757" s="47" t="s">
        <v>6259</v>
      </c>
      <c r="W757" s="62" t="s">
        <v>2715</v>
      </c>
      <c r="X757" s="62" t="s">
        <v>2715</v>
      </c>
      <c r="Y757" s="62"/>
      <c r="Z757" s="62"/>
      <c r="AA757" s="62"/>
      <c r="AB757" s="47"/>
      <c r="AC757" s="47" t="s">
        <v>5770</v>
      </c>
      <c r="AD757" s="63"/>
      <c r="AE757" s="63" t="s">
        <v>2723</v>
      </c>
      <c r="AF757" s="207"/>
      <c r="AG757" s="208"/>
      <c r="AH757" s="208"/>
      <c r="AI757" s="208"/>
      <c r="AJ757" s="209"/>
      <c r="AK757" s="209"/>
      <c r="AL757" s="210"/>
      <c r="AM757" s="210"/>
      <c r="AN757" s="210"/>
      <c r="AO757" s="210"/>
      <c r="AP757" s="210"/>
      <c r="AQ757" s="210"/>
      <c r="AR757" s="210"/>
      <c r="AS757" s="215" t="s">
        <v>1792</v>
      </c>
      <c r="AT757" s="105"/>
      <c r="AU757" s="105"/>
      <c r="AV757" s="105"/>
      <c r="AW757" s="105"/>
      <c r="AX757" s="105"/>
      <c r="AY757" s="105"/>
      <c r="AZ757" s="105"/>
      <c r="BA757" s="105"/>
      <c r="BB757" s="105"/>
      <c r="BC757" s="105"/>
      <c r="BD757" s="218"/>
      <c r="BE757" s="105"/>
      <c r="BF757" s="250"/>
      <c r="BG757" s="252" t="s">
        <v>1793</v>
      </c>
      <c r="BH757" s="5" t="s">
        <v>1793</v>
      </c>
      <c r="BI757" s="5" t="s">
        <v>6688</v>
      </c>
      <c r="BJ757" s="149"/>
    </row>
    <row r="758" s="5" customFormat="1" ht="12.95" customHeight="1" spans="1:62">
      <c r="A758" s="322"/>
      <c r="B758" s="322"/>
      <c r="C758" s="48" t="s">
        <v>1794</v>
      </c>
      <c r="D758" s="38" t="s">
        <v>1796</v>
      </c>
      <c r="E758" s="39" t="s">
        <v>6689</v>
      </c>
      <c r="F758" s="40" t="s">
        <v>2715</v>
      </c>
      <c r="G758" s="41" t="s">
        <v>6690</v>
      </c>
      <c r="H758" s="42" t="s">
        <v>2715</v>
      </c>
      <c r="I758" s="42" t="s">
        <v>2715</v>
      </c>
      <c r="J758" s="43" t="s">
        <v>2715</v>
      </c>
      <c r="K758" s="54" t="s">
        <v>2715</v>
      </c>
      <c r="L758" s="42" t="s">
        <v>2737</v>
      </c>
      <c r="M758" s="42" t="s">
        <v>2715</v>
      </c>
      <c r="N758" s="42" t="s">
        <v>2715</v>
      </c>
      <c r="O758" s="43" t="s">
        <v>2715</v>
      </c>
      <c r="P758" s="206"/>
      <c r="Q758" s="206"/>
      <c r="R758" s="206"/>
      <c r="S758" s="206"/>
      <c r="T758" s="206"/>
      <c r="U758" s="63" t="s">
        <v>6691</v>
      </c>
      <c r="V758" s="47" t="s">
        <v>6259</v>
      </c>
      <c r="W758" s="62" t="s">
        <v>2715</v>
      </c>
      <c r="X758" s="62" t="s">
        <v>2715</v>
      </c>
      <c r="Y758" s="62"/>
      <c r="Z758" s="62"/>
      <c r="AA758" s="62"/>
      <c r="AB758" s="47"/>
      <c r="AC758" s="47" t="s">
        <v>5770</v>
      </c>
      <c r="AD758" s="63"/>
      <c r="AE758" s="63" t="s">
        <v>2723</v>
      </c>
      <c r="AF758" s="207"/>
      <c r="AG758" s="208"/>
      <c r="AH758" s="208"/>
      <c r="AI758" s="208"/>
      <c r="AJ758" s="209"/>
      <c r="AK758" s="209"/>
      <c r="AL758" s="210"/>
      <c r="AM758" s="210"/>
      <c r="AN758" s="210"/>
      <c r="AO758" s="210"/>
      <c r="AP758" s="210"/>
      <c r="AQ758" s="210"/>
      <c r="AR758" s="210"/>
      <c r="AS758" s="215" t="s">
        <v>1795</v>
      </c>
      <c r="AT758" s="105"/>
      <c r="AU758" s="105"/>
      <c r="AV758" s="105"/>
      <c r="AW758" s="105"/>
      <c r="AX758" s="105"/>
      <c r="AY758" s="105"/>
      <c r="AZ758" s="105"/>
      <c r="BA758" s="105"/>
      <c r="BB758" s="105"/>
      <c r="BC758" s="105"/>
      <c r="BD758" s="218"/>
      <c r="BE758" s="105"/>
      <c r="BF758" s="250"/>
      <c r="BG758" s="252" t="s">
        <v>1796</v>
      </c>
      <c r="BH758" s="5" t="s">
        <v>1796</v>
      </c>
      <c r="BI758" s="5" t="s">
        <v>6692</v>
      </c>
      <c r="BJ758" s="149"/>
    </row>
    <row r="759" s="5" customFormat="1" ht="12.95" customHeight="1" spans="1:62">
      <c r="A759" s="322"/>
      <c r="B759" s="322"/>
      <c r="C759" s="48" t="s">
        <v>1797</v>
      </c>
      <c r="D759" s="38" t="s">
        <v>1799</v>
      </c>
      <c r="E759" s="39" t="s">
        <v>6693</v>
      </c>
      <c r="F759" s="40" t="s">
        <v>2715</v>
      </c>
      <c r="G759" s="41" t="s">
        <v>6694</v>
      </c>
      <c r="H759" s="42" t="s">
        <v>2715</v>
      </c>
      <c r="I759" s="42" t="s">
        <v>2715</v>
      </c>
      <c r="J759" s="43" t="s">
        <v>2715</v>
      </c>
      <c r="K759" s="54" t="s">
        <v>2715</v>
      </c>
      <c r="L759" s="42" t="s">
        <v>2737</v>
      </c>
      <c r="M759" s="42" t="s">
        <v>2715</v>
      </c>
      <c r="N759" s="42" t="s">
        <v>2715</v>
      </c>
      <c r="O759" s="43" t="s">
        <v>2715</v>
      </c>
      <c r="P759" s="206"/>
      <c r="Q759" s="206"/>
      <c r="R759" s="206"/>
      <c r="S759" s="206"/>
      <c r="T759" s="206"/>
      <c r="U759" s="63" t="s">
        <v>6695</v>
      </c>
      <c r="V759" s="47" t="s">
        <v>6259</v>
      </c>
      <c r="W759" s="62" t="s">
        <v>2715</v>
      </c>
      <c r="X759" s="62" t="s">
        <v>2715</v>
      </c>
      <c r="Y759" s="62"/>
      <c r="Z759" s="62"/>
      <c r="AA759" s="62"/>
      <c r="AB759" s="47"/>
      <c r="AC759" s="47" t="s">
        <v>5770</v>
      </c>
      <c r="AD759" s="63"/>
      <c r="AE759" s="63" t="s">
        <v>2723</v>
      </c>
      <c r="AF759" s="207"/>
      <c r="AG759" s="208"/>
      <c r="AH759" s="208"/>
      <c r="AI759" s="208"/>
      <c r="AJ759" s="209"/>
      <c r="AK759" s="209"/>
      <c r="AL759" s="210"/>
      <c r="AM759" s="210"/>
      <c r="AN759" s="210"/>
      <c r="AO759" s="210"/>
      <c r="AP759" s="210"/>
      <c r="AQ759" s="210"/>
      <c r="AR759" s="210"/>
      <c r="AS759" s="215" t="s">
        <v>1798</v>
      </c>
      <c r="AT759" s="105"/>
      <c r="AU759" s="105"/>
      <c r="AV759" s="105"/>
      <c r="AW759" s="105"/>
      <c r="AX759" s="105"/>
      <c r="AY759" s="105"/>
      <c r="AZ759" s="105"/>
      <c r="BA759" s="105"/>
      <c r="BB759" s="105"/>
      <c r="BC759" s="105"/>
      <c r="BD759" s="218"/>
      <c r="BE759" s="105"/>
      <c r="BF759" s="250"/>
      <c r="BG759" s="252" t="s">
        <v>1799</v>
      </c>
      <c r="BH759" s="5" t="s">
        <v>1799</v>
      </c>
      <c r="BI759" s="5" t="s">
        <v>6696</v>
      </c>
      <c r="BJ759" s="149"/>
    </row>
    <row r="760" s="5" customFormat="1" ht="12.95" customHeight="1" spans="1:62">
      <c r="A760" s="322"/>
      <c r="B760" s="322"/>
      <c r="C760" s="48" t="s">
        <v>1800</v>
      </c>
      <c r="D760" s="38" t="s">
        <v>1802</v>
      </c>
      <c r="E760" s="39" t="s">
        <v>6697</v>
      </c>
      <c r="F760" s="40" t="s">
        <v>2715</v>
      </c>
      <c r="G760" s="41" t="s">
        <v>6698</v>
      </c>
      <c r="H760" s="42" t="s">
        <v>2715</v>
      </c>
      <c r="I760" s="42" t="s">
        <v>2715</v>
      </c>
      <c r="J760" s="43" t="s">
        <v>2715</v>
      </c>
      <c r="K760" s="54" t="s">
        <v>2715</v>
      </c>
      <c r="L760" s="42" t="s">
        <v>2737</v>
      </c>
      <c r="M760" s="42" t="s">
        <v>2715</v>
      </c>
      <c r="N760" s="42" t="s">
        <v>2715</v>
      </c>
      <c r="O760" s="43" t="s">
        <v>2715</v>
      </c>
      <c r="P760" s="206"/>
      <c r="Q760" s="206"/>
      <c r="R760" s="206"/>
      <c r="S760" s="206"/>
      <c r="T760" s="206"/>
      <c r="U760" s="63" t="s">
        <v>6699</v>
      </c>
      <c r="V760" s="47" t="s">
        <v>6259</v>
      </c>
      <c r="W760" s="62" t="s">
        <v>2715</v>
      </c>
      <c r="X760" s="62" t="s">
        <v>2715</v>
      </c>
      <c r="Y760" s="62"/>
      <c r="Z760" s="62"/>
      <c r="AA760" s="62"/>
      <c r="AB760" s="47"/>
      <c r="AC760" s="47" t="s">
        <v>5770</v>
      </c>
      <c r="AD760" s="63"/>
      <c r="AE760" s="63" t="s">
        <v>2723</v>
      </c>
      <c r="AF760" s="207"/>
      <c r="AG760" s="208"/>
      <c r="AH760" s="208"/>
      <c r="AI760" s="208"/>
      <c r="AJ760" s="209"/>
      <c r="AK760" s="209"/>
      <c r="AL760" s="210"/>
      <c r="AM760" s="210"/>
      <c r="AN760" s="210"/>
      <c r="AO760" s="210"/>
      <c r="AP760" s="210"/>
      <c r="AQ760" s="210"/>
      <c r="AR760" s="210"/>
      <c r="AS760" s="215" t="s">
        <v>1801</v>
      </c>
      <c r="AT760" s="105"/>
      <c r="AU760" s="105"/>
      <c r="AV760" s="105"/>
      <c r="AW760" s="105"/>
      <c r="AX760" s="105"/>
      <c r="AY760" s="105"/>
      <c r="AZ760" s="105"/>
      <c r="BA760" s="105"/>
      <c r="BB760" s="105"/>
      <c r="BC760" s="105"/>
      <c r="BD760" s="218"/>
      <c r="BE760" s="105"/>
      <c r="BF760" s="250"/>
      <c r="BG760" s="252" t="s">
        <v>1802</v>
      </c>
      <c r="BH760" s="5" t="s">
        <v>1802</v>
      </c>
      <c r="BI760" s="5" t="s">
        <v>6700</v>
      </c>
      <c r="BJ760" s="149"/>
    </row>
    <row r="761" s="5" customFormat="1" ht="12.95" customHeight="1" spans="1:62">
      <c r="A761" s="322"/>
      <c r="B761" s="322"/>
      <c r="C761" s="10" t="s">
        <v>1803</v>
      </c>
      <c r="D761" s="38" t="s">
        <v>1805</v>
      </c>
      <c r="E761" s="39" t="s">
        <v>6701</v>
      </c>
      <c r="F761" s="40" t="s">
        <v>2715</v>
      </c>
      <c r="G761" s="41" t="s">
        <v>6702</v>
      </c>
      <c r="H761" s="42" t="s">
        <v>2715</v>
      </c>
      <c r="I761" s="42" t="s">
        <v>2715</v>
      </c>
      <c r="J761" s="43" t="s">
        <v>2715</v>
      </c>
      <c r="K761" s="54" t="s">
        <v>2715</v>
      </c>
      <c r="L761" s="42" t="s">
        <v>2737</v>
      </c>
      <c r="M761" s="42" t="s">
        <v>2715</v>
      </c>
      <c r="N761" s="42" t="s">
        <v>2715</v>
      </c>
      <c r="O761" s="43" t="s">
        <v>2715</v>
      </c>
      <c r="P761" s="206"/>
      <c r="Q761" s="206"/>
      <c r="R761" s="206"/>
      <c r="S761" s="206"/>
      <c r="T761" s="206"/>
      <c r="U761" s="63" t="s">
        <v>6703</v>
      </c>
      <c r="V761" s="47" t="s">
        <v>6259</v>
      </c>
      <c r="W761" s="62" t="s">
        <v>2715</v>
      </c>
      <c r="X761" s="62" t="s">
        <v>2715</v>
      </c>
      <c r="Y761" s="62"/>
      <c r="Z761" s="62"/>
      <c r="AA761" s="62"/>
      <c r="AB761" s="47"/>
      <c r="AC761" s="47" t="s">
        <v>5770</v>
      </c>
      <c r="AD761" s="63"/>
      <c r="AE761" s="63" t="s">
        <v>2723</v>
      </c>
      <c r="AF761" s="207"/>
      <c r="AG761" s="208"/>
      <c r="AH761" s="208"/>
      <c r="AI761" s="208"/>
      <c r="AJ761" s="209"/>
      <c r="AK761" s="209"/>
      <c r="AL761" s="210"/>
      <c r="AM761" s="210"/>
      <c r="AN761" s="210"/>
      <c r="AO761" s="210"/>
      <c r="AP761" s="210"/>
      <c r="AQ761" s="210"/>
      <c r="AR761" s="210"/>
      <c r="AS761" s="215" t="s">
        <v>1804</v>
      </c>
      <c r="AT761" s="105"/>
      <c r="AU761" s="105"/>
      <c r="AV761" s="105"/>
      <c r="AW761" s="105"/>
      <c r="AX761" s="105"/>
      <c r="AY761" s="105"/>
      <c r="AZ761" s="105"/>
      <c r="BA761" s="105"/>
      <c r="BB761" s="105"/>
      <c r="BC761" s="105"/>
      <c r="BD761" s="218"/>
      <c r="BE761" s="105"/>
      <c r="BF761" s="250"/>
      <c r="BG761" s="252" t="s">
        <v>1805</v>
      </c>
      <c r="BH761" s="5" t="s">
        <v>1805</v>
      </c>
      <c r="BI761" s="5" t="s">
        <v>6704</v>
      </c>
      <c r="BJ761" s="149"/>
    </row>
    <row r="762" s="5" customFormat="1" ht="12.95" customHeight="1" spans="1:62">
      <c r="A762" s="322"/>
      <c r="B762" s="322"/>
      <c r="C762" s="10" t="s">
        <v>1806</v>
      </c>
      <c r="D762" s="38" t="s">
        <v>1808</v>
      </c>
      <c r="E762" s="39" t="s">
        <v>6705</v>
      </c>
      <c r="F762" s="40" t="s">
        <v>2715</v>
      </c>
      <c r="G762" s="41" t="s">
        <v>6706</v>
      </c>
      <c r="H762" s="42" t="s">
        <v>2715</v>
      </c>
      <c r="I762" s="42" t="s">
        <v>2715</v>
      </c>
      <c r="J762" s="43" t="s">
        <v>2715</v>
      </c>
      <c r="K762" s="54" t="s">
        <v>2715</v>
      </c>
      <c r="L762" s="42" t="s">
        <v>2737</v>
      </c>
      <c r="M762" s="42" t="s">
        <v>2715</v>
      </c>
      <c r="N762" s="42" t="s">
        <v>2715</v>
      </c>
      <c r="O762" s="43" t="s">
        <v>2715</v>
      </c>
      <c r="P762" s="206"/>
      <c r="Q762" s="206"/>
      <c r="R762" s="206"/>
      <c r="S762" s="206"/>
      <c r="T762" s="206"/>
      <c r="U762" s="63" t="s">
        <v>6707</v>
      </c>
      <c r="V762" s="47" t="s">
        <v>6259</v>
      </c>
      <c r="W762" s="62" t="s">
        <v>2715</v>
      </c>
      <c r="X762" s="62" t="s">
        <v>2715</v>
      </c>
      <c r="Y762" s="62"/>
      <c r="Z762" s="62"/>
      <c r="AA762" s="62"/>
      <c r="AB762" s="47"/>
      <c r="AC762" s="47" t="s">
        <v>5770</v>
      </c>
      <c r="AD762" s="63"/>
      <c r="AE762" s="63" t="s">
        <v>2723</v>
      </c>
      <c r="AF762" s="207"/>
      <c r="AG762" s="208"/>
      <c r="AH762" s="208"/>
      <c r="AI762" s="208"/>
      <c r="AJ762" s="209"/>
      <c r="AK762" s="209"/>
      <c r="AL762" s="210"/>
      <c r="AM762" s="210"/>
      <c r="AN762" s="210"/>
      <c r="AO762" s="210"/>
      <c r="AP762" s="210"/>
      <c r="AQ762" s="210"/>
      <c r="AR762" s="210"/>
      <c r="AS762" s="215" t="s">
        <v>1807</v>
      </c>
      <c r="AT762" s="105"/>
      <c r="AU762" s="105"/>
      <c r="AV762" s="105"/>
      <c r="AW762" s="105"/>
      <c r="AX762" s="105"/>
      <c r="AY762" s="105"/>
      <c r="AZ762" s="105"/>
      <c r="BA762" s="105"/>
      <c r="BB762" s="105"/>
      <c r="BC762" s="105"/>
      <c r="BD762" s="218"/>
      <c r="BE762" s="105"/>
      <c r="BF762" s="250"/>
      <c r="BG762" s="252" t="s">
        <v>1808</v>
      </c>
      <c r="BH762" s="5" t="s">
        <v>1808</v>
      </c>
      <c r="BI762" s="5" t="s">
        <v>6708</v>
      </c>
      <c r="BJ762" s="149"/>
    </row>
    <row r="763" s="5" customFormat="1" ht="12.95" customHeight="1" spans="1:62">
      <c r="A763" s="322"/>
      <c r="B763" s="322"/>
      <c r="C763" s="48" t="s">
        <v>1809</v>
      </c>
      <c r="D763" s="38" t="s">
        <v>1811</v>
      </c>
      <c r="E763" s="39" t="s">
        <v>6709</v>
      </c>
      <c r="F763" s="40" t="s">
        <v>2715</v>
      </c>
      <c r="G763" s="41" t="s">
        <v>6710</v>
      </c>
      <c r="H763" s="42" t="s">
        <v>2715</v>
      </c>
      <c r="I763" s="42" t="s">
        <v>2715</v>
      </c>
      <c r="J763" s="43" t="s">
        <v>2715</v>
      </c>
      <c r="K763" s="54" t="s">
        <v>2715</v>
      </c>
      <c r="L763" s="42" t="s">
        <v>2737</v>
      </c>
      <c r="M763" s="42" t="s">
        <v>2715</v>
      </c>
      <c r="N763" s="42" t="s">
        <v>2715</v>
      </c>
      <c r="O763" s="43" t="s">
        <v>2715</v>
      </c>
      <c r="P763" s="206"/>
      <c r="Q763" s="206"/>
      <c r="R763" s="206"/>
      <c r="S763" s="206"/>
      <c r="T763" s="206"/>
      <c r="U763" s="63" t="s">
        <v>6711</v>
      </c>
      <c r="V763" s="47" t="s">
        <v>6259</v>
      </c>
      <c r="W763" s="62" t="s">
        <v>2715</v>
      </c>
      <c r="X763" s="62" t="s">
        <v>2715</v>
      </c>
      <c r="Y763" s="62"/>
      <c r="Z763" s="62"/>
      <c r="AA763" s="62"/>
      <c r="AB763" s="47"/>
      <c r="AC763" s="47" t="s">
        <v>5770</v>
      </c>
      <c r="AD763" s="63"/>
      <c r="AE763" s="63" t="s">
        <v>2723</v>
      </c>
      <c r="AF763" s="207"/>
      <c r="AG763" s="208"/>
      <c r="AH763" s="208"/>
      <c r="AI763" s="208"/>
      <c r="AJ763" s="209"/>
      <c r="AK763" s="209"/>
      <c r="AL763" s="210"/>
      <c r="AM763" s="210"/>
      <c r="AN763" s="210"/>
      <c r="AO763" s="210"/>
      <c r="AP763" s="210"/>
      <c r="AQ763" s="210"/>
      <c r="AR763" s="210"/>
      <c r="AS763" s="215" t="s">
        <v>1810</v>
      </c>
      <c r="AT763" s="105"/>
      <c r="AU763" s="105"/>
      <c r="AV763" s="105"/>
      <c r="AW763" s="105"/>
      <c r="AX763" s="105"/>
      <c r="AY763" s="105"/>
      <c r="AZ763" s="105"/>
      <c r="BA763" s="105"/>
      <c r="BB763" s="105"/>
      <c r="BC763" s="105"/>
      <c r="BD763" s="218"/>
      <c r="BE763" s="105"/>
      <c r="BF763" s="250"/>
      <c r="BG763" s="252" t="s">
        <v>1811</v>
      </c>
      <c r="BH763" s="5" t="s">
        <v>1811</v>
      </c>
      <c r="BI763" s="5" t="s">
        <v>6712</v>
      </c>
      <c r="BJ763" s="149"/>
    </row>
    <row r="764" s="5" customFormat="1" ht="12.95" customHeight="1" spans="1:62">
      <c r="A764" s="322"/>
      <c r="B764" s="322"/>
      <c r="C764" s="48" t="s">
        <v>1812</v>
      </c>
      <c r="D764" s="38" t="s">
        <v>1813</v>
      </c>
      <c r="E764" s="39" t="s">
        <v>6713</v>
      </c>
      <c r="F764" s="40" t="s">
        <v>2715</v>
      </c>
      <c r="G764" s="41" t="s">
        <v>6714</v>
      </c>
      <c r="H764" s="42" t="s">
        <v>2715</v>
      </c>
      <c r="I764" s="42" t="s">
        <v>2715</v>
      </c>
      <c r="J764" s="43" t="s">
        <v>2715</v>
      </c>
      <c r="K764" s="54" t="s">
        <v>2715</v>
      </c>
      <c r="L764" s="42" t="s">
        <v>2737</v>
      </c>
      <c r="M764" s="42" t="s">
        <v>2715</v>
      </c>
      <c r="N764" s="42" t="s">
        <v>2715</v>
      </c>
      <c r="O764" s="43" t="s">
        <v>2715</v>
      </c>
      <c r="P764" s="206"/>
      <c r="Q764" s="206"/>
      <c r="R764" s="206"/>
      <c r="S764" s="206"/>
      <c r="T764" s="206"/>
      <c r="U764" s="63" t="s">
        <v>6715</v>
      </c>
      <c r="V764" s="47" t="s">
        <v>6259</v>
      </c>
      <c r="W764" s="62" t="s">
        <v>2715</v>
      </c>
      <c r="X764" s="62" t="s">
        <v>2715</v>
      </c>
      <c r="Y764" s="62"/>
      <c r="Z764" s="62"/>
      <c r="AA764" s="62"/>
      <c r="AB764" s="47"/>
      <c r="AC764" s="47" t="s">
        <v>5770</v>
      </c>
      <c r="AD764" s="63"/>
      <c r="AE764" s="63">
        <v>0</v>
      </c>
      <c r="AF764" s="207"/>
      <c r="AG764" s="208"/>
      <c r="AH764" s="208"/>
      <c r="AI764" s="208"/>
      <c r="AJ764" s="209"/>
      <c r="AK764" s="209"/>
      <c r="AL764" s="210"/>
      <c r="AM764" s="210"/>
      <c r="AN764" s="210"/>
      <c r="AO764" s="210"/>
      <c r="AP764" s="210"/>
      <c r="AQ764" s="210"/>
      <c r="AR764" s="210"/>
      <c r="AS764" s="215" t="s">
        <v>1812</v>
      </c>
      <c r="AT764" s="105"/>
      <c r="AU764" s="105"/>
      <c r="AV764" s="105"/>
      <c r="AW764" s="105"/>
      <c r="AX764" s="105"/>
      <c r="AY764" s="105"/>
      <c r="AZ764" s="105"/>
      <c r="BA764" s="105"/>
      <c r="BB764" s="105"/>
      <c r="BC764" s="105"/>
      <c r="BD764" s="218"/>
      <c r="BE764" s="105"/>
      <c r="BF764" s="250"/>
      <c r="BG764" s="252" t="s">
        <v>1813</v>
      </c>
      <c r="BH764" s="5" t="s">
        <v>1813</v>
      </c>
      <c r="BI764" s="5" t="s">
        <v>6716</v>
      </c>
      <c r="BJ764" s="149"/>
    </row>
    <row r="765" s="5" customFormat="1" ht="12.95" customHeight="1" spans="1:62">
      <c r="A765" s="322"/>
      <c r="B765" s="322"/>
      <c r="C765" s="48" t="s">
        <v>1814</v>
      </c>
      <c r="D765" s="38" t="s">
        <v>1815</v>
      </c>
      <c r="E765" s="39" t="s">
        <v>6717</v>
      </c>
      <c r="F765" s="40" t="s">
        <v>2715</v>
      </c>
      <c r="G765" s="41" t="s">
        <v>6718</v>
      </c>
      <c r="H765" s="42" t="s">
        <v>2715</v>
      </c>
      <c r="I765" s="42" t="s">
        <v>2715</v>
      </c>
      <c r="J765" s="43" t="s">
        <v>2715</v>
      </c>
      <c r="K765" s="54" t="s">
        <v>2715</v>
      </c>
      <c r="L765" s="42" t="s">
        <v>2737</v>
      </c>
      <c r="M765" s="42" t="s">
        <v>2715</v>
      </c>
      <c r="N765" s="42" t="s">
        <v>2715</v>
      </c>
      <c r="O765" s="43" t="s">
        <v>2715</v>
      </c>
      <c r="P765" s="206"/>
      <c r="Q765" s="206"/>
      <c r="R765" s="206"/>
      <c r="S765" s="206"/>
      <c r="T765" s="206"/>
      <c r="U765" s="63" t="s">
        <v>6719</v>
      </c>
      <c r="V765" s="47" t="s">
        <v>6259</v>
      </c>
      <c r="W765" s="62" t="s">
        <v>2715</v>
      </c>
      <c r="X765" s="62" t="s">
        <v>2715</v>
      </c>
      <c r="Y765" s="62"/>
      <c r="Z765" s="62"/>
      <c r="AA765" s="62"/>
      <c r="AB765" s="47"/>
      <c r="AC765" s="47" t="s">
        <v>5770</v>
      </c>
      <c r="AD765" s="63"/>
      <c r="AE765" s="63">
        <v>0</v>
      </c>
      <c r="AF765" s="207"/>
      <c r="AG765" s="208"/>
      <c r="AH765" s="208"/>
      <c r="AI765" s="208"/>
      <c r="AJ765" s="209"/>
      <c r="AK765" s="209"/>
      <c r="AL765" s="210"/>
      <c r="AM765" s="210"/>
      <c r="AN765" s="210"/>
      <c r="AO765" s="210"/>
      <c r="AP765" s="210"/>
      <c r="AQ765" s="210"/>
      <c r="AR765" s="210"/>
      <c r="AS765" s="215" t="s">
        <v>1814</v>
      </c>
      <c r="AT765" s="105"/>
      <c r="AU765" s="105"/>
      <c r="AV765" s="105"/>
      <c r="AW765" s="105"/>
      <c r="AX765" s="105"/>
      <c r="AY765" s="105"/>
      <c r="AZ765" s="105"/>
      <c r="BA765" s="105"/>
      <c r="BB765" s="105"/>
      <c r="BC765" s="105"/>
      <c r="BD765" s="218"/>
      <c r="BE765" s="105"/>
      <c r="BF765" s="250"/>
      <c r="BG765" s="252" t="s">
        <v>1815</v>
      </c>
      <c r="BH765" s="5" t="s">
        <v>1815</v>
      </c>
      <c r="BI765" s="5" t="s">
        <v>6720</v>
      </c>
      <c r="BJ765" s="149"/>
    </row>
    <row r="766" s="5" customFormat="1" ht="12.95" customHeight="1" spans="1:62">
      <c r="A766" s="322"/>
      <c r="B766" s="322"/>
      <c r="C766" s="48" t="s">
        <v>1816</v>
      </c>
      <c r="D766" s="38" t="s">
        <v>1817</v>
      </c>
      <c r="E766" s="39" t="s">
        <v>6721</v>
      </c>
      <c r="F766" s="40" t="s">
        <v>2715</v>
      </c>
      <c r="G766" s="41" t="s">
        <v>6722</v>
      </c>
      <c r="H766" s="42" t="s">
        <v>2715</v>
      </c>
      <c r="I766" s="42" t="s">
        <v>2715</v>
      </c>
      <c r="J766" s="43" t="s">
        <v>2715</v>
      </c>
      <c r="K766" s="54" t="s">
        <v>2715</v>
      </c>
      <c r="L766" s="42" t="s">
        <v>2737</v>
      </c>
      <c r="M766" s="42" t="s">
        <v>2715</v>
      </c>
      <c r="N766" s="42" t="s">
        <v>2715</v>
      </c>
      <c r="O766" s="43" t="s">
        <v>2715</v>
      </c>
      <c r="P766" s="206"/>
      <c r="Q766" s="206"/>
      <c r="R766" s="206"/>
      <c r="S766" s="206"/>
      <c r="T766" s="206"/>
      <c r="U766" s="63" t="s">
        <v>6723</v>
      </c>
      <c r="V766" s="47" t="s">
        <v>6259</v>
      </c>
      <c r="W766" s="62" t="s">
        <v>2715</v>
      </c>
      <c r="X766" s="62" t="s">
        <v>2715</v>
      </c>
      <c r="Y766" s="62"/>
      <c r="Z766" s="62"/>
      <c r="AA766" s="62"/>
      <c r="AB766" s="47"/>
      <c r="AC766" s="47" t="s">
        <v>5770</v>
      </c>
      <c r="AD766" s="63"/>
      <c r="AE766" s="63">
        <v>0</v>
      </c>
      <c r="AF766" s="207"/>
      <c r="AG766" s="208"/>
      <c r="AH766" s="208"/>
      <c r="AI766" s="208"/>
      <c r="AJ766" s="209"/>
      <c r="AK766" s="209"/>
      <c r="AL766" s="210"/>
      <c r="AM766" s="210"/>
      <c r="AN766" s="210"/>
      <c r="AO766" s="210"/>
      <c r="AP766" s="210"/>
      <c r="AQ766" s="210"/>
      <c r="AR766" s="210"/>
      <c r="AS766" s="215" t="s">
        <v>1816</v>
      </c>
      <c r="AT766" s="105"/>
      <c r="AU766" s="105"/>
      <c r="AV766" s="105"/>
      <c r="AW766" s="105"/>
      <c r="AX766" s="105"/>
      <c r="AY766" s="105"/>
      <c r="AZ766" s="105"/>
      <c r="BA766" s="105"/>
      <c r="BB766" s="105"/>
      <c r="BC766" s="105"/>
      <c r="BD766" s="218"/>
      <c r="BE766" s="105"/>
      <c r="BF766" s="250"/>
      <c r="BG766" s="252" t="s">
        <v>1817</v>
      </c>
      <c r="BH766" s="5" t="s">
        <v>1817</v>
      </c>
      <c r="BI766" s="5" t="s">
        <v>6724</v>
      </c>
      <c r="BJ766" s="149"/>
    </row>
    <row r="767" s="5" customFormat="1" ht="12.95" customHeight="1" spans="1:62">
      <c r="A767" s="322"/>
      <c r="B767" s="322"/>
      <c r="C767" s="48" t="s">
        <v>1818</v>
      </c>
      <c r="D767" s="38" t="s">
        <v>1819</v>
      </c>
      <c r="E767" s="39" t="s">
        <v>6725</v>
      </c>
      <c r="F767" s="40" t="s">
        <v>2715</v>
      </c>
      <c r="G767" s="41" t="s">
        <v>6726</v>
      </c>
      <c r="H767" s="42" t="s">
        <v>2715</v>
      </c>
      <c r="I767" s="42" t="s">
        <v>2715</v>
      </c>
      <c r="J767" s="43" t="s">
        <v>2715</v>
      </c>
      <c r="K767" s="54" t="s">
        <v>2715</v>
      </c>
      <c r="L767" s="42" t="s">
        <v>2737</v>
      </c>
      <c r="M767" s="42" t="s">
        <v>2715</v>
      </c>
      <c r="N767" s="42" t="s">
        <v>2715</v>
      </c>
      <c r="O767" s="43" t="s">
        <v>2715</v>
      </c>
      <c r="P767" s="206"/>
      <c r="Q767" s="206"/>
      <c r="R767" s="206"/>
      <c r="S767" s="206"/>
      <c r="T767" s="206"/>
      <c r="U767" s="63" t="s">
        <v>6727</v>
      </c>
      <c r="V767" s="47" t="s">
        <v>6259</v>
      </c>
      <c r="W767" s="62" t="s">
        <v>2715</v>
      </c>
      <c r="X767" s="62" t="s">
        <v>2715</v>
      </c>
      <c r="Y767" s="62"/>
      <c r="Z767" s="62"/>
      <c r="AA767" s="62"/>
      <c r="AB767" s="47"/>
      <c r="AC767" s="47" t="s">
        <v>5770</v>
      </c>
      <c r="AD767" s="63"/>
      <c r="AE767" s="63">
        <v>0</v>
      </c>
      <c r="AF767" s="207"/>
      <c r="AG767" s="208"/>
      <c r="AH767" s="208"/>
      <c r="AI767" s="208"/>
      <c r="AJ767" s="209"/>
      <c r="AK767" s="209"/>
      <c r="AL767" s="210"/>
      <c r="AM767" s="210"/>
      <c r="AN767" s="210"/>
      <c r="AO767" s="210"/>
      <c r="AP767" s="210"/>
      <c r="AQ767" s="210"/>
      <c r="AR767" s="210"/>
      <c r="AS767" s="215" t="s">
        <v>1818</v>
      </c>
      <c r="AT767" s="105"/>
      <c r="AU767" s="105"/>
      <c r="AV767" s="105"/>
      <c r="AW767" s="105"/>
      <c r="AX767" s="105"/>
      <c r="AY767" s="105"/>
      <c r="AZ767" s="105"/>
      <c r="BA767" s="105"/>
      <c r="BB767" s="105"/>
      <c r="BC767" s="105"/>
      <c r="BD767" s="218"/>
      <c r="BE767" s="105"/>
      <c r="BF767" s="250"/>
      <c r="BG767" s="252" t="s">
        <v>1819</v>
      </c>
      <c r="BH767" s="5" t="s">
        <v>1819</v>
      </c>
      <c r="BI767" s="5" t="s">
        <v>6728</v>
      </c>
      <c r="BJ767" s="149"/>
    </row>
    <row r="768" s="5" customFormat="1" ht="12.95" customHeight="1" spans="1:62">
      <c r="A768" s="322"/>
      <c r="B768" s="322"/>
      <c r="C768" s="48" t="s">
        <v>1820</v>
      </c>
      <c r="D768" s="38" t="s">
        <v>1821</v>
      </c>
      <c r="E768" s="39" t="s">
        <v>6729</v>
      </c>
      <c r="F768" s="40" t="s">
        <v>2715</v>
      </c>
      <c r="G768" s="41" t="s">
        <v>6730</v>
      </c>
      <c r="H768" s="42" t="s">
        <v>2715</v>
      </c>
      <c r="I768" s="42" t="s">
        <v>2715</v>
      </c>
      <c r="J768" s="43" t="s">
        <v>2715</v>
      </c>
      <c r="K768" s="54" t="s">
        <v>2715</v>
      </c>
      <c r="L768" s="42" t="s">
        <v>2737</v>
      </c>
      <c r="M768" s="42" t="s">
        <v>2715</v>
      </c>
      <c r="N768" s="42" t="s">
        <v>2715</v>
      </c>
      <c r="O768" s="43" t="s">
        <v>2715</v>
      </c>
      <c r="P768" s="206"/>
      <c r="Q768" s="206"/>
      <c r="R768" s="206"/>
      <c r="S768" s="206"/>
      <c r="T768" s="206"/>
      <c r="U768" s="63" t="s">
        <v>6731</v>
      </c>
      <c r="V768" s="47" t="s">
        <v>6259</v>
      </c>
      <c r="W768" s="62" t="s">
        <v>2715</v>
      </c>
      <c r="X768" s="62" t="s">
        <v>2715</v>
      </c>
      <c r="Y768" s="62"/>
      <c r="Z768" s="62"/>
      <c r="AA768" s="62"/>
      <c r="AB768" s="47"/>
      <c r="AC768" s="47" t="s">
        <v>5770</v>
      </c>
      <c r="AD768" s="63"/>
      <c r="AE768" s="63">
        <v>0</v>
      </c>
      <c r="AF768" s="207"/>
      <c r="AG768" s="208"/>
      <c r="AH768" s="208"/>
      <c r="AI768" s="208"/>
      <c r="AJ768" s="209"/>
      <c r="AK768" s="209"/>
      <c r="AL768" s="210"/>
      <c r="AM768" s="210"/>
      <c r="AN768" s="210"/>
      <c r="AO768" s="210"/>
      <c r="AP768" s="210"/>
      <c r="AQ768" s="210"/>
      <c r="AR768" s="210"/>
      <c r="AS768" s="215" t="s">
        <v>1820</v>
      </c>
      <c r="AT768" s="105"/>
      <c r="AU768" s="105"/>
      <c r="AV768" s="105"/>
      <c r="AW768" s="105"/>
      <c r="AX768" s="105"/>
      <c r="AY768" s="105"/>
      <c r="AZ768" s="105"/>
      <c r="BA768" s="105"/>
      <c r="BB768" s="105"/>
      <c r="BC768" s="105"/>
      <c r="BD768" s="218"/>
      <c r="BE768" s="105"/>
      <c r="BF768" s="250"/>
      <c r="BG768" s="252" t="s">
        <v>1821</v>
      </c>
      <c r="BH768" s="5" t="s">
        <v>1821</v>
      </c>
      <c r="BI768" s="5" t="s">
        <v>6732</v>
      </c>
      <c r="BJ768" s="149"/>
    </row>
    <row r="769" s="5" customFormat="1" ht="12.95" customHeight="1" spans="1:62">
      <c r="A769" s="322"/>
      <c r="B769" s="322"/>
      <c r="C769" s="48" t="s">
        <v>1822</v>
      </c>
      <c r="D769" s="38" t="s">
        <v>1823</v>
      </c>
      <c r="E769" s="39" t="s">
        <v>6733</v>
      </c>
      <c r="F769" s="40" t="s">
        <v>2715</v>
      </c>
      <c r="G769" s="41" t="s">
        <v>6734</v>
      </c>
      <c r="H769" s="42" t="s">
        <v>2715</v>
      </c>
      <c r="I769" s="42" t="s">
        <v>2715</v>
      </c>
      <c r="J769" s="43" t="s">
        <v>2715</v>
      </c>
      <c r="K769" s="54" t="s">
        <v>2715</v>
      </c>
      <c r="L769" s="42" t="s">
        <v>2737</v>
      </c>
      <c r="M769" s="42" t="s">
        <v>2715</v>
      </c>
      <c r="N769" s="42" t="s">
        <v>2715</v>
      </c>
      <c r="O769" s="43" t="s">
        <v>2715</v>
      </c>
      <c r="P769" s="206"/>
      <c r="Q769" s="206"/>
      <c r="R769" s="206"/>
      <c r="S769" s="206"/>
      <c r="T769" s="206"/>
      <c r="U769" s="63" t="s">
        <v>6735</v>
      </c>
      <c r="V769" s="47" t="s">
        <v>6259</v>
      </c>
      <c r="W769" s="62" t="s">
        <v>2715</v>
      </c>
      <c r="X769" s="62" t="s">
        <v>2715</v>
      </c>
      <c r="Y769" s="62"/>
      <c r="Z769" s="62"/>
      <c r="AA769" s="62"/>
      <c r="AB769" s="47"/>
      <c r="AC769" s="47" t="s">
        <v>5770</v>
      </c>
      <c r="AD769" s="63"/>
      <c r="AE769" s="63">
        <v>1</v>
      </c>
      <c r="AF769" s="207"/>
      <c r="AG769" s="208"/>
      <c r="AH769" s="208"/>
      <c r="AI769" s="208"/>
      <c r="AJ769" s="209"/>
      <c r="AK769" s="209"/>
      <c r="AL769" s="210"/>
      <c r="AM769" s="210"/>
      <c r="AN769" s="210"/>
      <c r="AO769" s="210"/>
      <c r="AP769" s="210"/>
      <c r="AQ769" s="210"/>
      <c r="AR769" s="210"/>
      <c r="AS769" s="215" t="s">
        <v>1822</v>
      </c>
      <c r="AT769" s="105"/>
      <c r="AU769" s="105"/>
      <c r="AV769" s="105"/>
      <c r="AW769" s="105"/>
      <c r="AX769" s="105"/>
      <c r="AY769" s="105"/>
      <c r="AZ769" s="105"/>
      <c r="BA769" s="105"/>
      <c r="BB769" s="105"/>
      <c r="BC769" s="105"/>
      <c r="BD769" s="218"/>
      <c r="BE769" s="105"/>
      <c r="BF769" s="250"/>
      <c r="BG769" s="252" t="s">
        <v>1823</v>
      </c>
      <c r="BH769" s="5" t="s">
        <v>1823</v>
      </c>
      <c r="BI769" s="5" t="s">
        <v>6736</v>
      </c>
      <c r="BJ769" s="149"/>
    </row>
    <row r="770" s="5" customFormat="1" ht="12.95" customHeight="1" spans="1:62">
      <c r="A770" s="322"/>
      <c r="B770" s="322"/>
      <c r="C770" s="48" t="s">
        <v>1824</v>
      </c>
      <c r="D770" s="38" t="s">
        <v>1825</v>
      </c>
      <c r="E770" s="39" t="s">
        <v>6737</v>
      </c>
      <c r="F770" s="40" t="s">
        <v>2715</v>
      </c>
      <c r="G770" s="41" t="s">
        <v>6738</v>
      </c>
      <c r="H770" s="42" t="s">
        <v>2715</v>
      </c>
      <c r="I770" s="42" t="s">
        <v>2715</v>
      </c>
      <c r="J770" s="43" t="s">
        <v>2715</v>
      </c>
      <c r="K770" s="54" t="s">
        <v>2715</v>
      </c>
      <c r="L770" s="42" t="s">
        <v>2737</v>
      </c>
      <c r="M770" s="42" t="s">
        <v>2715</v>
      </c>
      <c r="N770" s="42" t="s">
        <v>2715</v>
      </c>
      <c r="O770" s="43" t="s">
        <v>2715</v>
      </c>
      <c r="P770" s="206"/>
      <c r="Q770" s="206"/>
      <c r="R770" s="206"/>
      <c r="S770" s="206"/>
      <c r="T770" s="206"/>
      <c r="U770" s="63" t="s">
        <v>6739</v>
      </c>
      <c r="V770" s="47" t="s">
        <v>6259</v>
      </c>
      <c r="W770" s="62" t="s">
        <v>2715</v>
      </c>
      <c r="X770" s="62" t="s">
        <v>2715</v>
      </c>
      <c r="Y770" s="62"/>
      <c r="Z770" s="62"/>
      <c r="AA770" s="62"/>
      <c r="AB770" s="47"/>
      <c r="AC770" s="47" t="s">
        <v>5770</v>
      </c>
      <c r="AD770" s="63"/>
      <c r="AE770" s="63">
        <v>0</v>
      </c>
      <c r="AF770" s="207"/>
      <c r="AG770" s="208"/>
      <c r="AH770" s="208"/>
      <c r="AI770" s="208"/>
      <c r="AJ770" s="209"/>
      <c r="AK770" s="209"/>
      <c r="AL770" s="210"/>
      <c r="AM770" s="210"/>
      <c r="AN770" s="210"/>
      <c r="AO770" s="210"/>
      <c r="AP770" s="210"/>
      <c r="AQ770" s="210"/>
      <c r="AR770" s="210"/>
      <c r="AS770" s="215" t="s">
        <v>1824</v>
      </c>
      <c r="AT770" s="105"/>
      <c r="AU770" s="105"/>
      <c r="AV770" s="105"/>
      <c r="AW770" s="105"/>
      <c r="AX770" s="105"/>
      <c r="AY770" s="105"/>
      <c r="AZ770" s="105"/>
      <c r="BA770" s="105"/>
      <c r="BB770" s="105"/>
      <c r="BC770" s="105"/>
      <c r="BD770" s="218"/>
      <c r="BE770" s="105"/>
      <c r="BF770" s="250"/>
      <c r="BG770" s="252" t="s">
        <v>1825</v>
      </c>
      <c r="BH770" s="5" t="s">
        <v>1825</v>
      </c>
      <c r="BI770" s="5" t="s">
        <v>6740</v>
      </c>
      <c r="BJ770" s="149"/>
    </row>
    <row r="771" s="5" customFormat="1" ht="12.95" customHeight="1" spans="1:62">
      <c r="A771" s="322"/>
      <c r="B771" s="322"/>
      <c r="C771" s="48" t="s">
        <v>1826</v>
      </c>
      <c r="D771" s="38" t="s">
        <v>1827</v>
      </c>
      <c r="E771" s="39" t="s">
        <v>6741</v>
      </c>
      <c r="F771" s="40" t="s">
        <v>2715</v>
      </c>
      <c r="G771" s="41" t="s">
        <v>6742</v>
      </c>
      <c r="H771" s="42" t="s">
        <v>2715</v>
      </c>
      <c r="I771" s="42" t="s">
        <v>2715</v>
      </c>
      <c r="J771" s="43" t="s">
        <v>2715</v>
      </c>
      <c r="K771" s="54" t="s">
        <v>2715</v>
      </c>
      <c r="L771" s="42" t="s">
        <v>2737</v>
      </c>
      <c r="M771" s="42" t="s">
        <v>2715</v>
      </c>
      <c r="N771" s="42" t="s">
        <v>2715</v>
      </c>
      <c r="O771" s="43" t="s">
        <v>2715</v>
      </c>
      <c r="P771" s="206"/>
      <c r="Q771" s="206"/>
      <c r="R771" s="206"/>
      <c r="S771" s="206"/>
      <c r="T771" s="206"/>
      <c r="U771" s="63" t="s">
        <v>6743</v>
      </c>
      <c r="V771" s="47" t="s">
        <v>6259</v>
      </c>
      <c r="W771" s="62" t="s">
        <v>2715</v>
      </c>
      <c r="X771" s="62" t="s">
        <v>2715</v>
      </c>
      <c r="Y771" s="62"/>
      <c r="Z771" s="62"/>
      <c r="AA771" s="62"/>
      <c r="AB771" s="47"/>
      <c r="AC771" s="47" t="s">
        <v>5770</v>
      </c>
      <c r="AD771" s="63"/>
      <c r="AE771" s="63">
        <v>1</v>
      </c>
      <c r="AF771" s="207"/>
      <c r="AG771" s="208"/>
      <c r="AH771" s="208"/>
      <c r="AI771" s="208"/>
      <c r="AJ771" s="209"/>
      <c r="AK771" s="209"/>
      <c r="AL771" s="210"/>
      <c r="AM771" s="210"/>
      <c r="AN771" s="210"/>
      <c r="AO771" s="210"/>
      <c r="AP771" s="210"/>
      <c r="AQ771" s="210"/>
      <c r="AR771" s="210"/>
      <c r="AS771" s="215" t="s">
        <v>1826</v>
      </c>
      <c r="AT771" s="105"/>
      <c r="AU771" s="105"/>
      <c r="AV771" s="105"/>
      <c r="AW771" s="105"/>
      <c r="AX771" s="105"/>
      <c r="AY771" s="105"/>
      <c r="AZ771" s="105"/>
      <c r="BA771" s="105"/>
      <c r="BB771" s="105"/>
      <c r="BC771" s="105"/>
      <c r="BD771" s="218"/>
      <c r="BE771" s="105"/>
      <c r="BF771" s="250"/>
      <c r="BG771" s="252" t="s">
        <v>1827</v>
      </c>
      <c r="BH771" s="5" t="s">
        <v>1827</v>
      </c>
      <c r="BI771" s="5" t="s">
        <v>6744</v>
      </c>
      <c r="BJ771" s="149"/>
    </row>
    <row r="772" s="5" customFormat="1" ht="12.95" customHeight="1" spans="1:62">
      <c r="A772" s="322"/>
      <c r="B772" s="322"/>
      <c r="C772" s="48" t="s">
        <v>1828</v>
      </c>
      <c r="D772" s="38" t="s">
        <v>1830</v>
      </c>
      <c r="E772" s="39" t="s">
        <v>6745</v>
      </c>
      <c r="F772" s="40" t="s">
        <v>2715</v>
      </c>
      <c r="G772" s="41" t="s">
        <v>6746</v>
      </c>
      <c r="H772" s="42" t="s">
        <v>2715</v>
      </c>
      <c r="I772" s="42" t="s">
        <v>2715</v>
      </c>
      <c r="J772" s="43" t="s">
        <v>2715</v>
      </c>
      <c r="K772" s="54" t="s">
        <v>2715</v>
      </c>
      <c r="L772" s="42" t="s">
        <v>2737</v>
      </c>
      <c r="M772" s="42" t="s">
        <v>2715</v>
      </c>
      <c r="N772" s="42" t="s">
        <v>2715</v>
      </c>
      <c r="O772" s="43" t="s">
        <v>2715</v>
      </c>
      <c r="P772" s="206"/>
      <c r="Q772" s="206"/>
      <c r="R772" s="206"/>
      <c r="S772" s="206"/>
      <c r="T772" s="206"/>
      <c r="U772" s="63" t="s">
        <v>6747</v>
      </c>
      <c r="V772" s="47" t="s">
        <v>6259</v>
      </c>
      <c r="W772" s="62" t="s">
        <v>2715</v>
      </c>
      <c r="X772" s="62" t="s">
        <v>2715</v>
      </c>
      <c r="Y772" s="62"/>
      <c r="Z772" s="62"/>
      <c r="AA772" s="62"/>
      <c r="AB772" s="47"/>
      <c r="AC772" s="47" t="s">
        <v>5665</v>
      </c>
      <c r="AD772" s="63"/>
      <c r="AE772" s="63" t="s">
        <v>2723</v>
      </c>
      <c r="AF772" s="207"/>
      <c r="AG772" s="208"/>
      <c r="AH772" s="208"/>
      <c r="AI772" s="208"/>
      <c r="AJ772" s="209"/>
      <c r="AK772" s="209"/>
      <c r="AL772" s="210"/>
      <c r="AM772" s="210"/>
      <c r="AN772" s="210"/>
      <c r="AO772" s="210"/>
      <c r="AP772" s="210"/>
      <c r="AQ772" s="210"/>
      <c r="AR772" s="210"/>
      <c r="AS772" s="215" t="s">
        <v>1829</v>
      </c>
      <c r="AT772" s="105"/>
      <c r="AU772" s="105"/>
      <c r="AV772" s="105"/>
      <c r="AW772" s="105"/>
      <c r="AX772" s="105"/>
      <c r="AY772" s="105"/>
      <c r="AZ772" s="105"/>
      <c r="BA772" s="105"/>
      <c r="BB772" s="105"/>
      <c r="BC772" s="105"/>
      <c r="BD772" s="218"/>
      <c r="BE772" s="105"/>
      <c r="BF772" s="250"/>
      <c r="BG772" s="252" t="s">
        <v>1830</v>
      </c>
      <c r="BH772" s="5" t="s">
        <v>1830</v>
      </c>
      <c r="BI772" s="5" t="s">
        <v>6748</v>
      </c>
      <c r="BJ772" s="149"/>
    </row>
    <row r="773" s="5" customFormat="1" ht="12.95" customHeight="1" spans="1:62">
      <c r="A773" s="322"/>
      <c r="B773" s="322"/>
      <c r="C773" s="10" t="s">
        <v>1831</v>
      </c>
      <c r="D773" s="38" t="s">
        <v>1833</v>
      </c>
      <c r="E773" s="39" t="s">
        <v>6749</v>
      </c>
      <c r="F773" s="40" t="s">
        <v>2715</v>
      </c>
      <c r="G773" s="41" t="s">
        <v>6750</v>
      </c>
      <c r="H773" s="42" t="s">
        <v>2715</v>
      </c>
      <c r="I773" s="42" t="s">
        <v>2715</v>
      </c>
      <c r="J773" s="43" t="s">
        <v>2715</v>
      </c>
      <c r="K773" s="54" t="s">
        <v>2715</v>
      </c>
      <c r="L773" s="42" t="s">
        <v>2737</v>
      </c>
      <c r="M773" s="42" t="s">
        <v>2715</v>
      </c>
      <c r="N773" s="42" t="s">
        <v>2715</v>
      </c>
      <c r="O773" s="43" t="s">
        <v>2715</v>
      </c>
      <c r="P773" s="206"/>
      <c r="Q773" s="206"/>
      <c r="R773" s="206"/>
      <c r="S773" s="206"/>
      <c r="T773" s="206"/>
      <c r="U773" s="63" t="s">
        <v>6751</v>
      </c>
      <c r="V773" s="47" t="s">
        <v>6259</v>
      </c>
      <c r="W773" s="62" t="s">
        <v>2715</v>
      </c>
      <c r="X773" s="62" t="s">
        <v>2715</v>
      </c>
      <c r="Y773" s="62"/>
      <c r="Z773" s="62"/>
      <c r="AA773" s="62"/>
      <c r="AB773" s="47"/>
      <c r="AC773" s="47" t="s">
        <v>5665</v>
      </c>
      <c r="AD773" s="63"/>
      <c r="AE773" s="63" t="s">
        <v>2723</v>
      </c>
      <c r="AF773" s="207"/>
      <c r="AG773" s="208"/>
      <c r="AH773" s="208"/>
      <c r="AI773" s="208"/>
      <c r="AJ773" s="209"/>
      <c r="AK773" s="209"/>
      <c r="AL773" s="210"/>
      <c r="AM773" s="210"/>
      <c r="AN773" s="210"/>
      <c r="AO773" s="210"/>
      <c r="AP773" s="210"/>
      <c r="AQ773" s="210"/>
      <c r="AR773" s="210"/>
      <c r="AS773" s="215" t="s">
        <v>1832</v>
      </c>
      <c r="AT773" s="105"/>
      <c r="AU773" s="105"/>
      <c r="AV773" s="105"/>
      <c r="AW773" s="105"/>
      <c r="AX773" s="105"/>
      <c r="AY773" s="105"/>
      <c r="AZ773" s="105"/>
      <c r="BA773" s="105"/>
      <c r="BB773" s="105"/>
      <c r="BC773" s="105"/>
      <c r="BD773" s="218"/>
      <c r="BE773" s="105"/>
      <c r="BF773" s="250"/>
      <c r="BG773" s="252" t="s">
        <v>1833</v>
      </c>
      <c r="BH773" s="5" t="s">
        <v>1833</v>
      </c>
      <c r="BI773" s="5" t="s">
        <v>6752</v>
      </c>
      <c r="BJ773" s="149"/>
    </row>
    <row r="774" s="5" customFormat="1" ht="12.95" customHeight="1" spans="1:62">
      <c r="A774" s="322"/>
      <c r="B774" s="322"/>
      <c r="C774" s="10" t="s">
        <v>1834</v>
      </c>
      <c r="D774" s="38" t="s">
        <v>1836</v>
      </c>
      <c r="E774" s="39" t="s">
        <v>6753</v>
      </c>
      <c r="F774" s="40" t="s">
        <v>2715</v>
      </c>
      <c r="G774" s="41" t="s">
        <v>6754</v>
      </c>
      <c r="H774" s="42" t="s">
        <v>2715</v>
      </c>
      <c r="I774" s="42" t="s">
        <v>2715</v>
      </c>
      <c r="J774" s="43" t="s">
        <v>2715</v>
      </c>
      <c r="K774" s="54" t="s">
        <v>2715</v>
      </c>
      <c r="L774" s="42" t="s">
        <v>2737</v>
      </c>
      <c r="M774" s="42" t="s">
        <v>2715</v>
      </c>
      <c r="N774" s="42" t="s">
        <v>2715</v>
      </c>
      <c r="O774" s="43" t="s">
        <v>2715</v>
      </c>
      <c r="P774" s="206"/>
      <c r="Q774" s="206"/>
      <c r="R774" s="206"/>
      <c r="S774" s="206"/>
      <c r="T774" s="206"/>
      <c r="U774" s="63" t="s">
        <v>6755</v>
      </c>
      <c r="V774" s="47" t="s">
        <v>6259</v>
      </c>
      <c r="W774" s="62" t="s">
        <v>2715</v>
      </c>
      <c r="X774" s="62" t="s">
        <v>2715</v>
      </c>
      <c r="Y774" s="62"/>
      <c r="Z774" s="62"/>
      <c r="AA774" s="62"/>
      <c r="AB774" s="47"/>
      <c r="AC774" s="47" t="s">
        <v>5665</v>
      </c>
      <c r="AD774" s="63"/>
      <c r="AE774" s="63" t="s">
        <v>2723</v>
      </c>
      <c r="AF774" s="207"/>
      <c r="AG774" s="208"/>
      <c r="AH774" s="208"/>
      <c r="AI774" s="208"/>
      <c r="AJ774" s="209"/>
      <c r="AK774" s="209"/>
      <c r="AL774" s="210"/>
      <c r="AM774" s="210"/>
      <c r="AN774" s="210"/>
      <c r="AO774" s="210"/>
      <c r="AP774" s="210"/>
      <c r="AQ774" s="210"/>
      <c r="AR774" s="210"/>
      <c r="AS774" s="215" t="s">
        <v>1835</v>
      </c>
      <c r="AT774" s="105"/>
      <c r="AU774" s="105"/>
      <c r="AV774" s="105"/>
      <c r="AW774" s="105"/>
      <c r="AX774" s="105"/>
      <c r="AY774" s="105"/>
      <c r="AZ774" s="105"/>
      <c r="BA774" s="105"/>
      <c r="BB774" s="105"/>
      <c r="BC774" s="105"/>
      <c r="BD774" s="218"/>
      <c r="BE774" s="105"/>
      <c r="BF774" s="250"/>
      <c r="BG774" s="252" t="s">
        <v>1836</v>
      </c>
      <c r="BH774" s="5" t="s">
        <v>1836</v>
      </c>
      <c r="BI774" s="5" t="s">
        <v>6756</v>
      </c>
      <c r="BJ774" s="149"/>
    </row>
    <row r="775" s="5" customFormat="1" ht="12.95" customHeight="1" spans="1:62">
      <c r="A775" s="322"/>
      <c r="B775" s="322"/>
      <c r="C775" s="48" t="s">
        <v>1837</v>
      </c>
      <c r="D775" s="38" t="s">
        <v>1839</v>
      </c>
      <c r="E775" s="39" t="s">
        <v>6757</v>
      </c>
      <c r="F775" s="40" t="s">
        <v>2715</v>
      </c>
      <c r="G775" s="41" t="s">
        <v>6758</v>
      </c>
      <c r="H775" s="42" t="s">
        <v>2715</v>
      </c>
      <c r="I775" s="42" t="s">
        <v>2715</v>
      </c>
      <c r="J775" s="43" t="s">
        <v>2715</v>
      </c>
      <c r="K775" s="54" t="s">
        <v>2715</v>
      </c>
      <c r="L775" s="42" t="s">
        <v>2737</v>
      </c>
      <c r="M775" s="42" t="s">
        <v>2715</v>
      </c>
      <c r="N775" s="42" t="s">
        <v>2715</v>
      </c>
      <c r="O775" s="43" t="s">
        <v>2715</v>
      </c>
      <c r="P775" s="206"/>
      <c r="Q775" s="206"/>
      <c r="R775" s="206"/>
      <c r="S775" s="206"/>
      <c r="T775" s="206"/>
      <c r="U775" s="63" t="s">
        <v>6759</v>
      </c>
      <c r="V775" s="47" t="s">
        <v>6259</v>
      </c>
      <c r="W775" s="62" t="s">
        <v>2715</v>
      </c>
      <c r="X775" s="62" t="s">
        <v>2715</v>
      </c>
      <c r="Y775" s="62"/>
      <c r="Z775" s="62"/>
      <c r="AA775" s="62"/>
      <c r="AB775" s="47"/>
      <c r="AC775" s="47" t="s">
        <v>5665</v>
      </c>
      <c r="AD775" s="63"/>
      <c r="AE775" s="63" t="s">
        <v>2723</v>
      </c>
      <c r="AF775" s="207"/>
      <c r="AG775" s="208"/>
      <c r="AH775" s="208"/>
      <c r="AI775" s="208"/>
      <c r="AJ775" s="209"/>
      <c r="AK775" s="209"/>
      <c r="AL775" s="210"/>
      <c r="AM775" s="210"/>
      <c r="AN775" s="210"/>
      <c r="AO775" s="210"/>
      <c r="AP775" s="210"/>
      <c r="AQ775" s="210"/>
      <c r="AR775" s="210"/>
      <c r="AS775" s="215" t="s">
        <v>1838</v>
      </c>
      <c r="AT775" s="105"/>
      <c r="AU775" s="105"/>
      <c r="AV775" s="105"/>
      <c r="AW775" s="105"/>
      <c r="AX775" s="105"/>
      <c r="AY775" s="105"/>
      <c r="AZ775" s="105"/>
      <c r="BA775" s="105"/>
      <c r="BB775" s="105"/>
      <c r="BC775" s="105"/>
      <c r="BD775" s="218"/>
      <c r="BE775" s="105"/>
      <c r="BF775" s="250"/>
      <c r="BG775" s="252" t="s">
        <v>1839</v>
      </c>
      <c r="BH775" s="5" t="s">
        <v>1839</v>
      </c>
      <c r="BI775" s="5" t="s">
        <v>6760</v>
      </c>
      <c r="BJ775" s="149"/>
    </row>
    <row r="776" s="5" customFormat="1" ht="12.95" customHeight="1" spans="1:62">
      <c r="A776" s="322"/>
      <c r="B776" s="322"/>
      <c r="C776" s="48" t="s">
        <v>1840</v>
      </c>
      <c r="D776" s="38" t="s">
        <v>1842</v>
      </c>
      <c r="E776" s="39" t="s">
        <v>6761</v>
      </c>
      <c r="F776" s="40" t="s">
        <v>2715</v>
      </c>
      <c r="G776" s="41" t="s">
        <v>6762</v>
      </c>
      <c r="H776" s="42" t="s">
        <v>2715</v>
      </c>
      <c r="I776" s="42" t="s">
        <v>2715</v>
      </c>
      <c r="J776" s="43" t="s">
        <v>2715</v>
      </c>
      <c r="K776" s="54" t="s">
        <v>2715</v>
      </c>
      <c r="L776" s="42" t="s">
        <v>2737</v>
      </c>
      <c r="M776" s="42" t="s">
        <v>2715</v>
      </c>
      <c r="N776" s="42" t="s">
        <v>2715</v>
      </c>
      <c r="O776" s="43" t="s">
        <v>2715</v>
      </c>
      <c r="P776" s="206"/>
      <c r="Q776" s="206"/>
      <c r="R776" s="206"/>
      <c r="S776" s="206"/>
      <c r="T776" s="206"/>
      <c r="U776" s="63" t="s">
        <v>6763</v>
      </c>
      <c r="V776" s="47" t="s">
        <v>6259</v>
      </c>
      <c r="W776" s="62" t="s">
        <v>2715</v>
      </c>
      <c r="X776" s="62" t="s">
        <v>2715</v>
      </c>
      <c r="Y776" s="62"/>
      <c r="Z776" s="62"/>
      <c r="AA776" s="62"/>
      <c r="AB776" s="47"/>
      <c r="AC776" s="47" t="s">
        <v>5665</v>
      </c>
      <c r="AD776" s="63"/>
      <c r="AE776" s="63" t="s">
        <v>2723</v>
      </c>
      <c r="AF776" s="207"/>
      <c r="AG776" s="208"/>
      <c r="AH776" s="208"/>
      <c r="AI776" s="208"/>
      <c r="AJ776" s="209"/>
      <c r="AK776" s="209"/>
      <c r="AL776" s="210"/>
      <c r="AM776" s="210"/>
      <c r="AN776" s="210"/>
      <c r="AO776" s="210"/>
      <c r="AP776" s="210"/>
      <c r="AQ776" s="210"/>
      <c r="AR776" s="210"/>
      <c r="AS776" s="215" t="s">
        <v>1841</v>
      </c>
      <c r="AT776" s="105"/>
      <c r="AU776" s="105"/>
      <c r="AV776" s="105"/>
      <c r="AW776" s="105"/>
      <c r="AX776" s="105"/>
      <c r="AY776" s="105"/>
      <c r="AZ776" s="105"/>
      <c r="BA776" s="105"/>
      <c r="BB776" s="105"/>
      <c r="BC776" s="105"/>
      <c r="BD776" s="218"/>
      <c r="BE776" s="105"/>
      <c r="BF776" s="250"/>
      <c r="BG776" s="252" t="s">
        <v>1842</v>
      </c>
      <c r="BH776" s="5" t="s">
        <v>1842</v>
      </c>
      <c r="BI776" s="5" t="s">
        <v>6764</v>
      </c>
      <c r="BJ776" s="149"/>
    </row>
    <row r="777" s="5" customFormat="1" ht="12.95" customHeight="1" spans="1:62">
      <c r="A777" s="322"/>
      <c r="B777" s="322"/>
      <c r="C777" s="48" t="s">
        <v>1843</v>
      </c>
      <c r="D777" s="38" t="s">
        <v>1845</v>
      </c>
      <c r="E777" s="39" t="s">
        <v>6765</v>
      </c>
      <c r="F777" s="40" t="s">
        <v>2715</v>
      </c>
      <c r="G777" s="41" t="s">
        <v>6766</v>
      </c>
      <c r="H777" s="42" t="s">
        <v>2715</v>
      </c>
      <c r="I777" s="42" t="s">
        <v>2715</v>
      </c>
      <c r="J777" s="43" t="s">
        <v>2715</v>
      </c>
      <c r="K777" s="54" t="s">
        <v>2715</v>
      </c>
      <c r="L777" s="42" t="s">
        <v>2737</v>
      </c>
      <c r="M777" s="42" t="s">
        <v>2715</v>
      </c>
      <c r="N777" s="42" t="s">
        <v>2715</v>
      </c>
      <c r="O777" s="43" t="s">
        <v>2715</v>
      </c>
      <c r="P777" s="206"/>
      <c r="Q777" s="206"/>
      <c r="R777" s="206"/>
      <c r="S777" s="206"/>
      <c r="T777" s="206"/>
      <c r="U777" s="63" t="s">
        <v>6767</v>
      </c>
      <c r="V777" s="47" t="s">
        <v>6259</v>
      </c>
      <c r="W777" s="62" t="s">
        <v>2715</v>
      </c>
      <c r="X777" s="62" t="s">
        <v>2715</v>
      </c>
      <c r="Y777" s="62"/>
      <c r="Z777" s="62"/>
      <c r="AA777" s="62"/>
      <c r="AB777" s="47"/>
      <c r="AC777" s="47" t="s">
        <v>5665</v>
      </c>
      <c r="AD777" s="63"/>
      <c r="AE777" s="63" t="s">
        <v>2723</v>
      </c>
      <c r="AF777" s="207"/>
      <c r="AG777" s="208"/>
      <c r="AH777" s="208"/>
      <c r="AI777" s="208"/>
      <c r="AJ777" s="209"/>
      <c r="AK777" s="209"/>
      <c r="AL777" s="210"/>
      <c r="AM777" s="210"/>
      <c r="AN777" s="210"/>
      <c r="AO777" s="210"/>
      <c r="AP777" s="210"/>
      <c r="AQ777" s="210"/>
      <c r="AR777" s="210"/>
      <c r="AS777" s="215" t="s">
        <v>1844</v>
      </c>
      <c r="AT777" s="105"/>
      <c r="AU777" s="105"/>
      <c r="AV777" s="105"/>
      <c r="AW777" s="105"/>
      <c r="AX777" s="105"/>
      <c r="AY777" s="105"/>
      <c r="AZ777" s="105"/>
      <c r="BA777" s="105"/>
      <c r="BB777" s="105"/>
      <c r="BC777" s="105"/>
      <c r="BD777" s="218"/>
      <c r="BE777" s="105"/>
      <c r="BF777" s="250"/>
      <c r="BG777" s="252" t="s">
        <v>1845</v>
      </c>
      <c r="BH777" s="5" t="s">
        <v>1845</v>
      </c>
      <c r="BI777" s="5" t="s">
        <v>6768</v>
      </c>
      <c r="BJ777" s="149"/>
    </row>
    <row r="778" s="5" customFormat="1" ht="12.95" customHeight="1" spans="1:62">
      <c r="A778" s="322"/>
      <c r="B778" s="322"/>
      <c r="C778" s="48" t="s">
        <v>1846</v>
      </c>
      <c r="D778" s="38" t="s">
        <v>1848</v>
      </c>
      <c r="E778" s="39" t="s">
        <v>6769</v>
      </c>
      <c r="F778" s="40" t="s">
        <v>2715</v>
      </c>
      <c r="G778" s="41" t="s">
        <v>6770</v>
      </c>
      <c r="H778" s="42" t="s">
        <v>2715</v>
      </c>
      <c r="I778" s="42" t="s">
        <v>2715</v>
      </c>
      <c r="J778" s="43" t="s">
        <v>2715</v>
      </c>
      <c r="K778" s="54" t="s">
        <v>2715</v>
      </c>
      <c r="L778" s="42" t="s">
        <v>2737</v>
      </c>
      <c r="M778" s="42" t="s">
        <v>2715</v>
      </c>
      <c r="N778" s="42" t="s">
        <v>2715</v>
      </c>
      <c r="O778" s="43" t="s">
        <v>2715</v>
      </c>
      <c r="P778" s="206"/>
      <c r="Q778" s="206"/>
      <c r="R778" s="206"/>
      <c r="S778" s="206"/>
      <c r="T778" s="206"/>
      <c r="U778" s="63" t="s">
        <v>6771</v>
      </c>
      <c r="V778" s="47" t="s">
        <v>6259</v>
      </c>
      <c r="W778" s="62" t="s">
        <v>2715</v>
      </c>
      <c r="X778" s="62" t="s">
        <v>2715</v>
      </c>
      <c r="Y778" s="62"/>
      <c r="Z778" s="62"/>
      <c r="AA778" s="62"/>
      <c r="AB778" s="47"/>
      <c r="AC778" s="47" t="s">
        <v>5665</v>
      </c>
      <c r="AD778" s="63"/>
      <c r="AE778" s="63" t="s">
        <v>2723</v>
      </c>
      <c r="AF778" s="207"/>
      <c r="AG778" s="208"/>
      <c r="AH778" s="208"/>
      <c r="AI778" s="208"/>
      <c r="AJ778" s="209"/>
      <c r="AK778" s="209"/>
      <c r="AL778" s="210"/>
      <c r="AM778" s="210"/>
      <c r="AN778" s="210"/>
      <c r="AO778" s="210"/>
      <c r="AP778" s="210"/>
      <c r="AQ778" s="210"/>
      <c r="AR778" s="210"/>
      <c r="AS778" s="215" t="s">
        <v>1847</v>
      </c>
      <c r="AT778" s="105"/>
      <c r="AU778" s="105"/>
      <c r="AV778" s="105"/>
      <c r="AW778" s="105"/>
      <c r="AX778" s="105"/>
      <c r="AY778" s="105"/>
      <c r="AZ778" s="105"/>
      <c r="BA778" s="105"/>
      <c r="BB778" s="105"/>
      <c r="BC778" s="105"/>
      <c r="BD778" s="218"/>
      <c r="BE778" s="105"/>
      <c r="BF778" s="250"/>
      <c r="BG778" s="252" t="s">
        <v>1848</v>
      </c>
      <c r="BH778" s="5" t="s">
        <v>1848</v>
      </c>
      <c r="BI778" s="5" t="s">
        <v>6772</v>
      </c>
      <c r="BJ778" s="149"/>
    </row>
    <row r="779" s="5" customFormat="1" ht="12.95" customHeight="1" spans="1:62">
      <c r="A779" s="322"/>
      <c r="B779" s="322"/>
      <c r="C779" s="48" t="s">
        <v>1849</v>
      </c>
      <c r="D779" s="38" t="s">
        <v>1851</v>
      </c>
      <c r="E779" s="39" t="s">
        <v>6773</v>
      </c>
      <c r="F779" s="40" t="s">
        <v>2715</v>
      </c>
      <c r="G779" s="41" t="s">
        <v>6774</v>
      </c>
      <c r="H779" s="42" t="s">
        <v>2715</v>
      </c>
      <c r="I779" s="42" t="s">
        <v>2715</v>
      </c>
      <c r="J779" s="43" t="s">
        <v>2715</v>
      </c>
      <c r="K779" s="54" t="s">
        <v>2715</v>
      </c>
      <c r="L779" s="42" t="s">
        <v>2737</v>
      </c>
      <c r="M779" s="42" t="s">
        <v>2715</v>
      </c>
      <c r="N779" s="42" t="s">
        <v>2715</v>
      </c>
      <c r="O779" s="43" t="s">
        <v>2715</v>
      </c>
      <c r="P779" s="206"/>
      <c r="Q779" s="206"/>
      <c r="R779" s="206"/>
      <c r="S779" s="206"/>
      <c r="T779" s="206"/>
      <c r="U779" s="63" t="s">
        <v>6775</v>
      </c>
      <c r="V779" s="47" t="s">
        <v>6259</v>
      </c>
      <c r="W779" s="62" t="s">
        <v>2715</v>
      </c>
      <c r="X779" s="62" t="s">
        <v>2715</v>
      </c>
      <c r="Y779" s="62"/>
      <c r="Z779" s="62"/>
      <c r="AA779" s="62"/>
      <c r="AB779" s="47"/>
      <c r="AC779" s="47" t="s">
        <v>5665</v>
      </c>
      <c r="AD779" s="63"/>
      <c r="AE779" s="63" t="s">
        <v>2723</v>
      </c>
      <c r="AF779" s="207"/>
      <c r="AG779" s="208"/>
      <c r="AH779" s="208"/>
      <c r="AI779" s="208"/>
      <c r="AJ779" s="209"/>
      <c r="AK779" s="209"/>
      <c r="AL779" s="210"/>
      <c r="AM779" s="210"/>
      <c r="AN779" s="210"/>
      <c r="AO779" s="210"/>
      <c r="AP779" s="210"/>
      <c r="AQ779" s="210"/>
      <c r="AR779" s="210"/>
      <c r="AS779" s="215" t="s">
        <v>1850</v>
      </c>
      <c r="AT779" s="105"/>
      <c r="AU779" s="105"/>
      <c r="AV779" s="105"/>
      <c r="AW779" s="105"/>
      <c r="AX779" s="105"/>
      <c r="AY779" s="105"/>
      <c r="AZ779" s="105"/>
      <c r="BA779" s="105"/>
      <c r="BB779" s="105"/>
      <c r="BC779" s="105"/>
      <c r="BD779" s="218"/>
      <c r="BE779" s="105"/>
      <c r="BF779" s="250"/>
      <c r="BG779" s="252" t="s">
        <v>1851</v>
      </c>
      <c r="BH779" s="5" t="s">
        <v>1851</v>
      </c>
      <c r="BI779" s="5" t="s">
        <v>6776</v>
      </c>
      <c r="BJ779" s="149"/>
    </row>
    <row r="780" s="5" customFormat="1" ht="12.95" customHeight="1" spans="1:62">
      <c r="A780" s="322"/>
      <c r="B780" s="322"/>
      <c r="C780" s="48" t="s">
        <v>1852</v>
      </c>
      <c r="D780" s="38" t="s">
        <v>1853</v>
      </c>
      <c r="E780" s="39" t="s">
        <v>6777</v>
      </c>
      <c r="F780" s="40" t="s">
        <v>2715</v>
      </c>
      <c r="G780" s="41" t="s">
        <v>6778</v>
      </c>
      <c r="H780" s="42" t="s">
        <v>2715</v>
      </c>
      <c r="I780" s="42" t="s">
        <v>2715</v>
      </c>
      <c r="J780" s="43" t="s">
        <v>2715</v>
      </c>
      <c r="K780" s="54" t="s">
        <v>2715</v>
      </c>
      <c r="L780" s="42" t="s">
        <v>2737</v>
      </c>
      <c r="M780" s="42" t="s">
        <v>2715</v>
      </c>
      <c r="N780" s="42" t="s">
        <v>2715</v>
      </c>
      <c r="O780" s="43" t="s">
        <v>2715</v>
      </c>
      <c r="P780" s="206"/>
      <c r="Q780" s="206"/>
      <c r="R780" s="206"/>
      <c r="S780" s="206"/>
      <c r="T780" s="206"/>
      <c r="U780" s="63" t="s">
        <v>6779</v>
      </c>
      <c r="V780" s="47" t="s">
        <v>6259</v>
      </c>
      <c r="W780" s="62" t="s">
        <v>2715</v>
      </c>
      <c r="X780" s="62" t="s">
        <v>2715</v>
      </c>
      <c r="Y780" s="62"/>
      <c r="Z780" s="62"/>
      <c r="AA780" s="62"/>
      <c r="AB780" s="47"/>
      <c r="AC780" s="47" t="s">
        <v>5665</v>
      </c>
      <c r="AD780" s="63"/>
      <c r="AE780" s="63" t="s">
        <v>2723</v>
      </c>
      <c r="AF780" s="207"/>
      <c r="AG780" s="208"/>
      <c r="AH780" s="208"/>
      <c r="AI780" s="208"/>
      <c r="AJ780" s="209"/>
      <c r="AK780" s="209"/>
      <c r="AL780" s="210"/>
      <c r="AM780" s="210"/>
      <c r="AN780" s="210"/>
      <c r="AO780" s="210"/>
      <c r="AP780" s="210"/>
      <c r="AQ780" s="210"/>
      <c r="AR780" s="210"/>
      <c r="AS780" s="215" t="s">
        <v>1852</v>
      </c>
      <c r="AT780" s="105"/>
      <c r="AU780" s="105"/>
      <c r="AV780" s="105"/>
      <c r="AW780" s="105"/>
      <c r="AX780" s="105"/>
      <c r="AY780" s="105"/>
      <c r="AZ780" s="105"/>
      <c r="BA780" s="105"/>
      <c r="BB780" s="105"/>
      <c r="BC780" s="105"/>
      <c r="BD780" s="218"/>
      <c r="BE780" s="105"/>
      <c r="BF780" s="250"/>
      <c r="BG780" s="252" t="s">
        <v>1853</v>
      </c>
      <c r="BH780" s="5" t="s">
        <v>1853</v>
      </c>
      <c r="BI780" s="5" t="s">
        <v>6780</v>
      </c>
      <c r="BJ780" s="149"/>
    </row>
    <row r="781" s="5" customFormat="1" ht="12.95" customHeight="1" spans="1:62">
      <c r="A781" s="322"/>
      <c r="B781" s="322"/>
      <c r="C781" s="48" t="s">
        <v>1854</v>
      </c>
      <c r="D781" s="38" t="s">
        <v>1855</v>
      </c>
      <c r="E781" s="39" t="s">
        <v>6781</v>
      </c>
      <c r="F781" s="40" t="s">
        <v>2715</v>
      </c>
      <c r="G781" s="41" t="s">
        <v>6782</v>
      </c>
      <c r="H781" s="42" t="s">
        <v>2715</v>
      </c>
      <c r="I781" s="42" t="s">
        <v>2715</v>
      </c>
      <c r="J781" s="43" t="s">
        <v>2715</v>
      </c>
      <c r="K781" s="54" t="s">
        <v>2715</v>
      </c>
      <c r="L781" s="42" t="s">
        <v>2737</v>
      </c>
      <c r="M781" s="42" t="s">
        <v>2715</v>
      </c>
      <c r="N781" s="42" t="s">
        <v>2715</v>
      </c>
      <c r="O781" s="43" t="s">
        <v>2715</v>
      </c>
      <c r="P781" s="206"/>
      <c r="Q781" s="206"/>
      <c r="R781" s="206"/>
      <c r="S781" s="206"/>
      <c r="T781" s="206"/>
      <c r="U781" s="63" t="s">
        <v>6783</v>
      </c>
      <c r="V781" s="47" t="s">
        <v>6259</v>
      </c>
      <c r="W781" s="62" t="s">
        <v>2715</v>
      </c>
      <c r="X781" s="62" t="s">
        <v>2715</v>
      </c>
      <c r="Y781" s="62"/>
      <c r="Z781" s="62"/>
      <c r="AA781" s="62"/>
      <c r="AB781" s="47"/>
      <c r="AC781" s="47" t="s">
        <v>5665</v>
      </c>
      <c r="AD781" s="63"/>
      <c r="AE781" s="63" t="s">
        <v>2723</v>
      </c>
      <c r="AF781" s="207"/>
      <c r="AG781" s="208"/>
      <c r="AH781" s="208"/>
      <c r="AI781" s="208"/>
      <c r="AJ781" s="209"/>
      <c r="AK781" s="209"/>
      <c r="AL781" s="210"/>
      <c r="AM781" s="210"/>
      <c r="AN781" s="210"/>
      <c r="AO781" s="210"/>
      <c r="AP781" s="210"/>
      <c r="AQ781" s="210"/>
      <c r="AR781" s="210"/>
      <c r="AS781" s="215" t="s">
        <v>1854</v>
      </c>
      <c r="AT781" s="105"/>
      <c r="AU781" s="105"/>
      <c r="AV781" s="105"/>
      <c r="AW781" s="105"/>
      <c r="AX781" s="105"/>
      <c r="AY781" s="105"/>
      <c r="AZ781" s="105"/>
      <c r="BA781" s="105"/>
      <c r="BB781" s="105"/>
      <c r="BC781" s="105"/>
      <c r="BD781" s="218"/>
      <c r="BE781" s="105"/>
      <c r="BF781" s="250"/>
      <c r="BG781" s="252" t="s">
        <v>1855</v>
      </c>
      <c r="BH781" s="5" t="s">
        <v>1855</v>
      </c>
      <c r="BI781" s="5" t="s">
        <v>6784</v>
      </c>
      <c r="BJ781" s="149"/>
    </row>
    <row r="782" s="5" customFormat="1" ht="12.95" customHeight="1" spans="1:62">
      <c r="A782" s="322"/>
      <c r="B782" s="322"/>
      <c r="C782" s="48" t="s">
        <v>1856</v>
      </c>
      <c r="D782" s="38" t="s">
        <v>1857</v>
      </c>
      <c r="E782" s="39" t="s">
        <v>6785</v>
      </c>
      <c r="F782" s="40" t="s">
        <v>2715</v>
      </c>
      <c r="G782" s="41" t="s">
        <v>6786</v>
      </c>
      <c r="H782" s="42" t="s">
        <v>2715</v>
      </c>
      <c r="I782" s="42" t="s">
        <v>2715</v>
      </c>
      <c r="J782" s="43" t="s">
        <v>2715</v>
      </c>
      <c r="K782" s="54" t="s">
        <v>2715</v>
      </c>
      <c r="L782" s="42" t="s">
        <v>2737</v>
      </c>
      <c r="M782" s="42" t="s">
        <v>2715</v>
      </c>
      <c r="N782" s="42" t="s">
        <v>2715</v>
      </c>
      <c r="O782" s="43" t="s">
        <v>2715</v>
      </c>
      <c r="P782" s="206"/>
      <c r="Q782" s="206"/>
      <c r="R782" s="206"/>
      <c r="S782" s="206"/>
      <c r="T782" s="206"/>
      <c r="U782" s="63" t="s">
        <v>6787</v>
      </c>
      <c r="V782" s="47" t="s">
        <v>6259</v>
      </c>
      <c r="W782" s="62" t="s">
        <v>2715</v>
      </c>
      <c r="X782" s="62" t="s">
        <v>2715</v>
      </c>
      <c r="Y782" s="62"/>
      <c r="Z782" s="62"/>
      <c r="AA782" s="62"/>
      <c r="AB782" s="47"/>
      <c r="AC782" s="47" t="s">
        <v>5665</v>
      </c>
      <c r="AD782" s="63"/>
      <c r="AE782" s="63" t="s">
        <v>2723</v>
      </c>
      <c r="AF782" s="207"/>
      <c r="AG782" s="208"/>
      <c r="AH782" s="208"/>
      <c r="AI782" s="208"/>
      <c r="AJ782" s="209"/>
      <c r="AK782" s="209"/>
      <c r="AL782" s="210"/>
      <c r="AM782" s="210"/>
      <c r="AN782" s="210"/>
      <c r="AO782" s="210"/>
      <c r="AP782" s="210"/>
      <c r="AQ782" s="210"/>
      <c r="AR782" s="210"/>
      <c r="AS782" s="215" t="s">
        <v>1856</v>
      </c>
      <c r="AT782" s="105"/>
      <c r="AU782" s="105"/>
      <c r="AV782" s="105"/>
      <c r="AW782" s="105"/>
      <c r="AX782" s="105"/>
      <c r="AY782" s="105"/>
      <c r="AZ782" s="105"/>
      <c r="BA782" s="105"/>
      <c r="BB782" s="105"/>
      <c r="BC782" s="105"/>
      <c r="BD782" s="218"/>
      <c r="BE782" s="105"/>
      <c r="BF782" s="250"/>
      <c r="BG782" s="252" t="s">
        <v>1857</v>
      </c>
      <c r="BH782" s="5" t="s">
        <v>1857</v>
      </c>
      <c r="BI782" s="5" t="s">
        <v>6788</v>
      </c>
      <c r="BJ782" s="149"/>
    </row>
    <row r="783" s="5" customFormat="1" ht="12.95" customHeight="1" spans="1:62">
      <c r="A783" s="322"/>
      <c r="B783" s="322"/>
      <c r="C783" s="48" t="s">
        <v>1858</v>
      </c>
      <c r="D783" s="38" t="s">
        <v>1859</v>
      </c>
      <c r="E783" s="39" t="s">
        <v>6789</v>
      </c>
      <c r="F783" s="40" t="s">
        <v>2715</v>
      </c>
      <c r="G783" s="41" t="s">
        <v>6790</v>
      </c>
      <c r="H783" s="42" t="s">
        <v>2715</v>
      </c>
      <c r="I783" s="42" t="s">
        <v>2715</v>
      </c>
      <c r="J783" s="43" t="s">
        <v>2715</v>
      </c>
      <c r="K783" s="54" t="s">
        <v>2715</v>
      </c>
      <c r="L783" s="42" t="s">
        <v>2737</v>
      </c>
      <c r="M783" s="42" t="s">
        <v>2715</v>
      </c>
      <c r="N783" s="42" t="s">
        <v>2715</v>
      </c>
      <c r="O783" s="43" t="s">
        <v>2715</v>
      </c>
      <c r="P783" s="206"/>
      <c r="Q783" s="206"/>
      <c r="R783" s="206"/>
      <c r="S783" s="206"/>
      <c r="T783" s="206"/>
      <c r="U783" s="63" t="s">
        <v>6791</v>
      </c>
      <c r="V783" s="47" t="s">
        <v>6259</v>
      </c>
      <c r="W783" s="62" t="s">
        <v>2715</v>
      </c>
      <c r="X783" s="62" t="s">
        <v>2715</v>
      </c>
      <c r="Y783" s="62"/>
      <c r="Z783" s="62"/>
      <c r="AA783" s="62"/>
      <c r="AB783" s="47"/>
      <c r="AC783" s="47" t="s">
        <v>5665</v>
      </c>
      <c r="AD783" s="63"/>
      <c r="AE783" s="63" t="s">
        <v>2723</v>
      </c>
      <c r="AF783" s="207"/>
      <c r="AG783" s="208"/>
      <c r="AH783" s="208"/>
      <c r="AI783" s="208"/>
      <c r="AJ783" s="209"/>
      <c r="AK783" s="209"/>
      <c r="AL783" s="210"/>
      <c r="AM783" s="210"/>
      <c r="AN783" s="210"/>
      <c r="AO783" s="210"/>
      <c r="AP783" s="210"/>
      <c r="AQ783" s="210"/>
      <c r="AR783" s="210"/>
      <c r="AS783" s="215" t="s">
        <v>1858</v>
      </c>
      <c r="AT783" s="105"/>
      <c r="AU783" s="105"/>
      <c r="AV783" s="105"/>
      <c r="AW783" s="105"/>
      <c r="AX783" s="105"/>
      <c r="AY783" s="105"/>
      <c r="AZ783" s="105"/>
      <c r="BA783" s="105"/>
      <c r="BB783" s="105"/>
      <c r="BC783" s="105"/>
      <c r="BD783" s="218"/>
      <c r="BE783" s="105"/>
      <c r="BF783" s="250"/>
      <c r="BG783" s="252" t="s">
        <v>1859</v>
      </c>
      <c r="BH783" s="5" t="s">
        <v>1859</v>
      </c>
      <c r="BI783" s="5" t="s">
        <v>6792</v>
      </c>
      <c r="BJ783" s="149"/>
    </row>
    <row r="784" s="5" customFormat="1" ht="12.95" customHeight="1" spans="1:62">
      <c r="A784" s="322"/>
      <c r="B784" s="322"/>
      <c r="C784" s="48" t="s">
        <v>1860</v>
      </c>
      <c r="D784" s="38" t="s">
        <v>1861</v>
      </c>
      <c r="E784" s="39" t="s">
        <v>6793</v>
      </c>
      <c r="F784" s="40" t="s">
        <v>2715</v>
      </c>
      <c r="G784" s="41" t="s">
        <v>6794</v>
      </c>
      <c r="H784" s="42" t="s">
        <v>2715</v>
      </c>
      <c r="I784" s="42" t="s">
        <v>2715</v>
      </c>
      <c r="J784" s="43" t="s">
        <v>2715</v>
      </c>
      <c r="K784" s="54" t="s">
        <v>2715</v>
      </c>
      <c r="L784" s="42" t="s">
        <v>2737</v>
      </c>
      <c r="M784" s="42" t="s">
        <v>2715</v>
      </c>
      <c r="N784" s="42" t="s">
        <v>2715</v>
      </c>
      <c r="O784" s="43" t="s">
        <v>2715</v>
      </c>
      <c r="P784" s="206"/>
      <c r="Q784" s="206"/>
      <c r="R784" s="206"/>
      <c r="S784" s="206"/>
      <c r="T784" s="206"/>
      <c r="U784" s="63" t="s">
        <v>6795</v>
      </c>
      <c r="V784" s="47" t="s">
        <v>6259</v>
      </c>
      <c r="W784" s="62" t="s">
        <v>2715</v>
      </c>
      <c r="X784" s="62" t="s">
        <v>2715</v>
      </c>
      <c r="Y784" s="62"/>
      <c r="Z784" s="62"/>
      <c r="AA784" s="62"/>
      <c r="AB784" s="47"/>
      <c r="AC784" s="47" t="s">
        <v>5665</v>
      </c>
      <c r="AD784" s="63"/>
      <c r="AE784" s="63" t="s">
        <v>2723</v>
      </c>
      <c r="AF784" s="207"/>
      <c r="AG784" s="208"/>
      <c r="AH784" s="208"/>
      <c r="AI784" s="208"/>
      <c r="AJ784" s="209"/>
      <c r="AK784" s="209"/>
      <c r="AL784" s="210"/>
      <c r="AM784" s="210"/>
      <c r="AN784" s="210"/>
      <c r="AO784" s="210"/>
      <c r="AP784" s="210"/>
      <c r="AQ784" s="210"/>
      <c r="AR784" s="210"/>
      <c r="AS784" s="215" t="s">
        <v>1860</v>
      </c>
      <c r="AT784" s="105"/>
      <c r="AU784" s="105"/>
      <c r="AV784" s="105"/>
      <c r="AW784" s="105"/>
      <c r="AX784" s="105"/>
      <c r="AY784" s="105"/>
      <c r="AZ784" s="105"/>
      <c r="BA784" s="105"/>
      <c r="BB784" s="105"/>
      <c r="BC784" s="105"/>
      <c r="BD784" s="218"/>
      <c r="BE784" s="105"/>
      <c r="BF784" s="250"/>
      <c r="BG784" s="252" t="s">
        <v>1861</v>
      </c>
      <c r="BH784" s="5" t="s">
        <v>1861</v>
      </c>
      <c r="BI784" s="5" t="s">
        <v>6796</v>
      </c>
      <c r="BJ784" s="149"/>
    </row>
    <row r="785" s="5" customFormat="1" ht="12.95" customHeight="1" spans="1:62">
      <c r="A785" s="322"/>
      <c r="B785" s="322"/>
      <c r="C785" s="10" t="s">
        <v>1862</v>
      </c>
      <c r="D785" s="38" t="s">
        <v>1864</v>
      </c>
      <c r="E785" s="39" t="s">
        <v>6797</v>
      </c>
      <c r="F785" s="40" t="s">
        <v>2715</v>
      </c>
      <c r="G785" s="41" t="s">
        <v>6798</v>
      </c>
      <c r="H785" s="42" t="s">
        <v>2715</v>
      </c>
      <c r="I785" s="42" t="s">
        <v>2715</v>
      </c>
      <c r="J785" s="43" t="s">
        <v>2715</v>
      </c>
      <c r="K785" s="54" t="s">
        <v>2715</v>
      </c>
      <c r="L785" s="42" t="s">
        <v>2737</v>
      </c>
      <c r="M785" s="42" t="s">
        <v>2715</v>
      </c>
      <c r="N785" s="42" t="s">
        <v>2715</v>
      </c>
      <c r="O785" s="43" t="s">
        <v>2715</v>
      </c>
      <c r="P785" s="206"/>
      <c r="Q785" s="206"/>
      <c r="R785" s="206"/>
      <c r="S785" s="206"/>
      <c r="T785" s="206"/>
      <c r="U785" s="63" t="s">
        <v>6799</v>
      </c>
      <c r="V785" s="47" t="s">
        <v>6259</v>
      </c>
      <c r="W785" s="62" t="s">
        <v>2715</v>
      </c>
      <c r="X785" s="62" t="s">
        <v>2715</v>
      </c>
      <c r="Y785" s="62"/>
      <c r="Z785" s="62"/>
      <c r="AA785" s="62"/>
      <c r="AB785" s="47"/>
      <c r="AC785" s="47" t="s">
        <v>5665</v>
      </c>
      <c r="AD785" s="63"/>
      <c r="AE785" s="63" t="s">
        <v>2723</v>
      </c>
      <c r="AF785" s="207"/>
      <c r="AG785" s="208"/>
      <c r="AH785" s="208"/>
      <c r="AI785" s="208"/>
      <c r="AJ785" s="209"/>
      <c r="AK785" s="209"/>
      <c r="AL785" s="210"/>
      <c r="AM785" s="210"/>
      <c r="AN785" s="210"/>
      <c r="AO785" s="210"/>
      <c r="AP785" s="210"/>
      <c r="AQ785" s="210"/>
      <c r="AR785" s="210"/>
      <c r="AS785" s="215" t="s">
        <v>1863</v>
      </c>
      <c r="AT785" s="105"/>
      <c r="AU785" s="105"/>
      <c r="AV785" s="105"/>
      <c r="AW785" s="105"/>
      <c r="AX785" s="105"/>
      <c r="AY785" s="105"/>
      <c r="AZ785" s="105"/>
      <c r="BA785" s="105"/>
      <c r="BB785" s="105"/>
      <c r="BC785" s="105"/>
      <c r="BD785" s="218"/>
      <c r="BE785" s="105"/>
      <c r="BF785" s="250"/>
      <c r="BG785" s="252" t="s">
        <v>1864</v>
      </c>
      <c r="BH785" s="5" t="s">
        <v>1864</v>
      </c>
      <c r="BI785" s="5" t="s">
        <v>6800</v>
      </c>
      <c r="BJ785" s="149"/>
    </row>
    <row r="786" s="5" customFormat="1" ht="12.95" customHeight="1" spans="1:62">
      <c r="A786" s="322"/>
      <c r="B786" s="322"/>
      <c r="C786" s="10" t="s">
        <v>1865</v>
      </c>
      <c r="D786" s="38" t="s">
        <v>1867</v>
      </c>
      <c r="E786" s="39" t="s">
        <v>6801</v>
      </c>
      <c r="F786" s="40" t="s">
        <v>2715</v>
      </c>
      <c r="G786" s="41" t="s">
        <v>6802</v>
      </c>
      <c r="H786" s="42" t="s">
        <v>2715</v>
      </c>
      <c r="I786" s="42" t="s">
        <v>2715</v>
      </c>
      <c r="J786" s="43" t="s">
        <v>2715</v>
      </c>
      <c r="K786" s="54" t="s">
        <v>2715</v>
      </c>
      <c r="L786" s="42" t="s">
        <v>2737</v>
      </c>
      <c r="M786" s="42" t="s">
        <v>2715</v>
      </c>
      <c r="N786" s="42" t="s">
        <v>2715</v>
      </c>
      <c r="O786" s="43" t="s">
        <v>2715</v>
      </c>
      <c r="P786" s="206"/>
      <c r="Q786" s="206"/>
      <c r="R786" s="206"/>
      <c r="S786" s="206"/>
      <c r="T786" s="206"/>
      <c r="U786" s="63" t="s">
        <v>6803</v>
      </c>
      <c r="V786" s="47" t="s">
        <v>6259</v>
      </c>
      <c r="W786" s="62" t="s">
        <v>2715</v>
      </c>
      <c r="X786" s="62" t="s">
        <v>2715</v>
      </c>
      <c r="Y786" s="62"/>
      <c r="Z786" s="62"/>
      <c r="AA786" s="62"/>
      <c r="AB786" s="47"/>
      <c r="AC786" s="47" t="s">
        <v>5665</v>
      </c>
      <c r="AD786" s="63"/>
      <c r="AE786" s="63" t="s">
        <v>2723</v>
      </c>
      <c r="AF786" s="207"/>
      <c r="AG786" s="208"/>
      <c r="AH786" s="208"/>
      <c r="AI786" s="208"/>
      <c r="AJ786" s="209"/>
      <c r="AK786" s="209"/>
      <c r="AL786" s="210"/>
      <c r="AM786" s="210"/>
      <c r="AN786" s="210"/>
      <c r="AO786" s="210"/>
      <c r="AP786" s="210"/>
      <c r="AQ786" s="210"/>
      <c r="AR786" s="210"/>
      <c r="AS786" s="215" t="s">
        <v>1866</v>
      </c>
      <c r="AT786" s="105"/>
      <c r="AU786" s="105"/>
      <c r="AV786" s="105"/>
      <c r="AW786" s="105"/>
      <c r="AX786" s="105"/>
      <c r="AY786" s="105"/>
      <c r="AZ786" s="105"/>
      <c r="BA786" s="105"/>
      <c r="BB786" s="105"/>
      <c r="BC786" s="105"/>
      <c r="BD786" s="218"/>
      <c r="BE786" s="105"/>
      <c r="BF786" s="250"/>
      <c r="BG786" s="252" t="s">
        <v>1867</v>
      </c>
      <c r="BH786" s="5" t="s">
        <v>1867</v>
      </c>
      <c r="BI786" s="5" t="s">
        <v>6804</v>
      </c>
      <c r="BJ786" s="149"/>
    </row>
    <row r="787" s="5" customFormat="1" ht="12.95" customHeight="1" spans="1:62">
      <c r="A787" s="322"/>
      <c r="B787" s="322"/>
      <c r="C787" s="10" t="s">
        <v>1868</v>
      </c>
      <c r="D787" s="38" t="s">
        <v>1870</v>
      </c>
      <c r="E787" s="39" t="s">
        <v>6805</v>
      </c>
      <c r="F787" s="40" t="s">
        <v>2715</v>
      </c>
      <c r="G787" s="41" t="s">
        <v>6806</v>
      </c>
      <c r="H787" s="42" t="s">
        <v>2715</v>
      </c>
      <c r="I787" s="42" t="s">
        <v>2715</v>
      </c>
      <c r="J787" s="43" t="s">
        <v>2715</v>
      </c>
      <c r="K787" s="54" t="s">
        <v>2715</v>
      </c>
      <c r="L787" s="42" t="s">
        <v>2737</v>
      </c>
      <c r="M787" s="42" t="s">
        <v>2715</v>
      </c>
      <c r="N787" s="42" t="s">
        <v>2715</v>
      </c>
      <c r="O787" s="43" t="s">
        <v>2715</v>
      </c>
      <c r="P787" s="206"/>
      <c r="Q787" s="206"/>
      <c r="R787" s="206"/>
      <c r="S787" s="206"/>
      <c r="T787" s="206"/>
      <c r="U787" s="63" t="s">
        <v>6807</v>
      </c>
      <c r="V787" s="47" t="s">
        <v>6259</v>
      </c>
      <c r="W787" s="62" t="s">
        <v>2715</v>
      </c>
      <c r="X787" s="62" t="s">
        <v>2715</v>
      </c>
      <c r="Y787" s="62"/>
      <c r="Z787" s="62"/>
      <c r="AA787" s="62"/>
      <c r="AB787" s="47"/>
      <c r="AC787" s="47" t="s">
        <v>5665</v>
      </c>
      <c r="AD787" s="63"/>
      <c r="AE787" s="63" t="s">
        <v>2723</v>
      </c>
      <c r="AF787" s="207"/>
      <c r="AG787" s="208"/>
      <c r="AH787" s="208"/>
      <c r="AI787" s="208"/>
      <c r="AJ787" s="209"/>
      <c r="AK787" s="209"/>
      <c r="AL787" s="210"/>
      <c r="AM787" s="210"/>
      <c r="AN787" s="210"/>
      <c r="AO787" s="210"/>
      <c r="AP787" s="210"/>
      <c r="AQ787" s="210"/>
      <c r="AR787" s="210"/>
      <c r="AS787" s="215" t="s">
        <v>1869</v>
      </c>
      <c r="AT787" s="105"/>
      <c r="AU787" s="105"/>
      <c r="AV787" s="105"/>
      <c r="AW787" s="105"/>
      <c r="AX787" s="105"/>
      <c r="AY787" s="105"/>
      <c r="AZ787" s="105"/>
      <c r="BA787" s="105"/>
      <c r="BB787" s="105"/>
      <c r="BC787" s="105"/>
      <c r="BD787" s="218"/>
      <c r="BE787" s="105"/>
      <c r="BF787" s="250"/>
      <c r="BG787" s="252" t="s">
        <v>1870</v>
      </c>
      <c r="BH787" s="5" t="s">
        <v>1870</v>
      </c>
      <c r="BI787" s="5" t="s">
        <v>6808</v>
      </c>
      <c r="BJ787" s="149"/>
    </row>
    <row r="788" s="5" customFormat="1" ht="13.35" customHeight="1" spans="1:62">
      <c r="A788" s="322"/>
      <c r="B788" s="322"/>
      <c r="C788" s="351" t="s">
        <v>1871</v>
      </c>
      <c r="D788" s="38" t="s">
        <v>1873</v>
      </c>
      <c r="E788" s="39" t="s">
        <v>6809</v>
      </c>
      <c r="F788" s="40" t="s">
        <v>2715</v>
      </c>
      <c r="G788" s="41" t="s">
        <v>6810</v>
      </c>
      <c r="H788" s="42" t="s">
        <v>2715</v>
      </c>
      <c r="I788" s="42" t="s">
        <v>2715</v>
      </c>
      <c r="J788" s="43" t="s">
        <v>2715</v>
      </c>
      <c r="K788" s="54" t="s">
        <v>2715</v>
      </c>
      <c r="L788" s="42" t="s">
        <v>2737</v>
      </c>
      <c r="M788" s="42" t="s">
        <v>2715</v>
      </c>
      <c r="N788" s="42" t="s">
        <v>2715</v>
      </c>
      <c r="O788" s="43" t="s">
        <v>2715</v>
      </c>
      <c r="P788" s="206"/>
      <c r="Q788" s="206"/>
      <c r="R788" s="206"/>
      <c r="S788" s="206"/>
      <c r="T788" s="206"/>
      <c r="U788" s="63" t="s">
        <v>6811</v>
      </c>
      <c r="V788" s="47" t="s">
        <v>6259</v>
      </c>
      <c r="W788" s="62" t="s">
        <v>2715</v>
      </c>
      <c r="X788" s="62" t="s">
        <v>2715</v>
      </c>
      <c r="Y788" s="62"/>
      <c r="Z788" s="62"/>
      <c r="AA788" s="62"/>
      <c r="AB788" s="47"/>
      <c r="AC788" s="47" t="s">
        <v>5665</v>
      </c>
      <c r="AD788" s="63"/>
      <c r="AE788" s="63" t="s">
        <v>2723</v>
      </c>
      <c r="AF788" s="207"/>
      <c r="AG788" s="208"/>
      <c r="AH788" s="208"/>
      <c r="AI788" s="208"/>
      <c r="AJ788" s="209"/>
      <c r="AK788" s="209"/>
      <c r="AL788" s="210"/>
      <c r="AM788" s="210"/>
      <c r="AN788" s="210"/>
      <c r="AO788" s="210"/>
      <c r="AP788" s="210"/>
      <c r="AQ788" s="210"/>
      <c r="AR788" s="210"/>
      <c r="AS788" s="215" t="s">
        <v>1872</v>
      </c>
      <c r="AT788" s="105"/>
      <c r="AU788" s="105"/>
      <c r="AV788" s="105"/>
      <c r="AW788" s="105"/>
      <c r="AX788" s="105"/>
      <c r="AY788" s="105"/>
      <c r="AZ788" s="105"/>
      <c r="BA788" s="105"/>
      <c r="BB788" s="105"/>
      <c r="BC788" s="105"/>
      <c r="BD788" s="218"/>
      <c r="BE788" s="105"/>
      <c r="BF788" s="250"/>
      <c r="BG788" s="269" t="s">
        <v>1873</v>
      </c>
      <c r="BH788" s="5" t="s">
        <v>1873</v>
      </c>
      <c r="BI788" s="5" t="s">
        <v>6812</v>
      </c>
      <c r="BJ788" s="149"/>
    </row>
    <row r="789" s="5" customFormat="1" ht="12.95" customHeight="1" spans="1:62">
      <c r="A789" s="322"/>
      <c r="B789" s="322"/>
      <c r="C789" s="356" t="s">
        <v>1874</v>
      </c>
      <c r="D789" s="38" t="s">
        <v>1876</v>
      </c>
      <c r="E789" s="39" t="s">
        <v>6813</v>
      </c>
      <c r="F789" s="40" t="s">
        <v>2715</v>
      </c>
      <c r="G789" s="41" t="s">
        <v>6814</v>
      </c>
      <c r="H789" s="42" t="s">
        <v>2715</v>
      </c>
      <c r="I789" s="42" t="s">
        <v>2715</v>
      </c>
      <c r="J789" s="43" t="s">
        <v>2715</v>
      </c>
      <c r="K789" s="54" t="s">
        <v>2715</v>
      </c>
      <c r="L789" s="42" t="s">
        <v>2737</v>
      </c>
      <c r="M789" s="42" t="s">
        <v>2715</v>
      </c>
      <c r="N789" s="42" t="s">
        <v>2715</v>
      </c>
      <c r="O789" s="43" t="s">
        <v>2715</v>
      </c>
      <c r="P789" s="206"/>
      <c r="Q789" s="206"/>
      <c r="R789" s="206"/>
      <c r="S789" s="206"/>
      <c r="T789" s="206"/>
      <c r="U789" s="63" t="s">
        <v>6815</v>
      </c>
      <c r="V789" s="47" t="s">
        <v>6259</v>
      </c>
      <c r="W789" s="62" t="s">
        <v>2715</v>
      </c>
      <c r="X789" s="62" t="s">
        <v>2715</v>
      </c>
      <c r="Y789" s="62"/>
      <c r="Z789" s="62"/>
      <c r="AA789" s="62"/>
      <c r="AB789" s="47"/>
      <c r="AC789" s="47" t="s">
        <v>5665</v>
      </c>
      <c r="AD789" s="63"/>
      <c r="AE789" s="63" t="s">
        <v>2723</v>
      </c>
      <c r="AF789" s="207"/>
      <c r="AG789" s="208"/>
      <c r="AH789" s="208"/>
      <c r="AI789" s="208"/>
      <c r="AJ789" s="209"/>
      <c r="AK789" s="209"/>
      <c r="AL789" s="210"/>
      <c r="AM789" s="210"/>
      <c r="AN789" s="210"/>
      <c r="AO789" s="210"/>
      <c r="AP789" s="210"/>
      <c r="AQ789" s="210"/>
      <c r="AR789" s="210"/>
      <c r="AS789" s="215" t="s">
        <v>1875</v>
      </c>
      <c r="AT789" s="105"/>
      <c r="AU789" s="105"/>
      <c r="AV789" s="105"/>
      <c r="AW789" s="105"/>
      <c r="AX789" s="105"/>
      <c r="AY789" s="105"/>
      <c r="AZ789" s="105"/>
      <c r="BA789" s="105"/>
      <c r="BB789" s="105"/>
      <c r="BC789" s="105"/>
      <c r="BD789" s="218"/>
      <c r="BE789" s="105"/>
      <c r="BF789" s="250"/>
      <c r="BG789" s="270" t="s">
        <v>1876</v>
      </c>
      <c r="BH789" s="5" t="s">
        <v>1876</v>
      </c>
      <c r="BI789" s="5" t="s">
        <v>6816</v>
      </c>
      <c r="BJ789" s="149"/>
    </row>
    <row r="790" s="5" customFormat="1" ht="13.5" customHeight="1" spans="1:62">
      <c r="A790" s="322"/>
      <c r="B790" s="322"/>
      <c r="C790" s="351" t="s">
        <v>1877</v>
      </c>
      <c r="D790" s="38" t="s">
        <v>1879</v>
      </c>
      <c r="E790" s="39" t="s">
        <v>6817</v>
      </c>
      <c r="F790" s="40" t="s">
        <v>2715</v>
      </c>
      <c r="G790" s="41" t="s">
        <v>6818</v>
      </c>
      <c r="H790" s="42" t="s">
        <v>2715</v>
      </c>
      <c r="I790" s="42" t="s">
        <v>2715</v>
      </c>
      <c r="J790" s="43" t="s">
        <v>2715</v>
      </c>
      <c r="K790" s="54" t="s">
        <v>2715</v>
      </c>
      <c r="L790" s="42" t="s">
        <v>2737</v>
      </c>
      <c r="M790" s="42" t="s">
        <v>2715</v>
      </c>
      <c r="N790" s="42" t="s">
        <v>2715</v>
      </c>
      <c r="O790" s="43" t="s">
        <v>2715</v>
      </c>
      <c r="P790" s="206"/>
      <c r="Q790" s="206"/>
      <c r="R790" s="206"/>
      <c r="S790" s="206"/>
      <c r="T790" s="206"/>
      <c r="U790" s="63" t="s">
        <v>6819</v>
      </c>
      <c r="V790" s="47" t="s">
        <v>6259</v>
      </c>
      <c r="W790" s="62" t="s">
        <v>2715</v>
      </c>
      <c r="X790" s="62" t="s">
        <v>2715</v>
      </c>
      <c r="Y790" s="62"/>
      <c r="Z790" s="62"/>
      <c r="AA790" s="62"/>
      <c r="AB790" s="47"/>
      <c r="AC790" s="47" t="s">
        <v>5665</v>
      </c>
      <c r="AD790" s="63"/>
      <c r="AE790" s="63" t="s">
        <v>2723</v>
      </c>
      <c r="AF790" s="207"/>
      <c r="AG790" s="208"/>
      <c r="AH790" s="208"/>
      <c r="AI790" s="208"/>
      <c r="AJ790" s="209"/>
      <c r="AK790" s="209"/>
      <c r="AL790" s="210"/>
      <c r="AM790" s="210"/>
      <c r="AN790" s="210"/>
      <c r="AO790" s="210"/>
      <c r="AP790" s="210"/>
      <c r="AQ790" s="210"/>
      <c r="AR790" s="210"/>
      <c r="AS790" s="215" t="s">
        <v>1878</v>
      </c>
      <c r="AT790" s="105"/>
      <c r="AU790" s="105"/>
      <c r="AV790" s="105"/>
      <c r="AW790" s="105"/>
      <c r="AX790" s="105"/>
      <c r="AY790" s="105"/>
      <c r="AZ790" s="105"/>
      <c r="BA790" s="105"/>
      <c r="BB790" s="105"/>
      <c r="BC790" s="105"/>
      <c r="BD790" s="218"/>
      <c r="BE790" s="105"/>
      <c r="BF790" s="250"/>
      <c r="BG790" s="270" t="s">
        <v>1879</v>
      </c>
      <c r="BH790" s="5" t="s">
        <v>1879</v>
      </c>
      <c r="BI790" s="5" t="s">
        <v>6820</v>
      </c>
      <c r="BJ790" s="149"/>
    </row>
    <row r="791" s="5" customFormat="1" ht="12.95" customHeight="1" spans="1:62">
      <c r="A791" s="322"/>
      <c r="B791" s="322"/>
      <c r="C791" s="48" t="s">
        <v>1880</v>
      </c>
      <c r="D791" s="38" t="s">
        <v>1882</v>
      </c>
      <c r="E791" s="39" t="s">
        <v>6821</v>
      </c>
      <c r="F791" s="40" t="s">
        <v>2715</v>
      </c>
      <c r="G791" s="41" t="s">
        <v>6822</v>
      </c>
      <c r="H791" s="42" t="s">
        <v>2715</v>
      </c>
      <c r="I791" s="42" t="s">
        <v>2715</v>
      </c>
      <c r="J791" s="43" t="s">
        <v>2715</v>
      </c>
      <c r="K791" s="54" t="s">
        <v>2715</v>
      </c>
      <c r="L791" s="42" t="s">
        <v>2737</v>
      </c>
      <c r="M791" s="42" t="s">
        <v>2715</v>
      </c>
      <c r="N791" s="42" t="s">
        <v>2715</v>
      </c>
      <c r="O791" s="43" t="s">
        <v>2715</v>
      </c>
      <c r="P791" s="206"/>
      <c r="Q791" s="206"/>
      <c r="R791" s="206"/>
      <c r="S791" s="206"/>
      <c r="T791" s="206"/>
      <c r="U791" s="63" t="s">
        <v>6823</v>
      </c>
      <c r="V791" s="47" t="s">
        <v>6259</v>
      </c>
      <c r="W791" s="62" t="s">
        <v>2715</v>
      </c>
      <c r="X791" s="62" t="s">
        <v>2715</v>
      </c>
      <c r="Y791" s="62"/>
      <c r="Z791" s="62"/>
      <c r="AA791" s="62"/>
      <c r="AB791" s="47"/>
      <c r="AC791" s="47" t="s">
        <v>5665</v>
      </c>
      <c r="AD791" s="61"/>
      <c r="AE791" s="61" t="s">
        <v>2723</v>
      </c>
      <c r="AF791" s="233"/>
      <c r="AG791" s="234"/>
      <c r="AH791" s="234"/>
      <c r="AI791" s="234"/>
      <c r="AJ791" s="235"/>
      <c r="AK791" s="209"/>
      <c r="AL791" s="210"/>
      <c r="AM791" s="210"/>
      <c r="AN791" s="210"/>
      <c r="AO791" s="210"/>
      <c r="AP791" s="210"/>
      <c r="AQ791" s="210"/>
      <c r="AR791" s="210"/>
      <c r="AS791" s="215" t="s">
        <v>1881</v>
      </c>
      <c r="AT791" s="105"/>
      <c r="AU791" s="105"/>
      <c r="AV791" s="105"/>
      <c r="AW791" s="105"/>
      <c r="AX791" s="105"/>
      <c r="AY791" s="105"/>
      <c r="AZ791" s="105"/>
      <c r="BA791" s="105"/>
      <c r="BB791" s="105"/>
      <c r="BC791" s="105"/>
      <c r="BD791" s="218"/>
      <c r="BE791" s="216"/>
      <c r="BF791" s="250"/>
      <c r="BG791" s="270" t="s">
        <v>1882</v>
      </c>
      <c r="BH791" s="5" t="s">
        <v>1882</v>
      </c>
      <c r="BI791" s="5" t="s">
        <v>6824</v>
      </c>
      <c r="BJ791" s="149"/>
    </row>
    <row r="792" s="5" customFormat="1" ht="12.95" customHeight="1" spans="1:62">
      <c r="A792" s="322"/>
      <c r="B792" s="322"/>
      <c r="C792" s="48" t="s">
        <v>1883</v>
      </c>
      <c r="D792" s="38" t="s">
        <v>1885</v>
      </c>
      <c r="E792" s="39" t="s">
        <v>6825</v>
      </c>
      <c r="F792" s="40" t="s">
        <v>2715</v>
      </c>
      <c r="G792" s="41" t="s">
        <v>6826</v>
      </c>
      <c r="H792" s="42" t="s">
        <v>2715</v>
      </c>
      <c r="I792" s="42" t="s">
        <v>2715</v>
      </c>
      <c r="J792" s="43" t="s">
        <v>2715</v>
      </c>
      <c r="K792" s="54" t="s">
        <v>2715</v>
      </c>
      <c r="L792" s="42" t="s">
        <v>2737</v>
      </c>
      <c r="M792" s="42" t="s">
        <v>2715</v>
      </c>
      <c r="N792" s="42" t="s">
        <v>2715</v>
      </c>
      <c r="O792" s="43" t="s">
        <v>2715</v>
      </c>
      <c r="P792" s="206"/>
      <c r="Q792" s="206"/>
      <c r="R792" s="206"/>
      <c r="S792" s="206"/>
      <c r="T792" s="206"/>
      <c r="U792" s="63" t="s">
        <v>6827</v>
      </c>
      <c r="V792" s="47" t="s">
        <v>6259</v>
      </c>
      <c r="W792" s="62" t="s">
        <v>2715</v>
      </c>
      <c r="X792" s="62" t="s">
        <v>2715</v>
      </c>
      <c r="Y792" s="62"/>
      <c r="Z792" s="62"/>
      <c r="AA792" s="62"/>
      <c r="AB792" s="47"/>
      <c r="AC792" s="47" t="s">
        <v>5665</v>
      </c>
      <c r="AD792" s="63"/>
      <c r="AE792" s="63" t="s">
        <v>2723</v>
      </c>
      <c r="AF792" s="207"/>
      <c r="AG792" s="208"/>
      <c r="AH792" s="208"/>
      <c r="AI792" s="208"/>
      <c r="AJ792" s="209"/>
      <c r="AK792" s="209"/>
      <c r="AL792" s="210"/>
      <c r="AM792" s="210"/>
      <c r="AN792" s="210"/>
      <c r="AO792" s="210"/>
      <c r="AP792" s="210"/>
      <c r="AQ792" s="210"/>
      <c r="AR792" s="210"/>
      <c r="AS792" s="215" t="s">
        <v>1884</v>
      </c>
      <c r="AT792" s="105"/>
      <c r="AU792" s="105"/>
      <c r="AV792" s="105"/>
      <c r="AW792" s="105"/>
      <c r="AX792" s="105"/>
      <c r="AY792" s="105"/>
      <c r="AZ792" s="105"/>
      <c r="BA792" s="105"/>
      <c r="BB792" s="105"/>
      <c r="BC792" s="105"/>
      <c r="BD792" s="218"/>
      <c r="BE792" s="105"/>
      <c r="BF792" s="250"/>
      <c r="BG792" s="252" t="s">
        <v>1885</v>
      </c>
      <c r="BH792" s="5" t="s">
        <v>1885</v>
      </c>
      <c r="BI792" s="5" t="s">
        <v>6828</v>
      </c>
      <c r="BJ792" s="149"/>
    </row>
    <row r="793" s="5" customFormat="1" ht="12.95" customHeight="1" spans="1:62">
      <c r="A793" s="322"/>
      <c r="B793" s="322"/>
      <c r="C793" s="48" t="s">
        <v>1886</v>
      </c>
      <c r="D793" s="38" t="s">
        <v>1887</v>
      </c>
      <c r="E793" s="39" t="s">
        <v>6829</v>
      </c>
      <c r="F793" s="40" t="s">
        <v>2715</v>
      </c>
      <c r="G793" s="41" t="s">
        <v>6830</v>
      </c>
      <c r="H793" s="42" t="s">
        <v>2715</v>
      </c>
      <c r="I793" s="42" t="s">
        <v>2715</v>
      </c>
      <c r="J793" s="43" t="s">
        <v>2715</v>
      </c>
      <c r="K793" s="54" t="s">
        <v>2715</v>
      </c>
      <c r="L793" s="42" t="s">
        <v>2737</v>
      </c>
      <c r="M793" s="42" t="s">
        <v>2715</v>
      </c>
      <c r="N793" s="42" t="s">
        <v>2715</v>
      </c>
      <c r="O793" s="43" t="s">
        <v>2715</v>
      </c>
      <c r="P793" s="206"/>
      <c r="Q793" s="206"/>
      <c r="R793" s="206"/>
      <c r="S793" s="206"/>
      <c r="T793" s="206"/>
      <c r="U793" s="63" t="s">
        <v>6831</v>
      </c>
      <c r="V793" s="47" t="s">
        <v>6259</v>
      </c>
      <c r="W793" s="62" t="s">
        <v>2715</v>
      </c>
      <c r="X793" s="62" t="s">
        <v>2715</v>
      </c>
      <c r="Y793" s="62"/>
      <c r="Z793" s="62"/>
      <c r="AA793" s="62"/>
      <c r="AB793" s="47"/>
      <c r="AC793" s="47" t="s">
        <v>5665</v>
      </c>
      <c r="AD793" s="63"/>
      <c r="AE793" s="63" t="s">
        <v>2723</v>
      </c>
      <c r="AF793" s="207"/>
      <c r="AG793" s="208"/>
      <c r="AH793" s="208"/>
      <c r="AI793" s="208"/>
      <c r="AJ793" s="209"/>
      <c r="AK793" s="209"/>
      <c r="AL793" s="210"/>
      <c r="AM793" s="210"/>
      <c r="AN793" s="210"/>
      <c r="AO793" s="210"/>
      <c r="AP793" s="210"/>
      <c r="AQ793" s="210"/>
      <c r="AR793" s="210"/>
      <c r="AS793" s="215" t="s">
        <v>1886</v>
      </c>
      <c r="AT793" s="105"/>
      <c r="AU793" s="105"/>
      <c r="AV793" s="105"/>
      <c r="AW793" s="105"/>
      <c r="AX793" s="105"/>
      <c r="AY793" s="105"/>
      <c r="AZ793" s="105"/>
      <c r="BA793" s="105"/>
      <c r="BB793" s="105"/>
      <c r="BC793" s="105"/>
      <c r="BD793" s="218"/>
      <c r="BE793" s="105"/>
      <c r="BF793" s="250"/>
      <c r="BG793" s="252" t="s">
        <v>1887</v>
      </c>
      <c r="BH793" s="5" t="s">
        <v>1887</v>
      </c>
      <c r="BI793" s="5" t="s">
        <v>6832</v>
      </c>
      <c r="BJ793" s="149"/>
    </row>
    <row r="794" s="5" customFormat="1" ht="12.95" customHeight="1" spans="1:62">
      <c r="A794" s="322"/>
      <c r="B794" s="322"/>
      <c r="C794" s="48" t="s">
        <v>1888</v>
      </c>
      <c r="D794" s="38" t="s">
        <v>1889</v>
      </c>
      <c r="E794" s="39" t="s">
        <v>6833</v>
      </c>
      <c r="F794" s="40" t="s">
        <v>2715</v>
      </c>
      <c r="G794" s="41" t="s">
        <v>6834</v>
      </c>
      <c r="H794" s="42" t="s">
        <v>2715</v>
      </c>
      <c r="I794" s="42" t="s">
        <v>2715</v>
      </c>
      <c r="J794" s="43" t="s">
        <v>2715</v>
      </c>
      <c r="K794" s="54" t="s">
        <v>2715</v>
      </c>
      <c r="L794" s="42" t="s">
        <v>2737</v>
      </c>
      <c r="M794" s="42" t="s">
        <v>2715</v>
      </c>
      <c r="N794" s="42" t="s">
        <v>2715</v>
      </c>
      <c r="O794" s="43" t="s">
        <v>2715</v>
      </c>
      <c r="P794" s="206"/>
      <c r="Q794" s="206"/>
      <c r="R794" s="206"/>
      <c r="S794" s="206"/>
      <c r="T794" s="206"/>
      <c r="U794" s="63" t="s">
        <v>6835</v>
      </c>
      <c r="V794" s="47" t="s">
        <v>6259</v>
      </c>
      <c r="W794" s="62" t="s">
        <v>2715</v>
      </c>
      <c r="X794" s="62" t="s">
        <v>2715</v>
      </c>
      <c r="Y794" s="62"/>
      <c r="Z794" s="62"/>
      <c r="AA794" s="62"/>
      <c r="AB794" s="47"/>
      <c r="AC794" s="47" t="s">
        <v>5665</v>
      </c>
      <c r="AD794" s="63"/>
      <c r="AE794" s="63" t="s">
        <v>2723</v>
      </c>
      <c r="AF794" s="207"/>
      <c r="AG794" s="208"/>
      <c r="AH794" s="208"/>
      <c r="AI794" s="208"/>
      <c r="AJ794" s="209"/>
      <c r="AK794" s="209"/>
      <c r="AL794" s="210"/>
      <c r="AM794" s="210"/>
      <c r="AN794" s="210"/>
      <c r="AO794" s="210"/>
      <c r="AP794" s="210"/>
      <c r="AQ794" s="210"/>
      <c r="AR794" s="210"/>
      <c r="AS794" s="215" t="s">
        <v>1888</v>
      </c>
      <c r="AT794" s="105"/>
      <c r="AU794" s="105"/>
      <c r="AV794" s="105"/>
      <c r="AW794" s="105"/>
      <c r="AX794" s="105"/>
      <c r="AY794" s="105"/>
      <c r="AZ794" s="105"/>
      <c r="BA794" s="105"/>
      <c r="BB794" s="105"/>
      <c r="BC794" s="105"/>
      <c r="BD794" s="218"/>
      <c r="BE794" s="105"/>
      <c r="BF794" s="250"/>
      <c r="BG794" s="252" t="s">
        <v>1889</v>
      </c>
      <c r="BH794" s="5" t="s">
        <v>1889</v>
      </c>
      <c r="BI794" s="5" t="s">
        <v>6836</v>
      </c>
      <c r="BJ794" s="149"/>
    </row>
    <row r="795" s="5" customFormat="1" ht="12.95" customHeight="1" spans="1:62">
      <c r="A795" s="322"/>
      <c r="B795" s="322"/>
      <c r="C795" s="48" t="s">
        <v>1890</v>
      </c>
      <c r="D795" s="38" t="s">
        <v>1891</v>
      </c>
      <c r="E795" s="39" t="s">
        <v>6837</v>
      </c>
      <c r="F795" s="40" t="s">
        <v>2715</v>
      </c>
      <c r="G795" s="41" t="s">
        <v>6838</v>
      </c>
      <c r="H795" s="42" t="s">
        <v>2715</v>
      </c>
      <c r="I795" s="42" t="s">
        <v>2715</v>
      </c>
      <c r="J795" s="43" t="s">
        <v>2715</v>
      </c>
      <c r="K795" s="54" t="s">
        <v>2715</v>
      </c>
      <c r="L795" s="42" t="s">
        <v>2737</v>
      </c>
      <c r="M795" s="42" t="s">
        <v>2715</v>
      </c>
      <c r="N795" s="42" t="s">
        <v>2715</v>
      </c>
      <c r="O795" s="43" t="s">
        <v>2715</v>
      </c>
      <c r="P795" s="206"/>
      <c r="Q795" s="206"/>
      <c r="R795" s="206"/>
      <c r="S795" s="206"/>
      <c r="T795" s="206"/>
      <c r="U795" s="63" t="s">
        <v>6839</v>
      </c>
      <c r="V795" s="47" t="s">
        <v>6259</v>
      </c>
      <c r="W795" s="62" t="s">
        <v>2715</v>
      </c>
      <c r="X795" s="62" t="s">
        <v>2715</v>
      </c>
      <c r="Y795" s="62"/>
      <c r="Z795" s="62"/>
      <c r="AA795" s="62"/>
      <c r="AB795" s="47"/>
      <c r="AC795" s="47" t="s">
        <v>5665</v>
      </c>
      <c r="AD795" s="63"/>
      <c r="AE795" s="63" t="s">
        <v>2723</v>
      </c>
      <c r="AF795" s="207"/>
      <c r="AG795" s="208"/>
      <c r="AH795" s="208"/>
      <c r="AI795" s="208"/>
      <c r="AJ795" s="209"/>
      <c r="AK795" s="209"/>
      <c r="AL795" s="210"/>
      <c r="AM795" s="210"/>
      <c r="AN795" s="210"/>
      <c r="AO795" s="210"/>
      <c r="AP795" s="210"/>
      <c r="AQ795" s="210"/>
      <c r="AR795" s="210"/>
      <c r="AS795" s="215" t="s">
        <v>1890</v>
      </c>
      <c r="AT795" s="105"/>
      <c r="AU795" s="105"/>
      <c r="AV795" s="105"/>
      <c r="AW795" s="105"/>
      <c r="AX795" s="105"/>
      <c r="AY795" s="105"/>
      <c r="AZ795" s="105"/>
      <c r="BA795" s="105"/>
      <c r="BB795" s="105"/>
      <c r="BC795" s="105"/>
      <c r="BD795" s="218"/>
      <c r="BE795" s="105"/>
      <c r="BF795" s="250"/>
      <c r="BG795" s="252" t="s">
        <v>1891</v>
      </c>
      <c r="BH795" s="5" t="s">
        <v>1891</v>
      </c>
      <c r="BI795" s="5" t="s">
        <v>6840</v>
      </c>
      <c r="BJ795" s="149"/>
    </row>
    <row r="796" s="5" customFormat="1" ht="12.95" customHeight="1" spans="1:62">
      <c r="A796" s="322"/>
      <c r="B796" s="322"/>
      <c r="C796" s="48" t="s">
        <v>1892</v>
      </c>
      <c r="D796" s="38" t="s">
        <v>1893</v>
      </c>
      <c r="E796" s="39" t="s">
        <v>6841</v>
      </c>
      <c r="F796" s="40" t="s">
        <v>2715</v>
      </c>
      <c r="G796" s="41" t="s">
        <v>6842</v>
      </c>
      <c r="H796" s="42" t="s">
        <v>2715</v>
      </c>
      <c r="I796" s="42" t="s">
        <v>2715</v>
      </c>
      <c r="J796" s="43" t="s">
        <v>2715</v>
      </c>
      <c r="K796" s="54" t="s">
        <v>2715</v>
      </c>
      <c r="L796" s="42" t="s">
        <v>2737</v>
      </c>
      <c r="M796" s="42" t="s">
        <v>2715</v>
      </c>
      <c r="N796" s="42" t="s">
        <v>2715</v>
      </c>
      <c r="O796" s="43" t="s">
        <v>2715</v>
      </c>
      <c r="P796" s="206"/>
      <c r="Q796" s="206"/>
      <c r="R796" s="206"/>
      <c r="S796" s="206"/>
      <c r="T796" s="206"/>
      <c r="U796" s="63" t="s">
        <v>6843</v>
      </c>
      <c r="V796" s="47" t="s">
        <v>6259</v>
      </c>
      <c r="W796" s="62" t="s">
        <v>2715</v>
      </c>
      <c r="X796" s="62" t="s">
        <v>2715</v>
      </c>
      <c r="Y796" s="62"/>
      <c r="Z796" s="62"/>
      <c r="AA796" s="62"/>
      <c r="AB796" s="47"/>
      <c r="AC796" s="47" t="s">
        <v>5665</v>
      </c>
      <c r="AD796" s="63"/>
      <c r="AE796" s="63" t="s">
        <v>2723</v>
      </c>
      <c r="AF796" s="207"/>
      <c r="AG796" s="208"/>
      <c r="AH796" s="208"/>
      <c r="AI796" s="208"/>
      <c r="AJ796" s="209"/>
      <c r="AK796" s="209"/>
      <c r="AL796" s="210"/>
      <c r="AM796" s="210"/>
      <c r="AN796" s="210"/>
      <c r="AO796" s="210"/>
      <c r="AP796" s="210"/>
      <c r="AQ796" s="210"/>
      <c r="AR796" s="210"/>
      <c r="AS796" s="215" t="s">
        <v>1892</v>
      </c>
      <c r="AT796" s="105"/>
      <c r="AU796" s="105"/>
      <c r="AV796" s="105"/>
      <c r="AW796" s="105"/>
      <c r="AX796" s="105"/>
      <c r="AY796" s="105"/>
      <c r="AZ796" s="105"/>
      <c r="BA796" s="105"/>
      <c r="BB796" s="105"/>
      <c r="BC796" s="105"/>
      <c r="BD796" s="218"/>
      <c r="BE796" s="105"/>
      <c r="BF796" s="250"/>
      <c r="BG796" s="252" t="s">
        <v>1893</v>
      </c>
      <c r="BH796" s="5" t="s">
        <v>1893</v>
      </c>
      <c r="BI796" s="5" t="s">
        <v>6844</v>
      </c>
      <c r="BJ796" s="149"/>
    </row>
    <row r="797" s="5" customFormat="1" ht="12.95" customHeight="1" spans="1:62">
      <c r="A797" s="322"/>
      <c r="B797" s="322"/>
      <c r="C797" s="48" t="s">
        <v>1894</v>
      </c>
      <c r="D797" s="38" t="s">
        <v>1895</v>
      </c>
      <c r="E797" s="39" t="s">
        <v>6845</v>
      </c>
      <c r="F797" s="40" t="s">
        <v>2715</v>
      </c>
      <c r="G797" s="41" t="s">
        <v>6846</v>
      </c>
      <c r="H797" s="42" t="s">
        <v>2715</v>
      </c>
      <c r="I797" s="42" t="s">
        <v>2715</v>
      </c>
      <c r="J797" s="43" t="s">
        <v>2715</v>
      </c>
      <c r="K797" s="54" t="s">
        <v>2715</v>
      </c>
      <c r="L797" s="42" t="s">
        <v>2737</v>
      </c>
      <c r="M797" s="42" t="s">
        <v>2715</v>
      </c>
      <c r="N797" s="42" t="s">
        <v>2715</v>
      </c>
      <c r="O797" s="43" t="s">
        <v>2715</v>
      </c>
      <c r="P797" s="206"/>
      <c r="Q797" s="206"/>
      <c r="R797" s="206"/>
      <c r="S797" s="206"/>
      <c r="T797" s="206"/>
      <c r="U797" s="63" t="s">
        <v>6847</v>
      </c>
      <c r="V797" s="47" t="s">
        <v>6259</v>
      </c>
      <c r="W797" s="62" t="s">
        <v>2715</v>
      </c>
      <c r="X797" s="62" t="s">
        <v>2715</v>
      </c>
      <c r="Y797" s="62"/>
      <c r="Z797" s="62"/>
      <c r="AA797" s="62"/>
      <c r="AB797" s="47"/>
      <c r="AC797" s="47" t="s">
        <v>5665</v>
      </c>
      <c r="AD797" s="63"/>
      <c r="AE797" s="63" t="s">
        <v>2723</v>
      </c>
      <c r="AF797" s="207"/>
      <c r="AG797" s="208"/>
      <c r="AH797" s="208"/>
      <c r="AI797" s="208"/>
      <c r="AJ797" s="209"/>
      <c r="AK797" s="209"/>
      <c r="AL797" s="210"/>
      <c r="AM797" s="210"/>
      <c r="AN797" s="210"/>
      <c r="AO797" s="210"/>
      <c r="AP797" s="210"/>
      <c r="AQ797" s="210"/>
      <c r="AR797" s="210"/>
      <c r="AS797" s="215" t="s">
        <v>1894</v>
      </c>
      <c r="AT797" s="105"/>
      <c r="AU797" s="105"/>
      <c r="AV797" s="105"/>
      <c r="AW797" s="105"/>
      <c r="AX797" s="105"/>
      <c r="AY797" s="105"/>
      <c r="AZ797" s="105"/>
      <c r="BA797" s="105"/>
      <c r="BB797" s="105"/>
      <c r="BC797" s="105"/>
      <c r="BD797" s="218"/>
      <c r="BE797" s="105"/>
      <c r="BF797" s="250"/>
      <c r="BG797" s="252" t="s">
        <v>1895</v>
      </c>
      <c r="BH797" s="5" t="s">
        <v>1895</v>
      </c>
      <c r="BI797" s="5" t="s">
        <v>6848</v>
      </c>
      <c r="BJ797" s="149"/>
    </row>
    <row r="798" s="5" customFormat="1" ht="18.75" customHeight="1" spans="1:62">
      <c r="A798" s="322"/>
      <c r="B798" s="322"/>
      <c r="C798" s="32" t="s">
        <v>1896</v>
      </c>
      <c r="D798" s="32" t="s">
        <v>1117</v>
      </c>
      <c r="E798" s="206"/>
      <c r="F798" s="352"/>
      <c r="G798" s="353"/>
      <c r="H798" s="353"/>
      <c r="I798" s="353"/>
      <c r="J798" s="353"/>
      <c r="K798" s="353"/>
      <c r="L798" s="353"/>
      <c r="M798" s="353"/>
      <c r="N798" s="353"/>
      <c r="O798" s="354"/>
      <c r="P798" s="206"/>
      <c r="Q798" s="206"/>
      <c r="R798" s="206"/>
      <c r="S798" s="206"/>
      <c r="T798" s="206"/>
      <c r="U798" s="206"/>
      <c r="V798" s="206"/>
      <c r="W798" s="206"/>
      <c r="X798" s="206"/>
      <c r="Y798" s="206"/>
      <c r="Z798" s="206"/>
      <c r="AA798" s="206"/>
      <c r="AB798" s="206"/>
      <c r="AC798" s="206"/>
      <c r="AD798" s="206"/>
      <c r="AE798" s="206"/>
      <c r="AF798" s="206"/>
      <c r="AG798" s="206"/>
      <c r="AH798" s="206"/>
      <c r="AI798" s="206"/>
      <c r="AJ798" s="206"/>
      <c r="AK798" s="206"/>
      <c r="AL798" s="206"/>
      <c r="AM798" s="206"/>
      <c r="AN798" s="206"/>
      <c r="AO798" s="206"/>
      <c r="AP798" s="206"/>
      <c r="AQ798" s="210"/>
      <c r="AR798" s="206"/>
      <c r="AS798" s="218"/>
      <c r="AT798" s="355"/>
      <c r="AU798" s="355"/>
      <c r="AV798" s="355"/>
      <c r="AW798" s="355"/>
      <c r="AX798" s="355"/>
      <c r="AY798" s="355"/>
      <c r="AZ798" s="355"/>
      <c r="BA798" s="355"/>
      <c r="BB798" s="355"/>
      <c r="BC798" s="355"/>
      <c r="BD798" s="355"/>
      <c r="BE798" s="400" t="s">
        <v>1118</v>
      </c>
      <c r="BF798" s="218"/>
      <c r="BG798" s="251" t="s">
        <v>1896</v>
      </c>
      <c r="BH798" s="271" t="s">
        <v>1117</v>
      </c>
      <c r="BI798" s="243"/>
      <c r="BJ798" s="244"/>
    </row>
    <row r="799" s="5" customFormat="1" ht="12.95" customHeight="1" spans="1:62">
      <c r="A799" s="322"/>
      <c r="B799" s="322"/>
      <c r="C799" s="48" t="s">
        <v>1897</v>
      </c>
      <c r="D799" s="38" t="s">
        <v>1899</v>
      </c>
      <c r="E799" s="39" t="s">
        <v>6849</v>
      </c>
      <c r="F799" s="40" t="s">
        <v>2715</v>
      </c>
      <c r="G799" s="41" t="s">
        <v>6850</v>
      </c>
      <c r="H799" s="42" t="s">
        <v>2715</v>
      </c>
      <c r="I799" s="42" t="s">
        <v>2715</v>
      </c>
      <c r="J799" s="43" t="s">
        <v>2715</v>
      </c>
      <c r="K799" s="54" t="s">
        <v>2715</v>
      </c>
      <c r="L799" s="42" t="s">
        <v>2737</v>
      </c>
      <c r="M799" s="42" t="s">
        <v>2715</v>
      </c>
      <c r="N799" s="42" t="s">
        <v>2715</v>
      </c>
      <c r="O799" s="43" t="s">
        <v>2715</v>
      </c>
      <c r="P799" s="206"/>
      <c r="Q799" s="206"/>
      <c r="R799" s="206"/>
      <c r="S799" s="206"/>
      <c r="T799" s="206"/>
      <c r="U799" s="63" t="s">
        <v>6851</v>
      </c>
      <c r="V799" s="47" t="s">
        <v>6852</v>
      </c>
      <c r="W799" s="62" t="s">
        <v>2715</v>
      </c>
      <c r="X799" s="62" t="s">
        <v>2715</v>
      </c>
      <c r="Y799" s="62"/>
      <c r="Z799" s="62"/>
      <c r="AA799" s="62"/>
      <c r="AB799" s="47"/>
      <c r="AC799" s="47" t="s">
        <v>6853</v>
      </c>
      <c r="AD799" s="63"/>
      <c r="AE799" s="63" t="s">
        <v>2723</v>
      </c>
      <c r="AF799" s="207"/>
      <c r="AG799" s="208"/>
      <c r="AH799" s="208"/>
      <c r="AI799" s="208"/>
      <c r="AJ799" s="209"/>
      <c r="AK799" s="209"/>
      <c r="AL799" s="210"/>
      <c r="AM799" s="210"/>
      <c r="AN799" s="210"/>
      <c r="AO799" s="210"/>
      <c r="AP799" s="210"/>
      <c r="AQ799" s="210"/>
      <c r="AR799" s="210"/>
      <c r="AS799" s="215" t="s">
        <v>1898</v>
      </c>
      <c r="AT799" s="105"/>
      <c r="AU799" s="105"/>
      <c r="AV799" s="105"/>
      <c r="AW799" s="105"/>
      <c r="AX799" s="105"/>
      <c r="AY799" s="105"/>
      <c r="AZ799" s="105"/>
      <c r="BA799" s="105"/>
      <c r="BB799" s="105"/>
      <c r="BC799" s="105"/>
      <c r="BD799" s="218"/>
      <c r="BE799" s="105"/>
      <c r="BF799" s="250"/>
      <c r="BG799" s="252" t="s">
        <v>1899</v>
      </c>
      <c r="BH799" s="5" t="s">
        <v>1899</v>
      </c>
      <c r="BI799" s="5" t="s">
        <v>6854</v>
      </c>
      <c r="BJ799" s="149"/>
    </row>
    <row r="800" s="5" customFormat="1" ht="12.95" customHeight="1" spans="1:62">
      <c r="A800" s="322"/>
      <c r="B800" s="322"/>
      <c r="C800" s="10" t="s">
        <v>1900</v>
      </c>
      <c r="D800" s="38" t="s">
        <v>1902</v>
      </c>
      <c r="E800" s="39" t="s">
        <v>6855</v>
      </c>
      <c r="F800" s="40" t="s">
        <v>2715</v>
      </c>
      <c r="G800" s="41" t="s">
        <v>6856</v>
      </c>
      <c r="H800" s="42" t="s">
        <v>2715</v>
      </c>
      <c r="I800" s="42" t="s">
        <v>2715</v>
      </c>
      <c r="J800" s="43" t="s">
        <v>2715</v>
      </c>
      <c r="K800" s="54" t="s">
        <v>2715</v>
      </c>
      <c r="L800" s="42" t="s">
        <v>2737</v>
      </c>
      <c r="M800" s="42" t="s">
        <v>2715</v>
      </c>
      <c r="N800" s="42" t="s">
        <v>2715</v>
      </c>
      <c r="O800" s="43" t="s">
        <v>2715</v>
      </c>
      <c r="P800" s="206"/>
      <c r="Q800" s="206"/>
      <c r="R800" s="206"/>
      <c r="S800" s="206"/>
      <c r="T800" s="206"/>
      <c r="U800" s="63" t="s">
        <v>6857</v>
      </c>
      <c r="V800" s="47" t="s">
        <v>6852</v>
      </c>
      <c r="W800" s="62" t="s">
        <v>2715</v>
      </c>
      <c r="X800" s="62" t="s">
        <v>2715</v>
      </c>
      <c r="Y800" s="62"/>
      <c r="Z800" s="62"/>
      <c r="AA800" s="62"/>
      <c r="AB800" s="47"/>
      <c r="AC800" s="47" t="s">
        <v>6853</v>
      </c>
      <c r="AD800" s="63"/>
      <c r="AE800" s="63" t="s">
        <v>2723</v>
      </c>
      <c r="AF800" s="207"/>
      <c r="AG800" s="208"/>
      <c r="AH800" s="208"/>
      <c r="AI800" s="208"/>
      <c r="AJ800" s="209"/>
      <c r="AK800" s="209"/>
      <c r="AL800" s="210"/>
      <c r="AM800" s="210"/>
      <c r="AN800" s="210"/>
      <c r="AO800" s="210"/>
      <c r="AP800" s="210"/>
      <c r="AQ800" s="210"/>
      <c r="AR800" s="210"/>
      <c r="AS800" s="215" t="s">
        <v>1901</v>
      </c>
      <c r="AT800" s="105"/>
      <c r="AU800" s="105"/>
      <c r="AV800" s="105"/>
      <c r="AW800" s="105"/>
      <c r="AX800" s="105"/>
      <c r="AY800" s="105"/>
      <c r="AZ800" s="105"/>
      <c r="BA800" s="105"/>
      <c r="BB800" s="105"/>
      <c r="BC800" s="105"/>
      <c r="BD800" s="218"/>
      <c r="BE800" s="105"/>
      <c r="BF800" s="250"/>
      <c r="BG800" s="252" t="s">
        <v>1902</v>
      </c>
      <c r="BH800" s="5" t="s">
        <v>1902</v>
      </c>
      <c r="BI800" s="5" t="s">
        <v>6858</v>
      </c>
      <c r="BJ800" s="149"/>
    </row>
    <row r="801" s="5" customFormat="1" ht="12.95" customHeight="1" spans="1:62">
      <c r="A801" s="322"/>
      <c r="B801" s="322"/>
      <c r="C801" s="10" t="s">
        <v>1903</v>
      </c>
      <c r="D801" s="38" t="s">
        <v>1905</v>
      </c>
      <c r="E801" s="39" t="s">
        <v>6859</v>
      </c>
      <c r="F801" s="40" t="s">
        <v>2715</v>
      </c>
      <c r="G801" s="41" t="s">
        <v>6860</v>
      </c>
      <c r="H801" s="42" t="s">
        <v>2715</v>
      </c>
      <c r="I801" s="42" t="s">
        <v>2715</v>
      </c>
      <c r="J801" s="43" t="s">
        <v>2715</v>
      </c>
      <c r="K801" s="54" t="s">
        <v>2715</v>
      </c>
      <c r="L801" s="42" t="s">
        <v>2737</v>
      </c>
      <c r="M801" s="42" t="s">
        <v>2715</v>
      </c>
      <c r="N801" s="42" t="s">
        <v>2715</v>
      </c>
      <c r="O801" s="43" t="s">
        <v>2715</v>
      </c>
      <c r="P801" s="206"/>
      <c r="Q801" s="206"/>
      <c r="R801" s="206"/>
      <c r="S801" s="206"/>
      <c r="T801" s="206"/>
      <c r="U801" s="63" t="s">
        <v>6861</v>
      </c>
      <c r="V801" s="47" t="s">
        <v>6852</v>
      </c>
      <c r="W801" s="62" t="s">
        <v>2715</v>
      </c>
      <c r="X801" s="62" t="s">
        <v>2715</v>
      </c>
      <c r="Y801" s="62"/>
      <c r="Z801" s="62"/>
      <c r="AA801" s="62"/>
      <c r="AB801" s="47"/>
      <c r="AC801" s="47" t="s">
        <v>6853</v>
      </c>
      <c r="AD801" s="63"/>
      <c r="AE801" s="63" t="s">
        <v>2723</v>
      </c>
      <c r="AF801" s="207"/>
      <c r="AG801" s="208"/>
      <c r="AH801" s="208"/>
      <c r="AI801" s="208"/>
      <c r="AJ801" s="209"/>
      <c r="AK801" s="209"/>
      <c r="AL801" s="210"/>
      <c r="AM801" s="210"/>
      <c r="AN801" s="210"/>
      <c r="AO801" s="210"/>
      <c r="AP801" s="210"/>
      <c r="AQ801" s="210"/>
      <c r="AR801" s="210"/>
      <c r="AS801" s="215" t="s">
        <v>1904</v>
      </c>
      <c r="AT801" s="105"/>
      <c r="AU801" s="105"/>
      <c r="AV801" s="105"/>
      <c r="AW801" s="105"/>
      <c r="AX801" s="105"/>
      <c r="AY801" s="105"/>
      <c r="AZ801" s="105"/>
      <c r="BA801" s="105"/>
      <c r="BB801" s="105"/>
      <c r="BC801" s="105"/>
      <c r="BD801" s="218"/>
      <c r="BE801" s="105"/>
      <c r="BF801" s="250"/>
      <c r="BG801" s="252" t="s">
        <v>1905</v>
      </c>
      <c r="BH801" s="5" t="s">
        <v>1905</v>
      </c>
      <c r="BI801" s="5" t="s">
        <v>6862</v>
      </c>
      <c r="BJ801" s="149"/>
    </row>
    <row r="802" s="5" customFormat="1" ht="12.95" customHeight="1" spans="1:62">
      <c r="A802" s="322"/>
      <c r="B802" s="322"/>
      <c r="C802" s="48" t="s">
        <v>1906</v>
      </c>
      <c r="D802" s="38" t="s">
        <v>1908</v>
      </c>
      <c r="E802" s="39" t="s">
        <v>6863</v>
      </c>
      <c r="F802" s="40" t="s">
        <v>2715</v>
      </c>
      <c r="G802" s="41" t="s">
        <v>6864</v>
      </c>
      <c r="H802" s="42" t="s">
        <v>2715</v>
      </c>
      <c r="I802" s="42" t="s">
        <v>2715</v>
      </c>
      <c r="J802" s="43" t="s">
        <v>2715</v>
      </c>
      <c r="K802" s="54" t="s">
        <v>2715</v>
      </c>
      <c r="L802" s="42" t="s">
        <v>2737</v>
      </c>
      <c r="M802" s="42" t="s">
        <v>2715</v>
      </c>
      <c r="N802" s="42" t="s">
        <v>2715</v>
      </c>
      <c r="O802" s="43" t="s">
        <v>2715</v>
      </c>
      <c r="P802" s="206"/>
      <c r="Q802" s="206"/>
      <c r="R802" s="206"/>
      <c r="S802" s="206"/>
      <c r="T802" s="206"/>
      <c r="U802" s="63" t="s">
        <v>6865</v>
      </c>
      <c r="V802" s="47" t="s">
        <v>6852</v>
      </c>
      <c r="W802" s="62" t="s">
        <v>2715</v>
      </c>
      <c r="X802" s="62" t="s">
        <v>2715</v>
      </c>
      <c r="Y802" s="62"/>
      <c r="Z802" s="62"/>
      <c r="AA802" s="62"/>
      <c r="AB802" s="47"/>
      <c r="AC802" s="47" t="s">
        <v>6853</v>
      </c>
      <c r="AD802" s="63"/>
      <c r="AE802" s="63" t="s">
        <v>2723</v>
      </c>
      <c r="AF802" s="207"/>
      <c r="AG802" s="208"/>
      <c r="AH802" s="208"/>
      <c r="AI802" s="208"/>
      <c r="AJ802" s="209"/>
      <c r="AK802" s="209"/>
      <c r="AL802" s="210"/>
      <c r="AM802" s="210"/>
      <c r="AN802" s="210"/>
      <c r="AO802" s="210"/>
      <c r="AP802" s="210"/>
      <c r="AQ802" s="210"/>
      <c r="AR802" s="210"/>
      <c r="AS802" s="215" t="s">
        <v>1907</v>
      </c>
      <c r="AT802" s="105"/>
      <c r="AU802" s="105"/>
      <c r="AV802" s="105"/>
      <c r="AW802" s="105"/>
      <c r="AX802" s="105"/>
      <c r="AY802" s="105"/>
      <c r="AZ802" s="105"/>
      <c r="BA802" s="105"/>
      <c r="BB802" s="105"/>
      <c r="BC802" s="105"/>
      <c r="BD802" s="218"/>
      <c r="BE802" s="105"/>
      <c r="BF802" s="250"/>
      <c r="BG802" s="252" t="s">
        <v>1908</v>
      </c>
      <c r="BH802" s="5" t="s">
        <v>1908</v>
      </c>
      <c r="BI802" s="5" t="s">
        <v>6866</v>
      </c>
      <c r="BJ802" s="149"/>
    </row>
    <row r="803" s="5" customFormat="1" ht="12.95" customHeight="1" spans="1:62">
      <c r="A803" s="322"/>
      <c r="B803" s="322"/>
      <c r="C803" s="48" t="s">
        <v>1909</v>
      </c>
      <c r="D803" s="38" t="s">
        <v>1911</v>
      </c>
      <c r="E803" s="39" t="s">
        <v>6867</v>
      </c>
      <c r="F803" s="40" t="s">
        <v>2715</v>
      </c>
      <c r="G803" s="41" t="s">
        <v>6868</v>
      </c>
      <c r="H803" s="42" t="s">
        <v>2715</v>
      </c>
      <c r="I803" s="42" t="s">
        <v>2715</v>
      </c>
      <c r="J803" s="43" t="s">
        <v>2715</v>
      </c>
      <c r="K803" s="54" t="s">
        <v>2715</v>
      </c>
      <c r="L803" s="42" t="s">
        <v>2737</v>
      </c>
      <c r="M803" s="42" t="s">
        <v>2715</v>
      </c>
      <c r="N803" s="42" t="s">
        <v>2715</v>
      </c>
      <c r="O803" s="43" t="s">
        <v>2715</v>
      </c>
      <c r="P803" s="206"/>
      <c r="Q803" s="206"/>
      <c r="R803" s="206"/>
      <c r="S803" s="206"/>
      <c r="T803" s="206"/>
      <c r="U803" s="63" t="s">
        <v>6869</v>
      </c>
      <c r="V803" s="47" t="s">
        <v>6852</v>
      </c>
      <c r="W803" s="62" t="s">
        <v>2715</v>
      </c>
      <c r="X803" s="62" t="s">
        <v>2715</v>
      </c>
      <c r="Y803" s="62"/>
      <c r="Z803" s="62"/>
      <c r="AA803" s="62"/>
      <c r="AB803" s="47"/>
      <c r="AC803" s="47" t="s">
        <v>6853</v>
      </c>
      <c r="AD803" s="63"/>
      <c r="AE803" s="63" t="s">
        <v>2723</v>
      </c>
      <c r="AF803" s="207"/>
      <c r="AG803" s="208"/>
      <c r="AH803" s="208"/>
      <c r="AI803" s="208"/>
      <c r="AJ803" s="209"/>
      <c r="AK803" s="209"/>
      <c r="AL803" s="210"/>
      <c r="AM803" s="210"/>
      <c r="AN803" s="210"/>
      <c r="AO803" s="210"/>
      <c r="AP803" s="210"/>
      <c r="AQ803" s="210"/>
      <c r="AR803" s="210"/>
      <c r="AS803" s="215" t="s">
        <v>1910</v>
      </c>
      <c r="AT803" s="105"/>
      <c r="AU803" s="105"/>
      <c r="AV803" s="105"/>
      <c r="AW803" s="105"/>
      <c r="AX803" s="105"/>
      <c r="AY803" s="105"/>
      <c r="AZ803" s="105"/>
      <c r="BA803" s="105"/>
      <c r="BB803" s="105"/>
      <c r="BC803" s="105"/>
      <c r="BD803" s="218"/>
      <c r="BE803" s="105"/>
      <c r="BF803" s="250"/>
      <c r="BG803" s="252" t="s">
        <v>1911</v>
      </c>
      <c r="BH803" s="5" t="s">
        <v>1911</v>
      </c>
      <c r="BI803" s="5" t="s">
        <v>6870</v>
      </c>
      <c r="BJ803" s="149"/>
    </row>
    <row r="804" s="5" customFormat="1" ht="12.95" customHeight="1" spans="1:62">
      <c r="A804" s="322"/>
      <c r="B804" s="322"/>
      <c r="C804" s="48" t="s">
        <v>1912</v>
      </c>
      <c r="D804" s="38" t="s">
        <v>1914</v>
      </c>
      <c r="E804" s="39" t="s">
        <v>6871</v>
      </c>
      <c r="F804" s="40" t="s">
        <v>2715</v>
      </c>
      <c r="G804" s="41" t="s">
        <v>6872</v>
      </c>
      <c r="H804" s="42" t="s">
        <v>2715</v>
      </c>
      <c r="I804" s="42" t="s">
        <v>2715</v>
      </c>
      <c r="J804" s="43" t="s">
        <v>2715</v>
      </c>
      <c r="K804" s="54" t="s">
        <v>2715</v>
      </c>
      <c r="L804" s="42" t="s">
        <v>2737</v>
      </c>
      <c r="M804" s="42" t="s">
        <v>2715</v>
      </c>
      <c r="N804" s="42" t="s">
        <v>2715</v>
      </c>
      <c r="O804" s="43" t="s">
        <v>2715</v>
      </c>
      <c r="P804" s="206"/>
      <c r="Q804" s="206"/>
      <c r="R804" s="206"/>
      <c r="S804" s="206"/>
      <c r="T804" s="206"/>
      <c r="U804" s="63" t="s">
        <v>6873</v>
      </c>
      <c r="V804" s="47" t="s">
        <v>6852</v>
      </c>
      <c r="W804" s="62" t="s">
        <v>2715</v>
      </c>
      <c r="X804" s="62" t="s">
        <v>2715</v>
      </c>
      <c r="Y804" s="62"/>
      <c r="Z804" s="62"/>
      <c r="AA804" s="62"/>
      <c r="AB804" s="47"/>
      <c r="AC804" s="47" t="s">
        <v>6853</v>
      </c>
      <c r="AD804" s="63"/>
      <c r="AE804" s="63" t="s">
        <v>2723</v>
      </c>
      <c r="AF804" s="207"/>
      <c r="AG804" s="208"/>
      <c r="AH804" s="208"/>
      <c r="AI804" s="208"/>
      <c r="AJ804" s="209"/>
      <c r="AK804" s="209"/>
      <c r="AL804" s="210"/>
      <c r="AM804" s="210"/>
      <c r="AN804" s="210"/>
      <c r="AO804" s="210"/>
      <c r="AP804" s="210"/>
      <c r="AQ804" s="210"/>
      <c r="AR804" s="210"/>
      <c r="AS804" s="215" t="s">
        <v>1913</v>
      </c>
      <c r="AT804" s="105"/>
      <c r="AU804" s="105"/>
      <c r="AV804" s="105"/>
      <c r="AW804" s="105"/>
      <c r="AX804" s="105"/>
      <c r="AY804" s="105"/>
      <c r="AZ804" s="105"/>
      <c r="BA804" s="105"/>
      <c r="BB804" s="105"/>
      <c r="BC804" s="105"/>
      <c r="BD804" s="218"/>
      <c r="BE804" s="105"/>
      <c r="BF804" s="250"/>
      <c r="BG804" s="252" t="s">
        <v>1914</v>
      </c>
      <c r="BH804" s="5" t="s">
        <v>1914</v>
      </c>
      <c r="BI804" s="5" t="s">
        <v>6874</v>
      </c>
      <c r="BJ804" s="149"/>
    </row>
    <row r="805" s="5" customFormat="1" ht="12.95" customHeight="1" spans="1:62">
      <c r="A805" s="322"/>
      <c r="B805" s="322"/>
      <c r="C805" s="48" t="s">
        <v>1915</v>
      </c>
      <c r="D805" s="38" t="s">
        <v>1917</v>
      </c>
      <c r="E805" s="39" t="s">
        <v>6875</v>
      </c>
      <c r="F805" s="40" t="s">
        <v>2715</v>
      </c>
      <c r="G805" s="41" t="s">
        <v>6876</v>
      </c>
      <c r="H805" s="42" t="s">
        <v>2715</v>
      </c>
      <c r="I805" s="42" t="s">
        <v>2715</v>
      </c>
      <c r="J805" s="43" t="s">
        <v>2715</v>
      </c>
      <c r="K805" s="54" t="s">
        <v>2715</v>
      </c>
      <c r="L805" s="42" t="s">
        <v>2737</v>
      </c>
      <c r="M805" s="42" t="s">
        <v>2715</v>
      </c>
      <c r="N805" s="42" t="s">
        <v>2715</v>
      </c>
      <c r="O805" s="43" t="s">
        <v>2715</v>
      </c>
      <c r="P805" s="206"/>
      <c r="Q805" s="206"/>
      <c r="R805" s="206"/>
      <c r="S805" s="206"/>
      <c r="T805" s="206"/>
      <c r="U805" s="63" t="s">
        <v>6877</v>
      </c>
      <c r="V805" s="47" t="s">
        <v>6852</v>
      </c>
      <c r="W805" s="62" t="s">
        <v>2715</v>
      </c>
      <c r="X805" s="62" t="s">
        <v>2715</v>
      </c>
      <c r="Y805" s="62"/>
      <c r="Z805" s="62"/>
      <c r="AA805" s="62"/>
      <c r="AB805" s="47"/>
      <c r="AC805" s="47" t="s">
        <v>6853</v>
      </c>
      <c r="AD805" s="63"/>
      <c r="AE805" s="63" t="s">
        <v>2723</v>
      </c>
      <c r="AF805" s="207"/>
      <c r="AG805" s="208"/>
      <c r="AH805" s="208"/>
      <c r="AI805" s="208"/>
      <c r="AJ805" s="209"/>
      <c r="AK805" s="209"/>
      <c r="AL805" s="210"/>
      <c r="AM805" s="210"/>
      <c r="AN805" s="210"/>
      <c r="AO805" s="210"/>
      <c r="AP805" s="210"/>
      <c r="AQ805" s="210"/>
      <c r="AR805" s="210"/>
      <c r="AS805" s="215" t="s">
        <v>1916</v>
      </c>
      <c r="AT805" s="105"/>
      <c r="AU805" s="105"/>
      <c r="AV805" s="105"/>
      <c r="AW805" s="105"/>
      <c r="AX805" s="105"/>
      <c r="AY805" s="105"/>
      <c r="AZ805" s="105"/>
      <c r="BA805" s="105"/>
      <c r="BB805" s="105"/>
      <c r="BC805" s="105"/>
      <c r="BD805" s="218"/>
      <c r="BE805" s="105"/>
      <c r="BF805" s="250"/>
      <c r="BG805" s="252" t="s">
        <v>1917</v>
      </c>
      <c r="BH805" s="5" t="s">
        <v>1917</v>
      </c>
      <c r="BI805" s="5" t="s">
        <v>6878</v>
      </c>
      <c r="BJ805" s="149"/>
    </row>
    <row r="806" s="5" customFormat="1" ht="12.95" customHeight="1" spans="1:62">
      <c r="A806" s="322"/>
      <c r="B806" s="322"/>
      <c r="C806" s="48" t="s">
        <v>1918</v>
      </c>
      <c r="D806" s="38" t="s">
        <v>1920</v>
      </c>
      <c r="E806" s="39" t="s">
        <v>6879</v>
      </c>
      <c r="F806" s="40" t="s">
        <v>2715</v>
      </c>
      <c r="G806" s="41" t="s">
        <v>6880</v>
      </c>
      <c r="H806" s="42" t="s">
        <v>2715</v>
      </c>
      <c r="I806" s="42" t="s">
        <v>2715</v>
      </c>
      <c r="J806" s="43" t="s">
        <v>2715</v>
      </c>
      <c r="K806" s="54" t="s">
        <v>2715</v>
      </c>
      <c r="L806" s="42" t="s">
        <v>2737</v>
      </c>
      <c r="M806" s="42" t="s">
        <v>2715</v>
      </c>
      <c r="N806" s="42" t="s">
        <v>2715</v>
      </c>
      <c r="O806" s="43" t="s">
        <v>2715</v>
      </c>
      <c r="P806" s="206"/>
      <c r="Q806" s="206"/>
      <c r="R806" s="206"/>
      <c r="S806" s="206"/>
      <c r="T806" s="206"/>
      <c r="U806" s="63" t="s">
        <v>6881</v>
      </c>
      <c r="V806" s="47" t="s">
        <v>6852</v>
      </c>
      <c r="W806" s="62" t="s">
        <v>2715</v>
      </c>
      <c r="X806" s="62" t="s">
        <v>2715</v>
      </c>
      <c r="Y806" s="62"/>
      <c r="Z806" s="62"/>
      <c r="AA806" s="62"/>
      <c r="AB806" s="47"/>
      <c r="AC806" s="47" t="s">
        <v>6853</v>
      </c>
      <c r="AD806" s="63"/>
      <c r="AE806" s="63" t="s">
        <v>2723</v>
      </c>
      <c r="AF806" s="207"/>
      <c r="AG806" s="208"/>
      <c r="AH806" s="208"/>
      <c r="AI806" s="208"/>
      <c r="AJ806" s="209"/>
      <c r="AK806" s="209"/>
      <c r="AL806" s="210"/>
      <c r="AM806" s="210"/>
      <c r="AN806" s="210"/>
      <c r="AO806" s="210"/>
      <c r="AP806" s="210"/>
      <c r="AQ806" s="210"/>
      <c r="AR806" s="210"/>
      <c r="AS806" s="215" t="s">
        <v>1919</v>
      </c>
      <c r="AT806" s="105"/>
      <c r="AU806" s="105"/>
      <c r="AV806" s="105"/>
      <c r="AW806" s="105"/>
      <c r="AX806" s="105"/>
      <c r="AY806" s="105"/>
      <c r="AZ806" s="105"/>
      <c r="BA806" s="105"/>
      <c r="BB806" s="105"/>
      <c r="BC806" s="105"/>
      <c r="BD806" s="218"/>
      <c r="BE806" s="105"/>
      <c r="BF806" s="250"/>
      <c r="BG806" s="252" t="s">
        <v>1920</v>
      </c>
      <c r="BH806" s="5" t="s">
        <v>1920</v>
      </c>
      <c r="BI806" s="5" t="s">
        <v>6882</v>
      </c>
      <c r="BJ806" s="149"/>
    </row>
    <row r="807" s="5" customFormat="1" ht="12.95" customHeight="1" spans="1:62">
      <c r="A807" s="322"/>
      <c r="B807" s="322"/>
      <c r="C807" s="48" t="s">
        <v>1921</v>
      </c>
      <c r="D807" s="38" t="s">
        <v>1922</v>
      </c>
      <c r="E807" s="39" t="s">
        <v>6883</v>
      </c>
      <c r="F807" s="40" t="s">
        <v>2715</v>
      </c>
      <c r="G807" s="41" t="s">
        <v>6884</v>
      </c>
      <c r="H807" s="42" t="s">
        <v>2715</v>
      </c>
      <c r="I807" s="42" t="s">
        <v>2715</v>
      </c>
      <c r="J807" s="43" t="s">
        <v>2715</v>
      </c>
      <c r="K807" s="54" t="s">
        <v>2715</v>
      </c>
      <c r="L807" s="42" t="s">
        <v>2737</v>
      </c>
      <c r="M807" s="42" t="s">
        <v>2715</v>
      </c>
      <c r="N807" s="42" t="s">
        <v>2715</v>
      </c>
      <c r="O807" s="43" t="s">
        <v>2715</v>
      </c>
      <c r="P807" s="206"/>
      <c r="Q807" s="206"/>
      <c r="R807" s="206"/>
      <c r="S807" s="206"/>
      <c r="T807" s="206"/>
      <c r="U807" s="63" t="s">
        <v>6885</v>
      </c>
      <c r="V807" s="47" t="s">
        <v>6852</v>
      </c>
      <c r="W807" s="62" t="s">
        <v>2715</v>
      </c>
      <c r="X807" s="62" t="s">
        <v>2715</v>
      </c>
      <c r="Y807" s="62"/>
      <c r="Z807" s="62"/>
      <c r="AA807" s="62"/>
      <c r="AB807" s="47"/>
      <c r="AC807" s="47" t="s">
        <v>6853</v>
      </c>
      <c r="AD807" s="63"/>
      <c r="AE807" s="63" t="s">
        <v>2723</v>
      </c>
      <c r="AF807" s="207"/>
      <c r="AG807" s="208"/>
      <c r="AH807" s="208"/>
      <c r="AI807" s="208"/>
      <c r="AJ807" s="209"/>
      <c r="AK807" s="209"/>
      <c r="AL807" s="210"/>
      <c r="AM807" s="210"/>
      <c r="AN807" s="210"/>
      <c r="AO807" s="210"/>
      <c r="AP807" s="210"/>
      <c r="AQ807" s="210"/>
      <c r="AR807" s="210"/>
      <c r="AS807" s="215" t="s">
        <v>1921</v>
      </c>
      <c r="AT807" s="105"/>
      <c r="AU807" s="105"/>
      <c r="AV807" s="105"/>
      <c r="AW807" s="105"/>
      <c r="AX807" s="105"/>
      <c r="AY807" s="105"/>
      <c r="AZ807" s="105"/>
      <c r="BA807" s="105"/>
      <c r="BB807" s="105"/>
      <c r="BC807" s="105"/>
      <c r="BD807" s="218"/>
      <c r="BE807" s="105"/>
      <c r="BF807" s="250"/>
      <c r="BG807" s="252" t="s">
        <v>1922</v>
      </c>
      <c r="BH807" s="5" t="s">
        <v>1922</v>
      </c>
      <c r="BI807" s="5" t="s">
        <v>6886</v>
      </c>
      <c r="BJ807" s="149"/>
    </row>
    <row r="808" s="5" customFormat="1" ht="12.95" customHeight="1" spans="1:62">
      <c r="A808" s="322"/>
      <c r="B808" s="322"/>
      <c r="C808" s="48" t="s">
        <v>1923</v>
      </c>
      <c r="D808" s="38" t="s">
        <v>1924</v>
      </c>
      <c r="E808" s="39" t="s">
        <v>6887</v>
      </c>
      <c r="F808" s="40" t="s">
        <v>2715</v>
      </c>
      <c r="G808" s="41" t="s">
        <v>6888</v>
      </c>
      <c r="H808" s="42" t="s">
        <v>2715</v>
      </c>
      <c r="I808" s="42" t="s">
        <v>2715</v>
      </c>
      <c r="J808" s="43" t="s">
        <v>2715</v>
      </c>
      <c r="K808" s="54" t="s">
        <v>2715</v>
      </c>
      <c r="L808" s="42" t="s">
        <v>2737</v>
      </c>
      <c r="M808" s="42" t="s">
        <v>2715</v>
      </c>
      <c r="N808" s="42" t="s">
        <v>2715</v>
      </c>
      <c r="O808" s="43" t="s">
        <v>2715</v>
      </c>
      <c r="P808" s="206"/>
      <c r="Q808" s="206"/>
      <c r="R808" s="206"/>
      <c r="S808" s="206"/>
      <c r="T808" s="206"/>
      <c r="U808" s="63" t="s">
        <v>6889</v>
      </c>
      <c r="V808" s="47" t="s">
        <v>6852</v>
      </c>
      <c r="W808" s="62" t="s">
        <v>2715</v>
      </c>
      <c r="X808" s="62" t="s">
        <v>2715</v>
      </c>
      <c r="Y808" s="62"/>
      <c r="Z808" s="62"/>
      <c r="AA808" s="62"/>
      <c r="AB808" s="47"/>
      <c r="AC808" s="47" t="s">
        <v>6853</v>
      </c>
      <c r="AD808" s="63"/>
      <c r="AE808" s="63" t="s">
        <v>2723</v>
      </c>
      <c r="AF808" s="207"/>
      <c r="AG808" s="208"/>
      <c r="AH808" s="208"/>
      <c r="AI808" s="208"/>
      <c r="AJ808" s="209"/>
      <c r="AK808" s="209"/>
      <c r="AL808" s="210"/>
      <c r="AM808" s="210"/>
      <c r="AN808" s="210"/>
      <c r="AO808" s="210"/>
      <c r="AP808" s="210"/>
      <c r="AQ808" s="210"/>
      <c r="AR808" s="210"/>
      <c r="AS808" s="215" t="s">
        <v>1923</v>
      </c>
      <c r="AT808" s="105"/>
      <c r="AU808" s="105"/>
      <c r="AV808" s="105"/>
      <c r="AW808" s="105"/>
      <c r="AX808" s="105"/>
      <c r="AY808" s="105"/>
      <c r="AZ808" s="105"/>
      <c r="BA808" s="105"/>
      <c r="BB808" s="105"/>
      <c r="BC808" s="105"/>
      <c r="BD808" s="218"/>
      <c r="BE808" s="105"/>
      <c r="BF808" s="250"/>
      <c r="BG808" s="252" t="s">
        <v>1924</v>
      </c>
      <c r="BH808" s="5" t="s">
        <v>1924</v>
      </c>
      <c r="BI808" s="5" t="s">
        <v>6890</v>
      </c>
      <c r="BJ808" s="149"/>
    </row>
    <row r="809" s="5" customFormat="1" ht="12.95" customHeight="1" spans="1:62">
      <c r="A809" s="322"/>
      <c r="B809" s="322"/>
      <c r="C809" s="48" t="s">
        <v>1925</v>
      </c>
      <c r="D809" s="38" t="s">
        <v>1926</v>
      </c>
      <c r="E809" s="39" t="s">
        <v>6891</v>
      </c>
      <c r="F809" s="40" t="s">
        <v>2715</v>
      </c>
      <c r="G809" s="41" t="s">
        <v>6892</v>
      </c>
      <c r="H809" s="42" t="s">
        <v>2715</v>
      </c>
      <c r="I809" s="42" t="s">
        <v>2715</v>
      </c>
      <c r="J809" s="43" t="s">
        <v>2715</v>
      </c>
      <c r="K809" s="54" t="s">
        <v>2715</v>
      </c>
      <c r="L809" s="42" t="s">
        <v>2737</v>
      </c>
      <c r="M809" s="42" t="s">
        <v>2715</v>
      </c>
      <c r="N809" s="42" t="s">
        <v>2715</v>
      </c>
      <c r="O809" s="43" t="s">
        <v>2715</v>
      </c>
      <c r="P809" s="206"/>
      <c r="Q809" s="206"/>
      <c r="R809" s="206"/>
      <c r="S809" s="206"/>
      <c r="T809" s="206"/>
      <c r="U809" s="63" t="s">
        <v>6893</v>
      </c>
      <c r="V809" s="47" t="s">
        <v>6852</v>
      </c>
      <c r="W809" s="62" t="s">
        <v>2715</v>
      </c>
      <c r="X809" s="62" t="s">
        <v>2715</v>
      </c>
      <c r="Y809" s="62"/>
      <c r="Z809" s="62"/>
      <c r="AA809" s="62"/>
      <c r="AB809" s="47"/>
      <c r="AC809" s="47" t="s">
        <v>6853</v>
      </c>
      <c r="AD809" s="63"/>
      <c r="AE809" s="63" t="s">
        <v>2723</v>
      </c>
      <c r="AF809" s="207"/>
      <c r="AG809" s="208"/>
      <c r="AH809" s="208"/>
      <c r="AI809" s="208"/>
      <c r="AJ809" s="209"/>
      <c r="AK809" s="209"/>
      <c r="AL809" s="210"/>
      <c r="AM809" s="210"/>
      <c r="AN809" s="210"/>
      <c r="AO809" s="210"/>
      <c r="AP809" s="210"/>
      <c r="AQ809" s="210"/>
      <c r="AR809" s="210"/>
      <c r="AS809" s="215" t="s">
        <v>1925</v>
      </c>
      <c r="AT809" s="105"/>
      <c r="AU809" s="105"/>
      <c r="AV809" s="105"/>
      <c r="AW809" s="105"/>
      <c r="AX809" s="105"/>
      <c r="AY809" s="105"/>
      <c r="AZ809" s="105"/>
      <c r="BA809" s="105"/>
      <c r="BB809" s="105"/>
      <c r="BC809" s="105"/>
      <c r="BD809" s="218"/>
      <c r="BE809" s="105"/>
      <c r="BF809" s="250"/>
      <c r="BG809" s="252" t="s">
        <v>1926</v>
      </c>
      <c r="BH809" s="5" t="s">
        <v>1926</v>
      </c>
      <c r="BI809" s="5" t="s">
        <v>6894</v>
      </c>
      <c r="BJ809" s="149"/>
    </row>
    <row r="810" s="5" customFormat="1" ht="12.95" customHeight="1" spans="1:62">
      <c r="A810" s="322"/>
      <c r="B810" s="322"/>
      <c r="C810" s="48" t="s">
        <v>1927</v>
      </c>
      <c r="D810" s="38" t="s">
        <v>1928</v>
      </c>
      <c r="E810" s="39" t="s">
        <v>6895</v>
      </c>
      <c r="F810" s="40" t="s">
        <v>2715</v>
      </c>
      <c r="G810" s="41" t="s">
        <v>6896</v>
      </c>
      <c r="H810" s="42" t="s">
        <v>2715</v>
      </c>
      <c r="I810" s="42" t="s">
        <v>2715</v>
      </c>
      <c r="J810" s="43" t="s">
        <v>2715</v>
      </c>
      <c r="K810" s="54" t="s">
        <v>2715</v>
      </c>
      <c r="L810" s="42" t="s">
        <v>2737</v>
      </c>
      <c r="M810" s="42" t="s">
        <v>2715</v>
      </c>
      <c r="N810" s="42" t="s">
        <v>2715</v>
      </c>
      <c r="O810" s="43" t="s">
        <v>2715</v>
      </c>
      <c r="P810" s="206"/>
      <c r="Q810" s="206"/>
      <c r="R810" s="206"/>
      <c r="S810" s="206"/>
      <c r="T810" s="206"/>
      <c r="U810" s="63" t="s">
        <v>6897</v>
      </c>
      <c r="V810" s="47" t="s">
        <v>6852</v>
      </c>
      <c r="W810" s="62" t="s">
        <v>2715</v>
      </c>
      <c r="X810" s="62" t="s">
        <v>2715</v>
      </c>
      <c r="Y810" s="62"/>
      <c r="Z810" s="62"/>
      <c r="AA810" s="62"/>
      <c r="AB810" s="47"/>
      <c r="AC810" s="47" t="s">
        <v>6853</v>
      </c>
      <c r="AD810" s="63"/>
      <c r="AE810" s="63" t="s">
        <v>2723</v>
      </c>
      <c r="AF810" s="207"/>
      <c r="AG810" s="208"/>
      <c r="AH810" s="208"/>
      <c r="AI810" s="208"/>
      <c r="AJ810" s="209"/>
      <c r="AK810" s="209"/>
      <c r="AL810" s="210"/>
      <c r="AM810" s="210"/>
      <c r="AN810" s="210"/>
      <c r="AO810" s="210"/>
      <c r="AP810" s="210"/>
      <c r="AQ810" s="210"/>
      <c r="AR810" s="210"/>
      <c r="AS810" s="215" t="s">
        <v>1927</v>
      </c>
      <c r="AT810" s="105"/>
      <c r="AU810" s="105"/>
      <c r="AV810" s="105"/>
      <c r="AW810" s="105"/>
      <c r="AX810" s="105"/>
      <c r="AY810" s="105"/>
      <c r="AZ810" s="105"/>
      <c r="BA810" s="105"/>
      <c r="BB810" s="105"/>
      <c r="BC810" s="105"/>
      <c r="BD810" s="218"/>
      <c r="BE810" s="105"/>
      <c r="BF810" s="250"/>
      <c r="BG810" s="252" t="s">
        <v>1928</v>
      </c>
      <c r="BH810" s="5" t="s">
        <v>1928</v>
      </c>
      <c r="BI810" s="5" t="s">
        <v>6898</v>
      </c>
      <c r="BJ810" s="149"/>
    </row>
    <row r="811" s="5" customFormat="1" ht="12.95" customHeight="1" spans="1:62">
      <c r="A811" s="322"/>
      <c r="B811" s="322"/>
      <c r="C811" s="48" t="s">
        <v>1929</v>
      </c>
      <c r="D811" s="38" t="s">
        <v>1930</v>
      </c>
      <c r="E811" s="39" t="s">
        <v>6899</v>
      </c>
      <c r="F811" s="40" t="s">
        <v>2715</v>
      </c>
      <c r="G811" s="41" t="s">
        <v>6900</v>
      </c>
      <c r="H811" s="42" t="s">
        <v>2715</v>
      </c>
      <c r="I811" s="42" t="s">
        <v>2715</v>
      </c>
      <c r="J811" s="43" t="s">
        <v>2715</v>
      </c>
      <c r="K811" s="54" t="s">
        <v>2715</v>
      </c>
      <c r="L811" s="42" t="s">
        <v>2737</v>
      </c>
      <c r="M811" s="42" t="s">
        <v>2715</v>
      </c>
      <c r="N811" s="42" t="s">
        <v>2715</v>
      </c>
      <c r="O811" s="43" t="s">
        <v>2715</v>
      </c>
      <c r="P811" s="206"/>
      <c r="Q811" s="206"/>
      <c r="R811" s="206"/>
      <c r="S811" s="206"/>
      <c r="T811" s="206"/>
      <c r="U811" s="63" t="s">
        <v>6901</v>
      </c>
      <c r="V811" s="47" t="s">
        <v>6852</v>
      </c>
      <c r="W811" s="62" t="s">
        <v>2715</v>
      </c>
      <c r="X811" s="62" t="s">
        <v>2715</v>
      </c>
      <c r="Y811" s="62"/>
      <c r="Z811" s="62"/>
      <c r="AA811" s="62"/>
      <c r="AB811" s="47"/>
      <c r="AC811" s="47" t="s">
        <v>6853</v>
      </c>
      <c r="AD811" s="63"/>
      <c r="AE811" s="63" t="s">
        <v>2723</v>
      </c>
      <c r="AF811" s="207"/>
      <c r="AG811" s="208"/>
      <c r="AH811" s="208"/>
      <c r="AI811" s="208"/>
      <c r="AJ811" s="209"/>
      <c r="AK811" s="209"/>
      <c r="AL811" s="210"/>
      <c r="AM811" s="210"/>
      <c r="AN811" s="210"/>
      <c r="AO811" s="210"/>
      <c r="AP811" s="210"/>
      <c r="AQ811" s="210"/>
      <c r="AR811" s="210"/>
      <c r="AS811" s="215" t="s">
        <v>1929</v>
      </c>
      <c r="AT811" s="105"/>
      <c r="AU811" s="105"/>
      <c r="AV811" s="105"/>
      <c r="AW811" s="105"/>
      <c r="AX811" s="105"/>
      <c r="AY811" s="105"/>
      <c r="AZ811" s="105"/>
      <c r="BA811" s="105"/>
      <c r="BB811" s="105"/>
      <c r="BC811" s="105"/>
      <c r="BD811" s="218"/>
      <c r="BE811" s="105"/>
      <c r="BF811" s="250"/>
      <c r="BG811" s="252" t="s">
        <v>1930</v>
      </c>
      <c r="BH811" s="5" t="s">
        <v>1930</v>
      </c>
      <c r="BI811" s="5" t="s">
        <v>6902</v>
      </c>
      <c r="BJ811" s="149"/>
    </row>
    <row r="812" s="5" customFormat="1" ht="12.95" customHeight="1" spans="1:62">
      <c r="A812" s="322"/>
      <c r="B812" s="322"/>
      <c r="C812" s="10" t="s">
        <v>1931</v>
      </c>
      <c r="D812" s="38" t="s">
        <v>1933</v>
      </c>
      <c r="E812" s="39" t="s">
        <v>6903</v>
      </c>
      <c r="F812" s="40" t="s">
        <v>2715</v>
      </c>
      <c r="G812" s="41" t="s">
        <v>6904</v>
      </c>
      <c r="H812" s="42" t="s">
        <v>2715</v>
      </c>
      <c r="I812" s="42" t="s">
        <v>2715</v>
      </c>
      <c r="J812" s="43" t="s">
        <v>2715</v>
      </c>
      <c r="K812" s="54" t="s">
        <v>2715</v>
      </c>
      <c r="L812" s="42" t="s">
        <v>2737</v>
      </c>
      <c r="M812" s="42" t="s">
        <v>2715</v>
      </c>
      <c r="N812" s="42" t="s">
        <v>2715</v>
      </c>
      <c r="O812" s="43" t="s">
        <v>2715</v>
      </c>
      <c r="P812" s="206"/>
      <c r="Q812" s="206"/>
      <c r="R812" s="206"/>
      <c r="S812" s="206"/>
      <c r="T812" s="206"/>
      <c r="U812" s="63" t="s">
        <v>6905</v>
      </c>
      <c r="V812" s="47" t="s">
        <v>6852</v>
      </c>
      <c r="W812" s="62" t="s">
        <v>2715</v>
      </c>
      <c r="X812" s="62" t="s">
        <v>2715</v>
      </c>
      <c r="Y812" s="62"/>
      <c r="Z812" s="62"/>
      <c r="AA812" s="62"/>
      <c r="AB812" s="47"/>
      <c r="AC812" s="47" t="s">
        <v>6853</v>
      </c>
      <c r="AD812" s="63"/>
      <c r="AE812" s="63" t="s">
        <v>2723</v>
      </c>
      <c r="AF812" s="207"/>
      <c r="AG812" s="208"/>
      <c r="AH812" s="208"/>
      <c r="AI812" s="208"/>
      <c r="AJ812" s="209"/>
      <c r="AK812" s="209"/>
      <c r="AL812" s="210"/>
      <c r="AM812" s="210"/>
      <c r="AN812" s="210"/>
      <c r="AO812" s="210"/>
      <c r="AP812" s="210"/>
      <c r="AQ812" s="210"/>
      <c r="AR812" s="210"/>
      <c r="AS812" s="215" t="s">
        <v>1932</v>
      </c>
      <c r="AT812" s="105"/>
      <c r="AU812" s="105"/>
      <c r="AV812" s="105"/>
      <c r="AW812" s="105"/>
      <c r="AX812" s="105"/>
      <c r="AY812" s="105"/>
      <c r="AZ812" s="105"/>
      <c r="BA812" s="105"/>
      <c r="BB812" s="105"/>
      <c r="BC812" s="105"/>
      <c r="BD812" s="218"/>
      <c r="BE812" s="105"/>
      <c r="BF812" s="250"/>
      <c r="BG812" s="252" t="s">
        <v>1933</v>
      </c>
      <c r="BH812" s="5" t="s">
        <v>1933</v>
      </c>
      <c r="BI812" s="5" t="s">
        <v>6906</v>
      </c>
      <c r="BJ812" s="149"/>
    </row>
    <row r="813" s="5" customFormat="1" ht="12.95" customHeight="1" spans="1:62">
      <c r="A813" s="322"/>
      <c r="B813" s="322"/>
      <c r="C813" s="10" t="s">
        <v>1934</v>
      </c>
      <c r="D813" s="38" t="s">
        <v>1936</v>
      </c>
      <c r="E813" s="39" t="s">
        <v>6907</v>
      </c>
      <c r="F813" s="40" t="s">
        <v>2715</v>
      </c>
      <c r="G813" s="41" t="s">
        <v>6908</v>
      </c>
      <c r="H813" s="42" t="s">
        <v>2715</v>
      </c>
      <c r="I813" s="42" t="s">
        <v>2715</v>
      </c>
      <c r="J813" s="43" t="s">
        <v>2715</v>
      </c>
      <c r="K813" s="54" t="s">
        <v>2715</v>
      </c>
      <c r="L813" s="42" t="s">
        <v>2737</v>
      </c>
      <c r="M813" s="42" t="s">
        <v>2715</v>
      </c>
      <c r="N813" s="42" t="s">
        <v>2715</v>
      </c>
      <c r="O813" s="43" t="s">
        <v>2715</v>
      </c>
      <c r="P813" s="206"/>
      <c r="Q813" s="206"/>
      <c r="R813" s="206"/>
      <c r="S813" s="206"/>
      <c r="T813" s="206"/>
      <c r="U813" s="63" t="s">
        <v>6909</v>
      </c>
      <c r="V813" s="47" t="s">
        <v>6852</v>
      </c>
      <c r="W813" s="62" t="s">
        <v>2715</v>
      </c>
      <c r="X813" s="62" t="s">
        <v>2715</v>
      </c>
      <c r="Y813" s="62"/>
      <c r="Z813" s="62"/>
      <c r="AA813" s="62"/>
      <c r="AB813" s="47"/>
      <c r="AC813" s="47" t="s">
        <v>6853</v>
      </c>
      <c r="AD813" s="63"/>
      <c r="AE813" s="63" t="s">
        <v>2723</v>
      </c>
      <c r="AF813" s="207"/>
      <c r="AG813" s="208"/>
      <c r="AH813" s="208"/>
      <c r="AI813" s="208"/>
      <c r="AJ813" s="209"/>
      <c r="AK813" s="209"/>
      <c r="AL813" s="210"/>
      <c r="AM813" s="210"/>
      <c r="AN813" s="210"/>
      <c r="AO813" s="210"/>
      <c r="AP813" s="210"/>
      <c r="AQ813" s="210"/>
      <c r="AR813" s="210"/>
      <c r="AS813" s="215" t="s">
        <v>1935</v>
      </c>
      <c r="AT813" s="105"/>
      <c r="AU813" s="105"/>
      <c r="AV813" s="105"/>
      <c r="AW813" s="105"/>
      <c r="AX813" s="105"/>
      <c r="AY813" s="105"/>
      <c r="AZ813" s="105"/>
      <c r="BA813" s="105"/>
      <c r="BB813" s="105"/>
      <c r="BC813" s="105"/>
      <c r="BD813" s="218"/>
      <c r="BE813" s="105"/>
      <c r="BF813" s="250"/>
      <c r="BG813" s="252" t="s">
        <v>1936</v>
      </c>
      <c r="BH813" s="5" t="s">
        <v>1936</v>
      </c>
      <c r="BI813" s="5" t="s">
        <v>6910</v>
      </c>
      <c r="BJ813" s="149"/>
    </row>
    <row r="814" s="5" customFormat="1" ht="12.95" customHeight="1" spans="1:62">
      <c r="A814" s="322"/>
      <c r="B814" s="322"/>
      <c r="C814" s="48" t="s">
        <v>1937</v>
      </c>
      <c r="D814" s="38" t="s">
        <v>1939</v>
      </c>
      <c r="E814" s="39" t="s">
        <v>6911</v>
      </c>
      <c r="F814" s="40" t="s">
        <v>2715</v>
      </c>
      <c r="G814" s="41" t="s">
        <v>6912</v>
      </c>
      <c r="H814" s="42" t="s">
        <v>2715</v>
      </c>
      <c r="I814" s="42" t="s">
        <v>2715</v>
      </c>
      <c r="J814" s="43" t="s">
        <v>2715</v>
      </c>
      <c r="K814" s="54" t="s">
        <v>2715</v>
      </c>
      <c r="L814" s="42" t="s">
        <v>2737</v>
      </c>
      <c r="M814" s="42" t="s">
        <v>2715</v>
      </c>
      <c r="N814" s="42" t="s">
        <v>2715</v>
      </c>
      <c r="O814" s="43" t="s">
        <v>2715</v>
      </c>
      <c r="P814" s="206"/>
      <c r="Q814" s="206"/>
      <c r="R814" s="206"/>
      <c r="S814" s="206"/>
      <c r="T814" s="206"/>
      <c r="U814" s="63" t="s">
        <v>6913</v>
      </c>
      <c r="V814" s="47" t="s">
        <v>6852</v>
      </c>
      <c r="W814" s="62" t="s">
        <v>2715</v>
      </c>
      <c r="X814" s="62" t="s">
        <v>2715</v>
      </c>
      <c r="Y814" s="62"/>
      <c r="Z814" s="62"/>
      <c r="AA814" s="62"/>
      <c r="AB814" s="47"/>
      <c r="AC814" s="47" t="s">
        <v>6853</v>
      </c>
      <c r="AD814" s="63"/>
      <c r="AE814" s="63" t="s">
        <v>2723</v>
      </c>
      <c r="AF814" s="207"/>
      <c r="AG814" s="208"/>
      <c r="AH814" s="208"/>
      <c r="AI814" s="208"/>
      <c r="AJ814" s="209"/>
      <c r="AK814" s="209"/>
      <c r="AL814" s="210"/>
      <c r="AM814" s="210"/>
      <c r="AN814" s="210"/>
      <c r="AO814" s="210"/>
      <c r="AP814" s="210"/>
      <c r="AQ814" s="210"/>
      <c r="AR814" s="210"/>
      <c r="AS814" s="215" t="s">
        <v>1938</v>
      </c>
      <c r="AT814" s="105"/>
      <c r="AU814" s="105"/>
      <c r="AV814" s="105"/>
      <c r="AW814" s="105"/>
      <c r="AX814" s="105"/>
      <c r="AY814" s="105"/>
      <c r="AZ814" s="105"/>
      <c r="BA814" s="105"/>
      <c r="BB814" s="105"/>
      <c r="BC814" s="105"/>
      <c r="BD814" s="218"/>
      <c r="BE814" s="105"/>
      <c r="BF814" s="250"/>
      <c r="BG814" s="252" t="s">
        <v>1939</v>
      </c>
      <c r="BH814" s="5" t="s">
        <v>1939</v>
      </c>
      <c r="BI814" s="5" t="s">
        <v>6914</v>
      </c>
      <c r="BJ814" s="149"/>
    </row>
    <row r="815" s="5" customFormat="1" ht="12.95" customHeight="1" spans="1:62">
      <c r="A815" s="322"/>
      <c r="B815" s="322"/>
      <c r="C815" s="48" t="s">
        <v>1940</v>
      </c>
      <c r="D815" s="38" t="s">
        <v>1942</v>
      </c>
      <c r="E815" s="39" t="s">
        <v>6915</v>
      </c>
      <c r="F815" s="40" t="s">
        <v>2715</v>
      </c>
      <c r="G815" s="41" t="s">
        <v>6916</v>
      </c>
      <c r="H815" s="42" t="s">
        <v>2715</v>
      </c>
      <c r="I815" s="42" t="s">
        <v>2715</v>
      </c>
      <c r="J815" s="43" t="s">
        <v>2715</v>
      </c>
      <c r="K815" s="54" t="s">
        <v>2715</v>
      </c>
      <c r="L815" s="42" t="s">
        <v>2737</v>
      </c>
      <c r="M815" s="42" t="s">
        <v>2715</v>
      </c>
      <c r="N815" s="42" t="s">
        <v>2715</v>
      </c>
      <c r="O815" s="43" t="s">
        <v>2715</v>
      </c>
      <c r="P815" s="206"/>
      <c r="Q815" s="206"/>
      <c r="R815" s="206"/>
      <c r="S815" s="206"/>
      <c r="T815" s="206"/>
      <c r="U815" s="63" t="s">
        <v>6917</v>
      </c>
      <c r="V815" s="47" t="s">
        <v>6852</v>
      </c>
      <c r="W815" s="62" t="s">
        <v>2715</v>
      </c>
      <c r="X815" s="62" t="s">
        <v>2715</v>
      </c>
      <c r="Y815" s="62"/>
      <c r="Z815" s="62"/>
      <c r="AA815" s="62"/>
      <c r="AB815" s="47"/>
      <c r="AC815" s="47" t="s">
        <v>6853</v>
      </c>
      <c r="AD815" s="63"/>
      <c r="AE815" s="63" t="s">
        <v>2723</v>
      </c>
      <c r="AF815" s="207"/>
      <c r="AG815" s="208"/>
      <c r="AH815" s="208"/>
      <c r="AI815" s="208"/>
      <c r="AJ815" s="209"/>
      <c r="AK815" s="209"/>
      <c r="AL815" s="210"/>
      <c r="AM815" s="210"/>
      <c r="AN815" s="210"/>
      <c r="AO815" s="210"/>
      <c r="AP815" s="210"/>
      <c r="AQ815" s="210"/>
      <c r="AR815" s="210"/>
      <c r="AS815" s="215" t="s">
        <v>1941</v>
      </c>
      <c r="AT815" s="105"/>
      <c r="AU815" s="105"/>
      <c r="AV815" s="105"/>
      <c r="AW815" s="105"/>
      <c r="AX815" s="105"/>
      <c r="AY815" s="105"/>
      <c r="AZ815" s="105"/>
      <c r="BA815" s="105"/>
      <c r="BB815" s="105"/>
      <c r="BC815" s="105"/>
      <c r="BD815" s="218"/>
      <c r="BE815" s="105"/>
      <c r="BF815" s="250"/>
      <c r="BG815" s="252" t="s">
        <v>1942</v>
      </c>
      <c r="BH815" s="5" t="s">
        <v>1942</v>
      </c>
      <c r="BI815" s="5" t="s">
        <v>6918</v>
      </c>
      <c r="BJ815" s="149"/>
    </row>
    <row r="816" s="5" customFormat="1" ht="12.95" customHeight="1" spans="1:62">
      <c r="A816" s="322"/>
      <c r="B816" s="322"/>
      <c r="C816" s="48" t="s">
        <v>1943</v>
      </c>
      <c r="D816" s="38" t="s">
        <v>1945</v>
      </c>
      <c r="E816" s="39" t="s">
        <v>6919</v>
      </c>
      <c r="F816" s="40" t="s">
        <v>2715</v>
      </c>
      <c r="G816" s="41" t="s">
        <v>6920</v>
      </c>
      <c r="H816" s="42" t="s">
        <v>2715</v>
      </c>
      <c r="I816" s="42" t="s">
        <v>2715</v>
      </c>
      <c r="J816" s="43" t="s">
        <v>2715</v>
      </c>
      <c r="K816" s="54" t="s">
        <v>2715</v>
      </c>
      <c r="L816" s="42" t="s">
        <v>2737</v>
      </c>
      <c r="M816" s="42" t="s">
        <v>2715</v>
      </c>
      <c r="N816" s="42" t="s">
        <v>2715</v>
      </c>
      <c r="O816" s="43" t="s">
        <v>2715</v>
      </c>
      <c r="P816" s="206"/>
      <c r="Q816" s="206"/>
      <c r="R816" s="206"/>
      <c r="S816" s="206"/>
      <c r="T816" s="206"/>
      <c r="U816" s="63" t="s">
        <v>6921</v>
      </c>
      <c r="V816" s="47" t="s">
        <v>6852</v>
      </c>
      <c r="W816" s="62" t="s">
        <v>2715</v>
      </c>
      <c r="X816" s="62" t="s">
        <v>2715</v>
      </c>
      <c r="Y816" s="62"/>
      <c r="Z816" s="62"/>
      <c r="AA816" s="62"/>
      <c r="AB816" s="47"/>
      <c r="AC816" s="47" t="s">
        <v>6853</v>
      </c>
      <c r="AD816" s="63"/>
      <c r="AE816" s="63" t="s">
        <v>2723</v>
      </c>
      <c r="AF816" s="207"/>
      <c r="AG816" s="208"/>
      <c r="AH816" s="208"/>
      <c r="AI816" s="208"/>
      <c r="AJ816" s="209"/>
      <c r="AK816" s="209"/>
      <c r="AL816" s="210"/>
      <c r="AM816" s="210"/>
      <c r="AN816" s="210"/>
      <c r="AO816" s="210"/>
      <c r="AP816" s="210"/>
      <c r="AQ816" s="210"/>
      <c r="AR816" s="210"/>
      <c r="AS816" s="215" t="s">
        <v>1944</v>
      </c>
      <c r="AT816" s="105"/>
      <c r="AU816" s="105"/>
      <c r="AV816" s="105"/>
      <c r="AW816" s="105"/>
      <c r="AX816" s="105"/>
      <c r="AY816" s="105"/>
      <c r="AZ816" s="105"/>
      <c r="BA816" s="105"/>
      <c r="BB816" s="105"/>
      <c r="BC816" s="105"/>
      <c r="BD816" s="218"/>
      <c r="BE816" s="105"/>
      <c r="BF816" s="250"/>
      <c r="BG816" s="252" t="s">
        <v>1945</v>
      </c>
      <c r="BH816" s="5" t="s">
        <v>1945</v>
      </c>
      <c r="BI816" s="5" t="s">
        <v>6922</v>
      </c>
      <c r="BJ816" s="149"/>
    </row>
    <row r="817" s="5" customFormat="1" ht="12.95" customHeight="1" spans="1:62">
      <c r="A817" s="322"/>
      <c r="B817" s="322"/>
      <c r="C817" s="48" t="s">
        <v>1946</v>
      </c>
      <c r="D817" s="38" t="s">
        <v>1948</v>
      </c>
      <c r="E817" s="39" t="s">
        <v>6923</v>
      </c>
      <c r="F817" s="40" t="s">
        <v>2715</v>
      </c>
      <c r="G817" s="41" t="s">
        <v>6924</v>
      </c>
      <c r="H817" s="42" t="s">
        <v>2715</v>
      </c>
      <c r="I817" s="42" t="s">
        <v>2715</v>
      </c>
      <c r="J817" s="43" t="s">
        <v>2715</v>
      </c>
      <c r="K817" s="54" t="s">
        <v>2715</v>
      </c>
      <c r="L817" s="42" t="s">
        <v>2737</v>
      </c>
      <c r="M817" s="42" t="s">
        <v>2715</v>
      </c>
      <c r="N817" s="42" t="s">
        <v>2715</v>
      </c>
      <c r="O817" s="43" t="s">
        <v>2715</v>
      </c>
      <c r="P817" s="206"/>
      <c r="Q817" s="206"/>
      <c r="R817" s="206"/>
      <c r="S817" s="206"/>
      <c r="T817" s="206"/>
      <c r="U817" s="63" t="s">
        <v>6925</v>
      </c>
      <c r="V817" s="47" t="s">
        <v>6852</v>
      </c>
      <c r="W817" s="62" t="s">
        <v>2715</v>
      </c>
      <c r="X817" s="62" t="s">
        <v>2715</v>
      </c>
      <c r="Y817" s="62"/>
      <c r="Z817" s="62"/>
      <c r="AA817" s="62"/>
      <c r="AB817" s="47"/>
      <c r="AC817" s="47" t="s">
        <v>6853</v>
      </c>
      <c r="AD817" s="63"/>
      <c r="AE817" s="63" t="s">
        <v>2723</v>
      </c>
      <c r="AF817" s="207"/>
      <c r="AG817" s="208"/>
      <c r="AH817" s="208"/>
      <c r="AI817" s="208"/>
      <c r="AJ817" s="209"/>
      <c r="AK817" s="209"/>
      <c r="AL817" s="210"/>
      <c r="AM817" s="210"/>
      <c r="AN817" s="210"/>
      <c r="AO817" s="210"/>
      <c r="AP817" s="210"/>
      <c r="AQ817" s="210"/>
      <c r="AR817" s="210"/>
      <c r="AS817" s="215" t="s">
        <v>1947</v>
      </c>
      <c r="AT817" s="105"/>
      <c r="AU817" s="105"/>
      <c r="AV817" s="105"/>
      <c r="AW817" s="105"/>
      <c r="AX817" s="105"/>
      <c r="AY817" s="105"/>
      <c r="AZ817" s="105"/>
      <c r="BA817" s="105"/>
      <c r="BB817" s="105"/>
      <c r="BC817" s="105"/>
      <c r="BD817" s="218"/>
      <c r="BE817" s="105"/>
      <c r="BF817" s="250"/>
      <c r="BG817" s="252" t="s">
        <v>1948</v>
      </c>
      <c r="BH817" s="5" t="s">
        <v>1948</v>
      </c>
      <c r="BI817" s="5" t="s">
        <v>6926</v>
      </c>
      <c r="BJ817" s="149"/>
    </row>
    <row r="818" s="5" customFormat="1" ht="12.95" customHeight="1" spans="1:62">
      <c r="A818" s="322"/>
      <c r="B818" s="322"/>
      <c r="C818" s="48" t="s">
        <v>1949</v>
      </c>
      <c r="D818" s="38" t="s">
        <v>1951</v>
      </c>
      <c r="E818" s="39" t="s">
        <v>6927</v>
      </c>
      <c r="F818" s="40" t="s">
        <v>2715</v>
      </c>
      <c r="G818" s="41" t="s">
        <v>6928</v>
      </c>
      <c r="H818" s="42" t="s">
        <v>2715</v>
      </c>
      <c r="I818" s="42" t="s">
        <v>2715</v>
      </c>
      <c r="J818" s="43" t="s">
        <v>2715</v>
      </c>
      <c r="K818" s="54" t="s">
        <v>2715</v>
      </c>
      <c r="L818" s="42" t="s">
        <v>2737</v>
      </c>
      <c r="M818" s="42" t="s">
        <v>2715</v>
      </c>
      <c r="N818" s="42" t="s">
        <v>2715</v>
      </c>
      <c r="O818" s="43" t="s">
        <v>2715</v>
      </c>
      <c r="P818" s="206"/>
      <c r="Q818" s="206"/>
      <c r="R818" s="206"/>
      <c r="S818" s="206"/>
      <c r="T818" s="206"/>
      <c r="U818" s="63" t="s">
        <v>6929</v>
      </c>
      <c r="V818" s="47" t="s">
        <v>6852</v>
      </c>
      <c r="W818" s="62" t="s">
        <v>2715</v>
      </c>
      <c r="X818" s="62" t="s">
        <v>2715</v>
      </c>
      <c r="Y818" s="62"/>
      <c r="Z818" s="62"/>
      <c r="AA818" s="62"/>
      <c r="AB818" s="47"/>
      <c r="AC818" s="47" t="s">
        <v>6853</v>
      </c>
      <c r="AD818" s="63"/>
      <c r="AE818" s="63" t="s">
        <v>2723</v>
      </c>
      <c r="AF818" s="207"/>
      <c r="AG818" s="208"/>
      <c r="AH818" s="208"/>
      <c r="AI818" s="208"/>
      <c r="AJ818" s="209"/>
      <c r="AK818" s="209"/>
      <c r="AL818" s="210"/>
      <c r="AM818" s="210"/>
      <c r="AN818" s="210"/>
      <c r="AO818" s="210"/>
      <c r="AP818" s="210"/>
      <c r="AQ818" s="210"/>
      <c r="AR818" s="210"/>
      <c r="AS818" s="215" t="s">
        <v>1950</v>
      </c>
      <c r="AT818" s="105"/>
      <c r="AU818" s="105"/>
      <c r="AV818" s="105"/>
      <c r="AW818" s="105"/>
      <c r="AX818" s="105"/>
      <c r="AY818" s="105"/>
      <c r="AZ818" s="105"/>
      <c r="BA818" s="105"/>
      <c r="BB818" s="105"/>
      <c r="BC818" s="105"/>
      <c r="BD818" s="218"/>
      <c r="BE818" s="105"/>
      <c r="BF818" s="250"/>
      <c r="BG818" s="252" t="s">
        <v>1951</v>
      </c>
      <c r="BH818" s="5" t="s">
        <v>1951</v>
      </c>
      <c r="BI818" s="5" t="s">
        <v>6930</v>
      </c>
      <c r="BJ818" s="149"/>
    </row>
    <row r="819" s="5" customFormat="1" ht="12.95" customHeight="1" spans="1:62">
      <c r="A819" s="322"/>
      <c r="B819" s="322"/>
      <c r="C819" s="48" t="s">
        <v>1952</v>
      </c>
      <c r="D819" s="38" t="s">
        <v>1954</v>
      </c>
      <c r="E819" s="39" t="s">
        <v>6931</v>
      </c>
      <c r="F819" s="40" t="s">
        <v>2715</v>
      </c>
      <c r="G819" s="41" t="s">
        <v>6932</v>
      </c>
      <c r="H819" s="42" t="s">
        <v>2715</v>
      </c>
      <c r="I819" s="42" t="s">
        <v>2715</v>
      </c>
      <c r="J819" s="43" t="s">
        <v>2715</v>
      </c>
      <c r="K819" s="54" t="s">
        <v>2715</v>
      </c>
      <c r="L819" s="42" t="s">
        <v>2737</v>
      </c>
      <c r="M819" s="42" t="s">
        <v>2715</v>
      </c>
      <c r="N819" s="42" t="s">
        <v>2715</v>
      </c>
      <c r="O819" s="43" t="s">
        <v>2715</v>
      </c>
      <c r="P819" s="206"/>
      <c r="Q819" s="206"/>
      <c r="R819" s="206"/>
      <c r="S819" s="206"/>
      <c r="T819" s="206"/>
      <c r="U819" s="63" t="s">
        <v>6933</v>
      </c>
      <c r="V819" s="47" t="s">
        <v>6852</v>
      </c>
      <c r="W819" s="62" t="s">
        <v>2715</v>
      </c>
      <c r="X819" s="62" t="s">
        <v>2715</v>
      </c>
      <c r="Y819" s="62"/>
      <c r="Z819" s="62"/>
      <c r="AA819" s="62"/>
      <c r="AB819" s="47"/>
      <c r="AC819" s="47" t="s">
        <v>6853</v>
      </c>
      <c r="AD819" s="63"/>
      <c r="AE819" s="63" t="s">
        <v>2723</v>
      </c>
      <c r="AF819" s="207"/>
      <c r="AG819" s="208"/>
      <c r="AH819" s="208"/>
      <c r="AI819" s="208"/>
      <c r="AJ819" s="209"/>
      <c r="AK819" s="209"/>
      <c r="AL819" s="210"/>
      <c r="AM819" s="210"/>
      <c r="AN819" s="210"/>
      <c r="AO819" s="210"/>
      <c r="AP819" s="210"/>
      <c r="AQ819" s="210"/>
      <c r="AR819" s="210"/>
      <c r="AS819" s="215" t="s">
        <v>1953</v>
      </c>
      <c r="AT819" s="105"/>
      <c r="AU819" s="105"/>
      <c r="AV819" s="105"/>
      <c r="AW819" s="105"/>
      <c r="AX819" s="105"/>
      <c r="AY819" s="105"/>
      <c r="AZ819" s="105"/>
      <c r="BA819" s="105"/>
      <c r="BB819" s="105"/>
      <c r="BC819" s="105"/>
      <c r="BD819" s="218"/>
      <c r="BE819" s="105"/>
      <c r="BF819" s="250"/>
      <c r="BG819" s="252" t="s">
        <v>1954</v>
      </c>
      <c r="BH819" s="5" t="s">
        <v>1954</v>
      </c>
      <c r="BI819" s="5" t="s">
        <v>6934</v>
      </c>
      <c r="BJ819" s="149"/>
    </row>
    <row r="820" s="5" customFormat="1" ht="12.95" customHeight="1" spans="1:62">
      <c r="A820" s="322"/>
      <c r="B820" s="322"/>
      <c r="C820" s="48" t="s">
        <v>1955</v>
      </c>
      <c r="D820" s="38" t="s">
        <v>1956</v>
      </c>
      <c r="E820" s="39" t="s">
        <v>6935</v>
      </c>
      <c r="F820" s="40" t="s">
        <v>2715</v>
      </c>
      <c r="G820" s="41" t="s">
        <v>6936</v>
      </c>
      <c r="H820" s="42" t="s">
        <v>2715</v>
      </c>
      <c r="I820" s="42" t="s">
        <v>2715</v>
      </c>
      <c r="J820" s="43" t="s">
        <v>2715</v>
      </c>
      <c r="K820" s="54" t="s">
        <v>2715</v>
      </c>
      <c r="L820" s="42" t="s">
        <v>2737</v>
      </c>
      <c r="M820" s="42" t="s">
        <v>2715</v>
      </c>
      <c r="N820" s="42" t="s">
        <v>2715</v>
      </c>
      <c r="O820" s="43" t="s">
        <v>2715</v>
      </c>
      <c r="P820" s="206"/>
      <c r="Q820" s="206"/>
      <c r="R820" s="206"/>
      <c r="S820" s="206"/>
      <c r="T820" s="206"/>
      <c r="U820" s="63" t="s">
        <v>6937</v>
      </c>
      <c r="V820" s="47" t="s">
        <v>6852</v>
      </c>
      <c r="W820" s="62" t="s">
        <v>2715</v>
      </c>
      <c r="X820" s="62" t="s">
        <v>2715</v>
      </c>
      <c r="Y820" s="62"/>
      <c r="Z820" s="62"/>
      <c r="AA820" s="62"/>
      <c r="AB820" s="47"/>
      <c r="AC820" s="47" t="s">
        <v>6853</v>
      </c>
      <c r="AD820" s="63"/>
      <c r="AE820" s="63" t="s">
        <v>2723</v>
      </c>
      <c r="AF820" s="207"/>
      <c r="AG820" s="208"/>
      <c r="AH820" s="208"/>
      <c r="AI820" s="208"/>
      <c r="AJ820" s="209"/>
      <c r="AK820" s="209"/>
      <c r="AL820" s="210"/>
      <c r="AM820" s="210"/>
      <c r="AN820" s="210"/>
      <c r="AO820" s="210"/>
      <c r="AP820" s="210"/>
      <c r="AQ820" s="210"/>
      <c r="AR820" s="210"/>
      <c r="AS820" s="215" t="s">
        <v>1955</v>
      </c>
      <c r="AT820" s="105"/>
      <c r="AU820" s="105"/>
      <c r="AV820" s="105"/>
      <c r="AW820" s="105"/>
      <c r="AX820" s="105"/>
      <c r="AY820" s="105"/>
      <c r="AZ820" s="105"/>
      <c r="BA820" s="105"/>
      <c r="BB820" s="105"/>
      <c r="BC820" s="105"/>
      <c r="BD820" s="218"/>
      <c r="BE820" s="105"/>
      <c r="BF820" s="250"/>
      <c r="BG820" s="252" t="s">
        <v>1956</v>
      </c>
      <c r="BH820" s="5" t="s">
        <v>1956</v>
      </c>
      <c r="BI820" s="5" t="s">
        <v>6938</v>
      </c>
      <c r="BJ820" s="149"/>
    </row>
    <row r="821" s="5" customFormat="1" ht="12.95" customHeight="1" spans="1:62">
      <c r="A821" s="322"/>
      <c r="B821" s="322"/>
      <c r="C821" s="48" t="s">
        <v>1957</v>
      </c>
      <c r="D821" s="38" t="s">
        <v>1958</v>
      </c>
      <c r="E821" s="39" t="s">
        <v>6939</v>
      </c>
      <c r="F821" s="40" t="s">
        <v>2715</v>
      </c>
      <c r="G821" s="41" t="s">
        <v>6940</v>
      </c>
      <c r="H821" s="42" t="s">
        <v>2715</v>
      </c>
      <c r="I821" s="42" t="s">
        <v>2715</v>
      </c>
      <c r="J821" s="43" t="s">
        <v>2715</v>
      </c>
      <c r="K821" s="54" t="s">
        <v>2715</v>
      </c>
      <c r="L821" s="42" t="s">
        <v>2737</v>
      </c>
      <c r="M821" s="42" t="s">
        <v>2715</v>
      </c>
      <c r="N821" s="42" t="s">
        <v>2715</v>
      </c>
      <c r="O821" s="43" t="s">
        <v>2715</v>
      </c>
      <c r="P821" s="206"/>
      <c r="Q821" s="206"/>
      <c r="R821" s="206"/>
      <c r="S821" s="206"/>
      <c r="T821" s="206"/>
      <c r="U821" s="63" t="s">
        <v>6941</v>
      </c>
      <c r="V821" s="47" t="s">
        <v>6852</v>
      </c>
      <c r="W821" s="62" t="s">
        <v>2715</v>
      </c>
      <c r="X821" s="62" t="s">
        <v>2715</v>
      </c>
      <c r="Y821" s="62"/>
      <c r="Z821" s="62"/>
      <c r="AA821" s="62"/>
      <c r="AB821" s="47"/>
      <c r="AC821" s="47" t="s">
        <v>6853</v>
      </c>
      <c r="AD821" s="63"/>
      <c r="AE821" s="63" t="s">
        <v>2723</v>
      </c>
      <c r="AF821" s="207"/>
      <c r="AG821" s="208"/>
      <c r="AH821" s="208"/>
      <c r="AI821" s="208"/>
      <c r="AJ821" s="209"/>
      <c r="AK821" s="209"/>
      <c r="AL821" s="210"/>
      <c r="AM821" s="210"/>
      <c r="AN821" s="210"/>
      <c r="AO821" s="210"/>
      <c r="AP821" s="210"/>
      <c r="AQ821" s="210"/>
      <c r="AR821" s="210"/>
      <c r="AS821" s="215" t="s">
        <v>1957</v>
      </c>
      <c r="AT821" s="105"/>
      <c r="AU821" s="105"/>
      <c r="AV821" s="105"/>
      <c r="AW821" s="105"/>
      <c r="AX821" s="105"/>
      <c r="AY821" s="105"/>
      <c r="AZ821" s="105"/>
      <c r="BA821" s="105"/>
      <c r="BB821" s="105"/>
      <c r="BC821" s="105"/>
      <c r="BD821" s="218"/>
      <c r="BE821" s="105"/>
      <c r="BF821" s="250"/>
      <c r="BG821" s="252" t="s">
        <v>1958</v>
      </c>
      <c r="BH821" s="5" t="s">
        <v>1958</v>
      </c>
      <c r="BI821" s="5" t="s">
        <v>6942</v>
      </c>
      <c r="BJ821" s="149"/>
    </row>
    <row r="822" s="5" customFormat="1" ht="12.95" customHeight="1" spans="1:62">
      <c r="A822" s="322"/>
      <c r="B822" s="322"/>
      <c r="C822" s="48" t="s">
        <v>1959</v>
      </c>
      <c r="D822" s="38" t="s">
        <v>1960</v>
      </c>
      <c r="E822" s="39" t="s">
        <v>6943</v>
      </c>
      <c r="F822" s="40" t="s">
        <v>2715</v>
      </c>
      <c r="G822" s="41" t="s">
        <v>6944</v>
      </c>
      <c r="H822" s="42" t="s">
        <v>2715</v>
      </c>
      <c r="I822" s="42" t="s">
        <v>2715</v>
      </c>
      <c r="J822" s="43" t="s">
        <v>2715</v>
      </c>
      <c r="K822" s="54" t="s">
        <v>2715</v>
      </c>
      <c r="L822" s="42" t="s">
        <v>2737</v>
      </c>
      <c r="M822" s="42" t="s">
        <v>2715</v>
      </c>
      <c r="N822" s="42" t="s">
        <v>2715</v>
      </c>
      <c r="O822" s="43" t="s">
        <v>2715</v>
      </c>
      <c r="P822" s="206"/>
      <c r="Q822" s="206"/>
      <c r="R822" s="206"/>
      <c r="S822" s="206"/>
      <c r="T822" s="206"/>
      <c r="U822" s="63" t="s">
        <v>6945</v>
      </c>
      <c r="V822" s="47" t="s">
        <v>6852</v>
      </c>
      <c r="W822" s="62" t="s">
        <v>2715</v>
      </c>
      <c r="X822" s="62" t="s">
        <v>2715</v>
      </c>
      <c r="Y822" s="62"/>
      <c r="Z822" s="62"/>
      <c r="AA822" s="62"/>
      <c r="AB822" s="47"/>
      <c r="AC822" s="47" t="s">
        <v>6853</v>
      </c>
      <c r="AD822" s="63"/>
      <c r="AE822" s="63" t="s">
        <v>2723</v>
      </c>
      <c r="AF822" s="207"/>
      <c r="AG822" s="208"/>
      <c r="AH822" s="208"/>
      <c r="AI822" s="208"/>
      <c r="AJ822" s="209"/>
      <c r="AK822" s="209"/>
      <c r="AL822" s="210"/>
      <c r="AM822" s="210"/>
      <c r="AN822" s="210"/>
      <c r="AO822" s="210"/>
      <c r="AP822" s="210"/>
      <c r="AQ822" s="210"/>
      <c r="AR822" s="210"/>
      <c r="AS822" s="215" t="s">
        <v>1959</v>
      </c>
      <c r="AT822" s="105"/>
      <c r="AU822" s="105"/>
      <c r="AV822" s="105"/>
      <c r="AW822" s="105"/>
      <c r="AX822" s="105"/>
      <c r="AY822" s="105"/>
      <c r="AZ822" s="105"/>
      <c r="BA822" s="105"/>
      <c r="BB822" s="105"/>
      <c r="BC822" s="105"/>
      <c r="BD822" s="218"/>
      <c r="BE822" s="105"/>
      <c r="BF822" s="250"/>
      <c r="BG822" s="252" t="s">
        <v>1960</v>
      </c>
      <c r="BH822" s="5" t="s">
        <v>1960</v>
      </c>
      <c r="BI822" s="5" t="s">
        <v>6946</v>
      </c>
      <c r="BJ822" s="149"/>
    </row>
    <row r="823" s="5" customFormat="1" ht="12.95" customHeight="1" spans="1:62">
      <c r="A823" s="322"/>
      <c r="B823" s="322"/>
      <c r="C823" s="48" t="s">
        <v>1961</v>
      </c>
      <c r="D823" s="38" t="s">
        <v>1962</v>
      </c>
      <c r="E823" s="39" t="s">
        <v>6947</v>
      </c>
      <c r="F823" s="40" t="s">
        <v>2715</v>
      </c>
      <c r="G823" s="41" t="s">
        <v>6948</v>
      </c>
      <c r="H823" s="42" t="s">
        <v>2715</v>
      </c>
      <c r="I823" s="42" t="s">
        <v>2715</v>
      </c>
      <c r="J823" s="43" t="s">
        <v>2715</v>
      </c>
      <c r="K823" s="54" t="s">
        <v>2715</v>
      </c>
      <c r="L823" s="42" t="s">
        <v>2737</v>
      </c>
      <c r="M823" s="42" t="s">
        <v>2715</v>
      </c>
      <c r="N823" s="42" t="s">
        <v>2715</v>
      </c>
      <c r="O823" s="43" t="s">
        <v>2715</v>
      </c>
      <c r="P823" s="206"/>
      <c r="Q823" s="206"/>
      <c r="R823" s="206"/>
      <c r="S823" s="206"/>
      <c r="T823" s="206"/>
      <c r="U823" s="63" t="s">
        <v>6949</v>
      </c>
      <c r="V823" s="47" t="s">
        <v>6852</v>
      </c>
      <c r="W823" s="62" t="s">
        <v>2715</v>
      </c>
      <c r="X823" s="62" t="s">
        <v>2715</v>
      </c>
      <c r="Y823" s="62"/>
      <c r="Z823" s="62"/>
      <c r="AA823" s="62"/>
      <c r="AB823" s="47"/>
      <c r="AC823" s="47" t="s">
        <v>6853</v>
      </c>
      <c r="AD823" s="63"/>
      <c r="AE823" s="63" t="s">
        <v>2723</v>
      </c>
      <c r="AF823" s="207"/>
      <c r="AG823" s="208"/>
      <c r="AH823" s="208"/>
      <c r="AI823" s="208"/>
      <c r="AJ823" s="209"/>
      <c r="AK823" s="209"/>
      <c r="AL823" s="210"/>
      <c r="AM823" s="210"/>
      <c r="AN823" s="210"/>
      <c r="AO823" s="210"/>
      <c r="AP823" s="210"/>
      <c r="AQ823" s="210"/>
      <c r="AR823" s="210"/>
      <c r="AS823" s="215" t="s">
        <v>1961</v>
      </c>
      <c r="AT823" s="105"/>
      <c r="AU823" s="105"/>
      <c r="AV823" s="105"/>
      <c r="AW823" s="105"/>
      <c r="AX823" s="105"/>
      <c r="AY823" s="105"/>
      <c r="AZ823" s="105"/>
      <c r="BA823" s="105"/>
      <c r="BB823" s="105"/>
      <c r="BC823" s="105"/>
      <c r="BD823" s="218"/>
      <c r="BE823" s="105"/>
      <c r="BF823" s="250"/>
      <c r="BG823" s="252" t="s">
        <v>1962</v>
      </c>
      <c r="BH823" s="5" t="s">
        <v>1962</v>
      </c>
      <c r="BI823" s="5" t="s">
        <v>6950</v>
      </c>
      <c r="BJ823" s="149"/>
    </row>
    <row r="824" s="5" customFormat="1" ht="12.95" customHeight="1" spans="1:62">
      <c r="A824" s="322"/>
      <c r="B824" s="322"/>
      <c r="C824" s="10" t="s">
        <v>1963</v>
      </c>
      <c r="D824" s="38" t="s">
        <v>1964</v>
      </c>
      <c r="E824" s="39" t="s">
        <v>6951</v>
      </c>
      <c r="F824" s="40" t="s">
        <v>2715</v>
      </c>
      <c r="G824" s="41" t="s">
        <v>6952</v>
      </c>
      <c r="H824" s="42" t="s">
        <v>2715</v>
      </c>
      <c r="I824" s="42" t="s">
        <v>2715</v>
      </c>
      <c r="J824" s="43" t="s">
        <v>2715</v>
      </c>
      <c r="K824" s="54" t="s">
        <v>2715</v>
      </c>
      <c r="L824" s="42" t="s">
        <v>2737</v>
      </c>
      <c r="M824" s="42" t="s">
        <v>2715</v>
      </c>
      <c r="N824" s="42" t="s">
        <v>2715</v>
      </c>
      <c r="O824" s="43" t="s">
        <v>2715</v>
      </c>
      <c r="P824" s="206"/>
      <c r="Q824" s="206"/>
      <c r="R824" s="206"/>
      <c r="S824" s="206"/>
      <c r="T824" s="206"/>
      <c r="U824" s="63" t="s">
        <v>6953</v>
      </c>
      <c r="V824" s="47" t="s">
        <v>6852</v>
      </c>
      <c r="W824" s="62" t="s">
        <v>2715</v>
      </c>
      <c r="X824" s="62" t="s">
        <v>2715</v>
      </c>
      <c r="Y824" s="62"/>
      <c r="Z824" s="62"/>
      <c r="AA824" s="62"/>
      <c r="AB824" s="47"/>
      <c r="AC824" s="47" t="s">
        <v>6853</v>
      </c>
      <c r="AD824" s="63"/>
      <c r="AE824" s="63" t="s">
        <v>2723</v>
      </c>
      <c r="AF824" s="207"/>
      <c r="AG824" s="208"/>
      <c r="AH824" s="208"/>
      <c r="AI824" s="208"/>
      <c r="AJ824" s="209"/>
      <c r="AK824" s="209"/>
      <c r="AL824" s="210"/>
      <c r="AM824" s="210"/>
      <c r="AN824" s="210"/>
      <c r="AO824" s="210"/>
      <c r="AP824" s="210"/>
      <c r="AQ824" s="210"/>
      <c r="AR824" s="210"/>
      <c r="AS824" s="215" t="s">
        <v>1963</v>
      </c>
      <c r="AT824" s="105"/>
      <c r="AU824" s="105"/>
      <c r="AV824" s="105"/>
      <c r="AW824" s="105"/>
      <c r="AX824" s="105"/>
      <c r="AY824" s="105"/>
      <c r="AZ824" s="105"/>
      <c r="BA824" s="105"/>
      <c r="BB824" s="105"/>
      <c r="BC824" s="105"/>
      <c r="BD824" s="218"/>
      <c r="BE824" s="105"/>
      <c r="BF824" s="250"/>
      <c r="BG824" s="252" t="s">
        <v>1964</v>
      </c>
      <c r="BH824" s="5" t="s">
        <v>1964</v>
      </c>
      <c r="BI824" s="5" t="s">
        <v>6954</v>
      </c>
      <c r="BJ824" s="149"/>
    </row>
    <row r="825" s="5" customFormat="1" ht="12.95" customHeight="1" spans="1:62">
      <c r="A825" s="322"/>
      <c r="B825" s="322"/>
      <c r="C825" s="10" t="s">
        <v>1965</v>
      </c>
      <c r="D825" s="38" t="s">
        <v>1967</v>
      </c>
      <c r="E825" s="39" t="s">
        <v>6955</v>
      </c>
      <c r="F825" s="40" t="s">
        <v>2715</v>
      </c>
      <c r="G825" s="41" t="s">
        <v>6956</v>
      </c>
      <c r="H825" s="42" t="s">
        <v>2715</v>
      </c>
      <c r="I825" s="42" t="s">
        <v>2715</v>
      </c>
      <c r="J825" s="43" t="s">
        <v>2715</v>
      </c>
      <c r="K825" s="54" t="s">
        <v>2715</v>
      </c>
      <c r="L825" s="42" t="s">
        <v>2737</v>
      </c>
      <c r="M825" s="42" t="s">
        <v>2715</v>
      </c>
      <c r="N825" s="42" t="s">
        <v>2715</v>
      </c>
      <c r="O825" s="43" t="s">
        <v>2715</v>
      </c>
      <c r="P825" s="206"/>
      <c r="Q825" s="206"/>
      <c r="R825" s="206"/>
      <c r="S825" s="206"/>
      <c r="T825" s="206"/>
      <c r="U825" s="63" t="s">
        <v>6957</v>
      </c>
      <c r="V825" s="47" t="s">
        <v>6852</v>
      </c>
      <c r="W825" s="62" t="s">
        <v>2715</v>
      </c>
      <c r="X825" s="62" t="s">
        <v>2715</v>
      </c>
      <c r="Y825" s="62"/>
      <c r="Z825" s="62"/>
      <c r="AA825" s="62"/>
      <c r="AB825" s="47"/>
      <c r="AC825" s="47" t="s">
        <v>6958</v>
      </c>
      <c r="AD825" s="63"/>
      <c r="AE825" s="63" t="s">
        <v>2723</v>
      </c>
      <c r="AF825" s="207"/>
      <c r="AG825" s="208"/>
      <c r="AH825" s="208"/>
      <c r="AI825" s="208"/>
      <c r="AJ825" s="209"/>
      <c r="AK825" s="209"/>
      <c r="AL825" s="210"/>
      <c r="AM825" s="210"/>
      <c r="AN825" s="210"/>
      <c r="AO825" s="210"/>
      <c r="AP825" s="210"/>
      <c r="AQ825" s="210"/>
      <c r="AR825" s="210"/>
      <c r="AS825" s="215" t="s">
        <v>1966</v>
      </c>
      <c r="AT825" s="105"/>
      <c r="AU825" s="105"/>
      <c r="AV825" s="105"/>
      <c r="AW825" s="105"/>
      <c r="AX825" s="105"/>
      <c r="AY825" s="105"/>
      <c r="AZ825" s="105"/>
      <c r="BA825" s="105"/>
      <c r="BB825" s="105"/>
      <c r="BC825" s="105"/>
      <c r="BD825" s="218"/>
      <c r="BE825" s="105"/>
      <c r="BF825" s="250"/>
      <c r="BG825" s="252" t="s">
        <v>1967</v>
      </c>
      <c r="BH825" s="5" t="s">
        <v>1967</v>
      </c>
      <c r="BI825" s="5" t="s">
        <v>6959</v>
      </c>
      <c r="BJ825" s="149"/>
    </row>
    <row r="826" s="5" customFormat="1" ht="12.95" customHeight="1" spans="1:62">
      <c r="A826" s="322"/>
      <c r="B826" s="322"/>
      <c r="C826" s="48" t="s">
        <v>1968</v>
      </c>
      <c r="D826" s="38" t="s">
        <v>1970</v>
      </c>
      <c r="E826" s="39" t="s">
        <v>6960</v>
      </c>
      <c r="F826" s="40" t="s">
        <v>2715</v>
      </c>
      <c r="G826" s="41" t="s">
        <v>6961</v>
      </c>
      <c r="H826" s="42" t="s">
        <v>2715</v>
      </c>
      <c r="I826" s="42" t="s">
        <v>2715</v>
      </c>
      <c r="J826" s="43" t="s">
        <v>2715</v>
      </c>
      <c r="K826" s="54" t="s">
        <v>2715</v>
      </c>
      <c r="L826" s="42" t="s">
        <v>2737</v>
      </c>
      <c r="M826" s="42" t="s">
        <v>2715</v>
      </c>
      <c r="N826" s="42" t="s">
        <v>2715</v>
      </c>
      <c r="O826" s="43" t="s">
        <v>2715</v>
      </c>
      <c r="P826" s="206"/>
      <c r="Q826" s="206"/>
      <c r="R826" s="206"/>
      <c r="S826" s="206"/>
      <c r="T826" s="206"/>
      <c r="U826" s="63" t="s">
        <v>6962</v>
      </c>
      <c r="V826" s="47" t="s">
        <v>6852</v>
      </c>
      <c r="W826" s="62" t="s">
        <v>2715</v>
      </c>
      <c r="X826" s="62" t="s">
        <v>2715</v>
      </c>
      <c r="Y826" s="62"/>
      <c r="Z826" s="62"/>
      <c r="AA826" s="62"/>
      <c r="AB826" s="47"/>
      <c r="AC826" s="47" t="s">
        <v>6958</v>
      </c>
      <c r="AD826" s="63"/>
      <c r="AE826" s="63" t="s">
        <v>2723</v>
      </c>
      <c r="AF826" s="207"/>
      <c r="AG826" s="208"/>
      <c r="AH826" s="208"/>
      <c r="AI826" s="208"/>
      <c r="AJ826" s="209"/>
      <c r="AK826" s="209"/>
      <c r="AL826" s="210"/>
      <c r="AM826" s="210"/>
      <c r="AN826" s="210"/>
      <c r="AO826" s="210"/>
      <c r="AP826" s="210"/>
      <c r="AQ826" s="210"/>
      <c r="AR826" s="210"/>
      <c r="AS826" s="215" t="s">
        <v>1969</v>
      </c>
      <c r="AT826" s="105"/>
      <c r="AU826" s="105"/>
      <c r="AV826" s="105"/>
      <c r="AW826" s="105"/>
      <c r="AX826" s="105"/>
      <c r="AY826" s="105"/>
      <c r="AZ826" s="105"/>
      <c r="BA826" s="105"/>
      <c r="BB826" s="105"/>
      <c r="BC826" s="105"/>
      <c r="BD826" s="218"/>
      <c r="BE826" s="105"/>
      <c r="BF826" s="250"/>
      <c r="BG826" s="252" t="s">
        <v>1970</v>
      </c>
      <c r="BH826" s="5" t="s">
        <v>1970</v>
      </c>
      <c r="BI826" s="5" t="s">
        <v>6963</v>
      </c>
      <c r="BJ826" s="149"/>
    </row>
    <row r="827" s="5" customFormat="1" ht="12.95" customHeight="1" spans="1:62">
      <c r="A827" s="322"/>
      <c r="B827" s="322"/>
      <c r="C827" s="48" t="s">
        <v>1971</v>
      </c>
      <c r="D827" s="38" t="s">
        <v>1973</v>
      </c>
      <c r="E827" s="39" t="s">
        <v>6964</v>
      </c>
      <c r="F827" s="40" t="s">
        <v>2715</v>
      </c>
      <c r="G827" s="41" t="s">
        <v>6965</v>
      </c>
      <c r="H827" s="42" t="s">
        <v>2715</v>
      </c>
      <c r="I827" s="42" t="s">
        <v>2715</v>
      </c>
      <c r="J827" s="43" t="s">
        <v>2715</v>
      </c>
      <c r="K827" s="54" t="s">
        <v>2715</v>
      </c>
      <c r="L827" s="42" t="s">
        <v>2737</v>
      </c>
      <c r="M827" s="42" t="s">
        <v>2715</v>
      </c>
      <c r="N827" s="42" t="s">
        <v>2715</v>
      </c>
      <c r="O827" s="43" t="s">
        <v>2715</v>
      </c>
      <c r="P827" s="206"/>
      <c r="Q827" s="206"/>
      <c r="R827" s="206"/>
      <c r="S827" s="206"/>
      <c r="T827" s="206"/>
      <c r="U827" s="63" t="s">
        <v>6966</v>
      </c>
      <c r="V827" s="47" t="s">
        <v>6852</v>
      </c>
      <c r="W827" s="62" t="s">
        <v>2715</v>
      </c>
      <c r="X827" s="62" t="s">
        <v>2715</v>
      </c>
      <c r="Y827" s="62"/>
      <c r="Z827" s="62"/>
      <c r="AA827" s="62"/>
      <c r="AB827" s="47"/>
      <c r="AC827" s="47" t="s">
        <v>6958</v>
      </c>
      <c r="AD827" s="63"/>
      <c r="AE827" s="63" t="s">
        <v>2723</v>
      </c>
      <c r="AF827" s="207"/>
      <c r="AG827" s="208"/>
      <c r="AH827" s="208"/>
      <c r="AI827" s="208"/>
      <c r="AJ827" s="209"/>
      <c r="AK827" s="209"/>
      <c r="AL827" s="210"/>
      <c r="AM827" s="210"/>
      <c r="AN827" s="210"/>
      <c r="AO827" s="210"/>
      <c r="AP827" s="210"/>
      <c r="AQ827" s="210"/>
      <c r="AR827" s="210"/>
      <c r="AS827" s="215" t="s">
        <v>1972</v>
      </c>
      <c r="AT827" s="105"/>
      <c r="AU827" s="105"/>
      <c r="AV827" s="105"/>
      <c r="AW827" s="105"/>
      <c r="AX827" s="105"/>
      <c r="AY827" s="105"/>
      <c r="AZ827" s="105"/>
      <c r="BA827" s="105"/>
      <c r="BB827" s="105"/>
      <c r="BC827" s="105"/>
      <c r="BD827" s="218"/>
      <c r="BE827" s="105"/>
      <c r="BF827" s="250"/>
      <c r="BG827" s="252" t="s">
        <v>1973</v>
      </c>
      <c r="BH827" s="5" t="s">
        <v>1973</v>
      </c>
      <c r="BI827" s="5" t="s">
        <v>6967</v>
      </c>
      <c r="BJ827" s="149"/>
    </row>
    <row r="828" s="5" customFormat="1" ht="12.95" customHeight="1" spans="1:62">
      <c r="A828" s="322"/>
      <c r="B828" s="322"/>
      <c r="C828" s="48" t="s">
        <v>1974</v>
      </c>
      <c r="D828" s="38" t="s">
        <v>1976</v>
      </c>
      <c r="E828" s="39" t="s">
        <v>6968</v>
      </c>
      <c r="F828" s="40" t="s">
        <v>2715</v>
      </c>
      <c r="G828" s="41" t="s">
        <v>6969</v>
      </c>
      <c r="H828" s="42" t="s">
        <v>2715</v>
      </c>
      <c r="I828" s="42" t="s">
        <v>2715</v>
      </c>
      <c r="J828" s="43" t="s">
        <v>2715</v>
      </c>
      <c r="K828" s="54" t="s">
        <v>2715</v>
      </c>
      <c r="L828" s="42" t="s">
        <v>2737</v>
      </c>
      <c r="M828" s="42" t="s">
        <v>2715</v>
      </c>
      <c r="N828" s="42" t="s">
        <v>2715</v>
      </c>
      <c r="O828" s="43" t="s">
        <v>2715</v>
      </c>
      <c r="P828" s="206"/>
      <c r="Q828" s="206"/>
      <c r="R828" s="206"/>
      <c r="S828" s="206"/>
      <c r="T828" s="206"/>
      <c r="U828" s="63" t="s">
        <v>6970</v>
      </c>
      <c r="V828" s="47" t="s">
        <v>6852</v>
      </c>
      <c r="W828" s="62" t="s">
        <v>2715</v>
      </c>
      <c r="X828" s="62" t="s">
        <v>2715</v>
      </c>
      <c r="Y828" s="62"/>
      <c r="Z828" s="62"/>
      <c r="AA828" s="62"/>
      <c r="AB828" s="47"/>
      <c r="AC828" s="47" t="s">
        <v>6958</v>
      </c>
      <c r="AD828" s="63"/>
      <c r="AE828" s="63" t="s">
        <v>2723</v>
      </c>
      <c r="AF828" s="207"/>
      <c r="AG828" s="208"/>
      <c r="AH828" s="208"/>
      <c r="AI828" s="208"/>
      <c r="AJ828" s="209"/>
      <c r="AK828" s="209"/>
      <c r="AL828" s="210"/>
      <c r="AM828" s="210"/>
      <c r="AN828" s="210"/>
      <c r="AO828" s="210"/>
      <c r="AP828" s="210"/>
      <c r="AQ828" s="210"/>
      <c r="AR828" s="210"/>
      <c r="AS828" s="215" t="s">
        <v>1975</v>
      </c>
      <c r="AT828" s="105"/>
      <c r="AU828" s="105"/>
      <c r="AV828" s="105"/>
      <c r="AW828" s="105"/>
      <c r="AX828" s="105"/>
      <c r="AY828" s="105"/>
      <c r="AZ828" s="105"/>
      <c r="BA828" s="105"/>
      <c r="BB828" s="105"/>
      <c r="BC828" s="105"/>
      <c r="BD828" s="218"/>
      <c r="BE828" s="105"/>
      <c r="BF828" s="250"/>
      <c r="BG828" s="252" t="s">
        <v>1976</v>
      </c>
      <c r="BH828" s="5" t="s">
        <v>1976</v>
      </c>
      <c r="BI828" s="5" t="s">
        <v>6971</v>
      </c>
      <c r="BJ828" s="149"/>
    </row>
    <row r="829" s="5" customFormat="1" ht="12.95" customHeight="1" spans="1:62">
      <c r="A829" s="322"/>
      <c r="B829" s="322"/>
      <c r="C829" s="48" t="s">
        <v>1977</v>
      </c>
      <c r="D829" s="38" t="s">
        <v>1979</v>
      </c>
      <c r="E829" s="39" t="s">
        <v>6972</v>
      </c>
      <c r="F829" s="40" t="s">
        <v>2715</v>
      </c>
      <c r="G829" s="41" t="s">
        <v>6973</v>
      </c>
      <c r="H829" s="42" t="s">
        <v>2715</v>
      </c>
      <c r="I829" s="42" t="s">
        <v>2715</v>
      </c>
      <c r="J829" s="43" t="s">
        <v>2715</v>
      </c>
      <c r="K829" s="54" t="s">
        <v>2715</v>
      </c>
      <c r="L829" s="42" t="s">
        <v>2737</v>
      </c>
      <c r="M829" s="42" t="s">
        <v>2715</v>
      </c>
      <c r="N829" s="42" t="s">
        <v>2715</v>
      </c>
      <c r="O829" s="43" t="s">
        <v>2715</v>
      </c>
      <c r="P829" s="206"/>
      <c r="Q829" s="206"/>
      <c r="R829" s="206"/>
      <c r="S829" s="206"/>
      <c r="T829" s="206"/>
      <c r="U829" s="63" t="s">
        <v>6974</v>
      </c>
      <c r="V829" s="47" t="s">
        <v>6852</v>
      </c>
      <c r="W829" s="62" t="s">
        <v>2715</v>
      </c>
      <c r="X829" s="62" t="s">
        <v>2715</v>
      </c>
      <c r="Y829" s="62"/>
      <c r="Z829" s="62"/>
      <c r="AA829" s="62"/>
      <c r="AB829" s="47"/>
      <c r="AC829" s="47" t="s">
        <v>6958</v>
      </c>
      <c r="AD829" s="63"/>
      <c r="AE829" s="63" t="s">
        <v>2723</v>
      </c>
      <c r="AF829" s="207"/>
      <c r="AG829" s="208"/>
      <c r="AH829" s="208"/>
      <c r="AI829" s="208"/>
      <c r="AJ829" s="209"/>
      <c r="AK829" s="209"/>
      <c r="AL829" s="210"/>
      <c r="AM829" s="210"/>
      <c r="AN829" s="210"/>
      <c r="AO829" s="210"/>
      <c r="AP829" s="210"/>
      <c r="AQ829" s="210"/>
      <c r="AR829" s="210"/>
      <c r="AS829" s="215" t="s">
        <v>1978</v>
      </c>
      <c r="AT829" s="105"/>
      <c r="AU829" s="105"/>
      <c r="AV829" s="105"/>
      <c r="AW829" s="105"/>
      <c r="AX829" s="105"/>
      <c r="AY829" s="105"/>
      <c r="AZ829" s="105"/>
      <c r="BA829" s="105"/>
      <c r="BB829" s="105"/>
      <c r="BC829" s="105"/>
      <c r="BD829" s="218"/>
      <c r="BE829" s="105"/>
      <c r="BF829" s="250"/>
      <c r="BG829" s="252" t="s">
        <v>1979</v>
      </c>
      <c r="BH829" s="5" t="s">
        <v>1979</v>
      </c>
      <c r="BI829" s="5" t="s">
        <v>6975</v>
      </c>
      <c r="BJ829" s="149"/>
    </row>
    <row r="830" s="5" customFormat="1" ht="12.95" customHeight="1" spans="1:62">
      <c r="A830" s="322"/>
      <c r="B830" s="322"/>
      <c r="C830" s="48" t="s">
        <v>1980</v>
      </c>
      <c r="D830" s="38" t="s">
        <v>1982</v>
      </c>
      <c r="E830" s="39" t="s">
        <v>6976</v>
      </c>
      <c r="F830" s="40" t="s">
        <v>2715</v>
      </c>
      <c r="G830" s="41" t="s">
        <v>6977</v>
      </c>
      <c r="H830" s="42" t="s">
        <v>2715</v>
      </c>
      <c r="I830" s="42" t="s">
        <v>2715</v>
      </c>
      <c r="J830" s="43" t="s">
        <v>2715</v>
      </c>
      <c r="K830" s="54" t="s">
        <v>2715</v>
      </c>
      <c r="L830" s="42" t="s">
        <v>2737</v>
      </c>
      <c r="M830" s="42" t="s">
        <v>2715</v>
      </c>
      <c r="N830" s="42" t="s">
        <v>2715</v>
      </c>
      <c r="O830" s="43" t="s">
        <v>2715</v>
      </c>
      <c r="P830" s="206"/>
      <c r="Q830" s="206"/>
      <c r="R830" s="206"/>
      <c r="S830" s="206"/>
      <c r="T830" s="206"/>
      <c r="U830" s="63" t="s">
        <v>6978</v>
      </c>
      <c r="V830" s="47" t="s">
        <v>6852</v>
      </c>
      <c r="W830" s="62" t="s">
        <v>2715</v>
      </c>
      <c r="X830" s="62" t="s">
        <v>2715</v>
      </c>
      <c r="Y830" s="62"/>
      <c r="Z830" s="62"/>
      <c r="AA830" s="62"/>
      <c r="AB830" s="47"/>
      <c r="AC830" s="47" t="s">
        <v>6958</v>
      </c>
      <c r="AD830" s="63"/>
      <c r="AE830" s="63" t="s">
        <v>2723</v>
      </c>
      <c r="AF830" s="207"/>
      <c r="AG830" s="208"/>
      <c r="AH830" s="208"/>
      <c r="AI830" s="208"/>
      <c r="AJ830" s="209"/>
      <c r="AK830" s="209"/>
      <c r="AL830" s="210"/>
      <c r="AM830" s="210"/>
      <c r="AN830" s="210"/>
      <c r="AO830" s="210"/>
      <c r="AP830" s="210"/>
      <c r="AQ830" s="210"/>
      <c r="AR830" s="210"/>
      <c r="AS830" s="215" t="s">
        <v>1981</v>
      </c>
      <c r="AT830" s="105"/>
      <c r="AU830" s="105"/>
      <c r="AV830" s="105"/>
      <c r="AW830" s="105"/>
      <c r="AX830" s="105"/>
      <c r="AY830" s="105"/>
      <c r="AZ830" s="105"/>
      <c r="BA830" s="105"/>
      <c r="BB830" s="105"/>
      <c r="BC830" s="105"/>
      <c r="BD830" s="218"/>
      <c r="BE830" s="105"/>
      <c r="BF830" s="250"/>
      <c r="BG830" s="252" t="s">
        <v>1982</v>
      </c>
      <c r="BH830" s="5" t="s">
        <v>1982</v>
      </c>
      <c r="BI830" s="5" t="s">
        <v>6979</v>
      </c>
      <c r="BJ830" s="149"/>
    </row>
    <row r="831" s="5" customFormat="1" ht="12.95" customHeight="1" spans="1:62">
      <c r="A831" s="322"/>
      <c r="B831" s="322"/>
      <c r="C831" s="48" t="s">
        <v>1983</v>
      </c>
      <c r="D831" s="38" t="s">
        <v>1985</v>
      </c>
      <c r="E831" s="39" t="s">
        <v>6980</v>
      </c>
      <c r="F831" s="40" t="s">
        <v>2715</v>
      </c>
      <c r="G831" s="41" t="s">
        <v>6981</v>
      </c>
      <c r="H831" s="42" t="s">
        <v>2715</v>
      </c>
      <c r="I831" s="42" t="s">
        <v>2715</v>
      </c>
      <c r="J831" s="43" t="s">
        <v>2715</v>
      </c>
      <c r="K831" s="54" t="s">
        <v>2715</v>
      </c>
      <c r="L831" s="42" t="s">
        <v>2737</v>
      </c>
      <c r="M831" s="42" t="s">
        <v>2715</v>
      </c>
      <c r="N831" s="42" t="s">
        <v>2715</v>
      </c>
      <c r="O831" s="43" t="s">
        <v>2715</v>
      </c>
      <c r="P831" s="206"/>
      <c r="Q831" s="206"/>
      <c r="R831" s="206"/>
      <c r="S831" s="206"/>
      <c r="T831" s="206"/>
      <c r="U831" s="63" t="s">
        <v>6982</v>
      </c>
      <c r="V831" s="47" t="s">
        <v>6852</v>
      </c>
      <c r="W831" s="62" t="s">
        <v>2715</v>
      </c>
      <c r="X831" s="62" t="s">
        <v>2715</v>
      </c>
      <c r="Y831" s="62"/>
      <c r="Z831" s="62"/>
      <c r="AA831" s="62"/>
      <c r="AB831" s="47"/>
      <c r="AC831" s="47" t="s">
        <v>6958</v>
      </c>
      <c r="AD831" s="63"/>
      <c r="AE831" s="63" t="s">
        <v>2723</v>
      </c>
      <c r="AF831" s="207"/>
      <c r="AG831" s="208"/>
      <c r="AH831" s="208"/>
      <c r="AI831" s="208"/>
      <c r="AJ831" s="209"/>
      <c r="AK831" s="209"/>
      <c r="AL831" s="210"/>
      <c r="AM831" s="210"/>
      <c r="AN831" s="210"/>
      <c r="AO831" s="210"/>
      <c r="AP831" s="210"/>
      <c r="AQ831" s="210"/>
      <c r="AR831" s="210"/>
      <c r="AS831" s="215" t="s">
        <v>1984</v>
      </c>
      <c r="AT831" s="105"/>
      <c r="AU831" s="105"/>
      <c r="AV831" s="105"/>
      <c r="AW831" s="105"/>
      <c r="AX831" s="105"/>
      <c r="AY831" s="105"/>
      <c r="AZ831" s="105"/>
      <c r="BA831" s="105"/>
      <c r="BB831" s="105"/>
      <c r="BC831" s="105"/>
      <c r="BD831" s="218"/>
      <c r="BE831" s="105"/>
      <c r="BF831" s="250"/>
      <c r="BG831" s="252" t="s">
        <v>1985</v>
      </c>
      <c r="BH831" s="5" t="s">
        <v>1985</v>
      </c>
      <c r="BI831" s="5" t="s">
        <v>6983</v>
      </c>
      <c r="BJ831" s="149"/>
    </row>
    <row r="832" s="5" customFormat="1" ht="12.95" customHeight="1" spans="1:62">
      <c r="A832" s="322"/>
      <c r="B832" s="322"/>
      <c r="C832" s="48" t="s">
        <v>1986</v>
      </c>
      <c r="D832" s="38" t="s">
        <v>1988</v>
      </c>
      <c r="E832" s="39" t="s">
        <v>6984</v>
      </c>
      <c r="F832" s="40" t="s">
        <v>2715</v>
      </c>
      <c r="G832" s="41" t="s">
        <v>6985</v>
      </c>
      <c r="H832" s="42" t="s">
        <v>2715</v>
      </c>
      <c r="I832" s="42" t="s">
        <v>2715</v>
      </c>
      <c r="J832" s="43" t="s">
        <v>2715</v>
      </c>
      <c r="K832" s="54" t="s">
        <v>2715</v>
      </c>
      <c r="L832" s="42" t="s">
        <v>2737</v>
      </c>
      <c r="M832" s="42" t="s">
        <v>2715</v>
      </c>
      <c r="N832" s="42" t="s">
        <v>2715</v>
      </c>
      <c r="O832" s="43" t="s">
        <v>2715</v>
      </c>
      <c r="P832" s="206"/>
      <c r="Q832" s="206"/>
      <c r="R832" s="206"/>
      <c r="S832" s="206"/>
      <c r="T832" s="206"/>
      <c r="U832" s="63" t="s">
        <v>6986</v>
      </c>
      <c r="V832" s="47" t="s">
        <v>6852</v>
      </c>
      <c r="W832" s="62" t="s">
        <v>2715</v>
      </c>
      <c r="X832" s="62" t="s">
        <v>2715</v>
      </c>
      <c r="Y832" s="62"/>
      <c r="Z832" s="62"/>
      <c r="AA832" s="62"/>
      <c r="AB832" s="47"/>
      <c r="AC832" s="47" t="s">
        <v>6958</v>
      </c>
      <c r="AD832" s="63"/>
      <c r="AE832" s="63" t="s">
        <v>2723</v>
      </c>
      <c r="AF832" s="207"/>
      <c r="AG832" s="208"/>
      <c r="AH832" s="208"/>
      <c r="AI832" s="208"/>
      <c r="AJ832" s="209"/>
      <c r="AK832" s="209"/>
      <c r="AL832" s="210"/>
      <c r="AM832" s="210"/>
      <c r="AN832" s="210"/>
      <c r="AO832" s="210"/>
      <c r="AP832" s="210"/>
      <c r="AQ832" s="210"/>
      <c r="AR832" s="210"/>
      <c r="AS832" s="215" t="s">
        <v>1987</v>
      </c>
      <c r="AT832" s="105"/>
      <c r="AU832" s="105"/>
      <c r="AV832" s="105"/>
      <c r="AW832" s="105"/>
      <c r="AX832" s="105"/>
      <c r="AY832" s="105"/>
      <c r="AZ832" s="105"/>
      <c r="BA832" s="105"/>
      <c r="BB832" s="105"/>
      <c r="BC832" s="105"/>
      <c r="BD832" s="218"/>
      <c r="BE832" s="105"/>
      <c r="BF832" s="250"/>
      <c r="BG832" s="252" t="s">
        <v>1988</v>
      </c>
      <c r="BH832" s="5" t="s">
        <v>1988</v>
      </c>
      <c r="BI832" s="5" t="s">
        <v>6987</v>
      </c>
      <c r="BJ832" s="149"/>
    </row>
    <row r="833" s="5" customFormat="1" ht="12.95" customHeight="1" spans="1:62">
      <c r="A833" s="322"/>
      <c r="B833" s="322"/>
      <c r="C833" s="48" t="s">
        <v>1989</v>
      </c>
      <c r="D833" s="38" t="s">
        <v>1991</v>
      </c>
      <c r="E833" s="39" t="s">
        <v>6988</v>
      </c>
      <c r="F833" s="40" t="s">
        <v>2715</v>
      </c>
      <c r="G833" s="41" t="s">
        <v>6989</v>
      </c>
      <c r="H833" s="42" t="s">
        <v>2715</v>
      </c>
      <c r="I833" s="42" t="s">
        <v>2715</v>
      </c>
      <c r="J833" s="43" t="s">
        <v>2715</v>
      </c>
      <c r="K833" s="54" t="s">
        <v>2715</v>
      </c>
      <c r="L833" s="42" t="s">
        <v>2737</v>
      </c>
      <c r="M833" s="42" t="s">
        <v>2715</v>
      </c>
      <c r="N833" s="42" t="s">
        <v>2715</v>
      </c>
      <c r="O833" s="43" t="s">
        <v>2715</v>
      </c>
      <c r="P833" s="206"/>
      <c r="Q833" s="206"/>
      <c r="R833" s="206"/>
      <c r="S833" s="206"/>
      <c r="T833" s="206"/>
      <c r="U833" s="63" t="s">
        <v>6990</v>
      </c>
      <c r="V833" s="47" t="s">
        <v>6852</v>
      </c>
      <c r="W833" s="62" t="s">
        <v>2715</v>
      </c>
      <c r="X833" s="62" t="s">
        <v>2715</v>
      </c>
      <c r="Y833" s="62"/>
      <c r="Z833" s="62"/>
      <c r="AA833" s="62"/>
      <c r="AB833" s="47"/>
      <c r="AC833" s="47" t="s">
        <v>6958</v>
      </c>
      <c r="AD833" s="63"/>
      <c r="AE833" s="63" t="s">
        <v>2723</v>
      </c>
      <c r="AF833" s="207"/>
      <c r="AG833" s="208"/>
      <c r="AH833" s="208"/>
      <c r="AI833" s="208"/>
      <c r="AJ833" s="209"/>
      <c r="AK833" s="209"/>
      <c r="AL833" s="210"/>
      <c r="AM833" s="210"/>
      <c r="AN833" s="210"/>
      <c r="AO833" s="210"/>
      <c r="AP833" s="210"/>
      <c r="AQ833" s="210"/>
      <c r="AR833" s="210"/>
      <c r="AS833" s="215" t="s">
        <v>1990</v>
      </c>
      <c r="AT833" s="105"/>
      <c r="AU833" s="105"/>
      <c r="AV833" s="105"/>
      <c r="AW833" s="105"/>
      <c r="AX833" s="105"/>
      <c r="AY833" s="105"/>
      <c r="AZ833" s="105"/>
      <c r="BA833" s="105"/>
      <c r="BB833" s="105"/>
      <c r="BC833" s="105"/>
      <c r="BD833" s="218"/>
      <c r="BE833" s="105"/>
      <c r="BF833" s="250"/>
      <c r="BG833" s="252" t="s">
        <v>1991</v>
      </c>
      <c r="BH833" s="5" t="s">
        <v>1991</v>
      </c>
      <c r="BI833" s="5" t="s">
        <v>6991</v>
      </c>
      <c r="BJ833" s="149"/>
    </row>
    <row r="834" s="5" customFormat="1" ht="12.95" customHeight="1" spans="1:62">
      <c r="A834" s="322"/>
      <c r="B834" s="322"/>
      <c r="C834" s="48" t="s">
        <v>1992</v>
      </c>
      <c r="D834" s="38" t="s">
        <v>1994</v>
      </c>
      <c r="E834" s="39" t="s">
        <v>6992</v>
      </c>
      <c r="F834" s="40" t="s">
        <v>2715</v>
      </c>
      <c r="G834" s="41" t="s">
        <v>6993</v>
      </c>
      <c r="H834" s="42" t="s">
        <v>2715</v>
      </c>
      <c r="I834" s="42" t="s">
        <v>2715</v>
      </c>
      <c r="J834" s="43" t="s">
        <v>2715</v>
      </c>
      <c r="K834" s="54" t="s">
        <v>2715</v>
      </c>
      <c r="L834" s="42" t="s">
        <v>2737</v>
      </c>
      <c r="M834" s="42" t="s">
        <v>2715</v>
      </c>
      <c r="N834" s="42" t="s">
        <v>2715</v>
      </c>
      <c r="O834" s="43" t="s">
        <v>2715</v>
      </c>
      <c r="P834" s="206"/>
      <c r="Q834" s="206"/>
      <c r="R834" s="206"/>
      <c r="S834" s="206"/>
      <c r="T834" s="206"/>
      <c r="U834" s="63" t="s">
        <v>6994</v>
      </c>
      <c r="V834" s="47" t="s">
        <v>6852</v>
      </c>
      <c r="W834" s="62" t="s">
        <v>2715</v>
      </c>
      <c r="X834" s="62" t="s">
        <v>2715</v>
      </c>
      <c r="Y834" s="62"/>
      <c r="Z834" s="62"/>
      <c r="AA834" s="62"/>
      <c r="AB834" s="47"/>
      <c r="AC834" s="47" t="s">
        <v>6958</v>
      </c>
      <c r="AD834" s="63"/>
      <c r="AE834" s="63" t="s">
        <v>2723</v>
      </c>
      <c r="AF834" s="207"/>
      <c r="AG834" s="208"/>
      <c r="AH834" s="208"/>
      <c r="AI834" s="208"/>
      <c r="AJ834" s="209"/>
      <c r="AK834" s="209"/>
      <c r="AL834" s="210"/>
      <c r="AM834" s="210"/>
      <c r="AN834" s="210"/>
      <c r="AO834" s="210"/>
      <c r="AP834" s="210"/>
      <c r="AQ834" s="210"/>
      <c r="AR834" s="210"/>
      <c r="AS834" s="215" t="s">
        <v>1993</v>
      </c>
      <c r="AT834" s="105"/>
      <c r="AU834" s="105"/>
      <c r="AV834" s="105"/>
      <c r="AW834" s="105"/>
      <c r="AX834" s="105"/>
      <c r="AY834" s="105"/>
      <c r="AZ834" s="105"/>
      <c r="BA834" s="105"/>
      <c r="BB834" s="105"/>
      <c r="BC834" s="105"/>
      <c r="BD834" s="218"/>
      <c r="BE834" s="105"/>
      <c r="BF834" s="250"/>
      <c r="BG834" s="252" t="s">
        <v>1994</v>
      </c>
      <c r="BH834" s="5" t="s">
        <v>1994</v>
      </c>
      <c r="BI834" s="5" t="s">
        <v>6995</v>
      </c>
      <c r="BJ834" s="149"/>
    </row>
    <row r="835" s="5" customFormat="1" ht="12.95" customHeight="1" spans="1:62">
      <c r="A835" s="322"/>
      <c r="B835" s="322"/>
      <c r="C835" s="48" t="s">
        <v>1995</v>
      </c>
      <c r="D835" s="38" t="s">
        <v>1997</v>
      </c>
      <c r="E835" s="39" t="s">
        <v>6996</v>
      </c>
      <c r="F835" s="40" t="s">
        <v>2715</v>
      </c>
      <c r="G835" s="41" t="s">
        <v>6997</v>
      </c>
      <c r="H835" s="42" t="s">
        <v>2715</v>
      </c>
      <c r="I835" s="42" t="s">
        <v>2715</v>
      </c>
      <c r="J835" s="43" t="s">
        <v>2715</v>
      </c>
      <c r="K835" s="54" t="s">
        <v>2715</v>
      </c>
      <c r="L835" s="42" t="s">
        <v>2737</v>
      </c>
      <c r="M835" s="42" t="s">
        <v>2715</v>
      </c>
      <c r="N835" s="42" t="s">
        <v>2715</v>
      </c>
      <c r="O835" s="43" t="s">
        <v>2715</v>
      </c>
      <c r="P835" s="206"/>
      <c r="Q835" s="206"/>
      <c r="R835" s="206"/>
      <c r="S835" s="206"/>
      <c r="T835" s="206"/>
      <c r="U835" s="63" t="s">
        <v>6998</v>
      </c>
      <c r="V835" s="47" t="s">
        <v>6852</v>
      </c>
      <c r="W835" s="62" t="s">
        <v>2715</v>
      </c>
      <c r="X835" s="62" t="s">
        <v>2715</v>
      </c>
      <c r="Y835" s="62"/>
      <c r="Z835" s="62"/>
      <c r="AA835" s="62"/>
      <c r="AB835" s="47"/>
      <c r="AC835" s="47" t="s">
        <v>6958</v>
      </c>
      <c r="AD835" s="63"/>
      <c r="AE835" s="63" t="s">
        <v>2723</v>
      </c>
      <c r="AF835" s="207"/>
      <c r="AG835" s="208"/>
      <c r="AH835" s="208"/>
      <c r="AI835" s="208"/>
      <c r="AJ835" s="209"/>
      <c r="AK835" s="209"/>
      <c r="AL835" s="210"/>
      <c r="AM835" s="210"/>
      <c r="AN835" s="210"/>
      <c r="AO835" s="210"/>
      <c r="AP835" s="210"/>
      <c r="AQ835" s="210"/>
      <c r="AR835" s="210"/>
      <c r="AS835" s="215" t="s">
        <v>1996</v>
      </c>
      <c r="AT835" s="105"/>
      <c r="AU835" s="105"/>
      <c r="AV835" s="105"/>
      <c r="AW835" s="105"/>
      <c r="AX835" s="105"/>
      <c r="AY835" s="105"/>
      <c r="AZ835" s="105"/>
      <c r="BA835" s="105"/>
      <c r="BB835" s="105"/>
      <c r="BC835" s="105"/>
      <c r="BD835" s="218"/>
      <c r="BE835" s="105"/>
      <c r="BF835" s="250"/>
      <c r="BG835" s="252" t="s">
        <v>1997</v>
      </c>
      <c r="BH835" s="5" t="s">
        <v>1997</v>
      </c>
      <c r="BI835" s="5" t="s">
        <v>6999</v>
      </c>
      <c r="BJ835" s="149"/>
    </row>
    <row r="836" s="5" customFormat="1" ht="12.95" customHeight="1" spans="1:62">
      <c r="A836" s="322"/>
      <c r="B836" s="322"/>
      <c r="C836" s="10" t="s">
        <v>1998</v>
      </c>
      <c r="D836" s="38" t="s">
        <v>2000</v>
      </c>
      <c r="E836" s="39" t="s">
        <v>7000</v>
      </c>
      <c r="F836" s="40" t="s">
        <v>2715</v>
      </c>
      <c r="G836" s="41" t="s">
        <v>7001</v>
      </c>
      <c r="H836" s="42" t="s">
        <v>2715</v>
      </c>
      <c r="I836" s="42" t="s">
        <v>2715</v>
      </c>
      <c r="J836" s="43" t="s">
        <v>2715</v>
      </c>
      <c r="K836" s="54" t="s">
        <v>2715</v>
      </c>
      <c r="L836" s="42" t="s">
        <v>2737</v>
      </c>
      <c r="M836" s="42" t="s">
        <v>2715</v>
      </c>
      <c r="N836" s="42" t="s">
        <v>2715</v>
      </c>
      <c r="O836" s="43" t="s">
        <v>2715</v>
      </c>
      <c r="P836" s="206"/>
      <c r="Q836" s="206"/>
      <c r="R836" s="206"/>
      <c r="S836" s="206"/>
      <c r="T836" s="206"/>
      <c r="U836" s="63" t="s">
        <v>7002</v>
      </c>
      <c r="V836" s="47" t="s">
        <v>6852</v>
      </c>
      <c r="W836" s="62" t="s">
        <v>2715</v>
      </c>
      <c r="X836" s="62" t="s">
        <v>2715</v>
      </c>
      <c r="Y836" s="62"/>
      <c r="Z836" s="62"/>
      <c r="AA836" s="62"/>
      <c r="AB836" s="47"/>
      <c r="AC836" s="47" t="s">
        <v>6958</v>
      </c>
      <c r="AD836" s="63"/>
      <c r="AE836" s="63" t="s">
        <v>2723</v>
      </c>
      <c r="AF836" s="207"/>
      <c r="AG836" s="208"/>
      <c r="AH836" s="208"/>
      <c r="AI836" s="208"/>
      <c r="AJ836" s="209"/>
      <c r="AK836" s="209"/>
      <c r="AL836" s="210"/>
      <c r="AM836" s="210"/>
      <c r="AN836" s="210"/>
      <c r="AO836" s="210"/>
      <c r="AP836" s="210"/>
      <c r="AQ836" s="210"/>
      <c r="AR836" s="210"/>
      <c r="AS836" s="215" t="s">
        <v>1999</v>
      </c>
      <c r="AT836" s="105"/>
      <c r="AU836" s="105"/>
      <c r="AV836" s="105"/>
      <c r="AW836" s="105"/>
      <c r="AX836" s="105"/>
      <c r="AY836" s="105"/>
      <c r="AZ836" s="105"/>
      <c r="BA836" s="105"/>
      <c r="BB836" s="105"/>
      <c r="BC836" s="105"/>
      <c r="BD836" s="218"/>
      <c r="BE836" s="105"/>
      <c r="BF836" s="250"/>
      <c r="BG836" s="252" t="s">
        <v>2000</v>
      </c>
      <c r="BH836" s="5" t="s">
        <v>2000</v>
      </c>
      <c r="BI836" s="5" t="s">
        <v>7003</v>
      </c>
      <c r="BJ836" s="149"/>
    </row>
    <row r="837" s="5" customFormat="1" ht="12.95" customHeight="1" spans="1:62">
      <c r="A837" s="322"/>
      <c r="B837" s="322"/>
      <c r="C837" s="10" t="s">
        <v>2001</v>
      </c>
      <c r="D837" s="38" t="s">
        <v>2003</v>
      </c>
      <c r="E837" s="39" t="s">
        <v>7004</v>
      </c>
      <c r="F837" s="40" t="s">
        <v>2715</v>
      </c>
      <c r="G837" s="41" t="s">
        <v>7005</v>
      </c>
      <c r="H837" s="42" t="s">
        <v>2715</v>
      </c>
      <c r="I837" s="42" t="s">
        <v>2715</v>
      </c>
      <c r="J837" s="43" t="s">
        <v>2715</v>
      </c>
      <c r="K837" s="54" t="s">
        <v>2715</v>
      </c>
      <c r="L837" s="42" t="s">
        <v>2737</v>
      </c>
      <c r="M837" s="42" t="s">
        <v>2715</v>
      </c>
      <c r="N837" s="42" t="s">
        <v>2715</v>
      </c>
      <c r="O837" s="43" t="s">
        <v>2715</v>
      </c>
      <c r="P837" s="206"/>
      <c r="Q837" s="206"/>
      <c r="R837" s="206"/>
      <c r="S837" s="206"/>
      <c r="T837" s="206"/>
      <c r="U837" s="63" t="s">
        <v>7006</v>
      </c>
      <c r="V837" s="47" t="s">
        <v>6852</v>
      </c>
      <c r="W837" s="62" t="s">
        <v>2715</v>
      </c>
      <c r="X837" s="62" t="s">
        <v>2715</v>
      </c>
      <c r="Y837" s="62"/>
      <c r="Z837" s="62"/>
      <c r="AA837" s="62"/>
      <c r="AB837" s="47"/>
      <c r="AC837" s="47" t="s">
        <v>6958</v>
      </c>
      <c r="AD837" s="63"/>
      <c r="AE837" s="63" t="s">
        <v>2723</v>
      </c>
      <c r="AF837" s="207"/>
      <c r="AG837" s="208"/>
      <c r="AH837" s="208"/>
      <c r="AI837" s="208"/>
      <c r="AJ837" s="209"/>
      <c r="AK837" s="209"/>
      <c r="AL837" s="210"/>
      <c r="AM837" s="210"/>
      <c r="AN837" s="210"/>
      <c r="AO837" s="210"/>
      <c r="AP837" s="210"/>
      <c r="AQ837" s="210"/>
      <c r="AR837" s="210"/>
      <c r="AS837" s="215" t="s">
        <v>2002</v>
      </c>
      <c r="AT837" s="105"/>
      <c r="AU837" s="105"/>
      <c r="AV837" s="105"/>
      <c r="AW837" s="105"/>
      <c r="AX837" s="105"/>
      <c r="AY837" s="105"/>
      <c r="AZ837" s="105"/>
      <c r="BA837" s="105"/>
      <c r="BB837" s="105"/>
      <c r="BC837" s="105"/>
      <c r="BD837" s="218"/>
      <c r="BE837" s="105"/>
      <c r="BF837" s="250"/>
      <c r="BG837" s="252" t="s">
        <v>2003</v>
      </c>
      <c r="BH837" s="5" t="s">
        <v>2003</v>
      </c>
      <c r="BI837" s="5" t="s">
        <v>7007</v>
      </c>
      <c r="BJ837" s="149"/>
    </row>
    <row r="838" s="5" customFormat="1" ht="12.95" customHeight="1" spans="1:62">
      <c r="A838" s="322"/>
      <c r="B838" s="322"/>
      <c r="C838" s="48" t="s">
        <v>2004</v>
      </c>
      <c r="D838" s="38" t="s">
        <v>2006</v>
      </c>
      <c r="E838" s="39" t="s">
        <v>7008</v>
      </c>
      <c r="F838" s="40" t="s">
        <v>2715</v>
      </c>
      <c r="G838" s="41" t="s">
        <v>7009</v>
      </c>
      <c r="H838" s="42" t="s">
        <v>2715</v>
      </c>
      <c r="I838" s="42" t="s">
        <v>2715</v>
      </c>
      <c r="J838" s="43" t="s">
        <v>2715</v>
      </c>
      <c r="K838" s="54" t="s">
        <v>2715</v>
      </c>
      <c r="L838" s="42" t="s">
        <v>2737</v>
      </c>
      <c r="M838" s="42" t="s">
        <v>2715</v>
      </c>
      <c r="N838" s="42" t="s">
        <v>2715</v>
      </c>
      <c r="O838" s="43" t="s">
        <v>2715</v>
      </c>
      <c r="P838" s="206"/>
      <c r="Q838" s="206"/>
      <c r="R838" s="206"/>
      <c r="S838" s="206"/>
      <c r="T838" s="206"/>
      <c r="U838" s="63" t="s">
        <v>7010</v>
      </c>
      <c r="V838" s="47" t="s">
        <v>6852</v>
      </c>
      <c r="W838" s="62" t="s">
        <v>2715</v>
      </c>
      <c r="X838" s="62" t="s">
        <v>2715</v>
      </c>
      <c r="Y838" s="62"/>
      <c r="Z838" s="62"/>
      <c r="AA838" s="62"/>
      <c r="AB838" s="47"/>
      <c r="AC838" s="47" t="s">
        <v>6958</v>
      </c>
      <c r="AD838" s="63"/>
      <c r="AE838" s="63" t="s">
        <v>2723</v>
      </c>
      <c r="AF838" s="207"/>
      <c r="AG838" s="208"/>
      <c r="AH838" s="208"/>
      <c r="AI838" s="208"/>
      <c r="AJ838" s="209"/>
      <c r="AK838" s="209"/>
      <c r="AL838" s="210"/>
      <c r="AM838" s="210"/>
      <c r="AN838" s="210"/>
      <c r="AO838" s="210"/>
      <c r="AP838" s="210"/>
      <c r="AQ838" s="210"/>
      <c r="AR838" s="210"/>
      <c r="AS838" s="215" t="s">
        <v>2005</v>
      </c>
      <c r="AT838" s="105"/>
      <c r="AU838" s="105"/>
      <c r="AV838" s="105"/>
      <c r="AW838" s="105"/>
      <c r="AX838" s="105"/>
      <c r="AY838" s="105"/>
      <c r="AZ838" s="105"/>
      <c r="BA838" s="105"/>
      <c r="BB838" s="105"/>
      <c r="BC838" s="105"/>
      <c r="BD838" s="218"/>
      <c r="BE838" s="105"/>
      <c r="BF838" s="250"/>
      <c r="BG838" s="252" t="s">
        <v>2006</v>
      </c>
      <c r="BH838" s="5" t="s">
        <v>2006</v>
      </c>
      <c r="BI838" s="5" t="s">
        <v>7011</v>
      </c>
      <c r="BJ838" s="149"/>
    </row>
    <row r="839" s="5" customFormat="1" ht="12.95" customHeight="1" spans="1:62">
      <c r="A839" s="322"/>
      <c r="B839" s="322"/>
      <c r="C839" s="48" t="s">
        <v>2007</v>
      </c>
      <c r="D839" s="38" t="s">
        <v>2008</v>
      </c>
      <c r="E839" s="39" t="s">
        <v>7012</v>
      </c>
      <c r="F839" s="40" t="s">
        <v>2715</v>
      </c>
      <c r="G839" s="41" t="s">
        <v>7013</v>
      </c>
      <c r="H839" s="42" t="s">
        <v>2715</v>
      </c>
      <c r="I839" s="42" t="s">
        <v>2715</v>
      </c>
      <c r="J839" s="43" t="s">
        <v>2715</v>
      </c>
      <c r="K839" s="54" t="s">
        <v>2715</v>
      </c>
      <c r="L839" s="42" t="s">
        <v>2737</v>
      </c>
      <c r="M839" s="42" t="s">
        <v>2715</v>
      </c>
      <c r="N839" s="42" t="s">
        <v>2715</v>
      </c>
      <c r="O839" s="43" t="s">
        <v>2715</v>
      </c>
      <c r="P839" s="206"/>
      <c r="Q839" s="206"/>
      <c r="R839" s="206"/>
      <c r="S839" s="206"/>
      <c r="T839" s="206"/>
      <c r="U839" s="63" t="s">
        <v>7014</v>
      </c>
      <c r="V839" s="47" t="s">
        <v>6852</v>
      </c>
      <c r="W839" s="62" t="s">
        <v>2715</v>
      </c>
      <c r="X839" s="62" t="s">
        <v>2715</v>
      </c>
      <c r="Y839" s="62"/>
      <c r="Z839" s="62"/>
      <c r="AA839" s="62"/>
      <c r="AB839" s="47"/>
      <c r="AC839" s="47" t="s">
        <v>6958</v>
      </c>
      <c r="AD839" s="63"/>
      <c r="AE839" s="63">
        <v>0</v>
      </c>
      <c r="AF839" s="207"/>
      <c r="AG839" s="208"/>
      <c r="AH839" s="208"/>
      <c r="AI839" s="208"/>
      <c r="AJ839" s="209"/>
      <c r="AK839" s="209"/>
      <c r="AL839" s="210"/>
      <c r="AM839" s="210"/>
      <c r="AN839" s="210"/>
      <c r="AO839" s="210"/>
      <c r="AP839" s="210"/>
      <c r="AQ839" s="210"/>
      <c r="AR839" s="210"/>
      <c r="AS839" s="215" t="s">
        <v>2007</v>
      </c>
      <c r="AT839" s="105"/>
      <c r="AU839" s="105"/>
      <c r="AV839" s="105"/>
      <c r="AW839" s="105"/>
      <c r="AX839" s="105"/>
      <c r="AY839" s="105"/>
      <c r="AZ839" s="105"/>
      <c r="BA839" s="105"/>
      <c r="BB839" s="105"/>
      <c r="BC839" s="105"/>
      <c r="BD839" s="218"/>
      <c r="BE839" s="105"/>
      <c r="BF839" s="250"/>
      <c r="BG839" s="252" t="s">
        <v>2008</v>
      </c>
      <c r="BH839" s="5" t="s">
        <v>2008</v>
      </c>
      <c r="BI839" s="5" t="s">
        <v>7015</v>
      </c>
      <c r="BJ839" s="149"/>
    </row>
    <row r="840" s="5" customFormat="1" ht="12.95" customHeight="1" spans="1:62">
      <c r="A840" s="322"/>
      <c r="B840" s="322"/>
      <c r="C840" s="48" t="s">
        <v>2009</v>
      </c>
      <c r="D840" s="38" t="s">
        <v>2010</v>
      </c>
      <c r="E840" s="39" t="s">
        <v>7016</v>
      </c>
      <c r="F840" s="40" t="s">
        <v>2715</v>
      </c>
      <c r="G840" s="41" t="s">
        <v>7017</v>
      </c>
      <c r="H840" s="42" t="s">
        <v>2715</v>
      </c>
      <c r="I840" s="42" t="s">
        <v>2715</v>
      </c>
      <c r="J840" s="43" t="s">
        <v>2715</v>
      </c>
      <c r="K840" s="54" t="s">
        <v>2715</v>
      </c>
      <c r="L840" s="42" t="s">
        <v>2737</v>
      </c>
      <c r="M840" s="42" t="s">
        <v>2715</v>
      </c>
      <c r="N840" s="42" t="s">
        <v>2715</v>
      </c>
      <c r="O840" s="43" t="s">
        <v>2715</v>
      </c>
      <c r="P840" s="206"/>
      <c r="Q840" s="206"/>
      <c r="R840" s="206"/>
      <c r="S840" s="206"/>
      <c r="T840" s="206"/>
      <c r="U840" s="63" t="s">
        <v>7018</v>
      </c>
      <c r="V840" s="47" t="s">
        <v>6852</v>
      </c>
      <c r="W840" s="62" t="s">
        <v>2715</v>
      </c>
      <c r="X840" s="62" t="s">
        <v>2715</v>
      </c>
      <c r="Y840" s="62"/>
      <c r="Z840" s="62"/>
      <c r="AA840" s="62"/>
      <c r="AB840" s="47"/>
      <c r="AC840" s="47" t="s">
        <v>6958</v>
      </c>
      <c r="AD840" s="63"/>
      <c r="AE840" s="63">
        <v>0</v>
      </c>
      <c r="AF840" s="207"/>
      <c r="AG840" s="208"/>
      <c r="AH840" s="208"/>
      <c r="AI840" s="208"/>
      <c r="AJ840" s="209"/>
      <c r="AK840" s="209"/>
      <c r="AL840" s="210"/>
      <c r="AM840" s="210"/>
      <c r="AN840" s="210"/>
      <c r="AO840" s="210"/>
      <c r="AP840" s="210"/>
      <c r="AQ840" s="210"/>
      <c r="AR840" s="210"/>
      <c r="AS840" s="215" t="s">
        <v>2009</v>
      </c>
      <c r="AT840" s="105"/>
      <c r="AU840" s="105"/>
      <c r="AV840" s="105"/>
      <c r="AW840" s="105"/>
      <c r="AX840" s="105"/>
      <c r="AY840" s="105"/>
      <c r="AZ840" s="105"/>
      <c r="BA840" s="105"/>
      <c r="BB840" s="105"/>
      <c r="BC840" s="105"/>
      <c r="BD840" s="218"/>
      <c r="BE840" s="105"/>
      <c r="BF840" s="250"/>
      <c r="BG840" s="252" t="s">
        <v>2010</v>
      </c>
      <c r="BH840" s="5" t="s">
        <v>2010</v>
      </c>
      <c r="BI840" s="5" t="s">
        <v>7019</v>
      </c>
      <c r="BJ840" s="149"/>
    </row>
    <row r="841" s="5" customFormat="1" ht="12.95" customHeight="1" spans="1:62">
      <c r="A841" s="322"/>
      <c r="B841" s="322"/>
      <c r="C841" s="48" t="s">
        <v>2011</v>
      </c>
      <c r="D841" s="38" t="s">
        <v>2012</v>
      </c>
      <c r="E841" s="39" t="s">
        <v>7020</v>
      </c>
      <c r="F841" s="40" t="s">
        <v>2715</v>
      </c>
      <c r="G841" s="41" t="s">
        <v>7021</v>
      </c>
      <c r="H841" s="42" t="s">
        <v>2715</v>
      </c>
      <c r="I841" s="42" t="s">
        <v>2715</v>
      </c>
      <c r="J841" s="43" t="s">
        <v>2715</v>
      </c>
      <c r="K841" s="54" t="s">
        <v>2715</v>
      </c>
      <c r="L841" s="42" t="s">
        <v>2737</v>
      </c>
      <c r="M841" s="42" t="s">
        <v>2715</v>
      </c>
      <c r="N841" s="42" t="s">
        <v>2715</v>
      </c>
      <c r="O841" s="43" t="s">
        <v>2715</v>
      </c>
      <c r="P841" s="206"/>
      <c r="Q841" s="206"/>
      <c r="R841" s="206"/>
      <c r="S841" s="206"/>
      <c r="T841" s="206"/>
      <c r="U841" s="63" t="s">
        <v>7022</v>
      </c>
      <c r="V841" s="47" t="s">
        <v>6852</v>
      </c>
      <c r="W841" s="62" t="s">
        <v>2715</v>
      </c>
      <c r="X841" s="62" t="s">
        <v>2715</v>
      </c>
      <c r="Y841" s="62"/>
      <c r="Z841" s="62"/>
      <c r="AA841" s="62"/>
      <c r="AB841" s="47"/>
      <c r="AC841" s="47" t="s">
        <v>6958</v>
      </c>
      <c r="AD841" s="63"/>
      <c r="AE841" s="63">
        <v>0</v>
      </c>
      <c r="AF841" s="207"/>
      <c r="AG841" s="208"/>
      <c r="AH841" s="208"/>
      <c r="AI841" s="208"/>
      <c r="AJ841" s="209"/>
      <c r="AK841" s="209"/>
      <c r="AL841" s="210"/>
      <c r="AM841" s="210"/>
      <c r="AN841" s="210"/>
      <c r="AO841" s="210"/>
      <c r="AP841" s="210"/>
      <c r="AQ841" s="210"/>
      <c r="AR841" s="210"/>
      <c r="AS841" s="215" t="s">
        <v>2011</v>
      </c>
      <c r="AT841" s="105"/>
      <c r="AU841" s="105"/>
      <c r="AV841" s="105"/>
      <c r="AW841" s="105"/>
      <c r="AX841" s="105"/>
      <c r="AY841" s="105"/>
      <c r="AZ841" s="105"/>
      <c r="BA841" s="105"/>
      <c r="BB841" s="105"/>
      <c r="BC841" s="105"/>
      <c r="BD841" s="218"/>
      <c r="BE841" s="105"/>
      <c r="BF841" s="250"/>
      <c r="BG841" s="252" t="s">
        <v>2012</v>
      </c>
      <c r="BH841" s="5" t="s">
        <v>2012</v>
      </c>
      <c r="BI841" s="5" t="s">
        <v>7023</v>
      </c>
      <c r="BJ841" s="149"/>
    </row>
    <row r="842" s="5" customFormat="1" ht="12.95" customHeight="1" spans="1:62">
      <c r="A842" s="322"/>
      <c r="B842" s="322"/>
      <c r="C842" s="48" t="s">
        <v>2013</v>
      </c>
      <c r="D842" s="38" t="s">
        <v>2014</v>
      </c>
      <c r="E842" s="39" t="s">
        <v>7024</v>
      </c>
      <c r="F842" s="40" t="s">
        <v>2715</v>
      </c>
      <c r="G842" s="41" t="s">
        <v>7025</v>
      </c>
      <c r="H842" s="42" t="s">
        <v>2715</v>
      </c>
      <c r="I842" s="42" t="s">
        <v>2715</v>
      </c>
      <c r="J842" s="43" t="s">
        <v>2715</v>
      </c>
      <c r="K842" s="54" t="s">
        <v>2715</v>
      </c>
      <c r="L842" s="42" t="s">
        <v>2737</v>
      </c>
      <c r="M842" s="42" t="s">
        <v>2715</v>
      </c>
      <c r="N842" s="42" t="s">
        <v>2715</v>
      </c>
      <c r="O842" s="43" t="s">
        <v>2715</v>
      </c>
      <c r="P842" s="206"/>
      <c r="Q842" s="206"/>
      <c r="R842" s="206"/>
      <c r="S842" s="206"/>
      <c r="T842" s="206"/>
      <c r="U842" s="63" t="s">
        <v>7026</v>
      </c>
      <c r="V842" s="47" t="s">
        <v>6852</v>
      </c>
      <c r="W842" s="62" t="s">
        <v>2715</v>
      </c>
      <c r="X842" s="62" t="s">
        <v>2715</v>
      </c>
      <c r="Y842" s="62"/>
      <c r="Z842" s="62"/>
      <c r="AA842" s="62"/>
      <c r="AB842" s="47"/>
      <c r="AC842" s="47" t="s">
        <v>6958</v>
      </c>
      <c r="AD842" s="63"/>
      <c r="AE842" s="63">
        <v>0</v>
      </c>
      <c r="AF842" s="207"/>
      <c r="AG842" s="208"/>
      <c r="AH842" s="208"/>
      <c r="AI842" s="208"/>
      <c r="AJ842" s="209"/>
      <c r="AK842" s="209"/>
      <c r="AL842" s="210"/>
      <c r="AM842" s="210"/>
      <c r="AN842" s="210"/>
      <c r="AO842" s="210"/>
      <c r="AP842" s="210"/>
      <c r="AQ842" s="210"/>
      <c r="AR842" s="210"/>
      <c r="AS842" s="215" t="s">
        <v>2013</v>
      </c>
      <c r="AT842" s="105"/>
      <c r="AU842" s="105"/>
      <c r="AV842" s="105"/>
      <c r="AW842" s="105"/>
      <c r="AX842" s="105"/>
      <c r="AY842" s="105"/>
      <c r="AZ842" s="105"/>
      <c r="BA842" s="105"/>
      <c r="BB842" s="105"/>
      <c r="BC842" s="105"/>
      <c r="BD842" s="218"/>
      <c r="BE842" s="105"/>
      <c r="BF842" s="250"/>
      <c r="BG842" s="252" t="s">
        <v>2014</v>
      </c>
      <c r="BH842" s="5" t="s">
        <v>2014</v>
      </c>
      <c r="BI842" s="5" t="s">
        <v>7027</v>
      </c>
      <c r="BJ842" s="149"/>
    </row>
    <row r="843" s="5" customFormat="1" ht="12.95" customHeight="1" spans="1:62">
      <c r="A843" s="322"/>
      <c r="B843" s="322"/>
      <c r="C843" s="48" t="s">
        <v>2015</v>
      </c>
      <c r="D843" s="38" t="s">
        <v>2016</v>
      </c>
      <c r="E843" s="39" t="s">
        <v>7028</v>
      </c>
      <c r="F843" s="40" t="s">
        <v>2715</v>
      </c>
      <c r="G843" s="41" t="s">
        <v>7029</v>
      </c>
      <c r="H843" s="42" t="s">
        <v>2715</v>
      </c>
      <c r="I843" s="42" t="s">
        <v>2715</v>
      </c>
      <c r="J843" s="43" t="s">
        <v>2715</v>
      </c>
      <c r="K843" s="54" t="s">
        <v>2715</v>
      </c>
      <c r="L843" s="42" t="s">
        <v>2737</v>
      </c>
      <c r="M843" s="42" t="s">
        <v>2715</v>
      </c>
      <c r="N843" s="42" t="s">
        <v>2715</v>
      </c>
      <c r="O843" s="43" t="s">
        <v>2715</v>
      </c>
      <c r="P843" s="206"/>
      <c r="Q843" s="206"/>
      <c r="R843" s="206"/>
      <c r="S843" s="206"/>
      <c r="T843" s="206"/>
      <c r="U843" s="63" t="s">
        <v>7030</v>
      </c>
      <c r="V843" s="47" t="s">
        <v>6852</v>
      </c>
      <c r="W843" s="62" t="s">
        <v>2715</v>
      </c>
      <c r="X843" s="62" t="s">
        <v>2715</v>
      </c>
      <c r="Y843" s="62"/>
      <c r="Z843" s="62"/>
      <c r="AA843" s="62"/>
      <c r="AB843" s="47"/>
      <c r="AC843" s="47" t="s">
        <v>6958</v>
      </c>
      <c r="AD843" s="63"/>
      <c r="AE843" s="63">
        <v>0</v>
      </c>
      <c r="AF843" s="207"/>
      <c r="AG843" s="208"/>
      <c r="AH843" s="208"/>
      <c r="AI843" s="208"/>
      <c r="AJ843" s="209"/>
      <c r="AK843" s="209"/>
      <c r="AL843" s="210"/>
      <c r="AM843" s="210"/>
      <c r="AN843" s="210"/>
      <c r="AO843" s="210"/>
      <c r="AP843" s="210"/>
      <c r="AQ843" s="210"/>
      <c r="AR843" s="210"/>
      <c r="AS843" s="215" t="s">
        <v>2015</v>
      </c>
      <c r="AT843" s="105"/>
      <c r="AU843" s="105"/>
      <c r="AV843" s="105"/>
      <c r="AW843" s="105"/>
      <c r="AX843" s="105"/>
      <c r="AY843" s="105"/>
      <c r="AZ843" s="105"/>
      <c r="BA843" s="105"/>
      <c r="BB843" s="105"/>
      <c r="BC843" s="105"/>
      <c r="BD843" s="218"/>
      <c r="BE843" s="105"/>
      <c r="BF843" s="250"/>
      <c r="BG843" s="252" t="s">
        <v>2016</v>
      </c>
      <c r="BH843" s="5" t="s">
        <v>2016</v>
      </c>
      <c r="BI843" s="5" t="s">
        <v>7031</v>
      </c>
      <c r="BJ843" s="149"/>
    </row>
    <row r="844" s="5" customFormat="1" ht="12.95" customHeight="1" spans="1:62">
      <c r="A844" s="322"/>
      <c r="B844" s="322"/>
      <c r="C844" s="48" t="s">
        <v>2017</v>
      </c>
      <c r="D844" s="38" t="s">
        <v>2018</v>
      </c>
      <c r="E844" s="39" t="s">
        <v>7032</v>
      </c>
      <c r="F844" s="40" t="s">
        <v>2715</v>
      </c>
      <c r="G844" s="41" t="s">
        <v>7033</v>
      </c>
      <c r="H844" s="42" t="s">
        <v>2715</v>
      </c>
      <c r="I844" s="42" t="s">
        <v>2715</v>
      </c>
      <c r="J844" s="43" t="s">
        <v>2715</v>
      </c>
      <c r="K844" s="54" t="s">
        <v>2715</v>
      </c>
      <c r="L844" s="42" t="s">
        <v>2737</v>
      </c>
      <c r="M844" s="42" t="s">
        <v>2715</v>
      </c>
      <c r="N844" s="42" t="s">
        <v>2715</v>
      </c>
      <c r="O844" s="43" t="s">
        <v>2715</v>
      </c>
      <c r="P844" s="206"/>
      <c r="Q844" s="206"/>
      <c r="R844" s="206"/>
      <c r="S844" s="206"/>
      <c r="T844" s="206"/>
      <c r="U844" s="63" t="s">
        <v>7034</v>
      </c>
      <c r="V844" s="47" t="s">
        <v>6852</v>
      </c>
      <c r="W844" s="62" t="s">
        <v>2715</v>
      </c>
      <c r="X844" s="62" t="s">
        <v>2715</v>
      </c>
      <c r="Y844" s="62"/>
      <c r="Z844" s="62"/>
      <c r="AA844" s="62"/>
      <c r="AB844" s="47"/>
      <c r="AC844" s="47" t="s">
        <v>6958</v>
      </c>
      <c r="AD844" s="63"/>
      <c r="AE844" s="63">
        <v>1</v>
      </c>
      <c r="AF844" s="207"/>
      <c r="AG844" s="208"/>
      <c r="AH844" s="208"/>
      <c r="AI844" s="208"/>
      <c r="AJ844" s="209"/>
      <c r="AK844" s="209"/>
      <c r="AL844" s="210"/>
      <c r="AM844" s="210"/>
      <c r="AN844" s="210"/>
      <c r="AO844" s="210"/>
      <c r="AP844" s="210"/>
      <c r="AQ844" s="210"/>
      <c r="AR844" s="210"/>
      <c r="AS844" s="215" t="s">
        <v>2017</v>
      </c>
      <c r="AT844" s="105"/>
      <c r="AU844" s="105"/>
      <c r="AV844" s="105"/>
      <c r="AW844" s="105"/>
      <c r="AX844" s="105"/>
      <c r="AY844" s="105"/>
      <c r="AZ844" s="105"/>
      <c r="BA844" s="105"/>
      <c r="BB844" s="105"/>
      <c r="BC844" s="105"/>
      <c r="BD844" s="218"/>
      <c r="BE844" s="105"/>
      <c r="BF844" s="250"/>
      <c r="BG844" s="252" t="s">
        <v>2018</v>
      </c>
      <c r="BH844" s="5" t="s">
        <v>2018</v>
      </c>
      <c r="BI844" s="5" t="s">
        <v>7035</v>
      </c>
      <c r="BJ844" s="149"/>
    </row>
    <row r="845" s="5" customFormat="1" ht="12.95" customHeight="1" spans="1:62">
      <c r="A845" s="322"/>
      <c r="B845" s="322"/>
      <c r="C845" s="48" t="s">
        <v>2019</v>
      </c>
      <c r="D845" s="38" t="s">
        <v>2020</v>
      </c>
      <c r="E845" s="39" t="s">
        <v>7036</v>
      </c>
      <c r="F845" s="40" t="s">
        <v>2715</v>
      </c>
      <c r="G845" s="41" t="s">
        <v>7037</v>
      </c>
      <c r="H845" s="42" t="s">
        <v>2715</v>
      </c>
      <c r="I845" s="42" t="s">
        <v>2715</v>
      </c>
      <c r="J845" s="43" t="s">
        <v>2715</v>
      </c>
      <c r="K845" s="54" t="s">
        <v>2715</v>
      </c>
      <c r="L845" s="42" t="s">
        <v>2737</v>
      </c>
      <c r="M845" s="42" t="s">
        <v>2715</v>
      </c>
      <c r="N845" s="42" t="s">
        <v>2715</v>
      </c>
      <c r="O845" s="43" t="s">
        <v>2715</v>
      </c>
      <c r="P845" s="206"/>
      <c r="Q845" s="206"/>
      <c r="R845" s="206"/>
      <c r="S845" s="206"/>
      <c r="T845" s="206"/>
      <c r="U845" s="63" t="s">
        <v>7038</v>
      </c>
      <c r="V845" s="47" t="s">
        <v>6852</v>
      </c>
      <c r="W845" s="62" t="s">
        <v>2715</v>
      </c>
      <c r="X845" s="62" t="s">
        <v>2715</v>
      </c>
      <c r="Y845" s="62"/>
      <c r="Z845" s="62"/>
      <c r="AA845" s="62"/>
      <c r="AB845" s="47"/>
      <c r="AC845" s="47" t="s">
        <v>6958</v>
      </c>
      <c r="AD845" s="63"/>
      <c r="AE845" s="63">
        <v>0</v>
      </c>
      <c r="AF845" s="207"/>
      <c r="AG845" s="208"/>
      <c r="AH845" s="208"/>
      <c r="AI845" s="208"/>
      <c r="AJ845" s="209"/>
      <c r="AK845" s="209"/>
      <c r="AL845" s="210"/>
      <c r="AM845" s="210"/>
      <c r="AN845" s="210"/>
      <c r="AO845" s="210"/>
      <c r="AP845" s="210"/>
      <c r="AQ845" s="210"/>
      <c r="AR845" s="210"/>
      <c r="AS845" s="215" t="s">
        <v>2019</v>
      </c>
      <c r="AT845" s="105"/>
      <c r="AU845" s="105"/>
      <c r="AV845" s="105"/>
      <c r="AW845" s="105"/>
      <c r="AX845" s="105"/>
      <c r="AY845" s="105"/>
      <c r="AZ845" s="105"/>
      <c r="BA845" s="105"/>
      <c r="BB845" s="105"/>
      <c r="BC845" s="105"/>
      <c r="BD845" s="218"/>
      <c r="BE845" s="105"/>
      <c r="BF845" s="250"/>
      <c r="BG845" s="252" t="s">
        <v>2020</v>
      </c>
      <c r="BH845" s="5" t="s">
        <v>2020</v>
      </c>
      <c r="BI845" s="5" t="s">
        <v>7039</v>
      </c>
      <c r="BJ845" s="149"/>
    </row>
    <row r="846" s="5" customFormat="1" ht="12.95" customHeight="1" spans="1:62">
      <c r="A846" s="322"/>
      <c r="B846" s="322"/>
      <c r="C846" s="48" t="s">
        <v>2021</v>
      </c>
      <c r="D846" s="38" t="s">
        <v>2022</v>
      </c>
      <c r="E846" s="39" t="s">
        <v>7040</v>
      </c>
      <c r="F846" s="40" t="s">
        <v>2715</v>
      </c>
      <c r="G846" s="41" t="s">
        <v>7041</v>
      </c>
      <c r="H846" s="42" t="s">
        <v>2715</v>
      </c>
      <c r="I846" s="42" t="s">
        <v>2715</v>
      </c>
      <c r="J846" s="43" t="s">
        <v>2715</v>
      </c>
      <c r="K846" s="54" t="s">
        <v>2715</v>
      </c>
      <c r="L846" s="42" t="s">
        <v>2737</v>
      </c>
      <c r="M846" s="42" t="s">
        <v>2715</v>
      </c>
      <c r="N846" s="42" t="s">
        <v>2715</v>
      </c>
      <c r="O846" s="43" t="s">
        <v>2715</v>
      </c>
      <c r="P846" s="206"/>
      <c r="Q846" s="206"/>
      <c r="R846" s="206"/>
      <c r="S846" s="206"/>
      <c r="T846" s="206"/>
      <c r="U846" s="63" t="s">
        <v>7042</v>
      </c>
      <c r="V846" s="47" t="s">
        <v>6852</v>
      </c>
      <c r="W846" s="62" t="s">
        <v>2715</v>
      </c>
      <c r="X846" s="62" t="s">
        <v>2715</v>
      </c>
      <c r="Y846" s="62"/>
      <c r="Z846" s="62"/>
      <c r="AA846" s="62"/>
      <c r="AB846" s="47"/>
      <c r="AC846" s="47" t="s">
        <v>6958</v>
      </c>
      <c r="AD846" s="63"/>
      <c r="AE846" s="63">
        <v>1</v>
      </c>
      <c r="AF846" s="207"/>
      <c r="AG846" s="208"/>
      <c r="AH846" s="208"/>
      <c r="AI846" s="208"/>
      <c r="AJ846" s="209"/>
      <c r="AK846" s="209"/>
      <c r="AL846" s="210"/>
      <c r="AM846" s="210"/>
      <c r="AN846" s="210"/>
      <c r="AO846" s="210"/>
      <c r="AP846" s="210"/>
      <c r="AQ846" s="210"/>
      <c r="AR846" s="210"/>
      <c r="AS846" s="215" t="s">
        <v>2021</v>
      </c>
      <c r="AT846" s="105"/>
      <c r="AU846" s="105"/>
      <c r="AV846" s="105"/>
      <c r="AW846" s="105"/>
      <c r="AX846" s="105"/>
      <c r="AY846" s="105"/>
      <c r="AZ846" s="105"/>
      <c r="BA846" s="105"/>
      <c r="BB846" s="105"/>
      <c r="BC846" s="105"/>
      <c r="BD846" s="218"/>
      <c r="BE846" s="105"/>
      <c r="BF846" s="250"/>
      <c r="BG846" s="252" t="s">
        <v>2022</v>
      </c>
      <c r="BH846" s="5" t="s">
        <v>2022</v>
      </c>
      <c r="BI846" s="5" t="s">
        <v>7043</v>
      </c>
      <c r="BJ846" s="149"/>
    </row>
    <row r="847" s="5" customFormat="1" ht="12.95" customHeight="1" spans="1:62">
      <c r="A847" s="322"/>
      <c r="B847" s="322"/>
      <c r="C847" s="48" t="s">
        <v>2023</v>
      </c>
      <c r="D847" s="38" t="s">
        <v>2025</v>
      </c>
      <c r="E847" s="39" t="s">
        <v>7044</v>
      </c>
      <c r="F847" s="40" t="s">
        <v>2715</v>
      </c>
      <c r="G847" s="41" t="s">
        <v>7045</v>
      </c>
      <c r="H847" s="42" t="s">
        <v>2715</v>
      </c>
      <c r="I847" s="42" t="s">
        <v>2715</v>
      </c>
      <c r="J847" s="43" t="s">
        <v>2715</v>
      </c>
      <c r="K847" s="54" t="s">
        <v>2715</v>
      </c>
      <c r="L847" s="42" t="s">
        <v>2737</v>
      </c>
      <c r="M847" s="42" t="s">
        <v>2715</v>
      </c>
      <c r="N847" s="42" t="s">
        <v>2715</v>
      </c>
      <c r="O847" s="43" t="s">
        <v>2715</v>
      </c>
      <c r="P847" s="206"/>
      <c r="Q847" s="206"/>
      <c r="R847" s="206"/>
      <c r="S847" s="206"/>
      <c r="T847" s="206"/>
      <c r="U847" s="63" t="s">
        <v>7046</v>
      </c>
      <c r="V847" s="47" t="s">
        <v>6852</v>
      </c>
      <c r="W847" s="62" t="s">
        <v>2715</v>
      </c>
      <c r="X847" s="62" t="s">
        <v>2715</v>
      </c>
      <c r="Y847" s="62"/>
      <c r="Z847" s="62"/>
      <c r="AA847" s="62"/>
      <c r="AB847" s="47"/>
      <c r="AC847" s="47" t="s">
        <v>6853</v>
      </c>
      <c r="AD847" s="63"/>
      <c r="AE847" s="63" t="s">
        <v>2723</v>
      </c>
      <c r="AF847" s="207"/>
      <c r="AG847" s="208"/>
      <c r="AH847" s="208"/>
      <c r="AI847" s="208"/>
      <c r="AJ847" s="209"/>
      <c r="AK847" s="209"/>
      <c r="AL847" s="210"/>
      <c r="AM847" s="210"/>
      <c r="AN847" s="210"/>
      <c r="AO847" s="210"/>
      <c r="AP847" s="210"/>
      <c r="AQ847" s="210"/>
      <c r="AR847" s="210"/>
      <c r="AS847" s="215" t="s">
        <v>2024</v>
      </c>
      <c r="AT847" s="105"/>
      <c r="AU847" s="105"/>
      <c r="AV847" s="105"/>
      <c r="AW847" s="105"/>
      <c r="AX847" s="105"/>
      <c r="AY847" s="105"/>
      <c r="AZ847" s="105"/>
      <c r="BA847" s="105"/>
      <c r="BB847" s="105"/>
      <c r="BC847" s="105"/>
      <c r="BD847" s="218"/>
      <c r="BE847" s="105"/>
      <c r="BF847" s="250"/>
      <c r="BG847" s="252" t="s">
        <v>2025</v>
      </c>
      <c r="BH847" s="5" t="s">
        <v>2025</v>
      </c>
      <c r="BI847" s="5" t="s">
        <v>7047</v>
      </c>
      <c r="BJ847" s="149"/>
    </row>
    <row r="848" s="5" customFormat="1" ht="12.95" customHeight="1" spans="1:62">
      <c r="A848" s="322"/>
      <c r="B848" s="322"/>
      <c r="C848" s="10" t="s">
        <v>2026</v>
      </c>
      <c r="D848" s="38" t="s">
        <v>2028</v>
      </c>
      <c r="E848" s="39" t="s">
        <v>7048</v>
      </c>
      <c r="F848" s="40" t="s">
        <v>2715</v>
      </c>
      <c r="G848" s="41" t="s">
        <v>7049</v>
      </c>
      <c r="H848" s="42" t="s">
        <v>2715</v>
      </c>
      <c r="I848" s="42" t="s">
        <v>2715</v>
      </c>
      <c r="J848" s="43" t="s">
        <v>2715</v>
      </c>
      <c r="K848" s="54" t="s">
        <v>2715</v>
      </c>
      <c r="L848" s="42" t="s">
        <v>2737</v>
      </c>
      <c r="M848" s="42" t="s">
        <v>2715</v>
      </c>
      <c r="N848" s="42" t="s">
        <v>2715</v>
      </c>
      <c r="O848" s="43" t="s">
        <v>2715</v>
      </c>
      <c r="P848" s="206"/>
      <c r="Q848" s="206"/>
      <c r="R848" s="206"/>
      <c r="S848" s="206"/>
      <c r="T848" s="206"/>
      <c r="U848" s="63" t="s">
        <v>7050</v>
      </c>
      <c r="V848" s="47" t="s">
        <v>6852</v>
      </c>
      <c r="W848" s="62" t="s">
        <v>2715</v>
      </c>
      <c r="X848" s="62" t="s">
        <v>2715</v>
      </c>
      <c r="Y848" s="62"/>
      <c r="Z848" s="62"/>
      <c r="AA848" s="62"/>
      <c r="AB848" s="47"/>
      <c r="AC848" s="47" t="s">
        <v>6853</v>
      </c>
      <c r="AD848" s="63"/>
      <c r="AE848" s="63" t="s">
        <v>2723</v>
      </c>
      <c r="AF848" s="207"/>
      <c r="AG848" s="208"/>
      <c r="AH848" s="208"/>
      <c r="AI848" s="208"/>
      <c r="AJ848" s="209"/>
      <c r="AK848" s="209"/>
      <c r="AL848" s="210"/>
      <c r="AM848" s="210"/>
      <c r="AN848" s="210"/>
      <c r="AO848" s="210"/>
      <c r="AP848" s="210"/>
      <c r="AQ848" s="210"/>
      <c r="AR848" s="210"/>
      <c r="AS848" s="215" t="s">
        <v>2027</v>
      </c>
      <c r="AT848" s="105"/>
      <c r="AU848" s="105"/>
      <c r="AV848" s="105"/>
      <c r="AW848" s="105"/>
      <c r="AX848" s="105"/>
      <c r="AY848" s="105"/>
      <c r="AZ848" s="105"/>
      <c r="BA848" s="105"/>
      <c r="BB848" s="105"/>
      <c r="BC848" s="105"/>
      <c r="BD848" s="218"/>
      <c r="BE848" s="105"/>
      <c r="BF848" s="250"/>
      <c r="BG848" s="252" t="s">
        <v>2028</v>
      </c>
      <c r="BH848" s="5" t="s">
        <v>2028</v>
      </c>
      <c r="BI848" s="5" t="s">
        <v>7051</v>
      </c>
      <c r="BJ848" s="149"/>
    </row>
    <row r="849" s="5" customFormat="1" ht="12.95" customHeight="1" spans="1:62">
      <c r="A849" s="322"/>
      <c r="B849" s="322"/>
      <c r="C849" s="10" t="s">
        <v>2029</v>
      </c>
      <c r="D849" s="38" t="s">
        <v>2031</v>
      </c>
      <c r="E849" s="39" t="s">
        <v>7052</v>
      </c>
      <c r="F849" s="40" t="s">
        <v>2715</v>
      </c>
      <c r="G849" s="41" t="s">
        <v>7053</v>
      </c>
      <c r="H849" s="42" t="s">
        <v>2715</v>
      </c>
      <c r="I849" s="42" t="s">
        <v>2715</v>
      </c>
      <c r="J849" s="43" t="s">
        <v>2715</v>
      </c>
      <c r="K849" s="54" t="s">
        <v>2715</v>
      </c>
      <c r="L849" s="42" t="s">
        <v>2737</v>
      </c>
      <c r="M849" s="42" t="s">
        <v>2715</v>
      </c>
      <c r="N849" s="42" t="s">
        <v>2715</v>
      </c>
      <c r="O849" s="43" t="s">
        <v>2715</v>
      </c>
      <c r="P849" s="206"/>
      <c r="Q849" s="206"/>
      <c r="R849" s="206"/>
      <c r="S849" s="206"/>
      <c r="T849" s="206"/>
      <c r="U849" s="63" t="s">
        <v>7054</v>
      </c>
      <c r="V849" s="47" t="s">
        <v>6852</v>
      </c>
      <c r="W849" s="62" t="s">
        <v>2715</v>
      </c>
      <c r="X849" s="62" t="s">
        <v>2715</v>
      </c>
      <c r="Y849" s="62"/>
      <c r="Z849" s="62"/>
      <c r="AA849" s="62"/>
      <c r="AB849" s="47"/>
      <c r="AC849" s="47" t="s">
        <v>6853</v>
      </c>
      <c r="AD849" s="63"/>
      <c r="AE849" s="63" t="s">
        <v>2723</v>
      </c>
      <c r="AF849" s="207"/>
      <c r="AG849" s="208"/>
      <c r="AH849" s="208"/>
      <c r="AI849" s="208"/>
      <c r="AJ849" s="209"/>
      <c r="AK849" s="209"/>
      <c r="AL849" s="210"/>
      <c r="AM849" s="210"/>
      <c r="AN849" s="210"/>
      <c r="AO849" s="210"/>
      <c r="AP849" s="210"/>
      <c r="AQ849" s="210"/>
      <c r="AR849" s="210"/>
      <c r="AS849" s="215" t="s">
        <v>2030</v>
      </c>
      <c r="AT849" s="105"/>
      <c r="AU849" s="105"/>
      <c r="AV849" s="105"/>
      <c r="AW849" s="105"/>
      <c r="AX849" s="105"/>
      <c r="AY849" s="105"/>
      <c r="AZ849" s="105"/>
      <c r="BA849" s="105"/>
      <c r="BB849" s="105"/>
      <c r="BC849" s="105"/>
      <c r="BD849" s="218"/>
      <c r="BE849" s="105"/>
      <c r="BF849" s="250"/>
      <c r="BG849" s="252" t="s">
        <v>2031</v>
      </c>
      <c r="BH849" s="5" t="s">
        <v>2031</v>
      </c>
      <c r="BI849" s="5" t="s">
        <v>7055</v>
      </c>
      <c r="BJ849" s="149"/>
    </row>
    <row r="850" s="5" customFormat="1" ht="12.95" customHeight="1" spans="1:62">
      <c r="A850" s="322"/>
      <c r="B850" s="322"/>
      <c r="C850" s="48" t="s">
        <v>2032</v>
      </c>
      <c r="D850" s="38" t="s">
        <v>2034</v>
      </c>
      <c r="E850" s="39" t="s">
        <v>7056</v>
      </c>
      <c r="F850" s="40" t="s">
        <v>2715</v>
      </c>
      <c r="G850" s="41" t="s">
        <v>7057</v>
      </c>
      <c r="H850" s="42" t="s">
        <v>2715</v>
      </c>
      <c r="I850" s="42" t="s">
        <v>2715</v>
      </c>
      <c r="J850" s="43" t="s">
        <v>2715</v>
      </c>
      <c r="K850" s="54" t="s">
        <v>2715</v>
      </c>
      <c r="L850" s="42" t="s">
        <v>2737</v>
      </c>
      <c r="M850" s="42" t="s">
        <v>2715</v>
      </c>
      <c r="N850" s="42" t="s">
        <v>2715</v>
      </c>
      <c r="O850" s="43" t="s">
        <v>2715</v>
      </c>
      <c r="P850" s="206"/>
      <c r="Q850" s="206"/>
      <c r="R850" s="206"/>
      <c r="S850" s="206"/>
      <c r="T850" s="206"/>
      <c r="U850" s="63" t="s">
        <v>7058</v>
      </c>
      <c r="V850" s="47" t="s">
        <v>6852</v>
      </c>
      <c r="W850" s="62" t="s">
        <v>2715</v>
      </c>
      <c r="X850" s="62" t="s">
        <v>2715</v>
      </c>
      <c r="Y850" s="62"/>
      <c r="Z850" s="62"/>
      <c r="AA850" s="62"/>
      <c r="AB850" s="47"/>
      <c r="AC850" s="47" t="s">
        <v>6853</v>
      </c>
      <c r="AD850" s="63"/>
      <c r="AE850" s="63" t="s">
        <v>2723</v>
      </c>
      <c r="AF850" s="207"/>
      <c r="AG850" s="208"/>
      <c r="AH850" s="208"/>
      <c r="AI850" s="208"/>
      <c r="AJ850" s="209"/>
      <c r="AK850" s="209"/>
      <c r="AL850" s="210"/>
      <c r="AM850" s="210"/>
      <c r="AN850" s="210"/>
      <c r="AO850" s="210"/>
      <c r="AP850" s="210"/>
      <c r="AQ850" s="210"/>
      <c r="AR850" s="210"/>
      <c r="AS850" s="215" t="s">
        <v>2033</v>
      </c>
      <c r="AT850" s="105"/>
      <c r="AU850" s="105"/>
      <c r="AV850" s="105"/>
      <c r="AW850" s="105"/>
      <c r="AX850" s="105"/>
      <c r="AY850" s="105"/>
      <c r="AZ850" s="105"/>
      <c r="BA850" s="105"/>
      <c r="BB850" s="105"/>
      <c r="BC850" s="105"/>
      <c r="BD850" s="218"/>
      <c r="BE850" s="105"/>
      <c r="BF850" s="250"/>
      <c r="BG850" s="252" t="s">
        <v>2034</v>
      </c>
      <c r="BH850" s="5" t="s">
        <v>2034</v>
      </c>
      <c r="BI850" s="5" t="s">
        <v>7059</v>
      </c>
      <c r="BJ850" s="149"/>
    </row>
    <row r="851" s="5" customFormat="1" ht="12.95" customHeight="1" spans="1:62">
      <c r="A851" s="322"/>
      <c r="B851" s="322"/>
      <c r="C851" s="48" t="s">
        <v>2035</v>
      </c>
      <c r="D851" s="38" t="s">
        <v>2037</v>
      </c>
      <c r="E851" s="39" t="s">
        <v>7060</v>
      </c>
      <c r="F851" s="40" t="s">
        <v>2715</v>
      </c>
      <c r="G851" s="41" t="s">
        <v>7061</v>
      </c>
      <c r="H851" s="42" t="s">
        <v>2715</v>
      </c>
      <c r="I851" s="42" t="s">
        <v>2715</v>
      </c>
      <c r="J851" s="43" t="s">
        <v>2715</v>
      </c>
      <c r="K851" s="54" t="s">
        <v>2715</v>
      </c>
      <c r="L851" s="42" t="s">
        <v>2737</v>
      </c>
      <c r="M851" s="42" t="s">
        <v>2715</v>
      </c>
      <c r="N851" s="42" t="s">
        <v>2715</v>
      </c>
      <c r="O851" s="43" t="s">
        <v>2715</v>
      </c>
      <c r="P851" s="206"/>
      <c r="Q851" s="206"/>
      <c r="R851" s="206"/>
      <c r="S851" s="206"/>
      <c r="T851" s="206"/>
      <c r="U851" s="63" t="s">
        <v>7062</v>
      </c>
      <c r="V851" s="47" t="s">
        <v>6852</v>
      </c>
      <c r="W851" s="62" t="s">
        <v>2715</v>
      </c>
      <c r="X851" s="62" t="s">
        <v>2715</v>
      </c>
      <c r="Y851" s="62"/>
      <c r="Z851" s="62"/>
      <c r="AA851" s="62"/>
      <c r="AB851" s="47"/>
      <c r="AC851" s="47" t="s">
        <v>6853</v>
      </c>
      <c r="AD851" s="63"/>
      <c r="AE851" s="63" t="s">
        <v>2723</v>
      </c>
      <c r="AF851" s="207"/>
      <c r="AG851" s="208"/>
      <c r="AH851" s="208"/>
      <c r="AI851" s="208"/>
      <c r="AJ851" s="209"/>
      <c r="AK851" s="209"/>
      <c r="AL851" s="210"/>
      <c r="AM851" s="210"/>
      <c r="AN851" s="210"/>
      <c r="AO851" s="210"/>
      <c r="AP851" s="210"/>
      <c r="AQ851" s="210"/>
      <c r="AR851" s="210"/>
      <c r="AS851" s="215" t="s">
        <v>2036</v>
      </c>
      <c r="AT851" s="105"/>
      <c r="AU851" s="105"/>
      <c r="AV851" s="105"/>
      <c r="AW851" s="105"/>
      <c r="AX851" s="105"/>
      <c r="AY851" s="105"/>
      <c r="AZ851" s="105"/>
      <c r="BA851" s="105"/>
      <c r="BB851" s="105"/>
      <c r="BC851" s="105"/>
      <c r="BD851" s="218"/>
      <c r="BE851" s="105"/>
      <c r="BF851" s="250"/>
      <c r="BG851" s="252" t="s">
        <v>2037</v>
      </c>
      <c r="BH851" s="5" t="s">
        <v>2037</v>
      </c>
      <c r="BI851" s="5" t="s">
        <v>7063</v>
      </c>
      <c r="BJ851" s="149"/>
    </row>
    <row r="852" s="5" customFormat="1" ht="12.95" customHeight="1" spans="1:62">
      <c r="A852" s="322"/>
      <c r="B852" s="322"/>
      <c r="C852" s="48" t="s">
        <v>2038</v>
      </c>
      <c r="D852" s="38" t="s">
        <v>2040</v>
      </c>
      <c r="E852" s="39" t="s">
        <v>7064</v>
      </c>
      <c r="F852" s="40" t="s">
        <v>2715</v>
      </c>
      <c r="G852" s="41" t="s">
        <v>7065</v>
      </c>
      <c r="H852" s="42" t="s">
        <v>2715</v>
      </c>
      <c r="I852" s="42" t="s">
        <v>2715</v>
      </c>
      <c r="J852" s="43" t="s">
        <v>2715</v>
      </c>
      <c r="K852" s="54" t="s">
        <v>2715</v>
      </c>
      <c r="L852" s="42" t="s">
        <v>2737</v>
      </c>
      <c r="M852" s="42" t="s">
        <v>2715</v>
      </c>
      <c r="N852" s="42" t="s">
        <v>2715</v>
      </c>
      <c r="O852" s="43" t="s">
        <v>2715</v>
      </c>
      <c r="P852" s="206"/>
      <c r="Q852" s="206"/>
      <c r="R852" s="206"/>
      <c r="S852" s="206"/>
      <c r="T852" s="206"/>
      <c r="U852" s="63" t="s">
        <v>7066</v>
      </c>
      <c r="V852" s="47" t="s">
        <v>6852</v>
      </c>
      <c r="W852" s="62" t="s">
        <v>2715</v>
      </c>
      <c r="X852" s="62" t="s">
        <v>2715</v>
      </c>
      <c r="Y852" s="62"/>
      <c r="Z852" s="62"/>
      <c r="AA852" s="62"/>
      <c r="AB852" s="47"/>
      <c r="AC852" s="47" t="s">
        <v>6853</v>
      </c>
      <c r="AD852" s="63"/>
      <c r="AE852" s="63" t="s">
        <v>2723</v>
      </c>
      <c r="AF852" s="207"/>
      <c r="AG852" s="208"/>
      <c r="AH852" s="208"/>
      <c r="AI852" s="208"/>
      <c r="AJ852" s="209"/>
      <c r="AK852" s="209"/>
      <c r="AL852" s="210"/>
      <c r="AM852" s="210"/>
      <c r="AN852" s="210"/>
      <c r="AO852" s="210"/>
      <c r="AP852" s="210"/>
      <c r="AQ852" s="210"/>
      <c r="AR852" s="210"/>
      <c r="AS852" s="215" t="s">
        <v>2039</v>
      </c>
      <c r="AT852" s="105"/>
      <c r="AU852" s="105"/>
      <c r="AV852" s="105"/>
      <c r="AW852" s="105"/>
      <c r="AX852" s="105"/>
      <c r="AY852" s="105"/>
      <c r="AZ852" s="105"/>
      <c r="BA852" s="105"/>
      <c r="BB852" s="105"/>
      <c r="BC852" s="105"/>
      <c r="BD852" s="218"/>
      <c r="BE852" s="105"/>
      <c r="BF852" s="250"/>
      <c r="BG852" s="252" t="s">
        <v>2040</v>
      </c>
      <c r="BH852" s="5" t="s">
        <v>2040</v>
      </c>
      <c r="BI852" s="5" t="s">
        <v>7067</v>
      </c>
      <c r="BJ852" s="149"/>
    </row>
    <row r="853" s="5" customFormat="1" ht="12.95" customHeight="1" spans="1:62">
      <c r="A853" s="322"/>
      <c r="B853" s="322"/>
      <c r="C853" s="48" t="s">
        <v>2041</v>
      </c>
      <c r="D853" s="38" t="s">
        <v>2043</v>
      </c>
      <c r="E853" s="39" t="s">
        <v>7068</v>
      </c>
      <c r="F853" s="40" t="s">
        <v>2715</v>
      </c>
      <c r="G853" s="41" t="s">
        <v>7069</v>
      </c>
      <c r="H853" s="42" t="s">
        <v>2715</v>
      </c>
      <c r="I853" s="42" t="s">
        <v>2715</v>
      </c>
      <c r="J853" s="43" t="s">
        <v>2715</v>
      </c>
      <c r="K853" s="54" t="s">
        <v>2715</v>
      </c>
      <c r="L853" s="42" t="s">
        <v>2737</v>
      </c>
      <c r="M853" s="42" t="s">
        <v>2715</v>
      </c>
      <c r="N853" s="42" t="s">
        <v>2715</v>
      </c>
      <c r="O853" s="43" t="s">
        <v>2715</v>
      </c>
      <c r="P853" s="206"/>
      <c r="Q853" s="206"/>
      <c r="R853" s="206"/>
      <c r="S853" s="206"/>
      <c r="T853" s="206"/>
      <c r="U853" s="63" t="s">
        <v>7070</v>
      </c>
      <c r="V853" s="47" t="s">
        <v>6852</v>
      </c>
      <c r="W853" s="62" t="s">
        <v>2715</v>
      </c>
      <c r="X853" s="62" t="s">
        <v>2715</v>
      </c>
      <c r="Y853" s="62"/>
      <c r="Z853" s="62"/>
      <c r="AA853" s="62"/>
      <c r="AB853" s="47"/>
      <c r="AC853" s="47" t="s">
        <v>6853</v>
      </c>
      <c r="AD853" s="63"/>
      <c r="AE853" s="63" t="s">
        <v>2723</v>
      </c>
      <c r="AF853" s="207"/>
      <c r="AG853" s="208"/>
      <c r="AH853" s="208"/>
      <c r="AI853" s="208"/>
      <c r="AJ853" s="209"/>
      <c r="AK853" s="209"/>
      <c r="AL853" s="210"/>
      <c r="AM853" s="210"/>
      <c r="AN853" s="210"/>
      <c r="AO853" s="210"/>
      <c r="AP853" s="210"/>
      <c r="AQ853" s="210"/>
      <c r="AR853" s="210"/>
      <c r="AS853" s="215" t="s">
        <v>2042</v>
      </c>
      <c r="AT853" s="105"/>
      <c r="AU853" s="105"/>
      <c r="AV853" s="105"/>
      <c r="AW853" s="105"/>
      <c r="AX853" s="105"/>
      <c r="AY853" s="105"/>
      <c r="AZ853" s="105"/>
      <c r="BA853" s="105"/>
      <c r="BB853" s="105"/>
      <c r="BC853" s="105"/>
      <c r="BD853" s="218"/>
      <c r="BE853" s="105"/>
      <c r="BF853" s="250"/>
      <c r="BG853" s="252" t="s">
        <v>2043</v>
      </c>
      <c r="BH853" s="5" t="s">
        <v>2043</v>
      </c>
      <c r="BI853" s="5" t="s">
        <v>7071</v>
      </c>
      <c r="BJ853" s="149"/>
    </row>
    <row r="854" s="5" customFormat="1" ht="12.95" customHeight="1" spans="1:62">
      <c r="A854" s="322"/>
      <c r="B854" s="322"/>
      <c r="C854" s="48" t="s">
        <v>2044</v>
      </c>
      <c r="D854" s="38" t="s">
        <v>2046</v>
      </c>
      <c r="E854" s="39" t="s">
        <v>7072</v>
      </c>
      <c r="F854" s="40" t="s">
        <v>2715</v>
      </c>
      <c r="G854" s="41" t="s">
        <v>7073</v>
      </c>
      <c r="H854" s="42" t="s">
        <v>2715</v>
      </c>
      <c r="I854" s="42" t="s">
        <v>2715</v>
      </c>
      <c r="J854" s="43" t="s">
        <v>2715</v>
      </c>
      <c r="K854" s="54" t="s">
        <v>2715</v>
      </c>
      <c r="L854" s="42" t="s">
        <v>2737</v>
      </c>
      <c r="M854" s="42" t="s">
        <v>2715</v>
      </c>
      <c r="N854" s="42" t="s">
        <v>2715</v>
      </c>
      <c r="O854" s="43" t="s">
        <v>2715</v>
      </c>
      <c r="P854" s="206"/>
      <c r="Q854" s="206"/>
      <c r="R854" s="206"/>
      <c r="S854" s="206"/>
      <c r="T854" s="206"/>
      <c r="U854" s="63" t="s">
        <v>7074</v>
      </c>
      <c r="V854" s="47" t="s">
        <v>6852</v>
      </c>
      <c r="W854" s="62" t="s">
        <v>2715</v>
      </c>
      <c r="X854" s="62" t="s">
        <v>2715</v>
      </c>
      <c r="Y854" s="62"/>
      <c r="Z854" s="62"/>
      <c r="AA854" s="62"/>
      <c r="AB854" s="47"/>
      <c r="AC854" s="47" t="s">
        <v>6853</v>
      </c>
      <c r="AD854" s="63"/>
      <c r="AE854" s="63" t="s">
        <v>2723</v>
      </c>
      <c r="AF854" s="207"/>
      <c r="AG854" s="208"/>
      <c r="AH854" s="208"/>
      <c r="AI854" s="208"/>
      <c r="AJ854" s="209"/>
      <c r="AK854" s="209"/>
      <c r="AL854" s="210"/>
      <c r="AM854" s="210"/>
      <c r="AN854" s="210"/>
      <c r="AO854" s="210"/>
      <c r="AP854" s="210"/>
      <c r="AQ854" s="210"/>
      <c r="AR854" s="210"/>
      <c r="AS854" s="215" t="s">
        <v>2045</v>
      </c>
      <c r="AT854" s="105"/>
      <c r="AU854" s="105"/>
      <c r="AV854" s="105"/>
      <c r="AW854" s="105"/>
      <c r="AX854" s="105"/>
      <c r="AY854" s="105"/>
      <c r="AZ854" s="105"/>
      <c r="BA854" s="105"/>
      <c r="BB854" s="105"/>
      <c r="BC854" s="105"/>
      <c r="BD854" s="218"/>
      <c r="BE854" s="105"/>
      <c r="BF854" s="250"/>
      <c r="BG854" s="252" t="s">
        <v>2046</v>
      </c>
      <c r="BH854" s="5" t="s">
        <v>2046</v>
      </c>
      <c r="BI854" s="5" t="s">
        <v>7075</v>
      </c>
      <c r="BJ854" s="149"/>
    </row>
    <row r="855" s="5" customFormat="1" ht="12.95" customHeight="1" spans="1:62">
      <c r="A855" s="322"/>
      <c r="B855" s="322"/>
      <c r="C855" s="48" t="s">
        <v>2047</v>
      </c>
      <c r="D855" s="38" t="s">
        <v>2048</v>
      </c>
      <c r="E855" s="39" t="s">
        <v>7076</v>
      </c>
      <c r="F855" s="40" t="s">
        <v>2715</v>
      </c>
      <c r="G855" s="41" t="s">
        <v>7077</v>
      </c>
      <c r="H855" s="42" t="s">
        <v>2715</v>
      </c>
      <c r="I855" s="42" t="s">
        <v>2715</v>
      </c>
      <c r="J855" s="43" t="s">
        <v>2715</v>
      </c>
      <c r="K855" s="54" t="s">
        <v>2715</v>
      </c>
      <c r="L855" s="42" t="s">
        <v>2737</v>
      </c>
      <c r="M855" s="42" t="s">
        <v>2715</v>
      </c>
      <c r="N855" s="42" t="s">
        <v>2715</v>
      </c>
      <c r="O855" s="43" t="s">
        <v>2715</v>
      </c>
      <c r="P855" s="206"/>
      <c r="Q855" s="206"/>
      <c r="R855" s="206"/>
      <c r="S855" s="206"/>
      <c r="T855" s="206"/>
      <c r="U855" s="63" t="s">
        <v>7078</v>
      </c>
      <c r="V855" s="47" t="s">
        <v>6852</v>
      </c>
      <c r="W855" s="62" t="s">
        <v>2715</v>
      </c>
      <c r="X855" s="62" t="s">
        <v>2715</v>
      </c>
      <c r="Y855" s="62"/>
      <c r="Z855" s="62"/>
      <c r="AA855" s="62"/>
      <c r="AB855" s="47"/>
      <c r="AC855" s="47" t="s">
        <v>6853</v>
      </c>
      <c r="AD855" s="63"/>
      <c r="AE855" s="63" t="s">
        <v>2723</v>
      </c>
      <c r="AF855" s="207"/>
      <c r="AG855" s="208"/>
      <c r="AH855" s="208"/>
      <c r="AI855" s="208"/>
      <c r="AJ855" s="209"/>
      <c r="AK855" s="209"/>
      <c r="AL855" s="210"/>
      <c r="AM855" s="210"/>
      <c r="AN855" s="210"/>
      <c r="AO855" s="210"/>
      <c r="AP855" s="210"/>
      <c r="AQ855" s="210"/>
      <c r="AR855" s="210"/>
      <c r="AS855" s="215" t="s">
        <v>2047</v>
      </c>
      <c r="AT855" s="105"/>
      <c r="AU855" s="105"/>
      <c r="AV855" s="105"/>
      <c r="AW855" s="105"/>
      <c r="AX855" s="105"/>
      <c r="AY855" s="105"/>
      <c r="AZ855" s="105"/>
      <c r="BA855" s="105"/>
      <c r="BB855" s="105"/>
      <c r="BC855" s="105"/>
      <c r="BD855" s="218"/>
      <c r="BE855" s="105"/>
      <c r="BF855" s="250"/>
      <c r="BG855" s="252" t="s">
        <v>2048</v>
      </c>
      <c r="BH855" s="5" t="s">
        <v>2048</v>
      </c>
      <c r="BI855" s="5" t="s">
        <v>7079</v>
      </c>
      <c r="BJ855" s="149"/>
    </row>
    <row r="856" s="5" customFormat="1" ht="12.95" customHeight="1" spans="1:62">
      <c r="A856" s="322"/>
      <c r="B856" s="322"/>
      <c r="C856" s="48" t="s">
        <v>2049</v>
      </c>
      <c r="D856" s="38" t="s">
        <v>2050</v>
      </c>
      <c r="E856" s="39" t="s">
        <v>7080</v>
      </c>
      <c r="F856" s="40" t="s">
        <v>2715</v>
      </c>
      <c r="G856" s="41" t="s">
        <v>7081</v>
      </c>
      <c r="H856" s="42" t="s">
        <v>2715</v>
      </c>
      <c r="I856" s="42" t="s">
        <v>2715</v>
      </c>
      <c r="J856" s="43" t="s">
        <v>2715</v>
      </c>
      <c r="K856" s="54" t="s">
        <v>2715</v>
      </c>
      <c r="L856" s="42" t="s">
        <v>2737</v>
      </c>
      <c r="M856" s="42" t="s">
        <v>2715</v>
      </c>
      <c r="N856" s="42" t="s">
        <v>2715</v>
      </c>
      <c r="O856" s="43" t="s">
        <v>2715</v>
      </c>
      <c r="P856" s="206"/>
      <c r="Q856" s="206"/>
      <c r="R856" s="206"/>
      <c r="S856" s="206"/>
      <c r="T856" s="206"/>
      <c r="U856" s="63" t="s">
        <v>7082</v>
      </c>
      <c r="V856" s="47" t="s">
        <v>6852</v>
      </c>
      <c r="W856" s="62" t="s">
        <v>2715</v>
      </c>
      <c r="X856" s="62" t="s">
        <v>2715</v>
      </c>
      <c r="Y856" s="62"/>
      <c r="Z856" s="62"/>
      <c r="AA856" s="62"/>
      <c r="AB856" s="47"/>
      <c r="AC856" s="47" t="s">
        <v>6853</v>
      </c>
      <c r="AD856" s="63"/>
      <c r="AE856" s="63" t="s">
        <v>2723</v>
      </c>
      <c r="AF856" s="207"/>
      <c r="AG856" s="208"/>
      <c r="AH856" s="208"/>
      <c r="AI856" s="208"/>
      <c r="AJ856" s="209"/>
      <c r="AK856" s="209"/>
      <c r="AL856" s="210"/>
      <c r="AM856" s="210"/>
      <c r="AN856" s="210"/>
      <c r="AO856" s="210"/>
      <c r="AP856" s="210"/>
      <c r="AQ856" s="210"/>
      <c r="AR856" s="210"/>
      <c r="AS856" s="215" t="s">
        <v>2049</v>
      </c>
      <c r="AT856" s="105"/>
      <c r="AU856" s="105"/>
      <c r="AV856" s="105"/>
      <c r="AW856" s="105"/>
      <c r="AX856" s="105"/>
      <c r="AY856" s="105"/>
      <c r="AZ856" s="105"/>
      <c r="BA856" s="105"/>
      <c r="BB856" s="105"/>
      <c r="BC856" s="105"/>
      <c r="BD856" s="218"/>
      <c r="BE856" s="105"/>
      <c r="BF856" s="250"/>
      <c r="BG856" s="252" t="s">
        <v>2050</v>
      </c>
      <c r="BH856" s="5" t="s">
        <v>2050</v>
      </c>
      <c r="BI856" s="5" t="s">
        <v>7083</v>
      </c>
      <c r="BJ856" s="149"/>
    </row>
    <row r="857" s="5" customFormat="1" ht="12.95" customHeight="1" spans="1:62">
      <c r="A857" s="322"/>
      <c r="B857" s="322"/>
      <c r="C857" s="48" t="s">
        <v>2051</v>
      </c>
      <c r="D857" s="38" t="s">
        <v>2052</v>
      </c>
      <c r="E857" s="39" t="s">
        <v>7084</v>
      </c>
      <c r="F857" s="40" t="s">
        <v>2715</v>
      </c>
      <c r="G857" s="41" t="s">
        <v>7085</v>
      </c>
      <c r="H857" s="42" t="s">
        <v>2715</v>
      </c>
      <c r="I857" s="42" t="s">
        <v>2715</v>
      </c>
      <c r="J857" s="43" t="s">
        <v>2715</v>
      </c>
      <c r="K857" s="54" t="s">
        <v>2715</v>
      </c>
      <c r="L857" s="42" t="s">
        <v>2737</v>
      </c>
      <c r="M857" s="42" t="s">
        <v>2715</v>
      </c>
      <c r="N857" s="42" t="s">
        <v>2715</v>
      </c>
      <c r="O857" s="43" t="s">
        <v>2715</v>
      </c>
      <c r="P857" s="206"/>
      <c r="Q857" s="206"/>
      <c r="R857" s="206"/>
      <c r="S857" s="206"/>
      <c r="T857" s="206"/>
      <c r="U857" s="63" t="s">
        <v>7086</v>
      </c>
      <c r="V857" s="47" t="s">
        <v>6852</v>
      </c>
      <c r="W857" s="62" t="s">
        <v>2715</v>
      </c>
      <c r="X857" s="62" t="s">
        <v>2715</v>
      </c>
      <c r="Y857" s="62"/>
      <c r="Z857" s="62"/>
      <c r="AA857" s="62"/>
      <c r="AB857" s="47"/>
      <c r="AC857" s="47" t="s">
        <v>6853</v>
      </c>
      <c r="AD857" s="63"/>
      <c r="AE857" s="63" t="s">
        <v>2723</v>
      </c>
      <c r="AF857" s="207"/>
      <c r="AG857" s="208"/>
      <c r="AH857" s="208"/>
      <c r="AI857" s="208"/>
      <c r="AJ857" s="209"/>
      <c r="AK857" s="209"/>
      <c r="AL857" s="210"/>
      <c r="AM857" s="210"/>
      <c r="AN857" s="210"/>
      <c r="AO857" s="210"/>
      <c r="AP857" s="210"/>
      <c r="AQ857" s="210"/>
      <c r="AR857" s="210"/>
      <c r="AS857" s="215" t="s">
        <v>2051</v>
      </c>
      <c r="AT857" s="105"/>
      <c r="AU857" s="105"/>
      <c r="AV857" s="105"/>
      <c r="AW857" s="105"/>
      <c r="AX857" s="105"/>
      <c r="AY857" s="105"/>
      <c r="AZ857" s="105"/>
      <c r="BA857" s="105"/>
      <c r="BB857" s="105"/>
      <c r="BC857" s="105"/>
      <c r="BD857" s="218"/>
      <c r="BE857" s="105"/>
      <c r="BF857" s="250"/>
      <c r="BG857" s="252" t="s">
        <v>2052</v>
      </c>
      <c r="BH857" s="5" t="s">
        <v>2052</v>
      </c>
      <c r="BI857" s="5" t="s">
        <v>7087</v>
      </c>
      <c r="BJ857" s="149"/>
    </row>
    <row r="858" s="5" customFormat="1" ht="12.95" customHeight="1" spans="1:62">
      <c r="A858" s="322"/>
      <c r="B858" s="322"/>
      <c r="C858" s="48" t="s">
        <v>2053</v>
      </c>
      <c r="D858" s="38" t="s">
        <v>2054</v>
      </c>
      <c r="E858" s="39" t="s">
        <v>7088</v>
      </c>
      <c r="F858" s="40" t="s">
        <v>2715</v>
      </c>
      <c r="G858" s="41" t="s">
        <v>7089</v>
      </c>
      <c r="H858" s="42" t="s">
        <v>2715</v>
      </c>
      <c r="I858" s="42" t="s">
        <v>2715</v>
      </c>
      <c r="J858" s="43" t="s">
        <v>2715</v>
      </c>
      <c r="K858" s="54" t="s">
        <v>2715</v>
      </c>
      <c r="L858" s="42" t="s">
        <v>2737</v>
      </c>
      <c r="M858" s="42" t="s">
        <v>2715</v>
      </c>
      <c r="N858" s="42" t="s">
        <v>2715</v>
      </c>
      <c r="O858" s="43" t="s">
        <v>2715</v>
      </c>
      <c r="P858" s="206"/>
      <c r="Q858" s="206"/>
      <c r="R858" s="206"/>
      <c r="S858" s="206"/>
      <c r="T858" s="206"/>
      <c r="U858" s="63" t="s">
        <v>7090</v>
      </c>
      <c r="V858" s="47" t="s">
        <v>6852</v>
      </c>
      <c r="W858" s="62" t="s">
        <v>2715</v>
      </c>
      <c r="X858" s="62" t="s">
        <v>2715</v>
      </c>
      <c r="Y858" s="62"/>
      <c r="Z858" s="62"/>
      <c r="AA858" s="62"/>
      <c r="AB858" s="47"/>
      <c r="AC858" s="47" t="s">
        <v>6853</v>
      </c>
      <c r="AD858" s="63"/>
      <c r="AE858" s="63" t="s">
        <v>2723</v>
      </c>
      <c r="AF858" s="207"/>
      <c r="AG858" s="208"/>
      <c r="AH858" s="208"/>
      <c r="AI858" s="208"/>
      <c r="AJ858" s="209"/>
      <c r="AK858" s="209"/>
      <c r="AL858" s="210"/>
      <c r="AM858" s="210"/>
      <c r="AN858" s="210"/>
      <c r="AO858" s="210"/>
      <c r="AP858" s="210"/>
      <c r="AQ858" s="210"/>
      <c r="AR858" s="210"/>
      <c r="AS858" s="215" t="s">
        <v>2053</v>
      </c>
      <c r="AT858" s="105"/>
      <c r="AU858" s="105"/>
      <c r="AV858" s="105"/>
      <c r="AW858" s="105"/>
      <c r="AX858" s="105"/>
      <c r="AY858" s="105"/>
      <c r="AZ858" s="105"/>
      <c r="BA858" s="105"/>
      <c r="BB858" s="105"/>
      <c r="BC858" s="105"/>
      <c r="BD858" s="218"/>
      <c r="BE858" s="105"/>
      <c r="BF858" s="250"/>
      <c r="BG858" s="252" t="s">
        <v>2054</v>
      </c>
      <c r="BH858" s="5" t="s">
        <v>2054</v>
      </c>
      <c r="BI858" s="5" t="s">
        <v>7091</v>
      </c>
      <c r="BJ858" s="149"/>
    </row>
    <row r="859" s="5" customFormat="1" ht="12.95" customHeight="1" spans="1:62">
      <c r="A859" s="322"/>
      <c r="B859" s="322"/>
      <c r="C859" s="48" t="s">
        <v>2055</v>
      </c>
      <c r="D859" s="38" t="s">
        <v>2056</v>
      </c>
      <c r="E859" s="39" t="s">
        <v>7092</v>
      </c>
      <c r="F859" s="40" t="s">
        <v>2715</v>
      </c>
      <c r="G859" s="41" t="s">
        <v>7093</v>
      </c>
      <c r="H859" s="42" t="s">
        <v>2715</v>
      </c>
      <c r="I859" s="42" t="s">
        <v>2715</v>
      </c>
      <c r="J859" s="43" t="s">
        <v>2715</v>
      </c>
      <c r="K859" s="54" t="s">
        <v>2715</v>
      </c>
      <c r="L859" s="42" t="s">
        <v>2737</v>
      </c>
      <c r="M859" s="42" t="s">
        <v>2715</v>
      </c>
      <c r="N859" s="42" t="s">
        <v>2715</v>
      </c>
      <c r="O859" s="43" t="s">
        <v>2715</v>
      </c>
      <c r="P859" s="206"/>
      <c r="Q859" s="206"/>
      <c r="R859" s="206"/>
      <c r="S859" s="206"/>
      <c r="T859" s="206"/>
      <c r="U859" s="63" t="s">
        <v>7094</v>
      </c>
      <c r="V859" s="47" t="s">
        <v>6852</v>
      </c>
      <c r="W859" s="62" t="s">
        <v>2715</v>
      </c>
      <c r="X859" s="62" t="s">
        <v>2715</v>
      </c>
      <c r="Y859" s="62"/>
      <c r="Z859" s="62"/>
      <c r="AA859" s="62"/>
      <c r="AB859" s="47"/>
      <c r="AC859" s="47" t="s">
        <v>6853</v>
      </c>
      <c r="AD859" s="63"/>
      <c r="AE859" s="63" t="s">
        <v>2723</v>
      </c>
      <c r="AF859" s="207"/>
      <c r="AG859" s="208"/>
      <c r="AH859" s="208"/>
      <c r="AI859" s="208"/>
      <c r="AJ859" s="209"/>
      <c r="AK859" s="209"/>
      <c r="AL859" s="210"/>
      <c r="AM859" s="210"/>
      <c r="AN859" s="210"/>
      <c r="AO859" s="210"/>
      <c r="AP859" s="210"/>
      <c r="AQ859" s="210"/>
      <c r="AR859" s="210"/>
      <c r="AS859" s="215" t="s">
        <v>2055</v>
      </c>
      <c r="AT859" s="105"/>
      <c r="AU859" s="105"/>
      <c r="AV859" s="105"/>
      <c r="AW859" s="105"/>
      <c r="AX859" s="105"/>
      <c r="AY859" s="105"/>
      <c r="AZ859" s="105"/>
      <c r="BA859" s="105"/>
      <c r="BB859" s="105"/>
      <c r="BC859" s="105"/>
      <c r="BD859" s="218"/>
      <c r="BE859" s="105"/>
      <c r="BF859" s="250"/>
      <c r="BG859" s="252" t="s">
        <v>2056</v>
      </c>
      <c r="BH859" s="5" t="s">
        <v>2056</v>
      </c>
      <c r="BI859" s="5" t="s">
        <v>7095</v>
      </c>
      <c r="BJ859" s="149"/>
    </row>
    <row r="860" s="5" customFormat="1" ht="12.95" customHeight="1" spans="1:62">
      <c r="A860" s="322"/>
      <c r="B860" s="322"/>
      <c r="C860" s="10" t="s">
        <v>2057</v>
      </c>
      <c r="D860" s="38" t="s">
        <v>2059</v>
      </c>
      <c r="E860" s="39" t="s">
        <v>7096</v>
      </c>
      <c r="F860" s="40" t="s">
        <v>2715</v>
      </c>
      <c r="G860" s="41" t="s">
        <v>7097</v>
      </c>
      <c r="H860" s="42" t="s">
        <v>2715</v>
      </c>
      <c r="I860" s="42" t="s">
        <v>2715</v>
      </c>
      <c r="J860" s="43" t="s">
        <v>2715</v>
      </c>
      <c r="K860" s="54" t="s">
        <v>2715</v>
      </c>
      <c r="L860" s="42" t="s">
        <v>2737</v>
      </c>
      <c r="M860" s="42" t="s">
        <v>2715</v>
      </c>
      <c r="N860" s="42" t="s">
        <v>2715</v>
      </c>
      <c r="O860" s="43" t="s">
        <v>2715</v>
      </c>
      <c r="P860" s="206"/>
      <c r="Q860" s="206"/>
      <c r="R860" s="206"/>
      <c r="S860" s="206"/>
      <c r="T860" s="206"/>
      <c r="U860" s="63" t="s">
        <v>7098</v>
      </c>
      <c r="V860" s="47" t="s">
        <v>6852</v>
      </c>
      <c r="W860" s="62" t="s">
        <v>2715</v>
      </c>
      <c r="X860" s="62" t="s">
        <v>2715</v>
      </c>
      <c r="Y860" s="62"/>
      <c r="Z860" s="62"/>
      <c r="AA860" s="62"/>
      <c r="AB860" s="47"/>
      <c r="AC860" s="47" t="s">
        <v>6853</v>
      </c>
      <c r="AD860" s="63"/>
      <c r="AE860" s="63" t="s">
        <v>2723</v>
      </c>
      <c r="AF860" s="207"/>
      <c r="AG860" s="208"/>
      <c r="AH860" s="208"/>
      <c r="AI860" s="208"/>
      <c r="AJ860" s="209"/>
      <c r="AK860" s="209"/>
      <c r="AL860" s="210"/>
      <c r="AM860" s="210"/>
      <c r="AN860" s="210"/>
      <c r="AO860" s="210"/>
      <c r="AP860" s="210"/>
      <c r="AQ860" s="210"/>
      <c r="AR860" s="210"/>
      <c r="AS860" s="215" t="s">
        <v>2058</v>
      </c>
      <c r="AT860" s="105"/>
      <c r="AU860" s="105"/>
      <c r="AV860" s="105"/>
      <c r="AW860" s="105"/>
      <c r="AX860" s="105"/>
      <c r="AY860" s="105"/>
      <c r="AZ860" s="105"/>
      <c r="BA860" s="105"/>
      <c r="BB860" s="105"/>
      <c r="BC860" s="105"/>
      <c r="BD860" s="218"/>
      <c r="BE860" s="105"/>
      <c r="BF860" s="250"/>
      <c r="BG860" s="252" t="s">
        <v>2059</v>
      </c>
      <c r="BH860" s="5" t="s">
        <v>2059</v>
      </c>
      <c r="BI860" s="5" t="s">
        <v>7099</v>
      </c>
      <c r="BJ860" s="149"/>
    </row>
    <row r="861" s="5" customFormat="1" ht="12.95" customHeight="1" spans="1:62">
      <c r="A861" s="322"/>
      <c r="B861" s="322"/>
      <c r="C861" s="10" t="s">
        <v>2060</v>
      </c>
      <c r="D861" s="38" t="s">
        <v>2062</v>
      </c>
      <c r="E861" s="39" t="s">
        <v>7100</v>
      </c>
      <c r="F861" s="40" t="s">
        <v>2715</v>
      </c>
      <c r="G861" s="41" t="s">
        <v>7101</v>
      </c>
      <c r="H861" s="42" t="s">
        <v>2715</v>
      </c>
      <c r="I861" s="42" t="s">
        <v>2715</v>
      </c>
      <c r="J861" s="43" t="s">
        <v>2715</v>
      </c>
      <c r="K861" s="54" t="s">
        <v>2715</v>
      </c>
      <c r="L861" s="42" t="s">
        <v>2737</v>
      </c>
      <c r="M861" s="42" t="s">
        <v>2715</v>
      </c>
      <c r="N861" s="42" t="s">
        <v>2715</v>
      </c>
      <c r="O861" s="43" t="s">
        <v>2715</v>
      </c>
      <c r="P861" s="206"/>
      <c r="Q861" s="206"/>
      <c r="R861" s="206"/>
      <c r="S861" s="206"/>
      <c r="T861" s="206"/>
      <c r="U861" s="63" t="s">
        <v>7102</v>
      </c>
      <c r="V861" s="47" t="s">
        <v>6852</v>
      </c>
      <c r="W861" s="62" t="s">
        <v>2715</v>
      </c>
      <c r="X861" s="62" t="s">
        <v>2715</v>
      </c>
      <c r="Y861" s="62"/>
      <c r="Z861" s="62"/>
      <c r="AA861" s="62"/>
      <c r="AB861" s="47"/>
      <c r="AC861" s="47" t="s">
        <v>6853</v>
      </c>
      <c r="AD861" s="63"/>
      <c r="AE861" s="63" t="s">
        <v>2723</v>
      </c>
      <c r="AF861" s="207"/>
      <c r="AG861" s="208"/>
      <c r="AH861" s="208"/>
      <c r="AI861" s="208"/>
      <c r="AJ861" s="209"/>
      <c r="AK861" s="209"/>
      <c r="AL861" s="210"/>
      <c r="AM861" s="210"/>
      <c r="AN861" s="210"/>
      <c r="AO861" s="210"/>
      <c r="AP861" s="210"/>
      <c r="AQ861" s="210"/>
      <c r="AR861" s="210"/>
      <c r="AS861" s="215" t="s">
        <v>2061</v>
      </c>
      <c r="AT861" s="105"/>
      <c r="AU861" s="105"/>
      <c r="AV861" s="105"/>
      <c r="AW861" s="105"/>
      <c r="AX861" s="105"/>
      <c r="AY861" s="105"/>
      <c r="AZ861" s="105"/>
      <c r="BA861" s="105"/>
      <c r="BB861" s="105"/>
      <c r="BC861" s="105"/>
      <c r="BD861" s="218"/>
      <c r="BE861" s="105"/>
      <c r="BF861" s="250"/>
      <c r="BG861" s="252" t="s">
        <v>2062</v>
      </c>
      <c r="BH861" s="5" t="s">
        <v>2062</v>
      </c>
      <c r="BI861" s="5" t="s">
        <v>7103</v>
      </c>
      <c r="BJ861" s="149"/>
    </row>
    <row r="862" s="5" customFormat="1" ht="12.95" customHeight="1" spans="1:62">
      <c r="A862" s="322"/>
      <c r="B862" s="322"/>
      <c r="C862" s="48" t="s">
        <v>2063</v>
      </c>
      <c r="D862" s="38" t="s">
        <v>2065</v>
      </c>
      <c r="E862" s="39" t="s">
        <v>7104</v>
      </c>
      <c r="F862" s="40" t="s">
        <v>2715</v>
      </c>
      <c r="G862" s="41" t="s">
        <v>7105</v>
      </c>
      <c r="H862" s="42" t="s">
        <v>2715</v>
      </c>
      <c r="I862" s="42" t="s">
        <v>2715</v>
      </c>
      <c r="J862" s="43" t="s">
        <v>2715</v>
      </c>
      <c r="K862" s="54" t="s">
        <v>2715</v>
      </c>
      <c r="L862" s="42" t="s">
        <v>2737</v>
      </c>
      <c r="M862" s="42" t="s">
        <v>2715</v>
      </c>
      <c r="N862" s="42" t="s">
        <v>2715</v>
      </c>
      <c r="O862" s="43" t="s">
        <v>2715</v>
      </c>
      <c r="P862" s="206"/>
      <c r="Q862" s="206"/>
      <c r="R862" s="206"/>
      <c r="S862" s="206"/>
      <c r="T862" s="206"/>
      <c r="U862" s="63" t="s">
        <v>7106</v>
      </c>
      <c r="V862" s="47" t="s">
        <v>6852</v>
      </c>
      <c r="W862" s="62" t="s">
        <v>2715</v>
      </c>
      <c r="X862" s="62" t="s">
        <v>2715</v>
      </c>
      <c r="Y862" s="62"/>
      <c r="Z862" s="62"/>
      <c r="AA862" s="62"/>
      <c r="AB862" s="47"/>
      <c r="AC862" s="47" t="s">
        <v>6853</v>
      </c>
      <c r="AD862" s="63"/>
      <c r="AE862" s="63" t="s">
        <v>2723</v>
      </c>
      <c r="AF862" s="207"/>
      <c r="AG862" s="208"/>
      <c r="AH862" s="208"/>
      <c r="AI862" s="208"/>
      <c r="AJ862" s="209"/>
      <c r="AK862" s="209"/>
      <c r="AL862" s="210"/>
      <c r="AM862" s="210"/>
      <c r="AN862" s="210"/>
      <c r="AO862" s="210"/>
      <c r="AP862" s="210"/>
      <c r="AQ862" s="210"/>
      <c r="AR862" s="210"/>
      <c r="AS862" s="215" t="s">
        <v>2064</v>
      </c>
      <c r="AT862" s="105"/>
      <c r="AU862" s="105"/>
      <c r="AV862" s="105"/>
      <c r="AW862" s="105"/>
      <c r="AX862" s="105"/>
      <c r="AY862" s="105"/>
      <c r="AZ862" s="105"/>
      <c r="BA862" s="105"/>
      <c r="BB862" s="105"/>
      <c r="BC862" s="105"/>
      <c r="BD862" s="218"/>
      <c r="BE862" s="105"/>
      <c r="BF862" s="250"/>
      <c r="BG862" s="252" t="s">
        <v>2065</v>
      </c>
      <c r="BH862" s="5" t="s">
        <v>2065</v>
      </c>
      <c r="BI862" s="5" t="s">
        <v>7107</v>
      </c>
      <c r="BJ862" s="149"/>
    </row>
    <row r="863" s="5" customFormat="1" ht="12.95" customHeight="1" spans="1:62">
      <c r="A863" s="322"/>
      <c r="B863" s="322"/>
      <c r="C863" s="48" t="s">
        <v>2066</v>
      </c>
      <c r="D863" s="38" t="s">
        <v>2068</v>
      </c>
      <c r="E863" s="39" t="s">
        <v>7108</v>
      </c>
      <c r="F863" s="40" t="s">
        <v>2715</v>
      </c>
      <c r="G863" s="41" t="s">
        <v>7109</v>
      </c>
      <c r="H863" s="42" t="s">
        <v>2715</v>
      </c>
      <c r="I863" s="42" t="s">
        <v>2715</v>
      </c>
      <c r="J863" s="43" t="s">
        <v>2715</v>
      </c>
      <c r="K863" s="54" t="s">
        <v>2715</v>
      </c>
      <c r="L863" s="42" t="s">
        <v>2737</v>
      </c>
      <c r="M863" s="42" t="s">
        <v>2715</v>
      </c>
      <c r="N863" s="42" t="s">
        <v>2715</v>
      </c>
      <c r="O863" s="43" t="s">
        <v>2715</v>
      </c>
      <c r="P863" s="206"/>
      <c r="Q863" s="206"/>
      <c r="R863" s="206"/>
      <c r="S863" s="206"/>
      <c r="T863" s="206"/>
      <c r="U863" s="63" t="s">
        <v>7110</v>
      </c>
      <c r="V863" s="47" t="s">
        <v>6852</v>
      </c>
      <c r="W863" s="62" t="s">
        <v>2715</v>
      </c>
      <c r="X863" s="62" t="s">
        <v>2715</v>
      </c>
      <c r="Y863" s="62"/>
      <c r="Z863" s="62"/>
      <c r="AA863" s="62"/>
      <c r="AB863" s="47"/>
      <c r="AC863" s="47" t="s">
        <v>6853</v>
      </c>
      <c r="AD863" s="63"/>
      <c r="AE863" s="63" t="s">
        <v>2723</v>
      </c>
      <c r="AF863" s="207"/>
      <c r="AG863" s="208"/>
      <c r="AH863" s="208"/>
      <c r="AI863" s="208"/>
      <c r="AJ863" s="209"/>
      <c r="AK863" s="209"/>
      <c r="AL863" s="210"/>
      <c r="AM863" s="210"/>
      <c r="AN863" s="210"/>
      <c r="AO863" s="210"/>
      <c r="AP863" s="210"/>
      <c r="AQ863" s="210"/>
      <c r="AR863" s="210"/>
      <c r="AS863" s="215" t="s">
        <v>2067</v>
      </c>
      <c r="AT863" s="105"/>
      <c r="AU863" s="105"/>
      <c r="AV863" s="105"/>
      <c r="AW863" s="105"/>
      <c r="AX863" s="105"/>
      <c r="AY863" s="105"/>
      <c r="AZ863" s="105"/>
      <c r="BA863" s="105"/>
      <c r="BB863" s="105"/>
      <c r="BC863" s="105"/>
      <c r="BD863" s="218"/>
      <c r="BE863" s="105"/>
      <c r="BF863" s="250"/>
      <c r="BG863" s="252" t="s">
        <v>2068</v>
      </c>
      <c r="BH863" s="5" t="s">
        <v>2068</v>
      </c>
      <c r="BI863" s="5" t="s">
        <v>7111</v>
      </c>
      <c r="BJ863" s="149"/>
    </row>
    <row r="864" s="5" customFormat="1" ht="12.95" customHeight="1" spans="1:62">
      <c r="A864" s="322"/>
      <c r="B864" s="322"/>
      <c r="C864" s="48" t="s">
        <v>2069</v>
      </c>
      <c r="D864" s="38" t="s">
        <v>2071</v>
      </c>
      <c r="E864" s="39" t="s">
        <v>7112</v>
      </c>
      <c r="F864" s="40" t="s">
        <v>2715</v>
      </c>
      <c r="G864" s="41" t="s">
        <v>7113</v>
      </c>
      <c r="H864" s="42" t="s">
        <v>2715</v>
      </c>
      <c r="I864" s="42" t="s">
        <v>2715</v>
      </c>
      <c r="J864" s="43" t="s">
        <v>2715</v>
      </c>
      <c r="K864" s="54" t="s">
        <v>2715</v>
      </c>
      <c r="L864" s="42" t="s">
        <v>2737</v>
      </c>
      <c r="M864" s="42" t="s">
        <v>2715</v>
      </c>
      <c r="N864" s="42" t="s">
        <v>2715</v>
      </c>
      <c r="O864" s="43" t="s">
        <v>2715</v>
      </c>
      <c r="P864" s="206"/>
      <c r="Q864" s="206"/>
      <c r="R864" s="206"/>
      <c r="S864" s="206"/>
      <c r="T864" s="206"/>
      <c r="U864" s="63" t="s">
        <v>7114</v>
      </c>
      <c r="V864" s="47" t="s">
        <v>6852</v>
      </c>
      <c r="W864" s="62" t="s">
        <v>2715</v>
      </c>
      <c r="X864" s="62" t="s">
        <v>2715</v>
      </c>
      <c r="Y864" s="62"/>
      <c r="Z864" s="62"/>
      <c r="AA864" s="62"/>
      <c r="AB864" s="47"/>
      <c r="AC864" s="47" t="s">
        <v>6853</v>
      </c>
      <c r="AD864" s="63"/>
      <c r="AE864" s="63" t="s">
        <v>2723</v>
      </c>
      <c r="AF864" s="207"/>
      <c r="AG864" s="208"/>
      <c r="AH864" s="208"/>
      <c r="AI864" s="208"/>
      <c r="AJ864" s="209"/>
      <c r="AK864" s="209"/>
      <c r="AL864" s="210"/>
      <c r="AM864" s="210"/>
      <c r="AN864" s="210"/>
      <c r="AO864" s="210"/>
      <c r="AP864" s="210"/>
      <c r="AQ864" s="210"/>
      <c r="AR864" s="210"/>
      <c r="AS864" s="215" t="s">
        <v>2070</v>
      </c>
      <c r="AT864" s="105"/>
      <c r="AU864" s="105"/>
      <c r="AV864" s="105"/>
      <c r="AW864" s="105"/>
      <c r="AX864" s="105"/>
      <c r="AY864" s="105"/>
      <c r="AZ864" s="105"/>
      <c r="BA864" s="105"/>
      <c r="BB864" s="105"/>
      <c r="BC864" s="105"/>
      <c r="BD864" s="218"/>
      <c r="BE864" s="105"/>
      <c r="BF864" s="250"/>
      <c r="BG864" s="252" t="s">
        <v>2071</v>
      </c>
      <c r="BH864" s="5" t="s">
        <v>2071</v>
      </c>
      <c r="BI864" s="5" t="s">
        <v>7115</v>
      </c>
      <c r="BJ864" s="149"/>
    </row>
    <row r="865" s="5" customFormat="1" ht="12.95" customHeight="1" spans="1:62">
      <c r="A865" s="322"/>
      <c r="B865" s="322"/>
      <c r="C865" s="48" t="s">
        <v>2072</v>
      </c>
      <c r="D865" s="38" t="s">
        <v>2074</v>
      </c>
      <c r="E865" s="39" t="s">
        <v>7116</v>
      </c>
      <c r="F865" s="40" t="s">
        <v>2715</v>
      </c>
      <c r="G865" s="41" t="s">
        <v>7117</v>
      </c>
      <c r="H865" s="42" t="s">
        <v>2715</v>
      </c>
      <c r="I865" s="42" t="s">
        <v>2715</v>
      </c>
      <c r="J865" s="43" t="s">
        <v>2715</v>
      </c>
      <c r="K865" s="54" t="s">
        <v>2715</v>
      </c>
      <c r="L865" s="42" t="s">
        <v>2737</v>
      </c>
      <c r="M865" s="42" t="s">
        <v>2715</v>
      </c>
      <c r="N865" s="42" t="s">
        <v>2715</v>
      </c>
      <c r="O865" s="43" t="s">
        <v>2715</v>
      </c>
      <c r="P865" s="206"/>
      <c r="Q865" s="206"/>
      <c r="R865" s="206"/>
      <c r="S865" s="206"/>
      <c r="T865" s="206"/>
      <c r="U865" s="63" t="s">
        <v>7118</v>
      </c>
      <c r="V865" s="47" t="s">
        <v>6852</v>
      </c>
      <c r="W865" s="62" t="s">
        <v>2715</v>
      </c>
      <c r="X865" s="62" t="s">
        <v>2715</v>
      </c>
      <c r="Y865" s="62"/>
      <c r="Z865" s="62"/>
      <c r="AA865" s="62"/>
      <c r="AB865" s="47"/>
      <c r="AC865" s="47" t="s">
        <v>6853</v>
      </c>
      <c r="AD865" s="63"/>
      <c r="AE865" s="63" t="s">
        <v>2723</v>
      </c>
      <c r="AF865" s="207"/>
      <c r="AG865" s="208"/>
      <c r="AH865" s="208"/>
      <c r="AI865" s="208"/>
      <c r="AJ865" s="209"/>
      <c r="AK865" s="209"/>
      <c r="AL865" s="210"/>
      <c r="AM865" s="210"/>
      <c r="AN865" s="210"/>
      <c r="AO865" s="210"/>
      <c r="AP865" s="210"/>
      <c r="AQ865" s="210"/>
      <c r="AR865" s="210"/>
      <c r="AS865" s="215" t="s">
        <v>2073</v>
      </c>
      <c r="AT865" s="105"/>
      <c r="AU865" s="105"/>
      <c r="AV865" s="105"/>
      <c r="AW865" s="105"/>
      <c r="AX865" s="105"/>
      <c r="AY865" s="105"/>
      <c r="AZ865" s="105"/>
      <c r="BA865" s="105"/>
      <c r="BB865" s="105"/>
      <c r="BC865" s="105"/>
      <c r="BD865" s="218"/>
      <c r="BE865" s="105"/>
      <c r="BF865" s="250"/>
      <c r="BG865" s="252" t="s">
        <v>2074</v>
      </c>
      <c r="BH865" s="5" t="s">
        <v>2074</v>
      </c>
      <c r="BI865" s="5" t="s">
        <v>7119</v>
      </c>
      <c r="BJ865" s="149"/>
    </row>
    <row r="866" s="5" customFormat="1" ht="12.95" customHeight="1" spans="1:62">
      <c r="A866" s="322"/>
      <c r="B866" s="322"/>
      <c r="C866" s="48" t="s">
        <v>2075</v>
      </c>
      <c r="D866" s="38" t="s">
        <v>2077</v>
      </c>
      <c r="E866" s="39" t="s">
        <v>7120</v>
      </c>
      <c r="F866" s="40" t="s">
        <v>2715</v>
      </c>
      <c r="G866" s="41" t="s">
        <v>7121</v>
      </c>
      <c r="H866" s="42" t="s">
        <v>2715</v>
      </c>
      <c r="I866" s="42" t="s">
        <v>2715</v>
      </c>
      <c r="J866" s="43" t="s">
        <v>2715</v>
      </c>
      <c r="K866" s="54" t="s">
        <v>2715</v>
      </c>
      <c r="L866" s="42" t="s">
        <v>2737</v>
      </c>
      <c r="M866" s="42" t="s">
        <v>2715</v>
      </c>
      <c r="N866" s="42" t="s">
        <v>2715</v>
      </c>
      <c r="O866" s="43" t="s">
        <v>2715</v>
      </c>
      <c r="P866" s="206"/>
      <c r="Q866" s="206"/>
      <c r="R866" s="206"/>
      <c r="S866" s="206"/>
      <c r="T866" s="206"/>
      <c r="U866" s="63" t="s">
        <v>7122</v>
      </c>
      <c r="V866" s="47" t="s">
        <v>6852</v>
      </c>
      <c r="W866" s="62" t="s">
        <v>2715</v>
      </c>
      <c r="X866" s="62" t="s">
        <v>2715</v>
      </c>
      <c r="Y866" s="62"/>
      <c r="Z866" s="62"/>
      <c r="AA866" s="62"/>
      <c r="AB866" s="47"/>
      <c r="AC866" s="47" t="s">
        <v>6853</v>
      </c>
      <c r="AD866" s="63"/>
      <c r="AE866" s="63" t="s">
        <v>2723</v>
      </c>
      <c r="AF866" s="207"/>
      <c r="AG866" s="208"/>
      <c r="AH866" s="208"/>
      <c r="AI866" s="208"/>
      <c r="AJ866" s="209"/>
      <c r="AK866" s="209"/>
      <c r="AL866" s="210"/>
      <c r="AM866" s="210"/>
      <c r="AN866" s="210"/>
      <c r="AO866" s="210"/>
      <c r="AP866" s="210"/>
      <c r="AQ866" s="210"/>
      <c r="AR866" s="210"/>
      <c r="AS866" s="215" t="s">
        <v>2076</v>
      </c>
      <c r="AT866" s="105"/>
      <c r="AU866" s="105"/>
      <c r="AV866" s="105"/>
      <c r="AW866" s="105"/>
      <c r="AX866" s="105"/>
      <c r="AY866" s="105"/>
      <c r="AZ866" s="105"/>
      <c r="BA866" s="105"/>
      <c r="BB866" s="105"/>
      <c r="BC866" s="105"/>
      <c r="BD866" s="218"/>
      <c r="BE866" s="105"/>
      <c r="BF866" s="250"/>
      <c r="BG866" s="252" t="s">
        <v>2077</v>
      </c>
      <c r="BH866" s="5" t="s">
        <v>2077</v>
      </c>
      <c r="BI866" s="5" t="s">
        <v>7123</v>
      </c>
      <c r="BJ866" s="149"/>
    </row>
    <row r="867" s="5" customFormat="1" ht="12.95" customHeight="1" spans="1:62">
      <c r="A867" s="322"/>
      <c r="B867" s="322"/>
      <c r="C867" s="48" t="s">
        <v>2078</v>
      </c>
      <c r="D867" s="38" t="s">
        <v>2080</v>
      </c>
      <c r="E867" s="39" t="s">
        <v>7124</v>
      </c>
      <c r="F867" s="40" t="s">
        <v>2715</v>
      </c>
      <c r="G867" s="41" t="s">
        <v>7125</v>
      </c>
      <c r="H867" s="42" t="s">
        <v>2715</v>
      </c>
      <c r="I867" s="42" t="s">
        <v>2715</v>
      </c>
      <c r="J867" s="43" t="s">
        <v>2715</v>
      </c>
      <c r="K867" s="54" t="s">
        <v>2715</v>
      </c>
      <c r="L867" s="42" t="s">
        <v>2737</v>
      </c>
      <c r="M867" s="42" t="s">
        <v>2715</v>
      </c>
      <c r="N867" s="42" t="s">
        <v>2715</v>
      </c>
      <c r="O867" s="43" t="s">
        <v>2715</v>
      </c>
      <c r="P867" s="206"/>
      <c r="Q867" s="206"/>
      <c r="R867" s="206"/>
      <c r="S867" s="206"/>
      <c r="T867" s="206"/>
      <c r="U867" s="63" t="s">
        <v>7126</v>
      </c>
      <c r="V867" s="47" t="s">
        <v>6852</v>
      </c>
      <c r="W867" s="62" t="s">
        <v>2715</v>
      </c>
      <c r="X867" s="62" t="s">
        <v>2715</v>
      </c>
      <c r="Y867" s="62"/>
      <c r="Z867" s="62"/>
      <c r="AA867" s="62"/>
      <c r="AB867" s="47"/>
      <c r="AC867" s="47" t="s">
        <v>6853</v>
      </c>
      <c r="AD867" s="63"/>
      <c r="AE867" s="63" t="s">
        <v>2723</v>
      </c>
      <c r="AF867" s="207"/>
      <c r="AG867" s="208"/>
      <c r="AH867" s="208"/>
      <c r="AI867" s="208"/>
      <c r="AJ867" s="209"/>
      <c r="AK867" s="209"/>
      <c r="AL867" s="210"/>
      <c r="AM867" s="210"/>
      <c r="AN867" s="210"/>
      <c r="AO867" s="210"/>
      <c r="AP867" s="210"/>
      <c r="AQ867" s="210"/>
      <c r="AR867" s="210"/>
      <c r="AS867" s="215" t="s">
        <v>2079</v>
      </c>
      <c r="AT867" s="105"/>
      <c r="AU867" s="105"/>
      <c r="AV867" s="105"/>
      <c r="AW867" s="105"/>
      <c r="AX867" s="105"/>
      <c r="AY867" s="105"/>
      <c r="AZ867" s="105"/>
      <c r="BA867" s="105"/>
      <c r="BB867" s="105"/>
      <c r="BC867" s="105"/>
      <c r="BD867" s="218"/>
      <c r="BE867" s="105"/>
      <c r="BF867" s="250"/>
      <c r="BG867" s="252" t="s">
        <v>2080</v>
      </c>
      <c r="BH867" s="5" t="s">
        <v>2080</v>
      </c>
      <c r="BI867" s="5" t="s">
        <v>7127</v>
      </c>
      <c r="BJ867" s="149"/>
    </row>
    <row r="868" s="5" customFormat="1" ht="12.95" customHeight="1" spans="1:62">
      <c r="A868" s="322"/>
      <c r="B868" s="322"/>
      <c r="C868" s="48" t="s">
        <v>2081</v>
      </c>
      <c r="D868" s="38" t="s">
        <v>2082</v>
      </c>
      <c r="E868" s="39" t="s">
        <v>7128</v>
      </c>
      <c r="F868" s="40" t="s">
        <v>2715</v>
      </c>
      <c r="G868" s="41" t="s">
        <v>7129</v>
      </c>
      <c r="H868" s="42" t="s">
        <v>2715</v>
      </c>
      <c r="I868" s="42" t="s">
        <v>2715</v>
      </c>
      <c r="J868" s="43" t="s">
        <v>2715</v>
      </c>
      <c r="K868" s="54" t="s">
        <v>2715</v>
      </c>
      <c r="L868" s="42" t="s">
        <v>2737</v>
      </c>
      <c r="M868" s="42" t="s">
        <v>2715</v>
      </c>
      <c r="N868" s="42" t="s">
        <v>2715</v>
      </c>
      <c r="O868" s="43" t="s">
        <v>2715</v>
      </c>
      <c r="P868" s="206"/>
      <c r="Q868" s="206"/>
      <c r="R868" s="206"/>
      <c r="S868" s="206"/>
      <c r="T868" s="206"/>
      <c r="U868" s="63" t="s">
        <v>7130</v>
      </c>
      <c r="V868" s="47" t="s">
        <v>6852</v>
      </c>
      <c r="W868" s="62" t="s">
        <v>2715</v>
      </c>
      <c r="X868" s="62" t="s">
        <v>2715</v>
      </c>
      <c r="Y868" s="62"/>
      <c r="Z868" s="62"/>
      <c r="AA868" s="62"/>
      <c r="AB868" s="47"/>
      <c r="AC868" s="47" t="s">
        <v>6853</v>
      </c>
      <c r="AD868" s="63"/>
      <c r="AE868" s="63" t="s">
        <v>2723</v>
      </c>
      <c r="AF868" s="207"/>
      <c r="AG868" s="208"/>
      <c r="AH868" s="208"/>
      <c r="AI868" s="208"/>
      <c r="AJ868" s="209"/>
      <c r="AK868" s="209"/>
      <c r="AL868" s="210"/>
      <c r="AM868" s="210"/>
      <c r="AN868" s="210"/>
      <c r="AO868" s="210"/>
      <c r="AP868" s="210"/>
      <c r="AQ868" s="210"/>
      <c r="AR868" s="210"/>
      <c r="AS868" s="215" t="s">
        <v>2081</v>
      </c>
      <c r="AT868" s="105"/>
      <c r="AU868" s="105"/>
      <c r="AV868" s="105"/>
      <c r="AW868" s="105"/>
      <c r="AX868" s="105"/>
      <c r="AY868" s="105"/>
      <c r="AZ868" s="105"/>
      <c r="BA868" s="105"/>
      <c r="BB868" s="105"/>
      <c r="BC868" s="105"/>
      <c r="BD868" s="218"/>
      <c r="BE868" s="105"/>
      <c r="BF868" s="250"/>
      <c r="BG868" s="252" t="s">
        <v>2082</v>
      </c>
      <c r="BH868" s="5" t="s">
        <v>2082</v>
      </c>
      <c r="BI868" s="5" t="s">
        <v>7131</v>
      </c>
      <c r="BJ868" s="149"/>
    </row>
    <row r="869" s="5" customFormat="1" ht="12.95" customHeight="1" spans="1:62">
      <c r="A869" s="322"/>
      <c r="B869" s="322"/>
      <c r="C869" s="48" t="s">
        <v>2083</v>
      </c>
      <c r="D869" s="38" t="s">
        <v>2084</v>
      </c>
      <c r="E869" s="39" t="s">
        <v>7132</v>
      </c>
      <c r="F869" s="40" t="s">
        <v>2715</v>
      </c>
      <c r="G869" s="41" t="s">
        <v>7133</v>
      </c>
      <c r="H869" s="42" t="s">
        <v>2715</v>
      </c>
      <c r="I869" s="42" t="s">
        <v>2715</v>
      </c>
      <c r="J869" s="43" t="s">
        <v>2715</v>
      </c>
      <c r="K869" s="54" t="s">
        <v>2715</v>
      </c>
      <c r="L869" s="42" t="s">
        <v>2737</v>
      </c>
      <c r="M869" s="42" t="s">
        <v>2715</v>
      </c>
      <c r="N869" s="42" t="s">
        <v>2715</v>
      </c>
      <c r="O869" s="43" t="s">
        <v>2715</v>
      </c>
      <c r="P869" s="206"/>
      <c r="Q869" s="206"/>
      <c r="R869" s="206"/>
      <c r="S869" s="206"/>
      <c r="T869" s="206"/>
      <c r="U869" s="63" t="s">
        <v>7134</v>
      </c>
      <c r="V869" s="47" t="s">
        <v>6852</v>
      </c>
      <c r="W869" s="62" t="s">
        <v>2715</v>
      </c>
      <c r="X869" s="62" t="s">
        <v>2715</v>
      </c>
      <c r="Y869" s="62"/>
      <c r="Z869" s="62"/>
      <c r="AA869" s="62"/>
      <c r="AB869" s="47"/>
      <c r="AC869" s="47" t="s">
        <v>6853</v>
      </c>
      <c r="AD869" s="63"/>
      <c r="AE869" s="63" t="s">
        <v>2723</v>
      </c>
      <c r="AF869" s="207"/>
      <c r="AG869" s="208"/>
      <c r="AH869" s="208"/>
      <c r="AI869" s="208"/>
      <c r="AJ869" s="209"/>
      <c r="AK869" s="209"/>
      <c r="AL869" s="210"/>
      <c r="AM869" s="210"/>
      <c r="AN869" s="210"/>
      <c r="AO869" s="210"/>
      <c r="AP869" s="210"/>
      <c r="AQ869" s="210"/>
      <c r="AR869" s="210"/>
      <c r="AS869" s="215" t="s">
        <v>2083</v>
      </c>
      <c r="AT869" s="105"/>
      <c r="AU869" s="105"/>
      <c r="AV869" s="105"/>
      <c r="AW869" s="105"/>
      <c r="AX869" s="105"/>
      <c r="AY869" s="105"/>
      <c r="AZ869" s="105"/>
      <c r="BA869" s="105"/>
      <c r="BB869" s="105"/>
      <c r="BC869" s="105"/>
      <c r="BD869" s="218"/>
      <c r="BE869" s="105"/>
      <c r="BF869" s="250"/>
      <c r="BG869" s="252" t="s">
        <v>2084</v>
      </c>
      <c r="BH869" s="5" t="s">
        <v>2084</v>
      </c>
      <c r="BI869" s="5" t="s">
        <v>7135</v>
      </c>
      <c r="BJ869" s="149"/>
    </row>
    <row r="870" s="5" customFormat="1" ht="12.95" customHeight="1" spans="1:62">
      <c r="A870" s="322"/>
      <c r="B870" s="322"/>
      <c r="C870" s="48" t="s">
        <v>2085</v>
      </c>
      <c r="D870" s="38" t="s">
        <v>2086</v>
      </c>
      <c r="E870" s="39" t="s">
        <v>7136</v>
      </c>
      <c r="F870" s="40" t="s">
        <v>2715</v>
      </c>
      <c r="G870" s="41" t="s">
        <v>7137</v>
      </c>
      <c r="H870" s="42" t="s">
        <v>2715</v>
      </c>
      <c r="I870" s="42" t="s">
        <v>2715</v>
      </c>
      <c r="J870" s="43" t="s">
        <v>2715</v>
      </c>
      <c r="K870" s="54" t="s">
        <v>2715</v>
      </c>
      <c r="L870" s="42" t="s">
        <v>2737</v>
      </c>
      <c r="M870" s="42" t="s">
        <v>2715</v>
      </c>
      <c r="N870" s="42" t="s">
        <v>2715</v>
      </c>
      <c r="O870" s="43" t="s">
        <v>2715</v>
      </c>
      <c r="P870" s="206"/>
      <c r="Q870" s="206"/>
      <c r="R870" s="206"/>
      <c r="S870" s="206"/>
      <c r="T870" s="206"/>
      <c r="U870" s="63" t="s">
        <v>7138</v>
      </c>
      <c r="V870" s="47" t="s">
        <v>6852</v>
      </c>
      <c r="W870" s="62" t="s">
        <v>2715</v>
      </c>
      <c r="X870" s="62" t="s">
        <v>2715</v>
      </c>
      <c r="Y870" s="62"/>
      <c r="Z870" s="62"/>
      <c r="AA870" s="62"/>
      <c r="AB870" s="47"/>
      <c r="AC870" s="47" t="s">
        <v>6853</v>
      </c>
      <c r="AD870" s="63"/>
      <c r="AE870" s="63" t="s">
        <v>2723</v>
      </c>
      <c r="AF870" s="207"/>
      <c r="AG870" s="208"/>
      <c r="AH870" s="208"/>
      <c r="AI870" s="208"/>
      <c r="AJ870" s="209"/>
      <c r="AK870" s="209"/>
      <c r="AL870" s="210"/>
      <c r="AM870" s="210"/>
      <c r="AN870" s="210"/>
      <c r="AO870" s="210"/>
      <c r="AP870" s="210"/>
      <c r="AQ870" s="210"/>
      <c r="AR870" s="210"/>
      <c r="AS870" s="215" t="s">
        <v>2085</v>
      </c>
      <c r="AT870" s="105"/>
      <c r="AU870" s="105"/>
      <c r="AV870" s="105"/>
      <c r="AW870" s="105"/>
      <c r="AX870" s="105"/>
      <c r="AY870" s="105"/>
      <c r="AZ870" s="105"/>
      <c r="BA870" s="105"/>
      <c r="BB870" s="105"/>
      <c r="BC870" s="105"/>
      <c r="BD870" s="218"/>
      <c r="BE870" s="105"/>
      <c r="BF870" s="250"/>
      <c r="BG870" s="252" t="s">
        <v>2086</v>
      </c>
      <c r="BH870" s="5" t="s">
        <v>2086</v>
      </c>
      <c r="BI870" s="5" t="s">
        <v>7139</v>
      </c>
      <c r="BJ870" s="149"/>
    </row>
    <row r="871" s="5" customFormat="1" ht="12.95" customHeight="1" spans="1:62">
      <c r="A871" s="322"/>
      <c r="B871" s="322"/>
      <c r="C871" s="48" t="s">
        <v>2087</v>
      </c>
      <c r="D871" s="38" t="s">
        <v>2088</v>
      </c>
      <c r="E871" s="39" t="s">
        <v>7140</v>
      </c>
      <c r="F871" s="40" t="s">
        <v>2715</v>
      </c>
      <c r="G871" s="41" t="s">
        <v>7141</v>
      </c>
      <c r="H871" s="42" t="s">
        <v>2715</v>
      </c>
      <c r="I871" s="42" t="s">
        <v>2715</v>
      </c>
      <c r="J871" s="43" t="s">
        <v>2715</v>
      </c>
      <c r="K871" s="54" t="s">
        <v>2715</v>
      </c>
      <c r="L871" s="42" t="s">
        <v>2737</v>
      </c>
      <c r="M871" s="42" t="s">
        <v>2715</v>
      </c>
      <c r="N871" s="42" t="s">
        <v>2715</v>
      </c>
      <c r="O871" s="43" t="s">
        <v>2715</v>
      </c>
      <c r="P871" s="206"/>
      <c r="Q871" s="206"/>
      <c r="R871" s="206"/>
      <c r="S871" s="206"/>
      <c r="T871" s="206"/>
      <c r="U871" s="63" t="s">
        <v>7142</v>
      </c>
      <c r="V871" s="47" t="s">
        <v>6852</v>
      </c>
      <c r="W871" s="62" t="s">
        <v>2715</v>
      </c>
      <c r="X871" s="62" t="s">
        <v>2715</v>
      </c>
      <c r="Y871" s="62"/>
      <c r="Z871" s="62"/>
      <c r="AA871" s="62"/>
      <c r="AB871" s="47"/>
      <c r="AC871" s="47" t="s">
        <v>6853</v>
      </c>
      <c r="AD871" s="63"/>
      <c r="AE871" s="63" t="s">
        <v>2723</v>
      </c>
      <c r="AF871" s="207"/>
      <c r="AG871" s="208"/>
      <c r="AH871" s="208"/>
      <c r="AI871" s="208"/>
      <c r="AJ871" s="209"/>
      <c r="AK871" s="209"/>
      <c r="AL871" s="210"/>
      <c r="AM871" s="210"/>
      <c r="AN871" s="210"/>
      <c r="AO871" s="210"/>
      <c r="AP871" s="210"/>
      <c r="AQ871" s="210"/>
      <c r="AR871" s="210"/>
      <c r="AS871" s="215" t="s">
        <v>2087</v>
      </c>
      <c r="AT871" s="105"/>
      <c r="AU871" s="105"/>
      <c r="AV871" s="105"/>
      <c r="AW871" s="105"/>
      <c r="AX871" s="105"/>
      <c r="AY871" s="105"/>
      <c r="AZ871" s="105"/>
      <c r="BA871" s="105"/>
      <c r="BB871" s="105"/>
      <c r="BC871" s="105"/>
      <c r="BD871" s="218"/>
      <c r="BE871" s="105"/>
      <c r="BF871" s="250"/>
      <c r="BG871" s="252" t="s">
        <v>2088</v>
      </c>
      <c r="BH871" s="5" t="s">
        <v>2088</v>
      </c>
      <c r="BI871" s="5" t="s">
        <v>7143</v>
      </c>
      <c r="BJ871" s="149"/>
    </row>
    <row r="872" s="5" customFormat="1" ht="12.95" customHeight="1" spans="1:62">
      <c r="A872" s="322"/>
      <c r="B872" s="322"/>
      <c r="C872" s="10" t="s">
        <v>2089</v>
      </c>
      <c r="D872" s="38" t="s">
        <v>2090</v>
      </c>
      <c r="E872" s="39" t="s">
        <v>7144</v>
      </c>
      <c r="F872" s="40" t="s">
        <v>2715</v>
      </c>
      <c r="G872" s="41" t="s">
        <v>7145</v>
      </c>
      <c r="H872" s="42" t="s">
        <v>2715</v>
      </c>
      <c r="I872" s="42" t="s">
        <v>2715</v>
      </c>
      <c r="J872" s="43" t="s">
        <v>2715</v>
      </c>
      <c r="K872" s="54" t="s">
        <v>2715</v>
      </c>
      <c r="L872" s="42" t="s">
        <v>2737</v>
      </c>
      <c r="M872" s="42" t="s">
        <v>2715</v>
      </c>
      <c r="N872" s="42" t="s">
        <v>2715</v>
      </c>
      <c r="O872" s="43" t="s">
        <v>2715</v>
      </c>
      <c r="P872" s="206"/>
      <c r="Q872" s="206"/>
      <c r="R872" s="206"/>
      <c r="S872" s="206"/>
      <c r="T872" s="206"/>
      <c r="U872" s="63" t="s">
        <v>7146</v>
      </c>
      <c r="V872" s="47" t="s">
        <v>6852</v>
      </c>
      <c r="W872" s="62" t="s">
        <v>2715</v>
      </c>
      <c r="X872" s="62" t="s">
        <v>2715</v>
      </c>
      <c r="Y872" s="62"/>
      <c r="Z872" s="62"/>
      <c r="AA872" s="62"/>
      <c r="AB872" s="47"/>
      <c r="AC872" s="47" t="s">
        <v>6853</v>
      </c>
      <c r="AD872" s="63"/>
      <c r="AE872" s="63" t="s">
        <v>2723</v>
      </c>
      <c r="AF872" s="207"/>
      <c r="AG872" s="208"/>
      <c r="AH872" s="208"/>
      <c r="AI872" s="208"/>
      <c r="AJ872" s="209"/>
      <c r="AK872" s="209"/>
      <c r="AL872" s="210"/>
      <c r="AM872" s="210"/>
      <c r="AN872" s="210"/>
      <c r="AO872" s="210"/>
      <c r="AP872" s="210"/>
      <c r="AQ872" s="210"/>
      <c r="AR872" s="210"/>
      <c r="AS872" s="215" t="s">
        <v>2089</v>
      </c>
      <c r="AT872" s="105"/>
      <c r="AU872" s="105"/>
      <c r="AV872" s="105"/>
      <c r="AW872" s="105"/>
      <c r="AX872" s="105"/>
      <c r="AY872" s="105"/>
      <c r="AZ872" s="105"/>
      <c r="BA872" s="105"/>
      <c r="BB872" s="105"/>
      <c r="BC872" s="105"/>
      <c r="BD872" s="218"/>
      <c r="BE872" s="105"/>
      <c r="BF872" s="250"/>
      <c r="BG872" s="252" t="s">
        <v>2090</v>
      </c>
      <c r="BH872" s="5" t="s">
        <v>2090</v>
      </c>
      <c r="BI872" s="5" t="s">
        <v>7147</v>
      </c>
      <c r="BJ872" s="149"/>
    </row>
    <row r="873" s="5" customFormat="1" ht="12.95" customHeight="1" spans="1:62">
      <c r="A873" s="322"/>
      <c r="B873" s="322"/>
      <c r="C873" s="10" t="s">
        <v>2091</v>
      </c>
      <c r="D873" s="38" t="s">
        <v>2093</v>
      </c>
      <c r="E873" s="39" t="s">
        <v>7148</v>
      </c>
      <c r="F873" s="40" t="s">
        <v>2715</v>
      </c>
      <c r="G873" s="41" t="s">
        <v>7149</v>
      </c>
      <c r="H873" s="42" t="s">
        <v>2715</v>
      </c>
      <c r="I873" s="42" t="s">
        <v>2715</v>
      </c>
      <c r="J873" s="43" t="s">
        <v>2715</v>
      </c>
      <c r="K873" s="54" t="s">
        <v>2715</v>
      </c>
      <c r="L873" s="42" t="s">
        <v>2737</v>
      </c>
      <c r="M873" s="42" t="s">
        <v>2715</v>
      </c>
      <c r="N873" s="42" t="s">
        <v>2715</v>
      </c>
      <c r="O873" s="43" t="s">
        <v>2715</v>
      </c>
      <c r="P873" s="206"/>
      <c r="Q873" s="206"/>
      <c r="R873" s="206"/>
      <c r="S873" s="206"/>
      <c r="T873" s="206"/>
      <c r="U873" s="63" t="s">
        <v>7150</v>
      </c>
      <c r="V873" s="47" t="s">
        <v>6852</v>
      </c>
      <c r="W873" s="62" t="s">
        <v>2715</v>
      </c>
      <c r="X873" s="62" t="s">
        <v>2715</v>
      </c>
      <c r="Y873" s="62"/>
      <c r="Z873" s="62"/>
      <c r="AA873" s="62"/>
      <c r="AB873" s="47"/>
      <c r="AC873" s="47" t="s">
        <v>6853</v>
      </c>
      <c r="AD873" s="63"/>
      <c r="AE873" s="63" t="s">
        <v>2723</v>
      </c>
      <c r="AF873" s="207"/>
      <c r="AG873" s="208"/>
      <c r="AH873" s="208"/>
      <c r="AI873" s="208"/>
      <c r="AJ873" s="209"/>
      <c r="AK873" s="209"/>
      <c r="AL873" s="210"/>
      <c r="AM873" s="210"/>
      <c r="AN873" s="210"/>
      <c r="AO873" s="210"/>
      <c r="AP873" s="210"/>
      <c r="AQ873" s="210"/>
      <c r="AR873" s="210"/>
      <c r="AS873" s="215" t="s">
        <v>2092</v>
      </c>
      <c r="AT873" s="105"/>
      <c r="AU873" s="105"/>
      <c r="AV873" s="105"/>
      <c r="AW873" s="105"/>
      <c r="AX873" s="105"/>
      <c r="AY873" s="105"/>
      <c r="AZ873" s="105"/>
      <c r="BA873" s="105"/>
      <c r="BB873" s="105"/>
      <c r="BC873" s="105"/>
      <c r="BD873" s="218"/>
      <c r="BE873" s="105"/>
      <c r="BF873" s="250"/>
      <c r="BG873" s="252" t="s">
        <v>2093</v>
      </c>
      <c r="BH873" s="5" t="s">
        <v>2093</v>
      </c>
      <c r="BI873" s="5" t="s">
        <v>7151</v>
      </c>
      <c r="BJ873" s="149"/>
    </row>
    <row r="874" s="5" customFormat="1" ht="12.75" customHeight="1" spans="1:62">
      <c r="A874" s="322"/>
      <c r="B874" s="322"/>
      <c r="C874" s="48" t="s">
        <v>2094</v>
      </c>
      <c r="D874" s="38" t="s">
        <v>2096</v>
      </c>
      <c r="E874" s="39" t="s">
        <v>7152</v>
      </c>
      <c r="F874" s="40" t="s">
        <v>2715</v>
      </c>
      <c r="G874" s="41" t="s">
        <v>7153</v>
      </c>
      <c r="H874" s="42" t="s">
        <v>2715</v>
      </c>
      <c r="I874" s="42" t="s">
        <v>2715</v>
      </c>
      <c r="J874" s="43" t="s">
        <v>2715</v>
      </c>
      <c r="K874" s="54" t="s">
        <v>2715</v>
      </c>
      <c r="L874" s="42" t="s">
        <v>2737</v>
      </c>
      <c r="M874" s="42" t="s">
        <v>2715</v>
      </c>
      <c r="N874" s="42" t="s">
        <v>2715</v>
      </c>
      <c r="O874" s="43" t="s">
        <v>2715</v>
      </c>
      <c r="P874" s="206"/>
      <c r="Q874" s="206"/>
      <c r="R874" s="206"/>
      <c r="S874" s="206"/>
      <c r="T874" s="206"/>
      <c r="U874" s="63" t="s">
        <v>7154</v>
      </c>
      <c r="V874" s="47" t="s">
        <v>6852</v>
      </c>
      <c r="W874" s="62" t="s">
        <v>2715</v>
      </c>
      <c r="X874" s="62" t="s">
        <v>2715</v>
      </c>
      <c r="Y874" s="62"/>
      <c r="Z874" s="62"/>
      <c r="AA874" s="62"/>
      <c r="AB874" s="47"/>
      <c r="AC874" s="47" t="s">
        <v>6853</v>
      </c>
      <c r="AD874" s="63"/>
      <c r="AE874" s="63" t="s">
        <v>2723</v>
      </c>
      <c r="AF874" s="207"/>
      <c r="AG874" s="208"/>
      <c r="AH874" s="208"/>
      <c r="AI874" s="208"/>
      <c r="AJ874" s="209"/>
      <c r="AK874" s="209"/>
      <c r="AL874" s="210"/>
      <c r="AM874" s="210"/>
      <c r="AN874" s="210"/>
      <c r="AO874" s="210"/>
      <c r="AP874" s="210"/>
      <c r="AQ874" s="210"/>
      <c r="AR874" s="210"/>
      <c r="AS874" s="215" t="s">
        <v>2095</v>
      </c>
      <c r="AT874" s="105"/>
      <c r="AU874" s="105"/>
      <c r="AV874" s="105"/>
      <c r="AW874" s="105"/>
      <c r="AX874" s="105"/>
      <c r="AY874" s="105"/>
      <c r="AZ874" s="105"/>
      <c r="BA874" s="105"/>
      <c r="BB874" s="105"/>
      <c r="BC874" s="105"/>
      <c r="BD874" s="218"/>
      <c r="BE874" s="105"/>
      <c r="BF874" s="250"/>
      <c r="BG874" s="252" t="s">
        <v>2096</v>
      </c>
      <c r="BH874" s="5" t="s">
        <v>2096</v>
      </c>
      <c r="BI874" s="5" t="s">
        <v>7155</v>
      </c>
      <c r="BJ874" s="149"/>
    </row>
    <row r="875" s="5" customFormat="1" ht="12.95" customHeight="1" spans="1:62">
      <c r="A875" s="322"/>
      <c r="B875" s="322"/>
      <c r="C875" s="48" t="s">
        <v>2097</v>
      </c>
      <c r="D875" s="38" t="s">
        <v>2099</v>
      </c>
      <c r="E875" s="39" t="s">
        <v>7156</v>
      </c>
      <c r="F875" s="40" t="s">
        <v>2715</v>
      </c>
      <c r="G875" s="41" t="s">
        <v>7157</v>
      </c>
      <c r="H875" s="42" t="s">
        <v>2715</v>
      </c>
      <c r="I875" s="42" t="s">
        <v>2715</v>
      </c>
      <c r="J875" s="43" t="s">
        <v>2715</v>
      </c>
      <c r="K875" s="54" t="s">
        <v>2715</v>
      </c>
      <c r="L875" s="42" t="s">
        <v>2737</v>
      </c>
      <c r="M875" s="42" t="s">
        <v>2715</v>
      </c>
      <c r="N875" s="42" t="s">
        <v>2715</v>
      </c>
      <c r="O875" s="43" t="s">
        <v>2715</v>
      </c>
      <c r="P875" s="206"/>
      <c r="Q875" s="206"/>
      <c r="R875" s="206"/>
      <c r="S875" s="206"/>
      <c r="T875" s="206"/>
      <c r="U875" s="63" t="s">
        <v>7158</v>
      </c>
      <c r="V875" s="47" t="s">
        <v>6852</v>
      </c>
      <c r="W875" s="62" t="s">
        <v>2715</v>
      </c>
      <c r="X875" s="62" t="s">
        <v>2715</v>
      </c>
      <c r="Y875" s="62"/>
      <c r="Z875" s="62"/>
      <c r="AA875" s="62"/>
      <c r="AB875" s="47"/>
      <c r="AC875" s="47" t="s">
        <v>6853</v>
      </c>
      <c r="AD875" s="63"/>
      <c r="AE875" s="63" t="s">
        <v>2723</v>
      </c>
      <c r="AF875" s="207"/>
      <c r="AG875" s="208"/>
      <c r="AH875" s="208"/>
      <c r="AI875" s="208"/>
      <c r="AJ875" s="209"/>
      <c r="AK875" s="209"/>
      <c r="AL875" s="210"/>
      <c r="AM875" s="210"/>
      <c r="AN875" s="210"/>
      <c r="AO875" s="210"/>
      <c r="AP875" s="210"/>
      <c r="AQ875" s="210"/>
      <c r="AR875" s="210"/>
      <c r="AS875" s="215" t="s">
        <v>2098</v>
      </c>
      <c r="AT875" s="105"/>
      <c r="AU875" s="105"/>
      <c r="AV875" s="105"/>
      <c r="AW875" s="105"/>
      <c r="AX875" s="105"/>
      <c r="AY875" s="105"/>
      <c r="AZ875" s="105"/>
      <c r="BA875" s="105"/>
      <c r="BB875" s="105"/>
      <c r="BC875" s="105"/>
      <c r="BD875" s="218"/>
      <c r="BE875" s="105"/>
      <c r="BF875" s="250"/>
      <c r="BG875" s="252" t="s">
        <v>2099</v>
      </c>
      <c r="BH875" s="5" t="s">
        <v>2099</v>
      </c>
      <c r="BI875" s="5" t="s">
        <v>7159</v>
      </c>
      <c r="BJ875" s="149"/>
    </row>
    <row r="876" s="5" customFormat="1" ht="12.95" customHeight="1" spans="1:62">
      <c r="A876" s="322"/>
      <c r="B876" s="322"/>
      <c r="C876" s="48" t="s">
        <v>2100</v>
      </c>
      <c r="D876" s="38" t="s">
        <v>2102</v>
      </c>
      <c r="E876" s="39" t="s">
        <v>7160</v>
      </c>
      <c r="F876" s="40" t="s">
        <v>2715</v>
      </c>
      <c r="G876" s="41" t="s">
        <v>7161</v>
      </c>
      <c r="H876" s="42" t="s">
        <v>2715</v>
      </c>
      <c r="I876" s="42" t="s">
        <v>2715</v>
      </c>
      <c r="J876" s="43" t="s">
        <v>2715</v>
      </c>
      <c r="K876" s="54" t="s">
        <v>2715</v>
      </c>
      <c r="L876" s="42" t="s">
        <v>2737</v>
      </c>
      <c r="M876" s="42" t="s">
        <v>2715</v>
      </c>
      <c r="N876" s="42" t="s">
        <v>2715</v>
      </c>
      <c r="O876" s="43" t="s">
        <v>2715</v>
      </c>
      <c r="P876" s="206"/>
      <c r="Q876" s="206"/>
      <c r="R876" s="206"/>
      <c r="S876" s="206"/>
      <c r="T876" s="206"/>
      <c r="U876" s="63" t="s">
        <v>7162</v>
      </c>
      <c r="V876" s="47" t="s">
        <v>6852</v>
      </c>
      <c r="W876" s="62" t="s">
        <v>2715</v>
      </c>
      <c r="X876" s="62" t="s">
        <v>2715</v>
      </c>
      <c r="Y876" s="62"/>
      <c r="Z876" s="62"/>
      <c r="AA876" s="62"/>
      <c r="AB876" s="47"/>
      <c r="AC876" s="47" t="s">
        <v>6853</v>
      </c>
      <c r="AD876" s="63"/>
      <c r="AE876" s="63" t="s">
        <v>2723</v>
      </c>
      <c r="AF876" s="207"/>
      <c r="AG876" s="208"/>
      <c r="AH876" s="208"/>
      <c r="AI876" s="208"/>
      <c r="AJ876" s="209"/>
      <c r="AK876" s="209"/>
      <c r="AL876" s="210"/>
      <c r="AM876" s="210"/>
      <c r="AN876" s="210"/>
      <c r="AO876" s="210"/>
      <c r="AP876" s="210"/>
      <c r="AQ876" s="210"/>
      <c r="AR876" s="210"/>
      <c r="AS876" s="215" t="s">
        <v>2101</v>
      </c>
      <c r="AT876" s="105"/>
      <c r="AU876" s="105"/>
      <c r="AV876" s="105"/>
      <c r="AW876" s="105"/>
      <c r="AX876" s="105"/>
      <c r="AY876" s="105"/>
      <c r="AZ876" s="105"/>
      <c r="BA876" s="105"/>
      <c r="BB876" s="105"/>
      <c r="BC876" s="105"/>
      <c r="BD876" s="218"/>
      <c r="BE876" s="105"/>
      <c r="BF876" s="250"/>
      <c r="BG876" s="252" t="s">
        <v>2102</v>
      </c>
      <c r="BH876" s="5" t="s">
        <v>2102</v>
      </c>
      <c r="BI876" s="5" t="s">
        <v>7163</v>
      </c>
      <c r="BJ876" s="149"/>
    </row>
    <row r="877" s="5" customFormat="1" ht="12.95" customHeight="1" spans="1:62">
      <c r="A877" s="322"/>
      <c r="B877" s="322"/>
      <c r="C877" s="48" t="s">
        <v>2103</v>
      </c>
      <c r="D877" s="38" t="s">
        <v>2105</v>
      </c>
      <c r="E877" s="39" t="s">
        <v>7164</v>
      </c>
      <c r="F877" s="40" t="s">
        <v>2715</v>
      </c>
      <c r="G877" s="41" t="s">
        <v>7165</v>
      </c>
      <c r="H877" s="42" t="s">
        <v>2715</v>
      </c>
      <c r="I877" s="42" t="s">
        <v>2715</v>
      </c>
      <c r="J877" s="43" t="s">
        <v>2715</v>
      </c>
      <c r="K877" s="54" t="s">
        <v>2715</v>
      </c>
      <c r="L877" s="42" t="s">
        <v>2737</v>
      </c>
      <c r="M877" s="42" t="s">
        <v>2715</v>
      </c>
      <c r="N877" s="42" t="s">
        <v>2715</v>
      </c>
      <c r="O877" s="43" t="s">
        <v>2715</v>
      </c>
      <c r="P877" s="206"/>
      <c r="Q877" s="206"/>
      <c r="R877" s="206"/>
      <c r="S877" s="206"/>
      <c r="T877" s="206"/>
      <c r="U877" s="63" t="s">
        <v>7166</v>
      </c>
      <c r="V877" s="47" t="s">
        <v>6852</v>
      </c>
      <c r="W877" s="62" t="s">
        <v>2715</v>
      </c>
      <c r="X877" s="62" t="s">
        <v>2715</v>
      </c>
      <c r="Y877" s="62"/>
      <c r="Z877" s="62"/>
      <c r="AA877" s="62"/>
      <c r="AB877" s="47"/>
      <c r="AC877" s="47" t="s">
        <v>6853</v>
      </c>
      <c r="AD877" s="63"/>
      <c r="AE877" s="63" t="s">
        <v>2723</v>
      </c>
      <c r="AF877" s="207"/>
      <c r="AG877" s="208"/>
      <c r="AH877" s="208"/>
      <c r="AI877" s="208"/>
      <c r="AJ877" s="209"/>
      <c r="AK877" s="209"/>
      <c r="AL877" s="210"/>
      <c r="AM877" s="210"/>
      <c r="AN877" s="210"/>
      <c r="AO877" s="210"/>
      <c r="AP877" s="210"/>
      <c r="AQ877" s="210"/>
      <c r="AR877" s="210"/>
      <c r="AS877" s="215" t="s">
        <v>2104</v>
      </c>
      <c r="AT877" s="105"/>
      <c r="AU877" s="105"/>
      <c r="AV877" s="105"/>
      <c r="AW877" s="105"/>
      <c r="AX877" s="105"/>
      <c r="AY877" s="105"/>
      <c r="AZ877" s="105"/>
      <c r="BA877" s="105"/>
      <c r="BB877" s="105"/>
      <c r="BC877" s="105"/>
      <c r="BD877" s="218"/>
      <c r="BE877" s="105"/>
      <c r="BF877" s="250"/>
      <c r="BG877" s="252" t="s">
        <v>2105</v>
      </c>
      <c r="BH877" s="5" t="s">
        <v>2105</v>
      </c>
      <c r="BI877" s="5" t="s">
        <v>7167</v>
      </c>
      <c r="BJ877" s="149"/>
    </row>
    <row r="878" s="5" customFormat="1" ht="12.95" customHeight="1" spans="1:62">
      <c r="A878" s="322"/>
      <c r="B878" s="322"/>
      <c r="C878" s="48" t="s">
        <v>2106</v>
      </c>
      <c r="D878" s="38" t="s">
        <v>2108</v>
      </c>
      <c r="E878" s="39" t="s">
        <v>7168</v>
      </c>
      <c r="F878" s="40" t="s">
        <v>2715</v>
      </c>
      <c r="G878" s="41" t="s">
        <v>7169</v>
      </c>
      <c r="H878" s="42" t="s">
        <v>2715</v>
      </c>
      <c r="I878" s="42" t="s">
        <v>2715</v>
      </c>
      <c r="J878" s="43" t="s">
        <v>2715</v>
      </c>
      <c r="K878" s="54" t="s">
        <v>2715</v>
      </c>
      <c r="L878" s="42" t="s">
        <v>2737</v>
      </c>
      <c r="M878" s="42" t="s">
        <v>2715</v>
      </c>
      <c r="N878" s="42" t="s">
        <v>2715</v>
      </c>
      <c r="O878" s="43" t="s">
        <v>2715</v>
      </c>
      <c r="P878" s="206"/>
      <c r="Q878" s="206"/>
      <c r="R878" s="206"/>
      <c r="S878" s="206"/>
      <c r="T878" s="206"/>
      <c r="U878" s="63" t="s">
        <v>7170</v>
      </c>
      <c r="V878" s="47" t="s">
        <v>6852</v>
      </c>
      <c r="W878" s="62" t="s">
        <v>2715</v>
      </c>
      <c r="X878" s="62" t="s">
        <v>2715</v>
      </c>
      <c r="Y878" s="62"/>
      <c r="Z878" s="62"/>
      <c r="AA878" s="62"/>
      <c r="AB878" s="47"/>
      <c r="AC878" s="47" t="s">
        <v>6853</v>
      </c>
      <c r="AD878" s="63"/>
      <c r="AE878" s="63" t="s">
        <v>2723</v>
      </c>
      <c r="AF878" s="207"/>
      <c r="AG878" s="208"/>
      <c r="AH878" s="208"/>
      <c r="AI878" s="208"/>
      <c r="AJ878" s="209"/>
      <c r="AK878" s="209"/>
      <c r="AL878" s="210"/>
      <c r="AM878" s="210"/>
      <c r="AN878" s="210"/>
      <c r="AO878" s="210"/>
      <c r="AP878" s="210"/>
      <c r="AQ878" s="210"/>
      <c r="AR878" s="210"/>
      <c r="AS878" s="215" t="s">
        <v>2107</v>
      </c>
      <c r="AT878" s="105"/>
      <c r="AU878" s="105"/>
      <c r="AV878" s="105"/>
      <c r="AW878" s="105"/>
      <c r="AX878" s="105"/>
      <c r="AY878" s="105"/>
      <c r="AZ878" s="105"/>
      <c r="BA878" s="105"/>
      <c r="BB878" s="105"/>
      <c r="BC878" s="105"/>
      <c r="BD878" s="218"/>
      <c r="BE878" s="105"/>
      <c r="BF878" s="250"/>
      <c r="BG878" s="252" t="s">
        <v>2108</v>
      </c>
      <c r="BH878" s="5" t="s">
        <v>2108</v>
      </c>
      <c r="BI878" s="5" t="s">
        <v>7171</v>
      </c>
      <c r="BJ878" s="149"/>
    </row>
    <row r="879" s="5" customFormat="1" ht="12.95" customHeight="1" spans="1:62">
      <c r="A879" s="322"/>
      <c r="B879" s="322"/>
      <c r="C879" s="48" t="s">
        <v>2109</v>
      </c>
      <c r="D879" s="38" t="s">
        <v>2111</v>
      </c>
      <c r="E879" s="39" t="s">
        <v>7172</v>
      </c>
      <c r="F879" s="40" t="s">
        <v>2715</v>
      </c>
      <c r="G879" s="41" t="s">
        <v>7173</v>
      </c>
      <c r="H879" s="42" t="s">
        <v>2715</v>
      </c>
      <c r="I879" s="42" t="s">
        <v>2715</v>
      </c>
      <c r="J879" s="43" t="s">
        <v>2715</v>
      </c>
      <c r="K879" s="54" t="s">
        <v>2715</v>
      </c>
      <c r="L879" s="42" t="s">
        <v>2737</v>
      </c>
      <c r="M879" s="42" t="s">
        <v>2715</v>
      </c>
      <c r="N879" s="42" t="s">
        <v>2715</v>
      </c>
      <c r="O879" s="43" t="s">
        <v>2715</v>
      </c>
      <c r="P879" s="206"/>
      <c r="Q879" s="206"/>
      <c r="R879" s="206"/>
      <c r="S879" s="206"/>
      <c r="T879" s="206"/>
      <c r="U879" s="63" t="s">
        <v>7174</v>
      </c>
      <c r="V879" s="47" t="s">
        <v>6852</v>
      </c>
      <c r="W879" s="62" t="s">
        <v>2715</v>
      </c>
      <c r="X879" s="62" t="s">
        <v>2715</v>
      </c>
      <c r="Y879" s="62"/>
      <c r="Z879" s="62"/>
      <c r="AA879" s="62"/>
      <c r="AB879" s="47"/>
      <c r="AC879" s="47" t="s">
        <v>6853</v>
      </c>
      <c r="AD879" s="63"/>
      <c r="AE879" s="63" t="s">
        <v>2723</v>
      </c>
      <c r="AF879" s="207"/>
      <c r="AG879" s="208"/>
      <c r="AH879" s="208"/>
      <c r="AI879" s="208"/>
      <c r="AJ879" s="209"/>
      <c r="AK879" s="209"/>
      <c r="AL879" s="210"/>
      <c r="AM879" s="210"/>
      <c r="AN879" s="210"/>
      <c r="AO879" s="210"/>
      <c r="AP879" s="210"/>
      <c r="AQ879" s="210"/>
      <c r="AR879" s="210"/>
      <c r="AS879" s="215" t="s">
        <v>2110</v>
      </c>
      <c r="AT879" s="105"/>
      <c r="AU879" s="105"/>
      <c r="AV879" s="105"/>
      <c r="AW879" s="105"/>
      <c r="AX879" s="105"/>
      <c r="AY879" s="105"/>
      <c r="AZ879" s="105"/>
      <c r="BA879" s="105"/>
      <c r="BB879" s="105"/>
      <c r="BC879" s="105"/>
      <c r="BD879" s="218"/>
      <c r="BE879" s="105"/>
      <c r="BF879" s="250"/>
      <c r="BG879" s="252" t="s">
        <v>2111</v>
      </c>
      <c r="BH879" s="5" t="s">
        <v>2111</v>
      </c>
      <c r="BI879" s="5" t="s">
        <v>7175</v>
      </c>
      <c r="BJ879" s="149"/>
    </row>
    <row r="880" s="5" customFormat="1" ht="12.95" customHeight="1" spans="1:62">
      <c r="A880" s="322"/>
      <c r="B880" s="322"/>
      <c r="C880" s="48" t="s">
        <v>2112</v>
      </c>
      <c r="D880" s="38" t="s">
        <v>2114</v>
      </c>
      <c r="E880" s="39" t="s">
        <v>7176</v>
      </c>
      <c r="F880" s="40" t="s">
        <v>2715</v>
      </c>
      <c r="G880" s="41" t="s">
        <v>7177</v>
      </c>
      <c r="H880" s="42" t="s">
        <v>2715</v>
      </c>
      <c r="I880" s="42" t="s">
        <v>2715</v>
      </c>
      <c r="J880" s="43" t="s">
        <v>2715</v>
      </c>
      <c r="K880" s="54" t="s">
        <v>2715</v>
      </c>
      <c r="L880" s="42" t="s">
        <v>2737</v>
      </c>
      <c r="M880" s="42" t="s">
        <v>2715</v>
      </c>
      <c r="N880" s="42" t="s">
        <v>2715</v>
      </c>
      <c r="O880" s="43" t="s">
        <v>2715</v>
      </c>
      <c r="P880" s="206"/>
      <c r="Q880" s="206"/>
      <c r="R880" s="206"/>
      <c r="S880" s="206"/>
      <c r="T880" s="206"/>
      <c r="U880" s="63" t="s">
        <v>7178</v>
      </c>
      <c r="V880" s="47" t="s">
        <v>6852</v>
      </c>
      <c r="W880" s="62" t="s">
        <v>2715</v>
      </c>
      <c r="X880" s="62" t="s">
        <v>2715</v>
      </c>
      <c r="Y880" s="62"/>
      <c r="Z880" s="62"/>
      <c r="AA880" s="62"/>
      <c r="AB880" s="47"/>
      <c r="AC880" s="47" t="s">
        <v>6853</v>
      </c>
      <c r="AD880" s="63"/>
      <c r="AE880" s="63" t="s">
        <v>2723</v>
      </c>
      <c r="AF880" s="207"/>
      <c r="AG880" s="208"/>
      <c r="AH880" s="208"/>
      <c r="AI880" s="208"/>
      <c r="AJ880" s="209"/>
      <c r="AK880" s="209"/>
      <c r="AL880" s="210"/>
      <c r="AM880" s="210"/>
      <c r="AN880" s="210"/>
      <c r="AO880" s="210"/>
      <c r="AP880" s="210"/>
      <c r="AQ880" s="210"/>
      <c r="AR880" s="210"/>
      <c r="AS880" s="215" t="s">
        <v>2113</v>
      </c>
      <c r="AT880" s="105"/>
      <c r="AU880" s="105"/>
      <c r="AV880" s="105"/>
      <c r="AW880" s="105"/>
      <c r="AX880" s="105"/>
      <c r="AY880" s="105"/>
      <c r="AZ880" s="105"/>
      <c r="BA880" s="105"/>
      <c r="BB880" s="105"/>
      <c r="BC880" s="105"/>
      <c r="BD880" s="218"/>
      <c r="BE880" s="105"/>
      <c r="BF880" s="250"/>
      <c r="BG880" s="252" t="s">
        <v>2114</v>
      </c>
      <c r="BH880" s="5" t="s">
        <v>2114</v>
      </c>
      <c r="BI880" s="5" t="s">
        <v>7179</v>
      </c>
      <c r="BJ880" s="149"/>
    </row>
    <row r="881" s="5" customFormat="1" ht="12.95" customHeight="1" spans="1:62">
      <c r="A881" s="322"/>
      <c r="B881" s="322"/>
      <c r="C881" s="48" t="s">
        <v>2115</v>
      </c>
      <c r="D881" s="38" t="s">
        <v>2116</v>
      </c>
      <c r="E881" s="39" t="s">
        <v>7180</v>
      </c>
      <c r="F881" s="40" t="s">
        <v>2715</v>
      </c>
      <c r="G881" s="41" t="s">
        <v>7181</v>
      </c>
      <c r="H881" s="42" t="s">
        <v>2715</v>
      </c>
      <c r="I881" s="42" t="s">
        <v>2715</v>
      </c>
      <c r="J881" s="43" t="s">
        <v>2715</v>
      </c>
      <c r="K881" s="54" t="s">
        <v>2715</v>
      </c>
      <c r="L881" s="42" t="s">
        <v>2737</v>
      </c>
      <c r="M881" s="42" t="s">
        <v>2715</v>
      </c>
      <c r="N881" s="42" t="s">
        <v>2715</v>
      </c>
      <c r="O881" s="43" t="s">
        <v>2715</v>
      </c>
      <c r="P881" s="206"/>
      <c r="Q881" s="206"/>
      <c r="R881" s="206"/>
      <c r="S881" s="206"/>
      <c r="T881" s="206"/>
      <c r="U881" s="63" t="s">
        <v>7182</v>
      </c>
      <c r="V881" s="47" t="s">
        <v>6852</v>
      </c>
      <c r="W881" s="62" t="s">
        <v>2715</v>
      </c>
      <c r="X881" s="62" t="s">
        <v>2715</v>
      </c>
      <c r="Y881" s="62"/>
      <c r="Z881" s="62"/>
      <c r="AA881" s="62"/>
      <c r="AB881" s="47"/>
      <c r="AC881" s="47" t="s">
        <v>6853</v>
      </c>
      <c r="AD881" s="63"/>
      <c r="AE881" s="63" t="s">
        <v>2723</v>
      </c>
      <c r="AF881" s="207"/>
      <c r="AG881" s="208"/>
      <c r="AH881" s="208"/>
      <c r="AI881" s="208"/>
      <c r="AJ881" s="209"/>
      <c r="AK881" s="209"/>
      <c r="AL881" s="210"/>
      <c r="AM881" s="210"/>
      <c r="AN881" s="210"/>
      <c r="AO881" s="210"/>
      <c r="AP881" s="210"/>
      <c r="AQ881" s="210"/>
      <c r="AR881" s="210"/>
      <c r="AS881" s="215" t="s">
        <v>2115</v>
      </c>
      <c r="AT881" s="105"/>
      <c r="AU881" s="105"/>
      <c r="AV881" s="105"/>
      <c r="AW881" s="105"/>
      <c r="AX881" s="105"/>
      <c r="AY881" s="105"/>
      <c r="AZ881" s="105"/>
      <c r="BA881" s="105"/>
      <c r="BB881" s="105"/>
      <c r="BC881" s="105"/>
      <c r="BD881" s="218"/>
      <c r="BE881" s="105"/>
      <c r="BF881" s="250"/>
      <c r="BG881" s="252" t="s">
        <v>2116</v>
      </c>
      <c r="BH881" s="5" t="s">
        <v>2116</v>
      </c>
      <c r="BI881" s="5" t="s">
        <v>7183</v>
      </c>
      <c r="BJ881" s="149"/>
    </row>
    <row r="882" s="5" customFormat="1" ht="12.95" customHeight="1" spans="1:62">
      <c r="A882" s="322"/>
      <c r="B882" s="322"/>
      <c r="C882" s="48" t="s">
        <v>2117</v>
      </c>
      <c r="D882" s="38" t="s">
        <v>2118</v>
      </c>
      <c r="E882" s="39" t="s">
        <v>7184</v>
      </c>
      <c r="F882" s="40" t="s">
        <v>2715</v>
      </c>
      <c r="G882" s="41" t="s">
        <v>7185</v>
      </c>
      <c r="H882" s="42" t="s">
        <v>2715</v>
      </c>
      <c r="I882" s="42" t="s">
        <v>2715</v>
      </c>
      <c r="J882" s="43" t="s">
        <v>2715</v>
      </c>
      <c r="K882" s="54" t="s">
        <v>2715</v>
      </c>
      <c r="L882" s="42" t="s">
        <v>2737</v>
      </c>
      <c r="M882" s="42" t="s">
        <v>2715</v>
      </c>
      <c r="N882" s="42" t="s">
        <v>2715</v>
      </c>
      <c r="O882" s="43" t="s">
        <v>2715</v>
      </c>
      <c r="P882" s="206"/>
      <c r="Q882" s="206"/>
      <c r="R882" s="206"/>
      <c r="S882" s="206"/>
      <c r="T882" s="206"/>
      <c r="U882" s="63" t="s">
        <v>7186</v>
      </c>
      <c r="V882" s="47" t="s">
        <v>6852</v>
      </c>
      <c r="W882" s="62" t="s">
        <v>2715</v>
      </c>
      <c r="X882" s="62" t="s">
        <v>2715</v>
      </c>
      <c r="Y882" s="62"/>
      <c r="Z882" s="62"/>
      <c r="AA882" s="62"/>
      <c r="AB882" s="47"/>
      <c r="AC882" s="47" t="s">
        <v>6853</v>
      </c>
      <c r="AD882" s="63"/>
      <c r="AE882" s="63" t="s">
        <v>2723</v>
      </c>
      <c r="AF882" s="207"/>
      <c r="AG882" s="208"/>
      <c r="AH882" s="208"/>
      <c r="AI882" s="208"/>
      <c r="AJ882" s="209"/>
      <c r="AK882" s="209"/>
      <c r="AL882" s="210"/>
      <c r="AM882" s="210"/>
      <c r="AN882" s="210"/>
      <c r="AO882" s="210"/>
      <c r="AP882" s="210"/>
      <c r="AQ882" s="210"/>
      <c r="AR882" s="210"/>
      <c r="AS882" s="215" t="s">
        <v>2117</v>
      </c>
      <c r="AT882" s="105"/>
      <c r="AU882" s="105"/>
      <c r="AV882" s="105"/>
      <c r="AW882" s="105"/>
      <c r="AX882" s="105"/>
      <c r="AY882" s="105"/>
      <c r="AZ882" s="105"/>
      <c r="BA882" s="105"/>
      <c r="BB882" s="105"/>
      <c r="BC882" s="105"/>
      <c r="BD882" s="218"/>
      <c r="BE882" s="105"/>
      <c r="BF882" s="250"/>
      <c r="BG882" s="252" t="s">
        <v>2118</v>
      </c>
      <c r="BH882" s="5" t="s">
        <v>2118</v>
      </c>
      <c r="BI882" s="5" t="s">
        <v>7187</v>
      </c>
      <c r="BJ882" s="149"/>
    </row>
    <row r="883" s="5" customFormat="1" ht="12.95" customHeight="1" spans="1:62">
      <c r="A883" s="322"/>
      <c r="B883" s="322"/>
      <c r="C883" s="48" t="s">
        <v>2119</v>
      </c>
      <c r="D883" s="38" t="s">
        <v>2120</v>
      </c>
      <c r="E883" s="39" t="s">
        <v>7188</v>
      </c>
      <c r="F883" s="40" t="s">
        <v>2715</v>
      </c>
      <c r="G883" s="41" t="s">
        <v>7189</v>
      </c>
      <c r="H883" s="42" t="s">
        <v>2715</v>
      </c>
      <c r="I883" s="42" t="s">
        <v>2715</v>
      </c>
      <c r="J883" s="43" t="s">
        <v>2715</v>
      </c>
      <c r="K883" s="54" t="s">
        <v>2715</v>
      </c>
      <c r="L883" s="42" t="s">
        <v>2737</v>
      </c>
      <c r="M883" s="42" t="s">
        <v>2715</v>
      </c>
      <c r="N883" s="42" t="s">
        <v>2715</v>
      </c>
      <c r="O883" s="43" t="s">
        <v>2715</v>
      </c>
      <c r="P883" s="206"/>
      <c r="Q883" s="206"/>
      <c r="R883" s="206"/>
      <c r="S883" s="206"/>
      <c r="T883" s="206"/>
      <c r="U883" s="63" t="s">
        <v>7190</v>
      </c>
      <c r="V883" s="47" t="s">
        <v>6852</v>
      </c>
      <c r="W883" s="62" t="s">
        <v>2715</v>
      </c>
      <c r="X883" s="62" t="s">
        <v>2715</v>
      </c>
      <c r="Y883" s="62"/>
      <c r="Z883" s="62"/>
      <c r="AA883" s="62"/>
      <c r="AB883" s="47"/>
      <c r="AC883" s="47" t="s">
        <v>6853</v>
      </c>
      <c r="AD883" s="63"/>
      <c r="AE883" s="63" t="s">
        <v>2723</v>
      </c>
      <c r="AF883" s="207"/>
      <c r="AG883" s="208"/>
      <c r="AH883" s="208"/>
      <c r="AI883" s="208"/>
      <c r="AJ883" s="209"/>
      <c r="AK883" s="209"/>
      <c r="AL883" s="210"/>
      <c r="AM883" s="210"/>
      <c r="AN883" s="210"/>
      <c r="AO883" s="210"/>
      <c r="AP883" s="210"/>
      <c r="AQ883" s="210"/>
      <c r="AR883" s="210"/>
      <c r="AS883" s="215" t="s">
        <v>2119</v>
      </c>
      <c r="AT883" s="105"/>
      <c r="AU883" s="105"/>
      <c r="AV883" s="105"/>
      <c r="AW883" s="105"/>
      <c r="AX883" s="105"/>
      <c r="AY883" s="105"/>
      <c r="AZ883" s="105"/>
      <c r="BA883" s="105"/>
      <c r="BB883" s="105"/>
      <c r="BC883" s="105"/>
      <c r="BD883" s="218"/>
      <c r="BE883" s="105"/>
      <c r="BF883" s="250"/>
      <c r="BG883" s="252" t="s">
        <v>2120</v>
      </c>
      <c r="BH883" s="5" t="s">
        <v>2120</v>
      </c>
      <c r="BI883" s="5" t="s">
        <v>7191</v>
      </c>
      <c r="BJ883" s="149"/>
    </row>
    <row r="884" s="5" customFormat="1" ht="12.95" customHeight="1" spans="1:62">
      <c r="A884" s="322"/>
      <c r="B884" s="322"/>
      <c r="C884" s="10" t="s">
        <v>2121</v>
      </c>
      <c r="D884" s="38" t="s">
        <v>2122</v>
      </c>
      <c r="E884" s="39" t="s">
        <v>7192</v>
      </c>
      <c r="F884" s="40" t="s">
        <v>2715</v>
      </c>
      <c r="G884" s="41" t="s">
        <v>7193</v>
      </c>
      <c r="H884" s="42" t="s">
        <v>2715</v>
      </c>
      <c r="I884" s="42" t="s">
        <v>2715</v>
      </c>
      <c r="J884" s="43" t="s">
        <v>2715</v>
      </c>
      <c r="K884" s="54" t="s">
        <v>2715</v>
      </c>
      <c r="L884" s="42" t="s">
        <v>2737</v>
      </c>
      <c r="M884" s="42" t="s">
        <v>2715</v>
      </c>
      <c r="N884" s="42" t="s">
        <v>2715</v>
      </c>
      <c r="O884" s="43" t="s">
        <v>2715</v>
      </c>
      <c r="P884" s="206"/>
      <c r="Q884" s="206"/>
      <c r="R884" s="206"/>
      <c r="S884" s="206"/>
      <c r="T884" s="206"/>
      <c r="U884" s="63" t="s">
        <v>7194</v>
      </c>
      <c r="V884" s="47" t="s">
        <v>6852</v>
      </c>
      <c r="W884" s="62" t="s">
        <v>2715</v>
      </c>
      <c r="X884" s="62" t="s">
        <v>2715</v>
      </c>
      <c r="Y884" s="62"/>
      <c r="Z884" s="62"/>
      <c r="AA884" s="62"/>
      <c r="AB884" s="47"/>
      <c r="AC884" s="47" t="s">
        <v>6853</v>
      </c>
      <c r="AD884" s="63"/>
      <c r="AE884" s="63" t="s">
        <v>2723</v>
      </c>
      <c r="AF884" s="207"/>
      <c r="AG884" s="208"/>
      <c r="AH884" s="208"/>
      <c r="AI884" s="208"/>
      <c r="AJ884" s="209"/>
      <c r="AK884" s="209"/>
      <c r="AL884" s="210"/>
      <c r="AM884" s="210"/>
      <c r="AN884" s="210"/>
      <c r="AO884" s="210"/>
      <c r="AP884" s="210"/>
      <c r="AQ884" s="210"/>
      <c r="AR884" s="210"/>
      <c r="AS884" s="215" t="s">
        <v>2121</v>
      </c>
      <c r="AT884" s="105"/>
      <c r="AU884" s="105"/>
      <c r="AV884" s="105"/>
      <c r="AW884" s="105"/>
      <c r="AX884" s="105"/>
      <c r="AY884" s="105"/>
      <c r="AZ884" s="105"/>
      <c r="BA884" s="105"/>
      <c r="BB884" s="105"/>
      <c r="BC884" s="105"/>
      <c r="BD884" s="218"/>
      <c r="BE884" s="105"/>
      <c r="BF884" s="250"/>
      <c r="BG884" s="252" t="s">
        <v>2122</v>
      </c>
      <c r="BH884" s="5" t="s">
        <v>2122</v>
      </c>
      <c r="BI884" s="5" t="s">
        <v>7195</v>
      </c>
      <c r="BJ884" s="149"/>
    </row>
    <row r="885" s="5" customFormat="1" ht="12.95" customHeight="1" spans="1:62">
      <c r="A885" s="322"/>
      <c r="B885" s="322"/>
      <c r="C885" s="10" t="s">
        <v>2123</v>
      </c>
      <c r="D885" s="38" t="s">
        <v>2124</v>
      </c>
      <c r="E885" s="39" t="s">
        <v>7196</v>
      </c>
      <c r="F885" s="40" t="s">
        <v>2715</v>
      </c>
      <c r="G885" s="41" t="s">
        <v>7197</v>
      </c>
      <c r="H885" s="42" t="s">
        <v>2715</v>
      </c>
      <c r="I885" s="42" t="s">
        <v>2715</v>
      </c>
      <c r="J885" s="43" t="s">
        <v>2715</v>
      </c>
      <c r="K885" s="54" t="s">
        <v>2715</v>
      </c>
      <c r="L885" s="42" t="s">
        <v>2737</v>
      </c>
      <c r="M885" s="42" t="s">
        <v>2715</v>
      </c>
      <c r="N885" s="42" t="s">
        <v>2715</v>
      </c>
      <c r="O885" s="43" t="s">
        <v>2715</v>
      </c>
      <c r="P885" s="206"/>
      <c r="Q885" s="206"/>
      <c r="R885" s="206"/>
      <c r="S885" s="206"/>
      <c r="T885" s="206"/>
      <c r="U885" s="63" t="s">
        <v>7198</v>
      </c>
      <c r="V885" s="47" t="s">
        <v>6852</v>
      </c>
      <c r="W885" s="62" t="s">
        <v>2715</v>
      </c>
      <c r="X885" s="62" t="s">
        <v>2715</v>
      </c>
      <c r="Y885" s="62"/>
      <c r="Z885" s="62"/>
      <c r="AA885" s="62"/>
      <c r="AB885" s="47"/>
      <c r="AC885" s="47" t="s">
        <v>6853</v>
      </c>
      <c r="AD885" s="63"/>
      <c r="AE885" s="63" t="s">
        <v>2723</v>
      </c>
      <c r="AF885" s="207"/>
      <c r="AG885" s="208"/>
      <c r="AH885" s="208"/>
      <c r="AI885" s="208"/>
      <c r="AJ885" s="209"/>
      <c r="AK885" s="209"/>
      <c r="AL885" s="210"/>
      <c r="AM885" s="210"/>
      <c r="AN885" s="210"/>
      <c r="AO885" s="210"/>
      <c r="AP885" s="210"/>
      <c r="AQ885" s="210"/>
      <c r="AR885" s="210"/>
      <c r="AS885" s="215" t="s">
        <v>2123</v>
      </c>
      <c r="AT885" s="105"/>
      <c r="AU885" s="105"/>
      <c r="AV885" s="105"/>
      <c r="AW885" s="105"/>
      <c r="AX885" s="105"/>
      <c r="AY885" s="105"/>
      <c r="AZ885" s="105"/>
      <c r="BA885" s="105"/>
      <c r="BB885" s="105"/>
      <c r="BC885" s="105"/>
      <c r="BD885" s="218"/>
      <c r="BE885" s="105"/>
      <c r="BF885" s="250"/>
      <c r="BG885" s="252" t="s">
        <v>2124</v>
      </c>
      <c r="BH885" s="5" t="s">
        <v>2124</v>
      </c>
      <c r="BI885" s="5" t="s">
        <v>7199</v>
      </c>
      <c r="BJ885" s="149"/>
    </row>
    <row r="886" s="5" customFormat="1" ht="12.95" customHeight="1" spans="1:62">
      <c r="A886" s="322"/>
      <c r="B886" s="322"/>
      <c r="C886" s="48" t="s">
        <v>2125</v>
      </c>
      <c r="D886" s="38" t="s">
        <v>2127</v>
      </c>
      <c r="E886" s="39" t="s">
        <v>7200</v>
      </c>
      <c r="F886" s="40" t="s">
        <v>2715</v>
      </c>
      <c r="G886" s="41" t="s">
        <v>7201</v>
      </c>
      <c r="H886" s="42" t="s">
        <v>2715</v>
      </c>
      <c r="I886" s="42" t="s">
        <v>2715</v>
      </c>
      <c r="J886" s="43" t="s">
        <v>2715</v>
      </c>
      <c r="K886" s="54" t="s">
        <v>2715</v>
      </c>
      <c r="L886" s="42" t="s">
        <v>2737</v>
      </c>
      <c r="M886" s="42" t="s">
        <v>2715</v>
      </c>
      <c r="N886" s="42" t="s">
        <v>2715</v>
      </c>
      <c r="O886" s="43" t="s">
        <v>2715</v>
      </c>
      <c r="P886" s="206"/>
      <c r="Q886" s="206"/>
      <c r="R886" s="206"/>
      <c r="S886" s="206"/>
      <c r="T886" s="206"/>
      <c r="U886" s="63" t="s">
        <v>7202</v>
      </c>
      <c r="V886" s="47" t="s">
        <v>6852</v>
      </c>
      <c r="W886" s="62" t="s">
        <v>2715</v>
      </c>
      <c r="X886" s="62" t="s">
        <v>2715</v>
      </c>
      <c r="Y886" s="62"/>
      <c r="Z886" s="62"/>
      <c r="AA886" s="62"/>
      <c r="AB886" s="47"/>
      <c r="AC886" s="47" t="s">
        <v>6853</v>
      </c>
      <c r="AD886" s="63"/>
      <c r="AE886" s="63" t="s">
        <v>2723</v>
      </c>
      <c r="AF886" s="207"/>
      <c r="AG886" s="208"/>
      <c r="AH886" s="208"/>
      <c r="AI886" s="208"/>
      <c r="AJ886" s="209"/>
      <c r="AK886" s="209"/>
      <c r="AL886" s="210"/>
      <c r="AM886" s="210"/>
      <c r="AN886" s="210"/>
      <c r="AO886" s="210"/>
      <c r="AP886" s="210"/>
      <c r="AQ886" s="210"/>
      <c r="AR886" s="210"/>
      <c r="AS886" s="215" t="s">
        <v>2126</v>
      </c>
      <c r="AT886" s="105"/>
      <c r="AU886" s="105"/>
      <c r="AV886" s="105"/>
      <c r="AW886" s="105"/>
      <c r="AX886" s="105"/>
      <c r="AY886" s="105"/>
      <c r="AZ886" s="105"/>
      <c r="BA886" s="105"/>
      <c r="BB886" s="105"/>
      <c r="BC886" s="105"/>
      <c r="BD886" s="218"/>
      <c r="BE886" s="105"/>
      <c r="BF886" s="250"/>
      <c r="BG886" s="252" t="s">
        <v>2127</v>
      </c>
      <c r="BH886" s="5" t="s">
        <v>2127</v>
      </c>
      <c r="BI886" s="5" t="s">
        <v>7203</v>
      </c>
      <c r="BJ886" s="149"/>
    </row>
    <row r="887" s="5" customFormat="1" ht="12.95" customHeight="1" spans="1:62">
      <c r="A887" s="322"/>
      <c r="B887" s="322"/>
      <c r="C887" s="48" t="s">
        <v>2128</v>
      </c>
      <c r="D887" s="38" t="s">
        <v>2130</v>
      </c>
      <c r="E887" s="39" t="s">
        <v>7204</v>
      </c>
      <c r="F887" s="40" t="s">
        <v>2715</v>
      </c>
      <c r="G887" s="41" t="s">
        <v>7205</v>
      </c>
      <c r="H887" s="42" t="s">
        <v>2715</v>
      </c>
      <c r="I887" s="42" t="s">
        <v>2715</v>
      </c>
      <c r="J887" s="43" t="s">
        <v>2715</v>
      </c>
      <c r="K887" s="54" t="s">
        <v>2715</v>
      </c>
      <c r="L887" s="42" t="s">
        <v>2737</v>
      </c>
      <c r="M887" s="42" t="s">
        <v>2715</v>
      </c>
      <c r="N887" s="42" t="s">
        <v>2715</v>
      </c>
      <c r="O887" s="43" t="s">
        <v>2715</v>
      </c>
      <c r="P887" s="206"/>
      <c r="Q887" s="206"/>
      <c r="R887" s="206"/>
      <c r="S887" s="206"/>
      <c r="T887" s="206"/>
      <c r="U887" s="63" t="s">
        <v>7206</v>
      </c>
      <c r="V887" s="47" t="s">
        <v>6852</v>
      </c>
      <c r="W887" s="62" t="s">
        <v>2715</v>
      </c>
      <c r="X887" s="62" t="s">
        <v>2715</v>
      </c>
      <c r="Y887" s="62"/>
      <c r="Z887" s="62"/>
      <c r="AA887" s="62"/>
      <c r="AB887" s="47"/>
      <c r="AC887" s="47" t="s">
        <v>6853</v>
      </c>
      <c r="AD887" s="63"/>
      <c r="AE887" s="63" t="s">
        <v>2723</v>
      </c>
      <c r="AF887" s="207"/>
      <c r="AG887" s="208"/>
      <c r="AH887" s="208"/>
      <c r="AI887" s="208"/>
      <c r="AJ887" s="209"/>
      <c r="AK887" s="209"/>
      <c r="AL887" s="210"/>
      <c r="AM887" s="210"/>
      <c r="AN887" s="210"/>
      <c r="AO887" s="210"/>
      <c r="AP887" s="210"/>
      <c r="AQ887" s="210"/>
      <c r="AR887" s="210"/>
      <c r="AS887" s="215" t="s">
        <v>2129</v>
      </c>
      <c r="AT887" s="105"/>
      <c r="AU887" s="105"/>
      <c r="AV887" s="105"/>
      <c r="AW887" s="105"/>
      <c r="AX887" s="105"/>
      <c r="AY887" s="105"/>
      <c r="AZ887" s="105"/>
      <c r="BA887" s="105"/>
      <c r="BB887" s="105"/>
      <c r="BC887" s="105"/>
      <c r="BD887" s="218"/>
      <c r="BE887" s="105"/>
      <c r="BF887" s="250"/>
      <c r="BG887" s="252" t="s">
        <v>2130</v>
      </c>
      <c r="BH887" s="5" t="s">
        <v>2130</v>
      </c>
      <c r="BI887" s="5" t="s">
        <v>7207</v>
      </c>
      <c r="BJ887" s="149"/>
    </row>
    <row r="888" s="5" customFormat="1" ht="12.95" customHeight="1" spans="1:62">
      <c r="A888" s="322"/>
      <c r="B888" s="322"/>
      <c r="C888" s="48" t="s">
        <v>2131</v>
      </c>
      <c r="D888" s="38" t="s">
        <v>2133</v>
      </c>
      <c r="E888" s="39" t="s">
        <v>7208</v>
      </c>
      <c r="F888" s="40" t="s">
        <v>2715</v>
      </c>
      <c r="G888" s="41" t="s">
        <v>7209</v>
      </c>
      <c r="H888" s="42" t="s">
        <v>2715</v>
      </c>
      <c r="I888" s="42" t="s">
        <v>2715</v>
      </c>
      <c r="J888" s="43" t="s">
        <v>2715</v>
      </c>
      <c r="K888" s="54" t="s">
        <v>2715</v>
      </c>
      <c r="L888" s="42" t="s">
        <v>2737</v>
      </c>
      <c r="M888" s="42" t="s">
        <v>2715</v>
      </c>
      <c r="N888" s="42" t="s">
        <v>2715</v>
      </c>
      <c r="O888" s="43" t="s">
        <v>2715</v>
      </c>
      <c r="P888" s="206"/>
      <c r="Q888" s="206"/>
      <c r="R888" s="206"/>
      <c r="S888" s="206"/>
      <c r="T888" s="206"/>
      <c r="U888" s="63" t="s">
        <v>7210</v>
      </c>
      <c r="V888" s="47" t="s">
        <v>6852</v>
      </c>
      <c r="W888" s="62" t="s">
        <v>2715</v>
      </c>
      <c r="X888" s="62" t="s">
        <v>2715</v>
      </c>
      <c r="Y888" s="62"/>
      <c r="Z888" s="62"/>
      <c r="AA888" s="62"/>
      <c r="AB888" s="47"/>
      <c r="AC888" s="47" t="s">
        <v>6853</v>
      </c>
      <c r="AD888" s="63"/>
      <c r="AE888" s="63" t="s">
        <v>2723</v>
      </c>
      <c r="AF888" s="207"/>
      <c r="AG888" s="208"/>
      <c r="AH888" s="208"/>
      <c r="AI888" s="208"/>
      <c r="AJ888" s="209"/>
      <c r="AK888" s="209"/>
      <c r="AL888" s="210"/>
      <c r="AM888" s="210"/>
      <c r="AN888" s="210"/>
      <c r="AO888" s="210"/>
      <c r="AP888" s="210"/>
      <c r="AQ888" s="210"/>
      <c r="AR888" s="210"/>
      <c r="AS888" s="215" t="s">
        <v>2132</v>
      </c>
      <c r="AT888" s="105"/>
      <c r="AU888" s="105"/>
      <c r="AV888" s="105"/>
      <c r="AW888" s="105"/>
      <c r="AX888" s="105"/>
      <c r="AY888" s="105"/>
      <c r="AZ888" s="105"/>
      <c r="BA888" s="105"/>
      <c r="BB888" s="105"/>
      <c r="BC888" s="105"/>
      <c r="BD888" s="218"/>
      <c r="BE888" s="105"/>
      <c r="BF888" s="250"/>
      <c r="BG888" s="252" t="s">
        <v>2133</v>
      </c>
      <c r="BH888" s="5" t="s">
        <v>2133</v>
      </c>
      <c r="BI888" s="5" t="s">
        <v>7211</v>
      </c>
      <c r="BJ888" s="149"/>
    </row>
    <row r="889" s="5" customFormat="1" ht="12.95" customHeight="1" spans="1:62">
      <c r="A889" s="322"/>
      <c r="B889" s="322"/>
      <c r="C889" s="48" t="s">
        <v>2134</v>
      </c>
      <c r="D889" s="38" t="s">
        <v>2136</v>
      </c>
      <c r="E889" s="39" t="s">
        <v>7212</v>
      </c>
      <c r="F889" s="40" t="s">
        <v>2715</v>
      </c>
      <c r="G889" s="41" t="s">
        <v>7213</v>
      </c>
      <c r="H889" s="42" t="s">
        <v>2715</v>
      </c>
      <c r="I889" s="42" t="s">
        <v>2715</v>
      </c>
      <c r="J889" s="43" t="s">
        <v>2715</v>
      </c>
      <c r="K889" s="54" t="s">
        <v>2715</v>
      </c>
      <c r="L889" s="42" t="s">
        <v>2737</v>
      </c>
      <c r="M889" s="42" t="s">
        <v>2715</v>
      </c>
      <c r="N889" s="42" t="s">
        <v>2715</v>
      </c>
      <c r="O889" s="43" t="s">
        <v>2715</v>
      </c>
      <c r="P889" s="206"/>
      <c r="Q889" s="206"/>
      <c r="R889" s="206"/>
      <c r="S889" s="206"/>
      <c r="T889" s="206"/>
      <c r="U889" s="63" t="s">
        <v>7214</v>
      </c>
      <c r="V889" s="47" t="s">
        <v>6852</v>
      </c>
      <c r="W889" s="62" t="s">
        <v>2715</v>
      </c>
      <c r="X889" s="62" t="s">
        <v>2715</v>
      </c>
      <c r="Y889" s="62"/>
      <c r="Z889" s="62"/>
      <c r="AA889" s="62"/>
      <c r="AB889" s="47"/>
      <c r="AC889" s="47" t="s">
        <v>6853</v>
      </c>
      <c r="AD889" s="63"/>
      <c r="AE889" s="63" t="s">
        <v>2723</v>
      </c>
      <c r="AF889" s="207"/>
      <c r="AG889" s="208"/>
      <c r="AH889" s="208"/>
      <c r="AI889" s="208"/>
      <c r="AJ889" s="209"/>
      <c r="AK889" s="209"/>
      <c r="AL889" s="210"/>
      <c r="AM889" s="210"/>
      <c r="AN889" s="210"/>
      <c r="AO889" s="210"/>
      <c r="AP889" s="210"/>
      <c r="AQ889" s="210"/>
      <c r="AR889" s="210"/>
      <c r="AS889" s="215" t="s">
        <v>2135</v>
      </c>
      <c r="AT889" s="105"/>
      <c r="AU889" s="105"/>
      <c r="AV889" s="105"/>
      <c r="AW889" s="105"/>
      <c r="AX889" s="105"/>
      <c r="AY889" s="105"/>
      <c r="AZ889" s="105"/>
      <c r="BA889" s="105"/>
      <c r="BB889" s="105"/>
      <c r="BC889" s="105"/>
      <c r="BD889" s="218"/>
      <c r="BE889" s="105"/>
      <c r="BF889" s="250"/>
      <c r="BG889" s="252" t="s">
        <v>2136</v>
      </c>
      <c r="BH889" s="5" t="s">
        <v>2136</v>
      </c>
      <c r="BI889" s="5" t="s">
        <v>7215</v>
      </c>
      <c r="BJ889" s="149"/>
    </row>
    <row r="890" s="5" customFormat="1" ht="12.95" customHeight="1" spans="1:62">
      <c r="A890" s="322"/>
      <c r="B890" s="322"/>
      <c r="C890" s="48" t="s">
        <v>2137</v>
      </c>
      <c r="D890" s="38" t="s">
        <v>2139</v>
      </c>
      <c r="E890" s="39" t="s">
        <v>7216</v>
      </c>
      <c r="F890" s="40" t="s">
        <v>2715</v>
      </c>
      <c r="G890" s="41" t="s">
        <v>7217</v>
      </c>
      <c r="H890" s="42" t="s">
        <v>2715</v>
      </c>
      <c r="I890" s="42" t="s">
        <v>2715</v>
      </c>
      <c r="J890" s="43" t="s">
        <v>2715</v>
      </c>
      <c r="K890" s="54" t="s">
        <v>2715</v>
      </c>
      <c r="L890" s="42" t="s">
        <v>2737</v>
      </c>
      <c r="M890" s="42" t="s">
        <v>2715</v>
      </c>
      <c r="N890" s="42" t="s">
        <v>2715</v>
      </c>
      <c r="O890" s="43" t="s">
        <v>2715</v>
      </c>
      <c r="P890" s="206"/>
      <c r="Q890" s="206"/>
      <c r="R890" s="206"/>
      <c r="S890" s="206"/>
      <c r="T890" s="206"/>
      <c r="U890" s="63" t="s">
        <v>7218</v>
      </c>
      <c r="V890" s="47" t="s">
        <v>6852</v>
      </c>
      <c r="W890" s="62" t="s">
        <v>2715</v>
      </c>
      <c r="X890" s="62" t="s">
        <v>2715</v>
      </c>
      <c r="Y890" s="62"/>
      <c r="Z890" s="62"/>
      <c r="AA890" s="62"/>
      <c r="AB890" s="47"/>
      <c r="AC890" s="47" t="s">
        <v>6853</v>
      </c>
      <c r="AD890" s="63"/>
      <c r="AE890" s="63" t="s">
        <v>2723</v>
      </c>
      <c r="AF890" s="207"/>
      <c r="AG890" s="208"/>
      <c r="AH890" s="208"/>
      <c r="AI890" s="208"/>
      <c r="AJ890" s="209"/>
      <c r="AK890" s="209"/>
      <c r="AL890" s="210"/>
      <c r="AM890" s="210"/>
      <c r="AN890" s="210"/>
      <c r="AO890" s="210"/>
      <c r="AP890" s="210"/>
      <c r="AQ890" s="210"/>
      <c r="AR890" s="210"/>
      <c r="AS890" s="215" t="s">
        <v>2138</v>
      </c>
      <c r="AT890" s="105"/>
      <c r="AU890" s="105"/>
      <c r="AV890" s="105"/>
      <c r="AW890" s="105"/>
      <c r="AX890" s="105"/>
      <c r="AY890" s="105"/>
      <c r="AZ890" s="105"/>
      <c r="BA890" s="105"/>
      <c r="BB890" s="105"/>
      <c r="BC890" s="105"/>
      <c r="BD890" s="218"/>
      <c r="BE890" s="105"/>
      <c r="BF890" s="250"/>
      <c r="BG890" s="252" t="s">
        <v>2139</v>
      </c>
      <c r="BH890" s="5" t="s">
        <v>2139</v>
      </c>
      <c r="BI890" s="5" t="s">
        <v>7219</v>
      </c>
      <c r="BJ890" s="149"/>
    </row>
    <row r="891" s="5" customFormat="1" ht="12.95" customHeight="1" spans="1:62">
      <c r="A891" s="322"/>
      <c r="B891" s="322"/>
      <c r="C891" s="48" t="s">
        <v>2140</v>
      </c>
      <c r="D891" s="38" t="s">
        <v>2142</v>
      </c>
      <c r="E891" s="39" t="s">
        <v>7220</v>
      </c>
      <c r="F891" s="40" t="s">
        <v>2715</v>
      </c>
      <c r="G891" s="41" t="s">
        <v>7221</v>
      </c>
      <c r="H891" s="42" t="s">
        <v>2715</v>
      </c>
      <c r="I891" s="42" t="s">
        <v>2715</v>
      </c>
      <c r="J891" s="43" t="s">
        <v>2715</v>
      </c>
      <c r="K891" s="54" t="s">
        <v>2715</v>
      </c>
      <c r="L891" s="42" t="s">
        <v>2737</v>
      </c>
      <c r="M891" s="42" t="s">
        <v>2715</v>
      </c>
      <c r="N891" s="42" t="s">
        <v>2715</v>
      </c>
      <c r="O891" s="43" t="s">
        <v>2715</v>
      </c>
      <c r="P891" s="206"/>
      <c r="Q891" s="206"/>
      <c r="R891" s="206"/>
      <c r="S891" s="206"/>
      <c r="T891" s="206"/>
      <c r="U891" s="63" t="s">
        <v>7222</v>
      </c>
      <c r="V891" s="47" t="s">
        <v>6852</v>
      </c>
      <c r="W891" s="62" t="s">
        <v>2715</v>
      </c>
      <c r="X891" s="62" t="s">
        <v>2715</v>
      </c>
      <c r="Y891" s="62"/>
      <c r="Z891" s="62"/>
      <c r="AA891" s="62"/>
      <c r="AB891" s="47"/>
      <c r="AC891" s="47" t="s">
        <v>6853</v>
      </c>
      <c r="AD891" s="63"/>
      <c r="AE891" s="63" t="s">
        <v>2723</v>
      </c>
      <c r="AF891" s="207"/>
      <c r="AG891" s="208"/>
      <c r="AH891" s="208"/>
      <c r="AI891" s="208"/>
      <c r="AJ891" s="209"/>
      <c r="AK891" s="209"/>
      <c r="AL891" s="210"/>
      <c r="AM891" s="210"/>
      <c r="AN891" s="210"/>
      <c r="AO891" s="210"/>
      <c r="AP891" s="210"/>
      <c r="AQ891" s="210"/>
      <c r="AR891" s="210"/>
      <c r="AS891" s="215" t="s">
        <v>2141</v>
      </c>
      <c r="AT891" s="105"/>
      <c r="AU891" s="105"/>
      <c r="AV891" s="105"/>
      <c r="AW891" s="105"/>
      <c r="AX891" s="105"/>
      <c r="AY891" s="105"/>
      <c r="AZ891" s="105"/>
      <c r="BA891" s="105"/>
      <c r="BB891" s="105"/>
      <c r="BC891" s="105"/>
      <c r="BD891" s="218"/>
      <c r="BE891" s="105"/>
      <c r="BF891" s="250"/>
      <c r="BG891" s="252" t="s">
        <v>2142</v>
      </c>
      <c r="BH891" s="5" t="s">
        <v>2142</v>
      </c>
      <c r="BI891" s="5" t="s">
        <v>7223</v>
      </c>
      <c r="BJ891" s="149"/>
    </row>
    <row r="892" s="5" customFormat="1" ht="12.95" customHeight="1" spans="1:62">
      <c r="A892" s="322"/>
      <c r="B892" s="322"/>
      <c r="C892" s="48" t="s">
        <v>2143</v>
      </c>
      <c r="D892" s="38" t="s">
        <v>2145</v>
      </c>
      <c r="E892" s="39" t="s">
        <v>7224</v>
      </c>
      <c r="F892" s="40" t="s">
        <v>2715</v>
      </c>
      <c r="G892" s="41" t="s">
        <v>7225</v>
      </c>
      <c r="H892" s="42" t="s">
        <v>2715</v>
      </c>
      <c r="I892" s="42" t="s">
        <v>2715</v>
      </c>
      <c r="J892" s="43" t="s">
        <v>2715</v>
      </c>
      <c r="K892" s="54" t="s">
        <v>2715</v>
      </c>
      <c r="L892" s="42" t="s">
        <v>2737</v>
      </c>
      <c r="M892" s="42" t="s">
        <v>2715</v>
      </c>
      <c r="N892" s="42" t="s">
        <v>2715</v>
      </c>
      <c r="O892" s="43" t="s">
        <v>2715</v>
      </c>
      <c r="P892" s="206"/>
      <c r="Q892" s="206"/>
      <c r="R892" s="206"/>
      <c r="S892" s="206"/>
      <c r="T892" s="206"/>
      <c r="U892" s="63" t="s">
        <v>7226</v>
      </c>
      <c r="V892" s="47" t="s">
        <v>6852</v>
      </c>
      <c r="W892" s="62" t="s">
        <v>2715</v>
      </c>
      <c r="X892" s="62" t="s">
        <v>2715</v>
      </c>
      <c r="Y892" s="62"/>
      <c r="Z892" s="62"/>
      <c r="AA892" s="62"/>
      <c r="AB892" s="47"/>
      <c r="AC892" s="47" t="s">
        <v>6853</v>
      </c>
      <c r="AD892" s="63"/>
      <c r="AE892" s="63" t="s">
        <v>2723</v>
      </c>
      <c r="AF892" s="207"/>
      <c r="AG892" s="208"/>
      <c r="AH892" s="208"/>
      <c r="AI892" s="208"/>
      <c r="AJ892" s="209"/>
      <c r="AK892" s="209"/>
      <c r="AL892" s="210"/>
      <c r="AM892" s="210"/>
      <c r="AN892" s="210"/>
      <c r="AO892" s="210"/>
      <c r="AP892" s="210"/>
      <c r="AQ892" s="210"/>
      <c r="AR892" s="210"/>
      <c r="AS892" s="215" t="s">
        <v>2144</v>
      </c>
      <c r="AT892" s="105"/>
      <c r="AU892" s="105"/>
      <c r="AV892" s="105"/>
      <c r="AW892" s="105"/>
      <c r="AX892" s="105"/>
      <c r="AY892" s="105"/>
      <c r="AZ892" s="105"/>
      <c r="BA892" s="105"/>
      <c r="BB892" s="105"/>
      <c r="BC892" s="105"/>
      <c r="BD892" s="218"/>
      <c r="BE892" s="105"/>
      <c r="BF892" s="250"/>
      <c r="BG892" s="252" t="s">
        <v>2145</v>
      </c>
      <c r="BH892" s="5" t="s">
        <v>2145</v>
      </c>
      <c r="BI892" s="5" t="s">
        <v>7227</v>
      </c>
      <c r="BJ892" s="149"/>
    </row>
    <row r="893" s="5" customFormat="1" ht="12.95" customHeight="1" spans="1:62">
      <c r="A893" s="322"/>
      <c r="B893" s="322"/>
      <c r="C893" s="48" t="s">
        <v>2146</v>
      </c>
      <c r="D893" s="38" t="s">
        <v>2148</v>
      </c>
      <c r="E893" s="39" t="s">
        <v>7228</v>
      </c>
      <c r="F893" s="40" t="s">
        <v>2715</v>
      </c>
      <c r="G893" s="41" t="s">
        <v>7229</v>
      </c>
      <c r="H893" s="42" t="s">
        <v>2715</v>
      </c>
      <c r="I893" s="42" t="s">
        <v>2715</v>
      </c>
      <c r="J893" s="43" t="s">
        <v>2715</v>
      </c>
      <c r="K893" s="54" t="s">
        <v>2715</v>
      </c>
      <c r="L893" s="42" t="s">
        <v>2737</v>
      </c>
      <c r="M893" s="42" t="s">
        <v>2715</v>
      </c>
      <c r="N893" s="42" t="s">
        <v>2715</v>
      </c>
      <c r="O893" s="43" t="s">
        <v>2715</v>
      </c>
      <c r="P893" s="206"/>
      <c r="Q893" s="206"/>
      <c r="R893" s="206"/>
      <c r="S893" s="206"/>
      <c r="T893" s="206"/>
      <c r="U893" s="63" t="s">
        <v>7230</v>
      </c>
      <c r="V893" s="47" t="s">
        <v>6852</v>
      </c>
      <c r="W893" s="62" t="s">
        <v>2715</v>
      </c>
      <c r="X893" s="62" t="s">
        <v>2715</v>
      </c>
      <c r="Y893" s="62"/>
      <c r="Z893" s="62"/>
      <c r="AA893" s="62"/>
      <c r="AB893" s="47"/>
      <c r="AC893" s="47" t="s">
        <v>6853</v>
      </c>
      <c r="AD893" s="63"/>
      <c r="AE893" s="63" t="s">
        <v>2723</v>
      </c>
      <c r="AF893" s="207"/>
      <c r="AG893" s="208"/>
      <c r="AH893" s="208"/>
      <c r="AI893" s="208"/>
      <c r="AJ893" s="209"/>
      <c r="AK893" s="209"/>
      <c r="AL893" s="210"/>
      <c r="AM893" s="210"/>
      <c r="AN893" s="210"/>
      <c r="AO893" s="210"/>
      <c r="AP893" s="210"/>
      <c r="AQ893" s="210"/>
      <c r="AR893" s="210"/>
      <c r="AS893" s="215" t="s">
        <v>2147</v>
      </c>
      <c r="AT893" s="105"/>
      <c r="AU893" s="105"/>
      <c r="AV893" s="105"/>
      <c r="AW893" s="105"/>
      <c r="AX893" s="105"/>
      <c r="AY893" s="105"/>
      <c r="AZ893" s="105"/>
      <c r="BA893" s="105"/>
      <c r="BB893" s="105"/>
      <c r="BC893" s="105"/>
      <c r="BD893" s="218"/>
      <c r="BE893" s="105"/>
      <c r="BF893" s="250"/>
      <c r="BG893" s="252" t="s">
        <v>2148</v>
      </c>
      <c r="BH893" s="5" t="s">
        <v>2148</v>
      </c>
      <c r="BI893" s="5" t="s">
        <v>7231</v>
      </c>
      <c r="BJ893" s="149"/>
    </row>
    <row r="894" s="5" customFormat="1" ht="12.95" customHeight="1" spans="1:62">
      <c r="A894" s="322"/>
      <c r="B894" s="322"/>
      <c r="C894" s="48" t="s">
        <v>2149</v>
      </c>
      <c r="D894" s="38" t="s">
        <v>2150</v>
      </c>
      <c r="E894" s="39" t="s">
        <v>7232</v>
      </c>
      <c r="F894" s="40" t="s">
        <v>2715</v>
      </c>
      <c r="G894" s="41" t="s">
        <v>7233</v>
      </c>
      <c r="H894" s="42" t="s">
        <v>2715</v>
      </c>
      <c r="I894" s="42" t="s">
        <v>2715</v>
      </c>
      <c r="J894" s="43" t="s">
        <v>2715</v>
      </c>
      <c r="K894" s="54" t="s">
        <v>2715</v>
      </c>
      <c r="L894" s="42" t="s">
        <v>2737</v>
      </c>
      <c r="M894" s="42" t="s">
        <v>2715</v>
      </c>
      <c r="N894" s="42" t="s">
        <v>2715</v>
      </c>
      <c r="O894" s="43" t="s">
        <v>2715</v>
      </c>
      <c r="P894" s="206"/>
      <c r="Q894" s="206"/>
      <c r="R894" s="206"/>
      <c r="S894" s="206"/>
      <c r="T894" s="206"/>
      <c r="U894" s="63" t="s">
        <v>7234</v>
      </c>
      <c r="V894" s="47" t="s">
        <v>6852</v>
      </c>
      <c r="W894" s="62" t="s">
        <v>2715</v>
      </c>
      <c r="X894" s="62" t="s">
        <v>2715</v>
      </c>
      <c r="Y894" s="62"/>
      <c r="Z894" s="62"/>
      <c r="AA894" s="62"/>
      <c r="AB894" s="47"/>
      <c r="AC894" s="47" t="s">
        <v>6853</v>
      </c>
      <c r="AD894" s="63"/>
      <c r="AE894" s="63" t="s">
        <v>2723</v>
      </c>
      <c r="AF894" s="207"/>
      <c r="AG894" s="208"/>
      <c r="AH894" s="208"/>
      <c r="AI894" s="208"/>
      <c r="AJ894" s="209"/>
      <c r="AK894" s="209"/>
      <c r="AL894" s="210"/>
      <c r="AM894" s="210"/>
      <c r="AN894" s="210"/>
      <c r="AO894" s="210"/>
      <c r="AP894" s="210"/>
      <c r="AQ894" s="210"/>
      <c r="AR894" s="210"/>
      <c r="AS894" s="215" t="s">
        <v>2149</v>
      </c>
      <c r="AT894" s="105"/>
      <c r="AU894" s="105"/>
      <c r="AV894" s="105"/>
      <c r="AW894" s="105"/>
      <c r="AX894" s="105"/>
      <c r="AY894" s="105"/>
      <c r="AZ894" s="105"/>
      <c r="BA894" s="105"/>
      <c r="BB894" s="105"/>
      <c r="BC894" s="105"/>
      <c r="BD894" s="218"/>
      <c r="BE894" s="105"/>
      <c r="BF894" s="250"/>
      <c r="BG894" s="252" t="s">
        <v>2150</v>
      </c>
      <c r="BH894" s="5" t="s">
        <v>2150</v>
      </c>
      <c r="BI894" s="5" t="s">
        <v>7235</v>
      </c>
      <c r="BJ894" s="149"/>
    </row>
    <row r="895" s="5" customFormat="1" ht="12.95" customHeight="1" spans="1:62">
      <c r="A895" s="322"/>
      <c r="B895" s="322"/>
      <c r="C895" s="10" t="s">
        <v>2151</v>
      </c>
      <c r="D895" s="38" t="s">
        <v>2152</v>
      </c>
      <c r="E895" s="39" t="s">
        <v>7236</v>
      </c>
      <c r="F895" s="40" t="s">
        <v>2715</v>
      </c>
      <c r="G895" s="41" t="s">
        <v>7237</v>
      </c>
      <c r="H895" s="42" t="s">
        <v>2715</v>
      </c>
      <c r="I895" s="42" t="s">
        <v>2715</v>
      </c>
      <c r="J895" s="43" t="s">
        <v>2715</v>
      </c>
      <c r="K895" s="54" t="s">
        <v>2715</v>
      </c>
      <c r="L895" s="42" t="s">
        <v>2737</v>
      </c>
      <c r="M895" s="42" t="s">
        <v>2715</v>
      </c>
      <c r="N895" s="42" t="s">
        <v>2715</v>
      </c>
      <c r="O895" s="43" t="s">
        <v>2715</v>
      </c>
      <c r="P895" s="206"/>
      <c r="Q895" s="206"/>
      <c r="R895" s="206"/>
      <c r="S895" s="206"/>
      <c r="T895" s="206"/>
      <c r="U895" s="63" t="s">
        <v>7238</v>
      </c>
      <c r="V895" s="47" t="s">
        <v>6852</v>
      </c>
      <c r="W895" s="62" t="s">
        <v>2715</v>
      </c>
      <c r="X895" s="62" t="s">
        <v>2715</v>
      </c>
      <c r="Y895" s="62"/>
      <c r="Z895" s="62"/>
      <c r="AA895" s="62"/>
      <c r="AB895" s="47"/>
      <c r="AC895" s="47" t="s">
        <v>6853</v>
      </c>
      <c r="AD895" s="63"/>
      <c r="AE895" s="63" t="s">
        <v>2723</v>
      </c>
      <c r="AF895" s="207"/>
      <c r="AG895" s="208"/>
      <c r="AH895" s="208"/>
      <c r="AI895" s="208"/>
      <c r="AJ895" s="209"/>
      <c r="AK895" s="209"/>
      <c r="AL895" s="210"/>
      <c r="AM895" s="210"/>
      <c r="AN895" s="210"/>
      <c r="AO895" s="210"/>
      <c r="AP895" s="210"/>
      <c r="AQ895" s="210"/>
      <c r="AR895" s="210"/>
      <c r="AS895" s="215" t="s">
        <v>2151</v>
      </c>
      <c r="AT895" s="105"/>
      <c r="AU895" s="105"/>
      <c r="AV895" s="105"/>
      <c r="AW895" s="105"/>
      <c r="AX895" s="105"/>
      <c r="AY895" s="105"/>
      <c r="AZ895" s="105"/>
      <c r="BA895" s="105"/>
      <c r="BB895" s="105"/>
      <c r="BC895" s="105"/>
      <c r="BD895" s="218"/>
      <c r="BE895" s="105"/>
      <c r="BF895" s="250"/>
      <c r="BG895" s="252" t="s">
        <v>2152</v>
      </c>
      <c r="BH895" s="5" t="s">
        <v>2152</v>
      </c>
      <c r="BI895" s="5" t="s">
        <v>7239</v>
      </c>
      <c r="BJ895" s="149"/>
    </row>
    <row r="896" s="5" customFormat="1" ht="12.95" customHeight="1" spans="1:62">
      <c r="A896" s="322"/>
      <c r="B896" s="322"/>
      <c r="C896" s="10" t="s">
        <v>2153</v>
      </c>
      <c r="D896" s="38" t="s">
        <v>2154</v>
      </c>
      <c r="E896" s="39" t="s">
        <v>7240</v>
      </c>
      <c r="F896" s="40" t="s">
        <v>2715</v>
      </c>
      <c r="G896" s="41" t="s">
        <v>7241</v>
      </c>
      <c r="H896" s="42" t="s">
        <v>2715</v>
      </c>
      <c r="I896" s="42" t="s">
        <v>2715</v>
      </c>
      <c r="J896" s="43" t="s">
        <v>2715</v>
      </c>
      <c r="K896" s="54" t="s">
        <v>2715</v>
      </c>
      <c r="L896" s="42" t="s">
        <v>2737</v>
      </c>
      <c r="M896" s="42" t="s">
        <v>2715</v>
      </c>
      <c r="N896" s="42" t="s">
        <v>2715</v>
      </c>
      <c r="O896" s="43" t="s">
        <v>2715</v>
      </c>
      <c r="P896" s="206"/>
      <c r="Q896" s="206"/>
      <c r="R896" s="206"/>
      <c r="S896" s="206"/>
      <c r="T896" s="206"/>
      <c r="U896" s="63" t="s">
        <v>7242</v>
      </c>
      <c r="V896" s="47" t="s">
        <v>6852</v>
      </c>
      <c r="W896" s="62" t="s">
        <v>2715</v>
      </c>
      <c r="X896" s="62" t="s">
        <v>2715</v>
      </c>
      <c r="Y896" s="62"/>
      <c r="Z896" s="62"/>
      <c r="AA896" s="62"/>
      <c r="AB896" s="47"/>
      <c r="AC896" s="47" t="s">
        <v>6853</v>
      </c>
      <c r="AD896" s="63"/>
      <c r="AE896" s="63" t="s">
        <v>2723</v>
      </c>
      <c r="AF896" s="207"/>
      <c r="AG896" s="208"/>
      <c r="AH896" s="208"/>
      <c r="AI896" s="208"/>
      <c r="AJ896" s="209"/>
      <c r="AK896" s="209"/>
      <c r="AL896" s="210"/>
      <c r="AM896" s="210"/>
      <c r="AN896" s="210"/>
      <c r="AO896" s="210"/>
      <c r="AP896" s="210"/>
      <c r="AQ896" s="210"/>
      <c r="AR896" s="210"/>
      <c r="AS896" s="215" t="s">
        <v>2153</v>
      </c>
      <c r="AT896" s="105"/>
      <c r="AU896" s="105"/>
      <c r="AV896" s="105"/>
      <c r="AW896" s="105"/>
      <c r="AX896" s="105"/>
      <c r="AY896" s="105"/>
      <c r="AZ896" s="105"/>
      <c r="BA896" s="105"/>
      <c r="BB896" s="105"/>
      <c r="BC896" s="105"/>
      <c r="BD896" s="218"/>
      <c r="BE896" s="105"/>
      <c r="BF896" s="250"/>
      <c r="BG896" s="252" t="s">
        <v>2154</v>
      </c>
      <c r="BH896" s="5" t="s">
        <v>2154</v>
      </c>
      <c r="BI896" s="5" t="s">
        <v>7243</v>
      </c>
      <c r="BJ896" s="149"/>
    </row>
    <row r="897" s="5" customFormat="1" ht="12.95" customHeight="1" spans="1:62">
      <c r="A897" s="322"/>
      <c r="B897" s="322"/>
      <c r="C897" s="48" t="s">
        <v>2155</v>
      </c>
      <c r="D897" s="38" t="s">
        <v>2156</v>
      </c>
      <c r="E897" s="39" t="s">
        <v>7244</v>
      </c>
      <c r="F897" s="40" t="s">
        <v>2715</v>
      </c>
      <c r="G897" s="41" t="s">
        <v>7245</v>
      </c>
      <c r="H897" s="42" t="s">
        <v>2715</v>
      </c>
      <c r="I897" s="42" t="s">
        <v>2715</v>
      </c>
      <c r="J897" s="43" t="s">
        <v>2715</v>
      </c>
      <c r="K897" s="54" t="s">
        <v>2715</v>
      </c>
      <c r="L897" s="42" t="s">
        <v>2737</v>
      </c>
      <c r="M897" s="42" t="s">
        <v>2715</v>
      </c>
      <c r="N897" s="42" t="s">
        <v>2715</v>
      </c>
      <c r="O897" s="43" t="s">
        <v>2715</v>
      </c>
      <c r="P897" s="206"/>
      <c r="Q897" s="206"/>
      <c r="R897" s="206"/>
      <c r="S897" s="206"/>
      <c r="T897" s="206"/>
      <c r="U897" s="63" t="s">
        <v>7246</v>
      </c>
      <c r="V897" s="47" t="s">
        <v>6852</v>
      </c>
      <c r="W897" s="62" t="s">
        <v>2715</v>
      </c>
      <c r="X897" s="62" t="s">
        <v>2715</v>
      </c>
      <c r="Y897" s="62"/>
      <c r="Z897" s="62"/>
      <c r="AA897" s="62"/>
      <c r="AB897" s="47"/>
      <c r="AC897" s="47" t="s">
        <v>6853</v>
      </c>
      <c r="AD897" s="63"/>
      <c r="AE897" s="63" t="s">
        <v>2723</v>
      </c>
      <c r="AF897" s="207"/>
      <c r="AG897" s="208"/>
      <c r="AH897" s="208"/>
      <c r="AI897" s="208"/>
      <c r="AJ897" s="209"/>
      <c r="AK897" s="209"/>
      <c r="AL897" s="210"/>
      <c r="AM897" s="210"/>
      <c r="AN897" s="210"/>
      <c r="AO897" s="210"/>
      <c r="AP897" s="210"/>
      <c r="AQ897" s="210"/>
      <c r="AR897" s="210"/>
      <c r="AS897" s="215" t="s">
        <v>2155</v>
      </c>
      <c r="AT897" s="105"/>
      <c r="AU897" s="105"/>
      <c r="AV897" s="105"/>
      <c r="AW897" s="105"/>
      <c r="AX897" s="105"/>
      <c r="AY897" s="105"/>
      <c r="AZ897" s="105"/>
      <c r="BA897" s="105"/>
      <c r="BB897" s="105"/>
      <c r="BC897" s="105"/>
      <c r="BD897" s="218"/>
      <c r="BE897" s="105"/>
      <c r="BF897" s="250"/>
      <c r="BG897" s="252" t="s">
        <v>2156</v>
      </c>
      <c r="BH897" s="5" t="s">
        <v>2156</v>
      </c>
      <c r="BI897" s="5" t="s">
        <v>7247</v>
      </c>
      <c r="BJ897" s="149"/>
    </row>
    <row r="898" s="5" customFormat="1" ht="12.95" customHeight="1" spans="1:62">
      <c r="A898" s="322"/>
      <c r="B898" s="322"/>
      <c r="C898" s="48" t="s">
        <v>2157</v>
      </c>
      <c r="D898" s="38" t="s">
        <v>2158</v>
      </c>
      <c r="E898" s="39" t="s">
        <v>7248</v>
      </c>
      <c r="F898" s="40" t="s">
        <v>2715</v>
      </c>
      <c r="G898" s="41" t="s">
        <v>7249</v>
      </c>
      <c r="H898" s="42" t="s">
        <v>2715</v>
      </c>
      <c r="I898" s="42" t="s">
        <v>2715</v>
      </c>
      <c r="J898" s="43" t="s">
        <v>2715</v>
      </c>
      <c r="K898" s="54" t="s">
        <v>2715</v>
      </c>
      <c r="L898" s="42" t="s">
        <v>2737</v>
      </c>
      <c r="M898" s="42" t="s">
        <v>2715</v>
      </c>
      <c r="N898" s="42" t="s">
        <v>2715</v>
      </c>
      <c r="O898" s="43" t="s">
        <v>2715</v>
      </c>
      <c r="P898" s="206"/>
      <c r="Q898" s="206"/>
      <c r="R898" s="206"/>
      <c r="S898" s="206"/>
      <c r="T898" s="206"/>
      <c r="U898" s="63" t="s">
        <v>7250</v>
      </c>
      <c r="V898" s="47" t="s">
        <v>6852</v>
      </c>
      <c r="W898" s="62" t="s">
        <v>2715</v>
      </c>
      <c r="X898" s="62" t="s">
        <v>2715</v>
      </c>
      <c r="Y898" s="62"/>
      <c r="Z898" s="62"/>
      <c r="AA898" s="62"/>
      <c r="AB898" s="47"/>
      <c r="AC898" s="47" t="s">
        <v>6853</v>
      </c>
      <c r="AD898" s="63"/>
      <c r="AE898" s="63" t="s">
        <v>2723</v>
      </c>
      <c r="AF898" s="207"/>
      <c r="AG898" s="208"/>
      <c r="AH898" s="208"/>
      <c r="AI898" s="208"/>
      <c r="AJ898" s="209"/>
      <c r="AK898" s="209"/>
      <c r="AL898" s="210"/>
      <c r="AM898" s="210"/>
      <c r="AN898" s="210"/>
      <c r="AO898" s="210"/>
      <c r="AP898" s="210"/>
      <c r="AQ898" s="210"/>
      <c r="AR898" s="210"/>
      <c r="AS898" s="215" t="s">
        <v>2157</v>
      </c>
      <c r="AT898" s="105"/>
      <c r="AU898" s="105"/>
      <c r="AV898" s="105"/>
      <c r="AW898" s="105"/>
      <c r="AX898" s="105"/>
      <c r="AY898" s="105"/>
      <c r="AZ898" s="105"/>
      <c r="BA898" s="105"/>
      <c r="BB898" s="105"/>
      <c r="BC898" s="105"/>
      <c r="BD898" s="218"/>
      <c r="BE898" s="105"/>
      <c r="BF898" s="250"/>
      <c r="BG898" s="252" t="s">
        <v>2158</v>
      </c>
      <c r="BH898" s="5" t="s">
        <v>2158</v>
      </c>
      <c r="BI898" s="5" t="s">
        <v>7251</v>
      </c>
      <c r="BJ898" s="149"/>
    </row>
    <row r="899" s="5" customFormat="1" ht="12.95" customHeight="1" spans="1:62">
      <c r="A899" s="322"/>
      <c r="B899" s="322"/>
      <c r="C899" s="48" t="s">
        <v>2159</v>
      </c>
      <c r="D899" s="38" t="s">
        <v>2161</v>
      </c>
      <c r="E899" s="39" t="s">
        <v>7252</v>
      </c>
      <c r="F899" s="40" t="s">
        <v>2715</v>
      </c>
      <c r="G899" s="41" t="s">
        <v>7253</v>
      </c>
      <c r="H899" s="42" t="s">
        <v>2715</v>
      </c>
      <c r="I899" s="42" t="s">
        <v>2715</v>
      </c>
      <c r="J899" s="43" t="s">
        <v>2715</v>
      </c>
      <c r="K899" s="54" t="s">
        <v>2715</v>
      </c>
      <c r="L899" s="42" t="s">
        <v>2737</v>
      </c>
      <c r="M899" s="42" t="s">
        <v>2715</v>
      </c>
      <c r="N899" s="42" t="s">
        <v>2715</v>
      </c>
      <c r="O899" s="43" t="s">
        <v>2715</v>
      </c>
      <c r="P899" s="206"/>
      <c r="Q899" s="206"/>
      <c r="R899" s="206"/>
      <c r="S899" s="206"/>
      <c r="T899" s="206"/>
      <c r="U899" s="63" t="s">
        <v>7254</v>
      </c>
      <c r="V899" s="47" t="s">
        <v>6852</v>
      </c>
      <c r="W899" s="62" t="s">
        <v>2715</v>
      </c>
      <c r="X899" s="62" t="s">
        <v>2715</v>
      </c>
      <c r="Y899" s="62"/>
      <c r="Z899" s="62"/>
      <c r="AA899" s="62"/>
      <c r="AB899" s="47"/>
      <c r="AC899" s="47" t="s">
        <v>6958</v>
      </c>
      <c r="AD899" s="63"/>
      <c r="AE899" s="63" t="s">
        <v>2723</v>
      </c>
      <c r="AF899" s="207"/>
      <c r="AG899" s="208"/>
      <c r="AH899" s="208"/>
      <c r="AI899" s="208"/>
      <c r="AJ899" s="209"/>
      <c r="AK899" s="209"/>
      <c r="AL899" s="210"/>
      <c r="AM899" s="210"/>
      <c r="AN899" s="210"/>
      <c r="AO899" s="210"/>
      <c r="AP899" s="210"/>
      <c r="AQ899" s="210"/>
      <c r="AR899" s="210"/>
      <c r="AS899" s="215" t="s">
        <v>2160</v>
      </c>
      <c r="AT899" s="105"/>
      <c r="AU899" s="105"/>
      <c r="AV899" s="105"/>
      <c r="AW899" s="105"/>
      <c r="AX899" s="105"/>
      <c r="AY899" s="105"/>
      <c r="AZ899" s="105"/>
      <c r="BA899" s="105"/>
      <c r="BB899" s="105"/>
      <c r="BC899" s="105"/>
      <c r="BD899" s="218"/>
      <c r="BE899" s="105"/>
      <c r="BF899" s="250"/>
      <c r="BG899" s="252" t="s">
        <v>2161</v>
      </c>
      <c r="BH899" s="5" t="s">
        <v>2161</v>
      </c>
      <c r="BI899" s="5" t="s">
        <v>7255</v>
      </c>
      <c r="BJ899" s="149"/>
    </row>
    <row r="900" s="5" customFormat="1" ht="12.95" customHeight="1" spans="1:62">
      <c r="A900" s="322"/>
      <c r="B900" s="322"/>
      <c r="C900" s="48" t="s">
        <v>2162</v>
      </c>
      <c r="D900" s="38" t="s">
        <v>2164</v>
      </c>
      <c r="E900" s="39" t="s">
        <v>7256</v>
      </c>
      <c r="F900" s="40" t="s">
        <v>2715</v>
      </c>
      <c r="G900" s="41" t="s">
        <v>7257</v>
      </c>
      <c r="H900" s="42" t="s">
        <v>2715</v>
      </c>
      <c r="I900" s="42" t="s">
        <v>2715</v>
      </c>
      <c r="J900" s="43" t="s">
        <v>2715</v>
      </c>
      <c r="K900" s="54" t="s">
        <v>2715</v>
      </c>
      <c r="L900" s="42" t="s">
        <v>2737</v>
      </c>
      <c r="M900" s="42" t="s">
        <v>2715</v>
      </c>
      <c r="N900" s="42" t="s">
        <v>2715</v>
      </c>
      <c r="O900" s="43" t="s">
        <v>2715</v>
      </c>
      <c r="P900" s="206"/>
      <c r="Q900" s="206"/>
      <c r="R900" s="206"/>
      <c r="S900" s="206"/>
      <c r="T900" s="206"/>
      <c r="U900" s="63" t="s">
        <v>7258</v>
      </c>
      <c r="V900" s="47" t="s">
        <v>6852</v>
      </c>
      <c r="W900" s="62" t="s">
        <v>2715</v>
      </c>
      <c r="X900" s="62" t="s">
        <v>2715</v>
      </c>
      <c r="Y900" s="62"/>
      <c r="Z900" s="62"/>
      <c r="AA900" s="62"/>
      <c r="AB900" s="47"/>
      <c r="AC900" s="47" t="s">
        <v>6958</v>
      </c>
      <c r="AD900" s="63"/>
      <c r="AE900" s="63" t="s">
        <v>2723</v>
      </c>
      <c r="AF900" s="207"/>
      <c r="AG900" s="208"/>
      <c r="AH900" s="208"/>
      <c r="AI900" s="208"/>
      <c r="AJ900" s="209"/>
      <c r="AK900" s="209"/>
      <c r="AL900" s="210"/>
      <c r="AM900" s="210"/>
      <c r="AN900" s="210"/>
      <c r="AO900" s="210"/>
      <c r="AP900" s="210"/>
      <c r="AQ900" s="210"/>
      <c r="AR900" s="210"/>
      <c r="AS900" s="215" t="s">
        <v>2163</v>
      </c>
      <c r="AT900" s="105"/>
      <c r="AU900" s="105"/>
      <c r="AV900" s="105"/>
      <c r="AW900" s="105"/>
      <c r="AX900" s="105"/>
      <c r="AY900" s="105"/>
      <c r="AZ900" s="105"/>
      <c r="BA900" s="105"/>
      <c r="BB900" s="105"/>
      <c r="BC900" s="105"/>
      <c r="BD900" s="218"/>
      <c r="BE900" s="105"/>
      <c r="BF900" s="250"/>
      <c r="BG900" s="252" t="s">
        <v>2164</v>
      </c>
      <c r="BH900" s="5" t="s">
        <v>2164</v>
      </c>
      <c r="BI900" s="5" t="s">
        <v>7259</v>
      </c>
      <c r="BJ900" s="149"/>
    </row>
    <row r="901" s="5" customFormat="1" ht="12.95" customHeight="1" spans="1:62">
      <c r="A901" s="322"/>
      <c r="B901" s="322"/>
      <c r="C901" s="48" t="s">
        <v>2165</v>
      </c>
      <c r="D901" s="38" t="s">
        <v>2167</v>
      </c>
      <c r="E901" s="39" t="s">
        <v>7260</v>
      </c>
      <c r="F901" s="40" t="s">
        <v>2715</v>
      </c>
      <c r="G901" s="41" t="s">
        <v>7261</v>
      </c>
      <c r="H901" s="42" t="s">
        <v>2715</v>
      </c>
      <c r="I901" s="42" t="s">
        <v>2715</v>
      </c>
      <c r="J901" s="43" t="s">
        <v>2715</v>
      </c>
      <c r="K901" s="54" t="s">
        <v>2715</v>
      </c>
      <c r="L901" s="42" t="s">
        <v>2737</v>
      </c>
      <c r="M901" s="42" t="s">
        <v>2715</v>
      </c>
      <c r="N901" s="42" t="s">
        <v>2715</v>
      </c>
      <c r="O901" s="43" t="s">
        <v>2715</v>
      </c>
      <c r="P901" s="206"/>
      <c r="Q901" s="206"/>
      <c r="R901" s="206"/>
      <c r="S901" s="206"/>
      <c r="T901" s="206"/>
      <c r="U901" s="63" t="s">
        <v>7262</v>
      </c>
      <c r="V901" s="47" t="s">
        <v>6852</v>
      </c>
      <c r="W901" s="62" t="s">
        <v>2715</v>
      </c>
      <c r="X901" s="62" t="s">
        <v>2715</v>
      </c>
      <c r="Y901" s="62"/>
      <c r="Z901" s="62"/>
      <c r="AA901" s="62"/>
      <c r="AB901" s="47"/>
      <c r="AC901" s="47" t="s">
        <v>6958</v>
      </c>
      <c r="AD901" s="63"/>
      <c r="AE901" s="63" t="s">
        <v>2723</v>
      </c>
      <c r="AF901" s="207"/>
      <c r="AG901" s="208"/>
      <c r="AH901" s="208"/>
      <c r="AI901" s="208"/>
      <c r="AJ901" s="209"/>
      <c r="AK901" s="209"/>
      <c r="AL901" s="210"/>
      <c r="AM901" s="210"/>
      <c r="AN901" s="210"/>
      <c r="AO901" s="210"/>
      <c r="AP901" s="210"/>
      <c r="AQ901" s="210"/>
      <c r="AR901" s="210"/>
      <c r="AS901" s="215" t="s">
        <v>2166</v>
      </c>
      <c r="AT901" s="105"/>
      <c r="AU901" s="105"/>
      <c r="AV901" s="105"/>
      <c r="AW901" s="105"/>
      <c r="AX901" s="105"/>
      <c r="AY901" s="105"/>
      <c r="AZ901" s="105"/>
      <c r="BA901" s="105"/>
      <c r="BB901" s="105"/>
      <c r="BC901" s="105"/>
      <c r="BD901" s="218"/>
      <c r="BE901" s="105"/>
      <c r="BF901" s="250"/>
      <c r="BG901" s="252" t="s">
        <v>2167</v>
      </c>
      <c r="BH901" s="5" t="s">
        <v>2167</v>
      </c>
      <c r="BI901" s="5" t="s">
        <v>7263</v>
      </c>
      <c r="BJ901" s="149"/>
    </row>
    <row r="902" s="5" customFormat="1" ht="12.95" customHeight="1" spans="1:62">
      <c r="A902" s="322"/>
      <c r="B902" s="322"/>
      <c r="C902" s="48" t="s">
        <v>2168</v>
      </c>
      <c r="D902" s="38" t="s">
        <v>2170</v>
      </c>
      <c r="E902" s="39" t="s">
        <v>7264</v>
      </c>
      <c r="F902" s="40" t="s">
        <v>2715</v>
      </c>
      <c r="G902" s="41" t="s">
        <v>7265</v>
      </c>
      <c r="H902" s="42" t="s">
        <v>2715</v>
      </c>
      <c r="I902" s="42" t="s">
        <v>2715</v>
      </c>
      <c r="J902" s="43" t="s">
        <v>2715</v>
      </c>
      <c r="K902" s="54" t="s">
        <v>2715</v>
      </c>
      <c r="L902" s="42" t="s">
        <v>2737</v>
      </c>
      <c r="M902" s="42" t="s">
        <v>2715</v>
      </c>
      <c r="N902" s="42" t="s">
        <v>2715</v>
      </c>
      <c r="O902" s="43" t="s">
        <v>2715</v>
      </c>
      <c r="P902" s="206"/>
      <c r="Q902" s="206"/>
      <c r="R902" s="206"/>
      <c r="S902" s="206"/>
      <c r="T902" s="206"/>
      <c r="U902" s="63" t="s">
        <v>7266</v>
      </c>
      <c r="V902" s="47" t="s">
        <v>6852</v>
      </c>
      <c r="W902" s="62" t="s">
        <v>2715</v>
      </c>
      <c r="X902" s="62" t="s">
        <v>2715</v>
      </c>
      <c r="Y902" s="62"/>
      <c r="Z902" s="62"/>
      <c r="AA902" s="62"/>
      <c r="AB902" s="47"/>
      <c r="AC902" s="47" t="s">
        <v>6958</v>
      </c>
      <c r="AD902" s="63"/>
      <c r="AE902" s="63" t="s">
        <v>2723</v>
      </c>
      <c r="AF902" s="207"/>
      <c r="AG902" s="208"/>
      <c r="AH902" s="208"/>
      <c r="AI902" s="208"/>
      <c r="AJ902" s="209"/>
      <c r="AK902" s="209"/>
      <c r="AL902" s="210"/>
      <c r="AM902" s="210"/>
      <c r="AN902" s="210"/>
      <c r="AO902" s="210"/>
      <c r="AP902" s="210"/>
      <c r="AQ902" s="210"/>
      <c r="AR902" s="210"/>
      <c r="AS902" s="215" t="s">
        <v>2169</v>
      </c>
      <c r="AT902" s="105"/>
      <c r="AU902" s="105"/>
      <c r="AV902" s="105"/>
      <c r="AW902" s="105"/>
      <c r="AX902" s="105"/>
      <c r="AY902" s="105"/>
      <c r="AZ902" s="105"/>
      <c r="BA902" s="105"/>
      <c r="BB902" s="105"/>
      <c r="BC902" s="105"/>
      <c r="BD902" s="218"/>
      <c r="BE902" s="105"/>
      <c r="BF902" s="250"/>
      <c r="BG902" s="252" t="s">
        <v>2170</v>
      </c>
      <c r="BH902" s="5" t="s">
        <v>2170</v>
      </c>
      <c r="BI902" s="5" t="s">
        <v>7267</v>
      </c>
      <c r="BJ902" s="149"/>
    </row>
    <row r="903" s="5" customFormat="1" ht="12.95" customHeight="1" spans="1:62">
      <c r="A903" s="322"/>
      <c r="B903" s="322"/>
      <c r="C903" s="48" t="s">
        <v>2171</v>
      </c>
      <c r="D903" s="38" t="s">
        <v>2173</v>
      </c>
      <c r="E903" s="39" t="s">
        <v>7268</v>
      </c>
      <c r="F903" s="40" t="s">
        <v>2715</v>
      </c>
      <c r="G903" s="41" t="s">
        <v>7269</v>
      </c>
      <c r="H903" s="42" t="s">
        <v>2715</v>
      </c>
      <c r="I903" s="42" t="s">
        <v>2715</v>
      </c>
      <c r="J903" s="43" t="s">
        <v>2715</v>
      </c>
      <c r="K903" s="54" t="s">
        <v>2715</v>
      </c>
      <c r="L903" s="42" t="s">
        <v>2737</v>
      </c>
      <c r="M903" s="42" t="s">
        <v>2715</v>
      </c>
      <c r="N903" s="42" t="s">
        <v>2715</v>
      </c>
      <c r="O903" s="43" t="s">
        <v>2715</v>
      </c>
      <c r="P903" s="206"/>
      <c r="Q903" s="206"/>
      <c r="R903" s="206"/>
      <c r="S903" s="206"/>
      <c r="T903" s="206"/>
      <c r="U903" s="63" t="s">
        <v>7270</v>
      </c>
      <c r="V903" s="47" t="s">
        <v>6852</v>
      </c>
      <c r="W903" s="62" t="s">
        <v>2715</v>
      </c>
      <c r="X903" s="62" t="s">
        <v>2715</v>
      </c>
      <c r="Y903" s="62"/>
      <c r="Z903" s="62"/>
      <c r="AA903" s="62"/>
      <c r="AB903" s="47"/>
      <c r="AC903" s="47" t="s">
        <v>6958</v>
      </c>
      <c r="AD903" s="63"/>
      <c r="AE903" s="63" t="s">
        <v>2723</v>
      </c>
      <c r="AF903" s="207"/>
      <c r="AG903" s="208"/>
      <c r="AH903" s="208"/>
      <c r="AI903" s="208"/>
      <c r="AJ903" s="209"/>
      <c r="AK903" s="209"/>
      <c r="AL903" s="210"/>
      <c r="AM903" s="210"/>
      <c r="AN903" s="210"/>
      <c r="AO903" s="210"/>
      <c r="AP903" s="210"/>
      <c r="AQ903" s="210"/>
      <c r="AR903" s="210"/>
      <c r="AS903" s="215" t="s">
        <v>2172</v>
      </c>
      <c r="AT903" s="105"/>
      <c r="AU903" s="105"/>
      <c r="AV903" s="105"/>
      <c r="AW903" s="105"/>
      <c r="AX903" s="105"/>
      <c r="AY903" s="105"/>
      <c r="AZ903" s="105"/>
      <c r="BA903" s="105"/>
      <c r="BB903" s="105"/>
      <c r="BC903" s="105"/>
      <c r="BD903" s="218"/>
      <c r="BE903" s="105"/>
      <c r="BF903" s="250"/>
      <c r="BG903" s="252" t="s">
        <v>2173</v>
      </c>
      <c r="BH903" s="5" t="s">
        <v>2173</v>
      </c>
      <c r="BI903" s="5" t="s">
        <v>7271</v>
      </c>
      <c r="BJ903" s="149"/>
    </row>
    <row r="904" s="5" customFormat="1" ht="12.95" customHeight="1" spans="1:62">
      <c r="A904" s="322"/>
      <c r="B904" s="322"/>
      <c r="C904" s="48" t="s">
        <v>2174</v>
      </c>
      <c r="D904" s="38" t="s">
        <v>2176</v>
      </c>
      <c r="E904" s="39" t="s">
        <v>7272</v>
      </c>
      <c r="F904" s="40" t="s">
        <v>2715</v>
      </c>
      <c r="G904" s="41" t="s">
        <v>7273</v>
      </c>
      <c r="H904" s="42" t="s">
        <v>2715</v>
      </c>
      <c r="I904" s="42" t="s">
        <v>2715</v>
      </c>
      <c r="J904" s="43" t="s">
        <v>2715</v>
      </c>
      <c r="K904" s="54" t="s">
        <v>2715</v>
      </c>
      <c r="L904" s="42" t="s">
        <v>2737</v>
      </c>
      <c r="M904" s="42" t="s">
        <v>2715</v>
      </c>
      <c r="N904" s="42" t="s">
        <v>2715</v>
      </c>
      <c r="O904" s="43" t="s">
        <v>2715</v>
      </c>
      <c r="P904" s="206"/>
      <c r="Q904" s="206"/>
      <c r="R904" s="206"/>
      <c r="S904" s="206"/>
      <c r="T904" s="206"/>
      <c r="U904" s="63" t="s">
        <v>7274</v>
      </c>
      <c r="V904" s="47" t="s">
        <v>6852</v>
      </c>
      <c r="W904" s="62" t="s">
        <v>2715</v>
      </c>
      <c r="X904" s="62" t="s">
        <v>2715</v>
      </c>
      <c r="Y904" s="62"/>
      <c r="Z904" s="62"/>
      <c r="AA904" s="62"/>
      <c r="AB904" s="47"/>
      <c r="AC904" s="47" t="s">
        <v>6958</v>
      </c>
      <c r="AD904" s="63"/>
      <c r="AE904" s="63" t="s">
        <v>2723</v>
      </c>
      <c r="AF904" s="207"/>
      <c r="AG904" s="208"/>
      <c r="AH904" s="208"/>
      <c r="AI904" s="208"/>
      <c r="AJ904" s="209"/>
      <c r="AK904" s="209"/>
      <c r="AL904" s="210"/>
      <c r="AM904" s="210"/>
      <c r="AN904" s="210"/>
      <c r="AO904" s="210"/>
      <c r="AP904" s="210"/>
      <c r="AQ904" s="210"/>
      <c r="AR904" s="210"/>
      <c r="AS904" s="215" t="s">
        <v>2175</v>
      </c>
      <c r="AT904" s="105"/>
      <c r="AU904" s="105"/>
      <c r="AV904" s="105"/>
      <c r="AW904" s="105"/>
      <c r="AX904" s="105"/>
      <c r="AY904" s="105"/>
      <c r="AZ904" s="105"/>
      <c r="BA904" s="105"/>
      <c r="BB904" s="105"/>
      <c r="BC904" s="105"/>
      <c r="BD904" s="218"/>
      <c r="BE904" s="105"/>
      <c r="BF904" s="250"/>
      <c r="BG904" s="252" t="s">
        <v>2176</v>
      </c>
      <c r="BH904" s="5" t="s">
        <v>2176</v>
      </c>
      <c r="BI904" s="5" t="s">
        <v>7275</v>
      </c>
      <c r="BJ904" s="149"/>
    </row>
    <row r="905" s="5" customFormat="1" ht="12.95" customHeight="1" spans="1:62">
      <c r="A905" s="322"/>
      <c r="B905" s="322"/>
      <c r="C905" s="48" t="s">
        <v>2177</v>
      </c>
      <c r="D905" s="38" t="s">
        <v>2179</v>
      </c>
      <c r="E905" s="39" t="s">
        <v>7276</v>
      </c>
      <c r="F905" s="40" t="s">
        <v>2715</v>
      </c>
      <c r="G905" s="41" t="s">
        <v>7277</v>
      </c>
      <c r="H905" s="42" t="s">
        <v>2715</v>
      </c>
      <c r="I905" s="42" t="s">
        <v>2715</v>
      </c>
      <c r="J905" s="43" t="s">
        <v>2715</v>
      </c>
      <c r="K905" s="54" t="s">
        <v>2715</v>
      </c>
      <c r="L905" s="42" t="s">
        <v>2737</v>
      </c>
      <c r="M905" s="42" t="s">
        <v>2715</v>
      </c>
      <c r="N905" s="42" t="s">
        <v>2715</v>
      </c>
      <c r="O905" s="43" t="s">
        <v>2715</v>
      </c>
      <c r="P905" s="206"/>
      <c r="Q905" s="206"/>
      <c r="R905" s="206"/>
      <c r="S905" s="206"/>
      <c r="T905" s="206"/>
      <c r="U905" s="63" t="s">
        <v>7278</v>
      </c>
      <c r="V905" s="47" t="s">
        <v>6852</v>
      </c>
      <c r="W905" s="62" t="s">
        <v>2715</v>
      </c>
      <c r="X905" s="62" t="s">
        <v>2715</v>
      </c>
      <c r="Y905" s="62"/>
      <c r="Z905" s="62"/>
      <c r="AA905" s="62"/>
      <c r="AB905" s="47"/>
      <c r="AC905" s="47" t="s">
        <v>6958</v>
      </c>
      <c r="AD905" s="63"/>
      <c r="AE905" s="63" t="s">
        <v>2723</v>
      </c>
      <c r="AF905" s="207"/>
      <c r="AG905" s="208"/>
      <c r="AH905" s="208"/>
      <c r="AI905" s="208"/>
      <c r="AJ905" s="209"/>
      <c r="AK905" s="209"/>
      <c r="AL905" s="210"/>
      <c r="AM905" s="210"/>
      <c r="AN905" s="210"/>
      <c r="AO905" s="210"/>
      <c r="AP905" s="210"/>
      <c r="AQ905" s="210"/>
      <c r="AR905" s="210"/>
      <c r="AS905" s="215" t="s">
        <v>2178</v>
      </c>
      <c r="AT905" s="105"/>
      <c r="AU905" s="105"/>
      <c r="AV905" s="105"/>
      <c r="AW905" s="105"/>
      <c r="AX905" s="105"/>
      <c r="AY905" s="105"/>
      <c r="AZ905" s="105"/>
      <c r="BA905" s="105"/>
      <c r="BB905" s="105"/>
      <c r="BC905" s="105"/>
      <c r="BD905" s="218"/>
      <c r="BE905" s="105"/>
      <c r="BF905" s="250"/>
      <c r="BG905" s="252" t="s">
        <v>2179</v>
      </c>
      <c r="BH905" s="5" t="s">
        <v>2179</v>
      </c>
      <c r="BI905" s="5" t="s">
        <v>7279</v>
      </c>
      <c r="BJ905" s="149"/>
    </row>
    <row r="906" s="5" customFormat="1" ht="12.95" customHeight="1" spans="1:62">
      <c r="A906" s="322"/>
      <c r="B906" s="322"/>
      <c r="C906" s="48" t="s">
        <v>2180</v>
      </c>
      <c r="D906" s="38" t="s">
        <v>2182</v>
      </c>
      <c r="E906" s="39" t="s">
        <v>7280</v>
      </c>
      <c r="F906" s="40" t="s">
        <v>2715</v>
      </c>
      <c r="G906" s="41" t="s">
        <v>7281</v>
      </c>
      <c r="H906" s="42" t="s">
        <v>2715</v>
      </c>
      <c r="I906" s="42" t="s">
        <v>2715</v>
      </c>
      <c r="J906" s="43" t="s">
        <v>2715</v>
      </c>
      <c r="K906" s="54" t="s">
        <v>2715</v>
      </c>
      <c r="L906" s="42" t="s">
        <v>2737</v>
      </c>
      <c r="M906" s="42" t="s">
        <v>2715</v>
      </c>
      <c r="N906" s="42" t="s">
        <v>2715</v>
      </c>
      <c r="O906" s="43" t="s">
        <v>2715</v>
      </c>
      <c r="P906" s="206"/>
      <c r="Q906" s="206"/>
      <c r="R906" s="206"/>
      <c r="S906" s="206"/>
      <c r="T906" s="206"/>
      <c r="U906" s="63" t="s">
        <v>7282</v>
      </c>
      <c r="V906" s="47" t="s">
        <v>6852</v>
      </c>
      <c r="W906" s="62" t="s">
        <v>2715</v>
      </c>
      <c r="X906" s="62" t="s">
        <v>2715</v>
      </c>
      <c r="Y906" s="62"/>
      <c r="Z906" s="62"/>
      <c r="AA906" s="62"/>
      <c r="AB906" s="47"/>
      <c r="AC906" s="47" t="s">
        <v>6958</v>
      </c>
      <c r="AD906" s="63"/>
      <c r="AE906" s="63" t="s">
        <v>2723</v>
      </c>
      <c r="AF906" s="207"/>
      <c r="AG906" s="208"/>
      <c r="AH906" s="208"/>
      <c r="AI906" s="208"/>
      <c r="AJ906" s="209"/>
      <c r="AK906" s="209"/>
      <c r="AL906" s="210"/>
      <c r="AM906" s="210"/>
      <c r="AN906" s="210"/>
      <c r="AO906" s="210"/>
      <c r="AP906" s="210"/>
      <c r="AQ906" s="210"/>
      <c r="AR906" s="210"/>
      <c r="AS906" s="215" t="s">
        <v>2181</v>
      </c>
      <c r="AT906" s="105"/>
      <c r="AU906" s="105"/>
      <c r="AV906" s="105"/>
      <c r="AW906" s="105"/>
      <c r="AX906" s="105"/>
      <c r="AY906" s="105"/>
      <c r="AZ906" s="105"/>
      <c r="BA906" s="105"/>
      <c r="BB906" s="105"/>
      <c r="BC906" s="105"/>
      <c r="BD906" s="218"/>
      <c r="BE906" s="105"/>
      <c r="BF906" s="250"/>
      <c r="BG906" s="252" t="s">
        <v>2182</v>
      </c>
      <c r="BH906" s="5" t="s">
        <v>2182</v>
      </c>
      <c r="BI906" s="5" t="s">
        <v>7283</v>
      </c>
      <c r="BJ906" s="149"/>
    </row>
    <row r="907" s="5" customFormat="1" ht="12.95" customHeight="1" spans="1:62">
      <c r="A907" s="322"/>
      <c r="B907" s="322"/>
      <c r="C907" s="10" t="s">
        <v>2183</v>
      </c>
      <c r="D907" s="38" t="s">
        <v>2185</v>
      </c>
      <c r="E907" s="39" t="s">
        <v>7284</v>
      </c>
      <c r="F907" s="40" t="s">
        <v>2715</v>
      </c>
      <c r="G907" s="41" t="s">
        <v>7285</v>
      </c>
      <c r="H907" s="42" t="s">
        <v>2715</v>
      </c>
      <c r="I907" s="42" t="s">
        <v>2715</v>
      </c>
      <c r="J907" s="43" t="s">
        <v>2715</v>
      </c>
      <c r="K907" s="54" t="s">
        <v>2715</v>
      </c>
      <c r="L907" s="42" t="s">
        <v>2737</v>
      </c>
      <c r="M907" s="42" t="s">
        <v>2715</v>
      </c>
      <c r="N907" s="42" t="s">
        <v>2715</v>
      </c>
      <c r="O907" s="43" t="s">
        <v>2715</v>
      </c>
      <c r="P907" s="206"/>
      <c r="Q907" s="206"/>
      <c r="R907" s="206"/>
      <c r="S907" s="206"/>
      <c r="T907" s="206"/>
      <c r="U907" s="63" t="s">
        <v>7286</v>
      </c>
      <c r="V907" s="47" t="s">
        <v>6852</v>
      </c>
      <c r="W907" s="62" t="s">
        <v>2715</v>
      </c>
      <c r="X907" s="62" t="s">
        <v>2715</v>
      </c>
      <c r="Y907" s="62"/>
      <c r="Z907" s="62"/>
      <c r="AA907" s="62"/>
      <c r="AB907" s="47"/>
      <c r="AC907" s="47" t="s">
        <v>6958</v>
      </c>
      <c r="AD907" s="63"/>
      <c r="AE907" s="63" t="s">
        <v>2723</v>
      </c>
      <c r="AF907" s="207"/>
      <c r="AG907" s="208"/>
      <c r="AH907" s="208"/>
      <c r="AI907" s="208"/>
      <c r="AJ907" s="209"/>
      <c r="AK907" s="209"/>
      <c r="AL907" s="210"/>
      <c r="AM907" s="210"/>
      <c r="AN907" s="210"/>
      <c r="AO907" s="210"/>
      <c r="AP907" s="210"/>
      <c r="AQ907" s="210"/>
      <c r="AR907" s="210"/>
      <c r="AS907" s="215" t="s">
        <v>2184</v>
      </c>
      <c r="AT907" s="105"/>
      <c r="AU907" s="105"/>
      <c r="AV907" s="105"/>
      <c r="AW907" s="105"/>
      <c r="AX907" s="105"/>
      <c r="AY907" s="105"/>
      <c r="AZ907" s="105"/>
      <c r="BA907" s="105"/>
      <c r="BB907" s="105"/>
      <c r="BC907" s="105"/>
      <c r="BD907" s="218"/>
      <c r="BE907" s="105"/>
      <c r="BF907" s="250"/>
      <c r="BG907" s="252" t="s">
        <v>2185</v>
      </c>
      <c r="BH907" s="5" t="s">
        <v>2185</v>
      </c>
      <c r="BI907" s="5" t="s">
        <v>7287</v>
      </c>
      <c r="BJ907" s="149"/>
    </row>
    <row r="908" s="5" customFormat="1" ht="12.95" customHeight="1" spans="1:62">
      <c r="A908" s="322"/>
      <c r="B908" s="322"/>
      <c r="C908" s="10" t="s">
        <v>2186</v>
      </c>
      <c r="D908" s="38" t="s">
        <v>2188</v>
      </c>
      <c r="E908" s="39" t="s">
        <v>7288</v>
      </c>
      <c r="F908" s="40" t="s">
        <v>2715</v>
      </c>
      <c r="G908" s="41" t="s">
        <v>7289</v>
      </c>
      <c r="H908" s="42" t="s">
        <v>2715</v>
      </c>
      <c r="I908" s="42" t="s">
        <v>2715</v>
      </c>
      <c r="J908" s="43" t="s">
        <v>2715</v>
      </c>
      <c r="K908" s="54" t="s">
        <v>2715</v>
      </c>
      <c r="L908" s="42" t="s">
        <v>2737</v>
      </c>
      <c r="M908" s="42" t="s">
        <v>2715</v>
      </c>
      <c r="N908" s="42" t="s">
        <v>2715</v>
      </c>
      <c r="O908" s="43" t="s">
        <v>2715</v>
      </c>
      <c r="P908" s="206"/>
      <c r="Q908" s="206"/>
      <c r="R908" s="206"/>
      <c r="S908" s="206"/>
      <c r="T908" s="206"/>
      <c r="U908" s="63" t="s">
        <v>7290</v>
      </c>
      <c r="V908" s="47" t="s">
        <v>6852</v>
      </c>
      <c r="W908" s="62" t="s">
        <v>2715</v>
      </c>
      <c r="X908" s="62" t="s">
        <v>2715</v>
      </c>
      <c r="Y908" s="62"/>
      <c r="Z908" s="62"/>
      <c r="AA908" s="62"/>
      <c r="AB908" s="47"/>
      <c r="AC908" s="47" t="s">
        <v>6958</v>
      </c>
      <c r="AD908" s="63"/>
      <c r="AE908" s="63" t="s">
        <v>2723</v>
      </c>
      <c r="AF908" s="207"/>
      <c r="AG908" s="208"/>
      <c r="AH908" s="208"/>
      <c r="AI908" s="208"/>
      <c r="AJ908" s="209"/>
      <c r="AK908" s="209"/>
      <c r="AL908" s="210"/>
      <c r="AM908" s="210"/>
      <c r="AN908" s="210"/>
      <c r="AO908" s="210"/>
      <c r="AP908" s="210"/>
      <c r="AQ908" s="210"/>
      <c r="AR908" s="210"/>
      <c r="AS908" s="215" t="s">
        <v>2187</v>
      </c>
      <c r="AT908" s="105"/>
      <c r="AU908" s="105"/>
      <c r="AV908" s="105"/>
      <c r="AW908" s="105"/>
      <c r="AX908" s="105"/>
      <c r="AY908" s="105"/>
      <c r="AZ908" s="105"/>
      <c r="BA908" s="105"/>
      <c r="BB908" s="105"/>
      <c r="BC908" s="105"/>
      <c r="BD908" s="218"/>
      <c r="BE908" s="105"/>
      <c r="BF908" s="250"/>
      <c r="BG908" s="252" t="s">
        <v>2188</v>
      </c>
      <c r="BH908" s="5" t="s">
        <v>2188</v>
      </c>
      <c r="BI908" s="5" t="s">
        <v>7291</v>
      </c>
      <c r="BJ908" s="149"/>
    </row>
    <row r="909" s="5" customFormat="1" ht="12.95" customHeight="1" spans="1:62">
      <c r="A909" s="322"/>
      <c r="B909" s="322"/>
      <c r="C909" s="48" t="s">
        <v>2189</v>
      </c>
      <c r="D909" s="38" t="s">
        <v>2191</v>
      </c>
      <c r="E909" s="39" t="s">
        <v>7292</v>
      </c>
      <c r="F909" s="40" t="s">
        <v>2715</v>
      </c>
      <c r="G909" s="41" t="s">
        <v>7293</v>
      </c>
      <c r="H909" s="42" t="s">
        <v>2715</v>
      </c>
      <c r="I909" s="42" t="s">
        <v>2715</v>
      </c>
      <c r="J909" s="43" t="s">
        <v>2715</v>
      </c>
      <c r="K909" s="54" t="s">
        <v>2715</v>
      </c>
      <c r="L909" s="42" t="s">
        <v>2737</v>
      </c>
      <c r="M909" s="42" t="s">
        <v>2715</v>
      </c>
      <c r="N909" s="42" t="s">
        <v>2715</v>
      </c>
      <c r="O909" s="43" t="s">
        <v>2715</v>
      </c>
      <c r="P909" s="206"/>
      <c r="Q909" s="206"/>
      <c r="R909" s="206"/>
      <c r="S909" s="206"/>
      <c r="T909" s="206"/>
      <c r="U909" s="63" t="s">
        <v>7294</v>
      </c>
      <c r="V909" s="47" t="s">
        <v>6852</v>
      </c>
      <c r="W909" s="62" t="s">
        <v>2715</v>
      </c>
      <c r="X909" s="62" t="s">
        <v>2715</v>
      </c>
      <c r="Y909" s="62"/>
      <c r="Z909" s="62"/>
      <c r="AA909" s="62"/>
      <c r="AB909" s="47"/>
      <c r="AC909" s="47" t="s">
        <v>6958</v>
      </c>
      <c r="AD909" s="63"/>
      <c r="AE909" s="63" t="s">
        <v>2723</v>
      </c>
      <c r="AF909" s="207"/>
      <c r="AG909" s="208"/>
      <c r="AH909" s="208"/>
      <c r="AI909" s="208"/>
      <c r="AJ909" s="209"/>
      <c r="AK909" s="209"/>
      <c r="AL909" s="210"/>
      <c r="AM909" s="210"/>
      <c r="AN909" s="210"/>
      <c r="AO909" s="210"/>
      <c r="AP909" s="210"/>
      <c r="AQ909" s="210"/>
      <c r="AR909" s="210"/>
      <c r="AS909" s="215" t="s">
        <v>2190</v>
      </c>
      <c r="AT909" s="105"/>
      <c r="AU909" s="105"/>
      <c r="AV909" s="105"/>
      <c r="AW909" s="105"/>
      <c r="AX909" s="105"/>
      <c r="AY909" s="105"/>
      <c r="AZ909" s="105"/>
      <c r="BA909" s="105"/>
      <c r="BB909" s="105"/>
      <c r="BC909" s="105"/>
      <c r="BD909" s="218"/>
      <c r="BE909" s="105"/>
      <c r="BF909" s="250"/>
      <c r="BG909" s="252" t="s">
        <v>2191</v>
      </c>
      <c r="BH909" s="5" t="s">
        <v>2191</v>
      </c>
      <c r="BI909" s="5" t="s">
        <v>7295</v>
      </c>
      <c r="BJ909" s="149"/>
    </row>
    <row r="910" s="5" customFormat="1" ht="12.95" customHeight="1" spans="1:62">
      <c r="A910" s="322"/>
      <c r="B910" s="322"/>
      <c r="C910" s="48" t="s">
        <v>2192</v>
      </c>
      <c r="D910" s="38" t="s">
        <v>2194</v>
      </c>
      <c r="E910" s="39" t="s">
        <v>7296</v>
      </c>
      <c r="F910" s="40" t="s">
        <v>2715</v>
      </c>
      <c r="G910" s="41" t="s">
        <v>7297</v>
      </c>
      <c r="H910" s="42" t="s">
        <v>2715</v>
      </c>
      <c r="I910" s="42" t="s">
        <v>2715</v>
      </c>
      <c r="J910" s="43" t="s">
        <v>2715</v>
      </c>
      <c r="K910" s="54" t="s">
        <v>2715</v>
      </c>
      <c r="L910" s="42" t="s">
        <v>2737</v>
      </c>
      <c r="M910" s="42" t="s">
        <v>2715</v>
      </c>
      <c r="N910" s="42" t="s">
        <v>2715</v>
      </c>
      <c r="O910" s="43" t="s">
        <v>2715</v>
      </c>
      <c r="P910" s="206"/>
      <c r="Q910" s="206"/>
      <c r="R910" s="206"/>
      <c r="S910" s="206"/>
      <c r="T910" s="206"/>
      <c r="U910" s="63" t="s">
        <v>7298</v>
      </c>
      <c r="V910" s="47" t="s">
        <v>6852</v>
      </c>
      <c r="W910" s="62" t="s">
        <v>2715</v>
      </c>
      <c r="X910" s="62" t="s">
        <v>2715</v>
      </c>
      <c r="Y910" s="62"/>
      <c r="Z910" s="62"/>
      <c r="AA910" s="62"/>
      <c r="AB910" s="47"/>
      <c r="AC910" s="47" t="s">
        <v>6958</v>
      </c>
      <c r="AD910" s="63"/>
      <c r="AE910" s="63" t="s">
        <v>2723</v>
      </c>
      <c r="AF910" s="207"/>
      <c r="AG910" s="208"/>
      <c r="AH910" s="208"/>
      <c r="AI910" s="208"/>
      <c r="AJ910" s="209"/>
      <c r="AK910" s="209"/>
      <c r="AL910" s="210"/>
      <c r="AM910" s="210"/>
      <c r="AN910" s="210"/>
      <c r="AO910" s="210"/>
      <c r="AP910" s="210"/>
      <c r="AQ910" s="210"/>
      <c r="AR910" s="210"/>
      <c r="AS910" s="215" t="s">
        <v>2193</v>
      </c>
      <c r="AT910" s="105"/>
      <c r="AU910" s="105"/>
      <c r="AV910" s="105"/>
      <c r="AW910" s="105"/>
      <c r="AX910" s="105"/>
      <c r="AY910" s="105"/>
      <c r="AZ910" s="105"/>
      <c r="BA910" s="105"/>
      <c r="BB910" s="105"/>
      <c r="BC910" s="105"/>
      <c r="BD910" s="218"/>
      <c r="BE910" s="105"/>
      <c r="BF910" s="250"/>
      <c r="BG910" s="252" t="s">
        <v>2194</v>
      </c>
      <c r="BH910" s="5" t="s">
        <v>2194</v>
      </c>
      <c r="BI910" s="5" t="s">
        <v>7299</v>
      </c>
      <c r="BJ910" s="149"/>
    </row>
    <row r="911" s="5" customFormat="1" ht="12.95" customHeight="1" spans="1:62">
      <c r="A911" s="322"/>
      <c r="B911" s="322"/>
      <c r="C911" s="48" t="s">
        <v>2195</v>
      </c>
      <c r="D911" s="38" t="s">
        <v>2197</v>
      </c>
      <c r="E911" s="39" t="s">
        <v>7300</v>
      </c>
      <c r="F911" s="40" t="s">
        <v>2715</v>
      </c>
      <c r="G911" s="41" t="s">
        <v>7301</v>
      </c>
      <c r="H911" s="42" t="s">
        <v>2715</v>
      </c>
      <c r="I911" s="42" t="s">
        <v>2715</v>
      </c>
      <c r="J911" s="43" t="s">
        <v>2715</v>
      </c>
      <c r="K911" s="54" t="s">
        <v>2715</v>
      </c>
      <c r="L911" s="42" t="s">
        <v>2737</v>
      </c>
      <c r="M911" s="42" t="s">
        <v>2715</v>
      </c>
      <c r="N911" s="42" t="s">
        <v>2715</v>
      </c>
      <c r="O911" s="43" t="s">
        <v>2715</v>
      </c>
      <c r="P911" s="206"/>
      <c r="Q911" s="206"/>
      <c r="R911" s="206"/>
      <c r="S911" s="206"/>
      <c r="T911" s="206"/>
      <c r="U911" s="63" t="s">
        <v>7302</v>
      </c>
      <c r="V911" s="47" t="s">
        <v>6852</v>
      </c>
      <c r="W911" s="62" t="s">
        <v>2715</v>
      </c>
      <c r="X911" s="62" t="s">
        <v>2715</v>
      </c>
      <c r="Y911" s="62"/>
      <c r="Z911" s="62"/>
      <c r="AA911" s="62"/>
      <c r="AB911" s="47"/>
      <c r="AC911" s="47" t="s">
        <v>6958</v>
      </c>
      <c r="AD911" s="63"/>
      <c r="AE911" s="63" t="s">
        <v>2723</v>
      </c>
      <c r="AF911" s="207"/>
      <c r="AG911" s="208"/>
      <c r="AH911" s="208"/>
      <c r="AI911" s="208"/>
      <c r="AJ911" s="209"/>
      <c r="AK911" s="209"/>
      <c r="AL911" s="210"/>
      <c r="AM911" s="210"/>
      <c r="AN911" s="210"/>
      <c r="AO911" s="210"/>
      <c r="AP911" s="210"/>
      <c r="AQ911" s="210"/>
      <c r="AR911" s="210"/>
      <c r="AS911" s="215" t="s">
        <v>2196</v>
      </c>
      <c r="AT911" s="105"/>
      <c r="AU911" s="105"/>
      <c r="AV911" s="105"/>
      <c r="AW911" s="105"/>
      <c r="AX911" s="105"/>
      <c r="AY911" s="105"/>
      <c r="AZ911" s="105"/>
      <c r="BA911" s="105"/>
      <c r="BB911" s="105"/>
      <c r="BC911" s="105"/>
      <c r="BD911" s="218"/>
      <c r="BE911" s="105"/>
      <c r="BF911" s="250"/>
      <c r="BG911" s="252" t="s">
        <v>2197</v>
      </c>
      <c r="BH911" s="5" t="s">
        <v>2197</v>
      </c>
      <c r="BI911" s="5" t="s">
        <v>7303</v>
      </c>
      <c r="BJ911" s="149"/>
    </row>
    <row r="912" s="5" customFormat="1" ht="12.95" customHeight="1" spans="1:62">
      <c r="A912" s="322"/>
      <c r="B912" s="322"/>
      <c r="C912" s="48" t="s">
        <v>2198</v>
      </c>
      <c r="D912" s="38" t="s">
        <v>2200</v>
      </c>
      <c r="E912" s="39" t="s">
        <v>7304</v>
      </c>
      <c r="F912" s="40" t="s">
        <v>2715</v>
      </c>
      <c r="G912" s="41" t="s">
        <v>7305</v>
      </c>
      <c r="H912" s="42" t="s">
        <v>2715</v>
      </c>
      <c r="I912" s="42" t="s">
        <v>2715</v>
      </c>
      <c r="J912" s="43" t="s">
        <v>2715</v>
      </c>
      <c r="K912" s="54" t="s">
        <v>2715</v>
      </c>
      <c r="L912" s="42" t="s">
        <v>2737</v>
      </c>
      <c r="M912" s="42" t="s">
        <v>2715</v>
      </c>
      <c r="N912" s="42" t="s">
        <v>2715</v>
      </c>
      <c r="O912" s="43" t="s">
        <v>2715</v>
      </c>
      <c r="P912" s="206"/>
      <c r="Q912" s="206"/>
      <c r="R912" s="206"/>
      <c r="S912" s="206"/>
      <c r="T912" s="206"/>
      <c r="U912" s="63" t="s">
        <v>7306</v>
      </c>
      <c r="V912" s="47" t="s">
        <v>6852</v>
      </c>
      <c r="W912" s="62" t="s">
        <v>2715</v>
      </c>
      <c r="X912" s="62" t="s">
        <v>2715</v>
      </c>
      <c r="Y912" s="62"/>
      <c r="Z912" s="62"/>
      <c r="AA912" s="62"/>
      <c r="AB912" s="47"/>
      <c r="AC912" s="47" t="s">
        <v>6958</v>
      </c>
      <c r="AD912" s="63"/>
      <c r="AE912" s="63" t="s">
        <v>2723</v>
      </c>
      <c r="AF912" s="207"/>
      <c r="AG912" s="208"/>
      <c r="AH912" s="208"/>
      <c r="AI912" s="208"/>
      <c r="AJ912" s="209"/>
      <c r="AK912" s="209"/>
      <c r="AL912" s="210"/>
      <c r="AM912" s="210"/>
      <c r="AN912" s="210"/>
      <c r="AO912" s="210"/>
      <c r="AP912" s="210"/>
      <c r="AQ912" s="210"/>
      <c r="AR912" s="210"/>
      <c r="AS912" s="215" t="s">
        <v>2199</v>
      </c>
      <c r="AT912" s="105"/>
      <c r="AU912" s="105"/>
      <c r="AV912" s="105"/>
      <c r="AW912" s="105"/>
      <c r="AX912" s="105"/>
      <c r="AY912" s="105"/>
      <c r="AZ912" s="105"/>
      <c r="BA912" s="105"/>
      <c r="BB912" s="105"/>
      <c r="BC912" s="105"/>
      <c r="BD912" s="218"/>
      <c r="BE912" s="105"/>
      <c r="BF912" s="250"/>
      <c r="BG912" s="252" t="s">
        <v>2200</v>
      </c>
      <c r="BH912" s="5" t="s">
        <v>2200</v>
      </c>
      <c r="BI912" s="5" t="s">
        <v>7307</v>
      </c>
      <c r="BJ912" s="149"/>
    </row>
    <row r="913" s="5" customFormat="1" ht="12.95" customHeight="1" spans="1:62">
      <c r="A913" s="322"/>
      <c r="B913" s="322"/>
      <c r="C913" s="48" t="s">
        <v>2201</v>
      </c>
      <c r="D913" s="38" t="s">
        <v>2202</v>
      </c>
      <c r="E913" s="39" t="s">
        <v>7308</v>
      </c>
      <c r="F913" s="40" t="s">
        <v>2715</v>
      </c>
      <c r="G913" s="41" t="s">
        <v>7309</v>
      </c>
      <c r="H913" s="42" t="s">
        <v>2715</v>
      </c>
      <c r="I913" s="42" t="s">
        <v>2715</v>
      </c>
      <c r="J913" s="43" t="s">
        <v>2715</v>
      </c>
      <c r="K913" s="54" t="s">
        <v>2715</v>
      </c>
      <c r="L913" s="42" t="s">
        <v>2737</v>
      </c>
      <c r="M913" s="42" t="s">
        <v>2715</v>
      </c>
      <c r="N913" s="42" t="s">
        <v>2715</v>
      </c>
      <c r="O913" s="43" t="s">
        <v>2715</v>
      </c>
      <c r="P913" s="206"/>
      <c r="Q913" s="206"/>
      <c r="R913" s="206"/>
      <c r="S913" s="206"/>
      <c r="T913" s="206"/>
      <c r="U913" s="63" t="s">
        <v>7310</v>
      </c>
      <c r="V913" s="47" t="s">
        <v>6852</v>
      </c>
      <c r="W913" s="62" t="s">
        <v>2715</v>
      </c>
      <c r="X913" s="62" t="s">
        <v>2715</v>
      </c>
      <c r="Y913" s="62"/>
      <c r="Z913" s="62"/>
      <c r="AA913" s="62"/>
      <c r="AB913" s="47"/>
      <c r="AC913" s="47" t="s">
        <v>6958</v>
      </c>
      <c r="AD913" s="63"/>
      <c r="AE913" s="63">
        <v>0</v>
      </c>
      <c r="AF913" s="207"/>
      <c r="AG913" s="208"/>
      <c r="AH913" s="208"/>
      <c r="AI913" s="208"/>
      <c r="AJ913" s="209"/>
      <c r="AK913" s="209"/>
      <c r="AL913" s="210"/>
      <c r="AM913" s="210"/>
      <c r="AN913" s="210"/>
      <c r="AO913" s="210"/>
      <c r="AP913" s="210"/>
      <c r="AQ913" s="210"/>
      <c r="AR913" s="210"/>
      <c r="AS913" s="215" t="s">
        <v>2201</v>
      </c>
      <c r="AT913" s="105"/>
      <c r="AU913" s="105"/>
      <c r="AV913" s="105"/>
      <c r="AW913" s="105"/>
      <c r="AX913" s="105"/>
      <c r="AY913" s="105"/>
      <c r="AZ913" s="105"/>
      <c r="BA913" s="105"/>
      <c r="BB913" s="105"/>
      <c r="BC913" s="105"/>
      <c r="BD913" s="218"/>
      <c r="BE913" s="105"/>
      <c r="BF913" s="250"/>
      <c r="BG913" s="252" t="s">
        <v>2202</v>
      </c>
      <c r="BH913" s="5" t="s">
        <v>2202</v>
      </c>
      <c r="BI913" s="5" t="s">
        <v>7311</v>
      </c>
      <c r="BJ913" s="149"/>
    </row>
    <row r="914" s="5" customFormat="1" ht="12.95" customHeight="1" spans="1:62">
      <c r="A914" s="322"/>
      <c r="B914" s="322"/>
      <c r="C914" s="48" t="s">
        <v>2203</v>
      </c>
      <c r="D914" s="38" t="s">
        <v>2204</v>
      </c>
      <c r="E914" s="39" t="s">
        <v>7312</v>
      </c>
      <c r="F914" s="40" t="s">
        <v>2715</v>
      </c>
      <c r="G914" s="41" t="s">
        <v>7313</v>
      </c>
      <c r="H914" s="42" t="s">
        <v>2715</v>
      </c>
      <c r="I914" s="42" t="s">
        <v>2715</v>
      </c>
      <c r="J914" s="43" t="s">
        <v>2715</v>
      </c>
      <c r="K914" s="54" t="s">
        <v>2715</v>
      </c>
      <c r="L914" s="42" t="s">
        <v>2737</v>
      </c>
      <c r="M914" s="42" t="s">
        <v>2715</v>
      </c>
      <c r="N914" s="42" t="s">
        <v>2715</v>
      </c>
      <c r="O914" s="43" t="s">
        <v>2715</v>
      </c>
      <c r="P914" s="206"/>
      <c r="Q914" s="206"/>
      <c r="R914" s="206"/>
      <c r="S914" s="206"/>
      <c r="T914" s="206"/>
      <c r="U914" s="63" t="s">
        <v>7314</v>
      </c>
      <c r="V914" s="47" t="s">
        <v>6852</v>
      </c>
      <c r="W914" s="62" t="s">
        <v>2715</v>
      </c>
      <c r="X914" s="62" t="s">
        <v>2715</v>
      </c>
      <c r="Y914" s="62"/>
      <c r="Z914" s="62"/>
      <c r="AA914" s="62"/>
      <c r="AB914" s="47"/>
      <c r="AC914" s="47" t="s">
        <v>6958</v>
      </c>
      <c r="AD914" s="63"/>
      <c r="AE914" s="63">
        <v>0</v>
      </c>
      <c r="AF914" s="207"/>
      <c r="AG914" s="208"/>
      <c r="AH914" s="208"/>
      <c r="AI914" s="208"/>
      <c r="AJ914" s="209"/>
      <c r="AK914" s="209"/>
      <c r="AL914" s="210"/>
      <c r="AM914" s="210"/>
      <c r="AN914" s="210"/>
      <c r="AO914" s="210"/>
      <c r="AP914" s="210"/>
      <c r="AQ914" s="210"/>
      <c r="AR914" s="210"/>
      <c r="AS914" s="215" t="s">
        <v>2203</v>
      </c>
      <c r="AT914" s="105"/>
      <c r="AU914" s="105"/>
      <c r="AV914" s="105"/>
      <c r="AW914" s="105"/>
      <c r="AX914" s="105"/>
      <c r="AY914" s="105"/>
      <c r="AZ914" s="105"/>
      <c r="BA914" s="105"/>
      <c r="BB914" s="105"/>
      <c r="BC914" s="105"/>
      <c r="BD914" s="218"/>
      <c r="BE914" s="105"/>
      <c r="BF914" s="250"/>
      <c r="BG914" s="252" t="s">
        <v>2204</v>
      </c>
      <c r="BH914" s="5" t="s">
        <v>2204</v>
      </c>
      <c r="BI914" s="5" t="s">
        <v>7315</v>
      </c>
      <c r="BJ914" s="149"/>
    </row>
    <row r="915" s="5" customFormat="1" ht="12.95" customHeight="1" spans="1:62">
      <c r="A915" s="322"/>
      <c r="B915" s="322"/>
      <c r="C915" s="48" t="s">
        <v>2205</v>
      </c>
      <c r="D915" s="38" t="s">
        <v>2206</v>
      </c>
      <c r="E915" s="39" t="s">
        <v>7316</v>
      </c>
      <c r="F915" s="40" t="s">
        <v>2715</v>
      </c>
      <c r="G915" s="41" t="s">
        <v>7317</v>
      </c>
      <c r="H915" s="42" t="s">
        <v>2715</v>
      </c>
      <c r="I915" s="42" t="s">
        <v>2715</v>
      </c>
      <c r="J915" s="43" t="s">
        <v>2715</v>
      </c>
      <c r="K915" s="54" t="s">
        <v>2715</v>
      </c>
      <c r="L915" s="42" t="s">
        <v>2737</v>
      </c>
      <c r="M915" s="42" t="s">
        <v>2715</v>
      </c>
      <c r="N915" s="42" t="s">
        <v>2715</v>
      </c>
      <c r="O915" s="43" t="s">
        <v>2715</v>
      </c>
      <c r="P915" s="206"/>
      <c r="Q915" s="206"/>
      <c r="R915" s="206"/>
      <c r="S915" s="206"/>
      <c r="T915" s="206"/>
      <c r="U915" s="63" t="s">
        <v>7318</v>
      </c>
      <c r="V915" s="47" t="s">
        <v>6852</v>
      </c>
      <c r="W915" s="62" t="s">
        <v>2715</v>
      </c>
      <c r="X915" s="62" t="s">
        <v>2715</v>
      </c>
      <c r="Y915" s="62"/>
      <c r="Z915" s="62"/>
      <c r="AA915" s="62"/>
      <c r="AB915" s="47"/>
      <c r="AC915" s="47" t="s">
        <v>6958</v>
      </c>
      <c r="AD915" s="63"/>
      <c r="AE915" s="63">
        <v>0</v>
      </c>
      <c r="AF915" s="207"/>
      <c r="AG915" s="208"/>
      <c r="AH915" s="208"/>
      <c r="AI915" s="208"/>
      <c r="AJ915" s="209"/>
      <c r="AK915" s="209"/>
      <c r="AL915" s="210"/>
      <c r="AM915" s="210"/>
      <c r="AN915" s="210"/>
      <c r="AO915" s="210"/>
      <c r="AP915" s="210"/>
      <c r="AQ915" s="210"/>
      <c r="AR915" s="210"/>
      <c r="AS915" s="215" t="s">
        <v>2205</v>
      </c>
      <c r="AT915" s="105"/>
      <c r="AU915" s="105"/>
      <c r="AV915" s="105"/>
      <c r="AW915" s="105"/>
      <c r="AX915" s="105"/>
      <c r="AY915" s="105"/>
      <c r="AZ915" s="105"/>
      <c r="BA915" s="105"/>
      <c r="BB915" s="105"/>
      <c r="BC915" s="105"/>
      <c r="BD915" s="218"/>
      <c r="BE915" s="105"/>
      <c r="BF915" s="250"/>
      <c r="BG915" s="252" t="s">
        <v>2206</v>
      </c>
      <c r="BH915" s="5" t="s">
        <v>2206</v>
      </c>
      <c r="BI915" s="5" t="s">
        <v>7319</v>
      </c>
      <c r="BJ915" s="149"/>
    </row>
    <row r="916" s="5" customFormat="1" ht="12.95" customHeight="1" spans="1:62">
      <c r="A916" s="322"/>
      <c r="B916" s="322"/>
      <c r="C916" s="48" t="s">
        <v>2207</v>
      </c>
      <c r="D916" s="38" t="s">
        <v>2208</v>
      </c>
      <c r="E916" s="39" t="s">
        <v>7320</v>
      </c>
      <c r="F916" s="40" t="s">
        <v>2715</v>
      </c>
      <c r="G916" s="41" t="s">
        <v>7321</v>
      </c>
      <c r="H916" s="42" t="s">
        <v>2715</v>
      </c>
      <c r="I916" s="42" t="s">
        <v>2715</v>
      </c>
      <c r="J916" s="43" t="s">
        <v>2715</v>
      </c>
      <c r="K916" s="54" t="s">
        <v>2715</v>
      </c>
      <c r="L916" s="42" t="s">
        <v>2737</v>
      </c>
      <c r="M916" s="42" t="s">
        <v>2715</v>
      </c>
      <c r="N916" s="42" t="s">
        <v>2715</v>
      </c>
      <c r="O916" s="43" t="s">
        <v>2715</v>
      </c>
      <c r="P916" s="206"/>
      <c r="Q916" s="206"/>
      <c r="R916" s="206"/>
      <c r="S916" s="206"/>
      <c r="T916" s="206"/>
      <c r="U916" s="63" t="s">
        <v>7322</v>
      </c>
      <c r="V916" s="47" t="s">
        <v>6852</v>
      </c>
      <c r="W916" s="62" t="s">
        <v>2715</v>
      </c>
      <c r="X916" s="62" t="s">
        <v>2715</v>
      </c>
      <c r="Y916" s="62"/>
      <c r="Z916" s="62"/>
      <c r="AA916" s="62"/>
      <c r="AB916" s="47"/>
      <c r="AC916" s="47" t="s">
        <v>6958</v>
      </c>
      <c r="AD916" s="63"/>
      <c r="AE916" s="63">
        <v>0</v>
      </c>
      <c r="AF916" s="207"/>
      <c r="AG916" s="208"/>
      <c r="AH916" s="208"/>
      <c r="AI916" s="208"/>
      <c r="AJ916" s="209"/>
      <c r="AK916" s="209"/>
      <c r="AL916" s="210"/>
      <c r="AM916" s="210"/>
      <c r="AN916" s="210"/>
      <c r="AO916" s="210"/>
      <c r="AP916" s="210"/>
      <c r="AQ916" s="210"/>
      <c r="AR916" s="210"/>
      <c r="AS916" s="215" t="s">
        <v>2207</v>
      </c>
      <c r="AT916" s="105"/>
      <c r="AU916" s="105"/>
      <c r="AV916" s="105"/>
      <c r="AW916" s="105"/>
      <c r="AX916" s="105"/>
      <c r="AY916" s="105"/>
      <c r="AZ916" s="105"/>
      <c r="BA916" s="105"/>
      <c r="BB916" s="105"/>
      <c r="BC916" s="105"/>
      <c r="BD916" s="218"/>
      <c r="BE916" s="105"/>
      <c r="BF916" s="250"/>
      <c r="BG916" s="252" t="s">
        <v>2208</v>
      </c>
      <c r="BH916" s="5" t="s">
        <v>2208</v>
      </c>
      <c r="BI916" s="5" t="s">
        <v>7323</v>
      </c>
      <c r="BJ916" s="149"/>
    </row>
    <row r="917" s="5" customFormat="1" ht="12.95" customHeight="1" spans="1:62">
      <c r="A917" s="322"/>
      <c r="B917" s="322"/>
      <c r="C917" s="48" t="s">
        <v>2209</v>
      </c>
      <c r="D917" s="38" t="s">
        <v>2210</v>
      </c>
      <c r="E917" s="39" t="s">
        <v>7324</v>
      </c>
      <c r="F917" s="40" t="s">
        <v>2715</v>
      </c>
      <c r="G917" s="41" t="s">
        <v>7325</v>
      </c>
      <c r="H917" s="42" t="s">
        <v>2715</v>
      </c>
      <c r="I917" s="42" t="s">
        <v>2715</v>
      </c>
      <c r="J917" s="43" t="s">
        <v>2715</v>
      </c>
      <c r="K917" s="54" t="s">
        <v>2715</v>
      </c>
      <c r="L917" s="42" t="s">
        <v>2737</v>
      </c>
      <c r="M917" s="42" t="s">
        <v>2715</v>
      </c>
      <c r="N917" s="42" t="s">
        <v>2715</v>
      </c>
      <c r="O917" s="43" t="s">
        <v>2715</v>
      </c>
      <c r="P917" s="206"/>
      <c r="Q917" s="206"/>
      <c r="R917" s="206"/>
      <c r="S917" s="206"/>
      <c r="T917" s="206"/>
      <c r="U917" s="63" t="s">
        <v>7326</v>
      </c>
      <c r="V917" s="47" t="s">
        <v>6852</v>
      </c>
      <c r="W917" s="62" t="s">
        <v>2715</v>
      </c>
      <c r="X917" s="62" t="s">
        <v>2715</v>
      </c>
      <c r="Y917" s="62"/>
      <c r="Z917" s="62"/>
      <c r="AA917" s="62"/>
      <c r="AB917" s="47"/>
      <c r="AC917" s="47" t="s">
        <v>6958</v>
      </c>
      <c r="AD917" s="63"/>
      <c r="AE917" s="63">
        <v>0</v>
      </c>
      <c r="AF917" s="207"/>
      <c r="AG917" s="208"/>
      <c r="AH917" s="208"/>
      <c r="AI917" s="208"/>
      <c r="AJ917" s="209"/>
      <c r="AK917" s="209"/>
      <c r="AL917" s="210"/>
      <c r="AM917" s="210"/>
      <c r="AN917" s="210"/>
      <c r="AO917" s="210"/>
      <c r="AP917" s="210"/>
      <c r="AQ917" s="210"/>
      <c r="AR917" s="210"/>
      <c r="AS917" s="215" t="s">
        <v>2209</v>
      </c>
      <c r="AT917" s="105"/>
      <c r="AU917" s="105"/>
      <c r="AV917" s="105"/>
      <c r="AW917" s="105"/>
      <c r="AX917" s="105"/>
      <c r="AY917" s="105"/>
      <c r="AZ917" s="105"/>
      <c r="BA917" s="105"/>
      <c r="BB917" s="105"/>
      <c r="BC917" s="105"/>
      <c r="BD917" s="218"/>
      <c r="BE917" s="105"/>
      <c r="BF917" s="250"/>
      <c r="BG917" s="252" t="s">
        <v>2210</v>
      </c>
      <c r="BH917" s="5" t="s">
        <v>2210</v>
      </c>
      <c r="BI917" s="5" t="s">
        <v>7327</v>
      </c>
      <c r="BJ917" s="149"/>
    </row>
    <row r="918" s="5" customFormat="1" ht="12.95" customHeight="1" spans="1:62">
      <c r="A918" s="322"/>
      <c r="B918" s="322"/>
      <c r="C918" s="48" t="s">
        <v>2211</v>
      </c>
      <c r="D918" s="38" t="s">
        <v>2212</v>
      </c>
      <c r="E918" s="39" t="s">
        <v>7328</v>
      </c>
      <c r="F918" s="40" t="s">
        <v>2715</v>
      </c>
      <c r="G918" s="41" t="s">
        <v>7329</v>
      </c>
      <c r="H918" s="42" t="s">
        <v>2715</v>
      </c>
      <c r="I918" s="42" t="s">
        <v>2715</v>
      </c>
      <c r="J918" s="43" t="s">
        <v>2715</v>
      </c>
      <c r="K918" s="54" t="s">
        <v>2715</v>
      </c>
      <c r="L918" s="42" t="s">
        <v>2737</v>
      </c>
      <c r="M918" s="42" t="s">
        <v>2715</v>
      </c>
      <c r="N918" s="42" t="s">
        <v>2715</v>
      </c>
      <c r="O918" s="43" t="s">
        <v>2715</v>
      </c>
      <c r="P918" s="206"/>
      <c r="Q918" s="206"/>
      <c r="R918" s="206"/>
      <c r="S918" s="206"/>
      <c r="T918" s="206"/>
      <c r="U918" s="63" t="s">
        <v>7330</v>
      </c>
      <c r="V918" s="47" t="s">
        <v>6852</v>
      </c>
      <c r="W918" s="62" t="s">
        <v>2715</v>
      </c>
      <c r="X918" s="62" t="s">
        <v>2715</v>
      </c>
      <c r="Y918" s="62"/>
      <c r="Z918" s="62"/>
      <c r="AA918" s="62"/>
      <c r="AB918" s="47"/>
      <c r="AC918" s="47" t="s">
        <v>6958</v>
      </c>
      <c r="AD918" s="63"/>
      <c r="AE918" s="63">
        <v>1</v>
      </c>
      <c r="AF918" s="207"/>
      <c r="AG918" s="208"/>
      <c r="AH918" s="208"/>
      <c r="AI918" s="208"/>
      <c r="AJ918" s="209"/>
      <c r="AK918" s="209"/>
      <c r="AL918" s="210"/>
      <c r="AM918" s="210"/>
      <c r="AN918" s="210"/>
      <c r="AO918" s="210"/>
      <c r="AP918" s="210"/>
      <c r="AQ918" s="210"/>
      <c r="AR918" s="210"/>
      <c r="AS918" s="215" t="s">
        <v>2211</v>
      </c>
      <c r="AT918" s="105"/>
      <c r="AU918" s="105"/>
      <c r="AV918" s="105"/>
      <c r="AW918" s="105"/>
      <c r="AX918" s="105"/>
      <c r="AY918" s="105"/>
      <c r="AZ918" s="105"/>
      <c r="BA918" s="105"/>
      <c r="BB918" s="105"/>
      <c r="BC918" s="105"/>
      <c r="BD918" s="218"/>
      <c r="BE918" s="105"/>
      <c r="BF918" s="250"/>
      <c r="BG918" s="252" t="s">
        <v>2212</v>
      </c>
      <c r="BH918" s="5" t="s">
        <v>2212</v>
      </c>
      <c r="BI918" s="5" t="s">
        <v>7331</v>
      </c>
      <c r="BJ918" s="149"/>
    </row>
    <row r="919" s="5" customFormat="1" ht="12.95" customHeight="1" spans="1:62">
      <c r="A919" s="322"/>
      <c r="B919" s="322"/>
      <c r="C919" s="10" t="s">
        <v>2213</v>
      </c>
      <c r="D919" s="38" t="s">
        <v>2214</v>
      </c>
      <c r="E919" s="39" t="s">
        <v>7332</v>
      </c>
      <c r="F919" s="40" t="s">
        <v>2715</v>
      </c>
      <c r="G919" s="41" t="s">
        <v>7333</v>
      </c>
      <c r="H919" s="42" t="s">
        <v>2715</v>
      </c>
      <c r="I919" s="42" t="s">
        <v>2715</v>
      </c>
      <c r="J919" s="43" t="s">
        <v>2715</v>
      </c>
      <c r="K919" s="54" t="s">
        <v>2715</v>
      </c>
      <c r="L919" s="42" t="s">
        <v>2737</v>
      </c>
      <c r="M919" s="42" t="s">
        <v>2715</v>
      </c>
      <c r="N919" s="42" t="s">
        <v>2715</v>
      </c>
      <c r="O919" s="43" t="s">
        <v>2715</v>
      </c>
      <c r="P919" s="206"/>
      <c r="Q919" s="206"/>
      <c r="R919" s="206"/>
      <c r="S919" s="206"/>
      <c r="T919" s="206"/>
      <c r="U919" s="63" t="s">
        <v>7334</v>
      </c>
      <c r="V919" s="47" t="s">
        <v>6852</v>
      </c>
      <c r="W919" s="62" t="s">
        <v>2715</v>
      </c>
      <c r="X919" s="62" t="s">
        <v>2715</v>
      </c>
      <c r="Y919" s="62"/>
      <c r="Z919" s="62"/>
      <c r="AA919" s="62"/>
      <c r="AB919" s="47"/>
      <c r="AC919" s="47" t="s">
        <v>6958</v>
      </c>
      <c r="AD919" s="63"/>
      <c r="AE919" s="63">
        <v>0</v>
      </c>
      <c r="AF919" s="207"/>
      <c r="AG919" s="208"/>
      <c r="AH919" s="208"/>
      <c r="AI919" s="208"/>
      <c r="AJ919" s="209"/>
      <c r="AK919" s="209"/>
      <c r="AL919" s="210"/>
      <c r="AM919" s="210"/>
      <c r="AN919" s="210"/>
      <c r="AO919" s="210"/>
      <c r="AP919" s="210"/>
      <c r="AQ919" s="210"/>
      <c r="AR919" s="210"/>
      <c r="AS919" s="215" t="s">
        <v>2213</v>
      </c>
      <c r="AT919" s="105"/>
      <c r="AU919" s="105"/>
      <c r="AV919" s="105"/>
      <c r="AW919" s="105"/>
      <c r="AX919" s="105"/>
      <c r="AY919" s="105"/>
      <c r="AZ919" s="105"/>
      <c r="BA919" s="105"/>
      <c r="BB919" s="105"/>
      <c r="BC919" s="105"/>
      <c r="BD919" s="218"/>
      <c r="BE919" s="105"/>
      <c r="BF919" s="250"/>
      <c r="BG919" s="252" t="s">
        <v>2214</v>
      </c>
      <c r="BH919" s="5" t="s">
        <v>2214</v>
      </c>
      <c r="BI919" s="5" t="s">
        <v>7335</v>
      </c>
      <c r="BJ919" s="149"/>
    </row>
    <row r="920" s="5" customFormat="1" ht="12.95" customHeight="1" spans="1:62">
      <c r="A920" s="322"/>
      <c r="B920" s="322"/>
      <c r="C920" s="10" t="s">
        <v>2215</v>
      </c>
      <c r="D920" s="38" t="s">
        <v>2216</v>
      </c>
      <c r="E920" s="39" t="s">
        <v>7336</v>
      </c>
      <c r="F920" s="40" t="s">
        <v>2715</v>
      </c>
      <c r="G920" s="41" t="s">
        <v>7337</v>
      </c>
      <c r="H920" s="42" t="s">
        <v>2715</v>
      </c>
      <c r="I920" s="42" t="s">
        <v>2715</v>
      </c>
      <c r="J920" s="43" t="s">
        <v>2715</v>
      </c>
      <c r="K920" s="54" t="s">
        <v>2715</v>
      </c>
      <c r="L920" s="42" t="s">
        <v>2737</v>
      </c>
      <c r="M920" s="42" t="s">
        <v>2715</v>
      </c>
      <c r="N920" s="42" t="s">
        <v>2715</v>
      </c>
      <c r="O920" s="43" t="s">
        <v>2715</v>
      </c>
      <c r="P920" s="206"/>
      <c r="Q920" s="206"/>
      <c r="R920" s="206"/>
      <c r="S920" s="206"/>
      <c r="T920" s="206"/>
      <c r="U920" s="63" t="s">
        <v>7338</v>
      </c>
      <c r="V920" s="47" t="s">
        <v>6852</v>
      </c>
      <c r="W920" s="62" t="s">
        <v>2715</v>
      </c>
      <c r="X920" s="62" t="s">
        <v>2715</v>
      </c>
      <c r="Y920" s="62"/>
      <c r="Z920" s="62"/>
      <c r="AA920" s="62"/>
      <c r="AB920" s="47"/>
      <c r="AC920" s="47" t="s">
        <v>6958</v>
      </c>
      <c r="AD920" s="63"/>
      <c r="AE920" s="63">
        <v>1</v>
      </c>
      <c r="AF920" s="207"/>
      <c r="AG920" s="208"/>
      <c r="AH920" s="208"/>
      <c r="AI920" s="208"/>
      <c r="AJ920" s="209"/>
      <c r="AK920" s="209"/>
      <c r="AL920" s="210"/>
      <c r="AM920" s="210"/>
      <c r="AN920" s="210"/>
      <c r="AO920" s="210"/>
      <c r="AP920" s="210"/>
      <c r="AQ920" s="210"/>
      <c r="AR920" s="210"/>
      <c r="AS920" s="215" t="s">
        <v>2215</v>
      </c>
      <c r="AT920" s="105"/>
      <c r="AU920" s="105"/>
      <c r="AV920" s="105"/>
      <c r="AW920" s="105"/>
      <c r="AX920" s="105"/>
      <c r="AY920" s="105"/>
      <c r="AZ920" s="105"/>
      <c r="BA920" s="105"/>
      <c r="BB920" s="105"/>
      <c r="BC920" s="105"/>
      <c r="BD920" s="218"/>
      <c r="BE920" s="105"/>
      <c r="BF920" s="250"/>
      <c r="BG920" s="252" t="s">
        <v>2216</v>
      </c>
      <c r="BH920" s="5" t="s">
        <v>2216</v>
      </c>
      <c r="BI920" s="5" t="s">
        <v>7339</v>
      </c>
      <c r="BJ920" s="149"/>
    </row>
    <row r="921" s="5" customFormat="1" ht="12.95" customHeight="1" spans="1:62">
      <c r="A921" s="322"/>
      <c r="B921" s="322"/>
      <c r="C921" s="48" t="s">
        <v>2217</v>
      </c>
      <c r="D921" s="38" t="s">
        <v>2219</v>
      </c>
      <c r="E921" s="39" t="s">
        <v>7340</v>
      </c>
      <c r="F921" s="40" t="s">
        <v>2715</v>
      </c>
      <c r="G921" s="41" t="s">
        <v>7341</v>
      </c>
      <c r="H921" s="42" t="s">
        <v>2715</v>
      </c>
      <c r="I921" s="42" t="s">
        <v>2715</v>
      </c>
      <c r="J921" s="43" t="s">
        <v>2715</v>
      </c>
      <c r="K921" s="54" t="s">
        <v>2715</v>
      </c>
      <c r="L921" s="42" t="s">
        <v>2737</v>
      </c>
      <c r="M921" s="42" t="s">
        <v>2715</v>
      </c>
      <c r="N921" s="42" t="s">
        <v>2715</v>
      </c>
      <c r="O921" s="43" t="s">
        <v>2715</v>
      </c>
      <c r="P921" s="206"/>
      <c r="Q921" s="206"/>
      <c r="R921" s="206"/>
      <c r="S921" s="206"/>
      <c r="T921" s="206"/>
      <c r="U921" s="63" t="s">
        <v>7342</v>
      </c>
      <c r="V921" s="47" t="s">
        <v>6852</v>
      </c>
      <c r="W921" s="62" t="s">
        <v>2715</v>
      </c>
      <c r="X921" s="62" t="s">
        <v>2715</v>
      </c>
      <c r="Y921" s="62"/>
      <c r="Z921" s="62"/>
      <c r="AA921" s="62"/>
      <c r="AB921" s="47"/>
      <c r="AC921" s="47" t="s">
        <v>6853</v>
      </c>
      <c r="AD921" s="63"/>
      <c r="AE921" s="63" t="s">
        <v>2723</v>
      </c>
      <c r="AF921" s="207"/>
      <c r="AG921" s="208"/>
      <c r="AH921" s="208"/>
      <c r="AI921" s="208"/>
      <c r="AJ921" s="209"/>
      <c r="AK921" s="209"/>
      <c r="AL921" s="210"/>
      <c r="AM921" s="210"/>
      <c r="AN921" s="210"/>
      <c r="AO921" s="210"/>
      <c r="AP921" s="210"/>
      <c r="AQ921" s="210"/>
      <c r="AR921" s="210"/>
      <c r="AS921" s="215" t="s">
        <v>2218</v>
      </c>
      <c r="AT921" s="105"/>
      <c r="AU921" s="105"/>
      <c r="AV921" s="105"/>
      <c r="AW921" s="105"/>
      <c r="AX921" s="105"/>
      <c r="AY921" s="105"/>
      <c r="AZ921" s="105"/>
      <c r="BA921" s="105"/>
      <c r="BB921" s="105"/>
      <c r="BC921" s="105"/>
      <c r="BD921" s="218"/>
      <c r="BE921" s="105"/>
      <c r="BF921" s="250"/>
      <c r="BG921" s="252" t="s">
        <v>2219</v>
      </c>
      <c r="BH921" s="5" t="s">
        <v>2219</v>
      </c>
      <c r="BI921" s="5" t="s">
        <v>7343</v>
      </c>
      <c r="BJ921" s="149"/>
    </row>
    <row r="922" s="5" customFormat="1" ht="12.95" customHeight="1" spans="1:62">
      <c r="A922" s="322"/>
      <c r="B922" s="322"/>
      <c r="C922" s="48" t="s">
        <v>2220</v>
      </c>
      <c r="D922" s="38" t="s">
        <v>2222</v>
      </c>
      <c r="E922" s="39" t="s">
        <v>7344</v>
      </c>
      <c r="F922" s="40" t="s">
        <v>2715</v>
      </c>
      <c r="G922" s="41" t="s">
        <v>7345</v>
      </c>
      <c r="H922" s="42" t="s">
        <v>2715</v>
      </c>
      <c r="I922" s="42" t="s">
        <v>2715</v>
      </c>
      <c r="J922" s="43" t="s">
        <v>2715</v>
      </c>
      <c r="K922" s="54" t="s">
        <v>2715</v>
      </c>
      <c r="L922" s="42" t="s">
        <v>2737</v>
      </c>
      <c r="M922" s="42" t="s">
        <v>2715</v>
      </c>
      <c r="N922" s="42" t="s">
        <v>2715</v>
      </c>
      <c r="O922" s="43" t="s">
        <v>2715</v>
      </c>
      <c r="P922" s="206"/>
      <c r="Q922" s="206"/>
      <c r="R922" s="206"/>
      <c r="S922" s="206"/>
      <c r="T922" s="206"/>
      <c r="U922" s="63" t="s">
        <v>7346</v>
      </c>
      <c r="V922" s="47" t="s">
        <v>6852</v>
      </c>
      <c r="W922" s="62" t="s">
        <v>2715</v>
      </c>
      <c r="X922" s="62" t="s">
        <v>2715</v>
      </c>
      <c r="Y922" s="62"/>
      <c r="Z922" s="62"/>
      <c r="AA922" s="62"/>
      <c r="AB922" s="47"/>
      <c r="AC922" s="47" t="s">
        <v>6853</v>
      </c>
      <c r="AD922" s="63"/>
      <c r="AE922" s="63" t="s">
        <v>2723</v>
      </c>
      <c r="AF922" s="207"/>
      <c r="AG922" s="208"/>
      <c r="AH922" s="208"/>
      <c r="AI922" s="208"/>
      <c r="AJ922" s="209"/>
      <c r="AK922" s="209"/>
      <c r="AL922" s="210"/>
      <c r="AM922" s="210"/>
      <c r="AN922" s="210"/>
      <c r="AO922" s="210"/>
      <c r="AP922" s="210"/>
      <c r="AQ922" s="210"/>
      <c r="AR922" s="210"/>
      <c r="AS922" s="215" t="s">
        <v>2221</v>
      </c>
      <c r="AT922" s="105"/>
      <c r="AU922" s="105"/>
      <c r="AV922" s="105"/>
      <c r="AW922" s="105"/>
      <c r="AX922" s="105"/>
      <c r="AY922" s="105"/>
      <c r="AZ922" s="105"/>
      <c r="BA922" s="105"/>
      <c r="BB922" s="105"/>
      <c r="BC922" s="105"/>
      <c r="BD922" s="218"/>
      <c r="BE922" s="105"/>
      <c r="BF922" s="250"/>
      <c r="BG922" s="252" t="s">
        <v>2222</v>
      </c>
      <c r="BH922" s="5" t="s">
        <v>2222</v>
      </c>
      <c r="BI922" s="5" t="s">
        <v>7347</v>
      </c>
      <c r="BJ922" s="149"/>
    </row>
    <row r="923" s="5" customFormat="1" ht="12.95" customHeight="1" spans="1:62">
      <c r="A923" s="322"/>
      <c r="B923" s="322"/>
      <c r="C923" s="48" t="s">
        <v>2223</v>
      </c>
      <c r="D923" s="38" t="s">
        <v>2225</v>
      </c>
      <c r="E923" s="39" t="s">
        <v>7348</v>
      </c>
      <c r="F923" s="40" t="s">
        <v>2715</v>
      </c>
      <c r="G923" s="41" t="s">
        <v>7349</v>
      </c>
      <c r="H923" s="42" t="s">
        <v>2715</v>
      </c>
      <c r="I923" s="42" t="s">
        <v>2715</v>
      </c>
      <c r="J923" s="43" t="s">
        <v>2715</v>
      </c>
      <c r="K923" s="54" t="s">
        <v>2715</v>
      </c>
      <c r="L923" s="42" t="s">
        <v>2737</v>
      </c>
      <c r="M923" s="42" t="s">
        <v>2715</v>
      </c>
      <c r="N923" s="42" t="s">
        <v>2715</v>
      </c>
      <c r="O923" s="43" t="s">
        <v>2715</v>
      </c>
      <c r="P923" s="206"/>
      <c r="Q923" s="206"/>
      <c r="R923" s="206"/>
      <c r="S923" s="206"/>
      <c r="T923" s="206"/>
      <c r="U923" s="63" t="s">
        <v>7350</v>
      </c>
      <c r="V923" s="47" t="s">
        <v>6852</v>
      </c>
      <c r="W923" s="62" t="s">
        <v>2715</v>
      </c>
      <c r="X923" s="62" t="s">
        <v>2715</v>
      </c>
      <c r="Y923" s="62"/>
      <c r="Z923" s="62"/>
      <c r="AA923" s="62"/>
      <c r="AB923" s="47"/>
      <c r="AC923" s="47" t="s">
        <v>6853</v>
      </c>
      <c r="AD923" s="63"/>
      <c r="AE923" s="63" t="s">
        <v>2723</v>
      </c>
      <c r="AF923" s="207"/>
      <c r="AG923" s="208"/>
      <c r="AH923" s="208"/>
      <c r="AI923" s="208"/>
      <c r="AJ923" s="209"/>
      <c r="AK923" s="209"/>
      <c r="AL923" s="210"/>
      <c r="AM923" s="210"/>
      <c r="AN923" s="210"/>
      <c r="AO923" s="210"/>
      <c r="AP923" s="210"/>
      <c r="AQ923" s="210"/>
      <c r="AR923" s="210"/>
      <c r="AS923" s="215" t="s">
        <v>2224</v>
      </c>
      <c r="AT923" s="105"/>
      <c r="AU923" s="105"/>
      <c r="AV923" s="105"/>
      <c r="AW923" s="105"/>
      <c r="AX923" s="105"/>
      <c r="AY923" s="105"/>
      <c r="AZ923" s="105"/>
      <c r="BA923" s="105"/>
      <c r="BB923" s="105"/>
      <c r="BC923" s="105"/>
      <c r="BD923" s="218"/>
      <c r="BE923" s="105"/>
      <c r="BF923" s="250"/>
      <c r="BG923" s="252" t="s">
        <v>2225</v>
      </c>
      <c r="BH923" s="5" t="s">
        <v>2225</v>
      </c>
      <c r="BI923" s="5" t="s">
        <v>7351</v>
      </c>
      <c r="BJ923" s="149"/>
    </row>
    <row r="924" s="5" customFormat="1" ht="12.95" customHeight="1" spans="1:62">
      <c r="A924" s="322"/>
      <c r="B924" s="322"/>
      <c r="C924" s="48" t="s">
        <v>2226</v>
      </c>
      <c r="D924" s="38" t="s">
        <v>2228</v>
      </c>
      <c r="E924" s="39" t="s">
        <v>7352</v>
      </c>
      <c r="F924" s="40" t="s">
        <v>2715</v>
      </c>
      <c r="G924" s="41" t="s">
        <v>7353</v>
      </c>
      <c r="H924" s="42" t="s">
        <v>2715</v>
      </c>
      <c r="I924" s="42" t="s">
        <v>2715</v>
      </c>
      <c r="J924" s="43" t="s">
        <v>2715</v>
      </c>
      <c r="K924" s="54" t="s">
        <v>2715</v>
      </c>
      <c r="L924" s="42" t="s">
        <v>2737</v>
      </c>
      <c r="M924" s="42" t="s">
        <v>2715</v>
      </c>
      <c r="N924" s="42" t="s">
        <v>2715</v>
      </c>
      <c r="O924" s="43" t="s">
        <v>2715</v>
      </c>
      <c r="P924" s="206"/>
      <c r="Q924" s="206"/>
      <c r="R924" s="206"/>
      <c r="S924" s="206"/>
      <c r="T924" s="206"/>
      <c r="U924" s="63" t="s">
        <v>7354</v>
      </c>
      <c r="V924" s="47" t="s">
        <v>6852</v>
      </c>
      <c r="W924" s="62" t="s">
        <v>2715</v>
      </c>
      <c r="X924" s="62" t="s">
        <v>2715</v>
      </c>
      <c r="Y924" s="62"/>
      <c r="Z924" s="62"/>
      <c r="AA924" s="62"/>
      <c r="AB924" s="47"/>
      <c r="AC924" s="47" t="s">
        <v>6853</v>
      </c>
      <c r="AD924" s="63"/>
      <c r="AE924" s="63" t="s">
        <v>2723</v>
      </c>
      <c r="AF924" s="207"/>
      <c r="AG924" s="208"/>
      <c r="AH924" s="208"/>
      <c r="AI924" s="208"/>
      <c r="AJ924" s="209"/>
      <c r="AK924" s="209"/>
      <c r="AL924" s="210"/>
      <c r="AM924" s="210"/>
      <c r="AN924" s="210"/>
      <c r="AO924" s="210"/>
      <c r="AP924" s="210"/>
      <c r="AQ924" s="210"/>
      <c r="AR924" s="210"/>
      <c r="AS924" s="215" t="s">
        <v>2227</v>
      </c>
      <c r="AT924" s="105"/>
      <c r="AU924" s="105"/>
      <c r="AV924" s="105"/>
      <c r="AW924" s="105"/>
      <c r="AX924" s="105"/>
      <c r="AY924" s="105"/>
      <c r="AZ924" s="105"/>
      <c r="BA924" s="105"/>
      <c r="BB924" s="105"/>
      <c r="BC924" s="105"/>
      <c r="BD924" s="218"/>
      <c r="BE924" s="105"/>
      <c r="BF924" s="250"/>
      <c r="BG924" s="252" t="s">
        <v>2228</v>
      </c>
      <c r="BH924" s="5" t="s">
        <v>2228</v>
      </c>
      <c r="BI924" s="5" t="s">
        <v>7355</v>
      </c>
      <c r="BJ924" s="149"/>
    </row>
    <row r="925" s="5" customFormat="1" ht="12.95" customHeight="1" spans="1:62">
      <c r="A925" s="322"/>
      <c r="B925" s="322"/>
      <c r="C925" s="48" t="s">
        <v>2229</v>
      </c>
      <c r="D925" s="38" t="s">
        <v>2231</v>
      </c>
      <c r="E925" s="39" t="s">
        <v>7356</v>
      </c>
      <c r="F925" s="40" t="s">
        <v>2715</v>
      </c>
      <c r="G925" s="41" t="s">
        <v>7357</v>
      </c>
      <c r="H925" s="42" t="s">
        <v>2715</v>
      </c>
      <c r="I925" s="42" t="s">
        <v>2715</v>
      </c>
      <c r="J925" s="43" t="s">
        <v>2715</v>
      </c>
      <c r="K925" s="54" t="s">
        <v>2715</v>
      </c>
      <c r="L925" s="42" t="s">
        <v>2737</v>
      </c>
      <c r="M925" s="42" t="s">
        <v>2715</v>
      </c>
      <c r="N925" s="42" t="s">
        <v>2715</v>
      </c>
      <c r="O925" s="43" t="s">
        <v>2715</v>
      </c>
      <c r="P925" s="206"/>
      <c r="Q925" s="206"/>
      <c r="R925" s="206"/>
      <c r="S925" s="206"/>
      <c r="T925" s="206"/>
      <c r="U925" s="63" t="s">
        <v>7358</v>
      </c>
      <c r="V925" s="47" t="s">
        <v>6852</v>
      </c>
      <c r="W925" s="62" t="s">
        <v>2715</v>
      </c>
      <c r="X925" s="62" t="s">
        <v>2715</v>
      </c>
      <c r="Y925" s="62"/>
      <c r="Z925" s="62"/>
      <c r="AA925" s="62"/>
      <c r="AB925" s="47"/>
      <c r="AC925" s="47" t="s">
        <v>6853</v>
      </c>
      <c r="AD925" s="63"/>
      <c r="AE925" s="63" t="s">
        <v>2723</v>
      </c>
      <c r="AF925" s="207"/>
      <c r="AG925" s="208"/>
      <c r="AH925" s="208"/>
      <c r="AI925" s="208"/>
      <c r="AJ925" s="209"/>
      <c r="AK925" s="209"/>
      <c r="AL925" s="210"/>
      <c r="AM925" s="210"/>
      <c r="AN925" s="210"/>
      <c r="AO925" s="210"/>
      <c r="AP925" s="210"/>
      <c r="AQ925" s="210"/>
      <c r="AR925" s="210"/>
      <c r="AS925" s="215" t="s">
        <v>2230</v>
      </c>
      <c r="AT925" s="105"/>
      <c r="AU925" s="105"/>
      <c r="AV925" s="105"/>
      <c r="AW925" s="105"/>
      <c r="AX925" s="105"/>
      <c r="AY925" s="105"/>
      <c r="AZ925" s="105"/>
      <c r="BA925" s="105"/>
      <c r="BB925" s="105"/>
      <c r="BC925" s="105"/>
      <c r="BD925" s="218"/>
      <c r="BE925" s="105"/>
      <c r="BF925" s="250"/>
      <c r="BG925" s="252" t="s">
        <v>2231</v>
      </c>
      <c r="BH925" s="5" t="s">
        <v>2231</v>
      </c>
      <c r="BI925" s="5" t="s">
        <v>7359</v>
      </c>
      <c r="BJ925" s="149"/>
    </row>
    <row r="926" s="5" customFormat="1" ht="12.95" customHeight="1" spans="1:62">
      <c r="A926" s="322"/>
      <c r="B926" s="322"/>
      <c r="C926" s="48" t="s">
        <v>2232</v>
      </c>
      <c r="D926" s="38" t="s">
        <v>2234</v>
      </c>
      <c r="E926" s="39" t="s">
        <v>7360</v>
      </c>
      <c r="F926" s="40" t="s">
        <v>2715</v>
      </c>
      <c r="G926" s="41" t="s">
        <v>7361</v>
      </c>
      <c r="H926" s="42" t="s">
        <v>2715</v>
      </c>
      <c r="I926" s="42" t="s">
        <v>2715</v>
      </c>
      <c r="J926" s="43" t="s">
        <v>2715</v>
      </c>
      <c r="K926" s="54" t="s">
        <v>2715</v>
      </c>
      <c r="L926" s="42" t="s">
        <v>2737</v>
      </c>
      <c r="M926" s="42" t="s">
        <v>2715</v>
      </c>
      <c r="N926" s="42" t="s">
        <v>2715</v>
      </c>
      <c r="O926" s="43" t="s">
        <v>2715</v>
      </c>
      <c r="P926" s="206"/>
      <c r="Q926" s="206"/>
      <c r="R926" s="206"/>
      <c r="S926" s="206"/>
      <c r="T926" s="206"/>
      <c r="U926" s="63" t="s">
        <v>7362</v>
      </c>
      <c r="V926" s="47" t="s">
        <v>6852</v>
      </c>
      <c r="W926" s="62" t="s">
        <v>2715</v>
      </c>
      <c r="X926" s="62" t="s">
        <v>2715</v>
      </c>
      <c r="Y926" s="62"/>
      <c r="Z926" s="62"/>
      <c r="AA926" s="62"/>
      <c r="AB926" s="47"/>
      <c r="AC926" s="47" t="s">
        <v>6853</v>
      </c>
      <c r="AD926" s="63"/>
      <c r="AE926" s="63" t="s">
        <v>2723</v>
      </c>
      <c r="AF926" s="207"/>
      <c r="AG926" s="208"/>
      <c r="AH926" s="208"/>
      <c r="AI926" s="208"/>
      <c r="AJ926" s="209"/>
      <c r="AK926" s="209"/>
      <c r="AL926" s="210"/>
      <c r="AM926" s="210"/>
      <c r="AN926" s="210"/>
      <c r="AO926" s="210"/>
      <c r="AP926" s="210"/>
      <c r="AQ926" s="210"/>
      <c r="AR926" s="210"/>
      <c r="AS926" s="215" t="s">
        <v>2233</v>
      </c>
      <c r="AT926" s="105"/>
      <c r="AU926" s="105"/>
      <c r="AV926" s="105"/>
      <c r="AW926" s="105"/>
      <c r="AX926" s="105"/>
      <c r="AY926" s="105"/>
      <c r="AZ926" s="105"/>
      <c r="BA926" s="105"/>
      <c r="BB926" s="105"/>
      <c r="BC926" s="105"/>
      <c r="BD926" s="218"/>
      <c r="BE926" s="105"/>
      <c r="BF926" s="250"/>
      <c r="BG926" s="252" t="s">
        <v>2234</v>
      </c>
      <c r="BH926" s="5" t="s">
        <v>2234</v>
      </c>
      <c r="BI926" s="5" t="s">
        <v>7363</v>
      </c>
      <c r="BJ926" s="149"/>
    </row>
    <row r="927" s="5" customFormat="1" ht="12.95" customHeight="1" spans="1:62">
      <c r="A927" s="322"/>
      <c r="B927" s="322"/>
      <c r="C927" s="48" t="s">
        <v>2235</v>
      </c>
      <c r="D927" s="38" t="s">
        <v>2237</v>
      </c>
      <c r="E927" s="39" t="s">
        <v>7364</v>
      </c>
      <c r="F927" s="40" t="s">
        <v>2715</v>
      </c>
      <c r="G927" s="41" t="s">
        <v>7365</v>
      </c>
      <c r="H927" s="42" t="s">
        <v>2715</v>
      </c>
      <c r="I927" s="42" t="s">
        <v>2715</v>
      </c>
      <c r="J927" s="43" t="s">
        <v>2715</v>
      </c>
      <c r="K927" s="54" t="s">
        <v>2715</v>
      </c>
      <c r="L927" s="42" t="s">
        <v>2737</v>
      </c>
      <c r="M927" s="42" t="s">
        <v>2715</v>
      </c>
      <c r="N927" s="42" t="s">
        <v>2715</v>
      </c>
      <c r="O927" s="43" t="s">
        <v>2715</v>
      </c>
      <c r="P927" s="206"/>
      <c r="Q927" s="206"/>
      <c r="R927" s="206"/>
      <c r="S927" s="206"/>
      <c r="T927" s="206"/>
      <c r="U927" s="63" t="s">
        <v>7366</v>
      </c>
      <c r="V927" s="47" t="s">
        <v>6852</v>
      </c>
      <c r="W927" s="62" t="s">
        <v>2715</v>
      </c>
      <c r="X927" s="62" t="s">
        <v>2715</v>
      </c>
      <c r="Y927" s="62"/>
      <c r="Z927" s="62"/>
      <c r="AA927" s="62"/>
      <c r="AB927" s="47"/>
      <c r="AC927" s="47" t="s">
        <v>6853</v>
      </c>
      <c r="AD927" s="63"/>
      <c r="AE927" s="63" t="s">
        <v>2723</v>
      </c>
      <c r="AF927" s="207"/>
      <c r="AG927" s="208"/>
      <c r="AH927" s="208"/>
      <c r="AI927" s="208"/>
      <c r="AJ927" s="209"/>
      <c r="AK927" s="209"/>
      <c r="AL927" s="210"/>
      <c r="AM927" s="210"/>
      <c r="AN927" s="210"/>
      <c r="AO927" s="210"/>
      <c r="AP927" s="210"/>
      <c r="AQ927" s="210"/>
      <c r="AR927" s="210"/>
      <c r="AS927" s="215" t="s">
        <v>2236</v>
      </c>
      <c r="AT927" s="105"/>
      <c r="AU927" s="105"/>
      <c r="AV927" s="105"/>
      <c r="AW927" s="105"/>
      <c r="AX927" s="105"/>
      <c r="AY927" s="105"/>
      <c r="AZ927" s="105"/>
      <c r="BA927" s="105"/>
      <c r="BB927" s="105"/>
      <c r="BC927" s="105"/>
      <c r="BD927" s="218"/>
      <c r="BE927" s="105"/>
      <c r="BF927" s="250"/>
      <c r="BG927" s="252" t="s">
        <v>2237</v>
      </c>
      <c r="BH927" s="5" t="s">
        <v>2237</v>
      </c>
      <c r="BI927" s="5" t="s">
        <v>7367</v>
      </c>
      <c r="BJ927" s="149"/>
    </row>
    <row r="928" s="5" customFormat="1" ht="12.95" customHeight="1" spans="1:62">
      <c r="A928" s="322"/>
      <c r="B928" s="322"/>
      <c r="C928" s="48" t="s">
        <v>2238</v>
      </c>
      <c r="D928" s="38" t="s">
        <v>2240</v>
      </c>
      <c r="E928" s="39" t="s">
        <v>7368</v>
      </c>
      <c r="F928" s="40" t="s">
        <v>2715</v>
      </c>
      <c r="G928" s="41" t="s">
        <v>7369</v>
      </c>
      <c r="H928" s="42" t="s">
        <v>2715</v>
      </c>
      <c r="I928" s="42" t="s">
        <v>2715</v>
      </c>
      <c r="J928" s="43" t="s">
        <v>2715</v>
      </c>
      <c r="K928" s="54" t="s">
        <v>2715</v>
      </c>
      <c r="L928" s="42" t="s">
        <v>2737</v>
      </c>
      <c r="M928" s="42" t="s">
        <v>2715</v>
      </c>
      <c r="N928" s="42" t="s">
        <v>2715</v>
      </c>
      <c r="O928" s="43" t="s">
        <v>2715</v>
      </c>
      <c r="P928" s="206"/>
      <c r="Q928" s="206"/>
      <c r="R928" s="206"/>
      <c r="S928" s="206"/>
      <c r="T928" s="206"/>
      <c r="U928" s="63" t="s">
        <v>7370</v>
      </c>
      <c r="V928" s="47" t="s">
        <v>6852</v>
      </c>
      <c r="W928" s="62" t="s">
        <v>2715</v>
      </c>
      <c r="X928" s="62" t="s">
        <v>2715</v>
      </c>
      <c r="Y928" s="62"/>
      <c r="Z928" s="62"/>
      <c r="AA928" s="62"/>
      <c r="AB928" s="47"/>
      <c r="AC928" s="47" t="s">
        <v>6853</v>
      </c>
      <c r="AD928" s="63"/>
      <c r="AE928" s="63" t="s">
        <v>2723</v>
      </c>
      <c r="AF928" s="207"/>
      <c r="AG928" s="208"/>
      <c r="AH928" s="208"/>
      <c r="AI928" s="208"/>
      <c r="AJ928" s="209"/>
      <c r="AK928" s="209"/>
      <c r="AL928" s="210"/>
      <c r="AM928" s="210"/>
      <c r="AN928" s="210"/>
      <c r="AO928" s="210"/>
      <c r="AP928" s="210"/>
      <c r="AQ928" s="210"/>
      <c r="AR928" s="210"/>
      <c r="AS928" s="215" t="s">
        <v>2239</v>
      </c>
      <c r="AT928" s="105"/>
      <c r="AU928" s="105"/>
      <c r="AV928" s="105"/>
      <c r="AW928" s="105"/>
      <c r="AX928" s="105"/>
      <c r="AY928" s="105"/>
      <c r="AZ928" s="105"/>
      <c r="BA928" s="105"/>
      <c r="BB928" s="105"/>
      <c r="BC928" s="105"/>
      <c r="BD928" s="218"/>
      <c r="BE928" s="105"/>
      <c r="BF928" s="250"/>
      <c r="BG928" s="252" t="s">
        <v>2240</v>
      </c>
      <c r="BH928" s="5" t="s">
        <v>2240</v>
      </c>
      <c r="BI928" s="5" t="s">
        <v>7371</v>
      </c>
      <c r="BJ928" s="149"/>
    </row>
    <row r="929" s="5" customFormat="1" ht="12.95" customHeight="1" spans="1:62">
      <c r="A929" s="322"/>
      <c r="B929" s="322"/>
      <c r="C929" s="48" t="s">
        <v>2241</v>
      </c>
      <c r="D929" s="38" t="s">
        <v>2242</v>
      </c>
      <c r="E929" s="39" t="s">
        <v>7372</v>
      </c>
      <c r="F929" s="40" t="s">
        <v>2715</v>
      </c>
      <c r="G929" s="41" t="s">
        <v>7373</v>
      </c>
      <c r="H929" s="42" t="s">
        <v>2715</v>
      </c>
      <c r="I929" s="42" t="s">
        <v>2715</v>
      </c>
      <c r="J929" s="43" t="s">
        <v>2715</v>
      </c>
      <c r="K929" s="54" t="s">
        <v>2715</v>
      </c>
      <c r="L929" s="42" t="s">
        <v>2737</v>
      </c>
      <c r="M929" s="42" t="s">
        <v>2715</v>
      </c>
      <c r="N929" s="42" t="s">
        <v>2715</v>
      </c>
      <c r="O929" s="43" t="s">
        <v>2715</v>
      </c>
      <c r="P929" s="206"/>
      <c r="Q929" s="206"/>
      <c r="R929" s="206"/>
      <c r="S929" s="206"/>
      <c r="T929" s="206"/>
      <c r="U929" s="63" t="s">
        <v>7374</v>
      </c>
      <c r="V929" s="47" t="s">
        <v>6852</v>
      </c>
      <c r="W929" s="62" t="s">
        <v>2715</v>
      </c>
      <c r="X929" s="62" t="s">
        <v>2715</v>
      </c>
      <c r="Y929" s="62"/>
      <c r="Z929" s="62"/>
      <c r="AA929" s="62"/>
      <c r="AB929" s="47"/>
      <c r="AC929" s="47" t="s">
        <v>6853</v>
      </c>
      <c r="AD929" s="63"/>
      <c r="AE929" s="63" t="s">
        <v>2723</v>
      </c>
      <c r="AF929" s="207"/>
      <c r="AG929" s="208"/>
      <c r="AH929" s="208"/>
      <c r="AI929" s="208"/>
      <c r="AJ929" s="209"/>
      <c r="AK929" s="209"/>
      <c r="AL929" s="210"/>
      <c r="AM929" s="210"/>
      <c r="AN929" s="210"/>
      <c r="AO929" s="210"/>
      <c r="AP929" s="210"/>
      <c r="AQ929" s="210"/>
      <c r="AR929" s="210"/>
      <c r="AS929" s="215" t="s">
        <v>2241</v>
      </c>
      <c r="AT929" s="105"/>
      <c r="AU929" s="105"/>
      <c r="AV929" s="105"/>
      <c r="AW929" s="105"/>
      <c r="AX929" s="105"/>
      <c r="AY929" s="105"/>
      <c r="AZ929" s="105"/>
      <c r="BA929" s="105"/>
      <c r="BB929" s="105"/>
      <c r="BC929" s="105"/>
      <c r="BD929" s="218"/>
      <c r="BE929" s="105"/>
      <c r="BF929" s="250"/>
      <c r="BG929" s="252" t="s">
        <v>2242</v>
      </c>
      <c r="BH929" s="5" t="s">
        <v>2242</v>
      </c>
      <c r="BI929" s="5" t="s">
        <v>7375</v>
      </c>
      <c r="BJ929" s="149"/>
    </row>
    <row r="930" s="5" customFormat="1" ht="12.95" customHeight="1" spans="1:62">
      <c r="A930" s="322"/>
      <c r="B930" s="322"/>
      <c r="C930" s="48" t="s">
        <v>2243</v>
      </c>
      <c r="D930" s="38" t="s">
        <v>2244</v>
      </c>
      <c r="E930" s="39" t="s">
        <v>7376</v>
      </c>
      <c r="F930" s="40" t="s">
        <v>2715</v>
      </c>
      <c r="G930" s="41" t="s">
        <v>7377</v>
      </c>
      <c r="H930" s="42" t="s">
        <v>2715</v>
      </c>
      <c r="I930" s="42" t="s">
        <v>2715</v>
      </c>
      <c r="J930" s="43" t="s">
        <v>2715</v>
      </c>
      <c r="K930" s="54" t="s">
        <v>2715</v>
      </c>
      <c r="L930" s="42" t="s">
        <v>2737</v>
      </c>
      <c r="M930" s="42" t="s">
        <v>2715</v>
      </c>
      <c r="N930" s="42" t="s">
        <v>2715</v>
      </c>
      <c r="O930" s="43" t="s">
        <v>2715</v>
      </c>
      <c r="P930" s="206"/>
      <c r="Q930" s="206"/>
      <c r="R930" s="206"/>
      <c r="S930" s="206"/>
      <c r="T930" s="206"/>
      <c r="U930" s="63" t="s">
        <v>7378</v>
      </c>
      <c r="V930" s="47" t="s">
        <v>6852</v>
      </c>
      <c r="W930" s="62" t="s">
        <v>2715</v>
      </c>
      <c r="X930" s="62" t="s">
        <v>2715</v>
      </c>
      <c r="Y930" s="62"/>
      <c r="Z930" s="62"/>
      <c r="AA930" s="62"/>
      <c r="AB930" s="47"/>
      <c r="AC930" s="47" t="s">
        <v>6853</v>
      </c>
      <c r="AD930" s="63"/>
      <c r="AE930" s="63" t="s">
        <v>2723</v>
      </c>
      <c r="AF930" s="207"/>
      <c r="AG930" s="208"/>
      <c r="AH930" s="208"/>
      <c r="AI930" s="208"/>
      <c r="AJ930" s="209"/>
      <c r="AK930" s="209"/>
      <c r="AL930" s="210"/>
      <c r="AM930" s="210"/>
      <c r="AN930" s="210"/>
      <c r="AO930" s="210"/>
      <c r="AP930" s="210"/>
      <c r="AQ930" s="210"/>
      <c r="AR930" s="210"/>
      <c r="AS930" s="215" t="s">
        <v>2243</v>
      </c>
      <c r="AT930" s="105"/>
      <c r="AU930" s="105"/>
      <c r="AV930" s="105"/>
      <c r="AW930" s="105"/>
      <c r="AX930" s="105"/>
      <c r="AY930" s="105"/>
      <c r="AZ930" s="105"/>
      <c r="BA930" s="105"/>
      <c r="BB930" s="105"/>
      <c r="BC930" s="105"/>
      <c r="BD930" s="218"/>
      <c r="BE930" s="105"/>
      <c r="BF930" s="250"/>
      <c r="BG930" s="252" t="s">
        <v>2244</v>
      </c>
      <c r="BH930" s="5" t="s">
        <v>2244</v>
      </c>
      <c r="BI930" s="5" t="s">
        <v>7379</v>
      </c>
      <c r="BJ930" s="149"/>
    </row>
    <row r="931" s="5" customFormat="1" ht="12.95" customHeight="1" spans="1:62">
      <c r="A931" s="322"/>
      <c r="B931" s="322"/>
      <c r="C931" s="10" t="s">
        <v>2245</v>
      </c>
      <c r="D931" s="38" t="s">
        <v>2246</v>
      </c>
      <c r="E931" s="39" t="s">
        <v>7380</v>
      </c>
      <c r="F931" s="40" t="s">
        <v>2715</v>
      </c>
      <c r="G931" s="41" t="s">
        <v>7381</v>
      </c>
      <c r="H931" s="42" t="s">
        <v>2715</v>
      </c>
      <c r="I931" s="42" t="s">
        <v>2715</v>
      </c>
      <c r="J931" s="43" t="s">
        <v>2715</v>
      </c>
      <c r="K931" s="54" t="s">
        <v>2715</v>
      </c>
      <c r="L931" s="42" t="s">
        <v>2737</v>
      </c>
      <c r="M931" s="42" t="s">
        <v>2715</v>
      </c>
      <c r="N931" s="42" t="s">
        <v>2715</v>
      </c>
      <c r="O931" s="43" t="s">
        <v>2715</v>
      </c>
      <c r="P931" s="206"/>
      <c r="Q931" s="206"/>
      <c r="R931" s="206"/>
      <c r="S931" s="206"/>
      <c r="T931" s="206"/>
      <c r="U931" s="63" t="s">
        <v>7382</v>
      </c>
      <c r="V931" s="47" t="s">
        <v>6852</v>
      </c>
      <c r="W931" s="62" t="s">
        <v>2715</v>
      </c>
      <c r="X931" s="62" t="s">
        <v>2715</v>
      </c>
      <c r="Y931" s="62"/>
      <c r="Z931" s="62"/>
      <c r="AA931" s="62"/>
      <c r="AB931" s="47"/>
      <c r="AC931" s="47" t="s">
        <v>6853</v>
      </c>
      <c r="AD931" s="63"/>
      <c r="AE931" s="63" t="s">
        <v>2723</v>
      </c>
      <c r="AF931" s="207"/>
      <c r="AG931" s="208"/>
      <c r="AH931" s="208"/>
      <c r="AI931" s="208"/>
      <c r="AJ931" s="209"/>
      <c r="AK931" s="209"/>
      <c r="AL931" s="210"/>
      <c r="AM931" s="210"/>
      <c r="AN931" s="210"/>
      <c r="AO931" s="210"/>
      <c r="AP931" s="210"/>
      <c r="AQ931" s="210"/>
      <c r="AR931" s="210"/>
      <c r="AS931" s="215" t="s">
        <v>2245</v>
      </c>
      <c r="AT931" s="105"/>
      <c r="AU931" s="105"/>
      <c r="AV931" s="105"/>
      <c r="AW931" s="105"/>
      <c r="AX931" s="105"/>
      <c r="AY931" s="105"/>
      <c r="AZ931" s="105"/>
      <c r="BA931" s="105"/>
      <c r="BB931" s="105"/>
      <c r="BC931" s="105"/>
      <c r="BD931" s="218"/>
      <c r="BE931" s="105"/>
      <c r="BF931" s="250"/>
      <c r="BG931" s="252" t="s">
        <v>2246</v>
      </c>
      <c r="BH931" s="5" t="s">
        <v>2246</v>
      </c>
      <c r="BI931" s="5" t="s">
        <v>7383</v>
      </c>
      <c r="BJ931" s="149"/>
    </row>
    <row r="932" s="5" customFormat="1" ht="12.95" customHeight="1" spans="1:62">
      <c r="A932" s="322"/>
      <c r="B932" s="322"/>
      <c r="C932" s="10" t="s">
        <v>2247</v>
      </c>
      <c r="D932" s="38" t="s">
        <v>2248</v>
      </c>
      <c r="E932" s="39" t="s">
        <v>7384</v>
      </c>
      <c r="F932" s="40" t="s">
        <v>2715</v>
      </c>
      <c r="G932" s="41" t="s">
        <v>7385</v>
      </c>
      <c r="H932" s="42" t="s">
        <v>2715</v>
      </c>
      <c r="I932" s="42" t="s">
        <v>2715</v>
      </c>
      <c r="J932" s="43" t="s">
        <v>2715</v>
      </c>
      <c r="K932" s="54" t="s">
        <v>2715</v>
      </c>
      <c r="L932" s="42" t="s">
        <v>2737</v>
      </c>
      <c r="M932" s="42" t="s">
        <v>2715</v>
      </c>
      <c r="N932" s="42" t="s">
        <v>2715</v>
      </c>
      <c r="O932" s="43" t="s">
        <v>2715</v>
      </c>
      <c r="P932" s="206"/>
      <c r="Q932" s="206"/>
      <c r="R932" s="206"/>
      <c r="S932" s="206"/>
      <c r="T932" s="206"/>
      <c r="U932" s="63" t="s">
        <v>7386</v>
      </c>
      <c r="V932" s="47" t="s">
        <v>6852</v>
      </c>
      <c r="W932" s="62" t="s">
        <v>2715</v>
      </c>
      <c r="X932" s="62" t="s">
        <v>2715</v>
      </c>
      <c r="Y932" s="62"/>
      <c r="Z932" s="62"/>
      <c r="AA932" s="62"/>
      <c r="AB932" s="47"/>
      <c r="AC932" s="47" t="s">
        <v>6853</v>
      </c>
      <c r="AD932" s="63"/>
      <c r="AE932" s="63" t="s">
        <v>2723</v>
      </c>
      <c r="AF932" s="207"/>
      <c r="AG932" s="208"/>
      <c r="AH932" s="208"/>
      <c r="AI932" s="208"/>
      <c r="AJ932" s="209"/>
      <c r="AK932" s="209"/>
      <c r="AL932" s="210"/>
      <c r="AM932" s="210"/>
      <c r="AN932" s="210"/>
      <c r="AO932" s="210"/>
      <c r="AP932" s="210"/>
      <c r="AQ932" s="210"/>
      <c r="AR932" s="210"/>
      <c r="AS932" s="215" t="s">
        <v>2247</v>
      </c>
      <c r="AT932" s="105"/>
      <c r="AU932" s="105"/>
      <c r="AV932" s="105"/>
      <c r="AW932" s="105"/>
      <c r="AX932" s="105"/>
      <c r="AY932" s="105"/>
      <c r="AZ932" s="105"/>
      <c r="BA932" s="105"/>
      <c r="BB932" s="105"/>
      <c r="BC932" s="105"/>
      <c r="BD932" s="218"/>
      <c r="BE932" s="105"/>
      <c r="BF932" s="250"/>
      <c r="BG932" s="252" t="s">
        <v>2248</v>
      </c>
      <c r="BH932" s="5" t="s">
        <v>2248</v>
      </c>
      <c r="BI932" s="5" t="s">
        <v>7387</v>
      </c>
      <c r="BJ932" s="149"/>
    </row>
    <row r="933" s="5" customFormat="1" ht="12.95" customHeight="1" spans="1:62">
      <c r="A933" s="322"/>
      <c r="B933" s="322"/>
      <c r="C933" s="10" t="s">
        <v>2249</v>
      </c>
      <c r="D933" s="38" t="s">
        <v>2250</v>
      </c>
      <c r="E933" s="39" t="s">
        <v>7388</v>
      </c>
      <c r="F933" s="40" t="s">
        <v>2715</v>
      </c>
      <c r="G933" s="41" t="s">
        <v>7389</v>
      </c>
      <c r="H933" s="42" t="s">
        <v>2715</v>
      </c>
      <c r="I933" s="42" t="s">
        <v>2715</v>
      </c>
      <c r="J933" s="43" t="s">
        <v>2715</v>
      </c>
      <c r="K933" s="54" t="s">
        <v>2715</v>
      </c>
      <c r="L933" s="42" t="s">
        <v>2737</v>
      </c>
      <c r="M933" s="42" t="s">
        <v>2715</v>
      </c>
      <c r="N933" s="42" t="s">
        <v>2715</v>
      </c>
      <c r="O933" s="43" t="s">
        <v>2715</v>
      </c>
      <c r="P933" s="206"/>
      <c r="Q933" s="206"/>
      <c r="R933" s="206"/>
      <c r="S933" s="206"/>
      <c r="T933" s="206"/>
      <c r="U933" s="63" t="s">
        <v>7390</v>
      </c>
      <c r="V933" s="47" t="s">
        <v>6852</v>
      </c>
      <c r="W933" s="62" t="s">
        <v>2715</v>
      </c>
      <c r="X933" s="62" t="s">
        <v>2715</v>
      </c>
      <c r="Y933" s="62"/>
      <c r="Z933" s="62"/>
      <c r="AA933" s="62"/>
      <c r="AB933" s="47"/>
      <c r="AC933" s="47" t="s">
        <v>6853</v>
      </c>
      <c r="AD933" s="63"/>
      <c r="AE933" s="63" t="s">
        <v>2723</v>
      </c>
      <c r="AF933" s="207"/>
      <c r="AG933" s="208"/>
      <c r="AH933" s="208"/>
      <c r="AI933" s="208"/>
      <c r="AJ933" s="209"/>
      <c r="AK933" s="209"/>
      <c r="AL933" s="210"/>
      <c r="AM933" s="210"/>
      <c r="AN933" s="210"/>
      <c r="AO933" s="210"/>
      <c r="AP933" s="210"/>
      <c r="AQ933" s="210"/>
      <c r="AR933" s="210"/>
      <c r="AS933" s="215" t="s">
        <v>2249</v>
      </c>
      <c r="AT933" s="105"/>
      <c r="AU933" s="105"/>
      <c r="AV933" s="105"/>
      <c r="AW933" s="105"/>
      <c r="AX933" s="105"/>
      <c r="AY933" s="105"/>
      <c r="AZ933" s="105"/>
      <c r="BA933" s="105"/>
      <c r="BB933" s="105"/>
      <c r="BC933" s="105"/>
      <c r="BD933" s="218"/>
      <c r="BE933" s="105"/>
      <c r="BF933" s="250"/>
      <c r="BG933" s="252" t="s">
        <v>2250</v>
      </c>
      <c r="BH933" s="5" t="s">
        <v>2250</v>
      </c>
      <c r="BI933" s="5" t="s">
        <v>7391</v>
      </c>
      <c r="BJ933" s="149"/>
    </row>
    <row r="934" s="315" customFormat="1" ht="13.35" customHeight="1" spans="1:62">
      <c r="A934" s="357"/>
      <c r="B934" s="357"/>
      <c r="C934" s="351" t="s">
        <v>2251</v>
      </c>
      <c r="D934" s="38" t="s">
        <v>2253</v>
      </c>
      <c r="E934" s="39" t="s">
        <v>7392</v>
      </c>
      <c r="F934" s="40" t="s">
        <v>2715</v>
      </c>
      <c r="G934" s="41" t="s">
        <v>7393</v>
      </c>
      <c r="H934" s="42" t="s">
        <v>2715</v>
      </c>
      <c r="I934" s="42" t="s">
        <v>2715</v>
      </c>
      <c r="J934" s="43" t="s">
        <v>2715</v>
      </c>
      <c r="K934" s="54" t="s">
        <v>2715</v>
      </c>
      <c r="L934" s="42" t="s">
        <v>2737</v>
      </c>
      <c r="M934" s="42" t="s">
        <v>2715</v>
      </c>
      <c r="N934" s="42" t="s">
        <v>2715</v>
      </c>
      <c r="O934" s="43" t="s">
        <v>2715</v>
      </c>
      <c r="P934" s="206"/>
      <c r="Q934" s="206"/>
      <c r="R934" s="206"/>
      <c r="S934" s="206"/>
      <c r="T934" s="206"/>
      <c r="U934" s="63" t="s">
        <v>7394</v>
      </c>
      <c r="V934" s="47" t="s">
        <v>6852</v>
      </c>
      <c r="W934" s="62" t="s">
        <v>2715</v>
      </c>
      <c r="X934" s="62" t="s">
        <v>2715</v>
      </c>
      <c r="Y934" s="62"/>
      <c r="Z934" s="62"/>
      <c r="AA934" s="62"/>
      <c r="AB934" s="47"/>
      <c r="AC934" s="47" t="s">
        <v>6853</v>
      </c>
      <c r="AD934" s="63"/>
      <c r="AE934" s="63" t="s">
        <v>2723</v>
      </c>
      <c r="AF934" s="207"/>
      <c r="AG934" s="208"/>
      <c r="AH934" s="208"/>
      <c r="AI934" s="208"/>
      <c r="AJ934" s="209"/>
      <c r="AK934" s="209"/>
      <c r="AL934" s="210"/>
      <c r="AM934" s="210"/>
      <c r="AN934" s="210"/>
      <c r="AO934" s="210"/>
      <c r="AP934" s="210"/>
      <c r="AQ934" s="210"/>
      <c r="AR934" s="210"/>
      <c r="AS934" s="215" t="s">
        <v>2252</v>
      </c>
      <c r="AT934" s="272"/>
      <c r="AU934" s="272"/>
      <c r="AV934" s="272"/>
      <c r="AW934" s="272"/>
      <c r="AX934" s="272"/>
      <c r="AY934" s="272"/>
      <c r="AZ934" s="272"/>
      <c r="BA934" s="272"/>
      <c r="BB934" s="272"/>
      <c r="BC934" s="272"/>
      <c r="BD934" s="273"/>
      <c r="BE934" s="272"/>
      <c r="BF934" s="250"/>
      <c r="BG934" s="269" t="s">
        <v>2253</v>
      </c>
      <c r="BH934" s="315" t="s">
        <v>2253</v>
      </c>
      <c r="BI934" s="315" t="s">
        <v>7395</v>
      </c>
      <c r="BJ934" s="149"/>
    </row>
    <row r="935" s="5" customFormat="1" ht="12.95" customHeight="1" spans="1:62">
      <c r="A935" s="322"/>
      <c r="B935" s="322"/>
      <c r="C935" s="48" t="s">
        <v>2254</v>
      </c>
      <c r="D935" s="38" t="s">
        <v>2256</v>
      </c>
      <c r="E935" s="39" t="s">
        <v>7396</v>
      </c>
      <c r="F935" s="40" t="s">
        <v>2715</v>
      </c>
      <c r="G935" s="41" t="s">
        <v>7397</v>
      </c>
      <c r="H935" s="42" t="s">
        <v>2715</v>
      </c>
      <c r="I935" s="42" t="s">
        <v>2715</v>
      </c>
      <c r="J935" s="43" t="s">
        <v>2715</v>
      </c>
      <c r="K935" s="54" t="s">
        <v>2715</v>
      </c>
      <c r="L935" s="42" t="s">
        <v>2737</v>
      </c>
      <c r="M935" s="42" t="s">
        <v>2715</v>
      </c>
      <c r="N935" s="42" t="s">
        <v>2715</v>
      </c>
      <c r="O935" s="43" t="s">
        <v>2715</v>
      </c>
      <c r="P935" s="206"/>
      <c r="Q935" s="206"/>
      <c r="R935" s="206"/>
      <c r="S935" s="206"/>
      <c r="T935" s="206"/>
      <c r="U935" s="63" t="s">
        <v>7398</v>
      </c>
      <c r="V935" s="47" t="s">
        <v>6852</v>
      </c>
      <c r="W935" s="62" t="s">
        <v>2715</v>
      </c>
      <c r="X935" s="62" t="s">
        <v>2715</v>
      </c>
      <c r="Y935" s="62"/>
      <c r="Z935" s="62"/>
      <c r="AA935" s="62"/>
      <c r="AB935" s="47"/>
      <c r="AC935" s="47" t="s">
        <v>6853</v>
      </c>
      <c r="AD935" s="63"/>
      <c r="AE935" s="63" t="s">
        <v>2723</v>
      </c>
      <c r="AF935" s="207"/>
      <c r="AG935" s="208"/>
      <c r="AH935" s="208"/>
      <c r="AI935" s="208"/>
      <c r="AJ935" s="209"/>
      <c r="AK935" s="209"/>
      <c r="AL935" s="210"/>
      <c r="AM935" s="210"/>
      <c r="AN935" s="210"/>
      <c r="AO935" s="210"/>
      <c r="AP935" s="210"/>
      <c r="AQ935" s="210"/>
      <c r="AR935" s="210"/>
      <c r="AS935" s="215" t="s">
        <v>2255</v>
      </c>
      <c r="AT935" s="105"/>
      <c r="AU935" s="105"/>
      <c r="AV935" s="105"/>
      <c r="AW935" s="105"/>
      <c r="AX935" s="105"/>
      <c r="AY935" s="105"/>
      <c r="AZ935" s="105"/>
      <c r="BA935" s="105"/>
      <c r="BB935" s="105"/>
      <c r="BC935" s="105"/>
      <c r="BD935" s="218"/>
      <c r="BE935" s="216"/>
      <c r="BF935" s="249"/>
      <c r="BG935" s="252" t="s">
        <v>2256</v>
      </c>
      <c r="BH935" s="5" t="s">
        <v>2256</v>
      </c>
      <c r="BI935" s="5" t="s">
        <v>7399</v>
      </c>
      <c r="BJ935" s="149"/>
    </row>
    <row r="936" s="5" customFormat="1" ht="12.95" customHeight="1" spans="1:62">
      <c r="A936" s="322"/>
      <c r="B936" s="322"/>
      <c r="C936" s="48" t="s">
        <v>2257</v>
      </c>
      <c r="D936" s="38" t="s">
        <v>2259</v>
      </c>
      <c r="E936" s="39" t="s">
        <v>7400</v>
      </c>
      <c r="F936" s="40" t="s">
        <v>2715</v>
      </c>
      <c r="G936" s="41" t="s">
        <v>7401</v>
      </c>
      <c r="H936" s="42" t="s">
        <v>2715</v>
      </c>
      <c r="I936" s="42" t="s">
        <v>2715</v>
      </c>
      <c r="J936" s="43" t="s">
        <v>2715</v>
      </c>
      <c r="K936" s="54" t="s">
        <v>2715</v>
      </c>
      <c r="L936" s="42" t="s">
        <v>2737</v>
      </c>
      <c r="M936" s="42" t="s">
        <v>2715</v>
      </c>
      <c r="N936" s="42" t="s">
        <v>2715</v>
      </c>
      <c r="O936" s="43" t="s">
        <v>2715</v>
      </c>
      <c r="P936" s="206"/>
      <c r="Q936" s="206"/>
      <c r="R936" s="206"/>
      <c r="S936" s="206"/>
      <c r="T936" s="206"/>
      <c r="U936" s="63" t="s">
        <v>7402</v>
      </c>
      <c r="V936" s="47" t="s">
        <v>6852</v>
      </c>
      <c r="W936" s="62" t="s">
        <v>2715</v>
      </c>
      <c r="X936" s="62" t="s">
        <v>2715</v>
      </c>
      <c r="Y936" s="62"/>
      <c r="Z936" s="62"/>
      <c r="AA936" s="62"/>
      <c r="AB936" s="47"/>
      <c r="AC936" s="47" t="s">
        <v>6853</v>
      </c>
      <c r="AD936" s="63"/>
      <c r="AE936" s="63" t="s">
        <v>2723</v>
      </c>
      <c r="AF936" s="207"/>
      <c r="AG936" s="208"/>
      <c r="AH936" s="208"/>
      <c r="AI936" s="208"/>
      <c r="AJ936" s="209"/>
      <c r="AK936" s="209"/>
      <c r="AL936" s="210"/>
      <c r="AM936" s="210"/>
      <c r="AN936" s="210"/>
      <c r="AO936" s="210"/>
      <c r="AP936" s="210"/>
      <c r="AQ936" s="210"/>
      <c r="AR936" s="210"/>
      <c r="AS936" s="215" t="s">
        <v>2258</v>
      </c>
      <c r="AT936" s="105"/>
      <c r="AU936" s="105"/>
      <c r="AV936" s="105"/>
      <c r="AW936" s="105"/>
      <c r="AX936" s="105"/>
      <c r="AY936" s="105"/>
      <c r="AZ936" s="105"/>
      <c r="BA936" s="105"/>
      <c r="BB936" s="105"/>
      <c r="BC936" s="105"/>
      <c r="BD936" s="218"/>
      <c r="BE936" s="105"/>
      <c r="BF936" s="250"/>
      <c r="BG936" s="252" t="s">
        <v>2259</v>
      </c>
      <c r="BH936" s="5" t="s">
        <v>2259</v>
      </c>
      <c r="BI936" s="5" t="s">
        <v>7403</v>
      </c>
      <c r="BJ936" s="149"/>
    </row>
    <row r="937" s="5" customFormat="1" ht="12.95" customHeight="1" spans="1:62">
      <c r="A937" s="322"/>
      <c r="B937" s="322"/>
      <c r="C937" s="48" t="s">
        <v>2260</v>
      </c>
      <c r="D937" s="38" t="s">
        <v>2262</v>
      </c>
      <c r="E937" s="39" t="s">
        <v>7404</v>
      </c>
      <c r="F937" s="40" t="s">
        <v>2715</v>
      </c>
      <c r="G937" s="41" t="s">
        <v>7405</v>
      </c>
      <c r="H937" s="42" t="s">
        <v>2715</v>
      </c>
      <c r="I937" s="42" t="s">
        <v>2715</v>
      </c>
      <c r="J937" s="43" t="s">
        <v>2715</v>
      </c>
      <c r="K937" s="54" t="s">
        <v>2715</v>
      </c>
      <c r="L937" s="42" t="s">
        <v>2737</v>
      </c>
      <c r="M937" s="42" t="s">
        <v>2715</v>
      </c>
      <c r="N937" s="42" t="s">
        <v>2715</v>
      </c>
      <c r="O937" s="43" t="s">
        <v>2715</v>
      </c>
      <c r="P937" s="206"/>
      <c r="Q937" s="206"/>
      <c r="R937" s="206"/>
      <c r="S937" s="206"/>
      <c r="T937" s="206"/>
      <c r="U937" s="63" t="s">
        <v>7406</v>
      </c>
      <c r="V937" s="47" t="s">
        <v>6852</v>
      </c>
      <c r="W937" s="62" t="s">
        <v>2715</v>
      </c>
      <c r="X937" s="62" t="s">
        <v>2715</v>
      </c>
      <c r="Y937" s="62"/>
      <c r="Z937" s="62"/>
      <c r="AA937" s="62"/>
      <c r="AB937" s="47"/>
      <c r="AC937" s="47" t="s">
        <v>6853</v>
      </c>
      <c r="AD937" s="63"/>
      <c r="AE937" s="63" t="s">
        <v>2723</v>
      </c>
      <c r="AF937" s="207"/>
      <c r="AG937" s="208"/>
      <c r="AH937" s="208"/>
      <c r="AI937" s="208"/>
      <c r="AJ937" s="209"/>
      <c r="AK937" s="209"/>
      <c r="AL937" s="210"/>
      <c r="AM937" s="210"/>
      <c r="AN937" s="210"/>
      <c r="AO937" s="210"/>
      <c r="AP937" s="210"/>
      <c r="AQ937" s="210"/>
      <c r="AR937" s="210"/>
      <c r="AS937" s="215" t="s">
        <v>2261</v>
      </c>
      <c r="AT937" s="105"/>
      <c r="AU937" s="105"/>
      <c r="AV937" s="105"/>
      <c r="AW937" s="105"/>
      <c r="AX937" s="105"/>
      <c r="AY937" s="105"/>
      <c r="AZ937" s="105"/>
      <c r="BA937" s="105"/>
      <c r="BB937" s="105"/>
      <c r="BC937" s="105"/>
      <c r="BD937" s="218"/>
      <c r="BE937" s="105"/>
      <c r="BF937" s="250"/>
      <c r="BG937" s="252" t="s">
        <v>2262</v>
      </c>
      <c r="BH937" s="5" t="s">
        <v>2262</v>
      </c>
      <c r="BI937" s="5" t="s">
        <v>7407</v>
      </c>
      <c r="BJ937" s="149"/>
    </row>
    <row r="938" s="5" customFormat="1" ht="12.95" customHeight="1" spans="1:62">
      <c r="A938" s="322"/>
      <c r="B938" s="322"/>
      <c r="C938" s="48" t="s">
        <v>2263</v>
      </c>
      <c r="D938" s="38" t="s">
        <v>2265</v>
      </c>
      <c r="E938" s="39" t="s">
        <v>7408</v>
      </c>
      <c r="F938" s="40" t="s">
        <v>2715</v>
      </c>
      <c r="G938" s="41" t="s">
        <v>7409</v>
      </c>
      <c r="H938" s="42" t="s">
        <v>2715</v>
      </c>
      <c r="I938" s="42" t="s">
        <v>2715</v>
      </c>
      <c r="J938" s="43" t="s">
        <v>2715</v>
      </c>
      <c r="K938" s="54" t="s">
        <v>2715</v>
      </c>
      <c r="L938" s="42" t="s">
        <v>2737</v>
      </c>
      <c r="M938" s="42" t="s">
        <v>2715</v>
      </c>
      <c r="N938" s="42" t="s">
        <v>2715</v>
      </c>
      <c r="O938" s="43" t="s">
        <v>2715</v>
      </c>
      <c r="P938" s="206"/>
      <c r="Q938" s="206"/>
      <c r="R938" s="206"/>
      <c r="S938" s="206"/>
      <c r="T938" s="206"/>
      <c r="U938" s="63" t="s">
        <v>7410</v>
      </c>
      <c r="V938" s="47" t="s">
        <v>6852</v>
      </c>
      <c r="W938" s="62" t="s">
        <v>2715</v>
      </c>
      <c r="X938" s="62" t="s">
        <v>2715</v>
      </c>
      <c r="Y938" s="62"/>
      <c r="Z938" s="62"/>
      <c r="AA938" s="62"/>
      <c r="AB938" s="47"/>
      <c r="AC938" s="47" t="s">
        <v>6853</v>
      </c>
      <c r="AD938" s="63"/>
      <c r="AE938" s="63" t="s">
        <v>2723</v>
      </c>
      <c r="AF938" s="207"/>
      <c r="AG938" s="208"/>
      <c r="AH938" s="208"/>
      <c r="AI938" s="208"/>
      <c r="AJ938" s="209"/>
      <c r="AK938" s="209"/>
      <c r="AL938" s="210"/>
      <c r="AM938" s="210"/>
      <c r="AN938" s="210"/>
      <c r="AO938" s="210"/>
      <c r="AP938" s="210"/>
      <c r="AQ938" s="210"/>
      <c r="AR938" s="210"/>
      <c r="AS938" s="215" t="s">
        <v>2264</v>
      </c>
      <c r="AT938" s="105"/>
      <c r="AU938" s="105"/>
      <c r="AV938" s="105"/>
      <c r="AW938" s="105"/>
      <c r="AX938" s="105"/>
      <c r="AY938" s="105"/>
      <c r="AZ938" s="105"/>
      <c r="BA938" s="105"/>
      <c r="BB938" s="105"/>
      <c r="BC938" s="105"/>
      <c r="BD938" s="218"/>
      <c r="BE938" s="105"/>
      <c r="BF938" s="250"/>
      <c r="BG938" s="252" t="s">
        <v>2265</v>
      </c>
      <c r="BH938" s="5" t="s">
        <v>2265</v>
      </c>
      <c r="BI938" s="5" t="s">
        <v>7411</v>
      </c>
      <c r="BJ938" s="149"/>
    </row>
    <row r="939" s="5" customFormat="1" ht="12.95" customHeight="1" spans="1:62">
      <c r="A939" s="322"/>
      <c r="B939" s="322"/>
      <c r="C939" s="48" t="s">
        <v>2266</v>
      </c>
      <c r="D939" s="38" t="s">
        <v>2268</v>
      </c>
      <c r="E939" s="39" t="s">
        <v>7412</v>
      </c>
      <c r="F939" s="40" t="s">
        <v>2715</v>
      </c>
      <c r="G939" s="41" t="s">
        <v>7413</v>
      </c>
      <c r="H939" s="42" t="s">
        <v>2715</v>
      </c>
      <c r="I939" s="42" t="s">
        <v>2715</v>
      </c>
      <c r="J939" s="43" t="s">
        <v>2715</v>
      </c>
      <c r="K939" s="54" t="s">
        <v>2715</v>
      </c>
      <c r="L939" s="42" t="s">
        <v>2737</v>
      </c>
      <c r="M939" s="42" t="s">
        <v>2715</v>
      </c>
      <c r="N939" s="42" t="s">
        <v>2715</v>
      </c>
      <c r="O939" s="43" t="s">
        <v>2715</v>
      </c>
      <c r="P939" s="206"/>
      <c r="Q939" s="206"/>
      <c r="R939" s="206"/>
      <c r="S939" s="206"/>
      <c r="T939" s="206"/>
      <c r="U939" s="63" t="s">
        <v>7414</v>
      </c>
      <c r="V939" s="47" t="s">
        <v>6852</v>
      </c>
      <c r="W939" s="62" t="s">
        <v>2715</v>
      </c>
      <c r="X939" s="62" t="s">
        <v>2715</v>
      </c>
      <c r="Y939" s="62"/>
      <c r="Z939" s="62"/>
      <c r="AA939" s="62"/>
      <c r="AB939" s="47"/>
      <c r="AC939" s="47" t="s">
        <v>6853</v>
      </c>
      <c r="AD939" s="63"/>
      <c r="AE939" s="63" t="s">
        <v>2723</v>
      </c>
      <c r="AF939" s="207"/>
      <c r="AG939" s="208"/>
      <c r="AH939" s="208"/>
      <c r="AI939" s="208"/>
      <c r="AJ939" s="209"/>
      <c r="AK939" s="209"/>
      <c r="AL939" s="210"/>
      <c r="AM939" s="210"/>
      <c r="AN939" s="210"/>
      <c r="AO939" s="210"/>
      <c r="AP939" s="210"/>
      <c r="AQ939" s="210"/>
      <c r="AR939" s="210"/>
      <c r="AS939" s="215" t="s">
        <v>2267</v>
      </c>
      <c r="AT939" s="105"/>
      <c r="AU939" s="105"/>
      <c r="AV939" s="105"/>
      <c r="AW939" s="105"/>
      <c r="AX939" s="105"/>
      <c r="AY939" s="105"/>
      <c r="AZ939" s="105"/>
      <c r="BA939" s="105"/>
      <c r="BB939" s="105"/>
      <c r="BC939" s="105"/>
      <c r="BD939" s="218"/>
      <c r="BE939" s="105"/>
      <c r="BF939" s="250"/>
      <c r="BG939" s="252" t="s">
        <v>2268</v>
      </c>
      <c r="BH939" s="5" t="s">
        <v>2268</v>
      </c>
      <c r="BI939" s="5" t="s">
        <v>7415</v>
      </c>
      <c r="BJ939" s="149"/>
    </row>
    <row r="940" s="5" customFormat="1" ht="12.95" customHeight="1" spans="1:62">
      <c r="A940" s="322"/>
      <c r="B940" s="322"/>
      <c r="C940" s="48" t="s">
        <v>2269</v>
      </c>
      <c r="D940" s="38" t="s">
        <v>2271</v>
      </c>
      <c r="E940" s="39" t="s">
        <v>7416</v>
      </c>
      <c r="F940" s="40" t="s">
        <v>2715</v>
      </c>
      <c r="G940" s="41" t="s">
        <v>7417</v>
      </c>
      <c r="H940" s="42" t="s">
        <v>2715</v>
      </c>
      <c r="I940" s="42" t="s">
        <v>2715</v>
      </c>
      <c r="J940" s="43" t="s">
        <v>2715</v>
      </c>
      <c r="K940" s="54" t="s">
        <v>2715</v>
      </c>
      <c r="L940" s="42" t="s">
        <v>2737</v>
      </c>
      <c r="M940" s="42" t="s">
        <v>2715</v>
      </c>
      <c r="N940" s="42" t="s">
        <v>2715</v>
      </c>
      <c r="O940" s="43" t="s">
        <v>2715</v>
      </c>
      <c r="P940" s="206"/>
      <c r="Q940" s="206"/>
      <c r="R940" s="206"/>
      <c r="S940" s="206"/>
      <c r="T940" s="206"/>
      <c r="U940" s="63" t="s">
        <v>7418</v>
      </c>
      <c r="V940" s="47" t="s">
        <v>6852</v>
      </c>
      <c r="W940" s="62" t="s">
        <v>2715</v>
      </c>
      <c r="X940" s="62" t="s">
        <v>2715</v>
      </c>
      <c r="Y940" s="62"/>
      <c r="Z940" s="62"/>
      <c r="AA940" s="62"/>
      <c r="AB940" s="47"/>
      <c r="AC940" s="47" t="s">
        <v>6853</v>
      </c>
      <c r="AD940" s="63"/>
      <c r="AE940" s="63" t="s">
        <v>2723</v>
      </c>
      <c r="AF940" s="207"/>
      <c r="AG940" s="208"/>
      <c r="AH940" s="208"/>
      <c r="AI940" s="208"/>
      <c r="AJ940" s="209"/>
      <c r="AK940" s="209"/>
      <c r="AL940" s="210"/>
      <c r="AM940" s="210"/>
      <c r="AN940" s="210"/>
      <c r="AO940" s="210"/>
      <c r="AP940" s="210"/>
      <c r="AQ940" s="210"/>
      <c r="AR940" s="210"/>
      <c r="AS940" s="215" t="s">
        <v>2270</v>
      </c>
      <c r="AT940" s="105"/>
      <c r="AU940" s="105"/>
      <c r="AV940" s="105"/>
      <c r="AW940" s="105"/>
      <c r="AX940" s="105"/>
      <c r="AY940" s="105"/>
      <c r="AZ940" s="105"/>
      <c r="BA940" s="105"/>
      <c r="BB940" s="105"/>
      <c r="BC940" s="105"/>
      <c r="BD940" s="218"/>
      <c r="BE940" s="105"/>
      <c r="BF940" s="250"/>
      <c r="BG940" s="252" t="s">
        <v>2271</v>
      </c>
      <c r="BH940" s="5" t="s">
        <v>2271</v>
      </c>
      <c r="BI940" s="5" t="s">
        <v>7419</v>
      </c>
      <c r="BJ940" s="149"/>
    </row>
    <row r="941" s="5" customFormat="1" ht="12.95" customHeight="1" spans="1:62">
      <c r="A941" s="322"/>
      <c r="B941" s="322"/>
      <c r="C941" s="48" t="s">
        <v>2272</v>
      </c>
      <c r="D941" s="38" t="s">
        <v>2274</v>
      </c>
      <c r="E941" s="39" t="s">
        <v>7420</v>
      </c>
      <c r="F941" s="40" t="s">
        <v>2715</v>
      </c>
      <c r="G941" s="41" t="s">
        <v>7421</v>
      </c>
      <c r="H941" s="42" t="s">
        <v>2715</v>
      </c>
      <c r="I941" s="42" t="s">
        <v>2715</v>
      </c>
      <c r="J941" s="43" t="s">
        <v>2715</v>
      </c>
      <c r="K941" s="54" t="s">
        <v>2715</v>
      </c>
      <c r="L941" s="42" t="s">
        <v>2737</v>
      </c>
      <c r="M941" s="42" t="s">
        <v>2715</v>
      </c>
      <c r="N941" s="42" t="s">
        <v>2715</v>
      </c>
      <c r="O941" s="43" t="s">
        <v>2715</v>
      </c>
      <c r="P941" s="206"/>
      <c r="Q941" s="206"/>
      <c r="R941" s="206"/>
      <c r="S941" s="206"/>
      <c r="T941" s="206"/>
      <c r="U941" s="63" t="s">
        <v>7422</v>
      </c>
      <c r="V941" s="47" t="s">
        <v>6852</v>
      </c>
      <c r="W941" s="62" t="s">
        <v>2715</v>
      </c>
      <c r="X941" s="62" t="s">
        <v>2715</v>
      </c>
      <c r="Y941" s="62"/>
      <c r="Z941" s="62"/>
      <c r="AA941" s="62"/>
      <c r="AB941" s="47"/>
      <c r="AC941" s="47" t="s">
        <v>6853</v>
      </c>
      <c r="AD941" s="63"/>
      <c r="AE941" s="63" t="s">
        <v>2723</v>
      </c>
      <c r="AF941" s="207"/>
      <c r="AG941" s="208"/>
      <c r="AH941" s="208"/>
      <c r="AI941" s="208"/>
      <c r="AJ941" s="209"/>
      <c r="AK941" s="209"/>
      <c r="AL941" s="210"/>
      <c r="AM941" s="210"/>
      <c r="AN941" s="210"/>
      <c r="AO941" s="210"/>
      <c r="AP941" s="210"/>
      <c r="AQ941" s="210"/>
      <c r="AR941" s="210"/>
      <c r="AS941" s="215" t="s">
        <v>2273</v>
      </c>
      <c r="AT941" s="105"/>
      <c r="AU941" s="105"/>
      <c r="AV941" s="105"/>
      <c r="AW941" s="105"/>
      <c r="AX941" s="105"/>
      <c r="AY941" s="105"/>
      <c r="AZ941" s="105"/>
      <c r="BA941" s="105"/>
      <c r="BB941" s="105"/>
      <c r="BC941" s="105"/>
      <c r="BD941" s="218"/>
      <c r="BE941" s="105"/>
      <c r="BF941" s="250"/>
      <c r="BG941" s="252" t="s">
        <v>2274</v>
      </c>
      <c r="BH941" s="5" t="s">
        <v>2274</v>
      </c>
      <c r="BI941" s="5" t="s">
        <v>7423</v>
      </c>
      <c r="BJ941" s="149"/>
    </row>
    <row r="942" s="5" customFormat="1" ht="12.95" customHeight="1" spans="1:62">
      <c r="A942" s="322"/>
      <c r="B942" s="322"/>
      <c r="C942" s="48" t="s">
        <v>2275</v>
      </c>
      <c r="D942" s="38" t="s">
        <v>2276</v>
      </c>
      <c r="E942" s="39" t="s">
        <v>7424</v>
      </c>
      <c r="F942" s="40" t="s">
        <v>2715</v>
      </c>
      <c r="G942" s="41" t="s">
        <v>7425</v>
      </c>
      <c r="H942" s="42" t="s">
        <v>2715</v>
      </c>
      <c r="I942" s="42" t="s">
        <v>2715</v>
      </c>
      <c r="J942" s="43" t="s">
        <v>2715</v>
      </c>
      <c r="K942" s="54" t="s">
        <v>2715</v>
      </c>
      <c r="L942" s="42" t="s">
        <v>2737</v>
      </c>
      <c r="M942" s="42" t="s">
        <v>2715</v>
      </c>
      <c r="N942" s="42" t="s">
        <v>2715</v>
      </c>
      <c r="O942" s="43" t="s">
        <v>2715</v>
      </c>
      <c r="P942" s="206"/>
      <c r="Q942" s="206"/>
      <c r="R942" s="206"/>
      <c r="S942" s="206"/>
      <c r="T942" s="206"/>
      <c r="U942" s="63" t="s">
        <v>7426</v>
      </c>
      <c r="V942" s="47" t="s">
        <v>6852</v>
      </c>
      <c r="W942" s="62" t="s">
        <v>2715</v>
      </c>
      <c r="X942" s="62" t="s">
        <v>2715</v>
      </c>
      <c r="Y942" s="62"/>
      <c r="Z942" s="62"/>
      <c r="AA942" s="62"/>
      <c r="AB942" s="47"/>
      <c r="AC942" s="47" t="s">
        <v>6853</v>
      </c>
      <c r="AD942" s="63"/>
      <c r="AE942" s="63" t="s">
        <v>2723</v>
      </c>
      <c r="AF942" s="207"/>
      <c r="AG942" s="208"/>
      <c r="AH942" s="208"/>
      <c r="AI942" s="208"/>
      <c r="AJ942" s="209"/>
      <c r="AK942" s="209"/>
      <c r="AL942" s="210"/>
      <c r="AM942" s="210"/>
      <c r="AN942" s="210"/>
      <c r="AO942" s="210"/>
      <c r="AP942" s="210"/>
      <c r="AQ942" s="210"/>
      <c r="AR942" s="210"/>
      <c r="AS942" s="215" t="s">
        <v>2275</v>
      </c>
      <c r="AT942" s="105"/>
      <c r="AU942" s="105"/>
      <c r="AV942" s="105"/>
      <c r="AW942" s="105"/>
      <c r="AX942" s="105"/>
      <c r="AY942" s="105"/>
      <c r="AZ942" s="105"/>
      <c r="BA942" s="105"/>
      <c r="BB942" s="105"/>
      <c r="BC942" s="105"/>
      <c r="BD942" s="218"/>
      <c r="BE942" s="105"/>
      <c r="BF942" s="250"/>
      <c r="BG942" s="252" t="s">
        <v>2276</v>
      </c>
      <c r="BH942" s="5" t="s">
        <v>2276</v>
      </c>
      <c r="BI942" s="5" t="s">
        <v>7427</v>
      </c>
      <c r="BJ942" s="149"/>
    </row>
    <row r="943" s="5" customFormat="1" ht="12.95" customHeight="1" spans="1:62">
      <c r="A943" s="322"/>
      <c r="B943" s="322"/>
      <c r="C943" s="48" t="s">
        <v>2277</v>
      </c>
      <c r="D943" s="38" t="s">
        <v>2278</v>
      </c>
      <c r="E943" s="39" t="s">
        <v>7428</v>
      </c>
      <c r="F943" s="40" t="s">
        <v>2715</v>
      </c>
      <c r="G943" s="41" t="s">
        <v>7429</v>
      </c>
      <c r="H943" s="42" t="s">
        <v>2715</v>
      </c>
      <c r="I943" s="42" t="s">
        <v>2715</v>
      </c>
      <c r="J943" s="43" t="s">
        <v>2715</v>
      </c>
      <c r="K943" s="54" t="s">
        <v>2715</v>
      </c>
      <c r="L943" s="42" t="s">
        <v>2737</v>
      </c>
      <c r="M943" s="42" t="s">
        <v>2715</v>
      </c>
      <c r="N943" s="42" t="s">
        <v>2715</v>
      </c>
      <c r="O943" s="43" t="s">
        <v>2715</v>
      </c>
      <c r="P943" s="206"/>
      <c r="Q943" s="206"/>
      <c r="R943" s="206"/>
      <c r="S943" s="206"/>
      <c r="T943" s="206"/>
      <c r="U943" s="63" t="s">
        <v>7430</v>
      </c>
      <c r="V943" s="47" t="s">
        <v>6852</v>
      </c>
      <c r="W943" s="62" t="s">
        <v>2715</v>
      </c>
      <c r="X943" s="62" t="s">
        <v>2715</v>
      </c>
      <c r="Y943" s="62"/>
      <c r="Z943" s="62"/>
      <c r="AA943" s="62"/>
      <c r="AB943" s="47"/>
      <c r="AC943" s="47" t="s">
        <v>6853</v>
      </c>
      <c r="AD943" s="63"/>
      <c r="AE943" s="63" t="s">
        <v>2723</v>
      </c>
      <c r="AF943" s="207"/>
      <c r="AG943" s="208"/>
      <c r="AH943" s="208"/>
      <c r="AI943" s="208"/>
      <c r="AJ943" s="209"/>
      <c r="AK943" s="209"/>
      <c r="AL943" s="210"/>
      <c r="AM943" s="210"/>
      <c r="AN943" s="210"/>
      <c r="AO943" s="210"/>
      <c r="AP943" s="210"/>
      <c r="AQ943" s="210"/>
      <c r="AR943" s="210"/>
      <c r="AS943" s="215" t="s">
        <v>2277</v>
      </c>
      <c r="AT943" s="105"/>
      <c r="AU943" s="105"/>
      <c r="AV943" s="105"/>
      <c r="AW943" s="105"/>
      <c r="AX943" s="105"/>
      <c r="AY943" s="105"/>
      <c r="AZ943" s="105"/>
      <c r="BA943" s="105"/>
      <c r="BB943" s="105"/>
      <c r="BC943" s="105"/>
      <c r="BD943" s="218"/>
      <c r="BE943" s="105"/>
      <c r="BF943" s="250"/>
      <c r="BG943" s="252" t="s">
        <v>2278</v>
      </c>
      <c r="BH943" s="5" t="s">
        <v>2278</v>
      </c>
      <c r="BI943" s="5" t="s">
        <v>7431</v>
      </c>
      <c r="BJ943" s="149"/>
    </row>
    <row r="944" s="5" customFormat="1" ht="12.95" customHeight="1" spans="1:62">
      <c r="A944" s="322"/>
      <c r="B944" s="322"/>
      <c r="C944" s="10" t="s">
        <v>2279</v>
      </c>
      <c r="D944" s="38" t="s">
        <v>2280</v>
      </c>
      <c r="E944" s="39" t="s">
        <v>7432</v>
      </c>
      <c r="F944" s="40" t="s">
        <v>2715</v>
      </c>
      <c r="G944" s="41" t="s">
        <v>7433</v>
      </c>
      <c r="H944" s="42" t="s">
        <v>2715</v>
      </c>
      <c r="I944" s="42" t="s">
        <v>2715</v>
      </c>
      <c r="J944" s="43" t="s">
        <v>2715</v>
      </c>
      <c r="K944" s="54" t="s">
        <v>2715</v>
      </c>
      <c r="L944" s="42" t="s">
        <v>2737</v>
      </c>
      <c r="M944" s="42" t="s">
        <v>2715</v>
      </c>
      <c r="N944" s="42" t="s">
        <v>2715</v>
      </c>
      <c r="O944" s="43" t="s">
        <v>2715</v>
      </c>
      <c r="P944" s="206"/>
      <c r="Q944" s="206"/>
      <c r="R944" s="206"/>
      <c r="S944" s="206"/>
      <c r="T944" s="206"/>
      <c r="U944" s="63" t="s">
        <v>7434</v>
      </c>
      <c r="V944" s="47" t="s">
        <v>6852</v>
      </c>
      <c r="W944" s="62" t="s">
        <v>2715</v>
      </c>
      <c r="X944" s="62" t="s">
        <v>2715</v>
      </c>
      <c r="Y944" s="62"/>
      <c r="Z944" s="62"/>
      <c r="AA944" s="62"/>
      <c r="AB944" s="47"/>
      <c r="AC944" s="47" t="s">
        <v>6853</v>
      </c>
      <c r="AD944" s="63"/>
      <c r="AE944" s="63" t="s">
        <v>2723</v>
      </c>
      <c r="AF944" s="207"/>
      <c r="AG944" s="208"/>
      <c r="AH944" s="208"/>
      <c r="AI944" s="208"/>
      <c r="AJ944" s="209"/>
      <c r="AK944" s="209"/>
      <c r="AL944" s="210"/>
      <c r="AM944" s="210"/>
      <c r="AN944" s="210"/>
      <c r="AO944" s="210"/>
      <c r="AP944" s="210"/>
      <c r="AQ944" s="210"/>
      <c r="AR944" s="210"/>
      <c r="AS944" s="215" t="s">
        <v>2279</v>
      </c>
      <c r="AT944" s="105"/>
      <c r="AU944" s="105"/>
      <c r="AV944" s="105"/>
      <c r="AW944" s="105"/>
      <c r="AX944" s="105"/>
      <c r="AY944" s="105"/>
      <c r="AZ944" s="105"/>
      <c r="BA944" s="105"/>
      <c r="BB944" s="105"/>
      <c r="BC944" s="105"/>
      <c r="BD944" s="218"/>
      <c r="BE944" s="105"/>
      <c r="BF944" s="250"/>
      <c r="BG944" s="252" t="s">
        <v>2280</v>
      </c>
      <c r="BH944" s="5" t="s">
        <v>2280</v>
      </c>
      <c r="BI944" s="5" t="s">
        <v>7435</v>
      </c>
      <c r="BJ944" s="149"/>
    </row>
    <row r="945" s="5" customFormat="1" ht="12.95" customHeight="1" spans="1:62">
      <c r="A945" s="322"/>
      <c r="B945" s="322"/>
      <c r="C945" s="10" t="s">
        <v>2281</v>
      </c>
      <c r="D945" s="38" t="s">
        <v>2282</v>
      </c>
      <c r="E945" s="39" t="s">
        <v>7436</v>
      </c>
      <c r="F945" s="40" t="s">
        <v>2715</v>
      </c>
      <c r="G945" s="41" t="s">
        <v>7437</v>
      </c>
      <c r="H945" s="42" t="s">
        <v>2715</v>
      </c>
      <c r="I945" s="42" t="s">
        <v>2715</v>
      </c>
      <c r="J945" s="43" t="s">
        <v>2715</v>
      </c>
      <c r="K945" s="54" t="s">
        <v>2715</v>
      </c>
      <c r="L945" s="42" t="s">
        <v>2737</v>
      </c>
      <c r="M945" s="42" t="s">
        <v>2715</v>
      </c>
      <c r="N945" s="42" t="s">
        <v>2715</v>
      </c>
      <c r="O945" s="43" t="s">
        <v>2715</v>
      </c>
      <c r="P945" s="206"/>
      <c r="Q945" s="206"/>
      <c r="R945" s="206"/>
      <c r="S945" s="206"/>
      <c r="T945" s="206"/>
      <c r="U945" s="63" t="s">
        <v>7438</v>
      </c>
      <c r="V945" s="47" t="s">
        <v>6852</v>
      </c>
      <c r="W945" s="62" t="s">
        <v>2715</v>
      </c>
      <c r="X945" s="62" t="s">
        <v>2715</v>
      </c>
      <c r="Y945" s="62"/>
      <c r="Z945" s="62"/>
      <c r="AA945" s="62"/>
      <c r="AB945" s="47"/>
      <c r="AC945" s="47" t="s">
        <v>6853</v>
      </c>
      <c r="AD945" s="63"/>
      <c r="AE945" s="63" t="s">
        <v>2723</v>
      </c>
      <c r="AF945" s="207"/>
      <c r="AG945" s="208"/>
      <c r="AH945" s="208"/>
      <c r="AI945" s="208"/>
      <c r="AJ945" s="209"/>
      <c r="AK945" s="209"/>
      <c r="AL945" s="210"/>
      <c r="AM945" s="210"/>
      <c r="AN945" s="210"/>
      <c r="AO945" s="210"/>
      <c r="AP945" s="210"/>
      <c r="AQ945" s="210"/>
      <c r="AR945" s="210"/>
      <c r="AS945" s="215" t="s">
        <v>2281</v>
      </c>
      <c r="AT945" s="105"/>
      <c r="AU945" s="105"/>
      <c r="AV945" s="105"/>
      <c r="AW945" s="105"/>
      <c r="AX945" s="105"/>
      <c r="AY945" s="105"/>
      <c r="AZ945" s="105"/>
      <c r="BA945" s="105"/>
      <c r="BB945" s="105"/>
      <c r="BC945" s="105"/>
      <c r="BD945" s="218"/>
      <c r="BE945" s="105"/>
      <c r="BF945" s="250"/>
      <c r="BG945" s="252" t="s">
        <v>2282</v>
      </c>
      <c r="BH945" s="5" t="s">
        <v>2282</v>
      </c>
      <c r="BI945" s="5" t="s">
        <v>7439</v>
      </c>
      <c r="BJ945" s="149"/>
    </row>
    <row r="946" s="5" customFormat="1" ht="12.95" customHeight="1" spans="1:62">
      <c r="A946" s="322"/>
      <c r="B946" s="322"/>
      <c r="C946" s="48" t="s">
        <v>2283</v>
      </c>
      <c r="D946" s="38" t="s">
        <v>2284</v>
      </c>
      <c r="E946" s="39" t="s">
        <v>7440</v>
      </c>
      <c r="F946" s="40" t="s">
        <v>2715</v>
      </c>
      <c r="G946" s="41" t="s">
        <v>7441</v>
      </c>
      <c r="H946" s="42" t="s">
        <v>2715</v>
      </c>
      <c r="I946" s="42" t="s">
        <v>2715</v>
      </c>
      <c r="J946" s="43" t="s">
        <v>2715</v>
      </c>
      <c r="K946" s="54" t="s">
        <v>2715</v>
      </c>
      <c r="L946" s="42" t="s">
        <v>2737</v>
      </c>
      <c r="M946" s="42" t="s">
        <v>2715</v>
      </c>
      <c r="N946" s="42" t="s">
        <v>2715</v>
      </c>
      <c r="O946" s="43" t="s">
        <v>2715</v>
      </c>
      <c r="P946" s="206"/>
      <c r="Q946" s="206"/>
      <c r="R946" s="206"/>
      <c r="S946" s="206"/>
      <c r="T946" s="206"/>
      <c r="U946" s="63" t="s">
        <v>7442</v>
      </c>
      <c r="V946" s="47" t="s">
        <v>6852</v>
      </c>
      <c r="W946" s="62" t="s">
        <v>2715</v>
      </c>
      <c r="X946" s="62" t="s">
        <v>2715</v>
      </c>
      <c r="Y946" s="62"/>
      <c r="Z946" s="62"/>
      <c r="AA946" s="62"/>
      <c r="AB946" s="47"/>
      <c r="AC946" s="47" t="s">
        <v>6853</v>
      </c>
      <c r="AD946" s="63"/>
      <c r="AE946" s="63" t="s">
        <v>2723</v>
      </c>
      <c r="AF946" s="207"/>
      <c r="AG946" s="208"/>
      <c r="AH946" s="208"/>
      <c r="AI946" s="208"/>
      <c r="AJ946" s="209"/>
      <c r="AK946" s="209"/>
      <c r="AL946" s="210"/>
      <c r="AM946" s="210"/>
      <c r="AN946" s="210"/>
      <c r="AO946" s="210"/>
      <c r="AP946" s="210"/>
      <c r="AQ946" s="210"/>
      <c r="AR946" s="210"/>
      <c r="AS946" s="215" t="s">
        <v>2283</v>
      </c>
      <c r="AT946" s="105"/>
      <c r="AU946" s="105"/>
      <c r="AV946" s="105"/>
      <c r="AW946" s="105"/>
      <c r="AX946" s="105"/>
      <c r="AY946" s="105"/>
      <c r="AZ946" s="105"/>
      <c r="BA946" s="105"/>
      <c r="BB946" s="105"/>
      <c r="BC946" s="105"/>
      <c r="BD946" s="218"/>
      <c r="BE946" s="105"/>
      <c r="BF946" s="250"/>
      <c r="BG946" s="252" t="s">
        <v>2284</v>
      </c>
      <c r="BH946" s="5" t="s">
        <v>2284</v>
      </c>
      <c r="BI946" s="5" t="s">
        <v>7443</v>
      </c>
      <c r="BJ946" s="149"/>
    </row>
    <row r="947" s="5" customFormat="1" ht="12.95" customHeight="1" spans="1:62">
      <c r="A947" s="322"/>
      <c r="B947" s="322"/>
      <c r="C947" s="10" t="s">
        <v>2285</v>
      </c>
      <c r="D947" s="38" t="s">
        <v>7444</v>
      </c>
      <c r="E947" s="39" t="s">
        <v>7445</v>
      </c>
      <c r="F947" s="40" t="s">
        <v>2715</v>
      </c>
      <c r="G947" s="41" t="s">
        <v>7446</v>
      </c>
      <c r="H947" s="42" t="s">
        <v>2715</v>
      </c>
      <c r="I947" s="42" t="s">
        <v>2715</v>
      </c>
      <c r="J947" s="43" t="s">
        <v>2715</v>
      </c>
      <c r="K947" s="54" t="s">
        <v>2715</v>
      </c>
      <c r="L947" s="42" t="s">
        <v>2737</v>
      </c>
      <c r="M947" s="42" t="s">
        <v>2715</v>
      </c>
      <c r="N947" s="42" t="s">
        <v>2715</v>
      </c>
      <c r="O947" s="43" t="s">
        <v>2715</v>
      </c>
      <c r="P947" s="206"/>
      <c r="Q947" s="206"/>
      <c r="R947" s="206"/>
      <c r="S947" s="206"/>
      <c r="T947" s="206"/>
      <c r="U947" s="63" t="s">
        <v>7447</v>
      </c>
      <c r="V947" s="47" t="s">
        <v>6852</v>
      </c>
      <c r="W947" s="62" t="s">
        <v>2715</v>
      </c>
      <c r="X947" s="62" t="s">
        <v>2715</v>
      </c>
      <c r="Y947" s="62"/>
      <c r="Z947" s="62"/>
      <c r="AA947" s="62"/>
      <c r="AB947" s="47"/>
      <c r="AC947" s="47" t="s">
        <v>7448</v>
      </c>
      <c r="AD947" s="63"/>
      <c r="AE947" s="63" t="s">
        <v>2715</v>
      </c>
      <c r="AF947" s="207"/>
      <c r="AG947" s="208"/>
      <c r="AH947" s="208"/>
      <c r="AI947" s="208"/>
      <c r="AJ947" s="209"/>
      <c r="AK947" s="209"/>
      <c r="AL947" s="210"/>
      <c r="AM947" s="210"/>
      <c r="AN947" s="210"/>
      <c r="AO947" s="210"/>
      <c r="AP947" s="210"/>
      <c r="AQ947" s="210"/>
      <c r="AR947" s="210"/>
      <c r="AS947" s="215" t="s">
        <v>2285</v>
      </c>
      <c r="AT947" s="105"/>
      <c r="AU947" s="105"/>
      <c r="AV947" s="105"/>
      <c r="AW947" s="105"/>
      <c r="AX947" s="105"/>
      <c r="AY947" s="105"/>
      <c r="AZ947" s="105"/>
      <c r="BA947" s="105"/>
      <c r="BB947" s="274" t="s">
        <v>2286</v>
      </c>
      <c r="BC947" s="105"/>
      <c r="BD947" s="218"/>
      <c r="BE947" s="105"/>
      <c r="BF947" s="250"/>
      <c r="BG947" s="252" t="s">
        <v>2287</v>
      </c>
      <c r="BH947" s="5" t="s">
        <v>7444</v>
      </c>
      <c r="BI947" s="5" t="s">
        <v>7449</v>
      </c>
      <c r="BJ947" s="149"/>
    </row>
    <row r="948" s="5" customFormat="1" ht="12.95" customHeight="1" spans="1:62">
      <c r="A948" s="322"/>
      <c r="B948" s="322"/>
      <c r="C948" s="10" t="s">
        <v>2288</v>
      </c>
      <c r="D948" s="38" t="s">
        <v>7450</v>
      </c>
      <c r="E948" s="39" t="s">
        <v>7451</v>
      </c>
      <c r="F948" s="40" t="s">
        <v>2715</v>
      </c>
      <c r="G948" s="41" t="s">
        <v>7452</v>
      </c>
      <c r="H948" s="42" t="s">
        <v>2715</v>
      </c>
      <c r="I948" s="42" t="s">
        <v>2715</v>
      </c>
      <c r="J948" s="43" t="s">
        <v>2715</v>
      </c>
      <c r="K948" s="54" t="s">
        <v>2715</v>
      </c>
      <c r="L948" s="42" t="s">
        <v>2737</v>
      </c>
      <c r="M948" s="42" t="s">
        <v>2715</v>
      </c>
      <c r="N948" s="42" t="s">
        <v>2715</v>
      </c>
      <c r="O948" s="43" t="s">
        <v>2715</v>
      </c>
      <c r="P948" s="206"/>
      <c r="Q948" s="206"/>
      <c r="R948" s="206"/>
      <c r="S948" s="206"/>
      <c r="T948" s="206"/>
      <c r="U948" s="63" t="s">
        <v>7453</v>
      </c>
      <c r="V948" s="47" t="s">
        <v>6852</v>
      </c>
      <c r="W948" s="62" t="s">
        <v>2715</v>
      </c>
      <c r="X948" s="62" t="s">
        <v>2715</v>
      </c>
      <c r="Y948" s="62"/>
      <c r="Z948" s="62"/>
      <c r="AA948" s="62"/>
      <c r="AB948" s="47"/>
      <c r="AC948" s="47" t="s">
        <v>7448</v>
      </c>
      <c r="AD948" s="63"/>
      <c r="AE948" s="63" t="s">
        <v>2715</v>
      </c>
      <c r="AF948" s="207"/>
      <c r="AG948" s="208"/>
      <c r="AH948" s="208"/>
      <c r="AI948" s="208"/>
      <c r="AJ948" s="209"/>
      <c r="AK948" s="209"/>
      <c r="AL948" s="210"/>
      <c r="AM948" s="210"/>
      <c r="AN948" s="210"/>
      <c r="AO948" s="210"/>
      <c r="AP948" s="210"/>
      <c r="AQ948" s="210"/>
      <c r="AR948" s="210"/>
      <c r="AS948" s="215" t="s">
        <v>2288</v>
      </c>
      <c r="AT948" s="105"/>
      <c r="AU948" s="105"/>
      <c r="AV948" s="105"/>
      <c r="AW948" s="105"/>
      <c r="AX948" s="105"/>
      <c r="AY948" s="105"/>
      <c r="AZ948" s="105"/>
      <c r="BA948" s="105"/>
      <c r="BB948" s="274" t="s">
        <v>2286</v>
      </c>
      <c r="BC948" s="105"/>
      <c r="BD948" s="218"/>
      <c r="BE948" s="105"/>
      <c r="BF948" s="250"/>
      <c r="BG948" s="252" t="s">
        <v>2289</v>
      </c>
      <c r="BH948" s="5" t="s">
        <v>7450</v>
      </c>
      <c r="BI948" s="5" t="s">
        <v>7454</v>
      </c>
      <c r="BJ948" s="149"/>
    </row>
    <row r="949" s="5" customFormat="1" ht="12.95" customHeight="1" spans="1:62">
      <c r="A949" s="322"/>
      <c r="B949" s="322"/>
      <c r="C949" s="10" t="s">
        <v>2290</v>
      </c>
      <c r="D949" s="38" t="s">
        <v>7455</v>
      </c>
      <c r="E949" s="39" t="s">
        <v>7456</v>
      </c>
      <c r="F949" s="40" t="s">
        <v>2715</v>
      </c>
      <c r="G949" s="41" t="s">
        <v>7457</v>
      </c>
      <c r="H949" s="42" t="s">
        <v>2715</v>
      </c>
      <c r="I949" s="42" t="s">
        <v>2715</v>
      </c>
      <c r="J949" s="43" t="s">
        <v>2715</v>
      </c>
      <c r="K949" s="54" t="s">
        <v>2715</v>
      </c>
      <c r="L949" s="42" t="s">
        <v>2737</v>
      </c>
      <c r="M949" s="42" t="s">
        <v>2715</v>
      </c>
      <c r="N949" s="42" t="s">
        <v>2715</v>
      </c>
      <c r="O949" s="43" t="s">
        <v>2715</v>
      </c>
      <c r="P949" s="206"/>
      <c r="Q949" s="206"/>
      <c r="R949" s="206"/>
      <c r="S949" s="206"/>
      <c r="T949" s="206"/>
      <c r="U949" s="63" t="s">
        <v>7458</v>
      </c>
      <c r="V949" s="47" t="s">
        <v>6852</v>
      </c>
      <c r="W949" s="62" t="s">
        <v>2715</v>
      </c>
      <c r="X949" s="62" t="s">
        <v>2715</v>
      </c>
      <c r="Y949" s="62"/>
      <c r="Z949" s="62"/>
      <c r="AA949" s="62"/>
      <c r="AB949" s="47"/>
      <c r="AC949" s="47" t="s">
        <v>7448</v>
      </c>
      <c r="AD949" s="63"/>
      <c r="AE949" s="63" t="s">
        <v>2715</v>
      </c>
      <c r="AF949" s="207"/>
      <c r="AG949" s="208"/>
      <c r="AH949" s="208"/>
      <c r="AI949" s="208"/>
      <c r="AJ949" s="209"/>
      <c r="AK949" s="209"/>
      <c r="AL949" s="210"/>
      <c r="AM949" s="210"/>
      <c r="AN949" s="210"/>
      <c r="AO949" s="210"/>
      <c r="AP949" s="210"/>
      <c r="AQ949" s="210"/>
      <c r="AR949" s="210"/>
      <c r="AS949" s="215" t="s">
        <v>2291</v>
      </c>
      <c r="AT949" s="105"/>
      <c r="AU949" s="105"/>
      <c r="AV949" s="105"/>
      <c r="AW949" s="105"/>
      <c r="AX949" s="105"/>
      <c r="AY949" s="105"/>
      <c r="AZ949" s="105"/>
      <c r="BA949" s="105"/>
      <c r="BB949" s="105"/>
      <c r="BC949" s="274" t="s">
        <v>2292</v>
      </c>
      <c r="BD949" s="218"/>
      <c r="BE949" s="105"/>
      <c r="BF949" s="250"/>
      <c r="BG949" s="252" t="s">
        <v>2293</v>
      </c>
      <c r="BH949" s="5" t="s">
        <v>7455</v>
      </c>
      <c r="BI949" s="5" t="s">
        <v>7459</v>
      </c>
      <c r="BJ949" s="149"/>
    </row>
    <row r="950" s="5" customFormat="1" ht="18.75" customHeight="1" spans="1:62">
      <c r="A950" s="322"/>
      <c r="B950" s="322"/>
      <c r="C950" s="32" t="s">
        <v>2294</v>
      </c>
      <c r="D950" s="32" t="s">
        <v>1117</v>
      </c>
      <c r="E950" s="206"/>
      <c r="F950" s="352"/>
      <c r="G950" s="353"/>
      <c r="H950" s="353"/>
      <c r="I950" s="353"/>
      <c r="J950" s="353"/>
      <c r="K950" s="353"/>
      <c r="L950" s="353"/>
      <c r="M950" s="353"/>
      <c r="N950" s="353"/>
      <c r="O950" s="354"/>
      <c r="P950" s="206"/>
      <c r="Q950" s="206"/>
      <c r="R950" s="206"/>
      <c r="S950" s="206"/>
      <c r="T950" s="206"/>
      <c r="U950" s="206"/>
      <c r="V950" s="206"/>
      <c r="W950" s="206"/>
      <c r="X950" s="206"/>
      <c r="Y950" s="206"/>
      <c r="Z950" s="206"/>
      <c r="AA950" s="206"/>
      <c r="AB950" s="206"/>
      <c r="AC950" s="206"/>
      <c r="AD950" s="206"/>
      <c r="AE950" s="206"/>
      <c r="AF950" s="207"/>
      <c r="AG950" s="208"/>
      <c r="AH950" s="208"/>
      <c r="AI950" s="208"/>
      <c r="AJ950" s="209"/>
      <c r="AK950" s="209"/>
      <c r="AL950" s="210"/>
      <c r="AM950" s="210"/>
      <c r="AN950" s="210"/>
      <c r="AO950" s="210"/>
      <c r="AP950" s="210"/>
      <c r="AQ950" s="210"/>
      <c r="AR950" s="210"/>
      <c r="AS950" s="218"/>
      <c r="AT950" s="355"/>
      <c r="AU950" s="355"/>
      <c r="AV950" s="355"/>
      <c r="AW950" s="355"/>
      <c r="AX950" s="355"/>
      <c r="AY950" s="355"/>
      <c r="AZ950" s="355"/>
      <c r="BA950" s="355"/>
      <c r="BB950" s="355"/>
      <c r="BC950" s="355"/>
      <c r="BD950" s="355"/>
      <c r="BE950" s="400" t="s">
        <v>1118</v>
      </c>
      <c r="BF950" s="218"/>
      <c r="BG950" s="32" t="s">
        <v>2294</v>
      </c>
      <c r="BH950" s="275" t="s">
        <v>1117</v>
      </c>
      <c r="BI950" s="218"/>
      <c r="BJ950" s="276"/>
    </row>
    <row r="951" s="5" customFormat="1" ht="12.95" customHeight="1" spans="1:62">
      <c r="A951" s="322"/>
      <c r="B951" s="322"/>
      <c r="C951" s="48" t="s">
        <v>2295</v>
      </c>
      <c r="D951" s="38" t="s">
        <v>2297</v>
      </c>
      <c r="E951" s="39" t="s">
        <v>7460</v>
      </c>
      <c r="F951" s="40" t="s">
        <v>2715</v>
      </c>
      <c r="G951" s="41" t="s">
        <v>7461</v>
      </c>
      <c r="H951" s="42" t="s">
        <v>2715</v>
      </c>
      <c r="I951" s="42" t="s">
        <v>2715</v>
      </c>
      <c r="J951" s="43" t="s">
        <v>2715</v>
      </c>
      <c r="K951" s="54" t="s">
        <v>2715</v>
      </c>
      <c r="L951" s="42" t="s">
        <v>2737</v>
      </c>
      <c r="M951" s="42" t="s">
        <v>2715</v>
      </c>
      <c r="N951" s="42" t="s">
        <v>2715</v>
      </c>
      <c r="O951" s="43" t="s">
        <v>2715</v>
      </c>
      <c r="P951" s="206"/>
      <c r="Q951" s="206"/>
      <c r="R951" s="206"/>
      <c r="S951" s="206"/>
      <c r="T951" s="206"/>
      <c r="U951" s="63" t="s">
        <v>7462</v>
      </c>
      <c r="V951" s="47" t="s">
        <v>7463</v>
      </c>
      <c r="W951" s="62" t="s">
        <v>2715</v>
      </c>
      <c r="X951" s="62" t="s">
        <v>2715</v>
      </c>
      <c r="Y951" s="62"/>
      <c r="Z951" s="62"/>
      <c r="AA951" s="62"/>
      <c r="AB951" s="47"/>
      <c r="AC951" s="47" t="s">
        <v>6853</v>
      </c>
      <c r="AD951" s="63"/>
      <c r="AE951" s="63" t="s">
        <v>2723</v>
      </c>
      <c r="AF951" s="207"/>
      <c r="AG951" s="208"/>
      <c r="AH951" s="208"/>
      <c r="AI951" s="208"/>
      <c r="AJ951" s="209"/>
      <c r="AK951" s="209"/>
      <c r="AL951" s="210"/>
      <c r="AM951" s="210"/>
      <c r="AN951" s="210"/>
      <c r="AO951" s="210"/>
      <c r="AP951" s="210"/>
      <c r="AQ951" s="210"/>
      <c r="AR951" s="210"/>
      <c r="AS951" s="215" t="s">
        <v>2296</v>
      </c>
      <c r="AT951" s="105"/>
      <c r="AU951" s="105"/>
      <c r="AV951" s="105"/>
      <c r="AW951" s="105"/>
      <c r="AX951" s="105"/>
      <c r="AY951" s="105"/>
      <c r="AZ951" s="105"/>
      <c r="BA951" s="105"/>
      <c r="BB951" s="105"/>
      <c r="BC951" s="105"/>
      <c r="BD951" s="218"/>
      <c r="BE951" s="105"/>
      <c r="BF951" s="250"/>
      <c r="BG951" s="252" t="s">
        <v>2297</v>
      </c>
      <c r="BH951" s="5" t="s">
        <v>2297</v>
      </c>
      <c r="BI951" s="5" t="s">
        <v>7464</v>
      </c>
      <c r="BJ951" s="149"/>
    </row>
    <row r="952" s="5" customFormat="1" ht="12.95" customHeight="1" spans="1:62">
      <c r="A952" s="322"/>
      <c r="B952" s="322"/>
      <c r="C952" s="48" t="s">
        <v>2298</v>
      </c>
      <c r="D952" s="38" t="s">
        <v>2300</v>
      </c>
      <c r="E952" s="39" t="s">
        <v>7465</v>
      </c>
      <c r="F952" s="40" t="s">
        <v>2715</v>
      </c>
      <c r="G952" s="41" t="s">
        <v>7466</v>
      </c>
      <c r="H952" s="42" t="s">
        <v>2715</v>
      </c>
      <c r="I952" s="42" t="s">
        <v>2715</v>
      </c>
      <c r="J952" s="43" t="s">
        <v>2715</v>
      </c>
      <c r="K952" s="54" t="s">
        <v>2715</v>
      </c>
      <c r="L952" s="42" t="s">
        <v>2737</v>
      </c>
      <c r="M952" s="42" t="s">
        <v>2715</v>
      </c>
      <c r="N952" s="42" t="s">
        <v>2715</v>
      </c>
      <c r="O952" s="43" t="s">
        <v>2715</v>
      </c>
      <c r="P952" s="206"/>
      <c r="Q952" s="206"/>
      <c r="R952" s="206"/>
      <c r="S952" s="206"/>
      <c r="T952" s="206"/>
      <c r="U952" s="63" t="s">
        <v>7467</v>
      </c>
      <c r="V952" s="47" t="s">
        <v>7463</v>
      </c>
      <c r="W952" s="62" t="s">
        <v>2715</v>
      </c>
      <c r="X952" s="62" t="s">
        <v>2715</v>
      </c>
      <c r="Y952" s="62"/>
      <c r="Z952" s="62"/>
      <c r="AA952" s="62"/>
      <c r="AB952" s="47"/>
      <c r="AC952" s="47" t="s">
        <v>6853</v>
      </c>
      <c r="AD952" s="63"/>
      <c r="AE952" s="63" t="s">
        <v>2723</v>
      </c>
      <c r="AF952" s="207"/>
      <c r="AG952" s="208"/>
      <c r="AH952" s="208"/>
      <c r="AI952" s="208"/>
      <c r="AJ952" s="209"/>
      <c r="AK952" s="209"/>
      <c r="AL952" s="210"/>
      <c r="AM952" s="210"/>
      <c r="AN952" s="210"/>
      <c r="AO952" s="210"/>
      <c r="AP952" s="210"/>
      <c r="AQ952" s="210"/>
      <c r="AR952" s="210"/>
      <c r="AS952" s="215" t="s">
        <v>2299</v>
      </c>
      <c r="AT952" s="105"/>
      <c r="AU952" s="105"/>
      <c r="AV952" s="105"/>
      <c r="AW952" s="105"/>
      <c r="AX952" s="105"/>
      <c r="AY952" s="105"/>
      <c r="AZ952" s="105"/>
      <c r="BA952" s="105"/>
      <c r="BB952" s="105"/>
      <c r="BC952" s="105"/>
      <c r="BD952" s="218"/>
      <c r="BE952" s="105"/>
      <c r="BF952" s="250"/>
      <c r="BG952" s="252" t="s">
        <v>2300</v>
      </c>
      <c r="BH952" s="5" t="s">
        <v>2300</v>
      </c>
      <c r="BI952" s="5" t="s">
        <v>7468</v>
      </c>
      <c r="BJ952" s="149"/>
    </row>
    <row r="953" s="5" customFormat="1" ht="12.95" customHeight="1" spans="1:62">
      <c r="A953" s="322"/>
      <c r="B953" s="322"/>
      <c r="C953" s="48" t="s">
        <v>2301</v>
      </c>
      <c r="D953" s="38" t="s">
        <v>2303</v>
      </c>
      <c r="E953" s="39" t="s">
        <v>7469</v>
      </c>
      <c r="F953" s="40" t="s">
        <v>2715</v>
      </c>
      <c r="G953" s="41" t="s">
        <v>7470</v>
      </c>
      <c r="H953" s="42" t="s">
        <v>2715</v>
      </c>
      <c r="I953" s="42" t="s">
        <v>2715</v>
      </c>
      <c r="J953" s="43" t="s">
        <v>2715</v>
      </c>
      <c r="K953" s="54" t="s">
        <v>2715</v>
      </c>
      <c r="L953" s="42" t="s">
        <v>2737</v>
      </c>
      <c r="M953" s="42" t="s">
        <v>2715</v>
      </c>
      <c r="N953" s="42" t="s">
        <v>2715</v>
      </c>
      <c r="O953" s="43" t="s">
        <v>2715</v>
      </c>
      <c r="P953" s="206"/>
      <c r="Q953" s="206"/>
      <c r="R953" s="206"/>
      <c r="S953" s="206"/>
      <c r="T953" s="206"/>
      <c r="U953" s="63" t="s">
        <v>7471</v>
      </c>
      <c r="V953" s="47" t="s">
        <v>7463</v>
      </c>
      <c r="W953" s="62" t="s">
        <v>2715</v>
      </c>
      <c r="X953" s="62" t="s">
        <v>2715</v>
      </c>
      <c r="Y953" s="62"/>
      <c r="Z953" s="62"/>
      <c r="AA953" s="62"/>
      <c r="AB953" s="47"/>
      <c r="AC953" s="47" t="s">
        <v>6853</v>
      </c>
      <c r="AD953" s="63"/>
      <c r="AE953" s="63" t="s">
        <v>2723</v>
      </c>
      <c r="AF953" s="207"/>
      <c r="AG953" s="208"/>
      <c r="AH953" s="208"/>
      <c r="AI953" s="208"/>
      <c r="AJ953" s="209"/>
      <c r="AK953" s="209"/>
      <c r="AL953" s="210"/>
      <c r="AM953" s="210"/>
      <c r="AN953" s="210"/>
      <c r="AO953" s="210"/>
      <c r="AP953" s="210"/>
      <c r="AQ953" s="210"/>
      <c r="AR953" s="210"/>
      <c r="AS953" s="215" t="s">
        <v>2302</v>
      </c>
      <c r="AT953" s="105"/>
      <c r="AU953" s="105"/>
      <c r="AV953" s="105"/>
      <c r="AW953" s="105"/>
      <c r="AX953" s="105"/>
      <c r="AY953" s="105"/>
      <c r="AZ953" s="105"/>
      <c r="BA953" s="105"/>
      <c r="BB953" s="105"/>
      <c r="BC953" s="105"/>
      <c r="BD953" s="218"/>
      <c r="BE953" s="105"/>
      <c r="BF953" s="250"/>
      <c r="BG953" s="252" t="s">
        <v>2303</v>
      </c>
      <c r="BH953" s="5" t="s">
        <v>2303</v>
      </c>
      <c r="BI953" s="5" t="s">
        <v>7472</v>
      </c>
      <c r="BJ953" s="149"/>
    </row>
    <row r="954" s="5" customFormat="1" ht="12.95" customHeight="1" spans="1:62">
      <c r="A954" s="322"/>
      <c r="B954" s="322"/>
      <c r="C954" s="48" t="s">
        <v>2304</v>
      </c>
      <c r="D954" s="38" t="s">
        <v>2306</v>
      </c>
      <c r="E954" s="39" t="s">
        <v>7473</v>
      </c>
      <c r="F954" s="40" t="s">
        <v>2715</v>
      </c>
      <c r="G954" s="41" t="s">
        <v>7474</v>
      </c>
      <c r="H954" s="42" t="s">
        <v>2715</v>
      </c>
      <c r="I954" s="42" t="s">
        <v>2715</v>
      </c>
      <c r="J954" s="43" t="s">
        <v>2715</v>
      </c>
      <c r="K954" s="54" t="s">
        <v>2715</v>
      </c>
      <c r="L954" s="42" t="s">
        <v>2737</v>
      </c>
      <c r="M954" s="42" t="s">
        <v>2715</v>
      </c>
      <c r="N954" s="42" t="s">
        <v>2715</v>
      </c>
      <c r="O954" s="43" t="s">
        <v>2715</v>
      </c>
      <c r="P954" s="206"/>
      <c r="Q954" s="206"/>
      <c r="R954" s="206"/>
      <c r="S954" s="206"/>
      <c r="T954" s="206"/>
      <c r="U954" s="63" t="s">
        <v>7475</v>
      </c>
      <c r="V954" s="47" t="s">
        <v>7463</v>
      </c>
      <c r="W954" s="62" t="s">
        <v>2715</v>
      </c>
      <c r="X954" s="62" t="s">
        <v>2715</v>
      </c>
      <c r="Y954" s="62"/>
      <c r="Z954" s="62"/>
      <c r="AA954" s="62"/>
      <c r="AB954" s="47"/>
      <c r="AC954" s="47" t="s">
        <v>6853</v>
      </c>
      <c r="AD954" s="63"/>
      <c r="AE954" s="63" t="s">
        <v>2723</v>
      </c>
      <c r="AF954" s="207"/>
      <c r="AG954" s="208"/>
      <c r="AH954" s="208"/>
      <c r="AI954" s="208"/>
      <c r="AJ954" s="209"/>
      <c r="AK954" s="209"/>
      <c r="AL954" s="210"/>
      <c r="AM954" s="210"/>
      <c r="AN954" s="210"/>
      <c r="AO954" s="210"/>
      <c r="AP954" s="210"/>
      <c r="AQ954" s="210"/>
      <c r="AR954" s="210"/>
      <c r="AS954" s="215" t="s">
        <v>2305</v>
      </c>
      <c r="AT954" s="105"/>
      <c r="AU954" s="105"/>
      <c r="AV954" s="105"/>
      <c r="AW954" s="105"/>
      <c r="AX954" s="105"/>
      <c r="AY954" s="105"/>
      <c r="AZ954" s="105"/>
      <c r="BA954" s="105"/>
      <c r="BB954" s="105"/>
      <c r="BC954" s="105"/>
      <c r="BD954" s="218"/>
      <c r="BE954" s="105"/>
      <c r="BF954" s="250"/>
      <c r="BG954" s="252" t="s">
        <v>2306</v>
      </c>
      <c r="BH954" s="5" t="s">
        <v>2306</v>
      </c>
      <c r="BI954" s="5" t="s">
        <v>7476</v>
      </c>
      <c r="BJ954" s="149"/>
    </row>
    <row r="955" s="5" customFormat="1" ht="12.95" customHeight="1" spans="1:62">
      <c r="A955" s="322"/>
      <c r="B955" s="322"/>
      <c r="C955" s="48" t="s">
        <v>2307</v>
      </c>
      <c r="D955" s="38" t="s">
        <v>2309</v>
      </c>
      <c r="E955" s="39" t="s">
        <v>7477</v>
      </c>
      <c r="F955" s="40" t="s">
        <v>2715</v>
      </c>
      <c r="G955" s="41" t="s">
        <v>7478</v>
      </c>
      <c r="H955" s="42" t="s">
        <v>2715</v>
      </c>
      <c r="I955" s="42" t="s">
        <v>2715</v>
      </c>
      <c r="J955" s="43" t="s">
        <v>2715</v>
      </c>
      <c r="K955" s="54" t="s">
        <v>2715</v>
      </c>
      <c r="L955" s="42" t="s">
        <v>2737</v>
      </c>
      <c r="M955" s="42" t="s">
        <v>2715</v>
      </c>
      <c r="N955" s="42" t="s">
        <v>2715</v>
      </c>
      <c r="O955" s="43" t="s">
        <v>2715</v>
      </c>
      <c r="P955" s="206"/>
      <c r="Q955" s="206"/>
      <c r="R955" s="206"/>
      <c r="S955" s="206"/>
      <c r="T955" s="206"/>
      <c r="U955" s="63" t="s">
        <v>7479</v>
      </c>
      <c r="V955" s="47" t="s">
        <v>7463</v>
      </c>
      <c r="W955" s="62" t="s">
        <v>2715</v>
      </c>
      <c r="X955" s="62" t="s">
        <v>2715</v>
      </c>
      <c r="Y955" s="62"/>
      <c r="Z955" s="62"/>
      <c r="AA955" s="62"/>
      <c r="AB955" s="47"/>
      <c r="AC955" s="47" t="s">
        <v>6853</v>
      </c>
      <c r="AD955" s="63"/>
      <c r="AE955" s="63" t="s">
        <v>2723</v>
      </c>
      <c r="AF955" s="207"/>
      <c r="AG955" s="208"/>
      <c r="AH955" s="208"/>
      <c r="AI955" s="208"/>
      <c r="AJ955" s="209"/>
      <c r="AK955" s="209"/>
      <c r="AL955" s="210"/>
      <c r="AM955" s="210"/>
      <c r="AN955" s="210"/>
      <c r="AO955" s="210"/>
      <c r="AP955" s="210"/>
      <c r="AQ955" s="210"/>
      <c r="AR955" s="210"/>
      <c r="AS955" s="215" t="s">
        <v>2308</v>
      </c>
      <c r="AT955" s="105"/>
      <c r="AU955" s="105"/>
      <c r="AV955" s="105"/>
      <c r="AW955" s="105"/>
      <c r="AX955" s="105"/>
      <c r="AY955" s="105"/>
      <c r="AZ955" s="105"/>
      <c r="BA955" s="105"/>
      <c r="BB955" s="105"/>
      <c r="BC955" s="105"/>
      <c r="BD955" s="218"/>
      <c r="BE955" s="105"/>
      <c r="BF955" s="250"/>
      <c r="BG955" s="252" t="s">
        <v>2309</v>
      </c>
      <c r="BH955" s="5" t="s">
        <v>2309</v>
      </c>
      <c r="BI955" s="5" t="s">
        <v>7480</v>
      </c>
      <c r="BJ955" s="149"/>
    </row>
    <row r="956" s="5" customFormat="1" ht="12.95" customHeight="1" spans="1:62">
      <c r="A956" s="322"/>
      <c r="B956" s="322"/>
      <c r="C956" s="48" t="s">
        <v>2310</v>
      </c>
      <c r="D956" s="38" t="s">
        <v>2312</v>
      </c>
      <c r="E956" s="39" t="s">
        <v>7481</v>
      </c>
      <c r="F956" s="40" t="s">
        <v>2715</v>
      </c>
      <c r="G956" s="41" t="s">
        <v>7482</v>
      </c>
      <c r="H956" s="42" t="s">
        <v>2715</v>
      </c>
      <c r="I956" s="42" t="s">
        <v>2715</v>
      </c>
      <c r="J956" s="43" t="s">
        <v>2715</v>
      </c>
      <c r="K956" s="54" t="s">
        <v>2715</v>
      </c>
      <c r="L956" s="42" t="s">
        <v>2737</v>
      </c>
      <c r="M956" s="42" t="s">
        <v>2715</v>
      </c>
      <c r="N956" s="42" t="s">
        <v>2715</v>
      </c>
      <c r="O956" s="43" t="s">
        <v>2715</v>
      </c>
      <c r="P956" s="206"/>
      <c r="Q956" s="206"/>
      <c r="R956" s="206"/>
      <c r="S956" s="206"/>
      <c r="T956" s="206"/>
      <c r="U956" s="63" t="s">
        <v>7483</v>
      </c>
      <c r="V956" s="47" t="s">
        <v>7463</v>
      </c>
      <c r="W956" s="62" t="s">
        <v>2715</v>
      </c>
      <c r="X956" s="62" t="s">
        <v>2715</v>
      </c>
      <c r="Y956" s="62"/>
      <c r="Z956" s="62"/>
      <c r="AA956" s="62"/>
      <c r="AB956" s="47"/>
      <c r="AC956" s="47" t="s">
        <v>6853</v>
      </c>
      <c r="AD956" s="63"/>
      <c r="AE956" s="63" t="s">
        <v>2723</v>
      </c>
      <c r="AF956" s="207"/>
      <c r="AG956" s="208"/>
      <c r="AH956" s="208"/>
      <c r="AI956" s="208"/>
      <c r="AJ956" s="209"/>
      <c r="AK956" s="209"/>
      <c r="AL956" s="210"/>
      <c r="AM956" s="210"/>
      <c r="AN956" s="210"/>
      <c r="AO956" s="210"/>
      <c r="AP956" s="210"/>
      <c r="AQ956" s="210"/>
      <c r="AR956" s="210"/>
      <c r="AS956" s="215" t="s">
        <v>2311</v>
      </c>
      <c r="AT956" s="105"/>
      <c r="AU956" s="105"/>
      <c r="AV956" s="105"/>
      <c r="AW956" s="105"/>
      <c r="AX956" s="105"/>
      <c r="AY956" s="105"/>
      <c r="AZ956" s="105"/>
      <c r="BA956" s="105"/>
      <c r="BB956" s="105"/>
      <c r="BC956" s="105"/>
      <c r="BD956" s="218"/>
      <c r="BE956" s="105"/>
      <c r="BF956" s="250"/>
      <c r="BG956" s="252" t="s">
        <v>2312</v>
      </c>
      <c r="BH956" s="5" t="s">
        <v>2312</v>
      </c>
      <c r="BI956" s="5" t="s">
        <v>7484</v>
      </c>
      <c r="BJ956" s="149"/>
    </row>
    <row r="957" s="5" customFormat="1" ht="12.95" customHeight="1" spans="1:62">
      <c r="A957" s="322"/>
      <c r="B957" s="322"/>
      <c r="C957" s="48" t="s">
        <v>2313</v>
      </c>
      <c r="D957" s="38" t="s">
        <v>2315</v>
      </c>
      <c r="E957" s="39" t="s">
        <v>7485</v>
      </c>
      <c r="F957" s="40" t="s">
        <v>2715</v>
      </c>
      <c r="G957" s="41" t="s">
        <v>7486</v>
      </c>
      <c r="H957" s="42" t="s">
        <v>2715</v>
      </c>
      <c r="I957" s="42" t="s">
        <v>2715</v>
      </c>
      <c r="J957" s="43" t="s">
        <v>2715</v>
      </c>
      <c r="K957" s="54" t="s">
        <v>2715</v>
      </c>
      <c r="L957" s="42" t="s">
        <v>2737</v>
      </c>
      <c r="M957" s="42" t="s">
        <v>2715</v>
      </c>
      <c r="N957" s="42" t="s">
        <v>2715</v>
      </c>
      <c r="O957" s="43" t="s">
        <v>2715</v>
      </c>
      <c r="P957" s="206"/>
      <c r="Q957" s="206"/>
      <c r="R957" s="206"/>
      <c r="S957" s="206"/>
      <c r="T957" s="206"/>
      <c r="U957" s="63" t="s">
        <v>7487</v>
      </c>
      <c r="V957" s="47" t="s">
        <v>7463</v>
      </c>
      <c r="W957" s="62" t="s">
        <v>2715</v>
      </c>
      <c r="X957" s="62" t="s">
        <v>2715</v>
      </c>
      <c r="Y957" s="62"/>
      <c r="Z957" s="62"/>
      <c r="AA957" s="62"/>
      <c r="AB957" s="47"/>
      <c r="AC957" s="47" t="s">
        <v>6853</v>
      </c>
      <c r="AD957" s="63"/>
      <c r="AE957" s="63" t="s">
        <v>2723</v>
      </c>
      <c r="AF957" s="207"/>
      <c r="AG957" s="208"/>
      <c r="AH957" s="208"/>
      <c r="AI957" s="208"/>
      <c r="AJ957" s="209"/>
      <c r="AK957" s="209"/>
      <c r="AL957" s="210"/>
      <c r="AM957" s="210"/>
      <c r="AN957" s="210"/>
      <c r="AO957" s="210"/>
      <c r="AP957" s="210"/>
      <c r="AQ957" s="210"/>
      <c r="AR957" s="210"/>
      <c r="AS957" s="215" t="s">
        <v>2314</v>
      </c>
      <c r="AT957" s="105"/>
      <c r="AU957" s="105"/>
      <c r="AV957" s="105"/>
      <c r="AW957" s="105"/>
      <c r="AX957" s="105"/>
      <c r="AY957" s="105"/>
      <c r="AZ957" s="105"/>
      <c r="BA957" s="105"/>
      <c r="BB957" s="105"/>
      <c r="BC957" s="105"/>
      <c r="BD957" s="218"/>
      <c r="BE957" s="105"/>
      <c r="BF957" s="250"/>
      <c r="BG957" s="252" t="s">
        <v>2315</v>
      </c>
      <c r="BH957" s="5" t="s">
        <v>2315</v>
      </c>
      <c r="BI957" s="5" t="s">
        <v>7488</v>
      </c>
      <c r="BJ957" s="149"/>
    </row>
    <row r="958" s="5" customFormat="1" ht="12.95" customHeight="1" spans="1:62">
      <c r="A958" s="322"/>
      <c r="B958" s="322"/>
      <c r="C958" s="48" t="s">
        <v>2316</v>
      </c>
      <c r="D958" s="38" t="s">
        <v>2318</v>
      </c>
      <c r="E958" s="39" t="s">
        <v>7489</v>
      </c>
      <c r="F958" s="40" t="s">
        <v>2715</v>
      </c>
      <c r="G958" s="41" t="s">
        <v>7490</v>
      </c>
      <c r="H958" s="42" t="s">
        <v>2715</v>
      </c>
      <c r="I958" s="42" t="s">
        <v>2715</v>
      </c>
      <c r="J958" s="43" t="s">
        <v>2715</v>
      </c>
      <c r="K958" s="54" t="s">
        <v>2715</v>
      </c>
      <c r="L958" s="42" t="s">
        <v>2737</v>
      </c>
      <c r="M958" s="42" t="s">
        <v>2715</v>
      </c>
      <c r="N958" s="42" t="s">
        <v>2715</v>
      </c>
      <c r="O958" s="43" t="s">
        <v>2715</v>
      </c>
      <c r="P958" s="206"/>
      <c r="Q958" s="206"/>
      <c r="R958" s="206"/>
      <c r="S958" s="206"/>
      <c r="T958" s="206"/>
      <c r="U958" s="63" t="s">
        <v>7491</v>
      </c>
      <c r="V958" s="47" t="s">
        <v>7463</v>
      </c>
      <c r="W958" s="62" t="s">
        <v>2715</v>
      </c>
      <c r="X958" s="62" t="s">
        <v>2715</v>
      </c>
      <c r="Y958" s="62"/>
      <c r="Z958" s="62"/>
      <c r="AA958" s="62"/>
      <c r="AB958" s="47"/>
      <c r="AC958" s="47" t="s">
        <v>6853</v>
      </c>
      <c r="AD958" s="63"/>
      <c r="AE958" s="63" t="s">
        <v>2723</v>
      </c>
      <c r="AF958" s="207"/>
      <c r="AG958" s="208"/>
      <c r="AH958" s="208"/>
      <c r="AI958" s="208"/>
      <c r="AJ958" s="209"/>
      <c r="AK958" s="209"/>
      <c r="AL958" s="210"/>
      <c r="AM958" s="210"/>
      <c r="AN958" s="210"/>
      <c r="AO958" s="210"/>
      <c r="AP958" s="210"/>
      <c r="AQ958" s="210"/>
      <c r="AR958" s="210"/>
      <c r="AS958" s="215" t="s">
        <v>2317</v>
      </c>
      <c r="AT958" s="105"/>
      <c r="AU958" s="105"/>
      <c r="AV958" s="105"/>
      <c r="AW958" s="105"/>
      <c r="AX958" s="105"/>
      <c r="AY958" s="105"/>
      <c r="AZ958" s="105"/>
      <c r="BA958" s="105"/>
      <c r="BB958" s="105"/>
      <c r="BC958" s="105"/>
      <c r="BD958" s="218"/>
      <c r="BE958" s="105"/>
      <c r="BF958" s="250"/>
      <c r="BG958" s="252" t="s">
        <v>2318</v>
      </c>
      <c r="BH958" s="5" t="s">
        <v>2318</v>
      </c>
      <c r="BI958" s="5" t="s">
        <v>7492</v>
      </c>
      <c r="BJ958" s="149"/>
    </row>
    <row r="959" s="5" customFormat="1" ht="12.95" customHeight="1" spans="1:62">
      <c r="A959" s="322"/>
      <c r="B959" s="322"/>
      <c r="C959" s="10" t="s">
        <v>2319</v>
      </c>
      <c r="D959" s="38" t="s">
        <v>2320</v>
      </c>
      <c r="E959" s="39" t="s">
        <v>7493</v>
      </c>
      <c r="F959" s="40" t="s">
        <v>2715</v>
      </c>
      <c r="G959" s="41" t="s">
        <v>7494</v>
      </c>
      <c r="H959" s="42" t="s">
        <v>2715</v>
      </c>
      <c r="I959" s="42" t="s">
        <v>2715</v>
      </c>
      <c r="J959" s="43" t="s">
        <v>2715</v>
      </c>
      <c r="K959" s="54" t="s">
        <v>2715</v>
      </c>
      <c r="L959" s="42" t="s">
        <v>2737</v>
      </c>
      <c r="M959" s="42" t="s">
        <v>2715</v>
      </c>
      <c r="N959" s="42" t="s">
        <v>2715</v>
      </c>
      <c r="O959" s="43" t="s">
        <v>2715</v>
      </c>
      <c r="P959" s="206"/>
      <c r="Q959" s="206"/>
      <c r="R959" s="206"/>
      <c r="S959" s="206"/>
      <c r="T959" s="206"/>
      <c r="U959" s="63" t="s">
        <v>7495</v>
      </c>
      <c r="V959" s="47" t="s">
        <v>7463</v>
      </c>
      <c r="W959" s="62" t="s">
        <v>2715</v>
      </c>
      <c r="X959" s="62" t="s">
        <v>2715</v>
      </c>
      <c r="Y959" s="62"/>
      <c r="Z959" s="62"/>
      <c r="AA959" s="62"/>
      <c r="AB959" s="47"/>
      <c r="AC959" s="47" t="s">
        <v>6853</v>
      </c>
      <c r="AD959" s="63"/>
      <c r="AE959" s="63" t="s">
        <v>2723</v>
      </c>
      <c r="AF959" s="207"/>
      <c r="AG959" s="208"/>
      <c r="AH959" s="208"/>
      <c r="AI959" s="208"/>
      <c r="AJ959" s="209"/>
      <c r="AK959" s="209"/>
      <c r="AL959" s="210"/>
      <c r="AM959" s="210"/>
      <c r="AN959" s="210"/>
      <c r="AO959" s="210"/>
      <c r="AP959" s="210"/>
      <c r="AQ959" s="210"/>
      <c r="AR959" s="210"/>
      <c r="AS959" s="215" t="s">
        <v>2319</v>
      </c>
      <c r="AT959" s="105"/>
      <c r="AU959" s="105"/>
      <c r="AV959" s="105"/>
      <c r="AW959" s="105"/>
      <c r="AX959" s="105"/>
      <c r="AY959" s="105"/>
      <c r="AZ959" s="105"/>
      <c r="BA959" s="105"/>
      <c r="BB959" s="105"/>
      <c r="BC959" s="105"/>
      <c r="BD959" s="218"/>
      <c r="BE959" s="105"/>
      <c r="BF959" s="250"/>
      <c r="BG959" s="252" t="s">
        <v>2320</v>
      </c>
      <c r="BH959" s="5" t="s">
        <v>2320</v>
      </c>
      <c r="BI959" s="5" t="s">
        <v>7496</v>
      </c>
      <c r="BJ959" s="149"/>
    </row>
    <row r="960" s="5" customFormat="1" ht="12.95" customHeight="1" spans="1:62">
      <c r="A960" s="322"/>
      <c r="B960" s="322"/>
      <c r="C960" s="10" t="s">
        <v>2321</v>
      </c>
      <c r="D960" s="38" t="s">
        <v>2322</v>
      </c>
      <c r="E960" s="39" t="s">
        <v>7497</v>
      </c>
      <c r="F960" s="40" t="s">
        <v>2715</v>
      </c>
      <c r="G960" s="41" t="s">
        <v>7498</v>
      </c>
      <c r="H960" s="42" t="s">
        <v>2715</v>
      </c>
      <c r="I960" s="42" t="s">
        <v>2715</v>
      </c>
      <c r="J960" s="43" t="s">
        <v>2715</v>
      </c>
      <c r="K960" s="54" t="s">
        <v>2715</v>
      </c>
      <c r="L960" s="42" t="s">
        <v>2737</v>
      </c>
      <c r="M960" s="42" t="s">
        <v>2715</v>
      </c>
      <c r="N960" s="42" t="s">
        <v>2715</v>
      </c>
      <c r="O960" s="43" t="s">
        <v>2715</v>
      </c>
      <c r="P960" s="206"/>
      <c r="Q960" s="206"/>
      <c r="R960" s="206"/>
      <c r="S960" s="206"/>
      <c r="T960" s="206"/>
      <c r="U960" s="63" t="s">
        <v>7499</v>
      </c>
      <c r="V960" s="47" t="s">
        <v>7463</v>
      </c>
      <c r="W960" s="62" t="s">
        <v>2715</v>
      </c>
      <c r="X960" s="62" t="s">
        <v>2715</v>
      </c>
      <c r="Y960" s="62"/>
      <c r="Z960" s="62"/>
      <c r="AA960" s="62"/>
      <c r="AB960" s="47"/>
      <c r="AC960" s="47" t="s">
        <v>6853</v>
      </c>
      <c r="AD960" s="63"/>
      <c r="AE960" s="63" t="s">
        <v>2723</v>
      </c>
      <c r="AF960" s="207"/>
      <c r="AG960" s="208"/>
      <c r="AH960" s="208"/>
      <c r="AI960" s="208"/>
      <c r="AJ960" s="209"/>
      <c r="AK960" s="209"/>
      <c r="AL960" s="210"/>
      <c r="AM960" s="210"/>
      <c r="AN960" s="210"/>
      <c r="AO960" s="210"/>
      <c r="AP960" s="210"/>
      <c r="AQ960" s="210"/>
      <c r="AR960" s="210"/>
      <c r="AS960" s="215" t="s">
        <v>2321</v>
      </c>
      <c r="AT960" s="105"/>
      <c r="AU960" s="105"/>
      <c r="AV960" s="105"/>
      <c r="AW960" s="105"/>
      <c r="AX960" s="105"/>
      <c r="AY960" s="105"/>
      <c r="AZ960" s="105"/>
      <c r="BA960" s="105"/>
      <c r="BB960" s="105"/>
      <c r="BC960" s="105"/>
      <c r="BD960" s="218"/>
      <c r="BE960" s="105"/>
      <c r="BF960" s="250"/>
      <c r="BG960" s="252" t="s">
        <v>2322</v>
      </c>
      <c r="BH960" s="5" t="s">
        <v>2322</v>
      </c>
      <c r="BI960" s="5" t="s">
        <v>7500</v>
      </c>
      <c r="BJ960" s="149"/>
    </row>
    <row r="961" s="5" customFormat="1" ht="12.95" customHeight="1" spans="1:62">
      <c r="A961" s="322"/>
      <c r="B961" s="322"/>
      <c r="C961" s="48" t="s">
        <v>2323</v>
      </c>
      <c r="D961" s="38" t="s">
        <v>2324</v>
      </c>
      <c r="E961" s="39" t="s">
        <v>7501</v>
      </c>
      <c r="F961" s="40" t="s">
        <v>2715</v>
      </c>
      <c r="G961" s="41" t="s">
        <v>7502</v>
      </c>
      <c r="H961" s="42" t="s">
        <v>2715</v>
      </c>
      <c r="I961" s="42" t="s">
        <v>2715</v>
      </c>
      <c r="J961" s="43" t="s">
        <v>2715</v>
      </c>
      <c r="K961" s="54" t="s">
        <v>2715</v>
      </c>
      <c r="L961" s="42" t="s">
        <v>2737</v>
      </c>
      <c r="M961" s="42" t="s">
        <v>2715</v>
      </c>
      <c r="N961" s="42" t="s">
        <v>2715</v>
      </c>
      <c r="O961" s="43" t="s">
        <v>2715</v>
      </c>
      <c r="P961" s="206"/>
      <c r="Q961" s="206"/>
      <c r="R961" s="206"/>
      <c r="S961" s="206"/>
      <c r="T961" s="206"/>
      <c r="U961" s="63" t="s">
        <v>7503</v>
      </c>
      <c r="V961" s="47" t="s">
        <v>7463</v>
      </c>
      <c r="W961" s="62" t="s">
        <v>2715</v>
      </c>
      <c r="X961" s="62" t="s">
        <v>2715</v>
      </c>
      <c r="Y961" s="62"/>
      <c r="Z961" s="62"/>
      <c r="AA961" s="62"/>
      <c r="AB961" s="47"/>
      <c r="AC961" s="47" t="s">
        <v>6853</v>
      </c>
      <c r="AD961" s="63"/>
      <c r="AE961" s="63" t="s">
        <v>2723</v>
      </c>
      <c r="AF961" s="207"/>
      <c r="AG961" s="208"/>
      <c r="AH961" s="208"/>
      <c r="AI961" s="208"/>
      <c r="AJ961" s="209"/>
      <c r="AK961" s="209"/>
      <c r="AL961" s="210"/>
      <c r="AM961" s="210"/>
      <c r="AN961" s="210"/>
      <c r="AO961" s="210"/>
      <c r="AP961" s="210"/>
      <c r="AQ961" s="210"/>
      <c r="AR961" s="210"/>
      <c r="AS961" s="215" t="s">
        <v>2323</v>
      </c>
      <c r="AT961" s="105"/>
      <c r="AU961" s="105"/>
      <c r="AV961" s="105"/>
      <c r="AW961" s="105"/>
      <c r="AX961" s="105"/>
      <c r="AY961" s="105"/>
      <c r="AZ961" s="105"/>
      <c r="BA961" s="105"/>
      <c r="BB961" s="105"/>
      <c r="BC961" s="105"/>
      <c r="BD961" s="218"/>
      <c r="BE961" s="105"/>
      <c r="BF961" s="250"/>
      <c r="BG961" s="252" t="s">
        <v>2324</v>
      </c>
      <c r="BH961" s="5" t="s">
        <v>2324</v>
      </c>
      <c r="BI961" s="5" t="s">
        <v>7504</v>
      </c>
      <c r="BJ961" s="149"/>
    </row>
    <row r="962" s="5" customFormat="1" ht="12.95" customHeight="1" spans="1:62">
      <c r="A962" s="322"/>
      <c r="B962" s="322"/>
      <c r="C962" s="48" t="s">
        <v>2325</v>
      </c>
      <c r="D962" s="38" t="s">
        <v>2326</v>
      </c>
      <c r="E962" s="39" t="s">
        <v>7505</v>
      </c>
      <c r="F962" s="40" t="s">
        <v>2715</v>
      </c>
      <c r="G962" s="41" t="s">
        <v>7506</v>
      </c>
      <c r="H962" s="42" t="s">
        <v>2715</v>
      </c>
      <c r="I962" s="42" t="s">
        <v>2715</v>
      </c>
      <c r="J962" s="43" t="s">
        <v>2715</v>
      </c>
      <c r="K962" s="54" t="s">
        <v>2715</v>
      </c>
      <c r="L962" s="42" t="s">
        <v>2737</v>
      </c>
      <c r="M962" s="42" t="s">
        <v>2715</v>
      </c>
      <c r="N962" s="42" t="s">
        <v>2715</v>
      </c>
      <c r="O962" s="43" t="s">
        <v>2715</v>
      </c>
      <c r="P962" s="206"/>
      <c r="Q962" s="206"/>
      <c r="R962" s="206"/>
      <c r="S962" s="206"/>
      <c r="T962" s="206"/>
      <c r="U962" s="63" t="s">
        <v>7507</v>
      </c>
      <c r="V962" s="47" t="s">
        <v>7463</v>
      </c>
      <c r="W962" s="62" t="s">
        <v>2715</v>
      </c>
      <c r="X962" s="62" t="s">
        <v>2715</v>
      </c>
      <c r="Y962" s="62"/>
      <c r="Z962" s="62"/>
      <c r="AA962" s="62"/>
      <c r="AB962" s="47"/>
      <c r="AC962" s="47" t="s">
        <v>6853</v>
      </c>
      <c r="AD962" s="63"/>
      <c r="AE962" s="63" t="s">
        <v>2723</v>
      </c>
      <c r="AF962" s="207"/>
      <c r="AG962" s="208"/>
      <c r="AH962" s="208"/>
      <c r="AI962" s="208"/>
      <c r="AJ962" s="209"/>
      <c r="AK962" s="209"/>
      <c r="AL962" s="210"/>
      <c r="AM962" s="210"/>
      <c r="AN962" s="210"/>
      <c r="AO962" s="210"/>
      <c r="AP962" s="210"/>
      <c r="AQ962" s="210"/>
      <c r="AR962" s="210"/>
      <c r="AS962" s="215" t="s">
        <v>2325</v>
      </c>
      <c r="AT962" s="105"/>
      <c r="AU962" s="105"/>
      <c r="AV962" s="105"/>
      <c r="AW962" s="105"/>
      <c r="AX962" s="105"/>
      <c r="AY962" s="105"/>
      <c r="AZ962" s="105"/>
      <c r="BA962" s="105"/>
      <c r="BB962" s="105"/>
      <c r="BC962" s="105"/>
      <c r="BD962" s="218"/>
      <c r="BE962" s="105"/>
      <c r="BF962" s="250"/>
      <c r="BG962" s="252" t="s">
        <v>2326</v>
      </c>
      <c r="BH962" s="5" t="s">
        <v>2326</v>
      </c>
      <c r="BI962" s="5" t="s">
        <v>7508</v>
      </c>
      <c r="BJ962" s="149"/>
    </row>
    <row r="963" s="5" customFormat="1" ht="12.95" customHeight="1" spans="1:62">
      <c r="A963" s="322"/>
      <c r="B963" s="322"/>
      <c r="C963" s="48" t="s">
        <v>2327</v>
      </c>
      <c r="D963" s="38" t="s">
        <v>2328</v>
      </c>
      <c r="E963" s="39" t="s">
        <v>7509</v>
      </c>
      <c r="F963" s="40" t="s">
        <v>2715</v>
      </c>
      <c r="G963" s="41" t="s">
        <v>7510</v>
      </c>
      <c r="H963" s="42" t="s">
        <v>2715</v>
      </c>
      <c r="I963" s="42" t="s">
        <v>2715</v>
      </c>
      <c r="J963" s="43" t="s">
        <v>2715</v>
      </c>
      <c r="K963" s="54" t="s">
        <v>2715</v>
      </c>
      <c r="L963" s="42" t="s">
        <v>2737</v>
      </c>
      <c r="M963" s="42" t="s">
        <v>2715</v>
      </c>
      <c r="N963" s="42" t="s">
        <v>2715</v>
      </c>
      <c r="O963" s="43" t="s">
        <v>2715</v>
      </c>
      <c r="P963" s="206"/>
      <c r="Q963" s="206"/>
      <c r="R963" s="206"/>
      <c r="S963" s="206"/>
      <c r="T963" s="206"/>
      <c r="U963" s="63" t="s">
        <v>7511</v>
      </c>
      <c r="V963" s="47" t="s">
        <v>7463</v>
      </c>
      <c r="W963" s="62" t="s">
        <v>2715</v>
      </c>
      <c r="X963" s="62" t="s">
        <v>2715</v>
      </c>
      <c r="Y963" s="62"/>
      <c r="Z963" s="62"/>
      <c r="AA963" s="62"/>
      <c r="AB963" s="47"/>
      <c r="AC963" s="47" t="s">
        <v>6853</v>
      </c>
      <c r="AD963" s="63"/>
      <c r="AE963" s="63" t="s">
        <v>2723</v>
      </c>
      <c r="AF963" s="207"/>
      <c r="AG963" s="208"/>
      <c r="AH963" s="208"/>
      <c r="AI963" s="208"/>
      <c r="AJ963" s="209"/>
      <c r="AK963" s="209"/>
      <c r="AL963" s="210"/>
      <c r="AM963" s="210"/>
      <c r="AN963" s="210"/>
      <c r="AO963" s="210"/>
      <c r="AP963" s="210"/>
      <c r="AQ963" s="210"/>
      <c r="AR963" s="210"/>
      <c r="AS963" s="215" t="s">
        <v>2327</v>
      </c>
      <c r="AT963" s="105"/>
      <c r="AU963" s="105"/>
      <c r="AV963" s="105"/>
      <c r="AW963" s="105"/>
      <c r="AX963" s="105"/>
      <c r="AY963" s="105"/>
      <c r="AZ963" s="105"/>
      <c r="BA963" s="105"/>
      <c r="BB963" s="105"/>
      <c r="BC963" s="105"/>
      <c r="BD963" s="218"/>
      <c r="BE963" s="105"/>
      <c r="BF963" s="250"/>
      <c r="BG963" s="252" t="s">
        <v>2328</v>
      </c>
      <c r="BH963" s="5" t="s">
        <v>2328</v>
      </c>
      <c r="BI963" s="5" t="s">
        <v>7512</v>
      </c>
      <c r="BJ963" s="149"/>
    </row>
    <row r="964" s="5" customFormat="1" ht="12.95" customHeight="1" spans="1:62">
      <c r="A964" s="322"/>
      <c r="B964" s="322"/>
      <c r="C964" s="48" t="s">
        <v>2329</v>
      </c>
      <c r="D964" s="38" t="s">
        <v>2331</v>
      </c>
      <c r="E964" s="39" t="s">
        <v>7513</v>
      </c>
      <c r="F964" s="40" t="s">
        <v>2715</v>
      </c>
      <c r="G964" s="41" t="s">
        <v>7514</v>
      </c>
      <c r="H964" s="42" t="s">
        <v>2715</v>
      </c>
      <c r="I964" s="42" t="s">
        <v>2715</v>
      </c>
      <c r="J964" s="43" t="s">
        <v>2715</v>
      </c>
      <c r="K964" s="54" t="s">
        <v>2715</v>
      </c>
      <c r="L964" s="42" t="s">
        <v>2737</v>
      </c>
      <c r="M964" s="42" t="s">
        <v>2715</v>
      </c>
      <c r="N964" s="42" t="s">
        <v>2715</v>
      </c>
      <c r="O964" s="43" t="s">
        <v>2715</v>
      </c>
      <c r="P964" s="206"/>
      <c r="Q964" s="206"/>
      <c r="R964" s="206"/>
      <c r="S964" s="206"/>
      <c r="T964" s="206"/>
      <c r="U964" s="63" t="s">
        <v>7515</v>
      </c>
      <c r="V964" s="47" t="s">
        <v>7463</v>
      </c>
      <c r="W964" s="62" t="s">
        <v>2715</v>
      </c>
      <c r="X964" s="62" t="s">
        <v>2715</v>
      </c>
      <c r="Y964" s="62"/>
      <c r="Z964" s="62"/>
      <c r="AA964" s="62"/>
      <c r="AB964" s="47"/>
      <c r="AC964" s="47" t="s">
        <v>6853</v>
      </c>
      <c r="AD964" s="63"/>
      <c r="AE964" s="63" t="s">
        <v>2723</v>
      </c>
      <c r="AF964" s="207"/>
      <c r="AG964" s="208"/>
      <c r="AH964" s="208"/>
      <c r="AI964" s="208"/>
      <c r="AJ964" s="209"/>
      <c r="AK964" s="209"/>
      <c r="AL964" s="210"/>
      <c r="AM964" s="210"/>
      <c r="AN964" s="210"/>
      <c r="AO964" s="210"/>
      <c r="AP964" s="210"/>
      <c r="AQ964" s="210"/>
      <c r="AR964" s="210"/>
      <c r="AS964" s="215" t="s">
        <v>2330</v>
      </c>
      <c r="AT964" s="105"/>
      <c r="AU964" s="105"/>
      <c r="AV964" s="105"/>
      <c r="AW964" s="105"/>
      <c r="AX964" s="105"/>
      <c r="AY964" s="105"/>
      <c r="AZ964" s="105"/>
      <c r="BA964" s="105"/>
      <c r="BB964" s="105"/>
      <c r="BC964" s="105"/>
      <c r="BD964" s="218"/>
      <c r="BE964" s="105"/>
      <c r="BF964" s="250"/>
      <c r="BG964" s="252" t="s">
        <v>2331</v>
      </c>
      <c r="BH964" s="5" t="s">
        <v>2331</v>
      </c>
      <c r="BI964" s="5" t="s">
        <v>7516</v>
      </c>
      <c r="BJ964" s="149"/>
    </row>
    <row r="965" s="5" customFormat="1" ht="12.95" customHeight="1" spans="1:62">
      <c r="A965" s="322"/>
      <c r="B965" s="322"/>
      <c r="C965" s="48" t="s">
        <v>2332</v>
      </c>
      <c r="D965" s="38" t="s">
        <v>2334</v>
      </c>
      <c r="E965" s="39" t="s">
        <v>7517</v>
      </c>
      <c r="F965" s="40" t="s">
        <v>2715</v>
      </c>
      <c r="G965" s="41" t="s">
        <v>7518</v>
      </c>
      <c r="H965" s="42" t="s">
        <v>2715</v>
      </c>
      <c r="I965" s="42" t="s">
        <v>2715</v>
      </c>
      <c r="J965" s="43" t="s">
        <v>2715</v>
      </c>
      <c r="K965" s="54" t="s">
        <v>2715</v>
      </c>
      <c r="L965" s="42" t="s">
        <v>2737</v>
      </c>
      <c r="M965" s="42" t="s">
        <v>2715</v>
      </c>
      <c r="N965" s="42" t="s">
        <v>2715</v>
      </c>
      <c r="O965" s="43" t="s">
        <v>2715</v>
      </c>
      <c r="P965" s="206"/>
      <c r="Q965" s="206"/>
      <c r="R965" s="206"/>
      <c r="S965" s="206"/>
      <c r="T965" s="206"/>
      <c r="U965" s="63" t="s">
        <v>7519</v>
      </c>
      <c r="V965" s="47" t="s">
        <v>7463</v>
      </c>
      <c r="W965" s="62" t="s">
        <v>2715</v>
      </c>
      <c r="X965" s="62" t="s">
        <v>2715</v>
      </c>
      <c r="Y965" s="62"/>
      <c r="Z965" s="62"/>
      <c r="AA965" s="62"/>
      <c r="AB965" s="47"/>
      <c r="AC965" s="47" t="s">
        <v>6853</v>
      </c>
      <c r="AD965" s="63"/>
      <c r="AE965" s="63" t="s">
        <v>2723</v>
      </c>
      <c r="AF965" s="207"/>
      <c r="AG965" s="208"/>
      <c r="AH965" s="208"/>
      <c r="AI965" s="208"/>
      <c r="AJ965" s="209"/>
      <c r="AK965" s="209"/>
      <c r="AL965" s="210"/>
      <c r="AM965" s="210"/>
      <c r="AN965" s="210"/>
      <c r="AO965" s="210"/>
      <c r="AP965" s="210"/>
      <c r="AQ965" s="210"/>
      <c r="AR965" s="210"/>
      <c r="AS965" s="215" t="s">
        <v>2333</v>
      </c>
      <c r="AT965" s="105"/>
      <c r="AU965" s="105"/>
      <c r="AV965" s="105"/>
      <c r="AW965" s="105"/>
      <c r="AX965" s="105"/>
      <c r="AY965" s="105"/>
      <c r="AZ965" s="105"/>
      <c r="BA965" s="105"/>
      <c r="BB965" s="105"/>
      <c r="BC965" s="105"/>
      <c r="BD965" s="218"/>
      <c r="BE965" s="105"/>
      <c r="BF965" s="250"/>
      <c r="BG965" s="252" t="s">
        <v>2334</v>
      </c>
      <c r="BH965" s="5" t="s">
        <v>2334</v>
      </c>
      <c r="BI965" s="5" t="s">
        <v>7520</v>
      </c>
      <c r="BJ965" s="149"/>
    </row>
    <row r="966" s="5" customFormat="1" ht="12.95" customHeight="1" spans="1:62">
      <c r="A966" s="322"/>
      <c r="B966" s="322"/>
      <c r="C966" s="48" t="s">
        <v>2335</v>
      </c>
      <c r="D966" s="38" t="s">
        <v>2337</v>
      </c>
      <c r="E966" s="39" t="s">
        <v>7521</v>
      </c>
      <c r="F966" s="40" t="s">
        <v>2715</v>
      </c>
      <c r="G966" s="41" t="s">
        <v>7522</v>
      </c>
      <c r="H966" s="42" t="s">
        <v>2715</v>
      </c>
      <c r="I966" s="42" t="s">
        <v>2715</v>
      </c>
      <c r="J966" s="43" t="s">
        <v>2715</v>
      </c>
      <c r="K966" s="54" t="s">
        <v>2715</v>
      </c>
      <c r="L966" s="42" t="s">
        <v>2737</v>
      </c>
      <c r="M966" s="42" t="s">
        <v>2715</v>
      </c>
      <c r="N966" s="42" t="s">
        <v>2715</v>
      </c>
      <c r="O966" s="43" t="s">
        <v>2715</v>
      </c>
      <c r="P966" s="206"/>
      <c r="Q966" s="206"/>
      <c r="R966" s="206"/>
      <c r="S966" s="206"/>
      <c r="T966" s="206"/>
      <c r="U966" s="63" t="s">
        <v>7523</v>
      </c>
      <c r="V966" s="47" t="s">
        <v>7463</v>
      </c>
      <c r="W966" s="62" t="s">
        <v>2715</v>
      </c>
      <c r="X966" s="62" t="s">
        <v>2715</v>
      </c>
      <c r="Y966" s="62"/>
      <c r="Z966" s="62"/>
      <c r="AA966" s="62"/>
      <c r="AB966" s="47"/>
      <c r="AC966" s="47" t="s">
        <v>6853</v>
      </c>
      <c r="AD966" s="63"/>
      <c r="AE966" s="63" t="s">
        <v>2723</v>
      </c>
      <c r="AF966" s="207"/>
      <c r="AG966" s="208"/>
      <c r="AH966" s="208"/>
      <c r="AI966" s="208"/>
      <c r="AJ966" s="209"/>
      <c r="AK966" s="209"/>
      <c r="AL966" s="210"/>
      <c r="AM966" s="210"/>
      <c r="AN966" s="210"/>
      <c r="AO966" s="210"/>
      <c r="AP966" s="210"/>
      <c r="AQ966" s="210"/>
      <c r="AR966" s="210"/>
      <c r="AS966" s="215" t="s">
        <v>2336</v>
      </c>
      <c r="AT966" s="105"/>
      <c r="AU966" s="105"/>
      <c r="AV966" s="105"/>
      <c r="AW966" s="105"/>
      <c r="AX966" s="105"/>
      <c r="AY966" s="105"/>
      <c r="AZ966" s="105"/>
      <c r="BA966" s="105"/>
      <c r="BB966" s="105"/>
      <c r="BC966" s="105"/>
      <c r="BD966" s="218"/>
      <c r="BE966" s="105"/>
      <c r="BF966" s="250"/>
      <c r="BG966" s="252" t="s">
        <v>2337</v>
      </c>
      <c r="BH966" s="5" t="s">
        <v>2337</v>
      </c>
      <c r="BI966" s="5" t="s">
        <v>7524</v>
      </c>
      <c r="BJ966" s="149"/>
    </row>
    <row r="967" s="5" customFormat="1" ht="12.95" customHeight="1" spans="1:62">
      <c r="A967" s="322"/>
      <c r="B967" s="322"/>
      <c r="C967" s="48" t="s">
        <v>2338</v>
      </c>
      <c r="D967" s="38" t="s">
        <v>2340</v>
      </c>
      <c r="E967" s="39" t="s">
        <v>7525</v>
      </c>
      <c r="F967" s="40" t="s">
        <v>2715</v>
      </c>
      <c r="G967" s="41" t="s">
        <v>7526</v>
      </c>
      <c r="H967" s="42" t="s">
        <v>2715</v>
      </c>
      <c r="I967" s="42" t="s">
        <v>2715</v>
      </c>
      <c r="J967" s="43" t="s">
        <v>2715</v>
      </c>
      <c r="K967" s="54" t="s">
        <v>2715</v>
      </c>
      <c r="L967" s="42" t="s">
        <v>2737</v>
      </c>
      <c r="M967" s="42" t="s">
        <v>2715</v>
      </c>
      <c r="N967" s="42" t="s">
        <v>2715</v>
      </c>
      <c r="O967" s="43" t="s">
        <v>2715</v>
      </c>
      <c r="P967" s="206"/>
      <c r="Q967" s="206"/>
      <c r="R967" s="206"/>
      <c r="S967" s="206"/>
      <c r="T967" s="206"/>
      <c r="U967" s="63" t="s">
        <v>7527</v>
      </c>
      <c r="V967" s="47" t="s">
        <v>7463</v>
      </c>
      <c r="W967" s="62" t="s">
        <v>2715</v>
      </c>
      <c r="X967" s="62" t="s">
        <v>2715</v>
      </c>
      <c r="Y967" s="62"/>
      <c r="Z967" s="62"/>
      <c r="AA967" s="62"/>
      <c r="AB967" s="47"/>
      <c r="AC967" s="47" t="s">
        <v>6853</v>
      </c>
      <c r="AD967" s="63"/>
      <c r="AE967" s="63" t="s">
        <v>2723</v>
      </c>
      <c r="AF967" s="207"/>
      <c r="AG967" s="208"/>
      <c r="AH967" s="208"/>
      <c r="AI967" s="208"/>
      <c r="AJ967" s="209"/>
      <c r="AK967" s="209"/>
      <c r="AL967" s="210"/>
      <c r="AM967" s="210"/>
      <c r="AN967" s="210"/>
      <c r="AO967" s="210"/>
      <c r="AP967" s="210"/>
      <c r="AQ967" s="210"/>
      <c r="AR967" s="210"/>
      <c r="AS967" s="215" t="s">
        <v>2339</v>
      </c>
      <c r="AT967" s="105"/>
      <c r="AU967" s="105"/>
      <c r="AV967" s="105"/>
      <c r="AW967" s="105"/>
      <c r="AX967" s="105"/>
      <c r="AY967" s="105"/>
      <c r="AZ967" s="105"/>
      <c r="BA967" s="105"/>
      <c r="BB967" s="105"/>
      <c r="BC967" s="105"/>
      <c r="BD967" s="218"/>
      <c r="BE967" s="105"/>
      <c r="BF967" s="250"/>
      <c r="BG967" s="252" t="s">
        <v>2340</v>
      </c>
      <c r="BH967" s="5" t="s">
        <v>2340</v>
      </c>
      <c r="BI967" s="5" t="s">
        <v>7528</v>
      </c>
      <c r="BJ967" s="149"/>
    </row>
    <row r="968" s="5" customFormat="1" ht="12.95" customHeight="1" spans="1:62">
      <c r="A968" s="322"/>
      <c r="B968" s="322"/>
      <c r="C968" s="48" t="s">
        <v>2341</v>
      </c>
      <c r="D968" s="38" t="s">
        <v>2343</v>
      </c>
      <c r="E968" s="39" t="s">
        <v>7529</v>
      </c>
      <c r="F968" s="40" t="s">
        <v>2715</v>
      </c>
      <c r="G968" s="41" t="s">
        <v>7530</v>
      </c>
      <c r="H968" s="42" t="s">
        <v>2715</v>
      </c>
      <c r="I968" s="42" t="s">
        <v>2715</v>
      </c>
      <c r="J968" s="43" t="s">
        <v>2715</v>
      </c>
      <c r="K968" s="54" t="s">
        <v>2715</v>
      </c>
      <c r="L968" s="42" t="s">
        <v>2737</v>
      </c>
      <c r="M968" s="42" t="s">
        <v>2715</v>
      </c>
      <c r="N968" s="42" t="s">
        <v>2715</v>
      </c>
      <c r="O968" s="43" t="s">
        <v>2715</v>
      </c>
      <c r="P968" s="206"/>
      <c r="Q968" s="206"/>
      <c r="R968" s="206"/>
      <c r="S968" s="206"/>
      <c r="T968" s="206"/>
      <c r="U968" s="63" t="s">
        <v>7531</v>
      </c>
      <c r="V968" s="47" t="s">
        <v>7463</v>
      </c>
      <c r="W968" s="62" t="s">
        <v>2715</v>
      </c>
      <c r="X968" s="62" t="s">
        <v>2715</v>
      </c>
      <c r="Y968" s="62"/>
      <c r="Z968" s="62"/>
      <c r="AA968" s="62"/>
      <c r="AB968" s="47"/>
      <c r="AC968" s="47" t="s">
        <v>6853</v>
      </c>
      <c r="AD968" s="63"/>
      <c r="AE968" s="63" t="s">
        <v>2723</v>
      </c>
      <c r="AF968" s="207"/>
      <c r="AG968" s="208"/>
      <c r="AH968" s="208"/>
      <c r="AI968" s="208"/>
      <c r="AJ968" s="209"/>
      <c r="AK968" s="209"/>
      <c r="AL968" s="210"/>
      <c r="AM968" s="210"/>
      <c r="AN968" s="210"/>
      <c r="AO968" s="210"/>
      <c r="AP968" s="210"/>
      <c r="AQ968" s="210"/>
      <c r="AR968" s="210"/>
      <c r="AS968" s="215" t="s">
        <v>2342</v>
      </c>
      <c r="AT968" s="105"/>
      <c r="AU968" s="105"/>
      <c r="AV968" s="105"/>
      <c r="AW968" s="105"/>
      <c r="AX968" s="105"/>
      <c r="AY968" s="105"/>
      <c r="AZ968" s="105"/>
      <c r="BA968" s="105"/>
      <c r="BB968" s="105"/>
      <c r="BC968" s="105"/>
      <c r="BD968" s="218"/>
      <c r="BE968" s="105"/>
      <c r="BF968" s="250"/>
      <c r="BG968" s="252" t="s">
        <v>2343</v>
      </c>
      <c r="BH968" s="5" t="s">
        <v>2343</v>
      </c>
      <c r="BI968" s="5" t="s">
        <v>7532</v>
      </c>
      <c r="BJ968" s="149"/>
    </row>
    <row r="969" s="5" customFormat="1" ht="12.95" customHeight="1" spans="1:62">
      <c r="A969" s="322"/>
      <c r="B969" s="322"/>
      <c r="C969" s="48" t="s">
        <v>2344</v>
      </c>
      <c r="D969" s="38" t="s">
        <v>2346</v>
      </c>
      <c r="E969" s="39" t="s">
        <v>7533</v>
      </c>
      <c r="F969" s="40" t="s">
        <v>2715</v>
      </c>
      <c r="G969" s="41" t="s">
        <v>7534</v>
      </c>
      <c r="H969" s="42" t="s">
        <v>2715</v>
      </c>
      <c r="I969" s="42" t="s">
        <v>2715</v>
      </c>
      <c r="J969" s="43" t="s">
        <v>2715</v>
      </c>
      <c r="K969" s="54" t="s">
        <v>2715</v>
      </c>
      <c r="L969" s="42" t="s">
        <v>2737</v>
      </c>
      <c r="M969" s="42" t="s">
        <v>2715</v>
      </c>
      <c r="N969" s="42" t="s">
        <v>2715</v>
      </c>
      <c r="O969" s="43" t="s">
        <v>2715</v>
      </c>
      <c r="P969" s="206"/>
      <c r="Q969" s="206"/>
      <c r="R969" s="206"/>
      <c r="S969" s="206"/>
      <c r="T969" s="206"/>
      <c r="U969" s="63" t="s">
        <v>7535</v>
      </c>
      <c r="V969" s="47" t="s">
        <v>7463</v>
      </c>
      <c r="W969" s="62" t="s">
        <v>2715</v>
      </c>
      <c r="X969" s="62" t="s">
        <v>2715</v>
      </c>
      <c r="Y969" s="62"/>
      <c r="Z969" s="62"/>
      <c r="AA969" s="62"/>
      <c r="AB969" s="47"/>
      <c r="AC969" s="47" t="s">
        <v>6853</v>
      </c>
      <c r="AD969" s="63"/>
      <c r="AE969" s="63" t="s">
        <v>2723</v>
      </c>
      <c r="AF969" s="207"/>
      <c r="AG969" s="208"/>
      <c r="AH969" s="208"/>
      <c r="AI969" s="208"/>
      <c r="AJ969" s="209"/>
      <c r="AK969" s="209"/>
      <c r="AL969" s="210"/>
      <c r="AM969" s="210"/>
      <c r="AN969" s="210"/>
      <c r="AO969" s="210"/>
      <c r="AP969" s="210"/>
      <c r="AQ969" s="210"/>
      <c r="AR969" s="210"/>
      <c r="AS969" s="215" t="s">
        <v>2345</v>
      </c>
      <c r="AT969" s="105"/>
      <c r="AU969" s="105"/>
      <c r="AV969" s="105"/>
      <c r="AW969" s="105"/>
      <c r="AX969" s="105"/>
      <c r="AY969" s="105"/>
      <c r="AZ969" s="105"/>
      <c r="BA969" s="105"/>
      <c r="BB969" s="105"/>
      <c r="BC969" s="105"/>
      <c r="BD969" s="218"/>
      <c r="BE969" s="105"/>
      <c r="BF969" s="250"/>
      <c r="BG969" s="252" t="s">
        <v>2346</v>
      </c>
      <c r="BH969" s="5" t="s">
        <v>2346</v>
      </c>
      <c r="BI969" s="5" t="s">
        <v>7536</v>
      </c>
      <c r="BJ969" s="149"/>
    </row>
    <row r="970" s="5" customFormat="1" ht="12.95" customHeight="1" spans="1:62">
      <c r="A970" s="322"/>
      <c r="B970" s="322"/>
      <c r="C970" s="48" t="s">
        <v>2347</v>
      </c>
      <c r="D970" s="38" t="s">
        <v>2349</v>
      </c>
      <c r="E970" s="39" t="s">
        <v>7537</v>
      </c>
      <c r="F970" s="40" t="s">
        <v>2715</v>
      </c>
      <c r="G970" s="41" t="s">
        <v>7538</v>
      </c>
      <c r="H970" s="42" t="s">
        <v>2715</v>
      </c>
      <c r="I970" s="42" t="s">
        <v>2715</v>
      </c>
      <c r="J970" s="43" t="s">
        <v>2715</v>
      </c>
      <c r="K970" s="54" t="s">
        <v>2715</v>
      </c>
      <c r="L970" s="42" t="s">
        <v>2737</v>
      </c>
      <c r="M970" s="42" t="s">
        <v>2715</v>
      </c>
      <c r="N970" s="42" t="s">
        <v>2715</v>
      </c>
      <c r="O970" s="43" t="s">
        <v>2715</v>
      </c>
      <c r="P970" s="206"/>
      <c r="Q970" s="206"/>
      <c r="R970" s="206"/>
      <c r="S970" s="206"/>
      <c r="T970" s="206"/>
      <c r="U970" s="63" t="s">
        <v>7539</v>
      </c>
      <c r="V970" s="47" t="s">
        <v>7463</v>
      </c>
      <c r="W970" s="62" t="s">
        <v>2715</v>
      </c>
      <c r="X970" s="62" t="s">
        <v>2715</v>
      </c>
      <c r="Y970" s="62"/>
      <c r="Z970" s="62"/>
      <c r="AA970" s="62"/>
      <c r="AB970" s="47"/>
      <c r="AC970" s="47" t="s">
        <v>6853</v>
      </c>
      <c r="AD970" s="63"/>
      <c r="AE970" s="63" t="s">
        <v>2723</v>
      </c>
      <c r="AF970" s="207"/>
      <c r="AG970" s="208"/>
      <c r="AH970" s="208"/>
      <c r="AI970" s="208"/>
      <c r="AJ970" s="209"/>
      <c r="AK970" s="209"/>
      <c r="AL970" s="210"/>
      <c r="AM970" s="210"/>
      <c r="AN970" s="210"/>
      <c r="AO970" s="210"/>
      <c r="AP970" s="210"/>
      <c r="AQ970" s="210"/>
      <c r="AR970" s="210"/>
      <c r="AS970" s="215" t="s">
        <v>2348</v>
      </c>
      <c r="AT970" s="105"/>
      <c r="AU970" s="105"/>
      <c r="AV970" s="105"/>
      <c r="AW970" s="105"/>
      <c r="AX970" s="105"/>
      <c r="AY970" s="105"/>
      <c r="AZ970" s="105"/>
      <c r="BA970" s="105"/>
      <c r="BB970" s="105"/>
      <c r="BC970" s="105"/>
      <c r="BD970" s="218"/>
      <c r="BE970" s="105"/>
      <c r="BF970" s="250"/>
      <c r="BG970" s="252" t="s">
        <v>2349</v>
      </c>
      <c r="BH970" s="5" t="s">
        <v>2349</v>
      </c>
      <c r="BI970" s="5" t="s">
        <v>7540</v>
      </c>
      <c r="BJ970" s="149"/>
    </row>
    <row r="971" s="5" customFormat="1" ht="12.95" customHeight="1" spans="1:62">
      <c r="A971" s="322"/>
      <c r="B971" s="322"/>
      <c r="C971" s="10" t="s">
        <v>2350</v>
      </c>
      <c r="D971" s="38" t="s">
        <v>2352</v>
      </c>
      <c r="E971" s="39" t="s">
        <v>7541</v>
      </c>
      <c r="F971" s="40" t="s">
        <v>2715</v>
      </c>
      <c r="G971" s="41" t="s">
        <v>7542</v>
      </c>
      <c r="H971" s="42" t="s">
        <v>2715</v>
      </c>
      <c r="I971" s="42" t="s">
        <v>2715</v>
      </c>
      <c r="J971" s="43" t="s">
        <v>2715</v>
      </c>
      <c r="K971" s="54" t="s">
        <v>2715</v>
      </c>
      <c r="L971" s="42" t="s">
        <v>2737</v>
      </c>
      <c r="M971" s="42" t="s">
        <v>2715</v>
      </c>
      <c r="N971" s="42" t="s">
        <v>2715</v>
      </c>
      <c r="O971" s="43" t="s">
        <v>2715</v>
      </c>
      <c r="P971" s="206"/>
      <c r="Q971" s="206"/>
      <c r="R971" s="206"/>
      <c r="S971" s="206"/>
      <c r="T971" s="206"/>
      <c r="U971" s="63" t="s">
        <v>7543</v>
      </c>
      <c r="V971" s="47" t="s">
        <v>7463</v>
      </c>
      <c r="W971" s="62" t="s">
        <v>2715</v>
      </c>
      <c r="X971" s="62" t="s">
        <v>2715</v>
      </c>
      <c r="Y971" s="62"/>
      <c r="Z971" s="62"/>
      <c r="AA971" s="62"/>
      <c r="AB971" s="47"/>
      <c r="AC971" s="47" t="s">
        <v>6853</v>
      </c>
      <c r="AD971" s="63"/>
      <c r="AE971" s="63" t="s">
        <v>2723</v>
      </c>
      <c r="AF971" s="207"/>
      <c r="AG971" s="208"/>
      <c r="AH971" s="208"/>
      <c r="AI971" s="208"/>
      <c r="AJ971" s="209"/>
      <c r="AK971" s="209"/>
      <c r="AL971" s="210"/>
      <c r="AM971" s="210"/>
      <c r="AN971" s="210"/>
      <c r="AO971" s="210"/>
      <c r="AP971" s="210"/>
      <c r="AQ971" s="210"/>
      <c r="AR971" s="210"/>
      <c r="AS971" s="215" t="s">
        <v>2351</v>
      </c>
      <c r="AT971" s="105"/>
      <c r="AU971" s="105"/>
      <c r="AV971" s="105"/>
      <c r="AW971" s="105"/>
      <c r="AX971" s="105"/>
      <c r="AY971" s="105"/>
      <c r="AZ971" s="105"/>
      <c r="BA971" s="105"/>
      <c r="BB971" s="105"/>
      <c r="BC971" s="105"/>
      <c r="BD971" s="218"/>
      <c r="BE971" s="105"/>
      <c r="BF971" s="250"/>
      <c r="BG971" s="252" t="s">
        <v>2352</v>
      </c>
      <c r="BH971" s="5" t="s">
        <v>2352</v>
      </c>
      <c r="BI971" s="5" t="s">
        <v>7544</v>
      </c>
      <c r="BJ971" s="149"/>
    </row>
    <row r="972" s="5" customFormat="1" ht="12.95" customHeight="1" spans="1:62">
      <c r="A972" s="322"/>
      <c r="B972" s="322"/>
      <c r="C972" s="10" t="s">
        <v>2353</v>
      </c>
      <c r="D972" s="38" t="s">
        <v>2354</v>
      </c>
      <c r="E972" s="39" t="s">
        <v>7545</v>
      </c>
      <c r="F972" s="40" t="s">
        <v>2715</v>
      </c>
      <c r="G972" s="41" t="s">
        <v>7546</v>
      </c>
      <c r="H972" s="42" t="s">
        <v>2715</v>
      </c>
      <c r="I972" s="42" t="s">
        <v>2715</v>
      </c>
      <c r="J972" s="43" t="s">
        <v>2715</v>
      </c>
      <c r="K972" s="54" t="s">
        <v>2715</v>
      </c>
      <c r="L972" s="42" t="s">
        <v>2737</v>
      </c>
      <c r="M972" s="42" t="s">
        <v>2715</v>
      </c>
      <c r="N972" s="42" t="s">
        <v>2715</v>
      </c>
      <c r="O972" s="43" t="s">
        <v>2715</v>
      </c>
      <c r="P972" s="206"/>
      <c r="Q972" s="206"/>
      <c r="R972" s="206"/>
      <c r="S972" s="206"/>
      <c r="T972" s="206"/>
      <c r="U972" s="63" t="s">
        <v>7547</v>
      </c>
      <c r="V972" s="47" t="s">
        <v>7463</v>
      </c>
      <c r="W972" s="62" t="s">
        <v>2715</v>
      </c>
      <c r="X972" s="62" t="s">
        <v>2715</v>
      </c>
      <c r="Y972" s="62"/>
      <c r="Z972" s="62"/>
      <c r="AA972" s="62"/>
      <c r="AB972" s="47"/>
      <c r="AC972" s="47" t="s">
        <v>6853</v>
      </c>
      <c r="AD972" s="63"/>
      <c r="AE972" s="63" t="s">
        <v>2723</v>
      </c>
      <c r="AF972" s="207"/>
      <c r="AG972" s="208"/>
      <c r="AH972" s="208"/>
      <c r="AI972" s="208"/>
      <c r="AJ972" s="209"/>
      <c r="AK972" s="209"/>
      <c r="AL972" s="210"/>
      <c r="AM972" s="210"/>
      <c r="AN972" s="210"/>
      <c r="AO972" s="210"/>
      <c r="AP972" s="210"/>
      <c r="AQ972" s="210"/>
      <c r="AR972" s="210"/>
      <c r="AS972" s="215" t="s">
        <v>2353</v>
      </c>
      <c r="AT972" s="105"/>
      <c r="AU972" s="105"/>
      <c r="AV972" s="105"/>
      <c r="AW972" s="105"/>
      <c r="AX972" s="105"/>
      <c r="AY972" s="105"/>
      <c r="AZ972" s="105"/>
      <c r="BA972" s="105"/>
      <c r="BB972" s="105"/>
      <c r="BC972" s="105"/>
      <c r="BD972" s="218"/>
      <c r="BE972" s="105"/>
      <c r="BF972" s="250"/>
      <c r="BG972" s="252" t="s">
        <v>2354</v>
      </c>
      <c r="BH972" s="5" t="s">
        <v>2354</v>
      </c>
      <c r="BI972" s="5" t="s">
        <v>7548</v>
      </c>
      <c r="BJ972" s="149"/>
    </row>
    <row r="973" s="5" customFormat="1" ht="12.95" customHeight="1" spans="1:62">
      <c r="A973" s="322"/>
      <c r="B973" s="322"/>
      <c r="C973" s="48" t="s">
        <v>2355</v>
      </c>
      <c r="D973" s="38" t="s">
        <v>2356</v>
      </c>
      <c r="E973" s="39" t="s">
        <v>7549</v>
      </c>
      <c r="F973" s="40" t="s">
        <v>2715</v>
      </c>
      <c r="G973" s="41" t="s">
        <v>7550</v>
      </c>
      <c r="H973" s="42" t="s">
        <v>2715</v>
      </c>
      <c r="I973" s="42" t="s">
        <v>2715</v>
      </c>
      <c r="J973" s="43" t="s">
        <v>2715</v>
      </c>
      <c r="K973" s="54" t="s">
        <v>2715</v>
      </c>
      <c r="L973" s="42" t="s">
        <v>2737</v>
      </c>
      <c r="M973" s="42" t="s">
        <v>2715</v>
      </c>
      <c r="N973" s="42" t="s">
        <v>2715</v>
      </c>
      <c r="O973" s="43" t="s">
        <v>2715</v>
      </c>
      <c r="P973" s="206"/>
      <c r="Q973" s="206"/>
      <c r="R973" s="206"/>
      <c r="S973" s="206"/>
      <c r="T973" s="206"/>
      <c r="U973" s="63" t="s">
        <v>7551</v>
      </c>
      <c r="V973" s="47" t="s">
        <v>7463</v>
      </c>
      <c r="W973" s="62" t="s">
        <v>2715</v>
      </c>
      <c r="X973" s="62" t="s">
        <v>2715</v>
      </c>
      <c r="Y973" s="62"/>
      <c r="Z973" s="62"/>
      <c r="AA973" s="62"/>
      <c r="AB973" s="47"/>
      <c r="AC973" s="47" t="s">
        <v>6853</v>
      </c>
      <c r="AD973" s="63"/>
      <c r="AE973" s="63" t="s">
        <v>2723</v>
      </c>
      <c r="AF973" s="207"/>
      <c r="AG973" s="208"/>
      <c r="AH973" s="208"/>
      <c r="AI973" s="208"/>
      <c r="AJ973" s="209"/>
      <c r="AK973" s="209"/>
      <c r="AL973" s="210"/>
      <c r="AM973" s="210"/>
      <c r="AN973" s="210"/>
      <c r="AO973" s="210"/>
      <c r="AP973" s="210"/>
      <c r="AQ973" s="210"/>
      <c r="AR973" s="210"/>
      <c r="AS973" s="215" t="s">
        <v>2355</v>
      </c>
      <c r="AT973" s="105"/>
      <c r="AU973" s="105"/>
      <c r="AV973" s="105"/>
      <c r="AW973" s="105"/>
      <c r="AX973" s="105"/>
      <c r="AY973" s="105"/>
      <c r="AZ973" s="105"/>
      <c r="BA973" s="105"/>
      <c r="BB973" s="105"/>
      <c r="BC973" s="105"/>
      <c r="BD973" s="218"/>
      <c r="BE973" s="105"/>
      <c r="BF973" s="250"/>
      <c r="BG973" s="252" t="s">
        <v>2356</v>
      </c>
      <c r="BH973" s="5" t="s">
        <v>2356</v>
      </c>
      <c r="BI973" s="5" t="s">
        <v>7552</v>
      </c>
      <c r="BJ973" s="149"/>
    </row>
    <row r="974" s="5" customFormat="1" ht="12.95" customHeight="1" spans="1:62">
      <c r="A974" s="322"/>
      <c r="B974" s="322"/>
      <c r="C974" s="48" t="s">
        <v>2357</v>
      </c>
      <c r="D974" s="38" t="s">
        <v>2358</v>
      </c>
      <c r="E974" s="39" t="s">
        <v>7553</v>
      </c>
      <c r="F974" s="40" t="s">
        <v>2715</v>
      </c>
      <c r="G974" s="41" t="s">
        <v>7554</v>
      </c>
      <c r="H974" s="42" t="s">
        <v>2715</v>
      </c>
      <c r="I974" s="42" t="s">
        <v>2715</v>
      </c>
      <c r="J974" s="43" t="s">
        <v>2715</v>
      </c>
      <c r="K974" s="54" t="s">
        <v>2715</v>
      </c>
      <c r="L974" s="42" t="s">
        <v>2737</v>
      </c>
      <c r="M974" s="42" t="s">
        <v>2715</v>
      </c>
      <c r="N974" s="42" t="s">
        <v>2715</v>
      </c>
      <c r="O974" s="43" t="s">
        <v>2715</v>
      </c>
      <c r="P974" s="206"/>
      <c r="Q974" s="206"/>
      <c r="R974" s="206"/>
      <c r="S974" s="206"/>
      <c r="T974" s="206"/>
      <c r="U974" s="63" t="s">
        <v>7555</v>
      </c>
      <c r="V974" s="47" t="s">
        <v>7463</v>
      </c>
      <c r="W974" s="62" t="s">
        <v>2715</v>
      </c>
      <c r="X974" s="62" t="s">
        <v>2715</v>
      </c>
      <c r="Y974" s="62"/>
      <c r="Z974" s="62"/>
      <c r="AA974" s="62"/>
      <c r="AB974" s="47"/>
      <c r="AC974" s="47" t="s">
        <v>6853</v>
      </c>
      <c r="AD974" s="63"/>
      <c r="AE974" s="63" t="s">
        <v>2723</v>
      </c>
      <c r="AF974" s="207"/>
      <c r="AG974" s="208"/>
      <c r="AH974" s="208"/>
      <c r="AI974" s="208"/>
      <c r="AJ974" s="209"/>
      <c r="AK974" s="209"/>
      <c r="AL974" s="210"/>
      <c r="AM974" s="210"/>
      <c r="AN974" s="210"/>
      <c r="AO974" s="210"/>
      <c r="AP974" s="210"/>
      <c r="AQ974" s="210"/>
      <c r="AR974" s="210"/>
      <c r="AS974" s="215" t="s">
        <v>2357</v>
      </c>
      <c r="AT974" s="105"/>
      <c r="AU974" s="105"/>
      <c r="AV974" s="105"/>
      <c r="AW974" s="105"/>
      <c r="AX974" s="105"/>
      <c r="AY974" s="105"/>
      <c r="AZ974" s="105"/>
      <c r="BA974" s="105"/>
      <c r="BB974" s="105"/>
      <c r="BC974" s="105"/>
      <c r="BD974" s="218"/>
      <c r="BE974" s="105"/>
      <c r="BF974" s="250"/>
      <c r="BG974" s="252" t="s">
        <v>2358</v>
      </c>
      <c r="BH974" s="5" t="s">
        <v>2358</v>
      </c>
      <c r="BI974" s="5" t="s">
        <v>7556</v>
      </c>
      <c r="BJ974" s="149"/>
    </row>
    <row r="975" s="5" customFormat="1" ht="12.95" customHeight="1" spans="1:62">
      <c r="A975" s="322"/>
      <c r="B975" s="322"/>
      <c r="C975" s="48" t="s">
        <v>2359</v>
      </c>
      <c r="D975" s="38" t="s">
        <v>2360</v>
      </c>
      <c r="E975" s="39" t="s">
        <v>7557</v>
      </c>
      <c r="F975" s="40" t="s">
        <v>2715</v>
      </c>
      <c r="G975" s="41" t="s">
        <v>7558</v>
      </c>
      <c r="H975" s="42" t="s">
        <v>2715</v>
      </c>
      <c r="I975" s="42" t="s">
        <v>2715</v>
      </c>
      <c r="J975" s="43" t="s">
        <v>2715</v>
      </c>
      <c r="K975" s="54" t="s">
        <v>2715</v>
      </c>
      <c r="L975" s="42" t="s">
        <v>2737</v>
      </c>
      <c r="M975" s="42" t="s">
        <v>2715</v>
      </c>
      <c r="N975" s="42" t="s">
        <v>2715</v>
      </c>
      <c r="O975" s="43" t="s">
        <v>2715</v>
      </c>
      <c r="P975" s="206"/>
      <c r="Q975" s="206"/>
      <c r="R975" s="206"/>
      <c r="S975" s="206"/>
      <c r="T975" s="206"/>
      <c r="U975" s="63" t="s">
        <v>7559</v>
      </c>
      <c r="V975" s="47" t="s">
        <v>7463</v>
      </c>
      <c r="W975" s="62" t="s">
        <v>2715</v>
      </c>
      <c r="X975" s="62" t="s">
        <v>2715</v>
      </c>
      <c r="Y975" s="62"/>
      <c r="Z975" s="62"/>
      <c r="AA975" s="62"/>
      <c r="AB975" s="47"/>
      <c r="AC975" s="47" t="s">
        <v>6853</v>
      </c>
      <c r="AD975" s="63"/>
      <c r="AE975" s="63" t="s">
        <v>2723</v>
      </c>
      <c r="AF975" s="207"/>
      <c r="AG975" s="208"/>
      <c r="AH975" s="208"/>
      <c r="AI975" s="208"/>
      <c r="AJ975" s="209"/>
      <c r="AK975" s="209"/>
      <c r="AL975" s="210"/>
      <c r="AM975" s="210"/>
      <c r="AN975" s="210"/>
      <c r="AO975" s="210"/>
      <c r="AP975" s="210"/>
      <c r="AQ975" s="210"/>
      <c r="AR975" s="210"/>
      <c r="AS975" s="215" t="s">
        <v>2359</v>
      </c>
      <c r="AT975" s="105"/>
      <c r="AU975" s="105"/>
      <c r="AV975" s="105"/>
      <c r="AW975" s="105"/>
      <c r="AX975" s="105"/>
      <c r="AY975" s="105"/>
      <c r="AZ975" s="105"/>
      <c r="BA975" s="105"/>
      <c r="BB975" s="105"/>
      <c r="BC975" s="105"/>
      <c r="BD975" s="218"/>
      <c r="BE975" s="105"/>
      <c r="BF975" s="250"/>
      <c r="BG975" s="252" t="s">
        <v>2360</v>
      </c>
      <c r="BH975" s="5" t="s">
        <v>2360</v>
      </c>
      <c r="BI975" s="5" t="s">
        <v>7560</v>
      </c>
      <c r="BJ975" s="149"/>
    </row>
    <row r="976" s="5" customFormat="1" ht="12.95" customHeight="1" spans="1:62">
      <c r="A976" s="322"/>
      <c r="B976" s="322"/>
      <c r="C976" s="48" t="s">
        <v>2361</v>
      </c>
      <c r="D976" s="38" t="s">
        <v>2362</v>
      </c>
      <c r="E976" s="39" t="s">
        <v>7561</v>
      </c>
      <c r="F976" s="40" t="s">
        <v>2715</v>
      </c>
      <c r="G976" s="41" t="s">
        <v>7562</v>
      </c>
      <c r="H976" s="42" t="s">
        <v>2715</v>
      </c>
      <c r="I976" s="42" t="s">
        <v>2715</v>
      </c>
      <c r="J976" s="43" t="s">
        <v>2715</v>
      </c>
      <c r="K976" s="54" t="s">
        <v>2715</v>
      </c>
      <c r="L976" s="42" t="s">
        <v>2737</v>
      </c>
      <c r="M976" s="42" t="s">
        <v>2715</v>
      </c>
      <c r="N976" s="42" t="s">
        <v>2715</v>
      </c>
      <c r="O976" s="43" t="s">
        <v>2715</v>
      </c>
      <c r="P976" s="206"/>
      <c r="Q976" s="206"/>
      <c r="R976" s="206"/>
      <c r="S976" s="206"/>
      <c r="T976" s="206"/>
      <c r="U976" s="63" t="s">
        <v>7563</v>
      </c>
      <c r="V976" s="47" t="s">
        <v>7463</v>
      </c>
      <c r="W976" s="62" t="s">
        <v>2715</v>
      </c>
      <c r="X976" s="62" t="s">
        <v>2715</v>
      </c>
      <c r="Y976" s="62"/>
      <c r="Z976" s="62"/>
      <c r="AA976" s="62"/>
      <c r="AB976" s="47"/>
      <c r="AC976" s="47" t="s">
        <v>6853</v>
      </c>
      <c r="AD976" s="63"/>
      <c r="AE976" s="63" t="s">
        <v>2723</v>
      </c>
      <c r="AF976" s="207"/>
      <c r="AG976" s="208"/>
      <c r="AH976" s="208"/>
      <c r="AI976" s="208"/>
      <c r="AJ976" s="209"/>
      <c r="AK976" s="209"/>
      <c r="AL976" s="210"/>
      <c r="AM976" s="210"/>
      <c r="AN976" s="210"/>
      <c r="AO976" s="210"/>
      <c r="AP976" s="210"/>
      <c r="AQ976" s="210"/>
      <c r="AR976" s="210"/>
      <c r="AS976" s="215" t="s">
        <v>2361</v>
      </c>
      <c r="AT976" s="105"/>
      <c r="AU976" s="105"/>
      <c r="AV976" s="105"/>
      <c r="AW976" s="105"/>
      <c r="AX976" s="105"/>
      <c r="AY976" s="105"/>
      <c r="AZ976" s="105"/>
      <c r="BA976" s="105"/>
      <c r="BB976" s="105"/>
      <c r="BC976" s="105"/>
      <c r="BD976" s="218"/>
      <c r="BE976" s="105"/>
      <c r="BF976" s="250"/>
      <c r="BG976" s="252" t="s">
        <v>2362</v>
      </c>
      <c r="BH976" s="5" t="s">
        <v>2362</v>
      </c>
      <c r="BI976" s="5" t="s">
        <v>7564</v>
      </c>
      <c r="BJ976" s="149"/>
    </row>
    <row r="977" s="5" customFormat="1" ht="12.95" customHeight="1" spans="1:62">
      <c r="A977" s="322"/>
      <c r="B977" s="322"/>
      <c r="C977" s="48" t="s">
        <v>2363</v>
      </c>
      <c r="D977" s="38" t="s">
        <v>2365</v>
      </c>
      <c r="E977" s="39" t="s">
        <v>7565</v>
      </c>
      <c r="F977" s="40" t="s">
        <v>2715</v>
      </c>
      <c r="G977" s="41" t="s">
        <v>7566</v>
      </c>
      <c r="H977" s="42" t="s">
        <v>2715</v>
      </c>
      <c r="I977" s="42" t="s">
        <v>2715</v>
      </c>
      <c r="J977" s="43" t="s">
        <v>2715</v>
      </c>
      <c r="K977" s="54" t="s">
        <v>2715</v>
      </c>
      <c r="L977" s="42" t="s">
        <v>2737</v>
      </c>
      <c r="M977" s="42" t="s">
        <v>2715</v>
      </c>
      <c r="N977" s="42" t="s">
        <v>2715</v>
      </c>
      <c r="O977" s="43" t="s">
        <v>2715</v>
      </c>
      <c r="P977" s="206"/>
      <c r="Q977" s="206"/>
      <c r="R977" s="206"/>
      <c r="S977" s="206"/>
      <c r="T977" s="206"/>
      <c r="U977" s="63" t="s">
        <v>7567</v>
      </c>
      <c r="V977" s="47" t="s">
        <v>7463</v>
      </c>
      <c r="W977" s="62" t="s">
        <v>2715</v>
      </c>
      <c r="X977" s="62" t="s">
        <v>2715</v>
      </c>
      <c r="Y977" s="62"/>
      <c r="Z977" s="62"/>
      <c r="AA977" s="62"/>
      <c r="AB977" s="47"/>
      <c r="AC977" s="47" t="s">
        <v>6958</v>
      </c>
      <c r="AD977" s="63"/>
      <c r="AE977" s="63" t="s">
        <v>2723</v>
      </c>
      <c r="AF977" s="207"/>
      <c r="AG977" s="208"/>
      <c r="AH977" s="208"/>
      <c r="AI977" s="208"/>
      <c r="AJ977" s="209"/>
      <c r="AK977" s="209"/>
      <c r="AL977" s="210"/>
      <c r="AM977" s="210"/>
      <c r="AN977" s="210"/>
      <c r="AO977" s="210"/>
      <c r="AP977" s="210"/>
      <c r="AQ977" s="210"/>
      <c r="AR977" s="210"/>
      <c r="AS977" s="215" t="s">
        <v>2364</v>
      </c>
      <c r="AT977" s="105"/>
      <c r="AU977" s="105"/>
      <c r="AV977" s="105"/>
      <c r="AW977" s="105"/>
      <c r="AX977" s="105"/>
      <c r="AY977" s="105"/>
      <c r="AZ977" s="105"/>
      <c r="BA977" s="105"/>
      <c r="BB977" s="105"/>
      <c r="BC977" s="105"/>
      <c r="BD977" s="218"/>
      <c r="BE977" s="105"/>
      <c r="BF977" s="250"/>
      <c r="BG977" s="252" t="s">
        <v>2365</v>
      </c>
      <c r="BH977" s="5" t="s">
        <v>2365</v>
      </c>
      <c r="BI977" s="5" t="s">
        <v>7568</v>
      </c>
      <c r="BJ977" s="149"/>
    </row>
    <row r="978" s="5" customFormat="1" ht="12.95" customHeight="1" spans="1:62">
      <c r="A978" s="322"/>
      <c r="B978" s="322"/>
      <c r="C978" s="48" t="s">
        <v>2366</v>
      </c>
      <c r="D978" s="38" t="s">
        <v>2368</v>
      </c>
      <c r="E978" s="39" t="s">
        <v>7569</v>
      </c>
      <c r="F978" s="40" t="s">
        <v>2715</v>
      </c>
      <c r="G978" s="41" t="s">
        <v>7570</v>
      </c>
      <c r="H978" s="42" t="s">
        <v>2715</v>
      </c>
      <c r="I978" s="42" t="s">
        <v>2715</v>
      </c>
      <c r="J978" s="43" t="s">
        <v>2715</v>
      </c>
      <c r="K978" s="54" t="s">
        <v>2715</v>
      </c>
      <c r="L978" s="42" t="s">
        <v>2737</v>
      </c>
      <c r="M978" s="42" t="s">
        <v>2715</v>
      </c>
      <c r="N978" s="42" t="s">
        <v>2715</v>
      </c>
      <c r="O978" s="43" t="s">
        <v>2715</v>
      </c>
      <c r="P978" s="206"/>
      <c r="Q978" s="206"/>
      <c r="R978" s="206"/>
      <c r="S978" s="206"/>
      <c r="T978" s="206"/>
      <c r="U978" s="63" t="s">
        <v>7571</v>
      </c>
      <c r="V978" s="47" t="s">
        <v>7463</v>
      </c>
      <c r="W978" s="62" t="s">
        <v>2715</v>
      </c>
      <c r="X978" s="62" t="s">
        <v>2715</v>
      </c>
      <c r="Y978" s="62"/>
      <c r="Z978" s="62"/>
      <c r="AA978" s="62"/>
      <c r="AB978" s="47"/>
      <c r="AC978" s="47" t="s">
        <v>6958</v>
      </c>
      <c r="AD978" s="63"/>
      <c r="AE978" s="63" t="s">
        <v>2723</v>
      </c>
      <c r="AF978" s="207"/>
      <c r="AG978" s="208"/>
      <c r="AH978" s="208"/>
      <c r="AI978" s="208"/>
      <c r="AJ978" s="209"/>
      <c r="AK978" s="209"/>
      <c r="AL978" s="210"/>
      <c r="AM978" s="210"/>
      <c r="AN978" s="210"/>
      <c r="AO978" s="210"/>
      <c r="AP978" s="210"/>
      <c r="AQ978" s="210"/>
      <c r="AR978" s="210"/>
      <c r="AS978" s="215" t="s">
        <v>2367</v>
      </c>
      <c r="AT978" s="105"/>
      <c r="AU978" s="105"/>
      <c r="AV978" s="105"/>
      <c r="AW978" s="105"/>
      <c r="AX978" s="105"/>
      <c r="AY978" s="105"/>
      <c r="AZ978" s="105"/>
      <c r="BA978" s="105"/>
      <c r="BB978" s="105"/>
      <c r="BC978" s="105"/>
      <c r="BD978" s="218"/>
      <c r="BE978" s="105"/>
      <c r="BF978" s="250"/>
      <c r="BG978" s="252" t="s">
        <v>2368</v>
      </c>
      <c r="BH978" s="5" t="s">
        <v>2368</v>
      </c>
      <c r="BI978" s="5" t="s">
        <v>7572</v>
      </c>
      <c r="BJ978" s="149"/>
    </row>
    <row r="979" s="5" customFormat="1" ht="12.95" customHeight="1" spans="1:62">
      <c r="A979" s="322"/>
      <c r="B979" s="322"/>
      <c r="C979" s="48" t="s">
        <v>2369</v>
      </c>
      <c r="D979" s="38" t="s">
        <v>2371</v>
      </c>
      <c r="E979" s="39" t="s">
        <v>7573</v>
      </c>
      <c r="F979" s="40" t="s">
        <v>2715</v>
      </c>
      <c r="G979" s="41" t="s">
        <v>7574</v>
      </c>
      <c r="H979" s="42" t="s">
        <v>2715</v>
      </c>
      <c r="I979" s="42" t="s">
        <v>2715</v>
      </c>
      <c r="J979" s="43" t="s">
        <v>2715</v>
      </c>
      <c r="K979" s="54" t="s">
        <v>2715</v>
      </c>
      <c r="L979" s="42" t="s">
        <v>2737</v>
      </c>
      <c r="M979" s="42" t="s">
        <v>2715</v>
      </c>
      <c r="N979" s="42" t="s">
        <v>2715</v>
      </c>
      <c r="O979" s="43" t="s">
        <v>2715</v>
      </c>
      <c r="P979" s="206"/>
      <c r="Q979" s="206"/>
      <c r="R979" s="206"/>
      <c r="S979" s="206"/>
      <c r="T979" s="206"/>
      <c r="U979" s="63" t="s">
        <v>7575</v>
      </c>
      <c r="V979" s="47" t="s">
        <v>7463</v>
      </c>
      <c r="W979" s="62" t="s">
        <v>2715</v>
      </c>
      <c r="X979" s="62" t="s">
        <v>2715</v>
      </c>
      <c r="Y979" s="62"/>
      <c r="Z979" s="62"/>
      <c r="AA979" s="62"/>
      <c r="AB979" s="47"/>
      <c r="AC979" s="47" t="s">
        <v>6958</v>
      </c>
      <c r="AD979" s="63"/>
      <c r="AE979" s="63" t="s">
        <v>2723</v>
      </c>
      <c r="AF979" s="207"/>
      <c r="AG979" s="208"/>
      <c r="AH979" s="208"/>
      <c r="AI979" s="208"/>
      <c r="AJ979" s="209"/>
      <c r="AK979" s="209"/>
      <c r="AL979" s="210"/>
      <c r="AM979" s="210"/>
      <c r="AN979" s="210"/>
      <c r="AO979" s="210"/>
      <c r="AP979" s="210"/>
      <c r="AQ979" s="210"/>
      <c r="AR979" s="210"/>
      <c r="AS979" s="215" t="s">
        <v>2370</v>
      </c>
      <c r="AT979" s="105"/>
      <c r="AU979" s="105"/>
      <c r="AV979" s="105"/>
      <c r="AW979" s="105"/>
      <c r="AX979" s="105"/>
      <c r="AY979" s="105"/>
      <c r="AZ979" s="105"/>
      <c r="BA979" s="105"/>
      <c r="BB979" s="105"/>
      <c r="BC979" s="105"/>
      <c r="BD979" s="218"/>
      <c r="BE979" s="105"/>
      <c r="BF979" s="250"/>
      <c r="BG979" s="252" t="s">
        <v>2371</v>
      </c>
      <c r="BH979" s="5" t="s">
        <v>2371</v>
      </c>
      <c r="BI979" s="5" t="s">
        <v>7576</v>
      </c>
      <c r="BJ979" s="149"/>
    </row>
    <row r="980" s="5" customFormat="1" ht="12.95" customHeight="1" spans="1:62">
      <c r="A980" s="322"/>
      <c r="B980" s="322"/>
      <c r="C980" s="48" t="s">
        <v>2372</v>
      </c>
      <c r="D980" s="38" t="s">
        <v>2374</v>
      </c>
      <c r="E980" s="39" t="s">
        <v>7577</v>
      </c>
      <c r="F980" s="40" t="s">
        <v>2715</v>
      </c>
      <c r="G980" s="41" t="s">
        <v>7578</v>
      </c>
      <c r="H980" s="42" t="s">
        <v>2715</v>
      </c>
      <c r="I980" s="42" t="s">
        <v>2715</v>
      </c>
      <c r="J980" s="43" t="s">
        <v>2715</v>
      </c>
      <c r="K980" s="54" t="s">
        <v>2715</v>
      </c>
      <c r="L980" s="42" t="s">
        <v>2737</v>
      </c>
      <c r="M980" s="42" t="s">
        <v>2715</v>
      </c>
      <c r="N980" s="42" t="s">
        <v>2715</v>
      </c>
      <c r="O980" s="43" t="s">
        <v>2715</v>
      </c>
      <c r="P980" s="206"/>
      <c r="Q980" s="206"/>
      <c r="R980" s="206"/>
      <c r="S980" s="206"/>
      <c r="T980" s="206"/>
      <c r="U980" s="63" t="s">
        <v>7579</v>
      </c>
      <c r="V980" s="47" t="s">
        <v>7463</v>
      </c>
      <c r="W980" s="62" t="s">
        <v>2715</v>
      </c>
      <c r="X980" s="62" t="s">
        <v>2715</v>
      </c>
      <c r="Y980" s="62"/>
      <c r="Z980" s="62"/>
      <c r="AA980" s="62"/>
      <c r="AB980" s="47"/>
      <c r="AC980" s="47" t="s">
        <v>6958</v>
      </c>
      <c r="AD980" s="63"/>
      <c r="AE980" s="63" t="s">
        <v>2723</v>
      </c>
      <c r="AF980" s="207"/>
      <c r="AG980" s="208"/>
      <c r="AH980" s="208"/>
      <c r="AI980" s="208"/>
      <c r="AJ980" s="209"/>
      <c r="AK980" s="209"/>
      <c r="AL980" s="210"/>
      <c r="AM980" s="210"/>
      <c r="AN980" s="210"/>
      <c r="AO980" s="210"/>
      <c r="AP980" s="210"/>
      <c r="AQ980" s="210"/>
      <c r="AR980" s="210"/>
      <c r="AS980" s="215" t="s">
        <v>2373</v>
      </c>
      <c r="AT980" s="105"/>
      <c r="AU980" s="105"/>
      <c r="AV980" s="105"/>
      <c r="AW980" s="105"/>
      <c r="AX980" s="105"/>
      <c r="AY980" s="105"/>
      <c r="AZ980" s="105"/>
      <c r="BA980" s="105"/>
      <c r="BB980" s="105"/>
      <c r="BC980" s="105"/>
      <c r="BD980" s="218"/>
      <c r="BE980" s="105"/>
      <c r="BF980" s="250"/>
      <c r="BG980" s="252" t="s">
        <v>2374</v>
      </c>
      <c r="BH980" s="5" t="s">
        <v>2374</v>
      </c>
      <c r="BI980" s="5" t="s">
        <v>7580</v>
      </c>
      <c r="BJ980" s="149"/>
    </row>
    <row r="981" s="5" customFormat="1" ht="12.95" customHeight="1" spans="1:62">
      <c r="A981" s="322"/>
      <c r="B981" s="322"/>
      <c r="C981" s="48" t="s">
        <v>2375</v>
      </c>
      <c r="D981" s="38" t="s">
        <v>2377</v>
      </c>
      <c r="E981" s="39" t="s">
        <v>7581</v>
      </c>
      <c r="F981" s="40" t="s">
        <v>2715</v>
      </c>
      <c r="G981" s="41" t="s">
        <v>7582</v>
      </c>
      <c r="H981" s="42" t="s">
        <v>2715</v>
      </c>
      <c r="I981" s="42" t="s">
        <v>2715</v>
      </c>
      <c r="J981" s="43" t="s">
        <v>2715</v>
      </c>
      <c r="K981" s="54" t="s">
        <v>2715</v>
      </c>
      <c r="L981" s="42" t="s">
        <v>2737</v>
      </c>
      <c r="M981" s="42" t="s">
        <v>2715</v>
      </c>
      <c r="N981" s="42" t="s">
        <v>2715</v>
      </c>
      <c r="O981" s="43" t="s">
        <v>2715</v>
      </c>
      <c r="P981" s="206"/>
      <c r="Q981" s="206"/>
      <c r="R981" s="206"/>
      <c r="S981" s="206"/>
      <c r="T981" s="206"/>
      <c r="U981" s="63" t="s">
        <v>7583</v>
      </c>
      <c r="V981" s="47" t="s">
        <v>7463</v>
      </c>
      <c r="W981" s="62" t="s">
        <v>2715</v>
      </c>
      <c r="X981" s="62" t="s">
        <v>2715</v>
      </c>
      <c r="Y981" s="62"/>
      <c r="Z981" s="62"/>
      <c r="AA981" s="62"/>
      <c r="AB981" s="47"/>
      <c r="AC981" s="47" t="s">
        <v>6958</v>
      </c>
      <c r="AD981" s="63"/>
      <c r="AE981" s="63" t="s">
        <v>2723</v>
      </c>
      <c r="AF981" s="207"/>
      <c r="AG981" s="208"/>
      <c r="AH981" s="208"/>
      <c r="AI981" s="208"/>
      <c r="AJ981" s="209"/>
      <c r="AK981" s="209"/>
      <c r="AL981" s="210"/>
      <c r="AM981" s="210"/>
      <c r="AN981" s="210"/>
      <c r="AO981" s="210"/>
      <c r="AP981" s="210"/>
      <c r="AQ981" s="210"/>
      <c r="AR981" s="210"/>
      <c r="AS981" s="215" t="s">
        <v>2376</v>
      </c>
      <c r="AT981" s="105"/>
      <c r="AU981" s="105"/>
      <c r="AV981" s="105"/>
      <c r="AW981" s="105"/>
      <c r="AX981" s="105"/>
      <c r="AY981" s="105"/>
      <c r="AZ981" s="105"/>
      <c r="BA981" s="105"/>
      <c r="BB981" s="105"/>
      <c r="BC981" s="105"/>
      <c r="BD981" s="218"/>
      <c r="BE981" s="105"/>
      <c r="BF981" s="250"/>
      <c r="BG981" s="252" t="s">
        <v>2377</v>
      </c>
      <c r="BH981" s="5" t="s">
        <v>2377</v>
      </c>
      <c r="BI981" s="5" t="s">
        <v>7584</v>
      </c>
      <c r="BJ981" s="149"/>
    </row>
    <row r="982" s="5" customFormat="1" ht="12.95" customHeight="1" spans="1:62">
      <c r="A982" s="322"/>
      <c r="B982" s="322"/>
      <c r="C982" s="48" t="s">
        <v>2378</v>
      </c>
      <c r="D982" s="38" t="s">
        <v>2380</v>
      </c>
      <c r="E982" s="39" t="s">
        <v>7585</v>
      </c>
      <c r="F982" s="40" t="s">
        <v>2715</v>
      </c>
      <c r="G982" s="41" t="s">
        <v>7586</v>
      </c>
      <c r="H982" s="42" t="s">
        <v>2715</v>
      </c>
      <c r="I982" s="42" t="s">
        <v>2715</v>
      </c>
      <c r="J982" s="43" t="s">
        <v>2715</v>
      </c>
      <c r="K982" s="54" t="s">
        <v>2715</v>
      </c>
      <c r="L982" s="42" t="s">
        <v>2737</v>
      </c>
      <c r="M982" s="42" t="s">
        <v>2715</v>
      </c>
      <c r="N982" s="42" t="s">
        <v>2715</v>
      </c>
      <c r="O982" s="43" t="s">
        <v>2715</v>
      </c>
      <c r="P982" s="206"/>
      <c r="Q982" s="206"/>
      <c r="R982" s="206"/>
      <c r="S982" s="206"/>
      <c r="T982" s="206"/>
      <c r="U982" s="63" t="s">
        <v>7587</v>
      </c>
      <c r="V982" s="47" t="s">
        <v>7463</v>
      </c>
      <c r="W982" s="62" t="s">
        <v>2715</v>
      </c>
      <c r="X982" s="62" t="s">
        <v>2715</v>
      </c>
      <c r="Y982" s="62"/>
      <c r="Z982" s="62"/>
      <c r="AA982" s="62"/>
      <c r="AB982" s="47"/>
      <c r="AC982" s="47" t="s">
        <v>6958</v>
      </c>
      <c r="AD982" s="63"/>
      <c r="AE982" s="63" t="s">
        <v>2723</v>
      </c>
      <c r="AF982" s="207"/>
      <c r="AG982" s="208"/>
      <c r="AH982" s="208"/>
      <c r="AI982" s="208"/>
      <c r="AJ982" s="209"/>
      <c r="AK982" s="209"/>
      <c r="AL982" s="210"/>
      <c r="AM982" s="210"/>
      <c r="AN982" s="210"/>
      <c r="AO982" s="210"/>
      <c r="AP982" s="210"/>
      <c r="AQ982" s="210"/>
      <c r="AR982" s="210"/>
      <c r="AS982" s="215" t="s">
        <v>2379</v>
      </c>
      <c r="AT982" s="105"/>
      <c r="AU982" s="105"/>
      <c r="AV982" s="105"/>
      <c r="AW982" s="105"/>
      <c r="AX982" s="105"/>
      <c r="AY982" s="105"/>
      <c r="AZ982" s="105"/>
      <c r="BA982" s="105"/>
      <c r="BB982" s="105"/>
      <c r="BC982" s="105"/>
      <c r="BD982" s="218"/>
      <c r="BE982" s="105"/>
      <c r="BF982" s="250"/>
      <c r="BG982" s="252" t="s">
        <v>2380</v>
      </c>
      <c r="BH982" s="5" t="s">
        <v>2380</v>
      </c>
      <c r="BI982" s="5" t="s">
        <v>7588</v>
      </c>
      <c r="BJ982" s="149"/>
    </row>
    <row r="983" s="5" customFormat="1" ht="12.95" customHeight="1" spans="1:62">
      <c r="A983" s="322"/>
      <c r="B983" s="322"/>
      <c r="C983" s="10" t="s">
        <v>2381</v>
      </c>
      <c r="D983" s="38" t="s">
        <v>2383</v>
      </c>
      <c r="E983" s="39" t="s">
        <v>7589</v>
      </c>
      <c r="F983" s="40" t="s">
        <v>2715</v>
      </c>
      <c r="G983" s="41" t="s">
        <v>7590</v>
      </c>
      <c r="H983" s="42" t="s">
        <v>2715</v>
      </c>
      <c r="I983" s="42" t="s">
        <v>2715</v>
      </c>
      <c r="J983" s="43" t="s">
        <v>2715</v>
      </c>
      <c r="K983" s="54" t="s">
        <v>2715</v>
      </c>
      <c r="L983" s="42" t="s">
        <v>2737</v>
      </c>
      <c r="M983" s="42" t="s">
        <v>2715</v>
      </c>
      <c r="N983" s="42" t="s">
        <v>2715</v>
      </c>
      <c r="O983" s="43" t="s">
        <v>2715</v>
      </c>
      <c r="P983" s="206"/>
      <c r="Q983" s="206"/>
      <c r="R983" s="206"/>
      <c r="S983" s="206"/>
      <c r="T983" s="206"/>
      <c r="U983" s="63" t="s">
        <v>7591</v>
      </c>
      <c r="V983" s="47" t="s">
        <v>7463</v>
      </c>
      <c r="W983" s="62" t="s">
        <v>2715</v>
      </c>
      <c r="X983" s="62" t="s">
        <v>2715</v>
      </c>
      <c r="Y983" s="62"/>
      <c r="Z983" s="62"/>
      <c r="AA983" s="62"/>
      <c r="AB983" s="47"/>
      <c r="AC983" s="47" t="s">
        <v>6958</v>
      </c>
      <c r="AD983" s="63"/>
      <c r="AE983" s="63" t="s">
        <v>2723</v>
      </c>
      <c r="AF983" s="207"/>
      <c r="AG983" s="208"/>
      <c r="AH983" s="208"/>
      <c r="AI983" s="208"/>
      <c r="AJ983" s="209"/>
      <c r="AK983" s="209"/>
      <c r="AL983" s="210"/>
      <c r="AM983" s="210"/>
      <c r="AN983" s="210"/>
      <c r="AO983" s="210"/>
      <c r="AP983" s="210"/>
      <c r="AQ983" s="210"/>
      <c r="AR983" s="210"/>
      <c r="AS983" s="215" t="s">
        <v>2382</v>
      </c>
      <c r="AT983" s="105"/>
      <c r="AU983" s="105"/>
      <c r="AV983" s="105"/>
      <c r="AW983" s="105"/>
      <c r="AX983" s="105"/>
      <c r="AY983" s="105"/>
      <c r="AZ983" s="105"/>
      <c r="BA983" s="105"/>
      <c r="BB983" s="105"/>
      <c r="BC983" s="105"/>
      <c r="BD983" s="218"/>
      <c r="BE983" s="105"/>
      <c r="BF983" s="250"/>
      <c r="BG983" s="252" t="s">
        <v>2383</v>
      </c>
      <c r="BH983" s="5" t="s">
        <v>2383</v>
      </c>
      <c r="BI983" s="5" t="s">
        <v>7592</v>
      </c>
      <c r="BJ983" s="149"/>
    </row>
    <row r="984" s="5" customFormat="1" ht="12.95" customHeight="1" spans="1:62">
      <c r="A984" s="322"/>
      <c r="B984" s="322"/>
      <c r="C984" s="10" t="s">
        <v>2384</v>
      </c>
      <c r="D984" s="38" t="s">
        <v>2386</v>
      </c>
      <c r="E984" s="39" t="s">
        <v>7593</v>
      </c>
      <c r="F984" s="40" t="s">
        <v>2715</v>
      </c>
      <c r="G984" s="41" t="s">
        <v>7594</v>
      </c>
      <c r="H984" s="42" t="s">
        <v>2715</v>
      </c>
      <c r="I984" s="42" t="s">
        <v>2715</v>
      </c>
      <c r="J984" s="43" t="s">
        <v>2715</v>
      </c>
      <c r="K984" s="54" t="s">
        <v>2715</v>
      </c>
      <c r="L984" s="42" t="s">
        <v>2737</v>
      </c>
      <c r="M984" s="42" t="s">
        <v>2715</v>
      </c>
      <c r="N984" s="42" t="s">
        <v>2715</v>
      </c>
      <c r="O984" s="43" t="s">
        <v>2715</v>
      </c>
      <c r="P984" s="206"/>
      <c r="Q984" s="206"/>
      <c r="R984" s="206"/>
      <c r="S984" s="206"/>
      <c r="T984" s="206"/>
      <c r="U984" s="63" t="s">
        <v>7595</v>
      </c>
      <c r="V984" s="47" t="s">
        <v>7463</v>
      </c>
      <c r="W984" s="62" t="s">
        <v>2715</v>
      </c>
      <c r="X984" s="62" t="s">
        <v>2715</v>
      </c>
      <c r="Y984" s="62"/>
      <c r="Z984" s="62"/>
      <c r="AA984" s="62"/>
      <c r="AB984" s="47"/>
      <c r="AC984" s="47" t="s">
        <v>6958</v>
      </c>
      <c r="AD984" s="63"/>
      <c r="AE984" s="63" t="s">
        <v>2723</v>
      </c>
      <c r="AF984" s="207"/>
      <c r="AG984" s="208"/>
      <c r="AH984" s="208"/>
      <c r="AI984" s="208"/>
      <c r="AJ984" s="209"/>
      <c r="AK984" s="209"/>
      <c r="AL984" s="210"/>
      <c r="AM984" s="210"/>
      <c r="AN984" s="210"/>
      <c r="AO984" s="210"/>
      <c r="AP984" s="210"/>
      <c r="AQ984" s="210"/>
      <c r="AR984" s="210"/>
      <c r="AS984" s="215" t="s">
        <v>2385</v>
      </c>
      <c r="AT984" s="105"/>
      <c r="AU984" s="105"/>
      <c r="AV984" s="105"/>
      <c r="AW984" s="105"/>
      <c r="AX984" s="105"/>
      <c r="AY984" s="105"/>
      <c r="AZ984" s="105"/>
      <c r="BA984" s="105"/>
      <c r="BB984" s="105"/>
      <c r="BC984" s="105"/>
      <c r="BD984" s="218"/>
      <c r="BE984" s="105"/>
      <c r="BF984" s="250"/>
      <c r="BG984" s="252" t="s">
        <v>2386</v>
      </c>
      <c r="BH984" s="5" t="s">
        <v>2386</v>
      </c>
      <c r="BI984" s="5" t="s">
        <v>7596</v>
      </c>
      <c r="BJ984" s="149"/>
    </row>
    <row r="985" s="5" customFormat="1" ht="12.95" customHeight="1" spans="1:62">
      <c r="A985" s="322"/>
      <c r="B985" s="322"/>
      <c r="C985" s="48" t="s">
        <v>2387</v>
      </c>
      <c r="D985" s="38" t="s">
        <v>2389</v>
      </c>
      <c r="E985" s="39" t="s">
        <v>7597</v>
      </c>
      <c r="F985" s="40" t="s">
        <v>2715</v>
      </c>
      <c r="G985" s="41" t="s">
        <v>7598</v>
      </c>
      <c r="H985" s="42" t="s">
        <v>2715</v>
      </c>
      <c r="I985" s="42" t="s">
        <v>2715</v>
      </c>
      <c r="J985" s="43" t="s">
        <v>2715</v>
      </c>
      <c r="K985" s="54" t="s">
        <v>2715</v>
      </c>
      <c r="L985" s="42" t="s">
        <v>2737</v>
      </c>
      <c r="M985" s="42" t="s">
        <v>2715</v>
      </c>
      <c r="N985" s="42" t="s">
        <v>2715</v>
      </c>
      <c r="O985" s="43" t="s">
        <v>2715</v>
      </c>
      <c r="P985" s="206"/>
      <c r="Q985" s="206"/>
      <c r="R985" s="206"/>
      <c r="S985" s="206"/>
      <c r="T985" s="206"/>
      <c r="U985" s="63" t="s">
        <v>7599</v>
      </c>
      <c r="V985" s="47" t="s">
        <v>7463</v>
      </c>
      <c r="W985" s="62" t="s">
        <v>2715</v>
      </c>
      <c r="X985" s="62" t="s">
        <v>2715</v>
      </c>
      <c r="Y985" s="62"/>
      <c r="Z985" s="62"/>
      <c r="AA985" s="62"/>
      <c r="AB985" s="47"/>
      <c r="AC985" s="47" t="s">
        <v>6958</v>
      </c>
      <c r="AD985" s="63"/>
      <c r="AE985" s="63" t="s">
        <v>2723</v>
      </c>
      <c r="AF985" s="207"/>
      <c r="AG985" s="208"/>
      <c r="AH985" s="208"/>
      <c r="AI985" s="208"/>
      <c r="AJ985" s="209"/>
      <c r="AK985" s="209"/>
      <c r="AL985" s="210"/>
      <c r="AM985" s="210"/>
      <c r="AN985" s="210"/>
      <c r="AO985" s="210"/>
      <c r="AP985" s="210"/>
      <c r="AQ985" s="210"/>
      <c r="AR985" s="210"/>
      <c r="AS985" s="215" t="s">
        <v>2388</v>
      </c>
      <c r="AT985" s="105"/>
      <c r="AU985" s="105"/>
      <c r="AV985" s="105"/>
      <c r="AW985" s="105"/>
      <c r="AX985" s="105"/>
      <c r="AY985" s="105"/>
      <c r="AZ985" s="105"/>
      <c r="BA985" s="105"/>
      <c r="BB985" s="105"/>
      <c r="BC985" s="105"/>
      <c r="BD985" s="218"/>
      <c r="BE985" s="105"/>
      <c r="BF985" s="250"/>
      <c r="BG985" s="252" t="s">
        <v>2389</v>
      </c>
      <c r="BH985" s="5" t="s">
        <v>2389</v>
      </c>
      <c r="BI985" s="5" t="s">
        <v>7600</v>
      </c>
      <c r="BJ985" s="149"/>
    </row>
    <row r="986" s="5" customFormat="1" ht="12.95" customHeight="1" spans="1:62">
      <c r="A986" s="322"/>
      <c r="B986" s="322"/>
      <c r="C986" s="48" t="s">
        <v>2390</v>
      </c>
      <c r="D986" s="38" t="s">
        <v>2392</v>
      </c>
      <c r="E986" s="39" t="s">
        <v>7601</v>
      </c>
      <c r="F986" s="40" t="s">
        <v>2715</v>
      </c>
      <c r="G986" s="41" t="s">
        <v>7602</v>
      </c>
      <c r="H986" s="42" t="s">
        <v>2715</v>
      </c>
      <c r="I986" s="42" t="s">
        <v>2715</v>
      </c>
      <c r="J986" s="43" t="s">
        <v>2715</v>
      </c>
      <c r="K986" s="54" t="s">
        <v>2715</v>
      </c>
      <c r="L986" s="42" t="s">
        <v>2737</v>
      </c>
      <c r="M986" s="42" t="s">
        <v>2715</v>
      </c>
      <c r="N986" s="42" t="s">
        <v>2715</v>
      </c>
      <c r="O986" s="43" t="s">
        <v>2715</v>
      </c>
      <c r="P986" s="206"/>
      <c r="Q986" s="206"/>
      <c r="R986" s="206"/>
      <c r="S986" s="206"/>
      <c r="T986" s="206"/>
      <c r="U986" s="63" t="s">
        <v>7603</v>
      </c>
      <c r="V986" s="47" t="s">
        <v>7463</v>
      </c>
      <c r="W986" s="62" t="s">
        <v>2715</v>
      </c>
      <c r="X986" s="62" t="s">
        <v>2715</v>
      </c>
      <c r="Y986" s="62"/>
      <c r="Z986" s="62"/>
      <c r="AA986" s="62"/>
      <c r="AB986" s="47"/>
      <c r="AC986" s="47" t="s">
        <v>6958</v>
      </c>
      <c r="AD986" s="63"/>
      <c r="AE986" s="63" t="s">
        <v>2723</v>
      </c>
      <c r="AF986" s="207"/>
      <c r="AG986" s="208"/>
      <c r="AH986" s="208"/>
      <c r="AI986" s="208"/>
      <c r="AJ986" s="209"/>
      <c r="AK986" s="209"/>
      <c r="AL986" s="210"/>
      <c r="AM986" s="210"/>
      <c r="AN986" s="210"/>
      <c r="AO986" s="210"/>
      <c r="AP986" s="210"/>
      <c r="AQ986" s="210"/>
      <c r="AR986" s="210"/>
      <c r="AS986" s="215" t="s">
        <v>2391</v>
      </c>
      <c r="AT986" s="105"/>
      <c r="AU986" s="105"/>
      <c r="AV986" s="105"/>
      <c r="AW986" s="105"/>
      <c r="AX986" s="105"/>
      <c r="AY986" s="105"/>
      <c r="AZ986" s="105"/>
      <c r="BA986" s="105"/>
      <c r="BB986" s="105"/>
      <c r="BC986" s="105"/>
      <c r="BD986" s="218"/>
      <c r="BE986" s="105"/>
      <c r="BF986" s="250"/>
      <c r="BG986" s="252" t="s">
        <v>2392</v>
      </c>
      <c r="BH986" s="5" t="s">
        <v>2392</v>
      </c>
      <c r="BI986" s="5" t="s">
        <v>7604</v>
      </c>
      <c r="BJ986" s="149"/>
    </row>
    <row r="987" s="5" customFormat="1" ht="12.95" customHeight="1" spans="1:62">
      <c r="A987" s="322"/>
      <c r="B987" s="322"/>
      <c r="C987" s="48" t="s">
        <v>2393</v>
      </c>
      <c r="D987" s="38" t="s">
        <v>2395</v>
      </c>
      <c r="E987" s="39" t="s">
        <v>7605</v>
      </c>
      <c r="F987" s="40" t="s">
        <v>2715</v>
      </c>
      <c r="G987" s="41" t="s">
        <v>7606</v>
      </c>
      <c r="H987" s="42" t="s">
        <v>2715</v>
      </c>
      <c r="I987" s="42" t="s">
        <v>2715</v>
      </c>
      <c r="J987" s="43" t="s">
        <v>2715</v>
      </c>
      <c r="K987" s="54" t="s">
        <v>2715</v>
      </c>
      <c r="L987" s="42" t="s">
        <v>2737</v>
      </c>
      <c r="M987" s="42" t="s">
        <v>2715</v>
      </c>
      <c r="N987" s="42" t="s">
        <v>2715</v>
      </c>
      <c r="O987" s="43" t="s">
        <v>2715</v>
      </c>
      <c r="P987" s="206"/>
      <c r="Q987" s="206"/>
      <c r="R987" s="206"/>
      <c r="S987" s="206"/>
      <c r="T987" s="206"/>
      <c r="U987" s="63" t="s">
        <v>7607</v>
      </c>
      <c r="V987" s="47" t="s">
        <v>7463</v>
      </c>
      <c r="W987" s="62" t="s">
        <v>2715</v>
      </c>
      <c r="X987" s="62" t="s">
        <v>2715</v>
      </c>
      <c r="Y987" s="62"/>
      <c r="Z987" s="62"/>
      <c r="AA987" s="62"/>
      <c r="AB987" s="47"/>
      <c r="AC987" s="47" t="s">
        <v>6958</v>
      </c>
      <c r="AD987" s="63"/>
      <c r="AE987" s="63" t="s">
        <v>2723</v>
      </c>
      <c r="AF987" s="207"/>
      <c r="AG987" s="208"/>
      <c r="AH987" s="208"/>
      <c r="AI987" s="208"/>
      <c r="AJ987" s="209"/>
      <c r="AK987" s="209"/>
      <c r="AL987" s="210"/>
      <c r="AM987" s="210"/>
      <c r="AN987" s="210"/>
      <c r="AO987" s="210"/>
      <c r="AP987" s="210"/>
      <c r="AQ987" s="210"/>
      <c r="AR987" s="210"/>
      <c r="AS987" s="215" t="s">
        <v>2394</v>
      </c>
      <c r="AT987" s="105"/>
      <c r="AU987" s="105"/>
      <c r="AV987" s="105"/>
      <c r="AW987" s="105"/>
      <c r="AX987" s="105"/>
      <c r="AY987" s="105"/>
      <c r="AZ987" s="105"/>
      <c r="BA987" s="105"/>
      <c r="BB987" s="105"/>
      <c r="BC987" s="105"/>
      <c r="BD987" s="218"/>
      <c r="BE987" s="105"/>
      <c r="BF987" s="250"/>
      <c r="BG987" s="252" t="s">
        <v>2395</v>
      </c>
      <c r="BH987" s="5" t="s">
        <v>2395</v>
      </c>
      <c r="BI987" s="5" t="s">
        <v>7608</v>
      </c>
      <c r="BJ987" s="149"/>
    </row>
    <row r="988" s="5" customFormat="1" ht="12.95" customHeight="1" spans="1:62">
      <c r="A988" s="322"/>
      <c r="B988" s="322"/>
      <c r="C988" s="48" t="s">
        <v>2396</v>
      </c>
      <c r="D988" s="38" t="s">
        <v>2398</v>
      </c>
      <c r="E988" s="39" t="s">
        <v>7609</v>
      </c>
      <c r="F988" s="40" t="s">
        <v>2715</v>
      </c>
      <c r="G988" s="41" t="s">
        <v>7610</v>
      </c>
      <c r="H988" s="42" t="s">
        <v>2715</v>
      </c>
      <c r="I988" s="42" t="s">
        <v>2715</v>
      </c>
      <c r="J988" s="43" t="s">
        <v>2715</v>
      </c>
      <c r="K988" s="54" t="s">
        <v>2715</v>
      </c>
      <c r="L988" s="42" t="s">
        <v>2737</v>
      </c>
      <c r="M988" s="42" t="s">
        <v>2715</v>
      </c>
      <c r="N988" s="42" t="s">
        <v>2715</v>
      </c>
      <c r="O988" s="43" t="s">
        <v>2715</v>
      </c>
      <c r="P988" s="206"/>
      <c r="Q988" s="206"/>
      <c r="R988" s="206"/>
      <c r="S988" s="206"/>
      <c r="T988" s="206"/>
      <c r="U988" s="63" t="s">
        <v>7611</v>
      </c>
      <c r="V988" s="47" t="s">
        <v>7463</v>
      </c>
      <c r="W988" s="62" t="s">
        <v>2715</v>
      </c>
      <c r="X988" s="62" t="s">
        <v>2715</v>
      </c>
      <c r="Y988" s="62"/>
      <c r="Z988" s="62"/>
      <c r="AA988" s="62"/>
      <c r="AB988" s="47"/>
      <c r="AC988" s="47" t="s">
        <v>6958</v>
      </c>
      <c r="AD988" s="63"/>
      <c r="AE988" s="63" t="s">
        <v>2723</v>
      </c>
      <c r="AF988" s="207"/>
      <c r="AG988" s="208"/>
      <c r="AH988" s="208"/>
      <c r="AI988" s="208"/>
      <c r="AJ988" s="209"/>
      <c r="AK988" s="209"/>
      <c r="AL988" s="210"/>
      <c r="AM988" s="210"/>
      <c r="AN988" s="210"/>
      <c r="AO988" s="210"/>
      <c r="AP988" s="210"/>
      <c r="AQ988" s="210"/>
      <c r="AR988" s="210"/>
      <c r="AS988" s="215" t="s">
        <v>2397</v>
      </c>
      <c r="AT988" s="105"/>
      <c r="AU988" s="105"/>
      <c r="AV988" s="105"/>
      <c r="AW988" s="105"/>
      <c r="AX988" s="105"/>
      <c r="AY988" s="105"/>
      <c r="AZ988" s="105"/>
      <c r="BA988" s="105"/>
      <c r="BB988" s="105"/>
      <c r="BC988" s="105"/>
      <c r="BD988" s="218"/>
      <c r="BE988" s="105"/>
      <c r="BF988" s="250"/>
      <c r="BG988" s="252" t="s">
        <v>2398</v>
      </c>
      <c r="BH988" s="5" t="s">
        <v>2398</v>
      </c>
      <c r="BI988" s="5" t="s">
        <v>7612</v>
      </c>
      <c r="BJ988" s="149"/>
    </row>
    <row r="989" s="5" customFormat="1" ht="12.95" customHeight="1" spans="1:62">
      <c r="A989" s="322"/>
      <c r="B989" s="322"/>
      <c r="C989" s="48" t="s">
        <v>2399</v>
      </c>
      <c r="D989" s="38" t="s">
        <v>2401</v>
      </c>
      <c r="E989" s="39" t="s">
        <v>7613</v>
      </c>
      <c r="F989" s="40" t="s">
        <v>2715</v>
      </c>
      <c r="G989" s="41" t="s">
        <v>7614</v>
      </c>
      <c r="H989" s="42" t="s">
        <v>2715</v>
      </c>
      <c r="I989" s="42" t="s">
        <v>2715</v>
      </c>
      <c r="J989" s="43" t="s">
        <v>2715</v>
      </c>
      <c r="K989" s="54" t="s">
        <v>2715</v>
      </c>
      <c r="L989" s="42" t="s">
        <v>2737</v>
      </c>
      <c r="M989" s="42" t="s">
        <v>2715</v>
      </c>
      <c r="N989" s="42" t="s">
        <v>2715</v>
      </c>
      <c r="O989" s="43" t="s">
        <v>2715</v>
      </c>
      <c r="P989" s="206"/>
      <c r="Q989" s="206"/>
      <c r="R989" s="206"/>
      <c r="S989" s="206"/>
      <c r="T989" s="206"/>
      <c r="U989" s="63" t="s">
        <v>7615</v>
      </c>
      <c r="V989" s="47" t="s">
        <v>7463</v>
      </c>
      <c r="W989" s="62" t="s">
        <v>2715</v>
      </c>
      <c r="X989" s="62" t="s">
        <v>2715</v>
      </c>
      <c r="Y989" s="62"/>
      <c r="Z989" s="62"/>
      <c r="AA989" s="62"/>
      <c r="AB989" s="47"/>
      <c r="AC989" s="47" t="s">
        <v>6958</v>
      </c>
      <c r="AD989" s="63"/>
      <c r="AE989" s="63" t="s">
        <v>2723</v>
      </c>
      <c r="AF989" s="207"/>
      <c r="AG989" s="208"/>
      <c r="AH989" s="208"/>
      <c r="AI989" s="208"/>
      <c r="AJ989" s="209"/>
      <c r="AK989" s="209"/>
      <c r="AL989" s="210"/>
      <c r="AM989" s="210"/>
      <c r="AN989" s="210"/>
      <c r="AO989" s="210"/>
      <c r="AP989" s="210"/>
      <c r="AQ989" s="210"/>
      <c r="AR989" s="210"/>
      <c r="AS989" s="215" t="s">
        <v>2400</v>
      </c>
      <c r="AT989" s="105"/>
      <c r="AU989" s="105"/>
      <c r="AV989" s="105"/>
      <c r="AW989" s="105"/>
      <c r="AX989" s="105"/>
      <c r="AY989" s="105"/>
      <c r="AZ989" s="105"/>
      <c r="BA989" s="105"/>
      <c r="BB989" s="105"/>
      <c r="BC989" s="105"/>
      <c r="BD989" s="218"/>
      <c r="BE989" s="105"/>
      <c r="BF989" s="250"/>
      <c r="BG989" s="252" t="s">
        <v>2401</v>
      </c>
      <c r="BH989" s="5" t="s">
        <v>2401</v>
      </c>
      <c r="BI989" s="5" t="s">
        <v>7616</v>
      </c>
      <c r="BJ989" s="149"/>
    </row>
    <row r="990" s="5" customFormat="1" ht="12.95" customHeight="1" spans="1:62">
      <c r="A990" s="322"/>
      <c r="B990" s="322"/>
      <c r="C990" s="48" t="s">
        <v>2402</v>
      </c>
      <c r="D990" s="38" t="s">
        <v>2404</v>
      </c>
      <c r="E990" s="39" t="s">
        <v>7617</v>
      </c>
      <c r="F990" s="40" t="s">
        <v>2715</v>
      </c>
      <c r="G990" s="41" t="s">
        <v>7618</v>
      </c>
      <c r="H990" s="42" t="s">
        <v>2715</v>
      </c>
      <c r="I990" s="42" t="s">
        <v>2715</v>
      </c>
      <c r="J990" s="43" t="s">
        <v>2715</v>
      </c>
      <c r="K990" s="54" t="s">
        <v>2715</v>
      </c>
      <c r="L990" s="42" t="s">
        <v>2737</v>
      </c>
      <c r="M990" s="42" t="s">
        <v>2715</v>
      </c>
      <c r="N990" s="42" t="s">
        <v>2715</v>
      </c>
      <c r="O990" s="43" t="s">
        <v>2715</v>
      </c>
      <c r="P990" s="206"/>
      <c r="Q990" s="206"/>
      <c r="R990" s="206"/>
      <c r="S990" s="206"/>
      <c r="T990" s="206"/>
      <c r="U990" s="63" t="s">
        <v>7619</v>
      </c>
      <c r="V990" s="47" t="s">
        <v>7463</v>
      </c>
      <c r="W990" s="62" t="s">
        <v>2715</v>
      </c>
      <c r="X990" s="62" t="s">
        <v>2715</v>
      </c>
      <c r="Y990" s="62"/>
      <c r="Z990" s="62"/>
      <c r="AA990" s="62"/>
      <c r="AB990" s="47"/>
      <c r="AC990" s="47" t="s">
        <v>6958</v>
      </c>
      <c r="AD990" s="63"/>
      <c r="AE990" s="63" t="s">
        <v>2723</v>
      </c>
      <c r="AF990" s="207"/>
      <c r="AG990" s="208"/>
      <c r="AH990" s="208"/>
      <c r="AI990" s="208"/>
      <c r="AJ990" s="209"/>
      <c r="AK990" s="209"/>
      <c r="AL990" s="210"/>
      <c r="AM990" s="210"/>
      <c r="AN990" s="210"/>
      <c r="AO990" s="210"/>
      <c r="AP990" s="210"/>
      <c r="AQ990" s="210"/>
      <c r="AR990" s="210"/>
      <c r="AS990" s="215" t="s">
        <v>2403</v>
      </c>
      <c r="AT990" s="105"/>
      <c r="AU990" s="105"/>
      <c r="AV990" s="105"/>
      <c r="AW990" s="105"/>
      <c r="AX990" s="105"/>
      <c r="AY990" s="105"/>
      <c r="AZ990" s="105"/>
      <c r="BA990" s="105"/>
      <c r="BB990" s="105"/>
      <c r="BC990" s="105"/>
      <c r="BD990" s="218"/>
      <c r="BE990" s="105"/>
      <c r="BF990" s="250"/>
      <c r="BG990" s="252" t="s">
        <v>2404</v>
      </c>
      <c r="BH990" s="5" t="s">
        <v>2404</v>
      </c>
      <c r="BI990" s="5" t="s">
        <v>7620</v>
      </c>
      <c r="BJ990" s="149"/>
    </row>
    <row r="991" s="5" customFormat="1" ht="12.95" customHeight="1" spans="1:62">
      <c r="A991" s="322"/>
      <c r="B991" s="322"/>
      <c r="C991" s="48" t="s">
        <v>2405</v>
      </c>
      <c r="D991" s="38" t="s">
        <v>2406</v>
      </c>
      <c r="E991" s="39" t="s">
        <v>7621</v>
      </c>
      <c r="F991" s="40" t="s">
        <v>2715</v>
      </c>
      <c r="G991" s="41" t="s">
        <v>7622</v>
      </c>
      <c r="H991" s="42" t="s">
        <v>2715</v>
      </c>
      <c r="I991" s="42" t="s">
        <v>2715</v>
      </c>
      <c r="J991" s="43" t="s">
        <v>2715</v>
      </c>
      <c r="K991" s="54" t="s">
        <v>2715</v>
      </c>
      <c r="L991" s="42" t="s">
        <v>2737</v>
      </c>
      <c r="M991" s="42" t="s">
        <v>2715</v>
      </c>
      <c r="N991" s="42" t="s">
        <v>2715</v>
      </c>
      <c r="O991" s="43" t="s">
        <v>2715</v>
      </c>
      <c r="P991" s="206"/>
      <c r="Q991" s="206"/>
      <c r="R991" s="206"/>
      <c r="S991" s="206"/>
      <c r="T991" s="206"/>
      <c r="U991" s="63" t="s">
        <v>7623</v>
      </c>
      <c r="V991" s="47" t="s">
        <v>7463</v>
      </c>
      <c r="W991" s="62" t="s">
        <v>2715</v>
      </c>
      <c r="X991" s="62" t="s">
        <v>2715</v>
      </c>
      <c r="Y991" s="62"/>
      <c r="Z991" s="62"/>
      <c r="AA991" s="62"/>
      <c r="AB991" s="47"/>
      <c r="AC991" s="47" t="s">
        <v>6958</v>
      </c>
      <c r="AD991" s="63"/>
      <c r="AE991" s="63">
        <v>0</v>
      </c>
      <c r="AF991" s="207"/>
      <c r="AG991" s="208"/>
      <c r="AH991" s="208"/>
      <c r="AI991" s="208"/>
      <c r="AJ991" s="209"/>
      <c r="AK991" s="209"/>
      <c r="AL991" s="210"/>
      <c r="AM991" s="210"/>
      <c r="AN991" s="210"/>
      <c r="AO991" s="210"/>
      <c r="AP991" s="210"/>
      <c r="AQ991" s="210"/>
      <c r="AR991" s="210"/>
      <c r="AS991" s="215" t="s">
        <v>2405</v>
      </c>
      <c r="AT991" s="105"/>
      <c r="AU991" s="105"/>
      <c r="AV991" s="105"/>
      <c r="AW991" s="105"/>
      <c r="AX991" s="105"/>
      <c r="AY991" s="105"/>
      <c r="AZ991" s="105"/>
      <c r="BA991" s="105"/>
      <c r="BB991" s="105"/>
      <c r="BC991" s="105"/>
      <c r="BD991" s="218"/>
      <c r="BE991" s="105"/>
      <c r="BF991" s="250"/>
      <c r="BG991" s="252" t="s">
        <v>2406</v>
      </c>
      <c r="BH991" s="5" t="s">
        <v>2406</v>
      </c>
      <c r="BI991" s="5" t="s">
        <v>7624</v>
      </c>
      <c r="BJ991" s="149"/>
    </row>
    <row r="992" s="5" customFormat="1" ht="12.95" customHeight="1" spans="1:62">
      <c r="A992" s="322"/>
      <c r="B992" s="322"/>
      <c r="C992" s="48" t="s">
        <v>2407</v>
      </c>
      <c r="D992" s="38" t="s">
        <v>2408</v>
      </c>
      <c r="E992" s="39" t="s">
        <v>7625</v>
      </c>
      <c r="F992" s="40" t="s">
        <v>2715</v>
      </c>
      <c r="G992" s="41" t="s">
        <v>7626</v>
      </c>
      <c r="H992" s="42" t="s">
        <v>2715</v>
      </c>
      <c r="I992" s="42" t="s">
        <v>2715</v>
      </c>
      <c r="J992" s="43" t="s">
        <v>2715</v>
      </c>
      <c r="K992" s="54" t="s">
        <v>2715</v>
      </c>
      <c r="L992" s="42" t="s">
        <v>2737</v>
      </c>
      <c r="M992" s="42" t="s">
        <v>2715</v>
      </c>
      <c r="N992" s="42" t="s">
        <v>2715</v>
      </c>
      <c r="O992" s="43" t="s">
        <v>2715</v>
      </c>
      <c r="P992" s="206"/>
      <c r="Q992" s="206"/>
      <c r="R992" s="206"/>
      <c r="S992" s="206"/>
      <c r="T992" s="206"/>
      <c r="U992" s="63" t="s">
        <v>7627</v>
      </c>
      <c r="V992" s="47" t="s">
        <v>7463</v>
      </c>
      <c r="W992" s="62" t="s">
        <v>2715</v>
      </c>
      <c r="X992" s="62" t="s">
        <v>2715</v>
      </c>
      <c r="Y992" s="62"/>
      <c r="Z992" s="62"/>
      <c r="AA992" s="62"/>
      <c r="AB992" s="47"/>
      <c r="AC992" s="47" t="s">
        <v>6958</v>
      </c>
      <c r="AD992" s="63"/>
      <c r="AE992" s="63">
        <v>0</v>
      </c>
      <c r="AF992" s="207"/>
      <c r="AG992" s="208"/>
      <c r="AH992" s="208"/>
      <c r="AI992" s="208"/>
      <c r="AJ992" s="209"/>
      <c r="AK992" s="209"/>
      <c r="AL992" s="210"/>
      <c r="AM992" s="210"/>
      <c r="AN992" s="210"/>
      <c r="AO992" s="210"/>
      <c r="AP992" s="210"/>
      <c r="AQ992" s="210"/>
      <c r="AR992" s="210"/>
      <c r="AS992" s="215" t="s">
        <v>2407</v>
      </c>
      <c r="AT992" s="105"/>
      <c r="AU992" s="105"/>
      <c r="AV992" s="105"/>
      <c r="AW992" s="105"/>
      <c r="AX992" s="105"/>
      <c r="AY992" s="105"/>
      <c r="AZ992" s="105"/>
      <c r="BA992" s="105"/>
      <c r="BB992" s="105"/>
      <c r="BC992" s="105"/>
      <c r="BD992" s="218"/>
      <c r="BE992" s="105"/>
      <c r="BF992" s="250"/>
      <c r="BG992" s="252" t="s">
        <v>2408</v>
      </c>
      <c r="BH992" s="5" t="s">
        <v>2408</v>
      </c>
      <c r="BI992" s="5" t="s">
        <v>7628</v>
      </c>
      <c r="BJ992" s="149"/>
    </row>
    <row r="993" s="5" customFormat="1" ht="12.95" customHeight="1" spans="1:62">
      <c r="A993" s="322"/>
      <c r="B993" s="322"/>
      <c r="C993" s="48" t="s">
        <v>2409</v>
      </c>
      <c r="D993" s="38" t="s">
        <v>2410</v>
      </c>
      <c r="E993" s="39" t="s">
        <v>7629</v>
      </c>
      <c r="F993" s="40" t="s">
        <v>2715</v>
      </c>
      <c r="G993" s="41" t="s">
        <v>7630</v>
      </c>
      <c r="H993" s="42" t="s">
        <v>2715</v>
      </c>
      <c r="I993" s="42" t="s">
        <v>2715</v>
      </c>
      <c r="J993" s="43" t="s">
        <v>2715</v>
      </c>
      <c r="K993" s="54" t="s">
        <v>2715</v>
      </c>
      <c r="L993" s="42" t="s">
        <v>2737</v>
      </c>
      <c r="M993" s="42" t="s">
        <v>2715</v>
      </c>
      <c r="N993" s="42" t="s">
        <v>2715</v>
      </c>
      <c r="O993" s="43" t="s">
        <v>2715</v>
      </c>
      <c r="P993" s="206"/>
      <c r="Q993" s="206"/>
      <c r="R993" s="206"/>
      <c r="S993" s="206"/>
      <c r="T993" s="206"/>
      <c r="U993" s="63" t="s">
        <v>7631</v>
      </c>
      <c r="V993" s="47" t="s">
        <v>7463</v>
      </c>
      <c r="W993" s="62" t="s">
        <v>2715</v>
      </c>
      <c r="X993" s="62" t="s">
        <v>2715</v>
      </c>
      <c r="Y993" s="62"/>
      <c r="Z993" s="62"/>
      <c r="AA993" s="62"/>
      <c r="AB993" s="47"/>
      <c r="AC993" s="47" t="s">
        <v>6958</v>
      </c>
      <c r="AD993" s="63"/>
      <c r="AE993" s="63">
        <v>0</v>
      </c>
      <c r="AF993" s="207"/>
      <c r="AG993" s="208"/>
      <c r="AH993" s="208"/>
      <c r="AI993" s="208"/>
      <c r="AJ993" s="209"/>
      <c r="AK993" s="209"/>
      <c r="AL993" s="210"/>
      <c r="AM993" s="210"/>
      <c r="AN993" s="210"/>
      <c r="AO993" s="210"/>
      <c r="AP993" s="210"/>
      <c r="AQ993" s="210"/>
      <c r="AR993" s="210"/>
      <c r="AS993" s="215" t="s">
        <v>2409</v>
      </c>
      <c r="AT993" s="105"/>
      <c r="AU993" s="105"/>
      <c r="AV993" s="105"/>
      <c r="AW993" s="105"/>
      <c r="AX993" s="105"/>
      <c r="AY993" s="105"/>
      <c r="AZ993" s="105"/>
      <c r="BA993" s="105"/>
      <c r="BB993" s="105"/>
      <c r="BC993" s="105"/>
      <c r="BD993" s="218"/>
      <c r="BE993" s="105"/>
      <c r="BF993" s="250"/>
      <c r="BG993" s="252" t="s">
        <v>2410</v>
      </c>
      <c r="BH993" s="5" t="s">
        <v>2410</v>
      </c>
      <c r="BI993" s="5" t="s">
        <v>7632</v>
      </c>
      <c r="BJ993" s="149"/>
    </row>
    <row r="994" s="5" customFormat="1" ht="12.95" customHeight="1" spans="1:62">
      <c r="A994" s="322"/>
      <c r="B994" s="322"/>
      <c r="C994" s="48" t="s">
        <v>2411</v>
      </c>
      <c r="D994" s="38" t="s">
        <v>2412</v>
      </c>
      <c r="E994" s="39" t="s">
        <v>7633</v>
      </c>
      <c r="F994" s="40" t="s">
        <v>2715</v>
      </c>
      <c r="G994" s="41" t="s">
        <v>7634</v>
      </c>
      <c r="H994" s="42" t="s">
        <v>2715</v>
      </c>
      <c r="I994" s="42" t="s">
        <v>2715</v>
      </c>
      <c r="J994" s="43" t="s">
        <v>2715</v>
      </c>
      <c r="K994" s="54" t="s">
        <v>2715</v>
      </c>
      <c r="L994" s="42" t="s">
        <v>2737</v>
      </c>
      <c r="M994" s="42" t="s">
        <v>2715</v>
      </c>
      <c r="N994" s="42" t="s">
        <v>2715</v>
      </c>
      <c r="O994" s="43" t="s">
        <v>2715</v>
      </c>
      <c r="P994" s="206"/>
      <c r="Q994" s="206"/>
      <c r="R994" s="206"/>
      <c r="S994" s="206"/>
      <c r="T994" s="206"/>
      <c r="U994" s="63" t="s">
        <v>7635</v>
      </c>
      <c r="V994" s="47" t="s">
        <v>7463</v>
      </c>
      <c r="W994" s="62" t="s">
        <v>2715</v>
      </c>
      <c r="X994" s="62" t="s">
        <v>2715</v>
      </c>
      <c r="Y994" s="62"/>
      <c r="Z994" s="62"/>
      <c r="AA994" s="62"/>
      <c r="AB994" s="47"/>
      <c r="AC994" s="47" t="s">
        <v>6958</v>
      </c>
      <c r="AD994" s="63"/>
      <c r="AE994" s="63">
        <v>0</v>
      </c>
      <c r="AF994" s="207"/>
      <c r="AG994" s="208"/>
      <c r="AH994" s="208"/>
      <c r="AI994" s="208"/>
      <c r="AJ994" s="209"/>
      <c r="AK994" s="209"/>
      <c r="AL994" s="210"/>
      <c r="AM994" s="210"/>
      <c r="AN994" s="210"/>
      <c r="AO994" s="210"/>
      <c r="AP994" s="210"/>
      <c r="AQ994" s="210"/>
      <c r="AR994" s="210"/>
      <c r="AS994" s="215" t="s">
        <v>2411</v>
      </c>
      <c r="AT994" s="105"/>
      <c r="AU994" s="105"/>
      <c r="AV994" s="105"/>
      <c r="AW994" s="105"/>
      <c r="AX994" s="105"/>
      <c r="AY994" s="105"/>
      <c r="AZ994" s="105"/>
      <c r="BA994" s="105"/>
      <c r="BB994" s="105"/>
      <c r="BC994" s="105"/>
      <c r="BD994" s="218"/>
      <c r="BE994" s="105"/>
      <c r="BF994" s="250"/>
      <c r="BG994" s="252" t="s">
        <v>2412</v>
      </c>
      <c r="BH994" s="5" t="s">
        <v>2412</v>
      </c>
      <c r="BI994" s="5" t="s">
        <v>7636</v>
      </c>
      <c r="BJ994" s="149"/>
    </row>
    <row r="995" s="5" customFormat="1" ht="12.95" customHeight="1" spans="1:62">
      <c r="A995" s="322"/>
      <c r="B995" s="322"/>
      <c r="C995" s="10" t="s">
        <v>2413</v>
      </c>
      <c r="D995" s="38" t="s">
        <v>2414</v>
      </c>
      <c r="E995" s="39" t="s">
        <v>7637</v>
      </c>
      <c r="F995" s="40" t="s">
        <v>2715</v>
      </c>
      <c r="G995" s="41" t="s">
        <v>7638</v>
      </c>
      <c r="H995" s="42" t="s">
        <v>2715</v>
      </c>
      <c r="I995" s="42" t="s">
        <v>2715</v>
      </c>
      <c r="J995" s="43" t="s">
        <v>2715</v>
      </c>
      <c r="K995" s="54" t="s">
        <v>2715</v>
      </c>
      <c r="L995" s="42" t="s">
        <v>2737</v>
      </c>
      <c r="M995" s="42" t="s">
        <v>2715</v>
      </c>
      <c r="N995" s="42" t="s">
        <v>2715</v>
      </c>
      <c r="O995" s="43" t="s">
        <v>2715</v>
      </c>
      <c r="P995" s="206"/>
      <c r="Q995" s="206"/>
      <c r="R995" s="206"/>
      <c r="S995" s="206"/>
      <c r="T995" s="206"/>
      <c r="U995" s="63" t="s">
        <v>7639</v>
      </c>
      <c r="V995" s="47" t="s">
        <v>7463</v>
      </c>
      <c r="W995" s="62" t="s">
        <v>2715</v>
      </c>
      <c r="X995" s="62" t="s">
        <v>2715</v>
      </c>
      <c r="Y995" s="62"/>
      <c r="Z995" s="62"/>
      <c r="AA995" s="62"/>
      <c r="AB995" s="47"/>
      <c r="AC995" s="47" t="s">
        <v>6958</v>
      </c>
      <c r="AD995" s="63"/>
      <c r="AE995" s="63">
        <v>0</v>
      </c>
      <c r="AF995" s="207"/>
      <c r="AG995" s="208"/>
      <c r="AH995" s="208"/>
      <c r="AI995" s="208"/>
      <c r="AJ995" s="209"/>
      <c r="AK995" s="209"/>
      <c r="AL995" s="210"/>
      <c r="AM995" s="210"/>
      <c r="AN995" s="210"/>
      <c r="AO995" s="210"/>
      <c r="AP995" s="210"/>
      <c r="AQ995" s="210"/>
      <c r="AR995" s="210"/>
      <c r="AS995" s="215" t="s">
        <v>2413</v>
      </c>
      <c r="AT995" s="105"/>
      <c r="AU995" s="105"/>
      <c r="AV995" s="105"/>
      <c r="AW995" s="105"/>
      <c r="AX995" s="105"/>
      <c r="AY995" s="105"/>
      <c r="AZ995" s="105"/>
      <c r="BA995" s="105"/>
      <c r="BB995" s="105"/>
      <c r="BC995" s="105"/>
      <c r="BD995" s="218"/>
      <c r="BE995" s="105"/>
      <c r="BF995" s="250"/>
      <c r="BG995" s="252" t="s">
        <v>2414</v>
      </c>
      <c r="BH995" s="5" t="s">
        <v>2414</v>
      </c>
      <c r="BI995" s="5" t="s">
        <v>7640</v>
      </c>
      <c r="BJ995" s="149"/>
    </row>
    <row r="996" s="5" customFormat="1" ht="12.95" customHeight="1" spans="1:62">
      <c r="A996" s="322"/>
      <c r="B996" s="322"/>
      <c r="C996" s="10" t="s">
        <v>2415</v>
      </c>
      <c r="D996" s="38" t="s">
        <v>2416</v>
      </c>
      <c r="E996" s="39" t="s">
        <v>7641</v>
      </c>
      <c r="F996" s="40" t="s">
        <v>2715</v>
      </c>
      <c r="G996" s="41" t="s">
        <v>7642</v>
      </c>
      <c r="H996" s="42" t="s">
        <v>2715</v>
      </c>
      <c r="I996" s="42" t="s">
        <v>2715</v>
      </c>
      <c r="J996" s="43" t="s">
        <v>2715</v>
      </c>
      <c r="K996" s="54" t="s">
        <v>2715</v>
      </c>
      <c r="L996" s="42" t="s">
        <v>2737</v>
      </c>
      <c r="M996" s="42" t="s">
        <v>2715</v>
      </c>
      <c r="N996" s="42" t="s">
        <v>2715</v>
      </c>
      <c r="O996" s="43" t="s">
        <v>2715</v>
      </c>
      <c r="P996" s="206"/>
      <c r="Q996" s="206"/>
      <c r="R996" s="206"/>
      <c r="S996" s="206"/>
      <c r="T996" s="206"/>
      <c r="U996" s="63" t="s">
        <v>7643</v>
      </c>
      <c r="V996" s="47" t="s">
        <v>7463</v>
      </c>
      <c r="W996" s="62" t="s">
        <v>2715</v>
      </c>
      <c r="X996" s="62" t="s">
        <v>2715</v>
      </c>
      <c r="Y996" s="62"/>
      <c r="Z996" s="62"/>
      <c r="AA996" s="62"/>
      <c r="AB996" s="47"/>
      <c r="AC996" s="47" t="s">
        <v>6958</v>
      </c>
      <c r="AD996" s="63"/>
      <c r="AE996" s="63">
        <v>1</v>
      </c>
      <c r="AF996" s="207"/>
      <c r="AG996" s="208"/>
      <c r="AH996" s="208"/>
      <c r="AI996" s="208"/>
      <c r="AJ996" s="209"/>
      <c r="AK996" s="209"/>
      <c r="AL996" s="210"/>
      <c r="AM996" s="210"/>
      <c r="AN996" s="210"/>
      <c r="AO996" s="210"/>
      <c r="AP996" s="210"/>
      <c r="AQ996" s="210"/>
      <c r="AR996" s="210"/>
      <c r="AS996" s="215" t="s">
        <v>2415</v>
      </c>
      <c r="AT996" s="105"/>
      <c r="AU996" s="105"/>
      <c r="AV996" s="105"/>
      <c r="AW996" s="105"/>
      <c r="AX996" s="105"/>
      <c r="AY996" s="105"/>
      <c r="AZ996" s="105"/>
      <c r="BA996" s="105"/>
      <c r="BB996" s="105"/>
      <c r="BC996" s="105"/>
      <c r="BD996" s="218"/>
      <c r="BE996" s="105"/>
      <c r="BF996" s="250"/>
      <c r="BG996" s="252" t="s">
        <v>2416</v>
      </c>
      <c r="BH996" s="5" t="s">
        <v>2416</v>
      </c>
      <c r="BI996" s="5" t="s">
        <v>7644</v>
      </c>
      <c r="BJ996" s="149"/>
    </row>
    <row r="997" s="5" customFormat="1" ht="12.95" customHeight="1" spans="1:62">
      <c r="A997" s="322"/>
      <c r="B997" s="322"/>
      <c r="C997" s="48" t="s">
        <v>2417</v>
      </c>
      <c r="D997" s="38" t="s">
        <v>2418</v>
      </c>
      <c r="E997" s="39" t="s">
        <v>7645</v>
      </c>
      <c r="F997" s="40" t="s">
        <v>2715</v>
      </c>
      <c r="G997" s="41" t="s">
        <v>7646</v>
      </c>
      <c r="H997" s="42" t="s">
        <v>2715</v>
      </c>
      <c r="I997" s="42" t="s">
        <v>2715</v>
      </c>
      <c r="J997" s="43" t="s">
        <v>2715</v>
      </c>
      <c r="K997" s="54" t="s">
        <v>2715</v>
      </c>
      <c r="L997" s="42" t="s">
        <v>2737</v>
      </c>
      <c r="M997" s="42" t="s">
        <v>2715</v>
      </c>
      <c r="N997" s="42" t="s">
        <v>2715</v>
      </c>
      <c r="O997" s="43" t="s">
        <v>2715</v>
      </c>
      <c r="P997" s="206"/>
      <c r="Q997" s="206"/>
      <c r="R997" s="206"/>
      <c r="S997" s="206"/>
      <c r="T997" s="206"/>
      <c r="U997" s="63" t="s">
        <v>7647</v>
      </c>
      <c r="V997" s="47" t="s">
        <v>7463</v>
      </c>
      <c r="W997" s="62" t="s">
        <v>2715</v>
      </c>
      <c r="X997" s="62" t="s">
        <v>2715</v>
      </c>
      <c r="Y997" s="62"/>
      <c r="Z997" s="62"/>
      <c r="AA997" s="62"/>
      <c r="AB997" s="47"/>
      <c r="AC997" s="47" t="s">
        <v>6958</v>
      </c>
      <c r="AD997" s="63"/>
      <c r="AE997" s="63">
        <v>0</v>
      </c>
      <c r="AF997" s="207"/>
      <c r="AG997" s="208"/>
      <c r="AH997" s="208"/>
      <c r="AI997" s="208"/>
      <c r="AJ997" s="209"/>
      <c r="AK997" s="209"/>
      <c r="AL997" s="210"/>
      <c r="AM997" s="210"/>
      <c r="AN997" s="210"/>
      <c r="AO997" s="210"/>
      <c r="AP997" s="210"/>
      <c r="AQ997" s="210"/>
      <c r="AR997" s="210"/>
      <c r="AS997" s="215" t="s">
        <v>2417</v>
      </c>
      <c r="AT997" s="105"/>
      <c r="AU997" s="105"/>
      <c r="AV997" s="105"/>
      <c r="AW997" s="105"/>
      <c r="AX997" s="105"/>
      <c r="AY997" s="105"/>
      <c r="AZ997" s="105"/>
      <c r="BA997" s="105"/>
      <c r="BB997" s="105"/>
      <c r="BC997" s="105"/>
      <c r="BD997" s="218"/>
      <c r="BE997" s="105"/>
      <c r="BF997" s="250"/>
      <c r="BG997" s="252" t="s">
        <v>2418</v>
      </c>
      <c r="BH997" s="5" t="s">
        <v>2418</v>
      </c>
      <c r="BI997" s="5" t="s">
        <v>7648</v>
      </c>
      <c r="BJ997" s="149"/>
    </row>
    <row r="998" s="5" customFormat="1" ht="12.95" customHeight="1" spans="1:62">
      <c r="A998" s="322"/>
      <c r="B998" s="322"/>
      <c r="C998" s="48" t="s">
        <v>2419</v>
      </c>
      <c r="D998" s="38" t="s">
        <v>2420</v>
      </c>
      <c r="E998" s="39" t="s">
        <v>7649</v>
      </c>
      <c r="F998" s="40" t="s">
        <v>2715</v>
      </c>
      <c r="G998" s="41" t="s">
        <v>7650</v>
      </c>
      <c r="H998" s="42" t="s">
        <v>2715</v>
      </c>
      <c r="I998" s="42" t="s">
        <v>2715</v>
      </c>
      <c r="J998" s="43" t="s">
        <v>2715</v>
      </c>
      <c r="K998" s="54" t="s">
        <v>2715</v>
      </c>
      <c r="L998" s="42" t="s">
        <v>2737</v>
      </c>
      <c r="M998" s="42" t="s">
        <v>2715</v>
      </c>
      <c r="N998" s="42" t="s">
        <v>2715</v>
      </c>
      <c r="O998" s="43" t="s">
        <v>2715</v>
      </c>
      <c r="P998" s="206"/>
      <c r="Q998" s="206"/>
      <c r="R998" s="206"/>
      <c r="S998" s="206"/>
      <c r="T998" s="206"/>
      <c r="U998" s="63" t="s">
        <v>7651</v>
      </c>
      <c r="V998" s="47" t="s">
        <v>7463</v>
      </c>
      <c r="W998" s="62" t="s">
        <v>2715</v>
      </c>
      <c r="X998" s="62" t="s">
        <v>2715</v>
      </c>
      <c r="Y998" s="62"/>
      <c r="Z998" s="62"/>
      <c r="AA998" s="62"/>
      <c r="AB998" s="47"/>
      <c r="AC998" s="47" t="s">
        <v>6958</v>
      </c>
      <c r="AD998" s="63"/>
      <c r="AE998" s="63">
        <v>1</v>
      </c>
      <c r="AF998" s="207"/>
      <c r="AG998" s="208"/>
      <c r="AH998" s="208"/>
      <c r="AI998" s="208"/>
      <c r="AJ998" s="209"/>
      <c r="AK998" s="209"/>
      <c r="AL998" s="210"/>
      <c r="AM998" s="210"/>
      <c r="AN998" s="210"/>
      <c r="AO998" s="210"/>
      <c r="AP998" s="210"/>
      <c r="AQ998" s="210"/>
      <c r="AR998" s="210"/>
      <c r="AS998" s="215" t="s">
        <v>2419</v>
      </c>
      <c r="AT998" s="105"/>
      <c r="AU998" s="105"/>
      <c r="AV998" s="105"/>
      <c r="AW998" s="105"/>
      <c r="AX998" s="105"/>
      <c r="AY998" s="105"/>
      <c r="AZ998" s="105"/>
      <c r="BA998" s="105"/>
      <c r="BB998" s="105"/>
      <c r="BC998" s="105"/>
      <c r="BD998" s="218"/>
      <c r="BE998" s="105"/>
      <c r="BF998" s="250"/>
      <c r="BG998" s="252" t="s">
        <v>2420</v>
      </c>
      <c r="BH998" s="5" t="s">
        <v>2420</v>
      </c>
      <c r="BI998" s="5" t="s">
        <v>7652</v>
      </c>
      <c r="BJ998" s="149"/>
    </row>
    <row r="999" s="5" customFormat="1" ht="12.95" customHeight="1" spans="1:62">
      <c r="A999" s="322"/>
      <c r="B999" s="322"/>
      <c r="C999" s="48" t="s">
        <v>2421</v>
      </c>
      <c r="D999" s="38" t="s">
        <v>2423</v>
      </c>
      <c r="E999" s="39" t="s">
        <v>7653</v>
      </c>
      <c r="F999" s="40" t="s">
        <v>2715</v>
      </c>
      <c r="G999" s="41" t="s">
        <v>7654</v>
      </c>
      <c r="H999" s="42" t="s">
        <v>2715</v>
      </c>
      <c r="I999" s="42" t="s">
        <v>2715</v>
      </c>
      <c r="J999" s="43" t="s">
        <v>2715</v>
      </c>
      <c r="K999" s="54" t="s">
        <v>2715</v>
      </c>
      <c r="L999" s="42" t="s">
        <v>2737</v>
      </c>
      <c r="M999" s="42" t="s">
        <v>2715</v>
      </c>
      <c r="N999" s="42" t="s">
        <v>2715</v>
      </c>
      <c r="O999" s="43" t="s">
        <v>2715</v>
      </c>
      <c r="P999" s="206"/>
      <c r="Q999" s="206"/>
      <c r="R999" s="206"/>
      <c r="S999" s="206"/>
      <c r="T999" s="206"/>
      <c r="U999" s="63" t="s">
        <v>7655</v>
      </c>
      <c r="V999" s="47" t="s">
        <v>7463</v>
      </c>
      <c r="W999" s="62" t="s">
        <v>2715</v>
      </c>
      <c r="X999" s="62" t="s">
        <v>2715</v>
      </c>
      <c r="Y999" s="62"/>
      <c r="Z999" s="62"/>
      <c r="AA999" s="62"/>
      <c r="AB999" s="47"/>
      <c r="AC999" s="47" t="s">
        <v>6853</v>
      </c>
      <c r="AD999" s="63"/>
      <c r="AE999" s="63" t="s">
        <v>2723</v>
      </c>
      <c r="AF999" s="207"/>
      <c r="AG999" s="208"/>
      <c r="AH999" s="208"/>
      <c r="AI999" s="208"/>
      <c r="AJ999" s="209"/>
      <c r="AK999" s="209"/>
      <c r="AL999" s="210"/>
      <c r="AM999" s="210"/>
      <c r="AN999" s="210"/>
      <c r="AO999" s="210"/>
      <c r="AP999" s="210"/>
      <c r="AQ999" s="210"/>
      <c r="AR999" s="210"/>
      <c r="AS999" s="215" t="s">
        <v>2422</v>
      </c>
      <c r="AT999" s="105"/>
      <c r="AU999" s="105"/>
      <c r="AV999" s="105"/>
      <c r="AW999" s="105"/>
      <c r="AX999" s="105"/>
      <c r="AY999" s="105"/>
      <c r="AZ999" s="105"/>
      <c r="BA999" s="105"/>
      <c r="BB999" s="105"/>
      <c r="BC999" s="105"/>
      <c r="BD999" s="218"/>
      <c r="BE999" s="105"/>
      <c r="BF999" s="250"/>
      <c r="BG999" s="252" t="s">
        <v>2423</v>
      </c>
      <c r="BH999" s="5" t="s">
        <v>2423</v>
      </c>
      <c r="BI999" s="5" t="s">
        <v>7656</v>
      </c>
      <c r="BJ999" s="149"/>
    </row>
    <row r="1000" s="5" customFormat="1" ht="12.95" customHeight="1" spans="1:62">
      <c r="A1000" s="322"/>
      <c r="B1000" s="322"/>
      <c r="C1000" s="48" t="s">
        <v>2424</v>
      </c>
      <c r="D1000" s="38" t="s">
        <v>2426</v>
      </c>
      <c r="E1000" s="39" t="s">
        <v>7657</v>
      </c>
      <c r="F1000" s="40" t="s">
        <v>2715</v>
      </c>
      <c r="G1000" s="41" t="s">
        <v>7658</v>
      </c>
      <c r="H1000" s="42" t="s">
        <v>2715</v>
      </c>
      <c r="I1000" s="42" t="s">
        <v>2715</v>
      </c>
      <c r="J1000" s="43" t="s">
        <v>2715</v>
      </c>
      <c r="K1000" s="54" t="s">
        <v>2715</v>
      </c>
      <c r="L1000" s="42" t="s">
        <v>2737</v>
      </c>
      <c r="M1000" s="42" t="s">
        <v>2715</v>
      </c>
      <c r="N1000" s="42" t="s">
        <v>2715</v>
      </c>
      <c r="O1000" s="43" t="s">
        <v>2715</v>
      </c>
      <c r="P1000" s="206"/>
      <c r="Q1000" s="206"/>
      <c r="R1000" s="206"/>
      <c r="S1000" s="206"/>
      <c r="T1000" s="206"/>
      <c r="U1000" s="63" t="s">
        <v>7659</v>
      </c>
      <c r="V1000" s="47" t="s">
        <v>7463</v>
      </c>
      <c r="W1000" s="62" t="s">
        <v>2715</v>
      </c>
      <c r="X1000" s="62" t="s">
        <v>2715</v>
      </c>
      <c r="Y1000" s="62"/>
      <c r="Z1000" s="62"/>
      <c r="AA1000" s="62"/>
      <c r="AB1000" s="47"/>
      <c r="AC1000" s="47" t="s">
        <v>6853</v>
      </c>
      <c r="AD1000" s="63"/>
      <c r="AE1000" s="63" t="s">
        <v>2723</v>
      </c>
      <c r="AF1000" s="207"/>
      <c r="AG1000" s="208"/>
      <c r="AH1000" s="208"/>
      <c r="AI1000" s="208"/>
      <c r="AJ1000" s="209"/>
      <c r="AK1000" s="209"/>
      <c r="AL1000" s="210"/>
      <c r="AM1000" s="210"/>
      <c r="AN1000" s="210"/>
      <c r="AO1000" s="210"/>
      <c r="AP1000" s="210"/>
      <c r="AQ1000" s="210"/>
      <c r="AR1000" s="210"/>
      <c r="AS1000" s="215" t="s">
        <v>2425</v>
      </c>
      <c r="AT1000" s="105"/>
      <c r="AU1000" s="105"/>
      <c r="AV1000" s="105"/>
      <c r="AW1000" s="105"/>
      <c r="AX1000" s="105"/>
      <c r="AY1000" s="105"/>
      <c r="AZ1000" s="105"/>
      <c r="BA1000" s="105"/>
      <c r="BB1000" s="105"/>
      <c r="BC1000" s="105"/>
      <c r="BD1000" s="218"/>
      <c r="BE1000" s="105"/>
      <c r="BF1000" s="250"/>
      <c r="BG1000" s="252" t="s">
        <v>2426</v>
      </c>
      <c r="BH1000" s="5" t="s">
        <v>2426</v>
      </c>
      <c r="BI1000" s="5" t="s">
        <v>7660</v>
      </c>
      <c r="BJ1000" s="149"/>
    </row>
    <row r="1001" s="5" customFormat="1" ht="12.95" customHeight="1" spans="1:62">
      <c r="A1001" s="322"/>
      <c r="B1001" s="322"/>
      <c r="C1001" s="48" t="s">
        <v>2427</v>
      </c>
      <c r="D1001" s="38" t="s">
        <v>2429</v>
      </c>
      <c r="E1001" s="39" t="s">
        <v>7661</v>
      </c>
      <c r="F1001" s="40" t="s">
        <v>2715</v>
      </c>
      <c r="G1001" s="41" t="s">
        <v>7662</v>
      </c>
      <c r="H1001" s="42" t="s">
        <v>2715</v>
      </c>
      <c r="I1001" s="42" t="s">
        <v>2715</v>
      </c>
      <c r="J1001" s="43" t="s">
        <v>2715</v>
      </c>
      <c r="K1001" s="54" t="s">
        <v>2715</v>
      </c>
      <c r="L1001" s="42" t="s">
        <v>2737</v>
      </c>
      <c r="M1001" s="42" t="s">
        <v>2715</v>
      </c>
      <c r="N1001" s="42" t="s">
        <v>2715</v>
      </c>
      <c r="O1001" s="43" t="s">
        <v>2715</v>
      </c>
      <c r="P1001" s="206"/>
      <c r="Q1001" s="206"/>
      <c r="R1001" s="206"/>
      <c r="S1001" s="206"/>
      <c r="T1001" s="206"/>
      <c r="U1001" s="63" t="s">
        <v>7663</v>
      </c>
      <c r="V1001" s="47" t="s">
        <v>7463</v>
      </c>
      <c r="W1001" s="62" t="s">
        <v>2715</v>
      </c>
      <c r="X1001" s="62" t="s">
        <v>2715</v>
      </c>
      <c r="Y1001" s="62"/>
      <c r="Z1001" s="62"/>
      <c r="AA1001" s="62"/>
      <c r="AB1001" s="47"/>
      <c r="AC1001" s="47" t="s">
        <v>6853</v>
      </c>
      <c r="AD1001" s="63"/>
      <c r="AE1001" s="63" t="s">
        <v>2723</v>
      </c>
      <c r="AF1001" s="207"/>
      <c r="AG1001" s="208"/>
      <c r="AH1001" s="208"/>
      <c r="AI1001" s="208"/>
      <c r="AJ1001" s="209"/>
      <c r="AK1001" s="209"/>
      <c r="AL1001" s="210"/>
      <c r="AM1001" s="210"/>
      <c r="AN1001" s="210"/>
      <c r="AO1001" s="210"/>
      <c r="AP1001" s="210"/>
      <c r="AQ1001" s="210"/>
      <c r="AR1001" s="210"/>
      <c r="AS1001" s="215" t="s">
        <v>2428</v>
      </c>
      <c r="AT1001" s="105"/>
      <c r="AU1001" s="105"/>
      <c r="AV1001" s="105"/>
      <c r="AW1001" s="105"/>
      <c r="AX1001" s="105"/>
      <c r="AY1001" s="105"/>
      <c r="AZ1001" s="105"/>
      <c r="BA1001" s="105"/>
      <c r="BB1001" s="105"/>
      <c r="BC1001" s="105"/>
      <c r="BD1001" s="218"/>
      <c r="BE1001" s="105"/>
      <c r="BF1001" s="250"/>
      <c r="BG1001" s="252" t="s">
        <v>2429</v>
      </c>
      <c r="BH1001" s="5" t="s">
        <v>2429</v>
      </c>
      <c r="BI1001" s="5" t="s">
        <v>7664</v>
      </c>
      <c r="BJ1001" s="149"/>
    </row>
    <row r="1002" s="5" customFormat="1" ht="12.95" customHeight="1" spans="1:62">
      <c r="A1002" s="322"/>
      <c r="B1002" s="322"/>
      <c r="C1002" s="48" t="s">
        <v>2430</v>
      </c>
      <c r="D1002" s="38" t="s">
        <v>2432</v>
      </c>
      <c r="E1002" s="39" t="s">
        <v>7665</v>
      </c>
      <c r="F1002" s="40" t="s">
        <v>2715</v>
      </c>
      <c r="G1002" s="41" t="s">
        <v>7666</v>
      </c>
      <c r="H1002" s="42" t="s">
        <v>2715</v>
      </c>
      <c r="I1002" s="42" t="s">
        <v>2715</v>
      </c>
      <c r="J1002" s="43" t="s">
        <v>2715</v>
      </c>
      <c r="K1002" s="54" t="s">
        <v>2715</v>
      </c>
      <c r="L1002" s="42" t="s">
        <v>2737</v>
      </c>
      <c r="M1002" s="42" t="s">
        <v>2715</v>
      </c>
      <c r="N1002" s="42" t="s">
        <v>2715</v>
      </c>
      <c r="O1002" s="43" t="s">
        <v>2715</v>
      </c>
      <c r="P1002" s="206"/>
      <c r="Q1002" s="206"/>
      <c r="R1002" s="206"/>
      <c r="S1002" s="206"/>
      <c r="T1002" s="206"/>
      <c r="U1002" s="63" t="s">
        <v>7667</v>
      </c>
      <c r="V1002" s="47" t="s">
        <v>7463</v>
      </c>
      <c r="W1002" s="62" t="s">
        <v>2715</v>
      </c>
      <c r="X1002" s="62" t="s">
        <v>2715</v>
      </c>
      <c r="Y1002" s="62"/>
      <c r="Z1002" s="62"/>
      <c r="AA1002" s="62"/>
      <c r="AB1002" s="47"/>
      <c r="AC1002" s="47" t="s">
        <v>6853</v>
      </c>
      <c r="AD1002" s="63"/>
      <c r="AE1002" s="63" t="s">
        <v>2723</v>
      </c>
      <c r="AF1002" s="207"/>
      <c r="AG1002" s="208"/>
      <c r="AH1002" s="208"/>
      <c r="AI1002" s="208"/>
      <c r="AJ1002" s="209"/>
      <c r="AK1002" s="209"/>
      <c r="AL1002" s="210"/>
      <c r="AM1002" s="210"/>
      <c r="AN1002" s="210"/>
      <c r="AO1002" s="210"/>
      <c r="AP1002" s="210"/>
      <c r="AQ1002" s="210"/>
      <c r="AR1002" s="210"/>
      <c r="AS1002" s="215" t="s">
        <v>2431</v>
      </c>
      <c r="AT1002" s="105"/>
      <c r="AU1002" s="105"/>
      <c r="AV1002" s="105"/>
      <c r="AW1002" s="105"/>
      <c r="AX1002" s="105"/>
      <c r="AY1002" s="105"/>
      <c r="AZ1002" s="105"/>
      <c r="BA1002" s="105"/>
      <c r="BB1002" s="105"/>
      <c r="BC1002" s="105"/>
      <c r="BD1002" s="218"/>
      <c r="BE1002" s="105"/>
      <c r="BF1002" s="250"/>
      <c r="BG1002" s="252" t="s">
        <v>2432</v>
      </c>
      <c r="BH1002" s="5" t="s">
        <v>2432</v>
      </c>
      <c r="BI1002" s="5" t="s">
        <v>7668</v>
      </c>
      <c r="BJ1002" s="149"/>
    </row>
    <row r="1003" s="5" customFormat="1" ht="12.95" customHeight="1" spans="1:62">
      <c r="A1003" s="322"/>
      <c r="B1003" s="322"/>
      <c r="C1003" s="48" t="s">
        <v>2433</v>
      </c>
      <c r="D1003" s="38" t="s">
        <v>2435</v>
      </c>
      <c r="E1003" s="39" t="s">
        <v>7669</v>
      </c>
      <c r="F1003" s="40" t="s">
        <v>2715</v>
      </c>
      <c r="G1003" s="41" t="s">
        <v>7670</v>
      </c>
      <c r="H1003" s="42" t="s">
        <v>2715</v>
      </c>
      <c r="I1003" s="42" t="s">
        <v>2715</v>
      </c>
      <c r="J1003" s="43" t="s">
        <v>2715</v>
      </c>
      <c r="K1003" s="54" t="s">
        <v>2715</v>
      </c>
      <c r="L1003" s="42" t="s">
        <v>2737</v>
      </c>
      <c r="M1003" s="42" t="s">
        <v>2715</v>
      </c>
      <c r="N1003" s="42" t="s">
        <v>2715</v>
      </c>
      <c r="O1003" s="43" t="s">
        <v>2715</v>
      </c>
      <c r="P1003" s="206"/>
      <c r="Q1003" s="206"/>
      <c r="R1003" s="206"/>
      <c r="S1003" s="206"/>
      <c r="T1003" s="206"/>
      <c r="U1003" s="63" t="s">
        <v>7671</v>
      </c>
      <c r="V1003" s="47" t="s">
        <v>7463</v>
      </c>
      <c r="W1003" s="62" t="s">
        <v>2715</v>
      </c>
      <c r="X1003" s="62" t="s">
        <v>2715</v>
      </c>
      <c r="Y1003" s="62"/>
      <c r="Z1003" s="62"/>
      <c r="AA1003" s="62"/>
      <c r="AB1003" s="47"/>
      <c r="AC1003" s="47" t="s">
        <v>6853</v>
      </c>
      <c r="AD1003" s="63"/>
      <c r="AE1003" s="63" t="s">
        <v>2723</v>
      </c>
      <c r="AF1003" s="207"/>
      <c r="AG1003" s="208"/>
      <c r="AH1003" s="208"/>
      <c r="AI1003" s="208"/>
      <c r="AJ1003" s="209"/>
      <c r="AK1003" s="209"/>
      <c r="AL1003" s="210"/>
      <c r="AM1003" s="210"/>
      <c r="AN1003" s="210"/>
      <c r="AO1003" s="210"/>
      <c r="AP1003" s="210"/>
      <c r="AQ1003" s="210"/>
      <c r="AR1003" s="210"/>
      <c r="AS1003" s="215" t="s">
        <v>2434</v>
      </c>
      <c r="AT1003" s="105"/>
      <c r="AU1003" s="105"/>
      <c r="AV1003" s="105"/>
      <c r="AW1003" s="105"/>
      <c r="AX1003" s="105"/>
      <c r="AY1003" s="105"/>
      <c r="AZ1003" s="105"/>
      <c r="BA1003" s="105"/>
      <c r="BB1003" s="105"/>
      <c r="BC1003" s="105"/>
      <c r="BD1003" s="218"/>
      <c r="BE1003" s="105"/>
      <c r="BF1003" s="250"/>
      <c r="BG1003" s="252" t="s">
        <v>2435</v>
      </c>
      <c r="BH1003" s="5" t="s">
        <v>2435</v>
      </c>
      <c r="BI1003" s="5" t="s">
        <v>7672</v>
      </c>
      <c r="BJ1003" s="149"/>
    </row>
    <row r="1004" s="5" customFormat="1" ht="12.95" customHeight="1" spans="1:62">
      <c r="A1004" s="322"/>
      <c r="B1004" s="322"/>
      <c r="C1004" s="48" t="s">
        <v>2436</v>
      </c>
      <c r="D1004" s="38" t="s">
        <v>2438</v>
      </c>
      <c r="E1004" s="39" t="s">
        <v>7673</v>
      </c>
      <c r="F1004" s="40" t="s">
        <v>2715</v>
      </c>
      <c r="G1004" s="41" t="s">
        <v>7674</v>
      </c>
      <c r="H1004" s="42" t="s">
        <v>2715</v>
      </c>
      <c r="I1004" s="42" t="s">
        <v>2715</v>
      </c>
      <c r="J1004" s="43" t="s">
        <v>2715</v>
      </c>
      <c r="K1004" s="54" t="s">
        <v>2715</v>
      </c>
      <c r="L1004" s="42" t="s">
        <v>2737</v>
      </c>
      <c r="M1004" s="42" t="s">
        <v>2715</v>
      </c>
      <c r="N1004" s="42" t="s">
        <v>2715</v>
      </c>
      <c r="O1004" s="43" t="s">
        <v>2715</v>
      </c>
      <c r="P1004" s="206"/>
      <c r="Q1004" s="206"/>
      <c r="R1004" s="206"/>
      <c r="S1004" s="206"/>
      <c r="T1004" s="206"/>
      <c r="U1004" s="63" t="s">
        <v>7675</v>
      </c>
      <c r="V1004" s="47" t="s">
        <v>7463</v>
      </c>
      <c r="W1004" s="62" t="s">
        <v>2715</v>
      </c>
      <c r="X1004" s="62" t="s">
        <v>2715</v>
      </c>
      <c r="Y1004" s="62"/>
      <c r="Z1004" s="62"/>
      <c r="AA1004" s="62"/>
      <c r="AB1004" s="47"/>
      <c r="AC1004" s="47" t="s">
        <v>6853</v>
      </c>
      <c r="AD1004" s="63"/>
      <c r="AE1004" s="63" t="s">
        <v>2723</v>
      </c>
      <c r="AF1004" s="207"/>
      <c r="AG1004" s="208"/>
      <c r="AH1004" s="208"/>
      <c r="AI1004" s="208"/>
      <c r="AJ1004" s="209"/>
      <c r="AK1004" s="209"/>
      <c r="AL1004" s="210"/>
      <c r="AM1004" s="210"/>
      <c r="AN1004" s="210"/>
      <c r="AO1004" s="210"/>
      <c r="AP1004" s="210"/>
      <c r="AQ1004" s="210"/>
      <c r="AR1004" s="210"/>
      <c r="AS1004" s="215" t="s">
        <v>2437</v>
      </c>
      <c r="AT1004" s="105"/>
      <c r="AU1004" s="105"/>
      <c r="AV1004" s="105"/>
      <c r="AW1004" s="105"/>
      <c r="AX1004" s="105"/>
      <c r="AY1004" s="105"/>
      <c r="AZ1004" s="105"/>
      <c r="BA1004" s="105"/>
      <c r="BB1004" s="105"/>
      <c r="BC1004" s="105"/>
      <c r="BD1004" s="218"/>
      <c r="BE1004" s="105"/>
      <c r="BF1004" s="250"/>
      <c r="BG1004" s="252" t="s">
        <v>2438</v>
      </c>
      <c r="BH1004" s="5" t="s">
        <v>2438</v>
      </c>
      <c r="BI1004" s="5" t="s">
        <v>7676</v>
      </c>
      <c r="BJ1004" s="149"/>
    </row>
    <row r="1005" s="5" customFormat="1" ht="12.95" customHeight="1" spans="1:62">
      <c r="A1005" s="322"/>
      <c r="B1005" s="322"/>
      <c r="C1005" s="48" t="s">
        <v>2439</v>
      </c>
      <c r="D1005" s="38" t="s">
        <v>2441</v>
      </c>
      <c r="E1005" s="39" t="s">
        <v>7677</v>
      </c>
      <c r="F1005" s="40" t="s">
        <v>2715</v>
      </c>
      <c r="G1005" s="41" t="s">
        <v>7678</v>
      </c>
      <c r="H1005" s="42" t="s">
        <v>2715</v>
      </c>
      <c r="I1005" s="42" t="s">
        <v>2715</v>
      </c>
      <c r="J1005" s="43" t="s">
        <v>2715</v>
      </c>
      <c r="K1005" s="54" t="s">
        <v>2715</v>
      </c>
      <c r="L1005" s="42" t="s">
        <v>2737</v>
      </c>
      <c r="M1005" s="42" t="s">
        <v>2715</v>
      </c>
      <c r="N1005" s="42" t="s">
        <v>2715</v>
      </c>
      <c r="O1005" s="43" t="s">
        <v>2715</v>
      </c>
      <c r="P1005" s="206"/>
      <c r="Q1005" s="206"/>
      <c r="R1005" s="206"/>
      <c r="S1005" s="206"/>
      <c r="T1005" s="206"/>
      <c r="U1005" s="63" t="s">
        <v>7679</v>
      </c>
      <c r="V1005" s="47" t="s">
        <v>7463</v>
      </c>
      <c r="W1005" s="62" t="s">
        <v>2715</v>
      </c>
      <c r="X1005" s="62" t="s">
        <v>2715</v>
      </c>
      <c r="Y1005" s="62"/>
      <c r="Z1005" s="62"/>
      <c r="AA1005" s="62"/>
      <c r="AB1005" s="47"/>
      <c r="AC1005" s="47" t="s">
        <v>6853</v>
      </c>
      <c r="AD1005" s="63"/>
      <c r="AE1005" s="63" t="s">
        <v>2723</v>
      </c>
      <c r="AF1005" s="207"/>
      <c r="AG1005" s="208"/>
      <c r="AH1005" s="208"/>
      <c r="AI1005" s="208"/>
      <c r="AJ1005" s="209"/>
      <c r="AK1005" s="209"/>
      <c r="AL1005" s="210"/>
      <c r="AM1005" s="210"/>
      <c r="AN1005" s="210"/>
      <c r="AO1005" s="210"/>
      <c r="AP1005" s="210"/>
      <c r="AQ1005" s="210"/>
      <c r="AR1005" s="210"/>
      <c r="AS1005" s="215" t="s">
        <v>2440</v>
      </c>
      <c r="AT1005" s="105"/>
      <c r="AU1005" s="105"/>
      <c r="AV1005" s="105"/>
      <c r="AW1005" s="105"/>
      <c r="AX1005" s="105"/>
      <c r="AY1005" s="105"/>
      <c r="AZ1005" s="105"/>
      <c r="BA1005" s="105"/>
      <c r="BB1005" s="105"/>
      <c r="BC1005" s="105"/>
      <c r="BD1005" s="218"/>
      <c r="BE1005" s="105"/>
      <c r="BF1005" s="250"/>
      <c r="BG1005" s="252" t="s">
        <v>2441</v>
      </c>
      <c r="BH1005" s="5" t="s">
        <v>2441</v>
      </c>
      <c r="BI1005" s="5" t="s">
        <v>7680</v>
      </c>
      <c r="BJ1005" s="149"/>
    </row>
    <row r="1006" s="5" customFormat="1" ht="12.95" customHeight="1" spans="1:62">
      <c r="A1006" s="322"/>
      <c r="B1006" s="322"/>
      <c r="C1006" s="48" t="s">
        <v>2442</v>
      </c>
      <c r="D1006" s="38" t="s">
        <v>2444</v>
      </c>
      <c r="E1006" s="39" t="s">
        <v>7681</v>
      </c>
      <c r="F1006" s="40" t="s">
        <v>2715</v>
      </c>
      <c r="G1006" s="41" t="s">
        <v>7682</v>
      </c>
      <c r="H1006" s="42" t="s">
        <v>2715</v>
      </c>
      <c r="I1006" s="42" t="s">
        <v>2715</v>
      </c>
      <c r="J1006" s="43" t="s">
        <v>2715</v>
      </c>
      <c r="K1006" s="54" t="s">
        <v>2715</v>
      </c>
      <c r="L1006" s="42" t="s">
        <v>2737</v>
      </c>
      <c r="M1006" s="42" t="s">
        <v>2715</v>
      </c>
      <c r="N1006" s="42" t="s">
        <v>2715</v>
      </c>
      <c r="O1006" s="43" t="s">
        <v>2715</v>
      </c>
      <c r="P1006" s="206"/>
      <c r="Q1006" s="206"/>
      <c r="R1006" s="206"/>
      <c r="S1006" s="206"/>
      <c r="T1006" s="206"/>
      <c r="U1006" s="63" t="s">
        <v>7683</v>
      </c>
      <c r="V1006" s="47" t="s">
        <v>7463</v>
      </c>
      <c r="W1006" s="62" t="s">
        <v>2715</v>
      </c>
      <c r="X1006" s="62" t="s">
        <v>2715</v>
      </c>
      <c r="Y1006" s="62"/>
      <c r="Z1006" s="62"/>
      <c r="AA1006" s="62"/>
      <c r="AB1006" s="47"/>
      <c r="AC1006" s="47" t="s">
        <v>6853</v>
      </c>
      <c r="AD1006" s="63"/>
      <c r="AE1006" s="63" t="s">
        <v>2723</v>
      </c>
      <c r="AF1006" s="207"/>
      <c r="AG1006" s="208"/>
      <c r="AH1006" s="208"/>
      <c r="AI1006" s="208"/>
      <c r="AJ1006" s="209"/>
      <c r="AK1006" s="209"/>
      <c r="AL1006" s="210"/>
      <c r="AM1006" s="210"/>
      <c r="AN1006" s="210"/>
      <c r="AO1006" s="210"/>
      <c r="AP1006" s="210"/>
      <c r="AQ1006" s="210"/>
      <c r="AR1006" s="210"/>
      <c r="AS1006" s="215" t="s">
        <v>2443</v>
      </c>
      <c r="AT1006" s="105"/>
      <c r="AU1006" s="105"/>
      <c r="AV1006" s="105"/>
      <c r="AW1006" s="105"/>
      <c r="AX1006" s="105"/>
      <c r="AY1006" s="105"/>
      <c r="AZ1006" s="105"/>
      <c r="BA1006" s="105"/>
      <c r="BB1006" s="105"/>
      <c r="BC1006" s="105"/>
      <c r="BD1006" s="218"/>
      <c r="BE1006" s="105"/>
      <c r="BF1006" s="250"/>
      <c r="BG1006" s="252" t="s">
        <v>2444</v>
      </c>
      <c r="BH1006" s="5" t="s">
        <v>2444</v>
      </c>
      <c r="BI1006" s="5" t="s">
        <v>7684</v>
      </c>
      <c r="BJ1006" s="149"/>
    </row>
    <row r="1007" s="5" customFormat="1" ht="12.95" customHeight="1" spans="1:62">
      <c r="A1007" s="322"/>
      <c r="B1007" s="322"/>
      <c r="C1007" s="10" t="s">
        <v>2445</v>
      </c>
      <c r="D1007" s="38" t="s">
        <v>2446</v>
      </c>
      <c r="E1007" s="39" t="s">
        <v>7685</v>
      </c>
      <c r="F1007" s="40" t="s">
        <v>2715</v>
      </c>
      <c r="G1007" s="41" t="s">
        <v>7686</v>
      </c>
      <c r="H1007" s="42" t="s">
        <v>2715</v>
      </c>
      <c r="I1007" s="42" t="s">
        <v>2715</v>
      </c>
      <c r="J1007" s="43" t="s">
        <v>2715</v>
      </c>
      <c r="K1007" s="54" t="s">
        <v>2715</v>
      </c>
      <c r="L1007" s="42" t="s">
        <v>2737</v>
      </c>
      <c r="M1007" s="42" t="s">
        <v>2715</v>
      </c>
      <c r="N1007" s="42" t="s">
        <v>2715</v>
      </c>
      <c r="O1007" s="43" t="s">
        <v>2715</v>
      </c>
      <c r="P1007" s="206"/>
      <c r="Q1007" s="206"/>
      <c r="R1007" s="206"/>
      <c r="S1007" s="206"/>
      <c r="T1007" s="206"/>
      <c r="U1007" s="63" t="s">
        <v>7687</v>
      </c>
      <c r="V1007" s="47" t="s">
        <v>7463</v>
      </c>
      <c r="W1007" s="62" t="s">
        <v>2715</v>
      </c>
      <c r="X1007" s="62" t="s">
        <v>2715</v>
      </c>
      <c r="Y1007" s="62"/>
      <c r="Z1007" s="62"/>
      <c r="AA1007" s="62"/>
      <c r="AB1007" s="47"/>
      <c r="AC1007" s="47" t="s">
        <v>6853</v>
      </c>
      <c r="AD1007" s="63"/>
      <c r="AE1007" s="63" t="s">
        <v>2723</v>
      </c>
      <c r="AF1007" s="207"/>
      <c r="AG1007" s="208"/>
      <c r="AH1007" s="208"/>
      <c r="AI1007" s="208"/>
      <c r="AJ1007" s="209"/>
      <c r="AK1007" s="209"/>
      <c r="AL1007" s="210"/>
      <c r="AM1007" s="210"/>
      <c r="AN1007" s="210"/>
      <c r="AO1007" s="210"/>
      <c r="AP1007" s="210"/>
      <c r="AQ1007" s="210"/>
      <c r="AR1007" s="210"/>
      <c r="AS1007" s="215" t="s">
        <v>2445</v>
      </c>
      <c r="AT1007" s="105"/>
      <c r="AU1007" s="105"/>
      <c r="AV1007" s="105"/>
      <c r="AW1007" s="105"/>
      <c r="AX1007" s="105"/>
      <c r="AY1007" s="105"/>
      <c r="AZ1007" s="105"/>
      <c r="BA1007" s="105"/>
      <c r="BB1007" s="105"/>
      <c r="BC1007" s="105"/>
      <c r="BD1007" s="218"/>
      <c r="BE1007" s="105"/>
      <c r="BF1007" s="250"/>
      <c r="BG1007" s="252" t="s">
        <v>2446</v>
      </c>
      <c r="BH1007" s="5" t="s">
        <v>2446</v>
      </c>
      <c r="BI1007" s="5" t="s">
        <v>7688</v>
      </c>
      <c r="BJ1007" s="149"/>
    </row>
    <row r="1008" s="5" customFormat="1" ht="12.95" customHeight="1" spans="1:62">
      <c r="A1008" s="322"/>
      <c r="B1008" s="322"/>
      <c r="C1008" s="10" t="s">
        <v>2447</v>
      </c>
      <c r="D1008" s="38" t="s">
        <v>2448</v>
      </c>
      <c r="E1008" s="39" t="s">
        <v>7689</v>
      </c>
      <c r="F1008" s="40" t="s">
        <v>2715</v>
      </c>
      <c r="G1008" s="41" t="s">
        <v>7690</v>
      </c>
      <c r="H1008" s="42" t="s">
        <v>2715</v>
      </c>
      <c r="I1008" s="42" t="s">
        <v>2715</v>
      </c>
      <c r="J1008" s="43" t="s">
        <v>2715</v>
      </c>
      <c r="K1008" s="54" t="s">
        <v>2715</v>
      </c>
      <c r="L1008" s="42" t="s">
        <v>2737</v>
      </c>
      <c r="M1008" s="42" t="s">
        <v>2715</v>
      </c>
      <c r="N1008" s="42" t="s">
        <v>2715</v>
      </c>
      <c r="O1008" s="43" t="s">
        <v>2715</v>
      </c>
      <c r="P1008" s="206"/>
      <c r="Q1008" s="206"/>
      <c r="R1008" s="206"/>
      <c r="S1008" s="206"/>
      <c r="T1008" s="206"/>
      <c r="U1008" s="63" t="s">
        <v>7691</v>
      </c>
      <c r="V1008" s="47" t="s">
        <v>7463</v>
      </c>
      <c r="W1008" s="62" t="s">
        <v>2715</v>
      </c>
      <c r="X1008" s="62" t="s">
        <v>2715</v>
      </c>
      <c r="Y1008" s="62"/>
      <c r="Z1008" s="62"/>
      <c r="AA1008" s="62"/>
      <c r="AB1008" s="47"/>
      <c r="AC1008" s="47" t="s">
        <v>6853</v>
      </c>
      <c r="AD1008" s="63"/>
      <c r="AE1008" s="63" t="s">
        <v>2723</v>
      </c>
      <c r="AF1008" s="207"/>
      <c r="AG1008" s="208"/>
      <c r="AH1008" s="208"/>
      <c r="AI1008" s="208"/>
      <c r="AJ1008" s="209"/>
      <c r="AK1008" s="209"/>
      <c r="AL1008" s="210"/>
      <c r="AM1008" s="210"/>
      <c r="AN1008" s="210"/>
      <c r="AO1008" s="210"/>
      <c r="AP1008" s="210"/>
      <c r="AQ1008" s="210"/>
      <c r="AR1008" s="210"/>
      <c r="AS1008" s="215" t="s">
        <v>2447</v>
      </c>
      <c r="AT1008" s="105"/>
      <c r="AU1008" s="105"/>
      <c r="AV1008" s="105"/>
      <c r="AW1008" s="105"/>
      <c r="AX1008" s="105"/>
      <c r="AY1008" s="105"/>
      <c r="AZ1008" s="105"/>
      <c r="BA1008" s="105"/>
      <c r="BB1008" s="105"/>
      <c r="BC1008" s="105"/>
      <c r="BD1008" s="218"/>
      <c r="BE1008" s="105"/>
      <c r="BF1008" s="250"/>
      <c r="BG1008" s="252" t="s">
        <v>2448</v>
      </c>
      <c r="BH1008" s="5" t="s">
        <v>2448</v>
      </c>
      <c r="BI1008" s="5" t="s">
        <v>7692</v>
      </c>
      <c r="BJ1008" s="149"/>
    </row>
    <row r="1009" s="5" customFormat="1" ht="12.95" customHeight="1" spans="1:62">
      <c r="A1009" s="322"/>
      <c r="B1009" s="322"/>
      <c r="C1009" s="48" t="s">
        <v>2449</v>
      </c>
      <c r="D1009" s="38" t="s">
        <v>2450</v>
      </c>
      <c r="E1009" s="39" t="s">
        <v>7693</v>
      </c>
      <c r="F1009" s="40" t="s">
        <v>2715</v>
      </c>
      <c r="G1009" s="41" t="s">
        <v>7694</v>
      </c>
      <c r="H1009" s="42" t="s">
        <v>2715</v>
      </c>
      <c r="I1009" s="42" t="s">
        <v>2715</v>
      </c>
      <c r="J1009" s="43" t="s">
        <v>2715</v>
      </c>
      <c r="K1009" s="54" t="s">
        <v>2715</v>
      </c>
      <c r="L1009" s="42" t="s">
        <v>2737</v>
      </c>
      <c r="M1009" s="42" t="s">
        <v>2715</v>
      </c>
      <c r="N1009" s="42" t="s">
        <v>2715</v>
      </c>
      <c r="O1009" s="43" t="s">
        <v>2715</v>
      </c>
      <c r="P1009" s="206"/>
      <c r="Q1009" s="206"/>
      <c r="R1009" s="206"/>
      <c r="S1009" s="206"/>
      <c r="T1009" s="206"/>
      <c r="U1009" s="63" t="s">
        <v>7695</v>
      </c>
      <c r="V1009" s="47" t="s">
        <v>7463</v>
      </c>
      <c r="W1009" s="62" t="s">
        <v>2715</v>
      </c>
      <c r="X1009" s="62" t="s">
        <v>2715</v>
      </c>
      <c r="Y1009" s="62"/>
      <c r="Z1009" s="62"/>
      <c r="AA1009" s="62"/>
      <c r="AB1009" s="47"/>
      <c r="AC1009" s="47" t="s">
        <v>6853</v>
      </c>
      <c r="AD1009" s="63"/>
      <c r="AE1009" s="63" t="s">
        <v>2723</v>
      </c>
      <c r="AF1009" s="207"/>
      <c r="AG1009" s="208"/>
      <c r="AH1009" s="208"/>
      <c r="AI1009" s="208"/>
      <c r="AJ1009" s="209"/>
      <c r="AK1009" s="209"/>
      <c r="AL1009" s="210"/>
      <c r="AM1009" s="210"/>
      <c r="AN1009" s="210"/>
      <c r="AO1009" s="210"/>
      <c r="AP1009" s="210"/>
      <c r="AQ1009" s="210"/>
      <c r="AR1009" s="210"/>
      <c r="AS1009" s="215" t="s">
        <v>2449</v>
      </c>
      <c r="AT1009" s="105"/>
      <c r="AU1009" s="105"/>
      <c r="AV1009" s="105"/>
      <c r="AW1009" s="105"/>
      <c r="AX1009" s="105"/>
      <c r="AY1009" s="105"/>
      <c r="AZ1009" s="105"/>
      <c r="BA1009" s="105"/>
      <c r="BB1009" s="105"/>
      <c r="BC1009" s="105"/>
      <c r="BD1009" s="218"/>
      <c r="BE1009" s="105"/>
      <c r="BF1009" s="250"/>
      <c r="BG1009" s="252" t="s">
        <v>2450</v>
      </c>
      <c r="BH1009" s="5" t="s">
        <v>2450</v>
      </c>
      <c r="BI1009" s="5" t="s">
        <v>7696</v>
      </c>
      <c r="BJ1009" s="149"/>
    </row>
    <row r="1010" s="5" customFormat="1" ht="12.95" customHeight="1" spans="1:62">
      <c r="A1010" s="322"/>
      <c r="B1010" s="322"/>
      <c r="C1010" s="48" t="s">
        <v>2451</v>
      </c>
      <c r="D1010" s="38" t="s">
        <v>2452</v>
      </c>
      <c r="E1010" s="39" t="s">
        <v>7697</v>
      </c>
      <c r="F1010" s="40" t="s">
        <v>2715</v>
      </c>
      <c r="G1010" s="41" t="s">
        <v>7698</v>
      </c>
      <c r="H1010" s="42" t="s">
        <v>2715</v>
      </c>
      <c r="I1010" s="42" t="s">
        <v>2715</v>
      </c>
      <c r="J1010" s="43" t="s">
        <v>2715</v>
      </c>
      <c r="K1010" s="54" t="s">
        <v>2715</v>
      </c>
      <c r="L1010" s="42" t="s">
        <v>2737</v>
      </c>
      <c r="M1010" s="42" t="s">
        <v>2715</v>
      </c>
      <c r="N1010" s="42" t="s">
        <v>2715</v>
      </c>
      <c r="O1010" s="43" t="s">
        <v>2715</v>
      </c>
      <c r="P1010" s="206"/>
      <c r="Q1010" s="206"/>
      <c r="R1010" s="206"/>
      <c r="S1010" s="206"/>
      <c r="T1010" s="206"/>
      <c r="U1010" s="63" t="s">
        <v>7699</v>
      </c>
      <c r="V1010" s="47" t="s">
        <v>7463</v>
      </c>
      <c r="W1010" s="62" t="s">
        <v>2715</v>
      </c>
      <c r="X1010" s="62" t="s">
        <v>2715</v>
      </c>
      <c r="Y1010" s="62"/>
      <c r="Z1010" s="62"/>
      <c r="AA1010" s="62"/>
      <c r="AB1010" s="47"/>
      <c r="AC1010" s="47" t="s">
        <v>6853</v>
      </c>
      <c r="AD1010" s="63"/>
      <c r="AE1010" s="63" t="s">
        <v>2723</v>
      </c>
      <c r="AF1010" s="207"/>
      <c r="AG1010" s="208"/>
      <c r="AH1010" s="208"/>
      <c r="AI1010" s="208"/>
      <c r="AJ1010" s="209"/>
      <c r="AK1010" s="209"/>
      <c r="AL1010" s="210"/>
      <c r="AM1010" s="210"/>
      <c r="AN1010" s="210"/>
      <c r="AO1010" s="210"/>
      <c r="AP1010" s="210"/>
      <c r="AQ1010" s="210"/>
      <c r="AR1010" s="210"/>
      <c r="AS1010" s="215" t="s">
        <v>2451</v>
      </c>
      <c r="AT1010" s="105"/>
      <c r="AU1010" s="105"/>
      <c r="AV1010" s="105"/>
      <c r="AW1010" s="105"/>
      <c r="AX1010" s="105"/>
      <c r="AY1010" s="105"/>
      <c r="AZ1010" s="105"/>
      <c r="BA1010" s="105"/>
      <c r="BB1010" s="105"/>
      <c r="BC1010" s="105"/>
      <c r="BD1010" s="218"/>
      <c r="BE1010" s="105"/>
      <c r="BF1010" s="250"/>
      <c r="BG1010" s="252" t="s">
        <v>2452</v>
      </c>
      <c r="BH1010" s="5" t="s">
        <v>2452</v>
      </c>
      <c r="BI1010" s="5" t="s">
        <v>7700</v>
      </c>
      <c r="BJ1010" s="149"/>
    </row>
    <row r="1011" s="5" customFormat="1" ht="12.95" customHeight="1" spans="1:62">
      <c r="A1011" s="322"/>
      <c r="B1011" s="322"/>
      <c r="C1011" s="48" t="s">
        <v>2453</v>
      </c>
      <c r="D1011" s="38" t="s">
        <v>2454</v>
      </c>
      <c r="E1011" s="39" t="s">
        <v>7701</v>
      </c>
      <c r="F1011" s="40" t="s">
        <v>2715</v>
      </c>
      <c r="G1011" s="41" t="s">
        <v>7702</v>
      </c>
      <c r="H1011" s="42" t="s">
        <v>2715</v>
      </c>
      <c r="I1011" s="42" t="s">
        <v>2715</v>
      </c>
      <c r="J1011" s="43" t="s">
        <v>2715</v>
      </c>
      <c r="K1011" s="54" t="s">
        <v>2715</v>
      </c>
      <c r="L1011" s="42" t="s">
        <v>2737</v>
      </c>
      <c r="M1011" s="42" t="s">
        <v>2715</v>
      </c>
      <c r="N1011" s="42" t="s">
        <v>2715</v>
      </c>
      <c r="O1011" s="43" t="s">
        <v>2715</v>
      </c>
      <c r="P1011" s="206"/>
      <c r="Q1011" s="206"/>
      <c r="R1011" s="206"/>
      <c r="S1011" s="206"/>
      <c r="T1011" s="206"/>
      <c r="U1011" s="63" t="s">
        <v>7703</v>
      </c>
      <c r="V1011" s="47" t="s">
        <v>7463</v>
      </c>
      <c r="W1011" s="62" t="s">
        <v>2715</v>
      </c>
      <c r="X1011" s="62" t="s">
        <v>2715</v>
      </c>
      <c r="Y1011" s="62"/>
      <c r="Z1011" s="62"/>
      <c r="AA1011" s="62"/>
      <c r="AB1011" s="47"/>
      <c r="AC1011" s="47" t="s">
        <v>6853</v>
      </c>
      <c r="AD1011" s="63"/>
      <c r="AE1011" s="63" t="s">
        <v>2723</v>
      </c>
      <c r="AF1011" s="207"/>
      <c r="AG1011" s="208"/>
      <c r="AH1011" s="208"/>
      <c r="AI1011" s="208"/>
      <c r="AJ1011" s="209"/>
      <c r="AK1011" s="209"/>
      <c r="AL1011" s="210"/>
      <c r="AM1011" s="210"/>
      <c r="AN1011" s="210"/>
      <c r="AO1011" s="210"/>
      <c r="AP1011" s="210"/>
      <c r="AQ1011" s="210"/>
      <c r="AR1011" s="210"/>
      <c r="AS1011" s="215" t="s">
        <v>2453</v>
      </c>
      <c r="AT1011" s="105"/>
      <c r="AU1011" s="105"/>
      <c r="AV1011" s="105"/>
      <c r="AW1011" s="105"/>
      <c r="AX1011" s="105"/>
      <c r="AY1011" s="105"/>
      <c r="AZ1011" s="105"/>
      <c r="BA1011" s="105"/>
      <c r="BB1011" s="105"/>
      <c r="BC1011" s="105"/>
      <c r="BD1011" s="218"/>
      <c r="BE1011" s="105"/>
      <c r="BF1011" s="250"/>
      <c r="BG1011" s="252" t="s">
        <v>2454</v>
      </c>
      <c r="BH1011" s="5" t="s">
        <v>2454</v>
      </c>
      <c r="BI1011" s="5" t="s">
        <v>7704</v>
      </c>
      <c r="BJ1011" s="149"/>
    </row>
    <row r="1012" s="5" customFormat="1" ht="12.95" customHeight="1" spans="1:62">
      <c r="A1012" s="322"/>
      <c r="B1012" s="322"/>
      <c r="C1012" s="48" t="s">
        <v>2455</v>
      </c>
      <c r="D1012" s="38" t="s">
        <v>2457</v>
      </c>
      <c r="E1012" s="39" t="s">
        <v>7705</v>
      </c>
      <c r="F1012" s="40" t="s">
        <v>2715</v>
      </c>
      <c r="G1012" s="41" t="s">
        <v>7706</v>
      </c>
      <c r="H1012" s="42" t="s">
        <v>2715</v>
      </c>
      <c r="I1012" s="42" t="s">
        <v>2715</v>
      </c>
      <c r="J1012" s="43" t="s">
        <v>2715</v>
      </c>
      <c r="K1012" s="54" t="s">
        <v>2715</v>
      </c>
      <c r="L1012" s="42" t="s">
        <v>2737</v>
      </c>
      <c r="M1012" s="42" t="s">
        <v>2715</v>
      </c>
      <c r="N1012" s="42" t="s">
        <v>2715</v>
      </c>
      <c r="O1012" s="43" t="s">
        <v>2715</v>
      </c>
      <c r="P1012" s="206"/>
      <c r="Q1012" s="206"/>
      <c r="R1012" s="206"/>
      <c r="S1012" s="206"/>
      <c r="T1012" s="206"/>
      <c r="U1012" s="63" t="s">
        <v>7707</v>
      </c>
      <c r="V1012" s="47" t="s">
        <v>7463</v>
      </c>
      <c r="W1012" s="62" t="s">
        <v>2715</v>
      </c>
      <c r="X1012" s="62" t="s">
        <v>2715</v>
      </c>
      <c r="Y1012" s="62"/>
      <c r="Z1012" s="62"/>
      <c r="AA1012" s="62"/>
      <c r="AB1012" s="47"/>
      <c r="AC1012" s="47" t="s">
        <v>6853</v>
      </c>
      <c r="AD1012" s="63"/>
      <c r="AE1012" s="63" t="s">
        <v>2723</v>
      </c>
      <c r="AF1012" s="207"/>
      <c r="AG1012" s="208"/>
      <c r="AH1012" s="208"/>
      <c r="AI1012" s="208"/>
      <c r="AJ1012" s="209"/>
      <c r="AK1012" s="209"/>
      <c r="AL1012" s="210"/>
      <c r="AM1012" s="210"/>
      <c r="AN1012" s="210"/>
      <c r="AO1012" s="210"/>
      <c r="AP1012" s="210"/>
      <c r="AQ1012" s="210"/>
      <c r="AR1012" s="210"/>
      <c r="AS1012" s="215" t="s">
        <v>2456</v>
      </c>
      <c r="AT1012" s="105"/>
      <c r="AU1012" s="105"/>
      <c r="AV1012" s="105"/>
      <c r="AW1012" s="105"/>
      <c r="AX1012" s="105"/>
      <c r="AY1012" s="105"/>
      <c r="AZ1012" s="105"/>
      <c r="BA1012" s="105"/>
      <c r="BB1012" s="105"/>
      <c r="BC1012" s="105"/>
      <c r="BD1012" s="218"/>
      <c r="BE1012" s="105"/>
      <c r="BF1012" s="250"/>
      <c r="BG1012" s="252" t="s">
        <v>2457</v>
      </c>
      <c r="BH1012" s="5" t="s">
        <v>2457</v>
      </c>
      <c r="BI1012" s="5" t="s">
        <v>7708</v>
      </c>
      <c r="BJ1012" s="149"/>
    </row>
    <row r="1013" s="5" customFormat="1" ht="12.95" customHeight="1" spans="1:62">
      <c r="A1013" s="322"/>
      <c r="B1013" s="322"/>
      <c r="C1013" s="48" t="s">
        <v>2458</v>
      </c>
      <c r="D1013" s="38" t="s">
        <v>2460</v>
      </c>
      <c r="E1013" s="39" t="s">
        <v>7709</v>
      </c>
      <c r="F1013" s="40" t="s">
        <v>2715</v>
      </c>
      <c r="G1013" s="41" t="s">
        <v>7710</v>
      </c>
      <c r="H1013" s="42" t="s">
        <v>2715</v>
      </c>
      <c r="I1013" s="42" t="s">
        <v>2715</v>
      </c>
      <c r="J1013" s="43" t="s">
        <v>2715</v>
      </c>
      <c r="K1013" s="54" t="s">
        <v>2715</v>
      </c>
      <c r="L1013" s="42" t="s">
        <v>2737</v>
      </c>
      <c r="M1013" s="42" t="s">
        <v>2715</v>
      </c>
      <c r="N1013" s="42" t="s">
        <v>2715</v>
      </c>
      <c r="O1013" s="43" t="s">
        <v>2715</v>
      </c>
      <c r="P1013" s="206"/>
      <c r="Q1013" s="206"/>
      <c r="R1013" s="206"/>
      <c r="S1013" s="206"/>
      <c r="T1013" s="206"/>
      <c r="U1013" s="63" t="s">
        <v>7711</v>
      </c>
      <c r="V1013" s="47" t="s">
        <v>7463</v>
      </c>
      <c r="W1013" s="62" t="s">
        <v>2715</v>
      </c>
      <c r="X1013" s="62" t="s">
        <v>2715</v>
      </c>
      <c r="Y1013" s="62"/>
      <c r="Z1013" s="62"/>
      <c r="AA1013" s="62"/>
      <c r="AB1013" s="47"/>
      <c r="AC1013" s="47" t="s">
        <v>6853</v>
      </c>
      <c r="AD1013" s="63"/>
      <c r="AE1013" s="63" t="s">
        <v>2723</v>
      </c>
      <c r="AF1013" s="207"/>
      <c r="AG1013" s="208"/>
      <c r="AH1013" s="208"/>
      <c r="AI1013" s="208"/>
      <c r="AJ1013" s="209"/>
      <c r="AK1013" s="209"/>
      <c r="AL1013" s="210"/>
      <c r="AM1013" s="210"/>
      <c r="AN1013" s="210"/>
      <c r="AO1013" s="210"/>
      <c r="AP1013" s="210"/>
      <c r="AQ1013" s="210"/>
      <c r="AR1013" s="210"/>
      <c r="AS1013" s="215" t="s">
        <v>2459</v>
      </c>
      <c r="AT1013" s="105"/>
      <c r="AU1013" s="105"/>
      <c r="AV1013" s="105"/>
      <c r="AW1013" s="105"/>
      <c r="AX1013" s="105"/>
      <c r="AY1013" s="105"/>
      <c r="AZ1013" s="105"/>
      <c r="BA1013" s="105"/>
      <c r="BB1013" s="105"/>
      <c r="BC1013" s="105"/>
      <c r="BD1013" s="218"/>
      <c r="BE1013" s="105"/>
      <c r="BF1013" s="250"/>
      <c r="BG1013" s="252" t="s">
        <v>2460</v>
      </c>
      <c r="BH1013" s="5" t="s">
        <v>2460</v>
      </c>
      <c r="BI1013" s="5" t="s">
        <v>7712</v>
      </c>
      <c r="BJ1013" s="149"/>
    </row>
    <row r="1014" s="5" customFormat="1" ht="12.95" customHeight="1" spans="1:62">
      <c r="A1014" s="322"/>
      <c r="B1014" s="322"/>
      <c r="C1014" s="48" t="s">
        <v>2461</v>
      </c>
      <c r="D1014" s="38" t="s">
        <v>2463</v>
      </c>
      <c r="E1014" s="39" t="s">
        <v>7713</v>
      </c>
      <c r="F1014" s="40" t="s">
        <v>2715</v>
      </c>
      <c r="G1014" s="41" t="s">
        <v>7714</v>
      </c>
      <c r="H1014" s="42" t="s">
        <v>2715</v>
      </c>
      <c r="I1014" s="42" t="s">
        <v>2715</v>
      </c>
      <c r="J1014" s="43" t="s">
        <v>2715</v>
      </c>
      <c r="K1014" s="54" t="s">
        <v>2715</v>
      </c>
      <c r="L1014" s="42" t="s">
        <v>2737</v>
      </c>
      <c r="M1014" s="42" t="s">
        <v>2715</v>
      </c>
      <c r="N1014" s="42" t="s">
        <v>2715</v>
      </c>
      <c r="O1014" s="43" t="s">
        <v>2715</v>
      </c>
      <c r="P1014" s="206"/>
      <c r="Q1014" s="206"/>
      <c r="R1014" s="206"/>
      <c r="S1014" s="206"/>
      <c r="T1014" s="206"/>
      <c r="U1014" s="63" t="s">
        <v>7715</v>
      </c>
      <c r="V1014" s="47" t="s">
        <v>7463</v>
      </c>
      <c r="W1014" s="62" t="s">
        <v>2715</v>
      </c>
      <c r="X1014" s="62" t="s">
        <v>2715</v>
      </c>
      <c r="Y1014" s="62"/>
      <c r="Z1014" s="62"/>
      <c r="AA1014" s="62"/>
      <c r="AB1014" s="47"/>
      <c r="AC1014" s="47" t="s">
        <v>6853</v>
      </c>
      <c r="AD1014" s="63"/>
      <c r="AE1014" s="63" t="s">
        <v>2723</v>
      </c>
      <c r="AF1014" s="207"/>
      <c r="AG1014" s="208"/>
      <c r="AH1014" s="208"/>
      <c r="AI1014" s="208"/>
      <c r="AJ1014" s="209"/>
      <c r="AK1014" s="209"/>
      <c r="AL1014" s="210"/>
      <c r="AM1014" s="210"/>
      <c r="AN1014" s="210"/>
      <c r="AO1014" s="210"/>
      <c r="AP1014" s="210"/>
      <c r="AQ1014" s="210"/>
      <c r="AR1014" s="210"/>
      <c r="AS1014" s="215" t="s">
        <v>2462</v>
      </c>
      <c r="AT1014" s="105"/>
      <c r="AU1014" s="105"/>
      <c r="AV1014" s="105"/>
      <c r="AW1014" s="105"/>
      <c r="AX1014" s="105"/>
      <c r="AY1014" s="105"/>
      <c r="AZ1014" s="105"/>
      <c r="BA1014" s="105"/>
      <c r="BB1014" s="105"/>
      <c r="BC1014" s="105"/>
      <c r="BD1014" s="218"/>
      <c r="BE1014" s="105"/>
      <c r="BF1014" s="250"/>
      <c r="BG1014" s="252" t="s">
        <v>2463</v>
      </c>
      <c r="BH1014" s="5" t="s">
        <v>2463</v>
      </c>
      <c r="BI1014" s="5" t="s">
        <v>7716</v>
      </c>
      <c r="BJ1014" s="149"/>
    </row>
    <row r="1015" s="5" customFormat="1" ht="12.95" customHeight="1" spans="1:62">
      <c r="A1015" s="322"/>
      <c r="B1015" s="322"/>
      <c r="C1015" s="48" t="s">
        <v>2464</v>
      </c>
      <c r="D1015" s="38" t="s">
        <v>2466</v>
      </c>
      <c r="E1015" s="39" t="s">
        <v>7717</v>
      </c>
      <c r="F1015" s="40" t="s">
        <v>2715</v>
      </c>
      <c r="G1015" s="41" t="s">
        <v>7718</v>
      </c>
      <c r="H1015" s="42" t="s">
        <v>2715</v>
      </c>
      <c r="I1015" s="42" t="s">
        <v>2715</v>
      </c>
      <c r="J1015" s="43" t="s">
        <v>2715</v>
      </c>
      <c r="K1015" s="54" t="s">
        <v>2715</v>
      </c>
      <c r="L1015" s="42" t="s">
        <v>2737</v>
      </c>
      <c r="M1015" s="42" t="s">
        <v>2715</v>
      </c>
      <c r="N1015" s="42" t="s">
        <v>2715</v>
      </c>
      <c r="O1015" s="43" t="s">
        <v>2715</v>
      </c>
      <c r="P1015" s="206"/>
      <c r="Q1015" s="206"/>
      <c r="R1015" s="206"/>
      <c r="S1015" s="206"/>
      <c r="T1015" s="206"/>
      <c r="U1015" s="63" t="s">
        <v>7719</v>
      </c>
      <c r="V1015" s="47" t="s">
        <v>7463</v>
      </c>
      <c r="W1015" s="62" t="s">
        <v>2715</v>
      </c>
      <c r="X1015" s="62" t="s">
        <v>2715</v>
      </c>
      <c r="Y1015" s="62"/>
      <c r="Z1015" s="62"/>
      <c r="AA1015" s="62"/>
      <c r="AB1015" s="47"/>
      <c r="AC1015" s="47" t="s">
        <v>6853</v>
      </c>
      <c r="AD1015" s="63"/>
      <c r="AE1015" s="63" t="s">
        <v>2723</v>
      </c>
      <c r="AF1015" s="207"/>
      <c r="AG1015" s="208"/>
      <c r="AH1015" s="208"/>
      <c r="AI1015" s="208"/>
      <c r="AJ1015" s="209"/>
      <c r="AK1015" s="209"/>
      <c r="AL1015" s="210"/>
      <c r="AM1015" s="210"/>
      <c r="AN1015" s="210"/>
      <c r="AO1015" s="210"/>
      <c r="AP1015" s="210"/>
      <c r="AQ1015" s="210"/>
      <c r="AR1015" s="210"/>
      <c r="AS1015" s="215" t="s">
        <v>2465</v>
      </c>
      <c r="AT1015" s="105"/>
      <c r="AU1015" s="105"/>
      <c r="AV1015" s="105"/>
      <c r="AW1015" s="105"/>
      <c r="AX1015" s="105"/>
      <c r="AY1015" s="105"/>
      <c r="AZ1015" s="105"/>
      <c r="BA1015" s="105"/>
      <c r="BB1015" s="105"/>
      <c r="BC1015" s="105"/>
      <c r="BD1015" s="218"/>
      <c r="BE1015" s="105"/>
      <c r="BF1015" s="250"/>
      <c r="BG1015" s="252" t="s">
        <v>2466</v>
      </c>
      <c r="BH1015" s="5" t="s">
        <v>2466</v>
      </c>
      <c r="BI1015" s="5" t="s">
        <v>7720</v>
      </c>
      <c r="BJ1015" s="149"/>
    </row>
    <row r="1016" s="5" customFormat="1" ht="12.95" customHeight="1" spans="1:62">
      <c r="A1016" s="322"/>
      <c r="B1016" s="322"/>
      <c r="C1016" s="48" t="s">
        <v>2467</v>
      </c>
      <c r="D1016" s="38" t="s">
        <v>2469</v>
      </c>
      <c r="E1016" s="39" t="s">
        <v>7721</v>
      </c>
      <c r="F1016" s="40" t="s">
        <v>2715</v>
      </c>
      <c r="G1016" s="41" t="s">
        <v>7722</v>
      </c>
      <c r="H1016" s="42" t="s">
        <v>2715</v>
      </c>
      <c r="I1016" s="42" t="s">
        <v>2715</v>
      </c>
      <c r="J1016" s="43" t="s">
        <v>2715</v>
      </c>
      <c r="K1016" s="54" t="s">
        <v>2715</v>
      </c>
      <c r="L1016" s="42" t="s">
        <v>2737</v>
      </c>
      <c r="M1016" s="42" t="s">
        <v>2715</v>
      </c>
      <c r="N1016" s="42" t="s">
        <v>2715</v>
      </c>
      <c r="O1016" s="43" t="s">
        <v>2715</v>
      </c>
      <c r="P1016" s="206"/>
      <c r="Q1016" s="206"/>
      <c r="R1016" s="206"/>
      <c r="S1016" s="206"/>
      <c r="T1016" s="206"/>
      <c r="U1016" s="63" t="s">
        <v>7723</v>
      </c>
      <c r="V1016" s="47" t="s">
        <v>7463</v>
      </c>
      <c r="W1016" s="62" t="s">
        <v>2715</v>
      </c>
      <c r="X1016" s="62" t="s">
        <v>2715</v>
      </c>
      <c r="Y1016" s="62"/>
      <c r="Z1016" s="62"/>
      <c r="AA1016" s="62"/>
      <c r="AB1016" s="47"/>
      <c r="AC1016" s="47" t="s">
        <v>6853</v>
      </c>
      <c r="AD1016" s="63"/>
      <c r="AE1016" s="63" t="s">
        <v>2723</v>
      </c>
      <c r="AF1016" s="207"/>
      <c r="AG1016" s="208"/>
      <c r="AH1016" s="208"/>
      <c r="AI1016" s="208"/>
      <c r="AJ1016" s="209"/>
      <c r="AK1016" s="209"/>
      <c r="AL1016" s="210"/>
      <c r="AM1016" s="210"/>
      <c r="AN1016" s="210"/>
      <c r="AO1016" s="210"/>
      <c r="AP1016" s="210"/>
      <c r="AQ1016" s="210"/>
      <c r="AR1016" s="210"/>
      <c r="AS1016" s="215" t="s">
        <v>2468</v>
      </c>
      <c r="AT1016" s="105"/>
      <c r="AU1016" s="105"/>
      <c r="AV1016" s="105"/>
      <c r="AW1016" s="105"/>
      <c r="AX1016" s="105"/>
      <c r="AY1016" s="105"/>
      <c r="AZ1016" s="105"/>
      <c r="BA1016" s="105"/>
      <c r="BB1016" s="105"/>
      <c r="BC1016" s="105"/>
      <c r="BD1016" s="218"/>
      <c r="BE1016" s="105"/>
      <c r="BF1016" s="250"/>
      <c r="BG1016" s="252" t="s">
        <v>2469</v>
      </c>
      <c r="BH1016" s="5" t="s">
        <v>2469</v>
      </c>
      <c r="BI1016" s="5" t="s">
        <v>7724</v>
      </c>
      <c r="BJ1016" s="149"/>
    </row>
    <row r="1017" s="5" customFormat="1" ht="12.95" customHeight="1" spans="1:62">
      <c r="A1017" s="322"/>
      <c r="B1017" s="322"/>
      <c r="C1017" s="48" t="s">
        <v>2470</v>
      </c>
      <c r="D1017" s="38" t="s">
        <v>2472</v>
      </c>
      <c r="E1017" s="39" t="s">
        <v>7725</v>
      </c>
      <c r="F1017" s="40" t="s">
        <v>2715</v>
      </c>
      <c r="G1017" s="41" t="s">
        <v>7726</v>
      </c>
      <c r="H1017" s="42" t="s">
        <v>2715</v>
      </c>
      <c r="I1017" s="42" t="s">
        <v>2715</v>
      </c>
      <c r="J1017" s="43" t="s">
        <v>2715</v>
      </c>
      <c r="K1017" s="54" t="s">
        <v>2715</v>
      </c>
      <c r="L1017" s="42" t="s">
        <v>2737</v>
      </c>
      <c r="M1017" s="42" t="s">
        <v>2715</v>
      </c>
      <c r="N1017" s="42" t="s">
        <v>2715</v>
      </c>
      <c r="O1017" s="43" t="s">
        <v>2715</v>
      </c>
      <c r="P1017" s="206"/>
      <c r="Q1017" s="206"/>
      <c r="R1017" s="206"/>
      <c r="S1017" s="206"/>
      <c r="T1017" s="206"/>
      <c r="U1017" s="63" t="s">
        <v>7727</v>
      </c>
      <c r="V1017" s="47" t="s">
        <v>7463</v>
      </c>
      <c r="W1017" s="62" t="s">
        <v>2715</v>
      </c>
      <c r="X1017" s="62" t="s">
        <v>2715</v>
      </c>
      <c r="Y1017" s="62"/>
      <c r="Z1017" s="62"/>
      <c r="AA1017" s="62"/>
      <c r="AB1017" s="47"/>
      <c r="AC1017" s="47" t="s">
        <v>6853</v>
      </c>
      <c r="AD1017" s="63"/>
      <c r="AE1017" s="63" t="s">
        <v>2723</v>
      </c>
      <c r="AF1017" s="207"/>
      <c r="AG1017" s="208"/>
      <c r="AH1017" s="208"/>
      <c r="AI1017" s="208"/>
      <c r="AJ1017" s="209"/>
      <c r="AK1017" s="209"/>
      <c r="AL1017" s="210"/>
      <c r="AM1017" s="210"/>
      <c r="AN1017" s="210"/>
      <c r="AO1017" s="210"/>
      <c r="AP1017" s="210"/>
      <c r="AQ1017" s="210"/>
      <c r="AR1017" s="210"/>
      <c r="AS1017" s="215" t="s">
        <v>2471</v>
      </c>
      <c r="AT1017" s="105"/>
      <c r="AU1017" s="105"/>
      <c r="AV1017" s="105"/>
      <c r="AW1017" s="105"/>
      <c r="AX1017" s="105"/>
      <c r="AY1017" s="105"/>
      <c r="AZ1017" s="105"/>
      <c r="BA1017" s="105"/>
      <c r="BB1017" s="105"/>
      <c r="BC1017" s="105"/>
      <c r="BD1017" s="218"/>
      <c r="BE1017" s="105"/>
      <c r="BF1017" s="250"/>
      <c r="BG1017" s="252" t="s">
        <v>2472</v>
      </c>
      <c r="BH1017" s="5" t="s">
        <v>2472</v>
      </c>
      <c r="BI1017" s="5" t="s">
        <v>7728</v>
      </c>
      <c r="BJ1017" s="149"/>
    </row>
    <row r="1018" s="5" customFormat="1" ht="12.95" customHeight="1" spans="1:62">
      <c r="A1018" s="322"/>
      <c r="B1018" s="322"/>
      <c r="C1018" s="48" t="s">
        <v>2473</v>
      </c>
      <c r="D1018" s="38" t="s">
        <v>2475</v>
      </c>
      <c r="E1018" s="39" t="s">
        <v>7729</v>
      </c>
      <c r="F1018" s="40" t="s">
        <v>2715</v>
      </c>
      <c r="G1018" s="41" t="s">
        <v>7730</v>
      </c>
      <c r="H1018" s="42" t="s">
        <v>2715</v>
      </c>
      <c r="I1018" s="42" t="s">
        <v>2715</v>
      </c>
      <c r="J1018" s="43" t="s">
        <v>2715</v>
      </c>
      <c r="K1018" s="54" t="s">
        <v>2715</v>
      </c>
      <c r="L1018" s="42" t="s">
        <v>2737</v>
      </c>
      <c r="M1018" s="42" t="s">
        <v>2715</v>
      </c>
      <c r="N1018" s="42" t="s">
        <v>2715</v>
      </c>
      <c r="O1018" s="43" t="s">
        <v>2715</v>
      </c>
      <c r="P1018" s="206"/>
      <c r="Q1018" s="206"/>
      <c r="R1018" s="206"/>
      <c r="S1018" s="206"/>
      <c r="T1018" s="206"/>
      <c r="U1018" s="63" t="s">
        <v>7731</v>
      </c>
      <c r="V1018" s="47" t="s">
        <v>7463</v>
      </c>
      <c r="W1018" s="62" t="s">
        <v>2715</v>
      </c>
      <c r="X1018" s="62" t="s">
        <v>2715</v>
      </c>
      <c r="Y1018" s="62"/>
      <c r="Z1018" s="62"/>
      <c r="AA1018" s="62"/>
      <c r="AB1018" s="47"/>
      <c r="AC1018" s="47" t="s">
        <v>6853</v>
      </c>
      <c r="AD1018" s="63"/>
      <c r="AE1018" s="63" t="s">
        <v>2723</v>
      </c>
      <c r="AF1018" s="207"/>
      <c r="AG1018" s="208"/>
      <c r="AH1018" s="208"/>
      <c r="AI1018" s="208"/>
      <c r="AJ1018" s="209"/>
      <c r="AK1018" s="209"/>
      <c r="AL1018" s="210"/>
      <c r="AM1018" s="210"/>
      <c r="AN1018" s="210"/>
      <c r="AO1018" s="210"/>
      <c r="AP1018" s="210"/>
      <c r="AQ1018" s="210"/>
      <c r="AR1018" s="210"/>
      <c r="AS1018" s="215" t="s">
        <v>2474</v>
      </c>
      <c r="AT1018" s="105"/>
      <c r="AU1018" s="105"/>
      <c r="AV1018" s="105"/>
      <c r="AW1018" s="105"/>
      <c r="AX1018" s="105"/>
      <c r="AY1018" s="105"/>
      <c r="AZ1018" s="105"/>
      <c r="BA1018" s="105"/>
      <c r="BB1018" s="105"/>
      <c r="BC1018" s="105"/>
      <c r="BD1018" s="218"/>
      <c r="BE1018" s="105"/>
      <c r="BF1018" s="250"/>
      <c r="BG1018" s="252" t="s">
        <v>2475</v>
      </c>
      <c r="BH1018" s="5" t="s">
        <v>2475</v>
      </c>
      <c r="BI1018" s="5" t="s">
        <v>7732</v>
      </c>
      <c r="BJ1018" s="149"/>
    </row>
    <row r="1019" s="5" customFormat="1" ht="12.95" customHeight="1" spans="1:62">
      <c r="A1019" s="322"/>
      <c r="B1019" s="322"/>
      <c r="C1019" s="10" t="s">
        <v>2476</v>
      </c>
      <c r="D1019" s="38" t="s">
        <v>2478</v>
      </c>
      <c r="E1019" s="39" t="s">
        <v>7733</v>
      </c>
      <c r="F1019" s="40" t="s">
        <v>2715</v>
      </c>
      <c r="G1019" s="41" t="s">
        <v>7734</v>
      </c>
      <c r="H1019" s="42" t="s">
        <v>2715</v>
      </c>
      <c r="I1019" s="42" t="s">
        <v>2715</v>
      </c>
      <c r="J1019" s="43" t="s">
        <v>2715</v>
      </c>
      <c r="K1019" s="54" t="s">
        <v>2715</v>
      </c>
      <c r="L1019" s="42" t="s">
        <v>2737</v>
      </c>
      <c r="M1019" s="42" t="s">
        <v>2715</v>
      </c>
      <c r="N1019" s="42" t="s">
        <v>2715</v>
      </c>
      <c r="O1019" s="43" t="s">
        <v>2715</v>
      </c>
      <c r="P1019" s="206"/>
      <c r="Q1019" s="206"/>
      <c r="R1019" s="206"/>
      <c r="S1019" s="206"/>
      <c r="T1019" s="206"/>
      <c r="U1019" s="63" t="s">
        <v>7735</v>
      </c>
      <c r="V1019" s="47" t="s">
        <v>7463</v>
      </c>
      <c r="W1019" s="62" t="s">
        <v>2715</v>
      </c>
      <c r="X1019" s="62" t="s">
        <v>2715</v>
      </c>
      <c r="Y1019" s="62"/>
      <c r="Z1019" s="62"/>
      <c r="AA1019" s="62"/>
      <c r="AB1019" s="47"/>
      <c r="AC1019" s="47" t="s">
        <v>6853</v>
      </c>
      <c r="AD1019" s="63"/>
      <c r="AE1019" s="63" t="s">
        <v>2723</v>
      </c>
      <c r="AF1019" s="207"/>
      <c r="AG1019" s="208"/>
      <c r="AH1019" s="208"/>
      <c r="AI1019" s="208"/>
      <c r="AJ1019" s="209"/>
      <c r="AK1019" s="209"/>
      <c r="AL1019" s="210"/>
      <c r="AM1019" s="210"/>
      <c r="AN1019" s="210"/>
      <c r="AO1019" s="210"/>
      <c r="AP1019" s="210"/>
      <c r="AQ1019" s="210"/>
      <c r="AR1019" s="210"/>
      <c r="AS1019" s="215" t="s">
        <v>2477</v>
      </c>
      <c r="AT1019" s="105"/>
      <c r="AU1019" s="105"/>
      <c r="AV1019" s="105"/>
      <c r="AW1019" s="105"/>
      <c r="AX1019" s="105"/>
      <c r="AY1019" s="105"/>
      <c r="AZ1019" s="105"/>
      <c r="BA1019" s="105"/>
      <c r="BB1019" s="105"/>
      <c r="BC1019" s="105"/>
      <c r="BD1019" s="218"/>
      <c r="BE1019" s="105"/>
      <c r="BF1019" s="250"/>
      <c r="BG1019" s="252" t="s">
        <v>2478</v>
      </c>
      <c r="BH1019" s="5" t="s">
        <v>2478</v>
      </c>
      <c r="BI1019" s="5" t="s">
        <v>7736</v>
      </c>
      <c r="BJ1019" s="149"/>
    </row>
    <row r="1020" s="5" customFormat="1" ht="12.95" customHeight="1" spans="1:62">
      <c r="A1020" s="322"/>
      <c r="B1020" s="322"/>
      <c r="C1020" s="10" t="s">
        <v>2479</v>
      </c>
      <c r="D1020" s="38" t="s">
        <v>2480</v>
      </c>
      <c r="E1020" s="39" t="s">
        <v>7737</v>
      </c>
      <c r="F1020" s="40" t="s">
        <v>2715</v>
      </c>
      <c r="G1020" s="41" t="s">
        <v>7738</v>
      </c>
      <c r="H1020" s="42" t="s">
        <v>2715</v>
      </c>
      <c r="I1020" s="42" t="s">
        <v>2715</v>
      </c>
      <c r="J1020" s="43" t="s">
        <v>2715</v>
      </c>
      <c r="K1020" s="54" t="s">
        <v>2715</v>
      </c>
      <c r="L1020" s="42" t="s">
        <v>2737</v>
      </c>
      <c r="M1020" s="42" t="s">
        <v>2715</v>
      </c>
      <c r="N1020" s="42" t="s">
        <v>2715</v>
      </c>
      <c r="O1020" s="43" t="s">
        <v>2715</v>
      </c>
      <c r="P1020" s="206"/>
      <c r="Q1020" s="206"/>
      <c r="R1020" s="206"/>
      <c r="S1020" s="206"/>
      <c r="T1020" s="206"/>
      <c r="U1020" s="63" t="s">
        <v>7739</v>
      </c>
      <c r="V1020" s="47" t="s">
        <v>7463</v>
      </c>
      <c r="W1020" s="62" t="s">
        <v>2715</v>
      </c>
      <c r="X1020" s="62" t="s">
        <v>2715</v>
      </c>
      <c r="Y1020" s="62"/>
      <c r="Z1020" s="62"/>
      <c r="AA1020" s="62"/>
      <c r="AB1020" s="47"/>
      <c r="AC1020" s="47" t="s">
        <v>6853</v>
      </c>
      <c r="AD1020" s="63"/>
      <c r="AE1020" s="63" t="s">
        <v>2723</v>
      </c>
      <c r="AF1020" s="207"/>
      <c r="AG1020" s="208"/>
      <c r="AH1020" s="208"/>
      <c r="AI1020" s="208"/>
      <c r="AJ1020" s="209"/>
      <c r="AK1020" s="209"/>
      <c r="AL1020" s="210"/>
      <c r="AM1020" s="210"/>
      <c r="AN1020" s="210"/>
      <c r="AO1020" s="210"/>
      <c r="AP1020" s="210"/>
      <c r="AQ1020" s="210"/>
      <c r="AR1020" s="210"/>
      <c r="AS1020" s="215" t="s">
        <v>2479</v>
      </c>
      <c r="AT1020" s="105"/>
      <c r="AU1020" s="105"/>
      <c r="AV1020" s="105"/>
      <c r="AW1020" s="105"/>
      <c r="AX1020" s="105"/>
      <c r="AY1020" s="105"/>
      <c r="AZ1020" s="105"/>
      <c r="BA1020" s="105"/>
      <c r="BB1020" s="105"/>
      <c r="BC1020" s="105"/>
      <c r="BD1020" s="218"/>
      <c r="BE1020" s="105"/>
      <c r="BF1020" s="250"/>
      <c r="BG1020" s="252" t="s">
        <v>2480</v>
      </c>
      <c r="BH1020" s="5" t="s">
        <v>2480</v>
      </c>
      <c r="BI1020" s="5" t="s">
        <v>7740</v>
      </c>
      <c r="BJ1020" s="149"/>
    </row>
    <row r="1021" s="5" customFormat="1" ht="12.75" customHeight="1" spans="1:62">
      <c r="A1021" s="322"/>
      <c r="B1021" s="322"/>
      <c r="C1021" s="48" t="s">
        <v>2481</v>
      </c>
      <c r="D1021" s="38" t="s">
        <v>2482</v>
      </c>
      <c r="E1021" s="39" t="s">
        <v>7741</v>
      </c>
      <c r="F1021" s="40" t="s">
        <v>2715</v>
      </c>
      <c r="G1021" s="41" t="s">
        <v>7742</v>
      </c>
      <c r="H1021" s="42" t="s">
        <v>2715</v>
      </c>
      <c r="I1021" s="42" t="s">
        <v>2715</v>
      </c>
      <c r="J1021" s="43" t="s">
        <v>2715</v>
      </c>
      <c r="K1021" s="54" t="s">
        <v>2715</v>
      </c>
      <c r="L1021" s="42" t="s">
        <v>2737</v>
      </c>
      <c r="M1021" s="42" t="s">
        <v>2715</v>
      </c>
      <c r="N1021" s="42" t="s">
        <v>2715</v>
      </c>
      <c r="O1021" s="43" t="s">
        <v>2715</v>
      </c>
      <c r="P1021" s="206"/>
      <c r="Q1021" s="206"/>
      <c r="R1021" s="206"/>
      <c r="S1021" s="206"/>
      <c r="T1021" s="206"/>
      <c r="U1021" s="63" t="s">
        <v>7743</v>
      </c>
      <c r="V1021" s="47" t="s">
        <v>7463</v>
      </c>
      <c r="W1021" s="62" t="s">
        <v>2715</v>
      </c>
      <c r="X1021" s="62" t="s">
        <v>2715</v>
      </c>
      <c r="Y1021" s="62"/>
      <c r="Z1021" s="62"/>
      <c r="AA1021" s="62"/>
      <c r="AB1021" s="47"/>
      <c r="AC1021" s="47" t="s">
        <v>6853</v>
      </c>
      <c r="AD1021" s="63"/>
      <c r="AE1021" s="63" t="s">
        <v>2723</v>
      </c>
      <c r="AF1021" s="207"/>
      <c r="AG1021" s="208"/>
      <c r="AH1021" s="208"/>
      <c r="AI1021" s="208"/>
      <c r="AJ1021" s="209"/>
      <c r="AK1021" s="209"/>
      <c r="AL1021" s="210"/>
      <c r="AM1021" s="210"/>
      <c r="AN1021" s="210"/>
      <c r="AO1021" s="210"/>
      <c r="AP1021" s="210"/>
      <c r="AQ1021" s="210"/>
      <c r="AR1021" s="210"/>
      <c r="AS1021" s="215" t="s">
        <v>2481</v>
      </c>
      <c r="AT1021" s="105"/>
      <c r="AU1021" s="105"/>
      <c r="AV1021" s="105"/>
      <c r="AW1021" s="105"/>
      <c r="AX1021" s="105"/>
      <c r="AY1021" s="105"/>
      <c r="AZ1021" s="105"/>
      <c r="BA1021" s="105"/>
      <c r="BB1021" s="105"/>
      <c r="BC1021" s="105"/>
      <c r="BD1021" s="218"/>
      <c r="BE1021" s="105"/>
      <c r="BF1021" s="250"/>
      <c r="BG1021" s="252" t="s">
        <v>2482</v>
      </c>
      <c r="BH1021" s="5" t="s">
        <v>2482</v>
      </c>
      <c r="BI1021" s="5" t="s">
        <v>7744</v>
      </c>
      <c r="BJ1021" s="149"/>
    </row>
    <row r="1022" s="5" customFormat="1" ht="12.95" customHeight="1" spans="1:62">
      <c r="A1022" s="322"/>
      <c r="B1022" s="322"/>
      <c r="C1022" s="48" t="s">
        <v>2483</v>
      </c>
      <c r="D1022" s="38" t="s">
        <v>2484</v>
      </c>
      <c r="E1022" s="39" t="s">
        <v>7745</v>
      </c>
      <c r="F1022" s="40" t="s">
        <v>2715</v>
      </c>
      <c r="G1022" s="41" t="s">
        <v>7746</v>
      </c>
      <c r="H1022" s="42" t="s">
        <v>2715</v>
      </c>
      <c r="I1022" s="42" t="s">
        <v>2715</v>
      </c>
      <c r="J1022" s="43" t="s">
        <v>2715</v>
      </c>
      <c r="K1022" s="54" t="s">
        <v>2715</v>
      </c>
      <c r="L1022" s="42" t="s">
        <v>2737</v>
      </c>
      <c r="M1022" s="42" t="s">
        <v>2715</v>
      </c>
      <c r="N1022" s="42" t="s">
        <v>2715</v>
      </c>
      <c r="O1022" s="43" t="s">
        <v>2715</v>
      </c>
      <c r="P1022" s="206"/>
      <c r="Q1022" s="206"/>
      <c r="R1022" s="206"/>
      <c r="S1022" s="206"/>
      <c r="T1022" s="206"/>
      <c r="U1022" s="63" t="s">
        <v>7747</v>
      </c>
      <c r="V1022" s="47" t="s">
        <v>7463</v>
      </c>
      <c r="W1022" s="62" t="s">
        <v>2715</v>
      </c>
      <c r="X1022" s="62" t="s">
        <v>2715</v>
      </c>
      <c r="Y1022" s="62"/>
      <c r="Z1022" s="62"/>
      <c r="AA1022" s="62"/>
      <c r="AB1022" s="47"/>
      <c r="AC1022" s="47" t="s">
        <v>6853</v>
      </c>
      <c r="AD1022" s="63"/>
      <c r="AE1022" s="63" t="s">
        <v>2723</v>
      </c>
      <c r="AF1022" s="207"/>
      <c r="AG1022" s="208"/>
      <c r="AH1022" s="208"/>
      <c r="AI1022" s="208"/>
      <c r="AJ1022" s="209"/>
      <c r="AK1022" s="209"/>
      <c r="AL1022" s="210"/>
      <c r="AM1022" s="210"/>
      <c r="AN1022" s="210"/>
      <c r="AO1022" s="210"/>
      <c r="AP1022" s="210"/>
      <c r="AQ1022" s="210"/>
      <c r="AR1022" s="210"/>
      <c r="AS1022" s="215" t="s">
        <v>2483</v>
      </c>
      <c r="AT1022" s="105"/>
      <c r="AU1022" s="105"/>
      <c r="AV1022" s="105"/>
      <c r="AW1022" s="105"/>
      <c r="AX1022" s="105"/>
      <c r="AY1022" s="105"/>
      <c r="AZ1022" s="105"/>
      <c r="BA1022" s="105"/>
      <c r="BB1022" s="105"/>
      <c r="BC1022" s="105"/>
      <c r="BD1022" s="218"/>
      <c r="BE1022" s="105"/>
      <c r="BF1022" s="250"/>
      <c r="BG1022" s="252" t="s">
        <v>2484</v>
      </c>
      <c r="BH1022" s="5" t="s">
        <v>2484</v>
      </c>
      <c r="BI1022" s="5" t="s">
        <v>7748</v>
      </c>
      <c r="BJ1022" s="149"/>
    </row>
    <row r="1023" s="5" customFormat="1" ht="12.95" customHeight="1" spans="1:62">
      <c r="A1023" s="322"/>
      <c r="B1023" s="322"/>
      <c r="C1023" s="48" t="s">
        <v>2485</v>
      </c>
      <c r="D1023" s="38" t="s">
        <v>2486</v>
      </c>
      <c r="E1023" s="39" t="s">
        <v>7749</v>
      </c>
      <c r="F1023" s="40" t="s">
        <v>2715</v>
      </c>
      <c r="G1023" s="41" t="s">
        <v>7750</v>
      </c>
      <c r="H1023" s="42" t="s">
        <v>2715</v>
      </c>
      <c r="I1023" s="42" t="s">
        <v>2715</v>
      </c>
      <c r="J1023" s="43" t="s">
        <v>2715</v>
      </c>
      <c r="K1023" s="54" t="s">
        <v>2715</v>
      </c>
      <c r="L1023" s="42" t="s">
        <v>2737</v>
      </c>
      <c r="M1023" s="42" t="s">
        <v>2715</v>
      </c>
      <c r="N1023" s="42" t="s">
        <v>2715</v>
      </c>
      <c r="O1023" s="43" t="s">
        <v>2715</v>
      </c>
      <c r="P1023" s="206"/>
      <c r="Q1023" s="206"/>
      <c r="R1023" s="206"/>
      <c r="S1023" s="206"/>
      <c r="T1023" s="206"/>
      <c r="U1023" s="63" t="s">
        <v>7751</v>
      </c>
      <c r="V1023" s="47" t="s">
        <v>7463</v>
      </c>
      <c r="W1023" s="62" t="s">
        <v>2715</v>
      </c>
      <c r="X1023" s="62" t="s">
        <v>2715</v>
      </c>
      <c r="Y1023" s="62"/>
      <c r="Z1023" s="62"/>
      <c r="AA1023" s="62"/>
      <c r="AB1023" s="47"/>
      <c r="AC1023" s="47" t="s">
        <v>6853</v>
      </c>
      <c r="AD1023" s="63"/>
      <c r="AE1023" s="63" t="s">
        <v>2723</v>
      </c>
      <c r="AF1023" s="207"/>
      <c r="AG1023" s="208"/>
      <c r="AH1023" s="208"/>
      <c r="AI1023" s="208"/>
      <c r="AJ1023" s="209"/>
      <c r="AK1023" s="209"/>
      <c r="AL1023" s="210"/>
      <c r="AM1023" s="210"/>
      <c r="AN1023" s="210"/>
      <c r="AO1023" s="210"/>
      <c r="AP1023" s="210"/>
      <c r="AQ1023" s="210"/>
      <c r="AR1023" s="210"/>
      <c r="AS1023" s="215" t="s">
        <v>2485</v>
      </c>
      <c r="AT1023" s="105"/>
      <c r="AU1023" s="105"/>
      <c r="AV1023" s="105"/>
      <c r="AW1023" s="105"/>
      <c r="AX1023" s="105"/>
      <c r="AY1023" s="105"/>
      <c r="AZ1023" s="105"/>
      <c r="BA1023" s="105"/>
      <c r="BB1023" s="105"/>
      <c r="BC1023" s="105"/>
      <c r="BD1023" s="218"/>
      <c r="BE1023" s="105"/>
      <c r="BF1023" s="250"/>
      <c r="BG1023" s="252" t="s">
        <v>2486</v>
      </c>
      <c r="BH1023" s="5" t="s">
        <v>2486</v>
      </c>
      <c r="BI1023" s="5" t="s">
        <v>7752</v>
      </c>
      <c r="BJ1023" s="149"/>
    </row>
    <row r="1024" s="5" customFormat="1" ht="12.95" customHeight="1" spans="1:62">
      <c r="A1024" s="322"/>
      <c r="B1024" s="322"/>
      <c r="C1024" s="48" t="s">
        <v>2487</v>
      </c>
      <c r="D1024" s="38" t="s">
        <v>2488</v>
      </c>
      <c r="E1024" s="39" t="s">
        <v>7753</v>
      </c>
      <c r="F1024" s="40" t="s">
        <v>2715</v>
      </c>
      <c r="G1024" s="41" t="s">
        <v>7754</v>
      </c>
      <c r="H1024" s="42" t="s">
        <v>2715</v>
      </c>
      <c r="I1024" s="42" t="s">
        <v>2715</v>
      </c>
      <c r="J1024" s="43" t="s">
        <v>2715</v>
      </c>
      <c r="K1024" s="54" t="s">
        <v>2715</v>
      </c>
      <c r="L1024" s="42" t="s">
        <v>2737</v>
      </c>
      <c r="M1024" s="42" t="s">
        <v>2715</v>
      </c>
      <c r="N1024" s="42" t="s">
        <v>2715</v>
      </c>
      <c r="O1024" s="43" t="s">
        <v>2715</v>
      </c>
      <c r="P1024" s="206"/>
      <c r="Q1024" s="206"/>
      <c r="R1024" s="206"/>
      <c r="S1024" s="206"/>
      <c r="T1024" s="206"/>
      <c r="U1024" s="63" t="s">
        <v>7755</v>
      </c>
      <c r="V1024" s="47" t="s">
        <v>7463</v>
      </c>
      <c r="W1024" s="62" t="s">
        <v>2715</v>
      </c>
      <c r="X1024" s="62" t="s">
        <v>2715</v>
      </c>
      <c r="Y1024" s="62"/>
      <c r="Z1024" s="62"/>
      <c r="AA1024" s="62"/>
      <c r="AB1024" s="47"/>
      <c r="AC1024" s="47" t="s">
        <v>6853</v>
      </c>
      <c r="AD1024" s="63"/>
      <c r="AE1024" s="63" t="s">
        <v>2723</v>
      </c>
      <c r="AF1024" s="207"/>
      <c r="AG1024" s="208"/>
      <c r="AH1024" s="208"/>
      <c r="AI1024" s="208"/>
      <c r="AJ1024" s="209"/>
      <c r="AK1024" s="209"/>
      <c r="AL1024" s="210"/>
      <c r="AM1024" s="210"/>
      <c r="AN1024" s="210"/>
      <c r="AO1024" s="210"/>
      <c r="AP1024" s="210"/>
      <c r="AQ1024" s="210"/>
      <c r="AR1024" s="210"/>
      <c r="AS1024" s="215" t="s">
        <v>2487</v>
      </c>
      <c r="AT1024" s="105"/>
      <c r="AU1024" s="105"/>
      <c r="AV1024" s="105"/>
      <c r="AW1024" s="105"/>
      <c r="AX1024" s="105"/>
      <c r="AY1024" s="105"/>
      <c r="AZ1024" s="105"/>
      <c r="BA1024" s="105"/>
      <c r="BB1024" s="105"/>
      <c r="BC1024" s="105"/>
      <c r="BD1024" s="218"/>
      <c r="BE1024" s="105"/>
      <c r="BF1024" s="250"/>
      <c r="BG1024" s="252" t="s">
        <v>2488</v>
      </c>
      <c r="BH1024" s="5" t="s">
        <v>2488</v>
      </c>
      <c r="BI1024" s="5" t="s">
        <v>7756</v>
      </c>
      <c r="BJ1024" s="149"/>
    </row>
    <row r="1025" s="5" customFormat="1" ht="12.95" customHeight="1" spans="1:62">
      <c r="A1025" s="322"/>
      <c r="B1025" s="322"/>
      <c r="C1025" s="48" t="s">
        <v>2489</v>
      </c>
      <c r="D1025" s="38" t="s">
        <v>2491</v>
      </c>
      <c r="E1025" s="39" t="s">
        <v>7757</v>
      </c>
      <c r="F1025" s="40" t="s">
        <v>2715</v>
      </c>
      <c r="G1025" s="41" t="s">
        <v>7758</v>
      </c>
      <c r="H1025" s="42" t="s">
        <v>2715</v>
      </c>
      <c r="I1025" s="42" t="s">
        <v>2715</v>
      </c>
      <c r="J1025" s="43" t="s">
        <v>2715</v>
      </c>
      <c r="K1025" s="54" t="s">
        <v>2715</v>
      </c>
      <c r="L1025" s="42" t="s">
        <v>2737</v>
      </c>
      <c r="M1025" s="42" t="s">
        <v>2715</v>
      </c>
      <c r="N1025" s="42" t="s">
        <v>2715</v>
      </c>
      <c r="O1025" s="43" t="s">
        <v>2715</v>
      </c>
      <c r="P1025" s="206"/>
      <c r="Q1025" s="206"/>
      <c r="R1025" s="206"/>
      <c r="S1025" s="206"/>
      <c r="T1025" s="206"/>
      <c r="U1025" s="63" t="s">
        <v>7759</v>
      </c>
      <c r="V1025" s="47" t="s">
        <v>7463</v>
      </c>
      <c r="W1025" s="62" t="s">
        <v>2715</v>
      </c>
      <c r="X1025" s="62" t="s">
        <v>2715</v>
      </c>
      <c r="Y1025" s="62"/>
      <c r="Z1025" s="62"/>
      <c r="AA1025" s="62"/>
      <c r="AB1025" s="47"/>
      <c r="AC1025" s="47" t="s">
        <v>6853</v>
      </c>
      <c r="AD1025" s="63"/>
      <c r="AE1025" s="63" t="s">
        <v>2723</v>
      </c>
      <c r="AF1025" s="207"/>
      <c r="AG1025" s="208"/>
      <c r="AH1025" s="208"/>
      <c r="AI1025" s="208"/>
      <c r="AJ1025" s="209"/>
      <c r="AK1025" s="209"/>
      <c r="AL1025" s="210"/>
      <c r="AM1025" s="210"/>
      <c r="AN1025" s="210"/>
      <c r="AO1025" s="210"/>
      <c r="AP1025" s="210"/>
      <c r="AQ1025" s="210"/>
      <c r="AR1025" s="210"/>
      <c r="AS1025" s="215" t="s">
        <v>2490</v>
      </c>
      <c r="AT1025" s="105"/>
      <c r="AU1025" s="105"/>
      <c r="AV1025" s="105"/>
      <c r="AW1025" s="105"/>
      <c r="AX1025" s="105"/>
      <c r="AY1025" s="105"/>
      <c r="AZ1025" s="105"/>
      <c r="BA1025" s="105"/>
      <c r="BB1025" s="105"/>
      <c r="BC1025" s="105"/>
      <c r="BD1025" s="218"/>
      <c r="BE1025" s="105"/>
      <c r="BF1025" s="250"/>
      <c r="BG1025" s="252" t="s">
        <v>2491</v>
      </c>
      <c r="BH1025" s="5" t="s">
        <v>2491</v>
      </c>
      <c r="BI1025" s="5" t="s">
        <v>7760</v>
      </c>
      <c r="BJ1025" s="149"/>
    </row>
    <row r="1026" s="5" customFormat="1" ht="12.95" customHeight="1" spans="1:62">
      <c r="A1026" s="322"/>
      <c r="B1026" s="322"/>
      <c r="C1026" s="48" t="s">
        <v>2492</v>
      </c>
      <c r="D1026" s="38" t="s">
        <v>2494</v>
      </c>
      <c r="E1026" s="39" t="s">
        <v>7761</v>
      </c>
      <c r="F1026" s="40" t="s">
        <v>2715</v>
      </c>
      <c r="G1026" s="41" t="s">
        <v>7762</v>
      </c>
      <c r="H1026" s="42" t="s">
        <v>2715</v>
      </c>
      <c r="I1026" s="42" t="s">
        <v>2715</v>
      </c>
      <c r="J1026" s="43" t="s">
        <v>2715</v>
      </c>
      <c r="K1026" s="54" t="s">
        <v>2715</v>
      </c>
      <c r="L1026" s="42" t="s">
        <v>2737</v>
      </c>
      <c r="M1026" s="42" t="s">
        <v>2715</v>
      </c>
      <c r="N1026" s="42" t="s">
        <v>2715</v>
      </c>
      <c r="O1026" s="43" t="s">
        <v>2715</v>
      </c>
      <c r="P1026" s="206"/>
      <c r="Q1026" s="206"/>
      <c r="R1026" s="206"/>
      <c r="S1026" s="206"/>
      <c r="T1026" s="206"/>
      <c r="U1026" s="63" t="s">
        <v>7763</v>
      </c>
      <c r="V1026" s="47" t="s">
        <v>7463</v>
      </c>
      <c r="W1026" s="62" t="s">
        <v>2715</v>
      </c>
      <c r="X1026" s="62" t="s">
        <v>2715</v>
      </c>
      <c r="Y1026" s="62"/>
      <c r="Z1026" s="62"/>
      <c r="AA1026" s="62"/>
      <c r="AB1026" s="47"/>
      <c r="AC1026" s="47" t="s">
        <v>6853</v>
      </c>
      <c r="AD1026" s="63"/>
      <c r="AE1026" s="63" t="s">
        <v>2723</v>
      </c>
      <c r="AF1026" s="207"/>
      <c r="AG1026" s="208"/>
      <c r="AH1026" s="208"/>
      <c r="AI1026" s="208"/>
      <c r="AJ1026" s="209"/>
      <c r="AK1026" s="209"/>
      <c r="AL1026" s="210"/>
      <c r="AM1026" s="210"/>
      <c r="AN1026" s="210"/>
      <c r="AO1026" s="210"/>
      <c r="AP1026" s="210"/>
      <c r="AQ1026" s="210"/>
      <c r="AR1026" s="210"/>
      <c r="AS1026" s="215" t="s">
        <v>2493</v>
      </c>
      <c r="AT1026" s="105"/>
      <c r="AU1026" s="105"/>
      <c r="AV1026" s="105"/>
      <c r="AW1026" s="105"/>
      <c r="AX1026" s="105"/>
      <c r="AY1026" s="105"/>
      <c r="AZ1026" s="105"/>
      <c r="BA1026" s="105"/>
      <c r="BB1026" s="105"/>
      <c r="BC1026" s="105"/>
      <c r="BD1026" s="218"/>
      <c r="BE1026" s="105"/>
      <c r="BF1026" s="250"/>
      <c r="BG1026" s="252" t="s">
        <v>2494</v>
      </c>
      <c r="BH1026" s="5" t="s">
        <v>2494</v>
      </c>
      <c r="BI1026" s="5" t="s">
        <v>7764</v>
      </c>
      <c r="BJ1026" s="149"/>
    </row>
    <row r="1027" s="5" customFormat="1" ht="12.95" customHeight="1" spans="1:62">
      <c r="A1027" s="322"/>
      <c r="B1027" s="322"/>
      <c r="C1027" s="48" t="s">
        <v>2495</v>
      </c>
      <c r="D1027" s="38" t="s">
        <v>2497</v>
      </c>
      <c r="E1027" s="39" t="s">
        <v>7765</v>
      </c>
      <c r="F1027" s="40" t="s">
        <v>2715</v>
      </c>
      <c r="G1027" s="41" t="s">
        <v>7766</v>
      </c>
      <c r="H1027" s="42" t="s">
        <v>2715</v>
      </c>
      <c r="I1027" s="42" t="s">
        <v>2715</v>
      </c>
      <c r="J1027" s="43" t="s">
        <v>2715</v>
      </c>
      <c r="K1027" s="54" t="s">
        <v>2715</v>
      </c>
      <c r="L1027" s="42" t="s">
        <v>2737</v>
      </c>
      <c r="M1027" s="42" t="s">
        <v>2715</v>
      </c>
      <c r="N1027" s="42" t="s">
        <v>2715</v>
      </c>
      <c r="O1027" s="43" t="s">
        <v>2715</v>
      </c>
      <c r="P1027" s="206"/>
      <c r="Q1027" s="206"/>
      <c r="R1027" s="206"/>
      <c r="S1027" s="206"/>
      <c r="T1027" s="206"/>
      <c r="U1027" s="63" t="s">
        <v>7767</v>
      </c>
      <c r="V1027" s="47" t="s">
        <v>7463</v>
      </c>
      <c r="W1027" s="62" t="s">
        <v>2715</v>
      </c>
      <c r="X1027" s="62" t="s">
        <v>2715</v>
      </c>
      <c r="Y1027" s="62"/>
      <c r="Z1027" s="62"/>
      <c r="AA1027" s="62"/>
      <c r="AB1027" s="47"/>
      <c r="AC1027" s="47" t="s">
        <v>6853</v>
      </c>
      <c r="AD1027" s="63"/>
      <c r="AE1027" s="63" t="s">
        <v>2723</v>
      </c>
      <c r="AF1027" s="207"/>
      <c r="AG1027" s="208"/>
      <c r="AH1027" s="208"/>
      <c r="AI1027" s="208"/>
      <c r="AJ1027" s="209"/>
      <c r="AK1027" s="209"/>
      <c r="AL1027" s="210"/>
      <c r="AM1027" s="210"/>
      <c r="AN1027" s="210"/>
      <c r="AO1027" s="210"/>
      <c r="AP1027" s="210"/>
      <c r="AQ1027" s="210"/>
      <c r="AR1027" s="210"/>
      <c r="AS1027" s="215" t="s">
        <v>2496</v>
      </c>
      <c r="AT1027" s="105"/>
      <c r="AU1027" s="105"/>
      <c r="AV1027" s="105"/>
      <c r="AW1027" s="105"/>
      <c r="AX1027" s="105"/>
      <c r="AY1027" s="105"/>
      <c r="AZ1027" s="105"/>
      <c r="BA1027" s="105"/>
      <c r="BB1027" s="105"/>
      <c r="BC1027" s="105"/>
      <c r="BD1027" s="218"/>
      <c r="BE1027" s="105"/>
      <c r="BF1027" s="250"/>
      <c r="BG1027" s="252" t="s">
        <v>2497</v>
      </c>
      <c r="BH1027" s="5" t="s">
        <v>2497</v>
      </c>
      <c r="BI1027" s="5" t="s">
        <v>7768</v>
      </c>
      <c r="BJ1027" s="149"/>
    </row>
    <row r="1028" s="5" customFormat="1" ht="12.95" customHeight="1" spans="1:62">
      <c r="A1028" s="322"/>
      <c r="B1028" s="322"/>
      <c r="C1028" s="48" t="s">
        <v>2498</v>
      </c>
      <c r="D1028" s="38" t="s">
        <v>2500</v>
      </c>
      <c r="E1028" s="39" t="s">
        <v>7769</v>
      </c>
      <c r="F1028" s="40" t="s">
        <v>2715</v>
      </c>
      <c r="G1028" s="41" t="s">
        <v>7770</v>
      </c>
      <c r="H1028" s="42" t="s">
        <v>2715</v>
      </c>
      <c r="I1028" s="42" t="s">
        <v>2715</v>
      </c>
      <c r="J1028" s="43" t="s">
        <v>2715</v>
      </c>
      <c r="K1028" s="54" t="s">
        <v>2715</v>
      </c>
      <c r="L1028" s="42" t="s">
        <v>2737</v>
      </c>
      <c r="M1028" s="42" t="s">
        <v>2715</v>
      </c>
      <c r="N1028" s="42" t="s">
        <v>2715</v>
      </c>
      <c r="O1028" s="43" t="s">
        <v>2715</v>
      </c>
      <c r="P1028" s="206"/>
      <c r="Q1028" s="206"/>
      <c r="R1028" s="206"/>
      <c r="S1028" s="206"/>
      <c r="T1028" s="206"/>
      <c r="U1028" s="63" t="s">
        <v>7771</v>
      </c>
      <c r="V1028" s="47" t="s">
        <v>7463</v>
      </c>
      <c r="W1028" s="62" t="s">
        <v>2715</v>
      </c>
      <c r="X1028" s="62" t="s">
        <v>2715</v>
      </c>
      <c r="Y1028" s="62"/>
      <c r="Z1028" s="62"/>
      <c r="AA1028" s="62"/>
      <c r="AB1028" s="47"/>
      <c r="AC1028" s="47" t="s">
        <v>6853</v>
      </c>
      <c r="AD1028" s="63"/>
      <c r="AE1028" s="63" t="s">
        <v>2723</v>
      </c>
      <c r="AF1028" s="207"/>
      <c r="AG1028" s="208"/>
      <c r="AH1028" s="208"/>
      <c r="AI1028" s="208"/>
      <c r="AJ1028" s="209"/>
      <c r="AK1028" s="209"/>
      <c r="AL1028" s="210"/>
      <c r="AM1028" s="210"/>
      <c r="AN1028" s="210"/>
      <c r="AO1028" s="210"/>
      <c r="AP1028" s="210"/>
      <c r="AQ1028" s="210"/>
      <c r="AR1028" s="210"/>
      <c r="AS1028" s="215" t="s">
        <v>2499</v>
      </c>
      <c r="AT1028" s="105"/>
      <c r="AU1028" s="105"/>
      <c r="AV1028" s="105"/>
      <c r="AW1028" s="105"/>
      <c r="AX1028" s="105"/>
      <c r="AY1028" s="105"/>
      <c r="AZ1028" s="105"/>
      <c r="BA1028" s="105"/>
      <c r="BB1028" s="105"/>
      <c r="BC1028" s="105"/>
      <c r="BD1028" s="218"/>
      <c r="BE1028" s="105"/>
      <c r="BF1028" s="250"/>
      <c r="BG1028" s="252" t="s">
        <v>2500</v>
      </c>
      <c r="BH1028" s="5" t="s">
        <v>2500</v>
      </c>
      <c r="BI1028" s="5" t="s">
        <v>7772</v>
      </c>
      <c r="BJ1028" s="149"/>
    </row>
    <row r="1029" s="5" customFormat="1" ht="12.95" customHeight="1" spans="1:62">
      <c r="A1029" s="322"/>
      <c r="B1029" s="322"/>
      <c r="C1029" s="48" t="s">
        <v>2501</v>
      </c>
      <c r="D1029" s="38" t="s">
        <v>2503</v>
      </c>
      <c r="E1029" s="39" t="s">
        <v>7773</v>
      </c>
      <c r="F1029" s="40" t="s">
        <v>2715</v>
      </c>
      <c r="G1029" s="41" t="s">
        <v>7774</v>
      </c>
      <c r="H1029" s="42" t="s">
        <v>2715</v>
      </c>
      <c r="I1029" s="42" t="s">
        <v>2715</v>
      </c>
      <c r="J1029" s="43" t="s">
        <v>2715</v>
      </c>
      <c r="K1029" s="54" t="s">
        <v>2715</v>
      </c>
      <c r="L1029" s="42" t="s">
        <v>2737</v>
      </c>
      <c r="M1029" s="42" t="s">
        <v>2715</v>
      </c>
      <c r="N1029" s="42" t="s">
        <v>2715</v>
      </c>
      <c r="O1029" s="43" t="s">
        <v>2715</v>
      </c>
      <c r="P1029" s="206"/>
      <c r="Q1029" s="206"/>
      <c r="R1029" s="206"/>
      <c r="S1029" s="206"/>
      <c r="T1029" s="206"/>
      <c r="U1029" s="63" t="s">
        <v>7775</v>
      </c>
      <c r="V1029" s="47" t="s">
        <v>7463</v>
      </c>
      <c r="W1029" s="62" t="s">
        <v>2715</v>
      </c>
      <c r="X1029" s="62" t="s">
        <v>2715</v>
      </c>
      <c r="Y1029" s="62"/>
      <c r="Z1029" s="62"/>
      <c r="AA1029" s="62"/>
      <c r="AB1029" s="47"/>
      <c r="AC1029" s="47" t="s">
        <v>6853</v>
      </c>
      <c r="AD1029" s="63"/>
      <c r="AE1029" s="63" t="s">
        <v>2723</v>
      </c>
      <c r="AF1029" s="207"/>
      <c r="AG1029" s="208"/>
      <c r="AH1029" s="208"/>
      <c r="AI1029" s="208"/>
      <c r="AJ1029" s="209"/>
      <c r="AK1029" s="209"/>
      <c r="AL1029" s="210"/>
      <c r="AM1029" s="210"/>
      <c r="AN1029" s="210"/>
      <c r="AO1029" s="210"/>
      <c r="AP1029" s="210"/>
      <c r="AQ1029" s="210"/>
      <c r="AR1029" s="210"/>
      <c r="AS1029" s="215" t="s">
        <v>2502</v>
      </c>
      <c r="AT1029" s="105"/>
      <c r="AU1029" s="105"/>
      <c r="AV1029" s="105"/>
      <c r="AW1029" s="105"/>
      <c r="AX1029" s="105"/>
      <c r="AY1029" s="105"/>
      <c r="AZ1029" s="105"/>
      <c r="BA1029" s="105"/>
      <c r="BB1029" s="105"/>
      <c r="BC1029" s="105"/>
      <c r="BD1029" s="218"/>
      <c r="BE1029" s="105"/>
      <c r="BF1029" s="250"/>
      <c r="BG1029" s="252" t="s">
        <v>2503</v>
      </c>
      <c r="BH1029" s="5" t="s">
        <v>2503</v>
      </c>
      <c r="BI1029" s="5" t="s">
        <v>7776</v>
      </c>
      <c r="BJ1029" s="149"/>
    </row>
    <row r="1030" s="5" customFormat="1" ht="12.95" customHeight="1" spans="1:62">
      <c r="A1030" s="322"/>
      <c r="B1030" s="322"/>
      <c r="C1030" s="48" t="s">
        <v>2504</v>
      </c>
      <c r="D1030" s="38" t="s">
        <v>2506</v>
      </c>
      <c r="E1030" s="39" t="s">
        <v>7777</v>
      </c>
      <c r="F1030" s="40" t="s">
        <v>2715</v>
      </c>
      <c r="G1030" s="41" t="s">
        <v>7778</v>
      </c>
      <c r="H1030" s="42" t="s">
        <v>2715</v>
      </c>
      <c r="I1030" s="42" t="s">
        <v>2715</v>
      </c>
      <c r="J1030" s="43" t="s">
        <v>2715</v>
      </c>
      <c r="K1030" s="54" t="s">
        <v>2715</v>
      </c>
      <c r="L1030" s="42" t="s">
        <v>2737</v>
      </c>
      <c r="M1030" s="42" t="s">
        <v>2715</v>
      </c>
      <c r="N1030" s="42" t="s">
        <v>2715</v>
      </c>
      <c r="O1030" s="43" t="s">
        <v>2715</v>
      </c>
      <c r="P1030" s="206"/>
      <c r="Q1030" s="206"/>
      <c r="R1030" s="206"/>
      <c r="S1030" s="206"/>
      <c r="T1030" s="206"/>
      <c r="U1030" s="63" t="s">
        <v>7779</v>
      </c>
      <c r="V1030" s="47" t="s">
        <v>7463</v>
      </c>
      <c r="W1030" s="62" t="s">
        <v>2715</v>
      </c>
      <c r="X1030" s="62" t="s">
        <v>2715</v>
      </c>
      <c r="Y1030" s="62"/>
      <c r="Z1030" s="62"/>
      <c r="AA1030" s="62"/>
      <c r="AB1030" s="47"/>
      <c r="AC1030" s="47" t="s">
        <v>6853</v>
      </c>
      <c r="AD1030" s="63"/>
      <c r="AE1030" s="63" t="s">
        <v>2723</v>
      </c>
      <c r="AF1030" s="207"/>
      <c r="AG1030" s="208"/>
      <c r="AH1030" s="208"/>
      <c r="AI1030" s="208"/>
      <c r="AJ1030" s="209"/>
      <c r="AK1030" s="209"/>
      <c r="AL1030" s="210"/>
      <c r="AM1030" s="210"/>
      <c r="AN1030" s="210"/>
      <c r="AO1030" s="210"/>
      <c r="AP1030" s="210"/>
      <c r="AQ1030" s="210"/>
      <c r="AR1030" s="210"/>
      <c r="AS1030" s="215" t="s">
        <v>2505</v>
      </c>
      <c r="AT1030" s="105"/>
      <c r="AU1030" s="105"/>
      <c r="AV1030" s="105"/>
      <c r="AW1030" s="105"/>
      <c r="AX1030" s="105"/>
      <c r="AY1030" s="105"/>
      <c r="AZ1030" s="105"/>
      <c r="BA1030" s="105"/>
      <c r="BB1030" s="105"/>
      <c r="BC1030" s="105"/>
      <c r="BD1030" s="218"/>
      <c r="BE1030" s="105"/>
      <c r="BF1030" s="250"/>
      <c r="BG1030" s="252" t="s">
        <v>2506</v>
      </c>
      <c r="BH1030" s="5" t="s">
        <v>2506</v>
      </c>
      <c r="BI1030" s="5" t="s">
        <v>7780</v>
      </c>
      <c r="BJ1030" s="149"/>
    </row>
    <row r="1031" s="5" customFormat="1" ht="12.95" customHeight="1" spans="1:62">
      <c r="A1031" s="322"/>
      <c r="B1031" s="322"/>
      <c r="C1031" s="10" t="s">
        <v>2507</v>
      </c>
      <c r="D1031" s="38" t="s">
        <v>2509</v>
      </c>
      <c r="E1031" s="39" t="s">
        <v>7781</v>
      </c>
      <c r="F1031" s="40" t="s">
        <v>2715</v>
      </c>
      <c r="G1031" s="41" t="s">
        <v>7782</v>
      </c>
      <c r="H1031" s="42" t="s">
        <v>2715</v>
      </c>
      <c r="I1031" s="42" t="s">
        <v>2715</v>
      </c>
      <c r="J1031" s="43" t="s">
        <v>2715</v>
      </c>
      <c r="K1031" s="54" t="s">
        <v>2715</v>
      </c>
      <c r="L1031" s="42" t="s">
        <v>2737</v>
      </c>
      <c r="M1031" s="42" t="s">
        <v>2715</v>
      </c>
      <c r="N1031" s="42" t="s">
        <v>2715</v>
      </c>
      <c r="O1031" s="43" t="s">
        <v>2715</v>
      </c>
      <c r="P1031" s="206"/>
      <c r="Q1031" s="206"/>
      <c r="R1031" s="206"/>
      <c r="S1031" s="206"/>
      <c r="T1031" s="206"/>
      <c r="U1031" s="63" t="s">
        <v>7783</v>
      </c>
      <c r="V1031" s="47" t="s">
        <v>7463</v>
      </c>
      <c r="W1031" s="62" t="s">
        <v>2715</v>
      </c>
      <c r="X1031" s="62" t="s">
        <v>2715</v>
      </c>
      <c r="Y1031" s="62"/>
      <c r="Z1031" s="62"/>
      <c r="AA1031" s="62"/>
      <c r="AB1031" s="47"/>
      <c r="AC1031" s="47" t="s">
        <v>6853</v>
      </c>
      <c r="AD1031" s="63"/>
      <c r="AE1031" s="63" t="s">
        <v>2723</v>
      </c>
      <c r="AF1031" s="207"/>
      <c r="AG1031" s="208"/>
      <c r="AH1031" s="208"/>
      <c r="AI1031" s="208"/>
      <c r="AJ1031" s="209"/>
      <c r="AK1031" s="209"/>
      <c r="AL1031" s="210"/>
      <c r="AM1031" s="210"/>
      <c r="AN1031" s="210"/>
      <c r="AO1031" s="210"/>
      <c r="AP1031" s="210"/>
      <c r="AQ1031" s="210"/>
      <c r="AR1031" s="210"/>
      <c r="AS1031" s="215" t="s">
        <v>2508</v>
      </c>
      <c r="AT1031" s="105"/>
      <c r="AU1031" s="105"/>
      <c r="AV1031" s="105"/>
      <c r="AW1031" s="105"/>
      <c r="AX1031" s="105"/>
      <c r="AY1031" s="105"/>
      <c r="AZ1031" s="105"/>
      <c r="BA1031" s="105"/>
      <c r="BB1031" s="105"/>
      <c r="BC1031" s="105"/>
      <c r="BD1031" s="218"/>
      <c r="BE1031" s="105"/>
      <c r="BF1031" s="250"/>
      <c r="BG1031" s="252" t="s">
        <v>2509</v>
      </c>
      <c r="BH1031" s="5" t="s">
        <v>2509</v>
      </c>
      <c r="BI1031" s="5" t="s">
        <v>7784</v>
      </c>
      <c r="BJ1031" s="149"/>
    </row>
    <row r="1032" s="5" customFormat="1" ht="12.95" customHeight="1" spans="1:62">
      <c r="A1032" s="322"/>
      <c r="B1032" s="322"/>
      <c r="C1032" s="10" t="s">
        <v>2510</v>
      </c>
      <c r="D1032" s="38" t="s">
        <v>2512</v>
      </c>
      <c r="E1032" s="39" t="s">
        <v>7785</v>
      </c>
      <c r="F1032" s="40" t="s">
        <v>2715</v>
      </c>
      <c r="G1032" s="41" t="s">
        <v>7786</v>
      </c>
      <c r="H1032" s="42" t="s">
        <v>2715</v>
      </c>
      <c r="I1032" s="42" t="s">
        <v>2715</v>
      </c>
      <c r="J1032" s="43" t="s">
        <v>2715</v>
      </c>
      <c r="K1032" s="54" t="s">
        <v>2715</v>
      </c>
      <c r="L1032" s="42" t="s">
        <v>2737</v>
      </c>
      <c r="M1032" s="42" t="s">
        <v>2715</v>
      </c>
      <c r="N1032" s="42" t="s">
        <v>2715</v>
      </c>
      <c r="O1032" s="43" t="s">
        <v>2715</v>
      </c>
      <c r="P1032" s="206"/>
      <c r="Q1032" s="206"/>
      <c r="R1032" s="206"/>
      <c r="S1032" s="206"/>
      <c r="T1032" s="206"/>
      <c r="U1032" s="63" t="s">
        <v>7787</v>
      </c>
      <c r="V1032" s="47" t="s">
        <v>7463</v>
      </c>
      <c r="W1032" s="62" t="s">
        <v>2715</v>
      </c>
      <c r="X1032" s="62" t="s">
        <v>2715</v>
      </c>
      <c r="Y1032" s="62"/>
      <c r="Z1032" s="62"/>
      <c r="AA1032" s="62"/>
      <c r="AB1032" s="47"/>
      <c r="AC1032" s="47" t="s">
        <v>6853</v>
      </c>
      <c r="AD1032" s="63"/>
      <c r="AE1032" s="63" t="s">
        <v>2723</v>
      </c>
      <c r="AF1032" s="207"/>
      <c r="AG1032" s="208"/>
      <c r="AH1032" s="208"/>
      <c r="AI1032" s="208"/>
      <c r="AJ1032" s="209"/>
      <c r="AK1032" s="209"/>
      <c r="AL1032" s="210"/>
      <c r="AM1032" s="210"/>
      <c r="AN1032" s="210"/>
      <c r="AO1032" s="210"/>
      <c r="AP1032" s="210"/>
      <c r="AQ1032" s="210"/>
      <c r="AR1032" s="210"/>
      <c r="AS1032" s="215" t="s">
        <v>2511</v>
      </c>
      <c r="AT1032" s="105"/>
      <c r="AU1032" s="105"/>
      <c r="AV1032" s="105"/>
      <c r="AW1032" s="105"/>
      <c r="AX1032" s="105"/>
      <c r="AY1032" s="105"/>
      <c r="AZ1032" s="105"/>
      <c r="BA1032" s="105"/>
      <c r="BB1032" s="105"/>
      <c r="BC1032" s="105"/>
      <c r="BD1032" s="218"/>
      <c r="BE1032" s="105"/>
      <c r="BF1032" s="250"/>
      <c r="BG1032" s="252" t="s">
        <v>2512</v>
      </c>
      <c r="BH1032" s="5" t="s">
        <v>2512</v>
      </c>
      <c r="BI1032" s="5" t="s">
        <v>7788</v>
      </c>
      <c r="BJ1032" s="149"/>
    </row>
    <row r="1033" s="5" customFormat="1" ht="12.95" customHeight="1" spans="1:62">
      <c r="A1033" s="322"/>
      <c r="B1033" s="322"/>
      <c r="C1033" s="48" t="s">
        <v>2513</v>
      </c>
      <c r="D1033" s="38" t="s">
        <v>2514</v>
      </c>
      <c r="E1033" s="39" t="s">
        <v>7789</v>
      </c>
      <c r="F1033" s="40" t="s">
        <v>2715</v>
      </c>
      <c r="G1033" s="41" t="s">
        <v>7790</v>
      </c>
      <c r="H1033" s="42" t="s">
        <v>2715</v>
      </c>
      <c r="I1033" s="42" t="s">
        <v>2715</v>
      </c>
      <c r="J1033" s="43" t="s">
        <v>2715</v>
      </c>
      <c r="K1033" s="54" t="s">
        <v>2715</v>
      </c>
      <c r="L1033" s="42" t="s">
        <v>2737</v>
      </c>
      <c r="M1033" s="42" t="s">
        <v>2715</v>
      </c>
      <c r="N1033" s="42" t="s">
        <v>2715</v>
      </c>
      <c r="O1033" s="43" t="s">
        <v>2715</v>
      </c>
      <c r="P1033" s="206"/>
      <c r="Q1033" s="206"/>
      <c r="R1033" s="206"/>
      <c r="S1033" s="206"/>
      <c r="T1033" s="206"/>
      <c r="U1033" s="63" t="s">
        <v>7791</v>
      </c>
      <c r="V1033" s="47" t="s">
        <v>7463</v>
      </c>
      <c r="W1033" s="62" t="s">
        <v>2715</v>
      </c>
      <c r="X1033" s="62" t="s">
        <v>2715</v>
      </c>
      <c r="Y1033" s="62"/>
      <c r="Z1033" s="62"/>
      <c r="AA1033" s="62"/>
      <c r="AB1033" s="47"/>
      <c r="AC1033" s="47" t="s">
        <v>6853</v>
      </c>
      <c r="AD1033" s="63"/>
      <c r="AE1033" s="63" t="s">
        <v>2723</v>
      </c>
      <c r="AF1033" s="207"/>
      <c r="AG1033" s="208"/>
      <c r="AH1033" s="208"/>
      <c r="AI1033" s="208"/>
      <c r="AJ1033" s="209"/>
      <c r="AK1033" s="209"/>
      <c r="AL1033" s="210"/>
      <c r="AM1033" s="210"/>
      <c r="AN1033" s="210"/>
      <c r="AO1033" s="210"/>
      <c r="AP1033" s="210"/>
      <c r="AQ1033" s="210"/>
      <c r="AR1033" s="210"/>
      <c r="AS1033" s="215" t="s">
        <v>2513</v>
      </c>
      <c r="AT1033" s="105"/>
      <c r="AU1033" s="105"/>
      <c r="AV1033" s="105"/>
      <c r="AW1033" s="105"/>
      <c r="AX1033" s="105"/>
      <c r="AY1033" s="105"/>
      <c r="AZ1033" s="105"/>
      <c r="BA1033" s="105"/>
      <c r="BB1033" s="105"/>
      <c r="BC1033" s="105"/>
      <c r="BD1033" s="218"/>
      <c r="BE1033" s="105"/>
      <c r="BF1033" s="250"/>
      <c r="BG1033" s="252" t="s">
        <v>2514</v>
      </c>
      <c r="BH1033" s="5" t="s">
        <v>2514</v>
      </c>
      <c r="BI1033" s="5" t="s">
        <v>7792</v>
      </c>
      <c r="BJ1033" s="149"/>
    </row>
    <row r="1034" s="5" customFormat="1" ht="12.95" customHeight="1" spans="1:62">
      <c r="A1034" s="322"/>
      <c r="B1034" s="322"/>
      <c r="C1034" s="48" t="s">
        <v>2515</v>
      </c>
      <c r="D1034" s="38" t="s">
        <v>2516</v>
      </c>
      <c r="E1034" s="39" t="s">
        <v>7793</v>
      </c>
      <c r="F1034" s="40" t="s">
        <v>2715</v>
      </c>
      <c r="G1034" s="41" t="s">
        <v>7794</v>
      </c>
      <c r="H1034" s="42" t="s">
        <v>2715</v>
      </c>
      <c r="I1034" s="42" t="s">
        <v>2715</v>
      </c>
      <c r="J1034" s="43" t="s">
        <v>2715</v>
      </c>
      <c r="K1034" s="54" t="s">
        <v>2715</v>
      </c>
      <c r="L1034" s="42" t="s">
        <v>2737</v>
      </c>
      <c r="M1034" s="42" t="s">
        <v>2715</v>
      </c>
      <c r="N1034" s="42" t="s">
        <v>2715</v>
      </c>
      <c r="O1034" s="43" t="s">
        <v>2715</v>
      </c>
      <c r="P1034" s="206"/>
      <c r="Q1034" s="206"/>
      <c r="R1034" s="206"/>
      <c r="S1034" s="206"/>
      <c r="T1034" s="206"/>
      <c r="U1034" s="63" t="s">
        <v>7795</v>
      </c>
      <c r="V1034" s="47" t="s">
        <v>7463</v>
      </c>
      <c r="W1034" s="62" t="s">
        <v>2715</v>
      </c>
      <c r="X1034" s="62" t="s">
        <v>2715</v>
      </c>
      <c r="Y1034" s="62"/>
      <c r="Z1034" s="62"/>
      <c r="AA1034" s="62"/>
      <c r="AB1034" s="47"/>
      <c r="AC1034" s="47" t="s">
        <v>6853</v>
      </c>
      <c r="AD1034" s="63"/>
      <c r="AE1034" s="63" t="s">
        <v>2723</v>
      </c>
      <c r="AF1034" s="207"/>
      <c r="AG1034" s="208"/>
      <c r="AH1034" s="208"/>
      <c r="AI1034" s="208"/>
      <c r="AJ1034" s="209"/>
      <c r="AK1034" s="209"/>
      <c r="AL1034" s="210"/>
      <c r="AM1034" s="210"/>
      <c r="AN1034" s="210"/>
      <c r="AO1034" s="210"/>
      <c r="AP1034" s="210"/>
      <c r="AQ1034" s="210"/>
      <c r="AR1034" s="210"/>
      <c r="AS1034" s="215" t="s">
        <v>2515</v>
      </c>
      <c r="AT1034" s="105"/>
      <c r="AU1034" s="105"/>
      <c r="AV1034" s="105"/>
      <c r="AW1034" s="105"/>
      <c r="AX1034" s="105"/>
      <c r="AY1034" s="105"/>
      <c r="AZ1034" s="105"/>
      <c r="BA1034" s="105"/>
      <c r="BB1034" s="105"/>
      <c r="BC1034" s="105"/>
      <c r="BD1034" s="218"/>
      <c r="BE1034" s="105"/>
      <c r="BF1034" s="250"/>
      <c r="BG1034" s="252" t="s">
        <v>2516</v>
      </c>
      <c r="BH1034" s="5" t="s">
        <v>2516</v>
      </c>
      <c r="BI1034" s="5" t="s">
        <v>7796</v>
      </c>
      <c r="BJ1034" s="149"/>
    </row>
    <row r="1035" s="5" customFormat="1" ht="12.95" customHeight="1" spans="1:62">
      <c r="A1035" s="322"/>
      <c r="B1035" s="322"/>
      <c r="C1035" s="48" t="s">
        <v>2517</v>
      </c>
      <c r="D1035" s="38" t="s">
        <v>2518</v>
      </c>
      <c r="E1035" s="39" t="s">
        <v>7797</v>
      </c>
      <c r="F1035" s="40" t="s">
        <v>2715</v>
      </c>
      <c r="G1035" s="41" t="s">
        <v>7798</v>
      </c>
      <c r="H1035" s="42" t="s">
        <v>2715</v>
      </c>
      <c r="I1035" s="42" t="s">
        <v>2715</v>
      </c>
      <c r="J1035" s="43" t="s">
        <v>2715</v>
      </c>
      <c r="K1035" s="54" t="s">
        <v>2715</v>
      </c>
      <c r="L1035" s="42" t="s">
        <v>2737</v>
      </c>
      <c r="M1035" s="42" t="s">
        <v>2715</v>
      </c>
      <c r="N1035" s="42" t="s">
        <v>2715</v>
      </c>
      <c r="O1035" s="43" t="s">
        <v>2715</v>
      </c>
      <c r="P1035" s="206"/>
      <c r="Q1035" s="206"/>
      <c r="R1035" s="206"/>
      <c r="S1035" s="206"/>
      <c r="T1035" s="206"/>
      <c r="U1035" s="63" t="s">
        <v>7799</v>
      </c>
      <c r="V1035" s="47" t="s">
        <v>7463</v>
      </c>
      <c r="W1035" s="62" t="s">
        <v>2715</v>
      </c>
      <c r="X1035" s="62" t="s">
        <v>2715</v>
      </c>
      <c r="Y1035" s="62"/>
      <c r="Z1035" s="62"/>
      <c r="AA1035" s="62"/>
      <c r="AB1035" s="47"/>
      <c r="AC1035" s="47" t="s">
        <v>6853</v>
      </c>
      <c r="AD1035" s="63"/>
      <c r="AE1035" s="63" t="s">
        <v>2723</v>
      </c>
      <c r="AF1035" s="207"/>
      <c r="AG1035" s="208"/>
      <c r="AH1035" s="208"/>
      <c r="AI1035" s="208"/>
      <c r="AJ1035" s="209"/>
      <c r="AK1035" s="209"/>
      <c r="AL1035" s="210"/>
      <c r="AM1035" s="210"/>
      <c r="AN1035" s="210"/>
      <c r="AO1035" s="210"/>
      <c r="AP1035" s="210"/>
      <c r="AQ1035" s="210"/>
      <c r="AR1035" s="210"/>
      <c r="AS1035" s="215" t="s">
        <v>2517</v>
      </c>
      <c r="AT1035" s="105"/>
      <c r="AU1035" s="105"/>
      <c r="AV1035" s="105"/>
      <c r="AW1035" s="105"/>
      <c r="AX1035" s="105"/>
      <c r="AY1035" s="105"/>
      <c r="AZ1035" s="105"/>
      <c r="BA1035" s="105"/>
      <c r="BB1035" s="105"/>
      <c r="BC1035" s="105"/>
      <c r="BD1035" s="218"/>
      <c r="BE1035" s="105"/>
      <c r="BF1035" s="250"/>
      <c r="BG1035" s="252" t="s">
        <v>2518</v>
      </c>
      <c r="BH1035" s="5" t="s">
        <v>2518</v>
      </c>
      <c r="BI1035" s="5" t="s">
        <v>7800</v>
      </c>
      <c r="BJ1035" s="149"/>
    </row>
    <row r="1036" s="5" customFormat="1" ht="12.95" customHeight="1" spans="1:62">
      <c r="A1036" s="322"/>
      <c r="B1036" s="322"/>
      <c r="C1036" s="48" t="s">
        <v>2519</v>
      </c>
      <c r="D1036" s="38" t="s">
        <v>2520</v>
      </c>
      <c r="E1036" s="39" t="s">
        <v>7801</v>
      </c>
      <c r="F1036" s="40" t="s">
        <v>2715</v>
      </c>
      <c r="G1036" s="41" t="s">
        <v>7802</v>
      </c>
      <c r="H1036" s="42" t="s">
        <v>2715</v>
      </c>
      <c r="I1036" s="42" t="s">
        <v>2715</v>
      </c>
      <c r="J1036" s="43" t="s">
        <v>2715</v>
      </c>
      <c r="K1036" s="54" t="s">
        <v>2715</v>
      </c>
      <c r="L1036" s="42" t="s">
        <v>2737</v>
      </c>
      <c r="M1036" s="42" t="s">
        <v>2715</v>
      </c>
      <c r="N1036" s="42" t="s">
        <v>2715</v>
      </c>
      <c r="O1036" s="43" t="s">
        <v>2715</v>
      </c>
      <c r="P1036" s="206"/>
      <c r="Q1036" s="206"/>
      <c r="R1036" s="206"/>
      <c r="S1036" s="206"/>
      <c r="T1036" s="206"/>
      <c r="U1036" s="63" t="s">
        <v>7803</v>
      </c>
      <c r="V1036" s="47" t="s">
        <v>7463</v>
      </c>
      <c r="W1036" s="62" t="s">
        <v>2715</v>
      </c>
      <c r="X1036" s="62" t="s">
        <v>2715</v>
      </c>
      <c r="Y1036" s="62"/>
      <c r="Z1036" s="62"/>
      <c r="AA1036" s="62"/>
      <c r="AB1036" s="47"/>
      <c r="AC1036" s="47" t="s">
        <v>6853</v>
      </c>
      <c r="AD1036" s="63"/>
      <c r="AE1036" s="63" t="s">
        <v>2723</v>
      </c>
      <c r="AF1036" s="207"/>
      <c r="AG1036" s="208"/>
      <c r="AH1036" s="208"/>
      <c r="AI1036" s="208"/>
      <c r="AJ1036" s="209"/>
      <c r="AK1036" s="209"/>
      <c r="AL1036" s="210"/>
      <c r="AM1036" s="210"/>
      <c r="AN1036" s="210"/>
      <c r="AO1036" s="210"/>
      <c r="AP1036" s="210"/>
      <c r="AQ1036" s="210"/>
      <c r="AR1036" s="210"/>
      <c r="AS1036" s="215" t="s">
        <v>2519</v>
      </c>
      <c r="AT1036" s="105"/>
      <c r="AU1036" s="105"/>
      <c r="AV1036" s="105"/>
      <c r="AW1036" s="105"/>
      <c r="AX1036" s="105"/>
      <c r="AY1036" s="105"/>
      <c r="AZ1036" s="105"/>
      <c r="BA1036" s="105"/>
      <c r="BB1036" s="105"/>
      <c r="BC1036" s="105"/>
      <c r="BD1036" s="218"/>
      <c r="BE1036" s="105"/>
      <c r="BF1036" s="250"/>
      <c r="BG1036" s="252" t="s">
        <v>2520</v>
      </c>
      <c r="BH1036" s="5" t="s">
        <v>2520</v>
      </c>
      <c r="BI1036" s="5" t="s">
        <v>7804</v>
      </c>
      <c r="BJ1036" s="149"/>
    </row>
    <row r="1037" s="5" customFormat="1" ht="12.95" customHeight="1" spans="1:62">
      <c r="A1037" s="322"/>
      <c r="B1037" s="322"/>
      <c r="C1037" s="48" t="s">
        <v>2521</v>
      </c>
      <c r="D1037" s="38" t="s">
        <v>2522</v>
      </c>
      <c r="E1037" s="39" t="s">
        <v>7805</v>
      </c>
      <c r="F1037" s="40" t="s">
        <v>2715</v>
      </c>
      <c r="G1037" s="41" t="s">
        <v>7806</v>
      </c>
      <c r="H1037" s="42" t="s">
        <v>2715</v>
      </c>
      <c r="I1037" s="42" t="s">
        <v>2715</v>
      </c>
      <c r="J1037" s="43" t="s">
        <v>2715</v>
      </c>
      <c r="K1037" s="54" t="s">
        <v>2715</v>
      </c>
      <c r="L1037" s="42" t="s">
        <v>2737</v>
      </c>
      <c r="M1037" s="42" t="s">
        <v>2715</v>
      </c>
      <c r="N1037" s="42" t="s">
        <v>2715</v>
      </c>
      <c r="O1037" s="43" t="s">
        <v>2715</v>
      </c>
      <c r="P1037" s="206"/>
      <c r="Q1037" s="206"/>
      <c r="R1037" s="206"/>
      <c r="S1037" s="206"/>
      <c r="T1037" s="206"/>
      <c r="U1037" s="63" t="s">
        <v>7807</v>
      </c>
      <c r="V1037" s="47" t="s">
        <v>7463</v>
      </c>
      <c r="W1037" s="62" t="s">
        <v>2715</v>
      </c>
      <c r="X1037" s="62" t="s">
        <v>2715</v>
      </c>
      <c r="Y1037" s="62"/>
      <c r="Z1037" s="62"/>
      <c r="AA1037" s="62"/>
      <c r="AB1037" s="47"/>
      <c r="AC1037" s="47" t="s">
        <v>6853</v>
      </c>
      <c r="AD1037" s="63"/>
      <c r="AE1037" s="63" t="s">
        <v>2723</v>
      </c>
      <c r="AF1037" s="207"/>
      <c r="AG1037" s="208"/>
      <c r="AH1037" s="208"/>
      <c r="AI1037" s="208"/>
      <c r="AJ1037" s="209"/>
      <c r="AK1037" s="209"/>
      <c r="AL1037" s="210"/>
      <c r="AM1037" s="210"/>
      <c r="AN1037" s="210"/>
      <c r="AO1037" s="210"/>
      <c r="AP1037" s="210"/>
      <c r="AQ1037" s="210"/>
      <c r="AR1037" s="210"/>
      <c r="AS1037" s="215" t="s">
        <v>2521</v>
      </c>
      <c r="AT1037" s="105"/>
      <c r="AU1037" s="105"/>
      <c r="AV1037" s="105"/>
      <c r="AW1037" s="105"/>
      <c r="AX1037" s="105"/>
      <c r="AY1037" s="105"/>
      <c r="AZ1037" s="105"/>
      <c r="BA1037" s="105"/>
      <c r="BB1037" s="105"/>
      <c r="BC1037" s="105"/>
      <c r="BD1037" s="218"/>
      <c r="BE1037" s="105"/>
      <c r="BF1037" s="250"/>
      <c r="BG1037" s="252" t="s">
        <v>2522</v>
      </c>
      <c r="BH1037" s="5" t="s">
        <v>2522</v>
      </c>
      <c r="BI1037" s="5" t="s">
        <v>7808</v>
      </c>
      <c r="BJ1037" s="149"/>
    </row>
    <row r="1038" s="5" customFormat="1" ht="12.95" customHeight="1" spans="1:62">
      <c r="A1038" s="322"/>
      <c r="B1038" s="322"/>
      <c r="C1038" s="48" t="s">
        <v>2523</v>
      </c>
      <c r="D1038" s="38" t="s">
        <v>2525</v>
      </c>
      <c r="E1038" s="39" t="s">
        <v>7809</v>
      </c>
      <c r="F1038" s="40" t="s">
        <v>2715</v>
      </c>
      <c r="G1038" s="41" t="s">
        <v>7810</v>
      </c>
      <c r="H1038" s="42" t="s">
        <v>2715</v>
      </c>
      <c r="I1038" s="42" t="s">
        <v>2715</v>
      </c>
      <c r="J1038" s="43" t="s">
        <v>2715</v>
      </c>
      <c r="K1038" s="54" t="s">
        <v>2715</v>
      </c>
      <c r="L1038" s="42" t="s">
        <v>2737</v>
      </c>
      <c r="M1038" s="42" t="s">
        <v>2715</v>
      </c>
      <c r="N1038" s="42" t="s">
        <v>2715</v>
      </c>
      <c r="O1038" s="43" t="s">
        <v>2715</v>
      </c>
      <c r="P1038" s="206"/>
      <c r="Q1038" s="206"/>
      <c r="R1038" s="206"/>
      <c r="S1038" s="206"/>
      <c r="T1038" s="206"/>
      <c r="U1038" s="63" t="s">
        <v>7811</v>
      </c>
      <c r="V1038" s="47" t="s">
        <v>7463</v>
      </c>
      <c r="W1038" s="62" t="s">
        <v>2715</v>
      </c>
      <c r="X1038" s="62" t="s">
        <v>2715</v>
      </c>
      <c r="Y1038" s="62"/>
      <c r="Z1038" s="62"/>
      <c r="AA1038" s="62"/>
      <c r="AB1038" s="47"/>
      <c r="AC1038" s="47" t="s">
        <v>6853</v>
      </c>
      <c r="AD1038" s="63"/>
      <c r="AE1038" s="63" t="s">
        <v>2723</v>
      </c>
      <c r="AF1038" s="207"/>
      <c r="AG1038" s="208"/>
      <c r="AH1038" s="208"/>
      <c r="AI1038" s="208"/>
      <c r="AJ1038" s="209"/>
      <c r="AK1038" s="209"/>
      <c r="AL1038" s="210"/>
      <c r="AM1038" s="210"/>
      <c r="AN1038" s="210"/>
      <c r="AO1038" s="210"/>
      <c r="AP1038" s="210"/>
      <c r="AQ1038" s="210"/>
      <c r="AR1038" s="210"/>
      <c r="AS1038" s="215" t="s">
        <v>2524</v>
      </c>
      <c r="AT1038" s="105"/>
      <c r="AU1038" s="105"/>
      <c r="AV1038" s="105"/>
      <c r="AW1038" s="105"/>
      <c r="AX1038" s="105"/>
      <c r="AY1038" s="105"/>
      <c r="AZ1038" s="105"/>
      <c r="BA1038" s="105"/>
      <c r="BB1038" s="105"/>
      <c r="BC1038" s="105"/>
      <c r="BD1038" s="218"/>
      <c r="BE1038" s="105"/>
      <c r="BF1038" s="250"/>
      <c r="BG1038" s="252" t="s">
        <v>2525</v>
      </c>
      <c r="BH1038" s="5" t="s">
        <v>2525</v>
      </c>
      <c r="BI1038" s="5" t="s">
        <v>7812</v>
      </c>
      <c r="BJ1038" s="149"/>
    </row>
    <row r="1039" s="5" customFormat="1" ht="12.95" customHeight="1" spans="1:62">
      <c r="A1039" s="322"/>
      <c r="B1039" s="322"/>
      <c r="C1039" s="48" t="s">
        <v>2526</v>
      </c>
      <c r="D1039" s="38" t="s">
        <v>2528</v>
      </c>
      <c r="E1039" s="39" t="s">
        <v>7813</v>
      </c>
      <c r="F1039" s="40" t="s">
        <v>2715</v>
      </c>
      <c r="G1039" s="41" t="s">
        <v>7814</v>
      </c>
      <c r="H1039" s="42" t="s">
        <v>2715</v>
      </c>
      <c r="I1039" s="42" t="s">
        <v>2715</v>
      </c>
      <c r="J1039" s="43" t="s">
        <v>2715</v>
      </c>
      <c r="K1039" s="54" t="s">
        <v>2715</v>
      </c>
      <c r="L1039" s="42" t="s">
        <v>2737</v>
      </c>
      <c r="M1039" s="42" t="s">
        <v>2715</v>
      </c>
      <c r="N1039" s="42" t="s">
        <v>2715</v>
      </c>
      <c r="O1039" s="43" t="s">
        <v>2715</v>
      </c>
      <c r="P1039" s="206"/>
      <c r="Q1039" s="206"/>
      <c r="R1039" s="206"/>
      <c r="S1039" s="206"/>
      <c r="T1039" s="206"/>
      <c r="U1039" s="63" t="s">
        <v>7815</v>
      </c>
      <c r="V1039" s="47" t="s">
        <v>7463</v>
      </c>
      <c r="W1039" s="62" t="s">
        <v>2715</v>
      </c>
      <c r="X1039" s="62" t="s">
        <v>2715</v>
      </c>
      <c r="Y1039" s="62"/>
      <c r="Z1039" s="62"/>
      <c r="AA1039" s="62"/>
      <c r="AB1039" s="47"/>
      <c r="AC1039" s="47" t="s">
        <v>6853</v>
      </c>
      <c r="AD1039" s="63"/>
      <c r="AE1039" s="63" t="s">
        <v>2723</v>
      </c>
      <c r="AF1039" s="207"/>
      <c r="AG1039" s="208"/>
      <c r="AH1039" s="208"/>
      <c r="AI1039" s="208"/>
      <c r="AJ1039" s="209"/>
      <c r="AK1039" s="209"/>
      <c r="AL1039" s="210"/>
      <c r="AM1039" s="210"/>
      <c r="AN1039" s="210"/>
      <c r="AO1039" s="210"/>
      <c r="AP1039" s="210"/>
      <c r="AQ1039" s="210"/>
      <c r="AR1039" s="210"/>
      <c r="AS1039" s="215" t="s">
        <v>2527</v>
      </c>
      <c r="AT1039" s="105"/>
      <c r="AU1039" s="105"/>
      <c r="AV1039" s="105"/>
      <c r="AW1039" s="105"/>
      <c r="AX1039" s="105"/>
      <c r="AY1039" s="105"/>
      <c r="AZ1039" s="105"/>
      <c r="BA1039" s="105"/>
      <c r="BB1039" s="105"/>
      <c r="BC1039" s="105"/>
      <c r="BD1039" s="218"/>
      <c r="BE1039" s="105"/>
      <c r="BF1039" s="250"/>
      <c r="BG1039" s="252" t="s">
        <v>2528</v>
      </c>
      <c r="BH1039" s="5" t="s">
        <v>2528</v>
      </c>
      <c r="BI1039" s="5" t="s">
        <v>7816</v>
      </c>
      <c r="BJ1039" s="149"/>
    </row>
    <row r="1040" s="5" customFormat="1" ht="12.95" customHeight="1" spans="1:62">
      <c r="A1040" s="322"/>
      <c r="B1040" s="322"/>
      <c r="C1040" s="48" t="s">
        <v>2529</v>
      </c>
      <c r="D1040" s="38" t="s">
        <v>2531</v>
      </c>
      <c r="E1040" s="39" t="s">
        <v>7817</v>
      </c>
      <c r="F1040" s="40" t="s">
        <v>2715</v>
      </c>
      <c r="G1040" s="41" t="s">
        <v>7818</v>
      </c>
      <c r="H1040" s="42" t="s">
        <v>2715</v>
      </c>
      <c r="I1040" s="42" t="s">
        <v>2715</v>
      </c>
      <c r="J1040" s="43" t="s">
        <v>2715</v>
      </c>
      <c r="K1040" s="54" t="s">
        <v>2715</v>
      </c>
      <c r="L1040" s="42" t="s">
        <v>2737</v>
      </c>
      <c r="M1040" s="42" t="s">
        <v>2715</v>
      </c>
      <c r="N1040" s="42" t="s">
        <v>2715</v>
      </c>
      <c r="O1040" s="43" t="s">
        <v>2715</v>
      </c>
      <c r="P1040" s="206"/>
      <c r="Q1040" s="206"/>
      <c r="R1040" s="206"/>
      <c r="S1040" s="206"/>
      <c r="T1040" s="206"/>
      <c r="U1040" s="63" t="s">
        <v>7819</v>
      </c>
      <c r="V1040" s="47" t="s">
        <v>7463</v>
      </c>
      <c r="W1040" s="62" t="s">
        <v>2715</v>
      </c>
      <c r="X1040" s="62" t="s">
        <v>2715</v>
      </c>
      <c r="Y1040" s="62"/>
      <c r="Z1040" s="62"/>
      <c r="AA1040" s="62"/>
      <c r="AB1040" s="47"/>
      <c r="AC1040" s="47" t="s">
        <v>6853</v>
      </c>
      <c r="AD1040" s="63"/>
      <c r="AE1040" s="63" t="s">
        <v>2723</v>
      </c>
      <c r="AF1040" s="207"/>
      <c r="AG1040" s="208"/>
      <c r="AH1040" s="208"/>
      <c r="AI1040" s="208"/>
      <c r="AJ1040" s="209"/>
      <c r="AK1040" s="209"/>
      <c r="AL1040" s="210"/>
      <c r="AM1040" s="210"/>
      <c r="AN1040" s="210"/>
      <c r="AO1040" s="210"/>
      <c r="AP1040" s="210"/>
      <c r="AQ1040" s="210"/>
      <c r="AR1040" s="210"/>
      <c r="AS1040" s="215" t="s">
        <v>2530</v>
      </c>
      <c r="AT1040" s="105"/>
      <c r="AU1040" s="105"/>
      <c r="AV1040" s="105"/>
      <c r="AW1040" s="105"/>
      <c r="AX1040" s="105"/>
      <c r="AY1040" s="105"/>
      <c r="AZ1040" s="105"/>
      <c r="BA1040" s="105"/>
      <c r="BB1040" s="105"/>
      <c r="BC1040" s="105"/>
      <c r="BD1040" s="218"/>
      <c r="BE1040" s="105"/>
      <c r="BF1040" s="250"/>
      <c r="BG1040" s="252" t="s">
        <v>2531</v>
      </c>
      <c r="BH1040" s="5" t="s">
        <v>2531</v>
      </c>
      <c r="BI1040" s="5" t="s">
        <v>7820</v>
      </c>
      <c r="BJ1040" s="149"/>
    </row>
    <row r="1041" s="5" customFormat="1" ht="12.95" customHeight="1" spans="1:62">
      <c r="A1041" s="322"/>
      <c r="B1041" s="322"/>
      <c r="C1041" s="48" t="s">
        <v>2532</v>
      </c>
      <c r="D1041" s="38" t="s">
        <v>2534</v>
      </c>
      <c r="E1041" s="39" t="s">
        <v>7821</v>
      </c>
      <c r="F1041" s="40" t="s">
        <v>2715</v>
      </c>
      <c r="G1041" s="41" t="s">
        <v>7822</v>
      </c>
      <c r="H1041" s="42" t="s">
        <v>2715</v>
      </c>
      <c r="I1041" s="42" t="s">
        <v>2715</v>
      </c>
      <c r="J1041" s="43" t="s">
        <v>2715</v>
      </c>
      <c r="K1041" s="54" t="s">
        <v>2715</v>
      </c>
      <c r="L1041" s="42" t="s">
        <v>2737</v>
      </c>
      <c r="M1041" s="42" t="s">
        <v>2715</v>
      </c>
      <c r="N1041" s="42" t="s">
        <v>2715</v>
      </c>
      <c r="O1041" s="43" t="s">
        <v>2715</v>
      </c>
      <c r="P1041" s="206"/>
      <c r="Q1041" s="206"/>
      <c r="R1041" s="206"/>
      <c r="S1041" s="206"/>
      <c r="T1041" s="206"/>
      <c r="U1041" s="63" t="s">
        <v>7823</v>
      </c>
      <c r="V1041" s="47" t="s">
        <v>7463</v>
      </c>
      <c r="W1041" s="62" t="s">
        <v>2715</v>
      </c>
      <c r="X1041" s="62" t="s">
        <v>2715</v>
      </c>
      <c r="Y1041" s="62"/>
      <c r="Z1041" s="62"/>
      <c r="AA1041" s="62"/>
      <c r="AB1041" s="47"/>
      <c r="AC1041" s="47" t="s">
        <v>6853</v>
      </c>
      <c r="AD1041" s="63"/>
      <c r="AE1041" s="63" t="s">
        <v>2723</v>
      </c>
      <c r="AF1041" s="207"/>
      <c r="AG1041" s="208"/>
      <c r="AH1041" s="208"/>
      <c r="AI1041" s="208"/>
      <c r="AJ1041" s="209"/>
      <c r="AK1041" s="209"/>
      <c r="AL1041" s="210"/>
      <c r="AM1041" s="210"/>
      <c r="AN1041" s="210"/>
      <c r="AO1041" s="210"/>
      <c r="AP1041" s="210"/>
      <c r="AQ1041" s="210"/>
      <c r="AR1041" s="210"/>
      <c r="AS1041" s="215" t="s">
        <v>2533</v>
      </c>
      <c r="AT1041" s="105"/>
      <c r="AU1041" s="105"/>
      <c r="AV1041" s="105"/>
      <c r="AW1041" s="105"/>
      <c r="AX1041" s="105"/>
      <c r="AY1041" s="105"/>
      <c r="AZ1041" s="105"/>
      <c r="BA1041" s="105"/>
      <c r="BB1041" s="105"/>
      <c r="BC1041" s="105"/>
      <c r="BD1041" s="218"/>
      <c r="BE1041" s="105"/>
      <c r="BF1041" s="250"/>
      <c r="BG1041" s="252" t="s">
        <v>2534</v>
      </c>
      <c r="BH1041" s="5" t="s">
        <v>2534</v>
      </c>
      <c r="BI1041" s="5" t="s">
        <v>7824</v>
      </c>
      <c r="BJ1041" s="149"/>
    </row>
    <row r="1042" s="5" customFormat="1" ht="12.95" customHeight="1" spans="1:62">
      <c r="A1042" s="322"/>
      <c r="B1042" s="322"/>
      <c r="C1042" s="10" t="s">
        <v>2535</v>
      </c>
      <c r="D1042" s="38" t="s">
        <v>2537</v>
      </c>
      <c r="E1042" s="39" t="s">
        <v>7825</v>
      </c>
      <c r="F1042" s="40" t="s">
        <v>2715</v>
      </c>
      <c r="G1042" s="41" t="s">
        <v>7826</v>
      </c>
      <c r="H1042" s="42" t="s">
        <v>2715</v>
      </c>
      <c r="I1042" s="42" t="s">
        <v>2715</v>
      </c>
      <c r="J1042" s="43" t="s">
        <v>2715</v>
      </c>
      <c r="K1042" s="54" t="s">
        <v>2715</v>
      </c>
      <c r="L1042" s="42" t="s">
        <v>2737</v>
      </c>
      <c r="M1042" s="42" t="s">
        <v>2715</v>
      </c>
      <c r="N1042" s="42" t="s">
        <v>2715</v>
      </c>
      <c r="O1042" s="43" t="s">
        <v>2715</v>
      </c>
      <c r="P1042" s="206"/>
      <c r="Q1042" s="206"/>
      <c r="R1042" s="206"/>
      <c r="S1042" s="206"/>
      <c r="T1042" s="206"/>
      <c r="U1042" s="63" t="s">
        <v>7827</v>
      </c>
      <c r="V1042" s="47" t="s">
        <v>7463</v>
      </c>
      <c r="W1042" s="62" t="s">
        <v>2715</v>
      </c>
      <c r="X1042" s="62" t="s">
        <v>2715</v>
      </c>
      <c r="Y1042" s="62"/>
      <c r="Z1042" s="62"/>
      <c r="AA1042" s="62"/>
      <c r="AB1042" s="47"/>
      <c r="AC1042" s="47" t="s">
        <v>6853</v>
      </c>
      <c r="AD1042" s="63"/>
      <c r="AE1042" s="63" t="s">
        <v>2723</v>
      </c>
      <c r="AF1042" s="207"/>
      <c r="AG1042" s="208"/>
      <c r="AH1042" s="208"/>
      <c r="AI1042" s="208"/>
      <c r="AJ1042" s="209"/>
      <c r="AK1042" s="209"/>
      <c r="AL1042" s="210"/>
      <c r="AM1042" s="210"/>
      <c r="AN1042" s="210"/>
      <c r="AO1042" s="210"/>
      <c r="AP1042" s="210"/>
      <c r="AQ1042" s="210"/>
      <c r="AR1042" s="210"/>
      <c r="AS1042" s="215" t="s">
        <v>2536</v>
      </c>
      <c r="AT1042" s="105"/>
      <c r="AU1042" s="105"/>
      <c r="AV1042" s="105"/>
      <c r="AW1042" s="105"/>
      <c r="AX1042" s="105"/>
      <c r="AY1042" s="105"/>
      <c r="AZ1042" s="105"/>
      <c r="BA1042" s="105"/>
      <c r="BB1042" s="105"/>
      <c r="BC1042" s="105"/>
      <c r="BD1042" s="218"/>
      <c r="BE1042" s="105"/>
      <c r="BF1042" s="250"/>
      <c r="BG1042" s="252" t="s">
        <v>2537</v>
      </c>
      <c r="BH1042" s="5" t="s">
        <v>2537</v>
      </c>
      <c r="BI1042" s="5" t="s">
        <v>7828</v>
      </c>
      <c r="BJ1042" s="149"/>
    </row>
    <row r="1043" s="5" customFormat="1" ht="12.95" customHeight="1" spans="1:62">
      <c r="A1043" s="322"/>
      <c r="B1043" s="322"/>
      <c r="C1043" s="10" t="s">
        <v>2538</v>
      </c>
      <c r="D1043" s="38" t="s">
        <v>2540</v>
      </c>
      <c r="E1043" s="39" t="s">
        <v>7829</v>
      </c>
      <c r="F1043" s="40" t="s">
        <v>2715</v>
      </c>
      <c r="G1043" s="41" t="s">
        <v>7830</v>
      </c>
      <c r="H1043" s="42" t="s">
        <v>2715</v>
      </c>
      <c r="I1043" s="42" t="s">
        <v>2715</v>
      </c>
      <c r="J1043" s="43" t="s">
        <v>2715</v>
      </c>
      <c r="K1043" s="54" t="s">
        <v>2715</v>
      </c>
      <c r="L1043" s="42" t="s">
        <v>2737</v>
      </c>
      <c r="M1043" s="42" t="s">
        <v>2715</v>
      </c>
      <c r="N1043" s="42" t="s">
        <v>2715</v>
      </c>
      <c r="O1043" s="43" t="s">
        <v>2715</v>
      </c>
      <c r="P1043" s="206"/>
      <c r="Q1043" s="206"/>
      <c r="R1043" s="206"/>
      <c r="S1043" s="206"/>
      <c r="T1043" s="206"/>
      <c r="U1043" s="63" t="s">
        <v>7831</v>
      </c>
      <c r="V1043" s="47" t="s">
        <v>7463</v>
      </c>
      <c r="W1043" s="62" t="s">
        <v>2715</v>
      </c>
      <c r="X1043" s="62" t="s">
        <v>2715</v>
      </c>
      <c r="Y1043" s="62"/>
      <c r="Z1043" s="62"/>
      <c r="AA1043" s="62"/>
      <c r="AB1043" s="47"/>
      <c r="AC1043" s="47" t="s">
        <v>6853</v>
      </c>
      <c r="AD1043" s="63"/>
      <c r="AE1043" s="63" t="s">
        <v>2723</v>
      </c>
      <c r="AF1043" s="207"/>
      <c r="AG1043" s="208"/>
      <c r="AH1043" s="208"/>
      <c r="AI1043" s="208"/>
      <c r="AJ1043" s="209"/>
      <c r="AK1043" s="209"/>
      <c r="AL1043" s="210"/>
      <c r="AM1043" s="210"/>
      <c r="AN1043" s="210"/>
      <c r="AO1043" s="210"/>
      <c r="AP1043" s="210"/>
      <c r="AQ1043" s="210"/>
      <c r="AR1043" s="210"/>
      <c r="AS1043" s="215" t="s">
        <v>2539</v>
      </c>
      <c r="AT1043" s="105"/>
      <c r="AU1043" s="105"/>
      <c r="AV1043" s="105"/>
      <c r="AW1043" s="105"/>
      <c r="AX1043" s="105"/>
      <c r="AY1043" s="105"/>
      <c r="AZ1043" s="105"/>
      <c r="BA1043" s="105"/>
      <c r="BB1043" s="105"/>
      <c r="BC1043" s="105"/>
      <c r="BD1043" s="218"/>
      <c r="BE1043" s="105"/>
      <c r="BF1043" s="250"/>
      <c r="BG1043" s="252" t="s">
        <v>2540</v>
      </c>
      <c r="BH1043" s="5" t="s">
        <v>2540</v>
      </c>
      <c r="BI1043" s="5" t="s">
        <v>7832</v>
      </c>
      <c r="BJ1043" s="149"/>
    </row>
    <row r="1044" s="5" customFormat="1" ht="12.95" customHeight="1" spans="1:62">
      <c r="A1044" s="322"/>
      <c r="B1044" s="322"/>
      <c r="C1044" s="48" t="s">
        <v>2541</v>
      </c>
      <c r="D1044" s="38" t="s">
        <v>2543</v>
      </c>
      <c r="E1044" s="39" t="s">
        <v>7833</v>
      </c>
      <c r="F1044" s="40" t="s">
        <v>2715</v>
      </c>
      <c r="G1044" s="41" t="s">
        <v>7834</v>
      </c>
      <c r="H1044" s="42" t="s">
        <v>2715</v>
      </c>
      <c r="I1044" s="42" t="s">
        <v>2715</v>
      </c>
      <c r="J1044" s="43" t="s">
        <v>2715</v>
      </c>
      <c r="K1044" s="54" t="s">
        <v>2715</v>
      </c>
      <c r="L1044" s="42" t="s">
        <v>2737</v>
      </c>
      <c r="M1044" s="42" t="s">
        <v>2715</v>
      </c>
      <c r="N1044" s="42" t="s">
        <v>2715</v>
      </c>
      <c r="O1044" s="43" t="s">
        <v>2715</v>
      </c>
      <c r="P1044" s="206"/>
      <c r="Q1044" s="206"/>
      <c r="R1044" s="206"/>
      <c r="S1044" s="206"/>
      <c r="T1044" s="206"/>
      <c r="U1044" s="63" t="s">
        <v>7835</v>
      </c>
      <c r="V1044" s="47" t="s">
        <v>7463</v>
      </c>
      <c r="W1044" s="62" t="s">
        <v>2715</v>
      </c>
      <c r="X1044" s="62" t="s">
        <v>2715</v>
      </c>
      <c r="Y1044" s="62"/>
      <c r="Z1044" s="62"/>
      <c r="AA1044" s="62"/>
      <c r="AB1044" s="47"/>
      <c r="AC1044" s="47" t="s">
        <v>6853</v>
      </c>
      <c r="AD1044" s="63"/>
      <c r="AE1044" s="63" t="s">
        <v>2723</v>
      </c>
      <c r="AF1044" s="207"/>
      <c r="AG1044" s="208"/>
      <c r="AH1044" s="208"/>
      <c r="AI1044" s="208"/>
      <c r="AJ1044" s="209"/>
      <c r="AK1044" s="209"/>
      <c r="AL1044" s="210"/>
      <c r="AM1044" s="210"/>
      <c r="AN1044" s="210"/>
      <c r="AO1044" s="210"/>
      <c r="AP1044" s="210"/>
      <c r="AQ1044" s="210"/>
      <c r="AR1044" s="210"/>
      <c r="AS1044" s="215" t="s">
        <v>2542</v>
      </c>
      <c r="AT1044" s="105"/>
      <c r="AU1044" s="105"/>
      <c r="AV1044" s="105"/>
      <c r="AW1044" s="105"/>
      <c r="AX1044" s="105"/>
      <c r="AY1044" s="105"/>
      <c r="AZ1044" s="105"/>
      <c r="BA1044" s="105"/>
      <c r="BB1044" s="105"/>
      <c r="BC1044" s="105"/>
      <c r="BD1044" s="218"/>
      <c r="BE1044" s="105"/>
      <c r="BF1044" s="250"/>
      <c r="BG1044" s="252" t="s">
        <v>2543</v>
      </c>
      <c r="BH1044" s="5" t="s">
        <v>2543</v>
      </c>
      <c r="BI1044" s="5" t="s">
        <v>7836</v>
      </c>
      <c r="BJ1044" s="149"/>
    </row>
    <row r="1045" s="5" customFormat="1" ht="12.95" customHeight="1" spans="1:62">
      <c r="A1045" s="322"/>
      <c r="B1045" s="322"/>
      <c r="C1045" s="48" t="s">
        <v>2544</v>
      </c>
      <c r="D1045" s="38" t="s">
        <v>2546</v>
      </c>
      <c r="E1045" s="39" t="s">
        <v>7837</v>
      </c>
      <c r="F1045" s="40" t="s">
        <v>2715</v>
      </c>
      <c r="G1045" s="41" t="s">
        <v>7838</v>
      </c>
      <c r="H1045" s="42" t="s">
        <v>2715</v>
      </c>
      <c r="I1045" s="42" t="s">
        <v>2715</v>
      </c>
      <c r="J1045" s="43" t="s">
        <v>2715</v>
      </c>
      <c r="K1045" s="54" t="s">
        <v>2715</v>
      </c>
      <c r="L1045" s="42" t="s">
        <v>2737</v>
      </c>
      <c r="M1045" s="42" t="s">
        <v>2715</v>
      </c>
      <c r="N1045" s="42" t="s">
        <v>2715</v>
      </c>
      <c r="O1045" s="43" t="s">
        <v>2715</v>
      </c>
      <c r="P1045" s="206"/>
      <c r="Q1045" s="206"/>
      <c r="R1045" s="206"/>
      <c r="S1045" s="206"/>
      <c r="T1045" s="206"/>
      <c r="U1045" s="63" t="s">
        <v>7839</v>
      </c>
      <c r="V1045" s="47" t="s">
        <v>7463</v>
      </c>
      <c r="W1045" s="62" t="s">
        <v>2715</v>
      </c>
      <c r="X1045" s="62" t="s">
        <v>2715</v>
      </c>
      <c r="Y1045" s="62"/>
      <c r="Z1045" s="62"/>
      <c r="AA1045" s="62"/>
      <c r="AB1045" s="47"/>
      <c r="AC1045" s="47" t="s">
        <v>6853</v>
      </c>
      <c r="AD1045" s="63"/>
      <c r="AE1045" s="63" t="s">
        <v>2723</v>
      </c>
      <c r="AF1045" s="207"/>
      <c r="AG1045" s="208"/>
      <c r="AH1045" s="208"/>
      <c r="AI1045" s="208"/>
      <c r="AJ1045" s="209"/>
      <c r="AK1045" s="209"/>
      <c r="AL1045" s="210"/>
      <c r="AM1045" s="210"/>
      <c r="AN1045" s="210"/>
      <c r="AO1045" s="210"/>
      <c r="AP1045" s="210"/>
      <c r="AQ1045" s="210"/>
      <c r="AR1045" s="210"/>
      <c r="AS1045" s="215" t="s">
        <v>2545</v>
      </c>
      <c r="AT1045" s="105"/>
      <c r="AU1045" s="105"/>
      <c r="AV1045" s="105"/>
      <c r="AW1045" s="105"/>
      <c r="AX1045" s="105"/>
      <c r="AY1045" s="105"/>
      <c r="AZ1045" s="105"/>
      <c r="BA1045" s="105"/>
      <c r="BB1045" s="105"/>
      <c r="BC1045" s="105"/>
      <c r="BD1045" s="218"/>
      <c r="BE1045" s="105"/>
      <c r="BF1045" s="250"/>
      <c r="BG1045" s="252" t="s">
        <v>2546</v>
      </c>
      <c r="BH1045" s="5" t="s">
        <v>2546</v>
      </c>
      <c r="BI1045" s="5" t="s">
        <v>7840</v>
      </c>
      <c r="BJ1045" s="149"/>
    </row>
    <row r="1046" s="5" customFormat="1" ht="12.95" customHeight="1" spans="1:62">
      <c r="A1046" s="322"/>
      <c r="B1046" s="322"/>
      <c r="C1046" s="48" t="s">
        <v>2547</v>
      </c>
      <c r="D1046" s="38" t="s">
        <v>2548</v>
      </c>
      <c r="E1046" s="39" t="s">
        <v>7841</v>
      </c>
      <c r="F1046" s="40" t="s">
        <v>2715</v>
      </c>
      <c r="G1046" s="41" t="s">
        <v>7842</v>
      </c>
      <c r="H1046" s="42" t="s">
        <v>2715</v>
      </c>
      <c r="I1046" s="42" t="s">
        <v>2715</v>
      </c>
      <c r="J1046" s="43" t="s">
        <v>2715</v>
      </c>
      <c r="K1046" s="54" t="s">
        <v>2715</v>
      </c>
      <c r="L1046" s="42" t="s">
        <v>2737</v>
      </c>
      <c r="M1046" s="42" t="s">
        <v>2715</v>
      </c>
      <c r="N1046" s="42" t="s">
        <v>2715</v>
      </c>
      <c r="O1046" s="43" t="s">
        <v>2715</v>
      </c>
      <c r="P1046" s="206"/>
      <c r="Q1046" s="206"/>
      <c r="R1046" s="206"/>
      <c r="S1046" s="206"/>
      <c r="T1046" s="206"/>
      <c r="U1046" s="63" t="s">
        <v>7843</v>
      </c>
      <c r="V1046" s="47" t="s">
        <v>7463</v>
      </c>
      <c r="W1046" s="62" t="s">
        <v>2715</v>
      </c>
      <c r="X1046" s="62" t="s">
        <v>2715</v>
      </c>
      <c r="Y1046" s="62"/>
      <c r="Z1046" s="62"/>
      <c r="AA1046" s="62"/>
      <c r="AB1046" s="47"/>
      <c r="AC1046" s="47" t="s">
        <v>6853</v>
      </c>
      <c r="AD1046" s="63"/>
      <c r="AE1046" s="63" t="s">
        <v>2723</v>
      </c>
      <c r="AF1046" s="207"/>
      <c r="AG1046" s="208"/>
      <c r="AH1046" s="208"/>
      <c r="AI1046" s="208"/>
      <c r="AJ1046" s="209"/>
      <c r="AK1046" s="209"/>
      <c r="AL1046" s="210"/>
      <c r="AM1046" s="210"/>
      <c r="AN1046" s="210"/>
      <c r="AO1046" s="210"/>
      <c r="AP1046" s="210"/>
      <c r="AQ1046" s="210"/>
      <c r="AR1046" s="210"/>
      <c r="AS1046" s="215" t="s">
        <v>2547</v>
      </c>
      <c r="AT1046" s="105"/>
      <c r="AU1046" s="105"/>
      <c r="AV1046" s="105"/>
      <c r="AW1046" s="105"/>
      <c r="AX1046" s="105"/>
      <c r="AY1046" s="105"/>
      <c r="AZ1046" s="105"/>
      <c r="BA1046" s="105"/>
      <c r="BB1046" s="105"/>
      <c r="BC1046" s="105"/>
      <c r="BD1046" s="218"/>
      <c r="BE1046" s="105"/>
      <c r="BF1046" s="250"/>
      <c r="BG1046" s="252" t="s">
        <v>2548</v>
      </c>
      <c r="BH1046" s="5" t="s">
        <v>2548</v>
      </c>
      <c r="BI1046" s="5" t="s">
        <v>7844</v>
      </c>
      <c r="BJ1046" s="149"/>
    </row>
    <row r="1047" s="5" customFormat="1" ht="12.95" customHeight="1" spans="1:62">
      <c r="A1047" s="322"/>
      <c r="B1047" s="322"/>
      <c r="C1047" s="48" t="s">
        <v>2549</v>
      </c>
      <c r="D1047" s="38" t="s">
        <v>2550</v>
      </c>
      <c r="E1047" s="39" t="s">
        <v>7845</v>
      </c>
      <c r="F1047" s="40" t="s">
        <v>2715</v>
      </c>
      <c r="G1047" s="41" t="s">
        <v>7846</v>
      </c>
      <c r="H1047" s="42" t="s">
        <v>2715</v>
      </c>
      <c r="I1047" s="42" t="s">
        <v>2715</v>
      </c>
      <c r="J1047" s="43" t="s">
        <v>2715</v>
      </c>
      <c r="K1047" s="54" t="s">
        <v>2715</v>
      </c>
      <c r="L1047" s="42" t="s">
        <v>2737</v>
      </c>
      <c r="M1047" s="42" t="s">
        <v>2715</v>
      </c>
      <c r="N1047" s="42" t="s">
        <v>2715</v>
      </c>
      <c r="O1047" s="43" t="s">
        <v>2715</v>
      </c>
      <c r="P1047" s="206"/>
      <c r="Q1047" s="206"/>
      <c r="R1047" s="206"/>
      <c r="S1047" s="206"/>
      <c r="T1047" s="206"/>
      <c r="U1047" s="63" t="s">
        <v>7847</v>
      </c>
      <c r="V1047" s="47" t="s">
        <v>7463</v>
      </c>
      <c r="W1047" s="62" t="s">
        <v>2715</v>
      </c>
      <c r="X1047" s="62" t="s">
        <v>2715</v>
      </c>
      <c r="Y1047" s="62"/>
      <c r="Z1047" s="62"/>
      <c r="AA1047" s="62"/>
      <c r="AB1047" s="47"/>
      <c r="AC1047" s="47" t="s">
        <v>6853</v>
      </c>
      <c r="AD1047" s="63"/>
      <c r="AE1047" s="63" t="s">
        <v>2723</v>
      </c>
      <c r="AF1047" s="207"/>
      <c r="AG1047" s="208"/>
      <c r="AH1047" s="208"/>
      <c r="AI1047" s="208"/>
      <c r="AJ1047" s="209"/>
      <c r="AK1047" s="209"/>
      <c r="AL1047" s="210"/>
      <c r="AM1047" s="210"/>
      <c r="AN1047" s="210"/>
      <c r="AO1047" s="210"/>
      <c r="AP1047" s="210"/>
      <c r="AQ1047" s="210"/>
      <c r="AR1047" s="210"/>
      <c r="AS1047" s="215" t="s">
        <v>2549</v>
      </c>
      <c r="AT1047" s="105"/>
      <c r="AU1047" s="105"/>
      <c r="AV1047" s="105"/>
      <c r="AW1047" s="105"/>
      <c r="AX1047" s="105"/>
      <c r="AY1047" s="105"/>
      <c r="AZ1047" s="105"/>
      <c r="BA1047" s="105"/>
      <c r="BB1047" s="105"/>
      <c r="BC1047" s="105"/>
      <c r="BD1047" s="218"/>
      <c r="BE1047" s="105"/>
      <c r="BF1047" s="250"/>
      <c r="BG1047" s="252" t="s">
        <v>2550</v>
      </c>
      <c r="BH1047" s="5" t="s">
        <v>2550</v>
      </c>
      <c r="BI1047" s="5" t="s">
        <v>7848</v>
      </c>
      <c r="BJ1047" s="149"/>
    </row>
    <row r="1048" s="5" customFormat="1" ht="12.95" customHeight="1" spans="1:62">
      <c r="A1048" s="322"/>
      <c r="B1048" s="322"/>
      <c r="C1048" s="48" t="s">
        <v>2551</v>
      </c>
      <c r="D1048" s="38" t="s">
        <v>2552</v>
      </c>
      <c r="E1048" s="39" t="s">
        <v>7849</v>
      </c>
      <c r="F1048" s="40" t="s">
        <v>2715</v>
      </c>
      <c r="G1048" s="41" t="s">
        <v>7850</v>
      </c>
      <c r="H1048" s="42" t="s">
        <v>2715</v>
      </c>
      <c r="I1048" s="42" t="s">
        <v>2715</v>
      </c>
      <c r="J1048" s="43" t="s">
        <v>2715</v>
      </c>
      <c r="K1048" s="54" t="s">
        <v>2715</v>
      </c>
      <c r="L1048" s="42" t="s">
        <v>2737</v>
      </c>
      <c r="M1048" s="42" t="s">
        <v>2715</v>
      </c>
      <c r="N1048" s="42" t="s">
        <v>2715</v>
      </c>
      <c r="O1048" s="43" t="s">
        <v>2715</v>
      </c>
      <c r="P1048" s="206"/>
      <c r="Q1048" s="206"/>
      <c r="R1048" s="206"/>
      <c r="S1048" s="206"/>
      <c r="T1048" s="206"/>
      <c r="U1048" s="63" t="s">
        <v>7851</v>
      </c>
      <c r="V1048" s="47" t="s">
        <v>7463</v>
      </c>
      <c r="W1048" s="62" t="s">
        <v>2715</v>
      </c>
      <c r="X1048" s="62" t="s">
        <v>2715</v>
      </c>
      <c r="Y1048" s="62"/>
      <c r="Z1048" s="62"/>
      <c r="AA1048" s="62"/>
      <c r="AB1048" s="47"/>
      <c r="AC1048" s="47" t="s">
        <v>6853</v>
      </c>
      <c r="AD1048" s="63"/>
      <c r="AE1048" s="63" t="s">
        <v>2723</v>
      </c>
      <c r="AF1048" s="207"/>
      <c r="AG1048" s="208"/>
      <c r="AH1048" s="208"/>
      <c r="AI1048" s="208"/>
      <c r="AJ1048" s="209"/>
      <c r="AK1048" s="209"/>
      <c r="AL1048" s="210"/>
      <c r="AM1048" s="210"/>
      <c r="AN1048" s="210"/>
      <c r="AO1048" s="210"/>
      <c r="AP1048" s="210"/>
      <c r="AQ1048" s="210"/>
      <c r="AR1048" s="210"/>
      <c r="AS1048" s="215" t="s">
        <v>2551</v>
      </c>
      <c r="AT1048" s="105"/>
      <c r="AU1048" s="105"/>
      <c r="AV1048" s="105"/>
      <c r="AW1048" s="105"/>
      <c r="AX1048" s="105"/>
      <c r="AY1048" s="105"/>
      <c r="AZ1048" s="105"/>
      <c r="BA1048" s="105"/>
      <c r="BB1048" s="105"/>
      <c r="BC1048" s="105"/>
      <c r="BD1048" s="218"/>
      <c r="BE1048" s="105"/>
      <c r="BF1048" s="250"/>
      <c r="BG1048" s="252" t="s">
        <v>2552</v>
      </c>
      <c r="BH1048" s="5" t="s">
        <v>2552</v>
      </c>
      <c r="BI1048" s="5" t="s">
        <v>7852</v>
      </c>
      <c r="BJ1048" s="149"/>
    </row>
    <row r="1049" s="5" customFormat="1" ht="12.95" customHeight="1" spans="1:62">
      <c r="A1049" s="322"/>
      <c r="B1049" s="322"/>
      <c r="C1049" s="48" t="s">
        <v>2553</v>
      </c>
      <c r="D1049" s="38" t="s">
        <v>2554</v>
      </c>
      <c r="E1049" s="39" t="s">
        <v>7853</v>
      </c>
      <c r="F1049" s="40" t="s">
        <v>2715</v>
      </c>
      <c r="G1049" s="41" t="s">
        <v>7854</v>
      </c>
      <c r="H1049" s="42" t="s">
        <v>2715</v>
      </c>
      <c r="I1049" s="42" t="s">
        <v>2715</v>
      </c>
      <c r="J1049" s="43" t="s">
        <v>2715</v>
      </c>
      <c r="K1049" s="54" t="s">
        <v>2715</v>
      </c>
      <c r="L1049" s="42" t="s">
        <v>2737</v>
      </c>
      <c r="M1049" s="42" t="s">
        <v>2715</v>
      </c>
      <c r="N1049" s="42" t="s">
        <v>2715</v>
      </c>
      <c r="O1049" s="43" t="s">
        <v>2715</v>
      </c>
      <c r="P1049" s="206"/>
      <c r="Q1049" s="206"/>
      <c r="R1049" s="206"/>
      <c r="S1049" s="206"/>
      <c r="T1049" s="206"/>
      <c r="U1049" s="63" t="s">
        <v>7855</v>
      </c>
      <c r="V1049" s="47" t="s">
        <v>7463</v>
      </c>
      <c r="W1049" s="62" t="s">
        <v>2715</v>
      </c>
      <c r="X1049" s="62" t="s">
        <v>2715</v>
      </c>
      <c r="Y1049" s="62"/>
      <c r="Z1049" s="62"/>
      <c r="AA1049" s="62"/>
      <c r="AB1049" s="47"/>
      <c r="AC1049" s="47" t="s">
        <v>6853</v>
      </c>
      <c r="AD1049" s="63"/>
      <c r="AE1049" s="63" t="s">
        <v>2723</v>
      </c>
      <c r="AF1049" s="207"/>
      <c r="AG1049" s="208"/>
      <c r="AH1049" s="208"/>
      <c r="AI1049" s="208"/>
      <c r="AJ1049" s="209"/>
      <c r="AK1049" s="209"/>
      <c r="AL1049" s="210"/>
      <c r="AM1049" s="210"/>
      <c r="AN1049" s="210"/>
      <c r="AO1049" s="210"/>
      <c r="AP1049" s="210"/>
      <c r="AQ1049" s="210"/>
      <c r="AR1049" s="210"/>
      <c r="AS1049" s="215" t="s">
        <v>2553</v>
      </c>
      <c r="AT1049" s="105"/>
      <c r="AU1049" s="105"/>
      <c r="AV1049" s="105"/>
      <c r="AW1049" s="105"/>
      <c r="AX1049" s="105"/>
      <c r="AY1049" s="105"/>
      <c r="AZ1049" s="105"/>
      <c r="BA1049" s="105"/>
      <c r="BB1049" s="105"/>
      <c r="BC1049" s="105"/>
      <c r="BD1049" s="218"/>
      <c r="BE1049" s="105"/>
      <c r="BF1049" s="250"/>
      <c r="BG1049" s="252" t="s">
        <v>2554</v>
      </c>
      <c r="BH1049" s="5" t="s">
        <v>2554</v>
      </c>
      <c r="BI1049" s="5" t="s">
        <v>7856</v>
      </c>
      <c r="BJ1049" s="149"/>
    </row>
    <row r="1050" s="5" customFormat="1" ht="12.95" customHeight="1" spans="1:62">
      <c r="A1050" s="322"/>
      <c r="B1050" s="322"/>
      <c r="C1050" s="48" t="s">
        <v>2555</v>
      </c>
      <c r="D1050" s="38" t="s">
        <v>2556</v>
      </c>
      <c r="E1050" s="39" t="s">
        <v>7857</v>
      </c>
      <c r="F1050" s="40" t="s">
        <v>2715</v>
      </c>
      <c r="G1050" s="41" t="s">
        <v>7858</v>
      </c>
      <c r="H1050" s="42" t="s">
        <v>2715</v>
      </c>
      <c r="I1050" s="42" t="s">
        <v>2715</v>
      </c>
      <c r="J1050" s="43" t="s">
        <v>2715</v>
      </c>
      <c r="K1050" s="54" t="s">
        <v>2715</v>
      </c>
      <c r="L1050" s="42" t="s">
        <v>2737</v>
      </c>
      <c r="M1050" s="42" t="s">
        <v>2715</v>
      </c>
      <c r="N1050" s="42" t="s">
        <v>2715</v>
      </c>
      <c r="O1050" s="43" t="s">
        <v>2715</v>
      </c>
      <c r="P1050" s="206"/>
      <c r="Q1050" s="206"/>
      <c r="R1050" s="206"/>
      <c r="S1050" s="206"/>
      <c r="T1050" s="206"/>
      <c r="U1050" s="63" t="s">
        <v>7859</v>
      </c>
      <c r="V1050" s="47" t="s">
        <v>7463</v>
      </c>
      <c r="W1050" s="62" t="s">
        <v>2715</v>
      </c>
      <c r="X1050" s="62" t="s">
        <v>2715</v>
      </c>
      <c r="Y1050" s="62"/>
      <c r="Z1050" s="62"/>
      <c r="AA1050" s="62"/>
      <c r="AB1050" s="47"/>
      <c r="AC1050" s="47" t="s">
        <v>6853</v>
      </c>
      <c r="AD1050" s="63"/>
      <c r="AE1050" s="63" t="s">
        <v>2723</v>
      </c>
      <c r="AF1050" s="207"/>
      <c r="AG1050" s="208"/>
      <c r="AH1050" s="208"/>
      <c r="AI1050" s="208"/>
      <c r="AJ1050" s="209"/>
      <c r="AK1050" s="209"/>
      <c r="AL1050" s="210"/>
      <c r="AM1050" s="210"/>
      <c r="AN1050" s="210"/>
      <c r="AO1050" s="210"/>
      <c r="AP1050" s="210"/>
      <c r="AQ1050" s="210"/>
      <c r="AR1050" s="210"/>
      <c r="AS1050" s="215" t="s">
        <v>2555</v>
      </c>
      <c r="AT1050" s="105"/>
      <c r="AU1050" s="105"/>
      <c r="AV1050" s="105"/>
      <c r="AW1050" s="105"/>
      <c r="AX1050" s="105"/>
      <c r="AY1050" s="105"/>
      <c r="AZ1050" s="105"/>
      <c r="BA1050" s="105"/>
      <c r="BB1050" s="105"/>
      <c r="BC1050" s="105"/>
      <c r="BD1050" s="218"/>
      <c r="BE1050" s="105"/>
      <c r="BF1050" s="250"/>
      <c r="BG1050" s="252" t="s">
        <v>2556</v>
      </c>
      <c r="BH1050" s="5" t="s">
        <v>2556</v>
      </c>
      <c r="BI1050" s="5" t="s">
        <v>7860</v>
      </c>
      <c r="BJ1050" s="149"/>
    </row>
    <row r="1051" s="5" customFormat="1" ht="12.95" customHeight="1" spans="1:62">
      <c r="A1051" s="322"/>
      <c r="B1051" s="322"/>
      <c r="C1051" s="48" t="s">
        <v>2557</v>
      </c>
      <c r="D1051" s="38" t="s">
        <v>2559</v>
      </c>
      <c r="E1051" s="39" t="s">
        <v>7861</v>
      </c>
      <c r="F1051" s="40" t="s">
        <v>2715</v>
      </c>
      <c r="G1051" s="41" t="s">
        <v>7862</v>
      </c>
      <c r="H1051" s="42" t="s">
        <v>2715</v>
      </c>
      <c r="I1051" s="42" t="s">
        <v>2715</v>
      </c>
      <c r="J1051" s="43" t="s">
        <v>2715</v>
      </c>
      <c r="K1051" s="54" t="s">
        <v>2715</v>
      </c>
      <c r="L1051" s="42" t="s">
        <v>2737</v>
      </c>
      <c r="M1051" s="42" t="s">
        <v>2715</v>
      </c>
      <c r="N1051" s="42" t="s">
        <v>2715</v>
      </c>
      <c r="O1051" s="43" t="s">
        <v>2715</v>
      </c>
      <c r="P1051" s="206"/>
      <c r="Q1051" s="206"/>
      <c r="R1051" s="206"/>
      <c r="S1051" s="206"/>
      <c r="T1051" s="206"/>
      <c r="U1051" s="63" t="s">
        <v>7863</v>
      </c>
      <c r="V1051" s="47" t="s">
        <v>7463</v>
      </c>
      <c r="W1051" s="62" t="s">
        <v>2715</v>
      </c>
      <c r="X1051" s="62" t="s">
        <v>2715</v>
      </c>
      <c r="Y1051" s="62"/>
      <c r="Z1051" s="62"/>
      <c r="AA1051" s="62"/>
      <c r="AB1051" s="47"/>
      <c r="AC1051" s="47" t="s">
        <v>6958</v>
      </c>
      <c r="AD1051" s="63"/>
      <c r="AE1051" s="63" t="s">
        <v>2723</v>
      </c>
      <c r="AF1051" s="207"/>
      <c r="AG1051" s="208"/>
      <c r="AH1051" s="208"/>
      <c r="AI1051" s="208"/>
      <c r="AJ1051" s="209"/>
      <c r="AK1051" s="209"/>
      <c r="AL1051" s="210"/>
      <c r="AM1051" s="210"/>
      <c r="AN1051" s="210"/>
      <c r="AO1051" s="210"/>
      <c r="AP1051" s="210"/>
      <c r="AQ1051" s="210"/>
      <c r="AR1051" s="210"/>
      <c r="AS1051" s="215" t="s">
        <v>2558</v>
      </c>
      <c r="AT1051" s="105"/>
      <c r="AU1051" s="105"/>
      <c r="AV1051" s="105"/>
      <c r="AW1051" s="105"/>
      <c r="AX1051" s="105"/>
      <c r="AY1051" s="105"/>
      <c r="AZ1051" s="105"/>
      <c r="BA1051" s="105"/>
      <c r="BB1051" s="105"/>
      <c r="BC1051" s="105"/>
      <c r="BD1051" s="218"/>
      <c r="BE1051" s="105"/>
      <c r="BF1051" s="250"/>
      <c r="BG1051" s="252" t="s">
        <v>2559</v>
      </c>
      <c r="BH1051" s="5" t="s">
        <v>2559</v>
      </c>
      <c r="BI1051" s="5" t="s">
        <v>7864</v>
      </c>
      <c r="BJ1051" s="149"/>
    </row>
    <row r="1052" s="5" customFormat="1" ht="12.95" customHeight="1" spans="1:62">
      <c r="A1052" s="322"/>
      <c r="B1052" s="322"/>
      <c r="C1052" s="48" t="s">
        <v>2560</v>
      </c>
      <c r="D1052" s="38" t="s">
        <v>2562</v>
      </c>
      <c r="E1052" s="39" t="s">
        <v>7865</v>
      </c>
      <c r="F1052" s="40" t="s">
        <v>2715</v>
      </c>
      <c r="G1052" s="41" t="s">
        <v>7866</v>
      </c>
      <c r="H1052" s="42" t="s">
        <v>2715</v>
      </c>
      <c r="I1052" s="42" t="s">
        <v>2715</v>
      </c>
      <c r="J1052" s="43" t="s">
        <v>2715</v>
      </c>
      <c r="K1052" s="54" t="s">
        <v>2715</v>
      </c>
      <c r="L1052" s="42" t="s">
        <v>2737</v>
      </c>
      <c r="M1052" s="42" t="s">
        <v>2715</v>
      </c>
      <c r="N1052" s="42" t="s">
        <v>2715</v>
      </c>
      <c r="O1052" s="43" t="s">
        <v>2715</v>
      </c>
      <c r="P1052" s="206"/>
      <c r="Q1052" s="206"/>
      <c r="R1052" s="206"/>
      <c r="S1052" s="206"/>
      <c r="T1052" s="206"/>
      <c r="U1052" s="63" t="s">
        <v>7867</v>
      </c>
      <c r="V1052" s="47" t="s">
        <v>7463</v>
      </c>
      <c r="W1052" s="62" t="s">
        <v>2715</v>
      </c>
      <c r="X1052" s="62" t="s">
        <v>2715</v>
      </c>
      <c r="Y1052" s="62"/>
      <c r="Z1052" s="62"/>
      <c r="AA1052" s="62"/>
      <c r="AB1052" s="47"/>
      <c r="AC1052" s="47" t="s">
        <v>6958</v>
      </c>
      <c r="AD1052" s="63"/>
      <c r="AE1052" s="63" t="s">
        <v>2723</v>
      </c>
      <c r="AF1052" s="207"/>
      <c r="AG1052" s="208"/>
      <c r="AH1052" s="208"/>
      <c r="AI1052" s="208"/>
      <c r="AJ1052" s="209"/>
      <c r="AK1052" s="209"/>
      <c r="AL1052" s="210"/>
      <c r="AM1052" s="210"/>
      <c r="AN1052" s="210"/>
      <c r="AO1052" s="210"/>
      <c r="AP1052" s="210"/>
      <c r="AQ1052" s="210"/>
      <c r="AR1052" s="210"/>
      <c r="AS1052" s="215" t="s">
        <v>2561</v>
      </c>
      <c r="AT1052" s="105"/>
      <c r="AU1052" s="105"/>
      <c r="AV1052" s="105"/>
      <c r="AW1052" s="105"/>
      <c r="AX1052" s="105"/>
      <c r="AY1052" s="105"/>
      <c r="AZ1052" s="105"/>
      <c r="BA1052" s="105"/>
      <c r="BB1052" s="105"/>
      <c r="BC1052" s="105"/>
      <c r="BD1052" s="218"/>
      <c r="BE1052" s="105"/>
      <c r="BF1052" s="250"/>
      <c r="BG1052" s="252" t="s">
        <v>2562</v>
      </c>
      <c r="BH1052" s="5" t="s">
        <v>2562</v>
      </c>
      <c r="BI1052" s="5" t="s">
        <v>7868</v>
      </c>
      <c r="BJ1052" s="149"/>
    </row>
    <row r="1053" s="5" customFormat="1" ht="12.95" customHeight="1" spans="1:62">
      <c r="A1053" s="322"/>
      <c r="B1053" s="322"/>
      <c r="C1053" s="48" t="s">
        <v>2563</v>
      </c>
      <c r="D1053" s="38" t="s">
        <v>2565</v>
      </c>
      <c r="E1053" s="39" t="s">
        <v>7869</v>
      </c>
      <c r="F1053" s="40" t="s">
        <v>2715</v>
      </c>
      <c r="G1053" s="41" t="s">
        <v>7870</v>
      </c>
      <c r="H1053" s="42" t="s">
        <v>2715</v>
      </c>
      <c r="I1053" s="42" t="s">
        <v>2715</v>
      </c>
      <c r="J1053" s="43" t="s">
        <v>2715</v>
      </c>
      <c r="K1053" s="54" t="s">
        <v>2715</v>
      </c>
      <c r="L1053" s="42" t="s">
        <v>2737</v>
      </c>
      <c r="M1053" s="42" t="s">
        <v>2715</v>
      </c>
      <c r="N1053" s="42" t="s">
        <v>2715</v>
      </c>
      <c r="O1053" s="43" t="s">
        <v>2715</v>
      </c>
      <c r="P1053" s="206"/>
      <c r="Q1053" s="206"/>
      <c r="R1053" s="206"/>
      <c r="S1053" s="206"/>
      <c r="T1053" s="206"/>
      <c r="U1053" s="63" t="s">
        <v>7871</v>
      </c>
      <c r="V1053" s="47" t="s">
        <v>7463</v>
      </c>
      <c r="W1053" s="62" t="s">
        <v>2715</v>
      </c>
      <c r="X1053" s="62" t="s">
        <v>2715</v>
      </c>
      <c r="Y1053" s="62"/>
      <c r="Z1053" s="62"/>
      <c r="AA1053" s="62"/>
      <c r="AB1053" s="47"/>
      <c r="AC1053" s="47" t="s">
        <v>6958</v>
      </c>
      <c r="AD1053" s="63"/>
      <c r="AE1053" s="63" t="s">
        <v>2723</v>
      </c>
      <c r="AF1053" s="207"/>
      <c r="AG1053" s="208"/>
      <c r="AH1053" s="208"/>
      <c r="AI1053" s="208"/>
      <c r="AJ1053" s="209"/>
      <c r="AK1053" s="209"/>
      <c r="AL1053" s="210"/>
      <c r="AM1053" s="210"/>
      <c r="AN1053" s="210"/>
      <c r="AO1053" s="210"/>
      <c r="AP1053" s="210"/>
      <c r="AQ1053" s="210"/>
      <c r="AR1053" s="210"/>
      <c r="AS1053" s="215" t="s">
        <v>2564</v>
      </c>
      <c r="AT1053" s="105"/>
      <c r="AU1053" s="105"/>
      <c r="AV1053" s="105"/>
      <c r="AW1053" s="105"/>
      <c r="AX1053" s="105"/>
      <c r="AY1053" s="105"/>
      <c r="AZ1053" s="105"/>
      <c r="BA1053" s="105"/>
      <c r="BB1053" s="105"/>
      <c r="BC1053" s="105"/>
      <c r="BD1053" s="218"/>
      <c r="BE1053" s="105"/>
      <c r="BF1053" s="250"/>
      <c r="BG1053" s="252" t="s">
        <v>2565</v>
      </c>
      <c r="BH1053" s="5" t="s">
        <v>2565</v>
      </c>
      <c r="BI1053" s="5" t="s">
        <v>7872</v>
      </c>
      <c r="BJ1053" s="149"/>
    </row>
    <row r="1054" s="5" customFormat="1" ht="12.95" customHeight="1" spans="1:62">
      <c r="A1054" s="322"/>
      <c r="B1054" s="322"/>
      <c r="C1054" s="10" t="s">
        <v>2566</v>
      </c>
      <c r="D1054" s="38" t="s">
        <v>2568</v>
      </c>
      <c r="E1054" s="39" t="s">
        <v>7873</v>
      </c>
      <c r="F1054" s="40" t="s">
        <v>2715</v>
      </c>
      <c r="G1054" s="41" t="s">
        <v>7874</v>
      </c>
      <c r="H1054" s="42" t="s">
        <v>2715</v>
      </c>
      <c r="I1054" s="42" t="s">
        <v>2715</v>
      </c>
      <c r="J1054" s="43" t="s">
        <v>2715</v>
      </c>
      <c r="K1054" s="54" t="s">
        <v>2715</v>
      </c>
      <c r="L1054" s="42" t="s">
        <v>2737</v>
      </c>
      <c r="M1054" s="42" t="s">
        <v>2715</v>
      </c>
      <c r="N1054" s="42" t="s">
        <v>2715</v>
      </c>
      <c r="O1054" s="43" t="s">
        <v>2715</v>
      </c>
      <c r="P1054" s="206"/>
      <c r="Q1054" s="206"/>
      <c r="R1054" s="206"/>
      <c r="S1054" s="206"/>
      <c r="T1054" s="206"/>
      <c r="U1054" s="63" t="s">
        <v>7875</v>
      </c>
      <c r="V1054" s="47" t="s">
        <v>7463</v>
      </c>
      <c r="W1054" s="62" t="s">
        <v>2715</v>
      </c>
      <c r="X1054" s="62" t="s">
        <v>2715</v>
      </c>
      <c r="Y1054" s="62"/>
      <c r="Z1054" s="62"/>
      <c r="AA1054" s="62"/>
      <c r="AB1054" s="47"/>
      <c r="AC1054" s="47" t="s">
        <v>6958</v>
      </c>
      <c r="AD1054" s="63"/>
      <c r="AE1054" s="63" t="s">
        <v>2723</v>
      </c>
      <c r="AF1054" s="207"/>
      <c r="AG1054" s="208"/>
      <c r="AH1054" s="208"/>
      <c r="AI1054" s="208"/>
      <c r="AJ1054" s="209"/>
      <c r="AK1054" s="209"/>
      <c r="AL1054" s="210"/>
      <c r="AM1054" s="210"/>
      <c r="AN1054" s="210"/>
      <c r="AO1054" s="210"/>
      <c r="AP1054" s="210"/>
      <c r="AQ1054" s="210"/>
      <c r="AR1054" s="210"/>
      <c r="AS1054" s="215" t="s">
        <v>2567</v>
      </c>
      <c r="AT1054" s="105"/>
      <c r="AU1054" s="105"/>
      <c r="AV1054" s="105"/>
      <c r="AW1054" s="105"/>
      <c r="AX1054" s="105"/>
      <c r="AY1054" s="105"/>
      <c r="AZ1054" s="105"/>
      <c r="BA1054" s="105"/>
      <c r="BB1054" s="105"/>
      <c r="BC1054" s="105"/>
      <c r="BD1054" s="218"/>
      <c r="BE1054" s="105"/>
      <c r="BF1054" s="250"/>
      <c r="BG1054" s="252" t="s">
        <v>2568</v>
      </c>
      <c r="BH1054" s="5" t="s">
        <v>2568</v>
      </c>
      <c r="BI1054" s="5" t="s">
        <v>7876</v>
      </c>
      <c r="BJ1054" s="149"/>
    </row>
    <row r="1055" s="5" customFormat="1" ht="12.95" customHeight="1" spans="1:62">
      <c r="A1055" s="322"/>
      <c r="B1055" s="322"/>
      <c r="C1055" s="10" t="s">
        <v>2569</v>
      </c>
      <c r="D1055" s="38" t="s">
        <v>2571</v>
      </c>
      <c r="E1055" s="39" t="s">
        <v>7877</v>
      </c>
      <c r="F1055" s="40" t="s">
        <v>2715</v>
      </c>
      <c r="G1055" s="41" t="s">
        <v>7878</v>
      </c>
      <c r="H1055" s="42" t="s">
        <v>2715</v>
      </c>
      <c r="I1055" s="42" t="s">
        <v>2715</v>
      </c>
      <c r="J1055" s="43" t="s">
        <v>2715</v>
      </c>
      <c r="K1055" s="54" t="s">
        <v>2715</v>
      </c>
      <c r="L1055" s="42" t="s">
        <v>2737</v>
      </c>
      <c r="M1055" s="42" t="s">
        <v>2715</v>
      </c>
      <c r="N1055" s="42" t="s">
        <v>2715</v>
      </c>
      <c r="O1055" s="43" t="s">
        <v>2715</v>
      </c>
      <c r="P1055" s="206"/>
      <c r="Q1055" s="206"/>
      <c r="R1055" s="206"/>
      <c r="S1055" s="206"/>
      <c r="T1055" s="206"/>
      <c r="U1055" s="63" t="s">
        <v>7879</v>
      </c>
      <c r="V1055" s="47" t="s">
        <v>7463</v>
      </c>
      <c r="W1055" s="62" t="s">
        <v>2715</v>
      </c>
      <c r="X1055" s="62" t="s">
        <v>2715</v>
      </c>
      <c r="Y1055" s="62"/>
      <c r="Z1055" s="62"/>
      <c r="AA1055" s="62"/>
      <c r="AB1055" s="47"/>
      <c r="AC1055" s="47" t="s">
        <v>6958</v>
      </c>
      <c r="AD1055" s="63"/>
      <c r="AE1055" s="63" t="s">
        <v>2723</v>
      </c>
      <c r="AF1055" s="207"/>
      <c r="AG1055" s="208"/>
      <c r="AH1055" s="208"/>
      <c r="AI1055" s="208"/>
      <c r="AJ1055" s="209"/>
      <c r="AK1055" s="209"/>
      <c r="AL1055" s="210"/>
      <c r="AM1055" s="210"/>
      <c r="AN1055" s="210"/>
      <c r="AO1055" s="210"/>
      <c r="AP1055" s="210"/>
      <c r="AQ1055" s="210"/>
      <c r="AR1055" s="210"/>
      <c r="AS1055" s="215" t="s">
        <v>2570</v>
      </c>
      <c r="AT1055" s="105"/>
      <c r="AU1055" s="105"/>
      <c r="AV1055" s="105"/>
      <c r="AW1055" s="105"/>
      <c r="AX1055" s="105"/>
      <c r="AY1055" s="105"/>
      <c r="AZ1055" s="105"/>
      <c r="BA1055" s="105"/>
      <c r="BB1055" s="105"/>
      <c r="BC1055" s="105"/>
      <c r="BD1055" s="218"/>
      <c r="BE1055" s="105"/>
      <c r="BF1055" s="250"/>
      <c r="BG1055" s="252" t="s">
        <v>2571</v>
      </c>
      <c r="BH1055" s="5" t="s">
        <v>2571</v>
      </c>
      <c r="BI1055" s="5" t="s">
        <v>7880</v>
      </c>
      <c r="BJ1055" s="149"/>
    </row>
    <row r="1056" s="5" customFormat="1" ht="12.95" customHeight="1" spans="1:62">
      <c r="A1056" s="322"/>
      <c r="B1056" s="322"/>
      <c r="C1056" s="48" t="s">
        <v>2572</v>
      </c>
      <c r="D1056" s="38" t="s">
        <v>2574</v>
      </c>
      <c r="E1056" s="39" t="s">
        <v>7881</v>
      </c>
      <c r="F1056" s="40" t="s">
        <v>2715</v>
      </c>
      <c r="G1056" s="41" t="s">
        <v>7882</v>
      </c>
      <c r="H1056" s="42" t="s">
        <v>2715</v>
      </c>
      <c r="I1056" s="42" t="s">
        <v>2715</v>
      </c>
      <c r="J1056" s="43" t="s">
        <v>2715</v>
      </c>
      <c r="K1056" s="54" t="s">
        <v>2715</v>
      </c>
      <c r="L1056" s="42" t="s">
        <v>2737</v>
      </c>
      <c r="M1056" s="42" t="s">
        <v>2715</v>
      </c>
      <c r="N1056" s="42" t="s">
        <v>2715</v>
      </c>
      <c r="O1056" s="43" t="s">
        <v>2715</v>
      </c>
      <c r="P1056" s="206"/>
      <c r="Q1056" s="206"/>
      <c r="R1056" s="206"/>
      <c r="S1056" s="206"/>
      <c r="T1056" s="206"/>
      <c r="U1056" s="63" t="s">
        <v>7883</v>
      </c>
      <c r="V1056" s="47" t="s">
        <v>7463</v>
      </c>
      <c r="W1056" s="62" t="s">
        <v>2715</v>
      </c>
      <c r="X1056" s="62" t="s">
        <v>2715</v>
      </c>
      <c r="Y1056" s="62"/>
      <c r="Z1056" s="62"/>
      <c r="AA1056" s="62"/>
      <c r="AB1056" s="47"/>
      <c r="AC1056" s="47" t="s">
        <v>6958</v>
      </c>
      <c r="AD1056" s="63"/>
      <c r="AE1056" s="63" t="s">
        <v>2723</v>
      </c>
      <c r="AF1056" s="207"/>
      <c r="AG1056" s="208"/>
      <c r="AH1056" s="208"/>
      <c r="AI1056" s="208"/>
      <c r="AJ1056" s="209"/>
      <c r="AK1056" s="209"/>
      <c r="AL1056" s="210"/>
      <c r="AM1056" s="210"/>
      <c r="AN1056" s="210"/>
      <c r="AO1056" s="210"/>
      <c r="AP1056" s="210"/>
      <c r="AQ1056" s="210"/>
      <c r="AR1056" s="210"/>
      <c r="AS1056" s="215" t="s">
        <v>2573</v>
      </c>
      <c r="AT1056" s="105"/>
      <c r="AU1056" s="105"/>
      <c r="AV1056" s="105"/>
      <c r="AW1056" s="105"/>
      <c r="AX1056" s="105"/>
      <c r="AY1056" s="105"/>
      <c r="AZ1056" s="105"/>
      <c r="BA1056" s="105"/>
      <c r="BB1056" s="105"/>
      <c r="BC1056" s="105"/>
      <c r="BD1056" s="218"/>
      <c r="BE1056" s="105"/>
      <c r="BF1056" s="250"/>
      <c r="BG1056" s="252" t="s">
        <v>2574</v>
      </c>
      <c r="BH1056" s="5" t="s">
        <v>2574</v>
      </c>
      <c r="BI1056" s="5" t="s">
        <v>7884</v>
      </c>
      <c r="BJ1056" s="149"/>
    </row>
    <row r="1057" s="5" customFormat="1" ht="12.95" customHeight="1" spans="1:62">
      <c r="A1057" s="322"/>
      <c r="B1057" s="322"/>
      <c r="C1057" s="48" t="s">
        <v>2575</v>
      </c>
      <c r="D1057" s="38" t="s">
        <v>2577</v>
      </c>
      <c r="E1057" s="39" t="s">
        <v>7885</v>
      </c>
      <c r="F1057" s="40" t="s">
        <v>2715</v>
      </c>
      <c r="G1057" s="41" t="s">
        <v>7886</v>
      </c>
      <c r="H1057" s="42" t="s">
        <v>2715</v>
      </c>
      <c r="I1057" s="42" t="s">
        <v>2715</v>
      </c>
      <c r="J1057" s="43" t="s">
        <v>2715</v>
      </c>
      <c r="K1057" s="54" t="s">
        <v>2715</v>
      </c>
      <c r="L1057" s="42" t="s">
        <v>2737</v>
      </c>
      <c r="M1057" s="42" t="s">
        <v>2715</v>
      </c>
      <c r="N1057" s="42" t="s">
        <v>2715</v>
      </c>
      <c r="O1057" s="43" t="s">
        <v>2715</v>
      </c>
      <c r="P1057" s="206"/>
      <c r="Q1057" s="206"/>
      <c r="R1057" s="206"/>
      <c r="S1057" s="206"/>
      <c r="T1057" s="206"/>
      <c r="U1057" s="63" t="s">
        <v>7887</v>
      </c>
      <c r="V1057" s="47" t="s">
        <v>7463</v>
      </c>
      <c r="W1057" s="62" t="s">
        <v>2715</v>
      </c>
      <c r="X1057" s="62" t="s">
        <v>2715</v>
      </c>
      <c r="Y1057" s="62"/>
      <c r="Z1057" s="62"/>
      <c r="AA1057" s="62"/>
      <c r="AB1057" s="47"/>
      <c r="AC1057" s="47" t="s">
        <v>6958</v>
      </c>
      <c r="AD1057" s="63"/>
      <c r="AE1057" s="63" t="s">
        <v>2723</v>
      </c>
      <c r="AF1057" s="207"/>
      <c r="AG1057" s="208"/>
      <c r="AH1057" s="208"/>
      <c r="AI1057" s="208"/>
      <c r="AJ1057" s="209"/>
      <c r="AK1057" s="209"/>
      <c r="AL1057" s="210"/>
      <c r="AM1057" s="210"/>
      <c r="AN1057" s="210"/>
      <c r="AO1057" s="210"/>
      <c r="AP1057" s="210"/>
      <c r="AQ1057" s="210"/>
      <c r="AR1057" s="210"/>
      <c r="AS1057" s="215" t="s">
        <v>2576</v>
      </c>
      <c r="AT1057" s="105"/>
      <c r="AU1057" s="105"/>
      <c r="AV1057" s="105"/>
      <c r="AW1057" s="105"/>
      <c r="AX1057" s="105"/>
      <c r="AY1057" s="105"/>
      <c r="AZ1057" s="105"/>
      <c r="BA1057" s="105"/>
      <c r="BB1057" s="105"/>
      <c r="BC1057" s="105"/>
      <c r="BD1057" s="218"/>
      <c r="BE1057" s="105"/>
      <c r="BF1057" s="250"/>
      <c r="BG1057" s="252" t="s">
        <v>2577</v>
      </c>
      <c r="BH1057" s="5" t="s">
        <v>2577</v>
      </c>
      <c r="BI1057" s="5" t="s">
        <v>7888</v>
      </c>
      <c r="BJ1057" s="149"/>
    </row>
    <row r="1058" s="5" customFormat="1" ht="12.95" customHeight="1" spans="1:62">
      <c r="A1058" s="322"/>
      <c r="B1058" s="322"/>
      <c r="C1058" s="48" t="s">
        <v>2578</v>
      </c>
      <c r="D1058" s="38" t="s">
        <v>2580</v>
      </c>
      <c r="E1058" s="39" t="s">
        <v>7889</v>
      </c>
      <c r="F1058" s="40" t="s">
        <v>2715</v>
      </c>
      <c r="G1058" s="41" t="s">
        <v>7890</v>
      </c>
      <c r="H1058" s="42" t="s">
        <v>2715</v>
      </c>
      <c r="I1058" s="42" t="s">
        <v>2715</v>
      </c>
      <c r="J1058" s="43" t="s">
        <v>2715</v>
      </c>
      <c r="K1058" s="54" t="s">
        <v>2715</v>
      </c>
      <c r="L1058" s="42" t="s">
        <v>2737</v>
      </c>
      <c r="M1058" s="42" t="s">
        <v>2715</v>
      </c>
      <c r="N1058" s="42" t="s">
        <v>2715</v>
      </c>
      <c r="O1058" s="43" t="s">
        <v>2715</v>
      </c>
      <c r="P1058" s="206"/>
      <c r="Q1058" s="206"/>
      <c r="R1058" s="206"/>
      <c r="S1058" s="206"/>
      <c r="T1058" s="206"/>
      <c r="U1058" s="63" t="s">
        <v>7891</v>
      </c>
      <c r="V1058" s="47" t="s">
        <v>7463</v>
      </c>
      <c r="W1058" s="62" t="s">
        <v>2715</v>
      </c>
      <c r="X1058" s="62" t="s">
        <v>2715</v>
      </c>
      <c r="Y1058" s="62"/>
      <c r="Z1058" s="62"/>
      <c r="AA1058" s="62"/>
      <c r="AB1058" s="47"/>
      <c r="AC1058" s="47" t="s">
        <v>6958</v>
      </c>
      <c r="AD1058" s="63"/>
      <c r="AE1058" s="63" t="s">
        <v>2723</v>
      </c>
      <c r="AF1058" s="207"/>
      <c r="AG1058" s="208"/>
      <c r="AH1058" s="208"/>
      <c r="AI1058" s="208"/>
      <c r="AJ1058" s="209"/>
      <c r="AK1058" s="209"/>
      <c r="AL1058" s="210"/>
      <c r="AM1058" s="210"/>
      <c r="AN1058" s="210"/>
      <c r="AO1058" s="210"/>
      <c r="AP1058" s="210"/>
      <c r="AQ1058" s="210"/>
      <c r="AR1058" s="210"/>
      <c r="AS1058" s="215" t="s">
        <v>2579</v>
      </c>
      <c r="AT1058" s="105"/>
      <c r="AU1058" s="105"/>
      <c r="AV1058" s="105"/>
      <c r="AW1058" s="105"/>
      <c r="AX1058" s="105"/>
      <c r="AY1058" s="105"/>
      <c r="AZ1058" s="105"/>
      <c r="BA1058" s="105"/>
      <c r="BB1058" s="105"/>
      <c r="BC1058" s="105"/>
      <c r="BD1058" s="218"/>
      <c r="BE1058" s="105"/>
      <c r="BF1058" s="250"/>
      <c r="BG1058" s="252" t="s">
        <v>2580</v>
      </c>
      <c r="BH1058" s="5" t="s">
        <v>2580</v>
      </c>
      <c r="BI1058" s="5" t="s">
        <v>7892</v>
      </c>
      <c r="BJ1058" s="149"/>
    </row>
    <row r="1059" s="5" customFormat="1" ht="12.95" customHeight="1" spans="1:62">
      <c r="A1059" s="322"/>
      <c r="B1059" s="322"/>
      <c r="C1059" s="48" t="s">
        <v>2581</v>
      </c>
      <c r="D1059" s="38" t="s">
        <v>2583</v>
      </c>
      <c r="E1059" s="39" t="s">
        <v>7893</v>
      </c>
      <c r="F1059" s="40" t="s">
        <v>2715</v>
      </c>
      <c r="G1059" s="41" t="s">
        <v>7894</v>
      </c>
      <c r="H1059" s="42" t="s">
        <v>2715</v>
      </c>
      <c r="I1059" s="42" t="s">
        <v>2715</v>
      </c>
      <c r="J1059" s="43" t="s">
        <v>2715</v>
      </c>
      <c r="K1059" s="54" t="s">
        <v>2715</v>
      </c>
      <c r="L1059" s="42" t="s">
        <v>2737</v>
      </c>
      <c r="M1059" s="42" t="s">
        <v>2715</v>
      </c>
      <c r="N1059" s="42" t="s">
        <v>2715</v>
      </c>
      <c r="O1059" s="43" t="s">
        <v>2715</v>
      </c>
      <c r="P1059" s="206"/>
      <c r="Q1059" s="206"/>
      <c r="R1059" s="206"/>
      <c r="S1059" s="206"/>
      <c r="T1059" s="206"/>
      <c r="U1059" s="63" t="s">
        <v>7895</v>
      </c>
      <c r="V1059" s="47" t="s">
        <v>7463</v>
      </c>
      <c r="W1059" s="62" t="s">
        <v>2715</v>
      </c>
      <c r="X1059" s="62" t="s">
        <v>2715</v>
      </c>
      <c r="Y1059" s="62"/>
      <c r="Z1059" s="62"/>
      <c r="AA1059" s="62"/>
      <c r="AB1059" s="47"/>
      <c r="AC1059" s="47" t="s">
        <v>6958</v>
      </c>
      <c r="AD1059" s="63"/>
      <c r="AE1059" s="63" t="s">
        <v>2723</v>
      </c>
      <c r="AF1059" s="207"/>
      <c r="AG1059" s="208"/>
      <c r="AH1059" s="208"/>
      <c r="AI1059" s="208"/>
      <c r="AJ1059" s="209"/>
      <c r="AK1059" s="209"/>
      <c r="AL1059" s="210"/>
      <c r="AM1059" s="210"/>
      <c r="AN1059" s="210"/>
      <c r="AO1059" s="210"/>
      <c r="AP1059" s="210"/>
      <c r="AQ1059" s="210"/>
      <c r="AR1059" s="210"/>
      <c r="AS1059" s="215" t="s">
        <v>2582</v>
      </c>
      <c r="AT1059" s="105"/>
      <c r="AU1059" s="105"/>
      <c r="AV1059" s="105"/>
      <c r="AW1059" s="105"/>
      <c r="AX1059" s="105"/>
      <c r="AY1059" s="105"/>
      <c r="AZ1059" s="105"/>
      <c r="BA1059" s="105"/>
      <c r="BB1059" s="105"/>
      <c r="BC1059" s="105"/>
      <c r="BD1059" s="218"/>
      <c r="BE1059" s="105"/>
      <c r="BF1059" s="250"/>
      <c r="BG1059" s="252" t="s">
        <v>2583</v>
      </c>
      <c r="BH1059" s="5" t="s">
        <v>2583</v>
      </c>
      <c r="BI1059" s="5" t="s">
        <v>7896</v>
      </c>
      <c r="BJ1059" s="149"/>
    </row>
    <row r="1060" s="5" customFormat="1" ht="12.95" customHeight="1" spans="1:62">
      <c r="A1060" s="322"/>
      <c r="B1060" s="322"/>
      <c r="C1060" s="48" t="s">
        <v>2584</v>
      </c>
      <c r="D1060" s="38" t="s">
        <v>2586</v>
      </c>
      <c r="E1060" s="39" t="s">
        <v>7897</v>
      </c>
      <c r="F1060" s="40" t="s">
        <v>2715</v>
      </c>
      <c r="G1060" s="41" t="s">
        <v>7898</v>
      </c>
      <c r="H1060" s="42" t="s">
        <v>2715</v>
      </c>
      <c r="I1060" s="42" t="s">
        <v>2715</v>
      </c>
      <c r="J1060" s="43" t="s">
        <v>2715</v>
      </c>
      <c r="K1060" s="54" t="s">
        <v>2715</v>
      </c>
      <c r="L1060" s="42" t="s">
        <v>2737</v>
      </c>
      <c r="M1060" s="42" t="s">
        <v>2715</v>
      </c>
      <c r="N1060" s="42" t="s">
        <v>2715</v>
      </c>
      <c r="O1060" s="43" t="s">
        <v>2715</v>
      </c>
      <c r="P1060" s="206"/>
      <c r="Q1060" s="206"/>
      <c r="R1060" s="206"/>
      <c r="S1060" s="206"/>
      <c r="T1060" s="206"/>
      <c r="U1060" s="63" t="s">
        <v>7899</v>
      </c>
      <c r="V1060" s="47" t="s">
        <v>7463</v>
      </c>
      <c r="W1060" s="62" t="s">
        <v>2715</v>
      </c>
      <c r="X1060" s="62" t="s">
        <v>2715</v>
      </c>
      <c r="Y1060" s="62"/>
      <c r="Z1060" s="62"/>
      <c r="AA1060" s="62"/>
      <c r="AB1060" s="47"/>
      <c r="AC1060" s="47" t="s">
        <v>6958</v>
      </c>
      <c r="AD1060" s="63"/>
      <c r="AE1060" s="63" t="s">
        <v>2723</v>
      </c>
      <c r="AF1060" s="207"/>
      <c r="AG1060" s="208"/>
      <c r="AH1060" s="208"/>
      <c r="AI1060" s="208"/>
      <c r="AJ1060" s="209"/>
      <c r="AK1060" s="209"/>
      <c r="AL1060" s="210"/>
      <c r="AM1060" s="210"/>
      <c r="AN1060" s="210"/>
      <c r="AO1060" s="210"/>
      <c r="AP1060" s="210"/>
      <c r="AQ1060" s="210"/>
      <c r="AR1060" s="210"/>
      <c r="AS1060" s="215" t="s">
        <v>2585</v>
      </c>
      <c r="AT1060" s="105"/>
      <c r="AU1060" s="105"/>
      <c r="AV1060" s="105"/>
      <c r="AW1060" s="105"/>
      <c r="AX1060" s="105"/>
      <c r="AY1060" s="105"/>
      <c r="AZ1060" s="105"/>
      <c r="BA1060" s="105"/>
      <c r="BB1060" s="105"/>
      <c r="BC1060" s="105"/>
      <c r="BD1060" s="218"/>
      <c r="BE1060" s="105"/>
      <c r="BF1060" s="250"/>
      <c r="BG1060" s="252" t="s">
        <v>2586</v>
      </c>
      <c r="BH1060" s="5" t="s">
        <v>2586</v>
      </c>
      <c r="BI1060" s="5" t="s">
        <v>7900</v>
      </c>
      <c r="BJ1060" s="149"/>
    </row>
    <row r="1061" s="5" customFormat="1" ht="12.95" customHeight="1" spans="1:62">
      <c r="A1061" s="322"/>
      <c r="B1061" s="322"/>
      <c r="C1061" s="48" t="s">
        <v>2587</v>
      </c>
      <c r="D1061" s="38" t="s">
        <v>2589</v>
      </c>
      <c r="E1061" s="39" t="s">
        <v>7901</v>
      </c>
      <c r="F1061" s="40" t="s">
        <v>2715</v>
      </c>
      <c r="G1061" s="41" t="s">
        <v>7902</v>
      </c>
      <c r="H1061" s="42" t="s">
        <v>2715</v>
      </c>
      <c r="I1061" s="42" t="s">
        <v>2715</v>
      </c>
      <c r="J1061" s="43" t="s">
        <v>2715</v>
      </c>
      <c r="K1061" s="54" t="s">
        <v>2715</v>
      </c>
      <c r="L1061" s="42" t="s">
        <v>2737</v>
      </c>
      <c r="M1061" s="42" t="s">
        <v>2715</v>
      </c>
      <c r="N1061" s="42" t="s">
        <v>2715</v>
      </c>
      <c r="O1061" s="43" t="s">
        <v>2715</v>
      </c>
      <c r="P1061" s="206"/>
      <c r="Q1061" s="206"/>
      <c r="R1061" s="206"/>
      <c r="S1061" s="206"/>
      <c r="T1061" s="206"/>
      <c r="U1061" s="63" t="s">
        <v>7903</v>
      </c>
      <c r="V1061" s="47" t="s">
        <v>7463</v>
      </c>
      <c r="W1061" s="62" t="s">
        <v>2715</v>
      </c>
      <c r="X1061" s="62" t="s">
        <v>2715</v>
      </c>
      <c r="Y1061" s="62"/>
      <c r="Z1061" s="62"/>
      <c r="AA1061" s="62"/>
      <c r="AB1061" s="47"/>
      <c r="AC1061" s="47" t="s">
        <v>6958</v>
      </c>
      <c r="AD1061" s="63"/>
      <c r="AE1061" s="63" t="s">
        <v>2723</v>
      </c>
      <c r="AF1061" s="207"/>
      <c r="AG1061" s="208"/>
      <c r="AH1061" s="208"/>
      <c r="AI1061" s="208"/>
      <c r="AJ1061" s="209"/>
      <c r="AK1061" s="209"/>
      <c r="AL1061" s="210"/>
      <c r="AM1061" s="210"/>
      <c r="AN1061" s="210"/>
      <c r="AO1061" s="210"/>
      <c r="AP1061" s="210"/>
      <c r="AQ1061" s="210"/>
      <c r="AR1061" s="210"/>
      <c r="AS1061" s="215" t="s">
        <v>2588</v>
      </c>
      <c r="AT1061" s="105"/>
      <c r="AU1061" s="105"/>
      <c r="AV1061" s="105"/>
      <c r="AW1061" s="105"/>
      <c r="AX1061" s="105"/>
      <c r="AY1061" s="105"/>
      <c r="AZ1061" s="105"/>
      <c r="BA1061" s="105"/>
      <c r="BB1061" s="105"/>
      <c r="BC1061" s="105"/>
      <c r="BD1061" s="218"/>
      <c r="BE1061" s="105"/>
      <c r="BF1061" s="250"/>
      <c r="BG1061" s="252" t="s">
        <v>2589</v>
      </c>
      <c r="BH1061" s="5" t="s">
        <v>2589</v>
      </c>
      <c r="BI1061" s="5" t="s">
        <v>7904</v>
      </c>
      <c r="BJ1061" s="149"/>
    </row>
    <row r="1062" s="5" customFormat="1" ht="12.95" customHeight="1" spans="1:62">
      <c r="A1062" s="322"/>
      <c r="B1062" s="322"/>
      <c r="C1062" s="48" t="s">
        <v>2590</v>
      </c>
      <c r="D1062" s="38" t="s">
        <v>2592</v>
      </c>
      <c r="E1062" s="39" t="s">
        <v>7905</v>
      </c>
      <c r="F1062" s="40" t="s">
        <v>2715</v>
      </c>
      <c r="G1062" s="41" t="s">
        <v>7906</v>
      </c>
      <c r="H1062" s="42" t="s">
        <v>2715</v>
      </c>
      <c r="I1062" s="42" t="s">
        <v>2715</v>
      </c>
      <c r="J1062" s="43" t="s">
        <v>2715</v>
      </c>
      <c r="K1062" s="54" t="s">
        <v>2715</v>
      </c>
      <c r="L1062" s="42" t="s">
        <v>2737</v>
      </c>
      <c r="M1062" s="42" t="s">
        <v>2715</v>
      </c>
      <c r="N1062" s="42" t="s">
        <v>2715</v>
      </c>
      <c r="O1062" s="43" t="s">
        <v>2715</v>
      </c>
      <c r="P1062" s="206"/>
      <c r="Q1062" s="206"/>
      <c r="R1062" s="206"/>
      <c r="S1062" s="206"/>
      <c r="T1062" s="206"/>
      <c r="U1062" s="63" t="s">
        <v>7907</v>
      </c>
      <c r="V1062" s="47" t="s">
        <v>7463</v>
      </c>
      <c r="W1062" s="62" t="s">
        <v>2715</v>
      </c>
      <c r="X1062" s="62" t="s">
        <v>2715</v>
      </c>
      <c r="Y1062" s="62"/>
      <c r="Z1062" s="62"/>
      <c r="AA1062" s="62"/>
      <c r="AB1062" s="47"/>
      <c r="AC1062" s="47" t="s">
        <v>6958</v>
      </c>
      <c r="AD1062" s="63"/>
      <c r="AE1062" s="63" t="s">
        <v>2723</v>
      </c>
      <c r="AF1062" s="207"/>
      <c r="AG1062" s="208"/>
      <c r="AH1062" s="208"/>
      <c r="AI1062" s="208"/>
      <c r="AJ1062" s="209"/>
      <c r="AK1062" s="209"/>
      <c r="AL1062" s="210"/>
      <c r="AM1062" s="210"/>
      <c r="AN1062" s="210"/>
      <c r="AO1062" s="210"/>
      <c r="AP1062" s="210"/>
      <c r="AQ1062" s="210"/>
      <c r="AR1062" s="210"/>
      <c r="AS1062" s="215" t="s">
        <v>2591</v>
      </c>
      <c r="AT1062" s="105"/>
      <c r="AU1062" s="105"/>
      <c r="AV1062" s="105"/>
      <c r="AW1062" s="105"/>
      <c r="AX1062" s="105"/>
      <c r="AY1062" s="105"/>
      <c r="AZ1062" s="105"/>
      <c r="BA1062" s="105"/>
      <c r="BB1062" s="105"/>
      <c r="BC1062" s="105"/>
      <c r="BD1062" s="218"/>
      <c r="BE1062" s="105"/>
      <c r="BF1062" s="250"/>
      <c r="BG1062" s="252" t="s">
        <v>2592</v>
      </c>
      <c r="BH1062" s="5" t="s">
        <v>2592</v>
      </c>
      <c r="BI1062" s="5" t="s">
        <v>7908</v>
      </c>
      <c r="BJ1062" s="149"/>
    </row>
    <row r="1063" s="5" customFormat="1" ht="12.95" customHeight="1" spans="1:62">
      <c r="A1063" s="322"/>
      <c r="B1063" s="322"/>
      <c r="C1063" s="48" t="s">
        <v>2593</v>
      </c>
      <c r="D1063" s="38" t="s">
        <v>2595</v>
      </c>
      <c r="E1063" s="39" t="s">
        <v>7909</v>
      </c>
      <c r="F1063" s="40" t="s">
        <v>2715</v>
      </c>
      <c r="G1063" s="41" t="s">
        <v>7910</v>
      </c>
      <c r="H1063" s="42" t="s">
        <v>2715</v>
      </c>
      <c r="I1063" s="42" t="s">
        <v>2715</v>
      </c>
      <c r="J1063" s="43" t="s">
        <v>2715</v>
      </c>
      <c r="K1063" s="54" t="s">
        <v>2715</v>
      </c>
      <c r="L1063" s="42" t="s">
        <v>2737</v>
      </c>
      <c r="M1063" s="42" t="s">
        <v>2715</v>
      </c>
      <c r="N1063" s="42" t="s">
        <v>2715</v>
      </c>
      <c r="O1063" s="43" t="s">
        <v>2715</v>
      </c>
      <c r="P1063" s="206"/>
      <c r="Q1063" s="206"/>
      <c r="R1063" s="206"/>
      <c r="S1063" s="206"/>
      <c r="T1063" s="206"/>
      <c r="U1063" s="63" t="s">
        <v>7911</v>
      </c>
      <c r="V1063" s="47" t="s">
        <v>7463</v>
      </c>
      <c r="W1063" s="62" t="s">
        <v>2715</v>
      </c>
      <c r="X1063" s="62" t="s">
        <v>2715</v>
      </c>
      <c r="Y1063" s="62"/>
      <c r="Z1063" s="62"/>
      <c r="AA1063" s="62"/>
      <c r="AB1063" s="47"/>
      <c r="AC1063" s="47" t="s">
        <v>6958</v>
      </c>
      <c r="AD1063" s="63"/>
      <c r="AE1063" s="63" t="s">
        <v>2723</v>
      </c>
      <c r="AF1063" s="207"/>
      <c r="AG1063" s="208"/>
      <c r="AH1063" s="208"/>
      <c r="AI1063" s="208"/>
      <c r="AJ1063" s="209"/>
      <c r="AK1063" s="209"/>
      <c r="AL1063" s="210"/>
      <c r="AM1063" s="210"/>
      <c r="AN1063" s="210"/>
      <c r="AO1063" s="210"/>
      <c r="AP1063" s="210"/>
      <c r="AQ1063" s="210"/>
      <c r="AR1063" s="210"/>
      <c r="AS1063" s="215" t="s">
        <v>2594</v>
      </c>
      <c r="AT1063" s="105"/>
      <c r="AU1063" s="105"/>
      <c r="AV1063" s="105"/>
      <c r="AW1063" s="105"/>
      <c r="AX1063" s="105"/>
      <c r="AY1063" s="105"/>
      <c r="AZ1063" s="105"/>
      <c r="BA1063" s="105"/>
      <c r="BB1063" s="105"/>
      <c r="BC1063" s="105"/>
      <c r="BD1063" s="218"/>
      <c r="BE1063" s="105"/>
      <c r="BF1063" s="250"/>
      <c r="BG1063" s="252" t="s">
        <v>2595</v>
      </c>
      <c r="BH1063" s="5" t="s">
        <v>2595</v>
      </c>
      <c r="BI1063" s="5" t="s">
        <v>7912</v>
      </c>
      <c r="BJ1063" s="149"/>
    </row>
    <row r="1064" s="5" customFormat="1" ht="12.95" customHeight="1" spans="1:62">
      <c r="A1064" s="322"/>
      <c r="B1064" s="322"/>
      <c r="C1064" s="48" t="s">
        <v>2596</v>
      </c>
      <c r="D1064" s="38" t="s">
        <v>2598</v>
      </c>
      <c r="E1064" s="39" t="s">
        <v>7913</v>
      </c>
      <c r="F1064" s="40" t="s">
        <v>2715</v>
      </c>
      <c r="G1064" s="41" t="s">
        <v>7914</v>
      </c>
      <c r="H1064" s="42" t="s">
        <v>2715</v>
      </c>
      <c r="I1064" s="42" t="s">
        <v>2715</v>
      </c>
      <c r="J1064" s="43" t="s">
        <v>2715</v>
      </c>
      <c r="K1064" s="54" t="s">
        <v>2715</v>
      </c>
      <c r="L1064" s="42" t="s">
        <v>2737</v>
      </c>
      <c r="M1064" s="42" t="s">
        <v>2715</v>
      </c>
      <c r="N1064" s="42" t="s">
        <v>2715</v>
      </c>
      <c r="O1064" s="43" t="s">
        <v>2715</v>
      </c>
      <c r="P1064" s="206"/>
      <c r="Q1064" s="206"/>
      <c r="R1064" s="206"/>
      <c r="S1064" s="206"/>
      <c r="T1064" s="206"/>
      <c r="U1064" s="63" t="s">
        <v>7915</v>
      </c>
      <c r="V1064" s="47" t="s">
        <v>7463</v>
      </c>
      <c r="W1064" s="62" t="s">
        <v>2715</v>
      </c>
      <c r="X1064" s="62" t="s">
        <v>2715</v>
      </c>
      <c r="Y1064" s="62"/>
      <c r="Z1064" s="62"/>
      <c r="AA1064" s="62"/>
      <c r="AB1064" s="47"/>
      <c r="AC1064" s="47" t="s">
        <v>6958</v>
      </c>
      <c r="AD1064" s="63"/>
      <c r="AE1064" s="63" t="s">
        <v>2723</v>
      </c>
      <c r="AF1064" s="207"/>
      <c r="AG1064" s="208"/>
      <c r="AH1064" s="208"/>
      <c r="AI1064" s="208"/>
      <c r="AJ1064" s="209"/>
      <c r="AK1064" s="209"/>
      <c r="AL1064" s="210"/>
      <c r="AM1064" s="210"/>
      <c r="AN1064" s="210"/>
      <c r="AO1064" s="210"/>
      <c r="AP1064" s="210"/>
      <c r="AQ1064" s="210"/>
      <c r="AR1064" s="210"/>
      <c r="AS1064" s="215" t="s">
        <v>2597</v>
      </c>
      <c r="AT1064" s="105"/>
      <c r="AU1064" s="105"/>
      <c r="AV1064" s="105"/>
      <c r="AW1064" s="105"/>
      <c r="AX1064" s="105"/>
      <c r="AY1064" s="105"/>
      <c r="AZ1064" s="105"/>
      <c r="BA1064" s="105"/>
      <c r="BB1064" s="105"/>
      <c r="BC1064" s="105"/>
      <c r="BD1064" s="218"/>
      <c r="BE1064" s="105"/>
      <c r="BF1064" s="250"/>
      <c r="BG1064" s="252" t="s">
        <v>2598</v>
      </c>
      <c r="BH1064" s="5" t="s">
        <v>2598</v>
      </c>
      <c r="BI1064" s="5" t="s">
        <v>7916</v>
      </c>
      <c r="BJ1064" s="149"/>
    </row>
    <row r="1065" s="5" customFormat="1" ht="12.95" customHeight="1" spans="1:62">
      <c r="A1065" s="322"/>
      <c r="B1065" s="322"/>
      <c r="C1065" s="48" t="s">
        <v>2599</v>
      </c>
      <c r="D1065" s="38" t="s">
        <v>2600</v>
      </c>
      <c r="E1065" s="39" t="s">
        <v>7917</v>
      </c>
      <c r="F1065" s="40" t="s">
        <v>2715</v>
      </c>
      <c r="G1065" s="41" t="s">
        <v>7918</v>
      </c>
      <c r="H1065" s="42" t="s">
        <v>2715</v>
      </c>
      <c r="I1065" s="42" t="s">
        <v>2715</v>
      </c>
      <c r="J1065" s="43" t="s">
        <v>2715</v>
      </c>
      <c r="K1065" s="54" t="s">
        <v>2715</v>
      </c>
      <c r="L1065" s="42" t="s">
        <v>2737</v>
      </c>
      <c r="M1065" s="42" t="s">
        <v>2715</v>
      </c>
      <c r="N1065" s="42" t="s">
        <v>2715</v>
      </c>
      <c r="O1065" s="43" t="s">
        <v>2715</v>
      </c>
      <c r="P1065" s="206"/>
      <c r="Q1065" s="206"/>
      <c r="R1065" s="206"/>
      <c r="S1065" s="206"/>
      <c r="T1065" s="206"/>
      <c r="U1065" s="63" t="s">
        <v>7919</v>
      </c>
      <c r="V1065" s="47" t="s">
        <v>7463</v>
      </c>
      <c r="W1065" s="62" t="s">
        <v>2715</v>
      </c>
      <c r="X1065" s="62" t="s">
        <v>2715</v>
      </c>
      <c r="Y1065" s="62"/>
      <c r="Z1065" s="62"/>
      <c r="AA1065" s="62"/>
      <c r="AB1065" s="47"/>
      <c r="AC1065" s="47" t="s">
        <v>6958</v>
      </c>
      <c r="AD1065" s="63"/>
      <c r="AE1065" s="63">
        <v>0</v>
      </c>
      <c r="AF1065" s="207"/>
      <c r="AG1065" s="208"/>
      <c r="AH1065" s="208"/>
      <c r="AI1065" s="208"/>
      <c r="AJ1065" s="209"/>
      <c r="AK1065" s="209"/>
      <c r="AL1065" s="210"/>
      <c r="AM1065" s="210"/>
      <c r="AN1065" s="210"/>
      <c r="AO1065" s="210"/>
      <c r="AP1065" s="210"/>
      <c r="AQ1065" s="210"/>
      <c r="AR1065" s="210"/>
      <c r="AS1065" s="215" t="s">
        <v>2599</v>
      </c>
      <c r="AT1065" s="105"/>
      <c r="AU1065" s="105"/>
      <c r="AV1065" s="105"/>
      <c r="AW1065" s="105"/>
      <c r="AX1065" s="105"/>
      <c r="AY1065" s="105"/>
      <c r="AZ1065" s="105"/>
      <c r="BA1065" s="105"/>
      <c r="BB1065" s="105"/>
      <c r="BC1065" s="105"/>
      <c r="BD1065" s="218"/>
      <c r="BE1065" s="105"/>
      <c r="BF1065" s="250"/>
      <c r="BG1065" s="252" t="s">
        <v>2600</v>
      </c>
      <c r="BH1065" s="5" t="s">
        <v>2600</v>
      </c>
      <c r="BI1065" s="5" t="s">
        <v>7920</v>
      </c>
      <c r="BJ1065" s="149"/>
    </row>
    <row r="1066" s="5" customFormat="1" ht="12.95" customHeight="1" spans="1:62">
      <c r="A1066" s="322"/>
      <c r="B1066" s="322"/>
      <c r="C1066" s="10" t="s">
        <v>2601</v>
      </c>
      <c r="D1066" s="38" t="s">
        <v>2602</v>
      </c>
      <c r="E1066" s="39" t="s">
        <v>7921</v>
      </c>
      <c r="F1066" s="40" t="s">
        <v>2715</v>
      </c>
      <c r="G1066" s="41" t="s">
        <v>7922</v>
      </c>
      <c r="H1066" s="42" t="s">
        <v>2715</v>
      </c>
      <c r="I1066" s="42" t="s">
        <v>2715</v>
      </c>
      <c r="J1066" s="43" t="s">
        <v>2715</v>
      </c>
      <c r="K1066" s="54" t="s">
        <v>2715</v>
      </c>
      <c r="L1066" s="42" t="s">
        <v>2737</v>
      </c>
      <c r="M1066" s="42" t="s">
        <v>2715</v>
      </c>
      <c r="N1066" s="42" t="s">
        <v>2715</v>
      </c>
      <c r="O1066" s="43" t="s">
        <v>2715</v>
      </c>
      <c r="P1066" s="206"/>
      <c r="Q1066" s="206"/>
      <c r="R1066" s="206"/>
      <c r="S1066" s="206"/>
      <c r="T1066" s="206"/>
      <c r="U1066" s="63" t="s">
        <v>7923</v>
      </c>
      <c r="V1066" s="47" t="s">
        <v>7463</v>
      </c>
      <c r="W1066" s="62" t="s">
        <v>2715</v>
      </c>
      <c r="X1066" s="62" t="s">
        <v>2715</v>
      </c>
      <c r="Y1066" s="62"/>
      <c r="Z1066" s="62"/>
      <c r="AA1066" s="62"/>
      <c r="AB1066" s="47"/>
      <c r="AC1066" s="47" t="s">
        <v>6958</v>
      </c>
      <c r="AD1066" s="63"/>
      <c r="AE1066" s="63">
        <v>0</v>
      </c>
      <c r="AF1066" s="207"/>
      <c r="AG1066" s="208"/>
      <c r="AH1066" s="208"/>
      <c r="AI1066" s="208"/>
      <c r="AJ1066" s="209"/>
      <c r="AK1066" s="209"/>
      <c r="AL1066" s="210"/>
      <c r="AM1066" s="210"/>
      <c r="AN1066" s="210"/>
      <c r="AO1066" s="210"/>
      <c r="AP1066" s="210"/>
      <c r="AQ1066" s="210"/>
      <c r="AR1066" s="210"/>
      <c r="AS1066" s="215" t="s">
        <v>2601</v>
      </c>
      <c r="AT1066" s="105"/>
      <c r="AU1066" s="105"/>
      <c r="AV1066" s="105"/>
      <c r="AW1066" s="105"/>
      <c r="AX1066" s="105"/>
      <c r="AY1066" s="105"/>
      <c r="AZ1066" s="105"/>
      <c r="BA1066" s="105"/>
      <c r="BB1066" s="105"/>
      <c r="BC1066" s="105"/>
      <c r="BD1066" s="218"/>
      <c r="BE1066" s="105"/>
      <c r="BF1066" s="250"/>
      <c r="BG1066" s="252" t="s">
        <v>2602</v>
      </c>
      <c r="BH1066" s="5" t="s">
        <v>2602</v>
      </c>
      <c r="BI1066" s="5" t="s">
        <v>7924</v>
      </c>
      <c r="BJ1066" s="149"/>
    </row>
    <row r="1067" s="5" customFormat="1" ht="12.95" customHeight="1" spans="1:62">
      <c r="A1067" s="322"/>
      <c r="B1067" s="322"/>
      <c r="C1067" s="10" t="s">
        <v>2603</v>
      </c>
      <c r="D1067" s="38" t="s">
        <v>2604</v>
      </c>
      <c r="E1067" s="39" t="s">
        <v>7925</v>
      </c>
      <c r="F1067" s="40" t="s">
        <v>2715</v>
      </c>
      <c r="G1067" s="41" t="s">
        <v>7926</v>
      </c>
      <c r="H1067" s="42" t="s">
        <v>2715</v>
      </c>
      <c r="I1067" s="42" t="s">
        <v>2715</v>
      </c>
      <c r="J1067" s="43" t="s">
        <v>2715</v>
      </c>
      <c r="K1067" s="54" t="s">
        <v>2715</v>
      </c>
      <c r="L1067" s="42" t="s">
        <v>2737</v>
      </c>
      <c r="M1067" s="42" t="s">
        <v>2715</v>
      </c>
      <c r="N1067" s="42" t="s">
        <v>2715</v>
      </c>
      <c r="O1067" s="43" t="s">
        <v>2715</v>
      </c>
      <c r="P1067" s="206"/>
      <c r="Q1067" s="206"/>
      <c r="R1067" s="206"/>
      <c r="S1067" s="206"/>
      <c r="T1067" s="206"/>
      <c r="U1067" s="63" t="s">
        <v>7927</v>
      </c>
      <c r="V1067" s="47" t="s">
        <v>7463</v>
      </c>
      <c r="W1067" s="62" t="s">
        <v>2715</v>
      </c>
      <c r="X1067" s="62" t="s">
        <v>2715</v>
      </c>
      <c r="Y1067" s="62"/>
      <c r="Z1067" s="62"/>
      <c r="AA1067" s="62"/>
      <c r="AB1067" s="47"/>
      <c r="AC1067" s="47" t="s">
        <v>6958</v>
      </c>
      <c r="AD1067" s="63"/>
      <c r="AE1067" s="63">
        <v>0</v>
      </c>
      <c r="AF1067" s="207"/>
      <c r="AG1067" s="208"/>
      <c r="AH1067" s="208"/>
      <c r="AI1067" s="208"/>
      <c r="AJ1067" s="209"/>
      <c r="AK1067" s="209"/>
      <c r="AL1067" s="210"/>
      <c r="AM1067" s="210"/>
      <c r="AN1067" s="210"/>
      <c r="AO1067" s="210"/>
      <c r="AP1067" s="210"/>
      <c r="AQ1067" s="210"/>
      <c r="AR1067" s="210"/>
      <c r="AS1067" s="215" t="s">
        <v>2603</v>
      </c>
      <c r="AT1067" s="105"/>
      <c r="AU1067" s="105"/>
      <c r="AV1067" s="105"/>
      <c r="AW1067" s="105"/>
      <c r="AX1067" s="105"/>
      <c r="AY1067" s="105"/>
      <c r="AZ1067" s="105"/>
      <c r="BA1067" s="105"/>
      <c r="BB1067" s="105"/>
      <c r="BC1067" s="105"/>
      <c r="BD1067" s="218"/>
      <c r="BE1067" s="105"/>
      <c r="BF1067" s="250"/>
      <c r="BG1067" s="252" t="s">
        <v>2604</v>
      </c>
      <c r="BH1067" s="5" t="s">
        <v>2604</v>
      </c>
      <c r="BI1067" s="5" t="s">
        <v>7928</v>
      </c>
      <c r="BJ1067" s="149"/>
    </row>
    <row r="1068" s="5" customFormat="1" ht="12.95" customHeight="1" spans="1:62">
      <c r="A1068" s="322"/>
      <c r="B1068" s="322"/>
      <c r="C1068" s="48" t="s">
        <v>2605</v>
      </c>
      <c r="D1068" s="38" t="s">
        <v>2606</v>
      </c>
      <c r="E1068" s="39" t="s">
        <v>7929</v>
      </c>
      <c r="F1068" s="40" t="s">
        <v>2715</v>
      </c>
      <c r="G1068" s="41" t="s">
        <v>7930</v>
      </c>
      <c r="H1068" s="42" t="s">
        <v>2715</v>
      </c>
      <c r="I1068" s="42" t="s">
        <v>2715</v>
      </c>
      <c r="J1068" s="43" t="s">
        <v>2715</v>
      </c>
      <c r="K1068" s="54" t="s">
        <v>2715</v>
      </c>
      <c r="L1068" s="42" t="s">
        <v>2737</v>
      </c>
      <c r="M1068" s="42" t="s">
        <v>2715</v>
      </c>
      <c r="N1068" s="42" t="s">
        <v>2715</v>
      </c>
      <c r="O1068" s="43" t="s">
        <v>2715</v>
      </c>
      <c r="P1068" s="206"/>
      <c r="Q1068" s="206"/>
      <c r="R1068" s="206"/>
      <c r="S1068" s="206"/>
      <c r="T1068" s="206"/>
      <c r="U1068" s="63" t="s">
        <v>7931</v>
      </c>
      <c r="V1068" s="47" t="s">
        <v>7463</v>
      </c>
      <c r="W1068" s="62" t="s">
        <v>2715</v>
      </c>
      <c r="X1068" s="62" t="s">
        <v>2715</v>
      </c>
      <c r="Y1068" s="62"/>
      <c r="Z1068" s="62"/>
      <c r="AA1068" s="62"/>
      <c r="AB1068" s="47"/>
      <c r="AC1068" s="47" t="s">
        <v>6958</v>
      </c>
      <c r="AD1068" s="63"/>
      <c r="AE1068" s="63">
        <v>0</v>
      </c>
      <c r="AF1068" s="207"/>
      <c r="AG1068" s="208"/>
      <c r="AH1068" s="208"/>
      <c r="AI1068" s="208"/>
      <c r="AJ1068" s="209"/>
      <c r="AK1068" s="209"/>
      <c r="AL1068" s="210"/>
      <c r="AM1068" s="210"/>
      <c r="AN1068" s="210"/>
      <c r="AO1068" s="210"/>
      <c r="AP1068" s="210"/>
      <c r="AQ1068" s="210"/>
      <c r="AR1068" s="210"/>
      <c r="AS1068" s="215" t="s">
        <v>2605</v>
      </c>
      <c r="AT1068" s="105"/>
      <c r="AU1068" s="105"/>
      <c r="AV1068" s="105"/>
      <c r="AW1068" s="105"/>
      <c r="AX1068" s="105"/>
      <c r="AY1068" s="105"/>
      <c r="AZ1068" s="105"/>
      <c r="BA1068" s="105"/>
      <c r="BB1068" s="105"/>
      <c r="BC1068" s="105"/>
      <c r="BD1068" s="218"/>
      <c r="BE1068" s="105"/>
      <c r="BF1068" s="250"/>
      <c r="BG1068" s="252" t="s">
        <v>2606</v>
      </c>
      <c r="BH1068" s="5" t="s">
        <v>2606</v>
      </c>
      <c r="BI1068" s="5" t="s">
        <v>7932</v>
      </c>
      <c r="BJ1068" s="149"/>
    </row>
    <row r="1069" s="5" customFormat="1" ht="12.95" customHeight="1" spans="1:62">
      <c r="A1069" s="322"/>
      <c r="B1069" s="322"/>
      <c r="C1069" s="48" t="s">
        <v>2607</v>
      </c>
      <c r="D1069" s="38" t="s">
        <v>2608</v>
      </c>
      <c r="E1069" s="39" t="s">
        <v>7933</v>
      </c>
      <c r="F1069" s="40" t="s">
        <v>2715</v>
      </c>
      <c r="G1069" s="41" t="s">
        <v>7934</v>
      </c>
      <c r="H1069" s="42" t="s">
        <v>2715</v>
      </c>
      <c r="I1069" s="42" t="s">
        <v>2715</v>
      </c>
      <c r="J1069" s="43" t="s">
        <v>2715</v>
      </c>
      <c r="K1069" s="54" t="s">
        <v>2715</v>
      </c>
      <c r="L1069" s="42" t="s">
        <v>2737</v>
      </c>
      <c r="M1069" s="42" t="s">
        <v>2715</v>
      </c>
      <c r="N1069" s="42" t="s">
        <v>2715</v>
      </c>
      <c r="O1069" s="43" t="s">
        <v>2715</v>
      </c>
      <c r="P1069" s="206"/>
      <c r="Q1069" s="206"/>
      <c r="R1069" s="206"/>
      <c r="S1069" s="206"/>
      <c r="T1069" s="206"/>
      <c r="U1069" s="63" t="s">
        <v>7935</v>
      </c>
      <c r="V1069" s="47" t="s">
        <v>7463</v>
      </c>
      <c r="W1069" s="62" t="s">
        <v>2715</v>
      </c>
      <c r="X1069" s="62" t="s">
        <v>2715</v>
      </c>
      <c r="Y1069" s="62"/>
      <c r="Z1069" s="62"/>
      <c r="AA1069" s="62"/>
      <c r="AB1069" s="47"/>
      <c r="AC1069" s="47" t="s">
        <v>6958</v>
      </c>
      <c r="AD1069" s="63"/>
      <c r="AE1069" s="63">
        <v>0</v>
      </c>
      <c r="AF1069" s="207"/>
      <c r="AG1069" s="208"/>
      <c r="AH1069" s="208"/>
      <c r="AI1069" s="208"/>
      <c r="AJ1069" s="209"/>
      <c r="AK1069" s="209"/>
      <c r="AL1069" s="210"/>
      <c r="AM1069" s="210"/>
      <c r="AN1069" s="210"/>
      <c r="AO1069" s="210"/>
      <c r="AP1069" s="210"/>
      <c r="AQ1069" s="210"/>
      <c r="AR1069" s="210"/>
      <c r="AS1069" s="215" t="s">
        <v>2607</v>
      </c>
      <c r="AT1069" s="105"/>
      <c r="AU1069" s="105"/>
      <c r="AV1069" s="105"/>
      <c r="AW1069" s="105"/>
      <c r="AX1069" s="105"/>
      <c r="AY1069" s="105"/>
      <c r="AZ1069" s="105"/>
      <c r="BA1069" s="105"/>
      <c r="BB1069" s="105"/>
      <c r="BC1069" s="105"/>
      <c r="BD1069" s="218"/>
      <c r="BE1069" s="105"/>
      <c r="BF1069" s="250"/>
      <c r="BG1069" s="252" t="s">
        <v>2608</v>
      </c>
      <c r="BH1069" s="5" t="s">
        <v>2608</v>
      </c>
      <c r="BI1069" s="5" t="s">
        <v>7936</v>
      </c>
      <c r="BJ1069" s="149"/>
    </row>
    <row r="1070" s="5" customFormat="1" ht="12.95" customHeight="1" spans="1:62">
      <c r="A1070" s="322"/>
      <c r="B1070" s="322"/>
      <c r="C1070" s="48" t="s">
        <v>2609</v>
      </c>
      <c r="D1070" s="38" t="s">
        <v>2610</v>
      </c>
      <c r="E1070" s="39" t="s">
        <v>7937</v>
      </c>
      <c r="F1070" s="40" t="s">
        <v>2715</v>
      </c>
      <c r="G1070" s="41" t="s">
        <v>7938</v>
      </c>
      <c r="H1070" s="42" t="s">
        <v>2715</v>
      </c>
      <c r="I1070" s="42" t="s">
        <v>2715</v>
      </c>
      <c r="J1070" s="43" t="s">
        <v>2715</v>
      </c>
      <c r="K1070" s="54" t="s">
        <v>2715</v>
      </c>
      <c r="L1070" s="42" t="s">
        <v>2737</v>
      </c>
      <c r="M1070" s="42" t="s">
        <v>2715</v>
      </c>
      <c r="N1070" s="42" t="s">
        <v>2715</v>
      </c>
      <c r="O1070" s="43" t="s">
        <v>2715</v>
      </c>
      <c r="P1070" s="206"/>
      <c r="Q1070" s="206"/>
      <c r="R1070" s="206"/>
      <c r="S1070" s="206"/>
      <c r="T1070" s="206"/>
      <c r="U1070" s="63" t="s">
        <v>7939</v>
      </c>
      <c r="V1070" s="47" t="s">
        <v>7463</v>
      </c>
      <c r="W1070" s="62" t="s">
        <v>2715</v>
      </c>
      <c r="X1070" s="62" t="s">
        <v>2715</v>
      </c>
      <c r="Y1070" s="62"/>
      <c r="Z1070" s="62"/>
      <c r="AA1070" s="62"/>
      <c r="AB1070" s="47"/>
      <c r="AC1070" s="47" t="s">
        <v>6958</v>
      </c>
      <c r="AD1070" s="63"/>
      <c r="AE1070" s="63">
        <v>1</v>
      </c>
      <c r="AF1070" s="207"/>
      <c r="AG1070" s="208"/>
      <c r="AH1070" s="208"/>
      <c r="AI1070" s="208"/>
      <c r="AJ1070" s="209"/>
      <c r="AK1070" s="209"/>
      <c r="AL1070" s="210"/>
      <c r="AM1070" s="210"/>
      <c r="AN1070" s="210"/>
      <c r="AO1070" s="210"/>
      <c r="AP1070" s="210"/>
      <c r="AQ1070" s="210"/>
      <c r="AR1070" s="210"/>
      <c r="AS1070" s="215" t="s">
        <v>2609</v>
      </c>
      <c r="AT1070" s="105"/>
      <c r="AU1070" s="105"/>
      <c r="AV1070" s="105"/>
      <c r="AW1070" s="105"/>
      <c r="AX1070" s="105"/>
      <c r="AY1070" s="105"/>
      <c r="AZ1070" s="105"/>
      <c r="BA1070" s="105"/>
      <c r="BB1070" s="105"/>
      <c r="BC1070" s="105"/>
      <c r="BD1070" s="218"/>
      <c r="BE1070" s="105"/>
      <c r="BF1070" s="250"/>
      <c r="BG1070" s="252" t="s">
        <v>2610</v>
      </c>
      <c r="BH1070" s="5" t="s">
        <v>2610</v>
      </c>
      <c r="BI1070" s="5" t="s">
        <v>7940</v>
      </c>
      <c r="BJ1070" s="149"/>
    </row>
    <row r="1071" s="5" customFormat="1" ht="12.95" customHeight="1" spans="1:62">
      <c r="A1071" s="322"/>
      <c r="B1071" s="322"/>
      <c r="C1071" s="48" t="s">
        <v>2611</v>
      </c>
      <c r="D1071" s="38" t="s">
        <v>2612</v>
      </c>
      <c r="E1071" s="39" t="s">
        <v>7941</v>
      </c>
      <c r="F1071" s="40" t="s">
        <v>2715</v>
      </c>
      <c r="G1071" s="41" t="s">
        <v>7942</v>
      </c>
      <c r="H1071" s="42" t="s">
        <v>2715</v>
      </c>
      <c r="I1071" s="42" t="s">
        <v>2715</v>
      </c>
      <c r="J1071" s="43" t="s">
        <v>2715</v>
      </c>
      <c r="K1071" s="54" t="s">
        <v>2715</v>
      </c>
      <c r="L1071" s="42" t="s">
        <v>2737</v>
      </c>
      <c r="M1071" s="42" t="s">
        <v>2715</v>
      </c>
      <c r="N1071" s="42" t="s">
        <v>2715</v>
      </c>
      <c r="O1071" s="43" t="s">
        <v>2715</v>
      </c>
      <c r="P1071" s="206"/>
      <c r="Q1071" s="206"/>
      <c r="R1071" s="206"/>
      <c r="S1071" s="206"/>
      <c r="T1071" s="206"/>
      <c r="U1071" s="63" t="s">
        <v>7943</v>
      </c>
      <c r="V1071" s="47" t="s">
        <v>7463</v>
      </c>
      <c r="W1071" s="62" t="s">
        <v>2715</v>
      </c>
      <c r="X1071" s="62" t="s">
        <v>2715</v>
      </c>
      <c r="Y1071" s="62"/>
      <c r="Z1071" s="62"/>
      <c r="AA1071" s="62"/>
      <c r="AB1071" s="47"/>
      <c r="AC1071" s="47" t="s">
        <v>6958</v>
      </c>
      <c r="AD1071" s="63"/>
      <c r="AE1071" s="63">
        <v>0</v>
      </c>
      <c r="AF1071" s="207"/>
      <c r="AG1071" s="208"/>
      <c r="AH1071" s="208"/>
      <c r="AI1071" s="208"/>
      <c r="AJ1071" s="209"/>
      <c r="AK1071" s="209"/>
      <c r="AL1071" s="210"/>
      <c r="AM1071" s="210"/>
      <c r="AN1071" s="210"/>
      <c r="AO1071" s="210"/>
      <c r="AP1071" s="210"/>
      <c r="AQ1071" s="210"/>
      <c r="AR1071" s="210"/>
      <c r="AS1071" s="215" t="s">
        <v>2611</v>
      </c>
      <c r="AT1071" s="105"/>
      <c r="AU1071" s="105"/>
      <c r="AV1071" s="105"/>
      <c r="AW1071" s="105"/>
      <c r="AX1071" s="105"/>
      <c r="AY1071" s="105"/>
      <c r="AZ1071" s="105"/>
      <c r="BA1071" s="105"/>
      <c r="BB1071" s="105"/>
      <c r="BC1071" s="105"/>
      <c r="BD1071" s="218"/>
      <c r="BE1071" s="105"/>
      <c r="BF1071" s="250"/>
      <c r="BG1071" s="252" t="s">
        <v>2612</v>
      </c>
      <c r="BH1071" s="5" t="s">
        <v>2612</v>
      </c>
      <c r="BI1071" s="5" t="s">
        <v>7944</v>
      </c>
      <c r="BJ1071" s="149"/>
    </row>
    <row r="1072" s="5" customFormat="1" ht="12.95" customHeight="1" spans="1:62">
      <c r="A1072" s="322"/>
      <c r="B1072" s="322"/>
      <c r="C1072" s="48" t="s">
        <v>2613</v>
      </c>
      <c r="D1072" s="38" t="s">
        <v>2614</v>
      </c>
      <c r="E1072" s="39" t="s">
        <v>7945</v>
      </c>
      <c r="F1072" s="40" t="s">
        <v>2715</v>
      </c>
      <c r="G1072" s="41" t="s">
        <v>7946</v>
      </c>
      <c r="H1072" s="42" t="s">
        <v>2715</v>
      </c>
      <c r="I1072" s="42" t="s">
        <v>2715</v>
      </c>
      <c r="J1072" s="43" t="s">
        <v>2715</v>
      </c>
      <c r="K1072" s="54" t="s">
        <v>2715</v>
      </c>
      <c r="L1072" s="42" t="s">
        <v>2737</v>
      </c>
      <c r="M1072" s="42" t="s">
        <v>2715</v>
      </c>
      <c r="N1072" s="42" t="s">
        <v>2715</v>
      </c>
      <c r="O1072" s="43" t="s">
        <v>2715</v>
      </c>
      <c r="P1072" s="206"/>
      <c r="Q1072" s="206"/>
      <c r="R1072" s="206"/>
      <c r="S1072" s="206"/>
      <c r="T1072" s="206"/>
      <c r="U1072" s="63" t="s">
        <v>7947</v>
      </c>
      <c r="V1072" s="47" t="s">
        <v>7463</v>
      </c>
      <c r="W1072" s="62" t="s">
        <v>2715</v>
      </c>
      <c r="X1072" s="62" t="s">
        <v>2715</v>
      </c>
      <c r="Y1072" s="62"/>
      <c r="Z1072" s="62"/>
      <c r="AA1072" s="62"/>
      <c r="AB1072" s="47"/>
      <c r="AC1072" s="47" t="s">
        <v>6958</v>
      </c>
      <c r="AD1072" s="63"/>
      <c r="AE1072" s="63">
        <v>1</v>
      </c>
      <c r="AF1072" s="207"/>
      <c r="AG1072" s="208"/>
      <c r="AH1072" s="208"/>
      <c r="AI1072" s="208"/>
      <c r="AJ1072" s="209"/>
      <c r="AK1072" s="209"/>
      <c r="AL1072" s="210"/>
      <c r="AM1072" s="210"/>
      <c r="AN1072" s="210"/>
      <c r="AO1072" s="210"/>
      <c r="AP1072" s="210"/>
      <c r="AQ1072" s="210"/>
      <c r="AR1072" s="210"/>
      <c r="AS1072" s="215" t="s">
        <v>2613</v>
      </c>
      <c r="AT1072" s="105"/>
      <c r="AU1072" s="105"/>
      <c r="AV1072" s="105"/>
      <c r="AW1072" s="105"/>
      <c r="AX1072" s="105"/>
      <c r="AY1072" s="105"/>
      <c r="AZ1072" s="105"/>
      <c r="BA1072" s="105"/>
      <c r="BB1072" s="105"/>
      <c r="BC1072" s="105"/>
      <c r="BD1072" s="218"/>
      <c r="BE1072" s="105"/>
      <c r="BF1072" s="250"/>
      <c r="BG1072" s="252" t="s">
        <v>2614</v>
      </c>
      <c r="BH1072" s="5" t="s">
        <v>2614</v>
      </c>
      <c r="BI1072" s="5" t="s">
        <v>7948</v>
      </c>
      <c r="BJ1072" s="149"/>
    </row>
    <row r="1073" s="5" customFormat="1" ht="12.95" customHeight="1" spans="1:62">
      <c r="A1073" s="322"/>
      <c r="B1073" s="322"/>
      <c r="C1073" s="48" t="s">
        <v>2615</v>
      </c>
      <c r="D1073" s="38" t="s">
        <v>2617</v>
      </c>
      <c r="E1073" s="39" t="s">
        <v>7949</v>
      </c>
      <c r="F1073" s="40" t="s">
        <v>2715</v>
      </c>
      <c r="G1073" s="41" t="s">
        <v>7950</v>
      </c>
      <c r="H1073" s="42" t="s">
        <v>2715</v>
      </c>
      <c r="I1073" s="42" t="s">
        <v>2715</v>
      </c>
      <c r="J1073" s="43" t="s">
        <v>2715</v>
      </c>
      <c r="K1073" s="54" t="s">
        <v>2715</v>
      </c>
      <c r="L1073" s="42" t="s">
        <v>2737</v>
      </c>
      <c r="M1073" s="42" t="s">
        <v>2715</v>
      </c>
      <c r="N1073" s="42" t="s">
        <v>2715</v>
      </c>
      <c r="O1073" s="43" t="s">
        <v>2715</v>
      </c>
      <c r="P1073" s="206"/>
      <c r="Q1073" s="206"/>
      <c r="R1073" s="206"/>
      <c r="S1073" s="206"/>
      <c r="T1073" s="206"/>
      <c r="U1073" s="63" t="s">
        <v>7951</v>
      </c>
      <c r="V1073" s="47" t="s">
        <v>7463</v>
      </c>
      <c r="W1073" s="62" t="s">
        <v>2715</v>
      </c>
      <c r="X1073" s="62" t="s">
        <v>2715</v>
      </c>
      <c r="Y1073" s="62"/>
      <c r="Z1073" s="62"/>
      <c r="AA1073" s="62"/>
      <c r="AB1073" s="47"/>
      <c r="AC1073" s="47" t="s">
        <v>6853</v>
      </c>
      <c r="AD1073" s="63"/>
      <c r="AE1073" s="63" t="s">
        <v>2723</v>
      </c>
      <c r="AF1073" s="207"/>
      <c r="AG1073" s="208"/>
      <c r="AH1073" s="208"/>
      <c r="AI1073" s="208"/>
      <c r="AJ1073" s="209"/>
      <c r="AK1073" s="209"/>
      <c r="AL1073" s="210"/>
      <c r="AM1073" s="210"/>
      <c r="AN1073" s="210"/>
      <c r="AO1073" s="210"/>
      <c r="AP1073" s="210"/>
      <c r="AQ1073" s="210"/>
      <c r="AR1073" s="210"/>
      <c r="AS1073" s="215" t="s">
        <v>2616</v>
      </c>
      <c r="AT1073" s="105"/>
      <c r="AU1073" s="105"/>
      <c r="AV1073" s="105"/>
      <c r="AW1073" s="105"/>
      <c r="AX1073" s="105"/>
      <c r="AY1073" s="105"/>
      <c r="AZ1073" s="105"/>
      <c r="BA1073" s="105"/>
      <c r="BB1073" s="105"/>
      <c r="BC1073" s="105"/>
      <c r="BD1073" s="218"/>
      <c r="BE1073" s="105"/>
      <c r="BF1073" s="250"/>
      <c r="BG1073" s="252" t="s">
        <v>2617</v>
      </c>
      <c r="BH1073" s="5" t="s">
        <v>2617</v>
      </c>
      <c r="BI1073" s="5" t="s">
        <v>7952</v>
      </c>
      <c r="BJ1073" s="149"/>
    </row>
    <row r="1074" s="5" customFormat="1" ht="12.95" customHeight="1" spans="1:62">
      <c r="A1074" s="322"/>
      <c r="B1074" s="322"/>
      <c r="C1074" s="48" t="s">
        <v>2618</v>
      </c>
      <c r="D1074" s="38" t="s">
        <v>2620</v>
      </c>
      <c r="E1074" s="39" t="s">
        <v>7953</v>
      </c>
      <c r="F1074" s="40" t="s">
        <v>2715</v>
      </c>
      <c r="G1074" s="41" t="s">
        <v>7954</v>
      </c>
      <c r="H1074" s="42" t="s">
        <v>2715</v>
      </c>
      <c r="I1074" s="42" t="s">
        <v>2715</v>
      </c>
      <c r="J1074" s="43" t="s">
        <v>2715</v>
      </c>
      <c r="K1074" s="54" t="s">
        <v>2715</v>
      </c>
      <c r="L1074" s="42" t="s">
        <v>2737</v>
      </c>
      <c r="M1074" s="42" t="s">
        <v>2715</v>
      </c>
      <c r="N1074" s="42" t="s">
        <v>2715</v>
      </c>
      <c r="O1074" s="43" t="s">
        <v>2715</v>
      </c>
      <c r="P1074" s="206"/>
      <c r="Q1074" s="206"/>
      <c r="R1074" s="206"/>
      <c r="S1074" s="206"/>
      <c r="T1074" s="206"/>
      <c r="U1074" s="63" t="s">
        <v>7955</v>
      </c>
      <c r="V1074" s="47" t="s">
        <v>7463</v>
      </c>
      <c r="W1074" s="62" t="s">
        <v>2715</v>
      </c>
      <c r="X1074" s="62" t="s">
        <v>2715</v>
      </c>
      <c r="Y1074" s="62"/>
      <c r="Z1074" s="62"/>
      <c r="AA1074" s="62"/>
      <c r="AB1074" s="47"/>
      <c r="AC1074" s="47" t="s">
        <v>6853</v>
      </c>
      <c r="AD1074" s="63"/>
      <c r="AE1074" s="63" t="s">
        <v>2723</v>
      </c>
      <c r="AF1074" s="207"/>
      <c r="AG1074" s="208"/>
      <c r="AH1074" s="208"/>
      <c r="AI1074" s="208"/>
      <c r="AJ1074" s="209"/>
      <c r="AK1074" s="209"/>
      <c r="AL1074" s="210"/>
      <c r="AM1074" s="210"/>
      <c r="AN1074" s="210"/>
      <c r="AO1074" s="210"/>
      <c r="AP1074" s="210"/>
      <c r="AQ1074" s="210"/>
      <c r="AR1074" s="210"/>
      <c r="AS1074" s="215" t="s">
        <v>2619</v>
      </c>
      <c r="AT1074" s="105"/>
      <c r="AU1074" s="105"/>
      <c r="AV1074" s="105"/>
      <c r="AW1074" s="105"/>
      <c r="AX1074" s="105"/>
      <c r="AY1074" s="105"/>
      <c r="AZ1074" s="105"/>
      <c r="BA1074" s="105"/>
      <c r="BB1074" s="105"/>
      <c r="BC1074" s="105"/>
      <c r="BD1074" s="218"/>
      <c r="BE1074" s="105"/>
      <c r="BF1074" s="250"/>
      <c r="BG1074" s="252" t="s">
        <v>2620</v>
      </c>
      <c r="BH1074" s="5" t="s">
        <v>2620</v>
      </c>
      <c r="BI1074" s="5" t="s">
        <v>7956</v>
      </c>
      <c r="BJ1074" s="149"/>
    </row>
    <row r="1075" s="5" customFormat="1" ht="12.95" customHeight="1" spans="1:62">
      <c r="A1075" s="322"/>
      <c r="B1075" s="322"/>
      <c r="C1075" s="48" t="s">
        <v>2621</v>
      </c>
      <c r="D1075" s="38" t="s">
        <v>2623</v>
      </c>
      <c r="E1075" s="39" t="s">
        <v>7957</v>
      </c>
      <c r="F1075" s="40" t="s">
        <v>2715</v>
      </c>
      <c r="G1075" s="41" t="s">
        <v>7958</v>
      </c>
      <c r="H1075" s="42" t="s">
        <v>2715</v>
      </c>
      <c r="I1075" s="42" t="s">
        <v>2715</v>
      </c>
      <c r="J1075" s="43" t="s">
        <v>2715</v>
      </c>
      <c r="K1075" s="54" t="s">
        <v>2715</v>
      </c>
      <c r="L1075" s="42" t="s">
        <v>2737</v>
      </c>
      <c r="M1075" s="42" t="s">
        <v>2715</v>
      </c>
      <c r="N1075" s="42" t="s">
        <v>2715</v>
      </c>
      <c r="O1075" s="43" t="s">
        <v>2715</v>
      </c>
      <c r="P1075" s="206"/>
      <c r="Q1075" s="206"/>
      <c r="R1075" s="206"/>
      <c r="S1075" s="206"/>
      <c r="T1075" s="206"/>
      <c r="U1075" s="63" t="s">
        <v>7959</v>
      </c>
      <c r="V1075" s="47" t="s">
        <v>7463</v>
      </c>
      <c r="W1075" s="62" t="s">
        <v>2715</v>
      </c>
      <c r="X1075" s="62" t="s">
        <v>2715</v>
      </c>
      <c r="Y1075" s="62"/>
      <c r="Z1075" s="62"/>
      <c r="AA1075" s="62"/>
      <c r="AB1075" s="47"/>
      <c r="AC1075" s="47" t="s">
        <v>6853</v>
      </c>
      <c r="AD1075" s="63"/>
      <c r="AE1075" s="63" t="s">
        <v>2723</v>
      </c>
      <c r="AF1075" s="207"/>
      <c r="AG1075" s="208"/>
      <c r="AH1075" s="208"/>
      <c r="AI1075" s="208"/>
      <c r="AJ1075" s="209"/>
      <c r="AK1075" s="209"/>
      <c r="AL1075" s="210"/>
      <c r="AM1075" s="210"/>
      <c r="AN1075" s="210"/>
      <c r="AO1075" s="210"/>
      <c r="AP1075" s="210"/>
      <c r="AQ1075" s="210"/>
      <c r="AR1075" s="210"/>
      <c r="AS1075" s="215" t="s">
        <v>2622</v>
      </c>
      <c r="AT1075" s="105"/>
      <c r="AU1075" s="105"/>
      <c r="AV1075" s="105"/>
      <c r="AW1075" s="105"/>
      <c r="AX1075" s="105"/>
      <c r="AY1075" s="105"/>
      <c r="AZ1075" s="105"/>
      <c r="BA1075" s="105"/>
      <c r="BB1075" s="105"/>
      <c r="BC1075" s="105"/>
      <c r="BD1075" s="218"/>
      <c r="BE1075" s="105"/>
      <c r="BF1075" s="250"/>
      <c r="BG1075" s="252" t="s">
        <v>2623</v>
      </c>
      <c r="BH1075" s="5" t="s">
        <v>2623</v>
      </c>
      <c r="BI1075" s="5" t="s">
        <v>7960</v>
      </c>
      <c r="BJ1075" s="149"/>
    </row>
    <row r="1076" s="5" customFormat="1" ht="12.95" customHeight="1" spans="1:62">
      <c r="A1076" s="322"/>
      <c r="B1076" s="322"/>
      <c r="C1076" s="48" t="s">
        <v>2624</v>
      </c>
      <c r="D1076" s="38" t="s">
        <v>2626</v>
      </c>
      <c r="E1076" s="39" t="s">
        <v>7961</v>
      </c>
      <c r="F1076" s="40" t="s">
        <v>2715</v>
      </c>
      <c r="G1076" s="41" t="s">
        <v>7962</v>
      </c>
      <c r="H1076" s="42" t="s">
        <v>2715</v>
      </c>
      <c r="I1076" s="42" t="s">
        <v>2715</v>
      </c>
      <c r="J1076" s="43" t="s">
        <v>2715</v>
      </c>
      <c r="K1076" s="54" t="s">
        <v>2715</v>
      </c>
      <c r="L1076" s="42" t="s">
        <v>2737</v>
      </c>
      <c r="M1076" s="42" t="s">
        <v>2715</v>
      </c>
      <c r="N1076" s="42" t="s">
        <v>2715</v>
      </c>
      <c r="O1076" s="43" t="s">
        <v>2715</v>
      </c>
      <c r="P1076" s="206"/>
      <c r="Q1076" s="206"/>
      <c r="R1076" s="206"/>
      <c r="S1076" s="206"/>
      <c r="T1076" s="206"/>
      <c r="U1076" s="63" t="s">
        <v>7963</v>
      </c>
      <c r="V1076" s="47" t="s">
        <v>7463</v>
      </c>
      <c r="W1076" s="62" t="s">
        <v>2715</v>
      </c>
      <c r="X1076" s="62" t="s">
        <v>2715</v>
      </c>
      <c r="Y1076" s="62"/>
      <c r="Z1076" s="62"/>
      <c r="AA1076" s="62"/>
      <c r="AB1076" s="47"/>
      <c r="AC1076" s="47" t="s">
        <v>6853</v>
      </c>
      <c r="AD1076" s="63"/>
      <c r="AE1076" s="63" t="s">
        <v>2723</v>
      </c>
      <c r="AF1076" s="207"/>
      <c r="AG1076" s="208"/>
      <c r="AH1076" s="208"/>
      <c r="AI1076" s="208"/>
      <c r="AJ1076" s="209"/>
      <c r="AK1076" s="209"/>
      <c r="AL1076" s="210"/>
      <c r="AM1076" s="210"/>
      <c r="AN1076" s="210"/>
      <c r="AO1076" s="210"/>
      <c r="AP1076" s="210"/>
      <c r="AQ1076" s="210"/>
      <c r="AR1076" s="210"/>
      <c r="AS1076" s="215" t="s">
        <v>2625</v>
      </c>
      <c r="AT1076" s="105"/>
      <c r="AU1076" s="105"/>
      <c r="AV1076" s="105"/>
      <c r="AW1076" s="105"/>
      <c r="AX1076" s="105"/>
      <c r="AY1076" s="105"/>
      <c r="AZ1076" s="105"/>
      <c r="BA1076" s="105"/>
      <c r="BB1076" s="105"/>
      <c r="BC1076" s="105"/>
      <c r="BD1076" s="218"/>
      <c r="BE1076" s="105"/>
      <c r="BF1076" s="250"/>
      <c r="BG1076" s="252" t="s">
        <v>2626</v>
      </c>
      <c r="BH1076" s="5" t="s">
        <v>2626</v>
      </c>
      <c r="BI1076" s="5" t="s">
        <v>7964</v>
      </c>
      <c r="BJ1076" s="149"/>
    </row>
    <row r="1077" s="5" customFormat="1" ht="12.95" customHeight="1" spans="1:62">
      <c r="A1077" s="322"/>
      <c r="B1077" s="322"/>
      <c r="C1077" s="48" t="s">
        <v>2627</v>
      </c>
      <c r="D1077" s="38" t="s">
        <v>2629</v>
      </c>
      <c r="E1077" s="39" t="s">
        <v>7965</v>
      </c>
      <c r="F1077" s="40" t="s">
        <v>2715</v>
      </c>
      <c r="G1077" s="41" t="s">
        <v>7966</v>
      </c>
      <c r="H1077" s="42" t="s">
        <v>2715</v>
      </c>
      <c r="I1077" s="42" t="s">
        <v>2715</v>
      </c>
      <c r="J1077" s="43" t="s">
        <v>2715</v>
      </c>
      <c r="K1077" s="54" t="s">
        <v>2715</v>
      </c>
      <c r="L1077" s="42" t="s">
        <v>2737</v>
      </c>
      <c r="M1077" s="42" t="s">
        <v>2715</v>
      </c>
      <c r="N1077" s="42" t="s">
        <v>2715</v>
      </c>
      <c r="O1077" s="43" t="s">
        <v>2715</v>
      </c>
      <c r="P1077" s="206"/>
      <c r="Q1077" s="206"/>
      <c r="R1077" s="206"/>
      <c r="S1077" s="206"/>
      <c r="T1077" s="206"/>
      <c r="U1077" s="63" t="s">
        <v>7967</v>
      </c>
      <c r="V1077" s="47" t="s">
        <v>7463</v>
      </c>
      <c r="W1077" s="62" t="s">
        <v>2715</v>
      </c>
      <c r="X1077" s="62" t="s">
        <v>2715</v>
      </c>
      <c r="Y1077" s="62"/>
      <c r="Z1077" s="62"/>
      <c r="AA1077" s="62"/>
      <c r="AB1077" s="47"/>
      <c r="AC1077" s="47" t="s">
        <v>6853</v>
      </c>
      <c r="AD1077" s="63"/>
      <c r="AE1077" s="63" t="s">
        <v>2723</v>
      </c>
      <c r="AF1077" s="207"/>
      <c r="AG1077" s="208"/>
      <c r="AH1077" s="208"/>
      <c r="AI1077" s="208"/>
      <c r="AJ1077" s="209"/>
      <c r="AK1077" s="209"/>
      <c r="AL1077" s="210"/>
      <c r="AM1077" s="210"/>
      <c r="AN1077" s="210"/>
      <c r="AO1077" s="210"/>
      <c r="AP1077" s="210"/>
      <c r="AQ1077" s="210"/>
      <c r="AR1077" s="210"/>
      <c r="AS1077" s="215" t="s">
        <v>2628</v>
      </c>
      <c r="AT1077" s="105"/>
      <c r="AU1077" s="105"/>
      <c r="AV1077" s="105"/>
      <c r="AW1077" s="105"/>
      <c r="AX1077" s="105"/>
      <c r="AY1077" s="105"/>
      <c r="AZ1077" s="105"/>
      <c r="BA1077" s="105"/>
      <c r="BB1077" s="105"/>
      <c r="BC1077" s="105"/>
      <c r="BD1077" s="218"/>
      <c r="BE1077" s="105"/>
      <c r="BF1077" s="250"/>
      <c r="BG1077" s="252" t="s">
        <v>2629</v>
      </c>
      <c r="BH1077" s="5" t="s">
        <v>2629</v>
      </c>
      <c r="BI1077" s="5" t="s">
        <v>7968</v>
      </c>
      <c r="BJ1077" s="149"/>
    </row>
    <row r="1078" s="5" customFormat="1" ht="12.95" customHeight="1" spans="1:62">
      <c r="A1078" s="322"/>
      <c r="B1078" s="322"/>
      <c r="C1078" s="10" t="s">
        <v>2630</v>
      </c>
      <c r="D1078" s="38" t="s">
        <v>2632</v>
      </c>
      <c r="E1078" s="39" t="s">
        <v>7969</v>
      </c>
      <c r="F1078" s="40" t="s">
        <v>2715</v>
      </c>
      <c r="G1078" s="41" t="s">
        <v>7970</v>
      </c>
      <c r="H1078" s="42" t="s">
        <v>2715</v>
      </c>
      <c r="I1078" s="42" t="s">
        <v>2715</v>
      </c>
      <c r="J1078" s="43" t="s">
        <v>2715</v>
      </c>
      <c r="K1078" s="54" t="s">
        <v>2715</v>
      </c>
      <c r="L1078" s="42" t="s">
        <v>2737</v>
      </c>
      <c r="M1078" s="42" t="s">
        <v>2715</v>
      </c>
      <c r="N1078" s="42" t="s">
        <v>2715</v>
      </c>
      <c r="O1078" s="43" t="s">
        <v>2715</v>
      </c>
      <c r="P1078" s="206"/>
      <c r="Q1078" s="206"/>
      <c r="R1078" s="206"/>
      <c r="S1078" s="206"/>
      <c r="T1078" s="206"/>
      <c r="U1078" s="63" t="s">
        <v>7971</v>
      </c>
      <c r="V1078" s="47" t="s">
        <v>7463</v>
      </c>
      <c r="W1078" s="62" t="s">
        <v>2715</v>
      </c>
      <c r="X1078" s="62" t="s">
        <v>2715</v>
      </c>
      <c r="Y1078" s="62"/>
      <c r="Z1078" s="62"/>
      <c r="AA1078" s="62"/>
      <c r="AB1078" s="47"/>
      <c r="AC1078" s="47" t="s">
        <v>6853</v>
      </c>
      <c r="AD1078" s="63"/>
      <c r="AE1078" s="63" t="s">
        <v>2723</v>
      </c>
      <c r="AF1078" s="207"/>
      <c r="AG1078" s="208"/>
      <c r="AH1078" s="208"/>
      <c r="AI1078" s="208"/>
      <c r="AJ1078" s="209"/>
      <c r="AK1078" s="209"/>
      <c r="AL1078" s="210"/>
      <c r="AM1078" s="210"/>
      <c r="AN1078" s="210"/>
      <c r="AO1078" s="210"/>
      <c r="AP1078" s="210"/>
      <c r="AQ1078" s="210"/>
      <c r="AR1078" s="210"/>
      <c r="AS1078" s="215" t="s">
        <v>2631</v>
      </c>
      <c r="AT1078" s="105"/>
      <c r="AU1078" s="105"/>
      <c r="AV1078" s="105"/>
      <c r="AW1078" s="105"/>
      <c r="AX1078" s="105"/>
      <c r="AY1078" s="105"/>
      <c r="AZ1078" s="105"/>
      <c r="BA1078" s="105"/>
      <c r="BB1078" s="105"/>
      <c r="BC1078" s="105"/>
      <c r="BD1078" s="218"/>
      <c r="BE1078" s="105"/>
      <c r="BF1078" s="250"/>
      <c r="BG1078" s="252" t="s">
        <v>2632</v>
      </c>
      <c r="BH1078" s="5" t="s">
        <v>2632</v>
      </c>
      <c r="BI1078" s="5" t="s">
        <v>7972</v>
      </c>
      <c r="BJ1078" s="149"/>
    </row>
    <row r="1079" s="5" customFormat="1" ht="12.95" customHeight="1" spans="1:62">
      <c r="A1079" s="322"/>
      <c r="B1079" s="322"/>
      <c r="C1079" s="10" t="s">
        <v>2633</v>
      </c>
      <c r="D1079" s="38" t="s">
        <v>2635</v>
      </c>
      <c r="E1079" s="39" t="s">
        <v>7973</v>
      </c>
      <c r="F1079" s="40" t="s">
        <v>2715</v>
      </c>
      <c r="G1079" s="41" t="s">
        <v>7974</v>
      </c>
      <c r="H1079" s="42" t="s">
        <v>2715</v>
      </c>
      <c r="I1079" s="42" t="s">
        <v>2715</v>
      </c>
      <c r="J1079" s="43" t="s">
        <v>2715</v>
      </c>
      <c r="K1079" s="54" t="s">
        <v>2715</v>
      </c>
      <c r="L1079" s="42" t="s">
        <v>2737</v>
      </c>
      <c r="M1079" s="42" t="s">
        <v>2715</v>
      </c>
      <c r="N1079" s="42" t="s">
        <v>2715</v>
      </c>
      <c r="O1079" s="43" t="s">
        <v>2715</v>
      </c>
      <c r="P1079" s="206"/>
      <c r="Q1079" s="206"/>
      <c r="R1079" s="206"/>
      <c r="S1079" s="206"/>
      <c r="T1079" s="206"/>
      <c r="U1079" s="63" t="s">
        <v>7975</v>
      </c>
      <c r="V1079" s="47" t="s">
        <v>7463</v>
      </c>
      <c r="W1079" s="62" t="s">
        <v>2715</v>
      </c>
      <c r="X1079" s="62" t="s">
        <v>2715</v>
      </c>
      <c r="Y1079" s="62"/>
      <c r="Z1079" s="62"/>
      <c r="AA1079" s="62"/>
      <c r="AB1079" s="47"/>
      <c r="AC1079" s="47" t="s">
        <v>6853</v>
      </c>
      <c r="AD1079" s="63"/>
      <c r="AE1079" s="63" t="s">
        <v>2723</v>
      </c>
      <c r="AF1079" s="207"/>
      <c r="AG1079" s="208"/>
      <c r="AH1079" s="208"/>
      <c r="AI1079" s="208"/>
      <c r="AJ1079" s="209"/>
      <c r="AK1079" s="209"/>
      <c r="AL1079" s="210"/>
      <c r="AM1079" s="210"/>
      <c r="AN1079" s="210"/>
      <c r="AO1079" s="210"/>
      <c r="AP1079" s="210"/>
      <c r="AQ1079" s="210"/>
      <c r="AR1079" s="210"/>
      <c r="AS1079" s="215" t="s">
        <v>2634</v>
      </c>
      <c r="AT1079" s="105"/>
      <c r="AU1079" s="105"/>
      <c r="AV1079" s="105"/>
      <c r="AW1079" s="105"/>
      <c r="AX1079" s="105"/>
      <c r="AY1079" s="105"/>
      <c r="AZ1079" s="105"/>
      <c r="BA1079" s="105"/>
      <c r="BB1079" s="105"/>
      <c r="BC1079" s="105"/>
      <c r="BD1079" s="218"/>
      <c r="BE1079" s="105"/>
      <c r="BF1079" s="250"/>
      <c r="BG1079" s="252" t="s">
        <v>2635</v>
      </c>
      <c r="BH1079" s="5" t="s">
        <v>2635</v>
      </c>
      <c r="BI1079" s="5" t="s">
        <v>7976</v>
      </c>
      <c r="BJ1079" s="149"/>
    </row>
    <row r="1080" s="5" customFormat="1" ht="12.95" customHeight="1" spans="1:62">
      <c r="A1080" s="322"/>
      <c r="B1080" s="322"/>
      <c r="C1080" s="10" t="s">
        <v>2636</v>
      </c>
      <c r="D1080" s="38" t="s">
        <v>2638</v>
      </c>
      <c r="E1080" s="39" t="s">
        <v>7977</v>
      </c>
      <c r="F1080" s="40" t="s">
        <v>2715</v>
      </c>
      <c r="G1080" s="41" t="s">
        <v>7978</v>
      </c>
      <c r="H1080" s="42" t="s">
        <v>2715</v>
      </c>
      <c r="I1080" s="42" t="s">
        <v>2715</v>
      </c>
      <c r="J1080" s="43" t="s">
        <v>2715</v>
      </c>
      <c r="K1080" s="42" t="s">
        <v>2715</v>
      </c>
      <c r="L1080" s="42" t="s">
        <v>2737</v>
      </c>
      <c r="M1080" s="42" t="s">
        <v>2715</v>
      </c>
      <c r="N1080" s="42" t="s">
        <v>2715</v>
      </c>
      <c r="O1080" s="43" t="s">
        <v>2715</v>
      </c>
      <c r="P1080" s="206"/>
      <c r="Q1080" s="206"/>
      <c r="R1080" s="206"/>
      <c r="S1080" s="206"/>
      <c r="T1080" s="206"/>
      <c r="U1080" s="63" t="s">
        <v>7979</v>
      </c>
      <c r="V1080" s="47" t="s">
        <v>7463</v>
      </c>
      <c r="W1080" s="62" t="s">
        <v>2715</v>
      </c>
      <c r="X1080" s="62" t="s">
        <v>2715</v>
      </c>
      <c r="Y1080" s="62"/>
      <c r="Z1080" s="62"/>
      <c r="AA1080" s="62"/>
      <c r="AB1080" s="47"/>
      <c r="AC1080" s="47" t="s">
        <v>6853</v>
      </c>
      <c r="AD1080" s="63"/>
      <c r="AE1080" s="63" t="s">
        <v>2723</v>
      </c>
      <c r="AF1080" s="207"/>
      <c r="AG1080" s="208"/>
      <c r="AH1080" s="208"/>
      <c r="AI1080" s="208"/>
      <c r="AJ1080" s="209"/>
      <c r="AK1080" s="209"/>
      <c r="AL1080" s="210"/>
      <c r="AM1080" s="210"/>
      <c r="AN1080" s="210"/>
      <c r="AO1080" s="210"/>
      <c r="AP1080" s="210"/>
      <c r="AQ1080" s="210"/>
      <c r="AR1080" s="210"/>
      <c r="AS1080" s="215" t="s">
        <v>2637</v>
      </c>
      <c r="AT1080" s="105"/>
      <c r="AU1080" s="105"/>
      <c r="AV1080" s="105"/>
      <c r="AW1080" s="105"/>
      <c r="AX1080" s="105"/>
      <c r="AY1080" s="105"/>
      <c r="AZ1080" s="105"/>
      <c r="BA1080" s="105"/>
      <c r="BB1080" s="105"/>
      <c r="BC1080" s="105"/>
      <c r="BD1080" s="218"/>
      <c r="BE1080" s="105"/>
      <c r="BF1080" s="250"/>
      <c r="BG1080" s="252" t="s">
        <v>2638</v>
      </c>
      <c r="BH1080" s="5" t="s">
        <v>2638</v>
      </c>
      <c r="BI1080" s="5" t="s">
        <v>7980</v>
      </c>
      <c r="BJ1080" s="149"/>
    </row>
    <row r="1081" s="5" customFormat="1" ht="13.5" customHeight="1" spans="1:62">
      <c r="A1081" s="322"/>
      <c r="B1081" s="322"/>
      <c r="C1081" s="351" t="s">
        <v>2639</v>
      </c>
      <c r="D1081" s="38" t="s">
        <v>2640</v>
      </c>
      <c r="E1081" s="39" t="s">
        <v>7981</v>
      </c>
      <c r="F1081" s="40" t="s">
        <v>2715</v>
      </c>
      <c r="G1081" s="41" t="s">
        <v>7982</v>
      </c>
      <c r="H1081" s="42" t="s">
        <v>2715</v>
      </c>
      <c r="I1081" s="42" t="s">
        <v>2715</v>
      </c>
      <c r="J1081" s="43" t="s">
        <v>2715</v>
      </c>
      <c r="K1081" s="42" t="s">
        <v>2715</v>
      </c>
      <c r="L1081" s="42" t="s">
        <v>2737</v>
      </c>
      <c r="M1081" s="42" t="s">
        <v>2715</v>
      </c>
      <c r="N1081" s="42" t="s">
        <v>2715</v>
      </c>
      <c r="O1081" s="43" t="s">
        <v>2715</v>
      </c>
      <c r="P1081" s="206"/>
      <c r="Q1081" s="206"/>
      <c r="R1081" s="206"/>
      <c r="S1081" s="206"/>
      <c r="T1081" s="206"/>
      <c r="U1081" s="63" t="s">
        <v>7983</v>
      </c>
      <c r="V1081" s="47" t="s">
        <v>7463</v>
      </c>
      <c r="W1081" s="62" t="s">
        <v>2715</v>
      </c>
      <c r="X1081" s="62" t="s">
        <v>2715</v>
      </c>
      <c r="Y1081" s="62"/>
      <c r="Z1081" s="62"/>
      <c r="AA1081" s="62"/>
      <c r="AB1081" s="47"/>
      <c r="AC1081" s="47" t="s">
        <v>6853</v>
      </c>
      <c r="AD1081" s="63"/>
      <c r="AE1081" s="63" t="s">
        <v>2723</v>
      </c>
      <c r="AF1081" s="207"/>
      <c r="AG1081" s="208"/>
      <c r="AH1081" s="208"/>
      <c r="AI1081" s="208"/>
      <c r="AJ1081" s="209"/>
      <c r="AK1081" s="209"/>
      <c r="AL1081" s="210"/>
      <c r="AM1081" s="210"/>
      <c r="AN1081" s="210"/>
      <c r="AO1081" s="210"/>
      <c r="AP1081" s="210"/>
      <c r="AQ1081" s="210"/>
      <c r="AR1081" s="210"/>
      <c r="AS1081" s="215" t="s">
        <v>2639</v>
      </c>
      <c r="AT1081" s="105"/>
      <c r="AU1081" s="105"/>
      <c r="AV1081" s="105"/>
      <c r="AW1081" s="105"/>
      <c r="AX1081" s="105"/>
      <c r="AY1081" s="105"/>
      <c r="AZ1081" s="105"/>
      <c r="BA1081" s="105"/>
      <c r="BB1081" s="105"/>
      <c r="BC1081" s="105"/>
      <c r="BD1081" s="218"/>
      <c r="BE1081" s="105"/>
      <c r="BF1081" s="250"/>
      <c r="BG1081" s="270" t="s">
        <v>2640</v>
      </c>
      <c r="BH1081" s="5" t="s">
        <v>2640</v>
      </c>
      <c r="BI1081" s="5" t="s">
        <v>7984</v>
      </c>
      <c r="BJ1081" s="149"/>
    </row>
    <row r="1082" s="5" customFormat="1" ht="12.95" customHeight="1" spans="1:62">
      <c r="A1082" s="322"/>
      <c r="B1082" s="322"/>
      <c r="C1082" s="356" t="s">
        <v>2641</v>
      </c>
      <c r="D1082" s="38" t="s">
        <v>2642</v>
      </c>
      <c r="E1082" s="39" t="s">
        <v>7985</v>
      </c>
      <c r="F1082" s="40" t="s">
        <v>2715</v>
      </c>
      <c r="G1082" s="41" t="s">
        <v>7986</v>
      </c>
      <c r="H1082" s="42" t="s">
        <v>2715</v>
      </c>
      <c r="I1082" s="42" t="s">
        <v>2715</v>
      </c>
      <c r="J1082" s="43" t="s">
        <v>2715</v>
      </c>
      <c r="K1082" s="42" t="s">
        <v>2715</v>
      </c>
      <c r="L1082" s="42" t="s">
        <v>2737</v>
      </c>
      <c r="M1082" s="42" t="s">
        <v>2715</v>
      </c>
      <c r="N1082" s="42" t="s">
        <v>2715</v>
      </c>
      <c r="O1082" s="43" t="s">
        <v>2715</v>
      </c>
      <c r="P1082" s="206"/>
      <c r="Q1082" s="206"/>
      <c r="R1082" s="206"/>
      <c r="S1082" s="206"/>
      <c r="T1082" s="206"/>
      <c r="U1082" s="63" t="s">
        <v>7987</v>
      </c>
      <c r="V1082" s="47" t="s">
        <v>7463</v>
      </c>
      <c r="W1082" s="62" t="s">
        <v>2715</v>
      </c>
      <c r="X1082" s="62" t="s">
        <v>2715</v>
      </c>
      <c r="Y1082" s="62"/>
      <c r="Z1082" s="62"/>
      <c r="AA1082" s="62"/>
      <c r="AB1082" s="47"/>
      <c r="AC1082" s="47" t="s">
        <v>6853</v>
      </c>
      <c r="AD1082" s="63"/>
      <c r="AE1082" s="63" t="s">
        <v>2723</v>
      </c>
      <c r="AF1082" s="207"/>
      <c r="AG1082" s="208"/>
      <c r="AH1082" s="208"/>
      <c r="AI1082" s="208"/>
      <c r="AJ1082" s="209"/>
      <c r="AK1082" s="209"/>
      <c r="AL1082" s="210"/>
      <c r="AM1082" s="210"/>
      <c r="AN1082" s="210"/>
      <c r="AO1082" s="210"/>
      <c r="AP1082" s="210"/>
      <c r="AQ1082" s="210"/>
      <c r="AR1082" s="210"/>
      <c r="AS1082" s="215" t="s">
        <v>2641</v>
      </c>
      <c r="AT1082" s="105"/>
      <c r="AU1082" s="105"/>
      <c r="AV1082" s="105"/>
      <c r="AW1082" s="105"/>
      <c r="AX1082" s="105"/>
      <c r="AY1082" s="105"/>
      <c r="AZ1082" s="105"/>
      <c r="BA1082" s="105"/>
      <c r="BB1082" s="105"/>
      <c r="BC1082" s="105"/>
      <c r="BD1082" s="218"/>
      <c r="BE1082" s="105"/>
      <c r="BF1082" s="250"/>
      <c r="BG1082" s="270" t="s">
        <v>2642</v>
      </c>
      <c r="BH1082" s="5" t="s">
        <v>2642</v>
      </c>
      <c r="BI1082" s="5" t="s">
        <v>7988</v>
      </c>
      <c r="BJ1082" s="149"/>
    </row>
    <row r="1083" s="5" customFormat="1" ht="13.5" customHeight="1" spans="1:62">
      <c r="A1083" s="322"/>
      <c r="B1083" s="322"/>
      <c r="C1083" s="351" t="s">
        <v>2643</v>
      </c>
      <c r="D1083" s="38" t="s">
        <v>2644</v>
      </c>
      <c r="E1083" s="39" t="s">
        <v>7989</v>
      </c>
      <c r="F1083" s="40" t="s">
        <v>2715</v>
      </c>
      <c r="G1083" s="41" t="s">
        <v>7990</v>
      </c>
      <c r="H1083" s="42" t="s">
        <v>2715</v>
      </c>
      <c r="I1083" s="42" t="s">
        <v>2715</v>
      </c>
      <c r="J1083" s="43" t="s">
        <v>2715</v>
      </c>
      <c r="K1083" s="42" t="s">
        <v>2715</v>
      </c>
      <c r="L1083" s="42" t="s">
        <v>2737</v>
      </c>
      <c r="M1083" s="42" t="s">
        <v>2715</v>
      </c>
      <c r="N1083" s="42" t="s">
        <v>2715</v>
      </c>
      <c r="O1083" s="43" t="s">
        <v>2715</v>
      </c>
      <c r="P1083" s="206"/>
      <c r="Q1083" s="206"/>
      <c r="R1083" s="206"/>
      <c r="S1083" s="206"/>
      <c r="T1083" s="206"/>
      <c r="U1083" s="63" t="s">
        <v>7991</v>
      </c>
      <c r="V1083" s="47" t="s">
        <v>7463</v>
      </c>
      <c r="W1083" s="62" t="s">
        <v>2715</v>
      </c>
      <c r="X1083" s="62" t="s">
        <v>2715</v>
      </c>
      <c r="Y1083" s="62"/>
      <c r="Z1083" s="62"/>
      <c r="AA1083" s="62"/>
      <c r="AB1083" s="47"/>
      <c r="AC1083" s="47" t="s">
        <v>6853</v>
      </c>
      <c r="AD1083" s="63"/>
      <c r="AE1083" s="63" t="s">
        <v>2723</v>
      </c>
      <c r="AF1083" s="207"/>
      <c r="AG1083" s="208"/>
      <c r="AH1083" s="208"/>
      <c r="AI1083" s="208"/>
      <c r="AJ1083" s="209"/>
      <c r="AK1083" s="210"/>
      <c r="AL1083" s="210"/>
      <c r="AM1083" s="210"/>
      <c r="AN1083" s="210"/>
      <c r="AO1083" s="209"/>
      <c r="AP1083" s="210"/>
      <c r="AQ1083" s="210"/>
      <c r="AR1083" s="210"/>
      <c r="AS1083" s="215" t="s">
        <v>2643</v>
      </c>
      <c r="AT1083" s="105"/>
      <c r="AU1083" s="105"/>
      <c r="AV1083" s="105"/>
      <c r="AW1083" s="105"/>
      <c r="AX1083" s="105"/>
      <c r="AY1083" s="105"/>
      <c r="AZ1083" s="105"/>
      <c r="BA1083" s="105"/>
      <c r="BB1083" s="105"/>
      <c r="BC1083" s="105"/>
      <c r="BD1083" s="105"/>
      <c r="BE1083" s="105"/>
      <c r="BF1083" s="284"/>
      <c r="BG1083" s="270" t="s">
        <v>2644</v>
      </c>
      <c r="BH1083" s="5" t="s">
        <v>2644</v>
      </c>
      <c r="BI1083" s="5" t="s">
        <v>7992</v>
      </c>
      <c r="BJ1083" s="149"/>
    </row>
    <row r="1084" s="5" customFormat="1" ht="12.95" customHeight="1" spans="1:62">
      <c r="A1084" s="322"/>
      <c r="B1084" s="322"/>
      <c r="C1084" s="39" t="s">
        <v>2645</v>
      </c>
      <c r="D1084" s="38" t="s">
        <v>2646</v>
      </c>
      <c r="E1084" s="39" t="s">
        <v>7993</v>
      </c>
      <c r="F1084" s="40" t="s">
        <v>2715</v>
      </c>
      <c r="G1084" s="41" t="s">
        <v>7994</v>
      </c>
      <c r="H1084" s="42" t="s">
        <v>2715</v>
      </c>
      <c r="I1084" s="42" t="s">
        <v>2715</v>
      </c>
      <c r="J1084" s="43" t="s">
        <v>2715</v>
      </c>
      <c r="K1084" s="42" t="s">
        <v>2715</v>
      </c>
      <c r="L1084" s="42" t="s">
        <v>2737</v>
      </c>
      <c r="M1084" s="42" t="s">
        <v>2715</v>
      </c>
      <c r="N1084" s="42" t="s">
        <v>2715</v>
      </c>
      <c r="O1084" s="43" t="s">
        <v>2715</v>
      </c>
      <c r="P1084" s="206"/>
      <c r="Q1084" s="206"/>
      <c r="R1084" s="206"/>
      <c r="S1084" s="206"/>
      <c r="T1084" s="206"/>
      <c r="U1084" s="63" t="s">
        <v>7995</v>
      </c>
      <c r="V1084" s="47" t="s">
        <v>7463</v>
      </c>
      <c r="W1084" s="62" t="s">
        <v>2715</v>
      </c>
      <c r="X1084" s="62" t="s">
        <v>2715</v>
      </c>
      <c r="Y1084" s="62"/>
      <c r="Z1084" s="62"/>
      <c r="AA1084" s="62"/>
      <c r="AB1084" s="47"/>
      <c r="AC1084" s="47" t="s">
        <v>6853</v>
      </c>
      <c r="AD1084" s="63"/>
      <c r="AE1084" s="63" t="s">
        <v>2723</v>
      </c>
      <c r="AF1084" s="208"/>
      <c r="AG1084" s="208"/>
      <c r="AH1084" s="208"/>
      <c r="AI1084" s="208"/>
      <c r="AJ1084" s="209"/>
      <c r="AK1084" s="210"/>
      <c r="AL1084" s="210"/>
      <c r="AM1084" s="210"/>
      <c r="AN1084" s="210"/>
      <c r="AO1084" s="210"/>
      <c r="AP1084" s="210"/>
      <c r="AQ1084" s="210"/>
      <c r="AR1084" s="209"/>
      <c r="AS1084" s="282" t="s">
        <v>2645</v>
      </c>
      <c r="AT1084" s="105"/>
      <c r="AU1084" s="105"/>
      <c r="AV1084" s="105"/>
      <c r="AW1084" s="105"/>
      <c r="AX1084" s="105"/>
      <c r="AY1084" s="105"/>
      <c r="AZ1084" s="105"/>
      <c r="BA1084" s="105"/>
      <c r="BB1084" s="105"/>
      <c r="BC1084" s="105"/>
      <c r="BD1084" s="105"/>
      <c r="BE1084" s="105"/>
      <c r="BF1084" s="284"/>
      <c r="BG1084" s="270" t="s">
        <v>2646</v>
      </c>
      <c r="BH1084" s="5" t="s">
        <v>2646</v>
      </c>
      <c r="BI1084" s="5" t="s">
        <v>7996</v>
      </c>
      <c r="BJ1084" s="149"/>
    </row>
    <row r="1085" s="5" customFormat="1" ht="12.95" customHeight="1" spans="1:62">
      <c r="A1085" s="322"/>
      <c r="B1085" s="322"/>
      <c r="C1085" s="39" t="s">
        <v>2647</v>
      </c>
      <c r="D1085" s="38" t="s">
        <v>2648</v>
      </c>
      <c r="E1085" s="39" t="s">
        <v>7997</v>
      </c>
      <c r="F1085" s="40" t="s">
        <v>2715</v>
      </c>
      <c r="G1085" s="41" t="s">
        <v>7998</v>
      </c>
      <c r="H1085" s="42" t="s">
        <v>2715</v>
      </c>
      <c r="I1085" s="42" t="s">
        <v>2715</v>
      </c>
      <c r="J1085" s="43" t="s">
        <v>2715</v>
      </c>
      <c r="K1085" s="42" t="s">
        <v>2715</v>
      </c>
      <c r="L1085" s="42" t="s">
        <v>2737</v>
      </c>
      <c r="M1085" s="42" t="s">
        <v>2715</v>
      </c>
      <c r="N1085" s="42" t="s">
        <v>2715</v>
      </c>
      <c r="O1085" s="43" t="s">
        <v>2715</v>
      </c>
      <c r="P1085" s="206"/>
      <c r="Q1085" s="206"/>
      <c r="R1085" s="206"/>
      <c r="S1085" s="206"/>
      <c r="T1085" s="206"/>
      <c r="U1085" s="63" t="s">
        <v>7999</v>
      </c>
      <c r="V1085" s="47" t="s">
        <v>7463</v>
      </c>
      <c r="W1085" s="62" t="s">
        <v>2715</v>
      </c>
      <c r="X1085" s="62" t="s">
        <v>2715</v>
      </c>
      <c r="Y1085" s="62"/>
      <c r="Z1085" s="62"/>
      <c r="AA1085" s="62"/>
      <c r="AB1085" s="47"/>
      <c r="AC1085" s="47" t="s">
        <v>6853</v>
      </c>
      <c r="AD1085" s="63"/>
      <c r="AE1085" s="63" t="s">
        <v>2723</v>
      </c>
      <c r="AF1085" s="208"/>
      <c r="AG1085" s="208"/>
      <c r="AH1085" s="208"/>
      <c r="AI1085" s="208"/>
      <c r="AJ1085" s="209"/>
      <c r="AK1085" s="210"/>
      <c r="AL1085" s="210"/>
      <c r="AM1085" s="210"/>
      <c r="AN1085" s="210"/>
      <c r="AO1085" s="210"/>
      <c r="AP1085" s="210"/>
      <c r="AQ1085" s="210"/>
      <c r="AR1085" s="209"/>
      <c r="AS1085" s="283" t="s">
        <v>2647</v>
      </c>
      <c r="AT1085" s="105"/>
      <c r="AU1085" s="105"/>
      <c r="AV1085" s="105"/>
      <c r="AW1085" s="105"/>
      <c r="AX1085" s="105"/>
      <c r="AY1085" s="105"/>
      <c r="AZ1085" s="105"/>
      <c r="BA1085" s="105"/>
      <c r="BB1085" s="105"/>
      <c r="BC1085" s="105"/>
      <c r="BD1085" s="105"/>
      <c r="BE1085" s="105"/>
      <c r="BF1085" s="284"/>
      <c r="BG1085" s="270" t="s">
        <v>2648</v>
      </c>
      <c r="BH1085" s="5" t="s">
        <v>2648</v>
      </c>
      <c r="BI1085" s="5" t="s">
        <v>8000</v>
      </c>
      <c r="BJ1085" s="149"/>
    </row>
    <row r="1086" ht="13.5" spans="1:62">
      <c r="A1086" s="341"/>
      <c r="B1086" s="341"/>
      <c r="C1086" s="48" t="s">
        <v>2649</v>
      </c>
      <c r="D1086" s="38" t="s">
        <v>2651</v>
      </c>
      <c r="E1086" s="39" t="s">
        <v>8001</v>
      </c>
      <c r="F1086" s="40" t="s">
        <v>2715</v>
      </c>
      <c r="G1086" s="41" t="s">
        <v>8002</v>
      </c>
      <c r="H1086" s="42" t="s">
        <v>2715</v>
      </c>
      <c r="I1086" s="42" t="s">
        <v>2715</v>
      </c>
      <c r="J1086" s="43" t="s">
        <v>2715</v>
      </c>
      <c r="K1086" s="42" t="s">
        <v>2715</v>
      </c>
      <c r="L1086" s="42" t="s">
        <v>2737</v>
      </c>
      <c r="M1086" s="42" t="s">
        <v>2715</v>
      </c>
      <c r="N1086" s="42" t="s">
        <v>2715</v>
      </c>
      <c r="O1086" s="43" t="s">
        <v>2715</v>
      </c>
      <c r="P1086" s="206"/>
      <c r="Q1086" s="206"/>
      <c r="R1086" s="206"/>
      <c r="S1086" s="206"/>
      <c r="T1086" s="206"/>
      <c r="U1086" s="63" t="s">
        <v>8003</v>
      </c>
      <c r="V1086" s="47" t="s">
        <v>7463</v>
      </c>
      <c r="W1086" s="62" t="s">
        <v>2715</v>
      </c>
      <c r="X1086" s="62" t="s">
        <v>2715</v>
      </c>
      <c r="Y1086" s="62"/>
      <c r="Z1086" s="62"/>
      <c r="AA1086" s="62"/>
      <c r="AB1086" s="47"/>
      <c r="AC1086" s="47" t="s">
        <v>6853</v>
      </c>
      <c r="AD1086" s="63"/>
      <c r="AE1086" s="63" t="s">
        <v>2723</v>
      </c>
      <c r="AF1086" s="208"/>
      <c r="AG1086" s="208"/>
      <c r="AH1086" s="208"/>
      <c r="AI1086" s="208"/>
      <c r="AJ1086" s="209"/>
      <c r="AK1086" s="210"/>
      <c r="AL1086" s="210"/>
      <c r="AM1086" s="210"/>
      <c r="AN1086" s="210"/>
      <c r="AO1086" s="210"/>
      <c r="AP1086" s="210"/>
      <c r="AQ1086" s="210"/>
      <c r="AR1086" s="209"/>
      <c r="AS1086" s="283" t="s">
        <v>2650</v>
      </c>
      <c r="AT1086" s="105"/>
      <c r="AU1086" s="105"/>
      <c r="AV1086" s="105"/>
      <c r="AW1086" s="105"/>
      <c r="AX1086" s="105"/>
      <c r="AY1086" s="105"/>
      <c r="AZ1086" s="105"/>
      <c r="BA1086" s="105"/>
      <c r="BB1086" s="105"/>
      <c r="BC1086" s="105"/>
      <c r="BD1086" s="105"/>
      <c r="BE1086" s="105"/>
      <c r="BF1086" s="284"/>
      <c r="BG1086" s="270" t="s">
        <v>2651</v>
      </c>
      <c r="BH1086" s="10" t="s">
        <v>2651</v>
      </c>
      <c r="BI1086" s="10" t="s">
        <v>8004</v>
      </c>
      <c r="BJ1086" s="149"/>
    </row>
    <row r="1087" ht="13.5" spans="1:62">
      <c r="A1087" s="341"/>
      <c r="B1087" s="341"/>
      <c r="C1087" s="48" t="s">
        <v>2652</v>
      </c>
      <c r="D1087" s="38" t="s">
        <v>2654</v>
      </c>
      <c r="E1087" s="39" t="s">
        <v>8005</v>
      </c>
      <c r="F1087" s="40" t="s">
        <v>2715</v>
      </c>
      <c r="G1087" s="41" t="s">
        <v>8006</v>
      </c>
      <c r="H1087" s="42" t="s">
        <v>2715</v>
      </c>
      <c r="I1087" s="42" t="s">
        <v>2715</v>
      </c>
      <c r="J1087" s="43" t="s">
        <v>2715</v>
      </c>
      <c r="K1087" s="42" t="s">
        <v>2715</v>
      </c>
      <c r="L1087" s="42" t="s">
        <v>2737</v>
      </c>
      <c r="M1087" s="42" t="s">
        <v>2715</v>
      </c>
      <c r="N1087" s="42" t="s">
        <v>2715</v>
      </c>
      <c r="O1087" s="43" t="s">
        <v>2715</v>
      </c>
      <c r="P1087" s="206"/>
      <c r="Q1087" s="206"/>
      <c r="R1087" s="206"/>
      <c r="S1087" s="206"/>
      <c r="T1087" s="206"/>
      <c r="U1087" s="63" t="s">
        <v>8007</v>
      </c>
      <c r="V1087" s="47" t="s">
        <v>7463</v>
      </c>
      <c r="W1087" s="62" t="s">
        <v>2715</v>
      </c>
      <c r="X1087" s="62" t="s">
        <v>2715</v>
      </c>
      <c r="Y1087" s="62"/>
      <c r="Z1087" s="62"/>
      <c r="AA1087" s="62"/>
      <c r="AB1087" s="47"/>
      <c r="AC1087" s="47" t="s">
        <v>6853</v>
      </c>
      <c r="AD1087" s="63"/>
      <c r="AE1087" s="63" t="s">
        <v>2723</v>
      </c>
      <c r="AF1087" s="208"/>
      <c r="AG1087" s="208"/>
      <c r="AH1087" s="208"/>
      <c r="AI1087" s="208"/>
      <c r="AJ1087" s="209"/>
      <c r="AK1087" s="210"/>
      <c r="AL1087" s="210"/>
      <c r="AM1087" s="210"/>
      <c r="AN1087" s="210"/>
      <c r="AO1087" s="210"/>
      <c r="AP1087" s="210"/>
      <c r="AQ1087" s="210"/>
      <c r="AR1087" s="209"/>
      <c r="AS1087" s="283" t="s">
        <v>2653</v>
      </c>
      <c r="AT1087" s="105"/>
      <c r="AU1087" s="105"/>
      <c r="AV1087" s="105"/>
      <c r="AW1087" s="105"/>
      <c r="AX1087" s="105"/>
      <c r="AY1087" s="105"/>
      <c r="AZ1087" s="105"/>
      <c r="BA1087" s="105"/>
      <c r="BB1087" s="105"/>
      <c r="BC1087" s="105"/>
      <c r="BD1087" s="105"/>
      <c r="BE1087" s="105"/>
      <c r="BF1087" s="284"/>
      <c r="BG1087" s="270" t="s">
        <v>2654</v>
      </c>
      <c r="BH1087" s="10" t="s">
        <v>2654</v>
      </c>
      <c r="BI1087" s="10" t="s">
        <v>8008</v>
      </c>
      <c r="BJ1087" s="149"/>
    </row>
    <row r="1088" ht="13.5" spans="1:62">
      <c r="A1088" s="341"/>
      <c r="B1088" s="341"/>
      <c r="C1088" s="48" t="s">
        <v>2655</v>
      </c>
      <c r="D1088" s="38" t="s">
        <v>2657</v>
      </c>
      <c r="E1088" s="39" t="s">
        <v>8009</v>
      </c>
      <c r="F1088" s="40" t="s">
        <v>2715</v>
      </c>
      <c r="G1088" s="41" t="s">
        <v>8010</v>
      </c>
      <c r="H1088" s="42" t="s">
        <v>2715</v>
      </c>
      <c r="I1088" s="42" t="s">
        <v>2715</v>
      </c>
      <c r="J1088" s="43" t="s">
        <v>2715</v>
      </c>
      <c r="K1088" s="42" t="s">
        <v>2715</v>
      </c>
      <c r="L1088" s="42" t="s">
        <v>2737</v>
      </c>
      <c r="M1088" s="42" t="s">
        <v>2715</v>
      </c>
      <c r="N1088" s="42" t="s">
        <v>2715</v>
      </c>
      <c r="O1088" s="43" t="s">
        <v>2715</v>
      </c>
      <c r="P1088" s="206"/>
      <c r="Q1088" s="206"/>
      <c r="R1088" s="206"/>
      <c r="S1088" s="206"/>
      <c r="T1088" s="206"/>
      <c r="U1088" s="63" t="s">
        <v>8011</v>
      </c>
      <c r="V1088" s="47" t="s">
        <v>7463</v>
      </c>
      <c r="W1088" s="62" t="s">
        <v>2715</v>
      </c>
      <c r="X1088" s="62" t="s">
        <v>2715</v>
      </c>
      <c r="Y1088" s="62"/>
      <c r="Z1088" s="62"/>
      <c r="AA1088" s="62"/>
      <c r="AB1088" s="47"/>
      <c r="AC1088" s="47" t="s">
        <v>6853</v>
      </c>
      <c r="AD1088" s="63"/>
      <c r="AE1088" s="63" t="s">
        <v>2723</v>
      </c>
      <c r="AF1088" s="208"/>
      <c r="AG1088" s="208"/>
      <c r="AH1088" s="208"/>
      <c r="AI1088" s="208"/>
      <c r="AJ1088" s="209"/>
      <c r="AK1088" s="210"/>
      <c r="AL1088" s="210"/>
      <c r="AM1088" s="210"/>
      <c r="AN1088" s="210"/>
      <c r="AO1088" s="210"/>
      <c r="AP1088" s="210"/>
      <c r="AQ1088" s="210"/>
      <c r="AR1088" s="209"/>
      <c r="AS1088" s="283" t="s">
        <v>2656</v>
      </c>
      <c r="AT1088" s="105"/>
      <c r="AU1088" s="105"/>
      <c r="AV1088" s="105"/>
      <c r="AW1088" s="105"/>
      <c r="AX1088" s="105"/>
      <c r="AY1088" s="105"/>
      <c r="AZ1088" s="105"/>
      <c r="BA1088" s="105"/>
      <c r="BB1088" s="105"/>
      <c r="BC1088" s="105"/>
      <c r="BD1088" s="105"/>
      <c r="BE1088" s="105"/>
      <c r="BF1088" s="284"/>
      <c r="BG1088" s="270" t="s">
        <v>2657</v>
      </c>
      <c r="BH1088" s="10" t="s">
        <v>2657</v>
      </c>
      <c r="BI1088" s="10" t="s">
        <v>8012</v>
      </c>
      <c r="BJ1088" s="149"/>
    </row>
    <row r="1089" ht="13.5" spans="1:62">
      <c r="A1089" s="341"/>
      <c r="B1089" s="341"/>
      <c r="C1089" s="48" t="s">
        <v>2658</v>
      </c>
      <c r="D1089" s="38" t="s">
        <v>2660</v>
      </c>
      <c r="E1089" s="39" t="s">
        <v>8013</v>
      </c>
      <c r="F1089" s="40" t="s">
        <v>2715</v>
      </c>
      <c r="G1089" s="41" t="s">
        <v>8014</v>
      </c>
      <c r="H1089" s="42" t="s">
        <v>2715</v>
      </c>
      <c r="I1089" s="42" t="s">
        <v>2715</v>
      </c>
      <c r="J1089" s="43" t="s">
        <v>2715</v>
      </c>
      <c r="K1089" s="42" t="s">
        <v>2715</v>
      </c>
      <c r="L1089" s="42" t="s">
        <v>2737</v>
      </c>
      <c r="M1089" s="42" t="s">
        <v>2715</v>
      </c>
      <c r="N1089" s="42" t="s">
        <v>2715</v>
      </c>
      <c r="O1089" s="43" t="s">
        <v>2715</v>
      </c>
      <c r="P1089" s="206"/>
      <c r="Q1089" s="206"/>
      <c r="R1089" s="206"/>
      <c r="S1089" s="206"/>
      <c r="T1089" s="206"/>
      <c r="U1089" s="63" t="s">
        <v>8015</v>
      </c>
      <c r="V1089" s="47" t="s">
        <v>7463</v>
      </c>
      <c r="W1089" s="62" t="s">
        <v>2715</v>
      </c>
      <c r="X1089" s="62" t="s">
        <v>2715</v>
      </c>
      <c r="Y1089" s="62"/>
      <c r="Z1089" s="62"/>
      <c r="AA1089" s="62"/>
      <c r="AB1089" s="47"/>
      <c r="AC1089" s="47" t="s">
        <v>6853</v>
      </c>
      <c r="AD1089" s="63"/>
      <c r="AE1089" s="63" t="s">
        <v>2723</v>
      </c>
      <c r="AF1089" s="208"/>
      <c r="AG1089" s="208"/>
      <c r="AH1089" s="208"/>
      <c r="AI1089" s="208"/>
      <c r="AJ1089" s="209"/>
      <c r="AK1089" s="210"/>
      <c r="AL1089" s="210"/>
      <c r="AM1089" s="210"/>
      <c r="AN1089" s="210"/>
      <c r="AO1089" s="210"/>
      <c r="AP1089" s="210"/>
      <c r="AQ1089" s="210"/>
      <c r="AR1089" s="209"/>
      <c r="AS1089" s="283" t="s">
        <v>2659</v>
      </c>
      <c r="AT1089" s="105"/>
      <c r="AU1089" s="105"/>
      <c r="AV1089" s="105"/>
      <c r="AW1089" s="105"/>
      <c r="AX1089" s="105"/>
      <c r="AY1089" s="105"/>
      <c r="AZ1089" s="105"/>
      <c r="BA1089" s="105"/>
      <c r="BB1089" s="105"/>
      <c r="BC1089" s="105"/>
      <c r="BD1089" s="105"/>
      <c r="BE1089" s="105"/>
      <c r="BF1089" s="284"/>
      <c r="BG1089" s="270" t="s">
        <v>2660</v>
      </c>
      <c r="BH1089" s="10" t="s">
        <v>2660</v>
      </c>
      <c r="BI1089" s="10" t="s">
        <v>8016</v>
      </c>
      <c r="BJ1089" s="149"/>
    </row>
    <row r="1090" ht="13.5" spans="1:62">
      <c r="A1090" s="341"/>
      <c r="B1090" s="341"/>
      <c r="C1090" s="48" t="s">
        <v>2661</v>
      </c>
      <c r="D1090" s="38" t="s">
        <v>2663</v>
      </c>
      <c r="E1090" s="39" t="s">
        <v>8017</v>
      </c>
      <c r="F1090" s="40" t="s">
        <v>2715</v>
      </c>
      <c r="G1090" s="41" t="s">
        <v>8018</v>
      </c>
      <c r="H1090" s="42" t="s">
        <v>2715</v>
      </c>
      <c r="I1090" s="42" t="s">
        <v>2715</v>
      </c>
      <c r="J1090" s="43" t="s">
        <v>2715</v>
      </c>
      <c r="K1090" s="42" t="s">
        <v>2715</v>
      </c>
      <c r="L1090" s="42" t="s">
        <v>2737</v>
      </c>
      <c r="M1090" s="42" t="s">
        <v>2715</v>
      </c>
      <c r="N1090" s="42" t="s">
        <v>2715</v>
      </c>
      <c r="O1090" s="43" t="s">
        <v>2715</v>
      </c>
      <c r="P1090" s="206"/>
      <c r="Q1090" s="206"/>
      <c r="R1090" s="206"/>
      <c r="S1090" s="206"/>
      <c r="T1090" s="206"/>
      <c r="U1090" s="63" t="s">
        <v>8019</v>
      </c>
      <c r="V1090" s="47" t="s">
        <v>7463</v>
      </c>
      <c r="W1090" s="62" t="s">
        <v>2715</v>
      </c>
      <c r="X1090" s="62" t="s">
        <v>2715</v>
      </c>
      <c r="Y1090" s="62"/>
      <c r="Z1090" s="62"/>
      <c r="AA1090" s="62"/>
      <c r="AB1090" s="47"/>
      <c r="AC1090" s="47" t="s">
        <v>6853</v>
      </c>
      <c r="AD1090" s="63"/>
      <c r="AE1090" s="63" t="s">
        <v>2723</v>
      </c>
      <c r="AF1090" s="208"/>
      <c r="AG1090" s="208"/>
      <c r="AH1090" s="208"/>
      <c r="AI1090" s="208"/>
      <c r="AJ1090" s="209"/>
      <c r="AK1090" s="210"/>
      <c r="AL1090" s="210"/>
      <c r="AM1090" s="210"/>
      <c r="AN1090" s="210"/>
      <c r="AO1090" s="210"/>
      <c r="AP1090" s="210"/>
      <c r="AQ1090" s="210"/>
      <c r="AR1090" s="209"/>
      <c r="AS1090" s="283" t="s">
        <v>2662</v>
      </c>
      <c r="AT1090" s="105"/>
      <c r="AU1090" s="105"/>
      <c r="AV1090" s="105"/>
      <c r="AW1090" s="105"/>
      <c r="AX1090" s="105"/>
      <c r="AY1090" s="105"/>
      <c r="AZ1090" s="105"/>
      <c r="BA1090" s="105"/>
      <c r="BB1090" s="105"/>
      <c r="BC1090" s="105"/>
      <c r="BD1090" s="105"/>
      <c r="BE1090" s="105"/>
      <c r="BF1090" s="284"/>
      <c r="BG1090" s="270" t="s">
        <v>2663</v>
      </c>
      <c r="BH1090" s="10" t="s">
        <v>2663</v>
      </c>
      <c r="BI1090" s="10" t="s">
        <v>8020</v>
      </c>
      <c r="BJ1090" s="149"/>
    </row>
    <row r="1091" ht="13.5" spans="1:62">
      <c r="A1091" s="341"/>
      <c r="B1091" s="341"/>
      <c r="C1091" s="48" t="s">
        <v>2664</v>
      </c>
      <c r="D1091" s="38" t="s">
        <v>2666</v>
      </c>
      <c r="E1091" s="39" t="s">
        <v>8021</v>
      </c>
      <c r="F1091" s="40" t="s">
        <v>2715</v>
      </c>
      <c r="G1091" s="41" t="s">
        <v>8022</v>
      </c>
      <c r="H1091" s="42" t="s">
        <v>2715</v>
      </c>
      <c r="I1091" s="42" t="s">
        <v>2715</v>
      </c>
      <c r="J1091" s="43" t="s">
        <v>2715</v>
      </c>
      <c r="K1091" s="42" t="s">
        <v>2715</v>
      </c>
      <c r="L1091" s="42" t="s">
        <v>2737</v>
      </c>
      <c r="M1091" s="42" t="s">
        <v>2715</v>
      </c>
      <c r="N1091" s="42" t="s">
        <v>2715</v>
      </c>
      <c r="O1091" s="43" t="s">
        <v>2715</v>
      </c>
      <c r="P1091" s="206"/>
      <c r="Q1091" s="206"/>
      <c r="R1091" s="206"/>
      <c r="S1091" s="206"/>
      <c r="T1091" s="206"/>
      <c r="U1091" s="63" t="s">
        <v>8023</v>
      </c>
      <c r="V1091" s="47" t="s">
        <v>7463</v>
      </c>
      <c r="W1091" s="62" t="s">
        <v>2715</v>
      </c>
      <c r="X1091" s="62" t="s">
        <v>2715</v>
      </c>
      <c r="Y1091" s="62"/>
      <c r="Z1091" s="62"/>
      <c r="AA1091" s="62"/>
      <c r="AB1091" s="47"/>
      <c r="AC1091" s="47" t="s">
        <v>6853</v>
      </c>
      <c r="AD1091" s="63"/>
      <c r="AE1091" s="63" t="s">
        <v>2723</v>
      </c>
      <c r="AF1091" s="208"/>
      <c r="AG1091" s="208"/>
      <c r="AH1091" s="208"/>
      <c r="AI1091" s="208"/>
      <c r="AJ1091" s="209"/>
      <c r="AK1091" s="210"/>
      <c r="AL1091" s="210"/>
      <c r="AM1091" s="210"/>
      <c r="AN1091" s="210"/>
      <c r="AO1091" s="210"/>
      <c r="AP1091" s="210"/>
      <c r="AQ1091" s="210"/>
      <c r="AR1091" s="209"/>
      <c r="AS1091" s="283" t="s">
        <v>2665</v>
      </c>
      <c r="AT1091" s="105"/>
      <c r="AU1091" s="105"/>
      <c r="AV1091" s="105"/>
      <c r="AW1091" s="105"/>
      <c r="AX1091" s="105"/>
      <c r="AY1091" s="105"/>
      <c r="AZ1091" s="105"/>
      <c r="BA1091" s="105"/>
      <c r="BB1091" s="105"/>
      <c r="BC1091" s="105"/>
      <c r="BD1091" s="105"/>
      <c r="BE1091" s="105"/>
      <c r="BF1091" s="284"/>
      <c r="BG1091" s="270" t="s">
        <v>2666</v>
      </c>
      <c r="BH1091" s="10" t="s">
        <v>2666</v>
      </c>
      <c r="BI1091" s="10" t="s">
        <v>8024</v>
      </c>
      <c r="BJ1091" s="149"/>
    </row>
    <row r="1092" ht="13.5" spans="1:62">
      <c r="A1092" s="341"/>
      <c r="B1092" s="341"/>
      <c r="C1092" s="48" t="s">
        <v>2667</v>
      </c>
      <c r="D1092" s="38" t="s">
        <v>2669</v>
      </c>
      <c r="E1092" s="39" t="s">
        <v>8025</v>
      </c>
      <c r="F1092" s="40" t="s">
        <v>2715</v>
      </c>
      <c r="G1092" s="41" t="s">
        <v>8026</v>
      </c>
      <c r="H1092" s="42" t="s">
        <v>2715</v>
      </c>
      <c r="I1092" s="42" t="s">
        <v>2715</v>
      </c>
      <c r="J1092" s="43" t="s">
        <v>2715</v>
      </c>
      <c r="K1092" s="42" t="s">
        <v>2715</v>
      </c>
      <c r="L1092" s="42" t="s">
        <v>2737</v>
      </c>
      <c r="M1092" s="42" t="s">
        <v>2715</v>
      </c>
      <c r="N1092" s="42" t="s">
        <v>2715</v>
      </c>
      <c r="O1092" s="43" t="s">
        <v>2715</v>
      </c>
      <c r="P1092" s="206"/>
      <c r="Q1092" s="206"/>
      <c r="R1092" s="206"/>
      <c r="S1092" s="206"/>
      <c r="T1092" s="206"/>
      <c r="U1092" s="63" t="s">
        <v>8027</v>
      </c>
      <c r="V1092" s="47" t="s">
        <v>7463</v>
      </c>
      <c r="W1092" s="62" t="s">
        <v>2715</v>
      </c>
      <c r="X1092" s="62" t="s">
        <v>2715</v>
      </c>
      <c r="Y1092" s="62"/>
      <c r="Z1092" s="62"/>
      <c r="AA1092" s="62"/>
      <c r="AB1092" s="47"/>
      <c r="AC1092" s="47" t="s">
        <v>6853</v>
      </c>
      <c r="AD1092" s="63"/>
      <c r="AE1092" s="63" t="s">
        <v>2723</v>
      </c>
      <c r="AF1092" s="208"/>
      <c r="AG1092" s="208"/>
      <c r="AH1092" s="208"/>
      <c r="AI1092" s="208"/>
      <c r="AJ1092" s="209"/>
      <c r="AK1092" s="210"/>
      <c r="AL1092" s="210"/>
      <c r="AM1092" s="210"/>
      <c r="AN1092" s="210"/>
      <c r="AO1092" s="210"/>
      <c r="AP1092" s="210"/>
      <c r="AQ1092" s="210"/>
      <c r="AR1092" s="209"/>
      <c r="AS1092" s="283" t="s">
        <v>2668</v>
      </c>
      <c r="AT1092" s="105"/>
      <c r="AU1092" s="105"/>
      <c r="AV1092" s="105"/>
      <c r="AW1092" s="105"/>
      <c r="AX1092" s="105"/>
      <c r="AY1092" s="105"/>
      <c r="AZ1092" s="105"/>
      <c r="BA1092" s="105"/>
      <c r="BB1092" s="105"/>
      <c r="BC1092" s="105"/>
      <c r="BD1092" s="105"/>
      <c r="BE1092" s="105"/>
      <c r="BF1092" s="284"/>
      <c r="BG1092" s="270" t="s">
        <v>2669</v>
      </c>
      <c r="BH1092" s="10" t="s">
        <v>2669</v>
      </c>
      <c r="BI1092" s="10" t="s">
        <v>8028</v>
      </c>
      <c r="BJ1092" s="149"/>
    </row>
    <row r="1093" ht="13.5" spans="1:62">
      <c r="A1093" s="341"/>
      <c r="B1093" s="341"/>
      <c r="C1093" s="48" t="s">
        <v>2670</v>
      </c>
      <c r="D1093" s="38" t="s">
        <v>2672</v>
      </c>
      <c r="E1093" s="39" t="s">
        <v>8029</v>
      </c>
      <c r="F1093" s="40" t="s">
        <v>2715</v>
      </c>
      <c r="G1093" s="41" t="s">
        <v>8030</v>
      </c>
      <c r="H1093" s="42" t="s">
        <v>2715</v>
      </c>
      <c r="I1093" s="42" t="s">
        <v>2715</v>
      </c>
      <c r="J1093" s="43" t="s">
        <v>2715</v>
      </c>
      <c r="K1093" s="42" t="s">
        <v>2715</v>
      </c>
      <c r="L1093" s="42" t="s">
        <v>2737</v>
      </c>
      <c r="M1093" s="42" t="s">
        <v>2715</v>
      </c>
      <c r="N1093" s="42" t="s">
        <v>2715</v>
      </c>
      <c r="O1093" s="43" t="s">
        <v>2715</v>
      </c>
      <c r="P1093" s="206"/>
      <c r="Q1093" s="206"/>
      <c r="R1093" s="206"/>
      <c r="S1093" s="206"/>
      <c r="T1093" s="206"/>
      <c r="U1093" s="63" t="s">
        <v>8031</v>
      </c>
      <c r="V1093" s="47" t="s">
        <v>7463</v>
      </c>
      <c r="W1093" s="62" t="s">
        <v>2715</v>
      </c>
      <c r="X1093" s="62" t="s">
        <v>2715</v>
      </c>
      <c r="Y1093" s="62"/>
      <c r="Z1093" s="62"/>
      <c r="AA1093" s="62"/>
      <c r="AB1093" s="47"/>
      <c r="AC1093" s="47" t="s">
        <v>6853</v>
      </c>
      <c r="AD1093" s="63"/>
      <c r="AE1093" s="63" t="s">
        <v>2723</v>
      </c>
      <c r="AF1093" s="208"/>
      <c r="AG1093" s="208"/>
      <c r="AH1093" s="208"/>
      <c r="AI1093" s="208"/>
      <c r="AJ1093" s="209"/>
      <c r="AK1093" s="210"/>
      <c r="AL1093" s="210"/>
      <c r="AM1093" s="210"/>
      <c r="AN1093" s="210"/>
      <c r="AO1093" s="210"/>
      <c r="AP1093" s="210"/>
      <c r="AQ1093" s="210"/>
      <c r="AR1093" s="209"/>
      <c r="AS1093" s="283" t="s">
        <v>2671</v>
      </c>
      <c r="AT1093" s="105"/>
      <c r="AU1093" s="105"/>
      <c r="AV1093" s="105"/>
      <c r="AW1093" s="105"/>
      <c r="AX1093" s="105"/>
      <c r="AY1093" s="105"/>
      <c r="AZ1093" s="105"/>
      <c r="BA1093" s="105"/>
      <c r="BB1093" s="105"/>
      <c r="BC1093" s="105"/>
      <c r="BD1093" s="105"/>
      <c r="BE1093" s="105"/>
      <c r="BF1093" s="284"/>
      <c r="BG1093" s="270" t="s">
        <v>2672</v>
      </c>
      <c r="BH1093" s="10" t="s">
        <v>2672</v>
      </c>
      <c r="BI1093" s="10" t="s">
        <v>8032</v>
      </c>
      <c r="BJ1093" s="149"/>
    </row>
    <row r="1094" ht="13.5" spans="1:62">
      <c r="A1094" s="341"/>
      <c r="B1094" s="341"/>
      <c r="C1094" s="48" t="s">
        <v>2673</v>
      </c>
      <c r="D1094" s="38" t="s">
        <v>2674</v>
      </c>
      <c r="E1094" s="39" t="s">
        <v>8033</v>
      </c>
      <c r="F1094" s="40" t="s">
        <v>2715</v>
      </c>
      <c r="G1094" s="41" t="s">
        <v>8034</v>
      </c>
      <c r="H1094" s="42" t="s">
        <v>2715</v>
      </c>
      <c r="I1094" s="42" t="s">
        <v>2715</v>
      </c>
      <c r="J1094" s="43" t="s">
        <v>2715</v>
      </c>
      <c r="K1094" s="42" t="s">
        <v>2715</v>
      </c>
      <c r="L1094" s="42" t="s">
        <v>2737</v>
      </c>
      <c r="M1094" s="42" t="s">
        <v>2715</v>
      </c>
      <c r="N1094" s="42" t="s">
        <v>2715</v>
      </c>
      <c r="O1094" s="43" t="s">
        <v>2715</v>
      </c>
      <c r="P1094" s="206"/>
      <c r="Q1094" s="206"/>
      <c r="R1094" s="206"/>
      <c r="S1094" s="206"/>
      <c r="T1094" s="206"/>
      <c r="U1094" s="63" t="s">
        <v>8035</v>
      </c>
      <c r="V1094" s="47" t="s">
        <v>7463</v>
      </c>
      <c r="W1094" s="62" t="s">
        <v>2715</v>
      </c>
      <c r="X1094" s="62" t="s">
        <v>2715</v>
      </c>
      <c r="Y1094" s="62"/>
      <c r="Z1094" s="62"/>
      <c r="AA1094" s="62"/>
      <c r="AB1094" s="47"/>
      <c r="AC1094" s="47" t="s">
        <v>6853</v>
      </c>
      <c r="AD1094" s="63"/>
      <c r="AE1094" s="63" t="s">
        <v>2723</v>
      </c>
      <c r="AF1094" s="208"/>
      <c r="AG1094" s="208"/>
      <c r="AH1094" s="208"/>
      <c r="AI1094" s="208"/>
      <c r="AJ1094" s="209"/>
      <c r="AK1094" s="210"/>
      <c r="AL1094" s="210"/>
      <c r="AM1094" s="210"/>
      <c r="AN1094" s="210"/>
      <c r="AO1094" s="210"/>
      <c r="AP1094" s="210"/>
      <c r="AQ1094" s="210"/>
      <c r="AR1094" s="209"/>
      <c r="AS1094" s="283" t="s">
        <v>2673</v>
      </c>
      <c r="AT1094" s="105"/>
      <c r="AU1094" s="105"/>
      <c r="AV1094" s="105"/>
      <c r="AW1094" s="105"/>
      <c r="AX1094" s="105"/>
      <c r="AY1094" s="105"/>
      <c r="AZ1094" s="105"/>
      <c r="BA1094" s="105"/>
      <c r="BB1094" s="105"/>
      <c r="BC1094" s="105"/>
      <c r="BD1094" s="105"/>
      <c r="BE1094" s="105"/>
      <c r="BF1094" s="284"/>
      <c r="BG1094" s="270" t="s">
        <v>2674</v>
      </c>
      <c r="BH1094" s="10" t="s">
        <v>2674</v>
      </c>
      <c r="BI1094" s="10" t="s">
        <v>8036</v>
      </c>
      <c r="BJ1094" s="149"/>
    </row>
    <row r="1095" ht="13.5" spans="1:62">
      <c r="A1095" s="341"/>
      <c r="B1095" s="341"/>
      <c r="C1095" s="48" t="s">
        <v>2675</v>
      </c>
      <c r="D1095" s="38" t="s">
        <v>2676</v>
      </c>
      <c r="E1095" s="39" t="s">
        <v>8037</v>
      </c>
      <c r="F1095" s="40" t="s">
        <v>2715</v>
      </c>
      <c r="G1095" s="41" t="s">
        <v>8038</v>
      </c>
      <c r="H1095" s="42" t="s">
        <v>2715</v>
      </c>
      <c r="I1095" s="42" t="s">
        <v>2715</v>
      </c>
      <c r="J1095" s="43" t="s">
        <v>2715</v>
      </c>
      <c r="K1095" s="42" t="s">
        <v>2715</v>
      </c>
      <c r="L1095" s="42" t="s">
        <v>2737</v>
      </c>
      <c r="M1095" s="42" t="s">
        <v>2715</v>
      </c>
      <c r="N1095" s="42" t="s">
        <v>2715</v>
      </c>
      <c r="O1095" s="43" t="s">
        <v>2715</v>
      </c>
      <c r="P1095" s="206"/>
      <c r="Q1095" s="206"/>
      <c r="R1095" s="206"/>
      <c r="S1095" s="206"/>
      <c r="T1095" s="206"/>
      <c r="U1095" s="63" t="s">
        <v>8039</v>
      </c>
      <c r="V1095" s="47" t="s">
        <v>7463</v>
      </c>
      <c r="W1095" s="62" t="s">
        <v>2715</v>
      </c>
      <c r="X1095" s="62" t="s">
        <v>2715</v>
      </c>
      <c r="Y1095" s="62"/>
      <c r="Z1095" s="62"/>
      <c r="AA1095" s="62"/>
      <c r="AB1095" s="47"/>
      <c r="AC1095" s="47" t="s">
        <v>6853</v>
      </c>
      <c r="AD1095" s="63"/>
      <c r="AE1095" s="63" t="s">
        <v>2723</v>
      </c>
      <c r="AF1095" s="208"/>
      <c r="AG1095" s="208"/>
      <c r="AH1095" s="208"/>
      <c r="AI1095" s="208"/>
      <c r="AJ1095" s="209"/>
      <c r="AK1095" s="210"/>
      <c r="AL1095" s="210"/>
      <c r="AM1095" s="210"/>
      <c r="AN1095" s="210"/>
      <c r="AO1095" s="210"/>
      <c r="AP1095" s="210"/>
      <c r="AQ1095" s="210"/>
      <c r="AR1095" s="209"/>
      <c r="AS1095" s="283" t="s">
        <v>2675</v>
      </c>
      <c r="AT1095" s="105"/>
      <c r="AU1095" s="105"/>
      <c r="AV1095" s="105"/>
      <c r="AW1095" s="105"/>
      <c r="AX1095" s="105"/>
      <c r="AY1095" s="105"/>
      <c r="AZ1095" s="105"/>
      <c r="BA1095" s="105"/>
      <c r="BB1095" s="105"/>
      <c r="BC1095" s="105"/>
      <c r="BD1095" s="105"/>
      <c r="BE1095" s="105"/>
      <c r="BF1095" s="284"/>
      <c r="BG1095" s="270" t="s">
        <v>2676</v>
      </c>
      <c r="BH1095" s="10" t="s">
        <v>2676</v>
      </c>
      <c r="BI1095" s="10" t="s">
        <v>8040</v>
      </c>
      <c r="BJ1095" s="149"/>
    </row>
    <row r="1096" ht="13.5" spans="1:62">
      <c r="A1096" s="341"/>
      <c r="B1096" s="341"/>
      <c r="C1096" s="10" t="s">
        <v>2677</v>
      </c>
      <c r="D1096" s="38" t="s">
        <v>2678</v>
      </c>
      <c r="E1096" s="39" t="s">
        <v>8041</v>
      </c>
      <c r="F1096" s="40" t="s">
        <v>2715</v>
      </c>
      <c r="G1096" s="41" t="s">
        <v>8042</v>
      </c>
      <c r="H1096" s="42" t="s">
        <v>2715</v>
      </c>
      <c r="I1096" s="42" t="s">
        <v>2715</v>
      </c>
      <c r="J1096" s="43" t="s">
        <v>2715</v>
      </c>
      <c r="K1096" s="42" t="s">
        <v>2715</v>
      </c>
      <c r="L1096" s="42" t="s">
        <v>2737</v>
      </c>
      <c r="M1096" s="42" t="s">
        <v>2715</v>
      </c>
      <c r="N1096" s="42" t="s">
        <v>2715</v>
      </c>
      <c r="O1096" s="43" t="s">
        <v>2715</v>
      </c>
      <c r="P1096" s="206"/>
      <c r="Q1096" s="206"/>
      <c r="R1096" s="206"/>
      <c r="S1096" s="206"/>
      <c r="T1096" s="206"/>
      <c r="U1096" s="63" t="s">
        <v>8043</v>
      </c>
      <c r="V1096" s="47" t="s">
        <v>7463</v>
      </c>
      <c r="W1096" s="62" t="s">
        <v>2715</v>
      </c>
      <c r="X1096" s="62" t="s">
        <v>2715</v>
      </c>
      <c r="Y1096" s="62"/>
      <c r="Z1096" s="62"/>
      <c r="AA1096" s="62"/>
      <c r="AB1096" s="47"/>
      <c r="AC1096" s="47" t="s">
        <v>6853</v>
      </c>
      <c r="AD1096" s="63"/>
      <c r="AE1096" s="63" t="s">
        <v>2723</v>
      </c>
      <c r="AF1096" s="208"/>
      <c r="AG1096" s="208"/>
      <c r="AH1096" s="208"/>
      <c r="AI1096" s="208"/>
      <c r="AJ1096" s="209"/>
      <c r="AK1096" s="210"/>
      <c r="AL1096" s="210"/>
      <c r="AM1096" s="210"/>
      <c r="AN1096" s="210"/>
      <c r="AO1096" s="210"/>
      <c r="AP1096" s="210"/>
      <c r="AQ1096" s="210"/>
      <c r="AR1096" s="209"/>
      <c r="AS1096" s="283" t="s">
        <v>2677</v>
      </c>
      <c r="AT1096" s="105"/>
      <c r="AU1096" s="105"/>
      <c r="AV1096" s="105"/>
      <c r="AW1096" s="105"/>
      <c r="AX1096" s="105"/>
      <c r="AY1096" s="105"/>
      <c r="AZ1096" s="105"/>
      <c r="BA1096" s="105"/>
      <c r="BB1096" s="105"/>
      <c r="BC1096" s="105"/>
      <c r="BD1096" s="105"/>
      <c r="BE1096" s="105"/>
      <c r="BF1096" s="284"/>
      <c r="BG1096" s="270" t="s">
        <v>2678</v>
      </c>
      <c r="BH1096" s="10" t="s">
        <v>2678</v>
      </c>
      <c r="BI1096" s="10" t="s">
        <v>8044</v>
      </c>
      <c r="BJ1096" s="149"/>
    </row>
    <row r="1097" ht="13.5" spans="1:62">
      <c r="A1097" s="341"/>
      <c r="B1097" s="341"/>
      <c r="C1097" s="10" t="s">
        <v>2679</v>
      </c>
      <c r="D1097" s="38" t="s">
        <v>2680</v>
      </c>
      <c r="E1097" s="39" t="s">
        <v>8045</v>
      </c>
      <c r="F1097" s="40" t="s">
        <v>2715</v>
      </c>
      <c r="G1097" s="41" t="s">
        <v>8046</v>
      </c>
      <c r="H1097" s="42" t="s">
        <v>2715</v>
      </c>
      <c r="I1097" s="42" t="s">
        <v>2715</v>
      </c>
      <c r="J1097" s="43" t="s">
        <v>2715</v>
      </c>
      <c r="K1097" s="42" t="s">
        <v>2715</v>
      </c>
      <c r="L1097" s="42" t="s">
        <v>2737</v>
      </c>
      <c r="M1097" s="42" t="s">
        <v>2715</v>
      </c>
      <c r="N1097" s="42" t="s">
        <v>2715</v>
      </c>
      <c r="O1097" s="43" t="s">
        <v>2715</v>
      </c>
      <c r="P1097" s="206"/>
      <c r="Q1097" s="206"/>
      <c r="R1097" s="206"/>
      <c r="S1097" s="206"/>
      <c r="T1097" s="206"/>
      <c r="U1097" s="63" t="s">
        <v>8047</v>
      </c>
      <c r="V1097" s="47" t="s">
        <v>7463</v>
      </c>
      <c r="W1097" s="62" t="s">
        <v>2715</v>
      </c>
      <c r="X1097" s="62" t="s">
        <v>2715</v>
      </c>
      <c r="Y1097" s="62"/>
      <c r="Z1097" s="62"/>
      <c r="AA1097" s="62"/>
      <c r="AB1097" s="47"/>
      <c r="AC1097" s="47" t="s">
        <v>6853</v>
      </c>
      <c r="AD1097" s="63"/>
      <c r="AE1097" s="63" t="s">
        <v>2723</v>
      </c>
      <c r="AF1097" s="208"/>
      <c r="AG1097" s="208"/>
      <c r="AH1097" s="208"/>
      <c r="AI1097" s="208"/>
      <c r="AJ1097" s="209"/>
      <c r="AK1097" s="210"/>
      <c r="AL1097" s="210"/>
      <c r="AM1097" s="210"/>
      <c r="AN1097" s="210"/>
      <c r="AO1097" s="210"/>
      <c r="AP1097" s="210"/>
      <c r="AQ1097" s="210"/>
      <c r="AR1097" s="209"/>
      <c r="AS1097" s="283" t="s">
        <v>2679</v>
      </c>
      <c r="AT1097" s="105"/>
      <c r="AU1097" s="105"/>
      <c r="AV1097" s="105"/>
      <c r="AW1097" s="105"/>
      <c r="AX1097" s="105"/>
      <c r="AY1097" s="105"/>
      <c r="AZ1097" s="105"/>
      <c r="BA1097" s="105"/>
      <c r="BB1097" s="105"/>
      <c r="BC1097" s="105"/>
      <c r="BD1097" s="105"/>
      <c r="BE1097" s="105"/>
      <c r="BF1097" s="284"/>
      <c r="BG1097" s="270" t="s">
        <v>2680</v>
      </c>
      <c r="BH1097" s="10" t="s">
        <v>2680</v>
      </c>
      <c r="BI1097" s="10" t="s">
        <v>8048</v>
      </c>
      <c r="BJ1097" s="149"/>
    </row>
    <row r="1098" ht="13.5" spans="1:62">
      <c r="A1098" s="341"/>
      <c r="B1098" s="341"/>
      <c r="C1098" s="10" t="s">
        <v>2681</v>
      </c>
      <c r="D1098" s="38" t="s">
        <v>2682</v>
      </c>
      <c r="E1098" s="289" t="s">
        <v>8049</v>
      </c>
      <c r="F1098" s="290" t="s">
        <v>2715</v>
      </c>
      <c r="G1098" s="286" t="s">
        <v>8050</v>
      </c>
      <c r="H1098" s="287" t="s">
        <v>2715</v>
      </c>
      <c r="I1098" s="287" t="s">
        <v>2715</v>
      </c>
      <c r="J1098" s="288" t="s">
        <v>2715</v>
      </c>
      <c r="K1098" s="287" t="s">
        <v>2715</v>
      </c>
      <c r="L1098" s="287" t="s">
        <v>2737</v>
      </c>
      <c r="M1098" s="287" t="s">
        <v>2715</v>
      </c>
      <c r="N1098" s="287" t="s">
        <v>2715</v>
      </c>
      <c r="O1098" s="288" t="s">
        <v>2715</v>
      </c>
      <c r="P1098" s="206"/>
      <c r="Q1098" s="206"/>
      <c r="R1098" s="206"/>
      <c r="S1098" s="206"/>
      <c r="T1098" s="206"/>
      <c r="U1098" s="63" t="s">
        <v>8051</v>
      </c>
      <c r="V1098" s="47" t="s">
        <v>7463</v>
      </c>
      <c r="W1098" s="62" t="s">
        <v>2715</v>
      </c>
      <c r="X1098" s="62" t="s">
        <v>2715</v>
      </c>
      <c r="Y1098" s="62"/>
      <c r="Z1098" s="62"/>
      <c r="AA1098" s="62"/>
      <c r="AB1098" s="47"/>
      <c r="AC1098" s="47" t="s">
        <v>6853</v>
      </c>
      <c r="AD1098" s="63"/>
      <c r="AE1098" s="63" t="s">
        <v>2723</v>
      </c>
      <c r="AF1098" s="208"/>
      <c r="AG1098" s="208"/>
      <c r="AH1098" s="208"/>
      <c r="AI1098" s="208"/>
      <c r="AJ1098" s="209"/>
      <c r="AK1098" s="210"/>
      <c r="AL1098" s="210"/>
      <c r="AM1098" s="210"/>
      <c r="AN1098" s="210"/>
      <c r="AO1098" s="210"/>
      <c r="AP1098" s="210"/>
      <c r="AQ1098" s="210"/>
      <c r="AR1098" s="209"/>
      <c r="AS1098" s="283" t="s">
        <v>2681</v>
      </c>
      <c r="AT1098" s="105"/>
      <c r="AU1098" s="105"/>
      <c r="AV1098" s="105"/>
      <c r="AW1098" s="105"/>
      <c r="AX1098" s="105"/>
      <c r="AY1098" s="105"/>
      <c r="AZ1098" s="105"/>
      <c r="BA1098" s="105"/>
      <c r="BB1098" s="105"/>
      <c r="BC1098" s="105"/>
      <c r="BD1098" s="105"/>
      <c r="BE1098" s="105"/>
      <c r="BF1098" s="284"/>
      <c r="BG1098" s="270" t="s">
        <v>2682</v>
      </c>
      <c r="BH1098" s="10" t="s">
        <v>2682</v>
      </c>
      <c r="BI1098" s="10" t="s">
        <v>8052</v>
      </c>
      <c r="BJ1098" s="149"/>
    </row>
    <row r="1099" ht="14.25" spans="1:62">
      <c r="A1099" s="341"/>
      <c r="B1099" s="341"/>
      <c r="C1099" s="291" t="s">
        <v>2683</v>
      </c>
      <c r="D1099" s="291" t="s">
        <v>2684</v>
      </c>
      <c r="E1099" s="292"/>
      <c r="F1099" s="293"/>
      <c r="G1099" s="294"/>
      <c r="H1099" s="295"/>
      <c r="I1099" s="295"/>
      <c r="J1099" s="296"/>
      <c r="K1099" s="298"/>
      <c r="L1099" s="295"/>
      <c r="M1099" s="295"/>
      <c r="N1099" s="295"/>
      <c r="O1099" s="296"/>
      <c r="P1099" s="206"/>
      <c r="Q1099" s="206"/>
      <c r="R1099" s="206"/>
      <c r="S1099" s="206"/>
      <c r="T1099" s="206"/>
      <c r="U1099" s="64"/>
      <c r="V1099" s="299"/>
      <c r="W1099" s="300"/>
      <c r="X1099" s="300"/>
      <c r="Y1099" s="300"/>
      <c r="Z1099" s="300"/>
      <c r="AA1099" s="300"/>
      <c r="AB1099" s="299"/>
      <c r="AC1099" s="299"/>
      <c r="AD1099" s="64"/>
      <c r="AE1099" s="64"/>
      <c r="AF1099" s="208"/>
      <c r="AG1099" s="208"/>
      <c r="AH1099" s="208"/>
      <c r="AI1099" s="208"/>
      <c r="AJ1099" s="209"/>
      <c r="AK1099" s="210"/>
      <c r="AL1099" s="210"/>
      <c r="AM1099" s="210"/>
      <c r="AN1099" s="210"/>
      <c r="AO1099" s="210"/>
      <c r="AP1099" s="210"/>
      <c r="AQ1099" s="210"/>
      <c r="AR1099" s="209"/>
      <c r="AS1099" s="105"/>
      <c r="AT1099" s="105"/>
      <c r="AU1099" s="105"/>
      <c r="AV1099" s="105"/>
      <c r="AW1099" s="105"/>
      <c r="AX1099" s="105"/>
      <c r="AY1099" s="105"/>
      <c r="AZ1099" s="105"/>
      <c r="BA1099" s="105"/>
      <c r="BB1099" s="105"/>
      <c r="BC1099" s="105"/>
      <c r="BD1099" s="105"/>
      <c r="BE1099" s="404" t="s">
        <v>1118</v>
      </c>
      <c r="BF1099" s="311"/>
      <c r="BG1099" s="311"/>
      <c r="BH1099" s="291" t="s">
        <v>2684</v>
      </c>
      <c r="BI1099" s="218"/>
      <c r="BJ1099" s="276"/>
    </row>
    <row r="1100" ht="13.5" spans="1:62">
      <c r="A1100" s="341"/>
      <c r="B1100" s="341"/>
      <c r="C1100" s="10" t="s">
        <v>2685</v>
      </c>
      <c r="D1100" s="38" t="s">
        <v>8053</v>
      </c>
      <c r="E1100" s="289" t="s">
        <v>8054</v>
      </c>
      <c r="F1100" s="290" t="s">
        <v>2715</v>
      </c>
      <c r="G1100" s="286" t="s">
        <v>2686</v>
      </c>
      <c r="H1100" s="287" t="s">
        <v>2715</v>
      </c>
      <c r="I1100" s="287" t="s">
        <v>2715</v>
      </c>
      <c r="J1100" s="288" t="s">
        <v>2715</v>
      </c>
      <c r="K1100" s="297" t="s">
        <v>2715</v>
      </c>
      <c r="L1100" s="287" t="s">
        <v>2737</v>
      </c>
      <c r="M1100" s="287" t="s">
        <v>2715</v>
      </c>
      <c r="N1100" s="287" t="s">
        <v>2715</v>
      </c>
      <c r="O1100" s="288" t="s">
        <v>2715</v>
      </c>
      <c r="P1100" s="206"/>
      <c r="Q1100" s="206"/>
      <c r="R1100" s="206"/>
      <c r="S1100" s="206"/>
      <c r="T1100" s="206"/>
      <c r="U1100" s="64" t="s">
        <v>8055</v>
      </c>
      <c r="V1100" s="299" t="s">
        <v>8056</v>
      </c>
      <c r="W1100" s="300" t="s">
        <v>2715</v>
      </c>
      <c r="X1100" s="300" t="s">
        <v>2715</v>
      </c>
      <c r="Y1100" s="300"/>
      <c r="Z1100" s="300"/>
      <c r="AA1100" s="300"/>
      <c r="AB1100" s="299"/>
      <c r="AC1100" s="299" t="s">
        <v>8057</v>
      </c>
      <c r="AD1100" s="64"/>
      <c r="AE1100" s="64">
        <v>0</v>
      </c>
      <c r="AF1100" s="208"/>
      <c r="AG1100" s="208"/>
      <c r="AH1100" s="208"/>
      <c r="AI1100" s="208"/>
      <c r="AJ1100" s="209"/>
      <c r="AK1100" s="210"/>
      <c r="AL1100" s="210"/>
      <c r="AM1100" s="210"/>
      <c r="AN1100" s="210"/>
      <c r="AO1100" s="210"/>
      <c r="AP1100" s="210"/>
      <c r="AQ1100" s="210"/>
      <c r="AR1100" s="209"/>
      <c r="AS1100" s="306" t="s">
        <v>2686</v>
      </c>
      <c r="AT1100" s="105"/>
      <c r="AU1100" s="105"/>
      <c r="AV1100" s="105"/>
      <c r="AW1100" s="105"/>
      <c r="AX1100" s="105"/>
      <c r="AY1100" s="105"/>
      <c r="AZ1100" s="105"/>
      <c r="BA1100" s="105"/>
      <c r="BB1100" s="105"/>
      <c r="BC1100" s="105"/>
      <c r="BD1100" s="105"/>
      <c r="BE1100" s="105"/>
      <c r="BF1100" s="284"/>
      <c r="BG1100" s="270" t="s">
        <v>2687</v>
      </c>
      <c r="BH1100" s="10" t="s">
        <v>8053</v>
      </c>
      <c r="BI1100" s="10" t="s">
        <v>8058</v>
      </c>
      <c r="BJ1100" s="149"/>
    </row>
    <row r="1101" ht="13.5" spans="1:62">
      <c r="A1101" s="341"/>
      <c r="B1101" s="341"/>
      <c r="C1101" s="10" t="s">
        <v>2688</v>
      </c>
      <c r="D1101" s="38" t="s">
        <v>8059</v>
      </c>
      <c r="E1101" s="289" t="s">
        <v>8060</v>
      </c>
      <c r="F1101" s="290" t="s">
        <v>2715</v>
      </c>
      <c r="G1101" s="286" t="s">
        <v>2689</v>
      </c>
      <c r="H1101" s="287" t="s">
        <v>2715</v>
      </c>
      <c r="I1101" s="287" t="s">
        <v>2715</v>
      </c>
      <c r="J1101" s="288" t="s">
        <v>2715</v>
      </c>
      <c r="K1101" s="297" t="s">
        <v>2715</v>
      </c>
      <c r="L1101" s="287" t="s">
        <v>2737</v>
      </c>
      <c r="M1101" s="287" t="s">
        <v>2715</v>
      </c>
      <c r="N1101" s="287" t="s">
        <v>2715</v>
      </c>
      <c r="O1101" s="288" t="s">
        <v>2715</v>
      </c>
      <c r="P1101" s="206"/>
      <c r="Q1101" s="206"/>
      <c r="R1101" s="206"/>
      <c r="S1101" s="206"/>
      <c r="T1101" s="206"/>
      <c r="U1101" s="64" t="s">
        <v>8061</v>
      </c>
      <c r="V1101" s="299" t="s">
        <v>8062</v>
      </c>
      <c r="W1101" s="300" t="s">
        <v>2715</v>
      </c>
      <c r="X1101" s="300" t="s">
        <v>2715</v>
      </c>
      <c r="Y1101" s="300"/>
      <c r="Z1101" s="300"/>
      <c r="AA1101" s="300"/>
      <c r="AB1101" s="299"/>
      <c r="AC1101" s="299" t="s">
        <v>8057</v>
      </c>
      <c r="AD1101" s="64"/>
      <c r="AE1101" s="64">
        <v>0</v>
      </c>
      <c r="AF1101" s="301"/>
      <c r="AG1101" s="301"/>
      <c r="AH1101" s="301"/>
      <c r="AI1101" s="301"/>
      <c r="AJ1101" s="303"/>
      <c r="AK1101" s="304"/>
      <c r="AL1101" s="305"/>
      <c r="AM1101" s="305"/>
      <c r="AN1101" s="305"/>
      <c r="AO1101" s="305"/>
      <c r="AP1101" s="305"/>
      <c r="AQ1101" s="305"/>
      <c r="AR1101" s="307"/>
      <c r="AS1101" s="308" t="s">
        <v>2689</v>
      </c>
      <c r="AT1101" s="309"/>
      <c r="AU1101" s="105"/>
      <c r="AV1101" s="105"/>
      <c r="AW1101" s="105"/>
      <c r="AX1101" s="105"/>
      <c r="AY1101" s="105"/>
      <c r="AZ1101" s="105"/>
      <c r="BA1101" s="105"/>
      <c r="BB1101" s="105"/>
      <c r="BC1101" s="105"/>
      <c r="BD1101" s="105"/>
      <c r="BE1101" s="105"/>
      <c r="BF1101" s="284"/>
      <c r="BG1101" s="270" t="s">
        <v>2690</v>
      </c>
      <c r="BH1101" s="10" t="s">
        <v>8059</v>
      </c>
      <c r="BI1101" s="10" t="s">
        <v>8063</v>
      </c>
      <c r="BJ1101" s="149"/>
    </row>
    <row r="1102" s="4" customFormat="1" ht="18" customHeight="1" spans="1:61">
      <c r="A1102" s="358" t="s">
        <v>8064</v>
      </c>
      <c r="B1102" s="358"/>
      <c r="C1102" s="359"/>
      <c r="D1102" s="359"/>
      <c r="E1102" s="360"/>
      <c r="F1102" s="361"/>
      <c r="G1102" s="361"/>
      <c r="H1102" s="361"/>
      <c r="I1102" s="361"/>
      <c r="J1102" s="361"/>
      <c r="K1102" s="360"/>
      <c r="L1102" s="360"/>
      <c r="M1102" s="360"/>
      <c r="N1102" s="360"/>
      <c r="O1102" s="360"/>
      <c r="P1102" s="33"/>
      <c r="Q1102" s="33"/>
      <c r="R1102" s="33"/>
      <c r="S1102" s="33"/>
      <c r="T1102" s="33"/>
      <c r="U1102" s="33"/>
      <c r="V1102" s="33"/>
      <c r="W1102" s="59"/>
      <c r="X1102" s="59"/>
      <c r="Y1102" s="59"/>
      <c r="Z1102" s="59"/>
      <c r="AA1102" s="59"/>
      <c r="AB1102" s="80"/>
      <c r="AC1102" s="80"/>
      <c r="AD1102" s="80"/>
      <c r="AE1102" s="80"/>
      <c r="AF1102" s="80"/>
      <c r="AG1102" s="80"/>
      <c r="AH1102" s="80"/>
      <c r="AI1102" s="80"/>
      <c r="AJ1102" s="80"/>
      <c r="AK1102" s="80"/>
      <c r="AL1102" s="80"/>
      <c r="AM1102" s="80"/>
      <c r="AN1102" s="80"/>
      <c r="AO1102" s="80"/>
      <c r="AP1102" s="80"/>
      <c r="AQ1102" s="80"/>
      <c r="AR1102" s="80"/>
      <c r="AS1102" s="98"/>
      <c r="AT1102" s="98"/>
      <c r="AU1102" s="99"/>
      <c r="AV1102" s="99"/>
      <c r="AW1102" s="99"/>
      <c r="AX1102" s="99"/>
      <c r="AY1102" s="99"/>
      <c r="AZ1102" s="99"/>
      <c r="BA1102" s="99"/>
      <c r="BB1102" s="99"/>
      <c r="BC1102" s="99"/>
      <c r="BD1102" s="99"/>
      <c r="BE1102" s="99"/>
      <c r="BF1102" s="99"/>
      <c r="BG1102" s="226"/>
      <c r="BH1102" s="227"/>
      <c r="BI1102" s="227"/>
    </row>
    <row r="1103" ht="13.5" spans="1:61">
      <c r="A1103" s="314" t="s">
        <v>8065</v>
      </c>
      <c r="B1103" s="314" t="s">
        <v>8066</v>
      </c>
      <c r="C1103" s="314"/>
      <c r="D1103" s="314"/>
      <c r="E1103" s="313" t="s">
        <v>8067</v>
      </c>
      <c r="F1103" s="362"/>
      <c r="G1103" s="362" t="s">
        <v>8066</v>
      </c>
      <c r="H1103" s="362"/>
      <c r="I1103" s="362"/>
      <c r="J1103" s="362"/>
      <c r="K1103" s="314"/>
      <c r="L1103" s="314" t="s">
        <v>2717</v>
      </c>
      <c r="M1103" s="314"/>
      <c r="N1103" s="314"/>
      <c r="O1103" s="314"/>
      <c r="P1103" s="363"/>
      <c r="Q1103" s="363"/>
      <c r="R1103" s="363"/>
      <c r="S1103" s="363"/>
      <c r="T1103" s="363"/>
      <c r="U1103" s="363"/>
      <c r="V1103" s="363"/>
      <c r="W1103" s="364"/>
      <c r="X1103" s="364"/>
      <c r="Y1103" s="364"/>
      <c r="Z1103" s="364"/>
      <c r="AA1103" s="364"/>
      <c r="AB1103" s="365"/>
      <c r="AC1103" s="365"/>
      <c r="AD1103" s="365"/>
      <c r="AE1103" s="365"/>
      <c r="AF1103" s="365"/>
      <c r="AG1103" s="365"/>
      <c r="AH1103" s="365"/>
      <c r="AI1103" s="365"/>
      <c r="AJ1103" s="365"/>
      <c r="AK1103" s="365"/>
      <c r="AL1103" s="365"/>
      <c r="AM1103" s="365"/>
      <c r="AN1103" s="365"/>
      <c r="AO1103" s="365"/>
      <c r="AP1103" s="365"/>
      <c r="AQ1103" s="365"/>
      <c r="AR1103" s="365"/>
      <c r="AS1103" s="367" t="s">
        <v>8066</v>
      </c>
      <c r="AT1103" s="407" t="s">
        <v>2724</v>
      </c>
      <c r="AU1103" s="105"/>
      <c r="AV1103" s="116"/>
      <c r="AW1103" s="105"/>
      <c r="AX1103" s="105"/>
      <c r="AY1103" s="105"/>
      <c r="AZ1103" s="105"/>
      <c r="BA1103" s="105"/>
      <c r="BB1103" s="105"/>
      <c r="BC1103" s="105"/>
      <c r="BD1103" s="105"/>
      <c r="BE1103" s="105"/>
      <c r="BF1103" s="369"/>
      <c r="BG1103" s="370" t="s">
        <v>8068</v>
      </c>
      <c r="BH1103" s="370" t="s">
        <v>8069</v>
      </c>
      <c r="BI1103" s="314"/>
    </row>
    <row r="1104" ht="13.5" spans="1:61">
      <c r="A1104" s="314" t="s">
        <v>8070</v>
      </c>
      <c r="B1104" s="314" t="s">
        <v>77</v>
      </c>
      <c r="C1104" s="314"/>
      <c r="D1104" s="314"/>
      <c r="E1104" s="313" t="s">
        <v>78</v>
      </c>
      <c r="F1104" s="362"/>
      <c r="G1104" s="362" t="s">
        <v>77</v>
      </c>
      <c r="H1104" s="362"/>
      <c r="I1104" s="362"/>
      <c r="J1104" s="362"/>
      <c r="K1104" s="314"/>
      <c r="L1104" s="314" t="s">
        <v>2717</v>
      </c>
      <c r="M1104" s="314"/>
      <c r="N1104" s="314"/>
      <c r="O1104" s="314"/>
      <c r="P1104" s="363"/>
      <c r="Q1104" s="363"/>
      <c r="R1104" s="363"/>
      <c r="S1104" s="363"/>
      <c r="T1104" s="363"/>
      <c r="U1104" s="363"/>
      <c r="V1104" s="363"/>
      <c r="W1104" s="364"/>
      <c r="X1104" s="364"/>
      <c r="Y1104" s="364"/>
      <c r="Z1104" s="364"/>
      <c r="AA1104" s="364"/>
      <c r="AB1104" s="365"/>
      <c r="AC1104" s="365"/>
      <c r="AD1104" s="365"/>
      <c r="AE1104" s="365"/>
      <c r="AF1104" s="365"/>
      <c r="AG1104" s="365"/>
      <c r="AH1104" s="365"/>
      <c r="AI1104" s="365"/>
      <c r="AJ1104" s="365"/>
      <c r="AK1104" s="365"/>
      <c r="AL1104" s="365"/>
      <c r="AM1104" s="365"/>
      <c r="AN1104" s="365"/>
      <c r="AO1104" s="365"/>
      <c r="AP1104" s="365"/>
      <c r="AQ1104" s="365"/>
      <c r="AR1104" s="365"/>
      <c r="AS1104" s="367" t="s">
        <v>77</v>
      </c>
      <c r="AT1104" s="407" t="s">
        <v>2724</v>
      </c>
      <c r="AU1104" s="105"/>
      <c r="AV1104" s="116"/>
      <c r="AW1104" s="105"/>
      <c r="AX1104" s="105"/>
      <c r="AY1104" s="105"/>
      <c r="AZ1104" s="105"/>
      <c r="BA1104" s="105"/>
      <c r="BB1104" s="105"/>
      <c r="BC1104" s="105"/>
      <c r="BD1104" s="105"/>
      <c r="BE1104" s="105"/>
      <c r="BF1104" s="369" t="s">
        <v>8071</v>
      </c>
      <c r="BG1104" s="370" t="s">
        <v>8072</v>
      </c>
      <c r="BH1104" s="370" t="s">
        <v>8069</v>
      </c>
      <c r="BI1104" s="314"/>
    </row>
    <row r="1105" ht="13.5" spans="1:61">
      <c r="A1105" s="314" t="s">
        <v>8073</v>
      </c>
      <c r="B1105" s="314" t="s">
        <v>8074</v>
      </c>
      <c r="C1105" s="314"/>
      <c r="D1105" s="314"/>
      <c r="E1105" s="313" t="s">
        <v>8075</v>
      </c>
      <c r="F1105" s="362"/>
      <c r="G1105" s="362" t="s">
        <v>8074</v>
      </c>
      <c r="H1105" s="362"/>
      <c r="I1105" s="362"/>
      <c r="J1105" s="362"/>
      <c r="K1105" s="314"/>
      <c r="L1105" s="314" t="s">
        <v>2717</v>
      </c>
      <c r="M1105" s="314"/>
      <c r="N1105" s="314"/>
      <c r="O1105" s="314"/>
      <c r="P1105" s="363"/>
      <c r="Q1105" s="363"/>
      <c r="R1105" s="363"/>
      <c r="S1105" s="363"/>
      <c r="T1105" s="363"/>
      <c r="U1105" s="363"/>
      <c r="V1105" s="363"/>
      <c r="W1105" s="364"/>
      <c r="X1105" s="364"/>
      <c r="Y1105" s="364"/>
      <c r="Z1105" s="364"/>
      <c r="AA1105" s="364"/>
      <c r="AB1105" s="365"/>
      <c r="AC1105" s="365"/>
      <c r="AD1105" s="365"/>
      <c r="AE1105" s="365"/>
      <c r="AF1105" s="365"/>
      <c r="AG1105" s="365"/>
      <c r="AH1105" s="365"/>
      <c r="AI1105" s="365"/>
      <c r="AJ1105" s="365"/>
      <c r="AK1105" s="365"/>
      <c r="AL1105" s="365"/>
      <c r="AM1105" s="365"/>
      <c r="AN1105" s="365"/>
      <c r="AO1105" s="365"/>
      <c r="AP1105" s="365"/>
      <c r="AQ1105" s="365"/>
      <c r="AR1105" s="365"/>
      <c r="AS1105" s="367" t="s">
        <v>8074</v>
      </c>
      <c r="AT1105" s="407" t="s">
        <v>2724</v>
      </c>
      <c r="AU1105" s="105"/>
      <c r="AV1105" s="116"/>
      <c r="AW1105" s="105"/>
      <c r="AX1105" s="105"/>
      <c r="AY1105" s="105"/>
      <c r="AZ1105" s="105"/>
      <c r="BA1105" s="105"/>
      <c r="BB1105" s="105"/>
      <c r="BC1105" s="105"/>
      <c r="BD1105" s="105"/>
      <c r="BE1105" s="105"/>
      <c r="BF1105" s="369" t="s">
        <v>8076</v>
      </c>
      <c r="BG1105" s="370" t="s">
        <v>8077</v>
      </c>
      <c r="BH1105" s="370" t="s">
        <v>8069</v>
      </c>
      <c r="BI1105" s="314"/>
    </row>
    <row r="1106" ht="13.5" spans="1:61">
      <c r="A1106" s="314" t="s">
        <v>8078</v>
      </c>
      <c r="B1106" s="314" t="s">
        <v>8079</v>
      </c>
      <c r="C1106" s="314"/>
      <c r="D1106" s="314"/>
      <c r="E1106" s="313" t="s">
        <v>8080</v>
      </c>
      <c r="F1106" s="362"/>
      <c r="G1106" s="362" t="s">
        <v>8079</v>
      </c>
      <c r="H1106" s="362"/>
      <c r="I1106" s="362"/>
      <c r="J1106" s="362"/>
      <c r="K1106" s="314"/>
      <c r="L1106" s="314" t="s">
        <v>81</v>
      </c>
      <c r="M1106" s="314"/>
      <c r="N1106" s="314"/>
      <c r="O1106" s="314"/>
      <c r="P1106" s="363"/>
      <c r="Q1106" s="363"/>
      <c r="R1106" s="363"/>
      <c r="S1106" s="363"/>
      <c r="T1106" s="363"/>
      <c r="U1106" s="363"/>
      <c r="V1106" s="363"/>
      <c r="W1106" s="364"/>
      <c r="X1106" s="364"/>
      <c r="Y1106" s="364"/>
      <c r="Z1106" s="364"/>
      <c r="AA1106" s="364"/>
      <c r="AB1106" s="365"/>
      <c r="AC1106" s="365"/>
      <c r="AD1106" s="365"/>
      <c r="AE1106" s="365"/>
      <c r="AF1106" s="365"/>
      <c r="AG1106" s="365"/>
      <c r="AH1106" s="365"/>
      <c r="AI1106" s="365"/>
      <c r="AJ1106" s="365"/>
      <c r="AK1106" s="365"/>
      <c r="AL1106" s="365"/>
      <c r="AM1106" s="365"/>
      <c r="AN1106" s="365"/>
      <c r="AO1106" s="365"/>
      <c r="AP1106" s="365"/>
      <c r="AQ1106" s="365"/>
      <c r="AR1106" s="365"/>
      <c r="AS1106" s="367" t="s">
        <v>8079</v>
      </c>
      <c r="AT1106" s="407" t="s">
        <v>2732</v>
      </c>
      <c r="AU1106" s="105"/>
      <c r="AV1106" s="116"/>
      <c r="AW1106" s="105"/>
      <c r="AX1106" s="105"/>
      <c r="AY1106" s="105"/>
      <c r="AZ1106" s="105"/>
      <c r="BA1106" s="105"/>
      <c r="BB1106" s="105"/>
      <c r="BC1106" s="105"/>
      <c r="BD1106" s="105"/>
      <c r="BE1106" s="105"/>
      <c r="BF1106" s="369" t="s">
        <v>8081</v>
      </c>
      <c r="BG1106" s="370" t="s">
        <v>8082</v>
      </c>
      <c r="BH1106" s="370" t="s">
        <v>8069</v>
      </c>
      <c r="BI1106" s="314"/>
    </row>
    <row r="1107" ht="13.5" spans="1:61">
      <c r="A1107" s="314" t="s">
        <v>8083</v>
      </c>
      <c r="B1107" s="314" t="s">
        <v>8084</v>
      </c>
      <c r="C1107" s="314"/>
      <c r="D1107" s="314"/>
      <c r="E1107" s="313" t="s">
        <v>8085</v>
      </c>
      <c r="F1107" s="362"/>
      <c r="G1107" s="362" t="s">
        <v>8084</v>
      </c>
      <c r="H1107" s="362"/>
      <c r="I1107" s="362"/>
      <c r="J1107" s="362"/>
      <c r="K1107" s="314"/>
      <c r="L1107" s="314" t="s">
        <v>2717</v>
      </c>
      <c r="M1107" s="314"/>
      <c r="N1107" s="314"/>
      <c r="O1107" s="314"/>
      <c r="P1107" s="363"/>
      <c r="Q1107" s="363"/>
      <c r="R1107" s="363"/>
      <c r="S1107" s="363"/>
      <c r="T1107" s="363"/>
      <c r="U1107" s="363"/>
      <c r="V1107" s="363"/>
      <c r="W1107" s="364"/>
      <c r="X1107" s="364"/>
      <c r="Y1107" s="364"/>
      <c r="Z1107" s="364"/>
      <c r="AA1107" s="364"/>
      <c r="AB1107" s="365"/>
      <c r="AC1107" s="365"/>
      <c r="AD1107" s="365"/>
      <c r="AE1107" s="365"/>
      <c r="AF1107" s="365"/>
      <c r="AG1107" s="365"/>
      <c r="AH1107" s="365"/>
      <c r="AI1107" s="365"/>
      <c r="AJ1107" s="365"/>
      <c r="AK1107" s="365"/>
      <c r="AL1107" s="365"/>
      <c r="AM1107" s="365"/>
      <c r="AN1107" s="365"/>
      <c r="AO1107" s="365"/>
      <c r="AP1107" s="365"/>
      <c r="AQ1107" s="365"/>
      <c r="AR1107" s="365"/>
      <c r="AS1107" s="367" t="s">
        <v>8084</v>
      </c>
      <c r="AT1107" s="407" t="s">
        <v>2724</v>
      </c>
      <c r="AU1107" s="105"/>
      <c r="AV1107" s="116"/>
      <c r="AW1107" s="105"/>
      <c r="AX1107" s="105"/>
      <c r="AY1107" s="105"/>
      <c r="AZ1107" s="105"/>
      <c r="BA1107" s="105"/>
      <c r="BB1107" s="105"/>
      <c r="BC1107" s="105"/>
      <c r="BD1107" s="105"/>
      <c r="BE1107" s="105"/>
      <c r="BF1107" s="369"/>
      <c r="BG1107" s="370" t="s">
        <v>8086</v>
      </c>
      <c r="BH1107" s="370" t="s">
        <v>8069</v>
      </c>
      <c r="BI1107" s="314"/>
    </row>
    <row r="1108" ht="13.5" hidden="1" spans="1:61">
      <c r="A1108" s="314" t="s">
        <v>8087</v>
      </c>
      <c r="B1108" s="314" t="s">
        <v>8088</v>
      </c>
      <c r="C1108" s="314"/>
      <c r="D1108" s="314"/>
      <c r="E1108" s="313" t="s">
        <v>8089</v>
      </c>
      <c r="F1108" s="362"/>
      <c r="G1108" s="362" t="s">
        <v>8090</v>
      </c>
      <c r="H1108" s="362"/>
      <c r="I1108" s="362"/>
      <c r="J1108" s="362"/>
      <c r="K1108" s="314"/>
      <c r="L1108" s="314" t="s">
        <v>2717</v>
      </c>
      <c r="M1108" s="314"/>
      <c r="N1108" s="314"/>
      <c r="O1108" s="314"/>
      <c r="P1108" s="363"/>
      <c r="Q1108" s="363"/>
      <c r="R1108" s="363"/>
      <c r="S1108" s="363"/>
      <c r="T1108" s="363"/>
      <c r="U1108" s="363"/>
      <c r="V1108" s="363"/>
      <c r="W1108" s="364"/>
      <c r="X1108" s="364"/>
      <c r="Y1108" s="364"/>
      <c r="Z1108" s="364"/>
      <c r="AA1108" s="364"/>
      <c r="AB1108" s="365"/>
      <c r="AC1108" s="365"/>
      <c r="AD1108" s="365"/>
      <c r="AE1108" s="365"/>
      <c r="AF1108" s="365"/>
      <c r="AG1108" s="365"/>
      <c r="AH1108" s="365"/>
      <c r="AI1108" s="365"/>
      <c r="AJ1108" s="365"/>
      <c r="AK1108" s="365"/>
      <c r="AL1108" s="365"/>
      <c r="AM1108" s="365"/>
      <c r="AN1108" s="365"/>
      <c r="AO1108" s="365"/>
      <c r="AP1108" s="365"/>
      <c r="AQ1108" s="365"/>
      <c r="AR1108" s="365"/>
      <c r="AS1108" s="308" t="s">
        <v>8090</v>
      </c>
      <c r="AT1108" s="407" t="s">
        <v>2724</v>
      </c>
      <c r="AU1108" s="105"/>
      <c r="AV1108" s="116"/>
      <c r="AW1108" s="105"/>
      <c r="AX1108" s="105"/>
      <c r="AY1108" s="105"/>
      <c r="AZ1108" s="105"/>
      <c r="BA1108" s="105"/>
      <c r="BB1108" s="105"/>
      <c r="BC1108" s="105"/>
      <c r="BD1108" s="105"/>
      <c r="BE1108" s="105"/>
      <c r="BF1108" s="369"/>
      <c r="BG1108" s="370" t="s">
        <v>8091</v>
      </c>
      <c r="BH1108" s="370" t="s">
        <v>8069</v>
      </c>
      <c r="BI1108" s="314"/>
    </row>
    <row r="1109" ht="13.5" hidden="1" spans="1:61">
      <c r="A1109" s="314" t="s">
        <v>8092</v>
      </c>
      <c r="B1109" s="314" t="s">
        <v>8093</v>
      </c>
      <c r="C1109" s="314"/>
      <c r="D1109" s="314"/>
      <c r="E1109" s="313" t="s">
        <v>8094</v>
      </c>
      <c r="F1109" s="362"/>
      <c r="G1109" s="362" t="s">
        <v>8095</v>
      </c>
      <c r="H1109" s="362"/>
      <c r="I1109" s="362"/>
      <c r="J1109" s="362"/>
      <c r="K1109" s="314"/>
      <c r="L1109" s="314" t="s">
        <v>2717</v>
      </c>
      <c r="M1109" s="314"/>
      <c r="N1109" s="314"/>
      <c r="O1109" s="314"/>
      <c r="P1109" s="363"/>
      <c r="Q1109" s="363"/>
      <c r="R1109" s="363"/>
      <c r="S1109" s="363"/>
      <c r="T1109" s="363"/>
      <c r="U1109" s="363"/>
      <c r="V1109" s="363"/>
      <c r="W1109" s="364"/>
      <c r="X1109" s="364"/>
      <c r="Y1109" s="364"/>
      <c r="Z1109" s="364"/>
      <c r="AA1109" s="364"/>
      <c r="AB1109" s="365"/>
      <c r="AC1109" s="365"/>
      <c r="AD1109" s="365"/>
      <c r="AE1109" s="365"/>
      <c r="AF1109" s="365"/>
      <c r="AG1109" s="365"/>
      <c r="AH1109" s="365"/>
      <c r="AI1109" s="365"/>
      <c r="AJ1109" s="365"/>
      <c r="AK1109" s="365"/>
      <c r="AL1109" s="365"/>
      <c r="AM1109" s="365"/>
      <c r="AN1109" s="365"/>
      <c r="AO1109" s="365"/>
      <c r="AP1109" s="365"/>
      <c r="AQ1109" s="365"/>
      <c r="AR1109" s="365"/>
      <c r="AS1109" s="308" t="s">
        <v>8095</v>
      </c>
      <c r="AT1109" s="407" t="s">
        <v>2724</v>
      </c>
      <c r="AU1109" s="105"/>
      <c r="AV1109" s="116"/>
      <c r="AW1109" s="105"/>
      <c r="AX1109" s="105"/>
      <c r="AY1109" s="105"/>
      <c r="AZ1109" s="105"/>
      <c r="BA1109" s="105"/>
      <c r="BB1109" s="105"/>
      <c r="BC1109" s="105"/>
      <c r="BD1109" s="105"/>
      <c r="BE1109" s="105"/>
      <c r="BF1109" s="369"/>
      <c r="BG1109" s="370" t="s">
        <v>8096</v>
      </c>
      <c r="BH1109" s="370" t="s">
        <v>8069</v>
      </c>
      <c r="BI1109" s="314"/>
    </row>
    <row r="1110" ht="13.5" hidden="1" spans="1:61">
      <c r="A1110" s="314" t="s">
        <v>8097</v>
      </c>
      <c r="B1110" s="314" t="s">
        <v>8098</v>
      </c>
      <c r="C1110" s="314"/>
      <c r="D1110" s="314"/>
      <c r="E1110" s="313" t="s">
        <v>8099</v>
      </c>
      <c r="F1110" s="362"/>
      <c r="G1110" s="362" t="s">
        <v>8098</v>
      </c>
      <c r="H1110" s="362"/>
      <c r="I1110" s="362"/>
      <c r="J1110" s="362"/>
      <c r="K1110" s="314"/>
      <c r="L1110" s="314" t="s">
        <v>2737</v>
      </c>
      <c r="M1110" s="314"/>
      <c r="N1110" s="314"/>
      <c r="O1110" s="314"/>
      <c r="P1110" s="363"/>
      <c r="Q1110" s="363"/>
      <c r="R1110" s="363"/>
      <c r="S1110" s="363"/>
      <c r="T1110" s="363"/>
      <c r="U1110" s="363"/>
      <c r="V1110" s="363"/>
      <c r="W1110" s="364"/>
      <c r="X1110" s="364"/>
      <c r="Y1110" s="364"/>
      <c r="Z1110" s="364"/>
      <c r="AA1110" s="364"/>
      <c r="AB1110" s="365"/>
      <c r="AC1110" s="365"/>
      <c r="AD1110" s="365"/>
      <c r="AE1110" s="365"/>
      <c r="AF1110" s="365"/>
      <c r="AG1110" s="365"/>
      <c r="AH1110" s="365"/>
      <c r="AI1110" s="365"/>
      <c r="AJ1110" s="365"/>
      <c r="AK1110" s="365"/>
      <c r="AL1110" s="365"/>
      <c r="AM1110" s="365"/>
      <c r="AN1110" s="365"/>
      <c r="AO1110" s="365"/>
      <c r="AP1110" s="365"/>
      <c r="AQ1110" s="365"/>
      <c r="AR1110" s="365"/>
      <c r="AS1110" s="308" t="s">
        <v>8098</v>
      </c>
      <c r="AT1110" s="407" t="s">
        <v>8100</v>
      </c>
      <c r="AU1110" s="105"/>
      <c r="AV1110" s="116"/>
      <c r="AW1110" s="105"/>
      <c r="AX1110" s="105"/>
      <c r="AY1110" s="105"/>
      <c r="AZ1110" s="105"/>
      <c r="BA1110" s="105"/>
      <c r="BB1110" s="105"/>
      <c r="BC1110" s="105"/>
      <c r="BD1110" s="105"/>
      <c r="BE1110" s="105"/>
      <c r="BF1110" s="369" t="s">
        <v>8101</v>
      </c>
      <c r="BG1110" s="370" t="s">
        <v>8102</v>
      </c>
      <c r="BH1110" s="370" t="s">
        <v>8069</v>
      </c>
      <c r="BI1110" s="314"/>
    </row>
    <row r="1111" ht="13.5" hidden="1" spans="1:61">
      <c r="A1111" s="314" t="s">
        <v>3286</v>
      </c>
      <c r="B1111" s="314" t="s">
        <v>8103</v>
      </c>
      <c r="C1111" s="314"/>
      <c r="D1111" s="314"/>
      <c r="E1111" s="313" t="s">
        <v>8104</v>
      </c>
      <c r="F1111" s="362"/>
      <c r="G1111" s="362" t="s">
        <v>8103</v>
      </c>
      <c r="H1111" s="362"/>
      <c r="I1111" s="362"/>
      <c r="J1111" s="362"/>
      <c r="K1111" s="314"/>
      <c r="L1111" s="314" t="s">
        <v>2737</v>
      </c>
      <c r="M1111" s="314"/>
      <c r="N1111" s="314"/>
      <c r="O1111" s="314"/>
      <c r="P1111" s="363"/>
      <c r="Q1111" s="363"/>
      <c r="R1111" s="363"/>
      <c r="S1111" s="363"/>
      <c r="T1111" s="363"/>
      <c r="U1111" s="363"/>
      <c r="V1111" s="363"/>
      <c r="W1111" s="364"/>
      <c r="X1111" s="364"/>
      <c r="Y1111" s="364"/>
      <c r="Z1111" s="364"/>
      <c r="AA1111" s="364"/>
      <c r="AB1111" s="365"/>
      <c r="AC1111" s="365"/>
      <c r="AD1111" s="365"/>
      <c r="AE1111" s="365"/>
      <c r="AF1111" s="365"/>
      <c r="AG1111" s="365"/>
      <c r="AH1111" s="365"/>
      <c r="AI1111" s="365"/>
      <c r="AJ1111" s="365"/>
      <c r="AK1111" s="365"/>
      <c r="AL1111" s="365"/>
      <c r="AM1111" s="365"/>
      <c r="AN1111" s="365"/>
      <c r="AO1111" s="365"/>
      <c r="AP1111" s="365"/>
      <c r="AQ1111" s="365"/>
      <c r="AR1111" s="365"/>
      <c r="AS1111" s="308" t="s">
        <v>8103</v>
      </c>
      <c r="AT1111" s="407" t="s">
        <v>8100</v>
      </c>
      <c r="AU1111" s="105"/>
      <c r="AV1111" s="116"/>
      <c r="AW1111" s="105"/>
      <c r="AX1111" s="105"/>
      <c r="AY1111" s="105"/>
      <c r="AZ1111" s="105"/>
      <c r="BA1111" s="105"/>
      <c r="BB1111" s="105"/>
      <c r="BC1111" s="105"/>
      <c r="BD1111" s="105"/>
      <c r="BE1111" s="105"/>
      <c r="BF1111" s="369" t="s">
        <v>8101</v>
      </c>
      <c r="BG1111" s="370" t="s">
        <v>8102</v>
      </c>
      <c r="BH1111" s="370" t="s">
        <v>8069</v>
      </c>
      <c r="BI1111" s="314"/>
    </row>
    <row r="1112" ht="13.5" hidden="1" spans="1:61">
      <c r="A1112" s="314" t="s">
        <v>3378</v>
      </c>
      <c r="B1112" s="314" t="s">
        <v>8105</v>
      </c>
      <c r="C1112" s="314"/>
      <c r="D1112" s="314"/>
      <c r="E1112" s="313" t="s">
        <v>8106</v>
      </c>
      <c r="F1112" s="362"/>
      <c r="G1112" s="362" t="s">
        <v>8105</v>
      </c>
      <c r="H1112" s="362"/>
      <c r="I1112" s="362"/>
      <c r="J1112" s="362"/>
      <c r="K1112" s="314"/>
      <c r="L1112" s="314" t="s">
        <v>2717</v>
      </c>
      <c r="M1112" s="314"/>
      <c r="N1112" s="314"/>
      <c r="O1112" s="314"/>
      <c r="P1112" s="363"/>
      <c r="Q1112" s="363"/>
      <c r="R1112" s="363"/>
      <c r="S1112" s="363"/>
      <c r="T1112" s="363"/>
      <c r="U1112" s="363"/>
      <c r="V1112" s="363"/>
      <c r="W1112" s="364"/>
      <c r="X1112" s="364"/>
      <c r="Y1112" s="364"/>
      <c r="Z1112" s="364"/>
      <c r="AA1112" s="364"/>
      <c r="AB1112" s="365"/>
      <c r="AC1112" s="365"/>
      <c r="AD1112" s="365"/>
      <c r="AE1112" s="365"/>
      <c r="AF1112" s="365"/>
      <c r="AG1112" s="365"/>
      <c r="AH1112" s="365"/>
      <c r="AI1112" s="365"/>
      <c r="AJ1112" s="365"/>
      <c r="AK1112" s="365"/>
      <c r="AL1112" s="365"/>
      <c r="AM1112" s="365"/>
      <c r="AN1112" s="365"/>
      <c r="AO1112" s="365"/>
      <c r="AP1112" s="365"/>
      <c r="AQ1112" s="365"/>
      <c r="AR1112" s="365"/>
      <c r="AS1112" s="308" t="s">
        <v>8105</v>
      </c>
      <c r="AT1112" s="407" t="s">
        <v>2724</v>
      </c>
      <c r="AU1112" s="105"/>
      <c r="AV1112" s="116"/>
      <c r="AW1112" s="105"/>
      <c r="AX1112" s="105"/>
      <c r="AY1112" s="105"/>
      <c r="AZ1112" s="105"/>
      <c r="BA1112" s="105"/>
      <c r="BB1112" s="105"/>
      <c r="BC1112" s="105"/>
      <c r="BD1112" s="105"/>
      <c r="BE1112" s="105"/>
      <c r="BF1112" s="369" t="s">
        <v>8107</v>
      </c>
      <c r="BG1112" s="370" t="s">
        <v>8108</v>
      </c>
      <c r="BH1112" s="370" t="s">
        <v>8069</v>
      </c>
      <c r="BI1112" s="314"/>
    </row>
    <row r="1113" ht="13.5" hidden="1" spans="1:61">
      <c r="A1113" s="314" t="s">
        <v>8109</v>
      </c>
      <c r="B1113" s="314" t="s">
        <v>8110</v>
      </c>
      <c r="C1113" s="314"/>
      <c r="D1113" s="314"/>
      <c r="E1113" s="313" t="s">
        <v>8111</v>
      </c>
      <c r="F1113" s="362"/>
      <c r="G1113" s="362" t="s">
        <v>8110</v>
      </c>
      <c r="H1113" s="362"/>
      <c r="I1113" s="362"/>
      <c r="J1113" s="362"/>
      <c r="K1113" s="314"/>
      <c r="L1113" s="314" t="s">
        <v>2737</v>
      </c>
      <c r="M1113" s="314"/>
      <c r="N1113" s="314"/>
      <c r="O1113" s="314"/>
      <c r="P1113" s="363"/>
      <c r="Q1113" s="363"/>
      <c r="R1113" s="363"/>
      <c r="S1113" s="363"/>
      <c r="T1113" s="363"/>
      <c r="U1113" s="363"/>
      <c r="V1113" s="363"/>
      <c r="W1113" s="364"/>
      <c r="X1113" s="364"/>
      <c r="Y1113" s="364"/>
      <c r="Z1113" s="364"/>
      <c r="AA1113" s="364"/>
      <c r="AB1113" s="365"/>
      <c r="AC1113" s="365"/>
      <c r="AD1113" s="365"/>
      <c r="AE1113" s="365"/>
      <c r="AF1113" s="365"/>
      <c r="AG1113" s="365"/>
      <c r="AH1113" s="365"/>
      <c r="AI1113" s="365"/>
      <c r="AJ1113" s="365"/>
      <c r="AK1113" s="365"/>
      <c r="AL1113" s="365"/>
      <c r="AM1113" s="365"/>
      <c r="AN1113" s="365"/>
      <c r="AO1113" s="365"/>
      <c r="AP1113" s="365"/>
      <c r="AQ1113" s="365"/>
      <c r="AR1113" s="365"/>
      <c r="AS1113" s="308" t="s">
        <v>8111</v>
      </c>
      <c r="AT1113" s="407" t="s">
        <v>79</v>
      </c>
      <c r="AU1113" s="105"/>
      <c r="AV1113" s="116"/>
      <c r="AW1113" s="105"/>
      <c r="AX1113" s="105"/>
      <c r="AY1113" s="105"/>
      <c r="AZ1113" s="105"/>
      <c r="BA1113" s="105"/>
      <c r="BB1113" s="105"/>
      <c r="BC1113" s="105"/>
      <c r="BD1113" s="105"/>
      <c r="BE1113" s="105"/>
      <c r="BF1113" s="369"/>
      <c r="BG1113" s="370"/>
      <c r="BH1113" s="370" t="s">
        <v>8069</v>
      </c>
      <c r="BI1113" s="314"/>
    </row>
    <row r="1114" spans="30:31">
      <c r="AD1114" s="366"/>
      <c r="AE1114" s="366"/>
    </row>
    <row r="1129" hidden="1"/>
    <row r="1130" hidden="1" spans="58:60">
      <c r="BF1130" s="312" t="s">
        <v>2691</v>
      </c>
      <c r="BG1130" s="312"/>
      <c r="BH1130" s="312"/>
    </row>
    <row r="1131" hidden="1" spans="58:60">
      <c r="BF1131" s="312" t="s">
        <v>2692</v>
      </c>
      <c r="BG1131" s="312" t="s">
        <v>2693</v>
      </c>
      <c r="BH1131" s="312"/>
    </row>
    <row r="1132" hidden="1" spans="58:60">
      <c r="BF1132" s="313" t="s">
        <v>2694</v>
      </c>
      <c r="BG1132" s="313" t="str">
        <f>BE150</f>
        <v>1.8V/3.3V</v>
      </c>
      <c r="BH1132" s="313"/>
    </row>
    <row r="1133" hidden="1" spans="58:60">
      <c r="BF1133" s="313" t="s">
        <v>481</v>
      </c>
      <c r="BG1133" s="313" t="str">
        <f>BE172</f>
        <v>1.8V</v>
      </c>
      <c r="BH1133" s="313"/>
    </row>
    <row r="1134" hidden="1" spans="58:60">
      <c r="BF1134" s="313" t="s">
        <v>448</v>
      </c>
      <c r="BG1134" s="313" t="str">
        <f>BE158</f>
        <v>1.8V</v>
      </c>
      <c r="BH1134" s="313"/>
    </row>
    <row r="1135" hidden="1" spans="58:60">
      <c r="BF1135" s="313" t="s">
        <v>203</v>
      </c>
      <c r="BG1135" s="313" t="str">
        <f>BE58</f>
        <v>1.8V</v>
      </c>
      <c r="BH1135" s="313"/>
    </row>
    <row r="1136" hidden="1" spans="58:60">
      <c r="BF1136" s="313" t="s">
        <v>2695</v>
      </c>
      <c r="BG1136" s="313" t="str">
        <f>BE36</f>
        <v>3.3V</v>
      </c>
      <c r="BH1136" s="313"/>
    </row>
    <row r="1137" hidden="1" spans="58:60">
      <c r="BF1137" s="313" t="s">
        <v>646</v>
      </c>
      <c r="BG1137" s="313" t="str">
        <f>BE246</f>
        <v>3.3V</v>
      </c>
      <c r="BH1137" s="313"/>
    </row>
    <row r="1138" hidden="1" spans="58:60">
      <c r="BF1138" s="314" t="s">
        <v>546</v>
      </c>
      <c r="BG1138" s="314" t="str">
        <f>BE201</f>
        <v>1.2V</v>
      </c>
      <c r="BH1138" s="314"/>
    </row>
  </sheetData>
  <protectedRanges>
    <protectedRange sqref="AS501:AS648 AS650:AS797 AS951:AS1098 AS1100:AS1101 AS309:AS357 AS359:AS367 AS369:AS377 AS379:AS418 AS420:AS457 AS799:AS949 AS1114:AW1316 AY1114:AY1316 BB1114:BE1316 AS1103:AS1113 AS459:AS499" name="Usage"/>
    <protectedRange sqref="BF1139:BF1315 BF501:BF648 BF650:BF797 BF951:BF1098 BF1100:BF1101 BF369:BF377 BF799:BF949 BF309:BF357 BF359:BF367 BF379:BF418 BF420:BF457 BF459:BF499 BF1103:BF1129" name="Usage_1"/>
    <protectedRange sqref="AS218:AS227 AS205:AS216 AS107:AS108 AS110:AS125 AS285:AS288 AS290:AS293 AS202:AS203 AS37:AS48 AS238:AS245 AS258:AS266 AS268:AS269 AS247:AS256 AS229:AS236 AS271:AS278 AS189:AS200 AS280:AS283 AS10:AS23 AS25:AS35 AS50:AS57 AS127:AS149 AS84:AS105 AS59:AS82 AS151:AS157 AS159:AS171 AS173:AS187 AS295:AS306" name="Usage_2"/>
    <protectedRange sqref="AZ1114:BA1320" name="Usage_3_1"/>
    <protectedRange sqref="AX1114:AX1316" name="Usage_3"/>
  </protectedRanges>
  <mergeCells count="52">
    <mergeCell ref="D1:J1"/>
    <mergeCell ref="D4:J4"/>
    <mergeCell ref="D5:J5"/>
    <mergeCell ref="F6:J6"/>
    <mergeCell ref="K6:O6"/>
    <mergeCell ref="P6:T6"/>
    <mergeCell ref="V6:Y6"/>
    <mergeCell ref="AB6:AD6"/>
    <mergeCell ref="AF6:AK6"/>
    <mergeCell ref="AL6:AR6"/>
    <mergeCell ref="AS6:BD6"/>
    <mergeCell ref="BH9:BI9"/>
    <mergeCell ref="BH49:BI49"/>
    <mergeCell ref="BH58:BI58"/>
    <mergeCell ref="BH83:BI83"/>
    <mergeCell ref="BH106:BI106"/>
    <mergeCell ref="BH109:BI109"/>
    <mergeCell ref="BH126:BI126"/>
    <mergeCell ref="BH150:BI150"/>
    <mergeCell ref="BH158:BI158"/>
    <mergeCell ref="BH172:BI172"/>
    <mergeCell ref="BH188:BI188"/>
    <mergeCell ref="BH201:BI201"/>
    <mergeCell ref="BH204:BI204"/>
    <mergeCell ref="BH217:BI217"/>
    <mergeCell ref="BH228:BI228"/>
    <mergeCell ref="BH237:BI237"/>
    <mergeCell ref="BH246:BI246"/>
    <mergeCell ref="BH257:BI257"/>
    <mergeCell ref="BH267:BI267"/>
    <mergeCell ref="BH270:BI270"/>
    <mergeCell ref="BH279:BI279"/>
    <mergeCell ref="BH284:BI284"/>
    <mergeCell ref="BH289:BI289"/>
    <mergeCell ref="BH294:BI294"/>
    <mergeCell ref="BH307:BI307"/>
    <mergeCell ref="BH308:BI308"/>
    <mergeCell ref="BH358:BI358"/>
    <mergeCell ref="BH368:BI368"/>
    <mergeCell ref="BH378:BI378"/>
    <mergeCell ref="BH419:BI419"/>
    <mergeCell ref="BH458:BI458"/>
    <mergeCell ref="A1102:B1102"/>
    <mergeCell ref="BH1102:BI1102"/>
    <mergeCell ref="C6:C7"/>
    <mergeCell ref="D6:D7"/>
    <mergeCell ref="BF6:BF7"/>
    <mergeCell ref="BG6:BG7"/>
    <mergeCell ref="BH6:BH7"/>
    <mergeCell ref="BI6:BI7"/>
    <mergeCell ref="BJ6:BJ7"/>
    <mergeCell ref="A6:B7"/>
  </mergeCells>
  <conditionalFormatting sqref="AS8">
    <cfRule type="expression" dxfId="0" priority="1844" stopIfTrue="1">
      <formula>REPLACE($AS8,8,LEN($AS8),"")="unused_"</formula>
    </cfRule>
  </conditionalFormatting>
  <conditionalFormatting sqref="AT8">
    <cfRule type="cellIs" dxfId="1" priority="1845" operator="equal">
      <formula>"Not Assigned"</formula>
    </cfRule>
  </conditionalFormatting>
  <conditionalFormatting sqref="AI10">
    <cfRule type="cellIs" dxfId="3" priority="1805" operator="equal">
      <formula>"INVALID"</formula>
    </cfRule>
  </conditionalFormatting>
  <conditionalFormatting sqref="AJ10">
    <cfRule type="cellIs" dxfId="3" priority="1455" operator="equal">
      <formula>"INVALID"</formula>
    </cfRule>
  </conditionalFormatting>
  <conditionalFormatting sqref="AV16">
    <cfRule type="expression" dxfId="2" priority="1848">
      <formula>NOT($AO16)</formula>
    </cfRule>
  </conditionalFormatting>
  <conditionalFormatting sqref="AK21">
    <cfRule type="cellIs" dxfId="3" priority="19" operator="equal">
      <formula>"INVALID"</formula>
    </cfRule>
  </conditionalFormatting>
  <conditionalFormatting sqref="AL22">
    <cfRule type="cellIs" dxfId="3" priority="1913" operator="equal">
      <formula>FALSE</formula>
    </cfRule>
    <cfRule type="cellIs" dxfId="3" priority="1907" operator="equal">
      <formula>"INVALID"</formula>
    </cfRule>
  </conditionalFormatting>
  <conditionalFormatting sqref="AM22">
    <cfRule type="cellIs" dxfId="3" priority="1912" operator="equal">
      <formula>FALSE</formula>
    </cfRule>
    <cfRule type="cellIs" dxfId="3" priority="1906" operator="equal">
      <formula>"INVALID"</formula>
    </cfRule>
    <cfRule type="cellIs" dxfId="3" priority="1904" operator="equal">
      <formula>"INVALID"</formula>
    </cfRule>
  </conditionalFormatting>
  <conditionalFormatting sqref="AN22">
    <cfRule type="cellIs" dxfId="3" priority="1911" operator="equal">
      <formula>FALSE</formula>
    </cfRule>
    <cfRule type="cellIs" dxfId="3" priority="1903" operator="equal">
      <formula>"INVALID"</formula>
    </cfRule>
  </conditionalFormatting>
  <conditionalFormatting sqref="AN22:AO22">
    <cfRule type="cellIs" dxfId="3" priority="1905" operator="equal">
      <formula>"INVALID"</formula>
    </cfRule>
  </conditionalFormatting>
  <conditionalFormatting sqref="AO22">
    <cfRule type="cellIs" dxfId="3" priority="1910" operator="equal">
      <formula>FALSE</formula>
    </cfRule>
    <cfRule type="cellIs" dxfId="3" priority="1902" operator="equal">
      <formula>"INVALID"</formula>
    </cfRule>
  </conditionalFormatting>
  <conditionalFormatting sqref="AP22">
    <cfRule type="cellIs" dxfId="3" priority="1909" operator="equal">
      <formula>FALSE</formula>
    </cfRule>
    <cfRule type="cellIs" dxfId="3" priority="1901" operator="equal">
      <formula>"INVALID"</formula>
    </cfRule>
  </conditionalFormatting>
  <conditionalFormatting sqref="AQ22">
    <cfRule type="cellIs" dxfId="3" priority="1897" operator="equal">
      <formula>FALSE</formula>
    </cfRule>
    <cfRule type="cellIs" dxfId="3" priority="1896" operator="equal">
      <formula>"INVALID"</formula>
    </cfRule>
    <cfRule type="cellIs" dxfId="3" priority="1895" operator="equal">
      <formula>"INVALID"</formula>
    </cfRule>
  </conditionalFormatting>
  <conditionalFormatting sqref="AR22">
    <cfRule type="cellIs" dxfId="3" priority="1908" operator="equal">
      <formula>"INVALID"</formula>
    </cfRule>
  </conditionalFormatting>
  <conditionalFormatting sqref="AS22">
    <cfRule type="expression" dxfId="0" priority="1920" stopIfTrue="1">
      <formula>REPLACE($AS22,8,LEN($AS22),"")="unused_"</formula>
    </cfRule>
    <cfRule type="expression" dxfId="2" priority="1900">
      <formula>NOT($AL22)</formula>
    </cfRule>
    <cfRule type="expression" dxfId="4" priority="1914">
      <formula>RIGHT($AS22,1)="*"</formula>
    </cfRule>
  </conditionalFormatting>
  <conditionalFormatting sqref="AT22">
    <cfRule type="cellIs" dxfId="1" priority="1919" operator="equal">
      <formula>"Not Assigned"</formula>
    </cfRule>
    <cfRule type="expression" dxfId="2" priority="1915">
      <formula>NOT($AN22)</formula>
    </cfRule>
  </conditionalFormatting>
  <conditionalFormatting sqref="AU22">
    <cfRule type="expression" dxfId="2" priority="1918">
      <formula>EXACT(AH22,"INVALID")</formula>
    </cfRule>
    <cfRule type="expression" dxfId="2" priority="1899">
      <formula>NOT($AP22)</formula>
    </cfRule>
    <cfRule type="expression" dxfId="2" priority="1898">
      <formula>NOT($AM22)</formula>
    </cfRule>
  </conditionalFormatting>
  <conditionalFormatting sqref="BB22">
    <cfRule type="expression" dxfId="2" priority="1917">
      <formula>AND(NOT(ISBLANK(BB22)),EXACT(AH22,"INVALID"))</formula>
    </cfRule>
  </conditionalFormatting>
  <conditionalFormatting sqref="BC22">
    <cfRule type="expression" dxfId="2" priority="1916">
      <formula>AND(NOT(ISBLANK(BC22)),EXACT(AH22,"INVALID"))</formula>
    </cfRule>
  </conditionalFormatting>
  <conditionalFormatting sqref="AV28">
    <cfRule type="expression" dxfId="2" priority="589">
      <formula>NOT($AO28)</formula>
    </cfRule>
  </conditionalFormatting>
  <conditionalFormatting sqref="AV33">
    <cfRule type="expression" dxfId="2" priority="1404">
      <formula>NOT($AO32)</formula>
    </cfRule>
  </conditionalFormatting>
  <conditionalFormatting sqref="AV35">
    <cfRule type="expression" dxfId="2" priority="588">
      <formula>NOT($AO35)</formula>
    </cfRule>
  </conditionalFormatting>
  <conditionalFormatting sqref="AU37">
    <cfRule type="expression" dxfId="2" priority="105">
      <formula>EXACT(AH37,"INVALID")</formula>
    </cfRule>
    <cfRule type="expression" dxfId="2" priority="104">
      <formula>NOT($AM37)</formula>
    </cfRule>
  </conditionalFormatting>
  <conditionalFormatting sqref="AU38">
    <cfRule type="expression" dxfId="2" priority="103">
      <formula>EXACT(AH38,"INVALID")</formula>
    </cfRule>
    <cfRule type="expression" dxfId="2" priority="102">
      <formula>NOT($AM38)</formula>
    </cfRule>
    <cfRule type="expression" dxfId="2" priority="101">
      <formula>EXACT(AH38,"INVALID")</formula>
    </cfRule>
    <cfRule type="expression" dxfId="2" priority="100">
      <formula>NOT($AM38)</formula>
    </cfRule>
  </conditionalFormatting>
  <conditionalFormatting sqref="AV38">
    <cfRule type="expression" dxfId="2" priority="587">
      <formula>NOT($AO38)</formula>
    </cfRule>
  </conditionalFormatting>
  <conditionalFormatting sqref="AU39">
    <cfRule type="expression" dxfId="2" priority="99">
      <formula>EXACT(AH39,"INVALID")</formula>
    </cfRule>
    <cfRule type="expression" dxfId="2" priority="98">
      <formula>NOT($AM39)</formula>
    </cfRule>
  </conditionalFormatting>
  <conditionalFormatting sqref="AU40">
    <cfRule type="expression" dxfId="2" priority="97">
      <formula>EXACT(AH40,"INVALID")</formula>
    </cfRule>
    <cfRule type="expression" dxfId="2" priority="96">
      <formula>NOT($AM40)</formula>
    </cfRule>
  </conditionalFormatting>
  <conditionalFormatting sqref="AV43">
    <cfRule type="expression" dxfId="2" priority="1349">
      <formula>NOT($AO43)</formula>
    </cfRule>
  </conditionalFormatting>
  <conditionalFormatting sqref="AV44">
    <cfRule type="expression" dxfId="2" priority="585">
      <formula>NOT($AO44)</formula>
    </cfRule>
  </conditionalFormatting>
  <conditionalFormatting sqref="AV47">
    <cfRule type="expression" dxfId="2" priority="584">
      <formula>NOT($AO47)</formula>
    </cfRule>
  </conditionalFormatting>
  <conditionalFormatting sqref="AL48">
    <cfRule type="cellIs" dxfId="3" priority="1337" operator="equal">
      <formula>FALSE</formula>
    </cfRule>
    <cfRule type="cellIs" dxfId="3" priority="1331" operator="equal">
      <formula>"INVALID"</formula>
    </cfRule>
  </conditionalFormatting>
  <conditionalFormatting sqref="AM48">
    <cfRule type="cellIs" dxfId="3" priority="1336" operator="equal">
      <formula>FALSE</formula>
    </cfRule>
    <cfRule type="cellIs" dxfId="3" priority="1330" operator="equal">
      <formula>"INVALID"</formula>
    </cfRule>
    <cfRule type="cellIs" dxfId="3" priority="1328" operator="equal">
      <formula>"INVALID"</formula>
    </cfRule>
  </conditionalFormatting>
  <conditionalFormatting sqref="AN48">
    <cfRule type="cellIs" dxfId="3" priority="1335" operator="equal">
      <formula>FALSE</formula>
    </cfRule>
    <cfRule type="cellIs" dxfId="3" priority="1327" operator="equal">
      <formula>"INVALID"</formula>
    </cfRule>
  </conditionalFormatting>
  <conditionalFormatting sqref="AN48:AO48">
    <cfRule type="cellIs" dxfId="3" priority="1329" operator="equal">
      <formula>"INVALID"</formula>
    </cfRule>
  </conditionalFormatting>
  <conditionalFormatting sqref="AO48">
    <cfRule type="cellIs" dxfId="3" priority="1334" operator="equal">
      <formula>FALSE</formula>
    </cfRule>
    <cfRule type="cellIs" dxfId="3" priority="1326" operator="equal">
      <formula>"INVALID"</formula>
    </cfRule>
  </conditionalFormatting>
  <conditionalFormatting sqref="AP48">
    <cfRule type="cellIs" dxfId="3" priority="1333" operator="equal">
      <formula>FALSE</formula>
    </cfRule>
    <cfRule type="cellIs" dxfId="3" priority="1325" operator="equal">
      <formula>"INVALID"</formula>
    </cfRule>
  </conditionalFormatting>
  <conditionalFormatting sqref="AQ48">
    <cfRule type="cellIs" dxfId="3" priority="1324" operator="equal">
      <formula>FALSE</formula>
    </cfRule>
    <cfRule type="cellIs" dxfId="3" priority="1323" operator="equal">
      <formula>"INVALID"</formula>
    </cfRule>
    <cfRule type="cellIs" dxfId="3" priority="1322" operator="equal">
      <formula>"INVALID"</formula>
    </cfRule>
  </conditionalFormatting>
  <conditionalFormatting sqref="AR48">
    <cfRule type="cellIs" dxfId="3" priority="1332" operator="equal">
      <formula>"INVALID"</formula>
    </cfRule>
  </conditionalFormatting>
  <conditionalFormatting sqref="AS48">
    <cfRule type="expression" dxfId="0" priority="1348" stopIfTrue="1">
      <formula>REPLACE($AS48,8,LEN($AS48),"")="unused_"</formula>
    </cfRule>
    <cfRule type="expression" dxfId="2" priority="1342">
      <formula>NOT($AL48)</formula>
    </cfRule>
    <cfRule type="expression" dxfId="4" priority="1343">
      <formula>RIGHT($AS48,1)="*"</formula>
    </cfRule>
  </conditionalFormatting>
  <conditionalFormatting sqref="AT48">
    <cfRule type="expression" dxfId="2" priority="1344">
      <formula>NOT($AN48)</formula>
    </cfRule>
    <cfRule type="cellIs" dxfId="1" priority="1338" operator="equal">
      <formula>"Not Assigned"</formula>
    </cfRule>
  </conditionalFormatting>
  <conditionalFormatting sqref="AU48">
    <cfRule type="expression" dxfId="2" priority="1347">
      <formula>EXACT(AH48,"INVALID")</formula>
    </cfRule>
    <cfRule type="expression" dxfId="2" priority="1341">
      <formula>NOT($AP48)</formula>
    </cfRule>
    <cfRule type="expression" dxfId="2" priority="1340">
      <formula>NOT($AM48)</formula>
    </cfRule>
  </conditionalFormatting>
  <conditionalFormatting sqref="AV48">
    <cfRule type="expression" dxfId="2" priority="583">
      <formula>NOT($AO48)</formula>
    </cfRule>
  </conditionalFormatting>
  <conditionalFormatting sqref="BB48">
    <cfRule type="expression" dxfId="2" priority="1346">
      <formula>AND(NOT(ISBLANK(BB48)),EXACT(AH48,"INVALID"))</formula>
    </cfRule>
  </conditionalFormatting>
  <conditionalFormatting sqref="BC48">
    <cfRule type="expression" dxfId="2" priority="1345">
      <formula>AND(NOT(ISBLANK(BC48)),EXACT(AH48,"INVALID"))</formula>
    </cfRule>
  </conditionalFormatting>
  <conditionalFormatting sqref="AZ50">
    <cfRule type="expression" dxfId="2" priority="567">
      <formula>NOT($AQ50)</formula>
    </cfRule>
  </conditionalFormatting>
  <conditionalFormatting sqref="AV51">
    <cfRule type="expression" dxfId="2" priority="1469">
      <formula>NOT($AO53)</formula>
    </cfRule>
  </conditionalFormatting>
  <conditionalFormatting sqref="AK55">
    <cfRule type="cellIs" dxfId="3" priority="17" operator="equal">
      <formula>"INVALID"</formula>
    </cfRule>
  </conditionalFormatting>
  <conditionalFormatting sqref="AL55">
    <cfRule type="cellIs" dxfId="3" priority="1892" operator="equal">
      <formula>FALSE</formula>
    </cfRule>
  </conditionalFormatting>
  <conditionalFormatting sqref="AM55">
    <cfRule type="cellIs" dxfId="3" priority="1891" operator="equal">
      <formula>FALSE</formula>
    </cfRule>
  </conditionalFormatting>
  <conditionalFormatting sqref="AN55">
    <cfRule type="cellIs" dxfId="3" priority="1890" operator="equal">
      <formula>FALSE</formula>
    </cfRule>
  </conditionalFormatting>
  <conditionalFormatting sqref="AP55">
    <cfRule type="cellIs" dxfId="3" priority="1888" operator="equal">
      <formula>FALSE</formula>
    </cfRule>
  </conditionalFormatting>
  <conditionalFormatting sqref="AQ55">
    <cfRule type="cellIs" dxfId="3" priority="1887" operator="equal">
      <formula>FALSE</formula>
    </cfRule>
  </conditionalFormatting>
  <conditionalFormatting sqref="AT55">
    <cfRule type="cellIs" dxfId="1" priority="1893" operator="equal">
      <formula>"Not Assigned"</formula>
    </cfRule>
  </conditionalFormatting>
  <conditionalFormatting sqref="AV66">
    <cfRule type="expression" dxfId="2" priority="461">
      <formula>NOT($AO66)</formula>
    </cfRule>
  </conditionalFormatting>
  <conditionalFormatting sqref="AL71">
    <cfRule type="cellIs" dxfId="3" priority="480" operator="equal">
      <formula>FALSE</formula>
    </cfRule>
    <cfRule type="cellIs" dxfId="3" priority="474" operator="equal">
      <formula>"INVALID"</formula>
    </cfRule>
  </conditionalFormatting>
  <conditionalFormatting sqref="AM71">
    <cfRule type="cellIs" dxfId="3" priority="479" operator="equal">
      <formula>FALSE</formula>
    </cfRule>
    <cfRule type="cellIs" dxfId="3" priority="473" operator="equal">
      <formula>"INVALID"</formula>
    </cfRule>
    <cfRule type="cellIs" dxfId="3" priority="471" operator="equal">
      <formula>"INVALID"</formula>
    </cfRule>
  </conditionalFormatting>
  <conditionalFormatting sqref="AN71">
    <cfRule type="cellIs" dxfId="3" priority="478" operator="equal">
      <formula>FALSE</formula>
    </cfRule>
    <cfRule type="cellIs" dxfId="3" priority="470" operator="equal">
      <formula>"INVALID"</formula>
    </cfRule>
  </conditionalFormatting>
  <conditionalFormatting sqref="AN71:AO71">
    <cfRule type="cellIs" dxfId="3" priority="472" operator="equal">
      <formula>"INVALID"</formula>
    </cfRule>
  </conditionalFormatting>
  <conditionalFormatting sqref="AO71">
    <cfRule type="cellIs" dxfId="3" priority="477" operator="equal">
      <formula>FALSE</formula>
    </cfRule>
    <cfRule type="cellIs" dxfId="3" priority="469" operator="equal">
      <formula>"INVALID"</formula>
    </cfRule>
  </conditionalFormatting>
  <conditionalFormatting sqref="AP71">
    <cfRule type="cellIs" dxfId="3" priority="476" operator="equal">
      <formula>FALSE</formula>
    </cfRule>
    <cfRule type="cellIs" dxfId="3" priority="468" operator="equal">
      <formula>"INVALID"</formula>
    </cfRule>
  </conditionalFormatting>
  <conditionalFormatting sqref="AQ71">
    <cfRule type="cellIs" dxfId="3" priority="464" operator="equal">
      <formula>FALSE</formula>
    </cfRule>
    <cfRule type="cellIs" dxfId="3" priority="463" operator="equal">
      <formula>"INVALID"</formula>
    </cfRule>
    <cfRule type="cellIs" dxfId="3" priority="462" operator="equal">
      <formula>"INVALID"</formula>
    </cfRule>
  </conditionalFormatting>
  <conditionalFormatting sqref="AR71">
    <cfRule type="cellIs" dxfId="3" priority="475" operator="equal">
      <formula>"INVALID"</formula>
    </cfRule>
  </conditionalFormatting>
  <conditionalFormatting sqref="AS71">
    <cfRule type="expression" dxfId="0" priority="487" stopIfTrue="1">
      <formula>REPLACE($AS71,8,LEN($AS71),"")="unused_"</formula>
    </cfRule>
    <cfRule type="expression" dxfId="2" priority="467">
      <formula>NOT($AL71)</formula>
    </cfRule>
    <cfRule type="expression" dxfId="4" priority="481">
      <formula>RIGHT($AS71,1)="*"</formula>
    </cfRule>
  </conditionalFormatting>
  <conditionalFormatting sqref="AT71">
    <cfRule type="cellIs" dxfId="1" priority="486" operator="equal">
      <formula>"Not Assigned"</formula>
    </cfRule>
    <cfRule type="expression" dxfId="2" priority="482">
      <formula>NOT($AN71)</formula>
    </cfRule>
  </conditionalFormatting>
  <conditionalFormatting sqref="AU71">
    <cfRule type="expression" dxfId="2" priority="485">
      <formula>EXACT(AH71,"INVALID")</formula>
    </cfRule>
    <cfRule type="expression" dxfId="2" priority="466">
      <formula>NOT($AP71)</formula>
    </cfRule>
    <cfRule type="expression" dxfId="2" priority="465">
      <formula>NOT($AM71)</formula>
    </cfRule>
  </conditionalFormatting>
  <conditionalFormatting sqref="BB71">
    <cfRule type="expression" dxfId="2" priority="484">
      <formula>AND(NOT(ISBLANK(BB71)),EXACT(AH71,"INVALID"))</formula>
    </cfRule>
  </conditionalFormatting>
  <conditionalFormatting sqref="BC71">
    <cfRule type="expression" dxfId="2" priority="483">
      <formula>AND(NOT(ISBLANK(BC71)),EXACT(AH71,"INVALID"))</formula>
    </cfRule>
  </conditionalFormatting>
  <conditionalFormatting sqref="AS72">
    <cfRule type="expression" dxfId="0" priority="551" stopIfTrue="1">
      <formula>REPLACE($AS72,8,LEN($AS72),"")="unused_"</formula>
    </cfRule>
    <cfRule type="expression" dxfId="2" priority="545">
      <formula>NOT($AL72)</formula>
    </cfRule>
    <cfRule type="expression" dxfId="4" priority="546">
      <formula>RIGHT($AS72,1)="*"</formula>
    </cfRule>
  </conditionalFormatting>
  <conditionalFormatting sqref="AT72">
    <cfRule type="expression" dxfId="2" priority="547">
      <formula>NOT($AN72)</formula>
    </cfRule>
  </conditionalFormatting>
  <conditionalFormatting sqref="AU72">
    <cfRule type="expression" dxfId="2" priority="550">
      <formula>EXACT(AH72,"INVALID")</formula>
    </cfRule>
    <cfRule type="expression" dxfId="2" priority="544">
      <formula>NOT($AP72)</formula>
    </cfRule>
    <cfRule type="expression" dxfId="2" priority="543">
      <formula>NOT($AM72)</formula>
    </cfRule>
  </conditionalFormatting>
  <conditionalFormatting sqref="BB72">
    <cfRule type="expression" dxfId="2" priority="549">
      <formula>AND(NOT(ISBLANK(BB72)),EXACT(AH72,"INVALID"))</formula>
    </cfRule>
  </conditionalFormatting>
  <conditionalFormatting sqref="BC72">
    <cfRule type="expression" dxfId="2" priority="548">
      <formula>AND(NOT(ISBLANK(BC72)),EXACT(AH72,"INVALID"))</formula>
    </cfRule>
  </conditionalFormatting>
  <conditionalFormatting sqref="AL73">
    <cfRule type="cellIs" dxfId="3" priority="442" operator="equal">
      <formula>FALSE</formula>
    </cfRule>
    <cfRule type="cellIs" dxfId="3" priority="436" operator="equal">
      <formula>"INVALID"</formula>
    </cfRule>
  </conditionalFormatting>
  <conditionalFormatting sqref="AM73">
    <cfRule type="cellIs" dxfId="3" priority="441" operator="equal">
      <formula>FALSE</formula>
    </cfRule>
    <cfRule type="cellIs" dxfId="3" priority="435" operator="equal">
      <formula>"INVALID"</formula>
    </cfRule>
    <cfRule type="cellIs" dxfId="3" priority="433" operator="equal">
      <formula>"INVALID"</formula>
    </cfRule>
  </conditionalFormatting>
  <conditionalFormatting sqref="AN73">
    <cfRule type="cellIs" dxfId="3" priority="440" operator="equal">
      <formula>FALSE</formula>
    </cfRule>
    <cfRule type="cellIs" dxfId="3" priority="432" operator="equal">
      <formula>"INVALID"</formula>
    </cfRule>
  </conditionalFormatting>
  <conditionalFormatting sqref="AN73:AO73">
    <cfRule type="cellIs" dxfId="3" priority="434" operator="equal">
      <formula>"INVALID"</formula>
    </cfRule>
  </conditionalFormatting>
  <conditionalFormatting sqref="AO73">
    <cfRule type="cellIs" dxfId="3" priority="439" operator="equal">
      <formula>FALSE</formula>
    </cfRule>
    <cfRule type="cellIs" dxfId="3" priority="431" operator="equal">
      <formula>"INVALID"</formula>
    </cfRule>
  </conditionalFormatting>
  <conditionalFormatting sqref="AP73">
    <cfRule type="cellIs" dxfId="3" priority="438" operator="equal">
      <formula>FALSE</formula>
    </cfRule>
    <cfRule type="cellIs" dxfId="3" priority="430" operator="equal">
      <formula>"INVALID"</formula>
    </cfRule>
  </conditionalFormatting>
  <conditionalFormatting sqref="AQ73">
    <cfRule type="cellIs" dxfId="3" priority="426" operator="equal">
      <formula>FALSE</formula>
    </cfRule>
    <cfRule type="cellIs" dxfId="3" priority="425" operator="equal">
      <formula>"INVALID"</formula>
    </cfRule>
    <cfRule type="cellIs" dxfId="3" priority="424" operator="equal">
      <formula>"INVALID"</formula>
    </cfRule>
  </conditionalFormatting>
  <conditionalFormatting sqref="AR73">
    <cfRule type="cellIs" dxfId="3" priority="437" operator="equal">
      <formula>"INVALID"</formula>
    </cfRule>
  </conditionalFormatting>
  <conditionalFormatting sqref="AS73">
    <cfRule type="expression" dxfId="0" priority="449" stopIfTrue="1">
      <formula>REPLACE($AS73,8,LEN($AS73),"")="unused_"</formula>
    </cfRule>
    <cfRule type="expression" dxfId="2" priority="429">
      <formula>NOT($AL73)</formula>
    </cfRule>
    <cfRule type="expression" dxfId="4" priority="443">
      <formula>RIGHT($AS73,1)="*"</formula>
    </cfRule>
  </conditionalFormatting>
  <conditionalFormatting sqref="AT73">
    <cfRule type="cellIs" dxfId="1" priority="448" operator="equal">
      <formula>"Not Assigned"</formula>
    </cfRule>
    <cfRule type="expression" dxfId="2" priority="444">
      <formula>NOT($AN73)</formula>
    </cfRule>
  </conditionalFormatting>
  <conditionalFormatting sqref="AU73">
    <cfRule type="expression" dxfId="2" priority="447">
      <formula>EXACT(AH73,"INVALID")</formula>
    </cfRule>
    <cfRule type="expression" dxfId="2" priority="427">
      <formula>NOT($AM73)</formula>
    </cfRule>
  </conditionalFormatting>
  <conditionalFormatting sqref="BB73">
    <cfRule type="expression" dxfId="2" priority="446">
      <formula>AND(NOT(ISBLANK(BB73)),EXACT(AH73,"INVALID"))</formula>
    </cfRule>
  </conditionalFormatting>
  <conditionalFormatting sqref="BB73:BC73">
    <cfRule type="expression" dxfId="2" priority="428">
      <formula>NOT($AP73)</formula>
    </cfRule>
  </conditionalFormatting>
  <conditionalFormatting sqref="BC73">
    <cfRule type="expression" dxfId="2" priority="445">
      <formula>AND(NOT(ISBLANK(BC73)),EXACT(AH73,"INVALID"))</formula>
    </cfRule>
  </conditionalFormatting>
  <conditionalFormatting sqref="AL77">
    <cfRule type="cellIs" dxfId="3" priority="388" operator="equal">
      <formula>FALSE</formula>
    </cfRule>
    <cfRule type="cellIs" dxfId="3" priority="382" operator="equal">
      <formula>"INVALID"</formula>
    </cfRule>
  </conditionalFormatting>
  <conditionalFormatting sqref="AM77">
    <cfRule type="cellIs" dxfId="3" priority="387" operator="equal">
      <formula>FALSE</formula>
    </cfRule>
    <cfRule type="cellIs" dxfId="3" priority="381" operator="equal">
      <formula>"INVALID"</formula>
    </cfRule>
    <cfRule type="cellIs" dxfId="3" priority="379" operator="equal">
      <formula>"INVALID"</formula>
    </cfRule>
  </conditionalFormatting>
  <conditionalFormatting sqref="AN77">
    <cfRule type="cellIs" dxfId="3" priority="386" operator="equal">
      <formula>FALSE</formula>
    </cfRule>
    <cfRule type="cellIs" dxfId="3" priority="378" operator="equal">
      <formula>"INVALID"</formula>
    </cfRule>
  </conditionalFormatting>
  <conditionalFormatting sqref="AN77:AO77">
    <cfRule type="cellIs" dxfId="3" priority="380" operator="equal">
      <formula>"INVALID"</formula>
    </cfRule>
  </conditionalFormatting>
  <conditionalFormatting sqref="AO77">
    <cfRule type="cellIs" dxfId="3" priority="385" operator="equal">
      <formula>FALSE</formula>
    </cfRule>
    <cfRule type="cellIs" dxfId="3" priority="377" operator="equal">
      <formula>"INVALID"</formula>
    </cfRule>
  </conditionalFormatting>
  <conditionalFormatting sqref="AP77">
    <cfRule type="cellIs" dxfId="3" priority="384" operator="equal">
      <formula>FALSE</formula>
    </cfRule>
    <cfRule type="cellIs" dxfId="3" priority="376" operator="equal">
      <formula>"INVALID"</formula>
    </cfRule>
  </conditionalFormatting>
  <conditionalFormatting sqref="AQ77">
    <cfRule type="cellIs" dxfId="3" priority="372" operator="equal">
      <formula>FALSE</formula>
    </cfRule>
    <cfRule type="cellIs" dxfId="3" priority="371" operator="equal">
      <formula>"INVALID"</formula>
    </cfRule>
    <cfRule type="cellIs" dxfId="3" priority="370" operator="equal">
      <formula>"INVALID"</formula>
    </cfRule>
  </conditionalFormatting>
  <conditionalFormatting sqref="AR77">
    <cfRule type="cellIs" dxfId="3" priority="383" operator="equal">
      <formula>"INVALID"</formula>
    </cfRule>
  </conditionalFormatting>
  <conditionalFormatting sqref="AS77">
    <cfRule type="expression" dxfId="0" priority="395" stopIfTrue="1">
      <formula>REPLACE($AS77,8,LEN($AS77),"")="unused_"</formula>
    </cfRule>
    <cfRule type="expression" dxfId="2" priority="375">
      <formula>NOT($AL77)</formula>
    </cfRule>
    <cfRule type="expression" dxfId="4" priority="389">
      <formula>RIGHT($AS77,1)="*"</formula>
    </cfRule>
  </conditionalFormatting>
  <conditionalFormatting sqref="AT77">
    <cfRule type="cellIs" dxfId="1" priority="394" operator="equal">
      <formula>"Not Assigned"</formula>
    </cfRule>
    <cfRule type="expression" dxfId="2" priority="390">
      <formula>NOT($AN77)</formula>
    </cfRule>
  </conditionalFormatting>
  <conditionalFormatting sqref="AU77">
    <cfRule type="expression" dxfId="2" priority="393">
      <formula>EXACT(AH77,"INVALID")</formula>
    </cfRule>
    <cfRule type="expression" dxfId="2" priority="374">
      <formula>NOT($AP77)</formula>
    </cfRule>
    <cfRule type="expression" dxfId="2" priority="373">
      <formula>NOT($AM77)</formula>
    </cfRule>
  </conditionalFormatting>
  <conditionalFormatting sqref="BB77">
    <cfRule type="expression" dxfId="2" priority="392">
      <formula>AND(NOT(ISBLANK(BB77)),EXACT(AH77,"INVALID"))</formula>
    </cfRule>
  </conditionalFormatting>
  <conditionalFormatting sqref="BC77">
    <cfRule type="expression" dxfId="2" priority="391">
      <formula>AND(NOT(ISBLANK(BC77)),EXACT(AH77,"INVALID"))</formula>
    </cfRule>
  </conditionalFormatting>
  <conditionalFormatting sqref="AS78">
    <cfRule type="expression" dxfId="0" priority="459" stopIfTrue="1">
      <formula>REPLACE($AS78,8,LEN($AS78),"")="unused_"</formula>
    </cfRule>
    <cfRule type="expression" dxfId="2" priority="453">
      <formula>NOT($AL78)</formula>
    </cfRule>
    <cfRule type="expression" dxfId="4" priority="454">
      <formula>RIGHT($AS78,1)="*"</formula>
    </cfRule>
  </conditionalFormatting>
  <conditionalFormatting sqref="AT78">
    <cfRule type="expression" dxfId="2" priority="455">
      <formula>NOT($AN78)</formula>
    </cfRule>
  </conditionalFormatting>
  <conditionalFormatting sqref="AU78">
    <cfRule type="expression" dxfId="2" priority="458">
      <formula>EXACT(AH78,"INVALID")</formula>
    </cfRule>
    <cfRule type="expression" dxfId="2" priority="452">
      <formula>NOT($AP78)</formula>
    </cfRule>
    <cfRule type="expression" dxfId="2" priority="451">
      <formula>NOT($AM78)</formula>
    </cfRule>
  </conditionalFormatting>
  <conditionalFormatting sqref="BB78">
    <cfRule type="expression" dxfId="2" priority="457">
      <formula>AND(NOT(ISBLANK(BB78)),EXACT(AH78,"INVALID"))</formula>
    </cfRule>
  </conditionalFormatting>
  <conditionalFormatting sqref="BC78">
    <cfRule type="expression" dxfId="2" priority="456">
      <formula>AND(NOT(ISBLANK(BC78)),EXACT(AH78,"INVALID"))</formula>
    </cfRule>
  </conditionalFormatting>
  <conditionalFormatting sqref="AL79">
    <cfRule type="cellIs" dxfId="3" priority="360" operator="equal">
      <formula>FALSE</formula>
    </cfRule>
    <cfRule type="cellIs" dxfId="3" priority="354" operator="equal">
      <formula>"INVALID"</formula>
    </cfRule>
  </conditionalFormatting>
  <conditionalFormatting sqref="AM79">
    <cfRule type="cellIs" dxfId="3" priority="359" operator="equal">
      <formula>FALSE</formula>
    </cfRule>
    <cfRule type="cellIs" dxfId="3" priority="353" operator="equal">
      <formula>"INVALID"</formula>
    </cfRule>
    <cfRule type="cellIs" dxfId="3" priority="351" operator="equal">
      <formula>"INVALID"</formula>
    </cfRule>
  </conditionalFormatting>
  <conditionalFormatting sqref="AN79">
    <cfRule type="cellIs" dxfId="3" priority="358" operator="equal">
      <formula>FALSE</formula>
    </cfRule>
    <cfRule type="cellIs" dxfId="3" priority="350" operator="equal">
      <formula>"INVALID"</formula>
    </cfRule>
  </conditionalFormatting>
  <conditionalFormatting sqref="AN79:AO79">
    <cfRule type="cellIs" dxfId="3" priority="352" operator="equal">
      <formula>"INVALID"</formula>
    </cfRule>
  </conditionalFormatting>
  <conditionalFormatting sqref="AO79">
    <cfRule type="cellIs" dxfId="3" priority="357" operator="equal">
      <formula>FALSE</formula>
    </cfRule>
    <cfRule type="cellIs" dxfId="3" priority="349" operator="equal">
      <formula>"INVALID"</formula>
    </cfRule>
  </conditionalFormatting>
  <conditionalFormatting sqref="AP79">
    <cfRule type="cellIs" dxfId="3" priority="356" operator="equal">
      <formula>FALSE</formula>
    </cfRule>
    <cfRule type="cellIs" dxfId="3" priority="348" operator="equal">
      <formula>"INVALID"</formula>
    </cfRule>
  </conditionalFormatting>
  <conditionalFormatting sqref="AQ79">
    <cfRule type="cellIs" dxfId="3" priority="344" operator="equal">
      <formula>FALSE</formula>
    </cfRule>
    <cfRule type="cellIs" dxfId="3" priority="343" operator="equal">
      <formula>"INVALID"</formula>
    </cfRule>
    <cfRule type="cellIs" dxfId="3" priority="342" operator="equal">
      <formula>"INVALID"</formula>
    </cfRule>
  </conditionalFormatting>
  <conditionalFormatting sqref="AR79">
    <cfRule type="cellIs" dxfId="3" priority="355" operator="equal">
      <formula>"INVALID"</formula>
    </cfRule>
  </conditionalFormatting>
  <conditionalFormatting sqref="AS79">
    <cfRule type="expression" dxfId="0" priority="367" stopIfTrue="1">
      <formula>REPLACE($AS79,8,LEN($AS79),"")="unused_"</formula>
    </cfRule>
    <cfRule type="expression" dxfId="2" priority="347">
      <formula>NOT($AL79)</formula>
    </cfRule>
    <cfRule type="expression" dxfId="4" priority="361">
      <formula>RIGHT($AS79,1)="*"</formula>
    </cfRule>
  </conditionalFormatting>
  <conditionalFormatting sqref="AT79">
    <cfRule type="cellIs" dxfId="1" priority="366" operator="equal">
      <formula>"Not Assigned"</formula>
    </cfRule>
    <cfRule type="expression" dxfId="2" priority="362">
      <formula>NOT($AN79)</formula>
    </cfRule>
  </conditionalFormatting>
  <conditionalFormatting sqref="AU79">
    <cfRule type="expression" dxfId="2" priority="365">
      <formula>EXACT(AH79,"INVALID")</formula>
    </cfRule>
    <cfRule type="expression" dxfId="2" priority="345">
      <formula>NOT($AM79)</formula>
    </cfRule>
  </conditionalFormatting>
  <conditionalFormatting sqref="BB79">
    <cfRule type="expression" dxfId="2" priority="364">
      <formula>AND(NOT(ISBLANK(BB79)),EXACT(AH79,"INVALID"))</formula>
    </cfRule>
  </conditionalFormatting>
  <conditionalFormatting sqref="BB79:BC79">
    <cfRule type="expression" dxfId="2" priority="346">
      <formula>NOT($AP79)</formula>
    </cfRule>
  </conditionalFormatting>
  <conditionalFormatting sqref="BC79">
    <cfRule type="expression" dxfId="2" priority="363">
      <formula>AND(NOT(ISBLANK(BC79)),EXACT(AH79,"INVALID"))</formula>
    </cfRule>
  </conditionalFormatting>
  <conditionalFormatting sqref="AL80">
    <cfRule type="cellIs" dxfId="3" priority="339" operator="equal">
      <formula>FALSE</formula>
    </cfRule>
    <cfRule type="cellIs" dxfId="3" priority="333" operator="equal">
      <formula>"INVALID"</formula>
    </cfRule>
  </conditionalFormatting>
  <conditionalFormatting sqref="AM80">
    <cfRule type="cellIs" dxfId="3" priority="338" operator="equal">
      <formula>FALSE</formula>
    </cfRule>
    <cfRule type="cellIs" dxfId="3" priority="332" operator="equal">
      <formula>"INVALID"</formula>
    </cfRule>
    <cfRule type="cellIs" dxfId="3" priority="330" operator="equal">
      <formula>"INVALID"</formula>
    </cfRule>
  </conditionalFormatting>
  <conditionalFormatting sqref="AN80">
    <cfRule type="cellIs" dxfId="3" priority="337" operator="equal">
      <formula>FALSE</formula>
    </cfRule>
    <cfRule type="cellIs" dxfId="3" priority="329" operator="equal">
      <formula>"INVALID"</formula>
    </cfRule>
  </conditionalFormatting>
  <conditionalFormatting sqref="AN80:AO80">
    <cfRule type="cellIs" dxfId="3" priority="331" operator="equal">
      <formula>"INVALID"</formula>
    </cfRule>
  </conditionalFormatting>
  <conditionalFormatting sqref="AO80">
    <cfRule type="cellIs" dxfId="3" priority="336" operator="equal">
      <formula>FALSE</formula>
    </cfRule>
    <cfRule type="cellIs" dxfId="3" priority="328" operator="equal">
      <formula>"INVALID"</formula>
    </cfRule>
  </conditionalFormatting>
  <conditionalFormatting sqref="AP80">
    <cfRule type="cellIs" dxfId="3" priority="335" operator="equal">
      <formula>FALSE</formula>
    </cfRule>
    <cfRule type="cellIs" dxfId="3" priority="327" operator="equal">
      <formula>"INVALID"</formula>
    </cfRule>
  </conditionalFormatting>
  <conditionalFormatting sqref="AQ80">
    <cfRule type="cellIs" dxfId="3" priority="326" operator="equal">
      <formula>FALSE</formula>
    </cfRule>
    <cfRule type="cellIs" dxfId="3" priority="325" operator="equal">
      <formula>"INVALID"</formula>
    </cfRule>
    <cfRule type="cellIs" dxfId="3" priority="324" operator="equal">
      <formula>"INVALID"</formula>
    </cfRule>
  </conditionalFormatting>
  <conditionalFormatting sqref="AR80">
    <cfRule type="cellIs" dxfId="3" priority="334" operator="equal">
      <formula>"INVALID"</formula>
    </cfRule>
  </conditionalFormatting>
  <conditionalFormatting sqref="AS80">
    <cfRule type="expression" dxfId="0" priority="561" stopIfTrue="1">
      <formula>REPLACE($AS80,8,LEN($AS80),"")="unused_"</formula>
    </cfRule>
    <cfRule type="expression" dxfId="2" priority="555">
      <formula>NOT($AL80)</formula>
    </cfRule>
    <cfRule type="expression" dxfId="4" priority="556">
      <formula>RIGHT($AS80,1)="*"</formula>
    </cfRule>
  </conditionalFormatting>
  <conditionalFormatting sqref="AT80">
    <cfRule type="expression" dxfId="2" priority="557">
      <formula>NOT($AN80)</formula>
    </cfRule>
    <cfRule type="cellIs" dxfId="1" priority="340" operator="equal">
      <formula>"Not Assigned"</formula>
    </cfRule>
  </conditionalFormatting>
  <conditionalFormatting sqref="AU80">
    <cfRule type="expression" dxfId="2" priority="560">
      <formula>EXACT(AH80,"INVALID")</formula>
    </cfRule>
    <cfRule type="expression" dxfId="2" priority="553">
      <formula>NOT($AM80)</formula>
    </cfRule>
  </conditionalFormatting>
  <conditionalFormatting sqref="BB80">
    <cfRule type="expression" dxfId="2" priority="559">
      <formula>AND(NOT(ISBLANK(BB80)),EXACT(AH80,"INVALID"))</formula>
    </cfRule>
  </conditionalFormatting>
  <conditionalFormatting sqref="BC80">
    <cfRule type="expression" dxfId="2" priority="558">
      <formula>AND(NOT(ISBLANK(BC80)),EXACT(AH80,"INVALID"))</formula>
    </cfRule>
  </conditionalFormatting>
  <conditionalFormatting sqref="AL81">
    <cfRule type="cellIs" dxfId="3" priority="303" operator="equal">
      <formula>FALSE</formula>
    </cfRule>
    <cfRule type="cellIs" dxfId="3" priority="297" operator="equal">
      <formula>"INVALID"</formula>
    </cfRule>
  </conditionalFormatting>
  <conditionalFormatting sqref="AM81">
    <cfRule type="cellIs" dxfId="3" priority="302" operator="equal">
      <formula>FALSE</formula>
    </cfRule>
    <cfRule type="cellIs" dxfId="3" priority="296" operator="equal">
      <formula>"INVALID"</formula>
    </cfRule>
    <cfRule type="cellIs" dxfId="3" priority="294" operator="equal">
      <formula>"INVALID"</formula>
    </cfRule>
  </conditionalFormatting>
  <conditionalFormatting sqref="AN81">
    <cfRule type="cellIs" dxfId="3" priority="301" operator="equal">
      <formula>FALSE</formula>
    </cfRule>
    <cfRule type="cellIs" dxfId="3" priority="293" operator="equal">
      <formula>"INVALID"</formula>
    </cfRule>
  </conditionalFormatting>
  <conditionalFormatting sqref="AN81:AO81">
    <cfRule type="cellIs" dxfId="3" priority="295" operator="equal">
      <formula>"INVALID"</formula>
    </cfRule>
  </conditionalFormatting>
  <conditionalFormatting sqref="AO81">
    <cfRule type="cellIs" dxfId="3" priority="300" operator="equal">
      <formula>FALSE</formula>
    </cfRule>
    <cfRule type="cellIs" dxfId="3" priority="292" operator="equal">
      <formula>"INVALID"</formula>
    </cfRule>
  </conditionalFormatting>
  <conditionalFormatting sqref="AP81">
    <cfRule type="cellIs" dxfId="3" priority="299" operator="equal">
      <formula>FALSE</formula>
    </cfRule>
    <cfRule type="cellIs" dxfId="3" priority="291" operator="equal">
      <formula>"INVALID"</formula>
    </cfRule>
  </conditionalFormatting>
  <conditionalFormatting sqref="AQ81">
    <cfRule type="cellIs" dxfId="3" priority="287" operator="equal">
      <formula>FALSE</formula>
    </cfRule>
    <cfRule type="cellIs" dxfId="3" priority="286" operator="equal">
      <formula>"INVALID"</formula>
    </cfRule>
    <cfRule type="cellIs" dxfId="3" priority="285" operator="equal">
      <formula>"INVALID"</formula>
    </cfRule>
  </conditionalFormatting>
  <conditionalFormatting sqref="AR81">
    <cfRule type="cellIs" dxfId="3" priority="298" operator="equal">
      <formula>"INVALID"</formula>
    </cfRule>
  </conditionalFormatting>
  <conditionalFormatting sqref="AS81">
    <cfRule type="expression" dxfId="0" priority="310" stopIfTrue="1">
      <formula>REPLACE($AS81,8,LEN($AS81),"")="unused_"</formula>
    </cfRule>
    <cfRule type="expression" dxfId="2" priority="290">
      <formula>NOT($AL81)</formula>
    </cfRule>
    <cfRule type="expression" dxfId="4" priority="304">
      <formula>RIGHT($AS81,1)="*"</formula>
    </cfRule>
  </conditionalFormatting>
  <conditionalFormatting sqref="AT81">
    <cfRule type="cellIs" dxfId="1" priority="309" operator="equal">
      <formula>"Not Assigned"</formula>
    </cfRule>
    <cfRule type="expression" dxfId="2" priority="305">
      <formula>NOT($AN81)</formula>
    </cfRule>
  </conditionalFormatting>
  <conditionalFormatting sqref="AU81">
    <cfRule type="expression" dxfId="2" priority="308">
      <formula>EXACT(AH81,"INVALID")</formula>
    </cfRule>
    <cfRule type="expression" dxfId="2" priority="288">
      <formula>NOT($AM81)</formula>
    </cfRule>
  </conditionalFormatting>
  <conditionalFormatting sqref="AV81">
    <cfRule type="expression" dxfId="2" priority="266">
      <formula>NOT($AO80)</formula>
    </cfRule>
  </conditionalFormatting>
  <conditionalFormatting sqref="BB81">
    <cfRule type="expression" dxfId="2" priority="307">
      <formula>AND(NOT(ISBLANK(BB81)),EXACT(AH81,"INVALID"))</formula>
    </cfRule>
  </conditionalFormatting>
  <conditionalFormatting sqref="BB81:BC81">
    <cfRule type="expression" dxfId="2" priority="289">
      <formula>NOT($AP81)</formula>
    </cfRule>
  </conditionalFormatting>
  <conditionalFormatting sqref="BC81">
    <cfRule type="expression" dxfId="2" priority="306">
      <formula>AND(NOT(ISBLANK(BC81)),EXACT(AH81,"INVALID"))</formula>
    </cfRule>
  </conditionalFormatting>
  <conditionalFormatting sqref="AL82">
    <cfRule type="cellIs" dxfId="3" priority="282" operator="equal">
      <formula>FALSE</formula>
    </cfRule>
    <cfRule type="cellIs" dxfId="3" priority="276" operator="equal">
      <formula>"INVALID"</formula>
    </cfRule>
  </conditionalFormatting>
  <conditionalFormatting sqref="AM82">
    <cfRule type="cellIs" dxfId="3" priority="281" operator="equal">
      <formula>FALSE</formula>
    </cfRule>
    <cfRule type="cellIs" dxfId="3" priority="275" operator="equal">
      <formula>"INVALID"</formula>
    </cfRule>
    <cfRule type="cellIs" dxfId="3" priority="273" operator="equal">
      <formula>"INVALID"</formula>
    </cfRule>
  </conditionalFormatting>
  <conditionalFormatting sqref="AN82">
    <cfRule type="cellIs" dxfId="3" priority="280" operator="equal">
      <formula>FALSE</formula>
    </cfRule>
    <cfRule type="cellIs" dxfId="3" priority="272" operator="equal">
      <formula>"INVALID"</formula>
    </cfRule>
  </conditionalFormatting>
  <conditionalFormatting sqref="AN82:AO82">
    <cfRule type="cellIs" dxfId="3" priority="274" operator="equal">
      <formula>"INVALID"</formula>
    </cfRule>
  </conditionalFormatting>
  <conditionalFormatting sqref="AO82">
    <cfRule type="cellIs" dxfId="3" priority="279" operator="equal">
      <formula>FALSE</formula>
    </cfRule>
    <cfRule type="cellIs" dxfId="3" priority="271" operator="equal">
      <formula>"INVALID"</formula>
    </cfRule>
  </conditionalFormatting>
  <conditionalFormatting sqref="AP82">
    <cfRule type="cellIs" dxfId="3" priority="278" operator="equal">
      <formula>FALSE</formula>
    </cfRule>
    <cfRule type="cellIs" dxfId="3" priority="270" operator="equal">
      <formula>"INVALID"</formula>
    </cfRule>
  </conditionalFormatting>
  <conditionalFormatting sqref="AQ82">
    <cfRule type="cellIs" dxfId="3" priority="269" operator="equal">
      <formula>FALSE</formula>
    </cfRule>
    <cfRule type="cellIs" dxfId="3" priority="268" operator="equal">
      <formula>"INVALID"</formula>
    </cfRule>
    <cfRule type="cellIs" dxfId="3" priority="267" operator="equal">
      <formula>"INVALID"</formula>
    </cfRule>
  </conditionalFormatting>
  <conditionalFormatting sqref="AR82">
    <cfRule type="cellIs" dxfId="3" priority="277" operator="equal">
      <formula>"INVALID"</formula>
    </cfRule>
  </conditionalFormatting>
  <conditionalFormatting sqref="AS82">
    <cfRule type="expression" dxfId="0" priority="321" stopIfTrue="1">
      <formula>REPLACE($AS82,8,LEN($AS82),"")="unused_"</formula>
    </cfRule>
    <cfRule type="expression" dxfId="2" priority="315">
      <formula>NOT($AL82)</formula>
    </cfRule>
    <cfRule type="expression" dxfId="4" priority="316">
      <formula>RIGHT($AS82,1)="*"</formula>
    </cfRule>
  </conditionalFormatting>
  <conditionalFormatting sqref="AT82">
    <cfRule type="expression" dxfId="2" priority="317">
      <formula>NOT($AN82)</formula>
    </cfRule>
    <cfRule type="cellIs" dxfId="1" priority="283" operator="equal">
      <formula>"Not Assigned"</formula>
    </cfRule>
  </conditionalFormatting>
  <conditionalFormatting sqref="AU82">
    <cfRule type="expression" dxfId="2" priority="320">
      <formula>EXACT(AH82,"INVALID")</formula>
    </cfRule>
    <cfRule type="expression" dxfId="2" priority="313">
      <formula>NOT($AM82)</formula>
    </cfRule>
  </conditionalFormatting>
  <conditionalFormatting sqref="AV82">
    <cfRule type="expression" dxfId="2" priority="323">
      <formula>NOT($AO78)</formula>
    </cfRule>
  </conditionalFormatting>
  <conditionalFormatting sqref="BB82">
    <cfRule type="expression" dxfId="2" priority="319">
      <formula>AND(NOT(ISBLANK(BB82)),EXACT(AH82,"INVALID"))</formula>
    </cfRule>
  </conditionalFormatting>
  <conditionalFormatting sqref="BC82">
    <cfRule type="expression" dxfId="2" priority="318">
      <formula>AND(NOT(ISBLANK(BC82)),EXACT(AH82,"INVALID"))</formula>
    </cfRule>
  </conditionalFormatting>
  <conditionalFormatting sqref="AV90">
    <cfRule type="expression" dxfId="2" priority="1215">
      <formula>NOT($AO90)</formula>
    </cfRule>
  </conditionalFormatting>
  <conditionalFormatting sqref="AX90">
    <cfRule type="expression" dxfId="2" priority="114">
      <formula>NOT(#REF!)</formula>
    </cfRule>
  </conditionalFormatting>
  <conditionalFormatting sqref="AL96">
    <cfRule type="cellIs" dxfId="3" priority="1241" operator="equal">
      <formula>FALSE</formula>
    </cfRule>
    <cfRule type="cellIs" dxfId="3" priority="1235" operator="equal">
      <formula>"INVALID"</formula>
    </cfRule>
  </conditionalFormatting>
  <conditionalFormatting sqref="AM96">
    <cfRule type="cellIs" dxfId="3" priority="1240" operator="equal">
      <formula>FALSE</formula>
    </cfRule>
    <cfRule type="cellIs" dxfId="3" priority="1234" operator="equal">
      <formula>"INVALID"</formula>
    </cfRule>
    <cfRule type="cellIs" dxfId="3" priority="1232" operator="equal">
      <formula>"INVALID"</formula>
    </cfRule>
  </conditionalFormatting>
  <conditionalFormatting sqref="AN96">
    <cfRule type="cellIs" dxfId="3" priority="1239" operator="equal">
      <formula>FALSE</formula>
    </cfRule>
    <cfRule type="cellIs" dxfId="3" priority="1231" operator="equal">
      <formula>"INVALID"</formula>
    </cfRule>
  </conditionalFormatting>
  <conditionalFormatting sqref="AN96:AO96">
    <cfRule type="cellIs" dxfId="3" priority="1233" operator="equal">
      <formula>"INVALID"</formula>
    </cfRule>
  </conditionalFormatting>
  <conditionalFormatting sqref="AO96">
    <cfRule type="cellIs" dxfId="3" priority="1238" operator="equal">
      <formula>FALSE</formula>
    </cfRule>
    <cfRule type="cellIs" dxfId="3" priority="1230" operator="equal">
      <formula>"INVALID"</formula>
    </cfRule>
  </conditionalFormatting>
  <conditionalFormatting sqref="AP96">
    <cfRule type="cellIs" dxfId="3" priority="1237" operator="equal">
      <formula>FALSE</formula>
    </cfRule>
    <cfRule type="cellIs" dxfId="3" priority="1229" operator="equal">
      <formula>"INVALID"</formula>
    </cfRule>
  </conditionalFormatting>
  <conditionalFormatting sqref="AQ96">
    <cfRule type="cellIs" dxfId="3" priority="1225" operator="equal">
      <formula>FALSE</formula>
    </cfRule>
    <cfRule type="cellIs" dxfId="3" priority="1224" operator="equal">
      <formula>"INVALID"</formula>
    </cfRule>
    <cfRule type="cellIs" dxfId="3" priority="1223" operator="equal">
      <formula>"INVALID"</formula>
    </cfRule>
  </conditionalFormatting>
  <conditionalFormatting sqref="AR96">
    <cfRule type="cellIs" dxfId="3" priority="1236" operator="equal">
      <formula>"INVALID"</formula>
    </cfRule>
  </conditionalFormatting>
  <conditionalFormatting sqref="AS96">
    <cfRule type="expression" dxfId="0" priority="1248" stopIfTrue="1">
      <formula>REPLACE($AS96,8,LEN($AS96),"")="unused_"</formula>
    </cfRule>
    <cfRule type="expression" dxfId="2" priority="1228">
      <formula>NOT($AL96)</formula>
    </cfRule>
    <cfRule type="expression" dxfId="4" priority="1242">
      <formula>RIGHT($AS96,1)="*"</formula>
    </cfRule>
  </conditionalFormatting>
  <conditionalFormatting sqref="AT96">
    <cfRule type="cellIs" dxfId="1" priority="1247" operator="equal">
      <formula>"Not Assigned"</formula>
    </cfRule>
    <cfRule type="expression" dxfId="2" priority="1243">
      <formula>NOT($AN96)</formula>
    </cfRule>
  </conditionalFormatting>
  <conditionalFormatting sqref="AU96">
    <cfRule type="expression" dxfId="2" priority="1246">
      <formula>EXACT(AH96,"INVALID")</formula>
    </cfRule>
    <cfRule type="expression" dxfId="2" priority="1227">
      <formula>NOT($AP96)</formula>
    </cfRule>
    <cfRule type="expression" dxfId="2" priority="1226">
      <formula>NOT($AM96)</formula>
    </cfRule>
  </conditionalFormatting>
  <conditionalFormatting sqref="BB96">
    <cfRule type="expression" dxfId="2" priority="1245">
      <formula>AND(NOT(ISBLANK(BB96)),EXACT(AH96,"INVALID"))</formula>
    </cfRule>
  </conditionalFormatting>
  <conditionalFormatting sqref="BC96">
    <cfRule type="expression" dxfId="2" priority="1244">
      <formula>AND(NOT(ISBLANK(BC96)),EXACT(AH96,"INVALID"))</formula>
    </cfRule>
  </conditionalFormatting>
  <conditionalFormatting sqref="AS97">
    <cfRule type="expression" dxfId="0" priority="1319" stopIfTrue="1">
      <formula>REPLACE($AS97,8,LEN($AS97),"")="unused_"</formula>
    </cfRule>
    <cfRule type="expression" dxfId="2" priority="1307">
      <formula>NOT($AL97)</formula>
    </cfRule>
    <cfRule type="expression" dxfId="4" priority="1313">
      <formula>RIGHT($AS97,1)="*"</formula>
    </cfRule>
  </conditionalFormatting>
  <conditionalFormatting sqref="AT97">
    <cfRule type="expression" dxfId="2" priority="1314">
      <formula>NOT($AN97)</formula>
    </cfRule>
  </conditionalFormatting>
  <conditionalFormatting sqref="AU97">
    <cfRule type="expression" dxfId="2" priority="1306">
      <formula>NOT($AP97)</formula>
    </cfRule>
    <cfRule type="expression" dxfId="2" priority="1305">
      <formula>NOT($AM97)</formula>
    </cfRule>
  </conditionalFormatting>
  <conditionalFormatting sqref="AL98">
    <cfRule type="cellIs" dxfId="3" priority="715" operator="equal">
      <formula>FALSE</formula>
    </cfRule>
    <cfRule type="cellIs" dxfId="3" priority="709" operator="equal">
      <formula>"INVALID"</formula>
    </cfRule>
  </conditionalFormatting>
  <conditionalFormatting sqref="AM98">
    <cfRule type="cellIs" dxfId="3" priority="714" operator="equal">
      <formula>FALSE</formula>
    </cfRule>
    <cfRule type="cellIs" dxfId="3" priority="708" operator="equal">
      <formula>"INVALID"</formula>
    </cfRule>
    <cfRule type="cellIs" dxfId="3" priority="706" operator="equal">
      <formula>"INVALID"</formula>
    </cfRule>
  </conditionalFormatting>
  <conditionalFormatting sqref="AN98">
    <cfRule type="cellIs" dxfId="3" priority="713" operator="equal">
      <formula>FALSE</formula>
    </cfRule>
    <cfRule type="cellIs" dxfId="3" priority="705" operator="equal">
      <formula>"INVALID"</formula>
    </cfRule>
  </conditionalFormatting>
  <conditionalFormatting sqref="AN98:AO98">
    <cfRule type="cellIs" dxfId="3" priority="707" operator="equal">
      <formula>"INVALID"</formula>
    </cfRule>
  </conditionalFormatting>
  <conditionalFormatting sqref="AO98">
    <cfRule type="cellIs" dxfId="3" priority="712" operator="equal">
      <formula>FALSE</formula>
    </cfRule>
    <cfRule type="cellIs" dxfId="3" priority="704" operator="equal">
      <formula>"INVALID"</formula>
    </cfRule>
  </conditionalFormatting>
  <conditionalFormatting sqref="AP98">
    <cfRule type="cellIs" dxfId="3" priority="711" operator="equal">
      <formula>FALSE</formula>
    </cfRule>
    <cfRule type="cellIs" dxfId="3" priority="703" operator="equal">
      <formula>"INVALID"</formula>
    </cfRule>
  </conditionalFormatting>
  <conditionalFormatting sqref="AQ98">
    <cfRule type="cellIs" dxfId="3" priority="699" operator="equal">
      <formula>FALSE</formula>
    </cfRule>
    <cfRule type="cellIs" dxfId="3" priority="698" operator="equal">
      <formula>"INVALID"</formula>
    </cfRule>
    <cfRule type="cellIs" dxfId="3" priority="697" operator="equal">
      <formula>"INVALID"</formula>
    </cfRule>
  </conditionalFormatting>
  <conditionalFormatting sqref="AR98">
    <cfRule type="cellIs" dxfId="3" priority="710" operator="equal">
      <formula>"INVALID"</formula>
    </cfRule>
  </conditionalFormatting>
  <conditionalFormatting sqref="AS98">
    <cfRule type="expression" dxfId="0" priority="722" stopIfTrue="1">
      <formula>REPLACE($AS98,8,LEN($AS98),"")="unused_"</formula>
    </cfRule>
    <cfRule type="expression" dxfId="2" priority="702">
      <formula>NOT($AL98)</formula>
    </cfRule>
    <cfRule type="expression" dxfId="4" priority="716">
      <formula>RIGHT($AS98,1)="*"</formula>
    </cfRule>
  </conditionalFormatting>
  <conditionalFormatting sqref="AT98">
    <cfRule type="cellIs" dxfId="1" priority="721" operator="equal">
      <formula>"Not Assigned"</formula>
    </cfRule>
    <cfRule type="expression" dxfId="2" priority="717">
      <formula>NOT($AN98)</formula>
    </cfRule>
  </conditionalFormatting>
  <conditionalFormatting sqref="AU98">
    <cfRule type="expression" dxfId="2" priority="720">
      <formula>EXACT(AH98,"INVALID")</formula>
    </cfRule>
    <cfRule type="expression" dxfId="2" priority="700">
      <formula>NOT($AM98)</formula>
    </cfRule>
  </conditionalFormatting>
  <conditionalFormatting sqref="BB98">
    <cfRule type="expression" dxfId="2" priority="719">
      <formula>AND(NOT(ISBLANK(BB98)),EXACT(AH98,"INVALID"))</formula>
    </cfRule>
  </conditionalFormatting>
  <conditionalFormatting sqref="BB98:BC98">
    <cfRule type="expression" dxfId="2" priority="701">
      <formula>NOT($AP98)</formula>
    </cfRule>
  </conditionalFormatting>
  <conditionalFormatting sqref="BC98">
    <cfRule type="expression" dxfId="2" priority="718">
      <formula>AND(NOT(ISBLANK(BC98)),EXACT(AH98,"INVALID"))</formula>
    </cfRule>
  </conditionalFormatting>
  <conditionalFormatting sqref="AL102">
    <cfRule type="cellIs" dxfId="3" priority="661" operator="equal">
      <formula>FALSE</formula>
    </cfRule>
    <cfRule type="cellIs" dxfId="3" priority="655" operator="equal">
      <formula>"INVALID"</formula>
    </cfRule>
  </conditionalFormatting>
  <conditionalFormatting sqref="AM102">
    <cfRule type="cellIs" dxfId="3" priority="660" operator="equal">
      <formula>FALSE</formula>
    </cfRule>
    <cfRule type="cellIs" dxfId="3" priority="654" operator="equal">
      <formula>"INVALID"</formula>
    </cfRule>
    <cfRule type="cellIs" dxfId="3" priority="652" operator="equal">
      <formula>"INVALID"</formula>
    </cfRule>
  </conditionalFormatting>
  <conditionalFormatting sqref="AN102">
    <cfRule type="cellIs" dxfId="3" priority="659" operator="equal">
      <formula>FALSE</formula>
    </cfRule>
    <cfRule type="cellIs" dxfId="3" priority="651" operator="equal">
      <formula>"INVALID"</formula>
    </cfRule>
  </conditionalFormatting>
  <conditionalFormatting sqref="AN102:AO102">
    <cfRule type="cellIs" dxfId="3" priority="653" operator="equal">
      <formula>"INVALID"</formula>
    </cfRule>
  </conditionalFormatting>
  <conditionalFormatting sqref="AO102">
    <cfRule type="cellIs" dxfId="3" priority="658" operator="equal">
      <formula>FALSE</formula>
    </cfRule>
    <cfRule type="cellIs" dxfId="3" priority="650" operator="equal">
      <formula>"INVALID"</formula>
    </cfRule>
  </conditionalFormatting>
  <conditionalFormatting sqref="AP102">
    <cfRule type="cellIs" dxfId="3" priority="657" operator="equal">
      <formula>FALSE</formula>
    </cfRule>
    <cfRule type="cellIs" dxfId="3" priority="649" operator="equal">
      <formula>"INVALID"</formula>
    </cfRule>
  </conditionalFormatting>
  <conditionalFormatting sqref="AQ102">
    <cfRule type="cellIs" dxfId="3" priority="645" operator="equal">
      <formula>FALSE</formula>
    </cfRule>
    <cfRule type="cellIs" dxfId="3" priority="644" operator="equal">
      <formula>"INVALID"</formula>
    </cfRule>
    <cfRule type="cellIs" dxfId="3" priority="643" operator="equal">
      <formula>"INVALID"</formula>
    </cfRule>
  </conditionalFormatting>
  <conditionalFormatting sqref="AR102">
    <cfRule type="cellIs" dxfId="3" priority="656" operator="equal">
      <formula>"INVALID"</formula>
    </cfRule>
  </conditionalFormatting>
  <conditionalFormatting sqref="AS102">
    <cfRule type="expression" dxfId="0" priority="668" stopIfTrue="1">
      <formula>REPLACE($AS102,8,LEN($AS102),"")="unused_"</formula>
    </cfRule>
    <cfRule type="expression" dxfId="2" priority="648">
      <formula>NOT($AL102)</formula>
    </cfRule>
    <cfRule type="expression" dxfId="4" priority="662">
      <formula>RIGHT($AS102,1)="*"</formula>
    </cfRule>
  </conditionalFormatting>
  <conditionalFormatting sqref="AT102">
    <cfRule type="cellIs" dxfId="1" priority="667" operator="equal">
      <formula>"Not Assigned"</formula>
    </cfRule>
    <cfRule type="expression" dxfId="2" priority="663">
      <formula>NOT($AN102)</formula>
    </cfRule>
  </conditionalFormatting>
  <conditionalFormatting sqref="AU102">
    <cfRule type="expression" dxfId="2" priority="666">
      <formula>EXACT(AH102,"INVALID")</formula>
    </cfRule>
    <cfRule type="expression" dxfId="2" priority="647">
      <formula>NOT($AP102)</formula>
    </cfRule>
    <cfRule type="expression" dxfId="2" priority="646">
      <formula>NOT($AM102)</formula>
    </cfRule>
  </conditionalFormatting>
  <conditionalFormatting sqref="BB102">
    <cfRule type="expression" dxfId="2" priority="665">
      <formula>AND(NOT(ISBLANK(BB102)),EXACT(AH102,"INVALID"))</formula>
    </cfRule>
  </conditionalFormatting>
  <conditionalFormatting sqref="BC102">
    <cfRule type="expression" dxfId="2" priority="664">
      <formula>AND(NOT(ISBLANK(BC102)),EXACT(AH102,"INVALID"))</formula>
    </cfRule>
  </conditionalFormatting>
  <conditionalFormatting sqref="AS103">
    <cfRule type="expression" dxfId="0" priority="732" stopIfTrue="1">
      <formula>REPLACE($AS103,8,LEN($AS103),"")="unused_"</formula>
    </cfRule>
    <cfRule type="expression" dxfId="2" priority="726">
      <formula>NOT($AL103)</formula>
    </cfRule>
    <cfRule type="expression" dxfId="4" priority="727">
      <formula>RIGHT($AS103,1)="*"</formula>
    </cfRule>
  </conditionalFormatting>
  <conditionalFormatting sqref="AT103">
    <cfRule type="expression" dxfId="2" priority="728">
      <formula>NOT($AN103)</formula>
    </cfRule>
  </conditionalFormatting>
  <conditionalFormatting sqref="AU103">
    <cfRule type="expression" dxfId="2" priority="731">
      <formula>EXACT(AH103,"INVALID")</formula>
    </cfRule>
    <cfRule type="expression" dxfId="2" priority="725">
      <formula>NOT($AP103)</formula>
    </cfRule>
    <cfRule type="expression" dxfId="2" priority="724">
      <formula>NOT($AM103)</formula>
    </cfRule>
  </conditionalFormatting>
  <conditionalFormatting sqref="BB103">
    <cfRule type="expression" dxfId="2" priority="730">
      <formula>AND(NOT(ISBLANK(BB103)),EXACT(AH103,"INVALID"))</formula>
    </cfRule>
  </conditionalFormatting>
  <conditionalFormatting sqref="BC103">
    <cfRule type="expression" dxfId="2" priority="729">
      <formula>AND(NOT(ISBLANK(BC103)),EXACT(AH103,"INVALID"))</formula>
    </cfRule>
  </conditionalFormatting>
  <conditionalFormatting sqref="AL104">
    <cfRule type="cellIs" dxfId="3" priority="632" operator="equal">
      <formula>FALSE</formula>
    </cfRule>
    <cfRule type="cellIs" dxfId="3" priority="626" operator="equal">
      <formula>"INVALID"</formula>
    </cfRule>
  </conditionalFormatting>
  <conditionalFormatting sqref="AM104">
    <cfRule type="cellIs" dxfId="3" priority="631" operator="equal">
      <formula>FALSE</formula>
    </cfRule>
    <cfRule type="cellIs" dxfId="3" priority="625" operator="equal">
      <formula>"INVALID"</formula>
    </cfRule>
    <cfRule type="cellIs" dxfId="3" priority="623" operator="equal">
      <formula>"INVALID"</formula>
    </cfRule>
  </conditionalFormatting>
  <conditionalFormatting sqref="AN104">
    <cfRule type="cellIs" dxfId="3" priority="630" operator="equal">
      <formula>FALSE</formula>
    </cfRule>
    <cfRule type="cellIs" dxfId="3" priority="622" operator="equal">
      <formula>"INVALID"</formula>
    </cfRule>
  </conditionalFormatting>
  <conditionalFormatting sqref="AN104:AO104">
    <cfRule type="cellIs" dxfId="3" priority="624" operator="equal">
      <formula>"INVALID"</formula>
    </cfRule>
  </conditionalFormatting>
  <conditionalFormatting sqref="AO104">
    <cfRule type="cellIs" dxfId="3" priority="629" operator="equal">
      <formula>FALSE</formula>
    </cfRule>
    <cfRule type="cellIs" dxfId="3" priority="621" operator="equal">
      <formula>"INVALID"</formula>
    </cfRule>
  </conditionalFormatting>
  <conditionalFormatting sqref="AP104">
    <cfRule type="cellIs" dxfId="3" priority="628" operator="equal">
      <formula>FALSE</formula>
    </cfRule>
    <cfRule type="cellIs" dxfId="3" priority="620" operator="equal">
      <formula>"INVALID"</formula>
    </cfRule>
  </conditionalFormatting>
  <conditionalFormatting sqref="AQ104">
    <cfRule type="cellIs" dxfId="3" priority="616" operator="equal">
      <formula>FALSE</formula>
    </cfRule>
    <cfRule type="cellIs" dxfId="3" priority="615" operator="equal">
      <formula>"INVALID"</formula>
    </cfRule>
    <cfRule type="cellIs" dxfId="3" priority="614" operator="equal">
      <formula>"INVALID"</formula>
    </cfRule>
  </conditionalFormatting>
  <conditionalFormatting sqref="AR104">
    <cfRule type="cellIs" dxfId="3" priority="627" operator="equal">
      <formula>"INVALID"</formula>
    </cfRule>
  </conditionalFormatting>
  <conditionalFormatting sqref="AS104">
    <cfRule type="expression" dxfId="0" priority="639" stopIfTrue="1">
      <formula>REPLACE($AS104,8,LEN($AS104),"")="unused_"</formula>
    </cfRule>
    <cfRule type="expression" dxfId="2" priority="619">
      <formula>NOT($AL104)</formula>
    </cfRule>
    <cfRule type="expression" dxfId="4" priority="633">
      <formula>RIGHT($AS104,1)="*"</formula>
    </cfRule>
  </conditionalFormatting>
  <conditionalFormatting sqref="AT104">
    <cfRule type="cellIs" dxfId="1" priority="638" operator="equal">
      <formula>"Not Assigned"</formula>
    </cfRule>
    <cfRule type="expression" dxfId="2" priority="634">
      <formula>NOT($AN104)</formula>
    </cfRule>
  </conditionalFormatting>
  <conditionalFormatting sqref="AU104">
    <cfRule type="expression" dxfId="2" priority="637">
      <formula>EXACT(AH104,"INVALID")</formula>
    </cfRule>
    <cfRule type="expression" dxfId="2" priority="617">
      <formula>NOT($AM104)</formula>
    </cfRule>
  </conditionalFormatting>
  <conditionalFormatting sqref="BB104">
    <cfRule type="expression" dxfId="2" priority="636">
      <formula>AND(NOT(ISBLANK(BB104)),EXACT(AH104,"INVALID"))</formula>
    </cfRule>
  </conditionalFormatting>
  <conditionalFormatting sqref="BB104:BC104">
    <cfRule type="expression" dxfId="2" priority="618">
      <formula>NOT($AP104)</formula>
    </cfRule>
  </conditionalFormatting>
  <conditionalFormatting sqref="BC104">
    <cfRule type="expression" dxfId="2" priority="635">
      <formula>AND(NOT(ISBLANK(BC104)),EXACT(AH104,"INVALID"))</formula>
    </cfRule>
  </conditionalFormatting>
  <conditionalFormatting sqref="AL105">
    <cfRule type="cellIs" dxfId="3" priority="611" operator="equal">
      <formula>FALSE</formula>
    </cfRule>
    <cfRule type="cellIs" dxfId="3" priority="605" operator="equal">
      <formula>"INVALID"</formula>
    </cfRule>
  </conditionalFormatting>
  <conditionalFormatting sqref="AM105">
    <cfRule type="cellIs" dxfId="3" priority="610" operator="equal">
      <formula>FALSE</formula>
    </cfRule>
    <cfRule type="cellIs" dxfId="3" priority="604" operator="equal">
      <formula>"INVALID"</formula>
    </cfRule>
    <cfRule type="cellIs" dxfId="3" priority="602" operator="equal">
      <formula>"INVALID"</formula>
    </cfRule>
  </conditionalFormatting>
  <conditionalFormatting sqref="AN105">
    <cfRule type="cellIs" dxfId="3" priority="609" operator="equal">
      <formula>FALSE</formula>
    </cfRule>
    <cfRule type="cellIs" dxfId="3" priority="601" operator="equal">
      <formula>"INVALID"</formula>
    </cfRule>
  </conditionalFormatting>
  <conditionalFormatting sqref="AN105:AO105">
    <cfRule type="cellIs" dxfId="3" priority="603" operator="equal">
      <formula>"INVALID"</formula>
    </cfRule>
  </conditionalFormatting>
  <conditionalFormatting sqref="AO105">
    <cfRule type="cellIs" dxfId="3" priority="608" operator="equal">
      <formula>FALSE</formula>
    </cfRule>
    <cfRule type="cellIs" dxfId="3" priority="600" operator="equal">
      <formula>"INVALID"</formula>
    </cfRule>
  </conditionalFormatting>
  <conditionalFormatting sqref="AP105">
    <cfRule type="cellIs" dxfId="3" priority="607" operator="equal">
      <formula>FALSE</formula>
    </cfRule>
    <cfRule type="cellIs" dxfId="3" priority="599" operator="equal">
      <formula>"INVALID"</formula>
    </cfRule>
  </conditionalFormatting>
  <conditionalFormatting sqref="AQ105">
    <cfRule type="cellIs" dxfId="3" priority="598" operator="equal">
      <formula>FALSE</formula>
    </cfRule>
    <cfRule type="cellIs" dxfId="3" priority="597" operator="equal">
      <formula>"INVALID"</formula>
    </cfRule>
    <cfRule type="cellIs" dxfId="3" priority="596" operator="equal">
      <formula>"INVALID"</formula>
    </cfRule>
  </conditionalFormatting>
  <conditionalFormatting sqref="AR105">
    <cfRule type="cellIs" dxfId="3" priority="606" operator="equal">
      <formula>"INVALID"</formula>
    </cfRule>
  </conditionalFormatting>
  <conditionalFormatting sqref="AT105">
    <cfRule type="cellIs" dxfId="1" priority="612" operator="equal">
      <formula>"Not Assigned"</formula>
    </cfRule>
  </conditionalFormatting>
  <conditionalFormatting sqref="AX105">
    <cfRule type="expression" dxfId="2" priority="112">
      <formula>NOT(#REF!)</formula>
    </cfRule>
  </conditionalFormatting>
  <conditionalFormatting sqref="AL107">
    <cfRule type="cellIs" dxfId="3" priority="1070" operator="equal">
      <formula>FALSE</formula>
    </cfRule>
    <cfRule type="cellIs" dxfId="3" priority="1064" operator="equal">
      <formula>"INVALID"</formula>
    </cfRule>
  </conditionalFormatting>
  <conditionalFormatting sqref="AM107">
    <cfRule type="cellIs" dxfId="3" priority="1069" operator="equal">
      <formula>FALSE</formula>
    </cfRule>
    <cfRule type="cellIs" dxfId="3" priority="1063" operator="equal">
      <formula>"INVALID"</formula>
    </cfRule>
    <cfRule type="cellIs" dxfId="3" priority="1061" operator="equal">
      <formula>"INVALID"</formula>
    </cfRule>
  </conditionalFormatting>
  <conditionalFormatting sqref="AN107">
    <cfRule type="cellIs" dxfId="3" priority="1068" operator="equal">
      <formula>FALSE</formula>
    </cfRule>
    <cfRule type="cellIs" dxfId="3" priority="1060" operator="equal">
      <formula>"INVALID"</formula>
    </cfRule>
  </conditionalFormatting>
  <conditionalFormatting sqref="AN107:AO107">
    <cfRule type="cellIs" dxfId="3" priority="1062" operator="equal">
      <formula>"INVALID"</formula>
    </cfRule>
  </conditionalFormatting>
  <conditionalFormatting sqref="AO107">
    <cfRule type="cellIs" dxfId="3" priority="1067" operator="equal">
      <formula>FALSE</formula>
    </cfRule>
    <cfRule type="cellIs" dxfId="3" priority="1059" operator="equal">
      <formula>"INVALID"</formula>
    </cfRule>
  </conditionalFormatting>
  <conditionalFormatting sqref="AP107">
    <cfRule type="cellIs" dxfId="3" priority="1066" operator="equal">
      <formula>FALSE</formula>
    </cfRule>
    <cfRule type="cellIs" dxfId="3" priority="1058" operator="equal">
      <formula>"INVALID"</formula>
    </cfRule>
  </conditionalFormatting>
  <conditionalFormatting sqref="AQ107">
    <cfRule type="cellIs" dxfId="3" priority="1054" operator="equal">
      <formula>FALSE</formula>
    </cfRule>
    <cfRule type="cellIs" dxfId="3" priority="1053" operator="equal">
      <formula>"INVALID"</formula>
    </cfRule>
    <cfRule type="cellIs" dxfId="3" priority="1052" operator="equal">
      <formula>"INVALID"</formula>
    </cfRule>
  </conditionalFormatting>
  <conditionalFormatting sqref="AR107">
    <cfRule type="cellIs" dxfId="3" priority="1065" operator="equal">
      <formula>"INVALID"</formula>
    </cfRule>
  </conditionalFormatting>
  <conditionalFormatting sqref="AS107">
    <cfRule type="expression" dxfId="0" priority="1077" stopIfTrue="1">
      <formula>REPLACE($AS107,8,LEN($AS107),"")="unused_"</formula>
    </cfRule>
    <cfRule type="expression" dxfId="2" priority="1057">
      <formula>NOT($AL107)</formula>
    </cfRule>
    <cfRule type="expression" dxfId="4" priority="1071">
      <formula>RIGHT($AS107,1)="*"</formula>
    </cfRule>
  </conditionalFormatting>
  <conditionalFormatting sqref="AT107">
    <cfRule type="cellIs" dxfId="1" priority="1076" operator="equal">
      <formula>"Not Assigned"</formula>
    </cfRule>
    <cfRule type="expression" dxfId="2" priority="1072">
      <formula>NOT($AN107)</formula>
    </cfRule>
  </conditionalFormatting>
  <conditionalFormatting sqref="AU107">
    <cfRule type="expression" dxfId="2" priority="1080">
      <formula>NOT($AP107)</formula>
    </cfRule>
    <cfRule type="expression" dxfId="2" priority="1075">
      <formula>EXACT(AH107,"INVALID")</formula>
    </cfRule>
    <cfRule type="expression" dxfId="2" priority="1055">
      <formula>NOT($AM107)</formula>
    </cfRule>
  </conditionalFormatting>
  <conditionalFormatting sqref="AZ107">
    <cfRule type="expression" dxfId="2" priority="1079">
      <formula>NOT($AQ107)</formula>
    </cfRule>
  </conditionalFormatting>
  <conditionalFormatting sqref="BB107">
    <cfRule type="expression" dxfId="2" priority="1074">
      <formula>AND(NOT(ISBLANK(BB107)),EXACT(AH107,"INVALID"))</formula>
    </cfRule>
  </conditionalFormatting>
  <conditionalFormatting sqref="BB107:BC107">
    <cfRule type="expression" dxfId="2" priority="1056">
      <formula>NOT($AP107)</formula>
    </cfRule>
  </conditionalFormatting>
  <conditionalFormatting sqref="BC107">
    <cfRule type="expression" dxfId="2" priority="1073">
      <formula>AND(NOT(ISBLANK(BC107)),EXACT(AH107,"INVALID"))</formula>
    </cfRule>
  </conditionalFormatting>
  <conditionalFormatting sqref="AL108">
    <cfRule type="cellIs" dxfId="3" priority="1041" operator="equal">
      <formula>FALSE</formula>
    </cfRule>
    <cfRule type="cellIs" dxfId="3" priority="1035" operator="equal">
      <formula>"INVALID"</formula>
    </cfRule>
  </conditionalFormatting>
  <conditionalFormatting sqref="AM108">
    <cfRule type="cellIs" dxfId="3" priority="1040" operator="equal">
      <formula>FALSE</formula>
    </cfRule>
    <cfRule type="cellIs" dxfId="3" priority="1034" operator="equal">
      <formula>"INVALID"</formula>
    </cfRule>
    <cfRule type="cellIs" dxfId="3" priority="1032" operator="equal">
      <formula>"INVALID"</formula>
    </cfRule>
  </conditionalFormatting>
  <conditionalFormatting sqref="AN108">
    <cfRule type="cellIs" dxfId="3" priority="1039" operator="equal">
      <formula>FALSE</formula>
    </cfRule>
    <cfRule type="cellIs" dxfId="3" priority="1031" operator="equal">
      <formula>"INVALID"</formula>
    </cfRule>
  </conditionalFormatting>
  <conditionalFormatting sqref="AN108:AO108">
    <cfRule type="cellIs" dxfId="3" priority="1033" operator="equal">
      <formula>"INVALID"</formula>
    </cfRule>
  </conditionalFormatting>
  <conditionalFormatting sqref="AO108">
    <cfRule type="cellIs" dxfId="3" priority="1038" operator="equal">
      <formula>FALSE</formula>
    </cfRule>
    <cfRule type="cellIs" dxfId="3" priority="1030" operator="equal">
      <formula>"INVALID"</formula>
    </cfRule>
  </conditionalFormatting>
  <conditionalFormatting sqref="AP108">
    <cfRule type="cellIs" dxfId="3" priority="1037" operator="equal">
      <formula>FALSE</formula>
    </cfRule>
    <cfRule type="cellIs" dxfId="3" priority="1029" operator="equal">
      <formula>"INVALID"</formula>
    </cfRule>
  </conditionalFormatting>
  <conditionalFormatting sqref="AQ108">
    <cfRule type="cellIs" dxfId="3" priority="1025" operator="equal">
      <formula>FALSE</formula>
    </cfRule>
    <cfRule type="cellIs" dxfId="3" priority="1024" operator="equal">
      <formula>"INVALID"</formula>
    </cfRule>
    <cfRule type="cellIs" dxfId="3" priority="1023" operator="equal">
      <formula>"INVALID"</formula>
    </cfRule>
  </conditionalFormatting>
  <conditionalFormatting sqref="AR108">
    <cfRule type="cellIs" dxfId="3" priority="1036" operator="equal">
      <formula>"INVALID"</formula>
    </cfRule>
  </conditionalFormatting>
  <conditionalFormatting sqref="AS108">
    <cfRule type="expression" dxfId="0" priority="1048" stopIfTrue="1">
      <formula>REPLACE($AS108,8,LEN($AS108),"")="unused_"</formula>
    </cfRule>
    <cfRule type="expression" dxfId="2" priority="1028">
      <formula>NOT($AL108)</formula>
    </cfRule>
    <cfRule type="expression" dxfId="4" priority="1042">
      <formula>RIGHT($AS108,1)="*"</formula>
    </cfRule>
  </conditionalFormatting>
  <conditionalFormatting sqref="AT108">
    <cfRule type="cellIs" dxfId="1" priority="1047" operator="equal">
      <formula>"Not Assigned"</formula>
    </cfRule>
    <cfRule type="expression" dxfId="2" priority="1043">
      <formula>NOT($AN108)</formula>
    </cfRule>
  </conditionalFormatting>
  <conditionalFormatting sqref="AU108">
    <cfRule type="expression" dxfId="2" priority="1051">
      <formula>NOT($AP108)</formula>
    </cfRule>
    <cfRule type="expression" dxfId="2" priority="1046">
      <formula>EXACT(AH108,"INVALID")</formula>
    </cfRule>
    <cfRule type="expression" dxfId="2" priority="1026">
      <formula>NOT($AM108)</formula>
    </cfRule>
  </conditionalFormatting>
  <conditionalFormatting sqref="AZ108">
    <cfRule type="expression" dxfId="2" priority="1050">
      <formula>NOT($AQ108)</formula>
    </cfRule>
  </conditionalFormatting>
  <conditionalFormatting sqref="BB108">
    <cfRule type="expression" dxfId="2" priority="1045">
      <formula>AND(NOT(ISBLANK(BB108)),EXACT(AH108,"INVALID"))</formula>
    </cfRule>
  </conditionalFormatting>
  <conditionalFormatting sqref="BB108:BC108">
    <cfRule type="expression" dxfId="2" priority="1027">
      <formula>NOT($AP108)</formula>
    </cfRule>
  </conditionalFormatting>
  <conditionalFormatting sqref="BC108">
    <cfRule type="expression" dxfId="2" priority="1044">
      <formula>AND(NOT(ISBLANK(BC108)),EXACT(AH108,"INVALID"))</formula>
    </cfRule>
  </conditionalFormatting>
  <conditionalFormatting sqref="AV110">
    <cfRule type="expression" dxfId="2" priority="2683">
      <formula>NOT($AO115)</formula>
    </cfRule>
  </conditionalFormatting>
  <conditionalFormatting sqref="AV120">
    <cfRule type="expression" dxfId="2" priority="1164">
      <formula>NOT($AO117)</formula>
    </cfRule>
  </conditionalFormatting>
  <conditionalFormatting sqref="AV125">
    <cfRule type="expression" dxfId="2" priority="994">
      <formula>NOT($AO124)</formula>
    </cfRule>
  </conditionalFormatting>
  <conditionalFormatting sqref="AV129">
    <cfRule type="expression" dxfId="2" priority="582">
      <formula>NOT($AO129)</formula>
    </cfRule>
  </conditionalFormatting>
  <conditionalFormatting sqref="AV131">
    <cfRule type="expression" dxfId="2" priority="2098">
      <formula>NOT($AO132)</formula>
    </cfRule>
  </conditionalFormatting>
  <conditionalFormatting sqref="AL138">
    <cfRule type="cellIs" dxfId="3" priority="1096" operator="equal">
      <formula>FALSE</formula>
    </cfRule>
    <cfRule type="cellIs" dxfId="3" priority="1090" operator="equal">
      <formula>"INVALID"</formula>
    </cfRule>
  </conditionalFormatting>
  <conditionalFormatting sqref="AM138">
    <cfRule type="cellIs" dxfId="3" priority="1095" operator="equal">
      <formula>FALSE</formula>
    </cfRule>
    <cfRule type="cellIs" dxfId="3" priority="1089" operator="equal">
      <formula>"INVALID"</formula>
    </cfRule>
    <cfRule type="cellIs" dxfId="3" priority="1087" operator="equal">
      <formula>"INVALID"</formula>
    </cfRule>
  </conditionalFormatting>
  <conditionalFormatting sqref="AN138">
    <cfRule type="cellIs" dxfId="3" priority="1094" operator="equal">
      <formula>FALSE</formula>
    </cfRule>
    <cfRule type="cellIs" dxfId="3" priority="1086" operator="equal">
      <formula>"INVALID"</formula>
    </cfRule>
  </conditionalFormatting>
  <conditionalFormatting sqref="AN138:AO138">
    <cfRule type="cellIs" dxfId="3" priority="1088" operator="equal">
      <formula>"INVALID"</formula>
    </cfRule>
  </conditionalFormatting>
  <conditionalFormatting sqref="AO138">
    <cfRule type="cellIs" dxfId="3" priority="1093" operator="equal">
      <formula>FALSE</formula>
    </cfRule>
    <cfRule type="cellIs" dxfId="3" priority="1085" operator="equal">
      <formula>"INVALID"</formula>
    </cfRule>
  </conditionalFormatting>
  <conditionalFormatting sqref="AP138">
    <cfRule type="cellIs" dxfId="3" priority="1092" operator="equal">
      <formula>FALSE</formula>
    </cfRule>
    <cfRule type="cellIs" dxfId="3" priority="1084" operator="equal">
      <formula>"INVALID"</formula>
    </cfRule>
  </conditionalFormatting>
  <conditionalFormatting sqref="AQ138">
    <cfRule type="cellIs" dxfId="3" priority="1083" operator="equal">
      <formula>FALSE</formula>
    </cfRule>
    <cfRule type="cellIs" dxfId="3" priority="1082" operator="equal">
      <formula>"INVALID"</formula>
    </cfRule>
    <cfRule type="cellIs" dxfId="3" priority="1081" operator="equal">
      <formula>"INVALID"</formula>
    </cfRule>
  </conditionalFormatting>
  <conditionalFormatting sqref="AR138">
    <cfRule type="cellIs" dxfId="3" priority="1091" operator="equal">
      <formula>"INVALID"</formula>
    </cfRule>
  </conditionalFormatting>
  <conditionalFormatting sqref="AS138">
    <cfRule type="expression" dxfId="0" priority="1108" stopIfTrue="1">
      <formula>REPLACE($AS138,8,LEN($AS138),"")="unused_"</formula>
    </cfRule>
    <cfRule type="expression" dxfId="2" priority="1102">
      <formula>NOT($AL138)</formula>
    </cfRule>
    <cfRule type="expression" dxfId="4" priority="1103">
      <formula>RIGHT($AS138,1)="*"</formula>
    </cfRule>
  </conditionalFormatting>
  <conditionalFormatting sqref="AT138">
    <cfRule type="expression" dxfId="2" priority="1104">
      <formula>NOT($AN138)</formula>
    </cfRule>
    <cfRule type="cellIs" dxfId="1" priority="1097" operator="equal">
      <formula>"Not Assigned"</formula>
    </cfRule>
  </conditionalFormatting>
  <conditionalFormatting sqref="AU138">
    <cfRule type="expression" dxfId="2" priority="1107">
      <formula>EXACT(AH138,"INVALID")</formula>
    </cfRule>
    <cfRule type="expression" dxfId="2" priority="1101">
      <formula>NOT($AP138)</formula>
    </cfRule>
    <cfRule type="expression" dxfId="2" priority="1100">
      <formula>NOT($AM138)</formula>
    </cfRule>
  </conditionalFormatting>
  <conditionalFormatting sqref="AZ138">
    <cfRule type="expression" dxfId="2" priority="1099">
      <formula>NOT($AQ138)</formula>
    </cfRule>
  </conditionalFormatting>
  <conditionalFormatting sqref="BB138">
    <cfRule type="expression" dxfId="2" priority="1106">
      <formula>AND(NOT(ISBLANK(BB138)),EXACT(AH138,"INVALID"))</formula>
    </cfRule>
  </conditionalFormatting>
  <conditionalFormatting sqref="BC138">
    <cfRule type="expression" dxfId="2" priority="1105">
      <formula>AND(NOT(ISBLANK(BC138)),EXACT(AH138,"INVALID"))</formula>
    </cfRule>
  </conditionalFormatting>
  <conditionalFormatting sqref="AV141">
    <cfRule type="expression" dxfId="2" priority="2099">
      <formula>NOT($AO134)</formula>
    </cfRule>
  </conditionalFormatting>
  <conditionalFormatting sqref="AT150">
    <cfRule type="cellIs" dxfId="1" priority="1321" operator="equal">
      <formula>"Not Assigned"</formula>
    </cfRule>
  </conditionalFormatting>
  <conditionalFormatting sqref="AJ151">
    <cfRule type="cellIs" dxfId="3" priority="21" operator="equal">
      <formula>"INVALID"</formula>
    </cfRule>
  </conditionalFormatting>
  <conditionalFormatting sqref="BA151">
    <cfRule type="expression" dxfId="2" priority="1211">
      <formula>NOT($AQ151)</formula>
    </cfRule>
  </conditionalFormatting>
  <conditionalFormatting sqref="AV154">
    <cfRule type="expression" dxfId="2" priority="1212">
      <formula>NOT($AO154)</formula>
    </cfRule>
  </conditionalFormatting>
  <conditionalFormatting sqref="AL157">
    <cfRule type="cellIs" dxfId="3" priority="252" operator="equal">
      <formula>FALSE</formula>
    </cfRule>
  </conditionalFormatting>
  <conditionalFormatting sqref="AM157">
    <cfRule type="cellIs" dxfId="3" priority="251" operator="equal">
      <formula>FALSE</formula>
    </cfRule>
  </conditionalFormatting>
  <conditionalFormatting sqref="AN157">
    <cfRule type="cellIs" dxfId="3" priority="250" operator="equal">
      <formula>FALSE</formula>
    </cfRule>
  </conditionalFormatting>
  <conditionalFormatting sqref="AP157">
    <cfRule type="cellIs" dxfId="3" priority="249" operator="equal">
      <formula>FALSE</formula>
    </cfRule>
  </conditionalFormatting>
  <conditionalFormatting sqref="AQ157">
    <cfRule type="cellIs" dxfId="3" priority="248" operator="equal">
      <formula>FALSE</formula>
    </cfRule>
  </conditionalFormatting>
  <conditionalFormatting sqref="AS157">
    <cfRule type="expression" dxfId="0" priority="263" stopIfTrue="1">
      <formula>REPLACE($AS157,8,LEN($AS157),"")="unused_"</formula>
    </cfRule>
    <cfRule type="expression" dxfId="2" priority="257">
      <formula>NOT($AL157)</formula>
    </cfRule>
    <cfRule type="expression" dxfId="4" priority="258">
      <formula>RIGHT($AS157,1)="*"</formula>
    </cfRule>
  </conditionalFormatting>
  <conditionalFormatting sqref="AT157">
    <cfRule type="expression" dxfId="2" priority="259">
      <formula>NOT($AN157)</formula>
    </cfRule>
    <cfRule type="cellIs" dxfId="1" priority="253" operator="equal">
      <formula>"Not Assigned"</formula>
    </cfRule>
  </conditionalFormatting>
  <conditionalFormatting sqref="AU157">
    <cfRule type="expression" dxfId="2" priority="262">
      <formula>EXACT(AH157,"INVALID")</formula>
    </cfRule>
    <cfRule type="expression" dxfId="2" priority="256">
      <formula>NOT($AP157)</formula>
    </cfRule>
    <cfRule type="expression" dxfId="2" priority="255">
      <formula>NOT($AM157)</formula>
    </cfRule>
  </conditionalFormatting>
  <conditionalFormatting sqref="BB157">
    <cfRule type="expression" dxfId="2" priority="261">
      <formula>AND(NOT(ISBLANK(BB157)),EXACT(AH157,"INVALID"))</formula>
    </cfRule>
  </conditionalFormatting>
  <conditionalFormatting sqref="BC157">
    <cfRule type="expression" dxfId="2" priority="260">
      <formula>AND(NOT(ISBLANK(BC157)),EXACT(AH157,"INVALID"))</formula>
    </cfRule>
  </conditionalFormatting>
  <conditionalFormatting sqref="AL168">
    <cfRule type="cellIs" dxfId="3" priority="1727" operator="equal">
      <formula>FALSE</formula>
    </cfRule>
    <cfRule type="cellIs" dxfId="3" priority="1721" operator="equal">
      <formula>"INVALID"</formula>
    </cfRule>
  </conditionalFormatting>
  <conditionalFormatting sqref="AM168">
    <cfRule type="cellIs" dxfId="3" priority="1726" operator="equal">
      <formula>FALSE</formula>
    </cfRule>
    <cfRule type="cellIs" dxfId="3" priority="1720" operator="equal">
      <formula>"INVALID"</formula>
    </cfRule>
    <cfRule type="cellIs" dxfId="3" priority="1718" operator="equal">
      <formula>"INVALID"</formula>
    </cfRule>
  </conditionalFormatting>
  <conditionalFormatting sqref="AN168">
    <cfRule type="cellIs" dxfId="3" priority="1725" operator="equal">
      <formula>FALSE</formula>
    </cfRule>
    <cfRule type="cellIs" dxfId="3" priority="1717" operator="equal">
      <formula>"INVALID"</formula>
    </cfRule>
  </conditionalFormatting>
  <conditionalFormatting sqref="AN168:AO168">
    <cfRule type="cellIs" dxfId="3" priority="1719" operator="equal">
      <formula>"INVALID"</formula>
    </cfRule>
  </conditionalFormatting>
  <conditionalFormatting sqref="AO168">
    <cfRule type="cellIs" dxfId="3" priority="1724" operator="equal">
      <formula>FALSE</formula>
    </cfRule>
    <cfRule type="cellIs" dxfId="3" priority="1716" operator="equal">
      <formula>"INVALID"</formula>
    </cfRule>
  </conditionalFormatting>
  <conditionalFormatting sqref="AP168">
    <cfRule type="cellIs" dxfId="3" priority="1723" operator="equal">
      <formula>FALSE</formula>
    </cfRule>
    <cfRule type="cellIs" dxfId="3" priority="1715" operator="equal">
      <formula>"INVALID"</formula>
    </cfRule>
  </conditionalFormatting>
  <conditionalFormatting sqref="AQ168">
    <cfRule type="cellIs" dxfId="3" priority="1714" operator="equal">
      <formula>FALSE</formula>
    </cfRule>
    <cfRule type="cellIs" dxfId="3" priority="1713" operator="equal">
      <formula>"INVALID"</formula>
    </cfRule>
    <cfRule type="cellIs" dxfId="3" priority="1712" operator="equal">
      <formula>"INVALID"</formula>
    </cfRule>
  </conditionalFormatting>
  <conditionalFormatting sqref="AR168">
    <cfRule type="cellIs" dxfId="3" priority="1722" operator="equal">
      <formula>"INVALID"</formula>
    </cfRule>
  </conditionalFormatting>
  <conditionalFormatting sqref="AT168">
    <cfRule type="cellIs" dxfId="1" priority="1732" operator="equal">
      <formula>"Not Assigned"</formula>
    </cfRule>
  </conditionalFormatting>
  <conditionalFormatting sqref="AU168">
    <cfRule type="expression" dxfId="2" priority="1730">
      <formula>EXACT(AH168,"INVALID")</formula>
    </cfRule>
  </conditionalFormatting>
  <conditionalFormatting sqref="BB168">
    <cfRule type="expression" dxfId="2" priority="1729">
      <formula>AND(NOT(ISBLANK(BB168)),EXACT(AH168,"INVALID"))</formula>
    </cfRule>
  </conditionalFormatting>
  <conditionalFormatting sqref="BC168">
    <cfRule type="expression" dxfId="2" priority="1728">
      <formula>AND(NOT(ISBLANK(BC168)),EXACT(AH168,"INVALID"))</formula>
    </cfRule>
  </conditionalFormatting>
  <conditionalFormatting sqref="AL170">
    <cfRule type="cellIs" dxfId="3" priority="2024" operator="equal">
      <formula>"INVALID"</formula>
    </cfRule>
  </conditionalFormatting>
  <conditionalFormatting sqref="AM170">
    <cfRule type="cellIs" dxfId="3" priority="2023" operator="equal">
      <formula>"INVALID"</formula>
    </cfRule>
    <cfRule type="cellIs" dxfId="3" priority="2021" operator="equal">
      <formula>"INVALID"</formula>
    </cfRule>
  </conditionalFormatting>
  <conditionalFormatting sqref="AN170:AO170">
    <cfRule type="cellIs" dxfId="3" priority="2022" operator="equal">
      <formula>"INVALID"</formula>
    </cfRule>
  </conditionalFormatting>
  <conditionalFormatting sqref="AN170">
    <cfRule type="cellIs" dxfId="3" priority="2020" operator="equal">
      <formula>"INVALID"</formula>
    </cfRule>
  </conditionalFormatting>
  <conditionalFormatting sqref="AO170">
    <cfRule type="cellIs" dxfId="3" priority="2019" operator="equal">
      <formula>"INVALID"</formula>
    </cfRule>
  </conditionalFormatting>
  <conditionalFormatting sqref="AP170">
    <cfRule type="cellIs" dxfId="3" priority="2018" operator="equal">
      <formula>"INVALID"</formula>
    </cfRule>
  </conditionalFormatting>
  <conditionalFormatting sqref="AQ170">
    <cfRule type="cellIs" dxfId="3" priority="1987" operator="equal">
      <formula>"INVALID"</formula>
    </cfRule>
    <cfRule type="cellIs" dxfId="3" priority="1986" operator="equal">
      <formula>"INVALID"</formula>
    </cfRule>
  </conditionalFormatting>
  <conditionalFormatting sqref="AR170">
    <cfRule type="cellIs" dxfId="3" priority="2025" operator="equal">
      <formula>"INVALID"</formula>
    </cfRule>
  </conditionalFormatting>
  <conditionalFormatting sqref="AF171:AK171">
    <cfRule type="cellIs" dxfId="3" priority="246" operator="equal">
      <formula>"INVALID"</formula>
    </cfRule>
  </conditionalFormatting>
  <conditionalFormatting sqref="AL171">
    <cfRule type="cellIs" dxfId="3" priority="239" operator="equal">
      <formula>FALSE</formula>
    </cfRule>
    <cfRule type="cellIs" dxfId="3" priority="233" operator="equal">
      <formula>"INVALID"</formula>
    </cfRule>
    <cfRule type="cellIs" dxfId="3" priority="218" operator="equal">
      <formula>FALSE</formula>
    </cfRule>
  </conditionalFormatting>
  <conditionalFormatting sqref="AM171">
    <cfRule type="cellIs" dxfId="3" priority="238" operator="equal">
      <formula>FALSE</formula>
    </cfRule>
    <cfRule type="cellIs" dxfId="3" priority="232" operator="equal">
      <formula>"INVALID"</formula>
    </cfRule>
    <cfRule type="cellIs" dxfId="3" priority="230" operator="equal">
      <formula>"INVALID"</formula>
    </cfRule>
    <cfRule type="cellIs" dxfId="3" priority="217" operator="equal">
      <formula>FALSE</formula>
    </cfRule>
  </conditionalFormatting>
  <conditionalFormatting sqref="AN171">
    <cfRule type="cellIs" dxfId="3" priority="237" operator="equal">
      <formula>FALSE</formula>
    </cfRule>
    <cfRule type="cellIs" dxfId="3" priority="229" operator="equal">
      <formula>"INVALID"</formula>
    </cfRule>
    <cfRule type="cellIs" dxfId="3" priority="216" operator="equal">
      <formula>FALSE</formula>
    </cfRule>
  </conditionalFormatting>
  <conditionalFormatting sqref="AN171:AO171">
    <cfRule type="cellIs" dxfId="3" priority="231" operator="equal">
      <formula>"INVALID"</formula>
    </cfRule>
  </conditionalFormatting>
  <conditionalFormatting sqref="AO171">
    <cfRule type="cellIs" dxfId="3" priority="236" operator="equal">
      <formula>FALSE</formula>
    </cfRule>
    <cfRule type="cellIs" dxfId="3" priority="228" operator="equal">
      <formula>"INVALID"</formula>
    </cfRule>
  </conditionalFormatting>
  <conditionalFormatting sqref="AP171">
    <cfRule type="cellIs" dxfId="3" priority="235" operator="equal">
      <formula>FALSE</formula>
    </cfRule>
    <cfRule type="cellIs" dxfId="3" priority="227" operator="equal">
      <formula>"INVALID"</formula>
    </cfRule>
    <cfRule type="cellIs" dxfId="3" priority="215" operator="equal">
      <formula>FALSE</formula>
    </cfRule>
  </conditionalFormatting>
  <conditionalFormatting sqref="AQ171">
    <cfRule type="cellIs" dxfId="3" priority="223" operator="equal">
      <formula>FALSE</formula>
    </cfRule>
    <cfRule type="cellIs" dxfId="3" priority="222" operator="equal">
      <formula>"INVALID"</formula>
    </cfRule>
    <cfRule type="cellIs" dxfId="3" priority="221" operator="equal">
      <formula>"INVALID"</formula>
    </cfRule>
    <cfRule type="cellIs" dxfId="3" priority="214" operator="equal">
      <formula>FALSE</formula>
    </cfRule>
  </conditionalFormatting>
  <conditionalFormatting sqref="AR171">
    <cfRule type="cellIs" dxfId="3" priority="234" operator="equal">
      <formula>"INVALID"</formula>
    </cfRule>
  </conditionalFormatting>
  <conditionalFormatting sqref="AS171">
    <cfRule type="expression" dxfId="0" priority="245" stopIfTrue="1">
      <formula>REPLACE($AS171,8,LEN($AS171),"")="unused_"</formula>
    </cfRule>
    <cfRule type="expression" dxfId="2" priority="226">
      <formula>NOT($AL171)</formula>
    </cfRule>
    <cfRule type="expression" dxfId="4" priority="240">
      <formula>RIGHT($AS171,1)="*"</formula>
    </cfRule>
  </conditionalFormatting>
  <conditionalFormatting sqref="AT171">
    <cfRule type="cellIs" dxfId="1" priority="247" operator="equal">
      <formula>"Not Assigned"</formula>
    </cfRule>
    <cfRule type="expression" dxfId="2" priority="241">
      <formula>NOT($AN171)</formula>
    </cfRule>
    <cfRule type="cellIs" dxfId="1" priority="219" operator="equal">
      <formula>"Not Assigned"</formula>
    </cfRule>
  </conditionalFormatting>
  <conditionalFormatting sqref="AU171">
    <cfRule type="expression" dxfId="2" priority="244">
      <formula>EXACT(AH171,"INVALID")</formula>
    </cfRule>
    <cfRule type="expression" dxfId="2" priority="224">
      <formula>NOT($AM171)</formula>
    </cfRule>
  </conditionalFormatting>
  <conditionalFormatting sqref="BB171">
    <cfRule type="expression" dxfId="2" priority="243">
      <formula>AND(NOT(ISBLANK(BB171)),EXACT(AH171,"INVALID"))</formula>
    </cfRule>
  </conditionalFormatting>
  <conditionalFormatting sqref="BB171:BC171">
    <cfRule type="expression" dxfId="2" priority="225">
      <formula>NOT($AP171)</formula>
    </cfRule>
  </conditionalFormatting>
  <conditionalFormatting sqref="BC171">
    <cfRule type="expression" dxfId="2" priority="242">
      <formula>AND(NOT(ISBLANK(BC171)),EXACT(AH171,"INVALID"))</formula>
    </cfRule>
  </conditionalFormatting>
  <conditionalFormatting sqref="AT181">
    <cfRule type="expression" dxfId="2" priority="11">
      <formula>NOT($AN181)</formula>
    </cfRule>
    <cfRule type="cellIs" dxfId="1" priority="12" operator="equal">
      <formula>"Not Assigned"</formula>
    </cfRule>
  </conditionalFormatting>
  <conditionalFormatting sqref="AT182">
    <cfRule type="expression" dxfId="2" priority="9">
      <formula>NOT($AN182)</formula>
    </cfRule>
    <cfRule type="cellIs" dxfId="1" priority="10" operator="equal">
      <formula>"Not Assigned"</formula>
    </cfRule>
  </conditionalFormatting>
  <conditionalFormatting sqref="AT183">
    <cfRule type="expression" dxfId="2" priority="7">
      <formula>NOT($AN183)</formula>
    </cfRule>
    <cfRule type="cellIs" dxfId="1" priority="8" operator="equal">
      <formula>"Not Assigned"</formula>
    </cfRule>
  </conditionalFormatting>
  <conditionalFormatting sqref="AV183">
    <cfRule type="expression" dxfId="2" priority="1468">
      <formula>NOT($AO183)</formula>
    </cfRule>
  </conditionalFormatting>
  <conditionalFormatting sqref="AT184">
    <cfRule type="expression" dxfId="2" priority="5">
      <formula>NOT($AN184)</formula>
    </cfRule>
    <cfRule type="cellIs" dxfId="1" priority="6" operator="equal">
      <formula>"Not Assigned"</formula>
    </cfRule>
  </conditionalFormatting>
  <conditionalFormatting sqref="AT185">
    <cfRule type="expression" dxfId="2" priority="3">
      <formula>NOT($AN185)</formula>
    </cfRule>
    <cfRule type="cellIs" dxfId="1" priority="4" operator="equal">
      <formula>"Not Assigned"</formula>
    </cfRule>
  </conditionalFormatting>
  <conditionalFormatting sqref="AV185">
    <cfRule type="expression" dxfId="2" priority="1758">
      <formula>NOT($AO185)</formula>
    </cfRule>
  </conditionalFormatting>
  <conditionalFormatting sqref="AT186">
    <cfRule type="expression" dxfId="2" priority="1">
      <formula>NOT($AN186)</formula>
    </cfRule>
    <cfRule type="cellIs" dxfId="1" priority="2" operator="equal">
      <formula>"Not Assigned"</formula>
    </cfRule>
  </conditionalFormatting>
  <conditionalFormatting sqref="AF187:AK187">
    <cfRule type="cellIs" dxfId="3" priority="203" operator="equal">
      <formula>"INVALID"</formula>
    </cfRule>
  </conditionalFormatting>
  <conditionalFormatting sqref="AL187">
    <cfRule type="cellIs" dxfId="3" priority="196" operator="equal">
      <formula>"INVALID"</formula>
    </cfRule>
    <cfRule type="cellIs" dxfId="3" priority="202" operator="equal">
      <formula>FALSE</formula>
    </cfRule>
  </conditionalFormatting>
  <conditionalFormatting sqref="AM187">
    <cfRule type="cellIs" dxfId="3" priority="195" operator="equal">
      <formula>"INVALID"</formula>
    </cfRule>
    <cfRule type="cellIs" dxfId="3" priority="193" operator="equal">
      <formula>"INVALID"</formula>
    </cfRule>
    <cfRule type="cellIs" dxfId="3" priority="201" operator="equal">
      <formula>FALSE</formula>
    </cfRule>
  </conditionalFormatting>
  <conditionalFormatting sqref="AN187:AO187">
    <cfRule type="cellIs" dxfId="3" priority="194" operator="equal">
      <formula>"INVALID"</formula>
    </cfRule>
  </conditionalFormatting>
  <conditionalFormatting sqref="AN187">
    <cfRule type="cellIs" dxfId="3" priority="192" operator="equal">
      <formula>"INVALID"</formula>
    </cfRule>
    <cfRule type="cellIs" dxfId="3" priority="200" operator="equal">
      <formula>FALSE</formula>
    </cfRule>
  </conditionalFormatting>
  <conditionalFormatting sqref="AO187">
    <cfRule type="cellIs" dxfId="3" priority="191" operator="equal">
      <formula>"INVALID"</formula>
    </cfRule>
    <cfRule type="cellIs" dxfId="3" priority="199" operator="equal">
      <formula>FALSE</formula>
    </cfRule>
  </conditionalFormatting>
  <conditionalFormatting sqref="AP187">
    <cfRule type="cellIs" dxfId="3" priority="190" operator="equal">
      <formula>"INVALID"</formula>
    </cfRule>
    <cfRule type="cellIs" dxfId="3" priority="198" operator="equal">
      <formula>FALSE</formula>
    </cfRule>
  </conditionalFormatting>
  <conditionalFormatting sqref="AQ187">
    <cfRule type="cellIs" dxfId="3" priority="188" operator="equal">
      <formula>"INVALID"</formula>
    </cfRule>
    <cfRule type="cellIs" dxfId="3" priority="187" operator="equal">
      <formula>"INVALID"</formula>
    </cfRule>
    <cfRule type="cellIs" dxfId="3" priority="189" operator="equal">
      <formula>FALSE</formula>
    </cfRule>
  </conditionalFormatting>
  <conditionalFormatting sqref="AR187">
    <cfRule type="cellIs" dxfId="3" priority="197" operator="equal">
      <formula>"INVALID"</formula>
    </cfRule>
  </conditionalFormatting>
  <conditionalFormatting sqref="AS187">
    <cfRule type="expression" dxfId="0" priority="213" stopIfTrue="1">
      <formula>REPLACE($AS187,8,LEN($AS187),"")="unused_"</formula>
    </cfRule>
    <cfRule type="expression" dxfId="2" priority="207">
      <formula>NOT($AL187)</formula>
    </cfRule>
    <cfRule type="expression" dxfId="4" priority="208">
      <formula>RIGHT($AS187,1)="*"</formula>
    </cfRule>
  </conditionalFormatting>
  <conditionalFormatting sqref="AT187">
    <cfRule type="expression" dxfId="2" priority="209">
      <formula>NOT($AN187)</formula>
    </cfRule>
    <cfRule type="cellIs" dxfId="1" priority="204" operator="equal">
      <formula>"Not Assigned"</formula>
    </cfRule>
  </conditionalFormatting>
  <conditionalFormatting sqref="AU187">
    <cfRule type="expression" dxfId="2" priority="212">
      <formula>EXACT(AH187,"INVALID")</formula>
    </cfRule>
    <cfRule type="expression" dxfId="2" priority="205">
      <formula>NOT($AM187)</formula>
    </cfRule>
  </conditionalFormatting>
  <conditionalFormatting sqref="BB187">
    <cfRule type="expression" dxfId="2" priority="211">
      <formula>AND(NOT(ISBLANK(BB187)),EXACT(AH187,"INVALID"))</formula>
    </cfRule>
  </conditionalFormatting>
  <conditionalFormatting sqref="BB187:BC187">
    <cfRule type="expression" dxfId="2" priority="206">
      <formula>NOT($AP187)</formula>
    </cfRule>
  </conditionalFormatting>
  <conditionalFormatting sqref="BC187">
    <cfRule type="expression" dxfId="2" priority="210">
      <formula>AND(NOT(ISBLANK(BC187)),EXACT(AH187,"INVALID"))</formula>
    </cfRule>
  </conditionalFormatting>
  <conditionalFormatting sqref="AI188">
    <cfRule type="cellIs" dxfId="3" priority="1757" operator="equal">
      <formula>"INVALID"</formula>
    </cfRule>
    <cfRule type="cellIs" dxfId="3" priority="1756" operator="equal">
      <formula>"INVALID"</formula>
    </cfRule>
    <cfRule type="cellIs" dxfId="3" priority="1755" operator="equal">
      <formula>"INVALID"</formula>
    </cfRule>
    <cfRule type="cellIs" dxfId="3" priority="1754" operator="equal">
      <formula>"INVALID"</formula>
    </cfRule>
  </conditionalFormatting>
  <conditionalFormatting sqref="AV205">
    <cfRule type="expression" dxfId="2" priority="581">
      <formula>NOT($AO205)</formula>
    </cfRule>
  </conditionalFormatting>
  <conditionalFormatting sqref="AV207">
    <cfRule type="expression" dxfId="2" priority="580">
      <formula>NOT($AO207)</formula>
    </cfRule>
  </conditionalFormatting>
  <conditionalFormatting sqref="AV209">
    <cfRule type="expression" dxfId="2" priority="579">
      <formula>NOT($AO209)</formula>
    </cfRule>
  </conditionalFormatting>
  <conditionalFormatting sqref="AV211">
    <cfRule type="expression" dxfId="2" priority="894">
      <formula>NOT($AO211)</formula>
    </cfRule>
  </conditionalFormatting>
  <conditionalFormatting sqref="AV213">
    <cfRule type="expression" dxfId="2" priority="578">
      <formula>NOT($AO213)</formula>
    </cfRule>
  </conditionalFormatting>
  <conditionalFormatting sqref="Q215">
    <cfRule type="cellIs" dxfId="3" priority="765" operator="equal">
      <formula>"INVALID"</formula>
    </cfRule>
  </conditionalFormatting>
  <conditionalFormatting sqref="R215">
    <cfRule type="cellIs" dxfId="3" priority="764" operator="equal">
      <formula>"INVALID"</formula>
    </cfRule>
  </conditionalFormatting>
  <conditionalFormatting sqref="S215">
    <cfRule type="cellIs" dxfId="3" priority="763" operator="equal">
      <formula>"INVALID"</formula>
    </cfRule>
  </conditionalFormatting>
  <conditionalFormatting sqref="T215">
    <cfRule type="cellIs" dxfId="3" priority="762" operator="equal">
      <formula>"INVALID"</formula>
    </cfRule>
  </conditionalFormatting>
  <conditionalFormatting sqref="AL218:AQ218">
    <cfRule type="cellIs" dxfId="3" priority="887" operator="equal">
      <formula>FALSE</formula>
    </cfRule>
  </conditionalFormatting>
  <conditionalFormatting sqref="AT218">
    <cfRule type="cellIs" dxfId="1" priority="893" operator="equal">
      <formula>"Not Assigned"</formula>
    </cfRule>
  </conditionalFormatting>
  <conditionalFormatting sqref="AU218">
    <cfRule type="expression" dxfId="2" priority="890">
      <formula>EXACT(AH218,"INVALID")</formula>
    </cfRule>
  </conditionalFormatting>
  <conditionalFormatting sqref="AV229">
    <cfRule type="expression" dxfId="2" priority="576">
      <formula>NOT($AO229)</formula>
    </cfRule>
  </conditionalFormatting>
  <conditionalFormatting sqref="BB229:BC229">
    <cfRule type="expression" dxfId="2" priority="823">
      <formula>NOT($AP229)</formula>
    </cfRule>
  </conditionalFormatting>
  <conditionalFormatting sqref="AV231">
    <cfRule type="expression" dxfId="2" priority="575">
      <formula>NOT($AO231)</formula>
    </cfRule>
  </conditionalFormatting>
  <conditionalFormatting sqref="AV233">
    <cfRule type="expression" dxfId="2" priority="574">
      <formula>NOT($AO233)</formula>
    </cfRule>
  </conditionalFormatting>
  <conditionalFormatting sqref="AV235">
    <cfRule type="expression" dxfId="2" priority="573">
      <formula>NOT($AO235)</formula>
    </cfRule>
  </conditionalFormatting>
  <conditionalFormatting sqref="AL255">
    <cfRule type="cellIs" dxfId="3" priority="1576" operator="equal">
      <formula>FALSE</formula>
    </cfRule>
    <cfRule type="cellIs" dxfId="3" priority="1570" operator="equal">
      <formula>"INVALID"</formula>
    </cfRule>
  </conditionalFormatting>
  <conditionalFormatting sqref="AM255">
    <cfRule type="cellIs" dxfId="3" priority="1575" operator="equal">
      <formula>FALSE</formula>
    </cfRule>
    <cfRule type="cellIs" dxfId="3" priority="1569" operator="equal">
      <formula>"INVALID"</formula>
    </cfRule>
    <cfRule type="cellIs" dxfId="3" priority="1567" operator="equal">
      <formula>"INVALID"</formula>
    </cfRule>
  </conditionalFormatting>
  <conditionalFormatting sqref="AN255">
    <cfRule type="cellIs" dxfId="3" priority="1574" operator="equal">
      <formula>FALSE</formula>
    </cfRule>
    <cfRule type="cellIs" dxfId="3" priority="1566" operator="equal">
      <formula>"INVALID"</formula>
    </cfRule>
  </conditionalFormatting>
  <conditionalFormatting sqref="AN255:AO255">
    <cfRule type="cellIs" dxfId="3" priority="1568" operator="equal">
      <formula>"INVALID"</formula>
    </cfRule>
  </conditionalFormatting>
  <conditionalFormatting sqref="AO255">
    <cfRule type="cellIs" dxfId="3" priority="1573" operator="equal">
      <formula>FALSE</formula>
    </cfRule>
    <cfRule type="cellIs" dxfId="3" priority="1565" operator="equal">
      <formula>"INVALID"</formula>
    </cfRule>
  </conditionalFormatting>
  <conditionalFormatting sqref="AP255">
    <cfRule type="cellIs" dxfId="3" priority="1572" operator="equal">
      <formula>FALSE</formula>
    </cfRule>
    <cfRule type="cellIs" dxfId="3" priority="1564" operator="equal">
      <formula>"INVALID"</formula>
    </cfRule>
  </conditionalFormatting>
  <conditionalFormatting sqref="AQ255">
    <cfRule type="cellIs" dxfId="3" priority="1561" operator="equal">
      <formula>FALSE</formula>
    </cfRule>
    <cfRule type="cellIs" dxfId="3" priority="1560" operator="equal">
      <formula>"INVALID"</formula>
    </cfRule>
    <cfRule type="cellIs" dxfId="3" priority="1559" operator="equal">
      <formula>"INVALID"</formula>
    </cfRule>
  </conditionalFormatting>
  <conditionalFormatting sqref="AR255">
    <cfRule type="cellIs" dxfId="3" priority="1571" operator="equal">
      <formula>"INVALID"</formula>
    </cfRule>
  </conditionalFormatting>
  <conditionalFormatting sqref="AS255">
    <cfRule type="expression" dxfId="0" priority="1558" stopIfTrue="1">
      <formula>REPLACE($AS255,8,LEN($AS255),"")="unused_"</formula>
    </cfRule>
    <cfRule type="expression" dxfId="2" priority="1556">
      <formula>NOT($AL255)</formula>
    </cfRule>
    <cfRule type="expression" dxfId="4" priority="1557">
      <formula>RIGHT($AS255,1)="*"</formula>
    </cfRule>
  </conditionalFormatting>
  <conditionalFormatting sqref="AT255">
    <cfRule type="cellIs" dxfId="1" priority="1582" operator="equal">
      <formula>"Not Assigned"</formula>
    </cfRule>
    <cfRule type="expression" dxfId="2" priority="1577">
      <formula>NOT($AN255)</formula>
    </cfRule>
  </conditionalFormatting>
  <conditionalFormatting sqref="AU255">
    <cfRule type="expression" dxfId="2" priority="1580">
      <formula>EXACT(AH255,"INVALID")</formula>
    </cfRule>
    <cfRule type="expression" dxfId="2" priority="1563">
      <formula>NOT($AP255)</formula>
    </cfRule>
    <cfRule type="expression" dxfId="2" priority="1562">
      <formula>NOT($AM255)</formula>
    </cfRule>
  </conditionalFormatting>
  <conditionalFormatting sqref="BB255">
    <cfRule type="expression" dxfId="2" priority="1579">
      <formula>AND(NOT(ISBLANK(BB255)),EXACT(AH255,"INVALID"))</formula>
    </cfRule>
  </conditionalFormatting>
  <conditionalFormatting sqref="BC255">
    <cfRule type="expression" dxfId="2" priority="1578">
      <formula>AND(NOT(ISBLANK(BC255)),EXACT(AH255,"INVALID"))</formula>
    </cfRule>
  </conditionalFormatting>
  <conditionalFormatting sqref="AL256">
    <cfRule type="cellIs" dxfId="3" priority="1657" operator="equal">
      <formula>FALSE</formula>
    </cfRule>
    <cfRule type="cellIs" dxfId="3" priority="1651" operator="equal">
      <formula>"INVALID"</formula>
    </cfRule>
  </conditionalFormatting>
  <conditionalFormatting sqref="AM256">
    <cfRule type="cellIs" dxfId="3" priority="1656" operator="equal">
      <formula>FALSE</formula>
    </cfRule>
    <cfRule type="cellIs" dxfId="3" priority="1650" operator="equal">
      <formula>"INVALID"</formula>
    </cfRule>
    <cfRule type="cellIs" dxfId="3" priority="1648" operator="equal">
      <formula>"INVALID"</formula>
    </cfRule>
  </conditionalFormatting>
  <conditionalFormatting sqref="AN256">
    <cfRule type="cellIs" dxfId="3" priority="1655" operator="equal">
      <formula>FALSE</formula>
    </cfRule>
    <cfRule type="cellIs" dxfId="3" priority="1647" operator="equal">
      <formula>"INVALID"</formula>
    </cfRule>
  </conditionalFormatting>
  <conditionalFormatting sqref="AN256:AO256">
    <cfRule type="cellIs" dxfId="3" priority="1649" operator="equal">
      <formula>"INVALID"</formula>
    </cfRule>
  </conditionalFormatting>
  <conditionalFormatting sqref="AO256">
    <cfRule type="cellIs" dxfId="3" priority="1654" operator="equal">
      <formula>FALSE</formula>
    </cfRule>
    <cfRule type="cellIs" dxfId="3" priority="1646" operator="equal">
      <formula>"INVALID"</formula>
    </cfRule>
  </conditionalFormatting>
  <conditionalFormatting sqref="AP256">
    <cfRule type="cellIs" dxfId="3" priority="1653" operator="equal">
      <formula>FALSE</formula>
    </cfRule>
    <cfRule type="cellIs" dxfId="3" priority="1645" operator="equal">
      <formula>"INVALID"</formula>
    </cfRule>
  </conditionalFormatting>
  <conditionalFormatting sqref="AQ256">
    <cfRule type="cellIs" dxfId="3" priority="1642" operator="equal">
      <formula>FALSE</formula>
    </cfRule>
    <cfRule type="cellIs" dxfId="3" priority="1641" operator="equal">
      <formula>"INVALID"</formula>
    </cfRule>
    <cfRule type="cellIs" dxfId="3" priority="1640" operator="equal">
      <formula>"INVALID"</formula>
    </cfRule>
  </conditionalFormatting>
  <conditionalFormatting sqref="AR256">
    <cfRule type="cellIs" dxfId="3" priority="1652" operator="equal">
      <formula>"INVALID"</formula>
    </cfRule>
  </conditionalFormatting>
  <conditionalFormatting sqref="AS256">
    <cfRule type="expression" dxfId="0" priority="1639" stopIfTrue="1">
      <formula>REPLACE($AS256,8,LEN($AS256),"")="unused_"</formula>
    </cfRule>
    <cfRule type="expression" dxfId="2" priority="1637">
      <formula>NOT($AL256)</formula>
    </cfRule>
    <cfRule type="expression" dxfId="4" priority="1638">
      <formula>RIGHT($AS256,1)="*"</formula>
    </cfRule>
  </conditionalFormatting>
  <conditionalFormatting sqref="AT256">
    <cfRule type="cellIs" dxfId="1" priority="1663" operator="equal">
      <formula>"Not Assigned"</formula>
    </cfRule>
    <cfRule type="expression" dxfId="2" priority="1658">
      <formula>NOT($AN256)</formula>
    </cfRule>
  </conditionalFormatting>
  <conditionalFormatting sqref="AU256">
    <cfRule type="expression" dxfId="2" priority="1661">
      <formula>EXACT(AH256,"INVALID")</formula>
    </cfRule>
    <cfRule type="expression" dxfId="2" priority="1644">
      <formula>NOT($AP256)</formula>
    </cfRule>
    <cfRule type="expression" dxfId="2" priority="1643">
      <formula>NOT($AM256)</formula>
    </cfRule>
  </conditionalFormatting>
  <conditionalFormatting sqref="BB256">
    <cfRule type="expression" dxfId="2" priority="1660">
      <formula>AND(NOT(ISBLANK(BB256)),EXACT(AH256,"INVALID"))</formula>
    </cfRule>
  </conditionalFormatting>
  <conditionalFormatting sqref="BC256">
    <cfRule type="expression" dxfId="2" priority="1659">
      <formula>AND(NOT(ISBLANK(BC256)),EXACT(AH256,"INVALID"))</formula>
    </cfRule>
  </conditionalFormatting>
  <conditionalFormatting sqref="AS265">
    <cfRule type="expression" dxfId="4" priority="2065">
      <formula>RIGHT($AS265,1)="*"</formula>
    </cfRule>
    <cfRule type="expression" dxfId="0" priority="2066" stopIfTrue="1">
      <formula>REPLACE($AS265,8,LEN($AS265),"")="unused_"</formula>
    </cfRule>
  </conditionalFormatting>
  <conditionalFormatting sqref="AT265">
    <cfRule type="cellIs" dxfId="1" priority="2060" operator="equal">
      <formula>"Not Assigned"</formula>
    </cfRule>
  </conditionalFormatting>
  <conditionalFormatting sqref="AU265">
    <cfRule type="expression" dxfId="2" priority="2063">
      <formula>EXACT(AH265,"INVALID")</formula>
    </cfRule>
  </conditionalFormatting>
  <conditionalFormatting sqref="BB265">
    <cfRule type="expression" dxfId="2" priority="2062">
      <formula>AND(NOT(ISBLANK(BB265)),EXACT(AH265,"INVALID"))</formula>
    </cfRule>
  </conditionalFormatting>
  <conditionalFormatting sqref="BC265">
    <cfRule type="expression" dxfId="2" priority="2061">
      <formula>AND(NOT(ISBLANK(BC265)),EXACT(AH265,"INVALID"))</formula>
    </cfRule>
  </conditionalFormatting>
  <conditionalFormatting sqref="AS266">
    <cfRule type="expression" dxfId="4" priority="2058">
      <formula>RIGHT($AS266,1)="*"</formula>
    </cfRule>
    <cfRule type="expression" dxfId="0" priority="2059" stopIfTrue="1">
      <formula>REPLACE($AS266,8,LEN($AS266),"")="unused_"</formula>
    </cfRule>
  </conditionalFormatting>
  <conditionalFormatting sqref="AT266">
    <cfRule type="cellIs" dxfId="1" priority="2053" operator="equal">
      <formula>"Not Assigned"</formula>
    </cfRule>
  </conditionalFormatting>
  <conditionalFormatting sqref="AU266">
    <cfRule type="expression" dxfId="2" priority="2056">
      <formula>EXACT(AH266,"INVALID")</formula>
    </cfRule>
  </conditionalFormatting>
  <conditionalFormatting sqref="BB266">
    <cfRule type="expression" dxfId="2" priority="2055">
      <formula>AND(NOT(ISBLANK(BB266)),EXACT(AH266,"INVALID"))</formula>
    </cfRule>
  </conditionalFormatting>
  <conditionalFormatting sqref="BC266">
    <cfRule type="expression" dxfId="2" priority="2054">
      <formula>AND(NOT(ISBLANK(BC266)),EXACT(AH266,"INVALID"))</formula>
    </cfRule>
  </conditionalFormatting>
  <conditionalFormatting sqref="AU271">
    <cfRule type="expression" dxfId="2" priority="2078">
      <formula>EXACT(AH271,"INVALID")</formula>
    </cfRule>
  </conditionalFormatting>
  <conditionalFormatting sqref="AX271">
    <cfRule type="expression" dxfId="2" priority="16">
      <formula>NOT(#REF!)</formula>
    </cfRule>
  </conditionalFormatting>
  <conditionalFormatting sqref="BB271">
    <cfRule type="expression" dxfId="2" priority="2075">
      <formula>AND(NOT(ISBLANK(BB271)),EXACT(AH271,"INVALID"))</formula>
    </cfRule>
  </conditionalFormatting>
  <conditionalFormatting sqref="BC271">
    <cfRule type="expression" dxfId="2" priority="2074">
      <formula>AND(NOT(ISBLANK(BC271)),EXACT(AH271,"INVALID"))</formula>
    </cfRule>
  </conditionalFormatting>
  <conditionalFormatting sqref="AX278">
    <cfRule type="expression" dxfId="2" priority="13">
      <formula>NOT(#REF!)</formula>
    </cfRule>
  </conditionalFormatting>
  <conditionalFormatting sqref="AU280">
    <cfRule type="expression" dxfId="2" priority="1466">
      <formula>EXACT(AH280,"INVALID")</formula>
    </cfRule>
  </conditionalFormatting>
  <conditionalFormatting sqref="AV280">
    <cfRule type="expression" dxfId="2" priority="1460">
      <formula>NOT($AO281)</formula>
    </cfRule>
  </conditionalFormatting>
  <conditionalFormatting sqref="BC280">
    <cfRule type="expression" dxfId="2" priority="1464">
      <formula>AND(NOT(ISBLANK(BC280)),EXACT(AH280,"INVALID"))</formula>
    </cfRule>
  </conditionalFormatting>
  <conditionalFormatting sqref="AV282">
    <cfRule type="expression" dxfId="2" priority="1461">
      <formula>NOT($AO283)</formula>
    </cfRule>
  </conditionalFormatting>
  <conditionalFormatting sqref="AJ295">
    <cfRule type="cellIs" dxfId="3" priority="20" operator="equal">
      <formula>"INVALID"</formula>
    </cfRule>
  </conditionalFormatting>
  <conditionalFormatting sqref="AI306">
    <cfRule type="cellIs" dxfId="3" priority="157" operator="equal">
      <formula>"INVALID"</formula>
    </cfRule>
    <cfRule type="cellIs" dxfId="3" priority="156" operator="equal">
      <formula>"INVALID"</formula>
    </cfRule>
    <cfRule type="cellIs" dxfId="3" priority="159" operator="equal">
      <formula>"INVALID"</formula>
    </cfRule>
    <cfRule type="cellIs" dxfId="3" priority="158" operator="equal">
      <formula>"INVALID"</formula>
    </cfRule>
  </conditionalFormatting>
  <conditionalFormatting sqref="AL306">
    <cfRule type="cellIs" dxfId="3" priority="172" operator="equal">
      <formula>"INVALID"</formula>
    </cfRule>
  </conditionalFormatting>
  <conditionalFormatting sqref="AL306:AQ306">
    <cfRule type="cellIs" dxfId="3" priority="178" operator="equal">
      <formula>FALSE</formula>
    </cfRule>
  </conditionalFormatting>
  <conditionalFormatting sqref="AM306">
    <cfRule type="cellIs" dxfId="3" priority="171" operator="equal">
      <formula>"INVALID"</formula>
    </cfRule>
    <cfRule type="cellIs" dxfId="3" priority="177" operator="equal">
      <formula>FALSE</formula>
    </cfRule>
    <cfRule type="cellIs" dxfId="3" priority="169" operator="equal">
      <formula>"INVALID"</formula>
    </cfRule>
  </conditionalFormatting>
  <conditionalFormatting sqref="AN306">
    <cfRule type="cellIs" dxfId="3" priority="168" operator="equal">
      <formula>"INVALID"</formula>
    </cfRule>
    <cfRule type="cellIs" dxfId="3" priority="176" operator="equal">
      <formula>FALSE</formula>
    </cfRule>
  </conditionalFormatting>
  <conditionalFormatting sqref="AN306:AO306">
    <cfRule type="cellIs" dxfId="3" priority="170" operator="equal">
      <formula>"INVALID"</formula>
    </cfRule>
  </conditionalFormatting>
  <conditionalFormatting sqref="AO306">
    <cfRule type="cellIs" dxfId="3" priority="167" operator="equal">
      <formula>"INVALID"</formula>
    </cfRule>
    <cfRule type="cellIs" dxfId="3" priority="175" operator="equal">
      <formula>FALSE</formula>
    </cfRule>
  </conditionalFormatting>
  <conditionalFormatting sqref="AP306">
    <cfRule type="cellIs" dxfId="3" priority="166" operator="equal">
      <formula>"INVALID"</formula>
    </cfRule>
    <cfRule type="cellIs" dxfId="3" priority="174" operator="equal">
      <formula>FALSE</formula>
    </cfRule>
  </conditionalFormatting>
  <conditionalFormatting sqref="AQ306">
    <cfRule type="cellIs" dxfId="3" priority="160" operator="equal">
      <formula>"INVALID"</formula>
    </cfRule>
    <cfRule type="cellIs" dxfId="3" priority="161" operator="equal">
      <formula>"INVALID"</formula>
    </cfRule>
    <cfRule type="cellIs" dxfId="3" priority="162" operator="equal">
      <formula>FALSE</formula>
    </cfRule>
  </conditionalFormatting>
  <conditionalFormatting sqref="AR306">
    <cfRule type="cellIs" dxfId="3" priority="173" operator="equal">
      <formula>"INVALID"</formula>
    </cfRule>
  </conditionalFormatting>
  <conditionalFormatting sqref="AS306">
    <cfRule type="expression" dxfId="0" priority="184" stopIfTrue="1">
      <formula>REPLACE($AS306,8,LEN($AS306),"")="unused_"</formula>
    </cfRule>
    <cfRule type="expression" dxfId="2" priority="165">
      <formula>NOT($AL306)</formula>
    </cfRule>
    <cfRule type="expression" dxfId="4" priority="179">
      <formula>RIGHT($AS306,1)="*"</formula>
    </cfRule>
  </conditionalFormatting>
  <conditionalFormatting sqref="AT306">
    <cfRule type="cellIs" dxfId="1" priority="186" operator="equal">
      <formula>"Not Assigned"</formula>
    </cfRule>
    <cfRule type="expression" dxfId="2" priority="180">
      <formula>NOT($AN306)</formula>
    </cfRule>
  </conditionalFormatting>
  <conditionalFormatting sqref="AU306">
    <cfRule type="expression" dxfId="2" priority="183">
      <formula>EXACT(AH306,"INVALID")</formula>
    </cfRule>
    <cfRule type="expression" dxfId="2" priority="164">
      <formula>NOT($AP306)</formula>
    </cfRule>
    <cfRule type="expression" dxfId="2" priority="163">
      <formula>NOT($AM306)</formula>
    </cfRule>
  </conditionalFormatting>
  <conditionalFormatting sqref="BB306">
    <cfRule type="expression" dxfId="2" priority="182">
      <formula>AND(NOT(ISBLANK(BB306)),EXACT(AH306,"INVALID"))</formula>
    </cfRule>
  </conditionalFormatting>
  <conditionalFormatting sqref="BC306">
    <cfRule type="expression" dxfId="2" priority="181">
      <formula>AND(NOT(ISBLANK(BC306)),EXACT(AH306,"INVALID"))</formula>
    </cfRule>
  </conditionalFormatting>
  <conditionalFormatting sqref="AS307">
    <cfRule type="expression" dxfId="0" priority="1849" stopIfTrue="1">
      <formula>REPLACE($AS307,8,LEN($AS307),"")="unused_"</formula>
    </cfRule>
  </conditionalFormatting>
  <conditionalFormatting sqref="BF356">
    <cfRule type="cellIs" dxfId="1" priority="95" operator="equal">
      <formula>"Not Assigned"</formula>
    </cfRule>
  </conditionalFormatting>
  <conditionalFormatting sqref="U357">
    <cfRule type="cellIs" dxfId="3" priority="150" operator="equal">
      <formula>"INVALID"</formula>
    </cfRule>
    <cfRule type="cellIs" dxfId="3" priority="149" operator="equal">
      <formula>"INVALID"</formula>
    </cfRule>
  </conditionalFormatting>
  <conditionalFormatting sqref="AS357">
    <cfRule type="expression" dxfId="4" priority="151">
      <formula>RIGHT($AS357,1)="*"</formula>
    </cfRule>
    <cfRule type="expression" dxfId="0" priority="152" stopIfTrue="1">
      <formula>REPLACE($AS357,8,LEN($AS357),"")="unused_"</formula>
    </cfRule>
  </conditionalFormatting>
  <conditionalFormatting sqref="BF357">
    <cfRule type="cellIs" dxfId="1" priority="153" operator="equal">
      <formula>"Not Assigned"</formula>
    </cfRule>
  </conditionalFormatting>
  <conditionalFormatting sqref="AT358">
    <cfRule type="cellIs" dxfId="1" priority="2084" operator="equal">
      <formula>"Not Assigned"</formula>
    </cfRule>
  </conditionalFormatting>
  <conditionalFormatting sqref="U367">
    <cfRule type="cellIs" dxfId="3" priority="146" operator="equal">
      <formula>"INVALID"</formula>
    </cfRule>
    <cfRule type="cellIs" dxfId="3" priority="145" operator="equal">
      <formula>"INVALID"</formula>
    </cfRule>
  </conditionalFormatting>
  <conditionalFormatting sqref="AS367">
    <cfRule type="expression" dxfId="0" priority="147" stopIfTrue="1">
      <formula>REPLACE($AS367,8,LEN($AS367),"")="unused_"</formula>
    </cfRule>
  </conditionalFormatting>
  <conditionalFormatting sqref="BF367">
    <cfRule type="cellIs" dxfId="1" priority="148" operator="equal">
      <formula>"Not Assigned"</formula>
    </cfRule>
  </conditionalFormatting>
  <conditionalFormatting sqref="BF372">
    <cfRule type="cellIs" dxfId="1" priority="2080" operator="equal">
      <formula>"Not Assigned"</formula>
    </cfRule>
  </conditionalFormatting>
  <conditionalFormatting sqref="U377">
    <cfRule type="cellIs" dxfId="3" priority="142" operator="equal">
      <formula>"INVALID"</formula>
    </cfRule>
    <cfRule type="cellIs" dxfId="3" priority="141" operator="equal">
      <formula>"INVALID"</formula>
    </cfRule>
  </conditionalFormatting>
  <conditionalFormatting sqref="AS377">
    <cfRule type="expression" dxfId="0" priority="143" stopIfTrue="1">
      <formula>REPLACE($AS377,8,LEN($AS377),"")="unused_"</formula>
    </cfRule>
  </conditionalFormatting>
  <conditionalFormatting sqref="BF377">
    <cfRule type="cellIs" dxfId="1" priority="144" operator="equal">
      <formula>"Not Assigned"</formula>
    </cfRule>
  </conditionalFormatting>
  <conditionalFormatting sqref="AT378">
    <cfRule type="cellIs" dxfId="1" priority="2082" operator="equal">
      <formula>"Not Assigned"</formula>
    </cfRule>
  </conditionalFormatting>
  <conditionalFormatting sqref="BF383">
    <cfRule type="cellIs" dxfId="1" priority="92" operator="equal">
      <formula>"Not Assigned"</formula>
    </cfRule>
  </conditionalFormatting>
  <conditionalFormatting sqref="BF384">
    <cfRule type="cellIs" dxfId="1" priority="91" operator="equal">
      <formula>"Not Assigned"</formula>
    </cfRule>
  </conditionalFormatting>
  <conditionalFormatting sqref="BF385">
    <cfRule type="cellIs" dxfId="1" priority="90" operator="equal">
      <formula>"Not Assigned"</formula>
    </cfRule>
  </conditionalFormatting>
  <conditionalFormatting sqref="BF386">
    <cfRule type="cellIs" dxfId="1" priority="89" operator="equal">
      <formula>"Not Assigned"</formula>
    </cfRule>
  </conditionalFormatting>
  <conditionalFormatting sqref="BF397">
    <cfRule type="cellIs" dxfId="1" priority="86" operator="equal">
      <formula>"Not Assigned"</formula>
    </cfRule>
  </conditionalFormatting>
  <conditionalFormatting sqref="BF398">
    <cfRule type="cellIs" dxfId="1" priority="85" operator="equal">
      <formula>"Not Assigned"</formula>
    </cfRule>
  </conditionalFormatting>
  <conditionalFormatting sqref="BF401">
    <cfRule type="cellIs" dxfId="1" priority="84" operator="equal">
      <formula>"Not Assigned"</formula>
    </cfRule>
  </conditionalFormatting>
  <conditionalFormatting sqref="BF402">
    <cfRule type="cellIs" dxfId="1" priority="83" operator="equal">
      <formula>"Not Assigned"</formula>
    </cfRule>
  </conditionalFormatting>
  <conditionalFormatting sqref="BF405">
    <cfRule type="cellIs" dxfId="1" priority="81" operator="equal">
      <formula>"Not Assigned"</formula>
    </cfRule>
  </conditionalFormatting>
  <conditionalFormatting sqref="BF406">
    <cfRule type="cellIs" dxfId="1" priority="80" operator="equal">
      <formula>"Not Assigned"</formula>
    </cfRule>
  </conditionalFormatting>
  <conditionalFormatting sqref="AS407">
    <cfRule type="expression" dxfId="0" priority="1866" stopIfTrue="1">
      <formula>REPLACE($AS407,8,LEN($AS407),"")="unused_"</formula>
    </cfRule>
  </conditionalFormatting>
  <conditionalFormatting sqref="BF409">
    <cfRule type="cellIs" dxfId="1" priority="78" operator="equal">
      <formula>"Not Assigned"</formula>
    </cfRule>
  </conditionalFormatting>
  <conditionalFormatting sqref="BF410">
    <cfRule type="cellIs" dxfId="1" priority="77" operator="equal">
      <formula>"Not Assigned"</formula>
    </cfRule>
  </conditionalFormatting>
  <conditionalFormatting sqref="BF413">
    <cfRule type="cellIs" dxfId="1" priority="75" operator="equal">
      <formula>"Not Assigned"</formula>
    </cfRule>
  </conditionalFormatting>
  <conditionalFormatting sqref="BF414">
    <cfRule type="cellIs" dxfId="1" priority="74" operator="equal">
      <formula>"Not Assigned"</formula>
    </cfRule>
  </conditionalFormatting>
  <conditionalFormatting sqref="BF418">
    <cfRule type="cellIs" dxfId="1" priority="138" operator="equal">
      <formula>"Not Assigned"</formula>
    </cfRule>
  </conditionalFormatting>
  <conditionalFormatting sqref="AT419">
    <cfRule type="cellIs" dxfId="1" priority="1509" operator="equal">
      <formula>"Not Assigned"</formula>
    </cfRule>
  </conditionalFormatting>
  <conditionalFormatting sqref="AS450">
    <cfRule type="expression" dxfId="0" priority="1506" stopIfTrue="1">
      <formula>REPLACE($AS450,8,LEN($AS450),"")="unused_"</formula>
    </cfRule>
  </conditionalFormatting>
  <conditionalFormatting sqref="BF455">
    <cfRule type="cellIs" dxfId="1" priority="1503" operator="equal">
      <formula>"Not Assigned"</formula>
    </cfRule>
  </conditionalFormatting>
  <conditionalFormatting sqref="AT458">
    <cfRule type="cellIs" dxfId="1" priority="754" operator="equal">
      <formula>"Not Assigned"</formula>
    </cfRule>
  </conditionalFormatting>
  <conditionalFormatting sqref="AS491">
    <cfRule type="expression" dxfId="0" priority="749" stopIfTrue="1">
      <formula>REPLACE($AS491,8,LEN($AS491),"")="unused_"</formula>
    </cfRule>
  </conditionalFormatting>
  <conditionalFormatting sqref="BF516">
    <cfRule type="cellIs" dxfId="1" priority="2090" operator="equal">
      <formula>"Not Assigned"</formula>
    </cfRule>
  </conditionalFormatting>
  <conditionalFormatting sqref="BF629">
    <cfRule type="cellIs" dxfId="1" priority="2086" operator="equal">
      <formula>"Not Assigned"</formula>
    </cfRule>
  </conditionalFormatting>
  <conditionalFormatting sqref="BF660">
    <cfRule type="cellIs" dxfId="1" priority="1862" operator="equal">
      <formula>"Not Assigned"</formula>
    </cfRule>
  </conditionalFormatting>
  <conditionalFormatting sqref="BF773">
    <cfRule type="cellIs" dxfId="1" priority="1858" operator="equal">
      <formula>"Not Assigned"</formula>
    </cfRule>
  </conditionalFormatting>
  <conditionalFormatting sqref="BF806">
    <cfRule type="cellIs" dxfId="1" priority="1497" operator="equal">
      <formula>"Not Assigned"</formula>
    </cfRule>
  </conditionalFormatting>
  <conditionalFormatting sqref="BF919">
    <cfRule type="cellIs" dxfId="1" priority="1493" operator="equal">
      <formula>"Not Assigned"</formula>
    </cfRule>
  </conditionalFormatting>
  <conditionalFormatting sqref="BF953">
    <cfRule type="cellIs" dxfId="1" priority="1484" operator="equal">
      <formula>"Not Assigned"</formula>
    </cfRule>
  </conditionalFormatting>
  <conditionalFormatting sqref="BF1066">
    <cfRule type="cellIs" dxfId="1" priority="1480" operator="equal">
      <formula>"Not Assigned"</formula>
    </cfRule>
  </conditionalFormatting>
  <conditionalFormatting sqref="AS1102">
    <cfRule type="expression" dxfId="0" priority="122" stopIfTrue="1">
      <formula>REPLACE($AS1102,8,LEN($AS1102),"")="unused_"</formula>
    </cfRule>
  </conditionalFormatting>
  <conditionalFormatting sqref="AT1102">
    <cfRule type="cellIs" dxfId="1" priority="123" operator="equal">
      <formula>"Not Assigned"</formula>
    </cfRule>
  </conditionalFormatting>
  <conditionalFormatting sqref="AS1103">
    <cfRule type="expression" dxfId="0" priority="121" stopIfTrue="1">
      <formula>REPLACE($AS1103,8,LEN($AS1103),"")="unused_"</formula>
    </cfRule>
  </conditionalFormatting>
  <conditionalFormatting sqref="AS1104">
    <cfRule type="expression" dxfId="0" priority="120" stopIfTrue="1">
      <formula>REPLACE($AS1104,8,LEN($AS1104),"")="unused_"</formula>
    </cfRule>
  </conditionalFormatting>
  <conditionalFormatting sqref="C56:C57">
    <cfRule type="expression" dxfId="5" priority="2100" stopIfTrue="1">
      <formula>AND(LEN(#REF!),NOT(LEN(#REF!)))</formula>
    </cfRule>
  </conditionalFormatting>
  <conditionalFormatting sqref="U309:U356">
    <cfRule type="cellIs" dxfId="3" priority="1816" operator="equal">
      <formula>"INVALID"</formula>
    </cfRule>
    <cfRule type="cellIs" dxfId="3" priority="1815" operator="equal">
      <formula>"INVALID"</formula>
    </cfRule>
  </conditionalFormatting>
  <conditionalFormatting sqref="U359:U366">
    <cfRule type="cellIs" dxfId="3" priority="1814" operator="equal">
      <formula>"INVALID"</formula>
    </cfRule>
    <cfRule type="cellIs" dxfId="3" priority="1813" operator="equal">
      <formula>"INVALID"</formula>
    </cfRule>
  </conditionalFormatting>
  <conditionalFormatting sqref="U369:U374">
    <cfRule type="cellIs" dxfId="3" priority="1812" operator="equal">
      <formula>"INVALID"</formula>
    </cfRule>
    <cfRule type="cellIs" dxfId="3" priority="1811" operator="equal">
      <formula>"INVALID"</formula>
    </cfRule>
  </conditionalFormatting>
  <conditionalFormatting sqref="U375:U376">
    <cfRule type="cellIs" dxfId="3" priority="1515" operator="equal">
      <formula>"INVALID"</formula>
    </cfRule>
    <cfRule type="cellIs" dxfId="3" priority="1514" operator="equal">
      <formula>"INVALID"</formula>
    </cfRule>
  </conditionalFormatting>
  <conditionalFormatting sqref="U379:U407">
    <cfRule type="cellIs" dxfId="3" priority="1810" operator="equal">
      <formula>"INVALID"</formula>
    </cfRule>
    <cfRule type="cellIs" dxfId="3" priority="1809" operator="equal">
      <formula>"INVALID"</formula>
    </cfRule>
  </conditionalFormatting>
  <conditionalFormatting sqref="U408:U414">
    <cfRule type="cellIs" dxfId="3" priority="1513" operator="equal">
      <formula>"INVALID"</formula>
    </cfRule>
    <cfRule type="cellIs" dxfId="3" priority="1512" operator="equal">
      <formula>"INVALID"</formula>
    </cfRule>
  </conditionalFormatting>
  <conditionalFormatting sqref="U415:U418">
    <cfRule type="cellIs" dxfId="3" priority="136" operator="equal">
      <formula>"INVALID"</formula>
    </cfRule>
    <cfRule type="cellIs" dxfId="3" priority="137" operator="equal">
      <formula>"INVALID"</formula>
    </cfRule>
  </conditionalFormatting>
  <conditionalFormatting sqref="U422:U423">
    <cfRule type="cellIs" dxfId="3" priority="759" operator="equal">
      <formula>"INVALID"</formula>
    </cfRule>
    <cfRule type="cellIs" dxfId="3" priority="758" operator="equal">
      <formula>"INVALID"</formula>
    </cfRule>
  </conditionalFormatting>
  <conditionalFormatting sqref="U451:U455">
    <cfRule type="cellIs" dxfId="3" priority="1502" operator="equal">
      <formula>"INVALID"</formula>
    </cfRule>
    <cfRule type="cellIs" dxfId="3" priority="1501" operator="equal">
      <formula>"INVALID"</formula>
    </cfRule>
  </conditionalFormatting>
  <conditionalFormatting sqref="U456:U457">
    <cfRule type="cellIs" dxfId="3" priority="133" operator="equal">
      <formula>"INVALID"</formula>
    </cfRule>
    <cfRule type="cellIs" dxfId="3" priority="132" operator="equal">
      <formula>"INVALID"</formula>
    </cfRule>
  </conditionalFormatting>
  <conditionalFormatting sqref="U461:U462">
    <cfRule type="cellIs" dxfId="3" priority="742" operator="equal">
      <formula>"INVALID"</formula>
    </cfRule>
    <cfRule type="cellIs" dxfId="3" priority="741" operator="equal">
      <formula>"INVALID"</formula>
    </cfRule>
  </conditionalFormatting>
  <conditionalFormatting sqref="U463:U464">
    <cfRule type="cellIs" dxfId="3" priority="738" operator="equal">
      <formula>"INVALID"</formula>
    </cfRule>
    <cfRule type="cellIs" dxfId="3" priority="737" operator="equal">
      <formula>"INVALID"</formula>
    </cfRule>
  </conditionalFormatting>
  <conditionalFormatting sqref="U492:U496">
    <cfRule type="cellIs" dxfId="3" priority="746" operator="equal">
      <formula>"INVALID"</formula>
    </cfRule>
    <cfRule type="cellIs" dxfId="3" priority="745" operator="equal">
      <formula>"INVALID"</formula>
    </cfRule>
  </conditionalFormatting>
  <conditionalFormatting sqref="U497:U499">
    <cfRule type="cellIs" dxfId="3" priority="129" operator="equal">
      <formula>"INVALID"</formula>
    </cfRule>
    <cfRule type="cellIs" dxfId="3" priority="128" operator="equal">
      <formula>"INVALID"</formula>
    </cfRule>
  </conditionalFormatting>
  <conditionalFormatting sqref="U645:U648">
    <cfRule type="cellIs" dxfId="3" priority="1808" operator="equal">
      <formula>"INVALID"</formula>
    </cfRule>
    <cfRule type="cellIs" dxfId="3" priority="1807" operator="equal">
      <formula>"INVALID"</formula>
    </cfRule>
  </conditionalFormatting>
  <conditionalFormatting sqref="U791:U797">
    <cfRule type="cellIs" dxfId="3" priority="1474" operator="equal">
      <formula>"INVALID"</formula>
    </cfRule>
    <cfRule type="cellIs" dxfId="3" priority="1473" operator="equal">
      <formula>"INVALID"</formula>
    </cfRule>
  </conditionalFormatting>
  <conditionalFormatting sqref="U935:U946">
    <cfRule type="cellIs" dxfId="3" priority="1472" operator="equal">
      <formula>"INVALID"</formula>
    </cfRule>
    <cfRule type="cellIs" dxfId="3" priority="1471" operator="equal">
      <formula>"INVALID"</formula>
    </cfRule>
  </conditionalFormatting>
  <conditionalFormatting sqref="U947:U949">
    <cfRule type="cellIs" dxfId="3" priority="125" operator="equal">
      <formula>"INVALID"</formula>
    </cfRule>
    <cfRule type="cellIs" dxfId="3" priority="124" operator="equal">
      <formula>"INVALID"</formula>
    </cfRule>
  </conditionalFormatting>
  <conditionalFormatting sqref="U1099:U1101">
    <cfRule type="cellIs" dxfId="3" priority="734" operator="equal">
      <formula>"INVALID"</formula>
    </cfRule>
    <cfRule type="cellIs" dxfId="3" priority="733" operator="equal">
      <formula>"INVALID"</formula>
    </cfRule>
  </conditionalFormatting>
  <conditionalFormatting sqref="AF247:AF256">
    <cfRule type="cellIs" dxfId="3" priority="1470" operator="equal">
      <formula>"INVALID"</formula>
    </cfRule>
  </conditionalFormatting>
  <conditionalFormatting sqref="AF271:AF278">
    <cfRule type="cellIs" dxfId="3" priority="1804" operator="equal">
      <formula>"INVALID"</formula>
    </cfRule>
  </conditionalFormatting>
  <conditionalFormatting sqref="AF280:AF283">
    <cfRule type="cellIs" dxfId="3" priority="1459" operator="equal">
      <formula>"INVALID"</formula>
    </cfRule>
  </conditionalFormatting>
  <conditionalFormatting sqref="AG268:AG269">
    <cfRule type="cellIs" dxfId="3" priority="1458" operator="equal">
      <formula>"INVALID"</formula>
    </cfRule>
  </conditionalFormatting>
  <conditionalFormatting sqref="AG271:AG278">
    <cfRule type="cellIs" dxfId="3" priority="1457" operator="equal">
      <formula>"INVALID"</formula>
    </cfRule>
  </conditionalFormatting>
  <conditionalFormatting sqref="AG280:AG283">
    <cfRule type="cellIs" dxfId="3" priority="1456" operator="equal">
      <formula>"INVALID"</formula>
    </cfRule>
  </conditionalFormatting>
  <conditionalFormatting sqref="AI11:AI23">
    <cfRule type="cellIs" dxfId="3" priority="73" operator="equal">
      <formula>"INVALID"</formula>
    </cfRule>
  </conditionalFormatting>
  <conditionalFormatting sqref="AI25:AI35">
    <cfRule type="cellIs" dxfId="3" priority="71" operator="equal">
      <formula>"INVALID"</formula>
    </cfRule>
  </conditionalFormatting>
  <conditionalFormatting sqref="AI37:AI48">
    <cfRule type="cellIs" dxfId="3" priority="69" operator="equal">
      <formula>"INVALID"</formula>
    </cfRule>
  </conditionalFormatting>
  <conditionalFormatting sqref="AI50:AI57">
    <cfRule type="cellIs" dxfId="3" priority="67" operator="equal">
      <formula>"INVALID"</formula>
    </cfRule>
  </conditionalFormatting>
  <conditionalFormatting sqref="AI59:AI82">
    <cfRule type="cellIs" dxfId="3" priority="65" operator="equal">
      <formula>"INVALID"</formula>
    </cfRule>
  </conditionalFormatting>
  <conditionalFormatting sqref="AI84:AI105">
    <cfRule type="cellIs" dxfId="3" priority="63" operator="equal">
      <formula>"INVALID"</formula>
    </cfRule>
  </conditionalFormatting>
  <conditionalFormatting sqref="AI107:AI108">
    <cfRule type="cellIs" dxfId="3" priority="61" operator="equal">
      <formula>"INVALID"</formula>
    </cfRule>
  </conditionalFormatting>
  <conditionalFormatting sqref="AI110:AI125">
    <cfRule type="cellIs" dxfId="3" priority="59" operator="equal">
      <formula>"INVALID"</formula>
    </cfRule>
  </conditionalFormatting>
  <conditionalFormatting sqref="AI127:AI149">
    <cfRule type="cellIs" dxfId="3" priority="57" operator="equal">
      <formula>"INVALID"</formula>
    </cfRule>
  </conditionalFormatting>
  <conditionalFormatting sqref="AI151:AI156">
    <cfRule type="cellIs" dxfId="3" priority="55" operator="equal">
      <formula>"INVALID"</formula>
    </cfRule>
  </conditionalFormatting>
  <conditionalFormatting sqref="AI159:AI170">
    <cfRule type="cellIs" dxfId="3" priority="53" operator="equal">
      <formula>"INVALID"</formula>
    </cfRule>
  </conditionalFormatting>
  <conditionalFormatting sqref="AI173:AI186">
    <cfRule type="cellIs" dxfId="3" priority="51" operator="equal">
      <formula>"INVALID"</formula>
    </cfRule>
  </conditionalFormatting>
  <conditionalFormatting sqref="AI189:AI200">
    <cfRule type="cellIs" dxfId="3" priority="49" operator="equal">
      <formula>"INVALID"</formula>
    </cfRule>
  </conditionalFormatting>
  <conditionalFormatting sqref="AI202:AI203">
    <cfRule type="cellIs" dxfId="3" priority="47" operator="equal">
      <formula>"INVALID"</formula>
    </cfRule>
  </conditionalFormatting>
  <conditionalFormatting sqref="AI205:AI216">
    <cfRule type="cellIs" dxfId="3" priority="45" operator="equal">
      <formula>"INVALID"</formula>
    </cfRule>
  </conditionalFormatting>
  <conditionalFormatting sqref="AI218:AI227">
    <cfRule type="cellIs" dxfId="3" priority="43" operator="equal">
      <formula>"INVALID"</formula>
    </cfRule>
  </conditionalFormatting>
  <conditionalFormatting sqref="AI229:AI236">
    <cfRule type="cellIs" dxfId="3" priority="41" operator="equal">
      <formula>"INVALID"</formula>
    </cfRule>
  </conditionalFormatting>
  <conditionalFormatting sqref="AI238:AI245">
    <cfRule type="cellIs" dxfId="3" priority="39" operator="equal">
      <formula>"INVALID"</formula>
    </cfRule>
  </conditionalFormatting>
  <conditionalFormatting sqref="AI247:AI256">
    <cfRule type="cellIs" dxfId="3" priority="37" operator="equal">
      <formula>"INVALID"</formula>
    </cfRule>
  </conditionalFormatting>
  <conditionalFormatting sqref="AI258:AI266">
    <cfRule type="cellIs" dxfId="3" priority="35" operator="equal">
      <formula>"INVALID"</formula>
    </cfRule>
  </conditionalFormatting>
  <conditionalFormatting sqref="AI268:AI269">
    <cfRule type="cellIs" dxfId="3" priority="33" operator="equal">
      <formula>"INVALID"</formula>
    </cfRule>
  </conditionalFormatting>
  <conditionalFormatting sqref="AI271:AI278">
    <cfRule type="cellIs" dxfId="3" priority="31" operator="equal">
      <formula>"INVALID"</formula>
    </cfRule>
  </conditionalFormatting>
  <conditionalFormatting sqref="AI280:AI283">
    <cfRule type="cellIs" dxfId="3" priority="29" operator="equal">
      <formula>"INVALID"</formula>
    </cfRule>
  </conditionalFormatting>
  <conditionalFormatting sqref="AI285:AI288">
    <cfRule type="cellIs" dxfId="3" priority="27" operator="equal">
      <formula>"INVALID"</formula>
    </cfRule>
  </conditionalFormatting>
  <conditionalFormatting sqref="AI290:AI293">
    <cfRule type="cellIs" dxfId="3" priority="25" operator="equal">
      <formula>"INVALID"</formula>
    </cfRule>
  </conditionalFormatting>
  <conditionalFormatting sqref="AI295:AI305">
    <cfRule type="cellIs" dxfId="3" priority="23" operator="equal">
      <formula>"INVALID"</formula>
    </cfRule>
  </conditionalFormatting>
  <conditionalFormatting sqref="AJ11:AJ23">
    <cfRule type="cellIs" dxfId="3" priority="72" operator="equal">
      <formula>"INVALID"</formula>
    </cfRule>
  </conditionalFormatting>
  <conditionalFormatting sqref="AJ25:AJ35">
    <cfRule type="cellIs" dxfId="3" priority="70" operator="equal">
      <formula>"INVALID"</formula>
    </cfRule>
  </conditionalFormatting>
  <conditionalFormatting sqref="AJ37:AJ48">
    <cfRule type="cellIs" dxfId="3" priority="68" operator="equal">
      <formula>"INVALID"</formula>
    </cfRule>
  </conditionalFormatting>
  <conditionalFormatting sqref="AJ50:AJ57">
    <cfRule type="cellIs" dxfId="3" priority="66" operator="equal">
      <formula>"INVALID"</formula>
    </cfRule>
  </conditionalFormatting>
  <conditionalFormatting sqref="AJ59:AJ82">
    <cfRule type="cellIs" dxfId="3" priority="64" operator="equal">
      <formula>"INVALID"</formula>
    </cfRule>
  </conditionalFormatting>
  <conditionalFormatting sqref="AJ84:AJ105">
    <cfRule type="cellIs" dxfId="3" priority="62" operator="equal">
      <formula>"INVALID"</formula>
    </cfRule>
  </conditionalFormatting>
  <conditionalFormatting sqref="AJ107:AJ108">
    <cfRule type="cellIs" dxfId="3" priority="60" operator="equal">
      <formula>"INVALID"</formula>
    </cfRule>
  </conditionalFormatting>
  <conditionalFormatting sqref="AJ110:AJ125">
    <cfRule type="cellIs" dxfId="3" priority="58" operator="equal">
      <formula>"INVALID"</formula>
    </cfRule>
  </conditionalFormatting>
  <conditionalFormatting sqref="AJ127:AJ149">
    <cfRule type="cellIs" dxfId="3" priority="56" operator="equal">
      <formula>"INVALID"</formula>
    </cfRule>
  </conditionalFormatting>
  <conditionalFormatting sqref="AJ152:AJ156">
    <cfRule type="cellIs" dxfId="3" priority="54" operator="equal">
      <formula>"INVALID"</formula>
    </cfRule>
  </conditionalFormatting>
  <conditionalFormatting sqref="AJ159:AJ170">
    <cfRule type="cellIs" dxfId="3" priority="52" operator="equal">
      <formula>"INVALID"</formula>
    </cfRule>
  </conditionalFormatting>
  <conditionalFormatting sqref="AJ173:AJ186">
    <cfRule type="cellIs" dxfId="3" priority="50" operator="equal">
      <formula>"INVALID"</formula>
    </cfRule>
  </conditionalFormatting>
  <conditionalFormatting sqref="AJ189:AJ200">
    <cfRule type="cellIs" dxfId="3" priority="48" operator="equal">
      <formula>"INVALID"</formula>
    </cfRule>
  </conditionalFormatting>
  <conditionalFormatting sqref="AJ202:AJ203">
    <cfRule type="cellIs" dxfId="3" priority="46" operator="equal">
      <formula>"INVALID"</formula>
    </cfRule>
  </conditionalFormatting>
  <conditionalFormatting sqref="AJ205:AJ216">
    <cfRule type="cellIs" dxfId="3" priority="44" operator="equal">
      <formula>"INVALID"</formula>
    </cfRule>
  </conditionalFormatting>
  <conditionalFormatting sqref="AJ218:AJ227">
    <cfRule type="cellIs" dxfId="3" priority="42" operator="equal">
      <formula>"INVALID"</formula>
    </cfRule>
  </conditionalFormatting>
  <conditionalFormatting sqref="AJ229:AJ236">
    <cfRule type="cellIs" dxfId="3" priority="40" operator="equal">
      <formula>"INVALID"</formula>
    </cfRule>
  </conditionalFormatting>
  <conditionalFormatting sqref="AJ238:AJ245">
    <cfRule type="cellIs" dxfId="3" priority="38" operator="equal">
      <formula>"INVALID"</formula>
    </cfRule>
  </conditionalFormatting>
  <conditionalFormatting sqref="AJ247:AJ256">
    <cfRule type="cellIs" dxfId="3" priority="36" operator="equal">
      <formula>"INVALID"</formula>
    </cfRule>
  </conditionalFormatting>
  <conditionalFormatting sqref="AJ258:AJ266">
    <cfRule type="cellIs" dxfId="3" priority="34" operator="equal">
      <formula>"INVALID"</formula>
    </cfRule>
  </conditionalFormatting>
  <conditionalFormatting sqref="AJ268:AJ269">
    <cfRule type="cellIs" dxfId="3" priority="32" operator="equal">
      <formula>"INVALID"</formula>
    </cfRule>
  </conditionalFormatting>
  <conditionalFormatting sqref="AJ271:AJ278">
    <cfRule type="cellIs" dxfId="3" priority="30" operator="equal">
      <formula>"INVALID"</formula>
    </cfRule>
  </conditionalFormatting>
  <conditionalFormatting sqref="AJ280:AJ283">
    <cfRule type="cellIs" dxfId="3" priority="28" operator="equal">
      <formula>"INVALID"</formula>
    </cfRule>
  </conditionalFormatting>
  <conditionalFormatting sqref="AJ285:AJ288">
    <cfRule type="cellIs" dxfId="3" priority="26" operator="equal">
      <formula>"INVALID"</formula>
    </cfRule>
  </conditionalFormatting>
  <conditionalFormatting sqref="AJ290:AJ293">
    <cfRule type="cellIs" dxfId="3" priority="24" operator="equal">
      <formula>"INVALID"</formula>
    </cfRule>
  </conditionalFormatting>
  <conditionalFormatting sqref="AJ296:AJ305">
    <cfRule type="cellIs" dxfId="3" priority="22" operator="equal">
      <formula>"INVALID"</formula>
    </cfRule>
  </conditionalFormatting>
  <conditionalFormatting sqref="AK268:AK269">
    <cfRule type="cellIs" dxfId="3" priority="1978" operator="equal">
      <formula>"INVALID"</formula>
    </cfRule>
    <cfRule type="cellIs" dxfId="3" priority="1977" operator="equal">
      <formula>"INVALID"</formula>
    </cfRule>
    <cfRule type="cellIs" dxfId="3" priority="1976" operator="equal">
      <formula>"INVALID"</formula>
    </cfRule>
  </conditionalFormatting>
  <conditionalFormatting sqref="AK285:AK288">
    <cfRule type="cellIs" dxfId="3" priority="155" operator="equal">
      <formula>"INVALID"</formula>
    </cfRule>
  </conditionalFormatting>
  <conditionalFormatting sqref="AK290:AK293">
    <cfRule type="cellIs" dxfId="3" priority="154" operator="equal">
      <formula>"INVALID"</formula>
    </cfRule>
  </conditionalFormatting>
  <conditionalFormatting sqref="AL10:AL18">
    <cfRule type="cellIs" dxfId="3" priority="1967" operator="equal">
      <formula>FALSE</formula>
    </cfRule>
    <cfRule type="cellIs" dxfId="3" priority="1961" operator="equal">
      <formula>"INVALID"</formula>
    </cfRule>
  </conditionalFormatting>
  <conditionalFormatting sqref="AL25:AL33">
    <cfRule type="cellIs" dxfId="3" priority="1441" operator="equal">
      <formula>FALSE</formula>
    </cfRule>
    <cfRule type="cellIs" dxfId="3" priority="1435" operator="equal">
      <formula>"INVALID"</formula>
    </cfRule>
  </conditionalFormatting>
  <conditionalFormatting sqref="AL34:AL35">
    <cfRule type="cellIs" dxfId="3" priority="1420" operator="equal">
      <formula>FALSE</formula>
    </cfRule>
    <cfRule type="cellIs" dxfId="3" priority="1414" operator="equal">
      <formula>"INVALID"</formula>
    </cfRule>
  </conditionalFormatting>
  <conditionalFormatting sqref="AL37:AL45">
    <cfRule type="cellIs" dxfId="3" priority="1386" operator="equal">
      <formula>FALSE</formula>
    </cfRule>
    <cfRule type="cellIs" dxfId="3" priority="1380" operator="equal">
      <formula>"INVALID"</formula>
    </cfRule>
  </conditionalFormatting>
  <conditionalFormatting sqref="AL46:AL47">
    <cfRule type="cellIs" dxfId="3" priority="1365" operator="equal">
      <formula>FALSE</formula>
    </cfRule>
    <cfRule type="cellIs" dxfId="3" priority="1359" operator="equal">
      <formula>"INVALID"</formula>
    </cfRule>
  </conditionalFormatting>
  <conditionalFormatting sqref="AL56:AL57">
    <cfRule type="cellIs" dxfId="3" priority="2032" operator="equal">
      <formula>"INVALID"</formula>
    </cfRule>
  </conditionalFormatting>
  <conditionalFormatting sqref="AL59:AL67">
    <cfRule type="cellIs" dxfId="3" priority="534" operator="equal">
      <formula>FALSE</formula>
    </cfRule>
    <cfRule type="cellIs" dxfId="3" priority="528" operator="equal">
      <formula>"INVALID"</formula>
    </cfRule>
  </conditionalFormatting>
  <conditionalFormatting sqref="AL84:AL92">
    <cfRule type="cellIs" dxfId="3" priority="1295" operator="equal">
      <formula>FALSE</formula>
    </cfRule>
    <cfRule type="cellIs" dxfId="3" priority="1289" operator="equal">
      <formula>"INVALID"</formula>
    </cfRule>
  </conditionalFormatting>
  <conditionalFormatting sqref="AL110:AL118">
    <cfRule type="cellIs" dxfId="3" priority="1202" operator="equal">
      <formula>FALSE</formula>
    </cfRule>
    <cfRule type="cellIs" dxfId="3" priority="1196" operator="equal">
      <formula>"INVALID"</formula>
    </cfRule>
  </conditionalFormatting>
  <conditionalFormatting sqref="AL119:AL120">
    <cfRule type="cellIs" dxfId="3" priority="1181" operator="equal">
      <formula>FALSE</formula>
    </cfRule>
    <cfRule type="cellIs" dxfId="3" priority="1175" operator="equal">
      <formula>"INVALID"</formula>
    </cfRule>
  </conditionalFormatting>
  <conditionalFormatting sqref="AL121:AL125">
    <cfRule type="cellIs" dxfId="3" priority="1014" operator="equal">
      <formula>FALSE</formula>
    </cfRule>
    <cfRule type="cellIs" dxfId="3" priority="1008" operator="equal">
      <formula>"INVALID"</formula>
    </cfRule>
  </conditionalFormatting>
  <conditionalFormatting sqref="AL127:AL135">
    <cfRule type="cellIs" dxfId="3" priority="1145" operator="equal">
      <formula>FALSE</formula>
    </cfRule>
    <cfRule type="cellIs" dxfId="3" priority="1139" operator="equal">
      <formula>"INVALID"</formula>
    </cfRule>
  </conditionalFormatting>
  <conditionalFormatting sqref="AL136:AL137">
    <cfRule type="cellIs" dxfId="3" priority="1124" operator="equal">
      <formula>FALSE</formula>
    </cfRule>
    <cfRule type="cellIs" dxfId="3" priority="1118" operator="equal">
      <formula>"INVALID"</formula>
    </cfRule>
  </conditionalFormatting>
  <conditionalFormatting sqref="AL139:AL147">
    <cfRule type="cellIs" dxfId="3" priority="975" operator="equal">
      <formula>FALSE</formula>
    </cfRule>
    <cfRule type="cellIs" dxfId="3" priority="969" operator="equal">
      <formula>"INVALID"</formula>
    </cfRule>
  </conditionalFormatting>
  <conditionalFormatting sqref="AL148:AL149">
    <cfRule type="cellIs" dxfId="3" priority="954" operator="equal">
      <formula>FALSE</formula>
    </cfRule>
    <cfRule type="cellIs" dxfId="3" priority="948" operator="equal">
      <formula>"INVALID"</formula>
    </cfRule>
  </conditionalFormatting>
  <conditionalFormatting sqref="AL151:AL155">
    <cfRule type="cellIs" dxfId="3" priority="1312" operator="equal">
      <formula>FALSE</formula>
    </cfRule>
  </conditionalFormatting>
  <conditionalFormatting sqref="AL173:AL180">
    <cfRule type="cellIs" dxfId="3" priority="1795" operator="equal">
      <formula>FALSE</formula>
    </cfRule>
    <cfRule type="cellIs" dxfId="3" priority="1789" operator="equal">
      <formula>"INVALID"</formula>
    </cfRule>
  </conditionalFormatting>
  <conditionalFormatting sqref="AL189:AL195">
    <cfRule type="cellIs" dxfId="3" priority="1552" operator="equal">
      <formula>FALSE</formula>
    </cfRule>
    <cfRule type="cellIs" dxfId="3" priority="1546" operator="equal">
      <formula>"INVALID"</formula>
    </cfRule>
  </conditionalFormatting>
  <conditionalFormatting sqref="AL196:AL197">
    <cfRule type="cellIs" dxfId="3" priority="2008" operator="equal">
      <formula>"INVALID"</formula>
    </cfRule>
  </conditionalFormatting>
  <conditionalFormatting sqref="AL206:AL207">
    <cfRule type="cellIs" dxfId="3" priority="1533" operator="equal">
      <formula>FALSE</formula>
    </cfRule>
    <cfRule type="cellIs" dxfId="3" priority="1527" operator="equal">
      <formula>"INVALID"</formula>
    </cfRule>
  </conditionalFormatting>
  <conditionalFormatting sqref="AL208:AL214">
    <cfRule type="cellIs" dxfId="3" priority="913" operator="equal">
      <formula>FALSE</formula>
    </cfRule>
    <cfRule type="cellIs" dxfId="3" priority="907" operator="equal">
      <formula>"INVALID"</formula>
    </cfRule>
  </conditionalFormatting>
  <conditionalFormatting sqref="AL215:AL216">
    <cfRule type="cellIs" dxfId="3" priority="936" operator="equal">
      <formula>FALSE</formula>
    </cfRule>
    <cfRule type="cellIs" dxfId="3" priority="930" operator="equal">
      <formula>"INVALID"</formula>
    </cfRule>
  </conditionalFormatting>
  <conditionalFormatting sqref="AL218:AL220">
    <cfRule type="cellIs" dxfId="3" priority="881" operator="equal">
      <formula>FALSE</formula>
    </cfRule>
    <cfRule type="cellIs" dxfId="3" priority="875" operator="equal">
      <formula>"INVALID"</formula>
    </cfRule>
  </conditionalFormatting>
  <conditionalFormatting sqref="AL219:AL220">
    <cfRule type="cellIs" dxfId="3" priority="861" operator="equal">
      <formula>FALSE</formula>
    </cfRule>
    <cfRule type="cellIs" dxfId="3" priority="855" operator="equal">
      <formula>"INVALID"</formula>
    </cfRule>
  </conditionalFormatting>
  <conditionalFormatting sqref="AL221:AL227">
    <cfRule type="cellIs" dxfId="3" priority="810" operator="equal">
      <formula>FALSE</formula>
    </cfRule>
    <cfRule type="cellIs" dxfId="3" priority="804" operator="equal">
      <formula>"INVALID"</formula>
    </cfRule>
  </conditionalFormatting>
  <conditionalFormatting sqref="AL229:AL232">
    <cfRule type="cellIs" dxfId="3" priority="837" operator="equal">
      <formula>FALSE</formula>
    </cfRule>
    <cfRule type="cellIs" dxfId="3" priority="831" operator="equal">
      <formula>"INVALID"</formula>
    </cfRule>
  </conditionalFormatting>
  <conditionalFormatting sqref="AL233:AL236">
    <cfRule type="cellIs" dxfId="3" priority="784" operator="equal">
      <formula>FALSE</formula>
    </cfRule>
    <cfRule type="cellIs" dxfId="3" priority="778" operator="equal">
      <formula>"INVALID"</formula>
    </cfRule>
  </conditionalFormatting>
  <conditionalFormatting sqref="AL242:AL243">
    <cfRule type="cellIs" dxfId="3" priority="1837" operator="equal">
      <formula>FALSE</formula>
    </cfRule>
    <cfRule type="cellIs" dxfId="3" priority="1831" operator="equal">
      <formula>"INVALID"</formula>
    </cfRule>
  </conditionalFormatting>
  <conditionalFormatting sqref="AL249:AL252">
    <cfRule type="cellIs" dxfId="3" priority="1630" operator="equal">
      <formula>FALSE</formula>
    </cfRule>
    <cfRule type="cellIs" dxfId="3" priority="1624" operator="equal">
      <formula>"INVALID"</formula>
    </cfRule>
  </conditionalFormatting>
  <conditionalFormatting sqref="AL253:AL254">
    <cfRule type="cellIs" dxfId="3" priority="1603" operator="equal">
      <formula>FALSE</formula>
    </cfRule>
    <cfRule type="cellIs" dxfId="3" priority="1597" operator="equal">
      <formula>"INVALID"</formula>
    </cfRule>
  </conditionalFormatting>
  <conditionalFormatting sqref="AL268:AL269">
    <cfRule type="cellIs" dxfId="3" priority="2000" operator="equal">
      <formula>"INVALID"</formula>
    </cfRule>
  </conditionalFormatting>
  <conditionalFormatting sqref="AL290:AL293">
    <cfRule type="cellIs" dxfId="3" priority="1884" operator="equal">
      <formula>FALSE</formula>
    </cfRule>
    <cfRule type="cellIs" dxfId="3" priority="1878" operator="equal">
      <formula>"INVALID"</formula>
    </cfRule>
  </conditionalFormatting>
  <conditionalFormatting sqref="AL295:AL301">
    <cfRule type="cellIs" dxfId="3" priority="1706" operator="equal">
      <formula>FALSE</formula>
    </cfRule>
    <cfRule type="cellIs" dxfId="3" priority="1700" operator="equal">
      <formula>"INVALID"</formula>
    </cfRule>
  </conditionalFormatting>
  <conditionalFormatting sqref="AM10:AM18">
    <cfRule type="cellIs" dxfId="3" priority="1966" operator="equal">
      <formula>FALSE</formula>
    </cfRule>
    <cfRule type="cellIs" dxfId="3" priority="1960" operator="equal">
      <formula>"INVALID"</formula>
    </cfRule>
    <cfRule type="cellIs" dxfId="3" priority="1958" operator="equal">
      <formula>"INVALID"</formula>
    </cfRule>
  </conditionalFormatting>
  <conditionalFormatting sqref="AM25:AM33">
    <cfRule type="cellIs" dxfId="3" priority="1440" operator="equal">
      <formula>FALSE</formula>
    </cfRule>
    <cfRule type="cellIs" dxfId="3" priority="1434" operator="equal">
      <formula>"INVALID"</formula>
    </cfRule>
    <cfRule type="cellIs" dxfId="3" priority="1432" operator="equal">
      <formula>"INVALID"</formula>
    </cfRule>
  </conditionalFormatting>
  <conditionalFormatting sqref="AM34:AM35">
    <cfRule type="cellIs" dxfId="3" priority="1419" operator="equal">
      <formula>FALSE</formula>
    </cfRule>
    <cfRule type="cellIs" dxfId="3" priority="1413" operator="equal">
      <formula>"INVALID"</formula>
    </cfRule>
    <cfRule type="cellIs" dxfId="3" priority="1411" operator="equal">
      <formula>"INVALID"</formula>
    </cfRule>
  </conditionalFormatting>
  <conditionalFormatting sqref="AM37:AM45">
    <cfRule type="cellIs" dxfId="3" priority="1385" operator="equal">
      <formula>FALSE</formula>
    </cfRule>
    <cfRule type="cellIs" dxfId="3" priority="1379" operator="equal">
      <formula>"INVALID"</formula>
    </cfRule>
    <cfRule type="cellIs" dxfId="3" priority="1377" operator="equal">
      <formula>"INVALID"</formula>
    </cfRule>
  </conditionalFormatting>
  <conditionalFormatting sqref="AM46:AM47">
    <cfRule type="cellIs" dxfId="3" priority="1364" operator="equal">
      <formula>FALSE</formula>
    </cfRule>
    <cfRule type="cellIs" dxfId="3" priority="1358" operator="equal">
      <formula>"INVALID"</formula>
    </cfRule>
    <cfRule type="cellIs" dxfId="3" priority="1356" operator="equal">
      <formula>"INVALID"</formula>
    </cfRule>
  </conditionalFormatting>
  <conditionalFormatting sqref="AM56:AM57">
    <cfRule type="cellIs" dxfId="3" priority="2031" operator="equal">
      <formula>"INVALID"</formula>
    </cfRule>
    <cfRule type="cellIs" dxfId="3" priority="2029" operator="equal">
      <formula>"INVALID"</formula>
    </cfRule>
  </conditionalFormatting>
  <conditionalFormatting sqref="AM59:AM67">
    <cfRule type="cellIs" dxfId="3" priority="533" operator="equal">
      <formula>FALSE</formula>
    </cfRule>
    <cfRule type="cellIs" dxfId="3" priority="527" operator="equal">
      <formula>"INVALID"</formula>
    </cfRule>
    <cfRule type="cellIs" dxfId="3" priority="525" operator="equal">
      <formula>"INVALID"</formula>
    </cfRule>
  </conditionalFormatting>
  <conditionalFormatting sqref="AM84:AM92">
    <cfRule type="cellIs" dxfId="3" priority="1294" operator="equal">
      <formula>FALSE</formula>
    </cfRule>
    <cfRule type="cellIs" dxfId="3" priority="1288" operator="equal">
      <formula>"INVALID"</formula>
    </cfRule>
    <cfRule type="cellIs" dxfId="3" priority="1286" operator="equal">
      <formula>"INVALID"</formula>
    </cfRule>
  </conditionalFormatting>
  <conditionalFormatting sqref="AM110:AM118">
    <cfRule type="cellIs" dxfId="3" priority="1201" operator="equal">
      <formula>FALSE</formula>
    </cfRule>
    <cfRule type="cellIs" dxfId="3" priority="1195" operator="equal">
      <formula>"INVALID"</formula>
    </cfRule>
    <cfRule type="cellIs" dxfId="3" priority="1193" operator="equal">
      <formula>"INVALID"</formula>
    </cfRule>
  </conditionalFormatting>
  <conditionalFormatting sqref="AM119:AM120">
    <cfRule type="cellIs" dxfId="3" priority="1180" operator="equal">
      <formula>FALSE</formula>
    </cfRule>
    <cfRule type="cellIs" dxfId="3" priority="1174" operator="equal">
      <formula>"INVALID"</formula>
    </cfRule>
    <cfRule type="cellIs" dxfId="3" priority="1172" operator="equal">
      <formula>"INVALID"</formula>
    </cfRule>
  </conditionalFormatting>
  <conditionalFormatting sqref="AM121:AM125">
    <cfRule type="cellIs" dxfId="3" priority="1013" operator="equal">
      <formula>FALSE</formula>
    </cfRule>
    <cfRule type="cellIs" dxfId="3" priority="1007" operator="equal">
      <formula>"INVALID"</formula>
    </cfRule>
    <cfRule type="cellIs" dxfId="3" priority="1005" operator="equal">
      <formula>"INVALID"</formula>
    </cfRule>
  </conditionalFormatting>
  <conditionalFormatting sqref="AM127:AM135">
    <cfRule type="cellIs" dxfId="3" priority="1144" operator="equal">
      <formula>FALSE</formula>
    </cfRule>
    <cfRule type="cellIs" dxfId="3" priority="1138" operator="equal">
      <formula>"INVALID"</formula>
    </cfRule>
    <cfRule type="cellIs" dxfId="3" priority="1136" operator="equal">
      <formula>"INVALID"</formula>
    </cfRule>
  </conditionalFormatting>
  <conditionalFormatting sqref="AM136:AM137">
    <cfRule type="cellIs" dxfId="3" priority="1123" operator="equal">
      <formula>FALSE</formula>
    </cfRule>
    <cfRule type="cellIs" dxfId="3" priority="1117" operator="equal">
      <formula>"INVALID"</formula>
    </cfRule>
    <cfRule type="cellIs" dxfId="3" priority="1115" operator="equal">
      <formula>"INVALID"</formula>
    </cfRule>
  </conditionalFormatting>
  <conditionalFormatting sqref="AM139:AM147">
    <cfRule type="cellIs" dxfId="3" priority="974" operator="equal">
      <formula>FALSE</formula>
    </cfRule>
    <cfRule type="cellIs" dxfId="3" priority="968" operator="equal">
      <formula>"INVALID"</formula>
    </cfRule>
    <cfRule type="cellIs" dxfId="3" priority="966" operator="equal">
      <formula>"INVALID"</formula>
    </cfRule>
  </conditionalFormatting>
  <conditionalFormatting sqref="AM148:AM149">
    <cfRule type="cellIs" dxfId="3" priority="953" operator="equal">
      <formula>FALSE</formula>
    </cfRule>
    <cfRule type="cellIs" dxfId="3" priority="947" operator="equal">
      <formula>"INVALID"</formula>
    </cfRule>
    <cfRule type="cellIs" dxfId="3" priority="945" operator="equal">
      <formula>"INVALID"</formula>
    </cfRule>
  </conditionalFormatting>
  <conditionalFormatting sqref="AM151:AM155">
    <cfRule type="cellIs" dxfId="3" priority="1311" operator="equal">
      <formula>FALSE</formula>
    </cfRule>
  </conditionalFormatting>
  <conditionalFormatting sqref="AM173:AM180">
    <cfRule type="cellIs" dxfId="3" priority="1794" operator="equal">
      <formula>FALSE</formula>
    </cfRule>
    <cfRule type="cellIs" dxfId="3" priority="1788" operator="equal">
      <formula>"INVALID"</formula>
    </cfRule>
    <cfRule type="cellIs" dxfId="3" priority="1786" operator="equal">
      <formula>"INVALID"</formula>
    </cfRule>
  </conditionalFormatting>
  <conditionalFormatting sqref="AM189:AM195">
    <cfRule type="cellIs" dxfId="3" priority="1551" operator="equal">
      <formula>FALSE</formula>
    </cfRule>
    <cfRule type="cellIs" dxfId="3" priority="1545" operator="equal">
      <formula>"INVALID"</formula>
    </cfRule>
    <cfRule type="cellIs" dxfId="3" priority="1543" operator="equal">
      <formula>"INVALID"</formula>
    </cfRule>
  </conditionalFormatting>
  <conditionalFormatting sqref="AM196:AM197">
    <cfRule type="cellIs" dxfId="3" priority="2007" operator="equal">
      <formula>"INVALID"</formula>
    </cfRule>
    <cfRule type="cellIs" dxfId="3" priority="2005" operator="equal">
      <formula>"INVALID"</formula>
    </cfRule>
  </conditionalFormatting>
  <conditionalFormatting sqref="AM206:AM207">
    <cfRule type="cellIs" dxfId="3" priority="1532" operator="equal">
      <formula>FALSE</formula>
    </cfRule>
    <cfRule type="cellIs" dxfId="3" priority="1526" operator="equal">
      <formula>"INVALID"</formula>
    </cfRule>
    <cfRule type="cellIs" dxfId="3" priority="1524" operator="equal">
      <formula>"INVALID"</formula>
    </cfRule>
  </conditionalFormatting>
  <conditionalFormatting sqref="AM208:AM214">
    <cfRule type="cellIs" dxfId="3" priority="912" operator="equal">
      <formula>FALSE</formula>
    </cfRule>
    <cfRule type="cellIs" dxfId="3" priority="906" operator="equal">
      <formula>"INVALID"</formula>
    </cfRule>
    <cfRule type="cellIs" dxfId="3" priority="904" operator="equal">
      <formula>"INVALID"</formula>
    </cfRule>
  </conditionalFormatting>
  <conditionalFormatting sqref="AM215:AM216">
    <cfRule type="cellIs" dxfId="3" priority="935" operator="equal">
      <formula>FALSE</formula>
    </cfRule>
    <cfRule type="cellIs" dxfId="3" priority="929" operator="equal">
      <formula>"INVALID"</formula>
    </cfRule>
    <cfRule type="cellIs" dxfId="3" priority="927" operator="equal">
      <formula>"INVALID"</formula>
    </cfRule>
  </conditionalFormatting>
  <conditionalFormatting sqref="AM218:AM220">
    <cfRule type="cellIs" dxfId="3" priority="880" operator="equal">
      <formula>FALSE</formula>
    </cfRule>
    <cfRule type="cellIs" dxfId="3" priority="874" operator="equal">
      <formula>"INVALID"</formula>
    </cfRule>
    <cfRule type="cellIs" dxfId="3" priority="872" operator="equal">
      <formula>"INVALID"</formula>
    </cfRule>
  </conditionalFormatting>
  <conditionalFormatting sqref="AM219:AM220">
    <cfRule type="cellIs" dxfId="3" priority="860" operator="equal">
      <formula>FALSE</formula>
    </cfRule>
    <cfRule type="cellIs" dxfId="3" priority="854" operator="equal">
      <formula>"INVALID"</formula>
    </cfRule>
    <cfRule type="cellIs" dxfId="3" priority="852" operator="equal">
      <formula>"INVALID"</formula>
    </cfRule>
  </conditionalFormatting>
  <conditionalFormatting sqref="AM221:AM227">
    <cfRule type="cellIs" dxfId="3" priority="809" operator="equal">
      <formula>FALSE</formula>
    </cfRule>
    <cfRule type="cellIs" dxfId="3" priority="803" operator="equal">
      <formula>"INVALID"</formula>
    </cfRule>
    <cfRule type="cellIs" dxfId="3" priority="801" operator="equal">
      <formula>"INVALID"</formula>
    </cfRule>
  </conditionalFormatting>
  <conditionalFormatting sqref="AM229:AM232">
    <cfRule type="cellIs" dxfId="3" priority="836" operator="equal">
      <formula>FALSE</formula>
    </cfRule>
    <cfRule type="cellIs" dxfId="3" priority="830" operator="equal">
      <formula>"INVALID"</formula>
    </cfRule>
    <cfRule type="cellIs" dxfId="3" priority="828" operator="equal">
      <formula>"INVALID"</formula>
    </cfRule>
  </conditionalFormatting>
  <conditionalFormatting sqref="AM233:AM236">
    <cfRule type="cellIs" dxfId="3" priority="783" operator="equal">
      <formula>FALSE</formula>
    </cfRule>
    <cfRule type="cellIs" dxfId="3" priority="777" operator="equal">
      <formula>"INVALID"</formula>
    </cfRule>
    <cfRule type="cellIs" dxfId="3" priority="775" operator="equal">
      <formula>"INVALID"</formula>
    </cfRule>
  </conditionalFormatting>
  <conditionalFormatting sqref="AM242:AM243">
    <cfRule type="cellIs" dxfId="3" priority="1836" operator="equal">
      <formula>FALSE</formula>
    </cfRule>
    <cfRule type="cellIs" dxfId="3" priority="1830" operator="equal">
      <formula>"INVALID"</formula>
    </cfRule>
    <cfRule type="cellIs" dxfId="3" priority="1828" operator="equal">
      <formula>"INVALID"</formula>
    </cfRule>
  </conditionalFormatting>
  <conditionalFormatting sqref="AM249:AM252">
    <cfRule type="cellIs" dxfId="3" priority="1629" operator="equal">
      <formula>FALSE</formula>
    </cfRule>
    <cfRule type="cellIs" dxfId="3" priority="1623" operator="equal">
      <formula>"INVALID"</formula>
    </cfRule>
    <cfRule type="cellIs" dxfId="3" priority="1621" operator="equal">
      <formula>"INVALID"</formula>
    </cfRule>
  </conditionalFormatting>
  <conditionalFormatting sqref="AM253:AM254">
    <cfRule type="cellIs" dxfId="3" priority="1602" operator="equal">
      <formula>FALSE</formula>
    </cfRule>
    <cfRule type="cellIs" dxfId="3" priority="1596" operator="equal">
      <formula>"INVALID"</formula>
    </cfRule>
    <cfRule type="cellIs" dxfId="3" priority="1594" operator="equal">
      <formula>"INVALID"</formula>
    </cfRule>
  </conditionalFormatting>
  <conditionalFormatting sqref="AM268:AM269">
    <cfRule type="cellIs" dxfId="3" priority="1999" operator="equal">
      <formula>"INVALID"</formula>
    </cfRule>
    <cfRule type="cellIs" dxfId="3" priority="1997" operator="equal">
      <formula>"INVALID"</formula>
    </cfRule>
  </conditionalFormatting>
  <conditionalFormatting sqref="AM290:AM293">
    <cfRule type="cellIs" dxfId="3" priority="1883" operator="equal">
      <formula>FALSE</formula>
    </cfRule>
    <cfRule type="cellIs" dxfId="3" priority="1877" operator="equal">
      <formula>"INVALID"</formula>
    </cfRule>
    <cfRule type="cellIs" dxfId="3" priority="1875" operator="equal">
      <formula>"INVALID"</formula>
    </cfRule>
  </conditionalFormatting>
  <conditionalFormatting sqref="AM295:AM301">
    <cfRule type="cellIs" dxfId="3" priority="1705" operator="equal">
      <formula>FALSE</formula>
    </cfRule>
    <cfRule type="cellIs" dxfId="3" priority="1699" operator="equal">
      <formula>"INVALID"</formula>
    </cfRule>
    <cfRule type="cellIs" dxfId="3" priority="1697" operator="equal">
      <formula>"INVALID"</formula>
    </cfRule>
  </conditionalFormatting>
  <conditionalFormatting sqref="AN10:AN18">
    <cfRule type="cellIs" dxfId="3" priority="1965" operator="equal">
      <formula>FALSE</formula>
    </cfRule>
    <cfRule type="cellIs" dxfId="3" priority="1957" operator="equal">
      <formula>"INVALID"</formula>
    </cfRule>
  </conditionalFormatting>
  <conditionalFormatting sqref="AN25:AN33">
    <cfRule type="cellIs" dxfId="3" priority="1439" operator="equal">
      <formula>FALSE</formula>
    </cfRule>
    <cfRule type="cellIs" dxfId="3" priority="1431" operator="equal">
      <formula>"INVALID"</formula>
    </cfRule>
  </conditionalFormatting>
  <conditionalFormatting sqref="AN34:AN35">
    <cfRule type="cellIs" dxfId="3" priority="1418" operator="equal">
      <formula>FALSE</formula>
    </cfRule>
    <cfRule type="cellIs" dxfId="3" priority="1410" operator="equal">
      <formula>"INVALID"</formula>
    </cfRule>
  </conditionalFormatting>
  <conditionalFormatting sqref="AN37:AN45">
    <cfRule type="cellIs" dxfId="3" priority="1384" operator="equal">
      <formula>FALSE</formula>
    </cfRule>
    <cfRule type="cellIs" dxfId="3" priority="1376" operator="equal">
      <formula>"INVALID"</formula>
    </cfRule>
  </conditionalFormatting>
  <conditionalFormatting sqref="AN46:AN47">
    <cfRule type="cellIs" dxfId="3" priority="1363" operator="equal">
      <formula>FALSE</formula>
    </cfRule>
    <cfRule type="cellIs" dxfId="3" priority="1355" operator="equal">
      <formula>"INVALID"</formula>
    </cfRule>
  </conditionalFormatting>
  <conditionalFormatting sqref="AN56:AN57">
    <cfRule type="cellIs" dxfId="3" priority="2028" operator="equal">
      <formula>"INVALID"</formula>
    </cfRule>
  </conditionalFormatting>
  <conditionalFormatting sqref="AN59:AN67">
    <cfRule type="cellIs" dxfId="3" priority="532" operator="equal">
      <formula>FALSE</formula>
    </cfRule>
    <cfRule type="cellIs" dxfId="3" priority="524" operator="equal">
      <formula>"INVALID"</formula>
    </cfRule>
  </conditionalFormatting>
  <conditionalFormatting sqref="AN84:AN92">
    <cfRule type="cellIs" dxfId="3" priority="1293" operator="equal">
      <formula>FALSE</formula>
    </cfRule>
    <cfRule type="cellIs" dxfId="3" priority="1285" operator="equal">
      <formula>"INVALID"</formula>
    </cfRule>
  </conditionalFormatting>
  <conditionalFormatting sqref="AN110:AN118">
    <cfRule type="cellIs" dxfId="3" priority="1200" operator="equal">
      <formula>FALSE</formula>
    </cfRule>
    <cfRule type="cellIs" dxfId="3" priority="1192" operator="equal">
      <formula>"INVALID"</formula>
    </cfRule>
  </conditionalFormatting>
  <conditionalFormatting sqref="AN119:AN120">
    <cfRule type="cellIs" dxfId="3" priority="1179" operator="equal">
      <formula>FALSE</formula>
    </cfRule>
    <cfRule type="cellIs" dxfId="3" priority="1171" operator="equal">
      <formula>"INVALID"</formula>
    </cfRule>
  </conditionalFormatting>
  <conditionalFormatting sqref="AN121:AN125">
    <cfRule type="cellIs" dxfId="3" priority="1012" operator="equal">
      <formula>FALSE</formula>
    </cfRule>
    <cfRule type="cellIs" dxfId="3" priority="1004" operator="equal">
      <formula>"INVALID"</formula>
    </cfRule>
  </conditionalFormatting>
  <conditionalFormatting sqref="AN127:AN135">
    <cfRule type="cellIs" dxfId="3" priority="1143" operator="equal">
      <formula>FALSE</formula>
    </cfRule>
    <cfRule type="cellIs" dxfId="3" priority="1135" operator="equal">
      <formula>"INVALID"</formula>
    </cfRule>
  </conditionalFormatting>
  <conditionalFormatting sqref="AN136:AN137">
    <cfRule type="cellIs" dxfId="3" priority="1122" operator="equal">
      <formula>FALSE</formula>
    </cfRule>
    <cfRule type="cellIs" dxfId="3" priority="1114" operator="equal">
      <formula>"INVALID"</formula>
    </cfRule>
  </conditionalFormatting>
  <conditionalFormatting sqref="AN139:AN147">
    <cfRule type="cellIs" dxfId="3" priority="973" operator="equal">
      <formula>FALSE</formula>
    </cfRule>
    <cfRule type="cellIs" dxfId="3" priority="965" operator="equal">
      <formula>"INVALID"</formula>
    </cfRule>
  </conditionalFormatting>
  <conditionalFormatting sqref="AN148:AN149">
    <cfRule type="cellIs" dxfId="3" priority="952" operator="equal">
      <formula>FALSE</formula>
    </cfRule>
    <cfRule type="cellIs" dxfId="3" priority="944" operator="equal">
      <formula>"INVALID"</formula>
    </cfRule>
  </conditionalFormatting>
  <conditionalFormatting sqref="AN151:AN155">
    <cfRule type="cellIs" dxfId="3" priority="1310" operator="equal">
      <formula>FALSE</formula>
    </cfRule>
  </conditionalFormatting>
  <conditionalFormatting sqref="AN173:AN180">
    <cfRule type="cellIs" dxfId="3" priority="1793" operator="equal">
      <formula>FALSE</formula>
    </cfRule>
    <cfRule type="cellIs" dxfId="3" priority="1785" operator="equal">
      <formula>"INVALID"</formula>
    </cfRule>
  </conditionalFormatting>
  <conditionalFormatting sqref="AN189:AN195">
    <cfRule type="cellIs" dxfId="3" priority="1550" operator="equal">
      <formula>FALSE</formula>
    </cfRule>
    <cfRule type="cellIs" dxfId="3" priority="1542" operator="equal">
      <formula>"INVALID"</formula>
    </cfRule>
  </conditionalFormatting>
  <conditionalFormatting sqref="AN196:AN197">
    <cfRule type="cellIs" dxfId="3" priority="2004" operator="equal">
      <formula>"INVALID"</formula>
    </cfRule>
  </conditionalFormatting>
  <conditionalFormatting sqref="AN206:AN207">
    <cfRule type="cellIs" dxfId="3" priority="1531" operator="equal">
      <formula>FALSE</formula>
    </cfRule>
    <cfRule type="cellIs" dxfId="3" priority="1523" operator="equal">
      <formula>"INVALID"</formula>
    </cfRule>
  </conditionalFormatting>
  <conditionalFormatting sqref="AN208:AN214">
    <cfRule type="cellIs" dxfId="3" priority="911" operator="equal">
      <formula>FALSE</formula>
    </cfRule>
    <cfRule type="cellIs" dxfId="3" priority="903" operator="equal">
      <formula>"INVALID"</formula>
    </cfRule>
  </conditionalFormatting>
  <conditionalFormatting sqref="AN215:AN216">
    <cfRule type="cellIs" dxfId="3" priority="934" operator="equal">
      <formula>FALSE</formula>
    </cfRule>
    <cfRule type="cellIs" dxfId="3" priority="926" operator="equal">
      <formula>"INVALID"</formula>
    </cfRule>
  </conditionalFormatting>
  <conditionalFormatting sqref="AN218:AN220">
    <cfRule type="cellIs" dxfId="3" priority="879" operator="equal">
      <formula>FALSE</formula>
    </cfRule>
    <cfRule type="cellIs" dxfId="3" priority="871" operator="equal">
      <formula>"INVALID"</formula>
    </cfRule>
  </conditionalFormatting>
  <conditionalFormatting sqref="AN219:AN220">
    <cfRule type="cellIs" dxfId="3" priority="859" operator="equal">
      <formula>FALSE</formula>
    </cfRule>
    <cfRule type="cellIs" dxfId="3" priority="851" operator="equal">
      <formula>"INVALID"</formula>
    </cfRule>
  </conditionalFormatting>
  <conditionalFormatting sqref="AN221:AN227">
    <cfRule type="cellIs" dxfId="3" priority="808" operator="equal">
      <formula>FALSE</formula>
    </cfRule>
    <cfRule type="cellIs" dxfId="3" priority="800" operator="equal">
      <formula>"INVALID"</formula>
    </cfRule>
  </conditionalFormatting>
  <conditionalFormatting sqref="AN229:AN232">
    <cfRule type="cellIs" dxfId="3" priority="835" operator="equal">
      <formula>FALSE</formula>
    </cfRule>
    <cfRule type="cellIs" dxfId="3" priority="827" operator="equal">
      <formula>"INVALID"</formula>
    </cfRule>
  </conditionalFormatting>
  <conditionalFormatting sqref="AN233:AN236">
    <cfRule type="cellIs" dxfId="3" priority="782" operator="equal">
      <formula>FALSE</formula>
    </cfRule>
    <cfRule type="cellIs" dxfId="3" priority="774" operator="equal">
      <formula>"INVALID"</formula>
    </cfRule>
  </conditionalFormatting>
  <conditionalFormatting sqref="AN242:AN243">
    <cfRule type="cellIs" dxfId="3" priority="1835" operator="equal">
      <formula>FALSE</formula>
    </cfRule>
    <cfRule type="cellIs" dxfId="3" priority="1827" operator="equal">
      <formula>"INVALID"</formula>
    </cfRule>
  </conditionalFormatting>
  <conditionalFormatting sqref="AN249:AN252">
    <cfRule type="cellIs" dxfId="3" priority="1628" operator="equal">
      <formula>FALSE</formula>
    </cfRule>
    <cfRule type="cellIs" dxfId="3" priority="1620" operator="equal">
      <formula>"INVALID"</formula>
    </cfRule>
  </conditionalFormatting>
  <conditionalFormatting sqref="AN253:AN254">
    <cfRule type="cellIs" dxfId="3" priority="1601" operator="equal">
      <formula>FALSE</formula>
    </cfRule>
    <cfRule type="cellIs" dxfId="3" priority="1593" operator="equal">
      <formula>"INVALID"</formula>
    </cfRule>
  </conditionalFormatting>
  <conditionalFormatting sqref="AN268:AN269">
    <cfRule type="cellIs" dxfId="3" priority="1996" operator="equal">
      <formula>"INVALID"</formula>
    </cfRule>
  </conditionalFormatting>
  <conditionalFormatting sqref="AN290:AN293">
    <cfRule type="cellIs" dxfId="3" priority="1882" operator="equal">
      <formula>FALSE</formula>
    </cfRule>
    <cfRule type="cellIs" dxfId="3" priority="1874" operator="equal">
      <formula>"INVALID"</formula>
    </cfRule>
  </conditionalFormatting>
  <conditionalFormatting sqref="AN295:AN301">
    <cfRule type="cellIs" dxfId="3" priority="1704" operator="equal">
      <formula>FALSE</formula>
    </cfRule>
    <cfRule type="cellIs" dxfId="3" priority="1696" operator="equal">
      <formula>"INVALID"</formula>
    </cfRule>
  </conditionalFormatting>
  <conditionalFormatting sqref="AO10:AO18">
    <cfRule type="cellIs" dxfId="3" priority="1964" operator="equal">
      <formula>FALSE</formula>
    </cfRule>
    <cfRule type="cellIs" dxfId="3" priority="1956" operator="equal">
      <formula>"INVALID"</formula>
    </cfRule>
  </conditionalFormatting>
  <conditionalFormatting sqref="AO25:AO33">
    <cfRule type="cellIs" dxfId="3" priority="1438" operator="equal">
      <formula>FALSE</formula>
    </cfRule>
    <cfRule type="cellIs" dxfId="3" priority="1430" operator="equal">
      <formula>"INVALID"</formula>
    </cfRule>
  </conditionalFormatting>
  <conditionalFormatting sqref="AO34:AO35">
    <cfRule type="cellIs" dxfId="3" priority="1417" operator="equal">
      <formula>FALSE</formula>
    </cfRule>
    <cfRule type="cellIs" dxfId="3" priority="1409" operator="equal">
      <formula>"INVALID"</formula>
    </cfRule>
  </conditionalFormatting>
  <conditionalFormatting sqref="AO37:AO45">
    <cfRule type="cellIs" dxfId="3" priority="1383" operator="equal">
      <formula>FALSE</formula>
    </cfRule>
    <cfRule type="cellIs" dxfId="3" priority="1375" operator="equal">
      <formula>"INVALID"</formula>
    </cfRule>
  </conditionalFormatting>
  <conditionalFormatting sqref="AO46:AO47">
    <cfRule type="cellIs" dxfId="3" priority="1362" operator="equal">
      <formula>FALSE</formula>
    </cfRule>
    <cfRule type="cellIs" dxfId="3" priority="1354" operator="equal">
      <formula>"INVALID"</formula>
    </cfRule>
  </conditionalFormatting>
  <conditionalFormatting sqref="AO56:AO57">
    <cfRule type="cellIs" dxfId="3" priority="2027" operator="equal">
      <formula>"INVALID"</formula>
    </cfRule>
  </conditionalFormatting>
  <conditionalFormatting sqref="AO59:AO67">
    <cfRule type="cellIs" dxfId="3" priority="531" operator="equal">
      <formula>FALSE</formula>
    </cfRule>
    <cfRule type="cellIs" dxfId="3" priority="523" operator="equal">
      <formula>"INVALID"</formula>
    </cfRule>
  </conditionalFormatting>
  <conditionalFormatting sqref="AO84:AO92">
    <cfRule type="cellIs" dxfId="3" priority="1292" operator="equal">
      <formula>FALSE</formula>
    </cfRule>
    <cfRule type="cellIs" dxfId="3" priority="1284" operator="equal">
      <formula>"INVALID"</formula>
    </cfRule>
  </conditionalFormatting>
  <conditionalFormatting sqref="AO110:AO118">
    <cfRule type="cellIs" dxfId="3" priority="1199" operator="equal">
      <formula>FALSE</formula>
    </cfRule>
    <cfRule type="cellIs" dxfId="3" priority="1191" operator="equal">
      <formula>"INVALID"</formula>
    </cfRule>
  </conditionalFormatting>
  <conditionalFormatting sqref="AO119:AO120">
    <cfRule type="cellIs" dxfId="3" priority="1178" operator="equal">
      <formula>FALSE</formula>
    </cfRule>
    <cfRule type="cellIs" dxfId="3" priority="1170" operator="equal">
      <formula>"INVALID"</formula>
    </cfRule>
  </conditionalFormatting>
  <conditionalFormatting sqref="AO121:AO125">
    <cfRule type="cellIs" dxfId="3" priority="1011" operator="equal">
      <formula>FALSE</formula>
    </cfRule>
    <cfRule type="cellIs" dxfId="3" priority="1003" operator="equal">
      <formula>"INVALID"</formula>
    </cfRule>
  </conditionalFormatting>
  <conditionalFormatting sqref="AO127:AO135">
    <cfRule type="cellIs" dxfId="3" priority="1142" operator="equal">
      <formula>FALSE</formula>
    </cfRule>
    <cfRule type="cellIs" dxfId="3" priority="1134" operator="equal">
      <formula>"INVALID"</formula>
    </cfRule>
  </conditionalFormatting>
  <conditionalFormatting sqref="AO136:AO137">
    <cfRule type="cellIs" dxfId="3" priority="1121" operator="equal">
      <formula>FALSE</formula>
    </cfRule>
    <cfRule type="cellIs" dxfId="3" priority="1113" operator="equal">
      <formula>"INVALID"</formula>
    </cfRule>
  </conditionalFormatting>
  <conditionalFormatting sqref="AO139:AO147">
    <cfRule type="cellIs" dxfId="3" priority="972" operator="equal">
      <formula>FALSE</formula>
    </cfRule>
    <cfRule type="cellIs" dxfId="3" priority="964" operator="equal">
      <formula>"INVALID"</formula>
    </cfRule>
  </conditionalFormatting>
  <conditionalFormatting sqref="AO148:AO149">
    <cfRule type="cellIs" dxfId="3" priority="951" operator="equal">
      <formula>FALSE</formula>
    </cfRule>
    <cfRule type="cellIs" dxfId="3" priority="943" operator="equal">
      <formula>"INVALID"</formula>
    </cfRule>
  </conditionalFormatting>
  <conditionalFormatting sqref="AO151:AO155">
    <cfRule type="cellIs" dxfId="3" priority="1309" operator="equal">
      <formula>FALSE</formula>
    </cfRule>
  </conditionalFormatting>
  <conditionalFormatting sqref="AO173:AO180">
    <cfRule type="cellIs" dxfId="3" priority="1792" operator="equal">
      <formula>FALSE</formula>
    </cfRule>
    <cfRule type="cellIs" dxfId="3" priority="1784" operator="equal">
      <formula>"INVALID"</formula>
    </cfRule>
  </conditionalFormatting>
  <conditionalFormatting sqref="AO189:AO195">
    <cfRule type="cellIs" dxfId="3" priority="1549" operator="equal">
      <formula>FALSE</formula>
    </cfRule>
    <cfRule type="cellIs" dxfId="3" priority="1541" operator="equal">
      <formula>"INVALID"</formula>
    </cfRule>
  </conditionalFormatting>
  <conditionalFormatting sqref="AO196:AO197">
    <cfRule type="cellIs" dxfId="3" priority="2003" operator="equal">
      <formula>"INVALID"</formula>
    </cfRule>
  </conditionalFormatting>
  <conditionalFormatting sqref="AO206:AO207">
    <cfRule type="cellIs" dxfId="3" priority="1530" operator="equal">
      <formula>FALSE</formula>
    </cfRule>
    <cfRule type="cellIs" dxfId="3" priority="1522" operator="equal">
      <formula>"INVALID"</formula>
    </cfRule>
  </conditionalFormatting>
  <conditionalFormatting sqref="AO208:AO214">
    <cfRule type="cellIs" dxfId="3" priority="910" operator="equal">
      <formula>FALSE</formula>
    </cfRule>
    <cfRule type="cellIs" dxfId="3" priority="902" operator="equal">
      <formula>"INVALID"</formula>
    </cfRule>
  </conditionalFormatting>
  <conditionalFormatting sqref="AO215:AO216">
    <cfRule type="cellIs" dxfId="3" priority="933" operator="equal">
      <formula>FALSE</formula>
    </cfRule>
    <cfRule type="cellIs" dxfId="3" priority="925" operator="equal">
      <formula>"INVALID"</formula>
    </cfRule>
  </conditionalFormatting>
  <conditionalFormatting sqref="AO218:AO220">
    <cfRule type="cellIs" dxfId="3" priority="878" operator="equal">
      <formula>FALSE</formula>
    </cfRule>
    <cfRule type="cellIs" dxfId="3" priority="870" operator="equal">
      <formula>"INVALID"</formula>
    </cfRule>
  </conditionalFormatting>
  <conditionalFormatting sqref="AO219:AO220">
    <cfRule type="cellIs" dxfId="3" priority="858" operator="equal">
      <formula>FALSE</formula>
    </cfRule>
    <cfRule type="cellIs" dxfId="3" priority="850" operator="equal">
      <formula>"INVALID"</formula>
    </cfRule>
  </conditionalFormatting>
  <conditionalFormatting sqref="AO221:AO227">
    <cfRule type="cellIs" dxfId="3" priority="807" operator="equal">
      <formula>FALSE</formula>
    </cfRule>
    <cfRule type="cellIs" dxfId="3" priority="799" operator="equal">
      <formula>"INVALID"</formula>
    </cfRule>
  </conditionalFormatting>
  <conditionalFormatting sqref="AO229:AO232">
    <cfRule type="cellIs" dxfId="3" priority="834" operator="equal">
      <formula>FALSE</formula>
    </cfRule>
    <cfRule type="cellIs" dxfId="3" priority="826" operator="equal">
      <formula>"INVALID"</formula>
    </cfRule>
  </conditionalFormatting>
  <conditionalFormatting sqref="AO233:AO236">
    <cfRule type="cellIs" dxfId="3" priority="781" operator="equal">
      <formula>FALSE</formula>
    </cfRule>
    <cfRule type="cellIs" dxfId="3" priority="773" operator="equal">
      <formula>"INVALID"</formula>
    </cfRule>
  </conditionalFormatting>
  <conditionalFormatting sqref="AO242:AO243">
    <cfRule type="cellIs" dxfId="3" priority="1834" operator="equal">
      <formula>FALSE</formula>
    </cfRule>
    <cfRule type="cellIs" dxfId="3" priority="1826" operator="equal">
      <formula>"INVALID"</formula>
    </cfRule>
  </conditionalFormatting>
  <conditionalFormatting sqref="AO249:AO252">
    <cfRule type="cellIs" dxfId="3" priority="1627" operator="equal">
      <formula>FALSE</formula>
    </cfRule>
    <cfRule type="cellIs" dxfId="3" priority="1619" operator="equal">
      <formula>"INVALID"</formula>
    </cfRule>
  </conditionalFormatting>
  <conditionalFormatting sqref="AO253:AO254">
    <cfRule type="cellIs" dxfId="3" priority="1600" operator="equal">
      <formula>FALSE</formula>
    </cfRule>
    <cfRule type="cellIs" dxfId="3" priority="1592" operator="equal">
      <formula>"INVALID"</formula>
    </cfRule>
  </conditionalFormatting>
  <conditionalFormatting sqref="AO268:AO269">
    <cfRule type="cellIs" dxfId="3" priority="1995" operator="equal">
      <formula>"INVALID"</formula>
    </cfRule>
  </conditionalFormatting>
  <conditionalFormatting sqref="AO290:AO293">
    <cfRule type="cellIs" dxfId="3" priority="1881" operator="equal">
      <formula>FALSE</formula>
    </cfRule>
    <cfRule type="cellIs" dxfId="3" priority="1873" operator="equal">
      <formula>"INVALID"</formula>
    </cfRule>
  </conditionalFormatting>
  <conditionalFormatting sqref="AO295:AO301">
    <cfRule type="cellIs" dxfId="3" priority="1703" operator="equal">
      <formula>FALSE</formula>
    </cfRule>
    <cfRule type="cellIs" dxfId="3" priority="1695" operator="equal">
      <formula>"INVALID"</formula>
    </cfRule>
  </conditionalFormatting>
  <conditionalFormatting sqref="AP10:AP18">
    <cfRule type="cellIs" dxfId="3" priority="1963" operator="equal">
      <formula>FALSE</formula>
    </cfRule>
    <cfRule type="cellIs" dxfId="3" priority="1955" operator="equal">
      <formula>"INVALID"</formula>
    </cfRule>
  </conditionalFormatting>
  <conditionalFormatting sqref="AP25:AP33">
    <cfRule type="cellIs" dxfId="3" priority="1437" operator="equal">
      <formula>FALSE</formula>
    </cfRule>
    <cfRule type="cellIs" dxfId="3" priority="1429" operator="equal">
      <formula>"INVALID"</formula>
    </cfRule>
  </conditionalFormatting>
  <conditionalFormatting sqref="AP34:AP35">
    <cfRule type="cellIs" dxfId="3" priority="1416" operator="equal">
      <formula>FALSE</formula>
    </cfRule>
    <cfRule type="cellIs" dxfId="3" priority="1408" operator="equal">
      <formula>"INVALID"</formula>
    </cfRule>
  </conditionalFormatting>
  <conditionalFormatting sqref="AP37:AP45">
    <cfRule type="cellIs" dxfId="3" priority="1382" operator="equal">
      <formula>FALSE</formula>
    </cfRule>
    <cfRule type="cellIs" dxfId="3" priority="1374" operator="equal">
      <formula>"INVALID"</formula>
    </cfRule>
  </conditionalFormatting>
  <conditionalFormatting sqref="AP46:AP47">
    <cfRule type="cellIs" dxfId="3" priority="1361" operator="equal">
      <formula>FALSE</formula>
    </cfRule>
    <cfRule type="cellIs" dxfId="3" priority="1353" operator="equal">
      <formula>"INVALID"</formula>
    </cfRule>
  </conditionalFormatting>
  <conditionalFormatting sqref="AP56:AP57">
    <cfRule type="cellIs" dxfId="3" priority="2026" operator="equal">
      <formula>"INVALID"</formula>
    </cfRule>
  </conditionalFormatting>
  <conditionalFormatting sqref="AP59:AP67">
    <cfRule type="cellIs" dxfId="3" priority="530" operator="equal">
      <formula>FALSE</formula>
    </cfRule>
    <cfRule type="cellIs" dxfId="3" priority="522" operator="equal">
      <formula>"INVALID"</formula>
    </cfRule>
  </conditionalFormatting>
  <conditionalFormatting sqref="AP84:AP92">
    <cfRule type="cellIs" dxfId="3" priority="1291" operator="equal">
      <formula>FALSE</formula>
    </cfRule>
    <cfRule type="cellIs" dxfId="3" priority="1283" operator="equal">
      <formula>"INVALID"</formula>
    </cfRule>
  </conditionalFormatting>
  <conditionalFormatting sqref="AP110:AP118">
    <cfRule type="cellIs" dxfId="3" priority="1198" operator="equal">
      <formula>FALSE</formula>
    </cfRule>
    <cfRule type="cellIs" dxfId="3" priority="1190" operator="equal">
      <formula>"INVALID"</formula>
    </cfRule>
  </conditionalFormatting>
  <conditionalFormatting sqref="AP119:AP120">
    <cfRule type="cellIs" dxfId="3" priority="1177" operator="equal">
      <formula>FALSE</formula>
    </cfRule>
    <cfRule type="cellIs" dxfId="3" priority="1169" operator="equal">
      <formula>"INVALID"</formula>
    </cfRule>
  </conditionalFormatting>
  <conditionalFormatting sqref="AP121:AP125">
    <cfRule type="cellIs" dxfId="3" priority="1010" operator="equal">
      <formula>FALSE</formula>
    </cfRule>
    <cfRule type="cellIs" dxfId="3" priority="1002" operator="equal">
      <formula>"INVALID"</formula>
    </cfRule>
  </conditionalFormatting>
  <conditionalFormatting sqref="AP127:AP135">
    <cfRule type="cellIs" dxfId="3" priority="1141" operator="equal">
      <formula>FALSE</formula>
    </cfRule>
    <cfRule type="cellIs" dxfId="3" priority="1133" operator="equal">
      <formula>"INVALID"</formula>
    </cfRule>
  </conditionalFormatting>
  <conditionalFormatting sqref="AP136:AP137">
    <cfRule type="cellIs" dxfId="3" priority="1120" operator="equal">
      <formula>FALSE</formula>
    </cfRule>
    <cfRule type="cellIs" dxfId="3" priority="1112" operator="equal">
      <formula>"INVALID"</formula>
    </cfRule>
  </conditionalFormatting>
  <conditionalFormatting sqref="AP139:AP147">
    <cfRule type="cellIs" dxfId="3" priority="971" operator="equal">
      <formula>FALSE</formula>
    </cfRule>
    <cfRule type="cellIs" dxfId="3" priority="963" operator="equal">
      <formula>"INVALID"</formula>
    </cfRule>
  </conditionalFormatting>
  <conditionalFormatting sqref="AP148:AP149">
    <cfRule type="cellIs" dxfId="3" priority="950" operator="equal">
      <formula>FALSE</formula>
    </cfRule>
    <cfRule type="cellIs" dxfId="3" priority="942" operator="equal">
      <formula>"INVALID"</formula>
    </cfRule>
  </conditionalFormatting>
  <conditionalFormatting sqref="AP151:AP155">
    <cfRule type="cellIs" dxfId="3" priority="1308" operator="equal">
      <formula>FALSE</formula>
    </cfRule>
  </conditionalFormatting>
  <conditionalFormatting sqref="AP173:AP180">
    <cfRule type="cellIs" dxfId="3" priority="1791" operator="equal">
      <formula>FALSE</formula>
    </cfRule>
    <cfRule type="cellIs" dxfId="3" priority="1783" operator="equal">
      <formula>"INVALID"</formula>
    </cfRule>
  </conditionalFormatting>
  <conditionalFormatting sqref="AP189:AP195">
    <cfRule type="cellIs" dxfId="3" priority="1548" operator="equal">
      <formula>FALSE</formula>
    </cfRule>
    <cfRule type="cellIs" dxfId="3" priority="1540" operator="equal">
      <formula>"INVALID"</formula>
    </cfRule>
  </conditionalFormatting>
  <conditionalFormatting sqref="AP196:AP197">
    <cfRule type="cellIs" dxfId="3" priority="2002" operator="equal">
      <formula>"INVALID"</formula>
    </cfRule>
  </conditionalFormatting>
  <conditionalFormatting sqref="AP206:AP207">
    <cfRule type="cellIs" dxfId="3" priority="1529" operator="equal">
      <formula>FALSE</formula>
    </cfRule>
    <cfRule type="cellIs" dxfId="3" priority="1521" operator="equal">
      <formula>"INVALID"</formula>
    </cfRule>
  </conditionalFormatting>
  <conditionalFormatting sqref="AP208:AP214">
    <cfRule type="cellIs" dxfId="3" priority="909" operator="equal">
      <formula>FALSE</formula>
    </cfRule>
    <cfRule type="cellIs" dxfId="3" priority="901" operator="equal">
      <formula>"INVALID"</formula>
    </cfRule>
  </conditionalFormatting>
  <conditionalFormatting sqref="AP215:AP216">
    <cfRule type="cellIs" dxfId="3" priority="932" operator="equal">
      <formula>FALSE</formula>
    </cfRule>
    <cfRule type="cellIs" dxfId="3" priority="924" operator="equal">
      <formula>"INVALID"</formula>
    </cfRule>
  </conditionalFormatting>
  <conditionalFormatting sqref="AP218:AP220">
    <cfRule type="cellIs" dxfId="3" priority="877" operator="equal">
      <formula>FALSE</formula>
    </cfRule>
    <cfRule type="cellIs" dxfId="3" priority="869" operator="equal">
      <formula>"INVALID"</formula>
    </cfRule>
  </conditionalFormatting>
  <conditionalFormatting sqref="AP219:AP220">
    <cfRule type="cellIs" dxfId="3" priority="857" operator="equal">
      <formula>FALSE</formula>
    </cfRule>
    <cfRule type="cellIs" dxfId="3" priority="849" operator="equal">
      <formula>"INVALID"</formula>
    </cfRule>
  </conditionalFormatting>
  <conditionalFormatting sqref="AP221:AP227">
    <cfRule type="cellIs" dxfId="3" priority="806" operator="equal">
      <formula>FALSE</formula>
    </cfRule>
    <cfRule type="cellIs" dxfId="3" priority="798" operator="equal">
      <formula>"INVALID"</formula>
    </cfRule>
  </conditionalFormatting>
  <conditionalFormatting sqref="AP229:AP232">
    <cfRule type="cellIs" dxfId="3" priority="833" operator="equal">
      <formula>FALSE</formula>
    </cfRule>
    <cfRule type="cellIs" dxfId="3" priority="825" operator="equal">
      <formula>"INVALID"</formula>
    </cfRule>
  </conditionalFormatting>
  <conditionalFormatting sqref="AP233:AP236">
    <cfRule type="cellIs" dxfId="3" priority="780" operator="equal">
      <formula>FALSE</formula>
    </cfRule>
    <cfRule type="cellIs" dxfId="3" priority="772" operator="equal">
      <formula>"INVALID"</formula>
    </cfRule>
  </conditionalFormatting>
  <conditionalFormatting sqref="AP242:AP243">
    <cfRule type="cellIs" dxfId="3" priority="1833" operator="equal">
      <formula>FALSE</formula>
    </cfRule>
    <cfRule type="cellIs" dxfId="3" priority="1825" operator="equal">
      <formula>"INVALID"</formula>
    </cfRule>
  </conditionalFormatting>
  <conditionalFormatting sqref="AP249:AP252">
    <cfRule type="cellIs" dxfId="3" priority="1626" operator="equal">
      <formula>FALSE</formula>
    </cfRule>
    <cfRule type="cellIs" dxfId="3" priority="1618" operator="equal">
      <formula>"INVALID"</formula>
    </cfRule>
  </conditionalFormatting>
  <conditionalFormatting sqref="AP253:AP254">
    <cfRule type="cellIs" dxfId="3" priority="1599" operator="equal">
      <formula>FALSE</formula>
    </cfRule>
    <cfRule type="cellIs" dxfId="3" priority="1591" operator="equal">
      <formula>"INVALID"</formula>
    </cfRule>
  </conditionalFormatting>
  <conditionalFormatting sqref="AP268:AP269">
    <cfRule type="cellIs" dxfId="3" priority="1994" operator="equal">
      <formula>"INVALID"</formula>
    </cfRule>
  </conditionalFormatting>
  <conditionalFormatting sqref="AP290:AP293">
    <cfRule type="cellIs" dxfId="3" priority="1880" operator="equal">
      <formula>FALSE</formula>
    </cfRule>
    <cfRule type="cellIs" dxfId="3" priority="1872" operator="equal">
      <formula>"INVALID"</formula>
    </cfRule>
  </conditionalFormatting>
  <conditionalFormatting sqref="AP295:AP301">
    <cfRule type="cellIs" dxfId="3" priority="1702" operator="equal">
      <formula>FALSE</formula>
    </cfRule>
    <cfRule type="cellIs" dxfId="3" priority="1694" operator="equal">
      <formula>"INVALID"</formula>
    </cfRule>
  </conditionalFormatting>
  <conditionalFormatting sqref="AQ10:AQ18">
    <cfRule type="cellIs" dxfId="3" priority="1951" operator="equal">
      <formula>FALSE</formula>
    </cfRule>
    <cfRule type="cellIs" dxfId="3" priority="1950" operator="equal">
      <formula>"INVALID"</formula>
    </cfRule>
    <cfRule type="cellIs" dxfId="3" priority="1949" operator="equal">
      <formula>"INVALID"</formula>
    </cfRule>
  </conditionalFormatting>
  <conditionalFormatting sqref="AQ25:AQ33">
    <cfRule type="cellIs" dxfId="3" priority="1425" operator="equal">
      <formula>FALSE</formula>
    </cfRule>
    <cfRule type="cellIs" dxfId="3" priority="1424" operator="equal">
      <formula>"INVALID"</formula>
    </cfRule>
    <cfRule type="cellIs" dxfId="3" priority="1423" operator="equal">
      <formula>"INVALID"</formula>
    </cfRule>
  </conditionalFormatting>
  <conditionalFormatting sqref="AQ34:AQ35">
    <cfRule type="cellIs" dxfId="3" priority="1407" operator="equal">
      <formula>FALSE</formula>
    </cfRule>
    <cfRule type="cellIs" dxfId="3" priority="1406" operator="equal">
      <formula>"INVALID"</formula>
    </cfRule>
    <cfRule type="cellIs" dxfId="3" priority="1405" operator="equal">
      <formula>"INVALID"</formula>
    </cfRule>
  </conditionalFormatting>
  <conditionalFormatting sqref="AQ37:AQ45">
    <cfRule type="cellIs" dxfId="3" priority="1370" operator="equal">
      <formula>FALSE</formula>
    </cfRule>
    <cfRule type="cellIs" dxfId="3" priority="1369" operator="equal">
      <formula>"INVALID"</formula>
    </cfRule>
    <cfRule type="cellIs" dxfId="3" priority="1368" operator="equal">
      <formula>"INVALID"</formula>
    </cfRule>
  </conditionalFormatting>
  <conditionalFormatting sqref="AQ46:AQ47">
    <cfRule type="cellIs" dxfId="3" priority="1352" operator="equal">
      <formula>FALSE</formula>
    </cfRule>
    <cfRule type="cellIs" dxfId="3" priority="1351" operator="equal">
      <formula>"INVALID"</formula>
    </cfRule>
    <cfRule type="cellIs" dxfId="3" priority="1350" operator="equal">
      <formula>"INVALID"</formula>
    </cfRule>
  </conditionalFormatting>
  <conditionalFormatting sqref="AQ56:AQ57">
    <cfRule type="cellIs" dxfId="3" priority="1989" operator="equal">
      <formula>"INVALID"</formula>
    </cfRule>
    <cfRule type="cellIs" dxfId="3" priority="1988" operator="equal">
      <formula>"INVALID"</formula>
    </cfRule>
  </conditionalFormatting>
  <conditionalFormatting sqref="AQ59:AQ67">
    <cfRule type="cellIs" dxfId="3" priority="518" operator="equal">
      <formula>FALSE</formula>
    </cfRule>
    <cfRule type="cellIs" dxfId="3" priority="517" operator="equal">
      <formula>"INVALID"</formula>
    </cfRule>
    <cfRule type="cellIs" dxfId="3" priority="516" operator="equal">
      <formula>"INVALID"</formula>
    </cfRule>
  </conditionalFormatting>
  <conditionalFormatting sqref="AQ84:AQ92">
    <cfRule type="cellIs" dxfId="3" priority="1279" operator="equal">
      <formula>FALSE</formula>
    </cfRule>
    <cfRule type="cellIs" dxfId="3" priority="1278" operator="equal">
      <formula>"INVALID"</formula>
    </cfRule>
    <cfRule type="cellIs" dxfId="3" priority="1277" operator="equal">
      <formula>"INVALID"</formula>
    </cfRule>
  </conditionalFormatting>
  <conditionalFormatting sqref="AQ110:AQ118">
    <cfRule type="cellIs" dxfId="3" priority="1186" operator="equal">
      <formula>FALSE</formula>
    </cfRule>
    <cfRule type="cellIs" dxfId="3" priority="1185" operator="equal">
      <formula>"INVALID"</formula>
    </cfRule>
    <cfRule type="cellIs" dxfId="3" priority="1184" operator="equal">
      <formula>"INVALID"</formula>
    </cfRule>
  </conditionalFormatting>
  <conditionalFormatting sqref="AQ119:AQ120">
    <cfRule type="cellIs" dxfId="3" priority="1168" operator="equal">
      <formula>FALSE</formula>
    </cfRule>
    <cfRule type="cellIs" dxfId="3" priority="1167" operator="equal">
      <formula>"INVALID"</formula>
    </cfRule>
    <cfRule type="cellIs" dxfId="3" priority="1166" operator="equal">
      <formula>"INVALID"</formula>
    </cfRule>
  </conditionalFormatting>
  <conditionalFormatting sqref="AQ121:AQ125">
    <cfRule type="cellIs" dxfId="3" priority="998" operator="equal">
      <formula>FALSE</formula>
    </cfRule>
    <cfRule type="cellIs" dxfId="3" priority="997" operator="equal">
      <formula>"INVALID"</formula>
    </cfRule>
    <cfRule type="cellIs" dxfId="3" priority="996" operator="equal">
      <formula>"INVALID"</formula>
    </cfRule>
  </conditionalFormatting>
  <conditionalFormatting sqref="AQ127:AQ135">
    <cfRule type="cellIs" dxfId="3" priority="1129" operator="equal">
      <formula>FALSE</formula>
    </cfRule>
    <cfRule type="cellIs" dxfId="3" priority="1128" operator="equal">
      <formula>"INVALID"</formula>
    </cfRule>
    <cfRule type="cellIs" dxfId="3" priority="1127" operator="equal">
      <formula>"INVALID"</formula>
    </cfRule>
  </conditionalFormatting>
  <conditionalFormatting sqref="AQ136:AQ137">
    <cfRule type="cellIs" dxfId="3" priority="1111" operator="equal">
      <formula>FALSE</formula>
    </cfRule>
    <cfRule type="cellIs" dxfId="3" priority="1110" operator="equal">
      <formula>"INVALID"</formula>
    </cfRule>
    <cfRule type="cellIs" dxfId="3" priority="1109" operator="equal">
      <formula>"INVALID"</formula>
    </cfRule>
  </conditionalFormatting>
  <conditionalFormatting sqref="AQ139:AQ147">
    <cfRule type="cellIs" dxfId="3" priority="959" operator="equal">
      <formula>FALSE</formula>
    </cfRule>
    <cfRule type="cellIs" dxfId="3" priority="958" operator="equal">
      <formula>"INVALID"</formula>
    </cfRule>
    <cfRule type="cellIs" dxfId="3" priority="957" operator="equal">
      <formula>"INVALID"</formula>
    </cfRule>
  </conditionalFormatting>
  <conditionalFormatting sqref="AQ148:AQ149">
    <cfRule type="cellIs" dxfId="3" priority="941" operator="equal">
      <formula>FALSE</formula>
    </cfRule>
    <cfRule type="cellIs" dxfId="3" priority="940" operator="equal">
      <formula>"INVALID"</formula>
    </cfRule>
    <cfRule type="cellIs" dxfId="3" priority="939" operator="equal">
      <formula>"INVALID"</formula>
    </cfRule>
  </conditionalFormatting>
  <conditionalFormatting sqref="AQ151:AQ155">
    <cfRule type="cellIs" dxfId="3" priority="1304" operator="equal">
      <formula>FALSE</formula>
    </cfRule>
  </conditionalFormatting>
  <conditionalFormatting sqref="AQ173:AQ180">
    <cfRule type="cellIs" dxfId="3" priority="1779" operator="equal">
      <formula>FALSE</formula>
    </cfRule>
    <cfRule type="cellIs" dxfId="3" priority="1778" operator="equal">
      <formula>"INVALID"</formula>
    </cfRule>
    <cfRule type="cellIs" dxfId="3" priority="1777" operator="equal">
      <formula>"INVALID"</formula>
    </cfRule>
  </conditionalFormatting>
  <conditionalFormatting sqref="AQ189:AQ195">
    <cfRule type="cellIs" dxfId="3" priority="1538" operator="equal">
      <formula>"INVALID"</formula>
    </cfRule>
    <cfRule type="cellIs" dxfId="3" priority="1539" operator="equal">
      <formula>FALSE</formula>
    </cfRule>
    <cfRule type="cellIs" dxfId="3" priority="1537" operator="equal">
      <formula>"INVALID"</formula>
    </cfRule>
  </conditionalFormatting>
  <conditionalFormatting sqref="AQ196:AQ197">
    <cfRule type="cellIs" dxfId="3" priority="1983" operator="equal">
      <formula>"INVALID"</formula>
    </cfRule>
    <cfRule type="cellIs" dxfId="3" priority="1982" operator="equal">
      <formula>"INVALID"</formula>
    </cfRule>
  </conditionalFormatting>
  <conditionalFormatting sqref="AQ206:AQ207">
    <cfRule type="cellIs" dxfId="3" priority="1520" operator="equal">
      <formula>FALSE</formula>
    </cfRule>
    <cfRule type="cellIs" dxfId="3" priority="1519" operator="equal">
      <formula>"INVALID"</formula>
    </cfRule>
    <cfRule type="cellIs" dxfId="3" priority="1518" operator="equal">
      <formula>"INVALID"</formula>
    </cfRule>
  </conditionalFormatting>
  <conditionalFormatting sqref="AQ208:AQ214">
    <cfRule type="cellIs" dxfId="3" priority="897" operator="equal">
      <formula>FALSE</formula>
    </cfRule>
    <cfRule type="cellIs" dxfId="3" priority="896" operator="equal">
      <formula>"INVALID"</formula>
    </cfRule>
    <cfRule type="cellIs" dxfId="3" priority="895" operator="equal">
      <formula>"INVALID"</formula>
    </cfRule>
  </conditionalFormatting>
  <conditionalFormatting sqref="AQ215:AQ216">
    <cfRule type="cellIs" dxfId="3" priority="923" operator="equal">
      <formula>FALSE</formula>
    </cfRule>
    <cfRule type="cellIs" dxfId="3" priority="922" operator="equal">
      <formula>"INVALID"</formula>
    </cfRule>
    <cfRule type="cellIs" dxfId="3" priority="921" operator="equal">
      <formula>"INVALID"</formula>
    </cfRule>
  </conditionalFormatting>
  <conditionalFormatting sqref="AQ218:AQ220">
    <cfRule type="cellIs" dxfId="3" priority="868" operator="equal">
      <formula>FALSE</formula>
    </cfRule>
    <cfRule type="cellIs" dxfId="3" priority="867" operator="equal">
      <formula>"INVALID"</formula>
    </cfRule>
    <cfRule type="cellIs" dxfId="3" priority="866" operator="equal">
      <formula>"INVALID"</formula>
    </cfRule>
  </conditionalFormatting>
  <conditionalFormatting sqref="AQ219:AQ220">
    <cfRule type="cellIs" dxfId="3" priority="848" operator="equal">
      <formula>FALSE</formula>
    </cfRule>
    <cfRule type="cellIs" dxfId="3" priority="847" operator="equal">
      <formula>"INVALID"</formula>
    </cfRule>
    <cfRule type="cellIs" dxfId="3" priority="846" operator="equal">
      <formula>"INVALID"</formula>
    </cfRule>
  </conditionalFormatting>
  <conditionalFormatting sqref="AQ221:AQ227">
    <cfRule type="cellIs" dxfId="3" priority="794" operator="equal">
      <formula>FALSE</formula>
    </cfRule>
    <cfRule type="cellIs" dxfId="3" priority="793" operator="equal">
      <formula>"INVALID"</formula>
    </cfRule>
    <cfRule type="cellIs" dxfId="3" priority="792" operator="equal">
      <formula>"INVALID"</formula>
    </cfRule>
  </conditionalFormatting>
  <conditionalFormatting sqref="AQ229:AQ232">
    <cfRule type="cellIs" dxfId="3" priority="821" operator="equal">
      <formula>FALSE</formula>
    </cfRule>
    <cfRule type="cellIs" dxfId="3" priority="820" operator="equal">
      <formula>"INVALID"</formula>
    </cfRule>
    <cfRule type="cellIs" dxfId="3" priority="819" operator="equal">
      <formula>"INVALID"</formula>
    </cfRule>
  </conditionalFormatting>
  <conditionalFormatting sqref="AQ233:AQ236">
    <cfRule type="cellIs" dxfId="3" priority="768" operator="equal">
      <formula>FALSE</formula>
    </cfRule>
    <cfRule type="cellIs" dxfId="3" priority="767" operator="equal">
      <formula>"INVALID"</formula>
    </cfRule>
    <cfRule type="cellIs" dxfId="3" priority="766" operator="equal">
      <formula>"INVALID"</formula>
    </cfRule>
  </conditionalFormatting>
  <conditionalFormatting sqref="AQ242:AQ243">
    <cfRule type="cellIs" dxfId="3" priority="1822" operator="equal">
      <formula>FALSE</formula>
    </cfRule>
    <cfRule type="cellIs" dxfId="3" priority="1821" operator="equal">
      <formula>"INVALID"</formula>
    </cfRule>
    <cfRule type="cellIs" dxfId="3" priority="1820" operator="equal">
      <formula>"INVALID"</formula>
    </cfRule>
  </conditionalFormatting>
  <conditionalFormatting sqref="AQ249:AQ252">
    <cfRule type="cellIs" dxfId="3" priority="1615" operator="equal">
      <formula>FALSE</formula>
    </cfRule>
    <cfRule type="cellIs" dxfId="3" priority="1614" operator="equal">
      <formula>"INVALID"</formula>
    </cfRule>
    <cfRule type="cellIs" dxfId="3" priority="1613" operator="equal">
      <formula>"INVALID"</formula>
    </cfRule>
  </conditionalFormatting>
  <conditionalFormatting sqref="AQ253:AQ254">
    <cfRule type="cellIs" dxfId="3" priority="1588" operator="equal">
      <formula>FALSE</formula>
    </cfRule>
    <cfRule type="cellIs" dxfId="3" priority="1587" operator="equal">
      <formula>"INVALID"</formula>
    </cfRule>
    <cfRule type="cellIs" dxfId="3" priority="1586" operator="equal">
      <formula>"INVALID"</formula>
    </cfRule>
  </conditionalFormatting>
  <conditionalFormatting sqref="AQ268:AQ269">
    <cfRule type="cellIs" dxfId="3" priority="1981" operator="equal">
      <formula>"INVALID"</formula>
    </cfRule>
    <cfRule type="cellIs" dxfId="3" priority="1980" operator="equal">
      <formula>"INVALID"</formula>
    </cfRule>
  </conditionalFormatting>
  <conditionalFormatting sqref="AQ290:AQ293">
    <cfRule type="cellIs" dxfId="3" priority="1871" operator="equal">
      <formula>FALSE</formula>
    </cfRule>
    <cfRule type="cellIs" dxfId="3" priority="1870" operator="equal">
      <formula>"INVALID"</formula>
    </cfRule>
    <cfRule type="cellIs" dxfId="3" priority="1869" operator="equal">
      <formula>"INVALID"</formula>
    </cfRule>
  </conditionalFormatting>
  <conditionalFormatting sqref="AQ295:AQ301">
    <cfRule type="cellIs" dxfId="3" priority="1693" operator="equal">
      <formula>FALSE</formula>
    </cfRule>
    <cfRule type="cellIs" dxfId="3" priority="1692" operator="equal">
      <formula>"INVALID"</formula>
    </cfRule>
    <cfRule type="cellIs" dxfId="3" priority="1691" operator="equal">
      <formula>"INVALID"</formula>
    </cfRule>
  </conditionalFormatting>
  <conditionalFormatting sqref="AR10:AR18">
    <cfRule type="cellIs" dxfId="3" priority="1962" operator="equal">
      <formula>"INVALID"</formula>
    </cfRule>
  </conditionalFormatting>
  <conditionalFormatting sqref="AR25:AR33">
    <cfRule type="cellIs" dxfId="3" priority="1436" operator="equal">
      <formula>"INVALID"</formula>
    </cfRule>
  </conditionalFormatting>
  <conditionalFormatting sqref="AR34:AR35">
    <cfRule type="cellIs" dxfId="3" priority="1415" operator="equal">
      <formula>"INVALID"</formula>
    </cfRule>
  </conditionalFormatting>
  <conditionalFormatting sqref="AR37:AR45">
    <cfRule type="cellIs" dxfId="3" priority="1381" operator="equal">
      <formula>"INVALID"</formula>
    </cfRule>
  </conditionalFormatting>
  <conditionalFormatting sqref="AR46:AR47">
    <cfRule type="cellIs" dxfId="3" priority="1360" operator="equal">
      <formula>"INVALID"</formula>
    </cfRule>
  </conditionalFormatting>
  <conditionalFormatting sqref="AR56:AR57">
    <cfRule type="cellIs" dxfId="3" priority="2033" operator="equal">
      <formula>"INVALID"</formula>
    </cfRule>
  </conditionalFormatting>
  <conditionalFormatting sqref="AR59:AR67">
    <cfRule type="cellIs" dxfId="3" priority="529" operator="equal">
      <formula>"INVALID"</formula>
    </cfRule>
  </conditionalFormatting>
  <conditionalFormatting sqref="AR84:AR92">
    <cfRule type="cellIs" dxfId="3" priority="1290" operator="equal">
      <formula>"INVALID"</formula>
    </cfRule>
  </conditionalFormatting>
  <conditionalFormatting sqref="AR110:AR118">
    <cfRule type="cellIs" dxfId="3" priority="1197" operator="equal">
      <formula>"INVALID"</formula>
    </cfRule>
  </conditionalFormatting>
  <conditionalFormatting sqref="AR119:AR120">
    <cfRule type="cellIs" dxfId="3" priority="1176" operator="equal">
      <formula>"INVALID"</formula>
    </cfRule>
  </conditionalFormatting>
  <conditionalFormatting sqref="AR121:AR125">
    <cfRule type="cellIs" dxfId="3" priority="1009" operator="equal">
      <formula>"INVALID"</formula>
    </cfRule>
  </conditionalFormatting>
  <conditionalFormatting sqref="AR127:AR135">
    <cfRule type="cellIs" dxfId="3" priority="1140" operator="equal">
      <formula>"INVALID"</formula>
    </cfRule>
  </conditionalFormatting>
  <conditionalFormatting sqref="AR136:AR137">
    <cfRule type="cellIs" dxfId="3" priority="1119" operator="equal">
      <formula>"INVALID"</formula>
    </cfRule>
  </conditionalFormatting>
  <conditionalFormatting sqref="AR139:AR147">
    <cfRule type="cellIs" dxfId="3" priority="970" operator="equal">
      <formula>"INVALID"</formula>
    </cfRule>
  </conditionalFormatting>
  <conditionalFormatting sqref="AR148:AR149">
    <cfRule type="cellIs" dxfId="3" priority="949" operator="equal">
      <formula>"INVALID"</formula>
    </cfRule>
  </conditionalFormatting>
  <conditionalFormatting sqref="AR173:AR180">
    <cfRule type="cellIs" dxfId="3" priority="1790" operator="equal">
      <formula>"INVALID"</formula>
    </cfRule>
  </conditionalFormatting>
  <conditionalFormatting sqref="AR189:AR195">
    <cfRule type="cellIs" dxfId="3" priority="1547" operator="equal">
      <formula>"INVALID"</formula>
    </cfRule>
  </conditionalFormatting>
  <conditionalFormatting sqref="AR196:AR197">
    <cfRule type="cellIs" dxfId="3" priority="2009" operator="equal">
      <formula>"INVALID"</formula>
    </cfRule>
  </conditionalFormatting>
  <conditionalFormatting sqref="AR206:AR207">
    <cfRule type="cellIs" dxfId="3" priority="1528" operator="equal">
      <formula>"INVALID"</formula>
    </cfRule>
  </conditionalFormatting>
  <conditionalFormatting sqref="AR208:AR214">
    <cfRule type="cellIs" dxfId="3" priority="908" operator="equal">
      <formula>"INVALID"</formula>
    </cfRule>
  </conditionalFormatting>
  <conditionalFormatting sqref="AR215:AR216">
    <cfRule type="cellIs" dxfId="3" priority="931" operator="equal">
      <formula>"INVALID"</formula>
    </cfRule>
  </conditionalFormatting>
  <conditionalFormatting sqref="AR218:AR220">
    <cfRule type="cellIs" dxfId="3" priority="876" operator="equal">
      <formula>"INVALID"</formula>
    </cfRule>
  </conditionalFormatting>
  <conditionalFormatting sqref="AR219:AR220">
    <cfRule type="cellIs" dxfId="3" priority="856" operator="equal">
      <formula>"INVALID"</formula>
    </cfRule>
  </conditionalFormatting>
  <conditionalFormatting sqref="AR221:AR227">
    <cfRule type="cellIs" dxfId="3" priority="805" operator="equal">
      <formula>"INVALID"</formula>
    </cfRule>
  </conditionalFormatting>
  <conditionalFormatting sqref="AR229:AR232">
    <cfRule type="cellIs" dxfId="3" priority="832" operator="equal">
      <formula>"INVALID"</formula>
    </cfRule>
  </conditionalFormatting>
  <conditionalFormatting sqref="AR233:AR236">
    <cfRule type="cellIs" dxfId="3" priority="779" operator="equal">
      <formula>"INVALID"</formula>
    </cfRule>
  </conditionalFormatting>
  <conditionalFormatting sqref="AR242:AR243">
    <cfRule type="cellIs" dxfId="3" priority="1832" operator="equal">
      <formula>"INVALID"</formula>
    </cfRule>
  </conditionalFormatting>
  <conditionalFormatting sqref="AR249:AR252">
    <cfRule type="cellIs" dxfId="3" priority="1625" operator="equal">
      <formula>"INVALID"</formula>
    </cfRule>
  </conditionalFormatting>
  <conditionalFormatting sqref="AR253:AR254">
    <cfRule type="cellIs" dxfId="3" priority="1598" operator="equal">
      <formula>"INVALID"</formula>
    </cfRule>
  </conditionalFormatting>
  <conditionalFormatting sqref="AR268:AR269">
    <cfRule type="cellIs" dxfId="3" priority="2001" operator="equal">
      <formula>"INVALID"</formula>
    </cfRule>
  </conditionalFormatting>
  <conditionalFormatting sqref="AR290:AR293">
    <cfRule type="cellIs" dxfId="3" priority="1879" operator="equal">
      <formula>"INVALID"</formula>
    </cfRule>
  </conditionalFormatting>
  <conditionalFormatting sqref="AR295:AR301">
    <cfRule type="cellIs" dxfId="3" priority="1701" operator="equal">
      <formula>"INVALID"</formula>
    </cfRule>
  </conditionalFormatting>
  <conditionalFormatting sqref="AS10:AS18">
    <cfRule type="expression" dxfId="0" priority="1974" stopIfTrue="1">
      <formula>REPLACE($AS10,8,LEN($AS10),"")="unused_"</formula>
    </cfRule>
    <cfRule type="expression" dxfId="2" priority="1954">
      <formula>NOT($AL10)</formula>
    </cfRule>
    <cfRule type="expression" dxfId="4" priority="1968">
      <formula>RIGHT($AS10,1)="*"</formula>
    </cfRule>
  </conditionalFormatting>
  <conditionalFormatting sqref="AS19:AS21">
    <cfRule type="expression" dxfId="0" priority="1947" stopIfTrue="1">
      <formula>REPLACE($AS19,8,LEN($AS19),"")="unused_"</formula>
    </cfRule>
    <cfRule type="expression" dxfId="2" priority="1927">
      <formula>NOT($AL19)</formula>
    </cfRule>
    <cfRule type="expression" dxfId="4" priority="1941">
      <formula>RIGHT($AS19,1)="*"</formula>
    </cfRule>
  </conditionalFormatting>
  <conditionalFormatting sqref="AS25:AS33">
    <cfRule type="expression" dxfId="0" priority="1448" stopIfTrue="1">
      <formula>REPLACE($AS25,8,LEN($AS25),"")="unused_"</formula>
    </cfRule>
    <cfRule type="expression" dxfId="2" priority="1428">
      <formula>NOT($AL25)</formula>
    </cfRule>
    <cfRule type="expression" dxfId="4" priority="1442">
      <formula>RIGHT($AS25,1)="*"</formula>
    </cfRule>
  </conditionalFormatting>
  <conditionalFormatting sqref="AS37:AS45">
    <cfRule type="expression" dxfId="0" priority="1393" stopIfTrue="1">
      <formula>REPLACE($AS37,8,LEN($AS37),"")="unused_"</formula>
    </cfRule>
    <cfRule type="expression" dxfId="2" priority="1373">
      <formula>NOT($AL37)</formula>
    </cfRule>
    <cfRule type="expression" dxfId="4" priority="1387">
      <formula>RIGHT($AS37,1)="*"</formula>
    </cfRule>
  </conditionalFormatting>
  <conditionalFormatting sqref="AS46:AS47">
    <cfRule type="expression" dxfId="0" priority="1403" stopIfTrue="1">
      <formula>REPLACE($AS46,8,LEN($AS46),"")="unused_"</formula>
    </cfRule>
    <cfRule type="expression" dxfId="2" priority="1397">
      <formula>NOT($AL46)</formula>
    </cfRule>
    <cfRule type="expression" dxfId="4" priority="1398">
      <formula>RIGHT($AS46,1)="*"</formula>
    </cfRule>
  </conditionalFormatting>
  <conditionalFormatting sqref="AS59:AS67">
    <cfRule type="expression" dxfId="0" priority="541" stopIfTrue="1">
      <formula>REPLACE($AS59,8,LEN($AS59),"")="unused_"</formula>
    </cfRule>
    <cfRule type="expression" dxfId="2" priority="521">
      <formula>NOT($AL59)</formula>
    </cfRule>
    <cfRule type="expression" dxfId="4" priority="535">
      <formula>RIGHT($AS59,1)="*"</formula>
    </cfRule>
  </conditionalFormatting>
  <conditionalFormatting sqref="AS68:AS70">
    <cfRule type="expression" dxfId="0" priority="514" stopIfTrue="1">
      <formula>REPLACE($AS68,8,LEN($AS68),"")="unused_"</formula>
    </cfRule>
    <cfRule type="expression" dxfId="2" priority="494">
      <formula>NOT($AL68)</formula>
    </cfRule>
    <cfRule type="expression" dxfId="4" priority="508">
      <formula>RIGHT($AS68,1)="*"</formula>
    </cfRule>
  </conditionalFormatting>
  <conditionalFormatting sqref="AS74:AS76">
    <cfRule type="expression" dxfId="0" priority="422" stopIfTrue="1">
      <formula>REPLACE($AS74,8,LEN($AS74),"")="unused_"</formula>
    </cfRule>
    <cfRule type="expression" dxfId="2" priority="402">
      <formula>NOT($AL74)</formula>
    </cfRule>
    <cfRule type="expression" dxfId="4" priority="416">
      <formula>RIGHT($AS74,1)="*"</formula>
    </cfRule>
  </conditionalFormatting>
  <conditionalFormatting sqref="AS84:AS92">
    <cfRule type="expression" dxfId="0" priority="1302" stopIfTrue="1">
      <formula>REPLACE($AS84,8,LEN($AS84),"")="unused_"</formula>
    </cfRule>
    <cfRule type="expression" dxfId="2" priority="1282">
      <formula>NOT($AL84)</formula>
    </cfRule>
    <cfRule type="expression" dxfId="4" priority="1296">
      <formula>RIGHT($AS84,1)="*"</formula>
    </cfRule>
  </conditionalFormatting>
  <conditionalFormatting sqref="AS93:AS95">
    <cfRule type="expression" dxfId="0" priority="1275" stopIfTrue="1">
      <formula>REPLACE($AS93,8,LEN($AS93),"")="unused_"</formula>
    </cfRule>
    <cfRule type="expression" dxfId="2" priority="1255">
      <formula>NOT($AL93)</formula>
    </cfRule>
    <cfRule type="expression" dxfId="4" priority="1269">
      <formula>RIGHT($AS93,1)="*"</formula>
    </cfRule>
  </conditionalFormatting>
  <conditionalFormatting sqref="AS99:AS101">
    <cfRule type="expression" dxfId="0" priority="695" stopIfTrue="1">
      <formula>REPLACE($AS99,8,LEN($AS99),"")="unused_"</formula>
    </cfRule>
    <cfRule type="expression" dxfId="2" priority="675">
      <formula>NOT($AL99)</formula>
    </cfRule>
    <cfRule type="expression" dxfId="4" priority="689">
      <formula>RIGHT($AS99,1)="*"</formula>
    </cfRule>
  </conditionalFormatting>
  <conditionalFormatting sqref="AS110:AS118">
    <cfRule type="expression" dxfId="0" priority="1209" stopIfTrue="1">
      <formula>REPLACE($AS110,8,LEN($AS110),"")="unused_"</formula>
    </cfRule>
    <cfRule type="expression" dxfId="2" priority="1189">
      <formula>NOT($AL110)</formula>
    </cfRule>
    <cfRule type="expression" dxfId="4" priority="1203">
      <formula>RIGHT($AS110,1)="*"</formula>
    </cfRule>
  </conditionalFormatting>
  <conditionalFormatting sqref="AS121:AS125">
    <cfRule type="expression" dxfId="0" priority="1021" stopIfTrue="1">
      <formula>REPLACE($AS121,8,LEN($AS121),"")="unused_"</formula>
    </cfRule>
    <cfRule type="expression" dxfId="2" priority="1001">
      <formula>NOT($AL121)</formula>
    </cfRule>
    <cfRule type="expression" dxfId="4" priority="1015">
      <formula>RIGHT($AS121,1)="*"</formula>
    </cfRule>
  </conditionalFormatting>
  <conditionalFormatting sqref="AS127:AS135">
    <cfRule type="expression" dxfId="0" priority="1152" stopIfTrue="1">
      <formula>REPLACE($AS127,8,LEN($AS127),"")="unused_"</formula>
    </cfRule>
    <cfRule type="expression" dxfId="2" priority="1132">
      <formula>NOT($AL127)</formula>
    </cfRule>
    <cfRule type="expression" dxfId="4" priority="1146">
      <formula>RIGHT($AS127,1)="*"</formula>
    </cfRule>
  </conditionalFormatting>
  <conditionalFormatting sqref="AS136:AS137">
    <cfRule type="expression" dxfId="0" priority="1163" stopIfTrue="1">
      <formula>REPLACE($AS136,8,LEN($AS136),"")="unused_"</formula>
    </cfRule>
    <cfRule type="expression" dxfId="2" priority="1157">
      <formula>NOT($AL136)</formula>
    </cfRule>
    <cfRule type="expression" dxfId="4" priority="1158">
      <formula>RIGHT($AS136,1)="*"</formula>
    </cfRule>
  </conditionalFormatting>
  <conditionalFormatting sqref="AS139:AS147">
    <cfRule type="expression" dxfId="0" priority="982" stopIfTrue="1">
      <formula>REPLACE($AS139,8,LEN($AS139),"")="unused_"</formula>
    </cfRule>
    <cfRule type="expression" dxfId="2" priority="962">
      <formula>NOT($AL139)</formula>
    </cfRule>
    <cfRule type="expression" dxfId="4" priority="976">
      <formula>RIGHT($AS139,1)="*"</formula>
    </cfRule>
  </conditionalFormatting>
  <conditionalFormatting sqref="AS148:AS149">
    <cfRule type="expression" dxfId="0" priority="993" stopIfTrue="1">
      <formula>REPLACE($AS148,8,LEN($AS148),"")="unused_"</formula>
    </cfRule>
    <cfRule type="expression" dxfId="2" priority="987">
      <formula>NOT($AL148)</formula>
    </cfRule>
    <cfRule type="expression" dxfId="4" priority="988">
      <formula>RIGHT($AS148,1)="*"</formula>
    </cfRule>
  </conditionalFormatting>
  <conditionalFormatting sqref="AS173:AS180">
    <cfRule type="expression" dxfId="0" priority="1801" stopIfTrue="1">
      <formula>REPLACE($AS173,8,LEN($AS173),"")="unused_"</formula>
    </cfRule>
    <cfRule type="expression" dxfId="2" priority="1782">
      <formula>NOT($AL173)</formula>
    </cfRule>
    <cfRule type="expression" dxfId="4" priority="1796">
      <formula>RIGHT($AS173,1)="*"</formula>
    </cfRule>
  </conditionalFormatting>
  <conditionalFormatting sqref="AS208:AS214">
    <cfRule type="expression" dxfId="0" priority="918" stopIfTrue="1">
      <formula>REPLACE($AS208,8,LEN($AS208),"")="unused_"</formula>
    </cfRule>
    <cfRule type="expression" dxfId="2" priority="900">
      <formula>NOT($AL208)</formula>
    </cfRule>
    <cfRule type="expression" dxfId="4" priority="914">
      <formula>RIGHT($AS208,1)="*"</formula>
    </cfRule>
  </conditionalFormatting>
  <conditionalFormatting sqref="AS218:AS220">
    <cfRule type="expression" dxfId="0" priority="891" stopIfTrue="1">
      <formula>REPLACE($AS218,8,LEN($AS218),"")="unused_"</formula>
    </cfRule>
    <cfRule type="expression" dxfId="2" priority="886">
      <formula>NOT($AL218)</formula>
    </cfRule>
    <cfRule type="expression" dxfId="4" priority="888">
      <formula>RIGHT($AS218,1)="*"</formula>
    </cfRule>
  </conditionalFormatting>
  <conditionalFormatting sqref="AS221:AS227">
    <cfRule type="expression" dxfId="0" priority="816" stopIfTrue="1">
      <formula>REPLACE($AS221,8,LEN($AS221),"")="unused_"</formula>
    </cfRule>
    <cfRule type="expression" dxfId="2" priority="797">
      <formula>NOT($AL221)</formula>
    </cfRule>
    <cfRule type="expression" dxfId="4" priority="811">
      <formula>RIGHT($AS221,1)="*"</formula>
    </cfRule>
  </conditionalFormatting>
  <conditionalFormatting sqref="AS229:AS232">
    <cfRule type="expression" dxfId="0" priority="843" stopIfTrue="1">
      <formula>REPLACE($AS229,8,LEN($AS229),"")="unused_"</formula>
    </cfRule>
    <cfRule type="expression" dxfId="2" priority="824">
      <formula>NOT($AL229)</formula>
    </cfRule>
    <cfRule type="expression" dxfId="4" priority="838">
      <formula>RIGHT($AS229,1)="*"</formula>
    </cfRule>
  </conditionalFormatting>
  <conditionalFormatting sqref="AS233:AS236">
    <cfRule type="expression" dxfId="0" priority="789" stopIfTrue="1">
      <formula>REPLACE($AS233,8,LEN($AS233),"")="unused_"</formula>
    </cfRule>
    <cfRule type="expression" dxfId="2" priority="771">
      <formula>NOT($AL233)</formula>
    </cfRule>
    <cfRule type="expression" dxfId="4" priority="785">
      <formula>RIGHT($AS233,1)="*"</formula>
    </cfRule>
  </conditionalFormatting>
  <conditionalFormatting sqref="AS238:AS241">
    <cfRule type="expression" dxfId="0" priority="1852" stopIfTrue="1">
      <formula>REPLACE($AS238,8,LEN($AS238),"")="unused_"</formula>
    </cfRule>
    <cfRule type="expression" dxfId="2" priority="1850">
      <formula>NOT($AL238)</formula>
    </cfRule>
    <cfRule type="expression" dxfId="4" priority="1851">
      <formula>RIGHT($AS238,1)="*"</formula>
    </cfRule>
  </conditionalFormatting>
  <conditionalFormatting sqref="AS242:AS243">
    <cfRule type="expression" dxfId="0" priority="1819" stopIfTrue="1">
      <formula>REPLACE($AS242,8,LEN($AS242),"")="unused_"</formula>
    </cfRule>
    <cfRule type="expression" dxfId="2" priority="1817">
      <formula>NOT($AL242)</formula>
    </cfRule>
    <cfRule type="expression" dxfId="4" priority="1818">
      <formula>RIGHT($AS242,1)="*"</formula>
    </cfRule>
  </conditionalFormatting>
  <conditionalFormatting sqref="AS244:AS245">
    <cfRule type="expression" dxfId="0" priority="1666" stopIfTrue="1">
      <formula>REPLACE($AS244,8,LEN($AS244),"")="unused_"</formula>
    </cfRule>
    <cfRule type="expression" dxfId="2" priority="1664">
      <formula>NOT($AL244)</formula>
    </cfRule>
    <cfRule type="expression" dxfId="4" priority="1665">
      <formula>RIGHT($AS244,1)="*"</formula>
    </cfRule>
  </conditionalFormatting>
  <conditionalFormatting sqref="AS249:AS252">
    <cfRule type="expression" dxfId="0" priority="1612" stopIfTrue="1">
      <formula>REPLACE($AS249,8,LEN($AS249),"")="unused_"</formula>
    </cfRule>
    <cfRule type="expression" dxfId="2" priority="1610">
      <formula>NOT($AL249)</formula>
    </cfRule>
    <cfRule type="expression" dxfId="4" priority="1611">
      <formula>RIGHT($AS249,1)="*"</formula>
    </cfRule>
  </conditionalFormatting>
  <conditionalFormatting sqref="AS253:AS254">
    <cfRule type="expression" dxfId="0" priority="1585" stopIfTrue="1">
      <formula>REPLACE($AS253,8,LEN($AS253),"")="unused_"</formula>
    </cfRule>
    <cfRule type="expression" dxfId="2" priority="1583">
      <formula>NOT($AL253)</formula>
    </cfRule>
    <cfRule type="expression" dxfId="4" priority="1584">
      <formula>RIGHT($AS253,1)="*"</formula>
    </cfRule>
  </conditionalFormatting>
  <conditionalFormatting sqref="AS315:AS316">
    <cfRule type="expression" dxfId="0" priority="1868" stopIfTrue="1">
      <formula>REPLACE($AS315,8,LEN($AS315),"")="unused_"</formula>
    </cfRule>
  </conditionalFormatting>
  <conditionalFormatting sqref="AS327:AS328">
    <cfRule type="expression" dxfId="0" priority="1867" stopIfTrue="1">
      <formula>REPLACE($AS327,8,LEN($AS327),"")="unused_"</formula>
    </cfRule>
  </conditionalFormatting>
  <conditionalFormatting sqref="AS339:AS340">
    <cfRule type="expression" dxfId="4" priority="2051">
      <formula>RIGHT($AS339,1)="*"</formula>
    </cfRule>
    <cfRule type="expression" dxfId="0" priority="2052" stopIfTrue="1">
      <formula>REPLACE($AS339,8,LEN($AS339),"")="unused_"</formula>
    </cfRule>
  </conditionalFormatting>
  <conditionalFormatting sqref="AS345:AS346">
    <cfRule type="expression" dxfId="4" priority="2047">
      <formula>RIGHT($AS345,1)="*"</formula>
    </cfRule>
    <cfRule type="expression" dxfId="0" priority="2048" stopIfTrue="1">
      <formula>REPLACE($AS345,8,LEN($AS345),"")="unused_"</formula>
    </cfRule>
  </conditionalFormatting>
  <conditionalFormatting sqref="AS347:AS350">
    <cfRule type="expression" dxfId="4" priority="2049">
      <formula>RIGHT($AS347,1)="*"</formula>
    </cfRule>
    <cfRule type="expression" dxfId="0" priority="2050" stopIfTrue="1">
      <formula>REPLACE($AS347,8,LEN($AS347),"")="unused_"</formula>
    </cfRule>
  </conditionalFormatting>
  <conditionalFormatting sqref="AS351:AS352">
    <cfRule type="expression" dxfId="4" priority="2043">
      <formula>RIGHT($AS351,1)="*"</formula>
    </cfRule>
    <cfRule type="expression" dxfId="0" priority="2044" stopIfTrue="1">
      <formula>REPLACE($AS351,8,LEN($AS351),"")="unused_"</formula>
    </cfRule>
  </conditionalFormatting>
  <conditionalFormatting sqref="AS353:AS356">
    <cfRule type="expression" dxfId="4" priority="2045">
      <formula>RIGHT($AS353,1)="*"</formula>
    </cfRule>
    <cfRule type="expression" dxfId="0" priority="2046" stopIfTrue="1">
      <formula>REPLACE($AS353,8,LEN($AS353),"")="unused_"</formula>
    </cfRule>
  </conditionalFormatting>
  <conditionalFormatting sqref="AS375:AS376">
    <cfRule type="expression" dxfId="0" priority="1516" stopIfTrue="1">
      <formula>REPLACE($AS375,8,LEN($AS375),"")="unused_"</formula>
    </cfRule>
  </conditionalFormatting>
  <conditionalFormatting sqref="AS399:AS402">
    <cfRule type="expression" dxfId="4" priority="2067">
      <formula>RIGHT($AS399,1)="*"</formula>
    </cfRule>
    <cfRule type="expression" dxfId="0" priority="2068" stopIfTrue="1">
      <formula>REPLACE($AS399,8,LEN($AS399),"")="unused_"</formula>
    </cfRule>
  </conditionalFormatting>
  <conditionalFormatting sqref="AS415:AS418">
    <cfRule type="expression" dxfId="0" priority="140" stopIfTrue="1">
      <formula>REPLACE($AS415,8,LEN($AS415),"")="unused_"</formula>
    </cfRule>
  </conditionalFormatting>
  <conditionalFormatting sqref="AS422:AS423">
    <cfRule type="expression" dxfId="0" priority="761" stopIfTrue="1">
      <formula>REPLACE($AS422,8,LEN($AS422),"")="unused_"</formula>
    </cfRule>
  </conditionalFormatting>
  <conditionalFormatting sqref="AS442:AS445">
    <cfRule type="expression" dxfId="4" priority="1507">
      <formula>RIGHT($AS442,1)="*"</formula>
    </cfRule>
    <cfRule type="expression" dxfId="0" priority="1508" stopIfTrue="1">
      <formula>REPLACE($AS442,8,LEN($AS442),"")="unused_"</formula>
    </cfRule>
  </conditionalFormatting>
  <conditionalFormatting sqref="AS446:AS449">
    <cfRule type="expression" dxfId="0" priority="1510" stopIfTrue="1">
      <formula>REPLACE($AS446,8,LEN($AS446),"")="unused_"</formula>
    </cfRule>
  </conditionalFormatting>
  <conditionalFormatting sqref="AS456:AS457">
    <cfRule type="expression" dxfId="0" priority="135" stopIfTrue="1">
      <formula>REPLACE($AS456,8,LEN($AS456),"")="unused_"</formula>
    </cfRule>
  </conditionalFormatting>
  <conditionalFormatting sqref="AS461:AS462">
    <cfRule type="expression" dxfId="0" priority="744" stopIfTrue="1">
      <formula>REPLACE($AS461,8,LEN($AS461),"")="unused_"</formula>
    </cfRule>
  </conditionalFormatting>
  <conditionalFormatting sqref="AS463:AS464">
    <cfRule type="expression" dxfId="0" priority="740" stopIfTrue="1">
      <formula>REPLACE($AS463,8,LEN($AS463),"")="unused_"</formula>
    </cfRule>
  </conditionalFormatting>
  <conditionalFormatting sqref="AS483:AS486">
    <cfRule type="expression" dxfId="4" priority="751">
      <formula>RIGHT($AS483,1)="*"</formula>
    </cfRule>
    <cfRule type="expression" dxfId="0" priority="752" stopIfTrue="1">
      <formula>REPLACE($AS483,8,LEN($AS483),"")="unused_"</formula>
    </cfRule>
  </conditionalFormatting>
  <conditionalFormatting sqref="AS487:AS490">
    <cfRule type="expression" dxfId="0" priority="755" stopIfTrue="1">
      <formula>REPLACE($AS487,8,LEN($AS487),"")="unused_"</formula>
    </cfRule>
  </conditionalFormatting>
  <conditionalFormatting sqref="AS492:AS496">
    <cfRule type="expression" dxfId="0" priority="757" stopIfTrue="1">
      <formula>REPLACE($AS492,8,LEN($AS492),"")="unused_"</formula>
    </cfRule>
  </conditionalFormatting>
  <conditionalFormatting sqref="AS497:AS499">
    <cfRule type="expression" dxfId="0" priority="131" stopIfTrue="1">
      <formula>REPLACE($AS497,8,LEN($AS497),"")="unused_"</formula>
    </cfRule>
  </conditionalFormatting>
  <conditionalFormatting sqref="AS947:AS949">
    <cfRule type="expression" dxfId="0" priority="127" stopIfTrue="1">
      <formula>REPLACE($AS947,8,LEN($AS947),"")="unused_"</formula>
    </cfRule>
  </conditionalFormatting>
  <conditionalFormatting sqref="AS1086:AS1098">
    <cfRule type="expression" dxfId="0" priority="735" stopIfTrue="1">
      <formula>REPLACE($AS1086,8,LEN($AS1086),"")="unused_"</formula>
    </cfRule>
  </conditionalFormatting>
  <conditionalFormatting sqref="AT10:AT18">
    <cfRule type="cellIs" dxfId="1" priority="1973" operator="equal">
      <formula>"Not Assigned"</formula>
    </cfRule>
    <cfRule type="expression" dxfId="2" priority="1969">
      <formula>NOT($AN10)</formula>
    </cfRule>
  </conditionalFormatting>
  <conditionalFormatting sqref="AT19:AT21">
    <cfRule type="expression" dxfId="2" priority="1942">
      <formula>NOT($AN19)</formula>
    </cfRule>
  </conditionalFormatting>
  <conditionalFormatting sqref="AT25:AT33">
    <cfRule type="cellIs" dxfId="1" priority="1447" operator="equal">
      <formula>"Not Assigned"</formula>
    </cfRule>
    <cfRule type="expression" dxfId="2" priority="1443">
      <formula>NOT($AN25)</formula>
    </cfRule>
  </conditionalFormatting>
  <conditionalFormatting sqref="AT34:AT35">
    <cfRule type="cellIs" dxfId="1" priority="1421" operator="equal">
      <formula>"Not Assigned"</formula>
    </cfRule>
  </conditionalFormatting>
  <conditionalFormatting sqref="AT37:AT45">
    <cfRule type="cellIs" dxfId="1" priority="1392" operator="equal">
      <formula>"Not Assigned"</formula>
    </cfRule>
    <cfRule type="expression" dxfId="2" priority="1388">
      <formula>NOT($AN37)</formula>
    </cfRule>
  </conditionalFormatting>
  <conditionalFormatting sqref="AT46:AT47">
    <cfRule type="expression" dxfId="2" priority="1399">
      <formula>NOT($AN46)</formula>
    </cfRule>
    <cfRule type="cellIs" dxfId="1" priority="1366" operator="equal">
      <formula>"Not Assigned"</formula>
    </cfRule>
  </conditionalFormatting>
  <conditionalFormatting sqref="AT59:AT67">
    <cfRule type="cellIs" dxfId="1" priority="540" operator="equal">
      <formula>"Not Assigned"</formula>
    </cfRule>
    <cfRule type="expression" dxfId="2" priority="536">
      <formula>NOT($AN59)</formula>
    </cfRule>
  </conditionalFormatting>
  <conditionalFormatting sqref="AT68:AT70">
    <cfRule type="expression" dxfId="2" priority="509">
      <formula>NOT($AN68)</formula>
    </cfRule>
  </conditionalFormatting>
  <conditionalFormatting sqref="AT74:AT76">
    <cfRule type="expression" dxfId="2" priority="417">
      <formula>NOT($AN74)</formula>
    </cfRule>
  </conditionalFormatting>
  <conditionalFormatting sqref="AT84:AT92">
    <cfRule type="cellIs" dxfId="1" priority="1301" operator="equal">
      <formula>"Not Assigned"</formula>
    </cfRule>
    <cfRule type="expression" dxfId="2" priority="1297">
      <formula>NOT($AN84)</formula>
    </cfRule>
  </conditionalFormatting>
  <conditionalFormatting sqref="AT93:AT95">
    <cfRule type="expression" dxfId="2" priority="1270">
      <formula>NOT($AN93)</formula>
    </cfRule>
  </conditionalFormatting>
  <conditionalFormatting sqref="AT99:AT101">
    <cfRule type="expression" dxfId="2" priority="690">
      <formula>NOT($AN99)</formula>
    </cfRule>
  </conditionalFormatting>
  <conditionalFormatting sqref="AT110:AT118">
    <cfRule type="cellIs" dxfId="1" priority="1208" operator="equal">
      <formula>"Not Assigned"</formula>
    </cfRule>
    <cfRule type="expression" dxfId="2" priority="1204">
      <formula>NOT($AN110)</formula>
    </cfRule>
  </conditionalFormatting>
  <conditionalFormatting sqref="AT119:AT120">
    <cfRule type="cellIs" dxfId="1" priority="1182" operator="equal">
      <formula>"Not Assigned"</formula>
    </cfRule>
  </conditionalFormatting>
  <conditionalFormatting sqref="AT121:AT125">
    <cfRule type="cellIs" dxfId="1" priority="1020" operator="equal">
      <formula>"Not Assigned"</formula>
    </cfRule>
    <cfRule type="expression" dxfId="2" priority="1016">
      <formula>NOT($AN121)</formula>
    </cfRule>
  </conditionalFormatting>
  <conditionalFormatting sqref="AT127:AT135">
    <cfRule type="cellIs" dxfId="1" priority="1151" operator="equal">
      <formula>"Not Assigned"</formula>
    </cfRule>
    <cfRule type="expression" dxfId="2" priority="1147">
      <formula>NOT($AN127)</formula>
    </cfRule>
  </conditionalFormatting>
  <conditionalFormatting sqref="AT136:AT137">
    <cfRule type="expression" dxfId="2" priority="1159">
      <formula>NOT($AN136)</formula>
    </cfRule>
    <cfRule type="cellIs" dxfId="1" priority="1125" operator="equal">
      <formula>"Not Assigned"</formula>
    </cfRule>
  </conditionalFormatting>
  <conditionalFormatting sqref="AT139:AT147">
    <cfRule type="cellIs" dxfId="1" priority="981" operator="equal">
      <formula>"Not Assigned"</formula>
    </cfRule>
    <cfRule type="expression" dxfId="2" priority="977">
      <formula>NOT($AN139)</formula>
    </cfRule>
  </conditionalFormatting>
  <conditionalFormatting sqref="AT148:AT149">
    <cfRule type="expression" dxfId="2" priority="989">
      <formula>NOT($AN148)</formula>
    </cfRule>
    <cfRule type="cellIs" dxfId="1" priority="955" operator="equal">
      <formula>"Not Assigned"</formula>
    </cfRule>
  </conditionalFormatting>
  <conditionalFormatting sqref="AT151:AT155">
    <cfRule type="cellIs" dxfId="1" priority="1318" operator="equal">
      <formula>"Not Assigned"</formula>
    </cfRule>
  </conditionalFormatting>
  <conditionalFormatting sqref="AT173:AT180">
    <cfRule type="cellIs" dxfId="1" priority="1803" operator="equal">
      <formula>"Not Assigned"</formula>
    </cfRule>
    <cfRule type="expression" dxfId="2" priority="1797">
      <formula>NOT($AN173)</formula>
    </cfRule>
  </conditionalFormatting>
  <conditionalFormatting sqref="AT189:AT195">
    <cfRule type="cellIs" dxfId="1" priority="1555" operator="equal">
      <formula>"Not Assigned"</formula>
    </cfRule>
  </conditionalFormatting>
  <conditionalFormatting sqref="AT206:AT207">
    <cfRule type="cellIs" dxfId="1" priority="1536" operator="equal">
      <formula>"Not Assigned"</formula>
    </cfRule>
  </conditionalFormatting>
  <conditionalFormatting sqref="AT208:AT214">
    <cfRule type="cellIs" dxfId="1" priority="920" operator="equal">
      <formula>"Not Assigned"</formula>
    </cfRule>
    <cfRule type="expression" dxfId="2" priority="915">
      <formula>NOT($AN208)</formula>
    </cfRule>
  </conditionalFormatting>
  <conditionalFormatting sqref="AT215:AT216">
    <cfRule type="cellIs" dxfId="1" priority="938" operator="equal">
      <formula>"Not Assigned"</formula>
    </cfRule>
  </conditionalFormatting>
  <conditionalFormatting sqref="AT218:AT220">
    <cfRule type="expression" dxfId="2" priority="889">
      <formula>NOT($AN218)</formula>
    </cfRule>
    <cfRule type="cellIs" dxfId="1" priority="883" operator="equal">
      <formula>"Not Assigned"</formula>
    </cfRule>
  </conditionalFormatting>
  <conditionalFormatting sqref="AT219:AT220">
    <cfRule type="cellIs" dxfId="1" priority="865" operator="equal">
      <formula>"Not Assigned"</formula>
    </cfRule>
  </conditionalFormatting>
  <conditionalFormatting sqref="AT221:AT227">
    <cfRule type="cellIs" dxfId="1" priority="818" operator="equal">
      <formula>"Not Assigned"</formula>
    </cfRule>
    <cfRule type="expression" dxfId="2" priority="812">
      <formula>NOT($AN221)</formula>
    </cfRule>
  </conditionalFormatting>
  <conditionalFormatting sqref="AT229:AT232">
    <cfRule type="cellIs" dxfId="1" priority="845" operator="equal">
      <formula>"Not Assigned"</formula>
    </cfRule>
    <cfRule type="expression" dxfId="2" priority="839">
      <formula>NOT($AN229)</formula>
    </cfRule>
  </conditionalFormatting>
  <conditionalFormatting sqref="AT233:AT236">
    <cfRule type="cellIs" dxfId="1" priority="791" operator="equal">
      <formula>"Not Assigned"</formula>
    </cfRule>
    <cfRule type="expression" dxfId="2" priority="786">
      <formula>NOT($AN233)</formula>
    </cfRule>
  </conditionalFormatting>
  <conditionalFormatting sqref="AT242:AT243">
    <cfRule type="cellIs" dxfId="1" priority="1843" operator="equal">
      <formula>"Not Assigned"</formula>
    </cfRule>
    <cfRule type="expression" dxfId="2" priority="1838">
      <formula>NOT($AN242)</formula>
    </cfRule>
  </conditionalFormatting>
  <conditionalFormatting sqref="AT244:AT245">
    <cfRule type="expression" dxfId="2" priority="1685">
      <formula>NOT($AN244)</formula>
    </cfRule>
  </conditionalFormatting>
  <conditionalFormatting sqref="AT249:AT252">
    <cfRule type="cellIs" dxfId="1" priority="1636" operator="equal">
      <formula>"Not Assigned"</formula>
    </cfRule>
    <cfRule type="expression" dxfId="2" priority="1631">
      <formula>NOT($AN249)</formula>
    </cfRule>
  </conditionalFormatting>
  <conditionalFormatting sqref="AT253:AT254">
    <cfRule type="cellIs" dxfId="1" priority="1609" operator="equal">
      <formula>"Not Assigned"</formula>
    </cfRule>
    <cfRule type="expression" dxfId="2" priority="1604">
      <formula>NOT($AN253)</formula>
    </cfRule>
  </conditionalFormatting>
  <conditionalFormatting sqref="AT268:AT269">
    <cfRule type="cellIs" dxfId="1" priority="2072" operator="equal">
      <formula>"Not Assigned"</formula>
    </cfRule>
  </conditionalFormatting>
  <conditionalFormatting sqref="AT271:AT278">
    <cfRule type="cellIs" dxfId="1" priority="2071" operator="equal">
      <formula>"Not Assigned"</formula>
    </cfRule>
  </conditionalFormatting>
  <conditionalFormatting sqref="AT280:AT283">
    <cfRule type="cellIs" dxfId="1" priority="1463" operator="equal">
      <formula>"Not Assigned"</formula>
    </cfRule>
  </conditionalFormatting>
  <conditionalFormatting sqref="AT290:AT293">
    <cfRule type="cellIs" dxfId="1" priority="1885" operator="equal">
      <formula>"Not Assigned"</formula>
    </cfRule>
  </conditionalFormatting>
  <conditionalFormatting sqref="AT295:AT301">
    <cfRule type="cellIs" dxfId="1" priority="1711" operator="equal">
      <formula>"Not Assigned"</formula>
    </cfRule>
  </conditionalFormatting>
  <conditionalFormatting sqref="AU10:AU18">
    <cfRule type="expression" dxfId="2" priority="1972">
      <formula>EXACT(AH10,"INVALID")</formula>
    </cfRule>
    <cfRule type="expression" dxfId="2" priority="1952">
      <formula>NOT($AM10)</formula>
    </cfRule>
  </conditionalFormatting>
  <conditionalFormatting sqref="AU19:AU21">
    <cfRule type="expression" dxfId="2" priority="1945">
      <formula>EXACT(AH19,"INVALID")</formula>
    </cfRule>
    <cfRule type="expression" dxfId="2" priority="1925">
      <formula>NOT($AM19)</formula>
    </cfRule>
  </conditionalFormatting>
  <conditionalFormatting sqref="AU25:AU33">
    <cfRule type="expression" dxfId="2" priority="1446">
      <formula>EXACT(AH25,"INVALID")</formula>
    </cfRule>
    <cfRule type="expression" dxfId="2" priority="1426">
      <formula>NOT($AM25)</formula>
    </cfRule>
  </conditionalFormatting>
  <conditionalFormatting sqref="AU37:AU47">
    <cfRule type="expression" dxfId="2" priority="1396">
      <formula>NOT($AP37)</formula>
    </cfRule>
  </conditionalFormatting>
  <conditionalFormatting sqref="AU37:AU45">
    <cfRule type="expression" dxfId="2" priority="1391">
      <formula>EXACT(AH37,"INVALID")</formula>
    </cfRule>
    <cfRule type="expression" dxfId="2" priority="1371">
      <formula>NOT($AM37)</formula>
    </cfRule>
  </conditionalFormatting>
  <conditionalFormatting sqref="AU46:AU47">
    <cfRule type="expression" dxfId="2" priority="1402">
      <formula>EXACT(AH46,"INVALID")</formula>
    </cfRule>
    <cfRule type="expression" dxfId="2" priority="1395">
      <formula>NOT($AM46)</formula>
    </cfRule>
  </conditionalFormatting>
  <conditionalFormatting sqref="AU59:AU67">
    <cfRule type="expression" dxfId="2" priority="539">
      <formula>EXACT(AH59,"INVALID")</formula>
    </cfRule>
    <cfRule type="expression" dxfId="2" priority="519">
      <formula>NOT($AM59)</formula>
    </cfRule>
  </conditionalFormatting>
  <conditionalFormatting sqref="AU68:AU70">
    <cfRule type="expression" dxfId="2" priority="512">
      <formula>EXACT(AH68,"INVALID")</formula>
    </cfRule>
    <cfRule type="expression" dxfId="2" priority="492">
      <formula>NOT($AM68)</formula>
    </cfRule>
  </conditionalFormatting>
  <conditionalFormatting sqref="AU74:AU76">
    <cfRule type="expression" dxfId="2" priority="420">
      <formula>EXACT(AH74,"INVALID")</formula>
    </cfRule>
    <cfRule type="expression" dxfId="2" priority="400">
      <formula>NOT($AM74)</formula>
    </cfRule>
  </conditionalFormatting>
  <conditionalFormatting sqref="AU79:AU80">
    <cfRule type="expression" dxfId="2" priority="554">
      <formula>NOT($AP79)</formula>
    </cfRule>
  </conditionalFormatting>
  <conditionalFormatting sqref="AU81:AU82">
    <cfRule type="expression" dxfId="2" priority="314">
      <formula>NOT($AP81)</formula>
    </cfRule>
  </conditionalFormatting>
  <conditionalFormatting sqref="AU84:AU92">
    <cfRule type="expression" dxfId="2" priority="1300">
      <formula>EXACT(AH84,"INVALID")</formula>
    </cfRule>
    <cfRule type="expression" dxfId="2" priority="1280">
      <formula>NOT($AM84)</formula>
    </cfRule>
  </conditionalFormatting>
  <conditionalFormatting sqref="AU93:AU95">
    <cfRule type="expression" dxfId="2" priority="1273">
      <formula>EXACT(AH93,"INVALID")</formula>
    </cfRule>
    <cfRule type="expression" dxfId="2" priority="1253">
      <formula>NOT($AM93)</formula>
    </cfRule>
  </conditionalFormatting>
  <conditionalFormatting sqref="AU99:AU101">
    <cfRule type="expression" dxfId="2" priority="693">
      <formula>EXACT(AH99,"INVALID")</formula>
    </cfRule>
    <cfRule type="expression" dxfId="2" priority="673">
      <formula>NOT($AM99)</formula>
    </cfRule>
  </conditionalFormatting>
  <conditionalFormatting sqref="AU110:AU118">
    <cfRule type="expression" dxfId="2" priority="1207">
      <formula>EXACT(AH110,"INVALID")</formula>
    </cfRule>
    <cfRule type="expression" dxfId="2" priority="1187">
      <formula>NOT($AM110)</formula>
    </cfRule>
  </conditionalFormatting>
  <conditionalFormatting sqref="AU121:AU125">
    <cfRule type="expression" dxfId="2" priority="1019">
      <formula>EXACT(AH121,"INVALID")</formula>
    </cfRule>
    <cfRule type="expression" dxfId="2" priority="999">
      <formula>NOT($AM121)</formula>
    </cfRule>
  </conditionalFormatting>
  <conditionalFormatting sqref="AU127:AU137">
    <cfRule type="expression" dxfId="2" priority="1156">
      <formula>NOT($AP127)</formula>
    </cfRule>
  </conditionalFormatting>
  <conditionalFormatting sqref="AU127:AU135">
    <cfRule type="expression" dxfId="2" priority="1150">
      <formula>EXACT(AH127,"INVALID")</formula>
    </cfRule>
    <cfRule type="expression" dxfId="2" priority="1130">
      <formula>NOT($AM127)</formula>
    </cfRule>
  </conditionalFormatting>
  <conditionalFormatting sqref="AU136:AU137">
    <cfRule type="expression" dxfId="2" priority="1162">
      <formula>EXACT(AH136,"INVALID")</formula>
    </cfRule>
    <cfRule type="expression" dxfId="2" priority="1155">
      <formula>NOT($AM136)</formula>
    </cfRule>
  </conditionalFormatting>
  <conditionalFormatting sqref="AU139:AU149">
    <cfRule type="expression" dxfId="2" priority="986">
      <formula>NOT($AP139)</formula>
    </cfRule>
  </conditionalFormatting>
  <conditionalFormatting sqref="AU139:AU147">
    <cfRule type="expression" dxfId="2" priority="980">
      <formula>EXACT(AH139,"INVALID")</formula>
    </cfRule>
    <cfRule type="expression" dxfId="2" priority="960">
      <formula>NOT($AM139)</formula>
    </cfRule>
  </conditionalFormatting>
  <conditionalFormatting sqref="AU148:AU149">
    <cfRule type="expression" dxfId="2" priority="992">
      <formula>EXACT(AH148,"INVALID")</formula>
    </cfRule>
    <cfRule type="expression" dxfId="2" priority="985">
      <formula>NOT($AM148)</formula>
    </cfRule>
  </conditionalFormatting>
  <conditionalFormatting sqref="AU173:AU180">
    <cfRule type="expression" dxfId="2" priority="1800">
      <formula>EXACT(AH173,"INVALID")</formula>
    </cfRule>
    <cfRule type="expression" dxfId="2" priority="1780">
      <formula>NOT($AM173)</formula>
    </cfRule>
  </conditionalFormatting>
  <conditionalFormatting sqref="AU206:AU207">
    <cfRule type="expression" dxfId="2" priority="1535">
      <formula>EXACT(AH206,"INVALID")</formula>
    </cfRule>
  </conditionalFormatting>
  <conditionalFormatting sqref="AU208:AU214">
    <cfRule type="expression" dxfId="2" priority="917">
      <formula>EXACT(AH208,"INVALID")</formula>
    </cfRule>
    <cfRule type="expression" dxfId="2" priority="898">
      <formula>NOT($AM208)</formula>
    </cfRule>
  </conditionalFormatting>
  <conditionalFormatting sqref="AU218:AU220">
    <cfRule type="expression" dxfId="2" priority="885">
      <formula>NOT($AP218)</formula>
    </cfRule>
    <cfRule type="expression" dxfId="2" priority="884">
      <formula>NOT($AM218)</formula>
    </cfRule>
  </conditionalFormatting>
  <conditionalFormatting sqref="AU219:AU220">
    <cfRule type="expression" dxfId="2" priority="864">
      <formula>EXACT(AH219,"INVALID")</formula>
    </cfRule>
  </conditionalFormatting>
  <conditionalFormatting sqref="AU221:AU227">
    <cfRule type="expression" dxfId="2" priority="815">
      <formula>EXACT(AH221,"INVALID")</formula>
    </cfRule>
    <cfRule type="expression" dxfId="2" priority="795">
      <formula>NOT($AM221)</formula>
    </cfRule>
  </conditionalFormatting>
  <conditionalFormatting sqref="AU229:AU232">
    <cfRule type="expression" dxfId="2" priority="842">
      <formula>EXACT(AH229,"INVALID")</formula>
    </cfRule>
    <cfRule type="expression" dxfId="2" priority="822">
      <formula>NOT($AM229)</formula>
    </cfRule>
  </conditionalFormatting>
  <conditionalFormatting sqref="AU233:AU236">
    <cfRule type="expression" dxfId="2" priority="788">
      <formula>EXACT(AH233,"INVALID")</formula>
    </cfRule>
    <cfRule type="expression" dxfId="2" priority="769">
      <formula>NOT($AM233)</formula>
    </cfRule>
  </conditionalFormatting>
  <conditionalFormatting sqref="AU242:AU243">
    <cfRule type="expression" dxfId="2" priority="1841">
      <formula>EXACT(AH242,"INVALID")</formula>
    </cfRule>
    <cfRule type="expression" dxfId="2" priority="1824">
      <formula>NOT($AP242)</formula>
    </cfRule>
    <cfRule type="expression" dxfId="2" priority="1823">
      <formula>NOT($AM242)</formula>
    </cfRule>
  </conditionalFormatting>
  <conditionalFormatting sqref="AU244:AU245">
    <cfRule type="expression" dxfId="2" priority="1671">
      <formula>NOT($AP244)</formula>
    </cfRule>
    <cfRule type="expression" dxfId="2" priority="1670">
      <formula>NOT($AM244)</formula>
    </cfRule>
  </conditionalFormatting>
  <conditionalFormatting sqref="AU249:AU252">
    <cfRule type="expression" dxfId="2" priority="1634">
      <formula>EXACT(AH249,"INVALID")</formula>
    </cfRule>
    <cfRule type="expression" dxfId="2" priority="1617">
      <formula>NOT($AP249)</formula>
    </cfRule>
    <cfRule type="expression" dxfId="2" priority="1616">
      <formula>NOT($AM249)</formula>
    </cfRule>
  </conditionalFormatting>
  <conditionalFormatting sqref="AU253:AU254">
    <cfRule type="expression" dxfId="2" priority="1607">
      <formula>EXACT(AH253,"INVALID")</formula>
    </cfRule>
    <cfRule type="expression" dxfId="2" priority="1590">
      <formula>NOT($AP253)</formula>
    </cfRule>
    <cfRule type="expression" dxfId="2" priority="1589">
      <formula>NOT($AM253)</formula>
    </cfRule>
  </conditionalFormatting>
  <conditionalFormatting sqref="AU295:AU301">
    <cfRule type="expression" dxfId="2" priority="1709">
      <formula>EXACT(AH295,"INVALID")</formula>
    </cfRule>
  </conditionalFormatting>
  <conditionalFormatting sqref="AV12:AV13">
    <cfRule type="expression" dxfId="2" priority="594">
      <formula>NOT($AO12)</formula>
    </cfRule>
  </conditionalFormatting>
  <conditionalFormatting sqref="AV22:AV23">
    <cfRule type="expression" dxfId="2" priority="593">
      <formula>NOT($AO21)</formula>
    </cfRule>
  </conditionalFormatting>
  <conditionalFormatting sqref="AV40:AV41">
    <cfRule type="expression" dxfId="2" priority="586">
      <formula>NOT($AO40)</formula>
    </cfRule>
  </conditionalFormatting>
  <conditionalFormatting sqref="AV70:AV71">
    <cfRule type="expression" dxfId="2" priority="265">
      <formula>NOT($AO70)</formula>
    </cfRule>
  </conditionalFormatting>
  <conditionalFormatting sqref="AV75:AV77">
    <cfRule type="expression" dxfId="2" priority="264">
      <formula>NOT($AO75)</formula>
    </cfRule>
  </conditionalFormatting>
  <conditionalFormatting sqref="AV92:AV93">
    <cfRule type="expression" dxfId="2" priority="1214">
      <formula>NOT($AO91)</formula>
    </cfRule>
  </conditionalFormatting>
  <conditionalFormatting sqref="AV122:AV123">
    <cfRule type="expression" dxfId="2" priority="995">
      <formula>NOT($AO122)</formula>
    </cfRule>
  </conditionalFormatting>
  <conditionalFormatting sqref="AV215:AV216">
    <cfRule type="expression" dxfId="2" priority="577">
      <formula>NOT($AO215)</formula>
    </cfRule>
  </conditionalFormatting>
  <conditionalFormatting sqref="AX25:AX28">
    <cfRule type="expression" dxfId="2" priority="119">
      <formula>NOT(#REF!)</formula>
    </cfRule>
  </conditionalFormatting>
  <conditionalFormatting sqref="AX37:AX40">
    <cfRule type="expression" dxfId="2" priority="118">
      <formula>NOT(#REF!)</formula>
    </cfRule>
  </conditionalFormatting>
  <conditionalFormatting sqref="AX46:AX48">
    <cfRule type="expression" dxfId="2" priority="117">
      <formula>NOT(#REF!)</formula>
    </cfRule>
  </conditionalFormatting>
  <conditionalFormatting sqref="AX67:AX71">
    <cfRule type="expression" dxfId="2" priority="116">
      <formula>NOT(#REF!)</formula>
    </cfRule>
  </conditionalFormatting>
  <conditionalFormatting sqref="AX78:AX82">
    <cfRule type="expression" dxfId="2" priority="115">
      <formula>NOT(#REF!)</formula>
    </cfRule>
  </conditionalFormatting>
  <conditionalFormatting sqref="AX99:AX101">
    <cfRule type="expression" dxfId="2" priority="113">
      <formula>NOT(#REF!)</formula>
    </cfRule>
  </conditionalFormatting>
  <conditionalFormatting sqref="AX128:AX130">
    <cfRule type="expression" dxfId="2" priority="111">
      <formula>NOT(#REF!)</formula>
    </cfRule>
  </conditionalFormatting>
  <conditionalFormatting sqref="AX135:AX136">
    <cfRule type="expression" dxfId="2" priority="110">
      <formula>NOT(#REF!)</formula>
    </cfRule>
  </conditionalFormatting>
  <conditionalFormatting sqref="AX138:AX145">
    <cfRule type="expression" dxfId="2" priority="109">
      <formula>NOT(#REF!)</formula>
    </cfRule>
  </conditionalFormatting>
  <conditionalFormatting sqref="AX189:AX200">
    <cfRule type="expression" dxfId="2" priority="108">
      <formula>NOT(#REF!)</formula>
    </cfRule>
  </conditionalFormatting>
  <conditionalFormatting sqref="AX261:AX264">
    <cfRule type="expression" dxfId="2" priority="107">
      <formula>NOT(#REF!)</formula>
    </cfRule>
  </conditionalFormatting>
  <conditionalFormatting sqref="AX272:AX274">
    <cfRule type="expression" dxfId="2" priority="15">
      <formula>NOT(#REF!)</formula>
    </cfRule>
  </conditionalFormatting>
  <conditionalFormatting sqref="AX275:AX277">
    <cfRule type="expression" dxfId="2" priority="14">
      <formula>NOT(#REF!)</formula>
    </cfRule>
  </conditionalFormatting>
  <conditionalFormatting sqref="AX290:AX293">
    <cfRule type="expression" dxfId="2" priority="106">
      <formula>NOT(#REF!)</formula>
    </cfRule>
  </conditionalFormatting>
  <conditionalFormatting sqref="AY11:AY15">
    <cfRule type="expression" dxfId="2" priority="592">
      <formula>NOT(#REF!)</formula>
    </cfRule>
  </conditionalFormatting>
  <conditionalFormatting sqref="AY18:AY23">
    <cfRule type="expression" dxfId="2" priority="591">
      <formula>NOT(#REF!)</formula>
    </cfRule>
  </conditionalFormatting>
  <conditionalFormatting sqref="AY25:AY35">
    <cfRule type="expression" dxfId="2" priority="590">
      <formula>NOT(#REF!)</formula>
    </cfRule>
  </conditionalFormatting>
  <conditionalFormatting sqref="AY86:AY101">
    <cfRule type="expression" dxfId="2" priority="568">
      <formula>NOT(#REF!)</formula>
    </cfRule>
  </conditionalFormatting>
  <conditionalFormatting sqref="AY110:AY119">
    <cfRule type="expression" dxfId="2" priority="569">
      <formula>NOT(#REF!)</formula>
    </cfRule>
  </conditionalFormatting>
  <conditionalFormatting sqref="AY146:AY147">
    <cfRule type="expression" dxfId="2" priority="570">
      <formula>NOT(#REF!)</formula>
    </cfRule>
  </conditionalFormatting>
  <conditionalFormatting sqref="AY205:AY216">
    <cfRule type="expression" dxfId="2" priority="571">
      <formula>NOT(#REF!)</formula>
    </cfRule>
  </conditionalFormatting>
  <conditionalFormatting sqref="AY229:AY236">
    <cfRule type="expression" dxfId="2" priority="572">
      <formula>NOT(#REF!)</formula>
    </cfRule>
  </conditionalFormatting>
  <conditionalFormatting sqref="AY258:AY261">
    <cfRule type="expression" dxfId="2" priority="1451">
      <formula>NOT(#REF!)</formula>
    </cfRule>
  </conditionalFormatting>
  <conditionalFormatting sqref="AY280:AY283">
    <cfRule type="expression" dxfId="2" priority="1452">
      <formula>NOT($AQ280)</formula>
    </cfRule>
  </conditionalFormatting>
  <conditionalFormatting sqref="AZ59:AZ72">
    <cfRule type="expression" dxfId="2" priority="460">
      <formula>NOT($AQ59)</formula>
    </cfRule>
  </conditionalFormatting>
  <conditionalFormatting sqref="AZ73:AZ78">
    <cfRule type="expression" dxfId="2" priority="369">
      <formula>NOT($AQ73)</formula>
    </cfRule>
  </conditionalFormatting>
  <conditionalFormatting sqref="AZ79:AZ80">
    <cfRule type="expression" dxfId="2" priority="552">
      <formula>NOT($AQ79)</formula>
    </cfRule>
  </conditionalFormatting>
  <conditionalFormatting sqref="AZ81:AZ82">
    <cfRule type="expression" dxfId="2" priority="312">
      <formula>NOT($AQ81)</formula>
    </cfRule>
  </conditionalFormatting>
  <conditionalFormatting sqref="AZ84:AZ97">
    <cfRule type="expression" dxfId="2" priority="1213">
      <formula>NOT($AQ84)</formula>
    </cfRule>
  </conditionalFormatting>
  <conditionalFormatting sqref="AZ98:AZ103">
    <cfRule type="expression" dxfId="2" priority="641">
      <formula>NOT($AQ98)</formula>
    </cfRule>
  </conditionalFormatting>
  <conditionalFormatting sqref="AZ127:AZ137">
    <cfRule type="expression" dxfId="2" priority="1154">
      <formula>NOT($AQ127)</formula>
    </cfRule>
  </conditionalFormatting>
  <conditionalFormatting sqref="AZ139:AZ149">
    <cfRule type="expression" dxfId="2" priority="984">
      <formula>NOT($AQ139)</formula>
    </cfRule>
  </conditionalFormatting>
  <conditionalFormatting sqref="AZ189:AZ200">
    <cfRule type="expression" dxfId="2" priority="566">
      <formula>NOT($AQ189)</formula>
    </cfRule>
  </conditionalFormatting>
  <conditionalFormatting sqref="AZ205:AZ216">
    <cfRule type="expression" dxfId="2" priority="565">
      <formula>NOT($AQ205)</formula>
    </cfRule>
  </conditionalFormatting>
  <conditionalFormatting sqref="AZ229:AZ236">
    <cfRule type="expression" dxfId="2" priority="564">
      <formula>NOT($AQ229)</formula>
    </cfRule>
  </conditionalFormatting>
  <conditionalFormatting sqref="AZ257:AZ261">
    <cfRule type="expression" dxfId="2" priority="1454">
      <formula>NOT(#REF!)</formula>
    </cfRule>
  </conditionalFormatting>
  <conditionalFormatting sqref="AZ271:AZ278">
    <cfRule type="expression" dxfId="2" priority="563">
      <formula>NOT($AQ271)</formula>
    </cfRule>
  </conditionalFormatting>
  <conditionalFormatting sqref="AZ290:AZ293">
    <cfRule type="expression" dxfId="2" priority="562">
      <formula>NOT($AQ290)</formula>
    </cfRule>
  </conditionalFormatting>
  <conditionalFormatting sqref="BB10:BB18">
    <cfRule type="expression" dxfId="2" priority="1971">
      <formula>AND(NOT(ISBLANK(BB10)),EXACT(AH10,"INVALID"))</formula>
    </cfRule>
  </conditionalFormatting>
  <conditionalFormatting sqref="BB19:BB21">
    <cfRule type="expression" dxfId="2" priority="1944">
      <formula>AND(NOT(ISBLANK(BB19)),EXACT(AH19,"INVALID"))</formula>
    </cfRule>
  </conditionalFormatting>
  <conditionalFormatting sqref="BB25:BB35">
    <cfRule type="expression" dxfId="2" priority="1445">
      <formula>AND(NOT(ISBLANK(BB25)),EXACT(AH25,"INVALID"))</formula>
    </cfRule>
  </conditionalFormatting>
  <conditionalFormatting sqref="BB37:BB45">
    <cfRule type="expression" dxfId="2" priority="1390">
      <formula>AND(NOT(ISBLANK(BB37)),EXACT(AH37,"INVALID"))</formula>
    </cfRule>
  </conditionalFormatting>
  <conditionalFormatting sqref="BB46:BB47">
    <cfRule type="expression" dxfId="2" priority="1401">
      <formula>AND(NOT(ISBLANK(BB46)),EXACT(AH46,"INVALID"))</formula>
    </cfRule>
  </conditionalFormatting>
  <conditionalFormatting sqref="BB59:BB67">
    <cfRule type="expression" dxfId="2" priority="538">
      <formula>AND(NOT(ISBLANK(BB59)),EXACT(AH59,"INVALID"))</formula>
    </cfRule>
  </conditionalFormatting>
  <conditionalFormatting sqref="BB68:BB70">
    <cfRule type="expression" dxfId="2" priority="511">
      <formula>AND(NOT(ISBLANK(BB68)),EXACT(AH68,"INVALID"))</formula>
    </cfRule>
  </conditionalFormatting>
  <conditionalFormatting sqref="BB74:BB76">
    <cfRule type="expression" dxfId="2" priority="419">
      <formula>AND(NOT(ISBLANK(BB74)),EXACT(AH74,"INVALID"))</formula>
    </cfRule>
  </conditionalFormatting>
  <conditionalFormatting sqref="BB84:BB92">
    <cfRule type="expression" dxfId="2" priority="1299">
      <formula>AND(NOT(ISBLANK(BB84)),EXACT(AH84,"INVALID"))</formula>
    </cfRule>
  </conditionalFormatting>
  <conditionalFormatting sqref="BB93:BB95">
    <cfRule type="expression" dxfId="2" priority="1272">
      <formula>AND(NOT(ISBLANK(BB93)),EXACT(AH93,"INVALID"))</formula>
    </cfRule>
  </conditionalFormatting>
  <conditionalFormatting sqref="BB99:BB101">
    <cfRule type="expression" dxfId="2" priority="692">
      <formula>AND(NOT(ISBLANK(BB99)),EXACT(AH99,"INVALID"))</formula>
    </cfRule>
  </conditionalFormatting>
  <conditionalFormatting sqref="BB110:BB118">
    <cfRule type="expression" dxfId="2" priority="1206">
      <formula>AND(NOT(ISBLANK(BB110)),EXACT(AH110,"INVALID"))</formula>
    </cfRule>
  </conditionalFormatting>
  <conditionalFormatting sqref="BB121:BB125">
    <cfRule type="expression" dxfId="2" priority="1018">
      <formula>AND(NOT(ISBLANK(BB121)),EXACT(AH121,"INVALID"))</formula>
    </cfRule>
  </conditionalFormatting>
  <conditionalFormatting sqref="BB127:BB135">
    <cfRule type="expression" dxfId="2" priority="1149">
      <formula>AND(NOT(ISBLANK(BB127)),EXACT(AH127,"INVALID"))</formula>
    </cfRule>
  </conditionalFormatting>
  <conditionalFormatting sqref="BB136:BB137">
    <cfRule type="expression" dxfId="2" priority="1161">
      <formula>AND(NOT(ISBLANK(BB136)),EXACT(AH136,"INVALID"))</formula>
    </cfRule>
  </conditionalFormatting>
  <conditionalFormatting sqref="BB139:BB147">
    <cfRule type="expression" dxfId="2" priority="979">
      <formula>AND(NOT(ISBLANK(BB139)),EXACT(AH139,"INVALID"))</formula>
    </cfRule>
  </conditionalFormatting>
  <conditionalFormatting sqref="BB148:BB149">
    <cfRule type="expression" dxfId="2" priority="991">
      <formula>AND(NOT(ISBLANK(BB148)),EXACT(AH148,"INVALID"))</formula>
    </cfRule>
  </conditionalFormatting>
  <conditionalFormatting sqref="BB159:BB167">
    <cfRule type="expression" dxfId="2" priority="1750">
      <formula>AND(NOT(ISBLANK(BB159)),EXACT(AH159,"INVALID"))</formula>
    </cfRule>
  </conditionalFormatting>
  <conditionalFormatting sqref="BB173:BB180">
    <cfRule type="expression" dxfId="2" priority="1799">
      <formula>AND(NOT(ISBLANK(BB173)),EXACT(AH173,"INVALID"))</formula>
    </cfRule>
  </conditionalFormatting>
  <conditionalFormatting sqref="BB189:BB194">
    <cfRule type="expression" dxfId="2" priority="1554">
      <formula>AND(NOT(ISBLANK(BB189)),EXACT(AH189,"INVALID"))</formula>
    </cfRule>
  </conditionalFormatting>
  <conditionalFormatting sqref="BB219:BB220">
    <cfRule type="expression" dxfId="2" priority="863">
      <formula>AND(NOT(ISBLANK(BB219)),EXACT(AH219,"INVALID"))</formula>
    </cfRule>
  </conditionalFormatting>
  <conditionalFormatting sqref="BB221:BB227">
    <cfRule type="expression" dxfId="2" priority="814">
      <formula>AND(NOT(ISBLANK(BB221)),EXACT(AH221,"INVALID"))</formula>
    </cfRule>
  </conditionalFormatting>
  <conditionalFormatting sqref="BB229:BB236">
    <cfRule type="expression" dxfId="2" priority="841">
      <formula>AND(NOT(ISBLANK(BB229)),EXACT(AH229,"INVALID"))</formula>
    </cfRule>
  </conditionalFormatting>
  <conditionalFormatting sqref="BB242:BB243">
    <cfRule type="expression" dxfId="2" priority="1840">
      <formula>AND(NOT(ISBLANK(BB242)),EXACT(AH242,"INVALID"))</formula>
    </cfRule>
  </conditionalFormatting>
  <conditionalFormatting sqref="BB249:BB252">
    <cfRule type="expression" dxfId="2" priority="1633">
      <formula>AND(NOT(ISBLANK(BB249)),EXACT(AH249,"INVALID"))</formula>
    </cfRule>
  </conditionalFormatting>
  <conditionalFormatting sqref="BB253:BB254">
    <cfRule type="expression" dxfId="2" priority="1606">
      <formula>AND(NOT(ISBLANK(BB253)),EXACT(AH253,"INVALID"))</formula>
    </cfRule>
  </conditionalFormatting>
  <conditionalFormatting sqref="BB280:BB283">
    <cfRule type="expression" dxfId="2" priority="1465">
      <formula>AND(NOT(ISBLANK(BB280)),EXACT(AH280,"INVALID"))</formula>
    </cfRule>
  </conditionalFormatting>
  <conditionalFormatting sqref="BB295:BB301">
    <cfRule type="expression" dxfId="2" priority="1708">
      <formula>AND(NOT(ISBLANK(BB295)),EXACT(AH295,"INVALID"))</formula>
    </cfRule>
  </conditionalFormatting>
  <conditionalFormatting sqref="BC10:BC18">
    <cfRule type="expression" dxfId="2" priority="1970">
      <formula>AND(NOT(ISBLANK(BC10)),EXACT(AH10,"INVALID"))</formula>
    </cfRule>
  </conditionalFormatting>
  <conditionalFormatting sqref="BC19:BC21">
    <cfRule type="expression" dxfId="2" priority="1943">
      <formula>AND(NOT(ISBLANK(BC19)),EXACT(AH19,"INVALID"))</formula>
    </cfRule>
  </conditionalFormatting>
  <conditionalFormatting sqref="BC25:BC33">
    <cfRule type="expression" dxfId="2" priority="1444">
      <formula>AND(NOT(ISBLANK(BC25)),EXACT(AH25,"INVALID"))</formula>
    </cfRule>
  </conditionalFormatting>
  <conditionalFormatting sqref="BC37:BC45">
    <cfRule type="expression" dxfId="2" priority="1389">
      <formula>AND(NOT(ISBLANK(BC37)),EXACT(AH37,"INVALID"))</formula>
    </cfRule>
  </conditionalFormatting>
  <conditionalFormatting sqref="BC46:BC47">
    <cfRule type="expression" dxfId="2" priority="1400">
      <formula>AND(NOT(ISBLANK(BC46)),EXACT(AH46,"INVALID"))</formula>
    </cfRule>
  </conditionalFormatting>
  <conditionalFormatting sqref="BC59:BC67">
    <cfRule type="expression" dxfId="2" priority="537">
      <formula>AND(NOT(ISBLANK(BC59)),EXACT(AH59,"INVALID"))</formula>
    </cfRule>
  </conditionalFormatting>
  <conditionalFormatting sqref="BC68:BC70">
    <cfRule type="expression" dxfId="2" priority="510">
      <formula>AND(NOT(ISBLANK(BC68)),EXACT(AH68,"INVALID"))</formula>
    </cfRule>
  </conditionalFormatting>
  <conditionalFormatting sqref="BC74:BC76">
    <cfRule type="expression" dxfId="2" priority="418">
      <formula>AND(NOT(ISBLANK(BC74)),EXACT(AH74,"INVALID"))</formula>
    </cfRule>
  </conditionalFormatting>
  <conditionalFormatting sqref="BC84:BC92">
    <cfRule type="expression" dxfId="2" priority="1298">
      <formula>AND(NOT(ISBLANK(BC84)),EXACT(AH84,"INVALID"))</formula>
    </cfRule>
  </conditionalFormatting>
  <conditionalFormatting sqref="BC93:BC95">
    <cfRule type="expression" dxfId="2" priority="1271">
      <formula>AND(NOT(ISBLANK(BC93)),EXACT(AH93,"INVALID"))</formula>
    </cfRule>
  </conditionalFormatting>
  <conditionalFormatting sqref="BC99:BC101">
    <cfRule type="expression" dxfId="2" priority="691">
      <formula>AND(NOT(ISBLANK(BC99)),EXACT(AH99,"INVALID"))</formula>
    </cfRule>
  </conditionalFormatting>
  <conditionalFormatting sqref="BC110:BC118">
    <cfRule type="expression" dxfId="2" priority="1205">
      <formula>AND(NOT(ISBLANK(BC110)),EXACT(AH110,"INVALID"))</formula>
    </cfRule>
  </conditionalFormatting>
  <conditionalFormatting sqref="BC121:BC125">
    <cfRule type="expression" dxfId="2" priority="1017">
      <formula>AND(NOT(ISBLANK(BC121)),EXACT(AH121,"INVALID"))</formula>
    </cfRule>
  </conditionalFormatting>
  <conditionalFormatting sqref="BC127:BC135">
    <cfRule type="expression" dxfId="2" priority="1148">
      <formula>AND(NOT(ISBLANK(BC127)),EXACT(AH127,"INVALID"))</formula>
    </cfRule>
  </conditionalFormatting>
  <conditionalFormatting sqref="BC136:BC137">
    <cfRule type="expression" dxfId="2" priority="1160">
      <formula>AND(NOT(ISBLANK(BC136)),EXACT(AH136,"INVALID"))</formula>
    </cfRule>
  </conditionalFormatting>
  <conditionalFormatting sqref="BC139:BC147">
    <cfRule type="expression" dxfId="2" priority="978">
      <formula>AND(NOT(ISBLANK(BC139)),EXACT(AH139,"INVALID"))</formula>
    </cfRule>
  </conditionalFormatting>
  <conditionalFormatting sqref="BC148:BC149">
    <cfRule type="expression" dxfId="2" priority="990">
      <formula>AND(NOT(ISBLANK(BC148)),EXACT(AH148,"INVALID"))</formula>
    </cfRule>
  </conditionalFormatting>
  <conditionalFormatting sqref="BC159:BC167">
    <cfRule type="expression" dxfId="2" priority="1749">
      <formula>AND(NOT(ISBLANK(BC159)),EXACT(AH159,"INVALID"))</formula>
    </cfRule>
  </conditionalFormatting>
  <conditionalFormatting sqref="BC173:BC180">
    <cfRule type="expression" dxfId="2" priority="1798">
      <formula>AND(NOT(ISBLANK(BC173)),EXACT(AH173,"INVALID"))</formula>
    </cfRule>
  </conditionalFormatting>
  <conditionalFormatting sqref="BC189:BC194">
    <cfRule type="expression" dxfId="2" priority="1553">
      <formula>AND(NOT(ISBLANK(BC189)),EXACT(AH189,"INVALID"))</formula>
    </cfRule>
  </conditionalFormatting>
  <conditionalFormatting sqref="BC206:BC207">
    <cfRule type="expression" dxfId="2" priority="1534">
      <formula>AND(NOT(ISBLANK(BC206)),EXACT(AH206,"INVALID"))</formula>
    </cfRule>
  </conditionalFormatting>
  <conditionalFormatting sqref="BC208:BC214">
    <cfRule type="expression" dxfId="2" priority="916">
      <formula>AND(NOT(ISBLANK(BC208)),EXACT(AH208,"INVALID"))</formula>
    </cfRule>
    <cfRule type="expression" dxfId="2" priority="899">
      <formula>NOT($AP208)</formula>
    </cfRule>
  </conditionalFormatting>
  <conditionalFormatting sqref="BC219:BC220">
    <cfRule type="expression" dxfId="2" priority="862">
      <formula>AND(NOT(ISBLANK(BC219)),EXACT(AH219,"INVALID"))</formula>
    </cfRule>
  </conditionalFormatting>
  <conditionalFormatting sqref="BC221:BC227">
    <cfRule type="expression" dxfId="2" priority="813">
      <formula>AND(NOT(ISBLANK(BC221)),EXACT(AH221,"INVALID"))</formula>
    </cfRule>
  </conditionalFormatting>
  <conditionalFormatting sqref="BC229:BC232">
    <cfRule type="expression" dxfId="2" priority="840">
      <formula>AND(NOT(ISBLANK(BC229)),EXACT(AH229,"INVALID"))</formula>
    </cfRule>
  </conditionalFormatting>
  <conditionalFormatting sqref="BC233:BC236">
    <cfRule type="expression" dxfId="2" priority="787">
      <formula>AND(NOT(ISBLANK(BC233)),EXACT(AH233,"INVALID"))</formula>
    </cfRule>
    <cfRule type="expression" dxfId="2" priority="770">
      <formula>NOT($AP233)</formula>
    </cfRule>
  </conditionalFormatting>
  <conditionalFormatting sqref="BC242:BC243">
    <cfRule type="expression" dxfId="2" priority="1839">
      <formula>AND(NOT(ISBLANK(BC242)),EXACT(AH242,"INVALID"))</formula>
    </cfRule>
  </conditionalFormatting>
  <conditionalFormatting sqref="BC249:BC252">
    <cfRule type="expression" dxfId="2" priority="1632">
      <formula>AND(NOT(ISBLANK(BC249)),EXACT(AH249,"INVALID"))</formula>
    </cfRule>
  </conditionalFormatting>
  <conditionalFormatting sqref="BC253:BC254">
    <cfRule type="expression" dxfId="2" priority="1605">
      <formula>AND(NOT(ISBLANK(BC253)),EXACT(AH253,"INVALID"))</formula>
    </cfRule>
  </conditionalFormatting>
  <conditionalFormatting sqref="BC295:BC301">
    <cfRule type="expression" dxfId="2" priority="1707">
      <formula>AND(NOT(ISBLANK(BC295)),EXACT(AH295,"INVALID"))</formula>
    </cfRule>
  </conditionalFormatting>
  <conditionalFormatting sqref="BF359:BF366">
    <cfRule type="cellIs" dxfId="1" priority="2083" operator="equal">
      <formula>"Not Assigned"</formula>
    </cfRule>
  </conditionalFormatting>
  <conditionalFormatting sqref="BF375:BF376">
    <cfRule type="cellIs" dxfId="1" priority="1517" operator="equal">
      <formula>"Not Assigned"</formula>
    </cfRule>
  </conditionalFormatting>
  <conditionalFormatting sqref="BF387:BF388">
    <cfRule type="cellIs" dxfId="1" priority="94" operator="equal">
      <formula>"Not Assigned"</formula>
    </cfRule>
  </conditionalFormatting>
  <conditionalFormatting sqref="BF389:BF390">
    <cfRule type="cellIs" dxfId="1" priority="93" operator="equal">
      <formula>"Not Assigned"</formula>
    </cfRule>
  </conditionalFormatting>
  <conditionalFormatting sqref="BF391:BF392">
    <cfRule type="cellIs" dxfId="1" priority="88" operator="equal">
      <formula>"Not Assigned"</formula>
    </cfRule>
  </conditionalFormatting>
  <conditionalFormatting sqref="BF393:BF394">
    <cfRule type="cellIs" dxfId="1" priority="87" operator="equal">
      <formula>"Not Assigned"</formula>
    </cfRule>
  </conditionalFormatting>
  <conditionalFormatting sqref="BF395:BF396">
    <cfRule type="cellIs" dxfId="1" priority="2081" operator="equal">
      <formula>"Not Assigned"</formula>
    </cfRule>
  </conditionalFormatting>
  <conditionalFormatting sqref="BF399:BF400">
    <cfRule type="cellIs" dxfId="1" priority="2042" operator="equal">
      <formula>"Not Assigned"</formula>
    </cfRule>
  </conditionalFormatting>
  <conditionalFormatting sqref="BF403:BF404">
    <cfRule type="cellIs" dxfId="1" priority="82" operator="equal">
      <formula>"Not Assigned"</formula>
    </cfRule>
  </conditionalFormatting>
  <conditionalFormatting sqref="BF407:BF408">
    <cfRule type="cellIs" dxfId="1" priority="79" operator="equal">
      <formula>"Not Assigned"</formula>
    </cfRule>
  </conditionalFormatting>
  <conditionalFormatting sqref="BF411:BF412">
    <cfRule type="cellIs" dxfId="1" priority="76" operator="equal">
      <formula>"Not Assigned"</formula>
    </cfRule>
  </conditionalFormatting>
  <conditionalFormatting sqref="BF415:BF417">
    <cfRule type="cellIs" dxfId="1" priority="139" operator="equal">
      <formula>"Not Assigned"</formula>
    </cfRule>
  </conditionalFormatting>
  <conditionalFormatting sqref="BF422:BF423">
    <cfRule type="cellIs" dxfId="1" priority="760" operator="equal">
      <formula>"Not Assigned"</formula>
    </cfRule>
  </conditionalFormatting>
  <conditionalFormatting sqref="BF456:BF457">
    <cfRule type="cellIs" dxfId="1" priority="134" operator="equal">
      <formula>"Not Assigned"</formula>
    </cfRule>
  </conditionalFormatting>
  <conditionalFormatting sqref="BF461:BF462">
    <cfRule type="cellIs" dxfId="1" priority="743" operator="equal">
      <formula>"Not Assigned"</formula>
    </cfRule>
  </conditionalFormatting>
  <conditionalFormatting sqref="BF463:BF464">
    <cfRule type="cellIs" dxfId="1" priority="739" operator="equal">
      <formula>"Not Assigned"</formula>
    </cfRule>
  </conditionalFormatting>
  <conditionalFormatting sqref="BF481:BF484">
    <cfRule type="cellIs" dxfId="1" priority="753" operator="equal">
      <formula>"Not Assigned"</formula>
    </cfRule>
  </conditionalFormatting>
  <conditionalFormatting sqref="BF485:BF496">
    <cfRule type="cellIs" dxfId="1" priority="750" operator="equal">
      <formula>"Not Assigned"</formula>
    </cfRule>
  </conditionalFormatting>
  <conditionalFormatting sqref="BF497:BF499">
    <cfRule type="cellIs" dxfId="1" priority="130" operator="equal">
      <formula>"Not Assigned"</formula>
    </cfRule>
  </conditionalFormatting>
  <conditionalFormatting sqref="BF525:BF526">
    <cfRule type="cellIs" dxfId="1" priority="2070" operator="equal">
      <formula>"Not Assigned"</formula>
    </cfRule>
  </conditionalFormatting>
  <conditionalFormatting sqref="BF621:BF622">
    <cfRule type="cellIs" dxfId="1" priority="2087" operator="equal">
      <formula>"Not Assigned"</formula>
    </cfRule>
  </conditionalFormatting>
  <conditionalFormatting sqref="BF623:BF624">
    <cfRule type="cellIs" dxfId="1" priority="2088" operator="equal">
      <formula>"Not Assigned"</formula>
    </cfRule>
  </conditionalFormatting>
  <conditionalFormatting sqref="BF625:BF626">
    <cfRule type="cellIs" dxfId="1" priority="2089" operator="equal">
      <formula>"Not Assigned"</formula>
    </cfRule>
  </conditionalFormatting>
  <conditionalFormatting sqref="BF627:BF628">
    <cfRule type="cellIs" dxfId="1" priority="2085" operator="equal">
      <formula>"Not Assigned"</formula>
    </cfRule>
  </conditionalFormatting>
  <conditionalFormatting sqref="BF630:BF635">
    <cfRule type="cellIs" dxfId="1" priority="2040" operator="equal">
      <formula>"Not Assigned"</formula>
    </cfRule>
  </conditionalFormatting>
  <conditionalFormatting sqref="BF636:BF640">
    <cfRule type="cellIs" dxfId="1" priority="2041" operator="equal">
      <formula>"Not Assigned"</formula>
    </cfRule>
  </conditionalFormatting>
  <conditionalFormatting sqref="BF641:BF644">
    <cfRule type="cellIs" dxfId="1" priority="2039" operator="equal">
      <formula>"Not Assigned"</formula>
    </cfRule>
  </conditionalFormatting>
  <conditionalFormatting sqref="BF669:BF670">
    <cfRule type="cellIs" dxfId="1" priority="1856" operator="equal">
      <formula>"Not Assigned"</formula>
    </cfRule>
  </conditionalFormatting>
  <conditionalFormatting sqref="BF765:BF766">
    <cfRule type="cellIs" dxfId="1" priority="1859" operator="equal">
      <formula>"Not Assigned"</formula>
    </cfRule>
  </conditionalFormatting>
  <conditionalFormatting sqref="BF767:BF768">
    <cfRule type="cellIs" dxfId="1" priority="1860" operator="equal">
      <formula>"Not Assigned"</formula>
    </cfRule>
  </conditionalFormatting>
  <conditionalFormatting sqref="BF769:BF770">
    <cfRule type="cellIs" dxfId="1" priority="1861" operator="equal">
      <formula>"Not Assigned"</formula>
    </cfRule>
  </conditionalFormatting>
  <conditionalFormatting sqref="BF771:BF772">
    <cfRule type="cellIs" dxfId="1" priority="1857" operator="equal">
      <formula>"Not Assigned"</formula>
    </cfRule>
  </conditionalFormatting>
  <conditionalFormatting sqref="BF774:BF779">
    <cfRule type="cellIs" dxfId="1" priority="1854" operator="equal">
      <formula>"Not Assigned"</formula>
    </cfRule>
  </conditionalFormatting>
  <conditionalFormatting sqref="BF780:BF784">
    <cfRule type="cellIs" dxfId="1" priority="1855" operator="equal">
      <formula>"Not Assigned"</formula>
    </cfRule>
  </conditionalFormatting>
  <conditionalFormatting sqref="BF785:BF791">
    <cfRule type="cellIs" dxfId="1" priority="1853" operator="equal">
      <formula>"Not Assigned"</formula>
    </cfRule>
  </conditionalFormatting>
  <conditionalFormatting sqref="BF815:BF816">
    <cfRule type="cellIs" dxfId="1" priority="1491" operator="equal">
      <formula>"Not Assigned"</formula>
    </cfRule>
  </conditionalFormatting>
  <conditionalFormatting sqref="BF911:BF912">
    <cfRule type="cellIs" dxfId="1" priority="1494" operator="equal">
      <formula>"Not Assigned"</formula>
    </cfRule>
  </conditionalFormatting>
  <conditionalFormatting sqref="BF913:BF914">
    <cfRule type="cellIs" dxfId="1" priority="1495" operator="equal">
      <formula>"Not Assigned"</formula>
    </cfRule>
  </conditionalFormatting>
  <conditionalFormatting sqref="BF915:BF916">
    <cfRule type="cellIs" dxfId="1" priority="1496" operator="equal">
      <formula>"Not Assigned"</formula>
    </cfRule>
  </conditionalFormatting>
  <conditionalFormatting sqref="BF917:BF918">
    <cfRule type="cellIs" dxfId="1" priority="1492" operator="equal">
      <formula>"Not Assigned"</formula>
    </cfRule>
  </conditionalFormatting>
  <conditionalFormatting sqref="BF920:BF925">
    <cfRule type="cellIs" dxfId="1" priority="1489" operator="equal">
      <formula>"Not Assigned"</formula>
    </cfRule>
  </conditionalFormatting>
  <conditionalFormatting sqref="BF926:BF930">
    <cfRule type="cellIs" dxfId="1" priority="1490" operator="equal">
      <formula>"Not Assigned"</formula>
    </cfRule>
  </conditionalFormatting>
  <conditionalFormatting sqref="BF931:BF934">
    <cfRule type="cellIs" dxfId="1" priority="1488" operator="equal">
      <formula>"Not Assigned"</formula>
    </cfRule>
  </conditionalFormatting>
  <conditionalFormatting sqref="BF947:BF949">
    <cfRule type="cellIs" dxfId="1" priority="126" operator="equal">
      <formula>"Not Assigned"</formula>
    </cfRule>
  </conditionalFormatting>
  <conditionalFormatting sqref="BF962:BF963">
    <cfRule type="cellIs" dxfId="1" priority="1478" operator="equal">
      <formula>"Not Assigned"</formula>
    </cfRule>
  </conditionalFormatting>
  <conditionalFormatting sqref="BF1058:BF1059">
    <cfRule type="cellIs" dxfId="1" priority="1481" operator="equal">
      <formula>"Not Assigned"</formula>
    </cfRule>
  </conditionalFormatting>
  <conditionalFormatting sqref="BF1060:BF1061">
    <cfRule type="cellIs" dxfId="1" priority="1482" operator="equal">
      <formula>"Not Assigned"</formula>
    </cfRule>
  </conditionalFormatting>
  <conditionalFormatting sqref="BF1062:BF1063">
    <cfRule type="cellIs" dxfId="1" priority="1483" operator="equal">
      <formula>"Not Assigned"</formula>
    </cfRule>
  </conditionalFormatting>
  <conditionalFormatting sqref="BF1064:BF1065">
    <cfRule type="cellIs" dxfId="1" priority="1479" operator="equal">
      <formula>"Not Assigned"</formula>
    </cfRule>
  </conditionalFormatting>
  <conditionalFormatting sqref="BF1067:BF1072">
    <cfRule type="cellIs" dxfId="1" priority="1476" operator="equal">
      <formula>"Not Assigned"</formula>
    </cfRule>
  </conditionalFormatting>
  <conditionalFormatting sqref="BF1073:BF1077">
    <cfRule type="cellIs" dxfId="1" priority="1477" operator="equal">
      <formula>"Not Assigned"</formula>
    </cfRule>
  </conditionalFormatting>
  <conditionalFormatting sqref="BF1078:BF1083">
    <cfRule type="cellIs" dxfId="1" priority="1475" operator="equal">
      <formula>"Not Assigned"</formula>
    </cfRule>
  </conditionalFormatting>
  <conditionalFormatting sqref="BF1084:BF1085">
    <cfRule type="cellIs" dxfId="1" priority="2094" operator="equal">
      <formula>"Not Assigned"</formula>
    </cfRule>
  </conditionalFormatting>
  <conditionalFormatting sqref="AT368 AT1:AT7 BF540:BF542 BF562:BF564 BF551:BF553 BF573:BF575 BF605:BF607 BF517:BF524 BF501:BF515 BF527:BF531 AT170 AT500 BF369:BF371 BF373:BF374 AT49 AT238:AT241 AT285:AT288 AT1114:AT1048576 AT196:AT200 AT202:AT203 AT205 AT257:AT264 AT294:AT305 BF584:BF596 BF731:BF737 BF1035:BF1041 BF885:BF886 AT307:AT308 BF309:BF355 BF379:BF382">
    <cfRule type="cellIs" dxfId="1" priority="2097" operator="equal">
      <formula>"Not Assigned"</formula>
    </cfRule>
  </conditionalFormatting>
  <conditionalFormatting sqref="AF10:AH18 AK10:AK18">
    <cfRule type="cellIs" dxfId="3" priority="1975" operator="equal">
      <formula>"INVALID"</formula>
    </cfRule>
  </conditionalFormatting>
  <conditionalFormatting sqref="AN10:AO18">
    <cfRule type="cellIs" dxfId="3" priority="1959" operator="equal">
      <formula>"INVALID"</formula>
    </cfRule>
  </conditionalFormatting>
  <conditionalFormatting sqref="AU23 AU238:AU241 AU10:AU21 BB22:BC23 BB238:BC245 AU25:AU35 AU50:AU57 BB50:BC57 BB159:BC170 AU151:AU156 BB181:BC186 AU189:AU200 BB189:BC200 BB202:BC203 AU202:AU203 BB205:BC205 BC215:BC216 AU205:AU216 AU295:AU305 BB258:BC266 BB247:BC256 AU258:AU266 BB268:BC269 AU268:AU269 BB271:BC278 AU271:AU278 AU280:AU283 BB285:BC288 AU285:AU288 AU290:AU293 BB290:BC293 AU104:AU105 BB105:BC105 AU247:AU248 BB46:BC48 AU84:AU95 BB96:BC97 AU110:AU125 BB119:BC120 BB136:BC138 BB148:BC149 BB218:BC220 AU221:AU227 AU229:AU236 AU98:AU101 BB102:BC103 BB80:BC80 AU59:AU70 BB71:BC72 AU73:AU76 BB77:BC78 BB82:BC82 BB151:BC157 AU159:AU171 AU173:AU187 BB295:BC306 BB280:BC283 BC206:BC207 BB206:BB216 BB33:BC35 BC230:BC232 BB230:BB236">
    <cfRule type="expression" dxfId="2" priority="1992">
      <formula>NOT($AP10)</formula>
    </cfRule>
  </conditionalFormatting>
  <conditionalFormatting sqref="BB10:BC18">
    <cfRule type="expression" dxfId="2" priority="1953">
      <formula>NOT($AP10)</formula>
    </cfRule>
  </conditionalFormatting>
  <conditionalFormatting sqref="AZ11:AZ23 AZ25:AZ35 BA159 BA165 AZ280:AZ283 AZ104:AZ105 AZ110:AZ125 BA295:BA304">
    <cfRule type="expression" dxfId="2" priority="1846">
      <formula>NOT($AQ11)</formula>
    </cfRule>
  </conditionalFormatting>
  <conditionalFormatting sqref="AV18:AV19 AV134">
    <cfRule type="expression" dxfId="2" priority="1847">
      <formula>NOT($AO17)</formula>
    </cfRule>
  </conditionalFormatting>
  <conditionalFormatting sqref="AF23:AH23 AK23 AK19:AK20 AF19:AH21">
    <cfRule type="cellIs" dxfId="3" priority="1948" operator="equal">
      <formula>"INVALID"</formula>
    </cfRule>
  </conditionalFormatting>
  <conditionalFormatting sqref="AL19:AL21 AL23">
    <cfRule type="cellIs" dxfId="3" priority="1940" operator="equal">
      <formula>FALSE</formula>
    </cfRule>
    <cfRule type="cellIs" dxfId="3" priority="1934" operator="equal">
      <formula>"INVALID"</formula>
    </cfRule>
  </conditionalFormatting>
  <conditionalFormatting sqref="AM19:AM21 AM23">
    <cfRule type="cellIs" dxfId="3" priority="1939" operator="equal">
      <formula>FALSE</formula>
    </cfRule>
    <cfRule type="cellIs" dxfId="3" priority="1933" operator="equal">
      <formula>"INVALID"</formula>
    </cfRule>
    <cfRule type="cellIs" dxfId="3" priority="1931" operator="equal">
      <formula>"INVALID"</formula>
    </cfRule>
  </conditionalFormatting>
  <conditionalFormatting sqref="AN19:AN21 AN23">
    <cfRule type="cellIs" dxfId="3" priority="1938" operator="equal">
      <formula>FALSE</formula>
    </cfRule>
    <cfRule type="cellIs" dxfId="3" priority="1930" operator="equal">
      <formula>"INVALID"</formula>
    </cfRule>
  </conditionalFormatting>
  <conditionalFormatting sqref="AN19:AO21 AN23:AO23">
    <cfRule type="cellIs" dxfId="3" priority="1932" operator="equal">
      <formula>"INVALID"</formula>
    </cfRule>
  </conditionalFormatting>
  <conditionalFormatting sqref="AO19:AO21 AO23">
    <cfRule type="cellIs" dxfId="3" priority="1937" operator="equal">
      <formula>FALSE</formula>
    </cfRule>
    <cfRule type="cellIs" dxfId="3" priority="1929" operator="equal">
      <formula>"INVALID"</formula>
    </cfRule>
  </conditionalFormatting>
  <conditionalFormatting sqref="AP19:AP21 AP23">
    <cfRule type="cellIs" dxfId="3" priority="1936" operator="equal">
      <formula>FALSE</formula>
    </cfRule>
    <cfRule type="cellIs" dxfId="3" priority="1928" operator="equal">
      <formula>"INVALID"</formula>
    </cfRule>
  </conditionalFormatting>
  <conditionalFormatting sqref="AQ19:AQ21 AQ23">
    <cfRule type="cellIs" dxfId="3" priority="1924" operator="equal">
      <formula>FALSE</formula>
    </cfRule>
    <cfRule type="cellIs" dxfId="3" priority="1923" operator="equal">
      <formula>"INVALID"</formula>
    </cfRule>
    <cfRule type="cellIs" dxfId="3" priority="1922" operator="equal">
      <formula>"INVALID"</formula>
    </cfRule>
  </conditionalFormatting>
  <conditionalFormatting sqref="AR19:AR21 AR23">
    <cfRule type="cellIs" dxfId="3" priority="1935" operator="equal">
      <formula>"INVALID"</formula>
    </cfRule>
  </conditionalFormatting>
  <conditionalFormatting sqref="AT19:AT21 AT23">
    <cfRule type="cellIs" dxfId="1" priority="1946" operator="equal">
      <formula>"Not Assigned"</formula>
    </cfRule>
  </conditionalFormatting>
  <conditionalFormatting sqref="BB19:BC21">
    <cfRule type="expression" dxfId="2" priority="1926">
      <formula>NOT($AP19)</formula>
    </cfRule>
  </conditionalFormatting>
  <conditionalFormatting sqref="AF22:AH22 AK22">
    <cfRule type="cellIs" dxfId="3" priority="1921" operator="equal">
      <formula>"INVALID"</formula>
    </cfRule>
  </conditionalFormatting>
  <conditionalFormatting sqref="AS341:AS344 AS403:AS406 AS308:AS314 AS23 AS317:AS326 AS329:AS338 AS378:AS398 AS34:AS35 AS50:AS57 AS151:AS156 AS159:AS170 AS181:AS186 AS189:AS200 AS202:AS203 AS205:AS207 AS215:AS216 AS295:AS305 AS258:AS264 AS268:AS269 AS271:AS278 AS280:AS283 AS285:AS288 AS290:AS293 AS358:AS366 AS408:AS414 AS424:AS441 AS105 AS500:AS648 AS247:AS248 AS119:AS120 AS451:AS455 AS465:AS482 AS799:AS946 AS650:AS797 AS951:AS1085 AS1100:AS1101 AS368:AS374 AS419:AS421 AS1105:AS1594 AS458:AS460">
    <cfRule type="expression" dxfId="0" priority="2093" stopIfTrue="1">
      <formula>REPLACE($AS23,8,LEN($AS23),"")="unused_"</formula>
    </cfRule>
  </conditionalFormatting>
  <conditionalFormatting sqref="AS23 AS34:AS35 AS50:AS57 AS151:AS156 AS159:AS170 AS181:AS186 AS189:AS200 AS202:AS203 AS205:AS207 AS215:AS216 AS295:AS305 AS258:AS266 AS268:AS269 AS271:AS278 AS280:AS283 AS285:AS288 AS290:AS293 AS105 AS247:AS248 AS119:AS120">
    <cfRule type="expression" dxfId="2" priority="1993">
      <formula>NOT($AL23)</formula>
    </cfRule>
    <cfRule type="expression" dxfId="4" priority="2069">
      <formula>RIGHT($AS23,1)="*"</formula>
    </cfRule>
  </conditionalFormatting>
  <conditionalFormatting sqref="AT23 AT238:AT241 AT34:AT35 AT50:AT57 AT151:AT156 AT159:AT170 AT189:AT200 AT202:AT203 AT205:AT207 AT215:AT216 AT295:AT305 AT258:AT266 AT268:AT269 AT271:AT278 AT280:AT283 AT285:AT288 AT290:AT293 AT105 AT247:AT248 AT119:AT120">
    <cfRule type="expression" dxfId="2" priority="2073">
      <formula>NOT($AN23)</formula>
    </cfRule>
  </conditionalFormatting>
  <conditionalFormatting sqref="AU23 AU238:AU241 AU170 AU302:AU305 AU189:AU200 AU34:AU35 AU50:AU57 AU151:AU156 AU181:AU186 AU202:AU203 AU205 AU215:AU216 AU258:AU264 AU268:AU269 AU272:AU278 AU281:AU283 AU285:AU288 AU290:AU293 AU105">
    <cfRule type="expression" dxfId="2" priority="2079">
      <formula>EXACT(AH23,"INVALID")</formula>
    </cfRule>
  </conditionalFormatting>
  <conditionalFormatting sqref="AU23 AU238:AU241 AU34:AU35 AU50:AU57 AU151:AU156 AU159:AU170 AU181:AU186 AU189:AU200 AU202:AU203 AU205:AU207 AU215:AU216 AU295:AU305 AU258:AU266 AU268:AU269 AU271:AU278 AU280:AU283 AU285:AU288 AU290:AU293 AU105 AU247:AU248 AU119:AU120">
    <cfRule type="expression" dxfId="2" priority="1991">
      <formula>NOT($AM23)</formula>
    </cfRule>
  </conditionalFormatting>
  <conditionalFormatting sqref="BB23 BB238:BB241 BB302:BB305 BB196:BB200 BB169:BB170 BB50:BB57 BB151:BB156 BB181:BB186 BB202:BB203 BB258:BB264 BB268:BB269 BB272:BB278 BB281:BB283 BB285:BB288 BB290:BB293 BB105">
    <cfRule type="expression" dxfId="2" priority="2077">
      <formula>AND(NOT(ISBLANK(BB23)),EXACT(AH23,"INVALID"))</formula>
    </cfRule>
  </conditionalFormatting>
  <conditionalFormatting sqref="BC23 BC238:BC241 BC302:BC305 BC196:BC200 BC169:BC170 BC34:BC35 BC50:BC57 BC151:BC156 BC181:BC186 BC202:BC203 BC215:BC216 BC258:BC264 BC268:BC269 BC272:BC278 BC281:BC283 BC285:BC288 BC290:BC293 BC105">
    <cfRule type="expression" dxfId="2" priority="2076">
      <formula>AND(NOT(ISBLANK(BC23)),EXACT(AH23,"INVALID"))</formula>
    </cfRule>
  </conditionalFormatting>
  <conditionalFormatting sqref="AF25:AH33 AK25:AK33">
    <cfRule type="cellIs" dxfId="3" priority="1449" operator="equal">
      <formula>"INVALID"</formula>
    </cfRule>
  </conditionalFormatting>
  <conditionalFormatting sqref="AN25:AO33">
    <cfRule type="cellIs" dxfId="3" priority="1433" operator="equal">
      <formula>"INVALID"</formula>
    </cfRule>
  </conditionalFormatting>
  <conditionalFormatting sqref="BB25:BC32">
    <cfRule type="expression" dxfId="2" priority="1427">
      <formula>NOT($AP25)</formula>
    </cfRule>
  </conditionalFormatting>
  <conditionalFormatting sqref="AF34:AH35 AK34:AK35">
    <cfRule type="cellIs" dxfId="3" priority="1422" operator="equal">
      <formula>"INVALID"</formula>
    </cfRule>
  </conditionalFormatting>
  <conditionalFormatting sqref="AN34:AO35">
    <cfRule type="cellIs" dxfId="3" priority="1412" operator="equal">
      <formula>"INVALID"</formula>
    </cfRule>
  </conditionalFormatting>
  <conditionalFormatting sqref="AF37:AH45 AK37:AK45">
    <cfRule type="cellIs" dxfId="3" priority="1394" operator="equal">
      <formula>"INVALID"</formula>
    </cfRule>
  </conditionalFormatting>
  <conditionalFormatting sqref="AN37:AO45">
    <cfRule type="cellIs" dxfId="3" priority="1378" operator="equal">
      <formula>"INVALID"</formula>
    </cfRule>
  </conditionalFormatting>
  <conditionalFormatting sqref="BB37:BC45">
    <cfRule type="expression" dxfId="2" priority="1372">
      <formula>NOT($AP37)</formula>
    </cfRule>
  </conditionalFormatting>
  <conditionalFormatting sqref="AF46:AH47 AK46:AK47">
    <cfRule type="cellIs" dxfId="3" priority="1367" operator="equal">
      <formula>"INVALID"</formula>
    </cfRule>
  </conditionalFormatting>
  <conditionalFormatting sqref="AN46:AO47">
    <cfRule type="cellIs" dxfId="3" priority="1357" operator="equal">
      <formula>"INVALID"</formula>
    </cfRule>
  </conditionalFormatting>
  <conditionalFormatting sqref="AF48:AH48 AK48">
    <cfRule type="cellIs" dxfId="3" priority="1339" operator="equal">
      <formula>"INVALID"</formula>
    </cfRule>
  </conditionalFormatting>
  <conditionalFormatting sqref="AR50:AR54 AF284:AH284 AF170:AH170 AL285:AR288 AF267:AH267 AK170 AH271:AH278 AH268:AH269 AL198:AR200 AK50 AK238:AK241 AL205:AR205 AH258:AH264 AF258:AG266 Q294:S305 U294:U305 AJ188:AR188 AK258:AR266 AJ267:AR267 AL270:AR278 AJ284:AR284 AF289:AR289 AF295:AH305 U501:U644 U650:U790 AF202:AH203 AF205:AH207 AF238:AH241 AF268:AF269 AF56:AH57 AF50:AH54 U951:U1098 U799:U934 AF188:AH200 AL295:AR305 P295:P305 AK189:AK200 AK202:AR203 AK205:AK207 AF270:AK270 AK268:AK269 AK271:AK278">
    <cfRule type="cellIs" dxfId="3" priority="2096" operator="equal">
      <formula>"INVALID"</formula>
    </cfRule>
  </conditionalFormatting>
  <conditionalFormatting sqref="AL50:AL54 AL56:AL57 AL170 AL196:AL197 AL268:AL269 AL238:AL241 AL271:AQ278 AL285:AQ288 AL198:AQ200 AL202:AQ203 AL205:AQ205 AL258:AQ266 AL295:AQ305">
    <cfRule type="cellIs" dxfId="3" priority="2038" operator="equal">
      <formula>FALSE</formula>
    </cfRule>
  </conditionalFormatting>
  <conditionalFormatting sqref="AM50:AM54 AM56:AM57 AM170 AM302:AM305 AM268:AM269 AM196:AM197 AM238:AM241">
    <cfRule type="cellIs" dxfId="3" priority="2037" operator="equal">
      <formula>FALSE</formula>
    </cfRule>
  </conditionalFormatting>
  <conditionalFormatting sqref="AN50:AN54 AN56:AN57 AN170 AN302:AN305 AN268:AN269 AN196:AN197 AN238:AN241">
    <cfRule type="cellIs" dxfId="3" priority="2036" operator="equal">
      <formula>FALSE</formula>
    </cfRule>
  </conditionalFormatting>
  <conditionalFormatting sqref="AO50:AO54 AO56:AO57 AO170 AO302:AO305 AO268:AO269 AO196:AO197 AO238:AO241">
    <cfRule type="cellIs" dxfId="3" priority="2035" operator="equal">
      <formula>FALSE</formula>
    </cfRule>
  </conditionalFormatting>
  <conditionalFormatting sqref="AP50:AP54 AP56:AP57 AP170 AP302:AP305 AP268:AP269 AP196:AP197 AP238:AP241">
    <cfRule type="cellIs" dxfId="3" priority="2034" operator="equal">
      <formula>FALSE</formula>
    </cfRule>
  </conditionalFormatting>
  <conditionalFormatting sqref="AQ50:AQ54 AQ56:AQ57 AQ170 AQ302:AQ305 AQ268:AQ269 AQ196:AQ197 AQ238:AQ241">
    <cfRule type="cellIs" dxfId="3" priority="1990" operator="equal">
      <formula>FALSE</formula>
    </cfRule>
  </conditionalFormatting>
  <conditionalFormatting sqref="AT50:AT54 AT56:AT57">
    <cfRule type="cellIs" dxfId="1" priority="2092" operator="equal">
      <formula>"Not Assigned"</formula>
    </cfRule>
  </conditionalFormatting>
  <conditionalFormatting sqref="AK56:AK57 AK51:AK54">
    <cfRule type="cellIs" dxfId="3" priority="18" operator="equal">
      <formula>"INVALID"</formula>
    </cfRule>
  </conditionalFormatting>
  <conditionalFormatting sqref="AR55 AF55:AH55">
    <cfRule type="cellIs" dxfId="3" priority="1894" operator="equal">
      <formula>"INVALID"</formula>
    </cfRule>
  </conditionalFormatting>
  <conditionalFormatting sqref="AN56:AO57">
    <cfRule type="cellIs" dxfId="3" priority="2030" operator="equal">
      <formula>"INVALID"</formula>
    </cfRule>
  </conditionalFormatting>
  <conditionalFormatting sqref="AF59:AH67 AK59:AK67">
    <cfRule type="cellIs" dxfId="3" priority="542" operator="equal">
      <formula>"INVALID"</formula>
    </cfRule>
  </conditionalFormatting>
  <conditionalFormatting sqref="AN59:AO67">
    <cfRule type="cellIs" dxfId="3" priority="526" operator="equal">
      <formula>"INVALID"</formula>
    </cfRule>
  </conditionalFormatting>
  <conditionalFormatting sqref="BB59:BC67">
    <cfRule type="expression" dxfId="2" priority="520">
      <formula>NOT($AP59)</formula>
    </cfRule>
  </conditionalFormatting>
  <conditionalFormatting sqref="AY61:AY64 AY67:AY71 AY76:AY82">
    <cfRule type="expression" dxfId="2" priority="322">
      <formula>NOT(#REF!)</formula>
    </cfRule>
  </conditionalFormatting>
  <conditionalFormatting sqref="AF68:AH70 AF72:AH72 AK72 AK68:AK70">
    <cfRule type="cellIs" dxfId="3" priority="515" operator="equal">
      <formula>"INVALID"</formula>
    </cfRule>
  </conditionalFormatting>
  <conditionalFormatting sqref="AL68:AL70 AL72">
    <cfRule type="cellIs" dxfId="3" priority="507" operator="equal">
      <formula>FALSE</formula>
    </cfRule>
    <cfRule type="cellIs" dxfId="3" priority="501" operator="equal">
      <formula>"INVALID"</formula>
    </cfRule>
  </conditionalFormatting>
  <conditionalFormatting sqref="AM68:AM70 AM72">
    <cfRule type="cellIs" dxfId="3" priority="506" operator="equal">
      <formula>FALSE</formula>
    </cfRule>
    <cfRule type="cellIs" dxfId="3" priority="500" operator="equal">
      <formula>"INVALID"</formula>
    </cfRule>
    <cfRule type="cellIs" dxfId="3" priority="498" operator="equal">
      <formula>"INVALID"</formula>
    </cfRule>
  </conditionalFormatting>
  <conditionalFormatting sqref="AN68:AN70 AN72">
    <cfRule type="cellIs" dxfId="3" priority="505" operator="equal">
      <formula>FALSE</formula>
    </cfRule>
    <cfRule type="cellIs" dxfId="3" priority="497" operator="equal">
      <formula>"INVALID"</formula>
    </cfRule>
  </conditionalFormatting>
  <conditionalFormatting sqref="AN68:AO70 AN72:AO72">
    <cfRule type="cellIs" dxfId="3" priority="499" operator="equal">
      <formula>"INVALID"</formula>
    </cfRule>
  </conditionalFormatting>
  <conditionalFormatting sqref="AO68:AO70 AO72">
    <cfRule type="cellIs" dxfId="3" priority="504" operator="equal">
      <formula>FALSE</formula>
    </cfRule>
    <cfRule type="cellIs" dxfId="3" priority="496" operator="equal">
      <formula>"INVALID"</formula>
    </cfRule>
  </conditionalFormatting>
  <conditionalFormatting sqref="AP68:AP70 AP72">
    <cfRule type="cellIs" dxfId="3" priority="503" operator="equal">
      <formula>FALSE</formula>
    </cfRule>
    <cfRule type="cellIs" dxfId="3" priority="495" operator="equal">
      <formula>"INVALID"</formula>
    </cfRule>
  </conditionalFormatting>
  <conditionalFormatting sqref="AQ68:AQ70 AQ72">
    <cfRule type="cellIs" dxfId="3" priority="491" operator="equal">
      <formula>FALSE</formula>
    </cfRule>
    <cfRule type="cellIs" dxfId="3" priority="490" operator="equal">
      <formula>"INVALID"</formula>
    </cfRule>
    <cfRule type="cellIs" dxfId="3" priority="489" operator="equal">
      <formula>"INVALID"</formula>
    </cfRule>
  </conditionalFormatting>
  <conditionalFormatting sqref="AR68:AR70 AR72">
    <cfRule type="cellIs" dxfId="3" priority="502" operator="equal">
      <formula>"INVALID"</formula>
    </cfRule>
  </conditionalFormatting>
  <conditionalFormatting sqref="AT68:AT70 AT72">
    <cfRule type="cellIs" dxfId="1" priority="513" operator="equal">
      <formula>"Not Assigned"</formula>
    </cfRule>
  </conditionalFormatting>
  <conditionalFormatting sqref="BB68:BC70">
    <cfRule type="expression" dxfId="2" priority="493">
      <formula>NOT($AP68)</formula>
    </cfRule>
  </conditionalFormatting>
  <conditionalFormatting sqref="AF71:AH71 AK71">
    <cfRule type="cellIs" dxfId="3" priority="488" operator="equal">
      <formula>"INVALID"</formula>
    </cfRule>
  </conditionalFormatting>
  <conditionalFormatting sqref="AF73:AH73 AK73">
    <cfRule type="cellIs" dxfId="3" priority="450" operator="equal">
      <formula>"INVALID"</formula>
    </cfRule>
  </conditionalFormatting>
  <conditionalFormatting sqref="AF74:AH76 AF78:AH78 AK78 AK74:AK76">
    <cfRule type="cellIs" dxfId="3" priority="423" operator="equal">
      <formula>"INVALID"</formula>
    </cfRule>
  </conditionalFormatting>
  <conditionalFormatting sqref="AL74:AL76 AL78">
    <cfRule type="cellIs" dxfId="3" priority="415" operator="equal">
      <formula>FALSE</formula>
    </cfRule>
    <cfRule type="cellIs" dxfId="3" priority="409" operator="equal">
      <formula>"INVALID"</formula>
    </cfRule>
  </conditionalFormatting>
  <conditionalFormatting sqref="AM74:AM76 AM78">
    <cfRule type="cellIs" dxfId="3" priority="414" operator="equal">
      <formula>FALSE</formula>
    </cfRule>
    <cfRule type="cellIs" dxfId="3" priority="408" operator="equal">
      <formula>"INVALID"</formula>
    </cfRule>
    <cfRule type="cellIs" dxfId="3" priority="406" operator="equal">
      <formula>"INVALID"</formula>
    </cfRule>
  </conditionalFormatting>
  <conditionalFormatting sqref="AN74:AN76 AN78">
    <cfRule type="cellIs" dxfId="3" priority="413" operator="equal">
      <formula>FALSE</formula>
    </cfRule>
    <cfRule type="cellIs" dxfId="3" priority="405" operator="equal">
      <formula>"INVALID"</formula>
    </cfRule>
  </conditionalFormatting>
  <conditionalFormatting sqref="AN74:AO76 AN78:AO78">
    <cfRule type="cellIs" dxfId="3" priority="407" operator="equal">
      <formula>"INVALID"</formula>
    </cfRule>
  </conditionalFormatting>
  <conditionalFormatting sqref="AO74:AO76 AO78">
    <cfRule type="cellIs" dxfId="3" priority="412" operator="equal">
      <formula>FALSE</formula>
    </cfRule>
    <cfRule type="cellIs" dxfId="3" priority="404" operator="equal">
      <formula>"INVALID"</formula>
    </cfRule>
  </conditionalFormatting>
  <conditionalFormatting sqref="AP74:AP76 AP78">
    <cfRule type="cellIs" dxfId="3" priority="411" operator="equal">
      <formula>FALSE</formula>
    </cfRule>
    <cfRule type="cellIs" dxfId="3" priority="403" operator="equal">
      <formula>"INVALID"</formula>
    </cfRule>
  </conditionalFormatting>
  <conditionalFormatting sqref="AQ74:AQ76 AQ78">
    <cfRule type="cellIs" dxfId="3" priority="399" operator="equal">
      <formula>FALSE</formula>
    </cfRule>
    <cfRule type="cellIs" dxfId="3" priority="398" operator="equal">
      <formula>"INVALID"</formula>
    </cfRule>
    <cfRule type="cellIs" dxfId="3" priority="397" operator="equal">
      <formula>"INVALID"</formula>
    </cfRule>
  </conditionalFormatting>
  <conditionalFormatting sqref="AR74:AR76 AR78">
    <cfRule type="cellIs" dxfId="3" priority="410" operator="equal">
      <formula>"INVALID"</formula>
    </cfRule>
  </conditionalFormatting>
  <conditionalFormatting sqref="AT74:AT76 AT78">
    <cfRule type="cellIs" dxfId="1" priority="421" operator="equal">
      <formula>"Not Assigned"</formula>
    </cfRule>
  </conditionalFormatting>
  <conditionalFormatting sqref="BB74:BC76">
    <cfRule type="expression" dxfId="2" priority="401">
      <formula>NOT($AP74)</formula>
    </cfRule>
  </conditionalFormatting>
  <conditionalFormatting sqref="AF77:AH77 AK77">
    <cfRule type="cellIs" dxfId="3" priority="396" operator="equal">
      <formula>"INVALID"</formula>
    </cfRule>
  </conditionalFormatting>
  <conditionalFormatting sqref="AF79:AH79 AK79">
    <cfRule type="cellIs" dxfId="3" priority="368" operator="equal">
      <formula>"INVALID"</formula>
    </cfRule>
  </conditionalFormatting>
  <conditionalFormatting sqref="AF80:AH80 AK80">
    <cfRule type="cellIs" dxfId="3" priority="341" operator="equal">
      <formula>"INVALID"</formula>
    </cfRule>
  </conditionalFormatting>
  <conditionalFormatting sqref="AF81:AH81 AK81">
    <cfRule type="cellIs" dxfId="3" priority="311" operator="equal">
      <formula>"INVALID"</formula>
    </cfRule>
  </conditionalFormatting>
  <conditionalFormatting sqref="AF82:AH82 AK82">
    <cfRule type="cellIs" dxfId="3" priority="284" operator="equal">
      <formula>"INVALID"</formula>
    </cfRule>
  </conditionalFormatting>
  <conditionalFormatting sqref="AF84:AH92 AK84:AK92">
    <cfRule type="cellIs" dxfId="3" priority="1303" operator="equal">
      <formula>"INVALID"</formula>
    </cfRule>
  </conditionalFormatting>
  <conditionalFormatting sqref="AN84:AO92">
    <cfRule type="cellIs" dxfId="3" priority="1287" operator="equal">
      <formula>"INVALID"</formula>
    </cfRule>
  </conditionalFormatting>
  <conditionalFormatting sqref="BB84:BC92">
    <cfRule type="expression" dxfId="2" priority="1281">
      <formula>NOT($AP84)</formula>
    </cfRule>
  </conditionalFormatting>
  <conditionalFormatting sqref="AF93:AH95 AF97:AH97 AK97 AK93:AK95">
    <cfRule type="cellIs" dxfId="3" priority="1276" operator="equal">
      <formula>"INVALID"</formula>
    </cfRule>
  </conditionalFormatting>
  <conditionalFormatting sqref="AL93:AL95 AL97">
    <cfRule type="cellIs" dxfId="3" priority="1268" operator="equal">
      <formula>FALSE</formula>
    </cfRule>
    <cfRule type="cellIs" dxfId="3" priority="1262" operator="equal">
      <formula>"INVALID"</formula>
    </cfRule>
  </conditionalFormatting>
  <conditionalFormatting sqref="AM93:AM95 AM97">
    <cfRule type="cellIs" dxfId="3" priority="1267" operator="equal">
      <formula>FALSE</formula>
    </cfRule>
    <cfRule type="cellIs" dxfId="3" priority="1261" operator="equal">
      <formula>"INVALID"</formula>
    </cfRule>
    <cfRule type="cellIs" dxfId="3" priority="1259" operator="equal">
      <formula>"INVALID"</formula>
    </cfRule>
  </conditionalFormatting>
  <conditionalFormatting sqref="AN93:AN95 AN97">
    <cfRule type="cellIs" dxfId="3" priority="1266" operator="equal">
      <formula>FALSE</formula>
    </cfRule>
    <cfRule type="cellIs" dxfId="3" priority="1258" operator="equal">
      <formula>"INVALID"</formula>
    </cfRule>
  </conditionalFormatting>
  <conditionalFormatting sqref="AN93:AO95 AN97:AO97">
    <cfRule type="cellIs" dxfId="3" priority="1260" operator="equal">
      <formula>"INVALID"</formula>
    </cfRule>
  </conditionalFormatting>
  <conditionalFormatting sqref="AO93:AO95 AO97">
    <cfRule type="cellIs" dxfId="3" priority="1265" operator="equal">
      <formula>FALSE</formula>
    </cfRule>
    <cfRule type="cellIs" dxfId="3" priority="1257" operator="equal">
      <formula>"INVALID"</formula>
    </cfRule>
  </conditionalFormatting>
  <conditionalFormatting sqref="AP93:AP95 AP97">
    <cfRule type="cellIs" dxfId="3" priority="1264" operator="equal">
      <formula>FALSE</formula>
    </cfRule>
    <cfRule type="cellIs" dxfId="3" priority="1256" operator="equal">
      <formula>"INVALID"</formula>
    </cfRule>
  </conditionalFormatting>
  <conditionalFormatting sqref="AQ93:AQ95 AQ97">
    <cfRule type="cellIs" dxfId="3" priority="1252" operator="equal">
      <formula>FALSE</formula>
    </cfRule>
    <cfRule type="cellIs" dxfId="3" priority="1251" operator="equal">
      <formula>"INVALID"</formula>
    </cfRule>
    <cfRule type="cellIs" dxfId="3" priority="1250" operator="equal">
      <formula>"INVALID"</formula>
    </cfRule>
  </conditionalFormatting>
  <conditionalFormatting sqref="AR93:AR95 AR97">
    <cfRule type="cellIs" dxfId="3" priority="1263" operator="equal">
      <formula>"INVALID"</formula>
    </cfRule>
  </conditionalFormatting>
  <conditionalFormatting sqref="AT93:AT95 AT97">
    <cfRule type="cellIs" dxfId="1" priority="1274" operator="equal">
      <formula>"Not Assigned"</formula>
    </cfRule>
  </conditionalFormatting>
  <conditionalFormatting sqref="BB93:BC95">
    <cfRule type="expression" dxfId="2" priority="1254">
      <formula>NOT($AP93)</formula>
    </cfRule>
  </conditionalFormatting>
  <conditionalFormatting sqref="AF96:AH96 AK96">
    <cfRule type="cellIs" dxfId="3" priority="1249" operator="equal">
      <formula>"INVALID"</formula>
    </cfRule>
  </conditionalFormatting>
  <conditionalFormatting sqref="AU97 AU119:AU120">
    <cfRule type="expression" dxfId="2" priority="1317">
      <formula>EXACT(AH97,"INVALID")</formula>
    </cfRule>
  </conditionalFormatting>
  <conditionalFormatting sqref="BB97 BB119:BB120">
    <cfRule type="expression" dxfId="2" priority="1316">
      <formula>AND(NOT(ISBLANK(BB97)),EXACT(AH97,"INVALID"))</formula>
    </cfRule>
  </conditionalFormatting>
  <conditionalFormatting sqref="BC97 BC119:BC120">
    <cfRule type="expression" dxfId="2" priority="1315">
      <formula>AND(NOT(ISBLANK(BC97)),EXACT(AH97,"INVALID"))</formula>
    </cfRule>
  </conditionalFormatting>
  <conditionalFormatting sqref="AF98:AH98 AK98">
    <cfRule type="cellIs" dxfId="3" priority="723" operator="equal">
      <formula>"INVALID"</formula>
    </cfRule>
  </conditionalFormatting>
  <conditionalFormatting sqref="AF99:AH101 AF103:AH103 AK103 AK99:AK101">
    <cfRule type="cellIs" dxfId="3" priority="696" operator="equal">
      <formula>"INVALID"</formula>
    </cfRule>
  </conditionalFormatting>
  <conditionalFormatting sqref="AL99:AL101 AL103">
    <cfRule type="cellIs" dxfId="3" priority="688" operator="equal">
      <formula>FALSE</formula>
    </cfRule>
    <cfRule type="cellIs" dxfId="3" priority="682" operator="equal">
      <formula>"INVALID"</formula>
    </cfRule>
  </conditionalFormatting>
  <conditionalFormatting sqref="AM99:AM101 AM103">
    <cfRule type="cellIs" dxfId="3" priority="687" operator="equal">
      <formula>FALSE</formula>
    </cfRule>
    <cfRule type="cellIs" dxfId="3" priority="681" operator="equal">
      <formula>"INVALID"</formula>
    </cfRule>
    <cfRule type="cellIs" dxfId="3" priority="679" operator="equal">
      <formula>"INVALID"</formula>
    </cfRule>
  </conditionalFormatting>
  <conditionalFormatting sqref="AN99:AN101 AN103">
    <cfRule type="cellIs" dxfId="3" priority="686" operator="equal">
      <formula>FALSE</formula>
    </cfRule>
    <cfRule type="cellIs" dxfId="3" priority="678" operator="equal">
      <formula>"INVALID"</formula>
    </cfRule>
  </conditionalFormatting>
  <conditionalFormatting sqref="AN99:AO101 AN103:AO103">
    <cfRule type="cellIs" dxfId="3" priority="680" operator="equal">
      <formula>"INVALID"</formula>
    </cfRule>
  </conditionalFormatting>
  <conditionalFormatting sqref="AO99:AO101 AO103">
    <cfRule type="cellIs" dxfId="3" priority="685" operator="equal">
      <formula>FALSE</formula>
    </cfRule>
    <cfRule type="cellIs" dxfId="3" priority="677" operator="equal">
      <formula>"INVALID"</formula>
    </cfRule>
  </conditionalFormatting>
  <conditionalFormatting sqref="AP99:AP101 AP103">
    <cfRule type="cellIs" dxfId="3" priority="684" operator="equal">
      <formula>FALSE</formula>
    </cfRule>
    <cfRule type="cellIs" dxfId="3" priority="676" operator="equal">
      <formula>"INVALID"</formula>
    </cfRule>
  </conditionalFormatting>
  <conditionalFormatting sqref="AQ99:AQ101 AQ103">
    <cfRule type="cellIs" dxfId="3" priority="672" operator="equal">
      <formula>FALSE</formula>
    </cfRule>
    <cfRule type="cellIs" dxfId="3" priority="671" operator="equal">
      <formula>"INVALID"</formula>
    </cfRule>
    <cfRule type="cellIs" dxfId="3" priority="670" operator="equal">
      <formula>"INVALID"</formula>
    </cfRule>
  </conditionalFormatting>
  <conditionalFormatting sqref="AR99:AR101 AR103">
    <cfRule type="cellIs" dxfId="3" priority="683" operator="equal">
      <formula>"INVALID"</formula>
    </cfRule>
  </conditionalFormatting>
  <conditionalFormatting sqref="AT99:AT101 AT103">
    <cfRule type="cellIs" dxfId="1" priority="694" operator="equal">
      <formula>"Not Assigned"</formula>
    </cfRule>
  </conditionalFormatting>
  <conditionalFormatting sqref="BB99:BC101">
    <cfRule type="expression" dxfId="2" priority="674">
      <formula>NOT($AP99)</formula>
    </cfRule>
  </conditionalFormatting>
  <conditionalFormatting sqref="AF102:AH102 AK102">
    <cfRule type="cellIs" dxfId="3" priority="669" operator="equal">
      <formula>"INVALID"</formula>
    </cfRule>
  </conditionalFormatting>
  <conditionalFormatting sqref="AF104:AH104 AK104">
    <cfRule type="cellIs" dxfId="3" priority="640" operator="equal">
      <formula>"INVALID"</formula>
    </cfRule>
  </conditionalFormatting>
  <conditionalFormatting sqref="AF105:AH105 AK105">
    <cfRule type="cellIs" dxfId="3" priority="613" operator="equal">
      <formula>"INVALID"</formula>
    </cfRule>
  </conditionalFormatting>
  <conditionalFormatting sqref="AK107 AF107:AH107">
    <cfRule type="cellIs" dxfId="3" priority="1078" operator="equal">
      <formula>"INVALID"</formula>
    </cfRule>
  </conditionalFormatting>
  <conditionalFormatting sqref="AK108 AF108:AH108">
    <cfRule type="cellIs" dxfId="3" priority="1049" operator="equal">
      <formula>"INVALID"</formula>
    </cfRule>
  </conditionalFormatting>
  <conditionalFormatting sqref="AF110:AH118 AK110:AK118">
    <cfRule type="cellIs" dxfId="3" priority="1210" operator="equal">
      <formula>"INVALID"</formula>
    </cfRule>
  </conditionalFormatting>
  <conditionalFormatting sqref="AN110:AO118">
    <cfRule type="cellIs" dxfId="3" priority="1194" operator="equal">
      <formula>"INVALID"</formula>
    </cfRule>
  </conditionalFormatting>
  <conditionalFormatting sqref="BB110:BC118">
    <cfRule type="expression" dxfId="2" priority="1188">
      <formula>NOT($AP110)</formula>
    </cfRule>
  </conditionalFormatting>
  <conditionalFormatting sqref="AF119:AH120 AK119:AK120">
    <cfRule type="cellIs" dxfId="3" priority="1183" operator="equal">
      <formula>"INVALID"</formula>
    </cfRule>
  </conditionalFormatting>
  <conditionalFormatting sqref="AN119:AO120">
    <cfRule type="cellIs" dxfId="3" priority="1173" operator="equal">
      <formula>"INVALID"</formula>
    </cfRule>
  </conditionalFormatting>
  <conditionalFormatting sqref="AF121:AH125 AK121:AK125">
    <cfRule type="cellIs" dxfId="3" priority="1022" operator="equal">
      <formula>"INVALID"</formula>
    </cfRule>
  </conditionalFormatting>
  <conditionalFormatting sqref="AN121:AO125">
    <cfRule type="cellIs" dxfId="3" priority="1006" operator="equal">
      <formula>"INVALID"</formula>
    </cfRule>
  </conditionalFormatting>
  <conditionalFormatting sqref="BB121:BC125">
    <cfRule type="expression" dxfId="2" priority="1000">
      <formula>NOT($AP121)</formula>
    </cfRule>
  </conditionalFormatting>
  <conditionalFormatting sqref="AF127:AH135 AK127:AK135">
    <cfRule type="cellIs" dxfId="3" priority="1153" operator="equal">
      <formula>"INVALID"</formula>
    </cfRule>
  </conditionalFormatting>
  <conditionalFormatting sqref="AN127:AO135">
    <cfRule type="cellIs" dxfId="3" priority="1137" operator="equal">
      <formula>"INVALID"</formula>
    </cfRule>
  </conditionalFormatting>
  <conditionalFormatting sqref="BB127:BC135">
    <cfRule type="expression" dxfId="2" priority="1131">
      <formula>NOT($AP127)</formula>
    </cfRule>
  </conditionalFormatting>
  <conditionalFormatting sqref="AF136:AH137 AK136:AK137">
    <cfRule type="cellIs" dxfId="3" priority="1126" operator="equal">
      <formula>"INVALID"</formula>
    </cfRule>
  </conditionalFormatting>
  <conditionalFormatting sqref="AN136:AO137">
    <cfRule type="cellIs" dxfId="3" priority="1116" operator="equal">
      <formula>"INVALID"</formula>
    </cfRule>
  </conditionalFormatting>
  <conditionalFormatting sqref="AF138:AH138 AK138">
    <cfRule type="cellIs" dxfId="3" priority="1098" operator="equal">
      <formula>"INVALID"</formula>
    </cfRule>
  </conditionalFormatting>
  <conditionalFormatting sqref="AF139:AH147 AK139:AK147">
    <cfRule type="cellIs" dxfId="3" priority="983" operator="equal">
      <formula>"INVALID"</formula>
    </cfRule>
  </conditionalFormatting>
  <conditionalFormatting sqref="AN139:AO147">
    <cfRule type="cellIs" dxfId="3" priority="967" operator="equal">
      <formula>"INVALID"</formula>
    </cfRule>
  </conditionalFormatting>
  <conditionalFormatting sqref="BB139:BC147">
    <cfRule type="expression" dxfId="2" priority="961">
      <formula>NOT($AP139)</formula>
    </cfRule>
  </conditionalFormatting>
  <conditionalFormatting sqref="AF148:AH149 AK148:AK149">
    <cfRule type="cellIs" dxfId="3" priority="956" operator="equal">
      <formula>"INVALID"</formula>
    </cfRule>
  </conditionalFormatting>
  <conditionalFormatting sqref="AN148:AO149">
    <cfRule type="cellIs" dxfId="3" priority="946" operator="equal">
      <formula>"INVALID"</formula>
    </cfRule>
  </conditionalFormatting>
  <conditionalFormatting sqref="AR151:AR155 AF151:AH155 AK151:AK155">
    <cfRule type="cellIs" dxfId="3" priority="1320" operator="equal">
      <formula>"INVALID"</formula>
    </cfRule>
  </conditionalFormatting>
  <conditionalFormatting sqref="AR156 AF156:AH156 AK156 AK159:AK170 AF159:AH170 AR159:AR170">
    <cfRule type="cellIs" dxfId="3" priority="1222" operator="equal">
      <formula>"INVALID"</formula>
    </cfRule>
  </conditionalFormatting>
  <conditionalFormatting sqref="AL156 AL159:AL170">
    <cfRule type="cellIs" dxfId="3" priority="1220" operator="equal">
      <formula>FALSE</formula>
    </cfRule>
  </conditionalFormatting>
  <conditionalFormatting sqref="AM156 AM159:AM170">
    <cfRule type="cellIs" dxfId="3" priority="1219" operator="equal">
      <formula>FALSE</formula>
    </cfRule>
  </conditionalFormatting>
  <conditionalFormatting sqref="AN156 AN159:AN170">
    <cfRule type="cellIs" dxfId="3" priority="1218" operator="equal">
      <formula>FALSE</formula>
    </cfRule>
  </conditionalFormatting>
  <conditionalFormatting sqref="AP156 AP159:AP170">
    <cfRule type="cellIs" dxfId="3" priority="1217" operator="equal">
      <formula>FALSE</formula>
    </cfRule>
  </conditionalFormatting>
  <conditionalFormatting sqref="AQ156 AQ159:AQ170">
    <cfRule type="cellIs" dxfId="3" priority="1216" operator="equal">
      <formula>FALSE</formula>
    </cfRule>
  </conditionalFormatting>
  <conditionalFormatting sqref="AT156 AT158:AT170">
    <cfRule type="cellIs" dxfId="1" priority="1221" operator="equal">
      <formula>"Not Assigned"</formula>
    </cfRule>
  </conditionalFormatting>
  <conditionalFormatting sqref="AR157 AF157:AK157">
    <cfRule type="cellIs" dxfId="3" priority="254" operator="equal">
      <formula>"INVALID"</formula>
    </cfRule>
  </conditionalFormatting>
  <conditionalFormatting sqref="AF159:AH167 AF169:AH169 AK169 AK159:AK167">
    <cfRule type="cellIs" dxfId="3" priority="1752" operator="equal">
      <formula>"INVALID"</formula>
    </cfRule>
  </conditionalFormatting>
  <conditionalFormatting sqref="AL159:AL167 AL169">
    <cfRule type="cellIs" dxfId="3" priority="1748" operator="equal">
      <formula>FALSE</formula>
    </cfRule>
    <cfRule type="cellIs" dxfId="3" priority="1742" operator="equal">
      <formula>"INVALID"</formula>
    </cfRule>
  </conditionalFormatting>
  <conditionalFormatting sqref="AM159:AM167 AM169">
    <cfRule type="cellIs" dxfId="3" priority="1747" operator="equal">
      <formula>FALSE</formula>
    </cfRule>
    <cfRule type="cellIs" dxfId="3" priority="1741" operator="equal">
      <formula>"INVALID"</formula>
    </cfRule>
    <cfRule type="cellIs" dxfId="3" priority="1739" operator="equal">
      <formula>"INVALID"</formula>
    </cfRule>
  </conditionalFormatting>
  <conditionalFormatting sqref="AN159:AN167 AN169">
    <cfRule type="cellIs" dxfId="3" priority="1746" operator="equal">
      <formula>FALSE</formula>
    </cfRule>
    <cfRule type="cellIs" dxfId="3" priority="1738" operator="equal">
      <formula>"INVALID"</formula>
    </cfRule>
  </conditionalFormatting>
  <conditionalFormatting sqref="AN159:AO167 AN169:AO169">
    <cfRule type="cellIs" dxfId="3" priority="1740" operator="equal">
      <formula>"INVALID"</formula>
    </cfRule>
  </conditionalFormatting>
  <conditionalFormatting sqref="AO159:AO167 AO169">
    <cfRule type="cellIs" dxfId="3" priority="1745" operator="equal">
      <formula>FALSE</formula>
    </cfRule>
    <cfRule type="cellIs" dxfId="3" priority="1737" operator="equal">
      <formula>"INVALID"</formula>
    </cfRule>
  </conditionalFormatting>
  <conditionalFormatting sqref="AP159:AP167 AP169">
    <cfRule type="cellIs" dxfId="3" priority="1744" operator="equal">
      <formula>FALSE</formula>
    </cfRule>
    <cfRule type="cellIs" dxfId="3" priority="1736" operator="equal">
      <formula>"INVALID"</formula>
    </cfRule>
  </conditionalFormatting>
  <conditionalFormatting sqref="AQ159:AQ167 AQ169">
    <cfRule type="cellIs" dxfId="3" priority="1735" operator="equal">
      <formula>FALSE</formula>
    </cfRule>
    <cfRule type="cellIs" dxfId="3" priority="1734" operator="equal">
      <formula>"INVALID"</formula>
    </cfRule>
    <cfRule type="cellIs" dxfId="3" priority="1733" operator="equal">
      <formula>"INVALID"</formula>
    </cfRule>
  </conditionalFormatting>
  <conditionalFormatting sqref="AR159:AR167 AR169">
    <cfRule type="cellIs" dxfId="3" priority="1743" operator="equal">
      <formula>"INVALID"</formula>
    </cfRule>
  </conditionalFormatting>
  <conditionalFormatting sqref="AT159:AT167 AT169">
    <cfRule type="cellIs" dxfId="1" priority="1753" operator="equal">
      <formula>"Not Assigned"</formula>
    </cfRule>
  </conditionalFormatting>
  <conditionalFormatting sqref="AU159:AU167 AU169">
    <cfRule type="expression" dxfId="2" priority="1751">
      <formula>EXACT(AH159,"INVALID")</formula>
    </cfRule>
  </conditionalFormatting>
  <conditionalFormatting sqref="AF168:AH168 AK168">
    <cfRule type="cellIs" dxfId="3" priority="1731" operator="equal">
      <formula>"INVALID"</formula>
    </cfRule>
  </conditionalFormatting>
  <conditionalFormatting sqref="AR171 AF171:AK171">
    <cfRule type="cellIs" dxfId="3" priority="220" operator="equal">
      <formula>"INVALID"</formula>
    </cfRule>
  </conditionalFormatting>
  <conditionalFormatting sqref="AF173:AH180 AK173:AK180">
    <cfRule type="cellIs" dxfId="3" priority="1802" operator="equal">
      <formula>"INVALID"</formula>
    </cfRule>
  </conditionalFormatting>
  <conditionalFormatting sqref="AN173:AO180">
    <cfRule type="cellIs" dxfId="3" priority="1787" operator="equal">
      <formula>"INVALID"</formula>
    </cfRule>
  </conditionalFormatting>
  <conditionalFormatting sqref="BB173:BC180">
    <cfRule type="expression" dxfId="2" priority="1781">
      <formula>NOT($AP173)</formula>
    </cfRule>
  </conditionalFormatting>
  <conditionalFormatting sqref="AK181:AK186 AK202:AK203 AK205:AK207 AF181:AH186 AF202:AH203 AF205:AH207 AF188:AH200 AJ188:AR188 AK189:AK200">
    <cfRule type="cellIs" dxfId="3" priority="1775" operator="equal">
      <formula>"INVALID"</formula>
    </cfRule>
  </conditionalFormatting>
  <conditionalFormatting sqref="AL181:AL186 AL202:AL203 AL205:AL207 AL189:AL200">
    <cfRule type="cellIs" dxfId="3" priority="1774" operator="equal">
      <formula>FALSE</formula>
    </cfRule>
    <cfRule type="cellIs" dxfId="3" priority="1768" operator="equal">
      <formula>"INVALID"</formula>
    </cfRule>
  </conditionalFormatting>
  <conditionalFormatting sqref="AM181:AM186 AM202:AM203 AM205:AM207 AM189:AM200">
    <cfRule type="cellIs" dxfId="3" priority="1773" operator="equal">
      <formula>FALSE</formula>
    </cfRule>
    <cfRule type="cellIs" dxfId="3" priority="1767" operator="equal">
      <formula>"INVALID"</formula>
    </cfRule>
    <cfRule type="cellIs" dxfId="3" priority="1765" operator="equal">
      <formula>"INVALID"</formula>
    </cfRule>
  </conditionalFormatting>
  <conditionalFormatting sqref="AN181:AN186 AN202:AN203 AN205:AN207 AN189:AN200">
    <cfRule type="cellIs" dxfId="3" priority="1772" operator="equal">
      <formula>FALSE</formula>
    </cfRule>
    <cfRule type="cellIs" dxfId="3" priority="1764" operator="equal">
      <formula>"INVALID"</formula>
    </cfRule>
  </conditionalFormatting>
  <conditionalFormatting sqref="AN181:AO186 AN202:AO203 AN205:AO207 AN189:AO200">
    <cfRule type="cellIs" dxfId="3" priority="1766" operator="equal">
      <formula>"INVALID"</formula>
    </cfRule>
  </conditionalFormatting>
  <conditionalFormatting sqref="AO181:AO186 AO202:AO203 AO205:AO207 AO189:AO200">
    <cfRule type="cellIs" dxfId="3" priority="1771" operator="equal">
      <formula>FALSE</formula>
    </cfRule>
    <cfRule type="cellIs" dxfId="3" priority="1763" operator="equal">
      <formula>"INVALID"</formula>
    </cfRule>
  </conditionalFormatting>
  <conditionalFormatting sqref="AP181:AP186 AP202:AP203 AP205:AP207 AP189:AP200">
    <cfRule type="cellIs" dxfId="3" priority="1770" operator="equal">
      <formula>FALSE</formula>
    </cfRule>
    <cfRule type="cellIs" dxfId="3" priority="1762" operator="equal">
      <formula>"INVALID"</formula>
    </cfRule>
  </conditionalFormatting>
  <conditionalFormatting sqref="AQ181:AQ186 AQ202:AQ203 AQ205:AQ207 AQ189:AQ200">
    <cfRule type="cellIs" dxfId="3" priority="1761" operator="equal">
      <formula>FALSE</formula>
    </cfRule>
    <cfRule type="cellIs" dxfId="3" priority="1760" operator="equal">
      <formula>"INVALID"</formula>
    </cfRule>
    <cfRule type="cellIs" dxfId="3" priority="1759" operator="equal">
      <formula>"INVALID"</formula>
    </cfRule>
  </conditionalFormatting>
  <conditionalFormatting sqref="AR181:AR186 AR202:AR203 AR205:AR207 AR189:AR200">
    <cfRule type="cellIs" dxfId="3" priority="1769" operator="equal">
      <formula>"INVALID"</formula>
    </cfRule>
  </conditionalFormatting>
  <conditionalFormatting sqref="AI267 AI284 AI188">
    <cfRule type="cellIs" dxfId="3" priority="1806" operator="equal">
      <formula>"INVALID"</formula>
    </cfRule>
  </conditionalFormatting>
  <conditionalFormatting sqref="AT202:AT203 AT205:AT207 AT188:AT200">
    <cfRule type="cellIs" dxfId="1" priority="1776" operator="equal">
      <formula>"Not Assigned"</formula>
    </cfRule>
  </conditionalFormatting>
  <conditionalFormatting sqref="AN189:AO195">
    <cfRule type="cellIs" dxfId="3" priority="1544" operator="equal">
      <formula>"INVALID"</formula>
    </cfRule>
  </conditionalFormatting>
  <conditionalFormatting sqref="AV190 AV197:AV200">
    <cfRule type="expression" dxfId="2" priority="1889">
      <formula>NOT($AO190)</formula>
    </cfRule>
  </conditionalFormatting>
  <conditionalFormatting sqref="AN196:AO197">
    <cfRule type="cellIs" dxfId="3" priority="2006" operator="equal">
      <formula>"INVALID"</formula>
    </cfRule>
  </conditionalFormatting>
  <conditionalFormatting sqref="AN206:AO207">
    <cfRule type="cellIs" dxfId="3" priority="1525" operator="equal">
      <formula>"INVALID"</formula>
    </cfRule>
  </conditionalFormatting>
  <conditionalFormatting sqref="AF208:AH214 AK208:AK214">
    <cfRule type="cellIs" dxfId="3" priority="919" operator="equal">
      <formula>"INVALID"</formula>
    </cfRule>
  </conditionalFormatting>
  <conditionalFormatting sqref="AN208:AO214">
    <cfRule type="cellIs" dxfId="3" priority="905" operator="equal">
      <formula>"INVALID"</formula>
    </cfRule>
  </conditionalFormatting>
  <conditionalFormatting sqref="AF215:AH216 AK215:AK216">
    <cfRule type="cellIs" dxfId="3" priority="937" operator="equal">
      <formula>"INVALID"</formula>
    </cfRule>
  </conditionalFormatting>
  <conditionalFormatting sqref="AN215:AO216">
    <cfRule type="cellIs" dxfId="3" priority="928" operator="equal">
      <formula>"INVALID"</formula>
    </cfRule>
  </conditionalFormatting>
  <conditionalFormatting sqref="AL218:AR218 AF218:AH220 AF221:AF227 AK218:AK220">
    <cfRule type="cellIs" dxfId="3" priority="892" operator="equal">
      <formula>"INVALID"</formula>
    </cfRule>
  </conditionalFormatting>
  <conditionalFormatting sqref="AF218:AH220 AK218:AK220 AF221:AF227">
    <cfRule type="cellIs" dxfId="3" priority="882" operator="equal">
      <formula>"INVALID"</formula>
    </cfRule>
  </conditionalFormatting>
  <conditionalFormatting sqref="AN218:AO220">
    <cfRule type="cellIs" dxfId="3" priority="873" operator="equal">
      <formula>"INVALID"</formula>
    </cfRule>
  </conditionalFormatting>
  <conditionalFormatting sqref="AN219:AO220">
    <cfRule type="cellIs" dxfId="3" priority="853" operator="equal">
      <formula>"INVALID"</formula>
    </cfRule>
  </conditionalFormatting>
  <conditionalFormatting sqref="AG221:AH227 AK221:AK227">
    <cfRule type="cellIs" dxfId="3" priority="817" operator="equal">
      <formula>"INVALID"</formula>
    </cfRule>
  </conditionalFormatting>
  <conditionalFormatting sqref="AN221:AO227">
    <cfRule type="cellIs" dxfId="3" priority="802" operator="equal">
      <formula>"INVALID"</formula>
    </cfRule>
  </conditionalFormatting>
  <conditionalFormatting sqref="BB221:BC227">
    <cfRule type="expression" dxfId="2" priority="796">
      <formula>NOT($AP221)</formula>
    </cfRule>
  </conditionalFormatting>
  <conditionalFormatting sqref="AF229:AH232 AK229:AK232">
    <cfRule type="cellIs" dxfId="3" priority="844" operator="equal">
      <formula>"INVALID"</formula>
    </cfRule>
  </conditionalFormatting>
  <conditionalFormatting sqref="AN229:AO232">
    <cfRule type="cellIs" dxfId="3" priority="829" operator="equal">
      <formula>"INVALID"</formula>
    </cfRule>
  </conditionalFormatting>
  <conditionalFormatting sqref="AF233:AH236 AK233:AK236">
    <cfRule type="cellIs" dxfId="3" priority="790" operator="equal">
      <formula>"INVALID"</formula>
    </cfRule>
  </conditionalFormatting>
  <conditionalFormatting sqref="AN233:AO236">
    <cfRule type="cellIs" dxfId="3" priority="776" operator="equal">
      <formula>"INVALID"</formula>
    </cfRule>
  </conditionalFormatting>
  <conditionalFormatting sqref="AL302:AL305 AL238:AL241">
    <cfRule type="cellIs" dxfId="3" priority="2016" operator="equal">
      <formula>"INVALID"</formula>
    </cfRule>
  </conditionalFormatting>
  <conditionalFormatting sqref="AM302:AM305 AM238:AM241">
    <cfRule type="cellIs" dxfId="3" priority="2015" operator="equal">
      <formula>"INVALID"</formula>
    </cfRule>
    <cfRule type="cellIs" dxfId="3" priority="2013" operator="equal">
      <formula>"INVALID"</formula>
    </cfRule>
  </conditionalFormatting>
  <conditionalFormatting sqref="AN302:AO305 AN238:AO241">
    <cfRule type="cellIs" dxfId="3" priority="2014" operator="equal">
      <formula>"INVALID"</formula>
    </cfRule>
  </conditionalFormatting>
  <conditionalFormatting sqref="AN302:AN305 AN238:AN241">
    <cfRule type="cellIs" dxfId="3" priority="2012" operator="equal">
      <formula>"INVALID"</formula>
    </cfRule>
  </conditionalFormatting>
  <conditionalFormatting sqref="AO302:AO305 AO238:AO241">
    <cfRule type="cellIs" dxfId="3" priority="2011" operator="equal">
      <formula>"INVALID"</formula>
    </cfRule>
  </conditionalFormatting>
  <conditionalFormatting sqref="AP302:AP305 AP238:AP241">
    <cfRule type="cellIs" dxfId="3" priority="2010" operator="equal">
      <formula>"INVALID"</formula>
    </cfRule>
  </conditionalFormatting>
  <conditionalFormatting sqref="AQ302:AQ305 AQ238:AQ241">
    <cfRule type="cellIs" dxfId="3" priority="1985" operator="equal">
      <formula>"INVALID"</formula>
    </cfRule>
    <cfRule type="cellIs" dxfId="3" priority="1984" operator="equal">
      <formula>"INVALID"</formula>
    </cfRule>
  </conditionalFormatting>
  <conditionalFormatting sqref="AR302:AR305 AR238:AR241">
    <cfRule type="cellIs" dxfId="3" priority="2017" operator="equal">
      <formula>"INVALID"</formula>
    </cfRule>
  </conditionalFormatting>
  <conditionalFormatting sqref="AK242:AK243 AF242:AH243">
    <cfRule type="cellIs" dxfId="3" priority="1842" operator="equal">
      <formula>"INVALID"</formula>
    </cfRule>
  </conditionalFormatting>
  <conditionalFormatting sqref="AN242:AO243">
    <cfRule type="cellIs" dxfId="3" priority="1829" operator="equal">
      <formula>"INVALID"</formula>
    </cfRule>
  </conditionalFormatting>
  <conditionalFormatting sqref="AK244:AK245 AK247:AK248 AG247:AH248 AF244:AH245">
    <cfRule type="cellIs" dxfId="3" priority="1689" operator="equal">
      <formula>"INVALID"</formula>
    </cfRule>
  </conditionalFormatting>
  <conditionalFormatting sqref="AL244:AL245 AL247:AL248">
    <cfRule type="cellIs" dxfId="3" priority="1684" operator="equal">
      <formula>FALSE</formula>
    </cfRule>
    <cfRule type="cellIs" dxfId="3" priority="1678" operator="equal">
      <formula>"INVALID"</formula>
    </cfRule>
  </conditionalFormatting>
  <conditionalFormatting sqref="AM244:AM245 AM247:AM248">
    <cfRule type="cellIs" dxfId="3" priority="1683" operator="equal">
      <formula>FALSE</formula>
    </cfRule>
    <cfRule type="cellIs" dxfId="3" priority="1677" operator="equal">
      <formula>"INVALID"</formula>
    </cfRule>
    <cfRule type="cellIs" dxfId="3" priority="1675" operator="equal">
      <formula>"INVALID"</formula>
    </cfRule>
  </conditionalFormatting>
  <conditionalFormatting sqref="AN244:AN245 AN247:AN248">
    <cfRule type="cellIs" dxfId="3" priority="1682" operator="equal">
      <formula>FALSE</formula>
    </cfRule>
    <cfRule type="cellIs" dxfId="3" priority="1674" operator="equal">
      <formula>"INVALID"</formula>
    </cfRule>
  </conditionalFormatting>
  <conditionalFormatting sqref="AN244:AO245 AN247:AO248">
    <cfRule type="cellIs" dxfId="3" priority="1676" operator="equal">
      <formula>"INVALID"</formula>
    </cfRule>
  </conditionalFormatting>
  <conditionalFormatting sqref="AO244:AO245 AO247:AO248">
    <cfRule type="cellIs" dxfId="3" priority="1681" operator="equal">
      <formula>FALSE</formula>
    </cfRule>
    <cfRule type="cellIs" dxfId="3" priority="1673" operator="equal">
      <formula>"INVALID"</formula>
    </cfRule>
  </conditionalFormatting>
  <conditionalFormatting sqref="AP244:AP245 AP247:AP248">
    <cfRule type="cellIs" dxfId="3" priority="1680" operator="equal">
      <formula>FALSE</formula>
    </cfRule>
    <cfRule type="cellIs" dxfId="3" priority="1672" operator="equal">
      <formula>"INVALID"</formula>
    </cfRule>
  </conditionalFormatting>
  <conditionalFormatting sqref="AQ244:AQ245 AQ247:AQ248">
    <cfRule type="cellIs" dxfId="3" priority="1669" operator="equal">
      <formula>FALSE</formula>
    </cfRule>
    <cfRule type="cellIs" dxfId="3" priority="1668" operator="equal">
      <formula>"INVALID"</formula>
    </cfRule>
    <cfRule type="cellIs" dxfId="3" priority="1667" operator="equal">
      <formula>"INVALID"</formula>
    </cfRule>
  </conditionalFormatting>
  <conditionalFormatting sqref="AR244:AR245 AR247:AR248">
    <cfRule type="cellIs" dxfId="3" priority="1679" operator="equal">
      <formula>"INVALID"</formula>
    </cfRule>
  </conditionalFormatting>
  <conditionalFormatting sqref="AT244:AT245 AT247:AT248">
    <cfRule type="cellIs" dxfId="1" priority="1690" operator="equal">
      <formula>"Not Assigned"</formula>
    </cfRule>
  </conditionalFormatting>
  <conditionalFormatting sqref="AU244:AU245 AU247:AU248">
    <cfRule type="expression" dxfId="2" priority="1688">
      <formula>EXACT(AH244,"INVALID")</formula>
    </cfRule>
  </conditionalFormatting>
  <conditionalFormatting sqref="BB244:BB245 BB247:BB248">
    <cfRule type="expression" dxfId="2" priority="1687">
      <formula>AND(NOT(ISBLANK(BB244)),EXACT(AH244,"INVALID"))</formula>
    </cfRule>
  </conditionalFormatting>
  <conditionalFormatting sqref="BC244:BC245 BC247:BC248">
    <cfRule type="expression" dxfId="2" priority="1686">
      <formula>AND(NOT(ISBLANK(BC244)),EXACT(AH244,"INVALID"))</formula>
    </cfRule>
  </conditionalFormatting>
  <conditionalFormatting sqref="AG249:AH252 AK249:AK252">
    <cfRule type="cellIs" dxfId="3" priority="1635" operator="equal">
      <formula>"INVALID"</formula>
    </cfRule>
  </conditionalFormatting>
  <conditionalFormatting sqref="AN249:AO252">
    <cfRule type="cellIs" dxfId="3" priority="1622" operator="equal">
      <formula>"INVALID"</formula>
    </cfRule>
  </conditionalFormatting>
  <conditionalFormatting sqref="AG253:AH254 AK253:AK254">
    <cfRule type="cellIs" dxfId="3" priority="1608" operator="equal">
      <formula>"INVALID"</formula>
    </cfRule>
  </conditionalFormatting>
  <conditionalFormatting sqref="AN253:AO254">
    <cfRule type="cellIs" dxfId="3" priority="1595" operator="equal">
      <formula>"INVALID"</formula>
    </cfRule>
  </conditionalFormatting>
  <conditionalFormatting sqref="AG255:AH255 AK255">
    <cfRule type="cellIs" dxfId="3" priority="1581" operator="equal">
      <formula>"INVALID"</formula>
    </cfRule>
  </conditionalFormatting>
  <conditionalFormatting sqref="AG256:AH256 AK256">
    <cfRule type="cellIs" dxfId="3" priority="1662" operator="equal">
      <formula>"INVALID"</formula>
    </cfRule>
  </conditionalFormatting>
  <conditionalFormatting sqref="AY262:AZ266">
    <cfRule type="expression" dxfId="2" priority="1450">
      <formula>NOT(#REF!)</formula>
    </cfRule>
  </conditionalFormatting>
  <conditionalFormatting sqref="AH265 AK265">
    <cfRule type="cellIs" dxfId="3" priority="2064" operator="equal">
      <formula>"INVALID"</formula>
    </cfRule>
  </conditionalFormatting>
  <conditionalFormatting sqref="AH266 AK266">
    <cfRule type="cellIs" dxfId="3" priority="2057" operator="equal">
      <formula>"INVALID"</formula>
    </cfRule>
  </conditionalFormatting>
  <conditionalFormatting sqref="AN268:AO269">
    <cfRule type="cellIs" dxfId="3" priority="1998" operator="equal">
      <formula>"INVALID"</formula>
    </cfRule>
  </conditionalFormatting>
  <conditionalFormatting sqref="AY268:AZ269">
    <cfRule type="expression" dxfId="2" priority="1453">
      <formula>NOT(#REF!)</formula>
    </cfRule>
  </conditionalFormatting>
  <conditionalFormatting sqref="AH280:AH283 AF279:AR279 AK280:AR283">
    <cfRule type="cellIs" dxfId="3" priority="1467" operator="equal">
      <formula>"INVALID"</formula>
    </cfRule>
  </conditionalFormatting>
  <conditionalFormatting sqref="AL280:AQ283">
    <cfRule type="cellIs" dxfId="3" priority="1462" operator="equal">
      <formula>FALSE</formula>
    </cfRule>
  </conditionalFormatting>
  <conditionalFormatting sqref="AF285:AH288">
    <cfRule type="cellIs" dxfId="3" priority="1979" operator="equal">
      <formula>"INVALID"</formula>
    </cfRule>
  </conditionalFormatting>
  <conditionalFormatting sqref="AF290:AH293">
    <cfRule type="cellIs" dxfId="3" priority="1886" operator="equal">
      <formula>"INVALID"</formula>
    </cfRule>
  </conditionalFormatting>
  <conditionalFormatting sqref="AN290:AO293">
    <cfRule type="cellIs" dxfId="3" priority="1876" operator="equal">
      <formula>"INVALID"</formula>
    </cfRule>
  </conditionalFormatting>
  <conditionalFormatting sqref="U306 AF306:AR306 AK295:AK305">
    <cfRule type="cellIs" dxfId="3" priority="185" operator="equal">
      <formula>"INVALID"</formula>
    </cfRule>
  </conditionalFormatting>
  <conditionalFormatting sqref="AF295:AH301">
    <cfRule type="cellIs" dxfId="3" priority="1710" operator="equal">
      <formula>"INVALID"</formula>
    </cfRule>
  </conditionalFormatting>
  <conditionalFormatting sqref="AN295:AO301">
    <cfRule type="cellIs" dxfId="3" priority="1698" operator="equal">
      <formula>"INVALID"</formula>
    </cfRule>
  </conditionalFormatting>
  <conditionalFormatting sqref="U420:U421 U424:U450">
    <cfRule type="cellIs" dxfId="3" priority="1505" operator="equal">
      <formula>"INVALID"</formula>
    </cfRule>
    <cfRule type="cellIs" dxfId="3" priority="1504" operator="equal">
      <formula>"INVALID"</formula>
    </cfRule>
  </conditionalFormatting>
  <conditionalFormatting sqref="BF420:BF421 BF424:BF454">
    <cfRule type="cellIs" dxfId="1" priority="1511" operator="equal">
      <formula>"Not Assigned"</formula>
    </cfRule>
  </conditionalFormatting>
  <conditionalFormatting sqref="U459:U460 U465:U491">
    <cfRule type="cellIs" dxfId="3" priority="748" operator="equal">
      <formula>"INVALID"</formula>
    </cfRule>
    <cfRule type="cellIs" dxfId="3" priority="747" operator="equal">
      <formula>"INVALID"</formula>
    </cfRule>
  </conditionalFormatting>
  <conditionalFormatting sqref="BF459:BF460 BF465:BF480">
    <cfRule type="cellIs" dxfId="1" priority="756" operator="equal">
      <formula>"Not Assigned"</formula>
    </cfRule>
  </conditionalFormatting>
  <conditionalFormatting sqref="BF532:BF539 BF616:BF620 BF543:BF550 BF554:BF561 BF565:BF572">
    <cfRule type="cellIs" dxfId="1" priority="2095" operator="equal">
      <formula>"Not Assigned"</formula>
    </cfRule>
  </conditionalFormatting>
  <conditionalFormatting sqref="BF576:BF583 BF597:BF604 BF608:BF615">
    <cfRule type="cellIs" dxfId="1" priority="2091" operator="equal">
      <formula>"Not Assigned"</formula>
    </cfRule>
  </conditionalFormatting>
  <conditionalFormatting sqref="BF684:BF686 BF706:BF708 BF695:BF697 BF717:BF719 BF728:BF730 BF749:BF751 BF738:BF740 BF661:BF668 BF645:BF648 BF671:BF675 BF650:BF659">
    <cfRule type="cellIs" dxfId="1" priority="1865" operator="equal">
      <formula>"Not Assigned"</formula>
    </cfRule>
  </conditionalFormatting>
  <conditionalFormatting sqref="BF676:BF683 BF760:BF764 BF687:BF694 BF698:BF705 BF709:BF716">
    <cfRule type="cellIs" dxfId="1" priority="1864" operator="equal">
      <formula>"Not Assigned"</formula>
    </cfRule>
  </conditionalFormatting>
  <conditionalFormatting sqref="BF720:BF727 BF741:BF748 BF752:BF759">
    <cfRule type="cellIs" dxfId="1" priority="1863" operator="equal">
      <formula>"Not Assigned"</formula>
    </cfRule>
  </conditionalFormatting>
  <conditionalFormatting sqref="BF830:BF832 BF852:BF854 BF841:BF843 BF863:BF865 BF874:BF876 BF895:BF897 BF807:BF814 BF792:BF797 BF817:BF821 BF799:BF805">
    <cfRule type="cellIs" dxfId="1" priority="1500" operator="equal">
      <formula>"Not Assigned"</formula>
    </cfRule>
  </conditionalFormatting>
  <conditionalFormatting sqref="BF822:BF829 BF906:BF910 BF833:BF840 BF844:BF851 BF855:BF862">
    <cfRule type="cellIs" dxfId="1" priority="1499" operator="equal">
      <formula>"Not Assigned"</formula>
    </cfRule>
  </conditionalFormatting>
  <conditionalFormatting sqref="BF866:BF873 BF877:BF884 BF887:BF894 BF898:BF905">
    <cfRule type="cellIs" dxfId="1" priority="1498" operator="equal">
      <formula>"Not Assigned"</formula>
    </cfRule>
  </conditionalFormatting>
  <conditionalFormatting sqref="BF977:BF979 BF999:BF1001 BF988:BF990 BF1010:BF1012 BF1021:BF1023 BF1042:BF1044 BF1032:BF1034 BF954:BF961 BF935:BF946 BF964:BF968 BF951:BF952">
    <cfRule type="cellIs" dxfId="1" priority="1487" operator="equal">
      <formula>"Not Assigned"</formula>
    </cfRule>
  </conditionalFormatting>
  <conditionalFormatting sqref="BF969:BF976 BF1053:BF1057 BF980:BF987 BF991:BF998 BF1002:BF1009">
    <cfRule type="cellIs" dxfId="1" priority="1486" operator="equal">
      <formula>"Not Assigned"</formula>
    </cfRule>
  </conditionalFormatting>
  <conditionalFormatting sqref="BF1013:BF1020 BF1024:BF1031 BF1045:BF1052">
    <cfRule type="cellIs" dxfId="1" priority="1485" operator="equal">
      <formula>"Not Assigned"</formula>
    </cfRule>
  </conditionalFormatting>
  <conditionalFormatting sqref="BF1086:BF1098 BF1100:BF1101">
    <cfRule type="cellIs" dxfId="1" priority="736" operator="equal">
      <formula>"Not Assigned"</formula>
    </cfRule>
  </conditionalFormatting>
  <dataValidations count="17">
    <dataValidation type="list" allowBlank="1" showInputMessage="1" showErrorMessage="1" sqref="BE9 BE24 BE49 BE58 BE83 BE106 BE109 BE126 BE158 BE172 BE188 BE204 BE217 BE228 BE237 BE257 BE267 BE270 BE279 BE284 BE289 BE294">
      <formula1>"OFF, 1.8V"</formula1>
    </dataValidation>
    <dataValidation type="list" showInputMessage="1" showErrorMessage="1" sqref="AV16 AV28 AV33 AV35 AV38 AV51 AV66 AV90 AV110 AV120 AV125 AV129 AV131 AV134 AV141 AV154 AV183 AV185 AV190 AV205 AV207 AV209 AV211 AV213 AV229 AV231 AV233 AV235 AV280 AV282 AV12:AV13 AV18:AV19 AV22:AV23 AV40:AV41 AV43:AV44 AV47:AV48 AV70:AV71 AV75:AV77 AV81:AV82 AV92:AV93 AV122:AV123 AV197:AV200 AV215:AV216 AV294:AV306">
      <formula1>"No, Yes"</formula1>
    </dataValidation>
    <dataValidation type="list" allowBlank="1" showInputMessage="1" showErrorMessage="1" sqref="BE36 BE246">
      <formula1>"OFF, 1.8V, 3.3V"</formula1>
    </dataValidation>
    <dataValidation type="list" allowBlank="1" showInputMessage="1" showErrorMessage="1" sqref="AZ50 BA151 BA159 BA165 AY11:AY15 AY18:AY23 AY61:AY64 AY67:AY71 AY76:AY82 AY86:AY101 AY110:AY119 AY146:AY147 AY258:AY261 AZ11:AZ23 AZ59:AZ82 AZ84:AZ105 AZ107:AZ108 AZ110:AZ125 AZ127:AZ149 AZ189:AZ200 AZ257:AZ261 AZ271:AZ278 AZ290:AZ306 BA295:BA304 AY262:AZ266 AY280:AZ283 AY268:AZ269 AY25:AZ35 AY205:AZ216 AY229:AZ236">
      <formula1>"Disable, Enable"</formula1>
    </dataValidation>
    <dataValidation type="list" showInputMessage="1" showErrorMessage="1" sqref="AX90 AX105 AX25:AX28 AX37:AX40 AX46:AX48 AX67:AX71 AX78:AX82 AX99:AX101 AX128:AX130 AX135:AX136 AX138:AX145 AX189:AX200 AX261:AX264 AX271:AX278">
      <formula1>"N/A, Initiator, Target"</formula1>
    </dataValidation>
    <dataValidation type="list" allowBlank="1" showInputMessage="1" showErrorMessage="1" sqref="BE150">
      <formula1>"OFF,1.8V, 3.3V, 1.8V/3.3V, 1.8V/3.3V_default_1.8V"</formula1>
    </dataValidation>
    <dataValidation type="list" allowBlank="1" showInputMessage="1" showErrorMessage="1" sqref="BE201">
      <formula1>"OFF, 1.2V, 1.8V"</formula1>
    </dataValidation>
    <dataValidation type="list" allowBlank="1" showInputMessage="1" showErrorMessage="1" sqref="BE308">
      <formula1>"OFF, 1.2V"</formula1>
    </dataValidation>
    <dataValidation type="list" allowBlank="1" showInputMessage="1" showErrorMessage="1" sqref="BE358 BE378 BE419 BE458">
      <formula1>"OFF, 1.0V, 1.05V"</formula1>
    </dataValidation>
    <dataValidation type="list" allowBlank="1" showInputMessage="1" showErrorMessage="1" sqref="BE368">
      <formula1>"OFF, 3.3V"</formula1>
    </dataValidation>
    <dataValidation type="list" allowBlank="1" showInputMessage="1" showErrorMessage="1" sqref="BE500 BE649 BE798 BE950 BE1099">
      <formula1>"OFF, 0.6V, 1.1V"</formula1>
    </dataValidation>
    <dataValidation type="list" allowBlank="1" showInputMessage="1" showErrorMessage="1" sqref="AT1106">
      <formula1>"Output"</formula1>
    </dataValidation>
    <dataValidation type="list" allowBlank="1" showInputMessage="1" showErrorMessage="1" sqref="AT1112 AT1103:AT1105 AT1107:AT1109">
      <formula1>"Input"</formula1>
    </dataValidation>
    <dataValidation type="list" allowBlank="1" showInputMessage="1" showErrorMessage="1" sqref="AT1113 AT10:AT23 AT25:AT35 AT37:AT48 AT50:AT57 AT59:AT82 AT84:AT105 AT107:AT108 AT110:AT125 AT127:AT149 AT151:AT171 AT173:AT200 AT202:AT203 AT205:AT216 AT218:AT227 AT229:AT236 AT238:AT245 AT247:AT266 AT268:AT269 AT271:AT278 AT280:AT283 AT285:AT288 AT290:AT306 AT1110:AT1111">
      <formula1>"Not Assigned, Input, Output, Bidirectional, Open-Drain, N/A"</formula1>
    </dataValidation>
    <dataValidation type="list" showInputMessage="1" showErrorMessage="1" sqref="AS10:AS23 AS25:AS35 AS37:AS48 AS50:AS57 AS59:AS82 AS84:AS105 AS107:AS108 AS110:AS125 AS127:AS149 AS151:AS157 AS159:AS171 AS173:AS187 AS189:AS200 AS202:AS203 AS205:AS216 AS218:AS227 AS229:AS236 AS238:AS245 AS247:AS256 AS258:AS266 AS268:AS269 AS271:AS278 AS280:AS283 AS285:AS288 AS290:AS293 AS295:AS306 AS309:AS357 AS359:AS367 AS369:AS377 AS379:AS418 AS420:AS457 AS459:AS499 AS501:AS648 AS650:AS797 AS799:AS949 AS951:AS1098 AS1100:AS1101 AS1103:AS1113">
      <formula1>$E10:$J10</formula1>
    </dataValidation>
    <dataValidation type="list" showInputMessage="1" showErrorMessage="1" sqref="AU10:AU23 AU25:AU35 AU37:AU48 AU50:AU57 AU59:AU82 AU84:AU105 AU107:AU108 AU110:AU125 AU127:AU149 AU151:AU171 AU173:AU200 AU202:AU203 AU205:AU216 AU218:AU227 AU229:AU236 AU238:AU245 AU247:AU266 AU268:AU269 AU271:AU278 AU280:AU283 AU285:AU288 AU290:AU306 BD10:BD23 BD25:BD35 BD37:BD48 BD50:BD57 BD59:BD82 BD84:BD105 BD107:BD108 BD110:BD125 BD127:BD149 BD151:BD171 BD173:BD200 BD202:BD203 BD205:BD216 BD218:BD227 BD229:BD236 BD238:BD245 BD247:BD266 BD268:BD269 BD271:BD278 BD280:BD283 BD285:BD288 BD290:BD306">
      <formula1>"Z, Int PU, Int PD, Drive 0, Drive 1, N/A"</formula1>
    </dataValidation>
    <dataValidation type="list" showInputMessage="1" showErrorMessage="1" sqref="AX290:AX293">
      <formula1>"Initiator"</formula1>
    </dataValidation>
  </dataValidations>
  <pageMargins left="0.7" right="0.7" top="0.75" bottom="0.75" header="0.3" footer="0.3"/>
  <pageSetup paperSize="1"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439297" name="Button 1" r:id="rId4">
              <controlPr print="0" defaultSize="0">
                <anchor moveWithCells="1" sizeWithCells="1">
                  <from>
                    <xdr:col>44</xdr:col>
                    <xdr:colOff>504825</xdr:colOff>
                    <xdr:row>0</xdr:row>
                    <xdr:rowOff>123825</xdr:rowOff>
                  </from>
                  <to>
                    <xdr:col>45</xdr:col>
                    <xdr:colOff>466725</xdr:colOff>
                    <xdr:row>3</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BI1138"/>
  <sheetViews>
    <sheetView zoomScale="90" zoomScaleNormal="90" zoomScaleSheetLayoutView="71" workbookViewId="0">
      <pane xSplit="1" ySplit="7" topLeftCell="B119" activePane="bottomRight" state="frozen"/>
      <selection/>
      <selection pane="topRight"/>
      <selection pane="bottomLeft"/>
      <selection pane="bottomRight" activeCell="AH151" sqref="AH151"/>
    </sheetView>
  </sheetViews>
  <sheetFormatPr defaultColWidth="9.125" defaultRowHeight="10.5"/>
  <cols>
    <col min="1" max="1" width="25.375" style="10" customWidth="1"/>
    <col min="2" max="2" width="27" style="10" customWidth="1"/>
    <col min="3" max="3" width="28.5" style="10" hidden="1" customWidth="1"/>
    <col min="4" max="4" width="12.625" style="11" hidden="1" customWidth="1"/>
    <col min="5" max="5" width="23.375" style="11" hidden="1" customWidth="1"/>
    <col min="6" max="6" width="14" style="11" hidden="1" customWidth="1"/>
    <col min="7" max="7" width="12.625" style="11" hidden="1" customWidth="1"/>
    <col min="8" max="8" width="14.5" style="11" hidden="1" customWidth="1"/>
    <col min="9" max="9" width="5.5" style="10" hidden="1" customWidth="1"/>
    <col min="10" max="10" width="5.625" style="10" hidden="1" customWidth="1"/>
    <col min="11" max="11" width="5.5" style="10" hidden="1" customWidth="1"/>
    <col min="12" max="12" width="6.5" style="10" hidden="1" customWidth="1"/>
    <col min="13" max="13" width="5.5" style="10" hidden="1" customWidth="1"/>
    <col min="14" max="19" width="17.625" style="10" hidden="1" customWidth="1"/>
    <col min="20" max="20" width="13.5" style="10" hidden="1" customWidth="1"/>
    <col min="21" max="21" width="6.375" style="12" hidden="1" customWidth="1"/>
    <col min="22" max="23" width="10" style="12" hidden="1" customWidth="1"/>
    <col min="24" max="25" width="11.5" style="12" hidden="1" customWidth="1"/>
    <col min="26" max="26" width="9" style="13" hidden="1" customWidth="1"/>
    <col min="27" max="27" width="30.5" style="13" hidden="1" customWidth="1"/>
    <col min="28" max="28" width="11.125" style="13" hidden="1" customWidth="1"/>
    <col min="29" max="29" width="5.5" style="13" customWidth="1"/>
    <col min="30" max="30" width="10.875" style="13" customWidth="1"/>
    <col min="31" max="31" width="8.875" style="13" hidden="1" customWidth="1"/>
    <col min="32" max="32" width="13.5" style="13" customWidth="1"/>
    <col min="33" max="33" width="10" style="13" customWidth="1"/>
    <col min="34" max="34" width="9" style="13" customWidth="1"/>
    <col min="35" max="35" width="7.875" style="13" customWidth="1"/>
    <col min="36" max="42" width="12.375" style="13" hidden="1" customWidth="1"/>
    <col min="43" max="43" width="31" style="10" customWidth="1"/>
    <col min="44" max="44" width="16.125" style="10" customWidth="1"/>
    <col min="45" max="45" width="8.5" style="14" customWidth="1"/>
    <col min="46" max="46" width="6.625" style="14" customWidth="1"/>
    <col min="47" max="48" width="8.5" style="14" customWidth="1"/>
    <col min="49" max="49" width="11.375" style="14" customWidth="1"/>
    <col min="50" max="50" width="8.875" style="14" customWidth="1"/>
    <col min="51" max="52" width="9.875" style="14" customWidth="1"/>
    <col min="53" max="53" width="10" style="14" customWidth="1"/>
    <col min="54" max="54" width="8.5" style="14" customWidth="1"/>
    <col min="55" max="55" width="10" style="14" customWidth="1"/>
    <col min="56" max="56" width="22.625" style="14" customWidth="1"/>
    <col min="57" max="57" width="48.375" style="12" customWidth="1"/>
    <col min="58" max="58" width="30.375" style="12" customWidth="1"/>
    <col min="59" max="60" width="10.5" style="10" customWidth="1"/>
    <col min="61" max="16384" width="9.125" style="10"/>
  </cols>
  <sheetData>
    <row r="1" s="1" customFormat="1" ht="18.75" customHeight="1" spans="1:60">
      <c r="A1" s="15"/>
      <c r="B1" s="16"/>
      <c r="C1" s="16"/>
      <c r="D1" s="16"/>
      <c r="E1" s="16"/>
      <c r="F1" s="16"/>
      <c r="G1" s="16"/>
      <c r="H1" s="16"/>
      <c r="I1" s="16"/>
      <c r="J1" s="16"/>
      <c r="K1" s="16"/>
      <c r="L1" s="16"/>
      <c r="M1" s="16"/>
      <c r="N1" s="16"/>
      <c r="O1" s="16"/>
      <c r="P1" s="16"/>
      <c r="Q1" s="16"/>
      <c r="R1" s="16"/>
      <c r="S1" s="16"/>
      <c r="U1" s="56"/>
      <c r="V1" s="56"/>
      <c r="W1" s="56"/>
      <c r="X1" s="56"/>
      <c r="Y1" s="56"/>
      <c r="Z1" s="68"/>
      <c r="AA1" s="68"/>
      <c r="AB1" s="68"/>
      <c r="AC1" s="68"/>
      <c r="AD1" s="68"/>
      <c r="AE1" s="68"/>
      <c r="AF1" s="68"/>
      <c r="AG1" s="68"/>
      <c r="AH1" s="68"/>
      <c r="AI1" s="68"/>
      <c r="AJ1" s="68"/>
      <c r="AK1" s="68"/>
      <c r="AL1" s="68"/>
      <c r="AM1" s="68"/>
      <c r="AN1" s="68"/>
      <c r="AO1" s="68"/>
      <c r="AP1" s="68"/>
      <c r="AS1" s="89" t="s">
        <v>0</v>
      </c>
      <c r="AT1" s="89"/>
      <c r="AU1" s="89"/>
      <c r="AV1" s="89"/>
      <c r="AW1" s="89"/>
      <c r="AX1" s="89"/>
      <c r="AY1" s="89"/>
      <c r="AZ1" s="89"/>
      <c r="BA1" s="89"/>
      <c r="BB1" s="89"/>
      <c r="BC1" s="89"/>
      <c r="BD1" s="89"/>
      <c r="BE1" s="123" t="s">
        <v>1</v>
      </c>
      <c r="BF1" s="124"/>
      <c r="BG1" s="124"/>
      <c r="BH1" s="124"/>
    </row>
    <row r="2" s="1" customFormat="1" ht="15" customHeight="1" spans="1:60">
      <c r="A2" s="15"/>
      <c r="B2" s="17"/>
      <c r="C2" s="17"/>
      <c r="D2" s="17"/>
      <c r="E2" s="17"/>
      <c r="F2" s="17"/>
      <c r="G2" s="17"/>
      <c r="H2" s="17"/>
      <c r="I2" s="17"/>
      <c r="J2" s="16"/>
      <c r="K2" s="16"/>
      <c r="L2" s="16"/>
      <c r="M2" s="16"/>
      <c r="N2" s="16"/>
      <c r="O2" s="16"/>
      <c r="P2" s="16"/>
      <c r="Q2" s="16"/>
      <c r="R2" s="16"/>
      <c r="S2" s="16"/>
      <c r="U2" s="56"/>
      <c r="V2" s="56"/>
      <c r="W2" s="56"/>
      <c r="X2" s="56"/>
      <c r="Y2" s="56"/>
      <c r="Z2" s="68"/>
      <c r="AA2" s="68"/>
      <c r="AB2" s="68"/>
      <c r="AC2" s="68"/>
      <c r="AD2" s="68"/>
      <c r="AE2" s="68"/>
      <c r="AF2" s="68"/>
      <c r="AG2" s="68"/>
      <c r="AH2" s="68"/>
      <c r="AI2" s="68"/>
      <c r="AJ2" s="68"/>
      <c r="AK2" s="68"/>
      <c r="AL2" s="68"/>
      <c r="AM2" s="68"/>
      <c r="AN2" s="68"/>
      <c r="AO2" s="68"/>
      <c r="AP2" s="68"/>
      <c r="AS2" s="90" t="s">
        <v>2</v>
      </c>
      <c r="AT2" s="89"/>
      <c r="AU2" s="89"/>
      <c r="AV2" s="89"/>
      <c r="AW2" s="89"/>
      <c r="AX2" s="89"/>
      <c r="AY2" s="89"/>
      <c r="AZ2" s="89"/>
      <c r="BA2" s="89"/>
      <c r="BB2" s="89"/>
      <c r="BC2" s="89"/>
      <c r="BD2" s="89"/>
      <c r="BE2" s="125" t="s">
        <v>3</v>
      </c>
      <c r="BF2" s="124"/>
      <c r="BG2" s="124"/>
      <c r="BH2" s="124"/>
    </row>
    <row r="3" s="1" customFormat="1" ht="15" customHeight="1" spans="1:60">
      <c r="A3" s="15" t="s">
        <v>4</v>
      </c>
      <c r="B3" s="18" t="e">
        <f>#REF!</f>
        <v>#REF!</v>
      </c>
      <c r="C3" s="17"/>
      <c r="D3" s="17"/>
      <c r="E3" s="17"/>
      <c r="F3" s="17"/>
      <c r="G3" s="17"/>
      <c r="H3" s="17"/>
      <c r="I3" s="16"/>
      <c r="J3" s="16"/>
      <c r="K3" s="16"/>
      <c r="L3" s="16"/>
      <c r="M3" s="16"/>
      <c r="N3" s="16"/>
      <c r="O3" s="16"/>
      <c r="P3" s="16"/>
      <c r="Q3" s="16"/>
      <c r="R3" s="16"/>
      <c r="S3" s="16"/>
      <c r="U3" s="56"/>
      <c r="V3" s="56"/>
      <c r="W3" s="56"/>
      <c r="X3" s="56"/>
      <c r="Y3" s="56"/>
      <c r="Z3" s="68"/>
      <c r="AA3" s="68"/>
      <c r="AB3" s="68"/>
      <c r="AC3" s="68"/>
      <c r="AD3" s="68"/>
      <c r="AE3" s="68"/>
      <c r="AF3" s="68"/>
      <c r="AG3" s="68"/>
      <c r="AH3" s="68"/>
      <c r="AI3" s="68"/>
      <c r="AJ3" s="68"/>
      <c r="AK3" s="68"/>
      <c r="AL3" s="68"/>
      <c r="AM3" s="68"/>
      <c r="AN3" s="68"/>
      <c r="AO3" s="68"/>
      <c r="AP3" s="68"/>
      <c r="AS3" s="91" t="s">
        <v>5</v>
      </c>
      <c r="AT3" s="89"/>
      <c r="AU3" s="89"/>
      <c r="AV3" s="89"/>
      <c r="AW3" s="89"/>
      <c r="AX3" s="89"/>
      <c r="AY3" s="89"/>
      <c r="AZ3" s="89"/>
      <c r="BA3" s="89"/>
      <c r="BB3" s="89"/>
      <c r="BC3" s="89"/>
      <c r="BD3" s="89"/>
      <c r="BE3" s="126" t="s">
        <v>6</v>
      </c>
      <c r="BF3" s="124"/>
      <c r="BG3" s="124"/>
      <c r="BH3" s="124"/>
    </row>
    <row r="4" s="1" customFormat="1" ht="15" customHeight="1" spans="2:60">
      <c r="B4" s="16"/>
      <c r="C4" s="16"/>
      <c r="D4" s="16"/>
      <c r="E4" s="16"/>
      <c r="F4" s="16"/>
      <c r="G4" s="16"/>
      <c r="H4" s="16"/>
      <c r="I4" s="16"/>
      <c r="J4" s="16"/>
      <c r="K4" s="16"/>
      <c r="L4" s="16"/>
      <c r="M4" s="16"/>
      <c r="N4" s="16"/>
      <c r="O4" s="16"/>
      <c r="P4" s="16"/>
      <c r="Q4" s="16"/>
      <c r="R4" s="16"/>
      <c r="S4" s="16"/>
      <c r="U4" s="56"/>
      <c r="V4" s="56"/>
      <c r="W4" s="56"/>
      <c r="X4" s="56"/>
      <c r="Y4" s="56"/>
      <c r="Z4" s="68"/>
      <c r="AA4" s="68"/>
      <c r="AB4" s="68"/>
      <c r="AC4" s="68"/>
      <c r="AD4" s="68"/>
      <c r="AE4" s="68"/>
      <c r="AF4" s="68"/>
      <c r="AG4" s="68"/>
      <c r="AH4" s="68"/>
      <c r="AI4" s="68"/>
      <c r="AJ4" s="68"/>
      <c r="AK4" s="68"/>
      <c r="AL4" s="68"/>
      <c r="AM4" s="68"/>
      <c r="AN4" s="68"/>
      <c r="AO4" s="68"/>
      <c r="AP4" s="68"/>
      <c r="AS4" s="89"/>
      <c r="AT4" s="89"/>
      <c r="AU4" s="89"/>
      <c r="AV4" s="89"/>
      <c r="AW4" s="89"/>
      <c r="AX4" s="89"/>
      <c r="AY4" s="89"/>
      <c r="AZ4" s="89"/>
      <c r="BA4" s="89"/>
      <c r="BB4" s="89"/>
      <c r="BC4" s="89"/>
      <c r="BD4" s="89"/>
      <c r="BE4" s="127" t="s">
        <v>7</v>
      </c>
      <c r="BF4" s="128"/>
      <c r="BG4" s="128"/>
      <c r="BH4" s="128"/>
    </row>
    <row r="5" s="1" customFormat="1" ht="15" customHeight="1" spans="1:60">
      <c r="A5" s="15"/>
      <c r="B5" s="16"/>
      <c r="C5" s="16"/>
      <c r="D5" s="16"/>
      <c r="E5" s="16"/>
      <c r="F5" s="16"/>
      <c r="G5" s="16"/>
      <c r="H5" s="16"/>
      <c r="I5" s="16"/>
      <c r="J5" s="16"/>
      <c r="K5" s="16"/>
      <c r="L5" s="16"/>
      <c r="M5" s="16"/>
      <c r="N5" s="16"/>
      <c r="O5" s="16"/>
      <c r="P5" s="16"/>
      <c r="Q5" s="16"/>
      <c r="R5" s="16"/>
      <c r="S5" s="16"/>
      <c r="U5" s="56"/>
      <c r="V5" s="56"/>
      <c r="W5" s="56"/>
      <c r="X5" s="56"/>
      <c r="Y5" s="56"/>
      <c r="Z5" s="68"/>
      <c r="AA5" s="68"/>
      <c r="AB5" s="68"/>
      <c r="AC5" s="68"/>
      <c r="AD5" s="68"/>
      <c r="AE5" s="68"/>
      <c r="AF5" s="68"/>
      <c r="AG5" s="68"/>
      <c r="AH5" s="68"/>
      <c r="AI5" s="68"/>
      <c r="AJ5" s="68"/>
      <c r="AK5" s="68"/>
      <c r="AL5" s="68"/>
      <c r="AM5" s="68"/>
      <c r="AN5" s="68"/>
      <c r="AO5" s="68"/>
      <c r="AP5" s="68"/>
      <c r="AS5" s="89"/>
      <c r="AT5" s="89"/>
      <c r="AU5" s="89"/>
      <c r="AV5" s="89"/>
      <c r="AW5" s="89"/>
      <c r="AX5" s="89"/>
      <c r="AY5" s="89"/>
      <c r="AZ5" s="89"/>
      <c r="BA5" s="89"/>
      <c r="BB5" s="89"/>
      <c r="BC5" s="89"/>
      <c r="BD5" s="89"/>
      <c r="BE5" s="129"/>
      <c r="BF5" s="129"/>
      <c r="BG5" s="129"/>
      <c r="BH5" s="129"/>
    </row>
    <row r="6" s="1" customFormat="1" ht="15" customHeight="1" spans="1:60">
      <c r="A6" s="19"/>
      <c r="B6" s="20"/>
      <c r="C6" s="21"/>
      <c r="D6" s="22" t="s">
        <v>8</v>
      </c>
      <c r="E6" s="23"/>
      <c r="F6" s="23"/>
      <c r="G6" s="23"/>
      <c r="H6" s="24"/>
      <c r="I6" s="49" t="s">
        <v>9</v>
      </c>
      <c r="J6" s="20"/>
      <c r="K6" s="20"/>
      <c r="L6" s="20"/>
      <c r="M6" s="50"/>
      <c r="N6" s="49" t="s">
        <v>10</v>
      </c>
      <c r="O6" s="20"/>
      <c r="P6" s="20"/>
      <c r="Q6" s="20"/>
      <c r="R6" s="20"/>
      <c r="S6" s="50"/>
      <c r="T6" s="57" t="s">
        <v>11</v>
      </c>
      <c r="U6" s="57"/>
      <c r="V6" s="57"/>
      <c r="W6" s="57"/>
      <c r="X6" s="57"/>
      <c r="Y6" s="57"/>
      <c r="Z6" s="69" t="s">
        <v>12</v>
      </c>
      <c r="AA6" s="69"/>
      <c r="AB6" s="69"/>
      <c r="AC6" s="70" t="s">
        <v>13</v>
      </c>
      <c r="AD6" s="71" t="s">
        <v>14</v>
      </c>
      <c r="AE6" s="72"/>
      <c r="AF6" s="72"/>
      <c r="AG6" s="72"/>
      <c r="AH6" s="72"/>
      <c r="AI6" s="84"/>
      <c r="AJ6" s="71" t="s">
        <v>15</v>
      </c>
      <c r="AK6" s="72"/>
      <c r="AL6" s="72"/>
      <c r="AM6" s="72"/>
      <c r="AN6" s="72"/>
      <c r="AO6" s="72"/>
      <c r="AP6" s="84"/>
      <c r="AQ6" s="92" t="s">
        <v>16</v>
      </c>
      <c r="AR6" s="93"/>
      <c r="AS6" s="93"/>
      <c r="AT6" s="93"/>
      <c r="AU6" s="93"/>
      <c r="AV6" s="93"/>
      <c r="AW6" s="93"/>
      <c r="AX6" s="93"/>
      <c r="AY6" s="93"/>
      <c r="AZ6" s="93"/>
      <c r="BA6" s="93"/>
      <c r="BB6" s="93"/>
      <c r="BC6" s="93"/>
      <c r="BD6" s="110"/>
      <c r="BE6" s="130" t="s">
        <v>17</v>
      </c>
      <c r="BF6" s="131" t="s">
        <v>18</v>
      </c>
      <c r="BG6" s="132" t="s">
        <v>19</v>
      </c>
      <c r="BH6" s="133" t="s">
        <v>20</v>
      </c>
    </row>
    <row r="7" s="2" customFormat="1" ht="48" spans="1:60">
      <c r="A7" s="25" t="s">
        <v>21</v>
      </c>
      <c r="B7" s="26" t="s">
        <v>22</v>
      </c>
      <c r="C7" s="27" t="s">
        <v>23</v>
      </c>
      <c r="D7" s="28" t="s">
        <v>3</v>
      </c>
      <c r="E7" s="29" t="s">
        <v>24</v>
      </c>
      <c r="F7" s="30" t="s">
        <v>25</v>
      </c>
      <c r="G7" s="30" t="s">
        <v>26</v>
      </c>
      <c r="H7" s="31" t="s">
        <v>27</v>
      </c>
      <c r="I7" s="27" t="s">
        <v>3</v>
      </c>
      <c r="J7" s="51" t="s">
        <v>24</v>
      </c>
      <c r="K7" s="52" t="s">
        <v>25</v>
      </c>
      <c r="L7" s="52" t="s">
        <v>26</v>
      </c>
      <c r="M7" s="53" t="s">
        <v>27</v>
      </c>
      <c r="N7" s="51" t="s">
        <v>28</v>
      </c>
      <c r="O7" s="52" t="s">
        <v>29</v>
      </c>
      <c r="P7" s="52" t="s">
        <v>30</v>
      </c>
      <c r="Q7" s="52" t="s">
        <v>31</v>
      </c>
      <c r="R7" s="52" t="s">
        <v>32</v>
      </c>
      <c r="S7" s="58" t="s">
        <v>33</v>
      </c>
      <c r="T7" s="25" t="s">
        <v>34</v>
      </c>
      <c r="U7" s="56" t="s">
        <v>35</v>
      </c>
      <c r="V7" s="56" t="s">
        <v>36</v>
      </c>
      <c r="W7" s="56" t="s">
        <v>37</v>
      </c>
      <c r="X7" s="56" t="s">
        <v>38</v>
      </c>
      <c r="Y7" s="56" t="s">
        <v>39</v>
      </c>
      <c r="Z7" s="73" t="s">
        <v>40</v>
      </c>
      <c r="AA7" s="74" t="s">
        <v>41</v>
      </c>
      <c r="AB7" s="75" t="s">
        <v>42</v>
      </c>
      <c r="AC7" s="76" t="s">
        <v>43</v>
      </c>
      <c r="AD7" s="77" t="s">
        <v>44</v>
      </c>
      <c r="AE7" s="78" t="s">
        <v>45</v>
      </c>
      <c r="AF7" s="79" t="s">
        <v>46</v>
      </c>
      <c r="AG7" s="79" t="s">
        <v>47</v>
      </c>
      <c r="AH7" s="79" t="s">
        <v>48</v>
      </c>
      <c r="AI7" s="85" t="s">
        <v>49</v>
      </c>
      <c r="AJ7" s="78" t="s">
        <v>50</v>
      </c>
      <c r="AK7" s="78" t="s">
        <v>51</v>
      </c>
      <c r="AL7" s="78" t="s">
        <v>52</v>
      </c>
      <c r="AM7" s="78" t="s">
        <v>53</v>
      </c>
      <c r="AN7" s="78" t="s">
        <v>54</v>
      </c>
      <c r="AO7" s="78" t="s">
        <v>55</v>
      </c>
      <c r="AP7" s="78" t="s">
        <v>56</v>
      </c>
      <c r="AQ7" s="94" t="s">
        <v>57</v>
      </c>
      <c r="AR7" s="95" t="s">
        <v>58</v>
      </c>
      <c r="AS7" s="96" t="s">
        <v>59</v>
      </c>
      <c r="AT7" s="97" t="s">
        <v>60</v>
      </c>
      <c r="AU7" s="96" t="s">
        <v>61</v>
      </c>
      <c r="AV7" s="96" t="s">
        <v>2713</v>
      </c>
      <c r="AW7" s="96" t="s">
        <v>63</v>
      </c>
      <c r="AX7" s="96" t="s">
        <v>64</v>
      </c>
      <c r="AY7" s="96" t="s">
        <v>65</v>
      </c>
      <c r="AZ7" s="96" t="s">
        <v>66</v>
      </c>
      <c r="BA7" s="96" t="s">
        <v>67</v>
      </c>
      <c r="BB7" s="111" t="s">
        <v>68</v>
      </c>
      <c r="BC7" s="111" t="s">
        <v>69</v>
      </c>
      <c r="BD7" s="112" t="s">
        <v>2711</v>
      </c>
      <c r="BE7" s="134"/>
      <c r="BF7" s="135"/>
      <c r="BG7" s="136"/>
      <c r="BH7" s="137"/>
    </row>
    <row r="8" s="2" customFormat="1" ht="14.25" spans="1:60">
      <c r="A8" s="32" t="s">
        <v>71</v>
      </c>
      <c r="B8" s="33"/>
      <c r="C8" s="33"/>
      <c r="D8" s="34"/>
      <c r="E8" s="34"/>
      <c r="F8" s="34"/>
      <c r="G8" s="34"/>
      <c r="H8" s="34"/>
      <c r="I8" s="33"/>
      <c r="J8" s="33"/>
      <c r="K8" s="33"/>
      <c r="L8" s="33"/>
      <c r="M8" s="33"/>
      <c r="N8" s="33"/>
      <c r="O8" s="33"/>
      <c r="P8" s="33"/>
      <c r="Q8" s="33"/>
      <c r="R8" s="33"/>
      <c r="S8" s="33"/>
      <c r="T8" s="33"/>
      <c r="U8" s="59"/>
      <c r="V8" s="59"/>
      <c r="W8" s="59"/>
      <c r="X8" s="59"/>
      <c r="Y8" s="59"/>
      <c r="Z8" s="80"/>
      <c r="AA8" s="80"/>
      <c r="AB8" s="80"/>
      <c r="AC8" s="80"/>
      <c r="AD8" s="80"/>
      <c r="AE8" s="80"/>
      <c r="AF8" s="80"/>
      <c r="AG8" s="80"/>
      <c r="AH8" s="80"/>
      <c r="AI8" s="80"/>
      <c r="AJ8" s="80"/>
      <c r="AK8" s="80"/>
      <c r="AL8" s="80"/>
      <c r="AM8" s="80"/>
      <c r="AN8" s="80"/>
      <c r="AO8" s="80"/>
      <c r="AP8" s="80"/>
      <c r="AQ8" s="98"/>
      <c r="AR8" s="98"/>
      <c r="AS8" s="99"/>
      <c r="AT8" s="99"/>
      <c r="AU8" s="99"/>
      <c r="AV8" s="99"/>
      <c r="AW8" s="99"/>
      <c r="AX8" s="99"/>
      <c r="AY8" s="99"/>
      <c r="AZ8" s="99"/>
      <c r="BA8" s="99"/>
      <c r="BB8" s="99"/>
      <c r="BC8" s="99"/>
      <c r="BD8" s="99"/>
      <c r="BE8" s="138"/>
      <c r="BF8" s="139" t="s">
        <v>72</v>
      </c>
      <c r="BG8" s="140" t="s">
        <v>73</v>
      </c>
      <c r="BH8" s="141"/>
    </row>
    <row r="9" s="3" customFormat="1" ht="18" customHeight="1" spans="1:60">
      <c r="A9" s="35" t="s">
        <v>74</v>
      </c>
      <c r="B9" s="36" t="s">
        <v>75</v>
      </c>
      <c r="C9" s="35"/>
      <c r="D9" s="37"/>
      <c r="E9" s="37"/>
      <c r="F9" s="37"/>
      <c r="G9" s="37"/>
      <c r="H9" s="37"/>
      <c r="I9" s="35"/>
      <c r="J9" s="35"/>
      <c r="K9" s="35"/>
      <c r="L9" s="35"/>
      <c r="M9" s="35"/>
      <c r="N9" s="35"/>
      <c r="O9" s="35"/>
      <c r="P9" s="35"/>
      <c r="Q9" s="35"/>
      <c r="R9" s="35"/>
      <c r="S9" s="35"/>
      <c r="T9" s="35"/>
      <c r="U9" s="60"/>
      <c r="V9" s="60"/>
      <c r="W9" s="60"/>
      <c r="X9" s="60"/>
      <c r="Y9" s="60"/>
      <c r="Z9" s="81"/>
      <c r="AA9" s="81"/>
      <c r="AB9" s="81"/>
      <c r="AC9" s="81"/>
      <c r="AD9" s="81"/>
      <c r="AE9" s="81"/>
      <c r="AF9" s="81"/>
      <c r="AG9" s="81"/>
      <c r="AH9" s="81"/>
      <c r="AI9" s="81"/>
      <c r="AJ9" s="81"/>
      <c r="AK9" s="81"/>
      <c r="AL9" s="81"/>
      <c r="AM9" s="81"/>
      <c r="AN9" s="81"/>
      <c r="AO9" s="81"/>
      <c r="AP9" s="81"/>
      <c r="AQ9" s="100"/>
      <c r="AR9" s="100"/>
      <c r="AS9" s="101"/>
      <c r="AT9" s="101"/>
      <c r="AU9" s="101"/>
      <c r="AV9" s="101"/>
      <c r="AW9" s="101"/>
      <c r="AX9" s="101"/>
      <c r="AY9" s="101"/>
      <c r="AZ9" s="101"/>
      <c r="BA9" s="101"/>
      <c r="BB9" s="101"/>
      <c r="BC9" s="400" t="s">
        <v>76</v>
      </c>
      <c r="BD9" s="114"/>
      <c r="BE9" s="142" t="s">
        <v>74</v>
      </c>
      <c r="BF9" s="143" t="s">
        <v>75</v>
      </c>
      <c r="BG9" s="144"/>
      <c r="BH9" s="145"/>
    </row>
    <row r="10" ht="12.95" customHeight="1" spans="1:60">
      <c r="A10" s="38" t="s">
        <v>77</v>
      </c>
      <c r="B10" s="38" t="e">
        <f>VLOOKUP($A10,#REF!,34,FALSE)</f>
        <v>#REF!</v>
      </c>
      <c r="C10" s="39" t="str">
        <f t="shared" ref="C10:C23" si="0">CONCATENATE("unused_",A10)</f>
        <v>unused_SYS_RESET_N</v>
      </c>
      <c r="D10" s="40" t="e">
        <f>IF(LEN(VLOOKUP($A10,#REF!,8,FALSE)),LEFT(VLOOKUP($A10,#REF!,8,FALSE),LEN(VLOOKUP($A10,#REF!,8,FALSE))-2),"")</f>
        <v>#REF!</v>
      </c>
      <c r="E10" s="41" t="e">
        <f>IF(LEN(VLOOKUP($A10,#REF!,4,FALSE)),IF(INDEX(#REF!,MATCH($A10,#REF!,0),1),LEFT(VLOOKUP($A10,#REF!,4,FALSE),LEN(VLOOKUP($A10,#REF!,4,FALSE))-2),CONCATENATE(LEFT(VLOOKUP($A10,#REF!,4,FALSE),LEN(VLOOKUP($A10,#REF!,4,FALSE))-2),"*")),"")</f>
        <v>#REF!</v>
      </c>
      <c r="F10" s="42" t="e">
        <f>IF(LEN(VLOOKUP($A10,#REF!,5,FALSE)),IF(INDEX(#REF!,MATCH($A10,#REF!,0),2),LEFT(VLOOKUP($A10,#REF!,5,FALSE),LEN(VLOOKUP($A10,#REF!,5,FALSE))-2),CONCATENATE(LEFT(VLOOKUP($A10,#REF!,5,FALSE),LEN(VLOOKUP($A10,#REF!,5,FALSE))-2),"*")),"")</f>
        <v>#REF!</v>
      </c>
      <c r="G10" s="42" t="e">
        <f>IF(LEN(VLOOKUP($A10,#REF!,6,FALSE)),IF(INDEX(#REF!,MATCH($A10,#REF!,0),3),LEFT(VLOOKUP($A10,#REF!,6,FALSE),LEN(VLOOKUP($A10,#REF!,6,FALSE))-2),CONCATENATE(LEFT(VLOOKUP($A10,#REF!,6,FALSE),LEN(VLOOKUP($A10,#REF!,6,FALSE))-2),"*")),"")</f>
        <v>#REF!</v>
      </c>
      <c r="H10" s="43" t="e">
        <f>IF(LEN(VLOOKUP($A10,#REF!,7,FALSE)),IF(INDEX(#REF!,MATCH($A10,#REF!,0),4),LEFT(VLOOKUP($A10,#REF!,7,FALSE),LEN(VLOOKUP($A10,#REF!,7,FALSE))-2),CONCATENATE(LEFT(VLOOKUP($A10,#REF!,7,FALSE),LEN(VLOOKUP($A10,#REF!,7,FALSE))-2),"*")),"")</f>
        <v>#REF!</v>
      </c>
      <c r="I10" s="54" t="e">
        <f>IF(LEN(VLOOKUP($A10,#REF!,8,FALSE)),UPPER(RIGHT(VLOOKUP($A10,#REF!,8,FALSE),1)),"")</f>
        <v>#REF!</v>
      </c>
      <c r="J10" s="42" t="e">
        <f>IF(LEN(VLOOKUP($A10,#REF!,4,FALSE)),UPPER(RIGHT(VLOOKUP($A10,#REF!,4,FALSE),1)),"")</f>
        <v>#REF!</v>
      </c>
      <c r="K10" s="42" t="e">
        <f>IF(LEN(VLOOKUP($A10,#REF!,5,FALSE)),UPPER(RIGHT(VLOOKUP($A10,#REF!,5,FALSE),1)),"")</f>
        <v>#REF!</v>
      </c>
      <c r="L10" s="42" t="e">
        <f>IF(LEN(VLOOKUP($A10,#REF!,6,FALSE)),UPPER(RIGHT(VLOOKUP($A10,#REF!,6,FALSE),1)),"")</f>
        <v>#REF!</v>
      </c>
      <c r="M10" s="43" t="e">
        <f>IF(LEN(VLOOKUP($A10,#REF!,7,FALSE)),UPPER(RIGHT(VLOOKUP($A10,#REF!,7,FALSE),1)),"")</f>
        <v>#REF!</v>
      </c>
      <c r="N10" s="55"/>
      <c r="O10" s="55"/>
      <c r="P10" s="55"/>
      <c r="Q10" s="55"/>
      <c r="R10" s="55"/>
      <c r="S10" s="61" t="e">
        <f>HLOOKUP("Device Tree Pin Name",#REF!,MATCH($A10,#REF!,0),FALSE)</f>
        <v>#REF!</v>
      </c>
      <c r="T10" s="47" t="e">
        <f>HLOOKUP("power rail",#REF!,MATCH($A10,#REF!,0),FALSE)</f>
        <v>#REF!</v>
      </c>
      <c r="U10" s="62" t="e">
        <f>HLOOKUP("Wake Capable",#REF!,MATCH($A10,#REF!,0),FALSE)</f>
        <v>#REF!</v>
      </c>
      <c r="V10" s="62" t="e">
        <f>HLOOKUP("Strap",#REF!,MATCH($A10,#REF!,0),FALSE)</f>
        <v>#REF!</v>
      </c>
      <c r="W10" s="62" t="e">
        <f>HLOOKUP("GTE",#REF!,MATCH($A10,#REF!,0),FALSE)</f>
        <v>#REF!</v>
      </c>
      <c r="X10" s="62" t="e">
        <f>HLOOKUP("DPD_Control",#REF!,MATCH($A10,#REF!,0),FALSE)</f>
        <v>#REF!</v>
      </c>
      <c r="Y10" s="62" t="e">
        <f>HLOOKUP("DPD_Group",#REF!,MATCH($A10,#REF!,0),FALSE)</f>
        <v>#REF!</v>
      </c>
      <c r="Z10" s="47" t="e">
        <f>HLOOKUP("Pad Category",#REF!,MATCH($A10,#REF!,0),FALSE)</f>
        <v>#REF!</v>
      </c>
      <c r="AA10" s="47" t="e">
        <f>HLOOKUP("Pad type",#REF!,MATCH($A10,#REF!,0),FALSE)</f>
        <v>#REF!</v>
      </c>
      <c r="AB10" s="47" t="e">
        <f>HLOOKUP("Pull Strength",#REF!,MATCH($A10,#REF!,0),FALSE)</f>
        <v>#REF!</v>
      </c>
      <c r="AC10" s="47" t="e">
        <f>HLOOKUP("POR Pin State",#REF!,MATCH($A10,#REF!,0),FALSE)</f>
        <v>#REF!</v>
      </c>
      <c r="AD10" s="82"/>
      <c r="AE10" s="82"/>
      <c r="AF10" s="38" t="str">
        <f t="shared" ref="AF10:AF48" si="1">IF(AND(OR($AS10="Int PU",$AS10="Int PD"),OR(AND($AZ10&lt;&gt;"",$AZ10&lt;&gt;"0"),AND($BA10&lt;&gt;"",$BA10&lt;&gt;"0"))),"INVALID",IF(OR($AQ10=$C10,$AS10="Int PD"),"PULL_DOWN",IF(OR($AS10="Int PU",AND($AE10="YES",OR($AZ10="",$AZ10="0"),OR($BA10="",$BA10="0"),OR($AR10="Input",$AR10="Bidirectional"))),"PULL_UP","NORMAL")))</f>
        <v>NORMAL</v>
      </c>
      <c r="AG10" s="38" t="str">
        <f>IF($AR10="Input","TRISTATE",IF($AS10="Z","TRISTATE",IF($AQ10=$C10,"TRISTATE","NORMAL")))</f>
        <v>TRISTATE</v>
      </c>
      <c r="AH10" s="38" t="str">
        <f>IF(OR($AQ10=$C10,$AR10="Output"),"DISABLE","ENABLE")</f>
        <v>ENABLE</v>
      </c>
      <c r="AI10" s="82"/>
      <c r="AJ10" s="86" t="b">
        <v>1</v>
      </c>
      <c r="AK10" s="86" t="b">
        <v>1</v>
      </c>
      <c r="AL10" s="86" t="b">
        <v>1</v>
      </c>
      <c r="AM10" s="86" t="b">
        <v>1</v>
      </c>
      <c r="AN10" s="86" t="b">
        <v>1</v>
      </c>
      <c r="AO10" s="86" t="b">
        <v>1</v>
      </c>
      <c r="AP10" s="63" t="str">
        <f t="shared" ref="AP10:AP48" si="2">IF(AND($AJ10:$AO10),"VALID","INVALID")</f>
        <v>VALID</v>
      </c>
      <c r="AQ10" s="102" t="s">
        <v>2716</v>
      </c>
      <c r="AR10" s="103" t="s">
        <v>2724</v>
      </c>
      <c r="AS10" s="104"/>
      <c r="AT10" s="105"/>
      <c r="AU10" s="105"/>
      <c r="AV10" s="105"/>
      <c r="AW10" s="105"/>
      <c r="AX10" s="105"/>
      <c r="AY10" s="105"/>
      <c r="AZ10" s="104"/>
      <c r="BA10" s="104"/>
      <c r="BB10" s="115"/>
      <c r="BC10" s="116"/>
      <c r="BD10" s="117" t="s">
        <v>2725</v>
      </c>
      <c r="BE10" s="146" t="s">
        <v>77</v>
      </c>
      <c r="BF10" s="147" t="e">
        <f>VLOOKUP($A10,#REF!,34,FALSE)</f>
        <v>#REF!</v>
      </c>
      <c r="BG10" s="148" t="e">
        <f>VLOOKUP($A10,#REF!,22,FALSE)</f>
        <v>#REF!</v>
      </c>
      <c r="BH10" s="149"/>
    </row>
    <row r="11" ht="12.95" customHeight="1" spans="1:60">
      <c r="A11" s="38" t="s">
        <v>80</v>
      </c>
      <c r="B11" s="38" t="e">
        <f>VLOOKUP($A11,#REF!,34,FALSE)</f>
        <v>#REF!</v>
      </c>
      <c r="C11" s="39" t="str">
        <f t="shared" si="0"/>
        <v>unused_SHUTDOWN_N</v>
      </c>
      <c r="D11" s="40" t="e">
        <f>IF(LEN(VLOOKUP($A11,#REF!,8,FALSE)),LEFT(VLOOKUP($A11,#REF!,8,FALSE),LEN(VLOOKUP($A11,#REF!,8,FALSE))-2),"")</f>
        <v>#REF!</v>
      </c>
      <c r="E11" s="41" t="e">
        <f>IF(LEN(VLOOKUP($A11,#REF!,4,FALSE)),IF(INDEX(#REF!,MATCH($A11,#REF!,0),1),LEFT(VLOOKUP($A11,#REF!,4,FALSE),LEN(VLOOKUP($A11,#REF!,4,FALSE))-3),CONCATENATE(LEFT(VLOOKUP($A11,#REF!,4,FALSE),LEN(VLOOKUP($A11,#REF!,4,FALSE))-2),"*")),"")</f>
        <v>#REF!</v>
      </c>
      <c r="F11" s="42" t="e">
        <f>IF(LEN(VLOOKUP($A11,#REF!,5,FALSE)),IF(INDEX(#REF!,MATCH($A11,#REF!,0),2),LEFT(VLOOKUP($A11,#REF!,5,FALSE),LEN(VLOOKUP($A11,#REF!,5,FALSE))-2),CONCATENATE(LEFT(VLOOKUP($A11,#REF!,5,FALSE),LEN(VLOOKUP($A11,#REF!,5,FALSE))-2),"*")),"")</f>
        <v>#REF!</v>
      </c>
      <c r="G11" s="42" t="e">
        <f>IF(LEN(VLOOKUP($A11,#REF!,6,FALSE)),IF(INDEX(#REF!,MATCH($A11,#REF!,0),3),LEFT(VLOOKUP($A11,#REF!,6,FALSE),LEN(VLOOKUP($A11,#REF!,6,FALSE))-2),CONCATENATE(LEFT(VLOOKUP($A11,#REF!,6,FALSE),LEN(VLOOKUP($A11,#REF!,6,FALSE))-2),"*")),"")</f>
        <v>#REF!</v>
      </c>
      <c r="H11" s="43" t="e">
        <f>IF(LEN(VLOOKUP($A11,#REF!,7,FALSE)),IF(INDEX(#REF!,MATCH($A11,#REF!,0),4),LEFT(VLOOKUP($A11,#REF!,7,FALSE),LEN(VLOOKUP($A11,#REF!,7,FALSE))-2),CONCATENATE(LEFT(VLOOKUP($A11,#REF!,7,FALSE),LEN(VLOOKUP($A11,#REF!,7,FALSE))-2),"*")),"")</f>
        <v>#REF!</v>
      </c>
      <c r="I11" s="54" t="e">
        <f>IF(LEN(VLOOKUP($A11,#REF!,8,FALSE)),UPPER(RIGHT(VLOOKUP($A11,#REF!,8,FALSE),1)),"")</f>
        <v>#REF!</v>
      </c>
      <c r="J11" s="42" t="s">
        <v>81</v>
      </c>
      <c r="K11" s="42" t="e">
        <f>IF(LEN(VLOOKUP($A11,#REF!,5,FALSE)),UPPER(RIGHT(VLOOKUP($A11,#REF!,5,FALSE),1)),"")</f>
        <v>#REF!</v>
      </c>
      <c r="L11" s="42" t="e">
        <f>IF(LEN(VLOOKUP($A11,#REF!,6,FALSE)),UPPER(RIGHT(VLOOKUP($A11,#REF!,6,FALSE),1)),"")</f>
        <v>#REF!</v>
      </c>
      <c r="M11" s="43" t="e">
        <f>IF(LEN(VLOOKUP($A11,#REF!,7,FALSE)),UPPER(RIGHT(VLOOKUP($A11,#REF!,7,FALSE),1)),"")</f>
        <v>#REF!</v>
      </c>
      <c r="N11" s="38" t="s">
        <v>82</v>
      </c>
      <c r="O11" s="38" t="e">
        <f>IF(F11="","RSVD1")</f>
        <v>#REF!</v>
      </c>
      <c r="P11" s="38" t="e">
        <f>IF(G11="","RSVD2")</f>
        <v>#REF!</v>
      </c>
      <c r="Q11" s="38" t="e">
        <f>IF(H11="","RSVD3")</f>
        <v>#REF!</v>
      </c>
      <c r="R11" s="38" t="s">
        <v>83</v>
      </c>
      <c r="S11" s="63" t="e">
        <f>HLOOKUP("Device Tree Pin Name",#REF!,MATCH($A11,#REF!,0),FALSE)</f>
        <v>#REF!</v>
      </c>
      <c r="T11" s="47" t="e">
        <f>HLOOKUP("power rail",#REF!,MATCH($A11,#REF!,0),FALSE)</f>
        <v>#REF!</v>
      </c>
      <c r="U11" s="62" t="e">
        <f>HLOOKUP("Wake Capable",#REF!,MATCH($A11,#REF!,0),FALSE)</f>
        <v>#REF!</v>
      </c>
      <c r="V11" s="62" t="e">
        <f>HLOOKUP("Strap",#REF!,MATCH($A11,#REF!,0),FALSE)</f>
        <v>#REF!</v>
      </c>
      <c r="W11" s="62" t="e">
        <f>HLOOKUP("GTE",#REF!,MATCH($A11,#REF!,0),FALSE)</f>
        <v>#REF!</v>
      </c>
      <c r="X11" s="62" t="e">
        <f>HLOOKUP("DPD_Control",#REF!,MATCH($A11,#REF!,0),FALSE)</f>
        <v>#REF!</v>
      </c>
      <c r="Y11" s="62" t="e">
        <f>HLOOKUP("DPD_Group",#REF!,MATCH($A11,#REF!,0),FALSE)</f>
        <v>#REF!</v>
      </c>
      <c r="Z11" s="47" t="e">
        <f>HLOOKUP("Pad Category",#REF!,MATCH($A11,#REF!,0),FALSE)</f>
        <v>#REF!</v>
      </c>
      <c r="AA11" s="47" t="e">
        <f>HLOOKUP("Pad type",#REF!,MATCH($A11,#REF!,0),FALSE)</f>
        <v>#REF!</v>
      </c>
      <c r="AB11" s="47" t="e">
        <f>HLOOKUP("Pull Strength",#REF!,MATCH($A11,#REF!,0),FALSE)</f>
        <v>#REF!</v>
      </c>
      <c r="AC11" s="47" t="e">
        <f>HLOOKUP("POR Pin State",#REF!,MATCH($A11,#REF!,0),FALSE)</f>
        <v>#REF!</v>
      </c>
      <c r="AD11" s="47" t="e">
        <f t="shared" ref="AD11:AD15" si="3">IF(OR($AQ11="",$AQ11=$C11),$R11,IF($AQ11=$D11,SUBSTITUTE(SUBSTITUTE($AQ11,"GPIO3_","GPIO_"),".0",""),IF($AQ11=$E11,$N11,IF($AQ11=$F11,$O11,IF($AQ11=$G11,$P11,IF($AQ11=$H11,$Q11,"INVALID"))))))</f>
        <v>#REF!</v>
      </c>
      <c r="AE11" s="82"/>
      <c r="AF11" s="38" t="str">
        <f t="shared" si="1"/>
        <v>NORMAL</v>
      </c>
      <c r="AG11" s="38" t="str">
        <f t="shared" ref="AG11:AG23" si="4">IF($AR11="Input","TRISTATE",IF($AS11="Z","TRISTATE",IF($AQ11=$C11,"TRISTATE","NORMAL")))</f>
        <v>NORMAL</v>
      </c>
      <c r="AH11" s="38" t="str">
        <f t="shared" ref="AH11:AH23" si="5">IF(OR($AQ11=$C11,$AR11="Output"),"DISABLE","ENABLE")</f>
        <v>DISABLE</v>
      </c>
      <c r="AI11" s="82"/>
      <c r="AJ11" s="86" t="b">
        <v>1</v>
      </c>
      <c r="AK11" s="86" t="b">
        <v>1</v>
      </c>
      <c r="AL11" s="86" t="b">
        <v>1</v>
      </c>
      <c r="AM11" s="86" t="b">
        <v>1</v>
      </c>
      <c r="AN11" s="86" t="b">
        <v>1</v>
      </c>
      <c r="AO11" s="86" t="b">
        <v>1</v>
      </c>
      <c r="AP11" s="63" t="str">
        <f t="shared" si="2"/>
        <v>VALID</v>
      </c>
      <c r="AQ11" s="102" t="s">
        <v>80</v>
      </c>
      <c r="AR11" s="103" t="s">
        <v>2732</v>
      </c>
      <c r="AS11" s="104"/>
      <c r="AT11" s="105"/>
      <c r="AU11" s="105"/>
      <c r="AV11" s="105"/>
      <c r="AW11" s="118" t="s">
        <v>85</v>
      </c>
      <c r="AX11" s="104" t="s">
        <v>85</v>
      </c>
      <c r="AY11" s="105"/>
      <c r="AZ11" s="104"/>
      <c r="BA11" s="104"/>
      <c r="BB11" s="115"/>
      <c r="BC11" s="116"/>
      <c r="BD11" s="117" t="s">
        <v>2733</v>
      </c>
      <c r="BE11" s="150" t="s">
        <v>80</v>
      </c>
      <c r="BF11" s="147" t="e">
        <f>VLOOKUP($A11,#REF!,34,FALSE)</f>
        <v>#REF!</v>
      </c>
      <c r="BG11" s="148" t="e">
        <f>VLOOKUP($A11,#REF!,22,FALSE)</f>
        <v>#REF!</v>
      </c>
      <c r="BH11" s="149"/>
    </row>
    <row r="12" ht="12.95" customHeight="1" spans="1:60">
      <c r="A12" s="38" t="s">
        <v>86</v>
      </c>
      <c r="B12" s="38" t="e">
        <f>VLOOKUP($A12,#REF!,34,FALSE)</f>
        <v>#REF!</v>
      </c>
      <c r="C12" s="39" t="str">
        <f t="shared" si="0"/>
        <v>unused_SCE_ERROR</v>
      </c>
      <c r="D12" s="40" t="e">
        <f>IF(LEN(VLOOKUP($A12,#REF!,8,FALSE)),LEFT(VLOOKUP($A12,#REF!,8,FALSE),LEN(VLOOKUP($A12,#REF!,8,FALSE))-2),"")</f>
        <v>#REF!</v>
      </c>
      <c r="E12" s="41" t="e">
        <f>IF(LEN(VLOOKUP($A12,#REF!,4,FALSE)),IF(INDEX(#REF!,MATCH($A12,#REF!,0),1),LEFT(VLOOKUP($A12,#REF!,4,FALSE),LEN(VLOOKUP($A12,#REF!,4,FALSE))-2),CONCATENATE(LEFT(VLOOKUP($A12,#REF!,4,FALSE),LEN(VLOOKUP($A12,#REF!,4,FALSE))-2),"*")),"")</f>
        <v>#REF!</v>
      </c>
      <c r="F12" s="42" t="e">
        <f>IF(LEN(VLOOKUP($A12,#REF!,5,FALSE)),IF(INDEX(#REF!,MATCH($A12,#REF!,0),2),LEFT(VLOOKUP($A12,#REF!,5,FALSE),LEN(VLOOKUP($A12,#REF!,5,FALSE))-2),CONCATENATE(LEFT(VLOOKUP($A12,#REF!,5,FALSE),LEN(VLOOKUP($A12,#REF!,5,FALSE))-2),"*")),"")</f>
        <v>#REF!</v>
      </c>
      <c r="G12" s="42" t="e">
        <f>IF(LEN(VLOOKUP($A12,#REF!,6,FALSE)),IF(INDEX(#REF!,MATCH($A12,#REF!,0),3),LEFT(VLOOKUP($A12,#REF!,6,FALSE),LEN(VLOOKUP($A12,#REF!,6,FALSE))-2),CONCATENATE(LEFT(VLOOKUP($A12,#REF!,6,FALSE),LEN(VLOOKUP($A12,#REF!,6,FALSE))-2),"*")),"")</f>
        <v>#REF!</v>
      </c>
      <c r="H12" s="43" t="e">
        <f>IF(LEN(VLOOKUP($A12,#REF!,7,FALSE)),IF(INDEX(#REF!,MATCH($A12,#REF!,0),4),LEFT(VLOOKUP($A12,#REF!,7,FALSE),LEN(VLOOKUP($A12,#REF!,7,FALSE))-2),CONCATENATE(LEFT(VLOOKUP($A12,#REF!,7,FALSE),LEN(VLOOKUP($A12,#REF!,7,FALSE))-2),"*")),"")</f>
        <v>#REF!</v>
      </c>
      <c r="I12" s="54" t="e">
        <f>IF(LEN(VLOOKUP($A12,#REF!,8,FALSE)),UPPER(RIGHT(VLOOKUP($A12,#REF!,8,FALSE),1)),"")</f>
        <v>#REF!</v>
      </c>
      <c r="J12" s="42" t="e">
        <f>IF(LEN(VLOOKUP($A12,#REF!,4,FALSE)),UPPER(RIGHT(VLOOKUP($A12,#REF!,4,FALSE),1)),"")</f>
        <v>#REF!</v>
      </c>
      <c r="K12" s="42" t="e">
        <f>IF(LEN(VLOOKUP($A12,#REF!,5,FALSE)),UPPER(RIGHT(VLOOKUP($A12,#REF!,5,FALSE),1)),"")</f>
        <v>#REF!</v>
      </c>
      <c r="L12" s="42" t="e">
        <f>IF(LEN(VLOOKUP($A12,#REF!,6,FALSE)),UPPER(RIGHT(VLOOKUP($A12,#REF!,6,FALSE),1)),"")</f>
        <v>#REF!</v>
      </c>
      <c r="M12" s="43" t="e">
        <f>IF(LEN(VLOOKUP($A12,#REF!,7,FALSE)),UPPER(RIGHT(VLOOKUP($A12,#REF!,7,FALSE),1)),"")</f>
        <v>#REF!</v>
      </c>
      <c r="N12" s="38" t="s">
        <v>87</v>
      </c>
      <c r="O12" s="38" t="e">
        <f t="shared" ref="O12:O15" si="6">IF(F12="","RSVD1")</f>
        <v>#REF!</v>
      </c>
      <c r="P12" s="38" t="e">
        <f t="shared" ref="P12:P15" si="7">IF(G12="","RSVD2")</f>
        <v>#REF!</v>
      </c>
      <c r="Q12" s="38" t="e">
        <f t="shared" ref="Q12:Q15" si="8">IF(H12="","RSVD3")</f>
        <v>#REF!</v>
      </c>
      <c r="R12" s="38" t="s">
        <v>83</v>
      </c>
      <c r="S12" s="63" t="e">
        <f>HLOOKUP("Device Tree Pin Name",#REF!,MATCH($A12,#REF!,0),FALSE)</f>
        <v>#REF!</v>
      </c>
      <c r="T12" s="47" t="e">
        <f>HLOOKUP("power rail",#REF!,MATCH($A12,#REF!,0),FALSE)</f>
        <v>#REF!</v>
      </c>
      <c r="U12" s="62" t="e">
        <f>HLOOKUP("Wake Capable",#REF!,MATCH($A12,#REF!,0),FALSE)</f>
        <v>#REF!</v>
      </c>
      <c r="V12" s="62" t="e">
        <f>HLOOKUP("Strap",#REF!,MATCH($A12,#REF!,0),FALSE)</f>
        <v>#REF!</v>
      </c>
      <c r="W12" s="62" t="e">
        <f>HLOOKUP("GTE",#REF!,MATCH($A12,#REF!,0),FALSE)</f>
        <v>#REF!</v>
      </c>
      <c r="X12" s="62" t="e">
        <f>HLOOKUP("DPD_Control",#REF!,MATCH($A12,#REF!,0),FALSE)</f>
        <v>#REF!</v>
      </c>
      <c r="Y12" s="62" t="e">
        <f>HLOOKUP("DPD_Group",#REF!,MATCH($A12,#REF!,0),FALSE)</f>
        <v>#REF!</v>
      </c>
      <c r="Z12" s="47" t="e">
        <f>HLOOKUP("Pad Category",#REF!,MATCH($A12,#REF!,0),FALSE)</f>
        <v>#REF!</v>
      </c>
      <c r="AA12" s="47" t="e">
        <f>HLOOKUP("Pad type",#REF!,MATCH($A12,#REF!,0),FALSE)</f>
        <v>#REF!</v>
      </c>
      <c r="AB12" s="47" t="e">
        <f>HLOOKUP("Pull Strength",#REF!,MATCH($A12,#REF!,0),FALSE)</f>
        <v>#REF!</v>
      </c>
      <c r="AC12" s="47" t="e">
        <f>HLOOKUP("POR Pin State",#REF!,MATCH($A12,#REF!,0),FALSE)</f>
        <v>#REF!</v>
      </c>
      <c r="AD12" s="47" t="str">
        <f t="shared" si="3"/>
        <v>RSVD1</v>
      </c>
      <c r="AE12" s="82"/>
      <c r="AF12" s="38" t="str">
        <f t="shared" si="1"/>
        <v>PULL_DOWN</v>
      </c>
      <c r="AG12" s="38" t="str">
        <f t="shared" si="4"/>
        <v>TRISTATE</v>
      </c>
      <c r="AH12" s="38" t="str">
        <f t="shared" si="5"/>
        <v>DISABLE</v>
      </c>
      <c r="AI12" s="87" t="e">
        <f t="shared" ref="AI12:AI48" si="9">IF($AT12&lt;&gt;$G12,"N/A",IF($AV12="Drive 1","1",IF($AV12="Drive 0","0","")))</f>
        <v>#REF!</v>
      </c>
      <c r="AJ12" s="86" t="b">
        <v>1</v>
      </c>
      <c r="AK12" s="86" t="b">
        <v>1</v>
      </c>
      <c r="AL12" s="86" t="b">
        <v>1</v>
      </c>
      <c r="AM12" s="86" t="b">
        <v>1</v>
      </c>
      <c r="AN12" s="86" t="b">
        <v>1</v>
      </c>
      <c r="AO12" s="86" t="b">
        <v>1</v>
      </c>
      <c r="AP12" s="63" t="str">
        <f t="shared" si="2"/>
        <v>VALID</v>
      </c>
      <c r="AQ12" s="102" t="s">
        <v>88</v>
      </c>
      <c r="AR12" s="103" t="s">
        <v>79</v>
      </c>
      <c r="AS12" s="104"/>
      <c r="AT12" s="104" t="s">
        <v>89</v>
      </c>
      <c r="AU12" s="105"/>
      <c r="AV12" s="105"/>
      <c r="AW12" s="118" t="s">
        <v>85</v>
      </c>
      <c r="AX12" s="104" t="s">
        <v>85</v>
      </c>
      <c r="AY12" s="105"/>
      <c r="AZ12" s="104"/>
      <c r="BA12" s="104"/>
      <c r="BB12" s="115"/>
      <c r="BC12" s="116"/>
      <c r="BD12" s="117"/>
      <c r="BE12" s="150"/>
      <c r="BF12" s="147" t="e">
        <f>VLOOKUP($A12,#REF!,34,FALSE)</f>
        <v>#REF!</v>
      </c>
      <c r="BG12" s="148" t="e">
        <f>VLOOKUP($A12,#REF!,22,FALSE)</f>
        <v>#REF!</v>
      </c>
      <c r="BH12" s="149"/>
    </row>
    <row r="13" ht="12.95" customHeight="1" spans="1:60">
      <c r="A13" s="38" t="s">
        <v>90</v>
      </c>
      <c r="B13" s="38" t="e">
        <f>VLOOKUP($A13,#REF!,34,FALSE)</f>
        <v>#REF!</v>
      </c>
      <c r="C13" s="39" t="str">
        <f t="shared" si="0"/>
        <v>unused_VCOMP_ALERT</v>
      </c>
      <c r="D13" s="40" t="e">
        <f>IF(LEN(VLOOKUP($A13,#REF!,8,FALSE)),LEFT(VLOOKUP($A13,#REF!,8,FALSE),LEN(VLOOKUP($A13,#REF!,8,FALSE))-2),"")</f>
        <v>#REF!</v>
      </c>
      <c r="E13" s="41" t="e">
        <f>IF(LEN(VLOOKUP($A13,#REF!,4,FALSE)),IF(INDEX(#REF!,MATCH($A13,#REF!,0),1),LEFT(VLOOKUP($A13,#REF!,4,FALSE),LEN(VLOOKUP($A13,#REF!,4,FALSE))-2),CONCATENATE(LEFT(VLOOKUP($A13,#REF!,4,FALSE),LEN(VLOOKUP($A13,#REF!,4,FALSE))-2),"*")),"")</f>
        <v>#REF!</v>
      </c>
      <c r="F13" s="42" t="e">
        <f>IF(LEN(VLOOKUP($A13,#REF!,5,FALSE)),IF(INDEX(#REF!,MATCH($A13,#REF!,0),2),LEFT(VLOOKUP($A13,#REF!,5,FALSE),LEN(VLOOKUP($A13,#REF!,5,FALSE))-2),CONCATENATE(LEFT(VLOOKUP($A13,#REF!,5,FALSE),LEN(VLOOKUP($A13,#REF!,5,FALSE))-2),"*")),"")</f>
        <v>#REF!</v>
      </c>
      <c r="G13" s="42" t="e">
        <f>IF(LEN(VLOOKUP($A13,#REF!,6,FALSE)),IF(INDEX(#REF!,MATCH($A13,#REF!,0),3),LEFT(VLOOKUP($A13,#REF!,6,FALSE),LEN(VLOOKUP($A13,#REF!,6,FALSE))-2),CONCATENATE(LEFT(VLOOKUP($A13,#REF!,6,FALSE),LEN(VLOOKUP($A13,#REF!,6,FALSE))-2),"*")),"")</f>
        <v>#REF!</v>
      </c>
      <c r="H13" s="43" t="e">
        <f>IF(LEN(VLOOKUP($A13,#REF!,7,FALSE)),IF(INDEX(#REF!,MATCH($A13,#REF!,0),4),LEFT(VLOOKUP($A13,#REF!,7,FALSE),LEN(VLOOKUP($A13,#REF!,7,FALSE))-2),CONCATENATE(LEFT(VLOOKUP($A13,#REF!,7,FALSE),LEN(VLOOKUP($A13,#REF!,7,FALSE))-2),"*")),"")</f>
        <v>#REF!</v>
      </c>
      <c r="I13" s="54" t="e">
        <f>IF(LEN(VLOOKUP($A13,#REF!,8,FALSE)),UPPER(RIGHT(VLOOKUP($A13,#REF!,8,FALSE),1)),"")</f>
        <v>#REF!</v>
      </c>
      <c r="J13" s="42" t="e">
        <f>IF(LEN(VLOOKUP($A13,#REF!,4,FALSE)),UPPER(RIGHT(VLOOKUP($A13,#REF!,4,FALSE),1)),"")</f>
        <v>#REF!</v>
      </c>
      <c r="K13" s="42" t="e">
        <f>IF(LEN(VLOOKUP($A13,#REF!,5,FALSE)),UPPER(RIGHT(VLOOKUP($A13,#REF!,5,FALSE),1)),"")</f>
        <v>#REF!</v>
      </c>
      <c r="L13" s="42" t="e">
        <f>IF(LEN(VLOOKUP($A13,#REF!,6,FALSE)),UPPER(RIGHT(VLOOKUP($A13,#REF!,6,FALSE),1)),"")</f>
        <v>#REF!</v>
      </c>
      <c r="M13" s="43" t="e">
        <f>IF(LEN(VLOOKUP($A13,#REF!,7,FALSE)),UPPER(RIGHT(VLOOKUP($A13,#REF!,7,FALSE),1)),"")</f>
        <v>#REF!</v>
      </c>
      <c r="N13" s="38" t="s">
        <v>91</v>
      </c>
      <c r="O13" s="38" t="e">
        <f t="shared" si="6"/>
        <v>#REF!</v>
      </c>
      <c r="P13" s="38" t="e">
        <f t="shared" si="7"/>
        <v>#REF!</v>
      </c>
      <c r="Q13" s="38" t="e">
        <f t="shared" si="8"/>
        <v>#REF!</v>
      </c>
      <c r="R13" s="38" t="s">
        <v>83</v>
      </c>
      <c r="S13" s="63" t="e">
        <f>HLOOKUP("Device Tree Pin Name",#REF!,MATCH($A13,#REF!,0),FALSE)</f>
        <v>#REF!</v>
      </c>
      <c r="T13" s="47" t="e">
        <f>HLOOKUP("power rail",#REF!,MATCH($A13,#REF!,0),FALSE)</f>
        <v>#REF!</v>
      </c>
      <c r="U13" s="62" t="e">
        <f>HLOOKUP("Wake Capable",#REF!,MATCH($A13,#REF!,0),FALSE)</f>
        <v>#REF!</v>
      </c>
      <c r="V13" s="62" t="e">
        <f>HLOOKUP("Strap",#REF!,MATCH($A13,#REF!,0),FALSE)</f>
        <v>#REF!</v>
      </c>
      <c r="W13" s="62" t="e">
        <f>HLOOKUP("GTE",#REF!,MATCH($A13,#REF!,0),FALSE)</f>
        <v>#REF!</v>
      </c>
      <c r="X13" s="62" t="e">
        <f>HLOOKUP("DPD_Control",#REF!,MATCH($A13,#REF!,0),FALSE)</f>
        <v>#REF!</v>
      </c>
      <c r="Y13" s="62" t="e">
        <f>HLOOKUP("DPD_Group",#REF!,MATCH($A13,#REF!,0),FALSE)</f>
        <v>#REF!</v>
      </c>
      <c r="Z13" s="47" t="e">
        <f>HLOOKUP("Pad Category",#REF!,MATCH($A13,#REF!,0),FALSE)</f>
        <v>#REF!</v>
      </c>
      <c r="AA13" s="47" t="e">
        <f>HLOOKUP("Pad type",#REF!,MATCH($A13,#REF!,0),FALSE)</f>
        <v>#REF!</v>
      </c>
      <c r="AB13" s="47" t="e">
        <f>HLOOKUP("Pull Strength",#REF!,MATCH($A13,#REF!,0),FALSE)</f>
        <v>#REF!</v>
      </c>
      <c r="AC13" s="47" t="e">
        <f>HLOOKUP("POR Pin State",#REF!,MATCH($A13,#REF!,0),FALSE)</f>
        <v>#REF!</v>
      </c>
      <c r="AD13" s="47" t="str">
        <f t="shared" si="3"/>
        <v>RSVD1</v>
      </c>
      <c r="AE13" s="82"/>
      <c r="AF13" s="38" t="str">
        <f t="shared" si="1"/>
        <v>PULL_DOWN</v>
      </c>
      <c r="AG13" s="38" t="str">
        <f t="shared" si="4"/>
        <v>TRISTATE</v>
      </c>
      <c r="AH13" s="38" t="str">
        <f t="shared" si="5"/>
        <v>DISABLE</v>
      </c>
      <c r="AI13" s="87" t="e">
        <f t="shared" si="9"/>
        <v>#REF!</v>
      </c>
      <c r="AJ13" s="86" t="b">
        <v>1</v>
      </c>
      <c r="AK13" s="86" t="b">
        <v>1</v>
      </c>
      <c r="AL13" s="86" t="b">
        <v>1</v>
      </c>
      <c r="AM13" s="86" t="b">
        <v>1</v>
      </c>
      <c r="AN13" s="86" t="b">
        <v>1</v>
      </c>
      <c r="AO13" s="86" t="b">
        <v>1</v>
      </c>
      <c r="AP13" s="63" t="str">
        <f t="shared" si="2"/>
        <v>VALID</v>
      </c>
      <c r="AQ13" s="102" t="s">
        <v>92</v>
      </c>
      <c r="AR13" s="103" t="s">
        <v>79</v>
      </c>
      <c r="AS13" s="104"/>
      <c r="AT13" s="104" t="s">
        <v>89</v>
      </c>
      <c r="AU13" s="105"/>
      <c r="AV13" s="105"/>
      <c r="AW13" s="118" t="s">
        <v>85</v>
      </c>
      <c r="AX13" s="104" t="s">
        <v>85</v>
      </c>
      <c r="AY13" s="105"/>
      <c r="AZ13" s="104"/>
      <c r="BA13" s="104"/>
      <c r="BB13" s="115"/>
      <c r="BC13" s="116"/>
      <c r="BD13" s="117"/>
      <c r="BE13" s="150"/>
      <c r="BF13" s="147" t="e">
        <f>VLOOKUP($A13,#REF!,34,FALSE)</f>
        <v>#REF!</v>
      </c>
      <c r="BG13" s="148" t="e">
        <f>VLOOKUP($A13,#REF!,22,FALSE)</f>
        <v>#REF!</v>
      </c>
      <c r="BH13" s="149"/>
    </row>
    <row r="14" ht="12.95" customHeight="1" spans="1:60">
      <c r="A14" s="38" t="s">
        <v>93</v>
      </c>
      <c r="B14" s="38" t="e">
        <f>VLOOKUP($A14,#REF!,34,FALSE)</f>
        <v>#REF!</v>
      </c>
      <c r="C14" s="39" t="str">
        <f t="shared" si="0"/>
        <v>unused_SOC_GPIO26</v>
      </c>
      <c r="D14" s="40" t="e">
        <f>IF(LEN(VLOOKUP($A14,#REF!,8,FALSE)),LEFT(VLOOKUP($A14,#REF!,8,FALSE),LEN(VLOOKUP($A14,#REF!,8,FALSE))-2),"")</f>
        <v>#REF!</v>
      </c>
      <c r="E14" s="41" t="e">
        <f>IF(LEN(VLOOKUP($A14,#REF!,4,FALSE)),IF(INDEX(#REF!,MATCH($A14,#REF!,0),1),LEFT(VLOOKUP($A14,#REF!,4,FALSE),LEN(VLOOKUP($A14,#REF!,4,FALSE))-2),CONCATENATE(LEFT(VLOOKUP($A14,#REF!,4,FALSE),LEN(VLOOKUP($A14,#REF!,4,FALSE))-2),"*")),"")</f>
        <v>#REF!</v>
      </c>
      <c r="F14" s="42" t="e">
        <f>IF(LEN(VLOOKUP($A14,#REF!,5,FALSE)),IF(INDEX(#REF!,MATCH($A14,#REF!,0),2),LEFT(VLOOKUP($A14,#REF!,5,FALSE),LEN(VLOOKUP($A14,#REF!,5,FALSE))-2),CONCATENATE(LEFT(VLOOKUP($A14,#REF!,5,FALSE),LEN(VLOOKUP($A14,#REF!,5,FALSE))-2),"*")),"")</f>
        <v>#REF!</v>
      </c>
      <c r="G14" s="42" t="e">
        <f>IF(LEN(VLOOKUP($A14,#REF!,6,FALSE)),IF(INDEX(#REF!,MATCH($A14,#REF!,0),3),LEFT(VLOOKUP($A14,#REF!,6,FALSE),LEN(VLOOKUP($A14,#REF!,6,FALSE))-2),CONCATENATE(LEFT(VLOOKUP($A14,#REF!,6,FALSE),LEN(VLOOKUP($A14,#REF!,6,FALSE))-2),"*")),"")</f>
        <v>#REF!</v>
      </c>
      <c r="H14" s="43" t="e">
        <f>IF(LEN(VLOOKUP($A14,#REF!,7,FALSE)),IF(INDEX(#REF!,MATCH($A14,#REF!,0),4),LEFT(VLOOKUP($A14,#REF!,7,FALSE),LEN(VLOOKUP($A14,#REF!,7,FALSE))-2),CONCATENATE(LEFT(VLOOKUP($A14,#REF!,7,FALSE),LEN(VLOOKUP($A14,#REF!,7,FALSE))-2),"*")),"")</f>
        <v>#REF!</v>
      </c>
      <c r="I14" s="54" t="e">
        <f>IF(LEN(VLOOKUP($A14,#REF!,8,FALSE)),UPPER(RIGHT(VLOOKUP($A14,#REF!,8,FALSE),1)),"")</f>
        <v>#REF!</v>
      </c>
      <c r="J14" s="42" t="e">
        <f>IF(LEN(VLOOKUP($A14,#REF!,4,FALSE)),UPPER(RIGHT(VLOOKUP($A14,#REF!,4,FALSE),1)),"")</f>
        <v>#REF!</v>
      </c>
      <c r="K14" s="42" t="e">
        <f>IF(LEN(VLOOKUP($A14,#REF!,5,FALSE)),UPPER(RIGHT(VLOOKUP($A14,#REF!,5,FALSE),1)),"")</f>
        <v>#REF!</v>
      </c>
      <c r="L14" s="42" t="e">
        <f>IF(LEN(VLOOKUP($A14,#REF!,6,FALSE)),UPPER(RIGHT(VLOOKUP($A14,#REF!,6,FALSE),1)),"")</f>
        <v>#REF!</v>
      </c>
      <c r="M14" s="43" t="e">
        <f>IF(LEN(VLOOKUP($A14,#REF!,7,FALSE)),UPPER(RIGHT(VLOOKUP($A14,#REF!,7,FALSE),1)),"")</f>
        <v>#REF!</v>
      </c>
      <c r="N14" s="38" t="e">
        <f t="shared" ref="N14:N15" si="10">IF(E14="","RSVD0")</f>
        <v>#REF!</v>
      </c>
      <c r="O14" s="38" t="e">
        <f t="shared" si="6"/>
        <v>#REF!</v>
      </c>
      <c r="P14" s="38" t="e">
        <f t="shared" si="7"/>
        <v>#REF!</v>
      </c>
      <c r="Q14" s="38" t="e">
        <f t="shared" si="8"/>
        <v>#REF!</v>
      </c>
      <c r="R14" s="38" t="s">
        <v>94</v>
      </c>
      <c r="S14" s="63" t="e">
        <f>HLOOKUP("Device Tree Pin Name",#REF!,MATCH($A14,#REF!,0),FALSE)</f>
        <v>#REF!</v>
      </c>
      <c r="T14" s="47" t="e">
        <f>HLOOKUP("power rail",#REF!,MATCH($A14,#REF!,0),FALSE)</f>
        <v>#REF!</v>
      </c>
      <c r="U14" s="62" t="e">
        <f>HLOOKUP("Wake Capable",#REF!,MATCH($A14,#REF!,0),FALSE)</f>
        <v>#REF!</v>
      </c>
      <c r="V14" s="62" t="e">
        <f>HLOOKUP("Strap",#REF!,MATCH($A14,#REF!,0),FALSE)</f>
        <v>#REF!</v>
      </c>
      <c r="W14" s="62" t="e">
        <f>HLOOKUP("GTE",#REF!,MATCH($A14,#REF!,0),FALSE)</f>
        <v>#REF!</v>
      </c>
      <c r="X14" s="62" t="e">
        <f>HLOOKUP("DPD_Control",#REF!,MATCH($A14,#REF!,0),FALSE)</f>
        <v>#REF!</v>
      </c>
      <c r="Y14" s="62" t="e">
        <f>HLOOKUP("DPD_Group",#REF!,MATCH($A14,#REF!,0),FALSE)</f>
        <v>#REF!</v>
      </c>
      <c r="Z14" s="47" t="e">
        <f>HLOOKUP("Pad Category",#REF!,MATCH($A14,#REF!,0),FALSE)</f>
        <v>#REF!</v>
      </c>
      <c r="AA14" s="47" t="e">
        <f>HLOOKUP("Pad type",#REF!,MATCH($A14,#REF!,0),FALSE)</f>
        <v>#REF!</v>
      </c>
      <c r="AB14" s="47" t="e">
        <f>HLOOKUP("Pull Strength",#REF!,MATCH($A14,#REF!,0),FALSE)</f>
        <v>#REF!</v>
      </c>
      <c r="AC14" s="47" t="e">
        <f>HLOOKUP("POR Pin State",#REF!,MATCH($A14,#REF!,0),FALSE)</f>
        <v>#REF!</v>
      </c>
      <c r="AD14" s="47" t="str">
        <f t="shared" si="3"/>
        <v>RSVD0</v>
      </c>
      <c r="AE14" s="82"/>
      <c r="AF14" s="38" t="str">
        <f t="shared" si="1"/>
        <v>PULL_DOWN</v>
      </c>
      <c r="AG14" s="38" t="str">
        <f t="shared" si="4"/>
        <v>TRISTATE</v>
      </c>
      <c r="AH14" s="38" t="str">
        <f t="shared" si="5"/>
        <v>DISABLE</v>
      </c>
      <c r="AI14" s="87" t="e">
        <f t="shared" si="9"/>
        <v>#REF!</v>
      </c>
      <c r="AJ14" s="86" t="b">
        <v>1</v>
      </c>
      <c r="AK14" s="86" t="b">
        <v>1</v>
      </c>
      <c r="AL14" s="86" t="b">
        <v>1</v>
      </c>
      <c r="AM14" s="86" t="b">
        <v>1</v>
      </c>
      <c r="AN14" s="86" t="b">
        <v>1</v>
      </c>
      <c r="AO14" s="86" t="b">
        <v>1</v>
      </c>
      <c r="AP14" s="63" t="str">
        <f t="shared" si="2"/>
        <v>VALID</v>
      </c>
      <c r="AQ14" s="102" t="s">
        <v>95</v>
      </c>
      <c r="AR14" s="103" t="s">
        <v>79</v>
      </c>
      <c r="AS14" s="104"/>
      <c r="AT14" s="105"/>
      <c r="AU14" s="105"/>
      <c r="AV14" s="105"/>
      <c r="AW14" s="118" t="s">
        <v>85</v>
      </c>
      <c r="AX14" s="104" t="s">
        <v>85</v>
      </c>
      <c r="AY14" s="105"/>
      <c r="AZ14" s="104"/>
      <c r="BA14" s="104"/>
      <c r="BB14" s="115"/>
      <c r="BC14" s="116"/>
      <c r="BD14" s="117"/>
      <c r="BE14" s="125" t="s">
        <v>3</v>
      </c>
      <c r="BF14" s="147" t="e">
        <f>VLOOKUP($A14,#REF!,34,FALSE)</f>
        <v>#REF!</v>
      </c>
      <c r="BG14" s="148" t="e">
        <f>VLOOKUP($A14,#REF!,22,FALSE)</f>
        <v>#REF!</v>
      </c>
      <c r="BH14" s="149"/>
    </row>
    <row r="15" ht="12.95" customHeight="1" spans="1:60">
      <c r="A15" s="38" t="s">
        <v>96</v>
      </c>
      <c r="B15" s="38" t="e">
        <f>VLOOKUP($A15,#REF!,34,FALSE)</f>
        <v>#REF!</v>
      </c>
      <c r="C15" s="39" t="str">
        <f t="shared" si="0"/>
        <v>unused_SOC_GPIO27</v>
      </c>
      <c r="D15" s="40" t="e">
        <f>IF(LEN(VLOOKUP($A15,#REF!,8,FALSE)),LEFT(VLOOKUP($A15,#REF!,8,FALSE),LEN(VLOOKUP($A15,#REF!,8,FALSE))-2),"")</f>
        <v>#REF!</v>
      </c>
      <c r="E15" s="41" t="e">
        <f>IF(LEN(VLOOKUP($A15,#REF!,4,FALSE)),IF(INDEX(#REF!,MATCH($A15,#REF!,0),1),LEFT(VLOOKUP($A15,#REF!,4,FALSE),LEN(VLOOKUP($A15,#REF!,4,FALSE))-2),CONCATENATE(LEFT(VLOOKUP($A15,#REF!,4,FALSE),LEN(VLOOKUP($A15,#REF!,4,FALSE))-2),"*")),"")</f>
        <v>#REF!</v>
      </c>
      <c r="F15" s="42" t="e">
        <f>IF(LEN(VLOOKUP($A15,#REF!,5,FALSE)),IF(INDEX(#REF!,MATCH($A15,#REF!,0),2),LEFT(VLOOKUP($A15,#REF!,5,FALSE),LEN(VLOOKUP($A15,#REF!,5,FALSE))-2),CONCATENATE(LEFT(VLOOKUP($A15,#REF!,5,FALSE),LEN(VLOOKUP($A15,#REF!,5,FALSE))-2),"*")),"")</f>
        <v>#REF!</v>
      </c>
      <c r="G15" s="42" t="e">
        <f>IF(LEN(VLOOKUP($A15,#REF!,6,FALSE)),IF(INDEX(#REF!,MATCH($A15,#REF!,0),3),LEFT(VLOOKUP($A15,#REF!,6,FALSE),LEN(VLOOKUP($A15,#REF!,6,FALSE))-2),CONCATENATE(LEFT(VLOOKUP($A15,#REF!,6,FALSE),LEN(VLOOKUP($A15,#REF!,6,FALSE))-2),"*")),"")</f>
        <v>#REF!</v>
      </c>
      <c r="H15" s="43" t="e">
        <f>IF(LEN(VLOOKUP($A15,#REF!,7,FALSE)),IF(INDEX(#REF!,MATCH($A15,#REF!,0),4),LEFT(VLOOKUP($A15,#REF!,7,FALSE),LEN(VLOOKUP($A15,#REF!,7,FALSE))-2),CONCATENATE(LEFT(VLOOKUP($A15,#REF!,7,FALSE),LEN(VLOOKUP($A15,#REF!,7,FALSE))-2),"*")),"")</f>
        <v>#REF!</v>
      </c>
      <c r="I15" s="54" t="e">
        <f>IF(LEN(VLOOKUP($A15,#REF!,8,FALSE)),UPPER(RIGHT(VLOOKUP($A15,#REF!,8,FALSE),1)),"")</f>
        <v>#REF!</v>
      </c>
      <c r="J15" s="42" t="e">
        <f>IF(LEN(VLOOKUP($A15,#REF!,4,FALSE)),UPPER(RIGHT(VLOOKUP($A15,#REF!,4,FALSE),1)),"")</f>
        <v>#REF!</v>
      </c>
      <c r="K15" s="42" t="e">
        <f>IF(LEN(VLOOKUP($A15,#REF!,5,FALSE)),UPPER(RIGHT(VLOOKUP($A15,#REF!,5,FALSE),1)),"")</f>
        <v>#REF!</v>
      </c>
      <c r="L15" s="42" t="e">
        <f>IF(LEN(VLOOKUP($A15,#REF!,6,FALSE)),UPPER(RIGHT(VLOOKUP($A15,#REF!,6,FALSE),1)),"")</f>
        <v>#REF!</v>
      </c>
      <c r="M15" s="43" t="e">
        <f>IF(LEN(VLOOKUP($A15,#REF!,7,FALSE)),UPPER(RIGHT(VLOOKUP($A15,#REF!,7,FALSE),1)),"")</f>
        <v>#REF!</v>
      </c>
      <c r="N15" s="38" t="e">
        <f t="shared" si="10"/>
        <v>#REF!</v>
      </c>
      <c r="O15" s="38" t="e">
        <f t="shared" si="6"/>
        <v>#REF!</v>
      </c>
      <c r="P15" s="38" t="e">
        <f t="shared" si="7"/>
        <v>#REF!</v>
      </c>
      <c r="Q15" s="38" t="e">
        <f t="shared" si="8"/>
        <v>#REF!</v>
      </c>
      <c r="R15" s="38" t="s">
        <v>94</v>
      </c>
      <c r="S15" s="63" t="e">
        <f>HLOOKUP("Device Tree Pin Name",#REF!,MATCH($A15,#REF!,0),FALSE)</f>
        <v>#REF!</v>
      </c>
      <c r="T15" s="47" t="e">
        <f>HLOOKUP("power rail",#REF!,MATCH($A15,#REF!,0),FALSE)</f>
        <v>#REF!</v>
      </c>
      <c r="U15" s="62" t="e">
        <f>HLOOKUP("Wake Capable",#REF!,MATCH($A15,#REF!,0),FALSE)</f>
        <v>#REF!</v>
      </c>
      <c r="V15" s="62" t="e">
        <f>HLOOKUP("Strap",#REF!,MATCH($A15,#REF!,0),FALSE)</f>
        <v>#REF!</v>
      </c>
      <c r="W15" s="62" t="e">
        <f>HLOOKUP("GTE",#REF!,MATCH($A15,#REF!,0),FALSE)</f>
        <v>#REF!</v>
      </c>
      <c r="X15" s="62" t="e">
        <f>HLOOKUP("DPD_Control",#REF!,MATCH($A15,#REF!,0),FALSE)</f>
        <v>#REF!</v>
      </c>
      <c r="Y15" s="62" t="e">
        <f>HLOOKUP("DPD_Group",#REF!,MATCH($A15,#REF!,0),FALSE)</f>
        <v>#REF!</v>
      </c>
      <c r="Z15" s="47" t="e">
        <f>HLOOKUP("Pad Category",#REF!,MATCH($A15,#REF!,0),FALSE)</f>
        <v>#REF!</v>
      </c>
      <c r="AA15" s="47" t="e">
        <f>HLOOKUP("Pad type",#REF!,MATCH($A15,#REF!,0),FALSE)</f>
        <v>#REF!</v>
      </c>
      <c r="AB15" s="47" t="e">
        <f>HLOOKUP("Pull Strength",#REF!,MATCH($A15,#REF!,0),FALSE)</f>
        <v>#REF!</v>
      </c>
      <c r="AC15" s="47" t="e">
        <f>HLOOKUP("POR Pin State",#REF!,MATCH($A15,#REF!,0),FALSE)</f>
        <v>#REF!</v>
      </c>
      <c r="AD15" s="47" t="str">
        <f t="shared" si="3"/>
        <v>RSVD0</v>
      </c>
      <c r="AE15" s="82"/>
      <c r="AF15" s="38" t="str">
        <f t="shared" si="1"/>
        <v>PULL_DOWN</v>
      </c>
      <c r="AG15" s="38" t="str">
        <f t="shared" si="4"/>
        <v>TRISTATE</v>
      </c>
      <c r="AH15" s="38" t="str">
        <f t="shared" si="5"/>
        <v>DISABLE</v>
      </c>
      <c r="AI15" s="87" t="e">
        <f t="shared" si="9"/>
        <v>#REF!</v>
      </c>
      <c r="AJ15" s="86" t="b">
        <v>1</v>
      </c>
      <c r="AK15" s="86" t="b">
        <v>1</v>
      </c>
      <c r="AL15" s="86" t="b">
        <v>1</v>
      </c>
      <c r="AM15" s="86" t="b">
        <v>1</v>
      </c>
      <c r="AN15" s="86" t="b">
        <v>1</v>
      </c>
      <c r="AO15" s="86" t="b">
        <v>1</v>
      </c>
      <c r="AP15" s="63" t="str">
        <f t="shared" si="2"/>
        <v>VALID</v>
      </c>
      <c r="AQ15" s="102" t="s">
        <v>97</v>
      </c>
      <c r="AR15" s="103" t="s">
        <v>79</v>
      </c>
      <c r="AS15" s="104"/>
      <c r="AT15" s="105"/>
      <c r="AU15" s="105"/>
      <c r="AV15" s="105"/>
      <c r="AW15" s="118" t="s">
        <v>85</v>
      </c>
      <c r="AX15" s="104" t="s">
        <v>85</v>
      </c>
      <c r="AY15" s="105"/>
      <c r="AZ15" s="104"/>
      <c r="BA15" s="104"/>
      <c r="BB15" s="115"/>
      <c r="BC15" s="116"/>
      <c r="BD15" s="117"/>
      <c r="BE15" s="125" t="s">
        <v>3</v>
      </c>
      <c r="BF15" s="147" t="e">
        <f>VLOOKUP($A15,#REF!,34,FALSE)</f>
        <v>#REF!</v>
      </c>
      <c r="BG15" s="148" t="e">
        <f>VLOOKUP($A15,#REF!,22,FALSE)</f>
        <v>#REF!</v>
      </c>
      <c r="BH15" s="149"/>
    </row>
    <row r="16" ht="12.95" customHeight="1" spans="1:60">
      <c r="A16" s="38" t="s">
        <v>98</v>
      </c>
      <c r="B16" s="38" t="e">
        <f>VLOOKUP($A16,#REF!,34,FALSE)</f>
        <v>#REF!</v>
      </c>
      <c r="C16" s="39" t="str">
        <f t="shared" si="0"/>
        <v>unused_PMU_INT_N</v>
      </c>
      <c r="D16" s="40" t="e">
        <f>IF(LEN(VLOOKUP($A16,#REF!,8,FALSE)),LEFT(VLOOKUP($A16,#REF!,8,FALSE),LEN(VLOOKUP($A16,#REF!,8,FALSE))-2),"")</f>
        <v>#REF!</v>
      </c>
      <c r="E16" s="41" t="e">
        <f>IF(LEN(VLOOKUP($A16,#REF!,4,FALSE)),IF(INDEX(#REF!,MATCH($A16,#REF!,0),1),LEFT(VLOOKUP($A16,#REF!,4,FALSE),LEN(VLOOKUP($A16,#REF!,4,FALSE))-2),CONCATENATE(LEFT(VLOOKUP($A16,#REF!,4,FALSE),LEN(VLOOKUP($A16,#REF!,4,FALSE))-2),"*")),"")</f>
        <v>#REF!</v>
      </c>
      <c r="F16" s="42" t="e">
        <f>IF(LEN(VLOOKUP($A16,#REF!,5,FALSE)),IF(INDEX(#REF!,MATCH($A16,#REF!,0),2),LEFT(VLOOKUP($A16,#REF!,5,FALSE),LEN(VLOOKUP($A16,#REF!,5,FALSE))-2),CONCATENATE(LEFT(VLOOKUP($A16,#REF!,5,FALSE),LEN(VLOOKUP($A16,#REF!,5,FALSE))-2),"*")),"")</f>
        <v>#REF!</v>
      </c>
      <c r="G16" s="42" t="e">
        <f>IF(LEN(VLOOKUP($A16,#REF!,6,FALSE)),IF(INDEX(#REF!,MATCH($A16,#REF!,0),3),LEFT(VLOOKUP($A16,#REF!,6,FALSE),LEN(VLOOKUP($A16,#REF!,6,FALSE))-2),CONCATENATE(LEFT(VLOOKUP($A16,#REF!,6,FALSE),LEN(VLOOKUP($A16,#REF!,6,FALSE))-2),"*")),"")</f>
        <v>#REF!</v>
      </c>
      <c r="H16" s="43" t="e">
        <f>IF(LEN(VLOOKUP($A16,#REF!,7,FALSE)),IF(INDEX(#REF!,MATCH($A16,#REF!,0),4),LEFT(VLOOKUP($A16,#REF!,7,FALSE),LEN(VLOOKUP($A16,#REF!,7,FALSE))-2),CONCATENATE(LEFT(VLOOKUP($A16,#REF!,7,FALSE),LEN(VLOOKUP($A16,#REF!,7,FALSE))-2),"*")),"")</f>
        <v>#REF!</v>
      </c>
      <c r="I16" s="54" t="e">
        <f>IF(LEN(VLOOKUP($A16,#REF!,8,FALSE)),UPPER(RIGHT(VLOOKUP($A16,#REF!,8,FALSE),1)),"")</f>
        <v>#REF!</v>
      </c>
      <c r="J16" s="42" t="e">
        <f>IF(LEN(VLOOKUP($A16,#REF!,4,FALSE)),UPPER(RIGHT(VLOOKUP($A16,#REF!,4,FALSE),1)),"")</f>
        <v>#REF!</v>
      </c>
      <c r="K16" s="42" t="e">
        <f>IF(LEN(VLOOKUP($A16,#REF!,5,FALSE)),UPPER(RIGHT(VLOOKUP($A16,#REF!,5,FALSE),1)),"")</f>
        <v>#REF!</v>
      </c>
      <c r="L16" s="42" t="e">
        <f>IF(LEN(VLOOKUP($A16,#REF!,6,FALSE)),UPPER(RIGHT(VLOOKUP($A16,#REF!,6,FALSE),1)),"")</f>
        <v>#REF!</v>
      </c>
      <c r="M16" s="43" t="e">
        <f>IF(LEN(VLOOKUP($A16,#REF!,7,FALSE)),UPPER(RIGHT(VLOOKUP($A16,#REF!,7,FALSE),1)),"")</f>
        <v>#REF!</v>
      </c>
      <c r="N16" s="55"/>
      <c r="O16" s="55"/>
      <c r="P16" s="55"/>
      <c r="Q16" s="55"/>
      <c r="R16" s="55"/>
      <c r="S16" s="63" t="e">
        <f>HLOOKUP("Device Tree Pin Name",#REF!,MATCH($A16,#REF!,0),FALSE)</f>
        <v>#REF!</v>
      </c>
      <c r="T16" s="47" t="e">
        <f>HLOOKUP("power rail",#REF!,MATCH($A16,#REF!,0),FALSE)</f>
        <v>#REF!</v>
      </c>
      <c r="U16" s="62" t="e">
        <f>HLOOKUP("Wake Capable",#REF!,MATCH($A16,#REF!,0),FALSE)</f>
        <v>#REF!</v>
      </c>
      <c r="V16" s="62" t="e">
        <f>HLOOKUP("Strap",#REF!,MATCH($A16,#REF!,0),FALSE)</f>
        <v>#REF!</v>
      </c>
      <c r="W16" s="62" t="e">
        <f>HLOOKUP("GTE",#REF!,MATCH($A16,#REF!,0),FALSE)</f>
        <v>#REF!</v>
      </c>
      <c r="X16" s="62" t="e">
        <f>HLOOKUP("DPD_Control",#REF!,MATCH($A16,#REF!,0),FALSE)</f>
        <v>#REF!</v>
      </c>
      <c r="Y16" s="62" t="e">
        <f>HLOOKUP("DPD_Group",#REF!,MATCH($A16,#REF!,0),FALSE)</f>
        <v>#REF!</v>
      </c>
      <c r="Z16" s="47" t="e">
        <f>HLOOKUP("Pad Category",#REF!,MATCH($A16,#REF!,0),FALSE)</f>
        <v>#REF!</v>
      </c>
      <c r="AA16" s="47" t="e">
        <f>HLOOKUP("Pad type",#REF!,MATCH($A16,#REF!,0),FALSE)</f>
        <v>#REF!</v>
      </c>
      <c r="AB16" s="47" t="e">
        <f>HLOOKUP("Pull Strength",#REF!,MATCH($A16,#REF!,0),FALSE)</f>
        <v>#REF!</v>
      </c>
      <c r="AC16" s="47" t="e">
        <f>HLOOKUP("POR Pin State",#REF!,MATCH($A16,#REF!,0),FALSE)</f>
        <v>#REF!</v>
      </c>
      <c r="AD16" s="82"/>
      <c r="AE16" s="82"/>
      <c r="AF16" s="38" t="str">
        <f t="shared" si="1"/>
        <v>PULL_UP</v>
      </c>
      <c r="AG16" s="38" t="str">
        <f t="shared" si="4"/>
        <v>TRISTATE</v>
      </c>
      <c r="AH16" s="38" t="str">
        <f t="shared" si="5"/>
        <v>ENABLE</v>
      </c>
      <c r="AI16" s="82"/>
      <c r="AJ16" s="86" t="b">
        <v>1</v>
      </c>
      <c r="AK16" s="86" t="b">
        <v>1</v>
      </c>
      <c r="AL16" s="86" t="b">
        <v>1</v>
      </c>
      <c r="AM16" s="86" t="b">
        <v>1</v>
      </c>
      <c r="AN16" s="86" t="b">
        <v>1</v>
      </c>
      <c r="AO16" s="86" t="b">
        <v>1</v>
      </c>
      <c r="AP16" s="63" t="str">
        <f t="shared" si="2"/>
        <v>VALID</v>
      </c>
      <c r="AQ16" s="102" t="s">
        <v>2774</v>
      </c>
      <c r="AR16" s="103" t="s">
        <v>2724</v>
      </c>
      <c r="AS16" s="104" t="s">
        <v>2826</v>
      </c>
      <c r="AT16" s="104" t="s">
        <v>89</v>
      </c>
      <c r="AU16" s="105"/>
      <c r="AV16" s="105"/>
      <c r="AW16" s="105"/>
      <c r="AX16" s="104" t="s">
        <v>85</v>
      </c>
      <c r="AY16" s="105"/>
      <c r="AZ16" s="104"/>
      <c r="BA16" s="104"/>
      <c r="BB16" s="115"/>
      <c r="BC16" s="116"/>
      <c r="BD16" s="117" t="s">
        <v>2779</v>
      </c>
      <c r="BE16" s="150" t="s">
        <v>98</v>
      </c>
      <c r="BF16" s="147" t="e">
        <f>VLOOKUP($A16,#REF!,34,FALSE)</f>
        <v>#REF!</v>
      </c>
      <c r="BG16" s="148" t="e">
        <f>VLOOKUP($A16,#REF!,22,FALSE)</f>
        <v>#REF!</v>
      </c>
      <c r="BH16" s="149"/>
    </row>
    <row r="17" ht="12.95" customHeight="1" spans="1:60">
      <c r="A17" s="38" t="s">
        <v>100</v>
      </c>
      <c r="B17" s="38" t="e">
        <f>VLOOKUP($A17,#REF!,34,FALSE)</f>
        <v>#REF!</v>
      </c>
      <c r="C17" s="39" t="str">
        <f t="shared" si="0"/>
        <v>unused_SOC_PWR_REQ</v>
      </c>
      <c r="D17" s="40" t="e">
        <f>IF(LEN(VLOOKUP($A17,#REF!,8,FALSE)),LEFT(VLOOKUP($A17,#REF!,8,FALSE),LEN(VLOOKUP($A17,#REF!,8,FALSE))-2),"")</f>
        <v>#REF!</v>
      </c>
      <c r="E17" s="41" t="e">
        <f>IF(LEN(VLOOKUP($A17,#REF!,4,FALSE)),IF(INDEX(#REF!,MATCH($A17,#REF!,0),1),LEFT(VLOOKUP($A17,#REF!,4,FALSE),LEN(VLOOKUP($A17,#REF!,4,FALSE))-2),CONCATENATE(LEFT(VLOOKUP($A17,#REF!,4,FALSE),LEN(VLOOKUP($A17,#REF!,4,FALSE))-2),"*")),"")</f>
        <v>#REF!</v>
      </c>
      <c r="F17" s="42" t="e">
        <f>IF(LEN(VLOOKUP($A17,#REF!,5,FALSE)),IF(INDEX(#REF!,MATCH($A17,#REF!,0),2),LEFT(VLOOKUP($A17,#REF!,5,FALSE),LEN(VLOOKUP($A17,#REF!,5,FALSE))-2),CONCATENATE(LEFT(VLOOKUP($A17,#REF!,5,FALSE),LEN(VLOOKUP($A17,#REF!,5,FALSE))-2),"*")),"")</f>
        <v>#REF!</v>
      </c>
      <c r="G17" s="42" t="e">
        <f>IF(LEN(VLOOKUP($A17,#REF!,6,FALSE)),IF(INDEX(#REF!,MATCH($A17,#REF!,0),3),LEFT(VLOOKUP($A17,#REF!,6,FALSE),LEN(VLOOKUP($A17,#REF!,6,FALSE))-2),CONCATENATE(LEFT(VLOOKUP($A17,#REF!,6,FALSE),LEN(VLOOKUP($A17,#REF!,6,FALSE))-2),"*")),"")</f>
        <v>#REF!</v>
      </c>
      <c r="H17" s="43" t="e">
        <f>IF(LEN(VLOOKUP($A17,#REF!,7,FALSE)),IF(INDEX(#REF!,MATCH($A17,#REF!,0),4),LEFT(VLOOKUP($A17,#REF!,7,FALSE),LEN(VLOOKUP($A17,#REF!,7,FALSE))-2),CONCATENATE(LEFT(VLOOKUP($A17,#REF!,7,FALSE),LEN(VLOOKUP($A17,#REF!,7,FALSE))-2),"*")),"")</f>
        <v>#REF!</v>
      </c>
      <c r="I17" s="54" t="e">
        <f>IF(LEN(VLOOKUP($A17,#REF!,8,FALSE)),UPPER(RIGHT(VLOOKUP($A17,#REF!,8,FALSE),1)),"")</f>
        <v>#REF!</v>
      </c>
      <c r="J17" s="42" t="e">
        <f>IF(LEN(VLOOKUP($A17,#REF!,4,FALSE)),UPPER(RIGHT(VLOOKUP($A17,#REF!,4,FALSE),1)),"")</f>
        <v>#REF!</v>
      </c>
      <c r="K17" s="42" t="e">
        <f>IF(LEN(VLOOKUP($A17,#REF!,5,FALSE)),UPPER(RIGHT(VLOOKUP($A17,#REF!,5,FALSE),1)),"")</f>
        <v>#REF!</v>
      </c>
      <c r="L17" s="42" t="e">
        <f>IF(LEN(VLOOKUP($A17,#REF!,6,FALSE)),UPPER(RIGHT(VLOOKUP($A17,#REF!,6,FALSE),1)),"")</f>
        <v>#REF!</v>
      </c>
      <c r="M17" s="43" t="e">
        <f>IF(LEN(VLOOKUP($A17,#REF!,7,FALSE)),UPPER(RIGHT(VLOOKUP($A17,#REF!,7,FALSE),1)),"")</f>
        <v>#REF!</v>
      </c>
      <c r="N17" s="55"/>
      <c r="O17" s="55"/>
      <c r="P17" s="55"/>
      <c r="Q17" s="55"/>
      <c r="R17" s="55"/>
      <c r="S17" s="63" t="e">
        <f>HLOOKUP("Device Tree Pin Name",#REF!,MATCH($A17,#REF!,0),FALSE)</f>
        <v>#REF!</v>
      </c>
      <c r="T17" s="47" t="e">
        <f>HLOOKUP("power rail",#REF!,MATCH($A17,#REF!,0),FALSE)</f>
        <v>#REF!</v>
      </c>
      <c r="U17" s="62" t="e">
        <f>HLOOKUP("Wake Capable",#REF!,MATCH($A17,#REF!,0),FALSE)</f>
        <v>#REF!</v>
      </c>
      <c r="V17" s="62" t="e">
        <f>HLOOKUP("Strap",#REF!,MATCH($A17,#REF!,0),FALSE)</f>
        <v>#REF!</v>
      </c>
      <c r="W17" s="62" t="e">
        <f>HLOOKUP("GTE",#REF!,MATCH($A17,#REF!,0),FALSE)</f>
        <v>#REF!</v>
      </c>
      <c r="X17" s="62" t="e">
        <f>HLOOKUP("DPD_Control",#REF!,MATCH($A17,#REF!,0),FALSE)</f>
        <v>#REF!</v>
      </c>
      <c r="Y17" s="62" t="e">
        <f>HLOOKUP("DPD_Group",#REF!,MATCH($A17,#REF!,0),FALSE)</f>
        <v>#REF!</v>
      </c>
      <c r="Z17" s="47" t="e">
        <f>HLOOKUP("Pad Category",#REF!,MATCH($A17,#REF!,0),FALSE)</f>
        <v>#REF!</v>
      </c>
      <c r="AA17" s="63" t="e">
        <f>HLOOKUP("Pad type",#REF!,MATCH($A17,#REF!,0),FALSE)</f>
        <v>#REF!</v>
      </c>
      <c r="AB17" s="47" t="e">
        <f>HLOOKUP("Pull Strength",#REF!,MATCH($A17,#REF!,0),FALSE)</f>
        <v>#REF!</v>
      </c>
      <c r="AC17" s="47" t="e">
        <f>HLOOKUP("POR Pin State",#REF!,MATCH($A17,#REF!,0),FALSE)</f>
        <v>#REF!</v>
      </c>
      <c r="AD17" s="82"/>
      <c r="AE17" s="82"/>
      <c r="AF17" s="38" t="str">
        <f t="shared" si="1"/>
        <v>NORMAL</v>
      </c>
      <c r="AG17" s="38" t="str">
        <f t="shared" si="4"/>
        <v>NORMAL</v>
      </c>
      <c r="AH17" s="38" t="str">
        <f t="shared" si="5"/>
        <v>DISABLE</v>
      </c>
      <c r="AI17" s="82"/>
      <c r="AJ17" s="86" t="b">
        <v>1</v>
      </c>
      <c r="AK17" s="86" t="b">
        <v>1</v>
      </c>
      <c r="AL17" s="86" t="b">
        <v>1</v>
      </c>
      <c r="AM17" s="86" t="b">
        <v>1</v>
      </c>
      <c r="AN17" s="86" t="b">
        <v>1</v>
      </c>
      <c r="AO17" s="86" t="b">
        <v>1</v>
      </c>
      <c r="AP17" s="63" t="str">
        <f t="shared" si="2"/>
        <v>VALID</v>
      </c>
      <c r="AQ17" s="102" t="s">
        <v>100</v>
      </c>
      <c r="AR17" s="103" t="s">
        <v>2732</v>
      </c>
      <c r="AS17" s="104" t="s">
        <v>2785</v>
      </c>
      <c r="AT17" s="105"/>
      <c r="AU17" s="105"/>
      <c r="AV17" s="105"/>
      <c r="AW17" s="105"/>
      <c r="AX17" s="104" t="s">
        <v>85</v>
      </c>
      <c r="AY17" s="105"/>
      <c r="AZ17" s="104"/>
      <c r="BA17" s="104"/>
      <c r="BB17" s="115"/>
      <c r="BC17" s="116"/>
      <c r="BD17" s="117" t="s">
        <v>2786</v>
      </c>
      <c r="BE17" s="150" t="s">
        <v>100</v>
      </c>
      <c r="BF17" s="147" t="e">
        <f>VLOOKUP($A17,#REF!,34,FALSE)</f>
        <v>#REF!</v>
      </c>
      <c r="BG17" s="148" t="e">
        <f>VLOOKUP($A17,#REF!,22,FALSE)</f>
        <v>#REF!</v>
      </c>
      <c r="BH17" s="149"/>
    </row>
    <row r="18" ht="12.95" customHeight="1" spans="1:60">
      <c r="A18" s="38" t="s">
        <v>102</v>
      </c>
      <c r="B18" s="38" t="e">
        <f>VLOOKUP($A18,#REF!,34,FALSE)</f>
        <v>#REF!</v>
      </c>
      <c r="C18" s="39" t="str">
        <f t="shared" si="0"/>
        <v>unused_AO_RETENTION_N</v>
      </c>
      <c r="D18" s="40" t="e">
        <f>IF(LEN(VLOOKUP($A18,#REF!,8,FALSE)),LEFT(VLOOKUP($A18,#REF!,8,FALSE),LEN(VLOOKUP($A18,#REF!,8,FALSE))-2),"")</f>
        <v>#REF!</v>
      </c>
      <c r="E18" s="41" t="e">
        <f>IF(LEN(VLOOKUP($A18,#REF!,4,FALSE)),IF(INDEX(#REF!,MATCH($A18,#REF!,0),1),LEFT(VLOOKUP($A18,#REF!,4,FALSE),LEN(VLOOKUP($A18,#REF!,4,FALSE))-2),CONCATENATE(LEFT(VLOOKUP($A18,#REF!,4,FALSE),LEN(VLOOKUP($A18,#REF!,4,FALSE))-2),"*")),"")</f>
        <v>#REF!</v>
      </c>
      <c r="F18" s="42" t="e">
        <f>IF(LEN(VLOOKUP($A18,#REF!,5,FALSE)),IF(INDEX(#REF!,MATCH($A18,#REF!,0),2),LEFT(VLOOKUP($A18,#REF!,5,FALSE),LEN(VLOOKUP($A18,#REF!,5,FALSE))-2),CONCATENATE(LEFT(VLOOKUP($A18,#REF!,5,FALSE),LEN(VLOOKUP($A18,#REF!,5,FALSE))-2),"*")),"")</f>
        <v>#REF!</v>
      </c>
      <c r="G18" s="42" t="e">
        <f>IF(LEN(VLOOKUP($A18,#REF!,6,FALSE)),IF(INDEX(#REF!,MATCH($A18,#REF!,0),3),LEFT(VLOOKUP($A18,#REF!,6,FALSE),LEN(VLOOKUP($A18,#REF!,6,FALSE))-2),CONCATENATE(LEFT(VLOOKUP($A18,#REF!,6,FALSE),LEN(VLOOKUP($A18,#REF!,6,FALSE))-2),"*")),"")</f>
        <v>#REF!</v>
      </c>
      <c r="H18" s="43" t="e">
        <f>IF(LEN(VLOOKUP($A18,#REF!,7,FALSE)),IF(INDEX(#REF!,MATCH($A18,#REF!,0),4),LEFT(VLOOKUP($A18,#REF!,7,FALSE),LEN(VLOOKUP($A18,#REF!,7,FALSE))-3),CONCATENATE(LEFT(VLOOKUP($A18,#REF!,7,FALSE),LEN(VLOOKUP($A18,#REF!,7,FALSE))-2),"*")),"")</f>
        <v>#REF!</v>
      </c>
      <c r="I18" s="54" t="e">
        <f>IF(LEN(VLOOKUP($A18,#REF!,8,FALSE)),UPPER(RIGHT(VLOOKUP($A18,#REF!,8,FALSE),1)),"")</f>
        <v>#REF!</v>
      </c>
      <c r="J18" s="42" t="e">
        <f>IF(LEN(VLOOKUP($A18,#REF!,4,FALSE)),UPPER(RIGHT(VLOOKUP($A18,#REF!,4,FALSE),1)),"")</f>
        <v>#REF!</v>
      </c>
      <c r="K18" s="42" t="e">
        <f>IF(LEN(VLOOKUP($A18,#REF!,5,FALSE)),UPPER(RIGHT(VLOOKUP($A18,#REF!,5,FALSE),1)),"")</f>
        <v>#REF!</v>
      </c>
      <c r="L18" s="42" t="e">
        <f>IF(LEN(VLOOKUP($A18,#REF!,6,FALSE)),UPPER(RIGHT(VLOOKUP($A18,#REF!,6,FALSE),1)),"")</f>
        <v>#REF!</v>
      </c>
      <c r="M18" s="43" t="s">
        <v>81</v>
      </c>
      <c r="N18" s="38" t="s">
        <v>3</v>
      </c>
      <c r="O18" s="38" t="s">
        <v>103</v>
      </c>
      <c r="P18" s="38" t="s">
        <v>104</v>
      </c>
      <c r="Q18" s="38" t="s">
        <v>106</v>
      </c>
      <c r="R18" s="38" t="s">
        <v>104</v>
      </c>
      <c r="S18" s="63" t="e">
        <f>HLOOKUP("Device Tree Pin Name",#REF!,MATCH($A18,#REF!,0),FALSE)</f>
        <v>#REF!</v>
      </c>
      <c r="T18" s="47" t="e">
        <f>HLOOKUP("power rail",#REF!,MATCH($A18,#REF!,0),FALSE)</f>
        <v>#REF!</v>
      </c>
      <c r="U18" s="62" t="e">
        <f>HLOOKUP("Wake Capable",#REF!,MATCH($A18,#REF!,0),FALSE)</f>
        <v>#REF!</v>
      </c>
      <c r="V18" s="62" t="e">
        <f>HLOOKUP("Strap",#REF!,MATCH($A18,#REF!,0),FALSE)</f>
        <v>#REF!</v>
      </c>
      <c r="W18" s="62" t="e">
        <f>HLOOKUP("GTE",#REF!,MATCH($A18,#REF!,0),FALSE)</f>
        <v>#REF!</v>
      </c>
      <c r="X18" s="62" t="e">
        <f>HLOOKUP("DPD_Control",#REF!,MATCH($A18,#REF!,0),FALSE)</f>
        <v>#REF!</v>
      </c>
      <c r="Y18" s="62" t="e">
        <f>HLOOKUP("DPD_Group",#REF!,MATCH($A18,#REF!,0),FALSE)</f>
        <v>#REF!</v>
      </c>
      <c r="Z18" s="47" t="e">
        <f>HLOOKUP("Pad Category",#REF!,MATCH($A18,#REF!,0),FALSE)</f>
        <v>#REF!</v>
      </c>
      <c r="AA18" s="47" t="e">
        <f>HLOOKUP("Pad type",#REF!,MATCH($A18,#REF!,0),FALSE)</f>
        <v>#REF!</v>
      </c>
      <c r="AB18" s="47" t="e">
        <f>HLOOKUP("Pull Strength",#REF!,MATCH($A18,#REF!,0),FALSE)</f>
        <v>#REF!</v>
      </c>
      <c r="AC18" s="47" t="e">
        <f>HLOOKUP("POR Pin State",#REF!,MATCH($A18,#REF!,0),FALSE)</f>
        <v>#REF!</v>
      </c>
      <c r="AD18" s="47" t="str">
        <f>IF(OR($AQ18="",$AQ18=$C18),$R18,IF($AQ18=$D18,SUBSTITUTE(SUBSTITUTE($AQ18,"GPIO3_","GPIO_"),".0",""),IF($AQ18=$E18,$N18,IF($AQ18=$F18,$O18,IF($AQ18=$G18,$P18,IF($AQ18=$H18,$Q18,"INVALID"))))))</f>
        <v>RSVD2</v>
      </c>
      <c r="AE18" s="82"/>
      <c r="AF18" s="38" t="str">
        <f t="shared" si="1"/>
        <v>PULL_DOWN</v>
      </c>
      <c r="AG18" s="38" t="str">
        <f t="shared" si="4"/>
        <v>TRISTATE</v>
      </c>
      <c r="AH18" s="38" t="str">
        <f t="shared" si="5"/>
        <v>DISABLE</v>
      </c>
      <c r="AI18" s="87" t="e">
        <f t="shared" si="9"/>
        <v>#REF!</v>
      </c>
      <c r="AJ18" s="86" t="b">
        <v>1</v>
      </c>
      <c r="AK18" s="86" t="b">
        <v>1</v>
      </c>
      <c r="AL18" s="86" t="b">
        <v>1</v>
      </c>
      <c r="AM18" s="86" t="b">
        <v>1</v>
      </c>
      <c r="AN18" s="86" t="b">
        <v>1</v>
      </c>
      <c r="AO18" s="86" t="b">
        <v>1</v>
      </c>
      <c r="AP18" s="63" t="str">
        <f t="shared" si="2"/>
        <v>VALID</v>
      </c>
      <c r="AQ18" s="102" t="s">
        <v>107</v>
      </c>
      <c r="AR18" s="103" t="s">
        <v>79</v>
      </c>
      <c r="AS18" s="104"/>
      <c r="AT18" s="104" t="s">
        <v>89</v>
      </c>
      <c r="AU18" s="105"/>
      <c r="AV18" s="105"/>
      <c r="AW18" s="118" t="s">
        <v>85</v>
      </c>
      <c r="AX18" s="104" t="s">
        <v>85</v>
      </c>
      <c r="AY18" s="105"/>
      <c r="AZ18" s="104"/>
      <c r="BA18" s="104"/>
      <c r="BB18" s="115"/>
      <c r="BC18" s="116"/>
      <c r="BD18" s="117"/>
      <c r="BE18" s="150"/>
      <c r="BF18" s="147" t="e">
        <f>VLOOKUP($A18,#REF!,34,FALSE)</f>
        <v>#REF!</v>
      </c>
      <c r="BG18" s="148" t="e">
        <f>VLOOKUP($A18,#REF!,22,FALSE)</f>
        <v>#REF!</v>
      </c>
      <c r="BH18" s="149"/>
    </row>
    <row r="19" ht="12.95" customHeight="1" spans="1:60">
      <c r="A19" s="38" t="s">
        <v>108</v>
      </c>
      <c r="B19" s="38" t="e">
        <f>VLOOKUP($A19,#REF!,34,FALSE)</f>
        <v>#REF!</v>
      </c>
      <c r="C19" s="39" t="str">
        <f t="shared" si="0"/>
        <v>unused_BATT_OC</v>
      </c>
      <c r="D19" s="40" t="e">
        <f>IF(LEN(VLOOKUP($A19,#REF!,8,FALSE)),LEFT(VLOOKUP($A19,#REF!,8,FALSE),LEN(VLOOKUP($A19,#REF!,8,FALSE))-2),"")</f>
        <v>#REF!</v>
      </c>
      <c r="E19" s="41" t="e">
        <f>IF(LEN(VLOOKUP($A19,#REF!,4,FALSE)),IF(INDEX(#REF!,MATCH($A19,#REF!,0),1),LEFT(VLOOKUP($A19,#REF!,4,FALSE),LEN(VLOOKUP($A19,#REF!,4,FALSE))-2),CONCATENATE(LEFT(VLOOKUP($A19,#REF!,4,FALSE),LEN(VLOOKUP($A19,#REF!,4,FALSE))-2),"*")),"")</f>
        <v>#REF!</v>
      </c>
      <c r="F19" s="42" t="e">
        <f>IF(LEN(VLOOKUP($A19,#REF!,5,FALSE)),IF(INDEX(#REF!,MATCH($A19,#REF!,0),2),LEFT(VLOOKUP($A19,#REF!,5,FALSE),LEN(VLOOKUP($A19,#REF!,5,FALSE))-2),CONCATENATE(LEFT(VLOOKUP($A19,#REF!,5,FALSE),LEN(VLOOKUP($A19,#REF!,5,FALSE))-2),"*")),"")</f>
        <v>#REF!</v>
      </c>
      <c r="G19" s="42" t="e">
        <f>IF(LEN(VLOOKUP($A19,#REF!,6,FALSE)),IF(INDEX(#REF!,MATCH($A19,#REF!,0),3),LEFT(VLOOKUP($A19,#REF!,6,FALSE),LEN(VLOOKUP($A19,#REF!,6,FALSE))-2),CONCATENATE(LEFT(VLOOKUP($A19,#REF!,6,FALSE),LEN(VLOOKUP($A19,#REF!,6,FALSE))-2),"*")),"")</f>
        <v>#REF!</v>
      </c>
      <c r="H19" s="43" t="e">
        <f>IF(LEN(VLOOKUP($A19,#REF!,7,FALSE)),IF(INDEX(#REF!,MATCH($A19,#REF!,0),4),LEFT(VLOOKUP($A19,#REF!,7,FALSE),LEN(VLOOKUP($A19,#REF!,7,FALSE))-2),CONCATENATE(LEFT(VLOOKUP($A19,#REF!,7,FALSE),LEN(VLOOKUP($A19,#REF!,7,FALSE))-2),"*")),"")</f>
        <v>#REF!</v>
      </c>
      <c r="I19" s="54" t="e">
        <f>IF(LEN(VLOOKUP($A19,#REF!,8,FALSE)),UPPER(RIGHT(VLOOKUP($A19,#REF!,8,FALSE),1)),"")</f>
        <v>#REF!</v>
      </c>
      <c r="J19" s="42" t="e">
        <f>IF(LEN(VLOOKUP($A19,#REF!,4,FALSE)),UPPER(RIGHT(VLOOKUP($A19,#REF!,4,FALSE),1)),"")</f>
        <v>#REF!</v>
      </c>
      <c r="K19" s="42" t="e">
        <f>IF(LEN(VLOOKUP($A19,#REF!,5,FALSE)),UPPER(RIGHT(VLOOKUP($A19,#REF!,5,FALSE),1)),"")</f>
        <v>#REF!</v>
      </c>
      <c r="L19" s="42" t="e">
        <f>IF(LEN(VLOOKUP($A19,#REF!,6,FALSE)),UPPER(RIGHT(VLOOKUP($A19,#REF!,6,FALSE),1)),"")</f>
        <v>#REF!</v>
      </c>
      <c r="M19" s="43" t="e">
        <f>IF(LEN(VLOOKUP($A19,#REF!,7,FALSE)),UPPER(RIGHT(VLOOKUP($A19,#REF!,7,FALSE),1)),"")</f>
        <v>#REF!</v>
      </c>
      <c r="N19" s="38" t="s">
        <v>91</v>
      </c>
      <c r="O19" s="38" t="e">
        <f t="shared" ref="O19:O20" si="11">IF(F19="","RSVD1")</f>
        <v>#REF!</v>
      </c>
      <c r="P19" s="38" t="e">
        <f t="shared" ref="P19:P20" si="12">IF(G19="","RSVD2")</f>
        <v>#REF!</v>
      </c>
      <c r="Q19" s="38" t="e">
        <f t="shared" ref="Q19:Q20" si="13">IF(H19="","RSVD3")</f>
        <v>#REF!</v>
      </c>
      <c r="R19" s="38" t="s">
        <v>83</v>
      </c>
      <c r="S19" s="63" t="e">
        <f>HLOOKUP("Device Tree Pin Name",#REF!,MATCH($A19,#REF!,0),FALSE)</f>
        <v>#REF!</v>
      </c>
      <c r="T19" s="47" t="e">
        <f>HLOOKUP("power rail",#REF!,MATCH($A19,#REF!,0),FALSE)</f>
        <v>#REF!</v>
      </c>
      <c r="U19" s="62" t="e">
        <f>HLOOKUP("Wake Capable",#REF!,MATCH($A19,#REF!,0),FALSE)</f>
        <v>#REF!</v>
      </c>
      <c r="V19" s="62" t="e">
        <f>HLOOKUP("Strap",#REF!,MATCH($A19,#REF!,0),FALSE)</f>
        <v>#REF!</v>
      </c>
      <c r="W19" s="62" t="e">
        <f>HLOOKUP("GTE",#REF!,MATCH($A19,#REF!,0),FALSE)</f>
        <v>#REF!</v>
      </c>
      <c r="X19" s="62" t="e">
        <f>HLOOKUP("DPD_Control",#REF!,MATCH($A19,#REF!,0),FALSE)</f>
        <v>#REF!</v>
      </c>
      <c r="Y19" s="62" t="e">
        <f>HLOOKUP("DPD_Group",#REF!,MATCH($A19,#REF!,0),FALSE)</f>
        <v>#REF!</v>
      </c>
      <c r="Z19" s="47" t="e">
        <f>HLOOKUP("Pad Category",#REF!,MATCH($A19,#REF!,0),FALSE)</f>
        <v>#REF!</v>
      </c>
      <c r="AA19" s="47" t="e">
        <f>HLOOKUP("Pad type",#REF!,MATCH($A19,#REF!,0),FALSE)</f>
        <v>#REF!</v>
      </c>
      <c r="AB19" s="47" t="e">
        <f>HLOOKUP("Pull Strength",#REF!,MATCH($A19,#REF!,0),FALSE)</f>
        <v>#REF!</v>
      </c>
      <c r="AC19" s="47" t="e">
        <f>HLOOKUP("POR Pin State",#REF!,MATCH($A19,#REF!,0),FALSE)</f>
        <v>#REF!</v>
      </c>
      <c r="AD19" s="47" t="str">
        <f>IF(OR($AQ19="",$AQ19=$C19),$R19,IF($AQ19=$D19,SUBSTITUTE(SUBSTITUTE($AQ19,"GPIO3_","GPIO_"),".0",""),IF($AQ19=$E19,$N19,IF($AQ19=$F19,$O19,IF($AQ19=$G19,$P19,IF($AQ19=$H19,$Q19,"INVALID"))))))</f>
        <v>RSVD1</v>
      </c>
      <c r="AE19" s="82"/>
      <c r="AF19" s="38" t="str">
        <f t="shared" si="1"/>
        <v>PULL_DOWN</v>
      </c>
      <c r="AG19" s="38" t="str">
        <f t="shared" si="4"/>
        <v>TRISTATE</v>
      </c>
      <c r="AH19" s="38" t="str">
        <f t="shared" si="5"/>
        <v>DISABLE</v>
      </c>
      <c r="AI19" s="87" t="e">
        <f t="shared" si="9"/>
        <v>#REF!</v>
      </c>
      <c r="AJ19" s="86" t="b">
        <v>1</v>
      </c>
      <c r="AK19" s="86" t="b">
        <v>1</v>
      </c>
      <c r="AL19" s="86" t="b">
        <v>1</v>
      </c>
      <c r="AM19" s="86" t="b">
        <v>1</v>
      </c>
      <c r="AN19" s="86" t="b">
        <v>1</v>
      </c>
      <c r="AO19" s="86" t="b">
        <v>1</v>
      </c>
      <c r="AP19" s="63" t="str">
        <f t="shared" si="2"/>
        <v>VALID</v>
      </c>
      <c r="AQ19" s="102" t="s">
        <v>109</v>
      </c>
      <c r="AR19" s="103" t="s">
        <v>79</v>
      </c>
      <c r="AS19" s="104"/>
      <c r="AT19" s="104" t="s">
        <v>89</v>
      </c>
      <c r="AU19" s="105"/>
      <c r="AV19" s="105"/>
      <c r="AW19" s="118" t="s">
        <v>85</v>
      </c>
      <c r="AX19" s="104" t="s">
        <v>85</v>
      </c>
      <c r="AY19" s="105"/>
      <c r="AZ19" s="104"/>
      <c r="BA19" s="104"/>
      <c r="BB19" s="115"/>
      <c r="BC19" s="116"/>
      <c r="BD19" s="117"/>
      <c r="BE19" s="150"/>
      <c r="BF19" s="147" t="e">
        <f>VLOOKUP($A19,#REF!,34,FALSE)</f>
        <v>#REF!</v>
      </c>
      <c r="BG19" s="148" t="e">
        <f>VLOOKUP($A19,#REF!,22,FALSE)</f>
        <v>#REF!</v>
      </c>
      <c r="BH19" s="149"/>
    </row>
    <row r="20" ht="12.95" customHeight="1" spans="1:60">
      <c r="A20" s="38" t="s">
        <v>110</v>
      </c>
      <c r="B20" s="38" t="e">
        <f>VLOOKUP($A20,#REF!,34,FALSE)</f>
        <v>#REF!</v>
      </c>
      <c r="C20" s="39" t="str">
        <f t="shared" si="0"/>
        <v>unused_BOOTV_CTL_N</v>
      </c>
      <c r="D20" s="40" t="e">
        <f>IF(LEN(VLOOKUP($A20,#REF!,8,FALSE)),LEFT(VLOOKUP($A20,#REF!,8,FALSE),LEN(VLOOKUP($A20,#REF!,8,FALSE))-2),"")</f>
        <v>#REF!</v>
      </c>
      <c r="E20" s="41" t="e">
        <f>IF(LEN(VLOOKUP($A20,#REF!,4,FALSE)),IF(INDEX(#REF!,MATCH($A20,#REF!,0),1),LEFT(VLOOKUP($A20,#REF!,4,FALSE),LEN(VLOOKUP($A20,#REF!,4,FALSE))-2),CONCATENATE(LEFT(VLOOKUP($A20,#REF!,4,FALSE),LEN(VLOOKUP($A20,#REF!,4,FALSE))-2),"*")),"")</f>
        <v>#REF!</v>
      </c>
      <c r="F20" s="42" t="e">
        <f>IF(LEN(VLOOKUP($A20,#REF!,5,FALSE)),IF(INDEX(#REF!,MATCH($A20,#REF!,0),2),LEFT(VLOOKUP($A20,#REF!,5,FALSE),LEN(VLOOKUP($A20,#REF!,5,FALSE))-2),CONCATENATE(LEFT(VLOOKUP($A20,#REF!,5,FALSE),LEN(VLOOKUP($A20,#REF!,5,FALSE))-2),"*")),"")</f>
        <v>#REF!</v>
      </c>
      <c r="G20" s="42" t="e">
        <f>IF(LEN(VLOOKUP($A20,#REF!,6,FALSE)),IF(INDEX(#REF!,MATCH($A20,#REF!,0),3),LEFT(VLOOKUP($A20,#REF!,6,FALSE),LEN(VLOOKUP($A20,#REF!,6,FALSE))-2),CONCATENATE(LEFT(VLOOKUP($A20,#REF!,6,FALSE),LEN(VLOOKUP($A20,#REF!,6,FALSE))-2),"*")),"")</f>
        <v>#REF!</v>
      </c>
      <c r="H20" s="43" t="e">
        <f>IF(LEN(VLOOKUP($A20,#REF!,7,FALSE)),IF(INDEX(#REF!,MATCH($A20,#REF!,0),4),LEFT(VLOOKUP($A20,#REF!,7,FALSE),LEN(VLOOKUP($A20,#REF!,7,FALSE))-2),CONCATENATE(LEFT(VLOOKUP($A20,#REF!,7,FALSE),LEN(VLOOKUP($A20,#REF!,7,FALSE))-2),"*")),"")</f>
        <v>#REF!</v>
      </c>
      <c r="I20" s="54" t="e">
        <f>IF(LEN(VLOOKUP($A20,#REF!,8,FALSE)),UPPER(RIGHT(VLOOKUP($A20,#REF!,8,FALSE),1)),"")</f>
        <v>#REF!</v>
      </c>
      <c r="J20" s="42" t="e">
        <f>IF(LEN(VLOOKUP($A20,#REF!,4,FALSE)),UPPER(RIGHT(VLOOKUP($A20,#REF!,4,FALSE),1)),"")</f>
        <v>#REF!</v>
      </c>
      <c r="K20" s="42" t="e">
        <f>IF(LEN(VLOOKUP($A20,#REF!,5,FALSE)),UPPER(RIGHT(VLOOKUP($A20,#REF!,5,FALSE),1)),"")</f>
        <v>#REF!</v>
      </c>
      <c r="L20" s="42" t="e">
        <f>IF(LEN(VLOOKUP($A20,#REF!,6,FALSE)),UPPER(RIGHT(VLOOKUP($A20,#REF!,6,FALSE),1)),"")</f>
        <v>#REF!</v>
      </c>
      <c r="M20" s="43" t="e">
        <f>IF(LEN(VLOOKUP($A20,#REF!,7,FALSE)),UPPER(RIGHT(VLOOKUP($A20,#REF!,7,FALSE),1)),"")</f>
        <v>#REF!</v>
      </c>
      <c r="N20" s="38" t="e">
        <f t="shared" ref="N20" si="14">IF(E20="","RSVD0")</f>
        <v>#REF!</v>
      </c>
      <c r="O20" s="38" t="e">
        <f t="shared" si="11"/>
        <v>#REF!</v>
      </c>
      <c r="P20" s="38" t="e">
        <f t="shared" si="12"/>
        <v>#REF!</v>
      </c>
      <c r="Q20" s="38" t="e">
        <f t="shared" si="13"/>
        <v>#REF!</v>
      </c>
      <c r="R20" s="38" t="s">
        <v>94</v>
      </c>
      <c r="S20" s="63" t="e">
        <f>HLOOKUP("Device Tree Pin Name",#REF!,MATCH($A20,#REF!,0),FALSE)</f>
        <v>#REF!</v>
      </c>
      <c r="T20" s="47" t="e">
        <f>HLOOKUP("power rail",#REF!,MATCH($A20,#REF!,0),FALSE)</f>
        <v>#REF!</v>
      </c>
      <c r="U20" s="62" t="e">
        <f>HLOOKUP("Wake Capable",#REF!,MATCH($A20,#REF!,0),FALSE)</f>
        <v>#REF!</v>
      </c>
      <c r="V20" s="62" t="e">
        <f>HLOOKUP("Strap",#REF!,MATCH($A20,#REF!,0),FALSE)</f>
        <v>#REF!</v>
      </c>
      <c r="W20" s="62" t="e">
        <f>HLOOKUP("GTE",#REF!,MATCH($A20,#REF!,0),FALSE)</f>
        <v>#REF!</v>
      </c>
      <c r="X20" s="62" t="e">
        <f>HLOOKUP("DPD_Control",#REF!,MATCH($A20,#REF!,0),FALSE)</f>
        <v>#REF!</v>
      </c>
      <c r="Y20" s="62" t="e">
        <f>HLOOKUP("DPD_Group",#REF!,MATCH($A20,#REF!,0),FALSE)</f>
        <v>#REF!</v>
      </c>
      <c r="Z20" s="47" t="e">
        <f>HLOOKUP("Pad Category",#REF!,MATCH($A20,#REF!,0),FALSE)</f>
        <v>#REF!</v>
      </c>
      <c r="AA20" s="47" t="e">
        <f>HLOOKUP("Pad type",#REF!,MATCH($A20,#REF!,0),FALSE)</f>
        <v>#REF!</v>
      </c>
      <c r="AB20" s="47" t="e">
        <f>HLOOKUP("Pull Strength",#REF!,MATCH($A20,#REF!,0),FALSE)</f>
        <v>#REF!</v>
      </c>
      <c r="AC20" s="47" t="e">
        <f>HLOOKUP("POR Pin State",#REF!,MATCH($A20,#REF!,0),FALSE)</f>
        <v>#REF!</v>
      </c>
      <c r="AD20" s="47" t="e">
        <f>IF(OR($AQ20="",$AQ20=$C20),$R20,IF($AQ20=$D20,SUBSTITUTE(SUBSTITUTE($AQ20,"GPIO3_","GPIO_"),".0",""),IF($AQ20=$E20,$N20,IF($AQ20=$F20,$O20,IF($AQ20=$G20,$P20,IF($AQ20=$H20,$Q20,"INVALID"))))))</f>
        <v>#REF!</v>
      </c>
      <c r="AE20" s="82"/>
      <c r="AF20" s="38" t="str">
        <f t="shared" si="1"/>
        <v>PULL_UP</v>
      </c>
      <c r="AG20" s="38" t="str">
        <f t="shared" si="4"/>
        <v>NORMAL</v>
      </c>
      <c r="AH20" s="38" t="str">
        <f t="shared" si="5"/>
        <v>DISABLE</v>
      </c>
      <c r="AI20" s="87" t="e">
        <f t="shared" si="9"/>
        <v>#REF!</v>
      </c>
      <c r="AJ20" s="86" t="b">
        <v>1</v>
      </c>
      <c r="AK20" s="86" t="b">
        <v>1</v>
      </c>
      <c r="AL20" s="86" t="b">
        <v>1</v>
      </c>
      <c r="AM20" s="86" t="b">
        <v>1</v>
      </c>
      <c r="AN20" s="86" t="b">
        <v>1</v>
      </c>
      <c r="AO20" s="86" t="b">
        <v>1</v>
      </c>
      <c r="AP20" s="63" t="str">
        <f t="shared" si="2"/>
        <v>VALID</v>
      </c>
      <c r="AQ20" s="102" t="s">
        <v>2810</v>
      </c>
      <c r="AR20" s="103" t="s">
        <v>2732</v>
      </c>
      <c r="AS20" s="104" t="s">
        <v>2826</v>
      </c>
      <c r="AT20" s="105"/>
      <c r="AU20" s="105"/>
      <c r="AV20" s="105"/>
      <c r="AW20" s="118" t="s">
        <v>85</v>
      </c>
      <c r="AX20" s="104" t="s">
        <v>85</v>
      </c>
      <c r="AY20" s="105"/>
      <c r="AZ20" s="104"/>
      <c r="BA20" s="104"/>
      <c r="BB20" s="115"/>
      <c r="BC20" s="116"/>
      <c r="BD20" s="117" t="s">
        <v>2813</v>
      </c>
      <c r="BE20" s="125" t="s">
        <v>3</v>
      </c>
      <c r="BF20" s="147" t="e">
        <f>VLOOKUP($A20,#REF!,34,FALSE)</f>
        <v>#REF!</v>
      </c>
      <c r="BG20" s="148" t="e">
        <f>VLOOKUP($A20,#REF!,22,FALSE)</f>
        <v>#REF!</v>
      </c>
      <c r="BH20" s="149"/>
    </row>
    <row r="21" ht="12.95" customHeight="1" spans="1:60">
      <c r="A21" s="38" t="s">
        <v>112</v>
      </c>
      <c r="B21" s="38" t="e">
        <f>VLOOKUP($A21,#REF!,34,FALSE)</f>
        <v>#REF!</v>
      </c>
      <c r="C21" s="39" t="str">
        <f t="shared" si="0"/>
        <v>unused_CLK_32K_IN</v>
      </c>
      <c r="D21" s="40" t="e">
        <f>IF(LEN(VLOOKUP($A21,#REF!,8,FALSE)),LEFT(VLOOKUP($A21,#REF!,8,FALSE),LEN(VLOOKUP($A21,#REF!,8,FALSE))-2),"")</f>
        <v>#REF!</v>
      </c>
      <c r="E21" s="41" t="e">
        <f>IF(LEN(VLOOKUP($A21,#REF!,4,FALSE)),IF(INDEX(#REF!,MATCH($A21,#REF!,0),1),LEFT(VLOOKUP($A21,#REF!,4,FALSE),LEN(VLOOKUP($A21,#REF!,4,FALSE))-2),CONCATENATE(LEFT(VLOOKUP($A21,#REF!,4,FALSE),LEN(VLOOKUP($A21,#REF!,4,FALSE))-2),"*")),"")</f>
        <v>#REF!</v>
      </c>
      <c r="F21" s="42" t="e">
        <f>IF(LEN(VLOOKUP($A21,#REF!,5,FALSE)),IF(INDEX(#REF!,MATCH($A21,#REF!,0),2),LEFT(VLOOKUP($A21,#REF!,5,FALSE),LEN(VLOOKUP($A21,#REF!,5,FALSE))-2),CONCATENATE(LEFT(VLOOKUP($A21,#REF!,5,FALSE),LEN(VLOOKUP($A21,#REF!,5,FALSE))-2),"*")),"")</f>
        <v>#REF!</v>
      </c>
      <c r="G21" s="42" t="e">
        <f>IF(LEN(VLOOKUP($A21,#REF!,6,FALSE)),IF(INDEX(#REF!,MATCH($A21,#REF!,0),3),LEFT(VLOOKUP($A21,#REF!,6,FALSE),LEN(VLOOKUP($A21,#REF!,6,FALSE))-2),CONCATENATE(LEFT(VLOOKUP($A21,#REF!,6,FALSE),LEN(VLOOKUP($A21,#REF!,6,FALSE))-2),"*")),"")</f>
        <v>#REF!</v>
      </c>
      <c r="H21" s="43" t="e">
        <f>IF(LEN(VLOOKUP($A21,#REF!,7,FALSE)),IF(INDEX(#REF!,MATCH($A21,#REF!,0),4),LEFT(VLOOKUP($A21,#REF!,7,FALSE),LEN(VLOOKUP($A21,#REF!,7,FALSE))-2),CONCATENATE(LEFT(VLOOKUP($A21,#REF!,7,FALSE),LEN(VLOOKUP($A21,#REF!,7,FALSE))-2),"*")),"")</f>
        <v>#REF!</v>
      </c>
      <c r="I21" s="54" t="e">
        <f>IF(LEN(VLOOKUP($A21,#REF!,8,FALSE)),UPPER(RIGHT(VLOOKUP($A21,#REF!,8,FALSE),1)),"")</f>
        <v>#REF!</v>
      </c>
      <c r="J21" s="42" t="e">
        <f>IF(LEN(VLOOKUP($A21,#REF!,4,FALSE)),UPPER(RIGHT(VLOOKUP($A21,#REF!,4,FALSE),1)),"")</f>
        <v>#REF!</v>
      </c>
      <c r="K21" s="42" t="e">
        <f>IF(LEN(VLOOKUP($A21,#REF!,5,FALSE)),UPPER(RIGHT(VLOOKUP($A21,#REF!,5,FALSE),1)),"")</f>
        <v>#REF!</v>
      </c>
      <c r="L21" s="42" t="e">
        <f>IF(LEN(VLOOKUP($A21,#REF!,6,FALSE)),UPPER(RIGHT(VLOOKUP($A21,#REF!,6,FALSE),1)),"")</f>
        <v>#REF!</v>
      </c>
      <c r="M21" s="43" t="e">
        <f>IF(LEN(VLOOKUP($A21,#REF!,7,FALSE)),UPPER(RIGHT(VLOOKUP($A21,#REF!,7,FALSE),1)),"")</f>
        <v>#REF!</v>
      </c>
      <c r="N21" s="55"/>
      <c r="O21" s="55"/>
      <c r="P21" s="55"/>
      <c r="Q21" s="55"/>
      <c r="R21" s="55"/>
      <c r="S21" s="63" t="e">
        <f>HLOOKUP("Device Tree Pin Name",#REF!,MATCH($A21,#REF!,0),FALSE)</f>
        <v>#REF!</v>
      </c>
      <c r="T21" s="47" t="e">
        <f>HLOOKUP("power rail",#REF!,MATCH($A21,#REF!,0),FALSE)</f>
        <v>#REF!</v>
      </c>
      <c r="U21" s="62" t="e">
        <f>HLOOKUP("Wake Capable",#REF!,MATCH($A21,#REF!,0),FALSE)</f>
        <v>#REF!</v>
      </c>
      <c r="V21" s="62" t="e">
        <f>HLOOKUP("Strap",#REF!,MATCH($A21,#REF!,0),FALSE)</f>
        <v>#REF!</v>
      </c>
      <c r="W21" s="62" t="e">
        <f>HLOOKUP("GTE",#REF!,MATCH($A21,#REF!,0),FALSE)</f>
        <v>#REF!</v>
      </c>
      <c r="X21" s="62" t="e">
        <f>HLOOKUP("DPD_Control",#REF!,MATCH($A21,#REF!,0),FALSE)</f>
        <v>#REF!</v>
      </c>
      <c r="Y21" s="62" t="e">
        <f>HLOOKUP("DPD_Group",#REF!,MATCH($A21,#REF!,0),FALSE)</f>
        <v>#REF!</v>
      </c>
      <c r="Z21" s="47" t="e">
        <f>HLOOKUP("Pad Category",#REF!,MATCH($A21,#REF!,0),FALSE)</f>
        <v>#REF!</v>
      </c>
      <c r="AA21" s="47" t="e">
        <f>HLOOKUP("Pad type",#REF!,MATCH($A21,#REF!,0),FALSE)</f>
        <v>#REF!</v>
      </c>
      <c r="AB21" s="47" t="e">
        <f>HLOOKUP("Pull Strength",#REF!,MATCH($A21,#REF!,0),FALSE)</f>
        <v>#REF!</v>
      </c>
      <c r="AC21" s="47" t="e">
        <f>HLOOKUP("POR Pin State",#REF!,MATCH($A21,#REF!,0),FALSE)</f>
        <v>#REF!</v>
      </c>
      <c r="AD21" s="82"/>
      <c r="AE21" s="82"/>
      <c r="AF21" s="38" t="str">
        <f t="shared" si="1"/>
        <v>NORMAL</v>
      </c>
      <c r="AG21" s="38" t="str">
        <f t="shared" si="4"/>
        <v>TRISTATE</v>
      </c>
      <c r="AH21" s="38" t="str">
        <f t="shared" si="5"/>
        <v>ENABLE</v>
      </c>
      <c r="AI21" s="82"/>
      <c r="AJ21" s="86" t="b">
        <v>1</v>
      </c>
      <c r="AK21" s="86" t="b">
        <v>1</v>
      </c>
      <c r="AL21" s="86" t="b">
        <v>1</v>
      </c>
      <c r="AM21" s="86" t="b">
        <v>1</v>
      </c>
      <c r="AN21" s="86" t="b">
        <v>1</v>
      </c>
      <c r="AO21" s="86" t="b">
        <v>1</v>
      </c>
      <c r="AP21" s="63" t="str">
        <f t="shared" si="2"/>
        <v>VALID</v>
      </c>
      <c r="AQ21" s="102" t="s">
        <v>112</v>
      </c>
      <c r="AR21" s="103" t="s">
        <v>2724</v>
      </c>
      <c r="AS21" s="104"/>
      <c r="AT21" s="105"/>
      <c r="AU21" s="105"/>
      <c r="AV21" s="105"/>
      <c r="AW21" s="118" t="s">
        <v>85</v>
      </c>
      <c r="AX21" s="104" t="s">
        <v>85</v>
      </c>
      <c r="AY21" s="105"/>
      <c r="AZ21" s="104"/>
      <c r="BA21" s="104"/>
      <c r="BB21" s="115"/>
      <c r="BC21" s="116"/>
      <c r="BD21" s="117" t="s">
        <v>2817</v>
      </c>
      <c r="BE21" s="150" t="s">
        <v>112</v>
      </c>
      <c r="BF21" s="147" t="e">
        <f>VLOOKUP($A21,#REF!,34,FALSE)</f>
        <v>#REF!</v>
      </c>
      <c r="BG21" s="148" t="e">
        <f>VLOOKUP($A21,#REF!,22,FALSE)</f>
        <v>#REF!</v>
      </c>
      <c r="BH21" s="149"/>
    </row>
    <row r="22" ht="12.95" customHeight="1" spans="1:60">
      <c r="A22" s="38" t="s">
        <v>114</v>
      </c>
      <c r="B22" s="38" t="e">
        <f>VLOOKUP($A22,#REF!,34,FALSE)</f>
        <v>#REF!</v>
      </c>
      <c r="C22" s="39" t="str">
        <f t="shared" si="0"/>
        <v>unused_POWER_ON</v>
      </c>
      <c r="D22" s="40" t="e">
        <f>IF(LEN(VLOOKUP($A22,#REF!,8,FALSE)),LEFT(VLOOKUP($A22,#REF!,8,FALSE),LEN(VLOOKUP($A22,#REF!,8,FALSE))-2),"")</f>
        <v>#REF!</v>
      </c>
      <c r="E22" s="41" t="e">
        <f>IF(LEN(VLOOKUP($A22,#REF!,4,FALSE)),IF(INDEX(#REF!,MATCH($A22,#REF!,0),1),LEFT(VLOOKUP($A22,#REF!,4,FALSE),LEN(VLOOKUP($A22,#REF!,4,FALSE))-2),CONCATENATE(LEFT(VLOOKUP($A22,#REF!,4,FALSE),LEN(VLOOKUP($A22,#REF!,4,FALSE))-2),"*")),"")</f>
        <v>#REF!</v>
      </c>
      <c r="F22" s="42" t="e">
        <f>IF(LEN(VLOOKUP($A22,#REF!,5,FALSE)),IF(INDEX(#REF!,MATCH($A22,#REF!,0),2),LEFT(VLOOKUP($A22,#REF!,5,FALSE),LEN(VLOOKUP($A22,#REF!,5,FALSE))-2),CONCATENATE(LEFT(VLOOKUP($A22,#REF!,5,FALSE),LEN(VLOOKUP($A22,#REF!,5,FALSE))-2),"*")),"")</f>
        <v>#REF!</v>
      </c>
      <c r="G22" s="42" t="e">
        <f>IF(LEN(VLOOKUP($A22,#REF!,6,FALSE)),IF(INDEX(#REF!,MATCH($A22,#REF!,0),3),LEFT(VLOOKUP($A22,#REF!,6,FALSE),LEN(VLOOKUP($A22,#REF!,6,FALSE))-2),CONCATENATE(LEFT(VLOOKUP($A22,#REF!,6,FALSE),LEN(VLOOKUP($A22,#REF!,6,FALSE))-2),"*")),"")</f>
        <v>#REF!</v>
      </c>
      <c r="H22" s="43" t="e">
        <f>IF(LEN(VLOOKUP($A22,#REF!,7,FALSE)),IF(INDEX(#REF!,MATCH($A22,#REF!,0),4),LEFT(VLOOKUP($A22,#REF!,7,FALSE),LEN(VLOOKUP($A22,#REF!,7,FALSE))-2),CONCATENATE(LEFT(VLOOKUP($A22,#REF!,7,FALSE),LEN(VLOOKUP($A22,#REF!,7,FALSE))-2),"*")),"")</f>
        <v>#REF!</v>
      </c>
      <c r="I22" s="54" t="e">
        <f>IF(LEN(VLOOKUP($A22,#REF!,8,FALSE)),UPPER(RIGHT(VLOOKUP($A22,#REF!,8,FALSE),1)),"")</f>
        <v>#REF!</v>
      </c>
      <c r="J22" s="42" t="e">
        <f>IF(LEN(VLOOKUP($A22,#REF!,4,FALSE)),UPPER(RIGHT(VLOOKUP($A22,#REF!,4,FALSE),1)),"")</f>
        <v>#REF!</v>
      </c>
      <c r="K22" s="42" t="e">
        <f>IF(LEN(VLOOKUP($A22,#REF!,5,FALSE)),UPPER(RIGHT(VLOOKUP($A22,#REF!,5,FALSE),1)),"")</f>
        <v>#REF!</v>
      </c>
      <c r="L22" s="42" t="e">
        <f>IF(LEN(VLOOKUP($A22,#REF!,6,FALSE)),UPPER(RIGHT(VLOOKUP($A22,#REF!,6,FALSE),1)),"")</f>
        <v>#REF!</v>
      </c>
      <c r="M22" s="43" t="e">
        <f>IF(LEN(VLOOKUP($A22,#REF!,7,FALSE)),UPPER(RIGHT(VLOOKUP($A22,#REF!,7,FALSE),1)),"")</f>
        <v>#REF!</v>
      </c>
      <c r="N22" s="38" t="e">
        <f t="shared" ref="N22" si="15">IF(E22="","RSVD0")</f>
        <v>#REF!</v>
      </c>
      <c r="O22" s="38" t="e">
        <f t="shared" ref="O22:O23" si="16">IF(F22="","RSVD1")</f>
        <v>#REF!</v>
      </c>
      <c r="P22" s="38" t="e">
        <f t="shared" ref="P22:P23" si="17">IF(G22="","RSVD2")</f>
        <v>#REF!</v>
      </c>
      <c r="Q22" s="38" t="e">
        <f t="shared" ref="Q22:Q23" si="18">IF(H22="","RSVD3")</f>
        <v>#REF!</v>
      </c>
      <c r="R22" s="38" t="s">
        <v>94</v>
      </c>
      <c r="S22" s="63" t="e">
        <f>HLOOKUP("Device Tree Pin Name",#REF!,MATCH($A22,#REF!,0),FALSE)</f>
        <v>#REF!</v>
      </c>
      <c r="T22" s="47" t="e">
        <f>HLOOKUP("power rail",#REF!,MATCH($A22,#REF!,0),FALSE)</f>
        <v>#REF!</v>
      </c>
      <c r="U22" s="62" t="e">
        <f>HLOOKUP("Wake Capable",#REF!,MATCH($A22,#REF!,0),FALSE)</f>
        <v>#REF!</v>
      </c>
      <c r="V22" s="62" t="e">
        <f>HLOOKUP("Strap",#REF!,MATCH($A22,#REF!,0),FALSE)</f>
        <v>#REF!</v>
      </c>
      <c r="W22" s="62" t="e">
        <f>HLOOKUP("GTE",#REF!,MATCH($A22,#REF!,0),FALSE)</f>
        <v>#REF!</v>
      </c>
      <c r="X22" s="62" t="e">
        <f>HLOOKUP("DPD_Control",#REF!,MATCH($A22,#REF!,0),FALSE)</f>
        <v>#REF!</v>
      </c>
      <c r="Y22" s="62" t="e">
        <f>HLOOKUP("DPD_Group",#REF!,MATCH($A22,#REF!,0),FALSE)</f>
        <v>#REF!</v>
      </c>
      <c r="Z22" s="47" t="e">
        <f>HLOOKUP("Pad Category",#REF!,MATCH($A22,#REF!,0),FALSE)</f>
        <v>#REF!</v>
      </c>
      <c r="AA22" s="47" t="e">
        <f>HLOOKUP("Pad type",#REF!,MATCH($A22,#REF!,0),FALSE)</f>
        <v>#REF!</v>
      </c>
      <c r="AB22" s="47" t="e">
        <f>HLOOKUP("Pull Strength",#REF!,MATCH($A22,#REF!,0),FALSE)</f>
        <v>#REF!</v>
      </c>
      <c r="AC22" s="47" t="e">
        <f>HLOOKUP("POR Pin State",#REF!,MATCH($A22,#REF!,0),FALSE)</f>
        <v>#REF!</v>
      </c>
      <c r="AD22" s="47" t="e">
        <f>IF(OR($AQ22="",$AQ22=$C22),$R22,IF($AQ22=$D22,SUBSTITUTE(SUBSTITUTE($AQ22,"GPIO3_","GPIO_"),".0",""),IF($AQ22=$E22,$N22,IF($AQ22=$F22,$O22,IF($AQ22=$G22,$P22,IF($AQ22=$H22,$Q22,"INVALID"))))))</f>
        <v>#REF!</v>
      </c>
      <c r="AE22" s="82"/>
      <c r="AF22" s="38" t="str">
        <f t="shared" si="1"/>
        <v>PULL_UP</v>
      </c>
      <c r="AG22" s="38" t="str">
        <f t="shared" si="4"/>
        <v>TRISTATE</v>
      </c>
      <c r="AH22" s="38" t="str">
        <f t="shared" si="5"/>
        <v>ENABLE</v>
      </c>
      <c r="AI22" s="87" t="e">
        <f t="shared" si="9"/>
        <v>#REF!</v>
      </c>
      <c r="AJ22" s="86" t="b">
        <v>1</v>
      </c>
      <c r="AK22" s="86" t="b">
        <v>1</v>
      </c>
      <c r="AL22" s="86" t="b">
        <v>1</v>
      </c>
      <c r="AM22" s="86" t="b">
        <v>1</v>
      </c>
      <c r="AN22" s="86" t="b">
        <v>1</v>
      </c>
      <c r="AO22" s="86" t="b">
        <v>1</v>
      </c>
      <c r="AP22" s="63" t="str">
        <f t="shared" si="2"/>
        <v>VALID</v>
      </c>
      <c r="AQ22" s="102" t="s">
        <v>2822</v>
      </c>
      <c r="AR22" s="103" t="s">
        <v>2724</v>
      </c>
      <c r="AS22" s="104" t="s">
        <v>2826</v>
      </c>
      <c r="AT22" s="104" t="s">
        <v>89</v>
      </c>
      <c r="AU22" s="105"/>
      <c r="AV22" s="105"/>
      <c r="AW22" s="118" t="s">
        <v>85</v>
      </c>
      <c r="AX22" s="104" t="s">
        <v>85</v>
      </c>
      <c r="AY22" s="105"/>
      <c r="AZ22" s="104"/>
      <c r="BA22" s="104"/>
      <c r="BB22" s="115"/>
      <c r="BC22" s="116"/>
      <c r="BD22" s="117" t="s">
        <v>2827</v>
      </c>
      <c r="BE22" s="125" t="s">
        <v>3</v>
      </c>
      <c r="BF22" s="147" t="e">
        <f>VLOOKUP($A22,#REF!,34,FALSE)</f>
        <v>#REF!</v>
      </c>
      <c r="BG22" s="148" t="e">
        <f>VLOOKUP($A22,#REF!,22,FALSE)</f>
        <v>#REF!</v>
      </c>
      <c r="BH22" s="149"/>
    </row>
    <row r="23" ht="12.95" customHeight="1" spans="1:60">
      <c r="A23" s="38" t="s">
        <v>116</v>
      </c>
      <c r="B23" s="38" t="e">
        <f>VLOOKUP($A23,#REF!,34,FALSE)</f>
        <v>#REF!</v>
      </c>
      <c r="C23" s="39" t="str">
        <f t="shared" si="0"/>
        <v>unused_HDMI_CEC</v>
      </c>
      <c r="D23" s="40" t="e">
        <f>IF(LEN(VLOOKUP($A23,#REF!,8,FALSE)),LEFT(VLOOKUP($A23,#REF!,8,FALSE),LEN(VLOOKUP($A23,#REF!,8,FALSE))-2),"")</f>
        <v>#REF!</v>
      </c>
      <c r="E23" s="41" t="e">
        <f>IF(LEN(VLOOKUP($A23,#REF!,4,FALSE)),IF(INDEX(#REF!,MATCH($A23,#REF!,0),1),LEFT(VLOOKUP($A23,#REF!,4,FALSE),LEN(VLOOKUP($A23,#REF!,4,FALSE))-2),CONCATENATE(LEFT(VLOOKUP($A23,#REF!,4,FALSE),LEN(VLOOKUP($A23,#REF!,4,FALSE))-2),"*")),"")</f>
        <v>#REF!</v>
      </c>
      <c r="F23" s="42" t="e">
        <f>IF(LEN(VLOOKUP($A23,#REF!,5,FALSE)),IF(INDEX(#REF!,MATCH($A23,#REF!,0),2),LEFT(VLOOKUP($A23,#REF!,5,FALSE),LEN(VLOOKUP($A23,#REF!,5,FALSE))-2),CONCATENATE(LEFT(VLOOKUP($A23,#REF!,5,FALSE),LEN(VLOOKUP($A23,#REF!,5,FALSE))-2),"*")),"")</f>
        <v>#REF!</v>
      </c>
      <c r="G23" s="42" t="e">
        <f>IF(LEN(VLOOKUP($A23,#REF!,6,FALSE)),IF(INDEX(#REF!,MATCH($A23,#REF!,0),3),LEFT(VLOOKUP($A23,#REF!,6,FALSE),LEN(VLOOKUP($A23,#REF!,6,FALSE))-2),CONCATENATE(LEFT(VLOOKUP($A23,#REF!,6,FALSE),LEN(VLOOKUP($A23,#REF!,6,FALSE))-2),"*")),"")</f>
        <v>#REF!</v>
      </c>
      <c r="H23" s="43" t="e">
        <f>IF(LEN(VLOOKUP($A23,#REF!,7,FALSE)),IF(INDEX(#REF!,MATCH($A23,#REF!,0),4),LEFT(VLOOKUP($A23,#REF!,7,FALSE),LEN(VLOOKUP($A23,#REF!,7,FALSE))-2),CONCATENATE(LEFT(VLOOKUP($A23,#REF!,7,FALSE),LEN(VLOOKUP($A23,#REF!,7,FALSE))-2),"*")),"")</f>
        <v>#REF!</v>
      </c>
      <c r="I23" s="54" t="e">
        <f>IF(LEN(VLOOKUP($A23,#REF!,8,FALSE)),UPPER(RIGHT(VLOOKUP($A23,#REF!,8,FALSE),1)),"")</f>
        <v>#REF!</v>
      </c>
      <c r="J23" s="42" t="e">
        <f>IF(LEN(VLOOKUP($A23,#REF!,4,FALSE)),UPPER(RIGHT(VLOOKUP($A23,#REF!,4,FALSE),1)),"")</f>
        <v>#REF!</v>
      </c>
      <c r="K23" s="42" t="e">
        <f>IF(LEN(VLOOKUP($A23,#REF!,5,FALSE)),UPPER(RIGHT(VLOOKUP($A23,#REF!,5,FALSE),1)),"")</f>
        <v>#REF!</v>
      </c>
      <c r="L23" s="42" t="e">
        <f>IF(LEN(VLOOKUP($A23,#REF!,6,FALSE)),UPPER(RIGHT(VLOOKUP($A23,#REF!,6,FALSE),1)),"")</f>
        <v>#REF!</v>
      </c>
      <c r="M23" s="43" t="e">
        <f>IF(LEN(VLOOKUP($A23,#REF!,7,FALSE)),UPPER(RIGHT(VLOOKUP($A23,#REF!,7,FALSE),1)),"")</f>
        <v>#REF!</v>
      </c>
      <c r="N23" s="38" t="s">
        <v>117</v>
      </c>
      <c r="O23" s="38" t="e">
        <f t="shared" si="16"/>
        <v>#REF!</v>
      </c>
      <c r="P23" s="38" t="e">
        <f t="shared" si="17"/>
        <v>#REF!</v>
      </c>
      <c r="Q23" s="38" t="e">
        <f t="shared" si="18"/>
        <v>#REF!</v>
      </c>
      <c r="R23" s="38" t="s">
        <v>83</v>
      </c>
      <c r="S23" s="64" t="e">
        <f>HLOOKUP("Device Tree Pin Name",#REF!,MATCH($A23,#REF!,0),FALSE)</f>
        <v>#REF!</v>
      </c>
      <c r="T23" s="47" t="e">
        <f>HLOOKUP("power rail",#REF!,MATCH($A23,#REF!,0),FALSE)</f>
        <v>#REF!</v>
      </c>
      <c r="U23" s="62" t="e">
        <f>HLOOKUP("Wake Capable",#REF!,MATCH($A23,#REF!,0),FALSE)</f>
        <v>#REF!</v>
      </c>
      <c r="V23" s="62" t="e">
        <f>HLOOKUP("Strap",#REF!,MATCH($A23,#REF!,0),FALSE)</f>
        <v>#REF!</v>
      </c>
      <c r="W23" s="62" t="e">
        <f>HLOOKUP("GTE",#REF!,MATCH($A23,#REF!,0),FALSE)</f>
        <v>#REF!</v>
      </c>
      <c r="X23" s="62" t="e">
        <f>HLOOKUP("DPD_Control",#REF!,MATCH($A23,#REF!,0),FALSE)</f>
        <v>#REF!</v>
      </c>
      <c r="Y23" s="62" t="e">
        <f>HLOOKUP("DPD_Group",#REF!,MATCH($A23,#REF!,0),FALSE)</f>
        <v>#REF!</v>
      </c>
      <c r="Z23" s="47" t="e">
        <f>HLOOKUP("Pad Category",#REF!,MATCH($A23,#REF!,0),FALSE)</f>
        <v>#REF!</v>
      </c>
      <c r="AA23" s="47" t="e">
        <f>HLOOKUP("Pad type",#REF!,MATCH($A23,#REF!,0),FALSE)</f>
        <v>#REF!</v>
      </c>
      <c r="AB23" s="47" t="e">
        <f>HLOOKUP("Pull Strength",#REF!,MATCH($A23,#REF!,0),FALSE)</f>
        <v>#REF!</v>
      </c>
      <c r="AC23" s="47" t="e">
        <f>HLOOKUP("POR Pin State",#REF!,MATCH($A23,#REF!,0),FALSE)</f>
        <v>#REF!</v>
      </c>
      <c r="AD23" s="47" t="str">
        <f>IF(OR($AQ23="",$AQ23=$C23),$R23,IF($AQ23=$D23,SUBSTITUTE(SUBSTITUTE($AQ23,"GPIO3_","GPIO_"),".0",""),IF($AQ23=$E23,$N23,IF($AQ23=$F23,$O23,IF($AQ23=$G23,$P23,IF($AQ23=$H23,$Q23,"INVALID"))))))</f>
        <v>RSVD1</v>
      </c>
      <c r="AE23" s="82"/>
      <c r="AF23" s="38" t="str">
        <f t="shared" si="1"/>
        <v>PULL_DOWN</v>
      </c>
      <c r="AG23" s="38" t="str">
        <f t="shared" si="4"/>
        <v>TRISTATE</v>
      </c>
      <c r="AH23" s="38" t="str">
        <f t="shared" si="5"/>
        <v>DISABLE</v>
      </c>
      <c r="AI23" s="87" t="e">
        <f t="shared" si="9"/>
        <v>#REF!</v>
      </c>
      <c r="AJ23" s="86" t="b">
        <v>1</v>
      </c>
      <c r="AK23" s="86" t="b">
        <v>1</v>
      </c>
      <c r="AL23" s="86" t="b">
        <v>1</v>
      </c>
      <c r="AM23" s="86" t="b">
        <v>1</v>
      </c>
      <c r="AN23" s="86" t="b">
        <v>1</v>
      </c>
      <c r="AO23" s="86" t="b">
        <v>1</v>
      </c>
      <c r="AP23" s="63" t="str">
        <f t="shared" si="2"/>
        <v>VALID</v>
      </c>
      <c r="AQ23" s="102" t="s">
        <v>118</v>
      </c>
      <c r="AR23" s="103" t="s">
        <v>79</v>
      </c>
      <c r="AS23" s="104"/>
      <c r="AT23" s="104" t="s">
        <v>89</v>
      </c>
      <c r="AU23" s="105"/>
      <c r="AV23" s="105"/>
      <c r="AW23" s="118" t="s">
        <v>85</v>
      </c>
      <c r="AX23" s="104" t="s">
        <v>85</v>
      </c>
      <c r="AY23" s="105"/>
      <c r="AZ23" s="104"/>
      <c r="BA23" s="104"/>
      <c r="BB23" s="115"/>
      <c r="BC23" s="116"/>
      <c r="BD23" s="117"/>
      <c r="BE23" s="151"/>
      <c r="BF23" s="147" t="e">
        <f>VLOOKUP($A23,#REF!,34,FALSE)</f>
        <v>#REF!</v>
      </c>
      <c r="BG23" s="148" t="e">
        <f>VLOOKUP($A23,#REF!,22,FALSE)</f>
        <v>#REF!</v>
      </c>
      <c r="BH23" s="149"/>
    </row>
    <row r="24" s="3" customFormat="1" ht="18" customHeight="1" spans="1:60">
      <c r="A24" s="44" t="s">
        <v>119</v>
      </c>
      <c r="B24" s="45" t="s">
        <v>120</v>
      </c>
      <c r="C24" s="35"/>
      <c r="D24" s="37"/>
      <c r="E24" s="37"/>
      <c r="F24" s="37"/>
      <c r="G24" s="37"/>
      <c r="H24" s="37"/>
      <c r="I24" s="35"/>
      <c r="J24" s="35"/>
      <c r="K24" s="35"/>
      <c r="L24" s="35"/>
      <c r="M24" s="35"/>
      <c r="N24" s="35"/>
      <c r="O24" s="35"/>
      <c r="P24" s="35"/>
      <c r="Q24" s="35"/>
      <c r="R24" s="35"/>
      <c r="S24" s="35"/>
      <c r="T24" s="35"/>
      <c r="U24" s="60"/>
      <c r="V24" s="60"/>
      <c r="W24" s="60"/>
      <c r="X24" s="60"/>
      <c r="Y24" s="60"/>
      <c r="Z24" s="81"/>
      <c r="AA24" s="81"/>
      <c r="AB24" s="81"/>
      <c r="AC24" s="81"/>
      <c r="AD24" s="81"/>
      <c r="AE24" s="81"/>
      <c r="AF24" s="81"/>
      <c r="AG24" s="81"/>
      <c r="AH24" s="81"/>
      <c r="AI24" s="81"/>
      <c r="AJ24" s="81"/>
      <c r="AK24" s="81"/>
      <c r="AL24" s="81"/>
      <c r="AM24" s="81"/>
      <c r="AN24" s="81"/>
      <c r="AO24" s="81"/>
      <c r="AP24" s="81"/>
      <c r="AQ24" s="100"/>
      <c r="AR24" s="100"/>
      <c r="AS24" s="101"/>
      <c r="AT24" s="101"/>
      <c r="AU24" s="101"/>
      <c r="AV24" s="101"/>
      <c r="AW24" s="101"/>
      <c r="AX24" s="101"/>
      <c r="AY24" s="101"/>
      <c r="AZ24" s="101"/>
      <c r="BA24" s="101"/>
      <c r="BB24" s="101"/>
      <c r="BC24" s="400" t="s">
        <v>76</v>
      </c>
      <c r="BD24" s="114"/>
      <c r="BE24" s="142" t="s">
        <v>119</v>
      </c>
      <c r="BF24" s="142" t="s">
        <v>120</v>
      </c>
      <c r="BG24" s="152"/>
      <c r="BH24" s="153"/>
    </row>
    <row r="25" ht="12.95" customHeight="1" spans="1:60">
      <c r="A25" s="38" t="s">
        <v>121</v>
      </c>
      <c r="B25" s="38" t="e">
        <f>VLOOKUP($A25,#REF!,34,FALSE)</f>
        <v>#REF!</v>
      </c>
      <c r="C25" s="39" t="str">
        <f t="shared" ref="C25:C35" si="19">CONCATENATE("unused_",A25)</f>
        <v>unused_SPI2_SCK</v>
      </c>
      <c r="D25" s="40" t="e">
        <f>IF(LEN(VLOOKUP($A25,#REF!,8,FALSE)),LEFT(VLOOKUP($A25,#REF!,8,FALSE),LEN(VLOOKUP($A25,#REF!,8,FALSE))-2),"")</f>
        <v>#REF!</v>
      </c>
      <c r="E25" s="41" t="e">
        <f>IF(LEN(VLOOKUP($A25,#REF!,4,FALSE)),IF(INDEX(#REF!,MATCH($A25,#REF!,0),1),LEFT(VLOOKUP($A25,#REF!,4,FALSE),LEN(VLOOKUP($A25,#REF!,4,FALSE))-2),CONCATENATE(LEFT(VLOOKUP($A25,#REF!,4,FALSE),LEN(VLOOKUP($A25,#REF!,4,FALSE))-2),"*")),"")</f>
        <v>#REF!</v>
      </c>
      <c r="F25" s="42" t="e">
        <f>IF(LEN(VLOOKUP($A25,#REF!,5,FALSE)),IF(INDEX(#REF!,MATCH($A25,#REF!,0),2),LEFT(VLOOKUP($A25,#REF!,5,FALSE),LEN(VLOOKUP($A25,#REF!,5,FALSE))-2),CONCATENATE(LEFT(VLOOKUP($A25,#REF!,5,FALSE),LEN(VLOOKUP($A25,#REF!,5,FALSE))-2),"*")),"")</f>
        <v>#REF!</v>
      </c>
      <c r="G25" s="42" t="e">
        <f>IF(LEN(VLOOKUP($A25,#REF!,6,FALSE)),IF(INDEX(#REF!,MATCH($A25,#REF!,0),3),LEFT(VLOOKUP($A25,#REF!,6,FALSE),LEN(VLOOKUP($A25,#REF!,6,FALSE))-2),CONCATENATE(LEFT(VLOOKUP($A25,#REF!,6,FALSE),LEN(VLOOKUP($A25,#REF!,6,FALSE))-2),"*")),"")</f>
        <v>#REF!</v>
      </c>
      <c r="H25" s="43" t="e">
        <f>IF(LEN(VLOOKUP($A25,#REF!,7,FALSE)),IF(INDEX(#REF!,MATCH($A25,#REF!,0),4),LEFT(VLOOKUP($A25,#REF!,7,FALSE),LEN(VLOOKUP($A25,#REF!,7,FALSE))-2),CONCATENATE(LEFT(VLOOKUP($A25,#REF!,7,FALSE),LEN(VLOOKUP($A25,#REF!,7,FALSE))-2),"*")),"")</f>
        <v>#REF!</v>
      </c>
      <c r="I25" s="54" t="e">
        <f>IF(LEN(VLOOKUP($A25,#REF!,8,FALSE)),UPPER(RIGHT(VLOOKUP($A25,#REF!,8,FALSE),1)),"")</f>
        <v>#REF!</v>
      </c>
      <c r="J25" s="42" t="e">
        <f>IF(LEN(VLOOKUP($A25,#REF!,4,FALSE)),UPPER(RIGHT(VLOOKUP($A25,#REF!,4,FALSE),1)),"")</f>
        <v>#REF!</v>
      </c>
      <c r="K25" s="42" t="e">
        <f>IF(LEN(VLOOKUP($A25,#REF!,5,FALSE)),UPPER(RIGHT(VLOOKUP($A25,#REF!,5,FALSE),1)),"")</f>
        <v>#REF!</v>
      </c>
      <c r="L25" s="42" t="e">
        <f>IF(LEN(VLOOKUP($A25,#REF!,6,FALSE)),UPPER(RIGHT(VLOOKUP($A25,#REF!,6,FALSE),1)),"")</f>
        <v>#REF!</v>
      </c>
      <c r="M25" s="43" t="e">
        <f>IF(LEN(VLOOKUP($A25,#REF!,7,FALSE)),UPPER(RIGHT(VLOOKUP($A25,#REF!,7,FALSE),1)),"")</f>
        <v>#REF!</v>
      </c>
      <c r="N25" s="38" t="s">
        <v>122</v>
      </c>
      <c r="O25" s="38" t="e">
        <f t="shared" ref="O25:O28" si="20">IF(F25="","RSVD1")</f>
        <v>#REF!</v>
      </c>
      <c r="P25" s="38" t="e">
        <f t="shared" ref="P25:P35" si="21">IF(G25="","RSVD2")</f>
        <v>#REF!</v>
      </c>
      <c r="Q25" s="38" t="e">
        <f t="shared" ref="Q25:Q35" si="22">IF(H25="","RSVD3")</f>
        <v>#REF!</v>
      </c>
      <c r="R25" s="38" t="s">
        <v>83</v>
      </c>
      <c r="S25" s="61" t="e">
        <f>HLOOKUP("Device Tree Pin Name",#REF!,MATCH($A25,#REF!,0),FALSE)</f>
        <v>#REF!</v>
      </c>
      <c r="T25" s="47" t="e">
        <f>HLOOKUP("power rail",#REF!,MATCH($A25,#REF!,0),FALSE)</f>
        <v>#REF!</v>
      </c>
      <c r="U25" s="62" t="e">
        <f>HLOOKUP("Wake Capable",#REF!,MATCH($A25,#REF!,0),FALSE)</f>
        <v>#REF!</v>
      </c>
      <c r="V25" s="62" t="e">
        <f>HLOOKUP("Strap",#REF!,MATCH($A25,#REF!,0),FALSE)</f>
        <v>#REF!</v>
      </c>
      <c r="W25" s="62" t="e">
        <f>HLOOKUP("GTE",#REF!,MATCH($A25,#REF!,0),FALSE)</f>
        <v>#REF!</v>
      </c>
      <c r="X25" s="62" t="e">
        <f>HLOOKUP("DPD_Control",#REF!,MATCH($A25,#REF!,0),FALSE)</f>
        <v>#REF!</v>
      </c>
      <c r="Y25" s="62" t="e">
        <f>HLOOKUP("DPD_Group",#REF!,MATCH($A25,#REF!,0),FALSE)</f>
        <v>#REF!</v>
      </c>
      <c r="Z25" s="47" t="e">
        <f>HLOOKUP("Pad Category",#REF!,MATCH($A25,#REF!,0),FALSE)</f>
        <v>#REF!</v>
      </c>
      <c r="AA25" s="47" t="e">
        <f>HLOOKUP("Pad type",#REF!,MATCH($A25,#REF!,0),FALSE)</f>
        <v>#REF!</v>
      </c>
      <c r="AB25" s="47" t="e">
        <f>HLOOKUP("Pull Strength",#REF!,MATCH($A25,#REF!,0),FALSE)</f>
        <v>#REF!</v>
      </c>
      <c r="AC25" s="47" t="e">
        <f>HLOOKUP("POR Pin State",#REF!,MATCH($A25,#REF!,0),FALSE)</f>
        <v>#REF!</v>
      </c>
      <c r="AD25" s="47" t="str">
        <f t="shared" ref="AD25:AD35" si="23">IF(OR($AQ25="",$AQ25=$C25),$R25,IF($AQ25=$D25,SUBSTITUTE(SUBSTITUTE($AQ25,"GPIO3_","GPIO_"),".0",""),IF($AQ25=$E25,$N25,IF($AQ25=$F25,$O25,IF($AQ25=$G25,$P25,IF($AQ25=$H25,$Q25,"INVALID"))))))</f>
        <v>RSVD1</v>
      </c>
      <c r="AE25" s="82"/>
      <c r="AF25" s="38" t="str">
        <f t="shared" si="1"/>
        <v>PULL_DOWN</v>
      </c>
      <c r="AG25" s="38" t="str">
        <f t="shared" ref="AG25:AG35" si="24">IF($AR25="Input","TRISTATE",IF($AS25="Z","TRISTATE",IF($AQ25=$C25,"TRISTATE","NORMAL")))</f>
        <v>TRISTATE</v>
      </c>
      <c r="AH25" s="38" t="str">
        <f t="shared" ref="AH25:AH35" si="25">IF(OR($AQ25=$C25,$AR25="Output"),"DISABLE","ENABLE")</f>
        <v>DISABLE</v>
      </c>
      <c r="AI25" s="87" t="e">
        <f t="shared" si="9"/>
        <v>#REF!</v>
      </c>
      <c r="AJ25" s="86" t="b">
        <v>1</v>
      </c>
      <c r="AK25" s="86" t="b">
        <v>1</v>
      </c>
      <c r="AL25" s="86" t="b">
        <v>1</v>
      </c>
      <c r="AM25" s="86" t="b">
        <v>1</v>
      </c>
      <c r="AN25" s="86" t="b">
        <v>1</v>
      </c>
      <c r="AO25" s="86" t="b">
        <v>1</v>
      </c>
      <c r="AP25" s="63" t="str">
        <f t="shared" si="2"/>
        <v>VALID</v>
      </c>
      <c r="AQ25" s="102" t="s">
        <v>123</v>
      </c>
      <c r="AR25" s="103" t="s">
        <v>79</v>
      </c>
      <c r="AS25" s="104"/>
      <c r="AT25" s="105"/>
      <c r="AU25" s="105"/>
      <c r="AV25" s="104" t="s">
        <v>124</v>
      </c>
      <c r="AW25" s="118" t="s">
        <v>85</v>
      </c>
      <c r="AX25" s="104" t="s">
        <v>85</v>
      </c>
      <c r="AY25" s="105"/>
      <c r="AZ25" s="104"/>
      <c r="BA25" s="104"/>
      <c r="BB25" s="115"/>
      <c r="BC25" s="116"/>
      <c r="BD25" s="117"/>
      <c r="BE25" s="146"/>
      <c r="BF25" s="147" t="e">
        <f>VLOOKUP($A25,#REF!,34,FALSE)</f>
        <v>#REF!</v>
      </c>
      <c r="BG25" s="148" t="e">
        <f>VLOOKUP($A25,#REF!,22,FALSE)</f>
        <v>#REF!</v>
      </c>
      <c r="BH25" s="149"/>
    </row>
    <row r="26" ht="12.95" customHeight="1" spans="1:60">
      <c r="A26" s="38" t="s">
        <v>125</v>
      </c>
      <c r="B26" s="38" t="e">
        <f>VLOOKUP($A26,#REF!,34,FALSE)</f>
        <v>#REF!</v>
      </c>
      <c r="C26" s="39" t="str">
        <f t="shared" si="19"/>
        <v>unused_SPI2_MISO</v>
      </c>
      <c r="D26" s="40" t="e">
        <f>IF(LEN(VLOOKUP($A26,#REF!,8,FALSE)),LEFT(VLOOKUP($A26,#REF!,8,FALSE),LEN(VLOOKUP($A26,#REF!,8,FALSE))-2),"")</f>
        <v>#REF!</v>
      </c>
      <c r="E26" s="41" t="e">
        <f>IF(LEN(VLOOKUP($A26,#REF!,4,FALSE)),IF(INDEX(#REF!,MATCH($A26,#REF!,0),1),LEFT(VLOOKUP($A26,#REF!,4,FALSE),LEN(VLOOKUP($A26,#REF!,4,FALSE))-2),CONCATENATE(LEFT(VLOOKUP($A26,#REF!,4,FALSE),LEN(VLOOKUP($A26,#REF!,4,FALSE))-2),"*")),"")</f>
        <v>#REF!</v>
      </c>
      <c r="F26" s="42" t="e">
        <f>IF(LEN(VLOOKUP($A26,#REF!,5,FALSE)),IF(INDEX(#REF!,MATCH($A26,#REF!,0),2),LEFT(VLOOKUP($A26,#REF!,5,FALSE),LEN(VLOOKUP($A26,#REF!,5,FALSE))-2),CONCATENATE(LEFT(VLOOKUP($A26,#REF!,5,FALSE),LEN(VLOOKUP($A26,#REF!,5,FALSE))-2),"*")),"")</f>
        <v>#REF!</v>
      </c>
      <c r="G26" s="42" t="e">
        <f>IF(LEN(VLOOKUP($A26,#REF!,6,FALSE)),IF(INDEX(#REF!,MATCH($A26,#REF!,0),3),LEFT(VLOOKUP($A26,#REF!,6,FALSE),LEN(VLOOKUP($A26,#REF!,6,FALSE))-2),CONCATENATE(LEFT(VLOOKUP($A26,#REF!,6,FALSE),LEN(VLOOKUP($A26,#REF!,6,FALSE))-2),"*")),"")</f>
        <v>#REF!</v>
      </c>
      <c r="H26" s="43" t="e">
        <f>IF(LEN(VLOOKUP($A26,#REF!,7,FALSE)),IF(INDEX(#REF!,MATCH($A26,#REF!,0),4),LEFT(VLOOKUP($A26,#REF!,7,FALSE),LEN(VLOOKUP($A26,#REF!,7,FALSE))-2),CONCATENATE(LEFT(VLOOKUP($A26,#REF!,7,FALSE),LEN(VLOOKUP($A26,#REF!,7,FALSE))-2),"*")),"")</f>
        <v>#REF!</v>
      </c>
      <c r="I26" s="54" t="e">
        <f>IF(LEN(VLOOKUP($A26,#REF!,8,FALSE)),UPPER(RIGHT(VLOOKUP($A26,#REF!,8,FALSE),1)),"")</f>
        <v>#REF!</v>
      </c>
      <c r="J26" s="42" t="e">
        <f>IF(LEN(VLOOKUP($A26,#REF!,4,FALSE)),UPPER(RIGHT(VLOOKUP($A26,#REF!,4,FALSE),1)),"")</f>
        <v>#REF!</v>
      </c>
      <c r="K26" s="42" t="e">
        <f>IF(LEN(VLOOKUP($A26,#REF!,5,FALSE)),UPPER(RIGHT(VLOOKUP($A26,#REF!,5,FALSE),1)),"")</f>
        <v>#REF!</v>
      </c>
      <c r="L26" s="42" t="e">
        <f>IF(LEN(VLOOKUP($A26,#REF!,6,FALSE)),UPPER(RIGHT(VLOOKUP($A26,#REF!,6,FALSE),1)),"")</f>
        <v>#REF!</v>
      </c>
      <c r="M26" s="43" t="e">
        <f>IF(LEN(VLOOKUP($A26,#REF!,7,FALSE)),UPPER(RIGHT(VLOOKUP($A26,#REF!,7,FALSE),1)),"")</f>
        <v>#REF!</v>
      </c>
      <c r="N26" s="38" t="s">
        <v>122</v>
      </c>
      <c r="O26" s="38" t="e">
        <f t="shared" si="20"/>
        <v>#REF!</v>
      </c>
      <c r="P26" s="38" t="e">
        <f t="shared" si="21"/>
        <v>#REF!</v>
      </c>
      <c r="Q26" s="38" t="e">
        <f t="shared" si="22"/>
        <v>#REF!</v>
      </c>
      <c r="R26" s="38" t="s">
        <v>83</v>
      </c>
      <c r="S26" s="63" t="e">
        <f>HLOOKUP("Device Tree Pin Name",#REF!,MATCH($A26,#REF!,0),FALSE)</f>
        <v>#REF!</v>
      </c>
      <c r="T26" s="47" t="e">
        <f>HLOOKUP("power rail",#REF!,MATCH($A26,#REF!,0),FALSE)</f>
        <v>#REF!</v>
      </c>
      <c r="U26" s="62" t="e">
        <f>HLOOKUP("Wake Capable",#REF!,MATCH($A26,#REF!,0),FALSE)</f>
        <v>#REF!</v>
      </c>
      <c r="V26" s="62" t="e">
        <f>HLOOKUP("Strap",#REF!,MATCH($A26,#REF!,0),FALSE)</f>
        <v>#REF!</v>
      </c>
      <c r="W26" s="62" t="e">
        <f>HLOOKUP("GTE",#REF!,MATCH($A26,#REF!,0),FALSE)</f>
        <v>#REF!</v>
      </c>
      <c r="X26" s="62" t="e">
        <f>HLOOKUP("DPD_Control",#REF!,MATCH($A26,#REF!,0),FALSE)</f>
        <v>#REF!</v>
      </c>
      <c r="Y26" s="62" t="e">
        <f>HLOOKUP("DPD_Group",#REF!,MATCH($A26,#REF!,0),FALSE)</f>
        <v>#REF!</v>
      </c>
      <c r="Z26" s="47" t="e">
        <f>HLOOKUP("Pad Category",#REF!,MATCH($A26,#REF!,0),FALSE)</f>
        <v>#REF!</v>
      </c>
      <c r="AA26" s="47" t="e">
        <f>HLOOKUP("Pad type",#REF!,MATCH($A26,#REF!,0),FALSE)</f>
        <v>#REF!</v>
      </c>
      <c r="AB26" s="47" t="e">
        <f>HLOOKUP("Pull Strength",#REF!,MATCH($A26,#REF!,0),FALSE)</f>
        <v>#REF!</v>
      </c>
      <c r="AC26" s="47" t="e">
        <f>HLOOKUP("POR Pin State",#REF!,MATCH($A26,#REF!,0),FALSE)</f>
        <v>#REF!</v>
      </c>
      <c r="AD26" s="47" t="str">
        <f t="shared" si="23"/>
        <v>RSVD1</v>
      </c>
      <c r="AE26" s="82"/>
      <c r="AF26" s="38" t="str">
        <f t="shared" si="1"/>
        <v>PULL_DOWN</v>
      </c>
      <c r="AG26" s="38" t="str">
        <f t="shared" si="24"/>
        <v>TRISTATE</v>
      </c>
      <c r="AH26" s="38" t="str">
        <f t="shared" si="25"/>
        <v>DISABLE</v>
      </c>
      <c r="AI26" s="87" t="e">
        <f t="shared" si="9"/>
        <v>#REF!</v>
      </c>
      <c r="AJ26" s="86" t="b">
        <v>1</v>
      </c>
      <c r="AK26" s="86" t="b">
        <v>1</v>
      </c>
      <c r="AL26" s="86" t="b">
        <v>1</v>
      </c>
      <c r="AM26" s="86" t="b">
        <v>1</v>
      </c>
      <c r="AN26" s="86" t="b">
        <v>1</v>
      </c>
      <c r="AO26" s="86" t="b">
        <v>1</v>
      </c>
      <c r="AP26" s="63" t="str">
        <f t="shared" si="2"/>
        <v>VALID</v>
      </c>
      <c r="AQ26" s="102" t="s">
        <v>126</v>
      </c>
      <c r="AR26" s="103" t="s">
        <v>79</v>
      </c>
      <c r="AS26" s="104"/>
      <c r="AT26" s="105"/>
      <c r="AU26" s="105"/>
      <c r="AV26" s="104" t="s">
        <v>124</v>
      </c>
      <c r="AW26" s="118" t="s">
        <v>85</v>
      </c>
      <c r="AX26" s="104" t="s">
        <v>85</v>
      </c>
      <c r="AY26" s="105"/>
      <c r="AZ26" s="104"/>
      <c r="BA26" s="104"/>
      <c r="BB26" s="115"/>
      <c r="BC26" s="116"/>
      <c r="BD26" s="117"/>
      <c r="BE26" s="150"/>
      <c r="BF26" s="147" t="e">
        <f>VLOOKUP($A26,#REF!,34,FALSE)</f>
        <v>#REF!</v>
      </c>
      <c r="BG26" s="148" t="e">
        <f>VLOOKUP($A26,#REF!,22,FALSE)</f>
        <v>#REF!</v>
      </c>
      <c r="BH26" s="149"/>
    </row>
    <row r="27" ht="12.95" customHeight="1" spans="1:60">
      <c r="A27" s="38" t="s">
        <v>127</v>
      </c>
      <c r="B27" s="38" t="e">
        <f>VLOOKUP($A27,#REF!,34,FALSE)</f>
        <v>#REF!</v>
      </c>
      <c r="C27" s="39" t="str">
        <f t="shared" si="19"/>
        <v>unused_SPI2_MOSI</v>
      </c>
      <c r="D27" s="40" t="e">
        <f>IF(LEN(VLOOKUP($A27,#REF!,8,FALSE)),LEFT(VLOOKUP($A27,#REF!,8,FALSE),LEN(VLOOKUP($A27,#REF!,8,FALSE))-2),"")</f>
        <v>#REF!</v>
      </c>
      <c r="E27" s="41" t="e">
        <f>IF(LEN(VLOOKUP($A27,#REF!,4,FALSE)),IF(INDEX(#REF!,MATCH($A27,#REF!,0),1),LEFT(VLOOKUP($A27,#REF!,4,FALSE),LEN(VLOOKUP($A27,#REF!,4,FALSE))-2),CONCATENATE(LEFT(VLOOKUP($A27,#REF!,4,FALSE),LEN(VLOOKUP($A27,#REF!,4,FALSE))-2),"*")),"")</f>
        <v>#REF!</v>
      </c>
      <c r="F27" s="42" t="e">
        <f>IF(LEN(VLOOKUP($A27,#REF!,5,FALSE)),IF(INDEX(#REF!,MATCH($A27,#REF!,0),2),LEFT(VLOOKUP($A27,#REF!,5,FALSE),LEN(VLOOKUP($A27,#REF!,5,FALSE))-2),CONCATENATE(LEFT(VLOOKUP($A27,#REF!,5,FALSE),LEN(VLOOKUP($A27,#REF!,5,FALSE))-2),"*")),"")</f>
        <v>#REF!</v>
      </c>
      <c r="G27" s="42" t="e">
        <f>IF(LEN(VLOOKUP($A27,#REF!,6,FALSE)),IF(INDEX(#REF!,MATCH($A27,#REF!,0),3),LEFT(VLOOKUP($A27,#REF!,6,FALSE),LEN(VLOOKUP($A27,#REF!,6,FALSE))-2),CONCATENATE(LEFT(VLOOKUP($A27,#REF!,6,FALSE),LEN(VLOOKUP($A27,#REF!,6,FALSE))-2),"*")),"")</f>
        <v>#REF!</v>
      </c>
      <c r="H27" s="43" t="e">
        <f>IF(LEN(VLOOKUP($A27,#REF!,7,FALSE)),IF(INDEX(#REF!,MATCH($A27,#REF!,0),4),LEFT(VLOOKUP($A27,#REF!,7,FALSE),LEN(VLOOKUP($A27,#REF!,7,FALSE))-2),CONCATENATE(LEFT(VLOOKUP($A27,#REF!,7,FALSE),LEN(VLOOKUP($A27,#REF!,7,FALSE))-2),"*")),"")</f>
        <v>#REF!</v>
      </c>
      <c r="I27" s="54" t="e">
        <f>IF(LEN(VLOOKUP($A27,#REF!,8,FALSE)),UPPER(RIGHT(VLOOKUP($A27,#REF!,8,FALSE),1)),"")</f>
        <v>#REF!</v>
      </c>
      <c r="J27" s="42" t="e">
        <f>IF(LEN(VLOOKUP($A27,#REF!,4,FALSE)),UPPER(RIGHT(VLOOKUP($A27,#REF!,4,FALSE),1)),"")</f>
        <v>#REF!</v>
      </c>
      <c r="K27" s="42" t="e">
        <f>IF(LEN(VLOOKUP($A27,#REF!,5,FALSE)),UPPER(RIGHT(VLOOKUP($A27,#REF!,5,FALSE),1)),"")</f>
        <v>#REF!</v>
      </c>
      <c r="L27" s="42" t="e">
        <f>IF(LEN(VLOOKUP($A27,#REF!,6,FALSE)),UPPER(RIGHT(VLOOKUP($A27,#REF!,6,FALSE),1)),"")</f>
        <v>#REF!</v>
      </c>
      <c r="M27" s="43" t="e">
        <f>IF(LEN(VLOOKUP($A27,#REF!,7,FALSE)),UPPER(RIGHT(VLOOKUP($A27,#REF!,7,FALSE),1)),"")</f>
        <v>#REF!</v>
      </c>
      <c r="N27" s="38" t="s">
        <v>122</v>
      </c>
      <c r="O27" s="38" t="e">
        <f t="shared" si="20"/>
        <v>#REF!</v>
      </c>
      <c r="P27" s="38" t="e">
        <f t="shared" si="21"/>
        <v>#REF!</v>
      </c>
      <c r="Q27" s="38" t="e">
        <f t="shared" si="22"/>
        <v>#REF!</v>
      </c>
      <c r="R27" s="38" t="s">
        <v>83</v>
      </c>
      <c r="S27" s="63" t="e">
        <f>HLOOKUP("Device Tree Pin Name",#REF!,MATCH($A27,#REF!,0),FALSE)</f>
        <v>#REF!</v>
      </c>
      <c r="T27" s="47" t="e">
        <f>HLOOKUP("power rail",#REF!,MATCH($A27,#REF!,0),FALSE)</f>
        <v>#REF!</v>
      </c>
      <c r="U27" s="62" t="e">
        <f>HLOOKUP("Wake Capable",#REF!,MATCH($A27,#REF!,0),FALSE)</f>
        <v>#REF!</v>
      </c>
      <c r="V27" s="62" t="e">
        <f>HLOOKUP("Strap",#REF!,MATCH($A27,#REF!,0),FALSE)</f>
        <v>#REF!</v>
      </c>
      <c r="W27" s="62" t="e">
        <f>HLOOKUP("GTE",#REF!,MATCH($A27,#REF!,0),FALSE)</f>
        <v>#REF!</v>
      </c>
      <c r="X27" s="62" t="e">
        <f>HLOOKUP("DPD_Control",#REF!,MATCH($A27,#REF!,0),FALSE)</f>
        <v>#REF!</v>
      </c>
      <c r="Y27" s="62" t="e">
        <f>HLOOKUP("DPD_Group",#REF!,MATCH($A27,#REF!,0),FALSE)</f>
        <v>#REF!</v>
      </c>
      <c r="Z27" s="47" t="e">
        <f>HLOOKUP("Pad Category",#REF!,MATCH($A27,#REF!,0),FALSE)</f>
        <v>#REF!</v>
      </c>
      <c r="AA27" s="47" t="e">
        <f>HLOOKUP("Pad type",#REF!,MATCH($A27,#REF!,0),FALSE)</f>
        <v>#REF!</v>
      </c>
      <c r="AB27" s="47" t="e">
        <f>HLOOKUP("Pull Strength",#REF!,MATCH($A27,#REF!,0),FALSE)</f>
        <v>#REF!</v>
      </c>
      <c r="AC27" s="47" t="e">
        <f>HLOOKUP("POR Pin State",#REF!,MATCH($A27,#REF!,0),FALSE)</f>
        <v>#REF!</v>
      </c>
      <c r="AD27" s="47" t="str">
        <f t="shared" si="23"/>
        <v>RSVD1</v>
      </c>
      <c r="AE27" s="82"/>
      <c r="AF27" s="38" t="str">
        <f t="shared" si="1"/>
        <v>PULL_DOWN</v>
      </c>
      <c r="AG27" s="38" t="str">
        <f t="shared" si="24"/>
        <v>TRISTATE</v>
      </c>
      <c r="AH27" s="38" t="str">
        <f t="shared" si="25"/>
        <v>DISABLE</v>
      </c>
      <c r="AI27" s="87" t="e">
        <f t="shared" si="9"/>
        <v>#REF!</v>
      </c>
      <c r="AJ27" s="86" t="b">
        <v>1</v>
      </c>
      <c r="AK27" s="86" t="b">
        <v>1</v>
      </c>
      <c r="AL27" s="86" t="b">
        <v>1</v>
      </c>
      <c r="AM27" s="86" t="b">
        <v>1</v>
      </c>
      <c r="AN27" s="86" t="b">
        <v>1</v>
      </c>
      <c r="AO27" s="86" t="b">
        <v>1</v>
      </c>
      <c r="AP27" s="63" t="str">
        <f t="shared" si="2"/>
        <v>VALID</v>
      </c>
      <c r="AQ27" s="102" t="s">
        <v>128</v>
      </c>
      <c r="AR27" s="103" t="s">
        <v>79</v>
      </c>
      <c r="AS27" s="104"/>
      <c r="AT27" s="105"/>
      <c r="AU27" s="105"/>
      <c r="AV27" s="104" t="s">
        <v>124</v>
      </c>
      <c r="AW27" s="118" t="s">
        <v>85</v>
      </c>
      <c r="AX27" s="104" t="s">
        <v>85</v>
      </c>
      <c r="AY27" s="105"/>
      <c r="AZ27" s="104"/>
      <c r="BA27" s="104"/>
      <c r="BB27" s="115"/>
      <c r="BC27" s="116"/>
      <c r="BD27" s="117"/>
      <c r="BE27" s="150"/>
      <c r="BF27" s="147" t="e">
        <f>VLOOKUP($A27,#REF!,34,FALSE)</f>
        <v>#REF!</v>
      </c>
      <c r="BG27" s="148" t="e">
        <f>VLOOKUP($A27,#REF!,22,FALSE)</f>
        <v>#REF!</v>
      </c>
      <c r="BH27" s="149"/>
    </row>
    <row r="28" ht="12.95" customHeight="1" spans="1:60">
      <c r="A28" s="38" t="s">
        <v>129</v>
      </c>
      <c r="B28" s="38" t="e">
        <f>VLOOKUP($A28,#REF!,34,FALSE)</f>
        <v>#REF!</v>
      </c>
      <c r="C28" s="39" t="str">
        <f t="shared" si="19"/>
        <v>unused_SPI2_CS0</v>
      </c>
      <c r="D28" s="40" t="e">
        <f>IF(LEN(VLOOKUP($A28,#REF!,8,FALSE)),LEFT(VLOOKUP($A28,#REF!,8,FALSE),LEN(VLOOKUP($A28,#REF!,8,FALSE))-2),"")</f>
        <v>#REF!</v>
      </c>
      <c r="E28" s="41" t="e">
        <f>IF(LEN(VLOOKUP($A28,#REF!,4,FALSE)),IF(INDEX(#REF!,MATCH($A28,#REF!,0),1),LEFT(VLOOKUP($A28,#REF!,4,FALSE),LEN(VLOOKUP($A28,#REF!,4,FALSE))-2),CONCATENATE(LEFT(VLOOKUP($A28,#REF!,4,FALSE),LEN(VLOOKUP($A28,#REF!,4,FALSE))-2),"*")),"")</f>
        <v>#REF!</v>
      </c>
      <c r="F28" s="42" t="e">
        <f>IF(LEN(VLOOKUP($A28,#REF!,5,FALSE)),IF(INDEX(#REF!,MATCH($A28,#REF!,0),2),LEFT(VLOOKUP($A28,#REF!,5,FALSE),LEN(VLOOKUP($A28,#REF!,5,FALSE))-2),CONCATENATE(LEFT(VLOOKUP($A28,#REF!,5,FALSE),LEN(VLOOKUP($A28,#REF!,5,FALSE))-2),"*")),"")</f>
        <v>#REF!</v>
      </c>
      <c r="G28" s="42" t="e">
        <f>IF(LEN(VLOOKUP($A28,#REF!,6,FALSE)),IF(INDEX(#REF!,MATCH($A28,#REF!,0),3),LEFT(VLOOKUP($A28,#REF!,6,FALSE),LEN(VLOOKUP($A28,#REF!,6,FALSE))-2),CONCATENATE(LEFT(VLOOKUP($A28,#REF!,6,FALSE),LEN(VLOOKUP($A28,#REF!,6,FALSE))-2),"*")),"")</f>
        <v>#REF!</v>
      </c>
      <c r="H28" s="43" t="e">
        <f>IF(LEN(VLOOKUP($A28,#REF!,7,FALSE)),IF(INDEX(#REF!,MATCH($A28,#REF!,0),4),LEFT(VLOOKUP($A28,#REF!,7,FALSE),LEN(VLOOKUP($A28,#REF!,7,FALSE))-2),CONCATENATE(LEFT(VLOOKUP($A28,#REF!,7,FALSE),LEN(VLOOKUP($A28,#REF!,7,FALSE))-2),"*")),"")</f>
        <v>#REF!</v>
      </c>
      <c r="I28" s="54" t="e">
        <f>IF(LEN(VLOOKUP($A28,#REF!,8,FALSE)),UPPER(RIGHT(VLOOKUP($A28,#REF!,8,FALSE),1)),"")</f>
        <v>#REF!</v>
      </c>
      <c r="J28" s="42" t="e">
        <f>IF(LEN(VLOOKUP($A28,#REF!,4,FALSE)),UPPER(RIGHT(VLOOKUP($A28,#REF!,4,FALSE),1)),"")</f>
        <v>#REF!</v>
      </c>
      <c r="K28" s="42" t="e">
        <f>IF(LEN(VLOOKUP($A28,#REF!,5,FALSE)),UPPER(RIGHT(VLOOKUP($A28,#REF!,5,FALSE),1)),"")</f>
        <v>#REF!</v>
      </c>
      <c r="L28" s="42" t="e">
        <f>IF(LEN(VLOOKUP($A28,#REF!,6,FALSE)),UPPER(RIGHT(VLOOKUP($A28,#REF!,6,FALSE),1)),"")</f>
        <v>#REF!</v>
      </c>
      <c r="M28" s="43" t="e">
        <f>IF(LEN(VLOOKUP($A28,#REF!,7,FALSE)),UPPER(RIGHT(VLOOKUP($A28,#REF!,7,FALSE),1)),"")</f>
        <v>#REF!</v>
      </c>
      <c r="N28" s="38" t="s">
        <v>122</v>
      </c>
      <c r="O28" s="38" t="e">
        <f t="shared" si="20"/>
        <v>#REF!</v>
      </c>
      <c r="P28" s="38" t="e">
        <f t="shared" si="21"/>
        <v>#REF!</v>
      </c>
      <c r="Q28" s="38" t="e">
        <f t="shared" si="22"/>
        <v>#REF!</v>
      </c>
      <c r="R28" s="38" t="s">
        <v>83</v>
      </c>
      <c r="S28" s="63" t="e">
        <f>HLOOKUP("Device Tree Pin Name",#REF!,MATCH($A28,#REF!,0),FALSE)</f>
        <v>#REF!</v>
      </c>
      <c r="T28" s="47" t="e">
        <f>HLOOKUP("power rail",#REF!,MATCH($A28,#REF!,0),FALSE)</f>
        <v>#REF!</v>
      </c>
      <c r="U28" s="62" t="e">
        <f>HLOOKUP("Wake Capable",#REF!,MATCH($A28,#REF!,0),FALSE)</f>
        <v>#REF!</v>
      </c>
      <c r="V28" s="62" t="e">
        <f>HLOOKUP("Strap",#REF!,MATCH($A28,#REF!,0),FALSE)</f>
        <v>#REF!</v>
      </c>
      <c r="W28" s="62" t="e">
        <f>HLOOKUP("GTE",#REF!,MATCH($A28,#REF!,0),FALSE)</f>
        <v>#REF!</v>
      </c>
      <c r="X28" s="62" t="e">
        <f>HLOOKUP("DPD_Control",#REF!,MATCH($A28,#REF!,0),FALSE)</f>
        <v>#REF!</v>
      </c>
      <c r="Y28" s="62" t="e">
        <f>HLOOKUP("DPD_Group",#REF!,MATCH($A28,#REF!,0),FALSE)</f>
        <v>#REF!</v>
      </c>
      <c r="Z28" s="47" t="e">
        <f>HLOOKUP("Pad Category",#REF!,MATCH($A28,#REF!,0),FALSE)</f>
        <v>#REF!</v>
      </c>
      <c r="AA28" s="47" t="e">
        <f>HLOOKUP("Pad type",#REF!,MATCH($A28,#REF!,0),FALSE)</f>
        <v>#REF!</v>
      </c>
      <c r="AB28" s="47" t="e">
        <f>HLOOKUP("Pull Strength",#REF!,MATCH($A28,#REF!,0),FALSE)</f>
        <v>#REF!</v>
      </c>
      <c r="AC28" s="47" t="e">
        <f>HLOOKUP("POR Pin State",#REF!,MATCH($A28,#REF!,0),FALSE)</f>
        <v>#REF!</v>
      </c>
      <c r="AD28" s="47" t="str">
        <f t="shared" si="23"/>
        <v>RSVD1</v>
      </c>
      <c r="AE28" s="82"/>
      <c r="AF28" s="38" t="str">
        <f t="shared" si="1"/>
        <v>PULL_DOWN</v>
      </c>
      <c r="AG28" s="38" t="str">
        <f t="shared" si="24"/>
        <v>TRISTATE</v>
      </c>
      <c r="AH28" s="38" t="str">
        <f t="shared" si="25"/>
        <v>DISABLE</v>
      </c>
      <c r="AI28" s="87" t="e">
        <f t="shared" si="9"/>
        <v>#REF!</v>
      </c>
      <c r="AJ28" s="86" t="b">
        <v>1</v>
      </c>
      <c r="AK28" s="86" t="b">
        <v>1</v>
      </c>
      <c r="AL28" s="86" t="b">
        <v>1</v>
      </c>
      <c r="AM28" s="86" t="b">
        <v>1</v>
      </c>
      <c r="AN28" s="86" t="b">
        <v>1</v>
      </c>
      <c r="AO28" s="86" t="b">
        <v>1</v>
      </c>
      <c r="AP28" s="63" t="str">
        <f t="shared" si="2"/>
        <v>VALID</v>
      </c>
      <c r="AQ28" s="102" t="s">
        <v>130</v>
      </c>
      <c r="AR28" s="103" t="s">
        <v>79</v>
      </c>
      <c r="AS28" s="104"/>
      <c r="AT28" s="104" t="s">
        <v>89</v>
      </c>
      <c r="AU28" s="105"/>
      <c r="AV28" s="104" t="s">
        <v>124</v>
      </c>
      <c r="AW28" s="118" t="s">
        <v>85</v>
      </c>
      <c r="AX28" s="104" t="s">
        <v>85</v>
      </c>
      <c r="AY28" s="105"/>
      <c r="AZ28" s="104"/>
      <c r="BA28" s="104"/>
      <c r="BB28" s="115"/>
      <c r="BC28" s="116"/>
      <c r="BD28" s="117"/>
      <c r="BE28" s="150"/>
      <c r="BF28" s="147" t="e">
        <f>VLOOKUP($A28,#REF!,34,FALSE)</f>
        <v>#REF!</v>
      </c>
      <c r="BG28" s="148" t="e">
        <f>VLOOKUP($A28,#REF!,22,FALSE)</f>
        <v>#REF!</v>
      </c>
      <c r="BH28" s="149"/>
    </row>
    <row r="29" ht="12.95" customHeight="1" spans="1:60">
      <c r="A29" s="38" t="s">
        <v>131</v>
      </c>
      <c r="B29" s="38" t="e">
        <f>VLOOKUP($A29,#REF!,34,FALSE)</f>
        <v>#REF!</v>
      </c>
      <c r="C29" s="39" t="str">
        <f t="shared" si="19"/>
        <v>unused_TOUCH_CLK</v>
      </c>
      <c r="D29" s="40" t="e">
        <f>IF(LEN(VLOOKUP($A29,#REF!,8,FALSE)),LEFT(VLOOKUP($A29,#REF!,8,FALSE),LEN(VLOOKUP($A29,#REF!,8,FALSE))-2),"")</f>
        <v>#REF!</v>
      </c>
      <c r="E29" s="41" t="e">
        <f>IF(LEN(VLOOKUP($A29,#REF!,4,FALSE)),IF(INDEX(#REF!,MATCH($A29,#REF!,0),1),LEFT(VLOOKUP($A29,#REF!,4,FALSE),LEN(VLOOKUP($A29,#REF!,4,FALSE))-2),CONCATENATE(LEFT(VLOOKUP($A29,#REF!,4,FALSE),LEN(VLOOKUP($A29,#REF!,4,FALSE))-2),"*")),"")</f>
        <v>#REF!</v>
      </c>
      <c r="F29" s="42" t="e">
        <f>IF(LEN(VLOOKUP($A29,#REF!,5,FALSE)),IF(INDEX(#REF!,MATCH($A29,#REF!,0),2),LEFT(VLOOKUP($A29,#REF!,5,FALSE),LEN(VLOOKUP($A29,#REF!,5,FALSE))-2),CONCATENATE(LEFT(VLOOKUP($A29,#REF!,5,FALSE),LEN(VLOOKUP($A29,#REF!,5,FALSE))-2),"*")),"")</f>
        <v>#REF!</v>
      </c>
      <c r="G29" s="42" t="e">
        <f>IF(LEN(VLOOKUP($A29,#REF!,6,FALSE)),IF(INDEX(#REF!,MATCH($A29,#REF!,0),3),LEFT(VLOOKUP($A29,#REF!,6,FALSE),LEN(VLOOKUP($A29,#REF!,6,FALSE))-2),CONCATENATE(LEFT(VLOOKUP($A29,#REF!,6,FALSE),LEN(VLOOKUP($A29,#REF!,6,FALSE))-2),"*")),"")</f>
        <v>#REF!</v>
      </c>
      <c r="H29" s="43" t="e">
        <f>IF(LEN(VLOOKUP($A29,#REF!,7,FALSE)),IF(INDEX(#REF!,MATCH($A29,#REF!,0),4),LEFT(VLOOKUP($A29,#REF!,7,FALSE),LEN(VLOOKUP($A29,#REF!,7,FALSE))-2),CONCATENATE(LEFT(VLOOKUP($A29,#REF!,7,FALSE),LEN(VLOOKUP($A29,#REF!,7,FALSE))-2),"*")),"")</f>
        <v>#REF!</v>
      </c>
      <c r="I29" s="54" t="e">
        <f>IF(LEN(VLOOKUP($A29,#REF!,8,FALSE)),UPPER(RIGHT(VLOOKUP($A29,#REF!,8,FALSE),1)),"")</f>
        <v>#REF!</v>
      </c>
      <c r="J29" s="42" t="e">
        <f>IF(LEN(VLOOKUP($A29,#REF!,4,FALSE)),UPPER(RIGHT(VLOOKUP($A29,#REF!,4,FALSE),1)),"")</f>
        <v>#REF!</v>
      </c>
      <c r="K29" s="42" t="e">
        <f>IF(LEN(VLOOKUP($A29,#REF!,5,FALSE)),UPPER(RIGHT(VLOOKUP($A29,#REF!,5,FALSE),1)),"")</f>
        <v>#REF!</v>
      </c>
      <c r="L29" s="42" t="e">
        <f>IF(LEN(VLOOKUP($A29,#REF!,6,FALSE)),UPPER(RIGHT(VLOOKUP($A29,#REF!,6,FALSE),1)),"")</f>
        <v>#REF!</v>
      </c>
      <c r="M29" s="43" t="e">
        <f>IF(LEN(VLOOKUP($A29,#REF!,7,FALSE)),UPPER(RIGHT(VLOOKUP($A29,#REF!,7,FALSE),1)),"")</f>
        <v>#REF!</v>
      </c>
      <c r="N29" s="38" t="s">
        <v>132</v>
      </c>
      <c r="O29" s="38" t="s">
        <v>133</v>
      </c>
      <c r="P29" s="38" t="e">
        <f t="shared" si="21"/>
        <v>#REF!</v>
      </c>
      <c r="Q29" s="38" t="e">
        <f t="shared" si="22"/>
        <v>#REF!</v>
      </c>
      <c r="R29" s="38" t="s">
        <v>104</v>
      </c>
      <c r="S29" s="63" t="e">
        <f>HLOOKUP("Device Tree Pin Name",#REF!,MATCH($A29,#REF!,0),FALSE)</f>
        <v>#REF!</v>
      </c>
      <c r="T29" s="47" t="e">
        <f>HLOOKUP("power rail",#REF!,MATCH($A29,#REF!,0),FALSE)</f>
        <v>#REF!</v>
      </c>
      <c r="U29" s="62" t="e">
        <f>HLOOKUP("Wake Capable",#REF!,MATCH($A29,#REF!,0),FALSE)</f>
        <v>#REF!</v>
      </c>
      <c r="V29" s="62" t="e">
        <f>HLOOKUP("Strap",#REF!,MATCH($A29,#REF!,0),FALSE)</f>
        <v>#REF!</v>
      </c>
      <c r="W29" s="62" t="e">
        <f>HLOOKUP("GTE",#REF!,MATCH($A29,#REF!,0),FALSE)</f>
        <v>#REF!</v>
      </c>
      <c r="X29" s="62" t="e">
        <f>HLOOKUP("DPD_Control",#REF!,MATCH($A29,#REF!,0),FALSE)</f>
        <v>#REF!</v>
      </c>
      <c r="Y29" s="62" t="e">
        <f>HLOOKUP("DPD_Group",#REF!,MATCH($A29,#REF!,0),FALSE)</f>
        <v>#REF!</v>
      </c>
      <c r="Z29" s="47" t="e">
        <f>HLOOKUP("Pad Category",#REF!,MATCH($A29,#REF!,0),FALSE)</f>
        <v>#REF!</v>
      </c>
      <c r="AA29" s="47" t="e">
        <f>HLOOKUP("Pad type",#REF!,MATCH($A29,#REF!,0),FALSE)</f>
        <v>#REF!</v>
      </c>
      <c r="AB29" s="47" t="e">
        <f>HLOOKUP("Pull Strength",#REF!,MATCH($A29,#REF!,0),FALSE)</f>
        <v>#REF!</v>
      </c>
      <c r="AC29" s="47" t="e">
        <f>HLOOKUP("POR Pin State",#REF!,MATCH($A29,#REF!,0),FALSE)</f>
        <v>#REF!</v>
      </c>
      <c r="AD29" s="47" t="e">
        <f t="shared" si="23"/>
        <v>#REF!</v>
      </c>
      <c r="AE29" s="82"/>
      <c r="AF29" s="38" t="str">
        <f t="shared" si="1"/>
        <v>NORMAL</v>
      </c>
      <c r="AG29" s="38" t="str">
        <f t="shared" si="24"/>
        <v>TRISTATE</v>
      </c>
      <c r="AH29" s="38" t="str">
        <f t="shared" si="25"/>
        <v>DISABLE</v>
      </c>
      <c r="AI29" s="87" t="e">
        <f t="shared" si="9"/>
        <v>#REF!</v>
      </c>
      <c r="AJ29" s="86" t="b">
        <v>1</v>
      </c>
      <c r="AK29" s="86" t="b">
        <v>1</v>
      </c>
      <c r="AL29" s="86" t="b">
        <v>1</v>
      </c>
      <c r="AM29" s="86" t="b">
        <v>1</v>
      </c>
      <c r="AN29" s="86" t="b">
        <v>1</v>
      </c>
      <c r="AO29" s="86" t="b">
        <v>1</v>
      </c>
      <c r="AP29" s="63" t="str">
        <f t="shared" si="2"/>
        <v>VALID</v>
      </c>
      <c r="AQ29" s="102" t="s">
        <v>2879</v>
      </c>
      <c r="AR29" s="103" t="s">
        <v>2732</v>
      </c>
      <c r="AS29" s="104" t="s">
        <v>2882</v>
      </c>
      <c r="AT29" s="105"/>
      <c r="AU29" s="105"/>
      <c r="AV29" s="105"/>
      <c r="AW29" s="118" t="s">
        <v>85</v>
      </c>
      <c r="AX29" s="104" t="s">
        <v>85</v>
      </c>
      <c r="AY29" s="105"/>
      <c r="AZ29" s="104"/>
      <c r="BA29" s="104"/>
      <c r="BB29" s="115"/>
      <c r="BC29" s="116"/>
      <c r="BD29" s="117" t="s">
        <v>2883</v>
      </c>
      <c r="BE29" s="150"/>
      <c r="BF29" s="147" t="e">
        <f>VLOOKUP($A29,#REF!,34,FALSE)</f>
        <v>#REF!</v>
      </c>
      <c r="BG29" s="148" t="e">
        <f>VLOOKUP($A29,#REF!,22,FALSE)</f>
        <v>#REF!</v>
      </c>
      <c r="BH29" s="149"/>
    </row>
    <row r="30" ht="12.95" customHeight="1" spans="1:60">
      <c r="A30" s="38" t="s">
        <v>135</v>
      </c>
      <c r="B30" s="38" t="e">
        <f>VLOOKUP($A30,#REF!,34,FALSE)</f>
        <v>#REF!</v>
      </c>
      <c r="C30" s="39" t="str">
        <f t="shared" si="19"/>
        <v>unused_UART3_TX</v>
      </c>
      <c r="D30" s="40" t="e">
        <f>IF(LEN(VLOOKUP($A30,#REF!,8,FALSE)),LEFT(VLOOKUP($A30,#REF!,8,FALSE),LEN(VLOOKUP($A30,#REF!,8,FALSE))-2),"")</f>
        <v>#REF!</v>
      </c>
      <c r="E30" s="41" t="e">
        <f>IF(LEN(VLOOKUP($A30,#REF!,4,FALSE)),IF(INDEX(#REF!,MATCH($A30,#REF!,0),1),LEFT(VLOOKUP($A30,#REF!,4,FALSE),LEN(VLOOKUP($A30,#REF!,4,FALSE))-2),CONCATENATE(LEFT(VLOOKUP($A30,#REF!,4,FALSE),LEN(VLOOKUP($A30,#REF!,4,FALSE))-2),"*")),"")</f>
        <v>#REF!</v>
      </c>
      <c r="F30" s="42" t="e">
        <f>IF(LEN(VLOOKUP($A30,#REF!,5,FALSE)),IF(INDEX(#REF!,MATCH($A30,#REF!,0),2),LEFT(VLOOKUP($A30,#REF!,5,FALSE),LEN(VLOOKUP($A30,#REF!,5,FALSE))-2),CONCATENATE(LEFT(VLOOKUP($A30,#REF!,5,FALSE),LEN(VLOOKUP($A30,#REF!,5,FALSE))-2),"*")),"")</f>
        <v>#REF!</v>
      </c>
      <c r="G30" s="42" t="e">
        <f>IF(LEN(VLOOKUP($A30,#REF!,6,FALSE)),IF(INDEX(#REF!,MATCH($A30,#REF!,0),3),LEFT(VLOOKUP($A30,#REF!,6,FALSE),LEN(VLOOKUP($A30,#REF!,6,FALSE))-2),CONCATENATE(LEFT(VLOOKUP($A30,#REF!,6,FALSE),LEN(VLOOKUP($A30,#REF!,6,FALSE))-2),"*")),"")</f>
        <v>#REF!</v>
      </c>
      <c r="H30" s="43" t="e">
        <f>IF(LEN(VLOOKUP($A30,#REF!,7,FALSE)),IF(INDEX(#REF!,MATCH($A30,#REF!,0),4),LEFT(VLOOKUP($A30,#REF!,7,FALSE),LEN(VLOOKUP($A30,#REF!,7,FALSE))-2),CONCATENATE(LEFT(VLOOKUP($A30,#REF!,7,FALSE),LEN(VLOOKUP($A30,#REF!,7,FALSE))-2),"*")),"")</f>
        <v>#REF!</v>
      </c>
      <c r="I30" s="54" t="e">
        <f>IF(LEN(VLOOKUP($A30,#REF!,8,FALSE)),UPPER(RIGHT(VLOOKUP($A30,#REF!,8,FALSE),1)),"")</f>
        <v>#REF!</v>
      </c>
      <c r="J30" s="42" t="e">
        <f>IF(LEN(VLOOKUP($A30,#REF!,4,FALSE)),UPPER(RIGHT(VLOOKUP($A30,#REF!,4,FALSE),1)),"")</f>
        <v>#REF!</v>
      </c>
      <c r="K30" s="42" t="e">
        <f>IF(LEN(VLOOKUP($A30,#REF!,5,FALSE)),UPPER(RIGHT(VLOOKUP($A30,#REF!,5,FALSE),1)),"")</f>
        <v>#REF!</v>
      </c>
      <c r="L30" s="42" t="e">
        <f>IF(LEN(VLOOKUP($A30,#REF!,6,FALSE)),UPPER(RIGHT(VLOOKUP($A30,#REF!,6,FALSE),1)),"")</f>
        <v>#REF!</v>
      </c>
      <c r="M30" s="43" t="e">
        <f>IF(LEN(VLOOKUP($A30,#REF!,7,FALSE)),UPPER(RIGHT(VLOOKUP($A30,#REF!,7,FALSE),1)),"")</f>
        <v>#REF!</v>
      </c>
      <c r="N30" s="38" t="s">
        <v>136</v>
      </c>
      <c r="O30" s="38" t="s">
        <v>137</v>
      </c>
      <c r="P30" s="38" t="e">
        <f t="shared" si="21"/>
        <v>#REF!</v>
      </c>
      <c r="Q30" s="38" t="e">
        <f t="shared" si="22"/>
        <v>#REF!</v>
      </c>
      <c r="R30" s="38" t="s">
        <v>104</v>
      </c>
      <c r="S30" s="63" t="e">
        <f>HLOOKUP("Device Tree Pin Name",#REF!,MATCH($A30,#REF!,0),FALSE)</f>
        <v>#REF!</v>
      </c>
      <c r="T30" s="47" t="e">
        <f>HLOOKUP("power rail",#REF!,MATCH($A30,#REF!,0),FALSE)</f>
        <v>#REF!</v>
      </c>
      <c r="U30" s="62" t="e">
        <f>HLOOKUP("Wake Capable",#REF!,MATCH($A30,#REF!,0),FALSE)</f>
        <v>#REF!</v>
      </c>
      <c r="V30" s="62" t="e">
        <f>HLOOKUP("Strap",#REF!,MATCH($A30,#REF!,0),FALSE)</f>
        <v>#REF!</v>
      </c>
      <c r="W30" s="62" t="e">
        <f>HLOOKUP("GTE",#REF!,MATCH($A30,#REF!,0),FALSE)</f>
        <v>#REF!</v>
      </c>
      <c r="X30" s="62" t="e">
        <f>HLOOKUP("DPD_Control",#REF!,MATCH($A30,#REF!,0),FALSE)</f>
        <v>#REF!</v>
      </c>
      <c r="Y30" s="62" t="e">
        <f>HLOOKUP("DPD_Group",#REF!,MATCH($A30,#REF!,0),FALSE)</f>
        <v>#REF!</v>
      </c>
      <c r="Z30" s="47" t="e">
        <f>HLOOKUP("Pad Category",#REF!,MATCH($A30,#REF!,0),FALSE)</f>
        <v>#REF!</v>
      </c>
      <c r="AA30" s="47" t="e">
        <f>HLOOKUP("Pad type",#REF!,MATCH($A30,#REF!,0),FALSE)</f>
        <v>#REF!</v>
      </c>
      <c r="AB30" s="47" t="e">
        <f>HLOOKUP("Pull Strength",#REF!,MATCH($A30,#REF!,0),FALSE)</f>
        <v>#REF!</v>
      </c>
      <c r="AC30" s="47" t="e">
        <f>HLOOKUP("POR Pin State",#REF!,MATCH($A30,#REF!,0),FALSE)</f>
        <v>#REF!</v>
      </c>
      <c r="AD30" s="47" t="e">
        <f t="shared" si="23"/>
        <v>#REF!</v>
      </c>
      <c r="AE30" s="82"/>
      <c r="AF30" s="38" t="str">
        <f t="shared" si="1"/>
        <v>PULL_UP</v>
      </c>
      <c r="AG30" s="38" t="str">
        <f t="shared" si="24"/>
        <v>NORMAL</v>
      </c>
      <c r="AH30" s="38" t="str">
        <f t="shared" si="25"/>
        <v>DISABLE</v>
      </c>
      <c r="AI30" s="87" t="e">
        <f t="shared" si="9"/>
        <v>#REF!</v>
      </c>
      <c r="AJ30" s="86" t="b">
        <v>1</v>
      </c>
      <c r="AK30" s="86" t="b">
        <v>1</v>
      </c>
      <c r="AL30" s="86" t="b">
        <v>1</v>
      </c>
      <c r="AM30" s="86" t="b">
        <v>1</v>
      </c>
      <c r="AN30" s="86" t="b">
        <v>1</v>
      </c>
      <c r="AO30" s="86" t="b">
        <v>1</v>
      </c>
      <c r="AP30" s="63" t="str">
        <f t="shared" si="2"/>
        <v>VALID</v>
      </c>
      <c r="AQ30" s="102" t="s">
        <v>2889</v>
      </c>
      <c r="AR30" s="103" t="s">
        <v>2732</v>
      </c>
      <c r="AS30" s="104" t="s">
        <v>2826</v>
      </c>
      <c r="AT30" s="105"/>
      <c r="AU30" s="105"/>
      <c r="AV30" s="105"/>
      <c r="AW30" s="118" t="s">
        <v>85</v>
      </c>
      <c r="AX30" s="104" t="s">
        <v>85</v>
      </c>
      <c r="AY30" s="105"/>
      <c r="AZ30" s="104"/>
      <c r="BA30" s="104"/>
      <c r="BB30" s="115"/>
      <c r="BC30" s="116"/>
      <c r="BD30" s="117" t="s">
        <v>2892</v>
      </c>
      <c r="BE30" s="125" t="s">
        <v>3</v>
      </c>
      <c r="BF30" s="147" t="e">
        <f>VLOOKUP($A30,#REF!,34,FALSE)</f>
        <v>#REF!</v>
      </c>
      <c r="BG30" s="148" t="e">
        <f>VLOOKUP($A30,#REF!,22,FALSE)</f>
        <v>#REF!</v>
      </c>
      <c r="BH30" s="149"/>
    </row>
    <row r="31" ht="12.95" customHeight="1" spans="1:60">
      <c r="A31" s="38" t="s">
        <v>139</v>
      </c>
      <c r="B31" s="38" t="e">
        <f>VLOOKUP($A31,#REF!,34,FALSE)</f>
        <v>#REF!</v>
      </c>
      <c r="C31" s="39" t="str">
        <f t="shared" si="19"/>
        <v>unused_UART3_RX</v>
      </c>
      <c r="D31" s="40" t="e">
        <f>IF(LEN(VLOOKUP($A31,#REF!,8,FALSE)),LEFT(VLOOKUP($A31,#REF!,8,FALSE),LEN(VLOOKUP($A31,#REF!,8,FALSE))-2),"")</f>
        <v>#REF!</v>
      </c>
      <c r="E31" s="41" t="e">
        <f>IF(LEN(VLOOKUP($A31,#REF!,4,FALSE)),IF(INDEX(#REF!,MATCH($A31,#REF!,0),1),LEFT(VLOOKUP($A31,#REF!,4,FALSE),LEN(VLOOKUP($A31,#REF!,4,FALSE))-2),CONCATENATE(LEFT(VLOOKUP($A31,#REF!,4,FALSE),LEN(VLOOKUP($A31,#REF!,4,FALSE))-2),"*")),"")</f>
        <v>#REF!</v>
      </c>
      <c r="F31" s="42" t="e">
        <f>IF(LEN(VLOOKUP($A31,#REF!,5,FALSE)),IF(INDEX(#REF!,MATCH($A31,#REF!,0),2),LEFT(VLOOKUP($A31,#REF!,5,FALSE),LEN(VLOOKUP($A31,#REF!,5,FALSE))-2),CONCATENATE(LEFT(VLOOKUP($A31,#REF!,5,FALSE),LEN(VLOOKUP($A31,#REF!,5,FALSE))-2),"*")),"")</f>
        <v>#REF!</v>
      </c>
      <c r="G31" s="42" t="e">
        <f>IF(LEN(VLOOKUP($A31,#REF!,6,FALSE)),IF(INDEX(#REF!,MATCH($A31,#REF!,0),3),LEFT(VLOOKUP($A31,#REF!,6,FALSE),LEN(VLOOKUP($A31,#REF!,6,FALSE))-2),CONCATENATE(LEFT(VLOOKUP($A31,#REF!,6,FALSE),LEN(VLOOKUP($A31,#REF!,6,FALSE))-2),"*")),"")</f>
        <v>#REF!</v>
      </c>
      <c r="H31" s="43" t="e">
        <f>IF(LEN(VLOOKUP($A31,#REF!,7,FALSE)),IF(INDEX(#REF!,MATCH($A31,#REF!,0),4),LEFT(VLOOKUP($A31,#REF!,7,FALSE),LEN(VLOOKUP($A31,#REF!,7,FALSE))-2),CONCATENATE(LEFT(VLOOKUP($A31,#REF!,7,FALSE),LEN(VLOOKUP($A31,#REF!,7,FALSE))-2),"*")),"")</f>
        <v>#REF!</v>
      </c>
      <c r="I31" s="54" t="e">
        <f>IF(LEN(VLOOKUP($A31,#REF!,8,FALSE)),UPPER(RIGHT(VLOOKUP($A31,#REF!,8,FALSE),1)),"")</f>
        <v>#REF!</v>
      </c>
      <c r="J31" s="42" t="e">
        <f>IF(LEN(VLOOKUP($A31,#REF!,4,FALSE)),UPPER(RIGHT(VLOOKUP($A31,#REF!,4,FALSE),1)),"")</f>
        <v>#REF!</v>
      </c>
      <c r="K31" s="42" t="e">
        <f>IF(LEN(VLOOKUP($A31,#REF!,5,FALSE)),UPPER(RIGHT(VLOOKUP($A31,#REF!,5,FALSE),1)),"")</f>
        <v>#REF!</v>
      </c>
      <c r="L31" s="42" t="e">
        <f>IF(LEN(VLOOKUP($A31,#REF!,6,FALSE)),UPPER(RIGHT(VLOOKUP($A31,#REF!,6,FALSE),1)),"")</f>
        <v>#REF!</v>
      </c>
      <c r="M31" s="43" t="e">
        <f>IF(LEN(VLOOKUP($A31,#REF!,7,FALSE)),UPPER(RIGHT(VLOOKUP($A31,#REF!,7,FALSE),1)),"")</f>
        <v>#REF!</v>
      </c>
      <c r="N31" s="38" t="s">
        <v>136</v>
      </c>
      <c r="O31" s="38" t="s">
        <v>137</v>
      </c>
      <c r="P31" s="38" t="e">
        <f t="shared" si="21"/>
        <v>#REF!</v>
      </c>
      <c r="Q31" s="38" t="e">
        <f t="shared" si="22"/>
        <v>#REF!</v>
      </c>
      <c r="R31" s="38" t="s">
        <v>104</v>
      </c>
      <c r="S31" s="63" t="e">
        <f>HLOOKUP("Device Tree Pin Name",#REF!,MATCH($A31,#REF!,0),FALSE)</f>
        <v>#REF!</v>
      </c>
      <c r="T31" s="47" t="e">
        <f>HLOOKUP("power rail",#REF!,MATCH($A31,#REF!,0),FALSE)</f>
        <v>#REF!</v>
      </c>
      <c r="U31" s="62" t="e">
        <f>HLOOKUP("Wake Capable",#REF!,MATCH($A31,#REF!,0),FALSE)</f>
        <v>#REF!</v>
      </c>
      <c r="V31" s="62" t="e">
        <f>HLOOKUP("Strap",#REF!,MATCH($A31,#REF!,0),FALSE)</f>
        <v>#REF!</v>
      </c>
      <c r="W31" s="62" t="e">
        <f>HLOOKUP("GTE",#REF!,MATCH($A31,#REF!,0),FALSE)</f>
        <v>#REF!</v>
      </c>
      <c r="X31" s="62" t="e">
        <f>HLOOKUP("DPD_Control",#REF!,MATCH($A31,#REF!,0),FALSE)</f>
        <v>#REF!</v>
      </c>
      <c r="Y31" s="62" t="e">
        <f>HLOOKUP("DPD_Group",#REF!,MATCH($A31,#REF!,0),FALSE)</f>
        <v>#REF!</v>
      </c>
      <c r="Z31" s="47" t="e">
        <f>HLOOKUP("Pad Category",#REF!,MATCH($A31,#REF!,0),FALSE)</f>
        <v>#REF!</v>
      </c>
      <c r="AA31" s="47" t="e">
        <f>HLOOKUP("Pad type",#REF!,MATCH($A31,#REF!,0),FALSE)</f>
        <v>#REF!</v>
      </c>
      <c r="AB31" s="47" t="e">
        <f>HLOOKUP("Pull Strength",#REF!,MATCH($A31,#REF!,0),FALSE)</f>
        <v>#REF!</v>
      </c>
      <c r="AC31" s="47" t="e">
        <f>HLOOKUP("POR Pin State",#REF!,MATCH($A31,#REF!,0),FALSE)</f>
        <v>#REF!</v>
      </c>
      <c r="AD31" s="47" t="e">
        <f t="shared" si="23"/>
        <v>#REF!</v>
      </c>
      <c r="AE31" s="82"/>
      <c r="AF31" s="38" t="str">
        <f t="shared" si="1"/>
        <v>NORMAL</v>
      </c>
      <c r="AG31" s="38" t="str">
        <f t="shared" si="24"/>
        <v>TRISTATE</v>
      </c>
      <c r="AH31" s="38" t="str">
        <f t="shared" si="25"/>
        <v>ENABLE</v>
      </c>
      <c r="AI31" s="87" t="e">
        <f t="shared" si="9"/>
        <v>#REF!</v>
      </c>
      <c r="AJ31" s="86" t="b">
        <v>1</v>
      </c>
      <c r="AK31" s="86" t="b">
        <v>1</v>
      </c>
      <c r="AL31" s="86" t="b">
        <v>1</v>
      </c>
      <c r="AM31" s="86" t="b">
        <v>1</v>
      </c>
      <c r="AN31" s="86" t="b">
        <v>1</v>
      </c>
      <c r="AO31" s="86" t="b">
        <v>1</v>
      </c>
      <c r="AP31" s="63" t="str">
        <f t="shared" si="2"/>
        <v>VALID</v>
      </c>
      <c r="AQ31" s="102" t="s">
        <v>2899</v>
      </c>
      <c r="AR31" s="103" t="s">
        <v>2724</v>
      </c>
      <c r="AS31" s="104"/>
      <c r="AT31" s="105"/>
      <c r="AU31" s="105"/>
      <c r="AV31" s="105"/>
      <c r="AW31" s="118" t="s">
        <v>85</v>
      </c>
      <c r="AX31" s="104" t="s">
        <v>85</v>
      </c>
      <c r="AY31" s="105"/>
      <c r="AZ31" s="104"/>
      <c r="BA31" s="104"/>
      <c r="BB31" s="115"/>
      <c r="BC31" s="116"/>
      <c r="BD31" s="117" t="s">
        <v>2892</v>
      </c>
      <c r="BE31" s="150"/>
      <c r="BF31" s="147" t="e">
        <f>VLOOKUP($A31,#REF!,34,FALSE)</f>
        <v>#REF!</v>
      </c>
      <c r="BG31" s="148" t="e">
        <f>VLOOKUP($A31,#REF!,22,FALSE)</f>
        <v>#REF!</v>
      </c>
      <c r="BH31" s="149"/>
    </row>
    <row r="32" ht="12.95" customHeight="1" spans="1:60">
      <c r="A32" s="38" t="s">
        <v>141</v>
      </c>
      <c r="B32" s="38" t="e">
        <f>VLOOKUP($A32,#REF!,34,FALSE)</f>
        <v>#REF!</v>
      </c>
      <c r="C32" s="39" t="str">
        <f t="shared" si="19"/>
        <v>unused_GEN2_I2C_SCL</v>
      </c>
      <c r="D32" s="40" t="e">
        <f>IF(LEN(VLOOKUP($A32,#REF!,8,FALSE)),LEFT(VLOOKUP($A32,#REF!,8,FALSE),LEN(VLOOKUP($A32,#REF!,8,FALSE))-2),"")</f>
        <v>#REF!</v>
      </c>
      <c r="E32" s="41" t="e">
        <f>IF(LEN(VLOOKUP($A32,#REF!,4,FALSE)),IF(INDEX(#REF!,MATCH($A32,#REF!,0),1),LEFT(VLOOKUP($A32,#REF!,4,FALSE),LEN(VLOOKUP($A32,#REF!,4,FALSE))-2),CONCATENATE(LEFT(VLOOKUP($A32,#REF!,4,FALSE),LEN(VLOOKUP($A32,#REF!,4,FALSE))-2),"*")),"")</f>
        <v>#REF!</v>
      </c>
      <c r="F32" s="42" t="e">
        <f>IF(LEN(VLOOKUP($A32,#REF!,5,FALSE)),IF(INDEX(#REF!,MATCH($A32,#REF!,0),2),LEFT(VLOOKUP($A32,#REF!,5,FALSE),LEN(VLOOKUP($A32,#REF!,5,FALSE))-2),CONCATENATE(LEFT(VLOOKUP($A32,#REF!,5,FALSE),LEN(VLOOKUP($A32,#REF!,5,FALSE))-2),"*")),"")</f>
        <v>#REF!</v>
      </c>
      <c r="G32" s="42" t="e">
        <f>IF(LEN(VLOOKUP($A32,#REF!,6,FALSE)),IF(INDEX(#REF!,MATCH($A32,#REF!,0),3),LEFT(VLOOKUP($A32,#REF!,6,FALSE),LEN(VLOOKUP($A32,#REF!,6,FALSE))-2),CONCATENATE(LEFT(VLOOKUP($A32,#REF!,6,FALSE),LEN(VLOOKUP($A32,#REF!,6,FALSE))-2),"*")),"")</f>
        <v>#REF!</v>
      </c>
      <c r="H32" s="43" t="e">
        <f>IF(LEN(VLOOKUP($A32,#REF!,7,FALSE)),IF(INDEX(#REF!,MATCH($A32,#REF!,0),4),LEFT(VLOOKUP($A32,#REF!,7,FALSE),LEN(VLOOKUP($A32,#REF!,7,FALSE))-2),CONCATENATE(LEFT(VLOOKUP($A32,#REF!,7,FALSE),LEN(VLOOKUP($A32,#REF!,7,FALSE))-2),"*")),"")</f>
        <v>#REF!</v>
      </c>
      <c r="I32" s="54" t="e">
        <f>IF(LEN(VLOOKUP($A32,#REF!,8,FALSE)),UPPER(RIGHT(VLOOKUP($A32,#REF!,8,FALSE),1)),"")</f>
        <v>#REF!</v>
      </c>
      <c r="J32" s="42" t="e">
        <f>IF(LEN(VLOOKUP($A32,#REF!,4,FALSE)),UPPER(RIGHT(VLOOKUP($A32,#REF!,4,FALSE),1)),"")</f>
        <v>#REF!</v>
      </c>
      <c r="K32" s="42" t="e">
        <f>IF(LEN(VLOOKUP($A32,#REF!,5,FALSE)),UPPER(RIGHT(VLOOKUP($A32,#REF!,5,FALSE),1)),"")</f>
        <v>#REF!</v>
      </c>
      <c r="L32" s="42" t="e">
        <f>IF(LEN(VLOOKUP($A32,#REF!,6,FALSE)),UPPER(RIGHT(VLOOKUP($A32,#REF!,6,FALSE),1)),"")</f>
        <v>#REF!</v>
      </c>
      <c r="M32" s="43" t="e">
        <f>IF(LEN(VLOOKUP($A32,#REF!,7,FALSE)),UPPER(RIGHT(VLOOKUP($A32,#REF!,7,FALSE),1)),"")</f>
        <v>#REF!</v>
      </c>
      <c r="N32" s="38" t="s">
        <v>142</v>
      </c>
      <c r="O32" s="38" t="e">
        <f>IF(F32="","RSVD1")</f>
        <v>#REF!</v>
      </c>
      <c r="P32" s="38" t="e">
        <f t="shared" si="21"/>
        <v>#REF!</v>
      </c>
      <c r="Q32" s="38" t="e">
        <f t="shared" si="22"/>
        <v>#REF!</v>
      </c>
      <c r="R32" s="38" t="s">
        <v>83</v>
      </c>
      <c r="S32" s="63" t="e">
        <f>HLOOKUP("Device Tree Pin Name",#REF!,MATCH($A32,#REF!,0),FALSE)</f>
        <v>#REF!</v>
      </c>
      <c r="T32" s="47" t="e">
        <f>HLOOKUP("power rail",#REF!,MATCH($A32,#REF!,0),FALSE)</f>
        <v>#REF!</v>
      </c>
      <c r="U32" s="62" t="e">
        <f>HLOOKUP("Wake Capable",#REF!,MATCH($A32,#REF!,0),FALSE)</f>
        <v>#REF!</v>
      </c>
      <c r="V32" s="62" t="e">
        <f>HLOOKUP("Strap",#REF!,MATCH($A32,#REF!,0),FALSE)</f>
        <v>#REF!</v>
      </c>
      <c r="W32" s="62" t="e">
        <f>HLOOKUP("GTE",#REF!,MATCH($A32,#REF!,0),FALSE)</f>
        <v>#REF!</v>
      </c>
      <c r="X32" s="62" t="e">
        <f>HLOOKUP("DPD_Control",#REF!,MATCH($A32,#REF!,0),FALSE)</f>
        <v>#REF!</v>
      </c>
      <c r="Y32" s="62" t="e">
        <f>HLOOKUP("DPD_Group",#REF!,MATCH($A32,#REF!,0),FALSE)</f>
        <v>#REF!</v>
      </c>
      <c r="Z32" s="47" t="e">
        <f>HLOOKUP("Pad Category",#REF!,MATCH($A32,#REF!,0),FALSE)</f>
        <v>#REF!</v>
      </c>
      <c r="AA32" s="63" t="e">
        <f>HLOOKUP("Pad type",#REF!,MATCH($A32,#REF!,0),FALSE)</f>
        <v>#REF!</v>
      </c>
      <c r="AB32" s="47" t="e">
        <f>HLOOKUP("Pull Strength",#REF!,MATCH($A32,#REF!,0),FALSE)</f>
        <v>#REF!</v>
      </c>
      <c r="AC32" s="47" t="e">
        <f>HLOOKUP("POR Pin State",#REF!,MATCH($A32,#REF!,0),FALSE)</f>
        <v>#REF!</v>
      </c>
      <c r="AD32" s="47" t="str">
        <f t="shared" si="23"/>
        <v>RSVD1</v>
      </c>
      <c r="AE32" s="82"/>
      <c r="AF32" s="38" t="str">
        <f t="shared" si="1"/>
        <v>PULL_DOWN</v>
      </c>
      <c r="AG32" s="38" t="str">
        <f t="shared" si="24"/>
        <v>TRISTATE</v>
      </c>
      <c r="AH32" s="38" t="str">
        <f t="shared" si="25"/>
        <v>DISABLE</v>
      </c>
      <c r="AI32" s="87" t="e">
        <f t="shared" si="9"/>
        <v>#REF!</v>
      </c>
      <c r="AJ32" s="86" t="b">
        <v>1</v>
      </c>
      <c r="AK32" s="86" t="b">
        <v>1</v>
      </c>
      <c r="AL32" s="86" t="b">
        <v>1</v>
      </c>
      <c r="AM32" s="86" t="b">
        <v>1</v>
      </c>
      <c r="AN32" s="86" t="b">
        <v>1</v>
      </c>
      <c r="AO32" s="86" t="b">
        <v>1</v>
      </c>
      <c r="AP32" s="63" t="str">
        <f t="shared" si="2"/>
        <v>VALID</v>
      </c>
      <c r="AQ32" s="102" t="s">
        <v>143</v>
      </c>
      <c r="AR32" s="103" t="s">
        <v>79</v>
      </c>
      <c r="AS32" s="104"/>
      <c r="AT32" s="105"/>
      <c r="AU32" s="105"/>
      <c r="AV32" s="105"/>
      <c r="AW32" s="118" t="s">
        <v>85</v>
      </c>
      <c r="AX32" s="104" t="s">
        <v>85</v>
      </c>
      <c r="AY32" s="105"/>
      <c r="AZ32" s="104"/>
      <c r="BA32" s="104"/>
      <c r="BB32" s="115"/>
      <c r="BC32" s="116"/>
      <c r="BD32" s="117"/>
      <c r="BE32" s="150"/>
      <c r="BF32" s="147" t="e">
        <f>VLOOKUP($A32,#REF!,34,FALSE)</f>
        <v>#REF!</v>
      </c>
      <c r="BG32" s="148" t="e">
        <f>VLOOKUP($A32,#REF!,22,FALSE)</f>
        <v>#REF!</v>
      </c>
      <c r="BH32" s="149"/>
    </row>
    <row r="33" ht="12.95" customHeight="1" spans="1:60">
      <c r="A33" s="38" t="s">
        <v>144</v>
      </c>
      <c r="B33" s="38" t="e">
        <f>VLOOKUP($A33,#REF!,34,FALSE)</f>
        <v>#REF!</v>
      </c>
      <c r="C33" s="39" t="str">
        <f t="shared" si="19"/>
        <v>unused_GEN2_I2C_SDA</v>
      </c>
      <c r="D33" s="40" t="e">
        <f>IF(LEN(VLOOKUP($A33,#REF!,8,FALSE)),LEFT(VLOOKUP($A33,#REF!,8,FALSE),LEN(VLOOKUP($A33,#REF!,8,FALSE))-2),"")</f>
        <v>#REF!</v>
      </c>
      <c r="E33" s="41" t="e">
        <f>IF(LEN(VLOOKUP($A33,#REF!,4,FALSE)),IF(INDEX(#REF!,MATCH($A33,#REF!,0),1),LEFT(VLOOKUP($A33,#REF!,4,FALSE),LEN(VLOOKUP($A33,#REF!,4,FALSE))-2),CONCATENATE(LEFT(VLOOKUP($A33,#REF!,4,FALSE),LEN(VLOOKUP($A33,#REF!,4,FALSE))-2),"*")),"")</f>
        <v>#REF!</v>
      </c>
      <c r="F33" s="42" t="e">
        <f>IF(LEN(VLOOKUP($A33,#REF!,5,FALSE)),IF(INDEX(#REF!,MATCH($A33,#REF!,0),2),LEFT(VLOOKUP($A33,#REF!,5,FALSE),LEN(VLOOKUP($A33,#REF!,5,FALSE))-2),CONCATENATE(LEFT(VLOOKUP($A33,#REF!,5,FALSE),LEN(VLOOKUP($A33,#REF!,5,FALSE))-2),"*")),"")</f>
        <v>#REF!</v>
      </c>
      <c r="G33" s="42" t="e">
        <f>IF(LEN(VLOOKUP($A33,#REF!,6,FALSE)),IF(INDEX(#REF!,MATCH($A33,#REF!,0),3),LEFT(VLOOKUP($A33,#REF!,6,FALSE),LEN(VLOOKUP($A33,#REF!,6,FALSE))-2),CONCATENATE(LEFT(VLOOKUP($A33,#REF!,6,FALSE),LEN(VLOOKUP($A33,#REF!,6,FALSE))-2),"*")),"")</f>
        <v>#REF!</v>
      </c>
      <c r="H33" s="43" t="e">
        <f>IF(LEN(VLOOKUP($A33,#REF!,7,FALSE)),IF(INDEX(#REF!,MATCH($A33,#REF!,0),4),LEFT(VLOOKUP($A33,#REF!,7,FALSE),LEN(VLOOKUP($A33,#REF!,7,FALSE))-2),CONCATENATE(LEFT(VLOOKUP($A33,#REF!,7,FALSE),LEN(VLOOKUP($A33,#REF!,7,FALSE))-2),"*")),"")</f>
        <v>#REF!</v>
      </c>
      <c r="I33" s="54" t="e">
        <f>IF(LEN(VLOOKUP($A33,#REF!,8,FALSE)),UPPER(RIGHT(VLOOKUP($A33,#REF!,8,FALSE),1)),"")</f>
        <v>#REF!</v>
      </c>
      <c r="J33" s="42" t="e">
        <f>IF(LEN(VLOOKUP($A33,#REF!,4,FALSE)),UPPER(RIGHT(VLOOKUP($A33,#REF!,4,FALSE),1)),"")</f>
        <v>#REF!</v>
      </c>
      <c r="K33" s="42" t="e">
        <f>IF(LEN(VLOOKUP($A33,#REF!,5,FALSE)),UPPER(RIGHT(VLOOKUP($A33,#REF!,5,FALSE),1)),"")</f>
        <v>#REF!</v>
      </c>
      <c r="L33" s="42" t="e">
        <f>IF(LEN(VLOOKUP($A33,#REF!,6,FALSE)),UPPER(RIGHT(VLOOKUP($A33,#REF!,6,FALSE),1)),"")</f>
        <v>#REF!</v>
      </c>
      <c r="M33" s="43" t="e">
        <f>IF(LEN(VLOOKUP($A33,#REF!,7,FALSE)),UPPER(RIGHT(VLOOKUP($A33,#REF!,7,FALSE),1)),"")</f>
        <v>#REF!</v>
      </c>
      <c r="N33" s="38" t="s">
        <v>142</v>
      </c>
      <c r="O33" s="38" t="e">
        <f t="shared" ref="O33:O35" si="26">IF(F33="","RSVD1")</f>
        <v>#REF!</v>
      </c>
      <c r="P33" s="38" t="e">
        <f t="shared" si="21"/>
        <v>#REF!</v>
      </c>
      <c r="Q33" s="38" t="e">
        <f t="shared" si="22"/>
        <v>#REF!</v>
      </c>
      <c r="R33" s="38" t="s">
        <v>83</v>
      </c>
      <c r="S33" s="63" t="e">
        <f>HLOOKUP("Device Tree Pin Name",#REF!,MATCH($A33,#REF!,0),FALSE)</f>
        <v>#REF!</v>
      </c>
      <c r="T33" s="47" t="e">
        <f>HLOOKUP("power rail",#REF!,MATCH($A33,#REF!,0),FALSE)</f>
        <v>#REF!</v>
      </c>
      <c r="U33" s="62" t="e">
        <f>HLOOKUP("Wake Capable",#REF!,MATCH($A33,#REF!,0),FALSE)</f>
        <v>#REF!</v>
      </c>
      <c r="V33" s="62" t="e">
        <f>HLOOKUP("Strap",#REF!,MATCH($A33,#REF!,0),FALSE)</f>
        <v>#REF!</v>
      </c>
      <c r="W33" s="62" t="e">
        <f>HLOOKUP("GTE",#REF!,MATCH($A33,#REF!,0),FALSE)</f>
        <v>#REF!</v>
      </c>
      <c r="X33" s="62" t="e">
        <f>HLOOKUP("DPD_Control",#REF!,MATCH($A33,#REF!,0),FALSE)</f>
        <v>#REF!</v>
      </c>
      <c r="Y33" s="62" t="e">
        <f>HLOOKUP("DPD_Group",#REF!,MATCH($A33,#REF!,0),FALSE)</f>
        <v>#REF!</v>
      </c>
      <c r="Z33" s="47" t="e">
        <f>HLOOKUP("Pad Category",#REF!,MATCH($A33,#REF!,0),FALSE)</f>
        <v>#REF!</v>
      </c>
      <c r="AA33" s="47" t="e">
        <f>HLOOKUP("Pad type",#REF!,MATCH($A33,#REF!,0),FALSE)</f>
        <v>#REF!</v>
      </c>
      <c r="AB33" s="47" t="e">
        <f>HLOOKUP("Pull Strength",#REF!,MATCH($A33,#REF!,0),FALSE)</f>
        <v>#REF!</v>
      </c>
      <c r="AC33" s="47" t="e">
        <f>HLOOKUP("POR Pin State",#REF!,MATCH($A33,#REF!,0),FALSE)</f>
        <v>#REF!</v>
      </c>
      <c r="AD33" s="47" t="str">
        <f t="shared" si="23"/>
        <v>RSVD1</v>
      </c>
      <c r="AE33" s="82"/>
      <c r="AF33" s="38" t="str">
        <f t="shared" si="1"/>
        <v>PULL_DOWN</v>
      </c>
      <c r="AG33" s="38" t="str">
        <f t="shared" si="24"/>
        <v>TRISTATE</v>
      </c>
      <c r="AH33" s="38" t="str">
        <f t="shared" si="25"/>
        <v>DISABLE</v>
      </c>
      <c r="AI33" s="87" t="e">
        <f t="shared" si="9"/>
        <v>#REF!</v>
      </c>
      <c r="AJ33" s="86" t="b">
        <v>1</v>
      </c>
      <c r="AK33" s="86" t="b">
        <v>1</v>
      </c>
      <c r="AL33" s="86" t="b">
        <v>1</v>
      </c>
      <c r="AM33" s="86" t="b">
        <v>1</v>
      </c>
      <c r="AN33" s="86" t="b">
        <v>1</v>
      </c>
      <c r="AO33" s="86" t="b">
        <v>1</v>
      </c>
      <c r="AP33" s="63" t="str">
        <f t="shared" si="2"/>
        <v>VALID</v>
      </c>
      <c r="AQ33" s="102" t="s">
        <v>145</v>
      </c>
      <c r="AR33" s="103" t="s">
        <v>79</v>
      </c>
      <c r="AS33" s="104"/>
      <c r="AT33" s="104" t="s">
        <v>89</v>
      </c>
      <c r="AU33" s="105"/>
      <c r="AV33" s="105"/>
      <c r="AW33" s="118" t="s">
        <v>85</v>
      </c>
      <c r="AX33" s="104" t="s">
        <v>85</v>
      </c>
      <c r="AY33" s="105"/>
      <c r="AZ33" s="104"/>
      <c r="BA33" s="104"/>
      <c r="BB33" s="115"/>
      <c r="BC33" s="116"/>
      <c r="BD33" s="117"/>
      <c r="BE33" s="150"/>
      <c r="BF33" s="147" t="e">
        <f>VLOOKUP($A33,#REF!,34,FALSE)</f>
        <v>#REF!</v>
      </c>
      <c r="BG33" s="148" t="e">
        <f>VLOOKUP($A33,#REF!,22,FALSE)</f>
        <v>#REF!</v>
      </c>
      <c r="BH33" s="149"/>
    </row>
    <row r="34" ht="12.95" customHeight="1" spans="1:60">
      <c r="A34" s="38" t="s">
        <v>146</v>
      </c>
      <c r="B34" s="38" t="e">
        <f>VLOOKUP($A34,#REF!,34,FALSE)</f>
        <v>#REF!</v>
      </c>
      <c r="C34" s="39" t="str">
        <f t="shared" si="19"/>
        <v>unused_GEN8_I2C_SCL</v>
      </c>
      <c r="D34" s="40" t="e">
        <f>IF(LEN(VLOOKUP($A34,#REF!,8,FALSE)),LEFT(VLOOKUP($A34,#REF!,8,FALSE),LEN(VLOOKUP($A34,#REF!,8,FALSE))-2),"")</f>
        <v>#REF!</v>
      </c>
      <c r="E34" s="41" t="e">
        <f>IF(LEN(VLOOKUP($A34,#REF!,4,FALSE)),IF(INDEX(#REF!,MATCH($A34,#REF!,0),1),LEFT(VLOOKUP($A34,#REF!,4,FALSE),LEN(VLOOKUP($A34,#REF!,4,FALSE))-2),CONCATENATE(LEFT(VLOOKUP($A34,#REF!,4,FALSE),LEN(VLOOKUP($A34,#REF!,4,FALSE))-2),"*")),"")</f>
        <v>#REF!</v>
      </c>
      <c r="F34" s="42" t="e">
        <f>IF(LEN(VLOOKUP($A34,#REF!,5,FALSE)),IF(INDEX(#REF!,MATCH($A34,#REF!,0),2),LEFT(VLOOKUP($A34,#REF!,5,FALSE),LEN(VLOOKUP($A34,#REF!,5,FALSE))-2),CONCATENATE(LEFT(VLOOKUP($A34,#REF!,5,FALSE),LEN(VLOOKUP($A34,#REF!,5,FALSE))-2),"*")),"")</f>
        <v>#REF!</v>
      </c>
      <c r="G34" s="42" t="e">
        <f>IF(LEN(VLOOKUP($A34,#REF!,6,FALSE)),IF(INDEX(#REF!,MATCH($A34,#REF!,0),3),LEFT(VLOOKUP($A34,#REF!,6,FALSE),LEN(VLOOKUP($A34,#REF!,6,FALSE))-2),CONCATENATE(LEFT(VLOOKUP($A34,#REF!,6,FALSE),LEN(VLOOKUP($A34,#REF!,6,FALSE))-2),"*")),"")</f>
        <v>#REF!</v>
      </c>
      <c r="H34" s="43" t="e">
        <f>IF(LEN(VLOOKUP($A34,#REF!,7,FALSE)),IF(INDEX(#REF!,MATCH($A34,#REF!,0),4),LEFT(VLOOKUP($A34,#REF!,7,FALSE),LEN(VLOOKUP($A34,#REF!,7,FALSE))-2),CONCATENATE(LEFT(VLOOKUP($A34,#REF!,7,FALSE),LEN(VLOOKUP($A34,#REF!,7,FALSE))-2),"*")),"")</f>
        <v>#REF!</v>
      </c>
      <c r="I34" s="54" t="e">
        <f>IF(LEN(VLOOKUP($A34,#REF!,8,FALSE)),UPPER(RIGHT(VLOOKUP($A34,#REF!,8,FALSE),1)),"")</f>
        <v>#REF!</v>
      </c>
      <c r="J34" s="42" t="e">
        <f>IF(LEN(VLOOKUP($A34,#REF!,4,FALSE)),UPPER(RIGHT(VLOOKUP($A34,#REF!,4,FALSE),1)),"")</f>
        <v>#REF!</v>
      </c>
      <c r="K34" s="42" t="e">
        <f>IF(LEN(VLOOKUP($A34,#REF!,5,FALSE)),UPPER(RIGHT(VLOOKUP($A34,#REF!,5,FALSE),1)),"")</f>
        <v>#REF!</v>
      </c>
      <c r="L34" s="42" t="e">
        <f>IF(LEN(VLOOKUP($A34,#REF!,6,FALSE)),UPPER(RIGHT(VLOOKUP($A34,#REF!,6,FALSE),1)),"")</f>
        <v>#REF!</v>
      </c>
      <c r="M34" s="43" t="e">
        <f>IF(LEN(VLOOKUP($A34,#REF!,7,FALSE)),UPPER(RIGHT(VLOOKUP($A34,#REF!,7,FALSE),1)),"")</f>
        <v>#REF!</v>
      </c>
      <c r="N34" s="38" t="s">
        <v>147</v>
      </c>
      <c r="O34" s="38" t="e">
        <f t="shared" si="26"/>
        <v>#REF!</v>
      </c>
      <c r="P34" s="38" t="e">
        <f t="shared" si="21"/>
        <v>#REF!</v>
      </c>
      <c r="Q34" s="38" t="e">
        <f t="shared" si="22"/>
        <v>#REF!</v>
      </c>
      <c r="R34" s="38" t="s">
        <v>83</v>
      </c>
      <c r="S34" s="63" t="e">
        <f>HLOOKUP("Device Tree Pin Name",#REF!,MATCH($A34,#REF!,0),FALSE)</f>
        <v>#REF!</v>
      </c>
      <c r="T34" s="47" t="e">
        <f>HLOOKUP("power rail",#REF!,MATCH($A34,#REF!,0),FALSE)</f>
        <v>#REF!</v>
      </c>
      <c r="U34" s="62" t="e">
        <f>HLOOKUP("Wake Capable",#REF!,MATCH($A34,#REF!,0),FALSE)</f>
        <v>#REF!</v>
      </c>
      <c r="V34" s="62" t="e">
        <f>HLOOKUP("Strap",#REF!,MATCH($A34,#REF!,0),FALSE)</f>
        <v>#REF!</v>
      </c>
      <c r="W34" s="62" t="e">
        <f>HLOOKUP("GTE",#REF!,MATCH($A34,#REF!,0),FALSE)</f>
        <v>#REF!</v>
      </c>
      <c r="X34" s="62" t="e">
        <f>HLOOKUP("DPD_Control",#REF!,MATCH($A34,#REF!,0),FALSE)</f>
        <v>#REF!</v>
      </c>
      <c r="Y34" s="62" t="e">
        <f>HLOOKUP("DPD_Group",#REF!,MATCH($A34,#REF!,0),FALSE)</f>
        <v>#REF!</v>
      </c>
      <c r="Z34" s="47" t="e">
        <f>HLOOKUP("Pad Category",#REF!,MATCH($A34,#REF!,0),FALSE)</f>
        <v>#REF!</v>
      </c>
      <c r="AA34" s="47" t="e">
        <f>HLOOKUP("Pad type",#REF!,MATCH($A34,#REF!,0),FALSE)</f>
        <v>#REF!</v>
      </c>
      <c r="AB34" s="47" t="e">
        <f>HLOOKUP("Pull Strength",#REF!,MATCH($A34,#REF!,0),FALSE)</f>
        <v>#REF!</v>
      </c>
      <c r="AC34" s="47" t="e">
        <f>HLOOKUP("POR Pin State",#REF!,MATCH($A34,#REF!,0),FALSE)</f>
        <v>#REF!</v>
      </c>
      <c r="AD34" s="47" t="str">
        <f t="shared" si="23"/>
        <v>RSVD1</v>
      </c>
      <c r="AE34" s="82"/>
      <c r="AF34" s="38" t="str">
        <f t="shared" si="1"/>
        <v>PULL_DOWN</v>
      </c>
      <c r="AG34" s="38" t="str">
        <f t="shared" si="24"/>
        <v>TRISTATE</v>
      </c>
      <c r="AH34" s="38" t="str">
        <f t="shared" si="25"/>
        <v>DISABLE</v>
      </c>
      <c r="AI34" s="87" t="e">
        <f t="shared" si="9"/>
        <v>#REF!</v>
      </c>
      <c r="AJ34" s="86" t="b">
        <v>1</v>
      </c>
      <c r="AK34" s="86" t="b">
        <v>1</v>
      </c>
      <c r="AL34" s="86" t="b">
        <v>1</v>
      </c>
      <c r="AM34" s="86" t="b">
        <v>1</v>
      </c>
      <c r="AN34" s="86" t="b">
        <v>1</v>
      </c>
      <c r="AO34" s="86" t="b">
        <v>1</v>
      </c>
      <c r="AP34" s="63" t="str">
        <f t="shared" si="2"/>
        <v>VALID</v>
      </c>
      <c r="AQ34" s="102" t="s">
        <v>148</v>
      </c>
      <c r="AR34" s="103" t="s">
        <v>79</v>
      </c>
      <c r="AS34" s="104"/>
      <c r="AT34" s="105"/>
      <c r="AU34" s="105"/>
      <c r="AV34" s="105"/>
      <c r="AW34" s="118" t="s">
        <v>85</v>
      </c>
      <c r="AX34" s="104" t="s">
        <v>85</v>
      </c>
      <c r="AY34" s="105"/>
      <c r="AZ34" s="104"/>
      <c r="BA34" s="104"/>
      <c r="BB34" s="115"/>
      <c r="BC34" s="116"/>
      <c r="BD34" s="117"/>
      <c r="BE34" s="150"/>
      <c r="BF34" s="147" t="e">
        <f>VLOOKUP($A34,#REF!,34,FALSE)</f>
        <v>#REF!</v>
      </c>
      <c r="BG34" s="148" t="e">
        <f>VLOOKUP($A34,#REF!,22,FALSE)</f>
        <v>#REF!</v>
      </c>
      <c r="BH34" s="149"/>
    </row>
    <row r="35" ht="12.95" customHeight="1" spans="1:60">
      <c r="A35" s="38" t="s">
        <v>149</v>
      </c>
      <c r="B35" s="38" t="e">
        <f>VLOOKUP($A35,#REF!,34,FALSE)</f>
        <v>#REF!</v>
      </c>
      <c r="C35" s="39" t="str">
        <f t="shared" si="19"/>
        <v>unused_GEN8_I2C_SDA</v>
      </c>
      <c r="D35" s="40" t="e">
        <f>IF(LEN(VLOOKUP($A35,#REF!,8,FALSE)),LEFT(VLOOKUP($A35,#REF!,8,FALSE),LEN(VLOOKUP($A35,#REF!,8,FALSE))-2),"")</f>
        <v>#REF!</v>
      </c>
      <c r="E35" s="41" t="e">
        <f>IF(LEN(VLOOKUP($A35,#REF!,4,FALSE)),IF(INDEX(#REF!,MATCH($A35,#REF!,0),1),LEFT(VLOOKUP($A35,#REF!,4,FALSE),LEN(VLOOKUP($A35,#REF!,4,FALSE))-2),CONCATENATE(LEFT(VLOOKUP($A35,#REF!,4,FALSE),LEN(VLOOKUP($A35,#REF!,4,FALSE))-2),"*")),"")</f>
        <v>#REF!</v>
      </c>
      <c r="F35" s="42" t="e">
        <f>IF(LEN(VLOOKUP($A35,#REF!,5,FALSE)),IF(INDEX(#REF!,MATCH($A35,#REF!,0),2),LEFT(VLOOKUP($A35,#REF!,5,FALSE),LEN(VLOOKUP($A35,#REF!,5,FALSE))-2),CONCATENATE(LEFT(VLOOKUP($A35,#REF!,5,FALSE),LEN(VLOOKUP($A35,#REF!,5,FALSE))-2),"*")),"")</f>
        <v>#REF!</v>
      </c>
      <c r="G35" s="42" t="e">
        <f>IF(LEN(VLOOKUP($A35,#REF!,6,FALSE)),IF(INDEX(#REF!,MATCH($A35,#REF!,0),3),LEFT(VLOOKUP($A35,#REF!,6,FALSE),LEN(VLOOKUP($A35,#REF!,6,FALSE))-2),CONCATENATE(LEFT(VLOOKUP($A35,#REF!,6,FALSE),LEN(VLOOKUP($A35,#REF!,6,FALSE))-2),"*")),"")</f>
        <v>#REF!</v>
      </c>
      <c r="H35" s="43" t="e">
        <f>IF(LEN(VLOOKUP($A35,#REF!,7,FALSE)),IF(INDEX(#REF!,MATCH($A35,#REF!,0),4),LEFT(VLOOKUP($A35,#REF!,7,FALSE),LEN(VLOOKUP($A35,#REF!,7,FALSE))-2),CONCATENATE(LEFT(VLOOKUP($A35,#REF!,7,FALSE),LEN(VLOOKUP($A35,#REF!,7,FALSE))-2),"*")),"")</f>
        <v>#REF!</v>
      </c>
      <c r="I35" s="54" t="e">
        <f>IF(LEN(VLOOKUP($A35,#REF!,8,FALSE)),UPPER(RIGHT(VLOOKUP($A35,#REF!,8,FALSE),1)),"")</f>
        <v>#REF!</v>
      </c>
      <c r="J35" s="42" t="e">
        <f>IF(LEN(VLOOKUP($A35,#REF!,4,FALSE)),UPPER(RIGHT(VLOOKUP($A35,#REF!,4,FALSE),1)),"")</f>
        <v>#REF!</v>
      </c>
      <c r="K35" s="42" t="e">
        <f>IF(LEN(VLOOKUP($A35,#REF!,5,FALSE)),UPPER(RIGHT(VLOOKUP($A35,#REF!,5,FALSE),1)),"")</f>
        <v>#REF!</v>
      </c>
      <c r="L35" s="42" t="e">
        <f>IF(LEN(VLOOKUP($A35,#REF!,6,FALSE)),UPPER(RIGHT(VLOOKUP($A35,#REF!,6,FALSE),1)),"")</f>
        <v>#REF!</v>
      </c>
      <c r="M35" s="43" t="e">
        <f>IF(LEN(VLOOKUP($A35,#REF!,7,FALSE)),UPPER(RIGHT(VLOOKUP($A35,#REF!,7,FALSE),1)),"")</f>
        <v>#REF!</v>
      </c>
      <c r="N35" s="38" t="s">
        <v>147</v>
      </c>
      <c r="O35" s="38" t="e">
        <f t="shared" si="26"/>
        <v>#REF!</v>
      </c>
      <c r="P35" s="38" t="e">
        <f t="shared" si="21"/>
        <v>#REF!</v>
      </c>
      <c r="Q35" s="38" t="e">
        <f t="shared" si="22"/>
        <v>#REF!</v>
      </c>
      <c r="R35" s="38" t="s">
        <v>83</v>
      </c>
      <c r="S35" s="63" t="e">
        <f>HLOOKUP("Device Tree Pin Name",#REF!,MATCH($A35,#REF!,0),FALSE)</f>
        <v>#REF!</v>
      </c>
      <c r="T35" s="47" t="e">
        <f>HLOOKUP("power rail",#REF!,MATCH($A35,#REF!,0),FALSE)</f>
        <v>#REF!</v>
      </c>
      <c r="U35" s="62" t="e">
        <f>HLOOKUP("Wake Capable",#REF!,MATCH($A35,#REF!,0),FALSE)</f>
        <v>#REF!</v>
      </c>
      <c r="V35" s="62" t="e">
        <f>HLOOKUP("Strap",#REF!,MATCH($A35,#REF!,0),FALSE)</f>
        <v>#REF!</v>
      </c>
      <c r="W35" s="62" t="e">
        <f>HLOOKUP("GTE",#REF!,MATCH($A35,#REF!,0),FALSE)</f>
        <v>#REF!</v>
      </c>
      <c r="X35" s="62" t="e">
        <f>HLOOKUP("DPD_Control",#REF!,MATCH($A35,#REF!,0),FALSE)</f>
        <v>#REF!</v>
      </c>
      <c r="Y35" s="62" t="e">
        <f>HLOOKUP("DPD_Group",#REF!,MATCH($A35,#REF!,0),FALSE)</f>
        <v>#REF!</v>
      </c>
      <c r="Z35" s="47" t="e">
        <f>HLOOKUP("Pad Category",#REF!,MATCH($A35,#REF!,0),FALSE)</f>
        <v>#REF!</v>
      </c>
      <c r="AA35" s="47" t="e">
        <f>HLOOKUP("Pad type",#REF!,MATCH($A35,#REF!,0),FALSE)</f>
        <v>#REF!</v>
      </c>
      <c r="AB35" s="47" t="e">
        <f>HLOOKUP("Pull Strength",#REF!,MATCH($A35,#REF!,0),FALSE)</f>
        <v>#REF!</v>
      </c>
      <c r="AC35" s="47" t="e">
        <f>HLOOKUP("POR Pin State",#REF!,MATCH($A35,#REF!,0),FALSE)</f>
        <v>#REF!</v>
      </c>
      <c r="AD35" s="47" t="str">
        <f t="shared" si="23"/>
        <v>RSVD1</v>
      </c>
      <c r="AE35" s="82"/>
      <c r="AF35" s="38" t="str">
        <f t="shared" si="1"/>
        <v>PULL_DOWN</v>
      </c>
      <c r="AG35" s="38" t="str">
        <f t="shared" si="24"/>
        <v>TRISTATE</v>
      </c>
      <c r="AH35" s="38" t="str">
        <f t="shared" si="25"/>
        <v>DISABLE</v>
      </c>
      <c r="AI35" s="87" t="e">
        <f t="shared" si="9"/>
        <v>#REF!</v>
      </c>
      <c r="AJ35" s="86" t="b">
        <v>1</v>
      </c>
      <c r="AK35" s="86" t="b">
        <v>1</v>
      </c>
      <c r="AL35" s="86" t="b">
        <v>1</v>
      </c>
      <c r="AM35" s="86" t="b">
        <v>1</v>
      </c>
      <c r="AN35" s="86" t="b">
        <v>1</v>
      </c>
      <c r="AO35" s="86" t="b">
        <v>1</v>
      </c>
      <c r="AP35" s="63" t="str">
        <f t="shared" si="2"/>
        <v>VALID</v>
      </c>
      <c r="AQ35" s="102" t="s">
        <v>150</v>
      </c>
      <c r="AR35" s="103" t="s">
        <v>79</v>
      </c>
      <c r="AS35" s="104"/>
      <c r="AT35" s="104" t="s">
        <v>89</v>
      </c>
      <c r="AU35" s="105"/>
      <c r="AV35" s="105"/>
      <c r="AW35" s="118" t="s">
        <v>85</v>
      </c>
      <c r="AX35" s="104" t="s">
        <v>85</v>
      </c>
      <c r="AY35" s="105"/>
      <c r="AZ35" s="104"/>
      <c r="BA35" s="104"/>
      <c r="BB35" s="115"/>
      <c r="BC35" s="116"/>
      <c r="BD35" s="117"/>
      <c r="BE35" s="151"/>
      <c r="BF35" s="147" t="e">
        <f>VLOOKUP($A35,#REF!,34,FALSE)</f>
        <v>#REF!</v>
      </c>
      <c r="BG35" s="148" t="e">
        <f>VLOOKUP($A35,#REF!,22,FALSE)</f>
        <v>#REF!</v>
      </c>
      <c r="BH35" s="149"/>
    </row>
    <row r="36" s="3" customFormat="1" ht="18" customHeight="1" spans="1:60">
      <c r="A36" s="46" t="s">
        <v>151</v>
      </c>
      <c r="B36" s="45" t="s">
        <v>152</v>
      </c>
      <c r="C36" s="35"/>
      <c r="D36" s="37"/>
      <c r="E36" s="37"/>
      <c r="F36" s="37"/>
      <c r="G36" s="37"/>
      <c r="H36" s="37"/>
      <c r="I36" s="35"/>
      <c r="J36" s="35"/>
      <c r="K36" s="35"/>
      <c r="L36" s="35"/>
      <c r="M36" s="35"/>
      <c r="N36" s="35"/>
      <c r="O36" s="35"/>
      <c r="P36" s="35"/>
      <c r="Q36" s="35"/>
      <c r="R36" s="35"/>
      <c r="S36" s="35"/>
      <c r="T36" s="35"/>
      <c r="U36" s="60"/>
      <c r="V36" s="60"/>
      <c r="W36" s="60"/>
      <c r="X36" s="60"/>
      <c r="Y36" s="60"/>
      <c r="Z36" s="81"/>
      <c r="AA36" s="81"/>
      <c r="AB36" s="81"/>
      <c r="AC36" s="81"/>
      <c r="AD36" s="81"/>
      <c r="AE36" s="81"/>
      <c r="AF36" s="81"/>
      <c r="AG36" s="81"/>
      <c r="AH36" s="81"/>
      <c r="AI36" s="81"/>
      <c r="AJ36" s="81"/>
      <c r="AK36" s="81"/>
      <c r="AL36" s="81"/>
      <c r="AM36" s="81"/>
      <c r="AN36" s="81"/>
      <c r="AO36" s="81"/>
      <c r="AP36" s="81"/>
      <c r="AQ36" s="100"/>
      <c r="AR36" s="100"/>
      <c r="AS36" s="101"/>
      <c r="AT36" s="101"/>
      <c r="AU36" s="101"/>
      <c r="AV36" s="101"/>
      <c r="AW36" s="101"/>
      <c r="AX36" s="101"/>
      <c r="AY36" s="101"/>
      <c r="AZ36" s="101"/>
      <c r="BA36" s="101"/>
      <c r="BB36" s="101"/>
      <c r="BC36" s="400" t="s">
        <v>153</v>
      </c>
      <c r="BD36" s="114"/>
      <c r="BE36" s="142" t="s">
        <v>151</v>
      </c>
      <c r="BF36" s="142" t="s">
        <v>152</v>
      </c>
      <c r="BG36" s="152"/>
      <c r="BH36" s="153"/>
    </row>
    <row r="37" ht="12.95" customHeight="1" spans="1:60">
      <c r="A37" s="38" t="s">
        <v>154</v>
      </c>
      <c r="B37" s="38" t="e">
        <f>VLOOKUP($A37,#REF!,34,FALSE)</f>
        <v>#REF!</v>
      </c>
      <c r="C37" s="39" t="str">
        <f t="shared" ref="C37:C48" si="27">CONCATENATE("unused_",A37)</f>
        <v>unused_CAN0_DOUT</v>
      </c>
      <c r="D37" s="40" t="e">
        <f>IF(LEN(VLOOKUP($A37,#REF!,8,FALSE)),LEFT(VLOOKUP($A37,#REF!,8,FALSE),LEN(VLOOKUP($A37,#REF!,8,FALSE))-2),"")</f>
        <v>#REF!</v>
      </c>
      <c r="E37" s="41" t="e">
        <f>IF(LEN(VLOOKUP($A37,#REF!,4,FALSE)),IF(INDEX(#REF!,MATCH($A37,#REF!,0),1),LEFT(VLOOKUP($A37,#REF!,4,FALSE),LEN(VLOOKUP($A37,#REF!,4,FALSE))-2),CONCATENATE(LEFT(VLOOKUP($A37,#REF!,4,FALSE),LEN(VLOOKUP($A37,#REF!,4,FALSE))-2),"*")),"")</f>
        <v>#REF!</v>
      </c>
      <c r="F37" s="42" t="e">
        <f>IF(LEN(VLOOKUP($A37,#REF!,5,FALSE)),IF(INDEX(#REF!,MATCH($A37,#REF!,0),2),LEFT(VLOOKUP($A37,#REF!,5,FALSE),LEN(VLOOKUP($A37,#REF!,5,FALSE))-2),CONCATENATE(LEFT(VLOOKUP($A37,#REF!,5,FALSE),LEN(VLOOKUP($A37,#REF!,5,FALSE))-2),"*")),"")</f>
        <v>#REF!</v>
      </c>
      <c r="G37" s="42" t="e">
        <f>IF(LEN(VLOOKUP($A37,#REF!,6,FALSE)),IF(INDEX(#REF!,MATCH($A37,#REF!,0),3),LEFT(VLOOKUP($A37,#REF!,6,FALSE),LEN(VLOOKUP($A37,#REF!,6,FALSE))-2),CONCATENATE(LEFT(VLOOKUP($A37,#REF!,6,FALSE),LEN(VLOOKUP($A37,#REF!,6,FALSE))-2),"*")),"")</f>
        <v>#REF!</v>
      </c>
      <c r="H37" s="43" t="e">
        <f>IF(LEN(VLOOKUP($A37,#REF!,7,FALSE)),IF(INDEX(#REF!,MATCH($A37,#REF!,0),4),LEFT(VLOOKUP($A37,#REF!,7,FALSE),LEN(VLOOKUP($A37,#REF!,7,FALSE))-2),CONCATENATE(LEFT(VLOOKUP($A37,#REF!,7,FALSE),LEN(VLOOKUP($A37,#REF!,7,FALSE))-2),"*")),"")</f>
        <v>#REF!</v>
      </c>
      <c r="I37" s="54" t="e">
        <f>IF(LEN(VLOOKUP($A37,#REF!,8,FALSE)),UPPER(RIGHT(VLOOKUP($A37,#REF!,8,FALSE),1)),"")</f>
        <v>#REF!</v>
      </c>
      <c r="J37" s="42" t="e">
        <f>IF(LEN(VLOOKUP($A37,#REF!,4,FALSE)),UPPER(RIGHT(VLOOKUP($A37,#REF!,4,FALSE),1)),"")</f>
        <v>#REF!</v>
      </c>
      <c r="K37" s="42" t="e">
        <f>IF(LEN(VLOOKUP($A37,#REF!,5,FALSE)),UPPER(RIGHT(VLOOKUP($A37,#REF!,5,FALSE),1)),"")</f>
        <v>#REF!</v>
      </c>
      <c r="L37" s="42" t="e">
        <f>IF(LEN(VLOOKUP($A37,#REF!,6,FALSE)),UPPER(RIGHT(VLOOKUP($A37,#REF!,6,FALSE),1)),"")</f>
        <v>#REF!</v>
      </c>
      <c r="M37" s="43" t="e">
        <f>IF(LEN(VLOOKUP($A37,#REF!,7,FALSE)),UPPER(RIGHT(VLOOKUP($A37,#REF!,7,FALSE),1)),"")</f>
        <v>#REF!</v>
      </c>
      <c r="N37" s="38" t="s">
        <v>155</v>
      </c>
      <c r="O37" s="38" t="e">
        <f t="shared" ref="O37:O40" si="28">IF(F37="","RSVD1")</f>
        <v>#REF!</v>
      </c>
      <c r="P37" s="38" t="e">
        <f t="shared" ref="P37:P40" si="29">IF(G37="","RSVD2")</f>
        <v>#REF!</v>
      </c>
      <c r="Q37" s="38" t="e">
        <f t="shared" ref="Q37:Q40" si="30">IF(H37="","RSVD3")</f>
        <v>#REF!</v>
      </c>
      <c r="R37" s="38" t="s">
        <v>83</v>
      </c>
      <c r="S37" s="61" t="e">
        <f>HLOOKUP("Device Tree Pin Name",#REF!,MATCH($A37,#REF!,0),FALSE)</f>
        <v>#REF!</v>
      </c>
      <c r="T37" s="47" t="e">
        <f>HLOOKUP("power rail",#REF!,MATCH($A37,#REF!,0),FALSE)</f>
        <v>#REF!</v>
      </c>
      <c r="U37" s="62" t="e">
        <f>HLOOKUP("Wake Capable",#REF!,MATCH($A37,#REF!,0),FALSE)</f>
        <v>#REF!</v>
      </c>
      <c r="V37" s="62" t="e">
        <f>HLOOKUP("Strap",#REF!,MATCH($A37,#REF!,0),FALSE)</f>
        <v>#REF!</v>
      </c>
      <c r="W37" s="62" t="e">
        <f>HLOOKUP("GTE",#REF!,MATCH($A37,#REF!,0),FALSE)</f>
        <v>#REF!</v>
      </c>
      <c r="X37" s="62" t="e">
        <f>HLOOKUP("DPD_Control",#REF!,MATCH($A37,#REF!,0),FALSE)</f>
        <v>#REF!</v>
      </c>
      <c r="Y37" s="62" t="e">
        <f>HLOOKUP("DPD_Group",#REF!,MATCH($A37,#REF!,0),FALSE)</f>
        <v>#REF!</v>
      </c>
      <c r="Z37" s="47" t="e">
        <f>HLOOKUP("Pad Category",#REF!,MATCH($A37,#REF!,0),FALSE)</f>
        <v>#REF!</v>
      </c>
      <c r="AA37" s="47" t="e">
        <f>HLOOKUP("Pad type",#REF!,MATCH($A37,#REF!,0),FALSE)</f>
        <v>#REF!</v>
      </c>
      <c r="AB37" s="47" t="e">
        <f>HLOOKUP("Pull Strength",#REF!,MATCH($A37,#REF!,0),FALSE)</f>
        <v>#REF!</v>
      </c>
      <c r="AC37" s="47" t="e">
        <f>HLOOKUP("POR Pin State",#REF!,MATCH($A37,#REF!,0),FALSE)</f>
        <v>#REF!</v>
      </c>
      <c r="AD37" s="47" t="str">
        <f t="shared" ref="AD37:AD48" si="31">IF(OR($AQ37="",$AQ37=$C37),$R37,IF($AQ37=$D37,SUBSTITUTE(SUBSTITUTE($AQ37,"GPIO3_","GPIO_"),".0",""),IF($AQ37=$E37,$N37,IF($AQ37=$F37,$O37,IF($AQ37=$G37,$P37,IF($AQ37=$H37,$Q37,"INVALID"))))))</f>
        <v>RSVD1</v>
      </c>
      <c r="AE37" s="82"/>
      <c r="AF37" s="38" t="str">
        <f t="shared" si="1"/>
        <v>PULL_DOWN</v>
      </c>
      <c r="AG37" s="38" t="str">
        <f t="shared" ref="AG37:AG48" si="32">IF($AR37="Input","TRISTATE",IF($AS37="Z","TRISTATE",IF($AQ37=$C37,"TRISTATE","NORMAL")))</f>
        <v>TRISTATE</v>
      </c>
      <c r="AH37" s="38" t="str">
        <f t="shared" ref="AH37:AH48" si="33">IF(OR($AQ37=$C37,$AR37="Output"),"DISABLE","ENABLE")</f>
        <v>DISABLE</v>
      </c>
      <c r="AI37" s="87" t="e">
        <f t="shared" si="9"/>
        <v>#REF!</v>
      </c>
      <c r="AJ37" s="86" t="b">
        <v>1</v>
      </c>
      <c r="AK37" s="86" t="b">
        <v>1</v>
      </c>
      <c r="AL37" s="86" t="b">
        <v>1</v>
      </c>
      <c r="AM37" s="86" t="b">
        <v>1</v>
      </c>
      <c r="AN37" s="86" t="b">
        <v>1</v>
      </c>
      <c r="AO37" s="86" t="b">
        <v>1</v>
      </c>
      <c r="AP37" s="63" t="str">
        <f t="shared" si="2"/>
        <v>VALID</v>
      </c>
      <c r="AQ37" s="102" t="s">
        <v>156</v>
      </c>
      <c r="AR37" s="103" t="s">
        <v>79</v>
      </c>
      <c r="AS37" s="104"/>
      <c r="AT37" s="105"/>
      <c r="AU37" s="105"/>
      <c r="AV37" s="104" t="s">
        <v>124</v>
      </c>
      <c r="AW37" s="105"/>
      <c r="AX37" s="105"/>
      <c r="AY37" s="105"/>
      <c r="AZ37" s="104"/>
      <c r="BA37" s="104"/>
      <c r="BB37" s="115"/>
      <c r="BC37" s="116"/>
      <c r="BD37" s="117"/>
      <c r="BE37" s="146"/>
      <c r="BF37" s="147" t="e">
        <f>VLOOKUP($A37,#REF!,34,FALSE)</f>
        <v>#REF!</v>
      </c>
      <c r="BG37" s="148" t="e">
        <f>VLOOKUP($A37,#REF!,22,FALSE)</f>
        <v>#REF!</v>
      </c>
      <c r="BH37" s="149"/>
    </row>
    <row r="38" ht="12.95" customHeight="1" spans="1:60">
      <c r="A38" s="38" t="s">
        <v>157</v>
      </c>
      <c r="B38" s="38" t="e">
        <f>VLOOKUP($A38,#REF!,34,FALSE)</f>
        <v>#REF!</v>
      </c>
      <c r="C38" s="39" t="str">
        <f t="shared" si="27"/>
        <v>unused_CAN0_DIN</v>
      </c>
      <c r="D38" s="40" t="e">
        <f>IF(LEN(VLOOKUP($A38,#REF!,8,FALSE)),LEFT(VLOOKUP($A38,#REF!,8,FALSE),LEN(VLOOKUP($A38,#REF!,8,FALSE))-2),"")</f>
        <v>#REF!</v>
      </c>
      <c r="E38" s="41" t="e">
        <f>IF(LEN(VLOOKUP($A38,#REF!,4,FALSE)),IF(INDEX(#REF!,MATCH($A38,#REF!,0),1),LEFT(VLOOKUP($A38,#REF!,4,FALSE),LEN(VLOOKUP($A38,#REF!,4,FALSE))-2),CONCATENATE(LEFT(VLOOKUP($A38,#REF!,4,FALSE),LEN(VLOOKUP($A38,#REF!,4,FALSE))-2),"*")),"")</f>
        <v>#REF!</v>
      </c>
      <c r="F38" s="42" t="e">
        <f>IF(LEN(VLOOKUP($A38,#REF!,5,FALSE)),IF(INDEX(#REF!,MATCH($A38,#REF!,0),2),LEFT(VLOOKUP($A38,#REF!,5,FALSE),LEN(VLOOKUP($A38,#REF!,5,FALSE))-2),CONCATENATE(LEFT(VLOOKUP($A38,#REF!,5,FALSE),LEN(VLOOKUP($A38,#REF!,5,FALSE))-2),"*")),"")</f>
        <v>#REF!</v>
      </c>
      <c r="G38" s="42" t="e">
        <f>IF(LEN(VLOOKUP($A38,#REF!,6,FALSE)),IF(INDEX(#REF!,MATCH($A38,#REF!,0),3),LEFT(VLOOKUP($A38,#REF!,6,FALSE),LEN(VLOOKUP($A38,#REF!,6,FALSE))-2),CONCATENATE(LEFT(VLOOKUP($A38,#REF!,6,FALSE),LEN(VLOOKUP($A38,#REF!,6,FALSE))-2),"*")),"")</f>
        <v>#REF!</v>
      </c>
      <c r="H38" s="43" t="e">
        <f>IF(LEN(VLOOKUP($A38,#REF!,7,FALSE)),IF(INDEX(#REF!,MATCH($A38,#REF!,0),4),LEFT(VLOOKUP($A38,#REF!,7,FALSE),LEN(VLOOKUP($A38,#REF!,7,FALSE))-2),CONCATENATE(LEFT(VLOOKUP($A38,#REF!,7,FALSE),LEN(VLOOKUP($A38,#REF!,7,FALSE))-2),"*")),"")</f>
        <v>#REF!</v>
      </c>
      <c r="I38" s="54" t="e">
        <f>IF(LEN(VLOOKUP($A38,#REF!,8,FALSE)),UPPER(RIGHT(VLOOKUP($A38,#REF!,8,FALSE),1)),"")</f>
        <v>#REF!</v>
      </c>
      <c r="J38" s="42" t="e">
        <f>IF(LEN(VLOOKUP($A38,#REF!,4,FALSE)),UPPER(RIGHT(VLOOKUP($A38,#REF!,4,FALSE),1)),"")</f>
        <v>#REF!</v>
      </c>
      <c r="K38" s="42" t="e">
        <f>IF(LEN(VLOOKUP($A38,#REF!,5,FALSE)),UPPER(RIGHT(VLOOKUP($A38,#REF!,5,FALSE),1)),"")</f>
        <v>#REF!</v>
      </c>
      <c r="L38" s="42" t="e">
        <f>IF(LEN(VLOOKUP($A38,#REF!,6,FALSE)),UPPER(RIGHT(VLOOKUP($A38,#REF!,6,FALSE),1)),"")</f>
        <v>#REF!</v>
      </c>
      <c r="M38" s="43" t="e">
        <f>IF(LEN(VLOOKUP($A38,#REF!,7,FALSE)),UPPER(RIGHT(VLOOKUP($A38,#REF!,7,FALSE),1)),"")</f>
        <v>#REF!</v>
      </c>
      <c r="N38" s="38" t="s">
        <v>155</v>
      </c>
      <c r="O38" s="38" t="e">
        <f t="shared" si="28"/>
        <v>#REF!</v>
      </c>
      <c r="P38" s="38" t="e">
        <f t="shared" si="29"/>
        <v>#REF!</v>
      </c>
      <c r="Q38" s="38" t="e">
        <f t="shared" si="30"/>
        <v>#REF!</v>
      </c>
      <c r="R38" s="38" t="s">
        <v>83</v>
      </c>
      <c r="S38" s="63" t="e">
        <f>HLOOKUP("Device Tree Pin Name",#REF!,MATCH($A38,#REF!,0),FALSE)</f>
        <v>#REF!</v>
      </c>
      <c r="T38" s="47" t="e">
        <f>HLOOKUP("power rail",#REF!,MATCH($A38,#REF!,0),FALSE)</f>
        <v>#REF!</v>
      </c>
      <c r="U38" s="62" t="e">
        <f>HLOOKUP("Wake Capable",#REF!,MATCH($A38,#REF!,0),FALSE)</f>
        <v>#REF!</v>
      </c>
      <c r="V38" s="62" t="e">
        <f>HLOOKUP("Strap",#REF!,MATCH($A38,#REF!,0),FALSE)</f>
        <v>#REF!</v>
      </c>
      <c r="W38" s="62" t="e">
        <f>HLOOKUP("GTE",#REF!,MATCH($A38,#REF!,0),FALSE)</f>
        <v>#REF!</v>
      </c>
      <c r="X38" s="62" t="e">
        <f>HLOOKUP("DPD_Control",#REF!,MATCH($A38,#REF!,0),FALSE)</f>
        <v>#REF!</v>
      </c>
      <c r="Y38" s="62" t="e">
        <f>HLOOKUP("DPD_Group",#REF!,MATCH($A38,#REF!,0),FALSE)</f>
        <v>#REF!</v>
      </c>
      <c r="Z38" s="47" t="e">
        <f>HLOOKUP("Pad Category",#REF!,MATCH($A38,#REF!,0),FALSE)</f>
        <v>#REF!</v>
      </c>
      <c r="AA38" s="47" t="e">
        <f>HLOOKUP("Pad type",#REF!,MATCH($A38,#REF!,0),FALSE)</f>
        <v>#REF!</v>
      </c>
      <c r="AB38" s="47" t="e">
        <f>HLOOKUP("Pull Strength",#REF!,MATCH($A38,#REF!,0),FALSE)</f>
        <v>#REF!</v>
      </c>
      <c r="AC38" s="47" t="e">
        <f>HLOOKUP("POR Pin State",#REF!,MATCH($A38,#REF!,0),FALSE)</f>
        <v>#REF!</v>
      </c>
      <c r="AD38" s="47" t="str">
        <f t="shared" si="31"/>
        <v>RSVD1</v>
      </c>
      <c r="AE38" s="82"/>
      <c r="AF38" s="38" t="str">
        <f t="shared" si="1"/>
        <v>PULL_DOWN</v>
      </c>
      <c r="AG38" s="38" t="str">
        <f t="shared" si="32"/>
        <v>TRISTATE</v>
      </c>
      <c r="AH38" s="38" t="str">
        <f t="shared" si="33"/>
        <v>DISABLE</v>
      </c>
      <c r="AI38" s="87" t="e">
        <f t="shared" si="9"/>
        <v>#REF!</v>
      </c>
      <c r="AJ38" s="86" t="b">
        <v>1</v>
      </c>
      <c r="AK38" s="86" t="b">
        <v>1</v>
      </c>
      <c r="AL38" s="86" t="b">
        <v>1</v>
      </c>
      <c r="AM38" s="86" t="b">
        <v>1</v>
      </c>
      <c r="AN38" s="86" t="b">
        <v>1</v>
      </c>
      <c r="AO38" s="86" t="b">
        <v>1</v>
      </c>
      <c r="AP38" s="63" t="str">
        <f t="shared" si="2"/>
        <v>VALID</v>
      </c>
      <c r="AQ38" s="102" t="s">
        <v>158</v>
      </c>
      <c r="AR38" s="103" t="s">
        <v>79</v>
      </c>
      <c r="AS38" s="104"/>
      <c r="AT38" s="104" t="s">
        <v>89</v>
      </c>
      <c r="AU38" s="105"/>
      <c r="AV38" s="104" t="s">
        <v>124</v>
      </c>
      <c r="AW38" s="105"/>
      <c r="AX38" s="105"/>
      <c r="AY38" s="105"/>
      <c r="AZ38" s="104"/>
      <c r="BA38" s="104"/>
      <c r="BB38" s="115"/>
      <c r="BC38" s="116"/>
      <c r="BD38" s="117"/>
      <c r="BE38" s="150"/>
      <c r="BF38" s="147" t="e">
        <f>VLOOKUP($A38,#REF!,34,FALSE)</f>
        <v>#REF!</v>
      </c>
      <c r="BG38" s="148" t="e">
        <f>VLOOKUP($A38,#REF!,22,FALSE)</f>
        <v>#REF!</v>
      </c>
      <c r="BH38" s="149"/>
    </row>
    <row r="39" ht="12.95" customHeight="1" spans="1:60">
      <c r="A39" s="38" t="s">
        <v>159</v>
      </c>
      <c r="B39" s="38" t="e">
        <f>VLOOKUP($A39,#REF!,34,FALSE)</f>
        <v>#REF!</v>
      </c>
      <c r="C39" s="39" t="str">
        <f t="shared" si="27"/>
        <v>unused_CAN1_DOUT</v>
      </c>
      <c r="D39" s="40" t="e">
        <f>IF(LEN(VLOOKUP($A39,#REF!,8,FALSE)),LEFT(VLOOKUP($A39,#REF!,8,FALSE),LEN(VLOOKUP($A39,#REF!,8,FALSE))-2),"")</f>
        <v>#REF!</v>
      </c>
      <c r="E39" s="41" t="e">
        <f>IF(LEN(VLOOKUP($A39,#REF!,4,FALSE)),IF(INDEX(#REF!,MATCH($A39,#REF!,0),1),LEFT(VLOOKUP($A39,#REF!,4,FALSE),LEN(VLOOKUP($A39,#REF!,4,FALSE))-2),CONCATENATE(LEFT(VLOOKUP($A39,#REF!,4,FALSE),LEN(VLOOKUP($A39,#REF!,4,FALSE))-2),"*")),"")</f>
        <v>#REF!</v>
      </c>
      <c r="F39" s="42" t="e">
        <f>IF(LEN(VLOOKUP($A39,#REF!,5,FALSE)),IF(INDEX(#REF!,MATCH($A39,#REF!,0),2),LEFT(VLOOKUP($A39,#REF!,5,FALSE),LEN(VLOOKUP($A39,#REF!,5,FALSE))-2),CONCATENATE(LEFT(VLOOKUP($A39,#REF!,5,FALSE),LEN(VLOOKUP($A39,#REF!,5,FALSE))-2),"*")),"")</f>
        <v>#REF!</v>
      </c>
      <c r="G39" s="42" t="e">
        <f>IF(LEN(VLOOKUP($A39,#REF!,6,FALSE)),IF(INDEX(#REF!,MATCH($A39,#REF!,0),3),LEFT(VLOOKUP($A39,#REF!,6,FALSE),LEN(VLOOKUP($A39,#REF!,6,FALSE))-2),CONCATENATE(LEFT(VLOOKUP($A39,#REF!,6,FALSE),LEN(VLOOKUP($A39,#REF!,6,FALSE))-2),"*")),"")</f>
        <v>#REF!</v>
      </c>
      <c r="H39" s="43" t="e">
        <f>IF(LEN(VLOOKUP($A39,#REF!,7,FALSE)),IF(INDEX(#REF!,MATCH($A39,#REF!,0),4),LEFT(VLOOKUP($A39,#REF!,7,FALSE),LEN(VLOOKUP($A39,#REF!,7,FALSE))-2),CONCATENATE(LEFT(VLOOKUP($A39,#REF!,7,FALSE),LEN(VLOOKUP($A39,#REF!,7,FALSE))-2),"*")),"")</f>
        <v>#REF!</v>
      </c>
      <c r="I39" s="54" t="e">
        <f>IF(LEN(VLOOKUP($A39,#REF!,8,FALSE)),UPPER(RIGHT(VLOOKUP($A39,#REF!,8,FALSE),1)),"")</f>
        <v>#REF!</v>
      </c>
      <c r="J39" s="42" t="e">
        <f>IF(LEN(VLOOKUP($A39,#REF!,4,FALSE)),UPPER(RIGHT(VLOOKUP($A39,#REF!,4,FALSE),1)),"")</f>
        <v>#REF!</v>
      </c>
      <c r="K39" s="42" t="e">
        <f>IF(LEN(VLOOKUP($A39,#REF!,5,FALSE)),UPPER(RIGHT(VLOOKUP($A39,#REF!,5,FALSE),1)),"")</f>
        <v>#REF!</v>
      </c>
      <c r="L39" s="42" t="e">
        <f>IF(LEN(VLOOKUP($A39,#REF!,6,FALSE)),UPPER(RIGHT(VLOOKUP($A39,#REF!,6,FALSE),1)),"")</f>
        <v>#REF!</v>
      </c>
      <c r="M39" s="43" t="e">
        <f>IF(LEN(VLOOKUP($A39,#REF!,7,FALSE)),UPPER(RIGHT(VLOOKUP($A39,#REF!,7,FALSE),1)),"")</f>
        <v>#REF!</v>
      </c>
      <c r="N39" s="38" t="s">
        <v>160</v>
      </c>
      <c r="O39" s="38" t="e">
        <f t="shared" si="28"/>
        <v>#REF!</v>
      </c>
      <c r="P39" s="38" t="e">
        <f t="shared" si="29"/>
        <v>#REF!</v>
      </c>
      <c r="Q39" s="38" t="e">
        <f t="shared" si="30"/>
        <v>#REF!</v>
      </c>
      <c r="R39" s="38" t="s">
        <v>83</v>
      </c>
      <c r="S39" s="63" t="e">
        <f>HLOOKUP("Device Tree Pin Name",#REF!,MATCH($A39,#REF!,0),FALSE)</f>
        <v>#REF!</v>
      </c>
      <c r="T39" s="47" t="e">
        <f>HLOOKUP("power rail",#REF!,MATCH($A39,#REF!,0),FALSE)</f>
        <v>#REF!</v>
      </c>
      <c r="U39" s="62" t="e">
        <f>HLOOKUP("Wake Capable",#REF!,MATCH($A39,#REF!,0),FALSE)</f>
        <v>#REF!</v>
      </c>
      <c r="V39" s="62" t="e">
        <f>HLOOKUP("Strap",#REF!,MATCH($A39,#REF!,0),FALSE)</f>
        <v>#REF!</v>
      </c>
      <c r="W39" s="62" t="e">
        <f>HLOOKUP("GTE",#REF!,MATCH($A39,#REF!,0),FALSE)</f>
        <v>#REF!</v>
      </c>
      <c r="X39" s="62" t="e">
        <f>HLOOKUP("DPD_Control",#REF!,MATCH($A39,#REF!,0),FALSE)</f>
        <v>#REF!</v>
      </c>
      <c r="Y39" s="62" t="e">
        <f>HLOOKUP("DPD_Group",#REF!,MATCH($A39,#REF!,0),FALSE)</f>
        <v>#REF!</v>
      </c>
      <c r="Z39" s="47" t="e">
        <f>HLOOKUP("Pad Category",#REF!,MATCH($A39,#REF!,0),FALSE)</f>
        <v>#REF!</v>
      </c>
      <c r="AA39" s="47" t="e">
        <f>HLOOKUP("Pad type",#REF!,MATCH($A39,#REF!,0),FALSE)</f>
        <v>#REF!</v>
      </c>
      <c r="AB39" s="47" t="e">
        <f>HLOOKUP("Pull Strength",#REF!,MATCH($A39,#REF!,0),FALSE)</f>
        <v>#REF!</v>
      </c>
      <c r="AC39" s="47" t="e">
        <f>HLOOKUP("POR Pin State",#REF!,MATCH($A39,#REF!,0),FALSE)</f>
        <v>#REF!</v>
      </c>
      <c r="AD39" s="47" t="str">
        <f t="shared" si="31"/>
        <v>RSVD1</v>
      </c>
      <c r="AE39" s="82"/>
      <c r="AF39" s="38" t="str">
        <f t="shared" si="1"/>
        <v>PULL_DOWN</v>
      </c>
      <c r="AG39" s="38" t="str">
        <f t="shared" si="32"/>
        <v>TRISTATE</v>
      </c>
      <c r="AH39" s="38" t="str">
        <f t="shared" si="33"/>
        <v>DISABLE</v>
      </c>
      <c r="AI39" s="87" t="e">
        <f t="shared" si="9"/>
        <v>#REF!</v>
      </c>
      <c r="AJ39" s="86" t="b">
        <v>1</v>
      </c>
      <c r="AK39" s="86" t="b">
        <v>1</v>
      </c>
      <c r="AL39" s="86" t="b">
        <v>1</v>
      </c>
      <c r="AM39" s="86" t="b">
        <v>1</v>
      </c>
      <c r="AN39" s="86" t="b">
        <v>1</v>
      </c>
      <c r="AO39" s="86" t="b">
        <v>1</v>
      </c>
      <c r="AP39" s="63" t="str">
        <f t="shared" si="2"/>
        <v>VALID</v>
      </c>
      <c r="AQ39" s="102" t="s">
        <v>161</v>
      </c>
      <c r="AR39" s="103" t="s">
        <v>79</v>
      </c>
      <c r="AS39" s="104"/>
      <c r="AT39" s="105"/>
      <c r="AU39" s="105"/>
      <c r="AV39" s="104" t="s">
        <v>124</v>
      </c>
      <c r="AW39" s="105"/>
      <c r="AX39" s="105"/>
      <c r="AY39" s="105"/>
      <c r="AZ39" s="104"/>
      <c r="BA39" s="104"/>
      <c r="BB39" s="115"/>
      <c r="BC39" s="116"/>
      <c r="BD39" s="117"/>
      <c r="BE39" s="150"/>
      <c r="BF39" s="147" t="e">
        <f>VLOOKUP($A39,#REF!,34,FALSE)</f>
        <v>#REF!</v>
      </c>
      <c r="BG39" s="148" t="e">
        <f>VLOOKUP($A39,#REF!,22,FALSE)</f>
        <v>#REF!</v>
      </c>
      <c r="BH39" s="149"/>
    </row>
    <row r="40" ht="12.95" customHeight="1" spans="1:60">
      <c r="A40" s="38" t="s">
        <v>162</v>
      </c>
      <c r="B40" s="38" t="e">
        <f>VLOOKUP($A40,#REF!,34,FALSE)</f>
        <v>#REF!</v>
      </c>
      <c r="C40" s="39" t="str">
        <f t="shared" si="27"/>
        <v>unused_CAN1_DIN</v>
      </c>
      <c r="D40" s="40" t="e">
        <f>IF(LEN(VLOOKUP($A40,#REF!,8,FALSE)),LEFT(VLOOKUP($A40,#REF!,8,FALSE),LEN(VLOOKUP($A40,#REF!,8,FALSE))-2),"")</f>
        <v>#REF!</v>
      </c>
      <c r="E40" s="41" t="e">
        <f>IF(LEN(VLOOKUP($A40,#REF!,4,FALSE)),IF(INDEX(#REF!,MATCH($A40,#REF!,0),1),LEFT(VLOOKUP($A40,#REF!,4,FALSE),LEN(VLOOKUP($A40,#REF!,4,FALSE))-2),CONCATENATE(LEFT(VLOOKUP($A40,#REF!,4,FALSE),LEN(VLOOKUP($A40,#REF!,4,FALSE))-2),"*")),"")</f>
        <v>#REF!</v>
      </c>
      <c r="F40" s="42" t="e">
        <f>IF(LEN(VLOOKUP($A40,#REF!,5,FALSE)),IF(INDEX(#REF!,MATCH($A40,#REF!,0),2),LEFT(VLOOKUP($A40,#REF!,5,FALSE),LEN(VLOOKUP($A40,#REF!,5,FALSE))-2),CONCATENATE(LEFT(VLOOKUP($A40,#REF!,5,FALSE),LEN(VLOOKUP($A40,#REF!,5,FALSE))-2),"*")),"")</f>
        <v>#REF!</v>
      </c>
      <c r="G40" s="42" t="e">
        <f>IF(LEN(VLOOKUP($A40,#REF!,6,FALSE)),IF(INDEX(#REF!,MATCH($A40,#REF!,0),3),LEFT(VLOOKUP($A40,#REF!,6,FALSE),LEN(VLOOKUP($A40,#REF!,6,FALSE))-2),CONCATENATE(LEFT(VLOOKUP($A40,#REF!,6,FALSE),LEN(VLOOKUP($A40,#REF!,6,FALSE))-2),"*")),"")</f>
        <v>#REF!</v>
      </c>
      <c r="H40" s="43" t="e">
        <f>IF(LEN(VLOOKUP($A40,#REF!,7,FALSE)),IF(INDEX(#REF!,MATCH($A40,#REF!,0),4),LEFT(VLOOKUP($A40,#REF!,7,FALSE),LEN(VLOOKUP($A40,#REF!,7,FALSE))-2),CONCATENATE(LEFT(VLOOKUP($A40,#REF!,7,FALSE),LEN(VLOOKUP($A40,#REF!,7,FALSE))-2),"*")),"")</f>
        <v>#REF!</v>
      </c>
      <c r="I40" s="54" t="e">
        <f>IF(LEN(VLOOKUP($A40,#REF!,8,FALSE)),UPPER(RIGHT(VLOOKUP($A40,#REF!,8,FALSE),1)),"")</f>
        <v>#REF!</v>
      </c>
      <c r="J40" s="42" t="e">
        <f>IF(LEN(VLOOKUP($A40,#REF!,4,FALSE)),UPPER(RIGHT(VLOOKUP($A40,#REF!,4,FALSE),1)),"")</f>
        <v>#REF!</v>
      </c>
      <c r="K40" s="42" t="e">
        <f>IF(LEN(VLOOKUP($A40,#REF!,5,FALSE)),UPPER(RIGHT(VLOOKUP($A40,#REF!,5,FALSE),1)),"")</f>
        <v>#REF!</v>
      </c>
      <c r="L40" s="42" t="e">
        <f>IF(LEN(VLOOKUP($A40,#REF!,6,FALSE)),UPPER(RIGHT(VLOOKUP($A40,#REF!,6,FALSE),1)),"")</f>
        <v>#REF!</v>
      </c>
      <c r="M40" s="43" t="e">
        <f>IF(LEN(VLOOKUP($A40,#REF!,7,FALSE)),UPPER(RIGHT(VLOOKUP($A40,#REF!,7,FALSE),1)),"")</f>
        <v>#REF!</v>
      </c>
      <c r="N40" s="38" t="s">
        <v>160</v>
      </c>
      <c r="O40" s="38" t="e">
        <f t="shared" si="28"/>
        <v>#REF!</v>
      </c>
      <c r="P40" s="38" t="e">
        <f t="shared" si="29"/>
        <v>#REF!</v>
      </c>
      <c r="Q40" s="38" t="e">
        <f t="shared" si="30"/>
        <v>#REF!</v>
      </c>
      <c r="R40" s="38" t="s">
        <v>83</v>
      </c>
      <c r="S40" s="63" t="e">
        <f>HLOOKUP("Device Tree Pin Name",#REF!,MATCH($A40,#REF!,0),FALSE)</f>
        <v>#REF!</v>
      </c>
      <c r="T40" s="47" t="e">
        <f>HLOOKUP("power rail",#REF!,MATCH($A40,#REF!,0),FALSE)</f>
        <v>#REF!</v>
      </c>
      <c r="U40" s="62" t="e">
        <f>HLOOKUP("Wake Capable",#REF!,MATCH($A40,#REF!,0),FALSE)</f>
        <v>#REF!</v>
      </c>
      <c r="V40" s="62" t="e">
        <f>HLOOKUP("Strap",#REF!,MATCH($A40,#REF!,0),FALSE)</f>
        <v>#REF!</v>
      </c>
      <c r="W40" s="62" t="e">
        <f>HLOOKUP("GTE",#REF!,MATCH($A40,#REF!,0),FALSE)</f>
        <v>#REF!</v>
      </c>
      <c r="X40" s="62" t="e">
        <f>HLOOKUP("DPD_Control",#REF!,MATCH($A40,#REF!,0),FALSE)</f>
        <v>#REF!</v>
      </c>
      <c r="Y40" s="62" t="e">
        <f>HLOOKUP("DPD_Group",#REF!,MATCH($A40,#REF!,0),FALSE)</f>
        <v>#REF!</v>
      </c>
      <c r="Z40" s="47" t="e">
        <f>HLOOKUP("Pad Category",#REF!,MATCH($A40,#REF!,0),FALSE)</f>
        <v>#REF!</v>
      </c>
      <c r="AA40" s="47" t="e">
        <f>HLOOKUP("Pad type",#REF!,MATCH($A40,#REF!,0),FALSE)</f>
        <v>#REF!</v>
      </c>
      <c r="AB40" s="47" t="e">
        <f>HLOOKUP("Pull Strength",#REF!,MATCH($A40,#REF!,0),FALSE)</f>
        <v>#REF!</v>
      </c>
      <c r="AC40" s="47" t="e">
        <f>HLOOKUP("POR Pin State",#REF!,MATCH($A40,#REF!,0),FALSE)</f>
        <v>#REF!</v>
      </c>
      <c r="AD40" s="47" t="str">
        <f t="shared" si="31"/>
        <v>RSVD1</v>
      </c>
      <c r="AE40" s="82"/>
      <c r="AF40" s="38" t="str">
        <f t="shared" si="1"/>
        <v>PULL_DOWN</v>
      </c>
      <c r="AG40" s="38" t="str">
        <f t="shared" si="32"/>
        <v>TRISTATE</v>
      </c>
      <c r="AH40" s="38" t="str">
        <f t="shared" si="33"/>
        <v>DISABLE</v>
      </c>
      <c r="AI40" s="87" t="e">
        <f t="shared" si="9"/>
        <v>#REF!</v>
      </c>
      <c r="AJ40" s="86" t="b">
        <v>1</v>
      </c>
      <c r="AK40" s="86" t="b">
        <v>1</v>
      </c>
      <c r="AL40" s="86" t="b">
        <v>1</v>
      </c>
      <c r="AM40" s="86" t="b">
        <v>1</v>
      </c>
      <c r="AN40" s="86" t="b">
        <v>1</v>
      </c>
      <c r="AO40" s="86" t="b">
        <v>1</v>
      </c>
      <c r="AP40" s="63" t="str">
        <f t="shared" si="2"/>
        <v>VALID</v>
      </c>
      <c r="AQ40" s="102" t="s">
        <v>163</v>
      </c>
      <c r="AR40" s="103" t="s">
        <v>79</v>
      </c>
      <c r="AS40" s="104"/>
      <c r="AT40" s="104" t="s">
        <v>89</v>
      </c>
      <c r="AU40" s="105"/>
      <c r="AV40" s="104" t="s">
        <v>124</v>
      </c>
      <c r="AW40" s="105"/>
      <c r="AX40" s="105"/>
      <c r="AY40" s="105"/>
      <c r="AZ40" s="104"/>
      <c r="BA40" s="104"/>
      <c r="BB40" s="115"/>
      <c r="BC40" s="116"/>
      <c r="BD40" s="117"/>
      <c r="BE40" s="150"/>
      <c r="BF40" s="147" t="e">
        <f>VLOOKUP($A40,#REF!,34,FALSE)</f>
        <v>#REF!</v>
      </c>
      <c r="BG40" s="148" t="e">
        <f>VLOOKUP($A40,#REF!,22,FALSE)</f>
        <v>#REF!</v>
      </c>
      <c r="BH40" s="149"/>
    </row>
    <row r="41" ht="12.95" customHeight="1" spans="1:60">
      <c r="A41" s="38" t="s">
        <v>164</v>
      </c>
      <c r="B41" s="38" t="e">
        <f>VLOOKUP($A41,#REF!,34,FALSE)</f>
        <v>#REF!</v>
      </c>
      <c r="C41" s="39" t="str">
        <f t="shared" si="27"/>
        <v>unused_CAN0_STB</v>
      </c>
      <c r="D41" s="40" t="e">
        <f>IF(LEN(VLOOKUP($A41,#REF!,8,FALSE)),LEFT(VLOOKUP($A41,#REF!,8,FALSE),LEN(VLOOKUP($A41,#REF!,8,FALSE))-2),"")</f>
        <v>#REF!</v>
      </c>
      <c r="E41" s="41" t="e">
        <f>IF(LEN(VLOOKUP($A41,#REF!,4,FALSE)),IF(INDEX(#REF!,MATCH($A41,#REF!,0),1),LEFT(VLOOKUP($A41,#REF!,4,FALSE),LEN(VLOOKUP($A41,#REF!,4,FALSE))-2),CONCATENATE(LEFT(VLOOKUP($A41,#REF!,4,FALSE),LEN(VLOOKUP($A41,#REF!,4,FALSE))-2),"*")),"")</f>
        <v>#REF!</v>
      </c>
      <c r="F41" s="42" t="e">
        <f>IF(LEN(VLOOKUP($A41,#REF!,5,FALSE)),IF(INDEX(#REF!,MATCH($A41,#REF!,0),2),LEFT(VLOOKUP($A41,#REF!,5,FALSE),LEN(VLOOKUP($A41,#REF!,5,FALSE))-2),CONCATENATE(LEFT(VLOOKUP($A41,#REF!,5,FALSE),LEN(VLOOKUP($A41,#REF!,5,FALSE))-2),"*")),"")</f>
        <v>#REF!</v>
      </c>
      <c r="G41" s="42" t="e">
        <f>IF(LEN(VLOOKUP($A41,#REF!,6,FALSE)),IF(INDEX(#REF!,MATCH($A41,#REF!,0),3),LEFT(VLOOKUP($A41,#REF!,6,FALSE),LEN(VLOOKUP($A41,#REF!,6,FALSE))-2),CONCATENATE(LEFT(VLOOKUP($A41,#REF!,6,FALSE),LEN(VLOOKUP($A41,#REF!,6,FALSE))-2),"*")),"")</f>
        <v>#REF!</v>
      </c>
      <c r="H41" s="43" t="e">
        <f>IF(LEN(VLOOKUP($A41,#REF!,7,FALSE)),IF(INDEX(#REF!,MATCH($A41,#REF!,0),4),LEFT(VLOOKUP($A41,#REF!,7,FALSE),LEN(VLOOKUP($A41,#REF!,7,FALSE))-2),CONCATENATE(LEFT(VLOOKUP($A41,#REF!,7,FALSE),LEN(VLOOKUP($A41,#REF!,7,FALSE))-2),"*")),"")</f>
        <v>#REF!</v>
      </c>
      <c r="I41" s="54" t="e">
        <f>IF(LEN(VLOOKUP($A41,#REF!,8,FALSE)),UPPER(RIGHT(VLOOKUP($A41,#REF!,8,FALSE),1)),"")</f>
        <v>#REF!</v>
      </c>
      <c r="J41" s="42" t="e">
        <f>IF(LEN(VLOOKUP($A41,#REF!,4,FALSE)),UPPER(RIGHT(VLOOKUP($A41,#REF!,4,FALSE),1)),"")</f>
        <v>#REF!</v>
      </c>
      <c r="K41" s="42" t="e">
        <f>IF(LEN(VLOOKUP($A41,#REF!,5,FALSE)),UPPER(RIGHT(VLOOKUP($A41,#REF!,5,FALSE),1)),"")</f>
        <v>#REF!</v>
      </c>
      <c r="L41" s="42" t="e">
        <f>IF(LEN(VLOOKUP($A41,#REF!,6,FALSE)),UPPER(RIGHT(VLOOKUP($A41,#REF!,6,FALSE),1)),"")</f>
        <v>#REF!</v>
      </c>
      <c r="M41" s="43" t="e">
        <f>IF(LEN(VLOOKUP($A41,#REF!,7,FALSE)),UPPER(RIGHT(VLOOKUP($A41,#REF!,7,FALSE),1)),"")</f>
        <v>#REF!</v>
      </c>
      <c r="N41" s="38" t="e">
        <f t="shared" ref="N41:N48" si="34">IF(E41="","RSVD0")</f>
        <v>#REF!</v>
      </c>
      <c r="O41" s="38" t="s">
        <v>165</v>
      </c>
      <c r="P41" s="38" t="s">
        <v>166</v>
      </c>
      <c r="Q41" s="38" t="s">
        <v>167</v>
      </c>
      <c r="R41" s="38" t="s">
        <v>94</v>
      </c>
      <c r="S41" s="63" t="e">
        <f>HLOOKUP("Device Tree Pin Name",#REF!,MATCH($A41,#REF!,0),FALSE)</f>
        <v>#REF!</v>
      </c>
      <c r="T41" s="47" t="e">
        <f>HLOOKUP("power rail",#REF!,MATCH($A41,#REF!,0),FALSE)</f>
        <v>#REF!</v>
      </c>
      <c r="U41" s="62" t="e">
        <f>HLOOKUP("Wake Capable",#REF!,MATCH($A41,#REF!,0),FALSE)</f>
        <v>#REF!</v>
      </c>
      <c r="V41" s="62" t="e">
        <f>HLOOKUP("Strap",#REF!,MATCH($A41,#REF!,0),FALSE)</f>
        <v>#REF!</v>
      </c>
      <c r="W41" s="62" t="e">
        <f>HLOOKUP("GTE",#REF!,MATCH($A41,#REF!,0),FALSE)</f>
        <v>#REF!</v>
      </c>
      <c r="X41" s="62" t="e">
        <f>HLOOKUP("DPD_Control",#REF!,MATCH($A41,#REF!,0),FALSE)</f>
        <v>#REF!</v>
      </c>
      <c r="Y41" s="62" t="e">
        <f>HLOOKUP("DPD_Group",#REF!,MATCH($A41,#REF!,0),FALSE)</f>
        <v>#REF!</v>
      </c>
      <c r="Z41" s="47" t="e">
        <f>HLOOKUP("Pad Category",#REF!,MATCH($A41,#REF!,0),FALSE)</f>
        <v>#REF!</v>
      </c>
      <c r="AA41" s="47" t="e">
        <f>HLOOKUP("Pad type",#REF!,MATCH($A41,#REF!,0),FALSE)</f>
        <v>#REF!</v>
      </c>
      <c r="AB41" s="47" t="e">
        <f>HLOOKUP("Pull Strength",#REF!,MATCH($A41,#REF!,0),FALSE)</f>
        <v>#REF!</v>
      </c>
      <c r="AC41" s="47" t="e">
        <f>HLOOKUP("POR Pin State",#REF!,MATCH($A41,#REF!,0),FALSE)</f>
        <v>#REF!</v>
      </c>
      <c r="AD41" s="47" t="str">
        <f t="shared" si="31"/>
        <v>RSVD0</v>
      </c>
      <c r="AE41" s="82"/>
      <c r="AF41" s="38" t="str">
        <f t="shared" si="1"/>
        <v>PULL_DOWN</v>
      </c>
      <c r="AG41" s="38" t="str">
        <f t="shared" si="32"/>
        <v>TRISTATE</v>
      </c>
      <c r="AH41" s="38" t="str">
        <f t="shared" si="33"/>
        <v>DISABLE</v>
      </c>
      <c r="AI41" s="87" t="e">
        <f t="shared" si="9"/>
        <v>#REF!</v>
      </c>
      <c r="AJ41" s="86" t="b">
        <v>1</v>
      </c>
      <c r="AK41" s="86" t="b">
        <v>1</v>
      </c>
      <c r="AL41" s="86" t="b">
        <v>1</v>
      </c>
      <c r="AM41" s="86" t="b">
        <v>1</v>
      </c>
      <c r="AN41" s="86" t="b">
        <v>1</v>
      </c>
      <c r="AO41" s="86" t="b">
        <v>1</v>
      </c>
      <c r="AP41" s="63" t="str">
        <f t="shared" si="2"/>
        <v>VALID</v>
      </c>
      <c r="AQ41" s="102" t="s">
        <v>168</v>
      </c>
      <c r="AR41" s="103" t="s">
        <v>79</v>
      </c>
      <c r="AS41" s="104"/>
      <c r="AT41" s="104" t="s">
        <v>89</v>
      </c>
      <c r="AU41" s="105"/>
      <c r="AV41" s="105"/>
      <c r="AW41" s="105"/>
      <c r="AX41" s="105"/>
      <c r="AY41" s="105"/>
      <c r="AZ41" s="104"/>
      <c r="BA41" s="104"/>
      <c r="BB41" s="115"/>
      <c r="BC41" s="116"/>
      <c r="BD41" s="117"/>
      <c r="BE41" s="150"/>
      <c r="BF41" s="147" t="e">
        <f>VLOOKUP($A41,#REF!,34,FALSE)</f>
        <v>#REF!</v>
      </c>
      <c r="BG41" s="148" t="e">
        <f>VLOOKUP($A41,#REF!,22,FALSE)</f>
        <v>#REF!</v>
      </c>
      <c r="BH41" s="149"/>
    </row>
    <row r="42" ht="12.95" customHeight="1" spans="1:60">
      <c r="A42" s="38" t="s">
        <v>169</v>
      </c>
      <c r="B42" s="38" t="e">
        <f>VLOOKUP($A42,#REF!,34,FALSE)</f>
        <v>#REF!</v>
      </c>
      <c r="C42" s="39" t="str">
        <f t="shared" si="27"/>
        <v>unused_CAN0_EN</v>
      </c>
      <c r="D42" s="40" t="e">
        <f>IF(LEN(VLOOKUP($A42,#REF!,8,FALSE)),LEFT(VLOOKUP($A42,#REF!,8,FALSE),LEN(VLOOKUP($A42,#REF!,8,FALSE))-2),"")</f>
        <v>#REF!</v>
      </c>
      <c r="E42" s="41" t="e">
        <f>IF(LEN(VLOOKUP($A42,#REF!,4,FALSE)),IF(INDEX(#REF!,MATCH($A42,#REF!,0),1),LEFT(VLOOKUP($A42,#REF!,4,FALSE),LEN(VLOOKUP($A42,#REF!,4,FALSE))-2),CONCATENATE(LEFT(VLOOKUP($A42,#REF!,4,FALSE),LEN(VLOOKUP($A42,#REF!,4,FALSE))-2),"*")),"")</f>
        <v>#REF!</v>
      </c>
      <c r="F42" s="42" t="e">
        <f>IF(LEN(VLOOKUP($A42,#REF!,5,FALSE)),IF(INDEX(#REF!,MATCH($A42,#REF!,0),2),LEFT(VLOOKUP($A42,#REF!,5,FALSE),LEN(VLOOKUP($A42,#REF!,5,FALSE))-2),CONCATENATE(LEFT(VLOOKUP($A42,#REF!,5,FALSE),LEN(VLOOKUP($A42,#REF!,5,FALSE))-2),"*")),"")</f>
        <v>#REF!</v>
      </c>
      <c r="G42" s="42" t="e">
        <f>IF(LEN(VLOOKUP($A42,#REF!,6,FALSE)),IF(INDEX(#REF!,MATCH($A42,#REF!,0),3),LEFT(VLOOKUP($A42,#REF!,6,FALSE),LEN(VLOOKUP($A42,#REF!,6,FALSE))-2),CONCATENATE(LEFT(VLOOKUP($A42,#REF!,6,FALSE),LEN(VLOOKUP($A42,#REF!,6,FALSE))-2),"*")),"")</f>
        <v>#REF!</v>
      </c>
      <c r="H42" s="43" t="e">
        <f>IF(LEN(VLOOKUP($A42,#REF!,7,FALSE)),IF(INDEX(#REF!,MATCH($A42,#REF!,0),4),LEFT(VLOOKUP($A42,#REF!,7,FALSE),LEN(VLOOKUP($A42,#REF!,7,FALSE))-2),CONCATENATE(LEFT(VLOOKUP($A42,#REF!,7,FALSE),LEN(VLOOKUP($A42,#REF!,7,FALSE))-2),"*")),"")</f>
        <v>#REF!</v>
      </c>
      <c r="I42" s="54" t="e">
        <f>IF(LEN(VLOOKUP($A42,#REF!,8,FALSE)),UPPER(RIGHT(VLOOKUP($A42,#REF!,8,FALSE),1)),"")</f>
        <v>#REF!</v>
      </c>
      <c r="J42" s="42" t="e">
        <f>IF(LEN(VLOOKUP($A42,#REF!,4,FALSE)),UPPER(RIGHT(VLOOKUP($A42,#REF!,4,FALSE),1)),"")</f>
        <v>#REF!</v>
      </c>
      <c r="K42" s="42" t="e">
        <f>IF(LEN(VLOOKUP($A42,#REF!,5,FALSE)),UPPER(RIGHT(VLOOKUP($A42,#REF!,5,FALSE),1)),"")</f>
        <v>#REF!</v>
      </c>
      <c r="L42" s="42" t="e">
        <f>IF(LEN(VLOOKUP($A42,#REF!,6,FALSE)),UPPER(RIGHT(VLOOKUP($A42,#REF!,6,FALSE),1)),"")</f>
        <v>#REF!</v>
      </c>
      <c r="M42" s="43" t="e">
        <f>IF(LEN(VLOOKUP($A42,#REF!,7,FALSE)),UPPER(RIGHT(VLOOKUP($A42,#REF!,7,FALSE),1)),"")</f>
        <v>#REF!</v>
      </c>
      <c r="N42" s="38" t="e">
        <f t="shared" si="34"/>
        <v>#REF!</v>
      </c>
      <c r="O42" s="38" t="e">
        <f t="shared" ref="O42:O43" si="35">IF(F42="","RSVD1")</f>
        <v>#REF!</v>
      </c>
      <c r="P42" s="38" t="e">
        <f t="shared" ref="P42:P44" si="36">IF(G42="","RSVD2")</f>
        <v>#REF!</v>
      </c>
      <c r="Q42" s="38" t="e">
        <f t="shared" ref="Q42:Q43" si="37">IF(H42="","RSVD3")</f>
        <v>#REF!</v>
      </c>
      <c r="R42" s="38" t="s">
        <v>94</v>
      </c>
      <c r="S42" s="63" t="e">
        <f>HLOOKUP("Device Tree Pin Name",#REF!,MATCH($A42,#REF!,0),FALSE)</f>
        <v>#REF!</v>
      </c>
      <c r="T42" s="47" t="e">
        <f>HLOOKUP("power rail",#REF!,MATCH($A42,#REF!,0),FALSE)</f>
        <v>#REF!</v>
      </c>
      <c r="U42" s="62" t="e">
        <f>HLOOKUP("Wake Capable",#REF!,MATCH($A42,#REF!,0),FALSE)</f>
        <v>#REF!</v>
      </c>
      <c r="V42" s="62" t="e">
        <f>HLOOKUP("Strap",#REF!,MATCH($A42,#REF!,0),FALSE)</f>
        <v>#REF!</v>
      </c>
      <c r="W42" s="62" t="e">
        <f>HLOOKUP("GTE",#REF!,MATCH($A42,#REF!,0),FALSE)</f>
        <v>#REF!</v>
      </c>
      <c r="X42" s="62" t="e">
        <f>HLOOKUP("DPD_Control",#REF!,MATCH($A42,#REF!,0),FALSE)</f>
        <v>#REF!</v>
      </c>
      <c r="Y42" s="62" t="e">
        <f>HLOOKUP("DPD_Group",#REF!,MATCH($A42,#REF!,0),FALSE)</f>
        <v>#REF!</v>
      </c>
      <c r="Z42" s="47" t="e">
        <f>HLOOKUP("Pad Category",#REF!,MATCH($A42,#REF!,0),FALSE)</f>
        <v>#REF!</v>
      </c>
      <c r="AA42" s="47" t="e">
        <f>HLOOKUP("Pad type",#REF!,MATCH($A42,#REF!,0),FALSE)</f>
        <v>#REF!</v>
      </c>
      <c r="AB42" s="47" t="e">
        <f>HLOOKUP("Pull Strength",#REF!,MATCH($A42,#REF!,0),FALSE)</f>
        <v>#REF!</v>
      </c>
      <c r="AC42" s="47" t="e">
        <f>HLOOKUP("POR Pin State",#REF!,MATCH($A42,#REF!,0),FALSE)</f>
        <v>#REF!</v>
      </c>
      <c r="AD42" s="47" t="str">
        <f t="shared" si="31"/>
        <v>RSVD0</v>
      </c>
      <c r="AE42" s="82"/>
      <c r="AF42" s="38" t="str">
        <f t="shared" si="1"/>
        <v>PULL_DOWN</v>
      </c>
      <c r="AG42" s="38" t="str">
        <f t="shared" si="32"/>
        <v>TRISTATE</v>
      </c>
      <c r="AH42" s="38" t="str">
        <f t="shared" si="33"/>
        <v>DISABLE</v>
      </c>
      <c r="AI42" s="87" t="e">
        <f t="shared" si="9"/>
        <v>#REF!</v>
      </c>
      <c r="AJ42" s="86" t="b">
        <v>1</v>
      </c>
      <c r="AK42" s="86" t="b">
        <v>1</v>
      </c>
      <c r="AL42" s="86" t="b">
        <v>1</v>
      </c>
      <c r="AM42" s="86" t="b">
        <v>1</v>
      </c>
      <c r="AN42" s="86" t="b">
        <v>1</v>
      </c>
      <c r="AO42" s="86" t="b">
        <v>1</v>
      </c>
      <c r="AP42" s="63" t="str">
        <f t="shared" si="2"/>
        <v>VALID</v>
      </c>
      <c r="AQ42" s="102" t="s">
        <v>170</v>
      </c>
      <c r="AR42" s="103" t="s">
        <v>79</v>
      </c>
      <c r="AS42" s="104"/>
      <c r="AT42" s="105"/>
      <c r="AU42" s="105"/>
      <c r="AV42" s="105"/>
      <c r="AW42" s="105"/>
      <c r="AX42" s="105"/>
      <c r="AY42" s="105"/>
      <c r="AZ42" s="104"/>
      <c r="BA42" s="104"/>
      <c r="BB42" s="115"/>
      <c r="BC42" s="116"/>
      <c r="BD42" s="117"/>
      <c r="BE42" s="125" t="s">
        <v>3</v>
      </c>
      <c r="BF42" s="147" t="e">
        <f>VLOOKUP($A42,#REF!,34,FALSE)</f>
        <v>#REF!</v>
      </c>
      <c r="BG42" s="148" t="e">
        <f>VLOOKUP($A42,#REF!,22,FALSE)</f>
        <v>#REF!</v>
      </c>
      <c r="BH42" s="149"/>
    </row>
    <row r="43" ht="12.95" customHeight="1" spans="1:60">
      <c r="A43" s="38" t="s">
        <v>171</v>
      </c>
      <c r="B43" s="38" t="e">
        <f>VLOOKUP($A43,#REF!,34,FALSE)</f>
        <v>#REF!</v>
      </c>
      <c r="C43" s="39" t="str">
        <f t="shared" si="27"/>
        <v>unused_SOC_GPIO49</v>
      </c>
      <c r="D43" s="40" t="e">
        <f>IF(LEN(VLOOKUP($A43,#REF!,8,FALSE)),LEFT(VLOOKUP($A43,#REF!,8,FALSE),LEN(VLOOKUP($A43,#REF!,8,FALSE))-2),"")</f>
        <v>#REF!</v>
      </c>
      <c r="E43" s="41" t="e">
        <f>IF(LEN(VLOOKUP($A43,#REF!,4,FALSE)),IF(INDEX(#REF!,MATCH($A43,#REF!,0),1),LEFT(VLOOKUP($A43,#REF!,4,FALSE),LEN(VLOOKUP($A43,#REF!,4,FALSE))-2),CONCATENATE(LEFT(VLOOKUP($A43,#REF!,4,FALSE),LEN(VLOOKUP($A43,#REF!,4,FALSE))-2),"*")),"")</f>
        <v>#REF!</v>
      </c>
      <c r="F43" s="42" t="e">
        <f>IF(LEN(VLOOKUP($A43,#REF!,5,FALSE)),IF(INDEX(#REF!,MATCH($A43,#REF!,0),2),LEFT(VLOOKUP($A43,#REF!,5,FALSE),LEN(VLOOKUP($A43,#REF!,5,FALSE))-2),CONCATENATE(LEFT(VLOOKUP($A43,#REF!,5,FALSE),LEN(VLOOKUP($A43,#REF!,5,FALSE))-2),"*")),"")</f>
        <v>#REF!</v>
      </c>
      <c r="G43" s="42" t="e">
        <f>IF(LEN(VLOOKUP($A43,#REF!,6,FALSE)),IF(INDEX(#REF!,MATCH($A43,#REF!,0),3),LEFT(VLOOKUP($A43,#REF!,6,FALSE),LEN(VLOOKUP($A43,#REF!,6,FALSE))-2),CONCATENATE(LEFT(VLOOKUP($A43,#REF!,6,FALSE),LEN(VLOOKUP($A43,#REF!,6,FALSE))-2),"*")),"")</f>
        <v>#REF!</v>
      </c>
      <c r="H43" s="43" t="e">
        <f>IF(LEN(VLOOKUP($A43,#REF!,7,FALSE)),IF(INDEX(#REF!,MATCH($A43,#REF!,0),4),LEFT(VLOOKUP($A43,#REF!,7,FALSE),LEN(VLOOKUP($A43,#REF!,7,FALSE))-2),CONCATENATE(LEFT(VLOOKUP($A43,#REF!,7,FALSE),LEN(VLOOKUP($A43,#REF!,7,FALSE))-2),"*")),"")</f>
        <v>#REF!</v>
      </c>
      <c r="I43" s="54" t="e">
        <f>IF(LEN(VLOOKUP($A43,#REF!,8,FALSE)),UPPER(RIGHT(VLOOKUP($A43,#REF!,8,FALSE),1)),"")</f>
        <v>#REF!</v>
      </c>
      <c r="J43" s="42" t="e">
        <f>IF(LEN(VLOOKUP($A43,#REF!,4,FALSE)),UPPER(RIGHT(VLOOKUP($A43,#REF!,4,FALSE),1)),"")</f>
        <v>#REF!</v>
      </c>
      <c r="K43" s="42" t="e">
        <f>IF(LEN(VLOOKUP($A43,#REF!,5,FALSE)),UPPER(RIGHT(VLOOKUP($A43,#REF!,5,FALSE),1)),"")</f>
        <v>#REF!</v>
      </c>
      <c r="L43" s="42" t="e">
        <f>IF(LEN(VLOOKUP($A43,#REF!,6,FALSE)),UPPER(RIGHT(VLOOKUP($A43,#REF!,6,FALSE),1)),"")</f>
        <v>#REF!</v>
      </c>
      <c r="M43" s="43" t="e">
        <f>IF(LEN(VLOOKUP($A43,#REF!,7,FALSE)),UPPER(RIGHT(VLOOKUP($A43,#REF!,7,FALSE),1)),"")</f>
        <v>#REF!</v>
      </c>
      <c r="N43" s="38" t="e">
        <f t="shared" si="34"/>
        <v>#REF!</v>
      </c>
      <c r="O43" s="38" t="e">
        <f t="shared" si="35"/>
        <v>#REF!</v>
      </c>
      <c r="P43" s="38" t="e">
        <f t="shared" si="36"/>
        <v>#REF!</v>
      </c>
      <c r="Q43" s="38" t="e">
        <f t="shared" si="37"/>
        <v>#REF!</v>
      </c>
      <c r="R43" s="38" t="s">
        <v>94</v>
      </c>
      <c r="S43" s="63" t="e">
        <f>HLOOKUP("Device Tree Pin Name",#REF!,MATCH($A43,#REF!,0),FALSE)</f>
        <v>#REF!</v>
      </c>
      <c r="T43" s="47" t="e">
        <f>HLOOKUP("power rail",#REF!,MATCH($A43,#REF!,0),FALSE)</f>
        <v>#REF!</v>
      </c>
      <c r="U43" s="62" t="e">
        <f>HLOOKUP("Wake Capable",#REF!,MATCH($A43,#REF!,0),FALSE)</f>
        <v>#REF!</v>
      </c>
      <c r="V43" s="62" t="e">
        <f>HLOOKUP("Strap",#REF!,MATCH($A43,#REF!,0),FALSE)</f>
        <v>#REF!</v>
      </c>
      <c r="W43" s="62" t="e">
        <f>HLOOKUP("GTE",#REF!,MATCH($A43,#REF!,0),FALSE)</f>
        <v>#REF!</v>
      </c>
      <c r="X43" s="62" t="e">
        <f>HLOOKUP("DPD_Control",#REF!,MATCH($A43,#REF!,0),FALSE)</f>
        <v>#REF!</v>
      </c>
      <c r="Y43" s="62" t="e">
        <f>HLOOKUP("DPD_Group",#REF!,MATCH($A43,#REF!,0),FALSE)</f>
        <v>#REF!</v>
      </c>
      <c r="Z43" s="47" t="e">
        <f>HLOOKUP("Pad Category",#REF!,MATCH($A43,#REF!,0),FALSE)</f>
        <v>#REF!</v>
      </c>
      <c r="AA43" s="47" t="e">
        <f>HLOOKUP("Pad type",#REF!,MATCH($A43,#REF!,0),FALSE)</f>
        <v>#REF!</v>
      </c>
      <c r="AB43" s="47" t="e">
        <f>HLOOKUP("Pull Strength",#REF!,MATCH($A43,#REF!,0),FALSE)</f>
        <v>#REF!</v>
      </c>
      <c r="AC43" s="47" t="e">
        <f>HLOOKUP("POR Pin State",#REF!,MATCH($A43,#REF!,0),FALSE)</f>
        <v>#REF!</v>
      </c>
      <c r="AD43" s="47" t="str">
        <f t="shared" si="31"/>
        <v>RSVD0</v>
      </c>
      <c r="AE43" s="82"/>
      <c r="AF43" s="38" t="str">
        <f t="shared" si="1"/>
        <v>PULL_DOWN</v>
      </c>
      <c r="AG43" s="38" t="str">
        <f t="shared" si="32"/>
        <v>TRISTATE</v>
      </c>
      <c r="AH43" s="38" t="str">
        <f t="shared" si="33"/>
        <v>DISABLE</v>
      </c>
      <c r="AI43" s="87" t="e">
        <f t="shared" si="9"/>
        <v>#REF!</v>
      </c>
      <c r="AJ43" s="86" t="b">
        <v>1</v>
      </c>
      <c r="AK43" s="86" t="b">
        <v>1</v>
      </c>
      <c r="AL43" s="86" t="b">
        <v>1</v>
      </c>
      <c r="AM43" s="86" t="b">
        <v>1</v>
      </c>
      <c r="AN43" s="86" t="b">
        <v>1</v>
      </c>
      <c r="AO43" s="86" t="b">
        <v>1</v>
      </c>
      <c r="AP43" s="63" t="str">
        <f t="shared" si="2"/>
        <v>VALID</v>
      </c>
      <c r="AQ43" s="102" t="s">
        <v>172</v>
      </c>
      <c r="AR43" s="103" t="s">
        <v>79</v>
      </c>
      <c r="AS43" s="104"/>
      <c r="AT43" s="104" t="s">
        <v>89</v>
      </c>
      <c r="AU43" s="105"/>
      <c r="AV43" s="105"/>
      <c r="AW43" s="105"/>
      <c r="AX43" s="105"/>
      <c r="AY43" s="105"/>
      <c r="AZ43" s="104"/>
      <c r="BA43" s="104"/>
      <c r="BB43" s="115"/>
      <c r="BC43" s="116"/>
      <c r="BD43" s="117"/>
      <c r="BE43" s="125" t="s">
        <v>3</v>
      </c>
      <c r="BF43" s="147" t="e">
        <f>VLOOKUP($A43,#REF!,34,FALSE)</f>
        <v>#REF!</v>
      </c>
      <c r="BG43" s="148" t="e">
        <f>VLOOKUP($A43,#REF!,22,FALSE)</f>
        <v>#REF!</v>
      </c>
      <c r="BH43" s="149"/>
    </row>
    <row r="44" ht="12.95" customHeight="1" spans="1:60">
      <c r="A44" s="38" t="s">
        <v>173</v>
      </c>
      <c r="B44" s="38" t="e">
        <f>VLOOKUP($A44,#REF!,34,FALSE)</f>
        <v>#REF!</v>
      </c>
      <c r="C44" s="39" t="str">
        <f t="shared" si="27"/>
        <v>unused_CAN0_ERR</v>
      </c>
      <c r="D44" s="40" t="e">
        <f>IF(LEN(VLOOKUP($A44,#REF!,8,FALSE)),LEFT(VLOOKUP($A44,#REF!,8,FALSE),LEN(VLOOKUP($A44,#REF!,8,FALSE))-2),"")</f>
        <v>#REF!</v>
      </c>
      <c r="E44" s="41" t="e">
        <f>IF(LEN(VLOOKUP($A44,#REF!,4,FALSE)),IF(INDEX(#REF!,MATCH($A44,#REF!,0),1),LEFT(VLOOKUP($A44,#REF!,4,FALSE),LEN(VLOOKUP($A44,#REF!,4,FALSE))-2),CONCATENATE(LEFT(VLOOKUP($A44,#REF!,4,FALSE),LEN(VLOOKUP($A44,#REF!,4,FALSE))-2),"*")),"")</f>
        <v>#REF!</v>
      </c>
      <c r="F44" s="42" t="e">
        <f>IF(LEN(VLOOKUP($A44,#REF!,5,FALSE)),IF(INDEX(#REF!,MATCH($A44,#REF!,0),2),LEFT(VLOOKUP($A44,#REF!,5,FALSE),LEN(VLOOKUP($A44,#REF!,5,FALSE))-2),CONCATENATE(LEFT(VLOOKUP($A44,#REF!,5,FALSE),LEN(VLOOKUP($A44,#REF!,5,FALSE))-2),"*")),"")</f>
        <v>#REF!</v>
      </c>
      <c r="G44" s="42" t="e">
        <f>IF(LEN(VLOOKUP($A44,#REF!,6,FALSE)),IF(INDEX(#REF!,MATCH($A44,#REF!,0),3),LEFT(VLOOKUP($A44,#REF!,6,FALSE),LEN(VLOOKUP($A44,#REF!,6,FALSE))-2),CONCATENATE(LEFT(VLOOKUP($A44,#REF!,6,FALSE),LEN(VLOOKUP($A44,#REF!,6,FALSE))-2),"*")),"")</f>
        <v>#REF!</v>
      </c>
      <c r="H44" s="43" t="e">
        <f>IF(LEN(VLOOKUP($A44,#REF!,7,FALSE)),IF(INDEX(#REF!,MATCH($A44,#REF!,0),4),LEFT(VLOOKUP($A44,#REF!,7,FALSE),LEN(VLOOKUP($A44,#REF!,7,FALSE))-2),CONCATENATE(LEFT(VLOOKUP($A44,#REF!,7,FALSE),LEN(VLOOKUP($A44,#REF!,7,FALSE))-2),"*")),"")</f>
        <v>#REF!</v>
      </c>
      <c r="I44" s="54" t="e">
        <f>IF(LEN(VLOOKUP($A44,#REF!,8,FALSE)),UPPER(RIGHT(VLOOKUP($A44,#REF!,8,FALSE),1)),"")</f>
        <v>#REF!</v>
      </c>
      <c r="J44" s="42" t="e">
        <f>IF(LEN(VLOOKUP($A44,#REF!,4,FALSE)),UPPER(RIGHT(VLOOKUP($A44,#REF!,4,FALSE),1)),"")</f>
        <v>#REF!</v>
      </c>
      <c r="K44" s="42" t="e">
        <f>IF(LEN(VLOOKUP($A44,#REF!,5,FALSE)),UPPER(RIGHT(VLOOKUP($A44,#REF!,5,FALSE),1)),"")</f>
        <v>#REF!</v>
      </c>
      <c r="L44" s="42" t="e">
        <f>IF(LEN(VLOOKUP($A44,#REF!,6,FALSE)),UPPER(RIGHT(VLOOKUP($A44,#REF!,6,FALSE),1)),"")</f>
        <v>#REF!</v>
      </c>
      <c r="M44" s="43" t="e">
        <f>IF(LEN(VLOOKUP($A44,#REF!,7,FALSE)),UPPER(RIGHT(VLOOKUP($A44,#REF!,7,FALSE),1)),"")</f>
        <v>#REF!</v>
      </c>
      <c r="N44" s="38" t="e">
        <f t="shared" si="34"/>
        <v>#REF!</v>
      </c>
      <c r="O44" s="38" t="s">
        <v>166</v>
      </c>
      <c r="P44" s="38" t="e">
        <f t="shared" si="36"/>
        <v>#REF!</v>
      </c>
      <c r="Q44" s="38" t="s">
        <v>167</v>
      </c>
      <c r="R44" s="38" t="s">
        <v>94</v>
      </c>
      <c r="S44" s="63" t="e">
        <f>HLOOKUP("Device Tree Pin Name",#REF!,MATCH($A44,#REF!,0),FALSE)</f>
        <v>#REF!</v>
      </c>
      <c r="T44" s="47" t="e">
        <f>HLOOKUP("power rail",#REF!,MATCH($A44,#REF!,0),FALSE)</f>
        <v>#REF!</v>
      </c>
      <c r="U44" s="62" t="e">
        <f>HLOOKUP("Wake Capable",#REF!,MATCH($A44,#REF!,0),FALSE)</f>
        <v>#REF!</v>
      </c>
      <c r="V44" s="62" t="e">
        <f>HLOOKUP("Strap",#REF!,MATCH($A44,#REF!,0),FALSE)</f>
        <v>#REF!</v>
      </c>
      <c r="W44" s="62" t="e">
        <f>HLOOKUP("GTE",#REF!,MATCH($A44,#REF!,0),FALSE)</f>
        <v>#REF!</v>
      </c>
      <c r="X44" s="62" t="e">
        <f>HLOOKUP("DPD_Control",#REF!,MATCH($A44,#REF!,0),FALSE)</f>
        <v>#REF!</v>
      </c>
      <c r="Y44" s="62" t="e">
        <f>HLOOKUP("DPD_Group",#REF!,MATCH($A44,#REF!,0),FALSE)</f>
        <v>#REF!</v>
      </c>
      <c r="Z44" s="47" t="e">
        <f>HLOOKUP("Pad Category",#REF!,MATCH($A44,#REF!,0),FALSE)</f>
        <v>#REF!</v>
      </c>
      <c r="AA44" s="63" t="e">
        <f>HLOOKUP("Pad type",#REF!,MATCH($A44,#REF!,0),FALSE)</f>
        <v>#REF!</v>
      </c>
      <c r="AB44" s="47" t="e">
        <f>HLOOKUP("Pull Strength",#REF!,MATCH($A44,#REF!,0),FALSE)</f>
        <v>#REF!</v>
      </c>
      <c r="AC44" s="47" t="e">
        <f>HLOOKUP("POR Pin State",#REF!,MATCH($A44,#REF!,0),FALSE)</f>
        <v>#REF!</v>
      </c>
      <c r="AD44" s="47" t="str">
        <f t="shared" si="31"/>
        <v>RSVD0</v>
      </c>
      <c r="AE44" s="82"/>
      <c r="AF44" s="38" t="str">
        <f t="shared" si="1"/>
        <v>PULL_DOWN</v>
      </c>
      <c r="AG44" s="38" t="str">
        <f t="shared" si="32"/>
        <v>TRISTATE</v>
      </c>
      <c r="AH44" s="38" t="str">
        <f t="shared" si="33"/>
        <v>DISABLE</v>
      </c>
      <c r="AI44" s="87" t="e">
        <f t="shared" si="9"/>
        <v>#REF!</v>
      </c>
      <c r="AJ44" s="86" t="b">
        <v>1</v>
      </c>
      <c r="AK44" s="86" t="b">
        <v>1</v>
      </c>
      <c r="AL44" s="86" t="b">
        <v>1</v>
      </c>
      <c r="AM44" s="86" t="b">
        <v>1</v>
      </c>
      <c r="AN44" s="86" t="b">
        <v>1</v>
      </c>
      <c r="AO44" s="86" t="b">
        <v>1</v>
      </c>
      <c r="AP44" s="63" t="str">
        <f t="shared" si="2"/>
        <v>VALID</v>
      </c>
      <c r="AQ44" s="102" t="s">
        <v>174</v>
      </c>
      <c r="AR44" s="103" t="s">
        <v>79</v>
      </c>
      <c r="AS44" s="104"/>
      <c r="AT44" s="104" t="s">
        <v>89</v>
      </c>
      <c r="AU44" s="105"/>
      <c r="AV44" s="105"/>
      <c r="AW44" s="105"/>
      <c r="AX44" s="105"/>
      <c r="AY44" s="105"/>
      <c r="AZ44" s="104"/>
      <c r="BA44" s="104"/>
      <c r="BB44" s="115"/>
      <c r="BC44" s="116"/>
      <c r="BD44" s="117"/>
      <c r="BE44" s="150"/>
      <c r="BF44" s="147" t="e">
        <f>VLOOKUP($A44,#REF!,34,FALSE)</f>
        <v>#REF!</v>
      </c>
      <c r="BG44" s="148" t="e">
        <f>VLOOKUP($A44,#REF!,22,FALSE)</f>
        <v>#REF!</v>
      </c>
      <c r="BH44" s="149"/>
    </row>
    <row r="45" ht="12.95" customHeight="1" spans="1:60">
      <c r="A45" s="38" t="s">
        <v>175</v>
      </c>
      <c r="B45" s="38" t="e">
        <f>VLOOKUP($A45,#REF!,34,FALSE)</f>
        <v>#REF!</v>
      </c>
      <c r="C45" s="39" t="str">
        <f t="shared" si="27"/>
        <v>unused_CAN1_STB</v>
      </c>
      <c r="D45" s="40" t="e">
        <f>IF(LEN(VLOOKUP($A45,#REF!,8,FALSE)),LEFT(VLOOKUP($A45,#REF!,8,FALSE),LEN(VLOOKUP($A45,#REF!,8,FALSE))-2),"")</f>
        <v>#REF!</v>
      </c>
      <c r="E45" s="41" t="e">
        <f>IF(LEN(VLOOKUP($A45,#REF!,4,FALSE)),IF(INDEX(#REF!,MATCH($A45,#REF!,0),1),LEFT(VLOOKUP($A45,#REF!,4,FALSE),LEN(VLOOKUP($A45,#REF!,4,FALSE))-2),CONCATENATE(LEFT(VLOOKUP($A45,#REF!,4,FALSE),LEN(VLOOKUP($A45,#REF!,4,FALSE))-2),"*")),"")</f>
        <v>#REF!</v>
      </c>
      <c r="F45" s="42" t="e">
        <f>IF(LEN(VLOOKUP($A45,#REF!,5,FALSE)),IF(INDEX(#REF!,MATCH($A45,#REF!,0),2),LEFT(VLOOKUP($A45,#REF!,5,FALSE),LEN(VLOOKUP($A45,#REF!,5,FALSE))-2),CONCATENATE(LEFT(VLOOKUP($A45,#REF!,5,FALSE),LEN(VLOOKUP($A45,#REF!,5,FALSE))-2),"*")),"")</f>
        <v>#REF!</v>
      </c>
      <c r="G45" s="42" t="e">
        <f>IF(LEN(VLOOKUP($A45,#REF!,6,FALSE)),IF(INDEX(#REF!,MATCH($A45,#REF!,0),3),LEFT(VLOOKUP($A45,#REF!,6,FALSE),LEN(VLOOKUP($A45,#REF!,6,FALSE))-2),CONCATENATE(LEFT(VLOOKUP($A45,#REF!,6,FALSE),LEN(VLOOKUP($A45,#REF!,6,FALSE))-2),"*")),"")</f>
        <v>#REF!</v>
      </c>
      <c r="H45" s="43" t="e">
        <f>IF(LEN(VLOOKUP($A45,#REF!,7,FALSE)),IF(INDEX(#REF!,MATCH($A45,#REF!,0),4),LEFT(VLOOKUP($A45,#REF!,7,FALSE),LEN(VLOOKUP($A45,#REF!,7,FALSE))-2),CONCATENATE(LEFT(VLOOKUP($A45,#REF!,7,FALSE),LEN(VLOOKUP($A45,#REF!,7,FALSE))-2),"*")),"")</f>
        <v>#REF!</v>
      </c>
      <c r="I45" s="54" t="e">
        <f>IF(LEN(VLOOKUP($A45,#REF!,8,FALSE)),UPPER(RIGHT(VLOOKUP($A45,#REF!,8,FALSE),1)),"")</f>
        <v>#REF!</v>
      </c>
      <c r="J45" s="42" t="e">
        <f>IF(LEN(VLOOKUP($A45,#REF!,4,FALSE)),UPPER(RIGHT(VLOOKUP($A45,#REF!,4,FALSE),1)),"")</f>
        <v>#REF!</v>
      </c>
      <c r="K45" s="42" t="e">
        <f>IF(LEN(VLOOKUP($A45,#REF!,5,FALSE)),UPPER(RIGHT(VLOOKUP($A45,#REF!,5,FALSE),1)),"")</f>
        <v>#REF!</v>
      </c>
      <c r="L45" s="42" t="e">
        <f>IF(LEN(VLOOKUP($A45,#REF!,6,FALSE)),UPPER(RIGHT(VLOOKUP($A45,#REF!,6,FALSE),1)),"")</f>
        <v>#REF!</v>
      </c>
      <c r="M45" s="43" t="e">
        <f>IF(LEN(VLOOKUP($A45,#REF!,7,FALSE)),UPPER(RIGHT(VLOOKUP($A45,#REF!,7,FALSE),1)),"")</f>
        <v>#REF!</v>
      </c>
      <c r="N45" s="38" t="e">
        <f t="shared" si="34"/>
        <v>#REF!</v>
      </c>
      <c r="O45" s="38" t="s">
        <v>176</v>
      </c>
      <c r="P45" s="38" t="s">
        <v>177</v>
      </c>
      <c r="Q45" s="38" t="s">
        <v>105</v>
      </c>
      <c r="R45" s="38" t="s">
        <v>94</v>
      </c>
      <c r="S45" s="63" t="e">
        <f>HLOOKUP("Device Tree Pin Name",#REF!,MATCH($A45,#REF!,0),FALSE)</f>
        <v>#REF!</v>
      </c>
      <c r="T45" s="47" t="e">
        <f>HLOOKUP("power rail",#REF!,MATCH($A45,#REF!,0),FALSE)</f>
        <v>#REF!</v>
      </c>
      <c r="U45" s="62" t="e">
        <f>HLOOKUP("Wake Capable",#REF!,MATCH($A45,#REF!,0),FALSE)</f>
        <v>#REF!</v>
      </c>
      <c r="V45" s="62" t="e">
        <f>HLOOKUP("Strap",#REF!,MATCH($A45,#REF!,0),FALSE)</f>
        <v>#REF!</v>
      </c>
      <c r="W45" s="62" t="e">
        <f>HLOOKUP("GTE",#REF!,MATCH($A45,#REF!,0),FALSE)</f>
        <v>#REF!</v>
      </c>
      <c r="X45" s="62" t="e">
        <f>HLOOKUP("DPD_Control",#REF!,MATCH($A45,#REF!,0),FALSE)</f>
        <v>#REF!</v>
      </c>
      <c r="Y45" s="62" t="e">
        <f>HLOOKUP("DPD_Group",#REF!,MATCH($A45,#REF!,0),FALSE)</f>
        <v>#REF!</v>
      </c>
      <c r="Z45" s="47" t="e">
        <f>HLOOKUP("Pad Category",#REF!,MATCH($A45,#REF!,0),FALSE)</f>
        <v>#REF!</v>
      </c>
      <c r="AA45" s="47" t="e">
        <f>HLOOKUP("Pad type",#REF!,MATCH($A45,#REF!,0),FALSE)</f>
        <v>#REF!</v>
      </c>
      <c r="AB45" s="47" t="e">
        <f>HLOOKUP("Pull Strength",#REF!,MATCH($A45,#REF!,0),FALSE)</f>
        <v>#REF!</v>
      </c>
      <c r="AC45" s="47" t="e">
        <f>HLOOKUP("POR Pin State",#REF!,MATCH($A45,#REF!,0),FALSE)</f>
        <v>#REF!</v>
      </c>
      <c r="AD45" s="47" t="str">
        <f t="shared" si="31"/>
        <v>RSVD0</v>
      </c>
      <c r="AE45" s="82"/>
      <c r="AF45" s="38" t="str">
        <f t="shared" si="1"/>
        <v>PULL_DOWN</v>
      </c>
      <c r="AG45" s="38" t="str">
        <f t="shared" si="32"/>
        <v>TRISTATE</v>
      </c>
      <c r="AH45" s="38" t="str">
        <f t="shared" si="33"/>
        <v>DISABLE</v>
      </c>
      <c r="AI45" s="87" t="e">
        <f t="shared" si="9"/>
        <v>#REF!</v>
      </c>
      <c r="AJ45" s="86" t="b">
        <v>1</v>
      </c>
      <c r="AK45" s="86" t="b">
        <v>1</v>
      </c>
      <c r="AL45" s="86" t="b">
        <v>1</v>
      </c>
      <c r="AM45" s="86" t="b">
        <v>1</v>
      </c>
      <c r="AN45" s="86" t="b">
        <v>1</v>
      </c>
      <c r="AO45" s="86" t="b">
        <v>1</v>
      </c>
      <c r="AP45" s="63" t="str">
        <f t="shared" si="2"/>
        <v>VALID</v>
      </c>
      <c r="AQ45" s="102" t="s">
        <v>178</v>
      </c>
      <c r="AR45" s="103" t="s">
        <v>79</v>
      </c>
      <c r="AS45" s="104"/>
      <c r="AT45" s="105"/>
      <c r="AU45" s="105"/>
      <c r="AV45" s="105"/>
      <c r="AW45" s="105"/>
      <c r="AX45" s="105"/>
      <c r="AY45" s="105"/>
      <c r="AZ45" s="104"/>
      <c r="BA45" s="104"/>
      <c r="BB45" s="115"/>
      <c r="BC45" s="116"/>
      <c r="BD45" s="117"/>
      <c r="BE45" s="150"/>
      <c r="BF45" s="147" t="e">
        <f>VLOOKUP($A45,#REF!,34,FALSE)</f>
        <v>#REF!</v>
      </c>
      <c r="BG45" s="148" t="e">
        <f>VLOOKUP($A45,#REF!,22,FALSE)</f>
        <v>#REF!</v>
      </c>
      <c r="BH45" s="149"/>
    </row>
    <row r="46" ht="12.95" customHeight="1" spans="1:60">
      <c r="A46" s="38" t="s">
        <v>179</v>
      </c>
      <c r="B46" s="38" t="e">
        <f>VLOOKUP($A46,#REF!,34,FALSE)</f>
        <v>#REF!</v>
      </c>
      <c r="C46" s="39" t="str">
        <f t="shared" si="27"/>
        <v>unused_CAN1_EN</v>
      </c>
      <c r="D46" s="40" t="e">
        <f>IF(LEN(VLOOKUP($A46,#REF!,8,FALSE)),LEFT(VLOOKUP($A46,#REF!,8,FALSE),LEN(VLOOKUP($A46,#REF!,8,FALSE))-2),"")</f>
        <v>#REF!</v>
      </c>
      <c r="E46" s="41" t="e">
        <f>IF(LEN(VLOOKUP($A46,#REF!,4,FALSE)),IF(INDEX(#REF!,MATCH($A46,#REF!,0),1),LEFT(VLOOKUP($A46,#REF!,4,FALSE),LEN(VLOOKUP($A46,#REF!,4,FALSE))-2),CONCATENATE(LEFT(VLOOKUP($A46,#REF!,4,FALSE),LEN(VLOOKUP($A46,#REF!,4,FALSE))-2),"*")),"")</f>
        <v>#REF!</v>
      </c>
      <c r="F46" s="42" t="e">
        <f>IF(LEN(VLOOKUP($A46,#REF!,5,FALSE)),IF(INDEX(#REF!,MATCH($A46,#REF!,0),2),LEFT(VLOOKUP($A46,#REF!,5,FALSE),LEN(VLOOKUP($A46,#REF!,5,FALSE))-2),CONCATENATE(LEFT(VLOOKUP($A46,#REF!,5,FALSE),LEN(VLOOKUP($A46,#REF!,5,FALSE))-2),"*")),"")</f>
        <v>#REF!</v>
      </c>
      <c r="G46" s="42" t="e">
        <f>IF(LEN(VLOOKUP($A46,#REF!,6,FALSE)),IF(INDEX(#REF!,MATCH($A46,#REF!,0),3),LEFT(VLOOKUP($A46,#REF!,6,FALSE),LEN(VLOOKUP($A46,#REF!,6,FALSE))-2),CONCATENATE(LEFT(VLOOKUP($A46,#REF!,6,FALSE),LEN(VLOOKUP($A46,#REF!,6,FALSE))-2),"*")),"")</f>
        <v>#REF!</v>
      </c>
      <c r="H46" s="43" t="e">
        <f>IF(LEN(VLOOKUP($A46,#REF!,7,FALSE)),IF(INDEX(#REF!,MATCH($A46,#REF!,0),4),LEFT(VLOOKUP($A46,#REF!,7,FALSE),LEN(VLOOKUP($A46,#REF!,7,FALSE))-2),CONCATENATE(LEFT(VLOOKUP($A46,#REF!,7,FALSE),LEN(VLOOKUP($A46,#REF!,7,FALSE))-2),"*")),"")</f>
        <v>#REF!</v>
      </c>
      <c r="I46" s="54" t="e">
        <f>IF(LEN(VLOOKUP($A46,#REF!,8,FALSE)),UPPER(RIGHT(VLOOKUP($A46,#REF!,8,FALSE),1)),"")</f>
        <v>#REF!</v>
      </c>
      <c r="J46" s="42" t="e">
        <f>IF(LEN(VLOOKUP($A46,#REF!,4,FALSE)),UPPER(RIGHT(VLOOKUP($A46,#REF!,4,FALSE),1)),"")</f>
        <v>#REF!</v>
      </c>
      <c r="K46" s="42" t="e">
        <f>IF(LEN(VLOOKUP($A46,#REF!,5,FALSE)),UPPER(RIGHT(VLOOKUP($A46,#REF!,5,FALSE),1)),"")</f>
        <v>#REF!</v>
      </c>
      <c r="L46" s="42" t="e">
        <f>IF(LEN(VLOOKUP($A46,#REF!,6,FALSE)),UPPER(RIGHT(VLOOKUP($A46,#REF!,6,FALSE),1)),"")</f>
        <v>#REF!</v>
      </c>
      <c r="M46" s="43" t="e">
        <f>IF(LEN(VLOOKUP($A46,#REF!,7,FALSE)),UPPER(RIGHT(VLOOKUP($A46,#REF!,7,FALSE),1)),"")</f>
        <v>#REF!</v>
      </c>
      <c r="N46" s="38" t="e">
        <f t="shared" si="34"/>
        <v>#REF!</v>
      </c>
      <c r="O46" s="38" t="s">
        <v>176</v>
      </c>
      <c r="P46" s="38" t="s">
        <v>177</v>
      </c>
      <c r="Q46" s="38" t="s">
        <v>105</v>
      </c>
      <c r="R46" s="38" t="s">
        <v>94</v>
      </c>
      <c r="S46" s="63" t="e">
        <f>HLOOKUP("Device Tree Pin Name",#REF!,MATCH($A46,#REF!,0),FALSE)</f>
        <v>#REF!</v>
      </c>
      <c r="T46" s="47" t="e">
        <f>HLOOKUP("power rail",#REF!,MATCH($A46,#REF!,0),FALSE)</f>
        <v>#REF!</v>
      </c>
      <c r="U46" s="62" t="e">
        <f>HLOOKUP("Wake Capable",#REF!,MATCH($A46,#REF!,0),FALSE)</f>
        <v>#REF!</v>
      </c>
      <c r="V46" s="62" t="e">
        <f>HLOOKUP("Strap",#REF!,MATCH($A46,#REF!,0),FALSE)</f>
        <v>#REF!</v>
      </c>
      <c r="W46" s="62" t="e">
        <f>HLOOKUP("GTE",#REF!,MATCH($A46,#REF!,0),FALSE)</f>
        <v>#REF!</v>
      </c>
      <c r="X46" s="62" t="e">
        <f>HLOOKUP("DPD_Control",#REF!,MATCH($A46,#REF!,0),FALSE)</f>
        <v>#REF!</v>
      </c>
      <c r="Y46" s="62" t="e">
        <f>HLOOKUP("DPD_Group",#REF!,MATCH($A46,#REF!,0),FALSE)</f>
        <v>#REF!</v>
      </c>
      <c r="Z46" s="47" t="e">
        <f>HLOOKUP("Pad Category",#REF!,MATCH($A46,#REF!,0),FALSE)</f>
        <v>#REF!</v>
      </c>
      <c r="AA46" s="47" t="e">
        <f>HLOOKUP("Pad type",#REF!,MATCH($A46,#REF!,0),FALSE)</f>
        <v>#REF!</v>
      </c>
      <c r="AB46" s="47" t="e">
        <f>HLOOKUP("Pull Strength",#REF!,MATCH($A46,#REF!,0),FALSE)</f>
        <v>#REF!</v>
      </c>
      <c r="AC46" s="47" t="e">
        <f>HLOOKUP("POR Pin State",#REF!,MATCH($A46,#REF!,0),FALSE)</f>
        <v>#REF!</v>
      </c>
      <c r="AD46" s="47" t="str">
        <f t="shared" si="31"/>
        <v>RSVD0</v>
      </c>
      <c r="AE46" s="82"/>
      <c r="AF46" s="38" t="str">
        <f t="shared" si="1"/>
        <v>PULL_DOWN</v>
      </c>
      <c r="AG46" s="38" t="str">
        <f t="shared" si="32"/>
        <v>TRISTATE</v>
      </c>
      <c r="AH46" s="38" t="str">
        <f t="shared" si="33"/>
        <v>DISABLE</v>
      </c>
      <c r="AI46" s="87" t="e">
        <f t="shared" si="9"/>
        <v>#REF!</v>
      </c>
      <c r="AJ46" s="86" t="b">
        <v>1</v>
      </c>
      <c r="AK46" s="86" t="b">
        <v>1</v>
      </c>
      <c r="AL46" s="86" t="b">
        <v>1</v>
      </c>
      <c r="AM46" s="86" t="b">
        <v>1</v>
      </c>
      <c r="AN46" s="86" t="b">
        <v>1</v>
      </c>
      <c r="AO46" s="86" t="b">
        <v>1</v>
      </c>
      <c r="AP46" s="63" t="str">
        <f t="shared" si="2"/>
        <v>VALID</v>
      </c>
      <c r="AQ46" s="102" t="s">
        <v>180</v>
      </c>
      <c r="AR46" s="103" t="s">
        <v>79</v>
      </c>
      <c r="AS46" s="104"/>
      <c r="AT46" s="105"/>
      <c r="AU46" s="105"/>
      <c r="AV46" s="104" t="s">
        <v>124</v>
      </c>
      <c r="AW46" s="105"/>
      <c r="AX46" s="105"/>
      <c r="AY46" s="105"/>
      <c r="AZ46" s="104"/>
      <c r="BA46" s="104"/>
      <c r="BB46" s="115"/>
      <c r="BC46" s="116"/>
      <c r="BD46" s="117"/>
      <c r="BE46" s="150"/>
      <c r="BF46" s="147" t="e">
        <f>VLOOKUP($A46,#REF!,34,FALSE)</f>
        <v>#REF!</v>
      </c>
      <c r="BG46" s="148" t="e">
        <f>VLOOKUP($A46,#REF!,22,FALSE)</f>
        <v>#REF!</v>
      </c>
      <c r="BH46" s="149"/>
    </row>
    <row r="47" ht="12.95" customHeight="1" spans="1:60">
      <c r="A47" s="38" t="s">
        <v>181</v>
      </c>
      <c r="B47" s="38" t="e">
        <f>VLOOKUP($A47,#REF!,34,FALSE)</f>
        <v>#REF!</v>
      </c>
      <c r="C47" s="39" t="str">
        <f t="shared" si="27"/>
        <v>unused_SOC_GPIO50</v>
      </c>
      <c r="D47" s="40" t="e">
        <f>IF(LEN(VLOOKUP($A47,#REF!,8,FALSE)),LEFT(VLOOKUP($A47,#REF!,8,FALSE),LEN(VLOOKUP($A47,#REF!,8,FALSE))-2),"")</f>
        <v>#REF!</v>
      </c>
      <c r="E47" s="41" t="e">
        <f>IF(LEN(VLOOKUP($A47,#REF!,4,FALSE)),IF(INDEX(#REF!,MATCH($A47,#REF!,0),1),LEFT(VLOOKUP($A47,#REF!,4,FALSE),LEN(VLOOKUP($A47,#REF!,4,FALSE))-2),CONCATENATE(LEFT(VLOOKUP($A47,#REF!,4,FALSE),LEN(VLOOKUP($A47,#REF!,4,FALSE))-2),"*")),"")</f>
        <v>#REF!</v>
      </c>
      <c r="F47" s="42" t="e">
        <f>IF(LEN(VLOOKUP($A47,#REF!,5,FALSE)),IF(INDEX(#REF!,MATCH($A47,#REF!,0),2),LEFT(VLOOKUP($A47,#REF!,5,FALSE),LEN(VLOOKUP($A47,#REF!,5,FALSE))-2),CONCATENATE(LEFT(VLOOKUP($A47,#REF!,5,FALSE),LEN(VLOOKUP($A47,#REF!,5,FALSE))-2),"*")),"")</f>
        <v>#REF!</v>
      </c>
      <c r="G47" s="42" t="e">
        <f>IF(LEN(VLOOKUP($A47,#REF!,6,FALSE)),IF(INDEX(#REF!,MATCH($A47,#REF!,0),3),LEFT(VLOOKUP($A47,#REF!,6,FALSE),LEN(VLOOKUP($A47,#REF!,6,FALSE))-2),CONCATENATE(LEFT(VLOOKUP($A47,#REF!,6,FALSE),LEN(VLOOKUP($A47,#REF!,6,FALSE))-2),"*")),"")</f>
        <v>#REF!</v>
      </c>
      <c r="H47" s="43" t="e">
        <f>IF(LEN(VLOOKUP($A47,#REF!,7,FALSE)),IF(INDEX(#REF!,MATCH($A47,#REF!,0),4),LEFT(VLOOKUP($A47,#REF!,7,FALSE),LEN(VLOOKUP($A47,#REF!,7,FALSE))-2),CONCATENATE(LEFT(VLOOKUP($A47,#REF!,7,FALSE),LEN(VLOOKUP($A47,#REF!,7,FALSE))-2),"*")),"")</f>
        <v>#REF!</v>
      </c>
      <c r="I47" s="54" t="e">
        <f>IF(LEN(VLOOKUP($A47,#REF!,8,FALSE)),UPPER(RIGHT(VLOOKUP($A47,#REF!,8,FALSE),1)),"")</f>
        <v>#REF!</v>
      </c>
      <c r="J47" s="42" t="e">
        <f>IF(LEN(VLOOKUP($A47,#REF!,4,FALSE)),UPPER(RIGHT(VLOOKUP($A47,#REF!,4,FALSE),1)),"")</f>
        <v>#REF!</v>
      </c>
      <c r="K47" s="42" t="e">
        <f>IF(LEN(VLOOKUP($A47,#REF!,5,FALSE)),UPPER(RIGHT(VLOOKUP($A47,#REF!,5,FALSE),1)),"")</f>
        <v>#REF!</v>
      </c>
      <c r="L47" s="42" t="e">
        <f>IF(LEN(VLOOKUP($A47,#REF!,6,FALSE)),UPPER(RIGHT(VLOOKUP($A47,#REF!,6,FALSE),1)),"")</f>
        <v>#REF!</v>
      </c>
      <c r="M47" s="43" t="e">
        <f>IF(LEN(VLOOKUP($A47,#REF!,7,FALSE)),UPPER(RIGHT(VLOOKUP($A47,#REF!,7,FALSE),1)),"")</f>
        <v>#REF!</v>
      </c>
      <c r="N47" s="38" t="e">
        <f t="shared" si="34"/>
        <v>#REF!</v>
      </c>
      <c r="O47" s="38" t="s">
        <v>166</v>
      </c>
      <c r="P47" s="38" t="s">
        <v>104</v>
      </c>
      <c r="Q47" s="38" t="s">
        <v>167</v>
      </c>
      <c r="R47" s="38" t="s">
        <v>94</v>
      </c>
      <c r="S47" s="63" t="e">
        <f>HLOOKUP("Device Tree Pin Name",#REF!,MATCH($A47,#REF!,0),FALSE)</f>
        <v>#REF!</v>
      </c>
      <c r="T47" s="47" t="e">
        <f>HLOOKUP("power rail",#REF!,MATCH($A47,#REF!,0),FALSE)</f>
        <v>#REF!</v>
      </c>
      <c r="U47" s="62" t="e">
        <f>HLOOKUP("Wake Capable",#REF!,MATCH($A47,#REF!,0),FALSE)</f>
        <v>#REF!</v>
      </c>
      <c r="V47" s="62" t="e">
        <f>HLOOKUP("Strap",#REF!,MATCH($A47,#REF!,0),FALSE)</f>
        <v>#REF!</v>
      </c>
      <c r="W47" s="62" t="e">
        <f>HLOOKUP("GTE",#REF!,MATCH($A47,#REF!,0),FALSE)</f>
        <v>#REF!</v>
      </c>
      <c r="X47" s="62" t="e">
        <f>HLOOKUP("DPD_Control",#REF!,MATCH($A47,#REF!,0),FALSE)</f>
        <v>#REF!</v>
      </c>
      <c r="Y47" s="62" t="e">
        <f>HLOOKUP("DPD_Group",#REF!,MATCH($A47,#REF!,0),FALSE)</f>
        <v>#REF!</v>
      </c>
      <c r="Z47" s="47" t="e">
        <f>HLOOKUP("Pad Category",#REF!,MATCH($A47,#REF!,0),FALSE)</f>
        <v>#REF!</v>
      </c>
      <c r="AA47" s="47" t="e">
        <f>HLOOKUP("Pad type",#REF!,MATCH($A47,#REF!,0),FALSE)</f>
        <v>#REF!</v>
      </c>
      <c r="AB47" s="47" t="e">
        <f>HLOOKUP("Pull Strength",#REF!,MATCH($A47,#REF!,0),FALSE)</f>
        <v>#REF!</v>
      </c>
      <c r="AC47" s="47" t="e">
        <f>HLOOKUP("POR Pin State",#REF!,MATCH($A47,#REF!,0),FALSE)</f>
        <v>#REF!</v>
      </c>
      <c r="AD47" s="47" t="str">
        <f t="shared" si="31"/>
        <v>RSVD0</v>
      </c>
      <c r="AE47" s="82"/>
      <c r="AF47" s="38" t="str">
        <f t="shared" si="1"/>
        <v>PULL_DOWN</v>
      </c>
      <c r="AG47" s="38" t="str">
        <f t="shared" si="32"/>
        <v>TRISTATE</v>
      </c>
      <c r="AH47" s="38" t="str">
        <f t="shared" si="33"/>
        <v>DISABLE</v>
      </c>
      <c r="AI47" s="87" t="e">
        <f t="shared" si="9"/>
        <v>#REF!</v>
      </c>
      <c r="AJ47" s="86" t="b">
        <v>1</v>
      </c>
      <c r="AK47" s="86" t="b">
        <v>1</v>
      </c>
      <c r="AL47" s="86" t="b">
        <v>1</v>
      </c>
      <c r="AM47" s="86" t="b">
        <v>1</v>
      </c>
      <c r="AN47" s="86" t="b">
        <v>1</v>
      </c>
      <c r="AO47" s="86" t="b">
        <v>1</v>
      </c>
      <c r="AP47" s="63" t="str">
        <f t="shared" si="2"/>
        <v>VALID</v>
      </c>
      <c r="AQ47" s="102" t="s">
        <v>182</v>
      </c>
      <c r="AR47" s="103" t="s">
        <v>79</v>
      </c>
      <c r="AS47" s="104"/>
      <c r="AT47" s="104" t="s">
        <v>89</v>
      </c>
      <c r="AU47" s="105"/>
      <c r="AV47" s="104" t="s">
        <v>124</v>
      </c>
      <c r="AW47" s="105"/>
      <c r="AX47" s="105"/>
      <c r="AY47" s="105"/>
      <c r="AZ47" s="104"/>
      <c r="BA47" s="104"/>
      <c r="BB47" s="115"/>
      <c r="BC47" s="116"/>
      <c r="BD47" s="117"/>
      <c r="BE47" s="150"/>
      <c r="BF47" s="147" t="e">
        <f>VLOOKUP($A47,#REF!,34,FALSE)</f>
        <v>#REF!</v>
      </c>
      <c r="BG47" s="148" t="e">
        <f>VLOOKUP($A47,#REF!,22,FALSE)</f>
        <v>#REF!</v>
      </c>
      <c r="BH47" s="149"/>
    </row>
    <row r="48" ht="12.95" customHeight="1" spans="1:60">
      <c r="A48" s="38" t="s">
        <v>183</v>
      </c>
      <c r="B48" s="38" t="e">
        <f>VLOOKUP($A48,#REF!,34,FALSE)</f>
        <v>#REF!</v>
      </c>
      <c r="C48" s="39" t="str">
        <f t="shared" si="27"/>
        <v>unused_CAN1_ERR</v>
      </c>
      <c r="D48" s="40" t="e">
        <f>IF(LEN(VLOOKUP($A48,#REF!,8,FALSE)),LEFT(VLOOKUP($A48,#REF!,8,FALSE),LEN(VLOOKUP($A48,#REF!,8,FALSE))-2),"")</f>
        <v>#REF!</v>
      </c>
      <c r="E48" s="41" t="e">
        <f>IF(LEN(VLOOKUP($A48,#REF!,4,FALSE)),IF(INDEX(#REF!,MATCH($A48,#REF!,0),1),LEFT(VLOOKUP($A48,#REF!,4,FALSE),LEN(VLOOKUP($A48,#REF!,4,FALSE))-2),CONCATENATE(LEFT(VLOOKUP($A48,#REF!,4,FALSE),LEN(VLOOKUP($A48,#REF!,4,FALSE))-2),"*")),"")</f>
        <v>#REF!</v>
      </c>
      <c r="F48" s="42" t="e">
        <f>IF(LEN(VLOOKUP($A48,#REF!,5,FALSE)),IF(INDEX(#REF!,MATCH($A48,#REF!,0),2),LEFT(VLOOKUP($A48,#REF!,5,FALSE),LEN(VLOOKUP($A48,#REF!,5,FALSE))-2),CONCATENATE(LEFT(VLOOKUP($A48,#REF!,5,FALSE),LEN(VLOOKUP($A48,#REF!,5,FALSE))-2),"*")),"")</f>
        <v>#REF!</v>
      </c>
      <c r="G48" s="42" t="e">
        <f>IF(LEN(VLOOKUP($A48,#REF!,6,FALSE)),IF(INDEX(#REF!,MATCH($A48,#REF!,0),3),LEFT(VLOOKUP($A48,#REF!,6,FALSE),LEN(VLOOKUP($A48,#REF!,6,FALSE))-2),CONCATENATE(LEFT(VLOOKUP($A48,#REF!,6,FALSE),LEN(VLOOKUP($A48,#REF!,6,FALSE))-2),"*")),"")</f>
        <v>#REF!</v>
      </c>
      <c r="H48" s="43" t="e">
        <f>IF(LEN(VLOOKUP($A48,#REF!,7,FALSE)),IF(INDEX(#REF!,MATCH($A48,#REF!,0),4),LEFT(VLOOKUP($A48,#REF!,7,FALSE),LEN(VLOOKUP($A48,#REF!,7,FALSE))-2),CONCATENATE(LEFT(VLOOKUP($A48,#REF!,7,FALSE),LEN(VLOOKUP($A48,#REF!,7,FALSE))-2),"*")),"")</f>
        <v>#REF!</v>
      </c>
      <c r="I48" s="54" t="e">
        <f>IF(LEN(VLOOKUP($A48,#REF!,8,FALSE)),UPPER(RIGHT(VLOOKUP($A48,#REF!,8,FALSE),1)),"")</f>
        <v>#REF!</v>
      </c>
      <c r="J48" s="42" t="e">
        <f>IF(LEN(VLOOKUP($A48,#REF!,4,FALSE)),UPPER(RIGHT(VLOOKUP($A48,#REF!,4,FALSE),1)),"")</f>
        <v>#REF!</v>
      </c>
      <c r="K48" s="42" t="e">
        <f>IF(LEN(VLOOKUP($A48,#REF!,5,FALSE)),UPPER(RIGHT(VLOOKUP($A48,#REF!,5,FALSE),1)),"")</f>
        <v>#REF!</v>
      </c>
      <c r="L48" s="42" t="e">
        <f>IF(LEN(VLOOKUP($A48,#REF!,6,FALSE)),UPPER(RIGHT(VLOOKUP($A48,#REF!,6,FALSE),1)),"")</f>
        <v>#REF!</v>
      </c>
      <c r="M48" s="43" t="e">
        <f>IF(LEN(VLOOKUP($A48,#REF!,7,FALSE)),UPPER(RIGHT(VLOOKUP($A48,#REF!,7,FALSE),1)),"")</f>
        <v>#REF!</v>
      </c>
      <c r="N48" s="38" t="e">
        <f t="shared" si="34"/>
        <v>#REF!</v>
      </c>
      <c r="O48" s="38" t="s">
        <v>166</v>
      </c>
      <c r="P48" s="38" t="s">
        <v>104</v>
      </c>
      <c r="Q48" s="38" t="s">
        <v>167</v>
      </c>
      <c r="R48" s="38" t="s">
        <v>94</v>
      </c>
      <c r="S48" s="63" t="e">
        <f>HLOOKUP("Device Tree Pin Name",#REF!,MATCH($A48,#REF!,0),FALSE)</f>
        <v>#REF!</v>
      </c>
      <c r="T48" s="47" t="e">
        <f>HLOOKUP("power rail",#REF!,MATCH($A48,#REF!,0),FALSE)</f>
        <v>#REF!</v>
      </c>
      <c r="U48" s="62" t="e">
        <f>HLOOKUP("Wake Capable",#REF!,MATCH($A48,#REF!,0),FALSE)</f>
        <v>#REF!</v>
      </c>
      <c r="V48" s="62" t="e">
        <f>HLOOKUP("Strap",#REF!,MATCH($A48,#REF!,0),FALSE)</f>
        <v>#REF!</v>
      </c>
      <c r="W48" s="62" t="e">
        <f>HLOOKUP("GTE",#REF!,MATCH($A48,#REF!,0),FALSE)</f>
        <v>#REF!</v>
      </c>
      <c r="X48" s="62" t="e">
        <f>HLOOKUP("DPD_Control",#REF!,MATCH($A48,#REF!,0),FALSE)</f>
        <v>#REF!</v>
      </c>
      <c r="Y48" s="62" t="e">
        <f>HLOOKUP("DPD_Group",#REF!,MATCH($A48,#REF!,0),FALSE)</f>
        <v>#REF!</v>
      </c>
      <c r="Z48" s="47" t="e">
        <f>HLOOKUP("Pad Category",#REF!,MATCH($A48,#REF!,0),FALSE)</f>
        <v>#REF!</v>
      </c>
      <c r="AA48" s="47" t="e">
        <f>HLOOKUP("Pad type",#REF!,MATCH($A48,#REF!,0),FALSE)</f>
        <v>#REF!</v>
      </c>
      <c r="AB48" s="47" t="e">
        <f>HLOOKUP("Pull Strength",#REF!,MATCH($A48,#REF!,0),FALSE)</f>
        <v>#REF!</v>
      </c>
      <c r="AC48" s="47" t="e">
        <f>HLOOKUP("POR Pin State",#REF!,MATCH($A48,#REF!,0),FALSE)</f>
        <v>#REF!</v>
      </c>
      <c r="AD48" s="47" t="str">
        <f t="shared" si="31"/>
        <v>RSVD0</v>
      </c>
      <c r="AE48" s="82"/>
      <c r="AF48" s="38" t="str">
        <f t="shared" si="1"/>
        <v>PULL_DOWN</v>
      </c>
      <c r="AG48" s="38" t="str">
        <f t="shared" si="32"/>
        <v>TRISTATE</v>
      </c>
      <c r="AH48" s="38" t="str">
        <f t="shared" si="33"/>
        <v>DISABLE</v>
      </c>
      <c r="AI48" s="87" t="e">
        <f t="shared" si="9"/>
        <v>#REF!</v>
      </c>
      <c r="AJ48" s="86" t="b">
        <v>1</v>
      </c>
      <c r="AK48" s="86" t="b">
        <v>1</v>
      </c>
      <c r="AL48" s="86" t="b">
        <v>1</v>
      </c>
      <c r="AM48" s="86" t="b">
        <v>1</v>
      </c>
      <c r="AN48" s="86" t="b">
        <v>1</v>
      </c>
      <c r="AO48" s="86" t="b">
        <v>1</v>
      </c>
      <c r="AP48" s="63" t="str">
        <f t="shared" si="2"/>
        <v>VALID</v>
      </c>
      <c r="AQ48" s="102" t="s">
        <v>184</v>
      </c>
      <c r="AR48" s="103" t="s">
        <v>79</v>
      </c>
      <c r="AS48" s="104"/>
      <c r="AT48" s="104" t="s">
        <v>89</v>
      </c>
      <c r="AU48" s="105"/>
      <c r="AV48" s="104" t="s">
        <v>124</v>
      </c>
      <c r="AW48" s="105"/>
      <c r="AX48" s="105"/>
      <c r="AY48" s="105"/>
      <c r="AZ48" s="104"/>
      <c r="BA48" s="104"/>
      <c r="BB48" s="115"/>
      <c r="BC48" s="116"/>
      <c r="BD48" s="117"/>
      <c r="BE48" s="151"/>
      <c r="BF48" s="147" t="e">
        <f>VLOOKUP($A48,#REF!,34,FALSE)</f>
        <v>#REF!</v>
      </c>
      <c r="BG48" s="148" t="e">
        <f>VLOOKUP($A48,#REF!,22,FALSE)</f>
        <v>#REF!</v>
      </c>
      <c r="BH48" s="149"/>
    </row>
    <row r="49" s="3" customFormat="1" ht="18" customHeight="1" spans="1:60">
      <c r="A49" s="44" t="s">
        <v>185</v>
      </c>
      <c r="B49" s="45" t="s">
        <v>186</v>
      </c>
      <c r="C49" s="35"/>
      <c r="D49" s="37"/>
      <c r="E49" s="37"/>
      <c r="F49" s="37"/>
      <c r="G49" s="37"/>
      <c r="H49" s="37"/>
      <c r="I49" s="35"/>
      <c r="J49" s="35"/>
      <c r="K49" s="35"/>
      <c r="L49" s="35"/>
      <c r="M49" s="35"/>
      <c r="N49" s="35"/>
      <c r="O49" s="35"/>
      <c r="P49" s="35"/>
      <c r="Q49" s="35"/>
      <c r="R49" s="35"/>
      <c r="S49" s="35"/>
      <c r="T49" s="35"/>
      <c r="U49" s="60"/>
      <c r="V49" s="60"/>
      <c r="W49" s="60"/>
      <c r="X49" s="60"/>
      <c r="Y49" s="60"/>
      <c r="Z49" s="81"/>
      <c r="AA49" s="81"/>
      <c r="AB49" s="81"/>
      <c r="AC49" s="81"/>
      <c r="AD49" s="81"/>
      <c r="AE49" s="81"/>
      <c r="AF49" s="81"/>
      <c r="AG49" s="81"/>
      <c r="AH49" s="81"/>
      <c r="AI49" s="81"/>
      <c r="AJ49" s="81"/>
      <c r="AK49" s="81"/>
      <c r="AL49" s="81"/>
      <c r="AM49" s="81"/>
      <c r="AN49" s="81"/>
      <c r="AO49" s="81"/>
      <c r="AP49" s="81"/>
      <c r="AQ49" s="100"/>
      <c r="AR49" s="100"/>
      <c r="AS49" s="101"/>
      <c r="AT49" s="101"/>
      <c r="AU49" s="101"/>
      <c r="AV49" s="104" t="s">
        <v>124</v>
      </c>
      <c r="AW49" s="101"/>
      <c r="AX49" s="101"/>
      <c r="AY49" s="101"/>
      <c r="AZ49" s="101"/>
      <c r="BA49" s="101"/>
      <c r="BB49" s="101"/>
      <c r="BC49" s="400" t="s">
        <v>76</v>
      </c>
      <c r="BD49" s="101"/>
      <c r="BE49" s="154" t="s">
        <v>185</v>
      </c>
      <c r="BF49" s="155" t="s">
        <v>186</v>
      </c>
      <c r="BG49" s="36"/>
      <c r="BH49" s="156"/>
    </row>
    <row r="50" ht="12.95" customHeight="1" spans="1:60">
      <c r="A50" s="47" t="s">
        <v>187</v>
      </c>
      <c r="B50" s="38" t="e">
        <f>VLOOKUP($A50,#REF!,34,FALSE)</f>
        <v>#REF!</v>
      </c>
      <c r="C50" s="39" t="str">
        <f t="shared" ref="C50:C57" si="38">CONCATENATE("unused_",A50)</f>
        <v>unused_SOC_GPIO08</v>
      </c>
      <c r="D50" s="40" t="e">
        <f>IF(LEN(VLOOKUP($A50,#REF!,8,FALSE)),LEFT(VLOOKUP($A50,#REF!,8,FALSE),LEN(VLOOKUP($A50,#REF!,8,FALSE))-2),"")</f>
        <v>#REF!</v>
      </c>
      <c r="E50" s="41" t="e">
        <f>IF(LEN(VLOOKUP($A50,#REF!,4,FALSE)),IF(INDEX(#REF!,MATCH($A50,#REF!,0),1),LEFT(VLOOKUP($A50,#REF!,4,FALSE),LEN(VLOOKUP($A50,#REF!,4,FALSE))-2),CONCATENATE(LEFT(VLOOKUP($A50,#REF!,4,FALSE),LEN(VLOOKUP($A50,#REF!,4,FALSE))-2),"*")),"")</f>
        <v>#REF!</v>
      </c>
      <c r="F50" s="42" t="e">
        <f>IF(LEN(VLOOKUP($A50,#REF!,5,FALSE)),IF(INDEX(#REF!,MATCH($A50,#REF!,0),2),LEFT(VLOOKUP($A50,#REF!,5,FALSE),LEN(VLOOKUP($A50,#REF!,5,FALSE))-2),CONCATENATE(LEFT(VLOOKUP($A50,#REF!,5,FALSE),LEN(VLOOKUP($A50,#REF!,5,FALSE))-2),"*")),"")</f>
        <v>#REF!</v>
      </c>
      <c r="G50" s="42" t="e">
        <f>IF(LEN(VLOOKUP($A50,#REF!,6,FALSE)),IF(INDEX(#REF!,MATCH($A50,#REF!,0),3),LEFT(VLOOKUP($A50,#REF!,6,FALSE),LEN(VLOOKUP($A50,#REF!,6,FALSE))-2),CONCATENATE(LEFT(VLOOKUP($A50,#REF!,6,FALSE),LEN(VLOOKUP($A50,#REF!,6,FALSE))-2),"*")),"")</f>
        <v>#REF!</v>
      </c>
      <c r="H50" s="43" t="e">
        <f>IF(LEN(VLOOKUP($A50,#REF!,7,FALSE)),IF(INDEX(#REF!,MATCH($A50,#REF!,0),4),LEFT(VLOOKUP($A50,#REF!,7,FALSE),LEN(VLOOKUP($A50,#REF!,7,FALSE))-2),CONCATENATE(LEFT(VLOOKUP($A50,#REF!,7,FALSE),LEN(VLOOKUP($A50,#REF!,7,FALSE))-2),"*")),"")</f>
        <v>#REF!</v>
      </c>
      <c r="I50" s="54" t="e">
        <f>IF(LEN(VLOOKUP($A50,#REF!,8,FALSE)),UPPER(RIGHT(VLOOKUP($A50,#REF!,8,FALSE),1)),"")</f>
        <v>#REF!</v>
      </c>
      <c r="J50" s="42" t="e">
        <f>IF(LEN(VLOOKUP($A50,#REF!,4,FALSE)),UPPER(RIGHT(VLOOKUP($A50,#REF!,4,FALSE),1)),"")</f>
        <v>#REF!</v>
      </c>
      <c r="K50" s="42" t="e">
        <f>IF(LEN(VLOOKUP($A50,#REF!,5,FALSE)),UPPER(RIGHT(VLOOKUP($A50,#REF!,5,FALSE),1)),"")</f>
        <v>#REF!</v>
      </c>
      <c r="L50" s="42" t="e">
        <f>IF(LEN(VLOOKUP($A50,#REF!,6,FALSE)),UPPER(RIGHT(VLOOKUP($A50,#REF!,6,FALSE),1)),"")</f>
        <v>#REF!</v>
      </c>
      <c r="M50" s="43" t="e">
        <f>IF(LEN(VLOOKUP($A50,#REF!,7,FALSE)),UPPER(RIGHT(VLOOKUP($A50,#REF!,7,FALSE),1)),"")</f>
        <v>#REF!</v>
      </c>
      <c r="N50" s="38" t="e">
        <f>IF(E50="","RSVD0")</f>
        <v>#REF!</v>
      </c>
      <c r="O50" s="38" t="e">
        <f>IF(F50="","RSVD1")</f>
        <v>#REF!</v>
      </c>
      <c r="P50" s="38" t="e">
        <f>IF(G50="","RSVD2")</f>
        <v>#REF!</v>
      </c>
      <c r="Q50" s="38" t="e">
        <f>IF(H50="","RSVD3")</f>
        <v>#REF!</v>
      </c>
      <c r="R50" s="65" t="s">
        <v>94</v>
      </c>
      <c r="S50" s="61" t="e">
        <f>HLOOKUP("Device Tree Pin Name",#REF!,MATCH($A50,#REF!,0),FALSE)</f>
        <v>#REF!</v>
      </c>
      <c r="T50" s="47" t="e">
        <f>HLOOKUP("power rail",#REF!,MATCH($A50,#REF!,0),FALSE)</f>
        <v>#REF!</v>
      </c>
      <c r="U50" s="62" t="e">
        <f>HLOOKUP("Wake Capable",#REF!,MATCH($A50,#REF!,0),FALSE)</f>
        <v>#REF!</v>
      </c>
      <c r="V50" s="62" t="e">
        <f>HLOOKUP("Strap",#REF!,MATCH($A50,#REF!,0),FALSE)</f>
        <v>#REF!</v>
      </c>
      <c r="W50" s="62" t="e">
        <f>HLOOKUP("GTE",#REF!,MATCH($A50,#REF!,0),FALSE)</f>
        <v>#REF!</v>
      </c>
      <c r="X50" s="62" t="e">
        <f>HLOOKUP("DPD_Control",#REF!,MATCH($A50,#REF!,0),FALSE)</f>
        <v>#REF!</v>
      </c>
      <c r="Y50" s="62" t="e">
        <f>HLOOKUP("DPD_Group",#REF!,MATCH($A50,#REF!,0),FALSE)</f>
        <v>#REF!</v>
      </c>
      <c r="Z50" s="47" t="e">
        <f>HLOOKUP("Pad Category",#REF!,MATCH($A50,#REF!,0),FALSE)</f>
        <v>#REF!</v>
      </c>
      <c r="AA50" s="47" t="e">
        <f>HLOOKUP("Pad type",#REF!,MATCH($A50,#REF!,0),FALSE)</f>
        <v>#REF!</v>
      </c>
      <c r="AB50" s="47" t="e">
        <f>HLOOKUP("Pull Strength",#REF!,MATCH($A50,#REF!,0),FALSE)</f>
        <v>#REF!</v>
      </c>
      <c r="AC50" s="47" t="e">
        <f>HLOOKUP("POR Pin State",#REF!,MATCH($A50,#REF!,0),FALSE)</f>
        <v>#REF!</v>
      </c>
      <c r="AD50" s="47" t="e">
        <f>IF(OR($AQ50="",$AQ50=$C50),$R50,IF($AQ50=$D50,SUBSTITUTE(SUBSTITUTE($AQ50,"GPIO3_","GPIO_"),".0",""),IF($AQ50=$E50,$N50,IF($AQ50=$F50,$O50,IF($AQ50=$G50,$P50,IF($AQ50=$H50,$Q50,"INVALID"))))))</f>
        <v>#REF!</v>
      </c>
      <c r="AE50" s="83"/>
      <c r="AF50" s="38" t="str">
        <f t="shared" ref="AF50:AF186" si="39">IF(AND(OR($AS50="Int PU",$AS50="Int PD"),OR(AND($AZ50&lt;&gt;"",$AZ50&lt;&gt;"0"),AND($BA50&lt;&gt;"",$BA50&lt;&gt;"0"))),"INVALID",IF(OR($AQ50=$C50,$AS50="Int PD"),"PULL_DOWN",IF(OR($AS50="Int PU",AND($AE50="YES",OR($AZ50="",$AZ50="0"),OR($BA50="",$BA50="0"),OR($AR50="Input",$AR50="Bidirectional"))),"PULL_UP","NORMAL")))</f>
        <v>NORMAL</v>
      </c>
      <c r="AG50" s="38" t="str">
        <f t="shared" ref="AG50:AG57" si="40">IF($AR50="Input","TRISTATE",IF($AS50="Z","TRISTATE",IF($AQ50=$C50,"TRISTATE","NORMAL")))</f>
        <v>TRISTATE</v>
      </c>
      <c r="AH50" s="38" t="str">
        <f t="shared" ref="AH50:AH57" si="41">IF(OR($AQ50=$C50,$AR50="Output"),"DISABLE","ENABLE")</f>
        <v>ENABLE</v>
      </c>
      <c r="AI50" s="88" t="e">
        <f>IF($AT50&lt;&gt;$G50,"N/A",IF($AV50="Drive 1","1",IF($AV50="Drive 0","0","")))</f>
        <v>#REF!</v>
      </c>
      <c r="AJ50" s="86" t="b">
        <v>1</v>
      </c>
      <c r="AK50" s="86" t="b">
        <v>1</v>
      </c>
      <c r="AL50" s="86" t="b">
        <v>1</v>
      </c>
      <c r="AM50" s="86" t="b">
        <v>1</v>
      </c>
      <c r="AN50" s="86" t="b">
        <v>1</v>
      </c>
      <c r="AO50" s="86" t="b">
        <v>1</v>
      </c>
      <c r="AP50" s="63" t="str">
        <f t="shared" ref="AP50:AP57" si="42">IF(AND($AJ50:$AO50),"VALID","INVALID")</f>
        <v>VALID</v>
      </c>
      <c r="AQ50" s="106" t="s">
        <v>3054</v>
      </c>
      <c r="AR50" s="107" t="s">
        <v>2724</v>
      </c>
      <c r="AS50" s="104"/>
      <c r="AT50" s="108"/>
      <c r="AU50" s="108"/>
      <c r="AV50" s="108"/>
      <c r="AW50" s="108"/>
      <c r="AX50" s="104" t="s">
        <v>85</v>
      </c>
      <c r="AY50" s="108"/>
      <c r="AZ50" s="119"/>
      <c r="BA50" s="119"/>
      <c r="BB50" s="120"/>
      <c r="BC50" s="121"/>
      <c r="BD50" s="405" t="s">
        <v>3059</v>
      </c>
      <c r="BE50" s="157" t="s">
        <v>3</v>
      </c>
      <c r="BF50" s="147" t="e">
        <f>VLOOKUP($A50,#REF!,34,FALSE)</f>
        <v>#REF!</v>
      </c>
      <c r="BG50" s="148" t="e">
        <f>VLOOKUP($A50,#REF!,22,FALSE)</f>
        <v>#REF!</v>
      </c>
      <c r="BH50" s="149"/>
    </row>
    <row r="51" ht="12.95" customHeight="1" spans="1:60">
      <c r="A51" s="47" t="s">
        <v>189</v>
      </c>
      <c r="B51" s="38" t="e">
        <f>VLOOKUP($A51,#REF!,34,FALSE)</f>
        <v>#REF!</v>
      </c>
      <c r="C51" s="39" t="str">
        <f t="shared" si="38"/>
        <v>unused_NVDBG_SEL</v>
      </c>
      <c r="D51" s="40" t="e">
        <f>IF(LEN(VLOOKUP($A51,#REF!,8,FALSE)),LEFT(VLOOKUP($A51,#REF!,8,FALSE),LEN(VLOOKUP($A51,#REF!,8,FALSE))-2),"")</f>
        <v>#REF!</v>
      </c>
      <c r="E51" s="41" t="e">
        <f>IF(LEN(VLOOKUP($A51,#REF!,4,FALSE)),IF(INDEX(#REF!,MATCH($A51,#REF!,0),1),LEFT(VLOOKUP($A51,#REF!,4,FALSE),LEN(VLOOKUP($A51,#REF!,4,FALSE))-2),CONCATENATE(LEFT(VLOOKUP($A51,#REF!,4,FALSE),LEN(VLOOKUP($A51,#REF!,4,FALSE))-2),"*")),"")</f>
        <v>#REF!</v>
      </c>
      <c r="F51" s="42" t="e">
        <f>IF(LEN(VLOOKUP($A51,#REF!,5,FALSE)),IF(INDEX(#REF!,MATCH($A51,#REF!,0),2),LEFT(VLOOKUP($A51,#REF!,5,FALSE),LEN(VLOOKUP($A51,#REF!,5,FALSE))-2),CONCATENATE(LEFT(VLOOKUP($A51,#REF!,5,FALSE),LEN(VLOOKUP($A51,#REF!,5,FALSE))-2),"*")),"")</f>
        <v>#REF!</v>
      </c>
      <c r="G51" s="42" t="e">
        <f>IF(LEN(VLOOKUP($A51,#REF!,6,FALSE)),IF(INDEX(#REF!,MATCH($A51,#REF!,0),3),LEFT(VLOOKUP($A51,#REF!,6,FALSE),LEN(VLOOKUP($A51,#REF!,6,FALSE))-2),CONCATENATE(LEFT(VLOOKUP($A51,#REF!,6,FALSE),LEN(VLOOKUP($A51,#REF!,6,FALSE))-2),"*")),"")</f>
        <v>#REF!</v>
      </c>
      <c r="H51" s="43" t="e">
        <f>IF(LEN(VLOOKUP($A51,#REF!,7,FALSE)),IF(INDEX(#REF!,MATCH($A51,#REF!,0),4),LEFT(VLOOKUP($A51,#REF!,7,FALSE),LEN(VLOOKUP($A51,#REF!,7,FALSE))-2),CONCATENATE(LEFT(VLOOKUP($A51,#REF!,7,FALSE),LEN(VLOOKUP($A51,#REF!,7,FALSE))-2),"*")),"")</f>
        <v>#REF!</v>
      </c>
      <c r="I51" s="54" t="e">
        <f>IF(LEN(VLOOKUP($A51,#REF!,8,FALSE)),UPPER(RIGHT(VLOOKUP($A51,#REF!,8,FALSE),1)),"")</f>
        <v>#REF!</v>
      </c>
      <c r="J51" s="42" t="e">
        <f>IF(LEN(VLOOKUP($A51,#REF!,4,FALSE)),UPPER(RIGHT(VLOOKUP($A51,#REF!,4,FALSE),1)),"")</f>
        <v>#REF!</v>
      </c>
      <c r="K51" s="42" t="e">
        <f>IF(LEN(VLOOKUP($A51,#REF!,5,FALSE)),UPPER(RIGHT(VLOOKUP($A51,#REF!,5,FALSE),1)),"")</f>
        <v>#REF!</v>
      </c>
      <c r="L51" s="42" t="e">
        <f>IF(LEN(VLOOKUP($A51,#REF!,6,FALSE)),UPPER(RIGHT(VLOOKUP($A51,#REF!,6,FALSE),1)),"")</f>
        <v>#REF!</v>
      </c>
      <c r="M51" s="43" t="e">
        <f>IF(LEN(VLOOKUP($A51,#REF!,7,FALSE)),UPPER(RIGHT(VLOOKUP($A51,#REF!,7,FALSE),1)),"")</f>
        <v>#REF!</v>
      </c>
      <c r="N51" s="55"/>
      <c r="O51" s="55"/>
      <c r="P51" s="55"/>
      <c r="Q51" s="55"/>
      <c r="R51" s="55"/>
      <c r="S51" s="63" t="e">
        <f>HLOOKUP("Device Tree Pin Name",#REF!,MATCH($A51,#REF!,0),FALSE)</f>
        <v>#REF!</v>
      </c>
      <c r="T51" s="47" t="e">
        <f>HLOOKUP("power rail",#REF!,MATCH($A51,#REF!,0),FALSE)</f>
        <v>#REF!</v>
      </c>
      <c r="U51" s="62" t="e">
        <f>HLOOKUP("Wake Capable",#REF!,MATCH($A51,#REF!,0),FALSE)</f>
        <v>#REF!</v>
      </c>
      <c r="V51" s="62" t="e">
        <f>HLOOKUP("Strap",#REF!,MATCH($A51,#REF!,0),FALSE)</f>
        <v>#REF!</v>
      </c>
      <c r="W51" s="62" t="e">
        <f>HLOOKUP("GTE",#REF!,MATCH($A51,#REF!,0),FALSE)</f>
        <v>#REF!</v>
      </c>
      <c r="X51" s="62" t="e">
        <f>HLOOKUP("DPD_Control",#REF!,MATCH($A51,#REF!,0),FALSE)</f>
        <v>#REF!</v>
      </c>
      <c r="Y51" s="62" t="e">
        <f>HLOOKUP("DPD_Group",#REF!,MATCH($A51,#REF!,0),FALSE)</f>
        <v>#REF!</v>
      </c>
      <c r="Z51" s="47" t="e">
        <f>HLOOKUP("Pad Category",#REF!,MATCH($A51,#REF!,0),FALSE)</f>
        <v>#REF!</v>
      </c>
      <c r="AA51" s="47" t="e">
        <f>HLOOKUP("Pad type",#REF!,MATCH($A51,#REF!,0),FALSE)</f>
        <v>#REF!</v>
      </c>
      <c r="AB51" s="47" t="e">
        <f>HLOOKUP("Pull Strength",#REF!,MATCH($A51,#REF!,0),FALSE)</f>
        <v>#REF!</v>
      </c>
      <c r="AC51" s="47" t="e">
        <f>HLOOKUP("POR Pin State",#REF!,MATCH($A51,#REF!,0),FALSE)</f>
        <v>#REF!</v>
      </c>
      <c r="AD51" s="82"/>
      <c r="AE51" s="82"/>
      <c r="AF51" s="38" t="str">
        <f t="shared" si="39"/>
        <v>PULL_DOWN</v>
      </c>
      <c r="AG51" s="38" t="str">
        <f t="shared" si="40"/>
        <v>TRISTATE</v>
      </c>
      <c r="AH51" s="38" t="str">
        <f t="shared" si="41"/>
        <v>DISABLE</v>
      </c>
      <c r="AI51" s="82"/>
      <c r="AJ51" s="86" t="b">
        <v>1</v>
      </c>
      <c r="AK51" s="86" t="b">
        <v>1</v>
      </c>
      <c r="AL51" s="86" t="b">
        <v>1</v>
      </c>
      <c r="AM51" s="86" t="b">
        <v>1</v>
      </c>
      <c r="AN51" s="86" t="b">
        <v>1</v>
      </c>
      <c r="AO51" s="86" t="b">
        <v>1</v>
      </c>
      <c r="AP51" s="63" t="str">
        <f t="shared" si="42"/>
        <v>VALID</v>
      </c>
      <c r="AQ51" s="102" t="s">
        <v>190</v>
      </c>
      <c r="AR51" s="103" t="s">
        <v>79</v>
      </c>
      <c r="AS51" s="104"/>
      <c r="AT51" s="104" t="s">
        <v>89</v>
      </c>
      <c r="AU51" s="105"/>
      <c r="AV51" s="105"/>
      <c r="AW51" s="105"/>
      <c r="AX51" s="105"/>
      <c r="AY51" s="105"/>
      <c r="AZ51" s="104"/>
      <c r="BA51" s="104"/>
      <c r="BB51" s="115"/>
      <c r="BC51" s="116"/>
      <c r="BD51" s="117"/>
      <c r="BE51" s="150" t="s">
        <v>189</v>
      </c>
      <c r="BF51" s="147" t="e">
        <f>VLOOKUP($A51,#REF!,34,FALSE)</f>
        <v>#REF!</v>
      </c>
      <c r="BG51" s="148" t="e">
        <f>VLOOKUP($A51,#REF!,22,FALSE)</f>
        <v>#REF!</v>
      </c>
      <c r="BH51" s="149"/>
    </row>
    <row r="52" ht="12.95" customHeight="1" spans="1:60">
      <c r="A52" s="47" t="s">
        <v>191</v>
      </c>
      <c r="B52" s="38" t="e">
        <f>VLOOKUP($A52,#REF!,34,FALSE)</f>
        <v>#REF!</v>
      </c>
      <c r="C52" s="39" t="str">
        <f t="shared" si="38"/>
        <v>unused_NVJTAG_SEL</v>
      </c>
      <c r="D52" s="40" t="e">
        <f>IF(LEN(VLOOKUP($A52,#REF!,8,FALSE)),LEFT(VLOOKUP($A52,#REF!,8,FALSE),LEN(VLOOKUP($A52,#REF!,8,FALSE))-2),"")</f>
        <v>#REF!</v>
      </c>
      <c r="E52" s="41" t="e">
        <f>IF(LEN(VLOOKUP($A52,#REF!,4,FALSE)),IF(INDEX(#REF!,MATCH($A52,#REF!,0),1),LEFT(VLOOKUP($A52,#REF!,4,FALSE),LEN(VLOOKUP($A52,#REF!,4,FALSE))-2),CONCATENATE(LEFT(VLOOKUP($A52,#REF!,4,FALSE),LEN(VLOOKUP($A52,#REF!,4,FALSE))-2),"*")),"")</f>
        <v>#REF!</v>
      </c>
      <c r="F52" s="42" t="e">
        <f>IF(LEN(VLOOKUP($A52,#REF!,5,FALSE)),IF(INDEX(#REF!,MATCH($A52,#REF!,0),2),LEFT(VLOOKUP($A52,#REF!,5,FALSE),LEN(VLOOKUP($A52,#REF!,5,FALSE))-2),CONCATENATE(LEFT(VLOOKUP($A52,#REF!,5,FALSE),LEN(VLOOKUP($A52,#REF!,5,FALSE))-2),"*")),"")</f>
        <v>#REF!</v>
      </c>
      <c r="G52" s="42" t="e">
        <f>IF(LEN(VLOOKUP($A52,#REF!,6,FALSE)),IF(INDEX(#REF!,MATCH($A52,#REF!,0),3),LEFT(VLOOKUP($A52,#REF!,6,FALSE),LEN(VLOOKUP($A52,#REF!,6,FALSE))-2),CONCATENATE(LEFT(VLOOKUP($A52,#REF!,6,FALSE),LEN(VLOOKUP($A52,#REF!,6,FALSE))-2),"*")),"")</f>
        <v>#REF!</v>
      </c>
      <c r="H52" s="43" t="e">
        <f>IF(LEN(VLOOKUP($A52,#REF!,7,FALSE)),IF(INDEX(#REF!,MATCH($A52,#REF!,0),4),LEFT(VLOOKUP($A52,#REF!,7,FALSE),LEN(VLOOKUP($A52,#REF!,7,FALSE))-2),CONCATENATE(LEFT(VLOOKUP($A52,#REF!,7,FALSE),LEN(VLOOKUP($A52,#REF!,7,FALSE))-2),"*")),"")</f>
        <v>#REF!</v>
      </c>
      <c r="I52" s="54" t="e">
        <f>IF(LEN(VLOOKUP($A52,#REF!,8,FALSE)),UPPER(RIGHT(VLOOKUP($A52,#REF!,8,FALSE),1)),"")</f>
        <v>#REF!</v>
      </c>
      <c r="J52" s="42" t="e">
        <f>IF(LEN(VLOOKUP($A52,#REF!,4,FALSE)),UPPER(RIGHT(VLOOKUP($A52,#REF!,4,FALSE),1)),"")</f>
        <v>#REF!</v>
      </c>
      <c r="K52" s="42" t="e">
        <f>IF(LEN(VLOOKUP($A52,#REF!,5,FALSE)),UPPER(RIGHT(VLOOKUP($A52,#REF!,5,FALSE),1)),"")</f>
        <v>#REF!</v>
      </c>
      <c r="L52" s="42" t="e">
        <f>IF(LEN(VLOOKUP($A52,#REF!,6,FALSE)),UPPER(RIGHT(VLOOKUP($A52,#REF!,6,FALSE),1)),"")</f>
        <v>#REF!</v>
      </c>
      <c r="M52" s="43" t="e">
        <f>IF(LEN(VLOOKUP($A52,#REF!,7,FALSE)),UPPER(RIGHT(VLOOKUP($A52,#REF!,7,FALSE),1)),"")</f>
        <v>#REF!</v>
      </c>
      <c r="N52" s="55"/>
      <c r="O52" s="55"/>
      <c r="P52" s="55"/>
      <c r="Q52" s="55"/>
      <c r="R52" s="55"/>
      <c r="S52" s="63" t="e">
        <f>HLOOKUP("Device Tree Pin Name",#REF!,MATCH($A52,#REF!,0),FALSE)</f>
        <v>#REF!</v>
      </c>
      <c r="T52" s="47" t="e">
        <f>HLOOKUP("power rail",#REF!,MATCH($A52,#REF!,0),FALSE)</f>
        <v>#REF!</v>
      </c>
      <c r="U52" s="62" t="e">
        <f>HLOOKUP("Wake Capable",#REF!,MATCH($A52,#REF!,0),FALSE)</f>
        <v>#REF!</v>
      </c>
      <c r="V52" s="62" t="e">
        <f>HLOOKUP("Strap",#REF!,MATCH($A52,#REF!,0),FALSE)</f>
        <v>#REF!</v>
      </c>
      <c r="W52" s="62" t="e">
        <f>HLOOKUP("GTE",#REF!,MATCH($A52,#REF!,0),FALSE)</f>
        <v>#REF!</v>
      </c>
      <c r="X52" s="62" t="e">
        <f>HLOOKUP("DPD_Control",#REF!,MATCH($A52,#REF!,0),FALSE)</f>
        <v>#REF!</v>
      </c>
      <c r="Y52" s="62" t="e">
        <f>HLOOKUP("DPD_Group",#REF!,MATCH($A52,#REF!,0),FALSE)</f>
        <v>#REF!</v>
      </c>
      <c r="Z52" s="47" t="e">
        <f>HLOOKUP("Pad Category",#REF!,MATCH($A52,#REF!,0),FALSE)</f>
        <v>#REF!</v>
      </c>
      <c r="AA52" s="47" t="e">
        <f>HLOOKUP("Pad type",#REF!,MATCH($A52,#REF!,0),FALSE)</f>
        <v>#REF!</v>
      </c>
      <c r="AB52" s="47" t="e">
        <f>HLOOKUP("Pull Strength",#REF!,MATCH($A52,#REF!,0),FALSE)</f>
        <v>#REF!</v>
      </c>
      <c r="AC52" s="47" t="e">
        <f>HLOOKUP("POR Pin State",#REF!,MATCH($A52,#REF!,0),FALSE)</f>
        <v>#REF!</v>
      </c>
      <c r="AD52" s="82"/>
      <c r="AE52" s="82"/>
      <c r="AF52" s="38" t="str">
        <f t="shared" si="39"/>
        <v>PULL_DOWN</v>
      </c>
      <c r="AG52" s="38" t="str">
        <f t="shared" si="40"/>
        <v>TRISTATE</v>
      </c>
      <c r="AH52" s="38" t="str">
        <f t="shared" si="41"/>
        <v>DISABLE</v>
      </c>
      <c r="AI52" s="82"/>
      <c r="AJ52" s="86" t="b">
        <v>1</v>
      </c>
      <c r="AK52" s="86" t="b">
        <v>1</v>
      </c>
      <c r="AL52" s="86" t="b">
        <v>1</v>
      </c>
      <c r="AM52" s="86" t="b">
        <v>1</v>
      </c>
      <c r="AN52" s="86" t="b">
        <v>1</v>
      </c>
      <c r="AO52" s="86" t="b">
        <v>1</v>
      </c>
      <c r="AP52" s="63" t="str">
        <f t="shared" si="42"/>
        <v>VALID</v>
      </c>
      <c r="AQ52" s="102" t="s">
        <v>192</v>
      </c>
      <c r="AR52" s="103" t="s">
        <v>79</v>
      </c>
      <c r="AS52" s="104"/>
      <c r="AT52" s="105"/>
      <c r="AU52" s="105"/>
      <c r="AV52" s="105"/>
      <c r="AW52" s="105"/>
      <c r="AX52" s="105"/>
      <c r="AY52" s="105"/>
      <c r="AZ52" s="104"/>
      <c r="BA52" s="104"/>
      <c r="BB52" s="115"/>
      <c r="BC52" s="116"/>
      <c r="BD52" s="117"/>
      <c r="BE52" s="150" t="s">
        <v>191</v>
      </c>
      <c r="BF52" s="147" t="e">
        <f>VLOOKUP($A52,#REF!,34,FALSE)</f>
        <v>#REF!</v>
      </c>
      <c r="BG52" s="148" t="e">
        <f>VLOOKUP($A52,#REF!,22,FALSE)</f>
        <v>#REF!</v>
      </c>
      <c r="BH52" s="149"/>
    </row>
    <row r="53" ht="12.95" customHeight="1" spans="1:60">
      <c r="A53" s="47" t="s">
        <v>193</v>
      </c>
      <c r="B53" s="38" t="e">
        <f>VLOOKUP($A53,#REF!,34,FALSE)</f>
        <v>#REF!</v>
      </c>
      <c r="C53" s="39" t="str">
        <f t="shared" si="38"/>
        <v>unused_JTAG_TRST_</v>
      </c>
      <c r="D53" s="40" t="e">
        <f>IF(LEN(VLOOKUP($A53,#REF!,8,FALSE)),LEFT(VLOOKUP($A53,#REF!,8,FALSE),LEN(VLOOKUP($A53,#REF!,8,FALSE))-2),"")</f>
        <v>#REF!</v>
      </c>
      <c r="E53" s="41" t="e">
        <f>IF(LEN(VLOOKUP($A53,#REF!,4,FALSE)),IF(INDEX(#REF!,MATCH($A53,#REF!,0),1),LEFT(VLOOKUP($A53,#REF!,4,FALSE),LEN(VLOOKUP($A53,#REF!,4,FALSE))-2),CONCATENATE(LEFT(VLOOKUP($A53,#REF!,4,FALSE),LEN(VLOOKUP($A53,#REF!,4,FALSE))-2),"*")),"")</f>
        <v>#REF!</v>
      </c>
      <c r="F53" s="42" t="e">
        <f>IF(LEN(VLOOKUP($A53,#REF!,5,FALSE)),IF(INDEX(#REF!,MATCH($A53,#REF!,0),2),LEFT(VLOOKUP($A53,#REF!,5,FALSE),LEN(VLOOKUP($A53,#REF!,5,FALSE))-2),CONCATENATE(LEFT(VLOOKUP($A53,#REF!,5,FALSE),LEN(VLOOKUP($A53,#REF!,5,FALSE))-2),"*")),"")</f>
        <v>#REF!</v>
      </c>
      <c r="G53" s="42" t="e">
        <f>IF(LEN(VLOOKUP($A53,#REF!,6,FALSE)),IF(INDEX(#REF!,MATCH($A53,#REF!,0),3),LEFT(VLOOKUP($A53,#REF!,6,FALSE),LEN(VLOOKUP($A53,#REF!,6,FALSE))-2),CONCATENATE(LEFT(VLOOKUP($A53,#REF!,6,FALSE),LEN(VLOOKUP($A53,#REF!,6,FALSE))-2),"*")),"")</f>
        <v>#REF!</v>
      </c>
      <c r="H53" s="43" t="e">
        <f>IF(LEN(VLOOKUP($A53,#REF!,7,FALSE)),IF(INDEX(#REF!,MATCH($A53,#REF!,0),4),LEFT(VLOOKUP($A53,#REF!,7,FALSE),LEN(VLOOKUP($A53,#REF!,7,FALSE))-2),CONCATENATE(LEFT(VLOOKUP($A53,#REF!,7,FALSE),LEN(VLOOKUP($A53,#REF!,7,FALSE))-2),"*")),"")</f>
        <v>#REF!</v>
      </c>
      <c r="I53" s="54" t="e">
        <f>IF(LEN(VLOOKUP($A53,#REF!,8,FALSE)),UPPER(RIGHT(VLOOKUP($A53,#REF!,8,FALSE),1)),"")</f>
        <v>#REF!</v>
      </c>
      <c r="J53" s="42" t="e">
        <f>IF(LEN(VLOOKUP($A53,#REF!,4,FALSE)),UPPER(RIGHT(VLOOKUP($A53,#REF!,4,FALSE),1)),"")</f>
        <v>#REF!</v>
      </c>
      <c r="K53" s="42" t="e">
        <f>IF(LEN(VLOOKUP($A53,#REF!,5,FALSE)),UPPER(RIGHT(VLOOKUP($A53,#REF!,5,FALSE),1)),"")</f>
        <v>#REF!</v>
      </c>
      <c r="L53" s="42" t="e">
        <f>IF(LEN(VLOOKUP($A53,#REF!,6,FALSE)),UPPER(RIGHT(VLOOKUP($A53,#REF!,6,FALSE),1)),"")</f>
        <v>#REF!</v>
      </c>
      <c r="M53" s="43" t="e">
        <f>IF(LEN(VLOOKUP($A53,#REF!,7,FALSE)),UPPER(RIGHT(VLOOKUP($A53,#REF!,7,FALSE),1)),"")</f>
        <v>#REF!</v>
      </c>
      <c r="N53" s="55"/>
      <c r="O53" s="55"/>
      <c r="P53" s="55"/>
      <c r="Q53" s="55"/>
      <c r="R53" s="55"/>
      <c r="S53" s="63" t="e">
        <f>HLOOKUP("Device Tree Pin Name",#REF!,MATCH($A53,#REF!,0),FALSE)</f>
        <v>#REF!</v>
      </c>
      <c r="T53" s="47" t="e">
        <f>HLOOKUP("power rail",#REF!,MATCH($A53,#REF!,0),FALSE)</f>
        <v>#REF!</v>
      </c>
      <c r="U53" s="62" t="e">
        <f>HLOOKUP("Wake Capable",#REF!,MATCH($A53,#REF!,0),FALSE)</f>
        <v>#REF!</v>
      </c>
      <c r="V53" s="62" t="e">
        <f>HLOOKUP("Strap",#REF!,MATCH($A53,#REF!,0),FALSE)</f>
        <v>#REF!</v>
      </c>
      <c r="W53" s="62" t="e">
        <f>HLOOKUP("GTE",#REF!,MATCH($A53,#REF!,0),FALSE)</f>
        <v>#REF!</v>
      </c>
      <c r="X53" s="62" t="e">
        <f>HLOOKUP("DPD_Control",#REF!,MATCH($A53,#REF!,0),FALSE)</f>
        <v>#REF!</v>
      </c>
      <c r="Y53" s="62" t="e">
        <f>HLOOKUP("DPD_Group",#REF!,MATCH($A53,#REF!,0),FALSE)</f>
        <v>#REF!</v>
      </c>
      <c r="Z53" s="47" t="e">
        <f>HLOOKUP("Pad Category",#REF!,MATCH($A53,#REF!,0),FALSE)</f>
        <v>#REF!</v>
      </c>
      <c r="AA53" s="47" t="e">
        <f>HLOOKUP("Pad type",#REF!,MATCH($A53,#REF!,0),FALSE)</f>
        <v>#REF!</v>
      </c>
      <c r="AB53" s="47" t="e">
        <f>HLOOKUP("Pull Strength",#REF!,MATCH($A53,#REF!,0),FALSE)</f>
        <v>#REF!</v>
      </c>
      <c r="AC53" s="47" t="e">
        <f>HLOOKUP("POR Pin State",#REF!,MATCH($A53,#REF!,0),FALSE)</f>
        <v>#REF!</v>
      </c>
      <c r="AD53" s="82"/>
      <c r="AE53" s="82"/>
      <c r="AF53" s="38" t="str">
        <f t="shared" si="39"/>
        <v>PULL_DOWN</v>
      </c>
      <c r="AG53" s="38" t="str">
        <f t="shared" si="40"/>
        <v>TRISTATE</v>
      </c>
      <c r="AH53" s="38" t="str">
        <f t="shared" si="41"/>
        <v>DISABLE</v>
      </c>
      <c r="AI53" s="82"/>
      <c r="AJ53" s="86" t="b">
        <v>1</v>
      </c>
      <c r="AK53" s="86" t="b">
        <v>1</v>
      </c>
      <c r="AL53" s="86" t="b">
        <v>1</v>
      </c>
      <c r="AM53" s="86" t="b">
        <v>1</v>
      </c>
      <c r="AN53" s="86" t="b">
        <v>1</v>
      </c>
      <c r="AO53" s="86" t="b">
        <v>1</v>
      </c>
      <c r="AP53" s="63" t="str">
        <f t="shared" si="42"/>
        <v>VALID</v>
      </c>
      <c r="AQ53" s="102" t="s">
        <v>194</v>
      </c>
      <c r="AR53" s="103" t="s">
        <v>79</v>
      </c>
      <c r="AS53" s="104"/>
      <c r="AT53" s="105"/>
      <c r="AU53" s="109"/>
      <c r="AV53" s="109"/>
      <c r="AW53" s="105"/>
      <c r="AX53" s="105"/>
      <c r="AY53" s="105"/>
      <c r="AZ53" s="104"/>
      <c r="BA53" s="104"/>
      <c r="BB53" s="115"/>
      <c r="BC53" s="116"/>
      <c r="BD53" s="117"/>
      <c r="BE53" s="150" t="s">
        <v>193</v>
      </c>
      <c r="BF53" s="147" t="e">
        <f>VLOOKUP($A53,#REF!,34,FALSE)</f>
        <v>#REF!</v>
      </c>
      <c r="BG53" s="148" t="e">
        <f>VLOOKUP($A53,#REF!,22,FALSE)</f>
        <v>#REF!</v>
      </c>
      <c r="BH53" s="149"/>
    </row>
    <row r="54" ht="12.95" customHeight="1" spans="1:60">
      <c r="A54" s="47" t="s">
        <v>195</v>
      </c>
      <c r="B54" s="38" t="e">
        <f>VLOOKUP($A54,#REF!,34,FALSE)</f>
        <v>#REF!</v>
      </c>
      <c r="C54" s="39" t="str">
        <f t="shared" si="38"/>
        <v>unused_JTAG_TDO</v>
      </c>
      <c r="D54" s="40" t="e">
        <f>IF(LEN(VLOOKUP($A54,#REF!,8,FALSE)),LEFT(VLOOKUP($A54,#REF!,8,FALSE),LEN(VLOOKUP($A54,#REF!,8,FALSE))-2),"")</f>
        <v>#REF!</v>
      </c>
      <c r="E54" s="41" t="e">
        <f>IF(LEN(VLOOKUP($A54,#REF!,4,FALSE)),IF(INDEX(#REF!,MATCH($A54,#REF!,0),1),LEFT(VLOOKUP($A54,#REF!,4,FALSE),LEN(VLOOKUP($A54,#REF!,4,FALSE))-2),CONCATENATE(LEFT(VLOOKUP($A54,#REF!,4,FALSE),LEN(VLOOKUP($A54,#REF!,4,FALSE))-2),"*")),"")</f>
        <v>#REF!</v>
      </c>
      <c r="F54" s="42" t="e">
        <f>IF(LEN(VLOOKUP($A54,#REF!,5,FALSE)),IF(INDEX(#REF!,MATCH($A54,#REF!,0),2),LEFT(VLOOKUP($A54,#REF!,5,FALSE),LEN(VLOOKUP($A54,#REF!,5,FALSE))-2),CONCATENATE(LEFT(VLOOKUP($A54,#REF!,5,FALSE),LEN(VLOOKUP($A54,#REF!,5,FALSE))-2),"*")),"")</f>
        <v>#REF!</v>
      </c>
      <c r="G54" s="42" t="e">
        <f>IF(LEN(VLOOKUP($A54,#REF!,6,FALSE)),IF(INDEX(#REF!,MATCH($A54,#REF!,0),3),LEFT(VLOOKUP($A54,#REF!,6,FALSE),LEN(VLOOKUP($A54,#REF!,6,FALSE))-2),CONCATENATE(LEFT(VLOOKUP($A54,#REF!,6,FALSE),LEN(VLOOKUP($A54,#REF!,6,FALSE))-2),"*")),"")</f>
        <v>#REF!</v>
      </c>
      <c r="H54" s="43" t="e">
        <f>IF(LEN(VLOOKUP($A54,#REF!,7,FALSE)),IF(INDEX(#REF!,MATCH($A54,#REF!,0),4),LEFT(VLOOKUP($A54,#REF!,7,FALSE),LEN(VLOOKUP($A54,#REF!,7,FALSE))-2),CONCATENATE(LEFT(VLOOKUP($A54,#REF!,7,FALSE),LEN(VLOOKUP($A54,#REF!,7,FALSE))-2),"*")),"")</f>
        <v>#REF!</v>
      </c>
      <c r="I54" s="54" t="e">
        <f>IF(LEN(VLOOKUP($A54,#REF!,8,FALSE)),UPPER(RIGHT(VLOOKUP($A54,#REF!,8,FALSE),1)),"")</f>
        <v>#REF!</v>
      </c>
      <c r="J54" s="42" t="e">
        <f>IF(LEN(VLOOKUP($A54,#REF!,4,FALSE)),UPPER(RIGHT(VLOOKUP($A54,#REF!,4,FALSE),1)),"")</f>
        <v>#REF!</v>
      </c>
      <c r="K54" s="42" t="e">
        <f>IF(LEN(VLOOKUP($A54,#REF!,5,FALSE)),UPPER(RIGHT(VLOOKUP($A54,#REF!,5,FALSE),1)),"")</f>
        <v>#REF!</v>
      </c>
      <c r="L54" s="42" t="e">
        <f>IF(LEN(VLOOKUP($A54,#REF!,6,FALSE)),UPPER(RIGHT(VLOOKUP($A54,#REF!,6,FALSE),1)),"")</f>
        <v>#REF!</v>
      </c>
      <c r="M54" s="43" t="e">
        <f>IF(LEN(VLOOKUP($A54,#REF!,7,FALSE)),UPPER(RIGHT(VLOOKUP($A54,#REF!,7,FALSE),1)),"")</f>
        <v>#REF!</v>
      </c>
      <c r="N54" s="55"/>
      <c r="O54" s="55"/>
      <c r="P54" s="55"/>
      <c r="Q54" s="55"/>
      <c r="R54" s="55"/>
      <c r="S54" s="63" t="e">
        <f>HLOOKUP("Device Tree Pin Name",#REF!,MATCH($A54,#REF!,0),FALSE)</f>
        <v>#REF!</v>
      </c>
      <c r="T54" s="47" t="e">
        <f>HLOOKUP("power rail",#REF!,MATCH($A54,#REF!,0),FALSE)</f>
        <v>#REF!</v>
      </c>
      <c r="U54" s="62" t="e">
        <f>HLOOKUP("Wake Capable",#REF!,MATCH($A54,#REF!,0),FALSE)</f>
        <v>#REF!</v>
      </c>
      <c r="V54" s="62" t="e">
        <f>HLOOKUP("Strap",#REF!,MATCH($A54,#REF!,0),FALSE)</f>
        <v>#REF!</v>
      </c>
      <c r="W54" s="62" t="e">
        <f>HLOOKUP("GTE",#REF!,MATCH($A54,#REF!,0),FALSE)</f>
        <v>#REF!</v>
      </c>
      <c r="X54" s="62" t="e">
        <f>HLOOKUP("DPD_Control",#REF!,MATCH($A54,#REF!,0),FALSE)</f>
        <v>#REF!</v>
      </c>
      <c r="Y54" s="62" t="e">
        <f>HLOOKUP("DPD_Group",#REF!,MATCH($A54,#REF!,0),FALSE)</f>
        <v>#REF!</v>
      </c>
      <c r="Z54" s="47" t="e">
        <f>HLOOKUP("Pad Category",#REF!,MATCH($A54,#REF!,0),FALSE)</f>
        <v>#REF!</v>
      </c>
      <c r="AA54" s="47" t="e">
        <f>HLOOKUP("Pad type",#REF!,MATCH($A54,#REF!,0),FALSE)</f>
        <v>#REF!</v>
      </c>
      <c r="AB54" s="47" t="e">
        <f>HLOOKUP("Pull Strength",#REF!,MATCH($A54,#REF!,0),FALSE)</f>
        <v>#REF!</v>
      </c>
      <c r="AC54" s="47" t="e">
        <f>HLOOKUP("POR Pin State",#REF!,MATCH($A54,#REF!,0),FALSE)</f>
        <v>#REF!</v>
      </c>
      <c r="AD54" s="82"/>
      <c r="AE54" s="82"/>
      <c r="AF54" s="38" t="str">
        <f t="shared" si="39"/>
        <v>PULL_DOWN</v>
      </c>
      <c r="AG54" s="38" t="str">
        <f t="shared" si="40"/>
        <v>TRISTATE</v>
      </c>
      <c r="AH54" s="38" t="str">
        <f t="shared" si="41"/>
        <v>DISABLE</v>
      </c>
      <c r="AI54" s="82"/>
      <c r="AJ54" s="86" t="b">
        <v>1</v>
      </c>
      <c r="AK54" s="86" t="b">
        <v>1</v>
      </c>
      <c r="AL54" s="86" t="b">
        <v>1</v>
      </c>
      <c r="AM54" s="86" t="b">
        <v>1</v>
      </c>
      <c r="AN54" s="86" t="b">
        <v>1</v>
      </c>
      <c r="AO54" s="86" t="b">
        <v>1</v>
      </c>
      <c r="AP54" s="63" t="str">
        <f t="shared" si="42"/>
        <v>VALID</v>
      </c>
      <c r="AQ54" s="102" t="s">
        <v>196</v>
      </c>
      <c r="AR54" s="103" t="s">
        <v>79</v>
      </c>
      <c r="AS54" s="104"/>
      <c r="AT54" s="105"/>
      <c r="AU54" s="105"/>
      <c r="AV54" s="105"/>
      <c r="AW54" s="105"/>
      <c r="AX54" s="105"/>
      <c r="AY54" s="105"/>
      <c r="AZ54" s="104"/>
      <c r="BA54" s="104"/>
      <c r="BB54" s="115"/>
      <c r="BC54" s="116"/>
      <c r="BD54" s="117"/>
      <c r="BE54" s="150" t="s">
        <v>195</v>
      </c>
      <c r="BF54" s="147" t="e">
        <f>VLOOKUP($A54,#REF!,34,FALSE)</f>
        <v>#REF!</v>
      </c>
      <c r="BG54" s="148" t="e">
        <f>VLOOKUP($A54,#REF!,22,FALSE)</f>
        <v>#REF!</v>
      </c>
      <c r="BH54" s="149"/>
    </row>
    <row r="55" ht="12.95" customHeight="1" spans="1:60">
      <c r="A55" s="47" t="s">
        <v>197</v>
      </c>
      <c r="B55" s="38" t="e">
        <f>VLOOKUP($A55,#REF!,34,FALSE)</f>
        <v>#REF!</v>
      </c>
      <c r="C55" s="39" t="str">
        <f t="shared" si="38"/>
        <v>unused_JTAG_TMS</v>
      </c>
      <c r="D55" s="40" t="e">
        <f>IF(LEN(VLOOKUP($A55,#REF!,8,FALSE)),LEFT(VLOOKUP($A55,#REF!,8,FALSE),LEN(VLOOKUP($A55,#REF!,8,FALSE))-2),"")</f>
        <v>#REF!</v>
      </c>
      <c r="E55" s="41" t="e">
        <f>IF(LEN(VLOOKUP($A55,#REF!,4,FALSE)),IF(INDEX(#REF!,MATCH($A55,#REF!,0),1),LEFT(VLOOKUP($A55,#REF!,4,FALSE),LEN(VLOOKUP($A55,#REF!,4,FALSE))-2),CONCATENATE(LEFT(VLOOKUP($A55,#REF!,4,FALSE),LEN(VLOOKUP($A55,#REF!,4,FALSE))-2),"*")),"")</f>
        <v>#REF!</v>
      </c>
      <c r="F55" s="42" t="e">
        <f>IF(LEN(VLOOKUP($A55,#REF!,5,FALSE)),IF(INDEX(#REF!,MATCH($A55,#REF!,0),2),LEFT(VLOOKUP($A55,#REF!,5,FALSE),LEN(VLOOKUP($A55,#REF!,5,FALSE))-2),CONCATENATE(LEFT(VLOOKUP($A55,#REF!,5,FALSE),LEN(VLOOKUP($A55,#REF!,5,FALSE))-2),"*")),"")</f>
        <v>#REF!</v>
      </c>
      <c r="G55" s="42" t="e">
        <f>IF(LEN(VLOOKUP($A55,#REF!,6,FALSE)),IF(INDEX(#REF!,MATCH($A55,#REF!,0),3),LEFT(VLOOKUP($A55,#REF!,6,FALSE),LEN(VLOOKUP($A55,#REF!,6,FALSE))-2),CONCATENATE(LEFT(VLOOKUP($A55,#REF!,6,FALSE),LEN(VLOOKUP($A55,#REF!,6,FALSE))-2),"*")),"")</f>
        <v>#REF!</v>
      </c>
      <c r="H55" s="43" t="e">
        <f>IF(LEN(VLOOKUP($A55,#REF!,7,FALSE)),IF(INDEX(#REF!,MATCH($A55,#REF!,0),4),LEFT(VLOOKUP($A55,#REF!,7,FALSE),LEN(VLOOKUP($A55,#REF!,7,FALSE))-2),CONCATENATE(LEFT(VLOOKUP($A55,#REF!,7,FALSE),LEN(VLOOKUP($A55,#REF!,7,FALSE))-2),"*")),"")</f>
        <v>#REF!</v>
      </c>
      <c r="I55" s="54" t="e">
        <f>IF(LEN(VLOOKUP($A55,#REF!,8,FALSE)),UPPER(RIGHT(VLOOKUP($A55,#REF!,8,FALSE),1)),"")</f>
        <v>#REF!</v>
      </c>
      <c r="J55" s="42" t="e">
        <f>IF(LEN(VLOOKUP($A55,#REF!,4,FALSE)),UPPER(RIGHT(VLOOKUP($A55,#REF!,4,FALSE),1)),"")</f>
        <v>#REF!</v>
      </c>
      <c r="K55" s="42" t="e">
        <f>IF(LEN(VLOOKUP($A55,#REF!,5,FALSE)),UPPER(RIGHT(VLOOKUP($A55,#REF!,5,FALSE),1)),"")</f>
        <v>#REF!</v>
      </c>
      <c r="L55" s="42" t="e">
        <f>IF(LEN(VLOOKUP($A55,#REF!,6,FALSE)),UPPER(RIGHT(VLOOKUP($A55,#REF!,6,FALSE),1)),"")</f>
        <v>#REF!</v>
      </c>
      <c r="M55" s="43" t="e">
        <f>IF(LEN(VLOOKUP($A55,#REF!,7,FALSE)),UPPER(RIGHT(VLOOKUP($A55,#REF!,7,FALSE),1)),"")</f>
        <v>#REF!</v>
      </c>
      <c r="N55" s="55"/>
      <c r="O55" s="55"/>
      <c r="P55" s="55"/>
      <c r="Q55" s="55"/>
      <c r="R55" s="55"/>
      <c r="S55" s="66" t="e">
        <f>HLOOKUP("Device Tree Pin Name",#REF!,MATCH($A55,#REF!,0),FALSE)</f>
        <v>#REF!</v>
      </c>
      <c r="T55" s="67" t="e">
        <f>HLOOKUP("power rail",#REF!,MATCH($A55,#REF!,0),FALSE)</f>
        <v>#REF!</v>
      </c>
      <c r="U55" s="62" t="e">
        <f>HLOOKUP("Wake Capable",#REF!,MATCH($A55,#REF!,0),FALSE)</f>
        <v>#REF!</v>
      </c>
      <c r="V55" s="62" t="e">
        <f>HLOOKUP("Strap",#REF!,MATCH($A55,#REF!,0),FALSE)</f>
        <v>#REF!</v>
      </c>
      <c r="W55" s="62" t="e">
        <f>HLOOKUP("GTE",#REF!,MATCH($A55,#REF!,0),FALSE)</f>
        <v>#REF!</v>
      </c>
      <c r="X55" s="62" t="e">
        <f>HLOOKUP("DPD_Control",#REF!,MATCH($A55,#REF!,0),FALSE)</f>
        <v>#REF!</v>
      </c>
      <c r="Y55" s="62" t="e">
        <f>HLOOKUP("DPD_Group",#REF!,MATCH($A55,#REF!,0),FALSE)</f>
        <v>#REF!</v>
      </c>
      <c r="Z55" s="47" t="e">
        <f>HLOOKUP("Pad Category",#REF!,MATCH($A55,#REF!,0),FALSE)</f>
        <v>#REF!</v>
      </c>
      <c r="AA55" s="47" t="e">
        <f>HLOOKUP("Pad type",#REF!,MATCH($A55,#REF!,0),FALSE)</f>
        <v>#REF!</v>
      </c>
      <c r="AB55" s="47" t="e">
        <f>HLOOKUP("Pull Strength",#REF!,MATCH($A55,#REF!,0),FALSE)</f>
        <v>#REF!</v>
      </c>
      <c r="AC55" s="47" t="e">
        <f>HLOOKUP("POR Pin State",#REF!,MATCH($A55,#REF!,0),FALSE)</f>
        <v>#REF!</v>
      </c>
      <c r="AD55" s="82"/>
      <c r="AE55" s="82"/>
      <c r="AF55" s="38" t="str">
        <f t="shared" si="39"/>
        <v>PULL_DOWN</v>
      </c>
      <c r="AG55" s="38" t="str">
        <f t="shared" si="40"/>
        <v>TRISTATE</v>
      </c>
      <c r="AH55" s="38" t="str">
        <f t="shared" si="41"/>
        <v>DISABLE</v>
      </c>
      <c r="AI55" s="82"/>
      <c r="AJ55" s="86" t="b">
        <v>1</v>
      </c>
      <c r="AK55" s="86" t="b">
        <v>1</v>
      </c>
      <c r="AL55" s="86" t="b">
        <v>1</v>
      </c>
      <c r="AM55" s="86" t="b">
        <v>1</v>
      </c>
      <c r="AN55" s="86" t="b">
        <v>1</v>
      </c>
      <c r="AO55" s="86" t="b">
        <v>1</v>
      </c>
      <c r="AP55" s="63" t="str">
        <f t="shared" si="42"/>
        <v>VALID</v>
      </c>
      <c r="AQ55" s="102" t="s">
        <v>198</v>
      </c>
      <c r="AR55" s="103" t="s">
        <v>79</v>
      </c>
      <c r="AS55" s="104"/>
      <c r="AT55" s="105"/>
      <c r="AU55" s="105"/>
      <c r="AV55" s="105"/>
      <c r="AW55" s="105"/>
      <c r="AX55" s="105"/>
      <c r="AY55" s="105"/>
      <c r="AZ55" s="104"/>
      <c r="BA55" s="104"/>
      <c r="BB55" s="115"/>
      <c r="BC55" s="116"/>
      <c r="BD55" s="117"/>
      <c r="BE55" s="150" t="s">
        <v>197</v>
      </c>
      <c r="BF55" s="147" t="e">
        <f>VLOOKUP($A55,#REF!,34,FALSE)</f>
        <v>#REF!</v>
      </c>
      <c r="BG55" s="148" t="e">
        <f>VLOOKUP($A55,#REF!,22,FALSE)</f>
        <v>#REF!</v>
      </c>
      <c r="BH55" s="149"/>
    </row>
    <row r="56" ht="12.95" customHeight="1" spans="1:60">
      <c r="A56" s="48" t="s">
        <v>199</v>
      </c>
      <c r="B56" s="38" t="e">
        <f>VLOOKUP($A56,#REF!,34,FALSE)</f>
        <v>#REF!</v>
      </c>
      <c r="C56" s="39" t="str">
        <f t="shared" si="38"/>
        <v>unused_JTAG_TCK</v>
      </c>
      <c r="D56" s="40" t="e">
        <f>IF(LEN(VLOOKUP($A56,#REF!,8,FALSE)),LEFT(VLOOKUP($A56,#REF!,8,FALSE),LEN(VLOOKUP($A56,#REF!,8,FALSE))-2),"")</f>
        <v>#REF!</v>
      </c>
      <c r="E56" s="41" t="e">
        <f>IF(LEN(VLOOKUP($A56,#REF!,4,FALSE)),IF(INDEX(#REF!,MATCH($A56,#REF!,0),1),LEFT(VLOOKUP($A56,#REF!,4,FALSE),LEN(VLOOKUP($A56,#REF!,4,FALSE))-2),CONCATENATE(LEFT(VLOOKUP($A56,#REF!,4,FALSE),LEN(VLOOKUP($A56,#REF!,4,FALSE))-2),"*")),"")</f>
        <v>#REF!</v>
      </c>
      <c r="F56" s="42" t="e">
        <f>IF(LEN(VLOOKUP($A56,#REF!,5,FALSE)),IF(INDEX(#REF!,MATCH($A56,#REF!,0),2),LEFT(VLOOKUP($A56,#REF!,5,FALSE),LEN(VLOOKUP($A56,#REF!,5,FALSE))-2),CONCATENATE(LEFT(VLOOKUP($A56,#REF!,5,FALSE),LEN(VLOOKUP($A56,#REF!,5,FALSE))-2),"*")),"")</f>
        <v>#REF!</v>
      </c>
      <c r="G56" s="42" t="e">
        <f>IF(LEN(VLOOKUP($A56,#REF!,6,FALSE)),IF(INDEX(#REF!,MATCH($A56,#REF!,0),3),LEFT(VLOOKUP($A56,#REF!,6,FALSE),LEN(VLOOKUP($A56,#REF!,6,FALSE))-2),CONCATENATE(LEFT(VLOOKUP($A56,#REF!,6,FALSE),LEN(VLOOKUP($A56,#REF!,6,FALSE))-2),"*")),"")</f>
        <v>#REF!</v>
      </c>
      <c r="H56" s="43" t="e">
        <f>IF(LEN(VLOOKUP($A56,#REF!,7,FALSE)),IF(INDEX(#REF!,MATCH($A56,#REF!,0),4),LEFT(VLOOKUP($A56,#REF!,7,FALSE),LEN(VLOOKUP($A56,#REF!,7,FALSE))-2),CONCATENATE(LEFT(VLOOKUP($A56,#REF!,7,FALSE),LEN(VLOOKUP($A56,#REF!,7,FALSE))-2),"*")),"")</f>
        <v>#REF!</v>
      </c>
      <c r="I56" s="54" t="e">
        <f>IF(LEN(VLOOKUP($A56,#REF!,8,FALSE)),UPPER(RIGHT(VLOOKUP($A56,#REF!,8,FALSE),1)),"")</f>
        <v>#REF!</v>
      </c>
      <c r="J56" s="42" t="e">
        <f>IF(LEN(VLOOKUP($A56,#REF!,4,FALSE)),UPPER(RIGHT(VLOOKUP($A56,#REF!,4,FALSE),1)),"")</f>
        <v>#REF!</v>
      </c>
      <c r="K56" s="42" t="e">
        <f>IF(LEN(VLOOKUP($A56,#REF!,5,FALSE)),UPPER(RIGHT(VLOOKUP($A56,#REF!,5,FALSE),1)),"")</f>
        <v>#REF!</v>
      </c>
      <c r="L56" s="42" t="e">
        <f>IF(LEN(VLOOKUP($A56,#REF!,6,FALSE)),UPPER(RIGHT(VLOOKUP($A56,#REF!,6,FALSE),1)),"")</f>
        <v>#REF!</v>
      </c>
      <c r="M56" s="43" t="e">
        <f>IF(LEN(VLOOKUP($A56,#REF!,7,FALSE)),UPPER(RIGHT(VLOOKUP($A56,#REF!,7,FALSE),1)),"")</f>
        <v>#REF!</v>
      </c>
      <c r="N56" s="55"/>
      <c r="O56" s="55"/>
      <c r="P56" s="55"/>
      <c r="Q56" s="55"/>
      <c r="R56" s="55"/>
      <c r="S56" s="63" t="e">
        <f>HLOOKUP("Device Tree Pin Name",#REF!,MATCH($A56,#REF!,0),FALSE)</f>
        <v>#REF!</v>
      </c>
      <c r="T56" s="47" t="e">
        <f>HLOOKUP("power rail",#REF!,MATCH($A56,#REF!,0),FALSE)</f>
        <v>#REF!</v>
      </c>
      <c r="U56" s="62" t="e">
        <f>HLOOKUP("Wake Capable",#REF!,MATCH($A56,#REF!,0),FALSE)</f>
        <v>#REF!</v>
      </c>
      <c r="V56" s="62" t="e">
        <f>HLOOKUP("Strap",#REF!,MATCH($A56,#REF!,0),FALSE)</f>
        <v>#REF!</v>
      </c>
      <c r="W56" s="62" t="e">
        <f>HLOOKUP("GTE",#REF!,MATCH($A56,#REF!,0),FALSE)</f>
        <v>#REF!</v>
      </c>
      <c r="X56" s="62" t="e">
        <f>HLOOKUP("DPD_Control",#REF!,MATCH($A56,#REF!,0),FALSE)</f>
        <v>#REF!</v>
      </c>
      <c r="Y56" s="62" t="e">
        <f>HLOOKUP("DPD_Group",#REF!,MATCH($A56,#REF!,0),FALSE)</f>
        <v>#REF!</v>
      </c>
      <c r="Z56" s="47" t="e">
        <f>HLOOKUP("Pad Category",#REF!,MATCH($A56,#REF!,0),FALSE)</f>
        <v>#REF!</v>
      </c>
      <c r="AA56" s="47" t="e">
        <f>HLOOKUP("Pad type",#REF!,MATCH($A56,#REF!,0),FALSE)</f>
        <v>#REF!</v>
      </c>
      <c r="AB56" s="47" t="e">
        <f>HLOOKUP("Pull Strength",#REF!,MATCH($A56,#REF!,0),FALSE)</f>
        <v>#REF!</v>
      </c>
      <c r="AC56" s="47" t="e">
        <f>HLOOKUP("POR Pin State",#REF!,MATCH($A56,#REF!,0),FALSE)</f>
        <v>#REF!</v>
      </c>
      <c r="AD56" s="82"/>
      <c r="AE56" s="82"/>
      <c r="AF56" s="38" t="str">
        <f t="shared" si="39"/>
        <v>PULL_DOWN</v>
      </c>
      <c r="AG56" s="38" t="str">
        <f t="shared" si="40"/>
        <v>TRISTATE</v>
      </c>
      <c r="AH56" s="38" t="str">
        <f t="shared" si="41"/>
        <v>DISABLE</v>
      </c>
      <c r="AI56" s="82"/>
      <c r="AJ56" s="86" t="b">
        <v>1</v>
      </c>
      <c r="AK56" s="86" t="b">
        <v>1</v>
      </c>
      <c r="AL56" s="86" t="b">
        <v>1</v>
      </c>
      <c r="AM56" s="86" t="b">
        <v>1</v>
      </c>
      <c r="AN56" s="86" t="b">
        <v>1</v>
      </c>
      <c r="AO56" s="86" t="b">
        <v>1</v>
      </c>
      <c r="AP56" s="63" t="str">
        <f t="shared" si="42"/>
        <v>VALID</v>
      </c>
      <c r="AQ56" s="102" t="s">
        <v>200</v>
      </c>
      <c r="AR56" s="103" t="s">
        <v>79</v>
      </c>
      <c r="AS56" s="104"/>
      <c r="AT56" s="105"/>
      <c r="AU56" s="105"/>
      <c r="AV56" s="105"/>
      <c r="AW56" s="105"/>
      <c r="AX56" s="105"/>
      <c r="AY56" s="105"/>
      <c r="AZ56" s="104"/>
      <c r="BA56" s="104"/>
      <c r="BB56" s="115"/>
      <c r="BC56" s="116"/>
      <c r="BD56" s="117"/>
      <c r="BE56" s="150" t="s">
        <v>199</v>
      </c>
      <c r="BF56" s="147" t="e">
        <f>VLOOKUP($A56,#REF!,34,FALSE)</f>
        <v>#REF!</v>
      </c>
      <c r="BG56" s="148" t="e">
        <f>VLOOKUP($A56,#REF!,22,FALSE)</f>
        <v>#REF!</v>
      </c>
      <c r="BH56" s="149"/>
    </row>
    <row r="57" ht="12.95" customHeight="1" spans="1:60">
      <c r="A57" s="48" t="s">
        <v>201</v>
      </c>
      <c r="B57" s="38" t="e">
        <f>VLOOKUP($A57,#REF!,34,FALSE)</f>
        <v>#REF!</v>
      </c>
      <c r="C57" s="39" t="str">
        <f t="shared" si="38"/>
        <v>unused_JTAG_TDI</v>
      </c>
      <c r="D57" s="40" t="e">
        <f>IF(LEN(VLOOKUP($A57,#REF!,8,FALSE)),LEFT(VLOOKUP($A57,#REF!,8,FALSE),LEN(VLOOKUP($A57,#REF!,8,FALSE))-2),"")</f>
        <v>#REF!</v>
      </c>
      <c r="E57" s="41" t="e">
        <f>IF(LEN(VLOOKUP($A57,#REF!,4,FALSE)),IF(INDEX(#REF!,MATCH($A57,#REF!,0),1),LEFT(VLOOKUP($A57,#REF!,4,FALSE),LEN(VLOOKUP($A57,#REF!,4,FALSE))-2),CONCATENATE(LEFT(VLOOKUP($A57,#REF!,4,FALSE),LEN(VLOOKUP($A57,#REF!,4,FALSE))-2),"*")),"")</f>
        <v>#REF!</v>
      </c>
      <c r="F57" s="42" t="e">
        <f>IF(LEN(VLOOKUP($A57,#REF!,5,FALSE)),IF(INDEX(#REF!,MATCH($A57,#REF!,0),2),LEFT(VLOOKUP($A57,#REF!,5,FALSE),LEN(VLOOKUP($A57,#REF!,5,FALSE))-2),CONCATENATE(LEFT(VLOOKUP($A57,#REF!,5,FALSE),LEN(VLOOKUP($A57,#REF!,5,FALSE))-2),"*")),"")</f>
        <v>#REF!</v>
      </c>
      <c r="G57" s="42" t="e">
        <f>IF(LEN(VLOOKUP($A57,#REF!,6,FALSE)),IF(INDEX(#REF!,MATCH($A57,#REF!,0),3),LEFT(VLOOKUP($A57,#REF!,6,FALSE),LEN(VLOOKUP($A57,#REF!,6,FALSE))-2),CONCATENATE(LEFT(VLOOKUP($A57,#REF!,6,FALSE),LEN(VLOOKUP($A57,#REF!,6,FALSE))-2),"*")),"")</f>
        <v>#REF!</v>
      </c>
      <c r="H57" s="43" t="e">
        <f>IF(LEN(VLOOKUP($A57,#REF!,7,FALSE)),IF(INDEX(#REF!,MATCH($A57,#REF!,0),4),LEFT(VLOOKUP($A57,#REF!,7,FALSE),LEN(VLOOKUP($A57,#REF!,7,FALSE))-2),CONCATENATE(LEFT(VLOOKUP($A57,#REF!,7,FALSE),LEN(VLOOKUP($A57,#REF!,7,FALSE))-2),"*")),"")</f>
        <v>#REF!</v>
      </c>
      <c r="I57" s="54" t="e">
        <f>IF(LEN(VLOOKUP($A57,#REF!,8,FALSE)),UPPER(RIGHT(VLOOKUP($A57,#REF!,8,FALSE),1)),"")</f>
        <v>#REF!</v>
      </c>
      <c r="J57" s="42" t="e">
        <f>IF(LEN(VLOOKUP($A57,#REF!,4,FALSE)),UPPER(RIGHT(VLOOKUP($A57,#REF!,4,FALSE),1)),"")</f>
        <v>#REF!</v>
      </c>
      <c r="K57" s="42" t="e">
        <f>IF(LEN(VLOOKUP($A57,#REF!,5,FALSE)),UPPER(RIGHT(VLOOKUP($A57,#REF!,5,FALSE),1)),"")</f>
        <v>#REF!</v>
      </c>
      <c r="L57" s="42" t="e">
        <f>IF(LEN(VLOOKUP($A57,#REF!,6,FALSE)),UPPER(RIGHT(VLOOKUP($A57,#REF!,6,FALSE),1)),"")</f>
        <v>#REF!</v>
      </c>
      <c r="M57" s="43" t="e">
        <f>IF(LEN(VLOOKUP($A57,#REF!,7,FALSE)),UPPER(RIGHT(VLOOKUP($A57,#REF!,7,FALSE),1)),"")</f>
        <v>#REF!</v>
      </c>
      <c r="N57" s="55"/>
      <c r="O57" s="55"/>
      <c r="P57" s="55"/>
      <c r="Q57" s="55"/>
      <c r="R57" s="55"/>
      <c r="S57" s="63" t="e">
        <f>HLOOKUP("Device Tree Pin Name",#REF!,MATCH($A57,#REF!,0),FALSE)</f>
        <v>#REF!</v>
      </c>
      <c r="T57" s="47" t="e">
        <f>HLOOKUP("power rail",#REF!,MATCH($A57,#REF!,0),FALSE)</f>
        <v>#REF!</v>
      </c>
      <c r="U57" s="62" t="e">
        <f>HLOOKUP("Wake Capable",#REF!,MATCH($A57,#REF!,0),FALSE)</f>
        <v>#REF!</v>
      </c>
      <c r="V57" s="62" t="e">
        <f>HLOOKUP("Strap",#REF!,MATCH($A57,#REF!,0),FALSE)</f>
        <v>#REF!</v>
      </c>
      <c r="W57" s="62" t="e">
        <f>HLOOKUP("GTE",#REF!,MATCH($A57,#REF!,0),FALSE)</f>
        <v>#REF!</v>
      </c>
      <c r="X57" s="62" t="e">
        <f>HLOOKUP("DPD_Control",#REF!,MATCH($A57,#REF!,0),FALSE)</f>
        <v>#REF!</v>
      </c>
      <c r="Y57" s="62" t="e">
        <f>HLOOKUP("DPD_Group",#REF!,MATCH($A57,#REF!,0),FALSE)</f>
        <v>#REF!</v>
      </c>
      <c r="Z57" s="47" t="e">
        <f>HLOOKUP("Pad Category",#REF!,MATCH($A57,#REF!,0),FALSE)</f>
        <v>#REF!</v>
      </c>
      <c r="AA57" s="47" t="e">
        <f>HLOOKUP("Pad type",#REF!,MATCH($A57,#REF!,0),FALSE)</f>
        <v>#REF!</v>
      </c>
      <c r="AB57" s="47" t="e">
        <f>HLOOKUP("Pull Strength",#REF!,MATCH($A57,#REF!,0),FALSE)</f>
        <v>#REF!</v>
      </c>
      <c r="AC57" s="47" t="e">
        <f>HLOOKUP("POR Pin State",#REF!,MATCH($A57,#REF!,0),FALSE)</f>
        <v>#REF!</v>
      </c>
      <c r="AD57" s="82"/>
      <c r="AE57" s="82"/>
      <c r="AF57" s="38" t="str">
        <f t="shared" si="39"/>
        <v>PULL_DOWN</v>
      </c>
      <c r="AG57" s="38" t="str">
        <f t="shared" si="40"/>
        <v>TRISTATE</v>
      </c>
      <c r="AH57" s="38" t="str">
        <f t="shared" si="41"/>
        <v>DISABLE</v>
      </c>
      <c r="AI57" s="82"/>
      <c r="AJ57" s="86" t="b">
        <v>1</v>
      </c>
      <c r="AK57" s="86" t="b">
        <v>1</v>
      </c>
      <c r="AL57" s="86" t="b">
        <v>1</v>
      </c>
      <c r="AM57" s="86" t="b">
        <v>1</v>
      </c>
      <c r="AN57" s="86" t="b">
        <v>1</v>
      </c>
      <c r="AO57" s="86" t="b">
        <v>1</v>
      </c>
      <c r="AP57" s="63" t="str">
        <f t="shared" si="42"/>
        <v>VALID</v>
      </c>
      <c r="AQ57" s="102" t="s">
        <v>202</v>
      </c>
      <c r="AR57" s="103" t="s">
        <v>79</v>
      </c>
      <c r="AS57" s="104"/>
      <c r="AT57" s="105"/>
      <c r="AU57" s="105"/>
      <c r="AV57" s="105"/>
      <c r="AW57" s="105"/>
      <c r="AX57" s="105"/>
      <c r="AY57" s="105"/>
      <c r="AZ57" s="104"/>
      <c r="BA57" s="104"/>
      <c r="BB57" s="115"/>
      <c r="BC57" s="116"/>
      <c r="BD57" s="117"/>
      <c r="BE57" s="151" t="s">
        <v>201</v>
      </c>
      <c r="BF57" s="147" t="e">
        <f>VLOOKUP($A57,#REF!,34,FALSE)</f>
        <v>#REF!</v>
      </c>
      <c r="BG57" s="148" t="e">
        <f>VLOOKUP($A57,#REF!,22,FALSE)</f>
        <v>#REF!</v>
      </c>
      <c r="BH57" s="149"/>
    </row>
    <row r="58" s="3" customFormat="1" ht="18" customHeight="1" spans="1:60">
      <c r="A58" s="35" t="s">
        <v>203</v>
      </c>
      <c r="B58" s="36" t="s">
        <v>204</v>
      </c>
      <c r="C58" s="35"/>
      <c r="D58" s="37"/>
      <c r="E58" s="37"/>
      <c r="F58" s="37"/>
      <c r="G58" s="37"/>
      <c r="H58" s="37"/>
      <c r="I58" s="35"/>
      <c r="J58" s="35"/>
      <c r="K58" s="35"/>
      <c r="L58" s="35"/>
      <c r="M58" s="35"/>
      <c r="N58" s="35"/>
      <c r="O58" s="35"/>
      <c r="P58" s="35"/>
      <c r="Q58" s="35"/>
      <c r="R58" s="35"/>
      <c r="S58" s="35"/>
      <c r="T58" s="35"/>
      <c r="U58" s="60"/>
      <c r="V58" s="60"/>
      <c r="W58" s="60"/>
      <c r="X58" s="60"/>
      <c r="Y58" s="60"/>
      <c r="Z58" s="81"/>
      <c r="AA58" s="81"/>
      <c r="AB58" s="81"/>
      <c r="AC58" s="81"/>
      <c r="AD58" s="81"/>
      <c r="AE58" s="81"/>
      <c r="AF58" s="81"/>
      <c r="AG58" s="81"/>
      <c r="AH58" s="81"/>
      <c r="AI58" s="81"/>
      <c r="AJ58" s="81" t="b">
        <v>0</v>
      </c>
      <c r="AK58" s="81"/>
      <c r="AL58" s="81"/>
      <c r="AM58" s="81"/>
      <c r="AN58" s="81"/>
      <c r="AO58" s="81"/>
      <c r="AP58" s="81"/>
      <c r="AQ58" s="100"/>
      <c r="AR58" s="100"/>
      <c r="AS58" s="101"/>
      <c r="AT58" s="101"/>
      <c r="AU58" s="101"/>
      <c r="AV58" s="101"/>
      <c r="AW58" s="101"/>
      <c r="AX58" s="101"/>
      <c r="AY58" s="101"/>
      <c r="AZ58" s="101"/>
      <c r="BA58" s="101"/>
      <c r="BB58" s="101"/>
      <c r="BC58" s="400" t="s">
        <v>76</v>
      </c>
      <c r="BD58" s="114"/>
      <c r="BE58" s="142" t="s">
        <v>203</v>
      </c>
      <c r="BF58" s="143" t="s">
        <v>204</v>
      </c>
      <c r="BG58" s="144"/>
      <c r="BH58" s="145"/>
    </row>
    <row r="59" ht="12.95" customHeight="1" spans="1:60">
      <c r="A59" s="38" t="s">
        <v>205</v>
      </c>
      <c r="B59" s="38" t="e">
        <f>VLOOKUP($A59,#REF!,34,FALSE)</f>
        <v>#REF!</v>
      </c>
      <c r="C59" s="39" t="str">
        <f t="shared" ref="C59:C82" si="43">CONCATENATE("unused_",A59)</f>
        <v>unused_GPU_PWR_REQ</v>
      </c>
      <c r="D59" s="40" t="e">
        <f>IF(LEN(VLOOKUP($A59,#REF!,8,FALSE)),LEFT(VLOOKUP($A59,#REF!,8,FALSE),LEN(VLOOKUP($A59,#REF!,8,FALSE))-2),"")</f>
        <v>#REF!</v>
      </c>
      <c r="E59" s="41" t="e">
        <f>IF(LEN(VLOOKUP($A59,#REF!,4,FALSE)),IF(INDEX(#REF!,MATCH($A59,#REF!,0),1),LEFT(VLOOKUP($A59,#REF!,4,FALSE),LEN(VLOOKUP($A59,#REF!,4,FALSE))-2),CONCATENATE(LEFT(VLOOKUP($A59,#REF!,4,FALSE),LEN(VLOOKUP($A59,#REF!,4,FALSE))-2),"*")),"")</f>
        <v>#REF!</v>
      </c>
      <c r="F59" s="42" t="e">
        <f>IF(LEN(VLOOKUP($A59,#REF!,5,FALSE)),IF(INDEX(#REF!,MATCH($A59,#REF!,0),2),LEFT(VLOOKUP($A59,#REF!,5,FALSE),LEN(VLOOKUP($A59,#REF!,5,FALSE))-2),CONCATENATE(LEFT(VLOOKUP($A59,#REF!,5,FALSE),LEN(VLOOKUP($A59,#REF!,5,FALSE))-2),"*")),"")</f>
        <v>#REF!</v>
      </c>
      <c r="G59" s="42" t="e">
        <f>IF(LEN(VLOOKUP($A59,#REF!,6,FALSE)),IF(INDEX(#REF!,MATCH($A59,#REF!,0),3),LEFT(VLOOKUP($A59,#REF!,6,FALSE),LEN(VLOOKUP($A59,#REF!,6,FALSE))-2),CONCATENATE(LEFT(VLOOKUP($A59,#REF!,6,FALSE),LEN(VLOOKUP($A59,#REF!,6,FALSE))-2),"*")),"")</f>
        <v>#REF!</v>
      </c>
      <c r="H59" s="43" t="e">
        <f>IF(LEN(VLOOKUP($A59,#REF!,7,FALSE)),IF(INDEX(#REF!,MATCH($A59,#REF!,0),4),LEFT(VLOOKUP($A59,#REF!,7,FALSE),LEN(VLOOKUP($A59,#REF!,7,FALSE))-2),CONCATENATE(LEFT(VLOOKUP($A59,#REF!,7,FALSE),LEN(VLOOKUP($A59,#REF!,7,FALSE))-2),"*")),"")</f>
        <v>#REF!</v>
      </c>
      <c r="I59" s="54" t="e">
        <f>IF(LEN(VLOOKUP($A59,#REF!,8,FALSE)),UPPER(RIGHT(VLOOKUP($A59,#REF!,8,FALSE),1)),"")</f>
        <v>#REF!</v>
      </c>
      <c r="J59" s="42" t="e">
        <f>IF(LEN(VLOOKUP($A59,#REF!,4,FALSE)),UPPER(RIGHT(VLOOKUP($A59,#REF!,4,FALSE),1)),"")</f>
        <v>#REF!</v>
      </c>
      <c r="K59" s="42" t="e">
        <f>IF(LEN(VLOOKUP($A59,#REF!,5,FALSE)),UPPER(RIGHT(VLOOKUP($A59,#REF!,5,FALSE),1)),"")</f>
        <v>#REF!</v>
      </c>
      <c r="L59" s="42" t="e">
        <f>IF(LEN(VLOOKUP($A59,#REF!,6,FALSE)),UPPER(RIGHT(VLOOKUP($A59,#REF!,6,FALSE),1)),"")</f>
        <v>#REF!</v>
      </c>
      <c r="M59" s="43" t="e">
        <f>IF(LEN(VLOOKUP($A59,#REF!,7,FALSE)),UPPER(RIGHT(VLOOKUP($A59,#REF!,7,FALSE),1)),"")</f>
        <v>#REF!</v>
      </c>
      <c r="N59" s="38" t="s">
        <v>94</v>
      </c>
      <c r="O59" s="38" t="s">
        <v>83</v>
      </c>
      <c r="P59" s="38" t="s">
        <v>104</v>
      </c>
      <c r="Q59" s="38" t="s">
        <v>105</v>
      </c>
      <c r="R59" s="38" t="s">
        <v>94</v>
      </c>
      <c r="S59" s="61" t="e">
        <f>HLOOKUP("Device Tree Pin Name",#REF!,MATCH($A59,#REF!,0),FALSE)</f>
        <v>#REF!</v>
      </c>
      <c r="T59" s="47" t="e">
        <f>HLOOKUP("power rail",#REF!,MATCH($A59,#REF!,0),FALSE)</f>
        <v>#REF!</v>
      </c>
      <c r="U59" s="62" t="e">
        <f>HLOOKUP("Wake Capable",#REF!,MATCH($A59,#REF!,0),FALSE)</f>
        <v>#REF!</v>
      </c>
      <c r="V59" s="62" t="e">
        <f>HLOOKUP("Strap",#REF!,MATCH($A59,#REF!,0),FALSE)</f>
        <v>#REF!</v>
      </c>
      <c r="W59" s="62" t="e">
        <f>HLOOKUP("GTE",#REF!,MATCH($A59,#REF!,0),FALSE)</f>
        <v>#REF!</v>
      </c>
      <c r="X59" s="62" t="e">
        <f>HLOOKUP("DPD_Control",#REF!,MATCH($A59,#REF!,0),FALSE)</f>
        <v>#REF!</v>
      </c>
      <c r="Y59" s="62" t="e">
        <f>HLOOKUP("DPD_Group",#REF!,MATCH($A59,#REF!,0),FALSE)</f>
        <v>#REF!</v>
      </c>
      <c r="Z59" s="47" t="e">
        <f>HLOOKUP("Pad Category",#REF!,MATCH($A59,#REF!,0),FALSE)</f>
        <v>#REF!</v>
      </c>
      <c r="AA59" s="47" t="e">
        <f>HLOOKUP("Pad type",#REF!,MATCH($A59,#REF!,0),FALSE)</f>
        <v>#REF!</v>
      </c>
      <c r="AB59" s="47" t="e">
        <f>HLOOKUP("Pull Strength",#REF!,MATCH($A59,#REF!,0),FALSE)</f>
        <v>#REF!</v>
      </c>
      <c r="AC59" s="47" t="e">
        <f>HLOOKUP("POR Pin State",#REF!,MATCH($A59,#REF!,0),FALSE)</f>
        <v>#REF!</v>
      </c>
      <c r="AD59" s="47" t="e">
        <f t="shared" ref="AD59:AD82" si="44">IF(OR($AQ59="",$AQ59=$C59),$R59,IF($AQ59=$D59,SUBSTITUTE(SUBSTITUTE($AQ59,"GPIO3_","GPIO_"),".0",""),IF($AQ59=$E59,$N59,IF($AQ59=$F59,$O59,IF($AQ59=$G59,$P59,IF($AQ59=$H59,$Q59,"INVALID"))))))</f>
        <v>#REF!</v>
      </c>
      <c r="AE59" s="82"/>
      <c r="AF59" s="38" t="str">
        <f t="shared" ref="AF59:AF82" si="45">IF(AND(OR($AS59="Int PU",$AS59="Int PD"),OR(AND($AZ59&lt;&gt;"",$AZ59&lt;&gt;"0"),AND($BA59&lt;&gt;"",$BA59&lt;&gt;"0"))),"INVALID",IF(OR($AQ59=$C59,$AS59="Int PD"),"PULL_DOWN",IF(OR($AS59="Int PU",AND($AE59="YES",OR($AZ59="",$AZ59="0"),OR($BA59="",$BA59="0"),OR($AR59="Input",$AR59="Bidirectional"))),"PULL_UP","NORMAL")))</f>
        <v>NORMAL</v>
      </c>
      <c r="AG59" s="38" t="str">
        <f t="shared" ref="AG59:AG82" si="46">IF($AR59="Input","TRISTATE",IF($AS59="Z","TRISTATE",IF($AQ59=$C59,"TRISTATE","NORMAL")))</f>
        <v>NORMAL</v>
      </c>
      <c r="AH59" s="38" t="str">
        <f t="shared" ref="AH59:AH82" si="47">IF(OR($AQ59=$C59,$AR59="Output"),"DISABLE","ENABLE")</f>
        <v>DISABLE</v>
      </c>
      <c r="AI59" s="87" t="e">
        <f t="shared" ref="AI59:AI82" si="48">IF($AT59&lt;&gt;$G59,"N/A",IF($AV59="Drive 1","1",IF($AV59="Drive 0","0","")))</f>
        <v>#REF!</v>
      </c>
      <c r="AJ59" s="86" t="b">
        <v>1</v>
      </c>
      <c r="AK59" s="86" t="b">
        <v>1</v>
      </c>
      <c r="AL59" s="86" t="b">
        <v>1</v>
      </c>
      <c r="AM59" s="86" t="b">
        <v>1</v>
      </c>
      <c r="AN59" s="86" t="b">
        <v>1</v>
      </c>
      <c r="AO59" s="86" t="b">
        <v>1</v>
      </c>
      <c r="AP59" s="63" t="str">
        <f t="shared" ref="AP59:AP82" si="49">IF(AND($AJ59:$AO59),"VALID","INVALID")</f>
        <v>VALID</v>
      </c>
      <c r="AQ59" s="102" t="s">
        <v>3096</v>
      </c>
      <c r="AR59" s="103" t="s">
        <v>2732</v>
      </c>
      <c r="AS59" s="104" t="s">
        <v>2845</v>
      </c>
      <c r="AT59" s="105"/>
      <c r="AU59" s="105"/>
      <c r="AV59" s="105"/>
      <c r="AW59" s="105"/>
      <c r="AX59" s="104" t="s">
        <v>85</v>
      </c>
      <c r="AY59" s="105"/>
      <c r="AZ59" s="104"/>
      <c r="BA59" s="104"/>
      <c r="BB59" s="115"/>
      <c r="BC59" s="116"/>
      <c r="BD59" s="117" t="s">
        <v>3099</v>
      </c>
      <c r="BE59" s="157" t="s">
        <v>3</v>
      </c>
      <c r="BF59" s="147" t="e">
        <f>VLOOKUP($A59,#REF!,34,FALSE)</f>
        <v>#REF!</v>
      </c>
      <c r="BG59" s="148" t="e">
        <f>VLOOKUP($A59,#REF!,22,FALSE)</f>
        <v>#REF!</v>
      </c>
      <c r="BH59" s="149"/>
    </row>
    <row r="60" ht="12.95" customHeight="1" spans="1:60">
      <c r="A60" s="38" t="s">
        <v>207</v>
      </c>
      <c r="B60" s="38" t="e">
        <f>VLOOKUP($A60,#REF!,34,FALSE)</f>
        <v>#REF!</v>
      </c>
      <c r="C60" s="39" t="str">
        <f t="shared" si="43"/>
        <v>unused_CV_PWR_REQ</v>
      </c>
      <c r="D60" s="40" t="e">
        <f>IF(LEN(VLOOKUP($A60,#REF!,8,FALSE)),LEFT(VLOOKUP($A60,#REF!,8,FALSE),LEN(VLOOKUP($A60,#REF!,8,FALSE))-2),"")</f>
        <v>#REF!</v>
      </c>
      <c r="E60" s="41" t="e">
        <f>IF(LEN(VLOOKUP($A60,#REF!,4,FALSE)),IF(INDEX(#REF!,MATCH($A60,#REF!,0),1),LEFT(VLOOKUP($A60,#REF!,4,FALSE),LEN(VLOOKUP($A60,#REF!,4,FALSE))-2),CONCATENATE(LEFT(VLOOKUP($A60,#REF!,4,FALSE),LEN(VLOOKUP($A60,#REF!,4,FALSE))-2),"*")),"")</f>
        <v>#REF!</v>
      </c>
      <c r="F60" s="42" t="e">
        <f>IF(LEN(VLOOKUP($A60,#REF!,5,FALSE)),IF(INDEX(#REF!,MATCH($A60,#REF!,0),2),LEFT(VLOOKUP($A60,#REF!,5,FALSE),LEN(VLOOKUP($A60,#REF!,5,FALSE))-2),CONCATENATE(LEFT(VLOOKUP($A60,#REF!,5,FALSE),LEN(VLOOKUP($A60,#REF!,5,FALSE))-2),"*")),"")</f>
        <v>#REF!</v>
      </c>
      <c r="G60" s="42" t="e">
        <f>IF(LEN(VLOOKUP($A60,#REF!,6,FALSE)),IF(INDEX(#REF!,MATCH($A60,#REF!,0),3),LEFT(VLOOKUP($A60,#REF!,6,FALSE),LEN(VLOOKUP($A60,#REF!,6,FALSE))-2),CONCATENATE(LEFT(VLOOKUP($A60,#REF!,6,FALSE),LEN(VLOOKUP($A60,#REF!,6,FALSE))-2),"*")),"")</f>
        <v>#REF!</v>
      </c>
      <c r="H60" s="43" t="e">
        <f>IF(LEN(VLOOKUP($A60,#REF!,7,FALSE)),IF(INDEX(#REF!,MATCH($A60,#REF!,0),4),LEFT(VLOOKUP($A60,#REF!,7,FALSE),LEN(VLOOKUP($A60,#REF!,7,FALSE))-2),CONCATENATE(LEFT(VLOOKUP($A60,#REF!,7,FALSE),LEN(VLOOKUP($A60,#REF!,7,FALSE))-2),"*")),"")</f>
        <v>#REF!</v>
      </c>
      <c r="I60" s="54" t="e">
        <f>IF(LEN(VLOOKUP($A60,#REF!,8,FALSE)),UPPER(RIGHT(VLOOKUP($A60,#REF!,8,FALSE),1)),"")</f>
        <v>#REF!</v>
      </c>
      <c r="J60" s="42" t="e">
        <f>IF(LEN(VLOOKUP($A60,#REF!,4,FALSE)),UPPER(RIGHT(VLOOKUP($A60,#REF!,4,FALSE),1)),"")</f>
        <v>#REF!</v>
      </c>
      <c r="K60" s="42" t="e">
        <f>IF(LEN(VLOOKUP($A60,#REF!,5,FALSE)),UPPER(RIGHT(VLOOKUP($A60,#REF!,5,FALSE),1)),"")</f>
        <v>#REF!</v>
      </c>
      <c r="L60" s="42" t="e">
        <f>IF(LEN(VLOOKUP($A60,#REF!,6,FALSE)),UPPER(RIGHT(VLOOKUP($A60,#REF!,6,FALSE),1)),"")</f>
        <v>#REF!</v>
      </c>
      <c r="M60" s="43" t="e">
        <f>IF(LEN(VLOOKUP($A60,#REF!,7,FALSE)),UPPER(RIGHT(VLOOKUP($A60,#REF!,7,FALSE),1)),"")</f>
        <v>#REF!</v>
      </c>
      <c r="N60" s="38" t="s">
        <v>94</v>
      </c>
      <c r="O60" s="38" t="s">
        <v>83</v>
      </c>
      <c r="P60" s="38" t="s">
        <v>104</v>
      </c>
      <c r="Q60" s="38" t="s">
        <v>105</v>
      </c>
      <c r="R60" s="38" t="s">
        <v>94</v>
      </c>
      <c r="S60" s="63" t="e">
        <f>HLOOKUP("Device Tree Pin Name",#REF!,MATCH($A60,#REF!,0),FALSE)</f>
        <v>#REF!</v>
      </c>
      <c r="T60" s="47" t="e">
        <f>HLOOKUP("power rail",#REF!,MATCH($A60,#REF!,0),FALSE)</f>
        <v>#REF!</v>
      </c>
      <c r="U60" s="62" t="e">
        <f>HLOOKUP("Wake Capable",#REF!,MATCH($A60,#REF!,0),FALSE)</f>
        <v>#REF!</v>
      </c>
      <c r="V60" s="62" t="e">
        <f>HLOOKUP("Strap",#REF!,MATCH($A60,#REF!,0),FALSE)</f>
        <v>#REF!</v>
      </c>
      <c r="W60" s="62" t="e">
        <f>HLOOKUP("GTE",#REF!,MATCH($A60,#REF!,0),FALSE)</f>
        <v>#REF!</v>
      </c>
      <c r="X60" s="62" t="e">
        <f>HLOOKUP("DPD_Control",#REF!,MATCH($A60,#REF!,0),FALSE)</f>
        <v>#REF!</v>
      </c>
      <c r="Y60" s="62" t="e">
        <f>HLOOKUP("DPD_Group",#REF!,MATCH($A60,#REF!,0),FALSE)</f>
        <v>#REF!</v>
      </c>
      <c r="Z60" s="47" t="e">
        <f>HLOOKUP("Pad Category",#REF!,MATCH($A60,#REF!,0),FALSE)</f>
        <v>#REF!</v>
      </c>
      <c r="AA60" s="47" t="e">
        <f>HLOOKUP("Pad type",#REF!,MATCH($A60,#REF!,0),FALSE)</f>
        <v>#REF!</v>
      </c>
      <c r="AB60" s="47" t="e">
        <f>HLOOKUP("Pull Strength",#REF!,MATCH($A60,#REF!,0),FALSE)</f>
        <v>#REF!</v>
      </c>
      <c r="AC60" s="47" t="e">
        <f>HLOOKUP("POR Pin State",#REF!,MATCH($A60,#REF!,0),FALSE)</f>
        <v>#REF!</v>
      </c>
      <c r="AD60" s="47" t="e">
        <f t="shared" si="44"/>
        <v>#REF!</v>
      </c>
      <c r="AE60" s="82"/>
      <c r="AF60" s="38" t="str">
        <f t="shared" si="45"/>
        <v>NORMAL</v>
      </c>
      <c r="AG60" s="38" t="str">
        <f t="shared" si="46"/>
        <v>NORMAL</v>
      </c>
      <c r="AH60" s="38" t="str">
        <f t="shared" si="47"/>
        <v>DISABLE</v>
      </c>
      <c r="AI60" s="87" t="e">
        <f t="shared" si="48"/>
        <v>#REF!</v>
      </c>
      <c r="AJ60" s="86" t="b">
        <v>1</v>
      </c>
      <c r="AK60" s="86" t="b">
        <v>1</v>
      </c>
      <c r="AL60" s="86" t="b">
        <v>1</v>
      </c>
      <c r="AM60" s="86" t="b">
        <v>1</v>
      </c>
      <c r="AN60" s="86" t="b">
        <v>1</v>
      </c>
      <c r="AO60" s="86" t="b">
        <v>1</v>
      </c>
      <c r="AP60" s="63" t="str">
        <f t="shared" si="49"/>
        <v>VALID</v>
      </c>
      <c r="AQ60" s="102" t="s">
        <v>3102</v>
      </c>
      <c r="AR60" s="103" t="s">
        <v>2732</v>
      </c>
      <c r="AS60" s="104" t="s">
        <v>2845</v>
      </c>
      <c r="AT60" s="105"/>
      <c r="AU60" s="105"/>
      <c r="AV60" s="105"/>
      <c r="AW60" s="105"/>
      <c r="AX60" s="104" t="s">
        <v>85</v>
      </c>
      <c r="AY60" s="105"/>
      <c r="AZ60" s="104"/>
      <c r="BA60" s="104"/>
      <c r="BB60" s="115"/>
      <c r="BC60" s="116"/>
      <c r="BD60" s="117" t="s">
        <v>3104</v>
      </c>
      <c r="BE60" s="157" t="s">
        <v>3</v>
      </c>
      <c r="BF60" s="147" t="e">
        <f>VLOOKUP($A60,#REF!,34,FALSE)</f>
        <v>#REF!</v>
      </c>
      <c r="BG60" s="148" t="e">
        <f>VLOOKUP($A60,#REF!,22,FALSE)</f>
        <v>#REF!</v>
      </c>
      <c r="BH60" s="149"/>
    </row>
    <row r="61" ht="12.95" customHeight="1" spans="1:60">
      <c r="A61" s="38" t="s">
        <v>209</v>
      </c>
      <c r="B61" s="38" t="e">
        <f>VLOOKUP($A61,#REF!,34,FALSE)</f>
        <v>#REF!</v>
      </c>
      <c r="C61" s="39" t="str">
        <f t="shared" si="43"/>
        <v>unused_GP_PWM2</v>
      </c>
      <c r="D61" s="40" t="e">
        <f>IF(LEN(VLOOKUP($A61,#REF!,8,FALSE)),LEFT(VLOOKUP($A61,#REF!,8,FALSE),LEN(VLOOKUP($A61,#REF!,8,FALSE))-2),"")</f>
        <v>#REF!</v>
      </c>
      <c r="E61" s="41" t="e">
        <f>IF(LEN(VLOOKUP($A61,#REF!,4,FALSE)),IF(INDEX(#REF!,MATCH($A61,#REF!,0),1),LEFT(VLOOKUP($A61,#REF!,4,FALSE),LEN(VLOOKUP($A61,#REF!,4,FALSE))-2),CONCATENATE(LEFT(VLOOKUP($A61,#REF!,4,FALSE),LEN(VLOOKUP($A61,#REF!,4,FALSE))-2),"*")),"")</f>
        <v>#REF!</v>
      </c>
      <c r="F61" s="42" t="e">
        <f>IF(LEN(VLOOKUP($A61,#REF!,5,FALSE)),IF(INDEX(#REF!,MATCH($A61,#REF!,0),2),LEFT(VLOOKUP($A61,#REF!,5,FALSE),LEN(VLOOKUP($A61,#REF!,5,FALSE))-2),CONCATENATE(LEFT(VLOOKUP($A61,#REF!,5,FALSE),LEN(VLOOKUP($A61,#REF!,5,FALSE))-2),"*")),"")</f>
        <v>#REF!</v>
      </c>
      <c r="G61" s="42" t="e">
        <f>IF(LEN(VLOOKUP($A61,#REF!,6,FALSE)),IF(INDEX(#REF!,MATCH($A61,#REF!,0),3),LEFT(VLOOKUP($A61,#REF!,6,FALSE),LEN(VLOOKUP($A61,#REF!,6,FALSE))-2),CONCATENATE(LEFT(VLOOKUP($A61,#REF!,6,FALSE),LEN(VLOOKUP($A61,#REF!,6,FALSE))-2),"*")),"")</f>
        <v>#REF!</v>
      </c>
      <c r="H61" s="43" t="e">
        <f>IF(LEN(VLOOKUP($A61,#REF!,7,FALSE)),IF(INDEX(#REF!,MATCH($A61,#REF!,0),4),LEFT(VLOOKUP($A61,#REF!,7,FALSE),LEN(VLOOKUP($A61,#REF!,7,FALSE))-2),CONCATENATE(LEFT(VLOOKUP($A61,#REF!,7,FALSE),LEN(VLOOKUP($A61,#REF!,7,FALSE))-2),"*")),"")</f>
        <v>#REF!</v>
      </c>
      <c r="I61" s="54" t="e">
        <f>IF(LEN(VLOOKUP($A61,#REF!,8,FALSE)),UPPER(RIGHT(VLOOKUP($A61,#REF!,8,FALSE),1)),"")</f>
        <v>#REF!</v>
      </c>
      <c r="J61" s="42" t="e">
        <f>IF(LEN(VLOOKUP($A61,#REF!,4,FALSE)),UPPER(RIGHT(VLOOKUP($A61,#REF!,4,FALSE),1)),"")</f>
        <v>#REF!</v>
      </c>
      <c r="K61" s="42" t="e">
        <f>IF(LEN(VLOOKUP($A61,#REF!,5,FALSE)),UPPER(RIGHT(VLOOKUP($A61,#REF!,5,FALSE),1)),"")</f>
        <v>#REF!</v>
      </c>
      <c r="L61" s="42" t="e">
        <f>IF(LEN(VLOOKUP($A61,#REF!,6,FALSE)),UPPER(RIGHT(VLOOKUP($A61,#REF!,6,FALSE),1)),"")</f>
        <v>#REF!</v>
      </c>
      <c r="M61" s="43" t="e">
        <f>IF(LEN(VLOOKUP($A61,#REF!,7,FALSE)),UPPER(RIGHT(VLOOKUP($A61,#REF!,7,FALSE),1)),"")</f>
        <v>#REF!</v>
      </c>
      <c r="N61" s="38" t="s">
        <v>132</v>
      </c>
      <c r="O61" s="38" t="s">
        <v>83</v>
      </c>
      <c r="P61" s="38" t="s">
        <v>104</v>
      </c>
      <c r="Q61" s="38" t="s">
        <v>105</v>
      </c>
      <c r="R61" s="38" t="s">
        <v>83</v>
      </c>
      <c r="S61" s="63" t="e">
        <f>HLOOKUP("Device Tree Pin Name",#REF!,MATCH($A61,#REF!,0),FALSE)</f>
        <v>#REF!</v>
      </c>
      <c r="T61" s="47" t="e">
        <f>HLOOKUP("power rail",#REF!,MATCH($A61,#REF!,0),FALSE)</f>
        <v>#REF!</v>
      </c>
      <c r="U61" s="62" t="e">
        <f>HLOOKUP("Wake Capable",#REF!,MATCH($A61,#REF!,0),FALSE)</f>
        <v>#REF!</v>
      </c>
      <c r="V61" s="62" t="e">
        <f>HLOOKUP("Strap",#REF!,MATCH($A61,#REF!,0),FALSE)</f>
        <v>#REF!</v>
      </c>
      <c r="W61" s="62" t="e">
        <f>HLOOKUP("GTE",#REF!,MATCH($A61,#REF!,0),FALSE)</f>
        <v>#REF!</v>
      </c>
      <c r="X61" s="62" t="e">
        <f>HLOOKUP("DPD_Control",#REF!,MATCH($A61,#REF!,0),FALSE)</f>
        <v>#REF!</v>
      </c>
      <c r="Y61" s="62" t="e">
        <f>HLOOKUP("DPD_Group",#REF!,MATCH($A61,#REF!,0),FALSE)</f>
        <v>#REF!</v>
      </c>
      <c r="Z61" s="47" t="e">
        <f>HLOOKUP("Pad Category",#REF!,MATCH($A61,#REF!,0),FALSE)</f>
        <v>#REF!</v>
      </c>
      <c r="AA61" s="47" t="e">
        <f>HLOOKUP("Pad type",#REF!,MATCH($A61,#REF!,0),FALSE)</f>
        <v>#REF!</v>
      </c>
      <c r="AB61" s="47" t="e">
        <f>HLOOKUP("Pull Strength",#REF!,MATCH($A61,#REF!,0),FALSE)</f>
        <v>#REF!</v>
      </c>
      <c r="AC61" s="47" t="e">
        <f>HLOOKUP("POR Pin State",#REF!,MATCH($A61,#REF!,0),FALSE)</f>
        <v>#REF!</v>
      </c>
      <c r="AD61" s="47" t="e">
        <f t="shared" si="44"/>
        <v>#REF!</v>
      </c>
      <c r="AE61" s="82"/>
      <c r="AF61" s="38" t="str">
        <f t="shared" si="45"/>
        <v>NORMAL</v>
      </c>
      <c r="AG61" s="38" t="str">
        <f t="shared" si="46"/>
        <v>TRISTATE</v>
      </c>
      <c r="AH61" s="38" t="str">
        <f t="shared" si="47"/>
        <v>DISABLE</v>
      </c>
      <c r="AI61" s="87" t="e">
        <f t="shared" si="48"/>
        <v>#REF!</v>
      </c>
      <c r="AJ61" s="86" t="b">
        <v>1</v>
      </c>
      <c r="AK61" s="86" t="b">
        <v>1</v>
      </c>
      <c r="AL61" s="86" t="b">
        <v>1</v>
      </c>
      <c r="AM61" s="86" t="b">
        <v>1</v>
      </c>
      <c r="AN61" s="86" t="b">
        <v>1</v>
      </c>
      <c r="AO61" s="86" t="b">
        <v>1</v>
      </c>
      <c r="AP61" s="63" t="str">
        <f t="shared" si="49"/>
        <v>VALID</v>
      </c>
      <c r="AQ61" s="102" t="s">
        <v>209</v>
      </c>
      <c r="AR61" s="103" t="s">
        <v>2732</v>
      </c>
      <c r="AS61" s="104" t="s">
        <v>2882</v>
      </c>
      <c r="AT61" s="105"/>
      <c r="AU61" s="105"/>
      <c r="AV61" s="105"/>
      <c r="AW61" s="118" t="s">
        <v>85</v>
      </c>
      <c r="AX61" s="104" t="s">
        <v>85</v>
      </c>
      <c r="AY61" s="105"/>
      <c r="AZ61" s="104"/>
      <c r="BA61" s="104"/>
      <c r="BB61" s="115"/>
      <c r="BC61" s="116"/>
      <c r="BD61" s="117" t="s">
        <v>3110</v>
      </c>
      <c r="BE61" s="150"/>
      <c r="BF61" s="147" t="e">
        <f>VLOOKUP($A61,#REF!,34,FALSE)</f>
        <v>#REF!</v>
      </c>
      <c r="BG61" s="148" t="e">
        <f>VLOOKUP($A61,#REF!,22,FALSE)</f>
        <v>#REF!</v>
      </c>
      <c r="BH61" s="149"/>
    </row>
    <row r="62" ht="12.95" customHeight="1" spans="1:60">
      <c r="A62" s="38" t="s">
        <v>211</v>
      </c>
      <c r="B62" s="38" t="e">
        <f>VLOOKUP($A62,#REF!,34,FALSE)</f>
        <v>#REF!</v>
      </c>
      <c r="C62" s="39" t="str">
        <f t="shared" si="43"/>
        <v>unused_GP_PWM3</v>
      </c>
      <c r="D62" s="40" t="e">
        <f>IF(LEN(VLOOKUP($A62,#REF!,8,FALSE)),LEFT(VLOOKUP($A62,#REF!,8,FALSE),LEN(VLOOKUP($A62,#REF!,8,FALSE))-2),"")</f>
        <v>#REF!</v>
      </c>
      <c r="E62" s="41" t="e">
        <f>IF(LEN(VLOOKUP($A62,#REF!,4,FALSE)),IF(INDEX(#REF!,MATCH($A62,#REF!,0),1),LEFT(VLOOKUP($A62,#REF!,4,FALSE),LEN(VLOOKUP($A62,#REF!,4,FALSE))-2),CONCATENATE(LEFT(VLOOKUP($A62,#REF!,4,FALSE),LEN(VLOOKUP($A62,#REF!,4,FALSE))-2),"*")),"")</f>
        <v>#REF!</v>
      </c>
      <c r="F62" s="42" t="e">
        <f>IF(LEN(VLOOKUP($A62,#REF!,5,FALSE)),IF(INDEX(#REF!,MATCH($A62,#REF!,0),2),LEFT(VLOOKUP($A62,#REF!,5,FALSE),LEN(VLOOKUP($A62,#REF!,5,FALSE))-2),CONCATENATE(LEFT(VLOOKUP($A62,#REF!,5,FALSE),LEN(VLOOKUP($A62,#REF!,5,FALSE))-2),"*")),"")</f>
        <v>#REF!</v>
      </c>
      <c r="G62" s="42" t="e">
        <f>IF(LEN(VLOOKUP($A62,#REF!,6,FALSE)),IF(INDEX(#REF!,MATCH($A62,#REF!,0),3),LEFT(VLOOKUP($A62,#REF!,6,FALSE),LEN(VLOOKUP($A62,#REF!,6,FALSE))-2),CONCATENATE(LEFT(VLOOKUP($A62,#REF!,6,FALSE),LEN(VLOOKUP($A62,#REF!,6,FALSE))-2),"*")),"")</f>
        <v>#REF!</v>
      </c>
      <c r="H62" s="43" t="e">
        <f>IF(LEN(VLOOKUP($A62,#REF!,7,FALSE)),IF(INDEX(#REF!,MATCH($A62,#REF!,0),4),LEFT(VLOOKUP($A62,#REF!,7,FALSE),LEN(VLOOKUP($A62,#REF!,7,FALSE))-2),CONCATENATE(LEFT(VLOOKUP($A62,#REF!,7,FALSE),LEN(VLOOKUP($A62,#REF!,7,FALSE))-2),"*")),"")</f>
        <v>#REF!</v>
      </c>
      <c r="I62" s="54" t="e">
        <f>IF(LEN(VLOOKUP($A62,#REF!,8,FALSE)),UPPER(RIGHT(VLOOKUP($A62,#REF!,8,FALSE),1)),"")</f>
        <v>#REF!</v>
      </c>
      <c r="J62" s="42" t="e">
        <f>IF(LEN(VLOOKUP($A62,#REF!,4,FALSE)),UPPER(RIGHT(VLOOKUP($A62,#REF!,4,FALSE),1)),"")</f>
        <v>#REF!</v>
      </c>
      <c r="K62" s="42" t="e">
        <f>IF(LEN(VLOOKUP($A62,#REF!,5,FALSE)),UPPER(RIGHT(VLOOKUP($A62,#REF!,5,FALSE),1)),"")</f>
        <v>#REF!</v>
      </c>
      <c r="L62" s="42" t="e">
        <f>IF(LEN(VLOOKUP($A62,#REF!,6,FALSE)),UPPER(RIGHT(VLOOKUP($A62,#REF!,6,FALSE),1)),"")</f>
        <v>#REF!</v>
      </c>
      <c r="M62" s="43" t="e">
        <f>IF(LEN(VLOOKUP($A62,#REF!,7,FALSE)),UPPER(RIGHT(VLOOKUP($A62,#REF!,7,FALSE),1)),"")</f>
        <v>#REF!</v>
      </c>
      <c r="N62" s="38" t="s">
        <v>132</v>
      </c>
      <c r="O62" s="38" t="s">
        <v>83</v>
      </c>
      <c r="P62" s="38" t="s">
        <v>104</v>
      </c>
      <c r="Q62" s="38" t="s">
        <v>105</v>
      </c>
      <c r="R62" s="38" t="s">
        <v>83</v>
      </c>
      <c r="S62" s="63" t="e">
        <f>HLOOKUP("Device Tree Pin Name",#REF!,MATCH($A62,#REF!,0),FALSE)</f>
        <v>#REF!</v>
      </c>
      <c r="T62" s="47" t="e">
        <f>HLOOKUP("power rail",#REF!,MATCH($A62,#REF!,0),FALSE)</f>
        <v>#REF!</v>
      </c>
      <c r="U62" s="62" t="e">
        <f>HLOOKUP("Wake Capable",#REF!,MATCH($A62,#REF!,0),FALSE)</f>
        <v>#REF!</v>
      </c>
      <c r="V62" s="62" t="e">
        <f>HLOOKUP("Strap",#REF!,MATCH($A62,#REF!,0),FALSE)</f>
        <v>#REF!</v>
      </c>
      <c r="W62" s="62" t="e">
        <f>HLOOKUP("GTE",#REF!,MATCH($A62,#REF!,0),FALSE)</f>
        <v>#REF!</v>
      </c>
      <c r="X62" s="62" t="e">
        <f>HLOOKUP("DPD_Control",#REF!,MATCH($A62,#REF!,0),FALSE)</f>
        <v>#REF!</v>
      </c>
      <c r="Y62" s="62" t="e">
        <f>HLOOKUP("DPD_Group",#REF!,MATCH($A62,#REF!,0),FALSE)</f>
        <v>#REF!</v>
      </c>
      <c r="Z62" s="47" t="e">
        <f>HLOOKUP("Pad Category",#REF!,MATCH($A62,#REF!,0),FALSE)</f>
        <v>#REF!</v>
      </c>
      <c r="AA62" s="47" t="e">
        <f>HLOOKUP("Pad type",#REF!,MATCH($A62,#REF!,0),FALSE)</f>
        <v>#REF!</v>
      </c>
      <c r="AB62" s="47" t="e">
        <f>HLOOKUP("Pull Strength",#REF!,MATCH($A62,#REF!,0),FALSE)</f>
        <v>#REF!</v>
      </c>
      <c r="AC62" s="47" t="e">
        <f>HLOOKUP("POR Pin State",#REF!,MATCH($A62,#REF!,0),FALSE)</f>
        <v>#REF!</v>
      </c>
      <c r="AD62" s="47" t="str">
        <f t="shared" si="44"/>
        <v>RSVD1</v>
      </c>
      <c r="AE62" s="82"/>
      <c r="AF62" s="38" t="str">
        <f t="shared" si="45"/>
        <v>PULL_DOWN</v>
      </c>
      <c r="AG62" s="38" t="str">
        <f t="shared" si="46"/>
        <v>TRISTATE</v>
      </c>
      <c r="AH62" s="38" t="str">
        <f t="shared" si="47"/>
        <v>DISABLE</v>
      </c>
      <c r="AI62" s="87" t="e">
        <f t="shared" si="48"/>
        <v>#REF!</v>
      </c>
      <c r="AJ62" s="86" t="b">
        <v>1</v>
      </c>
      <c r="AK62" s="86" t="b">
        <v>1</v>
      </c>
      <c r="AL62" s="86" t="b">
        <v>1</v>
      </c>
      <c r="AM62" s="86" t="b">
        <v>1</v>
      </c>
      <c r="AN62" s="86" t="b">
        <v>1</v>
      </c>
      <c r="AO62" s="86" t="b">
        <v>1</v>
      </c>
      <c r="AP62" s="63" t="str">
        <f t="shared" si="49"/>
        <v>VALID</v>
      </c>
      <c r="AQ62" s="102" t="s">
        <v>212</v>
      </c>
      <c r="AR62" s="103" t="s">
        <v>79</v>
      </c>
      <c r="AS62" s="104"/>
      <c r="AT62" s="105"/>
      <c r="AU62" s="105"/>
      <c r="AV62" s="105"/>
      <c r="AW62" s="118" t="s">
        <v>85</v>
      </c>
      <c r="AX62" s="104" t="s">
        <v>85</v>
      </c>
      <c r="AY62" s="105"/>
      <c r="AZ62" s="104"/>
      <c r="BA62" s="104"/>
      <c r="BB62" s="115"/>
      <c r="BC62" s="116"/>
      <c r="BD62" s="117"/>
      <c r="BE62" s="150"/>
      <c r="BF62" s="147" t="e">
        <f>VLOOKUP($A62,#REF!,34,FALSE)</f>
        <v>#REF!</v>
      </c>
      <c r="BG62" s="148" t="e">
        <f>VLOOKUP($A62,#REF!,22,FALSE)</f>
        <v>#REF!</v>
      </c>
      <c r="BH62" s="149"/>
    </row>
    <row r="63" ht="12.95" customHeight="1" spans="1:60">
      <c r="A63" s="38" t="s">
        <v>213</v>
      </c>
      <c r="B63" s="38" t="e">
        <f>VLOOKUP($A63,#REF!,34,FALSE)</f>
        <v>#REF!</v>
      </c>
      <c r="C63" s="39" t="str">
        <f t="shared" si="43"/>
        <v>unused_UART2_TX</v>
      </c>
      <c r="D63" s="40" t="e">
        <f>IF(LEN(VLOOKUP($A63,#REF!,8,FALSE)),LEFT(VLOOKUP($A63,#REF!,8,FALSE),LEN(VLOOKUP($A63,#REF!,8,FALSE))-2),"")</f>
        <v>#REF!</v>
      </c>
      <c r="E63" s="41" t="e">
        <f>IF(LEN(VLOOKUP($A63,#REF!,4,FALSE)),IF(INDEX(#REF!,MATCH($A63,#REF!,0),1),LEFT(VLOOKUP($A63,#REF!,4,FALSE),LEN(VLOOKUP($A63,#REF!,4,FALSE))-2),CONCATENATE(LEFT(VLOOKUP($A63,#REF!,4,FALSE),LEN(VLOOKUP($A63,#REF!,4,FALSE))-2),"*")),"")</f>
        <v>#REF!</v>
      </c>
      <c r="F63" s="42" t="e">
        <f>IF(LEN(VLOOKUP($A63,#REF!,5,FALSE)),IF(INDEX(#REF!,MATCH($A63,#REF!,0),2),LEFT(VLOOKUP($A63,#REF!,5,FALSE),LEN(VLOOKUP($A63,#REF!,5,FALSE))-2),CONCATENATE(LEFT(VLOOKUP($A63,#REF!,5,FALSE),LEN(VLOOKUP($A63,#REF!,5,FALSE))-2),"*")),"")</f>
        <v>#REF!</v>
      </c>
      <c r="G63" s="42" t="e">
        <f>IF(LEN(VLOOKUP($A63,#REF!,6,FALSE)),IF(INDEX(#REF!,MATCH($A63,#REF!,0),3),LEFT(VLOOKUP($A63,#REF!,6,FALSE),LEN(VLOOKUP($A63,#REF!,6,FALSE))-2),CONCATENATE(LEFT(VLOOKUP($A63,#REF!,6,FALSE),LEN(VLOOKUP($A63,#REF!,6,FALSE))-2),"*")),"")</f>
        <v>#REF!</v>
      </c>
      <c r="H63" s="43" t="e">
        <f>IF(LEN(VLOOKUP($A63,#REF!,7,FALSE)),IF(INDEX(#REF!,MATCH($A63,#REF!,0),4),LEFT(VLOOKUP($A63,#REF!,7,FALSE),LEN(VLOOKUP($A63,#REF!,7,FALSE))-2),CONCATENATE(LEFT(VLOOKUP($A63,#REF!,7,FALSE),LEN(VLOOKUP($A63,#REF!,7,FALSE))-2),"*")),"")</f>
        <v>#REF!</v>
      </c>
      <c r="I63" s="54" t="e">
        <f>IF(LEN(VLOOKUP($A63,#REF!,8,FALSE)),UPPER(RIGHT(VLOOKUP($A63,#REF!,8,FALSE),1)),"")</f>
        <v>#REF!</v>
      </c>
      <c r="J63" s="42" t="e">
        <f>IF(LEN(VLOOKUP($A63,#REF!,4,FALSE)),UPPER(RIGHT(VLOOKUP($A63,#REF!,4,FALSE),1)),"")</f>
        <v>#REF!</v>
      </c>
      <c r="K63" s="42" t="e">
        <f>IF(LEN(VLOOKUP($A63,#REF!,5,FALSE)),UPPER(RIGHT(VLOOKUP($A63,#REF!,5,FALSE),1)),"")</f>
        <v>#REF!</v>
      </c>
      <c r="L63" s="42" t="e">
        <f>IF(LEN(VLOOKUP($A63,#REF!,6,FALSE)),UPPER(RIGHT(VLOOKUP($A63,#REF!,6,FALSE),1)),"")</f>
        <v>#REF!</v>
      </c>
      <c r="M63" s="43" t="e">
        <f>IF(LEN(VLOOKUP($A63,#REF!,7,FALSE)),UPPER(RIGHT(VLOOKUP($A63,#REF!,7,FALSE),1)),"")</f>
        <v>#REF!</v>
      </c>
      <c r="N63" s="38" t="s">
        <v>214</v>
      </c>
      <c r="O63" s="38" t="s">
        <v>83</v>
      </c>
      <c r="P63" s="38" t="s">
        <v>104</v>
      </c>
      <c r="Q63" s="38" t="s">
        <v>105</v>
      </c>
      <c r="R63" s="38" t="s">
        <v>83</v>
      </c>
      <c r="S63" s="63" t="e">
        <f>HLOOKUP("Device Tree Pin Name",#REF!,MATCH($A63,#REF!,0),FALSE)</f>
        <v>#REF!</v>
      </c>
      <c r="T63" s="47" t="e">
        <f>HLOOKUP("power rail",#REF!,MATCH($A63,#REF!,0),FALSE)</f>
        <v>#REF!</v>
      </c>
      <c r="U63" s="62" t="e">
        <f>HLOOKUP("Wake Capable",#REF!,MATCH($A63,#REF!,0),FALSE)</f>
        <v>#REF!</v>
      </c>
      <c r="V63" s="62" t="e">
        <f>HLOOKUP("Strap",#REF!,MATCH($A63,#REF!,0),FALSE)</f>
        <v>#REF!</v>
      </c>
      <c r="W63" s="62" t="e">
        <f>HLOOKUP("GTE",#REF!,MATCH($A63,#REF!,0),FALSE)</f>
        <v>#REF!</v>
      </c>
      <c r="X63" s="62" t="e">
        <f>HLOOKUP("DPD_Control",#REF!,MATCH($A63,#REF!,0),FALSE)</f>
        <v>#REF!</v>
      </c>
      <c r="Y63" s="62" t="e">
        <f>HLOOKUP("DPD_Group",#REF!,MATCH($A63,#REF!,0),FALSE)</f>
        <v>#REF!</v>
      </c>
      <c r="Z63" s="47" t="e">
        <f>HLOOKUP("Pad Category",#REF!,MATCH($A63,#REF!,0),FALSE)</f>
        <v>#REF!</v>
      </c>
      <c r="AA63" s="47" t="e">
        <f>HLOOKUP("Pad type",#REF!,MATCH($A63,#REF!,0),FALSE)</f>
        <v>#REF!</v>
      </c>
      <c r="AB63" s="47" t="e">
        <f>HLOOKUP("Pull Strength",#REF!,MATCH($A63,#REF!,0),FALSE)</f>
        <v>#REF!</v>
      </c>
      <c r="AC63" s="47" t="e">
        <f>HLOOKUP("POR Pin State",#REF!,MATCH($A63,#REF!,0),FALSE)</f>
        <v>#REF!</v>
      </c>
      <c r="AD63" s="47" t="str">
        <f t="shared" si="44"/>
        <v>RSVD1</v>
      </c>
      <c r="AE63" s="82"/>
      <c r="AF63" s="38" t="str">
        <f t="shared" si="45"/>
        <v>PULL_DOWN</v>
      </c>
      <c r="AG63" s="38" t="str">
        <f t="shared" si="46"/>
        <v>TRISTATE</v>
      </c>
      <c r="AH63" s="38" t="str">
        <f t="shared" si="47"/>
        <v>DISABLE</v>
      </c>
      <c r="AI63" s="87" t="e">
        <f t="shared" si="48"/>
        <v>#REF!</v>
      </c>
      <c r="AJ63" s="86" t="b">
        <v>1</v>
      </c>
      <c r="AK63" s="86" t="b">
        <v>1</v>
      </c>
      <c r="AL63" s="86" t="b">
        <v>1</v>
      </c>
      <c r="AM63" s="86" t="b">
        <v>1</v>
      </c>
      <c r="AN63" s="86" t="b">
        <v>1</v>
      </c>
      <c r="AO63" s="86" t="b">
        <v>1</v>
      </c>
      <c r="AP63" s="63" t="str">
        <f t="shared" si="49"/>
        <v>VALID</v>
      </c>
      <c r="AQ63" s="102" t="s">
        <v>215</v>
      </c>
      <c r="AR63" s="103" t="s">
        <v>79</v>
      </c>
      <c r="AS63" s="104"/>
      <c r="AT63" s="105"/>
      <c r="AU63" s="105"/>
      <c r="AV63" s="105"/>
      <c r="AW63" s="118" t="s">
        <v>85</v>
      </c>
      <c r="AX63" s="104" t="s">
        <v>85</v>
      </c>
      <c r="AY63" s="105"/>
      <c r="AZ63" s="104"/>
      <c r="BA63" s="104"/>
      <c r="BB63" s="115"/>
      <c r="BC63" s="116"/>
      <c r="BD63" s="117"/>
      <c r="BE63" s="150"/>
      <c r="BF63" s="147" t="e">
        <f>VLOOKUP($A63,#REF!,34,FALSE)</f>
        <v>#REF!</v>
      </c>
      <c r="BG63" s="148" t="e">
        <f>VLOOKUP($A63,#REF!,22,FALSE)</f>
        <v>#REF!</v>
      </c>
      <c r="BH63" s="149"/>
    </row>
    <row r="64" ht="12.95" customHeight="1" spans="1:60">
      <c r="A64" s="38" t="s">
        <v>216</v>
      </c>
      <c r="B64" s="38" t="e">
        <f>VLOOKUP($A64,#REF!,34,FALSE)</f>
        <v>#REF!</v>
      </c>
      <c r="C64" s="39" t="str">
        <f t="shared" si="43"/>
        <v>unused_UART2_RX</v>
      </c>
      <c r="D64" s="40" t="e">
        <f>IF(LEN(VLOOKUP($A64,#REF!,8,FALSE)),LEFT(VLOOKUP($A64,#REF!,8,FALSE),LEN(VLOOKUP($A64,#REF!,8,FALSE))-2),"")</f>
        <v>#REF!</v>
      </c>
      <c r="E64" s="41" t="e">
        <f>IF(LEN(VLOOKUP($A64,#REF!,4,FALSE)),IF(INDEX(#REF!,MATCH($A64,#REF!,0),1),LEFT(VLOOKUP($A64,#REF!,4,FALSE),LEN(VLOOKUP($A64,#REF!,4,FALSE))-2),CONCATENATE(LEFT(VLOOKUP($A64,#REF!,4,FALSE),LEN(VLOOKUP($A64,#REF!,4,FALSE))-2),"*")),"")</f>
        <v>#REF!</v>
      </c>
      <c r="F64" s="42" t="e">
        <f>IF(LEN(VLOOKUP($A64,#REF!,5,FALSE)),IF(INDEX(#REF!,MATCH($A64,#REF!,0),2),LEFT(VLOOKUP($A64,#REF!,5,FALSE),LEN(VLOOKUP($A64,#REF!,5,FALSE))-2),CONCATENATE(LEFT(VLOOKUP($A64,#REF!,5,FALSE),LEN(VLOOKUP($A64,#REF!,5,FALSE))-2),"*")),"")</f>
        <v>#REF!</v>
      </c>
      <c r="G64" s="42" t="e">
        <f>IF(LEN(VLOOKUP($A64,#REF!,6,FALSE)),IF(INDEX(#REF!,MATCH($A64,#REF!,0),3),LEFT(VLOOKUP($A64,#REF!,6,FALSE),LEN(VLOOKUP($A64,#REF!,6,FALSE))-2),CONCATENATE(LEFT(VLOOKUP($A64,#REF!,6,FALSE),LEN(VLOOKUP($A64,#REF!,6,FALSE))-2),"*")),"")</f>
        <v>#REF!</v>
      </c>
      <c r="H64" s="43" t="e">
        <f>IF(LEN(VLOOKUP($A64,#REF!,7,FALSE)),IF(INDEX(#REF!,MATCH($A64,#REF!,0),4),LEFT(VLOOKUP($A64,#REF!,7,FALSE),LEN(VLOOKUP($A64,#REF!,7,FALSE))-2),CONCATENATE(LEFT(VLOOKUP($A64,#REF!,7,FALSE),LEN(VLOOKUP($A64,#REF!,7,FALSE))-2),"*")),"")</f>
        <v>#REF!</v>
      </c>
      <c r="I64" s="54" t="e">
        <f>IF(LEN(VLOOKUP($A64,#REF!,8,FALSE)),UPPER(RIGHT(VLOOKUP($A64,#REF!,8,FALSE),1)),"")</f>
        <v>#REF!</v>
      </c>
      <c r="J64" s="42" t="e">
        <f>IF(LEN(VLOOKUP($A64,#REF!,4,FALSE)),UPPER(RIGHT(VLOOKUP($A64,#REF!,4,FALSE),1)),"")</f>
        <v>#REF!</v>
      </c>
      <c r="K64" s="42" t="e">
        <f>IF(LEN(VLOOKUP($A64,#REF!,5,FALSE)),UPPER(RIGHT(VLOOKUP($A64,#REF!,5,FALSE),1)),"")</f>
        <v>#REF!</v>
      </c>
      <c r="L64" s="42" t="e">
        <f>IF(LEN(VLOOKUP($A64,#REF!,6,FALSE)),UPPER(RIGHT(VLOOKUP($A64,#REF!,6,FALSE),1)),"")</f>
        <v>#REF!</v>
      </c>
      <c r="M64" s="43" t="e">
        <f>IF(LEN(VLOOKUP($A64,#REF!,7,FALSE)),UPPER(RIGHT(VLOOKUP($A64,#REF!,7,FALSE),1)),"")</f>
        <v>#REF!</v>
      </c>
      <c r="N64" s="38" t="s">
        <v>214</v>
      </c>
      <c r="O64" s="38" t="s">
        <v>83</v>
      </c>
      <c r="P64" s="38" t="s">
        <v>104</v>
      </c>
      <c r="Q64" s="38" t="s">
        <v>105</v>
      </c>
      <c r="R64" s="38" t="s">
        <v>83</v>
      </c>
      <c r="S64" s="63" t="e">
        <f>HLOOKUP("Device Tree Pin Name",#REF!,MATCH($A64,#REF!,0),FALSE)</f>
        <v>#REF!</v>
      </c>
      <c r="T64" s="47" t="e">
        <f>HLOOKUP("power rail",#REF!,MATCH($A64,#REF!,0),FALSE)</f>
        <v>#REF!</v>
      </c>
      <c r="U64" s="62" t="e">
        <f>HLOOKUP("Wake Capable",#REF!,MATCH($A64,#REF!,0),FALSE)</f>
        <v>#REF!</v>
      </c>
      <c r="V64" s="62" t="e">
        <f>HLOOKUP("Strap",#REF!,MATCH($A64,#REF!,0),FALSE)</f>
        <v>#REF!</v>
      </c>
      <c r="W64" s="62" t="e">
        <f>HLOOKUP("GTE",#REF!,MATCH($A64,#REF!,0),FALSE)</f>
        <v>#REF!</v>
      </c>
      <c r="X64" s="62" t="e">
        <f>HLOOKUP("DPD_Control",#REF!,MATCH($A64,#REF!,0),FALSE)</f>
        <v>#REF!</v>
      </c>
      <c r="Y64" s="62" t="e">
        <f>HLOOKUP("DPD_Group",#REF!,MATCH($A64,#REF!,0),FALSE)</f>
        <v>#REF!</v>
      </c>
      <c r="Z64" s="47" t="e">
        <f>HLOOKUP("Pad Category",#REF!,MATCH($A64,#REF!,0),FALSE)</f>
        <v>#REF!</v>
      </c>
      <c r="AA64" s="47" t="e">
        <f>HLOOKUP("Pad type",#REF!,MATCH($A64,#REF!,0),FALSE)</f>
        <v>#REF!</v>
      </c>
      <c r="AB64" s="47" t="e">
        <f>HLOOKUP("Pull Strength",#REF!,MATCH($A64,#REF!,0),FALSE)</f>
        <v>#REF!</v>
      </c>
      <c r="AC64" s="47" t="e">
        <f>HLOOKUP("POR Pin State",#REF!,MATCH($A64,#REF!,0),FALSE)</f>
        <v>#REF!</v>
      </c>
      <c r="AD64" s="47" t="str">
        <f t="shared" si="44"/>
        <v>RSVD1</v>
      </c>
      <c r="AE64" s="82"/>
      <c r="AF64" s="38" t="str">
        <f t="shared" si="45"/>
        <v>PULL_DOWN</v>
      </c>
      <c r="AG64" s="38" t="str">
        <f t="shared" si="46"/>
        <v>TRISTATE</v>
      </c>
      <c r="AH64" s="38" t="str">
        <f t="shared" si="47"/>
        <v>DISABLE</v>
      </c>
      <c r="AI64" s="87" t="e">
        <f t="shared" si="48"/>
        <v>#REF!</v>
      </c>
      <c r="AJ64" s="86" t="b">
        <v>1</v>
      </c>
      <c r="AK64" s="86" t="b">
        <v>1</v>
      </c>
      <c r="AL64" s="86" t="b">
        <v>1</v>
      </c>
      <c r="AM64" s="86" t="b">
        <v>1</v>
      </c>
      <c r="AN64" s="86" t="b">
        <v>1</v>
      </c>
      <c r="AO64" s="86" t="b">
        <v>1</v>
      </c>
      <c r="AP64" s="63" t="str">
        <f t="shared" si="49"/>
        <v>VALID</v>
      </c>
      <c r="AQ64" s="102" t="s">
        <v>217</v>
      </c>
      <c r="AR64" s="103" t="s">
        <v>79</v>
      </c>
      <c r="AS64" s="104"/>
      <c r="AT64" s="105"/>
      <c r="AU64" s="105"/>
      <c r="AV64" s="105"/>
      <c r="AW64" s="118" t="s">
        <v>85</v>
      </c>
      <c r="AX64" s="104" t="s">
        <v>85</v>
      </c>
      <c r="AY64" s="105"/>
      <c r="AZ64" s="104"/>
      <c r="BA64" s="104"/>
      <c r="BB64" s="115"/>
      <c r="BC64" s="116"/>
      <c r="BD64" s="117"/>
      <c r="BE64" s="150"/>
      <c r="BF64" s="147" t="e">
        <f>VLOOKUP($A64,#REF!,34,FALSE)</f>
        <v>#REF!</v>
      </c>
      <c r="BG64" s="148" t="e">
        <f>VLOOKUP($A64,#REF!,22,FALSE)</f>
        <v>#REF!</v>
      </c>
      <c r="BH64" s="149"/>
    </row>
    <row r="65" ht="12.95" customHeight="1" spans="1:60">
      <c r="A65" s="38" t="s">
        <v>218</v>
      </c>
      <c r="B65" s="38" t="e">
        <f>VLOOKUP($A65,#REF!,34,FALSE)</f>
        <v>#REF!</v>
      </c>
      <c r="C65" s="39" t="str">
        <f t="shared" si="43"/>
        <v>unused_UART2_RTS</v>
      </c>
      <c r="D65" s="40" t="e">
        <f>IF(LEN(VLOOKUP($A65,#REF!,8,FALSE)),LEFT(VLOOKUP($A65,#REF!,8,FALSE),LEN(VLOOKUP($A65,#REF!,8,FALSE))-2),"")</f>
        <v>#REF!</v>
      </c>
      <c r="E65" s="41" t="e">
        <f>IF(LEN(VLOOKUP($A65,#REF!,4,FALSE)),IF(INDEX(#REF!,MATCH($A65,#REF!,0),1),LEFT(VLOOKUP($A65,#REF!,4,FALSE),LEN(VLOOKUP($A65,#REF!,4,FALSE))-2),CONCATENATE(LEFT(VLOOKUP($A65,#REF!,4,FALSE),LEN(VLOOKUP($A65,#REF!,4,FALSE))-2),"*")),"")</f>
        <v>#REF!</v>
      </c>
      <c r="F65" s="42" t="e">
        <f>IF(LEN(VLOOKUP($A65,#REF!,5,FALSE)),IF(INDEX(#REF!,MATCH($A65,#REF!,0),2),LEFT(VLOOKUP($A65,#REF!,5,FALSE),LEN(VLOOKUP($A65,#REF!,5,FALSE))-2),CONCATENATE(LEFT(VLOOKUP($A65,#REF!,5,FALSE),LEN(VLOOKUP($A65,#REF!,5,FALSE))-2),"*")),"")</f>
        <v>#REF!</v>
      </c>
      <c r="G65" s="42" t="e">
        <f>IF(LEN(VLOOKUP($A65,#REF!,6,FALSE)),IF(INDEX(#REF!,MATCH($A65,#REF!,0),3),LEFT(VLOOKUP($A65,#REF!,6,FALSE),LEN(VLOOKUP($A65,#REF!,6,FALSE))-2),CONCATENATE(LEFT(VLOOKUP($A65,#REF!,6,FALSE),LEN(VLOOKUP($A65,#REF!,6,FALSE))-2),"*")),"")</f>
        <v>#REF!</v>
      </c>
      <c r="H65" s="43" t="e">
        <f>IF(LEN(VLOOKUP($A65,#REF!,7,FALSE)),IF(INDEX(#REF!,MATCH($A65,#REF!,0),4),LEFT(VLOOKUP($A65,#REF!,7,FALSE),LEN(VLOOKUP($A65,#REF!,7,FALSE))-2),CONCATENATE(LEFT(VLOOKUP($A65,#REF!,7,FALSE),LEN(VLOOKUP($A65,#REF!,7,FALSE))-2),"*")),"")</f>
        <v>#REF!</v>
      </c>
      <c r="I65" s="54" t="e">
        <f>IF(LEN(VLOOKUP($A65,#REF!,8,FALSE)),UPPER(RIGHT(VLOOKUP($A65,#REF!,8,FALSE),1)),"")</f>
        <v>#REF!</v>
      </c>
      <c r="J65" s="42" t="e">
        <f>IF(LEN(VLOOKUP($A65,#REF!,4,FALSE)),UPPER(RIGHT(VLOOKUP($A65,#REF!,4,FALSE),1)),"")</f>
        <v>#REF!</v>
      </c>
      <c r="K65" s="42" t="e">
        <f>IF(LEN(VLOOKUP($A65,#REF!,5,FALSE)),UPPER(RIGHT(VLOOKUP($A65,#REF!,5,FALSE),1)),"")</f>
        <v>#REF!</v>
      </c>
      <c r="L65" s="42" t="e">
        <f>IF(LEN(VLOOKUP($A65,#REF!,6,FALSE)),UPPER(RIGHT(VLOOKUP($A65,#REF!,6,FALSE),1)),"")</f>
        <v>#REF!</v>
      </c>
      <c r="M65" s="43" t="e">
        <f>IF(LEN(VLOOKUP($A65,#REF!,7,FALSE)),UPPER(RIGHT(VLOOKUP($A65,#REF!,7,FALSE),1)),"")</f>
        <v>#REF!</v>
      </c>
      <c r="N65" s="38" t="s">
        <v>214</v>
      </c>
      <c r="O65" s="38" t="s">
        <v>83</v>
      </c>
      <c r="P65" s="38" t="s">
        <v>104</v>
      </c>
      <c r="Q65" s="38" t="s">
        <v>105</v>
      </c>
      <c r="R65" s="38" t="s">
        <v>83</v>
      </c>
      <c r="S65" s="63" t="e">
        <f>HLOOKUP("Device Tree Pin Name",#REF!,MATCH($A65,#REF!,0),FALSE)</f>
        <v>#REF!</v>
      </c>
      <c r="T65" s="47" t="e">
        <f>HLOOKUP("power rail",#REF!,MATCH($A65,#REF!,0),FALSE)</f>
        <v>#REF!</v>
      </c>
      <c r="U65" s="62" t="e">
        <f>HLOOKUP("Wake Capable",#REF!,MATCH($A65,#REF!,0),FALSE)</f>
        <v>#REF!</v>
      </c>
      <c r="V65" s="62" t="e">
        <f>HLOOKUP("Strap",#REF!,MATCH($A65,#REF!,0),FALSE)</f>
        <v>#REF!</v>
      </c>
      <c r="W65" s="62" t="e">
        <f>HLOOKUP("GTE",#REF!,MATCH($A65,#REF!,0),FALSE)</f>
        <v>#REF!</v>
      </c>
      <c r="X65" s="62" t="e">
        <f>HLOOKUP("DPD_Control",#REF!,MATCH($A65,#REF!,0),FALSE)</f>
        <v>#REF!</v>
      </c>
      <c r="Y65" s="62" t="e">
        <f>HLOOKUP("DPD_Group",#REF!,MATCH($A65,#REF!,0),FALSE)</f>
        <v>#REF!</v>
      </c>
      <c r="Z65" s="47" t="e">
        <f>HLOOKUP("Pad Category",#REF!,MATCH($A65,#REF!,0),FALSE)</f>
        <v>#REF!</v>
      </c>
      <c r="AA65" s="47" t="e">
        <f>HLOOKUP("Pad type",#REF!,MATCH($A65,#REF!,0),FALSE)</f>
        <v>#REF!</v>
      </c>
      <c r="AB65" s="47" t="e">
        <f>HLOOKUP("Pull Strength",#REF!,MATCH($A65,#REF!,0),FALSE)</f>
        <v>#REF!</v>
      </c>
      <c r="AC65" s="47" t="e">
        <f>HLOOKUP("POR Pin State",#REF!,MATCH($A65,#REF!,0),FALSE)</f>
        <v>#REF!</v>
      </c>
      <c r="AD65" s="47" t="str">
        <f t="shared" si="44"/>
        <v>RSVD1</v>
      </c>
      <c r="AE65" s="82"/>
      <c r="AF65" s="38" t="str">
        <f t="shared" si="45"/>
        <v>PULL_DOWN</v>
      </c>
      <c r="AG65" s="38" t="str">
        <f t="shared" si="46"/>
        <v>TRISTATE</v>
      </c>
      <c r="AH65" s="38" t="str">
        <f t="shared" si="47"/>
        <v>DISABLE</v>
      </c>
      <c r="AI65" s="87" t="e">
        <f t="shared" si="48"/>
        <v>#REF!</v>
      </c>
      <c r="AJ65" s="86" t="b">
        <v>1</v>
      </c>
      <c r="AK65" s="86" t="b">
        <v>1</v>
      </c>
      <c r="AL65" s="86" t="b">
        <v>1</v>
      </c>
      <c r="AM65" s="86" t="b">
        <v>1</v>
      </c>
      <c r="AN65" s="86" t="b">
        <v>1</v>
      </c>
      <c r="AO65" s="86" t="b">
        <v>1</v>
      </c>
      <c r="AP65" s="63" t="str">
        <f t="shared" si="49"/>
        <v>VALID</v>
      </c>
      <c r="AQ65" s="102" t="s">
        <v>219</v>
      </c>
      <c r="AR65" s="103" t="s">
        <v>79</v>
      </c>
      <c r="AS65" s="104"/>
      <c r="AT65" s="105"/>
      <c r="AU65" s="105"/>
      <c r="AV65" s="105"/>
      <c r="AW65" s="105"/>
      <c r="AX65" s="104" t="s">
        <v>85</v>
      </c>
      <c r="AY65" s="105"/>
      <c r="AZ65" s="104"/>
      <c r="BA65" s="104"/>
      <c r="BB65" s="115"/>
      <c r="BC65" s="116"/>
      <c r="BD65" s="117"/>
      <c r="BE65" s="150"/>
      <c r="BF65" s="147" t="e">
        <f>VLOOKUP($A65,#REF!,34,FALSE)</f>
        <v>#REF!</v>
      </c>
      <c r="BG65" s="148" t="e">
        <f>VLOOKUP($A65,#REF!,22,FALSE)</f>
        <v>#REF!</v>
      </c>
      <c r="BH65" s="149"/>
    </row>
    <row r="66" ht="12.95" customHeight="1" spans="1:60">
      <c r="A66" s="38" t="s">
        <v>220</v>
      </c>
      <c r="B66" s="38" t="e">
        <f>VLOOKUP($A66,#REF!,34,FALSE)</f>
        <v>#REF!</v>
      </c>
      <c r="C66" s="39" t="str">
        <f t="shared" si="43"/>
        <v>unused_UART2_CTS</v>
      </c>
      <c r="D66" s="40" t="e">
        <f>IF(LEN(VLOOKUP($A66,#REF!,8,FALSE)),LEFT(VLOOKUP($A66,#REF!,8,FALSE),LEN(VLOOKUP($A66,#REF!,8,FALSE))-2),"")</f>
        <v>#REF!</v>
      </c>
      <c r="E66" s="41" t="e">
        <f>IF(LEN(VLOOKUP($A66,#REF!,4,FALSE)),IF(INDEX(#REF!,MATCH($A66,#REF!,0),1),LEFT(VLOOKUP($A66,#REF!,4,FALSE),LEN(VLOOKUP($A66,#REF!,4,FALSE))-2),CONCATENATE(LEFT(VLOOKUP($A66,#REF!,4,FALSE),LEN(VLOOKUP($A66,#REF!,4,FALSE))-2),"*")),"")</f>
        <v>#REF!</v>
      </c>
      <c r="F66" s="42" t="e">
        <f>IF(LEN(VLOOKUP($A66,#REF!,5,FALSE)),IF(INDEX(#REF!,MATCH($A66,#REF!,0),2),LEFT(VLOOKUP($A66,#REF!,5,FALSE),LEN(VLOOKUP($A66,#REF!,5,FALSE))-2),CONCATENATE(LEFT(VLOOKUP($A66,#REF!,5,FALSE),LEN(VLOOKUP($A66,#REF!,5,FALSE))-2),"*")),"")</f>
        <v>#REF!</v>
      </c>
      <c r="G66" s="42" t="e">
        <f>IF(LEN(VLOOKUP($A66,#REF!,6,FALSE)),IF(INDEX(#REF!,MATCH($A66,#REF!,0),3),LEFT(VLOOKUP($A66,#REF!,6,FALSE),LEN(VLOOKUP($A66,#REF!,6,FALSE))-2),CONCATENATE(LEFT(VLOOKUP($A66,#REF!,6,FALSE),LEN(VLOOKUP($A66,#REF!,6,FALSE))-2),"*")),"")</f>
        <v>#REF!</v>
      </c>
      <c r="H66" s="43" t="e">
        <f>IF(LEN(VLOOKUP($A66,#REF!,7,FALSE)),IF(INDEX(#REF!,MATCH($A66,#REF!,0),4),LEFT(VLOOKUP($A66,#REF!,7,FALSE),LEN(VLOOKUP($A66,#REF!,7,FALSE))-2),CONCATENATE(LEFT(VLOOKUP($A66,#REF!,7,FALSE),LEN(VLOOKUP($A66,#REF!,7,FALSE))-2),"*")),"")</f>
        <v>#REF!</v>
      </c>
      <c r="I66" s="54" t="e">
        <f>IF(LEN(VLOOKUP($A66,#REF!,8,FALSE)),UPPER(RIGHT(VLOOKUP($A66,#REF!,8,FALSE),1)),"")</f>
        <v>#REF!</v>
      </c>
      <c r="J66" s="42" t="e">
        <f>IF(LEN(VLOOKUP($A66,#REF!,4,FALSE)),UPPER(RIGHT(VLOOKUP($A66,#REF!,4,FALSE),1)),"")</f>
        <v>#REF!</v>
      </c>
      <c r="K66" s="42" t="e">
        <f>IF(LEN(VLOOKUP($A66,#REF!,5,FALSE)),UPPER(RIGHT(VLOOKUP($A66,#REF!,5,FALSE),1)),"")</f>
        <v>#REF!</v>
      </c>
      <c r="L66" s="42" t="e">
        <f>IF(LEN(VLOOKUP($A66,#REF!,6,FALSE)),UPPER(RIGHT(VLOOKUP($A66,#REF!,6,FALSE),1)),"")</f>
        <v>#REF!</v>
      </c>
      <c r="M66" s="43" t="e">
        <f>IF(LEN(VLOOKUP($A66,#REF!,7,FALSE)),UPPER(RIGHT(VLOOKUP($A66,#REF!,7,FALSE),1)),"")</f>
        <v>#REF!</v>
      </c>
      <c r="N66" s="38" t="s">
        <v>214</v>
      </c>
      <c r="O66" s="38" t="s">
        <v>83</v>
      </c>
      <c r="P66" s="38" t="s">
        <v>104</v>
      </c>
      <c r="Q66" s="38" t="s">
        <v>105</v>
      </c>
      <c r="R66" s="38" t="s">
        <v>83</v>
      </c>
      <c r="S66" s="63" t="e">
        <f>HLOOKUP("Device Tree Pin Name",#REF!,MATCH($A66,#REF!,0),FALSE)</f>
        <v>#REF!</v>
      </c>
      <c r="T66" s="47" t="e">
        <f>HLOOKUP("power rail",#REF!,MATCH($A66,#REF!,0),FALSE)</f>
        <v>#REF!</v>
      </c>
      <c r="U66" s="62" t="e">
        <f>HLOOKUP("Wake Capable",#REF!,MATCH($A66,#REF!,0),FALSE)</f>
        <v>#REF!</v>
      </c>
      <c r="V66" s="62" t="e">
        <f>HLOOKUP("Strap",#REF!,MATCH($A66,#REF!,0),FALSE)</f>
        <v>#REF!</v>
      </c>
      <c r="W66" s="62" t="e">
        <f>HLOOKUP("GTE",#REF!,MATCH($A66,#REF!,0),FALSE)</f>
        <v>#REF!</v>
      </c>
      <c r="X66" s="62" t="e">
        <f>HLOOKUP("DPD_Control",#REF!,MATCH($A66,#REF!,0),FALSE)</f>
        <v>#REF!</v>
      </c>
      <c r="Y66" s="62" t="e">
        <f>HLOOKUP("DPD_Group",#REF!,MATCH($A66,#REF!,0),FALSE)</f>
        <v>#REF!</v>
      </c>
      <c r="Z66" s="47" t="e">
        <f>HLOOKUP("Pad Category",#REF!,MATCH($A66,#REF!,0),FALSE)</f>
        <v>#REF!</v>
      </c>
      <c r="AA66" s="63" t="e">
        <f>HLOOKUP("Pad type",#REF!,MATCH($A66,#REF!,0),FALSE)</f>
        <v>#REF!</v>
      </c>
      <c r="AB66" s="47" t="e">
        <f>HLOOKUP("Pull Strength",#REF!,MATCH($A66,#REF!,0),FALSE)</f>
        <v>#REF!</v>
      </c>
      <c r="AC66" s="47" t="e">
        <f>HLOOKUP("POR Pin State",#REF!,MATCH($A66,#REF!,0),FALSE)</f>
        <v>#REF!</v>
      </c>
      <c r="AD66" s="47" t="str">
        <f t="shared" si="44"/>
        <v>RSVD1</v>
      </c>
      <c r="AE66" s="82"/>
      <c r="AF66" s="38" t="str">
        <f t="shared" si="45"/>
        <v>PULL_DOWN</v>
      </c>
      <c r="AG66" s="38" t="str">
        <f t="shared" si="46"/>
        <v>TRISTATE</v>
      </c>
      <c r="AH66" s="38" t="str">
        <f t="shared" si="47"/>
        <v>DISABLE</v>
      </c>
      <c r="AI66" s="87" t="e">
        <f t="shared" si="48"/>
        <v>#REF!</v>
      </c>
      <c r="AJ66" s="86" t="b">
        <v>1</v>
      </c>
      <c r="AK66" s="86" t="b">
        <v>1</v>
      </c>
      <c r="AL66" s="86" t="b">
        <v>1</v>
      </c>
      <c r="AM66" s="86" t="b">
        <v>1</v>
      </c>
      <c r="AN66" s="86" t="b">
        <v>1</v>
      </c>
      <c r="AO66" s="86" t="b">
        <v>1</v>
      </c>
      <c r="AP66" s="63" t="str">
        <f t="shared" si="49"/>
        <v>VALID</v>
      </c>
      <c r="AQ66" s="102" t="s">
        <v>221</v>
      </c>
      <c r="AR66" s="103" t="s">
        <v>79</v>
      </c>
      <c r="AS66" s="104"/>
      <c r="AT66" s="104" t="s">
        <v>89</v>
      </c>
      <c r="AU66" s="105"/>
      <c r="AV66" s="105"/>
      <c r="AW66" s="105"/>
      <c r="AX66" s="104" t="s">
        <v>85</v>
      </c>
      <c r="AY66" s="105"/>
      <c r="AZ66" s="104"/>
      <c r="BA66" s="104"/>
      <c r="BB66" s="115"/>
      <c r="BC66" s="116"/>
      <c r="BD66" s="117"/>
      <c r="BE66" s="150"/>
      <c r="BF66" s="147" t="e">
        <f>VLOOKUP($A66,#REF!,34,FALSE)</f>
        <v>#REF!</v>
      </c>
      <c r="BG66" s="148" t="e">
        <f>VLOOKUP($A66,#REF!,22,FALSE)</f>
        <v>#REF!</v>
      </c>
      <c r="BH66" s="149"/>
    </row>
    <row r="67" ht="12.95" customHeight="1" spans="1:60">
      <c r="A67" s="38" t="s">
        <v>222</v>
      </c>
      <c r="B67" s="38" t="e">
        <f>VLOOKUP($A67,#REF!,34,FALSE)</f>
        <v>#REF!</v>
      </c>
      <c r="C67" s="39" t="str">
        <f t="shared" si="43"/>
        <v>unused_SPI3_SCK</v>
      </c>
      <c r="D67" s="40" t="e">
        <f>IF(LEN(VLOOKUP($A67,#REF!,8,FALSE)),LEFT(VLOOKUP($A67,#REF!,8,FALSE),LEN(VLOOKUP($A67,#REF!,8,FALSE))-2),"")</f>
        <v>#REF!</v>
      </c>
      <c r="E67" s="41" t="e">
        <f>IF(LEN(VLOOKUP($A67,#REF!,4,FALSE)),IF(INDEX(#REF!,MATCH($A67,#REF!,0),1),LEFT(VLOOKUP($A67,#REF!,4,FALSE),LEN(VLOOKUP($A67,#REF!,4,FALSE))-2),CONCATENATE(LEFT(VLOOKUP($A67,#REF!,4,FALSE),LEN(VLOOKUP($A67,#REF!,4,FALSE))-2),"*")),"")</f>
        <v>#REF!</v>
      </c>
      <c r="F67" s="42" t="e">
        <f>IF(LEN(VLOOKUP($A67,#REF!,5,FALSE)),IF(INDEX(#REF!,MATCH($A67,#REF!,0),2),LEFT(VLOOKUP($A67,#REF!,5,FALSE),LEN(VLOOKUP($A67,#REF!,5,FALSE))-2),CONCATENATE(LEFT(VLOOKUP($A67,#REF!,5,FALSE),LEN(VLOOKUP($A67,#REF!,5,FALSE))-2),"*")),"")</f>
        <v>#REF!</v>
      </c>
      <c r="G67" s="42" t="e">
        <f>IF(LEN(VLOOKUP($A67,#REF!,6,FALSE)),IF(INDEX(#REF!,MATCH($A67,#REF!,0),3),LEFT(VLOOKUP($A67,#REF!,6,FALSE),LEN(VLOOKUP($A67,#REF!,6,FALSE))-2),CONCATENATE(LEFT(VLOOKUP($A67,#REF!,6,FALSE),LEN(VLOOKUP($A67,#REF!,6,FALSE))-2),"*")),"")</f>
        <v>#REF!</v>
      </c>
      <c r="H67" s="43" t="e">
        <f>IF(LEN(VLOOKUP($A67,#REF!,7,FALSE)),IF(INDEX(#REF!,MATCH($A67,#REF!,0),4),LEFT(VLOOKUP($A67,#REF!,7,FALSE),LEN(VLOOKUP($A67,#REF!,7,FALSE))-2),CONCATENATE(LEFT(VLOOKUP($A67,#REF!,7,FALSE),LEN(VLOOKUP($A67,#REF!,7,FALSE))-2),"*")),"")</f>
        <v>#REF!</v>
      </c>
      <c r="I67" s="54" t="e">
        <f>IF(LEN(VLOOKUP($A67,#REF!,8,FALSE)),UPPER(RIGHT(VLOOKUP($A67,#REF!,8,FALSE),1)),"")</f>
        <v>#REF!</v>
      </c>
      <c r="J67" s="42" t="e">
        <f>IF(LEN(VLOOKUP($A67,#REF!,4,FALSE)),UPPER(RIGHT(VLOOKUP($A67,#REF!,4,FALSE),1)),"")</f>
        <v>#REF!</v>
      </c>
      <c r="K67" s="42" t="e">
        <f>IF(LEN(VLOOKUP($A67,#REF!,5,FALSE)),UPPER(RIGHT(VLOOKUP($A67,#REF!,5,FALSE),1)),"")</f>
        <v>#REF!</v>
      </c>
      <c r="L67" s="42" t="e">
        <f>IF(LEN(VLOOKUP($A67,#REF!,6,FALSE)),UPPER(RIGHT(VLOOKUP($A67,#REF!,6,FALSE),1)),"")</f>
        <v>#REF!</v>
      </c>
      <c r="M67" s="43" t="e">
        <f>IF(LEN(VLOOKUP($A67,#REF!,7,FALSE)),UPPER(RIGHT(VLOOKUP($A67,#REF!,7,FALSE),1)),"")</f>
        <v>#REF!</v>
      </c>
      <c r="N67" s="38" t="s">
        <v>223</v>
      </c>
      <c r="O67" s="38" t="s">
        <v>83</v>
      </c>
      <c r="P67" s="38" t="s">
        <v>104</v>
      </c>
      <c r="Q67" s="38" t="s">
        <v>105</v>
      </c>
      <c r="R67" s="38" t="s">
        <v>83</v>
      </c>
      <c r="S67" s="63" t="e">
        <f>HLOOKUP("Device Tree Pin Name",#REF!,MATCH($A67,#REF!,0),FALSE)</f>
        <v>#REF!</v>
      </c>
      <c r="T67" s="47" t="e">
        <f>HLOOKUP("power rail",#REF!,MATCH($A67,#REF!,0),FALSE)</f>
        <v>#REF!</v>
      </c>
      <c r="U67" s="62" t="e">
        <f>HLOOKUP("Wake Capable",#REF!,MATCH($A67,#REF!,0),FALSE)</f>
        <v>#REF!</v>
      </c>
      <c r="V67" s="62" t="e">
        <f>HLOOKUP("Strap",#REF!,MATCH($A67,#REF!,0),FALSE)</f>
        <v>#REF!</v>
      </c>
      <c r="W67" s="62" t="e">
        <f>HLOOKUP("GTE",#REF!,MATCH($A67,#REF!,0),FALSE)</f>
        <v>#REF!</v>
      </c>
      <c r="X67" s="62" t="e">
        <f>HLOOKUP("DPD_Control",#REF!,MATCH($A67,#REF!,0),FALSE)</f>
        <v>#REF!</v>
      </c>
      <c r="Y67" s="62" t="e">
        <f>HLOOKUP("DPD_Group",#REF!,MATCH($A67,#REF!,0),FALSE)</f>
        <v>#REF!</v>
      </c>
      <c r="Z67" s="47" t="e">
        <f>HLOOKUP("Pad Category",#REF!,MATCH($A67,#REF!,0),FALSE)</f>
        <v>#REF!</v>
      </c>
      <c r="AA67" s="47" t="e">
        <f>HLOOKUP("Pad type",#REF!,MATCH($A67,#REF!,0),FALSE)</f>
        <v>#REF!</v>
      </c>
      <c r="AB67" s="47" t="e">
        <f>HLOOKUP("Pull Strength",#REF!,MATCH($A67,#REF!,0),FALSE)</f>
        <v>#REF!</v>
      </c>
      <c r="AC67" s="47" t="e">
        <f>HLOOKUP("POR Pin State",#REF!,MATCH($A67,#REF!,0),FALSE)</f>
        <v>#REF!</v>
      </c>
      <c r="AD67" s="47" t="str">
        <f t="shared" si="44"/>
        <v>RSVD1</v>
      </c>
      <c r="AE67" s="82"/>
      <c r="AF67" s="38" t="str">
        <f t="shared" si="45"/>
        <v>PULL_DOWN</v>
      </c>
      <c r="AG67" s="38" t="str">
        <f t="shared" si="46"/>
        <v>TRISTATE</v>
      </c>
      <c r="AH67" s="38" t="str">
        <f t="shared" si="47"/>
        <v>DISABLE</v>
      </c>
      <c r="AI67" s="87" t="e">
        <f t="shared" si="48"/>
        <v>#REF!</v>
      </c>
      <c r="AJ67" s="86" t="b">
        <v>1</v>
      </c>
      <c r="AK67" s="86" t="b">
        <v>1</v>
      </c>
      <c r="AL67" s="86" t="b">
        <v>1</v>
      </c>
      <c r="AM67" s="86" t="b">
        <v>1</v>
      </c>
      <c r="AN67" s="86" t="b">
        <v>1</v>
      </c>
      <c r="AO67" s="86" t="b">
        <v>1</v>
      </c>
      <c r="AP67" s="63" t="str">
        <f t="shared" si="49"/>
        <v>VALID</v>
      </c>
      <c r="AQ67" s="102" t="s">
        <v>224</v>
      </c>
      <c r="AR67" s="103" t="s">
        <v>79</v>
      </c>
      <c r="AS67" s="104"/>
      <c r="AT67" s="105"/>
      <c r="AU67" s="105"/>
      <c r="AV67" s="104" t="s">
        <v>124</v>
      </c>
      <c r="AW67" s="118" t="s">
        <v>85</v>
      </c>
      <c r="AX67" s="104" t="s">
        <v>85</v>
      </c>
      <c r="AY67" s="105"/>
      <c r="AZ67" s="104"/>
      <c r="BA67" s="104"/>
      <c r="BB67" s="115"/>
      <c r="BC67" s="116"/>
      <c r="BD67" s="117"/>
      <c r="BE67" s="150"/>
      <c r="BF67" s="147" t="e">
        <f>VLOOKUP($A67,#REF!,34,FALSE)</f>
        <v>#REF!</v>
      </c>
      <c r="BG67" s="148" t="e">
        <f>VLOOKUP($A67,#REF!,22,FALSE)</f>
        <v>#REF!</v>
      </c>
      <c r="BH67" s="149"/>
    </row>
    <row r="68" ht="12.95" customHeight="1" spans="1:60">
      <c r="A68" s="38" t="s">
        <v>225</v>
      </c>
      <c r="B68" s="38" t="e">
        <f>VLOOKUP($A68,#REF!,34,FALSE)</f>
        <v>#REF!</v>
      </c>
      <c r="C68" s="39" t="str">
        <f t="shared" si="43"/>
        <v>unused_SPI3_MISO</v>
      </c>
      <c r="D68" s="40" t="e">
        <f>IF(LEN(VLOOKUP($A68,#REF!,8,FALSE)),LEFT(VLOOKUP($A68,#REF!,8,FALSE),LEN(VLOOKUP($A68,#REF!,8,FALSE))-2),"")</f>
        <v>#REF!</v>
      </c>
      <c r="E68" s="41" t="e">
        <f>IF(LEN(VLOOKUP($A68,#REF!,4,FALSE)),IF(INDEX(#REF!,MATCH($A68,#REF!,0),1),LEFT(VLOOKUP($A68,#REF!,4,FALSE),LEN(VLOOKUP($A68,#REF!,4,FALSE))-2),CONCATENATE(LEFT(VLOOKUP($A68,#REF!,4,FALSE),LEN(VLOOKUP($A68,#REF!,4,FALSE))-2),"*")),"")</f>
        <v>#REF!</v>
      </c>
      <c r="F68" s="42" t="e">
        <f>IF(LEN(VLOOKUP($A68,#REF!,5,FALSE)),IF(INDEX(#REF!,MATCH($A68,#REF!,0),2),LEFT(VLOOKUP($A68,#REF!,5,FALSE),LEN(VLOOKUP($A68,#REF!,5,FALSE))-2),CONCATENATE(LEFT(VLOOKUP($A68,#REF!,5,FALSE),LEN(VLOOKUP($A68,#REF!,5,FALSE))-2),"*")),"")</f>
        <v>#REF!</v>
      </c>
      <c r="G68" s="42" t="e">
        <f>IF(LEN(VLOOKUP($A68,#REF!,6,FALSE)),IF(INDEX(#REF!,MATCH($A68,#REF!,0),3),LEFT(VLOOKUP($A68,#REF!,6,FALSE),LEN(VLOOKUP($A68,#REF!,6,FALSE))-2),CONCATENATE(LEFT(VLOOKUP($A68,#REF!,6,FALSE),LEN(VLOOKUP($A68,#REF!,6,FALSE))-2),"*")),"")</f>
        <v>#REF!</v>
      </c>
      <c r="H68" s="43" t="e">
        <f>IF(LEN(VLOOKUP($A68,#REF!,7,FALSE)),IF(INDEX(#REF!,MATCH($A68,#REF!,0),4),LEFT(VLOOKUP($A68,#REF!,7,FALSE),LEN(VLOOKUP($A68,#REF!,7,FALSE))-2),CONCATENATE(LEFT(VLOOKUP($A68,#REF!,7,FALSE),LEN(VLOOKUP($A68,#REF!,7,FALSE))-2),"*")),"")</f>
        <v>#REF!</v>
      </c>
      <c r="I68" s="54" t="e">
        <f>IF(LEN(VLOOKUP($A68,#REF!,8,FALSE)),UPPER(RIGHT(VLOOKUP($A68,#REF!,8,FALSE),1)),"")</f>
        <v>#REF!</v>
      </c>
      <c r="J68" s="42" t="e">
        <f>IF(LEN(VLOOKUP($A68,#REF!,4,FALSE)),UPPER(RIGHT(VLOOKUP($A68,#REF!,4,FALSE),1)),"")</f>
        <v>#REF!</v>
      </c>
      <c r="K68" s="42" t="e">
        <f>IF(LEN(VLOOKUP($A68,#REF!,5,FALSE)),UPPER(RIGHT(VLOOKUP($A68,#REF!,5,FALSE),1)),"")</f>
        <v>#REF!</v>
      </c>
      <c r="L68" s="42" t="e">
        <f>IF(LEN(VLOOKUP($A68,#REF!,6,FALSE)),UPPER(RIGHT(VLOOKUP($A68,#REF!,6,FALSE),1)),"")</f>
        <v>#REF!</v>
      </c>
      <c r="M68" s="43" t="e">
        <f>IF(LEN(VLOOKUP($A68,#REF!,7,FALSE)),UPPER(RIGHT(VLOOKUP($A68,#REF!,7,FALSE),1)),"")</f>
        <v>#REF!</v>
      </c>
      <c r="N68" s="38" t="s">
        <v>223</v>
      </c>
      <c r="O68" s="38" t="s">
        <v>83</v>
      </c>
      <c r="P68" s="38" t="s">
        <v>104</v>
      </c>
      <c r="Q68" s="38" t="s">
        <v>105</v>
      </c>
      <c r="R68" s="38" t="s">
        <v>83</v>
      </c>
      <c r="S68" s="63" t="e">
        <f>HLOOKUP("Device Tree Pin Name",#REF!,MATCH($A68,#REF!,0),FALSE)</f>
        <v>#REF!</v>
      </c>
      <c r="T68" s="47" t="e">
        <f>HLOOKUP("power rail",#REF!,MATCH($A68,#REF!,0),FALSE)</f>
        <v>#REF!</v>
      </c>
      <c r="U68" s="62" t="e">
        <f>HLOOKUP("Wake Capable",#REF!,MATCH($A68,#REF!,0),FALSE)</f>
        <v>#REF!</v>
      </c>
      <c r="V68" s="62" t="e">
        <f>HLOOKUP("Strap",#REF!,MATCH($A68,#REF!,0),FALSE)</f>
        <v>#REF!</v>
      </c>
      <c r="W68" s="62" t="e">
        <f>HLOOKUP("GTE",#REF!,MATCH($A68,#REF!,0),FALSE)</f>
        <v>#REF!</v>
      </c>
      <c r="X68" s="62" t="e">
        <f>HLOOKUP("DPD_Control",#REF!,MATCH($A68,#REF!,0),FALSE)</f>
        <v>#REF!</v>
      </c>
      <c r="Y68" s="62" t="e">
        <f>HLOOKUP("DPD_Group",#REF!,MATCH($A68,#REF!,0),FALSE)</f>
        <v>#REF!</v>
      </c>
      <c r="Z68" s="47" t="e">
        <f>HLOOKUP("Pad Category",#REF!,MATCH($A68,#REF!,0),FALSE)</f>
        <v>#REF!</v>
      </c>
      <c r="AA68" s="47" t="e">
        <f>HLOOKUP("Pad type",#REF!,MATCH($A68,#REF!,0),FALSE)</f>
        <v>#REF!</v>
      </c>
      <c r="AB68" s="47" t="e">
        <f>HLOOKUP("Pull Strength",#REF!,MATCH($A68,#REF!,0),FALSE)</f>
        <v>#REF!</v>
      </c>
      <c r="AC68" s="47" t="e">
        <f>HLOOKUP("POR Pin State",#REF!,MATCH($A68,#REF!,0),FALSE)</f>
        <v>#REF!</v>
      </c>
      <c r="AD68" s="47" t="str">
        <f t="shared" si="44"/>
        <v>RSVD1</v>
      </c>
      <c r="AE68" s="82"/>
      <c r="AF68" s="38" t="str">
        <f t="shared" si="45"/>
        <v>PULL_DOWN</v>
      </c>
      <c r="AG68" s="38" t="str">
        <f t="shared" si="46"/>
        <v>TRISTATE</v>
      </c>
      <c r="AH68" s="38" t="str">
        <f t="shared" si="47"/>
        <v>DISABLE</v>
      </c>
      <c r="AI68" s="87" t="e">
        <f t="shared" si="48"/>
        <v>#REF!</v>
      </c>
      <c r="AJ68" s="86" t="b">
        <v>1</v>
      </c>
      <c r="AK68" s="86" t="b">
        <v>1</v>
      </c>
      <c r="AL68" s="86" t="b">
        <v>1</v>
      </c>
      <c r="AM68" s="86" t="b">
        <v>1</v>
      </c>
      <c r="AN68" s="86" t="b">
        <v>1</v>
      </c>
      <c r="AO68" s="86" t="b">
        <v>1</v>
      </c>
      <c r="AP68" s="63" t="str">
        <f t="shared" si="49"/>
        <v>VALID</v>
      </c>
      <c r="AQ68" s="102" t="s">
        <v>226</v>
      </c>
      <c r="AR68" s="103" t="s">
        <v>79</v>
      </c>
      <c r="AS68" s="104"/>
      <c r="AT68" s="105"/>
      <c r="AU68" s="105"/>
      <c r="AV68" s="104" t="s">
        <v>124</v>
      </c>
      <c r="AW68" s="118" t="s">
        <v>85</v>
      </c>
      <c r="AX68" s="104" t="s">
        <v>85</v>
      </c>
      <c r="AY68" s="105"/>
      <c r="AZ68" s="104"/>
      <c r="BA68" s="104"/>
      <c r="BB68" s="115"/>
      <c r="BC68" s="116"/>
      <c r="BD68" s="117"/>
      <c r="BE68" s="150"/>
      <c r="BF68" s="147" t="e">
        <f>VLOOKUP($A68,#REF!,34,FALSE)</f>
        <v>#REF!</v>
      </c>
      <c r="BG68" s="148" t="e">
        <f>VLOOKUP($A68,#REF!,22,FALSE)</f>
        <v>#REF!</v>
      </c>
      <c r="BH68" s="149"/>
    </row>
    <row r="69" ht="12.95" customHeight="1" spans="1:60">
      <c r="A69" s="38" t="s">
        <v>227</v>
      </c>
      <c r="B69" s="38" t="e">
        <f>VLOOKUP($A69,#REF!,34,FALSE)</f>
        <v>#REF!</v>
      </c>
      <c r="C69" s="39" t="str">
        <f t="shared" si="43"/>
        <v>unused_SPI3_MOSI</v>
      </c>
      <c r="D69" s="40" t="e">
        <f>IF(LEN(VLOOKUP($A69,#REF!,8,FALSE)),LEFT(VLOOKUP($A69,#REF!,8,FALSE),LEN(VLOOKUP($A69,#REF!,8,FALSE))-2),"")</f>
        <v>#REF!</v>
      </c>
      <c r="E69" s="41" t="e">
        <f>IF(LEN(VLOOKUP($A69,#REF!,4,FALSE)),IF(INDEX(#REF!,MATCH($A69,#REF!,0),1),LEFT(VLOOKUP($A69,#REF!,4,FALSE),LEN(VLOOKUP($A69,#REF!,4,FALSE))-2),CONCATENATE(LEFT(VLOOKUP($A69,#REF!,4,FALSE),LEN(VLOOKUP($A69,#REF!,4,FALSE))-2),"*")),"")</f>
        <v>#REF!</v>
      </c>
      <c r="F69" s="42" t="e">
        <f>IF(LEN(VLOOKUP($A69,#REF!,5,FALSE)),IF(INDEX(#REF!,MATCH($A69,#REF!,0),2),LEFT(VLOOKUP($A69,#REF!,5,FALSE),LEN(VLOOKUP($A69,#REF!,5,FALSE))-2),CONCATENATE(LEFT(VLOOKUP($A69,#REF!,5,FALSE),LEN(VLOOKUP($A69,#REF!,5,FALSE))-2),"*")),"")</f>
        <v>#REF!</v>
      </c>
      <c r="G69" s="42" t="e">
        <f>IF(LEN(VLOOKUP($A69,#REF!,6,FALSE)),IF(INDEX(#REF!,MATCH($A69,#REF!,0),3),LEFT(VLOOKUP($A69,#REF!,6,FALSE),LEN(VLOOKUP($A69,#REF!,6,FALSE))-2),CONCATENATE(LEFT(VLOOKUP($A69,#REF!,6,FALSE),LEN(VLOOKUP($A69,#REF!,6,FALSE))-2),"*")),"")</f>
        <v>#REF!</v>
      </c>
      <c r="H69" s="43" t="e">
        <f>IF(LEN(VLOOKUP($A69,#REF!,7,FALSE)),IF(INDEX(#REF!,MATCH($A69,#REF!,0),4),LEFT(VLOOKUP($A69,#REF!,7,FALSE),LEN(VLOOKUP($A69,#REF!,7,FALSE))-2),CONCATENATE(LEFT(VLOOKUP($A69,#REF!,7,FALSE),LEN(VLOOKUP($A69,#REF!,7,FALSE))-2),"*")),"")</f>
        <v>#REF!</v>
      </c>
      <c r="I69" s="54" t="e">
        <f>IF(LEN(VLOOKUP($A69,#REF!,8,FALSE)),UPPER(RIGHT(VLOOKUP($A69,#REF!,8,FALSE),1)),"")</f>
        <v>#REF!</v>
      </c>
      <c r="J69" s="42" t="e">
        <f>IF(LEN(VLOOKUP($A69,#REF!,4,FALSE)),UPPER(RIGHT(VLOOKUP($A69,#REF!,4,FALSE),1)),"")</f>
        <v>#REF!</v>
      </c>
      <c r="K69" s="42" t="e">
        <f>IF(LEN(VLOOKUP($A69,#REF!,5,FALSE)),UPPER(RIGHT(VLOOKUP($A69,#REF!,5,FALSE),1)),"")</f>
        <v>#REF!</v>
      </c>
      <c r="L69" s="42" t="e">
        <f>IF(LEN(VLOOKUP($A69,#REF!,6,FALSE)),UPPER(RIGHT(VLOOKUP($A69,#REF!,6,FALSE),1)),"")</f>
        <v>#REF!</v>
      </c>
      <c r="M69" s="43" t="e">
        <f>IF(LEN(VLOOKUP($A69,#REF!,7,FALSE)),UPPER(RIGHT(VLOOKUP($A69,#REF!,7,FALSE),1)),"")</f>
        <v>#REF!</v>
      </c>
      <c r="N69" s="38" t="s">
        <v>223</v>
      </c>
      <c r="O69" s="38" t="s">
        <v>83</v>
      </c>
      <c r="P69" s="38" t="s">
        <v>104</v>
      </c>
      <c r="Q69" s="38" t="s">
        <v>105</v>
      </c>
      <c r="R69" s="38" t="s">
        <v>83</v>
      </c>
      <c r="S69" s="63" t="e">
        <f>HLOOKUP("Device Tree Pin Name",#REF!,MATCH($A69,#REF!,0),FALSE)</f>
        <v>#REF!</v>
      </c>
      <c r="T69" s="47" t="e">
        <f>HLOOKUP("power rail",#REF!,MATCH($A69,#REF!,0),FALSE)</f>
        <v>#REF!</v>
      </c>
      <c r="U69" s="62" t="e">
        <f>HLOOKUP("Wake Capable",#REF!,MATCH($A69,#REF!,0),FALSE)</f>
        <v>#REF!</v>
      </c>
      <c r="V69" s="62" t="e">
        <f>HLOOKUP("Strap",#REF!,MATCH($A69,#REF!,0),FALSE)</f>
        <v>#REF!</v>
      </c>
      <c r="W69" s="62" t="e">
        <f>HLOOKUP("GTE",#REF!,MATCH($A69,#REF!,0),FALSE)</f>
        <v>#REF!</v>
      </c>
      <c r="X69" s="62" t="e">
        <f>HLOOKUP("DPD_Control",#REF!,MATCH($A69,#REF!,0),FALSE)</f>
        <v>#REF!</v>
      </c>
      <c r="Y69" s="62" t="e">
        <f>HLOOKUP("DPD_Group",#REF!,MATCH($A69,#REF!,0),FALSE)</f>
        <v>#REF!</v>
      </c>
      <c r="Z69" s="47" t="e">
        <f>HLOOKUP("Pad Category",#REF!,MATCH($A69,#REF!,0),FALSE)</f>
        <v>#REF!</v>
      </c>
      <c r="AA69" s="47" t="e">
        <f>HLOOKUP("Pad type",#REF!,MATCH($A69,#REF!,0),FALSE)</f>
        <v>#REF!</v>
      </c>
      <c r="AB69" s="47" t="e">
        <f>HLOOKUP("Pull Strength",#REF!,MATCH($A69,#REF!,0),FALSE)</f>
        <v>#REF!</v>
      </c>
      <c r="AC69" s="47" t="e">
        <f>HLOOKUP("POR Pin State",#REF!,MATCH($A69,#REF!,0),FALSE)</f>
        <v>#REF!</v>
      </c>
      <c r="AD69" s="47" t="str">
        <f t="shared" si="44"/>
        <v>RSVD1</v>
      </c>
      <c r="AE69" s="82"/>
      <c r="AF69" s="38" t="str">
        <f t="shared" si="45"/>
        <v>PULL_DOWN</v>
      </c>
      <c r="AG69" s="38" t="str">
        <f t="shared" si="46"/>
        <v>TRISTATE</v>
      </c>
      <c r="AH69" s="38" t="str">
        <f t="shared" si="47"/>
        <v>DISABLE</v>
      </c>
      <c r="AI69" s="87" t="e">
        <f t="shared" si="48"/>
        <v>#REF!</v>
      </c>
      <c r="AJ69" s="86" t="b">
        <v>1</v>
      </c>
      <c r="AK69" s="86" t="b">
        <v>1</v>
      </c>
      <c r="AL69" s="86" t="b">
        <v>1</v>
      </c>
      <c r="AM69" s="86" t="b">
        <v>1</v>
      </c>
      <c r="AN69" s="86" t="b">
        <v>1</v>
      </c>
      <c r="AO69" s="86" t="b">
        <v>1</v>
      </c>
      <c r="AP69" s="63" t="str">
        <f t="shared" si="49"/>
        <v>VALID</v>
      </c>
      <c r="AQ69" s="102" t="s">
        <v>228</v>
      </c>
      <c r="AR69" s="103" t="s">
        <v>79</v>
      </c>
      <c r="AS69" s="104"/>
      <c r="AT69" s="105"/>
      <c r="AU69" s="105"/>
      <c r="AV69" s="104" t="s">
        <v>124</v>
      </c>
      <c r="AW69" s="118" t="s">
        <v>85</v>
      </c>
      <c r="AX69" s="104" t="s">
        <v>85</v>
      </c>
      <c r="AY69" s="105"/>
      <c r="AZ69" s="104"/>
      <c r="BA69" s="104"/>
      <c r="BB69" s="115"/>
      <c r="BC69" s="116"/>
      <c r="BD69" s="117"/>
      <c r="BE69" s="150"/>
      <c r="BF69" s="147" t="e">
        <f>VLOOKUP($A69,#REF!,34,FALSE)</f>
        <v>#REF!</v>
      </c>
      <c r="BG69" s="148" t="e">
        <f>VLOOKUP($A69,#REF!,22,FALSE)</f>
        <v>#REF!</v>
      </c>
      <c r="BH69" s="149"/>
    </row>
    <row r="70" ht="12.95" customHeight="1" spans="1:60">
      <c r="A70" s="38" t="s">
        <v>229</v>
      </c>
      <c r="B70" s="38" t="e">
        <f>VLOOKUP($A70,#REF!,34,FALSE)</f>
        <v>#REF!</v>
      </c>
      <c r="C70" s="39" t="str">
        <f t="shared" si="43"/>
        <v>unused_SPI3_CS0</v>
      </c>
      <c r="D70" s="40" t="e">
        <f>IF(LEN(VLOOKUP($A70,#REF!,8,FALSE)),LEFT(VLOOKUP($A70,#REF!,8,FALSE),LEN(VLOOKUP($A70,#REF!,8,FALSE))-2),"")</f>
        <v>#REF!</v>
      </c>
      <c r="E70" s="41" t="e">
        <f>IF(LEN(VLOOKUP($A70,#REF!,4,FALSE)),IF(INDEX(#REF!,MATCH($A70,#REF!,0),1),LEFT(VLOOKUP($A70,#REF!,4,FALSE),LEN(VLOOKUP($A70,#REF!,4,FALSE))-2),CONCATENATE(LEFT(VLOOKUP($A70,#REF!,4,FALSE),LEN(VLOOKUP($A70,#REF!,4,FALSE))-2),"*")),"")</f>
        <v>#REF!</v>
      </c>
      <c r="F70" s="42" t="e">
        <f>IF(LEN(VLOOKUP($A70,#REF!,5,FALSE)),IF(INDEX(#REF!,MATCH($A70,#REF!,0),2),LEFT(VLOOKUP($A70,#REF!,5,FALSE),LEN(VLOOKUP($A70,#REF!,5,FALSE))-2),CONCATENATE(LEFT(VLOOKUP($A70,#REF!,5,FALSE),LEN(VLOOKUP($A70,#REF!,5,FALSE))-2),"*")),"")</f>
        <v>#REF!</v>
      </c>
      <c r="G70" s="42" t="e">
        <f>IF(LEN(VLOOKUP($A70,#REF!,6,FALSE)),IF(INDEX(#REF!,MATCH($A70,#REF!,0),3),LEFT(VLOOKUP($A70,#REF!,6,FALSE),LEN(VLOOKUP($A70,#REF!,6,FALSE))-2),CONCATENATE(LEFT(VLOOKUP($A70,#REF!,6,FALSE),LEN(VLOOKUP($A70,#REF!,6,FALSE))-2),"*")),"")</f>
        <v>#REF!</v>
      </c>
      <c r="H70" s="43" t="e">
        <f>IF(LEN(VLOOKUP($A70,#REF!,7,FALSE)),IF(INDEX(#REF!,MATCH($A70,#REF!,0),4),LEFT(VLOOKUP($A70,#REF!,7,FALSE),LEN(VLOOKUP($A70,#REF!,7,FALSE))-2),CONCATENATE(LEFT(VLOOKUP($A70,#REF!,7,FALSE),LEN(VLOOKUP($A70,#REF!,7,FALSE))-2),"*")),"")</f>
        <v>#REF!</v>
      </c>
      <c r="I70" s="54" t="e">
        <f>IF(LEN(VLOOKUP($A70,#REF!,8,FALSE)),UPPER(RIGHT(VLOOKUP($A70,#REF!,8,FALSE),1)),"")</f>
        <v>#REF!</v>
      </c>
      <c r="J70" s="42" t="e">
        <f>IF(LEN(VLOOKUP($A70,#REF!,4,FALSE)),UPPER(RIGHT(VLOOKUP($A70,#REF!,4,FALSE),1)),"")</f>
        <v>#REF!</v>
      </c>
      <c r="K70" s="42" t="e">
        <f>IF(LEN(VLOOKUP($A70,#REF!,5,FALSE)),UPPER(RIGHT(VLOOKUP($A70,#REF!,5,FALSE),1)),"")</f>
        <v>#REF!</v>
      </c>
      <c r="L70" s="42" t="e">
        <f>IF(LEN(VLOOKUP($A70,#REF!,6,FALSE)),UPPER(RIGHT(VLOOKUP($A70,#REF!,6,FALSE),1)),"")</f>
        <v>#REF!</v>
      </c>
      <c r="M70" s="43" t="e">
        <f>IF(LEN(VLOOKUP($A70,#REF!,7,FALSE)),UPPER(RIGHT(VLOOKUP($A70,#REF!,7,FALSE),1)),"")</f>
        <v>#REF!</v>
      </c>
      <c r="N70" s="38" t="s">
        <v>223</v>
      </c>
      <c r="O70" s="38" t="s">
        <v>83</v>
      </c>
      <c r="P70" s="38" t="s">
        <v>104</v>
      </c>
      <c r="Q70" s="38" t="s">
        <v>105</v>
      </c>
      <c r="R70" s="38" t="s">
        <v>83</v>
      </c>
      <c r="S70" s="63" t="e">
        <f>HLOOKUP("Device Tree Pin Name",#REF!,MATCH($A70,#REF!,0),FALSE)</f>
        <v>#REF!</v>
      </c>
      <c r="T70" s="47" t="e">
        <f>HLOOKUP("power rail",#REF!,MATCH($A70,#REF!,0),FALSE)</f>
        <v>#REF!</v>
      </c>
      <c r="U70" s="62" t="e">
        <f>HLOOKUP("Wake Capable",#REF!,MATCH($A70,#REF!,0),FALSE)</f>
        <v>#REF!</v>
      </c>
      <c r="V70" s="62" t="e">
        <f>HLOOKUP("Strap",#REF!,MATCH($A70,#REF!,0),FALSE)</f>
        <v>#REF!</v>
      </c>
      <c r="W70" s="62" t="e">
        <f>HLOOKUP("GTE",#REF!,MATCH($A70,#REF!,0),FALSE)</f>
        <v>#REF!</v>
      </c>
      <c r="X70" s="62" t="e">
        <f>HLOOKUP("DPD_Control",#REF!,MATCH($A70,#REF!,0),FALSE)</f>
        <v>#REF!</v>
      </c>
      <c r="Y70" s="62" t="e">
        <f>HLOOKUP("DPD_Group",#REF!,MATCH($A70,#REF!,0),FALSE)</f>
        <v>#REF!</v>
      </c>
      <c r="Z70" s="47" t="e">
        <f>HLOOKUP("Pad Category",#REF!,MATCH($A70,#REF!,0),FALSE)</f>
        <v>#REF!</v>
      </c>
      <c r="AA70" s="47" t="e">
        <f>HLOOKUP("Pad type",#REF!,MATCH($A70,#REF!,0),FALSE)</f>
        <v>#REF!</v>
      </c>
      <c r="AB70" s="47" t="e">
        <f>HLOOKUP("Pull Strength",#REF!,MATCH($A70,#REF!,0),FALSE)</f>
        <v>#REF!</v>
      </c>
      <c r="AC70" s="47" t="e">
        <f>HLOOKUP("POR Pin State",#REF!,MATCH($A70,#REF!,0),FALSE)</f>
        <v>#REF!</v>
      </c>
      <c r="AD70" s="47" t="str">
        <f t="shared" si="44"/>
        <v>RSVD1</v>
      </c>
      <c r="AE70" s="82"/>
      <c r="AF70" s="38" t="str">
        <f t="shared" si="45"/>
        <v>PULL_DOWN</v>
      </c>
      <c r="AG70" s="38" t="str">
        <f t="shared" si="46"/>
        <v>TRISTATE</v>
      </c>
      <c r="AH70" s="38" t="str">
        <f t="shared" si="47"/>
        <v>DISABLE</v>
      </c>
      <c r="AI70" s="87" t="e">
        <f t="shared" si="48"/>
        <v>#REF!</v>
      </c>
      <c r="AJ70" s="86" t="b">
        <v>1</v>
      </c>
      <c r="AK70" s="86" t="b">
        <v>1</v>
      </c>
      <c r="AL70" s="86" t="b">
        <v>1</v>
      </c>
      <c r="AM70" s="86" t="b">
        <v>1</v>
      </c>
      <c r="AN70" s="86" t="b">
        <v>1</v>
      </c>
      <c r="AO70" s="86" t="b">
        <v>1</v>
      </c>
      <c r="AP70" s="63" t="str">
        <f t="shared" si="49"/>
        <v>VALID</v>
      </c>
      <c r="AQ70" s="102" t="s">
        <v>230</v>
      </c>
      <c r="AR70" s="103" t="s">
        <v>79</v>
      </c>
      <c r="AS70" s="104"/>
      <c r="AT70" s="104" t="s">
        <v>89</v>
      </c>
      <c r="AU70" s="105"/>
      <c r="AV70" s="104" t="s">
        <v>124</v>
      </c>
      <c r="AW70" s="118" t="s">
        <v>85</v>
      </c>
      <c r="AX70" s="104" t="s">
        <v>85</v>
      </c>
      <c r="AY70" s="105"/>
      <c r="AZ70" s="104"/>
      <c r="BA70" s="104"/>
      <c r="BB70" s="115"/>
      <c r="BC70" s="116"/>
      <c r="BD70" s="117"/>
      <c r="BE70" s="150"/>
      <c r="BF70" s="147" t="e">
        <f>VLOOKUP($A70,#REF!,34,FALSE)</f>
        <v>#REF!</v>
      </c>
      <c r="BG70" s="148" t="e">
        <f>VLOOKUP($A70,#REF!,22,FALSE)</f>
        <v>#REF!</v>
      </c>
      <c r="BH70" s="149"/>
    </row>
    <row r="71" ht="12.95" customHeight="1" spans="1:60">
      <c r="A71" s="38" t="s">
        <v>231</v>
      </c>
      <c r="B71" s="38" t="e">
        <f>VLOOKUP($A71,#REF!,34,FALSE)</f>
        <v>#REF!</v>
      </c>
      <c r="C71" s="39" t="str">
        <f t="shared" si="43"/>
        <v>unused_SPI3_CS1</v>
      </c>
      <c r="D71" s="40" t="e">
        <f>IF(LEN(VLOOKUP($A71,#REF!,8,FALSE)),LEFT(VLOOKUP($A71,#REF!,8,FALSE),LEN(VLOOKUP($A71,#REF!,8,FALSE))-2),"")</f>
        <v>#REF!</v>
      </c>
      <c r="E71" s="41" t="e">
        <f>IF(LEN(VLOOKUP($A71,#REF!,4,FALSE)),IF(INDEX(#REF!,MATCH($A71,#REF!,0),1),LEFT(VLOOKUP($A71,#REF!,4,FALSE),LEN(VLOOKUP($A71,#REF!,4,FALSE))-2),CONCATENATE(LEFT(VLOOKUP($A71,#REF!,4,FALSE),LEN(VLOOKUP($A71,#REF!,4,FALSE))-2),"*")),"")</f>
        <v>#REF!</v>
      </c>
      <c r="F71" s="42" t="e">
        <f>IF(LEN(VLOOKUP($A71,#REF!,5,FALSE)),IF(INDEX(#REF!,MATCH($A71,#REF!,0),2),LEFT(VLOOKUP($A71,#REF!,5,FALSE),LEN(VLOOKUP($A71,#REF!,5,FALSE))-2),CONCATENATE(LEFT(VLOOKUP($A71,#REF!,5,FALSE),LEN(VLOOKUP($A71,#REF!,5,FALSE))-2),"*")),"")</f>
        <v>#REF!</v>
      </c>
      <c r="G71" s="42" t="e">
        <f>IF(LEN(VLOOKUP($A71,#REF!,6,FALSE)),IF(INDEX(#REF!,MATCH($A71,#REF!,0),3),LEFT(VLOOKUP($A71,#REF!,6,FALSE),LEN(VLOOKUP($A71,#REF!,6,FALSE))-2),CONCATENATE(LEFT(VLOOKUP($A71,#REF!,6,FALSE),LEN(VLOOKUP($A71,#REF!,6,FALSE))-2),"*")),"")</f>
        <v>#REF!</v>
      </c>
      <c r="H71" s="43" t="e">
        <f>IF(LEN(VLOOKUP($A71,#REF!,7,FALSE)),IF(INDEX(#REF!,MATCH($A71,#REF!,0),4),LEFT(VLOOKUP($A71,#REF!,7,FALSE),LEN(VLOOKUP($A71,#REF!,7,FALSE))-2),CONCATENATE(LEFT(VLOOKUP($A71,#REF!,7,FALSE),LEN(VLOOKUP($A71,#REF!,7,FALSE))-2),"*")),"")</f>
        <v>#REF!</v>
      </c>
      <c r="I71" s="54" t="e">
        <f>IF(LEN(VLOOKUP($A71,#REF!,8,FALSE)),UPPER(RIGHT(VLOOKUP($A71,#REF!,8,FALSE),1)),"")</f>
        <v>#REF!</v>
      </c>
      <c r="J71" s="42" t="e">
        <f>IF(LEN(VLOOKUP($A71,#REF!,4,FALSE)),UPPER(RIGHT(VLOOKUP($A71,#REF!,4,FALSE),1)),"")</f>
        <v>#REF!</v>
      </c>
      <c r="K71" s="42" t="e">
        <f>IF(LEN(VLOOKUP($A71,#REF!,5,FALSE)),UPPER(RIGHT(VLOOKUP($A71,#REF!,5,FALSE),1)),"")</f>
        <v>#REF!</v>
      </c>
      <c r="L71" s="42" t="e">
        <f>IF(LEN(VLOOKUP($A71,#REF!,6,FALSE)),UPPER(RIGHT(VLOOKUP($A71,#REF!,6,FALSE),1)),"")</f>
        <v>#REF!</v>
      </c>
      <c r="M71" s="43" t="e">
        <f>IF(LEN(VLOOKUP($A71,#REF!,7,FALSE)),UPPER(RIGHT(VLOOKUP($A71,#REF!,7,FALSE),1)),"")</f>
        <v>#REF!</v>
      </c>
      <c r="N71" s="38" t="s">
        <v>223</v>
      </c>
      <c r="O71" s="38" t="s">
        <v>83</v>
      </c>
      <c r="P71" s="38" t="s">
        <v>104</v>
      </c>
      <c r="Q71" s="38" t="s">
        <v>105</v>
      </c>
      <c r="R71" s="38" t="s">
        <v>83</v>
      </c>
      <c r="S71" s="63" t="e">
        <f>HLOOKUP("Device Tree Pin Name",#REF!,MATCH($A71,#REF!,0),FALSE)</f>
        <v>#REF!</v>
      </c>
      <c r="T71" s="47" t="e">
        <f>HLOOKUP("power rail",#REF!,MATCH($A71,#REF!,0),FALSE)</f>
        <v>#REF!</v>
      </c>
      <c r="U71" s="62" t="e">
        <f>HLOOKUP("Wake Capable",#REF!,MATCH($A71,#REF!,0),FALSE)</f>
        <v>#REF!</v>
      </c>
      <c r="V71" s="62" t="e">
        <f>HLOOKUP("Strap",#REF!,MATCH($A71,#REF!,0),FALSE)</f>
        <v>#REF!</v>
      </c>
      <c r="W71" s="62" t="e">
        <f>HLOOKUP("GTE",#REF!,MATCH($A71,#REF!,0),FALSE)</f>
        <v>#REF!</v>
      </c>
      <c r="X71" s="62" t="e">
        <f>HLOOKUP("DPD_Control",#REF!,MATCH($A71,#REF!,0),FALSE)</f>
        <v>#REF!</v>
      </c>
      <c r="Y71" s="62" t="e">
        <f>HLOOKUP("DPD_Group",#REF!,MATCH($A71,#REF!,0),FALSE)</f>
        <v>#REF!</v>
      </c>
      <c r="Z71" s="47" t="e">
        <f>HLOOKUP("Pad Category",#REF!,MATCH($A71,#REF!,0),FALSE)</f>
        <v>#REF!</v>
      </c>
      <c r="AA71" s="47" t="e">
        <f>HLOOKUP("Pad type",#REF!,MATCH($A71,#REF!,0),FALSE)</f>
        <v>#REF!</v>
      </c>
      <c r="AB71" s="47" t="e">
        <f>HLOOKUP("Pull Strength",#REF!,MATCH($A71,#REF!,0),FALSE)</f>
        <v>#REF!</v>
      </c>
      <c r="AC71" s="47" t="e">
        <f>HLOOKUP("POR Pin State",#REF!,MATCH($A71,#REF!,0),FALSE)</f>
        <v>#REF!</v>
      </c>
      <c r="AD71" s="47" t="str">
        <f t="shared" si="44"/>
        <v>RSVD1</v>
      </c>
      <c r="AE71" s="82"/>
      <c r="AF71" s="38" t="str">
        <f t="shared" si="45"/>
        <v>PULL_DOWN</v>
      </c>
      <c r="AG71" s="38" t="str">
        <f t="shared" si="46"/>
        <v>TRISTATE</v>
      </c>
      <c r="AH71" s="38" t="str">
        <f t="shared" si="47"/>
        <v>DISABLE</v>
      </c>
      <c r="AI71" s="87" t="e">
        <f t="shared" si="48"/>
        <v>#REF!</v>
      </c>
      <c r="AJ71" s="86" t="b">
        <v>1</v>
      </c>
      <c r="AK71" s="86" t="b">
        <v>1</v>
      </c>
      <c r="AL71" s="86" t="b">
        <v>1</v>
      </c>
      <c r="AM71" s="86" t="b">
        <v>1</v>
      </c>
      <c r="AN71" s="86" t="b">
        <v>1</v>
      </c>
      <c r="AO71" s="86" t="b">
        <v>1</v>
      </c>
      <c r="AP71" s="63" t="str">
        <f t="shared" si="49"/>
        <v>VALID</v>
      </c>
      <c r="AQ71" s="102" t="s">
        <v>232</v>
      </c>
      <c r="AR71" s="103" t="s">
        <v>79</v>
      </c>
      <c r="AS71" s="104"/>
      <c r="AT71" s="104" t="s">
        <v>89</v>
      </c>
      <c r="AU71" s="105"/>
      <c r="AV71" s="104" t="s">
        <v>8112</v>
      </c>
      <c r="AW71" s="118" t="s">
        <v>85</v>
      </c>
      <c r="AX71" s="104" t="s">
        <v>85</v>
      </c>
      <c r="AY71" s="105"/>
      <c r="AZ71" s="104"/>
      <c r="BA71" s="104"/>
      <c r="BB71" s="115"/>
      <c r="BC71" s="116"/>
      <c r="BD71" s="117"/>
      <c r="BE71" s="150"/>
      <c r="BF71" s="147" t="e">
        <f>VLOOKUP($A71,#REF!,34,FALSE)</f>
        <v>#REF!</v>
      </c>
      <c r="BG71" s="148" t="e">
        <f>VLOOKUP($A71,#REF!,22,FALSE)</f>
        <v>#REF!</v>
      </c>
      <c r="BH71" s="149"/>
    </row>
    <row r="72" ht="12.95" customHeight="1" spans="1:60">
      <c r="A72" s="38" t="s">
        <v>233</v>
      </c>
      <c r="B72" s="38" t="e">
        <f>VLOOKUP($A72,#REF!,34,FALSE)</f>
        <v>#REF!</v>
      </c>
      <c r="C72" s="39" t="str">
        <f t="shared" si="43"/>
        <v>unused_UART5_TX</v>
      </c>
      <c r="D72" s="40" t="e">
        <f>IF(LEN(VLOOKUP($A72,#REF!,8,FALSE)),LEFT(VLOOKUP($A72,#REF!,8,FALSE),LEN(VLOOKUP($A72,#REF!,8,FALSE))-2),"")</f>
        <v>#REF!</v>
      </c>
      <c r="E72" s="41" t="e">
        <f>IF(LEN(VLOOKUP($A72,#REF!,4,FALSE)),IF(INDEX(#REF!,MATCH($A72,#REF!,0),1),LEFT(VLOOKUP($A72,#REF!,4,FALSE),LEN(VLOOKUP($A72,#REF!,4,FALSE))-2),CONCATENATE(LEFT(VLOOKUP($A72,#REF!,4,FALSE),LEN(VLOOKUP($A72,#REF!,4,FALSE))-2),"*")),"")</f>
        <v>#REF!</v>
      </c>
      <c r="F72" s="42" t="e">
        <f>IF(LEN(VLOOKUP($A72,#REF!,5,FALSE)),IF(INDEX(#REF!,MATCH($A72,#REF!,0),2),LEFT(VLOOKUP($A72,#REF!,5,FALSE),LEN(VLOOKUP($A72,#REF!,5,FALSE))-2),CONCATENATE(LEFT(VLOOKUP($A72,#REF!,5,FALSE),LEN(VLOOKUP($A72,#REF!,5,FALSE))-2),"*")),"")</f>
        <v>#REF!</v>
      </c>
      <c r="G72" s="42" t="e">
        <f>IF(LEN(VLOOKUP($A72,#REF!,6,FALSE)),IF(INDEX(#REF!,MATCH($A72,#REF!,0),3),LEFT(VLOOKUP($A72,#REF!,6,FALSE),LEN(VLOOKUP($A72,#REF!,6,FALSE))-2),CONCATENATE(LEFT(VLOOKUP($A72,#REF!,6,FALSE),LEN(VLOOKUP($A72,#REF!,6,FALSE))-2),"*")),"")</f>
        <v>#REF!</v>
      </c>
      <c r="H72" s="43" t="e">
        <f>IF(LEN(VLOOKUP($A72,#REF!,7,FALSE)),IF(INDEX(#REF!,MATCH($A72,#REF!,0),4),LEFT(VLOOKUP($A72,#REF!,7,FALSE),LEN(VLOOKUP($A72,#REF!,7,FALSE))-2),CONCATENATE(LEFT(VLOOKUP($A72,#REF!,7,FALSE),LEN(VLOOKUP($A72,#REF!,7,FALSE))-2),"*")),"")</f>
        <v>#REF!</v>
      </c>
      <c r="I72" s="54" t="e">
        <f>IF(LEN(VLOOKUP($A72,#REF!,8,FALSE)),UPPER(RIGHT(VLOOKUP($A72,#REF!,8,FALSE),1)),"")</f>
        <v>#REF!</v>
      </c>
      <c r="J72" s="42" t="e">
        <f>IF(LEN(VLOOKUP($A72,#REF!,4,FALSE)),UPPER(RIGHT(VLOOKUP($A72,#REF!,4,FALSE),1)),"")</f>
        <v>#REF!</v>
      </c>
      <c r="K72" s="42" t="e">
        <f>IF(LEN(VLOOKUP($A72,#REF!,5,FALSE)),UPPER(RIGHT(VLOOKUP($A72,#REF!,5,FALSE),1)),"")</f>
        <v>#REF!</v>
      </c>
      <c r="L72" s="42" t="e">
        <f>IF(LEN(VLOOKUP($A72,#REF!,6,FALSE)),UPPER(RIGHT(VLOOKUP($A72,#REF!,6,FALSE),1)),"")</f>
        <v>#REF!</v>
      </c>
      <c r="M72" s="43" t="e">
        <f>IF(LEN(VLOOKUP($A72,#REF!,7,FALSE)),UPPER(RIGHT(VLOOKUP($A72,#REF!,7,FALSE),1)),"")</f>
        <v>#REF!</v>
      </c>
      <c r="N72" s="38" t="s">
        <v>234</v>
      </c>
      <c r="O72" s="38" t="s">
        <v>83</v>
      </c>
      <c r="P72" s="38" t="s">
        <v>235</v>
      </c>
      <c r="Q72" s="38" t="s">
        <v>105</v>
      </c>
      <c r="R72" s="38" t="s">
        <v>83</v>
      </c>
      <c r="S72" s="66" t="e">
        <f>HLOOKUP("Device Tree Pin Name",#REF!,MATCH($A72,#REF!,0),FALSE)</f>
        <v>#REF!</v>
      </c>
      <c r="T72" s="67" t="e">
        <f>HLOOKUP("power rail",#REF!,MATCH($A72,#REF!,0),FALSE)</f>
        <v>#REF!</v>
      </c>
      <c r="U72" s="62" t="e">
        <f>HLOOKUP("Wake Capable",#REF!,MATCH($A72,#REF!,0),FALSE)</f>
        <v>#REF!</v>
      </c>
      <c r="V72" s="62" t="e">
        <f>HLOOKUP("Strap",#REF!,MATCH($A72,#REF!,0),FALSE)</f>
        <v>#REF!</v>
      </c>
      <c r="W72" s="62" t="e">
        <f>HLOOKUP("GTE",#REF!,MATCH($A72,#REF!,0),FALSE)</f>
        <v>#REF!</v>
      </c>
      <c r="X72" s="62" t="e">
        <f>HLOOKUP("DPD_Control",#REF!,MATCH($A72,#REF!,0),FALSE)</f>
        <v>#REF!</v>
      </c>
      <c r="Y72" s="62" t="e">
        <f>HLOOKUP("DPD_Group",#REF!,MATCH($A72,#REF!,0),FALSE)</f>
        <v>#REF!</v>
      </c>
      <c r="Z72" s="47" t="e">
        <f>HLOOKUP("Pad Category",#REF!,MATCH($A72,#REF!,0),FALSE)</f>
        <v>#REF!</v>
      </c>
      <c r="AA72" s="47" t="e">
        <f>HLOOKUP("Pad type",#REF!,MATCH($A72,#REF!,0),FALSE)</f>
        <v>#REF!</v>
      </c>
      <c r="AB72" s="47" t="e">
        <f>HLOOKUP("Pull Strength",#REF!,MATCH($A72,#REF!,0),FALSE)</f>
        <v>#REF!</v>
      </c>
      <c r="AC72" s="47" t="e">
        <f>HLOOKUP("POR Pin State",#REF!,MATCH($A72,#REF!,0),FALSE)</f>
        <v>#REF!</v>
      </c>
      <c r="AD72" s="47" t="str">
        <f t="shared" si="44"/>
        <v>RSVD1</v>
      </c>
      <c r="AE72" s="82"/>
      <c r="AF72" s="38" t="str">
        <f t="shared" si="45"/>
        <v>PULL_DOWN</v>
      </c>
      <c r="AG72" s="38" t="str">
        <f t="shared" si="46"/>
        <v>TRISTATE</v>
      </c>
      <c r="AH72" s="38" t="str">
        <f t="shared" si="47"/>
        <v>DISABLE</v>
      </c>
      <c r="AI72" s="87" t="e">
        <f t="shared" si="48"/>
        <v>#REF!</v>
      </c>
      <c r="AJ72" s="86" t="b">
        <v>1</v>
      </c>
      <c r="AK72" s="86" t="b">
        <v>1</v>
      </c>
      <c r="AL72" s="86" t="b">
        <v>1</v>
      </c>
      <c r="AM72" s="86" t="b">
        <v>1</v>
      </c>
      <c r="AN72" s="86" t="b">
        <v>1</v>
      </c>
      <c r="AO72" s="86" t="b">
        <v>1</v>
      </c>
      <c r="AP72" s="63" t="str">
        <f t="shared" si="49"/>
        <v>VALID</v>
      </c>
      <c r="AQ72" s="102" t="s">
        <v>236</v>
      </c>
      <c r="AR72" s="103" t="s">
        <v>79</v>
      </c>
      <c r="AS72" s="104"/>
      <c r="AT72" s="105"/>
      <c r="AU72" s="105"/>
      <c r="AV72" s="105"/>
      <c r="AW72" s="105"/>
      <c r="AX72" s="104" t="s">
        <v>85</v>
      </c>
      <c r="AY72" s="105"/>
      <c r="AZ72" s="104"/>
      <c r="BA72" s="104"/>
      <c r="BB72" s="115"/>
      <c r="BC72" s="116"/>
      <c r="BD72" s="117"/>
      <c r="BE72" s="150"/>
      <c r="BF72" s="147" t="e">
        <f>VLOOKUP($A72,#REF!,34,FALSE)</f>
        <v>#REF!</v>
      </c>
      <c r="BG72" s="148" t="e">
        <f>VLOOKUP($A72,#REF!,22,FALSE)</f>
        <v>#REF!</v>
      </c>
      <c r="BH72" s="149"/>
    </row>
    <row r="73" ht="12.75" customHeight="1" spans="1:60">
      <c r="A73" s="38" t="s">
        <v>237</v>
      </c>
      <c r="B73" s="38" t="e">
        <f>VLOOKUP($A73,#REF!,34,FALSE)</f>
        <v>#REF!</v>
      </c>
      <c r="C73" s="39" t="str">
        <f t="shared" si="43"/>
        <v>unused_UART5_RX</v>
      </c>
      <c r="D73" s="40" t="e">
        <f>IF(LEN(VLOOKUP($A73,#REF!,8,FALSE)),LEFT(VLOOKUP($A73,#REF!,8,FALSE),LEN(VLOOKUP($A73,#REF!,8,FALSE))-2),"")</f>
        <v>#REF!</v>
      </c>
      <c r="E73" s="41" t="e">
        <f>IF(LEN(VLOOKUP($A73,#REF!,4,FALSE)),IF(INDEX(#REF!,MATCH($A73,#REF!,0),1),LEFT(VLOOKUP($A73,#REF!,4,FALSE),LEN(VLOOKUP($A73,#REF!,4,FALSE))-2),CONCATENATE(LEFT(VLOOKUP($A73,#REF!,4,FALSE),LEN(VLOOKUP($A73,#REF!,4,FALSE))-2),"*")),"")</f>
        <v>#REF!</v>
      </c>
      <c r="F73" s="42" t="e">
        <f>IF(LEN(VLOOKUP($A73,#REF!,5,FALSE)),IF(INDEX(#REF!,MATCH($A73,#REF!,0),2),LEFT(VLOOKUP($A73,#REF!,5,FALSE),LEN(VLOOKUP($A73,#REF!,5,FALSE))-2),CONCATENATE(LEFT(VLOOKUP($A73,#REF!,5,FALSE),LEN(VLOOKUP($A73,#REF!,5,FALSE))-2),"*")),"")</f>
        <v>#REF!</v>
      </c>
      <c r="G73" s="42" t="e">
        <f>IF(LEN(VLOOKUP($A73,#REF!,6,FALSE)),IF(INDEX(#REF!,MATCH($A73,#REF!,0),3),LEFT(VLOOKUP($A73,#REF!,6,FALSE),LEN(VLOOKUP($A73,#REF!,6,FALSE))-2),CONCATENATE(LEFT(VLOOKUP($A73,#REF!,6,FALSE),LEN(VLOOKUP($A73,#REF!,6,FALSE))-2),"*")),"")</f>
        <v>#REF!</v>
      </c>
      <c r="H73" s="43" t="e">
        <f>IF(LEN(VLOOKUP($A73,#REF!,7,FALSE)),IF(INDEX(#REF!,MATCH($A73,#REF!,0),4),LEFT(VLOOKUP($A73,#REF!,7,FALSE),LEN(VLOOKUP($A73,#REF!,7,FALSE))-2),CONCATENATE(LEFT(VLOOKUP($A73,#REF!,7,FALSE),LEN(VLOOKUP($A73,#REF!,7,FALSE))-2),"*")),"")</f>
        <v>#REF!</v>
      </c>
      <c r="I73" s="54" t="e">
        <f>IF(LEN(VLOOKUP($A73,#REF!,8,FALSE)),UPPER(RIGHT(VLOOKUP($A73,#REF!,8,FALSE),1)),"")</f>
        <v>#REF!</v>
      </c>
      <c r="J73" s="42" t="e">
        <f>IF(LEN(VLOOKUP($A73,#REF!,4,FALSE)),UPPER(RIGHT(VLOOKUP($A73,#REF!,4,FALSE),1)),"")</f>
        <v>#REF!</v>
      </c>
      <c r="K73" s="42" t="e">
        <f>IF(LEN(VLOOKUP($A73,#REF!,5,FALSE)),UPPER(RIGHT(VLOOKUP($A73,#REF!,5,FALSE),1)),"")</f>
        <v>#REF!</v>
      </c>
      <c r="L73" s="42" t="e">
        <f>IF(LEN(VLOOKUP($A73,#REF!,6,FALSE)),UPPER(RIGHT(VLOOKUP($A73,#REF!,6,FALSE),1)),"")</f>
        <v>#REF!</v>
      </c>
      <c r="M73" s="43" t="e">
        <f>IF(LEN(VLOOKUP($A73,#REF!,7,FALSE)),UPPER(RIGHT(VLOOKUP($A73,#REF!,7,FALSE),1)),"")</f>
        <v>#REF!</v>
      </c>
      <c r="N73" s="38" t="s">
        <v>234</v>
      </c>
      <c r="O73" s="38" t="s">
        <v>83</v>
      </c>
      <c r="P73" s="38" t="s">
        <v>235</v>
      </c>
      <c r="Q73" s="38" t="s">
        <v>105</v>
      </c>
      <c r="R73" s="38" t="s">
        <v>83</v>
      </c>
      <c r="S73" s="63" t="e">
        <f>HLOOKUP("Device Tree Pin Name",#REF!,MATCH($A73,#REF!,0),FALSE)</f>
        <v>#REF!</v>
      </c>
      <c r="T73" s="47" t="e">
        <f>HLOOKUP("power rail",#REF!,MATCH($A73,#REF!,0),FALSE)</f>
        <v>#REF!</v>
      </c>
      <c r="U73" s="62" t="e">
        <f>HLOOKUP("Wake Capable",#REF!,MATCH($A73,#REF!,0),FALSE)</f>
        <v>#REF!</v>
      </c>
      <c r="V73" s="62" t="e">
        <f>HLOOKUP("Strap",#REF!,MATCH($A73,#REF!,0),FALSE)</f>
        <v>#REF!</v>
      </c>
      <c r="W73" s="62" t="e">
        <f>HLOOKUP("GTE",#REF!,MATCH($A73,#REF!,0),FALSE)</f>
        <v>#REF!</v>
      </c>
      <c r="X73" s="62" t="e">
        <f>HLOOKUP("DPD_Control",#REF!,MATCH($A73,#REF!,0),FALSE)</f>
        <v>#REF!</v>
      </c>
      <c r="Y73" s="62" t="e">
        <f>HLOOKUP("DPD_Group",#REF!,MATCH($A73,#REF!,0),FALSE)</f>
        <v>#REF!</v>
      </c>
      <c r="Z73" s="47" t="e">
        <f>HLOOKUP("Pad Category",#REF!,MATCH($A73,#REF!,0),FALSE)</f>
        <v>#REF!</v>
      </c>
      <c r="AA73" s="47" t="e">
        <f>HLOOKUP("Pad type",#REF!,MATCH($A73,#REF!,0),FALSE)</f>
        <v>#REF!</v>
      </c>
      <c r="AB73" s="47" t="e">
        <f>HLOOKUP("Pull Strength",#REF!,MATCH($A73,#REF!,0),FALSE)</f>
        <v>#REF!</v>
      </c>
      <c r="AC73" s="47" t="e">
        <f>HLOOKUP("POR Pin State",#REF!,MATCH($A73,#REF!,0),FALSE)</f>
        <v>#REF!</v>
      </c>
      <c r="AD73" s="47" t="str">
        <f t="shared" si="44"/>
        <v>RSVD1</v>
      </c>
      <c r="AE73" s="82"/>
      <c r="AF73" s="38" t="str">
        <f t="shared" si="45"/>
        <v>PULL_DOWN</v>
      </c>
      <c r="AG73" s="38" t="str">
        <f t="shared" si="46"/>
        <v>TRISTATE</v>
      </c>
      <c r="AH73" s="38" t="str">
        <f t="shared" si="47"/>
        <v>DISABLE</v>
      </c>
      <c r="AI73" s="87" t="e">
        <f t="shared" si="48"/>
        <v>#REF!</v>
      </c>
      <c r="AJ73" s="86" t="b">
        <v>1</v>
      </c>
      <c r="AK73" s="86" t="b">
        <v>1</v>
      </c>
      <c r="AL73" s="86" t="b">
        <v>1</v>
      </c>
      <c r="AM73" s="86" t="b">
        <v>1</v>
      </c>
      <c r="AN73" s="86" t="b">
        <v>1</v>
      </c>
      <c r="AO73" s="86" t="b">
        <v>1</v>
      </c>
      <c r="AP73" s="63" t="str">
        <f t="shared" si="49"/>
        <v>VALID</v>
      </c>
      <c r="AQ73" s="102" t="s">
        <v>238</v>
      </c>
      <c r="AR73" s="103" t="s">
        <v>79</v>
      </c>
      <c r="AS73" s="104"/>
      <c r="AT73" s="105"/>
      <c r="AU73" s="105"/>
      <c r="AV73" s="105"/>
      <c r="AW73" s="105"/>
      <c r="AX73" s="104" t="s">
        <v>85</v>
      </c>
      <c r="AY73" s="105"/>
      <c r="AZ73" s="104"/>
      <c r="BA73" s="104"/>
      <c r="BB73" s="115"/>
      <c r="BC73" s="116"/>
      <c r="BD73" s="117"/>
      <c r="BE73" s="150"/>
      <c r="BF73" s="147" t="e">
        <f>VLOOKUP($A73,#REF!,34,FALSE)</f>
        <v>#REF!</v>
      </c>
      <c r="BG73" s="148" t="e">
        <f>VLOOKUP($A73,#REF!,22,FALSE)</f>
        <v>#REF!</v>
      </c>
      <c r="BH73" s="149"/>
    </row>
    <row r="74" ht="12.95" customHeight="1" spans="1:60">
      <c r="A74" s="38" t="s">
        <v>239</v>
      </c>
      <c r="B74" s="38" t="e">
        <f>VLOOKUP($A74,#REF!,34,FALSE)</f>
        <v>#REF!</v>
      </c>
      <c r="C74" s="39" t="str">
        <f t="shared" si="43"/>
        <v>unused_UART5_RTS</v>
      </c>
      <c r="D74" s="40" t="e">
        <f>IF(LEN(VLOOKUP($A74,#REF!,8,FALSE)),LEFT(VLOOKUP($A74,#REF!,8,FALSE),LEN(VLOOKUP($A74,#REF!,8,FALSE))-2),"")</f>
        <v>#REF!</v>
      </c>
      <c r="E74" s="41" t="e">
        <f>IF(LEN(VLOOKUP($A74,#REF!,4,FALSE)),IF(INDEX(#REF!,MATCH($A74,#REF!,0),1),LEFT(VLOOKUP($A74,#REF!,4,FALSE),LEN(VLOOKUP($A74,#REF!,4,FALSE))-2),CONCATENATE(LEFT(VLOOKUP($A74,#REF!,4,FALSE),LEN(VLOOKUP($A74,#REF!,4,FALSE))-2),"*")),"")</f>
        <v>#REF!</v>
      </c>
      <c r="F74" s="42" t="e">
        <f>IF(LEN(VLOOKUP($A74,#REF!,5,FALSE)),IF(INDEX(#REF!,MATCH($A74,#REF!,0),2),LEFT(VLOOKUP($A74,#REF!,5,FALSE),LEN(VLOOKUP($A74,#REF!,5,FALSE))-3),CONCATENATE(LEFT(VLOOKUP($A74,#REF!,5,FALSE),LEN(VLOOKUP($A74,#REF!,5,FALSE))-2),"*")),"")</f>
        <v>#REF!</v>
      </c>
      <c r="G74" s="42" t="e">
        <f>IF(LEN(VLOOKUP($A74,#REF!,6,FALSE)),IF(INDEX(#REF!,MATCH($A74,#REF!,0),3),LEFT(VLOOKUP($A74,#REF!,6,FALSE),LEN(VLOOKUP($A74,#REF!,6,FALSE))-2),CONCATENATE(LEFT(VLOOKUP($A74,#REF!,6,FALSE),LEN(VLOOKUP($A74,#REF!,6,FALSE))-2),"*")),"")</f>
        <v>#REF!</v>
      </c>
      <c r="H74" s="43" t="e">
        <f>IF(LEN(VLOOKUP($A74,#REF!,7,FALSE)),IF(INDEX(#REF!,MATCH($A74,#REF!,0),4),LEFT(VLOOKUP($A74,#REF!,7,FALSE),LEN(VLOOKUP($A74,#REF!,7,FALSE))-2),CONCATENATE(LEFT(VLOOKUP($A74,#REF!,7,FALSE),LEN(VLOOKUP($A74,#REF!,7,FALSE))-2),"*")),"")</f>
        <v>#REF!</v>
      </c>
      <c r="I74" s="54" t="e">
        <f>IF(LEN(VLOOKUP($A74,#REF!,8,FALSE)),UPPER(RIGHT(VLOOKUP($A74,#REF!,8,FALSE),1)),"")</f>
        <v>#REF!</v>
      </c>
      <c r="J74" s="42" t="e">
        <f>IF(LEN(VLOOKUP($A74,#REF!,4,FALSE)),UPPER(RIGHT(VLOOKUP($A74,#REF!,4,FALSE),1)),"")</f>
        <v>#REF!</v>
      </c>
      <c r="K74" s="42" t="s">
        <v>81</v>
      </c>
      <c r="L74" s="42" t="e">
        <f>IF(LEN(VLOOKUP($A74,#REF!,6,FALSE)),UPPER(RIGHT(VLOOKUP($A74,#REF!,6,FALSE),1)),"")</f>
        <v>#REF!</v>
      </c>
      <c r="M74" s="43" t="e">
        <f>IF(LEN(VLOOKUP($A74,#REF!,7,FALSE)),UPPER(RIGHT(VLOOKUP($A74,#REF!,7,FALSE),1)),"")</f>
        <v>#REF!</v>
      </c>
      <c r="N74" s="38" t="s">
        <v>234</v>
      </c>
      <c r="O74" s="38" t="s">
        <v>83</v>
      </c>
      <c r="P74" s="38" t="s">
        <v>104</v>
      </c>
      <c r="Q74" s="38" t="s">
        <v>105</v>
      </c>
      <c r="R74" s="38" t="s">
        <v>83</v>
      </c>
      <c r="S74" s="63" t="e">
        <f>HLOOKUP("Device Tree Pin Name",#REF!,MATCH($A74,#REF!,0),FALSE)</f>
        <v>#REF!</v>
      </c>
      <c r="T74" s="47" t="e">
        <f>HLOOKUP("power rail",#REF!,MATCH($A74,#REF!,0),FALSE)</f>
        <v>#REF!</v>
      </c>
      <c r="U74" s="62" t="e">
        <f>HLOOKUP("Wake Capable",#REF!,MATCH($A74,#REF!,0),FALSE)</f>
        <v>#REF!</v>
      </c>
      <c r="V74" s="62" t="e">
        <f>HLOOKUP("Strap",#REF!,MATCH($A74,#REF!,0),FALSE)</f>
        <v>#REF!</v>
      </c>
      <c r="W74" s="62" t="e">
        <f>HLOOKUP("GTE",#REF!,MATCH($A74,#REF!,0),FALSE)</f>
        <v>#REF!</v>
      </c>
      <c r="X74" s="62" t="e">
        <f>HLOOKUP("DPD_Control",#REF!,MATCH($A74,#REF!,0),FALSE)</f>
        <v>#REF!</v>
      </c>
      <c r="Y74" s="62" t="e">
        <f>HLOOKUP("DPD_Group",#REF!,MATCH($A74,#REF!,0),FALSE)</f>
        <v>#REF!</v>
      </c>
      <c r="Z74" s="47" t="e">
        <f>HLOOKUP("Pad Category",#REF!,MATCH($A74,#REF!,0),FALSE)</f>
        <v>#REF!</v>
      </c>
      <c r="AA74" s="47" t="e">
        <f>HLOOKUP("Pad type",#REF!,MATCH($A74,#REF!,0),FALSE)</f>
        <v>#REF!</v>
      </c>
      <c r="AB74" s="47" t="e">
        <f>HLOOKUP("Pull Strength",#REF!,MATCH($A74,#REF!,0),FALSE)</f>
        <v>#REF!</v>
      </c>
      <c r="AC74" s="47" t="e">
        <f>HLOOKUP("POR Pin State",#REF!,MATCH($A74,#REF!,0),FALSE)</f>
        <v>#REF!</v>
      </c>
      <c r="AD74" s="47" t="str">
        <f t="shared" si="44"/>
        <v>RSVD1</v>
      </c>
      <c r="AE74" s="82"/>
      <c r="AF74" s="38" t="str">
        <f t="shared" si="45"/>
        <v>PULL_DOWN</v>
      </c>
      <c r="AG74" s="38" t="str">
        <f t="shared" si="46"/>
        <v>TRISTATE</v>
      </c>
      <c r="AH74" s="38" t="str">
        <f t="shared" si="47"/>
        <v>DISABLE</v>
      </c>
      <c r="AI74" s="87" t="e">
        <f t="shared" si="48"/>
        <v>#REF!</v>
      </c>
      <c r="AJ74" s="86" t="b">
        <v>1</v>
      </c>
      <c r="AK74" s="86" t="b">
        <v>1</v>
      </c>
      <c r="AL74" s="86" t="b">
        <v>1</v>
      </c>
      <c r="AM74" s="86" t="b">
        <v>1</v>
      </c>
      <c r="AN74" s="86" t="b">
        <v>1</v>
      </c>
      <c r="AO74" s="86" t="b">
        <v>1</v>
      </c>
      <c r="AP74" s="63" t="str">
        <f t="shared" si="49"/>
        <v>VALID</v>
      </c>
      <c r="AQ74" s="102" t="s">
        <v>240</v>
      </c>
      <c r="AR74" s="103" t="s">
        <v>79</v>
      </c>
      <c r="AS74" s="104"/>
      <c r="AT74" s="105"/>
      <c r="AU74" s="105"/>
      <c r="AV74" s="105"/>
      <c r="AW74" s="105"/>
      <c r="AX74" s="104" t="s">
        <v>85</v>
      </c>
      <c r="AY74" s="105"/>
      <c r="AZ74" s="104"/>
      <c r="BA74" s="104"/>
      <c r="BB74" s="115"/>
      <c r="BC74" s="116"/>
      <c r="BD74" s="117"/>
      <c r="BE74" s="150"/>
      <c r="BF74" s="147" t="e">
        <f>VLOOKUP($A74,#REF!,34,FALSE)</f>
        <v>#REF!</v>
      </c>
      <c r="BG74" s="148" t="e">
        <f>VLOOKUP($A74,#REF!,22,FALSE)</f>
        <v>#REF!</v>
      </c>
      <c r="BH74" s="149"/>
    </row>
    <row r="75" ht="12.95" customHeight="1" spans="1:60">
      <c r="A75" s="38" t="s">
        <v>241</v>
      </c>
      <c r="B75" s="38" t="e">
        <f>VLOOKUP($A75,#REF!,34,FALSE)</f>
        <v>#REF!</v>
      </c>
      <c r="C75" s="39" t="str">
        <f t="shared" si="43"/>
        <v>unused_UART5_CTS</v>
      </c>
      <c r="D75" s="40" t="e">
        <f>IF(LEN(VLOOKUP($A75,#REF!,8,FALSE)),LEFT(VLOOKUP($A75,#REF!,8,FALSE),LEN(VLOOKUP($A75,#REF!,8,FALSE))-2),"")</f>
        <v>#REF!</v>
      </c>
      <c r="E75" s="41" t="e">
        <f>IF(LEN(VLOOKUP($A75,#REF!,4,FALSE)),IF(INDEX(#REF!,MATCH($A75,#REF!,0),1),LEFT(VLOOKUP($A75,#REF!,4,FALSE),LEN(VLOOKUP($A75,#REF!,4,FALSE))-2),CONCATENATE(LEFT(VLOOKUP($A75,#REF!,4,FALSE),LEN(VLOOKUP($A75,#REF!,4,FALSE))-2),"*")),"")</f>
        <v>#REF!</v>
      </c>
      <c r="F75" s="42" t="e">
        <f>IF(LEN(VLOOKUP($A75,#REF!,5,FALSE)),IF(INDEX(#REF!,MATCH($A75,#REF!,0),2),LEFT(VLOOKUP($A75,#REF!,5,FALSE),LEN(VLOOKUP($A75,#REF!,5,FALSE))-2),CONCATENATE(LEFT(VLOOKUP($A75,#REF!,5,FALSE),LEN(VLOOKUP($A75,#REF!,5,FALSE))-2),"*")),"")</f>
        <v>#REF!</v>
      </c>
      <c r="G75" s="42" t="e">
        <f>IF(LEN(VLOOKUP($A75,#REF!,6,FALSE)),IF(INDEX(#REF!,MATCH($A75,#REF!,0),3),LEFT(VLOOKUP($A75,#REF!,6,FALSE),LEN(VLOOKUP($A75,#REF!,6,FALSE))-2),CONCATENATE(LEFT(VLOOKUP($A75,#REF!,6,FALSE),LEN(VLOOKUP($A75,#REF!,6,FALSE))-2),"*")),"")</f>
        <v>#REF!</v>
      </c>
      <c r="H75" s="43" t="e">
        <f>IF(LEN(VLOOKUP($A75,#REF!,7,FALSE)),IF(INDEX(#REF!,MATCH($A75,#REF!,0),4),LEFT(VLOOKUP($A75,#REF!,7,FALSE),LEN(VLOOKUP($A75,#REF!,7,FALSE))-2),CONCATENATE(LEFT(VLOOKUP($A75,#REF!,7,FALSE),LEN(VLOOKUP($A75,#REF!,7,FALSE))-2),"*")),"")</f>
        <v>#REF!</v>
      </c>
      <c r="I75" s="54" t="e">
        <f>IF(LEN(VLOOKUP($A75,#REF!,8,FALSE)),UPPER(RIGHT(VLOOKUP($A75,#REF!,8,FALSE),1)),"")</f>
        <v>#REF!</v>
      </c>
      <c r="J75" s="42" t="e">
        <f>IF(LEN(VLOOKUP($A75,#REF!,4,FALSE)),UPPER(RIGHT(VLOOKUP($A75,#REF!,4,FALSE),1)),"")</f>
        <v>#REF!</v>
      </c>
      <c r="K75" s="42" t="e">
        <f>IF(LEN(VLOOKUP($A75,#REF!,5,FALSE)),UPPER(RIGHT(VLOOKUP($A75,#REF!,5,FALSE),1)),"")</f>
        <v>#REF!</v>
      </c>
      <c r="L75" s="42" t="e">
        <f>IF(LEN(VLOOKUP($A75,#REF!,6,FALSE)),UPPER(RIGHT(VLOOKUP($A75,#REF!,6,FALSE),1)),"")</f>
        <v>#REF!</v>
      </c>
      <c r="M75" s="43" t="e">
        <f>IF(LEN(VLOOKUP($A75,#REF!,7,FALSE)),UPPER(RIGHT(VLOOKUP($A75,#REF!,7,FALSE),1)),"")</f>
        <v>#REF!</v>
      </c>
      <c r="N75" s="38" t="s">
        <v>234</v>
      </c>
      <c r="O75" s="38" t="s">
        <v>83</v>
      </c>
      <c r="P75" s="38" t="s">
        <v>104</v>
      </c>
      <c r="Q75" s="38" t="s">
        <v>105</v>
      </c>
      <c r="R75" s="38" t="s">
        <v>83</v>
      </c>
      <c r="S75" s="63" t="e">
        <f>HLOOKUP("Device Tree Pin Name",#REF!,MATCH($A75,#REF!,0),FALSE)</f>
        <v>#REF!</v>
      </c>
      <c r="T75" s="47" t="e">
        <f>HLOOKUP("power rail",#REF!,MATCH($A75,#REF!,0),FALSE)</f>
        <v>#REF!</v>
      </c>
      <c r="U75" s="62" t="e">
        <f>HLOOKUP("Wake Capable",#REF!,MATCH($A75,#REF!,0),FALSE)</f>
        <v>#REF!</v>
      </c>
      <c r="V75" s="62" t="e">
        <f>HLOOKUP("Strap",#REF!,MATCH($A75,#REF!,0),FALSE)</f>
        <v>#REF!</v>
      </c>
      <c r="W75" s="62" t="e">
        <f>HLOOKUP("GTE",#REF!,MATCH($A75,#REF!,0),FALSE)</f>
        <v>#REF!</v>
      </c>
      <c r="X75" s="62" t="e">
        <f>HLOOKUP("DPD_Control",#REF!,MATCH($A75,#REF!,0),FALSE)</f>
        <v>#REF!</v>
      </c>
      <c r="Y75" s="62" t="e">
        <f>HLOOKUP("DPD_Group",#REF!,MATCH($A75,#REF!,0),FALSE)</f>
        <v>#REF!</v>
      </c>
      <c r="Z75" s="47" t="e">
        <f>HLOOKUP("Pad Category",#REF!,MATCH($A75,#REF!,0),FALSE)</f>
        <v>#REF!</v>
      </c>
      <c r="AA75" s="47" t="e">
        <f>HLOOKUP("Pad type",#REF!,MATCH($A75,#REF!,0),FALSE)</f>
        <v>#REF!</v>
      </c>
      <c r="AB75" s="47" t="e">
        <f>HLOOKUP("Pull Strength",#REF!,MATCH($A75,#REF!,0),FALSE)</f>
        <v>#REF!</v>
      </c>
      <c r="AC75" s="47" t="e">
        <f>HLOOKUP("POR Pin State",#REF!,MATCH($A75,#REF!,0),FALSE)</f>
        <v>#REF!</v>
      </c>
      <c r="AD75" s="47" t="str">
        <f t="shared" si="44"/>
        <v>RSVD1</v>
      </c>
      <c r="AE75" s="82"/>
      <c r="AF75" s="38" t="str">
        <f t="shared" si="45"/>
        <v>PULL_DOWN</v>
      </c>
      <c r="AG75" s="38" t="str">
        <f t="shared" si="46"/>
        <v>TRISTATE</v>
      </c>
      <c r="AH75" s="38" t="str">
        <f t="shared" si="47"/>
        <v>DISABLE</v>
      </c>
      <c r="AI75" s="87" t="e">
        <f t="shared" si="48"/>
        <v>#REF!</v>
      </c>
      <c r="AJ75" s="86" t="b">
        <v>1</v>
      </c>
      <c r="AK75" s="86" t="b">
        <v>1</v>
      </c>
      <c r="AL75" s="86" t="b">
        <v>1</v>
      </c>
      <c r="AM75" s="86" t="b">
        <v>1</v>
      </c>
      <c r="AN75" s="86" t="b">
        <v>1</v>
      </c>
      <c r="AO75" s="86" t="b">
        <v>1</v>
      </c>
      <c r="AP75" s="63" t="str">
        <f t="shared" si="49"/>
        <v>VALID</v>
      </c>
      <c r="AQ75" s="102" t="s">
        <v>242</v>
      </c>
      <c r="AR75" s="103" t="s">
        <v>79</v>
      </c>
      <c r="AS75" s="104"/>
      <c r="AT75" s="104" t="s">
        <v>89</v>
      </c>
      <c r="AU75" s="105"/>
      <c r="AV75" s="105"/>
      <c r="AW75" s="105"/>
      <c r="AX75" s="104" t="s">
        <v>85</v>
      </c>
      <c r="AY75" s="105"/>
      <c r="AZ75" s="104"/>
      <c r="BA75" s="104"/>
      <c r="BB75" s="115"/>
      <c r="BC75" s="116"/>
      <c r="BD75" s="117"/>
      <c r="BE75" s="150"/>
      <c r="BF75" s="147" t="e">
        <f>VLOOKUP($A75,#REF!,34,FALSE)</f>
        <v>#REF!</v>
      </c>
      <c r="BG75" s="148" t="e">
        <f>VLOOKUP($A75,#REF!,22,FALSE)</f>
        <v>#REF!</v>
      </c>
      <c r="BH75" s="149"/>
    </row>
    <row r="76" ht="12.95" customHeight="1" spans="1:60">
      <c r="A76" s="38" t="s">
        <v>243</v>
      </c>
      <c r="B76" s="38" t="e">
        <f>VLOOKUP($A76,#REF!,34,FALSE)</f>
        <v>#REF!</v>
      </c>
      <c r="C76" s="39" t="str">
        <f t="shared" si="43"/>
        <v>unused_USB_VBUS_EN0</v>
      </c>
      <c r="D76" s="40" t="e">
        <f>IF(LEN(VLOOKUP($A76,#REF!,8,FALSE)),LEFT(VLOOKUP($A76,#REF!,8,FALSE),LEN(VLOOKUP($A76,#REF!,8,FALSE))-2),"")</f>
        <v>#REF!</v>
      </c>
      <c r="E76" s="41" t="e">
        <f>IF(LEN(VLOOKUP($A76,#REF!,4,FALSE)),IF(INDEX(#REF!,MATCH($A76,#REF!,0),1),LEFT(VLOOKUP($A76,#REF!,4,FALSE),LEN(VLOOKUP($A76,#REF!,4,FALSE))-2),CONCATENATE(LEFT(VLOOKUP($A76,#REF!,4,FALSE),LEN(VLOOKUP($A76,#REF!,4,FALSE))-2),"*")),"")</f>
        <v>#REF!</v>
      </c>
      <c r="F76" s="42" t="e">
        <f>IF(LEN(VLOOKUP($A76,#REF!,5,FALSE)),IF(INDEX(#REF!,MATCH($A76,#REF!,0),2),LEFT(VLOOKUP($A76,#REF!,5,FALSE),LEN(VLOOKUP($A76,#REF!,5,FALSE))-2),CONCATENATE(LEFT(VLOOKUP($A76,#REF!,5,FALSE),LEN(VLOOKUP($A76,#REF!,5,FALSE))-2),"*")),"")</f>
        <v>#REF!</v>
      </c>
      <c r="G76" s="42" t="e">
        <f>IF(LEN(VLOOKUP($A76,#REF!,6,FALSE)),IF(INDEX(#REF!,MATCH($A76,#REF!,0),3),LEFT(VLOOKUP($A76,#REF!,6,FALSE),LEN(VLOOKUP($A76,#REF!,6,FALSE))-2),CONCATENATE(LEFT(VLOOKUP($A76,#REF!,6,FALSE),LEN(VLOOKUP($A76,#REF!,6,FALSE))-2),"*")),"")</f>
        <v>#REF!</v>
      </c>
      <c r="H76" s="43" t="e">
        <f>IF(LEN(VLOOKUP($A76,#REF!,7,FALSE)),IF(INDEX(#REF!,MATCH($A76,#REF!,0),4),LEFT(VLOOKUP($A76,#REF!,7,FALSE),LEN(VLOOKUP($A76,#REF!,7,FALSE))-2),CONCATENATE(LEFT(VLOOKUP($A76,#REF!,7,FALSE),LEN(VLOOKUP($A76,#REF!,7,FALSE))-2),"*")),"")</f>
        <v>#REF!</v>
      </c>
      <c r="I76" s="54" t="e">
        <f>IF(LEN(VLOOKUP($A76,#REF!,8,FALSE)),UPPER(RIGHT(VLOOKUP($A76,#REF!,8,FALSE),1)),"")</f>
        <v>#REF!</v>
      </c>
      <c r="J76" s="42" t="e">
        <f>IF(LEN(VLOOKUP($A76,#REF!,4,FALSE)),UPPER(RIGHT(VLOOKUP($A76,#REF!,4,FALSE),1)),"")</f>
        <v>#REF!</v>
      </c>
      <c r="K76" s="42" t="e">
        <f>IF(LEN(VLOOKUP($A76,#REF!,5,FALSE)),UPPER(RIGHT(VLOOKUP($A76,#REF!,5,FALSE),1)),"")</f>
        <v>#REF!</v>
      </c>
      <c r="L76" s="42" t="e">
        <f>IF(LEN(VLOOKUP($A76,#REF!,6,FALSE)),UPPER(RIGHT(VLOOKUP($A76,#REF!,6,FALSE),1)),"")</f>
        <v>#REF!</v>
      </c>
      <c r="M76" s="43" t="e">
        <f>IF(LEN(VLOOKUP($A76,#REF!,7,FALSE)),UPPER(RIGHT(VLOOKUP($A76,#REF!,7,FALSE),1)),"")</f>
        <v>#REF!</v>
      </c>
      <c r="N76" s="38" t="s">
        <v>3227</v>
      </c>
      <c r="O76" s="38" t="s">
        <v>83</v>
      </c>
      <c r="P76" s="38" t="s">
        <v>104</v>
      </c>
      <c r="Q76" s="38" t="s">
        <v>105</v>
      </c>
      <c r="R76" s="38" t="s">
        <v>83</v>
      </c>
      <c r="S76" s="63" t="e">
        <f>HLOOKUP("Device Tree Pin Name",#REF!,MATCH($A76,#REF!,0),FALSE)</f>
        <v>#REF!</v>
      </c>
      <c r="T76" s="47" t="e">
        <f>HLOOKUP("power rail",#REF!,MATCH($A76,#REF!,0),FALSE)</f>
        <v>#REF!</v>
      </c>
      <c r="U76" s="62" t="e">
        <f>HLOOKUP("Wake Capable",#REF!,MATCH($A76,#REF!,0),FALSE)</f>
        <v>#REF!</v>
      </c>
      <c r="V76" s="62" t="e">
        <f>HLOOKUP("Strap",#REF!,MATCH($A76,#REF!,0),FALSE)</f>
        <v>#REF!</v>
      </c>
      <c r="W76" s="62" t="e">
        <f>HLOOKUP("GTE",#REF!,MATCH($A76,#REF!,0),FALSE)</f>
        <v>#REF!</v>
      </c>
      <c r="X76" s="62" t="e">
        <f>HLOOKUP("DPD_Control",#REF!,MATCH($A76,#REF!,0),FALSE)</f>
        <v>#REF!</v>
      </c>
      <c r="Y76" s="62" t="e">
        <f>HLOOKUP("DPD_Group",#REF!,MATCH($A76,#REF!,0),FALSE)</f>
        <v>#REF!</v>
      </c>
      <c r="Z76" s="47" t="e">
        <f>HLOOKUP("Pad Category",#REF!,MATCH($A76,#REF!,0),FALSE)</f>
        <v>#REF!</v>
      </c>
      <c r="AA76" s="47" t="e">
        <f>HLOOKUP("Pad type",#REF!,MATCH($A76,#REF!,0),FALSE)</f>
        <v>#REF!</v>
      </c>
      <c r="AB76" s="47" t="e">
        <f>HLOOKUP("Pull Strength",#REF!,MATCH($A76,#REF!,0),FALSE)</f>
        <v>#REF!</v>
      </c>
      <c r="AC76" s="47" t="e">
        <f>HLOOKUP("POR Pin State",#REF!,MATCH($A76,#REF!,0),FALSE)</f>
        <v>#REF!</v>
      </c>
      <c r="AD76" s="47" t="str">
        <f t="shared" si="44"/>
        <v>RSVD1</v>
      </c>
      <c r="AE76" s="82"/>
      <c r="AF76" s="38" t="str">
        <f t="shared" si="45"/>
        <v>PULL_DOWN</v>
      </c>
      <c r="AG76" s="38" t="str">
        <f t="shared" si="46"/>
        <v>TRISTATE</v>
      </c>
      <c r="AH76" s="38" t="str">
        <f t="shared" si="47"/>
        <v>DISABLE</v>
      </c>
      <c r="AI76" s="87" t="e">
        <f t="shared" si="48"/>
        <v>#REF!</v>
      </c>
      <c r="AJ76" s="86" t="b">
        <v>1</v>
      </c>
      <c r="AK76" s="86" t="b">
        <v>1</v>
      </c>
      <c r="AL76" s="86" t="b">
        <v>1</v>
      </c>
      <c r="AM76" s="86" t="b">
        <v>1</v>
      </c>
      <c r="AN76" s="86" t="b">
        <v>1</v>
      </c>
      <c r="AO76" s="86" t="b">
        <v>1</v>
      </c>
      <c r="AP76" s="63" t="str">
        <f t="shared" si="49"/>
        <v>VALID</v>
      </c>
      <c r="AQ76" s="102" t="s">
        <v>244</v>
      </c>
      <c r="AR76" s="103" t="s">
        <v>79</v>
      </c>
      <c r="AS76" s="104"/>
      <c r="AT76" s="104" t="s">
        <v>89</v>
      </c>
      <c r="AU76" s="105"/>
      <c r="AV76" s="105"/>
      <c r="AW76" s="118" t="s">
        <v>85</v>
      </c>
      <c r="AX76" s="104" t="s">
        <v>85</v>
      </c>
      <c r="AY76" s="105"/>
      <c r="AZ76" s="104"/>
      <c r="BA76" s="104"/>
      <c r="BB76" s="115"/>
      <c r="BC76" s="116"/>
      <c r="BD76" s="117"/>
      <c r="BE76" s="150"/>
      <c r="BF76" s="147" t="e">
        <f>VLOOKUP($A76,#REF!,34,FALSE)</f>
        <v>#REF!</v>
      </c>
      <c r="BG76" s="148" t="e">
        <f>VLOOKUP($A76,#REF!,22,FALSE)</f>
        <v>#REF!</v>
      </c>
      <c r="BH76" s="149"/>
    </row>
    <row r="77" ht="12.95" customHeight="1" spans="1:60">
      <c r="A77" s="38" t="s">
        <v>245</v>
      </c>
      <c r="B77" s="38" t="e">
        <f>VLOOKUP($A77,#REF!,34,FALSE)</f>
        <v>#REF!</v>
      </c>
      <c r="C77" s="39" t="str">
        <f t="shared" si="43"/>
        <v>unused_USB_VBUS_EN1</v>
      </c>
      <c r="D77" s="40" t="e">
        <f>IF(LEN(VLOOKUP($A77,#REF!,8,FALSE)),LEFT(VLOOKUP($A77,#REF!,8,FALSE),LEN(VLOOKUP($A77,#REF!,8,FALSE))-2),"")</f>
        <v>#REF!</v>
      </c>
      <c r="E77" s="41" t="e">
        <f>IF(LEN(VLOOKUP($A77,#REF!,4,FALSE)),IF(INDEX(#REF!,MATCH($A77,#REF!,0),1),LEFT(VLOOKUP($A77,#REF!,4,FALSE),LEN(VLOOKUP($A77,#REF!,4,FALSE))-2),CONCATENATE(LEFT(VLOOKUP($A77,#REF!,4,FALSE),LEN(VLOOKUP($A77,#REF!,4,FALSE))-2),"*")),"")</f>
        <v>#REF!</v>
      </c>
      <c r="F77" s="42" t="e">
        <f>IF(LEN(VLOOKUP($A77,#REF!,5,FALSE)),IF(INDEX(#REF!,MATCH($A77,#REF!,0),2),LEFT(VLOOKUP($A77,#REF!,5,FALSE),LEN(VLOOKUP($A77,#REF!,5,FALSE))-2),CONCATENATE(LEFT(VLOOKUP($A77,#REF!,5,FALSE),LEN(VLOOKUP($A77,#REF!,5,FALSE))-2),"*")),"")</f>
        <v>#REF!</v>
      </c>
      <c r="G77" s="42" t="e">
        <f>IF(LEN(VLOOKUP($A77,#REF!,6,FALSE)),IF(INDEX(#REF!,MATCH($A77,#REF!,0),3),LEFT(VLOOKUP($A77,#REF!,6,FALSE),LEN(VLOOKUP($A77,#REF!,6,FALSE))-2),CONCATENATE(LEFT(VLOOKUP($A77,#REF!,6,FALSE),LEN(VLOOKUP($A77,#REF!,6,FALSE))-2),"*")),"")</f>
        <v>#REF!</v>
      </c>
      <c r="H77" s="43" t="e">
        <f>IF(LEN(VLOOKUP($A77,#REF!,7,FALSE)),IF(INDEX(#REF!,MATCH($A77,#REF!,0),4),LEFT(VLOOKUP($A77,#REF!,7,FALSE),LEN(VLOOKUP($A77,#REF!,7,FALSE))-2),CONCATENATE(LEFT(VLOOKUP($A77,#REF!,7,FALSE),LEN(VLOOKUP($A77,#REF!,7,FALSE))-2),"*")),"")</f>
        <v>#REF!</v>
      </c>
      <c r="I77" s="54" t="e">
        <f>IF(LEN(VLOOKUP($A77,#REF!,8,FALSE)),UPPER(RIGHT(VLOOKUP($A77,#REF!,8,FALSE),1)),"")</f>
        <v>#REF!</v>
      </c>
      <c r="J77" s="42" t="e">
        <f>IF(LEN(VLOOKUP($A77,#REF!,4,FALSE)),UPPER(RIGHT(VLOOKUP($A77,#REF!,4,FALSE),1)),"")</f>
        <v>#REF!</v>
      </c>
      <c r="K77" s="42" t="e">
        <f>IF(LEN(VLOOKUP($A77,#REF!,5,FALSE)),UPPER(RIGHT(VLOOKUP($A77,#REF!,5,FALSE),1)),"")</f>
        <v>#REF!</v>
      </c>
      <c r="L77" s="42" t="e">
        <f>IF(LEN(VLOOKUP($A77,#REF!,6,FALSE)),UPPER(RIGHT(VLOOKUP($A77,#REF!,6,FALSE),1)),"")</f>
        <v>#REF!</v>
      </c>
      <c r="M77" s="43" t="e">
        <f>IF(LEN(VLOOKUP($A77,#REF!,7,FALSE)),UPPER(RIGHT(VLOOKUP($A77,#REF!,7,FALSE),1)),"")</f>
        <v>#REF!</v>
      </c>
      <c r="N77" s="38" t="s">
        <v>3227</v>
      </c>
      <c r="O77" s="38" t="e">
        <f>IF(F77="","RSVD1")</f>
        <v>#REF!</v>
      </c>
      <c r="P77" s="38" t="s">
        <v>104</v>
      </c>
      <c r="Q77" s="38" t="e">
        <f>IF(H77="","RSVD3")</f>
        <v>#REF!</v>
      </c>
      <c r="R77" s="38" t="s">
        <v>83</v>
      </c>
      <c r="S77" s="63" t="e">
        <f>HLOOKUP("Device Tree Pin Name",#REF!,MATCH($A77,#REF!,0),FALSE)</f>
        <v>#REF!</v>
      </c>
      <c r="T77" s="47" t="e">
        <f>HLOOKUP("power rail",#REF!,MATCH($A77,#REF!,0),FALSE)</f>
        <v>#REF!</v>
      </c>
      <c r="U77" s="62" t="e">
        <f>HLOOKUP("Wake Capable",#REF!,MATCH($A77,#REF!,0),FALSE)</f>
        <v>#REF!</v>
      </c>
      <c r="V77" s="62" t="e">
        <f>HLOOKUP("Strap",#REF!,MATCH($A77,#REF!,0),FALSE)</f>
        <v>#REF!</v>
      </c>
      <c r="W77" s="62" t="e">
        <f>HLOOKUP("GTE",#REF!,MATCH($A77,#REF!,0),FALSE)</f>
        <v>#REF!</v>
      </c>
      <c r="X77" s="62" t="e">
        <f>HLOOKUP("DPD_Control",#REF!,MATCH($A77,#REF!,0),FALSE)</f>
        <v>#REF!</v>
      </c>
      <c r="Y77" s="62" t="e">
        <f>HLOOKUP("DPD_Group",#REF!,MATCH($A77,#REF!,0),FALSE)</f>
        <v>#REF!</v>
      </c>
      <c r="Z77" s="47" t="e">
        <f>HLOOKUP("Pad Category",#REF!,MATCH($A77,#REF!,0),FALSE)</f>
        <v>#REF!</v>
      </c>
      <c r="AA77" s="47" t="e">
        <f>HLOOKUP("Pad type",#REF!,MATCH($A77,#REF!,0),FALSE)</f>
        <v>#REF!</v>
      </c>
      <c r="AB77" s="47" t="e">
        <f>HLOOKUP("Pull Strength",#REF!,MATCH($A77,#REF!,0),FALSE)</f>
        <v>#REF!</v>
      </c>
      <c r="AC77" s="47" t="e">
        <f>HLOOKUP("POR Pin State",#REF!,MATCH($A77,#REF!,0),FALSE)</f>
        <v>#REF!</v>
      </c>
      <c r="AD77" s="47" t="str">
        <f t="shared" si="44"/>
        <v>RSVD1</v>
      </c>
      <c r="AE77" s="82"/>
      <c r="AF77" s="38" t="str">
        <f t="shared" si="45"/>
        <v>PULL_DOWN</v>
      </c>
      <c r="AG77" s="38" t="str">
        <f t="shared" si="46"/>
        <v>TRISTATE</v>
      </c>
      <c r="AH77" s="38" t="str">
        <f t="shared" si="47"/>
        <v>DISABLE</v>
      </c>
      <c r="AI77" s="87" t="e">
        <f t="shared" si="48"/>
        <v>#REF!</v>
      </c>
      <c r="AJ77" s="86" t="b">
        <v>1</v>
      </c>
      <c r="AK77" s="86" t="b">
        <v>1</v>
      </c>
      <c r="AL77" s="86" t="b">
        <v>1</v>
      </c>
      <c r="AM77" s="86" t="b">
        <v>1</v>
      </c>
      <c r="AN77" s="86" t="b">
        <v>1</v>
      </c>
      <c r="AO77" s="86" t="b">
        <v>1</v>
      </c>
      <c r="AP77" s="63" t="str">
        <f t="shared" si="49"/>
        <v>VALID</v>
      </c>
      <c r="AQ77" s="102" t="s">
        <v>247</v>
      </c>
      <c r="AR77" s="103" t="s">
        <v>79</v>
      </c>
      <c r="AS77" s="104"/>
      <c r="AT77" s="104" t="s">
        <v>89</v>
      </c>
      <c r="AU77" s="105"/>
      <c r="AV77" s="105"/>
      <c r="AW77" s="118" t="s">
        <v>85</v>
      </c>
      <c r="AX77" s="104" t="s">
        <v>85</v>
      </c>
      <c r="AY77" s="105"/>
      <c r="AZ77" s="104"/>
      <c r="BA77" s="104"/>
      <c r="BB77" s="115"/>
      <c r="BC77" s="116"/>
      <c r="BD77" s="117"/>
      <c r="BE77" s="150"/>
      <c r="BF77" s="147" t="e">
        <f>VLOOKUP($A77,#REF!,34,FALSE)</f>
        <v>#REF!</v>
      </c>
      <c r="BG77" s="148" t="e">
        <f>VLOOKUP($A77,#REF!,22,FALSE)</f>
        <v>#REF!</v>
      </c>
      <c r="BH77" s="149"/>
    </row>
    <row r="78" ht="12.95" customHeight="1" spans="1:60">
      <c r="A78" s="38" t="s">
        <v>248</v>
      </c>
      <c r="B78" s="38" t="e">
        <f>VLOOKUP($A78,#REF!,34,FALSE)</f>
        <v>#REF!</v>
      </c>
      <c r="C78" s="39" t="str">
        <f t="shared" si="43"/>
        <v>unused_SPI1_SCK</v>
      </c>
      <c r="D78" s="40" t="e">
        <f>IF(LEN(VLOOKUP($A78,#REF!,8,FALSE)),LEFT(VLOOKUP($A78,#REF!,8,FALSE),LEN(VLOOKUP($A78,#REF!,8,FALSE))-2),"")</f>
        <v>#REF!</v>
      </c>
      <c r="E78" s="41" t="e">
        <f>IF(LEN(VLOOKUP($A78,#REF!,4,FALSE)),IF(INDEX(#REF!,MATCH($A78,#REF!,0),1),LEFT(VLOOKUP($A78,#REF!,4,FALSE),LEN(VLOOKUP($A78,#REF!,4,FALSE))-2),CONCATENATE(LEFT(VLOOKUP($A78,#REF!,4,FALSE),LEN(VLOOKUP($A78,#REF!,4,FALSE))-2),"*")),"")</f>
        <v>#REF!</v>
      </c>
      <c r="F78" s="42" t="e">
        <f>IF(LEN(VLOOKUP($A78,#REF!,5,FALSE)),IF(INDEX(#REF!,MATCH($A78,#REF!,0),2),LEFT(VLOOKUP($A78,#REF!,5,FALSE),LEN(VLOOKUP($A78,#REF!,5,FALSE))-2),CONCATENATE(LEFT(VLOOKUP($A78,#REF!,5,FALSE),LEN(VLOOKUP($A78,#REF!,5,FALSE))-2),"*")),"")</f>
        <v>#REF!</v>
      </c>
      <c r="G78" s="42" t="e">
        <f>IF(LEN(VLOOKUP($A78,#REF!,6,FALSE)),IF(INDEX(#REF!,MATCH($A78,#REF!,0),3),LEFT(VLOOKUP($A78,#REF!,6,FALSE),LEN(VLOOKUP($A78,#REF!,6,FALSE))-2),CONCATENATE(LEFT(VLOOKUP($A78,#REF!,6,FALSE),LEN(VLOOKUP($A78,#REF!,6,FALSE))-2),"*")),"")</f>
        <v>#REF!</v>
      </c>
      <c r="H78" s="43" t="e">
        <f>IF(LEN(VLOOKUP($A78,#REF!,7,FALSE)),IF(INDEX(#REF!,MATCH($A78,#REF!,0),4),LEFT(VLOOKUP($A78,#REF!,7,FALSE),LEN(VLOOKUP($A78,#REF!,7,FALSE))-2),CONCATENATE(LEFT(VLOOKUP($A78,#REF!,7,FALSE),LEN(VLOOKUP($A78,#REF!,7,FALSE))-2),"*")),"")</f>
        <v>#REF!</v>
      </c>
      <c r="I78" s="54" t="e">
        <f>IF(LEN(VLOOKUP($A78,#REF!,8,FALSE)),UPPER(RIGHT(VLOOKUP($A78,#REF!,8,FALSE),1)),"")</f>
        <v>#REF!</v>
      </c>
      <c r="J78" s="42" t="e">
        <f>IF(LEN(VLOOKUP($A78,#REF!,4,FALSE)),UPPER(RIGHT(VLOOKUP($A78,#REF!,4,FALSE),1)),"")</f>
        <v>#REF!</v>
      </c>
      <c r="K78" s="42" t="e">
        <f>IF(LEN(VLOOKUP($A78,#REF!,5,FALSE)),UPPER(RIGHT(VLOOKUP($A78,#REF!,5,FALSE),1)),"")</f>
        <v>#REF!</v>
      </c>
      <c r="L78" s="42" t="e">
        <f>IF(LEN(VLOOKUP($A78,#REF!,6,FALSE)),UPPER(RIGHT(VLOOKUP($A78,#REF!,6,FALSE),1)),"")</f>
        <v>#REF!</v>
      </c>
      <c r="M78" s="43" t="e">
        <f>IF(LEN(VLOOKUP($A78,#REF!,7,FALSE)),UPPER(RIGHT(VLOOKUP($A78,#REF!,7,FALSE),1)),"")</f>
        <v>#REF!</v>
      </c>
      <c r="N78" s="38" t="s">
        <v>249</v>
      </c>
      <c r="O78" s="38" t="e">
        <f t="shared" ref="O78:O82" si="50">IF(F78="","RSVD1")</f>
        <v>#REF!</v>
      </c>
      <c r="P78" s="38" t="e">
        <f t="shared" ref="P78:P82" si="51">IF(G78="","RSVD2")</f>
        <v>#REF!</v>
      </c>
      <c r="Q78" s="38" t="e">
        <f t="shared" ref="Q78:Q82" si="52">IF(H78="","RSVD3")</f>
        <v>#REF!</v>
      </c>
      <c r="R78" s="158" t="s">
        <v>83</v>
      </c>
      <c r="S78" s="159" t="e">
        <f>HLOOKUP("Device Tree Pin Name",#REF!,MATCH($A78,#REF!,0),FALSE)</f>
        <v>#REF!</v>
      </c>
      <c r="T78" s="67" t="e">
        <f>HLOOKUP("power rail",#REF!,MATCH($A78,#REF!,0),FALSE)</f>
        <v>#REF!</v>
      </c>
      <c r="U78" s="62" t="e">
        <f>HLOOKUP("Wake Capable",#REF!,MATCH($A78,#REF!,0),FALSE)</f>
        <v>#REF!</v>
      </c>
      <c r="V78" s="62" t="e">
        <f>HLOOKUP("Strap",#REF!,MATCH($A78,#REF!,0),FALSE)</f>
        <v>#REF!</v>
      </c>
      <c r="W78" s="62" t="e">
        <f>HLOOKUP("GTE",#REF!,MATCH($A78,#REF!,0),FALSE)</f>
        <v>#REF!</v>
      </c>
      <c r="X78" s="62" t="e">
        <f>HLOOKUP("DPD_Control",#REF!,MATCH($A78,#REF!,0),FALSE)</f>
        <v>#REF!</v>
      </c>
      <c r="Y78" s="62" t="e">
        <f>HLOOKUP("DPD_Group",#REF!,MATCH($A78,#REF!,0),FALSE)</f>
        <v>#REF!</v>
      </c>
      <c r="Z78" s="47" t="e">
        <f>HLOOKUP("Pad Category",#REF!,MATCH($A78,#REF!,0),FALSE)</f>
        <v>#REF!</v>
      </c>
      <c r="AA78" s="47" t="e">
        <f>HLOOKUP("Pad type",#REF!,MATCH($A78,#REF!,0),FALSE)</f>
        <v>#REF!</v>
      </c>
      <c r="AB78" s="47" t="e">
        <f>HLOOKUP("Pull Strength",#REF!,MATCH($A78,#REF!,0),FALSE)</f>
        <v>#REF!</v>
      </c>
      <c r="AC78" s="47" t="e">
        <f>HLOOKUP("POR Pin State",#REF!,MATCH($A78,#REF!,0),FALSE)</f>
        <v>#REF!</v>
      </c>
      <c r="AD78" s="47" t="str">
        <f t="shared" si="44"/>
        <v>RSVD1</v>
      </c>
      <c r="AE78" s="82"/>
      <c r="AF78" s="38" t="str">
        <f t="shared" si="45"/>
        <v>PULL_DOWN</v>
      </c>
      <c r="AG78" s="38" t="str">
        <f t="shared" si="46"/>
        <v>TRISTATE</v>
      </c>
      <c r="AH78" s="38" t="str">
        <f t="shared" si="47"/>
        <v>DISABLE</v>
      </c>
      <c r="AI78" s="87" t="e">
        <f t="shared" si="48"/>
        <v>#REF!</v>
      </c>
      <c r="AJ78" s="86" t="b">
        <v>1</v>
      </c>
      <c r="AK78" s="86" t="b">
        <v>1</v>
      </c>
      <c r="AL78" s="86" t="b">
        <v>1</v>
      </c>
      <c r="AM78" s="86" t="b">
        <v>1</v>
      </c>
      <c r="AN78" s="86" t="b">
        <v>1</v>
      </c>
      <c r="AO78" s="86" t="b">
        <v>1</v>
      </c>
      <c r="AP78" s="63" t="str">
        <f t="shared" si="49"/>
        <v>VALID</v>
      </c>
      <c r="AQ78" s="102" t="s">
        <v>250</v>
      </c>
      <c r="AR78" s="103" t="s">
        <v>79</v>
      </c>
      <c r="AS78" s="104"/>
      <c r="AT78" s="105"/>
      <c r="AU78" s="105"/>
      <c r="AV78" s="104" t="s">
        <v>124</v>
      </c>
      <c r="AW78" s="118" t="s">
        <v>85</v>
      </c>
      <c r="AX78" s="104" t="s">
        <v>85</v>
      </c>
      <c r="AY78" s="105"/>
      <c r="AZ78" s="104"/>
      <c r="BA78" s="104"/>
      <c r="BB78" s="115"/>
      <c r="BC78" s="116"/>
      <c r="BD78" s="117"/>
      <c r="BE78" s="150"/>
      <c r="BF78" s="147" t="e">
        <f>VLOOKUP($A78,#REF!,34,FALSE)</f>
        <v>#REF!</v>
      </c>
      <c r="BG78" s="148" t="e">
        <f>VLOOKUP($A78,#REF!,22,FALSE)</f>
        <v>#REF!</v>
      </c>
      <c r="BH78" s="149"/>
    </row>
    <row r="79" ht="12.75" customHeight="1" spans="1:60">
      <c r="A79" s="38" t="s">
        <v>251</v>
      </c>
      <c r="B79" s="38" t="e">
        <f>VLOOKUP($A79,#REF!,34,FALSE)</f>
        <v>#REF!</v>
      </c>
      <c r="C79" s="39" t="str">
        <f t="shared" si="43"/>
        <v>unused_SPI1_MISO</v>
      </c>
      <c r="D79" s="40" t="e">
        <f>IF(LEN(VLOOKUP($A79,#REF!,8,FALSE)),LEFT(VLOOKUP($A79,#REF!,8,FALSE),LEN(VLOOKUP($A79,#REF!,8,FALSE))-2),"")</f>
        <v>#REF!</v>
      </c>
      <c r="E79" s="41" t="e">
        <f>IF(LEN(VLOOKUP($A79,#REF!,4,FALSE)),IF(INDEX(#REF!,MATCH($A79,#REF!,0),1),LEFT(VLOOKUP($A79,#REF!,4,FALSE),LEN(VLOOKUP($A79,#REF!,4,FALSE))-2),CONCATENATE(LEFT(VLOOKUP($A79,#REF!,4,FALSE),LEN(VLOOKUP($A79,#REF!,4,FALSE))-2),"*")),"")</f>
        <v>#REF!</v>
      </c>
      <c r="F79" s="42" t="e">
        <f>IF(LEN(VLOOKUP($A79,#REF!,5,FALSE)),IF(INDEX(#REF!,MATCH($A79,#REF!,0),2),LEFT(VLOOKUP($A79,#REF!,5,FALSE),LEN(VLOOKUP($A79,#REF!,5,FALSE))-2),CONCATENATE(LEFT(VLOOKUP($A79,#REF!,5,FALSE),LEN(VLOOKUP($A79,#REF!,5,FALSE))-2),"*")),"")</f>
        <v>#REF!</v>
      </c>
      <c r="G79" s="42" t="e">
        <f>IF(LEN(VLOOKUP($A79,#REF!,6,FALSE)),IF(INDEX(#REF!,MATCH($A79,#REF!,0),3),LEFT(VLOOKUP($A79,#REF!,6,FALSE),LEN(VLOOKUP($A79,#REF!,6,FALSE))-2),CONCATENATE(LEFT(VLOOKUP($A79,#REF!,6,FALSE),LEN(VLOOKUP($A79,#REF!,6,FALSE))-2),"*")),"")</f>
        <v>#REF!</v>
      </c>
      <c r="H79" s="43" t="e">
        <f>IF(LEN(VLOOKUP($A79,#REF!,7,FALSE)),IF(INDEX(#REF!,MATCH($A79,#REF!,0),4),LEFT(VLOOKUP($A79,#REF!,7,FALSE),LEN(VLOOKUP($A79,#REF!,7,FALSE))-2),CONCATENATE(LEFT(VLOOKUP($A79,#REF!,7,FALSE),LEN(VLOOKUP($A79,#REF!,7,FALSE))-2),"*")),"")</f>
        <v>#REF!</v>
      </c>
      <c r="I79" s="54" t="e">
        <f>IF(LEN(VLOOKUP($A79,#REF!,8,FALSE)),UPPER(RIGHT(VLOOKUP($A79,#REF!,8,FALSE),1)),"")</f>
        <v>#REF!</v>
      </c>
      <c r="J79" s="42" t="e">
        <f>IF(LEN(VLOOKUP($A79,#REF!,4,FALSE)),UPPER(RIGHT(VLOOKUP($A79,#REF!,4,FALSE),1)),"")</f>
        <v>#REF!</v>
      </c>
      <c r="K79" s="42" t="e">
        <f>IF(LEN(VLOOKUP($A79,#REF!,5,FALSE)),UPPER(RIGHT(VLOOKUP($A79,#REF!,5,FALSE),1)),"")</f>
        <v>#REF!</v>
      </c>
      <c r="L79" s="42" t="e">
        <f>IF(LEN(VLOOKUP($A79,#REF!,6,FALSE)),UPPER(RIGHT(VLOOKUP($A79,#REF!,6,FALSE),1)),"")</f>
        <v>#REF!</v>
      </c>
      <c r="M79" s="43" t="e">
        <f>IF(LEN(VLOOKUP($A79,#REF!,7,FALSE)),UPPER(RIGHT(VLOOKUP($A79,#REF!,7,FALSE),1)),"")</f>
        <v>#REF!</v>
      </c>
      <c r="N79" s="38" t="s">
        <v>249</v>
      </c>
      <c r="O79" s="38" t="e">
        <f t="shared" si="50"/>
        <v>#REF!</v>
      </c>
      <c r="P79" s="38" t="e">
        <f t="shared" si="51"/>
        <v>#REF!</v>
      </c>
      <c r="Q79" s="38" t="e">
        <f t="shared" si="52"/>
        <v>#REF!</v>
      </c>
      <c r="R79" s="38" t="s">
        <v>83</v>
      </c>
      <c r="S79" s="63" t="e">
        <f>HLOOKUP("Device Tree Pin Name",#REF!,MATCH($A79,#REF!,0),FALSE)</f>
        <v>#REF!</v>
      </c>
      <c r="T79" s="47" t="e">
        <f>HLOOKUP("power rail",#REF!,MATCH($A79,#REF!,0),FALSE)</f>
        <v>#REF!</v>
      </c>
      <c r="U79" s="62" t="e">
        <f>HLOOKUP("Wake Capable",#REF!,MATCH($A79,#REF!,0),FALSE)</f>
        <v>#REF!</v>
      </c>
      <c r="V79" s="62" t="e">
        <f>HLOOKUP("Strap",#REF!,MATCH($A79,#REF!,0),FALSE)</f>
        <v>#REF!</v>
      </c>
      <c r="W79" s="62" t="e">
        <f>HLOOKUP("GTE",#REF!,MATCH($A79,#REF!,0),FALSE)</f>
        <v>#REF!</v>
      </c>
      <c r="X79" s="62" t="e">
        <f>HLOOKUP("DPD_Control",#REF!,MATCH($A79,#REF!,0),FALSE)</f>
        <v>#REF!</v>
      </c>
      <c r="Y79" s="62" t="e">
        <f>HLOOKUP("DPD_Group",#REF!,MATCH($A79,#REF!,0),FALSE)</f>
        <v>#REF!</v>
      </c>
      <c r="Z79" s="47" t="e">
        <f>HLOOKUP("Pad Category",#REF!,MATCH($A79,#REF!,0),FALSE)</f>
        <v>#REF!</v>
      </c>
      <c r="AA79" s="47" t="e">
        <f>HLOOKUP("Pad type",#REF!,MATCH($A79,#REF!,0),FALSE)</f>
        <v>#REF!</v>
      </c>
      <c r="AB79" s="47" t="e">
        <f>HLOOKUP("Pull Strength",#REF!,MATCH($A79,#REF!,0),FALSE)</f>
        <v>#REF!</v>
      </c>
      <c r="AC79" s="47" t="e">
        <f>HLOOKUP("POR Pin State",#REF!,MATCH($A79,#REF!,0),FALSE)</f>
        <v>#REF!</v>
      </c>
      <c r="AD79" s="47" t="str">
        <f t="shared" si="44"/>
        <v>RSVD1</v>
      </c>
      <c r="AE79" s="82"/>
      <c r="AF79" s="38" t="str">
        <f t="shared" si="45"/>
        <v>PULL_DOWN</v>
      </c>
      <c r="AG79" s="38" t="str">
        <f t="shared" si="46"/>
        <v>TRISTATE</v>
      </c>
      <c r="AH79" s="38" t="str">
        <f t="shared" si="47"/>
        <v>DISABLE</v>
      </c>
      <c r="AI79" s="87" t="e">
        <f t="shared" si="48"/>
        <v>#REF!</v>
      </c>
      <c r="AJ79" s="86" t="b">
        <v>1</v>
      </c>
      <c r="AK79" s="86" t="b">
        <v>1</v>
      </c>
      <c r="AL79" s="86" t="b">
        <v>1</v>
      </c>
      <c r="AM79" s="86" t="b">
        <v>1</v>
      </c>
      <c r="AN79" s="86" t="b">
        <v>1</v>
      </c>
      <c r="AO79" s="86" t="b">
        <v>1</v>
      </c>
      <c r="AP79" s="63" t="str">
        <f t="shared" si="49"/>
        <v>VALID</v>
      </c>
      <c r="AQ79" s="102" t="s">
        <v>252</v>
      </c>
      <c r="AR79" s="103" t="s">
        <v>79</v>
      </c>
      <c r="AS79" s="104"/>
      <c r="AT79" s="105"/>
      <c r="AU79" s="105"/>
      <c r="AV79" s="104" t="s">
        <v>124</v>
      </c>
      <c r="AW79" s="118" t="s">
        <v>85</v>
      </c>
      <c r="AX79" s="104" t="s">
        <v>85</v>
      </c>
      <c r="AY79" s="105"/>
      <c r="AZ79" s="104"/>
      <c r="BA79" s="104"/>
      <c r="BB79" s="115"/>
      <c r="BC79" s="116"/>
      <c r="BD79" s="117"/>
      <c r="BE79" s="150"/>
      <c r="BF79" s="147" t="e">
        <f>VLOOKUP($A79,#REF!,34,FALSE)</f>
        <v>#REF!</v>
      </c>
      <c r="BG79" s="148" t="e">
        <f>VLOOKUP($A79,#REF!,22,FALSE)</f>
        <v>#REF!</v>
      </c>
      <c r="BH79" s="149"/>
    </row>
    <row r="80" ht="12.95" customHeight="1" spans="1:60">
      <c r="A80" s="38" t="s">
        <v>253</v>
      </c>
      <c r="B80" s="38" t="e">
        <f>VLOOKUP($A80,#REF!,34,FALSE)</f>
        <v>#REF!</v>
      </c>
      <c r="C80" s="39" t="str">
        <f t="shared" si="43"/>
        <v>unused_SPI1_MOSI</v>
      </c>
      <c r="D80" s="40" t="e">
        <f>IF(LEN(VLOOKUP($A80,#REF!,8,FALSE)),LEFT(VLOOKUP($A80,#REF!,8,FALSE),LEN(VLOOKUP($A80,#REF!,8,FALSE))-2),"")</f>
        <v>#REF!</v>
      </c>
      <c r="E80" s="41" t="e">
        <f>IF(LEN(VLOOKUP($A80,#REF!,4,FALSE)),IF(INDEX(#REF!,MATCH($A80,#REF!,0),1),LEFT(VLOOKUP($A80,#REF!,4,FALSE),LEN(VLOOKUP($A80,#REF!,4,FALSE))-2),CONCATENATE(LEFT(VLOOKUP($A80,#REF!,4,FALSE),LEN(VLOOKUP($A80,#REF!,4,FALSE))-2),"*")),"")</f>
        <v>#REF!</v>
      </c>
      <c r="F80" s="42" t="e">
        <f>IF(LEN(VLOOKUP($A80,#REF!,5,FALSE)),IF(INDEX(#REF!,MATCH($A80,#REF!,0),2),LEFT(VLOOKUP($A80,#REF!,5,FALSE),LEN(VLOOKUP($A80,#REF!,5,FALSE))-2),CONCATENATE(LEFT(VLOOKUP($A80,#REF!,5,FALSE),LEN(VLOOKUP($A80,#REF!,5,FALSE))-2),"*")),"")</f>
        <v>#REF!</v>
      </c>
      <c r="G80" s="42" t="e">
        <f>IF(LEN(VLOOKUP($A80,#REF!,6,FALSE)),IF(INDEX(#REF!,MATCH($A80,#REF!,0),3),LEFT(VLOOKUP($A80,#REF!,6,FALSE),LEN(VLOOKUP($A80,#REF!,6,FALSE))-2),CONCATENATE(LEFT(VLOOKUP($A80,#REF!,6,FALSE),LEN(VLOOKUP($A80,#REF!,6,FALSE))-2),"*")),"")</f>
        <v>#REF!</v>
      </c>
      <c r="H80" s="43" t="e">
        <f>IF(LEN(VLOOKUP($A80,#REF!,7,FALSE)),IF(INDEX(#REF!,MATCH($A80,#REF!,0),4),LEFT(VLOOKUP($A80,#REF!,7,FALSE),LEN(VLOOKUP($A80,#REF!,7,FALSE))-2),CONCATENATE(LEFT(VLOOKUP($A80,#REF!,7,FALSE),LEN(VLOOKUP($A80,#REF!,7,FALSE))-2),"*")),"")</f>
        <v>#REF!</v>
      </c>
      <c r="I80" s="54" t="e">
        <f>IF(LEN(VLOOKUP($A80,#REF!,8,FALSE)),UPPER(RIGHT(VLOOKUP($A80,#REF!,8,FALSE),1)),"")</f>
        <v>#REF!</v>
      </c>
      <c r="J80" s="42" t="e">
        <f>IF(LEN(VLOOKUP($A80,#REF!,4,FALSE)),UPPER(RIGHT(VLOOKUP($A80,#REF!,4,FALSE),1)),"")</f>
        <v>#REF!</v>
      </c>
      <c r="K80" s="42" t="e">
        <f>IF(LEN(VLOOKUP($A80,#REF!,5,FALSE)),UPPER(RIGHT(VLOOKUP($A80,#REF!,5,FALSE),1)),"")</f>
        <v>#REF!</v>
      </c>
      <c r="L80" s="42" t="e">
        <f>IF(LEN(VLOOKUP($A80,#REF!,6,FALSE)),UPPER(RIGHT(VLOOKUP($A80,#REF!,6,FALSE),1)),"")</f>
        <v>#REF!</v>
      </c>
      <c r="M80" s="43" t="e">
        <f>IF(LEN(VLOOKUP($A80,#REF!,7,FALSE)),UPPER(RIGHT(VLOOKUP($A80,#REF!,7,FALSE),1)),"")</f>
        <v>#REF!</v>
      </c>
      <c r="N80" s="38" t="s">
        <v>249</v>
      </c>
      <c r="O80" s="38" t="e">
        <f t="shared" si="50"/>
        <v>#REF!</v>
      </c>
      <c r="P80" s="38" t="e">
        <f t="shared" si="51"/>
        <v>#REF!</v>
      </c>
      <c r="Q80" s="38" t="e">
        <f t="shared" si="52"/>
        <v>#REF!</v>
      </c>
      <c r="R80" s="38" t="s">
        <v>83</v>
      </c>
      <c r="S80" s="63" t="e">
        <f>HLOOKUP("Device Tree Pin Name",#REF!,MATCH($A80,#REF!,0),FALSE)</f>
        <v>#REF!</v>
      </c>
      <c r="T80" s="47" t="e">
        <f>HLOOKUP("power rail",#REF!,MATCH($A80,#REF!,0),FALSE)</f>
        <v>#REF!</v>
      </c>
      <c r="U80" s="62" t="e">
        <f>HLOOKUP("Wake Capable",#REF!,MATCH($A80,#REF!,0),FALSE)</f>
        <v>#REF!</v>
      </c>
      <c r="V80" s="62" t="e">
        <f>HLOOKUP("Strap",#REF!,MATCH($A80,#REF!,0),FALSE)</f>
        <v>#REF!</v>
      </c>
      <c r="W80" s="62" t="e">
        <f>HLOOKUP("GTE",#REF!,MATCH($A80,#REF!,0),FALSE)</f>
        <v>#REF!</v>
      </c>
      <c r="X80" s="62" t="e">
        <f>HLOOKUP("DPD_Control",#REF!,MATCH($A80,#REF!,0),FALSE)</f>
        <v>#REF!</v>
      </c>
      <c r="Y80" s="62" t="e">
        <f>HLOOKUP("DPD_Group",#REF!,MATCH($A80,#REF!,0),FALSE)</f>
        <v>#REF!</v>
      </c>
      <c r="Z80" s="47" t="e">
        <f>HLOOKUP("Pad Category",#REF!,MATCH($A80,#REF!,0),FALSE)</f>
        <v>#REF!</v>
      </c>
      <c r="AA80" s="47" t="e">
        <f>HLOOKUP("Pad type",#REF!,MATCH($A80,#REF!,0),FALSE)</f>
        <v>#REF!</v>
      </c>
      <c r="AB80" s="47" t="e">
        <f>HLOOKUP("Pull Strength",#REF!,MATCH($A80,#REF!,0),FALSE)</f>
        <v>#REF!</v>
      </c>
      <c r="AC80" s="47" t="e">
        <f>HLOOKUP("POR Pin State",#REF!,MATCH($A80,#REF!,0),FALSE)</f>
        <v>#REF!</v>
      </c>
      <c r="AD80" s="47" t="str">
        <f t="shared" si="44"/>
        <v>RSVD1</v>
      </c>
      <c r="AE80" s="82"/>
      <c r="AF80" s="38" t="str">
        <f t="shared" si="45"/>
        <v>PULL_DOWN</v>
      </c>
      <c r="AG80" s="38" t="str">
        <f t="shared" si="46"/>
        <v>TRISTATE</v>
      </c>
      <c r="AH80" s="38" t="str">
        <f t="shared" si="47"/>
        <v>DISABLE</v>
      </c>
      <c r="AI80" s="87" t="e">
        <f t="shared" si="48"/>
        <v>#REF!</v>
      </c>
      <c r="AJ80" s="86" t="b">
        <v>1</v>
      </c>
      <c r="AK80" s="86" t="b">
        <v>1</v>
      </c>
      <c r="AL80" s="86" t="b">
        <v>1</v>
      </c>
      <c r="AM80" s="86" t="b">
        <v>1</v>
      </c>
      <c r="AN80" s="86" t="b">
        <v>1</v>
      </c>
      <c r="AO80" s="86" t="b">
        <v>1</v>
      </c>
      <c r="AP80" s="63" t="str">
        <f t="shared" si="49"/>
        <v>VALID</v>
      </c>
      <c r="AQ80" s="102" t="s">
        <v>254</v>
      </c>
      <c r="AR80" s="103" t="s">
        <v>79</v>
      </c>
      <c r="AS80" s="104"/>
      <c r="AT80" s="105"/>
      <c r="AU80" s="105"/>
      <c r="AV80" s="104" t="s">
        <v>124</v>
      </c>
      <c r="AW80" s="118" t="s">
        <v>85</v>
      </c>
      <c r="AX80" s="104" t="s">
        <v>85</v>
      </c>
      <c r="AY80" s="105"/>
      <c r="AZ80" s="104"/>
      <c r="BA80" s="104"/>
      <c r="BB80" s="115"/>
      <c r="BC80" s="116"/>
      <c r="BD80" s="117"/>
      <c r="BE80" s="151"/>
      <c r="BF80" s="147" t="e">
        <f>VLOOKUP($A80,#REF!,34,FALSE)</f>
        <v>#REF!</v>
      </c>
      <c r="BG80" s="148" t="e">
        <f>VLOOKUP($A80,#REF!,22,FALSE)</f>
        <v>#REF!</v>
      </c>
      <c r="BH80" s="149"/>
    </row>
    <row r="81" ht="12.75" customHeight="1" spans="1:60">
      <c r="A81" s="38" t="s">
        <v>255</v>
      </c>
      <c r="B81" s="38" t="e">
        <f>VLOOKUP($A81,#REF!,34,FALSE)</f>
        <v>#REF!</v>
      </c>
      <c r="C81" s="39" t="str">
        <f t="shared" si="43"/>
        <v>unused_SPI1_CS0</v>
      </c>
      <c r="D81" s="40" t="e">
        <f>IF(LEN(VLOOKUP($A81,#REF!,8,FALSE)),LEFT(VLOOKUP($A81,#REF!,8,FALSE),LEN(VLOOKUP($A81,#REF!,8,FALSE))-2),"")</f>
        <v>#REF!</v>
      </c>
      <c r="E81" s="41" t="e">
        <f>IF(LEN(VLOOKUP($A81,#REF!,4,FALSE)),IF(INDEX(#REF!,MATCH($A81,#REF!,0),1),LEFT(VLOOKUP($A81,#REF!,4,FALSE),LEN(VLOOKUP($A81,#REF!,4,FALSE))-2),CONCATENATE(LEFT(VLOOKUP($A81,#REF!,4,FALSE),LEN(VLOOKUP($A81,#REF!,4,FALSE))-2),"*")),"")</f>
        <v>#REF!</v>
      </c>
      <c r="F81" s="42" t="e">
        <f>IF(LEN(VLOOKUP($A81,#REF!,5,FALSE)),IF(INDEX(#REF!,MATCH($A81,#REF!,0),2),LEFT(VLOOKUP($A81,#REF!,5,FALSE),LEN(VLOOKUP($A81,#REF!,5,FALSE))-2),CONCATENATE(LEFT(VLOOKUP($A81,#REF!,5,FALSE),LEN(VLOOKUP($A81,#REF!,5,FALSE))-2),"*")),"")</f>
        <v>#REF!</v>
      </c>
      <c r="G81" s="42" t="e">
        <f>IF(LEN(VLOOKUP($A81,#REF!,6,FALSE)),IF(INDEX(#REF!,MATCH($A81,#REF!,0),3),LEFT(VLOOKUP($A81,#REF!,6,FALSE),LEN(VLOOKUP($A81,#REF!,6,FALSE))-2),CONCATENATE(LEFT(VLOOKUP($A81,#REF!,6,FALSE),LEN(VLOOKUP($A81,#REF!,6,FALSE))-2),"*")),"")</f>
        <v>#REF!</v>
      </c>
      <c r="H81" s="43" t="e">
        <f>IF(LEN(VLOOKUP($A81,#REF!,7,FALSE)),IF(INDEX(#REF!,MATCH($A81,#REF!,0),4),LEFT(VLOOKUP($A81,#REF!,7,FALSE),LEN(VLOOKUP($A81,#REF!,7,FALSE))-2),CONCATENATE(LEFT(VLOOKUP($A81,#REF!,7,FALSE),LEN(VLOOKUP($A81,#REF!,7,FALSE))-2),"*")),"")</f>
        <v>#REF!</v>
      </c>
      <c r="I81" s="54" t="e">
        <f>IF(LEN(VLOOKUP($A81,#REF!,8,FALSE)),UPPER(RIGHT(VLOOKUP($A81,#REF!,8,FALSE),1)),"")</f>
        <v>#REF!</v>
      </c>
      <c r="J81" s="42" t="e">
        <f>IF(LEN(VLOOKUP($A81,#REF!,4,FALSE)),UPPER(RIGHT(VLOOKUP($A81,#REF!,4,FALSE),1)),"")</f>
        <v>#REF!</v>
      </c>
      <c r="K81" s="42" t="e">
        <f>IF(LEN(VLOOKUP($A81,#REF!,5,FALSE)),UPPER(RIGHT(VLOOKUP($A81,#REF!,5,FALSE),1)),"")</f>
        <v>#REF!</v>
      </c>
      <c r="L81" s="42" t="e">
        <f>IF(LEN(VLOOKUP($A81,#REF!,6,FALSE)),UPPER(RIGHT(VLOOKUP($A81,#REF!,6,FALSE),1)),"")</f>
        <v>#REF!</v>
      </c>
      <c r="M81" s="43" t="e">
        <f>IF(LEN(VLOOKUP($A81,#REF!,7,FALSE)),UPPER(RIGHT(VLOOKUP($A81,#REF!,7,FALSE),1)),"")</f>
        <v>#REF!</v>
      </c>
      <c r="N81" s="38" t="s">
        <v>249</v>
      </c>
      <c r="O81" s="38" t="e">
        <f t="shared" si="50"/>
        <v>#REF!</v>
      </c>
      <c r="P81" s="38" t="e">
        <f t="shared" si="51"/>
        <v>#REF!</v>
      </c>
      <c r="Q81" s="38" t="e">
        <f t="shared" si="52"/>
        <v>#REF!</v>
      </c>
      <c r="R81" s="38" t="s">
        <v>83</v>
      </c>
      <c r="S81" s="63" t="e">
        <f>HLOOKUP("Device Tree Pin Name",#REF!,MATCH($A81,#REF!,0),FALSE)</f>
        <v>#REF!</v>
      </c>
      <c r="T81" s="47" t="e">
        <f>HLOOKUP("power rail",#REF!,MATCH($A81,#REF!,0),FALSE)</f>
        <v>#REF!</v>
      </c>
      <c r="U81" s="62" t="e">
        <f>HLOOKUP("Wake Capable",#REF!,MATCH($A81,#REF!,0),FALSE)</f>
        <v>#REF!</v>
      </c>
      <c r="V81" s="62" t="e">
        <f>HLOOKUP("Strap",#REF!,MATCH($A81,#REF!,0),FALSE)</f>
        <v>#REF!</v>
      </c>
      <c r="W81" s="62" t="e">
        <f>HLOOKUP("GTE",#REF!,MATCH($A81,#REF!,0),FALSE)</f>
        <v>#REF!</v>
      </c>
      <c r="X81" s="62" t="e">
        <f>HLOOKUP("DPD_Control",#REF!,MATCH($A81,#REF!,0),FALSE)</f>
        <v>#REF!</v>
      </c>
      <c r="Y81" s="62" t="e">
        <f>HLOOKUP("DPD_Group",#REF!,MATCH($A81,#REF!,0),FALSE)</f>
        <v>#REF!</v>
      </c>
      <c r="Z81" s="47" t="e">
        <f>HLOOKUP("Pad Category",#REF!,MATCH($A81,#REF!,0),FALSE)</f>
        <v>#REF!</v>
      </c>
      <c r="AA81" s="47" t="e">
        <f>HLOOKUP("Pad type",#REF!,MATCH($A81,#REF!,0),FALSE)</f>
        <v>#REF!</v>
      </c>
      <c r="AB81" s="47" t="e">
        <f>HLOOKUP("Pull Strength",#REF!,MATCH($A81,#REF!,0),FALSE)</f>
        <v>#REF!</v>
      </c>
      <c r="AC81" s="47" t="e">
        <f>HLOOKUP("POR Pin State",#REF!,MATCH($A81,#REF!,0),FALSE)</f>
        <v>#REF!</v>
      </c>
      <c r="AD81" s="47" t="str">
        <f t="shared" si="44"/>
        <v>RSVD1</v>
      </c>
      <c r="AE81" s="82"/>
      <c r="AF81" s="38" t="str">
        <f t="shared" si="45"/>
        <v>PULL_DOWN</v>
      </c>
      <c r="AG81" s="38" t="str">
        <f t="shared" si="46"/>
        <v>TRISTATE</v>
      </c>
      <c r="AH81" s="38" t="str">
        <f t="shared" si="47"/>
        <v>DISABLE</v>
      </c>
      <c r="AI81" s="87" t="e">
        <f t="shared" si="48"/>
        <v>#REF!</v>
      </c>
      <c r="AJ81" s="86" t="b">
        <v>1</v>
      </c>
      <c r="AK81" s="86" t="b">
        <v>1</v>
      </c>
      <c r="AL81" s="86" t="b">
        <v>1</v>
      </c>
      <c r="AM81" s="86" t="b">
        <v>1</v>
      </c>
      <c r="AN81" s="86" t="b">
        <v>1</v>
      </c>
      <c r="AO81" s="86" t="b">
        <v>1</v>
      </c>
      <c r="AP81" s="63" t="str">
        <f t="shared" si="49"/>
        <v>VALID</v>
      </c>
      <c r="AQ81" s="102" t="s">
        <v>257</v>
      </c>
      <c r="AR81" s="103" t="s">
        <v>79</v>
      </c>
      <c r="AS81" s="104"/>
      <c r="AT81" s="104" t="s">
        <v>89</v>
      </c>
      <c r="AU81" s="105"/>
      <c r="AV81" s="104" t="s">
        <v>124</v>
      </c>
      <c r="AW81" s="118" t="s">
        <v>85</v>
      </c>
      <c r="AX81" s="104" t="s">
        <v>85</v>
      </c>
      <c r="AY81" s="105"/>
      <c r="AZ81" s="104"/>
      <c r="BA81" s="104"/>
      <c r="BB81" s="115"/>
      <c r="BC81" s="116"/>
      <c r="BD81" s="117"/>
      <c r="BE81" s="150"/>
      <c r="BF81" s="147" t="e">
        <f>VLOOKUP($A81,#REF!,34,FALSE)</f>
        <v>#REF!</v>
      </c>
      <c r="BG81" s="148" t="e">
        <f>VLOOKUP($A81,#REF!,22,FALSE)</f>
        <v>#REF!</v>
      </c>
      <c r="BH81" s="149"/>
    </row>
    <row r="82" ht="12.95" customHeight="1" spans="1:60">
      <c r="A82" s="38" t="s">
        <v>258</v>
      </c>
      <c r="B82" s="38" t="e">
        <f>VLOOKUP($A82,#REF!,34,FALSE)</f>
        <v>#REF!</v>
      </c>
      <c r="C82" s="39" t="str">
        <f t="shared" si="43"/>
        <v>unused_SPI1_CS1</v>
      </c>
      <c r="D82" s="40" t="e">
        <f>IF(LEN(VLOOKUP($A82,#REF!,8,FALSE)),LEFT(VLOOKUP($A82,#REF!,8,FALSE),LEN(VLOOKUP($A82,#REF!,8,FALSE))-2),"")</f>
        <v>#REF!</v>
      </c>
      <c r="E82" s="41" t="e">
        <f>IF(LEN(VLOOKUP($A82,#REF!,4,FALSE)),IF(INDEX(#REF!,MATCH($A82,#REF!,0),1),LEFT(VLOOKUP($A82,#REF!,4,FALSE),LEN(VLOOKUP($A82,#REF!,4,FALSE))-2),CONCATENATE(LEFT(VLOOKUP($A82,#REF!,4,FALSE),LEN(VLOOKUP($A82,#REF!,4,FALSE))-2),"*")),"")</f>
        <v>#REF!</v>
      </c>
      <c r="F82" s="42" t="e">
        <f>IF(LEN(VLOOKUP($A82,#REF!,5,FALSE)),IF(INDEX(#REF!,MATCH($A82,#REF!,0),2),LEFT(VLOOKUP($A82,#REF!,5,FALSE),LEN(VLOOKUP($A82,#REF!,5,FALSE))-2),CONCATENATE(LEFT(VLOOKUP($A82,#REF!,5,FALSE),LEN(VLOOKUP($A82,#REF!,5,FALSE))-2),"*")),"")</f>
        <v>#REF!</v>
      </c>
      <c r="G82" s="42" t="e">
        <f>IF(LEN(VLOOKUP($A82,#REF!,6,FALSE)),IF(INDEX(#REF!,MATCH($A82,#REF!,0),3),LEFT(VLOOKUP($A82,#REF!,6,FALSE),LEN(VLOOKUP($A82,#REF!,6,FALSE))-2),CONCATENATE(LEFT(VLOOKUP($A82,#REF!,6,FALSE),LEN(VLOOKUP($A82,#REF!,6,FALSE))-2),"*")),"")</f>
        <v>#REF!</v>
      </c>
      <c r="H82" s="43" t="e">
        <f>IF(LEN(VLOOKUP($A82,#REF!,7,FALSE)),IF(INDEX(#REF!,MATCH($A82,#REF!,0),4),LEFT(VLOOKUP($A82,#REF!,7,FALSE),LEN(VLOOKUP($A82,#REF!,7,FALSE))-2),CONCATENATE(LEFT(VLOOKUP($A82,#REF!,7,FALSE),LEN(VLOOKUP($A82,#REF!,7,FALSE))-2),"*")),"")</f>
        <v>#REF!</v>
      </c>
      <c r="I82" s="54" t="e">
        <f>IF(LEN(VLOOKUP($A82,#REF!,8,FALSE)),UPPER(RIGHT(VLOOKUP($A82,#REF!,8,FALSE),1)),"")</f>
        <v>#REF!</v>
      </c>
      <c r="J82" s="42" t="e">
        <f>IF(LEN(VLOOKUP($A82,#REF!,4,FALSE)),UPPER(RIGHT(VLOOKUP($A82,#REF!,4,FALSE),1)),"")</f>
        <v>#REF!</v>
      </c>
      <c r="K82" s="42" t="e">
        <f>IF(LEN(VLOOKUP($A82,#REF!,5,FALSE)),UPPER(RIGHT(VLOOKUP($A82,#REF!,5,FALSE),1)),"")</f>
        <v>#REF!</v>
      </c>
      <c r="L82" s="42" t="e">
        <f>IF(LEN(VLOOKUP($A82,#REF!,6,FALSE)),UPPER(RIGHT(VLOOKUP($A82,#REF!,6,FALSE),1)),"")</f>
        <v>#REF!</v>
      </c>
      <c r="M82" s="43" t="e">
        <f>IF(LEN(VLOOKUP($A82,#REF!,7,FALSE)),UPPER(RIGHT(VLOOKUP($A82,#REF!,7,FALSE),1)),"")</f>
        <v>#REF!</v>
      </c>
      <c r="N82" s="38" t="s">
        <v>249</v>
      </c>
      <c r="O82" s="38" t="e">
        <f t="shared" si="50"/>
        <v>#REF!</v>
      </c>
      <c r="P82" s="38" t="e">
        <f t="shared" si="51"/>
        <v>#REF!</v>
      </c>
      <c r="Q82" s="38" t="e">
        <f t="shared" si="52"/>
        <v>#REF!</v>
      </c>
      <c r="R82" s="38" t="s">
        <v>83</v>
      </c>
      <c r="S82" s="63" t="e">
        <f>HLOOKUP("Device Tree Pin Name",#REF!,MATCH($A82,#REF!,0),FALSE)</f>
        <v>#REF!</v>
      </c>
      <c r="T82" s="47" t="e">
        <f>HLOOKUP("power rail",#REF!,MATCH($A82,#REF!,0),FALSE)</f>
        <v>#REF!</v>
      </c>
      <c r="U82" s="62" t="e">
        <f>HLOOKUP("Wake Capable",#REF!,MATCH($A82,#REF!,0),FALSE)</f>
        <v>#REF!</v>
      </c>
      <c r="V82" s="62" t="e">
        <f>HLOOKUP("Strap",#REF!,MATCH($A82,#REF!,0),FALSE)</f>
        <v>#REF!</v>
      </c>
      <c r="W82" s="62" t="e">
        <f>HLOOKUP("GTE",#REF!,MATCH($A82,#REF!,0),FALSE)</f>
        <v>#REF!</v>
      </c>
      <c r="X82" s="62" t="e">
        <f>HLOOKUP("DPD_Control",#REF!,MATCH($A82,#REF!,0),FALSE)</f>
        <v>#REF!</v>
      </c>
      <c r="Y82" s="62" t="e">
        <f>HLOOKUP("DPD_Group",#REF!,MATCH($A82,#REF!,0),FALSE)</f>
        <v>#REF!</v>
      </c>
      <c r="Z82" s="47" t="e">
        <f>HLOOKUP("Pad Category",#REF!,MATCH($A82,#REF!,0),FALSE)</f>
        <v>#REF!</v>
      </c>
      <c r="AA82" s="47" t="e">
        <f>HLOOKUP("Pad type",#REF!,MATCH($A82,#REF!,0),FALSE)</f>
        <v>#REF!</v>
      </c>
      <c r="AB82" s="47" t="e">
        <f>HLOOKUP("Pull Strength",#REF!,MATCH($A82,#REF!,0),FALSE)</f>
        <v>#REF!</v>
      </c>
      <c r="AC82" s="47" t="e">
        <f>HLOOKUP("POR Pin State",#REF!,MATCH($A82,#REF!,0),FALSE)</f>
        <v>#REF!</v>
      </c>
      <c r="AD82" s="47" t="str">
        <f t="shared" si="44"/>
        <v>RSVD1</v>
      </c>
      <c r="AE82" s="82"/>
      <c r="AF82" s="38" t="str">
        <f t="shared" si="45"/>
        <v>PULL_DOWN</v>
      </c>
      <c r="AG82" s="38" t="str">
        <f t="shared" si="46"/>
        <v>TRISTATE</v>
      </c>
      <c r="AH82" s="38" t="str">
        <f t="shared" si="47"/>
        <v>DISABLE</v>
      </c>
      <c r="AI82" s="87" t="e">
        <f t="shared" si="48"/>
        <v>#REF!</v>
      </c>
      <c r="AJ82" s="86" t="b">
        <v>1</v>
      </c>
      <c r="AK82" s="86" t="b">
        <v>1</v>
      </c>
      <c r="AL82" s="86" t="b">
        <v>1</v>
      </c>
      <c r="AM82" s="86" t="b">
        <v>1</v>
      </c>
      <c r="AN82" s="86" t="b">
        <v>1</v>
      </c>
      <c r="AO82" s="86" t="b">
        <v>1</v>
      </c>
      <c r="AP82" s="63" t="str">
        <f t="shared" si="49"/>
        <v>VALID</v>
      </c>
      <c r="AQ82" s="102" t="s">
        <v>260</v>
      </c>
      <c r="AR82" s="103" t="s">
        <v>79</v>
      </c>
      <c r="AS82" s="104"/>
      <c r="AT82" s="104" t="s">
        <v>89</v>
      </c>
      <c r="AU82" s="105"/>
      <c r="AV82" s="104" t="s">
        <v>8112</v>
      </c>
      <c r="AW82" s="118" t="s">
        <v>85</v>
      </c>
      <c r="AX82" s="104" t="s">
        <v>85</v>
      </c>
      <c r="AY82" s="105"/>
      <c r="AZ82" s="104"/>
      <c r="BA82" s="104"/>
      <c r="BB82" s="115"/>
      <c r="BC82" s="116"/>
      <c r="BD82" s="117"/>
      <c r="BE82" s="151"/>
      <c r="BF82" s="147" t="e">
        <f>VLOOKUP($A82,#REF!,34,FALSE)</f>
        <v>#REF!</v>
      </c>
      <c r="BG82" s="148" t="e">
        <f>VLOOKUP($A82,#REF!,22,FALSE)</f>
        <v>#REF!</v>
      </c>
      <c r="BH82" s="149"/>
    </row>
    <row r="83" s="3" customFormat="1" ht="18" customHeight="1" spans="1:60">
      <c r="A83" s="35" t="s">
        <v>261</v>
      </c>
      <c r="B83" s="36" t="s">
        <v>262</v>
      </c>
      <c r="C83" s="35"/>
      <c r="D83" s="37"/>
      <c r="E83" s="37"/>
      <c r="F83" s="37"/>
      <c r="G83" s="37"/>
      <c r="H83" s="37"/>
      <c r="I83" s="35"/>
      <c r="J83" s="35"/>
      <c r="K83" s="35"/>
      <c r="L83" s="35"/>
      <c r="M83" s="35"/>
      <c r="N83" s="35"/>
      <c r="O83" s="35"/>
      <c r="P83" s="35"/>
      <c r="Q83" s="35"/>
      <c r="R83" s="35"/>
      <c r="S83" s="35"/>
      <c r="T83" s="35"/>
      <c r="U83" s="60"/>
      <c r="V83" s="60"/>
      <c r="W83" s="60"/>
      <c r="X83" s="60"/>
      <c r="Y83" s="60"/>
      <c r="Z83" s="81"/>
      <c r="AA83" s="81"/>
      <c r="AB83" s="81"/>
      <c r="AC83" s="81"/>
      <c r="AD83" s="81"/>
      <c r="AE83" s="81"/>
      <c r="AF83" s="81"/>
      <c r="AG83" s="81"/>
      <c r="AH83" s="81"/>
      <c r="AI83" s="81"/>
      <c r="AJ83" s="81"/>
      <c r="AK83" s="81"/>
      <c r="AL83" s="81"/>
      <c r="AM83" s="81"/>
      <c r="AN83" s="81"/>
      <c r="AO83" s="81"/>
      <c r="AP83" s="81"/>
      <c r="AQ83" s="100"/>
      <c r="AR83" s="100"/>
      <c r="AS83" s="101"/>
      <c r="AT83" s="101"/>
      <c r="AU83" s="101"/>
      <c r="AV83" s="101"/>
      <c r="AW83" s="101"/>
      <c r="AX83" s="101"/>
      <c r="AY83" s="101"/>
      <c r="AZ83" s="101"/>
      <c r="BA83" s="101"/>
      <c r="BB83" s="101"/>
      <c r="BC83" s="400" t="s">
        <v>76</v>
      </c>
      <c r="BD83" s="114"/>
      <c r="BE83" s="142" t="s">
        <v>261</v>
      </c>
      <c r="BF83" s="143" t="s">
        <v>262</v>
      </c>
      <c r="BG83" s="144"/>
      <c r="BH83" s="145"/>
    </row>
    <row r="84" ht="12.95" customHeight="1" spans="1:60">
      <c r="A84" s="38" t="s">
        <v>263</v>
      </c>
      <c r="B84" s="38" t="e">
        <f>VLOOKUP($A84,#REF!,34,FALSE)</f>
        <v>#REF!</v>
      </c>
      <c r="C84" s="39" t="str">
        <f t="shared" ref="C84:C105" si="53">CONCATENATE("unused_",A84)</f>
        <v>unused_EXTPERIPH1_CLK</v>
      </c>
      <c r="D84" s="40" t="e">
        <f>IF(LEN(VLOOKUP($A84,#REF!,8,FALSE)),LEFT(VLOOKUP($A84,#REF!,8,FALSE),LEN(VLOOKUP($A84,#REF!,8,FALSE))-2),"")</f>
        <v>#REF!</v>
      </c>
      <c r="E84" s="41" t="e">
        <f>IF(LEN(VLOOKUP($A84,#REF!,4,FALSE)),IF(INDEX(#REF!,MATCH($A84,#REF!,0),1),LEFT(VLOOKUP($A84,#REF!,4,FALSE),LEN(VLOOKUP($A84,#REF!,4,FALSE))-2),CONCATENATE(LEFT(VLOOKUP($A84,#REF!,4,FALSE),LEN(VLOOKUP($A84,#REF!,4,FALSE))-2),"*")),"")</f>
        <v>#REF!</v>
      </c>
      <c r="F84" s="42" t="e">
        <f>IF(LEN(VLOOKUP($A84,#REF!,5,FALSE)),IF(INDEX(#REF!,MATCH($A84,#REF!,0),2),LEFT(VLOOKUP($A84,#REF!,5,FALSE),LEN(VLOOKUP($A84,#REF!,5,FALSE))-2),CONCATENATE(LEFT(VLOOKUP($A84,#REF!,5,FALSE),LEN(VLOOKUP($A84,#REF!,5,FALSE))-2),"*")),"")</f>
        <v>#REF!</v>
      </c>
      <c r="G84" s="42" t="e">
        <f>IF(LEN(VLOOKUP($A84,#REF!,6,FALSE)),IF(INDEX(#REF!,MATCH($A84,#REF!,0),3),LEFT(VLOOKUP($A84,#REF!,6,FALSE),LEN(VLOOKUP($A84,#REF!,6,FALSE))-2),CONCATENATE(LEFT(VLOOKUP($A84,#REF!,6,FALSE),LEN(VLOOKUP($A84,#REF!,6,FALSE))-2),"*")),"")</f>
        <v>#REF!</v>
      </c>
      <c r="H84" s="43" t="e">
        <f>IF(LEN(VLOOKUP($A84,#REF!,7,FALSE)),IF(INDEX(#REF!,MATCH($A84,#REF!,0),4),LEFT(VLOOKUP($A84,#REF!,7,FALSE),LEN(VLOOKUP($A84,#REF!,7,FALSE))-2),CONCATENATE(LEFT(VLOOKUP($A84,#REF!,7,FALSE),LEN(VLOOKUP($A84,#REF!,7,FALSE))-2),"*")),"")</f>
        <v>#REF!</v>
      </c>
      <c r="I84" s="54" t="e">
        <f>IF(LEN(VLOOKUP($A84,#REF!,8,FALSE)),UPPER(RIGHT(VLOOKUP($A84,#REF!,8,FALSE),1)),"")</f>
        <v>#REF!</v>
      </c>
      <c r="J84" s="42" t="e">
        <f>IF(LEN(VLOOKUP($A84,#REF!,4,FALSE)),UPPER(RIGHT(VLOOKUP($A84,#REF!,4,FALSE),1)),"")</f>
        <v>#REF!</v>
      </c>
      <c r="K84" s="42" t="e">
        <f>IF(LEN(VLOOKUP($A84,#REF!,5,FALSE)),UPPER(RIGHT(VLOOKUP($A84,#REF!,5,FALSE),1)),"")</f>
        <v>#REF!</v>
      </c>
      <c r="L84" s="42" t="e">
        <f>IF(LEN(VLOOKUP($A84,#REF!,6,FALSE)),UPPER(RIGHT(VLOOKUP($A84,#REF!,6,FALSE),1)),"")</f>
        <v>#REF!</v>
      </c>
      <c r="M84" s="43" t="e">
        <f>IF(LEN(VLOOKUP($A84,#REF!,7,FALSE)),UPPER(RIGHT(VLOOKUP($A84,#REF!,7,FALSE),1)),"")</f>
        <v>#REF!</v>
      </c>
      <c r="N84" s="38" t="s">
        <v>264</v>
      </c>
      <c r="O84" s="38" t="s">
        <v>83</v>
      </c>
      <c r="P84" s="38" t="s">
        <v>104</v>
      </c>
      <c r="Q84" s="38" t="s">
        <v>105</v>
      </c>
      <c r="R84" s="38" t="s">
        <v>83</v>
      </c>
      <c r="S84" s="61" t="e">
        <f>HLOOKUP("Device Tree Pin Name",#REF!,MATCH($A84,#REF!,0),FALSE)</f>
        <v>#REF!</v>
      </c>
      <c r="T84" s="47" t="e">
        <f>HLOOKUP("power rail",#REF!,MATCH($A84,#REF!,0),FALSE)</f>
        <v>#REF!</v>
      </c>
      <c r="U84" s="62" t="e">
        <f>HLOOKUP("Wake Capable",#REF!,MATCH($A84,#REF!,0),FALSE)</f>
        <v>#REF!</v>
      </c>
      <c r="V84" s="62" t="e">
        <f>HLOOKUP("Strap",#REF!,MATCH($A84,#REF!,0),FALSE)</f>
        <v>#REF!</v>
      </c>
      <c r="W84" s="62" t="e">
        <f>HLOOKUP("GTE",#REF!,MATCH($A84,#REF!,0),FALSE)</f>
        <v>#REF!</v>
      </c>
      <c r="X84" s="62" t="e">
        <f>HLOOKUP("DPD_Control",#REF!,MATCH($A84,#REF!,0),FALSE)</f>
        <v>#REF!</v>
      </c>
      <c r="Y84" s="62" t="e">
        <f>HLOOKUP("DPD_Group",#REF!,MATCH($A84,#REF!,0),FALSE)</f>
        <v>#REF!</v>
      </c>
      <c r="Z84" s="47" t="e">
        <f>HLOOKUP("Pad Category",#REF!,MATCH($A84,#REF!,0),FALSE)</f>
        <v>#REF!</v>
      </c>
      <c r="AA84" s="47" t="e">
        <f>HLOOKUP("Pad type",#REF!,MATCH($A84,#REF!,0),FALSE)</f>
        <v>#REF!</v>
      </c>
      <c r="AB84" s="47" t="e">
        <f>HLOOKUP("Pull Strength",#REF!,MATCH($A84,#REF!,0),FALSE)</f>
        <v>#REF!</v>
      </c>
      <c r="AC84" s="47" t="e">
        <f>HLOOKUP("POR Pin State",#REF!,MATCH($A84,#REF!,0),FALSE)</f>
        <v>#REF!</v>
      </c>
      <c r="AD84" s="47" t="str">
        <f t="shared" ref="AD84:AD105" si="54">IF(OR($AQ84="",$AQ84=$C84),$R84,IF($AQ84=$D84,SUBSTITUTE(SUBSTITUTE($AQ84,"GPIO3_","GPIO_"),".0",""),IF($AQ84=$E84,$N84,IF($AQ84=$F84,$O84,IF($AQ84=$G84,$P84,IF($AQ84=$H84,$Q84,"INVALID"))))))</f>
        <v>RSVD1</v>
      </c>
      <c r="AE84" s="82"/>
      <c r="AF84" s="38" t="str">
        <f t="shared" ref="AF84:AF149" si="55">IF(AND(OR($AS84="Int PU",$AS84="Int PD"),OR(AND($AZ84&lt;&gt;"",$AZ84&lt;&gt;"0"),AND($BA84&lt;&gt;"",$BA84&lt;&gt;"0"))),"INVALID",IF(OR($AQ84=$C84,$AS84="Int PD"),"PULL_DOWN",IF(OR($AS84="Int PU",AND($AE84="YES",OR($AZ84="",$AZ84="0"),OR($BA84="",$BA84="0"),OR($AR84="Input",$AR84="Bidirectional"))),"PULL_UP","NORMAL")))</f>
        <v>PULL_DOWN</v>
      </c>
      <c r="AG84" s="38" t="str">
        <f t="shared" ref="AG84:AG105" si="56">IF($AR84="Input","TRISTATE",IF($AS84="Z","TRISTATE",IF($AQ84=$C84,"TRISTATE","NORMAL")))</f>
        <v>TRISTATE</v>
      </c>
      <c r="AH84" s="38" t="str">
        <f t="shared" ref="AH84:AH105" si="57">IF(OR($AQ84=$C84,$AR84="Output"),"DISABLE","ENABLE")</f>
        <v>DISABLE</v>
      </c>
      <c r="AI84" s="87" t="e">
        <f t="shared" ref="AI84:AI149" si="58">IF($AT84&lt;&gt;$G84,"N/A",IF($AV84="Drive 1","1",IF($AV84="Drive 0","0","")))</f>
        <v>#REF!</v>
      </c>
      <c r="AJ84" s="86" t="b">
        <v>1</v>
      </c>
      <c r="AK84" s="86" t="b">
        <v>1</v>
      </c>
      <c r="AL84" s="86" t="b">
        <v>1</v>
      </c>
      <c r="AM84" s="86" t="b">
        <v>1</v>
      </c>
      <c r="AN84" s="86" t="b">
        <v>1</v>
      </c>
      <c r="AO84" s="86" t="b">
        <v>1</v>
      </c>
      <c r="AP84" s="63" t="str">
        <f t="shared" ref="AP84:AP149" si="59">IF(AND($AJ84:$AO84),"VALID","INVALID")</f>
        <v>VALID</v>
      </c>
      <c r="AQ84" s="102" t="s">
        <v>265</v>
      </c>
      <c r="AR84" s="103" t="s">
        <v>79</v>
      </c>
      <c r="AS84" s="104"/>
      <c r="AT84" s="105"/>
      <c r="AU84" s="105"/>
      <c r="AV84" s="105"/>
      <c r="AW84" s="105"/>
      <c r="AX84" s="104" t="s">
        <v>85</v>
      </c>
      <c r="AY84" s="105"/>
      <c r="AZ84" s="104"/>
      <c r="BA84" s="104"/>
      <c r="BB84" s="115"/>
      <c r="BC84" s="116"/>
      <c r="BD84" s="117"/>
      <c r="BE84" s="146"/>
      <c r="BF84" s="147" t="e">
        <f>VLOOKUP($A84,#REF!,34,FALSE)</f>
        <v>#REF!</v>
      </c>
      <c r="BG84" s="148" t="e">
        <f>VLOOKUP($A84,#REF!,22,FALSE)</f>
        <v>#REF!</v>
      </c>
      <c r="BH84" s="149"/>
    </row>
    <row r="85" ht="12.95" customHeight="1" spans="1:60">
      <c r="A85" s="38" t="s">
        <v>266</v>
      </c>
      <c r="B85" s="38" t="e">
        <f>VLOOKUP($A85,#REF!,34,FALSE)</f>
        <v>#REF!</v>
      </c>
      <c r="C85" s="39" t="str">
        <f t="shared" si="53"/>
        <v>unused_EXTPERIPH2_CLK</v>
      </c>
      <c r="D85" s="40" t="e">
        <f>IF(LEN(VLOOKUP($A85,#REF!,8,FALSE)),LEFT(VLOOKUP($A85,#REF!,8,FALSE),LEN(VLOOKUP($A85,#REF!,8,FALSE))-2),"")</f>
        <v>#REF!</v>
      </c>
      <c r="E85" s="41" t="e">
        <f>IF(LEN(VLOOKUP($A85,#REF!,4,FALSE)),IF(INDEX(#REF!,MATCH($A85,#REF!,0),1),LEFT(VLOOKUP($A85,#REF!,4,FALSE),LEN(VLOOKUP($A85,#REF!,4,FALSE))-2),CONCATENATE(LEFT(VLOOKUP($A85,#REF!,4,FALSE),LEN(VLOOKUP($A85,#REF!,4,FALSE))-2),"*")),"")</f>
        <v>#REF!</v>
      </c>
      <c r="F85" s="42" t="e">
        <f>IF(LEN(VLOOKUP($A85,#REF!,5,FALSE)),IF(INDEX(#REF!,MATCH($A85,#REF!,0),2),LEFT(VLOOKUP($A85,#REF!,5,FALSE),LEN(VLOOKUP($A85,#REF!,5,FALSE))-2),CONCATENATE(LEFT(VLOOKUP($A85,#REF!,5,FALSE),LEN(VLOOKUP($A85,#REF!,5,FALSE))-2),"*")),"")</f>
        <v>#REF!</v>
      </c>
      <c r="G85" s="42" t="e">
        <f>IF(LEN(VLOOKUP($A85,#REF!,6,FALSE)),IF(INDEX(#REF!,MATCH($A85,#REF!,0),3),LEFT(VLOOKUP($A85,#REF!,6,FALSE),LEN(VLOOKUP($A85,#REF!,6,FALSE))-2),CONCATENATE(LEFT(VLOOKUP($A85,#REF!,6,FALSE),LEN(VLOOKUP($A85,#REF!,6,FALSE))-2),"*")),"")</f>
        <v>#REF!</v>
      </c>
      <c r="H85" s="43" t="e">
        <f>IF(LEN(VLOOKUP($A85,#REF!,7,FALSE)),IF(INDEX(#REF!,MATCH($A85,#REF!,0),4),LEFT(VLOOKUP($A85,#REF!,7,FALSE),LEN(VLOOKUP($A85,#REF!,7,FALSE))-2),CONCATENATE(LEFT(VLOOKUP($A85,#REF!,7,FALSE),LEN(VLOOKUP($A85,#REF!,7,FALSE))-2),"*")),"")</f>
        <v>#REF!</v>
      </c>
      <c r="I85" s="54" t="e">
        <f>IF(LEN(VLOOKUP($A85,#REF!,8,FALSE)),UPPER(RIGHT(VLOOKUP($A85,#REF!,8,FALSE),1)),"")</f>
        <v>#REF!</v>
      </c>
      <c r="J85" s="42" t="e">
        <f>IF(LEN(VLOOKUP($A85,#REF!,4,FALSE)),UPPER(RIGHT(VLOOKUP($A85,#REF!,4,FALSE),1)),"")</f>
        <v>#REF!</v>
      </c>
      <c r="K85" s="42" t="e">
        <f>IF(LEN(VLOOKUP($A85,#REF!,5,FALSE)),UPPER(RIGHT(VLOOKUP($A85,#REF!,5,FALSE),1)),"")</f>
        <v>#REF!</v>
      </c>
      <c r="L85" s="42" t="e">
        <f>IF(LEN(VLOOKUP($A85,#REF!,6,FALSE)),UPPER(RIGHT(VLOOKUP($A85,#REF!,6,FALSE),1)),"")</f>
        <v>#REF!</v>
      </c>
      <c r="M85" s="43" t="e">
        <f>IF(LEN(VLOOKUP($A85,#REF!,7,FALSE)),UPPER(RIGHT(VLOOKUP($A85,#REF!,7,FALSE),1)),"")</f>
        <v>#REF!</v>
      </c>
      <c r="N85" s="38" t="s">
        <v>267</v>
      </c>
      <c r="O85" s="38" t="s">
        <v>83</v>
      </c>
      <c r="P85" s="38" t="s">
        <v>104</v>
      </c>
      <c r="Q85" s="38" t="s">
        <v>105</v>
      </c>
      <c r="R85" s="38" t="s">
        <v>83</v>
      </c>
      <c r="S85" s="63" t="e">
        <f>HLOOKUP("Device Tree Pin Name",#REF!,MATCH($A85,#REF!,0),FALSE)</f>
        <v>#REF!</v>
      </c>
      <c r="T85" s="47" t="e">
        <f>HLOOKUP("power rail",#REF!,MATCH($A85,#REF!,0),FALSE)</f>
        <v>#REF!</v>
      </c>
      <c r="U85" s="62" t="e">
        <f>HLOOKUP("Wake Capable",#REF!,MATCH($A85,#REF!,0),FALSE)</f>
        <v>#REF!</v>
      </c>
      <c r="V85" s="62" t="e">
        <f>HLOOKUP("Strap",#REF!,MATCH($A85,#REF!,0),FALSE)</f>
        <v>#REF!</v>
      </c>
      <c r="W85" s="62" t="e">
        <f>HLOOKUP("GTE",#REF!,MATCH($A85,#REF!,0),FALSE)</f>
        <v>#REF!</v>
      </c>
      <c r="X85" s="62" t="e">
        <f>HLOOKUP("DPD_Control",#REF!,MATCH($A85,#REF!,0),FALSE)</f>
        <v>#REF!</v>
      </c>
      <c r="Y85" s="62" t="e">
        <f>HLOOKUP("DPD_Group",#REF!,MATCH($A85,#REF!,0),FALSE)</f>
        <v>#REF!</v>
      </c>
      <c r="Z85" s="47" t="e">
        <f>HLOOKUP("Pad Category",#REF!,MATCH($A85,#REF!,0),FALSE)</f>
        <v>#REF!</v>
      </c>
      <c r="AA85" s="47" t="e">
        <f>HLOOKUP("Pad type",#REF!,MATCH($A85,#REF!,0),FALSE)</f>
        <v>#REF!</v>
      </c>
      <c r="AB85" s="47" t="e">
        <f>HLOOKUP("Pull Strength",#REF!,MATCH($A85,#REF!,0),FALSE)</f>
        <v>#REF!</v>
      </c>
      <c r="AC85" s="47" t="e">
        <f>HLOOKUP("POR Pin State",#REF!,MATCH($A85,#REF!,0),FALSE)</f>
        <v>#REF!</v>
      </c>
      <c r="AD85" s="47" t="str">
        <f t="shared" si="54"/>
        <v>RSVD1</v>
      </c>
      <c r="AE85" s="82"/>
      <c r="AF85" s="38" t="str">
        <f t="shared" si="55"/>
        <v>PULL_DOWN</v>
      </c>
      <c r="AG85" s="38" t="str">
        <f t="shared" si="56"/>
        <v>TRISTATE</v>
      </c>
      <c r="AH85" s="38" t="str">
        <f t="shared" si="57"/>
        <v>DISABLE</v>
      </c>
      <c r="AI85" s="87" t="e">
        <f t="shared" si="58"/>
        <v>#REF!</v>
      </c>
      <c r="AJ85" s="86" t="b">
        <v>1</v>
      </c>
      <c r="AK85" s="86" t="b">
        <v>1</v>
      </c>
      <c r="AL85" s="86" t="b">
        <v>1</v>
      </c>
      <c r="AM85" s="86" t="b">
        <v>1</v>
      </c>
      <c r="AN85" s="86" t="b">
        <v>1</v>
      </c>
      <c r="AO85" s="86" t="b">
        <v>1</v>
      </c>
      <c r="AP85" s="63" t="str">
        <f t="shared" si="59"/>
        <v>VALID</v>
      </c>
      <c r="AQ85" s="102" t="s">
        <v>268</v>
      </c>
      <c r="AR85" s="103" t="s">
        <v>79</v>
      </c>
      <c r="AS85" s="104"/>
      <c r="AT85" s="105"/>
      <c r="AU85" s="105"/>
      <c r="AV85" s="105"/>
      <c r="AW85" s="105"/>
      <c r="AX85" s="104" t="s">
        <v>85</v>
      </c>
      <c r="AY85" s="105"/>
      <c r="AZ85" s="104"/>
      <c r="BA85" s="104"/>
      <c r="BB85" s="115"/>
      <c r="BC85" s="116"/>
      <c r="BD85" s="117"/>
      <c r="BE85" s="150"/>
      <c r="BF85" s="147" t="e">
        <f>VLOOKUP($A85,#REF!,34,FALSE)</f>
        <v>#REF!</v>
      </c>
      <c r="BG85" s="148" t="e">
        <f>VLOOKUP($A85,#REF!,22,FALSE)</f>
        <v>#REF!</v>
      </c>
      <c r="BH85" s="149"/>
    </row>
    <row r="86" ht="12.95" customHeight="1" spans="1:60">
      <c r="A86" s="38" t="s">
        <v>269</v>
      </c>
      <c r="B86" s="38" t="e">
        <f>VLOOKUP($A86,#REF!,34,FALSE)</f>
        <v>#REF!</v>
      </c>
      <c r="C86" s="39" t="str">
        <f t="shared" si="53"/>
        <v>unused_CAM_I2C_SCL</v>
      </c>
      <c r="D86" s="40" t="e">
        <f>IF(LEN(VLOOKUP($A86,#REF!,8,FALSE)),LEFT(VLOOKUP($A86,#REF!,8,FALSE),LEN(VLOOKUP($A86,#REF!,8,FALSE))-2),"")</f>
        <v>#REF!</v>
      </c>
      <c r="E86" s="41" t="e">
        <f>IF(LEN(VLOOKUP($A86,#REF!,4,FALSE)),IF(INDEX(#REF!,MATCH($A86,#REF!,0),1),LEFT(VLOOKUP($A86,#REF!,4,FALSE),LEN(VLOOKUP($A86,#REF!,4,FALSE))-2),CONCATENATE(LEFT(VLOOKUP($A86,#REF!,4,FALSE),LEN(VLOOKUP($A86,#REF!,4,FALSE))-2),"*")),"")</f>
        <v>#REF!</v>
      </c>
      <c r="F86" s="42" t="e">
        <f>IF(LEN(VLOOKUP($A86,#REF!,5,FALSE)),IF(INDEX(#REF!,MATCH($A86,#REF!,0),2),LEFT(VLOOKUP($A86,#REF!,5,FALSE),LEN(VLOOKUP($A86,#REF!,5,FALSE))-2),CONCATENATE(LEFT(VLOOKUP($A86,#REF!,5,FALSE),LEN(VLOOKUP($A86,#REF!,5,FALSE))-2),"*")),"")</f>
        <v>#REF!</v>
      </c>
      <c r="G86" s="42" t="e">
        <f>IF(LEN(VLOOKUP($A86,#REF!,6,FALSE)),IF(INDEX(#REF!,MATCH($A86,#REF!,0),3),LEFT(VLOOKUP($A86,#REF!,6,FALSE),LEN(VLOOKUP($A86,#REF!,6,FALSE))-2),CONCATENATE(LEFT(VLOOKUP($A86,#REF!,6,FALSE),LEN(VLOOKUP($A86,#REF!,6,FALSE))-2),"*")),"")</f>
        <v>#REF!</v>
      </c>
      <c r="H86" s="43" t="e">
        <f>IF(LEN(VLOOKUP($A86,#REF!,7,FALSE)),IF(INDEX(#REF!,MATCH($A86,#REF!,0),4),LEFT(VLOOKUP($A86,#REF!,7,FALSE),LEN(VLOOKUP($A86,#REF!,7,FALSE))-2),CONCATENATE(LEFT(VLOOKUP($A86,#REF!,7,FALSE),LEN(VLOOKUP($A86,#REF!,7,FALSE))-2),"*")),"")</f>
        <v>#REF!</v>
      </c>
      <c r="I86" s="54" t="e">
        <f>IF(LEN(VLOOKUP($A86,#REF!,8,FALSE)),UPPER(RIGHT(VLOOKUP($A86,#REF!,8,FALSE),1)),"")</f>
        <v>#REF!</v>
      </c>
      <c r="J86" s="42" t="e">
        <f>IF(LEN(VLOOKUP($A86,#REF!,4,FALSE)),UPPER(RIGHT(VLOOKUP($A86,#REF!,4,FALSE),1)),"")</f>
        <v>#REF!</v>
      </c>
      <c r="K86" s="42" t="e">
        <f>IF(LEN(VLOOKUP($A86,#REF!,5,FALSE)),UPPER(RIGHT(VLOOKUP($A86,#REF!,5,FALSE),1)),"")</f>
        <v>#REF!</v>
      </c>
      <c r="L86" s="42" t="e">
        <f>IF(LEN(VLOOKUP($A86,#REF!,6,FALSE)),UPPER(RIGHT(VLOOKUP($A86,#REF!,6,FALSE),1)),"")</f>
        <v>#REF!</v>
      </c>
      <c r="M86" s="43" t="e">
        <f>IF(LEN(VLOOKUP($A86,#REF!,7,FALSE)),UPPER(RIGHT(VLOOKUP($A86,#REF!,7,FALSE),1)),"")</f>
        <v>#REF!</v>
      </c>
      <c r="N86" s="38" t="s">
        <v>270</v>
      </c>
      <c r="O86" s="38" t="s">
        <v>271</v>
      </c>
      <c r="P86" s="38" t="s">
        <v>272</v>
      </c>
      <c r="Q86" s="38" t="s">
        <v>273</v>
      </c>
      <c r="R86" s="38" t="s">
        <v>270</v>
      </c>
      <c r="S86" s="63" t="e">
        <f>HLOOKUP("Device Tree Pin Name",#REF!,MATCH($A86,#REF!,0),FALSE)</f>
        <v>#REF!</v>
      </c>
      <c r="T86" s="47" t="e">
        <f>HLOOKUP("power rail",#REF!,MATCH($A86,#REF!,0),FALSE)</f>
        <v>#REF!</v>
      </c>
      <c r="U86" s="62" t="e">
        <f>HLOOKUP("Wake Capable",#REF!,MATCH($A86,#REF!,0),FALSE)</f>
        <v>#REF!</v>
      </c>
      <c r="V86" s="62" t="e">
        <f>HLOOKUP("Strap",#REF!,MATCH($A86,#REF!,0),FALSE)</f>
        <v>#REF!</v>
      </c>
      <c r="W86" s="62" t="e">
        <f>HLOOKUP("GTE",#REF!,MATCH($A86,#REF!,0),FALSE)</f>
        <v>#REF!</v>
      </c>
      <c r="X86" s="62" t="e">
        <f>HLOOKUP("DPD_Control",#REF!,MATCH($A86,#REF!,0),FALSE)</f>
        <v>#REF!</v>
      </c>
      <c r="Y86" s="62" t="e">
        <f>HLOOKUP("DPD_Group",#REF!,MATCH($A86,#REF!,0),FALSE)</f>
        <v>#REF!</v>
      </c>
      <c r="Z86" s="47" t="e">
        <f>HLOOKUP("Pad Category",#REF!,MATCH($A86,#REF!,0),FALSE)</f>
        <v>#REF!</v>
      </c>
      <c r="AA86" s="47" t="e">
        <f>HLOOKUP("Pad type",#REF!,MATCH($A86,#REF!,0),FALSE)</f>
        <v>#REF!</v>
      </c>
      <c r="AB86" s="47" t="e">
        <f>HLOOKUP("Pull Strength",#REF!,MATCH($A86,#REF!,0),FALSE)</f>
        <v>#REF!</v>
      </c>
      <c r="AC86" s="47" t="e">
        <f>HLOOKUP("POR Pin State",#REF!,MATCH($A86,#REF!,0),FALSE)</f>
        <v>#REF!</v>
      </c>
      <c r="AD86" s="47" t="e">
        <f t="shared" si="54"/>
        <v>#REF!</v>
      </c>
      <c r="AE86" s="82"/>
      <c r="AF86" s="38" t="str">
        <f t="shared" si="55"/>
        <v>NORMAL</v>
      </c>
      <c r="AG86" s="38" t="str">
        <f t="shared" si="56"/>
        <v>NORMAL</v>
      </c>
      <c r="AH86" s="38" t="str">
        <f t="shared" si="57"/>
        <v>ENABLE</v>
      </c>
      <c r="AI86" s="87" t="e">
        <f t="shared" si="58"/>
        <v>#REF!</v>
      </c>
      <c r="AJ86" s="86" t="b">
        <v>1</v>
      </c>
      <c r="AK86" s="86" t="b">
        <v>1</v>
      </c>
      <c r="AL86" s="86" t="b">
        <v>1</v>
      </c>
      <c r="AM86" s="86" t="b">
        <v>1</v>
      </c>
      <c r="AN86" s="86" t="b">
        <v>1</v>
      </c>
      <c r="AO86" s="86" t="b">
        <v>1</v>
      </c>
      <c r="AP86" s="63" t="str">
        <f t="shared" si="59"/>
        <v>VALID</v>
      </c>
      <c r="AQ86" s="102" t="s">
        <v>3296</v>
      </c>
      <c r="AR86" s="103" t="s">
        <v>2835</v>
      </c>
      <c r="AS86" s="104"/>
      <c r="AT86" s="105"/>
      <c r="AU86" s="105"/>
      <c r="AV86" s="105"/>
      <c r="AW86" s="118" t="s">
        <v>434</v>
      </c>
      <c r="AX86" s="104" t="s">
        <v>85</v>
      </c>
      <c r="AY86" s="105"/>
      <c r="AZ86" s="104"/>
      <c r="BA86" s="104"/>
      <c r="BB86" s="115"/>
      <c r="BC86" s="116"/>
      <c r="BD86" s="117"/>
      <c r="BE86" s="150"/>
      <c r="BF86" s="147" t="e">
        <f>VLOOKUP($A86,#REF!,34,FALSE)</f>
        <v>#REF!</v>
      </c>
      <c r="BG86" s="148" t="e">
        <f>VLOOKUP($A86,#REF!,22,FALSE)</f>
        <v>#REF!</v>
      </c>
      <c r="BH86" s="149"/>
    </row>
    <row r="87" ht="12.95" customHeight="1" spans="1:60">
      <c r="A87" s="38" t="s">
        <v>275</v>
      </c>
      <c r="B87" s="38" t="e">
        <f>VLOOKUP($A87,#REF!,34,FALSE)</f>
        <v>#REF!</v>
      </c>
      <c r="C87" s="39" t="str">
        <f t="shared" si="53"/>
        <v>unused_CAM_I2C_SDA</v>
      </c>
      <c r="D87" s="40" t="e">
        <f>IF(LEN(VLOOKUP($A87,#REF!,8,FALSE)),LEFT(VLOOKUP($A87,#REF!,8,FALSE),LEN(VLOOKUP($A87,#REF!,8,FALSE))-2),"")</f>
        <v>#REF!</v>
      </c>
      <c r="E87" s="41" t="e">
        <f>IF(LEN(VLOOKUP($A87,#REF!,4,FALSE)),IF(INDEX(#REF!,MATCH($A87,#REF!,0),1),LEFT(VLOOKUP($A87,#REF!,4,FALSE),LEN(VLOOKUP($A87,#REF!,4,FALSE))-2),CONCATENATE(LEFT(VLOOKUP($A87,#REF!,4,FALSE),LEN(VLOOKUP($A87,#REF!,4,FALSE))-2),"*")),"")</f>
        <v>#REF!</v>
      </c>
      <c r="F87" s="42" t="e">
        <f>IF(LEN(VLOOKUP($A87,#REF!,5,FALSE)),IF(INDEX(#REF!,MATCH($A87,#REF!,0),2),LEFT(VLOOKUP($A87,#REF!,5,FALSE),LEN(VLOOKUP($A87,#REF!,5,FALSE))-2),CONCATENATE(LEFT(VLOOKUP($A87,#REF!,5,FALSE),LEN(VLOOKUP($A87,#REF!,5,FALSE))-2),"*")),"")</f>
        <v>#REF!</v>
      </c>
      <c r="G87" s="42" t="e">
        <f>IF(LEN(VLOOKUP($A87,#REF!,6,FALSE)),IF(INDEX(#REF!,MATCH($A87,#REF!,0),3),LEFT(VLOOKUP($A87,#REF!,6,FALSE),LEN(VLOOKUP($A87,#REF!,6,FALSE))-2),CONCATENATE(LEFT(VLOOKUP($A87,#REF!,6,FALSE),LEN(VLOOKUP($A87,#REF!,6,FALSE))-2),"*")),"")</f>
        <v>#REF!</v>
      </c>
      <c r="H87" s="43" t="e">
        <f>IF(LEN(VLOOKUP($A87,#REF!,7,FALSE)),IF(INDEX(#REF!,MATCH($A87,#REF!,0),4),LEFT(VLOOKUP($A87,#REF!,7,FALSE),LEN(VLOOKUP($A87,#REF!,7,FALSE))-2),CONCATENATE(LEFT(VLOOKUP($A87,#REF!,7,FALSE),LEN(VLOOKUP($A87,#REF!,7,FALSE))-2),"*")),"")</f>
        <v>#REF!</v>
      </c>
      <c r="I87" s="54" t="e">
        <f>IF(LEN(VLOOKUP($A87,#REF!,8,FALSE)),UPPER(RIGHT(VLOOKUP($A87,#REF!,8,FALSE),1)),"")</f>
        <v>#REF!</v>
      </c>
      <c r="J87" s="42" t="e">
        <f>IF(LEN(VLOOKUP($A87,#REF!,4,FALSE)),UPPER(RIGHT(VLOOKUP($A87,#REF!,4,FALSE),1)),"")</f>
        <v>#REF!</v>
      </c>
      <c r="K87" s="42" t="e">
        <f>IF(LEN(VLOOKUP($A87,#REF!,5,FALSE)),UPPER(RIGHT(VLOOKUP($A87,#REF!,5,FALSE),1)),"")</f>
        <v>#REF!</v>
      </c>
      <c r="L87" s="42" t="e">
        <f>IF(LEN(VLOOKUP($A87,#REF!,6,FALSE)),UPPER(RIGHT(VLOOKUP($A87,#REF!,6,FALSE),1)),"")</f>
        <v>#REF!</v>
      </c>
      <c r="M87" s="43" t="e">
        <f>IF(LEN(VLOOKUP($A87,#REF!,7,FALSE)),UPPER(RIGHT(VLOOKUP($A87,#REF!,7,FALSE),1)),"")</f>
        <v>#REF!</v>
      </c>
      <c r="N87" s="38" t="s">
        <v>270</v>
      </c>
      <c r="O87" s="38" t="s">
        <v>271</v>
      </c>
      <c r="P87" s="38" t="s">
        <v>104</v>
      </c>
      <c r="Q87" s="38" t="s">
        <v>273</v>
      </c>
      <c r="R87" s="38" t="s">
        <v>104</v>
      </c>
      <c r="S87" s="63" t="e">
        <f>HLOOKUP("Device Tree Pin Name",#REF!,MATCH($A87,#REF!,0),FALSE)</f>
        <v>#REF!</v>
      </c>
      <c r="T87" s="47" t="e">
        <f>HLOOKUP("power rail",#REF!,MATCH($A87,#REF!,0),FALSE)</f>
        <v>#REF!</v>
      </c>
      <c r="U87" s="62" t="e">
        <f>HLOOKUP("Wake Capable",#REF!,MATCH($A87,#REF!,0),FALSE)</f>
        <v>#REF!</v>
      </c>
      <c r="V87" s="62" t="e">
        <f>HLOOKUP("Strap",#REF!,MATCH($A87,#REF!,0),FALSE)</f>
        <v>#REF!</v>
      </c>
      <c r="W87" s="62" t="e">
        <f>HLOOKUP("GTE",#REF!,MATCH($A87,#REF!,0),FALSE)</f>
        <v>#REF!</v>
      </c>
      <c r="X87" s="62" t="e">
        <f>HLOOKUP("DPD_Control",#REF!,MATCH($A87,#REF!,0),FALSE)</f>
        <v>#REF!</v>
      </c>
      <c r="Y87" s="62" t="e">
        <f>HLOOKUP("DPD_Group",#REF!,MATCH($A87,#REF!,0),FALSE)</f>
        <v>#REF!</v>
      </c>
      <c r="Z87" s="47" t="e">
        <f>HLOOKUP("Pad Category",#REF!,MATCH($A87,#REF!,0),FALSE)</f>
        <v>#REF!</v>
      </c>
      <c r="AA87" s="47" t="e">
        <f>HLOOKUP("Pad type",#REF!,MATCH($A87,#REF!,0),FALSE)</f>
        <v>#REF!</v>
      </c>
      <c r="AB87" s="47" t="e">
        <f>HLOOKUP("Pull Strength",#REF!,MATCH($A87,#REF!,0),FALSE)</f>
        <v>#REF!</v>
      </c>
      <c r="AC87" s="47" t="e">
        <f>HLOOKUP("POR Pin State",#REF!,MATCH($A87,#REF!,0),FALSE)</f>
        <v>#REF!</v>
      </c>
      <c r="AD87" s="47" t="e">
        <f t="shared" si="54"/>
        <v>#REF!</v>
      </c>
      <c r="AE87" s="82"/>
      <c r="AF87" s="38" t="str">
        <f t="shared" si="55"/>
        <v>NORMAL</v>
      </c>
      <c r="AG87" s="38" t="str">
        <f t="shared" si="56"/>
        <v>NORMAL</v>
      </c>
      <c r="AH87" s="38" t="str">
        <f t="shared" si="57"/>
        <v>ENABLE</v>
      </c>
      <c r="AI87" s="87" t="e">
        <f t="shared" si="58"/>
        <v>#REF!</v>
      </c>
      <c r="AJ87" s="86" t="b">
        <v>1</v>
      </c>
      <c r="AK87" s="86" t="b">
        <v>1</v>
      </c>
      <c r="AL87" s="86" t="b">
        <v>1</v>
      </c>
      <c r="AM87" s="86" t="b">
        <v>1</v>
      </c>
      <c r="AN87" s="86" t="b">
        <v>1</v>
      </c>
      <c r="AO87" s="86" t="b">
        <v>1</v>
      </c>
      <c r="AP87" s="63" t="str">
        <f t="shared" si="59"/>
        <v>VALID</v>
      </c>
      <c r="AQ87" s="102" t="s">
        <v>3304</v>
      </c>
      <c r="AR87" s="103" t="s">
        <v>2835</v>
      </c>
      <c r="AS87" s="104"/>
      <c r="AT87" s="105"/>
      <c r="AU87" s="105"/>
      <c r="AV87" s="105"/>
      <c r="AW87" s="118" t="s">
        <v>434</v>
      </c>
      <c r="AX87" s="104" t="s">
        <v>85</v>
      </c>
      <c r="AY87" s="105"/>
      <c r="AZ87" s="104"/>
      <c r="BA87" s="104"/>
      <c r="BB87" s="115"/>
      <c r="BC87" s="116"/>
      <c r="BD87" s="117"/>
      <c r="BE87" s="150"/>
      <c r="BF87" s="147" t="e">
        <f>VLOOKUP($A87,#REF!,34,FALSE)</f>
        <v>#REF!</v>
      </c>
      <c r="BG87" s="148" t="e">
        <f>VLOOKUP($A87,#REF!,22,FALSE)</f>
        <v>#REF!</v>
      </c>
      <c r="BH87" s="149"/>
    </row>
    <row r="88" ht="12.95" customHeight="1" spans="1:60">
      <c r="A88" s="38" t="s">
        <v>277</v>
      </c>
      <c r="B88" s="38" t="e">
        <f>VLOOKUP($A88,#REF!,34,FALSE)</f>
        <v>#REF!</v>
      </c>
      <c r="C88" s="39" t="str">
        <f t="shared" si="53"/>
        <v>unused_SOC_GPIO23</v>
      </c>
      <c r="D88" s="40" t="e">
        <f>IF(LEN(VLOOKUP($A88,#REF!,8,FALSE)),LEFT(VLOOKUP($A88,#REF!,8,FALSE),LEN(VLOOKUP($A88,#REF!,8,FALSE))-2),"")</f>
        <v>#REF!</v>
      </c>
      <c r="E88" s="41" t="e">
        <f>IF(LEN(VLOOKUP($A88,#REF!,4,FALSE)),IF(INDEX(#REF!,MATCH($A88,#REF!,0),1),LEFT(VLOOKUP($A88,#REF!,4,FALSE),LEN(VLOOKUP($A88,#REF!,4,FALSE))-2),CONCATENATE(LEFT(VLOOKUP($A88,#REF!,4,FALSE),LEN(VLOOKUP($A88,#REF!,4,FALSE))-2),"*")),"")</f>
        <v>#REF!</v>
      </c>
      <c r="F88" s="42" t="e">
        <f>IF(LEN(VLOOKUP($A88,#REF!,5,FALSE)),IF(INDEX(#REF!,MATCH($A88,#REF!,0),2),LEFT(VLOOKUP($A88,#REF!,5,FALSE),LEN(VLOOKUP($A88,#REF!,5,FALSE))-2),CONCATENATE(LEFT(VLOOKUP($A88,#REF!,5,FALSE),LEN(VLOOKUP($A88,#REF!,5,FALSE))-2),"*")),"")</f>
        <v>#REF!</v>
      </c>
      <c r="G88" s="42" t="e">
        <f>IF(LEN(VLOOKUP($A88,#REF!,6,FALSE)),IF(INDEX(#REF!,MATCH($A88,#REF!,0),3),LEFT(VLOOKUP($A88,#REF!,6,FALSE),LEN(VLOOKUP($A88,#REF!,6,FALSE))-2),CONCATENATE(LEFT(VLOOKUP($A88,#REF!,6,FALSE),LEN(VLOOKUP($A88,#REF!,6,FALSE))-2),"*")),"")</f>
        <v>#REF!</v>
      </c>
      <c r="H88" s="43" t="e">
        <f>IF(LEN(VLOOKUP($A88,#REF!,7,FALSE)),IF(INDEX(#REF!,MATCH($A88,#REF!,0),4),LEFT(VLOOKUP($A88,#REF!,7,FALSE),LEN(VLOOKUP($A88,#REF!,7,FALSE))-2),CONCATENATE(LEFT(VLOOKUP($A88,#REF!,7,FALSE),LEN(VLOOKUP($A88,#REF!,7,FALSE))-2),"*")),"")</f>
        <v>#REF!</v>
      </c>
      <c r="I88" s="54" t="e">
        <f>IF(LEN(VLOOKUP($A88,#REF!,8,FALSE)),UPPER(RIGHT(VLOOKUP($A88,#REF!,8,FALSE),1)),"")</f>
        <v>#REF!</v>
      </c>
      <c r="J88" s="42" t="e">
        <f>IF(LEN(VLOOKUP($A88,#REF!,4,FALSE)),UPPER(RIGHT(VLOOKUP($A88,#REF!,4,FALSE),1)),"")</f>
        <v>#REF!</v>
      </c>
      <c r="K88" s="42" t="e">
        <f>IF(LEN(VLOOKUP($A88,#REF!,5,FALSE)),UPPER(RIGHT(VLOOKUP($A88,#REF!,5,FALSE),1)),"")</f>
        <v>#REF!</v>
      </c>
      <c r="L88" s="42" t="e">
        <f>IF(LEN(VLOOKUP($A88,#REF!,6,FALSE)),UPPER(RIGHT(VLOOKUP($A88,#REF!,6,FALSE),1)),"")</f>
        <v>#REF!</v>
      </c>
      <c r="M88" s="43" t="e">
        <f>IF(LEN(VLOOKUP($A88,#REF!,7,FALSE)),UPPER(RIGHT(VLOOKUP($A88,#REF!,7,FALSE),1)),"")</f>
        <v>#REF!</v>
      </c>
      <c r="N88" s="38" t="s">
        <v>271</v>
      </c>
      <c r="O88" s="38" t="s">
        <v>272</v>
      </c>
      <c r="P88" s="38" t="s">
        <v>273</v>
      </c>
      <c r="Q88" s="38" t="s">
        <v>278</v>
      </c>
      <c r="R88" s="38" t="s">
        <v>271</v>
      </c>
      <c r="S88" s="63" t="e">
        <f>HLOOKUP("Device Tree Pin Name",#REF!,MATCH($A88,#REF!,0),FALSE)</f>
        <v>#REF!</v>
      </c>
      <c r="T88" s="47" t="e">
        <f>HLOOKUP("power rail",#REF!,MATCH($A88,#REF!,0),FALSE)</f>
        <v>#REF!</v>
      </c>
      <c r="U88" s="62" t="e">
        <f>HLOOKUP("Wake Capable",#REF!,MATCH($A88,#REF!,0),FALSE)</f>
        <v>#REF!</v>
      </c>
      <c r="V88" s="62" t="e">
        <f>HLOOKUP("Strap",#REF!,MATCH($A88,#REF!,0),FALSE)</f>
        <v>#REF!</v>
      </c>
      <c r="W88" s="62" t="e">
        <f>HLOOKUP("GTE",#REF!,MATCH($A88,#REF!,0),FALSE)</f>
        <v>#REF!</v>
      </c>
      <c r="X88" s="62" t="e">
        <f>HLOOKUP("DPD_Control",#REF!,MATCH($A88,#REF!,0),FALSE)</f>
        <v>#REF!</v>
      </c>
      <c r="Y88" s="62" t="e">
        <f>HLOOKUP("DPD_Group",#REF!,MATCH($A88,#REF!,0),FALSE)</f>
        <v>#REF!</v>
      </c>
      <c r="Z88" s="47" t="e">
        <f>HLOOKUP("Pad Category",#REF!,MATCH($A88,#REF!,0),FALSE)</f>
        <v>#REF!</v>
      </c>
      <c r="AA88" s="47" t="e">
        <f>HLOOKUP("Pad type",#REF!,MATCH($A88,#REF!,0),FALSE)</f>
        <v>#REF!</v>
      </c>
      <c r="AB88" s="47" t="e">
        <f>HLOOKUP("Pull Strength",#REF!,MATCH($A88,#REF!,0),FALSE)</f>
        <v>#REF!</v>
      </c>
      <c r="AC88" s="47" t="e">
        <f>HLOOKUP("POR Pin State",#REF!,MATCH($A88,#REF!,0),FALSE)</f>
        <v>#REF!</v>
      </c>
      <c r="AD88" s="47" t="str">
        <f t="shared" si="54"/>
        <v>VI0</v>
      </c>
      <c r="AE88" s="82"/>
      <c r="AF88" s="38" t="str">
        <f t="shared" si="55"/>
        <v>PULL_DOWN</v>
      </c>
      <c r="AG88" s="38" t="str">
        <f t="shared" si="56"/>
        <v>TRISTATE</v>
      </c>
      <c r="AH88" s="38" t="str">
        <f t="shared" si="57"/>
        <v>DISABLE</v>
      </c>
      <c r="AI88" s="87" t="e">
        <f t="shared" si="58"/>
        <v>#REF!</v>
      </c>
      <c r="AJ88" s="86" t="b">
        <v>1</v>
      </c>
      <c r="AK88" s="86" t="b">
        <v>1</v>
      </c>
      <c r="AL88" s="86" t="b">
        <v>1</v>
      </c>
      <c r="AM88" s="86" t="b">
        <v>1</v>
      </c>
      <c r="AN88" s="86" t="b">
        <v>1</v>
      </c>
      <c r="AO88" s="86" t="b">
        <v>1</v>
      </c>
      <c r="AP88" s="63" t="str">
        <f t="shared" si="59"/>
        <v>VALID</v>
      </c>
      <c r="AQ88" s="102" t="s">
        <v>279</v>
      </c>
      <c r="AR88" s="103" t="s">
        <v>79</v>
      </c>
      <c r="AS88" s="104"/>
      <c r="AT88" s="105"/>
      <c r="AU88" s="105"/>
      <c r="AV88" s="105"/>
      <c r="AW88" s="118" t="s">
        <v>85</v>
      </c>
      <c r="AX88" s="104" t="s">
        <v>85</v>
      </c>
      <c r="AY88" s="105"/>
      <c r="AZ88" s="104"/>
      <c r="BA88" s="104"/>
      <c r="BB88" s="115"/>
      <c r="BC88" s="116"/>
      <c r="BD88" s="117"/>
      <c r="BE88" s="150"/>
      <c r="BF88" s="147" t="e">
        <f>VLOOKUP($A88,#REF!,34,FALSE)</f>
        <v>#REF!</v>
      </c>
      <c r="BG88" s="148" t="e">
        <f>VLOOKUP($A88,#REF!,22,FALSE)</f>
        <v>#REF!</v>
      </c>
      <c r="BH88" s="149"/>
    </row>
    <row r="89" ht="12.95" customHeight="1" spans="1:60">
      <c r="A89" s="38" t="s">
        <v>280</v>
      </c>
      <c r="B89" s="38" t="e">
        <f>VLOOKUP($A89,#REF!,34,FALSE)</f>
        <v>#REF!</v>
      </c>
      <c r="C89" s="39" t="str">
        <f t="shared" si="53"/>
        <v>unused_SOC_GPIO24</v>
      </c>
      <c r="D89" s="40" t="e">
        <f>IF(LEN(VLOOKUP($A89,#REF!,8,FALSE)),LEFT(VLOOKUP($A89,#REF!,8,FALSE),LEN(VLOOKUP($A89,#REF!,8,FALSE))-2),"")</f>
        <v>#REF!</v>
      </c>
      <c r="E89" s="41" t="e">
        <f>IF(LEN(VLOOKUP($A89,#REF!,4,FALSE)),IF(INDEX(#REF!,MATCH($A89,#REF!,0),1),LEFT(VLOOKUP($A89,#REF!,4,FALSE),LEN(VLOOKUP($A89,#REF!,4,FALSE))-2),CONCATENATE(LEFT(VLOOKUP($A89,#REF!,4,FALSE),LEN(VLOOKUP($A89,#REF!,4,FALSE))-2),"*")),"")</f>
        <v>#REF!</v>
      </c>
      <c r="F89" s="42" t="e">
        <f>IF(LEN(VLOOKUP($A89,#REF!,5,FALSE)),IF(INDEX(#REF!,MATCH($A89,#REF!,0),2),LEFT(VLOOKUP($A89,#REF!,5,FALSE),LEN(VLOOKUP($A89,#REF!,5,FALSE))-2),CONCATENATE(LEFT(VLOOKUP($A89,#REF!,5,FALSE),LEN(VLOOKUP($A89,#REF!,5,FALSE))-2),"*")),"")</f>
        <v>#REF!</v>
      </c>
      <c r="G89" s="42" t="e">
        <f>IF(LEN(VLOOKUP($A89,#REF!,6,FALSE)),IF(INDEX(#REF!,MATCH($A89,#REF!,0),3),LEFT(VLOOKUP($A89,#REF!,6,FALSE),LEN(VLOOKUP($A89,#REF!,6,FALSE))-2),CONCATENATE(LEFT(VLOOKUP($A89,#REF!,6,FALSE),LEN(VLOOKUP($A89,#REF!,6,FALSE))-2),"*")),"")</f>
        <v>#REF!</v>
      </c>
      <c r="H89" s="43" t="e">
        <f>IF(LEN(VLOOKUP($A89,#REF!,7,FALSE)),IF(INDEX(#REF!,MATCH($A89,#REF!,0),4),LEFT(VLOOKUP($A89,#REF!,7,FALSE),LEN(VLOOKUP($A89,#REF!,7,FALSE))-2),CONCATENATE(LEFT(VLOOKUP($A89,#REF!,7,FALSE),LEN(VLOOKUP($A89,#REF!,7,FALSE))-2),"*")),"")</f>
        <v>#REF!</v>
      </c>
      <c r="I89" s="54" t="e">
        <f>IF(LEN(VLOOKUP($A89,#REF!,8,FALSE)),UPPER(RIGHT(VLOOKUP($A89,#REF!,8,FALSE),1)),"")</f>
        <v>#REF!</v>
      </c>
      <c r="J89" s="42" t="e">
        <f>IF(LEN(VLOOKUP($A89,#REF!,4,FALSE)),UPPER(RIGHT(VLOOKUP($A89,#REF!,4,FALSE),1)),"")</f>
        <v>#REF!</v>
      </c>
      <c r="K89" s="42" t="e">
        <f>IF(LEN(VLOOKUP($A89,#REF!,5,FALSE)),UPPER(RIGHT(VLOOKUP($A89,#REF!,5,FALSE),1)),"")</f>
        <v>#REF!</v>
      </c>
      <c r="L89" s="42" t="e">
        <f>IF(LEN(VLOOKUP($A89,#REF!,6,FALSE)),UPPER(RIGHT(VLOOKUP($A89,#REF!,6,FALSE),1)),"")</f>
        <v>#REF!</v>
      </c>
      <c r="M89" s="43" t="e">
        <f>IF(LEN(VLOOKUP($A89,#REF!,7,FALSE)),UPPER(RIGHT(VLOOKUP($A89,#REF!,7,FALSE),1)),"")</f>
        <v>#REF!</v>
      </c>
      <c r="N89" s="38" t="s">
        <v>271</v>
      </c>
      <c r="O89" s="38" t="s">
        <v>91</v>
      </c>
      <c r="P89" s="38" t="s">
        <v>273</v>
      </c>
      <c r="Q89" s="38" t="s">
        <v>278</v>
      </c>
      <c r="R89" s="38" t="s">
        <v>271</v>
      </c>
      <c r="S89" s="63" t="e">
        <f>HLOOKUP("Device Tree Pin Name",#REF!,MATCH($A89,#REF!,0),FALSE)</f>
        <v>#REF!</v>
      </c>
      <c r="T89" s="47" t="e">
        <f>HLOOKUP("power rail",#REF!,MATCH($A89,#REF!,0),FALSE)</f>
        <v>#REF!</v>
      </c>
      <c r="U89" s="62" t="e">
        <f>HLOOKUP("Wake Capable",#REF!,MATCH($A89,#REF!,0),FALSE)</f>
        <v>#REF!</v>
      </c>
      <c r="V89" s="62" t="e">
        <f>HLOOKUP("Strap",#REF!,MATCH($A89,#REF!,0),FALSE)</f>
        <v>#REF!</v>
      </c>
      <c r="W89" s="62" t="e">
        <f>HLOOKUP("GTE",#REF!,MATCH($A89,#REF!,0),FALSE)</f>
        <v>#REF!</v>
      </c>
      <c r="X89" s="62" t="e">
        <f>HLOOKUP("DPD_Control",#REF!,MATCH($A89,#REF!,0),FALSE)</f>
        <v>#REF!</v>
      </c>
      <c r="Y89" s="62" t="e">
        <f>HLOOKUP("DPD_Group",#REF!,MATCH($A89,#REF!,0),FALSE)</f>
        <v>#REF!</v>
      </c>
      <c r="Z89" s="47" t="e">
        <f>HLOOKUP("Pad Category",#REF!,MATCH($A89,#REF!,0),FALSE)</f>
        <v>#REF!</v>
      </c>
      <c r="AA89" s="47" t="e">
        <f>HLOOKUP("Pad type",#REF!,MATCH($A89,#REF!,0),FALSE)</f>
        <v>#REF!</v>
      </c>
      <c r="AB89" s="47" t="e">
        <f>HLOOKUP("Pull Strength",#REF!,MATCH($A89,#REF!,0),FALSE)</f>
        <v>#REF!</v>
      </c>
      <c r="AC89" s="47" t="e">
        <f>HLOOKUP("POR Pin State",#REF!,MATCH($A89,#REF!,0),FALSE)</f>
        <v>#REF!</v>
      </c>
      <c r="AD89" s="47" t="str">
        <f t="shared" si="54"/>
        <v>VI0</v>
      </c>
      <c r="AE89" s="82"/>
      <c r="AF89" s="38" t="str">
        <f t="shared" si="55"/>
        <v>PULL_DOWN</v>
      </c>
      <c r="AG89" s="38" t="str">
        <f t="shared" si="56"/>
        <v>TRISTATE</v>
      </c>
      <c r="AH89" s="38" t="str">
        <f t="shared" si="57"/>
        <v>DISABLE</v>
      </c>
      <c r="AI89" s="87" t="e">
        <f t="shared" si="58"/>
        <v>#REF!</v>
      </c>
      <c r="AJ89" s="86" t="b">
        <v>1</v>
      </c>
      <c r="AK89" s="86" t="b">
        <v>1</v>
      </c>
      <c r="AL89" s="86" t="b">
        <v>1</v>
      </c>
      <c r="AM89" s="86" t="b">
        <v>1</v>
      </c>
      <c r="AN89" s="86" t="b">
        <v>1</v>
      </c>
      <c r="AO89" s="86" t="b">
        <v>1</v>
      </c>
      <c r="AP89" s="63" t="str">
        <f t="shared" si="59"/>
        <v>VALID</v>
      </c>
      <c r="AQ89" s="102" t="s">
        <v>281</v>
      </c>
      <c r="AR89" s="103" t="s">
        <v>79</v>
      </c>
      <c r="AS89" s="104"/>
      <c r="AT89" s="105"/>
      <c r="AU89" s="105"/>
      <c r="AV89" s="105"/>
      <c r="AW89" s="118" t="s">
        <v>85</v>
      </c>
      <c r="AX89" s="104" t="s">
        <v>85</v>
      </c>
      <c r="AY89" s="105"/>
      <c r="AZ89" s="104"/>
      <c r="BA89" s="104"/>
      <c r="BB89" s="115"/>
      <c r="BC89" s="116"/>
      <c r="BD89" s="117"/>
      <c r="BE89" s="150"/>
      <c r="BF89" s="147" t="e">
        <f>VLOOKUP($A89,#REF!,34,FALSE)</f>
        <v>#REF!</v>
      </c>
      <c r="BG89" s="148" t="e">
        <f>VLOOKUP($A89,#REF!,22,FALSE)</f>
        <v>#REF!</v>
      </c>
      <c r="BH89" s="149"/>
    </row>
    <row r="90" ht="12.95" customHeight="1" spans="1:60">
      <c r="A90" s="38" t="s">
        <v>282</v>
      </c>
      <c r="B90" s="38" t="e">
        <f>VLOOKUP($A90,#REF!,34,FALSE)</f>
        <v>#REF!</v>
      </c>
      <c r="C90" s="39" t="str">
        <f t="shared" si="53"/>
        <v>unused_SOC_GPIO25</v>
      </c>
      <c r="D90" s="40" t="e">
        <f>IF(LEN(VLOOKUP($A90,#REF!,8,FALSE)),LEFT(VLOOKUP($A90,#REF!,8,FALSE),LEN(VLOOKUP($A90,#REF!,8,FALSE))-2),"")</f>
        <v>#REF!</v>
      </c>
      <c r="E90" s="41" t="e">
        <f>IF(LEN(VLOOKUP($A90,#REF!,4,FALSE)),IF(INDEX(#REF!,MATCH($A90,#REF!,0),1),LEFT(VLOOKUP($A90,#REF!,4,FALSE),LEN(VLOOKUP($A90,#REF!,4,FALSE))-2),CONCATENATE(LEFT(VLOOKUP($A90,#REF!,4,FALSE),LEN(VLOOKUP($A90,#REF!,4,FALSE))-2),"*")),"")</f>
        <v>#REF!</v>
      </c>
      <c r="F90" s="42" t="e">
        <f>IF(LEN(VLOOKUP($A90,#REF!,5,FALSE)),IF(INDEX(#REF!,MATCH($A90,#REF!,0),2),LEFT(VLOOKUP($A90,#REF!,5,FALSE),LEN(VLOOKUP($A90,#REF!,5,FALSE))-2),CONCATENATE(LEFT(VLOOKUP($A90,#REF!,5,FALSE),LEN(VLOOKUP($A90,#REF!,5,FALSE))-2),"*")),"")</f>
        <v>#REF!</v>
      </c>
      <c r="G90" s="42" t="e">
        <f>IF(LEN(VLOOKUP($A90,#REF!,6,FALSE)),IF(INDEX(#REF!,MATCH($A90,#REF!,0),3),LEFT(VLOOKUP($A90,#REF!,6,FALSE),LEN(VLOOKUP($A90,#REF!,6,FALSE))-2),CONCATENATE(LEFT(VLOOKUP($A90,#REF!,6,FALSE),LEN(VLOOKUP($A90,#REF!,6,FALSE))-2),"*")),"")</f>
        <v>#REF!</v>
      </c>
      <c r="H90" s="43" t="e">
        <f>IF(LEN(VLOOKUP($A90,#REF!,7,FALSE)),IF(INDEX(#REF!,MATCH($A90,#REF!,0),4),LEFT(VLOOKUP($A90,#REF!,7,FALSE),LEN(VLOOKUP($A90,#REF!,7,FALSE))-2),CONCATENATE(LEFT(VLOOKUP($A90,#REF!,7,FALSE),LEN(VLOOKUP($A90,#REF!,7,FALSE))-2),"*")),"")</f>
        <v>#REF!</v>
      </c>
      <c r="I90" s="54" t="e">
        <f>IF(LEN(VLOOKUP($A90,#REF!,8,FALSE)),UPPER(RIGHT(VLOOKUP($A90,#REF!,8,FALSE),1)),"")</f>
        <v>#REF!</v>
      </c>
      <c r="J90" s="42" t="e">
        <f>IF(LEN(VLOOKUP($A90,#REF!,4,FALSE)),UPPER(RIGHT(VLOOKUP($A90,#REF!,4,FALSE),1)),"")</f>
        <v>#REF!</v>
      </c>
      <c r="K90" s="42" t="e">
        <f>IF(LEN(VLOOKUP($A90,#REF!,5,FALSE)),UPPER(RIGHT(VLOOKUP($A90,#REF!,5,FALSE),1)),"")</f>
        <v>#REF!</v>
      </c>
      <c r="L90" s="42" t="e">
        <f>IF(LEN(VLOOKUP($A90,#REF!,6,FALSE)),UPPER(RIGHT(VLOOKUP($A90,#REF!,6,FALSE),1)),"")</f>
        <v>#REF!</v>
      </c>
      <c r="M90" s="43" t="e">
        <f>IF(LEN(VLOOKUP($A90,#REF!,7,FALSE)),UPPER(RIGHT(VLOOKUP($A90,#REF!,7,FALSE),1)),"")</f>
        <v>#REF!</v>
      </c>
      <c r="N90" s="38" t="s">
        <v>271</v>
      </c>
      <c r="O90" s="38" t="s">
        <v>283</v>
      </c>
      <c r="P90" s="38" t="s">
        <v>273</v>
      </c>
      <c r="Q90" s="38" t="s">
        <v>284</v>
      </c>
      <c r="R90" s="38" t="s">
        <v>271</v>
      </c>
      <c r="S90" s="63" t="e">
        <f>HLOOKUP("Device Tree Pin Name",#REF!,MATCH($A90,#REF!,0),FALSE)</f>
        <v>#REF!</v>
      </c>
      <c r="T90" s="47" t="e">
        <f>HLOOKUP("power rail",#REF!,MATCH($A90,#REF!,0),FALSE)</f>
        <v>#REF!</v>
      </c>
      <c r="U90" s="62" t="e">
        <f>HLOOKUP("Wake Capable",#REF!,MATCH($A90,#REF!,0),FALSE)</f>
        <v>#REF!</v>
      </c>
      <c r="V90" s="62" t="e">
        <f>HLOOKUP("Strap",#REF!,MATCH($A90,#REF!,0),FALSE)</f>
        <v>#REF!</v>
      </c>
      <c r="W90" s="62" t="e">
        <f>HLOOKUP("GTE",#REF!,MATCH($A90,#REF!,0),FALSE)</f>
        <v>#REF!</v>
      </c>
      <c r="X90" s="62" t="e">
        <f>HLOOKUP("DPD_Control",#REF!,MATCH($A90,#REF!,0),FALSE)</f>
        <v>#REF!</v>
      </c>
      <c r="Y90" s="62" t="e">
        <f>HLOOKUP("DPD_Group",#REF!,MATCH($A90,#REF!,0),FALSE)</f>
        <v>#REF!</v>
      </c>
      <c r="Z90" s="47" t="e">
        <f>HLOOKUP("Pad Category",#REF!,MATCH($A90,#REF!,0),FALSE)</f>
        <v>#REF!</v>
      </c>
      <c r="AA90" s="47" t="e">
        <f>HLOOKUP("Pad type",#REF!,MATCH($A90,#REF!,0),FALSE)</f>
        <v>#REF!</v>
      </c>
      <c r="AB90" s="47" t="e">
        <f>HLOOKUP("Pull Strength",#REF!,MATCH($A90,#REF!,0),FALSE)</f>
        <v>#REF!</v>
      </c>
      <c r="AC90" s="47" t="e">
        <f>HLOOKUP("POR Pin State",#REF!,MATCH($A90,#REF!,0),FALSE)</f>
        <v>#REF!</v>
      </c>
      <c r="AD90" s="47" t="str">
        <f t="shared" si="54"/>
        <v>VI0</v>
      </c>
      <c r="AE90" s="82"/>
      <c r="AF90" s="38" t="str">
        <f t="shared" si="55"/>
        <v>PULL_DOWN</v>
      </c>
      <c r="AG90" s="38" t="str">
        <f t="shared" si="56"/>
        <v>TRISTATE</v>
      </c>
      <c r="AH90" s="38" t="str">
        <f t="shared" si="57"/>
        <v>DISABLE</v>
      </c>
      <c r="AI90" s="87" t="e">
        <f t="shared" si="58"/>
        <v>#REF!</v>
      </c>
      <c r="AJ90" s="86" t="b">
        <v>1</v>
      </c>
      <c r="AK90" s="86" t="b">
        <v>1</v>
      </c>
      <c r="AL90" s="86" t="b">
        <v>1</v>
      </c>
      <c r="AM90" s="86" t="b">
        <v>1</v>
      </c>
      <c r="AN90" s="86" t="b">
        <v>1</v>
      </c>
      <c r="AO90" s="86" t="b">
        <v>1</v>
      </c>
      <c r="AP90" s="63" t="str">
        <f t="shared" si="59"/>
        <v>VALID</v>
      </c>
      <c r="AQ90" s="102" t="s">
        <v>285</v>
      </c>
      <c r="AR90" s="103" t="s">
        <v>79</v>
      </c>
      <c r="AS90" s="104"/>
      <c r="AT90" s="104" t="s">
        <v>89</v>
      </c>
      <c r="AU90" s="105"/>
      <c r="AV90" s="104" t="s">
        <v>124</v>
      </c>
      <c r="AW90" s="118" t="s">
        <v>85</v>
      </c>
      <c r="AX90" s="104" t="s">
        <v>85</v>
      </c>
      <c r="AY90" s="105"/>
      <c r="AZ90" s="104"/>
      <c r="BA90" s="104"/>
      <c r="BB90" s="115"/>
      <c r="BC90" s="116"/>
      <c r="BD90" s="117"/>
      <c r="BE90" s="150"/>
      <c r="BF90" s="147" t="e">
        <f>VLOOKUP($A90,#REF!,34,FALSE)</f>
        <v>#REF!</v>
      </c>
      <c r="BG90" s="148" t="e">
        <f>VLOOKUP($A90,#REF!,22,FALSE)</f>
        <v>#REF!</v>
      </c>
      <c r="BH90" s="149"/>
    </row>
    <row r="91" ht="12.95" customHeight="1" spans="1:60">
      <c r="A91" s="38" t="s">
        <v>286</v>
      </c>
      <c r="B91" s="38" t="e">
        <f>VLOOKUP($A91,#REF!,34,FALSE)</f>
        <v>#REF!</v>
      </c>
      <c r="C91" s="39" t="str">
        <f t="shared" si="53"/>
        <v>unused_PWR_I2C_SCL</v>
      </c>
      <c r="D91" s="40" t="e">
        <f>IF(LEN(VLOOKUP($A91,#REF!,8,FALSE)),LEFT(VLOOKUP($A91,#REF!,8,FALSE),LEN(VLOOKUP($A91,#REF!,8,FALSE))-2),"")</f>
        <v>#REF!</v>
      </c>
      <c r="E91" s="41" t="e">
        <f>IF(LEN(VLOOKUP($A91,#REF!,4,FALSE)),IF(INDEX(#REF!,MATCH($A91,#REF!,0),1),LEFT(VLOOKUP($A91,#REF!,4,FALSE),LEN(VLOOKUP($A91,#REF!,4,FALSE))-2),CONCATENATE(LEFT(VLOOKUP($A91,#REF!,4,FALSE),LEN(VLOOKUP($A91,#REF!,4,FALSE))-2),"*")),"")</f>
        <v>#REF!</v>
      </c>
      <c r="F91" s="42" t="e">
        <f>IF(LEN(VLOOKUP($A91,#REF!,5,FALSE)),IF(INDEX(#REF!,MATCH($A91,#REF!,0),2),LEFT(VLOOKUP($A91,#REF!,5,FALSE),LEN(VLOOKUP($A91,#REF!,5,FALSE))-2),CONCATENATE(LEFT(VLOOKUP($A91,#REF!,5,FALSE),LEN(VLOOKUP($A91,#REF!,5,FALSE))-2),"*")),"")</f>
        <v>#REF!</v>
      </c>
      <c r="G91" s="42" t="e">
        <f>IF(LEN(VLOOKUP($A91,#REF!,6,FALSE)),IF(INDEX(#REF!,MATCH($A91,#REF!,0),3),LEFT(VLOOKUP($A91,#REF!,6,FALSE),LEN(VLOOKUP($A91,#REF!,6,FALSE))-2),CONCATENATE(LEFT(VLOOKUP($A91,#REF!,6,FALSE),LEN(VLOOKUP($A91,#REF!,6,FALSE))-2),"*")),"")</f>
        <v>#REF!</v>
      </c>
      <c r="H91" s="43" t="e">
        <f>IF(LEN(VLOOKUP($A91,#REF!,7,FALSE)),IF(INDEX(#REF!,MATCH($A91,#REF!,0),4),LEFT(VLOOKUP($A91,#REF!,7,FALSE),LEN(VLOOKUP($A91,#REF!,7,FALSE))-2),CONCATENATE(LEFT(VLOOKUP($A91,#REF!,7,FALSE),LEN(VLOOKUP($A91,#REF!,7,FALSE))-2),"*")),"")</f>
        <v>#REF!</v>
      </c>
      <c r="I91" s="54" t="e">
        <f>IF(LEN(VLOOKUP($A91,#REF!,8,FALSE)),UPPER(RIGHT(VLOOKUP($A91,#REF!,8,FALSE),1)),"")</f>
        <v>#REF!</v>
      </c>
      <c r="J91" s="42" t="e">
        <f>IF(LEN(VLOOKUP($A91,#REF!,4,FALSE)),UPPER(RIGHT(VLOOKUP($A91,#REF!,4,FALSE),1)),"")</f>
        <v>#REF!</v>
      </c>
      <c r="K91" s="42" t="e">
        <f>IF(LEN(VLOOKUP($A91,#REF!,5,FALSE)),UPPER(RIGHT(VLOOKUP($A91,#REF!,5,FALSE),1)),"")</f>
        <v>#REF!</v>
      </c>
      <c r="L91" s="42" t="e">
        <f>IF(LEN(VLOOKUP($A91,#REF!,6,FALSE)),UPPER(RIGHT(VLOOKUP($A91,#REF!,6,FALSE),1)),"")</f>
        <v>#REF!</v>
      </c>
      <c r="M91" s="43" t="e">
        <f>IF(LEN(VLOOKUP($A91,#REF!,7,FALSE)),UPPER(RIGHT(VLOOKUP($A91,#REF!,7,FALSE),1)),"")</f>
        <v>#REF!</v>
      </c>
      <c r="N91" s="38" t="s">
        <v>287</v>
      </c>
      <c r="O91" s="38" t="s">
        <v>83</v>
      </c>
      <c r="P91" s="38" t="s">
        <v>104</v>
      </c>
      <c r="Q91" s="38" t="s">
        <v>105</v>
      </c>
      <c r="R91" s="38" t="s">
        <v>83</v>
      </c>
      <c r="S91" s="63" t="e">
        <f>HLOOKUP("Device Tree Pin Name",#REF!,MATCH($A91,#REF!,0),FALSE)</f>
        <v>#REF!</v>
      </c>
      <c r="T91" s="47" t="e">
        <f>HLOOKUP("power rail",#REF!,MATCH($A91,#REF!,0),FALSE)</f>
        <v>#REF!</v>
      </c>
      <c r="U91" s="62" t="e">
        <f>HLOOKUP("Wake Capable",#REF!,MATCH($A91,#REF!,0),FALSE)</f>
        <v>#REF!</v>
      </c>
      <c r="V91" s="62" t="e">
        <f>HLOOKUP("Strap",#REF!,MATCH($A91,#REF!,0),FALSE)</f>
        <v>#REF!</v>
      </c>
      <c r="W91" s="62" t="e">
        <f>HLOOKUP("GTE",#REF!,MATCH($A91,#REF!,0),FALSE)</f>
        <v>#REF!</v>
      </c>
      <c r="X91" s="62" t="e">
        <f>HLOOKUP("DPD_Control",#REF!,MATCH($A91,#REF!,0),FALSE)</f>
        <v>#REF!</v>
      </c>
      <c r="Y91" s="62" t="e">
        <f>HLOOKUP("DPD_Group",#REF!,MATCH($A91,#REF!,0),FALSE)</f>
        <v>#REF!</v>
      </c>
      <c r="Z91" s="47" t="e">
        <f>HLOOKUP("Pad Category",#REF!,MATCH($A91,#REF!,0),FALSE)</f>
        <v>#REF!</v>
      </c>
      <c r="AA91" s="63" t="e">
        <f>HLOOKUP("Pad type",#REF!,MATCH($A91,#REF!,0),FALSE)</f>
        <v>#REF!</v>
      </c>
      <c r="AB91" s="47" t="e">
        <f>HLOOKUP("Pull Strength",#REF!,MATCH($A91,#REF!,0),FALSE)</f>
        <v>#REF!</v>
      </c>
      <c r="AC91" s="47" t="e">
        <f>HLOOKUP("POR Pin State",#REF!,MATCH($A91,#REF!,0),FALSE)</f>
        <v>#REF!</v>
      </c>
      <c r="AD91" s="47" t="str">
        <f t="shared" si="54"/>
        <v>RSVD1</v>
      </c>
      <c r="AE91" s="82"/>
      <c r="AF91" s="38" t="str">
        <f t="shared" si="55"/>
        <v>PULL_DOWN</v>
      </c>
      <c r="AG91" s="38" t="str">
        <f t="shared" si="56"/>
        <v>TRISTATE</v>
      </c>
      <c r="AH91" s="38" t="str">
        <f t="shared" si="57"/>
        <v>DISABLE</v>
      </c>
      <c r="AI91" s="87" t="e">
        <f t="shared" si="58"/>
        <v>#REF!</v>
      </c>
      <c r="AJ91" s="86" t="b">
        <v>1</v>
      </c>
      <c r="AK91" s="86" t="b">
        <v>1</v>
      </c>
      <c r="AL91" s="86" t="b">
        <v>1</v>
      </c>
      <c r="AM91" s="86" t="b">
        <v>1</v>
      </c>
      <c r="AN91" s="86" t="b">
        <v>1</v>
      </c>
      <c r="AO91" s="86" t="b">
        <v>1</v>
      </c>
      <c r="AP91" s="63" t="str">
        <f t="shared" si="59"/>
        <v>VALID</v>
      </c>
      <c r="AQ91" s="102" t="s">
        <v>288</v>
      </c>
      <c r="AR91" s="103" t="s">
        <v>79</v>
      </c>
      <c r="AS91" s="104"/>
      <c r="AT91" s="105"/>
      <c r="AU91" s="105"/>
      <c r="AV91" s="104" t="s">
        <v>124</v>
      </c>
      <c r="AW91" s="118" t="s">
        <v>85</v>
      </c>
      <c r="AX91" s="104" t="s">
        <v>85</v>
      </c>
      <c r="AY91" s="105"/>
      <c r="AZ91" s="104"/>
      <c r="BA91" s="104"/>
      <c r="BB91" s="115"/>
      <c r="BC91" s="116"/>
      <c r="BD91" s="117"/>
      <c r="BE91" s="150"/>
      <c r="BF91" s="147" t="e">
        <f>VLOOKUP($A91,#REF!,34,FALSE)</f>
        <v>#REF!</v>
      </c>
      <c r="BG91" s="148" t="e">
        <f>VLOOKUP($A91,#REF!,22,FALSE)</f>
        <v>#REF!</v>
      </c>
      <c r="BH91" s="149"/>
    </row>
    <row r="92" ht="12.95" customHeight="1" spans="1:60">
      <c r="A92" s="38" t="s">
        <v>289</v>
      </c>
      <c r="B92" s="38" t="e">
        <f>VLOOKUP($A92,#REF!,34,FALSE)</f>
        <v>#REF!</v>
      </c>
      <c r="C92" s="39" t="str">
        <f t="shared" si="53"/>
        <v>unused_PWR_I2C_SDA</v>
      </c>
      <c r="D92" s="40" t="e">
        <f>IF(LEN(VLOOKUP($A92,#REF!,8,FALSE)),LEFT(VLOOKUP($A92,#REF!,8,FALSE),LEN(VLOOKUP($A92,#REF!,8,FALSE))-2),"")</f>
        <v>#REF!</v>
      </c>
      <c r="E92" s="41" t="e">
        <f>IF(LEN(VLOOKUP($A92,#REF!,4,FALSE)),IF(INDEX(#REF!,MATCH($A92,#REF!,0),1),LEFT(VLOOKUP($A92,#REF!,4,FALSE),LEN(VLOOKUP($A92,#REF!,4,FALSE))-2),CONCATENATE(LEFT(VLOOKUP($A92,#REF!,4,FALSE),LEN(VLOOKUP($A92,#REF!,4,FALSE))-2),"*")),"")</f>
        <v>#REF!</v>
      </c>
      <c r="F92" s="42" t="e">
        <f>IF(LEN(VLOOKUP($A92,#REF!,5,FALSE)),IF(INDEX(#REF!,MATCH($A92,#REF!,0),2),LEFT(VLOOKUP($A92,#REF!,5,FALSE),LEN(VLOOKUP($A92,#REF!,5,FALSE))-2),CONCATENATE(LEFT(VLOOKUP($A92,#REF!,5,FALSE),LEN(VLOOKUP($A92,#REF!,5,FALSE))-2),"*")),"")</f>
        <v>#REF!</v>
      </c>
      <c r="G92" s="42" t="e">
        <f>IF(LEN(VLOOKUP($A92,#REF!,6,FALSE)),IF(INDEX(#REF!,MATCH($A92,#REF!,0),3),LEFT(VLOOKUP($A92,#REF!,6,FALSE),LEN(VLOOKUP($A92,#REF!,6,FALSE))-2),CONCATENATE(LEFT(VLOOKUP($A92,#REF!,6,FALSE),LEN(VLOOKUP($A92,#REF!,6,FALSE))-2),"*")),"")</f>
        <v>#REF!</v>
      </c>
      <c r="H92" s="43" t="e">
        <f>IF(LEN(VLOOKUP($A92,#REF!,7,FALSE)),IF(INDEX(#REF!,MATCH($A92,#REF!,0),4),LEFT(VLOOKUP($A92,#REF!,7,FALSE),LEN(VLOOKUP($A92,#REF!,7,FALSE))-2),CONCATENATE(LEFT(VLOOKUP($A92,#REF!,7,FALSE),LEN(VLOOKUP($A92,#REF!,7,FALSE))-2),"*")),"")</f>
        <v>#REF!</v>
      </c>
      <c r="I92" s="54" t="e">
        <f>IF(LEN(VLOOKUP($A92,#REF!,8,FALSE)),UPPER(RIGHT(VLOOKUP($A92,#REF!,8,FALSE),1)),"")</f>
        <v>#REF!</v>
      </c>
      <c r="J92" s="42" t="e">
        <f>IF(LEN(VLOOKUP($A92,#REF!,4,FALSE)),UPPER(RIGHT(VLOOKUP($A92,#REF!,4,FALSE),1)),"")</f>
        <v>#REF!</v>
      </c>
      <c r="K92" s="42" t="e">
        <f>IF(LEN(VLOOKUP($A92,#REF!,5,FALSE)),UPPER(RIGHT(VLOOKUP($A92,#REF!,5,FALSE),1)),"")</f>
        <v>#REF!</v>
      </c>
      <c r="L92" s="42" t="e">
        <f>IF(LEN(VLOOKUP($A92,#REF!,6,FALSE)),UPPER(RIGHT(VLOOKUP($A92,#REF!,6,FALSE),1)),"")</f>
        <v>#REF!</v>
      </c>
      <c r="M92" s="43" t="e">
        <f>IF(LEN(VLOOKUP($A92,#REF!,7,FALSE)),UPPER(RIGHT(VLOOKUP($A92,#REF!,7,FALSE),1)),"")</f>
        <v>#REF!</v>
      </c>
      <c r="N92" s="38" t="s">
        <v>287</v>
      </c>
      <c r="O92" s="38" t="s">
        <v>83</v>
      </c>
      <c r="P92" s="38" t="s">
        <v>104</v>
      </c>
      <c r="Q92" s="38" t="s">
        <v>287</v>
      </c>
      <c r="R92" s="38" t="s">
        <v>83</v>
      </c>
      <c r="S92" s="63" t="e">
        <f>HLOOKUP("Device Tree Pin Name",#REF!,MATCH($A92,#REF!,0),FALSE)</f>
        <v>#REF!</v>
      </c>
      <c r="T92" s="47" t="e">
        <f>HLOOKUP("power rail",#REF!,MATCH($A92,#REF!,0),FALSE)</f>
        <v>#REF!</v>
      </c>
      <c r="U92" s="62" t="e">
        <f>HLOOKUP("Wake Capable",#REF!,MATCH($A92,#REF!,0),FALSE)</f>
        <v>#REF!</v>
      </c>
      <c r="V92" s="62" t="e">
        <f>HLOOKUP("Strap",#REF!,MATCH($A92,#REF!,0),FALSE)</f>
        <v>#REF!</v>
      </c>
      <c r="W92" s="62" t="e">
        <f>HLOOKUP("GTE",#REF!,MATCH($A92,#REF!,0),FALSE)</f>
        <v>#REF!</v>
      </c>
      <c r="X92" s="62" t="e">
        <f>HLOOKUP("DPD_Control",#REF!,MATCH($A92,#REF!,0),FALSE)</f>
        <v>#REF!</v>
      </c>
      <c r="Y92" s="62" t="e">
        <f>HLOOKUP("DPD_Group",#REF!,MATCH($A92,#REF!,0),FALSE)</f>
        <v>#REF!</v>
      </c>
      <c r="Z92" s="47" t="e">
        <f>HLOOKUP("Pad Category",#REF!,MATCH($A92,#REF!,0),FALSE)</f>
        <v>#REF!</v>
      </c>
      <c r="AA92" s="47" t="e">
        <f>HLOOKUP("Pad type",#REF!,MATCH($A92,#REF!,0),FALSE)</f>
        <v>#REF!</v>
      </c>
      <c r="AB92" s="47" t="e">
        <f>HLOOKUP("Pull Strength",#REF!,MATCH($A92,#REF!,0),FALSE)</f>
        <v>#REF!</v>
      </c>
      <c r="AC92" s="47" t="e">
        <f>HLOOKUP("POR Pin State",#REF!,MATCH($A92,#REF!,0),FALSE)</f>
        <v>#REF!</v>
      </c>
      <c r="AD92" s="47" t="str">
        <f t="shared" si="54"/>
        <v>RSVD1</v>
      </c>
      <c r="AE92" s="82"/>
      <c r="AF92" s="38" t="str">
        <f t="shared" si="55"/>
        <v>PULL_DOWN</v>
      </c>
      <c r="AG92" s="38" t="str">
        <f t="shared" si="56"/>
        <v>TRISTATE</v>
      </c>
      <c r="AH92" s="38" t="str">
        <f t="shared" si="57"/>
        <v>DISABLE</v>
      </c>
      <c r="AI92" s="87" t="e">
        <f t="shared" si="58"/>
        <v>#REF!</v>
      </c>
      <c r="AJ92" s="86" t="b">
        <v>1</v>
      </c>
      <c r="AK92" s="86" t="b">
        <v>1</v>
      </c>
      <c r="AL92" s="86" t="b">
        <v>1</v>
      </c>
      <c r="AM92" s="86" t="b">
        <v>1</v>
      </c>
      <c r="AN92" s="86" t="b">
        <v>1</v>
      </c>
      <c r="AO92" s="86" t="b">
        <v>1</v>
      </c>
      <c r="AP92" s="63" t="str">
        <f t="shared" si="59"/>
        <v>VALID</v>
      </c>
      <c r="AQ92" s="102" t="s">
        <v>290</v>
      </c>
      <c r="AR92" s="103" t="s">
        <v>79</v>
      </c>
      <c r="AS92" s="104"/>
      <c r="AT92" s="104" t="s">
        <v>89</v>
      </c>
      <c r="AU92" s="105"/>
      <c r="AV92" s="104" t="s">
        <v>124</v>
      </c>
      <c r="AW92" s="118" t="s">
        <v>85</v>
      </c>
      <c r="AX92" s="104" t="s">
        <v>85</v>
      </c>
      <c r="AY92" s="105"/>
      <c r="AZ92" s="104"/>
      <c r="BA92" s="104"/>
      <c r="BB92" s="115"/>
      <c r="BC92" s="116"/>
      <c r="BD92" s="117"/>
      <c r="BE92" s="150"/>
      <c r="BF92" s="147" t="e">
        <f>VLOOKUP($A92,#REF!,34,FALSE)</f>
        <v>#REF!</v>
      </c>
      <c r="BG92" s="148" t="e">
        <f>VLOOKUP($A92,#REF!,22,FALSE)</f>
        <v>#REF!</v>
      </c>
      <c r="BH92" s="149"/>
    </row>
    <row r="93" ht="12.95" customHeight="1" spans="1:60">
      <c r="A93" s="38" t="s">
        <v>291</v>
      </c>
      <c r="B93" s="38" t="e">
        <f>VLOOKUP($A93,#REF!,34,FALSE)</f>
        <v>#REF!</v>
      </c>
      <c r="C93" s="39" t="str">
        <f t="shared" si="53"/>
        <v>unused_SOC_GPIO28</v>
      </c>
      <c r="D93" s="40" t="e">
        <f>IF(LEN(VLOOKUP($A93,#REF!,8,FALSE)),LEFT(VLOOKUP($A93,#REF!,8,FALSE),LEN(VLOOKUP($A93,#REF!,8,FALSE))-2),"")</f>
        <v>#REF!</v>
      </c>
      <c r="E93" s="41" t="e">
        <f>IF(LEN(VLOOKUP($A93,#REF!,4,FALSE)),IF(INDEX(#REF!,MATCH($A93,#REF!,0),1),LEFT(VLOOKUP($A93,#REF!,4,FALSE),LEN(VLOOKUP($A93,#REF!,4,FALSE))-2),CONCATENATE(LEFT(VLOOKUP($A93,#REF!,4,FALSE),LEN(VLOOKUP($A93,#REF!,4,FALSE))-2),"*")),"")</f>
        <v>#REF!</v>
      </c>
      <c r="F93" s="42" t="e">
        <f>IF(LEN(VLOOKUP($A93,#REF!,5,FALSE)),IF(INDEX(#REF!,MATCH($A93,#REF!,0),2),LEFT(VLOOKUP($A93,#REF!,5,FALSE),LEN(VLOOKUP($A93,#REF!,5,FALSE))-2),CONCATENATE(LEFT(VLOOKUP($A93,#REF!,5,FALSE),LEN(VLOOKUP($A93,#REF!,5,FALSE))-2),"*")),"")</f>
        <v>#REF!</v>
      </c>
      <c r="G93" s="42" t="e">
        <f>IF(LEN(VLOOKUP($A93,#REF!,6,FALSE)),IF(INDEX(#REF!,MATCH($A93,#REF!,0),3),LEFT(VLOOKUP($A93,#REF!,6,FALSE),LEN(VLOOKUP($A93,#REF!,6,FALSE))-2),CONCATENATE(LEFT(VLOOKUP($A93,#REF!,6,FALSE),LEN(VLOOKUP($A93,#REF!,6,FALSE))-2),"*")),"")</f>
        <v>#REF!</v>
      </c>
      <c r="H93" s="43" t="e">
        <f>IF(LEN(VLOOKUP($A93,#REF!,7,FALSE)),IF(INDEX(#REF!,MATCH($A93,#REF!,0),4),LEFT(VLOOKUP($A93,#REF!,7,FALSE),LEN(VLOOKUP($A93,#REF!,7,FALSE))-2),CONCATENATE(LEFT(VLOOKUP($A93,#REF!,7,FALSE),LEN(VLOOKUP($A93,#REF!,7,FALSE))-2),"*")),"")</f>
        <v>#REF!</v>
      </c>
      <c r="I93" s="54" t="e">
        <f>IF(LEN(VLOOKUP($A93,#REF!,8,FALSE)),UPPER(RIGHT(VLOOKUP($A93,#REF!,8,FALSE),1)),"")</f>
        <v>#REF!</v>
      </c>
      <c r="J93" s="42" t="e">
        <f>IF(LEN(VLOOKUP($A93,#REF!,4,FALSE)),UPPER(RIGHT(VLOOKUP($A93,#REF!,4,FALSE),1)),"")</f>
        <v>#REF!</v>
      </c>
      <c r="K93" s="42" t="e">
        <f>IF(LEN(VLOOKUP($A93,#REF!,5,FALSE)),UPPER(RIGHT(VLOOKUP($A93,#REF!,5,FALSE),1)),"")</f>
        <v>#REF!</v>
      </c>
      <c r="L93" s="42" t="e">
        <f>IF(LEN(VLOOKUP($A93,#REF!,6,FALSE)),UPPER(RIGHT(VLOOKUP($A93,#REF!,6,FALSE),1)),"")</f>
        <v>#REF!</v>
      </c>
      <c r="M93" s="43" t="e">
        <f>IF(LEN(VLOOKUP($A93,#REF!,7,FALSE)),UPPER(RIGHT(VLOOKUP($A93,#REF!,7,FALSE),1)),"")</f>
        <v>#REF!</v>
      </c>
      <c r="N93" s="38" t="s">
        <v>271</v>
      </c>
      <c r="O93" s="38" t="s">
        <v>83</v>
      </c>
      <c r="P93" s="38" t="s">
        <v>273</v>
      </c>
      <c r="Q93" s="38" t="s">
        <v>105</v>
      </c>
      <c r="R93" s="38" t="s">
        <v>83</v>
      </c>
      <c r="S93" s="63" t="e">
        <f>HLOOKUP("Device Tree Pin Name",#REF!,MATCH($A93,#REF!,0),FALSE)</f>
        <v>#REF!</v>
      </c>
      <c r="T93" s="47" t="e">
        <f>HLOOKUP("power rail",#REF!,MATCH($A93,#REF!,0),FALSE)</f>
        <v>#REF!</v>
      </c>
      <c r="U93" s="62" t="e">
        <f>HLOOKUP("Wake Capable",#REF!,MATCH($A93,#REF!,0),FALSE)</f>
        <v>#REF!</v>
      </c>
      <c r="V93" s="62" t="e">
        <f>HLOOKUP("Strap",#REF!,MATCH($A93,#REF!,0),FALSE)</f>
        <v>#REF!</v>
      </c>
      <c r="W93" s="62" t="e">
        <f>HLOOKUP("GTE",#REF!,MATCH($A93,#REF!,0),FALSE)</f>
        <v>#REF!</v>
      </c>
      <c r="X93" s="62" t="e">
        <f>HLOOKUP("DPD_Control",#REF!,MATCH($A93,#REF!,0),FALSE)</f>
        <v>#REF!</v>
      </c>
      <c r="Y93" s="62" t="e">
        <f>HLOOKUP("DPD_Group",#REF!,MATCH($A93,#REF!,0),FALSE)</f>
        <v>#REF!</v>
      </c>
      <c r="Z93" s="47" t="e">
        <f>HLOOKUP("Pad Category",#REF!,MATCH($A93,#REF!,0),FALSE)</f>
        <v>#REF!</v>
      </c>
      <c r="AA93" s="47" t="e">
        <f>HLOOKUP("Pad type",#REF!,MATCH($A93,#REF!,0),FALSE)</f>
        <v>#REF!</v>
      </c>
      <c r="AB93" s="47" t="e">
        <f>HLOOKUP("Pull Strength",#REF!,MATCH($A93,#REF!,0),FALSE)</f>
        <v>#REF!</v>
      </c>
      <c r="AC93" s="47" t="e">
        <f>HLOOKUP("POR Pin State",#REF!,MATCH($A93,#REF!,0),FALSE)</f>
        <v>#REF!</v>
      </c>
      <c r="AD93" s="47" t="str">
        <f t="shared" si="54"/>
        <v>RSVD1</v>
      </c>
      <c r="AE93" s="82"/>
      <c r="AF93" s="38" t="str">
        <f t="shared" si="55"/>
        <v>PULL_DOWN</v>
      </c>
      <c r="AG93" s="38" t="str">
        <f t="shared" si="56"/>
        <v>TRISTATE</v>
      </c>
      <c r="AH93" s="38" t="str">
        <f t="shared" si="57"/>
        <v>DISABLE</v>
      </c>
      <c r="AI93" s="87" t="e">
        <f t="shared" si="58"/>
        <v>#REF!</v>
      </c>
      <c r="AJ93" s="86" t="b">
        <v>1</v>
      </c>
      <c r="AK93" s="86" t="b">
        <v>1</v>
      </c>
      <c r="AL93" s="86" t="b">
        <v>1</v>
      </c>
      <c r="AM93" s="86" t="b">
        <v>1</v>
      </c>
      <c r="AN93" s="86" t="b">
        <v>1</v>
      </c>
      <c r="AO93" s="86" t="b">
        <v>1</v>
      </c>
      <c r="AP93" s="63" t="str">
        <f t="shared" si="59"/>
        <v>VALID</v>
      </c>
      <c r="AQ93" s="102" t="s">
        <v>292</v>
      </c>
      <c r="AR93" s="103" t="s">
        <v>79</v>
      </c>
      <c r="AS93" s="104"/>
      <c r="AT93" s="104" t="s">
        <v>89</v>
      </c>
      <c r="AU93" s="105"/>
      <c r="AV93" s="104" t="s">
        <v>124</v>
      </c>
      <c r="AW93" s="118" t="s">
        <v>85</v>
      </c>
      <c r="AX93" s="104" t="s">
        <v>85</v>
      </c>
      <c r="AY93" s="105"/>
      <c r="AZ93" s="104"/>
      <c r="BA93" s="104"/>
      <c r="BB93" s="115"/>
      <c r="BC93" s="116"/>
      <c r="BD93" s="117"/>
      <c r="BE93" s="150"/>
      <c r="BF93" s="147" t="e">
        <f>VLOOKUP($A93,#REF!,34,FALSE)</f>
        <v>#REF!</v>
      </c>
      <c r="BG93" s="148" t="e">
        <f>VLOOKUP($A93,#REF!,22,FALSE)</f>
        <v>#REF!</v>
      </c>
      <c r="BH93" s="149"/>
    </row>
    <row r="94" ht="12.95" customHeight="1" spans="1:60">
      <c r="A94" s="38" t="s">
        <v>293</v>
      </c>
      <c r="B94" s="38" t="e">
        <f>VLOOKUP($A94,#REF!,34,FALSE)</f>
        <v>#REF!</v>
      </c>
      <c r="C94" s="39" t="str">
        <f t="shared" si="53"/>
        <v>unused_SOC_GPIO29</v>
      </c>
      <c r="D94" s="40" t="e">
        <f>IF(LEN(VLOOKUP($A94,#REF!,8,FALSE)),LEFT(VLOOKUP($A94,#REF!,8,FALSE),LEN(VLOOKUP($A94,#REF!,8,FALSE))-2),"")</f>
        <v>#REF!</v>
      </c>
      <c r="E94" s="41" t="e">
        <f>IF(LEN(VLOOKUP($A94,#REF!,4,FALSE)),IF(INDEX(#REF!,MATCH($A94,#REF!,0),1),LEFT(VLOOKUP($A94,#REF!,4,FALSE),LEN(VLOOKUP($A94,#REF!,4,FALSE))-2),CONCATENATE(LEFT(VLOOKUP($A94,#REF!,4,FALSE),LEN(VLOOKUP($A94,#REF!,4,FALSE))-2),"*")),"")</f>
        <v>#REF!</v>
      </c>
      <c r="F94" s="42" t="e">
        <f>IF(LEN(VLOOKUP($A94,#REF!,5,FALSE)),IF(INDEX(#REF!,MATCH($A94,#REF!,0),2),LEFT(VLOOKUP($A94,#REF!,5,FALSE),LEN(VLOOKUP($A94,#REF!,5,FALSE))-2),CONCATENATE(LEFT(VLOOKUP($A94,#REF!,5,FALSE),LEN(VLOOKUP($A94,#REF!,5,FALSE))-2),"*")),"")</f>
        <v>#REF!</v>
      </c>
      <c r="G94" s="42" t="e">
        <f>IF(LEN(VLOOKUP($A94,#REF!,6,FALSE)),IF(INDEX(#REF!,MATCH($A94,#REF!,0),3),LEFT(VLOOKUP($A94,#REF!,6,FALSE),LEN(VLOOKUP($A94,#REF!,6,FALSE))-2),CONCATENATE(LEFT(VLOOKUP($A94,#REF!,6,FALSE),LEN(VLOOKUP($A94,#REF!,6,FALSE))-2),"*")),"")</f>
        <v>#REF!</v>
      </c>
      <c r="H94" s="43" t="e">
        <f>IF(LEN(VLOOKUP($A94,#REF!,7,FALSE)),IF(INDEX(#REF!,MATCH($A94,#REF!,0),4),LEFT(VLOOKUP($A94,#REF!,7,FALSE),LEN(VLOOKUP($A94,#REF!,7,FALSE))-2),CONCATENATE(LEFT(VLOOKUP($A94,#REF!,7,FALSE),LEN(VLOOKUP($A94,#REF!,7,FALSE))-2),"*")),"")</f>
        <v>#REF!</v>
      </c>
      <c r="I94" s="54" t="e">
        <f>IF(LEN(VLOOKUP($A94,#REF!,8,FALSE)),UPPER(RIGHT(VLOOKUP($A94,#REF!,8,FALSE),1)),"")</f>
        <v>#REF!</v>
      </c>
      <c r="J94" s="42" t="e">
        <f>IF(LEN(VLOOKUP($A94,#REF!,4,FALSE)),UPPER(RIGHT(VLOOKUP($A94,#REF!,4,FALSE),1)),"")</f>
        <v>#REF!</v>
      </c>
      <c r="K94" s="42" t="e">
        <f>IF(LEN(VLOOKUP($A94,#REF!,5,FALSE)),UPPER(RIGHT(VLOOKUP($A94,#REF!,5,FALSE),1)),"")</f>
        <v>#REF!</v>
      </c>
      <c r="L94" s="42" t="e">
        <f>IF(LEN(VLOOKUP($A94,#REF!,6,FALSE)),UPPER(RIGHT(VLOOKUP($A94,#REF!,6,FALSE),1)),"")</f>
        <v>#REF!</v>
      </c>
      <c r="M94" s="43" t="e">
        <f>IF(LEN(VLOOKUP($A94,#REF!,7,FALSE)),UPPER(RIGHT(VLOOKUP($A94,#REF!,7,FALSE),1)),"")</f>
        <v>#REF!</v>
      </c>
      <c r="N94" s="38" t="e">
        <f t="shared" ref="N94:N99" si="60">IF(E94="","RSVD0")</f>
        <v>#REF!</v>
      </c>
      <c r="O94" s="38" t="s">
        <v>294</v>
      </c>
      <c r="P94" s="38" t="s">
        <v>104</v>
      </c>
      <c r="Q94" s="38" t="s">
        <v>105</v>
      </c>
      <c r="R94" s="38" t="s">
        <v>94</v>
      </c>
      <c r="S94" s="63" t="e">
        <f>HLOOKUP("Device Tree Pin Name",#REF!,MATCH($A94,#REF!,0),FALSE)</f>
        <v>#REF!</v>
      </c>
      <c r="T94" s="47" t="e">
        <f>HLOOKUP("power rail",#REF!,MATCH($A94,#REF!,0),FALSE)</f>
        <v>#REF!</v>
      </c>
      <c r="U94" s="62" t="e">
        <f>HLOOKUP("Wake Capable",#REF!,MATCH($A94,#REF!,0),FALSE)</f>
        <v>#REF!</v>
      </c>
      <c r="V94" s="62" t="e">
        <f>HLOOKUP("Strap",#REF!,MATCH($A94,#REF!,0),FALSE)</f>
        <v>#REF!</v>
      </c>
      <c r="W94" s="62" t="e">
        <f>HLOOKUP("GTE",#REF!,MATCH($A94,#REF!,0),FALSE)</f>
        <v>#REF!</v>
      </c>
      <c r="X94" s="62" t="e">
        <f>HLOOKUP("DPD_Control",#REF!,MATCH($A94,#REF!,0),FALSE)</f>
        <v>#REF!</v>
      </c>
      <c r="Y94" s="62" t="e">
        <f>HLOOKUP("DPD_Group",#REF!,MATCH($A94,#REF!,0),FALSE)</f>
        <v>#REF!</v>
      </c>
      <c r="Z94" s="47" t="e">
        <f>HLOOKUP("Pad Category",#REF!,MATCH($A94,#REF!,0),FALSE)</f>
        <v>#REF!</v>
      </c>
      <c r="AA94" s="47" t="e">
        <f>HLOOKUP("Pad type",#REF!,MATCH($A94,#REF!,0),FALSE)</f>
        <v>#REF!</v>
      </c>
      <c r="AB94" s="47" t="e">
        <f>HLOOKUP("Pull Strength",#REF!,MATCH($A94,#REF!,0),FALSE)</f>
        <v>#REF!</v>
      </c>
      <c r="AC94" s="47" t="e">
        <f>HLOOKUP("POR Pin State",#REF!,MATCH($A94,#REF!,0),FALSE)</f>
        <v>#REF!</v>
      </c>
      <c r="AD94" s="47" t="str">
        <f t="shared" si="54"/>
        <v>RSVD0</v>
      </c>
      <c r="AE94" s="82"/>
      <c r="AF94" s="38" t="str">
        <f t="shared" si="55"/>
        <v>PULL_DOWN</v>
      </c>
      <c r="AG94" s="38" t="str">
        <f t="shared" si="56"/>
        <v>TRISTATE</v>
      </c>
      <c r="AH94" s="38" t="str">
        <f t="shared" si="57"/>
        <v>DISABLE</v>
      </c>
      <c r="AI94" s="87" t="e">
        <f t="shared" si="58"/>
        <v>#REF!</v>
      </c>
      <c r="AJ94" s="86" t="b">
        <v>1</v>
      </c>
      <c r="AK94" s="86" t="b">
        <v>1</v>
      </c>
      <c r="AL94" s="86" t="b">
        <v>1</v>
      </c>
      <c r="AM94" s="86" t="b">
        <v>1</v>
      </c>
      <c r="AN94" s="86" t="b">
        <v>1</v>
      </c>
      <c r="AO94" s="86" t="b">
        <v>1</v>
      </c>
      <c r="AP94" s="63" t="str">
        <f t="shared" si="59"/>
        <v>VALID</v>
      </c>
      <c r="AQ94" s="102" t="s">
        <v>295</v>
      </c>
      <c r="AR94" s="103" t="s">
        <v>79</v>
      </c>
      <c r="AS94" s="104"/>
      <c r="AT94" s="105"/>
      <c r="AU94" s="105"/>
      <c r="AV94" s="105"/>
      <c r="AW94" s="118" t="s">
        <v>85</v>
      </c>
      <c r="AX94" s="104" t="s">
        <v>85</v>
      </c>
      <c r="AY94" s="105"/>
      <c r="AZ94" s="104"/>
      <c r="BA94" s="104"/>
      <c r="BB94" s="115"/>
      <c r="BC94" s="116"/>
      <c r="BD94" s="117"/>
      <c r="BE94" s="150"/>
      <c r="BF94" s="147" t="e">
        <f>VLOOKUP($A94,#REF!,34,FALSE)</f>
        <v>#REF!</v>
      </c>
      <c r="BG94" s="148" t="e">
        <f>VLOOKUP($A94,#REF!,22,FALSE)</f>
        <v>#REF!</v>
      </c>
      <c r="BH94" s="149"/>
    </row>
    <row r="95" ht="12.95" customHeight="1" spans="1:60">
      <c r="A95" s="38" t="s">
        <v>296</v>
      </c>
      <c r="B95" s="38" t="e">
        <f>VLOOKUP($A95,#REF!,34,FALSE)</f>
        <v>#REF!</v>
      </c>
      <c r="C95" s="39" t="str">
        <f t="shared" si="53"/>
        <v>unused_SOC_GPIO30</v>
      </c>
      <c r="D95" s="40" t="e">
        <f>IF(LEN(VLOOKUP($A95,#REF!,8,FALSE)),LEFT(VLOOKUP($A95,#REF!,8,FALSE),LEN(VLOOKUP($A95,#REF!,8,FALSE))-2),"")</f>
        <v>#REF!</v>
      </c>
      <c r="E95" s="41" t="e">
        <f>IF(LEN(VLOOKUP($A95,#REF!,4,FALSE)),IF(INDEX(#REF!,MATCH($A95,#REF!,0),1),LEFT(VLOOKUP($A95,#REF!,4,FALSE),LEN(VLOOKUP($A95,#REF!,4,FALSE))-2),CONCATENATE(LEFT(VLOOKUP($A95,#REF!,4,FALSE),LEN(VLOOKUP($A95,#REF!,4,FALSE))-2),"*")),"")</f>
        <v>#REF!</v>
      </c>
      <c r="F95" s="42" t="e">
        <f>IF(LEN(VLOOKUP($A95,#REF!,5,FALSE)),IF(INDEX(#REF!,MATCH($A95,#REF!,0),2),LEFT(VLOOKUP($A95,#REF!,5,FALSE),LEN(VLOOKUP($A95,#REF!,5,FALSE))-2),CONCATENATE(LEFT(VLOOKUP($A95,#REF!,5,FALSE),LEN(VLOOKUP($A95,#REF!,5,FALSE))-2),"*")),"")</f>
        <v>#REF!</v>
      </c>
      <c r="G95" s="42" t="e">
        <f>IF(LEN(VLOOKUP($A95,#REF!,6,FALSE)),IF(INDEX(#REF!,MATCH($A95,#REF!,0),3),LEFT(VLOOKUP($A95,#REF!,6,FALSE),LEN(VLOOKUP($A95,#REF!,6,FALSE))-2),CONCATENATE(LEFT(VLOOKUP($A95,#REF!,6,FALSE),LEN(VLOOKUP($A95,#REF!,6,FALSE))-2),"*")),"")</f>
        <v>#REF!</v>
      </c>
      <c r="H95" s="43" t="e">
        <f>IF(LEN(VLOOKUP($A95,#REF!,7,FALSE)),IF(INDEX(#REF!,MATCH($A95,#REF!,0),4),LEFT(VLOOKUP($A95,#REF!,7,FALSE),LEN(VLOOKUP($A95,#REF!,7,FALSE))-2),CONCATENATE(LEFT(VLOOKUP($A95,#REF!,7,FALSE),LEN(VLOOKUP($A95,#REF!,7,FALSE))-2),"*")),"")</f>
        <v>#REF!</v>
      </c>
      <c r="I95" s="54" t="e">
        <f>IF(LEN(VLOOKUP($A95,#REF!,8,FALSE)),UPPER(RIGHT(VLOOKUP($A95,#REF!,8,FALSE),1)),"")</f>
        <v>#REF!</v>
      </c>
      <c r="J95" s="42" t="e">
        <f>IF(LEN(VLOOKUP($A95,#REF!,4,FALSE)),UPPER(RIGHT(VLOOKUP($A95,#REF!,4,FALSE),1)),"")</f>
        <v>#REF!</v>
      </c>
      <c r="K95" s="42" t="e">
        <f>IF(LEN(VLOOKUP($A95,#REF!,5,FALSE)),UPPER(RIGHT(VLOOKUP($A95,#REF!,5,FALSE),1)),"")</f>
        <v>#REF!</v>
      </c>
      <c r="L95" s="42" t="e">
        <f>IF(LEN(VLOOKUP($A95,#REF!,6,FALSE)),UPPER(RIGHT(VLOOKUP($A95,#REF!,6,FALSE),1)),"")</f>
        <v>#REF!</v>
      </c>
      <c r="M95" s="43" t="e">
        <f>IF(LEN(VLOOKUP($A95,#REF!,7,FALSE)),UPPER(RIGHT(VLOOKUP($A95,#REF!,7,FALSE),1)),"")</f>
        <v>#REF!</v>
      </c>
      <c r="N95" s="38" t="e">
        <f t="shared" si="60"/>
        <v>#REF!</v>
      </c>
      <c r="O95" s="38" t="s">
        <v>165</v>
      </c>
      <c r="P95" s="38" t="s">
        <v>104</v>
      </c>
      <c r="Q95" s="38" t="s">
        <v>105</v>
      </c>
      <c r="R95" s="38" t="s">
        <v>94</v>
      </c>
      <c r="S95" s="63" t="e">
        <f>HLOOKUP("Device Tree Pin Name",#REF!,MATCH($A95,#REF!,0),FALSE)</f>
        <v>#REF!</v>
      </c>
      <c r="T95" s="47" t="e">
        <f>HLOOKUP("power rail",#REF!,MATCH($A95,#REF!,0),FALSE)</f>
        <v>#REF!</v>
      </c>
      <c r="U95" s="62" t="e">
        <f>HLOOKUP("Wake Capable",#REF!,MATCH($A95,#REF!,0),FALSE)</f>
        <v>#REF!</v>
      </c>
      <c r="V95" s="62" t="e">
        <f>HLOOKUP("Strap",#REF!,MATCH($A95,#REF!,0),FALSE)</f>
        <v>#REF!</v>
      </c>
      <c r="W95" s="62" t="e">
        <f>HLOOKUP("GTE",#REF!,MATCH($A95,#REF!,0),FALSE)</f>
        <v>#REF!</v>
      </c>
      <c r="X95" s="62" t="e">
        <f>HLOOKUP("DPD_Control",#REF!,MATCH($A95,#REF!,0),FALSE)</f>
        <v>#REF!</v>
      </c>
      <c r="Y95" s="62" t="e">
        <f>HLOOKUP("DPD_Group",#REF!,MATCH($A95,#REF!,0),FALSE)</f>
        <v>#REF!</v>
      </c>
      <c r="Z95" s="47" t="e">
        <f>HLOOKUP("Pad Category",#REF!,MATCH($A95,#REF!,0),FALSE)</f>
        <v>#REF!</v>
      </c>
      <c r="AA95" s="47" t="e">
        <f>HLOOKUP("Pad type",#REF!,MATCH($A95,#REF!,0),FALSE)</f>
        <v>#REF!</v>
      </c>
      <c r="AB95" s="47" t="e">
        <f>HLOOKUP("Pull Strength",#REF!,MATCH($A95,#REF!,0),FALSE)</f>
        <v>#REF!</v>
      </c>
      <c r="AC95" s="47" t="e">
        <f>HLOOKUP("POR Pin State",#REF!,MATCH($A95,#REF!,0),FALSE)</f>
        <v>#REF!</v>
      </c>
      <c r="AD95" s="47" t="str">
        <f t="shared" si="54"/>
        <v>RSVD0</v>
      </c>
      <c r="AE95" s="82"/>
      <c r="AF95" s="38" t="str">
        <f t="shared" si="55"/>
        <v>PULL_DOWN</v>
      </c>
      <c r="AG95" s="38" t="str">
        <f t="shared" si="56"/>
        <v>TRISTATE</v>
      </c>
      <c r="AH95" s="38" t="str">
        <f t="shared" si="57"/>
        <v>DISABLE</v>
      </c>
      <c r="AI95" s="87" t="e">
        <f t="shared" si="58"/>
        <v>#REF!</v>
      </c>
      <c r="AJ95" s="86" t="b">
        <v>1</v>
      </c>
      <c r="AK95" s="86" t="b">
        <v>1</v>
      </c>
      <c r="AL95" s="86" t="b">
        <v>1</v>
      </c>
      <c r="AM95" s="86" t="b">
        <v>1</v>
      </c>
      <c r="AN95" s="86" t="b">
        <v>1</v>
      </c>
      <c r="AO95" s="86" t="b">
        <v>1</v>
      </c>
      <c r="AP95" s="63" t="str">
        <f t="shared" si="59"/>
        <v>VALID</v>
      </c>
      <c r="AQ95" s="102" t="s">
        <v>297</v>
      </c>
      <c r="AR95" s="103" t="s">
        <v>79</v>
      </c>
      <c r="AS95" s="104"/>
      <c r="AT95" s="105"/>
      <c r="AU95" s="105"/>
      <c r="AV95" s="105"/>
      <c r="AW95" s="118" t="s">
        <v>85</v>
      </c>
      <c r="AX95" s="104" t="s">
        <v>85</v>
      </c>
      <c r="AY95" s="105"/>
      <c r="AZ95" s="104"/>
      <c r="BA95" s="104"/>
      <c r="BB95" s="115"/>
      <c r="BC95" s="116"/>
      <c r="BD95" s="117"/>
      <c r="BE95" s="150"/>
      <c r="BF95" s="147" t="e">
        <f>VLOOKUP($A95,#REF!,34,FALSE)</f>
        <v>#REF!</v>
      </c>
      <c r="BG95" s="148" t="e">
        <f>VLOOKUP($A95,#REF!,22,FALSE)</f>
        <v>#REF!</v>
      </c>
      <c r="BH95" s="149"/>
    </row>
    <row r="96" ht="12.95" customHeight="1" spans="1:60">
      <c r="A96" s="38" t="s">
        <v>298</v>
      </c>
      <c r="B96" s="38" t="e">
        <f>VLOOKUP($A96,#REF!,34,FALSE)</f>
        <v>#REF!</v>
      </c>
      <c r="C96" s="39" t="str">
        <f t="shared" si="53"/>
        <v>unused_SOC_GPIO31</v>
      </c>
      <c r="D96" s="40" t="e">
        <f>IF(LEN(VLOOKUP($A96,#REF!,8,FALSE)),LEFT(VLOOKUP($A96,#REF!,8,FALSE),LEN(VLOOKUP($A96,#REF!,8,FALSE))-2),"")</f>
        <v>#REF!</v>
      </c>
      <c r="E96" s="41" t="e">
        <f>IF(LEN(VLOOKUP($A96,#REF!,4,FALSE)),IF(INDEX(#REF!,MATCH($A96,#REF!,0),1),LEFT(VLOOKUP($A96,#REF!,4,FALSE),LEN(VLOOKUP($A96,#REF!,4,FALSE))-2),CONCATENATE(LEFT(VLOOKUP($A96,#REF!,4,FALSE),LEN(VLOOKUP($A96,#REF!,4,FALSE))-2),"*")),"")</f>
        <v>#REF!</v>
      </c>
      <c r="F96" s="42" t="e">
        <f>IF(LEN(VLOOKUP($A96,#REF!,5,FALSE)),IF(INDEX(#REF!,MATCH($A96,#REF!,0),2),LEFT(VLOOKUP($A96,#REF!,5,FALSE),LEN(VLOOKUP($A96,#REF!,5,FALSE))-2),CONCATENATE(LEFT(VLOOKUP($A96,#REF!,5,FALSE),LEN(VLOOKUP($A96,#REF!,5,FALSE))-2),"*")),"")</f>
        <v>#REF!</v>
      </c>
      <c r="G96" s="42" t="e">
        <f>IF(LEN(VLOOKUP($A96,#REF!,6,FALSE)),IF(INDEX(#REF!,MATCH($A96,#REF!,0),3),LEFT(VLOOKUP($A96,#REF!,6,FALSE),LEN(VLOOKUP($A96,#REF!,6,FALSE))-2),CONCATENATE(LEFT(VLOOKUP($A96,#REF!,6,FALSE),LEN(VLOOKUP($A96,#REF!,6,FALSE))-2),"*")),"")</f>
        <v>#REF!</v>
      </c>
      <c r="H96" s="43" t="e">
        <f>IF(LEN(VLOOKUP($A96,#REF!,7,FALSE)),IF(INDEX(#REF!,MATCH($A96,#REF!,0),4),LEFT(VLOOKUP($A96,#REF!,7,FALSE),LEN(VLOOKUP($A96,#REF!,7,FALSE))-2),CONCATENATE(LEFT(VLOOKUP($A96,#REF!,7,FALSE),LEN(VLOOKUP($A96,#REF!,7,FALSE))-2),"*")),"")</f>
        <v>#REF!</v>
      </c>
      <c r="I96" s="54" t="e">
        <f>IF(LEN(VLOOKUP($A96,#REF!,8,FALSE)),UPPER(RIGHT(VLOOKUP($A96,#REF!,8,FALSE),1)),"")</f>
        <v>#REF!</v>
      </c>
      <c r="J96" s="42" t="e">
        <f>IF(LEN(VLOOKUP($A96,#REF!,4,FALSE)),UPPER(RIGHT(VLOOKUP($A96,#REF!,4,FALSE),1)),"")</f>
        <v>#REF!</v>
      </c>
      <c r="K96" s="42" t="e">
        <f>IF(LEN(VLOOKUP($A96,#REF!,5,FALSE)),UPPER(RIGHT(VLOOKUP($A96,#REF!,5,FALSE),1)),"")</f>
        <v>#REF!</v>
      </c>
      <c r="L96" s="42" t="e">
        <f>IF(LEN(VLOOKUP($A96,#REF!,6,FALSE)),UPPER(RIGHT(VLOOKUP($A96,#REF!,6,FALSE),1)),"")</f>
        <v>#REF!</v>
      </c>
      <c r="M96" s="43" t="e">
        <f>IF(LEN(VLOOKUP($A96,#REF!,7,FALSE)),UPPER(RIGHT(VLOOKUP($A96,#REF!,7,FALSE),1)),"")</f>
        <v>#REF!</v>
      </c>
      <c r="N96" s="38" t="e">
        <f t="shared" si="60"/>
        <v>#REF!</v>
      </c>
      <c r="O96" s="38" t="s">
        <v>83</v>
      </c>
      <c r="P96" s="38" t="s">
        <v>104</v>
      </c>
      <c r="Q96" s="38" t="s">
        <v>105</v>
      </c>
      <c r="R96" s="38" t="s">
        <v>94</v>
      </c>
      <c r="S96" s="63" t="e">
        <f>HLOOKUP("Device Tree Pin Name",#REF!,MATCH($A96,#REF!,0),FALSE)</f>
        <v>#REF!</v>
      </c>
      <c r="T96" s="47" t="e">
        <f>HLOOKUP("power rail",#REF!,MATCH($A96,#REF!,0),FALSE)</f>
        <v>#REF!</v>
      </c>
      <c r="U96" s="62" t="e">
        <f>HLOOKUP("Wake Capable",#REF!,MATCH($A96,#REF!,0),FALSE)</f>
        <v>#REF!</v>
      </c>
      <c r="V96" s="62" t="e">
        <f>HLOOKUP("Strap",#REF!,MATCH($A96,#REF!,0),FALSE)</f>
        <v>#REF!</v>
      </c>
      <c r="W96" s="62" t="e">
        <f>HLOOKUP("GTE",#REF!,MATCH($A96,#REF!,0),FALSE)</f>
        <v>#REF!</v>
      </c>
      <c r="X96" s="62" t="e">
        <f>HLOOKUP("DPD_Control",#REF!,MATCH($A96,#REF!,0),FALSE)</f>
        <v>#REF!</v>
      </c>
      <c r="Y96" s="62" t="e">
        <f>HLOOKUP("DPD_Group",#REF!,MATCH($A96,#REF!,0),FALSE)</f>
        <v>#REF!</v>
      </c>
      <c r="Z96" s="47" t="e">
        <f>HLOOKUP("Pad Category",#REF!,MATCH($A96,#REF!,0),FALSE)</f>
        <v>#REF!</v>
      </c>
      <c r="AA96" s="47" t="e">
        <f>HLOOKUP("Pad type",#REF!,MATCH($A96,#REF!,0),FALSE)</f>
        <v>#REF!</v>
      </c>
      <c r="AB96" s="47" t="e">
        <f>HLOOKUP("Pull Strength",#REF!,MATCH($A96,#REF!,0),FALSE)</f>
        <v>#REF!</v>
      </c>
      <c r="AC96" s="47" t="e">
        <f>HLOOKUP("POR Pin State",#REF!,MATCH($A96,#REF!,0),FALSE)</f>
        <v>#REF!</v>
      </c>
      <c r="AD96" s="47" t="str">
        <f t="shared" si="54"/>
        <v>RSVD0</v>
      </c>
      <c r="AE96" s="82"/>
      <c r="AF96" s="38" t="str">
        <f t="shared" si="55"/>
        <v>PULL_DOWN</v>
      </c>
      <c r="AG96" s="38" t="str">
        <f t="shared" si="56"/>
        <v>TRISTATE</v>
      </c>
      <c r="AH96" s="38" t="str">
        <f t="shared" si="57"/>
        <v>DISABLE</v>
      </c>
      <c r="AI96" s="87" t="e">
        <f t="shared" si="58"/>
        <v>#REF!</v>
      </c>
      <c r="AJ96" s="86" t="b">
        <v>1</v>
      </c>
      <c r="AK96" s="86" t="b">
        <v>1</v>
      </c>
      <c r="AL96" s="86" t="b">
        <v>1</v>
      </c>
      <c r="AM96" s="86" t="b">
        <v>1</v>
      </c>
      <c r="AN96" s="86" t="b">
        <v>1</v>
      </c>
      <c r="AO96" s="86" t="b">
        <v>1</v>
      </c>
      <c r="AP96" s="63" t="str">
        <f t="shared" si="59"/>
        <v>VALID</v>
      </c>
      <c r="AQ96" s="102" t="s">
        <v>299</v>
      </c>
      <c r="AR96" s="103" t="s">
        <v>79</v>
      </c>
      <c r="AS96" s="104"/>
      <c r="AT96" s="105"/>
      <c r="AU96" s="105"/>
      <c r="AV96" s="105"/>
      <c r="AW96" s="118" t="s">
        <v>85</v>
      </c>
      <c r="AX96" s="104" t="s">
        <v>85</v>
      </c>
      <c r="AY96" s="105"/>
      <c r="AZ96" s="104"/>
      <c r="BA96" s="104"/>
      <c r="BB96" s="115"/>
      <c r="BC96" s="116"/>
      <c r="BD96" s="117"/>
      <c r="BE96" s="125" t="s">
        <v>3</v>
      </c>
      <c r="BF96" s="147" t="e">
        <f>VLOOKUP($A96,#REF!,34,FALSE)</f>
        <v>#REF!</v>
      </c>
      <c r="BG96" s="148" t="e">
        <f>VLOOKUP($A96,#REF!,22,FALSE)</f>
        <v>#REF!</v>
      </c>
      <c r="BH96" s="149"/>
    </row>
    <row r="97" ht="12.95" customHeight="1" spans="1:60">
      <c r="A97" s="38" t="s">
        <v>300</v>
      </c>
      <c r="B97" s="38" t="e">
        <f>VLOOKUP($A97,#REF!,34,FALSE)</f>
        <v>#REF!</v>
      </c>
      <c r="C97" s="39" t="str">
        <f t="shared" si="53"/>
        <v>unused_SOC_GPIO32</v>
      </c>
      <c r="D97" s="40" t="e">
        <f>IF(LEN(VLOOKUP($A97,#REF!,8,FALSE)),LEFT(VLOOKUP($A97,#REF!,8,FALSE),LEN(VLOOKUP($A97,#REF!,8,FALSE))-2),"")</f>
        <v>#REF!</v>
      </c>
      <c r="E97" s="41" t="e">
        <f>IF(LEN(VLOOKUP($A97,#REF!,4,FALSE)),IF(INDEX(#REF!,MATCH($A97,#REF!,0),1),LEFT(VLOOKUP($A97,#REF!,4,FALSE),LEN(VLOOKUP($A97,#REF!,4,FALSE))-2),CONCATENATE(LEFT(VLOOKUP($A97,#REF!,4,FALSE),LEN(VLOOKUP($A97,#REF!,4,FALSE))-2),"*")),"")</f>
        <v>#REF!</v>
      </c>
      <c r="F97" s="42" t="e">
        <f>IF(LEN(VLOOKUP($A97,#REF!,5,FALSE)),IF(INDEX(#REF!,MATCH($A97,#REF!,0),2),LEFT(VLOOKUP($A97,#REF!,5,FALSE),LEN(VLOOKUP($A97,#REF!,5,FALSE))-2),CONCATENATE(LEFT(VLOOKUP($A97,#REF!,5,FALSE),LEN(VLOOKUP($A97,#REF!,5,FALSE))-2),"*")),"")</f>
        <v>#REF!</v>
      </c>
      <c r="G97" s="42" t="e">
        <f>IF(LEN(VLOOKUP($A97,#REF!,6,FALSE)),IF(INDEX(#REF!,MATCH($A97,#REF!,0),3),LEFT(VLOOKUP($A97,#REF!,6,FALSE),LEN(VLOOKUP($A97,#REF!,6,FALSE))-2),CONCATENATE(LEFT(VLOOKUP($A97,#REF!,6,FALSE),LEN(VLOOKUP($A97,#REF!,6,FALSE))-2),"*")),"")</f>
        <v>#REF!</v>
      </c>
      <c r="H97" s="43" t="e">
        <f>IF(LEN(VLOOKUP($A97,#REF!,7,FALSE)),IF(INDEX(#REF!,MATCH($A97,#REF!,0),4),LEFT(VLOOKUP($A97,#REF!,7,FALSE),LEN(VLOOKUP($A97,#REF!,7,FALSE))-2),CONCATENATE(LEFT(VLOOKUP($A97,#REF!,7,FALSE),LEN(VLOOKUP($A97,#REF!,7,FALSE))-2),"*")),"")</f>
        <v>#REF!</v>
      </c>
      <c r="I97" s="54" t="e">
        <f>IF(LEN(VLOOKUP($A97,#REF!,8,FALSE)),UPPER(RIGHT(VLOOKUP($A97,#REF!,8,FALSE),1)),"")</f>
        <v>#REF!</v>
      </c>
      <c r="J97" s="42" t="e">
        <f>IF(LEN(VLOOKUP($A97,#REF!,4,FALSE)),UPPER(RIGHT(VLOOKUP($A97,#REF!,4,FALSE),1)),"")</f>
        <v>#REF!</v>
      </c>
      <c r="K97" s="42" t="e">
        <f>IF(LEN(VLOOKUP($A97,#REF!,5,FALSE)),UPPER(RIGHT(VLOOKUP($A97,#REF!,5,FALSE),1)),"")</f>
        <v>#REF!</v>
      </c>
      <c r="L97" s="42" t="e">
        <f>IF(LEN(VLOOKUP($A97,#REF!,6,FALSE)),UPPER(RIGHT(VLOOKUP($A97,#REF!,6,FALSE),1)),"")</f>
        <v>#REF!</v>
      </c>
      <c r="M97" s="43" t="e">
        <f>IF(LEN(VLOOKUP($A97,#REF!,7,FALSE)),UPPER(RIGHT(VLOOKUP($A97,#REF!,7,FALSE),1)),"")</f>
        <v>#REF!</v>
      </c>
      <c r="N97" s="38" t="e">
        <f t="shared" si="60"/>
        <v>#REF!</v>
      </c>
      <c r="O97" s="38" t="s">
        <v>301</v>
      </c>
      <c r="P97" s="38" t="s">
        <v>302</v>
      </c>
      <c r="Q97" s="38" t="s">
        <v>105</v>
      </c>
      <c r="R97" s="38" t="s">
        <v>94</v>
      </c>
      <c r="S97" s="66" t="e">
        <f>HLOOKUP("Device Tree Pin Name",#REF!,MATCH($A97,#REF!,0),FALSE)</f>
        <v>#REF!</v>
      </c>
      <c r="T97" s="67" t="e">
        <f>HLOOKUP("power rail",#REF!,MATCH($A97,#REF!,0),FALSE)</f>
        <v>#REF!</v>
      </c>
      <c r="U97" s="62" t="e">
        <f>HLOOKUP("Wake Capable",#REF!,MATCH($A97,#REF!,0),FALSE)</f>
        <v>#REF!</v>
      </c>
      <c r="V97" s="62" t="e">
        <f>HLOOKUP("Strap",#REF!,MATCH($A97,#REF!,0),FALSE)</f>
        <v>#REF!</v>
      </c>
      <c r="W97" s="62" t="e">
        <f>HLOOKUP("GTE",#REF!,MATCH($A97,#REF!,0),FALSE)</f>
        <v>#REF!</v>
      </c>
      <c r="X97" s="62" t="e">
        <f>HLOOKUP("DPD_Control",#REF!,MATCH($A97,#REF!,0),FALSE)</f>
        <v>#REF!</v>
      </c>
      <c r="Y97" s="62" t="e">
        <f>HLOOKUP("DPD_Group",#REF!,MATCH($A97,#REF!,0),FALSE)</f>
        <v>#REF!</v>
      </c>
      <c r="Z97" s="47" t="e">
        <f>HLOOKUP("Pad Category",#REF!,MATCH($A97,#REF!,0),FALSE)</f>
        <v>#REF!</v>
      </c>
      <c r="AA97" s="47" t="e">
        <f>HLOOKUP("Pad type",#REF!,MATCH($A97,#REF!,0),FALSE)</f>
        <v>#REF!</v>
      </c>
      <c r="AB97" s="47" t="e">
        <f>HLOOKUP("Pull Strength",#REF!,MATCH($A97,#REF!,0),FALSE)</f>
        <v>#REF!</v>
      </c>
      <c r="AC97" s="47" t="e">
        <f>HLOOKUP("POR Pin State",#REF!,MATCH($A97,#REF!,0),FALSE)</f>
        <v>#REF!</v>
      </c>
      <c r="AD97" s="47" t="str">
        <f t="shared" si="54"/>
        <v>RSVD0</v>
      </c>
      <c r="AE97" s="82"/>
      <c r="AF97" s="38" t="str">
        <f t="shared" si="55"/>
        <v>PULL_DOWN</v>
      </c>
      <c r="AG97" s="38" t="str">
        <f t="shared" si="56"/>
        <v>TRISTATE</v>
      </c>
      <c r="AH97" s="38" t="str">
        <f t="shared" si="57"/>
        <v>DISABLE</v>
      </c>
      <c r="AI97" s="87" t="e">
        <f t="shared" si="58"/>
        <v>#REF!</v>
      </c>
      <c r="AJ97" s="86" t="b">
        <v>1</v>
      </c>
      <c r="AK97" s="86" t="b">
        <v>1</v>
      </c>
      <c r="AL97" s="86" t="b">
        <v>1</v>
      </c>
      <c r="AM97" s="86" t="b">
        <v>1</v>
      </c>
      <c r="AN97" s="86" t="b">
        <v>1</v>
      </c>
      <c r="AO97" s="86" t="b">
        <v>1</v>
      </c>
      <c r="AP97" s="63" t="str">
        <f t="shared" si="59"/>
        <v>VALID</v>
      </c>
      <c r="AQ97" s="102" t="s">
        <v>303</v>
      </c>
      <c r="AR97" s="103" t="s">
        <v>79</v>
      </c>
      <c r="AS97" s="104"/>
      <c r="AT97" s="105"/>
      <c r="AU97" s="105"/>
      <c r="AV97" s="105"/>
      <c r="AW97" s="118" t="s">
        <v>85</v>
      </c>
      <c r="AX97" s="104" t="s">
        <v>85</v>
      </c>
      <c r="AY97" s="105"/>
      <c r="AZ97" s="104"/>
      <c r="BA97" s="104"/>
      <c r="BB97" s="115"/>
      <c r="BC97" s="116"/>
      <c r="BD97" s="117"/>
      <c r="BE97" s="150"/>
      <c r="BF97" s="147" t="e">
        <f>VLOOKUP($A97,#REF!,34,FALSE)</f>
        <v>#REF!</v>
      </c>
      <c r="BG97" s="148" t="e">
        <f>VLOOKUP($A97,#REF!,22,FALSE)</f>
        <v>#REF!</v>
      </c>
      <c r="BH97" s="149"/>
    </row>
    <row r="98" ht="12.75" customHeight="1" spans="1:60">
      <c r="A98" s="38" t="s">
        <v>304</v>
      </c>
      <c r="B98" s="38" t="e">
        <f>VLOOKUP($A98,#REF!,34,FALSE)</f>
        <v>#REF!</v>
      </c>
      <c r="C98" s="39" t="str">
        <f t="shared" si="53"/>
        <v>unused_SOC_GPIO33</v>
      </c>
      <c r="D98" s="40" t="e">
        <f>IF(LEN(VLOOKUP($A98,#REF!,8,FALSE)),LEFT(VLOOKUP($A98,#REF!,8,FALSE),LEN(VLOOKUP($A98,#REF!,8,FALSE))-2),"")</f>
        <v>#REF!</v>
      </c>
      <c r="E98" s="41" t="e">
        <f>IF(LEN(VLOOKUP($A98,#REF!,4,FALSE)),IF(INDEX(#REF!,MATCH($A98,#REF!,0),1),LEFT(VLOOKUP($A98,#REF!,4,FALSE),LEN(VLOOKUP($A98,#REF!,4,FALSE))-2),CONCATENATE(LEFT(VLOOKUP($A98,#REF!,4,FALSE),LEN(VLOOKUP($A98,#REF!,4,FALSE))-2),"*")),"")</f>
        <v>#REF!</v>
      </c>
      <c r="F98" s="42" t="e">
        <f>IF(LEN(VLOOKUP($A98,#REF!,5,FALSE)),IF(INDEX(#REF!,MATCH($A98,#REF!,0),2),LEFT(VLOOKUP($A98,#REF!,5,FALSE),LEN(VLOOKUP($A98,#REF!,5,FALSE))-2),CONCATENATE(LEFT(VLOOKUP($A98,#REF!,5,FALSE),LEN(VLOOKUP($A98,#REF!,5,FALSE))-2),"*")),"")</f>
        <v>#REF!</v>
      </c>
      <c r="G98" s="42" t="e">
        <f>IF(LEN(VLOOKUP($A98,#REF!,6,FALSE)),IF(INDEX(#REF!,MATCH($A98,#REF!,0),3),LEFT(VLOOKUP($A98,#REF!,6,FALSE),LEN(VLOOKUP($A98,#REF!,6,FALSE))-2),CONCATENATE(LEFT(VLOOKUP($A98,#REF!,6,FALSE),LEN(VLOOKUP($A98,#REF!,6,FALSE))-2),"*")),"")</f>
        <v>#REF!</v>
      </c>
      <c r="H98" s="43" t="e">
        <f>IF(LEN(VLOOKUP($A98,#REF!,7,FALSE)),IF(INDEX(#REF!,MATCH($A98,#REF!,0),4),LEFT(VLOOKUP($A98,#REF!,7,FALSE),LEN(VLOOKUP($A98,#REF!,7,FALSE))-2),CONCATENATE(LEFT(VLOOKUP($A98,#REF!,7,FALSE),LEN(VLOOKUP($A98,#REF!,7,FALSE))-2),"*")),"")</f>
        <v>#REF!</v>
      </c>
      <c r="I98" s="54" t="e">
        <f>IF(LEN(VLOOKUP($A98,#REF!,8,FALSE)),UPPER(RIGHT(VLOOKUP($A98,#REF!,8,FALSE),1)),"")</f>
        <v>#REF!</v>
      </c>
      <c r="J98" s="42" t="e">
        <f>IF(LEN(VLOOKUP($A98,#REF!,4,FALSE)),UPPER(RIGHT(VLOOKUP($A98,#REF!,4,FALSE),1)),"")</f>
        <v>#REF!</v>
      </c>
      <c r="K98" s="42" t="e">
        <f>IF(LEN(VLOOKUP($A98,#REF!,5,FALSE)),UPPER(RIGHT(VLOOKUP($A98,#REF!,5,FALSE),1)),"")</f>
        <v>#REF!</v>
      </c>
      <c r="L98" s="42" t="e">
        <f>IF(LEN(VLOOKUP($A98,#REF!,6,FALSE)),UPPER(RIGHT(VLOOKUP($A98,#REF!,6,FALSE),1)),"")</f>
        <v>#REF!</v>
      </c>
      <c r="M98" s="43" t="e">
        <f>IF(LEN(VLOOKUP($A98,#REF!,7,FALSE)),UPPER(RIGHT(VLOOKUP($A98,#REF!,7,FALSE),1)),"")</f>
        <v>#REF!</v>
      </c>
      <c r="N98" s="38" t="e">
        <f t="shared" si="60"/>
        <v>#REF!</v>
      </c>
      <c r="O98" s="38" t="s">
        <v>305</v>
      </c>
      <c r="P98" s="38" t="s">
        <v>302</v>
      </c>
      <c r="Q98" s="38" t="s">
        <v>105</v>
      </c>
      <c r="R98" s="38" t="s">
        <v>94</v>
      </c>
      <c r="S98" s="63" t="e">
        <f>HLOOKUP("Device Tree Pin Name",#REF!,MATCH($A98,#REF!,0),FALSE)</f>
        <v>#REF!</v>
      </c>
      <c r="T98" s="47" t="e">
        <f>HLOOKUP("power rail",#REF!,MATCH($A98,#REF!,0),FALSE)</f>
        <v>#REF!</v>
      </c>
      <c r="U98" s="62" t="e">
        <f>HLOOKUP("Wake Capable",#REF!,MATCH($A98,#REF!,0),FALSE)</f>
        <v>#REF!</v>
      </c>
      <c r="V98" s="62" t="e">
        <f>HLOOKUP("Strap",#REF!,MATCH($A98,#REF!,0),FALSE)</f>
        <v>#REF!</v>
      </c>
      <c r="W98" s="62" t="e">
        <f>HLOOKUP("GTE",#REF!,MATCH($A98,#REF!,0),FALSE)</f>
        <v>#REF!</v>
      </c>
      <c r="X98" s="62" t="e">
        <f>HLOOKUP("DPD_Control",#REF!,MATCH($A98,#REF!,0),FALSE)</f>
        <v>#REF!</v>
      </c>
      <c r="Y98" s="62" t="e">
        <f>HLOOKUP("DPD_Group",#REF!,MATCH($A98,#REF!,0),FALSE)</f>
        <v>#REF!</v>
      </c>
      <c r="Z98" s="47" t="e">
        <f>HLOOKUP("Pad Category",#REF!,MATCH($A98,#REF!,0),FALSE)</f>
        <v>#REF!</v>
      </c>
      <c r="AA98" s="47" t="e">
        <f>HLOOKUP("Pad type",#REF!,MATCH($A98,#REF!,0),FALSE)</f>
        <v>#REF!</v>
      </c>
      <c r="AB98" s="47" t="e">
        <f>HLOOKUP("Pull Strength",#REF!,MATCH($A98,#REF!,0),FALSE)</f>
        <v>#REF!</v>
      </c>
      <c r="AC98" s="47" t="e">
        <f>HLOOKUP("POR Pin State",#REF!,MATCH($A98,#REF!,0),FALSE)</f>
        <v>#REF!</v>
      </c>
      <c r="AD98" s="47" t="str">
        <f t="shared" si="54"/>
        <v>RSVD0</v>
      </c>
      <c r="AE98" s="82"/>
      <c r="AF98" s="38" t="str">
        <f t="shared" si="55"/>
        <v>PULL_DOWN</v>
      </c>
      <c r="AG98" s="38" t="str">
        <f t="shared" si="56"/>
        <v>TRISTATE</v>
      </c>
      <c r="AH98" s="38" t="str">
        <f t="shared" si="57"/>
        <v>DISABLE</v>
      </c>
      <c r="AI98" s="87" t="e">
        <f t="shared" si="58"/>
        <v>#REF!</v>
      </c>
      <c r="AJ98" s="86" t="b">
        <v>1</v>
      </c>
      <c r="AK98" s="86" t="b">
        <v>1</v>
      </c>
      <c r="AL98" s="86" t="b">
        <v>1</v>
      </c>
      <c r="AM98" s="86" t="b">
        <v>1</v>
      </c>
      <c r="AN98" s="86" t="b">
        <v>1</v>
      </c>
      <c r="AO98" s="86" t="b">
        <v>1</v>
      </c>
      <c r="AP98" s="63" t="str">
        <f t="shared" si="59"/>
        <v>VALID</v>
      </c>
      <c r="AQ98" s="102" t="s">
        <v>306</v>
      </c>
      <c r="AR98" s="103" t="s">
        <v>79</v>
      </c>
      <c r="AS98" s="104"/>
      <c r="AT98" s="104" t="s">
        <v>89</v>
      </c>
      <c r="AU98" s="105"/>
      <c r="AV98" s="105"/>
      <c r="AW98" s="118" t="s">
        <v>85</v>
      </c>
      <c r="AX98" s="104" t="s">
        <v>85</v>
      </c>
      <c r="AY98" s="105"/>
      <c r="AZ98" s="104"/>
      <c r="BA98" s="104"/>
      <c r="BB98" s="115"/>
      <c r="BC98" s="116"/>
      <c r="BD98" s="117"/>
      <c r="BE98" s="150"/>
      <c r="BF98" s="147" t="e">
        <f>VLOOKUP($A98,#REF!,34,FALSE)</f>
        <v>#REF!</v>
      </c>
      <c r="BG98" s="148" t="e">
        <f>VLOOKUP($A98,#REF!,22,FALSE)</f>
        <v>#REF!</v>
      </c>
      <c r="BH98" s="149"/>
    </row>
    <row r="99" ht="12.95" customHeight="1" spans="1:60">
      <c r="A99" s="38" t="s">
        <v>307</v>
      </c>
      <c r="B99" s="38" t="e">
        <f>VLOOKUP($A99,#REF!,34,FALSE)</f>
        <v>#REF!</v>
      </c>
      <c r="C99" s="39" t="str">
        <f t="shared" si="53"/>
        <v>unused_SOC_GPIO35</v>
      </c>
      <c r="D99" s="40" t="e">
        <f>IF(LEN(VLOOKUP($A99,#REF!,8,FALSE)),LEFT(VLOOKUP($A99,#REF!,8,FALSE),LEN(VLOOKUP($A99,#REF!,8,FALSE))-2),"")</f>
        <v>#REF!</v>
      </c>
      <c r="E99" s="41" t="e">
        <f>IF(LEN(VLOOKUP($A99,#REF!,4,FALSE)),IF(INDEX(#REF!,MATCH($A99,#REF!,0),1),LEFT(VLOOKUP($A99,#REF!,4,FALSE),LEN(VLOOKUP($A99,#REF!,4,FALSE))-2),CONCATENATE(LEFT(VLOOKUP($A99,#REF!,4,FALSE),LEN(VLOOKUP($A99,#REF!,4,FALSE))-2),"*")),"")</f>
        <v>#REF!</v>
      </c>
      <c r="F99" s="42" t="e">
        <f>IF(LEN(VLOOKUP($A99,#REF!,5,FALSE)),IF(INDEX(#REF!,MATCH($A99,#REF!,0),2),LEFT(VLOOKUP($A99,#REF!,5,FALSE),LEN(VLOOKUP($A99,#REF!,5,FALSE))-3),CONCATENATE(LEFT(VLOOKUP($A99,#REF!,5,FALSE),LEN(VLOOKUP($A99,#REF!,5,FALSE))-2),"*")),"")</f>
        <v>#REF!</v>
      </c>
      <c r="G99" s="42" t="e">
        <f>IF(LEN(VLOOKUP($A99,#REF!,6,FALSE)),IF(INDEX(#REF!,MATCH($A99,#REF!,0),3),LEFT(VLOOKUP($A99,#REF!,6,FALSE),LEN(VLOOKUP($A99,#REF!,6,FALSE))-2),CONCATENATE(LEFT(VLOOKUP($A99,#REF!,6,FALSE),LEN(VLOOKUP($A99,#REF!,6,FALSE))-2),"*")),"")</f>
        <v>#REF!</v>
      </c>
      <c r="H99" s="43" t="e">
        <f>IF(LEN(VLOOKUP($A99,#REF!,7,FALSE)),IF(INDEX(#REF!,MATCH($A99,#REF!,0),4),LEFT(VLOOKUP($A99,#REF!,7,FALSE),LEN(VLOOKUP($A99,#REF!,7,FALSE))-2),CONCATENATE(LEFT(VLOOKUP($A99,#REF!,7,FALSE),LEN(VLOOKUP($A99,#REF!,7,FALSE))-2),"*")),"")</f>
        <v>#REF!</v>
      </c>
      <c r="I99" s="54" t="e">
        <f>IF(LEN(VLOOKUP($A99,#REF!,8,FALSE)),UPPER(RIGHT(VLOOKUP($A99,#REF!,8,FALSE),1)),"")</f>
        <v>#REF!</v>
      </c>
      <c r="J99" s="42" t="e">
        <f>IF(LEN(VLOOKUP($A99,#REF!,4,FALSE)),UPPER(RIGHT(VLOOKUP($A99,#REF!,4,FALSE),1)),"")</f>
        <v>#REF!</v>
      </c>
      <c r="K99" s="42" t="s">
        <v>81</v>
      </c>
      <c r="L99" s="42" t="e">
        <f>IF(LEN(VLOOKUP($A99,#REF!,6,FALSE)),UPPER(RIGHT(VLOOKUP($A99,#REF!,6,FALSE),1)),"")</f>
        <v>#REF!</v>
      </c>
      <c r="M99" s="43" t="e">
        <f>IF(LEN(VLOOKUP($A99,#REF!,7,FALSE)),UPPER(RIGHT(VLOOKUP($A99,#REF!,7,FALSE),1)),"")</f>
        <v>#REF!</v>
      </c>
      <c r="N99" s="38" t="e">
        <f t="shared" si="60"/>
        <v>#REF!</v>
      </c>
      <c r="O99" s="38" t="s">
        <v>283</v>
      </c>
      <c r="P99" s="38" t="s">
        <v>284</v>
      </c>
      <c r="Q99" s="38" t="s">
        <v>105</v>
      </c>
      <c r="R99" s="38" t="s">
        <v>94</v>
      </c>
      <c r="S99" s="63" t="e">
        <f>HLOOKUP("Device Tree Pin Name",#REF!,MATCH($A99,#REF!,0),FALSE)</f>
        <v>#REF!</v>
      </c>
      <c r="T99" s="47" t="e">
        <f>HLOOKUP("power rail",#REF!,MATCH($A99,#REF!,0),FALSE)</f>
        <v>#REF!</v>
      </c>
      <c r="U99" s="62" t="e">
        <f>HLOOKUP("Wake Capable",#REF!,MATCH($A99,#REF!,0),FALSE)</f>
        <v>#REF!</v>
      </c>
      <c r="V99" s="62" t="e">
        <f>HLOOKUP("Strap",#REF!,MATCH($A99,#REF!,0),FALSE)</f>
        <v>#REF!</v>
      </c>
      <c r="W99" s="62" t="e">
        <f>HLOOKUP("GTE",#REF!,MATCH($A99,#REF!,0),FALSE)</f>
        <v>#REF!</v>
      </c>
      <c r="X99" s="62" t="e">
        <f>HLOOKUP("DPD_Control",#REF!,MATCH($A99,#REF!,0),FALSE)</f>
        <v>#REF!</v>
      </c>
      <c r="Y99" s="62" t="e">
        <f>HLOOKUP("DPD_Group",#REF!,MATCH($A99,#REF!,0),FALSE)</f>
        <v>#REF!</v>
      </c>
      <c r="Z99" s="47" t="e">
        <f>HLOOKUP("Pad Category",#REF!,MATCH($A99,#REF!,0),FALSE)</f>
        <v>#REF!</v>
      </c>
      <c r="AA99" s="47" t="e">
        <f>HLOOKUP("Pad type",#REF!,MATCH($A99,#REF!,0),FALSE)</f>
        <v>#REF!</v>
      </c>
      <c r="AB99" s="47" t="e">
        <f>HLOOKUP("Pull Strength",#REF!,MATCH($A99,#REF!,0),FALSE)</f>
        <v>#REF!</v>
      </c>
      <c r="AC99" s="47" t="e">
        <f>HLOOKUP("POR Pin State",#REF!,MATCH($A99,#REF!,0),FALSE)</f>
        <v>#REF!</v>
      </c>
      <c r="AD99" s="47" t="str">
        <f t="shared" si="54"/>
        <v>RSVD0</v>
      </c>
      <c r="AE99" s="82"/>
      <c r="AF99" s="38" t="str">
        <f t="shared" si="55"/>
        <v>PULL_DOWN</v>
      </c>
      <c r="AG99" s="38" t="str">
        <f t="shared" si="56"/>
        <v>TRISTATE</v>
      </c>
      <c r="AH99" s="38" t="str">
        <f t="shared" si="57"/>
        <v>DISABLE</v>
      </c>
      <c r="AI99" s="87" t="e">
        <f t="shared" si="58"/>
        <v>#REF!</v>
      </c>
      <c r="AJ99" s="86" t="b">
        <v>1</v>
      </c>
      <c r="AK99" s="86" t="b">
        <v>1</v>
      </c>
      <c r="AL99" s="86" t="b">
        <v>1</v>
      </c>
      <c r="AM99" s="86" t="b">
        <v>1</v>
      </c>
      <c r="AN99" s="86" t="b">
        <v>1</v>
      </c>
      <c r="AO99" s="86" t="b">
        <v>1</v>
      </c>
      <c r="AP99" s="63" t="str">
        <f t="shared" si="59"/>
        <v>VALID</v>
      </c>
      <c r="AQ99" s="102" t="s">
        <v>308</v>
      </c>
      <c r="AR99" s="103" t="s">
        <v>79</v>
      </c>
      <c r="AS99" s="104"/>
      <c r="AT99" s="105"/>
      <c r="AU99" s="105"/>
      <c r="AV99" s="104" t="s">
        <v>124</v>
      </c>
      <c r="AW99" s="118" t="s">
        <v>85</v>
      </c>
      <c r="AX99" s="104" t="s">
        <v>85</v>
      </c>
      <c r="AY99" s="105"/>
      <c r="AZ99" s="104"/>
      <c r="BA99" s="104"/>
      <c r="BB99" s="115"/>
      <c r="BC99" s="116"/>
      <c r="BD99" s="117"/>
      <c r="BE99" s="150"/>
      <c r="BF99" s="147" t="e">
        <f>VLOOKUP($A99,#REF!,34,FALSE)</f>
        <v>#REF!</v>
      </c>
      <c r="BG99" s="148" t="e">
        <f>VLOOKUP($A99,#REF!,22,FALSE)</f>
        <v>#REF!</v>
      </c>
      <c r="BH99" s="149"/>
    </row>
    <row r="100" ht="12.95" customHeight="1" spans="1:60">
      <c r="A100" s="38" t="s">
        <v>309</v>
      </c>
      <c r="B100" s="38" t="e">
        <f>VLOOKUP($A100,#REF!,34,FALSE)</f>
        <v>#REF!</v>
      </c>
      <c r="C100" s="39" t="str">
        <f t="shared" si="53"/>
        <v>unused_SOC_GPIO37</v>
      </c>
      <c r="D100" s="40" t="e">
        <f>IF(LEN(VLOOKUP($A100,#REF!,8,FALSE)),LEFT(VLOOKUP($A100,#REF!,8,FALSE),LEN(VLOOKUP($A100,#REF!,8,FALSE))-2),"")</f>
        <v>#REF!</v>
      </c>
      <c r="E100" s="41" t="e">
        <f>IF(LEN(VLOOKUP($A100,#REF!,4,FALSE)),IF(INDEX(#REF!,MATCH($A100,#REF!,0),1),LEFT(VLOOKUP($A100,#REF!,4,FALSE),LEN(VLOOKUP($A100,#REF!,4,FALSE))-2),CONCATENATE(LEFT(VLOOKUP($A100,#REF!,4,FALSE),LEN(VLOOKUP($A100,#REF!,4,FALSE))-2),"*")),"")</f>
        <v>#REF!</v>
      </c>
      <c r="F100" s="42" t="e">
        <f>IF(LEN(VLOOKUP($A100,#REF!,5,FALSE)),IF(INDEX(#REF!,MATCH($A100,#REF!,0),2),LEFT(VLOOKUP($A100,#REF!,5,FALSE),LEN(VLOOKUP($A100,#REF!,5,FALSE))-2),CONCATENATE(LEFT(VLOOKUP($A100,#REF!,5,FALSE),LEN(VLOOKUP($A100,#REF!,5,FALSE))-2),"*")),"")</f>
        <v>#REF!</v>
      </c>
      <c r="G100" s="42" t="e">
        <f>IF(LEN(VLOOKUP($A100,#REF!,6,FALSE)),IF(INDEX(#REF!,MATCH($A100,#REF!,0),3),LEFT(VLOOKUP($A100,#REF!,6,FALSE),LEN(VLOOKUP($A100,#REF!,6,FALSE))-2),CONCATENATE(LEFT(VLOOKUP($A100,#REF!,6,FALSE),LEN(VLOOKUP($A100,#REF!,6,FALSE))-2),"*")),"")</f>
        <v>#REF!</v>
      </c>
      <c r="H100" s="43" t="e">
        <f>IF(LEN(VLOOKUP($A100,#REF!,7,FALSE)),IF(INDEX(#REF!,MATCH($A100,#REF!,0),4),LEFT(VLOOKUP($A100,#REF!,7,FALSE),LEN(VLOOKUP($A100,#REF!,7,FALSE))-2),CONCATENATE(LEFT(VLOOKUP($A100,#REF!,7,FALSE),LEN(VLOOKUP($A100,#REF!,7,FALSE))-2),"*")),"")</f>
        <v>#REF!</v>
      </c>
      <c r="I100" s="54" t="e">
        <f>IF(LEN(VLOOKUP($A100,#REF!,8,FALSE)),UPPER(RIGHT(VLOOKUP($A100,#REF!,8,FALSE),1)),"")</f>
        <v>#REF!</v>
      </c>
      <c r="J100" s="42" t="e">
        <f>IF(LEN(VLOOKUP($A100,#REF!,4,FALSE)),UPPER(RIGHT(VLOOKUP($A100,#REF!,4,FALSE),1)),"")</f>
        <v>#REF!</v>
      </c>
      <c r="K100" s="42" t="e">
        <f>IF(LEN(VLOOKUP($A100,#REF!,5,FALSE)),UPPER(RIGHT(VLOOKUP($A100,#REF!,5,FALSE),1)),"")</f>
        <v>#REF!</v>
      </c>
      <c r="L100" s="42" t="e">
        <f>IF(LEN(VLOOKUP($A100,#REF!,6,FALSE)),UPPER(RIGHT(VLOOKUP($A100,#REF!,6,FALSE),1)),"")</f>
        <v>#REF!</v>
      </c>
      <c r="M100" s="43" t="e">
        <f>IF(LEN(VLOOKUP($A100,#REF!,7,FALSE)),UPPER(RIGHT(VLOOKUP($A100,#REF!,7,FALSE),1)),"")</f>
        <v>#REF!</v>
      </c>
      <c r="N100" s="38" t="s">
        <v>132</v>
      </c>
      <c r="O100" s="38" t="s">
        <v>283</v>
      </c>
      <c r="P100" s="38" t="s">
        <v>310</v>
      </c>
      <c r="Q100" s="38" t="s">
        <v>311</v>
      </c>
      <c r="R100" s="38" t="s">
        <v>132</v>
      </c>
      <c r="S100" s="63" t="e">
        <f>HLOOKUP("Device Tree Pin Name",#REF!,MATCH($A100,#REF!,0),FALSE)</f>
        <v>#REF!</v>
      </c>
      <c r="T100" s="47" t="e">
        <f>HLOOKUP("power rail",#REF!,MATCH($A100,#REF!,0),FALSE)</f>
        <v>#REF!</v>
      </c>
      <c r="U100" s="62" t="e">
        <f>HLOOKUP("Wake Capable",#REF!,MATCH($A100,#REF!,0),FALSE)</f>
        <v>#REF!</v>
      </c>
      <c r="V100" s="62" t="e">
        <f>HLOOKUP("Strap",#REF!,MATCH($A100,#REF!,0),FALSE)</f>
        <v>#REF!</v>
      </c>
      <c r="W100" s="62" t="e">
        <f>HLOOKUP("GTE",#REF!,MATCH($A100,#REF!,0),FALSE)</f>
        <v>#REF!</v>
      </c>
      <c r="X100" s="62" t="e">
        <f>HLOOKUP("DPD_Control",#REF!,MATCH($A100,#REF!,0),FALSE)</f>
        <v>#REF!</v>
      </c>
      <c r="Y100" s="62" t="e">
        <f>HLOOKUP("DPD_Group",#REF!,MATCH($A100,#REF!,0),FALSE)</f>
        <v>#REF!</v>
      </c>
      <c r="Z100" s="47" t="e">
        <f>HLOOKUP("Pad Category",#REF!,MATCH($A100,#REF!,0),FALSE)</f>
        <v>#REF!</v>
      </c>
      <c r="AA100" s="47" t="e">
        <f>HLOOKUP("Pad type",#REF!,MATCH($A100,#REF!,0),FALSE)</f>
        <v>#REF!</v>
      </c>
      <c r="AB100" s="47" t="e">
        <f>HLOOKUP("Pull Strength",#REF!,MATCH($A100,#REF!,0),FALSE)</f>
        <v>#REF!</v>
      </c>
      <c r="AC100" s="47" t="e">
        <f>HLOOKUP("POR Pin State",#REF!,MATCH($A100,#REF!,0),FALSE)</f>
        <v>#REF!</v>
      </c>
      <c r="AD100" s="47" t="str">
        <f t="shared" si="54"/>
        <v>GP</v>
      </c>
      <c r="AE100" s="82"/>
      <c r="AF100" s="38" t="str">
        <f t="shared" si="55"/>
        <v>PULL_DOWN</v>
      </c>
      <c r="AG100" s="38" t="str">
        <f t="shared" si="56"/>
        <v>TRISTATE</v>
      </c>
      <c r="AH100" s="38" t="str">
        <f t="shared" si="57"/>
        <v>DISABLE</v>
      </c>
      <c r="AI100" s="87" t="e">
        <f t="shared" si="58"/>
        <v>#REF!</v>
      </c>
      <c r="AJ100" s="86" t="b">
        <v>1</v>
      </c>
      <c r="AK100" s="86" t="b">
        <v>1</v>
      </c>
      <c r="AL100" s="86" t="b">
        <v>1</v>
      </c>
      <c r="AM100" s="86" t="b">
        <v>1</v>
      </c>
      <c r="AN100" s="86" t="b">
        <v>1</v>
      </c>
      <c r="AO100" s="86" t="b">
        <v>1</v>
      </c>
      <c r="AP100" s="63" t="str">
        <f t="shared" si="59"/>
        <v>VALID</v>
      </c>
      <c r="AQ100" s="102" t="s">
        <v>312</v>
      </c>
      <c r="AR100" s="103" t="s">
        <v>79</v>
      </c>
      <c r="AS100" s="104"/>
      <c r="AT100" s="105"/>
      <c r="AU100" s="105"/>
      <c r="AV100" s="104" t="s">
        <v>124</v>
      </c>
      <c r="AW100" s="118" t="s">
        <v>85</v>
      </c>
      <c r="AX100" s="104" t="s">
        <v>85</v>
      </c>
      <c r="AY100" s="105"/>
      <c r="AZ100" s="104"/>
      <c r="BA100" s="104"/>
      <c r="BB100" s="115"/>
      <c r="BC100" s="116"/>
      <c r="BD100" s="117"/>
      <c r="BE100" s="150"/>
      <c r="BF100" s="147" t="e">
        <f>VLOOKUP($A100,#REF!,34,FALSE)</f>
        <v>#REF!</v>
      </c>
      <c r="BG100" s="148" t="e">
        <f>VLOOKUP($A100,#REF!,22,FALSE)</f>
        <v>#REF!</v>
      </c>
      <c r="BH100" s="149"/>
    </row>
    <row r="101" ht="12.95" customHeight="1" spans="1:60">
      <c r="A101" s="38" t="s">
        <v>313</v>
      </c>
      <c r="B101" s="38" t="e">
        <f>VLOOKUP($A101,#REF!,34,FALSE)</f>
        <v>#REF!</v>
      </c>
      <c r="C101" s="39" t="str">
        <f t="shared" si="53"/>
        <v>unused_SOC_GPIO56</v>
      </c>
      <c r="D101" s="40" t="e">
        <f>IF(LEN(VLOOKUP($A101,#REF!,8,FALSE)),LEFT(VLOOKUP($A101,#REF!,8,FALSE),LEN(VLOOKUP($A101,#REF!,8,FALSE))-2),"")</f>
        <v>#REF!</v>
      </c>
      <c r="E101" s="41" t="e">
        <f>IF(LEN(VLOOKUP($A101,#REF!,4,FALSE)),IF(INDEX(#REF!,MATCH($A101,#REF!,0),1),LEFT(VLOOKUP($A101,#REF!,4,FALSE),LEN(VLOOKUP($A101,#REF!,4,FALSE))-2),CONCATENATE(LEFT(VLOOKUP($A101,#REF!,4,FALSE),LEN(VLOOKUP($A101,#REF!,4,FALSE))-2),"*")),"")</f>
        <v>#REF!</v>
      </c>
      <c r="F101" s="42" t="e">
        <f>IF(LEN(VLOOKUP($A101,#REF!,5,FALSE)),IF(INDEX(#REF!,MATCH($A101,#REF!,0),2),LEFT(VLOOKUP($A101,#REF!,5,FALSE),LEN(VLOOKUP($A101,#REF!,5,FALSE))-2),CONCATENATE(LEFT(VLOOKUP($A101,#REF!,5,FALSE),LEN(VLOOKUP($A101,#REF!,5,FALSE))-2),"*")),"")</f>
        <v>#REF!</v>
      </c>
      <c r="G101" s="42" t="e">
        <f>IF(LEN(VLOOKUP($A101,#REF!,6,FALSE)),IF(INDEX(#REF!,MATCH($A101,#REF!,0),3),LEFT(VLOOKUP($A101,#REF!,6,FALSE),LEN(VLOOKUP($A101,#REF!,6,FALSE))-2),CONCATENATE(LEFT(VLOOKUP($A101,#REF!,6,FALSE),LEN(VLOOKUP($A101,#REF!,6,FALSE))-2),"*")),"")</f>
        <v>#REF!</v>
      </c>
      <c r="H101" s="43" t="e">
        <f>IF(LEN(VLOOKUP($A101,#REF!,7,FALSE)),IF(INDEX(#REF!,MATCH($A101,#REF!,0),4),LEFT(VLOOKUP($A101,#REF!,7,FALSE),LEN(VLOOKUP($A101,#REF!,7,FALSE))-2),CONCATENATE(LEFT(VLOOKUP($A101,#REF!,7,FALSE),LEN(VLOOKUP($A101,#REF!,7,FALSE))-2),"*")),"")</f>
        <v>#REF!</v>
      </c>
      <c r="I101" s="54" t="e">
        <f>IF(LEN(VLOOKUP($A101,#REF!,8,FALSE)),UPPER(RIGHT(VLOOKUP($A101,#REF!,8,FALSE),1)),"")</f>
        <v>#REF!</v>
      </c>
      <c r="J101" s="42" t="e">
        <f>IF(LEN(VLOOKUP($A101,#REF!,4,FALSE)),UPPER(RIGHT(VLOOKUP($A101,#REF!,4,FALSE),1)),"")</f>
        <v>#REF!</v>
      </c>
      <c r="K101" s="42" t="e">
        <f>IF(LEN(VLOOKUP($A101,#REF!,5,FALSE)),UPPER(RIGHT(VLOOKUP($A101,#REF!,5,FALSE),1)),"")</f>
        <v>#REF!</v>
      </c>
      <c r="L101" s="42" t="e">
        <f>IF(LEN(VLOOKUP($A101,#REF!,6,FALSE)),UPPER(RIGHT(VLOOKUP($A101,#REF!,6,FALSE),1)),"")</f>
        <v>#REF!</v>
      </c>
      <c r="M101" s="43" t="e">
        <f>IF(LEN(VLOOKUP($A101,#REF!,7,FALSE)),UPPER(RIGHT(VLOOKUP($A101,#REF!,7,FALSE),1)),"")</f>
        <v>#REF!</v>
      </c>
      <c r="N101" s="38" t="s">
        <v>94</v>
      </c>
      <c r="O101" s="38" t="s">
        <v>283</v>
      </c>
      <c r="P101" s="38" t="s">
        <v>310</v>
      </c>
      <c r="Q101" s="38" t="s">
        <v>311</v>
      </c>
      <c r="R101" s="38" t="s">
        <v>94</v>
      </c>
      <c r="S101" s="63" t="e">
        <f>HLOOKUP("Device Tree Pin Name",#REF!,MATCH($A101,#REF!,0),FALSE)</f>
        <v>#REF!</v>
      </c>
      <c r="T101" s="47" t="e">
        <f>HLOOKUP("power rail",#REF!,MATCH($A101,#REF!,0),FALSE)</f>
        <v>#REF!</v>
      </c>
      <c r="U101" s="62" t="e">
        <f>HLOOKUP("Wake Capable",#REF!,MATCH($A101,#REF!,0),FALSE)</f>
        <v>#REF!</v>
      </c>
      <c r="V101" s="62" t="e">
        <f>HLOOKUP("Strap",#REF!,MATCH($A101,#REF!,0),FALSE)</f>
        <v>#REF!</v>
      </c>
      <c r="W101" s="62" t="e">
        <f>HLOOKUP("GTE",#REF!,MATCH($A101,#REF!,0),FALSE)</f>
        <v>#REF!</v>
      </c>
      <c r="X101" s="62" t="e">
        <f>HLOOKUP("DPD_Control",#REF!,MATCH($A101,#REF!,0),FALSE)</f>
        <v>#REF!</v>
      </c>
      <c r="Y101" s="62" t="e">
        <f>HLOOKUP("DPD_Group",#REF!,MATCH($A101,#REF!,0),FALSE)</f>
        <v>#REF!</v>
      </c>
      <c r="Z101" s="47" t="e">
        <f>HLOOKUP("Pad Category",#REF!,MATCH($A101,#REF!,0),FALSE)</f>
        <v>#REF!</v>
      </c>
      <c r="AA101" s="47" t="e">
        <f>HLOOKUP("Pad type",#REF!,MATCH($A101,#REF!,0),FALSE)</f>
        <v>#REF!</v>
      </c>
      <c r="AB101" s="47" t="e">
        <f>HLOOKUP("Pull Strength",#REF!,MATCH($A101,#REF!,0),FALSE)</f>
        <v>#REF!</v>
      </c>
      <c r="AC101" s="47" t="e">
        <f>HLOOKUP("POR Pin State",#REF!,MATCH($A101,#REF!,0),FALSE)</f>
        <v>#REF!</v>
      </c>
      <c r="AD101" s="47" t="str">
        <f t="shared" si="54"/>
        <v>RSVD0</v>
      </c>
      <c r="AE101" s="82"/>
      <c r="AF101" s="38" t="str">
        <f t="shared" si="55"/>
        <v>PULL_DOWN</v>
      </c>
      <c r="AG101" s="38" t="str">
        <f t="shared" si="56"/>
        <v>TRISTATE</v>
      </c>
      <c r="AH101" s="38" t="str">
        <f t="shared" si="57"/>
        <v>DISABLE</v>
      </c>
      <c r="AI101" s="87" t="e">
        <f t="shared" si="58"/>
        <v>#REF!</v>
      </c>
      <c r="AJ101" s="86" t="b">
        <v>1</v>
      </c>
      <c r="AK101" s="86" t="b">
        <v>1</v>
      </c>
      <c r="AL101" s="86" t="b">
        <v>1</v>
      </c>
      <c r="AM101" s="86" t="b">
        <v>1</v>
      </c>
      <c r="AN101" s="86" t="b">
        <v>1</v>
      </c>
      <c r="AO101" s="86" t="b">
        <v>1</v>
      </c>
      <c r="AP101" s="63" t="str">
        <f t="shared" si="59"/>
        <v>VALID</v>
      </c>
      <c r="AQ101" s="102" t="s">
        <v>314</v>
      </c>
      <c r="AR101" s="103" t="s">
        <v>79</v>
      </c>
      <c r="AS101" s="104"/>
      <c r="AT101" s="105"/>
      <c r="AU101" s="105"/>
      <c r="AV101" s="104" t="s">
        <v>124</v>
      </c>
      <c r="AW101" s="118" t="s">
        <v>85</v>
      </c>
      <c r="AX101" s="104" t="s">
        <v>85</v>
      </c>
      <c r="AY101" s="105"/>
      <c r="AZ101" s="104"/>
      <c r="BA101" s="104"/>
      <c r="BB101" s="115"/>
      <c r="BC101" s="116"/>
      <c r="BD101" s="117"/>
      <c r="BE101" s="150"/>
      <c r="BF101" s="147" t="e">
        <f>VLOOKUP($A101,#REF!,34,FALSE)</f>
        <v>#REF!</v>
      </c>
      <c r="BG101" s="148" t="e">
        <f>VLOOKUP($A101,#REF!,22,FALSE)</f>
        <v>#REF!</v>
      </c>
      <c r="BH101" s="149"/>
    </row>
    <row r="102" ht="12.95" customHeight="1" spans="1:60">
      <c r="A102" s="38" t="s">
        <v>315</v>
      </c>
      <c r="B102" s="38" t="e">
        <f>VLOOKUP($A102,#REF!,34,FALSE)</f>
        <v>#REF!</v>
      </c>
      <c r="C102" s="39" t="str">
        <f t="shared" si="53"/>
        <v>unused_UART1_TX</v>
      </c>
      <c r="D102" s="40" t="e">
        <f>IF(LEN(VLOOKUP($A102,#REF!,8,FALSE)),LEFT(VLOOKUP($A102,#REF!,8,FALSE),LEN(VLOOKUP($A102,#REF!,8,FALSE))-2),"")</f>
        <v>#REF!</v>
      </c>
      <c r="E102" s="41" t="e">
        <f>IF(LEN(VLOOKUP($A102,#REF!,4,FALSE)),IF(INDEX(#REF!,MATCH($A102,#REF!,0),1),LEFT(VLOOKUP($A102,#REF!,4,FALSE),LEN(VLOOKUP($A102,#REF!,4,FALSE))-2),CONCATENATE(LEFT(VLOOKUP($A102,#REF!,4,FALSE),LEN(VLOOKUP($A102,#REF!,4,FALSE))-2),"*")),"")</f>
        <v>#REF!</v>
      </c>
      <c r="F102" s="42" t="e">
        <f>IF(LEN(VLOOKUP($A102,#REF!,5,FALSE)),IF(INDEX(#REF!,MATCH($A102,#REF!,0),2),LEFT(VLOOKUP($A102,#REF!,5,FALSE),LEN(VLOOKUP($A102,#REF!,5,FALSE))-2),CONCATENATE(LEFT(VLOOKUP($A102,#REF!,5,FALSE),LEN(VLOOKUP($A102,#REF!,5,FALSE))-2),"*")),"")</f>
        <v>#REF!</v>
      </c>
      <c r="G102" s="42" t="e">
        <f>IF(LEN(VLOOKUP($A102,#REF!,6,FALSE)),IF(INDEX(#REF!,MATCH($A102,#REF!,0),3),LEFT(VLOOKUP($A102,#REF!,6,FALSE),LEN(VLOOKUP($A102,#REF!,6,FALSE))-2),CONCATENATE(LEFT(VLOOKUP($A102,#REF!,6,FALSE),LEN(VLOOKUP($A102,#REF!,6,FALSE))-2),"*")),"")</f>
        <v>#REF!</v>
      </c>
      <c r="H102" s="43" t="e">
        <f>IF(LEN(VLOOKUP($A102,#REF!,7,FALSE)),IF(INDEX(#REF!,MATCH($A102,#REF!,0),4),LEFT(VLOOKUP($A102,#REF!,7,FALSE),LEN(VLOOKUP($A102,#REF!,7,FALSE))-2),CONCATENATE(LEFT(VLOOKUP($A102,#REF!,7,FALSE),LEN(VLOOKUP($A102,#REF!,7,FALSE))-2),"*")),"")</f>
        <v>#REF!</v>
      </c>
      <c r="I102" s="54" t="e">
        <f>IF(LEN(VLOOKUP($A102,#REF!,8,FALSE)),UPPER(RIGHT(VLOOKUP($A102,#REF!,8,FALSE),1)),"")</f>
        <v>#REF!</v>
      </c>
      <c r="J102" s="42" t="e">
        <f>IF(LEN(VLOOKUP($A102,#REF!,4,FALSE)),UPPER(RIGHT(VLOOKUP($A102,#REF!,4,FALSE),1)),"")</f>
        <v>#REF!</v>
      </c>
      <c r="K102" s="42" t="e">
        <f>IF(LEN(VLOOKUP($A102,#REF!,5,FALSE)),UPPER(RIGHT(VLOOKUP($A102,#REF!,5,FALSE),1)),"")</f>
        <v>#REF!</v>
      </c>
      <c r="L102" s="42" t="e">
        <f>IF(LEN(VLOOKUP($A102,#REF!,6,FALSE)),UPPER(RIGHT(VLOOKUP($A102,#REF!,6,FALSE),1)),"")</f>
        <v>#REF!</v>
      </c>
      <c r="M102" s="43" t="e">
        <f>IF(LEN(VLOOKUP($A102,#REF!,7,FALSE)),UPPER(RIGHT(VLOOKUP($A102,#REF!,7,FALSE),1)),"")</f>
        <v>#REF!</v>
      </c>
      <c r="N102" s="38" t="s">
        <v>246</v>
      </c>
      <c r="O102" s="38" t="e">
        <f>IF(F102="","RSVD1")</f>
        <v>#REF!</v>
      </c>
      <c r="P102" s="38" t="e">
        <f>IF(G102="","RSVD2")</f>
        <v>#REF!</v>
      </c>
      <c r="Q102" s="38" t="e">
        <f>IF(H102="","RSVD3")</f>
        <v>#REF!</v>
      </c>
      <c r="R102" s="38" t="s">
        <v>83</v>
      </c>
      <c r="S102" s="63" t="e">
        <f>HLOOKUP("Device Tree Pin Name",#REF!,MATCH($A102,#REF!,0),FALSE)</f>
        <v>#REF!</v>
      </c>
      <c r="T102" s="47" t="e">
        <f>HLOOKUP("power rail",#REF!,MATCH($A102,#REF!,0),FALSE)</f>
        <v>#REF!</v>
      </c>
      <c r="U102" s="62" t="e">
        <f>HLOOKUP("Wake Capable",#REF!,MATCH($A102,#REF!,0),FALSE)</f>
        <v>#REF!</v>
      </c>
      <c r="V102" s="62" t="e">
        <f>HLOOKUP("Strap",#REF!,MATCH($A102,#REF!,0),FALSE)</f>
        <v>#REF!</v>
      </c>
      <c r="W102" s="62" t="e">
        <f>HLOOKUP("GTE",#REF!,MATCH($A102,#REF!,0),FALSE)</f>
        <v>#REF!</v>
      </c>
      <c r="X102" s="62" t="e">
        <f>HLOOKUP("DPD_Control",#REF!,MATCH($A102,#REF!,0),FALSE)</f>
        <v>#REF!</v>
      </c>
      <c r="Y102" s="62" t="e">
        <f>HLOOKUP("DPD_Group",#REF!,MATCH($A102,#REF!,0),FALSE)</f>
        <v>#REF!</v>
      </c>
      <c r="Z102" s="47" t="e">
        <f>HLOOKUP("Pad Category",#REF!,MATCH($A102,#REF!,0),FALSE)</f>
        <v>#REF!</v>
      </c>
      <c r="AA102" s="47" t="e">
        <f>HLOOKUP("Pad type",#REF!,MATCH($A102,#REF!,0),FALSE)</f>
        <v>#REF!</v>
      </c>
      <c r="AB102" s="47" t="e">
        <f>HLOOKUP("Pull Strength",#REF!,MATCH($A102,#REF!,0),FALSE)</f>
        <v>#REF!</v>
      </c>
      <c r="AC102" s="47" t="e">
        <f>HLOOKUP("POR Pin State",#REF!,MATCH($A102,#REF!,0),FALSE)</f>
        <v>#REF!</v>
      </c>
      <c r="AD102" s="47" t="str">
        <f t="shared" si="54"/>
        <v>RSVD1</v>
      </c>
      <c r="AE102" s="82"/>
      <c r="AF102" s="38" t="str">
        <f t="shared" si="55"/>
        <v>PULL_DOWN</v>
      </c>
      <c r="AG102" s="38" t="str">
        <f t="shared" si="56"/>
        <v>TRISTATE</v>
      </c>
      <c r="AH102" s="38" t="str">
        <f t="shared" si="57"/>
        <v>DISABLE</v>
      </c>
      <c r="AI102" s="87" t="e">
        <f t="shared" si="58"/>
        <v>#REF!</v>
      </c>
      <c r="AJ102" s="86" t="b">
        <v>1</v>
      </c>
      <c r="AK102" s="86" t="b">
        <v>1</v>
      </c>
      <c r="AL102" s="86" t="b">
        <v>1</v>
      </c>
      <c r="AM102" s="86" t="b">
        <v>1</v>
      </c>
      <c r="AN102" s="86" t="b">
        <v>1</v>
      </c>
      <c r="AO102" s="86" t="b">
        <v>1</v>
      </c>
      <c r="AP102" s="63" t="str">
        <f t="shared" si="59"/>
        <v>VALID</v>
      </c>
      <c r="AQ102" s="102" t="s">
        <v>316</v>
      </c>
      <c r="AR102" s="103" t="s">
        <v>79</v>
      </c>
      <c r="AS102" s="104"/>
      <c r="AT102" s="105"/>
      <c r="AU102" s="105"/>
      <c r="AV102" s="104" t="s">
        <v>124</v>
      </c>
      <c r="AW102" s="105"/>
      <c r="AX102" s="104" t="s">
        <v>85</v>
      </c>
      <c r="AY102" s="105"/>
      <c r="AZ102" s="104"/>
      <c r="BA102" s="104"/>
      <c r="BB102" s="115"/>
      <c r="BC102" s="116"/>
      <c r="BD102" s="117"/>
      <c r="BE102" s="150"/>
      <c r="BF102" s="147" t="e">
        <f>VLOOKUP($A102,#REF!,34,FALSE)</f>
        <v>#REF!</v>
      </c>
      <c r="BG102" s="148" t="e">
        <f>VLOOKUP($A102,#REF!,22,FALSE)</f>
        <v>#REF!</v>
      </c>
      <c r="BH102" s="149"/>
    </row>
    <row r="103" ht="12.95" customHeight="1" spans="1:60">
      <c r="A103" s="38" t="s">
        <v>317</v>
      </c>
      <c r="B103" s="38" t="e">
        <f>VLOOKUP($A103,#REF!,34,FALSE)</f>
        <v>#REF!</v>
      </c>
      <c r="C103" s="39" t="str">
        <f t="shared" si="53"/>
        <v>unused_UART1_RX</v>
      </c>
      <c r="D103" s="40" t="e">
        <f>IF(LEN(VLOOKUP($A103,#REF!,8,FALSE)),LEFT(VLOOKUP($A103,#REF!,8,FALSE),LEN(VLOOKUP($A103,#REF!,8,FALSE))-2),"")</f>
        <v>#REF!</v>
      </c>
      <c r="E103" s="41" t="e">
        <f>IF(LEN(VLOOKUP($A103,#REF!,4,FALSE)),IF(INDEX(#REF!,MATCH($A103,#REF!,0),1),LEFT(VLOOKUP($A103,#REF!,4,FALSE),LEN(VLOOKUP($A103,#REF!,4,FALSE))-2),CONCATENATE(LEFT(VLOOKUP($A103,#REF!,4,FALSE),LEN(VLOOKUP($A103,#REF!,4,FALSE))-2),"*")),"")</f>
        <v>#REF!</v>
      </c>
      <c r="F103" s="42" t="e">
        <f>IF(LEN(VLOOKUP($A103,#REF!,5,FALSE)),IF(INDEX(#REF!,MATCH($A103,#REF!,0),2),LEFT(VLOOKUP($A103,#REF!,5,FALSE),LEN(VLOOKUP($A103,#REF!,5,FALSE))-2),CONCATENATE(LEFT(VLOOKUP($A103,#REF!,5,FALSE),LEN(VLOOKUP($A103,#REF!,5,FALSE))-2),"*")),"")</f>
        <v>#REF!</v>
      </c>
      <c r="G103" s="42" t="e">
        <f>IF(LEN(VLOOKUP($A103,#REF!,6,FALSE)),IF(INDEX(#REF!,MATCH($A103,#REF!,0),3),LEFT(VLOOKUP($A103,#REF!,6,FALSE),LEN(VLOOKUP($A103,#REF!,6,FALSE))-2),CONCATENATE(LEFT(VLOOKUP($A103,#REF!,6,FALSE),LEN(VLOOKUP($A103,#REF!,6,FALSE))-2),"*")),"")</f>
        <v>#REF!</v>
      </c>
      <c r="H103" s="43" t="e">
        <f>IF(LEN(VLOOKUP($A103,#REF!,7,FALSE)),IF(INDEX(#REF!,MATCH($A103,#REF!,0),4),LEFT(VLOOKUP($A103,#REF!,7,FALSE),LEN(VLOOKUP($A103,#REF!,7,FALSE))-2),CONCATENATE(LEFT(VLOOKUP($A103,#REF!,7,FALSE),LEN(VLOOKUP($A103,#REF!,7,FALSE))-2),"*")),"")</f>
        <v>#REF!</v>
      </c>
      <c r="I103" s="54" t="e">
        <f>IF(LEN(VLOOKUP($A103,#REF!,8,FALSE)),UPPER(RIGHT(VLOOKUP($A103,#REF!,8,FALSE),1)),"")</f>
        <v>#REF!</v>
      </c>
      <c r="J103" s="42" t="e">
        <f>IF(LEN(VLOOKUP($A103,#REF!,4,FALSE)),UPPER(RIGHT(VLOOKUP($A103,#REF!,4,FALSE),1)),"")</f>
        <v>#REF!</v>
      </c>
      <c r="K103" s="42" t="e">
        <f>IF(LEN(VLOOKUP($A103,#REF!,5,FALSE)),UPPER(RIGHT(VLOOKUP($A103,#REF!,5,FALSE),1)),"")</f>
        <v>#REF!</v>
      </c>
      <c r="L103" s="42" t="e">
        <f>IF(LEN(VLOOKUP($A103,#REF!,6,FALSE)),UPPER(RIGHT(VLOOKUP($A103,#REF!,6,FALSE),1)),"")</f>
        <v>#REF!</v>
      </c>
      <c r="M103" s="43" t="e">
        <f>IF(LEN(VLOOKUP($A103,#REF!,7,FALSE)),UPPER(RIGHT(VLOOKUP($A103,#REF!,7,FALSE),1)),"")</f>
        <v>#REF!</v>
      </c>
      <c r="N103" s="38" t="s">
        <v>246</v>
      </c>
      <c r="O103" s="38" t="e">
        <f t="shared" ref="O103:O105" si="61">IF(F103="","RSVD1")</f>
        <v>#REF!</v>
      </c>
      <c r="P103" s="38" t="e">
        <f t="shared" ref="P103:P105" si="62">IF(G103="","RSVD2")</f>
        <v>#REF!</v>
      </c>
      <c r="Q103" s="38" t="e">
        <f t="shared" ref="Q103:Q105" si="63">IF(H103="","RSVD3")</f>
        <v>#REF!</v>
      </c>
      <c r="R103" s="158" t="s">
        <v>83</v>
      </c>
      <c r="S103" s="159" t="e">
        <f>HLOOKUP("Device Tree Pin Name",#REF!,MATCH($A103,#REF!,0),FALSE)</f>
        <v>#REF!</v>
      </c>
      <c r="T103" s="67" t="e">
        <f>HLOOKUP("power rail",#REF!,MATCH($A103,#REF!,0),FALSE)</f>
        <v>#REF!</v>
      </c>
      <c r="U103" s="62" t="e">
        <f>HLOOKUP("Wake Capable",#REF!,MATCH($A103,#REF!,0),FALSE)</f>
        <v>#REF!</v>
      </c>
      <c r="V103" s="62" t="e">
        <f>HLOOKUP("Strap",#REF!,MATCH($A103,#REF!,0),FALSE)</f>
        <v>#REF!</v>
      </c>
      <c r="W103" s="62" t="e">
        <f>HLOOKUP("GTE",#REF!,MATCH($A103,#REF!,0),FALSE)</f>
        <v>#REF!</v>
      </c>
      <c r="X103" s="62" t="e">
        <f>HLOOKUP("DPD_Control",#REF!,MATCH($A103,#REF!,0),FALSE)</f>
        <v>#REF!</v>
      </c>
      <c r="Y103" s="62" t="e">
        <f>HLOOKUP("DPD_Group",#REF!,MATCH($A103,#REF!,0),FALSE)</f>
        <v>#REF!</v>
      </c>
      <c r="Z103" s="47" t="e">
        <f>HLOOKUP("Pad Category",#REF!,MATCH($A103,#REF!,0),FALSE)</f>
        <v>#REF!</v>
      </c>
      <c r="AA103" s="47" t="e">
        <f>HLOOKUP("Pad type",#REF!,MATCH($A103,#REF!,0),FALSE)</f>
        <v>#REF!</v>
      </c>
      <c r="AB103" s="47" t="e">
        <f>HLOOKUP("Pull Strength",#REF!,MATCH($A103,#REF!,0),FALSE)</f>
        <v>#REF!</v>
      </c>
      <c r="AC103" s="47" t="e">
        <f>HLOOKUP("POR Pin State",#REF!,MATCH($A103,#REF!,0),FALSE)</f>
        <v>#REF!</v>
      </c>
      <c r="AD103" s="47" t="str">
        <f t="shared" si="54"/>
        <v>RSVD1</v>
      </c>
      <c r="AE103" s="82"/>
      <c r="AF103" s="38" t="str">
        <f t="shared" si="55"/>
        <v>PULL_DOWN</v>
      </c>
      <c r="AG103" s="38" t="str">
        <f t="shared" si="56"/>
        <v>TRISTATE</v>
      </c>
      <c r="AH103" s="38" t="str">
        <f t="shared" si="57"/>
        <v>DISABLE</v>
      </c>
      <c r="AI103" s="87" t="e">
        <f t="shared" si="58"/>
        <v>#REF!</v>
      </c>
      <c r="AJ103" s="86" t="b">
        <v>1</v>
      </c>
      <c r="AK103" s="86" t="b">
        <v>1</v>
      </c>
      <c r="AL103" s="86" t="b">
        <v>1</v>
      </c>
      <c r="AM103" s="86" t="b">
        <v>1</v>
      </c>
      <c r="AN103" s="86" t="b">
        <v>1</v>
      </c>
      <c r="AO103" s="86" t="b">
        <v>1</v>
      </c>
      <c r="AP103" s="63" t="str">
        <f t="shared" si="59"/>
        <v>VALID</v>
      </c>
      <c r="AQ103" s="102" t="s">
        <v>318</v>
      </c>
      <c r="AR103" s="103" t="s">
        <v>79</v>
      </c>
      <c r="AS103" s="104"/>
      <c r="AT103" s="105"/>
      <c r="AU103" s="105"/>
      <c r="AV103" s="105"/>
      <c r="AW103" s="105"/>
      <c r="AX103" s="104" t="s">
        <v>85</v>
      </c>
      <c r="AY103" s="105"/>
      <c r="AZ103" s="104"/>
      <c r="BA103" s="104"/>
      <c r="BB103" s="115"/>
      <c r="BC103" s="116"/>
      <c r="BD103" s="117"/>
      <c r="BE103" s="150"/>
      <c r="BF103" s="147" t="e">
        <f>VLOOKUP($A103,#REF!,34,FALSE)</f>
        <v>#REF!</v>
      </c>
      <c r="BG103" s="148" t="e">
        <f>VLOOKUP($A103,#REF!,22,FALSE)</f>
        <v>#REF!</v>
      </c>
      <c r="BH103" s="149"/>
    </row>
    <row r="104" ht="12.75" customHeight="1" spans="1:60">
      <c r="A104" s="38" t="s">
        <v>319</v>
      </c>
      <c r="B104" s="38" t="e">
        <f>VLOOKUP($A104,#REF!,34,FALSE)</f>
        <v>#REF!</v>
      </c>
      <c r="C104" s="39" t="str">
        <f t="shared" si="53"/>
        <v>unused_UART1_RTS</v>
      </c>
      <c r="D104" s="40" t="e">
        <f>IF(LEN(VLOOKUP($A104,#REF!,8,FALSE)),LEFT(VLOOKUP($A104,#REF!,8,FALSE),LEN(VLOOKUP($A104,#REF!,8,FALSE))-2),"")</f>
        <v>#REF!</v>
      </c>
      <c r="E104" s="41" t="e">
        <f>IF(LEN(VLOOKUP($A104,#REF!,4,FALSE)),IF(INDEX(#REF!,MATCH($A104,#REF!,0),1),LEFT(VLOOKUP($A104,#REF!,4,FALSE),LEN(VLOOKUP($A104,#REF!,4,FALSE))-2),CONCATENATE(LEFT(VLOOKUP($A104,#REF!,4,FALSE),LEN(VLOOKUP($A104,#REF!,4,FALSE))-2),"*")),"")</f>
        <v>#REF!</v>
      </c>
      <c r="F104" s="42" t="e">
        <f>IF(LEN(VLOOKUP($A104,#REF!,5,FALSE)),IF(INDEX(#REF!,MATCH($A104,#REF!,0),2),LEFT(VLOOKUP($A104,#REF!,5,FALSE),LEN(VLOOKUP($A104,#REF!,5,FALSE))-2),CONCATENATE(LEFT(VLOOKUP($A104,#REF!,5,FALSE),LEN(VLOOKUP($A104,#REF!,5,FALSE))-2),"*")),"")</f>
        <v>#REF!</v>
      </c>
      <c r="G104" s="42" t="e">
        <f>IF(LEN(VLOOKUP($A104,#REF!,6,FALSE)),IF(INDEX(#REF!,MATCH($A104,#REF!,0),3),LEFT(VLOOKUP($A104,#REF!,6,FALSE),LEN(VLOOKUP($A104,#REF!,6,FALSE))-2),CONCATENATE(LEFT(VLOOKUP($A104,#REF!,6,FALSE),LEN(VLOOKUP($A104,#REF!,6,FALSE))-2),"*")),"")</f>
        <v>#REF!</v>
      </c>
      <c r="H104" s="43" t="e">
        <f>IF(LEN(VLOOKUP($A104,#REF!,7,FALSE)),IF(INDEX(#REF!,MATCH($A104,#REF!,0),4),LEFT(VLOOKUP($A104,#REF!,7,FALSE),LEN(VLOOKUP($A104,#REF!,7,FALSE))-2),CONCATENATE(LEFT(VLOOKUP($A104,#REF!,7,FALSE),LEN(VLOOKUP($A104,#REF!,7,FALSE))-2),"*")),"")</f>
        <v>#REF!</v>
      </c>
      <c r="I104" s="54" t="e">
        <f>IF(LEN(VLOOKUP($A104,#REF!,8,FALSE)),UPPER(RIGHT(VLOOKUP($A104,#REF!,8,FALSE),1)),"")</f>
        <v>#REF!</v>
      </c>
      <c r="J104" s="42" t="e">
        <f>IF(LEN(VLOOKUP($A104,#REF!,4,FALSE)),UPPER(RIGHT(VLOOKUP($A104,#REF!,4,FALSE),1)),"")</f>
        <v>#REF!</v>
      </c>
      <c r="K104" s="42" t="e">
        <f>IF(LEN(VLOOKUP($A104,#REF!,5,FALSE)),UPPER(RIGHT(VLOOKUP($A104,#REF!,5,FALSE),1)),"")</f>
        <v>#REF!</v>
      </c>
      <c r="L104" s="42" t="e">
        <f>IF(LEN(VLOOKUP($A104,#REF!,6,FALSE)),UPPER(RIGHT(VLOOKUP($A104,#REF!,6,FALSE),1)),"")</f>
        <v>#REF!</v>
      </c>
      <c r="M104" s="43" t="e">
        <f>IF(LEN(VLOOKUP($A104,#REF!,7,FALSE)),UPPER(RIGHT(VLOOKUP($A104,#REF!,7,FALSE),1)),"")</f>
        <v>#REF!</v>
      </c>
      <c r="N104" s="38" t="s">
        <v>246</v>
      </c>
      <c r="O104" s="38" t="e">
        <f t="shared" si="61"/>
        <v>#REF!</v>
      </c>
      <c r="P104" s="38" t="e">
        <f t="shared" si="62"/>
        <v>#REF!</v>
      </c>
      <c r="Q104" s="38" t="e">
        <f t="shared" si="63"/>
        <v>#REF!</v>
      </c>
      <c r="R104" s="38" t="s">
        <v>83</v>
      </c>
      <c r="S104" s="63" t="e">
        <f>HLOOKUP("Device Tree Pin Name",#REF!,MATCH($A104,#REF!,0),FALSE)</f>
        <v>#REF!</v>
      </c>
      <c r="T104" s="47" t="e">
        <f>HLOOKUP("power rail",#REF!,MATCH($A104,#REF!,0),FALSE)</f>
        <v>#REF!</v>
      </c>
      <c r="U104" s="62" t="e">
        <f>HLOOKUP("Wake Capable",#REF!,MATCH($A104,#REF!,0),FALSE)</f>
        <v>#REF!</v>
      </c>
      <c r="V104" s="62" t="e">
        <f>HLOOKUP("Strap",#REF!,MATCH($A104,#REF!,0),FALSE)</f>
        <v>#REF!</v>
      </c>
      <c r="W104" s="62" t="e">
        <f>HLOOKUP("GTE",#REF!,MATCH($A104,#REF!,0),FALSE)</f>
        <v>#REF!</v>
      </c>
      <c r="X104" s="62" t="e">
        <f>HLOOKUP("DPD_Control",#REF!,MATCH($A104,#REF!,0),FALSE)</f>
        <v>#REF!</v>
      </c>
      <c r="Y104" s="62" t="e">
        <f>HLOOKUP("DPD_Group",#REF!,MATCH($A104,#REF!,0),FALSE)</f>
        <v>#REF!</v>
      </c>
      <c r="Z104" s="47" t="e">
        <f>HLOOKUP("Pad Category",#REF!,MATCH($A104,#REF!,0),FALSE)</f>
        <v>#REF!</v>
      </c>
      <c r="AA104" s="47" t="e">
        <f>HLOOKUP("Pad type",#REF!,MATCH($A104,#REF!,0),FALSE)</f>
        <v>#REF!</v>
      </c>
      <c r="AB104" s="47" t="e">
        <f>HLOOKUP("Pull Strength",#REF!,MATCH($A104,#REF!,0),FALSE)</f>
        <v>#REF!</v>
      </c>
      <c r="AC104" s="47" t="e">
        <f>HLOOKUP("POR Pin State",#REF!,MATCH($A104,#REF!,0),FALSE)</f>
        <v>#REF!</v>
      </c>
      <c r="AD104" s="47" t="str">
        <f t="shared" si="54"/>
        <v>RSVD1</v>
      </c>
      <c r="AE104" s="82"/>
      <c r="AF104" s="38" t="str">
        <f t="shared" si="55"/>
        <v>PULL_DOWN</v>
      </c>
      <c r="AG104" s="38" t="str">
        <f t="shared" si="56"/>
        <v>TRISTATE</v>
      </c>
      <c r="AH104" s="38" t="str">
        <f t="shared" si="57"/>
        <v>DISABLE</v>
      </c>
      <c r="AI104" s="87" t="e">
        <f t="shared" si="58"/>
        <v>#REF!</v>
      </c>
      <c r="AJ104" s="86" t="b">
        <v>1</v>
      </c>
      <c r="AK104" s="86" t="b">
        <v>1</v>
      </c>
      <c r="AL104" s="86" t="b">
        <v>1</v>
      </c>
      <c r="AM104" s="86" t="b">
        <v>1</v>
      </c>
      <c r="AN104" s="86" t="b">
        <v>1</v>
      </c>
      <c r="AO104" s="86" t="b">
        <v>1</v>
      </c>
      <c r="AP104" s="63" t="str">
        <f t="shared" si="59"/>
        <v>VALID</v>
      </c>
      <c r="AQ104" s="102" t="s">
        <v>320</v>
      </c>
      <c r="AR104" s="103" t="s">
        <v>79</v>
      </c>
      <c r="AS104" s="104"/>
      <c r="AT104" s="104" t="s">
        <v>89</v>
      </c>
      <c r="AU104" s="105"/>
      <c r="AV104" s="105"/>
      <c r="AW104" s="105"/>
      <c r="AX104" s="104" t="s">
        <v>85</v>
      </c>
      <c r="AY104" s="105"/>
      <c r="AZ104" s="104"/>
      <c r="BA104" s="104"/>
      <c r="BB104" s="115"/>
      <c r="BC104" s="116"/>
      <c r="BD104" s="117"/>
      <c r="BE104" s="150"/>
      <c r="BF104" s="147" t="e">
        <f>VLOOKUP($A104,#REF!,34,FALSE)</f>
        <v>#REF!</v>
      </c>
      <c r="BG104" s="148" t="e">
        <f>VLOOKUP($A104,#REF!,22,FALSE)</f>
        <v>#REF!</v>
      </c>
      <c r="BH104" s="149"/>
    </row>
    <row r="105" ht="12.95" customHeight="1" spans="1:60">
      <c r="A105" s="38" t="s">
        <v>321</v>
      </c>
      <c r="B105" s="38" t="e">
        <f>VLOOKUP($A105,#REF!,34,FALSE)</f>
        <v>#REF!</v>
      </c>
      <c r="C105" s="39" t="str">
        <f t="shared" si="53"/>
        <v>unused_UART1_CTS</v>
      </c>
      <c r="D105" s="40" t="e">
        <f>IF(LEN(VLOOKUP($A105,#REF!,8,FALSE)),LEFT(VLOOKUP($A105,#REF!,8,FALSE),LEN(VLOOKUP($A105,#REF!,8,FALSE))-2),"")</f>
        <v>#REF!</v>
      </c>
      <c r="E105" s="41" t="e">
        <f>IF(LEN(VLOOKUP($A105,#REF!,4,FALSE)),IF(INDEX(#REF!,MATCH($A105,#REF!,0),1),LEFT(VLOOKUP($A105,#REF!,4,FALSE),LEN(VLOOKUP($A105,#REF!,4,FALSE))-2),CONCATENATE(LEFT(VLOOKUP($A105,#REF!,4,FALSE),LEN(VLOOKUP($A105,#REF!,4,FALSE))-2),"*")),"")</f>
        <v>#REF!</v>
      </c>
      <c r="F105" s="42" t="e">
        <f>IF(LEN(VLOOKUP($A105,#REF!,5,FALSE)),IF(INDEX(#REF!,MATCH($A105,#REF!,0),2),LEFT(VLOOKUP($A105,#REF!,5,FALSE),LEN(VLOOKUP($A105,#REF!,5,FALSE))-2),CONCATENATE(LEFT(VLOOKUP($A105,#REF!,5,FALSE),LEN(VLOOKUP($A105,#REF!,5,FALSE))-2),"*")),"")</f>
        <v>#REF!</v>
      </c>
      <c r="G105" s="42" t="e">
        <f>IF(LEN(VLOOKUP($A105,#REF!,6,FALSE)),IF(INDEX(#REF!,MATCH($A105,#REF!,0),3),LEFT(VLOOKUP($A105,#REF!,6,FALSE),LEN(VLOOKUP($A105,#REF!,6,FALSE))-2),CONCATENATE(LEFT(VLOOKUP($A105,#REF!,6,FALSE),LEN(VLOOKUP($A105,#REF!,6,FALSE))-2),"*")),"")</f>
        <v>#REF!</v>
      </c>
      <c r="H105" s="43" t="e">
        <f>IF(LEN(VLOOKUP($A105,#REF!,7,FALSE)),IF(INDEX(#REF!,MATCH($A105,#REF!,0),4),LEFT(VLOOKUP($A105,#REF!,7,FALSE),LEN(VLOOKUP($A105,#REF!,7,FALSE))-2),CONCATENATE(LEFT(VLOOKUP($A105,#REF!,7,FALSE),LEN(VLOOKUP($A105,#REF!,7,FALSE))-2),"*")),"")</f>
        <v>#REF!</v>
      </c>
      <c r="I105" s="54" t="e">
        <f>IF(LEN(VLOOKUP($A105,#REF!,8,FALSE)),UPPER(RIGHT(VLOOKUP($A105,#REF!,8,FALSE),1)),"")</f>
        <v>#REF!</v>
      </c>
      <c r="J105" s="42" t="e">
        <f>IF(LEN(VLOOKUP($A105,#REF!,4,FALSE)),UPPER(RIGHT(VLOOKUP($A105,#REF!,4,FALSE),1)),"")</f>
        <v>#REF!</v>
      </c>
      <c r="K105" s="42" t="e">
        <f>IF(LEN(VLOOKUP($A105,#REF!,5,FALSE)),UPPER(RIGHT(VLOOKUP($A105,#REF!,5,FALSE),1)),"")</f>
        <v>#REF!</v>
      </c>
      <c r="L105" s="42" t="e">
        <f>IF(LEN(VLOOKUP($A105,#REF!,6,FALSE)),UPPER(RIGHT(VLOOKUP($A105,#REF!,6,FALSE),1)),"")</f>
        <v>#REF!</v>
      </c>
      <c r="M105" s="43" t="e">
        <f>IF(LEN(VLOOKUP($A105,#REF!,7,FALSE)),UPPER(RIGHT(VLOOKUP($A105,#REF!,7,FALSE),1)),"")</f>
        <v>#REF!</v>
      </c>
      <c r="N105" s="38" t="s">
        <v>246</v>
      </c>
      <c r="O105" s="38" t="e">
        <f t="shared" si="61"/>
        <v>#REF!</v>
      </c>
      <c r="P105" s="38" t="e">
        <f t="shared" si="62"/>
        <v>#REF!</v>
      </c>
      <c r="Q105" s="38" t="e">
        <f t="shared" si="63"/>
        <v>#REF!</v>
      </c>
      <c r="R105" s="38" t="s">
        <v>83</v>
      </c>
      <c r="S105" s="63" t="e">
        <f>HLOOKUP("Device Tree Pin Name",#REF!,MATCH($A105,#REF!,0),FALSE)</f>
        <v>#REF!</v>
      </c>
      <c r="T105" s="47" t="e">
        <f>HLOOKUP("power rail",#REF!,MATCH($A105,#REF!,0),FALSE)</f>
        <v>#REF!</v>
      </c>
      <c r="U105" s="62" t="e">
        <f>HLOOKUP("Wake Capable",#REF!,MATCH($A105,#REF!,0),FALSE)</f>
        <v>#REF!</v>
      </c>
      <c r="V105" s="62" t="e">
        <f>HLOOKUP("Strap",#REF!,MATCH($A105,#REF!,0),FALSE)</f>
        <v>#REF!</v>
      </c>
      <c r="W105" s="62" t="e">
        <f>HLOOKUP("GTE",#REF!,MATCH($A105,#REF!,0),FALSE)</f>
        <v>#REF!</v>
      </c>
      <c r="X105" s="62" t="e">
        <f>HLOOKUP("DPD_Control",#REF!,MATCH($A105,#REF!,0),FALSE)</f>
        <v>#REF!</v>
      </c>
      <c r="Y105" s="62" t="e">
        <f>HLOOKUP("DPD_Group",#REF!,MATCH($A105,#REF!,0),FALSE)</f>
        <v>#REF!</v>
      </c>
      <c r="Z105" s="47" t="e">
        <f>HLOOKUP("Pad Category",#REF!,MATCH($A105,#REF!,0),FALSE)</f>
        <v>#REF!</v>
      </c>
      <c r="AA105" s="47" t="e">
        <f>HLOOKUP("Pad type",#REF!,MATCH($A105,#REF!,0),FALSE)</f>
        <v>#REF!</v>
      </c>
      <c r="AB105" s="47" t="e">
        <f>HLOOKUP("Pull Strength",#REF!,MATCH($A105,#REF!,0),FALSE)</f>
        <v>#REF!</v>
      </c>
      <c r="AC105" s="47" t="e">
        <f>HLOOKUP("POR Pin State",#REF!,MATCH($A105,#REF!,0),FALSE)</f>
        <v>#REF!</v>
      </c>
      <c r="AD105" s="47" t="str">
        <f t="shared" si="54"/>
        <v>RSVD1</v>
      </c>
      <c r="AE105" s="82"/>
      <c r="AF105" s="38" t="str">
        <f t="shared" si="55"/>
        <v>PULL_DOWN</v>
      </c>
      <c r="AG105" s="38" t="str">
        <f t="shared" si="56"/>
        <v>TRISTATE</v>
      </c>
      <c r="AH105" s="38" t="str">
        <f t="shared" si="57"/>
        <v>DISABLE</v>
      </c>
      <c r="AI105" s="87" t="e">
        <f t="shared" si="58"/>
        <v>#REF!</v>
      </c>
      <c r="AJ105" s="86" t="b">
        <v>1</v>
      </c>
      <c r="AK105" s="86" t="b">
        <v>1</v>
      </c>
      <c r="AL105" s="86" t="b">
        <v>1</v>
      </c>
      <c r="AM105" s="86" t="b">
        <v>1</v>
      </c>
      <c r="AN105" s="86" t="b">
        <v>1</v>
      </c>
      <c r="AO105" s="86" t="b">
        <v>1</v>
      </c>
      <c r="AP105" s="63" t="str">
        <f t="shared" si="59"/>
        <v>VALID</v>
      </c>
      <c r="AQ105" s="102" t="s">
        <v>322</v>
      </c>
      <c r="AR105" s="103" t="s">
        <v>79</v>
      </c>
      <c r="AS105" s="104"/>
      <c r="AT105" s="105"/>
      <c r="AU105" s="105"/>
      <c r="AV105" s="104" t="s">
        <v>124</v>
      </c>
      <c r="AW105" s="105"/>
      <c r="AX105" s="104" t="s">
        <v>85</v>
      </c>
      <c r="AY105" s="105"/>
      <c r="AZ105" s="104"/>
      <c r="BA105" s="104"/>
      <c r="BB105" s="115"/>
      <c r="BC105" s="116"/>
      <c r="BD105" s="117"/>
      <c r="BE105" s="151"/>
      <c r="BF105" s="147" t="e">
        <f>VLOOKUP($A105,#REF!,34,FALSE)</f>
        <v>#REF!</v>
      </c>
      <c r="BG105" s="148" t="e">
        <f>VLOOKUP($A105,#REF!,22,FALSE)</f>
        <v>#REF!</v>
      </c>
      <c r="BH105" s="149"/>
    </row>
    <row r="106" s="3" customFormat="1" ht="18" customHeight="1" spans="1:60">
      <c r="A106" s="46" t="s">
        <v>323</v>
      </c>
      <c r="B106" s="45" t="s">
        <v>324</v>
      </c>
      <c r="C106" s="35"/>
      <c r="D106" s="37"/>
      <c r="E106" s="37"/>
      <c r="F106" s="37"/>
      <c r="G106" s="37"/>
      <c r="H106" s="37"/>
      <c r="I106" s="35"/>
      <c r="J106" s="35"/>
      <c r="K106" s="35"/>
      <c r="L106" s="35"/>
      <c r="M106" s="35"/>
      <c r="N106" s="35"/>
      <c r="O106" s="35"/>
      <c r="P106" s="35"/>
      <c r="Q106" s="35"/>
      <c r="R106" s="35"/>
      <c r="S106" s="160"/>
      <c r="T106" s="35"/>
      <c r="U106" s="60"/>
      <c r="V106" s="60"/>
      <c r="W106" s="60"/>
      <c r="X106" s="60"/>
      <c r="Y106" s="60"/>
      <c r="Z106" s="81"/>
      <c r="AA106" s="81"/>
      <c r="AB106" s="81"/>
      <c r="AC106" s="81"/>
      <c r="AD106" s="81"/>
      <c r="AE106" s="81"/>
      <c r="AF106" s="81"/>
      <c r="AG106" s="81"/>
      <c r="AH106" s="81"/>
      <c r="AI106" s="81"/>
      <c r="AJ106" s="81"/>
      <c r="AK106" s="81"/>
      <c r="AL106" s="81"/>
      <c r="AM106" s="81"/>
      <c r="AN106" s="81"/>
      <c r="AO106" s="81"/>
      <c r="AP106" s="81"/>
      <c r="AQ106" s="100"/>
      <c r="AR106" s="100"/>
      <c r="AS106" s="101"/>
      <c r="AT106" s="101"/>
      <c r="AU106" s="101"/>
      <c r="AV106" s="101"/>
      <c r="AW106" s="101"/>
      <c r="AX106" s="101"/>
      <c r="AY106" s="101"/>
      <c r="AZ106" s="101"/>
      <c r="BA106" s="101"/>
      <c r="BB106" s="101"/>
      <c r="BC106" s="400" t="s">
        <v>76</v>
      </c>
      <c r="BD106" s="114"/>
      <c r="BE106" s="142" t="s">
        <v>323</v>
      </c>
      <c r="BF106" s="143" t="s">
        <v>324</v>
      </c>
      <c r="BG106" s="144"/>
      <c r="BH106" s="145"/>
    </row>
    <row r="107" ht="12.95" customHeight="1" spans="1:60">
      <c r="A107" s="38" t="s">
        <v>325</v>
      </c>
      <c r="B107" s="38" t="e">
        <f>VLOOKUP($A107,#REF!,34,FALSE)</f>
        <v>#REF!</v>
      </c>
      <c r="C107" s="39" t="str">
        <f>CONCATENATE("unused_",A107)</f>
        <v>unused_DP_AUX_CH0_P</v>
      </c>
      <c r="D107" s="40" t="e">
        <f>IF(LEN(VLOOKUP($A107,#REF!,8,FALSE)),LEFT(VLOOKUP($A107,#REF!,8,FALSE),LEN(VLOOKUP($A107,#REF!,8,FALSE))-2),"")</f>
        <v>#REF!</v>
      </c>
      <c r="E107" s="41" t="e">
        <f>IF(LEN(VLOOKUP($A107,#REF!,4,FALSE)),IF(INDEX(#REF!,MATCH($A107,#REF!,0),1),LEFT(VLOOKUP($A107,#REF!,4,FALSE),LEN(VLOOKUP($A107,#REF!,4,FALSE))-2),CONCATENATE(LEFT(VLOOKUP($A107,#REF!,4,FALSE),LEN(VLOOKUP($A107,#REF!,4,FALSE))-2),"*")),"")</f>
        <v>#REF!</v>
      </c>
      <c r="F107" s="42" t="e">
        <f>IF(LEN(VLOOKUP($A107,#REF!,5,FALSE)),IF(INDEX(#REF!,MATCH($A107,#REF!,0),2),LEFT(VLOOKUP($A107,#REF!,5,FALSE),LEN(VLOOKUP($A107,#REF!,5,FALSE))-2),CONCATENATE(LEFT(VLOOKUP($A107,#REF!,5,FALSE),LEN(VLOOKUP($A107,#REF!,5,FALSE))-2),"*")),"")</f>
        <v>#REF!</v>
      </c>
      <c r="G107" s="42" t="e">
        <f>IF(LEN(VLOOKUP($A107,#REF!,6,FALSE)),IF(INDEX(#REF!,MATCH($A107,#REF!,0),3),LEFT(VLOOKUP($A107,#REF!,6,FALSE),LEN(VLOOKUP($A107,#REF!,6,FALSE))-2),CONCATENATE(LEFT(VLOOKUP($A107,#REF!,6,FALSE),LEN(VLOOKUP($A107,#REF!,6,FALSE))-2),"*")),"")</f>
        <v>#REF!</v>
      </c>
      <c r="H107" s="43" t="e">
        <f>IF(LEN(VLOOKUP($A107,#REF!,7,FALSE)),IF(INDEX(#REF!,MATCH($A107,#REF!,0),4),LEFT(VLOOKUP($A107,#REF!,7,FALSE),LEN(VLOOKUP($A107,#REF!,7,FALSE))-2),CONCATENATE(LEFT(VLOOKUP($A107,#REF!,7,FALSE),LEN(VLOOKUP($A107,#REF!,7,FALSE))-2),"*")),"")</f>
        <v>#REF!</v>
      </c>
      <c r="I107" s="54" t="e">
        <f>IF(LEN(VLOOKUP($A107,#REF!,8,FALSE)),UPPER(RIGHT(VLOOKUP($A107,#REF!,8,FALSE),1)),"")</f>
        <v>#REF!</v>
      </c>
      <c r="J107" s="42" t="e">
        <f>IF(LEN(VLOOKUP($A107,#REF!,4,FALSE)),UPPER(RIGHT(VLOOKUP($A107,#REF!,4,FALSE),1)),"")</f>
        <v>#REF!</v>
      </c>
      <c r="K107" s="42" t="e">
        <f>IF(LEN(VLOOKUP($A107,#REF!,5,FALSE)),UPPER(RIGHT(VLOOKUP($A107,#REF!,5,FALSE),1)),"")</f>
        <v>#REF!</v>
      </c>
      <c r="L107" s="42" t="e">
        <f>IF(LEN(VLOOKUP($A107,#REF!,6,FALSE)),UPPER(RIGHT(VLOOKUP($A107,#REF!,6,FALSE),1)),"")</f>
        <v>#REF!</v>
      </c>
      <c r="M107" s="43" t="e">
        <f>IF(LEN(VLOOKUP($A107,#REF!,7,FALSE)),UPPER(RIGHT(VLOOKUP($A107,#REF!,7,FALSE),1)),"")</f>
        <v>#REF!</v>
      </c>
      <c r="N107" s="55"/>
      <c r="O107" s="55"/>
      <c r="P107" s="55"/>
      <c r="Q107" s="55"/>
      <c r="R107" s="55"/>
      <c r="S107" s="161" t="e">
        <f>HLOOKUP("Device Tree Pin Name",#REF!,MATCH($A107,#REF!,0),FALSE)</f>
        <v>#REF!</v>
      </c>
      <c r="T107" s="162" t="e">
        <f>HLOOKUP("power rail",#REF!,MATCH($A107,#REF!,0),FALSE)</f>
        <v>#REF!</v>
      </c>
      <c r="U107" s="62" t="e">
        <f>HLOOKUP("Wake Capable",#REF!,MATCH($A107,#REF!,0),FALSE)</f>
        <v>#REF!</v>
      </c>
      <c r="V107" s="62" t="e">
        <f>HLOOKUP("Strap",#REF!,MATCH($A107,#REF!,0),FALSE)</f>
        <v>#REF!</v>
      </c>
      <c r="W107" s="62" t="e">
        <f>HLOOKUP("GTE",#REF!,MATCH($A107,#REF!,0),FALSE)</f>
        <v>#REF!</v>
      </c>
      <c r="X107" s="62" t="e">
        <f>HLOOKUP("DPD_Control",#REF!,MATCH($A107,#REF!,0),FALSE)</f>
        <v>#REF!</v>
      </c>
      <c r="Y107" s="62" t="e">
        <f>HLOOKUP("DPD_Group",#REF!,MATCH($A107,#REF!,0),FALSE)</f>
        <v>#REF!</v>
      </c>
      <c r="Z107" s="47" t="e">
        <f>HLOOKUP("Pad Category",#REF!,MATCH($A107,#REF!,0),FALSE)</f>
        <v>#REF!</v>
      </c>
      <c r="AA107" s="47" t="e">
        <f>HLOOKUP("Pad type",#REF!,MATCH($A107,#REF!,0),FALSE)</f>
        <v>#REF!</v>
      </c>
      <c r="AB107" s="47" t="e">
        <f>HLOOKUP("Pull Strength",#REF!,MATCH($A107,#REF!,0),FALSE)</f>
        <v>#REF!</v>
      </c>
      <c r="AC107" s="47" t="e">
        <f>HLOOKUP("POR Pin State",#REF!,MATCH($A107,#REF!,0),FALSE)</f>
        <v>#REF!</v>
      </c>
      <c r="AD107" s="82"/>
      <c r="AE107" s="82"/>
      <c r="AF107" s="38" t="str">
        <f t="shared" si="55"/>
        <v>PULL_DOWN</v>
      </c>
      <c r="AG107" s="38" t="str">
        <f t="shared" ref="AG107:AG108" si="64">IF($AR107="Input","TRISTATE",IF($AS107="Z","TRISTATE",IF($AQ107=$C107,"TRISTATE","NORMAL")))</f>
        <v>TRISTATE</v>
      </c>
      <c r="AH107" s="38" t="str">
        <f t="shared" ref="AH107:AH108" si="65">IF(OR($AQ107=$C107,$AR107="Output"),"DISABLE","ENABLE")</f>
        <v>DISABLE</v>
      </c>
      <c r="AI107" s="82"/>
      <c r="AJ107" s="86" t="b">
        <v>1</v>
      </c>
      <c r="AK107" s="86" t="b">
        <v>1</v>
      </c>
      <c r="AL107" s="86" t="b">
        <v>1</v>
      </c>
      <c r="AM107" s="86" t="b">
        <v>1</v>
      </c>
      <c r="AN107" s="86" t="b">
        <v>1</v>
      </c>
      <c r="AO107" s="86" t="b">
        <v>1</v>
      </c>
      <c r="AP107" s="63" t="str">
        <f t="shared" si="59"/>
        <v>VALID</v>
      </c>
      <c r="AQ107" s="102" t="s">
        <v>326</v>
      </c>
      <c r="AR107" s="103" t="s">
        <v>79</v>
      </c>
      <c r="AS107" s="104"/>
      <c r="AT107" s="105"/>
      <c r="AU107" s="105"/>
      <c r="AV107" s="105"/>
      <c r="AW107" s="105"/>
      <c r="AX107" s="104" t="s">
        <v>85</v>
      </c>
      <c r="AY107" s="105"/>
      <c r="AZ107" s="104"/>
      <c r="BA107" s="104"/>
      <c r="BB107" s="115"/>
      <c r="BC107" s="116"/>
      <c r="BD107" s="117"/>
      <c r="BE107" s="146"/>
      <c r="BF107" s="147" t="e">
        <f>VLOOKUP($A107,#REF!,34,FALSE)</f>
        <v>#REF!</v>
      </c>
      <c r="BG107" s="148" t="e">
        <f>VLOOKUP($A107,#REF!,22,FALSE)</f>
        <v>#REF!</v>
      </c>
      <c r="BH107" s="149"/>
    </row>
    <row r="108" ht="12.95" customHeight="1" spans="1:60">
      <c r="A108" s="38" t="s">
        <v>327</v>
      </c>
      <c r="B108" s="38" t="e">
        <f>VLOOKUP($A108,#REF!,34,FALSE)</f>
        <v>#REF!</v>
      </c>
      <c r="C108" s="39" t="str">
        <f>CONCATENATE("unused_",A108)</f>
        <v>unused_DP_AUX_CH0_N</v>
      </c>
      <c r="D108" s="40" t="e">
        <f>IF(LEN(VLOOKUP($A108,#REF!,8,FALSE)),LEFT(VLOOKUP($A108,#REF!,8,FALSE),LEN(VLOOKUP($A108,#REF!,8,FALSE))-2),"")</f>
        <v>#REF!</v>
      </c>
      <c r="E108" s="41" t="e">
        <f>IF(LEN(VLOOKUP($A108,#REF!,4,FALSE)),IF(INDEX(#REF!,MATCH($A108,#REF!,0),1),LEFT(VLOOKUP($A108,#REF!,4,FALSE),LEN(VLOOKUP($A108,#REF!,4,FALSE))-2),CONCATENATE(LEFT(VLOOKUP($A108,#REF!,4,FALSE),LEN(VLOOKUP($A108,#REF!,4,FALSE))-2),"*")),"")</f>
        <v>#REF!</v>
      </c>
      <c r="F108" s="42" t="e">
        <f>IF(LEN(VLOOKUP($A108,#REF!,5,FALSE)),IF(INDEX(#REF!,MATCH($A108,#REF!,0),2),LEFT(VLOOKUP($A108,#REF!,5,FALSE),LEN(VLOOKUP($A108,#REF!,5,FALSE))-2),CONCATENATE(LEFT(VLOOKUP($A108,#REF!,5,FALSE),LEN(VLOOKUP($A108,#REF!,5,FALSE))-2),"*")),"")</f>
        <v>#REF!</v>
      </c>
      <c r="G108" s="42" t="e">
        <f>IF(LEN(VLOOKUP($A108,#REF!,6,FALSE)),IF(INDEX(#REF!,MATCH($A108,#REF!,0),3),LEFT(VLOOKUP($A108,#REF!,6,FALSE),LEN(VLOOKUP($A108,#REF!,6,FALSE))-2),CONCATENATE(LEFT(VLOOKUP($A108,#REF!,6,FALSE),LEN(VLOOKUP($A108,#REF!,6,FALSE))-2),"*")),"")</f>
        <v>#REF!</v>
      </c>
      <c r="H108" s="43" t="e">
        <f>IF(LEN(VLOOKUP($A108,#REF!,7,FALSE)),IF(INDEX(#REF!,MATCH($A108,#REF!,0),4),LEFT(VLOOKUP($A108,#REF!,7,FALSE),LEN(VLOOKUP($A108,#REF!,7,FALSE))-2),CONCATENATE(LEFT(VLOOKUP($A108,#REF!,7,FALSE),LEN(VLOOKUP($A108,#REF!,7,FALSE))-2),"*")),"")</f>
        <v>#REF!</v>
      </c>
      <c r="I108" s="54" t="e">
        <f>IF(LEN(VLOOKUP($A108,#REF!,8,FALSE)),UPPER(RIGHT(VLOOKUP($A108,#REF!,8,FALSE),1)),"")</f>
        <v>#REF!</v>
      </c>
      <c r="J108" s="42" t="e">
        <f>IF(LEN(VLOOKUP($A108,#REF!,4,FALSE)),UPPER(RIGHT(VLOOKUP($A108,#REF!,4,FALSE),1)),"")</f>
        <v>#REF!</v>
      </c>
      <c r="K108" s="42" t="e">
        <f>IF(LEN(VLOOKUP($A108,#REF!,5,FALSE)),UPPER(RIGHT(VLOOKUP($A108,#REF!,5,FALSE),1)),"")</f>
        <v>#REF!</v>
      </c>
      <c r="L108" s="42" t="e">
        <f>IF(LEN(VLOOKUP($A108,#REF!,6,FALSE)),UPPER(RIGHT(VLOOKUP($A108,#REF!,6,FALSE),1)),"")</f>
        <v>#REF!</v>
      </c>
      <c r="M108" s="43" t="e">
        <f>IF(LEN(VLOOKUP($A108,#REF!,7,FALSE)),UPPER(RIGHT(VLOOKUP($A108,#REF!,7,FALSE),1)),"")</f>
        <v>#REF!</v>
      </c>
      <c r="N108" s="55"/>
      <c r="O108" s="55"/>
      <c r="P108" s="55"/>
      <c r="Q108" s="55"/>
      <c r="R108" s="55"/>
      <c r="S108" s="63" t="e">
        <f>HLOOKUP("Device Tree Pin Name",#REF!,MATCH($A108,#REF!,0),FALSE)</f>
        <v>#REF!</v>
      </c>
      <c r="T108" s="47" t="e">
        <f>HLOOKUP("power rail",#REF!,MATCH($A108,#REF!,0),FALSE)</f>
        <v>#REF!</v>
      </c>
      <c r="U108" s="62" t="e">
        <f>HLOOKUP("Wake Capable",#REF!,MATCH($A108,#REF!,0),FALSE)</f>
        <v>#REF!</v>
      </c>
      <c r="V108" s="62" t="e">
        <f>HLOOKUP("Strap",#REF!,MATCH($A108,#REF!,0),FALSE)</f>
        <v>#REF!</v>
      </c>
      <c r="W108" s="62" t="e">
        <f>HLOOKUP("GTE",#REF!,MATCH($A108,#REF!,0),FALSE)</f>
        <v>#REF!</v>
      </c>
      <c r="X108" s="62" t="e">
        <f>HLOOKUP("DPD_Control",#REF!,MATCH($A108,#REF!,0),FALSE)</f>
        <v>#REF!</v>
      </c>
      <c r="Y108" s="62" t="e">
        <f>HLOOKUP("DPD_Group",#REF!,MATCH($A108,#REF!,0),FALSE)</f>
        <v>#REF!</v>
      </c>
      <c r="Z108" s="47" t="e">
        <f>HLOOKUP("Pad Category",#REF!,MATCH($A108,#REF!,0),FALSE)</f>
        <v>#REF!</v>
      </c>
      <c r="AA108" s="47" t="e">
        <f>HLOOKUP("Pad type",#REF!,MATCH($A108,#REF!,0),FALSE)</f>
        <v>#REF!</v>
      </c>
      <c r="AB108" s="47" t="e">
        <f>HLOOKUP("Pull Strength",#REF!,MATCH($A108,#REF!,0),FALSE)</f>
        <v>#REF!</v>
      </c>
      <c r="AC108" s="47" t="e">
        <f>HLOOKUP("POR Pin State",#REF!,MATCH($A108,#REF!,0),FALSE)</f>
        <v>#REF!</v>
      </c>
      <c r="AD108" s="82"/>
      <c r="AE108" s="82"/>
      <c r="AF108" s="38" t="str">
        <f t="shared" si="55"/>
        <v>PULL_DOWN</v>
      </c>
      <c r="AG108" s="38" t="str">
        <f t="shared" si="64"/>
        <v>TRISTATE</v>
      </c>
      <c r="AH108" s="38" t="str">
        <f t="shared" si="65"/>
        <v>DISABLE</v>
      </c>
      <c r="AI108" s="82"/>
      <c r="AJ108" s="86" t="b">
        <v>1</v>
      </c>
      <c r="AK108" s="86" t="b">
        <v>1</v>
      </c>
      <c r="AL108" s="86" t="b">
        <v>1</v>
      </c>
      <c r="AM108" s="86" t="b">
        <v>1</v>
      </c>
      <c r="AN108" s="86" t="b">
        <v>1</v>
      </c>
      <c r="AO108" s="86" t="b">
        <v>1</v>
      </c>
      <c r="AP108" s="63" t="str">
        <f t="shared" si="59"/>
        <v>VALID</v>
      </c>
      <c r="AQ108" s="102" t="s">
        <v>328</v>
      </c>
      <c r="AR108" s="103" t="s">
        <v>79</v>
      </c>
      <c r="AS108" s="104"/>
      <c r="AT108" s="105"/>
      <c r="AU108" s="105"/>
      <c r="AV108" s="105"/>
      <c r="AW108" s="105"/>
      <c r="AX108" s="104" t="s">
        <v>85</v>
      </c>
      <c r="AY108" s="105"/>
      <c r="AZ108" s="104"/>
      <c r="BA108" s="104"/>
      <c r="BB108" s="115"/>
      <c r="BC108" s="116"/>
      <c r="BD108" s="117"/>
      <c r="BE108" s="151"/>
      <c r="BF108" s="147" t="e">
        <f>VLOOKUP($A108,#REF!,34,FALSE)</f>
        <v>#REF!</v>
      </c>
      <c r="BG108" s="148" t="e">
        <f>VLOOKUP($A108,#REF!,22,FALSE)</f>
        <v>#REF!</v>
      </c>
      <c r="BH108" s="149"/>
    </row>
    <row r="109" s="3" customFormat="1" ht="18" customHeight="1" spans="1:60">
      <c r="A109" s="44" t="s">
        <v>329</v>
      </c>
      <c r="B109" s="45" t="s">
        <v>324</v>
      </c>
      <c r="C109" s="35"/>
      <c r="D109" s="37"/>
      <c r="E109" s="37"/>
      <c r="F109" s="37"/>
      <c r="G109" s="37"/>
      <c r="H109" s="37"/>
      <c r="I109" s="35"/>
      <c r="J109" s="35"/>
      <c r="K109" s="35"/>
      <c r="L109" s="35"/>
      <c r="M109" s="35"/>
      <c r="N109" s="35"/>
      <c r="O109" s="35"/>
      <c r="P109" s="35"/>
      <c r="Q109" s="35"/>
      <c r="R109" s="35"/>
      <c r="S109" s="35"/>
      <c r="T109" s="35"/>
      <c r="U109" s="60"/>
      <c r="V109" s="60"/>
      <c r="W109" s="60"/>
      <c r="X109" s="60"/>
      <c r="Y109" s="60"/>
      <c r="Z109" s="81"/>
      <c r="AA109" s="81"/>
      <c r="AB109" s="81"/>
      <c r="AC109" s="81"/>
      <c r="AD109" s="81"/>
      <c r="AE109" s="81"/>
      <c r="AF109" s="81"/>
      <c r="AG109" s="81"/>
      <c r="AH109" s="81"/>
      <c r="AI109" s="81"/>
      <c r="AJ109" s="81"/>
      <c r="AK109" s="81"/>
      <c r="AL109" s="81"/>
      <c r="AM109" s="81"/>
      <c r="AN109" s="81"/>
      <c r="AO109" s="81"/>
      <c r="AP109" s="81"/>
      <c r="AQ109" s="100"/>
      <c r="AR109" s="100"/>
      <c r="AS109" s="101"/>
      <c r="AT109" s="101"/>
      <c r="AU109" s="101"/>
      <c r="AV109" s="101"/>
      <c r="AW109" s="101"/>
      <c r="AX109" s="101"/>
      <c r="AY109" s="101"/>
      <c r="AZ109" s="101"/>
      <c r="BA109" s="101"/>
      <c r="BB109" s="101"/>
      <c r="BC109" s="400" t="s">
        <v>76</v>
      </c>
      <c r="BD109" s="114"/>
      <c r="BE109" s="142" t="s">
        <v>329</v>
      </c>
      <c r="BF109" s="143" t="s">
        <v>324</v>
      </c>
      <c r="BG109" s="144"/>
      <c r="BH109" s="145"/>
    </row>
    <row r="110" ht="12.95" customHeight="1" spans="1:60">
      <c r="A110" s="38" t="s">
        <v>330</v>
      </c>
      <c r="B110" s="38" t="e">
        <f>VLOOKUP($A110,#REF!,34,FALSE)</f>
        <v>#REF!</v>
      </c>
      <c r="C110" s="39" t="str">
        <f t="shared" ref="C110:C125" si="66">CONCATENATE("unused_",A110)</f>
        <v>unused_DP_AUX_CH0_HPD</v>
      </c>
      <c r="D110" s="40" t="e">
        <f>IF(LEN(VLOOKUP($A110,#REF!,8,FALSE)),LEFT(VLOOKUP($A110,#REF!,8,FALSE),LEN(VLOOKUP($A110,#REF!,8,FALSE))-2),"")</f>
        <v>#REF!</v>
      </c>
      <c r="E110" s="41" t="e">
        <f>IF(LEN(VLOOKUP($A110,#REF!,4,FALSE)),IF(INDEX(#REF!,MATCH($A110,#REF!,0),1),LEFT(VLOOKUP($A110,#REF!,4,FALSE),LEN(VLOOKUP($A110,#REF!,4,FALSE))-2),CONCATENATE(LEFT(VLOOKUP($A110,#REF!,4,FALSE),LEN(VLOOKUP($A110,#REF!,4,FALSE))-2),"*")),"")</f>
        <v>#REF!</v>
      </c>
      <c r="F110" s="42" t="e">
        <f>IF(LEN(VLOOKUP($A110,#REF!,5,FALSE)),IF(INDEX(#REF!,MATCH($A110,#REF!,0),2),LEFT(VLOOKUP($A110,#REF!,5,FALSE),LEN(VLOOKUP($A110,#REF!,5,FALSE))-2),CONCATENATE(LEFT(VLOOKUP($A110,#REF!,5,FALSE),LEN(VLOOKUP($A110,#REF!,5,FALSE))-2),"*")),"")</f>
        <v>#REF!</v>
      </c>
      <c r="G110" s="42" t="e">
        <f>IF(LEN(VLOOKUP($A110,#REF!,6,FALSE)),IF(INDEX(#REF!,MATCH($A110,#REF!,0),3),LEFT(VLOOKUP($A110,#REF!,6,FALSE),LEN(VLOOKUP($A110,#REF!,6,FALSE))-2),CONCATENATE(LEFT(VLOOKUP($A110,#REF!,6,FALSE),LEN(VLOOKUP($A110,#REF!,6,FALSE))-2),"*")),"")</f>
        <v>#REF!</v>
      </c>
      <c r="H110" s="43" t="e">
        <f>IF(LEN(VLOOKUP($A110,#REF!,7,FALSE)),IF(INDEX(#REF!,MATCH($A110,#REF!,0),4),LEFT(VLOOKUP($A110,#REF!,7,FALSE),LEN(VLOOKUP($A110,#REF!,7,FALSE))-2),CONCATENATE(LEFT(VLOOKUP($A110,#REF!,7,FALSE),LEN(VLOOKUP($A110,#REF!,7,FALSE))-2),"*")),"")</f>
        <v>#REF!</v>
      </c>
      <c r="I110" s="54" t="e">
        <f>IF(LEN(VLOOKUP($A110,#REF!,8,FALSE)),UPPER(RIGHT(VLOOKUP($A110,#REF!,8,FALSE),1)),"")</f>
        <v>#REF!</v>
      </c>
      <c r="J110" s="42" t="e">
        <f>IF(LEN(VLOOKUP($A110,#REF!,4,FALSE)),UPPER(RIGHT(VLOOKUP($A110,#REF!,4,FALSE),1)),"")</f>
        <v>#REF!</v>
      </c>
      <c r="K110" s="42" t="e">
        <f>IF(LEN(VLOOKUP($A110,#REF!,5,FALSE)),UPPER(RIGHT(VLOOKUP($A110,#REF!,5,FALSE),1)),"")</f>
        <v>#REF!</v>
      </c>
      <c r="L110" s="42" t="e">
        <f>IF(LEN(VLOOKUP($A110,#REF!,6,FALSE)),UPPER(RIGHT(VLOOKUP($A110,#REF!,6,FALSE),1)),"")</f>
        <v>#REF!</v>
      </c>
      <c r="M110" s="43" t="e">
        <f>IF(LEN(VLOOKUP($A110,#REF!,7,FALSE)),UPPER(RIGHT(VLOOKUP($A110,#REF!,7,FALSE),1)),"")</f>
        <v>#REF!</v>
      </c>
      <c r="N110" s="38" t="s">
        <v>331</v>
      </c>
      <c r="O110" s="38" t="s">
        <v>83</v>
      </c>
      <c r="P110" s="38" t="s">
        <v>104</v>
      </c>
      <c r="Q110" s="38" t="s">
        <v>105</v>
      </c>
      <c r="R110" s="38" t="s">
        <v>83</v>
      </c>
      <c r="S110" s="61" t="e">
        <f>HLOOKUP("Device Tree Pin Name",#REF!,MATCH($A110,#REF!,0),FALSE)</f>
        <v>#REF!</v>
      </c>
      <c r="T110" s="47" t="e">
        <f>HLOOKUP("power rail",#REF!,MATCH($A110,#REF!,0),FALSE)</f>
        <v>#REF!</v>
      </c>
      <c r="U110" s="62" t="e">
        <f>HLOOKUP("Wake Capable",#REF!,MATCH($A110,#REF!,0),FALSE)</f>
        <v>#REF!</v>
      </c>
      <c r="V110" s="62" t="e">
        <f>HLOOKUP("Strap",#REF!,MATCH($A110,#REF!,0),FALSE)</f>
        <v>#REF!</v>
      </c>
      <c r="W110" s="62" t="e">
        <f>HLOOKUP("GTE",#REF!,MATCH($A110,#REF!,0),FALSE)</f>
        <v>#REF!</v>
      </c>
      <c r="X110" s="62" t="e">
        <f>HLOOKUP("DPD_Control",#REF!,MATCH($A110,#REF!,0),FALSE)</f>
        <v>#REF!</v>
      </c>
      <c r="Y110" s="62" t="e">
        <f>HLOOKUP("DPD_Group",#REF!,MATCH($A110,#REF!,0),FALSE)</f>
        <v>#REF!</v>
      </c>
      <c r="Z110" s="47" t="e">
        <f>HLOOKUP("Pad Category",#REF!,MATCH($A110,#REF!,0),FALSE)</f>
        <v>#REF!</v>
      </c>
      <c r="AA110" s="47" t="e">
        <f>HLOOKUP("Pad type",#REF!,MATCH($A110,#REF!,0),FALSE)</f>
        <v>#REF!</v>
      </c>
      <c r="AB110" s="47" t="e">
        <f>HLOOKUP("Pull Strength",#REF!,MATCH($A110,#REF!,0),FALSE)</f>
        <v>#REF!</v>
      </c>
      <c r="AC110" s="47" t="e">
        <f>HLOOKUP("POR Pin State",#REF!,MATCH($A110,#REF!,0),FALSE)</f>
        <v>#REF!</v>
      </c>
      <c r="AD110" s="47" t="str">
        <f t="shared" ref="AD110:AD125" si="67">IF(OR($AQ110="",$AQ110=$C110),$R110,IF($AQ110=$D110,SUBSTITUTE(SUBSTITUTE($AQ110,"GPIO3_","GPIO_"),".0",""),IF($AQ110=$E110,$N110,IF($AQ110=$F110,$O110,IF($AQ110=$G110,$P110,IF($AQ110=$H110,$Q110,"INVALID"))))))</f>
        <v>RSVD1</v>
      </c>
      <c r="AE110" s="82"/>
      <c r="AF110" s="38" t="str">
        <f t="shared" si="55"/>
        <v>PULL_DOWN</v>
      </c>
      <c r="AG110" s="38" t="str">
        <f t="shared" ref="AG110:AG125" si="68">IF($AR110="Input","TRISTATE",IF($AS110="Z","TRISTATE",IF($AQ110=$C110,"TRISTATE","NORMAL")))</f>
        <v>TRISTATE</v>
      </c>
      <c r="AH110" s="38" t="str">
        <f t="shared" ref="AH110:AH125" si="69">IF(OR($AQ110=$C110,$AR110="Output"),"DISABLE","ENABLE")</f>
        <v>DISABLE</v>
      </c>
      <c r="AI110" s="87" t="e">
        <f t="shared" si="58"/>
        <v>#REF!</v>
      </c>
      <c r="AJ110" s="86" t="b">
        <v>1</v>
      </c>
      <c r="AK110" s="86" t="b">
        <v>1</v>
      </c>
      <c r="AL110" s="86" t="b">
        <v>1</v>
      </c>
      <c r="AM110" s="86" t="b">
        <v>1</v>
      </c>
      <c r="AN110" s="86" t="b">
        <v>1</v>
      </c>
      <c r="AO110" s="86" t="b">
        <v>1</v>
      </c>
      <c r="AP110" s="63" t="str">
        <f t="shared" si="59"/>
        <v>VALID</v>
      </c>
      <c r="AQ110" s="102" t="s">
        <v>332</v>
      </c>
      <c r="AR110" s="103" t="s">
        <v>79</v>
      </c>
      <c r="AS110" s="104"/>
      <c r="AT110" s="105"/>
      <c r="AU110" s="105"/>
      <c r="AV110" s="105"/>
      <c r="AW110" s="118" t="s">
        <v>85</v>
      </c>
      <c r="AX110" s="104" t="s">
        <v>85</v>
      </c>
      <c r="AY110" s="105"/>
      <c r="AZ110" s="104"/>
      <c r="BA110" s="104"/>
      <c r="BB110" s="115"/>
      <c r="BC110" s="116"/>
      <c r="BD110" s="117"/>
      <c r="BE110" s="146"/>
      <c r="BF110" s="147" t="e">
        <f>VLOOKUP($A110,#REF!,34,FALSE)</f>
        <v>#REF!</v>
      </c>
      <c r="BG110" s="148" t="e">
        <f>VLOOKUP($A110,#REF!,22,FALSE)</f>
        <v>#REF!</v>
      </c>
      <c r="BH110" s="149"/>
    </row>
    <row r="111" ht="12.95" customHeight="1" spans="1:60">
      <c r="A111" s="38" t="s">
        <v>333</v>
      </c>
      <c r="B111" s="38" t="e">
        <f>VLOOKUP($A111,#REF!,34,FALSE)</f>
        <v>#REF!</v>
      </c>
      <c r="C111" s="39" t="str">
        <f t="shared" si="66"/>
        <v>unused_DP_AUX_CH1_P</v>
      </c>
      <c r="D111" s="40" t="e">
        <f>IF(LEN(VLOOKUP($A111,#REF!,8,FALSE)),LEFT(VLOOKUP($A111,#REF!,8,FALSE),LEN(VLOOKUP($A111,#REF!,8,FALSE))-2),"")</f>
        <v>#REF!</v>
      </c>
      <c r="E111" s="41" t="e">
        <f>IF(LEN(VLOOKUP($A111,#REF!,4,FALSE)),IF(INDEX(#REF!,MATCH($A111,#REF!,0),1),LEFT(VLOOKUP($A111,#REF!,4,FALSE),LEN(VLOOKUP($A111,#REF!,4,FALSE))-2),CONCATENATE(LEFT(VLOOKUP($A111,#REF!,4,FALSE),LEN(VLOOKUP($A111,#REF!,4,FALSE))-2),"*")),"")</f>
        <v>#REF!</v>
      </c>
      <c r="F111" s="42" t="e">
        <f>IF(LEN(VLOOKUP($A111,#REF!,5,FALSE)),IF(INDEX(#REF!,MATCH($A111,#REF!,0),2),LEFT(VLOOKUP($A111,#REF!,5,FALSE),LEN(VLOOKUP($A111,#REF!,5,FALSE))-2),CONCATENATE(LEFT(VLOOKUP($A111,#REF!,5,FALSE),LEN(VLOOKUP($A111,#REF!,5,FALSE))-2),"*")),"")</f>
        <v>#REF!</v>
      </c>
      <c r="G111" s="42" t="e">
        <f>IF(LEN(VLOOKUP($A111,#REF!,6,FALSE)),IF(INDEX(#REF!,MATCH($A111,#REF!,0),3),LEFT(VLOOKUP($A111,#REF!,6,FALSE),LEN(VLOOKUP($A111,#REF!,6,FALSE))-2),CONCATENATE(LEFT(VLOOKUP($A111,#REF!,6,FALSE),LEN(VLOOKUP($A111,#REF!,6,FALSE))-2),"*")),"")</f>
        <v>#REF!</v>
      </c>
      <c r="H111" s="43" t="e">
        <f>IF(LEN(VLOOKUP($A111,#REF!,7,FALSE)),IF(INDEX(#REF!,MATCH($A111,#REF!,0),4),LEFT(VLOOKUP($A111,#REF!,7,FALSE),LEN(VLOOKUP($A111,#REF!,7,FALSE))-2),CONCATENATE(LEFT(VLOOKUP($A111,#REF!,7,FALSE),LEN(VLOOKUP($A111,#REF!,7,FALSE))-2),"*")),"")</f>
        <v>#REF!</v>
      </c>
      <c r="I111" s="54" t="e">
        <f>IF(LEN(VLOOKUP($A111,#REF!,8,FALSE)),UPPER(RIGHT(VLOOKUP($A111,#REF!,8,FALSE),1)),"")</f>
        <v>#REF!</v>
      </c>
      <c r="J111" s="42" t="e">
        <f>IF(LEN(VLOOKUP($A111,#REF!,4,FALSE)),UPPER(RIGHT(VLOOKUP($A111,#REF!,4,FALSE),1)),"")</f>
        <v>#REF!</v>
      </c>
      <c r="K111" s="42" t="e">
        <f>IF(LEN(VLOOKUP($A111,#REF!,5,FALSE)),UPPER(RIGHT(VLOOKUP($A111,#REF!,5,FALSE),1)),"")</f>
        <v>#REF!</v>
      </c>
      <c r="L111" s="42" t="e">
        <f>IF(LEN(VLOOKUP($A111,#REF!,6,FALSE)),UPPER(RIGHT(VLOOKUP($A111,#REF!,6,FALSE),1)),"")</f>
        <v>#REF!</v>
      </c>
      <c r="M111" s="43" t="e">
        <f>IF(LEN(VLOOKUP($A111,#REF!,7,FALSE)),UPPER(RIGHT(VLOOKUP($A111,#REF!,7,FALSE),1)),"")</f>
        <v>#REF!</v>
      </c>
      <c r="N111" s="38" t="s">
        <v>334</v>
      </c>
      <c r="O111" s="38" t="s">
        <v>83</v>
      </c>
      <c r="P111" s="38" t="s">
        <v>104</v>
      </c>
      <c r="Q111" s="38" t="s">
        <v>105</v>
      </c>
      <c r="R111" s="38" t="s">
        <v>83</v>
      </c>
      <c r="S111" s="63" t="e">
        <f>HLOOKUP("Device Tree Pin Name",#REF!,MATCH($A111,#REF!,0),FALSE)</f>
        <v>#REF!</v>
      </c>
      <c r="T111" s="47" t="e">
        <f>HLOOKUP("power rail",#REF!,MATCH($A111,#REF!,0),FALSE)</f>
        <v>#REF!</v>
      </c>
      <c r="U111" s="62" t="e">
        <f>HLOOKUP("Wake Capable",#REF!,MATCH($A111,#REF!,0),FALSE)</f>
        <v>#REF!</v>
      </c>
      <c r="V111" s="62" t="e">
        <f>HLOOKUP("Strap",#REF!,MATCH($A111,#REF!,0),FALSE)</f>
        <v>#REF!</v>
      </c>
      <c r="W111" s="62" t="e">
        <f>HLOOKUP("GTE",#REF!,MATCH($A111,#REF!,0),FALSE)</f>
        <v>#REF!</v>
      </c>
      <c r="X111" s="62" t="e">
        <f>HLOOKUP("DPD_Control",#REF!,MATCH($A111,#REF!,0),FALSE)</f>
        <v>#REF!</v>
      </c>
      <c r="Y111" s="62" t="e">
        <f>HLOOKUP("DPD_Group",#REF!,MATCH($A111,#REF!,0),FALSE)</f>
        <v>#REF!</v>
      </c>
      <c r="Z111" s="47" t="e">
        <f>HLOOKUP("Pad Category",#REF!,MATCH($A111,#REF!,0),FALSE)</f>
        <v>#REF!</v>
      </c>
      <c r="AA111" s="47" t="e">
        <f>HLOOKUP("Pad type",#REF!,MATCH($A111,#REF!,0),FALSE)</f>
        <v>#REF!</v>
      </c>
      <c r="AB111" s="47" t="e">
        <f>HLOOKUP("Pull Strength",#REF!,MATCH($A111,#REF!,0),FALSE)</f>
        <v>#REF!</v>
      </c>
      <c r="AC111" s="47" t="e">
        <f>HLOOKUP("POR Pin State",#REF!,MATCH($A111,#REF!,0),FALSE)</f>
        <v>#REF!</v>
      </c>
      <c r="AD111" s="47" t="str">
        <f t="shared" si="67"/>
        <v>RSVD1</v>
      </c>
      <c r="AE111" s="82"/>
      <c r="AF111" s="38" t="str">
        <f t="shared" si="55"/>
        <v>PULL_DOWN</v>
      </c>
      <c r="AG111" s="38" t="str">
        <f t="shared" si="68"/>
        <v>TRISTATE</v>
      </c>
      <c r="AH111" s="38" t="str">
        <f t="shared" si="69"/>
        <v>DISABLE</v>
      </c>
      <c r="AI111" s="87" t="e">
        <f t="shared" si="58"/>
        <v>#REF!</v>
      </c>
      <c r="AJ111" s="86" t="b">
        <v>1</v>
      </c>
      <c r="AK111" s="86" t="b">
        <v>1</v>
      </c>
      <c r="AL111" s="86" t="b">
        <v>1</v>
      </c>
      <c r="AM111" s="86" t="b">
        <v>1</v>
      </c>
      <c r="AN111" s="86" t="b">
        <v>1</v>
      </c>
      <c r="AO111" s="86" t="b">
        <v>1</v>
      </c>
      <c r="AP111" s="63" t="str">
        <f t="shared" si="59"/>
        <v>VALID</v>
      </c>
      <c r="AQ111" s="102" t="s">
        <v>335</v>
      </c>
      <c r="AR111" s="103" t="s">
        <v>79</v>
      </c>
      <c r="AS111" s="104"/>
      <c r="AT111" s="105"/>
      <c r="AU111" s="105"/>
      <c r="AV111" s="105"/>
      <c r="AW111" s="118" t="s">
        <v>85</v>
      </c>
      <c r="AX111" s="104" t="s">
        <v>85</v>
      </c>
      <c r="AY111" s="105"/>
      <c r="AZ111" s="104"/>
      <c r="BA111" s="104"/>
      <c r="BB111" s="115"/>
      <c r="BC111" s="116"/>
      <c r="BD111" s="117"/>
      <c r="BE111" s="150"/>
      <c r="BF111" s="147" t="e">
        <f>VLOOKUP($A111,#REF!,34,FALSE)</f>
        <v>#REF!</v>
      </c>
      <c r="BG111" s="148" t="e">
        <f>VLOOKUP($A111,#REF!,22,FALSE)</f>
        <v>#REF!</v>
      </c>
      <c r="BH111" s="149"/>
    </row>
    <row r="112" ht="12.95" customHeight="1" spans="1:60">
      <c r="A112" s="38" t="s">
        <v>336</v>
      </c>
      <c r="B112" s="38" t="e">
        <f>VLOOKUP($A112,#REF!,34,FALSE)</f>
        <v>#REF!</v>
      </c>
      <c r="C112" s="39" t="str">
        <f t="shared" si="66"/>
        <v>unused_DP_AUX_CH1_N</v>
      </c>
      <c r="D112" s="40" t="e">
        <f>IF(LEN(VLOOKUP($A112,#REF!,8,FALSE)),LEFT(VLOOKUP($A112,#REF!,8,FALSE),LEN(VLOOKUP($A112,#REF!,8,FALSE))-2),"")</f>
        <v>#REF!</v>
      </c>
      <c r="E112" s="41" t="e">
        <f>IF(LEN(VLOOKUP($A112,#REF!,4,FALSE)),IF(INDEX(#REF!,MATCH($A112,#REF!,0),1),LEFT(VLOOKUP($A112,#REF!,4,FALSE),LEN(VLOOKUP($A112,#REF!,4,FALSE))-2),CONCATENATE(LEFT(VLOOKUP($A112,#REF!,4,FALSE),LEN(VLOOKUP($A112,#REF!,4,FALSE))-2),"*")),"")</f>
        <v>#REF!</v>
      </c>
      <c r="F112" s="42" t="e">
        <f>IF(LEN(VLOOKUP($A112,#REF!,5,FALSE)),IF(INDEX(#REF!,MATCH($A112,#REF!,0),2),LEFT(VLOOKUP($A112,#REF!,5,FALSE),LEN(VLOOKUP($A112,#REF!,5,FALSE))-2),CONCATENATE(LEFT(VLOOKUP($A112,#REF!,5,FALSE),LEN(VLOOKUP($A112,#REF!,5,FALSE))-2),"*")),"")</f>
        <v>#REF!</v>
      </c>
      <c r="G112" s="42" t="e">
        <f>IF(LEN(VLOOKUP($A112,#REF!,6,FALSE)),IF(INDEX(#REF!,MATCH($A112,#REF!,0),3),LEFT(VLOOKUP($A112,#REF!,6,FALSE),LEN(VLOOKUP($A112,#REF!,6,FALSE))-2),CONCATENATE(LEFT(VLOOKUP($A112,#REF!,6,FALSE),LEN(VLOOKUP($A112,#REF!,6,FALSE))-2),"*")),"")</f>
        <v>#REF!</v>
      </c>
      <c r="H112" s="43" t="e">
        <f>IF(LEN(VLOOKUP($A112,#REF!,7,FALSE)),IF(INDEX(#REF!,MATCH($A112,#REF!,0),4),LEFT(VLOOKUP($A112,#REF!,7,FALSE),LEN(VLOOKUP($A112,#REF!,7,FALSE))-2),CONCATENATE(LEFT(VLOOKUP($A112,#REF!,7,FALSE),LEN(VLOOKUP($A112,#REF!,7,FALSE))-2),"*")),"")</f>
        <v>#REF!</v>
      </c>
      <c r="I112" s="54" t="e">
        <f>IF(LEN(VLOOKUP($A112,#REF!,8,FALSE)),UPPER(RIGHT(VLOOKUP($A112,#REF!,8,FALSE),1)),"")</f>
        <v>#REF!</v>
      </c>
      <c r="J112" s="42" t="e">
        <f>IF(LEN(VLOOKUP($A112,#REF!,4,FALSE)),UPPER(RIGHT(VLOOKUP($A112,#REF!,4,FALSE),1)),"")</f>
        <v>#REF!</v>
      </c>
      <c r="K112" s="42" t="e">
        <f>IF(LEN(VLOOKUP($A112,#REF!,5,FALSE)),UPPER(RIGHT(VLOOKUP($A112,#REF!,5,FALSE),1)),"")</f>
        <v>#REF!</v>
      </c>
      <c r="L112" s="42" t="e">
        <f>IF(LEN(VLOOKUP($A112,#REF!,6,FALSE)),UPPER(RIGHT(VLOOKUP($A112,#REF!,6,FALSE),1)),"")</f>
        <v>#REF!</v>
      </c>
      <c r="M112" s="43" t="e">
        <f>IF(LEN(VLOOKUP($A112,#REF!,7,FALSE)),UPPER(RIGHT(VLOOKUP($A112,#REF!,7,FALSE),1)),"")</f>
        <v>#REF!</v>
      </c>
      <c r="N112" s="38" t="s">
        <v>334</v>
      </c>
      <c r="O112" s="38" t="s">
        <v>83</v>
      </c>
      <c r="P112" s="38" t="s">
        <v>104</v>
      </c>
      <c r="Q112" s="38" t="s">
        <v>105</v>
      </c>
      <c r="R112" s="38" t="s">
        <v>83</v>
      </c>
      <c r="S112" s="63" t="e">
        <f>HLOOKUP("Device Tree Pin Name",#REF!,MATCH($A112,#REF!,0),FALSE)</f>
        <v>#REF!</v>
      </c>
      <c r="T112" s="47" t="e">
        <f>HLOOKUP("power rail",#REF!,MATCH($A112,#REF!,0),FALSE)</f>
        <v>#REF!</v>
      </c>
      <c r="U112" s="62" t="e">
        <f>HLOOKUP("Wake Capable",#REF!,MATCH($A112,#REF!,0),FALSE)</f>
        <v>#REF!</v>
      </c>
      <c r="V112" s="62" t="e">
        <f>HLOOKUP("Strap",#REF!,MATCH($A112,#REF!,0),FALSE)</f>
        <v>#REF!</v>
      </c>
      <c r="W112" s="62" t="e">
        <f>HLOOKUP("GTE",#REF!,MATCH($A112,#REF!,0),FALSE)</f>
        <v>#REF!</v>
      </c>
      <c r="X112" s="62" t="e">
        <f>HLOOKUP("DPD_Control",#REF!,MATCH($A112,#REF!,0),FALSE)</f>
        <v>#REF!</v>
      </c>
      <c r="Y112" s="62" t="e">
        <f>HLOOKUP("DPD_Group",#REF!,MATCH($A112,#REF!,0),FALSE)</f>
        <v>#REF!</v>
      </c>
      <c r="Z112" s="47" t="e">
        <f>HLOOKUP("Pad Category",#REF!,MATCH($A112,#REF!,0),FALSE)</f>
        <v>#REF!</v>
      </c>
      <c r="AA112" s="47" t="e">
        <f>HLOOKUP("Pad type",#REF!,MATCH($A112,#REF!,0),FALSE)</f>
        <v>#REF!</v>
      </c>
      <c r="AB112" s="47" t="e">
        <f>HLOOKUP("Pull Strength",#REF!,MATCH($A112,#REF!,0),FALSE)</f>
        <v>#REF!</v>
      </c>
      <c r="AC112" s="47" t="e">
        <f>HLOOKUP("POR Pin State",#REF!,MATCH($A112,#REF!,0),FALSE)</f>
        <v>#REF!</v>
      </c>
      <c r="AD112" s="47" t="str">
        <f t="shared" si="67"/>
        <v>RSVD1</v>
      </c>
      <c r="AE112" s="82"/>
      <c r="AF112" s="38" t="str">
        <f t="shared" si="55"/>
        <v>PULL_DOWN</v>
      </c>
      <c r="AG112" s="38" t="str">
        <f t="shared" si="68"/>
        <v>TRISTATE</v>
      </c>
      <c r="AH112" s="38" t="str">
        <f t="shared" si="69"/>
        <v>DISABLE</v>
      </c>
      <c r="AI112" s="87" t="e">
        <f t="shared" si="58"/>
        <v>#REF!</v>
      </c>
      <c r="AJ112" s="86" t="b">
        <v>1</v>
      </c>
      <c r="AK112" s="86" t="b">
        <v>1</v>
      </c>
      <c r="AL112" s="86" t="b">
        <v>1</v>
      </c>
      <c r="AM112" s="86" t="b">
        <v>1</v>
      </c>
      <c r="AN112" s="86" t="b">
        <v>1</v>
      </c>
      <c r="AO112" s="86" t="b">
        <v>1</v>
      </c>
      <c r="AP112" s="63" t="str">
        <f t="shared" si="59"/>
        <v>VALID</v>
      </c>
      <c r="AQ112" s="102" t="s">
        <v>337</v>
      </c>
      <c r="AR112" s="103" t="s">
        <v>79</v>
      </c>
      <c r="AS112" s="104"/>
      <c r="AT112" s="105"/>
      <c r="AU112" s="105"/>
      <c r="AV112" s="105"/>
      <c r="AW112" s="118" t="s">
        <v>85</v>
      </c>
      <c r="AX112" s="104" t="s">
        <v>85</v>
      </c>
      <c r="AY112" s="105"/>
      <c r="AZ112" s="104"/>
      <c r="BA112" s="104"/>
      <c r="BB112" s="115"/>
      <c r="BC112" s="116"/>
      <c r="BD112" s="117"/>
      <c r="BE112" s="150"/>
      <c r="BF112" s="147" t="e">
        <f>VLOOKUP($A112,#REF!,34,FALSE)</f>
        <v>#REF!</v>
      </c>
      <c r="BG112" s="148" t="e">
        <f>VLOOKUP($A112,#REF!,22,FALSE)</f>
        <v>#REF!</v>
      </c>
      <c r="BH112" s="149"/>
    </row>
    <row r="113" ht="12.95" customHeight="1" spans="1:60">
      <c r="A113" s="38" t="s">
        <v>338</v>
      </c>
      <c r="B113" s="38" t="e">
        <f>VLOOKUP($A113,#REF!,34,FALSE)</f>
        <v>#REF!</v>
      </c>
      <c r="C113" s="39" t="str">
        <f t="shared" si="66"/>
        <v>unused_DP_AUX_CH1_HPD</v>
      </c>
      <c r="D113" s="40" t="e">
        <f>IF(LEN(VLOOKUP($A113,#REF!,8,FALSE)),LEFT(VLOOKUP($A113,#REF!,8,FALSE),LEN(VLOOKUP($A113,#REF!,8,FALSE))-2),"")</f>
        <v>#REF!</v>
      </c>
      <c r="E113" s="41" t="e">
        <f>IF(LEN(VLOOKUP($A113,#REF!,4,FALSE)),IF(INDEX(#REF!,MATCH($A113,#REF!,0),1),LEFT(VLOOKUP($A113,#REF!,4,FALSE),LEN(VLOOKUP($A113,#REF!,4,FALSE))-2),CONCATENATE(LEFT(VLOOKUP($A113,#REF!,4,FALSE),LEN(VLOOKUP($A113,#REF!,4,FALSE))-2),"*")),"")</f>
        <v>#REF!</v>
      </c>
      <c r="F113" s="42" t="e">
        <f>IF(LEN(VLOOKUP($A113,#REF!,5,FALSE)),IF(INDEX(#REF!,MATCH($A113,#REF!,0),2),LEFT(VLOOKUP($A113,#REF!,5,FALSE),LEN(VLOOKUP($A113,#REF!,5,FALSE))-2),CONCATENATE(LEFT(VLOOKUP($A113,#REF!,5,FALSE),LEN(VLOOKUP($A113,#REF!,5,FALSE))-2),"*")),"")</f>
        <v>#REF!</v>
      </c>
      <c r="G113" s="42" t="e">
        <f>IF(LEN(VLOOKUP($A113,#REF!,6,FALSE)),IF(INDEX(#REF!,MATCH($A113,#REF!,0),3),LEFT(VLOOKUP($A113,#REF!,6,FALSE),LEN(VLOOKUP($A113,#REF!,6,FALSE))-2),CONCATENATE(LEFT(VLOOKUP($A113,#REF!,6,FALSE),LEN(VLOOKUP($A113,#REF!,6,FALSE))-2),"*")),"")</f>
        <v>#REF!</v>
      </c>
      <c r="H113" s="43" t="e">
        <f>IF(LEN(VLOOKUP($A113,#REF!,7,FALSE)),IF(INDEX(#REF!,MATCH($A113,#REF!,0),4),LEFT(VLOOKUP($A113,#REF!,7,FALSE),LEN(VLOOKUP($A113,#REF!,7,FALSE))-2),CONCATENATE(LEFT(VLOOKUP($A113,#REF!,7,FALSE),LEN(VLOOKUP($A113,#REF!,7,FALSE))-2),"*")),"")</f>
        <v>#REF!</v>
      </c>
      <c r="I113" s="54" t="e">
        <f>IF(LEN(VLOOKUP($A113,#REF!,8,FALSE)),UPPER(RIGHT(VLOOKUP($A113,#REF!,8,FALSE),1)),"")</f>
        <v>#REF!</v>
      </c>
      <c r="J113" s="42" t="e">
        <f>IF(LEN(VLOOKUP($A113,#REF!,4,FALSE)),UPPER(RIGHT(VLOOKUP($A113,#REF!,4,FALSE),1)),"")</f>
        <v>#REF!</v>
      </c>
      <c r="K113" s="42" t="e">
        <f>IF(LEN(VLOOKUP($A113,#REF!,5,FALSE)),UPPER(RIGHT(VLOOKUP($A113,#REF!,5,FALSE),1)),"")</f>
        <v>#REF!</v>
      </c>
      <c r="L113" s="42" t="e">
        <f>IF(LEN(VLOOKUP($A113,#REF!,6,FALSE)),UPPER(RIGHT(VLOOKUP($A113,#REF!,6,FALSE),1)),"")</f>
        <v>#REF!</v>
      </c>
      <c r="M113" s="43" t="e">
        <f>IF(LEN(VLOOKUP($A113,#REF!,7,FALSE)),UPPER(RIGHT(VLOOKUP($A113,#REF!,7,FALSE),1)),"")</f>
        <v>#REF!</v>
      </c>
      <c r="N113" s="38" t="s">
        <v>339</v>
      </c>
      <c r="O113" s="38" t="s">
        <v>83</v>
      </c>
      <c r="P113" s="38" t="s">
        <v>104</v>
      </c>
      <c r="Q113" s="38" t="s">
        <v>105</v>
      </c>
      <c r="R113" s="38" t="s">
        <v>83</v>
      </c>
      <c r="S113" s="63" t="e">
        <f>HLOOKUP("Device Tree Pin Name",#REF!,MATCH($A113,#REF!,0),FALSE)</f>
        <v>#REF!</v>
      </c>
      <c r="T113" s="47" t="e">
        <f>HLOOKUP("power rail",#REF!,MATCH($A113,#REF!,0),FALSE)</f>
        <v>#REF!</v>
      </c>
      <c r="U113" s="62" t="e">
        <f>HLOOKUP("Wake Capable",#REF!,MATCH($A113,#REF!,0),FALSE)</f>
        <v>#REF!</v>
      </c>
      <c r="V113" s="62" t="e">
        <f>HLOOKUP("Strap",#REF!,MATCH($A113,#REF!,0),FALSE)</f>
        <v>#REF!</v>
      </c>
      <c r="W113" s="62" t="e">
        <f>HLOOKUP("GTE",#REF!,MATCH($A113,#REF!,0),FALSE)</f>
        <v>#REF!</v>
      </c>
      <c r="X113" s="62" t="e">
        <f>HLOOKUP("DPD_Control",#REF!,MATCH($A113,#REF!,0),FALSE)</f>
        <v>#REF!</v>
      </c>
      <c r="Y113" s="62" t="e">
        <f>HLOOKUP("DPD_Group",#REF!,MATCH($A113,#REF!,0),FALSE)</f>
        <v>#REF!</v>
      </c>
      <c r="Z113" s="47" t="e">
        <f>HLOOKUP("Pad Category",#REF!,MATCH($A113,#REF!,0),FALSE)</f>
        <v>#REF!</v>
      </c>
      <c r="AA113" s="47" t="e">
        <f>HLOOKUP("Pad type",#REF!,MATCH($A113,#REF!,0),FALSE)</f>
        <v>#REF!</v>
      </c>
      <c r="AB113" s="47" t="e">
        <f>HLOOKUP("Pull Strength",#REF!,MATCH($A113,#REF!,0),FALSE)</f>
        <v>#REF!</v>
      </c>
      <c r="AC113" s="47" t="e">
        <f>HLOOKUP("POR Pin State",#REF!,MATCH($A113,#REF!,0),FALSE)</f>
        <v>#REF!</v>
      </c>
      <c r="AD113" s="47" t="str">
        <f t="shared" si="67"/>
        <v>RSVD1</v>
      </c>
      <c r="AE113" s="82"/>
      <c r="AF113" s="38" t="str">
        <f t="shared" si="55"/>
        <v>PULL_DOWN</v>
      </c>
      <c r="AG113" s="38" t="str">
        <f t="shared" si="68"/>
        <v>TRISTATE</v>
      </c>
      <c r="AH113" s="38" t="str">
        <f t="shared" si="69"/>
        <v>DISABLE</v>
      </c>
      <c r="AI113" s="87" t="e">
        <f t="shared" si="58"/>
        <v>#REF!</v>
      </c>
      <c r="AJ113" s="86" t="b">
        <v>1</v>
      </c>
      <c r="AK113" s="86" t="b">
        <v>1</v>
      </c>
      <c r="AL113" s="86" t="b">
        <v>1</v>
      </c>
      <c r="AM113" s="86" t="b">
        <v>1</v>
      </c>
      <c r="AN113" s="86" t="b">
        <v>1</v>
      </c>
      <c r="AO113" s="86" t="b">
        <v>1</v>
      </c>
      <c r="AP113" s="63" t="str">
        <f t="shared" si="59"/>
        <v>VALID</v>
      </c>
      <c r="AQ113" s="102" t="s">
        <v>340</v>
      </c>
      <c r="AR113" s="103" t="s">
        <v>79</v>
      </c>
      <c r="AS113" s="104"/>
      <c r="AT113" s="105"/>
      <c r="AU113" s="105"/>
      <c r="AV113" s="105"/>
      <c r="AW113" s="118" t="s">
        <v>85</v>
      </c>
      <c r="AX113" s="104" t="s">
        <v>85</v>
      </c>
      <c r="AY113" s="105"/>
      <c r="AZ113" s="104"/>
      <c r="BA113" s="104"/>
      <c r="BB113" s="115"/>
      <c r="BC113" s="116"/>
      <c r="BD113" s="117"/>
      <c r="BE113" s="150"/>
      <c r="BF113" s="147" t="e">
        <f>VLOOKUP($A113,#REF!,34,FALSE)</f>
        <v>#REF!</v>
      </c>
      <c r="BG113" s="148" t="e">
        <f>VLOOKUP($A113,#REF!,22,FALSE)</f>
        <v>#REF!</v>
      </c>
      <c r="BH113" s="149"/>
    </row>
    <row r="114" ht="12.95" customHeight="1" spans="1:60">
      <c r="A114" s="38" t="s">
        <v>341</v>
      </c>
      <c r="B114" s="38" t="e">
        <f>VLOOKUP($A114,#REF!,34,FALSE)</f>
        <v>#REF!</v>
      </c>
      <c r="C114" s="39" t="str">
        <f t="shared" si="66"/>
        <v>unused_DP_AUX_CH2_P</v>
      </c>
      <c r="D114" s="40" t="e">
        <f>IF(LEN(VLOOKUP($A114,#REF!,8,FALSE)),LEFT(VLOOKUP($A114,#REF!,8,FALSE),LEN(VLOOKUP($A114,#REF!,8,FALSE))-2),"")</f>
        <v>#REF!</v>
      </c>
      <c r="E114" s="41" t="e">
        <f>IF(LEN(VLOOKUP($A114,#REF!,4,FALSE)),IF(INDEX(#REF!,MATCH($A114,#REF!,0),1),LEFT(VLOOKUP($A114,#REF!,4,FALSE),LEN(VLOOKUP($A114,#REF!,4,FALSE))-2),CONCATENATE(LEFT(VLOOKUP($A114,#REF!,4,FALSE),LEN(VLOOKUP($A114,#REF!,4,FALSE))-2),"*")),"")</f>
        <v>#REF!</v>
      </c>
      <c r="F114" s="42" t="e">
        <f>IF(LEN(VLOOKUP($A114,#REF!,5,FALSE)),IF(INDEX(#REF!,MATCH($A114,#REF!,0),2),LEFT(VLOOKUP($A114,#REF!,5,FALSE),LEN(VLOOKUP($A114,#REF!,5,FALSE))-2),CONCATENATE(LEFT(VLOOKUP($A114,#REF!,5,FALSE),LEN(VLOOKUP($A114,#REF!,5,FALSE))-2),"*")),"")</f>
        <v>#REF!</v>
      </c>
      <c r="G114" s="42" t="e">
        <f>IF(LEN(VLOOKUP($A114,#REF!,6,FALSE)),IF(INDEX(#REF!,MATCH($A114,#REF!,0),3),LEFT(VLOOKUP($A114,#REF!,6,FALSE),LEN(VLOOKUP($A114,#REF!,6,FALSE))-2),CONCATENATE(LEFT(VLOOKUP($A114,#REF!,6,FALSE),LEN(VLOOKUP($A114,#REF!,6,FALSE))-2),"*")),"")</f>
        <v>#REF!</v>
      </c>
      <c r="H114" s="43" t="e">
        <f>IF(LEN(VLOOKUP($A114,#REF!,7,FALSE)),IF(INDEX(#REF!,MATCH($A114,#REF!,0),4),LEFT(VLOOKUP($A114,#REF!,7,FALSE),LEN(VLOOKUP($A114,#REF!,7,FALSE))-2),CONCATENATE(LEFT(VLOOKUP($A114,#REF!,7,FALSE),LEN(VLOOKUP($A114,#REF!,7,FALSE))-2),"*")),"")</f>
        <v>#REF!</v>
      </c>
      <c r="I114" s="54" t="e">
        <f>IF(LEN(VLOOKUP($A114,#REF!,8,FALSE)),UPPER(RIGHT(VLOOKUP($A114,#REF!,8,FALSE),1)),"")</f>
        <v>#REF!</v>
      </c>
      <c r="J114" s="42" t="e">
        <f>IF(LEN(VLOOKUP($A114,#REF!,4,FALSE)),UPPER(RIGHT(VLOOKUP($A114,#REF!,4,FALSE),1)),"")</f>
        <v>#REF!</v>
      </c>
      <c r="K114" s="42" t="e">
        <f>IF(LEN(VLOOKUP($A114,#REF!,5,FALSE)),UPPER(RIGHT(VLOOKUP($A114,#REF!,5,FALSE),1)),"")</f>
        <v>#REF!</v>
      </c>
      <c r="L114" s="42" t="e">
        <f>IF(LEN(VLOOKUP($A114,#REF!,6,FALSE)),UPPER(RIGHT(VLOOKUP($A114,#REF!,6,FALSE),1)),"")</f>
        <v>#REF!</v>
      </c>
      <c r="M114" s="43" t="e">
        <f>IF(LEN(VLOOKUP($A114,#REF!,7,FALSE)),UPPER(RIGHT(VLOOKUP($A114,#REF!,7,FALSE),1)),"")</f>
        <v>#REF!</v>
      </c>
      <c r="N114" s="38" t="s">
        <v>342</v>
      </c>
      <c r="O114" s="38" t="s">
        <v>83</v>
      </c>
      <c r="P114" s="38" t="s">
        <v>104</v>
      </c>
      <c r="Q114" s="38" t="s">
        <v>105</v>
      </c>
      <c r="R114" s="38" t="s">
        <v>83</v>
      </c>
      <c r="S114" s="63" t="e">
        <f>HLOOKUP("Device Tree Pin Name",#REF!,MATCH($A114,#REF!,0),FALSE)</f>
        <v>#REF!</v>
      </c>
      <c r="T114" s="47" t="e">
        <f>HLOOKUP("power rail",#REF!,MATCH($A114,#REF!,0),FALSE)</f>
        <v>#REF!</v>
      </c>
      <c r="U114" s="62" t="e">
        <f>HLOOKUP("Wake Capable",#REF!,MATCH($A114,#REF!,0),FALSE)</f>
        <v>#REF!</v>
      </c>
      <c r="V114" s="62" t="e">
        <f>HLOOKUP("Strap",#REF!,MATCH($A114,#REF!,0),FALSE)</f>
        <v>#REF!</v>
      </c>
      <c r="W114" s="62" t="e">
        <f>HLOOKUP("GTE",#REF!,MATCH($A114,#REF!,0),FALSE)</f>
        <v>#REF!</v>
      </c>
      <c r="X114" s="62" t="e">
        <f>HLOOKUP("DPD_Control",#REF!,MATCH($A114,#REF!,0),FALSE)</f>
        <v>#REF!</v>
      </c>
      <c r="Y114" s="62" t="e">
        <f>HLOOKUP("DPD_Group",#REF!,MATCH($A114,#REF!,0),FALSE)</f>
        <v>#REF!</v>
      </c>
      <c r="Z114" s="47" t="e">
        <f>HLOOKUP("Pad Category",#REF!,MATCH($A114,#REF!,0),FALSE)</f>
        <v>#REF!</v>
      </c>
      <c r="AA114" s="47" t="e">
        <f>HLOOKUP("Pad type",#REF!,MATCH($A114,#REF!,0),FALSE)</f>
        <v>#REF!</v>
      </c>
      <c r="AB114" s="47" t="e">
        <f>HLOOKUP("Pull Strength",#REF!,MATCH($A114,#REF!,0),FALSE)</f>
        <v>#REF!</v>
      </c>
      <c r="AC114" s="47" t="e">
        <f>HLOOKUP("POR Pin State",#REF!,MATCH($A114,#REF!,0),FALSE)</f>
        <v>#REF!</v>
      </c>
      <c r="AD114" s="47" t="str">
        <f t="shared" si="67"/>
        <v>RSVD1</v>
      </c>
      <c r="AE114" s="82"/>
      <c r="AF114" s="38" t="str">
        <f t="shared" si="55"/>
        <v>PULL_DOWN</v>
      </c>
      <c r="AG114" s="38" t="str">
        <f t="shared" si="68"/>
        <v>TRISTATE</v>
      </c>
      <c r="AH114" s="38" t="str">
        <f t="shared" si="69"/>
        <v>DISABLE</v>
      </c>
      <c r="AI114" s="87" t="e">
        <f t="shared" si="58"/>
        <v>#REF!</v>
      </c>
      <c r="AJ114" s="86" t="b">
        <v>1</v>
      </c>
      <c r="AK114" s="86" t="b">
        <v>1</v>
      </c>
      <c r="AL114" s="86" t="b">
        <v>1</v>
      </c>
      <c r="AM114" s="86" t="b">
        <v>1</v>
      </c>
      <c r="AN114" s="86" t="b">
        <v>1</v>
      </c>
      <c r="AO114" s="86" t="b">
        <v>1</v>
      </c>
      <c r="AP114" s="63" t="str">
        <f t="shared" si="59"/>
        <v>VALID</v>
      </c>
      <c r="AQ114" s="102" t="s">
        <v>343</v>
      </c>
      <c r="AR114" s="103" t="s">
        <v>79</v>
      </c>
      <c r="AS114" s="104"/>
      <c r="AT114" s="105"/>
      <c r="AU114" s="105"/>
      <c r="AV114" s="105"/>
      <c r="AW114" s="118" t="s">
        <v>85</v>
      </c>
      <c r="AX114" s="104" t="s">
        <v>85</v>
      </c>
      <c r="AY114" s="105"/>
      <c r="AZ114" s="104"/>
      <c r="BA114" s="104"/>
      <c r="BB114" s="115"/>
      <c r="BC114" s="116"/>
      <c r="BD114" s="117"/>
      <c r="BE114" s="150"/>
      <c r="BF114" s="147" t="e">
        <f>VLOOKUP($A114,#REF!,34,FALSE)</f>
        <v>#REF!</v>
      </c>
      <c r="BG114" s="148" t="e">
        <f>VLOOKUP($A114,#REF!,22,FALSE)</f>
        <v>#REF!</v>
      </c>
      <c r="BH114" s="149"/>
    </row>
    <row r="115" ht="12.95" customHeight="1" spans="1:60">
      <c r="A115" s="38" t="s">
        <v>344</v>
      </c>
      <c r="B115" s="38" t="e">
        <f>VLOOKUP($A115,#REF!,34,FALSE)</f>
        <v>#REF!</v>
      </c>
      <c r="C115" s="39" t="str">
        <f t="shared" si="66"/>
        <v>unused_DP_AUX_CH2_N</v>
      </c>
      <c r="D115" s="40" t="e">
        <f>IF(LEN(VLOOKUP($A115,#REF!,8,FALSE)),LEFT(VLOOKUP($A115,#REF!,8,FALSE),LEN(VLOOKUP($A115,#REF!,8,FALSE))-2),"")</f>
        <v>#REF!</v>
      </c>
      <c r="E115" s="41" t="e">
        <f>IF(LEN(VLOOKUP($A115,#REF!,4,FALSE)),IF(INDEX(#REF!,MATCH($A115,#REF!,0),1),LEFT(VLOOKUP($A115,#REF!,4,FALSE),LEN(VLOOKUP($A115,#REF!,4,FALSE))-2),CONCATENATE(LEFT(VLOOKUP($A115,#REF!,4,FALSE),LEN(VLOOKUP($A115,#REF!,4,FALSE))-2),"*")),"")</f>
        <v>#REF!</v>
      </c>
      <c r="F115" s="42" t="e">
        <f>IF(LEN(VLOOKUP($A115,#REF!,5,FALSE)),IF(INDEX(#REF!,MATCH($A115,#REF!,0),2),LEFT(VLOOKUP($A115,#REF!,5,FALSE),LEN(VLOOKUP($A115,#REF!,5,FALSE))-2),CONCATENATE(LEFT(VLOOKUP($A115,#REF!,5,FALSE),LEN(VLOOKUP($A115,#REF!,5,FALSE))-2),"*")),"")</f>
        <v>#REF!</v>
      </c>
      <c r="G115" s="42" t="e">
        <f>IF(LEN(VLOOKUP($A115,#REF!,6,FALSE)),IF(INDEX(#REF!,MATCH($A115,#REF!,0),3),LEFT(VLOOKUP($A115,#REF!,6,FALSE),LEN(VLOOKUP($A115,#REF!,6,FALSE))-2),CONCATENATE(LEFT(VLOOKUP($A115,#REF!,6,FALSE),LEN(VLOOKUP($A115,#REF!,6,FALSE))-2),"*")),"")</f>
        <v>#REF!</v>
      </c>
      <c r="H115" s="43" t="e">
        <f>IF(LEN(VLOOKUP($A115,#REF!,7,FALSE)),IF(INDEX(#REF!,MATCH($A115,#REF!,0),4),LEFT(VLOOKUP($A115,#REF!,7,FALSE),LEN(VLOOKUP($A115,#REF!,7,FALSE))-2),CONCATENATE(LEFT(VLOOKUP($A115,#REF!,7,FALSE),LEN(VLOOKUP($A115,#REF!,7,FALSE))-2),"*")),"")</f>
        <v>#REF!</v>
      </c>
      <c r="I115" s="54" t="e">
        <f>IF(LEN(VLOOKUP($A115,#REF!,8,FALSE)),UPPER(RIGHT(VLOOKUP($A115,#REF!,8,FALSE),1)),"")</f>
        <v>#REF!</v>
      </c>
      <c r="J115" s="42" t="e">
        <f>IF(LEN(VLOOKUP($A115,#REF!,4,FALSE)),UPPER(RIGHT(VLOOKUP($A115,#REF!,4,FALSE),1)),"")</f>
        <v>#REF!</v>
      </c>
      <c r="K115" s="42" t="e">
        <f>IF(LEN(VLOOKUP($A115,#REF!,5,FALSE)),UPPER(RIGHT(VLOOKUP($A115,#REF!,5,FALSE),1)),"")</f>
        <v>#REF!</v>
      </c>
      <c r="L115" s="42" t="e">
        <f>IF(LEN(VLOOKUP($A115,#REF!,6,FALSE)),UPPER(RIGHT(VLOOKUP($A115,#REF!,6,FALSE),1)),"")</f>
        <v>#REF!</v>
      </c>
      <c r="M115" s="43" t="e">
        <f>IF(LEN(VLOOKUP($A115,#REF!,7,FALSE)),UPPER(RIGHT(VLOOKUP($A115,#REF!,7,FALSE),1)),"")</f>
        <v>#REF!</v>
      </c>
      <c r="N115" s="38" t="s">
        <v>342</v>
      </c>
      <c r="O115" s="38" t="s">
        <v>83</v>
      </c>
      <c r="P115" s="38" t="s">
        <v>104</v>
      </c>
      <c r="Q115" s="38" t="s">
        <v>105</v>
      </c>
      <c r="R115" s="38" t="s">
        <v>83</v>
      </c>
      <c r="S115" s="63" t="e">
        <f>HLOOKUP("Device Tree Pin Name",#REF!,MATCH($A115,#REF!,0),FALSE)</f>
        <v>#REF!</v>
      </c>
      <c r="T115" s="47" t="e">
        <f>HLOOKUP("power rail",#REF!,MATCH($A115,#REF!,0),FALSE)</f>
        <v>#REF!</v>
      </c>
      <c r="U115" s="62" t="e">
        <f>HLOOKUP("Wake Capable",#REF!,MATCH($A115,#REF!,0),FALSE)</f>
        <v>#REF!</v>
      </c>
      <c r="V115" s="62" t="e">
        <f>HLOOKUP("Strap",#REF!,MATCH($A115,#REF!,0),FALSE)</f>
        <v>#REF!</v>
      </c>
      <c r="W115" s="62" t="e">
        <f>HLOOKUP("GTE",#REF!,MATCH($A115,#REF!,0),FALSE)</f>
        <v>#REF!</v>
      </c>
      <c r="X115" s="62" t="e">
        <f>HLOOKUP("DPD_Control",#REF!,MATCH($A115,#REF!,0),FALSE)</f>
        <v>#REF!</v>
      </c>
      <c r="Y115" s="62" t="e">
        <f>HLOOKUP("DPD_Group",#REF!,MATCH($A115,#REF!,0),FALSE)</f>
        <v>#REF!</v>
      </c>
      <c r="Z115" s="47" t="e">
        <f>HLOOKUP("Pad Category",#REF!,MATCH($A115,#REF!,0),FALSE)</f>
        <v>#REF!</v>
      </c>
      <c r="AA115" s="47" t="e">
        <f>HLOOKUP("Pad type",#REF!,MATCH($A115,#REF!,0),FALSE)</f>
        <v>#REF!</v>
      </c>
      <c r="AB115" s="47" t="e">
        <f>HLOOKUP("Pull Strength",#REF!,MATCH($A115,#REF!,0),FALSE)</f>
        <v>#REF!</v>
      </c>
      <c r="AC115" s="47" t="e">
        <f>HLOOKUP("POR Pin State",#REF!,MATCH($A115,#REF!,0),FALSE)</f>
        <v>#REF!</v>
      </c>
      <c r="AD115" s="47" t="str">
        <f t="shared" si="67"/>
        <v>RSVD1</v>
      </c>
      <c r="AE115" s="82"/>
      <c r="AF115" s="38" t="str">
        <f t="shared" si="55"/>
        <v>PULL_DOWN</v>
      </c>
      <c r="AG115" s="38" t="str">
        <f t="shared" si="68"/>
        <v>TRISTATE</v>
      </c>
      <c r="AH115" s="38" t="str">
        <f t="shared" si="69"/>
        <v>DISABLE</v>
      </c>
      <c r="AI115" s="87" t="e">
        <f t="shared" si="58"/>
        <v>#REF!</v>
      </c>
      <c r="AJ115" s="86" t="b">
        <v>1</v>
      </c>
      <c r="AK115" s="86" t="b">
        <v>1</v>
      </c>
      <c r="AL115" s="86" t="b">
        <v>1</v>
      </c>
      <c r="AM115" s="86" t="b">
        <v>1</v>
      </c>
      <c r="AN115" s="86" t="b">
        <v>1</v>
      </c>
      <c r="AO115" s="86" t="b">
        <v>1</v>
      </c>
      <c r="AP115" s="63" t="str">
        <f t="shared" si="59"/>
        <v>VALID</v>
      </c>
      <c r="AQ115" s="102" t="s">
        <v>345</v>
      </c>
      <c r="AR115" s="103" t="s">
        <v>79</v>
      </c>
      <c r="AS115" s="104"/>
      <c r="AT115" s="104" t="s">
        <v>89</v>
      </c>
      <c r="AU115" s="105"/>
      <c r="AV115" s="105"/>
      <c r="AW115" s="118" t="s">
        <v>85</v>
      </c>
      <c r="AX115" s="104" t="s">
        <v>85</v>
      </c>
      <c r="AY115" s="105"/>
      <c r="AZ115" s="104"/>
      <c r="BA115" s="104"/>
      <c r="BB115" s="115"/>
      <c r="BC115" s="116"/>
      <c r="BD115" s="117"/>
      <c r="BE115" s="125" t="s">
        <v>3</v>
      </c>
      <c r="BF115" s="147" t="e">
        <f>VLOOKUP($A115,#REF!,34,FALSE)</f>
        <v>#REF!</v>
      </c>
      <c r="BG115" s="148" t="e">
        <f>VLOOKUP($A115,#REF!,22,FALSE)</f>
        <v>#REF!</v>
      </c>
      <c r="BH115" s="149"/>
    </row>
    <row r="116" ht="12.95" customHeight="1" spans="1:60">
      <c r="A116" s="38" t="s">
        <v>346</v>
      </c>
      <c r="B116" s="38" t="e">
        <f>VLOOKUP($A116,#REF!,34,FALSE)</f>
        <v>#REF!</v>
      </c>
      <c r="C116" s="39" t="str">
        <f t="shared" si="66"/>
        <v>unused_DP_AUX_CH2_HPD</v>
      </c>
      <c r="D116" s="40" t="e">
        <f>IF(LEN(VLOOKUP($A116,#REF!,8,FALSE)),LEFT(VLOOKUP($A116,#REF!,8,FALSE),LEN(VLOOKUP($A116,#REF!,8,FALSE))-2),"")</f>
        <v>#REF!</v>
      </c>
      <c r="E116" s="41" t="e">
        <f>IF(LEN(VLOOKUP($A116,#REF!,4,FALSE)),IF(INDEX(#REF!,MATCH($A116,#REF!,0),1),LEFT(VLOOKUP($A116,#REF!,4,FALSE),LEN(VLOOKUP($A116,#REF!,4,FALSE))-2),CONCATENATE(LEFT(VLOOKUP($A116,#REF!,4,FALSE),LEN(VLOOKUP($A116,#REF!,4,FALSE))-2),"*")),"")</f>
        <v>#REF!</v>
      </c>
      <c r="F116" s="42" t="e">
        <f>IF(LEN(VLOOKUP($A116,#REF!,5,FALSE)),IF(INDEX(#REF!,MATCH($A116,#REF!,0),2),LEFT(VLOOKUP($A116,#REF!,5,FALSE),LEN(VLOOKUP($A116,#REF!,5,FALSE))-2),CONCATENATE(LEFT(VLOOKUP($A116,#REF!,5,FALSE),LEN(VLOOKUP($A116,#REF!,5,FALSE))-2),"*")),"")</f>
        <v>#REF!</v>
      </c>
      <c r="G116" s="42" t="e">
        <f>IF(LEN(VLOOKUP($A116,#REF!,6,FALSE)),IF(INDEX(#REF!,MATCH($A116,#REF!,0),3),LEFT(VLOOKUP($A116,#REF!,6,FALSE),LEN(VLOOKUP($A116,#REF!,6,FALSE))-2),CONCATENATE(LEFT(VLOOKUP($A116,#REF!,6,FALSE),LEN(VLOOKUP($A116,#REF!,6,FALSE))-2),"*")),"")</f>
        <v>#REF!</v>
      </c>
      <c r="H116" s="43" t="e">
        <f>IF(LEN(VLOOKUP($A116,#REF!,7,FALSE)),IF(INDEX(#REF!,MATCH($A116,#REF!,0),4),LEFT(VLOOKUP($A116,#REF!,7,FALSE),LEN(VLOOKUP($A116,#REF!,7,FALSE))-2),CONCATENATE(LEFT(VLOOKUP($A116,#REF!,7,FALSE),LEN(VLOOKUP($A116,#REF!,7,FALSE))-2),"*")),"")</f>
        <v>#REF!</v>
      </c>
      <c r="I116" s="54" t="e">
        <f>IF(LEN(VLOOKUP($A116,#REF!,8,FALSE)),UPPER(RIGHT(VLOOKUP($A116,#REF!,8,FALSE),1)),"")</f>
        <v>#REF!</v>
      </c>
      <c r="J116" s="42" t="e">
        <f>IF(LEN(VLOOKUP($A116,#REF!,4,FALSE)),UPPER(RIGHT(VLOOKUP($A116,#REF!,4,FALSE),1)),"")</f>
        <v>#REF!</v>
      </c>
      <c r="K116" s="42" t="e">
        <f>IF(LEN(VLOOKUP($A116,#REF!,5,FALSE)),UPPER(RIGHT(VLOOKUP($A116,#REF!,5,FALSE),1)),"")</f>
        <v>#REF!</v>
      </c>
      <c r="L116" s="42" t="e">
        <f>IF(LEN(VLOOKUP($A116,#REF!,6,FALSE)),UPPER(RIGHT(VLOOKUP($A116,#REF!,6,FALSE),1)),"")</f>
        <v>#REF!</v>
      </c>
      <c r="M116" s="43" t="e">
        <f>IF(LEN(VLOOKUP($A116,#REF!,7,FALSE)),UPPER(RIGHT(VLOOKUP($A116,#REF!,7,FALSE),1)),"")</f>
        <v>#REF!</v>
      </c>
      <c r="N116" s="38" t="s">
        <v>339</v>
      </c>
      <c r="O116" s="38" t="s">
        <v>83</v>
      </c>
      <c r="P116" s="38" t="s">
        <v>347</v>
      </c>
      <c r="Q116" s="38" t="s">
        <v>105</v>
      </c>
      <c r="R116" s="38" t="s">
        <v>83</v>
      </c>
      <c r="S116" s="63" t="e">
        <f>HLOOKUP("Device Tree Pin Name",#REF!,MATCH($A116,#REF!,0),FALSE)</f>
        <v>#REF!</v>
      </c>
      <c r="T116" s="47" t="e">
        <f>HLOOKUP("power rail",#REF!,MATCH($A116,#REF!,0),FALSE)</f>
        <v>#REF!</v>
      </c>
      <c r="U116" s="62" t="e">
        <f>HLOOKUP("Wake Capable",#REF!,MATCH($A116,#REF!,0),FALSE)</f>
        <v>#REF!</v>
      </c>
      <c r="V116" s="62" t="e">
        <f>HLOOKUP("Strap",#REF!,MATCH($A116,#REF!,0),FALSE)</f>
        <v>#REF!</v>
      </c>
      <c r="W116" s="62" t="e">
        <f>HLOOKUP("GTE",#REF!,MATCH($A116,#REF!,0),FALSE)</f>
        <v>#REF!</v>
      </c>
      <c r="X116" s="62" t="e">
        <f>HLOOKUP("DPD_Control",#REF!,MATCH($A116,#REF!,0),FALSE)</f>
        <v>#REF!</v>
      </c>
      <c r="Y116" s="62" t="e">
        <f>HLOOKUP("DPD_Group",#REF!,MATCH($A116,#REF!,0),FALSE)</f>
        <v>#REF!</v>
      </c>
      <c r="Z116" s="47" t="e">
        <f>HLOOKUP("Pad Category",#REF!,MATCH($A116,#REF!,0),FALSE)</f>
        <v>#REF!</v>
      </c>
      <c r="AA116" s="47" t="e">
        <f>HLOOKUP("Pad type",#REF!,MATCH($A116,#REF!,0),FALSE)</f>
        <v>#REF!</v>
      </c>
      <c r="AB116" s="47" t="e">
        <f>HLOOKUP("Pull Strength",#REF!,MATCH($A116,#REF!,0),FALSE)</f>
        <v>#REF!</v>
      </c>
      <c r="AC116" s="47" t="e">
        <f>HLOOKUP("POR Pin State",#REF!,MATCH($A116,#REF!,0),FALSE)</f>
        <v>#REF!</v>
      </c>
      <c r="AD116" s="47" t="str">
        <f t="shared" si="67"/>
        <v>RSVD1</v>
      </c>
      <c r="AE116" s="82"/>
      <c r="AF116" s="38" t="str">
        <f t="shared" si="55"/>
        <v>PULL_DOWN</v>
      </c>
      <c r="AG116" s="38" t="str">
        <f t="shared" si="68"/>
        <v>TRISTATE</v>
      </c>
      <c r="AH116" s="38" t="str">
        <f t="shared" si="69"/>
        <v>DISABLE</v>
      </c>
      <c r="AI116" s="87" t="e">
        <f t="shared" si="58"/>
        <v>#REF!</v>
      </c>
      <c r="AJ116" s="86" t="b">
        <v>1</v>
      </c>
      <c r="AK116" s="86" t="b">
        <v>1</v>
      </c>
      <c r="AL116" s="86" t="b">
        <v>1</v>
      </c>
      <c r="AM116" s="86" t="b">
        <v>1</v>
      </c>
      <c r="AN116" s="86" t="b">
        <v>1</v>
      </c>
      <c r="AO116" s="86" t="b">
        <v>1</v>
      </c>
      <c r="AP116" s="63" t="str">
        <f t="shared" si="59"/>
        <v>VALID</v>
      </c>
      <c r="AQ116" s="102" t="s">
        <v>348</v>
      </c>
      <c r="AR116" s="103" t="s">
        <v>79</v>
      </c>
      <c r="AS116" s="104"/>
      <c r="AT116" s="104" t="s">
        <v>89</v>
      </c>
      <c r="AU116" s="105"/>
      <c r="AV116" s="105"/>
      <c r="AW116" s="118" t="s">
        <v>85</v>
      </c>
      <c r="AX116" s="104" t="s">
        <v>85</v>
      </c>
      <c r="AY116" s="105"/>
      <c r="AZ116" s="104"/>
      <c r="BA116" s="104"/>
      <c r="BB116" s="115"/>
      <c r="BC116" s="116"/>
      <c r="BD116" s="117"/>
      <c r="BE116" s="150"/>
      <c r="BF116" s="147" t="e">
        <f>VLOOKUP($A116,#REF!,34,FALSE)</f>
        <v>#REF!</v>
      </c>
      <c r="BG116" s="148" t="e">
        <f>VLOOKUP($A116,#REF!,22,FALSE)</f>
        <v>#REF!</v>
      </c>
      <c r="BH116" s="149"/>
    </row>
    <row r="117" ht="12.95" customHeight="1" spans="1:60">
      <c r="A117" s="38" t="s">
        <v>349</v>
      </c>
      <c r="B117" s="38" t="e">
        <f>VLOOKUP($A117,#REF!,34,FALSE)</f>
        <v>#REF!</v>
      </c>
      <c r="C117" s="39" t="str">
        <f t="shared" si="66"/>
        <v>unused_DP_AUX_CH3_P</v>
      </c>
      <c r="D117" s="40" t="e">
        <f>IF(LEN(VLOOKUP($A117,#REF!,8,FALSE)),LEFT(VLOOKUP($A117,#REF!,8,FALSE),LEN(VLOOKUP($A117,#REF!,8,FALSE))-2),"")</f>
        <v>#REF!</v>
      </c>
      <c r="E117" s="41" t="e">
        <f>IF(LEN(VLOOKUP($A117,#REF!,4,FALSE)),IF(INDEX(#REF!,MATCH($A117,#REF!,0),1),LEFT(VLOOKUP($A117,#REF!,4,FALSE),LEN(VLOOKUP($A117,#REF!,4,FALSE))-2),CONCATENATE(LEFT(VLOOKUP($A117,#REF!,4,FALSE),LEN(VLOOKUP($A117,#REF!,4,FALSE))-2),"*")),"")</f>
        <v>#REF!</v>
      </c>
      <c r="F117" s="42" t="e">
        <f>IF(LEN(VLOOKUP($A117,#REF!,5,FALSE)),IF(INDEX(#REF!,MATCH($A117,#REF!,0),2),LEFT(VLOOKUP($A117,#REF!,5,FALSE),LEN(VLOOKUP($A117,#REF!,5,FALSE))-2),CONCATENATE(LEFT(VLOOKUP($A117,#REF!,5,FALSE),LEN(VLOOKUP($A117,#REF!,5,FALSE))-2),"*")),"")</f>
        <v>#REF!</v>
      </c>
      <c r="G117" s="42" t="e">
        <f>IF(LEN(VLOOKUP($A117,#REF!,6,FALSE)),IF(INDEX(#REF!,MATCH($A117,#REF!,0),3),LEFT(VLOOKUP($A117,#REF!,6,FALSE),LEN(VLOOKUP($A117,#REF!,6,FALSE))-2),CONCATENATE(LEFT(VLOOKUP($A117,#REF!,6,FALSE),LEN(VLOOKUP($A117,#REF!,6,FALSE))-2),"*")),"")</f>
        <v>#REF!</v>
      </c>
      <c r="H117" s="43" t="e">
        <f>IF(LEN(VLOOKUP($A117,#REF!,7,FALSE)),IF(INDEX(#REF!,MATCH($A117,#REF!,0),4),LEFT(VLOOKUP($A117,#REF!,7,FALSE),LEN(VLOOKUP($A117,#REF!,7,FALSE))-2),CONCATENATE(LEFT(VLOOKUP($A117,#REF!,7,FALSE),LEN(VLOOKUP($A117,#REF!,7,FALSE))-2),"*")),"")</f>
        <v>#REF!</v>
      </c>
      <c r="I117" s="54" t="e">
        <f>IF(LEN(VLOOKUP($A117,#REF!,8,FALSE)),UPPER(RIGHT(VLOOKUP($A117,#REF!,8,FALSE),1)),"")</f>
        <v>#REF!</v>
      </c>
      <c r="J117" s="42" t="e">
        <f>IF(LEN(VLOOKUP($A117,#REF!,4,FALSE)),UPPER(RIGHT(VLOOKUP($A117,#REF!,4,FALSE),1)),"")</f>
        <v>#REF!</v>
      </c>
      <c r="K117" s="42" t="e">
        <f>IF(LEN(VLOOKUP($A117,#REF!,5,FALSE)),UPPER(RIGHT(VLOOKUP($A117,#REF!,5,FALSE),1)),"")</f>
        <v>#REF!</v>
      </c>
      <c r="L117" s="42" t="e">
        <f>IF(LEN(VLOOKUP($A117,#REF!,6,FALSE)),UPPER(RIGHT(VLOOKUP($A117,#REF!,6,FALSE),1)),"")</f>
        <v>#REF!</v>
      </c>
      <c r="M117" s="43" t="e">
        <f>IF(LEN(VLOOKUP($A117,#REF!,7,FALSE)),UPPER(RIGHT(VLOOKUP($A117,#REF!,7,FALSE),1)),"")</f>
        <v>#REF!</v>
      </c>
      <c r="N117" s="38" t="s">
        <v>350</v>
      </c>
      <c r="O117" s="38" t="s">
        <v>83</v>
      </c>
      <c r="P117" s="38" t="s">
        <v>104</v>
      </c>
      <c r="Q117" s="38" t="s">
        <v>105</v>
      </c>
      <c r="R117" s="38" t="s">
        <v>83</v>
      </c>
      <c r="S117" s="63" t="e">
        <f>HLOOKUP("Device Tree Pin Name",#REF!,MATCH($A117,#REF!,0),FALSE)</f>
        <v>#REF!</v>
      </c>
      <c r="T117" s="47" t="e">
        <f>HLOOKUP("power rail",#REF!,MATCH($A117,#REF!,0),FALSE)</f>
        <v>#REF!</v>
      </c>
      <c r="U117" s="62" t="e">
        <f>HLOOKUP("Wake Capable",#REF!,MATCH($A117,#REF!,0),FALSE)</f>
        <v>#REF!</v>
      </c>
      <c r="V117" s="62" t="e">
        <f>HLOOKUP("Strap",#REF!,MATCH($A117,#REF!,0),FALSE)</f>
        <v>#REF!</v>
      </c>
      <c r="W117" s="62" t="e">
        <f>HLOOKUP("GTE",#REF!,MATCH($A117,#REF!,0),FALSE)</f>
        <v>#REF!</v>
      </c>
      <c r="X117" s="62" t="e">
        <f>HLOOKUP("DPD_Control",#REF!,MATCH($A117,#REF!,0),FALSE)</f>
        <v>#REF!</v>
      </c>
      <c r="Y117" s="62" t="e">
        <f>HLOOKUP("DPD_Group",#REF!,MATCH($A117,#REF!,0),FALSE)</f>
        <v>#REF!</v>
      </c>
      <c r="Z117" s="47" t="e">
        <f>HLOOKUP("Pad Category",#REF!,MATCH($A117,#REF!,0),FALSE)</f>
        <v>#REF!</v>
      </c>
      <c r="AA117" s="63" t="e">
        <f>HLOOKUP("Pad type",#REF!,MATCH($A117,#REF!,0),FALSE)</f>
        <v>#REF!</v>
      </c>
      <c r="AB117" s="47" t="e">
        <f>HLOOKUP("Pull Strength",#REF!,MATCH($A117,#REF!,0),FALSE)</f>
        <v>#REF!</v>
      </c>
      <c r="AC117" s="47" t="e">
        <f>HLOOKUP("POR Pin State",#REF!,MATCH($A117,#REF!,0),FALSE)</f>
        <v>#REF!</v>
      </c>
      <c r="AD117" s="47" t="str">
        <f t="shared" si="67"/>
        <v>RSVD1</v>
      </c>
      <c r="AE117" s="82"/>
      <c r="AF117" s="38" t="str">
        <f t="shared" si="55"/>
        <v>PULL_DOWN</v>
      </c>
      <c r="AG117" s="38" t="str">
        <f t="shared" si="68"/>
        <v>TRISTATE</v>
      </c>
      <c r="AH117" s="38" t="str">
        <f t="shared" si="69"/>
        <v>DISABLE</v>
      </c>
      <c r="AI117" s="87" t="e">
        <f t="shared" si="58"/>
        <v>#REF!</v>
      </c>
      <c r="AJ117" s="86" t="b">
        <v>1</v>
      </c>
      <c r="AK117" s="86" t="b">
        <v>1</v>
      </c>
      <c r="AL117" s="86" t="b">
        <v>1</v>
      </c>
      <c r="AM117" s="86" t="b">
        <v>1</v>
      </c>
      <c r="AN117" s="86" t="b">
        <v>1</v>
      </c>
      <c r="AO117" s="86" t="b">
        <v>1</v>
      </c>
      <c r="AP117" s="63" t="str">
        <f t="shared" si="59"/>
        <v>VALID</v>
      </c>
      <c r="AQ117" s="102" t="s">
        <v>351</v>
      </c>
      <c r="AR117" s="103" t="s">
        <v>79</v>
      </c>
      <c r="AS117" s="104"/>
      <c r="AT117" s="105"/>
      <c r="AU117" s="105"/>
      <c r="AV117" s="105"/>
      <c r="AW117" s="118" t="s">
        <v>85</v>
      </c>
      <c r="AX117" s="104" t="s">
        <v>85</v>
      </c>
      <c r="AY117" s="105"/>
      <c r="AZ117" s="104"/>
      <c r="BA117" s="104"/>
      <c r="BB117" s="115"/>
      <c r="BC117" s="116"/>
      <c r="BD117" s="117"/>
      <c r="BE117" s="150"/>
      <c r="BF117" s="147" t="e">
        <f>VLOOKUP($A117,#REF!,34,FALSE)</f>
        <v>#REF!</v>
      </c>
      <c r="BG117" s="148" t="e">
        <f>VLOOKUP($A117,#REF!,22,FALSE)</f>
        <v>#REF!</v>
      </c>
      <c r="BH117" s="149"/>
    </row>
    <row r="118" ht="12.95" customHeight="1" spans="1:60">
      <c r="A118" s="38" t="s">
        <v>352</v>
      </c>
      <c r="B118" s="38" t="e">
        <f>VLOOKUP($A118,#REF!,34,FALSE)</f>
        <v>#REF!</v>
      </c>
      <c r="C118" s="39" t="str">
        <f t="shared" si="66"/>
        <v>unused_DP_AUX_CH3_N</v>
      </c>
      <c r="D118" s="40" t="e">
        <f>IF(LEN(VLOOKUP($A118,#REF!,8,FALSE)),LEFT(VLOOKUP($A118,#REF!,8,FALSE),LEN(VLOOKUP($A118,#REF!,8,FALSE))-2),"")</f>
        <v>#REF!</v>
      </c>
      <c r="E118" s="41" t="e">
        <f>IF(LEN(VLOOKUP($A118,#REF!,4,FALSE)),IF(INDEX(#REF!,MATCH($A118,#REF!,0),1),LEFT(VLOOKUP($A118,#REF!,4,FALSE),LEN(VLOOKUP($A118,#REF!,4,FALSE))-2),CONCATENATE(LEFT(VLOOKUP($A118,#REF!,4,FALSE),LEN(VLOOKUP($A118,#REF!,4,FALSE))-2),"*")),"")</f>
        <v>#REF!</v>
      </c>
      <c r="F118" s="42" t="e">
        <f>IF(LEN(VLOOKUP($A118,#REF!,5,FALSE)),IF(INDEX(#REF!,MATCH($A118,#REF!,0),2),LEFT(VLOOKUP($A118,#REF!,5,FALSE),LEN(VLOOKUP($A118,#REF!,5,FALSE))-2),CONCATENATE(LEFT(VLOOKUP($A118,#REF!,5,FALSE),LEN(VLOOKUP($A118,#REF!,5,FALSE))-2),"*")),"")</f>
        <v>#REF!</v>
      </c>
      <c r="G118" s="42" t="e">
        <f>IF(LEN(VLOOKUP($A118,#REF!,6,FALSE)),IF(INDEX(#REF!,MATCH($A118,#REF!,0),3),LEFT(VLOOKUP($A118,#REF!,6,FALSE),LEN(VLOOKUP($A118,#REF!,6,FALSE))-2),CONCATENATE(LEFT(VLOOKUP($A118,#REF!,6,FALSE),LEN(VLOOKUP($A118,#REF!,6,FALSE))-2),"*")),"")</f>
        <v>#REF!</v>
      </c>
      <c r="H118" s="43" t="e">
        <f>IF(LEN(VLOOKUP($A118,#REF!,7,FALSE)),IF(INDEX(#REF!,MATCH($A118,#REF!,0),4),LEFT(VLOOKUP($A118,#REF!,7,FALSE),LEN(VLOOKUP($A118,#REF!,7,FALSE))-2),CONCATENATE(LEFT(VLOOKUP($A118,#REF!,7,FALSE),LEN(VLOOKUP($A118,#REF!,7,FALSE))-2),"*")),"")</f>
        <v>#REF!</v>
      </c>
      <c r="I118" s="54" t="e">
        <f>IF(LEN(VLOOKUP($A118,#REF!,8,FALSE)),UPPER(RIGHT(VLOOKUP($A118,#REF!,8,FALSE),1)),"")</f>
        <v>#REF!</v>
      </c>
      <c r="J118" s="42" t="e">
        <f>IF(LEN(VLOOKUP($A118,#REF!,4,FALSE)),UPPER(RIGHT(VLOOKUP($A118,#REF!,4,FALSE),1)),"")</f>
        <v>#REF!</v>
      </c>
      <c r="K118" s="42" t="e">
        <f>IF(LEN(VLOOKUP($A118,#REF!,5,FALSE)),UPPER(RIGHT(VLOOKUP($A118,#REF!,5,FALSE),1)),"")</f>
        <v>#REF!</v>
      </c>
      <c r="L118" s="42" t="e">
        <f>IF(LEN(VLOOKUP($A118,#REF!,6,FALSE)),UPPER(RIGHT(VLOOKUP($A118,#REF!,6,FALSE),1)),"")</f>
        <v>#REF!</v>
      </c>
      <c r="M118" s="43" t="e">
        <f>IF(LEN(VLOOKUP($A118,#REF!,7,FALSE)),UPPER(RIGHT(VLOOKUP($A118,#REF!,7,FALSE),1)),"")</f>
        <v>#REF!</v>
      </c>
      <c r="N118" s="38" t="s">
        <v>350</v>
      </c>
      <c r="O118" s="38" t="s">
        <v>83</v>
      </c>
      <c r="P118" s="38" t="s">
        <v>104</v>
      </c>
      <c r="Q118" s="38" t="s">
        <v>105</v>
      </c>
      <c r="R118" s="38" t="s">
        <v>83</v>
      </c>
      <c r="S118" s="63" t="e">
        <f>HLOOKUP("Device Tree Pin Name",#REF!,MATCH($A118,#REF!,0),FALSE)</f>
        <v>#REF!</v>
      </c>
      <c r="T118" s="47" t="e">
        <f>HLOOKUP("power rail",#REF!,MATCH($A118,#REF!,0),FALSE)</f>
        <v>#REF!</v>
      </c>
      <c r="U118" s="62" t="e">
        <f>HLOOKUP("Wake Capable",#REF!,MATCH($A118,#REF!,0),FALSE)</f>
        <v>#REF!</v>
      </c>
      <c r="V118" s="62" t="e">
        <f>HLOOKUP("Strap",#REF!,MATCH($A118,#REF!,0),FALSE)</f>
        <v>#REF!</v>
      </c>
      <c r="W118" s="62" t="e">
        <f>HLOOKUP("GTE",#REF!,MATCH($A118,#REF!,0),FALSE)</f>
        <v>#REF!</v>
      </c>
      <c r="X118" s="62" t="e">
        <f>HLOOKUP("DPD_Control",#REF!,MATCH($A118,#REF!,0),FALSE)</f>
        <v>#REF!</v>
      </c>
      <c r="Y118" s="62" t="e">
        <f>HLOOKUP("DPD_Group",#REF!,MATCH($A118,#REF!,0),FALSE)</f>
        <v>#REF!</v>
      </c>
      <c r="Z118" s="47" t="e">
        <f>HLOOKUP("Pad Category",#REF!,MATCH($A118,#REF!,0),FALSE)</f>
        <v>#REF!</v>
      </c>
      <c r="AA118" s="47" t="e">
        <f>HLOOKUP("Pad type",#REF!,MATCH($A118,#REF!,0),FALSE)</f>
        <v>#REF!</v>
      </c>
      <c r="AB118" s="47" t="e">
        <f>HLOOKUP("Pull Strength",#REF!,MATCH($A118,#REF!,0),FALSE)</f>
        <v>#REF!</v>
      </c>
      <c r="AC118" s="47" t="e">
        <f>HLOOKUP("POR Pin State",#REF!,MATCH($A118,#REF!,0),FALSE)</f>
        <v>#REF!</v>
      </c>
      <c r="AD118" s="47" t="str">
        <f t="shared" si="67"/>
        <v>RSVD1</v>
      </c>
      <c r="AE118" s="82"/>
      <c r="AF118" s="38" t="str">
        <f t="shared" si="55"/>
        <v>PULL_DOWN</v>
      </c>
      <c r="AG118" s="38" t="str">
        <f t="shared" si="68"/>
        <v>TRISTATE</v>
      </c>
      <c r="AH118" s="38" t="str">
        <f t="shared" si="69"/>
        <v>DISABLE</v>
      </c>
      <c r="AI118" s="87" t="e">
        <f t="shared" si="58"/>
        <v>#REF!</v>
      </c>
      <c r="AJ118" s="86" t="b">
        <v>1</v>
      </c>
      <c r="AK118" s="86" t="b">
        <v>1</v>
      </c>
      <c r="AL118" s="86" t="b">
        <v>1</v>
      </c>
      <c r="AM118" s="86" t="b">
        <v>1</v>
      </c>
      <c r="AN118" s="86" t="b">
        <v>1</v>
      </c>
      <c r="AO118" s="86" t="b">
        <v>1</v>
      </c>
      <c r="AP118" s="63" t="str">
        <f t="shared" si="59"/>
        <v>VALID</v>
      </c>
      <c r="AQ118" s="102" t="s">
        <v>353</v>
      </c>
      <c r="AR118" s="103" t="s">
        <v>79</v>
      </c>
      <c r="AS118" s="104"/>
      <c r="AT118" s="104" t="s">
        <v>89</v>
      </c>
      <c r="AU118" s="105"/>
      <c r="AV118" s="105"/>
      <c r="AW118" s="118" t="s">
        <v>85</v>
      </c>
      <c r="AX118" s="104" t="s">
        <v>85</v>
      </c>
      <c r="AY118" s="105"/>
      <c r="AZ118" s="104"/>
      <c r="BA118" s="104"/>
      <c r="BB118" s="115"/>
      <c r="BC118" s="116"/>
      <c r="BD118" s="117"/>
      <c r="BE118" s="150"/>
      <c r="BF118" s="147" t="e">
        <f>VLOOKUP($A118,#REF!,34,FALSE)</f>
        <v>#REF!</v>
      </c>
      <c r="BG118" s="148" t="e">
        <f>VLOOKUP($A118,#REF!,22,FALSE)</f>
        <v>#REF!</v>
      </c>
      <c r="BH118" s="149"/>
    </row>
    <row r="119" ht="12.95" customHeight="1" spans="1:60">
      <c r="A119" s="38" t="s">
        <v>354</v>
      </c>
      <c r="B119" s="38" t="e">
        <f>VLOOKUP($A119,#REF!,34,FALSE)</f>
        <v>#REF!</v>
      </c>
      <c r="C119" s="39" t="str">
        <f t="shared" si="66"/>
        <v>unused_DP_AUX_CH3_HPD</v>
      </c>
      <c r="D119" s="40" t="e">
        <f>IF(LEN(VLOOKUP($A119,#REF!,8,FALSE)),LEFT(VLOOKUP($A119,#REF!,8,FALSE),LEN(VLOOKUP($A119,#REF!,8,FALSE))-2),"")</f>
        <v>#REF!</v>
      </c>
      <c r="E119" s="41" t="e">
        <f>IF(LEN(VLOOKUP($A119,#REF!,4,FALSE)),IF(INDEX(#REF!,MATCH($A119,#REF!,0),1),LEFT(VLOOKUP($A119,#REF!,4,FALSE),LEN(VLOOKUP($A119,#REF!,4,FALSE))-2),CONCATENATE(LEFT(VLOOKUP($A119,#REF!,4,FALSE),LEN(VLOOKUP($A119,#REF!,4,FALSE))-2),"*")),"")</f>
        <v>#REF!</v>
      </c>
      <c r="F119" s="42" t="e">
        <f>IF(LEN(VLOOKUP($A119,#REF!,5,FALSE)),IF(INDEX(#REF!,MATCH($A119,#REF!,0),2),LEFT(VLOOKUP($A119,#REF!,5,FALSE),LEN(VLOOKUP($A119,#REF!,5,FALSE))-2),CONCATENATE(LEFT(VLOOKUP($A119,#REF!,5,FALSE),LEN(VLOOKUP($A119,#REF!,5,FALSE))-2),"*")),"")</f>
        <v>#REF!</v>
      </c>
      <c r="G119" s="42" t="e">
        <f>IF(LEN(VLOOKUP($A119,#REF!,6,FALSE)),IF(INDEX(#REF!,MATCH($A119,#REF!,0),3),LEFT(VLOOKUP($A119,#REF!,6,FALSE),LEN(VLOOKUP($A119,#REF!,6,FALSE))-2),CONCATENATE(LEFT(VLOOKUP($A119,#REF!,6,FALSE),LEN(VLOOKUP($A119,#REF!,6,FALSE))-2),"*")),"")</f>
        <v>#REF!</v>
      </c>
      <c r="H119" s="43" t="e">
        <f>IF(LEN(VLOOKUP($A119,#REF!,7,FALSE)),IF(INDEX(#REF!,MATCH($A119,#REF!,0),4),LEFT(VLOOKUP($A119,#REF!,7,FALSE),LEN(VLOOKUP($A119,#REF!,7,FALSE))-2),CONCATENATE(LEFT(VLOOKUP($A119,#REF!,7,FALSE),LEN(VLOOKUP($A119,#REF!,7,FALSE))-2),"*")),"")</f>
        <v>#REF!</v>
      </c>
      <c r="I119" s="54" t="e">
        <f>IF(LEN(VLOOKUP($A119,#REF!,8,FALSE)),UPPER(RIGHT(VLOOKUP($A119,#REF!,8,FALSE),1)),"")</f>
        <v>#REF!</v>
      </c>
      <c r="J119" s="42" t="e">
        <f>IF(LEN(VLOOKUP($A119,#REF!,4,FALSE)),UPPER(RIGHT(VLOOKUP($A119,#REF!,4,FALSE),1)),"")</f>
        <v>#REF!</v>
      </c>
      <c r="K119" s="42" t="e">
        <f>IF(LEN(VLOOKUP($A119,#REF!,5,FALSE)),UPPER(RIGHT(VLOOKUP($A119,#REF!,5,FALSE),1)),"")</f>
        <v>#REF!</v>
      </c>
      <c r="L119" s="42" t="e">
        <f>IF(LEN(VLOOKUP($A119,#REF!,6,FALSE)),UPPER(RIGHT(VLOOKUP($A119,#REF!,6,FALSE),1)),"")</f>
        <v>#REF!</v>
      </c>
      <c r="M119" s="43" t="e">
        <f>IF(LEN(VLOOKUP($A119,#REF!,7,FALSE)),UPPER(RIGHT(VLOOKUP($A119,#REF!,7,FALSE),1)),"")</f>
        <v>#REF!</v>
      </c>
      <c r="N119" s="38" t="s">
        <v>355</v>
      </c>
      <c r="O119" s="38" t="s">
        <v>83</v>
      </c>
      <c r="P119" s="38" t="s">
        <v>356</v>
      </c>
      <c r="Q119" s="38" t="s">
        <v>105</v>
      </c>
      <c r="R119" s="38" t="s">
        <v>83</v>
      </c>
      <c r="S119" s="63" t="e">
        <f>HLOOKUP("Device Tree Pin Name",#REF!,MATCH($A119,#REF!,0),FALSE)</f>
        <v>#REF!</v>
      </c>
      <c r="T119" s="47" t="e">
        <f>HLOOKUP("power rail",#REF!,MATCH($A119,#REF!,0),FALSE)</f>
        <v>#REF!</v>
      </c>
      <c r="U119" s="62" t="e">
        <f>HLOOKUP("Wake Capable",#REF!,MATCH($A119,#REF!,0),FALSE)</f>
        <v>#REF!</v>
      </c>
      <c r="V119" s="62" t="e">
        <f>HLOOKUP("Strap",#REF!,MATCH($A119,#REF!,0),FALSE)</f>
        <v>#REF!</v>
      </c>
      <c r="W119" s="62" t="e">
        <f>HLOOKUP("GTE",#REF!,MATCH($A119,#REF!,0),FALSE)</f>
        <v>#REF!</v>
      </c>
      <c r="X119" s="62" t="e">
        <f>HLOOKUP("DPD_Control",#REF!,MATCH($A119,#REF!,0),FALSE)</f>
        <v>#REF!</v>
      </c>
      <c r="Y119" s="62" t="e">
        <f>HLOOKUP("DPD_Group",#REF!,MATCH($A119,#REF!,0),FALSE)</f>
        <v>#REF!</v>
      </c>
      <c r="Z119" s="47" t="e">
        <f>HLOOKUP("Pad Category",#REF!,MATCH($A119,#REF!,0),FALSE)</f>
        <v>#REF!</v>
      </c>
      <c r="AA119" s="47" t="e">
        <f>HLOOKUP("Pad type",#REF!,MATCH($A119,#REF!,0),FALSE)</f>
        <v>#REF!</v>
      </c>
      <c r="AB119" s="47" t="e">
        <f>HLOOKUP("Pull Strength",#REF!,MATCH($A119,#REF!,0),FALSE)</f>
        <v>#REF!</v>
      </c>
      <c r="AC119" s="47" t="e">
        <f>HLOOKUP("POR Pin State",#REF!,MATCH($A119,#REF!,0),FALSE)</f>
        <v>#REF!</v>
      </c>
      <c r="AD119" s="47" t="str">
        <f t="shared" si="67"/>
        <v>RSVD1</v>
      </c>
      <c r="AE119" s="82"/>
      <c r="AF119" s="38" t="str">
        <f t="shared" si="55"/>
        <v>PULL_DOWN</v>
      </c>
      <c r="AG119" s="38" t="str">
        <f t="shared" si="68"/>
        <v>TRISTATE</v>
      </c>
      <c r="AH119" s="38" t="str">
        <f t="shared" si="69"/>
        <v>DISABLE</v>
      </c>
      <c r="AI119" s="87" t="e">
        <f t="shared" si="58"/>
        <v>#REF!</v>
      </c>
      <c r="AJ119" s="86" t="b">
        <v>1</v>
      </c>
      <c r="AK119" s="86" t="b">
        <v>1</v>
      </c>
      <c r="AL119" s="86" t="b">
        <v>1</v>
      </c>
      <c r="AM119" s="86" t="b">
        <v>1</v>
      </c>
      <c r="AN119" s="86" t="b">
        <v>1</v>
      </c>
      <c r="AO119" s="86" t="b">
        <v>1</v>
      </c>
      <c r="AP119" s="63" t="str">
        <f t="shared" si="59"/>
        <v>VALID</v>
      </c>
      <c r="AQ119" s="102" t="s">
        <v>357</v>
      </c>
      <c r="AR119" s="103" t="s">
        <v>79</v>
      </c>
      <c r="AS119" s="104"/>
      <c r="AT119" s="105"/>
      <c r="AU119" s="105"/>
      <c r="AV119" s="105"/>
      <c r="AW119" s="118" t="s">
        <v>85</v>
      </c>
      <c r="AX119" s="104" t="s">
        <v>85</v>
      </c>
      <c r="AY119" s="105"/>
      <c r="AZ119" s="104"/>
      <c r="BA119" s="104"/>
      <c r="BB119" s="115"/>
      <c r="BC119" s="116"/>
      <c r="BD119" s="117"/>
      <c r="BE119" s="150"/>
      <c r="BF119" s="147" t="e">
        <f>VLOOKUP($A119,#REF!,34,FALSE)</f>
        <v>#REF!</v>
      </c>
      <c r="BG119" s="148" t="e">
        <f>VLOOKUP($A119,#REF!,22,FALSE)</f>
        <v>#REF!</v>
      </c>
      <c r="BH119" s="149"/>
    </row>
    <row r="120" ht="12.95" customHeight="1" spans="1:60">
      <c r="A120" s="38" t="s">
        <v>358</v>
      </c>
      <c r="B120" s="38" t="e">
        <f>VLOOKUP($A120,#REF!,34,FALSE)</f>
        <v>#REF!</v>
      </c>
      <c r="C120" s="39" t="str">
        <f t="shared" si="66"/>
        <v>unused_SOC_GPIO55</v>
      </c>
      <c r="D120" s="40" t="e">
        <f>IF(LEN(VLOOKUP($A120,#REF!,8,FALSE)),LEFT(VLOOKUP($A120,#REF!,8,FALSE),LEN(VLOOKUP($A120,#REF!,8,FALSE))-2),"")</f>
        <v>#REF!</v>
      </c>
      <c r="E120" s="41" t="e">
        <f>IF(LEN(VLOOKUP($A120,#REF!,4,FALSE)),IF(INDEX(#REF!,MATCH($A120,#REF!,0),1),LEFT(VLOOKUP($A120,#REF!,4,FALSE),LEN(VLOOKUP($A120,#REF!,4,FALSE))-2),CONCATENATE(LEFT(VLOOKUP($A120,#REF!,4,FALSE),LEN(VLOOKUP($A120,#REF!,4,FALSE))-2),"*")),"")</f>
        <v>#REF!</v>
      </c>
      <c r="F120" s="42" t="e">
        <f>IF(LEN(VLOOKUP($A120,#REF!,5,FALSE)),IF(INDEX(#REF!,MATCH($A120,#REF!,0),2),LEFT(VLOOKUP($A120,#REF!,5,FALSE),LEN(VLOOKUP($A120,#REF!,5,FALSE))-2),CONCATENATE(LEFT(VLOOKUP($A120,#REF!,5,FALSE),LEN(VLOOKUP($A120,#REF!,5,FALSE))-2),"*")),"")</f>
        <v>#REF!</v>
      </c>
      <c r="G120" s="42" t="e">
        <f>IF(LEN(VLOOKUP($A120,#REF!,6,FALSE)),IF(INDEX(#REF!,MATCH($A120,#REF!,0),3),LEFT(VLOOKUP($A120,#REF!,6,FALSE),LEN(VLOOKUP($A120,#REF!,6,FALSE))-2),CONCATENATE(LEFT(VLOOKUP($A120,#REF!,6,FALSE),LEN(VLOOKUP($A120,#REF!,6,FALSE))-2),"*")),"")</f>
        <v>#REF!</v>
      </c>
      <c r="H120" s="43" t="e">
        <f>IF(LEN(VLOOKUP($A120,#REF!,7,FALSE)),IF(INDEX(#REF!,MATCH($A120,#REF!,0),4),LEFT(VLOOKUP($A120,#REF!,7,FALSE),LEN(VLOOKUP($A120,#REF!,7,FALSE))-2),CONCATENATE(LEFT(VLOOKUP($A120,#REF!,7,FALSE),LEN(VLOOKUP($A120,#REF!,7,FALSE))-2),"*")),"")</f>
        <v>#REF!</v>
      </c>
      <c r="I120" s="54" t="e">
        <f>IF(LEN(VLOOKUP($A120,#REF!,8,FALSE)),UPPER(RIGHT(VLOOKUP($A120,#REF!,8,FALSE),1)),"")</f>
        <v>#REF!</v>
      </c>
      <c r="J120" s="42" t="e">
        <f>IF(LEN(VLOOKUP($A120,#REF!,4,FALSE)),UPPER(RIGHT(VLOOKUP($A120,#REF!,4,FALSE),1)),"")</f>
        <v>#REF!</v>
      </c>
      <c r="K120" s="42" t="e">
        <f>IF(LEN(VLOOKUP($A120,#REF!,5,FALSE)),UPPER(RIGHT(VLOOKUP($A120,#REF!,5,FALSE),1)),"")</f>
        <v>#REF!</v>
      </c>
      <c r="L120" s="42" t="e">
        <f>IF(LEN(VLOOKUP($A120,#REF!,6,FALSE)),UPPER(RIGHT(VLOOKUP($A120,#REF!,6,FALSE),1)),"")</f>
        <v>#REF!</v>
      </c>
      <c r="M120" s="43" t="e">
        <f>IF(LEN(VLOOKUP($A120,#REF!,7,FALSE)),UPPER(RIGHT(VLOOKUP($A120,#REF!,7,FALSE),1)),"")</f>
        <v>#REF!</v>
      </c>
      <c r="N120" s="38" t="s">
        <v>355</v>
      </c>
      <c r="O120" s="38" t="s">
        <v>83</v>
      </c>
      <c r="P120" s="38" t="s">
        <v>104</v>
      </c>
      <c r="Q120" s="38" t="s">
        <v>105</v>
      </c>
      <c r="R120" s="38" t="s">
        <v>83</v>
      </c>
      <c r="S120" s="63" t="e">
        <f>HLOOKUP("Device Tree Pin Name",#REF!,MATCH($A120,#REF!,0),FALSE)</f>
        <v>#REF!</v>
      </c>
      <c r="T120" s="47" t="e">
        <f>HLOOKUP("power rail",#REF!,MATCH($A120,#REF!,0),FALSE)</f>
        <v>#REF!</v>
      </c>
      <c r="U120" s="62" t="e">
        <f>HLOOKUP("Wake Capable",#REF!,MATCH($A120,#REF!,0),FALSE)</f>
        <v>#REF!</v>
      </c>
      <c r="V120" s="62" t="e">
        <f>HLOOKUP("Strap",#REF!,MATCH($A120,#REF!,0),FALSE)</f>
        <v>#REF!</v>
      </c>
      <c r="W120" s="62" t="e">
        <f>HLOOKUP("GTE",#REF!,MATCH($A120,#REF!,0),FALSE)</f>
        <v>#REF!</v>
      </c>
      <c r="X120" s="62" t="e">
        <f>HLOOKUP("DPD_Control",#REF!,MATCH($A120,#REF!,0),FALSE)</f>
        <v>#REF!</v>
      </c>
      <c r="Y120" s="62" t="e">
        <f>HLOOKUP("DPD_Group",#REF!,MATCH($A120,#REF!,0),FALSE)</f>
        <v>#REF!</v>
      </c>
      <c r="Z120" s="47" t="e">
        <f>HLOOKUP("Pad Category",#REF!,MATCH($A120,#REF!,0),FALSE)</f>
        <v>#REF!</v>
      </c>
      <c r="AA120" s="47" t="e">
        <f>HLOOKUP("Pad type",#REF!,MATCH($A120,#REF!,0),FALSE)</f>
        <v>#REF!</v>
      </c>
      <c r="AB120" s="47" t="e">
        <f>HLOOKUP("Pull Strength",#REF!,MATCH($A120,#REF!,0),FALSE)</f>
        <v>#REF!</v>
      </c>
      <c r="AC120" s="47" t="e">
        <f>HLOOKUP("POR Pin State",#REF!,MATCH($A120,#REF!,0),FALSE)</f>
        <v>#REF!</v>
      </c>
      <c r="AD120" s="47" t="str">
        <f t="shared" si="67"/>
        <v>RSVD1</v>
      </c>
      <c r="AE120" s="82"/>
      <c r="AF120" s="38" t="str">
        <f t="shared" si="55"/>
        <v>PULL_DOWN</v>
      </c>
      <c r="AG120" s="38" t="str">
        <f t="shared" si="68"/>
        <v>TRISTATE</v>
      </c>
      <c r="AH120" s="38" t="str">
        <f t="shared" si="69"/>
        <v>DISABLE</v>
      </c>
      <c r="AI120" s="87" t="e">
        <f t="shared" si="58"/>
        <v>#REF!</v>
      </c>
      <c r="AJ120" s="86" t="b">
        <v>1</v>
      </c>
      <c r="AK120" s="86" t="b">
        <v>1</v>
      </c>
      <c r="AL120" s="86" t="b">
        <v>1</v>
      </c>
      <c r="AM120" s="86" t="b">
        <v>1</v>
      </c>
      <c r="AN120" s="86" t="b">
        <v>1</v>
      </c>
      <c r="AO120" s="86" t="b">
        <v>1</v>
      </c>
      <c r="AP120" s="63" t="str">
        <f t="shared" si="59"/>
        <v>VALID</v>
      </c>
      <c r="AQ120" s="102" t="s">
        <v>359</v>
      </c>
      <c r="AR120" s="103" t="s">
        <v>79</v>
      </c>
      <c r="AS120" s="104"/>
      <c r="AT120" s="105"/>
      <c r="AU120" s="105"/>
      <c r="AV120" s="105"/>
      <c r="AW120" s="105"/>
      <c r="AX120" s="104" t="s">
        <v>85</v>
      </c>
      <c r="AY120" s="105"/>
      <c r="AZ120" s="104"/>
      <c r="BA120" s="104"/>
      <c r="BB120" s="115"/>
      <c r="BC120" s="116"/>
      <c r="BD120" s="117"/>
      <c r="BE120" s="150"/>
      <c r="BF120" s="147" t="e">
        <f>VLOOKUP($A120,#REF!,34,FALSE)</f>
        <v>#REF!</v>
      </c>
      <c r="BG120" s="148" t="e">
        <f>VLOOKUP($A120,#REF!,22,FALSE)</f>
        <v>#REF!</v>
      </c>
      <c r="BH120" s="149"/>
    </row>
    <row r="121" ht="12.95" customHeight="1" spans="1:60">
      <c r="A121" s="38" t="s">
        <v>360</v>
      </c>
      <c r="B121" s="38" t="e">
        <f>VLOOKUP($A121,#REF!,34,FALSE)</f>
        <v>#REF!</v>
      </c>
      <c r="C121" s="39" t="str">
        <f t="shared" si="66"/>
        <v>unused_SOC_GPIO36</v>
      </c>
      <c r="D121" s="40" t="e">
        <f>IF(LEN(VLOOKUP($A121,#REF!,8,FALSE)),LEFT(VLOOKUP($A121,#REF!,8,FALSE),LEN(VLOOKUP($A121,#REF!,8,FALSE))-2),"")</f>
        <v>#REF!</v>
      </c>
      <c r="E121" s="41" t="e">
        <f>IF(LEN(VLOOKUP($A121,#REF!,4,FALSE)),IF(INDEX(#REF!,MATCH($A121,#REF!,0),1),LEFT(VLOOKUP($A121,#REF!,4,FALSE),LEN(VLOOKUP($A121,#REF!,4,FALSE))-2),CONCATENATE(LEFT(VLOOKUP($A121,#REF!,4,FALSE),LEN(VLOOKUP($A121,#REF!,4,FALSE))-2),"*")),"")</f>
        <v>#REF!</v>
      </c>
      <c r="F121" s="42" t="e">
        <f>IF(LEN(VLOOKUP($A121,#REF!,5,FALSE)),IF(INDEX(#REF!,MATCH($A121,#REF!,0),2),LEFT(VLOOKUP($A121,#REF!,5,FALSE),LEN(VLOOKUP($A121,#REF!,5,FALSE))-2),CONCATENATE(LEFT(VLOOKUP($A121,#REF!,5,FALSE),LEN(VLOOKUP($A121,#REF!,5,FALSE))-2),"*")),"")</f>
        <v>#REF!</v>
      </c>
      <c r="G121" s="42" t="e">
        <f>IF(LEN(VLOOKUP($A121,#REF!,6,FALSE)),IF(INDEX(#REF!,MATCH($A121,#REF!,0),3),LEFT(VLOOKUP($A121,#REF!,6,FALSE),LEN(VLOOKUP($A121,#REF!,6,FALSE))-2),CONCATENATE(LEFT(VLOOKUP($A121,#REF!,6,FALSE),LEN(VLOOKUP($A121,#REF!,6,FALSE))-2),"*")),"")</f>
        <v>#REF!</v>
      </c>
      <c r="H121" s="43" t="e">
        <f>IF(LEN(VLOOKUP($A121,#REF!,7,FALSE)),IF(INDEX(#REF!,MATCH($A121,#REF!,0),4),LEFT(VLOOKUP($A121,#REF!,7,FALSE),LEN(VLOOKUP($A121,#REF!,7,FALSE))-2),CONCATENATE(LEFT(VLOOKUP($A121,#REF!,7,FALSE),LEN(VLOOKUP($A121,#REF!,7,FALSE))-2),"*")),"")</f>
        <v>#REF!</v>
      </c>
      <c r="I121" s="54" t="e">
        <f>IF(LEN(VLOOKUP($A121,#REF!,8,FALSE)),UPPER(RIGHT(VLOOKUP($A121,#REF!,8,FALSE),1)),"")</f>
        <v>#REF!</v>
      </c>
      <c r="J121" s="42" t="e">
        <f>IF(LEN(VLOOKUP($A121,#REF!,4,FALSE)),UPPER(RIGHT(VLOOKUP($A121,#REF!,4,FALSE),1)),"")</f>
        <v>#REF!</v>
      </c>
      <c r="K121" s="42" t="e">
        <f>IF(LEN(VLOOKUP($A121,#REF!,5,FALSE)),UPPER(RIGHT(VLOOKUP($A121,#REF!,5,FALSE),1)),"")</f>
        <v>#REF!</v>
      </c>
      <c r="L121" s="42" t="e">
        <f>IF(LEN(VLOOKUP($A121,#REF!,6,FALSE)),UPPER(RIGHT(VLOOKUP($A121,#REF!,6,FALSE),1)),"")</f>
        <v>#REF!</v>
      </c>
      <c r="M121" s="43" t="e">
        <f>IF(LEN(VLOOKUP($A121,#REF!,7,FALSE)),UPPER(RIGHT(VLOOKUP($A121,#REF!,7,FALSE),1)),"")</f>
        <v>#REF!</v>
      </c>
      <c r="N121" s="38" t="s">
        <v>361</v>
      </c>
      <c r="O121" s="38" t="s">
        <v>83</v>
      </c>
      <c r="P121" s="38" t="s">
        <v>362</v>
      </c>
      <c r="Q121" s="38" t="s">
        <v>105</v>
      </c>
      <c r="R121" s="38" t="s">
        <v>83</v>
      </c>
      <c r="S121" s="63" t="e">
        <f>HLOOKUP("Device Tree Pin Name",#REF!,MATCH($A121,#REF!,0),FALSE)</f>
        <v>#REF!</v>
      </c>
      <c r="T121" s="47" t="e">
        <f>HLOOKUP("power rail",#REF!,MATCH($A121,#REF!,0),FALSE)</f>
        <v>#REF!</v>
      </c>
      <c r="U121" s="62" t="e">
        <f>HLOOKUP("Wake Capable",#REF!,MATCH($A121,#REF!,0),FALSE)</f>
        <v>#REF!</v>
      </c>
      <c r="V121" s="62" t="e">
        <f>HLOOKUP("Strap",#REF!,MATCH($A121,#REF!,0),FALSE)</f>
        <v>#REF!</v>
      </c>
      <c r="W121" s="62" t="e">
        <f>HLOOKUP("GTE",#REF!,MATCH($A121,#REF!,0),FALSE)</f>
        <v>#REF!</v>
      </c>
      <c r="X121" s="62" t="e">
        <f>HLOOKUP("DPD_Control",#REF!,MATCH($A121,#REF!,0),FALSE)</f>
        <v>#REF!</v>
      </c>
      <c r="Y121" s="62" t="e">
        <f>HLOOKUP("DPD_Group",#REF!,MATCH($A121,#REF!,0),FALSE)</f>
        <v>#REF!</v>
      </c>
      <c r="Z121" s="47" t="e">
        <f>HLOOKUP("Pad Category",#REF!,MATCH($A121,#REF!,0),FALSE)</f>
        <v>#REF!</v>
      </c>
      <c r="AA121" s="47" t="e">
        <f>HLOOKUP("Pad type",#REF!,MATCH($A121,#REF!,0),FALSE)</f>
        <v>#REF!</v>
      </c>
      <c r="AB121" s="47" t="e">
        <f>HLOOKUP("Pull Strength",#REF!,MATCH($A121,#REF!,0),FALSE)</f>
        <v>#REF!</v>
      </c>
      <c r="AC121" s="47" t="e">
        <f>HLOOKUP("POR Pin State",#REF!,MATCH($A121,#REF!,0),FALSE)</f>
        <v>#REF!</v>
      </c>
      <c r="AD121" s="47" t="str">
        <f t="shared" si="67"/>
        <v>RSVD1</v>
      </c>
      <c r="AE121" s="82"/>
      <c r="AF121" s="38" t="str">
        <f t="shared" si="55"/>
        <v>PULL_DOWN</v>
      </c>
      <c r="AG121" s="38" t="str">
        <f t="shared" si="68"/>
        <v>TRISTATE</v>
      </c>
      <c r="AH121" s="38" t="str">
        <f t="shared" si="69"/>
        <v>DISABLE</v>
      </c>
      <c r="AI121" s="87" t="e">
        <f t="shared" si="58"/>
        <v>#REF!</v>
      </c>
      <c r="AJ121" s="86" t="b">
        <v>1</v>
      </c>
      <c r="AK121" s="86" t="b">
        <v>1</v>
      </c>
      <c r="AL121" s="86" t="b">
        <v>1</v>
      </c>
      <c r="AM121" s="86" t="b">
        <v>1</v>
      </c>
      <c r="AN121" s="86" t="b">
        <v>1</v>
      </c>
      <c r="AO121" s="86" t="b">
        <v>1</v>
      </c>
      <c r="AP121" s="63" t="str">
        <f t="shared" si="59"/>
        <v>VALID</v>
      </c>
      <c r="AQ121" s="102" t="s">
        <v>363</v>
      </c>
      <c r="AR121" s="103" t="s">
        <v>79</v>
      </c>
      <c r="AS121" s="104"/>
      <c r="AT121" s="105"/>
      <c r="AU121" s="105"/>
      <c r="AV121" s="105"/>
      <c r="AW121" s="105"/>
      <c r="AX121" s="104" t="s">
        <v>85</v>
      </c>
      <c r="AY121" s="105"/>
      <c r="AZ121" s="104"/>
      <c r="BA121" s="104"/>
      <c r="BB121" s="115"/>
      <c r="BC121" s="116"/>
      <c r="BD121" s="117"/>
      <c r="BE121" s="150"/>
      <c r="BF121" s="147" t="e">
        <f>VLOOKUP($A121,#REF!,34,FALSE)</f>
        <v>#REF!</v>
      </c>
      <c r="BG121" s="148" t="e">
        <f>VLOOKUP($A121,#REF!,22,FALSE)</f>
        <v>#REF!</v>
      </c>
      <c r="BH121" s="149"/>
    </row>
    <row r="122" ht="12.95" customHeight="1" spans="1:60">
      <c r="A122" s="38" t="s">
        <v>364</v>
      </c>
      <c r="B122" s="38" t="e">
        <f>VLOOKUP($A122,#REF!,34,FALSE)</f>
        <v>#REF!</v>
      </c>
      <c r="C122" s="39" t="str">
        <f t="shared" si="66"/>
        <v>unused_SOC_GPIO53</v>
      </c>
      <c r="D122" s="40" t="e">
        <f>IF(LEN(VLOOKUP($A122,#REF!,8,FALSE)),LEFT(VLOOKUP($A122,#REF!,8,FALSE),LEN(VLOOKUP($A122,#REF!,8,FALSE))-2),"")</f>
        <v>#REF!</v>
      </c>
      <c r="E122" s="41" t="e">
        <f>IF(LEN(VLOOKUP($A122,#REF!,4,FALSE)),IF(INDEX(#REF!,MATCH($A122,#REF!,0),1),LEFT(VLOOKUP($A122,#REF!,4,FALSE),LEN(VLOOKUP($A122,#REF!,4,FALSE))-2),CONCATENATE(LEFT(VLOOKUP($A122,#REF!,4,FALSE),LEN(VLOOKUP($A122,#REF!,4,FALSE))-2),"*")),"")</f>
        <v>#REF!</v>
      </c>
      <c r="F122" s="42" t="e">
        <f>IF(LEN(VLOOKUP($A122,#REF!,5,FALSE)),IF(INDEX(#REF!,MATCH($A122,#REF!,0),2),LEFT(VLOOKUP($A122,#REF!,5,FALSE),LEN(VLOOKUP($A122,#REF!,5,FALSE))-2),CONCATENATE(LEFT(VLOOKUP($A122,#REF!,5,FALSE),LEN(VLOOKUP($A122,#REF!,5,FALSE))-2),"*")),"")</f>
        <v>#REF!</v>
      </c>
      <c r="G122" s="42" t="e">
        <f>IF(LEN(VLOOKUP($A122,#REF!,6,FALSE)),IF(INDEX(#REF!,MATCH($A122,#REF!,0),3),LEFT(VLOOKUP($A122,#REF!,6,FALSE),LEN(VLOOKUP($A122,#REF!,6,FALSE))-2),CONCATENATE(LEFT(VLOOKUP($A122,#REF!,6,FALSE),LEN(VLOOKUP($A122,#REF!,6,FALSE))-2),"*")),"")</f>
        <v>#REF!</v>
      </c>
      <c r="H122" s="43" t="e">
        <f>IF(LEN(VLOOKUP($A122,#REF!,7,FALSE)),IF(INDEX(#REF!,MATCH($A122,#REF!,0),4),LEFT(VLOOKUP($A122,#REF!,7,FALSE),LEN(VLOOKUP($A122,#REF!,7,FALSE))-2),CONCATENATE(LEFT(VLOOKUP($A122,#REF!,7,FALSE),LEN(VLOOKUP($A122,#REF!,7,FALSE))-2),"*")),"")</f>
        <v>#REF!</v>
      </c>
      <c r="I122" s="54" t="e">
        <f>IF(LEN(VLOOKUP($A122,#REF!,8,FALSE)),UPPER(RIGHT(VLOOKUP($A122,#REF!,8,FALSE),1)),"")</f>
        <v>#REF!</v>
      </c>
      <c r="J122" s="42" t="e">
        <f>IF(LEN(VLOOKUP($A122,#REF!,4,FALSE)),UPPER(RIGHT(VLOOKUP($A122,#REF!,4,FALSE),1)),"")</f>
        <v>#REF!</v>
      </c>
      <c r="K122" s="42" t="e">
        <f>IF(LEN(VLOOKUP($A122,#REF!,5,FALSE)),UPPER(RIGHT(VLOOKUP($A122,#REF!,5,FALSE),1)),"")</f>
        <v>#REF!</v>
      </c>
      <c r="L122" s="42" t="e">
        <f>IF(LEN(VLOOKUP($A122,#REF!,6,FALSE)),UPPER(RIGHT(VLOOKUP($A122,#REF!,6,FALSE),1)),"")</f>
        <v>#REF!</v>
      </c>
      <c r="M122" s="43" t="e">
        <f>IF(LEN(VLOOKUP($A122,#REF!,7,FALSE)),UPPER(RIGHT(VLOOKUP($A122,#REF!,7,FALSE),1)),"")</f>
        <v>#REF!</v>
      </c>
      <c r="N122" s="38" t="s">
        <v>361</v>
      </c>
      <c r="O122" s="38" t="s">
        <v>83</v>
      </c>
      <c r="P122" s="38" t="s">
        <v>362</v>
      </c>
      <c r="Q122" s="38" t="s">
        <v>105</v>
      </c>
      <c r="R122" s="38" t="s">
        <v>83</v>
      </c>
      <c r="S122" s="63" t="e">
        <f>HLOOKUP("Device Tree Pin Name",#REF!,MATCH($A122,#REF!,0),FALSE)</f>
        <v>#REF!</v>
      </c>
      <c r="T122" s="47" t="e">
        <f>HLOOKUP("power rail",#REF!,MATCH($A122,#REF!,0),FALSE)</f>
        <v>#REF!</v>
      </c>
      <c r="U122" s="62" t="e">
        <f>HLOOKUP("Wake Capable",#REF!,MATCH($A122,#REF!,0),FALSE)</f>
        <v>#REF!</v>
      </c>
      <c r="V122" s="62" t="e">
        <f>HLOOKUP("Strap",#REF!,MATCH($A122,#REF!,0),FALSE)</f>
        <v>#REF!</v>
      </c>
      <c r="W122" s="62" t="e">
        <f>HLOOKUP("GTE",#REF!,MATCH($A122,#REF!,0),FALSE)</f>
        <v>#REF!</v>
      </c>
      <c r="X122" s="62" t="e">
        <f>HLOOKUP("DPD_Control",#REF!,MATCH($A122,#REF!,0),FALSE)</f>
        <v>#REF!</v>
      </c>
      <c r="Y122" s="62" t="e">
        <f>HLOOKUP("DPD_Group",#REF!,MATCH($A122,#REF!,0),FALSE)</f>
        <v>#REF!</v>
      </c>
      <c r="Z122" s="47" t="e">
        <f>HLOOKUP("Pad Category",#REF!,MATCH($A122,#REF!,0),FALSE)</f>
        <v>#REF!</v>
      </c>
      <c r="AA122" s="47" t="e">
        <f>HLOOKUP("Pad type",#REF!,MATCH($A122,#REF!,0),FALSE)</f>
        <v>#REF!</v>
      </c>
      <c r="AB122" s="47" t="e">
        <f>HLOOKUP("Pull Strength",#REF!,MATCH($A122,#REF!,0),FALSE)</f>
        <v>#REF!</v>
      </c>
      <c r="AC122" s="47" t="e">
        <f>HLOOKUP("POR Pin State",#REF!,MATCH($A122,#REF!,0),FALSE)</f>
        <v>#REF!</v>
      </c>
      <c r="AD122" s="47" t="str">
        <f t="shared" si="67"/>
        <v>RSVD1</v>
      </c>
      <c r="AE122" s="82"/>
      <c r="AF122" s="38" t="str">
        <f t="shared" si="55"/>
        <v>PULL_DOWN</v>
      </c>
      <c r="AG122" s="38" t="str">
        <f t="shared" si="68"/>
        <v>TRISTATE</v>
      </c>
      <c r="AH122" s="38" t="str">
        <f t="shared" si="69"/>
        <v>DISABLE</v>
      </c>
      <c r="AI122" s="87" t="e">
        <f t="shared" si="58"/>
        <v>#REF!</v>
      </c>
      <c r="AJ122" s="86" t="b">
        <v>1</v>
      </c>
      <c r="AK122" s="86" t="b">
        <v>1</v>
      </c>
      <c r="AL122" s="86" t="b">
        <v>1</v>
      </c>
      <c r="AM122" s="86" t="b">
        <v>1</v>
      </c>
      <c r="AN122" s="86" t="b">
        <v>1</v>
      </c>
      <c r="AO122" s="86" t="b">
        <v>1</v>
      </c>
      <c r="AP122" s="63" t="str">
        <f t="shared" si="59"/>
        <v>VALID</v>
      </c>
      <c r="AQ122" s="102" t="s">
        <v>365</v>
      </c>
      <c r="AR122" s="103" t="s">
        <v>79</v>
      </c>
      <c r="AS122" s="104"/>
      <c r="AT122" s="104" t="s">
        <v>89</v>
      </c>
      <c r="AU122" s="105"/>
      <c r="AV122" s="105"/>
      <c r="AW122" s="105"/>
      <c r="AX122" s="104" t="s">
        <v>85</v>
      </c>
      <c r="AY122" s="105"/>
      <c r="AZ122" s="104"/>
      <c r="BA122" s="104"/>
      <c r="BB122" s="115"/>
      <c r="BC122" s="116"/>
      <c r="BD122" s="117"/>
      <c r="BE122" s="125" t="s">
        <v>3</v>
      </c>
      <c r="BF122" s="147" t="e">
        <f>VLOOKUP($A122,#REF!,34,FALSE)</f>
        <v>#REF!</v>
      </c>
      <c r="BG122" s="148" t="e">
        <f>VLOOKUP($A122,#REF!,22,FALSE)</f>
        <v>#REF!</v>
      </c>
      <c r="BH122" s="149"/>
    </row>
    <row r="123" ht="12.95" customHeight="1" spans="1:60">
      <c r="A123" s="38" t="s">
        <v>366</v>
      </c>
      <c r="B123" s="38" t="e">
        <f>VLOOKUP($A123,#REF!,34,FALSE)</f>
        <v>#REF!</v>
      </c>
      <c r="C123" s="39" t="str">
        <f t="shared" si="66"/>
        <v>unused_SOC_GPIO38</v>
      </c>
      <c r="D123" s="40" t="e">
        <f>IF(LEN(VLOOKUP($A123,#REF!,8,FALSE)),LEFT(VLOOKUP($A123,#REF!,8,FALSE),LEN(VLOOKUP($A123,#REF!,8,FALSE))-2),"")</f>
        <v>#REF!</v>
      </c>
      <c r="E123" s="41" t="e">
        <f>IF(LEN(VLOOKUP($A123,#REF!,4,FALSE)),IF(INDEX(#REF!,MATCH($A123,#REF!,0),1),LEFT(VLOOKUP($A123,#REF!,4,FALSE),LEN(VLOOKUP($A123,#REF!,4,FALSE))-2),CONCATENATE(LEFT(VLOOKUP($A123,#REF!,4,FALSE),LEN(VLOOKUP($A123,#REF!,4,FALSE))-2),"*")),"")</f>
        <v>#REF!</v>
      </c>
      <c r="F123" s="42" t="e">
        <f>IF(LEN(VLOOKUP($A123,#REF!,5,FALSE)),IF(INDEX(#REF!,MATCH($A123,#REF!,0),2),LEFT(VLOOKUP($A123,#REF!,5,FALSE),LEN(VLOOKUP($A123,#REF!,5,FALSE))-2),CONCATENATE(LEFT(VLOOKUP($A123,#REF!,5,FALSE),LEN(VLOOKUP($A123,#REF!,5,FALSE))-2),"*")),"")</f>
        <v>#REF!</v>
      </c>
      <c r="G123" s="42" t="e">
        <f>IF(LEN(VLOOKUP($A123,#REF!,6,FALSE)),IF(INDEX(#REF!,MATCH($A123,#REF!,0),3),LEFT(VLOOKUP($A123,#REF!,6,FALSE),LEN(VLOOKUP($A123,#REF!,6,FALSE))-2),CONCATENATE(LEFT(VLOOKUP($A123,#REF!,6,FALSE),LEN(VLOOKUP($A123,#REF!,6,FALSE))-2),"*")),"")</f>
        <v>#REF!</v>
      </c>
      <c r="H123" s="43" t="e">
        <f>IF(LEN(VLOOKUP($A123,#REF!,7,FALSE)),IF(INDEX(#REF!,MATCH($A123,#REF!,0),4),LEFT(VLOOKUP($A123,#REF!,7,FALSE),LEN(VLOOKUP($A123,#REF!,7,FALSE))-2),CONCATENATE(LEFT(VLOOKUP($A123,#REF!,7,FALSE),LEN(VLOOKUP($A123,#REF!,7,FALSE))-2),"*")),"")</f>
        <v>#REF!</v>
      </c>
      <c r="I123" s="54" t="e">
        <f>IF(LEN(VLOOKUP($A123,#REF!,8,FALSE)),UPPER(RIGHT(VLOOKUP($A123,#REF!,8,FALSE),1)),"")</f>
        <v>#REF!</v>
      </c>
      <c r="J123" s="42" t="e">
        <f>IF(LEN(VLOOKUP($A123,#REF!,4,FALSE)),UPPER(RIGHT(VLOOKUP($A123,#REF!,4,FALSE),1)),"")</f>
        <v>#REF!</v>
      </c>
      <c r="K123" s="42" t="e">
        <f>IF(LEN(VLOOKUP($A123,#REF!,5,FALSE)),UPPER(RIGHT(VLOOKUP($A123,#REF!,5,FALSE),1)),"")</f>
        <v>#REF!</v>
      </c>
      <c r="L123" s="42" t="e">
        <f>IF(LEN(VLOOKUP($A123,#REF!,6,FALSE)),UPPER(RIGHT(VLOOKUP($A123,#REF!,6,FALSE),1)),"")</f>
        <v>#REF!</v>
      </c>
      <c r="M123" s="43" t="e">
        <f>IF(LEN(VLOOKUP($A123,#REF!,7,FALSE)),UPPER(RIGHT(VLOOKUP($A123,#REF!,7,FALSE),1)),"")</f>
        <v>#REF!</v>
      </c>
      <c r="N123" s="38" t="s">
        <v>367</v>
      </c>
      <c r="O123" s="38" t="s">
        <v>83</v>
      </c>
      <c r="P123" s="38" t="s">
        <v>104</v>
      </c>
      <c r="Q123" s="38" t="s">
        <v>105</v>
      </c>
      <c r="R123" s="38" t="s">
        <v>83</v>
      </c>
      <c r="S123" s="63" t="e">
        <f>HLOOKUP("Device Tree Pin Name",#REF!,MATCH($A123,#REF!,0),FALSE)</f>
        <v>#REF!</v>
      </c>
      <c r="T123" s="47" t="e">
        <f>HLOOKUP("power rail",#REF!,MATCH($A123,#REF!,0),FALSE)</f>
        <v>#REF!</v>
      </c>
      <c r="U123" s="62" t="e">
        <f>HLOOKUP("Wake Capable",#REF!,MATCH($A123,#REF!,0),FALSE)</f>
        <v>#REF!</v>
      </c>
      <c r="V123" s="62" t="e">
        <f>HLOOKUP("Strap",#REF!,MATCH($A123,#REF!,0),FALSE)</f>
        <v>#REF!</v>
      </c>
      <c r="W123" s="62" t="e">
        <f>HLOOKUP("GTE",#REF!,MATCH($A123,#REF!,0),FALSE)</f>
        <v>#REF!</v>
      </c>
      <c r="X123" s="62" t="e">
        <f>HLOOKUP("DPD_Control",#REF!,MATCH($A123,#REF!,0),FALSE)</f>
        <v>#REF!</v>
      </c>
      <c r="Y123" s="62" t="e">
        <f>HLOOKUP("DPD_Group",#REF!,MATCH($A123,#REF!,0),FALSE)</f>
        <v>#REF!</v>
      </c>
      <c r="Z123" s="47" t="e">
        <f>HLOOKUP("Pad Category",#REF!,MATCH($A123,#REF!,0),FALSE)</f>
        <v>#REF!</v>
      </c>
      <c r="AA123" s="47" t="e">
        <f>HLOOKUP("Pad type",#REF!,MATCH($A123,#REF!,0),FALSE)</f>
        <v>#REF!</v>
      </c>
      <c r="AB123" s="47" t="e">
        <f>HLOOKUP("Pull Strength",#REF!,MATCH($A123,#REF!,0),FALSE)</f>
        <v>#REF!</v>
      </c>
      <c r="AC123" s="47" t="e">
        <f>HLOOKUP("POR Pin State",#REF!,MATCH($A123,#REF!,0),FALSE)</f>
        <v>#REF!</v>
      </c>
      <c r="AD123" s="47" t="str">
        <f t="shared" si="67"/>
        <v>RSVD1</v>
      </c>
      <c r="AE123" s="82"/>
      <c r="AF123" s="38" t="str">
        <f t="shared" si="55"/>
        <v>PULL_DOWN</v>
      </c>
      <c r="AG123" s="38" t="str">
        <f t="shared" si="68"/>
        <v>TRISTATE</v>
      </c>
      <c r="AH123" s="38" t="str">
        <f t="shared" si="69"/>
        <v>DISABLE</v>
      </c>
      <c r="AI123" s="87" t="e">
        <f t="shared" si="58"/>
        <v>#REF!</v>
      </c>
      <c r="AJ123" s="86" t="b">
        <v>1</v>
      </c>
      <c r="AK123" s="86" t="b">
        <v>1</v>
      </c>
      <c r="AL123" s="86" t="b">
        <v>1</v>
      </c>
      <c r="AM123" s="86" t="b">
        <v>1</v>
      </c>
      <c r="AN123" s="86" t="b">
        <v>1</v>
      </c>
      <c r="AO123" s="86" t="b">
        <v>1</v>
      </c>
      <c r="AP123" s="63" t="str">
        <f t="shared" si="59"/>
        <v>VALID</v>
      </c>
      <c r="AQ123" s="102" t="s">
        <v>368</v>
      </c>
      <c r="AR123" s="103" t="s">
        <v>79</v>
      </c>
      <c r="AS123" s="104"/>
      <c r="AT123" s="104" t="s">
        <v>89</v>
      </c>
      <c r="AU123" s="105"/>
      <c r="AV123" s="105"/>
      <c r="AW123" s="105"/>
      <c r="AX123" s="104" t="s">
        <v>85</v>
      </c>
      <c r="AY123" s="105"/>
      <c r="AZ123" s="104"/>
      <c r="BA123" s="104"/>
      <c r="BB123" s="115"/>
      <c r="BC123" s="116"/>
      <c r="BD123" s="117"/>
      <c r="BE123" s="150"/>
      <c r="BF123" s="147" t="e">
        <f>VLOOKUP($A123,#REF!,34,FALSE)</f>
        <v>#REF!</v>
      </c>
      <c r="BG123" s="148" t="e">
        <f>VLOOKUP($A123,#REF!,22,FALSE)</f>
        <v>#REF!</v>
      </c>
      <c r="BH123" s="149"/>
    </row>
    <row r="124" ht="12.95" customHeight="1" spans="1:60">
      <c r="A124" s="38" t="s">
        <v>369</v>
      </c>
      <c r="B124" s="38" t="e">
        <f>VLOOKUP($A124,#REF!,34,FALSE)</f>
        <v>#REF!</v>
      </c>
      <c r="C124" s="39" t="str">
        <f t="shared" si="66"/>
        <v>unused_SOC_GPIO39</v>
      </c>
      <c r="D124" s="40" t="e">
        <f>IF(LEN(VLOOKUP($A124,#REF!,8,FALSE)),LEFT(VLOOKUP($A124,#REF!,8,FALSE),LEN(VLOOKUP($A124,#REF!,8,FALSE))-2),"")</f>
        <v>#REF!</v>
      </c>
      <c r="E124" s="41" t="e">
        <f>IF(LEN(VLOOKUP($A124,#REF!,4,FALSE)),IF(INDEX(#REF!,MATCH($A124,#REF!,0),1),LEFT(VLOOKUP($A124,#REF!,4,FALSE),LEN(VLOOKUP($A124,#REF!,4,FALSE))-2),CONCATENATE(LEFT(VLOOKUP($A124,#REF!,4,FALSE),LEN(VLOOKUP($A124,#REF!,4,FALSE))-2),"*")),"")</f>
        <v>#REF!</v>
      </c>
      <c r="F124" s="42" t="e">
        <f>IF(LEN(VLOOKUP($A124,#REF!,5,FALSE)),IF(INDEX(#REF!,MATCH($A124,#REF!,0),2),LEFT(VLOOKUP($A124,#REF!,5,FALSE),LEN(VLOOKUP($A124,#REF!,5,FALSE))-2),CONCATENATE(LEFT(VLOOKUP($A124,#REF!,5,FALSE),LEN(VLOOKUP($A124,#REF!,5,FALSE))-2),"*")),"")</f>
        <v>#REF!</v>
      </c>
      <c r="G124" s="42" t="e">
        <f>IF(LEN(VLOOKUP($A124,#REF!,6,FALSE)),IF(INDEX(#REF!,MATCH($A124,#REF!,0),3),LEFT(VLOOKUP($A124,#REF!,6,FALSE),LEN(VLOOKUP($A124,#REF!,6,FALSE))-2),CONCATENATE(LEFT(VLOOKUP($A124,#REF!,6,FALSE),LEN(VLOOKUP($A124,#REF!,6,FALSE))-2),"*")),"")</f>
        <v>#REF!</v>
      </c>
      <c r="H124" s="43" t="e">
        <f>IF(LEN(VLOOKUP($A124,#REF!,7,FALSE)),IF(INDEX(#REF!,MATCH($A124,#REF!,0),4),LEFT(VLOOKUP($A124,#REF!,7,FALSE),LEN(VLOOKUP($A124,#REF!,7,FALSE))-2),CONCATENATE(LEFT(VLOOKUP($A124,#REF!,7,FALSE),LEN(VLOOKUP($A124,#REF!,7,FALSE))-2),"*")),"")</f>
        <v>#REF!</v>
      </c>
      <c r="I124" s="54" t="e">
        <f>IF(LEN(VLOOKUP($A124,#REF!,8,FALSE)),UPPER(RIGHT(VLOOKUP($A124,#REF!,8,FALSE),1)),"")</f>
        <v>#REF!</v>
      </c>
      <c r="J124" s="42" t="e">
        <f>IF(LEN(VLOOKUP($A124,#REF!,4,FALSE)),UPPER(RIGHT(VLOOKUP($A124,#REF!,4,FALSE),1)),"")</f>
        <v>#REF!</v>
      </c>
      <c r="K124" s="42" t="e">
        <f>IF(LEN(VLOOKUP($A124,#REF!,5,FALSE)),UPPER(RIGHT(VLOOKUP($A124,#REF!,5,FALSE),1)),"")</f>
        <v>#REF!</v>
      </c>
      <c r="L124" s="42" t="e">
        <f>IF(LEN(VLOOKUP($A124,#REF!,6,FALSE)),UPPER(RIGHT(VLOOKUP($A124,#REF!,6,FALSE),1)),"")</f>
        <v>#REF!</v>
      </c>
      <c r="M124" s="43" t="e">
        <f>IF(LEN(VLOOKUP($A124,#REF!,7,FALSE)),UPPER(RIGHT(VLOOKUP($A124,#REF!,7,FALSE),1)),"")</f>
        <v>#REF!</v>
      </c>
      <c r="N124" s="38" t="s">
        <v>132</v>
      </c>
      <c r="O124" s="38" t="s">
        <v>83</v>
      </c>
      <c r="P124" s="38" t="s">
        <v>104</v>
      </c>
      <c r="Q124" s="38" t="s">
        <v>105</v>
      </c>
      <c r="R124" s="38" t="s">
        <v>83</v>
      </c>
      <c r="S124" s="63" t="e">
        <f>HLOOKUP("Device Tree Pin Name",#REF!,MATCH($A124,#REF!,0),FALSE)</f>
        <v>#REF!</v>
      </c>
      <c r="T124" s="47" t="e">
        <f>HLOOKUP("power rail",#REF!,MATCH($A124,#REF!,0),FALSE)</f>
        <v>#REF!</v>
      </c>
      <c r="U124" s="62" t="e">
        <f>HLOOKUP("Wake Capable",#REF!,MATCH($A124,#REF!,0),FALSE)</f>
        <v>#REF!</v>
      </c>
      <c r="V124" s="62" t="e">
        <f>HLOOKUP("Strap",#REF!,MATCH($A124,#REF!,0),FALSE)</f>
        <v>#REF!</v>
      </c>
      <c r="W124" s="62" t="e">
        <f>HLOOKUP("GTE",#REF!,MATCH($A124,#REF!,0),FALSE)</f>
        <v>#REF!</v>
      </c>
      <c r="X124" s="62" t="e">
        <f>HLOOKUP("DPD_Control",#REF!,MATCH($A124,#REF!,0),FALSE)</f>
        <v>#REF!</v>
      </c>
      <c r="Y124" s="62" t="e">
        <f>HLOOKUP("DPD_Group",#REF!,MATCH($A124,#REF!,0),FALSE)</f>
        <v>#REF!</v>
      </c>
      <c r="Z124" s="47" t="e">
        <f>HLOOKUP("Pad Category",#REF!,MATCH($A124,#REF!,0),FALSE)</f>
        <v>#REF!</v>
      </c>
      <c r="AA124" s="63" t="e">
        <f>HLOOKUP("Pad type",#REF!,MATCH($A124,#REF!,0),FALSE)</f>
        <v>#REF!</v>
      </c>
      <c r="AB124" s="47" t="e">
        <f>HLOOKUP("Pull Strength",#REF!,MATCH($A124,#REF!,0),FALSE)</f>
        <v>#REF!</v>
      </c>
      <c r="AC124" s="47" t="e">
        <f>HLOOKUP("POR Pin State",#REF!,MATCH($A124,#REF!,0),FALSE)</f>
        <v>#REF!</v>
      </c>
      <c r="AD124" s="47" t="str">
        <f t="shared" si="67"/>
        <v>RSVD1</v>
      </c>
      <c r="AE124" s="82"/>
      <c r="AF124" s="38" t="str">
        <f t="shared" si="55"/>
        <v>PULL_DOWN</v>
      </c>
      <c r="AG124" s="38" t="str">
        <f t="shared" si="68"/>
        <v>TRISTATE</v>
      </c>
      <c r="AH124" s="38" t="str">
        <f t="shared" si="69"/>
        <v>DISABLE</v>
      </c>
      <c r="AI124" s="87" t="e">
        <f t="shared" si="58"/>
        <v>#REF!</v>
      </c>
      <c r="AJ124" s="86" t="b">
        <v>1</v>
      </c>
      <c r="AK124" s="86" t="b">
        <v>1</v>
      </c>
      <c r="AL124" s="86" t="b">
        <v>1</v>
      </c>
      <c r="AM124" s="86" t="b">
        <v>1</v>
      </c>
      <c r="AN124" s="86" t="b">
        <v>1</v>
      </c>
      <c r="AO124" s="86" t="b">
        <v>1</v>
      </c>
      <c r="AP124" s="63" t="str">
        <f t="shared" si="59"/>
        <v>VALID</v>
      </c>
      <c r="AQ124" s="102" t="s">
        <v>370</v>
      </c>
      <c r="AR124" s="103" t="s">
        <v>79</v>
      </c>
      <c r="AS124" s="104"/>
      <c r="AT124" s="105"/>
      <c r="AU124" s="105"/>
      <c r="AV124" s="105"/>
      <c r="AW124" s="105"/>
      <c r="AX124" s="104" t="s">
        <v>85</v>
      </c>
      <c r="AY124" s="105"/>
      <c r="AZ124" s="104"/>
      <c r="BA124" s="104"/>
      <c r="BB124" s="115"/>
      <c r="BC124" s="116"/>
      <c r="BD124" s="117"/>
      <c r="BE124" s="150"/>
      <c r="BF124" s="147" t="e">
        <f>VLOOKUP($A124,#REF!,34,FALSE)</f>
        <v>#REF!</v>
      </c>
      <c r="BG124" s="148" t="e">
        <f>VLOOKUP($A124,#REF!,22,FALSE)</f>
        <v>#REF!</v>
      </c>
      <c r="BH124" s="149"/>
    </row>
    <row r="125" ht="12.95" customHeight="1" spans="1:60">
      <c r="A125" s="38" t="s">
        <v>371</v>
      </c>
      <c r="B125" s="38" t="e">
        <f>VLOOKUP($A125,#REF!,34,FALSE)</f>
        <v>#REF!</v>
      </c>
      <c r="C125" s="39" t="str">
        <f t="shared" si="66"/>
        <v>unused_SOC_GPIO40</v>
      </c>
      <c r="D125" s="40" t="e">
        <f>IF(LEN(VLOOKUP($A125,#REF!,8,FALSE)),LEFT(VLOOKUP($A125,#REF!,8,FALSE),LEN(VLOOKUP($A125,#REF!,8,FALSE))-2),"")</f>
        <v>#REF!</v>
      </c>
      <c r="E125" s="41" t="e">
        <f>IF(LEN(VLOOKUP($A125,#REF!,4,FALSE)),IF(INDEX(#REF!,MATCH($A125,#REF!,0),1),LEFT(VLOOKUP($A125,#REF!,4,FALSE),LEN(VLOOKUP($A125,#REF!,4,FALSE))-2),CONCATENATE(LEFT(VLOOKUP($A125,#REF!,4,FALSE),LEN(VLOOKUP($A125,#REF!,4,FALSE))-2),"*")),"")</f>
        <v>#REF!</v>
      </c>
      <c r="F125" s="42" t="e">
        <f>IF(LEN(VLOOKUP($A125,#REF!,5,FALSE)),IF(INDEX(#REF!,MATCH($A125,#REF!,0),2),LEFT(VLOOKUP($A125,#REF!,5,FALSE),LEN(VLOOKUP($A125,#REF!,5,FALSE))-2),CONCATENATE(LEFT(VLOOKUP($A125,#REF!,5,FALSE),LEN(VLOOKUP($A125,#REF!,5,FALSE))-2),"*")),"")</f>
        <v>#REF!</v>
      </c>
      <c r="G125" s="42" t="e">
        <f>IF(LEN(VLOOKUP($A125,#REF!,6,FALSE)),IF(INDEX(#REF!,MATCH($A125,#REF!,0),3),LEFT(VLOOKUP($A125,#REF!,6,FALSE),LEN(VLOOKUP($A125,#REF!,6,FALSE))-2),CONCATENATE(LEFT(VLOOKUP($A125,#REF!,6,FALSE),LEN(VLOOKUP($A125,#REF!,6,FALSE))-2),"*")),"")</f>
        <v>#REF!</v>
      </c>
      <c r="H125" s="43" t="e">
        <f>IF(LEN(VLOOKUP($A125,#REF!,7,FALSE)),IF(INDEX(#REF!,MATCH($A125,#REF!,0),4),LEFT(VLOOKUP($A125,#REF!,7,FALSE),LEN(VLOOKUP($A125,#REF!,7,FALSE))-2),CONCATENATE(LEFT(VLOOKUP($A125,#REF!,7,FALSE),LEN(VLOOKUP($A125,#REF!,7,FALSE))-2),"*")),"")</f>
        <v>#REF!</v>
      </c>
      <c r="I125" s="54" t="e">
        <f>IF(LEN(VLOOKUP($A125,#REF!,8,FALSE)),UPPER(RIGHT(VLOOKUP($A125,#REF!,8,FALSE),1)),"")</f>
        <v>#REF!</v>
      </c>
      <c r="J125" s="42" t="e">
        <f>IF(LEN(VLOOKUP($A125,#REF!,4,FALSE)),UPPER(RIGHT(VLOOKUP($A125,#REF!,4,FALSE),1)),"")</f>
        <v>#REF!</v>
      </c>
      <c r="K125" s="42" t="e">
        <f>IF(LEN(VLOOKUP($A125,#REF!,5,FALSE)),UPPER(RIGHT(VLOOKUP($A125,#REF!,5,FALSE),1)),"")</f>
        <v>#REF!</v>
      </c>
      <c r="L125" s="42" t="e">
        <f>IF(LEN(VLOOKUP($A125,#REF!,6,FALSE)),UPPER(RIGHT(VLOOKUP($A125,#REF!,6,FALSE),1)),"")</f>
        <v>#REF!</v>
      </c>
      <c r="M125" s="43" t="e">
        <f>IF(LEN(VLOOKUP($A125,#REF!,7,FALSE)),UPPER(RIGHT(VLOOKUP($A125,#REF!,7,FALSE),1)),"")</f>
        <v>#REF!</v>
      </c>
      <c r="N125" s="38" t="s">
        <v>367</v>
      </c>
      <c r="O125" s="38" t="s">
        <v>83</v>
      </c>
      <c r="P125" s="38" t="s">
        <v>104</v>
      </c>
      <c r="Q125" s="38" t="s">
        <v>105</v>
      </c>
      <c r="R125" s="38" t="s">
        <v>83</v>
      </c>
      <c r="S125" s="63" t="e">
        <f>HLOOKUP("Device Tree Pin Name",#REF!,MATCH($A125,#REF!,0),FALSE)</f>
        <v>#REF!</v>
      </c>
      <c r="T125" s="47" t="e">
        <f>HLOOKUP("power rail",#REF!,MATCH($A125,#REF!,0),FALSE)</f>
        <v>#REF!</v>
      </c>
      <c r="U125" s="62" t="e">
        <f>HLOOKUP("Wake Capable",#REF!,MATCH($A125,#REF!,0),FALSE)</f>
        <v>#REF!</v>
      </c>
      <c r="V125" s="62" t="e">
        <f>HLOOKUP("Strap",#REF!,MATCH($A125,#REF!,0),FALSE)</f>
        <v>#REF!</v>
      </c>
      <c r="W125" s="62" t="e">
        <f>HLOOKUP("GTE",#REF!,MATCH($A125,#REF!,0),FALSE)</f>
        <v>#REF!</v>
      </c>
      <c r="X125" s="62" t="e">
        <f>HLOOKUP("DPD_Control",#REF!,MATCH($A125,#REF!,0),FALSE)</f>
        <v>#REF!</v>
      </c>
      <c r="Y125" s="62" t="e">
        <f>HLOOKUP("DPD_Group",#REF!,MATCH($A125,#REF!,0),FALSE)</f>
        <v>#REF!</v>
      </c>
      <c r="Z125" s="47" t="e">
        <f>HLOOKUP("Pad Category",#REF!,MATCH($A125,#REF!,0),FALSE)</f>
        <v>#REF!</v>
      </c>
      <c r="AA125" s="47" t="e">
        <f>HLOOKUP("Pad type",#REF!,MATCH($A125,#REF!,0),FALSE)</f>
        <v>#REF!</v>
      </c>
      <c r="AB125" s="47" t="e">
        <f>HLOOKUP("Pull Strength",#REF!,MATCH($A125,#REF!,0),FALSE)</f>
        <v>#REF!</v>
      </c>
      <c r="AC125" s="47" t="e">
        <f>HLOOKUP("POR Pin State",#REF!,MATCH($A125,#REF!,0),FALSE)</f>
        <v>#REF!</v>
      </c>
      <c r="AD125" s="47" t="str">
        <f t="shared" si="67"/>
        <v>RSVD1</v>
      </c>
      <c r="AE125" s="82"/>
      <c r="AF125" s="38" t="str">
        <f t="shared" si="55"/>
        <v>PULL_DOWN</v>
      </c>
      <c r="AG125" s="38" t="str">
        <f t="shared" si="68"/>
        <v>TRISTATE</v>
      </c>
      <c r="AH125" s="38" t="str">
        <f t="shared" si="69"/>
        <v>DISABLE</v>
      </c>
      <c r="AI125" s="87" t="e">
        <f t="shared" si="58"/>
        <v>#REF!</v>
      </c>
      <c r="AJ125" s="86" t="b">
        <v>1</v>
      </c>
      <c r="AK125" s="86" t="b">
        <v>1</v>
      </c>
      <c r="AL125" s="86" t="b">
        <v>1</v>
      </c>
      <c r="AM125" s="86" t="b">
        <v>1</v>
      </c>
      <c r="AN125" s="86" t="b">
        <v>1</v>
      </c>
      <c r="AO125" s="86" t="b">
        <v>1</v>
      </c>
      <c r="AP125" s="63" t="str">
        <f t="shared" si="59"/>
        <v>VALID</v>
      </c>
      <c r="AQ125" s="102" t="s">
        <v>372</v>
      </c>
      <c r="AR125" s="103" t="s">
        <v>79</v>
      </c>
      <c r="AS125" s="104"/>
      <c r="AT125" s="104" t="s">
        <v>89</v>
      </c>
      <c r="AU125" s="105"/>
      <c r="AV125" s="105"/>
      <c r="AW125" s="105"/>
      <c r="AX125" s="104" t="s">
        <v>85</v>
      </c>
      <c r="AY125" s="105"/>
      <c r="AZ125" s="104"/>
      <c r="BA125" s="104"/>
      <c r="BB125" s="115"/>
      <c r="BC125" s="116"/>
      <c r="BD125" s="117"/>
      <c r="BE125" s="151"/>
      <c r="BF125" s="147" t="e">
        <f>VLOOKUP($A125,#REF!,34,FALSE)</f>
        <v>#REF!</v>
      </c>
      <c r="BG125" s="148" t="e">
        <f>VLOOKUP($A125,#REF!,22,FALSE)</f>
        <v>#REF!</v>
      </c>
      <c r="BH125" s="149"/>
    </row>
    <row r="126" s="3" customFormat="1" ht="18" customHeight="1" spans="1:60">
      <c r="A126" s="46" t="s">
        <v>373</v>
      </c>
      <c r="B126" s="45" t="s">
        <v>374</v>
      </c>
      <c r="C126" s="35"/>
      <c r="D126" s="37"/>
      <c r="E126" s="37"/>
      <c r="F126" s="37"/>
      <c r="G126" s="37"/>
      <c r="H126" s="37"/>
      <c r="I126" s="35"/>
      <c r="J126" s="35"/>
      <c r="K126" s="35"/>
      <c r="L126" s="35"/>
      <c r="M126" s="35"/>
      <c r="N126" s="35"/>
      <c r="O126" s="35"/>
      <c r="P126" s="35"/>
      <c r="Q126" s="35"/>
      <c r="R126" s="35"/>
      <c r="S126" s="35"/>
      <c r="T126" s="35"/>
      <c r="U126" s="60"/>
      <c r="V126" s="60"/>
      <c r="W126" s="60"/>
      <c r="X126" s="60"/>
      <c r="Y126" s="60"/>
      <c r="Z126" s="81"/>
      <c r="AA126" s="81"/>
      <c r="AB126" s="81"/>
      <c r="AC126" s="81"/>
      <c r="AD126" s="81"/>
      <c r="AE126" s="81"/>
      <c r="AF126" s="81"/>
      <c r="AG126" s="81"/>
      <c r="AH126" s="81"/>
      <c r="AI126" s="81"/>
      <c r="AJ126" s="81"/>
      <c r="AK126" s="81"/>
      <c r="AL126" s="81"/>
      <c r="AM126" s="81"/>
      <c r="AN126" s="81"/>
      <c r="AO126" s="81"/>
      <c r="AP126" s="81"/>
      <c r="AQ126" s="100"/>
      <c r="AR126" s="100"/>
      <c r="AS126" s="101"/>
      <c r="AT126" s="101"/>
      <c r="AU126" s="101"/>
      <c r="AV126" s="101"/>
      <c r="AW126" s="101"/>
      <c r="AX126" s="101"/>
      <c r="AY126" s="101"/>
      <c r="AZ126" s="101"/>
      <c r="BA126" s="101"/>
      <c r="BB126" s="101"/>
      <c r="BC126" s="400" t="s">
        <v>76</v>
      </c>
      <c r="BD126" s="114"/>
      <c r="BE126" s="142" t="s">
        <v>373</v>
      </c>
      <c r="BF126" s="143" t="s">
        <v>374</v>
      </c>
      <c r="BG126" s="144"/>
      <c r="BH126" s="145"/>
    </row>
    <row r="127" ht="12.95" customHeight="1" spans="1:60">
      <c r="A127" s="38" t="s">
        <v>375</v>
      </c>
      <c r="B127" s="38" t="e">
        <f>VLOOKUP($A127,#REF!,34,FALSE)</f>
        <v>#REF!</v>
      </c>
      <c r="C127" s="39" t="str">
        <f t="shared" ref="C127:C149" si="70">CONCATENATE("unused_",A127)</f>
        <v>unused_SOC_GPIO13</v>
      </c>
      <c r="D127" s="40" t="e">
        <f>IF(LEN(VLOOKUP($A127,#REF!,8,FALSE)),LEFT(VLOOKUP($A127,#REF!,8,FALSE),LEN(VLOOKUP($A127,#REF!,8,FALSE))-2),"")</f>
        <v>#REF!</v>
      </c>
      <c r="E127" s="41" t="e">
        <f>IF(LEN(VLOOKUP($A127,#REF!,4,FALSE)),IF(INDEX(#REF!,MATCH($A127,#REF!,0),1),LEFT(VLOOKUP($A127,#REF!,4,FALSE),LEN(VLOOKUP($A127,#REF!,4,FALSE))-2),CONCATENATE(LEFT(VLOOKUP($A127,#REF!,4,FALSE),LEN(VLOOKUP($A127,#REF!,4,FALSE))-2),"*")),"")</f>
        <v>#REF!</v>
      </c>
      <c r="F127" s="42" t="e">
        <f>IF(LEN(VLOOKUP($A127,#REF!,5,FALSE)),IF(INDEX(#REF!,MATCH($A127,#REF!,0),2),LEFT(VLOOKUP($A127,#REF!,5,FALSE),LEN(VLOOKUP($A127,#REF!,5,FALSE))-2),CONCATENATE(LEFT(VLOOKUP($A127,#REF!,5,FALSE),LEN(VLOOKUP($A127,#REF!,5,FALSE))-2),"*")),"")</f>
        <v>#REF!</v>
      </c>
      <c r="G127" s="42" t="e">
        <f>IF(LEN(VLOOKUP($A127,#REF!,6,FALSE)),IF(INDEX(#REF!,MATCH($A127,#REF!,0),3),LEFT(VLOOKUP($A127,#REF!,6,FALSE),LEN(VLOOKUP($A127,#REF!,6,FALSE))-2),CONCATENATE(LEFT(VLOOKUP($A127,#REF!,6,FALSE),LEN(VLOOKUP($A127,#REF!,6,FALSE))-2),"*")),"")</f>
        <v>#REF!</v>
      </c>
      <c r="H127" s="43" t="e">
        <f>IF(LEN(VLOOKUP($A127,#REF!,7,FALSE)),IF(INDEX(#REF!,MATCH($A127,#REF!,0),4),LEFT(VLOOKUP($A127,#REF!,7,FALSE),LEN(VLOOKUP($A127,#REF!,7,FALSE))-2),CONCATENATE(LEFT(VLOOKUP($A127,#REF!,7,FALSE),LEN(VLOOKUP($A127,#REF!,7,FALSE))-2),"*")),"")</f>
        <v>#REF!</v>
      </c>
      <c r="I127" s="54" t="e">
        <f>IF(LEN(VLOOKUP($A127,#REF!,8,FALSE)),UPPER(RIGHT(VLOOKUP($A127,#REF!,8,FALSE),1)),"")</f>
        <v>#REF!</v>
      </c>
      <c r="J127" s="42" t="e">
        <f>IF(LEN(VLOOKUP($A127,#REF!,4,FALSE)),UPPER(RIGHT(VLOOKUP($A127,#REF!,4,FALSE),1)),"")</f>
        <v>#REF!</v>
      </c>
      <c r="K127" s="42" t="e">
        <f>IF(LEN(VLOOKUP($A127,#REF!,5,FALSE)),UPPER(RIGHT(VLOOKUP($A127,#REF!,5,FALSE),1)),"")</f>
        <v>#REF!</v>
      </c>
      <c r="L127" s="42" t="e">
        <f>IF(LEN(VLOOKUP($A127,#REF!,6,FALSE)),UPPER(RIGHT(VLOOKUP($A127,#REF!,6,FALSE),1)),"")</f>
        <v>#REF!</v>
      </c>
      <c r="M127" s="43" t="e">
        <f>IF(LEN(VLOOKUP($A127,#REF!,7,FALSE)),UPPER(RIGHT(VLOOKUP($A127,#REF!,7,FALSE),1)),"")</f>
        <v>#REF!</v>
      </c>
      <c r="N127" s="38" t="e">
        <f t="shared" ref="N127:N132" si="71">IF(E127="","RSVD0")</f>
        <v>#REF!</v>
      </c>
      <c r="O127" s="38" t="s">
        <v>83</v>
      </c>
      <c r="P127" s="38" t="s">
        <v>104</v>
      </c>
      <c r="Q127" s="38" t="s">
        <v>105</v>
      </c>
      <c r="R127" s="38" t="s">
        <v>94</v>
      </c>
      <c r="S127" s="61" t="e">
        <f>HLOOKUP("Device Tree Pin Name",#REF!,MATCH($A127,#REF!,0),FALSE)</f>
        <v>#REF!</v>
      </c>
      <c r="T127" s="47" t="e">
        <f>HLOOKUP("power rail",#REF!,MATCH($A127,#REF!,0),FALSE)</f>
        <v>#REF!</v>
      </c>
      <c r="U127" s="62" t="e">
        <f>HLOOKUP("Wake Capable",#REF!,MATCH($A127,#REF!,0),FALSE)</f>
        <v>#REF!</v>
      </c>
      <c r="V127" s="62" t="e">
        <f>HLOOKUP("Strap",#REF!,MATCH($A127,#REF!,0),FALSE)</f>
        <v>#REF!</v>
      </c>
      <c r="W127" s="62" t="e">
        <f>HLOOKUP("GTE",#REF!,MATCH($A127,#REF!,0),FALSE)</f>
        <v>#REF!</v>
      </c>
      <c r="X127" s="62" t="e">
        <f>HLOOKUP("DPD_Control",#REF!,MATCH($A127,#REF!,0),FALSE)</f>
        <v>#REF!</v>
      </c>
      <c r="Y127" s="62" t="e">
        <f>HLOOKUP("DPD_Group",#REF!,MATCH($A127,#REF!,0),FALSE)</f>
        <v>#REF!</v>
      </c>
      <c r="Z127" s="47" t="e">
        <f>HLOOKUP("Pad Category",#REF!,MATCH($A127,#REF!,0),FALSE)</f>
        <v>#REF!</v>
      </c>
      <c r="AA127" s="47" t="e">
        <f>HLOOKUP("Pad type",#REF!,MATCH($A127,#REF!,0),FALSE)</f>
        <v>#REF!</v>
      </c>
      <c r="AB127" s="47" t="e">
        <f>HLOOKUP("Pull Strength",#REF!,MATCH($A127,#REF!,0),FALSE)</f>
        <v>#REF!</v>
      </c>
      <c r="AC127" s="47" t="e">
        <f>HLOOKUP("POR Pin State",#REF!,MATCH($A127,#REF!,0),FALSE)</f>
        <v>#REF!</v>
      </c>
      <c r="AD127" s="47" t="str">
        <f t="shared" ref="AD127:AD149" si="72">IF(OR($AQ127="",$AQ127=$C127),$R127,IF($AQ127=$D127,SUBSTITUTE(SUBSTITUTE($AQ127,"GPIO3_","GPIO_"),".0",""),IF($AQ127=$E127,$N127,IF($AQ127=$F127,$O127,IF($AQ127=$G127,$P127,IF($AQ127=$H127,$Q127,"INVALID"))))))</f>
        <v>RSVD0</v>
      </c>
      <c r="AE127" s="82"/>
      <c r="AF127" s="38" t="str">
        <f t="shared" si="55"/>
        <v>PULL_DOWN</v>
      </c>
      <c r="AG127" s="38" t="str">
        <f t="shared" ref="AG127:AG149" si="73">IF($AR127="Input","TRISTATE",IF($AS127="Z","TRISTATE",IF($AQ127=$C127,"TRISTATE","NORMAL")))</f>
        <v>TRISTATE</v>
      </c>
      <c r="AH127" s="38" t="str">
        <f t="shared" ref="AH127:AH149" si="74">IF(OR($AQ127=$C127,$AR127="Output"),"DISABLE","ENABLE")</f>
        <v>DISABLE</v>
      </c>
      <c r="AI127" s="87" t="e">
        <f t="shared" si="58"/>
        <v>#REF!</v>
      </c>
      <c r="AJ127" s="86" t="b">
        <v>1</v>
      </c>
      <c r="AK127" s="86" t="b">
        <v>1</v>
      </c>
      <c r="AL127" s="86" t="b">
        <v>1</v>
      </c>
      <c r="AM127" s="86" t="b">
        <v>1</v>
      </c>
      <c r="AN127" s="86" t="b">
        <v>1</v>
      </c>
      <c r="AO127" s="86" t="b">
        <v>1</v>
      </c>
      <c r="AP127" s="63" t="str">
        <f t="shared" si="59"/>
        <v>VALID</v>
      </c>
      <c r="AQ127" s="102" t="s">
        <v>376</v>
      </c>
      <c r="AR127" s="103" t="s">
        <v>79</v>
      </c>
      <c r="AS127" s="104"/>
      <c r="AT127" s="105"/>
      <c r="AU127" s="105"/>
      <c r="AV127" s="105"/>
      <c r="AW127" s="105"/>
      <c r="AX127" s="104" t="s">
        <v>85</v>
      </c>
      <c r="AY127" s="105"/>
      <c r="AZ127" s="104"/>
      <c r="BA127" s="104"/>
      <c r="BB127" s="115"/>
      <c r="BC127" s="116"/>
      <c r="BD127" s="117"/>
      <c r="BE127" s="146"/>
      <c r="BF127" s="147" t="e">
        <f>VLOOKUP($A127,#REF!,34,FALSE)</f>
        <v>#REF!</v>
      </c>
      <c r="BG127" s="148" t="e">
        <f>VLOOKUP($A127,#REF!,22,FALSE)</f>
        <v>#REF!</v>
      </c>
      <c r="BH127" s="149"/>
    </row>
    <row r="128" ht="12.95" customHeight="1" spans="1:60">
      <c r="A128" s="38" t="s">
        <v>377</v>
      </c>
      <c r="B128" s="38" t="e">
        <f>VLOOKUP($A128,#REF!,34,FALSE)</f>
        <v>#REF!</v>
      </c>
      <c r="C128" s="39" t="str">
        <f t="shared" si="70"/>
        <v>unused_SOC_GPIO14</v>
      </c>
      <c r="D128" s="40" t="e">
        <f>IF(LEN(VLOOKUP($A128,#REF!,8,FALSE)),LEFT(VLOOKUP($A128,#REF!,8,FALSE),LEN(VLOOKUP($A128,#REF!,8,FALSE))-2),"")</f>
        <v>#REF!</v>
      </c>
      <c r="E128" s="41" t="e">
        <f>IF(LEN(VLOOKUP($A128,#REF!,4,FALSE)),IF(INDEX(#REF!,MATCH($A128,#REF!,0),1),LEFT(VLOOKUP($A128,#REF!,4,FALSE),LEN(VLOOKUP($A128,#REF!,4,FALSE))-2),CONCATENATE(LEFT(VLOOKUP($A128,#REF!,4,FALSE),LEN(VLOOKUP($A128,#REF!,4,FALSE))-2),"*")),"")</f>
        <v>#REF!</v>
      </c>
      <c r="F128" s="42" t="e">
        <f>IF(LEN(VLOOKUP($A128,#REF!,5,FALSE)),IF(INDEX(#REF!,MATCH($A128,#REF!,0),2),LEFT(VLOOKUP($A128,#REF!,5,FALSE),LEN(VLOOKUP($A128,#REF!,5,FALSE))-2),CONCATENATE(LEFT(VLOOKUP($A128,#REF!,5,FALSE),LEN(VLOOKUP($A128,#REF!,5,FALSE))-2),"*")),"")</f>
        <v>#REF!</v>
      </c>
      <c r="G128" s="42" t="e">
        <f>IF(LEN(VLOOKUP($A128,#REF!,6,FALSE)),IF(INDEX(#REF!,MATCH($A128,#REF!,0),3),LEFT(VLOOKUP($A128,#REF!,6,FALSE),LEN(VLOOKUP($A128,#REF!,6,FALSE))-2),CONCATENATE(LEFT(VLOOKUP($A128,#REF!,6,FALSE),LEN(VLOOKUP($A128,#REF!,6,FALSE))-2),"*")),"")</f>
        <v>#REF!</v>
      </c>
      <c r="H128" s="43" t="e">
        <f>IF(LEN(VLOOKUP($A128,#REF!,7,FALSE)),IF(INDEX(#REF!,MATCH($A128,#REF!,0),4),LEFT(VLOOKUP($A128,#REF!,7,FALSE),LEN(VLOOKUP($A128,#REF!,7,FALSE))-2),CONCATENATE(LEFT(VLOOKUP($A128,#REF!,7,FALSE),LEN(VLOOKUP($A128,#REF!,7,FALSE))-2),"*")),"")</f>
        <v>#REF!</v>
      </c>
      <c r="I128" s="54" t="e">
        <f>IF(LEN(VLOOKUP($A128,#REF!,8,FALSE)),UPPER(RIGHT(VLOOKUP($A128,#REF!,8,FALSE),1)),"")</f>
        <v>#REF!</v>
      </c>
      <c r="J128" s="42" t="e">
        <f>IF(LEN(VLOOKUP($A128,#REF!,4,FALSE)),UPPER(RIGHT(VLOOKUP($A128,#REF!,4,FALSE),1)),"")</f>
        <v>#REF!</v>
      </c>
      <c r="K128" s="42" t="e">
        <f>IF(LEN(VLOOKUP($A128,#REF!,5,FALSE)),UPPER(RIGHT(VLOOKUP($A128,#REF!,5,FALSE),1)),"")</f>
        <v>#REF!</v>
      </c>
      <c r="L128" s="42" t="e">
        <f>IF(LEN(VLOOKUP($A128,#REF!,6,FALSE)),UPPER(RIGHT(VLOOKUP($A128,#REF!,6,FALSE),1)),"")</f>
        <v>#REF!</v>
      </c>
      <c r="M128" s="43" t="e">
        <f>IF(LEN(VLOOKUP($A128,#REF!,7,FALSE)),UPPER(RIGHT(VLOOKUP($A128,#REF!,7,FALSE),1)),"")</f>
        <v>#REF!</v>
      </c>
      <c r="N128" s="38" t="e">
        <f t="shared" si="71"/>
        <v>#REF!</v>
      </c>
      <c r="O128" s="38" t="s">
        <v>256</v>
      </c>
      <c r="P128" s="38" t="s">
        <v>104</v>
      </c>
      <c r="Q128" s="38" t="s">
        <v>105</v>
      </c>
      <c r="R128" s="38" t="s">
        <v>94</v>
      </c>
      <c r="S128" s="63" t="e">
        <f>HLOOKUP("Device Tree Pin Name",#REF!,MATCH($A128,#REF!,0),FALSE)</f>
        <v>#REF!</v>
      </c>
      <c r="T128" s="47" t="e">
        <f>HLOOKUP("power rail",#REF!,MATCH($A128,#REF!,0),FALSE)</f>
        <v>#REF!</v>
      </c>
      <c r="U128" s="62" t="e">
        <f>HLOOKUP("Wake Capable",#REF!,MATCH($A128,#REF!,0),FALSE)</f>
        <v>#REF!</v>
      </c>
      <c r="V128" s="62" t="e">
        <f>HLOOKUP("Strap",#REF!,MATCH($A128,#REF!,0),FALSE)</f>
        <v>#REF!</v>
      </c>
      <c r="W128" s="62" t="e">
        <f>HLOOKUP("GTE",#REF!,MATCH($A128,#REF!,0),FALSE)</f>
        <v>#REF!</v>
      </c>
      <c r="X128" s="62" t="e">
        <f>HLOOKUP("DPD_Control",#REF!,MATCH($A128,#REF!,0),FALSE)</f>
        <v>#REF!</v>
      </c>
      <c r="Y128" s="62" t="e">
        <f>HLOOKUP("DPD_Group",#REF!,MATCH($A128,#REF!,0),FALSE)</f>
        <v>#REF!</v>
      </c>
      <c r="Z128" s="47" t="e">
        <f>HLOOKUP("Pad Category",#REF!,MATCH($A128,#REF!,0),FALSE)</f>
        <v>#REF!</v>
      </c>
      <c r="AA128" s="47" t="e">
        <f>HLOOKUP("Pad type",#REF!,MATCH($A128,#REF!,0),FALSE)</f>
        <v>#REF!</v>
      </c>
      <c r="AB128" s="47" t="e">
        <f>HLOOKUP("Pull Strength",#REF!,MATCH($A128,#REF!,0),FALSE)</f>
        <v>#REF!</v>
      </c>
      <c r="AC128" s="47" t="e">
        <f>HLOOKUP("POR Pin State",#REF!,MATCH($A128,#REF!,0),FALSE)</f>
        <v>#REF!</v>
      </c>
      <c r="AD128" s="47" t="str">
        <f t="shared" si="72"/>
        <v>RSVD0</v>
      </c>
      <c r="AE128" s="82"/>
      <c r="AF128" s="38" t="str">
        <f t="shared" si="55"/>
        <v>PULL_DOWN</v>
      </c>
      <c r="AG128" s="38" t="str">
        <f t="shared" si="73"/>
        <v>TRISTATE</v>
      </c>
      <c r="AH128" s="38" t="str">
        <f t="shared" si="74"/>
        <v>DISABLE</v>
      </c>
      <c r="AI128" s="87" t="e">
        <f t="shared" si="58"/>
        <v>#REF!</v>
      </c>
      <c r="AJ128" s="86" t="b">
        <v>1</v>
      </c>
      <c r="AK128" s="86" t="b">
        <v>1</v>
      </c>
      <c r="AL128" s="86" t="b">
        <v>1</v>
      </c>
      <c r="AM128" s="86" t="b">
        <v>1</v>
      </c>
      <c r="AN128" s="86" t="b">
        <v>1</v>
      </c>
      <c r="AO128" s="86" t="b">
        <v>1</v>
      </c>
      <c r="AP128" s="63" t="str">
        <f t="shared" si="59"/>
        <v>VALID</v>
      </c>
      <c r="AQ128" s="102" t="s">
        <v>378</v>
      </c>
      <c r="AR128" s="103" t="s">
        <v>79</v>
      </c>
      <c r="AS128" s="104"/>
      <c r="AT128" s="105"/>
      <c r="AU128" s="105"/>
      <c r="AV128" s="104" t="s">
        <v>124</v>
      </c>
      <c r="AW128" s="105"/>
      <c r="AX128" s="104" t="s">
        <v>85</v>
      </c>
      <c r="AY128" s="105"/>
      <c r="AZ128" s="104"/>
      <c r="BA128" s="104"/>
      <c r="BB128" s="115"/>
      <c r="BC128" s="116"/>
      <c r="BD128" s="117"/>
      <c r="BE128" s="150"/>
      <c r="BF128" s="147" t="e">
        <f>VLOOKUP($A128,#REF!,34,FALSE)</f>
        <v>#REF!</v>
      </c>
      <c r="BG128" s="148" t="e">
        <f>VLOOKUP($A128,#REF!,22,FALSE)</f>
        <v>#REF!</v>
      </c>
      <c r="BH128" s="149"/>
    </row>
    <row r="129" ht="12.95" customHeight="1" spans="1:60">
      <c r="A129" s="38" t="s">
        <v>379</v>
      </c>
      <c r="B129" s="38" t="e">
        <f>VLOOKUP($A129,#REF!,34,FALSE)</f>
        <v>#REF!</v>
      </c>
      <c r="C129" s="39" t="str">
        <f t="shared" si="70"/>
        <v>unused_SOC_GPIO15</v>
      </c>
      <c r="D129" s="40" t="e">
        <f>IF(LEN(VLOOKUP($A129,#REF!,8,FALSE)),LEFT(VLOOKUP($A129,#REF!,8,FALSE),LEN(VLOOKUP($A129,#REF!,8,FALSE))-2),"")</f>
        <v>#REF!</v>
      </c>
      <c r="E129" s="41" t="e">
        <f>IF(LEN(VLOOKUP($A129,#REF!,4,FALSE)),IF(INDEX(#REF!,MATCH($A129,#REF!,0),1),LEFT(VLOOKUP($A129,#REF!,4,FALSE),LEN(VLOOKUP($A129,#REF!,4,FALSE))-2),CONCATENATE(LEFT(VLOOKUP($A129,#REF!,4,FALSE),LEN(VLOOKUP($A129,#REF!,4,FALSE))-2),"*")),"")</f>
        <v>#REF!</v>
      </c>
      <c r="F129" s="42" t="e">
        <f>IF(LEN(VLOOKUP($A129,#REF!,5,FALSE)),IF(INDEX(#REF!,MATCH($A129,#REF!,0),2),LEFT(VLOOKUP($A129,#REF!,5,FALSE),LEN(VLOOKUP($A129,#REF!,5,FALSE))-2),CONCATENATE(LEFT(VLOOKUP($A129,#REF!,5,FALSE),LEN(VLOOKUP($A129,#REF!,5,FALSE))-2),"*")),"")</f>
        <v>#REF!</v>
      </c>
      <c r="G129" s="42" t="e">
        <f>IF(LEN(VLOOKUP($A129,#REF!,6,FALSE)),IF(INDEX(#REF!,MATCH($A129,#REF!,0),3),LEFT(VLOOKUP($A129,#REF!,6,FALSE),LEN(VLOOKUP($A129,#REF!,6,FALSE))-2),CONCATENATE(LEFT(VLOOKUP($A129,#REF!,6,FALSE),LEN(VLOOKUP($A129,#REF!,6,FALSE))-2),"*")),"")</f>
        <v>#REF!</v>
      </c>
      <c r="H129" s="43" t="e">
        <f>IF(LEN(VLOOKUP($A129,#REF!,7,FALSE)),IF(INDEX(#REF!,MATCH($A129,#REF!,0),4),LEFT(VLOOKUP($A129,#REF!,7,FALSE),LEN(VLOOKUP($A129,#REF!,7,FALSE))-2),CONCATENATE(LEFT(VLOOKUP($A129,#REF!,7,FALSE),LEN(VLOOKUP($A129,#REF!,7,FALSE))-2),"*")),"")</f>
        <v>#REF!</v>
      </c>
      <c r="I129" s="54" t="e">
        <f>IF(LEN(VLOOKUP($A129,#REF!,8,FALSE)),UPPER(RIGHT(VLOOKUP($A129,#REF!,8,FALSE),1)),"")</f>
        <v>#REF!</v>
      </c>
      <c r="J129" s="42" t="e">
        <f>IF(LEN(VLOOKUP($A129,#REF!,4,FALSE)),UPPER(RIGHT(VLOOKUP($A129,#REF!,4,FALSE),1)),"")</f>
        <v>#REF!</v>
      </c>
      <c r="K129" s="42" t="e">
        <f>IF(LEN(VLOOKUP($A129,#REF!,5,FALSE)),UPPER(RIGHT(VLOOKUP($A129,#REF!,5,FALSE),1)),"")</f>
        <v>#REF!</v>
      </c>
      <c r="L129" s="42" t="e">
        <f>IF(LEN(VLOOKUP($A129,#REF!,6,FALSE)),UPPER(RIGHT(VLOOKUP($A129,#REF!,6,FALSE),1)),"")</f>
        <v>#REF!</v>
      </c>
      <c r="M129" s="43" t="e">
        <f>IF(LEN(VLOOKUP($A129,#REF!,7,FALSE)),UPPER(RIGHT(VLOOKUP($A129,#REF!,7,FALSE),1)),"")</f>
        <v>#REF!</v>
      </c>
      <c r="N129" s="38" t="e">
        <f t="shared" si="71"/>
        <v>#REF!</v>
      </c>
      <c r="O129" s="38" t="s">
        <v>256</v>
      </c>
      <c r="P129" s="38" t="s">
        <v>104</v>
      </c>
      <c r="Q129" s="38" t="s">
        <v>105</v>
      </c>
      <c r="R129" s="38" t="s">
        <v>94</v>
      </c>
      <c r="S129" s="63" t="e">
        <f>HLOOKUP("Device Tree Pin Name",#REF!,MATCH($A129,#REF!,0),FALSE)</f>
        <v>#REF!</v>
      </c>
      <c r="T129" s="47" t="e">
        <f>HLOOKUP("power rail",#REF!,MATCH($A129,#REF!,0),FALSE)</f>
        <v>#REF!</v>
      </c>
      <c r="U129" s="62" t="e">
        <f>HLOOKUP("Wake Capable",#REF!,MATCH($A129,#REF!,0),FALSE)</f>
        <v>#REF!</v>
      </c>
      <c r="V129" s="62" t="e">
        <f>HLOOKUP("Strap",#REF!,MATCH($A129,#REF!,0),FALSE)</f>
        <v>#REF!</v>
      </c>
      <c r="W129" s="62" t="e">
        <f>HLOOKUP("GTE",#REF!,MATCH($A129,#REF!,0),FALSE)</f>
        <v>#REF!</v>
      </c>
      <c r="X129" s="62" t="e">
        <f>HLOOKUP("DPD_Control",#REF!,MATCH($A129,#REF!,0),FALSE)</f>
        <v>#REF!</v>
      </c>
      <c r="Y129" s="62" t="e">
        <f>HLOOKUP("DPD_Group",#REF!,MATCH($A129,#REF!,0),FALSE)</f>
        <v>#REF!</v>
      </c>
      <c r="Z129" s="47" t="e">
        <f>HLOOKUP("Pad Category",#REF!,MATCH($A129,#REF!,0),FALSE)</f>
        <v>#REF!</v>
      </c>
      <c r="AA129" s="47" t="e">
        <f>HLOOKUP("Pad type",#REF!,MATCH($A129,#REF!,0),FALSE)</f>
        <v>#REF!</v>
      </c>
      <c r="AB129" s="47" t="e">
        <f>HLOOKUP("Pull Strength",#REF!,MATCH($A129,#REF!,0),FALSE)</f>
        <v>#REF!</v>
      </c>
      <c r="AC129" s="47" t="e">
        <f>HLOOKUP("POR Pin State",#REF!,MATCH($A129,#REF!,0),FALSE)</f>
        <v>#REF!</v>
      </c>
      <c r="AD129" s="47" t="str">
        <f t="shared" si="72"/>
        <v>RSVD0</v>
      </c>
      <c r="AE129" s="82"/>
      <c r="AF129" s="38" t="str">
        <f t="shared" si="55"/>
        <v>PULL_DOWN</v>
      </c>
      <c r="AG129" s="38" t="str">
        <f t="shared" si="73"/>
        <v>TRISTATE</v>
      </c>
      <c r="AH129" s="38" t="str">
        <f t="shared" si="74"/>
        <v>DISABLE</v>
      </c>
      <c r="AI129" s="87" t="e">
        <f t="shared" si="58"/>
        <v>#REF!</v>
      </c>
      <c r="AJ129" s="86" t="b">
        <v>1</v>
      </c>
      <c r="AK129" s="86" t="b">
        <v>1</v>
      </c>
      <c r="AL129" s="86" t="b">
        <v>1</v>
      </c>
      <c r="AM129" s="86" t="b">
        <v>1</v>
      </c>
      <c r="AN129" s="86" t="b">
        <v>1</v>
      </c>
      <c r="AO129" s="86" t="b">
        <v>1</v>
      </c>
      <c r="AP129" s="63" t="str">
        <f t="shared" si="59"/>
        <v>VALID</v>
      </c>
      <c r="AQ129" s="102" t="s">
        <v>380</v>
      </c>
      <c r="AR129" s="103" t="s">
        <v>79</v>
      </c>
      <c r="AS129" s="104"/>
      <c r="AT129" s="104" t="s">
        <v>89</v>
      </c>
      <c r="AU129" s="105"/>
      <c r="AV129" s="104" t="s">
        <v>124</v>
      </c>
      <c r="AW129" s="105"/>
      <c r="AX129" s="104" t="s">
        <v>85</v>
      </c>
      <c r="AY129" s="105"/>
      <c r="AZ129" s="104"/>
      <c r="BA129" s="104"/>
      <c r="BB129" s="115"/>
      <c r="BC129" s="116"/>
      <c r="BD129" s="117"/>
      <c r="BE129" s="150"/>
      <c r="BF129" s="147" t="e">
        <f>VLOOKUP($A129,#REF!,34,FALSE)</f>
        <v>#REF!</v>
      </c>
      <c r="BG129" s="148" t="e">
        <f>VLOOKUP($A129,#REF!,22,FALSE)</f>
        <v>#REF!</v>
      </c>
      <c r="BH129" s="149"/>
    </row>
    <row r="130" ht="12.95" customHeight="1" spans="1:60">
      <c r="A130" s="38" t="s">
        <v>381</v>
      </c>
      <c r="B130" s="38" t="e">
        <f>VLOOKUP($A130,#REF!,34,FALSE)</f>
        <v>#REF!</v>
      </c>
      <c r="C130" s="39" t="str">
        <f t="shared" si="70"/>
        <v>unused_SOC_GPIO16</v>
      </c>
      <c r="D130" s="40" t="e">
        <f>IF(LEN(VLOOKUP($A130,#REF!,8,FALSE)),LEFT(VLOOKUP($A130,#REF!,8,FALSE),LEN(VLOOKUP($A130,#REF!,8,FALSE))-2),"")</f>
        <v>#REF!</v>
      </c>
      <c r="E130" s="41" t="e">
        <f>IF(LEN(VLOOKUP($A130,#REF!,4,FALSE)),IF(INDEX(#REF!,MATCH($A130,#REF!,0),1),LEFT(VLOOKUP($A130,#REF!,4,FALSE),LEN(VLOOKUP($A130,#REF!,4,FALSE))-2),CONCATENATE(LEFT(VLOOKUP($A130,#REF!,4,FALSE),LEN(VLOOKUP($A130,#REF!,4,FALSE))-2),"*")),"")</f>
        <v>#REF!</v>
      </c>
      <c r="F130" s="42" t="e">
        <f>IF(LEN(VLOOKUP($A130,#REF!,5,FALSE)),IF(INDEX(#REF!,MATCH($A130,#REF!,0),2),LEFT(VLOOKUP($A130,#REF!,5,FALSE),LEN(VLOOKUP($A130,#REF!,5,FALSE))-2),CONCATENATE(LEFT(VLOOKUP($A130,#REF!,5,FALSE),LEN(VLOOKUP($A130,#REF!,5,FALSE))-2),"*")),"")</f>
        <v>#REF!</v>
      </c>
      <c r="G130" s="42" t="e">
        <f>IF(LEN(VLOOKUP($A130,#REF!,6,FALSE)),IF(INDEX(#REF!,MATCH($A130,#REF!,0),3),LEFT(VLOOKUP($A130,#REF!,6,FALSE),LEN(VLOOKUP($A130,#REF!,6,FALSE))-2),CONCATENATE(LEFT(VLOOKUP($A130,#REF!,6,FALSE),LEN(VLOOKUP($A130,#REF!,6,FALSE))-2),"*")),"")</f>
        <v>#REF!</v>
      </c>
      <c r="H130" s="43" t="e">
        <f>IF(LEN(VLOOKUP($A130,#REF!,7,FALSE)),IF(INDEX(#REF!,MATCH($A130,#REF!,0),4),LEFT(VLOOKUP($A130,#REF!,7,FALSE),LEN(VLOOKUP($A130,#REF!,7,FALSE))-2),CONCATENATE(LEFT(VLOOKUP($A130,#REF!,7,FALSE),LEN(VLOOKUP($A130,#REF!,7,FALSE))-2),"*")),"")</f>
        <v>#REF!</v>
      </c>
      <c r="I130" s="54" t="e">
        <f>IF(LEN(VLOOKUP($A130,#REF!,8,FALSE)),UPPER(RIGHT(VLOOKUP($A130,#REF!,8,FALSE),1)),"")</f>
        <v>#REF!</v>
      </c>
      <c r="J130" s="42" t="e">
        <f>IF(LEN(VLOOKUP($A130,#REF!,4,FALSE)),UPPER(RIGHT(VLOOKUP($A130,#REF!,4,FALSE),1)),"")</f>
        <v>#REF!</v>
      </c>
      <c r="K130" s="42" t="e">
        <f>IF(LEN(VLOOKUP($A130,#REF!,5,FALSE)),UPPER(RIGHT(VLOOKUP($A130,#REF!,5,FALSE),1)),"")</f>
        <v>#REF!</v>
      </c>
      <c r="L130" s="42" t="e">
        <f>IF(LEN(VLOOKUP($A130,#REF!,6,FALSE)),UPPER(RIGHT(VLOOKUP($A130,#REF!,6,FALSE),1)),"")</f>
        <v>#REF!</v>
      </c>
      <c r="M130" s="43" t="e">
        <f>IF(LEN(VLOOKUP($A130,#REF!,7,FALSE)),UPPER(RIGHT(VLOOKUP($A130,#REF!,7,FALSE),1)),"")</f>
        <v>#REF!</v>
      </c>
      <c r="N130" s="38" t="e">
        <f t="shared" si="71"/>
        <v>#REF!</v>
      </c>
      <c r="O130" s="38" t="s">
        <v>256</v>
      </c>
      <c r="P130" s="38" t="s">
        <v>104</v>
      </c>
      <c r="Q130" s="38" t="s">
        <v>105</v>
      </c>
      <c r="R130" s="38" t="s">
        <v>94</v>
      </c>
      <c r="S130" s="63" t="e">
        <f>HLOOKUP("Device Tree Pin Name",#REF!,MATCH($A130,#REF!,0),FALSE)</f>
        <v>#REF!</v>
      </c>
      <c r="T130" s="47" t="e">
        <f>HLOOKUP("power rail",#REF!,MATCH($A130,#REF!,0),FALSE)</f>
        <v>#REF!</v>
      </c>
      <c r="U130" s="62" t="e">
        <f>HLOOKUP("Wake Capable",#REF!,MATCH($A130,#REF!,0),FALSE)</f>
        <v>#REF!</v>
      </c>
      <c r="V130" s="62" t="e">
        <f>HLOOKUP("Strap",#REF!,MATCH($A130,#REF!,0),FALSE)</f>
        <v>#REF!</v>
      </c>
      <c r="W130" s="62" t="e">
        <f>HLOOKUP("GTE",#REF!,MATCH($A130,#REF!,0),FALSE)</f>
        <v>#REF!</v>
      </c>
      <c r="X130" s="62" t="e">
        <f>HLOOKUP("DPD_Control",#REF!,MATCH($A130,#REF!,0),FALSE)</f>
        <v>#REF!</v>
      </c>
      <c r="Y130" s="62" t="e">
        <f>HLOOKUP("DPD_Group",#REF!,MATCH($A130,#REF!,0),FALSE)</f>
        <v>#REF!</v>
      </c>
      <c r="Z130" s="47" t="e">
        <f>HLOOKUP("Pad Category",#REF!,MATCH($A130,#REF!,0),FALSE)</f>
        <v>#REF!</v>
      </c>
      <c r="AA130" s="47" t="e">
        <f>HLOOKUP("Pad type",#REF!,MATCH($A130,#REF!,0),FALSE)</f>
        <v>#REF!</v>
      </c>
      <c r="AB130" s="47" t="e">
        <f>HLOOKUP("Pull Strength",#REF!,MATCH($A130,#REF!,0),FALSE)</f>
        <v>#REF!</v>
      </c>
      <c r="AC130" s="47" t="e">
        <f>HLOOKUP("POR Pin State",#REF!,MATCH($A130,#REF!,0),FALSE)</f>
        <v>#REF!</v>
      </c>
      <c r="AD130" s="47" t="str">
        <f t="shared" si="72"/>
        <v>RSVD0</v>
      </c>
      <c r="AE130" s="82"/>
      <c r="AF130" s="38" t="str">
        <f t="shared" si="55"/>
        <v>PULL_DOWN</v>
      </c>
      <c r="AG130" s="38" t="str">
        <f t="shared" si="73"/>
        <v>TRISTATE</v>
      </c>
      <c r="AH130" s="38" t="str">
        <f t="shared" si="74"/>
        <v>DISABLE</v>
      </c>
      <c r="AI130" s="87" t="e">
        <f t="shared" si="58"/>
        <v>#REF!</v>
      </c>
      <c r="AJ130" s="86" t="b">
        <v>1</v>
      </c>
      <c r="AK130" s="86" t="b">
        <v>1</v>
      </c>
      <c r="AL130" s="86" t="b">
        <v>1</v>
      </c>
      <c r="AM130" s="86" t="b">
        <v>1</v>
      </c>
      <c r="AN130" s="86" t="b">
        <v>1</v>
      </c>
      <c r="AO130" s="86" t="b">
        <v>1</v>
      </c>
      <c r="AP130" s="63" t="str">
        <f t="shared" si="59"/>
        <v>VALID</v>
      </c>
      <c r="AQ130" s="102" t="s">
        <v>382</v>
      </c>
      <c r="AR130" s="103" t="s">
        <v>79</v>
      </c>
      <c r="AS130" s="104"/>
      <c r="AT130" s="105"/>
      <c r="AU130" s="105"/>
      <c r="AV130" s="104" t="s">
        <v>124</v>
      </c>
      <c r="AW130" s="105"/>
      <c r="AX130" s="104" t="s">
        <v>85</v>
      </c>
      <c r="AY130" s="105"/>
      <c r="AZ130" s="104"/>
      <c r="BA130" s="104"/>
      <c r="BB130" s="115"/>
      <c r="BC130" s="116"/>
      <c r="BD130" s="117"/>
      <c r="BE130" s="150"/>
      <c r="BF130" s="147" t="e">
        <f>VLOOKUP($A130,#REF!,34,FALSE)</f>
        <v>#REF!</v>
      </c>
      <c r="BG130" s="148" t="e">
        <f>VLOOKUP($A130,#REF!,22,FALSE)</f>
        <v>#REF!</v>
      </c>
      <c r="BH130" s="149"/>
    </row>
    <row r="131" ht="12.95" customHeight="1" spans="1:60">
      <c r="A131" s="38" t="s">
        <v>383</v>
      </c>
      <c r="B131" s="38" t="e">
        <f>VLOOKUP($A131,#REF!,34,FALSE)</f>
        <v>#REF!</v>
      </c>
      <c r="C131" s="39" t="str">
        <f t="shared" si="70"/>
        <v>unused_SOC_GPIO17</v>
      </c>
      <c r="D131" s="40" t="e">
        <f>IF(LEN(VLOOKUP($A131,#REF!,8,FALSE)),LEFT(VLOOKUP($A131,#REF!,8,FALSE),LEN(VLOOKUP($A131,#REF!,8,FALSE))-2),"")</f>
        <v>#REF!</v>
      </c>
      <c r="E131" s="41" t="e">
        <f>IF(LEN(VLOOKUP($A131,#REF!,4,FALSE)),IF(INDEX(#REF!,MATCH($A131,#REF!,0),1),LEFT(VLOOKUP($A131,#REF!,4,FALSE),LEN(VLOOKUP($A131,#REF!,4,FALSE))-2),CONCATENATE(LEFT(VLOOKUP($A131,#REF!,4,FALSE),LEN(VLOOKUP($A131,#REF!,4,FALSE))-2),"*")),"")</f>
        <v>#REF!</v>
      </c>
      <c r="F131" s="42" t="e">
        <f>IF(LEN(VLOOKUP($A131,#REF!,5,FALSE)),IF(INDEX(#REF!,MATCH($A131,#REF!,0),2),LEFT(VLOOKUP($A131,#REF!,5,FALSE),LEN(VLOOKUP($A131,#REF!,5,FALSE))-2),CONCATENATE(LEFT(VLOOKUP($A131,#REF!,5,FALSE),LEN(VLOOKUP($A131,#REF!,5,FALSE))-2),"*")),"")</f>
        <v>#REF!</v>
      </c>
      <c r="G131" s="42" t="e">
        <f>IF(LEN(VLOOKUP($A131,#REF!,6,FALSE)),IF(INDEX(#REF!,MATCH($A131,#REF!,0),3),LEFT(VLOOKUP($A131,#REF!,6,FALSE),LEN(VLOOKUP($A131,#REF!,6,FALSE))-2),CONCATENATE(LEFT(VLOOKUP($A131,#REF!,6,FALSE),LEN(VLOOKUP($A131,#REF!,6,FALSE))-2),"*")),"")</f>
        <v>#REF!</v>
      </c>
      <c r="H131" s="43" t="e">
        <f>IF(LEN(VLOOKUP($A131,#REF!,7,FALSE)),IF(INDEX(#REF!,MATCH($A131,#REF!,0),4),LEFT(VLOOKUP($A131,#REF!,7,FALSE),LEN(VLOOKUP($A131,#REF!,7,FALSE))-2),CONCATENATE(LEFT(VLOOKUP($A131,#REF!,7,FALSE),LEN(VLOOKUP($A131,#REF!,7,FALSE))-2),"*")),"")</f>
        <v>#REF!</v>
      </c>
      <c r="I131" s="54" t="e">
        <f>IF(LEN(VLOOKUP($A131,#REF!,8,FALSE)),UPPER(RIGHT(VLOOKUP($A131,#REF!,8,FALSE),1)),"")</f>
        <v>#REF!</v>
      </c>
      <c r="J131" s="42" t="e">
        <f>IF(LEN(VLOOKUP($A131,#REF!,4,FALSE)),UPPER(RIGHT(VLOOKUP($A131,#REF!,4,FALSE),1)),"")</f>
        <v>#REF!</v>
      </c>
      <c r="K131" s="42" t="e">
        <f>IF(LEN(VLOOKUP($A131,#REF!,5,FALSE)),UPPER(RIGHT(VLOOKUP($A131,#REF!,5,FALSE),1)),"")</f>
        <v>#REF!</v>
      </c>
      <c r="L131" s="42" t="e">
        <f>IF(LEN(VLOOKUP($A131,#REF!,6,FALSE)),UPPER(RIGHT(VLOOKUP($A131,#REF!,6,FALSE),1)),"")</f>
        <v>#REF!</v>
      </c>
      <c r="M131" s="43" t="e">
        <f>IF(LEN(VLOOKUP($A131,#REF!,7,FALSE)),UPPER(RIGHT(VLOOKUP($A131,#REF!,7,FALSE),1)),"")</f>
        <v>#REF!</v>
      </c>
      <c r="N131" s="38" t="e">
        <f t="shared" si="71"/>
        <v>#REF!</v>
      </c>
      <c r="O131" s="38" t="s">
        <v>384</v>
      </c>
      <c r="P131" s="38" t="s">
        <v>104</v>
      </c>
      <c r="Q131" s="38" t="s">
        <v>105</v>
      </c>
      <c r="R131" s="38" t="s">
        <v>94</v>
      </c>
      <c r="S131" s="63" t="e">
        <f>HLOOKUP("Device Tree Pin Name",#REF!,MATCH($A131,#REF!,0),FALSE)</f>
        <v>#REF!</v>
      </c>
      <c r="T131" s="47" t="e">
        <f>HLOOKUP("power rail",#REF!,MATCH($A131,#REF!,0),FALSE)</f>
        <v>#REF!</v>
      </c>
      <c r="U131" s="62" t="e">
        <f>HLOOKUP("Wake Capable",#REF!,MATCH($A131,#REF!,0),FALSE)</f>
        <v>#REF!</v>
      </c>
      <c r="V131" s="62" t="e">
        <f>HLOOKUP("Strap",#REF!,MATCH($A131,#REF!,0),FALSE)</f>
        <v>#REF!</v>
      </c>
      <c r="W131" s="62" t="e">
        <f>HLOOKUP("GTE",#REF!,MATCH($A131,#REF!,0),FALSE)</f>
        <v>#REF!</v>
      </c>
      <c r="X131" s="62" t="e">
        <f>HLOOKUP("DPD_Control",#REF!,MATCH($A131,#REF!,0),FALSE)</f>
        <v>#REF!</v>
      </c>
      <c r="Y131" s="62" t="e">
        <f>HLOOKUP("DPD_Group",#REF!,MATCH($A131,#REF!,0),FALSE)</f>
        <v>#REF!</v>
      </c>
      <c r="Z131" s="47" t="e">
        <f>HLOOKUP("Pad Category",#REF!,MATCH($A131,#REF!,0),FALSE)</f>
        <v>#REF!</v>
      </c>
      <c r="AA131" s="47" t="e">
        <f>HLOOKUP("Pad type",#REF!,MATCH($A131,#REF!,0),FALSE)</f>
        <v>#REF!</v>
      </c>
      <c r="AB131" s="47" t="e">
        <f>HLOOKUP("Pull Strength",#REF!,MATCH($A131,#REF!,0),FALSE)</f>
        <v>#REF!</v>
      </c>
      <c r="AC131" s="47" t="e">
        <f>HLOOKUP("POR Pin State",#REF!,MATCH($A131,#REF!,0),FALSE)</f>
        <v>#REF!</v>
      </c>
      <c r="AD131" s="47" t="str">
        <f t="shared" si="72"/>
        <v>RSVD0</v>
      </c>
      <c r="AE131" s="82"/>
      <c r="AF131" s="38" t="str">
        <f t="shared" si="55"/>
        <v>PULL_DOWN</v>
      </c>
      <c r="AG131" s="38" t="str">
        <f t="shared" si="73"/>
        <v>TRISTATE</v>
      </c>
      <c r="AH131" s="38" t="str">
        <f t="shared" si="74"/>
        <v>DISABLE</v>
      </c>
      <c r="AI131" s="87" t="e">
        <f t="shared" si="58"/>
        <v>#REF!</v>
      </c>
      <c r="AJ131" s="86" t="b">
        <v>1</v>
      </c>
      <c r="AK131" s="86" t="b">
        <v>1</v>
      </c>
      <c r="AL131" s="86" t="b">
        <v>1</v>
      </c>
      <c r="AM131" s="86" t="b">
        <v>1</v>
      </c>
      <c r="AN131" s="86" t="b">
        <v>1</v>
      </c>
      <c r="AO131" s="86" t="b">
        <v>1</v>
      </c>
      <c r="AP131" s="63" t="str">
        <f t="shared" si="59"/>
        <v>VALID</v>
      </c>
      <c r="AQ131" s="102" t="s">
        <v>385</v>
      </c>
      <c r="AR131" s="103" t="s">
        <v>79</v>
      </c>
      <c r="AS131" s="104"/>
      <c r="AT131" s="104" t="s">
        <v>89</v>
      </c>
      <c r="AU131" s="105"/>
      <c r="AV131" s="105"/>
      <c r="AW131" s="105"/>
      <c r="AX131" s="104" t="s">
        <v>85</v>
      </c>
      <c r="AY131" s="105"/>
      <c r="AZ131" s="104"/>
      <c r="BA131" s="104"/>
      <c r="BB131" s="115"/>
      <c r="BC131" s="116"/>
      <c r="BD131" s="117"/>
      <c r="BE131" s="150"/>
      <c r="BF131" s="147" t="e">
        <f>VLOOKUP($A131,#REF!,34,FALSE)</f>
        <v>#REF!</v>
      </c>
      <c r="BG131" s="148" t="e">
        <f>VLOOKUP($A131,#REF!,22,FALSE)</f>
        <v>#REF!</v>
      </c>
      <c r="BH131" s="149"/>
    </row>
    <row r="132" ht="12.95" customHeight="1" spans="1:60">
      <c r="A132" s="38" t="s">
        <v>386</v>
      </c>
      <c r="B132" s="38" t="e">
        <f>VLOOKUP($A132,#REF!,34,FALSE)</f>
        <v>#REF!</v>
      </c>
      <c r="C132" s="39" t="str">
        <f t="shared" si="70"/>
        <v>unused_SOC_GPIO18</v>
      </c>
      <c r="D132" s="40" t="e">
        <f>IF(LEN(VLOOKUP($A132,#REF!,8,FALSE)),LEFT(VLOOKUP($A132,#REF!,8,FALSE),LEN(VLOOKUP($A132,#REF!,8,FALSE))-2),"")</f>
        <v>#REF!</v>
      </c>
      <c r="E132" s="41" t="e">
        <f>IF(LEN(VLOOKUP($A132,#REF!,4,FALSE)),IF(INDEX(#REF!,MATCH($A132,#REF!,0),1),LEFT(VLOOKUP($A132,#REF!,4,FALSE),LEN(VLOOKUP($A132,#REF!,4,FALSE))-2),CONCATENATE(LEFT(VLOOKUP($A132,#REF!,4,FALSE),LEN(VLOOKUP($A132,#REF!,4,FALSE))-2),"*")),"")</f>
        <v>#REF!</v>
      </c>
      <c r="F132" s="42" t="e">
        <f>IF(LEN(VLOOKUP($A132,#REF!,5,FALSE)),IF(INDEX(#REF!,MATCH($A132,#REF!,0),2),LEFT(VLOOKUP($A132,#REF!,5,FALSE),LEN(VLOOKUP($A132,#REF!,5,FALSE))-2),CONCATENATE(LEFT(VLOOKUP($A132,#REF!,5,FALSE),LEN(VLOOKUP($A132,#REF!,5,FALSE))-2),"*")),"")</f>
        <v>#REF!</v>
      </c>
      <c r="G132" s="42" t="e">
        <f>IF(LEN(VLOOKUP($A132,#REF!,6,FALSE)),IF(INDEX(#REF!,MATCH($A132,#REF!,0),3),LEFT(VLOOKUP($A132,#REF!,6,FALSE),LEN(VLOOKUP($A132,#REF!,6,FALSE))-2),CONCATENATE(LEFT(VLOOKUP($A132,#REF!,6,FALSE),LEN(VLOOKUP($A132,#REF!,6,FALSE))-2),"*")),"")</f>
        <v>#REF!</v>
      </c>
      <c r="H132" s="43" t="e">
        <f>IF(LEN(VLOOKUP($A132,#REF!,7,FALSE)),IF(INDEX(#REF!,MATCH($A132,#REF!,0),4),LEFT(VLOOKUP($A132,#REF!,7,FALSE),LEN(VLOOKUP($A132,#REF!,7,FALSE))-2),CONCATENATE(LEFT(VLOOKUP($A132,#REF!,7,FALSE),LEN(VLOOKUP($A132,#REF!,7,FALSE))-2),"*")),"")</f>
        <v>#REF!</v>
      </c>
      <c r="I132" s="54" t="e">
        <f>IF(LEN(VLOOKUP($A132,#REF!,8,FALSE)),UPPER(RIGHT(VLOOKUP($A132,#REF!,8,FALSE),1)),"")</f>
        <v>#REF!</v>
      </c>
      <c r="J132" s="42" t="e">
        <f>IF(LEN(VLOOKUP($A132,#REF!,4,FALSE)),UPPER(RIGHT(VLOOKUP($A132,#REF!,4,FALSE),1)),"")</f>
        <v>#REF!</v>
      </c>
      <c r="K132" s="42" t="e">
        <f>IF(LEN(VLOOKUP($A132,#REF!,5,FALSE)),UPPER(RIGHT(VLOOKUP($A132,#REF!,5,FALSE),1)),"")</f>
        <v>#REF!</v>
      </c>
      <c r="L132" s="42" t="e">
        <f>IF(LEN(VLOOKUP($A132,#REF!,6,FALSE)),UPPER(RIGHT(VLOOKUP($A132,#REF!,6,FALSE),1)),"")</f>
        <v>#REF!</v>
      </c>
      <c r="M132" s="43" t="e">
        <f>IF(LEN(VLOOKUP($A132,#REF!,7,FALSE)),UPPER(RIGHT(VLOOKUP($A132,#REF!,7,FALSE),1)),"")</f>
        <v>#REF!</v>
      </c>
      <c r="N132" s="38" t="e">
        <f t="shared" si="71"/>
        <v>#REF!</v>
      </c>
      <c r="O132" s="38" t="e">
        <f>IF(F132="","RSVD1")</f>
        <v>#REF!</v>
      </c>
      <c r="P132" s="38" t="s">
        <v>104</v>
      </c>
      <c r="Q132" s="38" t="s">
        <v>105</v>
      </c>
      <c r="R132" s="38" t="s">
        <v>94</v>
      </c>
      <c r="S132" s="63" t="e">
        <f>HLOOKUP("Device Tree Pin Name",#REF!,MATCH($A132,#REF!,0),FALSE)</f>
        <v>#REF!</v>
      </c>
      <c r="T132" s="47" t="e">
        <f>HLOOKUP("power rail",#REF!,MATCH($A132,#REF!,0),FALSE)</f>
        <v>#REF!</v>
      </c>
      <c r="U132" s="62" t="e">
        <f>HLOOKUP("Wake Capable",#REF!,MATCH($A132,#REF!,0),FALSE)</f>
        <v>#REF!</v>
      </c>
      <c r="V132" s="62" t="e">
        <f>HLOOKUP("Strap",#REF!,MATCH($A132,#REF!,0),FALSE)</f>
        <v>#REF!</v>
      </c>
      <c r="W132" s="62" t="e">
        <f>HLOOKUP("GTE",#REF!,MATCH($A132,#REF!,0),FALSE)</f>
        <v>#REF!</v>
      </c>
      <c r="X132" s="62" t="e">
        <f>HLOOKUP("DPD_Control",#REF!,MATCH($A132,#REF!,0),FALSE)</f>
        <v>#REF!</v>
      </c>
      <c r="Y132" s="62" t="e">
        <f>HLOOKUP("DPD_Group",#REF!,MATCH($A132,#REF!,0),FALSE)</f>
        <v>#REF!</v>
      </c>
      <c r="Z132" s="47" t="e">
        <f>HLOOKUP("Pad Category",#REF!,MATCH($A132,#REF!,0),FALSE)</f>
        <v>#REF!</v>
      </c>
      <c r="AA132" s="47" t="e">
        <f>HLOOKUP("Pad type",#REF!,MATCH($A132,#REF!,0),FALSE)</f>
        <v>#REF!</v>
      </c>
      <c r="AB132" s="47" t="e">
        <f>HLOOKUP("Pull Strength",#REF!,MATCH($A132,#REF!,0),FALSE)</f>
        <v>#REF!</v>
      </c>
      <c r="AC132" s="47" t="e">
        <f>HLOOKUP("POR Pin State",#REF!,MATCH($A132,#REF!,0),FALSE)</f>
        <v>#REF!</v>
      </c>
      <c r="AD132" s="47" t="str">
        <f t="shared" si="72"/>
        <v>RSVD0</v>
      </c>
      <c r="AE132" s="82"/>
      <c r="AF132" s="38" t="str">
        <f t="shared" si="55"/>
        <v>PULL_DOWN</v>
      </c>
      <c r="AG132" s="38" t="str">
        <f t="shared" si="73"/>
        <v>TRISTATE</v>
      </c>
      <c r="AH132" s="38" t="str">
        <f t="shared" si="74"/>
        <v>DISABLE</v>
      </c>
      <c r="AI132" s="87" t="e">
        <f t="shared" si="58"/>
        <v>#REF!</v>
      </c>
      <c r="AJ132" s="86" t="b">
        <v>1</v>
      </c>
      <c r="AK132" s="86" t="b">
        <v>1</v>
      </c>
      <c r="AL132" s="86" t="b">
        <v>1</v>
      </c>
      <c r="AM132" s="86" t="b">
        <v>1</v>
      </c>
      <c r="AN132" s="86" t="b">
        <v>1</v>
      </c>
      <c r="AO132" s="86" t="b">
        <v>1</v>
      </c>
      <c r="AP132" s="63" t="str">
        <f t="shared" si="59"/>
        <v>VALID</v>
      </c>
      <c r="AQ132" s="102" t="s">
        <v>387</v>
      </c>
      <c r="AR132" s="103" t="s">
        <v>79</v>
      </c>
      <c r="AS132" s="104"/>
      <c r="AT132" s="105"/>
      <c r="AU132" s="105"/>
      <c r="AV132" s="105"/>
      <c r="AW132" s="105"/>
      <c r="AX132" s="104" t="s">
        <v>85</v>
      </c>
      <c r="AY132" s="105"/>
      <c r="AZ132" s="104"/>
      <c r="BA132" s="104"/>
      <c r="BB132" s="115"/>
      <c r="BC132" s="116"/>
      <c r="BD132" s="117"/>
      <c r="BE132" s="180"/>
      <c r="BF132" s="147" t="e">
        <f>VLOOKUP($A132,#REF!,34,FALSE)</f>
        <v>#REF!</v>
      </c>
      <c r="BG132" s="148" t="e">
        <f>VLOOKUP($A132,#REF!,22,FALSE)</f>
        <v>#REF!</v>
      </c>
      <c r="BH132" s="149"/>
    </row>
    <row r="133" ht="12.95" customHeight="1" spans="1:60">
      <c r="A133" s="38" t="s">
        <v>388</v>
      </c>
      <c r="B133" s="38" t="e">
        <f>VLOOKUP($A133,#REF!,34,FALSE)</f>
        <v>#REF!</v>
      </c>
      <c r="C133" s="39" t="str">
        <f t="shared" si="70"/>
        <v>unused_SOC_GPIO19</v>
      </c>
      <c r="D133" s="40" t="e">
        <f>IF(LEN(VLOOKUP($A133,#REF!,8,FALSE)),LEFT(VLOOKUP($A133,#REF!,8,FALSE),LEN(VLOOKUP($A133,#REF!,8,FALSE))-2),"")</f>
        <v>#REF!</v>
      </c>
      <c r="E133" s="41" t="e">
        <f>IF(LEN(VLOOKUP($A133,#REF!,4,FALSE)),IF(INDEX(#REF!,MATCH($A133,#REF!,0),1),LEFT(VLOOKUP($A133,#REF!,4,FALSE),LEN(VLOOKUP($A133,#REF!,4,FALSE))-2),CONCATENATE(LEFT(VLOOKUP($A133,#REF!,4,FALSE),LEN(VLOOKUP($A133,#REF!,4,FALSE))-2),"*")),"")</f>
        <v>#REF!</v>
      </c>
      <c r="F133" s="42" t="e">
        <f>IF(LEN(VLOOKUP($A133,#REF!,5,FALSE)),IF(INDEX(#REF!,MATCH($A133,#REF!,0),2),LEFT(VLOOKUP($A133,#REF!,5,FALSE),LEN(VLOOKUP($A133,#REF!,5,FALSE))-2),CONCATENATE(LEFT(VLOOKUP($A133,#REF!,5,FALSE),LEN(VLOOKUP($A133,#REF!,5,FALSE))-2),"*")),"")</f>
        <v>#REF!</v>
      </c>
      <c r="G133" s="42" t="e">
        <f>IF(LEN(VLOOKUP($A133,#REF!,6,FALSE)),IF(INDEX(#REF!,MATCH($A133,#REF!,0),3),LEFT(VLOOKUP($A133,#REF!,6,FALSE),LEN(VLOOKUP($A133,#REF!,6,FALSE))-2),CONCATENATE(LEFT(VLOOKUP($A133,#REF!,6,FALSE),LEN(VLOOKUP($A133,#REF!,6,FALSE))-2),"*")),"")</f>
        <v>#REF!</v>
      </c>
      <c r="H133" s="43" t="e">
        <f>IF(LEN(VLOOKUP($A133,#REF!,7,FALSE)),IF(INDEX(#REF!,MATCH($A133,#REF!,0),4),LEFT(VLOOKUP($A133,#REF!,7,FALSE),LEN(VLOOKUP($A133,#REF!,7,FALSE))-2),CONCATENATE(LEFT(VLOOKUP($A133,#REF!,7,FALSE),LEN(VLOOKUP($A133,#REF!,7,FALSE))-2),"*")),"")</f>
        <v>#REF!</v>
      </c>
      <c r="I133" s="54" t="e">
        <f>IF(LEN(VLOOKUP($A133,#REF!,8,FALSE)),UPPER(RIGHT(VLOOKUP($A133,#REF!,8,FALSE),1)),"")</f>
        <v>#REF!</v>
      </c>
      <c r="J133" s="42" t="e">
        <f>IF(LEN(VLOOKUP($A133,#REF!,4,FALSE)),UPPER(RIGHT(VLOOKUP($A133,#REF!,4,FALSE),1)),"")</f>
        <v>#REF!</v>
      </c>
      <c r="K133" s="42" t="e">
        <f>IF(LEN(VLOOKUP($A133,#REF!,5,FALSE)),UPPER(RIGHT(VLOOKUP($A133,#REF!,5,FALSE),1)),"")</f>
        <v>#REF!</v>
      </c>
      <c r="L133" s="42" t="e">
        <f>IF(LEN(VLOOKUP($A133,#REF!,6,FALSE)),UPPER(RIGHT(VLOOKUP($A133,#REF!,6,FALSE),1)),"")</f>
        <v>#REF!</v>
      </c>
      <c r="M133" s="43" t="e">
        <f>IF(LEN(VLOOKUP($A133,#REF!,7,FALSE)),UPPER(RIGHT(VLOOKUP($A133,#REF!,7,FALSE),1)),"")</f>
        <v>#REF!</v>
      </c>
      <c r="N133" s="38" t="s">
        <v>132</v>
      </c>
      <c r="O133" s="38" t="s">
        <v>83</v>
      </c>
      <c r="P133" s="38" t="s">
        <v>104</v>
      </c>
      <c r="Q133" s="38" t="s">
        <v>105</v>
      </c>
      <c r="R133" s="38" t="s">
        <v>83</v>
      </c>
      <c r="S133" s="63" t="e">
        <f>HLOOKUP("Device Tree Pin Name",#REF!,MATCH($A133,#REF!,0),FALSE)</f>
        <v>#REF!</v>
      </c>
      <c r="T133" s="47" t="e">
        <f>HLOOKUP("power rail",#REF!,MATCH($A133,#REF!,0),FALSE)</f>
        <v>#REF!</v>
      </c>
      <c r="U133" s="62" t="e">
        <f>HLOOKUP("Wake Capable",#REF!,MATCH($A133,#REF!,0),FALSE)</f>
        <v>#REF!</v>
      </c>
      <c r="V133" s="62" t="e">
        <f>HLOOKUP("Strap",#REF!,MATCH($A133,#REF!,0),FALSE)</f>
        <v>#REF!</v>
      </c>
      <c r="W133" s="62" t="e">
        <f>HLOOKUP("GTE",#REF!,MATCH($A133,#REF!,0),FALSE)</f>
        <v>#REF!</v>
      </c>
      <c r="X133" s="62" t="e">
        <f>HLOOKUP("DPD_Control",#REF!,MATCH($A133,#REF!,0),FALSE)</f>
        <v>#REF!</v>
      </c>
      <c r="Y133" s="62" t="e">
        <f>HLOOKUP("DPD_Group",#REF!,MATCH($A133,#REF!,0),FALSE)</f>
        <v>#REF!</v>
      </c>
      <c r="Z133" s="47" t="e">
        <f>HLOOKUP("Pad Category",#REF!,MATCH($A133,#REF!,0),FALSE)</f>
        <v>#REF!</v>
      </c>
      <c r="AA133" s="47" t="e">
        <f>HLOOKUP("Pad type",#REF!,MATCH($A133,#REF!,0),FALSE)</f>
        <v>#REF!</v>
      </c>
      <c r="AB133" s="47" t="e">
        <f>HLOOKUP("Pull Strength",#REF!,MATCH($A133,#REF!,0),FALSE)</f>
        <v>#REF!</v>
      </c>
      <c r="AC133" s="47" t="e">
        <f>HLOOKUP("POR Pin State",#REF!,MATCH($A133,#REF!,0),FALSE)</f>
        <v>#REF!</v>
      </c>
      <c r="AD133" s="47" t="e">
        <f t="shared" si="72"/>
        <v>#REF!</v>
      </c>
      <c r="AE133" s="82"/>
      <c r="AF133" s="38" t="str">
        <f t="shared" si="55"/>
        <v>NORMAL</v>
      </c>
      <c r="AG133" s="38" t="str">
        <f t="shared" si="73"/>
        <v>TRISTATE</v>
      </c>
      <c r="AH133" s="38" t="str">
        <f t="shared" si="74"/>
        <v>DISABLE</v>
      </c>
      <c r="AI133" s="87" t="e">
        <f t="shared" si="58"/>
        <v>#REF!</v>
      </c>
      <c r="AJ133" s="86" t="b">
        <v>1</v>
      </c>
      <c r="AK133" s="86" t="b">
        <v>1</v>
      </c>
      <c r="AL133" s="86" t="b">
        <v>1</v>
      </c>
      <c r="AM133" s="86" t="b">
        <v>1</v>
      </c>
      <c r="AN133" s="86" t="b">
        <v>1</v>
      </c>
      <c r="AO133" s="86" t="b">
        <v>1</v>
      </c>
      <c r="AP133" s="63" t="str">
        <f t="shared" si="59"/>
        <v>VALID</v>
      </c>
      <c r="AQ133" s="102" t="s">
        <v>3643</v>
      </c>
      <c r="AR133" s="103" t="s">
        <v>2732</v>
      </c>
      <c r="AS133" s="104" t="s">
        <v>2882</v>
      </c>
      <c r="AT133" s="105"/>
      <c r="AU133" s="105"/>
      <c r="AV133" s="105"/>
      <c r="AW133" s="105"/>
      <c r="AX133" s="104" t="s">
        <v>85</v>
      </c>
      <c r="AY133" s="105"/>
      <c r="AZ133" s="104"/>
      <c r="BA133" s="104"/>
      <c r="BB133" s="115"/>
      <c r="BC133" s="116"/>
      <c r="BD133" s="117" t="s">
        <v>3645</v>
      </c>
      <c r="BE133" s="150"/>
      <c r="BF133" s="147" t="e">
        <f>VLOOKUP($A133,#REF!,34,FALSE)</f>
        <v>#REF!</v>
      </c>
      <c r="BG133" s="148" t="e">
        <f>VLOOKUP($A133,#REF!,22,FALSE)</f>
        <v>#REF!</v>
      </c>
      <c r="BH133" s="149"/>
    </row>
    <row r="134" ht="12.95" customHeight="1" spans="1:60">
      <c r="A134" s="38" t="s">
        <v>390</v>
      </c>
      <c r="B134" s="38" t="e">
        <f>VLOOKUP($A134,#REF!,34,FALSE)</f>
        <v>#REF!</v>
      </c>
      <c r="C134" s="39" t="str">
        <f t="shared" si="70"/>
        <v>unused_SOC_GPIO20</v>
      </c>
      <c r="D134" s="40" t="e">
        <f>IF(LEN(VLOOKUP($A134,#REF!,8,FALSE)),LEFT(VLOOKUP($A134,#REF!,8,FALSE),LEN(VLOOKUP($A134,#REF!,8,FALSE))-2),"")</f>
        <v>#REF!</v>
      </c>
      <c r="E134" s="41" t="e">
        <f>IF(LEN(VLOOKUP($A134,#REF!,4,FALSE)),IF(INDEX(#REF!,MATCH($A134,#REF!,0),1),LEFT(VLOOKUP($A134,#REF!,4,FALSE),LEN(VLOOKUP($A134,#REF!,4,FALSE))-2),CONCATENATE(LEFT(VLOOKUP($A134,#REF!,4,FALSE),LEN(VLOOKUP($A134,#REF!,4,FALSE))-2),"*")),"")</f>
        <v>#REF!</v>
      </c>
      <c r="F134" s="42" t="e">
        <f>IF(LEN(VLOOKUP($A134,#REF!,5,FALSE)),IF(INDEX(#REF!,MATCH($A134,#REF!,0),2),LEFT(VLOOKUP($A134,#REF!,5,FALSE),LEN(VLOOKUP($A134,#REF!,5,FALSE))-2),CONCATENATE(LEFT(VLOOKUP($A134,#REF!,5,FALSE),LEN(VLOOKUP($A134,#REF!,5,FALSE))-2),"*")),"")</f>
        <v>#REF!</v>
      </c>
      <c r="G134" s="42" t="e">
        <f>IF(LEN(VLOOKUP($A134,#REF!,6,FALSE)),IF(INDEX(#REF!,MATCH($A134,#REF!,0),3),LEFT(VLOOKUP($A134,#REF!,6,FALSE),LEN(VLOOKUP($A134,#REF!,6,FALSE))-2),CONCATENATE(LEFT(VLOOKUP($A134,#REF!,6,FALSE),LEN(VLOOKUP($A134,#REF!,6,FALSE))-2),"*")),"")</f>
        <v>#REF!</v>
      </c>
      <c r="H134" s="43" t="e">
        <f>IF(LEN(VLOOKUP($A134,#REF!,7,FALSE)),IF(INDEX(#REF!,MATCH($A134,#REF!,0),4),LEFT(VLOOKUP($A134,#REF!,7,FALSE),LEN(VLOOKUP($A134,#REF!,7,FALSE))-2),CONCATENATE(LEFT(VLOOKUP($A134,#REF!,7,FALSE),LEN(VLOOKUP($A134,#REF!,7,FALSE))-2),"*")),"")</f>
        <v>#REF!</v>
      </c>
      <c r="I134" s="54" t="e">
        <f>IF(LEN(VLOOKUP($A134,#REF!,8,FALSE)),UPPER(RIGHT(VLOOKUP($A134,#REF!,8,FALSE),1)),"")</f>
        <v>#REF!</v>
      </c>
      <c r="J134" s="42" t="e">
        <f>IF(LEN(VLOOKUP($A134,#REF!,4,FALSE)),UPPER(RIGHT(VLOOKUP($A134,#REF!,4,FALSE),1)),"")</f>
        <v>#REF!</v>
      </c>
      <c r="K134" s="42" t="e">
        <f>IF(LEN(VLOOKUP($A134,#REF!,5,FALSE)),UPPER(RIGHT(VLOOKUP($A134,#REF!,5,FALSE),1)),"")</f>
        <v>#REF!</v>
      </c>
      <c r="L134" s="42" t="e">
        <f>IF(LEN(VLOOKUP($A134,#REF!,6,FALSE)),UPPER(RIGHT(VLOOKUP($A134,#REF!,6,FALSE),1)),"")</f>
        <v>#REF!</v>
      </c>
      <c r="M134" s="43" t="e">
        <f>IF(LEN(VLOOKUP($A134,#REF!,7,FALSE)),UPPER(RIGHT(VLOOKUP($A134,#REF!,7,FALSE),1)),"")</f>
        <v>#REF!</v>
      </c>
      <c r="N134" s="38" t="e">
        <f t="shared" ref="N134:N137" si="75">IF(E134="","RSVD0")</f>
        <v>#REF!</v>
      </c>
      <c r="O134" s="38" t="s">
        <v>391</v>
      </c>
      <c r="P134" s="38" t="s">
        <v>104</v>
      </c>
      <c r="Q134" s="38" t="s">
        <v>105</v>
      </c>
      <c r="R134" s="38" t="s">
        <v>94</v>
      </c>
      <c r="S134" s="63" t="e">
        <f>HLOOKUP("Device Tree Pin Name",#REF!,MATCH($A134,#REF!,0),FALSE)</f>
        <v>#REF!</v>
      </c>
      <c r="T134" s="47" t="e">
        <f>HLOOKUP("power rail",#REF!,MATCH($A134,#REF!,0),FALSE)</f>
        <v>#REF!</v>
      </c>
      <c r="U134" s="62" t="e">
        <f>HLOOKUP("Wake Capable",#REF!,MATCH($A134,#REF!,0),FALSE)</f>
        <v>#REF!</v>
      </c>
      <c r="V134" s="62" t="e">
        <f>HLOOKUP("Strap",#REF!,MATCH($A134,#REF!,0),FALSE)</f>
        <v>#REF!</v>
      </c>
      <c r="W134" s="62" t="e">
        <f>HLOOKUP("GTE",#REF!,MATCH($A134,#REF!,0),FALSE)</f>
        <v>#REF!</v>
      </c>
      <c r="X134" s="62" t="e">
        <f>HLOOKUP("DPD_Control",#REF!,MATCH($A134,#REF!,0),FALSE)</f>
        <v>#REF!</v>
      </c>
      <c r="Y134" s="62" t="e">
        <f>HLOOKUP("DPD_Group",#REF!,MATCH($A134,#REF!,0),FALSE)</f>
        <v>#REF!</v>
      </c>
      <c r="Z134" s="47" t="e">
        <f>HLOOKUP("Pad Category",#REF!,MATCH($A134,#REF!,0),FALSE)</f>
        <v>#REF!</v>
      </c>
      <c r="AA134" s="63" t="e">
        <f>HLOOKUP("Pad type",#REF!,MATCH($A134,#REF!,0),FALSE)</f>
        <v>#REF!</v>
      </c>
      <c r="AB134" s="47" t="e">
        <f>HLOOKUP("Pull Strength",#REF!,MATCH($A134,#REF!,0),FALSE)</f>
        <v>#REF!</v>
      </c>
      <c r="AC134" s="47" t="e">
        <f>HLOOKUP("POR Pin State",#REF!,MATCH($A134,#REF!,0),FALSE)</f>
        <v>#REF!</v>
      </c>
      <c r="AD134" s="47" t="str">
        <f t="shared" si="72"/>
        <v>RSVD0</v>
      </c>
      <c r="AE134" s="82"/>
      <c r="AF134" s="38" t="str">
        <f t="shared" si="55"/>
        <v>PULL_DOWN</v>
      </c>
      <c r="AG134" s="38" t="str">
        <f t="shared" si="73"/>
        <v>TRISTATE</v>
      </c>
      <c r="AH134" s="38" t="str">
        <f t="shared" si="74"/>
        <v>DISABLE</v>
      </c>
      <c r="AI134" s="87" t="e">
        <f t="shared" si="58"/>
        <v>#REF!</v>
      </c>
      <c r="AJ134" s="86" t="b">
        <v>1</v>
      </c>
      <c r="AK134" s="86" t="b">
        <v>1</v>
      </c>
      <c r="AL134" s="86" t="b">
        <v>1</v>
      </c>
      <c r="AM134" s="86" t="b">
        <v>1</v>
      </c>
      <c r="AN134" s="86" t="b">
        <v>1</v>
      </c>
      <c r="AO134" s="86" t="b">
        <v>1</v>
      </c>
      <c r="AP134" s="63" t="str">
        <f t="shared" si="59"/>
        <v>VALID</v>
      </c>
      <c r="AQ134" s="102" t="s">
        <v>392</v>
      </c>
      <c r="AR134" s="103" t="s">
        <v>79</v>
      </c>
      <c r="AS134" s="104"/>
      <c r="AT134" s="104" t="s">
        <v>89</v>
      </c>
      <c r="AU134" s="105"/>
      <c r="AV134" s="105"/>
      <c r="AW134" s="105"/>
      <c r="AX134" s="104" t="s">
        <v>85</v>
      </c>
      <c r="AY134" s="105"/>
      <c r="AZ134" s="104"/>
      <c r="BA134" s="104"/>
      <c r="BB134" s="115"/>
      <c r="BC134" s="116"/>
      <c r="BD134" s="117"/>
      <c r="BE134" s="150"/>
      <c r="BF134" s="147" t="e">
        <f>VLOOKUP($A134,#REF!,34,FALSE)</f>
        <v>#REF!</v>
      </c>
      <c r="BG134" s="148" t="e">
        <f>VLOOKUP($A134,#REF!,22,FALSE)</f>
        <v>#REF!</v>
      </c>
      <c r="BH134" s="149"/>
    </row>
    <row r="135" ht="12.95" customHeight="1" spans="1:60">
      <c r="A135" s="38" t="s">
        <v>393</v>
      </c>
      <c r="B135" s="38" t="e">
        <f>VLOOKUP($A135,#REF!,34,FALSE)</f>
        <v>#REF!</v>
      </c>
      <c r="C135" s="39" t="str">
        <f t="shared" si="70"/>
        <v>unused_SOC_GPIO21</v>
      </c>
      <c r="D135" s="40" t="e">
        <f>IF(LEN(VLOOKUP($A135,#REF!,8,FALSE)),LEFT(VLOOKUP($A135,#REF!,8,FALSE),LEN(VLOOKUP($A135,#REF!,8,FALSE))-2),"")</f>
        <v>#REF!</v>
      </c>
      <c r="E135" s="41" t="e">
        <f>IF(LEN(VLOOKUP($A135,#REF!,4,FALSE)),IF(INDEX(#REF!,MATCH($A135,#REF!,0),1),LEFT(VLOOKUP($A135,#REF!,4,FALSE),LEN(VLOOKUP($A135,#REF!,4,FALSE))-2),CONCATENATE(LEFT(VLOOKUP($A135,#REF!,4,FALSE),LEN(VLOOKUP($A135,#REF!,4,FALSE))-2),"*")),"")</f>
        <v>#REF!</v>
      </c>
      <c r="F135" s="42" t="e">
        <f>IF(LEN(VLOOKUP($A135,#REF!,5,FALSE)),IF(INDEX(#REF!,MATCH($A135,#REF!,0),2),LEFT(VLOOKUP($A135,#REF!,5,FALSE),LEN(VLOOKUP($A135,#REF!,5,FALSE))-2),CONCATENATE(LEFT(VLOOKUP($A135,#REF!,5,FALSE),LEN(VLOOKUP($A135,#REF!,5,FALSE))-2),"*")),"")</f>
        <v>#REF!</v>
      </c>
      <c r="G135" s="42" t="e">
        <f>IF(LEN(VLOOKUP($A135,#REF!,6,FALSE)),IF(INDEX(#REF!,MATCH($A135,#REF!,0),3),LEFT(VLOOKUP($A135,#REF!,6,FALSE),LEN(VLOOKUP($A135,#REF!,6,FALSE))-2),CONCATENATE(LEFT(VLOOKUP($A135,#REF!,6,FALSE),LEN(VLOOKUP($A135,#REF!,6,FALSE))-2),"*")),"")</f>
        <v>#REF!</v>
      </c>
      <c r="H135" s="43" t="e">
        <f>IF(LEN(VLOOKUP($A135,#REF!,7,FALSE)),IF(INDEX(#REF!,MATCH($A135,#REF!,0),4),LEFT(VLOOKUP($A135,#REF!,7,FALSE),LEN(VLOOKUP($A135,#REF!,7,FALSE))-2),CONCATENATE(LEFT(VLOOKUP($A135,#REF!,7,FALSE),LEN(VLOOKUP($A135,#REF!,7,FALSE))-2),"*")),"")</f>
        <v>#REF!</v>
      </c>
      <c r="I135" s="54" t="e">
        <f>IF(LEN(VLOOKUP($A135,#REF!,8,FALSE)),UPPER(RIGHT(VLOOKUP($A135,#REF!,8,FALSE),1)),"")</f>
        <v>#REF!</v>
      </c>
      <c r="J135" s="42" t="e">
        <f>IF(LEN(VLOOKUP($A135,#REF!,4,FALSE)),UPPER(RIGHT(VLOOKUP($A135,#REF!,4,FALSE),1)),"")</f>
        <v>#REF!</v>
      </c>
      <c r="K135" s="42" t="e">
        <f>IF(LEN(VLOOKUP($A135,#REF!,5,FALSE)),UPPER(RIGHT(VLOOKUP($A135,#REF!,5,FALSE),1)),"")</f>
        <v>#REF!</v>
      </c>
      <c r="L135" s="42" t="e">
        <f>IF(LEN(VLOOKUP($A135,#REF!,6,FALSE)),UPPER(RIGHT(VLOOKUP($A135,#REF!,6,FALSE),1)),"")</f>
        <v>#REF!</v>
      </c>
      <c r="M135" s="43" t="e">
        <f>IF(LEN(VLOOKUP($A135,#REF!,7,FALSE)),UPPER(RIGHT(VLOOKUP($A135,#REF!,7,FALSE),1)),"")</f>
        <v>#REF!</v>
      </c>
      <c r="N135" s="38" t="e">
        <f t="shared" si="75"/>
        <v>#REF!</v>
      </c>
      <c r="O135" s="38" t="s">
        <v>132</v>
      </c>
      <c r="P135" s="38" t="s">
        <v>394</v>
      </c>
      <c r="Q135" s="38" t="s">
        <v>105</v>
      </c>
      <c r="R135" s="38" t="s">
        <v>94</v>
      </c>
      <c r="S135" s="63" t="e">
        <f>HLOOKUP("Device Tree Pin Name",#REF!,MATCH($A135,#REF!,0),FALSE)</f>
        <v>#REF!</v>
      </c>
      <c r="T135" s="47" t="e">
        <f>HLOOKUP("power rail",#REF!,MATCH($A135,#REF!,0),FALSE)</f>
        <v>#REF!</v>
      </c>
      <c r="U135" s="62" t="e">
        <f>HLOOKUP("Wake Capable",#REF!,MATCH($A135,#REF!,0),FALSE)</f>
        <v>#REF!</v>
      </c>
      <c r="V135" s="62" t="e">
        <f>HLOOKUP("Strap",#REF!,MATCH($A135,#REF!,0),FALSE)</f>
        <v>#REF!</v>
      </c>
      <c r="W135" s="62" t="e">
        <f>HLOOKUP("GTE",#REF!,MATCH($A135,#REF!,0),FALSE)</f>
        <v>#REF!</v>
      </c>
      <c r="X135" s="62" t="e">
        <f>HLOOKUP("DPD_Control",#REF!,MATCH($A135,#REF!,0),FALSE)</f>
        <v>#REF!</v>
      </c>
      <c r="Y135" s="62" t="e">
        <f>HLOOKUP("DPD_Group",#REF!,MATCH($A135,#REF!,0),FALSE)</f>
        <v>#REF!</v>
      </c>
      <c r="Z135" s="47" t="e">
        <f>HLOOKUP("Pad Category",#REF!,MATCH($A135,#REF!,0),FALSE)</f>
        <v>#REF!</v>
      </c>
      <c r="AA135" s="47" t="e">
        <f>HLOOKUP("Pad type",#REF!,MATCH($A135,#REF!,0),FALSE)</f>
        <v>#REF!</v>
      </c>
      <c r="AB135" s="47" t="e">
        <f>HLOOKUP("Pull Strength",#REF!,MATCH($A135,#REF!,0),FALSE)</f>
        <v>#REF!</v>
      </c>
      <c r="AC135" s="47" t="e">
        <f>HLOOKUP("POR Pin State",#REF!,MATCH($A135,#REF!,0),FALSE)</f>
        <v>#REF!</v>
      </c>
      <c r="AD135" s="47" t="str">
        <f t="shared" si="72"/>
        <v>RSVD0</v>
      </c>
      <c r="AE135" s="82"/>
      <c r="AF135" s="38" t="str">
        <f t="shared" si="55"/>
        <v>PULL_DOWN</v>
      </c>
      <c r="AG135" s="38" t="str">
        <f t="shared" si="73"/>
        <v>TRISTATE</v>
      </c>
      <c r="AH135" s="38" t="str">
        <f t="shared" si="74"/>
        <v>DISABLE</v>
      </c>
      <c r="AI135" s="87" t="e">
        <f t="shared" si="58"/>
        <v>#REF!</v>
      </c>
      <c r="AJ135" s="86" t="b">
        <v>1</v>
      </c>
      <c r="AK135" s="86" t="b">
        <v>1</v>
      </c>
      <c r="AL135" s="86" t="b">
        <v>1</v>
      </c>
      <c r="AM135" s="86" t="b">
        <v>1</v>
      </c>
      <c r="AN135" s="86" t="b">
        <v>1</v>
      </c>
      <c r="AO135" s="86" t="b">
        <v>1</v>
      </c>
      <c r="AP135" s="63" t="str">
        <f t="shared" si="59"/>
        <v>VALID</v>
      </c>
      <c r="AQ135" s="102" t="s">
        <v>395</v>
      </c>
      <c r="AR135" s="103" t="s">
        <v>79</v>
      </c>
      <c r="AS135" s="104"/>
      <c r="AT135" s="105"/>
      <c r="AU135" s="105"/>
      <c r="AV135" s="104" t="s">
        <v>124</v>
      </c>
      <c r="AW135" s="105"/>
      <c r="AX135" s="104" t="s">
        <v>85</v>
      </c>
      <c r="AY135" s="105"/>
      <c r="AZ135" s="104"/>
      <c r="BA135" s="104"/>
      <c r="BB135" s="115"/>
      <c r="BC135" s="116"/>
      <c r="BD135" s="117"/>
      <c r="BE135" s="150"/>
      <c r="BF135" s="147" t="e">
        <f>VLOOKUP($A135,#REF!,34,FALSE)</f>
        <v>#REF!</v>
      </c>
      <c r="BG135" s="148" t="e">
        <f>VLOOKUP($A135,#REF!,22,FALSE)</f>
        <v>#REF!</v>
      </c>
      <c r="BH135" s="149"/>
    </row>
    <row r="136" ht="12.95" customHeight="1" spans="1:60">
      <c r="A136" s="38" t="s">
        <v>396</v>
      </c>
      <c r="B136" s="38" t="e">
        <f>VLOOKUP($A136,#REF!,34,FALSE)</f>
        <v>#REF!</v>
      </c>
      <c r="C136" s="39" t="str">
        <f t="shared" si="70"/>
        <v>unused_SOC_GPIO22</v>
      </c>
      <c r="D136" s="40" t="e">
        <f>IF(LEN(VLOOKUP($A136,#REF!,8,FALSE)),LEFT(VLOOKUP($A136,#REF!,8,FALSE),LEN(VLOOKUP($A136,#REF!,8,FALSE))-2),"")</f>
        <v>#REF!</v>
      </c>
      <c r="E136" s="41" t="e">
        <f>IF(LEN(VLOOKUP($A136,#REF!,4,FALSE)),IF(INDEX(#REF!,MATCH($A136,#REF!,0),1),LEFT(VLOOKUP($A136,#REF!,4,FALSE),LEN(VLOOKUP($A136,#REF!,4,FALSE))-2),CONCATENATE(LEFT(VLOOKUP($A136,#REF!,4,FALSE),LEN(VLOOKUP($A136,#REF!,4,FALSE))-2),"*")),"")</f>
        <v>#REF!</v>
      </c>
      <c r="F136" s="42" t="e">
        <f>IF(LEN(VLOOKUP($A136,#REF!,5,FALSE)),IF(INDEX(#REF!,MATCH($A136,#REF!,0),2),LEFT(VLOOKUP($A136,#REF!,5,FALSE),LEN(VLOOKUP($A136,#REF!,5,FALSE))-2),CONCATENATE(LEFT(VLOOKUP($A136,#REF!,5,FALSE),LEN(VLOOKUP($A136,#REF!,5,FALSE))-2),"*")),"")</f>
        <v>#REF!</v>
      </c>
      <c r="G136" s="42" t="e">
        <f>IF(LEN(VLOOKUP($A136,#REF!,6,FALSE)),IF(INDEX(#REF!,MATCH($A136,#REF!,0),3),LEFT(VLOOKUP($A136,#REF!,6,FALSE),LEN(VLOOKUP($A136,#REF!,6,FALSE))-3),CONCATENATE(LEFT(VLOOKUP($A136,#REF!,6,FALSE),LEN(VLOOKUP($A136,#REF!,6,FALSE))-2),"*")),"")</f>
        <v>#REF!</v>
      </c>
      <c r="H136" s="43" t="e">
        <f>IF(LEN(VLOOKUP($A136,#REF!,7,FALSE)),IF(INDEX(#REF!,MATCH($A136,#REF!,0),4),LEFT(VLOOKUP($A136,#REF!,7,FALSE),LEN(VLOOKUP($A136,#REF!,7,FALSE))-2),CONCATENATE(LEFT(VLOOKUP($A136,#REF!,7,FALSE),LEN(VLOOKUP($A136,#REF!,7,FALSE))-2),"*")),"")</f>
        <v>#REF!</v>
      </c>
      <c r="I136" s="54" t="e">
        <f>IF(LEN(VLOOKUP($A136,#REF!,8,FALSE)),UPPER(RIGHT(VLOOKUP($A136,#REF!,8,FALSE),1)),"")</f>
        <v>#REF!</v>
      </c>
      <c r="J136" s="42" t="e">
        <f>IF(LEN(VLOOKUP($A136,#REF!,4,FALSE)),UPPER(RIGHT(VLOOKUP($A136,#REF!,4,FALSE),1)),"")</f>
        <v>#REF!</v>
      </c>
      <c r="K136" s="42" t="e">
        <f>IF(LEN(VLOOKUP($A136,#REF!,5,FALSE)),UPPER(RIGHT(VLOOKUP($A136,#REF!,5,FALSE),1)),"")</f>
        <v>#REF!</v>
      </c>
      <c r="L136" s="42" t="s">
        <v>81</v>
      </c>
      <c r="M136" s="43" t="e">
        <f>IF(LEN(VLOOKUP($A136,#REF!,7,FALSE)),UPPER(RIGHT(VLOOKUP($A136,#REF!,7,FALSE),1)),"")</f>
        <v>#REF!</v>
      </c>
      <c r="N136" s="38" t="e">
        <f t="shared" si="75"/>
        <v>#REF!</v>
      </c>
      <c r="O136" s="38" t="s">
        <v>284</v>
      </c>
      <c r="P136" s="38" t="s">
        <v>394</v>
      </c>
      <c r="Q136" s="38" t="s">
        <v>105</v>
      </c>
      <c r="R136" s="38" t="s">
        <v>94</v>
      </c>
      <c r="S136" s="63" t="e">
        <f>HLOOKUP("Device Tree Pin Name",#REF!,MATCH($A136,#REF!,0),FALSE)</f>
        <v>#REF!</v>
      </c>
      <c r="T136" s="47" t="e">
        <f>HLOOKUP("power rail",#REF!,MATCH($A136,#REF!,0),FALSE)</f>
        <v>#REF!</v>
      </c>
      <c r="U136" s="62" t="e">
        <f>HLOOKUP("Wake Capable",#REF!,MATCH($A136,#REF!,0),FALSE)</f>
        <v>#REF!</v>
      </c>
      <c r="V136" s="62" t="e">
        <f>HLOOKUP("Strap",#REF!,MATCH($A136,#REF!,0),FALSE)</f>
        <v>#REF!</v>
      </c>
      <c r="W136" s="62" t="e">
        <f>HLOOKUP("GTE",#REF!,MATCH($A136,#REF!,0),FALSE)</f>
        <v>#REF!</v>
      </c>
      <c r="X136" s="62" t="e">
        <f>HLOOKUP("DPD_Control",#REF!,MATCH($A136,#REF!,0),FALSE)</f>
        <v>#REF!</v>
      </c>
      <c r="Y136" s="62" t="e">
        <f>HLOOKUP("DPD_Group",#REF!,MATCH($A136,#REF!,0),FALSE)</f>
        <v>#REF!</v>
      </c>
      <c r="Z136" s="47" t="e">
        <f>HLOOKUP("Pad Category",#REF!,MATCH($A136,#REF!,0),FALSE)</f>
        <v>#REF!</v>
      </c>
      <c r="AA136" s="47" t="e">
        <f>HLOOKUP("Pad type",#REF!,MATCH($A136,#REF!,0),FALSE)</f>
        <v>#REF!</v>
      </c>
      <c r="AB136" s="47" t="e">
        <f>HLOOKUP("Pull Strength",#REF!,MATCH($A136,#REF!,0),FALSE)</f>
        <v>#REF!</v>
      </c>
      <c r="AC136" s="47" t="e">
        <f>HLOOKUP("POR Pin State",#REF!,MATCH($A136,#REF!,0),FALSE)</f>
        <v>#REF!</v>
      </c>
      <c r="AD136" s="47" t="str">
        <f t="shared" si="72"/>
        <v>RSVD0</v>
      </c>
      <c r="AE136" s="82"/>
      <c r="AF136" s="38" t="str">
        <f t="shared" si="55"/>
        <v>PULL_DOWN</v>
      </c>
      <c r="AG136" s="38" t="str">
        <f t="shared" si="73"/>
        <v>TRISTATE</v>
      </c>
      <c r="AH136" s="38" t="str">
        <f t="shared" si="74"/>
        <v>DISABLE</v>
      </c>
      <c r="AI136" s="87" t="e">
        <f t="shared" si="58"/>
        <v>#REF!</v>
      </c>
      <c r="AJ136" s="86" t="b">
        <v>1</v>
      </c>
      <c r="AK136" s="86" t="b">
        <v>1</v>
      </c>
      <c r="AL136" s="86" t="b">
        <v>1</v>
      </c>
      <c r="AM136" s="86" t="b">
        <v>1</v>
      </c>
      <c r="AN136" s="86" t="b">
        <v>1</v>
      </c>
      <c r="AO136" s="86" t="b">
        <v>1</v>
      </c>
      <c r="AP136" s="63" t="str">
        <f t="shared" si="59"/>
        <v>VALID</v>
      </c>
      <c r="AQ136" s="102" t="s">
        <v>397</v>
      </c>
      <c r="AR136" s="103" t="s">
        <v>79</v>
      </c>
      <c r="AS136" s="104"/>
      <c r="AT136" s="105"/>
      <c r="AU136" s="105"/>
      <c r="AV136" s="104" t="s">
        <v>124</v>
      </c>
      <c r="AW136" s="105"/>
      <c r="AX136" s="104" t="s">
        <v>85</v>
      </c>
      <c r="AY136" s="105"/>
      <c r="AZ136" s="104"/>
      <c r="BA136" s="104"/>
      <c r="BB136" s="115"/>
      <c r="BC136" s="116"/>
      <c r="BD136" s="117"/>
      <c r="BE136" s="150"/>
      <c r="BF136" s="147" t="e">
        <f>VLOOKUP($A136,#REF!,34,FALSE)</f>
        <v>#REF!</v>
      </c>
      <c r="BG136" s="148" t="e">
        <f>VLOOKUP($A136,#REF!,22,FALSE)</f>
        <v>#REF!</v>
      </c>
      <c r="BH136" s="149"/>
    </row>
    <row r="137" ht="12.95" customHeight="1" spans="1:60">
      <c r="A137" s="38" t="s">
        <v>398</v>
      </c>
      <c r="B137" s="38" t="e">
        <f>VLOOKUP($A137,#REF!,34,FALSE)</f>
        <v>#REF!</v>
      </c>
      <c r="C137" s="39" t="str">
        <f t="shared" si="70"/>
        <v>unused_SOC_GPIO06</v>
      </c>
      <c r="D137" s="40" t="e">
        <f>IF(LEN(VLOOKUP($A137,#REF!,8,FALSE)),LEFT(VLOOKUP($A137,#REF!,8,FALSE),LEN(VLOOKUP($A137,#REF!,8,FALSE))-2),"")</f>
        <v>#REF!</v>
      </c>
      <c r="E137" s="41" t="e">
        <f>IF(LEN(VLOOKUP($A137,#REF!,4,FALSE)),IF(INDEX(#REF!,MATCH($A137,#REF!,0),1),LEFT(VLOOKUP($A137,#REF!,4,FALSE),LEN(VLOOKUP($A137,#REF!,4,FALSE))-2),CONCATENATE(LEFT(VLOOKUP($A137,#REF!,4,FALSE),LEN(VLOOKUP($A137,#REF!,4,FALSE))-2),"*")),"")</f>
        <v>#REF!</v>
      </c>
      <c r="F137" s="42" t="e">
        <f>IF(LEN(VLOOKUP($A137,#REF!,5,FALSE)),IF(INDEX(#REF!,MATCH($A137,#REF!,0),2),LEFT(VLOOKUP($A137,#REF!,5,FALSE),LEN(VLOOKUP($A137,#REF!,5,FALSE))-2),CONCATENATE(LEFT(VLOOKUP($A137,#REF!,5,FALSE),LEN(VLOOKUP($A137,#REF!,5,FALSE))-2),"*")),"")</f>
        <v>#REF!</v>
      </c>
      <c r="G137" s="42" t="e">
        <f>IF(LEN(VLOOKUP($A137,#REF!,6,FALSE)),IF(INDEX(#REF!,MATCH($A137,#REF!,0),3),LEFT(VLOOKUP($A137,#REF!,6,FALSE),LEN(VLOOKUP($A137,#REF!,6,FALSE))-2),CONCATENATE(LEFT(VLOOKUP($A137,#REF!,6,FALSE),LEN(VLOOKUP($A137,#REF!,6,FALSE))-2),"*")),"")</f>
        <v>#REF!</v>
      </c>
      <c r="H137" s="43" t="e">
        <f>IF(LEN(VLOOKUP($A137,#REF!,7,FALSE)),IF(INDEX(#REF!,MATCH($A137,#REF!,0),4),LEFT(VLOOKUP($A137,#REF!,7,FALSE),LEN(VLOOKUP($A137,#REF!,7,FALSE))-2),CONCATENATE(LEFT(VLOOKUP($A137,#REF!,7,FALSE),LEN(VLOOKUP($A137,#REF!,7,FALSE))-2),"*")),"")</f>
        <v>#REF!</v>
      </c>
      <c r="I137" s="54" t="e">
        <f>IF(LEN(VLOOKUP($A137,#REF!,8,FALSE)),UPPER(RIGHT(VLOOKUP($A137,#REF!,8,FALSE),1)),"")</f>
        <v>#REF!</v>
      </c>
      <c r="J137" s="42" t="e">
        <f>IF(LEN(VLOOKUP($A137,#REF!,4,FALSE)),UPPER(RIGHT(VLOOKUP($A137,#REF!,4,FALSE),1)),"")</f>
        <v>#REF!</v>
      </c>
      <c r="K137" s="42" t="e">
        <f>IF(LEN(VLOOKUP($A137,#REF!,5,FALSE)),UPPER(RIGHT(VLOOKUP($A137,#REF!,5,FALSE),1)),"")</f>
        <v>#REF!</v>
      </c>
      <c r="L137" s="42" t="e">
        <f>IF(LEN(VLOOKUP($A137,#REF!,6,FALSE)),UPPER(RIGHT(VLOOKUP($A137,#REF!,6,FALSE),1)),"")</f>
        <v>#REF!</v>
      </c>
      <c r="M137" s="43" t="e">
        <f>IF(LEN(VLOOKUP($A137,#REF!,7,FALSE)),UPPER(RIGHT(VLOOKUP($A137,#REF!,7,FALSE),1)),"")</f>
        <v>#REF!</v>
      </c>
      <c r="N137" s="38" t="e">
        <f t="shared" si="75"/>
        <v>#REF!</v>
      </c>
      <c r="O137" s="38" t="s">
        <v>284</v>
      </c>
      <c r="P137" s="38" t="s">
        <v>104</v>
      </c>
      <c r="Q137" s="38" t="s">
        <v>105</v>
      </c>
      <c r="R137" s="38" t="s">
        <v>94</v>
      </c>
      <c r="S137" s="63" t="e">
        <f>HLOOKUP("Device Tree Pin Name",#REF!,MATCH($A137,#REF!,0),FALSE)</f>
        <v>#REF!</v>
      </c>
      <c r="T137" s="47" t="e">
        <f>HLOOKUP("power rail",#REF!,MATCH($A137,#REF!,0),FALSE)</f>
        <v>#REF!</v>
      </c>
      <c r="U137" s="62" t="e">
        <f>HLOOKUP("Wake Capable",#REF!,MATCH($A137,#REF!,0),FALSE)</f>
        <v>#REF!</v>
      </c>
      <c r="V137" s="62" t="e">
        <f>HLOOKUP("Strap",#REF!,MATCH($A137,#REF!,0),FALSE)</f>
        <v>#REF!</v>
      </c>
      <c r="W137" s="62" t="e">
        <f>HLOOKUP("GTE",#REF!,MATCH($A137,#REF!,0),FALSE)</f>
        <v>#REF!</v>
      </c>
      <c r="X137" s="62" t="e">
        <f>HLOOKUP("DPD_Control",#REF!,MATCH($A137,#REF!,0),FALSE)</f>
        <v>#REF!</v>
      </c>
      <c r="Y137" s="62" t="e">
        <f>HLOOKUP("DPD_Group",#REF!,MATCH($A137,#REF!,0),FALSE)</f>
        <v>#REF!</v>
      </c>
      <c r="Z137" s="47" t="e">
        <f>HLOOKUP("Pad Category",#REF!,MATCH($A137,#REF!,0),FALSE)</f>
        <v>#REF!</v>
      </c>
      <c r="AA137" s="47" t="e">
        <f>HLOOKUP("Pad type",#REF!,MATCH($A137,#REF!,0),FALSE)</f>
        <v>#REF!</v>
      </c>
      <c r="AB137" s="47" t="e">
        <f>HLOOKUP("Pull Strength",#REF!,MATCH($A137,#REF!,0),FALSE)</f>
        <v>#REF!</v>
      </c>
      <c r="AC137" s="47" t="e">
        <f>HLOOKUP("POR Pin State",#REF!,MATCH($A137,#REF!,0),FALSE)</f>
        <v>#REF!</v>
      </c>
      <c r="AD137" s="47" t="str">
        <f t="shared" si="72"/>
        <v>RSVD0</v>
      </c>
      <c r="AE137" s="82"/>
      <c r="AF137" s="38" t="str">
        <f t="shared" si="55"/>
        <v>PULL_DOWN</v>
      </c>
      <c r="AG137" s="38" t="str">
        <f t="shared" si="73"/>
        <v>TRISTATE</v>
      </c>
      <c r="AH137" s="38" t="str">
        <f t="shared" si="74"/>
        <v>DISABLE</v>
      </c>
      <c r="AI137" s="87" t="e">
        <f t="shared" si="58"/>
        <v>#REF!</v>
      </c>
      <c r="AJ137" s="86" t="b">
        <v>1</v>
      </c>
      <c r="AK137" s="86" t="b">
        <v>1</v>
      </c>
      <c r="AL137" s="86" t="b">
        <v>1</v>
      </c>
      <c r="AM137" s="86" t="b">
        <v>1</v>
      </c>
      <c r="AN137" s="86" t="b">
        <v>1</v>
      </c>
      <c r="AO137" s="86" t="b">
        <v>1</v>
      </c>
      <c r="AP137" s="63" t="str">
        <f t="shared" si="59"/>
        <v>VALID</v>
      </c>
      <c r="AQ137" s="102" t="s">
        <v>399</v>
      </c>
      <c r="AR137" s="103" t="s">
        <v>79</v>
      </c>
      <c r="AS137" s="104"/>
      <c r="AT137" s="105"/>
      <c r="AU137" s="105"/>
      <c r="AV137" s="105"/>
      <c r="AW137" s="105"/>
      <c r="AX137" s="104" t="s">
        <v>85</v>
      </c>
      <c r="AY137" s="105"/>
      <c r="AZ137" s="104"/>
      <c r="BA137" s="104"/>
      <c r="BB137" s="115"/>
      <c r="BC137" s="116"/>
      <c r="BD137" s="117"/>
      <c r="BE137" s="125" t="s">
        <v>3</v>
      </c>
      <c r="BF137" s="147" t="e">
        <f>VLOOKUP($A137,#REF!,34,FALSE)</f>
        <v>#REF!</v>
      </c>
      <c r="BG137" s="148" t="e">
        <f>VLOOKUP($A137,#REF!,22,FALSE)</f>
        <v>#REF!</v>
      </c>
      <c r="BH137" s="149"/>
    </row>
    <row r="138" ht="12.95" customHeight="1" spans="1:60">
      <c r="A138" s="38" t="s">
        <v>400</v>
      </c>
      <c r="B138" s="38" t="e">
        <f>VLOOKUP($A138,#REF!,34,FALSE)</f>
        <v>#REF!</v>
      </c>
      <c r="C138" s="39" t="str">
        <f t="shared" si="70"/>
        <v>unused_UART4_TX</v>
      </c>
      <c r="D138" s="40" t="e">
        <f>IF(LEN(VLOOKUP($A138,#REF!,8,FALSE)),LEFT(VLOOKUP($A138,#REF!,8,FALSE),LEN(VLOOKUP($A138,#REF!,8,FALSE))-2),"")</f>
        <v>#REF!</v>
      </c>
      <c r="E138" s="41" t="e">
        <f>IF(LEN(VLOOKUP($A138,#REF!,4,FALSE)),IF(INDEX(#REF!,MATCH($A138,#REF!,0),1),LEFT(VLOOKUP($A138,#REF!,4,FALSE),LEN(VLOOKUP($A138,#REF!,4,FALSE))-2),CONCATENATE(LEFT(VLOOKUP($A138,#REF!,4,FALSE),LEN(VLOOKUP($A138,#REF!,4,FALSE))-2),"*")),"")</f>
        <v>#REF!</v>
      </c>
      <c r="F138" s="42" t="e">
        <f>IF(LEN(VLOOKUP($A138,#REF!,5,FALSE)),IF(INDEX(#REF!,MATCH($A138,#REF!,0),2),LEFT(VLOOKUP($A138,#REF!,5,FALSE),LEN(VLOOKUP($A138,#REF!,5,FALSE))-2),CONCATENATE(LEFT(VLOOKUP($A138,#REF!,5,FALSE),LEN(VLOOKUP($A138,#REF!,5,FALSE))-2),"*")),"")</f>
        <v>#REF!</v>
      </c>
      <c r="G138" s="42" t="e">
        <f>IF(LEN(VLOOKUP($A138,#REF!,6,FALSE)),IF(INDEX(#REF!,MATCH($A138,#REF!,0),3),LEFT(VLOOKUP($A138,#REF!,6,FALSE),LEN(VLOOKUP($A138,#REF!,6,FALSE))-2),CONCATENATE(LEFT(VLOOKUP($A138,#REF!,6,FALSE),LEN(VLOOKUP($A138,#REF!,6,FALSE))-2),"*")),"")</f>
        <v>#REF!</v>
      </c>
      <c r="H138" s="43" t="e">
        <f>IF(LEN(VLOOKUP($A138,#REF!,7,FALSE)),IF(INDEX(#REF!,MATCH($A138,#REF!,0),4),LEFT(VLOOKUP($A138,#REF!,7,FALSE),LEN(VLOOKUP($A138,#REF!,7,FALSE))-2),CONCATENATE(LEFT(VLOOKUP($A138,#REF!,7,FALSE),LEN(VLOOKUP($A138,#REF!,7,FALSE))-2),"*")),"")</f>
        <v>#REF!</v>
      </c>
      <c r="I138" s="54" t="e">
        <f>IF(LEN(VLOOKUP($A138,#REF!,8,FALSE)),UPPER(RIGHT(VLOOKUP($A138,#REF!,8,FALSE),1)),"")</f>
        <v>#REF!</v>
      </c>
      <c r="J138" s="42" t="e">
        <f>IF(LEN(VLOOKUP($A138,#REF!,4,FALSE)),UPPER(RIGHT(VLOOKUP($A138,#REF!,4,FALSE),1)),"")</f>
        <v>#REF!</v>
      </c>
      <c r="K138" s="42" t="e">
        <f>IF(LEN(VLOOKUP($A138,#REF!,5,FALSE)),UPPER(RIGHT(VLOOKUP($A138,#REF!,5,FALSE),1)),"")</f>
        <v>#REF!</v>
      </c>
      <c r="L138" s="42" t="e">
        <f>IF(LEN(VLOOKUP($A138,#REF!,6,FALSE)),UPPER(RIGHT(VLOOKUP($A138,#REF!,6,FALSE),1)),"")</f>
        <v>#REF!</v>
      </c>
      <c r="M138" s="43" t="e">
        <f>IF(LEN(VLOOKUP($A138,#REF!,7,FALSE)),UPPER(RIGHT(VLOOKUP($A138,#REF!,7,FALSE),1)),"")</f>
        <v>#REF!</v>
      </c>
      <c r="N138" s="38" t="s">
        <v>401</v>
      </c>
      <c r="O138" s="38" t="s">
        <v>256</v>
      </c>
      <c r="P138" s="38" t="s">
        <v>104</v>
      </c>
      <c r="Q138" s="38" t="s">
        <v>105</v>
      </c>
      <c r="R138" s="38" t="s">
        <v>104</v>
      </c>
      <c r="S138" s="66" t="e">
        <f>HLOOKUP("Device Tree Pin Name",#REF!,MATCH($A138,#REF!,0),FALSE)</f>
        <v>#REF!</v>
      </c>
      <c r="T138" s="159" t="e">
        <f>HLOOKUP("power rail",#REF!,MATCH($A138,#REF!,0),FALSE)</f>
        <v>#REF!</v>
      </c>
      <c r="U138" s="62" t="e">
        <f>HLOOKUP("Wake Capable",#REF!,MATCH($A138,#REF!,0),FALSE)</f>
        <v>#REF!</v>
      </c>
      <c r="V138" s="62" t="e">
        <f>HLOOKUP("Strap",#REF!,MATCH($A138,#REF!,0),FALSE)</f>
        <v>#REF!</v>
      </c>
      <c r="W138" s="62" t="e">
        <f>HLOOKUP("GTE",#REF!,MATCH($A138,#REF!,0),FALSE)</f>
        <v>#REF!</v>
      </c>
      <c r="X138" s="62" t="e">
        <f>HLOOKUP("DPD_Control",#REF!,MATCH($A138,#REF!,0),FALSE)</f>
        <v>#REF!</v>
      </c>
      <c r="Y138" s="62" t="e">
        <f>HLOOKUP("DPD_Group",#REF!,MATCH($A138,#REF!,0),FALSE)</f>
        <v>#REF!</v>
      </c>
      <c r="Z138" s="47" t="e">
        <f>HLOOKUP("Pad Category",#REF!,MATCH($A138,#REF!,0),FALSE)</f>
        <v>#REF!</v>
      </c>
      <c r="AA138" s="47" t="e">
        <f>HLOOKUP("Pad type",#REF!,MATCH($A138,#REF!,0),FALSE)</f>
        <v>#REF!</v>
      </c>
      <c r="AB138" s="47" t="e">
        <f>HLOOKUP("Pull Strength",#REF!,MATCH($A138,#REF!,0),FALSE)</f>
        <v>#REF!</v>
      </c>
      <c r="AC138" s="47" t="e">
        <f>HLOOKUP("POR Pin State",#REF!,MATCH($A138,#REF!,0),FALSE)</f>
        <v>#REF!</v>
      </c>
      <c r="AD138" s="47" t="str">
        <f t="shared" si="72"/>
        <v>RSVD2</v>
      </c>
      <c r="AE138" s="82"/>
      <c r="AF138" s="38" t="str">
        <f t="shared" si="55"/>
        <v>PULL_DOWN</v>
      </c>
      <c r="AG138" s="38" t="str">
        <f t="shared" si="73"/>
        <v>TRISTATE</v>
      </c>
      <c r="AH138" s="38" t="str">
        <f t="shared" si="74"/>
        <v>DISABLE</v>
      </c>
      <c r="AI138" s="87" t="e">
        <f t="shared" si="58"/>
        <v>#REF!</v>
      </c>
      <c r="AJ138" s="86" t="b">
        <v>1</v>
      </c>
      <c r="AK138" s="86" t="b">
        <v>1</v>
      </c>
      <c r="AL138" s="86" t="b">
        <v>1</v>
      </c>
      <c r="AM138" s="86" t="b">
        <v>1</v>
      </c>
      <c r="AN138" s="86" t="b">
        <v>1</v>
      </c>
      <c r="AO138" s="86" t="b">
        <v>1</v>
      </c>
      <c r="AP138" s="63" t="str">
        <f t="shared" si="59"/>
        <v>VALID</v>
      </c>
      <c r="AQ138" s="102" t="s">
        <v>402</v>
      </c>
      <c r="AR138" s="103" t="s">
        <v>79</v>
      </c>
      <c r="AS138" s="104"/>
      <c r="AT138" s="105"/>
      <c r="AU138" s="105"/>
      <c r="AV138" s="104" t="s">
        <v>124</v>
      </c>
      <c r="AW138" s="105"/>
      <c r="AX138" s="104" t="s">
        <v>85</v>
      </c>
      <c r="AY138" s="105"/>
      <c r="AZ138" s="104"/>
      <c r="BA138" s="104"/>
      <c r="BB138" s="115"/>
      <c r="BC138" s="116"/>
      <c r="BD138" s="117"/>
      <c r="BE138" s="150"/>
      <c r="BF138" s="147" t="e">
        <f>VLOOKUP($A138,#REF!,34,FALSE)</f>
        <v>#REF!</v>
      </c>
      <c r="BG138" s="148" t="e">
        <f>VLOOKUP($A138,#REF!,22,FALSE)</f>
        <v>#REF!</v>
      </c>
      <c r="BH138" s="149"/>
    </row>
    <row r="139" ht="12.95" customHeight="1" spans="1:60">
      <c r="A139" s="38" t="s">
        <v>403</v>
      </c>
      <c r="B139" s="38" t="e">
        <f>VLOOKUP($A139,#REF!,34,FALSE)</f>
        <v>#REF!</v>
      </c>
      <c r="C139" s="39" t="str">
        <f t="shared" si="70"/>
        <v>unused_UART4_RX</v>
      </c>
      <c r="D139" s="40" t="e">
        <f>IF(LEN(VLOOKUP($A139,#REF!,8,FALSE)),LEFT(VLOOKUP($A139,#REF!,8,FALSE),LEN(VLOOKUP($A139,#REF!,8,FALSE))-2),"")</f>
        <v>#REF!</v>
      </c>
      <c r="E139" s="41" t="e">
        <f>IF(LEN(VLOOKUP($A139,#REF!,4,FALSE)),IF(INDEX(#REF!,MATCH($A139,#REF!,0),1),LEFT(VLOOKUP($A139,#REF!,4,FALSE),LEN(VLOOKUP($A139,#REF!,4,FALSE))-2),CONCATENATE(LEFT(VLOOKUP($A139,#REF!,4,FALSE),LEN(VLOOKUP($A139,#REF!,4,FALSE))-2),"*")),"")</f>
        <v>#REF!</v>
      </c>
      <c r="F139" s="42" t="e">
        <f>IF(LEN(VLOOKUP($A139,#REF!,5,FALSE)),IF(INDEX(#REF!,MATCH($A139,#REF!,0),2),LEFT(VLOOKUP($A139,#REF!,5,FALSE),LEN(VLOOKUP($A139,#REF!,5,FALSE))-2),CONCATENATE(LEFT(VLOOKUP($A139,#REF!,5,FALSE),LEN(VLOOKUP($A139,#REF!,5,FALSE))-2),"*")),"")</f>
        <v>#REF!</v>
      </c>
      <c r="G139" s="42" t="e">
        <f>IF(LEN(VLOOKUP($A139,#REF!,6,FALSE)),IF(INDEX(#REF!,MATCH($A139,#REF!,0),3),LEFT(VLOOKUP($A139,#REF!,6,FALSE),LEN(VLOOKUP($A139,#REF!,6,FALSE))-2),CONCATENATE(LEFT(VLOOKUP($A139,#REF!,6,FALSE),LEN(VLOOKUP($A139,#REF!,6,FALSE))-2),"*")),"")</f>
        <v>#REF!</v>
      </c>
      <c r="H139" s="43" t="e">
        <f>IF(LEN(VLOOKUP($A139,#REF!,7,FALSE)),IF(INDEX(#REF!,MATCH($A139,#REF!,0),4),LEFT(VLOOKUP($A139,#REF!,7,FALSE),LEN(VLOOKUP($A139,#REF!,7,FALSE))-2),CONCATENATE(LEFT(VLOOKUP($A139,#REF!,7,FALSE),LEN(VLOOKUP($A139,#REF!,7,FALSE))-2),"*")),"")</f>
        <v>#REF!</v>
      </c>
      <c r="I139" s="54" t="e">
        <f>IF(LEN(VLOOKUP($A139,#REF!,8,FALSE)),UPPER(RIGHT(VLOOKUP($A139,#REF!,8,FALSE),1)),"")</f>
        <v>#REF!</v>
      </c>
      <c r="J139" s="42" t="e">
        <f>IF(LEN(VLOOKUP($A139,#REF!,4,FALSE)),UPPER(RIGHT(VLOOKUP($A139,#REF!,4,FALSE),1)),"")</f>
        <v>#REF!</v>
      </c>
      <c r="K139" s="42" t="e">
        <f>IF(LEN(VLOOKUP($A139,#REF!,5,FALSE)),UPPER(RIGHT(VLOOKUP($A139,#REF!,5,FALSE),1)),"")</f>
        <v>#REF!</v>
      </c>
      <c r="L139" s="42" t="e">
        <f>IF(LEN(VLOOKUP($A139,#REF!,6,FALSE)),UPPER(RIGHT(VLOOKUP($A139,#REF!,6,FALSE),1)),"")</f>
        <v>#REF!</v>
      </c>
      <c r="M139" s="43" t="e">
        <f>IF(LEN(VLOOKUP($A139,#REF!,7,FALSE)),UPPER(RIGHT(VLOOKUP($A139,#REF!,7,FALSE),1)),"")</f>
        <v>#REF!</v>
      </c>
      <c r="N139" s="38" t="s">
        <v>401</v>
      </c>
      <c r="O139" s="38" t="s">
        <v>83</v>
      </c>
      <c r="P139" s="38" t="s">
        <v>394</v>
      </c>
      <c r="Q139" s="38" t="s">
        <v>105</v>
      </c>
      <c r="R139" s="38" t="s">
        <v>83</v>
      </c>
      <c r="S139" s="63" t="e">
        <f>HLOOKUP("Device Tree Pin Name",#REF!,MATCH($A139,#REF!,0),FALSE)</f>
        <v>#REF!</v>
      </c>
      <c r="T139" s="47" t="e">
        <f>HLOOKUP("power rail",#REF!,MATCH($A139,#REF!,0),FALSE)</f>
        <v>#REF!</v>
      </c>
      <c r="U139" s="62" t="e">
        <f>HLOOKUP("Wake Capable",#REF!,MATCH($A139,#REF!,0),FALSE)</f>
        <v>#REF!</v>
      </c>
      <c r="V139" s="62" t="e">
        <f>HLOOKUP("Strap",#REF!,MATCH($A139,#REF!,0),FALSE)</f>
        <v>#REF!</v>
      </c>
      <c r="W139" s="62" t="e">
        <f>HLOOKUP("GTE",#REF!,MATCH($A139,#REF!,0),FALSE)</f>
        <v>#REF!</v>
      </c>
      <c r="X139" s="62" t="e">
        <f>HLOOKUP("DPD_Control",#REF!,MATCH($A139,#REF!,0),FALSE)</f>
        <v>#REF!</v>
      </c>
      <c r="Y139" s="62" t="e">
        <f>HLOOKUP("DPD_Group",#REF!,MATCH($A139,#REF!,0),FALSE)</f>
        <v>#REF!</v>
      </c>
      <c r="Z139" s="47" t="e">
        <f>HLOOKUP("Pad Category",#REF!,MATCH($A139,#REF!,0),FALSE)</f>
        <v>#REF!</v>
      </c>
      <c r="AA139" s="47" t="e">
        <f>HLOOKUP("Pad type",#REF!,MATCH($A139,#REF!,0),FALSE)</f>
        <v>#REF!</v>
      </c>
      <c r="AB139" s="47" t="e">
        <f>HLOOKUP("Pull Strength",#REF!,MATCH($A139,#REF!,0),FALSE)</f>
        <v>#REF!</v>
      </c>
      <c r="AC139" s="47" t="e">
        <f>HLOOKUP("POR Pin State",#REF!,MATCH($A139,#REF!,0),FALSE)</f>
        <v>#REF!</v>
      </c>
      <c r="AD139" s="47" t="str">
        <f t="shared" si="72"/>
        <v>RSVD1</v>
      </c>
      <c r="AE139" s="82"/>
      <c r="AF139" s="38" t="str">
        <f t="shared" si="55"/>
        <v>PULL_DOWN</v>
      </c>
      <c r="AG139" s="38" t="str">
        <f t="shared" si="73"/>
        <v>TRISTATE</v>
      </c>
      <c r="AH139" s="38" t="str">
        <f t="shared" si="74"/>
        <v>DISABLE</v>
      </c>
      <c r="AI139" s="87" t="e">
        <f t="shared" si="58"/>
        <v>#REF!</v>
      </c>
      <c r="AJ139" s="86" t="b">
        <v>1</v>
      </c>
      <c r="AK139" s="86" t="b">
        <v>1</v>
      </c>
      <c r="AL139" s="86" t="b">
        <v>1</v>
      </c>
      <c r="AM139" s="86" t="b">
        <v>1</v>
      </c>
      <c r="AN139" s="86" t="b">
        <v>1</v>
      </c>
      <c r="AO139" s="86" t="b">
        <v>1</v>
      </c>
      <c r="AP139" s="63" t="str">
        <f t="shared" si="59"/>
        <v>VALID</v>
      </c>
      <c r="AQ139" s="102" t="s">
        <v>404</v>
      </c>
      <c r="AR139" s="103" t="s">
        <v>79</v>
      </c>
      <c r="AS139" s="104"/>
      <c r="AT139" s="105"/>
      <c r="AU139" s="105"/>
      <c r="AV139" s="104" t="s">
        <v>124</v>
      </c>
      <c r="AW139" s="105"/>
      <c r="AX139" s="104" t="s">
        <v>85</v>
      </c>
      <c r="AY139" s="105"/>
      <c r="AZ139" s="104"/>
      <c r="BA139" s="104"/>
      <c r="BB139" s="115"/>
      <c r="BC139" s="116"/>
      <c r="BD139" s="117"/>
      <c r="BE139" s="150"/>
      <c r="BF139" s="147" t="e">
        <f>VLOOKUP($A139,#REF!,34,FALSE)</f>
        <v>#REF!</v>
      </c>
      <c r="BG139" s="148" t="e">
        <f>VLOOKUP($A139,#REF!,22,FALSE)</f>
        <v>#REF!</v>
      </c>
      <c r="BH139" s="149"/>
    </row>
    <row r="140" ht="12.95" customHeight="1" spans="1:60">
      <c r="A140" s="38" t="s">
        <v>405</v>
      </c>
      <c r="B140" s="38" t="e">
        <f>VLOOKUP($A140,#REF!,34,FALSE)</f>
        <v>#REF!</v>
      </c>
      <c r="C140" s="39" t="str">
        <f t="shared" si="70"/>
        <v>unused_UART4_RTS</v>
      </c>
      <c r="D140" s="40" t="e">
        <f>IF(LEN(VLOOKUP($A140,#REF!,8,FALSE)),LEFT(VLOOKUP($A140,#REF!,8,FALSE),LEN(VLOOKUP($A140,#REF!,8,FALSE))-2),"")</f>
        <v>#REF!</v>
      </c>
      <c r="E140" s="41" t="e">
        <f>IF(LEN(VLOOKUP($A140,#REF!,4,FALSE)),IF(INDEX(#REF!,MATCH($A140,#REF!,0),1),LEFT(VLOOKUP($A140,#REF!,4,FALSE),LEN(VLOOKUP($A140,#REF!,4,FALSE))-2),CONCATENATE(LEFT(VLOOKUP($A140,#REF!,4,FALSE),LEN(VLOOKUP($A140,#REF!,4,FALSE))-2),"*")),"")</f>
        <v>#REF!</v>
      </c>
      <c r="F140" s="42" t="e">
        <f>IF(LEN(VLOOKUP($A140,#REF!,5,FALSE)),IF(INDEX(#REF!,MATCH($A140,#REF!,0),2),LEFT(VLOOKUP($A140,#REF!,5,FALSE),LEN(VLOOKUP($A140,#REF!,5,FALSE))-2),CONCATENATE(LEFT(VLOOKUP($A140,#REF!,5,FALSE),LEN(VLOOKUP($A140,#REF!,5,FALSE))-2),"*")),"")</f>
        <v>#REF!</v>
      </c>
      <c r="G140" s="42" t="e">
        <f>IF(LEN(VLOOKUP($A140,#REF!,6,FALSE)),IF(INDEX(#REF!,MATCH($A140,#REF!,0),3),LEFT(VLOOKUP($A140,#REF!,6,FALSE),LEN(VLOOKUP($A140,#REF!,6,FALSE))-2),CONCATENATE(LEFT(VLOOKUP($A140,#REF!,6,FALSE),LEN(VLOOKUP($A140,#REF!,6,FALSE))-2),"*")),"")</f>
        <v>#REF!</v>
      </c>
      <c r="H140" s="43" t="e">
        <f>IF(LEN(VLOOKUP($A140,#REF!,7,FALSE)),IF(INDEX(#REF!,MATCH($A140,#REF!,0),4),LEFT(VLOOKUP($A140,#REF!,7,FALSE),LEN(VLOOKUP($A140,#REF!,7,FALSE))-2),CONCATENATE(LEFT(VLOOKUP($A140,#REF!,7,FALSE),LEN(VLOOKUP($A140,#REF!,7,FALSE))-2),"*")),"")</f>
        <v>#REF!</v>
      </c>
      <c r="I140" s="54" t="e">
        <f>IF(LEN(VLOOKUP($A140,#REF!,8,FALSE)),UPPER(RIGHT(VLOOKUP($A140,#REF!,8,FALSE),1)),"")</f>
        <v>#REF!</v>
      </c>
      <c r="J140" s="42" t="e">
        <f>IF(LEN(VLOOKUP($A140,#REF!,4,FALSE)),UPPER(RIGHT(VLOOKUP($A140,#REF!,4,FALSE),1)),"")</f>
        <v>#REF!</v>
      </c>
      <c r="K140" s="42" t="e">
        <f>IF(LEN(VLOOKUP($A140,#REF!,5,FALSE)),UPPER(RIGHT(VLOOKUP($A140,#REF!,5,FALSE),1)),"")</f>
        <v>#REF!</v>
      </c>
      <c r="L140" s="42" t="e">
        <f>IF(LEN(VLOOKUP($A140,#REF!,6,FALSE)),UPPER(RIGHT(VLOOKUP($A140,#REF!,6,FALSE),1)),"")</f>
        <v>#REF!</v>
      </c>
      <c r="M140" s="43" t="e">
        <f>IF(LEN(VLOOKUP($A140,#REF!,7,FALSE)),UPPER(RIGHT(VLOOKUP($A140,#REF!,7,FALSE),1)),"")</f>
        <v>#REF!</v>
      </c>
      <c r="N140" s="38" t="s">
        <v>401</v>
      </c>
      <c r="O140" s="38" t="s">
        <v>256</v>
      </c>
      <c r="P140" s="38" t="s">
        <v>104</v>
      </c>
      <c r="Q140" s="38" t="s">
        <v>105</v>
      </c>
      <c r="R140" s="38" t="s">
        <v>104</v>
      </c>
      <c r="S140" s="63" t="e">
        <f>HLOOKUP("Device Tree Pin Name",#REF!,MATCH($A140,#REF!,0),FALSE)</f>
        <v>#REF!</v>
      </c>
      <c r="T140" s="47" t="e">
        <f>HLOOKUP("power rail",#REF!,MATCH($A140,#REF!,0),FALSE)</f>
        <v>#REF!</v>
      </c>
      <c r="U140" s="62" t="e">
        <f>HLOOKUP("Wake Capable",#REF!,MATCH($A140,#REF!,0),FALSE)</f>
        <v>#REF!</v>
      </c>
      <c r="V140" s="62" t="e">
        <f>HLOOKUP("Strap",#REF!,MATCH($A140,#REF!,0),FALSE)</f>
        <v>#REF!</v>
      </c>
      <c r="W140" s="62" t="e">
        <f>HLOOKUP("GTE",#REF!,MATCH($A140,#REF!,0),FALSE)</f>
        <v>#REF!</v>
      </c>
      <c r="X140" s="62" t="e">
        <f>HLOOKUP("DPD_Control",#REF!,MATCH($A140,#REF!,0),FALSE)</f>
        <v>#REF!</v>
      </c>
      <c r="Y140" s="62" t="e">
        <f>HLOOKUP("DPD_Group",#REF!,MATCH($A140,#REF!,0),FALSE)</f>
        <v>#REF!</v>
      </c>
      <c r="Z140" s="47" t="e">
        <f>HLOOKUP("Pad Category",#REF!,MATCH($A140,#REF!,0),FALSE)</f>
        <v>#REF!</v>
      </c>
      <c r="AA140" s="47" t="e">
        <f>HLOOKUP("Pad type",#REF!,MATCH($A140,#REF!,0),FALSE)</f>
        <v>#REF!</v>
      </c>
      <c r="AB140" s="47" t="e">
        <f>HLOOKUP("Pull Strength",#REF!,MATCH($A140,#REF!,0),FALSE)</f>
        <v>#REF!</v>
      </c>
      <c r="AC140" s="47" t="e">
        <f>HLOOKUP("POR Pin State",#REF!,MATCH($A140,#REF!,0),FALSE)</f>
        <v>#REF!</v>
      </c>
      <c r="AD140" s="47" t="str">
        <f t="shared" si="72"/>
        <v>RSVD2</v>
      </c>
      <c r="AE140" s="82"/>
      <c r="AF140" s="38" t="str">
        <f t="shared" si="55"/>
        <v>PULL_DOWN</v>
      </c>
      <c r="AG140" s="38" t="str">
        <f t="shared" si="73"/>
        <v>TRISTATE</v>
      </c>
      <c r="AH140" s="38" t="str">
        <f t="shared" si="74"/>
        <v>DISABLE</v>
      </c>
      <c r="AI140" s="87" t="e">
        <f t="shared" si="58"/>
        <v>#REF!</v>
      </c>
      <c r="AJ140" s="86" t="b">
        <v>1</v>
      </c>
      <c r="AK140" s="86" t="b">
        <v>1</v>
      </c>
      <c r="AL140" s="86" t="b">
        <v>1</v>
      </c>
      <c r="AM140" s="86" t="b">
        <v>1</v>
      </c>
      <c r="AN140" s="86" t="b">
        <v>1</v>
      </c>
      <c r="AO140" s="86" t="b">
        <v>1</v>
      </c>
      <c r="AP140" s="63" t="str">
        <f t="shared" si="59"/>
        <v>VALID</v>
      </c>
      <c r="AQ140" s="102" t="s">
        <v>406</v>
      </c>
      <c r="AR140" s="103" t="s">
        <v>79</v>
      </c>
      <c r="AS140" s="104"/>
      <c r="AT140" s="105"/>
      <c r="AU140" s="105"/>
      <c r="AV140" s="104" t="s">
        <v>124</v>
      </c>
      <c r="AW140" s="105"/>
      <c r="AX140" s="104" t="s">
        <v>85</v>
      </c>
      <c r="AY140" s="105"/>
      <c r="AZ140" s="104"/>
      <c r="BA140" s="104"/>
      <c r="BB140" s="115"/>
      <c r="BC140" s="116"/>
      <c r="BD140" s="117"/>
      <c r="BE140" s="150"/>
      <c r="BF140" s="147" t="e">
        <f>VLOOKUP($A140,#REF!,34,FALSE)</f>
        <v>#REF!</v>
      </c>
      <c r="BG140" s="148" t="e">
        <f>VLOOKUP($A140,#REF!,22,FALSE)</f>
        <v>#REF!</v>
      </c>
      <c r="BH140" s="149"/>
    </row>
    <row r="141" ht="12.95" customHeight="1" spans="1:60">
      <c r="A141" s="38" t="s">
        <v>407</v>
      </c>
      <c r="B141" s="38" t="e">
        <f>VLOOKUP($A141,#REF!,34,FALSE)</f>
        <v>#REF!</v>
      </c>
      <c r="C141" s="39" t="str">
        <f t="shared" si="70"/>
        <v>unused_UART4_CTS</v>
      </c>
      <c r="D141" s="40" t="e">
        <f>IF(LEN(VLOOKUP($A141,#REF!,8,FALSE)),LEFT(VLOOKUP($A141,#REF!,8,FALSE),LEN(VLOOKUP($A141,#REF!,8,FALSE))-2),"")</f>
        <v>#REF!</v>
      </c>
      <c r="E141" s="41" t="e">
        <f>IF(LEN(VLOOKUP($A141,#REF!,4,FALSE)),IF(INDEX(#REF!,MATCH($A141,#REF!,0),1),LEFT(VLOOKUP($A141,#REF!,4,FALSE),LEN(VLOOKUP($A141,#REF!,4,FALSE))-2),CONCATENATE(LEFT(VLOOKUP($A141,#REF!,4,FALSE),LEN(VLOOKUP($A141,#REF!,4,FALSE))-2),"*")),"")</f>
        <v>#REF!</v>
      </c>
      <c r="F141" s="42" t="e">
        <f>IF(LEN(VLOOKUP($A141,#REF!,5,FALSE)),IF(INDEX(#REF!,MATCH($A141,#REF!,0),2),LEFT(VLOOKUP($A141,#REF!,5,FALSE),LEN(VLOOKUP($A141,#REF!,5,FALSE))-2),CONCATENATE(LEFT(VLOOKUP($A141,#REF!,5,FALSE),LEN(VLOOKUP($A141,#REF!,5,FALSE))-2),"*")),"")</f>
        <v>#REF!</v>
      </c>
      <c r="G141" s="42" t="e">
        <f>IF(LEN(VLOOKUP($A141,#REF!,6,FALSE)),IF(INDEX(#REF!,MATCH($A141,#REF!,0),3),LEFT(VLOOKUP($A141,#REF!,6,FALSE),LEN(VLOOKUP($A141,#REF!,6,FALSE))-2),CONCATENATE(LEFT(VLOOKUP($A141,#REF!,6,FALSE),LEN(VLOOKUP($A141,#REF!,6,FALSE))-2),"*")),"")</f>
        <v>#REF!</v>
      </c>
      <c r="H141" s="43" t="e">
        <f>IF(LEN(VLOOKUP($A141,#REF!,7,FALSE)),IF(INDEX(#REF!,MATCH($A141,#REF!,0),4),LEFT(VLOOKUP($A141,#REF!,7,FALSE),LEN(VLOOKUP($A141,#REF!,7,FALSE))-2),CONCATENATE(LEFT(VLOOKUP($A141,#REF!,7,FALSE),LEN(VLOOKUP($A141,#REF!,7,FALSE))-2),"*")),"")</f>
        <v>#REF!</v>
      </c>
      <c r="I141" s="54" t="e">
        <f>IF(LEN(VLOOKUP($A141,#REF!,8,FALSE)),UPPER(RIGHT(VLOOKUP($A141,#REF!,8,FALSE),1)),"")</f>
        <v>#REF!</v>
      </c>
      <c r="J141" s="42" t="e">
        <f>IF(LEN(VLOOKUP($A141,#REF!,4,FALSE)),UPPER(RIGHT(VLOOKUP($A141,#REF!,4,FALSE),1)),"")</f>
        <v>#REF!</v>
      </c>
      <c r="K141" s="42" t="e">
        <f>IF(LEN(VLOOKUP($A141,#REF!,5,FALSE)),UPPER(RIGHT(VLOOKUP($A141,#REF!,5,FALSE),1)),"")</f>
        <v>#REF!</v>
      </c>
      <c r="L141" s="42" t="e">
        <f>IF(LEN(VLOOKUP($A141,#REF!,6,FALSE)),UPPER(RIGHT(VLOOKUP($A141,#REF!,6,FALSE),1)),"")</f>
        <v>#REF!</v>
      </c>
      <c r="M141" s="43" t="e">
        <f>IF(LEN(VLOOKUP($A141,#REF!,7,FALSE)),UPPER(RIGHT(VLOOKUP($A141,#REF!,7,FALSE),1)),"")</f>
        <v>#REF!</v>
      </c>
      <c r="N141" s="38" t="s">
        <v>401</v>
      </c>
      <c r="O141" s="38" t="s">
        <v>83</v>
      </c>
      <c r="P141" s="38" t="s">
        <v>394</v>
      </c>
      <c r="Q141" s="38" t="s">
        <v>105</v>
      </c>
      <c r="R141" s="38" t="s">
        <v>83</v>
      </c>
      <c r="S141" s="63" t="e">
        <f>HLOOKUP("Device Tree Pin Name",#REF!,MATCH($A141,#REF!,0),FALSE)</f>
        <v>#REF!</v>
      </c>
      <c r="T141" s="47" t="e">
        <f>HLOOKUP("power rail",#REF!,MATCH($A141,#REF!,0),FALSE)</f>
        <v>#REF!</v>
      </c>
      <c r="U141" s="62" t="e">
        <f>HLOOKUP("Wake Capable",#REF!,MATCH($A141,#REF!,0),FALSE)</f>
        <v>#REF!</v>
      </c>
      <c r="V141" s="62" t="e">
        <f>HLOOKUP("Strap",#REF!,MATCH($A141,#REF!,0),FALSE)</f>
        <v>#REF!</v>
      </c>
      <c r="W141" s="62" t="e">
        <f>HLOOKUP("GTE",#REF!,MATCH($A141,#REF!,0),FALSE)</f>
        <v>#REF!</v>
      </c>
      <c r="X141" s="62" t="e">
        <f>HLOOKUP("DPD_Control",#REF!,MATCH($A141,#REF!,0),FALSE)</f>
        <v>#REF!</v>
      </c>
      <c r="Y141" s="62" t="e">
        <f>HLOOKUP("DPD_Group",#REF!,MATCH($A141,#REF!,0),FALSE)</f>
        <v>#REF!</v>
      </c>
      <c r="Z141" s="47" t="e">
        <f>HLOOKUP("Pad Category",#REF!,MATCH($A141,#REF!,0),FALSE)</f>
        <v>#REF!</v>
      </c>
      <c r="AA141" s="47" t="e">
        <f>HLOOKUP("Pad type",#REF!,MATCH($A141,#REF!,0),FALSE)</f>
        <v>#REF!</v>
      </c>
      <c r="AB141" s="47" t="e">
        <f>HLOOKUP("Pull Strength",#REF!,MATCH($A141,#REF!,0),FALSE)</f>
        <v>#REF!</v>
      </c>
      <c r="AC141" s="47" t="e">
        <f>HLOOKUP("POR Pin State",#REF!,MATCH($A141,#REF!,0),FALSE)</f>
        <v>#REF!</v>
      </c>
      <c r="AD141" s="47" t="str">
        <f t="shared" si="72"/>
        <v>RSVD1</v>
      </c>
      <c r="AE141" s="82"/>
      <c r="AF141" s="38" t="str">
        <f t="shared" si="55"/>
        <v>PULL_DOWN</v>
      </c>
      <c r="AG141" s="38" t="str">
        <f t="shared" si="73"/>
        <v>TRISTATE</v>
      </c>
      <c r="AH141" s="38" t="str">
        <f t="shared" si="74"/>
        <v>DISABLE</v>
      </c>
      <c r="AI141" s="87" t="e">
        <f t="shared" si="58"/>
        <v>#REF!</v>
      </c>
      <c r="AJ141" s="86" t="b">
        <v>1</v>
      </c>
      <c r="AK141" s="86" t="b">
        <v>1</v>
      </c>
      <c r="AL141" s="86" t="b">
        <v>1</v>
      </c>
      <c r="AM141" s="86" t="b">
        <v>1</v>
      </c>
      <c r="AN141" s="86" t="b">
        <v>1</v>
      </c>
      <c r="AO141" s="86" t="b">
        <v>1</v>
      </c>
      <c r="AP141" s="63" t="str">
        <f t="shared" si="59"/>
        <v>VALID</v>
      </c>
      <c r="AQ141" s="102" t="s">
        <v>408</v>
      </c>
      <c r="AR141" s="103" t="s">
        <v>79</v>
      </c>
      <c r="AS141" s="104"/>
      <c r="AT141" s="104" t="s">
        <v>89</v>
      </c>
      <c r="AU141" s="105"/>
      <c r="AV141" s="104" t="s">
        <v>124</v>
      </c>
      <c r="AW141" s="105"/>
      <c r="AX141" s="104" t="s">
        <v>85</v>
      </c>
      <c r="AY141" s="105"/>
      <c r="AZ141" s="104"/>
      <c r="BA141" s="104"/>
      <c r="BB141" s="115"/>
      <c r="BC141" s="116"/>
      <c r="BD141" s="117"/>
      <c r="BE141" s="150"/>
      <c r="BF141" s="147" t="e">
        <f>VLOOKUP($A141,#REF!,34,FALSE)</f>
        <v>#REF!</v>
      </c>
      <c r="BG141" s="148" t="e">
        <f>VLOOKUP($A141,#REF!,22,FALSE)</f>
        <v>#REF!</v>
      </c>
      <c r="BH141" s="149"/>
    </row>
    <row r="142" ht="12.95" customHeight="1" spans="1:60">
      <c r="A142" s="38" t="s">
        <v>409</v>
      </c>
      <c r="B142" s="38" t="e">
        <f>VLOOKUP($A142,#REF!,34,FALSE)</f>
        <v>#REF!</v>
      </c>
      <c r="C142" s="39" t="str">
        <f t="shared" si="70"/>
        <v>unused_SOC_GPIO41</v>
      </c>
      <c r="D142" s="40" t="e">
        <f>IF(LEN(VLOOKUP($A142,#REF!,8,FALSE)),LEFT(VLOOKUP($A142,#REF!,8,FALSE),LEN(VLOOKUP($A142,#REF!,8,FALSE))-2),"")</f>
        <v>#REF!</v>
      </c>
      <c r="E142" s="41" t="e">
        <f>IF(LEN(VLOOKUP($A142,#REF!,4,FALSE)),IF(INDEX(#REF!,MATCH($A142,#REF!,0),1),LEFT(VLOOKUP($A142,#REF!,4,FALSE),LEN(VLOOKUP($A142,#REF!,4,FALSE))-2),CONCATENATE(LEFT(VLOOKUP($A142,#REF!,4,FALSE),LEN(VLOOKUP($A142,#REF!,4,FALSE))-2),"*")),"")</f>
        <v>#REF!</v>
      </c>
      <c r="F142" s="42" t="e">
        <f>IF(LEN(VLOOKUP($A142,#REF!,5,FALSE)),IF(INDEX(#REF!,MATCH($A142,#REF!,0),2),LEFT(VLOOKUP($A142,#REF!,5,FALSE),LEN(VLOOKUP($A142,#REF!,5,FALSE))-2),CONCATENATE(LEFT(VLOOKUP($A142,#REF!,5,FALSE),LEN(VLOOKUP($A142,#REF!,5,FALSE))-2),"*")),"")</f>
        <v>#REF!</v>
      </c>
      <c r="G142" s="42" t="e">
        <f>IF(LEN(VLOOKUP($A142,#REF!,6,FALSE)),IF(INDEX(#REF!,MATCH($A142,#REF!,0),3),LEFT(VLOOKUP($A142,#REF!,6,FALSE),LEN(VLOOKUP($A142,#REF!,6,FALSE))-2),CONCATENATE(LEFT(VLOOKUP($A142,#REF!,6,FALSE),LEN(VLOOKUP($A142,#REF!,6,FALSE))-2),"*")),"")</f>
        <v>#REF!</v>
      </c>
      <c r="H142" s="43" t="e">
        <f>IF(LEN(VLOOKUP($A142,#REF!,7,FALSE)),IF(INDEX(#REF!,MATCH($A142,#REF!,0),4),LEFT(VLOOKUP($A142,#REF!,7,FALSE),LEN(VLOOKUP($A142,#REF!,7,FALSE))-2),CONCATENATE(LEFT(VLOOKUP($A142,#REF!,7,FALSE),LEN(VLOOKUP($A142,#REF!,7,FALSE))-2),"*")),"")</f>
        <v>#REF!</v>
      </c>
      <c r="I142" s="54" t="e">
        <f>IF(LEN(VLOOKUP($A142,#REF!,8,FALSE)),UPPER(RIGHT(VLOOKUP($A142,#REF!,8,FALSE),1)),"")</f>
        <v>#REF!</v>
      </c>
      <c r="J142" s="42" t="e">
        <f>IF(LEN(VLOOKUP($A142,#REF!,4,FALSE)),UPPER(RIGHT(VLOOKUP($A142,#REF!,4,FALSE),1)),"")</f>
        <v>#REF!</v>
      </c>
      <c r="K142" s="42" t="e">
        <f>IF(LEN(VLOOKUP($A142,#REF!,5,FALSE)),UPPER(RIGHT(VLOOKUP($A142,#REF!,5,FALSE),1)),"")</f>
        <v>#REF!</v>
      </c>
      <c r="L142" s="42" t="e">
        <f>IF(LEN(VLOOKUP($A142,#REF!,6,FALSE)),UPPER(RIGHT(VLOOKUP($A142,#REF!,6,FALSE),1)),"")</f>
        <v>#REF!</v>
      </c>
      <c r="M142" s="43" t="e">
        <f>IF(LEN(VLOOKUP($A142,#REF!,7,FALSE)),UPPER(RIGHT(VLOOKUP($A142,#REF!,7,FALSE),1)),"")</f>
        <v>#REF!</v>
      </c>
      <c r="N142" s="38" t="e">
        <f t="shared" ref="N142:N145" si="76">IF(E142="","RSVD0")</f>
        <v>#REF!</v>
      </c>
      <c r="O142" s="38" t="s">
        <v>410</v>
      </c>
      <c r="P142" s="38" t="s">
        <v>104</v>
      </c>
      <c r="Q142" s="38" t="s">
        <v>105</v>
      </c>
      <c r="R142" s="38" t="s">
        <v>104</v>
      </c>
      <c r="S142" s="63" t="e">
        <f>HLOOKUP("Device Tree Pin Name",#REF!,MATCH($A142,#REF!,0),FALSE)</f>
        <v>#REF!</v>
      </c>
      <c r="T142" s="47" t="e">
        <f>HLOOKUP("power rail",#REF!,MATCH($A142,#REF!,0),FALSE)</f>
        <v>#REF!</v>
      </c>
      <c r="U142" s="62" t="e">
        <f>HLOOKUP("Wake Capable",#REF!,MATCH($A142,#REF!,0),FALSE)</f>
        <v>#REF!</v>
      </c>
      <c r="V142" s="62" t="e">
        <f>HLOOKUP("Strap",#REF!,MATCH($A142,#REF!,0),FALSE)</f>
        <v>#REF!</v>
      </c>
      <c r="W142" s="62" t="e">
        <f>HLOOKUP("GTE",#REF!,MATCH($A142,#REF!,0),FALSE)</f>
        <v>#REF!</v>
      </c>
      <c r="X142" s="62" t="e">
        <f>HLOOKUP("DPD_Control",#REF!,MATCH($A142,#REF!,0),FALSE)</f>
        <v>#REF!</v>
      </c>
      <c r="Y142" s="62" t="e">
        <f>HLOOKUP("DPD_Group",#REF!,MATCH($A142,#REF!,0),FALSE)</f>
        <v>#REF!</v>
      </c>
      <c r="Z142" s="47" t="e">
        <f>HLOOKUP("Pad Category",#REF!,MATCH($A142,#REF!,0),FALSE)</f>
        <v>#REF!</v>
      </c>
      <c r="AA142" s="47" t="e">
        <f>HLOOKUP("Pad type",#REF!,MATCH($A142,#REF!,0),FALSE)</f>
        <v>#REF!</v>
      </c>
      <c r="AB142" s="47" t="e">
        <f>HLOOKUP("Pull Strength",#REF!,MATCH($A142,#REF!,0),FALSE)</f>
        <v>#REF!</v>
      </c>
      <c r="AC142" s="47" t="e">
        <f>HLOOKUP("POR Pin State",#REF!,MATCH($A142,#REF!,0),FALSE)</f>
        <v>#REF!</v>
      </c>
      <c r="AD142" s="47" t="str">
        <f t="shared" si="72"/>
        <v>RSVD2</v>
      </c>
      <c r="AE142" s="82"/>
      <c r="AF142" s="38" t="str">
        <f t="shared" si="55"/>
        <v>PULL_DOWN</v>
      </c>
      <c r="AG142" s="38" t="str">
        <f t="shared" si="73"/>
        <v>TRISTATE</v>
      </c>
      <c r="AH142" s="38" t="str">
        <f t="shared" si="74"/>
        <v>DISABLE</v>
      </c>
      <c r="AI142" s="87" t="e">
        <f t="shared" si="58"/>
        <v>#REF!</v>
      </c>
      <c r="AJ142" s="86" t="b">
        <v>1</v>
      </c>
      <c r="AK142" s="86" t="b">
        <v>1</v>
      </c>
      <c r="AL142" s="86" t="b">
        <v>1</v>
      </c>
      <c r="AM142" s="86" t="b">
        <v>1</v>
      </c>
      <c r="AN142" s="86" t="b">
        <v>1</v>
      </c>
      <c r="AO142" s="86" t="b">
        <v>1</v>
      </c>
      <c r="AP142" s="63" t="str">
        <f t="shared" si="59"/>
        <v>VALID</v>
      </c>
      <c r="AQ142" s="102" t="s">
        <v>411</v>
      </c>
      <c r="AR142" s="103" t="s">
        <v>79</v>
      </c>
      <c r="AS142" s="104"/>
      <c r="AT142" s="105"/>
      <c r="AU142" s="105"/>
      <c r="AV142" s="104" t="s">
        <v>124</v>
      </c>
      <c r="AW142" s="105"/>
      <c r="AX142" s="104" t="s">
        <v>85</v>
      </c>
      <c r="AY142" s="105"/>
      <c r="AZ142" s="104"/>
      <c r="BA142" s="104"/>
      <c r="BB142" s="115"/>
      <c r="BC142" s="116"/>
      <c r="BD142" s="117"/>
      <c r="BE142" s="150"/>
      <c r="BF142" s="147" t="e">
        <f>VLOOKUP($A142,#REF!,34,FALSE)</f>
        <v>#REF!</v>
      </c>
      <c r="BG142" s="148" t="e">
        <f>VLOOKUP($A142,#REF!,22,FALSE)</f>
        <v>#REF!</v>
      </c>
      <c r="BH142" s="149"/>
    </row>
    <row r="143" ht="12.95" customHeight="1" spans="1:60">
      <c r="A143" s="38" t="s">
        <v>412</v>
      </c>
      <c r="B143" s="38" t="e">
        <f>VLOOKUP($A143,#REF!,34,FALSE)</f>
        <v>#REF!</v>
      </c>
      <c r="C143" s="39" t="str">
        <f t="shared" si="70"/>
        <v>unused_SOC_GPIO42</v>
      </c>
      <c r="D143" s="40" t="e">
        <f>IF(LEN(VLOOKUP($A143,#REF!,8,FALSE)),LEFT(VLOOKUP($A143,#REF!,8,FALSE),LEN(VLOOKUP($A143,#REF!,8,FALSE))-2),"")</f>
        <v>#REF!</v>
      </c>
      <c r="E143" s="41" t="e">
        <f>IF(LEN(VLOOKUP($A143,#REF!,4,FALSE)),IF(INDEX(#REF!,MATCH($A143,#REF!,0),1),LEFT(VLOOKUP($A143,#REF!,4,FALSE),LEN(VLOOKUP($A143,#REF!,4,FALSE))-2),CONCATENATE(LEFT(VLOOKUP($A143,#REF!,4,FALSE),LEN(VLOOKUP($A143,#REF!,4,FALSE))-2),"*")),"")</f>
        <v>#REF!</v>
      </c>
      <c r="F143" s="42" t="e">
        <f>IF(LEN(VLOOKUP($A143,#REF!,5,FALSE)),IF(INDEX(#REF!,MATCH($A143,#REF!,0),2),LEFT(VLOOKUP($A143,#REF!,5,FALSE),LEN(VLOOKUP($A143,#REF!,5,FALSE))-3),CONCATENATE(LEFT(VLOOKUP($A143,#REF!,5,FALSE),LEN(VLOOKUP($A143,#REF!,5,FALSE))-2),"*")),"")</f>
        <v>#REF!</v>
      </c>
      <c r="G143" s="42" t="e">
        <f>IF(LEN(VLOOKUP($A143,#REF!,6,FALSE)),IF(INDEX(#REF!,MATCH($A143,#REF!,0),3),LEFT(VLOOKUP($A143,#REF!,6,FALSE),LEN(VLOOKUP($A143,#REF!,6,FALSE))-2),CONCATENATE(LEFT(VLOOKUP($A143,#REF!,6,FALSE),LEN(VLOOKUP($A143,#REF!,6,FALSE))-2),"*")),"")</f>
        <v>#REF!</v>
      </c>
      <c r="H143" s="43" t="e">
        <f>IF(LEN(VLOOKUP($A143,#REF!,7,FALSE)),IF(INDEX(#REF!,MATCH($A143,#REF!,0),4),LEFT(VLOOKUP($A143,#REF!,7,FALSE),LEN(VLOOKUP($A143,#REF!,7,FALSE))-2),CONCATENATE(LEFT(VLOOKUP($A143,#REF!,7,FALSE),LEN(VLOOKUP($A143,#REF!,7,FALSE))-2),"*")),"")</f>
        <v>#REF!</v>
      </c>
      <c r="I143" s="54" t="e">
        <f>IF(LEN(VLOOKUP($A143,#REF!,8,FALSE)),UPPER(RIGHT(VLOOKUP($A143,#REF!,8,FALSE),1)),"")</f>
        <v>#REF!</v>
      </c>
      <c r="J143" s="42" t="e">
        <f>IF(LEN(VLOOKUP($A143,#REF!,4,FALSE)),UPPER(RIGHT(VLOOKUP($A143,#REF!,4,FALSE),1)),"")</f>
        <v>#REF!</v>
      </c>
      <c r="K143" s="42" t="s">
        <v>81</v>
      </c>
      <c r="L143" s="42" t="e">
        <f>IF(LEN(VLOOKUP($A143,#REF!,6,FALSE)),UPPER(RIGHT(VLOOKUP($A143,#REF!,6,FALSE),1)),"")</f>
        <v>#REF!</v>
      </c>
      <c r="M143" s="43" t="e">
        <f>IF(LEN(VLOOKUP($A143,#REF!,7,FALSE)),UPPER(RIGHT(VLOOKUP($A143,#REF!,7,FALSE),1)),"")</f>
        <v>#REF!</v>
      </c>
      <c r="N143" s="38" t="e">
        <f t="shared" si="76"/>
        <v>#REF!</v>
      </c>
      <c r="O143" s="38" t="s">
        <v>410</v>
      </c>
      <c r="P143" s="38" t="s">
        <v>104</v>
      </c>
      <c r="Q143" s="38" t="s">
        <v>105</v>
      </c>
      <c r="R143" s="38" t="s">
        <v>104</v>
      </c>
      <c r="S143" s="63" t="e">
        <f>HLOOKUP("Device Tree Pin Name",#REF!,MATCH($A143,#REF!,0),FALSE)</f>
        <v>#REF!</v>
      </c>
      <c r="T143" s="47" t="e">
        <f>HLOOKUP("power rail",#REF!,MATCH($A143,#REF!,0),FALSE)</f>
        <v>#REF!</v>
      </c>
      <c r="U143" s="62" t="e">
        <f>HLOOKUP("Wake Capable",#REF!,MATCH($A143,#REF!,0),FALSE)</f>
        <v>#REF!</v>
      </c>
      <c r="V143" s="62" t="e">
        <f>HLOOKUP("Strap",#REF!,MATCH($A143,#REF!,0),FALSE)</f>
        <v>#REF!</v>
      </c>
      <c r="W143" s="62" t="e">
        <f>HLOOKUP("GTE",#REF!,MATCH($A143,#REF!,0),FALSE)</f>
        <v>#REF!</v>
      </c>
      <c r="X143" s="62" t="e">
        <f>HLOOKUP("DPD_Control",#REF!,MATCH($A143,#REF!,0),FALSE)</f>
        <v>#REF!</v>
      </c>
      <c r="Y143" s="62" t="e">
        <f>HLOOKUP("DPD_Group",#REF!,MATCH($A143,#REF!,0),FALSE)</f>
        <v>#REF!</v>
      </c>
      <c r="Z143" s="47" t="e">
        <f>HLOOKUP("Pad Category",#REF!,MATCH($A143,#REF!,0),FALSE)</f>
        <v>#REF!</v>
      </c>
      <c r="AA143" s="47" t="e">
        <f>HLOOKUP("Pad type",#REF!,MATCH($A143,#REF!,0),FALSE)</f>
        <v>#REF!</v>
      </c>
      <c r="AB143" s="47" t="e">
        <f>HLOOKUP("Pull Strength",#REF!,MATCH($A143,#REF!,0),FALSE)</f>
        <v>#REF!</v>
      </c>
      <c r="AC143" s="47" t="e">
        <f>HLOOKUP("POR Pin State",#REF!,MATCH($A143,#REF!,0),FALSE)</f>
        <v>#REF!</v>
      </c>
      <c r="AD143" s="47" t="str">
        <f t="shared" si="72"/>
        <v>RSVD2</v>
      </c>
      <c r="AE143" s="82"/>
      <c r="AF143" s="38" t="str">
        <f t="shared" si="55"/>
        <v>PULL_DOWN</v>
      </c>
      <c r="AG143" s="38" t="str">
        <f t="shared" si="73"/>
        <v>TRISTATE</v>
      </c>
      <c r="AH143" s="38" t="str">
        <f t="shared" si="74"/>
        <v>DISABLE</v>
      </c>
      <c r="AI143" s="87" t="e">
        <f t="shared" si="58"/>
        <v>#REF!</v>
      </c>
      <c r="AJ143" s="86" t="b">
        <v>1</v>
      </c>
      <c r="AK143" s="86" t="b">
        <v>1</v>
      </c>
      <c r="AL143" s="86" t="b">
        <v>1</v>
      </c>
      <c r="AM143" s="86" t="b">
        <v>1</v>
      </c>
      <c r="AN143" s="86" t="b">
        <v>1</v>
      </c>
      <c r="AO143" s="86" t="b">
        <v>1</v>
      </c>
      <c r="AP143" s="63" t="str">
        <f t="shared" si="59"/>
        <v>VALID</v>
      </c>
      <c r="AQ143" s="102" t="s">
        <v>413</v>
      </c>
      <c r="AR143" s="103" t="s">
        <v>79</v>
      </c>
      <c r="AS143" s="104"/>
      <c r="AT143" s="105"/>
      <c r="AU143" s="105"/>
      <c r="AV143" s="104" t="s">
        <v>124</v>
      </c>
      <c r="AW143" s="105"/>
      <c r="AX143" s="104" t="s">
        <v>85</v>
      </c>
      <c r="AY143" s="105"/>
      <c r="AZ143" s="104"/>
      <c r="BA143" s="104"/>
      <c r="BB143" s="115"/>
      <c r="BC143" s="116"/>
      <c r="BD143" s="117"/>
      <c r="BE143" s="150"/>
      <c r="BF143" s="147" t="e">
        <f>VLOOKUP($A143,#REF!,34,FALSE)</f>
        <v>#REF!</v>
      </c>
      <c r="BG143" s="148" t="e">
        <f>VLOOKUP($A143,#REF!,22,FALSE)</f>
        <v>#REF!</v>
      </c>
      <c r="BH143" s="149"/>
    </row>
    <row r="144" ht="12.95" customHeight="1" spans="1:60">
      <c r="A144" s="38" t="s">
        <v>414</v>
      </c>
      <c r="B144" s="38" t="e">
        <f>VLOOKUP($A144,#REF!,34,FALSE)</f>
        <v>#REF!</v>
      </c>
      <c r="C144" s="39" t="str">
        <f t="shared" si="70"/>
        <v>unused_SOC_GPIO43</v>
      </c>
      <c r="D144" s="40" t="e">
        <f>IF(LEN(VLOOKUP($A144,#REF!,8,FALSE)),LEFT(VLOOKUP($A144,#REF!,8,FALSE),LEN(VLOOKUP($A144,#REF!,8,FALSE))-2),"")</f>
        <v>#REF!</v>
      </c>
      <c r="E144" s="41" t="e">
        <f>IF(LEN(VLOOKUP($A144,#REF!,4,FALSE)),IF(INDEX(#REF!,MATCH($A144,#REF!,0),1),LEFT(VLOOKUP($A144,#REF!,4,FALSE),LEN(VLOOKUP($A144,#REF!,4,FALSE))-2),CONCATENATE(LEFT(VLOOKUP($A144,#REF!,4,FALSE),LEN(VLOOKUP($A144,#REF!,4,FALSE))-2),"*")),"")</f>
        <v>#REF!</v>
      </c>
      <c r="F144" s="42" t="e">
        <f>IF(LEN(VLOOKUP($A144,#REF!,5,FALSE)),IF(INDEX(#REF!,MATCH($A144,#REF!,0),2),LEFT(VLOOKUP($A144,#REF!,5,FALSE),LEN(VLOOKUP($A144,#REF!,5,FALSE))-2),CONCATENATE(LEFT(VLOOKUP($A144,#REF!,5,FALSE),LEN(VLOOKUP($A144,#REF!,5,FALSE))-2),"*")),"")</f>
        <v>#REF!</v>
      </c>
      <c r="G144" s="42" t="e">
        <f>IF(LEN(VLOOKUP($A144,#REF!,6,FALSE)),IF(INDEX(#REF!,MATCH($A144,#REF!,0),3),LEFT(VLOOKUP($A144,#REF!,6,FALSE),LEN(VLOOKUP($A144,#REF!,6,FALSE))-2),CONCATENATE(LEFT(VLOOKUP($A144,#REF!,6,FALSE),LEN(VLOOKUP($A144,#REF!,6,FALSE))-2),"*")),"")</f>
        <v>#REF!</v>
      </c>
      <c r="H144" s="43" t="e">
        <f>IF(LEN(VLOOKUP($A144,#REF!,7,FALSE)),IF(INDEX(#REF!,MATCH($A144,#REF!,0),4),LEFT(VLOOKUP($A144,#REF!,7,FALSE),LEN(VLOOKUP($A144,#REF!,7,FALSE))-2),CONCATENATE(LEFT(VLOOKUP($A144,#REF!,7,FALSE),LEN(VLOOKUP($A144,#REF!,7,FALSE))-2),"*")),"")</f>
        <v>#REF!</v>
      </c>
      <c r="I144" s="54" t="e">
        <f>IF(LEN(VLOOKUP($A144,#REF!,8,FALSE)),UPPER(RIGHT(VLOOKUP($A144,#REF!,8,FALSE),1)),"")</f>
        <v>#REF!</v>
      </c>
      <c r="J144" s="42" t="e">
        <f>IF(LEN(VLOOKUP($A144,#REF!,4,FALSE)),UPPER(RIGHT(VLOOKUP($A144,#REF!,4,FALSE),1)),"")</f>
        <v>#REF!</v>
      </c>
      <c r="K144" s="42" t="e">
        <f>IF(LEN(VLOOKUP($A144,#REF!,5,FALSE)),UPPER(RIGHT(VLOOKUP($A144,#REF!,5,FALSE),1)),"")</f>
        <v>#REF!</v>
      </c>
      <c r="L144" s="42" t="e">
        <f>IF(LEN(VLOOKUP($A144,#REF!,6,FALSE)),UPPER(RIGHT(VLOOKUP($A144,#REF!,6,FALSE),1)),"")</f>
        <v>#REF!</v>
      </c>
      <c r="M144" s="43" t="e">
        <f>IF(LEN(VLOOKUP($A144,#REF!,7,FALSE)),UPPER(RIGHT(VLOOKUP($A144,#REF!,7,FALSE),1)),"")</f>
        <v>#REF!</v>
      </c>
      <c r="N144" s="38" t="e">
        <f t="shared" si="76"/>
        <v>#REF!</v>
      </c>
      <c r="O144" s="38" t="s">
        <v>410</v>
      </c>
      <c r="P144" s="38" t="s">
        <v>104</v>
      </c>
      <c r="Q144" s="38" t="s">
        <v>105</v>
      </c>
      <c r="R144" s="38" t="s">
        <v>104</v>
      </c>
      <c r="S144" s="63" t="e">
        <f>HLOOKUP("Device Tree Pin Name",#REF!,MATCH($A144,#REF!,0),FALSE)</f>
        <v>#REF!</v>
      </c>
      <c r="T144" s="47" t="e">
        <f>HLOOKUP("power rail",#REF!,MATCH($A144,#REF!,0),FALSE)</f>
        <v>#REF!</v>
      </c>
      <c r="U144" s="62" t="e">
        <f>HLOOKUP("Wake Capable",#REF!,MATCH($A144,#REF!,0),FALSE)</f>
        <v>#REF!</v>
      </c>
      <c r="V144" s="62" t="e">
        <f>HLOOKUP("Strap",#REF!,MATCH($A144,#REF!,0),FALSE)</f>
        <v>#REF!</v>
      </c>
      <c r="W144" s="62" t="e">
        <f>HLOOKUP("GTE",#REF!,MATCH($A144,#REF!,0),FALSE)</f>
        <v>#REF!</v>
      </c>
      <c r="X144" s="62" t="e">
        <f>HLOOKUP("DPD_Control",#REF!,MATCH($A144,#REF!,0),FALSE)</f>
        <v>#REF!</v>
      </c>
      <c r="Y144" s="62" t="e">
        <f>HLOOKUP("DPD_Group",#REF!,MATCH($A144,#REF!,0),FALSE)</f>
        <v>#REF!</v>
      </c>
      <c r="Z144" s="47" t="e">
        <f>HLOOKUP("Pad Category",#REF!,MATCH($A144,#REF!,0),FALSE)</f>
        <v>#REF!</v>
      </c>
      <c r="AA144" s="47" t="e">
        <f>HLOOKUP("Pad type",#REF!,MATCH($A144,#REF!,0),FALSE)</f>
        <v>#REF!</v>
      </c>
      <c r="AB144" s="47" t="e">
        <f>HLOOKUP("Pull Strength",#REF!,MATCH($A144,#REF!,0),FALSE)</f>
        <v>#REF!</v>
      </c>
      <c r="AC144" s="47" t="e">
        <f>HLOOKUP("POR Pin State",#REF!,MATCH($A144,#REF!,0),FALSE)</f>
        <v>#REF!</v>
      </c>
      <c r="AD144" s="47" t="str">
        <f t="shared" si="72"/>
        <v>RSVD2</v>
      </c>
      <c r="AE144" s="82"/>
      <c r="AF144" s="38" t="str">
        <f t="shared" si="55"/>
        <v>PULL_DOWN</v>
      </c>
      <c r="AG144" s="38" t="str">
        <f t="shared" si="73"/>
        <v>TRISTATE</v>
      </c>
      <c r="AH144" s="38" t="str">
        <f t="shared" si="74"/>
        <v>DISABLE</v>
      </c>
      <c r="AI144" s="87" t="e">
        <f t="shared" si="58"/>
        <v>#REF!</v>
      </c>
      <c r="AJ144" s="86" t="b">
        <v>1</v>
      </c>
      <c r="AK144" s="86" t="b">
        <v>1</v>
      </c>
      <c r="AL144" s="86" t="b">
        <v>1</v>
      </c>
      <c r="AM144" s="86" t="b">
        <v>1</v>
      </c>
      <c r="AN144" s="86" t="b">
        <v>1</v>
      </c>
      <c r="AO144" s="86" t="b">
        <v>1</v>
      </c>
      <c r="AP144" s="63" t="str">
        <f t="shared" si="59"/>
        <v>VALID</v>
      </c>
      <c r="AQ144" s="102" t="s">
        <v>415</v>
      </c>
      <c r="AR144" s="103" t="s">
        <v>79</v>
      </c>
      <c r="AS144" s="104"/>
      <c r="AT144" s="105"/>
      <c r="AU144" s="105"/>
      <c r="AV144" s="104" t="s">
        <v>124</v>
      </c>
      <c r="AW144" s="105"/>
      <c r="AX144" s="104" t="s">
        <v>85</v>
      </c>
      <c r="AY144" s="105"/>
      <c r="AZ144" s="104"/>
      <c r="BA144" s="104"/>
      <c r="BB144" s="115"/>
      <c r="BC144" s="116"/>
      <c r="BD144" s="117"/>
      <c r="BE144" s="125" t="s">
        <v>3</v>
      </c>
      <c r="BF144" s="147" t="e">
        <f>VLOOKUP($A144,#REF!,34,FALSE)</f>
        <v>#REF!</v>
      </c>
      <c r="BG144" s="148" t="e">
        <f>VLOOKUP($A144,#REF!,22,FALSE)</f>
        <v>#REF!</v>
      </c>
      <c r="BH144" s="149"/>
    </row>
    <row r="145" ht="12.95" customHeight="1" spans="1:60">
      <c r="A145" s="38" t="s">
        <v>416</v>
      </c>
      <c r="B145" s="38" t="e">
        <f>VLOOKUP($A145,#REF!,34,FALSE)</f>
        <v>#REF!</v>
      </c>
      <c r="C145" s="39" t="str">
        <f t="shared" si="70"/>
        <v>unused_SOC_GPIO44</v>
      </c>
      <c r="D145" s="40" t="e">
        <f>IF(LEN(VLOOKUP($A145,#REF!,8,FALSE)),LEFT(VLOOKUP($A145,#REF!,8,FALSE),LEN(VLOOKUP($A145,#REF!,8,FALSE))-2),"")</f>
        <v>#REF!</v>
      </c>
      <c r="E145" s="41" t="e">
        <f>IF(LEN(VLOOKUP($A145,#REF!,4,FALSE)),IF(INDEX(#REF!,MATCH($A145,#REF!,0),1),LEFT(VLOOKUP($A145,#REF!,4,FALSE),LEN(VLOOKUP($A145,#REF!,4,FALSE))-2),CONCATENATE(LEFT(VLOOKUP($A145,#REF!,4,FALSE),LEN(VLOOKUP($A145,#REF!,4,FALSE))-2),"*")),"")</f>
        <v>#REF!</v>
      </c>
      <c r="F145" s="42" t="e">
        <f>IF(LEN(VLOOKUP($A145,#REF!,5,FALSE)),IF(INDEX(#REF!,MATCH($A145,#REF!,0),2),LEFT(VLOOKUP($A145,#REF!,5,FALSE),LEN(VLOOKUP($A145,#REF!,5,FALSE))-2),CONCATENATE(LEFT(VLOOKUP($A145,#REF!,5,FALSE),LEN(VLOOKUP($A145,#REF!,5,FALSE))-2),"*")),"")</f>
        <v>#REF!</v>
      </c>
      <c r="G145" s="42" t="e">
        <f>IF(LEN(VLOOKUP($A145,#REF!,6,FALSE)),IF(INDEX(#REF!,MATCH($A145,#REF!,0),3),LEFT(VLOOKUP($A145,#REF!,6,FALSE),LEN(VLOOKUP($A145,#REF!,6,FALSE))-2),CONCATENATE(LEFT(VLOOKUP($A145,#REF!,6,FALSE),LEN(VLOOKUP($A145,#REF!,6,FALSE))-2),"*")),"")</f>
        <v>#REF!</v>
      </c>
      <c r="H145" s="43" t="e">
        <f>IF(LEN(VLOOKUP($A145,#REF!,7,FALSE)),IF(INDEX(#REF!,MATCH($A145,#REF!,0),4),LEFT(VLOOKUP($A145,#REF!,7,FALSE),LEN(VLOOKUP($A145,#REF!,7,FALSE))-2),CONCATENATE(LEFT(VLOOKUP($A145,#REF!,7,FALSE),LEN(VLOOKUP($A145,#REF!,7,FALSE))-2),"*")),"")</f>
        <v>#REF!</v>
      </c>
      <c r="I145" s="54" t="e">
        <f>IF(LEN(VLOOKUP($A145,#REF!,8,FALSE)),UPPER(RIGHT(VLOOKUP($A145,#REF!,8,FALSE),1)),"")</f>
        <v>#REF!</v>
      </c>
      <c r="J145" s="42" t="e">
        <f>IF(LEN(VLOOKUP($A145,#REF!,4,FALSE)),UPPER(RIGHT(VLOOKUP($A145,#REF!,4,FALSE),1)),"")</f>
        <v>#REF!</v>
      </c>
      <c r="K145" s="42" t="e">
        <f>IF(LEN(VLOOKUP($A145,#REF!,5,FALSE)),UPPER(RIGHT(VLOOKUP($A145,#REF!,5,FALSE),1)),"")</f>
        <v>#REF!</v>
      </c>
      <c r="L145" s="42" t="e">
        <f>IF(LEN(VLOOKUP($A145,#REF!,6,FALSE)),UPPER(RIGHT(VLOOKUP($A145,#REF!,6,FALSE),1)),"")</f>
        <v>#REF!</v>
      </c>
      <c r="M145" s="43" t="e">
        <f>IF(LEN(VLOOKUP($A145,#REF!,7,FALSE)),UPPER(RIGHT(VLOOKUP($A145,#REF!,7,FALSE),1)),"")</f>
        <v>#REF!</v>
      </c>
      <c r="N145" s="38" t="e">
        <f t="shared" si="76"/>
        <v>#REF!</v>
      </c>
      <c r="O145" s="38" t="s">
        <v>410</v>
      </c>
      <c r="P145" s="38" t="s">
        <v>104</v>
      </c>
      <c r="Q145" s="38" t="s">
        <v>105</v>
      </c>
      <c r="R145" s="38" t="s">
        <v>104</v>
      </c>
      <c r="S145" s="63" t="e">
        <f>HLOOKUP("Device Tree Pin Name",#REF!,MATCH($A145,#REF!,0),FALSE)</f>
        <v>#REF!</v>
      </c>
      <c r="T145" s="47" t="e">
        <f>HLOOKUP("power rail",#REF!,MATCH($A145,#REF!,0),FALSE)</f>
        <v>#REF!</v>
      </c>
      <c r="U145" s="62" t="e">
        <f>HLOOKUP("Wake Capable",#REF!,MATCH($A145,#REF!,0),FALSE)</f>
        <v>#REF!</v>
      </c>
      <c r="V145" s="62" t="e">
        <f>HLOOKUP("Strap",#REF!,MATCH($A145,#REF!,0),FALSE)</f>
        <v>#REF!</v>
      </c>
      <c r="W145" s="62" t="e">
        <f>HLOOKUP("GTE",#REF!,MATCH($A145,#REF!,0),FALSE)</f>
        <v>#REF!</v>
      </c>
      <c r="X145" s="62" t="e">
        <f>HLOOKUP("DPD_Control",#REF!,MATCH($A145,#REF!,0),FALSE)</f>
        <v>#REF!</v>
      </c>
      <c r="Y145" s="62" t="e">
        <f>HLOOKUP("DPD_Group",#REF!,MATCH($A145,#REF!,0),FALSE)</f>
        <v>#REF!</v>
      </c>
      <c r="Z145" s="47" t="e">
        <f>HLOOKUP("Pad Category",#REF!,MATCH($A145,#REF!,0),FALSE)</f>
        <v>#REF!</v>
      </c>
      <c r="AA145" s="47" t="e">
        <f>HLOOKUP("Pad type",#REF!,MATCH($A145,#REF!,0),FALSE)</f>
        <v>#REF!</v>
      </c>
      <c r="AB145" s="47" t="e">
        <f>HLOOKUP("Pull Strength",#REF!,MATCH($A145,#REF!,0),FALSE)</f>
        <v>#REF!</v>
      </c>
      <c r="AC145" s="47" t="e">
        <f>HLOOKUP("POR Pin State",#REF!,MATCH($A145,#REF!,0),FALSE)</f>
        <v>#REF!</v>
      </c>
      <c r="AD145" s="47" t="str">
        <f t="shared" si="72"/>
        <v>RSVD2</v>
      </c>
      <c r="AE145" s="82"/>
      <c r="AF145" s="38" t="str">
        <f t="shared" si="55"/>
        <v>PULL_DOWN</v>
      </c>
      <c r="AG145" s="38" t="str">
        <f t="shared" si="73"/>
        <v>TRISTATE</v>
      </c>
      <c r="AH145" s="38" t="str">
        <f t="shared" si="74"/>
        <v>DISABLE</v>
      </c>
      <c r="AI145" s="87" t="e">
        <f t="shared" si="58"/>
        <v>#REF!</v>
      </c>
      <c r="AJ145" s="86" t="b">
        <v>1</v>
      </c>
      <c r="AK145" s="86" t="b">
        <v>1</v>
      </c>
      <c r="AL145" s="86" t="b">
        <v>1</v>
      </c>
      <c r="AM145" s="86" t="b">
        <v>1</v>
      </c>
      <c r="AN145" s="86" t="b">
        <v>1</v>
      </c>
      <c r="AO145" s="86" t="b">
        <v>1</v>
      </c>
      <c r="AP145" s="63" t="str">
        <f t="shared" si="59"/>
        <v>VALID</v>
      </c>
      <c r="AQ145" s="102" t="s">
        <v>417</v>
      </c>
      <c r="AR145" s="103" t="s">
        <v>79</v>
      </c>
      <c r="AS145" s="104"/>
      <c r="AT145" s="105"/>
      <c r="AU145" s="105"/>
      <c r="AV145" s="104" t="s">
        <v>124</v>
      </c>
      <c r="AW145" s="105"/>
      <c r="AX145" s="104" t="s">
        <v>85</v>
      </c>
      <c r="AY145" s="105"/>
      <c r="AZ145" s="104"/>
      <c r="BA145" s="104"/>
      <c r="BB145" s="115"/>
      <c r="BC145" s="116"/>
      <c r="BD145" s="117"/>
      <c r="BE145" s="150"/>
      <c r="BF145" s="147" t="e">
        <f>VLOOKUP($A145,#REF!,34,FALSE)</f>
        <v>#REF!</v>
      </c>
      <c r="BG145" s="148" t="e">
        <f>VLOOKUP($A145,#REF!,22,FALSE)</f>
        <v>#REF!</v>
      </c>
      <c r="BH145" s="149"/>
    </row>
    <row r="146" ht="12.95" customHeight="1" spans="1:60">
      <c r="A146" s="38" t="s">
        <v>418</v>
      </c>
      <c r="B146" s="38" t="e">
        <f>VLOOKUP($A146,#REF!,34,FALSE)</f>
        <v>#REF!</v>
      </c>
      <c r="C146" s="39" t="str">
        <f t="shared" si="70"/>
        <v>unused_GEN1_I2C_SCL</v>
      </c>
      <c r="D146" s="40" t="e">
        <f>IF(LEN(VLOOKUP($A146,#REF!,8,FALSE)),LEFT(VLOOKUP($A146,#REF!,8,FALSE),LEN(VLOOKUP($A146,#REF!,8,FALSE))-2),"")</f>
        <v>#REF!</v>
      </c>
      <c r="E146" s="41" t="e">
        <f>IF(LEN(VLOOKUP($A146,#REF!,4,FALSE)),IF(INDEX(#REF!,MATCH($A146,#REF!,0),1),LEFT(VLOOKUP($A146,#REF!,4,FALSE),LEN(VLOOKUP($A146,#REF!,4,FALSE))-2),CONCATENATE(LEFT(VLOOKUP($A146,#REF!,4,FALSE),LEN(VLOOKUP($A146,#REF!,4,FALSE))-2),"*")),"")</f>
        <v>#REF!</v>
      </c>
      <c r="F146" s="42" t="e">
        <f>IF(LEN(VLOOKUP($A146,#REF!,5,FALSE)),IF(INDEX(#REF!,MATCH($A146,#REF!,0),2),LEFT(VLOOKUP($A146,#REF!,5,FALSE),LEN(VLOOKUP($A146,#REF!,5,FALSE))-2),CONCATENATE(LEFT(VLOOKUP($A146,#REF!,5,FALSE),LEN(VLOOKUP($A146,#REF!,5,FALSE))-2),"*")),"")</f>
        <v>#REF!</v>
      </c>
      <c r="G146" s="42" t="e">
        <f>IF(LEN(VLOOKUP($A146,#REF!,6,FALSE)),IF(INDEX(#REF!,MATCH($A146,#REF!,0),3),LEFT(VLOOKUP($A146,#REF!,6,FALSE),LEN(VLOOKUP($A146,#REF!,6,FALSE))-2),CONCATENATE(LEFT(VLOOKUP($A146,#REF!,6,FALSE),LEN(VLOOKUP($A146,#REF!,6,FALSE))-2),"*")),"")</f>
        <v>#REF!</v>
      </c>
      <c r="H146" s="43" t="e">
        <f>IF(LEN(VLOOKUP($A146,#REF!,7,FALSE)),IF(INDEX(#REF!,MATCH($A146,#REF!,0),4),LEFT(VLOOKUP($A146,#REF!,7,FALSE),LEN(VLOOKUP($A146,#REF!,7,FALSE))-2),CONCATENATE(LEFT(VLOOKUP($A146,#REF!,7,FALSE),LEN(VLOOKUP($A146,#REF!,7,FALSE))-2),"*")),"")</f>
        <v>#REF!</v>
      </c>
      <c r="I146" s="54" t="e">
        <f>IF(LEN(VLOOKUP($A146,#REF!,8,FALSE)),UPPER(RIGHT(VLOOKUP($A146,#REF!,8,FALSE),1)),"")</f>
        <v>#REF!</v>
      </c>
      <c r="J146" s="42" t="e">
        <f>IF(LEN(VLOOKUP($A146,#REF!,4,FALSE)),UPPER(RIGHT(VLOOKUP($A146,#REF!,4,FALSE),1)),"")</f>
        <v>#REF!</v>
      </c>
      <c r="K146" s="42" t="e">
        <f>IF(LEN(VLOOKUP($A146,#REF!,5,FALSE)),UPPER(RIGHT(VLOOKUP($A146,#REF!,5,FALSE),1)),"")</f>
        <v>#REF!</v>
      </c>
      <c r="L146" s="42" t="e">
        <f>IF(LEN(VLOOKUP($A146,#REF!,6,FALSE)),UPPER(RIGHT(VLOOKUP($A146,#REF!,6,FALSE),1)),"")</f>
        <v>#REF!</v>
      </c>
      <c r="M146" s="43" t="e">
        <f>IF(LEN(VLOOKUP($A146,#REF!,7,FALSE)),UPPER(RIGHT(VLOOKUP($A146,#REF!,7,FALSE),1)),"")</f>
        <v>#REF!</v>
      </c>
      <c r="N146" s="38" t="s">
        <v>419</v>
      </c>
      <c r="O146" s="38" t="s">
        <v>83</v>
      </c>
      <c r="P146" s="38" t="s">
        <v>104</v>
      </c>
      <c r="Q146" s="38" t="s">
        <v>105</v>
      </c>
      <c r="R146" s="38" t="s">
        <v>83</v>
      </c>
      <c r="S146" s="63" t="e">
        <f>HLOOKUP("Device Tree Pin Name",#REF!,MATCH($A146,#REF!,0),FALSE)</f>
        <v>#REF!</v>
      </c>
      <c r="T146" s="47" t="e">
        <f>HLOOKUP("power rail",#REF!,MATCH($A146,#REF!,0),FALSE)</f>
        <v>#REF!</v>
      </c>
      <c r="U146" s="62" t="e">
        <f>HLOOKUP("Wake Capable",#REF!,MATCH($A146,#REF!,0),FALSE)</f>
        <v>#REF!</v>
      </c>
      <c r="V146" s="62" t="e">
        <f>HLOOKUP("Strap",#REF!,MATCH($A146,#REF!,0),FALSE)</f>
        <v>#REF!</v>
      </c>
      <c r="W146" s="62" t="e">
        <f>HLOOKUP("GTE",#REF!,MATCH($A146,#REF!,0),FALSE)</f>
        <v>#REF!</v>
      </c>
      <c r="X146" s="62" t="e">
        <f>HLOOKUP("DPD_Control",#REF!,MATCH($A146,#REF!,0),FALSE)</f>
        <v>#REF!</v>
      </c>
      <c r="Y146" s="62" t="e">
        <f>HLOOKUP("DPD_Group",#REF!,MATCH($A146,#REF!,0),FALSE)</f>
        <v>#REF!</v>
      </c>
      <c r="Z146" s="47" t="e">
        <f>HLOOKUP("Pad Category",#REF!,MATCH($A146,#REF!,0),FALSE)</f>
        <v>#REF!</v>
      </c>
      <c r="AA146" s="63" t="e">
        <f>HLOOKUP("Pad type",#REF!,MATCH($A146,#REF!,0),FALSE)</f>
        <v>#REF!</v>
      </c>
      <c r="AB146" s="47" t="e">
        <f>HLOOKUP("Pull Strength",#REF!,MATCH($A146,#REF!,0),FALSE)</f>
        <v>#REF!</v>
      </c>
      <c r="AC146" s="47" t="e">
        <f>HLOOKUP("POR Pin State",#REF!,MATCH($A146,#REF!,0),FALSE)</f>
        <v>#REF!</v>
      </c>
      <c r="AD146" s="47" t="str">
        <f t="shared" si="72"/>
        <v>RSVD1</v>
      </c>
      <c r="AE146" s="82"/>
      <c r="AF146" s="38" t="str">
        <f t="shared" si="55"/>
        <v>PULL_DOWN</v>
      </c>
      <c r="AG146" s="38" t="str">
        <f t="shared" si="73"/>
        <v>TRISTATE</v>
      </c>
      <c r="AH146" s="38" t="str">
        <f t="shared" si="74"/>
        <v>DISABLE</v>
      </c>
      <c r="AI146" s="87" t="e">
        <f t="shared" si="58"/>
        <v>#REF!</v>
      </c>
      <c r="AJ146" s="86" t="b">
        <v>1</v>
      </c>
      <c r="AK146" s="86" t="b">
        <v>1</v>
      </c>
      <c r="AL146" s="86" t="b">
        <v>1</v>
      </c>
      <c r="AM146" s="86" t="b">
        <v>1</v>
      </c>
      <c r="AN146" s="86" t="b">
        <v>1</v>
      </c>
      <c r="AO146" s="86" t="b">
        <v>1</v>
      </c>
      <c r="AP146" s="63" t="str">
        <f t="shared" si="59"/>
        <v>VALID</v>
      </c>
      <c r="AQ146" s="102" t="s">
        <v>420</v>
      </c>
      <c r="AR146" s="103" t="s">
        <v>79</v>
      </c>
      <c r="AS146" s="104"/>
      <c r="AT146" s="105"/>
      <c r="AU146" s="105"/>
      <c r="AV146" s="105"/>
      <c r="AW146" s="118" t="s">
        <v>85</v>
      </c>
      <c r="AX146" s="104" t="s">
        <v>85</v>
      </c>
      <c r="AY146" s="105"/>
      <c r="AZ146" s="104"/>
      <c r="BA146" s="104"/>
      <c r="BB146" s="115"/>
      <c r="BC146" s="116"/>
      <c r="BD146" s="117"/>
      <c r="BE146" s="150"/>
      <c r="BF146" s="147" t="e">
        <f>VLOOKUP($A146,#REF!,34,FALSE)</f>
        <v>#REF!</v>
      </c>
      <c r="BG146" s="148" t="e">
        <f>VLOOKUP($A146,#REF!,22,FALSE)</f>
        <v>#REF!</v>
      </c>
      <c r="BH146" s="149"/>
    </row>
    <row r="147" ht="12.95" customHeight="1" spans="1:60">
      <c r="A147" s="38" t="s">
        <v>421</v>
      </c>
      <c r="B147" s="38" t="e">
        <f>VLOOKUP($A147,#REF!,34,FALSE)</f>
        <v>#REF!</v>
      </c>
      <c r="C147" s="39" t="str">
        <f t="shared" si="70"/>
        <v>unused_GEN1_I2C_SDA</v>
      </c>
      <c r="D147" s="40" t="e">
        <f>IF(LEN(VLOOKUP($A147,#REF!,8,FALSE)),LEFT(VLOOKUP($A147,#REF!,8,FALSE),LEN(VLOOKUP($A147,#REF!,8,FALSE))-2),"")</f>
        <v>#REF!</v>
      </c>
      <c r="E147" s="41" t="e">
        <f>IF(LEN(VLOOKUP($A147,#REF!,4,FALSE)),IF(INDEX(#REF!,MATCH($A147,#REF!,0),1),LEFT(VLOOKUP($A147,#REF!,4,FALSE),LEN(VLOOKUP($A147,#REF!,4,FALSE))-2),CONCATENATE(LEFT(VLOOKUP($A147,#REF!,4,FALSE),LEN(VLOOKUP($A147,#REF!,4,FALSE))-2),"*")),"")</f>
        <v>#REF!</v>
      </c>
      <c r="F147" s="42" t="e">
        <f>IF(LEN(VLOOKUP($A147,#REF!,5,FALSE)),IF(INDEX(#REF!,MATCH($A147,#REF!,0),2),LEFT(VLOOKUP($A147,#REF!,5,FALSE),LEN(VLOOKUP($A147,#REF!,5,FALSE))-2),CONCATENATE(LEFT(VLOOKUP($A147,#REF!,5,FALSE),LEN(VLOOKUP($A147,#REF!,5,FALSE))-2),"*")),"")</f>
        <v>#REF!</v>
      </c>
      <c r="G147" s="42" t="e">
        <f>IF(LEN(VLOOKUP($A147,#REF!,6,FALSE)),IF(INDEX(#REF!,MATCH($A147,#REF!,0),3),LEFT(VLOOKUP($A147,#REF!,6,FALSE),LEN(VLOOKUP($A147,#REF!,6,FALSE))-2),CONCATENATE(LEFT(VLOOKUP($A147,#REF!,6,FALSE),LEN(VLOOKUP($A147,#REF!,6,FALSE))-2),"*")),"")</f>
        <v>#REF!</v>
      </c>
      <c r="H147" s="43" t="e">
        <f>IF(LEN(VLOOKUP($A147,#REF!,7,FALSE)),IF(INDEX(#REF!,MATCH($A147,#REF!,0),4),LEFT(VLOOKUP($A147,#REF!,7,FALSE),LEN(VLOOKUP($A147,#REF!,7,FALSE))-2),CONCATENATE(LEFT(VLOOKUP($A147,#REF!,7,FALSE),LEN(VLOOKUP($A147,#REF!,7,FALSE))-2),"*")),"")</f>
        <v>#REF!</v>
      </c>
      <c r="I147" s="54" t="e">
        <f>IF(LEN(VLOOKUP($A147,#REF!,8,FALSE)),UPPER(RIGHT(VLOOKUP($A147,#REF!,8,FALSE),1)),"")</f>
        <v>#REF!</v>
      </c>
      <c r="J147" s="42" t="e">
        <f>IF(LEN(VLOOKUP($A147,#REF!,4,FALSE)),UPPER(RIGHT(VLOOKUP($A147,#REF!,4,FALSE),1)),"")</f>
        <v>#REF!</v>
      </c>
      <c r="K147" s="42" t="e">
        <f>IF(LEN(VLOOKUP($A147,#REF!,5,FALSE)),UPPER(RIGHT(VLOOKUP($A147,#REF!,5,FALSE),1)),"")</f>
        <v>#REF!</v>
      </c>
      <c r="L147" s="42" t="e">
        <f>IF(LEN(VLOOKUP($A147,#REF!,6,FALSE)),UPPER(RIGHT(VLOOKUP($A147,#REF!,6,FALSE),1)),"")</f>
        <v>#REF!</v>
      </c>
      <c r="M147" s="43" t="e">
        <f>IF(LEN(VLOOKUP($A147,#REF!,7,FALSE)),UPPER(RIGHT(VLOOKUP($A147,#REF!,7,FALSE),1)),"")</f>
        <v>#REF!</v>
      </c>
      <c r="N147" s="38" t="s">
        <v>419</v>
      </c>
      <c r="O147" s="38" t="s">
        <v>83</v>
      </c>
      <c r="P147" s="38" t="s">
        <v>104</v>
      </c>
      <c r="Q147" s="38" t="s">
        <v>105</v>
      </c>
      <c r="R147" s="38" t="s">
        <v>83</v>
      </c>
      <c r="S147" s="63" t="e">
        <f>HLOOKUP("Device Tree Pin Name",#REF!,MATCH($A147,#REF!,0),FALSE)</f>
        <v>#REF!</v>
      </c>
      <c r="T147" s="47" t="e">
        <f>HLOOKUP("power rail",#REF!,MATCH($A147,#REF!,0),FALSE)</f>
        <v>#REF!</v>
      </c>
      <c r="U147" s="62" t="e">
        <f>HLOOKUP("Wake Capable",#REF!,MATCH($A147,#REF!,0),FALSE)</f>
        <v>#REF!</v>
      </c>
      <c r="V147" s="62" t="e">
        <f>HLOOKUP("Strap",#REF!,MATCH($A147,#REF!,0),FALSE)</f>
        <v>#REF!</v>
      </c>
      <c r="W147" s="62" t="e">
        <f>HLOOKUP("GTE",#REF!,MATCH($A147,#REF!,0),FALSE)</f>
        <v>#REF!</v>
      </c>
      <c r="X147" s="62" t="e">
        <f>HLOOKUP("DPD_Control",#REF!,MATCH($A147,#REF!,0),FALSE)</f>
        <v>#REF!</v>
      </c>
      <c r="Y147" s="62" t="e">
        <f>HLOOKUP("DPD_Group",#REF!,MATCH($A147,#REF!,0),FALSE)</f>
        <v>#REF!</v>
      </c>
      <c r="Z147" s="47" t="e">
        <f>HLOOKUP("Pad Category",#REF!,MATCH($A147,#REF!,0),FALSE)</f>
        <v>#REF!</v>
      </c>
      <c r="AA147" s="47" t="e">
        <f>HLOOKUP("Pad type",#REF!,MATCH($A147,#REF!,0),FALSE)</f>
        <v>#REF!</v>
      </c>
      <c r="AB147" s="47" t="e">
        <f>HLOOKUP("Pull Strength",#REF!,MATCH($A147,#REF!,0),FALSE)</f>
        <v>#REF!</v>
      </c>
      <c r="AC147" s="47" t="e">
        <f>HLOOKUP("POR Pin State",#REF!,MATCH($A147,#REF!,0),FALSE)</f>
        <v>#REF!</v>
      </c>
      <c r="AD147" s="47" t="str">
        <f t="shared" si="72"/>
        <v>RSVD1</v>
      </c>
      <c r="AE147" s="82"/>
      <c r="AF147" s="38" t="str">
        <f t="shared" si="55"/>
        <v>PULL_DOWN</v>
      </c>
      <c r="AG147" s="38" t="str">
        <f t="shared" si="73"/>
        <v>TRISTATE</v>
      </c>
      <c r="AH147" s="38" t="str">
        <f t="shared" si="74"/>
        <v>DISABLE</v>
      </c>
      <c r="AI147" s="87" t="e">
        <f t="shared" si="58"/>
        <v>#REF!</v>
      </c>
      <c r="AJ147" s="86" t="b">
        <v>1</v>
      </c>
      <c r="AK147" s="86" t="b">
        <v>1</v>
      </c>
      <c r="AL147" s="86" t="b">
        <v>1</v>
      </c>
      <c r="AM147" s="86" t="b">
        <v>1</v>
      </c>
      <c r="AN147" s="86" t="b">
        <v>1</v>
      </c>
      <c r="AO147" s="86" t="b">
        <v>1</v>
      </c>
      <c r="AP147" s="63" t="str">
        <f t="shared" si="59"/>
        <v>VALID</v>
      </c>
      <c r="AQ147" s="102" t="s">
        <v>422</v>
      </c>
      <c r="AR147" s="103" t="s">
        <v>79</v>
      </c>
      <c r="AS147" s="104"/>
      <c r="AT147" s="105"/>
      <c r="AU147" s="105"/>
      <c r="AV147" s="105"/>
      <c r="AW147" s="118" t="s">
        <v>85</v>
      </c>
      <c r="AX147" s="104" t="s">
        <v>85</v>
      </c>
      <c r="AY147" s="105"/>
      <c r="AZ147" s="104"/>
      <c r="BA147" s="104"/>
      <c r="BB147" s="115"/>
      <c r="BC147" s="116"/>
      <c r="BD147" s="117"/>
      <c r="BE147" s="150"/>
      <c r="BF147" s="147" t="e">
        <f>VLOOKUP($A147,#REF!,34,FALSE)</f>
        <v>#REF!</v>
      </c>
      <c r="BG147" s="148" t="e">
        <f>VLOOKUP($A147,#REF!,22,FALSE)</f>
        <v>#REF!</v>
      </c>
      <c r="BH147" s="149"/>
    </row>
    <row r="148" ht="12.95" customHeight="1" spans="1:60">
      <c r="A148" s="38" t="s">
        <v>423</v>
      </c>
      <c r="B148" s="38" t="e">
        <f>VLOOKUP($A148,#REF!,34,FALSE)</f>
        <v>#REF!</v>
      </c>
      <c r="C148" s="39" t="str">
        <f t="shared" si="70"/>
        <v>unused_CPU_PWR_REQ</v>
      </c>
      <c r="D148" s="40" t="e">
        <f>IF(LEN(VLOOKUP($A148,#REF!,8,FALSE)),LEFT(VLOOKUP($A148,#REF!,8,FALSE),LEN(VLOOKUP($A148,#REF!,8,FALSE))-2),"")</f>
        <v>#REF!</v>
      </c>
      <c r="E148" s="41" t="e">
        <f>IF(LEN(VLOOKUP($A148,#REF!,4,FALSE)),IF(INDEX(#REF!,MATCH($A148,#REF!,0),1),LEFT(VLOOKUP($A148,#REF!,4,FALSE),LEN(VLOOKUP($A148,#REF!,4,FALSE))-2),CONCATENATE(LEFT(VLOOKUP($A148,#REF!,4,FALSE),LEN(VLOOKUP($A148,#REF!,4,FALSE))-2),"*")),"")</f>
        <v>#REF!</v>
      </c>
      <c r="F148" s="42" t="e">
        <f>IF(LEN(VLOOKUP($A148,#REF!,5,FALSE)),IF(INDEX(#REF!,MATCH($A148,#REF!,0),2),LEFT(VLOOKUP($A148,#REF!,5,FALSE),LEN(VLOOKUP($A148,#REF!,5,FALSE))-2),CONCATENATE(LEFT(VLOOKUP($A148,#REF!,5,FALSE),LEN(VLOOKUP($A148,#REF!,5,FALSE))-2),"*")),"")</f>
        <v>#REF!</v>
      </c>
      <c r="G148" s="42" t="e">
        <f>IF(LEN(VLOOKUP($A148,#REF!,6,FALSE)),IF(INDEX(#REF!,MATCH($A148,#REF!,0),3),LEFT(VLOOKUP($A148,#REF!,6,FALSE),LEN(VLOOKUP($A148,#REF!,6,FALSE))-2),CONCATENATE(LEFT(VLOOKUP($A148,#REF!,6,FALSE),LEN(VLOOKUP($A148,#REF!,6,FALSE))-2),"*")),"")</f>
        <v>#REF!</v>
      </c>
      <c r="H148" s="43" t="e">
        <f>IF(LEN(VLOOKUP($A148,#REF!,7,FALSE)),IF(INDEX(#REF!,MATCH($A148,#REF!,0),4),LEFT(VLOOKUP($A148,#REF!,7,FALSE),LEN(VLOOKUP($A148,#REF!,7,FALSE))-2),CONCATENATE(LEFT(VLOOKUP($A148,#REF!,7,FALSE),LEN(VLOOKUP($A148,#REF!,7,FALSE))-2),"*")),"")</f>
        <v>#REF!</v>
      </c>
      <c r="I148" s="54" t="e">
        <f>IF(LEN(VLOOKUP($A148,#REF!,8,FALSE)),UPPER(RIGHT(VLOOKUP($A148,#REF!,8,FALSE),1)),"")</f>
        <v>#REF!</v>
      </c>
      <c r="J148" s="42" t="e">
        <f>IF(LEN(VLOOKUP($A148,#REF!,4,FALSE)),UPPER(RIGHT(VLOOKUP($A148,#REF!,4,FALSE),1)),"")</f>
        <v>#REF!</v>
      </c>
      <c r="K148" s="42" t="e">
        <f>IF(LEN(VLOOKUP($A148,#REF!,5,FALSE)),UPPER(RIGHT(VLOOKUP($A148,#REF!,5,FALSE),1)),"")</f>
        <v>#REF!</v>
      </c>
      <c r="L148" s="42" t="e">
        <f>IF(LEN(VLOOKUP($A148,#REF!,6,FALSE)),UPPER(RIGHT(VLOOKUP($A148,#REF!,6,FALSE),1)),"")</f>
        <v>#REF!</v>
      </c>
      <c r="M148" s="43" t="e">
        <f>IF(LEN(VLOOKUP($A148,#REF!,7,FALSE)),UPPER(RIGHT(VLOOKUP($A148,#REF!,7,FALSE),1)),"")</f>
        <v>#REF!</v>
      </c>
      <c r="N148" s="38" t="e">
        <f>IF(E148="","RSVD0")</f>
        <v>#REF!</v>
      </c>
      <c r="O148" s="38" t="s">
        <v>83</v>
      </c>
      <c r="P148" s="38" t="s">
        <v>104</v>
      </c>
      <c r="Q148" s="38" t="s">
        <v>105</v>
      </c>
      <c r="R148" s="38" t="s">
        <v>94</v>
      </c>
      <c r="S148" s="63" t="e">
        <f>HLOOKUP("Device Tree Pin Name",#REF!,MATCH($A148,#REF!,0),FALSE)</f>
        <v>#REF!</v>
      </c>
      <c r="T148" s="47" t="e">
        <f>HLOOKUP("power rail",#REF!,MATCH($A148,#REF!,0),FALSE)</f>
        <v>#REF!</v>
      </c>
      <c r="U148" s="62" t="e">
        <f>HLOOKUP("Wake Capable",#REF!,MATCH($A148,#REF!,0),FALSE)</f>
        <v>#REF!</v>
      </c>
      <c r="V148" s="62" t="e">
        <f>HLOOKUP("Strap",#REF!,MATCH($A148,#REF!,0),FALSE)</f>
        <v>#REF!</v>
      </c>
      <c r="W148" s="62" t="e">
        <f>HLOOKUP("GTE",#REF!,MATCH($A148,#REF!,0),FALSE)</f>
        <v>#REF!</v>
      </c>
      <c r="X148" s="62" t="e">
        <f>HLOOKUP("DPD_Control",#REF!,MATCH($A148,#REF!,0),FALSE)</f>
        <v>#REF!</v>
      </c>
      <c r="Y148" s="62" t="e">
        <f>HLOOKUP("DPD_Group",#REF!,MATCH($A148,#REF!,0),FALSE)</f>
        <v>#REF!</v>
      </c>
      <c r="Z148" s="47" t="e">
        <f>HLOOKUP("Pad Category",#REF!,MATCH($A148,#REF!,0),FALSE)</f>
        <v>#REF!</v>
      </c>
      <c r="AA148" s="47" t="e">
        <f>HLOOKUP("Pad type",#REF!,MATCH($A148,#REF!,0),FALSE)</f>
        <v>#REF!</v>
      </c>
      <c r="AB148" s="47" t="e">
        <f>HLOOKUP("Pull Strength",#REF!,MATCH($A148,#REF!,0),FALSE)</f>
        <v>#REF!</v>
      </c>
      <c r="AC148" s="47" t="e">
        <f>HLOOKUP("POR Pin State",#REF!,MATCH($A148,#REF!,0),FALSE)</f>
        <v>#REF!</v>
      </c>
      <c r="AD148" s="47" t="e">
        <f t="shared" si="72"/>
        <v>#REF!</v>
      </c>
      <c r="AE148" s="82"/>
      <c r="AF148" s="38" t="str">
        <f t="shared" si="55"/>
        <v>NORMAL</v>
      </c>
      <c r="AG148" s="38" t="str">
        <f t="shared" si="73"/>
        <v>NORMAL</v>
      </c>
      <c r="AH148" s="38" t="str">
        <f t="shared" si="74"/>
        <v>DISABLE</v>
      </c>
      <c r="AI148" s="87" t="e">
        <f t="shared" si="58"/>
        <v>#REF!</v>
      </c>
      <c r="AJ148" s="86" t="b">
        <v>1</v>
      </c>
      <c r="AK148" s="86" t="b">
        <v>1</v>
      </c>
      <c r="AL148" s="86" t="b">
        <v>1</v>
      </c>
      <c r="AM148" s="86" t="b">
        <v>1</v>
      </c>
      <c r="AN148" s="86" t="b">
        <v>1</v>
      </c>
      <c r="AO148" s="86" t="b">
        <v>1</v>
      </c>
      <c r="AP148" s="63" t="str">
        <f t="shared" si="59"/>
        <v>VALID</v>
      </c>
      <c r="AQ148" s="102" t="s">
        <v>3757</v>
      </c>
      <c r="AR148" s="103" t="s">
        <v>2732</v>
      </c>
      <c r="AS148" s="104" t="s">
        <v>2845</v>
      </c>
      <c r="AT148" s="105"/>
      <c r="AU148" s="105"/>
      <c r="AV148" s="105"/>
      <c r="AW148" s="105"/>
      <c r="AX148" s="104" t="s">
        <v>85</v>
      </c>
      <c r="AY148" s="105"/>
      <c r="AZ148" s="104"/>
      <c r="BA148" s="104"/>
      <c r="BB148" s="115"/>
      <c r="BC148" s="116"/>
      <c r="BD148" s="117" t="s">
        <v>3099</v>
      </c>
      <c r="BE148" s="125" t="s">
        <v>3</v>
      </c>
      <c r="BF148" s="147" t="e">
        <f>VLOOKUP($A148,#REF!,34,FALSE)</f>
        <v>#REF!</v>
      </c>
      <c r="BG148" s="148" t="e">
        <f>VLOOKUP($A148,#REF!,22,FALSE)</f>
        <v>#REF!</v>
      </c>
      <c r="BH148" s="149"/>
    </row>
    <row r="149" ht="12.95" customHeight="1" spans="1:60">
      <c r="A149" s="38" t="s">
        <v>425</v>
      </c>
      <c r="B149" s="38" t="e">
        <f>VLOOKUP($A149,#REF!,34,FALSE)</f>
        <v>#REF!</v>
      </c>
      <c r="C149" s="39" t="str">
        <f t="shared" si="70"/>
        <v>unused_SOC_GPIO07</v>
      </c>
      <c r="D149" s="40" t="e">
        <f>IF(LEN(VLOOKUP($A149,#REF!,8,FALSE)),LEFT(VLOOKUP($A149,#REF!,8,FALSE),LEN(VLOOKUP($A149,#REF!,8,FALSE))-2),"")</f>
        <v>#REF!</v>
      </c>
      <c r="E149" s="41" t="e">
        <f>IF(LEN(VLOOKUP($A149,#REF!,4,FALSE)),IF(INDEX(#REF!,MATCH($A149,#REF!,0),1),LEFT(VLOOKUP($A149,#REF!,4,FALSE),LEN(VLOOKUP($A149,#REF!,4,FALSE))-2),CONCATENATE(LEFT(VLOOKUP($A149,#REF!,4,FALSE),LEN(VLOOKUP($A149,#REF!,4,FALSE))-2),"*")),"")</f>
        <v>#REF!</v>
      </c>
      <c r="F149" s="42" t="e">
        <f>IF(LEN(VLOOKUP($A149,#REF!,5,FALSE)),IF(INDEX(#REF!,MATCH($A149,#REF!,0),2),LEFT(VLOOKUP($A149,#REF!,5,FALSE),LEN(VLOOKUP($A149,#REF!,5,FALSE))-2),CONCATENATE(LEFT(VLOOKUP($A149,#REF!,5,FALSE),LEN(VLOOKUP($A149,#REF!,5,FALSE))-2),"*")),"")</f>
        <v>#REF!</v>
      </c>
      <c r="G149" s="42" t="e">
        <f>IF(LEN(VLOOKUP($A149,#REF!,6,FALSE)),IF(INDEX(#REF!,MATCH($A149,#REF!,0),3),LEFT(VLOOKUP($A149,#REF!,6,FALSE),LEN(VLOOKUP($A149,#REF!,6,FALSE))-2),CONCATENATE(LEFT(VLOOKUP($A149,#REF!,6,FALSE),LEN(VLOOKUP($A149,#REF!,6,FALSE))-2),"*")),"")</f>
        <v>#REF!</v>
      </c>
      <c r="H149" s="43" t="e">
        <f>IF(LEN(VLOOKUP($A149,#REF!,7,FALSE)),IF(INDEX(#REF!,MATCH($A149,#REF!,0),4),LEFT(VLOOKUP($A149,#REF!,7,FALSE),LEN(VLOOKUP($A149,#REF!,7,FALSE))-2),CONCATENATE(LEFT(VLOOKUP($A149,#REF!,7,FALSE),LEN(VLOOKUP($A149,#REF!,7,FALSE))-2),"*")),"")</f>
        <v>#REF!</v>
      </c>
      <c r="I149" s="54" t="e">
        <f>IF(LEN(VLOOKUP($A149,#REF!,8,FALSE)),UPPER(RIGHT(VLOOKUP($A149,#REF!,8,FALSE),1)),"")</f>
        <v>#REF!</v>
      </c>
      <c r="J149" s="42" t="e">
        <f>IF(LEN(VLOOKUP($A149,#REF!,4,FALSE)),UPPER(RIGHT(VLOOKUP($A149,#REF!,4,FALSE),1)),"")</f>
        <v>#REF!</v>
      </c>
      <c r="K149" s="42" t="e">
        <f>IF(LEN(VLOOKUP($A149,#REF!,5,FALSE)),UPPER(RIGHT(VLOOKUP($A149,#REF!,5,FALSE),1)),"")</f>
        <v>#REF!</v>
      </c>
      <c r="L149" s="42" t="e">
        <f>IF(LEN(VLOOKUP($A149,#REF!,6,FALSE)),UPPER(RIGHT(VLOOKUP($A149,#REF!,6,FALSE),1)),"")</f>
        <v>#REF!</v>
      </c>
      <c r="M149" s="43" t="e">
        <f>IF(LEN(VLOOKUP($A149,#REF!,7,FALSE)),UPPER(RIGHT(VLOOKUP($A149,#REF!,7,FALSE),1)),"")</f>
        <v>#REF!</v>
      </c>
      <c r="N149" s="38" t="s">
        <v>132</v>
      </c>
      <c r="O149" s="38" t="s">
        <v>83</v>
      </c>
      <c r="P149" s="38" t="s">
        <v>104</v>
      </c>
      <c r="Q149" s="38" t="s">
        <v>105</v>
      </c>
      <c r="R149" s="38" t="s">
        <v>83</v>
      </c>
      <c r="S149" s="63" t="e">
        <f>HLOOKUP("Device Tree Pin Name",#REF!,MATCH($A149,#REF!,0),FALSE)</f>
        <v>#REF!</v>
      </c>
      <c r="T149" s="47" t="e">
        <f>HLOOKUP("power rail",#REF!,MATCH($A149,#REF!,0),FALSE)</f>
        <v>#REF!</v>
      </c>
      <c r="U149" s="62" t="e">
        <f>HLOOKUP("Wake Capable",#REF!,MATCH($A149,#REF!,0),FALSE)</f>
        <v>#REF!</v>
      </c>
      <c r="V149" s="62" t="e">
        <f>HLOOKUP("Strap",#REF!,MATCH($A149,#REF!,0),FALSE)</f>
        <v>#REF!</v>
      </c>
      <c r="W149" s="62" t="e">
        <f>HLOOKUP("GTE",#REF!,MATCH($A149,#REF!,0),FALSE)</f>
        <v>#REF!</v>
      </c>
      <c r="X149" s="62" t="e">
        <f>HLOOKUP("DPD_Control",#REF!,MATCH($A149,#REF!,0),FALSE)</f>
        <v>#REF!</v>
      </c>
      <c r="Y149" s="62" t="e">
        <f>HLOOKUP("DPD_Group",#REF!,MATCH($A149,#REF!,0),FALSE)</f>
        <v>#REF!</v>
      </c>
      <c r="Z149" s="47" t="e">
        <f>HLOOKUP("Pad Category",#REF!,MATCH($A149,#REF!,0),FALSE)</f>
        <v>#REF!</v>
      </c>
      <c r="AA149" s="47" t="e">
        <f>HLOOKUP("Pad type",#REF!,MATCH($A149,#REF!,0),FALSE)</f>
        <v>#REF!</v>
      </c>
      <c r="AB149" s="47" t="e">
        <f>HLOOKUP("Pull Strength",#REF!,MATCH($A149,#REF!,0),FALSE)</f>
        <v>#REF!</v>
      </c>
      <c r="AC149" s="47" t="e">
        <f>HLOOKUP("POR Pin State",#REF!,MATCH($A149,#REF!,0),FALSE)</f>
        <v>#REF!</v>
      </c>
      <c r="AD149" s="47" t="e">
        <f t="shared" si="72"/>
        <v>#REF!</v>
      </c>
      <c r="AE149" s="82"/>
      <c r="AF149" s="38" t="str">
        <f t="shared" si="55"/>
        <v>NORMAL</v>
      </c>
      <c r="AG149" s="38" t="str">
        <f t="shared" si="73"/>
        <v>TRISTATE</v>
      </c>
      <c r="AH149" s="38" t="str">
        <f t="shared" si="74"/>
        <v>DISABLE</v>
      </c>
      <c r="AI149" s="87" t="e">
        <f t="shared" si="58"/>
        <v>#REF!</v>
      </c>
      <c r="AJ149" s="86" t="b">
        <v>1</v>
      </c>
      <c r="AK149" s="86" t="b">
        <v>1</v>
      </c>
      <c r="AL149" s="86" t="b">
        <v>1</v>
      </c>
      <c r="AM149" s="86" t="b">
        <v>1</v>
      </c>
      <c r="AN149" s="86" t="b">
        <v>1</v>
      </c>
      <c r="AO149" s="86" t="b">
        <v>1</v>
      </c>
      <c r="AP149" s="63" t="str">
        <f t="shared" si="59"/>
        <v>VALID</v>
      </c>
      <c r="AQ149" s="102" t="s">
        <v>3762</v>
      </c>
      <c r="AR149" s="103" t="s">
        <v>2732</v>
      </c>
      <c r="AS149" s="104" t="s">
        <v>2882</v>
      </c>
      <c r="AT149" s="105"/>
      <c r="AU149" s="105"/>
      <c r="AV149" s="105"/>
      <c r="AW149" s="105"/>
      <c r="AX149" s="104" t="s">
        <v>85</v>
      </c>
      <c r="AY149" s="105"/>
      <c r="AZ149" s="104"/>
      <c r="BA149" s="104"/>
      <c r="BB149" s="115"/>
      <c r="BC149" s="116"/>
      <c r="BD149" s="117" t="s">
        <v>3764</v>
      </c>
      <c r="BE149" s="151"/>
      <c r="BF149" s="147" t="e">
        <f>VLOOKUP($A149,#REF!,34,FALSE)</f>
        <v>#REF!</v>
      </c>
      <c r="BG149" s="148" t="e">
        <f>VLOOKUP($A149,#REF!,22,FALSE)</f>
        <v>#REF!</v>
      </c>
      <c r="BH149" s="149"/>
    </row>
    <row r="150" s="3" customFormat="1" ht="18" customHeight="1" spans="1:60">
      <c r="A150" s="46" t="s">
        <v>427</v>
      </c>
      <c r="B150" s="45" t="s">
        <v>428</v>
      </c>
      <c r="C150" s="35"/>
      <c r="D150" s="37"/>
      <c r="E150" s="37"/>
      <c r="F150" s="37"/>
      <c r="G150" s="37"/>
      <c r="H150" s="37"/>
      <c r="I150" s="35"/>
      <c r="J150" s="35"/>
      <c r="K150" s="35"/>
      <c r="L150" s="35"/>
      <c r="M150" s="35"/>
      <c r="N150" s="35"/>
      <c r="O150" s="35"/>
      <c r="P150" s="35"/>
      <c r="Q150" s="35"/>
      <c r="R150" s="35"/>
      <c r="S150" s="35"/>
      <c r="T150" s="35"/>
      <c r="U150" s="60"/>
      <c r="V150" s="60"/>
      <c r="W150" s="60"/>
      <c r="X150" s="60"/>
      <c r="Y150" s="60"/>
      <c r="Z150" s="81"/>
      <c r="AA150" s="81"/>
      <c r="AB150" s="81"/>
      <c r="AC150" s="81"/>
      <c r="AD150" s="81"/>
      <c r="AE150" s="81"/>
      <c r="AF150" s="81"/>
      <c r="AG150" s="81"/>
      <c r="AH150" s="81"/>
      <c r="AI150" s="81"/>
      <c r="AJ150" s="81"/>
      <c r="AK150" s="81"/>
      <c r="AL150" s="81"/>
      <c r="AM150" s="81"/>
      <c r="AN150" s="81"/>
      <c r="AO150" s="81"/>
      <c r="AP150" s="81"/>
      <c r="AQ150" s="100"/>
      <c r="AR150" s="100"/>
      <c r="AS150" s="101"/>
      <c r="AT150" s="101"/>
      <c r="AU150" s="101"/>
      <c r="AV150" s="101"/>
      <c r="AW150" s="101"/>
      <c r="AX150" s="101"/>
      <c r="AY150" s="101"/>
      <c r="AZ150" s="101"/>
      <c r="BA150" s="101"/>
      <c r="BB150" s="101"/>
      <c r="BC150" s="400" t="s">
        <v>429</v>
      </c>
      <c r="BD150" s="101"/>
      <c r="BE150" s="154" t="s">
        <v>430</v>
      </c>
      <c r="BF150" s="155" t="s">
        <v>431</v>
      </c>
      <c r="BG150" s="36"/>
      <c r="BH150" s="156"/>
    </row>
    <row r="151" ht="12.95" customHeight="1" spans="1:60">
      <c r="A151" s="47" t="s">
        <v>432</v>
      </c>
      <c r="B151" s="38" t="e">
        <f>VLOOKUP($A151,#REF!,34,FALSE)</f>
        <v>#REF!</v>
      </c>
      <c r="C151" s="39" t="str">
        <f t="shared" ref="C151:C157" si="77">CONCATENATE("unused_",A151)</f>
        <v>unused_SDMMC1_CLK</v>
      </c>
      <c r="D151" s="40" t="e">
        <f>IF(LEN(VLOOKUP($A151,#REF!,8,FALSE)),LEFT(VLOOKUP($A151,#REF!,8,FALSE),LEN(VLOOKUP($A151,#REF!,8,FALSE))-2),"")</f>
        <v>#REF!</v>
      </c>
      <c r="E151" s="41" t="e">
        <f>IF(LEN(VLOOKUP($A151,#REF!,4,FALSE)),IF(INDEX(#REF!,MATCH($A151,#REF!,0),1),LEFT(VLOOKUP($A151,#REF!,4,FALSE),LEN(VLOOKUP($A151,#REF!,4,FALSE))-2),CONCATENATE(LEFT(VLOOKUP($A151,#REF!,4,FALSE),LEN(VLOOKUP($A151,#REF!,4,FALSE))-2),"*")),"")</f>
        <v>#REF!</v>
      </c>
      <c r="F151" s="42" t="e">
        <f>IF(LEN(VLOOKUP($A151,#REF!,5,FALSE)),IF(INDEX(#REF!,MATCH($A151,#REF!,0),2),LEFT(VLOOKUP($A151,#REF!,5,FALSE),LEN(VLOOKUP($A151,#REF!,5,FALSE))-2),CONCATENATE(LEFT(VLOOKUP($A151,#REF!,5,FALSE),LEN(VLOOKUP($A151,#REF!,5,FALSE))-2),"*")),"")</f>
        <v>#REF!</v>
      </c>
      <c r="G151" s="42" t="e">
        <f>IF(LEN(VLOOKUP($A151,#REF!,6,FALSE)),IF(INDEX(#REF!,MATCH($A151,#REF!,0),3),LEFT(VLOOKUP($A151,#REF!,6,FALSE),LEN(VLOOKUP($A151,#REF!,6,FALSE))-2),CONCATENATE(LEFT(VLOOKUP($A151,#REF!,6,FALSE),LEN(VLOOKUP($A151,#REF!,6,FALSE))-2),"*")),"")</f>
        <v>#REF!</v>
      </c>
      <c r="H151" s="43" t="e">
        <f>IF(LEN(VLOOKUP($A151,#REF!,7,FALSE)),IF(INDEX(#REF!,MATCH($A151,#REF!,0),4),LEFT(VLOOKUP($A151,#REF!,7,FALSE),LEN(VLOOKUP($A151,#REF!,7,FALSE))-2),CONCATENATE(LEFT(VLOOKUP($A151,#REF!,7,FALSE),LEN(VLOOKUP($A151,#REF!,7,FALSE))-2),"*")),"")</f>
        <v>#REF!</v>
      </c>
      <c r="I151" s="54" t="e">
        <f>IF(LEN(VLOOKUP($A151,#REF!,8,FALSE)),UPPER(RIGHT(VLOOKUP($A151,#REF!,8,FALSE),1)),"")</f>
        <v>#REF!</v>
      </c>
      <c r="J151" s="42" t="e">
        <f>IF(LEN(VLOOKUP($A151,#REF!,4,FALSE)),UPPER(RIGHT(VLOOKUP($A151,#REF!,4,FALSE),1)),"")</f>
        <v>#REF!</v>
      </c>
      <c r="K151" s="42" t="e">
        <f>IF(LEN(VLOOKUP($A151,#REF!,5,FALSE)),UPPER(RIGHT(VLOOKUP($A151,#REF!,5,FALSE),1)),"")</f>
        <v>#REF!</v>
      </c>
      <c r="L151" s="42" t="e">
        <f>IF(LEN(VLOOKUP($A151,#REF!,6,FALSE)),UPPER(RIGHT(VLOOKUP($A151,#REF!,6,FALSE),1)),"")</f>
        <v>#REF!</v>
      </c>
      <c r="M151" s="43" t="e">
        <f>IF(LEN(VLOOKUP($A151,#REF!,7,FALSE)),UPPER(RIGHT(VLOOKUP($A151,#REF!,7,FALSE),1)),"")</f>
        <v>#REF!</v>
      </c>
      <c r="N151" s="38" t="s">
        <v>391</v>
      </c>
      <c r="O151" s="38" t="s">
        <v>83</v>
      </c>
      <c r="P151" s="38" t="s">
        <v>104</v>
      </c>
      <c r="Q151" s="38" t="s">
        <v>105</v>
      </c>
      <c r="R151" s="65" t="s">
        <v>83</v>
      </c>
      <c r="S151" s="61" t="e">
        <f>HLOOKUP("Device Tree Pin Name",#REF!,MATCH($A151,#REF!,0),FALSE)</f>
        <v>#REF!</v>
      </c>
      <c r="T151" s="47" t="e">
        <f>HLOOKUP("power rail",#REF!,MATCH($A151,#REF!,0),FALSE)</f>
        <v>#REF!</v>
      </c>
      <c r="U151" s="62" t="e">
        <f>HLOOKUP("Wake Capable",#REF!,MATCH($A151,#REF!,0),FALSE)</f>
        <v>#REF!</v>
      </c>
      <c r="V151" s="62" t="e">
        <f>HLOOKUP("Strap",#REF!,MATCH($A151,#REF!,0),FALSE)</f>
        <v>#REF!</v>
      </c>
      <c r="W151" s="62" t="e">
        <f>HLOOKUP("GTE",#REF!,MATCH($A151,#REF!,0),FALSE)</f>
        <v>#REF!</v>
      </c>
      <c r="X151" s="62" t="e">
        <f>HLOOKUP("DPD_Control",#REF!,MATCH($A151,#REF!,0),FALSE)</f>
        <v>#REF!</v>
      </c>
      <c r="Y151" s="62" t="e">
        <f>HLOOKUP("DPD_Group",#REF!,MATCH($A151,#REF!,0),FALSE)</f>
        <v>#REF!</v>
      </c>
      <c r="Z151" s="47" t="e">
        <f>HLOOKUP("Pad Category",#REF!,MATCH($A151,#REF!,0),FALSE)</f>
        <v>#REF!</v>
      </c>
      <c r="AA151" s="47" t="e">
        <f>HLOOKUP("Pad type",#REF!,MATCH($A151,#REF!,0),FALSE)</f>
        <v>#REF!</v>
      </c>
      <c r="AB151" s="47" t="e">
        <f>HLOOKUP("Pull Strength",#REF!,MATCH($A151,#REF!,0),FALSE)</f>
        <v>#REF!</v>
      </c>
      <c r="AC151" s="47" t="e">
        <f>HLOOKUP("POR Pin State",#REF!,MATCH($A151,#REF!,0),FALSE)</f>
        <v>#REF!</v>
      </c>
      <c r="AD151" s="47" t="str">
        <f t="shared" ref="AD151:AD156" si="78">IF(OR($AQ151="",$AQ151=$C151),$R151,IF($AQ151=$D151,SUBSTITUTE(SUBSTITUTE($AQ151,"GPIO3_","GPIO_"),".0",""),IF($AQ151=$E151,$N151,IF($AQ151=$F151,$O151,IF($AQ151=$G151,$P151,IF($AQ151=$H151,$Q151,"INVALID"))))))</f>
        <v>RSVD1</v>
      </c>
      <c r="AE151" s="83"/>
      <c r="AF151" s="38" t="str">
        <f t="shared" si="39"/>
        <v>PULL_DOWN</v>
      </c>
      <c r="AG151" s="38" t="str">
        <f t="shared" ref="AG151:AG156" si="79">IF($AR151="Input","TRISTATE",IF($AS151="Z","TRISTATE",IF($AQ151=$C151,"TRISTATE","NORMAL")))</f>
        <v>TRISTATE</v>
      </c>
      <c r="AH151" s="38" t="e">
        <f>IF($AQ151=$E151,"ENABLE",IF(OR($AQ151=$C151,$AR151="Output"),"DISABLE","ENABLE"))</f>
        <v>#REF!</v>
      </c>
      <c r="AI151" s="88" t="e">
        <f>IF($AT151&lt;&gt;$G151,"N/A",IF($AV151="Drive 1","1",IF($AV151="Drive 0","0","")))</f>
        <v>#REF!</v>
      </c>
      <c r="AJ151" s="86" t="b">
        <v>1</v>
      </c>
      <c r="AK151" s="86" t="b">
        <v>1</v>
      </c>
      <c r="AL151" s="86" t="b">
        <v>1</v>
      </c>
      <c r="AM151" s="86" t="b">
        <v>1</v>
      </c>
      <c r="AN151" s="86" t="b">
        <v>1</v>
      </c>
      <c r="AO151" s="86" t="b">
        <v>1</v>
      </c>
      <c r="AP151" s="63" t="str">
        <f t="shared" ref="AP151:AP157" si="80">IF(AND($AJ151:$AO151),"VALID","INVALID")</f>
        <v>VALID</v>
      </c>
      <c r="AQ151" s="106" t="s">
        <v>433</v>
      </c>
      <c r="AR151" s="107" t="s">
        <v>79</v>
      </c>
      <c r="AS151" s="104"/>
      <c r="AT151" s="108"/>
      <c r="AU151" s="108"/>
      <c r="AV151" s="108"/>
      <c r="AW151" s="108"/>
      <c r="AX151" s="108"/>
      <c r="AY151" s="104" t="s">
        <v>434</v>
      </c>
      <c r="AZ151" s="119"/>
      <c r="BA151" s="119"/>
      <c r="BB151" s="120"/>
      <c r="BC151" s="121"/>
      <c r="BD151" s="122"/>
      <c r="BE151" s="146" t="s">
        <v>432</v>
      </c>
      <c r="BF151" s="147" t="e">
        <f>VLOOKUP($A151,#REF!,34,FALSE)</f>
        <v>#REF!</v>
      </c>
      <c r="BG151" s="148" t="e">
        <f>VLOOKUP($A151,#REF!,22,FALSE)</f>
        <v>#REF!</v>
      </c>
      <c r="BH151" s="149"/>
    </row>
    <row r="152" ht="12.95" customHeight="1" spans="1:60">
      <c r="A152" s="47" t="s">
        <v>435</v>
      </c>
      <c r="B152" s="38" t="e">
        <f>VLOOKUP($A152,#REF!,34,FALSE)</f>
        <v>#REF!</v>
      </c>
      <c r="C152" s="39" t="str">
        <f t="shared" si="77"/>
        <v>unused_SDMMC1_CMD</v>
      </c>
      <c r="D152" s="40" t="e">
        <f>IF(LEN(VLOOKUP($A152,#REF!,8,FALSE)),LEFT(VLOOKUP($A152,#REF!,8,FALSE),LEN(VLOOKUP($A152,#REF!,8,FALSE))-2),"")</f>
        <v>#REF!</v>
      </c>
      <c r="E152" s="41" t="e">
        <f>IF(LEN(VLOOKUP($A152,#REF!,4,FALSE)),IF(INDEX(#REF!,MATCH($A152,#REF!,0),1),LEFT(VLOOKUP($A152,#REF!,4,FALSE),LEN(VLOOKUP($A152,#REF!,4,FALSE))-2),CONCATENATE(LEFT(VLOOKUP($A152,#REF!,4,FALSE),LEN(VLOOKUP($A152,#REF!,4,FALSE))-2),"*")),"")</f>
        <v>#REF!</v>
      </c>
      <c r="F152" s="42" t="e">
        <f>IF(LEN(VLOOKUP($A152,#REF!,5,FALSE)),IF(INDEX(#REF!,MATCH($A152,#REF!,0),2),LEFT(VLOOKUP($A152,#REF!,5,FALSE),LEN(VLOOKUP($A152,#REF!,5,FALSE))-2),CONCATENATE(LEFT(VLOOKUP($A152,#REF!,5,FALSE),LEN(VLOOKUP($A152,#REF!,5,FALSE))-2),"*")),"")</f>
        <v>#REF!</v>
      </c>
      <c r="G152" s="42" t="e">
        <f>IF(LEN(VLOOKUP($A152,#REF!,6,FALSE)),IF(INDEX(#REF!,MATCH($A152,#REF!,0),3),LEFT(VLOOKUP($A152,#REF!,6,FALSE),LEN(VLOOKUP($A152,#REF!,6,FALSE))-2),CONCATENATE(LEFT(VLOOKUP($A152,#REF!,6,FALSE),LEN(VLOOKUP($A152,#REF!,6,FALSE))-2),"*")),"")</f>
        <v>#REF!</v>
      </c>
      <c r="H152" s="43" t="e">
        <f>IF(LEN(VLOOKUP($A152,#REF!,7,FALSE)),IF(INDEX(#REF!,MATCH($A152,#REF!,0),4),LEFT(VLOOKUP($A152,#REF!,7,FALSE),LEN(VLOOKUP($A152,#REF!,7,FALSE))-2),CONCATENATE(LEFT(VLOOKUP($A152,#REF!,7,FALSE),LEN(VLOOKUP($A152,#REF!,7,FALSE))-2),"*")),"")</f>
        <v>#REF!</v>
      </c>
      <c r="I152" s="54" t="e">
        <f>IF(LEN(VLOOKUP($A152,#REF!,8,FALSE)),UPPER(RIGHT(VLOOKUP($A152,#REF!,8,FALSE),1)),"")</f>
        <v>#REF!</v>
      </c>
      <c r="J152" s="42" t="e">
        <f>IF(LEN(VLOOKUP($A152,#REF!,4,FALSE)),UPPER(RIGHT(VLOOKUP($A152,#REF!,4,FALSE),1)),"")</f>
        <v>#REF!</v>
      </c>
      <c r="K152" s="42" t="e">
        <f>IF(LEN(VLOOKUP($A152,#REF!,5,FALSE)),UPPER(RIGHT(VLOOKUP($A152,#REF!,5,FALSE),1)),"")</f>
        <v>#REF!</v>
      </c>
      <c r="L152" s="42" t="e">
        <f>IF(LEN(VLOOKUP($A152,#REF!,6,FALSE)),UPPER(RIGHT(VLOOKUP($A152,#REF!,6,FALSE),1)),"")</f>
        <v>#REF!</v>
      </c>
      <c r="M152" s="43" t="e">
        <f>IF(LEN(VLOOKUP($A152,#REF!,7,FALSE)),UPPER(RIGHT(VLOOKUP($A152,#REF!,7,FALSE),1)),"")</f>
        <v>#REF!</v>
      </c>
      <c r="N152" s="38" t="s">
        <v>391</v>
      </c>
      <c r="O152" s="38" t="s">
        <v>83</v>
      </c>
      <c r="P152" s="38" t="s">
        <v>104</v>
      </c>
      <c r="Q152" s="38" t="s">
        <v>105</v>
      </c>
      <c r="R152" s="38" t="s">
        <v>83</v>
      </c>
      <c r="S152" s="63" t="e">
        <f>HLOOKUP("Device Tree Pin Name",#REF!,MATCH($A152,#REF!,0),FALSE)</f>
        <v>#REF!</v>
      </c>
      <c r="T152" s="47" t="e">
        <f>HLOOKUP("power rail",#REF!,MATCH($A152,#REF!,0),FALSE)</f>
        <v>#REF!</v>
      </c>
      <c r="U152" s="62" t="e">
        <f>HLOOKUP("Wake Capable",#REF!,MATCH($A152,#REF!,0),FALSE)</f>
        <v>#REF!</v>
      </c>
      <c r="V152" s="62" t="e">
        <f>HLOOKUP("Strap",#REF!,MATCH($A152,#REF!,0),FALSE)</f>
        <v>#REF!</v>
      </c>
      <c r="W152" s="62" t="e">
        <f>HLOOKUP("GTE",#REF!,MATCH($A152,#REF!,0),FALSE)</f>
        <v>#REF!</v>
      </c>
      <c r="X152" s="62" t="e">
        <f>HLOOKUP("DPD_Control",#REF!,MATCH($A152,#REF!,0),FALSE)</f>
        <v>#REF!</v>
      </c>
      <c r="Y152" s="62" t="e">
        <f>HLOOKUP("DPD_Group",#REF!,MATCH($A152,#REF!,0),FALSE)</f>
        <v>#REF!</v>
      </c>
      <c r="Z152" s="47" t="e">
        <f>HLOOKUP("Pad Category",#REF!,MATCH($A152,#REF!,0),FALSE)</f>
        <v>#REF!</v>
      </c>
      <c r="AA152" s="47" t="e">
        <f>HLOOKUP("Pad type",#REF!,MATCH($A152,#REF!,0),FALSE)</f>
        <v>#REF!</v>
      </c>
      <c r="AB152" s="47" t="e">
        <f>HLOOKUP("Pull Strength",#REF!,MATCH($A152,#REF!,0),FALSE)</f>
        <v>#REF!</v>
      </c>
      <c r="AC152" s="47" t="e">
        <f>HLOOKUP("POR Pin State",#REF!,MATCH($A152,#REF!,0),FALSE)</f>
        <v>#REF!</v>
      </c>
      <c r="AD152" s="47" t="str">
        <f t="shared" si="78"/>
        <v>RSVD1</v>
      </c>
      <c r="AE152" s="82"/>
      <c r="AF152" s="38" t="str">
        <f t="shared" si="39"/>
        <v>PULL_DOWN</v>
      </c>
      <c r="AG152" s="38" t="str">
        <f t="shared" si="79"/>
        <v>TRISTATE</v>
      </c>
      <c r="AH152" s="38" t="str">
        <f t="shared" ref="AH152:AH156" si="81">IF(OR($AQ152=$C152,$AR152="Output"),"DISABLE","ENABLE")</f>
        <v>DISABLE</v>
      </c>
      <c r="AI152" s="87" t="e">
        <f t="shared" ref="AI152:AI256" si="82">IF($AT152&lt;&gt;$G152,"N/A",IF($AV152="Drive 1","1",IF($AV152="Drive 0","0","")))</f>
        <v>#REF!</v>
      </c>
      <c r="AJ152" s="86" t="b">
        <v>1</v>
      </c>
      <c r="AK152" s="86" t="b">
        <v>1</v>
      </c>
      <c r="AL152" s="86" t="b">
        <v>1</v>
      </c>
      <c r="AM152" s="86" t="b">
        <v>1</v>
      </c>
      <c r="AN152" s="86" t="b">
        <v>1</v>
      </c>
      <c r="AO152" s="86" t="b">
        <v>1</v>
      </c>
      <c r="AP152" s="63" t="str">
        <f t="shared" si="80"/>
        <v>VALID</v>
      </c>
      <c r="AQ152" s="102" t="s">
        <v>436</v>
      </c>
      <c r="AR152" s="103" t="s">
        <v>79</v>
      </c>
      <c r="AS152" s="104"/>
      <c r="AT152" s="105"/>
      <c r="AU152" s="105"/>
      <c r="AV152" s="105"/>
      <c r="AW152" s="105"/>
      <c r="AX152" s="105"/>
      <c r="AY152" s="105"/>
      <c r="AZ152" s="104"/>
      <c r="BA152" s="104"/>
      <c r="BB152" s="115"/>
      <c r="BC152" s="116"/>
      <c r="BD152" s="117"/>
      <c r="BE152" s="150" t="s">
        <v>435</v>
      </c>
      <c r="BF152" s="147" t="e">
        <f>VLOOKUP($A152,#REF!,34,FALSE)</f>
        <v>#REF!</v>
      </c>
      <c r="BG152" s="148" t="e">
        <f>VLOOKUP($A152,#REF!,22,FALSE)</f>
        <v>#REF!</v>
      </c>
      <c r="BH152" s="149"/>
    </row>
    <row r="153" ht="12.95" customHeight="1" spans="1:60">
      <c r="A153" s="47" t="s">
        <v>437</v>
      </c>
      <c r="B153" s="38" t="e">
        <f>VLOOKUP($A153,#REF!,34,FALSE)</f>
        <v>#REF!</v>
      </c>
      <c r="C153" s="39" t="str">
        <f t="shared" si="77"/>
        <v>unused_SDMMC1_DAT0</v>
      </c>
      <c r="D153" s="40" t="e">
        <f>IF(LEN(VLOOKUP($A153,#REF!,8,FALSE)),LEFT(VLOOKUP($A153,#REF!,8,FALSE),LEN(VLOOKUP($A153,#REF!,8,FALSE))-2),"")</f>
        <v>#REF!</v>
      </c>
      <c r="E153" s="41" t="e">
        <f>IF(LEN(VLOOKUP($A153,#REF!,4,FALSE)),IF(INDEX(#REF!,MATCH($A153,#REF!,0),1),LEFT(VLOOKUP($A153,#REF!,4,FALSE),LEN(VLOOKUP($A153,#REF!,4,FALSE))-2),CONCATENATE(LEFT(VLOOKUP($A153,#REF!,4,FALSE),LEN(VLOOKUP($A153,#REF!,4,FALSE))-2),"*")),"")</f>
        <v>#REF!</v>
      </c>
      <c r="F153" s="42" t="e">
        <f>IF(LEN(VLOOKUP($A153,#REF!,5,FALSE)),IF(INDEX(#REF!,MATCH($A153,#REF!,0),2),LEFT(VLOOKUP($A153,#REF!,5,FALSE),LEN(VLOOKUP($A153,#REF!,5,FALSE))-2),CONCATENATE(LEFT(VLOOKUP($A153,#REF!,5,FALSE),LEN(VLOOKUP($A153,#REF!,5,FALSE))-2),"*")),"")</f>
        <v>#REF!</v>
      </c>
      <c r="G153" s="42" t="e">
        <f>IF(LEN(VLOOKUP($A153,#REF!,6,FALSE)),IF(INDEX(#REF!,MATCH($A153,#REF!,0),3),LEFT(VLOOKUP($A153,#REF!,6,FALSE),LEN(VLOOKUP($A153,#REF!,6,FALSE))-2),CONCATENATE(LEFT(VLOOKUP($A153,#REF!,6,FALSE),LEN(VLOOKUP($A153,#REF!,6,FALSE))-2),"*")),"")</f>
        <v>#REF!</v>
      </c>
      <c r="H153" s="43" t="e">
        <f>IF(LEN(VLOOKUP($A153,#REF!,7,FALSE)),IF(INDEX(#REF!,MATCH($A153,#REF!,0),4),LEFT(VLOOKUP($A153,#REF!,7,FALSE),LEN(VLOOKUP($A153,#REF!,7,FALSE))-2),CONCATENATE(LEFT(VLOOKUP($A153,#REF!,7,FALSE),LEN(VLOOKUP($A153,#REF!,7,FALSE))-2),"*")),"")</f>
        <v>#REF!</v>
      </c>
      <c r="I153" s="54" t="e">
        <f>IF(LEN(VLOOKUP($A153,#REF!,8,FALSE)),UPPER(RIGHT(VLOOKUP($A153,#REF!,8,FALSE),1)),"")</f>
        <v>#REF!</v>
      </c>
      <c r="J153" s="42" t="e">
        <f>IF(LEN(VLOOKUP($A153,#REF!,4,FALSE)),UPPER(RIGHT(VLOOKUP($A153,#REF!,4,FALSE),1)),"")</f>
        <v>#REF!</v>
      </c>
      <c r="K153" s="42" t="e">
        <f>IF(LEN(VLOOKUP($A153,#REF!,5,FALSE)),UPPER(RIGHT(VLOOKUP($A153,#REF!,5,FALSE),1)),"")</f>
        <v>#REF!</v>
      </c>
      <c r="L153" s="42" t="e">
        <f>IF(LEN(VLOOKUP($A153,#REF!,6,FALSE)),UPPER(RIGHT(VLOOKUP($A153,#REF!,6,FALSE),1)),"")</f>
        <v>#REF!</v>
      </c>
      <c r="M153" s="43" t="e">
        <f>IF(LEN(VLOOKUP($A153,#REF!,7,FALSE)),UPPER(RIGHT(VLOOKUP($A153,#REF!,7,FALSE),1)),"")</f>
        <v>#REF!</v>
      </c>
      <c r="N153" s="38" t="s">
        <v>391</v>
      </c>
      <c r="O153" s="38" t="s">
        <v>83</v>
      </c>
      <c r="P153" s="38" t="s">
        <v>104</v>
      </c>
      <c r="Q153" s="38" t="s">
        <v>105</v>
      </c>
      <c r="R153" s="38" t="s">
        <v>83</v>
      </c>
      <c r="S153" s="63" t="e">
        <f>HLOOKUP("Device Tree Pin Name",#REF!,MATCH($A153,#REF!,0),FALSE)</f>
        <v>#REF!</v>
      </c>
      <c r="T153" s="47" t="e">
        <f>HLOOKUP("power rail",#REF!,MATCH($A153,#REF!,0),FALSE)</f>
        <v>#REF!</v>
      </c>
      <c r="U153" s="62" t="e">
        <f>HLOOKUP("Wake Capable",#REF!,MATCH($A153,#REF!,0),FALSE)</f>
        <v>#REF!</v>
      </c>
      <c r="V153" s="62" t="e">
        <f>HLOOKUP("Strap",#REF!,MATCH($A153,#REF!,0),FALSE)</f>
        <v>#REF!</v>
      </c>
      <c r="W153" s="62" t="e">
        <f>HLOOKUP("GTE",#REF!,MATCH($A153,#REF!,0),FALSE)</f>
        <v>#REF!</v>
      </c>
      <c r="X153" s="62" t="e">
        <f>HLOOKUP("DPD_Control",#REF!,MATCH($A153,#REF!,0),FALSE)</f>
        <v>#REF!</v>
      </c>
      <c r="Y153" s="62" t="e">
        <f>HLOOKUP("DPD_Group",#REF!,MATCH($A153,#REF!,0),FALSE)</f>
        <v>#REF!</v>
      </c>
      <c r="Z153" s="47" t="e">
        <f>HLOOKUP("Pad Category",#REF!,MATCH($A153,#REF!,0),FALSE)</f>
        <v>#REF!</v>
      </c>
      <c r="AA153" s="47" t="e">
        <f>HLOOKUP("Pad type",#REF!,MATCH($A153,#REF!,0),FALSE)</f>
        <v>#REF!</v>
      </c>
      <c r="AB153" s="47" t="e">
        <f>HLOOKUP("Pull Strength",#REF!,MATCH($A153,#REF!,0),FALSE)</f>
        <v>#REF!</v>
      </c>
      <c r="AC153" s="47" t="e">
        <f>HLOOKUP("POR Pin State",#REF!,MATCH($A153,#REF!,0),FALSE)</f>
        <v>#REF!</v>
      </c>
      <c r="AD153" s="47" t="str">
        <f t="shared" si="78"/>
        <v>RSVD1</v>
      </c>
      <c r="AE153" s="82"/>
      <c r="AF153" s="38" t="str">
        <f t="shared" si="39"/>
        <v>PULL_DOWN</v>
      </c>
      <c r="AG153" s="38" t="str">
        <f t="shared" si="79"/>
        <v>TRISTATE</v>
      </c>
      <c r="AH153" s="38" t="str">
        <f t="shared" si="81"/>
        <v>DISABLE</v>
      </c>
      <c r="AI153" s="87" t="e">
        <f t="shared" si="82"/>
        <v>#REF!</v>
      </c>
      <c r="AJ153" s="86" t="b">
        <v>1</v>
      </c>
      <c r="AK153" s="86" t="b">
        <v>1</v>
      </c>
      <c r="AL153" s="86" t="b">
        <v>1</v>
      </c>
      <c r="AM153" s="86" t="b">
        <v>1</v>
      </c>
      <c r="AN153" s="86" t="b">
        <v>1</v>
      </c>
      <c r="AO153" s="86" t="b">
        <v>1</v>
      </c>
      <c r="AP153" s="63" t="str">
        <f t="shared" si="80"/>
        <v>VALID</v>
      </c>
      <c r="AQ153" s="102" t="s">
        <v>438</v>
      </c>
      <c r="AR153" s="103" t="s">
        <v>79</v>
      </c>
      <c r="AS153" s="104"/>
      <c r="AT153" s="105"/>
      <c r="AU153" s="105"/>
      <c r="AV153" s="105"/>
      <c r="AW153" s="105"/>
      <c r="AX153" s="105"/>
      <c r="AY153" s="105"/>
      <c r="AZ153" s="104"/>
      <c r="BA153" s="104"/>
      <c r="BB153" s="115"/>
      <c r="BC153" s="116"/>
      <c r="BD153" s="117"/>
      <c r="BE153" s="150" t="s">
        <v>437</v>
      </c>
      <c r="BF153" s="147" t="e">
        <f>VLOOKUP($A153,#REF!,34,FALSE)</f>
        <v>#REF!</v>
      </c>
      <c r="BG153" s="148" t="e">
        <f>VLOOKUP($A153,#REF!,22,FALSE)</f>
        <v>#REF!</v>
      </c>
      <c r="BH153" s="149"/>
    </row>
    <row r="154" ht="12.95" customHeight="1" spans="1:60">
      <c r="A154" s="47" t="s">
        <v>439</v>
      </c>
      <c r="B154" s="38" t="e">
        <f>VLOOKUP($A154,#REF!,34,FALSE)</f>
        <v>#REF!</v>
      </c>
      <c r="C154" s="39" t="str">
        <f t="shared" si="77"/>
        <v>unused_SDMMC1_DAT1</v>
      </c>
      <c r="D154" s="40" t="e">
        <f>IF(LEN(VLOOKUP($A154,#REF!,8,FALSE)),LEFT(VLOOKUP($A154,#REF!,8,FALSE),LEN(VLOOKUP($A154,#REF!,8,FALSE))-2),"")</f>
        <v>#REF!</v>
      </c>
      <c r="E154" s="41" t="e">
        <f>IF(LEN(VLOOKUP($A154,#REF!,4,FALSE)),IF(INDEX(#REF!,MATCH($A154,#REF!,0),1),LEFT(VLOOKUP($A154,#REF!,4,FALSE),LEN(VLOOKUP($A154,#REF!,4,FALSE))-2),CONCATENATE(LEFT(VLOOKUP($A154,#REF!,4,FALSE),LEN(VLOOKUP($A154,#REF!,4,FALSE))-2),"*")),"")</f>
        <v>#REF!</v>
      </c>
      <c r="F154" s="42" t="e">
        <f>IF(LEN(VLOOKUP($A154,#REF!,5,FALSE)),IF(INDEX(#REF!,MATCH($A154,#REF!,0),2),LEFT(VLOOKUP($A154,#REF!,5,FALSE),LEN(VLOOKUP($A154,#REF!,5,FALSE))-2),CONCATENATE(LEFT(VLOOKUP($A154,#REF!,5,FALSE),LEN(VLOOKUP($A154,#REF!,5,FALSE))-2),"*")),"")</f>
        <v>#REF!</v>
      </c>
      <c r="G154" s="42" t="e">
        <f>IF(LEN(VLOOKUP($A154,#REF!,6,FALSE)),IF(INDEX(#REF!,MATCH($A154,#REF!,0),3),LEFT(VLOOKUP($A154,#REF!,6,FALSE),LEN(VLOOKUP($A154,#REF!,6,FALSE))-2),CONCATENATE(LEFT(VLOOKUP($A154,#REF!,6,FALSE),LEN(VLOOKUP($A154,#REF!,6,FALSE))-2),"*")),"")</f>
        <v>#REF!</v>
      </c>
      <c r="H154" s="43" t="e">
        <f>IF(LEN(VLOOKUP($A154,#REF!,7,FALSE)),IF(INDEX(#REF!,MATCH($A154,#REF!,0),4),LEFT(VLOOKUP($A154,#REF!,7,FALSE),LEN(VLOOKUP($A154,#REF!,7,FALSE))-2),CONCATENATE(LEFT(VLOOKUP($A154,#REF!,7,FALSE),LEN(VLOOKUP($A154,#REF!,7,FALSE))-2),"*")),"")</f>
        <v>#REF!</v>
      </c>
      <c r="I154" s="54" t="e">
        <f>IF(LEN(VLOOKUP($A154,#REF!,8,FALSE)),UPPER(RIGHT(VLOOKUP($A154,#REF!,8,FALSE),1)),"")</f>
        <v>#REF!</v>
      </c>
      <c r="J154" s="42" t="e">
        <f>IF(LEN(VLOOKUP($A154,#REF!,4,FALSE)),UPPER(RIGHT(VLOOKUP($A154,#REF!,4,FALSE),1)),"")</f>
        <v>#REF!</v>
      </c>
      <c r="K154" s="42" t="e">
        <f>IF(LEN(VLOOKUP($A154,#REF!,5,FALSE)),UPPER(RIGHT(VLOOKUP($A154,#REF!,5,FALSE),1)),"")</f>
        <v>#REF!</v>
      </c>
      <c r="L154" s="42" t="e">
        <f>IF(LEN(VLOOKUP($A154,#REF!,6,FALSE)),UPPER(RIGHT(VLOOKUP($A154,#REF!,6,FALSE),1)),"")</f>
        <v>#REF!</v>
      </c>
      <c r="M154" s="43" t="e">
        <f>IF(LEN(VLOOKUP($A154,#REF!,7,FALSE)),UPPER(RIGHT(VLOOKUP($A154,#REF!,7,FALSE),1)),"")</f>
        <v>#REF!</v>
      </c>
      <c r="N154" s="38" t="s">
        <v>391</v>
      </c>
      <c r="O154" s="38" t="s">
        <v>83</v>
      </c>
      <c r="P154" s="38" t="s">
        <v>104</v>
      </c>
      <c r="Q154" s="38" t="s">
        <v>105</v>
      </c>
      <c r="R154" s="38" t="s">
        <v>83</v>
      </c>
      <c r="S154" s="63" t="e">
        <f>HLOOKUP("Device Tree Pin Name",#REF!,MATCH($A154,#REF!,0),FALSE)</f>
        <v>#REF!</v>
      </c>
      <c r="T154" s="47" t="e">
        <f>HLOOKUP("power rail",#REF!,MATCH($A154,#REF!,0),FALSE)</f>
        <v>#REF!</v>
      </c>
      <c r="U154" s="62" t="e">
        <f>HLOOKUP("Wake Capable",#REF!,MATCH($A154,#REF!,0),FALSE)</f>
        <v>#REF!</v>
      </c>
      <c r="V154" s="62" t="e">
        <f>HLOOKUP("Strap",#REF!,MATCH($A154,#REF!,0),FALSE)</f>
        <v>#REF!</v>
      </c>
      <c r="W154" s="62" t="e">
        <f>HLOOKUP("GTE",#REF!,MATCH($A154,#REF!,0),FALSE)</f>
        <v>#REF!</v>
      </c>
      <c r="X154" s="62" t="e">
        <f>HLOOKUP("DPD_Control",#REF!,MATCH($A154,#REF!,0),FALSE)</f>
        <v>#REF!</v>
      </c>
      <c r="Y154" s="62" t="e">
        <f>HLOOKUP("DPD_Group",#REF!,MATCH($A154,#REF!,0),FALSE)</f>
        <v>#REF!</v>
      </c>
      <c r="Z154" s="47" t="e">
        <f>HLOOKUP("Pad Category",#REF!,MATCH($A154,#REF!,0),FALSE)</f>
        <v>#REF!</v>
      </c>
      <c r="AA154" s="47" t="e">
        <f>HLOOKUP("Pad type",#REF!,MATCH($A154,#REF!,0),FALSE)</f>
        <v>#REF!</v>
      </c>
      <c r="AB154" s="47" t="e">
        <f>HLOOKUP("Pull Strength",#REF!,MATCH($A154,#REF!,0),FALSE)</f>
        <v>#REF!</v>
      </c>
      <c r="AC154" s="47" t="e">
        <f>HLOOKUP("POR Pin State",#REF!,MATCH($A154,#REF!,0),FALSE)</f>
        <v>#REF!</v>
      </c>
      <c r="AD154" s="47" t="str">
        <f t="shared" si="78"/>
        <v>RSVD1</v>
      </c>
      <c r="AE154" s="82"/>
      <c r="AF154" s="38" t="str">
        <f t="shared" si="39"/>
        <v>PULL_DOWN</v>
      </c>
      <c r="AG154" s="38" t="str">
        <f t="shared" si="79"/>
        <v>TRISTATE</v>
      </c>
      <c r="AH154" s="38" t="str">
        <f t="shared" si="81"/>
        <v>DISABLE</v>
      </c>
      <c r="AI154" s="87" t="e">
        <f t="shared" si="82"/>
        <v>#REF!</v>
      </c>
      <c r="AJ154" s="86" t="b">
        <v>1</v>
      </c>
      <c r="AK154" s="86" t="b">
        <v>1</v>
      </c>
      <c r="AL154" s="86" t="b">
        <v>1</v>
      </c>
      <c r="AM154" s="86" t="b">
        <v>1</v>
      </c>
      <c r="AN154" s="86" t="b">
        <v>1</v>
      </c>
      <c r="AO154" s="86" t="b">
        <v>1</v>
      </c>
      <c r="AP154" s="63" t="str">
        <f t="shared" si="80"/>
        <v>VALID</v>
      </c>
      <c r="AQ154" s="102" t="s">
        <v>440</v>
      </c>
      <c r="AR154" s="103" t="s">
        <v>79</v>
      </c>
      <c r="AS154" s="104"/>
      <c r="AT154" s="104" t="s">
        <v>89</v>
      </c>
      <c r="AU154" s="109"/>
      <c r="AV154" s="109"/>
      <c r="AW154" s="105"/>
      <c r="AX154" s="105"/>
      <c r="AY154" s="105"/>
      <c r="AZ154" s="104"/>
      <c r="BA154" s="104"/>
      <c r="BB154" s="115"/>
      <c r="BC154" s="116"/>
      <c r="BD154" s="117"/>
      <c r="BE154" s="150" t="s">
        <v>439</v>
      </c>
      <c r="BF154" s="147" t="e">
        <f>VLOOKUP($A154,#REF!,34,FALSE)</f>
        <v>#REF!</v>
      </c>
      <c r="BG154" s="148" t="e">
        <f>VLOOKUP($A154,#REF!,22,FALSE)</f>
        <v>#REF!</v>
      </c>
      <c r="BH154" s="149"/>
    </row>
    <row r="155" ht="12.95" customHeight="1" spans="1:60">
      <c r="A155" s="47" t="s">
        <v>441</v>
      </c>
      <c r="B155" s="38" t="e">
        <f>VLOOKUP($A155,#REF!,34,FALSE)</f>
        <v>#REF!</v>
      </c>
      <c r="C155" s="39" t="str">
        <f t="shared" si="77"/>
        <v>unused_SDMMC1_DAT2</v>
      </c>
      <c r="D155" s="40" t="e">
        <f>IF(LEN(VLOOKUP($A155,#REF!,8,FALSE)),LEFT(VLOOKUP($A155,#REF!,8,FALSE),LEN(VLOOKUP($A155,#REF!,8,FALSE))-2),"")</f>
        <v>#REF!</v>
      </c>
      <c r="E155" s="41" t="e">
        <f>IF(LEN(VLOOKUP($A155,#REF!,4,FALSE)),IF(INDEX(#REF!,MATCH($A155,#REF!,0),1),LEFT(VLOOKUP($A155,#REF!,4,FALSE),LEN(VLOOKUP($A155,#REF!,4,FALSE))-2),CONCATENATE(LEFT(VLOOKUP($A155,#REF!,4,FALSE),LEN(VLOOKUP($A155,#REF!,4,FALSE))-2),"*")),"")</f>
        <v>#REF!</v>
      </c>
      <c r="F155" s="42" t="e">
        <f>IF(LEN(VLOOKUP($A155,#REF!,5,FALSE)),IF(INDEX(#REF!,MATCH($A155,#REF!,0),2),LEFT(VLOOKUP($A155,#REF!,5,FALSE),LEN(VLOOKUP($A155,#REF!,5,FALSE))-2),CONCATENATE(LEFT(VLOOKUP($A155,#REF!,5,FALSE),LEN(VLOOKUP($A155,#REF!,5,FALSE))-2),"*")),"")</f>
        <v>#REF!</v>
      </c>
      <c r="G155" s="42" t="e">
        <f>IF(LEN(VLOOKUP($A155,#REF!,6,FALSE)),IF(INDEX(#REF!,MATCH($A155,#REF!,0),3),LEFT(VLOOKUP($A155,#REF!,6,FALSE),LEN(VLOOKUP($A155,#REF!,6,FALSE))-2),CONCATENATE(LEFT(VLOOKUP($A155,#REF!,6,FALSE),LEN(VLOOKUP($A155,#REF!,6,FALSE))-2),"*")),"")</f>
        <v>#REF!</v>
      </c>
      <c r="H155" s="43" t="e">
        <f>IF(LEN(VLOOKUP($A155,#REF!,7,FALSE)),IF(INDEX(#REF!,MATCH($A155,#REF!,0),4),LEFT(VLOOKUP($A155,#REF!,7,FALSE),LEN(VLOOKUP($A155,#REF!,7,FALSE))-2),CONCATENATE(LEFT(VLOOKUP($A155,#REF!,7,FALSE),LEN(VLOOKUP($A155,#REF!,7,FALSE))-2),"*")),"")</f>
        <v>#REF!</v>
      </c>
      <c r="I155" s="54" t="e">
        <f>IF(LEN(VLOOKUP($A155,#REF!,8,FALSE)),UPPER(RIGHT(VLOOKUP($A155,#REF!,8,FALSE),1)),"")</f>
        <v>#REF!</v>
      </c>
      <c r="J155" s="42" t="e">
        <f>IF(LEN(VLOOKUP($A155,#REF!,4,FALSE)),UPPER(RIGHT(VLOOKUP($A155,#REF!,4,FALSE),1)),"")</f>
        <v>#REF!</v>
      </c>
      <c r="K155" s="42" t="e">
        <f>IF(LEN(VLOOKUP($A155,#REF!,5,FALSE)),UPPER(RIGHT(VLOOKUP($A155,#REF!,5,FALSE),1)),"")</f>
        <v>#REF!</v>
      </c>
      <c r="L155" s="42" t="e">
        <f>IF(LEN(VLOOKUP($A155,#REF!,6,FALSE)),UPPER(RIGHT(VLOOKUP($A155,#REF!,6,FALSE),1)),"")</f>
        <v>#REF!</v>
      </c>
      <c r="M155" s="43" t="e">
        <f>IF(LEN(VLOOKUP($A155,#REF!,7,FALSE)),UPPER(RIGHT(VLOOKUP($A155,#REF!,7,FALSE),1)),"")</f>
        <v>#REF!</v>
      </c>
      <c r="N155" s="38" t="s">
        <v>391</v>
      </c>
      <c r="O155" s="38" t="s">
        <v>83</v>
      </c>
      <c r="P155" s="38" t="s">
        <v>104</v>
      </c>
      <c r="Q155" s="38" t="s">
        <v>105</v>
      </c>
      <c r="R155" s="38" t="s">
        <v>83</v>
      </c>
      <c r="S155" s="63" t="e">
        <f>HLOOKUP("Device Tree Pin Name",#REF!,MATCH($A155,#REF!,0),FALSE)</f>
        <v>#REF!</v>
      </c>
      <c r="T155" s="47" t="e">
        <f>HLOOKUP("power rail",#REF!,MATCH($A155,#REF!,0),FALSE)</f>
        <v>#REF!</v>
      </c>
      <c r="U155" s="62" t="e">
        <f>HLOOKUP("Wake Capable",#REF!,MATCH($A155,#REF!,0),FALSE)</f>
        <v>#REF!</v>
      </c>
      <c r="V155" s="62" t="e">
        <f>HLOOKUP("Strap",#REF!,MATCH($A155,#REF!,0),FALSE)</f>
        <v>#REF!</v>
      </c>
      <c r="W155" s="62" t="e">
        <f>HLOOKUP("GTE",#REF!,MATCH($A155,#REF!,0),FALSE)</f>
        <v>#REF!</v>
      </c>
      <c r="X155" s="62" t="e">
        <f>HLOOKUP("DPD_Control",#REF!,MATCH($A155,#REF!,0),FALSE)</f>
        <v>#REF!</v>
      </c>
      <c r="Y155" s="62" t="e">
        <f>HLOOKUP("DPD_Group",#REF!,MATCH($A155,#REF!,0),FALSE)</f>
        <v>#REF!</v>
      </c>
      <c r="Z155" s="47" t="e">
        <f>HLOOKUP("Pad Category",#REF!,MATCH($A155,#REF!,0),FALSE)</f>
        <v>#REF!</v>
      </c>
      <c r="AA155" s="47" t="e">
        <f>HLOOKUP("Pad type",#REF!,MATCH($A155,#REF!,0),FALSE)</f>
        <v>#REF!</v>
      </c>
      <c r="AB155" s="47" t="e">
        <f>HLOOKUP("Pull Strength",#REF!,MATCH($A155,#REF!,0),FALSE)</f>
        <v>#REF!</v>
      </c>
      <c r="AC155" s="47" t="e">
        <f>HLOOKUP("POR Pin State",#REF!,MATCH($A155,#REF!,0),FALSE)</f>
        <v>#REF!</v>
      </c>
      <c r="AD155" s="47" t="str">
        <f t="shared" si="78"/>
        <v>RSVD1</v>
      </c>
      <c r="AE155" s="82"/>
      <c r="AF155" s="38" t="str">
        <f t="shared" si="39"/>
        <v>PULL_DOWN</v>
      </c>
      <c r="AG155" s="38" t="str">
        <f t="shared" si="79"/>
        <v>TRISTATE</v>
      </c>
      <c r="AH155" s="38" t="str">
        <f t="shared" si="81"/>
        <v>DISABLE</v>
      </c>
      <c r="AI155" s="87" t="e">
        <f t="shared" si="82"/>
        <v>#REF!</v>
      </c>
      <c r="AJ155" s="86" t="b">
        <v>1</v>
      </c>
      <c r="AK155" s="86" t="b">
        <v>1</v>
      </c>
      <c r="AL155" s="86" t="b">
        <v>1</v>
      </c>
      <c r="AM155" s="86" t="b">
        <v>1</v>
      </c>
      <c r="AN155" s="86" t="b">
        <v>1</v>
      </c>
      <c r="AO155" s="86" t="b">
        <v>1</v>
      </c>
      <c r="AP155" s="63" t="str">
        <f t="shared" si="80"/>
        <v>VALID</v>
      </c>
      <c r="AQ155" s="102" t="s">
        <v>442</v>
      </c>
      <c r="AR155" s="103" t="s">
        <v>79</v>
      </c>
      <c r="AS155" s="104"/>
      <c r="AT155" s="105"/>
      <c r="AU155" s="105"/>
      <c r="AV155" s="105"/>
      <c r="AW155" s="105"/>
      <c r="AX155" s="105"/>
      <c r="AY155" s="105"/>
      <c r="AZ155" s="104"/>
      <c r="BA155" s="104"/>
      <c r="BB155" s="115"/>
      <c r="BC155" s="116"/>
      <c r="BD155" s="117"/>
      <c r="BE155" s="150" t="s">
        <v>441</v>
      </c>
      <c r="BF155" s="147" t="e">
        <f>VLOOKUP($A155,#REF!,34,FALSE)</f>
        <v>#REF!</v>
      </c>
      <c r="BG155" s="148" t="e">
        <f>VLOOKUP($A155,#REF!,22,FALSE)</f>
        <v>#REF!</v>
      </c>
      <c r="BH155" s="149"/>
    </row>
    <row r="156" ht="12.95" customHeight="1" spans="1:60">
      <c r="A156" s="47" t="s">
        <v>443</v>
      </c>
      <c r="B156" s="38" t="e">
        <f>VLOOKUP($A156,#REF!,34,FALSE)</f>
        <v>#REF!</v>
      </c>
      <c r="C156" s="39" t="str">
        <f t="shared" si="77"/>
        <v>unused_SDMMC1_DAT3</v>
      </c>
      <c r="D156" s="40" t="e">
        <f>IF(LEN(VLOOKUP($A156,#REF!,8,FALSE)),LEFT(VLOOKUP($A156,#REF!,8,FALSE),LEN(VLOOKUP($A156,#REF!,8,FALSE))-2),"")</f>
        <v>#REF!</v>
      </c>
      <c r="E156" s="41" t="e">
        <f>IF(LEN(VLOOKUP($A156,#REF!,4,FALSE)),IF(INDEX(#REF!,MATCH($A156,#REF!,0),1),LEFT(VLOOKUP($A156,#REF!,4,FALSE),LEN(VLOOKUP($A156,#REF!,4,FALSE))-2),CONCATENATE(LEFT(VLOOKUP($A156,#REF!,4,FALSE),LEN(VLOOKUP($A156,#REF!,4,FALSE))-2),"*")),"")</f>
        <v>#REF!</v>
      </c>
      <c r="F156" s="42" t="e">
        <f>IF(LEN(VLOOKUP($A156,#REF!,5,FALSE)),IF(INDEX(#REF!,MATCH($A156,#REF!,0),2),LEFT(VLOOKUP($A156,#REF!,5,FALSE),LEN(VLOOKUP($A156,#REF!,5,FALSE))-2),CONCATENATE(LEFT(VLOOKUP($A156,#REF!,5,FALSE),LEN(VLOOKUP($A156,#REF!,5,FALSE))-2),"*")),"")</f>
        <v>#REF!</v>
      </c>
      <c r="G156" s="42" t="e">
        <f>IF(LEN(VLOOKUP($A156,#REF!,6,FALSE)),IF(INDEX(#REF!,MATCH($A156,#REF!,0),3),LEFT(VLOOKUP($A156,#REF!,6,FALSE),LEN(VLOOKUP($A156,#REF!,6,FALSE))-2),CONCATENATE(LEFT(VLOOKUP($A156,#REF!,6,FALSE),LEN(VLOOKUP($A156,#REF!,6,FALSE))-2),"*")),"")</f>
        <v>#REF!</v>
      </c>
      <c r="H156" s="43" t="e">
        <f>IF(LEN(VLOOKUP($A156,#REF!,7,FALSE)),IF(INDEX(#REF!,MATCH($A156,#REF!,0),4),LEFT(VLOOKUP($A156,#REF!,7,FALSE),LEN(VLOOKUP($A156,#REF!,7,FALSE))-2),CONCATENATE(LEFT(VLOOKUP($A156,#REF!,7,FALSE),LEN(VLOOKUP($A156,#REF!,7,FALSE))-2),"*")),"")</f>
        <v>#REF!</v>
      </c>
      <c r="I156" s="54" t="e">
        <f>IF(LEN(VLOOKUP($A156,#REF!,8,FALSE)),UPPER(RIGHT(VLOOKUP($A156,#REF!,8,FALSE),1)),"")</f>
        <v>#REF!</v>
      </c>
      <c r="J156" s="42" t="e">
        <f>IF(LEN(VLOOKUP($A156,#REF!,4,FALSE)),UPPER(RIGHT(VLOOKUP($A156,#REF!,4,FALSE),1)),"")</f>
        <v>#REF!</v>
      </c>
      <c r="K156" s="42" t="e">
        <f>IF(LEN(VLOOKUP($A156,#REF!,5,FALSE)),UPPER(RIGHT(VLOOKUP($A156,#REF!,5,FALSE),1)),"")</f>
        <v>#REF!</v>
      </c>
      <c r="L156" s="42" t="e">
        <f>IF(LEN(VLOOKUP($A156,#REF!,6,FALSE)),UPPER(RIGHT(VLOOKUP($A156,#REF!,6,FALSE),1)),"")</f>
        <v>#REF!</v>
      </c>
      <c r="M156" s="43" t="e">
        <f>IF(LEN(VLOOKUP($A156,#REF!,7,FALSE)),UPPER(RIGHT(VLOOKUP($A156,#REF!,7,FALSE),1)),"")</f>
        <v>#REF!</v>
      </c>
      <c r="N156" s="38" t="s">
        <v>391</v>
      </c>
      <c r="O156" s="38" t="s">
        <v>83</v>
      </c>
      <c r="P156" s="38" t="s">
        <v>104</v>
      </c>
      <c r="Q156" s="38" t="s">
        <v>105</v>
      </c>
      <c r="R156" s="38" t="s">
        <v>83</v>
      </c>
      <c r="S156" s="63" t="e">
        <f>HLOOKUP("Device Tree Pin Name",#REF!,MATCH($A156,#REF!,0),FALSE)</f>
        <v>#REF!</v>
      </c>
      <c r="T156" s="47" t="e">
        <f>HLOOKUP("power rail",#REF!,MATCH($A156,#REF!,0),FALSE)</f>
        <v>#REF!</v>
      </c>
      <c r="U156" s="62" t="e">
        <f>HLOOKUP("Wake Capable",#REF!,MATCH($A156,#REF!,0),FALSE)</f>
        <v>#REF!</v>
      </c>
      <c r="V156" s="62" t="e">
        <f>HLOOKUP("Strap",#REF!,MATCH($A156,#REF!,0),FALSE)</f>
        <v>#REF!</v>
      </c>
      <c r="W156" s="62" t="e">
        <f>HLOOKUP("GTE",#REF!,MATCH($A156,#REF!,0),FALSE)</f>
        <v>#REF!</v>
      </c>
      <c r="X156" s="62" t="e">
        <f>HLOOKUP("DPD_Control",#REF!,MATCH($A156,#REF!,0),FALSE)</f>
        <v>#REF!</v>
      </c>
      <c r="Y156" s="62" t="e">
        <f>HLOOKUP("DPD_Group",#REF!,MATCH($A156,#REF!,0),FALSE)</f>
        <v>#REF!</v>
      </c>
      <c r="Z156" s="47" t="e">
        <f>HLOOKUP("Pad Category",#REF!,MATCH($A156,#REF!,0),FALSE)</f>
        <v>#REF!</v>
      </c>
      <c r="AA156" s="47" t="e">
        <f>HLOOKUP("Pad type",#REF!,MATCH($A156,#REF!,0),FALSE)</f>
        <v>#REF!</v>
      </c>
      <c r="AB156" s="47" t="e">
        <f>HLOOKUP("Pull Strength",#REF!,MATCH($A156,#REF!,0),FALSE)</f>
        <v>#REF!</v>
      </c>
      <c r="AC156" s="47" t="e">
        <f>HLOOKUP("POR Pin State",#REF!,MATCH($A156,#REF!,0),FALSE)</f>
        <v>#REF!</v>
      </c>
      <c r="AD156" s="47" t="str">
        <f t="shared" si="78"/>
        <v>RSVD1</v>
      </c>
      <c r="AE156" s="82"/>
      <c r="AF156" s="38" t="str">
        <f t="shared" si="39"/>
        <v>PULL_DOWN</v>
      </c>
      <c r="AG156" s="38" t="str">
        <f t="shared" si="79"/>
        <v>TRISTATE</v>
      </c>
      <c r="AH156" s="38" t="str">
        <f t="shared" si="81"/>
        <v>DISABLE</v>
      </c>
      <c r="AI156" s="87" t="e">
        <f t="shared" si="82"/>
        <v>#REF!</v>
      </c>
      <c r="AJ156" s="86" t="b">
        <v>1</v>
      </c>
      <c r="AK156" s="86" t="b">
        <v>1</v>
      </c>
      <c r="AL156" s="86" t="b">
        <v>1</v>
      </c>
      <c r="AM156" s="86" t="b">
        <v>1</v>
      </c>
      <c r="AN156" s="86" t="b">
        <v>1</v>
      </c>
      <c r="AO156" s="86" t="b">
        <v>1</v>
      </c>
      <c r="AP156" s="63" t="str">
        <f t="shared" si="80"/>
        <v>VALID</v>
      </c>
      <c r="AQ156" s="102" t="s">
        <v>444</v>
      </c>
      <c r="AR156" s="103" t="s">
        <v>79</v>
      </c>
      <c r="AS156" s="104"/>
      <c r="AT156" s="105"/>
      <c r="AU156" s="105"/>
      <c r="AV156" s="105"/>
      <c r="AW156" s="105"/>
      <c r="AX156" s="105"/>
      <c r="AY156" s="105"/>
      <c r="AZ156" s="104"/>
      <c r="BA156" s="104"/>
      <c r="BB156" s="115"/>
      <c r="BC156" s="116"/>
      <c r="BD156" s="117"/>
      <c r="BE156" s="151" t="s">
        <v>443</v>
      </c>
      <c r="BF156" s="147" t="e">
        <f>VLOOKUP($A156,#REF!,34,FALSE)</f>
        <v>#REF!</v>
      </c>
      <c r="BG156" s="148" t="e">
        <f>VLOOKUP($A156,#REF!,22,FALSE)</f>
        <v>#REF!</v>
      </c>
      <c r="BH156" s="149"/>
    </row>
    <row r="157" ht="12.95" customHeight="1" spans="1:60">
      <c r="A157" s="47" t="s">
        <v>445</v>
      </c>
      <c r="B157" s="38" t="e">
        <f>VLOOKUP($A157,#REF!,34,FALSE)</f>
        <v>#REF!</v>
      </c>
      <c r="C157" s="39" t="str">
        <f t="shared" si="77"/>
        <v>unused_SDMMC1_COMP</v>
      </c>
      <c r="D157" s="40" t="e">
        <f>IF(LEN(VLOOKUP($A157,#REF!,8,FALSE)),LEFT(VLOOKUP($A157,#REF!,8,FALSE),LEN(VLOOKUP($A157,#REF!,8,FALSE))-2),"")</f>
        <v>#REF!</v>
      </c>
      <c r="E157" s="41" t="e">
        <f>IF(LEN(VLOOKUP($A157,#REF!,4,FALSE)),IF(INDEX(#REF!,MATCH($A157,#REF!,0),1),LEFT(VLOOKUP($A157,#REF!,4,FALSE),LEN(VLOOKUP($A157,#REF!,4,FALSE))-2),CONCATENATE(LEFT(VLOOKUP($A157,#REF!,4,FALSE),LEN(VLOOKUP($A157,#REF!,4,FALSE))-2),"*")),"")</f>
        <v>#REF!</v>
      </c>
      <c r="F157" s="42" t="e">
        <f>IF(LEN(VLOOKUP($A157,#REF!,5,FALSE)),IF(INDEX(#REF!,MATCH($A157,#REF!,0),2),LEFT(VLOOKUP($A157,#REF!,5,FALSE),LEN(VLOOKUP($A157,#REF!,5,FALSE))-2),CONCATENATE(LEFT(VLOOKUP($A157,#REF!,5,FALSE),LEN(VLOOKUP($A157,#REF!,5,FALSE))-2),"*")),"")</f>
        <v>#REF!</v>
      </c>
      <c r="G157" s="42" t="e">
        <f>IF(LEN(VLOOKUP($A157,#REF!,6,FALSE)),IF(INDEX(#REF!,MATCH($A157,#REF!,0),3),LEFT(VLOOKUP($A157,#REF!,6,FALSE),LEN(VLOOKUP($A157,#REF!,6,FALSE))-2),CONCATENATE(LEFT(VLOOKUP($A157,#REF!,6,FALSE),LEN(VLOOKUP($A157,#REF!,6,FALSE))-2),"*")),"")</f>
        <v>#REF!</v>
      </c>
      <c r="H157" s="43" t="e">
        <f>IF(LEN(VLOOKUP($A157,#REF!,7,FALSE)),IF(INDEX(#REF!,MATCH($A157,#REF!,0),4),LEFT(VLOOKUP($A157,#REF!,7,FALSE),LEN(VLOOKUP($A157,#REF!,7,FALSE))-2),CONCATENATE(LEFT(VLOOKUP($A157,#REF!,7,FALSE),LEN(VLOOKUP($A157,#REF!,7,FALSE))-2),"*")),"")</f>
        <v>#REF!</v>
      </c>
      <c r="I157" s="54" t="e">
        <f>IF(LEN(VLOOKUP($A157,#REF!,8,FALSE)),UPPER(RIGHT(VLOOKUP($A157,#REF!,8,FALSE),1)),"")</f>
        <v>#REF!</v>
      </c>
      <c r="J157" s="42" t="e">
        <f>IF(LEN(VLOOKUP($A157,#REF!,4,FALSE)),UPPER(RIGHT(VLOOKUP($A157,#REF!,4,FALSE),1)),"")</f>
        <v>#REF!</v>
      </c>
      <c r="K157" s="42" t="e">
        <f>IF(LEN(VLOOKUP($A157,#REF!,5,FALSE)),UPPER(RIGHT(VLOOKUP($A157,#REF!,5,FALSE),1)),"")</f>
        <v>#REF!</v>
      </c>
      <c r="L157" s="42" t="e">
        <f>IF(LEN(VLOOKUP($A157,#REF!,6,FALSE)),UPPER(RIGHT(VLOOKUP($A157,#REF!,6,FALSE),1)),"")</f>
        <v>#REF!</v>
      </c>
      <c r="M157" s="43" t="e">
        <f>IF(LEN(VLOOKUP($A157,#REF!,7,FALSE)),UPPER(RIGHT(VLOOKUP($A157,#REF!,7,FALSE),1)),"")</f>
        <v>#REF!</v>
      </c>
      <c r="N157" s="166"/>
      <c r="O157" s="166"/>
      <c r="P157" s="166"/>
      <c r="Q157" s="166"/>
      <c r="R157" s="166"/>
      <c r="S157" s="63" t="e">
        <f>HLOOKUP("Device Tree Pin Name",#REF!,MATCH($A157,#REF!,0),FALSE)</f>
        <v>#REF!</v>
      </c>
      <c r="T157" s="47" t="e">
        <f>HLOOKUP("power rail",#REF!,MATCH($A157,#REF!,0),FALSE)</f>
        <v>#REF!</v>
      </c>
      <c r="U157" s="62" t="e">
        <f>HLOOKUP("Wake Capable",#REF!,MATCH($A157,#REF!,0),FALSE)</f>
        <v>#REF!</v>
      </c>
      <c r="V157" s="62" t="e">
        <f>HLOOKUP("Strap",#REF!,MATCH($A157,#REF!,0),FALSE)</f>
        <v>#REF!</v>
      </c>
      <c r="W157" s="62" t="e">
        <f>HLOOKUP("GTE",#REF!,MATCH($A157,#REF!,0),FALSE)</f>
        <v>#REF!</v>
      </c>
      <c r="X157" s="62" t="e">
        <f>HLOOKUP("DPD_Control",#REF!,MATCH($A157,#REF!,0),FALSE)</f>
        <v>#REF!</v>
      </c>
      <c r="Y157" s="62" t="e">
        <f>HLOOKUP("DPD_Group",#REF!,MATCH($A157,#REF!,0),FALSE)</f>
        <v>#REF!</v>
      </c>
      <c r="Z157" s="47" t="e">
        <f>HLOOKUP("Pad Category",#REF!,MATCH($A157,#REF!,0),FALSE)</f>
        <v>#REF!</v>
      </c>
      <c r="AA157" s="47" t="e">
        <f>HLOOKUP("Pad type",#REF!,MATCH($A157,#REF!,0),FALSE)</f>
        <v>#REF!</v>
      </c>
      <c r="AB157" s="47" t="e">
        <f>HLOOKUP("Pull Strength",#REF!,MATCH($A157,#REF!,0),FALSE)</f>
        <v>#REF!</v>
      </c>
      <c r="AC157" s="47" t="e">
        <f>HLOOKUP("POR Pin State",#REF!,MATCH($A157,#REF!,0),FALSE)</f>
        <v>#REF!</v>
      </c>
      <c r="AD157" s="82"/>
      <c r="AE157" s="82"/>
      <c r="AF157" s="82"/>
      <c r="AG157" s="82"/>
      <c r="AH157" s="82"/>
      <c r="AI157" s="82"/>
      <c r="AJ157" s="86" t="b">
        <v>1</v>
      </c>
      <c r="AK157" s="86" t="b">
        <v>1</v>
      </c>
      <c r="AL157" s="86" t="b">
        <v>1</v>
      </c>
      <c r="AM157" s="86" t="b">
        <v>1</v>
      </c>
      <c r="AN157" s="86" t="b">
        <v>1</v>
      </c>
      <c r="AO157" s="86" t="b">
        <v>1</v>
      </c>
      <c r="AP157" s="63" t="str">
        <f t="shared" si="80"/>
        <v>VALID</v>
      </c>
      <c r="AQ157" s="102" t="s">
        <v>446</v>
      </c>
      <c r="AR157" s="103" t="s">
        <v>79</v>
      </c>
      <c r="AS157" s="104"/>
      <c r="AT157" s="105"/>
      <c r="AU157" s="105"/>
      <c r="AV157" s="105"/>
      <c r="AW157" s="105"/>
      <c r="AX157" s="105"/>
      <c r="AY157" s="105"/>
      <c r="AZ157" s="104"/>
      <c r="BA157" s="104" t="s">
        <v>447</v>
      </c>
      <c r="BB157" s="115"/>
      <c r="BC157" s="116"/>
      <c r="BD157" s="117"/>
      <c r="BE157" s="151" t="s">
        <v>445</v>
      </c>
      <c r="BF157" s="147" t="e">
        <f>VLOOKUP($A157,#REF!,34,FALSE)</f>
        <v>#REF!</v>
      </c>
      <c r="BG157" s="148" t="e">
        <f>VLOOKUP($A157,#REF!,22,FALSE)</f>
        <v>#REF!</v>
      </c>
      <c r="BH157" s="149"/>
    </row>
    <row r="158" s="3" customFormat="1" ht="18" customHeight="1" spans="1:60">
      <c r="A158" s="163" t="s">
        <v>448</v>
      </c>
      <c r="B158" s="163" t="s">
        <v>449</v>
      </c>
      <c r="C158" s="35"/>
      <c r="D158" s="37"/>
      <c r="E158" s="37"/>
      <c r="F158" s="37"/>
      <c r="G158" s="37"/>
      <c r="H158" s="37"/>
      <c r="I158" s="35"/>
      <c r="J158" s="35"/>
      <c r="K158" s="35"/>
      <c r="L158" s="35"/>
      <c r="M158" s="35"/>
      <c r="N158" s="35"/>
      <c r="O158" s="35"/>
      <c r="P158" s="35"/>
      <c r="Q158" s="35"/>
      <c r="R158" s="35"/>
      <c r="S158" s="35"/>
      <c r="T158" s="35"/>
      <c r="U158" s="60"/>
      <c r="V158" s="60"/>
      <c r="W158" s="60"/>
      <c r="X158" s="60"/>
      <c r="Y158" s="60"/>
      <c r="Z158" s="81"/>
      <c r="AA158" s="81"/>
      <c r="AB158" s="81"/>
      <c r="AC158" s="81"/>
      <c r="AD158" s="81"/>
      <c r="AE158" s="81"/>
      <c r="AF158" s="81"/>
      <c r="AG158" s="81"/>
      <c r="AH158" s="81"/>
      <c r="AI158" s="81"/>
      <c r="AJ158" s="81"/>
      <c r="AK158" s="81"/>
      <c r="AL158" s="81"/>
      <c r="AM158" s="81"/>
      <c r="AN158" s="81"/>
      <c r="AO158" s="81"/>
      <c r="AP158" s="81"/>
      <c r="AQ158" s="100"/>
      <c r="AR158" s="100"/>
      <c r="AS158" s="101"/>
      <c r="AT158" s="101"/>
      <c r="AU158" s="101"/>
      <c r="AV158" s="101"/>
      <c r="AW158" s="101"/>
      <c r="AX158" s="101"/>
      <c r="AY158" s="101"/>
      <c r="AZ158" s="101"/>
      <c r="BA158" s="101"/>
      <c r="BB158" s="101"/>
      <c r="BC158" s="400" t="s">
        <v>76</v>
      </c>
      <c r="BD158" s="114"/>
      <c r="BE158" s="142" t="s">
        <v>448</v>
      </c>
      <c r="BF158" s="143" t="s">
        <v>449</v>
      </c>
      <c r="BG158" s="144"/>
      <c r="BH158" s="145"/>
    </row>
    <row r="159" ht="12.95" customHeight="1" spans="1:60">
      <c r="A159" s="47" t="s">
        <v>450</v>
      </c>
      <c r="B159" s="38" t="e">
        <f>VLOOKUP($A159,#REF!,34,FALSE)</f>
        <v>#REF!</v>
      </c>
      <c r="C159" s="39" t="str">
        <f t="shared" ref="C159:C171" si="83">CONCATENATE("unused_",A159)</f>
        <v>unused_QSPI0_SCK</v>
      </c>
      <c r="D159" s="40" t="e">
        <f>IF(LEN(VLOOKUP($A159,#REF!,8,FALSE)),LEFT(VLOOKUP($A159,#REF!,8,FALSE),LEN(VLOOKUP($A159,#REF!,8,FALSE))-2),"")</f>
        <v>#REF!</v>
      </c>
      <c r="E159" s="41" t="e">
        <f>IF(LEN(VLOOKUP($A159,#REF!,4,FALSE)),IF(INDEX(#REF!,MATCH($A159,#REF!,0),1),LEFT(VLOOKUP($A159,#REF!,4,FALSE),LEN(VLOOKUP($A159,#REF!,4,FALSE))-2),CONCATENATE(LEFT(VLOOKUP($A159,#REF!,4,FALSE),LEN(VLOOKUP($A159,#REF!,4,FALSE))-2),"*")),"")</f>
        <v>#REF!</v>
      </c>
      <c r="F159" s="42" t="e">
        <f>IF(LEN(VLOOKUP($A159,#REF!,5,FALSE)),IF(INDEX(#REF!,MATCH($A159,#REF!,0),2),LEFT(VLOOKUP($A159,#REF!,5,FALSE),LEN(VLOOKUP($A159,#REF!,5,FALSE))-2),CONCATENATE(LEFT(VLOOKUP($A159,#REF!,5,FALSE),LEN(VLOOKUP($A159,#REF!,5,FALSE))-2),"*")),"")</f>
        <v>#REF!</v>
      </c>
      <c r="G159" s="42" t="e">
        <f>IF(LEN(VLOOKUP($A159,#REF!,6,FALSE)),IF(INDEX(#REF!,MATCH($A159,#REF!,0),3),LEFT(VLOOKUP($A159,#REF!,6,FALSE),LEN(VLOOKUP($A159,#REF!,6,FALSE))-2),CONCATENATE(LEFT(VLOOKUP($A159,#REF!,6,FALSE),LEN(VLOOKUP($A159,#REF!,6,FALSE))-2),"*")),"")</f>
        <v>#REF!</v>
      </c>
      <c r="H159" s="43" t="e">
        <f>IF(LEN(VLOOKUP($A159,#REF!,7,FALSE)),IF(INDEX(#REF!,MATCH($A159,#REF!,0),4),LEFT(VLOOKUP($A159,#REF!,7,FALSE),LEN(VLOOKUP($A159,#REF!,7,FALSE))-2),CONCATENATE(LEFT(VLOOKUP($A159,#REF!,7,FALSE),LEN(VLOOKUP($A159,#REF!,7,FALSE))-2),"*")),"")</f>
        <v>#REF!</v>
      </c>
      <c r="I159" s="54" t="e">
        <f>IF(LEN(VLOOKUP($A159,#REF!,8,FALSE)),UPPER(RIGHT(VLOOKUP($A159,#REF!,8,FALSE),1)),"")</f>
        <v>#REF!</v>
      </c>
      <c r="J159" s="42" t="e">
        <f>IF(LEN(VLOOKUP($A159,#REF!,4,FALSE)),UPPER(RIGHT(VLOOKUP($A159,#REF!,4,FALSE),1)),"")</f>
        <v>#REF!</v>
      </c>
      <c r="K159" s="42" t="e">
        <f>IF(LEN(VLOOKUP($A159,#REF!,5,FALSE)),UPPER(RIGHT(VLOOKUP($A159,#REF!,5,FALSE),1)),"")</f>
        <v>#REF!</v>
      </c>
      <c r="L159" s="42" t="e">
        <f>IF(LEN(VLOOKUP($A159,#REF!,6,FALSE)),UPPER(RIGHT(VLOOKUP($A159,#REF!,6,FALSE),1)),"")</f>
        <v>#REF!</v>
      </c>
      <c r="M159" s="43" t="e">
        <f>IF(LEN(VLOOKUP($A159,#REF!,7,FALSE)),UPPER(RIGHT(VLOOKUP($A159,#REF!,7,FALSE),1)),"")</f>
        <v>#REF!</v>
      </c>
      <c r="N159" s="38" t="s">
        <v>451</v>
      </c>
      <c r="O159" s="38" t="s">
        <v>83</v>
      </c>
      <c r="P159" s="38" t="s">
        <v>104</v>
      </c>
      <c r="Q159" s="38" t="s">
        <v>105</v>
      </c>
      <c r="R159" s="38" t="s">
        <v>83</v>
      </c>
      <c r="S159" s="61" t="e">
        <f>HLOOKUP("Device Tree Pin Name",#REF!,MATCH($A159,#REF!,0),FALSE)</f>
        <v>#REF!</v>
      </c>
      <c r="T159" s="47" t="e">
        <f>HLOOKUP("power rail",#REF!,MATCH($A159,#REF!,0),FALSE)</f>
        <v>#REF!</v>
      </c>
      <c r="U159" s="62" t="e">
        <f>HLOOKUP("Wake Capable",#REF!,MATCH($A159,#REF!,0),FALSE)</f>
        <v>#REF!</v>
      </c>
      <c r="V159" s="62" t="e">
        <f>HLOOKUP("Strap",#REF!,MATCH($A159,#REF!,0),FALSE)</f>
        <v>#REF!</v>
      </c>
      <c r="W159" s="62" t="e">
        <f>HLOOKUP("GTE",#REF!,MATCH($A159,#REF!,0),FALSE)</f>
        <v>#REF!</v>
      </c>
      <c r="X159" s="62" t="e">
        <f>HLOOKUP("DPD_Control",#REF!,MATCH($A159,#REF!,0),FALSE)</f>
        <v>#REF!</v>
      </c>
      <c r="Y159" s="62" t="e">
        <f>HLOOKUP("DPD_Group",#REF!,MATCH($A159,#REF!,0),FALSE)</f>
        <v>#REF!</v>
      </c>
      <c r="Z159" s="47" t="e">
        <f>HLOOKUP("Pad Category",#REF!,MATCH($A159,#REF!,0),FALSE)</f>
        <v>#REF!</v>
      </c>
      <c r="AA159" s="47" t="e">
        <f>HLOOKUP("Pad type",#REF!,MATCH($A159,#REF!,0),FALSE)</f>
        <v>#REF!</v>
      </c>
      <c r="AB159" s="47" t="e">
        <f>HLOOKUP("Pull Strength",#REF!,MATCH($A159,#REF!,0),FALSE)</f>
        <v>#REF!</v>
      </c>
      <c r="AC159" s="47" t="e">
        <f>HLOOKUP("POR Pin State",#REF!,MATCH($A159,#REF!,0),FALSE)</f>
        <v>#REF!</v>
      </c>
      <c r="AD159" s="47" t="str">
        <f t="shared" ref="AD159:AD170" si="84">IF(OR($AQ159="",$AQ159=$C159),$R159,IF($AQ159=$D159,SUBSTITUTE(SUBSTITUTE($AQ159,"GPIO3_","GPIO_"),".0",""),IF($AQ159=$E159,$N159,IF($AQ159=$F159,$O159,IF($AQ159=$G159,$P159,IF($AQ159=$H159,$Q159,"INVALID"))))))</f>
        <v>RSVD1</v>
      </c>
      <c r="AE159" s="82"/>
      <c r="AF159" s="38" t="str">
        <f t="shared" ref="AF159:AF170" si="85">IF(AND(OR($AS159="Int PU",$AS159="Int PD"),OR(AND($AZ159&lt;&gt;"",$AZ159&lt;&gt;"0"),AND($BA159&lt;&gt;"",$BA159&lt;&gt;"0"))),"INVALID",IF(OR($AQ159=$C159,$AS159="Int PD"),"PULL_DOWN",IF(OR($AS159="Int PU",AND($AE159="YES",OR($AZ159="",$AZ159="0"),OR($BA159="",$BA159="0"),OR($AR159="Input",$AR159="Bidirectional"))),"PULL_UP","NORMAL")))</f>
        <v>PULL_DOWN</v>
      </c>
      <c r="AG159" s="38" t="str">
        <f t="shared" ref="AG159:AG170" si="86">IF($AR159="Input","TRISTATE",IF($AS159="Z","TRISTATE",IF($AQ159=$C159,"TRISTATE","NORMAL")))</f>
        <v>TRISTATE</v>
      </c>
      <c r="AH159" s="38" t="str">
        <f t="shared" ref="AH159:AH170" si="87">IF(OR($AQ159=$C159,$AR159="Output"),"DISABLE","ENABLE")</f>
        <v>DISABLE</v>
      </c>
      <c r="AI159" s="87" t="e">
        <f t="shared" ref="AI159:AI170" si="88">IF($AT159&lt;&gt;$G159,"N/A",IF($AV159="Drive 1","1",IF($AV159="Drive 0","0","")))</f>
        <v>#REF!</v>
      </c>
      <c r="AJ159" s="86" t="b">
        <v>1</v>
      </c>
      <c r="AK159" s="86" t="b">
        <v>1</v>
      </c>
      <c r="AL159" s="86" t="b">
        <v>1</v>
      </c>
      <c r="AM159" s="86" t="b">
        <v>1</v>
      </c>
      <c r="AN159" s="86" t="b">
        <v>1</v>
      </c>
      <c r="AO159" s="86" t="b">
        <v>1</v>
      </c>
      <c r="AP159" s="63" t="str">
        <f t="shared" ref="AP159:AP171" si="89">IF(AND($AJ159:$AO159),"VALID","INVALID")</f>
        <v>VALID</v>
      </c>
      <c r="AQ159" s="169" t="s">
        <v>452</v>
      </c>
      <c r="AR159" s="103" t="s">
        <v>79</v>
      </c>
      <c r="AS159" s="104"/>
      <c r="AT159" s="105"/>
      <c r="AU159" s="109"/>
      <c r="AV159" s="109"/>
      <c r="AW159" s="105"/>
      <c r="AX159" s="105"/>
      <c r="AY159" s="104" t="s">
        <v>434</v>
      </c>
      <c r="AZ159" s="104"/>
      <c r="BA159" s="104"/>
      <c r="BB159" s="115"/>
      <c r="BC159" s="116"/>
      <c r="BD159" s="117"/>
      <c r="BE159" s="146" t="s">
        <v>450</v>
      </c>
      <c r="BF159" s="147" t="e">
        <f>VLOOKUP($A159,#REF!,34,FALSE)</f>
        <v>#REF!</v>
      </c>
      <c r="BG159" s="148" t="e">
        <f>VLOOKUP($A159,#REF!,22,FALSE)</f>
        <v>#REF!</v>
      </c>
      <c r="BH159" s="149"/>
    </row>
    <row r="160" ht="12.95" customHeight="1" spans="1:60">
      <c r="A160" s="47" t="s">
        <v>453</v>
      </c>
      <c r="B160" s="38" t="e">
        <f>VLOOKUP($A160,#REF!,34,FALSE)</f>
        <v>#REF!</v>
      </c>
      <c r="C160" s="39" t="str">
        <f t="shared" si="83"/>
        <v>unused_QSPI0_CS_N</v>
      </c>
      <c r="D160" s="40" t="e">
        <f>IF(LEN(VLOOKUP($A160,#REF!,8,FALSE)),LEFT(VLOOKUP($A160,#REF!,8,FALSE),LEN(VLOOKUP($A160,#REF!,8,FALSE))-2),"")</f>
        <v>#REF!</v>
      </c>
      <c r="E160" s="41" t="e">
        <f>IF(LEN(VLOOKUP($A160,#REF!,4,FALSE)),IF(INDEX(#REF!,MATCH($A160,#REF!,0),1),LEFT(VLOOKUP($A160,#REF!,4,FALSE),LEN(VLOOKUP($A160,#REF!,4,FALSE))-2),CONCATENATE(LEFT(VLOOKUP($A160,#REF!,4,FALSE),LEN(VLOOKUP($A160,#REF!,4,FALSE))-2),"*")),"")</f>
        <v>#REF!</v>
      </c>
      <c r="F160" s="42" t="e">
        <f>IF(LEN(VLOOKUP($A160,#REF!,5,FALSE)),IF(INDEX(#REF!,MATCH($A160,#REF!,0),2),LEFT(VLOOKUP($A160,#REF!,5,FALSE),LEN(VLOOKUP($A160,#REF!,5,FALSE))-2),CONCATENATE(LEFT(VLOOKUP($A160,#REF!,5,FALSE),LEN(VLOOKUP($A160,#REF!,5,FALSE))-2),"*")),"")</f>
        <v>#REF!</v>
      </c>
      <c r="G160" s="42" t="e">
        <f>IF(LEN(VLOOKUP($A160,#REF!,6,FALSE)),IF(INDEX(#REF!,MATCH($A160,#REF!,0),3),LEFT(VLOOKUP($A160,#REF!,6,FALSE),LEN(VLOOKUP($A160,#REF!,6,FALSE))-2),CONCATENATE(LEFT(VLOOKUP($A160,#REF!,6,FALSE),LEN(VLOOKUP($A160,#REF!,6,FALSE))-2),"*")),"")</f>
        <v>#REF!</v>
      </c>
      <c r="H160" s="43" t="e">
        <f>IF(LEN(VLOOKUP($A160,#REF!,7,FALSE)),IF(INDEX(#REF!,MATCH($A160,#REF!,0),4),LEFT(VLOOKUP($A160,#REF!,7,FALSE),LEN(VLOOKUP($A160,#REF!,7,FALSE))-2),CONCATENATE(LEFT(VLOOKUP($A160,#REF!,7,FALSE),LEN(VLOOKUP($A160,#REF!,7,FALSE))-2),"*")),"")</f>
        <v>#REF!</v>
      </c>
      <c r="I160" s="54" t="e">
        <f>IF(LEN(VLOOKUP($A160,#REF!,8,FALSE)),UPPER(RIGHT(VLOOKUP($A160,#REF!,8,FALSE),1)),"")</f>
        <v>#REF!</v>
      </c>
      <c r="J160" s="42" t="e">
        <f>IF(LEN(VLOOKUP($A160,#REF!,4,FALSE)),UPPER(RIGHT(VLOOKUP($A160,#REF!,4,FALSE),1)),"")</f>
        <v>#REF!</v>
      </c>
      <c r="K160" s="42" t="e">
        <f>IF(LEN(VLOOKUP($A160,#REF!,5,FALSE)),UPPER(RIGHT(VLOOKUP($A160,#REF!,5,FALSE),1)),"")</f>
        <v>#REF!</v>
      </c>
      <c r="L160" s="42" t="e">
        <f>IF(LEN(VLOOKUP($A160,#REF!,6,FALSE)),UPPER(RIGHT(VLOOKUP($A160,#REF!,6,FALSE),1)),"")</f>
        <v>#REF!</v>
      </c>
      <c r="M160" s="43" t="e">
        <f>IF(LEN(VLOOKUP($A160,#REF!,7,FALSE)),UPPER(RIGHT(VLOOKUP($A160,#REF!,7,FALSE),1)),"")</f>
        <v>#REF!</v>
      </c>
      <c r="N160" s="38" t="s">
        <v>451</v>
      </c>
      <c r="O160" s="38" t="s">
        <v>83</v>
      </c>
      <c r="P160" s="38" t="s">
        <v>104</v>
      </c>
      <c r="Q160" s="38" t="s">
        <v>105</v>
      </c>
      <c r="R160" s="38" t="s">
        <v>83</v>
      </c>
      <c r="S160" s="63" t="e">
        <f>HLOOKUP("Device Tree Pin Name",#REF!,MATCH($A160,#REF!,0),FALSE)</f>
        <v>#REF!</v>
      </c>
      <c r="T160" s="47" t="e">
        <f>HLOOKUP("power rail",#REF!,MATCH($A160,#REF!,0),FALSE)</f>
        <v>#REF!</v>
      </c>
      <c r="U160" s="62" t="e">
        <f>HLOOKUP("Wake Capable",#REF!,MATCH($A160,#REF!,0),FALSE)</f>
        <v>#REF!</v>
      </c>
      <c r="V160" s="62" t="e">
        <f>HLOOKUP("Strap",#REF!,MATCH($A160,#REF!,0),FALSE)</f>
        <v>#REF!</v>
      </c>
      <c r="W160" s="62" t="e">
        <f>HLOOKUP("GTE",#REF!,MATCH($A160,#REF!,0),FALSE)</f>
        <v>#REF!</v>
      </c>
      <c r="X160" s="62" t="e">
        <f>HLOOKUP("DPD_Control",#REF!,MATCH($A160,#REF!,0),FALSE)</f>
        <v>#REF!</v>
      </c>
      <c r="Y160" s="62" t="e">
        <f>HLOOKUP("DPD_Group",#REF!,MATCH($A160,#REF!,0),FALSE)</f>
        <v>#REF!</v>
      </c>
      <c r="Z160" s="47" t="e">
        <f>HLOOKUP("Pad Category",#REF!,MATCH($A160,#REF!,0),FALSE)</f>
        <v>#REF!</v>
      </c>
      <c r="AA160" s="47" t="e">
        <f>HLOOKUP("Pad type",#REF!,MATCH($A160,#REF!,0),FALSE)</f>
        <v>#REF!</v>
      </c>
      <c r="AB160" s="47" t="e">
        <f>HLOOKUP("Pull Strength",#REF!,MATCH($A160,#REF!,0),FALSE)</f>
        <v>#REF!</v>
      </c>
      <c r="AC160" s="47" t="e">
        <f>HLOOKUP("POR Pin State",#REF!,MATCH($A160,#REF!,0),FALSE)</f>
        <v>#REF!</v>
      </c>
      <c r="AD160" s="47" t="str">
        <f t="shared" si="84"/>
        <v>RSVD1</v>
      </c>
      <c r="AE160" s="82"/>
      <c r="AF160" s="38" t="str">
        <f t="shared" si="85"/>
        <v>PULL_DOWN</v>
      </c>
      <c r="AG160" s="38" t="str">
        <f t="shared" si="86"/>
        <v>TRISTATE</v>
      </c>
      <c r="AH160" s="38" t="str">
        <f t="shared" si="87"/>
        <v>DISABLE</v>
      </c>
      <c r="AI160" s="87" t="e">
        <f t="shared" si="88"/>
        <v>#REF!</v>
      </c>
      <c r="AJ160" s="86" t="b">
        <v>1</v>
      </c>
      <c r="AK160" s="86" t="b">
        <v>1</v>
      </c>
      <c r="AL160" s="86" t="b">
        <v>1</v>
      </c>
      <c r="AM160" s="86" t="b">
        <v>1</v>
      </c>
      <c r="AN160" s="86" t="b">
        <v>1</v>
      </c>
      <c r="AO160" s="86" t="b">
        <v>1</v>
      </c>
      <c r="AP160" s="63" t="str">
        <f t="shared" si="89"/>
        <v>VALID</v>
      </c>
      <c r="AQ160" s="169" t="s">
        <v>454</v>
      </c>
      <c r="AR160" s="103" t="s">
        <v>79</v>
      </c>
      <c r="AS160" s="104"/>
      <c r="AT160" s="105"/>
      <c r="AU160" s="109"/>
      <c r="AV160" s="109"/>
      <c r="AW160" s="105"/>
      <c r="AX160" s="105"/>
      <c r="AY160" s="105"/>
      <c r="AZ160" s="104"/>
      <c r="BA160" s="104"/>
      <c r="BB160" s="115"/>
      <c r="BC160" s="116"/>
      <c r="BD160" s="117"/>
      <c r="BE160" s="150" t="s">
        <v>453</v>
      </c>
      <c r="BF160" s="147" t="e">
        <f>VLOOKUP($A160,#REF!,34,FALSE)</f>
        <v>#REF!</v>
      </c>
      <c r="BG160" s="148" t="e">
        <f>VLOOKUP($A160,#REF!,22,FALSE)</f>
        <v>#REF!</v>
      </c>
      <c r="BH160" s="149"/>
    </row>
    <row r="161" ht="12.95" customHeight="1" spans="1:60">
      <c r="A161" s="47" t="s">
        <v>455</v>
      </c>
      <c r="B161" s="38" t="e">
        <f>VLOOKUP($A161,#REF!,34,FALSE)</f>
        <v>#REF!</v>
      </c>
      <c r="C161" s="39" t="str">
        <f t="shared" si="83"/>
        <v>unused_QSPI0_IO0</v>
      </c>
      <c r="D161" s="40" t="e">
        <f>IF(LEN(VLOOKUP($A161,#REF!,8,FALSE)),LEFT(VLOOKUP($A161,#REF!,8,FALSE),LEN(VLOOKUP($A161,#REF!,8,FALSE))-2),"")</f>
        <v>#REF!</v>
      </c>
      <c r="E161" s="41" t="e">
        <f>IF(LEN(VLOOKUP($A161,#REF!,4,FALSE)),IF(INDEX(#REF!,MATCH($A161,#REF!,0),1),LEFT(VLOOKUP($A161,#REF!,4,FALSE),LEN(VLOOKUP($A161,#REF!,4,FALSE))-2),CONCATENATE(LEFT(VLOOKUP($A161,#REF!,4,FALSE),LEN(VLOOKUP($A161,#REF!,4,FALSE))-2),"*")),"")</f>
        <v>#REF!</v>
      </c>
      <c r="F161" s="42" t="e">
        <f>IF(LEN(VLOOKUP($A161,#REF!,5,FALSE)),IF(INDEX(#REF!,MATCH($A161,#REF!,0),2),LEFT(VLOOKUP($A161,#REF!,5,FALSE),LEN(VLOOKUP($A161,#REF!,5,FALSE))-2),CONCATENATE(LEFT(VLOOKUP($A161,#REF!,5,FALSE),LEN(VLOOKUP($A161,#REF!,5,FALSE))-2),"*")),"")</f>
        <v>#REF!</v>
      </c>
      <c r="G161" s="42" t="e">
        <f>IF(LEN(VLOOKUP($A161,#REF!,6,FALSE)),IF(INDEX(#REF!,MATCH($A161,#REF!,0),3),LEFT(VLOOKUP($A161,#REF!,6,FALSE),LEN(VLOOKUP($A161,#REF!,6,FALSE))-2),CONCATENATE(LEFT(VLOOKUP($A161,#REF!,6,FALSE),LEN(VLOOKUP($A161,#REF!,6,FALSE))-2),"*")),"")</f>
        <v>#REF!</v>
      </c>
      <c r="H161" s="43" t="e">
        <f>IF(LEN(VLOOKUP($A161,#REF!,7,FALSE)),IF(INDEX(#REF!,MATCH($A161,#REF!,0),4),LEFT(VLOOKUP($A161,#REF!,7,FALSE),LEN(VLOOKUP($A161,#REF!,7,FALSE))-2),CONCATENATE(LEFT(VLOOKUP($A161,#REF!,7,FALSE),LEN(VLOOKUP($A161,#REF!,7,FALSE))-2),"*")),"")</f>
        <v>#REF!</v>
      </c>
      <c r="I161" s="54" t="e">
        <f>IF(LEN(VLOOKUP($A161,#REF!,8,FALSE)),UPPER(RIGHT(VLOOKUP($A161,#REF!,8,FALSE),1)),"")</f>
        <v>#REF!</v>
      </c>
      <c r="J161" s="42" t="e">
        <f>IF(LEN(VLOOKUP($A161,#REF!,4,FALSE)),UPPER(RIGHT(VLOOKUP($A161,#REF!,4,FALSE),1)),"")</f>
        <v>#REF!</v>
      </c>
      <c r="K161" s="42" t="e">
        <f>IF(LEN(VLOOKUP($A161,#REF!,5,FALSE)),UPPER(RIGHT(VLOOKUP($A161,#REF!,5,FALSE),1)),"")</f>
        <v>#REF!</v>
      </c>
      <c r="L161" s="42" t="e">
        <f>IF(LEN(VLOOKUP($A161,#REF!,6,FALSE)),UPPER(RIGHT(VLOOKUP($A161,#REF!,6,FALSE),1)),"")</f>
        <v>#REF!</v>
      </c>
      <c r="M161" s="43" t="e">
        <f>IF(LEN(VLOOKUP($A161,#REF!,7,FALSE)),UPPER(RIGHT(VLOOKUP($A161,#REF!,7,FALSE),1)),"")</f>
        <v>#REF!</v>
      </c>
      <c r="N161" s="38" t="s">
        <v>451</v>
      </c>
      <c r="O161" s="38" t="s">
        <v>83</v>
      </c>
      <c r="P161" s="38" t="s">
        <v>104</v>
      </c>
      <c r="Q161" s="38" t="s">
        <v>105</v>
      </c>
      <c r="R161" s="38" t="s">
        <v>83</v>
      </c>
      <c r="S161" s="63" t="e">
        <f>HLOOKUP("Device Tree Pin Name",#REF!,MATCH($A161,#REF!,0),FALSE)</f>
        <v>#REF!</v>
      </c>
      <c r="T161" s="47" t="e">
        <f>HLOOKUP("power rail",#REF!,MATCH($A161,#REF!,0),FALSE)</f>
        <v>#REF!</v>
      </c>
      <c r="U161" s="62" t="e">
        <f>HLOOKUP("Wake Capable",#REF!,MATCH($A161,#REF!,0),FALSE)</f>
        <v>#REF!</v>
      </c>
      <c r="V161" s="62" t="e">
        <f>HLOOKUP("Strap",#REF!,MATCH($A161,#REF!,0),FALSE)</f>
        <v>#REF!</v>
      </c>
      <c r="W161" s="62" t="e">
        <f>HLOOKUP("GTE",#REF!,MATCH($A161,#REF!,0),FALSE)</f>
        <v>#REF!</v>
      </c>
      <c r="X161" s="62" t="e">
        <f>HLOOKUP("DPD_Control",#REF!,MATCH($A161,#REF!,0),FALSE)</f>
        <v>#REF!</v>
      </c>
      <c r="Y161" s="62" t="e">
        <f>HLOOKUP("DPD_Group",#REF!,MATCH($A161,#REF!,0),FALSE)</f>
        <v>#REF!</v>
      </c>
      <c r="Z161" s="47" t="e">
        <f>HLOOKUP("Pad Category",#REF!,MATCH($A161,#REF!,0),FALSE)</f>
        <v>#REF!</v>
      </c>
      <c r="AA161" s="47" t="e">
        <f>HLOOKUP("Pad type",#REF!,MATCH($A161,#REF!,0),FALSE)</f>
        <v>#REF!</v>
      </c>
      <c r="AB161" s="47" t="e">
        <f>HLOOKUP("Pull Strength",#REF!,MATCH($A161,#REF!,0),FALSE)</f>
        <v>#REF!</v>
      </c>
      <c r="AC161" s="47" t="e">
        <f>HLOOKUP("POR Pin State",#REF!,MATCH($A161,#REF!,0),FALSE)</f>
        <v>#REF!</v>
      </c>
      <c r="AD161" s="47" t="str">
        <f t="shared" si="84"/>
        <v>RSVD1</v>
      </c>
      <c r="AE161" s="82"/>
      <c r="AF161" s="38" t="str">
        <f t="shared" si="85"/>
        <v>PULL_DOWN</v>
      </c>
      <c r="AG161" s="38" t="str">
        <f t="shared" si="86"/>
        <v>TRISTATE</v>
      </c>
      <c r="AH161" s="38" t="str">
        <f t="shared" si="87"/>
        <v>DISABLE</v>
      </c>
      <c r="AI161" s="87" t="e">
        <f t="shared" si="88"/>
        <v>#REF!</v>
      </c>
      <c r="AJ161" s="86" t="b">
        <v>1</v>
      </c>
      <c r="AK161" s="86" t="b">
        <v>1</v>
      </c>
      <c r="AL161" s="86" t="b">
        <v>1</v>
      </c>
      <c r="AM161" s="86" t="b">
        <v>1</v>
      </c>
      <c r="AN161" s="86" t="b">
        <v>1</v>
      </c>
      <c r="AO161" s="86" t="b">
        <v>1</v>
      </c>
      <c r="AP161" s="63" t="str">
        <f t="shared" si="89"/>
        <v>VALID</v>
      </c>
      <c r="AQ161" s="169" t="s">
        <v>456</v>
      </c>
      <c r="AR161" s="103" t="s">
        <v>79</v>
      </c>
      <c r="AS161" s="104"/>
      <c r="AT161" s="105"/>
      <c r="AU161" s="105"/>
      <c r="AV161" s="105"/>
      <c r="AW161" s="105"/>
      <c r="AX161" s="105"/>
      <c r="AY161" s="105"/>
      <c r="AZ161" s="104"/>
      <c r="BA161" s="104"/>
      <c r="BB161" s="115"/>
      <c r="BC161" s="116"/>
      <c r="BD161" s="117"/>
      <c r="BE161" s="150" t="s">
        <v>455</v>
      </c>
      <c r="BF161" s="147" t="e">
        <f>VLOOKUP($A161,#REF!,34,FALSE)</f>
        <v>#REF!</v>
      </c>
      <c r="BG161" s="148" t="e">
        <f>VLOOKUP($A161,#REF!,22,FALSE)</f>
        <v>#REF!</v>
      </c>
      <c r="BH161" s="149"/>
    </row>
    <row r="162" ht="12.95" customHeight="1" spans="1:60">
      <c r="A162" s="47" t="s">
        <v>457</v>
      </c>
      <c r="B162" s="38" t="e">
        <f>VLOOKUP($A162,#REF!,34,FALSE)</f>
        <v>#REF!</v>
      </c>
      <c r="C162" s="39" t="str">
        <f t="shared" si="83"/>
        <v>unused_QSPI0_IO1</v>
      </c>
      <c r="D162" s="40" t="e">
        <f>IF(LEN(VLOOKUP($A162,#REF!,8,FALSE)),LEFT(VLOOKUP($A162,#REF!,8,FALSE),LEN(VLOOKUP($A162,#REF!,8,FALSE))-2),"")</f>
        <v>#REF!</v>
      </c>
      <c r="E162" s="41" t="e">
        <f>IF(LEN(VLOOKUP($A162,#REF!,4,FALSE)),IF(INDEX(#REF!,MATCH($A162,#REF!,0),1),LEFT(VLOOKUP($A162,#REF!,4,FALSE),LEN(VLOOKUP($A162,#REF!,4,FALSE))-2),CONCATENATE(LEFT(VLOOKUP($A162,#REF!,4,FALSE),LEN(VLOOKUP($A162,#REF!,4,FALSE))-2),"*")),"")</f>
        <v>#REF!</v>
      </c>
      <c r="F162" s="42" t="e">
        <f>IF(LEN(VLOOKUP($A162,#REF!,5,FALSE)),IF(INDEX(#REF!,MATCH($A162,#REF!,0),2),LEFT(VLOOKUP($A162,#REF!,5,FALSE),LEN(VLOOKUP($A162,#REF!,5,FALSE))-2),CONCATENATE(LEFT(VLOOKUP($A162,#REF!,5,FALSE),LEN(VLOOKUP($A162,#REF!,5,FALSE))-2),"*")),"")</f>
        <v>#REF!</v>
      </c>
      <c r="G162" s="42" t="e">
        <f>IF(LEN(VLOOKUP($A162,#REF!,6,FALSE)),IF(INDEX(#REF!,MATCH($A162,#REF!,0),3),LEFT(VLOOKUP($A162,#REF!,6,FALSE),LEN(VLOOKUP($A162,#REF!,6,FALSE))-2),CONCATENATE(LEFT(VLOOKUP($A162,#REF!,6,FALSE),LEN(VLOOKUP($A162,#REF!,6,FALSE))-2),"*")),"")</f>
        <v>#REF!</v>
      </c>
      <c r="H162" s="43" t="e">
        <f>IF(LEN(VLOOKUP($A162,#REF!,7,FALSE)),IF(INDEX(#REF!,MATCH($A162,#REF!,0),4),LEFT(VLOOKUP($A162,#REF!,7,FALSE),LEN(VLOOKUP($A162,#REF!,7,FALSE))-2),CONCATENATE(LEFT(VLOOKUP($A162,#REF!,7,FALSE),LEN(VLOOKUP($A162,#REF!,7,FALSE))-2),"*")),"")</f>
        <v>#REF!</v>
      </c>
      <c r="I162" s="54" t="e">
        <f>IF(LEN(VLOOKUP($A162,#REF!,8,FALSE)),UPPER(RIGHT(VLOOKUP($A162,#REF!,8,FALSE),1)),"")</f>
        <v>#REF!</v>
      </c>
      <c r="J162" s="42" t="e">
        <f>IF(LEN(VLOOKUP($A162,#REF!,4,FALSE)),UPPER(RIGHT(VLOOKUP($A162,#REF!,4,FALSE),1)),"")</f>
        <v>#REF!</v>
      </c>
      <c r="K162" s="42" t="e">
        <f>IF(LEN(VLOOKUP($A162,#REF!,5,FALSE)),UPPER(RIGHT(VLOOKUP($A162,#REF!,5,FALSE),1)),"")</f>
        <v>#REF!</v>
      </c>
      <c r="L162" s="42" t="e">
        <f>IF(LEN(VLOOKUP($A162,#REF!,6,FALSE)),UPPER(RIGHT(VLOOKUP($A162,#REF!,6,FALSE),1)),"")</f>
        <v>#REF!</v>
      </c>
      <c r="M162" s="43" t="e">
        <f>IF(LEN(VLOOKUP($A162,#REF!,7,FALSE)),UPPER(RIGHT(VLOOKUP($A162,#REF!,7,FALSE),1)),"")</f>
        <v>#REF!</v>
      </c>
      <c r="N162" s="38" t="s">
        <v>451</v>
      </c>
      <c r="O162" s="38" t="s">
        <v>83</v>
      </c>
      <c r="P162" s="38" t="s">
        <v>104</v>
      </c>
      <c r="Q162" s="38" t="s">
        <v>105</v>
      </c>
      <c r="R162" s="38" t="s">
        <v>83</v>
      </c>
      <c r="S162" s="63" t="e">
        <f>HLOOKUP("Device Tree Pin Name",#REF!,MATCH($A162,#REF!,0),FALSE)</f>
        <v>#REF!</v>
      </c>
      <c r="T162" s="47" t="e">
        <f>HLOOKUP("power rail",#REF!,MATCH($A162,#REF!,0),FALSE)</f>
        <v>#REF!</v>
      </c>
      <c r="U162" s="62" t="e">
        <f>HLOOKUP("Wake Capable",#REF!,MATCH($A162,#REF!,0),FALSE)</f>
        <v>#REF!</v>
      </c>
      <c r="V162" s="62" t="e">
        <f>HLOOKUP("Strap",#REF!,MATCH($A162,#REF!,0),FALSE)</f>
        <v>#REF!</v>
      </c>
      <c r="W162" s="62" t="e">
        <f>HLOOKUP("GTE",#REF!,MATCH($A162,#REF!,0),FALSE)</f>
        <v>#REF!</v>
      </c>
      <c r="X162" s="62" t="e">
        <f>HLOOKUP("DPD_Control",#REF!,MATCH($A162,#REF!,0),FALSE)</f>
        <v>#REF!</v>
      </c>
      <c r="Y162" s="62" t="e">
        <f>HLOOKUP("DPD_Group",#REF!,MATCH($A162,#REF!,0),FALSE)</f>
        <v>#REF!</v>
      </c>
      <c r="Z162" s="47" t="e">
        <f>HLOOKUP("Pad Category",#REF!,MATCH($A162,#REF!,0),FALSE)</f>
        <v>#REF!</v>
      </c>
      <c r="AA162" s="47" t="e">
        <f>HLOOKUP("Pad type",#REF!,MATCH($A162,#REF!,0),FALSE)</f>
        <v>#REF!</v>
      </c>
      <c r="AB162" s="47" t="e">
        <f>HLOOKUP("Pull Strength",#REF!,MATCH($A162,#REF!,0),FALSE)</f>
        <v>#REF!</v>
      </c>
      <c r="AC162" s="47" t="e">
        <f>HLOOKUP("POR Pin State",#REF!,MATCH($A162,#REF!,0),FALSE)</f>
        <v>#REF!</v>
      </c>
      <c r="AD162" s="47" t="str">
        <f t="shared" si="84"/>
        <v>RSVD1</v>
      </c>
      <c r="AE162" s="82"/>
      <c r="AF162" s="38" t="str">
        <f t="shared" si="85"/>
        <v>PULL_DOWN</v>
      </c>
      <c r="AG162" s="38" t="str">
        <f t="shared" si="86"/>
        <v>TRISTATE</v>
      </c>
      <c r="AH162" s="38" t="str">
        <f t="shared" si="87"/>
        <v>DISABLE</v>
      </c>
      <c r="AI162" s="87" t="e">
        <f t="shared" si="88"/>
        <v>#REF!</v>
      </c>
      <c r="AJ162" s="86" t="b">
        <v>1</v>
      </c>
      <c r="AK162" s="86" t="b">
        <v>1</v>
      </c>
      <c r="AL162" s="86" t="b">
        <v>1</v>
      </c>
      <c r="AM162" s="86" t="b">
        <v>1</v>
      </c>
      <c r="AN162" s="86" t="b">
        <v>1</v>
      </c>
      <c r="AO162" s="86" t="b">
        <v>1</v>
      </c>
      <c r="AP162" s="63" t="str">
        <f t="shared" si="89"/>
        <v>VALID</v>
      </c>
      <c r="AQ162" s="169" t="s">
        <v>458</v>
      </c>
      <c r="AR162" s="103" t="s">
        <v>79</v>
      </c>
      <c r="AS162" s="104"/>
      <c r="AT162" s="105"/>
      <c r="AU162" s="105"/>
      <c r="AV162" s="105"/>
      <c r="AW162" s="105"/>
      <c r="AX162" s="105"/>
      <c r="AY162" s="105"/>
      <c r="AZ162" s="104"/>
      <c r="BA162" s="104"/>
      <c r="BB162" s="115"/>
      <c r="BC162" s="116"/>
      <c r="BD162" s="117"/>
      <c r="BE162" s="150" t="s">
        <v>457</v>
      </c>
      <c r="BF162" s="147" t="e">
        <f>VLOOKUP($A162,#REF!,34,FALSE)</f>
        <v>#REF!</v>
      </c>
      <c r="BG162" s="148" t="e">
        <f>VLOOKUP($A162,#REF!,22,FALSE)</f>
        <v>#REF!</v>
      </c>
      <c r="BH162" s="149"/>
    </row>
    <row r="163" ht="12.95" customHeight="1" spans="1:60">
      <c r="A163" s="47" t="s">
        <v>459</v>
      </c>
      <c r="B163" s="38" t="e">
        <f>VLOOKUP($A163,#REF!,34,FALSE)</f>
        <v>#REF!</v>
      </c>
      <c r="C163" s="39" t="str">
        <f t="shared" si="83"/>
        <v>unused_QSPI0_IO2</v>
      </c>
      <c r="D163" s="40" t="e">
        <f>IF(LEN(VLOOKUP($A163,#REF!,8,FALSE)),LEFT(VLOOKUP($A163,#REF!,8,FALSE),LEN(VLOOKUP($A163,#REF!,8,FALSE))-2),"")</f>
        <v>#REF!</v>
      </c>
      <c r="E163" s="41" t="e">
        <f>IF(LEN(VLOOKUP($A163,#REF!,4,FALSE)),IF(INDEX(#REF!,MATCH($A163,#REF!,0),1),LEFT(VLOOKUP($A163,#REF!,4,FALSE),LEN(VLOOKUP($A163,#REF!,4,FALSE))-2),CONCATENATE(LEFT(VLOOKUP($A163,#REF!,4,FALSE),LEN(VLOOKUP($A163,#REF!,4,FALSE))-2),"*")),"")</f>
        <v>#REF!</v>
      </c>
      <c r="F163" s="42" t="e">
        <f>IF(LEN(VLOOKUP($A163,#REF!,5,FALSE)),IF(INDEX(#REF!,MATCH($A163,#REF!,0),2),LEFT(VLOOKUP($A163,#REF!,5,FALSE),LEN(VLOOKUP($A163,#REF!,5,FALSE))-2),CONCATENATE(LEFT(VLOOKUP($A163,#REF!,5,FALSE),LEN(VLOOKUP($A163,#REF!,5,FALSE))-2),"*")),"")</f>
        <v>#REF!</v>
      </c>
      <c r="G163" s="42" t="e">
        <f>IF(LEN(VLOOKUP($A163,#REF!,6,FALSE)),IF(INDEX(#REF!,MATCH($A163,#REF!,0),3),LEFT(VLOOKUP($A163,#REF!,6,FALSE),LEN(VLOOKUP($A163,#REF!,6,FALSE))-2),CONCATENATE(LEFT(VLOOKUP($A163,#REF!,6,FALSE),LEN(VLOOKUP($A163,#REF!,6,FALSE))-2),"*")),"")</f>
        <v>#REF!</v>
      </c>
      <c r="H163" s="43" t="e">
        <f>IF(LEN(VLOOKUP($A163,#REF!,7,FALSE)),IF(INDEX(#REF!,MATCH($A163,#REF!,0),4),LEFT(VLOOKUP($A163,#REF!,7,FALSE),LEN(VLOOKUP($A163,#REF!,7,FALSE))-2),CONCATENATE(LEFT(VLOOKUP($A163,#REF!,7,FALSE),LEN(VLOOKUP($A163,#REF!,7,FALSE))-2),"*")),"")</f>
        <v>#REF!</v>
      </c>
      <c r="I163" s="54" t="e">
        <f>IF(LEN(VLOOKUP($A163,#REF!,8,FALSE)),UPPER(RIGHT(VLOOKUP($A163,#REF!,8,FALSE),1)),"")</f>
        <v>#REF!</v>
      </c>
      <c r="J163" s="42" t="e">
        <f>IF(LEN(VLOOKUP($A163,#REF!,4,FALSE)),UPPER(RIGHT(VLOOKUP($A163,#REF!,4,FALSE),1)),"")</f>
        <v>#REF!</v>
      </c>
      <c r="K163" s="42" t="e">
        <f>IF(LEN(VLOOKUP($A163,#REF!,5,FALSE)),UPPER(RIGHT(VLOOKUP($A163,#REF!,5,FALSE),1)),"")</f>
        <v>#REF!</v>
      </c>
      <c r="L163" s="42" t="e">
        <f>IF(LEN(VLOOKUP($A163,#REF!,6,FALSE)),UPPER(RIGHT(VLOOKUP($A163,#REF!,6,FALSE),1)),"")</f>
        <v>#REF!</v>
      </c>
      <c r="M163" s="43" t="e">
        <f>IF(LEN(VLOOKUP($A163,#REF!,7,FALSE)),UPPER(RIGHT(VLOOKUP($A163,#REF!,7,FALSE),1)),"")</f>
        <v>#REF!</v>
      </c>
      <c r="N163" s="38" t="s">
        <v>451</v>
      </c>
      <c r="O163" s="38" t="s">
        <v>83</v>
      </c>
      <c r="P163" s="38" t="s">
        <v>104</v>
      </c>
      <c r="Q163" s="38" t="s">
        <v>105</v>
      </c>
      <c r="R163" s="38" t="s">
        <v>83</v>
      </c>
      <c r="S163" s="63" t="e">
        <f>HLOOKUP("Device Tree Pin Name",#REF!,MATCH($A163,#REF!,0),FALSE)</f>
        <v>#REF!</v>
      </c>
      <c r="T163" s="47" t="e">
        <f>HLOOKUP("power rail",#REF!,MATCH($A163,#REF!,0),FALSE)</f>
        <v>#REF!</v>
      </c>
      <c r="U163" s="62" t="e">
        <f>HLOOKUP("Wake Capable",#REF!,MATCH($A163,#REF!,0),FALSE)</f>
        <v>#REF!</v>
      </c>
      <c r="V163" s="62" t="e">
        <f>HLOOKUP("Strap",#REF!,MATCH($A163,#REF!,0),FALSE)</f>
        <v>#REF!</v>
      </c>
      <c r="W163" s="62" t="e">
        <f>HLOOKUP("GTE",#REF!,MATCH($A163,#REF!,0),FALSE)</f>
        <v>#REF!</v>
      </c>
      <c r="X163" s="62" t="e">
        <f>HLOOKUP("DPD_Control",#REF!,MATCH($A163,#REF!,0),FALSE)</f>
        <v>#REF!</v>
      </c>
      <c r="Y163" s="62" t="e">
        <f>HLOOKUP("DPD_Group",#REF!,MATCH($A163,#REF!,0),FALSE)</f>
        <v>#REF!</v>
      </c>
      <c r="Z163" s="47" t="e">
        <f>HLOOKUP("Pad Category",#REF!,MATCH($A163,#REF!,0),FALSE)</f>
        <v>#REF!</v>
      </c>
      <c r="AA163" s="47" t="e">
        <f>HLOOKUP("Pad type",#REF!,MATCH($A163,#REF!,0),FALSE)</f>
        <v>#REF!</v>
      </c>
      <c r="AB163" s="47" t="e">
        <f>HLOOKUP("Pull Strength",#REF!,MATCH($A163,#REF!,0),FALSE)</f>
        <v>#REF!</v>
      </c>
      <c r="AC163" s="47" t="e">
        <f>HLOOKUP("POR Pin State",#REF!,MATCH($A163,#REF!,0),FALSE)</f>
        <v>#REF!</v>
      </c>
      <c r="AD163" s="47" t="str">
        <f t="shared" si="84"/>
        <v>RSVD1</v>
      </c>
      <c r="AE163" s="82"/>
      <c r="AF163" s="38" t="str">
        <f t="shared" si="85"/>
        <v>PULL_DOWN</v>
      </c>
      <c r="AG163" s="38" t="str">
        <f t="shared" si="86"/>
        <v>TRISTATE</v>
      </c>
      <c r="AH163" s="38" t="str">
        <f t="shared" si="87"/>
        <v>DISABLE</v>
      </c>
      <c r="AI163" s="87" t="e">
        <f t="shared" si="88"/>
        <v>#REF!</v>
      </c>
      <c r="AJ163" s="86" t="b">
        <v>1</v>
      </c>
      <c r="AK163" s="86" t="b">
        <v>1</v>
      </c>
      <c r="AL163" s="86" t="b">
        <v>1</v>
      </c>
      <c r="AM163" s="86" t="b">
        <v>1</v>
      </c>
      <c r="AN163" s="86" t="b">
        <v>1</v>
      </c>
      <c r="AO163" s="86" t="b">
        <v>1</v>
      </c>
      <c r="AP163" s="63" t="str">
        <f t="shared" si="89"/>
        <v>VALID</v>
      </c>
      <c r="AQ163" s="169" t="s">
        <v>460</v>
      </c>
      <c r="AR163" s="103" t="s">
        <v>79</v>
      </c>
      <c r="AS163" s="104"/>
      <c r="AT163" s="105"/>
      <c r="AU163" s="105"/>
      <c r="AV163" s="105"/>
      <c r="AW163" s="105"/>
      <c r="AX163" s="105"/>
      <c r="AY163" s="105"/>
      <c r="AZ163" s="104"/>
      <c r="BA163" s="104"/>
      <c r="BB163" s="115"/>
      <c r="BC163" s="116"/>
      <c r="BD163" s="117"/>
      <c r="BE163" s="150" t="s">
        <v>459</v>
      </c>
      <c r="BF163" s="147" t="e">
        <f>VLOOKUP($A163,#REF!,34,FALSE)</f>
        <v>#REF!</v>
      </c>
      <c r="BG163" s="148" t="e">
        <f>VLOOKUP($A163,#REF!,22,FALSE)</f>
        <v>#REF!</v>
      </c>
      <c r="BH163" s="149"/>
    </row>
    <row r="164" ht="12.95" customHeight="1" spans="1:60">
      <c r="A164" s="47" t="s">
        <v>461</v>
      </c>
      <c r="B164" s="38" t="e">
        <f>VLOOKUP($A164,#REF!,34,FALSE)</f>
        <v>#REF!</v>
      </c>
      <c r="C164" s="39" t="str">
        <f t="shared" si="83"/>
        <v>unused_QSPI0_IO3</v>
      </c>
      <c r="D164" s="40" t="e">
        <f>IF(LEN(VLOOKUP($A164,#REF!,8,FALSE)),LEFT(VLOOKUP($A164,#REF!,8,FALSE),LEN(VLOOKUP($A164,#REF!,8,FALSE))-2),"")</f>
        <v>#REF!</v>
      </c>
      <c r="E164" s="41" t="e">
        <f>IF(LEN(VLOOKUP($A164,#REF!,4,FALSE)),IF(INDEX(#REF!,MATCH($A164,#REF!,0),1),LEFT(VLOOKUP($A164,#REF!,4,FALSE),LEN(VLOOKUP($A164,#REF!,4,FALSE))-2),CONCATENATE(LEFT(VLOOKUP($A164,#REF!,4,FALSE),LEN(VLOOKUP($A164,#REF!,4,FALSE))-2),"*")),"")</f>
        <v>#REF!</v>
      </c>
      <c r="F164" s="42" t="e">
        <f>IF(LEN(VLOOKUP($A164,#REF!,5,FALSE)),IF(INDEX(#REF!,MATCH($A164,#REF!,0),2),LEFT(VLOOKUP($A164,#REF!,5,FALSE),LEN(VLOOKUP($A164,#REF!,5,FALSE))-2),CONCATENATE(LEFT(VLOOKUP($A164,#REF!,5,FALSE),LEN(VLOOKUP($A164,#REF!,5,FALSE))-2),"*")),"")</f>
        <v>#REF!</v>
      </c>
      <c r="G164" s="42" t="e">
        <f>IF(LEN(VLOOKUP($A164,#REF!,6,FALSE)),IF(INDEX(#REF!,MATCH($A164,#REF!,0),3),LEFT(VLOOKUP($A164,#REF!,6,FALSE),LEN(VLOOKUP($A164,#REF!,6,FALSE))-2),CONCATENATE(LEFT(VLOOKUP($A164,#REF!,6,FALSE),LEN(VLOOKUP($A164,#REF!,6,FALSE))-2),"*")),"")</f>
        <v>#REF!</v>
      </c>
      <c r="H164" s="43" t="e">
        <f>IF(LEN(VLOOKUP($A164,#REF!,7,FALSE)),IF(INDEX(#REF!,MATCH($A164,#REF!,0),4),LEFT(VLOOKUP($A164,#REF!,7,FALSE),LEN(VLOOKUP($A164,#REF!,7,FALSE))-2),CONCATENATE(LEFT(VLOOKUP($A164,#REF!,7,FALSE),LEN(VLOOKUP($A164,#REF!,7,FALSE))-2),"*")),"")</f>
        <v>#REF!</v>
      </c>
      <c r="I164" s="54" t="e">
        <f>IF(LEN(VLOOKUP($A164,#REF!,8,FALSE)),UPPER(RIGHT(VLOOKUP($A164,#REF!,8,FALSE),1)),"")</f>
        <v>#REF!</v>
      </c>
      <c r="J164" s="42" t="e">
        <f>IF(LEN(VLOOKUP($A164,#REF!,4,FALSE)),UPPER(RIGHT(VLOOKUP($A164,#REF!,4,FALSE),1)),"")</f>
        <v>#REF!</v>
      </c>
      <c r="K164" s="42" t="e">
        <f>IF(LEN(VLOOKUP($A164,#REF!,5,FALSE)),UPPER(RIGHT(VLOOKUP($A164,#REF!,5,FALSE),1)),"")</f>
        <v>#REF!</v>
      </c>
      <c r="L164" s="42" t="e">
        <f>IF(LEN(VLOOKUP($A164,#REF!,6,FALSE)),UPPER(RIGHT(VLOOKUP($A164,#REF!,6,FALSE),1)),"")</f>
        <v>#REF!</v>
      </c>
      <c r="M164" s="43" t="e">
        <f>IF(LEN(VLOOKUP($A164,#REF!,7,FALSE)),UPPER(RIGHT(VLOOKUP($A164,#REF!,7,FALSE),1)),"")</f>
        <v>#REF!</v>
      </c>
      <c r="N164" s="38" t="s">
        <v>451</v>
      </c>
      <c r="O164" s="38" t="s">
        <v>83</v>
      </c>
      <c r="P164" s="38" t="s">
        <v>104</v>
      </c>
      <c r="Q164" s="38" t="s">
        <v>105</v>
      </c>
      <c r="R164" s="38" t="s">
        <v>83</v>
      </c>
      <c r="S164" s="63" t="e">
        <f>HLOOKUP("Device Tree Pin Name",#REF!,MATCH($A164,#REF!,0),FALSE)</f>
        <v>#REF!</v>
      </c>
      <c r="T164" s="47" t="e">
        <f>HLOOKUP("power rail",#REF!,MATCH($A164,#REF!,0),FALSE)</f>
        <v>#REF!</v>
      </c>
      <c r="U164" s="62" t="e">
        <f>HLOOKUP("Wake Capable",#REF!,MATCH($A164,#REF!,0),FALSE)</f>
        <v>#REF!</v>
      </c>
      <c r="V164" s="62" t="e">
        <f>HLOOKUP("Strap",#REF!,MATCH($A164,#REF!,0),FALSE)</f>
        <v>#REF!</v>
      </c>
      <c r="W164" s="62" t="e">
        <f>HLOOKUP("GTE",#REF!,MATCH($A164,#REF!,0),FALSE)</f>
        <v>#REF!</v>
      </c>
      <c r="X164" s="62" t="e">
        <f>HLOOKUP("DPD_Control",#REF!,MATCH($A164,#REF!,0),FALSE)</f>
        <v>#REF!</v>
      </c>
      <c r="Y164" s="62" t="e">
        <f>HLOOKUP("DPD_Group",#REF!,MATCH($A164,#REF!,0),FALSE)</f>
        <v>#REF!</v>
      </c>
      <c r="Z164" s="47" t="e">
        <f>HLOOKUP("Pad Category",#REF!,MATCH($A164,#REF!,0),FALSE)</f>
        <v>#REF!</v>
      </c>
      <c r="AA164" s="47" t="e">
        <f>HLOOKUP("Pad type",#REF!,MATCH($A164,#REF!,0),FALSE)</f>
        <v>#REF!</v>
      </c>
      <c r="AB164" s="47" t="e">
        <f>HLOOKUP("Pull Strength",#REF!,MATCH($A164,#REF!,0),FALSE)</f>
        <v>#REF!</v>
      </c>
      <c r="AC164" s="47" t="e">
        <f>HLOOKUP("POR Pin State",#REF!,MATCH($A164,#REF!,0),FALSE)</f>
        <v>#REF!</v>
      </c>
      <c r="AD164" s="47" t="str">
        <f t="shared" si="84"/>
        <v>RSVD1</v>
      </c>
      <c r="AE164" s="82"/>
      <c r="AF164" s="38" t="str">
        <f t="shared" si="85"/>
        <v>PULL_DOWN</v>
      </c>
      <c r="AG164" s="38" t="str">
        <f t="shared" si="86"/>
        <v>TRISTATE</v>
      </c>
      <c r="AH164" s="38" t="str">
        <f t="shared" si="87"/>
        <v>DISABLE</v>
      </c>
      <c r="AI164" s="87" t="e">
        <f t="shared" si="88"/>
        <v>#REF!</v>
      </c>
      <c r="AJ164" s="86" t="b">
        <v>1</v>
      </c>
      <c r="AK164" s="86" t="b">
        <v>1</v>
      </c>
      <c r="AL164" s="86" t="b">
        <v>1</v>
      </c>
      <c r="AM164" s="86" t="b">
        <v>1</v>
      </c>
      <c r="AN164" s="86" t="b">
        <v>1</v>
      </c>
      <c r="AO164" s="86" t="b">
        <v>1</v>
      </c>
      <c r="AP164" s="63" t="str">
        <f t="shared" si="89"/>
        <v>VALID</v>
      </c>
      <c r="AQ164" s="169" t="s">
        <v>462</v>
      </c>
      <c r="AR164" s="103" t="s">
        <v>79</v>
      </c>
      <c r="AS164" s="104"/>
      <c r="AT164" s="105"/>
      <c r="AU164" s="105"/>
      <c r="AV164" s="105"/>
      <c r="AW164" s="105"/>
      <c r="AX164" s="105"/>
      <c r="AY164" s="105"/>
      <c r="AZ164" s="104"/>
      <c r="BA164" s="104"/>
      <c r="BB164" s="115"/>
      <c r="BC164" s="116"/>
      <c r="BD164" s="117"/>
      <c r="BE164" s="150" t="s">
        <v>461</v>
      </c>
      <c r="BF164" s="147" t="e">
        <f>VLOOKUP($A164,#REF!,34,FALSE)</f>
        <v>#REF!</v>
      </c>
      <c r="BG164" s="148" t="e">
        <f>VLOOKUP($A164,#REF!,22,FALSE)</f>
        <v>#REF!</v>
      </c>
      <c r="BH164" s="149"/>
    </row>
    <row r="165" ht="12.95" customHeight="1" spans="1:60">
      <c r="A165" s="47" t="s">
        <v>463</v>
      </c>
      <c r="B165" s="38" t="e">
        <f>VLOOKUP($A165,#REF!,34,FALSE)</f>
        <v>#REF!</v>
      </c>
      <c r="C165" s="39" t="str">
        <f t="shared" si="83"/>
        <v>unused_QSPI1_SCK</v>
      </c>
      <c r="D165" s="40" t="e">
        <f>IF(LEN(VLOOKUP($A165,#REF!,8,FALSE)),LEFT(VLOOKUP($A165,#REF!,8,FALSE),LEN(VLOOKUP($A165,#REF!,8,FALSE))-2),"")</f>
        <v>#REF!</v>
      </c>
      <c r="E165" s="41" t="e">
        <f>IF(LEN(VLOOKUP($A165,#REF!,4,FALSE)),IF(INDEX(#REF!,MATCH($A165,#REF!,0),1),LEFT(VLOOKUP($A165,#REF!,4,FALSE),LEN(VLOOKUP($A165,#REF!,4,FALSE))-2),CONCATENATE(LEFT(VLOOKUP($A165,#REF!,4,FALSE),LEN(VLOOKUP($A165,#REF!,4,FALSE))-2),"*")),"")</f>
        <v>#REF!</v>
      </c>
      <c r="F165" s="42" t="e">
        <f>IF(LEN(VLOOKUP($A165,#REF!,5,FALSE)),IF(INDEX(#REF!,MATCH($A165,#REF!,0),2),LEFT(VLOOKUP($A165,#REF!,5,FALSE),LEN(VLOOKUP($A165,#REF!,5,FALSE))-2),CONCATENATE(LEFT(VLOOKUP($A165,#REF!,5,FALSE),LEN(VLOOKUP($A165,#REF!,5,FALSE))-2),"*")),"")</f>
        <v>#REF!</v>
      </c>
      <c r="G165" s="42" t="e">
        <f>IF(LEN(VLOOKUP($A165,#REF!,6,FALSE)),IF(INDEX(#REF!,MATCH($A165,#REF!,0),3),LEFT(VLOOKUP($A165,#REF!,6,FALSE),LEN(VLOOKUP($A165,#REF!,6,FALSE))-2),CONCATENATE(LEFT(VLOOKUP($A165,#REF!,6,FALSE),LEN(VLOOKUP($A165,#REF!,6,FALSE))-2),"*")),"")</f>
        <v>#REF!</v>
      </c>
      <c r="H165" s="43" t="e">
        <f>IF(LEN(VLOOKUP($A165,#REF!,7,FALSE)),IF(INDEX(#REF!,MATCH($A165,#REF!,0),4),LEFT(VLOOKUP($A165,#REF!,7,FALSE),LEN(VLOOKUP($A165,#REF!,7,FALSE))-2),CONCATENATE(LEFT(VLOOKUP($A165,#REF!,7,FALSE),LEN(VLOOKUP($A165,#REF!,7,FALSE))-2),"*")),"")</f>
        <v>#REF!</v>
      </c>
      <c r="I165" s="54" t="e">
        <f>IF(LEN(VLOOKUP($A165,#REF!,8,FALSE)),UPPER(RIGHT(VLOOKUP($A165,#REF!,8,FALSE),1)),"")</f>
        <v>#REF!</v>
      </c>
      <c r="J165" s="42" t="e">
        <f>IF(LEN(VLOOKUP($A165,#REF!,4,FALSE)),UPPER(RIGHT(VLOOKUP($A165,#REF!,4,FALSE),1)),"")</f>
        <v>#REF!</v>
      </c>
      <c r="K165" s="42" t="e">
        <f>IF(LEN(VLOOKUP($A165,#REF!,5,FALSE)),UPPER(RIGHT(VLOOKUP($A165,#REF!,5,FALSE),1)),"")</f>
        <v>#REF!</v>
      </c>
      <c r="L165" s="42" t="e">
        <f>IF(LEN(VLOOKUP($A165,#REF!,6,FALSE)),UPPER(RIGHT(VLOOKUP($A165,#REF!,6,FALSE),1)),"")</f>
        <v>#REF!</v>
      </c>
      <c r="M165" s="43" t="e">
        <f>IF(LEN(VLOOKUP($A165,#REF!,7,FALSE)),UPPER(RIGHT(VLOOKUP($A165,#REF!,7,FALSE),1)),"")</f>
        <v>#REF!</v>
      </c>
      <c r="N165" s="38" t="s">
        <v>464</v>
      </c>
      <c r="O165" s="38" t="s">
        <v>83</v>
      </c>
      <c r="P165" s="38" t="s">
        <v>104</v>
      </c>
      <c r="Q165" s="38" t="s">
        <v>105</v>
      </c>
      <c r="R165" s="38" t="s">
        <v>83</v>
      </c>
      <c r="S165" s="63" t="e">
        <f>HLOOKUP("Device Tree Pin Name",#REF!,MATCH($A165,#REF!,0),FALSE)</f>
        <v>#REF!</v>
      </c>
      <c r="T165" s="47" t="e">
        <f>HLOOKUP("power rail",#REF!,MATCH($A165,#REF!,0),FALSE)</f>
        <v>#REF!</v>
      </c>
      <c r="U165" s="62" t="e">
        <f>HLOOKUP("Wake Capable",#REF!,MATCH($A165,#REF!,0),FALSE)</f>
        <v>#REF!</v>
      </c>
      <c r="V165" s="62" t="e">
        <f>HLOOKUP("Strap",#REF!,MATCH($A165,#REF!,0),FALSE)</f>
        <v>#REF!</v>
      </c>
      <c r="W165" s="62" t="e">
        <f>HLOOKUP("GTE",#REF!,MATCH($A165,#REF!,0),FALSE)</f>
        <v>#REF!</v>
      </c>
      <c r="X165" s="62" t="e">
        <f>HLOOKUP("DPD_Control",#REF!,MATCH($A165,#REF!,0),FALSE)</f>
        <v>#REF!</v>
      </c>
      <c r="Y165" s="62" t="e">
        <f>HLOOKUP("DPD_Group",#REF!,MATCH($A165,#REF!,0),FALSE)</f>
        <v>#REF!</v>
      </c>
      <c r="Z165" s="47" t="e">
        <f>HLOOKUP("Pad Category",#REF!,MATCH($A165,#REF!,0),FALSE)</f>
        <v>#REF!</v>
      </c>
      <c r="AA165" s="47" t="e">
        <f>HLOOKUP("Pad type",#REF!,MATCH($A165,#REF!,0),FALSE)</f>
        <v>#REF!</v>
      </c>
      <c r="AB165" s="47" t="e">
        <f>HLOOKUP("Pull Strength",#REF!,MATCH($A165,#REF!,0),FALSE)</f>
        <v>#REF!</v>
      </c>
      <c r="AC165" s="47" t="e">
        <f>HLOOKUP("POR Pin State",#REF!,MATCH($A165,#REF!,0),FALSE)</f>
        <v>#REF!</v>
      </c>
      <c r="AD165" s="47" t="str">
        <f t="shared" si="84"/>
        <v>RSVD1</v>
      </c>
      <c r="AE165" s="82"/>
      <c r="AF165" s="38" t="str">
        <f t="shared" si="85"/>
        <v>PULL_DOWN</v>
      </c>
      <c r="AG165" s="38" t="str">
        <f t="shared" si="86"/>
        <v>TRISTATE</v>
      </c>
      <c r="AH165" s="38" t="str">
        <f t="shared" si="87"/>
        <v>DISABLE</v>
      </c>
      <c r="AI165" s="87" t="e">
        <f t="shared" si="88"/>
        <v>#REF!</v>
      </c>
      <c r="AJ165" s="86" t="b">
        <v>1</v>
      </c>
      <c r="AK165" s="86" t="b">
        <v>1</v>
      </c>
      <c r="AL165" s="86" t="b">
        <v>1</v>
      </c>
      <c r="AM165" s="86" t="b">
        <v>1</v>
      </c>
      <c r="AN165" s="86" t="b">
        <v>1</v>
      </c>
      <c r="AO165" s="86" t="b">
        <v>1</v>
      </c>
      <c r="AP165" s="63" t="str">
        <f t="shared" si="89"/>
        <v>VALID</v>
      </c>
      <c r="AQ165" s="169" t="s">
        <v>465</v>
      </c>
      <c r="AR165" s="103" t="s">
        <v>79</v>
      </c>
      <c r="AS165" s="104"/>
      <c r="AT165" s="105"/>
      <c r="AU165" s="109"/>
      <c r="AV165" s="109"/>
      <c r="AW165" s="105"/>
      <c r="AX165" s="105"/>
      <c r="AY165" s="104" t="s">
        <v>434</v>
      </c>
      <c r="AZ165" s="104"/>
      <c r="BA165" s="104"/>
      <c r="BB165" s="115"/>
      <c r="BC165" s="116"/>
      <c r="BD165" s="117"/>
      <c r="BE165" s="150" t="s">
        <v>463</v>
      </c>
      <c r="BF165" s="147" t="e">
        <f>VLOOKUP($A165,#REF!,34,FALSE)</f>
        <v>#REF!</v>
      </c>
      <c r="BG165" s="148" t="e">
        <f>VLOOKUP($A165,#REF!,22,FALSE)</f>
        <v>#REF!</v>
      </c>
      <c r="BH165" s="149"/>
    </row>
    <row r="166" ht="12.95" customHeight="1" spans="1:60">
      <c r="A166" s="47" t="s">
        <v>466</v>
      </c>
      <c r="B166" s="38" t="e">
        <f>VLOOKUP($A166,#REF!,34,FALSE)</f>
        <v>#REF!</v>
      </c>
      <c r="C166" s="39" t="str">
        <f t="shared" si="83"/>
        <v>unused_QSPI1_CS_N</v>
      </c>
      <c r="D166" s="40" t="e">
        <f>IF(LEN(VLOOKUP($A166,#REF!,8,FALSE)),LEFT(VLOOKUP($A166,#REF!,8,FALSE),LEN(VLOOKUP($A166,#REF!,8,FALSE))-2),"")</f>
        <v>#REF!</v>
      </c>
      <c r="E166" s="41" t="e">
        <f>IF(LEN(VLOOKUP($A166,#REF!,4,FALSE)),IF(INDEX(#REF!,MATCH($A166,#REF!,0),1),LEFT(VLOOKUP($A166,#REF!,4,FALSE),LEN(VLOOKUP($A166,#REF!,4,FALSE))-2),CONCATENATE(LEFT(VLOOKUP($A166,#REF!,4,FALSE),LEN(VLOOKUP($A166,#REF!,4,FALSE))-2),"*")),"")</f>
        <v>#REF!</v>
      </c>
      <c r="F166" s="42" t="e">
        <f>IF(LEN(VLOOKUP($A166,#REF!,5,FALSE)),IF(INDEX(#REF!,MATCH($A166,#REF!,0),2),LEFT(VLOOKUP($A166,#REF!,5,FALSE),LEN(VLOOKUP($A166,#REF!,5,FALSE))-2),CONCATENATE(LEFT(VLOOKUP($A166,#REF!,5,FALSE),LEN(VLOOKUP($A166,#REF!,5,FALSE))-2),"*")),"")</f>
        <v>#REF!</v>
      </c>
      <c r="G166" s="42" t="e">
        <f>IF(LEN(VLOOKUP($A166,#REF!,6,FALSE)),IF(INDEX(#REF!,MATCH($A166,#REF!,0),3),LEFT(VLOOKUP($A166,#REF!,6,FALSE),LEN(VLOOKUP($A166,#REF!,6,FALSE))-2),CONCATENATE(LEFT(VLOOKUP($A166,#REF!,6,FALSE),LEN(VLOOKUP($A166,#REF!,6,FALSE))-2),"*")),"")</f>
        <v>#REF!</v>
      </c>
      <c r="H166" s="43" t="e">
        <f>IF(LEN(VLOOKUP($A166,#REF!,7,FALSE)),IF(INDEX(#REF!,MATCH($A166,#REF!,0),4),LEFT(VLOOKUP($A166,#REF!,7,FALSE),LEN(VLOOKUP($A166,#REF!,7,FALSE))-2),CONCATENATE(LEFT(VLOOKUP($A166,#REF!,7,FALSE),LEN(VLOOKUP($A166,#REF!,7,FALSE))-2),"*")),"")</f>
        <v>#REF!</v>
      </c>
      <c r="I166" s="54" t="e">
        <f>IF(LEN(VLOOKUP($A166,#REF!,8,FALSE)),UPPER(RIGHT(VLOOKUP($A166,#REF!,8,FALSE),1)),"")</f>
        <v>#REF!</v>
      </c>
      <c r="J166" s="42" t="e">
        <f>IF(LEN(VLOOKUP($A166,#REF!,4,FALSE)),UPPER(RIGHT(VLOOKUP($A166,#REF!,4,FALSE),1)),"")</f>
        <v>#REF!</v>
      </c>
      <c r="K166" s="42" t="e">
        <f>IF(LEN(VLOOKUP($A166,#REF!,5,FALSE)),UPPER(RIGHT(VLOOKUP($A166,#REF!,5,FALSE),1)),"")</f>
        <v>#REF!</v>
      </c>
      <c r="L166" s="42" t="e">
        <f>IF(LEN(VLOOKUP($A166,#REF!,6,FALSE)),UPPER(RIGHT(VLOOKUP($A166,#REF!,6,FALSE),1)),"")</f>
        <v>#REF!</v>
      </c>
      <c r="M166" s="43" t="e">
        <f>IF(LEN(VLOOKUP($A166,#REF!,7,FALSE)),UPPER(RIGHT(VLOOKUP($A166,#REF!,7,FALSE),1)),"")</f>
        <v>#REF!</v>
      </c>
      <c r="N166" s="38" t="s">
        <v>464</v>
      </c>
      <c r="O166" s="38" t="s">
        <v>83</v>
      </c>
      <c r="P166" s="38" t="s">
        <v>104</v>
      </c>
      <c r="Q166" s="38" t="s">
        <v>105</v>
      </c>
      <c r="R166" s="38" t="s">
        <v>83</v>
      </c>
      <c r="S166" s="63" t="e">
        <f>HLOOKUP("Device Tree Pin Name",#REF!,MATCH($A166,#REF!,0),FALSE)</f>
        <v>#REF!</v>
      </c>
      <c r="T166" s="47" t="e">
        <f>HLOOKUP("power rail",#REF!,MATCH($A166,#REF!,0),FALSE)</f>
        <v>#REF!</v>
      </c>
      <c r="U166" s="62" t="e">
        <f>HLOOKUP("Wake Capable",#REF!,MATCH($A166,#REF!,0),FALSE)</f>
        <v>#REF!</v>
      </c>
      <c r="V166" s="62" t="e">
        <f>HLOOKUP("Strap",#REF!,MATCH($A166,#REF!,0),FALSE)</f>
        <v>#REF!</v>
      </c>
      <c r="W166" s="62" t="e">
        <f>HLOOKUP("GTE",#REF!,MATCH($A166,#REF!,0),FALSE)</f>
        <v>#REF!</v>
      </c>
      <c r="X166" s="62" t="e">
        <f>HLOOKUP("DPD_Control",#REF!,MATCH($A166,#REF!,0),FALSE)</f>
        <v>#REF!</v>
      </c>
      <c r="Y166" s="62" t="e">
        <f>HLOOKUP("DPD_Group",#REF!,MATCH($A166,#REF!,0),FALSE)</f>
        <v>#REF!</v>
      </c>
      <c r="Z166" s="47" t="e">
        <f>HLOOKUP("Pad Category",#REF!,MATCH($A166,#REF!,0),FALSE)</f>
        <v>#REF!</v>
      </c>
      <c r="AA166" s="47" t="e">
        <f>HLOOKUP("Pad type",#REF!,MATCH($A166,#REF!,0),FALSE)</f>
        <v>#REF!</v>
      </c>
      <c r="AB166" s="47" t="e">
        <f>HLOOKUP("Pull Strength",#REF!,MATCH($A166,#REF!,0),FALSE)</f>
        <v>#REF!</v>
      </c>
      <c r="AC166" s="47" t="e">
        <f>HLOOKUP("POR Pin State",#REF!,MATCH($A166,#REF!,0),FALSE)</f>
        <v>#REF!</v>
      </c>
      <c r="AD166" s="47" t="str">
        <f t="shared" si="84"/>
        <v>RSVD1</v>
      </c>
      <c r="AE166" s="82"/>
      <c r="AF166" s="38" t="str">
        <f t="shared" si="85"/>
        <v>PULL_DOWN</v>
      </c>
      <c r="AG166" s="38" t="str">
        <f t="shared" si="86"/>
        <v>TRISTATE</v>
      </c>
      <c r="AH166" s="38" t="str">
        <f t="shared" si="87"/>
        <v>DISABLE</v>
      </c>
      <c r="AI166" s="87" t="e">
        <f t="shared" si="88"/>
        <v>#REF!</v>
      </c>
      <c r="AJ166" s="86" t="b">
        <v>1</v>
      </c>
      <c r="AK166" s="86" t="b">
        <v>1</v>
      </c>
      <c r="AL166" s="86" t="b">
        <v>1</v>
      </c>
      <c r="AM166" s="86" t="b">
        <v>1</v>
      </c>
      <c r="AN166" s="86" t="b">
        <v>1</v>
      </c>
      <c r="AO166" s="86" t="b">
        <v>1</v>
      </c>
      <c r="AP166" s="63" t="str">
        <f t="shared" si="89"/>
        <v>VALID</v>
      </c>
      <c r="AQ166" s="169" t="s">
        <v>467</v>
      </c>
      <c r="AR166" s="103" t="s">
        <v>79</v>
      </c>
      <c r="AS166" s="104"/>
      <c r="AT166" s="105"/>
      <c r="AU166" s="109"/>
      <c r="AV166" s="109"/>
      <c r="AW166" s="105"/>
      <c r="AX166" s="105"/>
      <c r="AY166" s="105"/>
      <c r="AZ166" s="104"/>
      <c r="BA166" s="104"/>
      <c r="BB166" s="115"/>
      <c r="BC166" s="116"/>
      <c r="BD166" s="117"/>
      <c r="BE166" s="150" t="s">
        <v>466</v>
      </c>
      <c r="BF166" s="147" t="e">
        <f>VLOOKUP($A166,#REF!,34,FALSE)</f>
        <v>#REF!</v>
      </c>
      <c r="BG166" s="148" t="e">
        <f>VLOOKUP($A166,#REF!,22,FALSE)</f>
        <v>#REF!</v>
      </c>
      <c r="BH166" s="149"/>
    </row>
    <row r="167" ht="12.95" customHeight="1" spans="1:60">
      <c r="A167" s="47" t="s">
        <v>468</v>
      </c>
      <c r="B167" s="38" t="e">
        <f>VLOOKUP($A167,#REF!,34,FALSE)</f>
        <v>#REF!</v>
      </c>
      <c r="C167" s="39" t="str">
        <f t="shared" si="83"/>
        <v>unused_QSPI1_IO0</v>
      </c>
      <c r="D167" s="40" t="e">
        <f>IF(LEN(VLOOKUP($A167,#REF!,8,FALSE)),LEFT(VLOOKUP($A167,#REF!,8,FALSE),LEN(VLOOKUP($A167,#REF!,8,FALSE))-2),"")</f>
        <v>#REF!</v>
      </c>
      <c r="E167" s="41" t="e">
        <f>IF(LEN(VLOOKUP($A167,#REF!,4,FALSE)),IF(INDEX(#REF!,MATCH($A167,#REF!,0),1),LEFT(VLOOKUP($A167,#REF!,4,FALSE),LEN(VLOOKUP($A167,#REF!,4,FALSE))-2),CONCATENATE(LEFT(VLOOKUP($A167,#REF!,4,FALSE),LEN(VLOOKUP($A167,#REF!,4,FALSE))-2),"*")),"")</f>
        <v>#REF!</v>
      </c>
      <c r="F167" s="42" t="e">
        <f>IF(LEN(VLOOKUP($A167,#REF!,5,FALSE)),IF(INDEX(#REF!,MATCH($A167,#REF!,0),2),LEFT(VLOOKUP($A167,#REF!,5,FALSE),LEN(VLOOKUP($A167,#REF!,5,FALSE))-2),CONCATENATE(LEFT(VLOOKUP($A167,#REF!,5,FALSE),LEN(VLOOKUP($A167,#REF!,5,FALSE))-2),"*")),"")</f>
        <v>#REF!</v>
      </c>
      <c r="G167" s="42" t="e">
        <f>IF(LEN(VLOOKUP($A167,#REF!,6,FALSE)),IF(INDEX(#REF!,MATCH($A167,#REF!,0),3),LEFT(VLOOKUP($A167,#REF!,6,FALSE),LEN(VLOOKUP($A167,#REF!,6,FALSE))-2),CONCATENATE(LEFT(VLOOKUP($A167,#REF!,6,FALSE),LEN(VLOOKUP($A167,#REF!,6,FALSE))-2),"*")),"")</f>
        <v>#REF!</v>
      </c>
      <c r="H167" s="43" t="e">
        <f>IF(LEN(VLOOKUP($A167,#REF!,7,FALSE)),IF(INDEX(#REF!,MATCH($A167,#REF!,0),4),LEFT(VLOOKUP($A167,#REF!,7,FALSE),LEN(VLOOKUP($A167,#REF!,7,FALSE))-2),CONCATENATE(LEFT(VLOOKUP($A167,#REF!,7,FALSE),LEN(VLOOKUP($A167,#REF!,7,FALSE))-2),"*")),"")</f>
        <v>#REF!</v>
      </c>
      <c r="I167" s="54" t="e">
        <f>IF(LEN(VLOOKUP($A167,#REF!,8,FALSE)),UPPER(RIGHT(VLOOKUP($A167,#REF!,8,FALSE),1)),"")</f>
        <v>#REF!</v>
      </c>
      <c r="J167" s="42" t="e">
        <f>IF(LEN(VLOOKUP($A167,#REF!,4,FALSE)),UPPER(RIGHT(VLOOKUP($A167,#REF!,4,FALSE),1)),"")</f>
        <v>#REF!</v>
      </c>
      <c r="K167" s="42" t="e">
        <f>IF(LEN(VLOOKUP($A167,#REF!,5,FALSE)),UPPER(RIGHT(VLOOKUP($A167,#REF!,5,FALSE),1)),"")</f>
        <v>#REF!</v>
      </c>
      <c r="L167" s="42" t="e">
        <f>IF(LEN(VLOOKUP($A167,#REF!,6,FALSE)),UPPER(RIGHT(VLOOKUP($A167,#REF!,6,FALSE),1)),"")</f>
        <v>#REF!</v>
      </c>
      <c r="M167" s="43" t="e">
        <f>IF(LEN(VLOOKUP($A167,#REF!,7,FALSE)),UPPER(RIGHT(VLOOKUP($A167,#REF!,7,FALSE),1)),"")</f>
        <v>#REF!</v>
      </c>
      <c r="N167" s="38" t="s">
        <v>464</v>
      </c>
      <c r="O167" s="38" t="s">
        <v>83</v>
      </c>
      <c r="P167" s="38" t="s">
        <v>104</v>
      </c>
      <c r="Q167" s="38" t="s">
        <v>105</v>
      </c>
      <c r="R167" s="38" t="s">
        <v>83</v>
      </c>
      <c r="S167" s="63" t="e">
        <f>HLOOKUP("Device Tree Pin Name",#REF!,MATCH($A167,#REF!,0),FALSE)</f>
        <v>#REF!</v>
      </c>
      <c r="T167" s="47" t="e">
        <f>HLOOKUP("power rail",#REF!,MATCH($A167,#REF!,0),FALSE)</f>
        <v>#REF!</v>
      </c>
      <c r="U167" s="62" t="e">
        <f>HLOOKUP("Wake Capable",#REF!,MATCH($A167,#REF!,0),FALSE)</f>
        <v>#REF!</v>
      </c>
      <c r="V167" s="62" t="e">
        <f>HLOOKUP("Strap",#REF!,MATCH($A167,#REF!,0),FALSE)</f>
        <v>#REF!</v>
      </c>
      <c r="W167" s="62" t="e">
        <f>HLOOKUP("GTE",#REF!,MATCH($A167,#REF!,0),FALSE)</f>
        <v>#REF!</v>
      </c>
      <c r="X167" s="62" t="e">
        <f>HLOOKUP("DPD_Control",#REF!,MATCH($A167,#REF!,0),FALSE)</f>
        <v>#REF!</v>
      </c>
      <c r="Y167" s="62" t="e">
        <f>HLOOKUP("DPD_Group",#REF!,MATCH($A167,#REF!,0),FALSE)</f>
        <v>#REF!</v>
      </c>
      <c r="Z167" s="47" t="e">
        <f>HLOOKUP("Pad Category",#REF!,MATCH($A167,#REF!,0),FALSE)</f>
        <v>#REF!</v>
      </c>
      <c r="AA167" s="47" t="e">
        <f>HLOOKUP("Pad type",#REF!,MATCH($A167,#REF!,0),FALSE)</f>
        <v>#REF!</v>
      </c>
      <c r="AB167" s="47" t="e">
        <f>HLOOKUP("Pull Strength",#REF!,MATCH($A167,#REF!,0),FALSE)</f>
        <v>#REF!</v>
      </c>
      <c r="AC167" s="47" t="e">
        <f>HLOOKUP("POR Pin State",#REF!,MATCH($A167,#REF!,0),FALSE)</f>
        <v>#REF!</v>
      </c>
      <c r="AD167" s="47" t="str">
        <f t="shared" si="84"/>
        <v>RSVD1</v>
      </c>
      <c r="AE167" s="82"/>
      <c r="AF167" s="38" t="str">
        <f t="shared" si="85"/>
        <v>PULL_DOWN</v>
      </c>
      <c r="AG167" s="38" t="str">
        <f t="shared" si="86"/>
        <v>TRISTATE</v>
      </c>
      <c r="AH167" s="38" t="str">
        <f t="shared" si="87"/>
        <v>DISABLE</v>
      </c>
      <c r="AI167" s="87" t="e">
        <f t="shared" si="88"/>
        <v>#REF!</v>
      </c>
      <c r="AJ167" s="86" t="b">
        <v>1</v>
      </c>
      <c r="AK167" s="86" t="b">
        <v>1</v>
      </c>
      <c r="AL167" s="86" t="b">
        <v>1</v>
      </c>
      <c r="AM167" s="86" t="b">
        <v>1</v>
      </c>
      <c r="AN167" s="86" t="b">
        <v>1</v>
      </c>
      <c r="AO167" s="86" t="b">
        <v>1</v>
      </c>
      <c r="AP167" s="63" t="str">
        <f t="shared" si="89"/>
        <v>VALID</v>
      </c>
      <c r="AQ167" s="169" t="s">
        <v>469</v>
      </c>
      <c r="AR167" s="103" t="s">
        <v>79</v>
      </c>
      <c r="AS167" s="104"/>
      <c r="AT167" s="105"/>
      <c r="AU167" s="105"/>
      <c r="AV167" s="105"/>
      <c r="AW167" s="105"/>
      <c r="AX167" s="105"/>
      <c r="AY167" s="105"/>
      <c r="AZ167" s="104"/>
      <c r="BA167" s="104"/>
      <c r="BB167" s="115"/>
      <c r="BC167" s="116"/>
      <c r="BD167" s="117"/>
      <c r="BE167" s="150" t="s">
        <v>468</v>
      </c>
      <c r="BF167" s="147" t="e">
        <f>VLOOKUP($A167,#REF!,34,FALSE)</f>
        <v>#REF!</v>
      </c>
      <c r="BG167" s="148" t="e">
        <f>VLOOKUP($A167,#REF!,22,FALSE)</f>
        <v>#REF!</v>
      </c>
      <c r="BH167" s="149"/>
    </row>
    <row r="168" ht="12.95" customHeight="1" spans="1:60">
      <c r="A168" s="47" t="s">
        <v>470</v>
      </c>
      <c r="B168" s="38" t="e">
        <f>VLOOKUP($A168,#REF!,34,FALSE)</f>
        <v>#REF!</v>
      </c>
      <c r="C168" s="39" t="str">
        <f t="shared" si="83"/>
        <v>unused_QSPI1_IO1</v>
      </c>
      <c r="D168" s="40" t="e">
        <f>IF(LEN(VLOOKUP($A168,#REF!,8,FALSE)),LEFT(VLOOKUP($A168,#REF!,8,FALSE),LEN(VLOOKUP($A168,#REF!,8,FALSE))-2),"")</f>
        <v>#REF!</v>
      </c>
      <c r="E168" s="41" t="e">
        <f>IF(LEN(VLOOKUP($A168,#REF!,4,FALSE)),IF(INDEX(#REF!,MATCH($A168,#REF!,0),1),LEFT(VLOOKUP($A168,#REF!,4,FALSE),LEN(VLOOKUP($A168,#REF!,4,FALSE))-2),CONCATENATE(LEFT(VLOOKUP($A168,#REF!,4,FALSE),LEN(VLOOKUP($A168,#REF!,4,FALSE))-2),"*")),"")</f>
        <v>#REF!</v>
      </c>
      <c r="F168" s="42" t="e">
        <f>IF(LEN(VLOOKUP($A168,#REF!,5,FALSE)),IF(INDEX(#REF!,MATCH($A168,#REF!,0),2),LEFT(VLOOKUP($A168,#REF!,5,FALSE),LEN(VLOOKUP($A168,#REF!,5,FALSE))-2),CONCATENATE(LEFT(VLOOKUP($A168,#REF!,5,FALSE),LEN(VLOOKUP($A168,#REF!,5,FALSE))-2),"*")),"")</f>
        <v>#REF!</v>
      </c>
      <c r="G168" s="42" t="e">
        <f>IF(LEN(VLOOKUP($A168,#REF!,6,FALSE)),IF(INDEX(#REF!,MATCH($A168,#REF!,0),3),LEFT(VLOOKUP($A168,#REF!,6,FALSE),LEN(VLOOKUP($A168,#REF!,6,FALSE))-2),CONCATENATE(LEFT(VLOOKUP($A168,#REF!,6,FALSE),LEN(VLOOKUP($A168,#REF!,6,FALSE))-2),"*")),"")</f>
        <v>#REF!</v>
      </c>
      <c r="H168" s="43" t="e">
        <f>IF(LEN(VLOOKUP($A168,#REF!,7,FALSE)),IF(INDEX(#REF!,MATCH($A168,#REF!,0),4),LEFT(VLOOKUP($A168,#REF!,7,FALSE),LEN(VLOOKUP($A168,#REF!,7,FALSE))-2),CONCATENATE(LEFT(VLOOKUP($A168,#REF!,7,FALSE),LEN(VLOOKUP($A168,#REF!,7,FALSE))-2),"*")),"")</f>
        <v>#REF!</v>
      </c>
      <c r="I168" s="54" t="e">
        <f>IF(LEN(VLOOKUP($A168,#REF!,8,FALSE)),UPPER(RIGHT(VLOOKUP($A168,#REF!,8,FALSE),1)),"")</f>
        <v>#REF!</v>
      </c>
      <c r="J168" s="42" t="e">
        <f>IF(LEN(VLOOKUP($A168,#REF!,4,FALSE)),UPPER(RIGHT(VLOOKUP($A168,#REF!,4,FALSE),1)),"")</f>
        <v>#REF!</v>
      </c>
      <c r="K168" s="42" t="e">
        <f>IF(LEN(VLOOKUP($A168,#REF!,5,FALSE)),UPPER(RIGHT(VLOOKUP($A168,#REF!,5,FALSE),1)),"")</f>
        <v>#REF!</v>
      </c>
      <c r="L168" s="42" t="e">
        <f>IF(LEN(VLOOKUP($A168,#REF!,6,FALSE)),UPPER(RIGHT(VLOOKUP($A168,#REF!,6,FALSE),1)),"")</f>
        <v>#REF!</v>
      </c>
      <c r="M168" s="43" t="e">
        <f>IF(LEN(VLOOKUP($A168,#REF!,7,FALSE)),UPPER(RIGHT(VLOOKUP($A168,#REF!,7,FALSE),1)),"")</f>
        <v>#REF!</v>
      </c>
      <c r="N168" s="38" t="s">
        <v>464</v>
      </c>
      <c r="O168" s="38" t="s">
        <v>83</v>
      </c>
      <c r="P168" s="38" t="s">
        <v>104</v>
      </c>
      <c r="Q168" s="38" t="s">
        <v>105</v>
      </c>
      <c r="R168" s="38" t="s">
        <v>83</v>
      </c>
      <c r="S168" s="63" t="e">
        <f>HLOOKUP("Device Tree Pin Name",#REF!,MATCH($A168,#REF!,0),FALSE)</f>
        <v>#REF!</v>
      </c>
      <c r="T168" s="47" t="e">
        <f>HLOOKUP("power rail",#REF!,MATCH($A168,#REF!,0),FALSE)</f>
        <v>#REF!</v>
      </c>
      <c r="U168" s="62" t="e">
        <f>HLOOKUP("Wake Capable",#REF!,MATCH($A168,#REF!,0),FALSE)</f>
        <v>#REF!</v>
      </c>
      <c r="V168" s="62" t="e">
        <f>HLOOKUP("Strap",#REF!,MATCH($A168,#REF!,0),FALSE)</f>
        <v>#REF!</v>
      </c>
      <c r="W168" s="62" t="e">
        <f>HLOOKUP("GTE",#REF!,MATCH($A168,#REF!,0),FALSE)</f>
        <v>#REF!</v>
      </c>
      <c r="X168" s="62" t="e">
        <f>HLOOKUP("DPD_Control",#REF!,MATCH($A168,#REF!,0),FALSE)</f>
        <v>#REF!</v>
      </c>
      <c r="Y168" s="62" t="e">
        <f>HLOOKUP("DPD_Group",#REF!,MATCH($A168,#REF!,0),FALSE)</f>
        <v>#REF!</v>
      </c>
      <c r="Z168" s="47" t="e">
        <f>HLOOKUP("Pad Category",#REF!,MATCH($A168,#REF!,0),FALSE)</f>
        <v>#REF!</v>
      </c>
      <c r="AA168" s="47" t="e">
        <f>HLOOKUP("Pad type",#REF!,MATCH($A168,#REF!,0),FALSE)</f>
        <v>#REF!</v>
      </c>
      <c r="AB168" s="47" t="e">
        <f>HLOOKUP("Pull Strength",#REF!,MATCH($A168,#REF!,0),FALSE)</f>
        <v>#REF!</v>
      </c>
      <c r="AC168" s="47" t="e">
        <f>HLOOKUP("POR Pin State",#REF!,MATCH($A168,#REF!,0),FALSE)</f>
        <v>#REF!</v>
      </c>
      <c r="AD168" s="47" t="str">
        <f t="shared" si="84"/>
        <v>RSVD1</v>
      </c>
      <c r="AE168" s="82"/>
      <c r="AF168" s="38" t="str">
        <f t="shared" si="85"/>
        <v>PULL_DOWN</v>
      </c>
      <c r="AG168" s="38" t="str">
        <f t="shared" si="86"/>
        <v>TRISTATE</v>
      </c>
      <c r="AH168" s="38" t="str">
        <f t="shared" si="87"/>
        <v>DISABLE</v>
      </c>
      <c r="AI168" s="87" t="e">
        <f t="shared" si="88"/>
        <v>#REF!</v>
      </c>
      <c r="AJ168" s="86" t="b">
        <v>1</v>
      </c>
      <c r="AK168" s="86" t="b">
        <v>1</v>
      </c>
      <c r="AL168" s="86" t="b">
        <v>1</v>
      </c>
      <c r="AM168" s="86" t="b">
        <v>1</v>
      </c>
      <c r="AN168" s="86" t="b">
        <v>1</v>
      </c>
      <c r="AO168" s="86" t="b">
        <v>1</v>
      </c>
      <c r="AP168" s="63" t="str">
        <f t="shared" si="89"/>
        <v>VALID</v>
      </c>
      <c r="AQ168" s="169" t="s">
        <v>471</v>
      </c>
      <c r="AR168" s="103" t="s">
        <v>79</v>
      </c>
      <c r="AS168" s="104"/>
      <c r="AT168" s="105"/>
      <c r="AU168" s="105"/>
      <c r="AV168" s="105"/>
      <c r="AW168" s="105"/>
      <c r="AX168" s="105"/>
      <c r="AY168" s="105"/>
      <c r="AZ168" s="104"/>
      <c r="BA168" s="104"/>
      <c r="BB168" s="115"/>
      <c r="BC168" s="116"/>
      <c r="BD168" s="117"/>
      <c r="BE168" s="150" t="s">
        <v>470</v>
      </c>
      <c r="BF168" s="147" t="e">
        <f>VLOOKUP($A168,#REF!,34,FALSE)</f>
        <v>#REF!</v>
      </c>
      <c r="BG168" s="148" t="e">
        <f>VLOOKUP($A168,#REF!,22,FALSE)</f>
        <v>#REF!</v>
      </c>
      <c r="BH168" s="149"/>
    </row>
    <row r="169" ht="12.95" customHeight="1" spans="1:60">
      <c r="A169" s="47" t="s">
        <v>472</v>
      </c>
      <c r="B169" s="38" t="e">
        <f>VLOOKUP($A169,#REF!,34,FALSE)</f>
        <v>#REF!</v>
      </c>
      <c r="C169" s="39" t="str">
        <f t="shared" si="83"/>
        <v>unused_QSPI1_IO2</v>
      </c>
      <c r="D169" s="40" t="e">
        <f>IF(LEN(VLOOKUP($A169,#REF!,8,FALSE)),LEFT(VLOOKUP($A169,#REF!,8,FALSE),LEN(VLOOKUP($A169,#REF!,8,FALSE))-2),"")</f>
        <v>#REF!</v>
      </c>
      <c r="E169" s="41" t="e">
        <f>IF(LEN(VLOOKUP($A169,#REF!,4,FALSE)),IF(INDEX(#REF!,MATCH($A169,#REF!,0),1),LEFT(VLOOKUP($A169,#REF!,4,FALSE),LEN(VLOOKUP($A169,#REF!,4,FALSE))-2),CONCATENATE(LEFT(VLOOKUP($A169,#REF!,4,FALSE),LEN(VLOOKUP($A169,#REF!,4,FALSE))-2),"*")),"")</f>
        <v>#REF!</v>
      </c>
      <c r="F169" s="42" t="e">
        <f>IF(LEN(VLOOKUP($A169,#REF!,5,FALSE)),IF(INDEX(#REF!,MATCH($A169,#REF!,0),2),LEFT(VLOOKUP($A169,#REF!,5,FALSE),LEN(VLOOKUP($A169,#REF!,5,FALSE))-2),CONCATENATE(LEFT(VLOOKUP($A169,#REF!,5,FALSE),LEN(VLOOKUP($A169,#REF!,5,FALSE))-2),"*")),"")</f>
        <v>#REF!</v>
      </c>
      <c r="G169" s="42" t="e">
        <f>IF(LEN(VLOOKUP($A169,#REF!,6,FALSE)),IF(INDEX(#REF!,MATCH($A169,#REF!,0),3),LEFT(VLOOKUP($A169,#REF!,6,FALSE),LEN(VLOOKUP($A169,#REF!,6,FALSE))-2),CONCATENATE(LEFT(VLOOKUP($A169,#REF!,6,FALSE),LEN(VLOOKUP($A169,#REF!,6,FALSE))-2),"*")),"")</f>
        <v>#REF!</v>
      </c>
      <c r="H169" s="43" t="e">
        <f>IF(LEN(VLOOKUP($A169,#REF!,7,FALSE)),IF(INDEX(#REF!,MATCH($A169,#REF!,0),4),LEFT(VLOOKUP($A169,#REF!,7,FALSE),LEN(VLOOKUP($A169,#REF!,7,FALSE))-2),CONCATENATE(LEFT(VLOOKUP($A169,#REF!,7,FALSE),LEN(VLOOKUP($A169,#REF!,7,FALSE))-2),"*")),"")</f>
        <v>#REF!</v>
      </c>
      <c r="I169" s="54" t="e">
        <f>IF(LEN(VLOOKUP($A169,#REF!,8,FALSE)),UPPER(RIGHT(VLOOKUP($A169,#REF!,8,FALSE),1)),"")</f>
        <v>#REF!</v>
      </c>
      <c r="J169" s="42" t="e">
        <f>IF(LEN(VLOOKUP($A169,#REF!,4,FALSE)),UPPER(RIGHT(VLOOKUP($A169,#REF!,4,FALSE),1)),"")</f>
        <v>#REF!</v>
      </c>
      <c r="K169" s="42" t="e">
        <f>IF(LEN(VLOOKUP($A169,#REF!,5,FALSE)),UPPER(RIGHT(VLOOKUP($A169,#REF!,5,FALSE),1)),"")</f>
        <v>#REF!</v>
      </c>
      <c r="L169" s="42" t="e">
        <f>IF(LEN(VLOOKUP($A169,#REF!,6,FALSE)),UPPER(RIGHT(VLOOKUP($A169,#REF!,6,FALSE),1)),"")</f>
        <v>#REF!</v>
      </c>
      <c r="M169" s="43" t="e">
        <f>IF(LEN(VLOOKUP($A169,#REF!,7,FALSE)),UPPER(RIGHT(VLOOKUP($A169,#REF!,7,FALSE),1)),"")</f>
        <v>#REF!</v>
      </c>
      <c r="N169" s="38" t="s">
        <v>464</v>
      </c>
      <c r="O169" s="38" t="s">
        <v>83</v>
      </c>
      <c r="P169" s="38" t="s">
        <v>104</v>
      </c>
      <c r="Q169" s="38" t="s">
        <v>105</v>
      </c>
      <c r="R169" s="38" t="s">
        <v>83</v>
      </c>
      <c r="S169" s="66" t="e">
        <f>HLOOKUP("Device Tree Pin Name",#REF!,MATCH($A169,#REF!,0),FALSE)</f>
        <v>#REF!</v>
      </c>
      <c r="T169" s="159" t="e">
        <f>HLOOKUP("power rail",#REF!,MATCH($A169,#REF!,0),FALSE)</f>
        <v>#REF!</v>
      </c>
      <c r="U169" s="62" t="e">
        <f>HLOOKUP("Wake Capable",#REF!,MATCH($A169,#REF!,0),FALSE)</f>
        <v>#REF!</v>
      </c>
      <c r="V169" s="62" t="e">
        <f>HLOOKUP("Strap",#REF!,MATCH($A169,#REF!,0),FALSE)</f>
        <v>#REF!</v>
      </c>
      <c r="W169" s="62" t="e">
        <f>HLOOKUP("GTE",#REF!,MATCH($A169,#REF!,0),FALSE)</f>
        <v>#REF!</v>
      </c>
      <c r="X169" s="62" t="e">
        <f>HLOOKUP("DPD_Control",#REF!,MATCH($A169,#REF!,0),FALSE)</f>
        <v>#REF!</v>
      </c>
      <c r="Y169" s="62" t="e">
        <f>HLOOKUP("DPD_Group",#REF!,MATCH($A169,#REF!,0),FALSE)</f>
        <v>#REF!</v>
      </c>
      <c r="Z169" s="47" t="e">
        <f>HLOOKUP("Pad Category",#REF!,MATCH($A169,#REF!,0),FALSE)</f>
        <v>#REF!</v>
      </c>
      <c r="AA169" s="47" t="e">
        <f>HLOOKUP("Pad type",#REF!,MATCH($A169,#REF!,0),FALSE)</f>
        <v>#REF!</v>
      </c>
      <c r="AB169" s="47" t="e">
        <f>HLOOKUP("Pull Strength",#REF!,MATCH($A169,#REF!,0),FALSE)</f>
        <v>#REF!</v>
      </c>
      <c r="AC169" s="47" t="e">
        <f>HLOOKUP("POR Pin State",#REF!,MATCH($A169,#REF!,0),FALSE)</f>
        <v>#REF!</v>
      </c>
      <c r="AD169" s="47" t="str">
        <f t="shared" si="84"/>
        <v>RSVD1</v>
      </c>
      <c r="AE169" s="82"/>
      <c r="AF169" s="38" t="str">
        <f t="shared" si="85"/>
        <v>PULL_DOWN</v>
      </c>
      <c r="AG169" s="38" t="str">
        <f t="shared" si="86"/>
        <v>TRISTATE</v>
      </c>
      <c r="AH169" s="38" t="str">
        <f t="shared" si="87"/>
        <v>DISABLE</v>
      </c>
      <c r="AI169" s="87" t="e">
        <f t="shared" si="88"/>
        <v>#REF!</v>
      </c>
      <c r="AJ169" s="86" t="b">
        <v>1</v>
      </c>
      <c r="AK169" s="86" t="b">
        <v>1</v>
      </c>
      <c r="AL169" s="86" t="b">
        <v>1</v>
      </c>
      <c r="AM169" s="86" t="b">
        <v>1</v>
      </c>
      <c r="AN169" s="86" t="b">
        <v>1</v>
      </c>
      <c r="AO169" s="86" t="b">
        <v>1</v>
      </c>
      <c r="AP169" s="63" t="str">
        <f t="shared" si="89"/>
        <v>VALID</v>
      </c>
      <c r="AQ169" s="169" t="s">
        <v>473</v>
      </c>
      <c r="AR169" s="103" t="s">
        <v>79</v>
      </c>
      <c r="AS169" s="104"/>
      <c r="AT169" s="105"/>
      <c r="AU169" s="105"/>
      <c r="AV169" s="105"/>
      <c r="AW169" s="105"/>
      <c r="AX169" s="105"/>
      <c r="AY169" s="105"/>
      <c r="AZ169" s="104"/>
      <c r="BA169" s="104"/>
      <c r="BB169" s="115"/>
      <c r="BC169" s="116"/>
      <c r="BD169" s="117"/>
      <c r="BE169" s="150" t="s">
        <v>472</v>
      </c>
      <c r="BF169" s="147" t="e">
        <f>VLOOKUP($A169,#REF!,34,FALSE)</f>
        <v>#REF!</v>
      </c>
      <c r="BG169" s="148" t="e">
        <f>VLOOKUP($A169,#REF!,22,FALSE)</f>
        <v>#REF!</v>
      </c>
      <c r="BH169" s="149"/>
    </row>
    <row r="170" ht="12.95" customHeight="1" spans="1:60">
      <c r="A170" s="47" t="s">
        <v>474</v>
      </c>
      <c r="B170" s="38" t="e">
        <f>VLOOKUP($A170,#REF!,34,FALSE)</f>
        <v>#REF!</v>
      </c>
      <c r="C170" s="39" t="str">
        <f t="shared" si="83"/>
        <v>unused_QSPI1_IO3</v>
      </c>
      <c r="D170" s="40" t="e">
        <f>IF(LEN(VLOOKUP($A170,#REF!,8,FALSE)),LEFT(VLOOKUP($A170,#REF!,8,FALSE),LEN(VLOOKUP($A170,#REF!,8,FALSE))-2),"")</f>
        <v>#REF!</v>
      </c>
      <c r="E170" s="41" t="e">
        <f>IF(LEN(VLOOKUP($A170,#REF!,4,FALSE)),IF(INDEX(#REF!,MATCH($A170,#REF!,0),1),LEFT(VLOOKUP($A170,#REF!,4,FALSE),LEN(VLOOKUP($A170,#REF!,4,FALSE))-2),CONCATENATE(LEFT(VLOOKUP($A170,#REF!,4,FALSE),LEN(VLOOKUP($A170,#REF!,4,FALSE))-2),"*")),"")</f>
        <v>#REF!</v>
      </c>
      <c r="F170" s="42" t="e">
        <f>IF(LEN(VLOOKUP($A170,#REF!,5,FALSE)),IF(INDEX(#REF!,MATCH($A170,#REF!,0),2),LEFT(VLOOKUP($A170,#REF!,5,FALSE),LEN(VLOOKUP($A170,#REF!,5,FALSE))-2),CONCATENATE(LEFT(VLOOKUP($A170,#REF!,5,FALSE),LEN(VLOOKUP($A170,#REF!,5,FALSE))-2),"*")),"")</f>
        <v>#REF!</v>
      </c>
      <c r="G170" s="42" t="e">
        <f>IF(LEN(VLOOKUP($A170,#REF!,6,FALSE)),IF(INDEX(#REF!,MATCH($A170,#REF!,0),3),LEFT(VLOOKUP($A170,#REF!,6,FALSE),LEN(VLOOKUP($A170,#REF!,6,FALSE))-2),CONCATENATE(LEFT(VLOOKUP($A170,#REF!,6,FALSE),LEN(VLOOKUP($A170,#REF!,6,FALSE))-2),"*")),"")</f>
        <v>#REF!</v>
      </c>
      <c r="H170" s="43" t="e">
        <f>IF(LEN(VLOOKUP($A170,#REF!,7,FALSE)),IF(INDEX(#REF!,MATCH($A170,#REF!,0),4),LEFT(VLOOKUP($A170,#REF!,7,FALSE),LEN(VLOOKUP($A170,#REF!,7,FALSE))-2),CONCATENATE(LEFT(VLOOKUP($A170,#REF!,7,FALSE),LEN(VLOOKUP($A170,#REF!,7,FALSE))-2),"*")),"")</f>
        <v>#REF!</v>
      </c>
      <c r="I170" s="54" t="e">
        <f>IF(LEN(VLOOKUP($A170,#REF!,8,FALSE)),UPPER(RIGHT(VLOOKUP($A170,#REF!,8,FALSE),1)),"")</f>
        <v>#REF!</v>
      </c>
      <c r="J170" s="42" t="e">
        <f>IF(LEN(VLOOKUP($A170,#REF!,4,FALSE)),UPPER(RIGHT(VLOOKUP($A170,#REF!,4,FALSE),1)),"")</f>
        <v>#REF!</v>
      </c>
      <c r="K170" s="42" t="e">
        <f>IF(LEN(VLOOKUP($A170,#REF!,5,FALSE)),UPPER(RIGHT(VLOOKUP($A170,#REF!,5,FALSE),1)),"")</f>
        <v>#REF!</v>
      </c>
      <c r="L170" s="42" t="e">
        <f>IF(LEN(VLOOKUP($A170,#REF!,6,FALSE)),UPPER(RIGHT(VLOOKUP($A170,#REF!,6,FALSE),1)),"")</f>
        <v>#REF!</v>
      </c>
      <c r="M170" s="43" t="e">
        <f>IF(LEN(VLOOKUP($A170,#REF!,7,FALSE)),UPPER(RIGHT(VLOOKUP($A170,#REF!,7,FALSE),1)),"")</f>
        <v>#REF!</v>
      </c>
      <c r="N170" s="38" t="s">
        <v>464</v>
      </c>
      <c r="O170" s="38" t="s">
        <v>83</v>
      </c>
      <c r="P170" s="38" t="s">
        <v>104</v>
      </c>
      <c r="Q170" s="38" t="s">
        <v>105</v>
      </c>
      <c r="R170" s="38" t="s">
        <v>83</v>
      </c>
      <c r="S170" s="63" t="e">
        <f>HLOOKUP("Device Tree Pin Name",#REF!,MATCH($A170,#REF!,0),FALSE)</f>
        <v>#REF!</v>
      </c>
      <c r="T170" s="47" t="e">
        <f>HLOOKUP("power rail",#REF!,MATCH($A170,#REF!,0),FALSE)</f>
        <v>#REF!</v>
      </c>
      <c r="U170" s="62" t="e">
        <f>HLOOKUP("Wake Capable",#REF!,MATCH($A170,#REF!,0),FALSE)</f>
        <v>#REF!</v>
      </c>
      <c r="V170" s="62" t="e">
        <f>HLOOKUP("Strap",#REF!,MATCH($A170,#REF!,0),FALSE)</f>
        <v>#REF!</v>
      </c>
      <c r="W170" s="62" t="e">
        <f>HLOOKUP("GTE",#REF!,MATCH($A170,#REF!,0),FALSE)</f>
        <v>#REF!</v>
      </c>
      <c r="X170" s="62" t="e">
        <f>HLOOKUP("DPD_Control",#REF!,MATCH($A170,#REF!,0),FALSE)</f>
        <v>#REF!</v>
      </c>
      <c r="Y170" s="62" t="e">
        <f>HLOOKUP("DPD_Group",#REF!,MATCH($A170,#REF!,0),FALSE)</f>
        <v>#REF!</v>
      </c>
      <c r="Z170" s="47" t="e">
        <f>HLOOKUP("Pad Category",#REF!,MATCH($A170,#REF!,0),FALSE)</f>
        <v>#REF!</v>
      </c>
      <c r="AA170" s="47" t="e">
        <f>HLOOKUP("Pad type",#REF!,MATCH($A170,#REF!,0),FALSE)</f>
        <v>#REF!</v>
      </c>
      <c r="AB170" s="47" t="e">
        <f>HLOOKUP("Pull Strength",#REF!,MATCH($A170,#REF!,0),FALSE)</f>
        <v>#REF!</v>
      </c>
      <c r="AC170" s="47" t="e">
        <f>HLOOKUP("POR Pin State",#REF!,MATCH($A170,#REF!,0),FALSE)</f>
        <v>#REF!</v>
      </c>
      <c r="AD170" s="47" t="str">
        <f t="shared" si="84"/>
        <v>RSVD1</v>
      </c>
      <c r="AE170" s="82"/>
      <c r="AF170" s="38" t="str">
        <f t="shared" si="85"/>
        <v>PULL_DOWN</v>
      </c>
      <c r="AG170" s="38" t="str">
        <f t="shared" si="86"/>
        <v>TRISTATE</v>
      </c>
      <c r="AH170" s="38" t="str">
        <f t="shared" si="87"/>
        <v>DISABLE</v>
      </c>
      <c r="AI170" s="87" t="e">
        <f t="shared" si="88"/>
        <v>#REF!</v>
      </c>
      <c r="AJ170" s="86" t="b">
        <v>1</v>
      </c>
      <c r="AK170" s="86" t="b">
        <v>1</v>
      </c>
      <c r="AL170" s="86" t="b">
        <v>1</v>
      </c>
      <c r="AM170" s="86" t="b">
        <v>1</v>
      </c>
      <c r="AN170" s="86" t="b">
        <v>1</v>
      </c>
      <c r="AO170" s="86" t="b">
        <v>1</v>
      </c>
      <c r="AP170" s="63" t="str">
        <f t="shared" si="89"/>
        <v>VALID</v>
      </c>
      <c r="AQ170" s="169" t="s">
        <v>475</v>
      </c>
      <c r="AR170" s="103" t="s">
        <v>79</v>
      </c>
      <c r="AS170" s="104"/>
      <c r="AT170" s="105"/>
      <c r="AU170" s="109"/>
      <c r="AV170" s="109"/>
      <c r="AW170" s="105"/>
      <c r="AX170" s="105"/>
      <c r="AY170" s="105"/>
      <c r="AZ170" s="104"/>
      <c r="BA170" s="104"/>
      <c r="BB170" s="115"/>
      <c r="BC170" s="116"/>
      <c r="BD170" s="117"/>
      <c r="BE170" s="151" t="s">
        <v>474</v>
      </c>
      <c r="BF170" s="147" t="e">
        <f>VLOOKUP($A170,#REF!,34,FALSE)</f>
        <v>#REF!</v>
      </c>
      <c r="BG170" s="148" t="e">
        <f>VLOOKUP($A170,#REF!,22,FALSE)</f>
        <v>#REF!</v>
      </c>
      <c r="BH170" s="149"/>
    </row>
    <row r="171" ht="12.95" customHeight="1" spans="1:60">
      <c r="A171" s="47" t="s">
        <v>476</v>
      </c>
      <c r="B171" s="38" t="e">
        <f>VLOOKUP($A171,#REF!,34,FALSE)</f>
        <v>#REF!</v>
      </c>
      <c r="C171" s="39" t="str">
        <f t="shared" si="83"/>
        <v>unused_QSPI_COMP</v>
      </c>
      <c r="D171" s="40" t="e">
        <f>IF(LEN(VLOOKUP($A171,#REF!,8,FALSE)),LEFT(VLOOKUP($A171,#REF!,8,FALSE),LEN(VLOOKUP($A171,#REF!,8,FALSE))-2),"")</f>
        <v>#REF!</v>
      </c>
      <c r="E171" s="41" t="e">
        <f>IF(LEN(VLOOKUP($A171,#REF!,4,FALSE)),IF(INDEX(#REF!,MATCH($A171,#REF!,0),1),LEFT(VLOOKUP($A171,#REF!,4,FALSE),LEN(VLOOKUP($A171,#REF!,4,FALSE))-2),CONCATENATE(LEFT(VLOOKUP($A171,#REF!,4,FALSE),LEN(VLOOKUP($A171,#REF!,4,FALSE))-2),"*")),"")</f>
        <v>#REF!</v>
      </c>
      <c r="F171" s="42" t="e">
        <f>IF(LEN(VLOOKUP($A171,#REF!,5,FALSE)),IF(INDEX(#REF!,MATCH($A171,#REF!,0),2),LEFT(VLOOKUP($A171,#REF!,5,FALSE),LEN(VLOOKUP($A171,#REF!,5,FALSE))-2),CONCATENATE(LEFT(VLOOKUP($A171,#REF!,5,FALSE),LEN(VLOOKUP($A171,#REF!,5,FALSE))-2),"*")),"")</f>
        <v>#REF!</v>
      </c>
      <c r="G171" s="42" t="e">
        <f>IF(LEN(VLOOKUP($A171,#REF!,6,FALSE)),IF(INDEX(#REF!,MATCH($A171,#REF!,0),3),LEFT(VLOOKUP($A171,#REF!,6,FALSE),LEN(VLOOKUP($A171,#REF!,6,FALSE))-2),CONCATENATE(LEFT(VLOOKUP($A171,#REF!,6,FALSE),LEN(VLOOKUP($A171,#REF!,6,FALSE))-2),"*")),"")</f>
        <v>#REF!</v>
      </c>
      <c r="H171" s="43" t="e">
        <f>IF(LEN(VLOOKUP($A171,#REF!,7,FALSE)),IF(INDEX(#REF!,MATCH($A171,#REF!,0),4),LEFT(VLOOKUP($A171,#REF!,7,FALSE),LEN(VLOOKUP($A171,#REF!,7,FALSE))-2),CONCATENATE(LEFT(VLOOKUP($A171,#REF!,7,FALSE),LEN(VLOOKUP($A171,#REF!,7,FALSE))-2),"*")),"")</f>
        <v>#REF!</v>
      </c>
      <c r="I171" s="54" t="e">
        <f>IF(LEN(VLOOKUP($A171,#REF!,8,FALSE)),UPPER(RIGHT(VLOOKUP($A171,#REF!,8,FALSE),1)),"")</f>
        <v>#REF!</v>
      </c>
      <c r="J171" s="42" t="e">
        <f>IF(LEN(VLOOKUP($A171,#REF!,4,FALSE)),UPPER(RIGHT(VLOOKUP($A171,#REF!,4,FALSE),1)),"")</f>
        <v>#REF!</v>
      </c>
      <c r="K171" s="42" t="e">
        <f>IF(LEN(VLOOKUP($A171,#REF!,5,FALSE)),UPPER(RIGHT(VLOOKUP($A171,#REF!,5,FALSE),1)),"")</f>
        <v>#REF!</v>
      </c>
      <c r="L171" s="42" t="e">
        <f>IF(LEN(VLOOKUP($A171,#REF!,6,FALSE)),UPPER(RIGHT(VLOOKUP($A171,#REF!,6,FALSE),1)),"")</f>
        <v>#REF!</v>
      </c>
      <c r="M171" s="43" t="e">
        <f>IF(LEN(VLOOKUP($A171,#REF!,7,FALSE)),UPPER(RIGHT(VLOOKUP($A171,#REF!,7,FALSE),1)),"")</f>
        <v>#REF!</v>
      </c>
      <c r="N171" s="166"/>
      <c r="O171" s="166"/>
      <c r="P171" s="166"/>
      <c r="Q171" s="166"/>
      <c r="R171" s="166"/>
      <c r="S171" s="63" t="e">
        <f>HLOOKUP("Device Tree Pin Name",#REF!,MATCH($A171,#REF!,0),FALSE)</f>
        <v>#REF!</v>
      </c>
      <c r="T171" s="47" t="e">
        <f>HLOOKUP("power rail",#REF!,MATCH($A171,#REF!,0),FALSE)</f>
        <v>#REF!</v>
      </c>
      <c r="U171" s="62" t="e">
        <f>HLOOKUP("Wake Capable",#REF!,MATCH($A171,#REF!,0),FALSE)</f>
        <v>#REF!</v>
      </c>
      <c r="V171" s="62" t="e">
        <f>HLOOKUP("Strap",#REF!,MATCH($A171,#REF!,0),FALSE)</f>
        <v>#REF!</v>
      </c>
      <c r="W171" s="62" t="e">
        <f>HLOOKUP("GTE",#REF!,MATCH($A171,#REF!,0),FALSE)</f>
        <v>#REF!</v>
      </c>
      <c r="X171" s="62" t="e">
        <f>HLOOKUP("DPD_Control",#REF!,MATCH($A171,#REF!,0),FALSE)</f>
        <v>#REF!</v>
      </c>
      <c r="Y171" s="62" t="e">
        <f>HLOOKUP("DPD_Group",#REF!,MATCH($A171,#REF!,0),FALSE)</f>
        <v>#REF!</v>
      </c>
      <c r="Z171" s="47" t="e">
        <f>HLOOKUP("Pad Category",#REF!,MATCH($A171,#REF!,0),FALSE)</f>
        <v>#REF!</v>
      </c>
      <c r="AA171" s="47" t="e">
        <f>HLOOKUP("Pad type",#REF!,MATCH($A171,#REF!,0),FALSE)</f>
        <v>#REF!</v>
      </c>
      <c r="AB171" s="47" t="e">
        <f>HLOOKUP("Pull Strength",#REF!,MATCH($A171,#REF!,0),FALSE)</f>
        <v>#REF!</v>
      </c>
      <c r="AC171" s="47" t="e">
        <f>HLOOKUP("POR Pin State",#REF!,MATCH($A171,#REF!,0),FALSE)</f>
        <v>#REF!</v>
      </c>
      <c r="AD171" s="82"/>
      <c r="AE171" s="82"/>
      <c r="AF171" s="82"/>
      <c r="AG171" s="82"/>
      <c r="AH171" s="82"/>
      <c r="AI171" s="82"/>
      <c r="AJ171" s="86" t="b">
        <v>1</v>
      </c>
      <c r="AK171" s="86" t="b">
        <v>1</v>
      </c>
      <c r="AL171" s="86" t="b">
        <v>1</v>
      </c>
      <c r="AM171" s="86" t="b">
        <v>1</v>
      </c>
      <c r="AN171" s="86" t="b">
        <v>1</v>
      </c>
      <c r="AO171" s="86" t="b">
        <v>1</v>
      </c>
      <c r="AP171" s="63" t="str">
        <f t="shared" si="89"/>
        <v>VALID</v>
      </c>
      <c r="AQ171" s="169" t="s">
        <v>477</v>
      </c>
      <c r="AR171" s="103" t="s">
        <v>79</v>
      </c>
      <c r="AS171" s="104"/>
      <c r="AT171" s="105"/>
      <c r="AU171" s="109"/>
      <c r="AV171" s="109"/>
      <c r="AW171" s="105"/>
      <c r="AX171" s="105"/>
      <c r="AY171" s="105"/>
      <c r="AZ171" s="104"/>
      <c r="BA171" s="104" t="s">
        <v>447</v>
      </c>
      <c r="BB171" s="115"/>
      <c r="BC171" s="116"/>
      <c r="BD171" s="117"/>
      <c r="BE171" s="151" t="s">
        <v>478</v>
      </c>
      <c r="BF171" s="147" t="e">
        <f>VLOOKUP($A171,#REF!,34,FALSE)</f>
        <v>#REF!</v>
      </c>
      <c r="BG171" s="148" t="e">
        <f>VLOOKUP($A171,#REF!,22,FALSE)</f>
        <v>#REF!</v>
      </c>
      <c r="BH171" s="149"/>
    </row>
    <row r="172" s="3" customFormat="1" ht="18" customHeight="1" spans="1:60">
      <c r="A172" s="163" t="s">
        <v>479</v>
      </c>
      <c r="B172" s="163" t="s">
        <v>480</v>
      </c>
      <c r="C172" s="35"/>
      <c r="D172" s="37"/>
      <c r="E172" s="37"/>
      <c r="F172" s="37"/>
      <c r="G172" s="37"/>
      <c r="H172" s="37"/>
      <c r="I172" s="35"/>
      <c r="J172" s="35"/>
      <c r="K172" s="35"/>
      <c r="L172" s="35"/>
      <c r="M172" s="35"/>
      <c r="N172" s="35"/>
      <c r="O172" s="35"/>
      <c r="P172" s="35"/>
      <c r="Q172" s="35"/>
      <c r="R172" s="35"/>
      <c r="S172" s="35"/>
      <c r="T172" s="35"/>
      <c r="U172" s="60"/>
      <c r="V172" s="60"/>
      <c r="W172" s="60"/>
      <c r="X172" s="60"/>
      <c r="Y172" s="60"/>
      <c r="Z172" s="81"/>
      <c r="AA172" s="81"/>
      <c r="AB172" s="81"/>
      <c r="AC172" s="81"/>
      <c r="AD172" s="81"/>
      <c r="AE172" s="81"/>
      <c r="AF172" s="81"/>
      <c r="AG172" s="81"/>
      <c r="AH172" s="81"/>
      <c r="AI172" s="81"/>
      <c r="AJ172" s="81"/>
      <c r="AK172" s="81"/>
      <c r="AL172" s="81"/>
      <c r="AM172" s="81"/>
      <c r="AN172" s="81"/>
      <c r="AO172" s="81"/>
      <c r="AP172" s="81"/>
      <c r="AQ172" s="100"/>
      <c r="AR172" s="100"/>
      <c r="AS172" s="101"/>
      <c r="AT172" s="101"/>
      <c r="AU172" s="101"/>
      <c r="AV172" s="101"/>
      <c r="AW172" s="101"/>
      <c r="AX172" s="101"/>
      <c r="AY172" s="101"/>
      <c r="AZ172" s="101"/>
      <c r="BA172" s="101"/>
      <c r="BB172" s="101"/>
      <c r="BC172" s="400" t="s">
        <v>76</v>
      </c>
      <c r="BD172" s="114"/>
      <c r="BE172" s="142" t="s">
        <v>481</v>
      </c>
      <c r="BF172" s="143" t="s">
        <v>480</v>
      </c>
      <c r="BG172" s="144"/>
      <c r="BH172" s="145"/>
    </row>
    <row r="173" ht="12.95" customHeight="1" spans="1:60">
      <c r="A173" s="164" t="s">
        <v>482</v>
      </c>
      <c r="B173" s="38" t="e">
        <f>VLOOKUP($A173,#REF!,34,FALSE)</f>
        <v>#REF!</v>
      </c>
      <c r="C173" s="39" t="str">
        <f t="shared" ref="C173:C187" si="90">CONCATENATE("unused_",A173)</f>
        <v>unused_EQOS_TXC</v>
      </c>
      <c r="D173" s="40" t="e">
        <f>IF(LEN(VLOOKUP($A173,#REF!,8,FALSE)),LEFT(VLOOKUP($A173,#REF!,8,FALSE),LEN(VLOOKUP($A173,#REF!,8,FALSE))-2),"")</f>
        <v>#REF!</v>
      </c>
      <c r="E173" s="41" t="e">
        <f>IF(LEN(VLOOKUP($A173,#REF!,4,FALSE)),IF(INDEX(#REF!,MATCH($A173,#REF!,0),1),LEFT(VLOOKUP($A173,#REF!,4,FALSE),LEN(VLOOKUP($A173,#REF!,4,FALSE))-2),CONCATENATE(LEFT(VLOOKUP($A173,#REF!,4,FALSE),LEN(VLOOKUP($A173,#REF!,4,FALSE))-2),"*")),"")</f>
        <v>#REF!</v>
      </c>
      <c r="F173" s="42" t="e">
        <f>IF(LEN(VLOOKUP($A173,#REF!,5,FALSE)),IF(INDEX(#REF!,MATCH($A173,#REF!,0),2),LEFT(VLOOKUP($A173,#REF!,5,FALSE),LEN(VLOOKUP($A173,#REF!,5,FALSE))-2),CONCATENATE(LEFT(VLOOKUP($A173,#REF!,5,FALSE),LEN(VLOOKUP($A173,#REF!,5,FALSE))-2),"*")),"")</f>
        <v>#REF!</v>
      </c>
      <c r="G173" s="42" t="e">
        <f>IF(LEN(VLOOKUP($A173,#REF!,6,FALSE)),IF(INDEX(#REF!,MATCH($A173,#REF!,0),3),LEFT(VLOOKUP($A173,#REF!,6,FALSE),LEN(VLOOKUP($A173,#REF!,6,FALSE))-2),CONCATENATE(LEFT(VLOOKUP($A173,#REF!,6,FALSE),LEN(VLOOKUP($A173,#REF!,6,FALSE))-2),"*")),"")</f>
        <v>#REF!</v>
      </c>
      <c r="H173" s="43" t="e">
        <f>IF(LEN(VLOOKUP($A173,#REF!,7,FALSE)),IF(INDEX(#REF!,MATCH($A173,#REF!,0),4),LEFT(VLOOKUP($A173,#REF!,7,FALSE),LEN(VLOOKUP($A173,#REF!,7,FALSE))-2),CONCATENATE(LEFT(VLOOKUP($A173,#REF!,7,FALSE),LEN(VLOOKUP($A173,#REF!,7,FALSE))-2),"*")),"")</f>
        <v>#REF!</v>
      </c>
      <c r="I173" s="54" t="e">
        <f>IF(LEN(VLOOKUP($A173,#REF!,8,FALSE)),UPPER(RIGHT(VLOOKUP($A173,#REF!,8,FALSE),1)),"")</f>
        <v>#REF!</v>
      </c>
      <c r="J173" s="42" t="e">
        <f>IF(LEN(VLOOKUP($A173,#REF!,4,FALSE)),UPPER(RIGHT(VLOOKUP($A173,#REF!,4,FALSE),1)),"")</f>
        <v>#REF!</v>
      </c>
      <c r="K173" s="42" t="e">
        <f>IF(LEN(VLOOKUP($A173,#REF!,5,FALSE)),UPPER(RIGHT(VLOOKUP($A173,#REF!,5,FALSE),1)),"")</f>
        <v>#REF!</v>
      </c>
      <c r="L173" s="42" t="e">
        <f>IF(LEN(VLOOKUP($A173,#REF!,6,FALSE)),UPPER(RIGHT(VLOOKUP($A173,#REF!,6,FALSE),1)),"")</f>
        <v>#REF!</v>
      </c>
      <c r="M173" s="43" t="e">
        <f>IF(LEN(VLOOKUP($A173,#REF!,7,FALSE)),UPPER(RIGHT(VLOOKUP($A173,#REF!,7,FALSE),1)),"")</f>
        <v>#REF!</v>
      </c>
      <c r="N173" s="38" t="s">
        <v>481</v>
      </c>
      <c r="O173" s="38" t="s">
        <v>83</v>
      </c>
      <c r="P173" s="38" t="s">
        <v>104</v>
      </c>
      <c r="Q173" s="38" t="s">
        <v>105</v>
      </c>
      <c r="R173" s="38" t="s">
        <v>83</v>
      </c>
      <c r="S173" s="61" t="e">
        <f>HLOOKUP("Device Tree Pin Name",#REF!,MATCH($A173,#REF!,0),FALSE)</f>
        <v>#REF!</v>
      </c>
      <c r="T173" s="47" t="e">
        <f>HLOOKUP("power rail",#REF!,MATCH($A173,#REF!,0),FALSE)</f>
        <v>#REF!</v>
      </c>
      <c r="U173" s="62" t="e">
        <f>HLOOKUP("Wake Capable",#REF!,MATCH($A173,#REF!,0),FALSE)</f>
        <v>#REF!</v>
      </c>
      <c r="V173" s="62" t="e">
        <f>HLOOKUP("Strap",#REF!,MATCH($A173,#REF!,0),FALSE)</f>
        <v>#REF!</v>
      </c>
      <c r="W173" s="62" t="e">
        <f>HLOOKUP("GTE",#REF!,MATCH($A173,#REF!,0),FALSE)</f>
        <v>#REF!</v>
      </c>
      <c r="X173" s="62" t="e">
        <f>HLOOKUP("DPD_Control",#REF!,MATCH($A173,#REF!,0),FALSE)</f>
        <v>#REF!</v>
      </c>
      <c r="Y173" s="62" t="e">
        <f>HLOOKUP("DPD_Group",#REF!,MATCH($A173,#REF!,0),FALSE)</f>
        <v>#REF!</v>
      </c>
      <c r="Z173" s="47" t="e">
        <f>HLOOKUP("Pad Category",#REF!,MATCH($A173,#REF!,0),FALSE)</f>
        <v>#REF!</v>
      </c>
      <c r="AA173" s="47" t="e">
        <f>HLOOKUP("Pad type",#REF!,MATCH($A173,#REF!,0),FALSE)</f>
        <v>#REF!</v>
      </c>
      <c r="AB173" s="47" t="e">
        <f>HLOOKUP("Pull Strength",#REF!,MATCH($A173,#REF!,0),FALSE)</f>
        <v>#REF!</v>
      </c>
      <c r="AC173" s="47" t="e">
        <f>HLOOKUP("POR Pin State",#REF!,MATCH($A173,#REF!,0),FALSE)</f>
        <v>#REF!</v>
      </c>
      <c r="AD173" s="47" t="str">
        <f t="shared" ref="AD173:AD186" si="91">IF(OR($AQ173="",$AQ173=$C173),$R173,IF($AQ173=$D173,SUBSTITUTE(SUBSTITUTE($AQ173,"GPIO3_","GPIO_"),".0",""),IF($AQ173=$E173,$N173,IF($AQ173=$F173,$O173,IF($AQ173=$G173,$P173,IF($AQ173=$H173,$Q173,"INVALID"))))))</f>
        <v>RSVD1</v>
      </c>
      <c r="AE173" s="82"/>
      <c r="AF173" s="38" t="str">
        <f t="shared" si="39"/>
        <v>PULL_DOWN</v>
      </c>
      <c r="AG173" s="38" t="str">
        <f t="shared" ref="AG173:AG186" si="92">IF($AR173="Input","TRISTATE",IF($AS173="Z","TRISTATE",IF($AQ173=$C173,"TRISTATE","NORMAL")))</f>
        <v>TRISTATE</v>
      </c>
      <c r="AH173" s="38" t="str">
        <f t="shared" ref="AH173:AH186" si="93">IF(OR($AQ173=$C173,$AR173="Output"),"DISABLE","ENABLE")</f>
        <v>DISABLE</v>
      </c>
      <c r="AI173" s="87" t="e">
        <f t="shared" si="82"/>
        <v>#REF!</v>
      </c>
      <c r="AJ173" s="86" t="b">
        <v>1</v>
      </c>
      <c r="AK173" s="86" t="b">
        <v>1</v>
      </c>
      <c r="AL173" s="86" t="b">
        <v>1</v>
      </c>
      <c r="AM173" s="86" t="b">
        <v>1</v>
      </c>
      <c r="AN173" s="86" t="b">
        <v>1</v>
      </c>
      <c r="AO173" s="86" t="b">
        <v>1</v>
      </c>
      <c r="AP173" s="63" t="str">
        <f t="shared" ref="AP173:AP187" si="94">IF(AND($AJ173:$AO173),"VALID","INVALID")</f>
        <v>VALID</v>
      </c>
      <c r="AQ173" s="102" t="s">
        <v>483</v>
      </c>
      <c r="AR173" s="103" t="s">
        <v>79</v>
      </c>
      <c r="AS173" s="104"/>
      <c r="AT173" s="105"/>
      <c r="AU173" s="109"/>
      <c r="AV173" s="109"/>
      <c r="AW173" s="105"/>
      <c r="AX173" s="105"/>
      <c r="AY173" s="105"/>
      <c r="AZ173" s="104"/>
      <c r="BA173" s="104"/>
      <c r="BB173" s="115"/>
      <c r="BC173" s="116"/>
      <c r="BD173" s="117"/>
      <c r="BE173" s="181" t="s">
        <v>482</v>
      </c>
      <c r="BF173" s="147" t="e">
        <f>VLOOKUP($A173,#REF!,34,FALSE)</f>
        <v>#REF!</v>
      </c>
      <c r="BG173" s="148" t="e">
        <f>VLOOKUP($A173,#REF!,22,FALSE)</f>
        <v>#REF!</v>
      </c>
      <c r="BH173" s="149"/>
    </row>
    <row r="174" ht="12.95" customHeight="1" spans="1:60">
      <c r="A174" s="164" t="s">
        <v>484</v>
      </c>
      <c r="B174" s="38" t="e">
        <f>VLOOKUP($A174,#REF!,34,FALSE)</f>
        <v>#REF!</v>
      </c>
      <c r="C174" s="39" t="str">
        <f t="shared" si="90"/>
        <v>unused_EQOS_TD0</v>
      </c>
      <c r="D174" s="40" t="e">
        <f>IF(LEN(VLOOKUP($A174,#REF!,8,FALSE)),LEFT(VLOOKUP($A174,#REF!,8,FALSE),LEN(VLOOKUP($A174,#REF!,8,FALSE))-2),"")</f>
        <v>#REF!</v>
      </c>
      <c r="E174" s="41" t="e">
        <f>IF(LEN(VLOOKUP($A174,#REF!,4,FALSE)),IF(INDEX(#REF!,MATCH($A174,#REF!,0),1),LEFT(VLOOKUP($A174,#REF!,4,FALSE),LEN(VLOOKUP($A174,#REF!,4,FALSE))-2),CONCATENATE(LEFT(VLOOKUP($A174,#REF!,4,FALSE),LEN(VLOOKUP($A174,#REF!,4,FALSE))-2),"*")),"")</f>
        <v>#REF!</v>
      </c>
      <c r="F174" s="42" t="e">
        <f>IF(LEN(VLOOKUP($A174,#REF!,5,FALSE)),IF(INDEX(#REF!,MATCH($A174,#REF!,0),2),LEFT(VLOOKUP($A174,#REF!,5,FALSE),LEN(VLOOKUP($A174,#REF!,5,FALSE))-2),CONCATENATE(LEFT(VLOOKUP($A174,#REF!,5,FALSE),LEN(VLOOKUP($A174,#REF!,5,FALSE))-2),"*")),"")</f>
        <v>#REF!</v>
      </c>
      <c r="G174" s="42" t="e">
        <f>IF(LEN(VLOOKUP($A174,#REF!,6,FALSE)),IF(INDEX(#REF!,MATCH($A174,#REF!,0),3),LEFT(VLOOKUP($A174,#REF!,6,FALSE),LEN(VLOOKUP($A174,#REF!,6,FALSE))-2),CONCATENATE(LEFT(VLOOKUP($A174,#REF!,6,FALSE),LEN(VLOOKUP($A174,#REF!,6,FALSE))-2),"*")),"")</f>
        <v>#REF!</v>
      </c>
      <c r="H174" s="43" t="e">
        <f>IF(LEN(VLOOKUP($A174,#REF!,7,FALSE)),IF(INDEX(#REF!,MATCH($A174,#REF!,0),4),LEFT(VLOOKUP($A174,#REF!,7,FALSE),LEN(VLOOKUP($A174,#REF!,7,FALSE))-2),CONCATENATE(LEFT(VLOOKUP($A174,#REF!,7,FALSE),LEN(VLOOKUP($A174,#REF!,7,FALSE))-2),"*")),"")</f>
        <v>#REF!</v>
      </c>
      <c r="I174" s="54" t="e">
        <f>IF(LEN(VLOOKUP($A174,#REF!,8,FALSE)),UPPER(RIGHT(VLOOKUP($A174,#REF!,8,FALSE),1)),"")</f>
        <v>#REF!</v>
      </c>
      <c r="J174" s="42" t="e">
        <f>IF(LEN(VLOOKUP($A174,#REF!,4,FALSE)),UPPER(RIGHT(VLOOKUP($A174,#REF!,4,FALSE),1)),"")</f>
        <v>#REF!</v>
      </c>
      <c r="K174" s="42" t="e">
        <f>IF(LEN(VLOOKUP($A174,#REF!,5,FALSE)),UPPER(RIGHT(VLOOKUP($A174,#REF!,5,FALSE),1)),"")</f>
        <v>#REF!</v>
      </c>
      <c r="L174" s="42" t="e">
        <f>IF(LEN(VLOOKUP($A174,#REF!,6,FALSE)),UPPER(RIGHT(VLOOKUP($A174,#REF!,6,FALSE),1)),"")</f>
        <v>#REF!</v>
      </c>
      <c r="M174" s="43" t="e">
        <f>IF(LEN(VLOOKUP($A174,#REF!,7,FALSE)),UPPER(RIGHT(VLOOKUP($A174,#REF!,7,FALSE),1)),"")</f>
        <v>#REF!</v>
      </c>
      <c r="N174" s="38" t="s">
        <v>481</v>
      </c>
      <c r="O174" s="38" t="s">
        <v>83</v>
      </c>
      <c r="P174" s="38" t="s">
        <v>104</v>
      </c>
      <c r="Q174" s="38" t="s">
        <v>105</v>
      </c>
      <c r="R174" s="38" t="s">
        <v>83</v>
      </c>
      <c r="S174" s="63" t="e">
        <f>HLOOKUP("Device Tree Pin Name",#REF!,MATCH($A174,#REF!,0),FALSE)</f>
        <v>#REF!</v>
      </c>
      <c r="T174" s="47" t="e">
        <f>HLOOKUP("power rail",#REF!,MATCH($A174,#REF!,0),FALSE)</f>
        <v>#REF!</v>
      </c>
      <c r="U174" s="62" t="e">
        <f>HLOOKUP("Wake Capable",#REF!,MATCH($A174,#REF!,0),FALSE)</f>
        <v>#REF!</v>
      </c>
      <c r="V174" s="62" t="e">
        <f>HLOOKUP("Strap",#REF!,MATCH($A174,#REF!,0),FALSE)</f>
        <v>#REF!</v>
      </c>
      <c r="W174" s="62" t="e">
        <f>HLOOKUP("GTE",#REF!,MATCH($A174,#REF!,0),FALSE)</f>
        <v>#REF!</v>
      </c>
      <c r="X174" s="62" t="e">
        <f>HLOOKUP("DPD_Control",#REF!,MATCH($A174,#REF!,0),FALSE)</f>
        <v>#REF!</v>
      </c>
      <c r="Y174" s="62" t="e">
        <f>HLOOKUP("DPD_Group",#REF!,MATCH($A174,#REF!,0),FALSE)</f>
        <v>#REF!</v>
      </c>
      <c r="Z174" s="47" t="e">
        <f>HLOOKUP("Pad Category",#REF!,MATCH($A174,#REF!,0),FALSE)</f>
        <v>#REF!</v>
      </c>
      <c r="AA174" s="47" t="e">
        <f>HLOOKUP("Pad type",#REF!,MATCH($A174,#REF!,0),FALSE)</f>
        <v>#REF!</v>
      </c>
      <c r="AB174" s="47" t="e">
        <f>HLOOKUP("Pull Strength",#REF!,MATCH($A174,#REF!,0),FALSE)</f>
        <v>#REF!</v>
      </c>
      <c r="AC174" s="47" t="e">
        <f>HLOOKUP("POR Pin State",#REF!,MATCH($A174,#REF!,0),FALSE)</f>
        <v>#REF!</v>
      </c>
      <c r="AD174" s="47" t="str">
        <f t="shared" si="91"/>
        <v>RSVD1</v>
      </c>
      <c r="AE174" s="82"/>
      <c r="AF174" s="38" t="str">
        <f t="shared" si="39"/>
        <v>PULL_DOWN</v>
      </c>
      <c r="AG174" s="38" t="str">
        <f t="shared" si="92"/>
        <v>TRISTATE</v>
      </c>
      <c r="AH174" s="38" t="str">
        <f t="shared" si="93"/>
        <v>DISABLE</v>
      </c>
      <c r="AI174" s="87" t="e">
        <f t="shared" si="82"/>
        <v>#REF!</v>
      </c>
      <c r="AJ174" s="86" t="b">
        <v>1</v>
      </c>
      <c r="AK174" s="86" t="b">
        <v>1</v>
      </c>
      <c r="AL174" s="86" t="b">
        <v>1</v>
      </c>
      <c r="AM174" s="86" t="b">
        <v>1</v>
      </c>
      <c r="AN174" s="86" t="b">
        <v>1</v>
      </c>
      <c r="AO174" s="86" t="b">
        <v>1</v>
      </c>
      <c r="AP174" s="63" t="str">
        <f t="shared" si="94"/>
        <v>VALID</v>
      </c>
      <c r="AQ174" s="102" t="s">
        <v>485</v>
      </c>
      <c r="AR174" s="103" t="s">
        <v>79</v>
      </c>
      <c r="AS174" s="104"/>
      <c r="AT174" s="105"/>
      <c r="AU174" s="109"/>
      <c r="AV174" s="109"/>
      <c r="AW174" s="105"/>
      <c r="AX174" s="105"/>
      <c r="AY174" s="105"/>
      <c r="AZ174" s="104"/>
      <c r="BA174" s="104"/>
      <c r="BB174" s="115"/>
      <c r="BC174" s="116"/>
      <c r="BD174" s="117"/>
      <c r="BE174" s="182" t="s">
        <v>484</v>
      </c>
      <c r="BF174" s="147" t="e">
        <f>VLOOKUP($A174,#REF!,34,FALSE)</f>
        <v>#REF!</v>
      </c>
      <c r="BG174" s="148" t="e">
        <f>VLOOKUP($A174,#REF!,22,FALSE)</f>
        <v>#REF!</v>
      </c>
      <c r="BH174" s="149"/>
    </row>
    <row r="175" ht="12.95" customHeight="1" spans="1:60">
      <c r="A175" s="164" t="s">
        <v>486</v>
      </c>
      <c r="B175" s="38" t="e">
        <f>VLOOKUP($A175,#REF!,34,FALSE)</f>
        <v>#REF!</v>
      </c>
      <c r="C175" s="39" t="str">
        <f t="shared" si="90"/>
        <v>unused_EQOS_TD1</v>
      </c>
      <c r="D175" s="40" t="e">
        <f>IF(LEN(VLOOKUP($A175,#REF!,8,FALSE)),LEFT(VLOOKUP($A175,#REF!,8,FALSE),LEN(VLOOKUP($A175,#REF!,8,FALSE))-2),"")</f>
        <v>#REF!</v>
      </c>
      <c r="E175" s="41" t="e">
        <f>IF(LEN(VLOOKUP($A175,#REF!,4,FALSE)),IF(INDEX(#REF!,MATCH($A175,#REF!,0),1),LEFT(VLOOKUP($A175,#REF!,4,FALSE),LEN(VLOOKUP($A175,#REF!,4,FALSE))-2),CONCATENATE(LEFT(VLOOKUP($A175,#REF!,4,FALSE),LEN(VLOOKUP($A175,#REF!,4,FALSE))-2),"*")),"")</f>
        <v>#REF!</v>
      </c>
      <c r="F175" s="42" t="e">
        <f>IF(LEN(VLOOKUP($A175,#REF!,5,FALSE)),IF(INDEX(#REF!,MATCH($A175,#REF!,0),2),LEFT(VLOOKUP($A175,#REF!,5,FALSE),LEN(VLOOKUP($A175,#REF!,5,FALSE))-2),CONCATENATE(LEFT(VLOOKUP($A175,#REF!,5,FALSE),LEN(VLOOKUP($A175,#REF!,5,FALSE))-2),"*")),"")</f>
        <v>#REF!</v>
      </c>
      <c r="G175" s="42" t="e">
        <f>IF(LEN(VLOOKUP($A175,#REF!,6,FALSE)),IF(INDEX(#REF!,MATCH($A175,#REF!,0),3),LEFT(VLOOKUP($A175,#REF!,6,FALSE),LEN(VLOOKUP($A175,#REF!,6,FALSE))-2),CONCATENATE(LEFT(VLOOKUP($A175,#REF!,6,FALSE),LEN(VLOOKUP($A175,#REF!,6,FALSE))-2),"*")),"")</f>
        <v>#REF!</v>
      </c>
      <c r="H175" s="43" t="e">
        <f>IF(LEN(VLOOKUP($A175,#REF!,7,FALSE)),IF(INDEX(#REF!,MATCH($A175,#REF!,0),4),LEFT(VLOOKUP($A175,#REF!,7,FALSE),LEN(VLOOKUP($A175,#REF!,7,FALSE))-2),CONCATENATE(LEFT(VLOOKUP($A175,#REF!,7,FALSE),LEN(VLOOKUP($A175,#REF!,7,FALSE))-2),"*")),"")</f>
        <v>#REF!</v>
      </c>
      <c r="I175" s="54" t="e">
        <f>IF(LEN(VLOOKUP($A175,#REF!,8,FALSE)),UPPER(RIGHT(VLOOKUP($A175,#REF!,8,FALSE),1)),"")</f>
        <v>#REF!</v>
      </c>
      <c r="J175" s="42" t="e">
        <f>IF(LEN(VLOOKUP($A175,#REF!,4,FALSE)),UPPER(RIGHT(VLOOKUP($A175,#REF!,4,FALSE),1)),"")</f>
        <v>#REF!</v>
      </c>
      <c r="K175" s="42" t="e">
        <f>IF(LEN(VLOOKUP($A175,#REF!,5,FALSE)),UPPER(RIGHT(VLOOKUP($A175,#REF!,5,FALSE),1)),"")</f>
        <v>#REF!</v>
      </c>
      <c r="L175" s="42" t="e">
        <f>IF(LEN(VLOOKUP($A175,#REF!,6,FALSE)),UPPER(RIGHT(VLOOKUP($A175,#REF!,6,FALSE),1)),"")</f>
        <v>#REF!</v>
      </c>
      <c r="M175" s="43" t="e">
        <f>IF(LEN(VLOOKUP($A175,#REF!,7,FALSE)),UPPER(RIGHT(VLOOKUP($A175,#REF!,7,FALSE),1)),"")</f>
        <v>#REF!</v>
      </c>
      <c r="N175" s="38" t="s">
        <v>481</v>
      </c>
      <c r="O175" s="38" t="s">
        <v>83</v>
      </c>
      <c r="P175" s="38" t="s">
        <v>104</v>
      </c>
      <c r="Q175" s="38" t="s">
        <v>105</v>
      </c>
      <c r="R175" s="38" t="s">
        <v>83</v>
      </c>
      <c r="S175" s="63" t="e">
        <f>HLOOKUP("Device Tree Pin Name",#REF!,MATCH($A175,#REF!,0),FALSE)</f>
        <v>#REF!</v>
      </c>
      <c r="T175" s="47" t="e">
        <f>HLOOKUP("power rail",#REF!,MATCH($A175,#REF!,0),FALSE)</f>
        <v>#REF!</v>
      </c>
      <c r="U175" s="62" t="e">
        <f>HLOOKUP("Wake Capable",#REF!,MATCH($A175,#REF!,0),FALSE)</f>
        <v>#REF!</v>
      </c>
      <c r="V175" s="62" t="e">
        <f>HLOOKUP("Strap",#REF!,MATCH($A175,#REF!,0),FALSE)</f>
        <v>#REF!</v>
      </c>
      <c r="W175" s="62" t="e">
        <f>HLOOKUP("GTE",#REF!,MATCH($A175,#REF!,0),FALSE)</f>
        <v>#REF!</v>
      </c>
      <c r="X175" s="62" t="e">
        <f>HLOOKUP("DPD_Control",#REF!,MATCH($A175,#REF!,0),FALSE)</f>
        <v>#REF!</v>
      </c>
      <c r="Y175" s="62" t="e">
        <f>HLOOKUP("DPD_Group",#REF!,MATCH($A175,#REF!,0),FALSE)</f>
        <v>#REF!</v>
      </c>
      <c r="Z175" s="47" t="e">
        <f>HLOOKUP("Pad Category",#REF!,MATCH($A175,#REF!,0),FALSE)</f>
        <v>#REF!</v>
      </c>
      <c r="AA175" s="47" t="e">
        <f>HLOOKUP("Pad type",#REF!,MATCH($A175,#REF!,0),FALSE)</f>
        <v>#REF!</v>
      </c>
      <c r="AB175" s="47" t="e">
        <f>HLOOKUP("Pull Strength",#REF!,MATCH($A175,#REF!,0),FALSE)</f>
        <v>#REF!</v>
      </c>
      <c r="AC175" s="47" t="e">
        <f>HLOOKUP("POR Pin State",#REF!,MATCH($A175,#REF!,0),FALSE)</f>
        <v>#REF!</v>
      </c>
      <c r="AD175" s="47" t="str">
        <f t="shared" si="91"/>
        <v>RSVD1</v>
      </c>
      <c r="AE175" s="82"/>
      <c r="AF175" s="38" t="str">
        <f t="shared" si="39"/>
        <v>PULL_DOWN</v>
      </c>
      <c r="AG175" s="38" t="str">
        <f t="shared" si="92"/>
        <v>TRISTATE</v>
      </c>
      <c r="AH175" s="38" t="str">
        <f t="shared" si="93"/>
        <v>DISABLE</v>
      </c>
      <c r="AI175" s="87" t="e">
        <f t="shared" si="82"/>
        <v>#REF!</v>
      </c>
      <c r="AJ175" s="86" t="b">
        <v>1</v>
      </c>
      <c r="AK175" s="86" t="b">
        <v>1</v>
      </c>
      <c r="AL175" s="86" t="b">
        <v>1</v>
      </c>
      <c r="AM175" s="86" t="b">
        <v>1</v>
      </c>
      <c r="AN175" s="86" t="b">
        <v>1</v>
      </c>
      <c r="AO175" s="86" t="b">
        <v>1</v>
      </c>
      <c r="AP175" s="63" t="str">
        <f t="shared" si="94"/>
        <v>VALID</v>
      </c>
      <c r="AQ175" s="102" t="s">
        <v>487</v>
      </c>
      <c r="AR175" s="103" t="s">
        <v>79</v>
      </c>
      <c r="AS175" s="104"/>
      <c r="AT175" s="105"/>
      <c r="AU175" s="105"/>
      <c r="AV175" s="105"/>
      <c r="AW175" s="105"/>
      <c r="AX175" s="105"/>
      <c r="AY175" s="105"/>
      <c r="AZ175" s="104"/>
      <c r="BA175" s="104"/>
      <c r="BB175" s="115"/>
      <c r="BC175" s="116"/>
      <c r="BD175" s="117"/>
      <c r="BE175" s="182" t="s">
        <v>486</v>
      </c>
      <c r="BF175" s="147" t="e">
        <f>VLOOKUP($A175,#REF!,34,FALSE)</f>
        <v>#REF!</v>
      </c>
      <c r="BG175" s="148" t="e">
        <f>VLOOKUP($A175,#REF!,22,FALSE)</f>
        <v>#REF!</v>
      </c>
      <c r="BH175" s="149"/>
    </row>
    <row r="176" ht="14.25" customHeight="1" spans="1:60">
      <c r="A176" s="164" t="s">
        <v>488</v>
      </c>
      <c r="B176" s="38" t="e">
        <f>VLOOKUP($A176,#REF!,34,FALSE)</f>
        <v>#REF!</v>
      </c>
      <c r="C176" s="39" t="str">
        <f t="shared" si="90"/>
        <v>unused_EQOS_TD2</v>
      </c>
      <c r="D176" s="40" t="e">
        <f>IF(LEN(VLOOKUP($A176,#REF!,8,FALSE)),LEFT(VLOOKUP($A176,#REF!,8,FALSE),LEN(VLOOKUP($A176,#REF!,8,FALSE))-2),"")</f>
        <v>#REF!</v>
      </c>
      <c r="E176" s="41" t="e">
        <f>IF(LEN(VLOOKUP($A176,#REF!,4,FALSE)),IF(INDEX(#REF!,MATCH($A176,#REF!,0),1),LEFT(VLOOKUP($A176,#REF!,4,FALSE),LEN(VLOOKUP($A176,#REF!,4,FALSE))-2),CONCATENATE(LEFT(VLOOKUP($A176,#REF!,4,FALSE),LEN(VLOOKUP($A176,#REF!,4,FALSE))-2),"*")),"")</f>
        <v>#REF!</v>
      </c>
      <c r="F176" s="42" t="e">
        <f>IF(LEN(VLOOKUP($A176,#REF!,5,FALSE)),IF(INDEX(#REF!,MATCH($A176,#REF!,0),2),LEFT(VLOOKUP($A176,#REF!,5,FALSE),LEN(VLOOKUP($A176,#REF!,5,FALSE))-2),CONCATENATE(LEFT(VLOOKUP($A176,#REF!,5,FALSE),LEN(VLOOKUP($A176,#REF!,5,FALSE))-2),"*")),"")</f>
        <v>#REF!</v>
      </c>
      <c r="G176" s="42" t="e">
        <f>IF(LEN(VLOOKUP($A176,#REF!,6,FALSE)),IF(INDEX(#REF!,MATCH($A176,#REF!,0),3),LEFT(VLOOKUP($A176,#REF!,6,FALSE),LEN(VLOOKUP($A176,#REF!,6,FALSE))-2),CONCATENATE(LEFT(VLOOKUP($A176,#REF!,6,FALSE),LEN(VLOOKUP($A176,#REF!,6,FALSE))-2),"*")),"")</f>
        <v>#REF!</v>
      </c>
      <c r="H176" s="43" t="e">
        <f>IF(LEN(VLOOKUP($A176,#REF!,7,FALSE)),IF(INDEX(#REF!,MATCH($A176,#REF!,0),4),LEFT(VLOOKUP($A176,#REF!,7,FALSE),LEN(VLOOKUP($A176,#REF!,7,FALSE))-2),CONCATENATE(LEFT(VLOOKUP($A176,#REF!,7,FALSE),LEN(VLOOKUP($A176,#REF!,7,FALSE))-2),"*")),"")</f>
        <v>#REF!</v>
      </c>
      <c r="I176" s="54" t="e">
        <f>IF(LEN(VLOOKUP($A176,#REF!,8,FALSE)),UPPER(RIGHT(VLOOKUP($A176,#REF!,8,FALSE),1)),"")</f>
        <v>#REF!</v>
      </c>
      <c r="J176" s="42" t="e">
        <f>IF(LEN(VLOOKUP($A176,#REF!,4,FALSE)),UPPER(RIGHT(VLOOKUP($A176,#REF!,4,FALSE),1)),"")</f>
        <v>#REF!</v>
      </c>
      <c r="K176" s="42" t="e">
        <f>IF(LEN(VLOOKUP($A176,#REF!,5,FALSE)),UPPER(RIGHT(VLOOKUP($A176,#REF!,5,FALSE),1)),"")</f>
        <v>#REF!</v>
      </c>
      <c r="L176" s="42" t="e">
        <f>IF(LEN(VLOOKUP($A176,#REF!,6,FALSE)),UPPER(RIGHT(VLOOKUP($A176,#REF!,6,FALSE),1)),"")</f>
        <v>#REF!</v>
      </c>
      <c r="M176" s="43" t="e">
        <f>IF(LEN(VLOOKUP($A176,#REF!,7,FALSE)),UPPER(RIGHT(VLOOKUP($A176,#REF!,7,FALSE),1)),"")</f>
        <v>#REF!</v>
      </c>
      <c r="N176" s="38" t="s">
        <v>481</v>
      </c>
      <c r="O176" s="38" t="s">
        <v>83</v>
      </c>
      <c r="P176" s="38" t="s">
        <v>104</v>
      </c>
      <c r="Q176" s="38" t="s">
        <v>105</v>
      </c>
      <c r="R176" s="38" t="s">
        <v>83</v>
      </c>
      <c r="S176" s="63" t="e">
        <f>HLOOKUP("Device Tree Pin Name",#REF!,MATCH($A176,#REF!,0),FALSE)</f>
        <v>#REF!</v>
      </c>
      <c r="T176" s="47" t="e">
        <f>HLOOKUP("power rail",#REF!,MATCH($A176,#REF!,0),FALSE)</f>
        <v>#REF!</v>
      </c>
      <c r="U176" s="62" t="e">
        <f>HLOOKUP("Wake Capable",#REF!,MATCH($A176,#REF!,0),FALSE)</f>
        <v>#REF!</v>
      </c>
      <c r="V176" s="62" t="e">
        <f>HLOOKUP("Strap",#REF!,MATCH($A176,#REF!,0),FALSE)</f>
        <v>#REF!</v>
      </c>
      <c r="W176" s="62" t="e">
        <f>HLOOKUP("GTE",#REF!,MATCH($A176,#REF!,0),FALSE)</f>
        <v>#REF!</v>
      </c>
      <c r="X176" s="62" t="e">
        <f>HLOOKUP("DPD_Control",#REF!,MATCH($A176,#REF!,0),FALSE)</f>
        <v>#REF!</v>
      </c>
      <c r="Y176" s="62" t="e">
        <f>HLOOKUP("DPD_Group",#REF!,MATCH($A176,#REF!,0),FALSE)</f>
        <v>#REF!</v>
      </c>
      <c r="Z176" s="47" t="e">
        <f>HLOOKUP("Pad Category",#REF!,MATCH($A176,#REF!,0),FALSE)</f>
        <v>#REF!</v>
      </c>
      <c r="AA176" s="47" t="e">
        <f>HLOOKUP("Pad type",#REF!,MATCH($A176,#REF!,0),FALSE)</f>
        <v>#REF!</v>
      </c>
      <c r="AB176" s="47" t="e">
        <f>HLOOKUP("Pull Strength",#REF!,MATCH($A176,#REF!,0),FALSE)</f>
        <v>#REF!</v>
      </c>
      <c r="AC176" s="47" t="e">
        <f>HLOOKUP("POR Pin State",#REF!,MATCH($A176,#REF!,0),FALSE)</f>
        <v>#REF!</v>
      </c>
      <c r="AD176" s="47" t="str">
        <f t="shared" si="91"/>
        <v>RSVD1</v>
      </c>
      <c r="AE176" s="82"/>
      <c r="AF176" s="38" t="str">
        <f t="shared" si="39"/>
        <v>PULL_DOWN</v>
      </c>
      <c r="AG176" s="38" t="str">
        <f t="shared" si="92"/>
        <v>TRISTATE</v>
      </c>
      <c r="AH176" s="38" t="str">
        <f t="shared" si="93"/>
        <v>DISABLE</v>
      </c>
      <c r="AI176" s="87" t="e">
        <f t="shared" si="82"/>
        <v>#REF!</v>
      </c>
      <c r="AJ176" s="86" t="b">
        <v>1</v>
      </c>
      <c r="AK176" s="86" t="b">
        <v>1</v>
      </c>
      <c r="AL176" s="86" t="b">
        <v>1</v>
      </c>
      <c r="AM176" s="86" t="b">
        <v>1</v>
      </c>
      <c r="AN176" s="86" t="b">
        <v>1</v>
      </c>
      <c r="AO176" s="86" t="b">
        <v>1</v>
      </c>
      <c r="AP176" s="63" t="str">
        <f t="shared" si="94"/>
        <v>VALID</v>
      </c>
      <c r="AQ176" s="102" t="s">
        <v>489</v>
      </c>
      <c r="AR176" s="103" t="s">
        <v>79</v>
      </c>
      <c r="AS176" s="104"/>
      <c r="AT176" s="105"/>
      <c r="AU176" s="105"/>
      <c r="AV176" s="105"/>
      <c r="AW176" s="105"/>
      <c r="AX176" s="105"/>
      <c r="AY176" s="105"/>
      <c r="AZ176" s="104"/>
      <c r="BA176" s="104"/>
      <c r="BB176" s="115"/>
      <c r="BC176" s="116"/>
      <c r="BD176" s="117"/>
      <c r="BE176" s="182" t="s">
        <v>488</v>
      </c>
      <c r="BF176" s="147" t="e">
        <f>VLOOKUP($A176,#REF!,34,FALSE)</f>
        <v>#REF!</v>
      </c>
      <c r="BG176" s="148" t="e">
        <f>VLOOKUP($A176,#REF!,22,FALSE)</f>
        <v>#REF!</v>
      </c>
      <c r="BH176" s="149"/>
    </row>
    <row r="177" ht="12.95" customHeight="1" spans="1:60">
      <c r="A177" s="164" t="s">
        <v>490</v>
      </c>
      <c r="B177" s="38" t="e">
        <f>VLOOKUP($A177,#REF!,34,FALSE)</f>
        <v>#REF!</v>
      </c>
      <c r="C177" s="39" t="str">
        <f t="shared" si="90"/>
        <v>unused_EQOS_TD3</v>
      </c>
      <c r="D177" s="40" t="e">
        <f>IF(LEN(VLOOKUP($A177,#REF!,8,FALSE)),LEFT(VLOOKUP($A177,#REF!,8,FALSE),LEN(VLOOKUP($A177,#REF!,8,FALSE))-2),"")</f>
        <v>#REF!</v>
      </c>
      <c r="E177" s="41" t="e">
        <f>IF(LEN(VLOOKUP($A177,#REF!,4,FALSE)),IF(INDEX(#REF!,MATCH($A177,#REF!,0),1),LEFT(VLOOKUP($A177,#REF!,4,FALSE),LEN(VLOOKUP($A177,#REF!,4,FALSE))-2),CONCATENATE(LEFT(VLOOKUP($A177,#REF!,4,FALSE),LEN(VLOOKUP($A177,#REF!,4,FALSE))-2),"*")),"")</f>
        <v>#REF!</v>
      </c>
      <c r="F177" s="42" t="e">
        <f>IF(LEN(VLOOKUP($A177,#REF!,5,FALSE)),IF(INDEX(#REF!,MATCH($A177,#REF!,0),2),LEFT(VLOOKUP($A177,#REF!,5,FALSE),LEN(VLOOKUP($A177,#REF!,5,FALSE))-2),CONCATENATE(LEFT(VLOOKUP($A177,#REF!,5,FALSE),LEN(VLOOKUP($A177,#REF!,5,FALSE))-2),"*")),"")</f>
        <v>#REF!</v>
      </c>
      <c r="G177" s="42" t="e">
        <f>IF(LEN(VLOOKUP($A177,#REF!,6,FALSE)),IF(INDEX(#REF!,MATCH($A177,#REF!,0),3),LEFT(VLOOKUP($A177,#REF!,6,FALSE),LEN(VLOOKUP($A177,#REF!,6,FALSE))-2),CONCATENATE(LEFT(VLOOKUP($A177,#REF!,6,FALSE),LEN(VLOOKUP($A177,#REF!,6,FALSE))-2),"*")),"")</f>
        <v>#REF!</v>
      </c>
      <c r="H177" s="43" t="e">
        <f>IF(LEN(VLOOKUP($A177,#REF!,7,FALSE)),IF(INDEX(#REF!,MATCH($A177,#REF!,0),4),LEFT(VLOOKUP($A177,#REF!,7,FALSE),LEN(VLOOKUP($A177,#REF!,7,FALSE))-2),CONCATENATE(LEFT(VLOOKUP($A177,#REF!,7,FALSE),LEN(VLOOKUP($A177,#REF!,7,FALSE))-2),"*")),"")</f>
        <v>#REF!</v>
      </c>
      <c r="I177" s="54" t="e">
        <f>IF(LEN(VLOOKUP($A177,#REF!,8,FALSE)),UPPER(RIGHT(VLOOKUP($A177,#REF!,8,FALSE),1)),"")</f>
        <v>#REF!</v>
      </c>
      <c r="J177" s="42" t="e">
        <f>IF(LEN(VLOOKUP($A177,#REF!,4,FALSE)),UPPER(RIGHT(VLOOKUP($A177,#REF!,4,FALSE),1)),"")</f>
        <v>#REF!</v>
      </c>
      <c r="K177" s="42" t="e">
        <f>IF(LEN(VLOOKUP($A177,#REF!,5,FALSE)),UPPER(RIGHT(VLOOKUP($A177,#REF!,5,FALSE),1)),"")</f>
        <v>#REF!</v>
      </c>
      <c r="L177" s="42" t="e">
        <f>IF(LEN(VLOOKUP($A177,#REF!,6,FALSE)),UPPER(RIGHT(VLOOKUP($A177,#REF!,6,FALSE),1)),"")</f>
        <v>#REF!</v>
      </c>
      <c r="M177" s="43" t="e">
        <f>IF(LEN(VLOOKUP($A177,#REF!,7,FALSE)),UPPER(RIGHT(VLOOKUP($A177,#REF!,7,FALSE),1)),"")</f>
        <v>#REF!</v>
      </c>
      <c r="N177" s="38" t="s">
        <v>481</v>
      </c>
      <c r="O177" s="38" t="s">
        <v>83</v>
      </c>
      <c r="P177" s="38" t="s">
        <v>104</v>
      </c>
      <c r="Q177" s="38" t="s">
        <v>105</v>
      </c>
      <c r="R177" s="38" t="s">
        <v>83</v>
      </c>
      <c r="S177" s="63" t="e">
        <f>HLOOKUP("Device Tree Pin Name",#REF!,MATCH($A177,#REF!,0),FALSE)</f>
        <v>#REF!</v>
      </c>
      <c r="T177" s="47" t="e">
        <f>HLOOKUP("power rail",#REF!,MATCH($A177,#REF!,0),FALSE)</f>
        <v>#REF!</v>
      </c>
      <c r="U177" s="62" t="e">
        <f>HLOOKUP("Wake Capable",#REF!,MATCH($A177,#REF!,0),FALSE)</f>
        <v>#REF!</v>
      </c>
      <c r="V177" s="62" t="e">
        <f>HLOOKUP("Strap",#REF!,MATCH($A177,#REF!,0),FALSE)</f>
        <v>#REF!</v>
      </c>
      <c r="W177" s="62" t="e">
        <f>HLOOKUP("GTE",#REF!,MATCH($A177,#REF!,0),FALSE)</f>
        <v>#REF!</v>
      </c>
      <c r="X177" s="62" t="e">
        <f>HLOOKUP("DPD_Control",#REF!,MATCH($A177,#REF!,0),FALSE)</f>
        <v>#REF!</v>
      </c>
      <c r="Y177" s="62" t="e">
        <f>HLOOKUP("DPD_Group",#REF!,MATCH($A177,#REF!,0),FALSE)</f>
        <v>#REF!</v>
      </c>
      <c r="Z177" s="47" t="e">
        <f>HLOOKUP("Pad Category",#REF!,MATCH($A177,#REF!,0),FALSE)</f>
        <v>#REF!</v>
      </c>
      <c r="AA177" s="47" t="e">
        <f>HLOOKUP("Pad type",#REF!,MATCH($A177,#REF!,0),FALSE)</f>
        <v>#REF!</v>
      </c>
      <c r="AB177" s="47" t="e">
        <f>HLOOKUP("Pull Strength",#REF!,MATCH($A177,#REF!,0),FALSE)</f>
        <v>#REF!</v>
      </c>
      <c r="AC177" s="47" t="e">
        <f>HLOOKUP("POR Pin State",#REF!,MATCH($A177,#REF!,0),FALSE)</f>
        <v>#REF!</v>
      </c>
      <c r="AD177" s="47" t="str">
        <f t="shared" si="91"/>
        <v>RSVD1</v>
      </c>
      <c r="AE177" s="82"/>
      <c r="AF177" s="38" t="str">
        <f t="shared" si="39"/>
        <v>PULL_DOWN</v>
      </c>
      <c r="AG177" s="38" t="str">
        <f t="shared" si="92"/>
        <v>TRISTATE</v>
      </c>
      <c r="AH177" s="38" t="str">
        <f t="shared" si="93"/>
        <v>DISABLE</v>
      </c>
      <c r="AI177" s="87" t="e">
        <f t="shared" si="82"/>
        <v>#REF!</v>
      </c>
      <c r="AJ177" s="86" t="b">
        <v>1</v>
      </c>
      <c r="AK177" s="86" t="b">
        <v>1</v>
      </c>
      <c r="AL177" s="86" t="b">
        <v>1</v>
      </c>
      <c r="AM177" s="86" t="b">
        <v>1</v>
      </c>
      <c r="AN177" s="86" t="b">
        <v>1</v>
      </c>
      <c r="AO177" s="86" t="b">
        <v>1</v>
      </c>
      <c r="AP177" s="63" t="str">
        <f t="shared" si="94"/>
        <v>VALID</v>
      </c>
      <c r="AQ177" s="102" t="s">
        <v>491</v>
      </c>
      <c r="AR177" s="103" t="s">
        <v>79</v>
      </c>
      <c r="AS177" s="104"/>
      <c r="AT177" s="105"/>
      <c r="AU177" s="105"/>
      <c r="AV177" s="105"/>
      <c r="AW177" s="105"/>
      <c r="AX177" s="105"/>
      <c r="AY177" s="105"/>
      <c r="AZ177" s="104"/>
      <c r="BA177" s="104"/>
      <c r="BB177" s="115"/>
      <c r="BC177" s="116"/>
      <c r="BD177" s="117"/>
      <c r="BE177" s="182" t="s">
        <v>490</v>
      </c>
      <c r="BF177" s="147" t="e">
        <f>VLOOKUP($A177,#REF!,34,FALSE)</f>
        <v>#REF!</v>
      </c>
      <c r="BG177" s="148" t="e">
        <f>VLOOKUP($A177,#REF!,22,FALSE)</f>
        <v>#REF!</v>
      </c>
      <c r="BH177" s="149"/>
    </row>
    <row r="178" ht="12.95" customHeight="1" spans="1:60">
      <c r="A178" s="164" t="s">
        <v>492</v>
      </c>
      <c r="B178" s="38" t="e">
        <f>VLOOKUP($A178,#REF!,34,FALSE)</f>
        <v>#REF!</v>
      </c>
      <c r="C178" s="39" t="str">
        <f t="shared" si="90"/>
        <v>unused_EQOS_TX_CTL</v>
      </c>
      <c r="D178" s="40" t="e">
        <f>IF(LEN(VLOOKUP($A178,#REF!,8,FALSE)),LEFT(VLOOKUP($A178,#REF!,8,FALSE),LEN(VLOOKUP($A178,#REF!,8,FALSE))-2),"")</f>
        <v>#REF!</v>
      </c>
      <c r="E178" s="41" t="e">
        <f>IF(LEN(VLOOKUP($A178,#REF!,4,FALSE)),IF(INDEX(#REF!,MATCH($A178,#REF!,0),1),LEFT(VLOOKUP($A178,#REF!,4,FALSE),LEN(VLOOKUP($A178,#REF!,4,FALSE))-2),CONCATENATE(LEFT(VLOOKUP($A178,#REF!,4,FALSE),LEN(VLOOKUP($A178,#REF!,4,FALSE))-2),"*")),"")</f>
        <v>#REF!</v>
      </c>
      <c r="F178" s="42" t="e">
        <f>IF(LEN(VLOOKUP($A178,#REF!,5,FALSE)),IF(INDEX(#REF!,MATCH($A178,#REF!,0),2),LEFT(VLOOKUP($A178,#REF!,5,FALSE),LEN(VLOOKUP($A178,#REF!,5,FALSE))-2),CONCATENATE(LEFT(VLOOKUP($A178,#REF!,5,FALSE),LEN(VLOOKUP($A178,#REF!,5,FALSE))-2),"*")),"")</f>
        <v>#REF!</v>
      </c>
      <c r="G178" s="42" t="e">
        <f>IF(LEN(VLOOKUP($A178,#REF!,6,FALSE)),IF(INDEX(#REF!,MATCH($A178,#REF!,0),3),LEFT(VLOOKUP($A178,#REF!,6,FALSE),LEN(VLOOKUP($A178,#REF!,6,FALSE))-2),CONCATENATE(LEFT(VLOOKUP($A178,#REF!,6,FALSE),LEN(VLOOKUP($A178,#REF!,6,FALSE))-2),"*")),"")</f>
        <v>#REF!</v>
      </c>
      <c r="H178" s="43" t="e">
        <f>IF(LEN(VLOOKUP($A178,#REF!,7,FALSE)),IF(INDEX(#REF!,MATCH($A178,#REF!,0),4),LEFT(VLOOKUP($A178,#REF!,7,FALSE),LEN(VLOOKUP($A178,#REF!,7,FALSE))-2),CONCATENATE(LEFT(VLOOKUP($A178,#REF!,7,FALSE),LEN(VLOOKUP($A178,#REF!,7,FALSE))-2),"*")),"")</f>
        <v>#REF!</v>
      </c>
      <c r="I178" s="54" t="e">
        <f>IF(LEN(VLOOKUP($A178,#REF!,8,FALSE)),UPPER(RIGHT(VLOOKUP($A178,#REF!,8,FALSE),1)),"")</f>
        <v>#REF!</v>
      </c>
      <c r="J178" s="42" t="e">
        <f>IF(LEN(VLOOKUP($A178,#REF!,4,FALSE)),UPPER(RIGHT(VLOOKUP($A178,#REF!,4,FALSE),1)),"")</f>
        <v>#REF!</v>
      </c>
      <c r="K178" s="42" t="e">
        <f>IF(LEN(VLOOKUP($A178,#REF!,5,FALSE)),UPPER(RIGHT(VLOOKUP($A178,#REF!,5,FALSE),1)),"")</f>
        <v>#REF!</v>
      </c>
      <c r="L178" s="42" t="e">
        <f>IF(LEN(VLOOKUP($A178,#REF!,6,FALSE)),UPPER(RIGHT(VLOOKUP($A178,#REF!,6,FALSE),1)),"")</f>
        <v>#REF!</v>
      </c>
      <c r="M178" s="43" t="e">
        <f>IF(LEN(VLOOKUP($A178,#REF!,7,FALSE)),UPPER(RIGHT(VLOOKUP($A178,#REF!,7,FALSE),1)),"")</f>
        <v>#REF!</v>
      </c>
      <c r="N178" s="38" t="s">
        <v>481</v>
      </c>
      <c r="O178" s="38" t="s">
        <v>83</v>
      </c>
      <c r="P178" s="38" t="s">
        <v>104</v>
      </c>
      <c r="Q178" s="38" t="s">
        <v>105</v>
      </c>
      <c r="R178" s="38" t="s">
        <v>83</v>
      </c>
      <c r="S178" s="63" t="e">
        <f>HLOOKUP("Device Tree Pin Name",#REF!,MATCH($A178,#REF!,0),FALSE)</f>
        <v>#REF!</v>
      </c>
      <c r="T178" s="47" t="e">
        <f>HLOOKUP("power rail",#REF!,MATCH($A178,#REF!,0),FALSE)</f>
        <v>#REF!</v>
      </c>
      <c r="U178" s="62" t="e">
        <f>HLOOKUP("Wake Capable",#REF!,MATCH($A178,#REF!,0),FALSE)</f>
        <v>#REF!</v>
      </c>
      <c r="V178" s="62" t="e">
        <f>HLOOKUP("Strap",#REF!,MATCH($A178,#REF!,0),FALSE)</f>
        <v>#REF!</v>
      </c>
      <c r="W178" s="62" t="e">
        <f>HLOOKUP("GTE",#REF!,MATCH($A178,#REF!,0),FALSE)</f>
        <v>#REF!</v>
      </c>
      <c r="X178" s="62" t="e">
        <f>HLOOKUP("DPD_Control",#REF!,MATCH($A178,#REF!,0),FALSE)</f>
        <v>#REF!</v>
      </c>
      <c r="Y178" s="62" t="e">
        <f>HLOOKUP("DPD_Group",#REF!,MATCH($A178,#REF!,0),FALSE)</f>
        <v>#REF!</v>
      </c>
      <c r="Z178" s="47" t="e">
        <f>HLOOKUP("Pad Category",#REF!,MATCH($A178,#REF!,0),FALSE)</f>
        <v>#REF!</v>
      </c>
      <c r="AA178" s="47" t="e">
        <f>HLOOKUP("Pad type",#REF!,MATCH($A178,#REF!,0),FALSE)</f>
        <v>#REF!</v>
      </c>
      <c r="AB178" s="47" t="e">
        <f>HLOOKUP("Pull Strength",#REF!,MATCH($A178,#REF!,0),FALSE)</f>
        <v>#REF!</v>
      </c>
      <c r="AC178" s="47" t="e">
        <f>HLOOKUP("POR Pin State",#REF!,MATCH($A178,#REF!,0),FALSE)</f>
        <v>#REF!</v>
      </c>
      <c r="AD178" s="47" t="str">
        <f t="shared" si="91"/>
        <v>RSVD1</v>
      </c>
      <c r="AE178" s="82"/>
      <c r="AF178" s="38" t="str">
        <f t="shared" si="39"/>
        <v>PULL_DOWN</v>
      </c>
      <c r="AG178" s="38" t="str">
        <f t="shared" si="92"/>
        <v>TRISTATE</v>
      </c>
      <c r="AH178" s="38" t="str">
        <f t="shared" si="93"/>
        <v>DISABLE</v>
      </c>
      <c r="AI178" s="87" t="e">
        <f t="shared" si="82"/>
        <v>#REF!</v>
      </c>
      <c r="AJ178" s="86" t="b">
        <v>1</v>
      </c>
      <c r="AK178" s="86" t="b">
        <v>1</v>
      </c>
      <c r="AL178" s="86" t="b">
        <v>1</v>
      </c>
      <c r="AM178" s="86" t="b">
        <v>1</v>
      </c>
      <c r="AN178" s="86" t="b">
        <v>1</v>
      </c>
      <c r="AO178" s="86" t="b">
        <v>1</v>
      </c>
      <c r="AP178" s="63" t="str">
        <f t="shared" si="94"/>
        <v>VALID</v>
      </c>
      <c r="AQ178" s="170" t="s">
        <v>493</v>
      </c>
      <c r="AR178" s="171" t="s">
        <v>79</v>
      </c>
      <c r="AS178" s="172"/>
      <c r="AT178" s="105"/>
      <c r="AU178" s="173"/>
      <c r="AV178" s="173"/>
      <c r="AW178" s="173"/>
      <c r="AX178" s="173"/>
      <c r="AY178" s="173"/>
      <c r="AZ178" s="172"/>
      <c r="BA178" s="172"/>
      <c r="BB178" s="177"/>
      <c r="BC178" s="178"/>
      <c r="BD178" s="179"/>
      <c r="BE178" s="182" t="s">
        <v>492</v>
      </c>
      <c r="BF178" s="147" t="e">
        <f>VLOOKUP($A178,#REF!,34,FALSE)</f>
        <v>#REF!</v>
      </c>
      <c r="BG178" s="148" t="e">
        <f>VLOOKUP($A178,#REF!,22,FALSE)</f>
        <v>#REF!</v>
      </c>
      <c r="BH178" s="149"/>
    </row>
    <row r="179" ht="12.95" customHeight="1" spans="1:60">
      <c r="A179" s="164" t="s">
        <v>494</v>
      </c>
      <c r="B179" s="38" t="e">
        <f>VLOOKUP($A179,#REF!,34,FALSE)</f>
        <v>#REF!</v>
      </c>
      <c r="C179" s="39" t="str">
        <f t="shared" si="90"/>
        <v>unused_EQOS_RD0</v>
      </c>
      <c r="D179" s="40" t="e">
        <f>IF(LEN(VLOOKUP($A179,#REF!,8,FALSE)),LEFT(VLOOKUP($A179,#REF!,8,FALSE),LEN(VLOOKUP($A179,#REF!,8,FALSE))-2),"")</f>
        <v>#REF!</v>
      </c>
      <c r="E179" s="41" t="e">
        <f>IF(LEN(VLOOKUP($A179,#REF!,4,FALSE)),IF(INDEX(#REF!,MATCH($A179,#REF!,0),1),LEFT(VLOOKUP($A179,#REF!,4,FALSE),LEN(VLOOKUP($A179,#REF!,4,FALSE))-2),CONCATENATE(LEFT(VLOOKUP($A179,#REF!,4,FALSE),LEN(VLOOKUP($A179,#REF!,4,FALSE))-2),"*")),"")</f>
        <v>#REF!</v>
      </c>
      <c r="F179" s="42" t="e">
        <f>IF(LEN(VLOOKUP($A179,#REF!,5,FALSE)),IF(INDEX(#REF!,MATCH($A179,#REF!,0),2),LEFT(VLOOKUP($A179,#REF!,5,FALSE),LEN(VLOOKUP($A179,#REF!,5,FALSE))-2),CONCATENATE(LEFT(VLOOKUP($A179,#REF!,5,FALSE),LEN(VLOOKUP($A179,#REF!,5,FALSE))-2),"*")),"")</f>
        <v>#REF!</v>
      </c>
      <c r="G179" s="42" t="e">
        <f>IF(LEN(VLOOKUP($A179,#REF!,6,FALSE)),IF(INDEX(#REF!,MATCH($A179,#REF!,0),3),LEFT(VLOOKUP($A179,#REF!,6,FALSE),LEN(VLOOKUP($A179,#REF!,6,FALSE))-2),CONCATENATE(LEFT(VLOOKUP($A179,#REF!,6,FALSE),LEN(VLOOKUP($A179,#REF!,6,FALSE))-2),"*")),"")</f>
        <v>#REF!</v>
      </c>
      <c r="H179" s="43" t="e">
        <f>IF(LEN(VLOOKUP($A179,#REF!,7,FALSE)),IF(INDEX(#REF!,MATCH($A179,#REF!,0),4),LEFT(VLOOKUP($A179,#REF!,7,FALSE),LEN(VLOOKUP($A179,#REF!,7,FALSE))-2),CONCATENATE(LEFT(VLOOKUP($A179,#REF!,7,FALSE),LEN(VLOOKUP($A179,#REF!,7,FALSE))-2),"*")),"")</f>
        <v>#REF!</v>
      </c>
      <c r="I179" s="54" t="e">
        <f>IF(LEN(VLOOKUP($A179,#REF!,8,FALSE)),UPPER(RIGHT(VLOOKUP($A179,#REF!,8,FALSE),1)),"")</f>
        <v>#REF!</v>
      </c>
      <c r="J179" s="42" t="e">
        <f>IF(LEN(VLOOKUP($A179,#REF!,4,FALSE)),UPPER(RIGHT(VLOOKUP($A179,#REF!,4,FALSE),1)),"")</f>
        <v>#REF!</v>
      </c>
      <c r="K179" s="42" t="e">
        <f>IF(LEN(VLOOKUP($A179,#REF!,5,FALSE)),UPPER(RIGHT(VLOOKUP($A179,#REF!,5,FALSE),1)),"")</f>
        <v>#REF!</v>
      </c>
      <c r="L179" s="42" t="e">
        <f>IF(LEN(VLOOKUP($A179,#REF!,6,FALSE)),UPPER(RIGHT(VLOOKUP($A179,#REF!,6,FALSE),1)),"")</f>
        <v>#REF!</v>
      </c>
      <c r="M179" s="43" t="e">
        <f>IF(LEN(VLOOKUP($A179,#REF!,7,FALSE)),UPPER(RIGHT(VLOOKUP($A179,#REF!,7,FALSE),1)),"")</f>
        <v>#REF!</v>
      </c>
      <c r="N179" s="38" t="s">
        <v>481</v>
      </c>
      <c r="O179" s="38" t="s">
        <v>83</v>
      </c>
      <c r="P179" s="38" t="s">
        <v>104</v>
      </c>
      <c r="Q179" s="38" t="s">
        <v>105</v>
      </c>
      <c r="R179" s="38" t="s">
        <v>83</v>
      </c>
      <c r="S179" s="63" t="e">
        <f>HLOOKUP("Device Tree Pin Name",#REF!,MATCH($A179,#REF!,0),FALSE)</f>
        <v>#REF!</v>
      </c>
      <c r="T179" s="47" t="e">
        <f>HLOOKUP("power rail",#REF!,MATCH($A179,#REF!,0),FALSE)</f>
        <v>#REF!</v>
      </c>
      <c r="U179" s="62" t="e">
        <f>HLOOKUP("Wake Capable",#REF!,MATCH($A179,#REF!,0),FALSE)</f>
        <v>#REF!</v>
      </c>
      <c r="V179" s="62" t="e">
        <f>HLOOKUP("Strap",#REF!,MATCH($A179,#REF!,0),FALSE)</f>
        <v>#REF!</v>
      </c>
      <c r="W179" s="62" t="e">
        <f>HLOOKUP("GTE",#REF!,MATCH($A179,#REF!,0),FALSE)</f>
        <v>#REF!</v>
      </c>
      <c r="X179" s="62" t="e">
        <f>HLOOKUP("DPD_Control",#REF!,MATCH($A179,#REF!,0),FALSE)</f>
        <v>#REF!</v>
      </c>
      <c r="Y179" s="62" t="e">
        <f>HLOOKUP("DPD_Group",#REF!,MATCH($A179,#REF!,0),FALSE)</f>
        <v>#REF!</v>
      </c>
      <c r="Z179" s="47" t="e">
        <f>HLOOKUP("Pad Category",#REF!,MATCH($A179,#REF!,0),FALSE)</f>
        <v>#REF!</v>
      </c>
      <c r="AA179" s="47" t="e">
        <f>HLOOKUP("Pad type",#REF!,MATCH($A179,#REF!,0),FALSE)</f>
        <v>#REF!</v>
      </c>
      <c r="AB179" s="47" t="e">
        <f>HLOOKUP("Pull Strength",#REF!,MATCH($A179,#REF!,0),FALSE)</f>
        <v>#REF!</v>
      </c>
      <c r="AC179" s="47" t="e">
        <f>HLOOKUP("POR Pin State",#REF!,MATCH($A179,#REF!,0),FALSE)</f>
        <v>#REF!</v>
      </c>
      <c r="AD179" s="47" t="str">
        <f t="shared" si="91"/>
        <v>RSVD1</v>
      </c>
      <c r="AE179" s="82"/>
      <c r="AF179" s="38" t="str">
        <f t="shared" si="39"/>
        <v>PULL_DOWN</v>
      </c>
      <c r="AG179" s="38" t="str">
        <f t="shared" si="92"/>
        <v>TRISTATE</v>
      </c>
      <c r="AH179" s="38" t="str">
        <f t="shared" si="93"/>
        <v>DISABLE</v>
      </c>
      <c r="AI179" s="87" t="e">
        <f t="shared" si="82"/>
        <v>#REF!</v>
      </c>
      <c r="AJ179" s="86" t="b">
        <v>1</v>
      </c>
      <c r="AK179" s="86" t="b">
        <v>1</v>
      </c>
      <c r="AL179" s="86" t="b">
        <v>1</v>
      </c>
      <c r="AM179" s="86" t="b">
        <v>1</v>
      </c>
      <c r="AN179" s="86" t="b">
        <v>1</v>
      </c>
      <c r="AO179" s="86" t="b">
        <v>1</v>
      </c>
      <c r="AP179" s="63" t="str">
        <f t="shared" si="94"/>
        <v>VALID</v>
      </c>
      <c r="AQ179" s="174" t="s">
        <v>495</v>
      </c>
      <c r="AR179" s="103" t="s">
        <v>79</v>
      </c>
      <c r="AS179" s="104"/>
      <c r="AT179" s="105"/>
      <c r="AU179" s="105"/>
      <c r="AV179" s="105"/>
      <c r="AW179" s="105"/>
      <c r="AX179" s="105"/>
      <c r="AY179" s="105"/>
      <c r="AZ179" s="104"/>
      <c r="BA179" s="104"/>
      <c r="BB179" s="401" t="s">
        <v>496</v>
      </c>
      <c r="BC179" s="116"/>
      <c r="BD179" s="117"/>
      <c r="BE179" s="182" t="s">
        <v>494</v>
      </c>
      <c r="BF179" s="147" t="e">
        <f>VLOOKUP($A179,#REF!,34,FALSE)</f>
        <v>#REF!</v>
      </c>
      <c r="BG179" s="148" t="e">
        <f>VLOOKUP($A179,#REF!,22,FALSE)</f>
        <v>#REF!</v>
      </c>
      <c r="BH179" s="149"/>
    </row>
    <row r="180" ht="12.95" customHeight="1" spans="1:60">
      <c r="A180" s="164" t="s">
        <v>497</v>
      </c>
      <c r="B180" s="38" t="e">
        <f>VLOOKUP($A180,#REF!,34,FALSE)</f>
        <v>#REF!</v>
      </c>
      <c r="C180" s="39" t="str">
        <f t="shared" si="90"/>
        <v>unused_EQOS_RD1</v>
      </c>
      <c r="D180" s="40" t="e">
        <f>IF(LEN(VLOOKUP($A180,#REF!,8,FALSE)),LEFT(VLOOKUP($A180,#REF!,8,FALSE),LEN(VLOOKUP($A180,#REF!,8,FALSE))-2),"")</f>
        <v>#REF!</v>
      </c>
      <c r="E180" s="41" t="e">
        <f>IF(LEN(VLOOKUP($A180,#REF!,4,FALSE)),IF(INDEX(#REF!,MATCH($A180,#REF!,0),1),LEFT(VLOOKUP($A180,#REF!,4,FALSE),LEN(VLOOKUP($A180,#REF!,4,FALSE))-2),CONCATENATE(LEFT(VLOOKUP($A180,#REF!,4,FALSE),LEN(VLOOKUP($A180,#REF!,4,FALSE))-2),"*")),"")</f>
        <v>#REF!</v>
      </c>
      <c r="F180" s="42" t="e">
        <f>IF(LEN(VLOOKUP($A180,#REF!,5,FALSE)),IF(INDEX(#REF!,MATCH($A180,#REF!,0),2),LEFT(VLOOKUP($A180,#REF!,5,FALSE),LEN(VLOOKUP($A180,#REF!,5,FALSE))-2),CONCATENATE(LEFT(VLOOKUP($A180,#REF!,5,FALSE),LEN(VLOOKUP($A180,#REF!,5,FALSE))-2),"*")),"")</f>
        <v>#REF!</v>
      </c>
      <c r="G180" s="42" t="e">
        <f>IF(LEN(VLOOKUP($A180,#REF!,6,FALSE)),IF(INDEX(#REF!,MATCH($A180,#REF!,0),3),LEFT(VLOOKUP($A180,#REF!,6,FALSE),LEN(VLOOKUP($A180,#REF!,6,FALSE))-2),CONCATENATE(LEFT(VLOOKUP($A180,#REF!,6,FALSE),LEN(VLOOKUP($A180,#REF!,6,FALSE))-2),"*")),"")</f>
        <v>#REF!</v>
      </c>
      <c r="H180" s="43" t="e">
        <f>IF(LEN(VLOOKUP($A180,#REF!,7,FALSE)),IF(INDEX(#REF!,MATCH($A180,#REF!,0),4),LEFT(VLOOKUP($A180,#REF!,7,FALSE),LEN(VLOOKUP($A180,#REF!,7,FALSE))-2),CONCATENATE(LEFT(VLOOKUP($A180,#REF!,7,FALSE),LEN(VLOOKUP($A180,#REF!,7,FALSE))-2),"*")),"")</f>
        <v>#REF!</v>
      </c>
      <c r="I180" s="54" t="e">
        <f>IF(LEN(VLOOKUP($A180,#REF!,8,FALSE)),UPPER(RIGHT(VLOOKUP($A180,#REF!,8,FALSE),1)),"")</f>
        <v>#REF!</v>
      </c>
      <c r="J180" s="42" t="e">
        <f>IF(LEN(VLOOKUP($A180,#REF!,4,FALSE)),UPPER(RIGHT(VLOOKUP($A180,#REF!,4,FALSE),1)),"")</f>
        <v>#REF!</v>
      </c>
      <c r="K180" s="42" t="e">
        <f>IF(LEN(VLOOKUP($A180,#REF!,5,FALSE)),UPPER(RIGHT(VLOOKUP($A180,#REF!,5,FALSE),1)),"")</f>
        <v>#REF!</v>
      </c>
      <c r="L180" s="42" t="e">
        <f>IF(LEN(VLOOKUP($A180,#REF!,6,FALSE)),UPPER(RIGHT(VLOOKUP($A180,#REF!,6,FALSE),1)),"")</f>
        <v>#REF!</v>
      </c>
      <c r="M180" s="43" t="e">
        <f>IF(LEN(VLOOKUP($A180,#REF!,7,FALSE)),UPPER(RIGHT(VLOOKUP($A180,#REF!,7,FALSE),1)),"")</f>
        <v>#REF!</v>
      </c>
      <c r="N180" s="38" t="s">
        <v>481</v>
      </c>
      <c r="O180" s="38" t="s">
        <v>83</v>
      </c>
      <c r="P180" s="38" t="s">
        <v>104</v>
      </c>
      <c r="Q180" s="38" t="s">
        <v>105</v>
      </c>
      <c r="R180" s="158" t="s">
        <v>83</v>
      </c>
      <c r="S180" s="159" t="e">
        <f>HLOOKUP("Device Tree Pin Name",#REF!,MATCH($A180,#REF!,0),FALSE)</f>
        <v>#REF!</v>
      </c>
      <c r="T180" s="67" t="e">
        <f>HLOOKUP("power rail",#REF!,MATCH($A180,#REF!,0),FALSE)</f>
        <v>#REF!</v>
      </c>
      <c r="U180" s="62" t="e">
        <f>HLOOKUP("Wake Capable",#REF!,MATCH($A180,#REF!,0),FALSE)</f>
        <v>#REF!</v>
      </c>
      <c r="V180" s="62" t="e">
        <f>HLOOKUP("Strap",#REF!,MATCH($A180,#REF!,0),FALSE)</f>
        <v>#REF!</v>
      </c>
      <c r="W180" s="62" t="e">
        <f>HLOOKUP("GTE",#REF!,MATCH($A180,#REF!,0),FALSE)</f>
        <v>#REF!</v>
      </c>
      <c r="X180" s="62" t="e">
        <f>HLOOKUP("DPD_Control",#REF!,MATCH($A180,#REF!,0),FALSE)</f>
        <v>#REF!</v>
      </c>
      <c r="Y180" s="62" t="e">
        <f>HLOOKUP("DPD_Group",#REF!,MATCH($A180,#REF!,0),FALSE)</f>
        <v>#REF!</v>
      </c>
      <c r="Z180" s="47" t="e">
        <f>HLOOKUP("Pad Category",#REF!,MATCH($A180,#REF!,0),FALSE)</f>
        <v>#REF!</v>
      </c>
      <c r="AA180" s="47" t="e">
        <f>HLOOKUP("Pad type",#REF!,MATCH($A180,#REF!,0),FALSE)</f>
        <v>#REF!</v>
      </c>
      <c r="AB180" s="47" t="e">
        <f>HLOOKUP("Pull Strength",#REF!,MATCH($A180,#REF!,0),FALSE)</f>
        <v>#REF!</v>
      </c>
      <c r="AC180" s="47" t="e">
        <f>HLOOKUP("POR Pin State",#REF!,MATCH($A180,#REF!,0),FALSE)</f>
        <v>#REF!</v>
      </c>
      <c r="AD180" s="47" t="str">
        <f t="shared" si="91"/>
        <v>RSVD1</v>
      </c>
      <c r="AE180" s="82"/>
      <c r="AF180" s="38" t="str">
        <f t="shared" si="39"/>
        <v>PULL_DOWN</v>
      </c>
      <c r="AG180" s="38" t="str">
        <f t="shared" si="92"/>
        <v>TRISTATE</v>
      </c>
      <c r="AH180" s="38" t="str">
        <f t="shared" si="93"/>
        <v>DISABLE</v>
      </c>
      <c r="AI180" s="87" t="e">
        <f t="shared" si="82"/>
        <v>#REF!</v>
      </c>
      <c r="AJ180" s="86" t="b">
        <v>1</v>
      </c>
      <c r="AK180" s="86" t="b">
        <v>1</v>
      </c>
      <c r="AL180" s="86" t="b">
        <v>1</v>
      </c>
      <c r="AM180" s="86" t="b">
        <v>1</v>
      </c>
      <c r="AN180" s="86" t="b">
        <v>1</v>
      </c>
      <c r="AO180" s="86" t="b">
        <v>1</v>
      </c>
      <c r="AP180" s="63" t="str">
        <f t="shared" si="94"/>
        <v>VALID</v>
      </c>
      <c r="AQ180" s="102" t="s">
        <v>498</v>
      </c>
      <c r="AR180" s="103" t="s">
        <v>79</v>
      </c>
      <c r="AS180" s="104"/>
      <c r="AT180" s="105"/>
      <c r="AU180" s="105"/>
      <c r="AV180" s="105"/>
      <c r="AW180" s="105"/>
      <c r="AX180" s="105"/>
      <c r="AY180" s="105"/>
      <c r="AZ180" s="104"/>
      <c r="BA180" s="104"/>
      <c r="BB180" s="115"/>
      <c r="BC180" s="116"/>
      <c r="BD180" s="117"/>
      <c r="BE180" s="182" t="s">
        <v>497</v>
      </c>
      <c r="BF180" s="147" t="e">
        <f>VLOOKUP($A180,#REF!,34,FALSE)</f>
        <v>#REF!</v>
      </c>
      <c r="BG180" s="148" t="e">
        <f>VLOOKUP($A180,#REF!,22,FALSE)</f>
        <v>#REF!</v>
      </c>
      <c r="BH180" s="149"/>
    </row>
    <row r="181" ht="12.95" customHeight="1" spans="1:60">
      <c r="A181" s="164" t="s">
        <v>499</v>
      </c>
      <c r="B181" s="38" t="e">
        <f>VLOOKUP($A181,#REF!,34,FALSE)</f>
        <v>#REF!</v>
      </c>
      <c r="C181" s="39" t="str">
        <f t="shared" si="90"/>
        <v>unused_EQOS_RD2</v>
      </c>
      <c r="D181" s="40" t="e">
        <f>IF(LEN(VLOOKUP($A181,#REF!,8,FALSE)),LEFT(VLOOKUP($A181,#REF!,8,FALSE),LEN(VLOOKUP($A181,#REF!,8,FALSE))-2),"")</f>
        <v>#REF!</v>
      </c>
      <c r="E181" s="41" t="e">
        <f>IF(LEN(VLOOKUP($A181,#REF!,4,FALSE)),IF(INDEX(#REF!,MATCH($A181,#REF!,0),1),LEFT(VLOOKUP($A181,#REF!,4,FALSE),LEN(VLOOKUP($A181,#REF!,4,FALSE))-2),CONCATENATE(LEFT(VLOOKUP($A181,#REF!,4,FALSE),LEN(VLOOKUP($A181,#REF!,4,FALSE))-2),"*")),"")</f>
        <v>#REF!</v>
      </c>
      <c r="F181" s="42" t="e">
        <f>IF(LEN(VLOOKUP($A181,#REF!,5,FALSE)),IF(INDEX(#REF!,MATCH($A181,#REF!,0),2),LEFT(VLOOKUP($A181,#REF!,5,FALSE),LEN(VLOOKUP($A181,#REF!,5,FALSE))-2),CONCATENATE(LEFT(VLOOKUP($A181,#REF!,5,FALSE),LEN(VLOOKUP($A181,#REF!,5,FALSE))-2),"*")),"")</f>
        <v>#REF!</v>
      </c>
      <c r="G181" s="42" t="e">
        <f>IF(LEN(VLOOKUP($A181,#REF!,6,FALSE)),IF(INDEX(#REF!,MATCH($A181,#REF!,0),3),LEFT(VLOOKUP($A181,#REF!,6,FALSE),LEN(VLOOKUP($A181,#REF!,6,FALSE))-2),CONCATENATE(LEFT(VLOOKUP($A181,#REF!,6,FALSE),LEN(VLOOKUP($A181,#REF!,6,FALSE))-2),"*")),"")</f>
        <v>#REF!</v>
      </c>
      <c r="H181" s="43" t="e">
        <f>IF(LEN(VLOOKUP($A181,#REF!,7,FALSE)),IF(INDEX(#REF!,MATCH($A181,#REF!,0),4),LEFT(VLOOKUP($A181,#REF!,7,FALSE),LEN(VLOOKUP($A181,#REF!,7,FALSE))-2),CONCATENATE(LEFT(VLOOKUP($A181,#REF!,7,FALSE),LEN(VLOOKUP($A181,#REF!,7,FALSE))-2),"*")),"")</f>
        <v>#REF!</v>
      </c>
      <c r="I181" s="54" t="e">
        <f>IF(LEN(VLOOKUP($A181,#REF!,8,FALSE)),UPPER(RIGHT(VLOOKUP($A181,#REF!,8,FALSE),1)),"")</f>
        <v>#REF!</v>
      </c>
      <c r="J181" s="42" t="e">
        <f>IF(LEN(VLOOKUP($A181,#REF!,4,FALSE)),UPPER(RIGHT(VLOOKUP($A181,#REF!,4,FALSE),1)),"")</f>
        <v>#REF!</v>
      </c>
      <c r="K181" s="42" t="e">
        <f>IF(LEN(VLOOKUP($A181,#REF!,5,FALSE)),UPPER(RIGHT(VLOOKUP($A181,#REF!,5,FALSE),1)),"")</f>
        <v>#REF!</v>
      </c>
      <c r="L181" s="42" t="e">
        <f>IF(LEN(VLOOKUP($A181,#REF!,6,FALSE)),UPPER(RIGHT(VLOOKUP($A181,#REF!,6,FALSE),1)),"")</f>
        <v>#REF!</v>
      </c>
      <c r="M181" s="43" t="e">
        <f>IF(LEN(VLOOKUP($A181,#REF!,7,FALSE)),UPPER(RIGHT(VLOOKUP($A181,#REF!,7,FALSE),1)),"")</f>
        <v>#REF!</v>
      </c>
      <c r="N181" s="38" t="s">
        <v>481</v>
      </c>
      <c r="O181" s="38" t="s">
        <v>83</v>
      </c>
      <c r="P181" s="38" t="s">
        <v>104</v>
      </c>
      <c r="Q181" s="38" t="s">
        <v>105</v>
      </c>
      <c r="R181" s="38" t="s">
        <v>83</v>
      </c>
      <c r="S181" s="63" t="e">
        <f>HLOOKUP("Device Tree Pin Name",#REF!,MATCH($A181,#REF!,0),FALSE)</f>
        <v>#REF!</v>
      </c>
      <c r="T181" s="47" t="e">
        <f>HLOOKUP("power rail",#REF!,MATCH($A181,#REF!,0),FALSE)</f>
        <v>#REF!</v>
      </c>
      <c r="U181" s="62" t="e">
        <f>HLOOKUP("Wake Capable",#REF!,MATCH($A181,#REF!,0),FALSE)</f>
        <v>#REF!</v>
      </c>
      <c r="V181" s="62" t="e">
        <f>HLOOKUP("Strap",#REF!,MATCH($A181,#REF!,0),FALSE)</f>
        <v>#REF!</v>
      </c>
      <c r="W181" s="62" t="e">
        <f>HLOOKUP("GTE",#REF!,MATCH($A181,#REF!,0),FALSE)</f>
        <v>#REF!</v>
      </c>
      <c r="X181" s="62" t="e">
        <f>HLOOKUP("DPD_Control",#REF!,MATCH($A181,#REF!,0),FALSE)</f>
        <v>#REF!</v>
      </c>
      <c r="Y181" s="62" t="e">
        <f>HLOOKUP("DPD_Group",#REF!,MATCH($A181,#REF!,0),FALSE)</f>
        <v>#REF!</v>
      </c>
      <c r="Z181" s="47" t="e">
        <f>HLOOKUP("Pad Category",#REF!,MATCH($A181,#REF!,0),FALSE)</f>
        <v>#REF!</v>
      </c>
      <c r="AA181" s="47" t="e">
        <f>HLOOKUP("Pad type",#REF!,MATCH($A181,#REF!,0),FALSE)</f>
        <v>#REF!</v>
      </c>
      <c r="AB181" s="47" t="e">
        <f>HLOOKUP("Pull Strength",#REF!,MATCH($A181,#REF!,0),FALSE)</f>
        <v>#REF!</v>
      </c>
      <c r="AC181" s="47" t="e">
        <f>HLOOKUP("POR Pin State",#REF!,MATCH($A181,#REF!,0),FALSE)</f>
        <v>#REF!</v>
      </c>
      <c r="AD181" s="47" t="str">
        <f t="shared" si="91"/>
        <v>RSVD1</v>
      </c>
      <c r="AE181" s="82"/>
      <c r="AF181" s="38" t="str">
        <f t="shared" si="39"/>
        <v>PULL_DOWN</v>
      </c>
      <c r="AG181" s="38" t="str">
        <f t="shared" si="92"/>
        <v>TRISTATE</v>
      </c>
      <c r="AH181" s="38" t="str">
        <f t="shared" si="93"/>
        <v>DISABLE</v>
      </c>
      <c r="AI181" s="87" t="e">
        <f t="shared" si="82"/>
        <v>#REF!</v>
      </c>
      <c r="AJ181" s="86" t="b">
        <v>1</v>
      </c>
      <c r="AK181" s="86" t="b">
        <v>1</v>
      </c>
      <c r="AL181" s="86" t="b">
        <v>1</v>
      </c>
      <c r="AM181" s="86" t="b">
        <v>1</v>
      </c>
      <c r="AN181" s="86" t="b">
        <v>1</v>
      </c>
      <c r="AO181" s="86" t="b">
        <v>1</v>
      </c>
      <c r="AP181" s="63" t="str">
        <f t="shared" si="94"/>
        <v>VALID</v>
      </c>
      <c r="AQ181" s="102" t="s">
        <v>500</v>
      </c>
      <c r="AR181" s="103" t="s">
        <v>79</v>
      </c>
      <c r="AS181" s="104"/>
      <c r="AT181" s="105"/>
      <c r="AU181" s="109"/>
      <c r="AV181" s="109"/>
      <c r="AW181" s="105"/>
      <c r="AX181" s="105"/>
      <c r="AY181" s="105"/>
      <c r="AZ181" s="104"/>
      <c r="BA181" s="104"/>
      <c r="BB181" s="115"/>
      <c r="BC181" s="116"/>
      <c r="BD181" s="117"/>
      <c r="BE181" s="182" t="s">
        <v>499</v>
      </c>
      <c r="BF181" s="147" t="e">
        <f>VLOOKUP($A181,#REF!,34,FALSE)</f>
        <v>#REF!</v>
      </c>
      <c r="BG181" s="148" t="e">
        <f>VLOOKUP($A181,#REF!,22,FALSE)</f>
        <v>#REF!</v>
      </c>
      <c r="BH181" s="149"/>
    </row>
    <row r="182" ht="12.95" customHeight="1" spans="1:60">
      <c r="A182" s="164" t="s">
        <v>501</v>
      </c>
      <c r="B182" s="38" t="e">
        <f>VLOOKUP($A182,#REF!,34,FALSE)</f>
        <v>#REF!</v>
      </c>
      <c r="C182" s="39" t="str">
        <f t="shared" si="90"/>
        <v>unused_EQOS_RD3</v>
      </c>
      <c r="D182" s="40" t="e">
        <f>IF(LEN(VLOOKUP($A182,#REF!,8,FALSE)),LEFT(VLOOKUP($A182,#REF!,8,FALSE),LEN(VLOOKUP($A182,#REF!,8,FALSE))-2),"")</f>
        <v>#REF!</v>
      </c>
      <c r="E182" s="41" t="e">
        <f>IF(LEN(VLOOKUP($A182,#REF!,4,FALSE)),IF(INDEX(#REF!,MATCH($A182,#REF!,0),1),LEFT(VLOOKUP($A182,#REF!,4,FALSE),LEN(VLOOKUP($A182,#REF!,4,FALSE))-2),CONCATENATE(LEFT(VLOOKUP($A182,#REF!,4,FALSE),LEN(VLOOKUP($A182,#REF!,4,FALSE))-2),"*")),"")</f>
        <v>#REF!</v>
      </c>
      <c r="F182" s="42" t="e">
        <f>IF(LEN(VLOOKUP($A182,#REF!,5,FALSE)),IF(INDEX(#REF!,MATCH($A182,#REF!,0),2),LEFT(VLOOKUP($A182,#REF!,5,FALSE),LEN(VLOOKUP($A182,#REF!,5,FALSE))-2),CONCATENATE(LEFT(VLOOKUP($A182,#REF!,5,FALSE),LEN(VLOOKUP($A182,#REF!,5,FALSE))-2),"*")),"")</f>
        <v>#REF!</v>
      </c>
      <c r="G182" s="42" t="e">
        <f>IF(LEN(VLOOKUP($A182,#REF!,6,FALSE)),IF(INDEX(#REF!,MATCH($A182,#REF!,0),3),LEFT(VLOOKUP($A182,#REF!,6,FALSE),LEN(VLOOKUP($A182,#REF!,6,FALSE))-2),CONCATENATE(LEFT(VLOOKUP($A182,#REF!,6,FALSE),LEN(VLOOKUP($A182,#REF!,6,FALSE))-2),"*")),"")</f>
        <v>#REF!</v>
      </c>
      <c r="H182" s="43" t="e">
        <f>IF(LEN(VLOOKUP($A182,#REF!,7,FALSE)),IF(INDEX(#REF!,MATCH($A182,#REF!,0),4),LEFT(VLOOKUP($A182,#REF!,7,FALSE),LEN(VLOOKUP($A182,#REF!,7,FALSE))-2),CONCATENATE(LEFT(VLOOKUP($A182,#REF!,7,FALSE),LEN(VLOOKUP($A182,#REF!,7,FALSE))-2),"*")),"")</f>
        <v>#REF!</v>
      </c>
      <c r="I182" s="54" t="e">
        <f>IF(LEN(VLOOKUP($A182,#REF!,8,FALSE)),UPPER(RIGHT(VLOOKUP($A182,#REF!,8,FALSE),1)),"")</f>
        <v>#REF!</v>
      </c>
      <c r="J182" s="42" t="e">
        <f>IF(LEN(VLOOKUP($A182,#REF!,4,FALSE)),UPPER(RIGHT(VLOOKUP($A182,#REF!,4,FALSE),1)),"")</f>
        <v>#REF!</v>
      </c>
      <c r="K182" s="42" t="e">
        <f>IF(LEN(VLOOKUP($A182,#REF!,5,FALSE)),UPPER(RIGHT(VLOOKUP($A182,#REF!,5,FALSE),1)),"")</f>
        <v>#REF!</v>
      </c>
      <c r="L182" s="42" t="e">
        <f>IF(LEN(VLOOKUP($A182,#REF!,6,FALSE)),UPPER(RIGHT(VLOOKUP($A182,#REF!,6,FALSE),1)),"")</f>
        <v>#REF!</v>
      </c>
      <c r="M182" s="43" t="e">
        <f>IF(LEN(VLOOKUP($A182,#REF!,7,FALSE)),UPPER(RIGHT(VLOOKUP($A182,#REF!,7,FALSE),1)),"")</f>
        <v>#REF!</v>
      </c>
      <c r="N182" s="38" t="s">
        <v>481</v>
      </c>
      <c r="O182" s="38" t="s">
        <v>83</v>
      </c>
      <c r="P182" s="38" t="s">
        <v>104</v>
      </c>
      <c r="Q182" s="38" t="s">
        <v>105</v>
      </c>
      <c r="R182" s="38" t="s">
        <v>83</v>
      </c>
      <c r="S182" s="63" t="e">
        <f>HLOOKUP("Device Tree Pin Name",#REF!,MATCH($A182,#REF!,0),FALSE)</f>
        <v>#REF!</v>
      </c>
      <c r="T182" s="47" t="e">
        <f>HLOOKUP("power rail",#REF!,MATCH($A182,#REF!,0),FALSE)</f>
        <v>#REF!</v>
      </c>
      <c r="U182" s="62" t="e">
        <f>HLOOKUP("Wake Capable",#REF!,MATCH($A182,#REF!,0),FALSE)</f>
        <v>#REF!</v>
      </c>
      <c r="V182" s="62" t="e">
        <f>HLOOKUP("Strap",#REF!,MATCH($A182,#REF!,0),FALSE)</f>
        <v>#REF!</v>
      </c>
      <c r="W182" s="62" t="e">
        <f>HLOOKUP("GTE",#REF!,MATCH($A182,#REF!,0),FALSE)</f>
        <v>#REF!</v>
      </c>
      <c r="X182" s="62" t="e">
        <f>HLOOKUP("DPD_Control",#REF!,MATCH($A182,#REF!,0),FALSE)</f>
        <v>#REF!</v>
      </c>
      <c r="Y182" s="62" t="e">
        <f>HLOOKUP("DPD_Group",#REF!,MATCH($A182,#REF!,0),FALSE)</f>
        <v>#REF!</v>
      </c>
      <c r="Z182" s="47" t="e">
        <f>HLOOKUP("Pad Category",#REF!,MATCH($A182,#REF!,0),FALSE)</f>
        <v>#REF!</v>
      </c>
      <c r="AA182" s="47" t="e">
        <f>HLOOKUP("Pad type",#REF!,MATCH($A182,#REF!,0),FALSE)</f>
        <v>#REF!</v>
      </c>
      <c r="AB182" s="47" t="e">
        <f>HLOOKUP("Pull Strength",#REF!,MATCH($A182,#REF!,0),FALSE)</f>
        <v>#REF!</v>
      </c>
      <c r="AC182" s="47" t="e">
        <f>HLOOKUP("POR Pin State",#REF!,MATCH($A182,#REF!,0),FALSE)</f>
        <v>#REF!</v>
      </c>
      <c r="AD182" s="47" t="str">
        <f t="shared" si="91"/>
        <v>RSVD1</v>
      </c>
      <c r="AE182" s="82"/>
      <c r="AF182" s="38" t="str">
        <f t="shared" si="39"/>
        <v>PULL_DOWN</v>
      </c>
      <c r="AG182" s="38" t="str">
        <f t="shared" si="92"/>
        <v>TRISTATE</v>
      </c>
      <c r="AH182" s="38" t="str">
        <f t="shared" si="93"/>
        <v>DISABLE</v>
      </c>
      <c r="AI182" s="87" t="e">
        <f t="shared" si="82"/>
        <v>#REF!</v>
      </c>
      <c r="AJ182" s="86" t="b">
        <v>1</v>
      </c>
      <c r="AK182" s="86" t="b">
        <v>1</v>
      </c>
      <c r="AL182" s="86" t="b">
        <v>1</v>
      </c>
      <c r="AM182" s="86" t="b">
        <v>1</v>
      </c>
      <c r="AN182" s="86" t="b">
        <v>1</v>
      </c>
      <c r="AO182" s="86" t="b">
        <v>1</v>
      </c>
      <c r="AP182" s="63" t="str">
        <f t="shared" si="94"/>
        <v>VALID</v>
      </c>
      <c r="AQ182" s="102" t="s">
        <v>502</v>
      </c>
      <c r="AR182" s="103" t="s">
        <v>79</v>
      </c>
      <c r="AS182" s="104"/>
      <c r="AT182" s="105"/>
      <c r="AU182" s="109"/>
      <c r="AV182" s="109"/>
      <c r="AW182" s="105"/>
      <c r="AX182" s="105"/>
      <c r="AY182" s="105"/>
      <c r="AZ182" s="104"/>
      <c r="BA182" s="104"/>
      <c r="BB182" s="115"/>
      <c r="BC182" s="116"/>
      <c r="BD182" s="117"/>
      <c r="BE182" s="182" t="s">
        <v>501</v>
      </c>
      <c r="BF182" s="147" t="e">
        <f>VLOOKUP($A182,#REF!,34,FALSE)</f>
        <v>#REF!</v>
      </c>
      <c r="BG182" s="148" t="e">
        <f>VLOOKUP($A182,#REF!,22,FALSE)</f>
        <v>#REF!</v>
      </c>
      <c r="BH182" s="149"/>
    </row>
    <row r="183" ht="12.95" customHeight="1" spans="1:60">
      <c r="A183" s="164" t="s">
        <v>503</v>
      </c>
      <c r="B183" s="38" t="e">
        <f>VLOOKUP($A183,#REF!,34,FALSE)</f>
        <v>#REF!</v>
      </c>
      <c r="C183" s="39" t="str">
        <f t="shared" si="90"/>
        <v>unused_EQOS_RX_CTL</v>
      </c>
      <c r="D183" s="40" t="e">
        <f>IF(LEN(VLOOKUP($A183,#REF!,8,FALSE)),LEFT(VLOOKUP($A183,#REF!,8,FALSE),LEN(VLOOKUP($A183,#REF!,8,FALSE))-2),"")</f>
        <v>#REF!</v>
      </c>
      <c r="E183" s="41" t="e">
        <f>IF(LEN(VLOOKUP($A183,#REF!,4,FALSE)),IF(INDEX(#REF!,MATCH($A183,#REF!,0),1),LEFT(VLOOKUP($A183,#REF!,4,FALSE),LEN(VLOOKUP($A183,#REF!,4,FALSE))-2),CONCATENATE(LEFT(VLOOKUP($A183,#REF!,4,FALSE),LEN(VLOOKUP($A183,#REF!,4,FALSE))-2),"*")),"")</f>
        <v>#REF!</v>
      </c>
      <c r="F183" s="42" t="e">
        <f>IF(LEN(VLOOKUP($A183,#REF!,5,FALSE)),IF(INDEX(#REF!,MATCH($A183,#REF!,0),2),LEFT(VLOOKUP($A183,#REF!,5,FALSE),LEN(VLOOKUP($A183,#REF!,5,FALSE))-2),CONCATENATE(LEFT(VLOOKUP($A183,#REF!,5,FALSE),LEN(VLOOKUP($A183,#REF!,5,FALSE))-2),"*")),"")</f>
        <v>#REF!</v>
      </c>
      <c r="G183" s="42" t="e">
        <f>IF(LEN(VLOOKUP($A183,#REF!,6,FALSE)),IF(INDEX(#REF!,MATCH($A183,#REF!,0),3),LEFT(VLOOKUP($A183,#REF!,6,FALSE),LEN(VLOOKUP($A183,#REF!,6,FALSE))-2),CONCATENATE(LEFT(VLOOKUP($A183,#REF!,6,FALSE),LEN(VLOOKUP($A183,#REF!,6,FALSE))-2),"*")),"")</f>
        <v>#REF!</v>
      </c>
      <c r="H183" s="43" t="e">
        <f>IF(LEN(VLOOKUP($A183,#REF!,7,FALSE)),IF(INDEX(#REF!,MATCH($A183,#REF!,0),4),LEFT(VLOOKUP($A183,#REF!,7,FALSE),LEN(VLOOKUP($A183,#REF!,7,FALSE))-2),CONCATENATE(LEFT(VLOOKUP($A183,#REF!,7,FALSE),LEN(VLOOKUP($A183,#REF!,7,FALSE))-2),"*")),"")</f>
        <v>#REF!</v>
      </c>
      <c r="I183" s="54" t="e">
        <f>IF(LEN(VLOOKUP($A183,#REF!,8,FALSE)),UPPER(RIGHT(VLOOKUP($A183,#REF!,8,FALSE),1)),"")</f>
        <v>#REF!</v>
      </c>
      <c r="J183" s="42" t="e">
        <f>IF(LEN(VLOOKUP($A183,#REF!,4,FALSE)),UPPER(RIGHT(VLOOKUP($A183,#REF!,4,FALSE),1)),"")</f>
        <v>#REF!</v>
      </c>
      <c r="K183" s="42" t="e">
        <f>IF(LEN(VLOOKUP($A183,#REF!,5,FALSE)),UPPER(RIGHT(VLOOKUP($A183,#REF!,5,FALSE),1)),"")</f>
        <v>#REF!</v>
      </c>
      <c r="L183" s="42" t="e">
        <f>IF(LEN(VLOOKUP($A183,#REF!,6,FALSE)),UPPER(RIGHT(VLOOKUP($A183,#REF!,6,FALSE),1)),"")</f>
        <v>#REF!</v>
      </c>
      <c r="M183" s="43" t="e">
        <f>IF(LEN(VLOOKUP($A183,#REF!,7,FALSE)),UPPER(RIGHT(VLOOKUP($A183,#REF!,7,FALSE),1)),"")</f>
        <v>#REF!</v>
      </c>
      <c r="N183" s="38" t="s">
        <v>481</v>
      </c>
      <c r="O183" s="38" t="s">
        <v>83</v>
      </c>
      <c r="P183" s="38" t="s">
        <v>104</v>
      </c>
      <c r="Q183" s="38" t="s">
        <v>105</v>
      </c>
      <c r="R183" s="38" t="s">
        <v>83</v>
      </c>
      <c r="S183" s="63" t="e">
        <f>HLOOKUP("Device Tree Pin Name",#REF!,MATCH($A183,#REF!,0),FALSE)</f>
        <v>#REF!</v>
      </c>
      <c r="T183" s="47" t="e">
        <f>HLOOKUP("power rail",#REF!,MATCH($A183,#REF!,0),FALSE)</f>
        <v>#REF!</v>
      </c>
      <c r="U183" s="62" t="e">
        <f>HLOOKUP("Wake Capable",#REF!,MATCH($A183,#REF!,0),FALSE)</f>
        <v>#REF!</v>
      </c>
      <c r="V183" s="62" t="e">
        <f>HLOOKUP("Strap",#REF!,MATCH($A183,#REF!,0),FALSE)</f>
        <v>#REF!</v>
      </c>
      <c r="W183" s="62" t="e">
        <f>HLOOKUP("GTE",#REF!,MATCH($A183,#REF!,0),FALSE)</f>
        <v>#REF!</v>
      </c>
      <c r="X183" s="62" t="e">
        <f>HLOOKUP("DPD_Control",#REF!,MATCH($A183,#REF!,0),FALSE)</f>
        <v>#REF!</v>
      </c>
      <c r="Y183" s="62" t="e">
        <f>HLOOKUP("DPD_Group",#REF!,MATCH($A183,#REF!,0),FALSE)</f>
        <v>#REF!</v>
      </c>
      <c r="Z183" s="47" t="e">
        <f>HLOOKUP("Pad Category",#REF!,MATCH($A183,#REF!,0),FALSE)</f>
        <v>#REF!</v>
      </c>
      <c r="AA183" s="47" t="e">
        <f>HLOOKUP("Pad type",#REF!,MATCH($A183,#REF!,0),FALSE)</f>
        <v>#REF!</v>
      </c>
      <c r="AB183" s="47" t="e">
        <f>HLOOKUP("Pull Strength",#REF!,MATCH($A183,#REF!,0),FALSE)</f>
        <v>#REF!</v>
      </c>
      <c r="AC183" s="47" t="e">
        <f>HLOOKUP("POR Pin State",#REF!,MATCH($A183,#REF!,0),FALSE)</f>
        <v>#REF!</v>
      </c>
      <c r="AD183" s="47" t="str">
        <f t="shared" si="91"/>
        <v>RSVD1</v>
      </c>
      <c r="AE183" s="82"/>
      <c r="AF183" s="38" t="str">
        <f t="shared" si="39"/>
        <v>PULL_DOWN</v>
      </c>
      <c r="AG183" s="38" t="str">
        <f t="shared" si="92"/>
        <v>TRISTATE</v>
      </c>
      <c r="AH183" s="38" t="str">
        <f t="shared" si="93"/>
        <v>DISABLE</v>
      </c>
      <c r="AI183" s="87" t="e">
        <f t="shared" si="82"/>
        <v>#REF!</v>
      </c>
      <c r="AJ183" s="86" t="b">
        <v>1</v>
      </c>
      <c r="AK183" s="86" t="b">
        <v>1</v>
      </c>
      <c r="AL183" s="86" t="b">
        <v>1</v>
      </c>
      <c r="AM183" s="86" t="b">
        <v>1</v>
      </c>
      <c r="AN183" s="86" t="b">
        <v>1</v>
      </c>
      <c r="AO183" s="86" t="b">
        <v>1</v>
      </c>
      <c r="AP183" s="63" t="str">
        <f t="shared" si="94"/>
        <v>VALID</v>
      </c>
      <c r="AQ183" s="102" t="s">
        <v>504</v>
      </c>
      <c r="AR183" s="103" t="s">
        <v>79</v>
      </c>
      <c r="AS183" s="104"/>
      <c r="AT183" s="104" t="s">
        <v>89</v>
      </c>
      <c r="AU183" s="105"/>
      <c r="AV183" s="105"/>
      <c r="AW183" s="105"/>
      <c r="AX183" s="105"/>
      <c r="AY183" s="105"/>
      <c r="AZ183" s="104"/>
      <c r="BA183" s="104"/>
      <c r="BB183" s="115"/>
      <c r="BC183" s="116"/>
      <c r="BD183" s="117"/>
      <c r="BE183" s="182" t="s">
        <v>503</v>
      </c>
      <c r="BF183" s="147" t="e">
        <f>VLOOKUP($A183,#REF!,34,FALSE)</f>
        <v>#REF!</v>
      </c>
      <c r="BG183" s="148" t="e">
        <f>VLOOKUP($A183,#REF!,22,FALSE)</f>
        <v>#REF!</v>
      </c>
      <c r="BH183" s="149"/>
    </row>
    <row r="184" ht="14.25" customHeight="1" spans="1:60">
      <c r="A184" s="164" t="s">
        <v>505</v>
      </c>
      <c r="B184" s="38" t="e">
        <f>VLOOKUP($A184,#REF!,34,FALSE)</f>
        <v>#REF!</v>
      </c>
      <c r="C184" s="39" t="str">
        <f t="shared" si="90"/>
        <v>unused_EQOS_RXC</v>
      </c>
      <c r="D184" s="40" t="e">
        <f>IF(LEN(VLOOKUP($A184,#REF!,8,FALSE)),LEFT(VLOOKUP($A184,#REF!,8,FALSE),LEN(VLOOKUP($A184,#REF!,8,FALSE))-2),"")</f>
        <v>#REF!</v>
      </c>
      <c r="E184" s="41" t="e">
        <f>IF(LEN(VLOOKUP($A184,#REF!,4,FALSE)),IF(INDEX(#REF!,MATCH($A184,#REF!,0),1),LEFT(VLOOKUP($A184,#REF!,4,FALSE),LEN(VLOOKUP($A184,#REF!,4,FALSE))-2),CONCATENATE(LEFT(VLOOKUP($A184,#REF!,4,FALSE),LEN(VLOOKUP($A184,#REF!,4,FALSE))-2),"*")),"")</f>
        <v>#REF!</v>
      </c>
      <c r="F184" s="42" t="e">
        <f>IF(LEN(VLOOKUP($A184,#REF!,5,FALSE)),IF(INDEX(#REF!,MATCH($A184,#REF!,0),2),LEFT(VLOOKUP($A184,#REF!,5,FALSE),LEN(VLOOKUP($A184,#REF!,5,FALSE))-2),CONCATENATE(LEFT(VLOOKUP($A184,#REF!,5,FALSE),LEN(VLOOKUP($A184,#REF!,5,FALSE))-2),"*")),"")</f>
        <v>#REF!</v>
      </c>
      <c r="G184" s="42" t="e">
        <f>IF(LEN(VLOOKUP($A184,#REF!,6,FALSE)),IF(INDEX(#REF!,MATCH($A184,#REF!,0),3),LEFT(VLOOKUP($A184,#REF!,6,FALSE),LEN(VLOOKUP($A184,#REF!,6,FALSE))-2),CONCATENATE(LEFT(VLOOKUP($A184,#REF!,6,FALSE),LEN(VLOOKUP($A184,#REF!,6,FALSE))-2),"*")),"")</f>
        <v>#REF!</v>
      </c>
      <c r="H184" s="43" t="e">
        <f>IF(LEN(VLOOKUP($A184,#REF!,7,FALSE)),IF(INDEX(#REF!,MATCH($A184,#REF!,0),4),LEFT(VLOOKUP($A184,#REF!,7,FALSE),LEN(VLOOKUP($A184,#REF!,7,FALSE))-2),CONCATENATE(LEFT(VLOOKUP($A184,#REF!,7,FALSE),LEN(VLOOKUP($A184,#REF!,7,FALSE))-2),"*")),"")</f>
        <v>#REF!</v>
      </c>
      <c r="I184" s="54" t="e">
        <f>IF(LEN(VLOOKUP($A184,#REF!,8,FALSE)),UPPER(RIGHT(VLOOKUP($A184,#REF!,8,FALSE),1)),"")</f>
        <v>#REF!</v>
      </c>
      <c r="J184" s="42" t="e">
        <f>IF(LEN(VLOOKUP($A184,#REF!,4,FALSE)),UPPER(RIGHT(VLOOKUP($A184,#REF!,4,FALSE),1)),"")</f>
        <v>#REF!</v>
      </c>
      <c r="K184" s="42" t="e">
        <f>IF(LEN(VLOOKUP($A184,#REF!,5,FALSE)),UPPER(RIGHT(VLOOKUP($A184,#REF!,5,FALSE),1)),"")</f>
        <v>#REF!</v>
      </c>
      <c r="L184" s="42" t="e">
        <f>IF(LEN(VLOOKUP($A184,#REF!,6,FALSE)),UPPER(RIGHT(VLOOKUP($A184,#REF!,6,FALSE),1)),"")</f>
        <v>#REF!</v>
      </c>
      <c r="M184" s="43" t="e">
        <f>IF(LEN(VLOOKUP($A184,#REF!,7,FALSE)),UPPER(RIGHT(VLOOKUP($A184,#REF!,7,FALSE),1)),"")</f>
        <v>#REF!</v>
      </c>
      <c r="N184" s="38" t="s">
        <v>481</v>
      </c>
      <c r="O184" s="38" t="s">
        <v>83</v>
      </c>
      <c r="P184" s="38" t="s">
        <v>104</v>
      </c>
      <c r="Q184" s="38" t="s">
        <v>105</v>
      </c>
      <c r="R184" s="38" t="s">
        <v>83</v>
      </c>
      <c r="S184" s="63" t="e">
        <f>HLOOKUP("Device Tree Pin Name",#REF!,MATCH($A184,#REF!,0),FALSE)</f>
        <v>#REF!</v>
      </c>
      <c r="T184" s="47" t="e">
        <f>HLOOKUP("power rail",#REF!,MATCH($A184,#REF!,0),FALSE)</f>
        <v>#REF!</v>
      </c>
      <c r="U184" s="62" t="e">
        <f>HLOOKUP("Wake Capable",#REF!,MATCH($A184,#REF!,0),FALSE)</f>
        <v>#REF!</v>
      </c>
      <c r="V184" s="62" t="e">
        <f>HLOOKUP("Strap",#REF!,MATCH($A184,#REF!,0),FALSE)</f>
        <v>#REF!</v>
      </c>
      <c r="W184" s="62" t="e">
        <f>HLOOKUP("GTE",#REF!,MATCH($A184,#REF!,0),FALSE)</f>
        <v>#REF!</v>
      </c>
      <c r="X184" s="62" t="e">
        <f>HLOOKUP("DPD_Control",#REF!,MATCH($A184,#REF!,0),FALSE)</f>
        <v>#REF!</v>
      </c>
      <c r="Y184" s="62" t="e">
        <f>HLOOKUP("DPD_Group",#REF!,MATCH($A184,#REF!,0),FALSE)</f>
        <v>#REF!</v>
      </c>
      <c r="Z184" s="47" t="e">
        <f>HLOOKUP("Pad Category",#REF!,MATCH($A184,#REF!,0),FALSE)</f>
        <v>#REF!</v>
      </c>
      <c r="AA184" s="47" t="e">
        <f>HLOOKUP("Pad type",#REF!,MATCH($A184,#REF!,0),FALSE)</f>
        <v>#REF!</v>
      </c>
      <c r="AB184" s="47" t="e">
        <f>HLOOKUP("Pull Strength",#REF!,MATCH($A184,#REF!,0),FALSE)</f>
        <v>#REF!</v>
      </c>
      <c r="AC184" s="47" t="e">
        <f>HLOOKUP("POR Pin State",#REF!,MATCH($A184,#REF!,0),FALSE)</f>
        <v>#REF!</v>
      </c>
      <c r="AD184" s="47" t="str">
        <f t="shared" si="91"/>
        <v>RSVD1</v>
      </c>
      <c r="AE184" s="82"/>
      <c r="AF184" s="38" t="str">
        <f t="shared" si="39"/>
        <v>PULL_DOWN</v>
      </c>
      <c r="AG184" s="38" t="str">
        <f t="shared" si="92"/>
        <v>TRISTATE</v>
      </c>
      <c r="AH184" s="38" t="str">
        <f t="shared" si="93"/>
        <v>DISABLE</v>
      </c>
      <c r="AI184" s="87" t="e">
        <f t="shared" si="82"/>
        <v>#REF!</v>
      </c>
      <c r="AJ184" s="86" t="b">
        <v>1</v>
      </c>
      <c r="AK184" s="86" t="b">
        <v>1</v>
      </c>
      <c r="AL184" s="86" t="b">
        <v>1</v>
      </c>
      <c r="AM184" s="86" t="b">
        <v>1</v>
      </c>
      <c r="AN184" s="86" t="b">
        <v>1</v>
      </c>
      <c r="AO184" s="86" t="b">
        <v>1</v>
      </c>
      <c r="AP184" s="63" t="str">
        <f t="shared" si="94"/>
        <v>VALID</v>
      </c>
      <c r="AQ184" s="102" t="s">
        <v>506</v>
      </c>
      <c r="AR184" s="103" t="s">
        <v>79</v>
      </c>
      <c r="AS184" s="104"/>
      <c r="AT184" s="105"/>
      <c r="AU184" s="105"/>
      <c r="AV184" s="105"/>
      <c r="AW184" s="105"/>
      <c r="AX184" s="105"/>
      <c r="AY184" s="105"/>
      <c r="AZ184" s="104"/>
      <c r="BA184" s="104"/>
      <c r="BB184" s="115"/>
      <c r="BC184" s="116"/>
      <c r="BD184" s="117"/>
      <c r="BE184" s="182" t="s">
        <v>505</v>
      </c>
      <c r="BF184" s="147" t="e">
        <f>VLOOKUP($A184,#REF!,34,FALSE)</f>
        <v>#REF!</v>
      </c>
      <c r="BG184" s="148" t="e">
        <f>VLOOKUP($A184,#REF!,22,FALSE)</f>
        <v>#REF!</v>
      </c>
      <c r="BH184" s="149"/>
    </row>
    <row r="185" ht="12.95" customHeight="1" spans="1:60">
      <c r="A185" s="164" t="s">
        <v>507</v>
      </c>
      <c r="B185" s="38" t="e">
        <f>VLOOKUP($A185,#REF!,34,FALSE)</f>
        <v>#REF!</v>
      </c>
      <c r="C185" s="39" t="str">
        <f t="shared" si="90"/>
        <v>unused_EQOS_SMA_MDIO</v>
      </c>
      <c r="D185" s="40" t="e">
        <f>IF(LEN(VLOOKUP($A185,#REF!,8,FALSE)),LEFT(VLOOKUP($A185,#REF!,8,FALSE),LEN(VLOOKUP($A185,#REF!,8,FALSE))-2),"")</f>
        <v>#REF!</v>
      </c>
      <c r="E185" s="41" t="e">
        <f>IF(LEN(VLOOKUP($A185,#REF!,4,FALSE)),IF(INDEX(#REF!,MATCH($A185,#REF!,0),1),LEFT(VLOOKUP($A185,#REF!,4,FALSE),LEN(VLOOKUP($A185,#REF!,4,FALSE))-2),CONCATENATE(LEFT(VLOOKUP($A185,#REF!,4,FALSE),LEN(VLOOKUP($A185,#REF!,4,FALSE))-2),"*")),"")</f>
        <v>#REF!</v>
      </c>
      <c r="F185" s="42" t="e">
        <f>IF(LEN(VLOOKUP($A185,#REF!,5,FALSE)),IF(INDEX(#REF!,MATCH($A185,#REF!,0),2),LEFT(VLOOKUP($A185,#REF!,5,FALSE),LEN(VLOOKUP($A185,#REF!,5,FALSE))-2),CONCATENATE(LEFT(VLOOKUP($A185,#REF!,5,FALSE),LEN(VLOOKUP($A185,#REF!,5,FALSE))-2),"*")),"")</f>
        <v>#REF!</v>
      </c>
      <c r="G185" s="42" t="e">
        <f>IF(LEN(VLOOKUP($A185,#REF!,6,FALSE)),IF(INDEX(#REF!,MATCH($A185,#REF!,0),3),LEFT(VLOOKUP($A185,#REF!,6,FALSE),LEN(VLOOKUP($A185,#REF!,6,FALSE))-2),CONCATENATE(LEFT(VLOOKUP($A185,#REF!,6,FALSE),LEN(VLOOKUP($A185,#REF!,6,FALSE))-2),"*")),"")</f>
        <v>#REF!</v>
      </c>
      <c r="H185" s="43" t="e">
        <f>IF(LEN(VLOOKUP($A185,#REF!,7,FALSE)),IF(INDEX(#REF!,MATCH($A185,#REF!,0),4),LEFT(VLOOKUP($A185,#REF!,7,FALSE),LEN(VLOOKUP($A185,#REF!,7,FALSE))-2),CONCATENATE(LEFT(VLOOKUP($A185,#REF!,7,FALSE),LEN(VLOOKUP($A185,#REF!,7,FALSE))-2),"*")),"")</f>
        <v>#REF!</v>
      </c>
      <c r="I185" s="54" t="e">
        <f>IF(LEN(VLOOKUP($A185,#REF!,8,FALSE)),UPPER(RIGHT(VLOOKUP($A185,#REF!,8,FALSE),1)),"")</f>
        <v>#REF!</v>
      </c>
      <c r="J185" s="42" t="e">
        <f>IF(LEN(VLOOKUP($A185,#REF!,4,FALSE)),UPPER(RIGHT(VLOOKUP($A185,#REF!,4,FALSE),1)),"")</f>
        <v>#REF!</v>
      </c>
      <c r="K185" s="42" t="e">
        <f>IF(LEN(VLOOKUP($A185,#REF!,5,FALSE)),UPPER(RIGHT(VLOOKUP($A185,#REF!,5,FALSE),1)),"")</f>
        <v>#REF!</v>
      </c>
      <c r="L185" s="42" t="e">
        <f>IF(LEN(VLOOKUP($A185,#REF!,6,FALSE)),UPPER(RIGHT(VLOOKUP($A185,#REF!,6,FALSE),1)),"")</f>
        <v>#REF!</v>
      </c>
      <c r="M185" s="43" t="e">
        <f>IF(LEN(VLOOKUP($A185,#REF!,7,FALSE)),UPPER(RIGHT(VLOOKUP($A185,#REF!,7,FALSE),1)),"")</f>
        <v>#REF!</v>
      </c>
      <c r="N185" s="38" t="s">
        <v>481</v>
      </c>
      <c r="O185" s="38" t="s">
        <v>83</v>
      </c>
      <c r="P185" s="38" t="s">
        <v>104</v>
      </c>
      <c r="Q185" s="38" t="s">
        <v>105</v>
      </c>
      <c r="R185" s="38" t="s">
        <v>83</v>
      </c>
      <c r="S185" s="63" t="e">
        <f>HLOOKUP("Device Tree Pin Name",#REF!,MATCH($A185,#REF!,0),FALSE)</f>
        <v>#REF!</v>
      </c>
      <c r="T185" s="47" t="e">
        <f>HLOOKUP("power rail",#REF!,MATCH($A185,#REF!,0),FALSE)</f>
        <v>#REF!</v>
      </c>
      <c r="U185" s="62" t="e">
        <f>HLOOKUP("Wake Capable",#REF!,MATCH($A185,#REF!,0),FALSE)</f>
        <v>#REF!</v>
      </c>
      <c r="V185" s="62" t="e">
        <f>HLOOKUP("Strap",#REF!,MATCH($A185,#REF!,0),FALSE)</f>
        <v>#REF!</v>
      </c>
      <c r="W185" s="62" t="e">
        <f>HLOOKUP("GTE",#REF!,MATCH($A185,#REF!,0),FALSE)</f>
        <v>#REF!</v>
      </c>
      <c r="X185" s="62" t="e">
        <f>HLOOKUP("DPD_Control",#REF!,MATCH($A185,#REF!,0),FALSE)</f>
        <v>#REF!</v>
      </c>
      <c r="Y185" s="62" t="e">
        <f>HLOOKUP("DPD_Group",#REF!,MATCH($A185,#REF!,0),FALSE)</f>
        <v>#REF!</v>
      </c>
      <c r="Z185" s="47" t="e">
        <f>HLOOKUP("Pad Category",#REF!,MATCH($A185,#REF!,0),FALSE)</f>
        <v>#REF!</v>
      </c>
      <c r="AA185" s="47" t="e">
        <f>HLOOKUP("Pad type",#REF!,MATCH($A185,#REF!,0),FALSE)</f>
        <v>#REF!</v>
      </c>
      <c r="AB185" s="47" t="e">
        <f>HLOOKUP("Pull Strength",#REF!,MATCH($A185,#REF!,0),FALSE)</f>
        <v>#REF!</v>
      </c>
      <c r="AC185" s="47" t="e">
        <f>HLOOKUP("POR Pin State",#REF!,MATCH($A185,#REF!,0),FALSE)</f>
        <v>#REF!</v>
      </c>
      <c r="AD185" s="47" t="str">
        <f t="shared" si="91"/>
        <v>RSVD1</v>
      </c>
      <c r="AE185" s="82"/>
      <c r="AF185" s="38" t="str">
        <f t="shared" si="39"/>
        <v>PULL_DOWN</v>
      </c>
      <c r="AG185" s="38" t="str">
        <f t="shared" si="92"/>
        <v>TRISTATE</v>
      </c>
      <c r="AH185" s="38" t="str">
        <f t="shared" si="93"/>
        <v>DISABLE</v>
      </c>
      <c r="AI185" s="87" t="e">
        <f t="shared" si="82"/>
        <v>#REF!</v>
      </c>
      <c r="AJ185" s="86" t="b">
        <v>1</v>
      </c>
      <c r="AK185" s="86" t="b">
        <v>1</v>
      </c>
      <c r="AL185" s="86" t="b">
        <v>1</v>
      </c>
      <c r="AM185" s="86" t="b">
        <v>1</v>
      </c>
      <c r="AN185" s="86" t="b">
        <v>1</v>
      </c>
      <c r="AO185" s="86" t="b">
        <v>1</v>
      </c>
      <c r="AP185" s="63" t="str">
        <f t="shared" si="94"/>
        <v>VALID</v>
      </c>
      <c r="AQ185" s="102" t="s">
        <v>508</v>
      </c>
      <c r="AR185" s="103" t="s">
        <v>79</v>
      </c>
      <c r="AS185" s="104"/>
      <c r="AT185" s="104" t="s">
        <v>89</v>
      </c>
      <c r="AU185" s="105"/>
      <c r="AV185" s="105"/>
      <c r="AW185" s="105"/>
      <c r="AX185" s="105"/>
      <c r="AY185" s="105"/>
      <c r="AZ185" s="104" t="s">
        <v>509</v>
      </c>
      <c r="BA185" s="104"/>
      <c r="BB185" s="115"/>
      <c r="BC185" s="116"/>
      <c r="BD185" s="117"/>
      <c r="BE185" s="182" t="s">
        <v>507</v>
      </c>
      <c r="BF185" s="147" t="e">
        <f>VLOOKUP($A185,#REF!,34,FALSE)</f>
        <v>#REF!</v>
      </c>
      <c r="BG185" s="148" t="e">
        <f>VLOOKUP($A185,#REF!,22,FALSE)</f>
        <v>#REF!</v>
      </c>
      <c r="BH185" s="149"/>
    </row>
    <row r="186" ht="12.95" customHeight="1" spans="1:60">
      <c r="A186" s="164" t="s">
        <v>510</v>
      </c>
      <c r="B186" s="38" t="e">
        <f>VLOOKUP($A186,#REF!,34,FALSE)</f>
        <v>#REF!</v>
      </c>
      <c r="C186" s="39" t="str">
        <f t="shared" si="90"/>
        <v>unused_EQOS_SMA_MDC</v>
      </c>
      <c r="D186" s="40" t="e">
        <f>IF(LEN(VLOOKUP($A186,#REF!,8,FALSE)),LEFT(VLOOKUP($A186,#REF!,8,FALSE),LEN(VLOOKUP($A186,#REF!,8,FALSE))-2),"")</f>
        <v>#REF!</v>
      </c>
      <c r="E186" s="41" t="e">
        <f>IF(LEN(VLOOKUP($A186,#REF!,4,FALSE)),IF(INDEX(#REF!,MATCH($A186,#REF!,0),1),LEFT(VLOOKUP($A186,#REF!,4,FALSE),LEN(VLOOKUP($A186,#REF!,4,FALSE))-2),CONCATENATE(LEFT(VLOOKUP($A186,#REF!,4,FALSE),LEN(VLOOKUP($A186,#REF!,4,FALSE))-2),"*")),"")</f>
        <v>#REF!</v>
      </c>
      <c r="F186" s="42" t="e">
        <f>IF(LEN(VLOOKUP($A186,#REF!,5,FALSE)),IF(INDEX(#REF!,MATCH($A186,#REF!,0),2),LEFT(VLOOKUP($A186,#REF!,5,FALSE),LEN(VLOOKUP($A186,#REF!,5,FALSE))-2),CONCATENATE(LEFT(VLOOKUP($A186,#REF!,5,FALSE),LEN(VLOOKUP($A186,#REF!,5,FALSE))-2),"*")),"")</f>
        <v>#REF!</v>
      </c>
      <c r="G186" s="42" t="e">
        <f>IF(LEN(VLOOKUP($A186,#REF!,6,FALSE)),IF(INDEX(#REF!,MATCH($A186,#REF!,0),3),LEFT(VLOOKUP($A186,#REF!,6,FALSE),LEN(VLOOKUP($A186,#REF!,6,FALSE))-2),CONCATENATE(LEFT(VLOOKUP($A186,#REF!,6,FALSE),LEN(VLOOKUP($A186,#REF!,6,FALSE))-2),"*")),"")</f>
        <v>#REF!</v>
      </c>
      <c r="H186" s="43" t="e">
        <f>IF(LEN(VLOOKUP($A186,#REF!,7,FALSE)),IF(INDEX(#REF!,MATCH($A186,#REF!,0),4),LEFT(VLOOKUP($A186,#REF!,7,FALSE),LEN(VLOOKUP($A186,#REF!,7,FALSE))-2),CONCATENATE(LEFT(VLOOKUP($A186,#REF!,7,FALSE),LEN(VLOOKUP($A186,#REF!,7,FALSE))-2),"*")),"")</f>
        <v>#REF!</v>
      </c>
      <c r="I186" s="54" t="e">
        <f>IF(LEN(VLOOKUP($A186,#REF!,8,FALSE)),UPPER(RIGHT(VLOOKUP($A186,#REF!,8,FALSE),1)),"")</f>
        <v>#REF!</v>
      </c>
      <c r="J186" s="42" t="e">
        <f>IF(LEN(VLOOKUP($A186,#REF!,4,FALSE)),UPPER(RIGHT(VLOOKUP($A186,#REF!,4,FALSE),1)),"")</f>
        <v>#REF!</v>
      </c>
      <c r="K186" s="42" t="e">
        <f>IF(LEN(VLOOKUP($A186,#REF!,5,FALSE)),UPPER(RIGHT(VLOOKUP($A186,#REF!,5,FALSE),1)),"")</f>
        <v>#REF!</v>
      </c>
      <c r="L186" s="42" t="e">
        <f>IF(LEN(VLOOKUP($A186,#REF!,6,FALSE)),UPPER(RIGHT(VLOOKUP($A186,#REF!,6,FALSE),1)),"")</f>
        <v>#REF!</v>
      </c>
      <c r="M186" s="43" t="e">
        <f>IF(LEN(VLOOKUP($A186,#REF!,7,FALSE)),UPPER(RIGHT(VLOOKUP($A186,#REF!,7,FALSE),1)),"")</f>
        <v>#REF!</v>
      </c>
      <c r="N186" s="38" t="s">
        <v>481</v>
      </c>
      <c r="O186" s="38" t="s">
        <v>83</v>
      </c>
      <c r="P186" s="38" t="s">
        <v>104</v>
      </c>
      <c r="Q186" s="38" t="s">
        <v>105</v>
      </c>
      <c r="R186" s="38" t="s">
        <v>83</v>
      </c>
      <c r="S186" s="63" t="e">
        <f>HLOOKUP("Device Tree Pin Name",#REF!,MATCH($A186,#REF!,0),FALSE)</f>
        <v>#REF!</v>
      </c>
      <c r="T186" s="47" t="e">
        <f>HLOOKUP("power rail",#REF!,MATCH($A186,#REF!,0),FALSE)</f>
        <v>#REF!</v>
      </c>
      <c r="U186" s="62" t="e">
        <f>HLOOKUP("Wake Capable",#REF!,MATCH($A186,#REF!,0),FALSE)</f>
        <v>#REF!</v>
      </c>
      <c r="V186" s="62" t="e">
        <f>HLOOKUP("Strap",#REF!,MATCH($A186,#REF!,0),FALSE)</f>
        <v>#REF!</v>
      </c>
      <c r="W186" s="62" t="e">
        <f>HLOOKUP("GTE",#REF!,MATCH($A186,#REF!,0),FALSE)</f>
        <v>#REF!</v>
      </c>
      <c r="X186" s="62" t="e">
        <f>HLOOKUP("DPD_Control",#REF!,MATCH($A186,#REF!,0),FALSE)</f>
        <v>#REF!</v>
      </c>
      <c r="Y186" s="62" t="e">
        <f>HLOOKUP("DPD_Group",#REF!,MATCH($A186,#REF!,0),FALSE)</f>
        <v>#REF!</v>
      </c>
      <c r="Z186" s="47" t="e">
        <f>HLOOKUP("Pad Category",#REF!,MATCH($A186,#REF!,0),FALSE)</f>
        <v>#REF!</v>
      </c>
      <c r="AA186" s="47" t="e">
        <f>HLOOKUP("Pad type",#REF!,MATCH($A186,#REF!,0),FALSE)</f>
        <v>#REF!</v>
      </c>
      <c r="AB186" s="47" t="e">
        <f>HLOOKUP("Pull Strength",#REF!,MATCH($A186,#REF!,0),FALSE)</f>
        <v>#REF!</v>
      </c>
      <c r="AC186" s="47" t="e">
        <f>HLOOKUP("POR Pin State",#REF!,MATCH($A186,#REF!,0),FALSE)</f>
        <v>#REF!</v>
      </c>
      <c r="AD186" s="47" t="str">
        <f t="shared" si="91"/>
        <v>RSVD1</v>
      </c>
      <c r="AE186" s="82"/>
      <c r="AF186" s="38" t="str">
        <f t="shared" si="39"/>
        <v>PULL_DOWN</v>
      </c>
      <c r="AG186" s="38" t="str">
        <f t="shared" si="92"/>
        <v>TRISTATE</v>
      </c>
      <c r="AH186" s="38" t="str">
        <f t="shared" si="93"/>
        <v>DISABLE</v>
      </c>
      <c r="AI186" s="87" t="e">
        <f t="shared" si="82"/>
        <v>#REF!</v>
      </c>
      <c r="AJ186" s="86" t="b">
        <v>1</v>
      </c>
      <c r="AK186" s="86" t="b">
        <v>1</v>
      </c>
      <c r="AL186" s="86" t="b">
        <v>1</v>
      </c>
      <c r="AM186" s="86" t="b">
        <v>1</v>
      </c>
      <c r="AN186" s="86" t="b">
        <v>1</v>
      </c>
      <c r="AO186" s="86" t="b">
        <v>1</v>
      </c>
      <c r="AP186" s="63" t="str">
        <f t="shared" si="94"/>
        <v>VALID</v>
      </c>
      <c r="AQ186" s="170" t="s">
        <v>511</v>
      </c>
      <c r="AR186" s="171" t="s">
        <v>79</v>
      </c>
      <c r="AS186" s="172"/>
      <c r="AT186" s="173"/>
      <c r="AU186" s="173"/>
      <c r="AV186" s="173"/>
      <c r="AW186" s="173"/>
      <c r="AX186" s="173"/>
      <c r="AY186" s="173"/>
      <c r="AZ186" s="172"/>
      <c r="BA186" s="172"/>
      <c r="BB186" s="177"/>
      <c r="BC186" s="178"/>
      <c r="BD186" s="179"/>
      <c r="BE186" s="183" t="s">
        <v>510</v>
      </c>
      <c r="BF186" s="147" t="e">
        <f>VLOOKUP($A186,#REF!,34,FALSE)</f>
        <v>#REF!</v>
      </c>
      <c r="BG186" s="148" t="e">
        <f>VLOOKUP($A186,#REF!,22,FALSE)</f>
        <v>#REF!</v>
      </c>
      <c r="BH186" s="149"/>
    </row>
    <row r="187" ht="12.95" customHeight="1" spans="1:60">
      <c r="A187" s="164" t="s">
        <v>512</v>
      </c>
      <c r="B187" s="38" t="e">
        <f>VLOOKUP($A187,#REF!,34,FALSE)</f>
        <v>#REF!</v>
      </c>
      <c r="C187" s="39" t="str">
        <f t="shared" si="90"/>
        <v>unused_EQOS_COMP</v>
      </c>
      <c r="D187" s="40" t="e">
        <f>IF(LEN(VLOOKUP($A187,#REF!,8,FALSE)),LEFT(VLOOKUP($A187,#REF!,8,FALSE),LEN(VLOOKUP($A187,#REF!,8,FALSE))-2),"")</f>
        <v>#REF!</v>
      </c>
      <c r="E187" s="41" t="e">
        <f>IF(LEN(VLOOKUP($A187,#REF!,4,FALSE)),IF(INDEX(#REF!,MATCH($A187,#REF!,0),1),LEFT(VLOOKUP($A187,#REF!,4,FALSE),LEN(VLOOKUP($A187,#REF!,4,FALSE))-2),CONCATENATE(LEFT(VLOOKUP($A187,#REF!,4,FALSE),LEN(VLOOKUP($A187,#REF!,4,FALSE))-2),"*")),"")</f>
        <v>#REF!</v>
      </c>
      <c r="F187" s="42" t="e">
        <f>IF(LEN(VLOOKUP($A187,#REF!,5,FALSE)),IF(INDEX(#REF!,MATCH($A187,#REF!,0),2),LEFT(VLOOKUP($A187,#REF!,5,FALSE),LEN(VLOOKUP($A187,#REF!,5,FALSE))-2),CONCATENATE(LEFT(VLOOKUP($A187,#REF!,5,FALSE),LEN(VLOOKUP($A187,#REF!,5,FALSE))-2),"*")),"")</f>
        <v>#REF!</v>
      </c>
      <c r="G187" s="42" t="e">
        <f>IF(LEN(VLOOKUP($A187,#REF!,6,FALSE)),IF(INDEX(#REF!,MATCH($A187,#REF!,0),3),LEFT(VLOOKUP($A187,#REF!,6,FALSE),LEN(VLOOKUP($A187,#REF!,6,FALSE))-2),CONCATENATE(LEFT(VLOOKUP($A187,#REF!,6,FALSE),LEN(VLOOKUP($A187,#REF!,6,FALSE))-2),"*")),"")</f>
        <v>#REF!</v>
      </c>
      <c r="H187" s="43" t="e">
        <f>IF(LEN(VLOOKUP($A187,#REF!,7,FALSE)),IF(INDEX(#REF!,MATCH($A187,#REF!,0),4),LEFT(VLOOKUP($A187,#REF!,7,FALSE),LEN(VLOOKUP($A187,#REF!,7,FALSE))-2),CONCATENATE(LEFT(VLOOKUP($A187,#REF!,7,FALSE),LEN(VLOOKUP($A187,#REF!,7,FALSE))-2),"*")),"")</f>
        <v>#REF!</v>
      </c>
      <c r="I187" s="54" t="e">
        <f>IF(LEN(VLOOKUP($A187,#REF!,8,FALSE)),UPPER(RIGHT(VLOOKUP($A187,#REF!,8,FALSE),1)),"")</f>
        <v>#REF!</v>
      </c>
      <c r="J187" s="42" t="e">
        <f>IF(LEN(VLOOKUP($A187,#REF!,4,FALSE)),UPPER(RIGHT(VLOOKUP($A187,#REF!,4,FALSE),1)),"")</f>
        <v>#REF!</v>
      </c>
      <c r="K187" s="42" t="e">
        <f>IF(LEN(VLOOKUP($A187,#REF!,5,FALSE)),UPPER(RIGHT(VLOOKUP($A187,#REF!,5,FALSE),1)),"")</f>
        <v>#REF!</v>
      </c>
      <c r="L187" s="42" t="e">
        <f>IF(LEN(VLOOKUP($A187,#REF!,6,FALSE)),UPPER(RIGHT(VLOOKUP($A187,#REF!,6,FALSE),1)),"")</f>
        <v>#REF!</v>
      </c>
      <c r="M187" s="43" t="e">
        <f>IF(LEN(VLOOKUP($A187,#REF!,7,FALSE)),UPPER(RIGHT(VLOOKUP($A187,#REF!,7,FALSE),1)),"")</f>
        <v>#REF!</v>
      </c>
      <c r="N187" s="166"/>
      <c r="O187" s="166"/>
      <c r="P187" s="166"/>
      <c r="Q187" s="166"/>
      <c r="R187" s="166"/>
      <c r="S187" s="63" t="e">
        <f>HLOOKUP("Device Tree Pin Name",#REF!,MATCH($A187,#REF!,0),FALSE)</f>
        <v>#REF!</v>
      </c>
      <c r="T187" s="47" t="e">
        <f>HLOOKUP("power rail",#REF!,MATCH($A187,#REF!,0),FALSE)</f>
        <v>#REF!</v>
      </c>
      <c r="U187" s="62" t="e">
        <f>HLOOKUP("Wake Capable",#REF!,MATCH($A187,#REF!,0),FALSE)</f>
        <v>#REF!</v>
      </c>
      <c r="V187" s="62" t="e">
        <f>HLOOKUP("Strap",#REF!,MATCH($A187,#REF!,0),FALSE)</f>
        <v>#REF!</v>
      </c>
      <c r="W187" s="62" t="e">
        <f>HLOOKUP("GTE",#REF!,MATCH($A187,#REF!,0),FALSE)</f>
        <v>#REF!</v>
      </c>
      <c r="X187" s="62" t="e">
        <f>HLOOKUP("DPD_Control",#REF!,MATCH($A187,#REF!,0),FALSE)</f>
        <v>#REF!</v>
      </c>
      <c r="Y187" s="62" t="e">
        <f>HLOOKUP("DPD_Group",#REF!,MATCH($A187,#REF!,0),FALSE)</f>
        <v>#REF!</v>
      </c>
      <c r="Z187" s="47" t="e">
        <f>HLOOKUP("Pad Category",#REF!,MATCH($A187,#REF!,0),FALSE)</f>
        <v>#REF!</v>
      </c>
      <c r="AA187" s="47" t="e">
        <f>HLOOKUP("Pad type",#REF!,MATCH($A187,#REF!,0),FALSE)</f>
        <v>#REF!</v>
      </c>
      <c r="AB187" s="47" t="e">
        <f>HLOOKUP("Pull Strength",#REF!,MATCH($A187,#REF!,0),FALSE)</f>
        <v>#REF!</v>
      </c>
      <c r="AC187" s="82"/>
      <c r="AD187" s="82"/>
      <c r="AE187" s="82"/>
      <c r="AF187" s="82"/>
      <c r="AG187" s="82"/>
      <c r="AH187" s="82"/>
      <c r="AI187" s="82"/>
      <c r="AJ187" s="86" t="b">
        <v>1</v>
      </c>
      <c r="AK187" s="86" t="b">
        <v>1</v>
      </c>
      <c r="AL187" s="86" t="b">
        <v>1</v>
      </c>
      <c r="AM187" s="86" t="b">
        <v>1</v>
      </c>
      <c r="AN187" s="86" t="b">
        <v>1</v>
      </c>
      <c r="AO187" s="86" t="b">
        <v>1</v>
      </c>
      <c r="AP187" s="63" t="str">
        <f t="shared" si="94"/>
        <v>VALID</v>
      </c>
      <c r="AQ187" s="170" t="s">
        <v>513</v>
      </c>
      <c r="AR187" s="171" t="s">
        <v>79</v>
      </c>
      <c r="AS187" s="172"/>
      <c r="AT187" s="173"/>
      <c r="AU187" s="173"/>
      <c r="AV187" s="173"/>
      <c r="AW187" s="173"/>
      <c r="AX187" s="173"/>
      <c r="AY187" s="173"/>
      <c r="AZ187" s="172"/>
      <c r="BA187" s="172" t="s">
        <v>447</v>
      </c>
      <c r="BB187" s="177"/>
      <c r="BC187" s="178"/>
      <c r="BD187" s="179"/>
      <c r="BE187" s="183" t="s">
        <v>512</v>
      </c>
      <c r="BF187" s="147" t="e">
        <f>VLOOKUP($A187,#REF!,34,FALSE)</f>
        <v>#REF!</v>
      </c>
      <c r="BG187" s="148" t="e">
        <f>VLOOKUP($A187,#REF!,22,FALSE)</f>
        <v>#REF!</v>
      </c>
      <c r="BH187" s="149"/>
    </row>
    <row r="188" s="3" customFormat="1" ht="18" customHeight="1" spans="1:60">
      <c r="A188" s="45" t="s">
        <v>514</v>
      </c>
      <c r="B188" s="45" t="s">
        <v>515</v>
      </c>
      <c r="C188" s="44"/>
      <c r="D188" s="165"/>
      <c r="E188" s="165"/>
      <c r="F188" s="165"/>
      <c r="G188" s="165"/>
      <c r="H188" s="165"/>
      <c r="I188" s="44"/>
      <c r="J188" s="44"/>
      <c r="K188" s="44"/>
      <c r="L188" s="44"/>
      <c r="M188" s="44"/>
      <c r="N188" s="44"/>
      <c r="O188" s="44"/>
      <c r="P188" s="44"/>
      <c r="Q188" s="44"/>
      <c r="R188" s="44"/>
      <c r="S188" s="44"/>
      <c r="T188" s="44"/>
      <c r="U188" s="167"/>
      <c r="V188" s="167"/>
      <c r="W188" s="167"/>
      <c r="X188" s="167"/>
      <c r="Y188" s="167"/>
      <c r="Z188" s="168"/>
      <c r="AA188" s="168"/>
      <c r="AB188" s="168"/>
      <c r="AC188" s="168"/>
      <c r="AD188" s="168"/>
      <c r="AE188" s="168"/>
      <c r="AF188" s="168"/>
      <c r="AG188" s="168"/>
      <c r="AH188" s="168"/>
      <c r="AI188" s="168"/>
      <c r="AJ188" s="168" t="b">
        <v>0</v>
      </c>
      <c r="AK188" s="168"/>
      <c r="AL188" s="168"/>
      <c r="AM188" s="168"/>
      <c r="AN188" s="168"/>
      <c r="AO188" s="168"/>
      <c r="AP188" s="168"/>
      <c r="AQ188" s="100"/>
      <c r="AR188" s="175"/>
      <c r="AS188" s="176"/>
      <c r="AT188" s="176"/>
      <c r="AU188" s="176"/>
      <c r="AV188" s="176"/>
      <c r="AW188" s="176"/>
      <c r="AX188" s="176"/>
      <c r="AY188" s="176"/>
      <c r="AZ188" s="176"/>
      <c r="BA188" s="176"/>
      <c r="BB188" s="176"/>
      <c r="BC188" s="400" t="s">
        <v>76</v>
      </c>
      <c r="BD188" s="176"/>
      <c r="BE188" s="184" t="s">
        <v>514</v>
      </c>
      <c r="BF188" s="185" t="s">
        <v>515</v>
      </c>
      <c r="BG188" s="186"/>
      <c r="BH188" s="187"/>
    </row>
    <row r="189" ht="12.95" customHeight="1" spans="1:60">
      <c r="A189" s="47" t="s">
        <v>516</v>
      </c>
      <c r="B189" s="38" t="e">
        <f>VLOOKUP($A189,#REF!,34,FALSE)</f>
        <v>#REF!</v>
      </c>
      <c r="C189" s="39" t="str">
        <f t="shared" ref="C189:C200" si="95">CONCATENATE("unused_",A189)</f>
        <v>unused_SPI5_SCK</v>
      </c>
      <c r="D189" s="40" t="e">
        <f>IF(LEN(VLOOKUP($A189,#REF!,8,FALSE)),LEFT(VLOOKUP($A189,#REF!,8,FALSE),LEN(VLOOKUP($A189,#REF!,8,FALSE))-2),"")</f>
        <v>#REF!</v>
      </c>
      <c r="E189" s="41" t="e">
        <f>IF(LEN(VLOOKUP($A189,#REF!,4,FALSE)),IF(INDEX(#REF!,MATCH($A189,#REF!,0),1),LEFT(VLOOKUP($A189,#REF!,4,FALSE),LEN(VLOOKUP($A189,#REF!,4,FALSE))-2),CONCATENATE(LEFT(VLOOKUP($A189,#REF!,4,FALSE),LEN(VLOOKUP($A189,#REF!,4,FALSE))-2),"*")),"")</f>
        <v>#REF!</v>
      </c>
      <c r="F189" s="42" t="e">
        <f>IF(LEN(VLOOKUP($A189,#REF!,5,FALSE)),IF(INDEX(#REF!,MATCH($A189,#REF!,0),2),LEFT(VLOOKUP($A189,#REF!,5,FALSE),LEN(VLOOKUP($A189,#REF!,5,FALSE))-2),CONCATENATE(LEFT(VLOOKUP($A189,#REF!,5,FALSE),LEN(VLOOKUP($A189,#REF!,5,FALSE))-2),"*")),"")</f>
        <v>#REF!</v>
      </c>
      <c r="G189" s="42" t="e">
        <f>IF(LEN(VLOOKUP($A189,#REF!,6,FALSE)),IF(INDEX(#REF!,MATCH($A189,#REF!,0),3),LEFT(VLOOKUP($A189,#REF!,6,FALSE),LEN(VLOOKUP($A189,#REF!,6,FALSE))-2),CONCATENATE(LEFT(VLOOKUP($A189,#REF!,6,FALSE),LEN(VLOOKUP($A189,#REF!,6,FALSE))-2),"*")),"")</f>
        <v>#REF!</v>
      </c>
      <c r="H189" s="43" t="e">
        <f>IF(LEN(VLOOKUP($A189,#REF!,7,FALSE)),IF(INDEX(#REF!,MATCH($A189,#REF!,0),4),LEFT(VLOOKUP($A189,#REF!,7,FALSE),LEN(VLOOKUP($A189,#REF!,7,FALSE))-2),CONCATENATE(LEFT(VLOOKUP($A189,#REF!,7,FALSE),LEN(VLOOKUP($A189,#REF!,7,FALSE))-2),"*")),"")</f>
        <v>#REF!</v>
      </c>
      <c r="I189" s="54" t="e">
        <f>IF(LEN(VLOOKUP($A189,#REF!,8,FALSE)),UPPER(RIGHT(VLOOKUP($A189,#REF!,8,FALSE),1)),"")</f>
        <v>#REF!</v>
      </c>
      <c r="J189" s="42" t="e">
        <f>IF(LEN(VLOOKUP($A189,#REF!,4,FALSE)),UPPER(RIGHT(VLOOKUP($A189,#REF!,4,FALSE),1)),"")</f>
        <v>#REF!</v>
      </c>
      <c r="K189" s="42" t="e">
        <f>IF(LEN(VLOOKUP($A189,#REF!,5,FALSE)),UPPER(RIGHT(VLOOKUP($A189,#REF!,5,FALSE),1)),"")</f>
        <v>#REF!</v>
      </c>
      <c r="L189" s="42" t="e">
        <f>IF(LEN(VLOOKUP($A189,#REF!,6,FALSE)),UPPER(RIGHT(VLOOKUP($A189,#REF!,6,FALSE),1)),"")</f>
        <v>#REF!</v>
      </c>
      <c r="M189" s="43" t="e">
        <f>IF(LEN(VLOOKUP($A189,#REF!,7,FALSE)),UPPER(RIGHT(VLOOKUP($A189,#REF!,7,FALSE),1)),"")</f>
        <v>#REF!</v>
      </c>
      <c r="N189" s="38" t="s">
        <v>259</v>
      </c>
      <c r="O189" s="38" t="s">
        <v>517</v>
      </c>
      <c r="P189" s="38" t="s">
        <v>518</v>
      </c>
      <c r="Q189" s="38" t="s">
        <v>105</v>
      </c>
      <c r="R189" s="38" t="s">
        <v>105</v>
      </c>
      <c r="S189" s="61" t="e">
        <f>HLOOKUP("Device Tree Pin Name",#REF!,MATCH($A189,#REF!,0),FALSE)</f>
        <v>#REF!</v>
      </c>
      <c r="T189" s="47" t="e">
        <f>HLOOKUP("power rail",#REF!,MATCH($A189,#REF!,0),FALSE)</f>
        <v>#REF!</v>
      </c>
      <c r="U189" s="62" t="e">
        <f>HLOOKUP("Wake Capable",#REF!,MATCH($A189,#REF!,0),FALSE)</f>
        <v>#REF!</v>
      </c>
      <c r="V189" s="62" t="e">
        <f>HLOOKUP("Strap",#REF!,MATCH($A189,#REF!,0),FALSE)</f>
        <v>#REF!</v>
      </c>
      <c r="W189" s="62" t="e">
        <f>HLOOKUP("GTE",#REF!,MATCH($A189,#REF!,0),FALSE)</f>
        <v>#REF!</v>
      </c>
      <c r="X189" s="62" t="e">
        <f>HLOOKUP("DPD_Control",#REF!,MATCH($A189,#REF!,0),FALSE)</f>
        <v>#REF!</v>
      </c>
      <c r="Y189" s="62" t="e">
        <f>HLOOKUP("DPD_Group",#REF!,MATCH($A189,#REF!,0),FALSE)</f>
        <v>#REF!</v>
      </c>
      <c r="Z189" s="47" t="e">
        <f>HLOOKUP("Pad Category",#REF!,MATCH($A189,#REF!,0),FALSE)</f>
        <v>#REF!</v>
      </c>
      <c r="AA189" s="47" t="e">
        <f>HLOOKUP("Pad type",#REF!,MATCH($A189,#REF!,0),FALSE)</f>
        <v>#REF!</v>
      </c>
      <c r="AB189" s="47" t="e">
        <f>HLOOKUP("Pull Strength",#REF!,MATCH($A189,#REF!,0),FALSE)</f>
        <v>#REF!</v>
      </c>
      <c r="AC189" s="47" t="e">
        <f>HLOOKUP("POR Pin State",#REF!,MATCH($A189,#REF!,0),FALSE)</f>
        <v>#REF!</v>
      </c>
      <c r="AD189" s="47" t="str">
        <f t="shared" ref="AD189:AD216" si="96">IF(OR($AQ189="",$AQ189=$C189),$R189,IF($AQ189=$D189,SUBSTITUTE(SUBSTITUTE($AQ189,"GPIO3_","GPIO_"),".0",""),IF($AQ189=$E189,$N189,IF($AQ189=$F189,$O189,IF($AQ189=$G189,$P189,IF($AQ189=$H189,$Q189,"INVALID"))))))</f>
        <v>RSVD3</v>
      </c>
      <c r="AE189" s="82"/>
      <c r="AF189" s="38" t="str">
        <f t="shared" ref="AF189:AF200" si="97">IF(AND(OR($AS189="Int PU",$AS189="Int PD"),OR(AND($AZ189&lt;&gt;"",$AZ189&lt;&gt;"0"),AND($BA189&lt;&gt;"",$BA189&lt;&gt;"0"))),"INVALID",IF(OR($AQ189=$C189,$AS189="Int PD"),"PULL_DOWN",IF(OR($AS189="Int PU",AND($AE189="YES",OR($AZ189="",$AZ189="0"),OR($BA189="",$BA189="0"),OR($AR189="Input",$AR189="Bidirectional"))),"PULL_UP","NORMAL")))</f>
        <v>PULL_DOWN</v>
      </c>
      <c r="AG189" s="38" t="str">
        <f t="shared" ref="AG189:AG200" si="98">IF($AR189="Input","TRISTATE",IF($AS189="Z","TRISTATE",IF($AQ189=$C189,"TRISTATE","NORMAL")))</f>
        <v>TRISTATE</v>
      </c>
      <c r="AH189" s="38" t="str">
        <f t="shared" ref="AH189:AH200" si="99">IF(OR($AQ189=$C189,$AR189="Output"),"DISABLE","ENABLE")</f>
        <v>DISABLE</v>
      </c>
      <c r="AI189" s="87" t="e">
        <f t="shared" ref="AI189:AI200" si="100">IF($AT189&lt;&gt;$G189,"N/A",IF($AV189="Drive 1","1",IF($AV189="Drive 0","0","")))</f>
        <v>#REF!</v>
      </c>
      <c r="AJ189" s="86" t="b">
        <v>1</v>
      </c>
      <c r="AK189" s="86" t="b">
        <v>1</v>
      </c>
      <c r="AL189" s="86" t="b">
        <v>1</v>
      </c>
      <c r="AM189" s="86" t="b">
        <v>1</v>
      </c>
      <c r="AN189" s="86" t="b">
        <v>1</v>
      </c>
      <c r="AO189" s="86" t="b">
        <v>1</v>
      </c>
      <c r="AP189" s="63" t="str">
        <f t="shared" ref="AP189:AP200" si="101">IF(AND($AJ189:$AO189),"VALID","INVALID")</f>
        <v>VALID</v>
      </c>
      <c r="AQ189" s="102" t="s">
        <v>519</v>
      </c>
      <c r="AR189" s="103" t="s">
        <v>79</v>
      </c>
      <c r="AS189" s="104"/>
      <c r="AT189" s="105"/>
      <c r="AU189" s="105"/>
      <c r="AV189" s="104" t="s">
        <v>124</v>
      </c>
      <c r="AW189" s="105"/>
      <c r="AX189" s="104" t="s">
        <v>85</v>
      </c>
      <c r="AY189" s="105"/>
      <c r="AZ189" s="104"/>
      <c r="BA189" s="104"/>
      <c r="BB189" s="115"/>
      <c r="BC189" s="116"/>
      <c r="BD189" s="117"/>
      <c r="BE189" s="188"/>
      <c r="BF189" s="147" t="e">
        <f>VLOOKUP($A189,#REF!,34,FALSE)</f>
        <v>#REF!</v>
      </c>
      <c r="BG189" s="148" t="e">
        <f>VLOOKUP($A189,#REF!,22,FALSE)</f>
        <v>#REF!</v>
      </c>
      <c r="BH189" s="149"/>
    </row>
    <row r="190" ht="12.95" customHeight="1" spans="1:60">
      <c r="A190" s="47" t="s">
        <v>520</v>
      </c>
      <c r="B190" s="38" t="e">
        <f>VLOOKUP($A190,#REF!,34,FALSE)</f>
        <v>#REF!</v>
      </c>
      <c r="C190" s="39" t="str">
        <f t="shared" si="95"/>
        <v>unused_SPI5_MISO</v>
      </c>
      <c r="D190" s="40" t="e">
        <f>IF(LEN(VLOOKUP($A190,#REF!,8,FALSE)),LEFT(VLOOKUP($A190,#REF!,8,FALSE),LEN(VLOOKUP($A190,#REF!,8,FALSE))-2),"")</f>
        <v>#REF!</v>
      </c>
      <c r="E190" s="41" t="e">
        <f>IF(LEN(VLOOKUP($A190,#REF!,4,FALSE)),IF(INDEX(#REF!,MATCH($A190,#REF!,0),1),LEFT(VLOOKUP($A190,#REF!,4,FALSE),LEN(VLOOKUP($A190,#REF!,4,FALSE))-2),CONCATENATE(LEFT(VLOOKUP($A190,#REF!,4,FALSE),LEN(VLOOKUP($A190,#REF!,4,FALSE))-2),"*")),"")</f>
        <v>#REF!</v>
      </c>
      <c r="F190" s="42" t="e">
        <f>IF(LEN(VLOOKUP($A190,#REF!,5,FALSE)),IF(INDEX(#REF!,MATCH($A190,#REF!,0),2),LEFT(VLOOKUP($A190,#REF!,5,FALSE),LEN(VLOOKUP($A190,#REF!,5,FALSE))-3),CONCATENATE(LEFT(VLOOKUP($A190,#REF!,5,FALSE),LEN(VLOOKUP($A190,#REF!,5,FALSE))-2),"*")),"")</f>
        <v>#REF!</v>
      </c>
      <c r="G190" s="42" t="e">
        <f>IF(LEN(VLOOKUP($A190,#REF!,6,FALSE)),IF(INDEX(#REF!,MATCH($A190,#REF!,0),3),LEFT(VLOOKUP($A190,#REF!,6,FALSE),LEN(VLOOKUP($A190,#REF!,6,FALSE))-2),CONCATENATE(LEFT(VLOOKUP($A190,#REF!,6,FALSE),LEN(VLOOKUP($A190,#REF!,6,FALSE))-2),"*")),"")</f>
        <v>#REF!</v>
      </c>
      <c r="H190" s="43" t="e">
        <f>IF(LEN(VLOOKUP($A190,#REF!,7,FALSE)),IF(INDEX(#REF!,MATCH($A190,#REF!,0),4),LEFT(VLOOKUP($A190,#REF!,7,FALSE),LEN(VLOOKUP($A190,#REF!,7,FALSE))-2),CONCATENATE(LEFT(VLOOKUP($A190,#REF!,7,FALSE),LEN(VLOOKUP($A190,#REF!,7,FALSE))-2),"*")),"")</f>
        <v>#REF!</v>
      </c>
      <c r="I190" s="54" t="e">
        <f>IF(LEN(VLOOKUP($A190,#REF!,8,FALSE)),UPPER(RIGHT(VLOOKUP($A190,#REF!,8,FALSE),1)),"")</f>
        <v>#REF!</v>
      </c>
      <c r="J190" s="42" t="e">
        <f>IF(LEN(VLOOKUP($A190,#REF!,4,FALSE)),UPPER(RIGHT(VLOOKUP($A190,#REF!,4,FALSE),1)),"")</f>
        <v>#REF!</v>
      </c>
      <c r="K190" s="42" t="s">
        <v>81</v>
      </c>
      <c r="L190" s="42" t="e">
        <f>IF(LEN(VLOOKUP($A190,#REF!,6,FALSE)),UPPER(RIGHT(VLOOKUP($A190,#REF!,6,FALSE),1)),"")</f>
        <v>#REF!</v>
      </c>
      <c r="M190" s="43" t="e">
        <f>IF(LEN(VLOOKUP($A190,#REF!,7,FALSE)),UPPER(RIGHT(VLOOKUP($A190,#REF!,7,FALSE),1)),"")</f>
        <v>#REF!</v>
      </c>
      <c r="N190" s="38" t="s">
        <v>259</v>
      </c>
      <c r="O190" s="38" t="s">
        <v>517</v>
      </c>
      <c r="P190" s="38" t="s">
        <v>518</v>
      </c>
      <c r="Q190" s="38" t="s">
        <v>105</v>
      </c>
      <c r="R190" s="38" t="s">
        <v>105</v>
      </c>
      <c r="S190" s="63" t="e">
        <f>HLOOKUP("Device Tree Pin Name",#REF!,MATCH($A190,#REF!,0),FALSE)</f>
        <v>#REF!</v>
      </c>
      <c r="T190" s="47" t="e">
        <f>HLOOKUP("power rail",#REF!,MATCH($A190,#REF!,0),FALSE)</f>
        <v>#REF!</v>
      </c>
      <c r="U190" s="62" t="e">
        <f>HLOOKUP("Wake Capable",#REF!,MATCH($A190,#REF!,0),FALSE)</f>
        <v>#REF!</v>
      </c>
      <c r="V190" s="62" t="e">
        <f>HLOOKUP("Strap",#REF!,MATCH($A190,#REF!,0),FALSE)</f>
        <v>#REF!</v>
      </c>
      <c r="W190" s="62" t="e">
        <f>HLOOKUP("GTE",#REF!,MATCH($A190,#REF!,0),FALSE)</f>
        <v>#REF!</v>
      </c>
      <c r="X190" s="62" t="e">
        <f>HLOOKUP("DPD_Control",#REF!,MATCH($A190,#REF!,0),FALSE)</f>
        <v>#REF!</v>
      </c>
      <c r="Y190" s="62" t="e">
        <f>HLOOKUP("DPD_Group",#REF!,MATCH($A190,#REF!,0),FALSE)</f>
        <v>#REF!</v>
      </c>
      <c r="Z190" s="47" t="e">
        <f>HLOOKUP("Pad Category",#REF!,MATCH($A190,#REF!,0),FALSE)</f>
        <v>#REF!</v>
      </c>
      <c r="AA190" s="47" t="e">
        <f>HLOOKUP("Pad type",#REF!,MATCH($A190,#REF!,0),FALSE)</f>
        <v>#REF!</v>
      </c>
      <c r="AB190" s="47" t="e">
        <f>HLOOKUP("Pull Strength",#REF!,MATCH($A190,#REF!,0),FALSE)</f>
        <v>#REF!</v>
      </c>
      <c r="AC190" s="47" t="e">
        <f>HLOOKUP("POR Pin State",#REF!,MATCH($A190,#REF!,0),FALSE)</f>
        <v>#REF!</v>
      </c>
      <c r="AD190" s="47" t="str">
        <f t="shared" si="96"/>
        <v>RSVD3</v>
      </c>
      <c r="AE190" s="82"/>
      <c r="AF190" s="38" t="str">
        <f t="shared" si="97"/>
        <v>PULL_DOWN</v>
      </c>
      <c r="AG190" s="38" t="str">
        <f t="shared" si="98"/>
        <v>TRISTATE</v>
      </c>
      <c r="AH190" s="38" t="str">
        <f t="shared" si="99"/>
        <v>DISABLE</v>
      </c>
      <c r="AI190" s="87" t="e">
        <f t="shared" si="100"/>
        <v>#REF!</v>
      </c>
      <c r="AJ190" s="86" t="b">
        <v>1</v>
      </c>
      <c r="AK190" s="86" t="b">
        <v>1</v>
      </c>
      <c r="AL190" s="86" t="b">
        <v>1</v>
      </c>
      <c r="AM190" s="86" t="b">
        <v>1</v>
      </c>
      <c r="AN190" s="86" t="b">
        <v>1</v>
      </c>
      <c r="AO190" s="86" t="b">
        <v>1</v>
      </c>
      <c r="AP190" s="63" t="str">
        <f t="shared" si="101"/>
        <v>VALID</v>
      </c>
      <c r="AQ190" s="102" t="s">
        <v>521</v>
      </c>
      <c r="AR190" s="103" t="s">
        <v>79</v>
      </c>
      <c r="AS190" s="104"/>
      <c r="AT190" s="104" t="s">
        <v>89</v>
      </c>
      <c r="AU190" s="105"/>
      <c r="AV190" s="104" t="s">
        <v>124</v>
      </c>
      <c r="AW190" s="105"/>
      <c r="AX190" s="104" t="s">
        <v>85</v>
      </c>
      <c r="AY190" s="105"/>
      <c r="AZ190" s="104"/>
      <c r="BA190" s="104"/>
      <c r="BB190" s="115"/>
      <c r="BC190" s="116"/>
      <c r="BD190" s="117"/>
      <c r="BE190" s="189"/>
      <c r="BF190" s="147" t="e">
        <f>VLOOKUP($A190,#REF!,34,FALSE)</f>
        <v>#REF!</v>
      </c>
      <c r="BG190" s="148" t="e">
        <f>VLOOKUP($A190,#REF!,22,FALSE)</f>
        <v>#REF!</v>
      </c>
      <c r="BH190" s="149"/>
    </row>
    <row r="191" ht="12.95" customHeight="1" spans="1:60">
      <c r="A191" s="47" t="s">
        <v>522</v>
      </c>
      <c r="B191" s="38" t="e">
        <f>VLOOKUP($A191,#REF!,34,FALSE)</f>
        <v>#REF!</v>
      </c>
      <c r="C191" s="39" t="str">
        <f t="shared" si="95"/>
        <v>unused_SPI5_MOSI</v>
      </c>
      <c r="D191" s="40" t="e">
        <f>IF(LEN(VLOOKUP($A191,#REF!,8,FALSE)),LEFT(VLOOKUP($A191,#REF!,8,FALSE),LEN(VLOOKUP($A191,#REF!,8,FALSE))-2),"")</f>
        <v>#REF!</v>
      </c>
      <c r="E191" s="41" t="e">
        <f>IF(LEN(VLOOKUP($A191,#REF!,4,FALSE)),IF(INDEX(#REF!,MATCH($A191,#REF!,0),1),LEFT(VLOOKUP($A191,#REF!,4,FALSE),LEN(VLOOKUP($A191,#REF!,4,FALSE))-2),CONCATENATE(LEFT(VLOOKUP($A191,#REF!,4,FALSE),LEN(VLOOKUP($A191,#REF!,4,FALSE))-2),"*")),"")</f>
        <v>#REF!</v>
      </c>
      <c r="F191" s="42" t="e">
        <f>IF(LEN(VLOOKUP($A191,#REF!,5,FALSE)),IF(INDEX(#REF!,MATCH($A191,#REF!,0),2),LEFT(VLOOKUP($A191,#REF!,5,FALSE),LEN(VLOOKUP($A191,#REF!,5,FALSE))-2),CONCATENATE(LEFT(VLOOKUP($A191,#REF!,5,FALSE),LEN(VLOOKUP($A191,#REF!,5,FALSE))-2),"*")),"")</f>
        <v>#REF!</v>
      </c>
      <c r="G191" s="42" t="e">
        <f>IF(LEN(VLOOKUP($A191,#REF!,6,FALSE)),IF(INDEX(#REF!,MATCH($A191,#REF!,0),3),LEFT(VLOOKUP($A191,#REF!,6,FALSE),LEN(VLOOKUP($A191,#REF!,6,FALSE))-2),CONCATENATE(LEFT(VLOOKUP($A191,#REF!,6,FALSE),LEN(VLOOKUP($A191,#REF!,6,FALSE))-2),"*")),"")</f>
        <v>#REF!</v>
      </c>
      <c r="H191" s="43" t="e">
        <f>IF(LEN(VLOOKUP($A191,#REF!,7,FALSE)),IF(INDEX(#REF!,MATCH($A191,#REF!,0),4),LEFT(VLOOKUP($A191,#REF!,7,FALSE),LEN(VLOOKUP($A191,#REF!,7,FALSE))-2),CONCATENATE(LEFT(VLOOKUP($A191,#REF!,7,FALSE),LEN(VLOOKUP($A191,#REF!,7,FALSE))-2),"*")),"")</f>
        <v>#REF!</v>
      </c>
      <c r="I191" s="54" t="e">
        <f>IF(LEN(VLOOKUP($A191,#REF!,8,FALSE)),UPPER(RIGHT(VLOOKUP($A191,#REF!,8,FALSE),1)),"")</f>
        <v>#REF!</v>
      </c>
      <c r="J191" s="42" t="e">
        <f>IF(LEN(VLOOKUP($A191,#REF!,4,FALSE)),UPPER(RIGHT(VLOOKUP($A191,#REF!,4,FALSE),1)),"")</f>
        <v>#REF!</v>
      </c>
      <c r="K191" s="42" t="e">
        <f>IF(LEN(VLOOKUP($A191,#REF!,5,FALSE)),UPPER(RIGHT(VLOOKUP($A191,#REF!,5,FALSE),1)),"")</f>
        <v>#REF!</v>
      </c>
      <c r="L191" s="42" t="e">
        <f>IF(LEN(VLOOKUP($A191,#REF!,6,FALSE)),UPPER(RIGHT(VLOOKUP($A191,#REF!,6,FALSE),1)),"")</f>
        <v>#REF!</v>
      </c>
      <c r="M191" s="43" t="e">
        <f>IF(LEN(VLOOKUP($A191,#REF!,7,FALSE)),UPPER(RIGHT(VLOOKUP($A191,#REF!,7,FALSE),1)),"")</f>
        <v>#REF!</v>
      </c>
      <c r="N191" s="38" t="s">
        <v>259</v>
      </c>
      <c r="O191" s="38" t="s">
        <v>517</v>
      </c>
      <c r="P191" s="38" t="s">
        <v>523</v>
      </c>
      <c r="Q191" s="38" t="s">
        <v>105</v>
      </c>
      <c r="R191" s="38" t="s">
        <v>105</v>
      </c>
      <c r="S191" s="63" t="e">
        <f>HLOOKUP("Device Tree Pin Name",#REF!,MATCH($A191,#REF!,0),FALSE)</f>
        <v>#REF!</v>
      </c>
      <c r="T191" s="47" t="e">
        <f>HLOOKUP("power rail",#REF!,MATCH($A191,#REF!,0),FALSE)</f>
        <v>#REF!</v>
      </c>
      <c r="U191" s="62" t="e">
        <f>HLOOKUP("Wake Capable",#REF!,MATCH($A191,#REF!,0),FALSE)</f>
        <v>#REF!</v>
      </c>
      <c r="V191" s="62" t="e">
        <f>HLOOKUP("Strap",#REF!,MATCH($A191,#REF!,0),FALSE)</f>
        <v>#REF!</v>
      </c>
      <c r="W191" s="62" t="e">
        <f>HLOOKUP("GTE",#REF!,MATCH($A191,#REF!,0),FALSE)</f>
        <v>#REF!</v>
      </c>
      <c r="X191" s="62" t="e">
        <f>HLOOKUP("DPD_Control",#REF!,MATCH($A191,#REF!,0),FALSE)</f>
        <v>#REF!</v>
      </c>
      <c r="Y191" s="62" t="e">
        <f>HLOOKUP("DPD_Group",#REF!,MATCH($A191,#REF!,0),FALSE)</f>
        <v>#REF!</v>
      </c>
      <c r="Z191" s="47" t="e">
        <f>HLOOKUP("Pad Category",#REF!,MATCH($A191,#REF!,0),FALSE)</f>
        <v>#REF!</v>
      </c>
      <c r="AA191" s="47" t="e">
        <f>HLOOKUP("Pad type",#REF!,MATCH($A191,#REF!,0),FALSE)</f>
        <v>#REF!</v>
      </c>
      <c r="AB191" s="47" t="e">
        <f>HLOOKUP("Pull Strength",#REF!,MATCH($A191,#REF!,0),FALSE)</f>
        <v>#REF!</v>
      </c>
      <c r="AC191" s="47" t="e">
        <f>HLOOKUP("POR Pin State",#REF!,MATCH($A191,#REF!,0),FALSE)</f>
        <v>#REF!</v>
      </c>
      <c r="AD191" s="47" t="str">
        <f t="shared" si="96"/>
        <v>RSVD3</v>
      </c>
      <c r="AE191" s="82"/>
      <c r="AF191" s="38" t="str">
        <f t="shared" si="97"/>
        <v>PULL_DOWN</v>
      </c>
      <c r="AG191" s="38" t="str">
        <f t="shared" si="98"/>
        <v>TRISTATE</v>
      </c>
      <c r="AH191" s="38" t="str">
        <f t="shared" si="99"/>
        <v>DISABLE</v>
      </c>
      <c r="AI191" s="87" t="e">
        <f t="shared" si="100"/>
        <v>#REF!</v>
      </c>
      <c r="AJ191" s="86" t="b">
        <v>1</v>
      </c>
      <c r="AK191" s="86" t="b">
        <v>1</v>
      </c>
      <c r="AL191" s="86" t="b">
        <v>1</v>
      </c>
      <c r="AM191" s="86" t="b">
        <v>1</v>
      </c>
      <c r="AN191" s="86" t="b">
        <v>1</v>
      </c>
      <c r="AO191" s="86" t="b">
        <v>1</v>
      </c>
      <c r="AP191" s="63" t="str">
        <f t="shared" si="101"/>
        <v>VALID</v>
      </c>
      <c r="AQ191" s="102" t="s">
        <v>524</v>
      </c>
      <c r="AR191" s="103" t="s">
        <v>79</v>
      </c>
      <c r="AS191" s="104"/>
      <c r="AT191" s="105"/>
      <c r="AU191" s="105"/>
      <c r="AV191" s="104" t="s">
        <v>124</v>
      </c>
      <c r="AW191" s="105"/>
      <c r="AX191" s="104" t="s">
        <v>85</v>
      </c>
      <c r="AY191" s="105"/>
      <c r="AZ191" s="104"/>
      <c r="BA191" s="104"/>
      <c r="BB191" s="115"/>
      <c r="BC191" s="116"/>
      <c r="BD191" s="117"/>
      <c r="BE191" s="189"/>
      <c r="BF191" s="147" t="e">
        <f>VLOOKUP($A191,#REF!,34,FALSE)</f>
        <v>#REF!</v>
      </c>
      <c r="BG191" s="148" t="e">
        <f>VLOOKUP($A191,#REF!,22,FALSE)</f>
        <v>#REF!</v>
      </c>
      <c r="BH191" s="149"/>
    </row>
    <row r="192" ht="12.95" customHeight="1" spans="1:60">
      <c r="A192" s="47" t="s">
        <v>525</v>
      </c>
      <c r="B192" s="38" t="e">
        <f>VLOOKUP($A192,#REF!,34,FALSE)</f>
        <v>#REF!</v>
      </c>
      <c r="C192" s="39" t="str">
        <f t="shared" si="95"/>
        <v>unused_SPI5_CS0</v>
      </c>
      <c r="D192" s="40" t="e">
        <f>IF(LEN(VLOOKUP($A192,#REF!,8,FALSE)),LEFT(VLOOKUP($A192,#REF!,8,FALSE),LEN(VLOOKUP($A192,#REF!,8,FALSE))-2),"")</f>
        <v>#REF!</v>
      </c>
      <c r="E192" s="41" t="e">
        <f>IF(LEN(VLOOKUP($A192,#REF!,4,FALSE)),IF(INDEX(#REF!,MATCH($A192,#REF!,0),1),LEFT(VLOOKUP($A192,#REF!,4,FALSE),LEN(VLOOKUP($A192,#REF!,4,FALSE))-2),CONCATENATE(LEFT(VLOOKUP($A192,#REF!,4,FALSE),LEN(VLOOKUP($A192,#REF!,4,FALSE))-2),"*")),"")</f>
        <v>#REF!</v>
      </c>
      <c r="F192" s="42" t="e">
        <f>IF(LEN(VLOOKUP($A192,#REF!,5,FALSE)),IF(INDEX(#REF!,MATCH($A192,#REF!,0),2),LEFT(VLOOKUP($A192,#REF!,5,FALSE),LEN(VLOOKUP($A192,#REF!,5,FALSE))-2),CONCATENATE(LEFT(VLOOKUP($A192,#REF!,5,FALSE),LEN(VLOOKUP($A192,#REF!,5,FALSE))-2),"*")),"")</f>
        <v>#REF!</v>
      </c>
      <c r="G192" s="42" t="e">
        <f>IF(LEN(VLOOKUP($A192,#REF!,6,FALSE)),IF(INDEX(#REF!,MATCH($A192,#REF!,0),3),LEFT(VLOOKUP($A192,#REF!,6,FALSE),LEN(VLOOKUP($A192,#REF!,6,FALSE))-2),CONCATENATE(LEFT(VLOOKUP($A192,#REF!,6,FALSE),LEN(VLOOKUP($A192,#REF!,6,FALSE))-2),"*")),"")</f>
        <v>#REF!</v>
      </c>
      <c r="H192" s="43" t="e">
        <f>IF(LEN(VLOOKUP($A192,#REF!,7,FALSE)),IF(INDEX(#REF!,MATCH($A192,#REF!,0),4),LEFT(VLOOKUP($A192,#REF!,7,FALSE),LEN(VLOOKUP($A192,#REF!,7,FALSE))-2),CONCATENATE(LEFT(VLOOKUP($A192,#REF!,7,FALSE),LEN(VLOOKUP($A192,#REF!,7,FALSE))-2),"*")),"")</f>
        <v>#REF!</v>
      </c>
      <c r="I192" s="54" t="e">
        <f>IF(LEN(VLOOKUP($A192,#REF!,8,FALSE)),UPPER(RIGHT(VLOOKUP($A192,#REF!,8,FALSE),1)),"")</f>
        <v>#REF!</v>
      </c>
      <c r="J192" s="42" t="e">
        <f>IF(LEN(VLOOKUP($A192,#REF!,4,FALSE)),UPPER(RIGHT(VLOOKUP($A192,#REF!,4,FALSE),1)),"")</f>
        <v>#REF!</v>
      </c>
      <c r="K192" s="42" t="e">
        <f>IF(LEN(VLOOKUP($A192,#REF!,5,FALSE)),UPPER(RIGHT(VLOOKUP($A192,#REF!,5,FALSE),1)),"")</f>
        <v>#REF!</v>
      </c>
      <c r="L192" s="42" t="e">
        <f>IF(LEN(VLOOKUP($A192,#REF!,6,FALSE)),UPPER(RIGHT(VLOOKUP($A192,#REF!,6,FALSE),1)),"")</f>
        <v>#REF!</v>
      </c>
      <c r="M192" s="43" t="e">
        <f>IF(LEN(VLOOKUP($A192,#REF!,7,FALSE)),UPPER(RIGHT(VLOOKUP($A192,#REF!,7,FALSE),1)),"")</f>
        <v>#REF!</v>
      </c>
      <c r="N192" s="38" t="s">
        <v>259</v>
      </c>
      <c r="O192" s="38" t="s">
        <v>517</v>
      </c>
      <c r="P192" s="38" t="s">
        <v>523</v>
      </c>
      <c r="Q192" s="38" t="s">
        <v>105</v>
      </c>
      <c r="R192" s="38" t="s">
        <v>105</v>
      </c>
      <c r="S192" s="63" t="e">
        <f>HLOOKUP("Device Tree Pin Name",#REF!,MATCH($A192,#REF!,0),FALSE)</f>
        <v>#REF!</v>
      </c>
      <c r="T192" s="47" t="e">
        <f>HLOOKUP("power rail",#REF!,MATCH($A192,#REF!,0),FALSE)</f>
        <v>#REF!</v>
      </c>
      <c r="U192" s="62" t="e">
        <f>HLOOKUP("Wake Capable",#REF!,MATCH($A192,#REF!,0),FALSE)</f>
        <v>#REF!</v>
      </c>
      <c r="V192" s="62" t="e">
        <f>HLOOKUP("Strap",#REF!,MATCH($A192,#REF!,0),FALSE)</f>
        <v>#REF!</v>
      </c>
      <c r="W192" s="62" t="e">
        <f>HLOOKUP("GTE",#REF!,MATCH($A192,#REF!,0),FALSE)</f>
        <v>#REF!</v>
      </c>
      <c r="X192" s="62" t="e">
        <f>HLOOKUP("DPD_Control",#REF!,MATCH($A192,#REF!,0),FALSE)</f>
        <v>#REF!</v>
      </c>
      <c r="Y192" s="62" t="e">
        <f>HLOOKUP("DPD_Group",#REF!,MATCH($A192,#REF!,0),FALSE)</f>
        <v>#REF!</v>
      </c>
      <c r="Z192" s="47" t="e">
        <f>HLOOKUP("Pad Category",#REF!,MATCH($A192,#REF!,0),FALSE)</f>
        <v>#REF!</v>
      </c>
      <c r="AA192" s="47" t="e">
        <f>HLOOKUP("Pad type",#REF!,MATCH($A192,#REF!,0),FALSE)</f>
        <v>#REF!</v>
      </c>
      <c r="AB192" s="47" t="e">
        <f>HLOOKUP("Pull Strength",#REF!,MATCH($A192,#REF!,0),FALSE)</f>
        <v>#REF!</v>
      </c>
      <c r="AC192" s="47" t="e">
        <f>HLOOKUP("POR Pin State",#REF!,MATCH($A192,#REF!,0),FALSE)</f>
        <v>#REF!</v>
      </c>
      <c r="AD192" s="47" t="str">
        <f t="shared" si="96"/>
        <v>RSVD3</v>
      </c>
      <c r="AE192" s="82"/>
      <c r="AF192" s="38" t="str">
        <f t="shared" si="97"/>
        <v>PULL_DOWN</v>
      </c>
      <c r="AG192" s="38" t="str">
        <f t="shared" si="98"/>
        <v>TRISTATE</v>
      </c>
      <c r="AH192" s="38" t="str">
        <f t="shared" si="99"/>
        <v>DISABLE</v>
      </c>
      <c r="AI192" s="87" t="e">
        <f t="shared" si="100"/>
        <v>#REF!</v>
      </c>
      <c r="AJ192" s="86" t="b">
        <v>1</v>
      </c>
      <c r="AK192" s="86" t="b">
        <v>1</v>
      </c>
      <c r="AL192" s="86" t="b">
        <v>1</v>
      </c>
      <c r="AM192" s="86" t="b">
        <v>1</v>
      </c>
      <c r="AN192" s="86" t="b">
        <v>1</v>
      </c>
      <c r="AO192" s="86" t="b">
        <v>1</v>
      </c>
      <c r="AP192" s="63" t="str">
        <f t="shared" si="101"/>
        <v>VALID</v>
      </c>
      <c r="AQ192" s="102" t="s">
        <v>526</v>
      </c>
      <c r="AR192" s="103" t="s">
        <v>79</v>
      </c>
      <c r="AS192" s="104"/>
      <c r="AT192" s="105"/>
      <c r="AU192" s="105"/>
      <c r="AV192" s="104" t="s">
        <v>124</v>
      </c>
      <c r="AW192" s="105"/>
      <c r="AX192" s="104" t="s">
        <v>85</v>
      </c>
      <c r="AY192" s="105"/>
      <c r="AZ192" s="104"/>
      <c r="BA192" s="104"/>
      <c r="BB192" s="115"/>
      <c r="BC192" s="116"/>
      <c r="BD192" s="117"/>
      <c r="BE192" s="189"/>
      <c r="BF192" s="147" t="e">
        <f>VLOOKUP($A192,#REF!,34,FALSE)</f>
        <v>#REF!</v>
      </c>
      <c r="BG192" s="148" t="e">
        <f>VLOOKUP($A192,#REF!,22,FALSE)</f>
        <v>#REF!</v>
      </c>
      <c r="BH192" s="149"/>
    </row>
    <row r="193" ht="12.95" customHeight="1" spans="1:60">
      <c r="A193" s="47" t="s">
        <v>527</v>
      </c>
      <c r="B193" s="38" t="e">
        <f>VLOOKUP($A193,#REF!,34,FALSE)</f>
        <v>#REF!</v>
      </c>
      <c r="C193" s="39" t="str">
        <f t="shared" si="95"/>
        <v>unused_SOC_GPIO57</v>
      </c>
      <c r="D193" s="40" t="e">
        <f>IF(LEN(VLOOKUP($A193,#REF!,8,FALSE)),LEFT(VLOOKUP($A193,#REF!,8,FALSE),LEN(VLOOKUP($A193,#REF!,8,FALSE))-2),"")</f>
        <v>#REF!</v>
      </c>
      <c r="E193" s="41" t="e">
        <f>IF(LEN(VLOOKUP($A193,#REF!,4,FALSE)),IF(INDEX(#REF!,MATCH($A193,#REF!,0),1),LEFT(VLOOKUP($A193,#REF!,4,FALSE),LEN(VLOOKUP($A193,#REF!,4,FALSE))-2),CONCATENATE(LEFT(VLOOKUP($A193,#REF!,4,FALSE),LEN(VLOOKUP($A193,#REF!,4,FALSE))-2),"*")),"")</f>
        <v>#REF!</v>
      </c>
      <c r="F193" s="42" t="e">
        <f>IF(LEN(VLOOKUP($A193,#REF!,5,FALSE)),IF(INDEX(#REF!,MATCH($A193,#REF!,0),2),LEFT(VLOOKUP($A193,#REF!,5,FALSE),LEN(VLOOKUP($A193,#REF!,5,FALSE))-2),CONCATENATE(LEFT(VLOOKUP($A193,#REF!,5,FALSE),LEN(VLOOKUP($A193,#REF!,5,FALSE))-2),"*")),"")</f>
        <v>#REF!</v>
      </c>
      <c r="G193" s="42" t="e">
        <f>IF(LEN(VLOOKUP($A193,#REF!,6,FALSE)),IF(INDEX(#REF!,MATCH($A193,#REF!,0),3),LEFT(VLOOKUP($A193,#REF!,6,FALSE),LEN(VLOOKUP($A193,#REF!,6,FALSE))-2),CONCATENATE(LEFT(VLOOKUP($A193,#REF!,6,FALSE),LEN(VLOOKUP($A193,#REF!,6,FALSE))-2),"*")),"")</f>
        <v>#REF!</v>
      </c>
      <c r="H193" s="43" t="e">
        <f>IF(LEN(VLOOKUP($A193,#REF!,7,FALSE)),IF(INDEX(#REF!,MATCH($A193,#REF!,0),4),LEFT(VLOOKUP($A193,#REF!,7,FALSE),LEN(VLOOKUP($A193,#REF!,7,FALSE))-2),CONCATENATE(LEFT(VLOOKUP($A193,#REF!,7,FALSE),LEN(VLOOKUP($A193,#REF!,7,FALSE))-2),"*")),"")</f>
        <v>#REF!</v>
      </c>
      <c r="I193" s="54" t="e">
        <f>IF(LEN(VLOOKUP($A193,#REF!,8,FALSE)),UPPER(RIGHT(VLOOKUP($A193,#REF!,8,FALSE),1)),"")</f>
        <v>#REF!</v>
      </c>
      <c r="J193" s="42" t="e">
        <f>IF(LEN(VLOOKUP($A193,#REF!,4,FALSE)),UPPER(RIGHT(VLOOKUP($A193,#REF!,4,FALSE),1)),"")</f>
        <v>#REF!</v>
      </c>
      <c r="K193" s="42" t="e">
        <f>IF(LEN(VLOOKUP($A193,#REF!,5,FALSE)),UPPER(RIGHT(VLOOKUP($A193,#REF!,5,FALSE),1)),"")</f>
        <v>#REF!</v>
      </c>
      <c r="L193" s="42" t="e">
        <f>IF(LEN(VLOOKUP($A193,#REF!,6,FALSE)),UPPER(RIGHT(VLOOKUP($A193,#REF!,6,FALSE),1)),"")</f>
        <v>#REF!</v>
      </c>
      <c r="M193" s="43" t="e">
        <f>IF(LEN(VLOOKUP($A193,#REF!,7,FALSE)),UPPER(RIGHT(VLOOKUP($A193,#REF!,7,FALSE),1)),"")</f>
        <v>#REF!</v>
      </c>
      <c r="N193" s="38" t="e">
        <f t="shared" ref="N193:N194" si="102">IF(E193="","RSVD0")</f>
        <v>#REF!</v>
      </c>
      <c r="O193" s="38" t="s">
        <v>528</v>
      </c>
      <c r="P193" s="38" t="s">
        <v>104</v>
      </c>
      <c r="Q193" s="38" t="s">
        <v>391</v>
      </c>
      <c r="R193" s="38" t="s">
        <v>94</v>
      </c>
      <c r="S193" s="63" t="e">
        <f>HLOOKUP("Device Tree Pin Name",#REF!,MATCH($A193,#REF!,0),FALSE)</f>
        <v>#REF!</v>
      </c>
      <c r="T193" s="47" t="e">
        <f>HLOOKUP("power rail",#REF!,MATCH($A193,#REF!,0),FALSE)</f>
        <v>#REF!</v>
      </c>
      <c r="U193" s="62" t="e">
        <f>HLOOKUP("Wake Capable",#REF!,MATCH($A193,#REF!,0),FALSE)</f>
        <v>#REF!</v>
      </c>
      <c r="V193" s="62" t="e">
        <f>HLOOKUP("Strap",#REF!,MATCH($A193,#REF!,0),FALSE)</f>
        <v>#REF!</v>
      </c>
      <c r="W193" s="62" t="e">
        <f>HLOOKUP("GTE",#REF!,MATCH($A193,#REF!,0),FALSE)</f>
        <v>#REF!</v>
      </c>
      <c r="X193" s="62" t="e">
        <f>HLOOKUP("DPD_Control",#REF!,MATCH($A193,#REF!,0),FALSE)</f>
        <v>#REF!</v>
      </c>
      <c r="Y193" s="62" t="e">
        <f>HLOOKUP("DPD_Group",#REF!,MATCH($A193,#REF!,0),FALSE)</f>
        <v>#REF!</v>
      </c>
      <c r="Z193" s="47" t="e">
        <f>HLOOKUP("Pad Category",#REF!,MATCH($A193,#REF!,0),FALSE)</f>
        <v>#REF!</v>
      </c>
      <c r="AA193" s="47" t="e">
        <f>HLOOKUP("Pad type",#REF!,MATCH($A193,#REF!,0),FALSE)</f>
        <v>#REF!</v>
      </c>
      <c r="AB193" s="47" t="e">
        <f>HLOOKUP("Pull Strength",#REF!,MATCH($A193,#REF!,0),FALSE)</f>
        <v>#REF!</v>
      </c>
      <c r="AC193" s="47" t="e">
        <f>HLOOKUP("POR Pin State",#REF!,MATCH($A193,#REF!,0),FALSE)</f>
        <v>#REF!</v>
      </c>
      <c r="AD193" s="47" t="str">
        <f t="shared" si="96"/>
        <v>RSVD0</v>
      </c>
      <c r="AE193" s="82"/>
      <c r="AF193" s="38" t="str">
        <f t="shared" si="97"/>
        <v>PULL_DOWN</v>
      </c>
      <c r="AG193" s="38" t="str">
        <f t="shared" si="98"/>
        <v>TRISTATE</v>
      </c>
      <c r="AH193" s="38" t="str">
        <f t="shared" si="99"/>
        <v>DISABLE</v>
      </c>
      <c r="AI193" s="87" t="e">
        <f t="shared" si="100"/>
        <v>#REF!</v>
      </c>
      <c r="AJ193" s="86" t="b">
        <v>1</v>
      </c>
      <c r="AK193" s="86" t="b">
        <v>1</v>
      </c>
      <c r="AL193" s="86" t="b">
        <v>1</v>
      </c>
      <c r="AM193" s="86" t="b">
        <v>1</v>
      </c>
      <c r="AN193" s="86" t="b">
        <v>1</v>
      </c>
      <c r="AO193" s="86" t="b">
        <v>1</v>
      </c>
      <c r="AP193" s="63" t="str">
        <f t="shared" si="101"/>
        <v>VALID</v>
      </c>
      <c r="AQ193" s="102" t="s">
        <v>529</v>
      </c>
      <c r="AR193" s="103" t="s">
        <v>79</v>
      </c>
      <c r="AS193" s="104"/>
      <c r="AT193" s="105"/>
      <c r="AU193" s="105"/>
      <c r="AV193" s="104" t="s">
        <v>124</v>
      </c>
      <c r="AW193" s="105"/>
      <c r="AX193" s="104" t="s">
        <v>85</v>
      </c>
      <c r="AY193" s="105"/>
      <c r="AZ193" s="104"/>
      <c r="BA193" s="104"/>
      <c r="BB193" s="115"/>
      <c r="BC193" s="116"/>
      <c r="BD193" s="117"/>
      <c r="BE193" s="189"/>
      <c r="BF193" s="147" t="e">
        <f>VLOOKUP($A193,#REF!,34,FALSE)</f>
        <v>#REF!</v>
      </c>
      <c r="BG193" s="148" t="e">
        <f>VLOOKUP($A193,#REF!,22,FALSE)</f>
        <v>#REF!</v>
      </c>
      <c r="BH193" s="149"/>
    </row>
    <row r="194" ht="12.95" customHeight="1" spans="1:60">
      <c r="A194" s="47" t="s">
        <v>530</v>
      </c>
      <c r="B194" s="38" t="e">
        <f>VLOOKUP($A194,#REF!,34,FALSE)</f>
        <v>#REF!</v>
      </c>
      <c r="C194" s="39" t="str">
        <f t="shared" si="95"/>
        <v>unused_SOC_GPIO58</v>
      </c>
      <c r="D194" s="40" t="e">
        <f>IF(LEN(VLOOKUP($A194,#REF!,8,FALSE)),LEFT(VLOOKUP($A194,#REF!,8,FALSE),LEN(VLOOKUP($A194,#REF!,8,FALSE))-2),"")</f>
        <v>#REF!</v>
      </c>
      <c r="E194" s="41" t="e">
        <f>IF(LEN(VLOOKUP($A194,#REF!,4,FALSE)),IF(INDEX(#REF!,MATCH($A194,#REF!,0),1),LEFT(VLOOKUP($A194,#REF!,4,FALSE),LEN(VLOOKUP($A194,#REF!,4,FALSE))-2),CONCATENATE(LEFT(VLOOKUP($A194,#REF!,4,FALSE),LEN(VLOOKUP($A194,#REF!,4,FALSE))-2),"*")),"")</f>
        <v>#REF!</v>
      </c>
      <c r="F194" s="42" t="e">
        <f>IF(LEN(VLOOKUP($A194,#REF!,5,FALSE)),IF(INDEX(#REF!,MATCH($A194,#REF!,0),2),LEFT(VLOOKUP($A194,#REF!,5,FALSE),LEN(VLOOKUP($A194,#REF!,5,FALSE))-3),CONCATENATE(LEFT(VLOOKUP($A194,#REF!,5,FALSE),LEN(VLOOKUP($A194,#REF!,5,FALSE))-2),"*")),"")</f>
        <v>#REF!</v>
      </c>
      <c r="G194" s="42" t="e">
        <f>IF(LEN(VLOOKUP($A194,#REF!,6,FALSE)),IF(INDEX(#REF!,MATCH($A194,#REF!,0),3),LEFT(VLOOKUP($A194,#REF!,6,FALSE),LEN(VLOOKUP($A194,#REF!,6,FALSE))-2),CONCATENATE(LEFT(VLOOKUP($A194,#REF!,6,FALSE),LEN(VLOOKUP($A194,#REF!,6,FALSE))-2),"*")),"")</f>
        <v>#REF!</v>
      </c>
      <c r="H194" s="43" t="e">
        <f>IF(LEN(VLOOKUP($A194,#REF!,7,FALSE)),IF(INDEX(#REF!,MATCH($A194,#REF!,0),4),LEFT(VLOOKUP($A194,#REF!,7,FALSE),LEN(VLOOKUP($A194,#REF!,7,FALSE))-2),CONCATENATE(LEFT(VLOOKUP($A194,#REF!,7,FALSE),LEN(VLOOKUP($A194,#REF!,7,FALSE))-2),"*")),"")</f>
        <v>#REF!</v>
      </c>
      <c r="I194" s="54" t="e">
        <f>IF(LEN(VLOOKUP($A194,#REF!,8,FALSE)),UPPER(RIGHT(VLOOKUP($A194,#REF!,8,FALSE),1)),"")</f>
        <v>#REF!</v>
      </c>
      <c r="J194" s="42" t="e">
        <f>IF(LEN(VLOOKUP($A194,#REF!,4,FALSE)),UPPER(RIGHT(VLOOKUP($A194,#REF!,4,FALSE),1)),"")</f>
        <v>#REF!</v>
      </c>
      <c r="K194" s="42" t="s">
        <v>81</v>
      </c>
      <c r="L194" s="42" t="e">
        <f>IF(LEN(VLOOKUP($A194,#REF!,6,FALSE)),UPPER(RIGHT(VLOOKUP($A194,#REF!,6,FALSE),1)),"")</f>
        <v>#REF!</v>
      </c>
      <c r="M194" s="43" t="e">
        <f>IF(LEN(VLOOKUP($A194,#REF!,7,FALSE)),UPPER(RIGHT(VLOOKUP($A194,#REF!,7,FALSE),1)),"")</f>
        <v>#REF!</v>
      </c>
      <c r="N194" s="38" t="e">
        <f t="shared" si="102"/>
        <v>#REF!</v>
      </c>
      <c r="O194" s="38" t="s">
        <v>528</v>
      </c>
      <c r="P194" s="38" t="s">
        <v>104</v>
      </c>
      <c r="Q194" s="38" t="s">
        <v>391</v>
      </c>
      <c r="R194" s="38" t="s">
        <v>94</v>
      </c>
      <c r="S194" s="63" t="e">
        <f>HLOOKUP("Device Tree Pin Name",#REF!,MATCH($A194,#REF!,0),FALSE)</f>
        <v>#REF!</v>
      </c>
      <c r="T194" s="47" t="e">
        <f>HLOOKUP("power rail",#REF!,MATCH($A194,#REF!,0),FALSE)</f>
        <v>#REF!</v>
      </c>
      <c r="U194" s="62" t="e">
        <f>HLOOKUP("Wake Capable",#REF!,MATCH($A194,#REF!,0),FALSE)</f>
        <v>#REF!</v>
      </c>
      <c r="V194" s="62" t="e">
        <f>HLOOKUP("Strap",#REF!,MATCH($A194,#REF!,0),FALSE)</f>
        <v>#REF!</v>
      </c>
      <c r="W194" s="62" t="e">
        <f>HLOOKUP("GTE",#REF!,MATCH($A194,#REF!,0),FALSE)</f>
        <v>#REF!</v>
      </c>
      <c r="X194" s="62" t="e">
        <f>HLOOKUP("DPD_Control",#REF!,MATCH($A194,#REF!,0),FALSE)</f>
        <v>#REF!</v>
      </c>
      <c r="Y194" s="62" t="e">
        <f>HLOOKUP("DPD_Group",#REF!,MATCH($A194,#REF!,0),FALSE)</f>
        <v>#REF!</v>
      </c>
      <c r="Z194" s="47" t="e">
        <f>HLOOKUP("Pad Category",#REF!,MATCH($A194,#REF!,0),FALSE)</f>
        <v>#REF!</v>
      </c>
      <c r="AA194" s="47" t="e">
        <f>HLOOKUP("Pad type",#REF!,MATCH($A194,#REF!,0),FALSE)</f>
        <v>#REF!</v>
      </c>
      <c r="AB194" s="47" t="e">
        <f>HLOOKUP("Pull Strength",#REF!,MATCH($A194,#REF!,0),FALSE)</f>
        <v>#REF!</v>
      </c>
      <c r="AC194" s="47" t="e">
        <f>HLOOKUP("POR Pin State",#REF!,MATCH($A194,#REF!,0),FALSE)</f>
        <v>#REF!</v>
      </c>
      <c r="AD194" s="47" t="str">
        <f t="shared" si="96"/>
        <v>RSVD0</v>
      </c>
      <c r="AE194" s="82"/>
      <c r="AF194" s="38" t="str">
        <f t="shared" si="97"/>
        <v>PULL_DOWN</v>
      </c>
      <c r="AG194" s="38" t="str">
        <f t="shared" si="98"/>
        <v>TRISTATE</v>
      </c>
      <c r="AH194" s="38" t="str">
        <f t="shared" si="99"/>
        <v>DISABLE</v>
      </c>
      <c r="AI194" s="87" t="e">
        <f t="shared" si="100"/>
        <v>#REF!</v>
      </c>
      <c r="AJ194" s="86" t="b">
        <v>1</v>
      </c>
      <c r="AK194" s="86" t="b">
        <v>1</v>
      </c>
      <c r="AL194" s="86" t="b">
        <v>1</v>
      </c>
      <c r="AM194" s="86" t="b">
        <v>1</v>
      </c>
      <c r="AN194" s="86" t="b">
        <v>1</v>
      </c>
      <c r="AO194" s="86" t="b">
        <v>1</v>
      </c>
      <c r="AP194" s="63" t="str">
        <f t="shared" si="101"/>
        <v>VALID</v>
      </c>
      <c r="AQ194" s="102" t="s">
        <v>531</v>
      </c>
      <c r="AR194" s="103" t="s">
        <v>79</v>
      </c>
      <c r="AS194" s="104"/>
      <c r="AT194" s="105"/>
      <c r="AU194" s="105"/>
      <c r="AV194" s="104" t="s">
        <v>124</v>
      </c>
      <c r="AW194" s="105"/>
      <c r="AX194" s="104" t="s">
        <v>85</v>
      </c>
      <c r="AY194" s="105"/>
      <c r="AZ194" s="104"/>
      <c r="BA194" s="104"/>
      <c r="BB194" s="115"/>
      <c r="BC194" s="116"/>
      <c r="BD194" s="117"/>
      <c r="BE194" s="189"/>
      <c r="BF194" s="147" t="e">
        <f>VLOOKUP($A194,#REF!,34,FALSE)</f>
        <v>#REF!</v>
      </c>
      <c r="BG194" s="148" t="e">
        <f>VLOOKUP($A194,#REF!,22,FALSE)</f>
        <v>#REF!</v>
      </c>
      <c r="BH194" s="149"/>
    </row>
    <row r="195" ht="12.95" customHeight="1" spans="1:60">
      <c r="A195" s="47" t="s">
        <v>532</v>
      </c>
      <c r="B195" s="38" t="e">
        <f>VLOOKUP($A195,#REF!,34,FALSE)</f>
        <v>#REF!</v>
      </c>
      <c r="C195" s="39" t="str">
        <f t="shared" si="95"/>
        <v>unused_SOC_GPIO59</v>
      </c>
      <c r="D195" s="40" t="e">
        <f>IF(LEN(VLOOKUP($A195,#REF!,8,FALSE)),LEFT(VLOOKUP($A195,#REF!,8,FALSE),LEN(VLOOKUP($A195,#REF!,8,FALSE))-2),"")</f>
        <v>#REF!</v>
      </c>
      <c r="E195" s="41" t="e">
        <f>IF(LEN(VLOOKUP($A195,#REF!,4,FALSE)),IF(INDEX(#REF!,MATCH($A195,#REF!,0),1),LEFT(VLOOKUP($A195,#REF!,4,FALSE),LEN(VLOOKUP($A195,#REF!,4,FALSE))-2),CONCATENATE(LEFT(VLOOKUP($A195,#REF!,4,FALSE),LEN(VLOOKUP($A195,#REF!,4,FALSE))-2),"*")),"")</f>
        <v>#REF!</v>
      </c>
      <c r="F195" s="42" t="e">
        <f>IF(LEN(VLOOKUP($A195,#REF!,5,FALSE)),IF(INDEX(#REF!,MATCH($A195,#REF!,0),2),LEFT(VLOOKUP($A195,#REF!,5,FALSE),LEN(VLOOKUP($A195,#REF!,5,FALSE))-2),CONCATENATE(LEFT(VLOOKUP($A195,#REF!,5,FALSE),LEN(VLOOKUP($A195,#REF!,5,FALSE))-2),"*")),"")</f>
        <v>#REF!</v>
      </c>
      <c r="G195" s="42" t="e">
        <f>IF(LEN(VLOOKUP($A195,#REF!,6,FALSE)),IF(INDEX(#REF!,MATCH($A195,#REF!,0),3),LEFT(VLOOKUP($A195,#REF!,6,FALSE),LEN(VLOOKUP($A195,#REF!,6,FALSE))-2),CONCATENATE(LEFT(VLOOKUP($A195,#REF!,6,FALSE),LEN(VLOOKUP($A195,#REF!,6,FALSE))-2),"*")),"")</f>
        <v>#REF!</v>
      </c>
      <c r="H195" s="43" t="e">
        <f>IF(LEN(VLOOKUP($A195,#REF!,7,FALSE)),IF(INDEX(#REF!,MATCH($A195,#REF!,0),4),LEFT(VLOOKUP($A195,#REF!,7,FALSE),LEN(VLOOKUP($A195,#REF!,7,FALSE))-2),CONCATENATE(LEFT(VLOOKUP($A195,#REF!,7,FALSE),LEN(VLOOKUP($A195,#REF!,7,FALSE))-2),"*")),"")</f>
        <v>#REF!</v>
      </c>
      <c r="I195" s="54" t="e">
        <f>IF(LEN(VLOOKUP($A195,#REF!,8,FALSE)),UPPER(RIGHT(VLOOKUP($A195,#REF!,8,FALSE),1)),"")</f>
        <v>#REF!</v>
      </c>
      <c r="J195" s="42" t="e">
        <f>IF(LEN(VLOOKUP($A195,#REF!,4,FALSE)),UPPER(RIGHT(VLOOKUP($A195,#REF!,4,FALSE),1)),"")</f>
        <v>#REF!</v>
      </c>
      <c r="K195" s="42" t="e">
        <f>IF(LEN(VLOOKUP($A195,#REF!,5,FALSE)),UPPER(RIGHT(VLOOKUP($A195,#REF!,5,FALSE),1)),"")</f>
        <v>#REF!</v>
      </c>
      <c r="L195" s="42" t="e">
        <f>IF(LEN(VLOOKUP($A195,#REF!,6,FALSE)),UPPER(RIGHT(VLOOKUP($A195,#REF!,6,FALSE),1)),"")</f>
        <v>#REF!</v>
      </c>
      <c r="M195" s="43" t="e">
        <f>IF(LEN(VLOOKUP($A195,#REF!,7,FALSE)),UPPER(RIGHT(VLOOKUP($A195,#REF!,7,FALSE),1)),"")</f>
        <v>#REF!</v>
      </c>
      <c r="N195" s="38" t="s">
        <v>533</v>
      </c>
      <c r="O195" s="38" t="s">
        <v>528</v>
      </c>
      <c r="P195" s="38" t="s">
        <v>104</v>
      </c>
      <c r="Q195" s="38" t="s">
        <v>105</v>
      </c>
      <c r="R195" s="38" t="s">
        <v>104</v>
      </c>
      <c r="S195" s="66" t="e">
        <f>HLOOKUP("Device Tree Pin Name",#REF!,MATCH($A195,#REF!,0),FALSE)</f>
        <v>#REF!</v>
      </c>
      <c r="T195" s="67" t="e">
        <f>HLOOKUP("power rail",#REF!,MATCH($A195,#REF!,0),FALSE)</f>
        <v>#REF!</v>
      </c>
      <c r="U195" s="62" t="e">
        <f>HLOOKUP("Wake Capable",#REF!,MATCH($A195,#REF!,0),FALSE)</f>
        <v>#REF!</v>
      </c>
      <c r="V195" s="62" t="e">
        <f>HLOOKUP("Strap",#REF!,MATCH($A195,#REF!,0),FALSE)</f>
        <v>#REF!</v>
      </c>
      <c r="W195" s="62" t="e">
        <f>HLOOKUP("GTE",#REF!,MATCH($A195,#REF!,0),FALSE)</f>
        <v>#REF!</v>
      </c>
      <c r="X195" s="62" t="e">
        <f>HLOOKUP("DPD_Control",#REF!,MATCH($A195,#REF!,0),FALSE)</f>
        <v>#REF!</v>
      </c>
      <c r="Y195" s="62" t="e">
        <f>HLOOKUP("DPD_Group",#REF!,MATCH($A195,#REF!,0),FALSE)</f>
        <v>#REF!</v>
      </c>
      <c r="Z195" s="47" t="e">
        <f>HLOOKUP("Pad Category",#REF!,MATCH($A195,#REF!,0),FALSE)</f>
        <v>#REF!</v>
      </c>
      <c r="AA195" s="47" t="e">
        <f>HLOOKUP("Pad type",#REF!,MATCH($A195,#REF!,0),FALSE)</f>
        <v>#REF!</v>
      </c>
      <c r="AB195" s="47" t="e">
        <f>HLOOKUP("Pull Strength",#REF!,MATCH($A195,#REF!,0),FALSE)</f>
        <v>#REF!</v>
      </c>
      <c r="AC195" s="47" t="e">
        <f>HLOOKUP("POR Pin State",#REF!,MATCH($A195,#REF!,0),FALSE)</f>
        <v>#REF!</v>
      </c>
      <c r="AD195" s="47" t="str">
        <f t="shared" si="96"/>
        <v>RSVD2</v>
      </c>
      <c r="AE195" s="82"/>
      <c r="AF195" s="38" t="str">
        <f t="shared" si="97"/>
        <v>PULL_DOWN</v>
      </c>
      <c r="AG195" s="38" t="str">
        <f t="shared" si="98"/>
        <v>TRISTATE</v>
      </c>
      <c r="AH195" s="38" t="str">
        <f t="shared" si="99"/>
        <v>DISABLE</v>
      </c>
      <c r="AI195" s="87" t="e">
        <f t="shared" si="100"/>
        <v>#REF!</v>
      </c>
      <c r="AJ195" s="86" t="b">
        <v>1</v>
      </c>
      <c r="AK195" s="86" t="b">
        <v>1</v>
      </c>
      <c r="AL195" s="86" t="b">
        <v>1</v>
      </c>
      <c r="AM195" s="86" t="b">
        <v>1</v>
      </c>
      <c r="AN195" s="86" t="b">
        <v>1</v>
      </c>
      <c r="AO195" s="86" t="b">
        <v>1</v>
      </c>
      <c r="AP195" s="63" t="str">
        <f t="shared" si="101"/>
        <v>VALID</v>
      </c>
      <c r="AQ195" s="102" t="s">
        <v>534</v>
      </c>
      <c r="AR195" s="103" t="s">
        <v>79</v>
      </c>
      <c r="AS195" s="104"/>
      <c r="AT195" s="116"/>
      <c r="AU195" s="116"/>
      <c r="AV195" s="104" t="s">
        <v>124</v>
      </c>
      <c r="AW195" s="116"/>
      <c r="AX195" s="104" t="s">
        <v>85</v>
      </c>
      <c r="AY195" s="116"/>
      <c r="AZ195" s="104"/>
      <c r="BA195" s="104"/>
      <c r="BB195" s="200"/>
      <c r="BC195" s="116"/>
      <c r="BD195" s="117"/>
      <c r="BE195" s="189"/>
      <c r="BF195" s="147" t="e">
        <f>VLOOKUP($A195,#REF!,34,FALSE)</f>
        <v>#REF!</v>
      </c>
      <c r="BG195" s="148" t="e">
        <f>VLOOKUP($A195,#REF!,22,FALSE)</f>
        <v>#REF!</v>
      </c>
      <c r="BH195" s="149"/>
    </row>
    <row r="196" ht="12.95" customHeight="1" spans="1:60">
      <c r="A196" s="47" t="s">
        <v>535</v>
      </c>
      <c r="B196" s="38" t="e">
        <f>VLOOKUP($A196,#REF!,34,FALSE)</f>
        <v>#REF!</v>
      </c>
      <c r="C196" s="39" t="str">
        <f t="shared" si="95"/>
        <v>unused_SOC_GPIO60</v>
      </c>
      <c r="D196" s="40" t="e">
        <f>IF(LEN(VLOOKUP($A196,#REF!,8,FALSE)),LEFT(VLOOKUP($A196,#REF!,8,FALSE),LEN(VLOOKUP($A196,#REF!,8,FALSE))-2),"")</f>
        <v>#REF!</v>
      </c>
      <c r="E196" s="41" t="e">
        <f>IF(LEN(VLOOKUP($A196,#REF!,4,FALSE)),IF(INDEX(#REF!,MATCH($A196,#REF!,0),1),LEFT(VLOOKUP($A196,#REF!,4,FALSE),LEN(VLOOKUP($A196,#REF!,4,FALSE))-2),CONCATENATE(LEFT(VLOOKUP($A196,#REF!,4,FALSE),LEN(VLOOKUP($A196,#REF!,4,FALSE))-2),"*")),"")</f>
        <v>#REF!</v>
      </c>
      <c r="F196" s="42" t="e">
        <f>IF(LEN(VLOOKUP($A196,#REF!,5,FALSE)),IF(INDEX(#REF!,MATCH($A196,#REF!,0),2),LEFT(VLOOKUP($A196,#REF!,5,FALSE),LEN(VLOOKUP($A196,#REF!,5,FALSE))-2),CONCATENATE(LEFT(VLOOKUP($A196,#REF!,5,FALSE),LEN(VLOOKUP($A196,#REF!,5,FALSE))-2),"*")),"")</f>
        <v>#REF!</v>
      </c>
      <c r="G196" s="42" t="e">
        <f>IF(LEN(VLOOKUP($A196,#REF!,6,FALSE)),IF(INDEX(#REF!,MATCH($A196,#REF!,0),3),LEFT(VLOOKUP($A196,#REF!,6,FALSE),LEN(VLOOKUP($A196,#REF!,6,FALSE))-2),CONCATENATE(LEFT(VLOOKUP($A196,#REF!,6,FALSE),LEN(VLOOKUP($A196,#REF!,6,FALSE))-2),"*")),"")</f>
        <v>#REF!</v>
      </c>
      <c r="H196" s="43" t="e">
        <f>IF(LEN(VLOOKUP($A196,#REF!,7,FALSE)),IF(INDEX(#REF!,MATCH($A196,#REF!,0),4),LEFT(VLOOKUP($A196,#REF!,7,FALSE),LEN(VLOOKUP($A196,#REF!,7,FALSE))-2),CONCATENATE(LEFT(VLOOKUP($A196,#REF!,7,FALSE),LEN(VLOOKUP($A196,#REF!,7,FALSE))-2),"*")),"")</f>
        <v>#REF!</v>
      </c>
      <c r="I196" s="54" t="e">
        <f>IF(LEN(VLOOKUP($A196,#REF!,8,FALSE)),UPPER(RIGHT(VLOOKUP($A196,#REF!,8,FALSE),1)),"")</f>
        <v>#REF!</v>
      </c>
      <c r="J196" s="42" t="e">
        <f>IF(LEN(VLOOKUP($A196,#REF!,4,FALSE)),UPPER(RIGHT(VLOOKUP($A196,#REF!,4,FALSE),1)),"")</f>
        <v>#REF!</v>
      </c>
      <c r="K196" s="42" t="e">
        <f>IF(LEN(VLOOKUP($A196,#REF!,5,FALSE)),UPPER(RIGHT(VLOOKUP($A196,#REF!,5,FALSE),1)),"")</f>
        <v>#REF!</v>
      </c>
      <c r="L196" s="42" t="e">
        <f>IF(LEN(VLOOKUP($A196,#REF!,6,FALSE)),UPPER(RIGHT(VLOOKUP($A196,#REF!,6,FALSE),1)),"")</f>
        <v>#REF!</v>
      </c>
      <c r="M196" s="43" t="e">
        <f>IF(LEN(VLOOKUP($A196,#REF!,7,FALSE)),UPPER(RIGHT(VLOOKUP($A196,#REF!,7,FALSE),1)),"")</f>
        <v>#REF!</v>
      </c>
      <c r="N196" s="38" t="e">
        <f t="shared" ref="N196:N200" si="103">IF(E196="","RSVD0")</f>
        <v>#REF!</v>
      </c>
      <c r="O196" s="38" t="s">
        <v>528</v>
      </c>
      <c r="P196" s="38" t="s">
        <v>294</v>
      </c>
      <c r="Q196" s="38" t="s">
        <v>105</v>
      </c>
      <c r="R196" s="38" t="s">
        <v>94</v>
      </c>
      <c r="S196" s="63" t="e">
        <f>HLOOKUP("Device Tree Pin Name",#REF!,MATCH($A196,#REF!,0),FALSE)</f>
        <v>#REF!</v>
      </c>
      <c r="T196" s="47" t="e">
        <f>HLOOKUP("power rail",#REF!,MATCH($A196,#REF!,0),FALSE)</f>
        <v>#REF!</v>
      </c>
      <c r="U196" s="62" t="e">
        <f>HLOOKUP("Wake Capable",#REF!,MATCH($A196,#REF!,0),FALSE)</f>
        <v>#REF!</v>
      </c>
      <c r="V196" s="62" t="e">
        <f>HLOOKUP("Strap",#REF!,MATCH($A196,#REF!,0),FALSE)</f>
        <v>#REF!</v>
      </c>
      <c r="W196" s="62" t="e">
        <f>HLOOKUP("GTE",#REF!,MATCH($A196,#REF!,0),FALSE)</f>
        <v>#REF!</v>
      </c>
      <c r="X196" s="62" t="e">
        <f>HLOOKUP("DPD_Control",#REF!,MATCH($A196,#REF!,0),FALSE)</f>
        <v>#REF!</v>
      </c>
      <c r="Y196" s="62" t="e">
        <f>HLOOKUP("DPD_Group",#REF!,MATCH($A196,#REF!,0),FALSE)</f>
        <v>#REF!</v>
      </c>
      <c r="Z196" s="47" t="e">
        <f>HLOOKUP("Pad Category",#REF!,MATCH($A196,#REF!,0),FALSE)</f>
        <v>#REF!</v>
      </c>
      <c r="AA196" s="47" t="e">
        <f>HLOOKUP("Pad type",#REF!,MATCH($A196,#REF!,0),FALSE)</f>
        <v>#REF!</v>
      </c>
      <c r="AB196" s="47" t="e">
        <f>HLOOKUP("Pull Strength",#REF!,MATCH($A196,#REF!,0),FALSE)</f>
        <v>#REF!</v>
      </c>
      <c r="AC196" s="47" t="e">
        <f>HLOOKUP("POR Pin State",#REF!,MATCH($A196,#REF!,0),FALSE)</f>
        <v>#REF!</v>
      </c>
      <c r="AD196" s="47" t="str">
        <f t="shared" si="96"/>
        <v>RSVD0</v>
      </c>
      <c r="AE196" s="82"/>
      <c r="AF196" s="38" t="str">
        <f t="shared" si="97"/>
        <v>PULL_DOWN</v>
      </c>
      <c r="AG196" s="38" t="str">
        <f t="shared" si="98"/>
        <v>TRISTATE</v>
      </c>
      <c r="AH196" s="38" t="str">
        <f t="shared" si="99"/>
        <v>DISABLE</v>
      </c>
      <c r="AI196" s="87" t="e">
        <f t="shared" si="100"/>
        <v>#REF!</v>
      </c>
      <c r="AJ196" s="86" t="b">
        <v>1</v>
      </c>
      <c r="AK196" s="86" t="b">
        <v>1</v>
      </c>
      <c r="AL196" s="86" t="b">
        <v>1</v>
      </c>
      <c r="AM196" s="86" t="b">
        <v>1</v>
      </c>
      <c r="AN196" s="86" t="b">
        <v>1</v>
      </c>
      <c r="AO196" s="86" t="b">
        <v>1</v>
      </c>
      <c r="AP196" s="63" t="str">
        <f t="shared" si="101"/>
        <v>VALID</v>
      </c>
      <c r="AQ196" s="102" t="s">
        <v>536</v>
      </c>
      <c r="AR196" s="103" t="s">
        <v>79</v>
      </c>
      <c r="AS196" s="104"/>
      <c r="AT196" s="105"/>
      <c r="AU196" s="105"/>
      <c r="AV196" s="104" t="s">
        <v>124</v>
      </c>
      <c r="AW196" s="105"/>
      <c r="AX196" s="104" t="s">
        <v>85</v>
      </c>
      <c r="AY196" s="105"/>
      <c r="AZ196" s="104"/>
      <c r="BA196" s="104"/>
      <c r="BB196" s="115"/>
      <c r="BC196" s="116"/>
      <c r="BD196" s="117"/>
      <c r="BE196" s="189"/>
      <c r="BF196" s="147" t="e">
        <f>VLOOKUP($A196,#REF!,34,FALSE)</f>
        <v>#REF!</v>
      </c>
      <c r="BG196" s="148" t="e">
        <f>VLOOKUP($A196,#REF!,22,FALSE)</f>
        <v>#REF!</v>
      </c>
      <c r="BH196" s="149"/>
    </row>
    <row r="197" ht="12.95" customHeight="1" spans="1:60">
      <c r="A197" s="47" t="s">
        <v>537</v>
      </c>
      <c r="B197" s="38" t="e">
        <f>VLOOKUP($A197,#REF!,34,FALSE)</f>
        <v>#REF!</v>
      </c>
      <c r="C197" s="39" t="str">
        <f t="shared" si="95"/>
        <v>unused_SOC_GPIO45</v>
      </c>
      <c r="D197" s="40" t="e">
        <f>IF(LEN(VLOOKUP($A197,#REF!,8,FALSE)),LEFT(VLOOKUP($A197,#REF!,8,FALSE),LEN(VLOOKUP($A197,#REF!,8,FALSE))-2),"")</f>
        <v>#REF!</v>
      </c>
      <c r="E197" s="41" t="e">
        <f>IF(LEN(VLOOKUP($A197,#REF!,4,FALSE)),IF(INDEX(#REF!,MATCH($A197,#REF!,0),1),LEFT(VLOOKUP($A197,#REF!,4,FALSE),LEN(VLOOKUP($A197,#REF!,4,FALSE))-2),CONCATENATE(LEFT(VLOOKUP($A197,#REF!,4,FALSE),LEN(VLOOKUP($A197,#REF!,4,FALSE))-2),"*")),"")</f>
        <v>#REF!</v>
      </c>
      <c r="F197" s="42" t="e">
        <f>IF(LEN(VLOOKUP($A197,#REF!,5,FALSE)),IF(INDEX(#REF!,MATCH($A197,#REF!,0),2),LEFT(VLOOKUP($A197,#REF!,5,FALSE),LEN(VLOOKUP($A197,#REF!,5,FALSE))-2),CONCATENATE(LEFT(VLOOKUP($A197,#REF!,5,FALSE),LEN(VLOOKUP($A197,#REF!,5,FALSE))-2),"*")),"")</f>
        <v>#REF!</v>
      </c>
      <c r="G197" s="42" t="e">
        <f>IF(LEN(VLOOKUP($A197,#REF!,6,FALSE)),IF(INDEX(#REF!,MATCH($A197,#REF!,0),3),LEFT(VLOOKUP($A197,#REF!,6,FALSE),LEN(VLOOKUP($A197,#REF!,6,FALSE))-2),CONCATENATE(LEFT(VLOOKUP($A197,#REF!,6,FALSE),LEN(VLOOKUP($A197,#REF!,6,FALSE))-2),"*")),"")</f>
        <v>#REF!</v>
      </c>
      <c r="H197" s="43" t="e">
        <f>IF(LEN(VLOOKUP($A197,#REF!,7,FALSE)),IF(INDEX(#REF!,MATCH($A197,#REF!,0),4),LEFT(VLOOKUP($A197,#REF!,7,FALSE),LEN(VLOOKUP($A197,#REF!,7,FALSE))-2),CONCATENATE(LEFT(VLOOKUP($A197,#REF!,7,FALSE),LEN(VLOOKUP($A197,#REF!,7,FALSE))-2),"*")),"")</f>
        <v>#REF!</v>
      </c>
      <c r="I197" s="54" t="e">
        <f>IF(LEN(VLOOKUP($A197,#REF!,8,FALSE)),UPPER(RIGHT(VLOOKUP($A197,#REF!,8,FALSE),1)),"")</f>
        <v>#REF!</v>
      </c>
      <c r="J197" s="42" t="e">
        <f>IF(LEN(VLOOKUP($A197,#REF!,4,FALSE)),UPPER(RIGHT(VLOOKUP($A197,#REF!,4,FALSE),1)),"")</f>
        <v>#REF!</v>
      </c>
      <c r="K197" s="42" t="e">
        <f>IF(LEN(VLOOKUP($A197,#REF!,5,FALSE)),UPPER(RIGHT(VLOOKUP($A197,#REF!,5,FALSE),1)),"")</f>
        <v>#REF!</v>
      </c>
      <c r="L197" s="42" t="e">
        <f>IF(LEN(VLOOKUP($A197,#REF!,6,FALSE)),UPPER(RIGHT(VLOOKUP($A197,#REF!,6,FALSE),1)),"")</f>
        <v>#REF!</v>
      </c>
      <c r="M197" s="43" t="e">
        <f>IF(LEN(VLOOKUP($A197,#REF!,7,FALSE)),UPPER(RIGHT(VLOOKUP($A197,#REF!,7,FALSE),1)),"")</f>
        <v>#REF!</v>
      </c>
      <c r="N197" s="38" t="e">
        <f t="shared" si="103"/>
        <v>#REF!</v>
      </c>
      <c r="O197" s="38" t="s">
        <v>538</v>
      </c>
      <c r="P197" s="38" t="s">
        <v>104</v>
      </c>
      <c r="Q197" s="38" t="s">
        <v>105</v>
      </c>
      <c r="R197" s="38" t="s">
        <v>94</v>
      </c>
      <c r="S197" s="66" t="e">
        <f>HLOOKUP("Device Tree Pin Name",#REF!,MATCH($A197,#REF!,0),FALSE)</f>
        <v>#REF!</v>
      </c>
      <c r="T197" s="159" t="e">
        <f>HLOOKUP("power rail",#REF!,MATCH($A197,#REF!,0),FALSE)</f>
        <v>#REF!</v>
      </c>
      <c r="U197" s="62" t="e">
        <f>HLOOKUP("Wake Capable",#REF!,MATCH($A197,#REF!,0),FALSE)</f>
        <v>#REF!</v>
      </c>
      <c r="V197" s="62" t="e">
        <f>HLOOKUP("Strap",#REF!,MATCH($A197,#REF!,0),FALSE)</f>
        <v>#REF!</v>
      </c>
      <c r="W197" s="62" t="e">
        <f>HLOOKUP("GTE",#REF!,MATCH($A197,#REF!,0),FALSE)</f>
        <v>#REF!</v>
      </c>
      <c r="X197" s="62" t="e">
        <f>HLOOKUP("DPD_Control",#REF!,MATCH($A197,#REF!,0),FALSE)</f>
        <v>#REF!</v>
      </c>
      <c r="Y197" s="62" t="e">
        <f>HLOOKUP("DPD_Group",#REF!,MATCH($A197,#REF!,0),FALSE)</f>
        <v>#REF!</v>
      </c>
      <c r="Z197" s="47" t="e">
        <f>HLOOKUP("Pad Category",#REF!,MATCH($A197,#REF!,0),FALSE)</f>
        <v>#REF!</v>
      </c>
      <c r="AA197" s="47" t="e">
        <f>HLOOKUP("Pad type",#REF!,MATCH($A197,#REF!,0),FALSE)</f>
        <v>#REF!</v>
      </c>
      <c r="AB197" s="47" t="e">
        <f>HLOOKUP("Pull Strength",#REF!,MATCH($A197,#REF!,0),FALSE)</f>
        <v>#REF!</v>
      </c>
      <c r="AC197" s="47" t="e">
        <f>HLOOKUP("POR Pin State",#REF!,MATCH($A197,#REF!,0),FALSE)</f>
        <v>#REF!</v>
      </c>
      <c r="AD197" s="47" t="str">
        <f t="shared" si="96"/>
        <v>RSVD0</v>
      </c>
      <c r="AE197" s="82"/>
      <c r="AF197" s="38" t="str">
        <f t="shared" si="97"/>
        <v>PULL_DOWN</v>
      </c>
      <c r="AG197" s="38" t="str">
        <f t="shared" si="98"/>
        <v>TRISTATE</v>
      </c>
      <c r="AH197" s="38" t="str">
        <f t="shared" si="99"/>
        <v>DISABLE</v>
      </c>
      <c r="AI197" s="87" t="e">
        <f t="shared" si="100"/>
        <v>#REF!</v>
      </c>
      <c r="AJ197" s="86" t="b">
        <v>1</v>
      </c>
      <c r="AK197" s="86" t="b">
        <v>1</v>
      </c>
      <c r="AL197" s="86" t="b">
        <v>1</v>
      </c>
      <c r="AM197" s="86" t="b">
        <v>1</v>
      </c>
      <c r="AN197" s="86" t="b">
        <v>1</v>
      </c>
      <c r="AO197" s="86" t="b">
        <v>1</v>
      </c>
      <c r="AP197" s="63" t="str">
        <f t="shared" si="101"/>
        <v>VALID</v>
      </c>
      <c r="AQ197" s="102" t="s">
        <v>539</v>
      </c>
      <c r="AR197" s="103" t="s">
        <v>79</v>
      </c>
      <c r="AS197" s="104"/>
      <c r="AT197" s="104" t="s">
        <v>89</v>
      </c>
      <c r="AU197" s="105"/>
      <c r="AV197" s="104" t="s">
        <v>124</v>
      </c>
      <c r="AW197" s="105"/>
      <c r="AX197" s="104" t="s">
        <v>85</v>
      </c>
      <c r="AY197" s="105"/>
      <c r="AZ197" s="104"/>
      <c r="BA197" s="104"/>
      <c r="BB197" s="115"/>
      <c r="BC197" s="116"/>
      <c r="BD197" s="117"/>
      <c r="BE197" s="189"/>
      <c r="BF197" s="147" t="e">
        <f>VLOOKUP($A197,#REF!,34,FALSE)</f>
        <v>#REF!</v>
      </c>
      <c r="BG197" s="148" t="e">
        <f>VLOOKUP($A197,#REF!,22,FALSE)</f>
        <v>#REF!</v>
      </c>
      <c r="BH197" s="149"/>
    </row>
    <row r="198" ht="12.95" customHeight="1" spans="1:60">
      <c r="A198" s="47" t="s">
        <v>540</v>
      </c>
      <c r="B198" s="38" t="e">
        <f>VLOOKUP($A198,#REF!,34,FALSE)</f>
        <v>#REF!</v>
      </c>
      <c r="C198" s="39" t="str">
        <f t="shared" si="95"/>
        <v>unused_SOC_GPIO46</v>
      </c>
      <c r="D198" s="40" t="e">
        <f>IF(LEN(VLOOKUP($A198,#REF!,8,FALSE)),LEFT(VLOOKUP($A198,#REF!,8,FALSE),LEN(VLOOKUP($A198,#REF!,8,FALSE))-2),"")</f>
        <v>#REF!</v>
      </c>
      <c r="E198" s="41" t="e">
        <f>IF(LEN(VLOOKUP($A198,#REF!,4,FALSE)),IF(INDEX(#REF!,MATCH($A198,#REF!,0),1),LEFT(VLOOKUP($A198,#REF!,4,FALSE),LEN(VLOOKUP($A198,#REF!,4,FALSE))-2),CONCATENATE(LEFT(VLOOKUP($A198,#REF!,4,FALSE),LEN(VLOOKUP($A198,#REF!,4,FALSE))-2),"*")),"")</f>
        <v>#REF!</v>
      </c>
      <c r="F198" s="42" t="e">
        <f>IF(LEN(VLOOKUP($A198,#REF!,5,FALSE)),IF(INDEX(#REF!,MATCH($A198,#REF!,0),2),LEFT(VLOOKUP($A198,#REF!,5,FALSE),LEN(VLOOKUP($A198,#REF!,5,FALSE))-3),CONCATENATE(LEFT(VLOOKUP($A198,#REF!,5,FALSE),LEN(VLOOKUP($A198,#REF!,5,FALSE))-2),"*")),"")</f>
        <v>#REF!</v>
      </c>
      <c r="G198" s="42" t="e">
        <f>IF(LEN(VLOOKUP($A198,#REF!,6,FALSE)),IF(INDEX(#REF!,MATCH($A198,#REF!,0),3),LEFT(VLOOKUP($A198,#REF!,6,FALSE),LEN(VLOOKUP($A198,#REF!,6,FALSE))-2),CONCATENATE(LEFT(VLOOKUP($A198,#REF!,6,FALSE),LEN(VLOOKUP($A198,#REF!,6,FALSE))-2),"*")),"")</f>
        <v>#REF!</v>
      </c>
      <c r="H198" s="43" t="e">
        <f>IF(LEN(VLOOKUP($A198,#REF!,7,FALSE)),IF(INDEX(#REF!,MATCH($A198,#REF!,0),4),LEFT(VLOOKUP($A198,#REF!,7,FALSE),LEN(VLOOKUP($A198,#REF!,7,FALSE))-2),CONCATENATE(LEFT(VLOOKUP($A198,#REF!,7,FALSE),LEN(VLOOKUP($A198,#REF!,7,FALSE))-2),"*")),"")</f>
        <v>#REF!</v>
      </c>
      <c r="I198" s="54" t="e">
        <f>IF(LEN(VLOOKUP($A198,#REF!,8,FALSE)),UPPER(RIGHT(VLOOKUP($A198,#REF!,8,FALSE),1)),"")</f>
        <v>#REF!</v>
      </c>
      <c r="J198" s="42" t="e">
        <f>IF(LEN(VLOOKUP($A198,#REF!,4,FALSE)),UPPER(RIGHT(VLOOKUP($A198,#REF!,4,FALSE),1)),"")</f>
        <v>#REF!</v>
      </c>
      <c r="K198" s="42" t="s">
        <v>81</v>
      </c>
      <c r="L198" s="42" t="e">
        <f>IF(LEN(VLOOKUP($A198,#REF!,6,FALSE)),UPPER(RIGHT(VLOOKUP($A198,#REF!,6,FALSE),1)),"")</f>
        <v>#REF!</v>
      </c>
      <c r="M198" s="43" t="e">
        <f>IF(LEN(VLOOKUP($A198,#REF!,7,FALSE)),UPPER(RIGHT(VLOOKUP($A198,#REF!,7,FALSE),1)),"")</f>
        <v>#REF!</v>
      </c>
      <c r="N198" s="38" t="e">
        <f t="shared" si="103"/>
        <v>#REF!</v>
      </c>
      <c r="O198" s="38" t="s">
        <v>538</v>
      </c>
      <c r="P198" s="38" t="s">
        <v>104</v>
      </c>
      <c r="Q198" s="38" t="s">
        <v>105</v>
      </c>
      <c r="R198" s="38" t="s">
        <v>94</v>
      </c>
      <c r="S198" s="63" t="e">
        <f>HLOOKUP("Device Tree Pin Name",#REF!,MATCH($A198,#REF!,0),FALSE)</f>
        <v>#REF!</v>
      </c>
      <c r="T198" s="47" t="e">
        <f>HLOOKUP("power rail",#REF!,MATCH($A198,#REF!,0),FALSE)</f>
        <v>#REF!</v>
      </c>
      <c r="U198" s="62" t="e">
        <f>HLOOKUP("Wake Capable",#REF!,MATCH($A198,#REF!,0),FALSE)</f>
        <v>#REF!</v>
      </c>
      <c r="V198" s="62" t="e">
        <f>HLOOKUP("Strap",#REF!,MATCH($A198,#REF!,0),FALSE)</f>
        <v>#REF!</v>
      </c>
      <c r="W198" s="62" t="e">
        <f>HLOOKUP("GTE",#REF!,MATCH($A198,#REF!,0),FALSE)</f>
        <v>#REF!</v>
      </c>
      <c r="X198" s="62" t="e">
        <f>HLOOKUP("DPD_Control",#REF!,MATCH($A198,#REF!,0),FALSE)</f>
        <v>#REF!</v>
      </c>
      <c r="Y198" s="62" t="e">
        <f>HLOOKUP("DPD_Group",#REF!,MATCH($A198,#REF!,0),FALSE)</f>
        <v>#REF!</v>
      </c>
      <c r="Z198" s="47" t="e">
        <f>HLOOKUP("Pad Category",#REF!,MATCH($A198,#REF!,0),FALSE)</f>
        <v>#REF!</v>
      </c>
      <c r="AA198" s="47" t="e">
        <f>HLOOKUP("Pad type",#REF!,MATCH($A198,#REF!,0),FALSE)</f>
        <v>#REF!</v>
      </c>
      <c r="AB198" s="47" t="e">
        <f>HLOOKUP("Pull Strength",#REF!,MATCH($A198,#REF!,0),FALSE)</f>
        <v>#REF!</v>
      </c>
      <c r="AC198" s="47" t="e">
        <f>HLOOKUP("POR Pin State",#REF!,MATCH($A198,#REF!,0),FALSE)</f>
        <v>#REF!</v>
      </c>
      <c r="AD198" s="47" t="str">
        <f t="shared" si="96"/>
        <v>RSVD0</v>
      </c>
      <c r="AE198" s="82"/>
      <c r="AF198" s="38" t="str">
        <f t="shared" si="97"/>
        <v>PULL_DOWN</v>
      </c>
      <c r="AG198" s="38" t="str">
        <f t="shared" si="98"/>
        <v>TRISTATE</v>
      </c>
      <c r="AH198" s="38" t="str">
        <f t="shared" si="99"/>
        <v>DISABLE</v>
      </c>
      <c r="AI198" s="87" t="e">
        <f t="shared" si="100"/>
        <v>#REF!</v>
      </c>
      <c r="AJ198" s="86" t="b">
        <v>1</v>
      </c>
      <c r="AK198" s="86" t="b">
        <v>1</v>
      </c>
      <c r="AL198" s="86" t="b">
        <v>1</v>
      </c>
      <c r="AM198" s="86" t="b">
        <v>1</v>
      </c>
      <c r="AN198" s="86" t="b">
        <v>1</v>
      </c>
      <c r="AO198" s="86" t="b">
        <v>1</v>
      </c>
      <c r="AP198" s="63" t="str">
        <f t="shared" si="101"/>
        <v>VALID</v>
      </c>
      <c r="AQ198" s="102" t="s">
        <v>541</v>
      </c>
      <c r="AR198" s="103" t="s">
        <v>79</v>
      </c>
      <c r="AS198" s="104"/>
      <c r="AT198" s="104" t="s">
        <v>89</v>
      </c>
      <c r="AU198" s="105"/>
      <c r="AV198" s="104" t="s">
        <v>124</v>
      </c>
      <c r="AW198" s="105"/>
      <c r="AX198" s="104" t="s">
        <v>85</v>
      </c>
      <c r="AY198" s="105"/>
      <c r="AZ198" s="104"/>
      <c r="BA198" s="104"/>
      <c r="BB198" s="115"/>
      <c r="BC198" s="116"/>
      <c r="BD198" s="117"/>
      <c r="BE198" s="189"/>
      <c r="BF198" s="147" t="e">
        <f>VLOOKUP($A198,#REF!,34,FALSE)</f>
        <v>#REF!</v>
      </c>
      <c r="BG198" s="148" t="e">
        <f>VLOOKUP($A198,#REF!,22,FALSE)</f>
        <v>#REF!</v>
      </c>
      <c r="BH198" s="149"/>
    </row>
    <row r="199" ht="12.95" customHeight="1" spans="1:60">
      <c r="A199" s="47" t="s">
        <v>542</v>
      </c>
      <c r="B199" s="38" t="e">
        <f>VLOOKUP($A199,#REF!,34,FALSE)</f>
        <v>#REF!</v>
      </c>
      <c r="C199" s="39" t="str">
        <f t="shared" si="95"/>
        <v>unused_SOC_GPIO47</v>
      </c>
      <c r="D199" s="40" t="e">
        <f>IF(LEN(VLOOKUP($A199,#REF!,8,FALSE)),LEFT(VLOOKUP($A199,#REF!,8,FALSE),LEN(VLOOKUP($A199,#REF!,8,FALSE))-2),"")</f>
        <v>#REF!</v>
      </c>
      <c r="E199" s="41" t="e">
        <f>IF(LEN(VLOOKUP($A199,#REF!,4,FALSE)),IF(INDEX(#REF!,MATCH($A199,#REF!,0),1),LEFT(VLOOKUP($A199,#REF!,4,FALSE),LEN(VLOOKUP($A199,#REF!,4,FALSE))-2),CONCATENATE(LEFT(VLOOKUP($A199,#REF!,4,FALSE),LEN(VLOOKUP($A199,#REF!,4,FALSE))-2),"*")),"")</f>
        <v>#REF!</v>
      </c>
      <c r="F199" s="42" t="e">
        <f>IF(LEN(VLOOKUP($A199,#REF!,5,FALSE)),IF(INDEX(#REF!,MATCH($A199,#REF!,0),2),LEFT(VLOOKUP($A199,#REF!,5,FALSE),LEN(VLOOKUP($A199,#REF!,5,FALSE))-2),CONCATENATE(LEFT(VLOOKUP($A199,#REF!,5,FALSE),LEN(VLOOKUP($A199,#REF!,5,FALSE))-2),"*")),"")</f>
        <v>#REF!</v>
      </c>
      <c r="G199" s="42" t="e">
        <f>IF(LEN(VLOOKUP($A199,#REF!,6,FALSE)),IF(INDEX(#REF!,MATCH($A199,#REF!,0),3),LEFT(VLOOKUP($A199,#REF!,6,FALSE),LEN(VLOOKUP($A199,#REF!,6,FALSE))-2),CONCATENATE(LEFT(VLOOKUP($A199,#REF!,6,FALSE),LEN(VLOOKUP($A199,#REF!,6,FALSE))-2),"*")),"")</f>
        <v>#REF!</v>
      </c>
      <c r="H199" s="43" t="e">
        <f>IF(LEN(VLOOKUP($A199,#REF!,7,FALSE)),IF(INDEX(#REF!,MATCH($A199,#REF!,0),4),LEFT(VLOOKUP($A199,#REF!,7,FALSE),LEN(VLOOKUP($A199,#REF!,7,FALSE))-2),CONCATENATE(LEFT(VLOOKUP($A199,#REF!,7,FALSE),LEN(VLOOKUP($A199,#REF!,7,FALSE))-2),"*")),"")</f>
        <v>#REF!</v>
      </c>
      <c r="I199" s="54" t="e">
        <f>IF(LEN(VLOOKUP($A199,#REF!,8,FALSE)),UPPER(RIGHT(VLOOKUP($A199,#REF!,8,FALSE),1)),"")</f>
        <v>#REF!</v>
      </c>
      <c r="J199" s="42" t="e">
        <f>IF(LEN(VLOOKUP($A199,#REF!,4,FALSE)),UPPER(RIGHT(VLOOKUP($A199,#REF!,4,FALSE),1)),"")</f>
        <v>#REF!</v>
      </c>
      <c r="K199" s="42" t="e">
        <f>IF(LEN(VLOOKUP($A199,#REF!,5,FALSE)),UPPER(RIGHT(VLOOKUP($A199,#REF!,5,FALSE),1)),"")</f>
        <v>#REF!</v>
      </c>
      <c r="L199" s="42" t="e">
        <f>IF(LEN(VLOOKUP($A199,#REF!,6,FALSE)),UPPER(RIGHT(VLOOKUP($A199,#REF!,6,FALSE),1)),"")</f>
        <v>#REF!</v>
      </c>
      <c r="M199" s="43" t="e">
        <f>IF(LEN(VLOOKUP($A199,#REF!,7,FALSE)),UPPER(RIGHT(VLOOKUP($A199,#REF!,7,FALSE),1)),"")</f>
        <v>#REF!</v>
      </c>
      <c r="N199" s="38" t="e">
        <f t="shared" si="103"/>
        <v>#REF!</v>
      </c>
      <c r="O199" s="38" t="s">
        <v>538</v>
      </c>
      <c r="P199" s="38" t="s">
        <v>104</v>
      </c>
      <c r="Q199" s="38" t="s">
        <v>105</v>
      </c>
      <c r="R199" s="38" t="s">
        <v>94</v>
      </c>
      <c r="S199" s="63" t="e">
        <f>HLOOKUP("Device Tree Pin Name",#REF!,MATCH($A199,#REF!,0),FALSE)</f>
        <v>#REF!</v>
      </c>
      <c r="T199" s="47" t="e">
        <f>HLOOKUP("power rail",#REF!,MATCH($A199,#REF!,0),FALSE)</f>
        <v>#REF!</v>
      </c>
      <c r="U199" s="62" t="e">
        <f>HLOOKUP("Wake Capable",#REF!,MATCH($A199,#REF!,0),FALSE)</f>
        <v>#REF!</v>
      </c>
      <c r="V199" s="62" t="e">
        <f>HLOOKUP("Strap",#REF!,MATCH($A199,#REF!,0),FALSE)</f>
        <v>#REF!</v>
      </c>
      <c r="W199" s="62" t="e">
        <f>HLOOKUP("GTE",#REF!,MATCH($A199,#REF!,0),FALSE)</f>
        <v>#REF!</v>
      </c>
      <c r="X199" s="62" t="e">
        <f>HLOOKUP("DPD_Control",#REF!,MATCH($A199,#REF!,0),FALSE)</f>
        <v>#REF!</v>
      </c>
      <c r="Y199" s="62" t="e">
        <f>HLOOKUP("DPD_Group",#REF!,MATCH($A199,#REF!,0),FALSE)</f>
        <v>#REF!</v>
      </c>
      <c r="Z199" s="47" t="e">
        <f>HLOOKUP("Pad Category",#REF!,MATCH($A199,#REF!,0),FALSE)</f>
        <v>#REF!</v>
      </c>
      <c r="AA199" s="47" t="e">
        <f>HLOOKUP("Pad type",#REF!,MATCH($A199,#REF!,0),FALSE)</f>
        <v>#REF!</v>
      </c>
      <c r="AB199" s="47" t="e">
        <f>HLOOKUP("Pull Strength",#REF!,MATCH($A199,#REF!,0),FALSE)</f>
        <v>#REF!</v>
      </c>
      <c r="AC199" s="47" t="e">
        <f>HLOOKUP("POR Pin State",#REF!,MATCH($A199,#REF!,0),FALSE)</f>
        <v>#REF!</v>
      </c>
      <c r="AD199" s="47" t="str">
        <f t="shared" si="96"/>
        <v>RSVD0</v>
      </c>
      <c r="AE199" s="82"/>
      <c r="AF199" s="38" t="str">
        <f t="shared" si="97"/>
        <v>PULL_DOWN</v>
      </c>
      <c r="AG199" s="38" t="str">
        <f t="shared" si="98"/>
        <v>TRISTATE</v>
      </c>
      <c r="AH199" s="38" t="str">
        <f t="shared" si="99"/>
        <v>DISABLE</v>
      </c>
      <c r="AI199" s="87" t="e">
        <f t="shared" si="100"/>
        <v>#REF!</v>
      </c>
      <c r="AJ199" s="86" t="b">
        <v>1</v>
      </c>
      <c r="AK199" s="86" t="b">
        <v>1</v>
      </c>
      <c r="AL199" s="86" t="b">
        <v>1</v>
      </c>
      <c r="AM199" s="86" t="b">
        <v>1</v>
      </c>
      <c r="AN199" s="86" t="b">
        <v>1</v>
      </c>
      <c r="AO199" s="86" t="b">
        <v>1</v>
      </c>
      <c r="AP199" s="63" t="str">
        <f t="shared" si="101"/>
        <v>VALID</v>
      </c>
      <c r="AQ199" s="102" t="s">
        <v>543</v>
      </c>
      <c r="AR199" s="103" t="s">
        <v>79</v>
      </c>
      <c r="AS199" s="104"/>
      <c r="AT199" s="104" t="s">
        <v>89</v>
      </c>
      <c r="AU199" s="105"/>
      <c r="AV199" s="104" t="s">
        <v>124</v>
      </c>
      <c r="AW199" s="105"/>
      <c r="AX199" s="104" t="s">
        <v>85</v>
      </c>
      <c r="AY199" s="105"/>
      <c r="AZ199" s="104"/>
      <c r="BA199" s="104"/>
      <c r="BB199" s="115"/>
      <c r="BC199" s="116"/>
      <c r="BD199" s="117"/>
      <c r="BE199" s="189"/>
      <c r="BF199" s="147" t="e">
        <f>VLOOKUP($A199,#REF!,34,FALSE)</f>
        <v>#REF!</v>
      </c>
      <c r="BG199" s="148" t="e">
        <f>VLOOKUP($A199,#REF!,22,FALSE)</f>
        <v>#REF!</v>
      </c>
      <c r="BH199" s="149"/>
    </row>
    <row r="200" ht="12.95" customHeight="1" spans="1:60">
      <c r="A200" s="47" t="s">
        <v>544</v>
      </c>
      <c r="B200" s="38" t="e">
        <f>VLOOKUP($A200,#REF!,34,FALSE)</f>
        <v>#REF!</v>
      </c>
      <c r="C200" s="39" t="str">
        <f t="shared" si="95"/>
        <v>unused_SOC_GPIO48</v>
      </c>
      <c r="D200" s="40" t="e">
        <f>IF(LEN(VLOOKUP($A200,#REF!,8,FALSE)),LEFT(VLOOKUP($A200,#REF!,8,FALSE),LEN(VLOOKUP($A200,#REF!,8,FALSE))-2),"")</f>
        <v>#REF!</v>
      </c>
      <c r="E200" s="41" t="e">
        <f>IF(LEN(VLOOKUP($A200,#REF!,4,FALSE)),IF(INDEX(#REF!,MATCH($A200,#REF!,0),1),LEFT(VLOOKUP($A200,#REF!,4,FALSE),LEN(VLOOKUP($A200,#REF!,4,FALSE))-2),CONCATENATE(LEFT(VLOOKUP($A200,#REF!,4,FALSE),LEN(VLOOKUP($A200,#REF!,4,FALSE))-2),"*")),"")</f>
        <v>#REF!</v>
      </c>
      <c r="F200" s="42" t="e">
        <f>IF(LEN(VLOOKUP($A200,#REF!,5,FALSE)),IF(INDEX(#REF!,MATCH($A200,#REF!,0),2),LEFT(VLOOKUP($A200,#REF!,5,FALSE),LEN(VLOOKUP($A200,#REF!,5,FALSE))-2),CONCATENATE(LEFT(VLOOKUP($A200,#REF!,5,FALSE),LEN(VLOOKUP($A200,#REF!,5,FALSE))-2),"*")),"")</f>
        <v>#REF!</v>
      </c>
      <c r="G200" s="42" t="e">
        <f>IF(LEN(VLOOKUP($A200,#REF!,6,FALSE)),IF(INDEX(#REF!,MATCH($A200,#REF!,0),3),LEFT(VLOOKUP($A200,#REF!,6,FALSE),LEN(VLOOKUP($A200,#REF!,6,FALSE))-2),CONCATENATE(LEFT(VLOOKUP($A200,#REF!,6,FALSE),LEN(VLOOKUP($A200,#REF!,6,FALSE))-2),"*")),"")</f>
        <v>#REF!</v>
      </c>
      <c r="H200" s="43" t="e">
        <f>IF(LEN(VLOOKUP($A200,#REF!,7,FALSE)),IF(INDEX(#REF!,MATCH($A200,#REF!,0),4),LEFT(VLOOKUP($A200,#REF!,7,FALSE),LEN(VLOOKUP($A200,#REF!,7,FALSE))-2),CONCATENATE(LEFT(VLOOKUP($A200,#REF!,7,FALSE),LEN(VLOOKUP($A200,#REF!,7,FALSE))-2),"*")),"")</f>
        <v>#REF!</v>
      </c>
      <c r="I200" s="54" t="e">
        <f>IF(LEN(VLOOKUP($A200,#REF!,8,FALSE)),UPPER(RIGHT(VLOOKUP($A200,#REF!,8,FALSE),1)),"")</f>
        <v>#REF!</v>
      </c>
      <c r="J200" s="42" t="e">
        <f>IF(LEN(VLOOKUP($A200,#REF!,4,FALSE)),UPPER(RIGHT(VLOOKUP($A200,#REF!,4,FALSE),1)),"")</f>
        <v>#REF!</v>
      </c>
      <c r="K200" s="42" t="e">
        <f>IF(LEN(VLOOKUP($A200,#REF!,5,FALSE)),UPPER(RIGHT(VLOOKUP($A200,#REF!,5,FALSE),1)),"")</f>
        <v>#REF!</v>
      </c>
      <c r="L200" s="42" t="e">
        <f>IF(LEN(VLOOKUP($A200,#REF!,6,FALSE)),UPPER(RIGHT(VLOOKUP($A200,#REF!,6,FALSE),1)),"")</f>
        <v>#REF!</v>
      </c>
      <c r="M200" s="43" t="e">
        <f>IF(LEN(VLOOKUP($A200,#REF!,7,FALSE)),UPPER(RIGHT(VLOOKUP($A200,#REF!,7,FALSE),1)),"")</f>
        <v>#REF!</v>
      </c>
      <c r="N200" s="38" t="e">
        <f t="shared" si="103"/>
        <v>#REF!</v>
      </c>
      <c r="O200" s="38" t="s">
        <v>538</v>
      </c>
      <c r="P200" s="38" t="s">
        <v>104</v>
      </c>
      <c r="Q200" s="38" t="s">
        <v>105</v>
      </c>
      <c r="R200" s="38" t="s">
        <v>94</v>
      </c>
      <c r="S200" s="63" t="e">
        <f>HLOOKUP("Device Tree Pin Name",#REF!,MATCH($A200,#REF!,0),FALSE)</f>
        <v>#REF!</v>
      </c>
      <c r="T200" s="47" t="e">
        <f>HLOOKUP("power rail",#REF!,MATCH($A200,#REF!,0),FALSE)</f>
        <v>#REF!</v>
      </c>
      <c r="U200" s="62" t="e">
        <f>HLOOKUP("Wake Capable",#REF!,MATCH($A200,#REF!,0),FALSE)</f>
        <v>#REF!</v>
      </c>
      <c r="V200" s="62" t="e">
        <f>HLOOKUP("Strap",#REF!,MATCH($A200,#REF!,0),FALSE)</f>
        <v>#REF!</v>
      </c>
      <c r="W200" s="62" t="e">
        <f>HLOOKUP("GTE",#REF!,MATCH($A200,#REF!,0),FALSE)</f>
        <v>#REF!</v>
      </c>
      <c r="X200" s="62" t="e">
        <f>HLOOKUP("DPD_Control",#REF!,MATCH($A200,#REF!,0),FALSE)</f>
        <v>#REF!</v>
      </c>
      <c r="Y200" s="62" t="e">
        <f>HLOOKUP("DPD_Group",#REF!,MATCH($A200,#REF!,0),FALSE)</f>
        <v>#REF!</v>
      </c>
      <c r="Z200" s="47" t="e">
        <f>HLOOKUP("Pad Category",#REF!,MATCH($A200,#REF!,0),FALSE)</f>
        <v>#REF!</v>
      </c>
      <c r="AA200" s="47" t="e">
        <f>HLOOKUP("Pad type",#REF!,MATCH($A200,#REF!,0),FALSE)</f>
        <v>#REF!</v>
      </c>
      <c r="AB200" s="47" t="e">
        <f>HLOOKUP("Pull Strength",#REF!,MATCH($A200,#REF!,0),FALSE)</f>
        <v>#REF!</v>
      </c>
      <c r="AC200" s="47" t="e">
        <f>HLOOKUP("POR Pin State",#REF!,MATCH($A200,#REF!,0),FALSE)</f>
        <v>#REF!</v>
      </c>
      <c r="AD200" s="47" t="str">
        <f t="shared" si="96"/>
        <v>RSVD0</v>
      </c>
      <c r="AE200" s="82"/>
      <c r="AF200" s="38" t="str">
        <f t="shared" si="97"/>
        <v>PULL_DOWN</v>
      </c>
      <c r="AG200" s="38" t="str">
        <f t="shared" si="98"/>
        <v>TRISTATE</v>
      </c>
      <c r="AH200" s="38" t="str">
        <f t="shared" si="99"/>
        <v>DISABLE</v>
      </c>
      <c r="AI200" s="87" t="e">
        <f t="shared" si="100"/>
        <v>#REF!</v>
      </c>
      <c r="AJ200" s="86" t="b">
        <v>1</v>
      </c>
      <c r="AK200" s="86" t="b">
        <v>1</v>
      </c>
      <c r="AL200" s="86" t="b">
        <v>1</v>
      </c>
      <c r="AM200" s="86" t="b">
        <v>1</v>
      </c>
      <c r="AN200" s="86" t="b">
        <v>1</v>
      </c>
      <c r="AO200" s="86" t="b">
        <v>1</v>
      </c>
      <c r="AP200" s="63" t="str">
        <f t="shared" si="101"/>
        <v>VALID</v>
      </c>
      <c r="AQ200" s="102" t="s">
        <v>545</v>
      </c>
      <c r="AR200" s="103" t="s">
        <v>79</v>
      </c>
      <c r="AS200" s="104"/>
      <c r="AT200" s="104" t="s">
        <v>89</v>
      </c>
      <c r="AU200" s="105"/>
      <c r="AV200" s="104" t="s">
        <v>124</v>
      </c>
      <c r="AW200" s="105"/>
      <c r="AX200" s="104" t="s">
        <v>85</v>
      </c>
      <c r="AY200" s="105"/>
      <c r="AZ200" s="104"/>
      <c r="BA200" s="104"/>
      <c r="BB200" s="115"/>
      <c r="BC200" s="116"/>
      <c r="BD200" s="117"/>
      <c r="BE200" s="201"/>
      <c r="BF200" s="147" t="e">
        <f>VLOOKUP($A200,#REF!,34,FALSE)</f>
        <v>#REF!</v>
      </c>
      <c r="BG200" s="148" t="e">
        <f>VLOOKUP($A200,#REF!,22,FALSE)</f>
        <v>#REF!</v>
      </c>
      <c r="BH200" s="149"/>
    </row>
    <row r="201" s="3" customFormat="1" ht="18" customHeight="1" spans="1:60">
      <c r="A201" s="163" t="s">
        <v>546</v>
      </c>
      <c r="B201" s="190" t="s">
        <v>547</v>
      </c>
      <c r="C201" s="35"/>
      <c r="D201" s="37"/>
      <c r="E201" s="37"/>
      <c r="F201" s="37"/>
      <c r="G201" s="37"/>
      <c r="H201" s="37"/>
      <c r="I201" s="35"/>
      <c r="J201" s="35"/>
      <c r="K201" s="35"/>
      <c r="L201" s="35"/>
      <c r="M201" s="35"/>
      <c r="N201" s="35"/>
      <c r="O201" s="35"/>
      <c r="P201" s="35"/>
      <c r="Q201" s="35"/>
      <c r="R201" s="35"/>
      <c r="S201" s="35"/>
      <c r="T201" s="35"/>
      <c r="U201" s="60"/>
      <c r="V201" s="60"/>
      <c r="W201" s="60"/>
      <c r="X201" s="60"/>
      <c r="Y201" s="60"/>
      <c r="Z201" s="81"/>
      <c r="AA201" s="81"/>
      <c r="AB201" s="81"/>
      <c r="AC201" s="81"/>
      <c r="AD201" s="81"/>
      <c r="AE201" s="81"/>
      <c r="AF201" s="81"/>
      <c r="AG201" s="81"/>
      <c r="AH201" s="81"/>
      <c r="AI201" s="81"/>
      <c r="AJ201" s="81"/>
      <c r="AK201" s="81"/>
      <c r="AL201" s="81"/>
      <c r="AM201" s="81"/>
      <c r="AN201" s="81"/>
      <c r="AO201" s="81"/>
      <c r="AP201" s="81"/>
      <c r="AQ201" s="100"/>
      <c r="AR201" s="100"/>
      <c r="AS201" s="101"/>
      <c r="AT201" s="101"/>
      <c r="AU201" s="101"/>
      <c r="AV201" s="101"/>
      <c r="AW201" s="101"/>
      <c r="AX201" s="101"/>
      <c r="AY201" s="101"/>
      <c r="AZ201" s="101"/>
      <c r="BA201" s="101"/>
      <c r="BB201" s="101"/>
      <c r="BC201" s="400" t="s">
        <v>548</v>
      </c>
      <c r="BD201" s="114"/>
      <c r="BE201" s="142" t="s">
        <v>546</v>
      </c>
      <c r="BF201" s="143" t="s">
        <v>547</v>
      </c>
      <c r="BG201" s="144"/>
      <c r="BH201" s="145"/>
    </row>
    <row r="202" ht="12.95" customHeight="1" spans="1:60">
      <c r="A202" s="47" t="s">
        <v>549</v>
      </c>
      <c r="B202" s="38" t="e">
        <f>VLOOKUP($A202,#REF!,34,FALSE)</f>
        <v>#REF!</v>
      </c>
      <c r="C202" s="39" t="str">
        <f>CONCATENATE("unused_",A202)</f>
        <v>unused_UFS0_REF_CLK</v>
      </c>
      <c r="D202" s="40" t="e">
        <f>IF(LEN(VLOOKUP($A202,#REF!,8,FALSE)),LEFT(VLOOKUP($A202,#REF!,8,FALSE),LEN(VLOOKUP($A202,#REF!,8,FALSE))-2),"")</f>
        <v>#REF!</v>
      </c>
      <c r="E202" s="41" t="e">
        <f>IF(LEN(VLOOKUP($A202,#REF!,4,FALSE)),IF(INDEX(#REF!,MATCH($A202,#REF!,0),1),LEFT(VLOOKUP($A202,#REF!,4,FALSE),LEN(VLOOKUP($A202,#REF!,4,FALSE))-2),CONCATENATE(LEFT(VLOOKUP($A202,#REF!,4,FALSE),LEN(VLOOKUP($A202,#REF!,4,FALSE))-2),"*")),"")</f>
        <v>#REF!</v>
      </c>
      <c r="F202" s="42" t="e">
        <f>IF(LEN(VLOOKUP($A202,#REF!,5,FALSE)),IF(INDEX(#REF!,MATCH($A202,#REF!,0),2),LEFT(VLOOKUP($A202,#REF!,5,FALSE),LEN(VLOOKUP($A202,#REF!,5,FALSE))-2),CONCATENATE(LEFT(VLOOKUP($A202,#REF!,5,FALSE),LEN(VLOOKUP($A202,#REF!,5,FALSE))-2),"*")),"")</f>
        <v>#REF!</v>
      </c>
      <c r="G202" s="42" t="e">
        <f>IF(LEN(VLOOKUP($A202,#REF!,6,FALSE)),IF(INDEX(#REF!,MATCH($A202,#REF!,0),3),LEFT(VLOOKUP($A202,#REF!,6,FALSE),LEN(VLOOKUP($A202,#REF!,6,FALSE))-2),CONCATENATE(LEFT(VLOOKUP($A202,#REF!,6,FALSE),LEN(VLOOKUP($A202,#REF!,6,FALSE))-2),"*")),"")</f>
        <v>#REF!</v>
      </c>
      <c r="H202" s="43" t="e">
        <f>IF(LEN(VLOOKUP($A202,#REF!,7,FALSE)),IF(INDEX(#REF!,MATCH($A202,#REF!,0),4),LEFT(VLOOKUP($A202,#REF!,7,FALSE),LEN(VLOOKUP($A202,#REF!,7,FALSE))-2),CONCATENATE(LEFT(VLOOKUP($A202,#REF!,7,FALSE),LEN(VLOOKUP($A202,#REF!,7,FALSE))-2),"*")),"")</f>
        <v>#REF!</v>
      </c>
      <c r="I202" s="54" t="e">
        <f>IF(LEN(VLOOKUP($A202,#REF!,8,FALSE)),UPPER(RIGHT(VLOOKUP($A202,#REF!,8,FALSE),1)),"")</f>
        <v>#REF!</v>
      </c>
      <c r="J202" s="42" t="e">
        <f>IF(LEN(VLOOKUP($A202,#REF!,4,FALSE)),UPPER(RIGHT(VLOOKUP($A202,#REF!,4,FALSE),1)),"")</f>
        <v>#REF!</v>
      </c>
      <c r="K202" s="42" t="e">
        <f>IF(LEN(VLOOKUP($A202,#REF!,5,FALSE)),UPPER(RIGHT(VLOOKUP($A202,#REF!,5,FALSE),1)),"")</f>
        <v>#REF!</v>
      </c>
      <c r="L202" s="42" t="e">
        <f>IF(LEN(VLOOKUP($A202,#REF!,6,FALSE)),UPPER(RIGHT(VLOOKUP($A202,#REF!,6,FALSE),1)),"")</f>
        <v>#REF!</v>
      </c>
      <c r="M202" s="43" t="e">
        <f>IF(LEN(VLOOKUP($A202,#REF!,7,FALSE)),UPPER(RIGHT(VLOOKUP($A202,#REF!,7,FALSE),1)),"")</f>
        <v>#REF!</v>
      </c>
      <c r="N202" s="38" t="s">
        <v>550</v>
      </c>
      <c r="O202" s="38" t="s">
        <v>83</v>
      </c>
      <c r="P202" s="38" t="s">
        <v>104</v>
      </c>
      <c r="Q202" s="38" t="s">
        <v>105</v>
      </c>
      <c r="R202" s="87" t="s">
        <v>83</v>
      </c>
      <c r="S202" s="63" t="e">
        <f>HLOOKUP("Device Tree Pin Name",#REF!,MATCH($A202,#REF!,0),FALSE)</f>
        <v>#REF!</v>
      </c>
      <c r="T202" s="47" t="e">
        <f>HLOOKUP("power rail",#REF!,MATCH($A202,#REF!,0),FALSE)</f>
        <v>#REF!</v>
      </c>
      <c r="U202" s="62" t="e">
        <f>HLOOKUP("Wake Capable",#REF!,MATCH($A202,#REF!,0),FALSE)</f>
        <v>#REF!</v>
      </c>
      <c r="V202" s="62" t="e">
        <f>HLOOKUP("Strap",#REF!,MATCH($A202,#REF!,0),FALSE)</f>
        <v>#REF!</v>
      </c>
      <c r="W202" s="62" t="e">
        <f>HLOOKUP("GTE",#REF!,MATCH($A202,#REF!,0),FALSE)</f>
        <v>#REF!</v>
      </c>
      <c r="X202" s="62" t="e">
        <f>HLOOKUP("DPD_Control",#REF!,MATCH($A202,#REF!,0),FALSE)</f>
        <v>#REF!</v>
      </c>
      <c r="Y202" s="62" t="e">
        <f>HLOOKUP("DPD_Group",#REF!,MATCH($A202,#REF!,0),FALSE)</f>
        <v>#REF!</v>
      </c>
      <c r="Z202" s="47" t="e">
        <f>HLOOKUP("Pad Category",#REF!,MATCH($A202,#REF!,0),FALSE)</f>
        <v>#REF!</v>
      </c>
      <c r="AA202" s="47" t="e">
        <f>HLOOKUP("Pad type",#REF!,MATCH($A202,#REF!,0),FALSE)</f>
        <v>#REF!</v>
      </c>
      <c r="AB202" s="47" t="e">
        <f>HLOOKUP("Pull Strength",#REF!,MATCH($A202,#REF!,0),FALSE)</f>
        <v>#REF!</v>
      </c>
      <c r="AC202" s="47" t="e">
        <f>HLOOKUP("POR Pin State",#REF!,MATCH($A202,#REF!,0),FALSE)</f>
        <v>#REF!</v>
      </c>
      <c r="AD202" s="47" t="str">
        <f t="shared" si="96"/>
        <v>RSVD1</v>
      </c>
      <c r="AE202" s="82"/>
      <c r="AF202" s="38" t="str">
        <f>IF(AND(OR($AS202="Int PU",$AS202="Int PD"),OR(AND($AZ202&lt;&gt;"",$AZ202&lt;&gt;"0"),AND($BA202&lt;&gt;"",$BA202&lt;&gt;"0"))),"INVALID",IF(OR($AQ202=$C202,$AS202="Int PD"),"PULL_DOWN",IF(OR($AS202="Int PU",AND($AE202="YES",OR($AZ202="",$AZ202="0"),OR($BA202="",$BA202="0"),OR($AR202="Input",$AR202="Bidirectional"))),"PULL_UP","NORMAL")))</f>
        <v>PULL_DOWN</v>
      </c>
      <c r="AG202" s="38" t="str">
        <f t="shared" ref="AG202:AG203" si="104">IF($AR202="Input","TRISTATE",IF($AS202="Z","TRISTATE",IF($AQ202=$C202,"TRISTATE","NORMAL")))</f>
        <v>TRISTATE</v>
      </c>
      <c r="AH202" s="38" t="str">
        <f t="shared" ref="AH202:AH203" si="105">IF(OR($AQ202=$C202,$AR202="Output"),"DISABLE","ENABLE")</f>
        <v>DISABLE</v>
      </c>
      <c r="AI202" s="87" t="e">
        <f>IF($AT202&lt;&gt;$G202,"N/A",IF($AV202="Drive 1","1",IF($AV202="Drive 0","0","")))</f>
        <v>#REF!</v>
      </c>
      <c r="AJ202" s="86" t="b">
        <v>1</v>
      </c>
      <c r="AK202" s="86" t="b">
        <v>1</v>
      </c>
      <c r="AL202" s="86" t="b">
        <v>1</v>
      </c>
      <c r="AM202" s="86" t="b">
        <v>1</v>
      </c>
      <c r="AN202" s="86" t="b">
        <v>1</v>
      </c>
      <c r="AO202" s="86" t="b">
        <v>1</v>
      </c>
      <c r="AP202" s="63" t="str">
        <f>IF(AND($AJ202:$AO202),"VALID","INVALID")</f>
        <v>VALID</v>
      </c>
      <c r="AQ202" s="102" t="s">
        <v>551</v>
      </c>
      <c r="AR202" s="103" t="s">
        <v>79</v>
      </c>
      <c r="AS202" s="104"/>
      <c r="AT202" s="105"/>
      <c r="AU202" s="105"/>
      <c r="AV202" s="105"/>
      <c r="AW202" s="105"/>
      <c r="AX202" s="105"/>
      <c r="AY202" s="105"/>
      <c r="AZ202" s="104"/>
      <c r="BA202" s="104"/>
      <c r="BB202" s="115"/>
      <c r="BC202" s="116"/>
      <c r="BD202" s="117"/>
      <c r="BE202" s="188" t="s">
        <v>549</v>
      </c>
      <c r="BF202" s="147" t="e">
        <f>VLOOKUP($A202,#REF!,34,FALSE)</f>
        <v>#REF!</v>
      </c>
      <c r="BG202" s="148" t="e">
        <f>VLOOKUP($A202,#REF!,22,FALSE)</f>
        <v>#REF!</v>
      </c>
      <c r="BH202" s="149"/>
    </row>
    <row r="203" ht="12.95" customHeight="1" spans="1:60">
      <c r="A203" s="47" t="s">
        <v>552</v>
      </c>
      <c r="B203" s="38" t="e">
        <f>VLOOKUP($A203,#REF!,34,FALSE)</f>
        <v>#REF!</v>
      </c>
      <c r="C203" s="39" t="str">
        <f>CONCATENATE("unused_",A203)</f>
        <v>unused_UFS0_RST_N</v>
      </c>
      <c r="D203" s="40" t="e">
        <f>IF(LEN(VLOOKUP($A203,#REF!,8,FALSE)),LEFT(VLOOKUP($A203,#REF!,8,FALSE),LEN(VLOOKUP($A203,#REF!,8,FALSE))-2),"")</f>
        <v>#REF!</v>
      </c>
      <c r="E203" s="41" t="e">
        <f>IF(LEN(VLOOKUP($A203,#REF!,4,FALSE)),IF(INDEX(#REF!,MATCH($A203,#REF!,0),1),LEFT(VLOOKUP($A203,#REF!,4,FALSE),LEN(VLOOKUP($A203,#REF!,4,FALSE))-2),CONCATENATE(LEFT(VLOOKUP($A203,#REF!,4,FALSE),LEN(VLOOKUP($A203,#REF!,4,FALSE))-2),"*")),"")</f>
        <v>#REF!</v>
      </c>
      <c r="F203" s="42" t="e">
        <f>IF(LEN(VLOOKUP($A203,#REF!,5,FALSE)),IF(INDEX(#REF!,MATCH($A203,#REF!,0),2),LEFT(VLOOKUP($A203,#REF!,5,FALSE),LEN(VLOOKUP($A203,#REF!,5,FALSE))-2),CONCATENATE(LEFT(VLOOKUP($A203,#REF!,5,FALSE),LEN(VLOOKUP($A203,#REF!,5,FALSE))-2),"*")),"")</f>
        <v>#REF!</v>
      </c>
      <c r="G203" s="42" t="e">
        <f>IF(LEN(VLOOKUP($A203,#REF!,6,FALSE)),IF(INDEX(#REF!,MATCH($A203,#REF!,0),3),LEFT(VLOOKUP($A203,#REF!,6,FALSE),LEN(VLOOKUP($A203,#REF!,6,FALSE))-2),CONCATENATE(LEFT(VLOOKUP($A203,#REF!,6,FALSE),LEN(VLOOKUP($A203,#REF!,6,FALSE))-2),"*")),"")</f>
        <v>#REF!</v>
      </c>
      <c r="H203" s="43" t="e">
        <f>IF(LEN(VLOOKUP($A203,#REF!,7,FALSE)),IF(INDEX(#REF!,MATCH($A203,#REF!,0),4),LEFT(VLOOKUP($A203,#REF!,7,FALSE),LEN(VLOOKUP($A203,#REF!,7,FALSE))-2),CONCATENATE(LEFT(VLOOKUP($A203,#REF!,7,FALSE),LEN(VLOOKUP($A203,#REF!,7,FALSE))-2),"*")),"")</f>
        <v>#REF!</v>
      </c>
      <c r="I203" s="54" t="e">
        <f>IF(LEN(VLOOKUP($A203,#REF!,8,FALSE)),UPPER(RIGHT(VLOOKUP($A203,#REF!,8,FALSE),1)),"")</f>
        <v>#REF!</v>
      </c>
      <c r="J203" s="42" t="e">
        <f>IF(LEN(VLOOKUP($A203,#REF!,4,FALSE)),UPPER(RIGHT(VLOOKUP($A203,#REF!,4,FALSE),1)),"")</f>
        <v>#REF!</v>
      </c>
      <c r="K203" s="42" t="e">
        <f>IF(LEN(VLOOKUP($A203,#REF!,5,FALSE)),UPPER(RIGHT(VLOOKUP($A203,#REF!,5,FALSE),1)),"")</f>
        <v>#REF!</v>
      </c>
      <c r="L203" s="42" t="e">
        <f>IF(LEN(VLOOKUP($A203,#REF!,6,FALSE)),UPPER(RIGHT(VLOOKUP($A203,#REF!,6,FALSE),1)),"")</f>
        <v>#REF!</v>
      </c>
      <c r="M203" s="43" t="e">
        <f>IF(LEN(VLOOKUP($A203,#REF!,7,FALSE)),UPPER(RIGHT(VLOOKUP($A203,#REF!,7,FALSE),1)),"")</f>
        <v>#REF!</v>
      </c>
      <c r="N203" s="38" t="s">
        <v>550</v>
      </c>
      <c r="O203" s="38" t="s">
        <v>83</v>
      </c>
      <c r="P203" s="38" t="s">
        <v>104</v>
      </c>
      <c r="Q203" s="38" t="s">
        <v>105</v>
      </c>
      <c r="R203" s="87" t="s">
        <v>83</v>
      </c>
      <c r="S203" s="63" t="e">
        <f>HLOOKUP("Device Tree Pin Name",#REF!,MATCH($A203,#REF!,0),FALSE)</f>
        <v>#REF!</v>
      </c>
      <c r="T203" s="47" t="e">
        <f>HLOOKUP("power rail",#REF!,MATCH($A203,#REF!,0),FALSE)</f>
        <v>#REF!</v>
      </c>
      <c r="U203" s="62" t="e">
        <f>HLOOKUP("Wake Capable",#REF!,MATCH($A203,#REF!,0),FALSE)</f>
        <v>#REF!</v>
      </c>
      <c r="V203" s="62" t="e">
        <f>HLOOKUP("Strap",#REF!,MATCH($A203,#REF!,0),FALSE)</f>
        <v>#REF!</v>
      </c>
      <c r="W203" s="62" t="e">
        <f>HLOOKUP("GTE",#REF!,MATCH($A203,#REF!,0),FALSE)</f>
        <v>#REF!</v>
      </c>
      <c r="X203" s="62" t="e">
        <f>HLOOKUP("DPD_Control",#REF!,MATCH($A203,#REF!,0),FALSE)</f>
        <v>#REF!</v>
      </c>
      <c r="Y203" s="62" t="e">
        <f>HLOOKUP("DPD_Group",#REF!,MATCH($A203,#REF!,0),FALSE)</f>
        <v>#REF!</v>
      </c>
      <c r="Z203" s="47" t="e">
        <f>HLOOKUP("Pad Category",#REF!,MATCH($A203,#REF!,0),FALSE)</f>
        <v>#REF!</v>
      </c>
      <c r="AA203" s="47" t="e">
        <f>HLOOKUP("Pad type",#REF!,MATCH($A203,#REF!,0),FALSE)</f>
        <v>#REF!</v>
      </c>
      <c r="AB203" s="47" t="e">
        <f>HLOOKUP("Pull Strength",#REF!,MATCH($A203,#REF!,0),FALSE)</f>
        <v>#REF!</v>
      </c>
      <c r="AC203" s="47" t="e">
        <f>HLOOKUP("POR Pin State",#REF!,MATCH($A203,#REF!,0),FALSE)</f>
        <v>#REF!</v>
      </c>
      <c r="AD203" s="47" t="str">
        <f t="shared" si="96"/>
        <v>RSVD1</v>
      </c>
      <c r="AE203" s="82"/>
      <c r="AF203" s="38" t="str">
        <f>IF(AND(OR($AS203="Int PU",$AS203="Int PD"),OR(AND($AZ203&lt;&gt;"",$AZ203&lt;&gt;"0"),AND($BA203&lt;&gt;"",$BA203&lt;&gt;"0"))),"INVALID",IF(OR($AQ203=$C203,$AS203="Int PD"),"PULL_DOWN",IF(OR($AS203="Int PU",AND($AE203="YES",OR($AZ203="",$AZ203="0"),OR($BA203="",$BA203="0"),OR($AR203="Input",$AR203="Bidirectional"))),"PULL_UP","NORMAL")))</f>
        <v>PULL_DOWN</v>
      </c>
      <c r="AG203" s="38" t="str">
        <f t="shared" si="104"/>
        <v>TRISTATE</v>
      </c>
      <c r="AH203" s="38" t="str">
        <f t="shared" si="105"/>
        <v>DISABLE</v>
      </c>
      <c r="AI203" s="87" t="e">
        <f>IF($AT203&lt;&gt;$G203,"N/A",IF($AV203="Drive 1","1",IF($AV203="Drive 0","0","")))</f>
        <v>#REF!</v>
      </c>
      <c r="AJ203" s="86" t="b">
        <v>1</v>
      </c>
      <c r="AK203" s="86" t="b">
        <v>1</v>
      </c>
      <c r="AL203" s="86" t="b">
        <v>1</v>
      </c>
      <c r="AM203" s="86" t="b">
        <v>1</v>
      </c>
      <c r="AN203" s="86" t="b">
        <v>1</v>
      </c>
      <c r="AO203" s="86" t="b">
        <v>1</v>
      </c>
      <c r="AP203" s="63" t="str">
        <f>IF(AND($AJ203:$AO203),"VALID","INVALID")</f>
        <v>VALID</v>
      </c>
      <c r="AQ203" s="102" t="s">
        <v>553</v>
      </c>
      <c r="AR203" s="103" t="s">
        <v>79</v>
      </c>
      <c r="AS203" s="104"/>
      <c r="AT203" s="105"/>
      <c r="AU203" s="105"/>
      <c r="AV203" s="105"/>
      <c r="AW203" s="105"/>
      <c r="AX203" s="105"/>
      <c r="AY203" s="105"/>
      <c r="AZ203" s="104"/>
      <c r="BA203" s="104"/>
      <c r="BB203" s="115"/>
      <c r="BC203" s="116"/>
      <c r="BD203" s="117"/>
      <c r="BE203" s="201" t="s">
        <v>552</v>
      </c>
      <c r="BF203" s="147" t="e">
        <f>VLOOKUP($A203,#REF!,34,FALSE)</f>
        <v>#REF!</v>
      </c>
      <c r="BG203" s="148" t="e">
        <f>VLOOKUP($A203,#REF!,22,FALSE)</f>
        <v>#REF!</v>
      </c>
      <c r="BH203" s="149"/>
    </row>
    <row r="204" s="3" customFormat="1" ht="18" customHeight="1" spans="1:60">
      <c r="A204" s="163" t="s">
        <v>554</v>
      </c>
      <c r="B204" s="190" t="s">
        <v>555</v>
      </c>
      <c r="C204" s="35"/>
      <c r="D204" s="37"/>
      <c r="E204" s="37"/>
      <c r="F204" s="37"/>
      <c r="G204" s="37"/>
      <c r="H204" s="37"/>
      <c r="I204" s="35"/>
      <c r="J204" s="35"/>
      <c r="K204" s="35"/>
      <c r="L204" s="35"/>
      <c r="M204" s="35"/>
      <c r="N204" s="35"/>
      <c r="O204" s="35"/>
      <c r="P204" s="35"/>
      <c r="Q204" s="35"/>
      <c r="R204" s="35"/>
      <c r="S204" s="192"/>
      <c r="T204" s="35"/>
      <c r="U204" s="60"/>
      <c r="V204" s="60"/>
      <c r="W204" s="60"/>
      <c r="X204" s="60"/>
      <c r="Y204" s="60"/>
      <c r="Z204" s="81"/>
      <c r="AA204" s="81"/>
      <c r="AB204" s="81"/>
      <c r="AC204" s="81"/>
      <c r="AD204" s="81"/>
      <c r="AE204" s="81"/>
      <c r="AF204" s="81"/>
      <c r="AG204" s="81"/>
      <c r="AH204" s="81"/>
      <c r="AI204" s="81"/>
      <c r="AJ204" s="81"/>
      <c r="AK204" s="81"/>
      <c r="AL204" s="81"/>
      <c r="AM204" s="81"/>
      <c r="AN204" s="81"/>
      <c r="AO204" s="81"/>
      <c r="AP204" s="81"/>
      <c r="AQ204" s="100"/>
      <c r="AR204" s="100"/>
      <c r="AS204" s="101"/>
      <c r="AT204" s="101"/>
      <c r="AU204" s="101"/>
      <c r="AV204" s="101"/>
      <c r="AW204" s="101"/>
      <c r="AX204" s="101"/>
      <c r="AY204" s="101"/>
      <c r="AZ204" s="101"/>
      <c r="BA204" s="101"/>
      <c r="BB204" s="101"/>
      <c r="BC204" s="400" t="s">
        <v>76</v>
      </c>
      <c r="BD204" s="114"/>
      <c r="BE204" s="142" t="s">
        <v>554</v>
      </c>
      <c r="BF204" s="143" t="s">
        <v>555</v>
      </c>
      <c r="BG204" s="144"/>
      <c r="BH204" s="145"/>
    </row>
    <row r="205" ht="12.95" customHeight="1" spans="1:60">
      <c r="A205" s="47" t="s">
        <v>556</v>
      </c>
      <c r="B205" s="38" t="e">
        <f>VLOOKUP($A205,#REF!,34,FALSE)</f>
        <v>#REF!</v>
      </c>
      <c r="C205" s="39" t="str">
        <f t="shared" ref="C205:C216" si="106">CONCATENATE("unused_",A205)</f>
        <v>unused_PEX_L0_CLKREQ_N</v>
      </c>
      <c r="D205" s="40" t="e">
        <f>IF(LEN(VLOOKUP($A205,#REF!,8,FALSE)),LEFT(VLOOKUP($A205,#REF!,8,FALSE),LEN(VLOOKUP($A205,#REF!,8,FALSE))-2),"")</f>
        <v>#REF!</v>
      </c>
      <c r="E205" s="41" t="e">
        <f>IF(LEN(VLOOKUP($A205,#REF!,4,FALSE)),IF(INDEX(#REF!,MATCH($A205,#REF!,0),1),LEFT(VLOOKUP($A205,#REF!,4,FALSE),LEN(VLOOKUP($A205,#REF!,4,FALSE))-2),CONCATENATE(LEFT(VLOOKUP($A205,#REF!,4,FALSE),LEN(VLOOKUP($A205,#REF!,4,FALSE))-2),"*")),"")</f>
        <v>#REF!</v>
      </c>
      <c r="F205" s="42" t="e">
        <f>IF(LEN(VLOOKUP($A205,#REF!,5,FALSE)),IF(INDEX(#REF!,MATCH($A205,#REF!,0),2),LEFT(VLOOKUP($A205,#REF!,5,FALSE),LEN(VLOOKUP($A205,#REF!,5,FALSE))-2),CONCATENATE(LEFT(VLOOKUP($A205,#REF!,5,FALSE),LEN(VLOOKUP($A205,#REF!,5,FALSE))-2),"*")),"")</f>
        <v>#REF!</v>
      </c>
      <c r="G205" s="42" t="e">
        <f>IF(LEN(VLOOKUP($A205,#REF!,6,FALSE)),IF(INDEX(#REF!,MATCH($A205,#REF!,0),3),LEFT(VLOOKUP($A205,#REF!,6,FALSE),LEN(VLOOKUP($A205,#REF!,6,FALSE))-2),CONCATENATE(LEFT(VLOOKUP($A205,#REF!,6,FALSE),LEN(VLOOKUP($A205,#REF!,6,FALSE))-2),"*")),"")</f>
        <v>#REF!</v>
      </c>
      <c r="H205" s="43" t="e">
        <f>IF(LEN(VLOOKUP($A205,#REF!,7,FALSE)),IF(INDEX(#REF!,MATCH($A205,#REF!,0),4),LEFT(VLOOKUP($A205,#REF!,7,FALSE),LEN(VLOOKUP($A205,#REF!,7,FALSE))-2),CONCATENATE(LEFT(VLOOKUP($A205,#REF!,7,FALSE),LEN(VLOOKUP($A205,#REF!,7,FALSE))-2),"*")),"")</f>
        <v>#REF!</v>
      </c>
      <c r="I205" s="54" t="e">
        <f>IF(LEN(VLOOKUP($A205,#REF!,8,FALSE)),UPPER(RIGHT(VLOOKUP($A205,#REF!,8,FALSE),1)),"")</f>
        <v>#REF!</v>
      </c>
      <c r="J205" s="42" t="e">
        <f>IF(LEN(VLOOKUP($A205,#REF!,4,FALSE)),UPPER(RIGHT(VLOOKUP($A205,#REF!,4,FALSE),1)),"")</f>
        <v>#REF!</v>
      </c>
      <c r="K205" s="42" t="e">
        <f>IF(LEN(VLOOKUP($A205,#REF!,5,FALSE)),UPPER(RIGHT(VLOOKUP($A205,#REF!,5,FALSE),1)),"")</f>
        <v>#REF!</v>
      </c>
      <c r="L205" s="42" t="e">
        <f>IF(LEN(VLOOKUP($A205,#REF!,6,FALSE)),UPPER(RIGHT(VLOOKUP($A205,#REF!,6,FALSE),1)),"")</f>
        <v>#REF!</v>
      </c>
      <c r="M205" s="43" t="e">
        <f>IF(LEN(VLOOKUP($A205,#REF!,7,FALSE)),UPPER(RIGHT(VLOOKUP($A205,#REF!,7,FALSE),1)),"")</f>
        <v>#REF!</v>
      </c>
      <c r="N205" s="38" t="s">
        <v>557</v>
      </c>
      <c r="O205" s="38" t="s">
        <v>83</v>
      </c>
      <c r="P205" s="38" t="s">
        <v>104</v>
      </c>
      <c r="Q205" s="38" t="s">
        <v>105</v>
      </c>
      <c r="R205" s="193" t="s">
        <v>83</v>
      </c>
      <c r="S205" s="194" t="e">
        <f>HLOOKUP("Device Tree Pin Name",#REF!,MATCH($A205,#REF!,0),FALSE)</f>
        <v>#REF!</v>
      </c>
      <c r="T205" s="162" t="e">
        <f>HLOOKUP("power rail",#REF!,MATCH($A205,#REF!,0),FALSE)</f>
        <v>#REF!</v>
      </c>
      <c r="U205" s="62" t="e">
        <f>HLOOKUP("Wake Capable",#REF!,MATCH($A205,#REF!,0),FALSE)</f>
        <v>#REF!</v>
      </c>
      <c r="V205" s="62" t="e">
        <f>HLOOKUP("Strap",#REF!,MATCH($A205,#REF!,0),FALSE)</f>
        <v>#REF!</v>
      </c>
      <c r="W205" s="62" t="e">
        <f>HLOOKUP("GTE",#REF!,MATCH($A205,#REF!,0),FALSE)</f>
        <v>#REF!</v>
      </c>
      <c r="X205" s="62" t="e">
        <f>HLOOKUP("DPD_Control",#REF!,MATCH($A205,#REF!,0),FALSE)</f>
        <v>#REF!</v>
      </c>
      <c r="Y205" s="62" t="e">
        <f>HLOOKUP("DPD_Group",#REF!,MATCH($A205,#REF!,0),FALSE)</f>
        <v>#REF!</v>
      </c>
      <c r="Z205" s="47" t="e">
        <f>HLOOKUP("Pad Category",#REF!,MATCH($A205,#REF!,0),FALSE)</f>
        <v>#REF!</v>
      </c>
      <c r="AA205" s="47" t="e">
        <f>HLOOKUP("Pad type",#REF!,MATCH($A205,#REF!,0),FALSE)</f>
        <v>#REF!</v>
      </c>
      <c r="AB205" s="47" t="e">
        <f>HLOOKUP("Pull Strength",#REF!,MATCH($A205,#REF!,0),FALSE)</f>
        <v>#REF!</v>
      </c>
      <c r="AC205" s="47" t="e">
        <f>HLOOKUP("POR Pin State",#REF!,MATCH($A205,#REF!,0),FALSE)</f>
        <v>#REF!</v>
      </c>
      <c r="AD205" s="47" t="str">
        <f t="shared" si="96"/>
        <v>RSVD1</v>
      </c>
      <c r="AE205" s="82"/>
      <c r="AF205" s="38" t="str">
        <f>IF(AND(OR($AS205="Int PU",$AS205="Int PD"),OR(AND($AZ205&lt;&gt;"",$AZ205&lt;&gt;"0"),AND($BA205&lt;&gt;"",$BA205&lt;&gt;"0"))),"INVALID",IF(OR($AQ205=$C205,$AS205="Int PD"),"PULL_DOWN",IF(OR($AS205="Int PU",AND($AE205="YES",OR($AZ205="",$AZ205="0"),OR($BA205="",$BA205="0"),OR($AR205="Input",$AR205="Bidirectional"))),"PULL_UP","NORMAL")))</f>
        <v>PULL_DOWN</v>
      </c>
      <c r="AG205" s="38" t="str">
        <f t="shared" ref="AG205:AG216" si="107">IF($AR205="Input","TRISTATE",IF($AS205="Z","TRISTATE",IF($AQ205=$C205,"TRISTATE","NORMAL")))</f>
        <v>TRISTATE</v>
      </c>
      <c r="AH205" s="38" t="str">
        <f t="shared" ref="AH205:AH216" si="108">IF(OR($AQ205=$C205,$AR205="Output"),"DISABLE","ENABLE")</f>
        <v>DISABLE</v>
      </c>
      <c r="AI205" s="87" t="e">
        <f>IF($AT205&lt;&gt;$G205,"N/A",IF($AV205="Drive 1","1",IF($AV205="Drive 0","0","")))</f>
        <v>#REF!</v>
      </c>
      <c r="AJ205" s="86" t="b">
        <v>1</v>
      </c>
      <c r="AK205" s="86" t="b">
        <v>1</v>
      </c>
      <c r="AL205" s="86" t="b">
        <v>1</v>
      </c>
      <c r="AM205" s="86" t="b">
        <v>1</v>
      </c>
      <c r="AN205" s="86" t="b">
        <v>1</v>
      </c>
      <c r="AO205" s="86" t="b">
        <v>1</v>
      </c>
      <c r="AP205" s="63" t="str">
        <f>IF(AND($AJ205:$AO205),"VALID","INVALID")</f>
        <v>VALID</v>
      </c>
      <c r="AQ205" s="102" t="s">
        <v>558</v>
      </c>
      <c r="AR205" s="103" t="s">
        <v>79</v>
      </c>
      <c r="AS205" s="104"/>
      <c r="AT205" s="104" t="s">
        <v>89</v>
      </c>
      <c r="AU205" s="116"/>
      <c r="AV205" s="116"/>
      <c r="AW205" s="118" t="s">
        <v>85</v>
      </c>
      <c r="AX205" s="104" t="s">
        <v>85</v>
      </c>
      <c r="AY205" s="116"/>
      <c r="AZ205" s="104"/>
      <c r="BA205" s="104"/>
      <c r="BB205" s="200"/>
      <c r="BC205" s="116"/>
      <c r="BD205" s="117"/>
      <c r="BE205" s="188" t="s">
        <v>556</v>
      </c>
      <c r="BF205" s="147" t="e">
        <f>VLOOKUP($A205,#REF!,34,FALSE)</f>
        <v>#REF!</v>
      </c>
      <c r="BG205" s="148" t="e">
        <f>VLOOKUP($A205,#REF!,22,FALSE)</f>
        <v>#REF!</v>
      </c>
      <c r="BH205" s="149"/>
    </row>
    <row r="206" ht="12.95" customHeight="1" spans="1:60">
      <c r="A206" s="47" t="s">
        <v>559</v>
      </c>
      <c r="B206" s="38" t="e">
        <f>VLOOKUP($A206,#REF!,34,FALSE)</f>
        <v>#REF!</v>
      </c>
      <c r="C206" s="39" t="str">
        <f t="shared" si="106"/>
        <v>unused_PEX_L0_RST_N</v>
      </c>
      <c r="D206" s="40" t="e">
        <f>IF(LEN(VLOOKUP($A206,#REF!,8,FALSE)),LEFT(VLOOKUP($A206,#REF!,8,FALSE),LEN(VLOOKUP($A206,#REF!,8,FALSE))-2),"")</f>
        <v>#REF!</v>
      </c>
      <c r="E206" s="41" t="e">
        <f>IF(LEN(VLOOKUP($A206,#REF!,4,FALSE)),IF(INDEX(#REF!,MATCH($A206,#REF!,0),1),LEFT(VLOOKUP($A206,#REF!,4,FALSE),LEN(VLOOKUP($A206,#REF!,4,FALSE))-2),CONCATENATE(LEFT(VLOOKUP($A206,#REF!,4,FALSE),LEN(VLOOKUP($A206,#REF!,4,FALSE))-2),"*")),"")</f>
        <v>#REF!</v>
      </c>
      <c r="F206" s="42" t="e">
        <f>IF(LEN(VLOOKUP($A206,#REF!,5,FALSE)),IF(INDEX(#REF!,MATCH($A206,#REF!,0),2),LEFT(VLOOKUP($A206,#REF!,5,FALSE),LEN(VLOOKUP($A206,#REF!,5,FALSE))-2),CONCATENATE(LEFT(VLOOKUP($A206,#REF!,5,FALSE),LEN(VLOOKUP($A206,#REF!,5,FALSE))-2),"*")),"")</f>
        <v>#REF!</v>
      </c>
      <c r="G206" s="42" t="e">
        <f>IF(LEN(VLOOKUP($A206,#REF!,6,FALSE)),IF(INDEX(#REF!,MATCH($A206,#REF!,0),3),LEFT(VLOOKUP($A206,#REF!,6,FALSE),LEN(VLOOKUP($A206,#REF!,6,FALSE))-2),CONCATENATE(LEFT(VLOOKUP($A206,#REF!,6,FALSE),LEN(VLOOKUP($A206,#REF!,6,FALSE))-2),"*")),"")</f>
        <v>#REF!</v>
      </c>
      <c r="H206" s="43" t="e">
        <f>IF(LEN(VLOOKUP($A206,#REF!,7,FALSE)),IF(INDEX(#REF!,MATCH($A206,#REF!,0),4),LEFT(VLOOKUP($A206,#REF!,7,FALSE),LEN(VLOOKUP($A206,#REF!,7,FALSE))-2),CONCATENATE(LEFT(VLOOKUP($A206,#REF!,7,FALSE),LEN(VLOOKUP($A206,#REF!,7,FALSE))-2),"*")),"")</f>
        <v>#REF!</v>
      </c>
      <c r="I206" s="54" t="e">
        <f>IF(LEN(VLOOKUP($A206,#REF!,8,FALSE)),UPPER(RIGHT(VLOOKUP($A206,#REF!,8,FALSE),1)),"")</f>
        <v>#REF!</v>
      </c>
      <c r="J206" s="42" t="e">
        <f>IF(LEN(VLOOKUP($A206,#REF!,4,FALSE)),UPPER(RIGHT(VLOOKUP($A206,#REF!,4,FALSE),1)),"")</f>
        <v>#REF!</v>
      </c>
      <c r="K206" s="42" t="e">
        <f>IF(LEN(VLOOKUP($A206,#REF!,5,FALSE)),UPPER(RIGHT(VLOOKUP($A206,#REF!,5,FALSE),1)),"")</f>
        <v>#REF!</v>
      </c>
      <c r="L206" s="42" t="e">
        <f>IF(LEN(VLOOKUP($A206,#REF!,6,FALSE)),UPPER(RIGHT(VLOOKUP($A206,#REF!,6,FALSE),1)),"")</f>
        <v>#REF!</v>
      </c>
      <c r="M206" s="43" t="e">
        <f>IF(LEN(VLOOKUP($A206,#REF!,7,FALSE)),UPPER(RIGHT(VLOOKUP($A206,#REF!,7,FALSE),1)),"")</f>
        <v>#REF!</v>
      </c>
      <c r="N206" s="38" t="s">
        <v>557</v>
      </c>
      <c r="O206" s="38" t="s">
        <v>83</v>
      </c>
      <c r="P206" s="38" t="s">
        <v>104</v>
      </c>
      <c r="Q206" s="38" t="s">
        <v>105</v>
      </c>
      <c r="R206" s="87" t="s">
        <v>83</v>
      </c>
      <c r="S206" s="63" t="e">
        <f>HLOOKUP("Device Tree Pin Name",#REF!,MATCH($A206,#REF!,0),FALSE)</f>
        <v>#REF!</v>
      </c>
      <c r="T206" s="47" t="e">
        <f>HLOOKUP("power rail",#REF!,MATCH($A206,#REF!,0),FALSE)</f>
        <v>#REF!</v>
      </c>
      <c r="U206" s="62" t="e">
        <f>HLOOKUP("Wake Capable",#REF!,MATCH($A206,#REF!,0),FALSE)</f>
        <v>#REF!</v>
      </c>
      <c r="V206" s="62" t="e">
        <f>HLOOKUP("Strap",#REF!,MATCH($A206,#REF!,0),FALSE)</f>
        <v>#REF!</v>
      </c>
      <c r="W206" s="62" t="e">
        <f>HLOOKUP("GTE",#REF!,MATCH($A206,#REF!,0),FALSE)</f>
        <v>#REF!</v>
      </c>
      <c r="X206" s="62" t="e">
        <f>HLOOKUP("DPD_Control",#REF!,MATCH($A206,#REF!,0),FALSE)</f>
        <v>#REF!</v>
      </c>
      <c r="Y206" s="62" t="e">
        <f>HLOOKUP("DPD_Group",#REF!,MATCH($A206,#REF!,0),FALSE)</f>
        <v>#REF!</v>
      </c>
      <c r="Z206" s="47" t="e">
        <f>HLOOKUP("Pad Category",#REF!,MATCH($A206,#REF!,0),FALSE)</f>
        <v>#REF!</v>
      </c>
      <c r="AA206" s="47" t="e">
        <f>HLOOKUP("Pad type",#REF!,MATCH($A206,#REF!,0),FALSE)</f>
        <v>#REF!</v>
      </c>
      <c r="AB206" s="47" t="e">
        <f>HLOOKUP("Pull Strength",#REF!,MATCH($A206,#REF!,0),FALSE)</f>
        <v>#REF!</v>
      </c>
      <c r="AC206" s="47" t="e">
        <f>HLOOKUP("POR Pin State",#REF!,MATCH($A206,#REF!,0),FALSE)</f>
        <v>#REF!</v>
      </c>
      <c r="AD206" s="47" t="str">
        <f t="shared" si="96"/>
        <v>RSVD1</v>
      </c>
      <c r="AE206" s="82"/>
      <c r="AF206" s="38" t="str">
        <f>IF(AND(OR($AS206="Int PU",$AS206="Int PD"),OR(AND($AZ206&lt;&gt;"",$AZ206&lt;&gt;"0"),AND($BA206&lt;&gt;"",$BA206&lt;&gt;"0"))),"INVALID",IF(OR($AQ206=$C206,$AS206="Int PD"),"PULL_DOWN",IF(OR($AS206="Int PU",AND($AE206="YES",OR($AZ206="",$AZ206="0"),OR($BA206="",$BA206="0"),OR($AR206="Input",$AR206="Bidirectional"))),"PULL_UP","NORMAL")))</f>
        <v>PULL_DOWN</v>
      </c>
      <c r="AG206" s="38" t="str">
        <f t="shared" si="107"/>
        <v>TRISTATE</v>
      </c>
      <c r="AH206" s="38" t="str">
        <f t="shared" si="108"/>
        <v>DISABLE</v>
      </c>
      <c r="AI206" s="87" t="e">
        <f>IF($AT206&lt;&gt;$G206,"N/A",IF($AV206="Drive 1","1",IF($AV206="Drive 0","0","")))</f>
        <v>#REF!</v>
      </c>
      <c r="AJ206" s="86" t="b">
        <v>1</v>
      </c>
      <c r="AK206" s="86" t="b">
        <v>1</v>
      </c>
      <c r="AL206" s="86" t="b">
        <v>1</v>
      </c>
      <c r="AM206" s="86" t="b">
        <v>1</v>
      </c>
      <c r="AN206" s="86" t="b">
        <v>1</v>
      </c>
      <c r="AO206" s="86" t="b">
        <v>1</v>
      </c>
      <c r="AP206" s="63" t="str">
        <f>IF(AND($AJ206:$AO206),"VALID","INVALID")</f>
        <v>VALID</v>
      </c>
      <c r="AQ206" s="102" t="s">
        <v>560</v>
      </c>
      <c r="AR206" s="103" t="s">
        <v>79</v>
      </c>
      <c r="AS206" s="104"/>
      <c r="AT206" s="105"/>
      <c r="AU206" s="105"/>
      <c r="AV206" s="105"/>
      <c r="AW206" s="118" t="s">
        <v>85</v>
      </c>
      <c r="AX206" s="104" t="s">
        <v>85</v>
      </c>
      <c r="AY206" s="105"/>
      <c r="AZ206" s="104"/>
      <c r="BA206" s="104"/>
      <c r="BB206" s="115"/>
      <c r="BC206" s="116"/>
      <c r="BD206" s="117"/>
      <c r="BE206" s="189" t="s">
        <v>559</v>
      </c>
      <c r="BF206" s="147" t="e">
        <f>VLOOKUP($A206,#REF!,34,FALSE)</f>
        <v>#REF!</v>
      </c>
      <c r="BG206" s="148" t="e">
        <f>VLOOKUP($A206,#REF!,22,FALSE)</f>
        <v>#REF!</v>
      </c>
      <c r="BH206" s="149"/>
    </row>
    <row r="207" ht="12.95" customHeight="1" spans="1:60">
      <c r="A207" s="47" t="s">
        <v>561</v>
      </c>
      <c r="B207" s="38" t="e">
        <f>VLOOKUP($A207,#REF!,34,FALSE)</f>
        <v>#REF!</v>
      </c>
      <c r="C207" s="39" t="str">
        <f t="shared" si="106"/>
        <v>unused_PEX_L1_CLKREQ_N</v>
      </c>
      <c r="D207" s="40" t="e">
        <f>IF(LEN(VLOOKUP($A207,#REF!,8,FALSE)),LEFT(VLOOKUP($A207,#REF!,8,FALSE),LEN(VLOOKUP($A207,#REF!,8,FALSE))-2),"")</f>
        <v>#REF!</v>
      </c>
      <c r="E207" s="41" t="e">
        <f>IF(LEN(VLOOKUP($A207,#REF!,4,FALSE)),IF(INDEX(#REF!,MATCH($A207,#REF!,0),1),LEFT(VLOOKUP($A207,#REF!,4,FALSE),LEN(VLOOKUP($A207,#REF!,4,FALSE))-2),CONCATENATE(LEFT(VLOOKUP($A207,#REF!,4,FALSE),LEN(VLOOKUP($A207,#REF!,4,FALSE))-2),"*")),"")</f>
        <v>#REF!</v>
      </c>
      <c r="F207" s="42" t="e">
        <f>IF(LEN(VLOOKUP($A207,#REF!,5,FALSE)),IF(INDEX(#REF!,MATCH($A207,#REF!,0),2),LEFT(VLOOKUP($A207,#REF!,5,FALSE),LEN(VLOOKUP($A207,#REF!,5,FALSE))-2),CONCATENATE(LEFT(VLOOKUP($A207,#REF!,5,FALSE),LEN(VLOOKUP($A207,#REF!,5,FALSE))-2),"*")),"")</f>
        <v>#REF!</v>
      </c>
      <c r="G207" s="42" t="e">
        <f>IF(LEN(VLOOKUP($A207,#REF!,6,FALSE)),IF(INDEX(#REF!,MATCH($A207,#REF!,0),3),LEFT(VLOOKUP($A207,#REF!,6,FALSE),LEN(VLOOKUP($A207,#REF!,6,FALSE))-2),CONCATENATE(LEFT(VLOOKUP($A207,#REF!,6,FALSE),LEN(VLOOKUP($A207,#REF!,6,FALSE))-2),"*")),"")</f>
        <v>#REF!</v>
      </c>
      <c r="H207" s="43" t="e">
        <f>IF(LEN(VLOOKUP($A207,#REF!,7,FALSE)),IF(INDEX(#REF!,MATCH($A207,#REF!,0),4),LEFT(VLOOKUP($A207,#REF!,7,FALSE),LEN(VLOOKUP($A207,#REF!,7,FALSE))-2),CONCATENATE(LEFT(VLOOKUP($A207,#REF!,7,FALSE),LEN(VLOOKUP($A207,#REF!,7,FALSE))-2),"*")),"")</f>
        <v>#REF!</v>
      </c>
      <c r="I207" s="54" t="e">
        <f>IF(LEN(VLOOKUP($A207,#REF!,8,FALSE)),UPPER(RIGHT(VLOOKUP($A207,#REF!,8,FALSE),1)),"")</f>
        <v>#REF!</v>
      </c>
      <c r="J207" s="42" t="e">
        <f>IF(LEN(VLOOKUP($A207,#REF!,4,FALSE)),UPPER(RIGHT(VLOOKUP($A207,#REF!,4,FALSE),1)),"")</f>
        <v>#REF!</v>
      </c>
      <c r="K207" s="42" t="e">
        <f>IF(LEN(VLOOKUP($A207,#REF!,5,FALSE)),UPPER(RIGHT(VLOOKUP($A207,#REF!,5,FALSE),1)),"")</f>
        <v>#REF!</v>
      </c>
      <c r="L207" s="42" t="e">
        <f>IF(LEN(VLOOKUP($A207,#REF!,6,FALSE)),UPPER(RIGHT(VLOOKUP($A207,#REF!,6,FALSE),1)),"")</f>
        <v>#REF!</v>
      </c>
      <c r="M207" s="43" t="e">
        <f>IF(LEN(VLOOKUP($A207,#REF!,7,FALSE)),UPPER(RIGHT(VLOOKUP($A207,#REF!,7,FALSE),1)),"")</f>
        <v>#REF!</v>
      </c>
      <c r="N207" s="38" t="s">
        <v>562</v>
      </c>
      <c r="O207" s="38" t="s">
        <v>83</v>
      </c>
      <c r="P207" s="38" t="s">
        <v>104</v>
      </c>
      <c r="Q207" s="38" t="s">
        <v>105</v>
      </c>
      <c r="R207" s="159" t="s">
        <v>83</v>
      </c>
      <c r="S207" s="195" t="e">
        <f>HLOOKUP("Device Tree Pin Name",#REF!,MATCH($A207,#REF!,0),FALSE)</f>
        <v>#REF!</v>
      </c>
      <c r="T207" s="67" t="e">
        <f>HLOOKUP("power rail",#REF!,MATCH($A207,#REF!,0),FALSE)</f>
        <v>#REF!</v>
      </c>
      <c r="U207" s="62" t="e">
        <f>HLOOKUP("Wake Capable",#REF!,MATCH($A207,#REF!,0),FALSE)</f>
        <v>#REF!</v>
      </c>
      <c r="V207" s="62" t="e">
        <f>HLOOKUP("Strap",#REF!,MATCH($A207,#REF!,0),FALSE)</f>
        <v>#REF!</v>
      </c>
      <c r="W207" s="62" t="e">
        <f>HLOOKUP("GTE",#REF!,MATCH($A207,#REF!,0),FALSE)</f>
        <v>#REF!</v>
      </c>
      <c r="X207" s="62" t="e">
        <f>HLOOKUP("DPD_Control",#REF!,MATCH($A207,#REF!,0),FALSE)</f>
        <v>#REF!</v>
      </c>
      <c r="Y207" s="62" t="e">
        <f>HLOOKUP("DPD_Group",#REF!,MATCH($A207,#REF!,0),FALSE)</f>
        <v>#REF!</v>
      </c>
      <c r="Z207" s="47" t="e">
        <f>HLOOKUP("Pad Category",#REF!,MATCH($A207,#REF!,0),FALSE)</f>
        <v>#REF!</v>
      </c>
      <c r="AA207" s="47" t="e">
        <f>HLOOKUP("Pad type",#REF!,MATCH($A207,#REF!,0),FALSE)</f>
        <v>#REF!</v>
      </c>
      <c r="AB207" s="47" t="e">
        <f>HLOOKUP("Pull Strength",#REF!,MATCH($A207,#REF!,0),FALSE)</f>
        <v>#REF!</v>
      </c>
      <c r="AC207" s="47" t="e">
        <f>HLOOKUP("POR Pin State",#REF!,MATCH($A207,#REF!,0),FALSE)</f>
        <v>#REF!</v>
      </c>
      <c r="AD207" s="47" t="str">
        <f t="shared" si="96"/>
        <v>RSVD1</v>
      </c>
      <c r="AE207" s="82"/>
      <c r="AF207" s="38" t="str">
        <f>IF(AND(OR($AS207="Int PU",$AS207="Int PD"),OR(AND($AZ207&lt;&gt;"",$AZ207&lt;&gt;"0"),AND($BA207&lt;&gt;"",$BA207&lt;&gt;"0"))),"INVALID",IF(OR($AQ207=$C207,$AS207="Int PD"),"PULL_DOWN",IF(OR($AS207="Int PU",AND($AE207="YES",OR($AZ207="",$AZ207="0"),OR($BA207="",$BA207="0"),OR($AR207="Input",$AR207="Bidirectional"))),"PULL_UP","NORMAL")))</f>
        <v>PULL_DOWN</v>
      </c>
      <c r="AG207" s="38" t="str">
        <f t="shared" si="107"/>
        <v>TRISTATE</v>
      </c>
      <c r="AH207" s="38" t="str">
        <f t="shared" si="108"/>
        <v>DISABLE</v>
      </c>
      <c r="AI207" s="87" t="e">
        <f>IF($AT207&lt;&gt;$G207,"N/A",IF($AV207="Drive 1","1",IF($AV207="Drive 0","0","")))</f>
        <v>#REF!</v>
      </c>
      <c r="AJ207" s="86" t="b">
        <v>1</v>
      </c>
      <c r="AK207" s="86" t="b">
        <v>1</v>
      </c>
      <c r="AL207" s="86" t="b">
        <v>1</v>
      </c>
      <c r="AM207" s="86" t="b">
        <v>1</v>
      </c>
      <c r="AN207" s="86" t="b">
        <v>1</v>
      </c>
      <c r="AO207" s="86" t="b">
        <v>1</v>
      </c>
      <c r="AP207" s="63" t="str">
        <f>IF(AND($AJ207:$AO207),"VALID","INVALID")</f>
        <v>VALID</v>
      </c>
      <c r="AQ207" s="102" t="s">
        <v>563</v>
      </c>
      <c r="AR207" s="103" t="s">
        <v>79</v>
      </c>
      <c r="AS207" s="104"/>
      <c r="AT207" s="104" t="s">
        <v>89</v>
      </c>
      <c r="AU207" s="105"/>
      <c r="AV207" s="105"/>
      <c r="AW207" s="118" t="s">
        <v>85</v>
      </c>
      <c r="AX207" s="104" t="s">
        <v>85</v>
      </c>
      <c r="AY207" s="105"/>
      <c r="AZ207" s="104"/>
      <c r="BA207" s="104"/>
      <c r="BB207" s="115"/>
      <c r="BC207" s="116"/>
      <c r="BD207" s="117"/>
      <c r="BE207" s="189" t="s">
        <v>561</v>
      </c>
      <c r="BF207" s="147" t="e">
        <f>VLOOKUP($A207,#REF!,34,FALSE)</f>
        <v>#REF!</v>
      </c>
      <c r="BG207" s="148" t="e">
        <f>VLOOKUP($A207,#REF!,22,FALSE)</f>
        <v>#REF!</v>
      </c>
      <c r="BH207" s="149"/>
    </row>
    <row r="208" ht="12.95" customHeight="1" spans="1:60">
      <c r="A208" s="47" t="s">
        <v>564</v>
      </c>
      <c r="B208" s="38" t="e">
        <f>VLOOKUP($A208,#REF!,34,FALSE)</f>
        <v>#REF!</v>
      </c>
      <c r="C208" s="39" t="str">
        <f t="shared" si="106"/>
        <v>unused_PEX_L1_RST_N</v>
      </c>
      <c r="D208" s="40" t="e">
        <f>IF(LEN(VLOOKUP($A208,#REF!,8,FALSE)),LEFT(VLOOKUP($A208,#REF!,8,FALSE),LEN(VLOOKUP($A208,#REF!,8,FALSE))-2),"")</f>
        <v>#REF!</v>
      </c>
      <c r="E208" s="41" t="e">
        <f>IF(LEN(VLOOKUP($A208,#REF!,4,FALSE)),IF(INDEX(#REF!,MATCH($A208,#REF!,0),1),LEFT(VLOOKUP($A208,#REF!,4,FALSE),LEN(VLOOKUP($A208,#REF!,4,FALSE))-2),CONCATENATE(LEFT(VLOOKUP($A208,#REF!,4,FALSE),LEN(VLOOKUP($A208,#REF!,4,FALSE))-2),"")),"")</f>
        <v>#REF!</v>
      </c>
      <c r="F208" s="42" t="e">
        <f>IF(LEN(VLOOKUP($A208,#REF!,5,FALSE)),IF(INDEX(#REF!,MATCH($A208,#REF!,0),2),LEFT(VLOOKUP($A208,#REF!,5,FALSE),LEN(VLOOKUP($A208,#REF!,5,FALSE))-2),CONCATENATE(LEFT(VLOOKUP($A208,#REF!,5,FALSE),LEN(VLOOKUP($A208,#REF!,5,FALSE))-2),"*")),"")</f>
        <v>#REF!</v>
      </c>
      <c r="G208" s="42" t="e">
        <f>IF(LEN(VLOOKUP($A208,#REF!,6,FALSE)),IF(INDEX(#REF!,MATCH($A208,#REF!,0),3),LEFT(VLOOKUP($A208,#REF!,6,FALSE),LEN(VLOOKUP($A208,#REF!,6,FALSE))-2),CONCATENATE(LEFT(VLOOKUP($A208,#REF!,6,FALSE),LEN(VLOOKUP($A208,#REF!,6,FALSE))-2),"*")),"")</f>
        <v>#REF!</v>
      </c>
      <c r="H208" s="43" t="e">
        <f>IF(LEN(VLOOKUP($A208,#REF!,7,FALSE)),IF(INDEX(#REF!,MATCH($A208,#REF!,0),4),LEFT(VLOOKUP($A208,#REF!,7,FALSE),LEN(VLOOKUP($A208,#REF!,7,FALSE))-2),CONCATENATE(LEFT(VLOOKUP($A208,#REF!,7,FALSE),LEN(VLOOKUP($A208,#REF!,7,FALSE))-2),"*")),"")</f>
        <v>#REF!</v>
      </c>
      <c r="I208" s="54" t="e">
        <f>IF(LEN(VLOOKUP($A208,#REF!,8,FALSE)),UPPER(RIGHT(VLOOKUP($A208,#REF!,8,FALSE),1)),"")</f>
        <v>#REF!</v>
      </c>
      <c r="J208" s="42" t="e">
        <f>IF(LEN(VLOOKUP($A208,#REF!,4,FALSE)),UPPER(RIGHT(VLOOKUP($A208,#REF!,4,FALSE),1)),"")</f>
        <v>#REF!</v>
      </c>
      <c r="K208" s="42" t="e">
        <f>IF(LEN(VLOOKUP($A208,#REF!,5,FALSE)),UPPER(RIGHT(VLOOKUP($A208,#REF!,5,FALSE),1)),"")</f>
        <v>#REF!</v>
      </c>
      <c r="L208" s="42" t="e">
        <f>IF(LEN(VLOOKUP($A208,#REF!,6,FALSE)),UPPER(RIGHT(VLOOKUP($A208,#REF!,6,FALSE),1)),"")</f>
        <v>#REF!</v>
      </c>
      <c r="M208" s="43" t="e">
        <f>IF(LEN(VLOOKUP($A208,#REF!,7,FALSE)),UPPER(RIGHT(VLOOKUP($A208,#REF!,7,FALSE),1)),"")</f>
        <v>#REF!</v>
      </c>
      <c r="N208" s="38" t="s">
        <v>562</v>
      </c>
      <c r="O208" s="38" t="s">
        <v>83</v>
      </c>
      <c r="P208" s="38" t="s">
        <v>104</v>
      </c>
      <c r="Q208" s="38" t="s">
        <v>105</v>
      </c>
      <c r="R208" s="87" t="s">
        <v>83</v>
      </c>
      <c r="S208" s="63" t="e">
        <f>HLOOKUP("Device Tree Pin Name",#REF!,MATCH($A208,#REF!,0),FALSE)</f>
        <v>#REF!</v>
      </c>
      <c r="T208" s="47" t="e">
        <f>HLOOKUP("power rail",#REF!,MATCH($A208,#REF!,0),FALSE)</f>
        <v>#REF!</v>
      </c>
      <c r="U208" s="62" t="e">
        <f>HLOOKUP("Wake Capable",#REF!,MATCH($A208,#REF!,0),FALSE)</f>
        <v>#REF!</v>
      </c>
      <c r="V208" s="62" t="e">
        <f>HLOOKUP("Strap",#REF!,MATCH($A208,#REF!,0),FALSE)</f>
        <v>#REF!</v>
      </c>
      <c r="W208" s="62" t="e">
        <f>HLOOKUP("GTE",#REF!,MATCH($A208,#REF!,0),FALSE)</f>
        <v>#REF!</v>
      </c>
      <c r="X208" s="62" t="e">
        <f>HLOOKUP("DPD_Control",#REF!,MATCH($A208,#REF!,0),FALSE)</f>
        <v>#REF!</v>
      </c>
      <c r="Y208" s="62" t="e">
        <f>HLOOKUP("DPD_Group",#REF!,MATCH($A208,#REF!,0),FALSE)</f>
        <v>#REF!</v>
      </c>
      <c r="Z208" s="47" t="e">
        <f>HLOOKUP("Pad Category",#REF!,MATCH($A208,#REF!,0),FALSE)</f>
        <v>#REF!</v>
      </c>
      <c r="AA208" s="47" t="e">
        <f>HLOOKUP("Pad type",#REF!,MATCH($A208,#REF!,0),FALSE)</f>
        <v>#REF!</v>
      </c>
      <c r="AB208" s="47" t="e">
        <f>HLOOKUP("Pull Strength",#REF!,MATCH($A208,#REF!,0),FALSE)</f>
        <v>#REF!</v>
      </c>
      <c r="AC208" s="47" t="e">
        <f>HLOOKUP("POR Pin State",#REF!,MATCH($A208,#REF!,0),FALSE)</f>
        <v>#REF!</v>
      </c>
      <c r="AD208" s="47" t="str">
        <f t="shared" si="96"/>
        <v>RSVD1</v>
      </c>
      <c r="AE208" s="82"/>
      <c r="AF208" s="38" t="str">
        <f t="shared" ref="AF208:AF216" si="109">IF(AND(OR($AS208="Int PU",$AS208="Int PD"),OR(AND($AZ208&lt;&gt;"",$AZ208&lt;&gt;"0"),AND($BA208&lt;&gt;"",$BA208&lt;&gt;"0"))),"INVALID",IF(OR($AQ208=$C208,$AS208="Int PD"),"PULL_DOWN",IF(OR($AS208="Int PU",AND($AE208="YES",OR($AZ208="",$AZ208="0"),OR($BA208="",$BA208="0"),OR($AR208="Input",$AR208="Bidirectional"))),"PULL_UP","NORMAL")))</f>
        <v>PULL_DOWN</v>
      </c>
      <c r="AG208" s="38" t="str">
        <f t="shared" si="107"/>
        <v>TRISTATE</v>
      </c>
      <c r="AH208" s="38" t="str">
        <f t="shared" si="108"/>
        <v>DISABLE</v>
      </c>
      <c r="AI208" s="87" t="e">
        <f t="shared" si="82"/>
        <v>#REF!</v>
      </c>
      <c r="AJ208" s="86" t="b">
        <v>1</v>
      </c>
      <c r="AK208" s="86" t="b">
        <v>1</v>
      </c>
      <c r="AL208" s="86" t="b">
        <v>1</v>
      </c>
      <c r="AM208" s="86" t="b">
        <v>1</v>
      </c>
      <c r="AN208" s="86" t="b">
        <v>1</v>
      </c>
      <c r="AO208" s="86" t="b">
        <v>1</v>
      </c>
      <c r="AP208" s="63" t="str">
        <f t="shared" ref="AP208:AP216" si="110">IF(AND($AJ208:$AO208),"VALID","INVALID")</f>
        <v>VALID</v>
      </c>
      <c r="AQ208" s="169" t="s">
        <v>565</v>
      </c>
      <c r="AR208" s="103" t="s">
        <v>79</v>
      </c>
      <c r="AS208" s="104"/>
      <c r="AT208" s="105"/>
      <c r="AU208" s="105"/>
      <c r="AV208" s="105"/>
      <c r="AW208" s="118" t="s">
        <v>85</v>
      </c>
      <c r="AX208" s="104" t="s">
        <v>85</v>
      </c>
      <c r="AY208" s="105"/>
      <c r="AZ208" s="104"/>
      <c r="BA208" s="104"/>
      <c r="BB208" s="115"/>
      <c r="BC208" s="116"/>
      <c r="BD208" s="117"/>
      <c r="BE208" s="150" t="s">
        <v>564</v>
      </c>
      <c r="BF208" s="147" t="e">
        <f>VLOOKUP($A208,#REF!,34,FALSE)</f>
        <v>#REF!</v>
      </c>
      <c r="BG208" s="148" t="e">
        <f>VLOOKUP($A208,#REF!,22,FALSE)</f>
        <v>#REF!</v>
      </c>
      <c r="BH208" s="149"/>
    </row>
    <row r="209" ht="12.95" customHeight="1" spans="1:60">
      <c r="A209" s="47" t="s">
        <v>566</v>
      </c>
      <c r="B209" s="38" t="e">
        <f>VLOOKUP($A209,#REF!,34,FALSE)</f>
        <v>#REF!</v>
      </c>
      <c r="C209" s="39" t="str">
        <f t="shared" si="106"/>
        <v>unused_PEX_L2_CLKREQ_N</v>
      </c>
      <c r="D209" s="40" t="e">
        <f>IF(LEN(VLOOKUP($A209,#REF!,8,FALSE)),LEFT(VLOOKUP($A209,#REF!,8,FALSE),LEN(VLOOKUP($A209,#REF!,8,FALSE))-2),"")</f>
        <v>#REF!</v>
      </c>
      <c r="E209" s="41" t="e">
        <f>IF(LEN(VLOOKUP($A209,#REF!,4,FALSE)),IF(INDEX(#REF!,MATCH($A209,#REF!,0),1),LEFT(VLOOKUP($A209,#REF!,4,FALSE),LEN(VLOOKUP($A209,#REF!,4,FALSE))-2),CONCATENATE(LEFT(VLOOKUP($A209,#REF!,4,FALSE),LEN(VLOOKUP($A209,#REF!,4,FALSE))-2),"")),"")</f>
        <v>#REF!</v>
      </c>
      <c r="F209" s="42" t="e">
        <f>IF(LEN(VLOOKUP($A209,#REF!,5,FALSE)),IF(INDEX(#REF!,MATCH($A209,#REF!,0),2),LEFT(VLOOKUP($A209,#REF!,5,FALSE),LEN(VLOOKUP($A209,#REF!,5,FALSE))-2),CONCATENATE(LEFT(VLOOKUP($A209,#REF!,5,FALSE),LEN(VLOOKUP($A209,#REF!,5,FALSE))-2),"*")),"")</f>
        <v>#REF!</v>
      </c>
      <c r="G209" s="42" t="e">
        <f>IF(LEN(VLOOKUP($A209,#REF!,6,FALSE)),IF(INDEX(#REF!,MATCH($A209,#REF!,0),3),LEFT(VLOOKUP($A209,#REF!,6,FALSE),LEN(VLOOKUP($A209,#REF!,6,FALSE))-2),CONCATENATE(LEFT(VLOOKUP($A209,#REF!,6,FALSE),LEN(VLOOKUP($A209,#REF!,6,FALSE))-2),"*")),"")</f>
        <v>#REF!</v>
      </c>
      <c r="H209" s="43" t="e">
        <f>IF(LEN(VLOOKUP($A209,#REF!,7,FALSE)),IF(INDEX(#REF!,MATCH($A209,#REF!,0),4),LEFT(VLOOKUP($A209,#REF!,7,FALSE),LEN(VLOOKUP($A209,#REF!,7,FALSE))-2),CONCATENATE(LEFT(VLOOKUP($A209,#REF!,7,FALSE),LEN(VLOOKUP($A209,#REF!,7,FALSE))-2),"*")),"")</f>
        <v>#REF!</v>
      </c>
      <c r="I209" s="54" t="e">
        <f>IF(LEN(VLOOKUP($A209,#REF!,8,FALSE)),UPPER(RIGHT(VLOOKUP($A209,#REF!,8,FALSE),1)),"")</f>
        <v>#REF!</v>
      </c>
      <c r="J209" s="42" t="e">
        <f>IF(LEN(VLOOKUP($A209,#REF!,4,FALSE)),UPPER(RIGHT(VLOOKUP($A209,#REF!,4,FALSE),1)),"")</f>
        <v>#REF!</v>
      </c>
      <c r="K209" s="42" t="e">
        <f>IF(LEN(VLOOKUP($A209,#REF!,5,FALSE)),UPPER(RIGHT(VLOOKUP($A209,#REF!,5,FALSE),1)),"")</f>
        <v>#REF!</v>
      </c>
      <c r="L209" s="42" t="e">
        <f>IF(LEN(VLOOKUP($A209,#REF!,6,FALSE)),UPPER(RIGHT(VLOOKUP($A209,#REF!,6,FALSE),1)),"")</f>
        <v>#REF!</v>
      </c>
      <c r="M209" s="43" t="e">
        <f>IF(LEN(VLOOKUP($A209,#REF!,7,FALSE)),UPPER(RIGHT(VLOOKUP($A209,#REF!,7,FALSE),1)),"")</f>
        <v>#REF!</v>
      </c>
      <c r="N209" s="38" t="s">
        <v>567</v>
      </c>
      <c r="O209" s="38" t="s">
        <v>83</v>
      </c>
      <c r="P209" s="38" t="s">
        <v>104</v>
      </c>
      <c r="Q209" s="38" t="s">
        <v>105</v>
      </c>
      <c r="R209" s="87" t="s">
        <v>83</v>
      </c>
      <c r="S209" s="63" t="e">
        <f>HLOOKUP("Device Tree Pin Name",#REF!,MATCH($A209,#REF!,0),FALSE)</f>
        <v>#REF!</v>
      </c>
      <c r="T209" s="47" t="e">
        <f>HLOOKUP("power rail",#REF!,MATCH($A209,#REF!,0),FALSE)</f>
        <v>#REF!</v>
      </c>
      <c r="U209" s="62" t="e">
        <f>HLOOKUP("Wake Capable",#REF!,MATCH($A209,#REF!,0),FALSE)</f>
        <v>#REF!</v>
      </c>
      <c r="V209" s="62" t="e">
        <f>HLOOKUP("Strap",#REF!,MATCH($A209,#REF!,0),FALSE)</f>
        <v>#REF!</v>
      </c>
      <c r="W209" s="62" t="e">
        <f>HLOOKUP("GTE",#REF!,MATCH($A209,#REF!,0),FALSE)</f>
        <v>#REF!</v>
      </c>
      <c r="X209" s="62" t="e">
        <f>HLOOKUP("DPD_Control",#REF!,MATCH($A209,#REF!,0),FALSE)</f>
        <v>#REF!</v>
      </c>
      <c r="Y209" s="62" t="e">
        <f>HLOOKUP("DPD_Group",#REF!,MATCH($A209,#REF!,0),FALSE)</f>
        <v>#REF!</v>
      </c>
      <c r="Z209" s="47" t="e">
        <f>HLOOKUP("Pad Category",#REF!,MATCH($A209,#REF!,0),FALSE)</f>
        <v>#REF!</v>
      </c>
      <c r="AA209" s="47" t="e">
        <f>HLOOKUP("Pad type",#REF!,MATCH($A209,#REF!,0),FALSE)</f>
        <v>#REF!</v>
      </c>
      <c r="AB209" s="47" t="e">
        <f>HLOOKUP("Pull Strength",#REF!,MATCH($A209,#REF!,0),FALSE)</f>
        <v>#REF!</v>
      </c>
      <c r="AC209" s="47" t="e">
        <f>HLOOKUP("POR Pin State",#REF!,MATCH($A209,#REF!,0),FALSE)</f>
        <v>#REF!</v>
      </c>
      <c r="AD209" s="47" t="str">
        <f t="shared" si="96"/>
        <v>RSVD1</v>
      </c>
      <c r="AE209" s="82"/>
      <c r="AF209" s="38" t="str">
        <f t="shared" si="109"/>
        <v>PULL_DOWN</v>
      </c>
      <c r="AG209" s="38" t="str">
        <f t="shared" si="107"/>
        <v>TRISTATE</v>
      </c>
      <c r="AH209" s="38" t="str">
        <f t="shared" si="108"/>
        <v>DISABLE</v>
      </c>
      <c r="AI209" s="87" t="e">
        <f t="shared" si="82"/>
        <v>#REF!</v>
      </c>
      <c r="AJ209" s="86" t="b">
        <v>1</v>
      </c>
      <c r="AK209" s="86" t="b">
        <v>1</v>
      </c>
      <c r="AL209" s="86" t="b">
        <v>1</v>
      </c>
      <c r="AM209" s="86" t="b">
        <v>1</v>
      </c>
      <c r="AN209" s="86" t="b">
        <v>1</v>
      </c>
      <c r="AO209" s="86" t="b">
        <v>1</v>
      </c>
      <c r="AP209" s="63" t="str">
        <f t="shared" si="110"/>
        <v>VALID</v>
      </c>
      <c r="AQ209" s="169" t="s">
        <v>568</v>
      </c>
      <c r="AR209" s="103" t="s">
        <v>79</v>
      </c>
      <c r="AS209" s="104"/>
      <c r="AT209" s="104" t="s">
        <v>89</v>
      </c>
      <c r="AU209" s="105"/>
      <c r="AV209" s="105"/>
      <c r="AW209" s="118" t="s">
        <v>85</v>
      </c>
      <c r="AX209" s="104" t="s">
        <v>85</v>
      </c>
      <c r="AY209" s="105"/>
      <c r="AZ209" s="104" t="s">
        <v>569</v>
      </c>
      <c r="BA209" s="104"/>
      <c r="BB209" s="115"/>
      <c r="BC209" s="116"/>
      <c r="BD209" s="117"/>
      <c r="BE209" s="150" t="s">
        <v>566</v>
      </c>
      <c r="BF209" s="147" t="e">
        <f>VLOOKUP($A209,#REF!,34,FALSE)</f>
        <v>#REF!</v>
      </c>
      <c r="BG209" s="148" t="e">
        <f>VLOOKUP($A209,#REF!,22,FALSE)</f>
        <v>#REF!</v>
      </c>
      <c r="BH209" s="149"/>
    </row>
    <row r="210" ht="12.95" customHeight="1" spans="1:60">
      <c r="A210" s="47" t="s">
        <v>570</v>
      </c>
      <c r="B210" s="38" t="e">
        <f>VLOOKUP($A210,#REF!,34,FALSE)</f>
        <v>#REF!</v>
      </c>
      <c r="C210" s="39" t="str">
        <f t="shared" si="106"/>
        <v>unused_PEX_L2_RST_N</v>
      </c>
      <c r="D210" s="40" t="e">
        <f>IF(LEN(VLOOKUP($A210,#REF!,8,FALSE)),LEFT(VLOOKUP($A210,#REF!,8,FALSE),LEN(VLOOKUP($A210,#REF!,8,FALSE))-2),"")</f>
        <v>#REF!</v>
      </c>
      <c r="E210" s="41" t="e">
        <f>IF(LEN(VLOOKUP($A210,#REF!,4,FALSE)),IF(INDEX(#REF!,MATCH($A210,#REF!,0),1),LEFT(VLOOKUP($A210,#REF!,4,FALSE),LEN(VLOOKUP($A210,#REF!,4,FALSE))-2),CONCATENATE(LEFT(VLOOKUP($A210,#REF!,4,FALSE),LEN(VLOOKUP($A210,#REF!,4,FALSE))-2),"")),"")</f>
        <v>#REF!</v>
      </c>
      <c r="F210" s="42" t="e">
        <f>IF(LEN(VLOOKUP($A210,#REF!,5,FALSE)),IF(INDEX(#REF!,MATCH($A210,#REF!,0),2),LEFT(VLOOKUP($A210,#REF!,5,FALSE),LEN(VLOOKUP($A210,#REF!,5,FALSE))-2),CONCATENATE(LEFT(VLOOKUP($A210,#REF!,5,FALSE),LEN(VLOOKUP($A210,#REF!,5,FALSE))-2),"*")),"")</f>
        <v>#REF!</v>
      </c>
      <c r="G210" s="42" t="e">
        <f>IF(LEN(VLOOKUP($A210,#REF!,6,FALSE)),IF(INDEX(#REF!,MATCH($A210,#REF!,0),3),LEFT(VLOOKUP($A210,#REF!,6,FALSE),LEN(VLOOKUP($A210,#REF!,6,FALSE))-2),CONCATENATE(LEFT(VLOOKUP($A210,#REF!,6,FALSE),LEN(VLOOKUP($A210,#REF!,6,FALSE))-2),"*")),"")</f>
        <v>#REF!</v>
      </c>
      <c r="H210" s="43" t="e">
        <f>IF(LEN(VLOOKUP($A210,#REF!,7,FALSE)),IF(INDEX(#REF!,MATCH($A210,#REF!,0),4),LEFT(VLOOKUP($A210,#REF!,7,FALSE),LEN(VLOOKUP($A210,#REF!,7,FALSE))-2),CONCATENATE(LEFT(VLOOKUP($A210,#REF!,7,FALSE),LEN(VLOOKUP($A210,#REF!,7,FALSE))-2),"*")),"")</f>
        <v>#REF!</v>
      </c>
      <c r="I210" s="54" t="e">
        <f>IF(LEN(VLOOKUP($A210,#REF!,8,FALSE)),UPPER(RIGHT(VLOOKUP($A210,#REF!,8,FALSE),1)),"")</f>
        <v>#REF!</v>
      </c>
      <c r="J210" s="42" t="e">
        <f>IF(LEN(VLOOKUP($A210,#REF!,4,FALSE)),UPPER(RIGHT(VLOOKUP($A210,#REF!,4,FALSE),1)),"")</f>
        <v>#REF!</v>
      </c>
      <c r="K210" s="42" t="e">
        <f>IF(LEN(VLOOKUP($A210,#REF!,5,FALSE)),UPPER(RIGHT(VLOOKUP($A210,#REF!,5,FALSE),1)),"")</f>
        <v>#REF!</v>
      </c>
      <c r="L210" s="42" t="e">
        <f>IF(LEN(VLOOKUP($A210,#REF!,6,FALSE)),UPPER(RIGHT(VLOOKUP($A210,#REF!,6,FALSE),1)),"")</f>
        <v>#REF!</v>
      </c>
      <c r="M210" s="43" t="e">
        <f>IF(LEN(VLOOKUP($A210,#REF!,7,FALSE)),UPPER(RIGHT(VLOOKUP($A210,#REF!,7,FALSE),1)),"")</f>
        <v>#REF!</v>
      </c>
      <c r="N210" s="38" t="s">
        <v>567</v>
      </c>
      <c r="O210" s="38" t="s">
        <v>83</v>
      </c>
      <c r="P210" s="38" t="s">
        <v>104</v>
      </c>
      <c r="Q210" s="38" t="s">
        <v>105</v>
      </c>
      <c r="R210" s="87" t="s">
        <v>83</v>
      </c>
      <c r="S210" s="63" t="e">
        <f>HLOOKUP("Device Tree Pin Name",#REF!,MATCH($A210,#REF!,0),FALSE)</f>
        <v>#REF!</v>
      </c>
      <c r="T210" s="47" t="e">
        <f>HLOOKUP("power rail",#REF!,MATCH($A210,#REF!,0),FALSE)</f>
        <v>#REF!</v>
      </c>
      <c r="U210" s="62" t="e">
        <f>HLOOKUP("Wake Capable",#REF!,MATCH($A210,#REF!,0),FALSE)</f>
        <v>#REF!</v>
      </c>
      <c r="V210" s="62" t="e">
        <f>HLOOKUP("Strap",#REF!,MATCH($A210,#REF!,0),FALSE)</f>
        <v>#REF!</v>
      </c>
      <c r="W210" s="62" t="e">
        <f>HLOOKUP("GTE",#REF!,MATCH($A210,#REF!,0),FALSE)</f>
        <v>#REF!</v>
      </c>
      <c r="X210" s="62" t="e">
        <f>HLOOKUP("DPD_Control",#REF!,MATCH($A210,#REF!,0),FALSE)</f>
        <v>#REF!</v>
      </c>
      <c r="Y210" s="62" t="e">
        <f>HLOOKUP("DPD_Group",#REF!,MATCH($A210,#REF!,0),FALSE)</f>
        <v>#REF!</v>
      </c>
      <c r="Z210" s="47" t="e">
        <f>HLOOKUP("Pad Category",#REF!,MATCH($A210,#REF!,0),FALSE)</f>
        <v>#REF!</v>
      </c>
      <c r="AA210" s="47" t="e">
        <f>HLOOKUP("Pad type",#REF!,MATCH($A210,#REF!,0),FALSE)</f>
        <v>#REF!</v>
      </c>
      <c r="AB210" s="47" t="e">
        <f>HLOOKUP("Pull Strength",#REF!,MATCH($A210,#REF!,0),FALSE)</f>
        <v>#REF!</v>
      </c>
      <c r="AC210" s="47" t="e">
        <f>HLOOKUP("POR Pin State",#REF!,MATCH($A210,#REF!,0),FALSE)</f>
        <v>#REF!</v>
      </c>
      <c r="AD210" s="47" t="str">
        <f t="shared" si="96"/>
        <v>RSVD1</v>
      </c>
      <c r="AE210" s="82"/>
      <c r="AF210" s="38" t="str">
        <f t="shared" si="109"/>
        <v>PULL_DOWN</v>
      </c>
      <c r="AG210" s="38" t="str">
        <f t="shared" si="107"/>
        <v>TRISTATE</v>
      </c>
      <c r="AH210" s="38" t="str">
        <f t="shared" si="108"/>
        <v>DISABLE</v>
      </c>
      <c r="AI210" s="87" t="e">
        <f t="shared" si="82"/>
        <v>#REF!</v>
      </c>
      <c r="AJ210" s="86" t="b">
        <v>1</v>
      </c>
      <c r="AK210" s="86" t="b">
        <v>1</v>
      </c>
      <c r="AL210" s="86" t="b">
        <v>1</v>
      </c>
      <c r="AM210" s="86" t="b">
        <v>1</v>
      </c>
      <c r="AN210" s="86" t="b">
        <v>1</v>
      </c>
      <c r="AO210" s="86" t="b">
        <v>1</v>
      </c>
      <c r="AP210" s="63" t="str">
        <f t="shared" si="110"/>
        <v>VALID</v>
      </c>
      <c r="AQ210" s="169" t="s">
        <v>571</v>
      </c>
      <c r="AR210" s="103" t="s">
        <v>79</v>
      </c>
      <c r="AS210" s="104"/>
      <c r="AT210" s="105"/>
      <c r="AU210" s="105"/>
      <c r="AV210" s="105"/>
      <c r="AW210" s="118" t="s">
        <v>85</v>
      </c>
      <c r="AX210" s="104" t="s">
        <v>85</v>
      </c>
      <c r="AY210" s="105"/>
      <c r="AZ210" s="104"/>
      <c r="BA210" s="104"/>
      <c r="BB210" s="115"/>
      <c r="BC210" s="116"/>
      <c r="BD210" s="117"/>
      <c r="BE210" s="150" t="s">
        <v>570</v>
      </c>
      <c r="BF210" s="147" t="e">
        <f>VLOOKUP($A210,#REF!,34,FALSE)</f>
        <v>#REF!</v>
      </c>
      <c r="BG210" s="148" t="e">
        <f>VLOOKUP($A210,#REF!,22,FALSE)</f>
        <v>#REF!</v>
      </c>
      <c r="BH210" s="149"/>
    </row>
    <row r="211" ht="12.95" customHeight="1" spans="1:60">
      <c r="A211" s="47" t="s">
        <v>572</v>
      </c>
      <c r="B211" s="38" t="e">
        <f>VLOOKUP($A211,#REF!,34,FALSE)</f>
        <v>#REF!</v>
      </c>
      <c r="C211" s="39" t="str">
        <f t="shared" si="106"/>
        <v>unused_PEX_L3_CLKREQ_N</v>
      </c>
      <c r="D211" s="40" t="e">
        <f>IF(LEN(VLOOKUP($A211,#REF!,8,FALSE)),LEFT(VLOOKUP($A211,#REF!,8,FALSE),LEN(VLOOKUP($A211,#REF!,8,FALSE))-2),"")</f>
        <v>#REF!</v>
      </c>
      <c r="E211" s="41" t="e">
        <f>IF(LEN(VLOOKUP($A211,#REF!,4,FALSE)),IF(INDEX(#REF!,MATCH($A211,#REF!,0),1),LEFT(VLOOKUP($A211,#REF!,4,FALSE),LEN(VLOOKUP($A211,#REF!,4,FALSE))-2),CONCATENATE(LEFT(VLOOKUP($A211,#REF!,4,FALSE),LEN(VLOOKUP($A211,#REF!,4,FALSE))-2),"")),"")</f>
        <v>#REF!</v>
      </c>
      <c r="F211" s="42" t="e">
        <f>IF(LEN(VLOOKUP($A211,#REF!,5,FALSE)),IF(INDEX(#REF!,MATCH($A211,#REF!,0),2),LEFT(VLOOKUP($A211,#REF!,5,FALSE),LEN(VLOOKUP($A211,#REF!,5,FALSE))-2),CONCATENATE(LEFT(VLOOKUP($A211,#REF!,5,FALSE),LEN(VLOOKUP($A211,#REF!,5,FALSE))-2),"*")),"")</f>
        <v>#REF!</v>
      </c>
      <c r="G211" s="42" t="e">
        <f>IF(LEN(VLOOKUP($A211,#REF!,6,FALSE)),IF(INDEX(#REF!,MATCH($A211,#REF!,0),3),LEFT(VLOOKUP($A211,#REF!,6,FALSE),LEN(VLOOKUP($A211,#REF!,6,FALSE))-2),CONCATENATE(LEFT(VLOOKUP($A211,#REF!,6,FALSE),LEN(VLOOKUP($A211,#REF!,6,FALSE))-2),"*")),"")</f>
        <v>#REF!</v>
      </c>
      <c r="H211" s="43" t="e">
        <f>IF(LEN(VLOOKUP($A211,#REF!,7,FALSE)),IF(INDEX(#REF!,MATCH($A211,#REF!,0),4),LEFT(VLOOKUP($A211,#REF!,7,FALSE),LEN(VLOOKUP($A211,#REF!,7,FALSE))-2),CONCATENATE(LEFT(VLOOKUP($A211,#REF!,7,FALSE),LEN(VLOOKUP($A211,#REF!,7,FALSE))-2),"*")),"")</f>
        <v>#REF!</v>
      </c>
      <c r="I211" s="54" t="e">
        <f>IF(LEN(VLOOKUP($A211,#REF!,8,FALSE)),UPPER(RIGHT(VLOOKUP($A211,#REF!,8,FALSE),1)),"")</f>
        <v>#REF!</v>
      </c>
      <c r="J211" s="42" t="e">
        <f>IF(LEN(VLOOKUP($A211,#REF!,4,FALSE)),UPPER(RIGHT(VLOOKUP($A211,#REF!,4,FALSE),1)),"")</f>
        <v>#REF!</v>
      </c>
      <c r="K211" s="42" t="e">
        <f>IF(LEN(VLOOKUP($A211,#REF!,5,FALSE)),UPPER(RIGHT(VLOOKUP($A211,#REF!,5,FALSE),1)),"")</f>
        <v>#REF!</v>
      </c>
      <c r="L211" s="42" t="e">
        <f>IF(LEN(VLOOKUP($A211,#REF!,6,FALSE)),UPPER(RIGHT(VLOOKUP($A211,#REF!,6,FALSE),1)),"")</f>
        <v>#REF!</v>
      </c>
      <c r="M211" s="43" t="e">
        <f>IF(LEN(VLOOKUP($A211,#REF!,7,FALSE)),UPPER(RIGHT(VLOOKUP($A211,#REF!,7,FALSE),1)),"")</f>
        <v>#REF!</v>
      </c>
      <c r="N211" s="38" t="s">
        <v>573</v>
      </c>
      <c r="O211" s="38" t="s">
        <v>83</v>
      </c>
      <c r="P211" s="38" t="s">
        <v>104</v>
      </c>
      <c r="Q211" s="38" t="s">
        <v>105</v>
      </c>
      <c r="R211" s="87" t="s">
        <v>83</v>
      </c>
      <c r="S211" s="63" t="e">
        <f>HLOOKUP("Device Tree Pin Name",#REF!,MATCH($A211,#REF!,0),FALSE)</f>
        <v>#REF!</v>
      </c>
      <c r="T211" s="47" t="e">
        <f>HLOOKUP("power rail",#REF!,MATCH($A211,#REF!,0),FALSE)</f>
        <v>#REF!</v>
      </c>
      <c r="U211" s="62" t="e">
        <f>HLOOKUP("Wake Capable",#REF!,MATCH($A211,#REF!,0),FALSE)</f>
        <v>#REF!</v>
      </c>
      <c r="V211" s="62" t="e">
        <f>HLOOKUP("Strap",#REF!,MATCH($A211,#REF!,0),FALSE)</f>
        <v>#REF!</v>
      </c>
      <c r="W211" s="62" t="e">
        <f>HLOOKUP("GTE",#REF!,MATCH($A211,#REF!,0),FALSE)</f>
        <v>#REF!</v>
      </c>
      <c r="X211" s="62" t="e">
        <f>HLOOKUP("DPD_Control",#REF!,MATCH($A211,#REF!,0),FALSE)</f>
        <v>#REF!</v>
      </c>
      <c r="Y211" s="62" t="e">
        <f>HLOOKUP("DPD_Group",#REF!,MATCH($A211,#REF!,0),FALSE)</f>
        <v>#REF!</v>
      </c>
      <c r="Z211" s="47" t="e">
        <f>HLOOKUP("Pad Category",#REF!,MATCH($A211,#REF!,0),FALSE)</f>
        <v>#REF!</v>
      </c>
      <c r="AA211" s="47" t="e">
        <f>HLOOKUP("Pad type",#REF!,MATCH($A211,#REF!,0),FALSE)</f>
        <v>#REF!</v>
      </c>
      <c r="AB211" s="47" t="e">
        <f>HLOOKUP("Pull Strength",#REF!,MATCH($A211,#REF!,0),FALSE)</f>
        <v>#REF!</v>
      </c>
      <c r="AC211" s="47" t="e">
        <f>HLOOKUP("POR Pin State",#REF!,MATCH($A211,#REF!,0),FALSE)</f>
        <v>#REF!</v>
      </c>
      <c r="AD211" s="47" t="str">
        <f t="shared" si="96"/>
        <v>RSVD1</v>
      </c>
      <c r="AE211" s="82"/>
      <c r="AF211" s="38" t="str">
        <f t="shared" si="109"/>
        <v>PULL_DOWN</v>
      </c>
      <c r="AG211" s="38" t="str">
        <f t="shared" si="107"/>
        <v>TRISTATE</v>
      </c>
      <c r="AH211" s="38" t="str">
        <f t="shared" si="108"/>
        <v>DISABLE</v>
      </c>
      <c r="AI211" s="87" t="e">
        <f t="shared" si="82"/>
        <v>#REF!</v>
      </c>
      <c r="AJ211" s="86" t="b">
        <v>1</v>
      </c>
      <c r="AK211" s="86" t="b">
        <v>1</v>
      </c>
      <c r="AL211" s="86" t="b">
        <v>1</v>
      </c>
      <c r="AM211" s="86" t="b">
        <v>1</v>
      </c>
      <c r="AN211" s="86" t="b">
        <v>1</v>
      </c>
      <c r="AO211" s="86" t="b">
        <v>1</v>
      </c>
      <c r="AP211" s="63" t="str">
        <f t="shared" si="110"/>
        <v>VALID</v>
      </c>
      <c r="AQ211" s="199" t="s">
        <v>574</v>
      </c>
      <c r="AR211" s="171" t="s">
        <v>79</v>
      </c>
      <c r="AS211" s="172"/>
      <c r="AT211" s="104" t="s">
        <v>89</v>
      </c>
      <c r="AU211" s="173"/>
      <c r="AV211" s="173"/>
      <c r="AW211" s="118" t="s">
        <v>85</v>
      </c>
      <c r="AX211" s="104" t="s">
        <v>85</v>
      </c>
      <c r="AY211" s="105"/>
      <c r="AZ211" s="172"/>
      <c r="BA211" s="172"/>
      <c r="BB211" s="177"/>
      <c r="BC211" s="178"/>
      <c r="BD211" s="179"/>
      <c r="BE211" s="150" t="s">
        <v>572</v>
      </c>
      <c r="BF211" s="147" t="e">
        <f>VLOOKUP($A211,#REF!,34,FALSE)</f>
        <v>#REF!</v>
      </c>
      <c r="BG211" s="148" t="e">
        <f>VLOOKUP($A211,#REF!,22,FALSE)</f>
        <v>#REF!</v>
      </c>
      <c r="BH211" s="149"/>
    </row>
    <row r="212" ht="12.95" customHeight="1" spans="1:60">
      <c r="A212" s="47" t="s">
        <v>575</v>
      </c>
      <c r="B212" s="38" t="e">
        <f>VLOOKUP($A212,#REF!,34,FALSE)</f>
        <v>#REF!</v>
      </c>
      <c r="C212" s="39" t="str">
        <f t="shared" si="106"/>
        <v>unused_PEX_L3_RST_N</v>
      </c>
      <c r="D212" s="40" t="e">
        <f>IF(LEN(VLOOKUP($A212,#REF!,8,FALSE)),LEFT(VLOOKUP($A212,#REF!,8,FALSE),LEN(VLOOKUP($A212,#REF!,8,FALSE))-2),"")</f>
        <v>#REF!</v>
      </c>
      <c r="E212" s="41" t="e">
        <f>IF(LEN(VLOOKUP($A212,#REF!,4,FALSE)),IF(INDEX(#REF!,MATCH($A212,#REF!,0),1),LEFT(VLOOKUP($A212,#REF!,4,FALSE),LEN(VLOOKUP($A212,#REF!,4,FALSE))-2),CONCATENATE(LEFT(VLOOKUP($A212,#REF!,4,FALSE),LEN(VLOOKUP($A212,#REF!,4,FALSE))-2),"")),"")</f>
        <v>#REF!</v>
      </c>
      <c r="F212" s="42" t="e">
        <f>IF(LEN(VLOOKUP($A212,#REF!,5,FALSE)),IF(INDEX(#REF!,MATCH($A212,#REF!,0),2),LEFT(VLOOKUP($A212,#REF!,5,FALSE),LEN(VLOOKUP($A212,#REF!,5,FALSE))-2),CONCATENATE(LEFT(VLOOKUP($A212,#REF!,5,FALSE),LEN(VLOOKUP($A212,#REF!,5,FALSE))-2),"*")),"")</f>
        <v>#REF!</v>
      </c>
      <c r="G212" s="42" t="e">
        <f>IF(LEN(VLOOKUP($A212,#REF!,6,FALSE)),IF(INDEX(#REF!,MATCH($A212,#REF!,0),3),LEFT(VLOOKUP($A212,#REF!,6,FALSE),LEN(VLOOKUP($A212,#REF!,6,FALSE))-2),CONCATENATE(LEFT(VLOOKUP($A212,#REF!,6,FALSE),LEN(VLOOKUP($A212,#REF!,6,FALSE))-2),"*")),"")</f>
        <v>#REF!</v>
      </c>
      <c r="H212" s="43" t="e">
        <f>IF(LEN(VLOOKUP($A212,#REF!,7,FALSE)),IF(INDEX(#REF!,MATCH($A212,#REF!,0),4),LEFT(VLOOKUP($A212,#REF!,7,FALSE),LEN(VLOOKUP($A212,#REF!,7,FALSE))-2),CONCATENATE(LEFT(VLOOKUP($A212,#REF!,7,FALSE),LEN(VLOOKUP($A212,#REF!,7,FALSE))-2),"*")),"")</f>
        <v>#REF!</v>
      </c>
      <c r="I212" s="54" t="e">
        <f>IF(LEN(VLOOKUP($A212,#REF!,8,FALSE)),UPPER(RIGHT(VLOOKUP($A212,#REF!,8,FALSE),1)),"")</f>
        <v>#REF!</v>
      </c>
      <c r="J212" s="42" t="e">
        <f>IF(LEN(VLOOKUP($A212,#REF!,4,FALSE)),UPPER(RIGHT(VLOOKUP($A212,#REF!,4,FALSE),1)),"")</f>
        <v>#REF!</v>
      </c>
      <c r="K212" s="42" t="e">
        <f>IF(LEN(VLOOKUP($A212,#REF!,5,FALSE)),UPPER(RIGHT(VLOOKUP($A212,#REF!,5,FALSE),1)),"")</f>
        <v>#REF!</v>
      </c>
      <c r="L212" s="42" t="e">
        <f>IF(LEN(VLOOKUP($A212,#REF!,6,FALSE)),UPPER(RIGHT(VLOOKUP($A212,#REF!,6,FALSE),1)),"")</f>
        <v>#REF!</v>
      </c>
      <c r="M212" s="43" t="e">
        <f>IF(LEN(VLOOKUP($A212,#REF!,7,FALSE)),UPPER(RIGHT(VLOOKUP($A212,#REF!,7,FALSE),1)),"")</f>
        <v>#REF!</v>
      </c>
      <c r="N212" s="38" t="s">
        <v>573</v>
      </c>
      <c r="O212" s="38" t="s">
        <v>83</v>
      </c>
      <c r="P212" s="38" t="s">
        <v>104</v>
      </c>
      <c r="Q212" s="38" t="s">
        <v>105</v>
      </c>
      <c r="R212" s="87" t="s">
        <v>83</v>
      </c>
      <c r="S212" s="63" t="e">
        <f>HLOOKUP("Device Tree Pin Name",#REF!,MATCH($A212,#REF!,0),FALSE)</f>
        <v>#REF!</v>
      </c>
      <c r="T212" s="47" t="e">
        <f>HLOOKUP("power rail",#REF!,MATCH($A212,#REF!,0),FALSE)</f>
        <v>#REF!</v>
      </c>
      <c r="U212" s="62" t="e">
        <f>HLOOKUP("Wake Capable",#REF!,MATCH($A212,#REF!,0),FALSE)</f>
        <v>#REF!</v>
      </c>
      <c r="V212" s="62" t="e">
        <f>HLOOKUP("Strap",#REF!,MATCH($A212,#REF!,0),FALSE)</f>
        <v>#REF!</v>
      </c>
      <c r="W212" s="62" t="e">
        <f>HLOOKUP("GTE",#REF!,MATCH($A212,#REF!,0),FALSE)</f>
        <v>#REF!</v>
      </c>
      <c r="X212" s="62" t="e">
        <f>HLOOKUP("DPD_Control",#REF!,MATCH($A212,#REF!,0),FALSE)</f>
        <v>#REF!</v>
      </c>
      <c r="Y212" s="62" t="e">
        <f>HLOOKUP("DPD_Group",#REF!,MATCH($A212,#REF!,0),FALSE)</f>
        <v>#REF!</v>
      </c>
      <c r="Z212" s="47" t="e">
        <f>HLOOKUP("Pad Category",#REF!,MATCH($A212,#REF!,0),FALSE)</f>
        <v>#REF!</v>
      </c>
      <c r="AA212" s="47" t="e">
        <f>HLOOKUP("Pad type",#REF!,MATCH($A212,#REF!,0),FALSE)</f>
        <v>#REF!</v>
      </c>
      <c r="AB212" s="47" t="e">
        <f>HLOOKUP("Pull Strength",#REF!,MATCH($A212,#REF!,0),FALSE)</f>
        <v>#REF!</v>
      </c>
      <c r="AC212" s="47" t="e">
        <f>HLOOKUP("POR Pin State",#REF!,MATCH($A212,#REF!,0),FALSE)</f>
        <v>#REF!</v>
      </c>
      <c r="AD212" s="47" t="str">
        <f t="shared" si="96"/>
        <v>RSVD1</v>
      </c>
      <c r="AE212" s="82"/>
      <c r="AF212" s="38" t="str">
        <f t="shared" si="109"/>
        <v>PULL_DOWN</v>
      </c>
      <c r="AG212" s="38" t="str">
        <f t="shared" si="107"/>
        <v>TRISTATE</v>
      </c>
      <c r="AH212" s="38" t="str">
        <f t="shared" si="108"/>
        <v>DISABLE</v>
      </c>
      <c r="AI212" s="87" t="e">
        <f t="shared" si="82"/>
        <v>#REF!</v>
      </c>
      <c r="AJ212" s="86" t="b">
        <v>1</v>
      </c>
      <c r="AK212" s="86" t="b">
        <v>1</v>
      </c>
      <c r="AL212" s="86" t="b">
        <v>1</v>
      </c>
      <c r="AM212" s="86" t="b">
        <v>1</v>
      </c>
      <c r="AN212" s="86" t="b">
        <v>1</v>
      </c>
      <c r="AO212" s="86" t="b">
        <v>1</v>
      </c>
      <c r="AP212" s="63" t="str">
        <f t="shared" si="110"/>
        <v>VALID</v>
      </c>
      <c r="AQ212" s="174" t="s">
        <v>576</v>
      </c>
      <c r="AR212" s="103" t="s">
        <v>79</v>
      </c>
      <c r="AS212" s="104"/>
      <c r="AT212" s="105"/>
      <c r="AU212" s="173"/>
      <c r="AV212" s="173"/>
      <c r="AW212" s="118" t="s">
        <v>85</v>
      </c>
      <c r="AX212" s="104" t="s">
        <v>85</v>
      </c>
      <c r="AY212" s="105"/>
      <c r="AZ212" s="104"/>
      <c r="BA212" s="104"/>
      <c r="BB212" s="401" t="s">
        <v>496</v>
      </c>
      <c r="BC212" s="116"/>
      <c r="BD212" s="117"/>
      <c r="BE212" s="150" t="s">
        <v>575</v>
      </c>
      <c r="BF212" s="147" t="e">
        <f>VLOOKUP($A212,#REF!,34,FALSE)</f>
        <v>#REF!</v>
      </c>
      <c r="BG212" s="148" t="e">
        <f>VLOOKUP($A212,#REF!,22,FALSE)</f>
        <v>#REF!</v>
      </c>
      <c r="BH212" s="149"/>
    </row>
    <row r="213" ht="12.95" customHeight="1" spans="1:60">
      <c r="A213" s="47" t="s">
        <v>577</v>
      </c>
      <c r="B213" s="38" t="e">
        <f>VLOOKUP($A213,#REF!,34,FALSE)</f>
        <v>#REF!</v>
      </c>
      <c r="C213" s="39" t="str">
        <f t="shared" si="106"/>
        <v>unused_PEX_L4_CLKREQ_N</v>
      </c>
      <c r="D213" s="40" t="e">
        <f>IF(LEN(VLOOKUP($A213,#REF!,8,FALSE)),LEFT(VLOOKUP($A213,#REF!,8,FALSE),LEN(VLOOKUP($A213,#REF!,8,FALSE))-2),"")</f>
        <v>#REF!</v>
      </c>
      <c r="E213" s="41" t="e">
        <f>IF(LEN(VLOOKUP($A213,#REF!,4,FALSE)),IF(INDEX(#REF!,MATCH($A213,#REF!,0),1),LEFT(VLOOKUP($A213,#REF!,4,FALSE),LEN(VLOOKUP($A213,#REF!,4,FALSE))-2),CONCATENATE(LEFT(VLOOKUP($A213,#REF!,4,FALSE),LEN(VLOOKUP($A213,#REF!,4,FALSE))-2),"")),"")</f>
        <v>#REF!</v>
      </c>
      <c r="F213" s="42" t="e">
        <f>IF(LEN(VLOOKUP($A213,#REF!,5,FALSE)),IF(INDEX(#REF!,MATCH($A213,#REF!,0),2),LEFT(VLOOKUP($A213,#REF!,5,FALSE),LEN(VLOOKUP($A213,#REF!,5,FALSE))-2),CONCATENATE(LEFT(VLOOKUP($A213,#REF!,5,FALSE),LEN(VLOOKUP($A213,#REF!,5,FALSE))-2),"*")),"")</f>
        <v>#REF!</v>
      </c>
      <c r="G213" s="42" t="e">
        <f>IF(LEN(VLOOKUP($A213,#REF!,6,FALSE)),IF(INDEX(#REF!,MATCH($A213,#REF!,0),3),LEFT(VLOOKUP($A213,#REF!,6,FALSE),LEN(VLOOKUP($A213,#REF!,6,FALSE))-2),CONCATENATE(LEFT(VLOOKUP($A213,#REF!,6,FALSE),LEN(VLOOKUP($A213,#REF!,6,FALSE))-2),"*")),"")</f>
        <v>#REF!</v>
      </c>
      <c r="H213" s="43" t="e">
        <f>IF(LEN(VLOOKUP($A213,#REF!,7,FALSE)),IF(INDEX(#REF!,MATCH($A213,#REF!,0),4),LEFT(VLOOKUP($A213,#REF!,7,FALSE),LEN(VLOOKUP($A213,#REF!,7,FALSE))-2),CONCATENATE(LEFT(VLOOKUP($A213,#REF!,7,FALSE),LEN(VLOOKUP($A213,#REF!,7,FALSE))-2),"*")),"")</f>
        <v>#REF!</v>
      </c>
      <c r="I213" s="54" t="e">
        <f>IF(LEN(VLOOKUP($A213,#REF!,8,FALSE)),UPPER(RIGHT(VLOOKUP($A213,#REF!,8,FALSE),1)),"")</f>
        <v>#REF!</v>
      </c>
      <c r="J213" s="42" t="e">
        <f>IF(LEN(VLOOKUP($A213,#REF!,4,FALSE)),UPPER(RIGHT(VLOOKUP($A213,#REF!,4,FALSE),1)),"")</f>
        <v>#REF!</v>
      </c>
      <c r="K213" s="42" t="e">
        <f>IF(LEN(VLOOKUP($A213,#REF!,5,FALSE)),UPPER(RIGHT(VLOOKUP($A213,#REF!,5,FALSE),1)),"")</f>
        <v>#REF!</v>
      </c>
      <c r="L213" s="42" t="e">
        <f>IF(LEN(VLOOKUP($A213,#REF!,6,FALSE)),UPPER(RIGHT(VLOOKUP($A213,#REF!,6,FALSE),1)),"")</f>
        <v>#REF!</v>
      </c>
      <c r="M213" s="43" t="e">
        <f>IF(LEN(VLOOKUP($A213,#REF!,7,FALSE)),UPPER(RIGHT(VLOOKUP($A213,#REF!,7,FALSE),1)),"")</f>
        <v>#REF!</v>
      </c>
      <c r="N213" s="38" t="s">
        <v>578</v>
      </c>
      <c r="O213" s="38" t="s">
        <v>83</v>
      </c>
      <c r="P213" s="38" t="s">
        <v>104</v>
      </c>
      <c r="Q213" s="38" t="s">
        <v>105</v>
      </c>
      <c r="R213" s="87" t="s">
        <v>83</v>
      </c>
      <c r="S213" s="63" t="e">
        <f>HLOOKUP("Device Tree Pin Name",#REF!,MATCH($A213,#REF!,0),FALSE)</f>
        <v>#REF!</v>
      </c>
      <c r="T213" s="47" t="e">
        <f>HLOOKUP("power rail",#REF!,MATCH($A213,#REF!,0),FALSE)</f>
        <v>#REF!</v>
      </c>
      <c r="U213" s="62" t="e">
        <f>HLOOKUP("Wake Capable",#REF!,MATCH($A213,#REF!,0),FALSE)</f>
        <v>#REF!</v>
      </c>
      <c r="V213" s="62" t="e">
        <f>HLOOKUP("Strap",#REF!,MATCH($A213,#REF!,0),FALSE)</f>
        <v>#REF!</v>
      </c>
      <c r="W213" s="62" t="e">
        <f>HLOOKUP("GTE",#REF!,MATCH($A213,#REF!,0),FALSE)</f>
        <v>#REF!</v>
      </c>
      <c r="X213" s="62" t="e">
        <f>HLOOKUP("DPD_Control",#REF!,MATCH($A213,#REF!,0),FALSE)</f>
        <v>#REF!</v>
      </c>
      <c r="Y213" s="62" t="e">
        <f>HLOOKUP("DPD_Group",#REF!,MATCH($A213,#REF!,0),FALSE)</f>
        <v>#REF!</v>
      </c>
      <c r="Z213" s="47" t="e">
        <f>HLOOKUP("Pad Category",#REF!,MATCH($A213,#REF!,0),FALSE)</f>
        <v>#REF!</v>
      </c>
      <c r="AA213" s="47" t="e">
        <f>HLOOKUP("Pad type",#REF!,MATCH($A213,#REF!,0),FALSE)</f>
        <v>#REF!</v>
      </c>
      <c r="AB213" s="47" t="e">
        <f>HLOOKUP("Pull Strength",#REF!,MATCH($A213,#REF!,0),FALSE)</f>
        <v>#REF!</v>
      </c>
      <c r="AC213" s="47" t="e">
        <f>HLOOKUP("POR Pin State",#REF!,MATCH($A213,#REF!,0),FALSE)</f>
        <v>#REF!</v>
      </c>
      <c r="AD213" s="47" t="str">
        <f t="shared" si="96"/>
        <v>RSVD1</v>
      </c>
      <c r="AE213" s="82"/>
      <c r="AF213" s="38" t="str">
        <f t="shared" si="109"/>
        <v>PULL_DOWN</v>
      </c>
      <c r="AG213" s="38" t="str">
        <f t="shared" si="107"/>
        <v>TRISTATE</v>
      </c>
      <c r="AH213" s="38" t="str">
        <f t="shared" si="108"/>
        <v>DISABLE</v>
      </c>
      <c r="AI213" s="87" t="e">
        <f t="shared" si="82"/>
        <v>#REF!</v>
      </c>
      <c r="AJ213" s="86" t="b">
        <v>1</v>
      </c>
      <c r="AK213" s="86" t="b">
        <v>1</v>
      </c>
      <c r="AL213" s="86" t="b">
        <v>1</v>
      </c>
      <c r="AM213" s="86" t="b">
        <v>1</v>
      </c>
      <c r="AN213" s="86" t="b">
        <v>1</v>
      </c>
      <c r="AO213" s="86" t="b">
        <v>1</v>
      </c>
      <c r="AP213" s="63" t="str">
        <f t="shared" si="110"/>
        <v>VALID</v>
      </c>
      <c r="AQ213" s="102" t="s">
        <v>579</v>
      </c>
      <c r="AR213" s="103" t="s">
        <v>79</v>
      </c>
      <c r="AS213" s="104"/>
      <c r="AT213" s="104" t="s">
        <v>89</v>
      </c>
      <c r="AU213" s="173"/>
      <c r="AV213" s="173"/>
      <c r="AW213" s="118" t="s">
        <v>85</v>
      </c>
      <c r="AX213" s="104" t="s">
        <v>85</v>
      </c>
      <c r="AY213" s="105"/>
      <c r="AZ213" s="104"/>
      <c r="BA213" s="104"/>
      <c r="BB213" s="115"/>
      <c r="BC213" s="116"/>
      <c r="BD213" s="117"/>
      <c r="BE213" s="150" t="s">
        <v>577</v>
      </c>
      <c r="BF213" s="147" t="e">
        <f>VLOOKUP($A213,#REF!,34,FALSE)</f>
        <v>#REF!</v>
      </c>
      <c r="BG213" s="148" t="e">
        <f>VLOOKUP($A213,#REF!,22,FALSE)</f>
        <v>#REF!</v>
      </c>
      <c r="BH213" s="149"/>
    </row>
    <row r="214" ht="12.95" customHeight="1" spans="1:60">
      <c r="A214" s="47" t="s">
        <v>580</v>
      </c>
      <c r="B214" s="38" t="e">
        <f>VLOOKUP($A214,#REF!,34,FALSE)</f>
        <v>#REF!</v>
      </c>
      <c r="C214" s="39" t="str">
        <f t="shared" si="106"/>
        <v>unused_PEX_L4_RST_N</v>
      </c>
      <c r="D214" s="40" t="e">
        <f>IF(LEN(VLOOKUP($A214,#REF!,8,FALSE)),LEFT(VLOOKUP($A214,#REF!,8,FALSE),LEN(VLOOKUP($A214,#REF!,8,FALSE))-2),"")</f>
        <v>#REF!</v>
      </c>
      <c r="E214" s="41" t="e">
        <f>IF(LEN(VLOOKUP($A214,#REF!,4,FALSE)),IF(INDEX(#REF!,MATCH($A214,#REF!,0),1),LEFT(VLOOKUP($A214,#REF!,4,FALSE),LEN(VLOOKUP($A214,#REF!,4,FALSE))-2),CONCATENATE(LEFT(VLOOKUP($A214,#REF!,4,FALSE),LEN(VLOOKUP($A214,#REF!,4,FALSE))-2),"")),"")</f>
        <v>#REF!</v>
      </c>
      <c r="F214" s="42" t="e">
        <f>IF(LEN(VLOOKUP($A214,#REF!,5,FALSE)),IF(INDEX(#REF!,MATCH($A214,#REF!,0),2),LEFT(VLOOKUP($A214,#REF!,5,FALSE),LEN(VLOOKUP($A214,#REF!,5,FALSE))-2),CONCATENATE(LEFT(VLOOKUP($A214,#REF!,5,FALSE),LEN(VLOOKUP($A214,#REF!,5,FALSE))-2),"*")),"")</f>
        <v>#REF!</v>
      </c>
      <c r="G214" s="42" t="e">
        <f>IF(LEN(VLOOKUP($A214,#REF!,6,FALSE)),IF(INDEX(#REF!,MATCH($A214,#REF!,0),3),LEFT(VLOOKUP($A214,#REF!,6,FALSE),LEN(VLOOKUP($A214,#REF!,6,FALSE))-2),CONCATENATE(LEFT(VLOOKUP($A214,#REF!,6,FALSE),LEN(VLOOKUP($A214,#REF!,6,FALSE))-2),"*")),"")</f>
        <v>#REF!</v>
      </c>
      <c r="H214" s="43" t="e">
        <f>IF(LEN(VLOOKUP($A214,#REF!,7,FALSE)),IF(INDEX(#REF!,MATCH($A214,#REF!,0),4),LEFT(VLOOKUP($A214,#REF!,7,FALSE),LEN(VLOOKUP($A214,#REF!,7,FALSE))-2),CONCATENATE(LEFT(VLOOKUP($A214,#REF!,7,FALSE),LEN(VLOOKUP($A214,#REF!,7,FALSE))-2),"*")),"")</f>
        <v>#REF!</v>
      </c>
      <c r="I214" s="54" t="e">
        <f>IF(LEN(VLOOKUP($A214,#REF!,8,FALSE)),UPPER(RIGHT(VLOOKUP($A214,#REF!,8,FALSE),1)),"")</f>
        <v>#REF!</v>
      </c>
      <c r="J214" s="42" t="e">
        <f>IF(LEN(VLOOKUP($A214,#REF!,4,FALSE)),UPPER(RIGHT(VLOOKUP($A214,#REF!,4,FALSE),1)),"")</f>
        <v>#REF!</v>
      </c>
      <c r="K214" s="42" t="e">
        <f>IF(LEN(VLOOKUP($A214,#REF!,5,FALSE)),UPPER(RIGHT(VLOOKUP($A214,#REF!,5,FALSE),1)),"")</f>
        <v>#REF!</v>
      </c>
      <c r="L214" s="42" t="e">
        <f>IF(LEN(VLOOKUP($A214,#REF!,6,FALSE)),UPPER(RIGHT(VLOOKUP($A214,#REF!,6,FALSE),1)),"")</f>
        <v>#REF!</v>
      </c>
      <c r="M214" s="43" t="e">
        <f>IF(LEN(VLOOKUP($A214,#REF!,7,FALSE)),UPPER(RIGHT(VLOOKUP($A214,#REF!,7,FALSE),1)),"")</f>
        <v>#REF!</v>
      </c>
      <c r="N214" s="38" t="s">
        <v>578</v>
      </c>
      <c r="O214" s="38" t="s">
        <v>83</v>
      </c>
      <c r="P214" s="38" t="s">
        <v>104</v>
      </c>
      <c r="Q214" s="38" t="s">
        <v>105</v>
      </c>
      <c r="R214" s="159" t="s">
        <v>83</v>
      </c>
      <c r="S214" s="196" t="e">
        <f>HLOOKUP("Device Tree Pin Name",#REF!,MATCH($A214,#REF!,0),FALSE)</f>
        <v>#REF!</v>
      </c>
      <c r="T214" s="67" t="e">
        <f>HLOOKUP("power rail",#REF!,MATCH($A214,#REF!,0),FALSE)</f>
        <v>#REF!</v>
      </c>
      <c r="U214" s="62" t="e">
        <f>HLOOKUP("Wake Capable",#REF!,MATCH($A214,#REF!,0),FALSE)</f>
        <v>#REF!</v>
      </c>
      <c r="V214" s="62" t="e">
        <f>HLOOKUP("Strap",#REF!,MATCH($A214,#REF!,0),FALSE)</f>
        <v>#REF!</v>
      </c>
      <c r="W214" s="62" t="e">
        <f>HLOOKUP("GTE",#REF!,MATCH($A214,#REF!,0),FALSE)</f>
        <v>#REF!</v>
      </c>
      <c r="X214" s="62" t="e">
        <f>HLOOKUP("DPD_Control",#REF!,MATCH($A214,#REF!,0),FALSE)</f>
        <v>#REF!</v>
      </c>
      <c r="Y214" s="62" t="e">
        <f>HLOOKUP("DPD_Group",#REF!,MATCH($A214,#REF!,0),FALSE)</f>
        <v>#REF!</v>
      </c>
      <c r="Z214" s="47" t="e">
        <f>HLOOKUP("Pad Category",#REF!,MATCH($A214,#REF!,0),FALSE)</f>
        <v>#REF!</v>
      </c>
      <c r="AA214" s="47" t="e">
        <f>HLOOKUP("Pad type",#REF!,MATCH($A214,#REF!,0),FALSE)</f>
        <v>#REF!</v>
      </c>
      <c r="AB214" s="47" t="e">
        <f>HLOOKUP("Pull Strength",#REF!,MATCH($A214,#REF!,0),FALSE)</f>
        <v>#REF!</v>
      </c>
      <c r="AC214" s="47" t="e">
        <f>HLOOKUP("POR Pin State",#REF!,MATCH($A214,#REF!,0),FALSE)</f>
        <v>#REF!</v>
      </c>
      <c r="AD214" s="47" t="str">
        <f t="shared" si="96"/>
        <v>RSVD1</v>
      </c>
      <c r="AE214" s="82"/>
      <c r="AF214" s="38" t="str">
        <f t="shared" si="109"/>
        <v>PULL_DOWN</v>
      </c>
      <c r="AG214" s="38" t="str">
        <f t="shared" si="107"/>
        <v>TRISTATE</v>
      </c>
      <c r="AH214" s="38" t="str">
        <f t="shared" si="108"/>
        <v>DISABLE</v>
      </c>
      <c r="AI214" s="87" t="e">
        <f t="shared" si="82"/>
        <v>#REF!</v>
      </c>
      <c r="AJ214" s="86" t="b">
        <v>1</v>
      </c>
      <c r="AK214" s="86" t="b">
        <v>1</v>
      </c>
      <c r="AL214" s="86" t="b">
        <v>1</v>
      </c>
      <c r="AM214" s="86" t="b">
        <v>1</v>
      </c>
      <c r="AN214" s="86" t="b">
        <v>1</v>
      </c>
      <c r="AO214" s="86" t="b">
        <v>1</v>
      </c>
      <c r="AP214" s="63" t="str">
        <f t="shared" si="110"/>
        <v>VALID</v>
      </c>
      <c r="AQ214" s="102" t="s">
        <v>581</v>
      </c>
      <c r="AR214" s="103" t="s">
        <v>79</v>
      </c>
      <c r="AS214" s="104"/>
      <c r="AT214" s="105"/>
      <c r="AU214" s="105"/>
      <c r="AV214" s="105"/>
      <c r="AW214" s="118" t="s">
        <v>85</v>
      </c>
      <c r="AX214" s="104" t="s">
        <v>85</v>
      </c>
      <c r="AY214" s="105"/>
      <c r="AZ214" s="104"/>
      <c r="BA214" s="104"/>
      <c r="BB214" s="115"/>
      <c r="BC214" s="116"/>
      <c r="BD214" s="117"/>
      <c r="BE214" s="150" t="s">
        <v>580</v>
      </c>
      <c r="BF214" s="147" t="e">
        <f>VLOOKUP($A214,#REF!,34,FALSE)</f>
        <v>#REF!</v>
      </c>
      <c r="BG214" s="148" t="e">
        <f>VLOOKUP($A214,#REF!,22,FALSE)</f>
        <v>#REF!</v>
      </c>
      <c r="BH214" s="149"/>
    </row>
    <row r="215" ht="12.95" customHeight="1" spans="1:60">
      <c r="A215" s="47" t="s">
        <v>582</v>
      </c>
      <c r="B215" s="38" t="e">
        <f>VLOOKUP($A215,#REF!,34,FALSE)</f>
        <v>#REF!</v>
      </c>
      <c r="C215" s="39" t="str">
        <f t="shared" si="106"/>
        <v>unused_PEX_WAKE_N</v>
      </c>
      <c r="D215" s="40" t="e">
        <f>IF(LEN(VLOOKUP($A215,#REF!,8,FALSE)),LEFT(VLOOKUP($A215,#REF!,8,FALSE),LEN(VLOOKUP($A215,#REF!,8,FALSE))-2),"")</f>
        <v>#REF!</v>
      </c>
      <c r="E215" s="41" t="e">
        <f>IF(LEN(VLOOKUP($A215,#REF!,4,FALSE)),IF(INDEX(#REF!,MATCH($A215,#REF!,0),1),LEFT(VLOOKUP($A215,#REF!,4,FALSE),LEN(VLOOKUP($A215,#REF!,4,FALSE))-2),CONCATENATE(LEFT(VLOOKUP($A215,#REF!,4,FALSE),LEN(VLOOKUP($A215,#REF!,4,FALSE))-2),"")),"")</f>
        <v>#REF!</v>
      </c>
      <c r="F215" s="42" t="e">
        <f>IF(LEN(VLOOKUP($A215,#REF!,5,FALSE)),IF(INDEX(#REF!,MATCH($A215,#REF!,0),2),LEFT(VLOOKUP($A215,#REF!,5,FALSE),LEN(VLOOKUP($A215,#REF!,5,FALSE))-2),CONCATENATE(LEFT(VLOOKUP($A215,#REF!,5,FALSE),LEN(VLOOKUP($A215,#REF!,5,FALSE))-2),"*")),"")</f>
        <v>#REF!</v>
      </c>
      <c r="G215" s="42" t="e">
        <f>IF(LEN(VLOOKUP($A215,#REF!,6,FALSE)),IF(INDEX(#REF!,MATCH($A215,#REF!,0),3),LEFT(VLOOKUP($A215,#REF!,6,FALSE),LEN(VLOOKUP($A215,#REF!,6,FALSE))-2),CONCATENATE(LEFT(VLOOKUP($A215,#REF!,6,FALSE),LEN(VLOOKUP($A215,#REF!,6,FALSE))-2),"*")),"")</f>
        <v>#REF!</v>
      </c>
      <c r="H215" s="43" t="e">
        <f>IF(LEN(VLOOKUP($A215,#REF!,7,FALSE)),IF(INDEX(#REF!,MATCH($A215,#REF!,0),4),LEFT(VLOOKUP($A215,#REF!,7,FALSE),LEN(VLOOKUP($A215,#REF!,7,FALSE))-2),CONCATENATE(LEFT(VLOOKUP($A215,#REF!,7,FALSE),LEN(VLOOKUP($A215,#REF!,7,FALSE))-2),"*")),"")</f>
        <v>#REF!</v>
      </c>
      <c r="I215" s="54" t="e">
        <f>IF(LEN(VLOOKUP($A215,#REF!,8,FALSE)),UPPER(RIGHT(VLOOKUP($A215,#REF!,8,FALSE),1)),"")</f>
        <v>#REF!</v>
      </c>
      <c r="J215" s="42" t="e">
        <f>IF(LEN(VLOOKUP($A215,#REF!,4,FALSE)),UPPER(RIGHT(VLOOKUP($A215,#REF!,4,FALSE),1)),"")</f>
        <v>#REF!</v>
      </c>
      <c r="K215" s="42" t="e">
        <f>IF(LEN(VLOOKUP($A215,#REF!,5,FALSE)),UPPER(RIGHT(VLOOKUP($A215,#REF!,5,FALSE),1)),"")</f>
        <v>#REF!</v>
      </c>
      <c r="L215" s="42" t="e">
        <f>IF(LEN(VLOOKUP($A215,#REF!,6,FALSE)),UPPER(RIGHT(VLOOKUP($A215,#REF!,6,FALSE),1)),"")</f>
        <v>#REF!</v>
      </c>
      <c r="M215" s="43" t="e">
        <f>IF(LEN(VLOOKUP($A215,#REF!,7,FALSE)),UPPER(RIGHT(VLOOKUP($A215,#REF!,7,FALSE),1)),"")</f>
        <v>#REF!</v>
      </c>
      <c r="N215" s="38" t="e">
        <f t="shared" ref="N215:N216" si="111">IF(E215="","RSVD0")</f>
        <v>#REF!</v>
      </c>
      <c r="O215" s="38" t="s">
        <v>83</v>
      </c>
      <c r="P215" s="38" t="s">
        <v>104</v>
      </c>
      <c r="Q215" s="38" t="s">
        <v>105</v>
      </c>
      <c r="R215" s="87" t="s">
        <v>94</v>
      </c>
      <c r="S215" s="63" t="e">
        <f>HLOOKUP("Device Tree Pin Name",#REF!,MATCH($A215,#REF!,0),FALSE)</f>
        <v>#REF!</v>
      </c>
      <c r="T215" s="47" t="e">
        <f>HLOOKUP("power rail",#REF!,MATCH($A215,#REF!,0),FALSE)</f>
        <v>#REF!</v>
      </c>
      <c r="U215" s="62" t="e">
        <f>HLOOKUP("Wake Capable",#REF!,MATCH($A215,#REF!,0),FALSE)</f>
        <v>#REF!</v>
      </c>
      <c r="V215" s="62" t="e">
        <f>HLOOKUP("Strap",#REF!,MATCH($A215,#REF!,0),FALSE)</f>
        <v>#REF!</v>
      </c>
      <c r="W215" s="62" t="e">
        <f>HLOOKUP("GTE",#REF!,MATCH($A215,#REF!,0),FALSE)</f>
        <v>#REF!</v>
      </c>
      <c r="X215" s="62" t="e">
        <f>HLOOKUP("DPD_Control",#REF!,MATCH($A215,#REF!,0),FALSE)</f>
        <v>#REF!</v>
      </c>
      <c r="Y215" s="62" t="e">
        <f>HLOOKUP("DPD_Group",#REF!,MATCH($A215,#REF!,0),FALSE)</f>
        <v>#REF!</v>
      </c>
      <c r="Z215" s="47" t="e">
        <f>HLOOKUP("Pad Category",#REF!,MATCH($A215,#REF!,0),FALSE)</f>
        <v>#REF!</v>
      </c>
      <c r="AA215" s="47" t="e">
        <f>HLOOKUP("Pad type",#REF!,MATCH($A215,#REF!,0),FALSE)</f>
        <v>#REF!</v>
      </c>
      <c r="AB215" s="47" t="e">
        <f>HLOOKUP("Pull Strength",#REF!,MATCH($A215,#REF!,0),FALSE)</f>
        <v>#REF!</v>
      </c>
      <c r="AC215" s="47" t="e">
        <f>HLOOKUP("POR Pin State",#REF!,MATCH($A215,#REF!,0),FALSE)</f>
        <v>#REF!</v>
      </c>
      <c r="AD215" s="47" t="str">
        <f t="shared" si="96"/>
        <v>RSVD0</v>
      </c>
      <c r="AE215" s="82"/>
      <c r="AF215" s="38" t="str">
        <f t="shared" si="109"/>
        <v>PULL_DOWN</v>
      </c>
      <c r="AG215" s="38" t="str">
        <f t="shared" si="107"/>
        <v>TRISTATE</v>
      </c>
      <c r="AH215" s="38" t="str">
        <f t="shared" si="108"/>
        <v>DISABLE</v>
      </c>
      <c r="AI215" s="87" t="e">
        <f t="shared" si="82"/>
        <v>#REF!</v>
      </c>
      <c r="AJ215" s="86" t="b">
        <v>1</v>
      </c>
      <c r="AK215" s="86" t="b">
        <v>1</v>
      </c>
      <c r="AL215" s="86" t="b">
        <v>1</v>
      </c>
      <c r="AM215" s="86" t="b">
        <v>1</v>
      </c>
      <c r="AN215" s="86" t="b">
        <v>1</v>
      </c>
      <c r="AO215" s="86" t="b">
        <v>1</v>
      </c>
      <c r="AP215" s="63" t="str">
        <f t="shared" si="110"/>
        <v>VALID</v>
      </c>
      <c r="AQ215" s="169" t="s">
        <v>583</v>
      </c>
      <c r="AR215" s="103" t="s">
        <v>79</v>
      </c>
      <c r="AS215" s="104"/>
      <c r="AT215" s="104" t="s">
        <v>89</v>
      </c>
      <c r="AU215" s="105"/>
      <c r="AV215" s="105"/>
      <c r="AW215" s="118" t="s">
        <v>85</v>
      </c>
      <c r="AX215" s="104" t="s">
        <v>85</v>
      </c>
      <c r="AY215" s="105"/>
      <c r="AZ215" s="104"/>
      <c r="BA215" s="104"/>
      <c r="BB215" s="115"/>
      <c r="BC215" s="116"/>
      <c r="BD215" s="117"/>
      <c r="BE215" s="150" t="s">
        <v>582</v>
      </c>
      <c r="BF215" s="147" t="e">
        <f>VLOOKUP($A215,#REF!,34,FALSE)</f>
        <v>#REF!</v>
      </c>
      <c r="BG215" s="148" t="e">
        <f>VLOOKUP($A215,#REF!,22,FALSE)</f>
        <v>#REF!</v>
      </c>
      <c r="BH215" s="149"/>
    </row>
    <row r="216" ht="12.95" customHeight="1" spans="1:60">
      <c r="A216" s="47" t="s">
        <v>584</v>
      </c>
      <c r="B216" s="38" t="e">
        <f>VLOOKUP($A216,#REF!,34,FALSE)</f>
        <v>#REF!</v>
      </c>
      <c r="C216" s="39" t="str">
        <f t="shared" si="106"/>
        <v>unused_SOC_GPIO34</v>
      </c>
      <c r="D216" s="40" t="e">
        <f>IF(LEN(VLOOKUP($A216,#REF!,8,FALSE)),LEFT(VLOOKUP($A216,#REF!,8,FALSE),LEN(VLOOKUP($A216,#REF!,8,FALSE))-2),"")</f>
        <v>#REF!</v>
      </c>
      <c r="E216" s="41" t="e">
        <f>IF(LEN(VLOOKUP($A216,#REF!,4,FALSE)),IF(INDEX(#REF!,MATCH($A216,#REF!,0),1),LEFT(VLOOKUP($A216,#REF!,4,FALSE),LEN(VLOOKUP($A216,#REF!,4,FALSE))-2),CONCATENATE(LEFT(VLOOKUP($A216,#REF!,4,FALSE),LEN(VLOOKUP($A216,#REF!,4,FALSE))-2),"")),"")</f>
        <v>#REF!</v>
      </c>
      <c r="F216" s="42" t="e">
        <f>IF(LEN(VLOOKUP($A216,#REF!,5,FALSE)),IF(INDEX(#REF!,MATCH($A216,#REF!,0),2),LEFT(VLOOKUP($A216,#REF!,5,FALSE),LEN(VLOOKUP($A216,#REF!,5,FALSE))-2),CONCATENATE(LEFT(VLOOKUP($A216,#REF!,5,FALSE),LEN(VLOOKUP($A216,#REF!,5,FALSE))-2),"*")),"")</f>
        <v>#REF!</v>
      </c>
      <c r="G216" s="42" t="e">
        <f>IF(LEN(VLOOKUP($A216,#REF!,6,FALSE)),IF(INDEX(#REF!,MATCH($A216,#REF!,0),3),LEFT(VLOOKUP($A216,#REF!,6,FALSE),LEN(VLOOKUP($A216,#REF!,6,FALSE))-2),CONCATENATE(LEFT(VLOOKUP($A216,#REF!,6,FALSE),LEN(VLOOKUP($A216,#REF!,6,FALSE))-2),"*")),"")</f>
        <v>#REF!</v>
      </c>
      <c r="H216" s="43" t="e">
        <f>IF(LEN(VLOOKUP($A216,#REF!,7,FALSE)),IF(INDEX(#REF!,MATCH($A216,#REF!,0),4),LEFT(VLOOKUP($A216,#REF!,7,FALSE),LEN(VLOOKUP($A216,#REF!,7,FALSE))-2),CONCATENATE(LEFT(VLOOKUP($A216,#REF!,7,FALSE),LEN(VLOOKUP($A216,#REF!,7,FALSE))-2),"*")),"")</f>
        <v>#REF!</v>
      </c>
      <c r="I216" s="54" t="e">
        <f>IF(LEN(VLOOKUP($A216,#REF!,8,FALSE)),UPPER(RIGHT(VLOOKUP($A216,#REF!,8,FALSE),1)),"")</f>
        <v>#REF!</v>
      </c>
      <c r="J216" s="42" t="e">
        <f>IF(LEN(VLOOKUP($A216,#REF!,4,FALSE)),UPPER(RIGHT(VLOOKUP($A216,#REF!,4,FALSE),1)),"")</f>
        <v>#REF!</v>
      </c>
      <c r="K216" s="42" t="e">
        <f>IF(LEN(VLOOKUP($A216,#REF!,5,FALSE)),UPPER(RIGHT(VLOOKUP($A216,#REF!,5,FALSE),1)),"")</f>
        <v>#REF!</v>
      </c>
      <c r="L216" s="42" t="e">
        <f>IF(LEN(VLOOKUP($A216,#REF!,6,FALSE)),UPPER(RIGHT(VLOOKUP($A216,#REF!,6,FALSE),1)),"")</f>
        <v>#REF!</v>
      </c>
      <c r="M216" s="43" t="e">
        <f>IF(LEN(VLOOKUP($A216,#REF!,7,FALSE)),UPPER(RIGHT(VLOOKUP($A216,#REF!,7,FALSE),1)),"")</f>
        <v>#REF!</v>
      </c>
      <c r="N216" s="38" t="e">
        <f t="shared" si="111"/>
        <v>#REF!</v>
      </c>
      <c r="O216" s="38" t="s">
        <v>83</v>
      </c>
      <c r="P216" s="38" t="s">
        <v>104</v>
      </c>
      <c r="Q216" s="38" t="s">
        <v>105</v>
      </c>
      <c r="R216" s="87" t="s">
        <v>83</v>
      </c>
      <c r="S216" s="63" t="e">
        <f>HLOOKUP("Device Tree Pin Name",#REF!,MATCH($A216,#REF!,0),FALSE)</f>
        <v>#REF!</v>
      </c>
      <c r="T216" s="47" t="e">
        <f>HLOOKUP("power rail",#REF!,MATCH($A216,#REF!,0),FALSE)</f>
        <v>#REF!</v>
      </c>
      <c r="U216" s="62" t="e">
        <f>HLOOKUP("Wake Capable",#REF!,MATCH($A216,#REF!,0),FALSE)</f>
        <v>#REF!</v>
      </c>
      <c r="V216" s="62" t="e">
        <f>HLOOKUP("Strap",#REF!,MATCH($A216,#REF!,0),FALSE)</f>
        <v>#REF!</v>
      </c>
      <c r="W216" s="62" t="e">
        <f>HLOOKUP("GTE",#REF!,MATCH($A216,#REF!,0),FALSE)</f>
        <v>#REF!</v>
      </c>
      <c r="X216" s="62" t="e">
        <f>HLOOKUP("DPD_Control",#REF!,MATCH($A216,#REF!,0),FALSE)</f>
        <v>#REF!</v>
      </c>
      <c r="Y216" s="62" t="e">
        <f>HLOOKUP("DPD_Group",#REF!,MATCH($A216,#REF!,0),FALSE)</f>
        <v>#REF!</v>
      </c>
      <c r="Z216" s="47" t="e">
        <f>HLOOKUP("Pad Category",#REF!,MATCH($A216,#REF!,0),FALSE)</f>
        <v>#REF!</v>
      </c>
      <c r="AA216" s="47" t="e">
        <f>HLOOKUP("Pad type",#REF!,MATCH($A216,#REF!,0),FALSE)</f>
        <v>#REF!</v>
      </c>
      <c r="AB216" s="47" t="e">
        <f>HLOOKUP("Pull Strength",#REF!,MATCH($A216,#REF!,0),FALSE)</f>
        <v>#REF!</v>
      </c>
      <c r="AC216" s="47" t="e">
        <f>HLOOKUP("POR Pin State",#REF!,MATCH($A216,#REF!,0),FALSE)</f>
        <v>#REF!</v>
      </c>
      <c r="AD216" s="47" t="str">
        <f t="shared" si="96"/>
        <v>RSVD1</v>
      </c>
      <c r="AE216" s="82"/>
      <c r="AF216" s="38" t="str">
        <f t="shared" si="109"/>
        <v>PULL_DOWN</v>
      </c>
      <c r="AG216" s="38" t="str">
        <f t="shared" si="107"/>
        <v>TRISTATE</v>
      </c>
      <c r="AH216" s="38" t="str">
        <f t="shared" si="108"/>
        <v>DISABLE</v>
      </c>
      <c r="AI216" s="87" t="e">
        <f t="shared" si="82"/>
        <v>#REF!</v>
      </c>
      <c r="AJ216" s="86" t="b">
        <v>1</v>
      </c>
      <c r="AK216" s="86" t="b">
        <v>1</v>
      </c>
      <c r="AL216" s="86" t="b">
        <v>1</v>
      </c>
      <c r="AM216" s="86" t="b">
        <v>1</v>
      </c>
      <c r="AN216" s="86" t="b">
        <v>1</v>
      </c>
      <c r="AO216" s="86" t="b">
        <v>1</v>
      </c>
      <c r="AP216" s="63" t="str">
        <f t="shared" si="110"/>
        <v>VALID</v>
      </c>
      <c r="AQ216" s="169" t="s">
        <v>585</v>
      </c>
      <c r="AR216" s="103" t="s">
        <v>79</v>
      </c>
      <c r="AS216" s="104"/>
      <c r="AT216" s="104" t="s">
        <v>89</v>
      </c>
      <c r="AU216" s="105"/>
      <c r="AV216" s="105"/>
      <c r="AW216" s="118" t="s">
        <v>85</v>
      </c>
      <c r="AX216" s="104" t="s">
        <v>85</v>
      </c>
      <c r="AY216" s="105"/>
      <c r="AZ216" s="104"/>
      <c r="BA216" s="104"/>
      <c r="BB216" s="115"/>
      <c r="BC216" s="116"/>
      <c r="BD216" s="117"/>
      <c r="BE216" s="202" t="s">
        <v>3</v>
      </c>
      <c r="BF216" s="147" t="e">
        <f>VLOOKUP($A216,#REF!,34,FALSE)</f>
        <v>#REF!</v>
      </c>
      <c r="BG216" s="148" t="e">
        <f>VLOOKUP($A216,#REF!,22,FALSE)</f>
        <v>#REF!</v>
      </c>
      <c r="BH216" s="149"/>
    </row>
    <row r="217" s="3" customFormat="1" ht="18" customHeight="1" spans="1:60">
      <c r="A217" s="163" t="s">
        <v>586</v>
      </c>
      <c r="B217" s="190" t="s">
        <v>555</v>
      </c>
      <c r="C217" s="35"/>
      <c r="D217" s="37"/>
      <c r="E217" s="37"/>
      <c r="F217" s="37"/>
      <c r="G217" s="37"/>
      <c r="H217" s="37"/>
      <c r="I217" s="35"/>
      <c r="J217" s="35"/>
      <c r="K217" s="35"/>
      <c r="L217" s="35"/>
      <c r="M217" s="35"/>
      <c r="N217" s="35"/>
      <c r="O217" s="35"/>
      <c r="P217" s="35"/>
      <c r="Q217" s="35"/>
      <c r="R217" s="35"/>
      <c r="S217" s="192"/>
      <c r="T217" s="35"/>
      <c r="U217" s="60"/>
      <c r="V217" s="60"/>
      <c r="W217" s="60"/>
      <c r="X217" s="60"/>
      <c r="Y217" s="60"/>
      <c r="Z217" s="81"/>
      <c r="AA217" s="81"/>
      <c r="AB217" s="81"/>
      <c r="AC217" s="81"/>
      <c r="AD217" s="81"/>
      <c r="AE217" s="81"/>
      <c r="AF217" s="81"/>
      <c r="AG217" s="81"/>
      <c r="AH217" s="81"/>
      <c r="AI217" s="81"/>
      <c r="AJ217" s="81"/>
      <c r="AK217" s="81"/>
      <c r="AL217" s="81"/>
      <c r="AM217" s="81"/>
      <c r="AN217" s="81"/>
      <c r="AO217" s="81"/>
      <c r="AP217" s="81"/>
      <c r="AQ217" s="100"/>
      <c r="AR217" s="100"/>
      <c r="AS217" s="101"/>
      <c r="AT217" s="101"/>
      <c r="AU217" s="101"/>
      <c r="AV217" s="101"/>
      <c r="AW217" s="101"/>
      <c r="AX217" s="101"/>
      <c r="AY217" s="101"/>
      <c r="AZ217" s="101"/>
      <c r="BA217" s="101"/>
      <c r="BB217" s="101"/>
      <c r="BC217" s="400" t="s">
        <v>76</v>
      </c>
      <c r="BD217" s="114"/>
      <c r="BE217" s="142" t="s">
        <v>586</v>
      </c>
      <c r="BF217" s="143" t="s">
        <v>555</v>
      </c>
      <c r="BG217" s="144"/>
      <c r="BH217" s="145"/>
    </row>
    <row r="218" ht="12.95" customHeight="1" spans="1:60">
      <c r="A218" s="47" t="s">
        <v>587</v>
      </c>
      <c r="B218" s="38" t="e">
        <f>VLOOKUP($A218,#REF!,34,FALSE)</f>
        <v>#REF!</v>
      </c>
      <c r="C218" s="39" t="str">
        <f t="shared" ref="C218:C227" si="112">CONCATENATE("unused_",A218)</f>
        <v>unused_PEX_CLK0P</v>
      </c>
      <c r="D218" s="40" t="e">
        <f>IF(LEN(VLOOKUP($A218,#REF!,8,FALSE)),LEFT(VLOOKUP($A218,#REF!,8,FALSE),LEN(VLOOKUP($A218,#REF!,8,FALSE))-2),"")</f>
        <v>#REF!</v>
      </c>
      <c r="E218" s="41" t="e">
        <f>IF(LEN(VLOOKUP($A218,#REF!,4,FALSE)),IF(INDEX(#REF!,MATCH($A218,#REF!,0),1),LEFT(VLOOKUP($A218,#REF!,4,FALSE),LEN(VLOOKUP($A218,#REF!,4,FALSE))-2),CONCATENATE(LEFT(VLOOKUP($A218,#REF!,4,FALSE),LEN(VLOOKUP($A218,#REF!,4,FALSE))-2),"*")),"")</f>
        <v>#REF!</v>
      </c>
      <c r="F218" s="42" t="e">
        <f>IF(LEN(VLOOKUP($A218,#REF!,5,FALSE)),IF(INDEX(#REF!,MATCH($A218,#REF!,0),2),LEFT(VLOOKUP($A218,#REF!,5,FALSE),LEN(VLOOKUP($A218,#REF!,5,FALSE))-2),CONCATENATE(LEFT(VLOOKUP($A218,#REF!,5,FALSE),LEN(VLOOKUP($A218,#REF!,5,FALSE))-2),"*")),"")</f>
        <v>#REF!</v>
      </c>
      <c r="G218" s="42" t="e">
        <f>IF(LEN(VLOOKUP($A218,#REF!,6,FALSE)),IF(INDEX(#REF!,MATCH($A218,#REF!,0),3),LEFT(VLOOKUP($A218,#REF!,6,FALSE),LEN(VLOOKUP($A218,#REF!,6,FALSE))-2),CONCATENATE(LEFT(VLOOKUP($A218,#REF!,6,FALSE),LEN(VLOOKUP($A218,#REF!,6,FALSE))-2),"*")),"")</f>
        <v>#REF!</v>
      </c>
      <c r="H218" s="43" t="e">
        <f>IF(LEN(VLOOKUP($A218,#REF!,7,FALSE)),IF(INDEX(#REF!,MATCH($A218,#REF!,0),4),LEFT(VLOOKUP($A218,#REF!,7,FALSE),LEN(VLOOKUP($A218,#REF!,7,FALSE))-2),CONCATENATE(LEFT(VLOOKUP($A218,#REF!,7,FALSE),LEN(VLOOKUP($A218,#REF!,7,FALSE))-2),"*")),"")</f>
        <v>#REF!</v>
      </c>
      <c r="I218" s="54" t="e">
        <f>IF(LEN(VLOOKUP($A218,#REF!,8,FALSE)),UPPER(RIGHT(VLOOKUP($A218,#REF!,8,FALSE),1)),"")</f>
        <v>#REF!</v>
      </c>
      <c r="J218" s="42" t="e">
        <f>IF(LEN(VLOOKUP($A218,#REF!,4,FALSE)),UPPER(RIGHT(VLOOKUP($A218,#REF!,4,FALSE),1)),"")</f>
        <v>#REF!</v>
      </c>
      <c r="K218" s="42" t="e">
        <f>IF(LEN(VLOOKUP($A218,#REF!,5,FALSE)),UPPER(RIGHT(VLOOKUP($A218,#REF!,5,FALSE),1)),"")</f>
        <v>#REF!</v>
      </c>
      <c r="L218" s="42" t="e">
        <f>IF(LEN(VLOOKUP($A218,#REF!,6,FALSE)),UPPER(RIGHT(VLOOKUP($A218,#REF!,6,FALSE),1)),"")</f>
        <v>#REF!</v>
      </c>
      <c r="M218" s="43" t="e">
        <f>IF(LEN(VLOOKUP($A218,#REF!,7,FALSE)),UPPER(RIGHT(VLOOKUP($A218,#REF!,7,FALSE),1)),"")</f>
        <v>#REF!</v>
      </c>
      <c r="N218" s="82"/>
      <c r="O218" s="82"/>
      <c r="P218" s="82"/>
      <c r="Q218" s="82"/>
      <c r="R218" s="82"/>
      <c r="S218" s="161" t="e">
        <f>HLOOKUP("Device Tree Pin Name",#REF!,MATCH($A218,#REF!,0),FALSE)</f>
        <v>#REF!</v>
      </c>
      <c r="T218" s="159" t="e">
        <f>HLOOKUP("power rail",#REF!,MATCH($A218,#REF!,0),FALSE)</f>
        <v>#REF!</v>
      </c>
      <c r="U218" s="62" t="e">
        <f>HLOOKUP("Wake Capable",#REF!,MATCH($A218,#REF!,0),FALSE)</f>
        <v>#REF!</v>
      </c>
      <c r="V218" s="62" t="e">
        <f>HLOOKUP("Strap",#REF!,MATCH($A218,#REF!,0),FALSE)</f>
        <v>#REF!</v>
      </c>
      <c r="W218" s="62" t="e">
        <f>HLOOKUP("GTE",#REF!,MATCH($A218,#REF!,0),FALSE)</f>
        <v>#REF!</v>
      </c>
      <c r="X218" s="62" t="e">
        <f>HLOOKUP("DPD_Control",#REF!,MATCH($A218,#REF!,0),FALSE)</f>
        <v>#REF!</v>
      </c>
      <c r="Y218" s="62" t="e">
        <f>HLOOKUP("DPD_Group",#REF!,MATCH($A218,#REF!,0),FALSE)</f>
        <v>#REF!</v>
      </c>
      <c r="Z218" s="47" t="e">
        <f>HLOOKUP("Pad Category",#REF!,MATCH($A218,#REF!,0),FALSE)</f>
        <v>#REF!</v>
      </c>
      <c r="AA218" s="47" t="e">
        <f>HLOOKUP("Pad type",#REF!,MATCH($A218,#REF!,0),FALSE)</f>
        <v>#REF!</v>
      </c>
      <c r="AB218" s="47" t="e">
        <f>HLOOKUP("Pull Strength",#REF!,MATCH($A218,#REF!,0),FALSE)</f>
        <v>#REF!</v>
      </c>
      <c r="AC218" s="47" t="e">
        <f>HLOOKUP("POR Pin State",#REF!,MATCH($A218,#REF!,0),FALSE)</f>
        <v>#REF!</v>
      </c>
      <c r="AD218" s="198"/>
      <c r="AE218" s="82"/>
      <c r="AF218" s="38" t="str">
        <f>IF(AND(OR($AS218="Int PU",$AS218="Int PD"),OR(AND($AZ218&lt;&gt;"",$AZ218&lt;&gt;"0"),AND($BA218&lt;&gt;"",$BA218&lt;&gt;"0"))),"INVALID",IF(OR($AQ218=$C218,$AS218="Int PD"),"PULL_DOWN",IF(OR($AS218="Int PU",AND($AE218="YES",OR($AZ218="",$AZ218="0"),OR($BA218="",$BA218="0"),OR($AR218="Input",$AR218="Bidirectional"))),"PULL_UP","NORMAL")))</f>
        <v>PULL_DOWN</v>
      </c>
      <c r="AG218" s="38" t="str">
        <f t="shared" ref="AG218:AG227" si="113">IF($AR218="Input","TRISTATE",IF($AS218="Z","TRISTATE",IF($AQ218=$C218,"TRISTATE","NORMAL")))</f>
        <v>TRISTATE</v>
      </c>
      <c r="AH218" s="38" t="str">
        <f t="shared" ref="AH218:AH227" si="114">IF(OR($AQ218=$C218,$AR218="Output"),"DISABLE","ENABLE")</f>
        <v>DISABLE</v>
      </c>
      <c r="AI218" s="82"/>
      <c r="AJ218" s="86" t="b">
        <v>1</v>
      </c>
      <c r="AK218" s="86" t="b">
        <v>1</v>
      </c>
      <c r="AL218" s="86" t="b">
        <v>1</v>
      </c>
      <c r="AM218" s="86" t="b">
        <v>1</v>
      </c>
      <c r="AN218" s="86" t="b">
        <v>1</v>
      </c>
      <c r="AO218" s="86" t="b">
        <v>1</v>
      </c>
      <c r="AP218" s="63" t="str">
        <f>IF(AND($AJ218:$AO218),"VALID","INVALID")</f>
        <v>VALID</v>
      </c>
      <c r="AQ218" s="102" t="s">
        <v>588</v>
      </c>
      <c r="AR218" s="103" t="s">
        <v>79</v>
      </c>
      <c r="AS218" s="104"/>
      <c r="AT218" s="116"/>
      <c r="AU218" s="116"/>
      <c r="AV218" s="116"/>
      <c r="AW218" s="116"/>
      <c r="AX218" s="116"/>
      <c r="AY218" s="116"/>
      <c r="AZ218" s="104"/>
      <c r="BA218" s="104"/>
      <c r="BB218" s="200"/>
      <c r="BC218" s="116"/>
      <c r="BD218" s="117"/>
      <c r="BE218" s="188" t="s">
        <v>587</v>
      </c>
      <c r="BF218" s="147" t="e">
        <f>VLOOKUP($A218,#REF!,34,FALSE)</f>
        <v>#REF!</v>
      </c>
      <c r="BG218" s="148" t="e">
        <f>VLOOKUP($A218,#REF!,22,FALSE)</f>
        <v>#REF!</v>
      </c>
      <c r="BH218" s="149"/>
    </row>
    <row r="219" ht="12.95" customHeight="1" spans="1:60">
      <c r="A219" s="47" t="s">
        <v>589</v>
      </c>
      <c r="B219" s="38" t="e">
        <f>VLOOKUP($A219,#REF!,34,FALSE)</f>
        <v>#REF!</v>
      </c>
      <c r="C219" s="39" t="str">
        <f t="shared" si="112"/>
        <v>unused_PEX_CLK0N</v>
      </c>
      <c r="D219" s="40" t="e">
        <f>IF(LEN(VLOOKUP($A219,#REF!,8,FALSE)),LEFT(VLOOKUP($A219,#REF!,8,FALSE),LEN(VLOOKUP($A219,#REF!,8,FALSE))-2),"")</f>
        <v>#REF!</v>
      </c>
      <c r="E219" s="41" t="e">
        <f>IF(LEN(VLOOKUP($A219,#REF!,4,FALSE)),IF(INDEX(#REF!,MATCH($A219,#REF!,0),1),LEFT(VLOOKUP($A219,#REF!,4,FALSE),LEN(VLOOKUP($A219,#REF!,4,FALSE))-2),CONCATENATE(LEFT(VLOOKUP($A219,#REF!,4,FALSE),LEN(VLOOKUP($A219,#REF!,4,FALSE))-2),"*")),"")</f>
        <v>#REF!</v>
      </c>
      <c r="F219" s="42" t="e">
        <f>IF(LEN(VLOOKUP($A219,#REF!,5,FALSE)),IF(INDEX(#REF!,MATCH($A219,#REF!,0),2),LEFT(VLOOKUP($A219,#REF!,5,FALSE),LEN(VLOOKUP($A219,#REF!,5,FALSE))-2),CONCATENATE(LEFT(VLOOKUP($A219,#REF!,5,FALSE),LEN(VLOOKUP($A219,#REF!,5,FALSE))-2),"*")),"")</f>
        <v>#REF!</v>
      </c>
      <c r="G219" s="42" t="e">
        <f>IF(LEN(VLOOKUP($A219,#REF!,6,FALSE)),IF(INDEX(#REF!,MATCH($A219,#REF!,0),3),LEFT(VLOOKUP($A219,#REF!,6,FALSE),LEN(VLOOKUP($A219,#REF!,6,FALSE))-2),CONCATENATE(LEFT(VLOOKUP($A219,#REF!,6,FALSE),LEN(VLOOKUP($A219,#REF!,6,FALSE))-2),"*")),"")</f>
        <v>#REF!</v>
      </c>
      <c r="H219" s="43" t="e">
        <f>IF(LEN(VLOOKUP($A219,#REF!,7,FALSE)),IF(INDEX(#REF!,MATCH($A219,#REF!,0),4),LEFT(VLOOKUP($A219,#REF!,7,FALSE),LEN(VLOOKUP($A219,#REF!,7,FALSE))-2),CONCATENATE(LEFT(VLOOKUP($A219,#REF!,7,FALSE),LEN(VLOOKUP($A219,#REF!,7,FALSE))-2),"*")),"")</f>
        <v>#REF!</v>
      </c>
      <c r="I219" s="54" t="e">
        <f>IF(LEN(VLOOKUP($A219,#REF!,8,FALSE)),UPPER(RIGHT(VLOOKUP($A219,#REF!,8,FALSE),1)),"")</f>
        <v>#REF!</v>
      </c>
      <c r="J219" s="42" t="e">
        <f>IF(LEN(VLOOKUP($A219,#REF!,4,FALSE)),UPPER(RIGHT(VLOOKUP($A219,#REF!,4,FALSE),1)),"")</f>
        <v>#REF!</v>
      </c>
      <c r="K219" s="42" t="e">
        <f>IF(LEN(VLOOKUP($A219,#REF!,5,FALSE)),UPPER(RIGHT(VLOOKUP($A219,#REF!,5,FALSE),1)),"")</f>
        <v>#REF!</v>
      </c>
      <c r="L219" s="42" t="e">
        <f>IF(LEN(VLOOKUP($A219,#REF!,6,FALSE)),UPPER(RIGHT(VLOOKUP($A219,#REF!,6,FALSE),1)),"")</f>
        <v>#REF!</v>
      </c>
      <c r="M219" s="43" t="e">
        <f>IF(LEN(VLOOKUP($A219,#REF!,7,FALSE)),UPPER(RIGHT(VLOOKUP($A219,#REF!,7,FALSE),1)),"")</f>
        <v>#REF!</v>
      </c>
      <c r="N219" s="82"/>
      <c r="O219" s="82"/>
      <c r="P219" s="82"/>
      <c r="Q219" s="82"/>
      <c r="R219" s="82"/>
      <c r="S219" s="63" t="e">
        <f>HLOOKUP("Device Tree Pin Name",#REF!,MATCH($A219,#REF!,0),FALSE)</f>
        <v>#REF!</v>
      </c>
      <c r="T219" s="47" t="e">
        <f>HLOOKUP("power rail",#REF!,MATCH($A219,#REF!,0),FALSE)</f>
        <v>#REF!</v>
      </c>
      <c r="U219" s="62" t="e">
        <f>HLOOKUP("Wake Capable",#REF!,MATCH($A219,#REF!,0),FALSE)</f>
        <v>#REF!</v>
      </c>
      <c r="V219" s="62" t="e">
        <f>HLOOKUP("Strap",#REF!,MATCH($A219,#REF!,0),FALSE)</f>
        <v>#REF!</v>
      </c>
      <c r="W219" s="62" t="e">
        <f>HLOOKUP("GTE",#REF!,MATCH($A219,#REF!,0),FALSE)</f>
        <v>#REF!</v>
      </c>
      <c r="X219" s="62" t="e">
        <f>HLOOKUP("DPD_Control",#REF!,MATCH($A219,#REF!,0),FALSE)</f>
        <v>#REF!</v>
      </c>
      <c r="Y219" s="62" t="e">
        <f>HLOOKUP("DPD_Group",#REF!,MATCH($A219,#REF!,0),FALSE)</f>
        <v>#REF!</v>
      </c>
      <c r="Z219" s="47" t="e">
        <f>HLOOKUP("Pad Category",#REF!,MATCH($A219,#REF!,0),FALSE)</f>
        <v>#REF!</v>
      </c>
      <c r="AA219" s="47" t="e">
        <f>HLOOKUP("Pad type",#REF!,MATCH($A219,#REF!,0),FALSE)</f>
        <v>#REF!</v>
      </c>
      <c r="AB219" s="47" t="e">
        <f>HLOOKUP("Pull Strength",#REF!,MATCH($A219,#REF!,0),FALSE)</f>
        <v>#REF!</v>
      </c>
      <c r="AC219" s="47" t="e">
        <f>HLOOKUP("POR Pin State",#REF!,MATCH($A219,#REF!,0),FALSE)</f>
        <v>#REF!</v>
      </c>
      <c r="AD219" s="198"/>
      <c r="AE219" s="82"/>
      <c r="AF219" s="38" t="str">
        <f>IF(AND(OR($AS219="Int PU",$AS219="Int PD"),OR(AND($AZ219&lt;&gt;"",$AZ219&lt;&gt;"0"),AND($BA219&lt;&gt;"",$BA219&lt;&gt;"0"))),"INVALID",IF(OR($AQ219=$C219,$AS219="Int PD"),"PULL_DOWN",IF(OR($AS219="Int PU",AND($AE219="YES",OR($AZ219="",$AZ219="0"),OR($BA219="",$BA219="0"),OR($AR219="Input",$AR219="Bidirectional"))),"PULL_UP","NORMAL")))</f>
        <v>PULL_DOWN</v>
      </c>
      <c r="AG219" s="38" t="str">
        <f t="shared" si="113"/>
        <v>TRISTATE</v>
      </c>
      <c r="AH219" s="38" t="str">
        <f t="shared" si="114"/>
        <v>DISABLE</v>
      </c>
      <c r="AI219" s="82"/>
      <c r="AJ219" s="86" t="b">
        <v>1</v>
      </c>
      <c r="AK219" s="86" t="b">
        <v>1</v>
      </c>
      <c r="AL219" s="86" t="b">
        <v>1</v>
      </c>
      <c r="AM219" s="86" t="b">
        <v>1</v>
      </c>
      <c r="AN219" s="86" t="b">
        <v>1</v>
      </c>
      <c r="AO219" s="86" t="b">
        <v>1</v>
      </c>
      <c r="AP219" s="63" t="str">
        <f>IF(AND($AJ219:$AO219),"VALID","INVALID")</f>
        <v>VALID</v>
      </c>
      <c r="AQ219" s="102" t="s">
        <v>590</v>
      </c>
      <c r="AR219" s="103" t="s">
        <v>79</v>
      </c>
      <c r="AS219" s="104"/>
      <c r="AT219" s="105"/>
      <c r="AU219" s="105"/>
      <c r="AV219" s="105"/>
      <c r="AW219" s="105"/>
      <c r="AX219" s="105"/>
      <c r="AY219" s="105"/>
      <c r="AZ219" s="104"/>
      <c r="BA219" s="104"/>
      <c r="BB219" s="115"/>
      <c r="BC219" s="116"/>
      <c r="BD219" s="117"/>
      <c r="BE219" s="189" t="s">
        <v>589</v>
      </c>
      <c r="BF219" s="147" t="e">
        <f>VLOOKUP($A219,#REF!,34,FALSE)</f>
        <v>#REF!</v>
      </c>
      <c r="BG219" s="148" t="e">
        <f>VLOOKUP($A219,#REF!,22,FALSE)</f>
        <v>#REF!</v>
      </c>
      <c r="BH219" s="149"/>
    </row>
    <row r="220" ht="12.95" customHeight="1" spans="1:60">
      <c r="A220" s="47" t="s">
        <v>591</v>
      </c>
      <c r="B220" s="38" t="e">
        <f>VLOOKUP($A220,#REF!,34,FALSE)</f>
        <v>#REF!</v>
      </c>
      <c r="C220" s="39" t="str">
        <f t="shared" si="112"/>
        <v>unused_PEX_CLK1P</v>
      </c>
      <c r="D220" s="40" t="e">
        <f>IF(LEN(VLOOKUP($A220,#REF!,8,FALSE)),LEFT(VLOOKUP($A220,#REF!,8,FALSE),LEN(VLOOKUP($A220,#REF!,8,FALSE))-2),"")</f>
        <v>#REF!</v>
      </c>
      <c r="E220" s="41" t="e">
        <f>IF(LEN(VLOOKUP($A220,#REF!,4,FALSE)),IF(INDEX(#REF!,MATCH($A220,#REF!,0),1),LEFT(VLOOKUP($A220,#REF!,4,FALSE),LEN(VLOOKUP($A220,#REF!,4,FALSE))-2),CONCATENATE(LEFT(VLOOKUP($A220,#REF!,4,FALSE),LEN(VLOOKUP($A220,#REF!,4,FALSE))-2),"*")),"")</f>
        <v>#REF!</v>
      </c>
      <c r="F220" s="42" t="e">
        <f>IF(LEN(VLOOKUP($A220,#REF!,5,FALSE)),IF(INDEX(#REF!,MATCH($A220,#REF!,0),2),LEFT(VLOOKUP($A220,#REF!,5,FALSE),LEN(VLOOKUP($A220,#REF!,5,FALSE))-2),CONCATENATE(LEFT(VLOOKUP($A220,#REF!,5,FALSE),LEN(VLOOKUP($A220,#REF!,5,FALSE))-2),"*")),"")</f>
        <v>#REF!</v>
      </c>
      <c r="G220" s="42" t="e">
        <f>IF(LEN(VLOOKUP($A220,#REF!,6,FALSE)),IF(INDEX(#REF!,MATCH($A220,#REF!,0),3),LEFT(VLOOKUP($A220,#REF!,6,FALSE),LEN(VLOOKUP($A220,#REF!,6,FALSE))-2),CONCATENATE(LEFT(VLOOKUP($A220,#REF!,6,FALSE),LEN(VLOOKUP($A220,#REF!,6,FALSE))-2),"*")),"")</f>
        <v>#REF!</v>
      </c>
      <c r="H220" s="43" t="e">
        <f>IF(LEN(VLOOKUP($A220,#REF!,7,FALSE)),IF(INDEX(#REF!,MATCH($A220,#REF!,0),4),LEFT(VLOOKUP($A220,#REF!,7,FALSE),LEN(VLOOKUP($A220,#REF!,7,FALSE))-2),CONCATENATE(LEFT(VLOOKUP($A220,#REF!,7,FALSE),LEN(VLOOKUP($A220,#REF!,7,FALSE))-2),"*")),"")</f>
        <v>#REF!</v>
      </c>
      <c r="I220" s="54" t="e">
        <f>IF(LEN(VLOOKUP($A220,#REF!,8,FALSE)),UPPER(RIGHT(VLOOKUP($A220,#REF!,8,FALSE),1)),"")</f>
        <v>#REF!</v>
      </c>
      <c r="J220" s="42" t="e">
        <f>IF(LEN(VLOOKUP($A220,#REF!,4,FALSE)),UPPER(RIGHT(VLOOKUP($A220,#REF!,4,FALSE),1)),"")</f>
        <v>#REF!</v>
      </c>
      <c r="K220" s="42" t="e">
        <f>IF(LEN(VLOOKUP($A220,#REF!,5,FALSE)),UPPER(RIGHT(VLOOKUP($A220,#REF!,5,FALSE),1)),"")</f>
        <v>#REF!</v>
      </c>
      <c r="L220" s="42" t="e">
        <f>IF(LEN(VLOOKUP($A220,#REF!,6,FALSE)),UPPER(RIGHT(VLOOKUP($A220,#REF!,6,FALSE),1)),"")</f>
        <v>#REF!</v>
      </c>
      <c r="M220" s="43" t="e">
        <f>IF(LEN(VLOOKUP($A220,#REF!,7,FALSE)),UPPER(RIGHT(VLOOKUP($A220,#REF!,7,FALSE),1)),"")</f>
        <v>#REF!</v>
      </c>
      <c r="N220" s="82"/>
      <c r="O220" s="82"/>
      <c r="P220" s="82"/>
      <c r="Q220" s="82"/>
      <c r="R220" s="82"/>
      <c r="S220" s="67" t="e">
        <f>HLOOKUP("Device Tree Pin Name",#REF!,MATCH($A220,#REF!,0),FALSE)</f>
        <v>#REF!</v>
      </c>
      <c r="T220" s="67" t="e">
        <f>HLOOKUP("power rail",#REF!,MATCH($A220,#REF!,0),FALSE)</f>
        <v>#REF!</v>
      </c>
      <c r="U220" s="62" t="e">
        <f>HLOOKUP("Wake Capable",#REF!,MATCH($A220,#REF!,0),FALSE)</f>
        <v>#REF!</v>
      </c>
      <c r="V220" s="62" t="e">
        <f>HLOOKUP("Strap",#REF!,MATCH($A220,#REF!,0),FALSE)</f>
        <v>#REF!</v>
      </c>
      <c r="W220" s="62" t="e">
        <f>HLOOKUP("GTE",#REF!,MATCH($A220,#REF!,0),FALSE)</f>
        <v>#REF!</v>
      </c>
      <c r="X220" s="62" t="e">
        <f>HLOOKUP("DPD_Control",#REF!,MATCH($A220,#REF!,0),FALSE)</f>
        <v>#REF!</v>
      </c>
      <c r="Y220" s="62" t="e">
        <f>HLOOKUP("DPD_Group",#REF!,MATCH($A220,#REF!,0),FALSE)</f>
        <v>#REF!</v>
      </c>
      <c r="Z220" s="47" t="e">
        <f>HLOOKUP("Pad Category",#REF!,MATCH($A220,#REF!,0),FALSE)</f>
        <v>#REF!</v>
      </c>
      <c r="AA220" s="47" t="e">
        <f>HLOOKUP("Pad type",#REF!,MATCH($A220,#REF!,0),FALSE)</f>
        <v>#REF!</v>
      </c>
      <c r="AB220" s="47" t="e">
        <f>HLOOKUP("Pull Strength",#REF!,MATCH($A220,#REF!,0),FALSE)</f>
        <v>#REF!</v>
      </c>
      <c r="AC220" s="47" t="e">
        <f>HLOOKUP("POR Pin State",#REF!,MATCH($A220,#REF!,0),FALSE)</f>
        <v>#REF!</v>
      </c>
      <c r="AD220" s="198"/>
      <c r="AE220" s="82"/>
      <c r="AF220" s="38" t="str">
        <f>IF(AND(OR($AS220="Int PU",$AS220="Int PD"),OR(AND($AZ220&lt;&gt;"",$AZ220&lt;&gt;"0"),AND($BA220&lt;&gt;"",$BA220&lt;&gt;"0"))),"INVALID",IF(OR($AQ220=$C220,$AS220="Int PD"),"PULL_DOWN",IF(OR($AS220="Int PU",AND($AE220="YES",OR($AZ220="",$AZ220="0"),OR($BA220="",$BA220="0"),OR($AR220="Input",$AR220="Bidirectional"))),"PULL_UP","NORMAL")))</f>
        <v>PULL_DOWN</v>
      </c>
      <c r="AG220" s="38" t="str">
        <f t="shared" si="113"/>
        <v>TRISTATE</v>
      </c>
      <c r="AH220" s="38" t="str">
        <f t="shared" si="114"/>
        <v>DISABLE</v>
      </c>
      <c r="AI220" s="82"/>
      <c r="AJ220" s="86" t="b">
        <v>1</v>
      </c>
      <c r="AK220" s="86" t="b">
        <v>1</v>
      </c>
      <c r="AL220" s="86" t="b">
        <v>1</v>
      </c>
      <c r="AM220" s="86" t="b">
        <v>1</v>
      </c>
      <c r="AN220" s="86" t="b">
        <v>1</v>
      </c>
      <c r="AO220" s="86" t="b">
        <v>1</v>
      </c>
      <c r="AP220" s="63" t="str">
        <f>IF(AND($AJ220:$AO220),"VALID","INVALID")</f>
        <v>VALID</v>
      </c>
      <c r="AQ220" s="102" t="s">
        <v>592</v>
      </c>
      <c r="AR220" s="103" t="s">
        <v>79</v>
      </c>
      <c r="AS220" s="104"/>
      <c r="AT220" s="105"/>
      <c r="AU220" s="105"/>
      <c r="AV220" s="105"/>
      <c r="AW220" s="105"/>
      <c r="AX220" s="105"/>
      <c r="AY220" s="105"/>
      <c r="AZ220" s="104"/>
      <c r="BA220" s="104"/>
      <c r="BB220" s="115"/>
      <c r="BC220" s="116"/>
      <c r="BD220" s="117"/>
      <c r="BE220" s="189" t="s">
        <v>591</v>
      </c>
      <c r="BF220" s="147" t="e">
        <f>VLOOKUP($A220,#REF!,34,FALSE)</f>
        <v>#REF!</v>
      </c>
      <c r="BG220" s="148" t="e">
        <f>VLOOKUP($A220,#REF!,22,FALSE)</f>
        <v>#REF!</v>
      </c>
      <c r="BH220" s="149"/>
    </row>
    <row r="221" ht="12.95" customHeight="1" spans="1:60">
      <c r="A221" s="47" t="s">
        <v>593</v>
      </c>
      <c r="B221" s="38" t="e">
        <f>VLOOKUP($A221,#REF!,34,FALSE)</f>
        <v>#REF!</v>
      </c>
      <c r="C221" s="39" t="str">
        <f t="shared" si="112"/>
        <v>unused_PEX_CLK1N</v>
      </c>
      <c r="D221" s="40" t="e">
        <f>IF(LEN(VLOOKUP($A221,#REF!,8,FALSE)),LEFT(VLOOKUP($A221,#REF!,8,FALSE),LEN(VLOOKUP($A221,#REF!,8,FALSE))-2),"")</f>
        <v>#REF!</v>
      </c>
      <c r="E221" s="41" t="e">
        <f>IF(LEN(VLOOKUP($A221,#REF!,4,FALSE)),IF(INDEX(#REF!,MATCH($A221,#REF!,0),1),LEFT(VLOOKUP($A221,#REF!,4,FALSE),LEN(VLOOKUP($A221,#REF!,4,FALSE))-2),CONCATENATE(LEFT(VLOOKUP($A221,#REF!,4,FALSE),LEN(VLOOKUP($A221,#REF!,4,FALSE))-2),"")),"")</f>
        <v>#REF!</v>
      </c>
      <c r="F221" s="42" t="e">
        <f>IF(LEN(VLOOKUP($A221,#REF!,5,FALSE)),IF(INDEX(#REF!,MATCH($A221,#REF!,0),2),LEFT(VLOOKUP($A221,#REF!,5,FALSE),LEN(VLOOKUP($A221,#REF!,5,FALSE))-2),CONCATENATE(LEFT(VLOOKUP($A221,#REF!,5,FALSE),LEN(VLOOKUP($A221,#REF!,5,FALSE))-2),"*")),"")</f>
        <v>#REF!</v>
      </c>
      <c r="G221" s="42" t="e">
        <f>IF(LEN(VLOOKUP($A221,#REF!,6,FALSE)),IF(INDEX(#REF!,MATCH($A221,#REF!,0),3),LEFT(VLOOKUP($A221,#REF!,6,FALSE),LEN(VLOOKUP($A221,#REF!,6,FALSE))-2),CONCATENATE(LEFT(VLOOKUP($A221,#REF!,6,FALSE),LEN(VLOOKUP($A221,#REF!,6,FALSE))-2),"*")),"")</f>
        <v>#REF!</v>
      </c>
      <c r="H221" s="43" t="e">
        <f>IF(LEN(VLOOKUP($A221,#REF!,7,FALSE)),IF(INDEX(#REF!,MATCH($A221,#REF!,0),4),LEFT(VLOOKUP($A221,#REF!,7,FALSE),LEN(VLOOKUP($A221,#REF!,7,FALSE))-2),CONCATENATE(LEFT(VLOOKUP($A221,#REF!,7,FALSE),LEN(VLOOKUP($A221,#REF!,7,FALSE))-2),"*")),"")</f>
        <v>#REF!</v>
      </c>
      <c r="I221" s="54" t="e">
        <f>IF(LEN(VLOOKUP($A221,#REF!,8,FALSE)),UPPER(RIGHT(VLOOKUP($A221,#REF!,8,FALSE),1)),"")</f>
        <v>#REF!</v>
      </c>
      <c r="J221" s="42" t="e">
        <f>IF(LEN(VLOOKUP($A221,#REF!,4,FALSE)),UPPER(RIGHT(VLOOKUP($A221,#REF!,4,FALSE),1)),"")</f>
        <v>#REF!</v>
      </c>
      <c r="K221" s="42" t="e">
        <f>IF(LEN(VLOOKUP($A221,#REF!,5,FALSE)),UPPER(RIGHT(VLOOKUP($A221,#REF!,5,FALSE),1)),"")</f>
        <v>#REF!</v>
      </c>
      <c r="L221" s="42" t="e">
        <f>IF(LEN(VLOOKUP($A221,#REF!,6,FALSE)),UPPER(RIGHT(VLOOKUP($A221,#REF!,6,FALSE),1)),"")</f>
        <v>#REF!</v>
      </c>
      <c r="M221" s="43" t="e">
        <f>IF(LEN(VLOOKUP($A221,#REF!,7,FALSE)),UPPER(RIGHT(VLOOKUP($A221,#REF!,7,FALSE),1)),"")</f>
        <v>#REF!</v>
      </c>
      <c r="N221" s="82"/>
      <c r="O221" s="82"/>
      <c r="P221" s="82"/>
      <c r="Q221" s="82"/>
      <c r="R221" s="82"/>
      <c r="S221" s="63" t="e">
        <f>HLOOKUP("Device Tree Pin Name",#REF!,MATCH($A221,#REF!,0),FALSE)</f>
        <v>#REF!</v>
      </c>
      <c r="T221" s="47" t="e">
        <f>HLOOKUP("power rail",#REF!,MATCH($A221,#REF!,0),FALSE)</f>
        <v>#REF!</v>
      </c>
      <c r="U221" s="62" t="e">
        <f>HLOOKUP("Wake Capable",#REF!,MATCH($A221,#REF!,0),FALSE)</f>
        <v>#REF!</v>
      </c>
      <c r="V221" s="62" t="e">
        <f>HLOOKUP("Strap",#REF!,MATCH($A221,#REF!,0),FALSE)</f>
        <v>#REF!</v>
      </c>
      <c r="W221" s="62" t="e">
        <f>HLOOKUP("GTE",#REF!,MATCH($A221,#REF!,0),FALSE)</f>
        <v>#REF!</v>
      </c>
      <c r="X221" s="62" t="e">
        <f>HLOOKUP("DPD_Control",#REF!,MATCH($A221,#REF!,0),FALSE)</f>
        <v>#REF!</v>
      </c>
      <c r="Y221" s="62" t="e">
        <f>HLOOKUP("DPD_Group",#REF!,MATCH($A221,#REF!,0),FALSE)</f>
        <v>#REF!</v>
      </c>
      <c r="Z221" s="47" t="e">
        <f>HLOOKUP("Pad Category",#REF!,MATCH($A221,#REF!,0),FALSE)</f>
        <v>#REF!</v>
      </c>
      <c r="AA221" s="47" t="e">
        <f>HLOOKUP("Pad type",#REF!,MATCH($A221,#REF!,0),FALSE)</f>
        <v>#REF!</v>
      </c>
      <c r="AB221" s="47" t="e">
        <f>HLOOKUP("Pull Strength",#REF!,MATCH($A221,#REF!,0),FALSE)</f>
        <v>#REF!</v>
      </c>
      <c r="AC221" s="47" t="e">
        <f>HLOOKUP("POR Pin State",#REF!,MATCH($A221,#REF!,0),FALSE)</f>
        <v>#REF!</v>
      </c>
      <c r="AD221" s="198"/>
      <c r="AE221" s="82"/>
      <c r="AF221" s="38" t="str">
        <f t="shared" ref="AF221:AF236" si="115">IF(AND(OR($AS221="Int PU",$AS221="Int PD"),OR(AND($AZ221&lt;&gt;"",$AZ221&lt;&gt;"0"),AND($BA221&lt;&gt;"",$BA221&lt;&gt;"0"))),"INVALID",IF(OR($AQ221=$C221,$AS221="Int PD"),"PULL_DOWN",IF(OR($AS221="Int PU",AND($AE221="YES",OR($AZ221="",$AZ221="0"),OR($BA221="",$BA221="0"),OR($AR221="Input",$AR221="Bidirectional"))),"PULL_UP","NORMAL")))</f>
        <v>PULL_DOWN</v>
      </c>
      <c r="AG221" s="38" t="str">
        <f t="shared" si="113"/>
        <v>TRISTATE</v>
      </c>
      <c r="AH221" s="38" t="str">
        <f t="shared" si="114"/>
        <v>DISABLE</v>
      </c>
      <c r="AI221" s="82"/>
      <c r="AJ221" s="86" t="b">
        <v>1</v>
      </c>
      <c r="AK221" s="86" t="b">
        <v>1</v>
      </c>
      <c r="AL221" s="86" t="b">
        <v>1</v>
      </c>
      <c r="AM221" s="86" t="b">
        <v>1</v>
      </c>
      <c r="AN221" s="86" t="b">
        <v>1</v>
      </c>
      <c r="AO221" s="86" t="b">
        <v>1</v>
      </c>
      <c r="AP221" s="63" t="str">
        <f t="shared" ref="AP221:AP236" si="116">IF(AND($AJ221:$AO221),"VALID","INVALID")</f>
        <v>VALID</v>
      </c>
      <c r="AQ221" s="169" t="s">
        <v>594</v>
      </c>
      <c r="AR221" s="103" t="s">
        <v>79</v>
      </c>
      <c r="AS221" s="104"/>
      <c r="AT221" s="105"/>
      <c r="AU221" s="105"/>
      <c r="AV221" s="105"/>
      <c r="AW221" s="105"/>
      <c r="AX221" s="105"/>
      <c r="AY221" s="105"/>
      <c r="AZ221" s="104"/>
      <c r="BA221" s="104"/>
      <c r="BB221" s="115"/>
      <c r="BC221" s="116"/>
      <c r="BD221" s="117"/>
      <c r="BE221" s="150" t="s">
        <v>593</v>
      </c>
      <c r="BF221" s="147" t="e">
        <f>VLOOKUP($A221,#REF!,34,FALSE)</f>
        <v>#REF!</v>
      </c>
      <c r="BG221" s="148" t="e">
        <f>VLOOKUP($A221,#REF!,22,FALSE)</f>
        <v>#REF!</v>
      </c>
      <c r="BH221" s="149"/>
    </row>
    <row r="222" ht="12.95" customHeight="1" spans="1:60">
      <c r="A222" s="47" t="s">
        <v>595</v>
      </c>
      <c r="B222" s="38" t="e">
        <f>VLOOKUP($A222,#REF!,34,FALSE)</f>
        <v>#REF!</v>
      </c>
      <c r="C222" s="39" t="str">
        <f t="shared" si="112"/>
        <v>unused_PEX_CLK2P</v>
      </c>
      <c r="D222" s="40" t="e">
        <f>IF(LEN(VLOOKUP($A222,#REF!,8,FALSE)),LEFT(VLOOKUP($A222,#REF!,8,FALSE),LEN(VLOOKUP($A222,#REF!,8,FALSE))-2),"")</f>
        <v>#REF!</v>
      </c>
      <c r="E222" s="41" t="e">
        <f>IF(LEN(VLOOKUP($A222,#REF!,4,FALSE)),IF(INDEX(#REF!,MATCH($A222,#REF!,0),1),LEFT(VLOOKUP($A222,#REF!,4,FALSE),LEN(VLOOKUP($A222,#REF!,4,FALSE))-2),CONCATENATE(LEFT(VLOOKUP($A222,#REF!,4,FALSE),LEN(VLOOKUP($A222,#REF!,4,FALSE))-2),"")),"")</f>
        <v>#REF!</v>
      </c>
      <c r="F222" s="42" t="e">
        <f>IF(LEN(VLOOKUP($A222,#REF!,5,FALSE)),IF(INDEX(#REF!,MATCH($A222,#REF!,0),2),LEFT(VLOOKUP($A222,#REF!,5,FALSE),LEN(VLOOKUP($A222,#REF!,5,FALSE))-2),CONCATENATE(LEFT(VLOOKUP($A222,#REF!,5,FALSE),LEN(VLOOKUP($A222,#REF!,5,FALSE))-2),"*")),"")</f>
        <v>#REF!</v>
      </c>
      <c r="G222" s="42" t="e">
        <f>IF(LEN(VLOOKUP($A222,#REF!,6,FALSE)),IF(INDEX(#REF!,MATCH($A222,#REF!,0),3),LEFT(VLOOKUP($A222,#REF!,6,FALSE),LEN(VLOOKUP($A222,#REF!,6,FALSE))-2),CONCATENATE(LEFT(VLOOKUP($A222,#REF!,6,FALSE),LEN(VLOOKUP($A222,#REF!,6,FALSE))-2),"*")),"")</f>
        <v>#REF!</v>
      </c>
      <c r="H222" s="43" t="e">
        <f>IF(LEN(VLOOKUP($A222,#REF!,7,FALSE)),IF(INDEX(#REF!,MATCH($A222,#REF!,0),4),LEFT(VLOOKUP($A222,#REF!,7,FALSE),LEN(VLOOKUP($A222,#REF!,7,FALSE))-2),CONCATENATE(LEFT(VLOOKUP($A222,#REF!,7,FALSE),LEN(VLOOKUP($A222,#REF!,7,FALSE))-2),"*")),"")</f>
        <v>#REF!</v>
      </c>
      <c r="I222" s="54" t="e">
        <f>IF(LEN(VLOOKUP($A222,#REF!,8,FALSE)),UPPER(RIGHT(VLOOKUP($A222,#REF!,8,FALSE),1)),"")</f>
        <v>#REF!</v>
      </c>
      <c r="J222" s="42" t="e">
        <f>IF(LEN(VLOOKUP($A222,#REF!,4,FALSE)),UPPER(RIGHT(VLOOKUP($A222,#REF!,4,FALSE),1)),"")</f>
        <v>#REF!</v>
      </c>
      <c r="K222" s="42" t="e">
        <f>IF(LEN(VLOOKUP($A222,#REF!,5,FALSE)),UPPER(RIGHT(VLOOKUP($A222,#REF!,5,FALSE),1)),"")</f>
        <v>#REF!</v>
      </c>
      <c r="L222" s="42" t="e">
        <f>IF(LEN(VLOOKUP($A222,#REF!,6,FALSE)),UPPER(RIGHT(VLOOKUP($A222,#REF!,6,FALSE),1)),"")</f>
        <v>#REF!</v>
      </c>
      <c r="M222" s="43" t="e">
        <f>IF(LEN(VLOOKUP($A222,#REF!,7,FALSE)),UPPER(RIGHT(VLOOKUP($A222,#REF!,7,FALSE),1)),"")</f>
        <v>#REF!</v>
      </c>
      <c r="N222" s="82"/>
      <c r="O222" s="82"/>
      <c r="P222" s="82"/>
      <c r="Q222" s="82"/>
      <c r="R222" s="82"/>
      <c r="S222" s="63" t="e">
        <f>HLOOKUP("Device Tree Pin Name",#REF!,MATCH($A222,#REF!,0),FALSE)</f>
        <v>#REF!</v>
      </c>
      <c r="T222" s="47" t="e">
        <f>HLOOKUP("power rail",#REF!,MATCH($A222,#REF!,0),FALSE)</f>
        <v>#REF!</v>
      </c>
      <c r="U222" s="62" t="e">
        <f>HLOOKUP("Wake Capable",#REF!,MATCH($A222,#REF!,0),FALSE)</f>
        <v>#REF!</v>
      </c>
      <c r="V222" s="62" t="e">
        <f>HLOOKUP("Strap",#REF!,MATCH($A222,#REF!,0),FALSE)</f>
        <v>#REF!</v>
      </c>
      <c r="W222" s="62" t="e">
        <f>HLOOKUP("GTE",#REF!,MATCH($A222,#REF!,0),FALSE)</f>
        <v>#REF!</v>
      </c>
      <c r="X222" s="62" t="e">
        <f>HLOOKUP("DPD_Control",#REF!,MATCH($A222,#REF!,0),FALSE)</f>
        <v>#REF!</v>
      </c>
      <c r="Y222" s="62" t="e">
        <f>HLOOKUP("DPD_Group",#REF!,MATCH($A222,#REF!,0),FALSE)</f>
        <v>#REF!</v>
      </c>
      <c r="Z222" s="47" t="e">
        <f>HLOOKUP("Pad Category",#REF!,MATCH($A222,#REF!,0),FALSE)</f>
        <v>#REF!</v>
      </c>
      <c r="AA222" s="47" t="e">
        <f>HLOOKUP("Pad type",#REF!,MATCH($A222,#REF!,0),FALSE)</f>
        <v>#REF!</v>
      </c>
      <c r="AB222" s="47" t="e">
        <f>HLOOKUP("Pull Strength",#REF!,MATCH($A222,#REF!,0),FALSE)</f>
        <v>#REF!</v>
      </c>
      <c r="AC222" s="47" t="e">
        <f>HLOOKUP("POR Pin State",#REF!,MATCH($A222,#REF!,0),FALSE)</f>
        <v>#REF!</v>
      </c>
      <c r="AD222" s="198"/>
      <c r="AE222" s="82"/>
      <c r="AF222" s="38" t="str">
        <f t="shared" si="115"/>
        <v>PULL_DOWN</v>
      </c>
      <c r="AG222" s="38" t="str">
        <f t="shared" si="113"/>
        <v>TRISTATE</v>
      </c>
      <c r="AH222" s="38" t="str">
        <f t="shared" si="114"/>
        <v>DISABLE</v>
      </c>
      <c r="AI222" s="82"/>
      <c r="AJ222" s="86" t="b">
        <v>1</v>
      </c>
      <c r="AK222" s="86" t="b">
        <v>1</v>
      </c>
      <c r="AL222" s="86" t="b">
        <v>1</v>
      </c>
      <c r="AM222" s="86" t="b">
        <v>1</v>
      </c>
      <c r="AN222" s="86" t="b">
        <v>1</v>
      </c>
      <c r="AO222" s="86" t="b">
        <v>1</v>
      </c>
      <c r="AP222" s="63" t="str">
        <f t="shared" si="116"/>
        <v>VALID</v>
      </c>
      <c r="AQ222" s="169" t="s">
        <v>596</v>
      </c>
      <c r="AR222" s="103" t="s">
        <v>79</v>
      </c>
      <c r="AS222" s="104"/>
      <c r="AT222" s="105"/>
      <c r="AU222" s="105"/>
      <c r="AV222" s="105"/>
      <c r="AW222" s="105"/>
      <c r="AX222" s="105"/>
      <c r="AY222" s="105"/>
      <c r="AZ222" s="104" t="s">
        <v>569</v>
      </c>
      <c r="BA222" s="104"/>
      <c r="BB222" s="115"/>
      <c r="BC222" s="116"/>
      <c r="BD222" s="117"/>
      <c r="BE222" s="150" t="s">
        <v>595</v>
      </c>
      <c r="BF222" s="147" t="e">
        <f>VLOOKUP($A222,#REF!,34,FALSE)</f>
        <v>#REF!</v>
      </c>
      <c r="BG222" s="148" t="e">
        <f>VLOOKUP($A222,#REF!,22,FALSE)</f>
        <v>#REF!</v>
      </c>
      <c r="BH222" s="149"/>
    </row>
    <row r="223" ht="12.95" customHeight="1" spans="1:60">
      <c r="A223" s="47" t="s">
        <v>597</v>
      </c>
      <c r="B223" s="38" t="e">
        <f>VLOOKUP($A223,#REF!,34,FALSE)</f>
        <v>#REF!</v>
      </c>
      <c r="C223" s="39" t="str">
        <f t="shared" si="112"/>
        <v>unused_PEX_CLK2N</v>
      </c>
      <c r="D223" s="40" t="e">
        <f>IF(LEN(VLOOKUP($A223,#REF!,8,FALSE)),LEFT(VLOOKUP($A223,#REF!,8,FALSE),LEN(VLOOKUP($A223,#REF!,8,FALSE))-2),"")</f>
        <v>#REF!</v>
      </c>
      <c r="E223" s="41" t="e">
        <f>IF(LEN(VLOOKUP($A223,#REF!,4,FALSE)),IF(INDEX(#REF!,MATCH($A223,#REF!,0),1),LEFT(VLOOKUP($A223,#REF!,4,FALSE),LEN(VLOOKUP($A223,#REF!,4,FALSE))-2),CONCATENATE(LEFT(VLOOKUP($A223,#REF!,4,FALSE),LEN(VLOOKUP($A223,#REF!,4,FALSE))-2),"")),"")</f>
        <v>#REF!</v>
      </c>
      <c r="F223" s="42" t="e">
        <f>IF(LEN(VLOOKUP($A223,#REF!,5,FALSE)),IF(INDEX(#REF!,MATCH($A223,#REF!,0),2),LEFT(VLOOKUP($A223,#REF!,5,FALSE),LEN(VLOOKUP($A223,#REF!,5,FALSE))-2),CONCATENATE(LEFT(VLOOKUP($A223,#REF!,5,FALSE),LEN(VLOOKUP($A223,#REF!,5,FALSE))-2),"*")),"")</f>
        <v>#REF!</v>
      </c>
      <c r="G223" s="42" t="e">
        <f>IF(LEN(VLOOKUP($A223,#REF!,6,FALSE)),IF(INDEX(#REF!,MATCH($A223,#REF!,0),3),LEFT(VLOOKUP($A223,#REF!,6,FALSE),LEN(VLOOKUP($A223,#REF!,6,FALSE))-2),CONCATENATE(LEFT(VLOOKUP($A223,#REF!,6,FALSE),LEN(VLOOKUP($A223,#REF!,6,FALSE))-2),"*")),"")</f>
        <v>#REF!</v>
      </c>
      <c r="H223" s="43" t="e">
        <f>IF(LEN(VLOOKUP($A223,#REF!,7,FALSE)),IF(INDEX(#REF!,MATCH($A223,#REF!,0),4),LEFT(VLOOKUP($A223,#REF!,7,FALSE),LEN(VLOOKUP($A223,#REF!,7,FALSE))-2),CONCATENATE(LEFT(VLOOKUP($A223,#REF!,7,FALSE),LEN(VLOOKUP($A223,#REF!,7,FALSE))-2),"*")),"")</f>
        <v>#REF!</v>
      </c>
      <c r="I223" s="54" t="e">
        <f>IF(LEN(VLOOKUP($A223,#REF!,8,FALSE)),UPPER(RIGHT(VLOOKUP($A223,#REF!,8,FALSE),1)),"")</f>
        <v>#REF!</v>
      </c>
      <c r="J223" s="42" t="e">
        <f>IF(LEN(VLOOKUP($A223,#REF!,4,FALSE)),UPPER(RIGHT(VLOOKUP($A223,#REF!,4,FALSE),1)),"")</f>
        <v>#REF!</v>
      </c>
      <c r="K223" s="42" t="e">
        <f>IF(LEN(VLOOKUP($A223,#REF!,5,FALSE)),UPPER(RIGHT(VLOOKUP($A223,#REF!,5,FALSE),1)),"")</f>
        <v>#REF!</v>
      </c>
      <c r="L223" s="42" t="e">
        <f>IF(LEN(VLOOKUP($A223,#REF!,6,FALSE)),UPPER(RIGHT(VLOOKUP($A223,#REF!,6,FALSE),1)),"")</f>
        <v>#REF!</v>
      </c>
      <c r="M223" s="43" t="e">
        <f>IF(LEN(VLOOKUP($A223,#REF!,7,FALSE)),UPPER(RIGHT(VLOOKUP($A223,#REF!,7,FALSE),1)),"")</f>
        <v>#REF!</v>
      </c>
      <c r="N223" s="82"/>
      <c r="O223" s="82"/>
      <c r="P223" s="82"/>
      <c r="Q223" s="82"/>
      <c r="R223" s="82"/>
      <c r="S223" s="63" t="e">
        <f>HLOOKUP("Device Tree Pin Name",#REF!,MATCH($A223,#REF!,0),FALSE)</f>
        <v>#REF!</v>
      </c>
      <c r="T223" s="47" t="e">
        <f>HLOOKUP("power rail",#REF!,MATCH($A223,#REF!,0),FALSE)</f>
        <v>#REF!</v>
      </c>
      <c r="U223" s="62" t="e">
        <f>HLOOKUP("Wake Capable",#REF!,MATCH($A223,#REF!,0),FALSE)</f>
        <v>#REF!</v>
      </c>
      <c r="V223" s="62" t="e">
        <f>HLOOKUP("Strap",#REF!,MATCH($A223,#REF!,0),FALSE)</f>
        <v>#REF!</v>
      </c>
      <c r="W223" s="62" t="e">
        <f>HLOOKUP("GTE",#REF!,MATCH($A223,#REF!,0),FALSE)</f>
        <v>#REF!</v>
      </c>
      <c r="X223" s="62" t="e">
        <f>HLOOKUP("DPD_Control",#REF!,MATCH($A223,#REF!,0),FALSE)</f>
        <v>#REF!</v>
      </c>
      <c r="Y223" s="62" t="e">
        <f>HLOOKUP("DPD_Group",#REF!,MATCH($A223,#REF!,0),FALSE)</f>
        <v>#REF!</v>
      </c>
      <c r="Z223" s="47" t="e">
        <f>HLOOKUP("Pad Category",#REF!,MATCH($A223,#REF!,0),FALSE)</f>
        <v>#REF!</v>
      </c>
      <c r="AA223" s="47" t="e">
        <f>HLOOKUP("Pad type",#REF!,MATCH($A223,#REF!,0),FALSE)</f>
        <v>#REF!</v>
      </c>
      <c r="AB223" s="47" t="e">
        <f>HLOOKUP("Pull Strength",#REF!,MATCH($A223,#REF!,0),FALSE)</f>
        <v>#REF!</v>
      </c>
      <c r="AC223" s="47" t="e">
        <f>HLOOKUP("POR Pin State",#REF!,MATCH($A223,#REF!,0),FALSE)</f>
        <v>#REF!</v>
      </c>
      <c r="AD223" s="198"/>
      <c r="AE223" s="82"/>
      <c r="AF223" s="38" t="str">
        <f t="shared" si="115"/>
        <v>PULL_DOWN</v>
      </c>
      <c r="AG223" s="38" t="str">
        <f t="shared" si="113"/>
        <v>TRISTATE</v>
      </c>
      <c r="AH223" s="38" t="str">
        <f t="shared" si="114"/>
        <v>DISABLE</v>
      </c>
      <c r="AI223" s="82"/>
      <c r="AJ223" s="86" t="b">
        <v>1</v>
      </c>
      <c r="AK223" s="86" t="b">
        <v>1</v>
      </c>
      <c r="AL223" s="86" t="b">
        <v>1</v>
      </c>
      <c r="AM223" s="86" t="b">
        <v>1</v>
      </c>
      <c r="AN223" s="86" t="b">
        <v>1</v>
      </c>
      <c r="AO223" s="86" t="b">
        <v>1</v>
      </c>
      <c r="AP223" s="63" t="str">
        <f t="shared" si="116"/>
        <v>VALID</v>
      </c>
      <c r="AQ223" s="169" t="s">
        <v>598</v>
      </c>
      <c r="AR223" s="103" t="s">
        <v>79</v>
      </c>
      <c r="AS223" s="104"/>
      <c r="AT223" s="105"/>
      <c r="AU223" s="105"/>
      <c r="AV223" s="105"/>
      <c r="AW223" s="105"/>
      <c r="AX223" s="105"/>
      <c r="AY223" s="105"/>
      <c r="AZ223" s="104"/>
      <c r="BA223" s="104"/>
      <c r="BB223" s="115"/>
      <c r="BC223" s="116"/>
      <c r="BD223" s="117"/>
      <c r="BE223" s="150" t="s">
        <v>597</v>
      </c>
      <c r="BF223" s="147" t="e">
        <f>VLOOKUP($A223,#REF!,34,FALSE)</f>
        <v>#REF!</v>
      </c>
      <c r="BG223" s="148" t="e">
        <f>VLOOKUP($A223,#REF!,22,FALSE)</f>
        <v>#REF!</v>
      </c>
      <c r="BH223" s="149"/>
    </row>
    <row r="224" ht="12.95" customHeight="1" spans="1:60">
      <c r="A224" s="47" t="s">
        <v>599</v>
      </c>
      <c r="B224" s="38" t="e">
        <f>VLOOKUP($A224,#REF!,34,FALSE)</f>
        <v>#REF!</v>
      </c>
      <c r="C224" s="39" t="str">
        <f t="shared" si="112"/>
        <v>unused_PEX_CLK3P</v>
      </c>
      <c r="D224" s="40" t="e">
        <f>IF(LEN(VLOOKUP($A224,#REF!,8,FALSE)),LEFT(VLOOKUP($A224,#REF!,8,FALSE),LEN(VLOOKUP($A224,#REF!,8,FALSE))-2),"")</f>
        <v>#REF!</v>
      </c>
      <c r="E224" s="41" t="e">
        <f>IF(LEN(VLOOKUP($A224,#REF!,4,FALSE)),IF(INDEX(#REF!,MATCH($A224,#REF!,0),1),LEFT(VLOOKUP($A224,#REF!,4,FALSE),LEN(VLOOKUP($A224,#REF!,4,FALSE))-2),CONCATENATE(LEFT(VLOOKUP($A224,#REF!,4,FALSE),LEN(VLOOKUP($A224,#REF!,4,FALSE))-2),"")),"")</f>
        <v>#REF!</v>
      </c>
      <c r="F224" s="42" t="e">
        <f>IF(LEN(VLOOKUP($A224,#REF!,5,FALSE)),IF(INDEX(#REF!,MATCH($A224,#REF!,0),2),LEFT(VLOOKUP($A224,#REF!,5,FALSE),LEN(VLOOKUP($A224,#REF!,5,FALSE))-2),CONCATENATE(LEFT(VLOOKUP($A224,#REF!,5,FALSE),LEN(VLOOKUP($A224,#REF!,5,FALSE))-2),"*")),"")</f>
        <v>#REF!</v>
      </c>
      <c r="G224" s="42" t="e">
        <f>IF(LEN(VLOOKUP($A224,#REF!,6,FALSE)),IF(INDEX(#REF!,MATCH($A224,#REF!,0),3),LEFT(VLOOKUP($A224,#REF!,6,FALSE),LEN(VLOOKUP($A224,#REF!,6,FALSE))-2),CONCATENATE(LEFT(VLOOKUP($A224,#REF!,6,FALSE),LEN(VLOOKUP($A224,#REF!,6,FALSE))-2),"*")),"")</f>
        <v>#REF!</v>
      </c>
      <c r="H224" s="43" t="e">
        <f>IF(LEN(VLOOKUP($A224,#REF!,7,FALSE)),IF(INDEX(#REF!,MATCH($A224,#REF!,0),4),LEFT(VLOOKUP($A224,#REF!,7,FALSE),LEN(VLOOKUP($A224,#REF!,7,FALSE))-2),CONCATENATE(LEFT(VLOOKUP($A224,#REF!,7,FALSE),LEN(VLOOKUP($A224,#REF!,7,FALSE))-2),"*")),"")</f>
        <v>#REF!</v>
      </c>
      <c r="I224" s="54" t="e">
        <f>IF(LEN(VLOOKUP($A224,#REF!,8,FALSE)),UPPER(RIGHT(VLOOKUP($A224,#REF!,8,FALSE),1)),"")</f>
        <v>#REF!</v>
      </c>
      <c r="J224" s="42" t="e">
        <f>IF(LEN(VLOOKUP($A224,#REF!,4,FALSE)),UPPER(RIGHT(VLOOKUP($A224,#REF!,4,FALSE),1)),"")</f>
        <v>#REF!</v>
      </c>
      <c r="K224" s="42" t="e">
        <f>IF(LEN(VLOOKUP($A224,#REF!,5,FALSE)),UPPER(RIGHT(VLOOKUP($A224,#REF!,5,FALSE),1)),"")</f>
        <v>#REF!</v>
      </c>
      <c r="L224" s="42" t="e">
        <f>IF(LEN(VLOOKUP($A224,#REF!,6,FALSE)),UPPER(RIGHT(VLOOKUP($A224,#REF!,6,FALSE),1)),"")</f>
        <v>#REF!</v>
      </c>
      <c r="M224" s="43" t="e">
        <f>IF(LEN(VLOOKUP($A224,#REF!,7,FALSE)),UPPER(RIGHT(VLOOKUP($A224,#REF!,7,FALSE),1)),"")</f>
        <v>#REF!</v>
      </c>
      <c r="N224" s="82"/>
      <c r="O224" s="82"/>
      <c r="P224" s="82"/>
      <c r="Q224" s="82"/>
      <c r="R224" s="82"/>
      <c r="S224" s="63" t="e">
        <f>HLOOKUP("Device Tree Pin Name",#REF!,MATCH($A224,#REF!,0),FALSE)</f>
        <v>#REF!</v>
      </c>
      <c r="T224" s="47" t="e">
        <f>HLOOKUP("power rail",#REF!,MATCH($A224,#REF!,0),FALSE)</f>
        <v>#REF!</v>
      </c>
      <c r="U224" s="62" t="e">
        <f>HLOOKUP("Wake Capable",#REF!,MATCH($A224,#REF!,0),FALSE)</f>
        <v>#REF!</v>
      </c>
      <c r="V224" s="62" t="e">
        <f>HLOOKUP("Strap",#REF!,MATCH($A224,#REF!,0),FALSE)</f>
        <v>#REF!</v>
      </c>
      <c r="W224" s="62" t="e">
        <f>HLOOKUP("GTE",#REF!,MATCH($A224,#REF!,0),FALSE)</f>
        <v>#REF!</v>
      </c>
      <c r="X224" s="62" t="e">
        <f>HLOOKUP("DPD_Control",#REF!,MATCH($A224,#REF!,0),FALSE)</f>
        <v>#REF!</v>
      </c>
      <c r="Y224" s="62" t="e">
        <f>HLOOKUP("DPD_Group",#REF!,MATCH($A224,#REF!,0),FALSE)</f>
        <v>#REF!</v>
      </c>
      <c r="Z224" s="47" t="e">
        <f>HLOOKUP("Pad Category",#REF!,MATCH($A224,#REF!,0),FALSE)</f>
        <v>#REF!</v>
      </c>
      <c r="AA224" s="47" t="e">
        <f>HLOOKUP("Pad type",#REF!,MATCH($A224,#REF!,0),FALSE)</f>
        <v>#REF!</v>
      </c>
      <c r="AB224" s="47" t="e">
        <f>HLOOKUP("Pull Strength",#REF!,MATCH($A224,#REF!,0),FALSE)</f>
        <v>#REF!</v>
      </c>
      <c r="AC224" s="47" t="e">
        <f>HLOOKUP("POR Pin State",#REF!,MATCH($A224,#REF!,0),FALSE)</f>
        <v>#REF!</v>
      </c>
      <c r="AD224" s="198"/>
      <c r="AE224" s="82"/>
      <c r="AF224" s="38" t="str">
        <f t="shared" si="115"/>
        <v>PULL_DOWN</v>
      </c>
      <c r="AG224" s="38" t="str">
        <f t="shared" si="113"/>
        <v>TRISTATE</v>
      </c>
      <c r="AH224" s="38" t="str">
        <f t="shared" si="114"/>
        <v>DISABLE</v>
      </c>
      <c r="AI224" s="82"/>
      <c r="AJ224" s="86" t="b">
        <v>1</v>
      </c>
      <c r="AK224" s="86" t="b">
        <v>1</v>
      </c>
      <c r="AL224" s="86" t="b">
        <v>1</v>
      </c>
      <c r="AM224" s="86" t="b">
        <v>1</v>
      </c>
      <c r="AN224" s="86" t="b">
        <v>1</v>
      </c>
      <c r="AO224" s="86" t="b">
        <v>1</v>
      </c>
      <c r="AP224" s="63" t="str">
        <f t="shared" si="116"/>
        <v>VALID</v>
      </c>
      <c r="AQ224" s="199" t="s">
        <v>600</v>
      </c>
      <c r="AR224" s="171" t="s">
        <v>79</v>
      </c>
      <c r="AS224" s="172"/>
      <c r="AT224" s="105"/>
      <c r="AU224" s="173"/>
      <c r="AV224" s="173"/>
      <c r="AW224" s="105"/>
      <c r="AX224" s="105"/>
      <c r="AY224" s="105"/>
      <c r="AZ224" s="172"/>
      <c r="BA224" s="172"/>
      <c r="BB224" s="177"/>
      <c r="BC224" s="178"/>
      <c r="BD224" s="179"/>
      <c r="BE224" s="150" t="s">
        <v>599</v>
      </c>
      <c r="BF224" s="147" t="e">
        <f>VLOOKUP($A224,#REF!,34,FALSE)</f>
        <v>#REF!</v>
      </c>
      <c r="BG224" s="148" t="e">
        <f>VLOOKUP($A224,#REF!,22,FALSE)</f>
        <v>#REF!</v>
      </c>
      <c r="BH224" s="149"/>
    </row>
    <row r="225" ht="12.95" customHeight="1" spans="1:60">
      <c r="A225" s="47" t="s">
        <v>601</v>
      </c>
      <c r="B225" s="38" t="e">
        <f>VLOOKUP($A225,#REF!,34,FALSE)</f>
        <v>#REF!</v>
      </c>
      <c r="C225" s="39" t="str">
        <f t="shared" si="112"/>
        <v>unused_PEX_CLK3N</v>
      </c>
      <c r="D225" s="40" t="e">
        <f>IF(LEN(VLOOKUP($A225,#REF!,8,FALSE)),LEFT(VLOOKUP($A225,#REF!,8,FALSE),LEN(VLOOKUP($A225,#REF!,8,FALSE))-2),"")</f>
        <v>#REF!</v>
      </c>
      <c r="E225" s="41" t="e">
        <f>IF(LEN(VLOOKUP($A225,#REF!,4,FALSE)),IF(INDEX(#REF!,MATCH($A225,#REF!,0),1),LEFT(VLOOKUP($A225,#REF!,4,FALSE),LEN(VLOOKUP($A225,#REF!,4,FALSE))-2),CONCATENATE(LEFT(VLOOKUP($A225,#REF!,4,FALSE),LEN(VLOOKUP($A225,#REF!,4,FALSE))-2),"")),"")</f>
        <v>#REF!</v>
      </c>
      <c r="F225" s="42" t="e">
        <f>IF(LEN(VLOOKUP($A225,#REF!,5,FALSE)),IF(INDEX(#REF!,MATCH($A225,#REF!,0),2),LEFT(VLOOKUP($A225,#REF!,5,FALSE),LEN(VLOOKUP($A225,#REF!,5,FALSE))-2),CONCATENATE(LEFT(VLOOKUP($A225,#REF!,5,FALSE),LEN(VLOOKUP($A225,#REF!,5,FALSE))-2),"*")),"")</f>
        <v>#REF!</v>
      </c>
      <c r="G225" s="42" t="e">
        <f>IF(LEN(VLOOKUP($A225,#REF!,6,FALSE)),IF(INDEX(#REF!,MATCH($A225,#REF!,0),3),LEFT(VLOOKUP($A225,#REF!,6,FALSE),LEN(VLOOKUP($A225,#REF!,6,FALSE))-2),CONCATENATE(LEFT(VLOOKUP($A225,#REF!,6,FALSE),LEN(VLOOKUP($A225,#REF!,6,FALSE))-2),"*")),"")</f>
        <v>#REF!</v>
      </c>
      <c r="H225" s="43" t="e">
        <f>IF(LEN(VLOOKUP($A225,#REF!,7,FALSE)),IF(INDEX(#REF!,MATCH($A225,#REF!,0),4),LEFT(VLOOKUP($A225,#REF!,7,FALSE),LEN(VLOOKUP($A225,#REF!,7,FALSE))-2),CONCATENATE(LEFT(VLOOKUP($A225,#REF!,7,FALSE),LEN(VLOOKUP($A225,#REF!,7,FALSE))-2),"*")),"")</f>
        <v>#REF!</v>
      </c>
      <c r="I225" s="54" t="e">
        <f>IF(LEN(VLOOKUP($A225,#REF!,8,FALSE)),UPPER(RIGHT(VLOOKUP($A225,#REF!,8,FALSE),1)),"")</f>
        <v>#REF!</v>
      </c>
      <c r="J225" s="42" t="e">
        <f>IF(LEN(VLOOKUP($A225,#REF!,4,FALSE)),UPPER(RIGHT(VLOOKUP($A225,#REF!,4,FALSE),1)),"")</f>
        <v>#REF!</v>
      </c>
      <c r="K225" s="42" t="e">
        <f>IF(LEN(VLOOKUP($A225,#REF!,5,FALSE)),UPPER(RIGHT(VLOOKUP($A225,#REF!,5,FALSE),1)),"")</f>
        <v>#REF!</v>
      </c>
      <c r="L225" s="42" t="e">
        <f>IF(LEN(VLOOKUP($A225,#REF!,6,FALSE)),UPPER(RIGHT(VLOOKUP($A225,#REF!,6,FALSE),1)),"")</f>
        <v>#REF!</v>
      </c>
      <c r="M225" s="43" t="e">
        <f>IF(LEN(VLOOKUP($A225,#REF!,7,FALSE)),UPPER(RIGHT(VLOOKUP($A225,#REF!,7,FALSE),1)),"")</f>
        <v>#REF!</v>
      </c>
      <c r="N225" s="82"/>
      <c r="O225" s="82"/>
      <c r="P225" s="82"/>
      <c r="Q225" s="82"/>
      <c r="R225" s="82"/>
      <c r="S225" s="63" t="e">
        <f>HLOOKUP("Device Tree Pin Name",#REF!,MATCH($A225,#REF!,0),FALSE)</f>
        <v>#REF!</v>
      </c>
      <c r="T225" s="47" t="e">
        <f>HLOOKUP("power rail",#REF!,MATCH($A225,#REF!,0),FALSE)</f>
        <v>#REF!</v>
      </c>
      <c r="U225" s="62" t="e">
        <f>HLOOKUP("Wake Capable",#REF!,MATCH($A225,#REF!,0),FALSE)</f>
        <v>#REF!</v>
      </c>
      <c r="V225" s="62" t="e">
        <f>HLOOKUP("Strap",#REF!,MATCH($A225,#REF!,0),FALSE)</f>
        <v>#REF!</v>
      </c>
      <c r="W225" s="62" t="e">
        <f>HLOOKUP("GTE",#REF!,MATCH($A225,#REF!,0),FALSE)</f>
        <v>#REF!</v>
      </c>
      <c r="X225" s="62" t="e">
        <f>HLOOKUP("DPD_Control",#REF!,MATCH($A225,#REF!,0),FALSE)</f>
        <v>#REF!</v>
      </c>
      <c r="Y225" s="62" t="e">
        <f>HLOOKUP("DPD_Group",#REF!,MATCH($A225,#REF!,0),FALSE)</f>
        <v>#REF!</v>
      </c>
      <c r="Z225" s="47" t="e">
        <f>HLOOKUP("Pad Category",#REF!,MATCH($A225,#REF!,0),FALSE)</f>
        <v>#REF!</v>
      </c>
      <c r="AA225" s="47" t="e">
        <f>HLOOKUP("Pad type",#REF!,MATCH($A225,#REF!,0),FALSE)</f>
        <v>#REF!</v>
      </c>
      <c r="AB225" s="47" t="e">
        <f>HLOOKUP("Pull Strength",#REF!,MATCH($A225,#REF!,0),FALSE)</f>
        <v>#REF!</v>
      </c>
      <c r="AC225" s="47" t="e">
        <f>HLOOKUP("POR Pin State",#REF!,MATCH($A225,#REF!,0),FALSE)</f>
        <v>#REF!</v>
      </c>
      <c r="AD225" s="198"/>
      <c r="AE225" s="82"/>
      <c r="AF225" s="38" t="str">
        <f t="shared" si="115"/>
        <v>PULL_DOWN</v>
      </c>
      <c r="AG225" s="38" t="str">
        <f t="shared" si="113"/>
        <v>TRISTATE</v>
      </c>
      <c r="AH225" s="38" t="str">
        <f t="shared" si="114"/>
        <v>DISABLE</v>
      </c>
      <c r="AI225" s="82"/>
      <c r="AJ225" s="86" t="b">
        <v>1</v>
      </c>
      <c r="AK225" s="86" t="b">
        <v>1</v>
      </c>
      <c r="AL225" s="86" t="b">
        <v>1</v>
      </c>
      <c r="AM225" s="86" t="b">
        <v>1</v>
      </c>
      <c r="AN225" s="86" t="b">
        <v>1</v>
      </c>
      <c r="AO225" s="86" t="b">
        <v>1</v>
      </c>
      <c r="AP225" s="63" t="str">
        <f t="shared" si="116"/>
        <v>VALID</v>
      </c>
      <c r="AQ225" s="174" t="s">
        <v>602</v>
      </c>
      <c r="AR225" s="103" t="s">
        <v>79</v>
      </c>
      <c r="AS225" s="104"/>
      <c r="AT225" s="105"/>
      <c r="AU225" s="173"/>
      <c r="AV225" s="173"/>
      <c r="AW225" s="105"/>
      <c r="AX225" s="105"/>
      <c r="AY225" s="105"/>
      <c r="AZ225" s="104"/>
      <c r="BA225" s="104"/>
      <c r="BB225" s="401" t="s">
        <v>496</v>
      </c>
      <c r="BC225" s="116"/>
      <c r="BD225" s="117"/>
      <c r="BE225" s="150" t="s">
        <v>601</v>
      </c>
      <c r="BF225" s="147" t="e">
        <f>VLOOKUP($A225,#REF!,34,FALSE)</f>
        <v>#REF!</v>
      </c>
      <c r="BG225" s="148" t="e">
        <f>VLOOKUP($A225,#REF!,22,FALSE)</f>
        <v>#REF!</v>
      </c>
      <c r="BH225" s="149"/>
    </row>
    <row r="226" ht="12.95" customHeight="1" spans="1:60">
      <c r="A226" s="47" t="s">
        <v>603</v>
      </c>
      <c r="B226" s="38" t="e">
        <f>VLOOKUP($A226,#REF!,34,FALSE)</f>
        <v>#REF!</v>
      </c>
      <c r="C226" s="39" t="str">
        <f t="shared" si="112"/>
        <v>unused_PEX_CLK4P</v>
      </c>
      <c r="D226" s="40" t="e">
        <f>IF(LEN(VLOOKUP($A226,#REF!,8,FALSE)),LEFT(VLOOKUP($A226,#REF!,8,FALSE),LEN(VLOOKUP($A226,#REF!,8,FALSE))-2),"")</f>
        <v>#REF!</v>
      </c>
      <c r="E226" s="41" t="e">
        <f>IF(LEN(VLOOKUP($A226,#REF!,4,FALSE)),IF(INDEX(#REF!,MATCH($A226,#REF!,0),1),LEFT(VLOOKUP($A226,#REF!,4,FALSE),LEN(VLOOKUP($A226,#REF!,4,FALSE))-2),CONCATENATE(LEFT(VLOOKUP($A226,#REF!,4,FALSE),LEN(VLOOKUP($A226,#REF!,4,FALSE))-2),"")),"")</f>
        <v>#REF!</v>
      </c>
      <c r="F226" s="42" t="e">
        <f>IF(LEN(VLOOKUP($A226,#REF!,5,FALSE)),IF(INDEX(#REF!,MATCH($A226,#REF!,0),2),LEFT(VLOOKUP($A226,#REF!,5,FALSE),LEN(VLOOKUP($A226,#REF!,5,FALSE))-2),CONCATENATE(LEFT(VLOOKUP($A226,#REF!,5,FALSE),LEN(VLOOKUP($A226,#REF!,5,FALSE))-2),"*")),"")</f>
        <v>#REF!</v>
      </c>
      <c r="G226" s="42" t="e">
        <f>IF(LEN(VLOOKUP($A226,#REF!,6,FALSE)),IF(INDEX(#REF!,MATCH($A226,#REF!,0),3),LEFT(VLOOKUP($A226,#REF!,6,FALSE),LEN(VLOOKUP($A226,#REF!,6,FALSE))-2),CONCATENATE(LEFT(VLOOKUP($A226,#REF!,6,FALSE),LEN(VLOOKUP($A226,#REF!,6,FALSE))-2),"*")),"")</f>
        <v>#REF!</v>
      </c>
      <c r="H226" s="43" t="e">
        <f>IF(LEN(VLOOKUP($A226,#REF!,7,FALSE)),IF(INDEX(#REF!,MATCH($A226,#REF!,0),4),LEFT(VLOOKUP($A226,#REF!,7,FALSE),LEN(VLOOKUP($A226,#REF!,7,FALSE))-2),CONCATENATE(LEFT(VLOOKUP($A226,#REF!,7,FALSE),LEN(VLOOKUP($A226,#REF!,7,FALSE))-2),"*")),"")</f>
        <v>#REF!</v>
      </c>
      <c r="I226" s="54" t="e">
        <f>IF(LEN(VLOOKUP($A226,#REF!,8,FALSE)),UPPER(RIGHT(VLOOKUP($A226,#REF!,8,FALSE),1)),"")</f>
        <v>#REF!</v>
      </c>
      <c r="J226" s="42" t="e">
        <f>IF(LEN(VLOOKUP($A226,#REF!,4,FALSE)),UPPER(RIGHT(VLOOKUP($A226,#REF!,4,FALSE),1)),"")</f>
        <v>#REF!</v>
      </c>
      <c r="K226" s="42" t="e">
        <f>IF(LEN(VLOOKUP($A226,#REF!,5,FALSE)),UPPER(RIGHT(VLOOKUP($A226,#REF!,5,FALSE),1)),"")</f>
        <v>#REF!</v>
      </c>
      <c r="L226" s="42" t="e">
        <f>IF(LEN(VLOOKUP($A226,#REF!,6,FALSE)),UPPER(RIGHT(VLOOKUP($A226,#REF!,6,FALSE),1)),"")</f>
        <v>#REF!</v>
      </c>
      <c r="M226" s="43" t="e">
        <f>IF(LEN(VLOOKUP($A226,#REF!,7,FALSE)),UPPER(RIGHT(VLOOKUP($A226,#REF!,7,FALSE),1)),"")</f>
        <v>#REF!</v>
      </c>
      <c r="N226" s="82"/>
      <c r="O226" s="82"/>
      <c r="P226" s="82"/>
      <c r="Q226" s="82"/>
      <c r="R226" s="82"/>
      <c r="S226" s="63" t="e">
        <f>HLOOKUP("Device Tree Pin Name",#REF!,MATCH($A226,#REF!,0),FALSE)</f>
        <v>#REF!</v>
      </c>
      <c r="T226" s="47" t="e">
        <f>HLOOKUP("power rail",#REF!,MATCH($A226,#REF!,0),FALSE)</f>
        <v>#REF!</v>
      </c>
      <c r="U226" s="62" t="e">
        <f>HLOOKUP("Wake Capable",#REF!,MATCH($A226,#REF!,0),FALSE)</f>
        <v>#REF!</v>
      </c>
      <c r="V226" s="62" t="e">
        <f>HLOOKUP("Strap",#REF!,MATCH($A226,#REF!,0),FALSE)</f>
        <v>#REF!</v>
      </c>
      <c r="W226" s="62" t="e">
        <f>HLOOKUP("GTE",#REF!,MATCH($A226,#REF!,0),FALSE)</f>
        <v>#REF!</v>
      </c>
      <c r="X226" s="62" t="e">
        <f>HLOOKUP("DPD_Control",#REF!,MATCH($A226,#REF!,0),FALSE)</f>
        <v>#REF!</v>
      </c>
      <c r="Y226" s="62" t="e">
        <f>HLOOKUP("DPD_Group",#REF!,MATCH($A226,#REF!,0),FALSE)</f>
        <v>#REF!</v>
      </c>
      <c r="Z226" s="47" t="e">
        <f>HLOOKUP("Pad Category",#REF!,MATCH($A226,#REF!,0),FALSE)</f>
        <v>#REF!</v>
      </c>
      <c r="AA226" s="47" t="e">
        <f>HLOOKUP("Pad type",#REF!,MATCH($A226,#REF!,0),FALSE)</f>
        <v>#REF!</v>
      </c>
      <c r="AB226" s="47" t="e">
        <f>HLOOKUP("Pull Strength",#REF!,MATCH($A226,#REF!,0),FALSE)</f>
        <v>#REF!</v>
      </c>
      <c r="AC226" s="47" t="e">
        <f>HLOOKUP("POR Pin State",#REF!,MATCH($A226,#REF!,0),FALSE)</f>
        <v>#REF!</v>
      </c>
      <c r="AD226" s="198"/>
      <c r="AE226" s="82"/>
      <c r="AF226" s="38" t="str">
        <f t="shared" si="115"/>
        <v>PULL_DOWN</v>
      </c>
      <c r="AG226" s="38" t="str">
        <f t="shared" si="113"/>
        <v>TRISTATE</v>
      </c>
      <c r="AH226" s="38" t="str">
        <f t="shared" si="114"/>
        <v>DISABLE</v>
      </c>
      <c r="AI226" s="82"/>
      <c r="AJ226" s="86" t="b">
        <v>1</v>
      </c>
      <c r="AK226" s="86" t="b">
        <v>1</v>
      </c>
      <c r="AL226" s="86" t="b">
        <v>1</v>
      </c>
      <c r="AM226" s="86" t="b">
        <v>1</v>
      </c>
      <c r="AN226" s="86" t="b">
        <v>1</v>
      </c>
      <c r="AO226" s="86" t="b">
        <v>1</v>
      </c>
      <c r="AP226" s="63" t="str">
        <f t="shared" si="116"/>
        <v>VALID</v>
      </c>
      <c r="AQ226" s="102" t="s">
        <v>604</v>
      </c>
      <c r="AR226" s="103" t="s">
        <v>79</v>
      </c>
      <c r="AS226" s="104"/>
      <c r="AT226" s="105"/>
      <c r="AU226" s="173"/>
      <c r="AV226" s="173"/>
      <c r="AW226" s="105"/>
      <c r="AX226" s="105"/>
      <c r="AY226" s="105"/>
      <c r="AZ226" s="104"/>
      <c r="BA226" s="104"/>
      <c r="BB226" s="115"/>
      <c r="BC226" s="116"/>
      <c r="BD226" s="117"/>
      <c r="BE226" s="150" t="s">
        <v>603</v>
      </c>
      <c r="BF226" s="147" t="e">
        <f>VLOOKUP($A226,#REF!,34,FALSE)</f>
        <v>#REF!</v>
      </c>
      <c r="BG226" s="148" t="e">
        <f>VLOOKUP($A226,#REF!,22,FALSE)</f>
        <v>#REF!</v>
      </c>
      <c r="BH226" s="149"/>
    </row>
    <row r="227" ht="12.95" customHeight="1" spans="1:60">
      <c r="A227" s="47" t="s">
        <v>605</v>
      </c>
      <c r="B227" s="38" t="e">
        <f>VLOOKUP($A227,#REF!,34,FALSE)</f>
        <v>#REF!</v>
      </c>
      <c r="C227" s="39" t="str">
        <f t="shared" si="112"/>
        <v>unused_PEX_CLK4N</v>
      </c>
      <c r="D227" s="40" t="e">
        <f>IF(LEN(VLOOKUP($A227,#REF!,8,FALSE)),LEFT(VLOOKUP($A227,#REF!,8,FALSE),LEN(VLOOKUP($A227,#REF!,8,FALSE))-2),"")</f>
        <v>#REF!</v>
      </c>
      <c r="E227" s="41" t="e">
        <f>IF(LEN(VLOOKUP($A227,#REF!,4,FALSE)),IF(INDEX(#REF!,MATCH($A227,#REF!,0),1),LEFT(VLOOKUP($A227,#REF!,4,FALSE),LEN(VLOOKUP($A227,#REF!,4,FALSE))-2),CONCATENATE(LEFT(VLOOKUP($A227,#REF!,4,FALSE),LEN(VLOOKUP($A227,#REF!,4,FALSE))-2),"")),"")</f>
        <v>#REF!</v>
      </c>
      <c r="F227" s="42" t="e">
        <f>IF(LEN(VLOOKUP($A227,#REF!,5,FALSE)),IF(INDEX(#REF!,MATCH($A227,#REF!,0),2),LEFT(VLOOKUP($A227,#REF!,5,FALSE),LEN(VLOOKUP($A227,#REF!,5,FALSE))-2),CONCATENATE(LEFT(VLOOKUP($A227,#REF!,5,FALSE),LEN(VLOOKUP($A227,#REF!,5,FALSE))-2),"*")),"")</f>
        <v>#REF!</v>
      </c>
      <c r="G227" s="42" t="e">
        <f>IF(LEN(VLOOKUP($A227,#REF!,6,FALSE)),IF(INDEX(#REF!,MATCH($A227,#REF!,0),3),LEFT(VLOOKUP($A227,#REF!,6,FALSE),LEN(VLOOKUP($A227,#REF!,6,FALSE))-2),CONCATENATE(LEFT(VLOOKUP($A227,#REF!,6,FALSE),LEN(VLOOKUP($A227,#REF!,6,FALSE))-2),"*")),"")</f>
        <v>#REF!</v>
      </c>
      <c r="H227" s="43" t="e">
        <f>IF(LEN(VLOOKUP($A227,#REF!,7,FALSE)),IF(INDEX(#REF!,MATCH($A227,#REF!,0),4),LEFT(VLOOKUP($A227,#REF!,7,FALSE),LEN(VLOOKUP($A227,#REF!,7,FALSE))-2),CONCATENATE(LEFT(VLOOKUP($A227,#REF!,7,FALSE),LEN(VLOOKUP($A227,#REF!,7,FALSE))-2),"*")),"")</f>
        <v>#REF!</v>
      </c>
      <c r="I227" s="54" t="e">
        <f>IF(LEN(VLOOKUP($A227,#REF!,8,FALSE)),UPPER(RIGHT(VLOOKUP($A227,#REF!,8,FALSE),1)),"")</f>
        <v>#REF!</v>
      </c>
      <c r="J227" s="42" t="e">
        <f>IF(LEN(VLOOKUP($A227,#REF!,4,FALSE)),UPPER(RIGHT(VLOOKUP($A227,#REF!,4,FALSE),1)),"")</f>
        <v>#REF!</v>
      </c>
      <c r="K227" s="42" t="e">
        <f>IF(LEN(VLOOKUP($A227,#REF!,5,FALSE)),UPPER(RIGHT(VLOOKUP($A227,#REF!,5,FALSE),1)),"")</f>
        <v>#REF!</v>
      </c>
      <c r="L227" s="42" t="e">
        <f>IF(LEN(VLOOKUP($A227,#REF!,6,FALSE)),UPPER(RIGHT(VLOOKUP($A227,#REF!,6,FALSE),1)),"")</f>
        <v>#REF!</v>
      </c>
      <c r="M227" s="43" t="e">
        <f>IF(LEN(VLOOKUP($A227,#REF!,7,FALSE)),UPPER(RIGHT(VLOOKUP($A227,#REF!,7,FALSE),1)),"")</f>
        <v>#REF!</v>
      </c>
      <c r="N227" s="82"/>
      <c r="O227" s="82"/>
      <c r="P227" s="82"/>
      <c r="Q227" s="82"/>
      <c r="R227" s="82"/>
      <c r="S227" s="64" t="e">
        <f>HLOOKUP("Device Tree Pin Name",#REF!,MATCH($A227,#REF!,0),FALSE)</f>
        <v>#REF!</v>
      </c>
      <c r="T227" s="47" t="e">
        <f>HLOOKUP("power rail",#REF!,MATCH($A227,#REF!,0),FALSE)</f>
        <v>#REF!</v>
      </c>
      <c r="U227" s="62" t="e">
        <f>HLOOKUP("Wake Capable",#REF!,MATCH($A227,#REF!,0),FALSE)</f>
        <v>#REF!</v>
      </c>
      <c r="V227" s="62" t="e">
        <f>HLOOKUP("Strap",#REF!,MATCH($A227,#REF!,0),FALSE)</f>
        <v>#REF!</v>
      </c>
      <c r="W227" s="62" t="e">
        <f>HLOOKUP("GTE",#REF!,MATCH($A227,#REF!,0),FALSE)</f>
        <v>#REF!</v>
      </c>
      <c r="X227" s="62" t="e">
        <f>HLOOKUP("DPD_Control",#REF!,MATCH($A227,#REF!,0),FALSE)</f>
        <v>#REF!</v>
      </c>
      <c r="Y227" s="62" t="e">
        <f>HLOOKUP("DPD_Group",#REF!,MATCH($A227,#REF!,0),FALSE)</f>
        <v>#REF!</v>
      </c>
      <c r="Z227" s="47" t="e">
        <f>HLOOKUP("Pad Category",#REF!,MATCH($A227,#REF!,0),FALSE)</f>
        <v>#REF!</v>
      </c>
      <c r="AA227" s="47" t="e">
        <f>HLOOKUP("Pad type",#REF!,MATCH($A227,#REF!,0),FALSE)</f>
        <v>#REF!</v>
      </c>
      <c r="AB227" s="47" t="e">
        <f>HLOOKUP("Pull Strength",#REF!,MATCH($A227,#REF!,0),FALSE)</f>
        <v>#REF!</v>
      </c>
      <c r="AC227" s="47" t="e">
        <f>HLOOKUP("POR Pin State",#REF!,MATCH($A227,#REF!,0),FALSE)</f>
        <v>#REF!</v>
      </c>
      <c r="AD227" s="198"/>
      <c r="AE227" s="82"/>
      <c r="AF227" s="38" t="str">
        <f t="shared" si="115"/>
        <v>PULL_DOWN</v>
      </c>
      <c r="AG227" s="38" t="str">
        <f t="shared" si="113"/>
        <v>TRISTATE</v>
      </c>
      <c r="AH227" s="38" t="str">
        <f t="shared" si="114"/>
        <v>DISABLE</v>
      </c>
      <c r="AI227" s="82"/>
      <c r="AJ227" s="86" t="b">
        <v>1</v>
      </c>
      <c r="AK227" s="86" t="b">
        <v>1</v>
      </c>
      <c r="AL227" s="86" t="b">
        <v>1</v>
      </c>
      <c r="AM227" s="86" t="b">
        <v>1</v>
      </c>
      <c r="AN227" s="86" t="b">
        <v>1</v>
      </c>
      <c r="AO227" s="86" t="b">
        <v>1</v>
      </c>
      <c r="AP227" s="63" t="str">
        <f t="shared" si="116"/>
        <v>VALID</v>
      </c>
      <c r="AQ227" s="102" t="s">
        <v>606</v>
      </c>
      <c r="AR227" s="103" t="s">
        <v>79</v>
      </c>
      <c r="AS227" s="104"/>
      <c r="AT227" s="105"/>
      <c r="AU227" s="105"/>
      <c r="AV227" s="105"/>
      <c r="AW227" s="105"/>
      <c r="AX227" s="105"/>
      <c r="AY227" s="105"/>
      <c r="AZ227" s="104"/>
      <c r="BA227" s="104"/>
      <c r="BB227" s="115"/>
      <c r="BC227" s="116"/>
      <c r="BD227" s="117"/>
      <c r="BE227" s="151" t="s">
        <v>605</v>
      </c>
      <c r="BF227" s="147" t="e">
        <f>VLOOKUP($A227,#REF!,34,FALSE)</f>
        <v>#REF!</v>
      </c>
      <c r="BG227" s="148" t="e">
        <f>VLOOKUP($A227,#REF!,22,FALSE)</f>
        <v>#REF!</v>
      </c>
      <c r="BH227" s="149"/>
    </row>
    <row r="228" s="3" customFormat="1" ht="18" customHeight="1" spans="1:60">
      <c r="A228" s="163" t="s">
        <v>607</v>
      </c>
      <c r="B228" s="190" t="s">
        <v>608</v>
      </c>
      <c r="C228" s="35"/>
      <c r="D228" s="37"/>
      <c r="E228" s="37"/>
      <c r="F228" s="37"/>
      <c r="G228" s="37"/>
      <c r="H228" s="37"/>
      <c r="I228" s="35"/>
      <c r="J228" s="35"/>
      <c r="K228" s="35"/>
      <c r="L228" s="35"/>
      <c r="M228" s="35"/>
      <c r="N228" s="35"/>
      <c r="O228" s="35"/>
      <c r="P228" s="35"/>
      <c r="Q228" s="35"/>
      <c r="R228" s="35"/>
      <c r="S228" s="35"/>
      <c r="T228" s="35"/>
      <c r="U228" s="60"/>
      <c r="V228" s="60"/>
      <c r="W228" s="60"/>
      <c r="X228" s="60"/>
      <c r="Y228" s="60"/>
      <c r="Z228" s="81"/>
      <c r="AA228" s="81"/>
      <c r="AB228" s="81"/>
      <c r="AC228" s="81"/>
      <c r="AD228" s="81"/>
      <c r="AE228" s="81"/>
      <c r="AF228" s="81"/>
      <c r="AG228" s="81"/>
      <c r="AH228" s="81"/>
      <c r="AI228" s="81"/>
      <c r="AJ228" s="81"/>
      <c r="AK228" s="81"/>
      <c r="AL228" s="81"/>
      <c r="AM228" s="81"/>
      <c r="AN228" s="81"/>
      <c r="AO228" s="81"/>
      <c r="AP228" s="81"/>
      <c r="AQ228" s="100"/>
      <c r="AR228" s="100"/>
      <c r="AS228" s="101"/>
      <c r="AT228" s="101"/>
      <c r="AU228" s="101"/>
      <c r="AV228" s="101"/>
      <c r="AW228" s="101"/>
      <c r="AX228" s="101"/>
      <c r="AY228" s="101"/>
      <c r="AZ228" s="101"/>
      <c r="BA228" s="101"/>
      <c r="BB228" s="101"/>
      <c r="BC228" s="400" t="s">
        <v>76</v>
      </c>
      <c r="BD228" s="114"/>
      <c r="BE228" s="142" t="s">
        <v>607</v>
      </c>
      <c r="BF228" s="143" t="s">
        <v>608</v>
      </c>
      <c r="BG228" s="144"/>
      <c r="BH228" s="145"/>
    </row>
    <row r="229" ht="12.95" customHeight="1" spans="1:60">
      <c r="A229" s="47" t="s">
        <v>609</v>
      </c>
      <c r="B229" s="38" t="e">
        <f>VLOOKUP($A229,#REF!,34,FALSE)</f>
        <v>#REF!</v>
      </c>
      <c r="C229" s="39" t="str">
        <f t="shared" ref="C229:C236" si="117">CONCATENATE("unused_",A229)</f>
        <v>unused_PEX_L7_CLKREQ_N</v>
      </c>
      <c r="D229" s="40" t="e">
        <f>IF(LEN(VLOOKUP($A229,#REF!,8,FALSE)),LEFT(VLOOKUP($A229,#REF!,8,FALSE),LEN(VLOOKUP($A229,#REF!,8,FALSE))-2),"")</f>
        <v>#REF!</v>
      </c>
      <c r="E229" s="41" t="e">
        <f>IF(LEN(VLOOKUP($A229,#REF!,4,FALSE)),IF(INDEX(#REF!,MATCH($A229,#REF!,0),1),LEFT(VLOOKUP($A229,#REF!,4,FALSE),LEN(VLOOKUP($A229,#REF!,4,FALSE))-2),CONCATENATE(LEFT(VLOOKUP($A229,#REF!,4,FALSE),LEN(VLOOKUP($A229,#REF!,4,FALSE))-2),"")),"")</f>
        <v>#REF!</v>
      </c>
      <c r="F229" s="42" t="e">
        <f>IF(LEN(VLOOKUP($A229,#REF!,5,FALSE)),IF(INDEX(#REF!,MATCH($A229,#REF!,0),2),LEFT(VLOOKUP($A229,#REF!,5,FALSE),LEN(VLOOKUP($A229,#REF!,5,FALSE))-2),CONCATENATE(LEFT(VLOOKUP($A229,#REF!,5,FALSE),LEN(VLOOKUP($A229,#REF!,5,FALSE))-2),"*")),"")</f>
        <v>#REF!</v>
      </c>
      <c r="G229" s="42" t="e">
        <f>IF(LEN(VLOOKUP($A229,#REF!,6,FALSE)),IF(INDEX(#REF!,MATCH($A229,#REF!,0),3),LEFT(VLOOKUP($A229,#REF!,6,FALSE),LEN(VLOOKUP($A229,#REF!,6,FALSE))-2),CONCATENATE(LEFT(VLOOKUP($A229,#REF!,6,FALSE),LEN(VLOOKUP($A229,#REF!,6,FALSE))-2),"*")),"")</f>
        <v>#REF!</v>
      </c>
      <c r="H229" s="43" t="e">
        <f>IF(LEN(VLOOKUP($A229,#REF!,7,FALSE)),IF(INDEX(#REF!,MATCH($A229,#REF!,0),4),LEFT(VLOOKUP($A229,#REF!,7,FALSE),LEN(VLOOKUP($A229,#REF!,7,FALSE))-2),CONCATENATE(LEFT(VLOOKUP($A229,#REF!,7,FALSE),LEN(VLOOKUP($A229,#REF!,7,FALSE))-2),"*")),"")</f>
        <v>#REF!</v>
      </c>
      <c r="I229" s="54" t="e">
        <f>IF(LEN(VLOOKUP($A229,#REF!,8,FALSE)),UPPER(RIGHT(VLOOKUP($A229,#REF!,8,FALSE),1)),"")</f>
        <v>#REF!</v>
      </c>
      <c r="J229" s="42" t="e">
        <f>IF(LEN(VLOOKUP($A229,#REF!,4,FALSE)),UPPER(RIGHT(VLOOKUP($A229,#REF!,4,FALSE),1)),"")</f>
        <v>#REF!</v>
      </c>
      <c r="K229" s="42" t="e">
        <f>IF(LEN(VLOOKUP($A229,#REF!,5,FALSE)),UPPER(RIGHT(VLOOKUP($A229,#REF!,5,FALSE),1)),"")</f>
        <v>#REF!</v>
      </c>
      <c r="L229" s="42" t="e">
        <f>IF(LEN(VLOOKUP($A229,#REF!,6,FALSE)),UPPER(RIGHT(VLOOKUP($A229,#REF!,6,FALSE),1)),"")</f>
        <v>#REF!</v>
      </c>
      <c r="M229" s="43" t="e">
        <f>IF(LEN(VLOOKUP($A229,#REF!,7,FALSE)),UPPER(RIGHT(VLOOKUP($A229,#REF!,7,FALSE),1)),"")</f>
        <v>#REF!</v>
      </c>
      <c r="N229" s="38" t="s">
        <v>610</v>
      </c>
      <c r="O229" s="38" t="s">
        <v>83</v>
      </c>
      <c r="P229" s="38" t="s">
        <v>104</v>
      </c>
      <c r="Q229" s="38" t="s">
        <v>105</v>
      </c>
      <c r="R229" s="38" t="s">
        <v>83</v>
      </c>
      <c r="S229" s="61" t="e">
        <f>HLOOKUP("Device Tree Pin Name",#REF!,MATCH($A229,#REF!,0),FALSE)</f>
        <v>#REF!</v>
      </c>
      <c r="T229" s="47" t="e">
        <f>HLOOKUP("power rail",#REF!,MATCH($A229,#REF!,0),FALSE)</f>
        <v>#REF!</v>
      </c>
      <c r="U229" s="62" t="e">
        <f>HLOOKUP("Wake Capable",#REF!,MATCH($A229,#REF!,0),FALSE)</f>
        <v>#REF!</v>
      </c>
      <c r="V229" s="62" t="e">
        <f>HLOOKUP("Strap",#REF!,MATCH($A229,#REF!,0),FALSE)</f>
        <v>#REF!</v>
      </c>
      <c r="W229" s="62" t="e">
        <f>HLOOKUP("GTE",#REF!,MATCH($A229,#REF!,0),FALSE)</f>
        <v>#REF!</v>
      </c>
      <c r="X229" s="62" t="e">
        <f>HLOOKUP("DPD_Control",#REF!,MATCH($A229,#REF!,0),FALSE)</f>
        <v>#REF!</v>
      </c>
      <c r="Y229" s="62" t="e">
        <f>HLOOKUP("DPD_Group",#REF!,MATCH($A229,#REF!,0),FALSE)</f>
        <v>#REF!</v>
      </c>
      <c r="Z229" s="47" t="e">
        <f>HLOOKUP("Pad Category",#REF!,MATCH($A229,#REF!,0),FALSE)</f>
        <v>#REF!</v>
      </c>
      <c r="AA229" s="47" t="e">
        <f>HLOOKUP("Pad type",#REF!,MATCH($A229,#REF!,0),FALSE)</f>
        <v>#REF!</v>
      </c>
      <c r="AB229" s="47" t="e">
        <f>HLOOKUP("Pull Strength",#REF!,MATCH($A229,#REF!,0),FALSE)</f>
        <v>#REF!</v>
      </c>
      <c r="AC229" s="47" t="e">
        <f>HLOOKUP("POR Pin State",#REF!,MATCH($A229,#REF!,0),FALSE)</f>
        <v>#REF!</v>
      </c>
      <c r="AD229" s="47" t="str">
        <f t="shared" ref="AD229:AD236" si="118">IF(OR($AQ229="",$AQ229=$C229),$R229,IF($AQ229=$D229,SUBSTITUTE(SUBSTITUTE($AQ229,"GPIO3_","GPIO_"),".0",""),IF($AQ229=$E229,$N229,IF($AQ229=$F229,$O229,IF($AQ229=$G229,$P229,IF($AQ229=$H229,$Q229,"INVALID"))))))</f>
        <v>RSVD1</v>
      </c>
      <c r="AE229" s="82"/>
      <c r="AF229" s="38" t="str">
        <f t="shared" si="115"/>
        <v>PULL_DOWN</v>
      </c>
      <c r="AG229" s="38" t="str">
        <f t="shared" ref="AG229:AG236" si="119">IF($AR229="Input","TRISTATE",IF($AS229="Z","TRISTATE",IF($AQ229=$C229,"TRISTATE","NORMAL")))</f>
        <v>TRISTATE</v>
      </c>
      <c r="AH229" s="38" t="str">
        <f t="shared" ref="AH229:AH236" si="120">IF(OR($AQ229=$C229,$AR229="Output"),"DISABLE","ENABLE")</f>
        <v>DISABLE</v>
      </c>
      <c r="AI229" s="87" t="e">
        <f t="shared" si="82"/>
        <v>#REF!</v>
      </c>
      <c r="AJ229" s="86" t="b">
        <v>1</v>
      </c>
      <c r="AK229" s="86" t="b">
        <v>1</v>
      </c>
      <c r="AL229" s="86" t="b">
        <v>1</v>
      </c>
      <c r="AM229" s="86" t="b">
        <v>1</v>
      </c>
      <c r="AN229" s="86" t="b">
        <v>1</v>
      </c>
      <c r="AO229" s="86" t="b">
        <v>1</v>
      </c>
      <c r="AP229" s="63" t="str">
        <f t="shared" si="116"/>
        <v>VALID</v>
      </c>
      <c r="AQ229" s="169" t="s">
        <v>611</v>
      </c>
      <c r="AR229" s="103" t="s">
        <v>79</v>
      </c>
      <c r="AS229" s="104"/>
      <c r="AT229" s="104" t="s">
        <v>89</v>
      </c>
      <c r="AU229" s="105"/>
      <c r="AV229" s="105"/>
      <c r="AW229" s="118" t="s">
        <v>85</v>
      </c>
      <c r="AX229" s="104" t="s">
        <v>85</v>
      </c>
      <c r="AY229" s="105"/>
      <c r="AZ229" s="104"/>
      <c r="BA229" s="104"/>
      <c r="BB229" s="115"/>
      <c r="BC229" s="116"/>
      <c r="BD229" s="117"/>
      <c r="BE229" s="146" t="s">
        <v>609</v>
      </c>
      <c r="BF229" s="147" t="e">
        <f>VLOOKUP($A229,#REF!,34,FALSE)</f>
        <v>#REF!</v>
      </c>
      <c r="BG229" s="148" t="e">
        <f>VLOOKUP($A229,#REF!,22,FALSE)</f>
        <v>#REF!</v>
      </c>
      <c r="BH229" s="149"/>
    </row>
    <row r="230" ht="12.95" customHeight="1" spans="1:60">
      <c r="A230" s="47" t="s">
        <v>612</v>
      </c>
      <c r="B230" s="38" t="e">
        <f>VLOOKUP($A230,#REF!,34,FALSE)</f>
        <v>#REF!</v>
      </c>
      <c r="C230" s="39" t="str">
        <f t="shared" si="117"/>
        <v>unused_PEX_L7_RST_N</v>
      </c>
      <c r="D230" s="40" t="e">
        <f>IF(LEN(VLOOKUP($A230,#REF!,8,FALSE)),LEFT(VLOOKUP($A230,#REF!,8,FALSE),LEN(VLOOKUP($A230,#REF!,8,FALSE))-2),"")</f>
        <v>#REF!</v>
      </c>
      <c r="E230" s="41" t="e">
        <f>IF(LEN(VLOOKUP($A230,#REF!,4,FALSE)),IF(INDEX(#REF!,MATCH($A230,#REF!,0),1),LEFT(VLOOKUP($A230,#REF!,4,FALSE),LEN(VLOOKUP($A230,#REF!,4,FALSE))-2),CONCATENATE(LEFT(VLOOKUP($A230,#REF!,4,FALSE),LEN(VLOOKUP($A230,#REF!,4,FALSE))-2),"")),"")</f>
        <v>#REF!</v>
      </c>
      <c r="F230" s="42" t="e">
        <f>IF(LEN(VLOOKUP($A230,#REF!,5,FALSE)),IF(INDEX(#REF!,MATCH($A230,#REF!,0),2),LEFT(VLOOKUP($A230,#REF!,5,FALSE),LEN(VLOOKUP($A230,#REF!,5,FALSE))-2),CONCATENATE(LEFT(VLOOKUP($A230,#REF!,5,FALSE),LEN(VLOOKUP($A230,#REF!,5,FALSE))-2),"*")),"")</f>
        <v>#REF!</v>
      </c>
      <c r="G230" s="42" t="e">
        <f>IF(LEN(VLOOKUP($A230,#REF!,6,FALSE)),IF(INDEX(#REF!,MATCH($A230,#REF!,0),3),LEFT(VLOOKUP($A230,#REF!,6,FALSE),LEN(VLOOKUP($A230,#REF!,6,FALSE))-2),CONCATENATE(LEFT(VLOOKUP($A230,#REF!,6,FALSE),LEN(VLOOKUP($A230,#REF!,6,FALSE))-2),"*")),"")</f>
        <v>#REF!</v>
      </c>
      <c r="H230" s="43" t="e">
        <f>IF(LEN(VLOOKUP($A230,#REF!,7,FALSE)),IF(INDEX(#REF!,MATCH($A230,#REF!,0),4),LEFT(VLOOKUP($A230,#REF!,7,FALSE),LEN(VLOOKUP($A230,#REF!,7,FALSE))-2),CONCATENATE(LEFT(VLOOKUP($A230,#REF!,7,FALSE),LEN(VLOOKUP($A230,#REF!,7,FALSE))-2),"*")),"")</f>
        <v>#REF!</v>
      </c>
      <c r="I230" s="54" t="e">
        <f>IF(LEN(VLOOKUP($A230,#REF!,8,FALSE)),UPPER(RIGHT(VLOOKUP($A230,#REF!,8,FALSE),1)),"")</f>
        <v>#REF!</v>
      </c>
      <c r="J230" s="42" t="e">
        <f>IF(LEN(VLOOKUP($A230,#REF!,4,FALSE)),UPPER(RIGHT(VLOOKUP($A230,#REF!,4,FALSE),1)),"")</f>
        <v>#REF!</v>
      </c>
      <c r="K230" s="42" t="e">
        <f>IF(LEN(VLOOKUP($A230,#REF!,5,FALSE)),UPPER(RIGHT(VLOOKUP($A230,#REF!,5,FALSE),1)),"")</f>
        <v>#REF!</v>
      </c>
      <c r="L230" s="42" t="e">
        <f>IF(LEN(VLOOKUP($A230,#REF!,6,FALSE)),UPPER(RIGHT(VLOOKUP($A230,#REF!,6,FALSE),1)),"")</f>
        <v>#REF!</v>
      </c>
      <c r="M230" s="43" t="e">
        <f>IF(LEN(VLOOKUP($A230,#REF!,7,FALSE)),UPPER(RIGHT(VLOOKUP($A230,#REF!,7,FALSE),1)),"")</f>
        <v>#REF!</v>
      </c>
      <c r="N230" s="38" t="s">
        <v>610</v>
      </c>
      <c r="O230" s="38" t="s">
        <v>83</v>
      </c>
      <c r="P230" s="38" t="s">
        <v>104</v>
      </c>
      <c r="Q230" s="38" t="s">
        <v>105</v>
      </c>
      <c r="R230" s="38" t="s">
        <v>83</v>
      </c>
      <c r="S230" s="63" t="e">
        <f>HLOOKUP("Device Tree Pin Name",#REF!,MATCH($A230,#REF!,0),FALSE)</f>
        <v>#REF!</v>
      </c>
      <c r="T230" s="47" t="e">
        <f>HLOOKUP("power rail",#REF!,MATCH($A230,#REF!,0),FALSE)</f>
        <v>#REF!</v>
      </c>
      <c r="U230" s="62" t="e">
        <f>HLOOKUP("Wake Capable",#REF!,MATCH($A230,#REF!,0),FALSE)</f>
        <v>#REF!</v>
      </c>
      <c r="V230" s="62" t="e">
        <f>HLOOKUP("Strap",#REF!,MATCH($A230,#REF!,0),FALSE)</f>
        <v>#REF!</v>
      </c>
      <c r="W230" s="62" t="e">
        <f>HLOOKUP("GTE",#REF!,MATCH($A230,#REF!,0),FALSE)</f>
        <v>#REF!</v>
      </c>
      <c r="X230" s="62" t="e">
        <f>HLOOKUP("DPD_Control",#REF!,MATCH($A230,#REF!,0),FALSE)</f>
        <v>#REF!</v>
      </c>
      <c r="Y230" s="62" t="e">
        <f>HLOOKUP("DPD_Group",#REF!,MATCH($A230,#REF!,0),FALSE)</f>
        <v>#REF!</v>
      </c>
      <c r="Z230" s="47" t="e">
        <f>HLOOKUP("Pad Category",#REF!,MATCH($A230,#REF!,0),FALSE)</f>
        <v>#REF!</v>
      </c>
      <c r="AA230" s="47" t="e">
        <f>HLOOKUP("Pad type",#REF!,MATCH($A230,#REF!,0),FALSE)</f>
        <v>#REF!</v>
      </c>
      <c r="AB230" s="47" t="e">
        <f>HLOOKUP("Pull Strength",#REF!,MATCH($A230,#REF!,0),FALSE)</f>
        <v>#REF!</v>
      </c>
      <c r="AC230" s="47" t="e">
        <f>HLOOKUP("POR Pin State",#REF!,MATCH($A230,#REF!,0),FALSE)</f>
        <v>#REF!</v>
      </c>
      <c r="AD230" s="47" t="str">
        <f t="shared" si="118"/>
        <v>RSVD1</v>
      </c>
      <c r="AE230" s="82"/>
      <c r="AF230" s="38" t="str">
        <f t="shared" si="115"/>
        <v>PULL_DOWN</v>
      </c>
      <c r="AG230" s="38" t="str">
        <f t="shared" si="119"/>
        <v>TRISTATE</v>
      </c>
      <c r="AH230" s="38" t="str">
        <f t="shared" si="120"/>
        <v>DISABLE</v>
      </c>
      <c r="AI230" s="87" t="e">
        <f t="shared" si="82"/>
        <v>#REF!</v>
      </c>
      <c r="AJ230" s="86" t="b">
        <v>1</v>
      </c>
      <c r="AK230" s="86" t="b">
        <v>1</v>
      </c>
      <c r="AL230" s="86" t="b">
        <v>1</v>
      </c>
      <c r="AM230" s="86" t="b">
        <v>1</v>
      </c>
      <c r="AN230" s="86" t="b">
        <v>1</v>
      </c>
      <c r="AO230" s="86" t="b">
        <v>1</v>
      </c>
      <c r="AP230" s="63" t="str">
        <f t="shared" si="116"/>
        <v>VALID</v>
      </c>
      <c r="AQ230" s="169" t="s">
        <v>613</v>
      </c>
      <c r="AR230" s="103" t="s">
        <v>79</v>
      </c>
      <c r="AS230" s="104"/>
      <c r="AT230" s="105"/>
      <c r="AU230" s="105"/>
      <c r="AV230" s="105"/>
      <c r="AW230" s="118" t="s">
        <v>85</v>
      </c>
      <c r="AX230" s="104" t="s">
        <v>85</v>
      </c>
      <c r="AY230" s="105"/>
      <c r="AZ230" s="104"/>
      <c r="BA230" s="104"/>
      <c r="BB230" s="115"/>
      <c r="BC230" s="116"/>
      <c r="BD230" s="117"/>
      <c r="BE230" s="150" t="s">
        <v>612</v>
      </c>
      <c r="BF230" s="147" t="e">
        <f>VLOOKUP($A230,#REF!,34,FALSE)</f>
        <v>#REF!</v>
      </c>
      <c r="BG230" s="148" t="e">
        <f>VLOOKUP($A230,#REF!,22,FALSE)</f>
        <v>#REF!</v>
      </c>
      <c r="BH230" s="149"/>
    </row>
    <row r="231" ht="12.95" customHeight="1" spans="1:60">
      <c r="A231" s="47" t="s">
        <v>614</v>
      </c>
      <c r="B231" s="38" t="e">
        <f>VLOOKUP($A231,#REF!,34,FALSE)</f>
        <v>#REF!</v>
      </c>
      <c r="C231" s="39" t="str">
        <f t="shared" si="117"/>
        <v>unused_PEX_L8_CLKREQ_N</v>
      </c>
      <c r="D231" s="40" t="e">
        <f>IF(LEN(VLOOKUP($A231,#REF!,8,FALSE)),LEFT(VLOOKUP($A231,#REF!,8,FALSE),LEN(VLOOKUP($A231,#REF!,8,FALSE))-2),"")</f>
        <v>#REF!</v>
      </c>
      <c r="E231" s="41" t="e">
        <f>IF(LEN(VLOOKUP($A231,#REF!,4,FALSE)),IF(INDEX(#REF!,MATCH($A231,#REF!,0),1),LEFT(VLOOKUP($A231,#REF!,4,FALSE),LEN(VLOOKUP($A231,#REF!,4,FALSE))-2),CONCATENATE(LEFT(VLOOKUP($A231,#REF!,4,FALSE),LEN(VLOOKUP($A231,#REF!,4,FALSE))-2),"")),"")</f>
        <v>#REF!</v>
      </c>
      <c r="F231" s="42" t="e">
        <f>IF(LEN(VLOOKUP($A231,#REF!,5,FALSE)),IF(INDEX(#REF!,MATCH($A231,#REF!,0),2),LEFT(VLOOKUP($A231,#REF!,5,FALSE),LEN(VLOOKUP($A231,#REF!,5,FALSE))-2),CONCATENATE(LEFT(VLOOKUP($A231,#REF!,5,FALSE),LEN(VLOOKUP($A231,#REF!,5,FALSE))-2),"*")),"")</f>
        <v>#REF!</v>
      </c>
      <c r="G231" s="42" t="e">
        <f>IF(LEN(VLOOKUP($A231,#REF!,6,FALSE)),IF(INDEX(#REF!,MATCH($A231,#REF!,0),3),LEFT(VLOOKUP($A231,#REF!,6,FALSE),LEN(VLOOKUP($A231,#REF!,6,FALSE))-2),CONCATENATE(LEFT(VLOOKUP($A231,#REF!,6,FALSE),LEN(VLOOKUP($A231,#REF!,6,FALSE))-2),"*")),"")</f>
        <v>#REF!</v>
      </c>
      <c r="H231" s="43" t="e">
        <f>IF(LEN(VLOOKUP($A231,#REF!,7,FALSE)),IF(INDEX(#REF!,MATCH($A231,#REF!,0),4),LEFT(VLOOKUP($A231,#REF!,7,FALSE),LEN(VLOOKUP($A231,#REF!,7,FALSE))-2),CONCATENATE(LEFT(VLOOKUP($A231,#REF!,7,FALSE),LEN(VLOOKUP($A231,#REF!,7,FALSE))-2),"*")),"")</f>
        <v>#REF!</v>
      </c>
      <c r="I231" s="54" t="e">
        <f>IF(LEN(VLOOKUP($A231,#REF!,8,FALSE)),UPPER(RIGHT(VLOOKUP($A231,#REF!,8,FALSE),1)),"")</f>
        <v>#REF!</v>
      </c>
      <c r="J231" s="42" t="e">
        <f>IF(LEN(VLOOKUP($A231,#REF!,4,FALSE)),UPPER(RIGHT(VLOOKUP($A231,#REF!,4,FALSE),1)),"")</f>
        <v>#REF!</v>
      </c>
      <c r="K231" s="42" t="e">
        <f>IF(LEN(VLOOKUP($A231,#REF!,5,FALSE)),UPPER(RIGHT(VLOOKUP($A231,#REF!,5,FALSE),1)),"")</f>
        <v>#REF!</v>
      </c>
      <c r="L231" s="42" t="e">
        <f>IF(LEN(VLOOKUP($A231,#REF!,6,FALSE)),UPPER(RIGHT(VLOOKUP($A231,#REF!,6,FALSE),1)),"")</f>
        <v>#REF!</v>
      </c>
      <c r="M231" s="43" t="e">
        <f>IF(LEN(VLOOKUP($A231,#REF!,7,FALSE)),UPPER(RIGHT(VLOOKUP($A231,#REF!,7,FALSE),1)),"")</f>
        <v>#REF!</v>
      </c>
      <c r="N231" s="38" t="s">
        <v>615</v>
      </c>
      <c r="O231" s="38" t="s">
        <v>83</v>
      </c>
      <c r="P231" s="38" t="s">
        <v>104</v>
      </c>
      <c r="Q231" s="38" t="s">
        <v>105</v>
      </c>
      <c r="R231" s="38" t="s">
        <v>83</v>
      </c>
      <c r="S231" s="63" t="e">
        <f>HLOOKUP("Device Tree Pin Name",#REF!,MATCH($A231,#REF!,0),FALSE)</f>
        <v>#REF!</v>
      </c>
      <c r="T231" s="47" t="e">
        <f>HLOOKUP("power rail",#REF!,MATCH($A231,#REF!,0),FALSE)</f>
        <v>#REF!</v>
      </c>
      <c r="U231" s="62" t="e">
        <f>HLOOKUP("Wake Capable",#REF!,MATCH($A231,#REF!,0),FALSE)</f>
        <v>#REF!</v>
      </c>
      <c r="V231" s="62" t="e">
        <f>HLOOKUP("Strap",#REF!,MATCH($A231,#REF!,0),FALSE)</f>
        <v>#REF!</v>
      </c>
      <c r="W231" s="62" t="e">
        <f>HLOOKUP("GTE",#REF!,MATCH($A231,#REF!,0),FALSE)</f>
        <v>#REF!</v>
      </c>
      <c r="X231" s="62" t="e">
        <f>HLOOKUP("DPD_Control",#REF!,MATCH($A231,#REF!,0),FALSE)</f>
        <v>#REF!</v>
      </c>
      <c r="Y231" s="62" t="e">
        <f>HLOOKUP("DPD_Group",#REF!,MATCH($A231,#REF!,0),FALSE)</f>
        <v>#REF!</v>
      </c>
      <c r="Z231" s="47" t="e">
        <f>HLOOKUP("Pad Category",#REF!,MATCH($A231,#REF!,0),FALSE)</f>
        <v>#REF!</v>
      </c>
      <c r="AA231" s="47" t="e">
        <f>HLOOKUP("Pad type",#REF!,MATCH($A231,#REF!,0),FALSE)</f>
        <v>#REF!</v>
      </c>
      <c r="AB231" s="47" t="e">
        <f>HLOOKUP("Pull Strength",#REF!,MATCH($A231,#REF!,0),FALSE)</f>
        <v>#REF!</v>
      </c>
      <c r="AC231" s="47" t="e">
        <f>HLOOKUP("POR Pin State",#REF!,MATCH($A231,#REF!,0),FALSE)</f>
        <v>#REF!</v>
      </c>
      <c r="AD231" s="47" t="str">
        <f t="shared" si="118"/>
        <v>RSVD1</v>
      </c>
      <c r="AE231" s="82"/>
      <c r="AF231" s="38" t="str">
        <f t="shared" si="115"/>
        <v>PULL_DOWN</v>
      </c>
      <c r="AG231" s="38" t="str">
        <f t="shared" si="119"/>
        <v>TRISTATE</v>
      </c>
      <c r="AH231" s="38" t="str">
        <f t="shared" si="120"/>
        <v>DISABLE</v>
      </c>
      <c r="AI231" s="87" t="e">
        <f t="shared" si="82"/>
        <v>#REF!</v>
      </c>
      <c r="AJ231" s="86" t="b">
        <v>1</v>
      </c>
      <c r="AK231" s="86" t="b">
        <v>1</v>
      </c>
      <c r="AL231" s="86" t="b">
        <v>1</v>
      </c>
      <c r="AM231" s="86" t="b">
        <v>1</v>
      </c>
      <c r="AN231" s="86" t="b">
        <v>1</v>
      </c>
      <c r="AO231" s="86" t="b">
        <v>1</v>
      </c>
      <c r="AP231" s="63" t="str">
        <f t="shared" si="116"/>
        <v>VALID</v>
      </c>
      <c r="AQ231" s="169" t="s">
        <v>616</v>
      </c>
      <c r="AR231" s="103" t="s">
        <v>79</v>
      </c>
      <c r="AS231" s="104"/>
      <c r="AT231" s="104" t="s">
        <v>89</v>
      </c>
      <c r="AU231" s="105"/>
      <c r="AV231" s="105"/>
      <c r="AW231" s="118" t="s">
        <v>85</v>
      </c>
      <c r="AX231" s="104" t="s">
        <v>85</v>
      </c>
      <c r="AY231" s="105"/>
      <c r="AZ231" s="104"/>
      <c r="BA231" s="104"/>
      <c r="BB231" s="115"/>
      <c r="BC231" s="116"/>
      <c r="BD231" s="117"/>
      <c r="BE231" s="150" t="s">
        <v>614</v>
      </c>
      <c r="BF231" s="147" t="e">
        <f>VLOOKUP($A231,#REF!,34,FALSE)</f>
        <v>#REF!</v>
      </c>
      <c r="BG231" s="148" t="e">
        <f>VLOOKUP($A231,#REF!,22,FALSE)</f>
        <v>#REF!</v>
      </c>
      <c r="BH231" s="149"/>
    </row>
    <row r="232" ht="12.95" customHeight="1" spans="1:60">
      <c r="A232" s="47" t="s">
        <v>617</v>
      </c>
      <c r="B232" s="38" t="e">
        <f>VLOOKUP($A232,#REF!,34,FALSE)</f>
        <v>#REF!</v>
      </c>
      <c r="C232" s="39" t="str">
        <f t="shared" si="117"/>
        <v>unused_PEX_L8_RST_N</v>
      </c>
      <c r="D232" s="40" t="e">
        <f>IF(LEN(VLOOKUP($A232,#REF!,8,FALSE)),LEFT(VLOOKUP($A232,#REF!,8,FALSE),LEN(VLOOKUP($A232,#REF!,8,FALSE))-2),"")</f>
        <v>#REF!</v>
      </c>
      <c r="E232" s="41" t="e">
        <f>IF(LEN(VLOOKUP($A232,#REF!,4,FALSE)),IF(INDEX(#REF!,MATCH($A232,#REF!,0),1),LEFT(VLOOKUP($A232,#REF!,4,FALSE),LEN(VLOOKUP($A232,#REF!,4,FALSE))-2),CONCATENATE(LEFT(VLOOKUP($A232,#REF!,4,FALSE),LEN(VLOOKUP($A232,#REF!,4,FALSE))-2),"")),"")</f>
        <v>#REF!</v>
      </c>
      <c r="F232" s="42" t="e">
        <f>IF(LEN(VLOOKUP($A232,#REF!,5,FALSE)),IF(INDEX(#REF!,MATCH($A232,#REF!,0),2),LEFT(VLOOKUP($A232,#REF!,5,FALSE),LEN(VLOOKUP($A232,#REF!,5,FALSE))-2),CONCATENATE(LEFT(VLOOKUP($A232,#REF!,5,FALSE),LEN(VLOOKUP($A232,#REF!,5,FALSE))-2),"*")),"")</f>
        <v>#REF!</v>
      </c>
      <c r="G232" s="42" t="e">
        <f>IF(LEN(VLOOKUP($A232,#REF!,6,FALSE)),IF(INDEX(#REF!,MATCH($A232,#REF!,0),3),LEFT(VLOOKUP($A232,#REF!,6,FALSE),LEN(VLOOKUP($A232,#REF!,6,FALSE))-2),CONCATENATE(LEFT(VLOOKUP($A232,#REF!,6,FALSE),LEN(VLOOKUP($A232,#REF!,6,FALSE))-2),"*")),"")</f>
        <v>#REF!</v>
      </c>
      <c r="H232" s="43" t="e">
        <f>IF(LEN(VLOOKUP($A232,#REF!,7,FALSE)),IF(INDEX(#REF!,MATCH($A232,#REF!,0),4),LEFT(VLOOKUP($A232,#REF!,7,FALSE),LEN(VLOOKUP($A232,#REF!,7,FALSE))-2),CONCATENATE(LEFT(VLOOKUP($A232,#REF!,7,FALSE),LEN(VLOOKUP($A232,#REF!,7,FALSE))-2),"*")),"")</f>
        <v>#REF!</v>
      </c>
      <c r="I232" s="54" t="e">
        <f>IF(LEN(VLOOKUP($A232,#REF!,8,FALSE)),UPPER(RIGHT(VLOOKUP($A232,#REF!,8,FALSE),1)),"")</f>
        <v>#REF!</v>
      </c>
      <c r="J232" s="42" t="e">
        <f>IF(LEN(VLOOKUP($A232,#REF!,4,FALSE)),UPPER(RIGHT(VLOOKUP($A232,#REF!,4,FALSE),1)),"")</f>
        <v>#REF!</v>
      </c>
      <c r="K232" s="42" t="e">
        <f>IF(LEN(VLOOKUP($A232,#REF!,5,FALSE)),UPPER(RIGHT(VLOOKUP($A232,#REF!,5,FALSE),1)),"")</f>
        <v>#REF!</v>
      </c>
      <c r="L232" s="42" t="e">
        <f>IF(LEN(VLOOKUP($A232,#REF!,6,FALSE)),UPPER(RIGHT(VLOOKUP($A232,#REF!,6,FALSE),1)),"")</f>
        <v>#REF!</v>
      </c>
      <c r="M232" s="43" t="e">
        <f>IF(LEN(VLOOKUP($A232,#REF!,7,FALSE)),UPPER(RIGHT(VLOOKUP($A232,#REF!,7,FALSE),1)),"")</f>
        <v>#REF!</v>
      </c>
      <c r="N232" s="38" t="s">
        <v>615</v>
      </c>
      <c r="O232" s="38" t="s">
        <v>83</v>
      </c>
      <c r="P232" s="38" t="s">
        <v>104</v>
      </c>
      <c r="Q232" s="38" t="s">
        <v>105</v>
      </c>
      <c r="R232" s="38" t="s">
        <v>83</v>
      </c>
      <c r="S232" s="67" t="e">
        <f>HLOOKUP("Device Tree Pin Name",#REF!,MATCH($A232,#REF!,0),FALSE)</f>
        <v>#REF!</v>
      </c>
      <c r="T232" s="67" t="e">
        <f>HLOOKUP("power rail",#REF!,MATCH($A232,#REF!,0),FALSE)</f>
        <v>#REF!</v>
      </c>
      <c r="U232" s="62" t="e">
        <f>HLOOKUP("Wake Capable",#REF!,MATCH($A232,#REF!,0),FALSE)</f>
        <v>#REF!</v>
      </c>
      <c r="V232" s="62" t="e">
        <f>HLOOKUP("Strap",#REF!,MATCH($A232,#REF!,0),FALSE)</f>
        <v>#REF!</v>
      </c>
      <c r="W232" s="62" t="e">
        <f>HLOOKUP("GTE",#REF!,MATCH($A232,#REF!,0),FALSE)</f>
        <v>#REF!</v>
      </c>
      <c r="X232" s="62" t="e">
        <f>HLOOKUP("DPD_Control",#REF!,MATCH($A232,#REF!,0),FALSE)</f>
        <v>#REF!</v>
      </c>
      <c r="Y232" s="62" t="e">
        <f>HLOOKUP("DPD_Group",#REF!,MATCH($A232,#REF!,0),FALSE)</f>
        <v>#REF!</v>
      </c>
      <c r="Z232" s="47" t="e">
        <f>HLOOKUP("Pad Category",#REF!,MATCH($A232,#REF!,0),FALSE)</f>
        <v>#REF!</v>
      </c>
      <c r="AA232" s="47" t="e">
        <f>HLOOKUP("Pad type",#REF!,MATCH($A232,#REF!,0),FALSE)</f>
        <v>#REF!</v>
      </c>
      <c r="AB232" s="47" t="e">
        <f>HLOOKUP("Pull Strength",#REF!,MATCH($A232,#REF!,0),FALSE)</f>
        <v>#REF!</v>
      </c>
      <c r="AC232" s="47" t="e">
        <f>HLOOKUP("POR Pin State",#REF!,MATCH($A232,#REF!,0),FALSE)</f>
        <v>#REF!</v>
      </c>
      <c r="AD232" s="47" t="str">
        <f t="shared" si="118"/>
        <v>RSVD1</v>
      </c>
      <c r="AE232" s="82"/>
      <c r="AF232" s="38" t="str">
        <f t="shared" si="115"/>
        <v>PULL_DOWN</v>
      </c>
      <c r="AG232" s="38" t="str">
        <f t="shared" si="119"/>
        <v>TRISTATE</v>
      </c>
      <c r="AH232" s="38" t="str">
        <f t="shared" si="120"/>
        <v>DISABLE</v>
      </c>
      <c r="AI232" s="87" t="e">
        <f t="shared" si="82"/>
        <v>#REF!</v>
      </c>
      <c r="AJ232" s="86" t="b">
        <v>1</v>
      </c>
      <c r="AK232" s="86" t="b">
        <v>1</v>
      </c>
      <c r="AL232" s="86" t="b">
        <v>1</v>
      </c>
      <c r="AM232" s="86" t="b">
        <v>1</v>
      </c>
      <c r="AN232" s="86" t="b">
        <v>1</v>
      </c>
      <c r="AO232" s="86" t="b">
        <v>1</v>
      </c>
      <c r="AP232" s="63" t="str">
        <f t="shared" si="116"/>
        <v>VALID</v>
      </c>
      <c r="AQ232" s="199" t="s">
        <v>618</v>
      </c>
      <c r="AR232" s="171" t="s">
        <v>79</v>
      </c>
      <c r="AS232" s="172"/>
      <c r="AT232" s="173"/>
      <c r="AU232" s="173"/>
      <c r="AV232" s="173"/>
      <c r="AW232" s="118" t="s">
        <v>85</v>
      </c>
      <c r="AX232" s="104" t="s">
        <v>85</v>
      </c>
      <c r="AY232" s="105"/>
      <c r="AZ232" s="172"/>
      <c r="BA232" s="172"/>
      <c r="BB232" s="177"/>
      <c r="BC232" s="178"/>
      <c r="BD232" s="179"/>
      <c r="BE232" s="150" t="s">
        <v>617</v>
      </c>
      <c r="BF232" s="147" t="e">
        <f>VLOOKUP($A232,#REF!,34,FALSE)</f>
        <v>#REF!</v>
      </c>
      <c r="BG232" s="148" t="e">
        <f>VLOOKUP($A232,#REF!,22,FALSE)</f>
        <v>#REF!</v>
      </c>
      <c r="BH232" s="149"/>
    </row>
    <row r="233" ht="12.95" customHeight="1" spans="1:60">
      <c r="A233" s="47" t="s">
        <v>619</v>
      </c>
      <c r="B233" s="38" t="e">
        <f>VLOOKUP($A233,#REF!,34,FALSE)</f>
        <v>#REF!</v>
      </c>
      <c r="C233" s="39" t="str">
        <f t="shared" si="117"/>
        <v>unused_PEX_L9_CLKREQ_N</v>
      </c>
      <c r="D233" s="40" t="e">
        <f>IF(LEN(VLOOKUP($A233,#REF!,8,FALSE)),LEFT(VLOOKUP($A233,#REF!,8,FALSE),LEN(VLOOKUP($A233,#REF!,8,FALSE))-2),"")</f>
        <v>#REF!</v>
      </c>
      <c r="E233" s="41" t="e">
        <f>IF(LEN(VLOOKUP($A233,#REF!,4,FALSE)),IF(INDEX(#REF!,MATCH($A233,#REF!,0),1),LEFT(VLOOKUP($A233,#REF!,4,FALSE),LEN(VLOOKUP($A233,#REF!,4,FALSE))-2),CONCATENATE(LEFT(VLOOKUP($A233,#REF!,4,FALSE),LEN(VLOOKUP($A233,#REF!,4,FALSE))-2),"")),"")</f>
        <v>#REF!</v>
      </c>
      <c r="F233" s="42" t="e">
        <f>IF(LEN(VLOOKUP($A233,#REF!,5,FALSE)),IF(INDEX(#REF!,MATCH($A233,#REF!,0),2),LEFT(VLOOKUP($A233,#REF!,5,FALSE),LEN(VLOOKUP($A233,#REF!,5,FALSE))-2),CONCATENATE(LEFT(VLOOKUP($A233,#REF!,5,FALSE),LEN(VLOOKUP($A233,#REF!,5,FALSE))-2),"*")),"")</f>
        <v>#REF!</v>
      </c>
      <c r="G233" s="42" t="e">
        <f>IF(LEN(VLOOKUP($A233,#REF!,6,FALSE)),IF(INDEX(#REF!,MATCH($A233,#REF!,0),3),LEFT(VLOOKUP($A233,#REF!,6,FALSE),LEN(VLOOKUP($A233,#REF!,6,FALSE))-2),CONCATENATE(LEFT(VLOOKUP($A233,#REF!,6,FALSE),LEN(VLOOKUP($A233,#REF!,6,FALSE))-2),"*")),"")</f>
        <v>#REF!</v>
      </c>
      <c r="H233" s="43" t="e">
        <f>IF(LEN(VLOOKUP($A233,#REF!,7,FALSE)),IF(INDEX(#REF!,MATCH($A233,#REF!,0),4),LEFT(VLOOKUP($A233,#REF!,7,FALSE),LEN(VLOOKUP($A233,#REF!,7,FALSE))-2),CONCATENATE(LEFT(VLOOKUP($A233,#REF!,7,FALSE),LEN(VLOOKUP($A233,#REF!,7,FALSE))-2),"*")),"")</f>
        <v>#REF!</v>
      </c>
      <c r="I233" s="54" t="e">
        <f>IF(LEN(VLOOKUP($A233,#REF!,8,FALSE)),UPPER(RIGHT(VLOOKUP($A233,#REF!,8,FALSE),1)),"")</f>
        <v>#REF!</v>
      </c>
      <c r="J233" s="42" t="e">
        <f>IF(LEN(VLOOKUP($A233,#REF!,4,FALSE)),UPPER(RIGHT(VLOOKUP($A233,#REF!,4,FALSE),1)),"")</f>
        <v>#REF!</v>
      </c>
      <c r="K233" s="42" t="e">
        <f>IF(LEN(VLOOKUP($A233,#REF!,5,FALSE)),UPPER(RIGHT(VLOOKUP($A233,#REF!,5,FALSE),1)),"")</f>
        <v>#REF!</v>
      </c>
      <c r="L233" s="42" t="e">
        <f>IF(LEN(VLOOKUP($A233,#REF!,6,FALSE)),UPPER(RIGHT(VLOOKUP($A233,#REF!,6,FALSE),1)),"")</f>
        <v>#REF!</v>
      </c>
      <c r="M233" s="43" t="e">
        <f>IF(LEN(VLOOKUP($A233,#REF!,7,FALSE)),UPPER(RIGHT(VLOOKUP($A233,#REF!,7,FALSE),1)),"")</f>
        <v>#REF!</v>
      </c>
      <c r="N233" s="38" t="s">
        <v>620</v>
      </c>
      <c r="O233" s="38" t="s">
        <v>83</v>
      </c>
      <c r="P233" s="38" t="s">
        <v>104</v>
      </c>
      <c r="Q233" s="38" t="s">
        <v>105</v>
      </c>
      <c r="R233" s="38" t="s">
        <v>83</v>
      </c>
      <c r="S233" s="63" t="e">
        <f>HLOOKUP("Device Tree Pin Name",#REF!,MATCH($A233,#REF!,0),FALSE)</f>
        <v>#REF!</v>
      </c>
      <c r="T233" s="47" t="e">
        <f>HLOOKUP("power rail",#REF!,MATCH($A233,#REF!,0),FALSE)</f>
        <v>#REF!</v>
      </c>
      <c r="U233" s="62" t="e">
        <f>HLOOKUP("Wake Capable",#REF!,MATCH($A233,#REF!,0),FALSE)</f>
        <v>#REF!</v>
      </c>
      <c r="V233" s="62" t="e">
        <f>HLOOKUP("Strap",#REF!,MATCH($A233,#REF!,0),FALSE)</f>
        <v>#REF!</v>
      </c>
      <c r="W233" s="62" t="e">
        <f>HLOOKUP("GTE",#REF!,MATCH($A233,#REF!,0),FALSE)</f>
        <v>#REF!</v>
      </c>
      <c r="X233" s="62" t="e">
        <f>HLOOKUP("DPD_Control",#REF!,MATCH($A233,#REF!,0),FALSE)</f>
        <v>#REF!</v>
      </c>
      <c r="Y233" s="62" t="e">
        <f>HLOOKUP("DPD_Group",#REF!,MATCH($A233,#REF!,0),FALSE)</f>
        <v>#REF!</v>
      </c>
      <c r="Z233" s="47" t="e">
        <f>HLOOKUP("Pad Category",#REF!,MATCH($A233,#REF!,0),FALSE)</f>
        <v>#REF!</v>
      </c>
      <c r="AA233" s="47" t="e">
        <f>HLOOKUP("Pad type",#REF!,MATCH($A233,#REF!,0),FALSE)</f>
        <v>#REF!</v>
      </c>
      <c r="AB233" s="47" t="e">
        <f>HLOOKUP("Pull Strength",#REF!,MATCH($A233,#REF!,0),FALSE)</f>
        <v>#REF!</v>
      </c>
      <c r="AC233" s="47" t="e">
        <f>HLOOKUP("POR Pin State",#REF!,MATCH($A233,#REF!,0),FALSE)</f>
        <v>#REF!</v>
      </c>
      <c r="AD233" s="47" t="str">
        <f t="shared" si="118"/>
        <v>RSVD1</v>
      </c>
      <c r="AE233" s="82"/>
      <c r="AF233" s="38" t="str">
        <f t="shared" si="115"/>
        <v>PULL_DOWN</v>
      </c>
      <c r="AG233" s="38" t="str">
        <f t="shared" si="119"/>
        <v>TRISTATE</v>
      </c>
      <c r="AH233" s="38" t="str">
        <f t="shared" si="120"/>
        <v>DISABLE</v>
      </c>
      <c r="AI233" s="87" t="e">
        <f t="shared" si="82"/>
        <v>#REF!</v>
      </c>
      <c r="AJ233" s="86" t="b">
        <v>1</v>
      </c>
      <c r="AK233" s="86" t="b">
        <v>1</v>
      </c>
      <c r="AL233" s="86" t="b">
        <v>1</v>
      </c>
      <c r="AM233" s="86" t="b">
        <v>1</v>
      </c>
      <c r="AN233" s="86" t="b">
        <v>1</v>
      </c>
      <c r="AO233" s="86" t="b">
        <v>1</v>
      </c>
      <c r="AP233" s="63" t="str">
        <f t="shared" si="116"/>
        <v>VALID</v>
      </c>
      <c r="AQ233" s="169" t="s">
        <v>621</v>
      </c>
      <c r="AR233" s="103" t="s">
        <v>79</v>
      </c>
      <c r="AS233" s="104"/>
      <c r="AT233" s="104" t="s">
        <v>89</v>
      </c>
      <c r="AU233" s="105"/>
      <c r="AV233" s="105"/>
      <c r="AW233" s="118" t="s">
        <v>85</v>
      </c>
      <c r="AX233" s="104" t="s">
        <v>85</v>
      </c>
      <c r="AY233" s="105"/>
      <c r="AZ233" s="104"/>
      <c r="BA233" s="104"/>
      <c r="BB233" s="115"/>
      <c r="BC233" s="116"/>
      <c r="BD233" s="117"/>
      <c r="BE233" s="150" t="s">
        <v>619</v>
      </c>
      <c r="BF233" s="147" t="e">
        <f>VLOOKUP($A233,#REF!,34,FALSE)</f>
        <v>#REF!</v>
      </c>
      <c r="BG233" s="148" t="e">
        <f>VLOOKUP($A233,#REF!,22,FALSE)</f>
        <v>#REF!</v>
      </c>
      <c r="BH233" s="149"/>
    </row>
    <row r="234" ht="12.95" customHeight="1" spans="1:60">
      <c r="A234" s="47" t="s">
        <v>622</v>
      </c>
      <c r="B234" s="38" t="e">
        <f>VLOOKUP($A234,#REF!,34,FALSE)</f>
        <v>#REF!</v>
      </c>
      <c r="C234" s="39" t="str">
        <f t="shared" si="117"/>
        <v>unused_PEX_L9_RST_N</v>
      </c>
      <c r="D234" s="40" t="e">
        <f>IF(LEN(VLOOKUP($A234,#REF!,8,FALSE)),LEFT(VLOOKUP($A234,#REF!,8,FALSE),LEN(VLOOKUP($A234,#REF!,8,FALSE))-2),"")</f>
        <v>#REF!</v>
      </c>
      <c r="E234" s="41" t="e">
        <f>IF(LEN(VLOOKUP($A234,#REF!,4,FALSE)),IF(INDEX(#REF!,MATCH($A234,#REF!,0),1),LEFT(VLOOKUP($A234,#REF!,4,FALSE),LEN(VLOOKUP($A234,#REF!,4,FALSE))-2),CONCATENATE(LEFT(VLOOKUP($A234,#REF!,4,FALSE),LEN(VLOOKUP($A234,#REF!,4,FALSE))-2),"")),"")</f>
        <v>#REF!</v>
      </c>
      <c r="F234" s="42" t="e">
        <f>IF(LEN(VLOOKUP($A234,#REF!,5,FALSE)),IF(INDEX(#REF!,MATCH($A234,#REF!,0),2),LEFT(VLOOKUP($A234,#REF!,5,FALSE),LEN(VLOOKUP($A234,#REF!,5,FALSE))-2),CONCATENATE(LEFT(VLOOKUP($A234,#REF!,5,FALSE),LEN(VLOOKUP($A234,#REF!,5,FALSE))-2),"*")),"")</f>
        <v>#REF!</v>
      </c>
      <c r="G234" s="42" t="e">
        <f>IF(LEN(VLOOKUP($A234,#REF!,6,FALSE)),IF(INDEX(#REF!,MATCH($A234,#REF!,0),3),LEFT(VLOOKUP($A234,#REF!,6,FALSE),LEN(VLOOKUP($A234,#REF!,6,FALSE))-2),CONCATENATE(LEFT(VLOOKUP($A234,#REF!,6,FALSE),LEN(VLOOKUP($A234,#REF!,6,FALSE))-2),"*")),"")</f>
        <v>#REF!</v>
      </c>
      <c r="H234" s="43" t="e">
        <f>IF(LEN(VLOOKUP($A234,#REF!,7,FALSE)),IF(INDEX(#REF!,MATCH($A234,#REF!,0),4),LEFT(VLOOKUP($A234,#REF!,7,FALSE),LEN(VLOOKUP($A234,#REF!,7,FALSE))-2),CONCATENATE(LEFT(VLOOKUP($A234,#REF!,7,FALSE),LEN(VLOOKUP($A234,#REF!,7,FALSE))-2),"*")),"")</f>
        <v>#REF!</v>
      </c>
      <c r="I234" s="54" t="e">
        <f>IF(LEN(VLOOKUP($A234,#REF!,8,FALSE)),UPPER(RIGHT(VLOOKUP($A234,#REF!,8,FALSE),1)),"")</f>
        <v>#REF!</v>
      </c>
      <c r="J234" s="42" t="e">
        <f>IF(LEN(VLOOKUP($A234,#REF!,4,FALSE)),UPPER(RIGHT(VLOOKUP($A234,#REF!,4,FALSE),1)),"")</f>
        <v>#REF!</v>
      </c>
      <c r="K234" s="42" t="e">
        <f>IF(LEN(VLOOKUP($A234,#REF!,5,FALSE)),UPPER(RIGHT(VLOOKUP($A234,#REF!,5,FALSE),1)),"")</f>
        <v>#REF!</v>
      </c>
      <c r="L234" s="42" t="e">
        <f>IF(LEN(VLOOKUP($A234,#REF!,6,FALSE)),UPPER(RIGHT(VLOOKUP($A234,#REF!,6,FALSE),1)),"")</f>
        <v>#REF!</v>
      </c>
      <c r="M234" s="43" t="e">
        <f>IF(LEN(VLOOKUP($A234,#REF!,7,FALSE)),UPPER(RIGHT(VLOOKUP($A234,#REF!,7,FALSE),1)),"")</f>
        <v>#REF!</v>
      </c>
      <c r="N234" s="38" t="s">
        <v>620</v>
      </c>
      <c r="O234" s="38" t="s">
        <v>83</v>
      </c>
      <c r="P234" s="38" t="s">
        <v>104</v>
      </c>
      <c r="Q234" s="38" t="s">
        <v>105</v>
      </c>
      <c r="R234" s="38" t="s">
        <v>83</v>
      </c>
      <c r="S234" s="63" t="e">
        <f>HLOOKUP("Device Tree Pin Name",#REF!,MATCH($A234,#REF!,0),FALSE)</f>
        <v>#REF!</v>
      </c>
      <c r="T234" s="47" t="e">
        <f>HLOOKUP("power rail",#REF!,MATCH($A234,#REF!,0),FALSE)</f>
        <v>#REF!</v>
      </c>
      <c r="U234" s="62" t="e">
        <f>HLOOKUP("Wake Capable",#REF!,MATCH($A234,#REF!,0),FALSE)</f>
        <v>#REF!</v>
      </c>
      <c r="V234" s="62" t="e">
        <f>HLOOKUP("Strap",#REF!,MATCH($A234,#REF!,0),FALSE)</f>
        <v>#REF!</v>
      </c>
      <c r="W234" s="62" t="e">
        <f>HLOOKUP("GTE",#REF!,MATCH($A234,#REF!,0),FALSE)</f>
        <v>#REF!</v>
      </c>
      <c r="X234" s="62" t="e">
        <f>HLOOKUP("DPD_Control",#REF!,MATCH($A234,#REF!,0),FALSE)</f>
        <v>#REF!</v>
      </c>
      <c r="Y234" s="62" t="e">
        <f>HLOOKUP("DPD_Group",#REF!,MATCH($A234,#REF!,0),FALSE)</f>
        <v>#REF!</v>
      </c>
      <c r="Z234" s="47" t="e">
        <f>HLOOKUP("Pad Category",#REF!,MATCH($A234,#REF!,0),FALSE)</f>
        <v>#REF!</v>
      </c>
      <c r="AA234" s="47" t="e">
        <f>HLOOKUP("Pad type",#REF!,MATCH($A234,#REF!,0),FALSE)</f>
        <v>#REF!</v>
      </c>
      <c r="AB234" s="47" t="e">
        <f>HLOOKUP("Pull Strength",#REF!,MATCH($A234,#REF!,0),FALSE)</f>
        <v>#REF!</v>
      </c>
      <c r="AC234" s="47" t="e">
        <f>HLOOKUP("POR Pin State",#REF!,MATCH($A234,#REF!,0),FALSE)</f>
        <v>#REF!</v>
      </c>
      <c r="AD234" s="47" t="str">
        <f t="shared" si="118"/>
        <v>RSVD1</v>
      </c>
      <c r="AE234" s="82"/>
      <c r="AF234" s="38" t="str">
        <f t="shared" si="115"/>
        <v>PULL_DOWN</v>
      </c>
      <c r="AG234" s="38" t="str">
        <f t="shared" si="119"/>
        <v>TRISTATE</v>
      </c>
      <c r="AH234" s="38" t="str">
        <f t="shared" si="120"/>
        <v>DISABLE</v>
      </c>
      <c r="AI234" s="87" t="e">
        <f t="shared" si="82"/>
        <v>#REF!</v>
      </c>
      <c r="AJ234" s="86" t="b">
        <v>1</v>
      </c>
      <c r="AK234" s="86" t="b">
        <v>1</v>
      </c>
      <c r="AL234" s="86" t="b">
        <v>1</v>
      </c>
      <c r="AM234" s="86" t="b">
        <v>1</v>
      </c>
      <c r="AN234" s="86" t="b">
        <v>1</v>
      </c>
      <c r="AO234" s="86" t="b">
        <v>1</v>
      </c>
      <c r="AP234" s="63" t="str">
        <f t="shared" si="116"/>
        <v>VALID</v>
      </c>
      <c r="AQ234" s="169" t="s">
        <v>623</v>
      </c>
      <c r="AR234" s="103" t="s">
        <v>79</v>
      </c>
      <c r="AS234" s="104"/>
      <c r="AT234" s="105"/>
      <c r="AU234" s="105"/>
      <c r="AV234" s="105"/>
      <c r="AW234" s="118" t="s">
        <v>85</v>
      </c>
      <c r="AX234" s="104" t="s">
        <v>85</v>
      </c>
      <c r="AY234" s="105"/>
      <c r="AZ234" s="104"/>
      <c r="BA234" s="104"/>
      <c r="BB234" s="115"/>
      <c r="BC234" s="116"/>
      <c r="BD234" s="117"/>
      <c r="BE234" s="150" t="s">
        <v>622</v>
      </c>
      <c r="BF234" s="147" t="e">
        <f>VLOOKUP($A234,#REF!,34,FALSE)</f>
        <v>#REF!</v>
      </c>
      <c r="BG234" s="148" t="e">
        <f>VLOOKUP($A234,#REF!,22,FALSE)</f>
        <v>#REF!</v>
      </c>
      <c r="BH234" s="149"/>
    </row>
    <row r="235" ht="12.95" customHeight="1" spans="1:60">
      <c r="A235" s="47" t="s">
        <v>624</v>
      </c>
      <c r="B235" s="38" t="e">
        <f>VLOOKUP($A235,#REF!,34,FALSE)</f>
        <v>#REF!</v>
      </c>
      <c r="C235" s="39" t="str">
        <f t="shared" si="117"/>
        <v>unused_PEX_L10_CLKREQ_N</v>
      </c>
      <c r="D235" s="40" t="e">
        <f>IF(LEN(VLOOKUP($A235,#REF!,8,FALSE)),LEFT(VLOOKUP($A235,#REF!,8,FALSE),LEN(VLOOKUP($A235,#REF!,8,FALSE))-2),"")</f>
        <v>#REF!</v>
      </c>
      <c r="E235" s="41" t="e">
        <f>IF(LEN(VLOOKUP($A235,#REF!,4,FALSE)),IF(INDEX(#REF!,MATCH($A235,#REF!,0),1),LEFT(VLOOKUP($A235,#REF!,4,FALSE),LEN(VLOOKUP($A235,#REF!,4,FALSE))-2),CONCATENATE(LEFT(VLOOKUP($A235,#REF!,4,FALSE),LEN(VLOOKUP($A235,#REF!,4,FALSE))-2),"")),"")</f>
        <v>#REF!</v>
      </c>
      <c r="F235" s="42" t="e">
        <f>IF(LEN(VLOOKUP($A235,#REF!,5,FALSE)),IF(INDEX(#REF!,MATCH($A235,#REF!,0),2),LEFT(VLOOKUP($A235,#REF!,5,FALSE),LEN(VLOOKUP($A235,#REF!,5,FALSE))-2),CONCATENATE(LEFT(VLOOKUP($A235,#REF!,5,FALSE),LEN(VLOOKUP($A235,#REF!,5,FALSE))-2),"*")),"")</f>
        <v>#REF!</v>
      </c>
      <c r="G235" s="42" t="e">
        <f>IF(LEN(VLOOKUP($A235,#REF!,6,FALSE)),IF(INDEX(#REF!,MATCH($A235,#REF!,0),3),LEFT(VLOOKUP($A235,#REF!,6,FALSE),LEN(VLOOKUP($A235,#REF!,6,FALSE))-2),CONCATENATE(LEFT(VLOOKUP($A235,#REF!,6,FALSE),LEN(VLOOKUP($A235,#REF!,6,FALSE))-2),"*")),"")</f>
        <v>#REF!</v>
      </c>
      <c r="H235" s="43" t="e">
        <f>IF(LEN(VLOOKUP($A235,#REF!,7,FALSE)),IF(INDEX(#REF!,MATCH($A235,#REF!,0),4),LEFT(VLOOKUP($A235,#REF!,7,FALSE),LEN(VLOOKUP($A235,#REF!,7,FALSE))-2),CONCATENATE(LEFT(VLOOKUP($A235,#REF!,7,FALSE),LEN(VLOOKUP($A235,#REF!,7,FALSE))-2),"*")),"")</f>
        <v>#REF!</v>
      </c>
      <c r="I235" s="54" t="e">
        <f>IF(LEN(VLOOKUP($A235,#REF!,8,FALSE)),UPPER(RIGHT(VLOOKUP($A235,#REF!,8,FALSE),1)),"")</f>
        <v>#REF!</v>
      </c>
      <c r="J235" s="42" t="e">
        <f>IF(LEN(VLOOKUP($A235,#REF!,4,FALSE)),UPPER(RIGHT(VLOOKUP($A235,#REF!,4,FALSE),1)),"")</f>
        <v>#REF!</v>
      </c>
      <c r="K235" s="42" t="e">
        <f>IF(LEN(VLOOKUP($A235,#REF!,5,FALSE)),UPPER(RIGHT(VLOOKUP($A235,#REF!,5,FALSE),1)),"")</f>
        <v>#REF!</v>
      </c>
      <c r="L235" s="42" t="e">
        <f>IF(LEN(VLOOKUP($A235,#REF!,6,FALSE)),UPPER(RIGHT(VLOOKUP($A235,#REF!,6,FALSE),1)),"")</f>
        <v>#REF!</v>
      </c>
      <c r="M235" s="43" t="e">
        <f>IF(LEN(VLOOKUP($A235,#REF!,7,FALSE)),UPPER(RIGHT(VLOOKUP($A235,#REF!,7,FALSE),1)),"")</f>
        <v>#REF!</v>
      </c>
      <c r="N235" s="38" t="s">
        <v>625</v>
      </c>
      <c r="O235" s="38" t="s">
        <v>83</v>
      </c>
      <c r="P235" s="38" t="s">
        <v>104</v>
      </c>
      <c r="Q235" s="38" t="s">
        <v>105</v>
      </c>
      <c r="R235" s="38" t="s">
        <v>83</v>
      </c>
      <c r="S235" s="63" t="e">
        <f>HLOOKUP("Device Tree Pin Name",#REF!,MATCH($A235,#REF!,0),FALSE)</f>
        <v>#REF!</v>
      </c>
      <c r="T235" s="47" t="e">
        <f>HLOOKUP("power rail",#REF!,MATCH($A235,#REF!,0),FALSE)</f>
        <v>#REF!</v>
      </c>
      <c r="U235" s="62" t="e">
        <f>HLOOKUP("Wake Capable",#REF!,MATCH($A235,#REF!,0),FALSE)</f>
        <v>#REF!</v>
      </c>
      <c r="V235" s="62" t="e">
        <f>HLOOKUP("Strap",#REF!,MATCH($A235,#REF!,0),FALSE)</f>
        <v>#REF!</v>
      </c>
      <c r="W235" s="62" t="e">
        <f>HLOOKUP("GTE",#REF!,MATCH($A235,#REF!,0),FALSE)</f>
        <v>#REF!</v>
      </c>
      <c r="X235" s="62" t="e">
        <f>HLOOKUP("DPD_Control",#REF!,MATCH($A235,#REF!,0),FALSE)</f>
        <v>#REF!</v>
      </c>
      <c r="Y235" s="62" t="e">
        <f>HLOOKUP("DPD_Group",#REF!,MATCH($A235,#REF!,0),FALSE)</f>
        <v>#REF!</v>
      </c>
      <c r="Z235" s="47" t="e">
        <f>HLOOKUP("Pad Category",#REF!,MATCH($A235,#REF!,0),FALSE)</f>
        <v>#REF!</v>
      </c>
      <c r="AA235" s="47" t="e">
        <f>HLOOKUP("Pad type",#REF!,MATCH($A235,#REF!,0),FALSE)</f>
        <v>#REF!</v>
      </c>
      <c r="AB235" s="47" t="e">
        <f>HLOOKUP("Pull Strength",#REF!,MATCH($A235,#REF!,0),FALSE)</f>
        <v>#REF!</v>
      </c>
      <c r="AC235" s="47" t="e">
        <f>HLOOKUP("POR Pin State",#REF!,MATCH($A235,#REF!,0),FALSE)</f>
        <v>#REF!</v>
      </c>
      <c r="AD235" s="47" t="str">
        <f t="shared" si="118"/>
        <v>RSVD1</v>
      </c>
      <c r="AE235" s="82"/>
      <c r="AF235" s="38" t="str">
        <f t="shared" si="115"/>
        <v>PULL_DOWN</v>
      </c>
      <c r="AG235" s="38" t="str">
        <f t="shared" si="119"/>
        <v>TRISTATE</v>
      </c>
      <c r="AH235" s="38" t="str">
        <f t="shared" si="120"/>
        <v>DISABLE</v>
      </c>
      <c r="AI235" s="87" t="e">
        <f t="shared" si="82"/>
        <v>#REF!</v>
      </c>
      <c r="AJ235" s="86" t="b">
        <v>1</v>
      </c>
      <c r="AK235" s="86" t="b">
        <v>1</v>
      </c>
      <c r="AL235" s="86" t="b">
        <v>1</v>
      </c>
      <c r="AM235" s="86" t="b">
        <v>1</v>
      </c>
      <c r="AN235" s="86" t="b">
        <v>1</v>
      </c>
      <c r="AO235" s="86" t="b">
        <v>1</v>
      </c>
      <c r="AP235" s="63" t="str">
        <f t="shared" si="116"/>
        <v>VALID</v>
      </c>
      <c r="AQ235" s="169" t="s">
        <v>626</v>
      </c>
      <c r="AR235" s="103" t="s">
        <v>79</v>
      </c>
      <c r="AS235" s="104"/>
      <c r="AT235" s="104" t="s">
        <v>89</v>
      </c>
      <c r="AU235" s="105"/>
      <c r="AV235" s="105"/>
      <c r="AW235" s="118" t="s">
        <v>85</v>
      </c>
      <c r="AX235" s="104" t="s">
        <v>85</v>
      </c>
      <c r="AY235" s="105"/>
      <c r="AZ235" s="104"/>
      <c r="BA235" s="104"/>
      <c r="BB235" s="115"/>
      <c r="BC235" s="116"/>
      <c r="BD235" s="117"/>
      <c r="BE235" s="150" t="s">
        <v>624</v>
      </c>
      <c r="BF235" s="147" t="e">
        <f>VLOOKUP($A235,#REF!,34,FALSE)</f>
        <v>#REF!</v>
      </c>
      <c r="BG235" s="148" t="e">
        <f>VLOOKUP($A235,#REF!,22,FALSE)</f>
        <v>#REF!</v>
      </c>
      <c r="BH235" s="149"/>
    </row>
    <row r="236" ht="12.95" customHeight="1" spans="1:60">
      <c r="A236" s="47" t="s">
        <v>627</v>
      </c>
      <c r="B236" s="38" t="e">
        <f>VLOOKUP($A236,#REF!,34,FALSE)</f>
        <v>#REF!</v>
      </c>
      <c r="C236" s="39" t="str">
        <f t="shared" si="117"/>
        <v>unused_PEX_L10_RST_N</v>
      </c>
      <c r="D236" s="40" t="e">
        <f>IF(LEN(VLOOKUP($A236,#REF!,8,FALSE)),LEFT(VLOOKUP($A236,#REF!,8,FALSE),LEN(VLOOKUP($A236,#REF!,8,FALSE))-2),"")</f>
        <v>#REF!</v>
      </c>
      <c r="E236" s="41" t="e">
        <f>IF(LEN(VLOOKUP($A236,#REF!,4,FALSE)),IF(INDEX(#REF!,MATCH($A236,#REF!,0),1),LEFT(VLOOKUP($A236,#REF!,4,FALSE),LEN(VLOOKUP($A236,#REF!,4,FALSE))-2),CONCATENATE(LEFT(VLOOKUP($A236,#REF!,4,FALSE),LEN(VLOOKUP($A236,#REF!,4,FALSE))-2),"")),"")</f>
        <v>#REF!</v>
      </c>
      <c r="F236" s="42" t="e">
        <f>IF(LEN(VLOOKUP($A236,#REF!,5,FALSE)),IF(INDEX(#REF!,MATCH($A236,#REF!,0),2),LEFT(VLOOKUP($A236,#REF!,5,FALSE),LEN(VLOOKUP($A236,#REF!,5,FALSE))-2),CONCATENATE(LEFT(VLOOKUP($A236,#REF!,5,FALSE),LEN(VLOOKUP($A236,#REF!,5,FALSE))-2),"*")),"")</f>
        <v>#REF!</v>
      </c>
      <c r="G236" s="42" t="e">
        <f>IF(LEN(VLOOKUP($A236,#REF!,6,FALSE)),IF(INDEX(#REF!,MATCH($A236,#REF!,0),3),LEFT(VLOOKUP($A236,#REF!,6,FALSE),LEN(VLOOKUP($A236,#REF!,6,FALSE))-2),CONCATENATE(LEFT(VLOOKUP($A236,#REF!,6,FALSE),LEN(VLOOKUP($A236,#REF!,6,FALSE))-2),"*")),"")</f>
        <v>#REF!</v>
      </c>
      <c r="H236" s="43" t="e">
        <f>IF(LEN(VLOOKUP($A236,#REF!,7,FALSE)),IF(INDEX(#REF!,MATCH($A236,#REF!,0),4),LEFT(VLOOKUP($A236,#REF!,7,FALSE),LEN(VLOOKUP($A236,#REF!,7,FALSE))-2),CONCATENATE(LEFT(VLOOKUP($A236,#REF!,7,FALSE),LEN(VLOOKUP($A236,#REF!,7,FALSE))-2),"*")),"")</f>
        <v>#REF!</v>
      </c>
      <c r="I236" s="54" t="e">
        <f>IF(LEN(VLOOKUP($A236,#REF!,8,FALSE)),UPPER(RIGHT(VLOOKUP($A236,#REF!,8,FALSE),1)),"")</f>
        <v>#REF!</v>
      </c>
      <c r="J236" s="42" t="e">
        <f>IF(LEN(VLOOKUP($A236,#REF!,4,FALSE)),UPPER(RIGHT(VLOOKUP($A236,#REF!,4,FALSE),1)),"")</f>
        <v>#REF!</v>
      </c>
      <c r="K236" s="42" t="e">
        <f>IF(LEN(VLOOKUP($A236,#REF!,5,FALSE)),UPPER(RIGHT(VLOOKUP($A236,#REF!,5,FALSE),1)),"")</f>
        <v>#REF!</v>
      </c>
      <c r="L236" s="42" t="e">
        <f>IF(LEN(VLOOKUP($A236,#REF!,6,FALSE)),UPPER(RIGHT(VLOOKUP($A236,#REF!,6,FALSE),1)),"")</f>
        <v>#REF!</v>
      </c>
      <c r="M236" s="43" t="e">
        <f>IF(LEN(VLOOKUP($A236,#REF!,7,FALSE)),UPPER(RIGHT(VLOOKUP($A236,#REF!,7,FALSE),1)),"")</f>
        <v>#REF!</v>
      </c>
      <c r="N236" s="38" t="s">
        <v>625</v>
      </c>
      <c r="O236" s="38" t="s">
        <v>83</v>
      </c>
      <c r="P236" s="38" t="s">
        <v>104</v>
      </c>
      <c r="Q236" s="38" t="s">
        <v>105</v>
      </c>
      <c r="R236" s="38" t="s">
        <v>83</v>
      </c>
      <c r="S236" s="63" t="e">
        <f>HLOOKUP("Device Tree Pin Name",#REF!,MATCH($A236,#REF!,0),FALSE)</f>
        <v>#REF!</v>
      </c>
      <c r="T236" s="47" t="e">
        <f>HLOOKUP("power rail",#REF!,MATCH($A236,#REF!,0),FALSE)</f>
        <v>#REF!</v>
      </c>
      <c r="U236" s="62" t="e">
        <f>HLOOKUP("Wake Capable",#REF!,MATCH($A236,#REF!,0),FALSE)</f>
        <v>#REF!</v>
      </c>
      <c r="V236" s="62" t="e">
        <f>HLOOKUP("Strap",#REF!,MATCH($A236,#REF!,0),FALSE)</f>
        <v>#REF!</v>
      </c>
      <c r="W236" s="62" t="e">
        <f>HLOOKUP("GTE",#REF!,MATCH($A236,#REF!,0),FALSE)</f>
        <v>#REF!</v>
      </c>
      <c r="X236" s="62" t="e">
        <f>HLOOKUP("DPD_Control",#REF!,MATCH($A236,#REF!,0),FALSE)</f>
        <v>#REF!</v>
      </c>
      <c r="Y236" s="62" t="e">
        <f>HLOOKUP("DPD_Group",#REF!,MATCH($A236,#REF!,0),FALSE)</f>
        <v>#REF!</v>
      </c>
      <c r="Z236" s="47" t="e">
        <f>HLOOKUP("Pad Category",#REF!,MATCH($A236,#REF!,0),FALSE)</f>
        <v>#REF!</v>
      </c>
      <c r="AA236" s="47" t="e">
        <f>HLOOKUP("Pad type",#REF!,MATCH($A236,#REF!,0),FALSE)</f>
        <v>#REF!</v>
      </c>
      <c r="AB236" s="47" t="e">
        <f>HLOOKUP("Pull Strength",#REF!,MATCH($A236,#REF!,0),FALSE)</f>
        <v>#REF!</v>
      </c>
      <c r="AC236" s="47" t="e">
        <f>HLOOKUP("POR Pin State",#REF!,MATCH($A236,#REF!,0),FALSE)</f>
        <v>#REF!</v>
      </c>
      <c r="AD236" s="47" t="str">
        <f t="shared" si="118"/>
        <v>RSVD1</v>
      </c>
      <c r="AE236" s="82"/>
      <c r="AF236" s="38" t="str">
        <f t="shared" si="115"/>
        <v>PULL_DOWN</v>
      </c>
      <c r="AG236" s="38" t="str">
        <f t="shared" si="119"/>
        <v>TRISTATE</v>
      </c>
      <c r="AH236" s="38" t="str">
        <f t="shared" si="120"/>
        <v>DISABLE</v>
      </c>
      <c r="AI236" s="87" t="e">
        <f t="shared" si="82"/>
        <v>#REF!</v>
      </c>
      <c r="AJ236" s="86" t="b">
        <v>1</v>
      </c>
      <c r="AK236" s="86" t="b">
        <v>1</v>
      </c>
      <c r="AL236" s="86" t="b">
        <v>1</v>
      </c>
      <c r="AM236" s="86" t="b">
        <v>1</v>
      </c>
      <c r="AN236" s="86" t="b">
        <v>1</v>
      </c>
      <c r="AO236" s="86" t="b">
        <v>1</v>
      </c>
      <c r="AP236" s="63" t="str">
        <f t="shared" si="116"/>
        <v>VALID</v>
      </c>
      <c r="AQ236" s="199" t="s">
        <v>628</v>
      </c>
      <c r="AR236" s="171" t="s">
        <v>79</v>
      </c>
      <c r="AS236" s="172"/>
      <c r="AT236" s="173"/>
      <c r="AU236" s="173"/>
      <c r="AV236" s="173"/>
      <c r="AW236" s="118" t="s">
        <v>85</v>
      </c>
      <c r="AX236" s="104" t="s">
        <v>85</v>
      </c>
      <c r="AY236" s="105"/>
      <c r="AZ236" s="172"/>
      <c r="BA236" s="172"/>
      <c r="BB236" s="177"/>
      <c r="BC236" s="178"/>
      <c r="BD236" s="179"/>
      <c r="BE236" s="151" t="s">
        <v>627</v>
      </c>
      <c r="BF236" s="147" t="e">
        <f>VLOOKUP($A236,#REF!,34,FALSE)</f>
        <v>#REF!</v>
      </c>
      <c r="BG236" s="148" t="e">
        <f>VLOOKUP($A236,#REF!,22,FALSE)</f>
        <v>#REF!</v>
      </c>
      <c r="BH236" s="149"/>
    </row>
    <row r="237" s="3" customFormat="1" ht="18" customHeight="1" spans="1:60">
      <c r="A237" s="163" t="s">
        <v>629</v>
      </c>
      <c r="B237" s="190" t="s">
        <v>608</v>
      </c>
      <c r="C237" s="35"/>
      <c r="D237" s="37"/>
      <c r="E237" s="37"/>
      <c r="F237" s="37"/>
      <c r="G237" s="37"/>
      <c r="H237" s="37"/>
      <c r="I237" s="35"/>
      <c r="J237" s="35"/>
      <c r="K237" s="35"/>
      <c r="L237" s="35"/>
      <c r="M237" s="35"/>
      <c r="N237" s="35"/>
      <c r="O237" s="35"/>
      <c r="P237" s="35"/>
      <c r="Q237" s="35"/>
      <c r="R237" s="35"/>
      <c r="S237" s="35"/>
      <c r="T237" s="35"/>
      <c r="U237" s="60"/>
      <c r="V237" s="60"/>
      <c r="W237" s="60"/>
      <c r="X237" s="60"/>
      <c r="Y237" s="60"/>
      <c r="Z237" s="81"/>
      <c r="AA237" s="81"/>
      <c r="AB237" s="81"/>
      <c r="AC237" s="81"/>
      <c r="AD237" s="81"/>
      <c r="AE237" s="81"/>
      <c r="AF237" s="81"/>
      <c r="AG237" s="81"/>
      <c r="AH237" s="81"/>
      <c r="AI237" s="81"/>
      <c r="AJ237" s="81"/>
      <c r="AK237" s="81"/>
      <c r="AL237" s="81"/>
      <c r="AM237" s="81"/>
      <c r="AN237" s="81"/>
      <c r="AO237" s="81"/>
      <c r="AP237" s="81"/>
      <c r="AQ237" s="100"/>
      <c r="AR237" s="100"/>
      <c r="AS237" s="101"/>
      <c r="AT237" s="101"/>
      <c r="AU237" s="101"/>
      <c r="AV237" s="101"/>
      <c r="AW237" s="101"/>
      <c r="AX237" s="101"/>
      <c r="AY237" s="101"/>
      <c r="AZ237" s="101"/>
      <c r="BA237" s="101"/>
      <c r="BB237" s="101"/>
      <c r="BC237" s="400" t="s">
        <v>76</v>
      </c>
      <c r="BD237" s="114"/>
      <c r="BE237" s="142" t="s">
        <v>629</v>
      </c>
      <c r="BF237" s="143" t="s">
        <v>608</v>
      </c>
      <c r="BG237" s="144"/>
      <c r="BH237" s="145"/>
    </row>
    <row r="238" ht="12.95" customHeight="1" spans="1:60">
      <c r="A238" s="47" t="s">
        <v>630</v>
      </c>
      <c r="B238" s="38" t="e">
        <f>VLOOKUP($A238,#REF!,34,FALSE)</f>
        <v>#REF!</v>
      </c>
      <c r="C238" s="39" t="str">
        <f t="shared" ref="C238:C245" si="121">CONCATENATE("unused_",A238)</f>
        <v>unused_PEX_CLK7P</v>
      </c>
      <c r="D238" s="40" t="e">
        <f>IF(LEN(VLOOKUP($A238,#REF!,8,FALSE)),LEFT(VLOOKUP($A238,#REF!,8,FALSE),LEN(VLOOKUP($A238,#REF!,8,FALSE))-2),"")</f>
        <v>#REF!</v>
      </c>
      <c r="E238" s="41" t="e">
        <f>IF(LEN(VLOOKUP($A238,#REF!,4,FALSE)),IF(INDEX(#REF!,MATCH($A238,#REF!,0),1),LEFT(VLOOKUP($A238,#REF!,4,FALSE),LEN(VLOOKUP($A238,#REF!,4,FALSE))-2),CONCATENATE(LEFT(VLOOKUP($A238,#REF!,4,FALSE),LEN(VLOOKUP($A238,#REF!,4,FALSE))-2),"*")),"")</f>
        <v>#REF!</v>
      </c>
      <c r="F238" s="42" t="e">
        <f>IF(LEN(VLOOKUP($A238,#REF!,5,FALSE)),IF(INDEX(#REF!,MATCH($A238,#REF!,0),2),LEFT(VLOOKUP($A238,#REF!,5,FALSE),LEN(VLOOKUP($A238,#REF!,5,FALSE))-2),CONCATENATE(LEFT(VLOOKUP($A238,#REF!,5,FALSE),LEN(VLOOKUP($A238,#REF!,5,FALSE))-2),"*")),"")</f>
        <v>#REF!</v>
      </c>
      <c r="G238" s="42" t="e">
        <f>IF(LEN(VLOOKUP($A238,#REF!,6,FALSE)),IF(INDEX(#REF!,MATCH($A238,#REF!,0),3),LEFT(VLOOKUP($A238,#REF!,6,FALSE),LEN(VLOOKUP($A238,#REF!,6,FALSE))-2),CONCATENATE(LEFT(VLOOKUP($A238,#REF!,6,FALSE),LEN(VLOOKUP($A238,#REF!,6,FALSE))-2),"*")),"")</f>
        <v>#REF!</v>
      </c>
      <c r="H238" s="43" t="e">
        <f>IF(LEN(VLOOKUP($A238,#REF!,7,FALSE)),IF(INDEX(#REF!,MATCH($A238,#REF!,0),4),LEFT(VLOOKUP($A238,#REF!,7,FALSE),LEN(VLOOKUP($A238,#REF!,7,FALSE))-2),CONCATENATE(LEFT(VLOOKUP($A238,#REF!,7,FALSE),LEN(VLOOKUP($A238,#REF!,7,FALSE))-2),"*")),"")</f>
        <v>#REF!</v>
      </c>
      <c r="I238" s="54" t="e">
        <f>IF(LEN(VLOOKUP($A238,#REF!,8,FALSE)),UPPER(RIGHT(VLOOKUP($A238,#REF!,8,FALSE),1)),"")</f>
        <v>#REF!</v>
      </c>
      <c r="J238" s="42" t="e">
        <f>IF(LEN(VLOOKUP($A238,#REF!,4,FALSE)),UPPER(RIGHT(VLOOKUP($A238,#REF!,4,FALSE),1)),"")</f>
        <v>#REF!</v>
      </c>
      <c r="K238" s="42" t="e">
        <f>IF(LEN(VLOOKUP($A238,#REF!,5,FALSE)),UPPER(RIGHT(VLOOKUP($A238,#REF!,5,FALSE),1)),"")</f>
        <v>#REF!</v>
      </c>
      <c r="L238" s="42" t="e">
        <f>IF(LEN(VLOOKUP($A238,#REF!,6,FALSE)),UPPER(RIGHT(VLOOKUP($A238,#REF!,6,FALSE),1)),"")</f>
        <v>#REF!</v>
      </c>
      <c r="M238" s="43" t="e">
        <f>IF(LEN(VLOOKUP($A238,#REF!,7,FALSE)),UPPER(RIGHT(VLOOKUP($A238,#REF!,7,FALSE),1)),"")</f>
        <v>#REF!</v>
      </c>
      <c r="N238" s="82"/>
      <c r="O238" s="82"/>
      <c r="P238" s="82"/>
      <c r="Q238" s="82"/>
      <c r="R238" s="82"/>
      <c r="S238" s="61" t="e">
        <f>HLOOKUP("Device Tree Pin Name",#REF!,MATCH($A238,#REF!,0),FALSE)</f>
        <v>#REF!</v>
      </c>
      <c r="T238" s="47" t="e">
        <f>HLOOKUP("power rail",#REF!,MATCH($A238,#REF!,0),FALSE)</f>
        <v>#REF!</v>
      </c>
      <c r="U238" s="62" t="e">
        <f>HLOOKUP("Wake Capable",#REF!,MATCH($A238,#REF!,0),FALSE)</f>
        <v>#REF!</v>
      </c>
      <c r="V238" s="197" t="e">
        <f>HLOOKUP("Strap",#REF!,MATCH($A238,#REF!,0),FALSE)</f>
        <v>#REF!</v>
      </c>
      <c r="W238" s="62" t="e">
        <f>HLOOKUP("GTE",#REF!,MATCH($A238,#REF!,0),FALSE)</f>
        <v>#REF!</v>
      </c>
      <c r="X238" s="62" t="e">
        <f>HLOOKUP("DPD_Control",#REF!,MATCH($A238,#REF!,0),FALSE)</f>
        <v>#REF!</v>
      </c>
      <c r="Y238" s="62" t="e">
        <f>HLOOKUP("DPD_Group",#REF!,MATCH($A238,#REF!,0),FALSE)</f>
        <v>#REF!</v>
      </c>
      <c r="Z238" s="47" t="e">
        <f>HLOOKUP("Pad Category",#REF!,MATCH($A238,#REF!,0),FALSE)</f>
        <v>#REF!</v>
      </c>
      <c r="AA238" s="47" t="e">
        <f>HLOOKUP("Pad type",#REF!,MATCH($A238,#REF!,0),FALSE)</f>
        <v>#REF!</v>
      </c>
      <c r="AB238" s="47" t="e">
        <f>HLOOKUP("Pull Strength",#REF!,MATCH($A238,#REF!,0),FALSE)</f>
        <v>#REF!</v>
      </c>
      <c r="AC238" s="47" t="e">
        <f>HLOOKUP("POR Pin State",#REF!,MATCH($A238,#REF!,0),FALSE)</f>
        <v>#REF!</v>
      </c>
      <c r="AD238" s="82"/>
      <c r="AE238" s="82"/>
      <c r="AF238" s="38" t="str">
        <f t="shared" ref="AF238:AF256" si="122">IF(AND(OR($AS238="Int PU",$AS238="Int PD"),OR(AND($AZ238&lt;&gt;"",$AZ238&lt;&gt;"0"),AND($BA238&lt;&gt;"",$BA238&lt;&gt;"0"))),"INVALID",IF(OR($AQ238=$C238,$AS238="Int PD"),"PULL_DOWN",IF(OR($AS238="Int PU",AND($AE238="YES",OR($AZ238="",$AZ238="0"),OR($BA238="",$BA238="0"),OR($AR238="Input",$AR238="Bidirectional"))),"PULL_UP","NORMAL")))</f>
        <v>PULL_DOWN</v>
      </c>
      <c r="AG238" s="38" t="str">
        <f t="shared" ref="AG238:AG245" si="123">IF($AR238="Input","TRISTATE",IF($AS238="Z","TRISTATE",IF($AQ238=$C238,"TRISTATE","NORMAL")))</f>
        <v>TRISTATE</v>
      </c>
      <c r="AH238" s="38" t="str">
        <f t="shared" ref="AH238:AH245" si="124">IF(OR($AQ238=$C238,$AR238="Output"),"DISABLE","ENABLE")</f>
        <v>DISABLE</v>
      </c>
      <c r="AI238" s="82"/>
      <c r="AJ238" s="86" t="b">
        <v>1</v>
      </c>
      <c r="AK238" s="86" t="b">
        <v>1</v>
      </c>
      <c r="AL238" s="86" t="b">
        <v>1</v>
      </c>
      <c r="AM238" s="86" t="b">
        <v>1</v>
      </c>
      <c r="AN238" s="86" t="b">
        <v>1</v>
      </c>
      <c r="AO238" s="86" t="b">
        <v>1</v>
      </c>
      <c r="AP238" s="63" t="str">
        <f t="shared" ref="AP238:AP256" si="125">IF(AND($AJ238:$AO238),"VALID","INVALID")</f>
        <v>VALID</v>
      </c>
      <c r="AQ238" s="199" t="s">
        <v>631</v>
      </c>
      <c r="AR238" s="103" t="s">
        <v>79</v>
      </c>
      <c r="AS238" s="104"/>
      <c r="AT238" s="105"/>
      <c r="AU238" s="105"/>
      <c r="AV238" s="105"/>
      <c r="AW238" s="105"/>
      <c r="AX238" s="105"/>
      <c r="AY238" s="105"/>
      <c r="AZ238" s="104"/>
      <c r="BA238" s="104"/>
      <c r="BB238" s="115"/>
      <c r="BC238" s="116"/>
      <c r="BD238" s="117"/>
      <c r="BE238" s="146" t="s">
        <v>630</v>
      </c>
      <c r="BF238" s="147" t="e">
        <f>VLOOKUP($A238,#REF!,34,FALSE)</f>
        <v>#REF!</v>
      </c>
      <c r="BG238" s="148" t="e">
        <f>VLOOKUP($A238,#REF!,22,FALSE)</f>
        <v>#REF!</v>
      </c>
      <c r="BH238" s="149"/>
    </row>
    <row r="239" ht="12.95" customHeight="1" spans="1:60">
      <c r="A239" s="47" t="s">
        <v>632</v>
      </c>
      <c r="B239" s="38" t="e">
        <f>VLOOKUP($A239,#REF!,34,FALSE)</f>
        <v>#REF!</v>
      </c>
      <c r="C239" s="39" t="str">
        <f t="shared" si="121"/>
        <v>unused_PEX_CLK7N</v>
      </c>
      <c r="D239" s="40" t="e">
        <f>IF(LEN(VLOOKUP($A239,#REF!,8,FALSE)),LEFT(VLOOKUP($A239,#REF!,8,FALSE),LEN(VLOOKUP($A239,#REF!,8,FALSE))-2),"")</f>
        <v>#REF!</v>
      </c>
      <c r="E239" s="41" t="e">
        <f>IF(LEN(VLOOKUP($A239,#REF!,4,FALSE)),IF(INDEX(#REF!,MATCH($A239,#REF!,0),1),LEFT(VLOOKUP($A239,#REF!,4,FALSE),LEN(VLOOKUP($A239,#REF!,4,FALSE))-2),CONCATENATE(LEFT(VLOOKUP($A239,#REF!,4,FALSE),LEN(VLOOKUP($A239,#REF!,4,FALSE))-2),"*")),"")</f>
        <v>#REF!</v>
      </c>
      <c r="F239" s="42" t="e">
        <f>IF(LEN(VLOOKUP($A239,#REF!,5,FALSE)),IF(INDEX(#REF!,MATCH($A239,#REF!,0),2),LEFT(VLOOKUP($A239,#REF!,5,FALSE),LEN(VLOOKUP($A239,#REF!,5,FALSE))-2),CONCATENATE(LEFT(VLOOKUP($A239,#REF!,5,FALSE),LEN(VLOOKUP($A239,#REF!,5,FALSE))-2),"*")),"")</f>
        <v>#REF!</v>
      </c>
      <c r="G239" s="42" t="e">
        <f>IF(LEN(VLOOKUP($A239,#REF!,6,FALSE)),IF(INDEX(#REF!,MATCH($A239,#REF!,0),3),LEFT(VLOOKUP($A239,#REF!,6,FALSE),LEN(VLOOKUP($A239,#REF!,6,FALSE))-2),CONCATENATE(LEFT(VLOOKUP($A239,#REF!,6,FALSE),LEN(VLOOKUP($A239,#REF!,6,FALSE))-2),"*")),"")</f>
        <v>#REF!</v>
      </c>
      <c r="H239" s="43" t="e">
        <f>IF(LEN(VLOOKUP($A239,#REF!,7,FALSE)),IF(INDEX(#REF!,MATCH($A239,#REF!,0),4),LEFT(VLOOKUP($A239,#REF!,7,FALSE),LEN(VLOOKUP($A239,#REF!,7,FALSE))-2),CONCATENATE(LEFT(VLOOKUP($A239,#REF!,7,FALSE),LEN(VLOOKUP($A239,#REF!,7,FALSE))-2),"*")),"")</f>
        <v>#REF!</v>
      </c>
      <c r="I239" s="54" t="e">
        <f>IF(LEN(VLOOKUP($A239,#REF!,8,FALSE)),UPPER(RIGHT(VLOOKUP($A239,#REF!,8,FALSE),1)),"")</f>
        <v>#REF!</v>
      </c>
      <c r="J239" s="42" t="e">
        <f>IF(LEN(VLOOKUP($A239,#REF!,4,FALSE)),UPPER(RIGHT(VLOOKUP($A239,#REF!,4,FALSE),1)),"")</f>
        <v>#REF!</v>
      </c>
      <c r="K239" s="42" t="e">
        <f>IF(LEN(VLOOKUP($A239,#REF!,5,FALSE)),UPPER(RIGHT(VLOOKUP($A239,#REF!,5,FALSE),1)),"")</f>
        <v>#REF!</v>
      </c>
      <c r="L239" s="42" t="e">
        <f>IF(LEN(VLOOKUP($A239,#REF!,6,FALSE)),UPPER(RIGHT(VLOOKUP($A239,#REF!,6,FALSE),1)),"")</f>
        <v>#REF!</v>
      </c>
      <c r="M239" s="43" t="e">
        <f>IF(LEN(VLOOKUP($A239,#REF!,7,FALSE)),UPPER(RIGHT(VLOOKUP($A239,#REF!,7,FALSE),1)),"")</f>
        <v>#REF!</v>
      </c>
      <c r="N239" s="82"/>
      <c r="O239" s="82"/>
      <c r="P239" s="82"/>
      <c r="Q239" s="82"/>
      <c r="R239" s="82"/>
      <c r="S239" s="63" t="e">
        <f>HLOOKUP("Device Tree Pin Name",#REF!,MATCH($A239,#REF!,0),FALSE)</f>
        <v>#REF!</v>
      </c>
      <c r="T239" s="47" t="e">
        <f>HLOOKUP("power rail",#REF!,MATCH($A239,#REF!,0),FALSE)</f>
        <v>#REF!</v>
      </c>
      <c r="U239" s="62" t="e">
        <f>HLOOKUP("Wake Capable",#REF!,MATCH($A239,#REF!,0),FALSE)</f>
        <v>#REF!</v>
      </c>
      <c r="V239" s="197" t="e">
        <f>HLOOKUP("Strap",#REF!,MATCH($A239,#REF!,0),FALSE)</f>
        <v>#REF!</v>
      </c>
      <c r="W239" s="62" t="e">
        <f>HLOOKUP("GTE",#REF!,MATCH($A239,#REF!,0),FALSE)</f>
        <v>#REF!</v>
      </c>
      <c r="X239" s="62" t="e">
        <f>HLOOKUP("DPD_Control",#REF!,MATCH($A239,#REF!,0),FALSE)</f>
        <v>#REF!</v>
      </c>
      <c r="Y239" s="62" t="e">
        <f>HLOOKUP("DPD_Group",#REF!,MATCH($A239,#REF!,0),FALSE)</f>
        <v>#REF!</v>
      </c>
      <c r="Z239" s="47" t="e">
        <f>HLOOKUP("Pad Category",#REF!,MATCH($A239,#REF!,0),FALSE)</f>
        <v>#REF!</v>
      </c>
      <c r="AA239" s="47" t="e">
        <f>HLOOKUP("Pad type",#REF!,MATCH($A239,#REF!,0),FALSE)</f>
        <v>#REF!</v>
      </c>
      <c r="AB239" s="47" t="e">
        <f>HLOOKUP("Pull Strength",#REF!,MATCH($A239,#REF!,0),FALSE)</f>
        <v>#REF!</v>
      </c>
      <c r="AC239" s="47" t="e">
        <f>HLOOKUP("POR Pin State",#REF!,MATCH($A239,#REF!,0),FALSE)</f>
        <v>#REF!</v>
      </c>
      <c r="AD239" s="82"/>
      <c r="AE239" s="82"/>
      <c r="AF239" s="38" t="str">
        <f t="shared" si="122"/>
        <v>PULL_DOWN</v>
      </c>
      <c r="AG239" s="38" t="str">
        <f t="shared" si="123"/>
        <v>TRISTATE</v>
      </c>
      <c r="AH239" s="38" t="str">
        <f t="shared" si="124"/>
        <v>DISABLE</v>
      </c>
      <c r="AI239" s="82"/>
      <c r="AJ239" s="86" t="b">
        <v>1</v>
      </c>
      <c r="AK239" s="86" t="b">
        <v>1</v>
      </c>
      <c r="AL239" s="86" t="b">
        <v>1</v>
      </c>
      <c r="AM239" s="86" t="b">
        <v>1</v>
      </c>
      <c r="AN239" s="86" t="b">
        <v>1</v>
      </c>
      <c r="AO239" s="86" t="b">
        <v>1</v>
      </c>
      <c r="AP239" s="63" t="str">
        <f t="shared" si="125"/>
        <v>VALID</v>
      </c>
      <c r="AQ239" s="174" t="s">
        <v>633</v>
      </c>
      <c r="AR239" s="103" t="s">
        <v>79</v>
      </c>
      <c r="AS239" s="104"/>
      <c r="AT239" s="105"/>
      <c r="AU239" s="105"/>
      <c r="AV239" s="105"/>
      <c r="AW239" s="105"/>
      <c r="AX239" s="105"/>
      <c r="AY239" s="105"/>
      <c r="AZ239" s="104"/>
      <c r="BA239" s="104"/>
      <c r="BB239" s="115"/>
      <c r="BC239" s="116"/>
      <c r="BD239" s="117"/>
      <c r="BE239" s="150" t="s">
        <v>632</v>
      </c>
      <c r="BF239" s="147" t="e">
        <f>VLOOKUP($A239,#REF!,34,FALSE)</f>
        <v>#REF!</v>
      </c>
      <c r="BG239" s="148" t="e">
        <f>VLOOKUP($A239,#REF!,22,FALSE)</f>
        <v>#REF!</v>
      </c>
      <c r="BH239" s="149"/>
    </row>
    <row r="240" ht="12.95" customHeight="1" spans="1:60">
      <c r="A240" s="47" t="s">
        <v>634</v>
      </c>
      <c r="B240" s="38" t="e">
        <f>VLOOKUP($A240,#REF!,34,FALSE)</f>
        <v>#REF!</v>
      </c>
      <c r="C240" s="39" t="str">
        <f t="shared" si="121"/>
        <v>unused_PEX_CLK8P</v>
      </c>
      <c r="D240" s="40" t="e">
        <f>IF(LEN(VLOOKUP($A240,#REF!,8,FALSE)),LEFT(VLOOKUP($A240,#REF!,8,FALSE),LEN(VLOOKUP($A240,#REF!,8,FALSE))-2),"")</f>
        <v>#REF!</v>
      </c>
      <c r="E240" s="41" t="e">
        <f>IF(LEN(VLOOKUP($A240,#REF!,4,FALSE)),IF(INDEX(#REF!,MATCH($A240,#REF!,0),1),LEFT(VLOOKUP($A240,#REF!,4,FALSE),LEN(VLOOKUP($A240,#REF!,4,FALSE))-2),CONCATENATE(LEFT(VLOOKUP($A240,#REF!,4,FALSE),LEN(VLOOKUP($A240,#REF!,4,FALSE))-2),"*")),"")</f>
        <v>#REF!</v>
      </c>
      <c r="F240" s="42" t="e">
        <f>IF(LEN(VLOOKUP($A240,#REF!,5,FALSE)),IF(INDEX(#REF!,MATCH($A240,#REF!,0),2),LEFT(VLOOKUP($A240,#REF!,5,FALSE),LEN(VLOOKUP($A240,#REF!,5,FALSE))-2),CONCATENATE(LEFT(VLOOKUP($A240,#REF!,5,FALSE),LEN(VLOOKUP($A240,#REF!,5,FALSE))-2),"*")),"")</f>
        <v>#REF!</v>
      </c>
      <c r="G240" s="42" t="e">
        <f>IF(LEN(VLOOKUP($A240,#REF!,6,FALSE)),IF(INDEX(#REF!,MATCH($A240,#REF!,0),3),LEFT(VLOOKUP($A240,#REF!,6,FALSE),LEN(VLOOKUP($A240,#REF!,6,FALSE))-2),CONCATENATE(LEFT(VLOOKUP($A240,#REF!,6,FALSE),LEN(VLOOKUP($A240,#REF!,6,FALSE))-2),"*")),"")</f>
        <v>#REF!</v>
      </c>
      <c r="H240" s="43" t="e">
        <f>IF(LEN(VLOOKUP($A240,#REF!,7,FALSE)),IF(INDEX(#REF!,MATCH($A240,#REF!,0),4),LEFT(VLOOKUP($A240,#REF!,7,FALSE),LEN(VLOOKUP($A240,#REF!,7,FALSE))-2),CONCATENATE(LEFT(VLOOKUP($A240,#REF!,7,FALSE),LEN(VLOOKUP($A240,#REF!,7,FALSE))-2),"*")),"")</f>
        <v>#REF!</v>
      </c>
      <c r="I240" s="54" t="e">
        <f>IF(LEN(VLOOKUP($A240,#REF!,8,FALSE)),UPPER(RIGHT(VLOOKUP($A240,#REF!,8,FALSE),1)),"")</f>
        <v>#REF!</v>
      </c>
      <c r="J240" s="42" t="e">
        <f>IF(LEN(VLOOKUP($A240,#REF!,4,FALSE)),UPPER(RIGHT(VLOOKUP($A240,#REF!,4,FALSE),1)),"")</f>
        <v>#REF!</v>
      </c>
      <c r="K240" s="42" t="e">
        <f>IF(LEN(VLOOKUP($A240,#REF!,5,FALSE)),UPPER(RIGHT(VLOOKUP($A240,#REF!,5,FALSE),1)),"")</f>
        <v>#REF!</v>
      </c>
      <c r="L240" s="42" t="e">
        <f>IF(LEN(VLOOKUP($A240,#REF!,6,FALSE)),UPPER(RIGHT(VLOOKUP($A240,#REF!,6,FALSE),1)),"")</f>
        <v>#REF!</v>
      </c>
      <c r="M240" s="43" t="e">
        <f>IF(LEN(VLOOKUP($A240,#REF!,7,FALSE)),UPPER(RIGHT(VLOOKUP($A240,#REF!,7,FALSE),1)),"")</f>
        <v>#REF!</v>
      </c>
      <c r="N240" s="82"/>
      <c r="O240" s="82"/>
      <c r="P240" s="82"/>
      <c r="Q240" s="82"/>
      <c r="R240" s="82"/>
      <c r="S240" s="63" t="e">
        <f>HLOOKUP("Device Tree Pin Name",#REF!,MATCH($A240,#REF!,0),FALSE)</f>
        <v>#REF!</v>
      </c>
      <c r="T240" s="47" t="e">
        <f>HLOOKUP("power rail",#REF!,MATCH($A240,#REF!,0),FALSE)</f>
        <v>#REF!</v>
      </c>
      <c r="U240" s="62" t="e">
        <f>HLOOKUP("Wake Capable",#REF!,MATCH($A240,#REF!,0),FALSE)</f>
        <v>#REF!</v>
      </c>
      <c r="V240" s="197" t="e">
        <f>HLOOKUP("Strap",#REF!,MATCH($A240,#REF!,0),FALSE)</f>
        <v>#REF!</v>
      </c>
      <c r="W240" s="62" t="e">
        <f>HLOOKUP("GTE",#REF!,MATCH($A240,#REF!,0),FALSE)</f>
        <v>#REF!</v>
      </c>
      <c r="X240" s="62" t="e">
        <f>HLOOKUP("DPD_Control",#REF!,MATCH($A240,#REF!,0),FALSE)</f>
        <v>#REF!</v>
      </c>
      <c r="Y240" s="62" t="e">
        <f>HLOOKUP("DPD_Group",#REF!,MATCH($A240,#REF!,0),FALSE)</f>
        <v>#REF!</v>
      </c>
      <c r="Z240" s="47" t="e">
        <f>HLOOKUP("Pad Category",#REF!,MATCH($A240,#REF!,0),FALSE)</f>
        <v>#REF!</v>
      </c>
      <c r="AA240" s="47" t="e">
        <f>HLOOKUP("Pad type",#REF!,MATCH($A240,#REF!,0),FALSE)</f>
        <v>#REF!</v>
      </c>
      <c r="AB240" s="47" t="e">
        <f>HLOOKUP("Pull Strength",#REF!,MATCH($A240,#REF!,0),FALSE)</f>
        <v>#REF!</v>
      </c>
      <c r="AC240" s="47" t="e">
        <f>HLOOKUP("POR Pin State",#REF!,MATCH($A240,#REF!,0),FALSE)</f>
        <v>#REF!</v>
      </c>
      <c r="AD240" s="82"/>
      <c r="AE240" s="82"/>
      <c r="AF240" s="38" t="str">
        <f t="shared" si="122"/>
        <v>PULL_DOWN</v>
      </c>
      <c r="AG240" s="38" t="str">
        <f t="shared" si="123"/>
        <v>TRISTATE</v>
      </c>
      <c r="AH240" s="38" t="str">
        <f t="shared" si="124"/>
        <v>DISABLE</v>
      </c>
      <c r="AI240" s="82"/>
      <c r="AJ240" s="86" t="b">
        <v>1</v>
      </c>
      <c r="AK240" s="86" t="b">
        <v>1</v>
      </c>
      <c r="AL240" s="86" t="b">
        <v>1</v>
      </c>
      <c r="AM240" s="86" t="b">
        <v>1</v>
      </c>
      <c r="AN240" s="86" t="b">
        <v>1</v>
      </c>
      <c r="AO240" s="86" t="b">
        <v>1</v>
      </c>
      <c r="AP240" s="63" t="str">
        <f t="shared" si="125"/>
        <v>VALID</v>
      </c>
      <c r="AQ240" s="102" t="s">
        <v>635</v>
      </c>
      <c r="AR240" s="103" t="s">
        <v>79</v>
      </c>
      <c r="AS240" s="104"/>
      <c r="AT240" s="105"/>
      <c r="AU240" s="105"/>
      <c r="AV240" s="105"/>
      <c r="AW240" s="105"/>
      <c r="AX240" s="105"/>
      <c r="AY240" s="105"/>
      <c r="AZ240" s="104"/>
      <c r="BA240" s="104"/>
      <c r="BB240" s="115"/>
      <c r="BC240" s="116"/>
      <c r="BD240" s="117"/>
      <c r="BE240" s="150" t="s">
        <v>634</v>
      </c>
      <c r="BF240" s="147" t="e">
        <f>VLOOKUP($A240,#REF!,34,FALSE)</f>
        <v>#REF!</v>
      </c>
      <c r="BG240" s="148" t="e">
        <f>VLOOKUP($A240,#REF!,22,FALSE)</f>
        <v>#REF!</v>
      </c>
      <c r="BH240" s="149"/>
    </row>
    <row r="241" ht="12.95" customHeight="1" spans="1:60">
      <c r="A241" s="47" t="s">
        <v>636</v>
      </c>
      <c r="B241" s="38" t="e">
        <f>VLOOKUP($A241,#REF!,34,FALSE)</f>
        <v>#REF!</v>
      </c>
      <c r="C241" s="39" t="str">
        <f t="shared" si="121"/>
        <v>unused_PEX_CLK8N</v>
      </c>
      <c r="D241" s="40" t="e">
        <f>IF(LEN(VLOOKUP($A241,#REF!,8,FALSE)),LEFT(VLOOKUP($A241,#REF!,8,FALSE),LEN(VLOOKUP($A241,#REF!,8,FALSE))-2),"")</f>
        <v>#REF!</v>
      </c>
      <c r="E241" s="41" t="e">
        <f>IF(LEN(VLOOKUP($A241,#REF!,4,FALSE)),IF(INDEX(#REF!,MATCH($A241,#REF!,0),1),LEFT(VLOOKUP($A241,#REF!,4,FALSE),LEN(VLOOKUP($A241,#REF!,4,FALSE))-2),CONCATENATE(LEFT(VLOOKUP($A241,#REF!,4,FALSE),LEN(VLOOKUP($A241,#REF!,4,FALSE))-2),"*")),"")</f>
        <v>#REF!</v>
      </c>
      <c r="F241" s="42" t="e">
        <f>IF(LEN(VLOOKUP($A241,#REF!,5,FALSE)),IF(INDEX(#REF!,MATCH($A241,#REF!,0),2),LEFT(VLOOKUP($A241,#REF!,5,FALSE),LEN(VLOOKUP($A241,#REF!,5,FALSE))-2),CONCATENATE(LEFT(VLOOKUP($A241,#REF!,5,FALSE),LEN(VLOOKUP($A241,#REF!,5,FALSE))-2),"*")),"")</f>
        <v>#REF!</v>
      </c>
      <c r="G241" s="42" t="e">
        <f>IF(LEN(VLOOKUP($A241,#REF!,6,FALSE)),IF(INDEX(#REF!,MATCH($A241,#REF!,0),3),LEFT(VLOOKUP($A241,#REF!,6,FALSE),LEN(VLOOKUP($A241,#REF!,6,FALSE))-2),CONCATENATE(LEFT(VLOOKUP($A241,#REF!,6,FALSE),LEN(VLOOKUP($A241,#REF!,6,FALSE))-2),"*")),"")</f>
        <v>#REF!</v>
      </c>
      <c r="H241" s="43" t="e">
        <f>IF(LEN(VLOOKUP($A241,#REF!,7,FALSE)),IF(INDEX(#REF!,MATCH($A241,#REF!,0),4),LEFT(VLOOKUP($A241,#REF!,7,FALSE),LEN(VLOOKUP($A241,#REF!,7,FALSE))-2),CONCATENATE(LEFT(VLOOKUP($A241,#REF!,7,FALSE),LEN(VLOOKUP($A241,#REF!,7,FALSE))-2),"*")),"")</f>
        <v>#REF!</v>
      </c>
      <c r="I241" s="54" t="e">
        <f>IF(LEN(VLOOKUP($A241,#REF!,8,FALSE)),UPPER(RIGHT(VLOOKUP($A241,#REF!,8,FALSE),1)),"")</f>
        <v>#REF!</v>
      </c>
      <c r="J241" s="42" t="e">
        <f>IF(LEN(VLOOKUP($A241,#REF!,4,FALSE)),UPPER(RIGHT(VLOOKUP($A241,#REF!,4,FALSE),1)),"")</f>
        <v>#REF!</v>
      </c>
      <c r="K241" s="42" t="e">
        <f>IF(LEN(VLOOKUP($A241,#REF!,5,FALSE)),UPPER(RIGHT(VLOOKUP($A241,#REF!,5,FALSE),1)),"")</f>
        <v>#REF!</v>
      </c>
      <c r="L241" s="42" t="e">
        <f>IF(LEN(VLOOKUP($A241,#REF!,6,FALSE)),UPPER(RIGHT(VLOOKUP($A241,#REF!,6,FALSE),1)),"")</f>
        <v>#REF!</v>
      </c>
      <c r="M241" s="43" t="e">
        <f>IF(LEN(VLOOKUP($A241,#REF!,7,FALSE)),UPPER(RIGHT(VLOOKUP($A241,#REF!,7,FALSE),1)),"")</f>
        <v>#REF!</v>
      </c>
      <c r="N241" s="82"/>
      <c r="O241" s="82"/>
      <c r="P241" s="82"/>
      <c r="Q241" s="82"/>
      <c r="R241" s="82"/>
      <c r="S241" s="63" t="e">
        <f>HLOOKUP("Device Tree Pin Name",#REF!,MATCH($A241,#REF!,0),FALSE)</f>
        <v>#REF!</v>
      </c>
      <c r="T241" s="47" t="e">
        <f>HLOOKUP("power rail",#REF!,MATCH($A241,#REF!,0),FALSE)</f>
        <v>#REF!</v>
      </c>
      <c r="U241" s="62" t="e">
        <f>HLOOKUP("Wake Capable",#REF!,MATCH($A241,#REF!,0),FALSE)</f>
        <v>#REF!</v>
      </c>
      <c r="V241" s="197" t="e">
        <f>HLOOKUP("Strap",#REF!,MATCH($A241,#REF!,0),FALSE)</f>
        <v>#REF!</v>
      </c>
      <c r="W241" s="62" t="e">
        <f>HLOOKUP("GTE",#REF!,MATCH($A241,#REF!,0),FALSE)</f>
        <v>#REF!</v>
      </c>
      <c r="X241" s="62" t="e">
        <f>HLOOKUP("DPD_Control",#REF!,MATCH($A241,#REF!,0),FALSE)</f>
        <v>#REF!</v>
      </c>
      <c r="Y241" s="62" t="e">
        <f>HLOOKUP("DPD_Group",#REF!,MATCH($A241,#REF!,0),FALSE)</f>
        <v>#REF!</v>
      </c>
      <c r="Z241" s="47" t="e">
        <f>HLOOKUP("Pad Category",#REF!,MATCH($A241,#REF!,0),FALSE)</f>
        <v>#REF!</v>
      </c>
      <c r="AA241" s="47" t="e">
        <f>HLOOKUP("Pad type",#REF!,MATCH($A241,#REF!,0),FALSE)</f>
        <v>#REF!</v>
      </c>
      <c r="AB241" s="47" t="e">
        <f>HLOOKUP("Pull Strength",#REF!,MATCH($A241,#REF!,0),FALSE)</f>
        <v>#REF!</v>
      </c>
      <c r="AC241" s="47" t="e">
        <f>HLOOKUP("POR Pin State",#REF!,MATCH($A241,#REF!,0),FALSE)</f>
        <v>#REF!</v>
      </c>
      <c r="AD241" s="82"/>
      <c r="AE241" s="82"/>
      <c r="AF241" s="38" t="str">
        <f t="shared" si="122"/>
        <v>PULL_DOWN</v>
      </c>
      <c r="AG241" s="38" t="str">
        <f t="shared" si="123"/>
        <v>TRISTATE</v>
      </c>
      <c r="AH241" s="38" t="str">
        <f t="shared" si="124"/>
        <v>DISABLE</v>
      </c>
      <c r="AI241" s="82"/>
      <c r="AJ241" s="86" t="b">
        <v>1</v>
      </c>
      <c r="AK241" s="86" t="b">
        <v>1</v>
      </c>
      <c r="AL241" s="86" t="b">
        <v>1</v>
      </c>
      <c r="AM241" s="86" t="b">
        <v>1</v>
      </c>
      <c r="AN241" s="86" t="b">
        <v>1</v>
      </c>
      <c r="AO241" s="86" t="b">
        <v>1</v>
      </c>
      <c r="AP241" s="63" t="str">
        <f t="shared" si="125"/>
        <v>VALID</v>
      </c>
      <c r="AQ241" s="102" t="s">
        <v>637</v>
      </c>
      <c r="AR241" s="103" t="s">
        <v>79</v>
      </c>
      <c r="AS241" s="104"/>
      <c r="AT241" s="105"/>
      <c r="AU241" s="105"/>
      <c r="AV241" s="105"/>
      <c r="AW241" s="105"/>
      <c r="AX241" s="105"/>
      <c r="AY241" s="105"/>
      <c r="AZ241" s="104"/>
      <c r="BA241" s="104"/>
      <c r="BB241" s="115"/>
      <c r="BC241" s="116"/>
      <c r="BD241" s="117"/>
      <c r="BE241" s="150" t="s">
        <v>636</v>
      </c>
      <c r="BF241" s="147" t="e">
        <f>VLOOKUP($A241,#REF!,34,FALSE)</f>
        <v>#REF!</v>
      </c>
      <c r="BG241" s="148" t="e">
        <f>VLOOKUP($A241,#REF!,22,FALSE)</f>
        <v>#REF!</v>
      </c>
      <c r="BH241" s="149"/>
    </row>
    <row r="242" ht="12.95" customHeight="1" spans="1:60">
      <c r="A242" s="47" t="s">
        <v>638</v>
      </c>
      <c r="B242" s="38" t="e">
        <f>VLOOKUP($A242,#REF!,34,FALSE)</f>
        <v>#REF!</v>
      </c>
      <c r="C242" s="39" t="str">
        <f t="shared" si="121"/>
        <v>unused_PEX_CLK9P</v>
      </c>
      <c r="D242" s="40" t="e">
        <f>IF(LEN(VLOOKUP($A242,#REF!,8,FALSE)),LEFT(VLOOKUP($A242,#REF!,8,FALSE),LEN(VLOOKUP($A242,#REF!,8,FALSE))-2),"")</f>
        <v>#REF!</v>
      </c>
      <c r="E242" s="41" t="e">
        <f>IF(LEN(VLOOKUP($A242,#REF!,4,FALSE)),IF(INDEX(#REF!,MATCH($A242,#REF!,0),1),LEFT(VLOOKUP($A242,#REF!,4,FALSE),LEN(VLOOKUP($A242,#REF!,4,FALSE))-2),CONCATENATE(LEFT(VLOOKUP($A242,#REF!,4,FALSE),LEN(VLOOKUP($A242,#REF!,4,FALSE))-2),"*")),"")</f>
        <v>#REF!</v>
      </c>
      <c r="F242" s="42" t="e">
        <f>IF(LEN(VLOOKUP($A242,#REF!,5,FALSE)),IF(INDEX(#REF!,MATCH($A242,#REF!,0),2),LEFT(VLOOKUP($A242,#REF!,5,FALSE),LEN(VLOOKUP($A242,#REF!,5,FALSE))-2),CONCATENATE(LEFT(VLOOKUP($A242,#REF!,5,FALSE),LEN(VLOOKUP($A242,#REF!,5,FALSE))-2),"*")),"")</f>
        <v>#REF!</v>
      </c>
      <c r="G242" s="42" t="e">
        <f>IF(LEN(VLOOKUP($A242,#REF!,6,FALSE)),IF(INDEX(#REF!,MATCH($A242,#REF!,0),3),LEFT(VLOOKUP($A242,#REF!,6,FALSE),LEN(VLOOKUP($A242,#REF!,6,FALSE))-2),CONCATENATE(LEFT(VLOOKUP($A242,#REF!,6,FALSE),LEN(VLOOKUP($A242,#REF!,6,FALSE))-2),"*")),"")</f>
        <v>#REF!</v>
      </c>
      <c r="H242" s="43" t="e">
        <f>IF(LEN(VLOOKUP($A242,#REF!,7,FALSE)),IF(INDEX(#REF!,MATCH($A242,#REF!,0),4),LEFT(VLOOKUP($A242,#REF!,7,FALSE),LEN(VLOOKUP($A242,#REF!,7,FALSE))-2),CONCATENATE(LEFT(VLOOKUP($A242,#REF!,7,FALSE),LEN(VLOOKUP($A242,#REF!,7,FALSE))-2),"*")),"")</f>
        <v>#REF!</v>
      </c>
      <c r="I242" s="54" t="e">
        <f>IF(LEN(VLOOKUP($A242,#REF!,8,FALSE)),UPPER(RIGHT(VLOOKUP($A242,#REF!,8,FALSE),1)),"")</f>
        <v>#REF!</v>
      </c>
      <c r="J242" s="42" t="e">
        <f>IF(LEN(VLOOKUP($A242,#REF!,4,FALSE)),UPPER(RIGHT(VLOOKUP($A242,#REF!,4,FALSE),1)),"")</f>
        <v>#REF!</v>
      </c>
      <c r="K242" s="42" t="e">
        <f>IF(LEN(VLOOKUP($A242,#REF!,5,FALSE)),UPPER(RIGHT(VLOOKUP($A242,#REF!,5,FALSE),1)),"")</f>
        <v>#REF!</v>
      </c>
      <c r="L242" s="42" t="e">
        <f>IF(LEN(VLOOKUP($A242,#REF!,6,FALSE)),UPPER(RIGHT(VLOOKUP($A242,#REF!,6,FALSE),1)),"")</f>
        <v>#REF!</v>
      </c>
      <c r="M242" s="43" t="e">
        <f>IF(LEN(VLOOKUP($A242,#REF!,7,FALSE)),UPPER(RIGHT(VLOOKUP($A242,#REF!,7,FALSE),1)),"")</f>
        <v>#REF!</v>
      </c>
      <c r="N242" s="82"/>
      <c r="O242" s="82"/>
      <c r="P242" s="82"/>
      <c r="Q242" s="82"/>
      <c r="R242" s="82"/>
      <c r="S242" s="63" t="e">
        <f>HLOOKUP("Device Tree Pin Name",#REF!,MATCH($A242,#REF!,0),FALSE)</f>
        <v>#REF!</v>
      </c>
      <c r="T242" s="47" t="e">
        <f>HLOOKUP("power rail",#REF!,MATCH($A242,#REF!,0),FALSE)</f>
        <v>#REF!</v>
      </c>
      <c r="U242" s="62" t="e">
        <f>HLOOKUP("Wake Capable",#REF!,MATCH($A242,#REF!,0),FALSE)</f>
        <v>#REF!</v>
      </c>
      <c r="V242" s="197" t="e">
        <f>HLOOKUP("Strap",#REF!,MATCH($A242,#REF!,0),FALSE)</f>
        <v>#REF!</v>
      </c>
      <c r="W242" s="62" t="e">
        <f>HLOOKUP("GTE",#REF!,MATCH($A242,#REF!,0),FALSE)</f>
        <v>#REF!</v>
      </c>
      <c r="X242" s="62" t="e">
        <f>HLOOKUP("DPD_Control",#REF!,MATCH($A242,#REF!,0),FALSE)</f>
        <v>#REF!</v>
      </c>
      <c r="Y242" s="62" t="e">
        <f>HLOOKUP("DPD_Group",#REF!,MATCH($A242,#REF!,0),FALSE)</f>
        <v>#REF!</v>
      </c>
      <c r="Z242" s="47" t="e">
        <f>HLOOKUP("Pad Category",#REF!,MATCH($A242,#REF!,0),FALSE)</f>
        <v>#REF!</v>
      </c>
      <c r="AA242" s="47" t="e">
        <f>HLOOKUP("Pad type",#REF!,MATCH($A242,#REF!,0),FALSE)</f>
        <v>#REF!</v>
      </c>
      <c r="AB242" s="47" t="e">
        <f>HLOOKUP("Pull Strength",#REF!,MATCH($A242,#REF!,0),FALSE)</f>
        <v>#REF!</v>
      </c>
      <c r="AC242" s="47" t="e">
        <f>HLOOKUP("POR Pin State",#REF!,MATCH($A242,#REF!,0),FALSE)</f>
        <v>#REF!</v>
      </c>
      <c r="AD242" s="82"/>
      <c r="AE242" s="82"/>
      <c r="AF242" s="38" t="str">
        <f t="shared" si="122"/>
        <v>PULL_DOWN</v>
      </c>
      <c r="AG242" s="38" t="str">
        <f t="shared" si="123"/>
        <v>TRISTATE</v>
      </c>
      <c r="AH242" s="38" t="str">
        <f t="shared" si="124"/>
        <v>DISABLE</v>
      </c>
      <c r="AI242" s="82"/>
      <c r="AJ242" s="86" t="b">
        <v>1</v>
      </c>
      <c r="AK242" s="86" t="b">
        <v>1</v>
      </c>
      <c r="AL242" s="86" t="b">
        <v>1</v>
      </c>
      <c r="AM242" s="86" t="b">
        <v>1</v>
      </c>
      <c r="AN242" s="86" t="b">
        <v>1</v>
      </c>
      <c r="AO242" s="86" t="b">
        <v>1</v>
      </c>
      <c r="AP242" s="63" t="str">
        <f t="shared" si="125"/>
        <v>VALID</v>
      </c>
      <c r="AQ242" s="102" t="s">
        <v>639</v>
      </c>
      <c r="AR242" s="103" t="s">
        <v>79</v>
      </c>
      <c r="AS242" s="104"/>
      <c r="AT242" s="105"/>
      <c r="AU242" s="105"/>
      <c r="AV242" s="105"/>
      <c r="AW242" s="105"/>
      <c r="AX242" s="105"/>
      <c r="AY242" s="105"/>
      <c r="AZ242" s="104"/>
      <c r="BA242" s="104"/>
      <c r="BB242" s="115"/>
      <c r="BC242" s="116"/>
      <c r="BD242" s="117"/>
      <c r="BE242" s="150" t="s">
        <v>638</v>
      </c>
      <c r="BF242" s="147" t="e">
        <f>VLOOKUP($A242,#REF!,34,FALSE)</f>
        <v>#REF!</v>
      </c>
      <c r="BG242" s="148" t="e">
        <f>VLOOKUP($A242,#REF!,22,FALSE)</f>
        <v>#REF!</v>
      </c>
      <c r="BH242" s="149"/>
    </row>
    <row r="243" ht="12.95" customHeight="1" spans="1:60">
      <c r="A243" s="47" t="s">
        <v>640</v>
      </c>
      <c r="B243" s="38" t="e">
        <f>VLOOKUP($A243,#REF!,34,FALSE)</f>
        <v>#REF!</v>
      </c>
      <c r="C243" s="39" t="str">
        <f t="shared" si="121"/>
        <v>unused_PEX_CLK9N</v>
      </c>
      <c r="D243" s="40" t="e">
        <f>IF(LEN(VLOOKUP($A243,#REF!,8,FALSE)),LEFT(VLOOKUP($A243,#REF!,8,FALSE),LEN(VLOOKUP($A243,#REF!,8,FALSE))-2),"")</f>
        <v>#REF!</v>
      </c>
      <c r="E243" s="41" t="e">
        <f>IF(LEN(VLOOKUP($A243,#REF!,4,FALSE)),IF(INDEX(#REF!,MATCH($A243,#REF!,0),1),LEFT(VLOOKUP($A243,#REF!,4,FALSE),LEN(VLOOKUP($A243,#REF!,4,FALSE))-2),CONCATENATE(LEFT(VLOOKUP($A243,#REF!,4,FALSE),LEN(VLOOKUP($A243,#REF!,4,FALSE))-2),"*")),"")</f>
        <v>#REF!</v>
      </c>
      <c r="F243" s="42" t="e">
        <f>IF(LEN(VLOOKUP($A243,#REF!,5,FALSE)),IF(INDEX(#REF!,MATCH($A243,#REF!,0),2),LEFT(VLOOKUP($A243,#REF!,5,FALSE),LEN(VLOOKUP($A243,#REF!,5,FALSE))-2),CONCATENATE(LEFT(VLOOKUP($A243,#REF!,5,FALSE),LEN(VLOOKUP($A243,#REF!,5,FALSE))-2),"*")),"")</f>
        <v>#REF!</v>
      </c>
      <c r="G243" s="42" t="e">
        <f>IF(LEN(VLOOKUP($A243,#REF!,6,FALSE)),IF(INDEX(#REF!,MATCH($A243,#REF!,0),3),LEFT(VLOOKUP($A243,#REF!,6,FALSE),LEN(VLOOKUP($A243,#REF!,6,FALSE))-2),CONCATENATE(LEFT(VLOOKUP($A243,#REF!,6,FALSE),LEN(VLOOKUP($A243,#REF!,6,FALSE))-2),"*")),"")</f>
        <v>#REF!</v>
      </c>
      <c r="H243" s="43" t="e">
        <f>IF(LEN(VLOOKUP($A243,#REF!,7,FALSE)),IF(INDEX(#REF!,MATCH($A243,#REF!,0),4),LEFT(VLOOKUP($A243,#REF!,7,FALSE),LEN(VLOOKUP($A243,#REF!,7,FALSE))-2),CONCATENATE(LEFT(VLOOKUP($A243,#REF!,7,FALSE),LEN(VLOOKUP($A243,#REF!,7,FALSE))-2),"*")),"")</f>
        <v>#REF!</v>
      </c>
      <c r="I243" s="54" t="e">
        <f>IF(LEN(VLOOKUP($A243,#REF!,8,FALSE)),UPPER(RIGHT(VLOOKUP($A243,#REF!,8,FALSE),1)),"")</f>
        <v>#REF!</v>
      </c>
      <c r="J243" s="42" t="e">
        <f>IF(LEN(VLOOKUP($A243,#REF!,4,FALSE)),UPPER(RIGHT(VLOOKUP($A243,#REF!,4,FALSE),1)),"")</f>
        <v>#REF!</v>
      </c>
      <c r="K243" s="42" t="e">
        <f>IF(LEN(VLOOKUP($A243,#REF!,5,FALSE)),UPPER(RIGHT(VLOOKUP($A243,#REF!,5,FALSE),1)),"")</f>
        <v>#REF!</v>
      </c>
      <c r="L243" s="42" t="e">
        <f>IF(LEN(VLOOKUP($A243,#REF!,6,FALSE)),UPPER(RIGHT(VLOOKUP($A243,#REF!,6,FALSE),1)),"")</f>
        <v>#REF!</v>
      </c>
      <c r="M243" s="43" t="e">
        <f>IF(LEN(VLOOKUP($A243,#REF!,7,FALSE)),UPPER(RIGHT(VLOOKUP($A243,#REF!,7,FALSE),1)),"")</f>
        <v>#REF!</v>
      </c>
      <c r="N243" s="82"/>
      <c r="O243" s="82"/>
      <c r="P243" s="82"/>
      <c r="Q243" s="82"/>
      <c r="R243" s="82"/>
      <c r="S243" s="67" t="e">
        <f>HLOOKUP("Device Tree Pin Name",#REF!,MATCH($A243,#REF!,0),FALSE)</f>
        <v>#REF!</v>
      </c>
      <c r="T243" s="67" t="e">
        <f>HLOOKUP("power rail",#REF!,MATCH($A243,#REF!,0),FALSE)</f>
        <v>#REF!</v>
      </c>
      <c r="U243" s="62" t="e">
        <f>HLOOKUP("Wake Capable",#REF!,MATCH($A243,#REF!,0),FALSE)</f>
        <v>#REF!</v>
      </c>
      <c r="V243" s="197" t="e">
        <f>HLOOKUP("Strap",#REF!,MATCH($A243,#REF!,0),FALSE)</f>
        <v>#REF!</v>
      </c>
      <c r="W243" s="62" t="e">
        <f>HLOOKUP("GTE",#REF!,MATCH($A243,#REF!,0),FALSE)</f>
        <v>#REF!</v>
      </c>
      <c r="X243" s="62" t="e">
        <f>HLOOKUP("DPD_Control",#REF!,MATCH($A243,#REF!,0),FALSE)</f>
        <v>#REF!</v>
      </c>
      <c r="Y243" s="62" t="e">
        <f>HLOOKUP("DPD_Group",#REF!,MATCH($A243,#REF!,0),FALSE)</f>
        <v>#REF!</v>
      </c>
      <c r="Z243" s="47" t="e">
        <f>HLOOKUP("Pad Category",#REF!,MATCH($A243,#REF!,0),FALSE)</f>
        <v>#REF!</v>
      </c>
      <c r="AA243" s="47" t="e">
        <f>HLOOKUP("Pad type",#REF!,MATCH($A243,#REF!,0),FALSE)</f>
        <v>#REF!</v>
      </c>
      <c r="AB243" s="47" t="e">
        <f>HLOOKUP("Pull Strength",#REF!,MATCH($A243,#REF!,0),FALSE)</f>
        <v>#REF!</v>
      </c>
      <c r="AC243" s="47" t="e">
        <f>HLOOKUP("POR Pin State",#REF!,MATCH($A243,#REF!,0),FALSE)</f>
        <v>#REF!</v>
      </c>
      <c r="AD243" s="198"/>
      <c r="AE243" s="82"/>
      <c r="AF243" s="38" t="str">
        <f t="shared" si="122"/>
        <v>PULL_DOWN</v>
      </c>
      <c r="AG243" s="38" t="str">
        <f t="shared" si="123"/>
        <v>TRISTATE</v>
      </c>
      <c r="AH243" s="38" t="str">
        <f t="shared" si="124"/>
        <v>DISABLE</v>
      </c>
      <c r="AI243" s="82"/>
      <c r="AJ243" s="86" t="b">
        <v>1</v>
      </c>
      <c r="AK243" s="86" t="b">
        <v>1</v>
      </c>
      <c r="AL243" s="86" t="b">
        <v>1</v>
      </c>
      <c r="AM243" s="86" t="b">
        <v>1</v>
      </c>
      <c r="AN243" s="86" t="b">
        <v>1</v>
      </c>
      <c r="AO243" s="86" t="b">
        <v>1</v>
      </c>
      <c r="AP243" s="63" t="str">
        <f t="shared" si="125"/>
        <v>VALID</v>
      </c>
      <c r="AQ243" s="102" t="s">
        <v>641</v>
      </c>
      <c r="AR243" s="103" t="s">
        <v>79</v>
      </c>
      <c r="AS243" s="104"/>
      <c r="AT243" s="105"/>
      <c r="AU243" s="105"/>
      <c r="AV243" s="105"/>
      <c r="AW243" s="105"/>
      <c r="AX243" s="105"/>
      <c r="AY243" s="105"/>
      <c r="AZ243" s="104"/>
      <c r="BA243" s="104"/>
      <c r="BB243" s="115"/>
      <c r="BC243" s="116"/>
      <c r="BD243" s="117"/>
      <c r="BE243" s="150" t="s">
        <v>640</v>
      </c>
      <c r="BF243" s="147" t="e">
        <f>VLOOKUP($A243,#REF!,34,FALSE)</f>
        <v>#REF!</v>
      </c>
      <c r="BG243" s="148" t="e">
        <f>VLOOKUP($A243,#REF!,22,FALSE)</f>
        <v>#REF!</v>
      </c>
      <c r="BH243" s="149"/>
    </row>
    <row r="244" ht="12.95" customHeight="1" spans="1:60">
      <c r="A244" s="47" t="s">
        <v>642</v>
      </c>
      <c r="B244" s="38" t="e">
        <f>VLOOKUP($A244,#REF!,34,FALSE)</f>
        <v>#REF!</v>
      </c>
      <c r="C244" s="39" t="str">
        <f t="shared" si="121"/>
        <v>unused_PEX_CLK10P</v>
      </c>
      <c r="D244" s="40" t="e">
        <f>IF(LEN(VLOOKUP($A244,#REF!,8,FALSE)),LEFT(VLOOKUP($A244,#REF!,8,FALSE),LEN(VLOOKUP($A244,#REF!,8,FALSE))-2),"")</f>
        <v>#REF!</v>
      </c>
      <c r="E244" s="41" t="e">
        <f>IF(LEN(VLOOKUP($A244,#REF!,4,FALSE)),IF(INDEX(#REF!,MATCH($A244,#REF!,0),1),LEFT(VLOOKUP($A244,#REF!,4,FALSE),LEN(VLOOKUP($A244,#REF!,4,FALSE))-2),CONCATENATE(LEFT(VLOOKUP($A244,#REF!,4,FALSE),LEN(VLOOKUP($A244,#REF!,4,FALSE))-2),"*")),"")</f>
        <v>#REF!</v>
      </c>
      <c r="F244" s="42" t="e">
        <f>IF(LEN(VLOOKUP($A244,#REF!,5,FALSE)),IF(INDEX(#REF!,MATCH($A244,#REF!,0),2),LEFT(VLOOKUP($A244,#REF!,5,FALSE),LEN(VLOOKUP($A244,#REF!,5,FALSE))-2),CONCATENATE(LEFT(VLOOKUP($A244,#REF!,5,FALSE),LEN(VLOOKUP($A244,#REF!,5,FALSE))-2),"*")),"")</f>
        <v>#REF!</v>
      </c>
      <c r="G244" s="42" t="e">
        <f>IF(LEN(VLOOKUP($A244,#REF!,6,FALSE)),IF(INDEX(#REF!,MATCH($A244,#REF!,0),3),LEFT(VLOOKUP($A244,#REF!,6,FALSE),LEN(VLOOKUP($A244,#REF!,6,FALSE))-2),CONCATENATE(LEFT(VLOOKUP($A244,#REF!,6,FALSE),LEN(VLOOKUP($A244,#REF!,6,FALSE))-2),"*")),"")</f>
        <v>#REF!</v>
      </c>
      <c r="H244" s="43" t="e">
        <f>IF(LEN(VLOOKUP($A244,#REF!,7,FALSE)),IF(INDEX(#REF!,MATCH($A244,#REF!,0),4),LEFT(VLOOKUP($A244,#REF!,7,FALSE),LEN(VLOOKUP($A244,#REF!,7,FALSE))-2),CONCATENATE(LEFT(VLOOKUP($A244,#REF!,7,FALSE),LEN(VLOOKUP($A244,#REF!,7,FALSE))-2),"*")),"")</f>
        <v>#REF!</v>
      </c>
      <c r="I244" s="54" t="e">
        <f>IF(LEN(VLOOKUP($A244,#REF!,8,FALSE)),UPPER(RIGHT(VLOOKUP($A244,#REF!,8,FALSE),1)),"")</f>
        <v>#REF!</v>
      </c>
      <c r="J244" s="42" t="e">
        <f>IF(LEN(VLOOKUP($A244,#REF!,4,FALSE)),UPPER(RIGHT(VLOOKUP($A244,#REF!,4,FALSE),1)),"")</f>
        <v>#REF!</v>
      </c>
      <c r="K244" s="42" t="e">
        <f>IF(LEN(VLOOKUP($A244,#REF!,5,FALSE)),UPPER(RIGHT(VLOOKUP($A244,#REF!,5,FALSE),1)),"")</f>
        <v>#REF!</v>
      </c>
      <c r="L244" s="42" t="e">
        <f>IF(LEN(VLOOKUP($A244,#REF!,6,FALSE)),UPPER(RIGHT(VLOOKUP($A244,#REF!,6,FALSE),1)),"")</f>
        <v>#REF!</v>
      </c>
      <c r="M244" s="43" t="e">
        <f>IF(LEN(VLOOKUP($A244,#REF!,7,FALSE)),UPPER(RIGHT(VLOOKUP($A244,#REF!,7,FALSE),1)),"")</f>
        <v>#REF!</v>
      </c>
      <c r="N244" s="82"/>
      <c r="O244" s="82"/>
      <c r="P244" s="82"/>
      <c r="Q244" s="82"/>
      <c r="R244" s="82"/>
      <c r="S244" s="63" t="e">
        <f>HLOOKUP("Device Tree Pin Name",#REF!,MATCH($A244,#REF!,0),FALSE)</f>
        <v>#REF!</v>
      </c>
      <c r="T244" s="47" t="e">
        <f>HLOOKUP("power rail",#REF!,MATCH($A244,#REF!,0),FALSE)</f>
        <v>#REF!</v>
      </c>
      <c r="U244" s="62" t="e">
        <f>HLOOKUP("Wake Capable",#REF!,MATCH($A244,#REF!,0),FALSE)</f>
        <v>#REF!</v>
      </c>
      <c r="V244" s="197" t="e">
        <f>HLOOKUP("Strap",#REF!,MATCH($A244,#REF!,0),FALSE)</f>
        <v>#REF!</v>
      </c>
      <c r="W244" s="62" t="e">
        <f>HLOOKUP("GTE",#REF!,MATCH($A244,#REF!,0),FALSE)</f>
        <v>#REF!</v>
      </c>
      <c r="X244" s="62" t="e">
        <f>HLOOKUP("DPD_Control",#REF!,MATCH($A244,#REF!,0),FALSE)</f>
        <v>#REF!</v>
      </c>
      <c r="Y244" s="62" t="e">
        <f>HLOOKUP("DPD_Group",#REF!,MATCH($A244,#REF!,0),FALSE)</f>
        <v>#REF!</v>
      </c>
      <c r="Z244" s="47" t="e">
        <f>HLOOKUP("Pad Category",#REF!,MATCH($A244,#REF!,0),FALSE)</f>
        <v>#REF!</v>
      </c>
      <c r="AA244" s="47" t="e">
        <f>HLOOKUP("Pad type",#REF!,MATCH($A244,#REF!,0),FALSE)</f>
        <v>#REF!</v>
      </c>
      <c r="AB244" s="47" t="e">
        <f>HLOOKUP("Pull Strength",#REF!,MATCH($A244,#REF!,0),FALSE)</f>
        <v>#REF!</v>
      </c>
      <c r="AC244" s="47" t="e">
        <f>HLOOKUP("POR Pin State",#REF!,MATCH($A244,#REF!,0),FALSE)</f>
        <v>#REF!</v>
      </c>
      <c r="AD244" s="82"/>
      <c r="AE244" s="82"/>
      <c r="AF244" s="38" t="str">
        <f t="shared" si="122"/>
        <v>PULL_DOWN</v>
      </c>
      <c r="AG244" s="38" t="str">
        <f t="shared" si="123"/>
        <v>TRISTATE</v>
      </c>
      <c r="AH244" s="38" t="str">
        <f t="shared" si="124"/>
        <v>DISABLE</v>
      </c>
      <c r="AI244" s="82"/>
      <c r="AJ244" s="86" t="b">
        <v>1</v>
      </c>
      <c r="AK244" s="86" t="b">
        <v>1</v>
      </c>
      <c r="AL244" s="86" t="b">
        <v>1</v>
      </c>
      <c r="AM244" s="86" t="b">
        <v>1</v>
      </c>
      <c r="AN244" s="86" t="b">
        <v>1</v>
      </c>
      <c r="AO244" s="86" t="b">
        <v>1</v>
      </c>
      <c r="AP244" s="63" t="str">
        <f t="shared" si="125"/>
        <v>VALID</v>
      </c>
      <c r="AQ244" s="199" t="s">
        <v>643</v>
      </c>
      <c r="AR244" s="103" t="s">
        <v>79</v>
      </c>
      <c r="AS244" s="104"/>
      <c r="AT244" s="105"/>
      <c r="AU244" s="105"/>
      <c r="AV244" s="105"/>
      <c r="AW244" s="105"/>
      <c r="AX244" s="105"/>
      <c r="AY244" s="105"/>
      <c r="AZ244" s="104"/>
      <c r="BA244" s="104"/>
      <c r="BB244" s="115"/>
      <c r="BC244" s="116"/>
      <c r="BD244" s="117"/>
      <c r="BE244" s="150" t="s">
        <v>642</v>
      </c>
      <c r="BF244" s="147" t="e">
        <f>VLOOKUP($A244,#REF!,34,FALSE)</f>
        <v>#REF!</v>
      </c>
      <c r="BG244" s="148" t="e">
        <f>VLOOKUP($A244,#REF!,22,FALSE)</f>
        <v>#REF!</v>
      </c>
      <c r="BH244" s="149"/>
    </row>
    <row r="245" ht="12.95" customHeight="1" spans="1:60">
      <c r="A245" s="47" t="s">
        <v>644</v>
      </c>
      <c r="B245" s="38" t="e">
        <f>VLOOKUP($A245,#REF!,34,FALSE)</f>
        <v>#REF!</v>
      </c>
      <c r="C245" s="39" t="str">
        <f t="shared" si="121"/>
        <v>unused_PEX_CLK10N</v>
      </c>
      <c r="D245" s="40" t="e">
        <f>IF(LEN(VLOOKUP($A245,#REF!,8,FALSE)),LEFT(VLOOKUP($A245,#REF!,8,FALSE),LEN(VLOOKUP($A245,#REF!,8,FALSE))-2),"")</f>
        <v>#REF!</v>
      </c>
      <c r="E245" s="41" t="e">
        <f>IF(LEN(VLOOKUP($A245,#REF!,4,FALSE)),IF(INDEX(#REF!,MATCH($A245,#REF!,0),1),LEFT(VLOOKUP($A245,#REF!,4,FALSE),LEN(VLOOKUP($A245,#REF!,4,FALSE))-2),CONCATENATE(LEFT(VLOOKUP($A245,#REF!,4,FALSE),LEN(VLOOKUP($A245,#REF!,4,FALSE))-2),"*")),"")</f>
        <v>#REF!</v>
      </c>
      <c r="F245" s="42" t="e">
        <f>IF(LEN(VLOOKUP($A245,#REF!,5,FALSE)),IF(INDEX(#REF!,MATCH($A245,#REF!,0),2),LEFT(VLOOKUP($A245,#REF!,5,FALSE),LEN(VLOOKUP($A245,#REF!,5,FALSE))-2),CONCATENATE(LEFT(VLOOKUP($A245,#REF!,5,FALSE),LEN(VLOOKUP($A245,#REF!,5,FALSE))-2),"*")),"")</f>
        <v>#REF!</v>
      </c>
      <c r="G245" s="42" t="e">
        <f>IF(LEN(VLOOKUP($A245,#REF!,6,FALSE)),IF(INDEX(#REF!,MATCH($A245,#REF!,0),3),LEFT(VLOOKUP($A245,#REF!,6,FALSE),LEN(VLOOKUP($A245,#REF!,6,FALSE))-2),CONCATENATE(LEFT(VLOOKUP($A245,#REF!,6,FALSE),LEN(VLOOKUP($A245,#REF!,6,FALSE))-2),"*")),"")</f>
        <v>#REF!</v>
      </c>
      <c r="H245" s="43" t="e">
        <f>IF(LEN(VLOOKUP($A245,#REF!,7,FALSE)),IF(INDEX(#REF!,MATCH($A245,#REF!,0),4),LEFT(VLOOKUP($A245,#REF!,7,FALSE),LEN(VLOOKUP($A245,#REF!,7,FALSE))-2),CONCATENATE(LEFT(VLOOKUP($A245,#REF!,7,FALSE),LEN(VLOOKUP($A245,#REF!,7,FALSE))-2),"*")),"")</f>
        <v>#REF!</v>
      </c>
      <c r="I245" s="54" t="e">
        <f>IF(LEN(VLOOKUP($A245,#REF!,8,FALSE)),UPPER(RIGHT(VLOOKUP($A245,#REF!,8,FALSE),1)),"")</f>
        <v>#REF!</v>
      </c>
      <c r="J245" s="42" t="e">
        <f>IF(LEN(VLOOKUP($A245,#REF!,4,FALSE)),UPPER(RIGHT(VLOOKUP($A245,#REF!,4,FALSE),1)),"")</f>
        <v>#REF!</v>
      </c>
      <c r="K245" s="42" t="e">
        <f>IF(LEN(VLOOKUP($A245,#REF!,5,FALSE)),UPPER(RIGHT(VLOOKUP($A245,#REF!,5,FALSE),1)),"")</f>
        <v>#REF!</v>
      </c>
      <c r="L245" s="42" t="e">
        <f>IF(LEN(VLOOKUP($A245,#REF!,6,FALSE)),UPPER(RIGHT(VLOOKUP($A245,#REF!,6,FALSE),1)),"")</f>
        <v>#REF!</v>
      </c>
      <c r="M245" s="43" t="e">
        <f>IF(LEN(VLOOKUP($A245,#REF!,7,FALSE)),UPPER(RIGHT(VLOOKUP($A245,#REF!,7,FALSE),1)),"")</f>
        <v>#REF!</v>
      </c>
      <c r="N245" s="82"/>
      <c r="O245" s="82"/>
      <c r="P245" s="82"/>
      <c r="Q245" s="82"/>
      <c r="R245" s="82"/>
      <c r="S245" s="63" t="e">
        <f>HLOOKUP("Device Tree Pin Name",#REF!,MATCH($A245,#REF!,0),FALSE)</f>
        <v>#REF!</v>
      </c>
      <c r="T245" s="47" t="e">
        <f>HLOOKUP("power rail",#REF!,MATCH($A245,#REF!,0),FALSE)</f>
        <v>#REF!</v>
      </c>
      <c r="U245" s="62" t="e">
        <f>HLOOKUP("Wake Capable",#REF!,MATCH($A245,#REF!,0),FALSE)</f>
        <v>#REF!</v>
      </c>
      <c r="V245" s="197" t="e">
        <f>HLOOKUP("Strap",#REF!,MATCH($A245,#REF!,0),FALSE)</f>
        <v>#REF!</v>
      </c>
      <c r="W245" s="62" t="e">
        <f>HLOOKUP("GTE",#REF!,MATCH($A245,#REF!,0),FALSE)</f>
        <v>#REF!</v>
      </c>
      <c r="X245" s="62" t="e">
        <f>HLOOKUP("DPD_Control",#REF!,MATCH($A245,#REF!,0),FALSE)</f>
        <v>#REF!</v>
      </c>
      <c r="Y245" s="62" t="e">
        <f>HLOOKUP("DPD_Group",#REF!,MATCH($A245,#REF!,0),FALSE)</f>
        <v>#REF!</v>
      </c>
      <c r="Z245" s="47" t="e">
        <f>HLOOKUP("Pad Category",#REF!,MATCH($A245,#REF!,0),FALSE)</f>
        <v>#REF!</v>
      </c>
      <c r="AA245" s="47" t="e">
        <f>HLOOKUP("Pad type",#REF!,MATCH($A245,#REF!,0),FALSE)</f>
        <v>#REF!</v>
      </c>
      <c r="AB245" s="47" t="e">
        <f>HLOOKUP("Pull Strength",#REF!,MATCH($A245,#REF!,0),FALSE)</f>
        <v>#REF!</v>
      </c>
      <c r="AC245" s="47" t="e">
        <f>HLOOKUP("POR Pin State",#REF!,MATCH($A245,#REF!,0),FALSE)</f>
        <v>#REF!</v>
      </c>
      <c r="AD245" s="82"/>
      <c r="AE245" s="82"/>
      <c r="AF245" s="38" t="str">
        <f t="shared" si="122"/>
        <v>PULL_DOWN</v>
      </c>
      <c r="AG245" s="38" t="str">
        <f t="shared" si="123"/>
        <v>TRISTATE</v>
      </c>
      <c r="AH245" s="38" t="str">
        <f t="shared" si="124"/>
        <v>DISABLE</v>
      </c>
      <c r="AI245" s="82"/>
      <c r="AJ245" s="86" t="b">
        <v>1</v>
      </c>
      <c r="AK245" s="86" t="b">
        <v>1</v>
      </c>
      <c r="AL245" s="86" t="b">
        <v>1</v>
      </c>
      <c r="AM245" s="86" t="b">
        <v>1</v>
      </c>
      <c r="AN245" s="86" t="b">
        <v>1</v>
      </c>
      <c r="AO245" s="86" t="b">
        <v>1</v>
      </c>
      <c r="AP245" s="63" t="str">
        <f t="shared" si="125"/>
        <v>VALID</v>
      </c>
      <c r="AQ245" s="174" t="s">
        <v>645</v>
      </c>
      <c r="AR245" s="103" t="s">
        <v>79</v>
      </c>
      <c r="AS245" s="104"/>
      <c r="AT245" s="105"/>
      <c r="AU245" s="105"/>
      <c r="AV245" s="105"/>
      <c r="AW245" s="105"/>
      <c r="AX245" s="105"/>
      <c r="AY245" s="105"/>
      <c r="AZ245" s="104"/>
      <c r="BA245" s="104"/>
      <c r="BB245" s="115"/>
      <c r="BC245" s="116"/>
      <c r="BD245" s="117"/>
      <c r="BE245" s="151" t="s">
        <v>644</v>
      </c>
      <c r="BF245" s="147" t="e">
        <f>VLOOKUP($A245,#REF!,34,FALSE)</f>
        <v>#REF!</v>
      </c>
      <c r="BG245" s="148" t="e">
        <f>VLOOKUP($A245,#REF!,22,FALSE)</f>
        <v>#REF!</v>
      </c>
      <c r="BH245" s="149"/>
    </row>
    <row r="246" s="3" customFormat="1" ht="18" customHeight="1" spans="1:60">
      <c r="A246" s="163" t="s">
        <v>646</v>
      </c>
      <c r="B246" s="190" t="s">
        <v>647</v>
      </c>
      <c r="C246" s="35"/>
      <c r="D246" s="37"/>
      <c r="E246" s="37"/>
      <c r="F246" s="37"/>
      <c r="G246" s="37"/>
      <c r="H246" s="37"/>
      <c r="I246" s="35"/>
      <c r="J246" s="35"/>
      <c r="K246" s="35"/>
      <c r="L246" s="35"/>
      <c r="M246" s="35"/>
      <c r="N246" s="35"/>
      <c r="O246" s="35"/>
      <c r="P246" s="35"/>
      <c r="Q246" s="35"/>
      <c r="R246" s="35"/>
      <c r="S246" s="35"/>
      <c r="T246" s="35"/>
      <c r="U246" s="60"/>
      <c r="V246" s="60"/>
      <c r="W246" s="60"/>
      <c r="X246" s="60"/>
      <c r="Y246" s="60"/>
      <c r="Z246" s="81"/>
      <c r="AA246" s="81"/>
      <c r="AB246" s="81"/>
      <c r="AC246" s="81"/>
      <c r="AD246" s="81"/>
      <c r="AE246" s="81"/>
      <c r="AF246" s="81"/>
      <c r="AG246" s="81"/>
      <c r="AH246" s="81"/>
      <c r="AI246" s="81"/>
      <c r="AJ246" s="81"/>
      <c r="AK246" s="81"/>
      <c r="AL246" s="81"/>
      <c r="AM246" s="81"/>
      <c r="AN246" s="81"/>
      <c r="AO246" s="81"/>
      <c r="AP246" s="81"/>
      <c r="AQ246" s="100"/>
      <c r="AR246" s="100"/>
      <c r="AS246" s="101"/>
      <c r="AT246" s="101"/>
      <c r="AU246" s="101"/>
      <c r="AV246" s="101"/>
      <c r="AW246" s="101"/>
      <c r="AX246" s="101"/>
      <c r="AY246" s="101"/>
      <c r="AZ246" s="101"/>
      <c r="BA246" s="101"/>
      <c r="BB246" s="101"/>
      <c r="BC246" s="400" t="s">
        <v>153</v>
      </c>
      <c r="BD246" s="114"/>
      <c r="BE246" s="142" t="s">
        <v>646</v>
      </c>
      <c r="BF246" s="143" t="s">
        <v>647</v>
      </c>
      <c r="BG246" s="144"/>
      <c r="BH246" s="145"/>
    </row>
    <row r="247" ht="12.95" customHeight="1" spans="1:60">
      <c r="A247" s="47" t="s">
        <v>648</v>
      </c>
      <c r="B247" s="38" t="e">
        <f>VLOOKUP($A247,#REF!,34,FALSE)</f>
        <v>#REF!</v>
      </c>
      <c r="C247" s="39" t="str">
        <f t="shared" ref="C247:C256" si="126">CONCATENATE("unused_",A247)</f>
        <v>unused_CAN2_DOUT</v>
      </c>
      <c r="D247" s="40" t="e">
        <f>IF(LEN(VLOOKUP($A247,#REF!,8,FALSE)),LEFT(VLOOKUP($A247,#REF!,8,FALSE),LEN(VLOOKUP($A247,#REF!,8,FALSE))-2),"")</f>
        <v>#REF!</v>
      </c>
      <c r="E247" s="41" t="e">
        <f>IF(LEN(VLOOKUP($A247,#REF!,4,FALSE)),IF(INDEX(#REF!,MATCH($A247,#REF!,0),1),LEFT(VLOOKUP($A247,#REF!,4,FALSE),LEN(VLOOKUP($A247,#REF!,4,FALSE))-2),CONCATENATE(LEFT(VLOOKUP($A247,#REF!,4,FALSE),LEN(VLOOKUP($A247,#REF!,4,FALSE))-2),"*")),"")</f>
        <v>#REF!</v>
      </c>
      <c r="F247" s="42" t="e">
        <f>IF(LEN(VLOOKUP($A247,#REF!,5,FALSE)),IF(INDEX(#REF!,MATCH($A247,#REF!,0),2),LEFT(VLOOKUP($A247,#REF!,5,FALSE),LEN(VLOOKUP($A247,#REF!,5,FALSE))-2),CONCATENATE(LEFT(VLOOKUP($A247,#REF!,5,FALSE),LEN(VLOOKUP($A247,#REF!,5,FALSE))-2),"*")),"")</f>
        <v>#REF!</v>
      </c>
      <c r="G247" s="42" t="e">
        <f>IF(LEN(VLOOKUP($A247,#REF!,6,FALSE)),IF(INDEX(#REF!,MATCH($A247,#REF!,0),3),LEFT(VLOOKUP($A247,#REF!,6,FALSE),LEN(VLOOKUP($A247,#REF!,6,FALSE))-2),CONCATENATE(LEFT(VLOOKUP($A247,#REF!,6,FALSE),LEN(VLOOKUP($A247,#REF!,6,FALSE))-2),"*")),"")</f>
        <v>#REF!</v>
      </c>
      <c r="H247" s="43" t="e">
        <f>IF(LEN(VLOOKUP($A247,#REF!,7,FALSE)),IF(INDEX(#REF!,MATCH($A247,#REF!,0),4),LEFT(VLOOKUP($A247,#REF!,7,FALSE),LEN(VLOOKUP($A247,#REF!,7,FALSE))-2),CONCATENATE(LEFT(VLOOKUP($A247,#REF!,7,FALSE),LEN(VLOOKUP($A247,#REF!,7,FALSE))-2),"*")),"")</f>
        <v>#REF!</v>
      </c>
      <c r="I247" s="54" t="e">
        <f>IF(LEN(VLOOKUP($A247,#REF!,8,FALSE)),UPPER(RIGHT(VLOOKUP($A247,#REF!,8,FALSE),1)),"")</f>
        <v>#REF!</v>
      </c>
      <c r="J247" s="42" t="e">
        <f>IF(LEN(VLOOKUP($A247,#REF!,4,FALSE)),UPPER(RIGHT(VLOOKUP($A247,#REF!,4,FALSE),1)),"")</f>
        <v>#REF!</v>
      </c>
      <c r="K247" s="42" t="e">
        <f>IF(LEN(VLOOKUP($A247,#REF!,5,FALSE)),UPPER(RIGHT(VLOOKUP($A247,#REF!,5,FALSE),1)),"")</f>
        <v>#REF!</v>
      </c>
      <c r="L247" s="42" t="e">
        <f>IF(LEN(VLOOKUP($A247,#REF!,6,FALSE)),UPPER(RIGHT(VLOOKUP($A247,#REF!,6,FALSE),1)),"")</f>
        <v>#REF!</v>
      </c>
      <c r="M247" s="43" t="e">
        <f>IF(LEN(VLOOKUP($A247,#REF!,7,FALSE)),UPPER(RIGHT(VLOOKUP($A247,#REF!,7,FALSE),1)),"")</f>
        <v>#REF!</v>
      </c>
      <c r="N247" s="191" t="s">
        <v>649</v>
      </c>
      <c r="O247" s="191" t="s">
        <v>83</v>
      </c>
      <c r="P247" s="191" t="s">
        <v>104</v>
      </c>
      <c r="Q247" s="191" t="s">
        <v>105</v>
      </c>
      <c r="R247" s="191" t="s">
        <v>83</v>
      </c>
      <c r="S247" s="63" t="e">
        <f>HLOOKUP("Device Tree Pin Name",#REF!,MATCH($A247,#REF!,0),FALSE)</f>
        <v>#REF!</v>
      </c>
      <c r="T247" s="47" t="e">
        <f>HLOOKUP("power rail",#REF!,MATCH($A247,#REF!,0),FALSE)</f>
        <v>#REF!</v>
      </c>
      <c r="U247" s="62" t="e">
        <f>HLOOKUP("Wake Capable",#REF!,MATCH($A247,#REF!,0),FALSE)</f>
        <v>#REF!</v>
      </c>
      <c r="V247" s="197" t="e">
        <f>HLOOKUP("Strap",#REF!,MATCH($A247,#REF!,0),FALSE)</f>
        <v>#REF!</v>
      </c>
      <c r="W247" s="62" t="e">
        <f>HLOOKUP("GTE",#REF!,MATCH($A247,#REF!,0),FALSE)</f>
        <v>#REF!</v>
      </c>
      <c r="X247" s="62" t="e">
        <f>HLOOKUP("DPD_Control",#REF!,MATCH($A247,#REF!,0),FALSE)</f>
        <v>#REF!</v>
      </c>
      <c r="Y247" s="62" t="e">
        <f>HLOOKUP("DPD_Group",#REF!,MATCH($A247,#REF!,0),FALSE)</f>
        <v>#REF!</v>
      </c>
      <c r="Z247" s="47" t="e">
        <f>HLOOKUP("Pad Category",#REF!,MATCH($A247,#REF!,0),FALSE)</f>
        <v>#REF!</v>
      </c>
      <c r="AA247" s="47" t="e">
        <f>HLOOKUP("Pad type",#REF!,MATCH($A247,#REF!,0),FALSE)</f>
        <v>#REF!</v>
      </c>
      <c r="AB247" s="47" t="e">
        <f>HLOOKUP("Pull Strength",#REF!,MATCH($A247,#REF!,0),FALSE)</f>
        <v>#REF!</v>
      </c>
      <c r="AC247" s="47" t="e">
        <f>HLOOKUP("POR Pin State",#REF!,MATCH($A247,#REF!,0),FALSE)</f>
        <v>#REF!</v>
      </c>
      <c r="AD247" s="47" t="str">
        <f t="shared" ref="AD247:AD256" si="127">IF(OR($AQ247="",$AQ247=$C247),$R247,IF($AQ247=$D247,SUBSTITUTE(SUBSTITUTE($AQ247,"GPIO3_","GPIO_"),".0",""),IF($AQ247=$E247,$N247,IF($AQ247=$F247,$O247,IF($AQ247=$G247,$P247,IF($AQ247=$H247,$Q247,"INVALID"))))))</f>
        <v>RSVD1</v>
      </c>
      <c r="AE247" s="82"/>
      <c r="AF247" s="38" t="str">
        <f t="shared" si="122"/>
        <v>PULL_DOWN</v>
      </c>
      <c r="AG247" s="38" t="str">
        <f t="shared" ref="AG247:AG256" si="128">IF($AR247="Input","TRISTATE",IF($AS247="Z","TRISTATE",IF($AQ247=$C247,"TRISTATE","NORMAL")))</f>
        <v>TRISTATE</v>
      </c>
      <c r="AH247" s="38" t="str">
        <f t="shared" ref="AH247:AH256" si="129">IF(OR($AQ247=$C247,$AR247="Output"),"DISABLE","ENABLE")</f>
        <v>DISABLE</v>
      </c>
      <c r="AI247" s="87" t="e">
        <f t="shared" si="82"/>
        <v>#REF!</v>
      </c>
      <c r="AJ247" s="86" t="b">
        <v>1</v>
      </c>
      <c r="AK247" s="86" t="b">
        <v>1</v>
      </c>
      <c r="AL247" s="86" t="b">
        <v>1</v>
      </c>
      <c r="AM247" s="86" t="b">
        <v>1</v>
      </c>
      <c r="AN247" s="86" t="b">
        <v>1</v>
      </c>
      <c r="AO247" s="86" t="b">
        <v>1</v>
      </c>
      <c r="AP247" s="63" t="str">
        <f t="shared" si="125"/>
        <v>VALID</v>
      </c>
      <c r="AQ247" s="102" t="s">
        <v>650</v>
      </c>
      <c r="AR247" s="103" t="s">
        <v>79</v>
      </c>
      <c r="AS247" s="104"/>
      <c r="AT247" s="105"/>
      <c r="AU247" s="105"/>
      <c r="AV247" s="105"/>
      <c r="AW247" s="105"/>
      <c r="AX247" s="105"/>
      <c r="AY247" s="105"/>
      <c r="AZ247" s="104"/>
      <c r="BA247" s="104"/>
      <c r="BB247" s="115"/>
      <c r="BC247" s="116"/>
      <c r="BD247" s="117"/>
      <c r="BE247" s="146"/>
      <c r="BF247" s="147" t="e">
        <f>VLOOKUP($A247,#REF!,34,FALSE)</f>
        <v>#REF!</v>
      </c>
      <c r="BG247" s="148" t="e">
        <f>VLOOKUP($A247,#REF!,22,FALSE)</f>
        <v>#REF!</v>
      </c>
      <c r="BH247" s="149"/>
    </row>
    <row r="248" ht="12.95" customHeight="1" spans="1:60">
      <c r="A248" s="47" t="s">
        <v>651</v>
      </c>
      <c r="B248" s="38" t="e">
        <f>VLOOKUP($A248,#REF!,34,FALSE)</f>
        <v>#REF!</v>
      </c>
      <c r="C248" s="39" t="str">
        <f t="shared" si="126"/>
        <v>unused_CAN2_DIN</v>
      </c>
      <c r="D248" s="40" t="e">
        <f>IF(LEN(VLOOKUP($A248,#REF!,8,FALSE)),LEFT(VLOOKUP($A248,#REF!,8,FALSE),LEN(VLOOKUP($A248,#REF!,8,FALSE))-2),"")</f>
        <v>#REF!</v>
      </c>
      <c r="E248" s="41" t="e">
        <f>IF(LEN(VLOOKUP($A248,#REF!,4,FALSE)),IF(INDEX(#REF!,MATCH($A248,#REF!,0),1),LEFT(VLOOKUP($A248,#REF!,4,FALSE),LEN(VLOOKUP($A248,#REF!,4,FALSE))-2),CONCATENATE(LEFT(VLOOKUP($A248,#REF!,4,FALSE),LEN(VLOOKUP($A248,#REF!,4,FALSE))-2),"*")),"")</f>
        <v>#REF!</v>
      </c>
      <c r="F248" s="42" t="e">
        <f>IF(LEN(VLOOKUP($A248,#REF!,5,FALSE)),IF(INDEX(#REF!,MATCH($A248,#REF!,0),2),LEFT(VLOOKUP($A248,#REF!,5,FALSE),LEN(VLOOKUP($A248,#REF!,5,FALSE))-2),CONCATENATE(LEFT(VLOOKUP($A248,#REF!,5,FALSE),LEN(VLOOKUP($A248,#REF!,5,FALSE))-2),"*")),"")</f>
        <v>#REF!</v>
      </c>
      <c r="G248" s="42" t="e">
        <f>IF(LEN(VLOOKUP($A248,#REF!,6,FALSE)),IF(INDEX(#REF!,MATCH($A248,#REF!,0),3),LEFT(VLOOKUP($A248,#REF!,6,FALSE),LEN(VLOOKUP($A248,#REF!,6,FALSE))-2),CONCATENATE(LEFT(VLOOKUP($A248,#REF!,6,FALSE),LEN(VLOOKUP($A248,#REF!,6,FALSE))-2),"*")),"")</f>
        <v>#REF!</v>
      </c>
      <c r="H248" s="43" t="e">
        <f>IF(LEN(VLOOKUP($A248,#REF!,7,FALSE)),IF(INDEX(#REF!,MATCH($A248,#REF!,0),4),LEFT(VLOOKUP($A248,#REF!,7,FALSE),LEN(VLOOKUP($A248,#REF!,7,FALSE))-2),CONCATENATE(LEFT(VLOOKUP($A248,#REF!,7,FALSE),LEN(VLOOKUP($A248,#REF!,7,FALSE))-2),"*")),"")</f>
        <v>#REF!</v>
      </c>
      <c r="I248" s="54" t="e">
        <f>IF(LEN(VLOOKUP($A248,#REF!,8,FALSE)),UPPER(RIGHT(VLOOKUP($A248,#REF!,8,FALSE),1)),"")</f>
        <v>#REF!</v>
      </c>
      <c r="J248" s="42" t="e">
        <f>IF(LEN(VLOOKUP($A248,#REF!,4,FALSE)),UPPER(RIGHT(VLOOKUP($A248,#REF!,4,FALSE),1)),"")</f>
        <v>#REF!</v>
      </c>
      <c r="K248" s="42" t="e">
        <f>IF(LEN(VLOOKUP($A248,#REF!,5,FALSE)),UPPER(RIGHT(VLOOKUP($A248,#REF!,5,FALSE),1)),"")</f>
        <v>#REF!</v>
      </c>
      <c r="L248" s="42" t="e">
        <f>IF(LEN(VLOOKUP($A248,#REF!,6,FALSE)),UPPER(RIGHT(VLOOKUP($A248,#REF!,6,FALSE),1)),"")</f>
        <v>#REF!</v>
      </c>
      <c r="M248" s="43" t="e">
        <f>IF(LEN(VLOOKUP($A248,#REF!,7,FALSE)),UPPER(RIGHT(VLOOKUP($A248,#REF!,7,FALSE),1)),"")</f>
        <v>#REF!</v>
      </c>
      <c r="N248" s="191" t="s">
        <v>649</v>
      </c>
      <c r="O248" s="191" t="s">
        <v>83</v>
      </c>
      <c r="P248" s="191" t="s">
        <v>104</v>
      </c>
      <c r="Q248" s="191" t="s">
        <v>105</v>
      </c>
      <c r="R248" s="191" t="s">
        <v>83</v>
      </c>
      <c r="S248" s="67" t="e">
        <f>HLOOKUP("Device Tree Pin Name",#REF!,MATCH($A248,#REF!,0),FALSE)</f>
        <v>#REF!</v>
      </c>
      <c r="T248" s="67" t="e">
        <f>HLOOKUP("power rail",#REF!,MATCH($A248,#REF!,0),FALSE)</f>
        <v>#REF!</v>
      </c>
      <c r="U248" s="62" t="e">
        <f>HLOOKUP("Wake Capable",#REF!,MATCH($A248,#REF!,0),FALSE)</f>
        <v>#REF!</v>
      </c>
      <c r="V248" s="197" t="e">
        <f>HLOOKUP("Strap",#REF!,MATCH($A248,#REF!,0),FALSE)</f>
        <v>#REF!</v>
      </c>
      <c r="W248" s="62" t="e">
        <f>HLOOKUP("GTE",#REF!,MATCH($A248,#REF!,0),FALSE)</f>
        <v>#REF!</v>
      </c>
      <c r="X248" s="62" t="e">
        <f>HLOOKUP("DPD_Control",#REF!,MATCH($A248,#REF!,0),FALSE)</f>
        <v>#REF!</v>
      </c>
      <c r="Y248" s="62" t="e">
        <f>HLOOKUP("DPD_Group",#REF!,MATCH($A248,#REF!,0),FALSE)</f>
        <v>#REF!</v>
      </c>
      <c r="Z248" s="47" t="e">
        <f>HLOOKUP("Pad Category",#REF!,MATCH($A248,#REF!,0),FALSE)</f>
        <v>#REF!</v>
      </c>
      <c r="AA248" s="47" t="e">
        <f>HLOOKUP("Pad type",#REF!,MATCH($A248,#REF!,0),FALSE)</f>
        <v>#REF!</v>
      </c>
      <c r="AB248" s="47" t="e">
        <f>HLOOKUP("Pull Strength",#REF!,MATCH($A248,#REF!,0),FALSE)</f>
        <v>#REF!</v>
      </c>
      <c r="AC248" s="47" t="e">
        <f>HLOOKUP("POR Pin State",#REF!,MATCH($A248,#REF!,0),FALSE)</f>
        <v>#REF!</v>
      </c>
      <c r="AD248" s="47" t="str">
        <f t="shared" si="127"/>
        <v>RSVD1</v>
      </c>
      <c r="AE248" s="82"/>
      <c r="AF248" s="38" t="str">
        <f t="shared" si="122"/>
        <v>PULL_DOWN</v>
      </c>
      <c r="AG248" s="38" t="str">
        <f t="shared" si="128"/>
        <v>TRISTATE</v>
      </c>
      <c r="AH248" s="38" t="str">
        <f t="shared" si="129"/>
        <v>DISABLE</v>
      </c>
      <c r="AI248" s="87" t="e">
        <f t="shared" si="82"/>
        <v>#REF!</v>
      </c>
      <c r="AJ248" s="86" t="b">
        <v>1</v>
      </c>
      <c r="AK248" s="86" t="b">
        <v>1</v>
      </c>
      <c r="AL248" s="86" t="b">
        <v>1</v>
      </c>
      <c r="AM248" s="86" t="b">
        <v>1</v>
      </c>
      <c r="AN248" s="86" t="b">
        <v>1</v>
      </c>
      <c r="AO248" s="86" t="b">
        <v>1</v>
      </c>
      <c r="AP248" s="63" t="str">
        <f t="shared" si="125"/>
        <v>VALID</v>
      </c>
      <c r="AQ248" s="102" t="s">
        <v>652</v>
      </c>
      <c r="AR248" s="103" t="s">
        <v>79</v>
      </c>
      <c r="AS248" s="104"/>
      <c r="AT248" s="105"/>
      <c r="AU248" s="105"/>
      <c r="AV248" s="105"/>
      <c r="AW248" s="105"/>
      <c r="AX248" s="105"/>
      <c r="AY248" s="105"/>
      <c r="AZ248" s="104"/>
      <c r="BA248" s="104"/>
      <c r="BB248" s="115"/>
      <c r="BC248" s="116"/>
      <c r="BD248" s="117"/>
      <c r="BE248" s="150"/>
      <c r="BF248" s="147" t="e">
        <f>VLOOKUP($A248,#REF!,34,FALSE)</f>
        <v>#REF!</v>
      </c>
      <c r="BG248" s="148" t="e">
        <f>VLOOKUP($A248,#REF!,22,FALSE)</f>
        <v>#REF!</v>
      </c>
      <c r="BH248" s="149"/>
    </row>
    <row r="249" ht="12.95" customHeight="1" spans="1:60">
      <c r="A249" s="47" t="s">
        <v>653</v>
      </c>
      <c r="B249" s="38" t="e">
        <f>VLOOKUP($A249,#REF!,34,FALSE)</f>
        <v>#REF!</v>
      </c>
      <c r="C249" s="39" t="str">
        <f t="shared" si="126"/>
        <v>unused_CAN2_STB</v>
      </c>
      <c r="D249" s="40" t="e">
        <f>IF(LEN(VLOOKUP($A249,#REF!,8,FALSE)),LEFT(VLOOKUP($A249,#REF!,8,FALSE),LEN(VLOOKUP($A249,#REF!,8,FALSE))-2),"")</f>
        <v>#REF!</v>
      </c>
      <c r="E249" s="41" t="e">
        <f>IF(LEN(VLOOKUP($A249,#REF!,4,FALSE)),IF(INDEX(#REF!,MATCH($A249,#REF!,0),1),LEFT(VLOOKUP($A249,#REF!,4,FALSE),LEN(VLOOKUP($A249,#REF!,4,FALSE))-2),CONCATENATE(LEFT(VLOOKUP($A249,#REF!,4,FALSE),LEN(VLOOKUP($A249,#REF!,4,FALSE))-2),"*")),"")</f>
        <v>#REF!</v>
      </c>
      <c r="F249" s="42" t="e">
        <f>IF(LEN(VLOOKUP($A249,#REF!,5,FALSE)),IF(INDEX(#REF!,MATCH($A249,#REF!,0),2),LEFT(VLOOKUP($A249,#REF!,5,FALSE),LEN(VLOOKUP($A249,#REF!,5,FALSE))-2),CONCATENATE(LEFT(VLOOKUP($A249,#REF!,5,FALSE),LEN(VLOOKUP($A249,#REF!,5,FALSE))-2),"*")),"")</f>
        <v>#REF!</v>
      </c>
      <c r="G249" s="42" t="e">
        <f>IF(LEN(VLOOKUP($A249,#REF!,6,FALSE)),IF(INDEX(#REF!,MATCH($A249,#REF!,0),3),LEFT(VLOOKUP($A249,#REF!,6,FALSE),LEN(VLOOKUP($A249,#REF!,6,FALSE))-2),CONCATENATE(LEFT(VLOOKUP($A249,#REF!,6,FALSE),LEN(VLOOKUP($A249,#REF!,6,FALSE))-2),"*")),"")</f>
        <v>#REF!</v>
      </c>
      <c r="H249" s="43" t="e">
        <f>IF(LEN(VLOOKUP($A249,#REF!,7,FALSE)),IF(INDEX(#REF!,MATCH($A249,#REF!,0),4),LEFT(VLOOKUP($A249,#REF!,7,FALSE),LEN(VLOOKUP($A249,#REF!,7,FALSE))-2),CONCATENATE(LEFT(VLOOKUP($A249,#REF!,7,FALSE),LEN(VLOOKUP($A249,#REF!,7,FALSE))-2),"*")),"")</f>
        <v>#REF!</v>
      </c>
      <c r="I249" s="54" t="e">
        <f>IF(LEN(VLOOKUP($A249,#REF!,8,FALSE)),UPPER(RIGHT(VLOOKUP($A249,#REF!,8,FALSE),1)),"")</f>
        <v>#REF!</v>
      </c>
      <c r="J249" s="42" t="e">
        <f>IF(LEN(VLOOKUP($A249,#REF!,4,FALSE)),UPPER(RIGHT(VLOOKUP($A249,#REF!,4,FALSE),1)),"")</f>
        <v>#REF!</v>
      </c>
      <c r="K249" s="42" t="e">
        <f>IF(LEN(VLOOKUP($A249,#REF!,5,FALSE)),UPPER(RIGHT(VLOOKUP($A249,#REF!,5,FALSE),1)),"")</f>
        <v>#REF!</v>
      </c>
      <c r="L249" s="42" t="e">
        <f>IF(LEN(VLOOKUP($A249,#REF!,6,FALSE)),UPPER(RIGHT(VLOOKUP($A249,#REF!,6,FALSE),1)),"")</f>
        <v>#REF!</v>
      </c>
      <c r="M249" s="43" t="e">
        <f>IF(LEN(VLOOKUP($A249,#REF!,7,FALSE)),UPPER(RIGHT(VLOOKUP($A249,#REF!,7,FALSE),1)),"")</f>
        <v>#REF!</v>
      </c>
      <c r="N249" s="38" t="e">
        <f t="shared" ref="N249:N251" si="130">IF(E249="","RSVD0")</f>
        <v>#REF!</v>
      </c>
      <c r="O249" s="191" t="s">
        <v>83</v>
      </c>
      <c r="P249" s="191" t="s">
        <v>104</v>
      </c>
      <c r="Q249" s="191" t="s">
        <v>105</v>
      </c>
      <c r="R249" s="191" t="s">
        <v>94</v>
      </c>
      <c r="S249" s="63" t="e">
        <f>HLOOKUP("Device Tree Pin Name",#REF!,MATCH($A249,#REF!,0),FALSE)</f>
        <v>#REF!</v>
      </c>
      <c r="T249" s="47" t="e">
        <f>HLOOKUP("power rail",#REF!,MATCH($A249,#REF!,0),FALSE)</f>
        <v>#REF!</v>
      </c>
      <c r="U249" s="62" t="e">
        <f>HLOOKUP("Wake Capable",#REF!,MATCH($A249,#REF!,0),FALSE)</f>
        <v>#REF!</v>
      </c>
      <c r="V249" s="197" t="e">
        <f>HLOOKUP("Strap",#REF!,MATCH($A249,#REF!,0),FALSE)</f>
        <v>#REF!</v>
      </c>
      <c r="W249" s="62" t="e">
        <f>HLOOKUP("GTE",#REF!,MATCH($A249,#REF!,0),FALSE)</f>
        <v>#REF!</v>
      </c>
      <c r="X249" s="62" t="e">
        <f>HLOOKUP("DPD_Control",#REF!,MATCH($A249,#REF!,0),FALSE)</f>
        <v>#REF!</v>
      </c>
      <c r="Y249" s="62" t="e">
        <f>HLOOKUP("DPD_Group",#REF!,MATCH($A249,#REF!,0),FALSE)</f>
        <v>#REF!</v>
      </c>
      <c r="Z249" s="47" t="e">
        <f>HLOOKUP("Pad Category",#REF!,MATCH($A249,#REF!,0),FALSE)</f>
        <v>#REF!</v>
      </c>
      <c r="AA249" s="47" t="e">
        <f>HLOOKUP("Pad type",#REF!,MATCH($A249,#REF!,0),FALSE)</f>
        <v>#REF!</v>
      </c>
      <c r="AB249" s="47" t="e">
        <f>HLOOKUP("Pull Strength",#REF!,MATCH($A249,#REF!,0),FALSE)</f>
        <v>#REF!</v>
      </c>
      <c r="AC249" s="47" t="e">
        <f>HLOOKUP("POR Pin State",#REF!,MATCH($A249,#REF!,0),FALSE)</f>
        <v>#REF!</v>
      </c>
      <c r="AD249" s="47" t="str">
        <f t="shared" si="127"/>
        <v>RSVD0</v>
      </c>
      <c r="AE249" s="82"/>
      <c r="AF249" s="38" t="str">
        <f t="shared" si="122"/>
        <v>PULL_DOWN</v>
      </c>
      <c r="AG249" s="38" t="str">
        <f t="shared" si="128"/>
        <v>TRISTATE</v>
      </c>
      <c r="AH249" s="38" t="str">
        <f t="shared" si="129"/>
        <v>DISABLE</v>
      </c>
      <c r="AI249" s="87" t="e">
        <f t="shared" si="82"/>
        <v>#REF!</v>
      </c>
      <c r="AJ249" s="86" t="b">
        <v>1</v>
      </c>
      <c r="AK249" s="86" t="b">
        <v>1</v>
      </c>
      <c r="AL249" s="86" t="b">
        <v>1</v>
      </c>
      <c r="AM249" s="86" t="b">
        <v>1</v>
      </c>
      <c r="AN249" s="86" t="b">
        <v>1</v>
      </c>
      <c r="AO249" s="86" t="b">
        <v>1</v>
      </c>
      <c r="AP249" s="63" t="str">
        <f t="shared" si="125"/>
        <v>VALID</v>
      </c>
      <c r="AQ249" s="199" t="s">
        <v>654</v>
      </c>
      <c r="AR249" s="103" t="s">
        <v>79</v>
      </c>
      <c r="AS249" s="104"/>
      <c r="AT249" s="105"/>
      <c r="AU249" s="105"/>
      <c r="AV249" s="105"/>
      <c r="AW249" s="105"/>
      <c r="AX249" s="105"/>
      <c r="AY249" s="105"/>
      <c r="AZ249" s="104" t="s">
        <v>655</v>
      </c>
      <c r="BA249" s="104"/>
      <c r="BB249" s="115"/>
      <c r="BC249" s="116"/>
      <c r="BD249" s="117"/>
      <c r="BE249" s="125" t="s">
        <v>3</v>
      </c>
      <c r="BF249" s="147" t="e">
        <f>VLOOKUP($A249,#REF!,34,FALSE)</f>
        <v>#REF!</v>
      </c>
      <c r="BG249" s="148" t="e">
        <f>VLOOKUP($A249,#REF!,22,FALSE)</f>
        <v>#REF!</v>
      </c>
      <c r="BH249" s="149"/>
    </row>
    <row r="250" ht="12.95" customHeight="1" spans="1:60">
      <c r="A250" s="47" t="s">
        <v>656</v>
      </c>
      <c r="B250" s="38" t="e">
        <f>VLOOKUP($A250,#REF!,34,FALSE)</f>
        <v>#REF!</v>
      </c>
      <c r="C250" s="39" t="str">
        <f t="shared" si="126"/>
        <v>unused_CAN2_EN</v>
      </c>
      <c r="D250" s="40" t="e">
        <f>IF(LEN(VLOOKUP($A250,#REF!,8,FALSE)),LEFT(VLOOKUP($A250,#REF!,8,FALSE),LEN(VLOOKUP($A250,#REF!,8,FALSE))-2),"")</f>
        <v>#REF!</v>
      </c>
      <c r="E250" s="41" t="e">
        <f>IF(LEN(VLOOKUP($A250,#REF!,4,FALSE)),IF(INDEX(#REF!,MATCH($A250,#REF!,0),1),LEFT(VLOOKUP($A250,#REF!,4,FALSE),LEN(VLOOKUP($A250,#REF!,4,FALSE))-2),CONCATENATE(LEFT(VLOOKUP($A250,#REF!,4,FALSE),LEN(VLOOKUP($A250,#REF!,4,FALSE))-2),"*")),"")</f>
        <v>#REF!</v>
      </c>
      <c r="F250" s="42" t="e">
        <f>IF(LEN(VLOOKUP($A250,#REF!,5,FALSE)),IF(INDEX(#REF!,MATCH($A250,#REF!,0),2),LEFT(VLOOKUP($A250,#REF!,5,FALSE),LEN(VLOOKUP($A250,#REF!,5,FALSE))-2),CONCATENATE(LEFT(VLOOKUP($A250,#REF!,5,FALSE),LEN(VLOOKUP($A250,#REF!,5,FALSE))-2),"*")),"")</f>
        <v>#REF!</v>
      </c>
      <c r="G250" s="42" t="e">
        <f>IF(LEN(VLOOKUP($A250,#REF!,6,FALSE)),IF(INDEX(#REF!,MATCH($A250,#REF!,0),3),LEFT(VLOOKUP($A250,#REF!,6,FALSE),LEN(VLOOKUP($A250,#REF!,6,FALSE))-2),CONCATENATE(LEFT(VLOOKUP($A250,#REF!,6,FALSE),LEN(VLOOKUP($A250,#REF!,6,FALSE))-2),"*")),"")</f>
        <v>#REF!</v>
      </c>
      <c r="H250" s="43" t="e">
        <f>IF(LEN(VLOOKUP($A250,#REF!,7,FALSE)),IF(INDEX(#REF!,MATCH($A250,#REF!,0),4),LEFT(VLOOKUP($A250,#REF!,7,FALSE),LEN(VLOOKUP($A250,#REF!,7,FALSE))-2),CONCATENATE(LEFT(VLOOKUP($A250,#REF!,7,FALSE),LEN(VLOOKUP($A250,#REF!,7,FALSE))-2),"*")),"")</f>
        <v>#REF!</v>
      </c>
      <c r="I250" s="54" t="e">
        <f>IF(LEN(VLOOKUP($A250,#REF!,8,FALSE)),UPPER(RIGHT(VLOOKUP($A250,#REF!,8,FALSE),1)),"")</f>
        <v>#REF!</v>
      </c>
      <c r="J250" s="42" t="e">
        <f>IF(LEN(VLOOKUP($A250,#REF!,4,FALSE)),UPPER(RIGHT(VLOOKUP($A250,#REF!,4,FALSE),1)),"")</f>
        <v>#REF!</v>
      </c>
      <c r="K250" s="42" t="e">
        <f>IF(LEN(VLOOKUP($A250,#REF!,5,FALSE)),UPPER(RIGHT(VLOOKUP($A250,#REF!,5,FALSE),1)),"")</f>
        <v>#REF!</v>
      </c>
      <c r="L250" s="42" t="e">
        <f>IF(LEN(VLOOKUP($A250,#REF!,6,FALSE)),UPPER(RIGHT(VLOOKUP($A250,#REF!,6,FALSE),1)),"")</f>
        <v>#REF!</v>
      </c>
      <c r="M250" s="43" t="e">
        <f>IF(LEN(VLOOKUP($A250,#REF!,7,FALSE)),UPPER(RIGHT(VLOOKUP($A250,#REF!,7,FALSE),1)),"")</f>
        <v>#REF!</v>
      </c>
      <c r="N250" s="38" t="e">
        <f t="shared" si="130"/>
        <v>#REF!</v>
      </c>
      <c r="O250" s="191" t="s">
        <v>83</v>
      </c>
      <c r="P250" s="191" t="s">
        <v>104</v>
      </c>
      <c r="Q250" s="191" t="s">
        <v>105</v>
      </c>
      <c r="R250" s="191" t="s">
        <v>94</v>
      </c>
      <c r="S250" s="63" t="e">
        <f>HLOOKUP("Device Tree Pin Name",#REF!,MATCH($A250,#REF!,0),FALSE)</f>
        <v>#REF!</v>
      </c>
      <c r="T250" s="47" t="e">
        <f>HLOOKUP("power rail",#REF!,MATCH($A250,#REF!,0),FALSE)</f>
        <v>#REF!</v>
      </c>
      <c r="U250" s="62" t="e">
        <f>HLOOKUP("Wake Capable",#REF!,MATCH($A250,#REF!,0),FALSE)</f>
        <v>#REF!</v>
      </c>
      <c r="V250" s="197" t="e">
        <f>HLOOKUP("Strap",#REF!,MATCH($A250,#REF!,0),FALSE)</f>
        <v>#REF!</v>
      </c>
      <c r="W250" s="62" t="e">
        <f>HLOOKUP("GTE",#REF!,MATCH($A250,#REF!,0),FALSE)</f>
        <v>#REF!</v>
      </c>
      <c r="X250" s="62" t="e">
        <f>HLOOKUP("DPD_Control",#REF!,MATCH($A250,#REF!,0),FALSE)</f>
        <v>#REF!</v>
      </c>
      <c r="Y250" s="62" t="e">
        <f>HLOOKUP("DPD_Group",#REF!,MATCH($A250,#REF!,0),FALSE)</f>
        <v>#REF!</v>
      </c>
      <c r="Z250" s="47" t="e">
        <f>HLOOKUP("Pad Category",#REF!,MATCH($A250,#REF!,0),FALSE)</f>
        <v>#REF!</v>
      </c>
      <c r="AA250" s="47" t="e">
        <f>HLOOKUP("Pad type",#REF!,MATCH($A250,#REF!,0),FALSE)</f>
        <v>#REF!</v>
      </c>
      <c r="AB250" s="47" t="e">
        <f>HLOOKUP("Pull Strength",#REF!,MATCH($A250,#REF!,0),FALSE)</f>
        <v>#REF!</v>
      </c>
      <c r="AC250" s="47" t="e">
        <f>HLOOKUP("POR Pin State",#REF!,MATCH($A250,#REF!,0),FALSE)</f>
        <v>#REF!</v>
      </c>
      <c r="AD250" s="47" t="str">
        <f t="shared" si="127"/>
        <v>RSVD0</v>
      </c>
      <c r="AE250" s="82"/>
      <c r="AF250" s="38" t="str">
        <f t="shared" si="122"/>
        <v>PULL_DOWN</v>
      </c>
      <c r="AG250" s="38" t="str">
        <f t="shared" si="128"/>
        <v>TRISTATE</v>
      </c>
      <c r="AH250" s="38" t="str">
        <f t="shared" si="129"/>
        <v>DISABLE</v>
      </c>
      <c r="AI250" s="87" t="e">
        <f t="shared" si="82"/>
        <v>#REF!</v>
      </c>
      <c r="AJ250" s="86" t="b">
        <v>1</v>
      </c>
      <c r="AK250" s="86" t="b">
        <v>1</v>
      </c>
      <c r="AL250" s="86" t="b">
        <v>1</v>
      </c>
      <c r="AM250" s="86" t="b">
        <v>1</v>
      </c>
      <c r="AN250" s="86" t="b">
        <v>1</v>
      </c>
      <c r="AO250" s="86" t="b">
        <v>1</v>
      </c>
      <c r="AP250" s="63" t="str">
        <f t="shared" si="125"/>
        <v>VALID</v>
      </c>
      <c r="AQ250" s="174" t="s">
        <v>657</v>
      </c>
      <c r="AR250" s="103" t="s">
        <v>79</v>
      </c>
      <c r="AS250" s="104"/>
      <c r="AT250" s="105"/>
      <c r="AU250" s="105"/>
      <c r="AV250" s="105"/>
      <c r="AW250" s="105"/>
      <c r="AX250" s="105"/>
      <c r="AY250" s="105"/>
      <c r="AZ250" s="104"/>
      <c r="BA250" s="104"/>
      <c r="BB250" s="115"/>
      <c r="BC250" s="116"/>
      <c r="BD250" s="117"/>
      <c r="BE250" s="125" t="s">
        <v>3</v>
      </c>
      <c r="BF250" s="147" t="e">
        <f>VLOOKUP($A250,#REF!,34,FALSE)</f>
        <v>#REF!</v>
      </c>
      <c r="BG250" s="148" t="e">
        <f>VLOOKUP($A250,#REF!,22,FALSE)</f>
        <v>#REF!</v>
      </c>
      <c r="BH250" s="149"/>
    </row>
    <row r="251" ht="12.95" customHeight="1" spans="1:60">
      <c r="A251" s="47" t="s">
        <v>658</v>
      </c>
      <c r="B251" s="38" t="e">
        <f>VLOOKUP($A251,#REF!,34,FALSE)</f>
        <v>#REF!</v>
      </c>
      <c r="C251" s="39" t="str">
        <f t="shared" si="126"/>
        <v>unused_CAN2_ERR</v>
      </c>
      <c r="D251" s="40" t="e">
        <f>IF(LEN(VLOOKUP($A251,#REF!,8,FALSE)),LEFT(VLOOKUP($A251,#REF!,8,FALSE),LEN(VLOOKUP($A251,#REF!,8,FALSE))-2),"")</f>
        <v>#REF!</v>
      </c>
      <c r="E251" s="41" t="e">
        <f>IF(LEN(VLOOKUP($A251,#REF!,4,FALSE)),IF(INDEX(#REF!,MATCH($A251,#REF!,0),1),LEFT(VLOOKUP($A251,#REF!,4,FALSE),LEN(VLOOKUP($A251,#REF!,4,FALSE))-2),CONCATENATE(LEFT(VLOOKUP($A251,#REF!,4,FALSE),LEN(VLOOKUP($A251,#REF!,4,FALSE))-2),"*")),"")</f>
        <v>#REF!</v>
      </c>
      <c r="F251" s="42" t="e">
        <f>IF(LEN(VLOOKUP($A251,#REF!,5,FALSE)),IF(INDEX(#REF!,MATCH($A251,#REF!,0),2),LEFT(VLOOKUP($A251,#REF!,5,FALSE),LEN(VLOOKUP($A251,#REF!,5,FALSE))-2),CONCATENATE(LEFT(VLOOKUP($A251,#REF!,5,FALSE),LEN(VLOOKUP($A251,#REF!,5,FALSE))-2),"*")),"")</f>
        <v>#REF!</v>
      </c>
      <c r="G251" s="42" t="e">
        <f>IF(LEN(VLOOKUP($A251,#REF!,6,FALSE)),IF(INDEX(#REF!,MATCH($A251,#REF!,0),3),LEFT(VLOOKUP($A251,#REF!,6,FALSE),LEN(VLOOKUP($A251,#REF!,6,FALSE))-2),CONCATENATE(LEFT(VLOOKUP($A251,#REF!,6,FALSE),LEN(VLOOKUP($A251,#REF!,6,FALSE))-2),"*")),"")</f>
        <v>#REF!</v>
      </c>
      <c r="H251" s="43" t="e">
        <f>IF(LEN(VLOOKUP($A251,#REF!,7,FALSE)),IF(INDEX(#REF!,MATCH($A251,#REF!,0),4),LEFT(VLOOKUP($A251,#REF!,7,FALSE),LEN(VLOOKUP($A251,#REF!,7,FALSE))-2),CONCATENATE(LEFT(VLOOKUP($A251,#REF!,7,FALSE),LEN(VLOOKUP($A251,#REF!,7,FALSE))-2),"*")),"")</f>
        <v>#REF!</v>
      </c>
      <c r="I251" s="54" t="e">
        <f>IF(LEN(VLOOKUP($A251,#REF!,8,FALSE)),UPPER(RIGHT(VLOOKUP($A251,#REF!,8,FALSE),1)),"")</f>
        <v>#REF!</v>
      </c>
      <c r="J251" s="42" t="e">
        <f>IF(LEN(VLOOKUP($A251,#REF!,4,FALSE)),UPPER(RIGHT(VLOOKUP($A251,#REF!,4,FALSE),1)),"")</f>
        <v>#REF!</v>
      </c>
      <c r="K251" s="42" t="e">
        <f>IF(LEN(VLOOKUP($A251,#REF!,5,FALSE)),UPPER(RIGHT(VLOOKUP($A251,#REF!,5,FALSE),1)),"")</f>
        <v>#REF!</v>
      </c>
      <c r="L251" s="42" t="e">
        <f>IF(LEN(VLOOKUP($A251,#REF!,6,FALSE)),UPPER(RIGHT(VLOOKUP($A251,#REF!,6,FALSE),1)),"")</f>
        <v>#REF!</v>
      </c>
      <c r="M251" s="43" t="e">
        <f>IF(LEN(VLOOKUP($A251,#REF!,7,FALSE)),UPPER(RIGHT(VLOOKUP($A251,#REF!,7,FALSE),1)),"")</f>
        <v>#REF!</v>
      </c>
      <c r="N251" s="38" t="e">
        <f t="shared" si="130"/>
        <v>#REF!</v>
      </c>
      <c r="O251" s="191" t="s">
        <v>83</v>
      </c>
      <c r="P251" s="191" t="s">
        <v>104</v>
      </c>
      <c r="Q251" s="191" t="s">
        <v>105</v>
      </c>
      <c r="R251" s="191" t="s">
        <v>94</v>
      </c>
      <c r="S251" s="63" t="e">
        <f>HLOOKUP("Device Tree Pin Name",#REF!,MATCH($A251,#REF!,0),FALSE)</f>
        <v>#REF!</v>
      </c>
      <c r="T251" s="47" t="e">
        <f>HLOOKUP("power rail",#REF!,MATCH($A251,#REF!,0),FALSE)</f>
        <v>#REF!</v>
      </c>
      <c r="U251" s="62" t="e">
        <f>HLOOKUP("Wake Capable",#REF!,MATCH($A251,#REF!,0),FALSE)</f>
        <v>#REF!</v>
      </c>
      <c r="V251" s="197" t="e">
        <f>HLOOKUP("Strap",#REF!,MATCH($A251,#REF!,0),FALSE)</f>
        <v>#REF!</v>
      </c>
      <c r="W251" s="62" t="e">
        <f>HLOOKUP("GTE",#REF!,MATCH($A251,#REF!,0),FALSE)</f>
        <v>#REF!</v>
      </c>
      <c r="X251" s="62" t="e">
        <f>HLOOKUP("DPD_Control",#REF!,MATCH($A251,#REF!,0),FALSE)</f>
        <v>#REF!</v>
      </c>
      <c r="Y251" s="62" t="e">
        <f>HLOOKUP("DPD_Group",#REF!,MATCH($A251,#REF!,0),FALSE)</f>
        <v>#REF!</v>
      </c>
      <c r="Z251" s="47" t="e">
        <f>HLOOKUP("Pad Category",#REF!,MATCH($A251,#REF!,0),FALSE)</f>
        <v>#REF!</v>
      </c>
      <c r="AA251" s="47" t="e">
        <f>HLOOKUP("Pad type",#REF!,MATCH($A251,#REF!,0),FALSE)</f>
        <v>#REF!</v>
      </c>
      <c r="AB251" s="47" t="e">
        <f>HLOOKUP("Pull Strength",#REF!,MATCH($A251,#REF!,0),FALSE)</f>
        <v>#REF!</v>
      </c>
      <c r="AC251" s="47" t="e">
        <f>HLOOKUP("POR Pin State",#REF!,MATCH($A251,#REF!,0),FALSE)</f>
        <v>#REF!</v>
      </c>
      <c r="AD251" s="47" t="str">
        <f t="shared" si="127"/>
        <v>RSVD0</v>
      </c>
      <c r="AE251" s="82"/>
      <c r="AF251" s="38" t="str">
        <f t="shared" si="122"/>
        <v>PULL_DOWN</v>
      </c>
      <c r="AG251" s="38" t="str">
        <f t="shared" si="128"/>
        <v>TRISTATE</v>
      </c>
      <c r="AH251" s="38" t="str">
        <f t="shared" si="129"/>
        <v>DISABLE</v>
      </c>
      <c r="AI251" s="87" t="e">
        <f t="shared" si="82"/>
        <v>#REF!</v>
      </c>
      <c r="AJ251" s="86" t="b">
        <v>1</v>
      </c>
      <c r="AK251" s="86" t="b">
        <v>1</v>
      </c>
      <c r="AL251" s="86" t="b">
        <v>1</v>
      </c>
      <c r="AM251" s="86" t="b">
        <v>1</v>
      </c>
      <c r="AN251" s="86" t="b">
        <v>1</v>
      </c>
      <c r="AO251" s="86" t="b">
        <v>1</v>
      </c>
      <c r="AP251" s="63" t="str">
        <f t="shared" si="125"/>
        <v>VALID</v>
      </c>
      <c r="AQ251" s="102" t="s">
        <v>659</v>
      </c>
      <c r="AR251" s="103" t="s">
        <v>79</v>
      </c>
      <c r="AS251" s="104"/>
      <c r="AT251" s="105"/>
      <c r="AU251" s="105"/>
      <c r="AV251" s="105"/>
      <c r="AW251" s="105"/>
      <c r="AX251" s="105"/>
      <c r="AY251" s="105"/>
      <c r="AZ251" s="104"/>
      <c r="BA251" s="104"/>
      <c r="BB251" s="115"/>
      <c r="BC251" s="116"/>
      <c r="BD251" s="117"/>
      <c r="BE251" s="125" t="s">
        <v>3</v>
      </c>
      <c r="BF251" s="147" t="e">
        <f>VLOOKUP($A251,#REF!,34,FALSE)</f>
        <v>#REF!</v>
      </c>
      <c r="BG251" s="148" t="e">
        <f>VLOOKUP($A251,#REF!,22,FALSE)</f>
        <v>#REF!</v>
      </c>
      <c r="BH251" s="149"/>
    </row>
    <row r="252" ht="12.95" customHeight="1" spans="1:60">
      <c r="A252" s="47" t="s">
        <v>660</v>
      </c>
      <c r="B252" s="38" t="e">
        <f>VLOOKUP($A252,#REF!,34,FALSE)</f>
        <v>#REF!</v>
      </c>
      <c r="C252" s="39" t="str">
        <f t="shared" si="126"/>
        <v>unused_CAN3_DOUT</v>
      </c>
      <c r="D252" s="40" t="e">
        <f>IF(LEN(VLOOKUP($A252,#REF!,8,FALSE)),LEFT(VLOOKUP($A252,#REF!,8,FALSE),LEN(VLOOKUP($A252,#REF!,8,FALSE))-2),"")</f>
        <v>#REF!</v>
      </c>
      <c r="E252" s="41" t="e">
        <f>IF(LEN(VLOOKUP($A252,#REF!,4,FALSE)),IF(INDEX(#REF!,MATCH($A252,#REF!,0),1),LEFT(VLOOKUP($A252,#REF!,4,FALSE),LEN(VLOOKUP($A252,#REF!,4,FALSE))-2),CONCATENATE(LEFT(VLOOKUP($A252,#REF!,4,FALSE),LEN(VLOOKUP($A252,#REF!,4,FALSE))-2),"*")),"")</f>
        <v>#REF!</v>
      </c>
      <c r="F252" s="42" t="e">
        <f>IF(LEN(VLOOKUP($A252,#REF!,5,FALSE)),IF(INDEX(#REF!,MATCH($A252,#REF!,0),2),LEFT(VLOOKUP($A252,#REF!,5,FALSE),LEN(VLOOKUP($A252,#REF!,5,FALSE))-2),CONCATENATE(LEFT(VLOOKUP($A252,#REF!,5,FALSE),LEN(VLOOKUP($A252,#REF!,5,FALSE))-2),"*")),"")</f>
        <v>#REF!</v>
      </c>
      <c r="G252" s="42" t="e">
        <f>IF(LEN(VLOOKUP($A252,#REF!,6,FALSE)),IF(INDEX(#REF!,MATCH($A252,#REF!,0),3),LEFT(VLOOKUP($A252,#REF!,6,FALSE),LEN(VLOOKUP($A252,#REF!,6,FALSE))-2),CONCATENATE(LEFT(VLOOKUP($A252,#REF!,6,FALSE),LEN(VLOOKUP($A252,#REF!,6,FALSE))-2),"*")),"")</f>
        <v>#REF!</v>
      </c>
      <c r="H252" s="43" t="e">
        <f>IF(LEN(VLOOKUP($A252,#REF!,7,FALSE)),IF(INDEX(#REF!,MATCH($A252,#REF!,0),4),LEFT(VLOOKUP($A252,#REF!,7,FALSE),LEN(VLOOKUP($A252,#REF!,7,FALSE))-2),CONCATENATE(LEFT(VLOOKUP($A252,#REF!,7,FALSE),LEN(VLOOKUP($A252,#REF!,7,FALSE))-2),"*")),"")</f>
        <v>#REF!</v>
      </c>
      <c r="I252" s="54" t="e">
        <f>IF(LEN(VLOOKUP($A252,#REF!,8,FALSE)),UPPER(RIGHT(VLOOKUP($A252,#REF!,8,FALSE),1)),"")</f>
        <v>#REF!</v>
      </c>
      <c r="J252" s="42" t="e">
        <f>IF(LEN(VLOOKUP($A252,#REF!,4,FALSE)),UPPER(RIGHT(VLOOKUP($A252,#REF!,4,FALSE),1)),"")</f>
        <v>#REF!</v>
      </c>
      <c r="K252" s="42" t="e">
        <f>IF(LEN(VLOOKUP($A252,#REF!,5,FALSE)),UPPER(RIGHT(VLOOKUP($A252,#REF!,5,FALSE),1)),"")</f>
        <v>#REF!</v>
      </c>
      <c r="L252" s="42" t="e">
        <f>IF(LEN(VLOOKUP($A252,#REF!,6,FALSE)),UPPER(RIGHT(VLOOKUP($A252,#REF!,6,FALSE),1)),"")</f>
        <v>#REF!</v>
      </c>
      <c r="M252" s="43" t="e">
        <f>IF(LEN(VLOOKUP($A252,#REF!,7,FALSE)),UPPER(RIGHT(VLOOKUP($A252,#REF!,7,FALSE),1)),"")</f>
        <v>#REF!</v>
      </c>
      <c r="N252" s="191" t="s">
        <v>4326</v>
      </c>
      <c r="O252" s="191" t="s">
        <v>83</v>
      </c>
      <c r="P252" s="191" t="s">
        <v>104</v>
      </c>
      <c r="Q252" s="191" t="s">
        <v>105</v>
      </c>
      <c r="R252" s="191" t="s">
        <v>83</v>
      </c>
      <c r="S252" s="63" t="e">
        <f>HLOOKUP("Device Tree Pin Name",#REF!,MATCH($A252,#REF!,0),FALSE)</f>
        <v>#REF!</v>
      </c>
      <c r="T252" s="47" t="e">
        <f>HLOOKUP("power rail",#REF!,MATCH($A252,#REF!,0),FALSE)</f>
        <v>#REF!</v>
      </c>
      <c r="U252" s="62" t="e">
        <f>HLOOKUP("Wake Capable",#REF!,MATCH($A252,#REF!,0),FALSE)</f>
        <v>#REF!</v>
      </c>
      <c r="V252" s="197" t="e">
        <f>HLOOKUP("Strap",#REF!,MATCH($A252,#REF!,0),FALSE)</f>
        <v>#REF!</v>
      </c>
      <c r="W252" s="62" t="e">
        <f>HLOOKUP("GTE",#REF!,MATCH($A252,#REF!,0),FALSE)</f>
        <v>#REF!</v>
      </c>
      <c r="X252" s="62" t="e">
        <f>HLOOKUP("DPD_Control",#REF!,MATCH($A252,#REF!,0),FALSE)</f>
        <v>#REF!</v>
      </c>
      <c r="Y252" s="62" t="e">
        <f>HLOOKUP("DPD_Group",#REF!,MATCH($A252,#REF!,0),FALSE)</f>
        <v>#REF!</v>
      </c>
      <c r="Z252" s="47" t="e">
        <f>HLOOKUP("Pad Category",#REF!,MATCH($A252,#REF!,0),FALSE)</f>
        <v>#REF!</v>
      </c>
      <c r="AA252" s="47" t="e">
        <f>HLOOKUP("Pad type",#REF!,MATCH($A252,#REF!,0),FALSE)</f>
        <v>#REF!</v>
      </c>
      <c r="AB252" s="47" t="e">
        <f>HLOOKUP("Pull Strength",#REF!,MATCH($A252,#REF!,0),FALSE)</f>
        <v>#REF!</v>
      </c>
      <c r="AC252" s="47" t="e">
        <f>HLOOKUP("POR Pin State",#REF!,MATCH($A252,#REF!,0),FALSE)</f>
        <v>#REF!</v>
      </c>
      <c r="AD252" s="47" t="str">
        <f t="shared" si="127"/>
        <v>RSVD1</v>
      </c>
      <c r="AE252" s="82"/>
      <c r="AF252" s="38" t="str">
        <f t="shared" si="122"/>
        <v>PULL_DOWN</v>
      </c>
      <c r="AG252" s="38" t="str">
        <f t="shared" si="128"/>
        <v>TRISTATE</v>
      </c>
      <c r="AH252" s="38" t="str">
        <f t="shared" si="129"/>
        <v>DISABLE</v>
      </c>
      <c r="AI252" s="87" t="e">
        <f t="shared" si="82"/>
        <v>#REF!</v>
      </c>
      <c r="AJ252" s="86" t="b">
        <v>1</v>
      </c>
      <c r="AK252" s="86" t="b">
        <v>1</v>
      </c>
      <c r="AL252" s="86" t="b">
        <v>1</v>
      </c>
      <c r="AM252" s="86" t="b">
        <v>1</v>
      </c>
      <c r="AN252" s="86" t="b">
        <v>1</v>
      </c>
      <c r="AO252" s="86" t="b">
        <v>1</v>
      </c>
      <c r="AP252" s="63" t="str">
        <f t="shared" si="125"/>
        <v>VALID</v>
      </c>
      <c r="AQ252" s="102" t="s">
        <v>661</v>
      </c>
      <c r="AR252" s="103" t="s">
        <v>79</v>
      </c>
      <c r="AS252" s="104"/>
      <c r="AT252" s="105"/>
      <c r="AU252" s="105"/>
      <c r="AV252" s="105"/>
      <c r="AW252" s="105"/>
      <c r="AX252" s="105"/>
      <c r="AY252" s="105"/>
      <c r="AZ252" s="104"/>
      <c r="BA252" s="104"/>
      <c r="BB252" s="115"/>
      <c r="BC252" s="116"/>
      <c r="BD252" s="117"/>
      <c r="BE252" s="150"/>
      <c r="BF252" s="147" t="e">
        <f>VLOOKUP($A252,#REF!,34,FALSE)</f>
        <v>#REF!</v>
      </c>
      <c r="BG252" s="148" t="e">
        <f>VLOOKUP($A252,#REF!,22,FALSE)</f>
        <v>#REF!</v>
      </c>
      <c r="BH252" s="149"/>
    </row>
    <row r="253" ht="12.95" customHeight="1" spans="1:60">
      <c r="A253" s="47" t="s">
        <v>662</v>
      </c>
      <c r="B253" s="38" t="e">
        <f>VLOOKUP($A253,#REF!,34,FALSE)</f>
        <v>#REF!</v>
      </c>
      <c r="C253" s="39" t="str">
        <f t="shared" si="126"/>
        <v>unused_CAN3_DIN</v>
      </c>
      <c r="D253" s="40" t="e">
        <f>IF(LEN(VLOOKUP($A253,#REF!,8,FALSE)),LEFT(VLOOKUP($A253,#REF!,8,FALSE),LEN(VLOOKUP($A253,#REF!,8,FALSE))-2),"")</f>
        <v>#REF!</v>
      </c>
      <c r="E253" s="41" t="e">
        <f>IF(LEN(VLOOKUP($A253,#REF!,4,FALSE)),IF(INDEX(#REF!,MATCH($A253,#REF!,0),1),LEFT(VLOOKUP($A253,#REF!,4,FALSE),LEN(VLOOKUP($A253,#REF!,4,FALSE))-2),CONCATENATE(LEFT(VLOOKUP($A253,#REF!,4,FALSE),LEN(VLOOKUP($A253,#REF!,4,FALSE))-2),"*")),"")</f>
        <v>#REF!</v>
      </c>
      <c r="F253" s="42" t="e">
        <f>IF(LEN(VLOOKUP($A253,#REF!,5,FALSE)),IF(INDEX(#REF!,MATCH($A253,#REF!,0),2),LEFT(VLOOKUP($A253,#REF!,5,FALSE),LEN(VLOOKUP($A253,#REF!,5,FALSE))-2),CONCATENATE(LEFT(VLOOKUP($A253,#REF!,5,FALSE),LEN(VLOOKUP($A253,#REF!,5,FALSE))-2),"*")),"")</f>
        <v>#REF!</v>
      </c>
      <c r="G253" s="42" t="e">
        <f>IF(LEN(VLOOKUP($A253,#REF!,6,FALSE)),IF(INDEX(#REF!,MATCH($A253,#REF!,0),3),LEFT(VLOOKUP($A253,#REF!,6,FALSE),LEN(VLOOKUP($A253,#REF!,6,FALSE))-2),CONCATENATE(LEFT(VLOOKUP($A253,#REF!,6,FALSE),LEN(VLOOKUP($A253,#REF!,6,FALSE))-2),"*")),"")</f>
        <v>#REF!</v>
      </c>
      <c r="H253" s="43" t="e">
        <f>IF(LEN(VLOOKUP($A253,#REF!,7,FALSE)),IF(INDEX(#REF!,MATCH($A253,#REF!,0),4),LEFT(VLOOKUP($A253,#REF!,7,FALSE),LEN(VLOOKUP($A253,#REF!,7,FALSE))-2),CONCATENATE(LEFT(VLOOKUP($A253,#REF!,7,FALSE),LEN(VLOOKUP($A253,#REF!,7,FALSE))-2),"*")),"")</f>
        <v>#REF!</v>
      </c>
      <c r="I253" s="54" t="e">
        <f>IF(LEN(VLOOKUP($A253,#REF!,8,FALSE)),UPPER(RIGHT(VLOOKUP($A253,#REF!,8,FALSE),1)),"")</f>
        <v>#REF!</v>
      </c>
      <c r="J253" s="42" t="e">
        <f>IF(LEN(VLOOKUP($A253,#REF!,4,FALSE)),UPPER(RIGHT(VLOOKUP($A253,#REF!,4,FALSE),1)),"")</f>
        <v>#REF!</v>
      </c>
      <c r="K253" s="42" t="e">
        <f>IF(LEN(VLOOKUP($A253,#REF!,5,FALSE)),UPPER(RIGHT(VLOOKUP($A253,#REF!,5,FALSE),1)),"")</f>
        <v>#REF!</v>
      </c>
      <c r="L253" s="42" t="e">
        <f>IF(LEN(VLOOKUP($A253,#REF!,6,FALSE)),UPPER(RIGHT(VLOOKUP($A253,#REF!,6,FALSE),1)),"")</f>
        <v>#REF!</v>
      </c>
      <c r="M253" s="43" t="e">
        <f>IF(LEN(VLOOKUP($A253,#REF!,7,FALSE)),UPPER(RIGHT(VLOOKUP($A253,#REF!,7,FALSE),1)),"")</f>
        <v>#REF!</v>
      </c>
      <c r="N253" s="191" t="s">
        <v>4326</v>
      </c>
      <c r="O253" s="191" t="s">
        <v>83</v>
      </c>
      <c r="P253" s="191" t="s">
        <v>104</v>
      </c>
      <c r="Q253" s="191" t="s">
        <v>105</v>
      </c>
      <c r="R253" s="191" t="s">
        <v>83</v>
      </c>
      <c r="S253" s="63" t="e">
        <f>HLOOKUP("Device Tree Pin Name",#REF!,MATCH($A253,#REF!,0),FALSE)</f>
        <v>#REF!</v>
      </c>
      <c r="T253" s="47" t="e">
        <f>HLOOKUP("power rail",#REF!,MATCH($A253,#REF!,0),FALSE)</f>
        <v>#REF!</v>
      </c>
      <c r="U253" s="62" t="e">
        <f>HLOOKUP("Wake Capable",#REF!,MATCH($A253,#REF!,0),FALSE)</f>
        <v>#REF!</v>
      </c>
      <c r="V253" s="197" t="e">
        <f>HLOOKUP("Strap",#REF!,MATCH($A253,#REF!,0),FALSE)</f>
        <v>#REF!</v>
      </c>
      <c r="W253" s="62" t="e">
        <f>HLOOKUP("GTE",#REF!,MATCH($A253,#REF!,0),FALSE)</f>
        <v>#REF!</v>
      </c>
      <c r="X253" s="62" t="e">
        <f>HLOOKUP("DPD_Control",#REF!,MATCH($A253,#REF!,0),FALSE)</f>
        <v>#REF!</v>
      </c>
      <c r="Y253" s="62" t="e">
        <f>HLOOKUP("DPD_Group",#REF!,MATCH($A253,#REF!,0),FALSE)</f>
        <v>#REF!</v>
      </c>
      <c r="Z253" s="47" t="e">
        <f>HLOOKUP("Pad Category",#REF!,MATCH($A253,#REF!,0),FALSE)</f>
        <v>#REF!</v>
      </c>
      <c r="AA253" s="47" t="e">
        <f>HLOOKUP("Pad type",#REF!,MATCH($A253,#REF!,0),FALSE)</f>
        <v>#REF!</v>
      </c>
      <c r="AB253" s="47" t="e">
        <f>HLOOKUP("Pull Strength",#REF!,MATCH($A253,#REF!,0),FALSE)</f>
        <v>#REF!</v>
      </c>
      <c r="AC253" s="47" t="e">
        <f>HLOOKUP("POR Pin State",#REF!,MATCH($A253,#REF!,0),FALSE)</f>
        <v>#REF!</v>
      </c>
      <c r="AD253" s="47" t="str">
        <f t="shared" si="127"/>
        <v>RSVD1</v>
      </c>
      <c r="AE253" s="82"/>
      <c r="AF253" s="38" t="str">
        <f t="shared" si="122"/>
        <v>PULL_DOWN</v>
      </c>
      <c r="AG253" s="38" t="str">
        <f t="shared" si="128"/>
        <v>TRISTATE</v>
      </c>
      <c r="AH253" s="38" t="str">
        <f t="shared" si="129"/>
        <v>DISABLE</v>
      </c>
      <c r="AI253" s="87" t="e">
        <f t="shared" si="82"/>
        <v>#REF!</v>
      </c>
      <c r="AJ253" s="86" t="b">
        <v>1</v>
      </c>
      <c r="AK253" s="86" t="b">
        <v>1</v>
      </c>
      <c r="AL253" s="86" t="b">
        <v>1</v>
      </c>
      <c r="AM253" s="86" t="b">
        <v>1</v>
      </c>
      <c r="AN253" s="86" t="b">
        <v>1</v>
      </c>
      <c r="AO253" s="86" t="b">
        <v>1</v>
      </c>
      <c r="AP253" s="63" t="str">
        <f t="shared" si="125"/>
        <v>VALID</v>
      </c>
      <c r="AQ253" s="102" t="s">
        <v>663</v>
      </c>
      <c r="AR253" s="103" t="s">
        <v>79</v>
      </c>
      <c r="AS253" s="104"/>
      <c r="AT253" s="105"/>
      <c r="AU253" s="105"/>
      <c r="AV253" s="105"/>
      <c r="AW253" s="105"/>
      <c r="AX253" s="105"/>
      <c r="AY253" s="105"/>
      <c r="AZ253" s="104"/>
      <c r="BA253" s="104"/>
      <c r="BB253" s="115"/>
      <c r="BC253" s="116"/>
      <c r="BD253" s="117"/>
      <c r="BE253" s="150"/>
      <c r="BF253" s="147" t="e">
        <f>VLOOKUP($A253,#REF!,34,FALSE)</f>
        <v>#REF!</v>
      </c>
      <c r="BG253" s="148" t="e">
        <f>VLOOKUP($A253,#REF!,22,FALSE)</f>
        <v>#REF!</v>
      </c>
      <c r="BH253" s="149"/>
    </row>
    <row r="254" ht="12.95" customHeight="1" spans="1:60">
      <c r="A254" s="47" t="s">
        <v>664</v>
      </c>
      <c r="B254" s="38" t="e">
        <f>VLOOKUP($A254,#REF!,34,FALSE)</f>
        <v>#REF!</v>
      </c>
      <c r="C254" s="39" t="str">
        <f t="shared" si="126"/>
        <v>unused_CAN3_STB</v>
      </c>
      <c r="D254" s="40" t="e">
        <f>IF(LEN(VLOOKUP($A254,#REF!,8,FALSE)),LEFT(VLOOKUP($A254,#REF!,8,FALSE),LEN(VLOOKUP($A254,#REF!,8,FALSE))-2),"")</f>
        <v>#REF!</v>
      </c>
      <c r="E254" s="41" t="e">
        <f>IF(LEN(VLOOKUP($A254,#REF!,4,FALSE)),IF(INDEX(#REF!,MATCH($A254,#REF!,0),1),LEFT(VLOOKUP($A254,#REF!,4,FALSE),LEN(VLOOKUP($A254,#REF!,4,FALSE))-2),CONCATENATE(LEFT(VLOOKUP($A254,#REF!,4,FALSE),LEN(VLOOKUP($A254,#REF!,4,FALSE))-2),"*")),"")</f>
        <v>#REF!</v>
      </c>
      <c r="F254" s="42" t="e">
        <f>IF(LEN(VLOOKUP($A254,#REF!,5,FALSE)),IF(INDEX(#REF!,MATCH($A254,#REF!,0),2),LEFT(VLOOKUP($A254,#REF!,5,FALSE),LEN(VLOOKUP($A254,#REF!,5,FALSE))-2),CONCATENATE(LEFT(VLOOKUP($A254,#REF!,5,FALSE),LEN(VLOOKUP($A254,#REF!,5,FALSE))-2),"*")),"")</f>
        <v>#REF!</v>
      </c>
      <c r="G254" s="42" t="e">
        <f>IF(LEN(VLOOKUP($A254,#REF!,6,FALSE)),IF(INDEX(#REF!,MATCH($A254,#REF!,0),3),LEFT(VLOOKUP($A254,#REF!,6,FALSE),LEN(VLOOKUP($A254,#REF!,6,FALSE))-2),CONCATENATE(LEFT(VLOOKUP($A254,#REF!,6,FALSE),LEN(VLOOKUP($A254,#REF!,6,FALSE))-2),"*")),"")</f>
        <v>#REF!</v>
      </c>
      <c r="H254" s="43" t="e">
        <f>IF(LEN(VLOOKUP($A254,#REF!,7,FALSE)),IF(INDEX(#REF!,MATCH($A254,#REF!,0),4),LEFT(VLOOKUP($A254,#REF!,7,FALSE),LEN(VLOOKUP($A254,#REF!,7,FALSE))-2),CONCATENATE(LEFT(VLOOKUP($A254,#REF!,7,FALSE),LEN(VLOOKUP($A254,#REF!,7,FALSE))-2),"*")),"")</f>
        <v>#REF!</v>
      </c>
      <c r="I254" s="54" t="e">
        <f>IF(LEN(VLOOKUP($A254,#REF!,8,FALSE)),UPPER(RIGHT(VLOOKUP($A254,#REF!,8,FALSE),1)),"")</f>
        <v>#REF!</v>
      </c>
      <c r="J254" s="42" t="e">
        <f>IF(LEN(VLOOKUP($A254,#REF!,4,FALSE)),UPPER(RIGHT(VLOOKUP($A254,#REF!,4,FALSE),1)),"")</f>
        <v>#REF!</v>
      </c>
      <c r="K254" s="42" t="e">
        <f>IF(LEN(VLOOKUP($A254,#REF!,5,FALSE)),UPPER(RIGHT(VLOOKUP($A254,#REF!,5,FALSE),1)),"")</f>
        <v>#REF!</v>
      </c>
      <c r="L254" s="42" t="e">
        <f>IF(LEN(VLOOKUP($A254,#REF!,6,FALSE)),UPPER(RIGHT(VLOOKUP($A254,#REF!,6,FALSE),1)),"")</f>
        <v>#REF!</v>
      </c>
      <c r="M254" s="43" t="e">
        <f>IF(LEN(VLOOKUP($A254,#REF!,7,FALSE)),UPPER(RIGHT(VLOOKUP($A254,#REF!,7,FALSE),1)),"")</f>
        <v>#REF!</v>
      </c>
      <c r="N254" s="38" t="e">
        <f t="shared" ref="N254:N256" si="131">IF(E254="","RSVD0")</f>
        <v>#REF!</v>
      </c>
      <c r="O254" s="191" t="s">
        <v>83</v>
      </c>
      <c r="P254" s="191" t="s">
        <v>104</v>
      </c>
      <c r="Q254" s="191" t="s">
        <v>105</v>
      </c>
      <c r="R254" s="191" t="s">
        <v>94</v>
      </c>
      <c r="S254" s="67" t="e">
        <f>HLOOKUP("Device Tree Pin Name",#REF!,MATCH($A254,#REF!,0),FALSE)</f>
        <v>#REF!</v>
      </c>
      <c r="T254" s="67" t="e">
        <f>HLOOKUP("power rail",#REF!,MATCH($A254,#REF!,0),FALSE)</f>
        <v>#REF!</v>
      </c>
      <c r="U254" s="62" t="e">
        <f>HLOOKUP("Wake Capable",#REF!,MATCH($A254,#REF!,0),FALSE)</f>
        <v>#REF!</v>
      </c>
      <c r="V254" s="197" t="e">
        <f>HLOOKUP("Strap",#REF!,MATCH($A254,#REF!,0),FALSE)</f>
        <v>#REF!</v>
      </c>
      <c r="W254" s="62" t="e">
        <f>HLOOKUP("GTE",#REF!,MATCH($A254,#REF!,0),FALSE)</f>
        <v>#REF!</v>
      </c>
      <c r="X254" s="62" t="e">
        <f>HLOOKUP("DPD_Control",#REF!,MATCH($A254,#REF!,0),FALSE)</f>
        <v>#REF!</v>
      </c>
      <c r="Y254" s="62" t="e">
        <f>HLOOKUP("DPD_Group",#REF!,MATCH($A254,#REF!,0),FALSE)</f>
        <v>#REF!</v>
      </c>
      <c r="Z254" s="47" t="e">
        <f>HLOOKUP("Pad Category",#REF!,MATCH($A254,#REF!,0),FALSE)</f>
        <v>#REF!</v>
      </c>
      <c r="AA254" s="47" t="e">
        <f>HLOOKUP("Pad type",#REF!,MATCH($A254,#REF!,0),FALSE)</f>
        <v>#REF!</v>
      </c>
      <c r="AB254" s="47" t="e">
        <f>HLOOKUP("Pull Strength",#REF!,MATCH($A254,#REF!,0),FALSE)</f>
        <v>#REF!</v>
      </c>
      <c r="AC254" s="47" t="e">
        <f>HLOOKUP("POR Pin State",#REF!,MATCH($A254,#REF!,0),FALSE)</f>
        <v>#REF!</v>
      </c>
      <c r="AD254" s="47" t="str">
        <f t="shared" si="127"/>
        <v>RSVD0</v>
      </c>
      <c r="AE254" s="82"/>
      <c r="AF254" s="38" t="str">
        <f t="shared" si="122"/>
        <v>PULL_DOWN</v>
      </c>
      <c r="AG254" s="38" t="str">
        <f t="shared" si="128"/>
        <v>TRISTATE</v>
      </c>
      <c r="AH254" s="38" t="str">
        <f t="shared" si="129"/>
        <v>DISABLE</v>
      </c>
      <c r="AI254" s="87" t="e">
        <f t="shared" si="82"/>
        <v>#REF!</v>
      </c>
      <c r="AJ254" s="86" t="b">
        <v>1</v>
      </c>
      <c r="AK254" s="86" t="b">
        <v>1</v>
      </c>
      <c r="AL254" s="86" t="b">
        <v>1</v>
      </c>
      <c r="AM254" s="86" t="b">
        <v>1</v>
      </c>
      <c r="AN254" s="86" t="b">
        <v>1</v>
      </c>
      <c r="AO254" s="86" t="b">
        <v>1</v>
      </c>
      <c r="AP254" s="63" t="str">
        <f t="shared" si="125"/>
        <v>VALID</v>
      </c>
      <c r="AQ254" s="102" t="s">
        <v>665</v>
      </c>
      <c r="AR254" s="103" t="s">
        <v>79</v>
      </c>
      <c r="AS254" s="104"/>
      <c r="AT254" s="105"/>
      <c r="AU254" s="105"/>
      <c r="AV254" s="105"/>
      <c r="AW254" s="105"/>
      <c r="AX254" s="105"/>
      <c r="AY254" s="105"/>
      <c r="AZ254" s="104"/>
      <c r="BA254" s="104"/>
      <c r="BB254" s="115"/>
      <c r="BC254" s="116"/>
      <c r="BD254" s="117"/>
      <c r="BE254" s="125" t="s">
        <v>3</v>
      </c>
      <c r="BF254" s="147" t="e">
        <f>VLOOKUP($A254,#REF!,34,FALSE)</f>
        <v>#REF!</v>
      </c>
      <c r="BG254" s="148" t="e">
        <f>VLOOKUP($A254,#REF!,22,FALSE)</f>
        <v>#REF!</v>
      </c>
      <c r="BH254" s="149"/>
    </row>
    <row r="255" ht="12.95" customHeight="1" spans="1:60">
      <c r="A255" s="47" t="s">
        <v>666</v>
      </c>
      <c r="B255" s="38" t="e">
        <f>VLOOKUP($A255,#REF!,34,FALSE)</f>
        <v>#REF!</v>
      </c>
      <c r="C255" s="39" t="str">
        <f t="shared" si="126"/>
        <v>unused_CAN3_EN</v>
      </c>
      <c r="D255" s="40" t="e">
        <f>IF(LEN(VLOOKUP($A255,#REF!,8,FALSE)),LEFT(VLOOKUP($A255,#REF!,8,FALSE),LEN(VLOOKUP($A255,#REF!,8,FALSE))-2),"")</f>
        <v>#REF!</v>
      </c>
      <c r="E255" s="41" t="e">
        <f>IF(LEN(VLOOKUP($A255,#REF!,4,FALSE)),IF(INDEX(#REF!,MATCH($A255,#REF!,0),1),LEFT(VLOOKUP($A255,#REF!,4,FALSE),LEN(VLOOKUP($A255,#REF!,4,FALSE))-2),CONCATENATE(LEFT(VLOOKUP($A255,#REF!,4,FALSE),LEN(VLOOKUP($A255,#REF!,4,FALSE))-2),"*")),"")</f>
        <v>#REF!</v>
      </c>
      <c r="F255" s="42" t="e">
        <f>IF(LEN(VLOOKUP($A255,#REF!,5,FALSE)),IF(INDEX(#REF!,MATCH($A255,#REF!,0),2),LEFT(VLOOKUP($A255,#REF!,5,FALSE),LEN(VLOOKUP($A255,#REF!,5,FALSE))-2),CONCATENATE(LEFT(VLOOKUP($A255,#REF!,5,FALSE),LEN(VLOOKUP($A255,#REF!,5,FALSE))-2),"*")),"")</f>
        <v>#REF!</v>
      </c>
      <c r="G255" s="42" t="e">
        <f>IF(LEN(VLOOKUP($A255,#REF!,6,FALSE)),IF(INDEX(#REF!,MATCH($A255,#REF!,0),3),LEFT(VLOOKUP($A255,#REF!,6,FALSE),LEN(VLOOKUP($A255,#REF!,6,FALSE))-2),CONCATENATE(LEFT(VLOOKUP($A255,#REF!,6,FALSE),LEN(VLOOKUP($A255,#REF!,6,FALSE))-2),"*")),"")</f>
        <v>#REF!</v>
      </c>
      <c r="H255" s="43" t="e">
        <f>IF(LEN(VLOOKUP($A255,#REF!,7,FALSE)),IF(INDEX(#REF!,MATCH($A255,#REF!,0),4),LEFT(VLOOKUP($A255,#REF!,7,FALSE),LEN(VLOOKUP($A255,#REF!,7,FALSE))-2),CONCATENATE(LEFT(VLOOKUP($A255,#REF!,7,FALSE),LEN(VLOOKUP($A255,#REF!,7,FALSE))-2),"*")),"")</f>
        <v>#REF!</v>
      </c>
      <c r="I255" s="54" t="e">
        <f>IF(LEN(VLOOKUP($A255,#REF!,8,FALSE)),UPPER(RIGHT(VLOOKUP($A255,#REF!,8,FALSE),1)),"")</f>
        <v>#REF!</v>
      </c>
      <c r="J255" s="42" t="e">
        <f>IF(LEN(VLOOKUP($A255,#REF!,4,FALSE)),UPPER(RIGHT(VLOOKUP($A255,#REF!,4,FALSE),1)),"")</f>
        <v>#REF!</v>
      </c>
      <c r="K255" s="42" t="e">
        <f>IF(LEN(VLOOKUP($A255,#REF!,5,FALSE)),UPPER(RIGHT(VLOOKUP($A255,#REF!,5,FALSE),1)),"")</f>
        <v>#REF!</v>
      </c>
      <c r="L255" s="42" t="e">
        <f>IF(LEN(VLOOKUP($A255,#REF!,6,FALSE)),UPPER(RIGHT(VLOOKUP($A255,#REF!,6,FALSE),1)),"")</f>
        <v>#REF!</v>
      </c>
      <c r="M255" s="43" t="e">
        <f>IF(LEN(VLOOKUP($A255,#REF!,7,FALSE)),UPPER(RIGHT(VLOOKUP($A255,#REF!,7,FALSE),1)),"")</f>
        <v>#REF!</v>
      </c>
      <c r="N255" s="38" t="e">
        <f t="shared" si="131"/>
        <v>#REF!</v>
      </c>
      <c r="O255" s="191" t="s">
        <v>83</v>
      </c>
      <c r="P255" s="191" t="s">
        <v>104</v>
      </c>
      <c r="Q255" s="191" t="s">
        <v>105</v>
      </c>
      <c r="R255" s="191" t="s">
        <v>94</v>
      </c>
      <c r="S255" s="63" t="e">
        <f>HLOOKUP("Device Tree Pin Name",#REF!,MATCH($A255,#REF!,0),FALSE)</f>
        <v>#REF!</v>
      </c>
      <c r="T255" s="47" t="e">
        <f>HLOOKUP("power rail",#REF!,MATCH($A255,#REF!,0),FALSE)</f>
        <v>#REF!</v>
      </c>
      <c r="U255" s="62" t="e">
        <f>HLOOKUP("Wake Capable",#REF!,MATCH($A255,#REF!,0),FALSE)</f>
        <v>#REF!</v>
      </c>
      <c r="V255" s="197" t="e">
        <f>HLOOKUP("Strap",#REF!,MATCH($A255,#REF!,0),FALSE)</f>
        <v>#REF!</v>
      </c>
      <c r="W255" s="62" t="e">
        <f>HLOOKUP("GTE",#REF!,MATCH($A255,#REF!,0),FALSE)</f>
        <v>#REF!</v>
      </c>
      <c r="X255" s="62" t="e">
        <f>HLOOKUP("DPD_Control",#REF!,MATCH($A255,#REF!,0),FALSE)</f>
        <v>#REF!</v>
      </c>
      <c r="Y255" s="62" t="e">
        <f>HLOOKUP("DPD_Group",#REF!,MATCH($A255,#REF!,0),FALSE)</f>
        <v>#REF!</v>
      </c>
      <c r="Z255" s="47" t="e">
        <f>HLOOKUP("Pad Category",#REF!,MATCH($A255,#REF!,0),FALSE)</f>
        <v>#REF!</v>
      </c>
      <c r="AA255" s="47" t="e">
        <f>HLOOKUP("Pad type",#REF!,MATCH($A255,#REF!,0),FALSE)</f>
        <v>#REF!</v>
      </c>
      <c r="AB255" s="47" t="e">
        <f>HLOOKUP("Pull Strength",#REF!,MATCH($A255,#REF!,0),FALSE)</f>
        <v>#REF!</v>
      </c>
      <c r="AC255" s="47" t="e">
        <f>HLOOKUP("POR Pin State",#REF!,MATCH($A255,#REF!,0),FALSE)</f>
        <v>#REF!</v>
      </c>
      <c r="AD255" s="47" t="str">
        <f t="shared" si="127"/>
        <v>RSVD0</v>
      </c>
      <c r="AE255" s="82"/>
      <c r="AF255" s="38" t="str">
        <f t="shared" si="122"/>
        <v>PULL_DOWN</v>
      </c>
      <c r="AG255" s="38" t="str">
        <f t="shared" si="128"/>
        <v>TRISTATE</v>
      </c>
      <c r="AH255" s="38" t="str">
        <f t="shared" si="129"/>
        <v>DISABLE</v>
      </c>
      <c r="AI255" s="87" t="e">
        <f t="shared" si="82"/>
        <v>#REF!</v>
      </c>
      <c r="AJ255" s="86" t="b">
        <v>1</v>
      </c>
      <c r="AK255" s="86" t="b">
        <v>1</v>
      </c>
      <c r="AL255" s="86" t="b">
        <v>1</v>
      </c>
      <c r="AM255" s="86" t="b">
        <v>1</v>
      </c>
      <c r="AN255" s="86" t="b">
        <v>1</v>
      </c>
      <c r="AO255" s="86" t="b">
        <v>1</v>
      </c>
      <c r="AP255" s="63" t="str">
        <f t="shared" si="125"/>
        <v>VALID</v>
      </c>
      <c r="AQ255" s="199" t="s">
        <v>667</v>
      </c>
      <c r="AR255" s="103" t="s">
        <v>79</v>
      </c>
      <c r="AS255" s="104"/>
      <c r="AT255" s="105"/>
      <c r="AU255" s="105"/>
      <c r="AV255" s="105"/>
      <c r="AW255" s="105"/>
      <c r="AX255" s="105"/>
      <c r="AY255" s="105"/>
      <c r="AZ255" s="104"/>
      <c r="BA255" s="104"/>
      <c r="BB255" s="115"/>
      <c r="BC255" s="116"/>
      <c r="BD255" s="117"/>
      <c r="BE255" s="125" t="s">
        <v>3</v>
      </c>
      <c r="BF255" s="147" t="e">
        <f>VLOOKUP($A255,#REF!,34,FALSE)</f>
        <v>#REF!</v>
      </c>
      <c r="BG255" s="148" t="e">
        <f>VLOOKUP($A255,#REF!,22,FALSE)</f>
        <v>#REF!</v>
      </c>
      <c r="BH255" s="149"/>
    </row>
    <row r="256" ht="12.95" customHeight="1" spans="1:60">
      <c r="A256" s="47" t="s">
        <v>668</v>
      </c>
      <c r="B256" s="38" t="e">
        <f>VLOOKUP($A256,#REF!,34,FALSE)</f>
        <v>#REF!</v>
      </c>
      <c r="C256" s="39" t="str">
        <f t="shared" si="126"/>
        <v>unused_CAN3_ERR</v>
      </c>
      <c r="D256" s="40" t="e">
        <f>IF(LEN(VLOOKUP($A256,#REF!,8,FALSE)),LEFT(VLOOKUP($A256,#REF!,8,FALSE),LEN(VLOOKUP($A256,#REF!,8,FALSE))-2),"")</f>
        <v>#REF!</v>
      </c>
      <c r="E256" s="41" t="e">
        <f>IF(LEN(VLOOKUP($A256,#REF!,4,FALSE)),IF(INDEX(#REF!,MATCH($A256,#REF!,0),1),LEFT(VLOOKUP($A256,#REF!,4,FALSE),LEN(VLOOKUP($A256,#REF!,4,FALSE))-2),CONCATENATE(LEFT(VLOOKUP($A256,#REF!,4,FALSE),LEN(VLOOKUP($A256,#REF!,4,FALSE))-2),"*")),"")</f>
        <v>#REF!</v>
      </c>
      <c r="F256" s="42" t="e">
        <f>IF(LEN(VLOOKUP($A256,#REF!,5,FALSE)),IF(INDEX(#REF!,MATCH($A256,#REF!,0),2),LEFT(VLOOKUP($A256,#REF!,5,FALSE),LEN(VLOOKUP($A256,#REF!,5,FALSE))-2),CONCATENATE(LEFT(VLOOKUP($A256,#REF!,5,FALSE),LEN(VLOOKUP($A256,#REF!,5,FALSE))-2),"*")),"")</f>
        <v>#REF!</v>
      </c>
      <c r="G256" s="42" t="e">
        <f>IF(LEN(VLOOKUP($A256,#REF!,6,FALSE)),IF(INDEX(#REF!,MATCH($A256,#REF!,0),3),LEFT(VLOOKUP($A256,#REF!,6,FALSE),LEN(VLOOKUP($A256,#REF!,6,FALSE))-2),CONCATENATE(LEFT(VLOOKUP($A256,#REF!,6,FALSE),LEN(VLOOKUP($A256,#REF!,6,FALSE))-2),"*")),"")</f>
        <v>#REF!</v>
      </c>
      <c r="H256" s="43" t="e">
        <f>IF(LEN(VLOOKUP($A256,#REF!,7,FALSE)),IF(INDEX(#REF!,MATCH($A256,#REF!,0),4),LEFT(VLOOKUP($A256,#REF!,7,FALSE),LEN(VLOOKUP($A256,#REF!,7,FALSE))-2),CONCATENATE(LEFT(VLOOKUP($A256,#REF!,7,FALSE),LEN(VLOOKUP($A256,#REF!,7,FALSE))-2),"*")),"")</f>
        <v>#REF!</v>
      </c>
      <c r="I256" s="54" t="e">
        <f>IF(LEN(VLOOKUP($A256,#REF!,8,FALSE)),UPPER(RIGHT(VLOOKUP($A256,#REF!,8,FALSE),1)),"")</f>
        <v>#REF!</v>
      </c>
      <c r="J256" s="42" t="e">
        <f>IF(LEN(VLOOKUP($A256,#REF!,4,FALSE)),UPPER(RIGHT(VLOOKUP($A256,#REF!,4,FALSE),1)),"")</f>
        <v>#REF!</v>
      </c>
      <c r="K256" s="42" t="e">
        <f>IF(LEN(VLOOKUP($A256,#REF!,5,FALSE)),UPPER(RIGHT(VLOOKUP($A256,#REF!,5,FALSE),1)),"")</f>
        <v>#REF!</v>
      </c>
      <c r="L256" s="42" t="e">
        <f>IF(LEN(VLOOKUP($A256,#REF!,6,FALSE)),UPPER(RIGHT(VLOOKUP($A256,#REF!,6,FALSE),1)),"")</f>
        <v>#REF!</v>
      </c>
      <c r="M256" s="43" t="e">
        <f>IF(LEN(VLOOKUP($A256,#REF!,7,FALSE)),UPPER(RIGHT(VLOOKUP($A256,#REF!,7,FALSE),1)),"")</f>
        <v>#REF!</v>
      </c>
      <c r="N256" s="38" t="e">
        <f t="shared" si="131"/>
        <v>#REF!</v>
      </c>
      <c r="O256" s="191" t="s">
        <v>83</v>
      </c>
      <c r="P256" s="191" t="s">
        <v>104</v>
      </c>
      <c r="Q256" s="191" t="s">
        <v>105</v>
      </c>
      <c r="R256" s="191" t="s">
        <v>94</v>
      </c>
      <c r="S256" s="63" t="e">
        <f>HLOOKUP("Device Tree Pin Name",#REF!,MATCH($A256,#REF!,0),FALSE)</f>
        <v>#REF!</v>
      </c>
      <c r="T256" s="47" t="e">
        <f>HLOOKUP("power rail",#REF!,MATCH($A256,#REF!,0),FALSE)</f>
        <v>#REF!</v>
      </c>
      <c r="U256" s="62" t="e">
        <f>HLOOKUP("Wake Capable",#REF!,MATCH($A256,#REF!,0),FALSE)</f>
        <v>#REF!</v>
      </c>
      <c r="V256" s="197" t="e">
        <f>HLOOKUP("Strap",#REF!,MATCH($A256,#REF!,0),FALSE)</f>
        <v>#REF!</v>
      </c>
      <c r="W256" s="62" t="e">
        <f>HLOOKUP("GTE",#REF!,MATCH($A256,#REF!,0),FALSE)</f>
        <v>#REF!</v>
      </c>
      <c r="X256" s="62" t="e">
        <f>HLOOKUP("DPD_Control",#REF!,MATCH($A256,#REF!,0),FALSE)</f>
        <v>#REF!</v>
      </c>
      <c r="Y256" s="62" t="e">
        <f>HLOOKUP("DPD_Group",#REF!,MATCH($A256,#REF!,0),FALSE)</f>
        <v>#REF!</v>
      </c>
      <c r="Z256" s="47" t="e">
        <f>HLOOKUP("Pad Category",#REF!,MATCH($A256,#REF!,0),FALSE)</f>
        <v>#REF!</v>
      </c>
      <c r="AA256" s="47" t="e">
        <f>HLOOKUP("Pad type",#REF!,MATCH($A256,#REF!,0),FALSE)</f>
        <v>#REF!</v>
      </c>
      <c r="AB256" s="47" t="e">
        <f>HLOOKUP("Pull Strength",#REF!,MATCH($A256,#REF!,0),FALSE)</f>
        <v>#REF!</v>
      </c>
      <c r="AC256" s="47" t="e">
        <f>HLOOKUP("POR Pin State",#REF!,MATCH($A256,#REF!,0),FALSE)</f>
        <v>#REF!</v>
      </c>
      <c r="AD256" s="47" t="str">
        <f t="shared" si="127"/>
        <v>RSVD0</v>
      </c>
      <c r="AE256" s="82"/>
      <c r="AF256" s="38" t="str">
        <f t="shared" si="122"/>
        <v>PULL_DOWN</v>
      </c>
      <c r="AG256" s="38" t="str">
        <f t="shared" si="128"/>
        <v>TRISTATE</v>
      </c>
      <c r="AH256" s="38" t="str">
        <f t="shared" si="129"/>
        <v>DISABLE</v>
      </c>
      <c r="AI256" s="87" t="e">
        <f t="shared" si="82"/>
        <v>#REF!</v>
      </c>
      <c r="AJ256" s="86" t="b">
        <v>1</v>
      </c>
      <c r="AK256" s="86" t="b">
        <v>1</v>
      </c>
      <c r="AL256" s="86" t="b">
        <v>1</v>
      </c>
      <c r="AM256" s="86" t="b">
        <v>1</v>
      </c>
      <c r="AN256" s="86" t="b">
        <v>1</v>
      </c>
      <c r="AO256" s="86" t="b">
        <v>1</v>
      </c>
      <c r="AP256" s="63" t="str">
        <f t="shared" si="125"/>
        <v>VALID</v>
      </c>
      <c r="AQ256" s="102" t="s">
        <v>669</v>
      </c>
      <c r="AR256" s="103" t="s">
        <v>79</v>
      </c>
      <c r="AS256" s="104"/>
      <c r="AT256" s="105"/>
      <c r="AU256" s="105"/>
      <c r="AV256" s="105"/>
      <c r="AW256" s="105"/>
      <c r="AX256" s="105"/>
      <c r="AY256" s="105"/>
      <c r="AZ256" s="104"/>
      <c r="BA256" s="104"/>
      <c r="BB256" s="115"/>
      <c r="BC256" s="116"/>
      <c r="BD256" s="117"/>
      <c r="BE256" s="202" t="s">
        <v>3</v>
      </c>
      <c r="BF256" s="147" t="e">
        <f>VLOOKUP($A256,#REF!,34,FALSE)</f>
        <v>#REF!</v>
      </c>
      <c r="BG256" s="148" t="e">
        <f>VLOOKUP($A256,#REF!,22,FALSE)</f>
        <v>#REF!</v>
      </c>
      <c r="BH256" s="149"/>
    </row>
    <row r="257" s="3" customFormat="1" ht="18" customHeight="1" spans="1:60">
      <c r="A257" s="163" t="s">
        <v>670</v>
      </c>
      <c r="B257" s="190" t="s">
        <v>647</v>
      </c>
      <c r="C257" s="44"/>
      <c r="D257" s="165"/>
      <c r="E257" s="165"/>
      <c r="F257" s="165"/>
      <c r="G257" s="165"/>
      <c r="H257" s="165"/>
      <c r="I257" s="44"/>
      <c r="J257" s="44"/>
      <c r="K257" s="44"/>
      <c r="L257" s="44"/>
      <c r="M257" s="44"/>
      <c r="N257" s="204"/>
      <c r="O257" s="204"/>
      <c r="P257" s="204"/>
      <c r="Q257" s="204"/>
      <c r="R257" s="204"/>
      <c r="S257" s="204"/>
      <c r="T257" s="44"/>
      <c r="U257" s="167"/>
      <c r="V257" s="167"/>
      <c r="W257" s="167"/>
      <c r="X257" s="167"/>
      <c r="Y257" s="167"/>
      <c r="Z257" s="168"/>
      <c r="AA257" s="168"/>
      <c r="AB257" s="168"/>
      <c r="AC257" s="168"/>
      <c r="AD257" s="168"/>
      <c r="AE257" s="168"/>
      <c r="AF257" s="168"/>
      <c r="AG257" s="168"/>
      <c r="AH257" s="168"/>
      <c r="AI257" s="168"/>
      <c r="AJ257" s="168"/>
      <c r="AK257" s="168"/>
      <c r="AL257" s="168"/>
      <c r="AM257" s="168"/>
      <c r="AN257" s="168"/>
      <c r="AO257" s="168"/>
      <c r="AP257" s="168"/>
      <c r="AQ257" s="100"/>
      <c r="AR257" s="175"/>
      <c r="AS257" s="176"/>
      <c r="AT257" s="176"/>
      <c r="AU257" s="176"/>
      <c r="AV257" s="176"/>
      <c r="AW257" s="176"/>
      <c r="AX257" s="176"/>
      <c r="AY257" s="176"/>
      <c r="AZ257" s="176"/>
      <c r="BA257" s="176"/>
      <c r="BB257" s="176"/>
      <c r="BC257" s="400" t="s">
        <v>76</v>
      </c>
      <c r="BD257" s="176"/>
      <c r="BE257" s="184" t="s">
        <v>670</v>
      </c>
      <c r="BF257" s="185" t="s">
        <v>647</v>
      </c>
      <c r="BG257" s="186"/>
      <c r="BH257" s="187"/>
    </row>
    <row r="258" ht="12.95" customHeight="1" spans="1:60">
      <c r="A258" s="47" t="s">
        <v>671</v>
      </c>
      <c r="B258" s="38" t="e">
        <f>VLOOKUP($A258,#REF!,34,FALSE)</f>
        <v>#REF!</v>
      </c>
      <c r="C258" s="39" t="str">
        <f t="shared" ref="C258:C266" si="132">CONCATENATE("unused_",A258)</f>
        <v>unused_SOC_ERROR</v>
      </c>
      <c r="D258" s="40" t="e">
        <f>IF(LEN(VLOOKUP($A258,#REF!,8,FALSE)),LEFT(VLOOKUP($A258,#REF!,8,FALSE),LEN(VLOOKUP($A258,#REF!,8,FALSE))-2),"")</f>
        <v>#REF!</v>
      </c>
      <c r="E258" s="41" t="e">
        <f>IF(LEN(VLOOKUP($A258,#REF!,4,FALSE)),IF(INDEX(#REF!,MATCH($A258,#REF!,0),1),LEFT(VLOOKUP($A258,#REF!,4,FALSE),LEN(VLOOKUP($A258,#REF!,4,FALSE))-2),CONCATENATE(LEFT(VLOOKUP($A258,#REF!,4,FALSE),LEN(VLOOKUP($A258,#REF!,4,FALSE))-2),"*")),"")</f>
        <v>#REF!</v>
      </c>
      <c r="F258" s="42" t="e">
        <f>IF(LEN(VLOOKUP($A258,#REF!,5,FALSE)),IF(INDEX(#REF!,MATCH($A258,#REF!,0),2),LEFT(VLOOKUP($A258,#REF!,5,FALSE),LEN(VLOOKUP($A258,#REF!,5,FALSE))-2),CONCATENATE(LEFT(VLOOKUP($A258,#REF!,5,FALSE),LEN(VLOOKUP($A258,#REF!,5,FALSE))-2),"*")),"")</f>
        <v>#REF!</v>
      </c>
      <c r="G258" s="42" t="e">
        <f>IF(LEN(VLOOKUP($A258,#REF!,6,FALSE)),IF(INDEX(#REF!,MATCH($A258,#REF!,0),3),LEFT(VLOOKUP($A258,#REF!,6,FALSE),LEN(VLOOKUP($A258,#REF!,6,FALSE))-2),CONCATENATE(LEFT(VLOOKUP($A258,#REF!,6,FALSE),LEN(VLOOKUP($A258,#REF!,6,FALSE))-2),"*")),"")</f>
        <v>#REF!</v>
      </c>
      <c r="H258" s="43" t="e">
        <f>IF(LEN(VLOOKUP($A258,#REF!,7,FALSE)),IF(INDEX(#REF!,MATCH($A258,#REF!,0),4),LEFT(VLOOKUP($A258,#REF!,7,FALSE),LEN(VLOOKUP($A258,#REF!,7,FALSE))-2),CONCATENATE(LEFT(VLOOKUP($A258,#REF!,7,FALSE),LEN(VLOOKUP($A258,#REF!,7,FALSE))-2),"*")),"")</f>
        <v>#REF!</v>
      </c>
      <c r="I258" s="54" t="e">
        <f>IF(LEN(VLOOKUP($A258,#REF!,8,FALSE)),UPPER(RIGHT(VLOOKUP($A258,#REF!,8,FALSE),1)),"")</f>
        <v>#REF!</v>
      </c>
      <c r="J258" s="42" t="e">
        <f>IF(LEN(VLOOKUP($A258,#REF!,4,FALSE)),UPPER(RIGHT(VLOOKUP($A258,#REF!,4,FALSE),1)),"")</f>
        <v>#REF!</v>
      </c>
      <c r="K258" s="42" t="e">
        <f>IF(LEN(VLOOKUP($A258,#REF!,5,FALSE)),UPPER(RIGHT(VLOOKUP($A258,#REF!,5,FALSE),1)),"")</f>
        <v>#REF!</v>
      </c>
      <c r="L258" s="42" t="e">
        <f>IF(LEN(VLOOKUP($A258,#REF!,6,FALSE)),UPPER(RIGHT(VLOOKUP($A258,#REF!,6,FALSE),1)),"")</f>
        <v>#REF!</v>
      </c>
      <c r="M258" s="43" t="e">
        <f>IF(LEN(VLOOKUP($A258,#REF!,7,FALSE)),UPPER(RIGHT(VLOOKUP($A258,#REF!,7,FALSE),1)),"")</f>
        <v>#REF!</v>
      </c>
      <c r="N258" s="47" t="s">
        <v>91</v>
      </c>
      <c r="O258" s="38" t="s">
        <v>83</v>
      </c>
      <c r="P258" s="38" t="s">
        <v>104</v>
      </c>
      <c r="Q258" s="38" t="s">
        <v>105</v>
      </c>
      <c r="R258" s="87" t="s">
        <v>83</v>
      </c>
      <c r="S258" s="38" t="e">
        <f>HLOOKUP("Device Tree Pin Name",#REF!,MATCH($A258,#REF!,0),FALSE)</f>
        <v>#REF!</v>
      </c>
      <c r="T258" s="47" t="e">
        <f>HLOOKUP("power rail",#REF!,MATCH($A258,#REF!,0),FALSE)</f>
        <v>#REF!</v>
      </c>
      <c r="U258" s="62" t="e">
        <f>HLOOKUP("Wake Capable",#REF!,MATCH($A258,#REF!,0),FALSE)</f>
        <v>#REF!</v>
      </c>
      <c r="V258" s="62" t="e">
        <f>HLOOKUP("Strap",#REF!,MATCH($A258,#REF!,0),FALSE)</f>
        <v>#REF!</v>
      </c>
      <c r="W258" s="62" t="e">
        <f>HLOOKUP("GTE",#REF!,MATCH($A258,#REF!,0),FALSE)</f>
        <v>#REF!</v>
      </c>
      <c r="X258" s="62" t="e">
        <f>HLOOKUP("DPD_Control",#REF!,MATCH($A258,#REF!,0),FALSE)</f>
        <v>#REF!</v>
      </c>
      <c r="Y258" s="62" t="e">
        <f>HLOOKUP("DPD_Group",#REF!,MATCH($A258,#REF!,0),FALSE)</f>
        <v>#REF!</v>
      </c>
      <c r="Z258" s="47" t="e">
        <f>HLOOKUP("Pad Category",#REF!,MATCH($A258,#REF!,0),FALSE)</f>
        <v>#REF!</v>
      </c>
      <c r="AA258" s="47" t="e">
        <f>HLOOKUP("Pad type",#REF!,MATCH($A258,#REF!,0),FALSE)</f>
        <v>#REF!</v>
      </c>
      <c r="AB258" s="47" t="e">
        <f>HLOOKUP("Pull Strength",#REF!,MATCH($A258,#REF!,0),FALSE)</f>
        <v>#REF!</v>
      </c>
      <c r="AC258" s="47" t="e">
        <f>HLOOKUP("POR Pin State",#REF!,MATCH($A258,#REF!,0),FALSE)</f>
        <v>#REF!</v>
      </c>
      <c r="AD258" s="47" t="str">
        <f t="shared" ref="AD258:AD266" si="133">IF(OR($AQ258="",$AQ258=$C258),$R258,IF($AQ258=$D258,SUBSTITUTE(SUBSTITUTE($AQ258,"GPIO3_","GPIO_"),".0",""),IF($AQ258=$E258,$N258,IF($AQ258=$F258,$O258,IF($AQ258=$G258,$P258,IF($AQ258=$H258,$Q258,"INVALID"))))))</f>
        <v>RSVD1</v>
      </c>
      <c r="AE258" s="82"/>
      <c r="AF258" s="38" t="str">
        <f t="shared" ref="AF258:AF266" si="134">IF(AND(OR($AS258="Int PU",$AS258="Int PD"),OR(AND($AZ258&lt;&gt;"",$AZ258&lt;&gt;"0"),AND($BA258&lt;&gt;"",$BA258&lt;&gt;"0"))),"INVALID",IF(OR($AQ258=$C258,$AS258="Int PD"),"PULL_DOWN",IF(OR($AS258="Int PU",AND($AE258="YES",OR($AZ258="",$AZ258="0"),OR($BA258="",$BA258="0"),OR($AR258="Input",$AR258="Bidirectional"))),"PULL_UP","NORMAL")))</f>
        <v>PULL_DOWN</v>
      </c>
      <c r="AG258" s="38" t="str">
        <f t="shared" ref="AG258:AG266" si="135">IF($AR258="Input","TRISTATE",IF($AS258="Z","TRISTATE",IF($AQ258=$C258,"TRISTATE","NORMAL")))</f>
        <v>TRISTATE</v>
      </c>
      <c r="AH258" s="38" t="str">
        <f t="shared" ref="AH258:AH266" si="136">IF(OR($AQ258=$C258,$AR258="Output"),"DISABLE","ENABLE")</f>
        <v>DISABLE</v>
      </c>
      <c r="AI258" s="87" t="e">
        <f t="shared" ref="AI258:AI266" si="137">IF($AT258&lt;&gt;$G258,"N/A",IF($AV258="Drive 1","1",IF($AV258="Drive 0","0","")))</f>
        <v>#REF!</v>
      </c>
      <c r="AJ258" s="86" t="b">
        <v>1</v>
      </c>
      <c r="AK258" s="86" t="b">
        <v>1</v>
      </c>
      <c r="AL258" s="86" t="b">
        <v>1</v>
      </c>
      <c r="AM258" s="86" t="b">
        <v>1</v>
      </c>
      <c r="AN258" s="86" t="b">
        <v>1</v>
      </c>
      <c r="AO258" s="86" t="b">
        <v>1</v>
      </c>
      <c r="AP258" s="63" t="str">
        <f t="shared" ref="AP258:AP266" si="138">IF(AND($AJ258:$AO258),"VALID","INVALID")</f>
        <v>VALID</v>
      </c>
      <c r="AQ258" s="102" t="s">
        <v>672</v>
      </c>
      <c r="AR258" s="103" t="s">
        <v>79</v>
      </c>
      <c r="AS258" s="104"/>
      <c r="AT258" s="105"/>
      <c r="AU258" s="116"/>
      <c r="AV258" s="116"/>
      <c r="AW258" s="118" t="s">
        <v>85</v>
      </c>
      <c r="AX258" s="118" t="s">
        <v>85</v>
      </c>
      <c r="AY258" s="105"/>
      <c r="AZ258" s="104"/>
      <c r="BA258" s="104"/>
      <c r="BB258" s="115"/>
      <c r="BC258" s="116"/>
      <c r="BD258" s="117"/>
      <c r="BE258" s="146"/>
      <c r="BF258" s="147" t="e">
        <f>VLOOKUP($A258,#REF!,34,FALSE)</f>
        <v>#REF!</v>
      </c>
      <c r="BG258" s="148" t="e">
        <f>VLOOKUP($A258,#REF!,22,FALSE)</f>
        <v>#REF!</v>
      </c>
      <c r="BH258" s="149"/>
    </row>
    <row r="259" ht="12.95" customHeight="1" spans="1:60">
      <c r="A259" s="47" t="s">
        <v>673</v>
      </c>
      <c r="B259" s="38" t="e">
        <f>VLOOKUP($A259,#REF!,34,FALSE)</f>
        <v>#REF!</v>
      </c>
      <c r="C259" s="39" t="str">
        <f t="shared" si="132"/>
        <v>unused_UART7_TX</v>
      </c>
      <c r="D259" s="40" t="e">
        <f>IF(LEN(VLOOKUP($A259,#REF!,8,FALSE)),LEFT(VLOOKUP($A259,#REF!,8,FALSE),LEN(VLOOKUP($A259,#REF!,8,FALSE))-2),"")</f>
        <v>#REF!</v>
      </c>
      <c r="E259" s="41" t="e">
        <f>IF(LEN(VLOOKUP($A259,#REF!,4,FALSE)),IF(INDEX(#REF!,MATCH($A259,#REF!,0),1),LEFT(VLOOKUP($A259,#REF!,4,FALSE),LEN(VLOOKUP($A259,#REF!,4,FALSE))-2),CONCATENATE(LEFT(VLOOKUP($A259,#REF!,4,FALSE),LEN(VLOOKUP($A259,#REF!,4,FALSE))-2),"*")),"")</f>
        <v>#REF!</v>
      </c>
      <c r="F259" s="42" t="e">
        <f>IF(LEN(VLOOKUP($A259,#REF!,5,FALSE)),IF(INDEX(#REF!,MATCH($A259,#REF!,0),2),LEFT(VLOOKUP($A259,#REF!,5,FALSE),LEN(VLOOKUP($A259,#REF!,5,FALSE))-2),CONCATENATE(LEFT(VLOOKUP($A259,#REF!,5,FALSE),LEN(VLOOKUP($A259,#REF!,5,FALSE))-2),"*")),"")</f>
        <v>#REF!</v>
      </c>
      <c r="G259" s="42" t="e">
        <f>IF(LEN(VLOOKUP($A259,#REF!,6,FALSE)),IF(INDEX(#REF!,MATCH($A259,#REF!,0),3),LEFT(VLOOKUP($A259,#REF!,6,FALSE),LEN(VLOOKUP($A259,#REF!,6,FALSE))-2),CONCATENATE(LEFT(VLOOKUP($A259,#REF!,6,FALSE),LEN(VLOOKUP($A259,#REF!,6,FALSE))-2),"*")),"")</f>
        <v>#REF!</v>
      </c>
      <c r="H259" s="43" t="e">
        <f>IF(LEN(VLOOKUP($A259,#REF!,7,FALSE)),IF(INDEX(#REF!,MATCH($A259,#REF!,0),4),LEFT(VLOOKUP($A259,#REF!,7,FALSE),LEN(VLOOKUP($A259,#REF!,7,FALSE))-2),CONCATENATE(LEFT(VLOOKUP($A259,#REF!,7,FALSE),LEN(VLOOKUP($A259,#REF!,7,FALSE))-2),"*")),"")</f>
        <v>#REF!</v>
      </c>
      <c r="I259" s="54" t="e">
        <f>IF(LEN(VLOOKUP($A259,#REF!,8,FALSE)),UPPER(RIGHT(VLOOKUP($A259,#REF!,8,FALSE),1)),"")</f>
        <v>#REF!</v>
      </c>
      <c r="J259" s="42" t="e">
        <f>IF(LEN(VLOOKUP($A259,#REF!,4,FALSE)),UPPER(RIGHT(VLOOKUP($A259,#REF!,4,FALSE),1)),"")</f>
        <v>#REF!</v>
      </c>
      <c r="K259" s="42" t="e">
        <f>IF(LEN(VLOOKUP($A259,#REF!,5,FALSE)),UPPER(RIGHT(VLOOKUP($A259,#REF!,5,FALSE),1)),"")</f>
        <v>#REF!</v>
      </c>
      <c r="L259" s="42" t="e">
        <f>IF(LEN(VLOOKUP($A259,#REF!,6,FALSE)),UPPER(RIGHT(VLOOKUP($A259,#REF!,6,FALSE),1)),"")</f>
        <v>#REF!</v>
      </c>
      <c r="M259" s="43" t="e">
        <f>IF(LEN(VLOOKUP($A259,#REF!,7,FALSE)),UPPER(RIGHT(VLOOKUP($A259,#REF!,7,FALSE),1)),"")</f>
        <v>#REF!</v>
      </c>
      <c r="N259" s="47" t="s">
        <v>674</v>
      </c>
      <c r="O259" s="38" t="s">
        <v>83</v>
      </c>
      <c r="P259" s="38" t="s">
        <v>104</v>
      </c>
      <c r="Q259" s="38" t="s">
        <v>105</v>
      </c>
      <c r="R259" s="87" t="s">
        <v>83</v>
      </c>
      <c r="S259" s="38" t="e">
        <f>HLOOKUP("Device Tree Pin Name",#REF!,MATCH($A259,#REF!,0),FALSE)</f>
        <v>#REF!</v>
      </c>
      <c r="T259" s="47" t="e">
        <f>HLOOKUP("power rail",#REF!,MATCH($A259,#REF!,0),FALSE)</f>
        <v>#REF!</v>
      </c>
      <c r="U259" s="62" t="e">
        <f>HLOOKUP("Wake Capable",#REF!,MATCH($A259,#REF!,0),FALSE)</f>
        <v>#REF!</v>
      </c>
      <c r="V259" s="62" t="e">
        <f>HLOOKUP("Strap",#REF!,MATCH($A259,#REF!,0),FALSE)</f>
        <v>#REF!</v>
      </c>
      <c r="W259" s="62" t="e">
        <f>HLOOKUP("GTE",#REF!,MATCH($A259,#REF!,0),FALSE)</f>
        <v>#REF!</v>
      </c>
      <c r="X259" s="62" t="e">
        <f>HLOOKUP("DPD_Control",#REF!,MATCH($A259,#REF!,0),FALSE)</f>
        <v>#REF!</v>
      </c>
      <c r="Y259" s="62" t="e">
        <f>HLOOKUP("DPD_Group",#REF!,MATCH($A259,#REF!,0),FALSE)</f>
        <v>#REF!</v>
      </c>
      <c r="Z259" s="47" t="e">
        <f>HLOOKUP("Pad Category",#REF!,MATCH($A259,#REF!,0),FALSE)</f>
        <v>#REF!</v>
      </c>
      <c r="AA259" s="47" t="e">
        <f>HLOOKUP("Pad type",#REF!,MATCH($A259,#REF!,0),FALSE)</f>
        <v>#REF!</v>
      </c>
      <c r="AB259" s="47" t="e">
        <f>HLOOKUP("Pull Strength",#REF!,MATCH($A259,#REF!,0),FALSE)</f>
        <v>#REF!</v>
      </c>
      <c r="AC259" s="47" t="e">
        <f>HLOOKUP("POR Pin State",#REF!,MATCH($A259,#REF!,0),FALSE)</f>
        <v>#REF!</v>
      </c>
      <c r="AD259" s="47" t="str">
        <f t="shared" si="133"/>
        <v>RSVD1</v>
      </c>
      <c r="AE259" s="82"/>
      <c r="AF259" s="38" t="str">
        <f t="shared" si="134"/>
        <v>PULL_DOWN</v>
      </c>
      <c r="AG259" s="38" t="str">
        <f t="shared" si="135"/>
        <v>TRISTATE</v>
      </c>
      <c r="AH259" s="38" t="str">
        <f t="shared" si="136"/>
        <v>DISABLE</v>
      </c>
      <c r="AI259" s="87" t="e">
        <f t="shared" si="137"/>
        <v>#REF!</v>
      </c>
      <c r="AJ259" s="86" t="b">
        <v>1</v>
      </c>
      <c r="AK259" s="86" t="b">
        <v>1</v>
      </c>
      <c r="AL259" s="86" t="b">
        <v>1</v>
      </c>
      <c r="AM259" s="86" t="b">
        <v>1</v>
      </c>
      <c r="AN259" s="86" t="b">
        <v>1</v>
      </c>
      <c r="AO259" s="86" t="b">
        <v>1</v>
      </c>
      <c r="AP259" s="63" t="str">
        <f t="shared" si="138"/>
        <v>VALID</v>
      </c>
      <c r="AQ259" s="102" t="s">
        <v>675</v>
      </c>
      <c r="AR259" s="103" t="s">
        <v>79</v>
      </c>
      <c r="AS259" s="104"/>
      <c r="AT259" s="105"/>
      <c r="AU259" s="116"/>
      <c r="AV259" s="116"/>
      <c r="AW259" s="118" t="s">
        <v>85</v>
      </c>
      <c r="AX259" s="118" t="s">
        <v>85</v>
      </c>
      <c r="AY259" s="105"/>
      <c r="AZ259" s="104"/>
      <c r="BA259" s="104"/>
      <c r="BB259" s="115"/>
      <c r="BC259" s="116"/>
      <c r="BD259" s="117"/>
      <c r="BE259" s="150"/>
      <c r="BF259" s="147" t="e">
        <f>VLOOKUP($A259,#REF!,34,FALSE)</f>
        <v>#REF!</v>
      </c>
      <c r="BG259" s="148" t="e">
        <f>VLOOKUP($A259,#REF!,22,FALSE)</f>
        <v>#REF!</v>
      </c>
      <c r="BH259" s="149"/>
    </row>
    <row r="260" ht="12.95" customHeight="1" spans="1:60">
      <c r="A260" s="47" t="s">
        <v>676</v>
      </c>
      <c r="B260" s="38" t="e">
        <f>VLOOKUP($A260,#REF!,34,FALSE)</f>
        <v>#REF!</v>
      </c>
      <c r="C260" s="39" t="str">
        <f t="shared" si="132"/>
        <v>unused_UART7_RX</v>
      </c>
      <c r="D260" s="40" t="e">
        <f>IF(LEN(VLOOKUP($A260,#REF!,8,FALSE)),LEFT(VLOOKUP($A260,#REF!,8,FALSE),LEN(VLOOKUP($A260,#REF!,8,FALSE))-2),"")</f>
        <v>#REF!</v>
      </c>
      <c r="E260" s="41" t="e">
        <f>IF(LEN(VLOOKUP($A260,#REF!,4,FALSE)),IF(INDEX(#REF!,MATCH($A260,#REF!,0),1),LEFT(VLOOKUP($A260,#REF!,4,FALSE),LEN(VLOOKUP($A260,#REF!,4,FALSE))-2),CONCATENATE(LEFT(VLOOKUP($A260,#REF!,4,FALSE),LEN(VLOOKUP($A260,#REF!,4,FALSE))-2),"*")),"")</f>
        <v>#REF!</v>
      </c>
      <c r="F260" s="42" t="e">
        <f>IF(LEN(VLOOKUP($A260,#REF!,5,FALSE)),IF(INDEX(#REF!,MATCH($A260,#REF!,0),2),LEFT(VLOOKUP($A260,#REF!,5,FALSE),LEN(VLOOKUP($A260,#REF!,5,FALSE))-2),CONCATENATE(LEFT(VLOOKUP($A260,#REF!,5,FALSE),LEN(VLOOKUP($A260,#REF!,5,FALSE))-2),"*")),"")</f>
        <v>#REF!</v>
      </c>
      <c r="G260" s="42" t="e">
        <f>IF(LEN(VLOOKUP($A260,#REF!,6,FALSE)),IF(INDEX(#REF!,MATCH($A260,#REF!,0),3),LEFT(VLOOKUP($A260,#REF!,6,FALSE),LEN(VLOOKUP($A260,#REF!,6,FALSE))-2),CONCATENATE(LEFT(VLOOKUP($A260,#REF!,6,FALSE),LEN(VLOOKUP($A260,#REF!,6,FALSE))-2),"*")),"")</f>
        <v>#REF!</v>
      </c>
      <c r="H260" s="43" t="e">
        <f>IF(LEN(VLOOKUP($A260,#REF!,7,FALSE)),IF(INDEX(#REF!,MATCH($A260,#REF!,0),4),LEFT(VLOOKUP($A260,#REF!,7,FALSE),LEN(VLOOKUP($A260,#REF!,7,FALSE))-2),CONCATENATE(LEFT(VLOOKUP($A260,#REF!,7,FALSE),LEN(VLOOKUP($A260,#REF!,7,FALSE))-2),"*")),"")</f>
        <v>#REF!</v>
      </c>
      <c r="I260" s="54" t="e">
        <f>IF(LEN(VLOOKUP($A260,#REF!,8,FALSE)),UPPER(RIGHT(VLOOKUP($A260,#REF!,8,FALSE),1)),"")</f>
        <v>#REF!</v>
      </c>
      <c r="J260" s="42" t="e">
        <f>IF(LEN(VLOOKUP($A260,#REF!,4,FALSE)),UPPER(RIGHT(VLOOKUP($A260,#REF!,4,FALSE),1)),"")</f>
        <v>#REF!</v>
      </c>
      <c r="K260" s="42" t="e">
        <f>IF(LEN(VLOOKUP($A260,#REF!,5,FALSE)),UPPER(RIGHT(VLOOKUP($A260,#REF!,5,FALSE),1)),"")</f>
        <v>#REF!</v>
      </c>
      <c r="L260" s="42" t="e">
        <f>IF(LEN(VLOOKUP($A260,#REF!,6,FALSE)),UPPER(RIGHT(VLOOKUP($A260,#REF!,6,FALSE),1)),"")</f>
        <v>#REF!</v>
      </c>
      <c r="M260" s="43" t="e">
        <f>IF(LEN(VLOOKUP($A260,#REF!,7,FALSE)),UPPER(RIGHT(VLOOKUP($A260,#REF!,7,FALSE),1)),"")</f>
        <v>#REF!</v>
      </c>
      <c r="N260" s="47" t="s">
        <v>674</v>
      </c>
      <c r="O260" s="38" t="s">
        <v>83</v>
      </c>
      <c r="P260" s="38" t="s">
        <v>104</v>
      </c>
      <c r="Q260" s="38" t="s">
        <v>105</v>
      </c>
      <c r="R260" s="87" t="s">
        <v>83</v>
      </c>
      <c r="S260" s="38" t="e">
        <f>HLOOKUP("Device Tree Pin Name",#REF!,MATCH($A260,#REF!,0),FALSE)</f>
        <v>#REF!</v>
      </c>
      <c r="T260" s="47" t="e">
        <f>HLOOKUP("power rail",#REF!,MATCH($A260,#REF!,0),FALSE)</f>
        <v>#REF!</v>
      </c>
      <c r="U260" s="62" t="e">
        <f>HLOOKUP("Wake Capable",#REF!,MATCH($A260,#REF!,0),FALSE)</f>
        <v>#REF!</v>
      </c>
      <c r="V260" s="62" t="e">
        <f>HLOOKUP("Strap",#REF!,MATCH($A260,#REF!,0),FALSE)</f>
        <v>#REF!</v>
      </c>
      <c r="W260" s="62" t="e">
        <f>HLOOKUP("GTE",#REF!,MATCH($A260,#REF!,0),FALSE)</f>
        <v>#REF!</v>
      </c>
      <c r="X260" s="62" t="e">
        <f>HLOOKUP("DPD_Control",#REF!,MATCH($A260,#REF!,0),FALSE)</f>
        <v>#REF!</v>
      </c>
      <c r="Y260" s="62" t="e">
        <f>HLOOKUP("DPD_Group",#REF!,MATCH($A260,#REF!,0),FALSE)</f>
        <v>#REF!</v>
      </c>
      <c r="Z260" s="47" t="e">
        <f>HLOOKUP("Pad Category",#REF!,MATCH($A260,#REF!,0),FALSE)</f>
        <v>#REF!</v>
      </c>
      <c r="AA260" s="47" t="e">
        <f>HLOOKUP("Pad type",#REF!,MATCH($A260,#REF!,0),FALSE)</f>
        <v>#REF!</v>
      </c>
      <c r="AB260" s="47" t="e">
        <f>HLOOKUP("Pull Strength",#REF!,MATCH($A260,#REF!,0),FALSE)</f>
        <v>#REF!</v>
      </c>
      <c r="AC260" s="47" t="e">
        <f>HLOOKUP("POR Pin State",#REF!,MATCH($A260,#REF!,0),FALSE)</f>
        <v>#REF!</v>
      </c>
      <c r="AD260" s="47" t="str">
        <f t="shared" si="133"/>
        <v>RSVD1</v>
      </c>
      <c r="AE260" s="82"/>
      <c r="AF260" s="38" t="str">
        <f t="shared" si="134"/>
        <v>PULL_DOWN</v>
      </c>
      <c r="AG260" s="38" t="str">
        <f t="shared" si="135"/>
        <v>TRISTATE</v>
      </c>
      <c r="AH260" s="38" t="str">
        <f t="shared" si="136"/>
        <v>DISABLE</v>
      </c>
      <c r="AI260" s="87" t="e">
        <f t="shared" si="137"/>
        <v>#REF!</v>
      </c>
      <c r="AJ260" s="86" t="b">
        <v>1</v>
      </c>
      <c r="AK260" s="86" t="b">
        <v>1</v>
      </c>
      <c r="AL260" s="86" t="b">
        <v>1</v>
      </c>
      <c r="AM260" s="86" t="b">
        <v>1</v>
      </c>
      <c r="AN260" s="86" t="b">
        <v>1</v>
      </c>
      <c r="AO260" s="86" t="b">
        <v>1</v>
      </c>
      <c r="AP260" s="63" t="str">
        <f t="shared" si="138"/>
        <v>VALID</v>
      </c>
      <c r="AQ260" s="102" t="s">
        <v>677</v>
      </c>
      <c r="AR260" s="103" t="s">
        <v>79</v>
      </c>
      <c r="AS260" s="104"/>
      <c r="AT260" s="105"/>
      <c r="AU260" s="116"/>
      <c r="AV260" s="116"/>
      <c r="AW260" s="118" t="s">
        <v>85</v>
      </c>
      <c r="AX260" s="118" t="s">
        <v>85</v>
      </c>
      <c r="AY260" s="105"/>
      <c r="AZ260" s="104"/>
      <c r="BA260" s="104"/>
      <c r="BB260" s="115"/>
      <c r="BC260" s="116"/>
      <c r="BD260" s="117"/>
      <c r="BE260" s="150"/>
      <c r="BF260" s="147" t="e">
        <f>VLOOKUP($A260,#REF!,34,FALSE)</f>
        <v>#REF!</v>
      </c>
      <c r="BG260" s="148" t="e">
        <f>VLOOKUP($A260,#REF!,22,FALSE)</f>
        <v>#REF!</v>
      </c>
      <c r="BH260" s="149"/>
    </row>
    <row r="261" ht="12.95" customHeight="1" spans="1:60">
      <c r="A261" s="47" t="s">
        <v>678</v>
      </c>
      <c r="B261" s="38" t="e">
        <f>VLOOKUP($A261,#REF!,34,FALSE)</f>
        <v>#REF!</v>
      </c>
      <c r="C261" s="39" t="str">
        <f t="shared" si="132"/>
        <v>unused_SPI7_SCK</v>
      </c>
      <c r="D261" s="40" t="e">
        <f>IF(LEN(VLOOKUP($A261,#REF!,8,FALSE)),LEFT(VLOOKUP($A261,#REF!,8,FALSE),LEN(VLOOKUP($A261,#REF!,8,FALSE))-2),"")</f>
        <v>#REF!</v>
      </c>
      <c r="E261" s="41" t="e">
        <f>IF(LEN(VLOOKUP($A261,#REF!,4,FALSE)),IF(INDEX(#REF!,MATCH($A261,#REF!,0),1),LEFT(VLOOKUP($A261,#REF!,4,FALSE),LEN(VLOOKUP($A261,#REF!,4,FALSE))-2),CONCATENATE(LEFT(VLOOKUP($A261,#REF!,4,FALSE),LEN(VLOOKUP($A261,#REF!,4,FALSE))-2),"*")),"")</f>
        <v>#REF!</v>
      </c>
      <c r="F261" s="42" t="e">
        <f>IF(LEN(VLOOKUP($A261,#REF!,5,FALSE)),IF(INDEX(#REF!,MATCH($A261,#REF!,0),2),LEFT(VLOOKUP($A261,#REF!,5,FALSE),LEN(VLOOKUP($A261,#REF!,5,FALSE))-2),CONCATENATE(LEFT(VLOOKUP($A261,#REF!,5,FALSE),LEN(VLOOKUP($A261,#REF!,5,FALSE))-2),"*")),"")</f>
        <v>#REF!</v>
      </c>
      <c r="G261" s="42" t="e">
        <f>IF(LEN(VLOOKUP($A261,#REF!,6,FALSE)),IF(INDEX(#REF!,MATCH($A261,#REF!,0),3),LEFT(VLOOKUP($A261,#REF!,6,FALSE),LEN(VLOOKUP($A261,#REF!,6,FALSE))-2),CONCATENATE(LEFT(VLOOKUP($A261,#REF!,6,FALSE),LEN(VLOOKUP($A261,#REF!,6,FALSE))-2),"*")),"")</f>
        <v>#REF!</v>
      </c>
      <c r="H261" s="43" t="e">
        <f>IF(LEN(VLOOKUP($A261,#REF!,7,FALSE)),IF(INDEX(#REF!,MATCH($A261,#REF!,0),4),LEFT(VLOOKUP($A261,#REF!,7,FALSE),LEN(VLOOKUP($A261,#REF!,7,FALSE))-2),CONCATENATE(LEFT(VLOOKUP($A261,#REF!,7,FALSE),LEN(VLOOKUP($A261,#REF!,7,FALSE))-2),"*")),"")</f>
        <v>#REF!</v>
      </c>
      <c r="I261" s="54" t="e">
        <f>IF(LEN(VLOOKUP($A261,#REF!,8,FALSE)),UPPER(RIGHT(VLOOKUP($A261,#REF!,8,FALSE),1)),"")</f>
        <v>#REF!</v>
      </c>
      <c r="J261" s="42" t="e">
        <f>IF(LEN(VLOOKUP($A261,#REF!,4,FALSE)),UPPER(RIGHT(VLOOKUP($A261,#REF!,4,FALSE),1)),"")</f>
        <v>#REF!</v>
      </c>
      <c r="K261" s="42" t="e">
        <f>IF(LEN(VLOOKUP($A261,#REF!,5,FALSE)),UPPER(RIGHT(VLOOKUP($A261,#REF!,5,FALSE),1)),"")</f>
        <v>#REF!</v>
      </c>
      <c r="L261" s="42" t="e">
        <f>IF(LEN(VLOOKUP($A261,#REF!,6,FALSE)),UPPER(RIGHT(VLOOKUP($A261,#REF!,6,FALSE),1)),"")</f>
        <v>#REF!</v>
      </c>
      <c r="M261" s="43" t="e">
        <f>IF(LEN(VLOOKUP($A261,#REF!,7,FALSE)),UPPER(RIGHT(VLOOKUP($A261,#REF!,7,FALSE),1)),"")</f>
        <v>#REF!</v>
      </c>
      <c r="N261" s="47" t="s">
        <v>679</v>
      </c>
      <c r="O261" s="38" t="s">
        <v>83</v>
      </c>
      <c r="P261" s="38" t="s">
        <v>104</v>
      </c>
      <c r="Q261" s="38" t="s">
        <v>105</v>
      </c>
      <c r="R261" s="87" t="s">
        <v>83</v>
      </c>
      <c r="S261" s="38" t="e">
        <f>HLOOKUP("Device Tree Pin Name",#REF!,MATCH($A261,#REF!,0),FALSE)</f>
        <v>#REF!</v>
      </c>
      <c r="T261" s="47" t="e">
        <f>HLOOKUP("power rail",#REF!,MATCH($A261,#REF!,0),FALSE)</f>
        <v>#REF!</v>
      </c>
      <c r="U261" s="62" t="e">
        <f>HLOOKUP("Wake Capable",#REF!,MATCH($A261,#REF!,0),FALSE)</f>
        <v>#REF!</v>
      </c>
      <c r="V261" s="62" t="e">
        <f>HLOOKUP("Strap",#REF!,MATCH($A261,#REF!,0),FALSE)</f>
        <v>#REF!</v>
      </c>
      <c r="W261" s="62" t="e">
        <f>HLOOKUP("GTE",#REF!,MATCH($A261,#REF!,0),FALSE)</f>
        <v>#REF!</v>
      </c>
      <c r="X261" s="62" t="e">
        <f>HLOOKUP("DPD_Control",#REF!,MATCH($A261,#REF!,0),FALSE)</f>
        <v>#REF!</v>
      </c>
      <c r="Y261" s="62" t="e">
        <f>HLOOKUP("DPD_Group",#REF!,MATCH($A261,#REF!,0),FALSE)</f>
        <v>#REF!</v>
      </c>
      <c r="Z261" s="47" t="e">
        <f>HLOOKUP("Pad Category",#REF!,MATCH($A261,#REF!,0),FALSE)</f>
        <v>#REF!</v>
      </c>
      <c r="AA261" s="47" t="e">
        <f>HLOOKUP("Pad type",#REF!,MATCH($A261,#REF!,0),FALSE)</f>
        <v>#REF!</v>
      </c>
      <c r="AB261" s="47" t="e">
        <f>HLOOKUP("Pull Strength",#REF!,MATCH($A261,#REF!,0),FALSE)</f>
        <v>#REF!</v>
      </c>
      <c r="AC261" s="47" t="e">
        <f>HLOOKUP("POR Pin State",#REF!,MATCH($A261,#REF!,0),FALSE)</f>
        <v>#REF!</v>
      </c>
      <c r="AD261" s="47" t="str">
        <f t="shared" si="133"/>
        <v>RSVD1</v>
      </c>
      <c r="AE261" s="82"/>
      <c r="AF261" s="38" t="str">
        <f t="shared" si="134"/>
        <v>PULL_DOWN</v>
      </c>
      <c r="AG261" s="38" t="str">
        <f t="shared" si="135"/>
        <v>TRISTATE</v>
      </c>
      <c r="AH261" s="38" t="str">
        <f t="shared" si="136"/>
        <v>DISABLE</v>
      </c>
      <c r="AI261" s="87" t="e">
        <f t="shared" si="137"/>
        <v>#REF!</v>
      </c>
      <c r="AJ261" s="86" t="b">
        <v>1</v>
      </c>
      <c r="AK261" s="86" t="b">
        <v>1</v>
      </c>
      <c r="AL261" s="86" t="b">
        <v>1</v>
      </c>
      <c r="AM261" s="86" t="b">
        <v>1</v>
      </c>
      <c r="AN261" s="86" t="b">
        <v>1</v>
      </c>
      <c r="AO261" s="86" t="b">
        <v>1</v>
      </c>
      <c r="AP261" s="63" t="str">
        <f t="shared" si="138"/>
        <v>VALID</v>
      </c>
      <c r="AQ261" s="102" t="s">
        <v>680</v>
      </c>
      <c r="AR261" s="103" t="s">
        <v>79</v>
      </c>
      <c r="AS261" s="104"/>
      <c r="AT261" s="105"/>
      <c r="AU261" s="116"/>
      <c r="AV261" s="104" t="s">
        <v>124</v>
      </c>
      <c r="AW261" s="118" t="s">
        <v>85</v>
      </c>
      <c r="AX261" s="118" t="s">
        <v>85</v>
      </c>
      <c r="AY261" s="105"/>
      <c r="AZ261" s="104"/>
      <c r="BA261" s="104"/>
      <c r="BB261" s="115"/>
      <c r="BC261" s="116"/>
      <c r="BD261" s="117"/>
      <c r="BE261" s="150"/>
      <c r="BF261" s="147" t="e">
        <f>VLOOKUP($A261,#REF!,34,FALSE)</f>
        <v>#REF!</v>
      </c>
      <c r="BG261" s="148" t="e">
        <f>VLOOKUP($A261,#REF!,22,FALSE)</f>
        <v>#REF!</v>
      </c>
      <c r="BH261" s="149"/>
    </row>
    <row r="262" ht="12.95" customHeight="1" spans="1:60">
      <c r="A262" s="47" t="s">
        <v>681</v>
      </c>
      <c r="B262" s="38" t="e">
        <f>VLOOKUP($A262,#REF!,34,FALSE)</f>
        <v>#REF!</v>
      </c>
      <c r="C262" s="39" t="str">
        <f t="shared" si="132"/>
        <v>unused_SPI7_MISO</v>
      </c>
      <c r="D262" s="40" t="e">
        <f>IF(LEN(VLOOKUP($A262,#REF!,8,FALSE)),LEFT(VLOOKUP($A262,#REF!,8,FALSE),LEN(VLOOKUP($A262,#REF!,8,FALSE))-2),"")</f>
        <v>#REF!</v>
      </c>
      <c r="E262" s="41" t="e">
        <f>IF(LEN(VLOOKUP($A262,#REF!,4,FALSE)),IF(INDEX(#REF!,MATCH($A262,#REF!,0),1),LEFT(VLOOKUP($A262,#REF!,4,FALSE),LEN(VLOOKUP($A262,#REF!,4,FALSE))-2),CONCATENATE(LEFT(VLOOKUP($A262,#REF!,4,FALSE),LEN(VLOOKUP($A262,#REF!,4,FALSE))-2),"*")),"")</f>
        <v>#REF!</v>
      </c>
      <c r="F262" s="42" t="e">
        <f>IF(LEN(VLOOKUP($A262,#REF!,5,FALSE)),IF(INDEX(#REF!,MATCH($A262,#REF!,0),2),LEFT(VLOOKUP($A262,#REF!,5,FALSE),LEN(VLOOKUP($A262,#REF!,5,FALSE))-2),CONCATENATE(LEFT(VLOOKUP($A262,#REF!,5,FALSE),LEN(VLOOKUP($A262,#REF!,5,FALSE))-2),"*")),"")</f>
        <v>#REF!</v>
      </c>
      <c r="G262" s="42" t="e">
        <f>IF(LEN(VLOOKUP($A262,#REF!,6,FALSE)),IF(INDEX(#REF!,MATCH($A262,#REF!,0),3),LEFT(VLOOKUP($A262,#REF!,6,FALSE),LEN(VLOOKUP($A262,#REF!,6,FALSE))-2),CONCATENATE(LEFT(VLOOKUP($A262,#REF!,6,FALSE),LEN(VLOOKUP($A262,#REF!,6,FALSE))-2),"*")),"")</f>
        <v>#REF!</v>
      </c>
      <c r="H262" s="43" t="e">
        <f>IF(LEN(VLOOKUP($A262,#REF!,7,FALSE)),IF(INDEX(#REF!,MATCH($A262,#REF!,0),4),LEFT(VLOOKUP($A262,#REF!,7,FALSE),LEN(VLOOKUP($A262,#REF!,7,FALSE))-2),CONCATENATE(LEFT(VLOOKUP($A262,#REF!,7,FALSE),LEN(VLOOKUP($A262,#REF!,7,FALSE))-2),"*")),"")</f>
        <v>#REF!</v>
      </c>
      <c r="I262" s="54" t="e">
        <f>IF(LEN(VLOOKUP($A262,#REF!,8,FALSE)),UPPER(RIGHT(VLOOKUP($A262,#REF!,8,FALSE),1)),"")</f>
        <v>#REF!</v>
      </c>
      <c r="J262" s="42" t="e">
        <f>IF(LEN(VLOOKUP($A262,#REF!,4,FALSE)),UPPER(RIGHT(VLOOKUP($A262,#REF!,4,FALSE),1)),"")</f>
        <v>#REF!</v>
      </c>
      <c r="K262" s="42" t="e">
        <f>IF(LEN(VLOOKUP($A262,#REF!,5,FALSE)),UPPER(RIGHT(VLOOKUP($A262,#REF!,5,FALSE),1)),"")</f>
        <v>#REF!</v>
      </c>
      <c r="L262" s="42" t="e">
        <f>IF(LEN(VLOOKUP($A262,#REF!,6,FALSE)),UPPER(RIGHT(VLOOKUP($A262,#REF!,6,FALSE),1)),"")</f>
        <v>#REF!</v>
      </c>
      <c r="M262" s="43" t="e">
        <f>IF(LEN(VLOOKUP($A262,#REF!,7,FALSE)),UPPER(RIGHT(VLOOKUP($A262,#REF!,7,FALSE),1)),"")</f>
        <v>#REF!</v>
      </c>
      <c r="N262" s="47" t="s">
        <v>679</v>
      </c>
      <c r="O262" s="38" t="s">
        <v>83</v>
      </c>
      <c r="P262" s="38" t="s">
        <v>104</v>
      </c>
      <c r="Q262" s="38" t="s">
        <v>105</v>
      </c>
      <c r="R262" s="87" t="s">
        <v>83</v>
      </c>
      <c r="S262" s="38" t="e">
        <f>HLOOKUP("Device Tree Pin Name",#REF!,MATCH($A262,#REF!,0),FALSE)</f>
        <v>#REF!</v>
      </c>
      <c r="T262" s="47" t="e">
        <f>HLOOKUP("power rail",#REF!,MATCH($A262,#REF!,0),FALSE)</f>
        <v>#REF!</v>
      </c>
      <c r="U262" s="62" t="e">
        <f>HLOOKUP("Wake Capable",#REF!,MATCH($A262,#REF!,0),FALSE)</f>
        <v>#REF!</v>
      </c>
      <c r="V262" s="62" t="e">
        <f>HLOOKUP("Strap",#REF!,MATCH($A262,#REF!,0),FALSE)</f>
        <v>#REF!</v>
      </c>
      <c r="W262" s="62" t="e">
        <f>HLOOKUP("GTE",#REF!,MATCH($A262,#REF!,0),FALSE)</f>
        <v>#REF!</v>
      </c>
      <c r="X262" s="62" t="e">
        <f>HLOOKUP("DPD_Control",#REF!,MATCH($A262,#REF!,0),FALSE)</f>
        <v>#REF!</v>
      </c>
      <c r="Y262" s="62" t="e">
        <f>HLOOKUP("DPD_Group",#REF!,MATCH($A262,#REF!,0),FALSE)</f>
        <v>#REF!</v>
      </c>
      <c r="Z262" s="47" t="e">
        <f>HLOOKUP("Pad Category",#REF!,MATCH($A262,#REF!,0),FALSE)</f>
        <v>#REF!</v>
      </c>
      <c r="AA262" s="47" t="e">
        <f>HLOOKUP("Pad type",#REF!,MATCH($A262,#REF!,0),FALSE)</f>
        <v>#REF!</v>
      </c>
      <c r="AB262" s="47" t="e">
        <f>HLOOKUP("Pull Strength",#REF!,MATCH($A262,#REF!,0),FALSE)</f>
        <v>#REF!</v>
      </c>
      <c r="AC262" s="47" t="e">
        <f>HLOOKUP("POR Pin State",#REF!,MATCH($A262,#REF!,0),FALSE)</f>
        <v>#REF!</v>
      </c>
      <c r="AD262" s="47" t="str">
        <f t="shared" si="133"/>
        <v>RSVD1</v>
      </c>
      <c r="AE262" s="82"/>
      <c r="AF262" s="38" t="str">
        <f t="shared" si="134"/>
        <v>PULL_DOWN</v>
      </c>
      <c r="AG262" s="38" t="str">
        <f t="shared" si="135"/>
        <v>TRISTATE</v>
      </c>
      <c r="AH262" s="38" t="str">
        <f t="shared" si="136"/>
        <v>DISABLE</v>
      </c>
      <c r="AI262" s="87" t="e">
        <f t="shared" si="137"/>
        <v>#REF!</v>
      </c>
      <c r="AJ262" s="86" t="b">
        <v>1</v>
      </c>
      <c r="AK262" s="86" t="b">
        <v>1</v>
      </c>
      <c r="AL262" s="86" t="b">
        <v>1</v>
      </c>
      <c r="AM262" s="86" t="b">
        <v>1</v>
      </c>
      <c r="AN262" s="86" t="b">
        <v>1</v>
      </c>
      <c r="AO262" s="86" t="b">
        <v>1</v>
      </c>
      <c r="AP262" s="63" t="str">
        <f t="shared" si="138"/>
        <v>VALID</v>
      </c>
      <c r="AQ262" s="102" t="s">
        <v>682</v>
      </c>
      <c r="AR262" s="103" t="s">
        <v>79</v>
      </c>
      <c r="AS262" s="104"/>
      <c r="AT262" s="105"/>
      <c r="AU262" s="116"/>
      <c r="AV262" s="104" t="s">
        <v>124</v>
      </c>
      <c r="AW262" s="118" t="s">
        <v>85</v>
      </c>
      <c r="AX262" s="118" t="s">
        <v>85</v>
      </c>
      <c r="AY262" s="105"/>
      <c r="AZ262" s="104"/>
      <c r="BA262" s="104"/>
      <c r="BB262" s="115"/>
      <c r="BC262" s="116"/>
      <c r="BD262" s="117"/>
      <c r="BE262" s="150"/>
      <c r="BF262" s="147" t="e">
        <f>VLOOKUP($A262,#REF!,34,FALSE)</f>
        <v>#REF!</v>
      </c>
      <c r="BG262" s="148" t="e">
        <f>VLOOKUP($A262,#REF!,22,FALSE)</f>
        <v>#REF!</v>
      </c>
      <c r="BH262" s="149"/>
    </row>
    <row r="263" ht="12.95" customHeight="1" spans="1:60">
      <c r="A263" s="47" t="s">
        <v>683</v>
      </c>
      <c r="B263" s="38" t="e">
        <f>VLOOKUP($A263,#REF!,34,FALSE)</f>
        <v>#REF!</v>
      </c>
      <c r="C263" s="39" t="str">
        <f t="shared" si="132"/>
        <v>unused_SPI7_MOSI</v>
      </c>
      <c r="D263" s="40" t="e">
        <f>IF(LEN(VLOOKUP($A263,#REF!,8,FALSE)),LEFT(VLOOKUP($A263,#REF!,8,FALSE),LEN(VLOOKUP($A263,#REF!,8,FALSE))-2),"")</f>
        <v>#REF!</v>
      </c>
      <c r="E263" s="41" t="e">
        <f>IF(LEN(VLOOKUP($A263,#REF!,4,FALSE)),IF(INDEX(#REF!,MATCH($A263,#REF!,0),1),LEFT(VLOOKUP($A263,#REF!,4,FALSE),LEN(VLOOKUP($A263,#REF!,4,FALSE))-2),CONCATENATE(LEFT(VLOOKUP($A263,#REF!,4,FALSE),LEN(VLOOKUP($A263,#REF!,4,FALSE))-2),"*")),"")</f>
        <v>#REF!</v>
      </c>
      <c r="F263" s="42" t="e">
        <f>IF(LEN(VLOOKUP($A263,#REF!,5,FALSE)),IF(INDEX(#REF!,MATCH($A263,#REF!,0),2),LEFT(VLOOKUP($A263,#REF!,5,FALSE),LEN(VLOOKUP($A263,#REF!,5,FALSE))-2),CONCATENATE(LEFT(VLOOKUP($A263,#REF!,5,FALSE),LEN(VLOOKUP($A263,#REF!,5,FALSE))-2),"*")),"")</f>
        <v>#REF!</v>
      </c>
      <c r="G263" s="42" t="e">
        <f>IF(LEN(VLOOKUP($A263,#REF!,6,FALSE)),IF(INDEX(#REF!,MATCH($A263,#REF!,0),3),LEFT(VLOOKUP($A263,#REF!,6,FALSE),LEN(VLOOKUP($A263,#REF!,6,FALSE))-2),CONCATENATE(LEFT(VLOOKUP($A263,#REF!,6,FALSE),LEN(VLOOKUP($A263,#REF!,6,FALSE))-2),"*")),"")</f>
        <v>#REF!</v>
      </c>
      <c r="H263" s="43" t="e">
        <f>IF(LEN(VLOOKUP($A263,#REF!,7,FALSE)),IF(INDEX(#REF!,MATCH($A263,#REF!,0),4),LEFT(VLOOKUP($A263,#REF!,7,FALSE),LEN(VLOOKUP($A263,#REF!,7,FALSE))-2),CONCATENATE(LEFT(VLOOKUP($A263,#REF!,7,FALSE),LEN(VLOOKUP($A263,#REF!,7,FALSE))-2),"*")),"")</f>
        <v>#REF!</v>
      </c>
      <c r="I263" s="54" t="e">
        <f>IF(LEN(VLOOKUP($A263,#REF!,8,FALSE)),UPPER(RIGHT(VLOOKUP($A263,#REF!,8,FALSE),1)),"")</f>
        <v>#REF!</v>
      </c>
      <c r="J263" s="42" t="e">
        <f>IF(LEN(VLOOKUP($A263,#REF!,4,FALSE)),UPPER(RIGHT(VLOOKUP($A263,#REF!,4,FALSE),1)),"")</f>
        <v>#REF!</v>
      </c>
      <c r="K263" s="42" t="e">
        <f>IF(LEN(VLOOKUP($A263,#REF!,5,FALSE)),UPPER(RIGHT(VLOOKUP($A263,#REF!,5,FALSE),1)),"")</f>
        <v>#REF!</v>
      </c>
      <c r="L263" s="42" t="e">
        <f>IF(LEN(VLOOKUP($A263,#REF!,6,FALSE)),UPPER(RIGHT(VLOOKUP($A263,#REF!,6,FALSE),1)),"")</f>
        <v>#REF!</v>
      </c>
      <c r="M263" s="43" t="e">
        <f>IF(LEN(VLOOKUP($A263,#REF!,7,FALSE)),UPPER(RIGHT(VLOOKUP($A263,#REF!,7,FALSE),1)),"")</f>
        <v>#REF!</v>
      </c>
      <c r="N263" s="47" t="s">
        <v>679</v>
      </c>
      <c r="O263" s="38" t="s">
        <v>83</v>
      </c>
      <c r="P263" s="38" t="s">
        <v>104</v>
      </c>
      <c r="Q263" s="38" t="s">
        <v>105</v>
      </c>
      <c r="R263" s="87" t="s">
        <v>83</v>
      </c>
      <c r="S263" s="38" t="e">
        <f>HLOOKUP("Device Tree Pin Name",#REF!,MATCH($A263,#REF!,0),FALSE)</f>
        <v>#REF!</v>
      </c>
      <c r="T263" s="47" t="e">
        <f>HLOOKUP("power rail",#REF!,MATCH($A263,#REF!,0),FALSE)</f>
        <v>#REF!</v>
      </c>
      <c r="U263" s="62" t="e">
        <f>HLOOKUP("Wake Capable",#REF!,MATCH($A263,#REF!,0),FALSE)</f>
        <v>#REF!</v>
      </c>
      <c r="V263" s="62" t="e">
        <f>HLOOKUP("Strap",#REF!,MATCH($A263,#REF!,0),FALSE)</f>
        <v>#REF!</v>
      </c>
      <c r="W263" s="62" t="e">
        <f>HLOOKUP("GTE",#REF!,MATCH($A263,#REF!,0),FALSE)</f>
        <v>#REF!</v>
      </c>
      <c r="X263" s="62" t="e">
        <f>HLOOKUP("DPD_Control",#REF!,MATCH($A263,#REF!,0),FALSE)</f>
        <v>#REF!</v>
      </c>
      <c r="Y263" s="62" t="e">
        <f>HLOOKUP("DPD_Group",#REF!,MATCH($A263,#REF!,0),FALSE)</f>
        <v>#REF!</v>
      </c>
      <c r="Z263" s="47" t="e">
        <f>HLOOKUP("Pad Category",#REF!,MATCH($A263,#REF!,0),FALSE)</f>
        <v>#REF!</v>
      </c>
      <c r="AA263" s="47" t="e">
        <f>HLOOKUP("Pad type",#REF!,MATCH($A263,#REF!,0),FALSE)</f>
        <v>#REF!</v>
      </c>
      <c r="AB263" s="47" t="e">
        <f>HLOOKUP("Pull Strength",#REF!,MATCH($A263,#REF!,0),FALSE)</f>
        <v>#REF!</v>
      </c>
      <c r="AC263" s="47" t="e">
        <f>HLOOKUP("POR Pin State",#REF!,MATCH($A263,#REF!,0),FALSE)</f>
        <v>#REF!</v>
      </c>
      <c r="AD263" s="47" t="str">
        <f t="shared" si="133"/>
        <v>RSVD1</v>
      </c>
      <c r="AE263" s="82"/>
      <c r="AF263" s="38" t="str">
        <f t="shared" si="134"/>
        <v>PULL_DOWN</v>
      </c>
      <c r="AG263" s="38" t="str">
        <f t="shared" si="135"/>
        <v>TRISTATE</v>
      </c>
      <c r="AH263" s="38" t="str">
        <f t="shared" si="136"/>
        <v>DISABLE</v>
      </c>
      <c r="AI263" s="87" t="e">
        <f t="shared" si="137"/>
        <v>#REF!</v>
      </c>
      <c r="AJ263" s="86" t="b">
        <v>1</v>
      </c>
      <c r="AK263" s="86" t="b">
        <v>1</v>
      </c>
      <c r="AL263" s="86" t="b">
        <v>1</v>
      </c>
      <c r="AM263" s="86" t="b">
        <v>1</v>
      </c>
      <c r="AN263" s="86" t="b">
        <v>1</v>
      </c>
      <c r="AO263" s="86" t="b">
        <v>1</v>
      </c>
      <c r="AP263" s="63" t="str">
        <f t="shared" si="138"/>
        <v>VALID</v>
      </c>
      <c r="AQ263" s="102" t="s">
        <v>684</v>
      </c>
      <c r="AR263" s="103" t="s">
        <v>79</v>
      </c>
      <c r="AS263" s="104"/>
      <c r="AT263" s="105"/>
      <c r="AU263" s="116"/>
      <c r="AV263" s="104" t="s">
        <v>124</v>
      </c>
      <c r="AW263" s="118" t="s">
        <v>85</v>
      </c>
      <c r="AX263" s="118" t="s">
        <v>85</v>
      </c>
      <c r="AY263" s="105"/>
      <c r="AZ263" s="104"/>
      <c r="BA263" s="104"/>
      <c r="BB263" s="115"/>
      <c r="BC263" s="116"/>
      <c r="BD263" s="117"/>
      <c r="BE263" s="150"/>
      <c r="BF263" s="147" t="e">
        <f>VLOOKUP($A263,#REF!,34,FALSE)</f>
        <v>#REF!</v>
      </c>
      <c r="BG263" s="148" t="e">
        <f>VLOOKUP($A263,#REF!,22,FALSE)</f>
        <v>#REF!</v>
      </c>
      <c r="BH263" s="149"/>
    </row>
    <row r="264" ht="12.95" customHeight="1" spans="1:60">
      <c r="A264" s="47" t="s">
        <v>685</v>
      </c>
      <c r="B264" s="38" t="e">
        <f>VLOOKUP($A264,#REF!,34,FALSE)</f>
        <v>#REF!</v>
      </c>
      <c r="C264" s="39" t="str">
        <f t="shared" si="132"/>
        <v>unused_SPI7_CS0</v>
      </c>
      <c r="D264" s="40" t="e">
        <f>IF(LEN(VLOOKUP($A264,#REF!,8,FALSE)),LEFT(VLOOKUP($A264,#REF!,8,FALSE),LEN(VLOOKUP($A264,#REF!,8,FALSE))-2),"")</f>
        <v>#REF!</v>
      </c>
      <c r="E264" s="41" t="e">
        <f>IF(LEN(VLOOKUP($A264,#REF!,4,FALSE)),IF(INDEX(#REF!,MATCH($A264,#REF!,0),1),LEFT(VLOOKUP($A264,#REF!,4,FALSE),LEN(VLOOKUP($A264,#REF!,4,FALSE))-2),CONCATENATE(LEFT(VLOOKUP($A264,#REF!,4,FALSE),LEN(VLOOKUP($A264,#REF!,4,FALSE))-2),"*")),"")</f>
        <v>#REF!</v>
      </c>
      <c r="F264" s="42" t="e">
        <f>IF(LEN(VLOOKUP($A264,#REF!,5,FALSE)),IF(INDEX(#REF!,MATCH($A264,#REF!,0),2),LEFT(VLOOKUP($A264,#REF!,5,FALSE),LEN(VLOOKUP($A264,#REF!,5,FALSE))-2),CONCATENATE(LEFT(VLOOKUP($A264,#REF!,5,FALSE),LEN(VLOOKUP($A264,#REF!,5,FALSE))-2),"*")),"")</f>
        <v>#REF!</v>
      </c>
      <c r="G264" s="42" t="e">
        <f>IF(LEN(VLOOKUP($A264,#REF!,6,FALSE)),IF(INDEX(#REF!,MATCH($A264,#REF!,0),3),LEFT(VLOOKUP($A264,#REF!,6,FALSE),LEN(VLOOKUP($A264,#REF!,6,FALSE))-2),CONCATENATE(LEFT(VLOOKUP($A264,#REF!,6,FALSE),LEN(VLOOKUP($A264,#REF!,6,FALSE))-2),"*")),"")</f>
        <v>#REF!</v>
      </c>
      <c r="H264" s="43" t="e">
        <f>IF(LEN(VLOOKUP($A264,#REF!,7,FALSE)),IF(INDEX(#REF!,MATCH($A264,#REF!,0),4),LEFT(VLOOKUP($A264,#REF!,7,FALSE),LEN(VLOOKUP($A264,#REF!,7,FALSE))-2),CONCATENATE(LEFT(VLOOKUP($A264,#REF!,7,FALSE),LEN(VLOOKUP($A264,#REF!,7,FALSE))-2),"*")),"")</f>
        <v>#REF!</v>
      </c>
      <c r="I264" s="54" t="e">
        <f>IF(LEN(VLOOKUP($A264,#REF!,8,FALSE)),UPPER(RIGHT(VLOOKUP($A264,#REF!,8,FALSE),1)),"")</f>
        <v>#REF!</v>
      </c>
      <c r="J264" s="42" t="e">
        <f>IF(LEN(VLOOKUP($A264,#REF!,4,FALSE)),UPPER(RIGHT(VLOOKUP($A264,#REF!,4,FALSE),1)),"")</f>
        <v>#REF!</v>
      </c>
      <c r="K264" s="42" t="e">
        <f>IF(LEN(VLOOKUP($A264,#REF!,5,FALSE)),UPPER(RIGHT(VLOOKUP($A264,#REF!,5,FALSE),1)),"")</f>
        <v>#REF!</v>
      </c>
      <c r="L264" s="42" t="e">
        <f>IF(LEN(VLOOKUP($A264,#REF!,6,FALSE)),UPPER(RIGHT(VLOOKUP($A264,#REF!,6,FALSE),1)),"")</f>
        <v>#REF!</v>
      </c>
      <c r="M264" s="43" t="e">
        <f>IF(LEN(VLOOKUP($A264,#REF!,7,FALSE)),UPPER(RIGHT(VLOOKUP($A264,#REF!,7,FALSE),1)),"")</f>
        <v>#REF!</v>
      </c>
      <c r="N264" s="47" t="s">
        <v>679</v>
      </c>
      <c r="O264" s="38" t="s">
        <v>83</v>
      </c>
      <c r="P264" s="38" t="s">
        <v>104</v>
      </c>
      <c r="Q264" s="38" t="s">
        <v>105</v>
      </c>
      <c r="R264" s="87" t="s">
        <v>83</v>
      </c>
      <c r="S264" s="38" t="e">
        <f>HLOOKUP("Device Tree Pin Name",#REF!,MATCH($A264,#REF!,0),FALSE)</f>
        <v>#REF!</v>
      </c>
      <c r="T264" s="47" t="e">
        <f>HLOOKUP("power rail",#REF!,MATCH($A264,#REF!,0),FALSE)</f>
        <v>#REF!</v>
      </c>
      <c r="U264" s="62" t="e">
        <f>HLOOKUP("Wake Capable",#REF!,MATCH($A264,#REF!,0),FALSE)</f>
        <v>#REF!</v>
      </c>
      <c r="V264" s="62" t="e">
        <f>HLOOKUP("Strap",#REF!,MATCH($A264,#REF!,0),FALSE)</f>
        <v>#REF!</v>
      </c>
      <c r="W264" s="62" t="e">
        <f>HLOOKUP("GTE",#REF!,MATCH($A264,#REF!,0),FALSE)</f>
        <v>#REF!</v>
      </c>
      <c r="X264" s="62" t="e">
        <f>HLOOKUP("DPD_Control",#REF!,MATCH($A264,#REF!,0),FALSE)</f>
        <v>#REF!</v>
      </c>
      <c r="Y264" s="62" t="e">
        <f>HLOOKUP("DPD_Group",#REF!,MATCH($A264,#REF!,0),FALSE)</f>
        <v>#REF!</v>
      </c>
      <c r="Z264" s="47" t="e">
        <f>HLOOKUP("Pad Category",#REF!,MATCH($A264,#REF!,0),FALSE)</f>
        <v>#REF!</v>
      </c>
      <c r="AA264" s="47" t="e">
        <f>HLOOKUP("Pad type",#REF!,MATCH($A264,#REF!,0),FALSE)</f>
        <v>#REF!</v>
      </c>
      <c r="AB264" s="47" t="e">
        <f>HLOOKUP("Pull Strength",#REF!,MATCH($A264,#REF!,0),FALSE)</f>
        <v>#REF!</v>
      </c>
      <c r="AC264" s="47" t="e">
        <f>HLOOKUP("POR Pin State",#REF!,MATCH($A264,#REF!,0),FALSE)</f>
        <v>#REF!</v>
      </c>
      <c r="AD264" s="47" t="str">
        <f t="shared" si="133"/>
        <v>RSVD1</v>
      </c>
      <c r="AE264" s="82"/>
      <c r="AF264" s="38" t="str">
        <f t="shared" si="134"/>
        <v>PULL_DOWN</v>
      </c>
      <c r="AG264" s="38" t="str">
        <f t="shared" si="135"/>
        <v>TRISTATE</v>
      </c>
      <c r="AH264" s="38" t="str">
        <f t="shared" si="136"/>
        <v>DISABLE</v>
      </c>
      <c r="AI264" s="87" t="e">
        <f t="shared" si="137"/>
        <v>#REF!</v>
      </c>
      <c r="AJ264" s="86" t="b">
        <v>1</v>
      </c>
      <c r="AK264" s="86" t="b">
        <v>1</v>
      </c>
      <c r="AL264" s="86" t="b">
        <v>1</v>
      </c>
      <c r="AM264" s="86" t="b">
        <v>1</v>
      </c>
      <c r="AN264" s="86" t="b">
        <v>1</v>
      </c>
      <c r="AO264" s="86" t="b">
        <v>1</v>
      </c>
      <c r="AP264" s="63" t="str">
        <f t="shared" si="138"/>
        <v>VALID</v>
      </c>
      <c r="AQ264" s="170" t="s">
        <v>686</v>
      </c>
      <c r="AR264" s="171" t="s">
        <v>79</v>
      </c>
      <c r="AS264" s="172"/>
      <c r="AT264" s="105"/>
      <c r="AU264" s="116"/>
      <c r="AV264" s="104" t="s">
        <v>124</v>
      </c>
      <c r="AW264" s="118" t="s">
        <v>85</v>
      </c>
      <c r="AX264" s="118" t="s">
        <v>85</v>
      </c>
      <c r="AY264" s="105"/>
      <c r="AZ264" s="172"/>
      <c r="BA264" s="172"/>
      <c r="BB264" s="177"/>
      <c r="BC264" s="178"/>
      <c r="BD264" s="179"/>
      <c r="BE264" s="150"/>
      <c r="BF264" s="147" t="e">
        <f>VLOOKUP($A264,#REF!,34,FALSE)</f>
        <v>#REF!</v>
      </c>
      <c r="BG264" s="148" t="e">
        <f>VLOOKUP($A264,#REF!,22,FALSE)</f>
        <v>#REF!</v>
      </c>
      <c r="BH264" s="149"/>
    </row>
    <row r="265" ht="12.95" customHeight="1" spans="1:60">
      <c r="A265" s="47" t="s">
        <v>687</v>
      </c>
      <c r="B265" s="38" t="e">
        <f>VLOOKUP($A265,#REF!,34,FALSE)</f>
        <v>#REF!</v>
      </c>
      <c r="C265" s="39" t="str">
        <f t="shared" si="132"/>
        <v>unused_SOC_GPIO51</v>
      </c>
      <c r="D265" s="40" t="e">
        <f>IF(LEN(VLOOKUP($A265,#REF!,8,FALSE)),LEFT(VLOOKUP($A265,#REF!,8,FALSE),LEN(VLOOKUP($A265,#REF!,8,FALSE))-2),"")</f>
        <v>#REF!</v>
      </c>
      <c r="E265" s="41" t="e">
        <f>IF(LEN(VLOOKUP($A265,#REF!,4,FALSE)),IF(INDEX(#REF!,MATCH($A265,#REF!,0),1),LEFT(VLOOKUP($A265,#REF!,4,FALSE),LEN(VLOOKUP($A265,#REF!,4,FALSE))-2),CONCATENATE(LEFT(VLOOKUP($A265,#REF!,4,FALSE),LEN(VLOOKUP($A265,#REF!,4,FALSE))-2),"*")),"")</f>
        <v>#REF!</v>
      </c>
      <c r="F265" s="42" t="e">
        <f>IF(LEN(VLOOKUP($A265,#REF!,5,FALSE)),IF(INDEX(#REF!,MATCH($A265,#REF!,0),2),LEFT(VLOOKUP($A265,#REF!,5,FALSE),LEN(VLOOKUP($A265,#REF!,5,FALSE))-2),CONCATENATE(LEFT(VLOOKUP($A265,#REF!,5,FALSE),LEN(VLOOKUP($A265,#REF!,5,FALSE))-2),"*")),"")</f>
        <v>#REF!</v>
      </c>
      <c r="G265" s="42" t="e">
        <f>IF(LEN(VLOOKUP($A265,#REF!,6,FALSE)),IF(INDEX(#REF!,MATCH($A265,#REF!,0),3),LEFT(VLOOKUP($A265,#REF!,6,FALSE),LEN(VLOOKUP($A265,#REF!,6,FALSE))-2),CONCATENATE(LEFT(VLOOKUP($A265,#REF!,6,FALSE),LEN(VLOOKUP($A265,#REF!,6,FALSE))-2),"*")),"")</f>
        <v>#REF!</v>
      </c>
      <c r="H265" s="43" t="e">
        <f>IF(LEN(VLOOKUP($A265,#REF!,7,FALSE)),IF(INDEX(#REF!,MATCH($A265,#REF!,0),4),LEFT(VLOOKUP($A265,#REF!,7,FALSE),LEN(VLOOKUP($A265,#REF!,7,FALSE))-2),CONCATENATE(LEFT(VLOOKUP($A265,#REF!,7,FALSE),LEN(VLOOKUP($A265,#REF!,7,FALSE))-2),"*")),"")</f>
        <v>#REF!</v>
      </c>
      <c r="I265" s="54" t="e">
        <f>IF(LEN(VLOOKUP($A265,#REF!,8,FALSE)),UPPER(RIGHT(VLOOKUP($A265,#REF!,8,FALSE),1)),"")</f>
        <v>#REF!</v>
      </c>
      <c r="J265" s="42" t="e">
        <f>IF(LEN(VLOOKUP($A265,#REF!,4,FALSE)),UPPER(RIGHT(VLOOKUP($A265,#REF!,4,FALSE),1)),"")</f>
        <v>#REF!</v>
      </c>
      <c r="K265" s="42" t="e">
        <f>IF(LEN(VLOOKUP($A265,#REF!,5,FALSE)),UPPER(RIGHT(VLOOKUP($A265,#REF!,5,FALSE),1)),"")</f>
        <v>#REF!</v>
      </c>
      <c r="L265" s="42" t="e">
        <f>IF(LEN(VLOOKUP($A265,#REF!,6,FALSE)),UPPER(RIGHT(VLOOKUP($A265,#REF!,6,FALSE),1)),"")</f>
        <v>#REF!</v>
      </c>
      <c r="M265" s="43" t="e">
        <f>IF(LEN(VLOOKUP($A265,#REF!,7,FALSE)),UPPER(RIGHT(VLOOKUP($A265,#REF!,7,FALSE),1)),"")</f>
        <v>#REF!</v>
      </c>
      <c r="N265" s="38" t="e">
        <f t="shared" ref="N265:N266" si="139">IF(E265="","RSVD0")</f>
        <v>#REF!</v>
      </c>
      <c r="O265" s="38" t="s">
        <v>83</v>
      </c>
      <c r="P265" s="38" t="s">
        <v>104</v>
      </c>
      <c r="Q265" s="38" t="s">
        <v>105</v>
      </c>
      <c r="R265" s="87" t="s">
        <v>94</v>
      </c>
      <c r="S265" s="38" t="e">
        <f>HLOOKUP("Device Tree Pin Name",#REF!,MATCH($A265,#REF!,0),FALSE)</f>
        <v>#REF!</v>
      </c>
      <c r="T265" s="47" t="e">
        <f>HLOOKUP("power rail",#REF!,MATCH($A265,#REF!,0),FALSE)</f>
        <v>#REF!</v>
      </c>
      <c r="U265" s="62" t="e">
        <f>HLOOKUP("Wake Capable",#REF!,MATCH($A265,#REF!,0),FALSE)</f>
        <v>#REF!</v>
      </c>
      <c r="V265" s="62" t="e">
        <f>HLOOKUP("Strap",#REF!,MATCH($A265,#REF!,0),FALSE)</f>
        <v>#REF!</v>
      </c>
      <c r="W265" s="62" t="e">
        <f>HLOOKUP("GTE",#REF!,MATCH($A265,#REF!,0),FALSE)</f>
        <v>#REF!</v>
      </c>
      <c r="X265" s="62" t="e">
        <f>HLOOKUP("DPD_Control",#REF!,MATCH($A265,#REF!,0),FALSE)</f>
        <v>#REF!</v>
      </c>
      <c r="Y265" s="62" t="e">
        <f>HLOOKUP("DPD_Group",#REF!,MATCH($A265,#REF!,0),FALSE)</f>
        <v>#REF!</v>
      </c>
      <c r="Z265" s="47" t="e">
        <f>HLOOKUP("Pad Category",#REF!,MATCH($A265,#REF!,0),FALSE)</f>
        <v>#REF!</v>
      </c>
      <c r="AA265" s="47" t="e">
        <f>HLOOKUP("Pad type",#REF!,MATCH($A265,#REF!,0),FALSE)</f>
        <v>#REF!</v>
      </c>
      <c r="AB265" s="47" t="e">
        <f>HLOOKUP("Pull Strength",#REF!,MATCH($A265,#REF!,0),FALSE)</f>
        <v>#REF!</v>
      </c>
      <c r="AC265" s="47" t="e">
        <f>HLOOKUP("POR Pin State",#REF!,MATCH($A265,#REF!,0),FALSE)</f>
        <v>#REF!</v>
      </c>
      <c r="AD265" s="47" t="str">
        <f t="shared" si="133"/>
        <v>RSVD0</v>
      </c>
      <c r="AE265" s="82"/>
      <c r="AF265" s="38" t="str">
        <f t="shared" si="134"/>
        <v>PULL_DOWN</v>
      </c>
      <c r="AG265" s="38" t="str">
        <f t="shared" si="135"/>
        <v>TRISTATE</v>
      </c>
      <c r="AH265" s="38" t="str">
        <f t="shared" si="136"/>
        <v>DISABLE</v>
      </c>
      <c r="AI265" s="87" t="e">
        <f t="shared" si="137"/>
        <v>#REF!</v>
      </c>
      <c r="AJ265" s="86" t="b">
        <v>1</v>
      </c>
      <c r="AK265" s="86" t="b">
        <v>1</v>
      </c>
      <c r="AL265" s="86" t="b">
        <v>1</v>
      </c>
      <c r="AM265" s="86" t="b">
        <v>1</v>
      </c>
      <c r="AN265" s="86" t="b">
        <v>1</v>
      </c>
      <c r="AO265" s="86" t="b">
        <v>1</v>
      </c>
      <c r="AP265" s="63" t="str">
        <f t="shared" si="138"/>
        <v>VALID</v>
      </c>
      <c r="AQ265" s="170" t="s">
        <v>688</v>
      </c>
      <c r="AR265" s="171" t="s">
        <v>79</v>
      </c>
      <c r="AS265" s="172"/>
      <c r="AT265" s="105"/>
      <c r="AU265" s="116"/>
      <c r="AV265" s="116"/>
      <c r="AW265" s="118" t="s">
        <v>85</v>
      </c>
      <c r="AX265" s="118" t="s">
        <v>85</v>
      </c>
      <c r="AY265" s="105"/>
      <c r="AZ265" s="172"/>
      <c r="BA265" s="172"/>
      <c r="BB265" s="177"/>
      <c r="BC265" s="178"/>
      <c r="BD265" s="179"/>
      <c r="BE265" s="125" t="s">
        <v>3</v>
      </c>
      <c r="BF265" s="147" t="e">
        <f>VLOOKUP($A265,#REF!,34,FALSE)</f>
        <v>#REF!</v>
      </c>
      <c r="BG265" s="148" t="e">
        <f>VLOOKUP($A265,#REF!,22,FALSE)</f>
        <v>#REF!</v>
      </c>
      <c r="BH265" s="149"/>
    </row>
    <row r="266" ht="12.95" customHeight="1" spans="1:60">
      <c r="A266" s="47" t="s">
        <v>689</v>
      </c>
      <c r="B266" s="38" t="e">
        <f>VLOOKUP($A266,#REF!,34,FALSE)</f>
        <v>#REF!</v>
      </c>
      <c r="C266" s="39" t="str">
        <f t="shared" si="132"/>
        <v>unused_SOC_GPIO52</v>
      </c>
      <c r="D266" s="40" t="e">
        <f>IF(LEN(VLOOKUP($A266,#REF!,8,FALSE)),LEFT(VLOOKUP($A266,#REF!,8,FALSE),LEN(VLOOKUP($A266,#REF!,8,FALSE))-2),"")</f>
        <v>#REF!</v>
      </c>
      <c r="E266" s="41" t="e">
        <f>IF(LEN(VLOOKUP($A266,#REF!,4,FALSE)),IF(INDEX(#REF!,MATCH($A266,#REF!,0),1),LEFT(VLOOKUP($A266,#REF!,4,FALSE),LEN(VLOOKUP($A266,#REF!,4,FALSE))-2),CONCATENATE(LEFT(VLOOKUP($A266,#REF!,4,FALSE),LEN(VLOOKUP($A266,#REF!,4,FALSE))-2),"*")),"")</f>
        <v>#REF!</v>
      </c>
      <c r="F266" s="42" t="e">
        <f>IF(LEN(VLOOKUP($A266,#REF!,5,FALSE)),IF(INDEX(#REF!,MATCH($A266,#REF!,0),2),LEFT(VLOOKUP($A266,#REF!,5,FALSE),LEN(VLOOKUP($A266,#REF!,5,FALSE))-2),CONCATENATE(LEFT(VLOOKUP($A266,#REF!,5,FALSE),LEN(VLOOKUP($A266,#REF!,5,FALSE))-2),"*")),"")</f>
        <v>#REF!</v>
      </c>
      <c r="G266" s="42" t="e">
        <f>IF(LEN(VLOOKUP($A266,#REF!,6,FALSE)),IF(INDEX(#REF!,MATCH($A266,#REF!,0),3),LEFT(VLOOKUP($A266,#REF!,6,FALSE),LEN(VLOOKUP($A266,#REF!,6,FALSE))-2),CONCATENATE(LEFT(VLOOKUP($A266,#REF!,6,FALSE),LEN(VLOOKUP($A266,#REF!,6,FALSE))-2),"*")),"")</f>
        <v>#REF!</v>
      </c>
      <c r="H266" s="43" t="e">
        <f>IF(LEN(VLOOKUP($A266,#REF!,7,FALSE)),IF(INDEX(#REF!,MATCH($A266,#REF!,0),4),LEFT(VLOOKUP($A266,#REF!,7,FALSE),LEN(VLOOKUP($A266,#REF!,7,FALSE))-2),CONCATENATE(LEFT(VLOOKUP($A266,#REF!,7,FALSE),LEN(VLOOKUP($A266,#REF!,7,FALSE))-2),"*")),"")</f>
        <v>#REF!</v>
      </c>
      <c r="I266" s="54" t="e">
        <f>IF(LEN(VLOOKUP($A266,#REF!,8,FALSE)),UPPER(RIGHT(VLOOKUP($A266,#REF!,8,FALSE),1)),"")</f>
        <v>#REF!</v>
      </c>
      <c r="J266" s="42" t="e">
        <f>IF(LEN(VLOOKUP($A266,#REF!,4,FALSE)),UPPER(RIGHT(VLOOKUP($A266,#REF!,4,FALSE),1)),"")</f>
        <v>#REF!</v>
      </c>
      <c r="K266" s="42" t="e">
        <f>IF(LEN(VLOOKUP($A266,#REF!,5,FALSE)),UPPER(RIGHT(VLOOKUP($A266,#REF!,5,FALSE),1)),"")</f>
        <v>#REF!</v>
      </c>
      <c r="L266" s="42" t="e">
        <f>IF(LEN(VLOOKUP($A266,#REF!,6,FALSE)),UPPER(RIGHT(VLOOKUP($A266,#REF!,6,FALSE),1)),"")</f>
        <v>#REF!</v>
      </c>
      <c r="M266" s="43" t="e">
        <f>IF(LEN(VLOOKUP($A266,#REF!,7,FALSE)),UPPER(RIGHT(VLOOKUP($A266,#REF!,7,FALSE),1)),"")</f>
        <v>#REF!</v>
      </c>
      <c r="N266" s="38" t="e">
        <f t="shared" si="139"/>
        <v>#REF!</v>
      </c>
      <c r="O266" s="38" t="s">
        <v>83</v>
      </c>
      <c r="P266" s="38" t="s">
        <v>104</v>
      </c>
      <c r="Q266" s="38" t="s">
        <v>105</v>
      </c>
      <c r="R266" s="87" t="s">
        <v>94</v>
      </c>
      <c r="S266" s="38" t="e">
        <f>HLOOKUP("Device Tree Pin Name",#REF!,MATCH($A266,#REF!,0),FALSE)</f>
        <v>#REF!</v>
      </c>
      <c r="T266" s="47" t="e">
        <f>HLOOKUP("power rail",#REF!,MATCH($A266,#REF!,0),FALSE)</f>
        <v>#REF!</v>
      </c>
      <c r="U266" s="62" t="e">
        <f>HLOOKUP("Wake Capable",#REF!,MATCH($A266,#REF!,0),FALSE)</f>
        <v>#REF!</v>
      </c>
      <c r="V266" s="62" t="e">
        <f>HLOOKUP("Strap",#REF!,MATCH($A266,#REF!,0),FALSE)</f>
        <v>#REF!</v>
      </c>
      <c r="W266" s="62" t="e">
        <f>HLOOKUP("GTE",#REF!,MATCH($A266,#REF!,0),FALSE)</f>
        <v>#REF!</v>
      </c>
      <c r="X266" s="62" t="e">
        <f>HLOOKUP("DPD_Control",#REF!,MATCH($A266,#REF!,0),FALSE)</f>
        <v>#REF!</v>
      </c>
      <c r="Y266" s="62" t="e">
        <f>HLOOKUP("DPD_Group",#REF!,MATCH($A266,#REF!,0),FALSE)</f>
        <v>#REF!</v>
      </c>
      <c r="Z266" s="47" t="e">
        <f>HLOOKUP("Pad Category",#REF!,MATCH($A266,#REF!,0),FALSE)</f>
        <v>#REF!</v>
      </c>
      <c r="AA266" s="47" t="e">
        <f>HLOOKUP("Pad type",#REF!,MATCH($A266,#REF!,0),FALSE)</f>
        <v>#REF!</v>
      </c>
      <c r="AB266" s="47" t="e">
        <f>HLOOKUP("Pull Strength",#REF!,MATCH($A266,#REF!,0),FALSE)</f>
        <v>#REF!</v>
      </c>
      <c r="AC266" s="47" t="e">
        <f>HLOOKUP("POR Pin State",#REF!,MATCH($A266,#REF!,0),FALSE)</f>
        <v>#REF!</v>
      </c>
      <c r="AD266" s="47" t="str">
        <f t="shared" si="133"/>
        <v>RSVD0</v>
      </c>
      <c r="AE266" s="82"/>
      <c r="AF266" s="38" t="str">
        <f t="shared" si="134"/>
        <v>PULL_DOWN</v>
      </c>
      <c r="AG266" s="38" t="str">
        <f t="shared" si="135"/>
        <v>TRISTATE</v>
      </c>
      <c r="AH266" s="38" t="str">
        <f t="shared" si="136"/>
        <v>DISABLE</v>
      </c>
      <c r="AI266" s="87" t="e">
        <f t="shared" si="137"/>
        <v>#REF!</v>
      </c>
      <c r="AJ266" s="86" t="b">
        <v>1</v>
      </c>
      <c r="AK266" s="86" t="b">
        <v>1</v>
      </c>
      <c r="AL266" s="86" t="b">
        <v>1</v>
      </c>
      <c r="AM266" s="86" t="b">
        <v>1</v>
      </c>
      <c r="AN266" s="86" t="b">
        <v>1</v>
      </c>
      <c r="AO266" s="86" t="b">
        <v>1</v>
      </c>
      <c r="AP266" s="63" t="str">
        <f t="shared" si="138"/>
        <v>VALID</v>
      </c>
      <c r="AQ266" s="170" t="s">
        <v>690</v>
      </c>
      <c r="AR266" s="171" t="s">
        <v>79</v>
      </c>
      <c r="AS266" s="172"/>
      <c r="AT266" s="105"/>
      <c r="AU266" s="178"/>
      <c r="AV266" s="116"/>
      <c r="AW266" s="118" t="s">
        <v>85</v>
      </c>
      <c r="AX266" s="118" t="s">
        <v>85</v>
      </c>
      <c r="AY266" s="173"/>
      <c r="AZ266" s="172"/>
      <c r="BA266" s="172"/>
      <c r="BB266" s="177"/>
      <c r="BC266" s="178"/>
      <c r="BD266" s="179"/>
      <c r="BE266" s="202" t="s">
        <v>3</v>
      </c>
      <c r="BF266" s="147" t="e">
        <f>VLOOKUP($A266,#REF!,34,FALSE)</f>
        <v>#REF!</v>
      </c>
      <c r="BG266" s="148" t="e">
        <f>VLOOKUP($A266,#REF!,22,FALSE)</f>
        <v>#REF!</v>
      </c>
      <c r="BH266" s="149"/>
    </row>
    <row r="267" s="3" customFormat="1" ht="18" customHeight="1" spans="1:60">
      <c r="A267" s="163" t="s">
        <v>691</v>
      </c>
      <c r="B267" s="190" t="s">
        <v>647</v>
      </c>
      <c r="C267" s="44"/>
      <c r="D267" s="165"/>
      <c r="E267" s="165"/>
      <c r="F267" s="165"/>
      <c r="G267" s="165"/>
      <c r="H267" s="165"/>
      <c r="I267" s="44"/>
      <c r="J267" s="44"/>
      <c r="K267" s="44"/>
      <c r="L267" s="44"/>
      <c r="M267" s="44"/>
      <c r="N267" s="44"/>
      <c r="O267" s="44"/>
      <c r="P267" s="44"/>
      <c r="Q267" s="44"/>
      <c r="R267" s="44"/>
      <c r="S267" s="44"/>
      <c r="T267" s="44"/>
      <c r="U267" s="167"/>
      <c r="V267" s="167"/>
      <c r="W267" s="167"/>
      <c r="X267" s="167"/>
      <c r="Y267" s="167"/>
      <c r="Z267" s="168"/>
      <c r="AA267" s="168"/>
      <c r="AB267" s="168"/>
      <c r="AC267" s="168"/>
      <c r="AD267" s="168"/>
      <c r="AE267" s="168"/>
      <c r="AF267" s="168"/>
      <c r="AG267" s="168"/>
      <c r="AH267" s="168"/>
      <c r="AI267" s="168"/>
      <c r="AJ267" s="168"/>
      <c r="AK267" s="168"/>
      <c r="AL267" s="168"/>
      <c r="AM267" s="168"/>
      <c r="AN267" s="168"/>
      <c r="AO267" s="168"/>
      <c r="AP267" s="168"/>
      <c r="AQ267" s="100"/>
      <c r="AR267" s="175"/>
      <c r="AS267" s="176"/>
      <c r="AT267" s="176"/>
      <c r="AU267" s="176"/>
      <c r="AV267" s="176"/>
      <c r="AW267" s="176"/>
      <c r="AX267" s="176"/>
      <c r="AY267" s="176"/>
      <c r="AZ267" s="176"/>
      <c r="BA267" s="176"/>
      <c r="BB267" s="176"/>
      <c r="BC267" s="400" t="s">
        <v>76</v>
      </c>
      <c r="BD267" s="176"/>
      <c r="BE267" s="184" t="s">
        <v>691</v>
      </c>
      <c r="BF267" s="185" t="s">
        <v>647</v>
      </c>
      <c r="BG267" s="186"/>
      <c r="BH267" s="187"/>
    </row>
    <row r="268" ht="12.95" customHeight="1" spans="1:60">
      <c r="A268" s="47" t="s">
        <v>692</v>
      </c>
      <c r="B268" s="38" t="e">
        <f>VLOOKUP($A268,#REF!,34,FALSE)</f>
        <v>#REF!</v>
      </c>
      <c r="C268" s="39" t="str">
        <f>CONCATENATE("unused_",A268)</f>
        <v>unused_SOC_GPIO61</v>
      </c>
      <c r="D268" s="40" t="e">
        <f>IF(LEN(VLOOKUP($A268,#REF!,8,FALSE)),LEFT(VLOOKUP($A268,#REF!,8,FALSE),LEN(VLOOKUP($A268,#REF!,8,FALSE))-2),"")</f>
        <v>#REF!</v>
      </c>
      <c r="E268" s="41" t="e">
        <f>IF(LEN(VLOOKUP($A268,#REF!,4,FALSE)),IF(INDEX(#REF!,MATCH($A268,#REF!,0),1),LEFT(VLOOKUP($A268,#REF!,4,FALSE),LEN(VLOOKUP($A268,#REF!,4,FALSE))-2),CONCATENATE(LEFT(VLOOKUP($A268,#REF!,4,FALSE),LEN(VLOOKUP($A268,#REF!,4,FALSE))-2),"*")),"")</f>
        <v>#REF!</v>
      </c>
      <c r="F268" s="42" t="e">
        <f>IF(LEN(VLOOKUP($A268,#REF!,5,FALSE)),IF(INDEX(#REF!,MATCH($A268,#REF!,0),2),LEFT(VLOOKUP($A268,#REF!,5,FALSE),LEN(VLOOKUP($A268,#REF!,5,FALSE))-2),CONCATENATE(LEFT(VLOOKUP($A268,#REF!,5,FALSE),LEN(VLOOKUP($A268,#REF!,5,FALSE))-2),"*")),"")</f>
        <v>#REF!</v>
      </c>
      <c r="G268" s="42" t="e">
        <f>IF(LEN(VLOOKUP($A268,#REF!,6,FALSE)),IF(INDEX(#REF!,MATCH($A268,#REF!,0),3),LEFT(VLOOKUP($A268,#REF!,6,FALSE),LEN(VLOOKUP($A268,#REF!,6,FALSE))-2),CONCATENATE(LEFT(VLOOKUP($A268,#REF!,6,FALSE),LEN(VLOOKUP($A268,#REF!,6,FALSE))-2),"*")),"")</f>
        <v>#REF!</v>
      </c>
      <c r="H268" s="43" t="e">
        <f>IF(LEN(VLOOKUP($A268,#REF!,7,FALSE)),IF(INDEX(#REF!,MATCH($A268,#REF!,0),4),LEFT(VLOOKUP($A268,#REF!,7,FALSE),LEN(VLOOKUP($A268,#REF!,7,FALSE))-2),CONCATENATE(LEFT(VLOOKUP($A268,#REF!,7,FALSE),LEN(VLOOKUP($A268,#REF!,7,FALSE))-2),"*")),"")</f>
        <v>#REF!</v>
      </c>
      <c r="I268" s="54" t="e">
        <f>IF(LEN(VLOOKUP($A268,#REF!,8,FALSE)),UPPER(RIGHT(VLOOKUP($A268,#REF!,8,FALSE),1)),"")</f>
        <v>#REF!</v>
      </c>
      <c r="J268" s="42" t="e">
        <f>IF(LEN(VLOOKUP($A268,#REF!,4,FALSE)),UPPER(RIGHT(VLOOKUP($A268,#REF!,4,FALSE),1)),"")</f>
        <v>#REF!</v>
      </c>
      <c r="K268" s="42" t="e">
        <f>IF(LEN(VLOOKUP($A268,#REF!,5,FALSE)),UPPER(RIGHT(VLOOKUP($A268,#REF!,5,FALSE),1)),"")</f>
        <v>#REF!</v>
      </c>
      <c r="L268" s="42" t="e">
        <f>IF(LEN(VLOOKUP($A268,#REF!,6,FALSE)),UPPER(RIGHT(VLOOKUP($A268,#REF!,6,FALSE),1)),"")</f>
        <v>#REF!</v>
      </c>
      <c r="M268" s="43" t="e">
        <f>IF(LEN(VLOOKUP($A268,#REF!,7,FALSE)),UPPER(RIGHT(VLOOKUP($A268,#REF!,7,FALSE),1)),"")</f>
        <v>#REF!</v>
      </c>
      <c r="N268" s="38" t="e">
        <f t="shared" ref="N268:Q269" si="140">IF(E268="","RSVD0")</f>
        <v>#REF!</v>
      </c>
      <c r="O268" s="38" t="e">
        <f t="shared" si="140"/>
        <v>#REF!</v>
      </c>
      <c r="P268" s="38" t="e">
        <f t="shared" si="140"/>
        <v>#REF!</v>
      </c>
      <c r="Q268" s="38" t="e">
        <f t="shared" si="140"/>
        <v>#REF!</v>
      </c>
      <c r="R268" s="205" t="s">
        <v>105</v>
      </c>
      <c r="S268" s="61" t="e">
        <f>HLOOKUP("Device Tree Pin Name",#REF!,MATCH($A268,#REF!,0),FALSE)</f>
        <v>#REF!</v>
      </c>
      <c r="T268" s="47" t="e">
        <f>HLOOKUP("power rail",#REF!,MATCH($A268,#REF!,0),FALSE)</f>
        <v>#REF!</v>
      </c>
      <c r="U268" s="62" t="e">
        <f>HLOOKUP("Wake Capable",#REF!,MATCH($A268,#REF!,0),FALSE)</f>
        <v>#REF!</v>
      </c>
      <c r="V268" s="62" t="e">
        <f>HLOOKUP("Strap",#REF!,MATCH($A268,#REF!,0),FALSE)</f>
        <v>#REF!</v>
      </c>
      <c r="W268" s="62" t="e">
        <f>HLOOKUP("GTE",#REF!,MATCH($A268,#REF!,0),FALSE)</f>
        <v>#REF!</v>
      </c>
      <c r="X268" s="62" t="e">
        <f>HLOOKUP("DPD_Control",#REF!,MATCH($A268,#REF!,0),FALSE)</f>
        <v>#REF!</v>
      </c>
      <c r="Y268" s="62" t="e">
        <f>HLOOKUP("DPD_Group",#REF!,MATCH($A268,#REF!,0),FALSE)</f>
        <v>#REF!</v>
      </c>
      <c r="Z268" s="47" t="e">
        <f>HLOOKUP("Pad Category",#REF!,MATCH($A268,#REF!,0),FALSE)</f>
        <v>#REF!</v>
      </c>
      <c r="AA268" s="47" t="e">
        <f>HLOOKUP("Pad type",#REF!,MATCH($A268,#REF!,0),FALSE)</f>
        <v>#REF!</v>
      </c>
      <c r="AB268" s="47" t="e">
        <f>HLOOKUP("Pull Strength",#REF!,MATCH($A268,#REF!,0),FALSE)</f>
        <v>#REF!</v>
      </c>
      <c r="AC268" s="47" t="e">
        <f>HLOOKUP("POR Pin State",#REF!,MATCH($A268,#REF!,0),FALSE)</f>
        <v>#REF!</v>
      </c>
      <c r="AD268" s="47" t="str">
        <f t="shared" ref="AD268:AD269" si="141">IF(OR($AQ268="",$AQ268=$C268),$R268,IF($AQ268=$D268,SUBSTITUTE(SUBSTITUTE($AQ268,"GPIO3_","GPIO_"),".0",""),IF($AQ268=$E268,$N268,IF($AQ268=$F268,$O268,IF($AQ268=$G268,$P268,IF($AQ268=$H268,$Q268,"INVALID"))))))</f>
        <v>RSVD3</v>
      </c>
      <c r="AE268" s="82"/>
      <c r="AF268" s="38" t="str">
        <f t="shared" ref="AF268:AF269" si="142">IF(AND(OR($AS268="Int PU",$AS268="Int PD"),OR(AND($AZ268&lt;&gt;"",$AZ268&lt;&gt;"0"),AND($BA268&lt;&gt;"",$BA268&lt;&gt;"0"))),"INVALID",IF(OR($AQ268=$C268,$AS268="Int PD"),"PULL_DOWN",IF(OR($AS268="Int PU",AND($AE268="YES",OR($AZ268="",$AZ268="0"),OR($BA268="",$BA268="0"),OR($AR268="Input",$AR268="Bidirectional"))),"PULL_UP","NORMAL")))</f>
        <v>PULL_DOWN</v>
      </c>
      <c r="AG268" s="38" t="str">
        <f t="shared" ref="AG268:AG269" si="143">IF($AR268="Input","TRISTATE",IF($AS268="Z","TRISTATE",IF($AQ268=$C268,"TRISTATE","NORMAL")))</f>
        <v>TRISTATE</v>
      </c>
      <c r="AH268" s="38" t="str">
        <f t="shared" ref="AH268:AH269" si="144">IF(OR($AQ268=$C268,$AR268="Output"),"DISABLE","ENABLE")</f>
        <v>DISABLE</v>
      </c>
      <c r="AI268" s="87" t="e">
        <f t="shared" ref="AI268:AI269" si="145">IF($AT268&lt;&gt;$G268,"N/A",IF($AV268="Drive 1","1",IF($AV268="Drive 0","0","")))</f>
        <v>#REF!</v>
      </c>
      <c r="AJ268" s="86" t="b">
        <v>1</v>
      </c>
      <c r="AK268" s="86" t="b">
        <v>1</v>
      </c>
      <c r="AL268" s="86" t="b">
        <v>1</v>
      </c>
      <c r="AM268" s="86" t="b">
        <v>1</v>
      </c>
      <c r="AN268" s="86" t="b">
        <v>1</v>
      </c>
      <c r="AO268" s="86" t="b">
        <v>1</v>
      </c>
      <c r="AP268" s="63" t="str">
        <f t="shared" ref="AP268:AP269" si="146">IF(AND($AJ268:$AO268),"VALID","INVALID")</f>
        <v>VALID</v>
      </c>
      <c r="AQ268" s="106" t="s">
        <v>693</v>
      </c>
      <c r="AR268" s="107" t="s">
        <v>79</v>
      </c>
      <c r="AS268" s="104"/>
      <c r="AT268" s="108"/>
      <c r="AU268" s="108"/>
      <c r="AV268" s="108"/>
      <c r="AW268" s="118" t="s">
        <v>85</v>
      </c>
      <c r="AX268" s="118" t="s">
        <v>85</v>
      </c>
      <c r="AY268" s="216"/>
      <c r="AZ268" s="119"/>
      <c r="BA268" s="119"/>
      <c r="BB268" s="402" t="s">
        <v>496</v>
      </c>
      <c r="BC268" s="121"/>
      <c r="BD268" s="122"/>
      <c r="BE268" s="157" t="s">
        <v>3</v>
      </c>
      <c r="BF268" s="147" t="e">
        <f>VLOOKUP($A268,#REF!,34,FALSE)</f>
        <v>#REF!</v>
      </c>
      <c r="BG268" s="148" t="e">
        <f>VLOOKUP($A268,#REF!,22,FALSE)</f>
        <v>#REF!</v>
      </c>
      <c r="BH268" s="149"/>
    </row>
    <row r="269" ht="12.95" customHeight="1" spans="1:60">
      <c r="A269" s="47" t="s">
        <v>694</v>
      </c>
      <c r="B269" s="38" t="e">
        <f>VLOOKUP($A269,#REF!,34,FALSE)</f>
        <v>#REF!</v>
      </c>
      <c r="C269" s="39" t="str">
        <f>CONCATENATE("unused_",A269)</f>
        <v>unused_SOC_GPIO62</v>
      </c>
      <c r="D269" s="40" t="e">
        <f>IF(LEN(VLOOKUP($A269,#REF!,8,FALSE)),LEFT(VLOOKUP($A269,#REF!,8,FALSE),LEN(VLOOKUP($A269,#REF!,8,FALSE))-2),"")</f>
        <v>#REF!</v>
      </c>
      <c r="E269" s="41" t="e">
        <f>IF(LEN(VLOOKUP($A269,#REF!,4,FALSE)),IF(INDEX(#REF!,MATCH($A269,#REF!,0),1),LEFT(VLOOKUP($A269,#REF!,4,FALSE),LEN(VLOOKUP($A269,#REF!,4,FALSE))-2),CONCATENATE(LEFT(VLOOKUP($A269,#REF!,4,FALSE),LEN(VLOOKUP($A269,#REF!,4,FALSE))-2),"*")),"")</f>
        <v>#REF!</v>
      </c>
      <c r="F269" s="42" t="e">
        <f>IF(LEN(VLOOKUP($A269,#REF!,5,FALSE)),IF(INDEX(#REF!,MATCH($A269,#REF!,0),2),LEFT(VLOOKUP($A269,#REF!,5,FALSE),LEN(VLOOKUP($A269,#REF!,5,FALSE))-2),CONCATENATE(LEFT(VLOOKUP($A269,#REF!,5,FALSE),LEN(VLOOKUP($A269,#REF!,5,FALSE))-2),"*")),"")</f>
        <v>#REF!</v>
      </c>
      <c r="G269" s="42" t="e">
        <f>IF(LEN(VLOOKUP($A269,#REF!,6,FALSE)),IF(INDEX(#REF!,MATCH($A269,#REF!,0),3),LEFT(VLOOKUP($A269,#REF!,6,FALSE),LEN(VLOOKUP($A269,#REF!,6,FALSE))-2),CONCATENATE(LEFT(VLOOKUP($A269,#REF!,6,FALSE),LEN(VLOOKUP($A269,#REF!,6,FALSE))-2),"*")),"")</f>
        <v>#REF!</v>
      </c>
      <c r="H269" s="43" t="e">
        <f>IF(LEN(VLOOKUP($A269,#REF!,7,FALSE)),IF(INDEX(#REF!,MATCH($A269,#REF!,0),4),LEFT(VLOOKUP($A269,#REF!,7,FALSE),LEN(VLOOKUP($A269,#REF!,7,FALSE))-2),CONCATENATE(LEFT(VLOOKUP($A269,#REF!,7,FALSE),LEN(VLOOKUP($A269,#REF!,7,FALSE))-2),"*")),"")</f>
        <v>#REF!</v>
      </c>
      <c r="I269" s="54" t="e">
        <f>IF(LEN(VLOOKUP($A269,#REF!,8,FALSE)),UPPER(RIGHT(VLOOKUP($A269,#REF!,8,FALSE),1)),"")</f>
        <v>#REF!</v>
      </c>
      <c r="J269" s="42" t="s">
        <v>81</v>
      </c>
      <c r="K269" s="42" t="e">
        <f>IF(LEN(VLOOKUP($A269,#REF!,5,FALSE)),UPPER(RIGHT(VLOOKUP($A269,#REF!,5,FALSE),1)),"")</f>
        <v>#REF!</v>
      </c>
      <c r="L269" s="42" t="e">
        <f>IF(LEN(VLOOKUP($A269,#REF!,6,FALSE)),UPPER(RIGHT(VLOOKUP($A269,#REF!,6,FALSE),1)),"")</f>
        <v>#REF!</v>
      </c>
      <c r="M269" s="43" t="s">
        <v>81</v>
      </c>
      <c r="N269" s="38" t="e">
        <f t="shared" si="140"/>
        <v>#REF!</v>
      </c>
      <c r="O269" s="205" t="s">
        <v>83</v>
      </c>
      <c r="P269" s="205" t="s">
        <v>104</v>
      </c>
      <c r="Q269" s="205" t="s">
        <v>105</v>
      </c>
      <c r="R269" s="205" t="s">
        <v>105</v>
      </c>
      <c r="S269" s="63" t="e">
        <f>HLOOKUP("Device Tree Pin Name",#REF!,MATCH($A269,#REF!,0),FALSE)</f>
        <v>#REF!</v>
      </c>
      <c r="T269" s="47" t="e">
        <f>HLOOKUP("power rail",#REF!,MATCH($A269,#REF!,0),FALSE)</f>
        <v>#REF!</v>
      </c>
      <c r="U269" s="62" t="e">
        <f>HLOOKUP("Wake Capable",#REF!,MATCH($A269,#REF!,0),FALSE)</f>
        <v>#REF!</v>
      </c>
      <c r="V269" s="62" t="e">
        <f>HLOOKUP("Strap",#REF!,MATCH($A269,#REF!,0),FALSE)</f>
        <v>#REF!</v>
      </c>
      <c r="W269" s="62" t="e">
        <f>HLOOKUP("GTE",#REF!,MATCH($A269,#REF!,0),FALSE)</f>
        <v>#REF!</v>
      </c>
      <c r="X269" s="62" t="e">
        <f>HLOOKUP("DPD_Control",#REF!,MATCH($A269,#REF!,0),FALSE)</f>
        <v>#REF!</v>
      </c>
      <c r="Y269" s="62" t="e">
        <f>HLOOKUP("DPD_Group",#REF!,MATCH($A269,#REF!,0),FALSE)</f>
        <v>#REF!</v>
      </c>
      <c r="Z269" s="47" t="e">
        <f>HLOOKUP("Pad Category",#REF!,MATCH($A269,#REF!,0),FALSE)</f>
        <v>#REF!</v>
      </c>
      <c r="AA269" s="47" t="e">
        <f>HLOOKUP("Pad type",#REF!,MATCH($A269,#REF!,0),FALSE)</f>
        <v>#REF!</v>
      </c>
      <c r="AB269" s="47" t="e">
        <f>HLOOKUP("Pull Strength",#REF!,MATCH($A269,#REF!,0),FALSE)</f>
        <v>#REF!</v>
      </c>
      <c r="AC269" s="47" t="e">
        <f>HLOOKUP("POR Pin State",#REF!,MATCH($A269,#REF!,0),FALSE)</f>
        <v>#REF!</v>
      </c>
      <c r="AD269" s="47" t="str">
        <f t="shared" si="141"/>
        <v>RSVD3</v>
      </c>
      <c r="AE269" s="82"/>
      <c r="AF269" s="38" t="str">
        <f t="shared" si="142"/>
        <v>PULL_DOWN</v>
      </c>
      <c r="AG269" s="38" t="str">
        <f t="shared" si="143"/>
        <v>TRISTATE</v>
      </c>
      <c r="AH269" s="38" t="str">
        <f t="shared" si="144"/>
        <v>DISABLE</v>
      </c>
      <c r="AI269" s="87" t="e">
        <f t="shared" si="145"/>
        <v>#REF!</v>
      </c>
      <c r="AJ269" s="86" t="b">
        <v>1</v>
      </c>
      <c r="AK269" s="86" t="b">
        <v>1</v>
      </c>
      <c r="AL269" s="86" t="b">
        <v>1</v>
      </c>
      <c r="AM269" s="86" t="b">
        <v>1</v>
      </c>
      <c r="AN269" s="86" t="b">
        <v>1</v>
      </c>
      <c r="AO269" s="86" t="b">
        <v>1</v>
      </c>
      <c r="AP269" s="63" t="str">
        <f t="shared" si="146"/>
        <v>VALID</v>
      </c>
      <c r="AQ269" s="102" t="s">
        <v>695</v>
      </c>
      <c r="AR269" s="103" t="s">
        <v>79</v>
      </c>
      <c r="AS269" s="104"/>
      <c r="AT269" s="105"/>
      <c r="AU269" s="105"/>
      <c r="AV269" s="105"/>
      <c r="AW269" s="118" t="s">
        <v>85</v>
      </c>
      <c r="AX269" s="118" t="s">
        <v>85</v>
      </c>
      <c r="AY269" s="105"/>
      <c r="AZ269" s="104"/>
      <c r="BA269" s="104"/>
      <c r="BB269" s="115"/>
      <c r="BC269" s="116"/>
      <c r="BD269" s="117"/>
      <c r="BE269" s="202" t="s">
        <v>3</v>
      </c>
      <c r="BF269" s="147" t="e">
        <f>VLOOKUP($A269,#REF!,34,FALSE)</f>
        <v>#REF!</v>
      </c>
      <c r="BG269" s="148" t="e">
        <f>VLOOKUP($A269,#REF!,22,FALSE)</f>
        <v>#REF!</v>
      </c>
      <c r="BH269" s="149"/>
    </row>
    <row r="270" s="3" customFormat="1" ht="18" customHeight="1" spans="1:60">
      <c r="A270" s="45" t="s">
        <v>696</v>
      </c>
      <c r="B270" s="190" t="s">
        <v>697</v>
      </c>
      <c r="C270" s="44"/>
      <c r="D270" s="165"/>
      <c r="E270" s="165"/>
      <c r="F270" s="165"/>
      <c r="G270" s="165"/>
      <c r="H270" s="165"/>
      <c r="I270" s="44"/>
      <c r="J270" s="44"/>
      <c r="K270" s="44"/>
      <c r="L270" s="44"/>
      <c r="M270" s="44"/>
      <c r="N270" s="44"/>
      <c r="O270" s="44"/>
      <c r="P270" s="44"/>
      <c r="Q270" s="44"/>
      <c r="R270" s="44"/>
      <c r="S270" s="44"/>
      <c r="T270" s="44"/>
      <c r="U270" s="167"/>
      <c r="V270" s="167"/>
      <c r="W270" s="167"/>
      <c r="X270" s="167"/>
      <c r="Y270" s="167"/>
      <c r="Z270" s="168"/>
      <c r="AA270" s="168"/>
      <c r="AB270" s="168"/>
      <c r="AC270" s="168"/>
      <c r="AD270" s="168"/>
      <c r="AE270" s="168"/>
      <c r="AF270" s="168"/>
      <c r="AG270" s="168"/>
      <c r="AH270" s="168"/>
      <c r="AI270" s="168"/>
      <c r="AJ270" s="168"/>
      <c r="AK270" s="168"/>
      <c r="AL270" s="168"/>
      <c r="AM270" s="168"/>
      <c r="AN270" s="168"/>
      <c r="AO270" s="168"/>
      <c r="AP270" s="168"/>
      <c r="AQ270" s="100"/>
      <c r="AR270" s="175"/>
      <c r="AS270" s="176"/>
      <c r="AT270" s="176"/>
      <c r="AU270" s="176"/>
      <c r="AV270" s="176"/>
      <c r="AW270" s="176"/>
      <c r="AX270" s="176"/>
      <c r="AY270" s="176"/>
      <c r="AZ270" s="176"/>
      <c r="BA270" s="176"/>
      <c r="BB270" s="176"/>
      <c r="BC270" s="400" t="s">
        <v>76</v>
      </c>
      <c r="BD270" s="176"/>
      <c r="BE270" s="184" t="s">
        <v>696</v>
      </c>
      <c r="BF270" s="185"/>
      <c r="BG270" s="186"/>
      <c r="BH270" s="187"/>
    </row>
    <row r="271" ht="12.95" customHeight="1" spans="1:60">
      <c r="A271" s="47" t="s">
        <v>698</v>
      </c>
      <c r="B271" s="38" t="e">
        <f>VLOOKUP($A271,#REF!,34,FALSE)</f>
        <v>#REF!</v>
      </c>
      <c r="C271" s="39" t="str">
        <f t="shared" ref="C271:C278" si="147">CONCATENATE("unused_",A271)</f>
        <v>unused_DAP6_SCLK</v>
      </c>
      <c r="D271" s="40" t="e">
        <f>IF(LEN(VLOOKUP($A271,#REF!,8,FALSE)),LEFT(VLOOKUP($A271,#REF!,8,FALSE),LEN(VLOOKUP($A271,#REF!,8,FALSE))-2),"")</f>
        <v>#REF!</v>
      </c>
      <c r="E271" s="41" t="e">
        <f>IF(LEN(VLOOKUP($A271,#REF!,4,FALSE)),IF(INDEX(#REF!,MATCH($A271,#REF!,0),1),LEFT(VLOOKUP($A271,#REF!,4,FALSE),LEN(VLOOKUP($A271,#REF!,4,FALSE))-2),CONCATENATE(LEFT(VLOOKUP($A271,#REF!,4,FALSE),LEN(VLOOKUP($A271,#REF!,4,FALSE))-2),"*")),"")</f>
        <v>#REF!</v>
      </c>
      <c r="F271" s="42" t="e">
        <f>IF(LEN(VLOOKUP($A271,#REF!,5,FALSE)),IF(INDEX(#REF!,MATCH($A271,#REF!,0),2),LEFT(VLOOKUP($A271,#REF!,5,FALSE),LEN(VLOOKUP($A271,#REF!,5,FALSE))-2),CONCATENATE(LEFT(VLOOKUP($A271,#REF!,5,FALSE),LEN(VLOOKUP($A271,#REF!,5,FALSE))-2),"*")),"")</f>
        <v>#REF!</v>
      </c>
      <c r="G271" s="42" t="e">
        <f>IF(LEN(VLOOKUP($A271,#REF!,6,FALSE)),IF(INDEX(#REF!,MATCH($A271,#REF!,0),3),LEFT(VLOOKUP($A271,#REF!,6,FALSE),LEN(VLOOKUP($A271,#REF!,6,FALSE))-2),CONCATENATE(LEFT(VLOOKUP($A271,#REF!,6,FALSE),LEN(VLOOKUP($A271,#REF!,6,FALSE))-2),"*")),"")</f>
        <v>#REF!</v>
      </c>
      <c r="H271" s="43" t="e">
        <f>IF(LEN(VLOOKUP($A271,#REF!,7,FALSE)),IF(INDEX(#REF!,MATCH($A271,#REF!,0),4),LEFT(VLOOKUP($A271,#REF!,7,FALSE),LEN(VLOOKUP($A271,#REF!,7,FALSE))-2),CONCATENATE(LEFT(VLOOKUP($A271,#REF!,7,FALSE),LEN(VLOOKUP($A271,#REF!,7,FALSE))-2),"*")),"")</f>
        <v>#REF!</v>
      </c>
      <c r="I271" s="54" t="e">
        <f>IF(LEN(VLOOKUP($A271,#REF!,8,FALSE)),UPPER(RIGHT(VLOOKUP($A271,#REF!,8,FALSE),1)),"")</f>
        <v>#REF!</v>
      </c>
      <c r="J271" s="42" t="e">
        <f>IF(LEN(VLOOKUP($A271,#REF!,4,FALSE)),UPPER(RIGHT(VLOOKUP($A271,#REF!,4,FALSE),1)),"")</f>
        <v>#REF!</v>
      </c>
      <c r="K271" s="42" t="e">
        <f>IF(LEN(VLOOKUP($A271,#REF!,5,FALSE)),UPPER(RIGHT(VLOOKUP($A271,#REF!,5,FALSE),1)),"")</f>
        <v>#REF!</v>
      </c>
      <c r="L271" s="42" t="e">
        <f>IF(LEN(VLOOKUP($A271,#REF!,6,FALSE)),UPPER(RIGHT(VLOOKUP($A271,#REF!,6,FALSE),1)),"")</f>
        <v>#REF!</v>
      </c>
      <c r="M271" s="43" t="e">
        <f>IF(LEN(VLOOKUP($A271,#REF!,7,FALSE)),UPPER(RIGHT(VLOOKUP($A271,#REF!,7,FALSE),1)),"")</f>
        <v>#REF!</v>
      </c>
      <c r="N271" s="38" t="s">
        <v>699</v>
      </c>
      <c r="O271" s="38" t="s">
        <v>83</v>
      </c>
      <c r="P271" s="38" t="s">
        <v>104</v>
      </c>
      <c r="Q271" s="38" t="s">
        <v>105</v>
      </c>
      <c r="R271" s="38" t="s">
        <v>83</v>
      </c>
      <c r="S271" s="61" t="e">
        <f>HLOOKUP("Device Tree Pin Name",#REF!,MATCH($A271,#REF!,0),FALSE)</f>
        <v>#REF!</v>
      </c>
      <c r="T271" s="47" t="e">
        <f>HLOOKUP("power rail",#REF!,MATCH($A271,#REF!,0),FALSE)</f>
        <v>#REF!</v>
      </c>
      <c r="U271" s="62" t="e">
        <f>HLOOKUP("Wake Capable",#REF!,MATCH($A271,#REF!,0),FALSE)</f>
        <v>#REF!</v>
      </c>
      <c r="V271" s="62" t="e">
        <f>HLOOKUP("Strap",#REF!,MATCH($A271,#REF!,0),FALSE)</f>
        <v>#REF!</v>
      </c>
      <c r="W271" s="62" t="e">
        <f>HLOOKUP("GTE",#REF!,MATCH($A271,#REF!,0),FALSE)</f>
        <v>#REF!</v>
      </c>
      <c r="X271" s="62" t="e">
        <f>HLOOKUP("DPD_Control",#REF!,MATCH($A271,#REF!,0),FALSE)</f>
        <v>#REF!</v>
      </c>
      <c r="Y271" s="62" t="e">
        <f>HLOOKUP("DPD_Group",#REF!,MATCH($A271,#REF!,0),FALSE)</f>
        <v>#REF!</v>
      </c>
      <c r="Z271" s="47" t="e">
        <f>HLOOKUP("Pad Category",#REF!,MATCH($A271,#REF!,0),FALSE)</f>
        <v>#REF!</v>
      </c>
      <c r="AA271" s="47" t="e">
        <f>HLOOKUP("Pad type",#REF!,MATCH($A271,#REF!,0),FALSE)</f>
        <v>#REF!</v>
      </c>
      <c r="AB271" s="47" t="e">
        <f>HLOOKUP("Pull Strength",#REF!,MATCH($A271,#REF!,0),FALSE)</f>
        <v>#REF!</v>
      </c>
      <c r="AC271" s="47" t="e">
        <f>HLOOKUP("POR Pin State",#REF!,MATCH($A271,#REF!,0),FALSE)</f>
        <v>#REF!</v>
      </c>
      <c r="AD271" s="47" t="str">
        <f t="shared" ref="AD271:AD283" si="148">IF(OR($AQ271="",$AQ271=$C271),$R271,IF($AQ271=$D271,SUBSTITUTE(SUBSTITUTE($AQ271,"GPIO3_","GPIO_"),".0",""),IF($AQ271=$E271,$N271,IF($AQ271=$F271,$O271,IF($AQ271=$G271,$P271,IF($AQ271=$H271,$Q271,"INVALID"))))))</f>
        <v>RSVD1</v>
      </c>
      <c r="AE271" s="82"/>
      <c r="AF271" s="38" t="str">
        <f t="shared" ref="AF271:AF283" si="149">IF(AND(OR($AS271="Int PU",$AS271="Int PD"),OR(AND($AZ271&lt;&gt;"",$AZ271&lt;&gt;"0"),AND($BA271&lt;&gt;"",$BA271&lt;&gt;"0"))),"INVALID",IF(OR($AQ271=$C271,$AS271="Int PD"),"PULL_DOWN",IF(OR($AS271="Int PU",AND($AE271="YES",OR($AZ271="",$AZ271="0"),OR($BA271="",$BA271="0"),OR($AR271="Input",$AR271="Bidirectional"))),"PULL_UP","NORMAL")))</f>
        <v>PULL_DOWN</v>
      </c>
      <c r="AG271" s="38" t="str">
        <f t="shared" ref="AG271:AG278" si="150">IF($AR271="Input","TRISTATE",IF($AS271="Z","TRISTATE",IF($AQ271=$C271,"TRISTATE","NORMAL")))</f>
        <v>TRISTATE</v>
      </c>
      <c r="AH271" s="38" t="str">
        <f t="shared" ref="AH271:AH278" si="151">IF(OR($AQ271=$C271,$AR271="Output"),"DISABLE","ENABLE")</f>
        <v>DISABLE</v>
      </c>
      <c r="AI271" s="87" t="e">
        <f t="shared" ref="AI271:AI283" si="152">IF($AT271&lt;&gt;$G271,"N/A",IF($AV271="Drive 1","1",IF($AV271="Drive 0","0","")))</f>
        <v>#REF!</v>
      </c>
      <c r="AJ271" s="86" t="b">
        <v>1</v>
      </c>
      <c r="AK271" s="86" t="b">
        <v>1</v>
      </c>
      <c r="AL271" s="86" t="b">
        <v>1</v>
      </c>
      <c r="AM271" s="86" t="b">
        <v>1</v>
      </c>
      <c r="AN271" s="86" t="b">
        <v>1</v>
      </c>
      <c r="AO271" s="86" t="b">
        <v>1</v>
      </c>
      <c r="AP271" s="63" t="str">
        <f t="shared" ref="AP271:AP283" si="153">IF(AND($AJ271:$AO271),"VALID","INVALID")</f>
        <v>VALID</v>
      </c>
      <c r="AQ271" s="211" t="s">
        <v>700</v>
      </c>
      <c r="AR271" s="107" t="s">
        <v>79</v>
      </c>
      <c r="AS271" s="119"/>
      <c r="AT271" s="108"/>
      <c r="AU271" s="116"/>
      <c r="AV271" s="212"/>
      <c r="AW271" s="108"/>
      <c r="AX271" s="104" t="s">
        <v>85</v>
      </c>
      <c r="AY271" s="216"/>
      <c r="AZ271" s="119"/>
      <c r="BA271" s="119"/>
      <c r="BB271" s="402" t="s">
        <v>496</v>
      </c>
      <c r="BC271" s="121"/>
      <c r="BD271" s="122"/>
      <c r="BE271" s="146"/>
      <c r="BF271" s="147" t="e">
        <f>VLOOKUP($A271,#REF!,34,FALSE)</f>
        <v>#REF!</v>
      </c>
      <c r="BG271" s="148" t="e">
        <f>VLOOKUP($A271,#REF!,22,FALSE)</f>
        <v>#REF!</v>
      </c>
      <c r="BH271" s="149"/>
    </row>
    <row r="272" ht="12.95" customHeight="1" spans="1:60">
      <c r="A272" s="47" t="s">
        <v>701</v>
      </c>
      <c r="B272" s="38" t="e">
        <f>VLOOKUP($A272,#REF!,34,FALSE)</f>
        <v>#REF!</v>
      </c>
      <c r="C272" s="39" t="str">
        <f t="shared" si="147"/>
        <v>unused_DAP6_DOUT</v>
      </c>
      <c r="D272" s="40" t="e">
        <f>IF(LEN(VLOOKUP($A272,#REF!,8,FALSE)),LEFT(VLOOKUP($A272,#REF!,8,FALSE),LEN(VLOOKUP($A272,#REF!,8,FALSE))-2),"")</f>
        <v>#REF!</v>
      </c>
      <c r="E272" s="41" t="e">
        <f>IF(LEN(VLOOKUP($A272,#REF!,4,FALSE)),IF(INDEX(#REF!,MATCH($A272,#REF!,0),1),LEFT(VLOOKUP($A272,#REF!,4,FALSE),LEN(VLOOKUP($A272,#REF!,4,FALSE))-3),CONCATENATE(LEFT(VLOOKUP($A272,#REF!,4,FALSE),LEN(VLOOKUP($A272,#REF!,4,FALSE))-2),"*")),"")</f>
        <v>#REF!</v>
      </c>
      <c r="F272" s="42" t="e">
        <f>IF(LEN(VLOOKUP($A272,#REF!,5,FALSE)),IF(INDEX(#REF!,MATCH($A272,#REF!,0),2),LEFT(VLOOKUP($A272,#REF!,5,FALSE),LEN(VLOOKUP($A272,#REF!,5,FALSE))-2),CONCATENATE(LEFT(VLOOKUP($A272,#REF!,5,FALSE),LEN(VLOOKUP($A272,#REF!,5,FALSE))-2),"*")),"")</f>
        <v>#REF!</v>
      </c>
      <c r="G272" s="42" t="e">
        <f>IF(LEN(VLOOKUP($A272,#REF!,6,FALSE)),IF(INDEX(#REF!,MATCH($A272,#REF!,0),3),LEFT(VLOOKUP($A272,#REF!,6,FALSE),LEN(VLOOKUP($A272,#REF!,6,FALSE))-2),CONCATENATE(LEFT(VLOOKUP($A272,#REF!,6,FALSE),LEN(VLOOKUP($A272,#REF!,6,FALSE))-2),"*")),"")</f>
        <v>#REF!</v>
      </c>
      <c r="H272" s="43" t="e">
        <f>IF(LEN(VLOOKUP($A272,#REF!,7,FALSE)),IF(INDEX(#REF!,MATCH($A272,#REF!,0),4),LEFT(VLOOKUP($A272,#REF!,7,FALSE),LEN(VLOOKUP($A272,#REF!,7,FALSE))-2),CONCATENATE(LEFT(VLOOKUP($A272,#REF!,7,FALSE),LEN(VLOOKUP($A272,#REF!,7,FALSE))-2),"*")),"")</f>
        <v>#REF!</v>
      </c>
      <c r="I272" s="54" t="e">
        <f>IF(LEN(VLOOKUP($A272,#REF!,8,FALSE)),UPPER(RIGHT(VLOOKUP($A272,#REF!,8,FALSE),1)),"")</f>
        <v>#REF!</v>
      </c>
      <c r="J272" s="42" t="s">
        <v>81</v>
      </c>
      <c r="K272" s="42" t="e">
        <f>IF(LEN(VLOOKUP($A272,#REF!,5,FALSE)),UPPER(RIGHT(VLOOKUP($A272,#REF!,5,FALSE),1)),"")</f>
        <v>#REF!</v>
      </c>
      <c r="L272" s="42" t="e">
        <f>IF(LEN(VLOOKUP($A272,#REF!,6,FALSE)),UPPER(RIGHT(VLOOKUP($A272,#REF!,6,FALSE),1)),"")</f>
        <v>#REF!</v>
      </c>
      <c r="M272" s="43" t="e">
        <f>IF(LEN(VLOOKUP($A272,#REF!,7,FALSE)),UPPER(RIGHT(VLOOKUP($A272,#REF!,7,FALSE),1)),"")</f>
        <v>#REF!</v>
      </c>
      <c r="N272" s="38" t="s">
        <v>699</v>
      </c>
      <c r="O272" s="38" t="s">
        <v>83</v>
      </c>
      <c r="P272" s="38" t="s">
        <v>104</v>
      </c>
      <c r="Q272" s="38" t="s">
        <v>105</v>
      </c>
      <c r="R272" s="38" t="s">
        <v>83</v>
      </c>
      <c r="S272" s="63" t="e">
        <f>HLOOKUP("Device Tree Pin Name",#REF!,MATCH($A272,#REF!,0),FALSE)</f>
        <v>#REF!</v>
      </c>
      <c r="T272" s="47" t="e">
        <f>HLOOKUP("power rail",#REF!,MATCH($A272,#REF!,0),FALSE)</f>
        <v>#REF!</v>
      </c>
      <c r="U272" s="62" t="e">
        <f>HLOOKUP("Wake Capable",#REF!,MATCH($A272,#REF!,0),FALSE)</f>
        <v>#REF!</v>
      </c>
      <c r="V272" s="62" t="e">
        <f>HLOOKUP("Strap",#REF!,MATCH($A272,#REF!,0),FALSE)</f>
        <v>#REF!</v>
      </c>
      <c r="W272" s="62" t="e">
        <f>HLOOKUP("GTE",#REF!,MATCH($A272,#REF!,0),FALSE)</f>
        <v>#REF!</v>
      </c>
      <c r="X272" s="62" t="e">
        <f>HLOOKUP("DPD_Control",#REF!,MATCH($A272,#REF!,0),FALSE)</f>
        <v>#REF!</v>
      </c>
      <c r="Y272" s="62" t="e">
        <f>HLOOKUP("DPD_Group",#REF!,MATCH($A272,#REF!,0),FALSE)</f>
        <v>#REF!</v>
      </c>
      <c r="Z272" s="47" t="e">
        <f>HLOOKUP("Pad Category",#REF!,MATCH($A272,#REF!,0),FALSE)</f>
        <v>#REF!</v>
      </c>
      <c r="AA272" s="47" t="e">
        <f>HLOOKUP("Pad type",#REF!,MATCH($A272,#REF!,0),FALSE)</f>
        <v>#REF!</v>
      </c>
      <c r="AB272" s="47" t="e">
        <f>HLOOKUP("Pull Strength",#REF!,MATCH($A272,#REF!,0),FALSE)</f>
        <v>#REF!</v>
      </c>
      <c r="AC272" s="47" t="e">
        <f>HLOOKUP("POR Pin State",#REF!,MATCH($A272,#REF!,0),FALSE)</f>
        <v>#REF!</v>
      </c>
      <c r="AD272" s="47" t="str">
        <f t="shared" si="148"/>
        <v>RSVD1</v>
      </c>
      <c r="AE272" s="82"/>
      <c r="AF272" s="38" t="str">
        <f t="shared" si="149"/>
        <v>PULL_DOWN</v>
      </c>
      <c r="AG272" s="38" t="str">
        <f t="shared" si="150"/>
        <v>TRISTATE</v>
      </c>
      <c r="AH272" s="38" t="str">
        <f t="shared" si="151"/>
        <v>DISABLE</v>
      </c>
      <c r="AI272" s="87" t="e">
        <f t="shared" si="152"/>
        <v>#REF!</v>
      </c>
      <c r="AJ272" s="86" t="b">
        <v>1</v>
      </c>
      <c r="AK272" s="86" t="b">
        <v>1</v>
      </c>
      <c r="AL272" s="86" t="b">
        <v>1</v>
      </c>
      <c r="AM272" s="86" t="b">
        <v>1</v>
      </c>
      <c r="AN272" s="86" t="b">
        <v>1</v>
      </c>
      <c r="AO272" s="86" t="b">
        <v>1</v>
      </c>
      <c r="AP272" s="63" t="str">
        <f t="shared" si="153"/>
        <v>VALID</v>
      </c>
      <c r="AQ272" s="102" t="s">
        <v>702</v>
      </c>
      <c r="AR272" s="103" t="s">
        <v>79</v>
      </c>
      <c r="AS272" s="104"/>
      <c r="AT272" s="108"/>
      <c r="AU272" s="116"/>
      <c r="AV272" s="116"/>
      <c r="AW272" s="105"/>
      <c r="AX272" s="104" t="s">
        <v>85</v>
      </c>
      <c r="AY272" s="105"/>
      <c r="AZ272" s="104"/>
      <c r="BA272" s="104"/>
      <c r="BB272" s="115"/>
      <c r="BC272" s="116"/>
      <c r="BD272" s="117"/>
      <c r="BE272" s="150"/>
      <c r="BF272" s="147" t="e">
        <f>VLOOKUP($A272,#REF!,34,FALSE)</f>
        <v>#REF!</v>
      </c>
      <c r="BG272" s="148" t="e">
        <f>VLOOKUP($A272,#REF!,22,FALSE)</f>
        <v>#REF!</v>
      </c>
      <c r="BH272" s="149"/>
    </row>
    <row r="273" ht="12.95" customHeight="1" spans="1:60">
      <c r="A273" s="47" t="s">
        <v>703</v>
      </c>
      <c r="B273" s="38" t="e">
        <f>VLOOKUP($A273,#REF!,34,FALSE)</f>
        <v>#REF!</v>
      </c>
      <c r="C273" s="39" t="str">
        <f t="shared" si="147"/>
        <v>unused_DAP6_DIN</v>
      </c>
      <c r="D273" s="40" t="e">
        <f>IF(LEN(VLOOKUP($A273,#REF!,8,FALSE)),LEFT(VLOOKUP($A273,#REF!,8,FALSE),LEN(VLOOKUP($A273,#REF!,8,FALSE))-2),"")</f>
        <v>#REF!</v>
      </c>
      <c r="E273" s="41" t="e">
        <f>IF(LEN(VLOOKUP($A273,#REF!,4,FALSE)),IF(INDEX(#REF!,MATCH($A273,#REF!,0),1),LEFT(VLOOKUP($A273,#REF!,4,FALSE),LEN(VLOOKUP($A273,#REF!,4,FALSE))-2),CONCATENATE(LEFT(VLOOKUP($A273,#REF!,4,FALSE),LEN(VLOOKUP($A273,#REF!,4,FALSE))-2),"*")),"")</f>
        <v>#REF!</v>
      </c>
      <c r="F273" s="42" t="e">
        <f>IF(LEN(VLOOKUP($A273,#REF!,5,FALSE)),IF(INDEX(#REF!,MATCH($A273,#REF!,0),2),LEFT(VLOOKUP($A273,#REF!,5,FALSE),LEN(VLOOKUP($A273,#REF!,5,FALSE))-2),CONCATENATE(LEFT(VLOOKUP($A273,#REF!,5,FALSE),LEN(VLOOKUP($A273,#REF!,5,FALSE))-2),"*")),"")</f>
        <v>#REF!</v>
      </c>
      <c r="G273" s="42" t="e">
        <f>IF(LEN(VLOOKUP($A273,#REF!,6,FALSE)),IF(INDEX(#REF!,MATCH($A273,#REF!,0),3),LEFT(VLOOKUP($A273,#REF!,6,FALSE),LEN(VLOOKUP($A273,#REF!,6,FALSE))-2),CONCATENATE(LEFT(VLOOKUP($A273,#REF!,6,FALSE),LEN(VLOOKUP($A273,#REF!,6,FALSE))-2),"*")),"")</f>
        <v>#REF!</v>
      </c>
      <c r="H273" s="43" t="e">
        <f>IF(LEN(VLOOKUP($A273,#REF!,7,FALSE)),IF(INDEX(#REF!,MATCH($A273,#REF!,0),4),LEFT(VLOOKUP($A273,#REF!,7,FALSE),LEN(VLOOKUP($A273,#REF!,7,FALSE))-2),CONCATENATE(LEFT(VLOOKUP($A273,#REF!,7,FALSE),LEN(VLOOKUP($A273,#REF!,7,FALSE))-2),"*")),"")</f>
        <v>#REF!</v>
      </c>
      <c r="I273" s="54" t="e">
        <f>IF(LEN(VLOOKUP($A273,#REF!,8,FALSE)),UPPER(RIGHT(VLOOKUP($A273,#REF!,8,FALSE),1)),"")</f>
        <v>#REF!</v>
      </c>
      <c r="J273" s="42" t="e">
        <f>IF(LEN(VLOOKUP($A273,#REF!,4,FALSE)),UPPER(RIGHT(VLOOKUP($A273,#REF!,4,FALSE),1)),"")</f>
        <v>#REF!</v>
      </c>
      <c r="K273" s="42" t="e">
        <f>IF(LEN(VLOOKUP($A273,#REF!,5,FALSE)),UPPER(RIGHT(VLOOKUP($A273,#REF!,5,FALSE),1)),"")</f>
        <v>#REF!</v>
      </c>
      <c r="L273" s="42" t="e">
        <f>IF(LEN(VLOOKUP($A273,#REF!,6,FALSE)),UPPER(RIGHT(VLOOKUP($A273,#REF!,6,FALSE),1)),"")</f>
        <v>#REF!</v>
      </c>
      <c r="M273" s="43" t="e">
        <f>IF(LEN(VLOOKUP($A273,#REF!,7,FALSE)),UPPER(RIGHT(VLOOKUP($A273,#REF!,7,FALSE),1)),"")</f>
        <v>#REF!</v>
      </c>
      <c r="N273" s="38" t="s">
        <v>699</v>
      </c>
      <c r="O273" s="38" t="s">
        <v>83</v>
      </c>
      <c r="P273" s="38" t="s">
        <v>104</v>
      </c>
      <c r="Q273" s="38" t="s">
        <v>105</v>
      </c>
      <c r="R273" s="38" t="s">
        <v>83</v>
      </c>
      <c r="S273" s="63" t="e">
        <f>HLOOKUP("Device Tree Pin Name",#REF!,MATCH($A273,#REF!,0),FALSE)</f>
        <v>#REF!</v>
      </c>
      <c r="T273" s="47" t="e">
        <f>HLOOKUP("power rail",#REF!,MATCH($A273,#REF!,0),FALSE)</f>
        <v>#REF!</v>
      </c>
      <c r="U273" s="62" t="e">
        <f>HLOOKUP("Wake Capable",#REF!,MATCH($A273,#REF!,0),FALSE)</f>
        <v>#REF!</v>
      </c>
      <c r="V273" s="62" t="e">
        <f>HLOOKUP("Strap",#REF!,MATCH($A273,#REF!,0),FALSE)</f>
        <v>#REF!</v>
      </c>
      <c r="W273" s="62" t="e">
        <f>HLOOKUP("GTE",#REF!,MATCH($A273,#REF!,0),FALSE)</f>
        <v>#REF!</v>
      </c>
      <c r="X273" s="62" t="e">
        <f>HLOOKUP("DPD_Control",#REF!,MATCH($A273,#REF!,0),FALSE)</f>
        <v>#REF!</v>
      </c>
      <c r="Y273" s="62" t="e">
        <f>HLOOKUP("DPD_Group",#REF!,MATCH($A273,#REF!,0),FALSE)</f>
        <v>#REF!</v>
      </c>
      <c r="Z273" s="47" t="e">
        <f>HLOOKUP("Pad Category",#REF!,MATCH($A273,#REF!,0),FALSE)</f>
        <v>#REF!</v>
      </c>
      <c r="AA273" s="47" t="e">
        <f>HLOOKUP("Pad type",#REF!,MATCH($A273,#REF!,0),FALSE)</f>
        <v>#REF!</v>
      </c>
      <c r="AB273" s="47" t="e">
        <f>HLOOKUP("Pull Strength",#REF!,MATCH($A273,#REF!,0),FALSE)</f>
        <v>#REF!</v>
      </c>
      <c r="AC273" s="47" t="e">
        <f>HLOOKUP("POR Pin State",#REF!,MATCH($A273,#REF!,0),FALSE)</f>
        <v>#REF!</v>
      </c>
      <c r="AD273" s="47" t="str">
        <f t="shared" si="148"/>
        <v>RSVD1</v>
      </c>
      <c r="AE273" s="82"/>
      <c r="AF273" s="38" t="str">
        <f t="shared" si="149"/>
        <v>PULL_DOWN</v>
      </c>
      <c r="AG273" s="38" t="str">
        <f t="shared" si="150"/>
        <v>TRISTATE</v>
      </c>
      <c r="AH273" s="38" t="str">
        <f t="shared" si="151"/>
        <v>DISABLE</v>
      </c>
      <c r="AI273" s="87" t="e">
        <f t="shared" si="152"/>
        <v>#REF!</v>
      </c>
      <c r="AJ273" s="86" t="b">
        <v>1</v>
      </c>
      <c r="AK273" s="86" t="b">
        <v>1</v>
      </c>
      <c r="AL273" s="86" t="b">
        <v>1</v>
      </c>
      <c r="AM273" s="86" t="b">
        <v>1</v>
      </c>
      <c r="AN273" s="86" t="b">
        <v>1</v>
      </c>
      <c r="AO273" s="86" t="b">
        <v>1</v>
      </c>
      <c r="AP273" s="63" t="str">
        <f t="shared" si="153"/>
        <v>VALID</v>
      </c>
      <c r="AQ273" s="102" t="s">
        <v>704</v>
      </c>
      <c r="AR273" s="103" t="s">
        <v>79</v>
      </c>
      <c r="AS273" s="104"/>
      <c r="AT273" s="108"/>
      <c r="AU273" s="116"/>
      <c r="AV273" s="116"/>
      <c r="AW273" s="105"/>
      <c r="AX273" s="104" t="s">
        <v>85</v>
      </c>
      <c r="AY273" s="105"/>
      <c r="AZ273" s="104"/>
      <c r="BA273" s="104"/>
      <c r="BB273" s="115"/>
      <c r="BC273" s="116"/>
      <c r="BD273" s="117"/>
      <c r="BE273" s="150"/>
      <c r="BF273" s="147" t="e">
        <f>VLOOKUP($A273,#REF!,34,FALSE)</f>
        <v>#REF!</v>
      </c>
      <c r="BG273" s="148" t="e">
        <f>VLOOKUP($A273,#REF!,22,FALSE)</f>
        <v>#REF!</v>
      </c>
      <c r="BH273" s="149"/>
    </row>
    <row r="274" ht="12.95" customHeight="1" spans="1:60">
      <c r="A274" s="47" t="s">
        <v>705</v>
      </c>
      <c r="B274" s="38" t="e">
        <f>VLOOKUP($A274,#REF!,34,FALSE)</f>
        <v>#REF!</v>
      </c>
      <c r="C274" s="39" t="str">
        <f t="shared" si="147"/>
        <v>unused_DAP6_FS</v>
      </c>
      <c r="D274" s="40" t="e">
        <f>IF(LEN(VLOOKUP($A274,#REF!,8,FALSE)),LEFT(VLOOKUP($A274,#REF!,8,FALSE),LEN(VLOOKUP($A274,#REF!,8,FALSE))-2),"")</f>
        <v>#REF!</v>
      </c>
      <c r="E274" s="41" t="e">
        <f>IF(LEN(VLOOKUP($A274,#REF!,4,FALSE)),IF(INDEX(#REF!,MATCH($A274,#REF!,0),1),LEFT(VLOOKUP($A274,#REF!,4,FALSE),LEN(VLOOKUP($A274,#REF!,4,FALSE))-2),CONCATENATE(LEFT(VLOOKUP($A274,#REF!,4,FALSE),LEN(VLOOKUP($A274,#REF!,4,FALSE))-2),"*")),"")</f>
        <v>#REF!</v>
      </c>
      <c r="F274" s="42" t="e">
        <f>IF(LEN(VLOOKUP($A274,#REF!,5,FALSE)),IF(INDEX(#REF!,MATCH($A274,#REF!,0),2),LEFT(VLOOKUP($A274,#REF!,5,FALSE),LEN(VLOOKUP($A274,#REF!,5,FALSE))-2),CONCATENATE(LEFT(VLOOKUP($A274,#REF!,5,FALSE),LEN(VLOOKUP($A274,#REF!,5,FALSE))-2),"*")),"")</f>
        <v>#REF!</v>
      </c>
      <c r="G274" s="42" t="e">
        <f>IF(LEN(VLOOKUP($A274,#REF!,6,FALSE)),IF(INDEX(#REF!,MATCH($A274,#REF!,0),3),LEFT(VLOOKUP($A274,#REF!,6,FALSE),LEN(VLOOKUP($A274,#REF!,6,FALSE))-2),CONCATENATE(LEFT(VLOOKUP($A274,#REF!,6,FALSE),LEN(VLOOKUP($A274,#REF!,6,FALSE))-2),"*")),"")</f>
        <v>#REF!</v>
      </c>
      <c r="H274" s="43" t="e">
        <f>IF(LEN(VLOOKUP($A274,#REF!,7,FALSE)),IF(INDEX(#REF!,MATCH($A274,#REF!,0),4),LEFT(VLOOKUP($A274,#REF!,7,FALSE),LEN(VLOOKUP($A274,#REF!,7,FALSE))-2),CONCATENATE(LEFT(VLOOKUP($A274,#REF!,7,FALSE),LEN(VLOOKUP($A274,#REF!,7,FALSE))-2),"*")),"")</f>
        <v>#REF!</v>
      </c>
      <c r="I274" s="54" t="e">
        <f>IF(LEN(VLOOKUP($A274,#REF!,8,FALSE)),UPPER(RIGHT(VLOOKUP($A274,#REF!,8,FALSE),1)),"")</f>
        <v>#REF!</v>
      </c>
      <c r="J274" s="42" t="e">
        <f>IF(LEN(VLOOKUP($A274,#REF!,4,FALSE)),UPPER(RIGHT(VLOOKUP($A274,#REF!,4,FALSE),1)),"")</f>
        <v>#REF!</v>
      </c>
      <c r="K274" s="42" t="e">
        <f>IF(LEN(VLOOKUP($A274,#REF!,5,FALSE)),UPPER(RIGHT(VLOOKUP($A274,#REF!,5,FALSE),1)),"")</f>
        <v>#REF!</v>
      </c>
      <c r="L274" s="42" t="e">
        <f>IF(LEN(VLOOKUP($A274,#REF!,6,FALSE)),UPPER(RIGHT(VLOOKUP($A274,#REF!,6,FALSE),1)),"")</f>
        <v>#REF!</v>
      </c>
      <c r="M274" s="43" t="e">
        <f>IF(LEN(VLOOKUP($A274,#REF!,7,FALSE)),UPPER(RIGHT(VLOOKUP($A274,#REF!,7,FALSE),1)),"")</f>
        <v>#REF!</v>
      </c>
      <c r="N274" s="38" t="s">
        <v>699</v>
      </c>
      <c r="O274" s="38" t="s">
        <v>83</v>
      </c>
      <c r="P274" s="38" t="s">
        <v>104</v>
      </c>
      <c r="Q274" s="38" t="s">
        <v>105</v>
      </c>
      <c r="R274" s="38" t="s">
        <v>83</v>
      </c>
      <c r="S274" s="63" t="e">
        <f>HLOOKUP("Device Tree Pin Name",#REF!,MATCH($A274,#REF!,0),FALSE)</f>
        <v>#REF!</v>
      </c>
      <c r="T274" s="47" t="e">
        <f>HLOOKUP("power rail",#REF!,MATCH($A274,#REF!,0),FALSE)</f>
        <v>#REF!</v>
      </c>
      <c r="U274" s="62" t="e">
        <f>HLOOKUP("Wake Capable",#REF!,MATCH($A274,#REF!,0),FALSE)</f>
        <v>#REF!</v>
      </c>
      <c r="V274" s="62" t="e">
        <f>HLOOKUP("Strap",#REF!,MATCH($A274,#REF!,0),FALSE)</f>
        <v>#REF!</v>
      </c>
      <c r="W274" s="62" t="e">
        <f>HLOOKUP("GTE",#REF!,MATCH($A274,#REF!,0),FALSE)</f>
        <v>#REF!</v>
      </c>
      <c r="X274" s="62" t="e">
        <f>HLOOKUP("DPD_Control",#REF!,MATCH($A274,#REF!,0),FALSE)</f>
        <v>#REF!</v>
      </c>
      <c r="Y274" s="62" t="e">
        <f>HLOOKUP("DPD_Group",#REF!,MATCH($A274,#REF!,0),FALSE)</f>
        <v>#REF!</v>
      </c>
      <c r="Z274" s="47" t="e">
        <f>HLOOKUP("Pad Category",#REF!,MATCH($A274,#REF!,0),FALSE)</f>
        <v>#REF!</v>
      </c>
      <c r="AA274" s="47" t="e">
        <f>HLOOKUP("Pad type",#REF!,MATCH($A274,#REF!,0),FALSE)</f>
        <v>#REF!</v>
      </c>
      <c r="AB274" s="47" t="e">
        <f>HLOOKUP("Pull Strength",#REF!,MATCH($A274,#REF!,0),FALSE)</f>
        <v>#REF!</v>
      </c>
      <c r="AC274" s="47" t="e">
        <f>HLOOKUP("POR Pin State",#REF!,MATCH($A274,#REF!,0),FALSE)</f>
        <v>#REF!</v>
      </c>
      <c r="AD274" s="47" t="str">
        <f t="shared" si="148"/>
        <v>RSVD1</v>
      </c>
      <c r="AE274" s="82"/>
      <c r="AF274" s="38" t="str">
        <f t="shared" si="149"/>
        <v>PULL_DOWN</v>
      </c>
      <c r="AG274" s="38" t="str">
        <f t="shared" si="150"/>
        <v>TRISTATE</v>
      </c>
      <c r="AH274" s="38" t="str">
        <f t="shared" si="151"/>
        <v>DISABLE</v>
      </c>
      <c r="AI274" s="87" t="e">
        <f t="shared" si="152"/>
        <v>#REF!</v>
      </c>
      <c r="AJ274" s="86" t="b">
        <v>1</v>
      </c>
      <c r="AK274" s="86" t="b">
        <v>1</v>
      </c>
      <c r="AL274" s="86" t="b">
        <v>1</v>
      </c>
      <c r="AM274" s="86" t="b">
        <v>1</v>
      </c>
      <c r="AN274" s="86" t="b">
        <v>1</v>
      </c>
      <c r="AO274" s="86" t="b">
        <v>1</v>
      </c>
      <c r="AP274" s="63" t="str">
        <f t="shared" si="153"/>
        <v>VALID</v>
      </c>
      <c r="AQ274" s="102" t="s">
        <v>706</v>
      </c>
      <c r="AR274" s="103" t="s">
        <v>79</v>
      </c>
      <c r="AS274" s="104"/>
      <c r="AT274" s="108"/>
      <c r="AU274" s="116"/>
      <c r="AV274" s="116"/>
      <c r="AW274" s="105"/>
      <c r="AX274" s="104" t="s">
        <v>85</v>
      </c>
      <c r="AY274" s="105"/>
      <c r="AZ274" s="104"/>
      <c r="BA274" s="104"/>
      <c r="BB274" s="115"/>
      <c r="BC274" s="116"/>
      <c r="BD274" s="117"/>
      <c r="BE274" s="150"/>
      <c r="BF274" s="147" t="e">
        <f>VLOOKUP($A274,#REF!,34,FALSE)</f>
        <v>#REF!</v>
      </c>
      <c r="BG274" s="148" t="e">
        <f>VLOOKUP($A274,#REF!,22,FALSE)</f>
        <v>#REF!</v>
      </c>
      <c r="BH274" s="149"/>
    </row>
    <row r="275" ht="12.95" customHeight="1" spans="1:60">
      <c r="A275" s="47" t="s">
        <v>707</v>
      </c>
      <c r="B275" s="38" t="e">
        <f>VLOOKUP($A275,#REF!,34,FALSE)</f>
        <v>#REF!</v>
      </c>
      <c r="C275" s="39" t="str">
        <f t="shared" si="147"/>
        <v>unused_DAP4_SCLK</v>
      </c>
      <c r="D275" s="40" t="e">
        <f>IF(LEN(VLOOKUP($A275,#REF!,8,FALSE)),LEFT(VLOOKUP($A275,#REF!,8,FALSE),LEN(VLOOKUP($A275,#REF!,8,FALSE))-2),"")</f>
        <v>#REF!</v>
      </c>
      <c r="E275" s="41" t="e">
        <f>IF(LEN(VLOOKUP($A275,#REF!,4,FALSE)),IF(INDEX(#REF!,MATCH($A275,#REF!,0),1),LEFT(VLOOKUP($A275,#REF!,4,FALSE),LEN(VLOOKUP($A275,#REF!,4,FALSE))-2),CONCATENATE(LEFT(VLOOKUP($A275,#REF!,4,FALSE),LEN(VLOOKUP($A275,#REF!,4,FALSE))-2),"*")),"")</f>
        <v>#REF!</v>
      </c>
      <c r="F275" s="42" t="e">
        <f>IF(LEN(VLOOKUP($A275,#REF!,5,FALSE)),IF(INDEX(#REF!,MATCH($A275,#REF!,0),2),LEFT(VLOOKUP($A275,#REF!,5,FALSE),LEN(VLOOKUP($A275,#REF!,5,FALSE))-2),CONCATENATE(LEFT(VLOOKUP($A275,#REF!,5,FALSE),LEN(VLOOKUP($A275,#REF!,5,FALSE))-2),"*")),"")</f>
        <v>#REF!</v>
      </c>
      <c r="G275" s="42" t="e">
        <f>IF(LEN(VLOOKUP($A275,#REF!,6,FALSE)),IF(INDEX(#REF!,MATCH($A275,#REF!,0),3),LEFT(VLOOKUP($A275,#REF!,6,FALSE),LEN(VLOOKUP($A275,#REF!,6,FALSE))-2),CONCATENATE(LEFT(VLOOKUP($A275,#REF!,6,FALSE),LEN(VLOOKUP($A275,#REF!,6,FALSE))-2),"*")),"")</f>
        <v>#REF!</v>
      </c>
      <c r="H275" s="43" t="e">
        <f>IF(LEN(VLOOKUP($A275,#REF!,7,FALSE)),IF(INDEX(#REF!,MATCH($A275,#REF!,0),4),LEFT(VLOOKUP($A275,#REF!,7,FALSE),LEN(VLOOKUP($A275,#REF!,7,FALSE))-2),CONCATENATE(LEFT(VLOOKUP($A275,#REF!,7,FALSE),LEN(VLOOKUP($A275,#REF!,7,FALSE))-2),"*")),"")</f>
        <v>#REF!</v>
      </c>
      <c r="I275" s="54" t="e">
        <f>IF(LEN(VLOOKUP($A275,#REF!,8,FALSE)),UPPER(RIGHT(VLOOKUP($A275,#REF!,8,FALSE),1)),"")</f>
        <v>#REF!</v>
      </c>
      <c r="J275" s="42" t="e">
        <f>IF(LEN(VLOOKUP($A275,#REF!,4,FALSE)),UPPER(RIGHT(VLOOKUP($A275,#REF!,4,FALSE),1)),"")</f>
        <v>#REF!</v>
      </c>
      <c r="K275" s="42" t="e">
        <f>IF(LEN(VLOOKUP($A275,#REF!,5,FALSE)),UPPER(RIGHT(VLOOKUP($A275,#REF!,5,FALSE),1)),"")</f>
        <v>#REF!</v>
      </c>
      <c r="L275" s="42" t="e">
        <f>IF(LEN(VLOOKUP($A275,#REF!,6,FALSE)),UPPER(RIGHT(VLOOKUP($A275,#REF!,6,FALSE),1)),"")</f>
        <v>#REF!</v>
      </c>
      <c r="M275" s="43" t="e">
        <f>IF(LEN(VLOOKUP($A275,#REF!,7,FALSE)),UPPER(RIGHT(VLOOKUP($A275,#REF!,7,FALSE),1)),"")</f>
        <v>#REF!</v>
      </c>
      <c r="N275" s="38" t="s">
        <v>708</v>
      </c>
      <c r="O275" s="38" t="s">
        <v>83</v>
      </c>
      <c r="P275" s="38" t="s">
        <v>104</v>
      </c>
      <c r="Q275" s="38" t="s">
        <v>105</v>
      </c>
      <c r="R275" s="38" t="s">
        <v>83</v>
      </c>
      <c r="S275" s="63" t="e">
        <f>HLOOKUP("Device Tree Pin Name",#REF!,MATCH($A275,#REF!,0),FALSE)</f>
        <v>#REF!</v>
      </c>
      <c r="T275" s="47" t="e">
        <f>HLOOKUP("power rail",#REF!,MATCH($A275,#REF!,0),FALSE)</f>
        <v>#REF!</v>
      </c>
      <c r="U275" s="62" t="e">
        <f>HLOOKUP("Wake Capable",#REF!,MATCH($A275,#REF!,0),FALSE)</f>
        <v>#REF!</v>
      </c>
      <c r="V275" s="62" t="e">
        <f>HLOOKUP("Strap",#REF!,MATCH($A275,#REF!,0),FALSE)</f>
        <v>#REF!</v>
      </c>
      <c r="W275" s="62" t="e">
        <f>HLOOKUP("GTE",#REF!,MATCH($A275,#REF!,0),FALSE)</f>
        <v>#REF!</v>
      </c>
      <c r="X275" s="62" t="e">
        <f>HLOOKUP("DPD_Control",#REF!,MATCH($A275,#REF!,0),FALSE)</f>
        <v>#REF!</v>
      </c>
      <c r="Y275" s="62" t="e">
        <f>HLOOKUP("DPD_Group",#REF!,MATCH($A275,#REF!,0),FALSE)</f>
        <v>#REF!</v>
      </c>
      <c r="Z275" s="47" t="e">
        <f>HLOOKUP("Pad Category",#REF!,MATCH($A275,#REF!,0),FALSE)</f>
        <v>#REF!</v>
      </c>
      <c r="AA275" s="47" t="e">
        <f>HLOOKUP("Pad type",#REF!,MATCH($A275,#REF!,0),FALSE)</f>
        <v>#REF!</v>
      </c>
      <c r="AB275" s="47" t="e">
        <f>HLOOKUP("Pull Strength",#REF!,MATCH($A275,#REF!,0),FALSE)</f>
        <v>#REF!</v>
      </c>
      <c r="AC275" s="47" t="e">
        <f>HLOOKUP("POR Pin State",#REF!,MATCH($A275,#REF!,0),FALSE)</f>
        <v>#REF!</v>
      </c>
      <c r="AD275" s="47" t="str">
        <f t="shared" si="148"/>
        <v>RSVD1</v>
      </c>
      <c r="AE275" s="82"/>
      <c r="AF275" s="38" t="str">
        <f t="shared" si="149"/>
        <v>PULL_DOWN</v>
      </c>
      <c r="AG275" s="38" t="str">
        <f t="shared" si="150"/>
        <v>TRISTATE</v>
      </c>
      <c r="AH275" s="38" t="str">
        <f t="shared" si="151"/>
        <v>DISABLE</v>
      </c>
      <c r="AI275" s="87" t="e">
        <f t="shared" si="152"/>
        <v>#REF!</v>
      </c>
      <c r="AJ275" s="86" t="b">
        <v>1</v>
      </c>
      <c r="AK275" s="86" t="b">
        <v>1</v>
      </c>
      <c r="AL275" s="86" t="b">
        <v>1</v>
      </c>
      <c r="AM275" s="86" t="b">
        <v>1</v>
      </c>
      <c r="AN275" s="86" t="b">
        <v>1</v>
      </c>
      <c r="AO275" s="86" t="b">
        <v>1</v>
      </c>
      <c r="AP275" s="63" t="str">
        <f t="shared" si="153"/>
        <v>VALID</v>
      </c>
      <c r="AQ275" s="102" t="s">
        <v>709</v>
      </c>
      <c r="AR275" s="103" t="s">
        <v>79</v>
      </c>
      <c r="AS275" s="104"/>
      <c r="AT275" s="108"/>
      <c r="AU275" s="116"/>
      <c r="AV275" s="116"/>
      <c r="AW275" s="105"/>
      <c r="AX275" s="104" t="s">
        <v>85</v>
      </c>
      <c r="AY275" s="105"/>
      <c r="AZ275" s="104"/>
      <c r="BA275" s="104"/>
      <c r="BB275" s="115"/>
      <c r="BC275" s="116"/>
      <c r="BD275" s="117"/>
      <c r="BE275" s="150"/>
      <c r="BF275" s="147" t="e">
        <f>VLOOKUP($A275,#REF!,34,FALSE)</f>
        <v>#REF!</v>
      </c>
      <c r="BG275" s="148" t="e">
        <f>VLOOKUP($A275,#REF!,22,FALSE)</f>
        <v>#REF!</v>
      </c>
      <c r="BH275" s="149"/>
    </row>
    <row r="276" ht="12.95" customHeight="1" spans="1:60">
      <c r="A276" s="47" t="s">
        <v>710</v>
      </c>
      <c r="B276" s="38" t="e">
        <f>VLOOKUP($A276,#REF!,34,FALSE)</f>
        <v>#REF!</v>
      </c>
      <c r="C276" s="39" t="str">
        <f t="shared" si="147"/>
        <v>unused_DAP4_DOUT</v>
      </c>
      <c r="D276" s="40" t="e">
        <f>IF(LEN(VLOOKUP($A276,#REF!,8,FALSE)),LEFT(VLOOKUP($A276,#REF!,8,FALSE),LEN(VLOOKUP($A276,#REF!,8,FALSE))-2),"")</f>
        <v>#REF!</v>
      </c>
      <c r="E276" s="41" t="e">
        <f>IF(LEN(VLOOKUP($A276,#REF!,4,FALSE)),IF(INDEX(#REF!,MATCH($A276,#REF!,0),1),LEFT(VLOOKUP($A276,#REF!,4,FALSE),LEN(VLOOKUP($A276,#REF!,4,FALSE))-3),CONCATENATE(LEFT(VLOOKUP($A276,#REF!,4,FALSE),LEN(VLOOKUP($A276,#REF!,4,FALSE))-2),"*")),"")</f>
        <v>#REF!</v>
      </c>
      <c r="F276" s="42" t="e">
        <f>IF(LEN(VLOOKUP($A276,#REF!,5,FALSE)),IF(INDEX(#REF!,MATCH($A276,#REF!,0),2),LEFT(VLOOKUP($A276,#REF!,5,FALSE),LEN(VLOOKUP($A276,#REF!,5,FALSE))-2),CONCATENATE(LEFT(VLOOKUP($A276,#REF!,5,FALSE),LEN(VLOOKUP($A276,#REF!,5,FALSE))-2),"*")),"")</f>
        <v>#REF!</v>
      </c>
      <c r="G276" s="42" t="e">
        <f>IF(LEN(VLOOKUP($A276,#REF!,6,FALSE)),IF(INDEX(#REF!,MATCH($A276,#REF!,0),3),LEFT(VLOOKUP($A276,#REF!,6,FALSE),LEN(VLOOKUP($A276,#REF!,6,FALSE))-2),CONCATENATE(LEFT(VLOOKUP($A276,#REF!,6,FALSE),LEN(VLOOKUP($A276,#REF!,6,FALSE))-2),"*")),"")</f>
        <v>#REF!</v>
      </c>
      <c r="H276" s="43" t="e">
        <f>IF(LEN(VLOOKUP($A276,#REF!,7,FALSE)),IF(INDEX(#REF!,MATCH($A276,#REF!,0),4),LEFT(VLOOKUP($A276,#REF!,7,FALSE),LEN(VLOOKUP($A276,#REF!,7,FALSE))-2),CONCATENATE(LEFT(VLOOKUP($A276,#REF!,7,FALSE),LEN(VLOOKUP($A276,#REF!,7,FALSE))-2),"*")),"")</f>
        <v>#REF!</v>
      </c>
      <c r="I276" s="54" t="e">
        <f>IF(LEN(VLOOKUP($A276,#REF!,8,FALSE)),UPPER(RIGHT(VLOOKUP($A276,#REF!,8,FALSE),1)),"")</f>
        <v>#REF!</v>
      </c>
      <c r="J276" s="42" t="s">
        <v>81</v>
      </c>
      <c r="K276" s="42" t="e">
        <f>IF(LEN(VLOOKUP($A276,#REF!,5,FALSE)),UPPER(RIGHT(VLOOKUP($A276,#REF!,5,FALSE),1)),"")</f>
        <v>#REF!</v>
      </c>
      <c r="L276" s="42" t="e">
        <f>IF(LEN(VLOOKUP($A276,#REF!,6,FALSE)),UPPER(RIGHT(VLOOKUP($A276,#REF!,6,FALSE),1)),"")</f>
        <v>#REF!</v>
      </c>
      <c r="M276" s="43" t="e">
        <f>IF(LEN(VLOOKUP($A276,#REF!,7,FALSE)),UPPER(RIGHT(VLOOKUP($A276,#REF!,7,FALSE),1)),"")</f>
        <v>#REF!</v>
      </c>
      <c r="N276" s="38" t="s">
        <v>708</v>
      </c>
      <c r="O276" s="38" t="s">
        <v>83</v>
      </c>
      <c r="P276" s="38" t="s">
        <v>104</v>
      </c>
      <c r="Q276" s="38" t="s">
        <v>105</v>
      </c>
      <c r="R276" s="38" t="s">
        <v>83</v>
      </c>
      <c r="S276" s="63" t="e">
        <f>HLOOKUP("Device Tree Pin Name",#REF!,MATCH($A276,#REF!,0),FALSE)</f>
        <v>#REF!</v>
      </c>
      <c r="T276" s="47" t="e">
        <f>HLOOKUP("power rail",#REF!,MATCH($A276,#REF!,0),FALSE)</f>
        <v>#REF!</v>
      </c>
      <c r="U276" s="62" t="e">
        <f>HLOOKUP("Wake Capable",#REF!,MATCH($A276,#REF!,0),FALSE)</f>
        <v>#REF!</v>
      </c>
      <c r="V276" s="62" t="e">
        <f>HLOOKUP("Strap",#REF!,MATCH($A276,#REF!,0),FALSE)</f>
        <v>#REF!</v>
      </c>
      <c r="W276" s="62" t="e">
        <f>HLOOKUP("GTE",#REF!,MATCH($A276,#REF!,0),FALSE)</f>
        <v>#REF!</v>
      </c>
      <c r="X276" s="62" t="e">
        <f>HLOOKUP("DPD_Control",#REF!,MATCH($A276,#REF!,0),FALSE)</f>
        <v>#REF!</v>
      </c>
      <c r="Y276" s="62" t="e">
        <f>HLOOKUP("DPD_Group",#REF!,MATCH($A276,#REF!,0),FALSE)</f>
        <v>#REF!</v>
      </c>
      <c r="Z276" s="47" t="e">
        <f>HLOOKUP("Pad Category",#REF!,MATCH($A276,#REF!,0),FALSE)</f>
        <v>#REF!</v>
      </c>
      <c r="AA276" s="47" t="e">
        <f>HLOOKUP("Pad type",#REF!,MATCH($A276,#REF!,0),FALSE)</f>
        <v>#REF!</v>
      </c>
      <c r="AB276" s="47" t="e">
        <f>HLOOKUP("Pull Strength",#REF!,MATCH($A276,#REF!,0),FALSE)</f>
        <v>#REF!</v>
      </c>
      <c r="AC276" s="47" t="e">
        <f>HLOOKUP("POR Pin State",#REF!,MATCH($A276,#REF!,0),FALSE)</f>
        <v>#REF!</v>
      </c>
      <c r="AD276" s="47" t="str">
        <f t="shared" si="148"/>
        <v>RSVD1</v>
      </c>
      <c r="AE276" s="82"/>
      <c r="AF276" s="38" t="str">
        <f t="shared" si="149"/>
        <v>PULL_DOWN</v>
      </c>
      <c r="AG276" s="38" t="str">
        <f t="shared" si="150"/>
        <v>TRISTATE</v>
      </c>
      <c r="AH276" s="38" t="str">
        <f t="shared" si="151"/>
        <v>DISABLE</v>
      </c>
      <c r="AI276" s="87" t="e">
        <f t="shared" si="152"/>
        <v>#REF!</v>
      </c>
      <c r="AJ276" s="86" t="b">
        <v>1</v>
      </c>
      <c r="AK276" s="86" t="b">
        <v>1</v>
      </c>
      <c r="AL276" s="86" t="b">
        <v>1</v>
      </c>
      <c r="AM276" s="86" t="b">
        <v>1</v>
      </c>
      <c r="AN276" s="86" t="b">
        <v>1</v>
      </c>
      <c r="AO276" s="86" t="b">
        <v>1</v>
      </c>
      <c r="AP276" s="63" t="str">
        <f t="shared" si="153"/>
        <v>VALID</v>
      </c>
      <c r="AQ276" s="102" t="s">
        <v>711</v>
      </c>
      <c r="AR276" s="103" t="s">
        <v>79</v>
      </c>
      <c r="AS276" s="104"/>
      <c r="AT276" s="108"/>
      <c r="AU276" s="116"/>
      <c r="AV276" s="116"/>
      <c r="AW276" s="105"/>
      <c r="AX276" s="104" t="s">
        <v>85</v>
      </c>
      <c r="AY276" s="105"/>
      <c r="AZ276" s="104"/>
      <c r="BA276" s="104"/>
      <c r="BB276" s="115"/>
      <c r="BC276" s="116"/>
      <c r="BD276" s="117"/>
      <c r="BE276" s="150"/>
      <c r="BF276" s="147" t="e">
        <f>VLOOKUP($A276,#REF!,34,FALSE)</f>
        <v>#REF!</v>
      </c>
      <c r="BG276" s="148" t="e">
        <f>VLOOKUP($A276,#REF!,22,FALSE)</f>
        <v>#REF!</v>
      </c>
      <c r="BH276" s="149"/>
    </row>
    <row r="277" ht="12.95" customHeight="1" spans="1:60">
      <c r="A277" s="47" t="s">
        <v>712</v>
      </c>
      <c r="B277" s="38" t="e">
        <f>VLOOKUP($A277,#REF!,34,FALSE)</f>
        <v>#REF!</v>
      </c>
      <c r="C277" s="39" t="str">
        <f t="shared" si="147"/>
        <v>unused_DAP4_DIN</v>
      </c>
      <c r="D277" s="40" t="e">
        <f>IF(LEN(VLOOKUP($A277,#REF!,8,FALSE)),LEFT(VLOOKUP($A277,#REF!,8,FALSE),LEN(VLOOKUP($A277,#REF!,8,FALSE))-2),"")</f>
        <v>#REF!</v>
      </c>
      <c r="E277" s="41" t="e">
        <f>IF(LEN(VLOOKUP($A277,#REF!,4,FALSE)),IF(INDEX(#REF!,MATCH($A277,#REF!,0),1),LEFT(VLOOKUP($A277,#REF!,4,FALSE),LEN(VLOOKUP($A277,#REF!,4,FALSE))-2),CONCATENATE(LEFT(VLOOKUP($A277,#REF!,4,FALSE),LEN(VLOOKUP($A277,#REF!,4,FALSE))-2),"*")),"")</f>
        <v>#REF!</v>
      </c>
      <c r="F277" s="42" t="e">
        <f>IF(LEN(VLOOKUP($A277,#REF!,5,FALSE)),IF(INDEX(#REF!,MATCH($A277,#REF!,0),2),LEFT(VLOOKUP($A277,#REF!,5,FALSE),LEN(VLOOKUP($A277,#REF!,5,FALSE))-2),CONCATENATE(LEFT(VLOOKUP($A277,#REF!,5,FALSE),LEN(VLOOKUP($A277,#REF!,5,FALSE))-2),"*")),"")</f>
        <v>#REF!</v>
      </c>
      <c r="G277" s="42" t="e">
        <f>IF(LEN(VLOOKUP($A277,#REF!,6,FALSE)),IF(INDEX(#REF!,MATCH($A277,#REF!,0),3),LEFT(VLOOKUP($A277,#REF!,6,FALSE),LEN(VLOOKUP($A277,#REF!,6,FALSE))-2),CONCATENATE(LEFT(VLOOKUP($A277,#REF!,6,FALSE),LEN(VLOOKUP($A277,#REF!,6,FALSE))-2),"*")),"")</f>
        <v>#REF!</v>
      </c>
      <c r="H277" s="43" t="e">
        <f>IF(LEN(VLOOKUP($A277,#REF!,7,FALSE)),IF(INDEX(#REF!,MATCH($A277,#REF!,0),4),LEFT(VLOOKUP($A277,#REF!,7,FALSE),LEN(VLOOKUP($A277,#REF!,7,FALSE))-2),CONCATENATE(LEFT(VLOOKUP($A277,#REF!,7,FALSE),LEN(VLOOKUP($A277,#REF!,7,FALSE))-2),"*")),"")</f>
        <v>#REF!</v>
      </c>
      <c r="I277" s="54" t="e">
        <f>IF(LEN(VLOOKUP($A277,#REF!,8,FALSE)),UPPER(RIGHT(VLOOKUP($A277,#REF!,8,FALSE),1)),"")</f>
        <v>#REF!</v>
      </c>
      <c r="J277" s="42" t="e">
        <f>IF(LEN(VLOOKUP($A277,#REF!,4,FALSE)),UPPER(RIGHT(VLOOKUP($A277,#REF!,4,FALSE),1)),"")</f>
        <v>#REF!</v>
      </c>
      <c r="K277" s="42" t="e">
        <f>IF(LEN(VLOOKUP($A277,#REF!,5,FALSE)),UPPER(RIGHT(VLOOKUP($A277,#REF!,5,FALSE),1)),"")</f>
        <v>#REF!</v>
      </c>
      <c r="L277" s="42" t="e">
        <f>IF(LEN(VLOOKUP($A277,#REF!,6,FALSE)),UPPER(RIGHT(VLOOKUP($A277,#REF!,6,FALSE),1)),"")</f>
        <v>#REF!</v>
      </c>
      <c r="M277" s="43" t="e">
        <f>IF(LEN(VLOOKUP($A277,#REF!,7,FALSE)),UPPER(RIGHT(VLOOKUP($A277,#REF!,7,FALSE),1)),"")</f>
        <v>#REF!</v>
      </c>
      <c r="N277" s="38" t="s">
        <v>708</v>
      </c>
      <c r="O277" s="38" t="s">
        <v>83</v>
      </c>
      <c r="P277" s="38" t="s">
        <v>104</v>
      </c>
      <c r="Q277" s="38" t="s">
        <v>105</v>
      </c>
      <c r="R277" s="38" t="s">
        <v>83</v>
      </c>
      <c r="S277" s="63" t="e">
        <f>HLOOKUP("Device Tree Pin Name",#REF!,MATCH($A277,#REF!,0),FALSE)</f>
        <v>#REF!</v>
      </c>
      <c r="T277" s="47" t="e">
        <f>HLOOKUP("power rail",#REF!,MATCH($A277,#REF!,0),FALSE)</f>
        <v>#REF!</v>
      </c>
      <c r="U277" s="62" t="e">
        <f>HLOOKUP("Wake Capable",#REF!,MATCH($A277,#REF!,0),FALSE)</f>
        <v>#REF!</v>
      </c>
      <c r="V277" s="62" t="e">
        <f>HLOOKUP("Strap",#REF!,MATCH($A277,#REF!,0),FALSE)</f>
        <v>#REF!</v>
      </c>
      <c r="W277" s="62" t="e">
        <f>HLOOKUP("GTE",#REF!,MATCH($A277,#REF!,0),FALSE)</f>
        <v>#REF!</v>
      </c>
      <c r="X277" s="62" t="e">
        <f>HLOOKUP("DPD_Control",#REF!,MATCH($A277,#REF!,0),FALSE)</f>
        <v>#REF!</v>
      </c>
      <c r="Y277" s="62" t="e">
        <f>HLOOKUP("DPD_Group",#REF!,MATCH($A277,#REF!,0),FALSE)</f>
        <v>#REF!</v>
      </c>
      <c r="Z277" s="47" t="e">
        <f>HLOOKUP("Pad Category",#REF!,MATCH($A277,#REF!,0),FALSE)</f>
        <v>#REF!</v>
      </c>
      <c r="AA277" s="47" t="e">
        <f>HLOOKUP("Pad type",#REF!,MATCH($A277,#REF!,0),FALSE)</f>
        <v>#REF!</v>
      </c>
      <c r="AB277" s="47" t="e">
        <f>HLOOKUP("Pull Strength",#REF!,MATCH($A277,#REF!,0),FALSE)</f>
        <v>#REF!</v>
      </c>
      <c r="AC277" s="47" t="e">
        <f>HLOOKUP("POR Pin State",#REF!,MATCH($A277,#REF!,0),FALSE)</f>
        <v>#REF!</v>
      </c>
      <c r="AD277" s="47" t="str">
        <f t="shared" si="148"/>
        <v>RSVD1</v>
      </c>
      <c r="AE277" s="82"/>
      <c r="AF277" s="38" t="str">
        <f t="shared" si="149"/>
        <v>PULL_DOWN</v>
      </c>
      <c r="AG277" s="38" t="str">
        <f t="shared" si="150"/>
        <v>TRISTATE</v>
      </c>
      <c r="AH277" s="38" t="str">
        <f t="shared" si="151"/>
        <v>DISABLE</v>
      </c>
      <c r="AI277" s="87" t="e">
        <f t="shared" si="152"/>
        <v>#REF!</v>
      </c>
      <c r="AJ277" s="86" t="b">
        <v>1</v>
      </c>
      <c r="AK277" s="86" t="b">
        <v>1</v>
      </c>
      <c r="AL277" s="86" t="b">
        <v>1</v>
      </c>
      <c r="AM277" s="86" t="b">
        <v>1</v>
      </c>
      <c r="AN277" s="86" t="b">
        <v>1</v>
      </c>
      <c r="AO277" s="86" t="b">
        <v>1</v>
      </c>
      <c r="AP277" s="63" t="str">
        <f t="shared" si="153"/>
        <v>VALID</v>
      </c>
      <c r="AQ277" s="102" t="s">
        <v>713</v>
      </c>
      <c r="AR277" s="103" t="s">
        <v>79</v>
      </c>
      <c r="AS277" s="104"/>
      <c r="AT277" s="108"/>
      <c r="AU277" s="116"/>
      <c r="AV277" s="116"/>
      <c r="AW277" s="105"/>
      <c r="AX277" s="104" t="s">
        <v>85</v>
      </c>
      <c r="AY277" s="105"/>
      <c r="AZ277" s="104"/>
      <c r="BA277" s="104"/>
      <c r="BB277" s="115"/>
      <c r="BC277" s="116"/>
      <c r="BD277" s="117"/>
      <c r="BE277" s="150"/>
      <c r="BF277" s="147" t="e">
        <f>VLOOKUP($A277,#REF!,34,FALSE)</f>
        <v>#REF!</v>
      </c>
      <c r="BG277" s="148" t="e">
        <f>VLOOKUP($A277,#REF!,22,FALSE)</f>
        <v>#REF!</v>
      </c>
      <c r="BH277" s="149"/>
    </row>
    <row r="278" ht="12.95" customHeight="1" spans="1:60">
      <c r="A278" s="47" t="s">
        <v>714</v>
      </c>
      <c r="B278" s="38" t="e">
        <f>VLOOKUP($A278,#REF!,34,FALSE)</f>
        <v>#REF!</v>
      </c>
      <c r="C278" s="39" t="str">
        <f t="shared" si="147"/>
        <v>unused_DAP4_FS</v>
      </c>
      <c r="D278" s="40" t="e">
        <f>IF(LEN(VLOOKUP($A278,#REF!,8,FALSE)),LEFT(VLOOKUP($A278,#REF!,8,FALSE),LEN(VLOOKUP($A278,#REF!,8,FALSE))-2),"")</f>
        <v>#REF!</v>
      </c>
      <c r="E278" s="41" t="e">
        <f>IF(LEN(VLOOKUP($A278,#REF!,4,FALSE)),IF(INDEX(#REF!,MATCH($A278,#REF!,0),1),LEFT(VLOOKUP($A278,#REF!,4,FALSE),LEN(VLOOKUP($A278,#REF!,4,FALSE))-2),CONCATENATE(LEFT(VLOOKUP($A278,#REF!,4,FALSE),LEN(VLOOKUP($A278,#REF!,4,FALSE))-2),"*")),"")</f>
        <v>#REF!</v>
      </c>
      <c r="F278" s="42" t="e">
        <f>IF(LEN(VLOOKUP($A278,#REF!,5,FALSE)),IF(INDEX(#REF!,MATCH($A278,#REF!,0),2),LEFT(VLOOKUP($A278,#REF!,5,FALSE),LEN(VLOOKUP($A278,#REF!,5,FALSE))-2),CONCATENATE(LEFT(VLOOKUP($A278,#REF!,5,FALSE),LEN(VLOOKUP($A278,#REF!,5,FALSE))-2),"*")),"")</f>
        <v>#REF!</v>
      </c>
      <c r="G278" s="42" t="e">
        <f>IF(LEN(VLOOKUP($A278,#REF!,6,FALSE)),IF(INDEX(#REF!,MATCH($A278,#REF!,0),3),LEFT(VLOOKUP($A278,#REF!,6,FALSE),LEN(VLOOKUP($A278,#REF!,6,FALSE))-2),CONCATENATE(LEFT(VLOOKUP($A278,#REF!,6,FALSE),LEN(VLOOKUP($A278,#REF!,6,FALSE))-2),"*")),"")</f>
        <v>#REF!</v>
      </c>
      <c r="H278" s="43" t="e">
        <f>IF(LEN(VLOOKUP($A278,#REF!,7,FALSE)),IF(INDEX(#REF!,MATCH($A278,#REF!,0),4),LEFT(VLOOKUP($A278,#REF!,7,FALSE),LEN(VLOOKUP($A278,#REF!,7,FALSE))-2),CONCATENATE(LEFT(VLOOKUP($A278,#REF!,7,FALSE),LEN(VLOOKUP($A278,#REF!,7,FALSE))-2),"*")),"")</f>
        <v>#REF!</v>
      </c>
      <c r="I278" s="54" t="e">
        <f>IF(LEN(VLOOKUP($A278,#REF!,8,FALSE)),UPPER(RIGHT(VLOOKUP($A278,#REF!,8,FALSE),1)),"")</f>
        <v>#REF!</v>
      </c>
      <c r="J278" s="42" t="e">
        <f>IF(LEN(VLOOKUP($A278,#REF!,4,FALSE)),UPPER(RIGHT(VLOOKUP($A278,#REF!,4,FALSE),1)),"")</f>
        <v>#REF!</v>
      </c>
      <c r="K278" s="42" t="e">
        <f>IF(LEN(VLOOKUP($A278,#REF!,5,FALSE)),UPPER(RIGHT(VLOOKUP($A278,#REF!,5,FALSE),1)),"")</f>
        <v>#REF!</v>
      </c>
      <c r="L278" s="42" t="e">
        <f>IF(LEN(VLOOKUP($A278,#REF!,6,FALSE)),UPPER(RIGHT(VLOOKUP($A278,#REF!,6,FALSE),1)),"")</f>
        <v>#REF!</v>
      </c>
      <c r="M278" s="43" t="e">
        <f>IF(LEN(VLOOKUP($A278,#REF!,7,FALSE)),UPPER(RIGHT(VLOOKUP($A278,#REF!,7,FALSE),1)),"")</f>
        <v>#REF!</v>
      </c>
      <c r="N278" s="38" t="s">
        <v>708</v>
      </c>
      <c r="O278" s="38" t="s">
        <v>83</v>
      </c>
      <c r="P278" s="38" t="s">
        <v>104</v>
      </c>
      <c r="Q278" s="38" t="s">
        <v>105</v>
      </c>
      <c r="R278" s="38" t="s">
        <v>83</v>
      </c>
      <c r="S278" s="63" t="e">
        <f>HLOOKUP("Device Tree Pin Name",#REF!,MATCH($A278,#REF!,0),FALSE)</f>
        <v>#REF!</v>
      </c>
      <c r="T278" s="47" t="e">
        <f>HLOOKUP("power rail",#REF!,MATCH($A278,#REF!,0),FALSE)</f>
        <v>#REF!</v>
      </c>
      <c r="U278" s="62" t="e">
        <f>HLOOKUP("Wake Capable",#REF!,MATCH($A278,#REF!,0),FALSE)</f>
        <v>#REF!</v>
      </c>
      <c r="V278" s="62" t="e">
        <f>HLOOKUP("Strap",#REF!,MATCH($A278,#REF!,0),FALSE)</f>
        <v>#REF!</v>
      </c>
      <c r="W278" s="62" t="e">
        <f>HLOOKUP("GTE",#REF!,MATCH($A278,#REF!,0),FALSE)</f>
        <v>#REF!</v>
      </c>
      <c r="X278" s="62" t="e">
        <f>HLOOKUP("DPD_Control",#REF!,MATCH($A278,#REF!,0),FALSE)</f>
        <v>#REF!</v>
      </c>
      <c r="Y278" s="62" t="e">
        <f>HLOOKUP("DPD_Group",#REF!,MATCH($A278,#REF!,0),FALSE)</f>
        <v>#REF!</v>
      </c>
      <c r="Z278" s="47" t="e">
        <f>HLOOKUP("Pad Category",#REF!,MATCH($A278,#REF!,0),FALSE)</f>
        <v>#REF!</v>
      </c>
      <c r="AA278" s="47" t="e">
        <f>HLOOKUP("Pad type",#REF!,MATCH($A278,#REF!,0),FALSE)</f>
        <v>#REF!</v>
      </c>
      <c r="AB278" s="47" t="e">
        <f>HLOOKUP("Pull Strength",#REF!,MATCH($A278,#REF!,0),FALSE)</f>
        <v>#REF!</v>
      </c>
      <c r="AC278" s="47" t="e">
        <f>HLOOKUP("POR Pin State",#REF!,MATCH($A278,#REF!,0),FALSE)</f>
        <v>#REF!</v>
      </c>
      <c r="AD278" s="47" t="str">
        <f t="shared" si="148"/>
        <v>RSVD1</v>
      </c>
      <c r="AE278" s="82"/>
      <c r="AF278" s="38" t="str">
        <f t="shared" si="149"/>
        <v>PULL_DOWN</v>
      </c>
      <c r="AG278" s="38" t="str">
        <f t="shared" si="150"/>
        <v>TRISTATE</v>
      </c>
      <c r="AH278" s="38" t="str">
        <f t="shared" si="151"/>
        <v>DISABLE</v>
      </c>
      <c r="AI278" s="87" t="e">
        <f t="shared" si="152"/>
        <v>#REF!</v>
      </c>
      <c r="AJ278" s="86" t="b">
        <v>1</v>
      </c>
      <c r="AK278" s="86" t="b">
        <v>1</v>
      </c>
      <c r="AL278" s="86" t="b">
        <v>1</v>
      </c>
      <c r="AM278" s="86" t="b">
        <v>1</v>
      </c>
      <c r="AN278" s="86" t="b">
        <v>1</v>
      </c>
      <c r="AO278" s="86" t="b">
        <v>1</v>
      </c>
      <c r="AP278" s="63" t="str">
        <f t="shared" si="153"/>
        <v>VALID</v>
      </c>
      <c r="AQ278" s="102" t="s">
        <v>715</v>
      </c>
      <c r="AR278" s="103" t="s">
        <v>79</v>
      </c>
      <c r="AS278" s="104"/>
      <c r="AT278" s="108"/>
      <c r="AU278" s="116"/>
      <c r="AV278" s="116"/>
      <c r="AW278" s="105"/>
      <c r="AX278" s="104" t="s">
        <v>85</v>
      </c>
      <c r="AY278" s="105"/>
      <c r="AZ278" s="104"/>
      <c r="BA278" s="104"/>
      <c r="BB278" s="115"/>
      <c r="BC278" s="116"/>
      <c r="BD278" s="117"/>
      <c r="BE278" s="151"/>
      <c r="BF278" s="147" t="e">
        <f>VLOOKUP($A278,#REF!,34,FALSE)</f>
        <v>#REF!</v>
      </c>
      <c r="BG278" s="148" t="e">
        <f>VLOOKUP($A278,#REF!,22,FALSE)</f>
        <v>#REF!</v>
      </c>
      <c r="BH278" s="149"/>
    </row>
    <row r="279" s="3" customFormat="1" ht="18" customHeight="1" spans="1:60">
      <c r="A279" s="45" t="s">
        <v>716</v>
      </c>
      <c r="B279" s="36" t="s">
        <v>717</v>
      </c>
      <c r="C279" s="44"/>
      <c r="D279" s="165"/>
      <c r="E279" s="165"/>
      <c r="F279" s="165"/>
      <c r="G279" s="165"/>
      <c r="H279" s="165"/>
      <c r="I279" s="44"/>
      <c r="J279" s="44"/>
      <c r="K279" s="44"/>
      <c r="L279" s="44"/>
      <c r="M279" s="44"/>
      <c r="N279" s="44"/>
      <c r="O279" s="44"/>
      <c r="P279" s="44"/>
      <c r="Q279" s="44"/>
      <c r="R279" s="44"/>
      <c r="S279" s="44"/>
      <c r="T279" s="44"/>
      <c r="U279" s="167"/>
      <c r="V279" s="167"/>
      <c r="W279" s="167"/>
      <c r="X279" s="167"/>
      <c r="Y279" s="167"/>
      <c r="Z279" s="168"/>
      <c r="AA279" s="168"/>
      <c r="AB279" s="168"/>
      <c r="AC279" s="168"/>
      <c r="AD279" s="168"/>
      <c r="AE279" s="168"/>
      <c r="AF279" s="168"/>
      <c r="AG279" s="168"/>
      <c r="AH279" s="168"/>
      <c r="AI279" s="168"/>
      <c r="AJ279" s="168"/>
      <c r="AK279" s="168"/>
      <c r="AL279" s="168"/>
      <c r="AM279" s="168"/>
      <c r="AN279" s="168"/>
      <c r="AO279" s="168"/>
      <c r="AP279" s="168"/>
      <c r="AQ279" s="100"/>
      <c r="AR279" s="175"/>
      <c r="AS279" s="176"/>
      <c r="AT279" s="176"/>
      <c r="AU279" s="176"/>
      <c r="AV279" s="176"/>
      <c r="AW279" s="176"/>
      <c r="AX279" s="176"/>
      <c r="AY279" s="176"/>
      <c r="AZ279" s="176"/>
      <c r="BA279" s="176"/>
      <c r="BB279" s="176"/>
      <c r="BC279" s="400" t="s">
        <v>76</v>
      </c>
      <c r="BD279" s="176"/>
      <c r="BE279" s="184" t="s">
        <v>119</v>
      </c>
      <c r="BF279" s="185" t="s">
        <v>717</v>
      </c>
      <c r="BG279" s="186"/>
      <c r="BH279" s="187"/>
    </row>
    <row r="280" ht="12.95" customHeight="1" spans="1:60">
      <c r="A280" s="47" t="s">
        <v>718</v>
      </c>
      <c r="B280" s="38" t="e">
        <f>VLOOKUP($A280,#REF!,34,FALSE)</f>
        <v>#REF!</v>
      </c>
      <c r="C280" s="39" t="str">
        <f>CONCATENATE("unused_",A280)</f>
        <v>unused_PEX_L5_CLKREQ_N</v>
      </c>
      <c r="D280" s="40" t="e">
        <f>IF(LEN(VLOOKUP($A280,#REF!,8,FALSE)),LEFT(VLOOKUP($A280,#REF!,8,FALSE),LEN(VLOOKUP($A280,#REF!,8,FALSE))-2),"")</f>
        <v>#REF!</v>
      </c>
      <c r="E280" s="41" t="e">
        <f>IF(LEN(VLOOKUP($A280,#REF!,4,FALSE)),IF(INDEX(#REF!,MATCH($A280,#REF!,0),1),LEFT(VLOOKUP($A280,#REF!,4,FALSE),LEN(VLOOKUP($A280,#REF!,4,FALSE))-2),CONCATENATE(LEFT(VLOOKUP($A280,#REF!,4,FALSE),LEN(VLOOKUP($A280,#REF!,4,FALSE))-2),"*")),"")</f>
        <v>#REF!</v>
      </c>
      <c r="F280" s="42" t="e">
        <f>IF(LEN(VLOOKUP($A280,#REF!,5,FALSE)),IF(INDEX(#REF!,MATCH($A280,#REF!,0),2),LEFT(VLOOKUP($A280,#REF!,5,FALSE),LEN(VLOOKUP($A280,#REF!,5,FALSE))-2),CONCATENATE(LEFT(VLOOKUP($A280,#REF!,5,FALSE),LEN(VLOOKUP($A280,#REF!,5,FALSE))-2),"*")),"")</f>
        <v>#REF!</v>
      </c>
      <c r="G280" s="42" t="e">
        <f>IF(LEN(VLOOKUP($A280,#REF!,6,FALSE)),IF(INDEX(#REF!,MATCH($A280,#REF!,0),3),LEFT(VLOOKUP($A280,#REF!,6,FALSE),LEN(VLOOKUP($A280,#REF!,6,FALSE))-2),CONCATENATE(LEFT(VLOOKUP($A280,#REF!,6,FALSE),LEN(VLOOKUP($A280,#REF!,6,FALSE))-2),"*")),"")</f>
        <v>#REF!</v>
      </c>
      <c r="H280" s="43" t="e">
        <f>IF(LEN(VLOOKUP($A280,#REF!,7,FALSE)),IF(INDEX(#REF!,MATCH($A280,#REF!,0),4),LEFT(VLOOKUP($A280,#REF!,7,FALSE),LEN(VLOOKUP($A280,#REF!,7,FALSE))-2),CONCATENATE(LEFT(VLOOKUP($A280,#REF!,7,FALSE),LEN(VLOOKUP($A280,#REF!,7,FALSE))-2),"*")),"")</f>
        <v>#REF!</v>
      </c>
      <c r="I280" s="54" t="e">
        <f>IF(LEN(VLOOKUP($A280,#REF!,8,FALSE)),UPPER(RIGHT(VLOOKUP($A280,#REF!,8,FALSE),1)),"")</f>
        <v>#REF!</v>
      </c>
      <c r="J280" s="42" t="e">
        <f>IF(LEN(VLOOKUP($A280,#REF!,4,FALSE)),UPPER(RIGHT(VLOOKUP($A280,#REF!,4,FALSE),1)),"")</f>
        <v>#REF!</v>
      </c>
      <c r="K280" s="42" t="e">
        <f>IF(LEN(VLOOKUP($A280,#REF!,5,FALSE)),UPPER(RIGHT(VLOOKUP($A280,#REF!,5,FALSE),1)),"")</f>
        <v>#REF!</v>
      </c>
      <c r="L280" s="42" t="e">
        <f>IF(LEN(VLOOKUP($A280,#REF!,6,FALSE)),UPPER(RIGHT(VLOOKUP($A280,#REF!,6,FALSE),1)),"")</f>
        <v>#REF!</v>
      </c>
      <c r="M280" s="43" t="e">
        <f>IF(LEN(VLOOKUP($A280,#REF!,7,FALSE)),UPPER(RIGHT(VLOOKUP($A280,#REF!,7,FALSE),1)),"")</f>
        <v>#REF!</v>
      </c>
      <c r="N280" s="38" t="s">
        <v>719</v>
      </c>
      <c r="O280" s="38" t="s">
        <v>83</v>
      </c>
      <c r="P280" s="38" t="s">
        <v>104</v>
      </c>
      <c r="Q280" s="38" t="s">
        <v>105</v>
      </c>
      <c r="R280" s="38" t="s">
        <v>83</v>
      </c>
      <c r="S280" s="61" t="e">
        <f>HLOOKUP("Device Tree Pin Name",#REF!,MATCH($A280,#REF!,0),FALSE)</f>
        <v>#REF!</v>
      </c>
      <c r="T280" s="47" t="e">
        <f>HLOOKUP("power rail",#REF!,MATCH($A280,#REF!,0),FALSE)</f>
        <v>#REF!</v>
      </c>
      <c r="U280" s="62" t="e">
        <f>HLOOKUP("Wake Capable",#REF!,MATCH($A280,#REF!,0),FALSE)</f>
        <v>#REF!</v>
      </c>
      <c r="V280" s="62" t="e">
        <f>HLOOKUP("Strap",#REF!,MATCH($A280,#REF!,0),FALSE)</f>
        <v>#REF!</v>
      </c>
      <c r="W280" s="62" t="e">
        <f>HLOOKUP("GTE",#REF!,MATCH($A280,#REF!,0),FALSE)</f>
        <v>#REF!</v>
      </c>
      <c r="X280" s="62" t="e">
        <f>HLOOKUP("DPD_Control",#REF!,MATCH($A280,#REF!,0),FALSE)</f>
        <v>#REF!</v>
      </c>
      <c r="Y280" s="62" t="e">
        <f>HLOOKUP("DPD_Group",#REF!,MATCH($A280,#REF!,0),FALSE)</f>
        <v>#REF!</v>
      </c>
      <c r="Z280" s="47" t="e">
        <f>HLOOKUP("Pad Category",#REF!,MATCH($A280,#REF!,0),FALSE)</f>
        <v>#REF!</v>
      </c>
      <c r="AA280" s="47" t="e">
        <f>HLOOKUP("Pad type",#REF!,MATCH($A280,#REF!,0),FALSE)</f>
        <v>#REF!</v>
      </c>
      <c r="AB280" s="47" t="e">
        <f>HLOOKUP("Pull Strength",#REF!,MATCH($A280,#REF!,0),FALSE)</f>
        <v>#REF!</v>
      </c>
      <c r="AC280" s="47" t="e">
        <f>HLOOKUP("POR Pin State",#REF!,MATCH($A280,#REF!,0),FALSE)</f>
        <v>#REF!</v>
      </c>
      <c r="AD280" s="47" t="str">
        <f t="shared" si="148"/>
        <v>RSVD1</v>
      </c>
      <c r="AE280" s="82"/>
      <c r="AF280" s="38" t="str">
        <f t="shared" si="149"/>
        <v>PULL_DOWN</v>
      </c>
      <c r="AG280" s="38" t="str">
        <f t="shared" ref="AG280:AG283" si="154">IF($AR280="Input","TRISTATE",IF($AS280="Z","TRISTATE",IF($AQ280=$C280,"TRISTATE","NORMAL")))</f>
        <v>TRISTATE</v>
      </c>
      <c r="AH280" s="38" t="str">
        <f t="shared" ref="AH280:AH283" si="155">IF(OR($AQ280=$C280,$AR280="Output"),"DISABLE","ENABLE")</f>
        <v>DISABLE</v>
      </c>
      <c r="AI280" s="87" t="e">
        <f t="shared" si="152"/>
        <v>#REF!</v>
      </c>
      <c r="AJ280" s="86" t="b">
        <v>1</v>
      </c>
      <c r="AK280" s="86" t="b">
        <v>1</v>
      </c>
      <c r="AL280" s="86" t="b">
        <v>1</v>
      </c>
      <c r="AM280" s="86" t="b">
        <v>1</v>
      </c>
      <c r="AN280" s="86" t="b">
        <v>1</v>
      </c>
      <c r="AO280" s="86" t="b">
        <v>1</v>
      </c>
      <c r="AP280" s="63" t="str">
        <f t="shared" si="153"/>
        <v>VALID</v>
      </c>
      <c r="AQ280" s="211" t="s">
        <v>720</v>
      </c>
      <c r="AR280" s="107" t="s">
        <v>79</v>
      </c>
      <c r="AS280" s="119"/>
      <c r="AT280" s="104" t="s">
        <v>89</v>
      </c>
      <c r="AU280" s="116"/>
      <c r="AV280" s="105"/>
      <c r="AW280" s="104" t="s">
        <v>85</v>
      </c>
      <c r="AX280" s="104" t="s">
        <v>85</v>
      </c>
      <c r="AY280" s="216"/>
      <c r="AZ280" s="119"/>
      <c r="BA280" s="119"/>
      <c r="BB280" s="402" t="s">
        <v>496</v>
      </c>
      <c r="BC280" s="121"/>
      <c r="BD280" s="122"/>
      <c r="BE280" s="146" t="s">
        <v>718</v>
      </c>
      <c r="BF280" s="147" t="e">
        <f>VLOOKUP($A280,#REF!,34,FALSE)</f>
        <v>#REF!</v>
      </c>
      <c r="BG280" s="148" t="e">
        <f>VLOOKUP($A280,#REF!,22,FALSE)</f>
        <v>#REF!</v>
      </c>
      <c r="BH280" s="149"/>
    </row>
    <row r="281" ht="12.95" customHeight="1" spans="1:60">
      <c r="A281" s="47" t="s">
        <v>721</v>
      </c>
      <c r="B281" s="38" t="e">
        <f>VLOOKUP($A281,#REF!,34,FALSE)</f>
        <v>#REF!</v>
      </c>
      <c r="C281" s="39" t="str">
        <f>CONCATENATE("unused_",A281)</f>
        <v>unused_PEX_L5_RST_N</v>
      </c>
      <c r="D281" s="40" t="e">
        <f>IF(LEN(VLOOKUP($A281,#REF!,8,FALSE)),LEFT(VLOOKUP($A281,#REF!,8,FALSE),LEN(VLOOKUP($A281,#REF!,8,FALSE))-2),"")</f>
        <v>#REF!</v>
      </c>
      <c r="E281" s="41" t="e">
        <f>IF(LEN(VLOOKUP($A281,#REF!,4,FALSE)),IF(INDEX(#REF!,MATCH($A281,#REF!,0),1),LEFT(VLOOKUP($A281,#REF!,4,FALSE),LEN(VLOOKUP($A281,#REF!,4,FALSE))-2),CONCATENATE(LEFT(VLOOKUP($A281,#REF!,4,FALSE),LEN(VLOOKUP($A281,#REF!,4,FALSE))-2),"*")),"")</f>
        <v>#REF!</v>
      </c>
      <c r="F281" s="42" t="e">
        <f>IF(LEN(VLOOKUP($A281,#REF!,5,FALSE)),IF(INDEX(#REF!,MATCH($A281,#REF!,0),2),LEFT(VLOOKUP($A281,#REF!,5,FALSE),LEN(VLOOKUP($A281,#REF!,5,FALSE))-2),CONCATENATE(LEFT(VLOOKUP($A281,#REF!,5,FALSE),LEN(VLOOKUP($A281,#REF!,5,FALSE))-2),"*")),"")</f>
        <v>#REF!</v>
      </c>
      <c r="G281" s="42" t="e">
        <f>IF(LEN(VLOOKUP($A281,#REF!,6,FALSE)),IF(INDEX(#REF!,MATCH($A281,#REF!,0),3),LEFT(VLOOKUP($A281,#REF!,6,FALSE),LEN(VLOOKUP($A281,#REF!,6,FALSE))-2),CONCATENATE(LEFT(VLOOKUP($A281,#REF!,6,FALSE),LEN(VLOOKUP($A281,#REF!,6,FALSE))-2),"*")),"")</f>
        <v>#REF!</v>
      </c>
      <c r="H281" s="43" t="e">
        <f>IF(LEN(VLOOKUP($A281,#REF!,7,FALSE)),IF(INDEX(#REF!,MATCH($A281,#REF!,0),4),LEFT(VLOOKUP($A281,#REF!,7,FALSE),LEN(VLOOKUP($A281,#REF!,7,FALSE))-2),CONCATENATE(LEFT(VLOOKUP($A281,#REF!,7,FALSE),LEN(VLOOKUP($A281,#REF!,7,FALSE))-2),"*")),"")</f>
        <v>#REF!</v>
      </c>
      <c r="I281" s="54" t="e">
        <f>IF(LEN(VLOOKUP($A281,#REF!,8,FALSE)),UPPER(RIGHT(VLOOKUP($A281,#REF!,8,FALSE),1)),"")</f>
        <v>#REF!</v>
      </c>
      <c r="J281" s="42" t="e">
        <f>IF(LEN(VLOOKUP($A281,#REF!,4,FALSE)),UPPER(RIGHT(VLOOKUP($A281,#REF!,4,FALSE),1)),"")</f>
        <v>#REF!</v>
      </c>
      <c r="K281" s="42" t="e">
        <f>IF(LEN(VLOOKUP($A281,#REF!,5,FALSE)),UPPER(RIGHT(VLOOKUP($A281,#REF!,5,FALSE),1)),"")</f>
        <v>#REF!</v>
      </c>
      <c r="L281" s="42" t="e">
        <f>IF(LEN(VLOOKUP($A281,#REF!,6,FALSE)),UPPER(RIGHT(VLOOKUP($A281,#REF!,6,FALSE),1)),"")</f>
        <v>#REF!</v>
      </c>
      <c r="M281" s="43" t="e">
        <f>IF(LEN(VLOOKUP($A281,#REF!,7,FALSE)),UPPER(RIGHT(VLOOKUP($A281,#REF!,7,FALSE),1)),"")</f>
        <v>#REF!</v>
      </c>
      <c r="N281" s="38" t="s">
        <v>719</v>
      </c>
      <c r="O281" s="38" t="s">
        <v>83</v>
      </c>
      <c r="P281" s="38" t="s">
        <v>104</v>
      </c>
      <c r="Q281" s="38" t="s">
        <v>105</v>
      </c>
      <c r="R281" s="38" t="s">
        <v>83</v>
      </c>
      <c r="S281" s="63" t="e">
        <f>HLOOKUP("Device Tree Pin Name",#REF!,MATCH($A281,#REF!,0),FALSE)</f>
        <v>#REF!</v>
      </c>
      <c r="T281" s="47" t="e">
        <f>HLOOKUP("power rail",#REF!,MATCH($A281,#REF!,0),FALSE)</f>
        <v>#REF!</v>
      </c>
      <c r="U281" s="62" t="e">
        <f>HLOOKUP("Wake Capable",#REF!,MATCH($A281,#REF!,0),FALSE)</f>
        <v>#REF!</v>
      </c>
      <c r="V281" s="62" t="e">
        <f>HLOOKUP("Strap",#REF!,MATCH($A281,#REF!,0),FALSE)</f>
        <v>#REF!</v>
      </c>
      <c r="W281" s="62" t="e">
        <f>HLOOKUP("GTE",#REF!,MATCH($A281,#REF!,0),FALSE)</f>
        <v>#REF!</v>
      </c>
      <c r="X281" s="62" t="e">
        <f>HLOOKUP("DPD_Control",#REF!,MATCH($A281,#REF!,0),FALSE)</f>
        <v>#REF!</v>
      </c>
      <c r="Y281" s="62" t="e">
        <f>HLOOKUP("DPD_Group",#REF!,MATCH($A281,#REF!,0),FALSE)</f>
        <v>#REF!</v>
      </c>
      <c r="Z281" s="47" t="e">
        <f>HLOOKUP("Pad Category",#REF!,MATCH($A281,#REF!,0),FALSE)</f>
        <v>#REF!</v>
      </c>
      <c r="AA281" s="47" t="e">
        <f>HLOOKUP("Pad type",#REF!,MATCH($A281,#REF!,0),FALSE)</f>
        <v>#REF!</v>
      </c>
      <c r="AB281" s="47" t="e">
        <f>HLOOKUP("Pull Strength",#REF!,MATCH($A281,#REF!,0),FALSE)</f>
        <v>#REF!</v>
      </c>
      <c r="AC281" s="47" t="e">
        <f>HLOOKUP("POR Pin State",#REF!,MATCH($A281,#REF!,0),FALSE)</f>
        <v>#REF!</v>
      </c>
      <c r="AD281" s="47" t="str">
        <f t="shared" si="148"/>
        <v>RSVD1</v>
      </c>
      <c r="AE281" s="82"/>
      <c r="AF281" s="38" t="str">
        <f t="shared" si="149"/>
        <v>PULL_DOWN</v>
      </c>
      <c r="AG281" s="38" t="str">
        <f t="shared" si="154"/>
        <v>TRISTATE</v>
      </c>
      <c r="AH281" s="38" t="str">
        <f t="shared" si="155"/>
        <v>DISABLE</v>
      </c>
      <c r="AI281" s="87" t="e">
        <f t="shared" si="152"/>
        <v>#REF!</v>
      </c>
      <c r="AJ281" s="86" t="b">
        <v>1</v>
      </c>
      <c r="AK281" s="86" t="b">
        <v>1</v>
      </c>
      <c r="AL281" s="86" t="b">
        <v>1</v>
      </c>
      <c r="AM281" s="86" t="b">
        <v>1</v>
      </c>
      <c r="AN281" s="86" t="b">
        <v>1</v>
      </c>
      <c r="AO281" s="86" t="b">
        <v>1</v>
      </c>
      <c r="AP281" s="63" t="str">
        <f t="shared" si="153"/>
        <v>VALID</v>
      </c>
      <c r="AQ281" s="102" t="s">
        <v>722</v>
      </c>
      <c r="AR281" s="103" t="s">
        <v>79</v>
      </c>
      <c r="AS281" s="104"/>
      <c r="AT281" s="105"/>
      <c r="AU281" s="116"/>
      <c r="AV281" s="105"/>
      <c r="AW281" s="104" t="s">
        <v>85</v>
      </c>
      <c r="AX281" s="104" t="s">
        <v>85</v>
      </c>
      <c r="AY281" s="105"/>
      <c r="AZ281" s="104"/>
      <c r="BA281" s="104"/>
      <c r="BB281" s="115"/>
      <c r="BC281" s="116"/>
      <c r="BD281" s="117"/>
      <c r="BE281" s="150" t="s">
        <v>721</v>
      </c>
      <c r="BF281" s="147" t="e">
        <f>VLOOKUP($A281,#REF!,34,FALSE)</f>
        <v>#REF!</v>
      </c>
      <c r="BG281" s="148" t="e">
        <f>VLOOKUP($A281,#REF!,22,FALSE)</f>
        <v>#REF!</v>
      </c>
      <c r="BH281" s="149"/>
    </row>
    <row r="282" ht="12.95" customHeight="1" spans="1:60">
      <c r="A282" s="47" t="s">
        <v>723</v>
      </c>
      <c r="B282" s="38" t="e">
        <f>VLOOKUP($A282,#REF!,34,FALSE)</f>
        <v>#REF!</v>
      </c>
      <c r="C282" s="39" t="str">
        <f>CONCATENATE("unused_",A282)</f>
        <v>unused_PEX_L6_CLKREQ_N</v>
      </c>
      <c r="D282" s="40" t="e">
        <f>IF(LEN(VLOOKUP($A282,#REF!,8,FALSE)),LEFT(VLOOKUP($A282,#REF!,8,FALSE),LEN(VLOOKUP($A282,#REF!,8,FALSE))-2),"")</f>
        <v>#REF!</v>
      </c>
      <c r="E282" s="41" t="e">
        <f>IF(LEN(VLOOKUP($A282,#REF!,4,FALSE)),IF(INDEX(#REF!,MATCH($A282,#REF!,0),1),LEFT(VLOOKUP($A282,#REF!,4,FALSE),LEN(VLOOKUP($A282,#REF!,4,FALSE))-2),CONCATENATE(LEFT(VLOOKUP($A282,#REF!,4,FALSE),LEN(VLOOKUP($A282,#REF!,4,FALSE))-2),"*")),"")</f>
        <v>#REF!</v>
      </c>
      <c r="F282" s="42" t="e">
        <f>IF(LEN(VLOOKUP($A282,#REF!,5,FALSE)),IF(INDEX(#REF!,MATCH($A282,#REF!,0),2),LEFT(VLOOKUP($A282,#REF!,5,FALSE),LEN(VLOOKUP($A282,#REF!,5,FALSE))-2),CONCATENATE(LEFT(VLOOKUP($A282,#REF!,5,FALSE),LEN(VLOOKUP($A282,#REF!,5,FALSE))-2),"*")),"")</f>
        <v>#REF!</v>
      </c>
      <c r="G282" s="42" t="e">
        <f>IF(LEN(VLOOKUP($A282,#REF!,6,FALSE)),IF(INDEX(#REF!,MATCH($A282,#REF!,0),3),LEFT(VLOOKUP($A282,#REF!,6,FALSE),LEN(VLOOKUP($A282,#REF!,6,FALSE))-2),CONCATENATE(LEFT(VLOOKUP($A282,#REF!,6,FALSE),LEN(VLOOKUP($A282,#REF!,6,FALSE))-2),"*")),"")</f>
        <v>#REF!</v>
      </c>
      <c r="H282" s="43" t="e">
        <f>IF(LEN(VLOOKUP($A282,#REF!,7,FALSE)),IF(INDEX(#REF!,MATCH($A282,#REF!,0),4),LEFT(VLOOKUP($A282,#REF!,7,FALSE),LEN(VLOOKUP($A282,#REF!,7,FALSE))-2),CONCATENATE(LEFT(VLOOKUP($A282,#REF!,7,FALSE),LEN(VLOOKUP($A282,#REF!,7,FALSE))-2),"*")),"")</f>
        <v>#REF!</v>
      </c>
      <c r="I282" s="54" t="e">
        <f>IF(LEN(VLOOKUP($A282,#REF!,8,FALSE)),UPPER(RIGHT(VLOOKUP($A282,#REF!,8,FALSE),1)),"")</f>
        <v>#REF!</v>
      </c>
      <c r="J282" s="42" t="e">
        <f>IF(LEN(VLOOKUP($A282,#REF!,4,FALSE)),UPPER(RIGHT(VLOOKUP($A282,#REF!,4,FALSE),1)),"")</f>
        <v>#REF!</v>
      </c>
      <c r="K282" s="42" t="e">
        <f>IF(LEN(VLOOKUP($A282,#REF!,5,FALSE)),UPPER(RIGHT(VLOOKUP($A282,#REF!,5,FALSE),1)),"")</f>
        <v>#REF!</v>
      </c>
      <c r="L282" s="42" t="e">
        <f>IF(LEN(VLOOKUP($A282,#REF!,6,FALSE)),UPPER(RIGHT(VLOOKUP($A282,#REF!,6,FALSE),1)),"")</f>
        <v>#REF!</v>
      </c>
      <c r="M282" s="43" t="e">
        <f>IF(LEN(VLOOKUP($A282,#REF!,7,FALSE)),UPPER(RIGHT(VLOOKUP($A282,#REF!,7,FALSE),1)),"")</f>
        <v>#REF!</v>
      </c>
      <c r="N282" s="38" t="s">
        <v>724</v>
      </c>
      <c r="O282" s="38" t="s">
        <v>83</v>
      </c>
      <c r="P282" s="38" t="s">
        <v>104</v>
      </c>
      <c r="Q282" s="38" t="s">
        <v>105</v>
      </c>
      <c r="R282" s="38" t="s">
        <v>83</v>
      </c>
      <c r="S282" s="63" t="e">
        <f>HLOOKUP("Device Tree Pin Name",#REF!,MATCH($A282,#REF!,0),FALSE)</f>
        <v>#REF!</v>
      </c>
      <c r="T282" s="47" t="e">
        <f>HLOOKUP("power rail",#REF!,MATCH($A282,#REF!,0),FALSE)</f>
        <v>#REF!</v>
      </c>
      <c r="U282" s="62" t="e">
        <f>HLOOKUP("Wake Capable",#REF!,MATCH($A282,#REF!,0),FALSE)</f>
        <v>#REF!</v>
      </c>
      <c r="V282" s="62" t="e">
        <f>HLOOKUP("Strap",#REF!,MATCH($A282,#REF!,0),FALSE)</f>
        <v>#REF!</v>
      </c>
      <c r="W282" s="62" t="e">
        <f>HLOOKUP("GTE",#REF!,MATCH($A282,#REF!,0),FALSE)</f>
        <v>#REF!</v>
      </c>
      <c r="X282" s="62" t="e">
        <f>HLOOKUP("DPD_Control",#REF!,MATCH($A282,#REF!,0),FALSE)</f>
        <v>#REF!</v>
      </c>
      <c r="Y282" s="62" t="e">
        <f>HLOOKUP("DPD_Group",#REF!,MATCH($A282,#REF!,0),FALSE)</f>
        <v>#REF!</v>
      </c>
      <c r="Z282" s="47" t="e">
        <f>HLOOKUP("Pad Category",#REF!,MATCH($A282,#REF!,0),FALSE)</f>
        <v>#REF!</v>
      </c>
      <c r="AA282" s="47" t="e">
        <f>HLOOKUP("Pad type",#REF!,MATCH($A282,#REF!,0),FALSE)</f>
        <v>#REF!</v>
      </c>
      <c r="AB282" s="47" t="e">
        <f>HLOOKUP("Pull Strength",#REF!,MATCH($A282,#REF!,0),FALSE)</f>
        <v>#REF!</v>
      </c>
      <c r="AC282" s="47" t="e">
        <f>HLOOKUP("POR Pin State",#REF!,MATCH($A282,#REF!,0),FALSE)</f>
        <v>#REF!</v>
      </c>
      <c r="AD282" s="47" t="str">
        <f t="shared" si="148"/>
        <v>RSVD1</v>
      </c>
      <c r="AE282" s="82"/>
      <c r="AF282" s="38" t="str">
        <f t="shared" si="149"/>
        <v>PULL_DOWN</v>
      </c>
      <c r="AG282" s="38" t="str">
        <f t="shared" si="154"/>
        <v>TRISTATE</v>
      </c>
      <c r="AH282" s="38" t="str">
        <f t="shared" si="155"/>
        <v>DISABLE</v>
      </c>
      <c r="AI282" s="87" t="e">
        <f t="shared" si="152"/>
        <v>#REF!</v>
      </c>
      <c r="AJ282" s="86" t="b">
        <v>1</v>
      </c>
      <c r="AK282" s="86" t="b">
        <v>1</v>
      </c>
      <c r="AL282" s="86" t="b">
        <v>1</v>
      </c>
      <c r="AM282" s="86" t="b">
        <v>1</v>
      </c>
      <c r="AN282" s="86" t="b">
        <v>1</v>
      </c>
      <c r="AO282" s="86" t="b">
        <v>1</v>
      </c>
      <c r="AP282" s="63" t="str">
        <f t="shared" si="153"/>
        <v>VALID</v>
      </c>
      <c r="AQ282" s="102" t="s">
        <v>725</v>
      </c>
      <c r="AR282" s="103" t="s">
        <v>79</v>
      </c>
      <c r="AS282" s="104"/>
      <c r="AT282" s="104" t="s">
        <v>89</v>
      </c>
      <c r="AU282" s="116"/>
      <c r="AV282" s="105"/>
      <c r="AW282" s="104" t="s">
        <v>85</v>
      </c>
      <c r="AX282" s="104" t="s">
        <v>85</v>
      </c>
      <c r="AY282" s="105"/>
      <c r="AZ282" s="104"/>
      <c r="BA282" s="104"/>
      <c r="BB282" s="115"/>
      <c r="BC282" s="116"/>
      <c r="BD282" s="117"/>
      <c r="BE282" s="150" t="s">
        <v>723</v>
      </c>
      <c r="BF282" s="147" t="e">
        <f>VLOOKUP($A282,#REF!,34,FALSE)</f>
        <v>#REF!</v>
      </c>
      <c r="BG282" s="148" t="e">
        <f>VLOOKUP($A282,#REF!,22,FALSE)</f>
        <v>#REF!</v>
      </c>
      <c r="BH282" s="149"/>
    </row>
    <row r="283" ht="12.95" customHeight="1" spans="1:60">
      <c r="A283" s="47" t="s">
        <v>726</v>
      </c>
      <c r="B283" s="38" t="e">
        <f>VLOOKUP($A283,#REF!,34,FALSE)</f>
        <v>#REF!</v>
      </c>
      <c r="C283" s="39" t="str">
        <f>CONCATENATE("unused_",A283)</f>
        <v>unused_PEX_L6_RST_N</v>
      </c>
      <c r="D283" s="40" t="e">
        <f>IF(LEN(VLOOKUP($A283,#REF!,8,FALSE)),LEFT(VLOOKUP($A283,#REF!,8,FALSE),LEN(VLOOKUP($A283,#REF!,8,FALSE))-2),"")</f>
        <v>#REF!</v>
      </c>
      <c r="E283" s="41" t="e">
        <f>IF(LEN(VLOOKUP($A283,#REF!,4,FALSE)),IF(INDEX(#REF!,MATCH($A283,#REF!,0),1),LEFT(VLOOKUP($A283,#REF!,4,FALSE),LEN(VLOOKUP($A283,#REF!,4,FALSE))-2),CONCATENATE(LEFT(VLOOKUP($A283,#REF!,4,FALSE),LEN(VLOOKUP($A283,#REF!,4,FALSE))-2),"*")),"")</f>
        <v>#REF!</v>
      </c>
      <c r="F283" s="42" t="e">
        <f>IF(LEN(VLOOKUP($A283,#REF!,5,FALSE)),IF(INDEX(#REF!,MATCH($A283,#REF!,0),2),LEFT(VLOOKUP($A283,#REF!,5,FALSE),LEN(VLOOKUP($A283,#REF!,5,FALSE))-2),CONCATENATE(LEFT(VLOOKUP($A283,#REF!,5,FALSE),LEN(VLOOKUP($A283,#REF!,5,FALSE))-2),"*")),"")</f>
        <v>#REF!</v>
      </c>
      <c r="G283" s="42" t="e">
        <f>IF(LEN(VLOOKUP($A283,#REF!,6,FALSE)),IF(INDEX(#REF!,MATCH($A283,#REF!,0),3),LEFT(VLOOKUP($A283,#REF!,6,FALSE),LEN(VLOOKUP($A283,#REF!,6,FALSE))-2),CONCATENATE(LEFT(VLOOKUP($A283,#REF!,6,FALSE),LEN(VLOOKUP($A283,#REF!,6,FALSE))-2),"*")),"")</f>
        <v>#REF!</v>
      </c>
      <c r="H283" s="43" t="e">
        <f>IF(LEN(VLOOKUP($A283,#REF!,7,FALSE)),IF(INDEX(#REF!,MATCH($A283,#REF!,0),4),LEFT(VLOOKUP($A283,#REF!,7,FALSE),LEN(VLOOKUP($A283,#REF!,7,FALSE))-2),CONCATENATE(LEFT(VLOOKUP($A283,#REF!,7,FALSE),LEN(VLOOKUP($A283,#REF!,7,FALSE))-2),"*")),"")</f>
        <v>#REF!</v>
      </c>
      <c r="I283" s="54" t="e">
        <f>IF(LEN(VLOOKUP($A283,#REF!,8,FALSE)),UPPER(RIGHT(VLOOKUP($A283,#REF!,8,FALSE),1)),"")</f>
        <v>#REF!</v>
      </c>
      <c r="J283" s="42" t="e">
        <f>IF(LEN(VLOOKUP($A283,#REF!,4,FALSE)),UPPER(RIGHT(VLOOKUP($A283,#REF!,4,FALSE),1)),"")</f>
        <v>#REF!</v>
      </c>
      <c r="K283" s="42" t="e">
        <f>IF(LEN(VLOOKUP($A283,#REF!,5,FALSE)),UPPER(RIGHT(VLOOKUP($A283,#REF!,5,FALSE),1)),"")</f>
        <v>#REF!</v>
      </c>
      <c r="L283" s="42" t="e">
        <f>IF(LEN(VLOOKUP($A283,#REF!,6,FALSE)),UPPER(RIGHT(VLOOKUP($A283,#REF!,6,FALSE),1)),"")</f>
        <v>#REF!</v>
      </c>
      <c r="M283" s="43" t="e">
        <f>IF(LEN(VLOOKUP($A283,#REF!,7,FALSE)),UPPER(RIGHT(VLOOKUP($A283,#REF!,7,FALSE),1)),"")</f>
        <v>#REF!</v>
      </c>
      <c r="N283" s="38" t="s">
        <v>724</v>
      </c>
      <c r="O283" s="38" t="s">
        <v>83</v>
      </c>
      <c r="P283" s="38" t="s">
        <v>104</v>
      </c>
      <c r="Q283" s="38" t="s">
        <v>105</v>
      </c>
      <c r="R283" s="38" t="s">
        <v>83</v>
      </c>
      <c r="S283" s="63" t="e">
        <f>HLOOKUP("Device Tree Pin Name",#REF!,MATCH($A283,#REF!,0),FALSE)</f>
        <v>#REF!</v>
      </c>
      <c r="T283" s="47" t="e">
        <f>HLOOKUP("power rail",#REF!,MATCH($A283,#REF!,0),FALSE)</f>
        <v>#REF!</v>
      </c>
      <c r="U283" s="62" t="e">
        <f>HLOOKUP("Wake Capable",#REF!,MATCH($A283,#REF!,0),FALSE)</f>
        <v>#REF!</v>
      </c>
      <c r="V283" s="62" t="e">
        <f>HLOOKUP("Strap",#REF!,MATCH($A283,#REF!,0),FALSE)</f>
        <v>#REF!</v>
      </c>
      <c r="W283" s="62" t="e">
        <f>HLOOKUP("GTE",#REF!,MATCH($A283,#REF!,0),FALSE)</f>
        <v>#REF!</v>
      </c>
      <c r="X283" s="62" t="e">
        <f>HLOOKUP("DPD_Control",#REF!,MATCH($A283,#REF!,0),FALSE)</f>
        <v>#REF!</v>
      </c>
      <c r="Y283" s="62" t="e">
        <f>HLOOKUP("DPD_Group",#REF!,MATCH($A283,#REF!,0),FALSE)</f>
        <v>#REF!</v>
      </c>
      <c r="Z283" s="47" t="e">
        <f>HLOOKUP("Pad Category",#REF!,MATCH($A283,#REF!,0),FALSE)</f>
        <v>#REF!</v>
      </c>
      <c r="AA283" s="47" t="e">
        <f>HLOOKUP("Pad type",#REF!,MATCH($A283,#REF!,0),FALSE)</f>
        <v>#REF!</v>
      </c>
      <c r="AB283" s="47" t="e">
        <f>HLOOKUP("Pull Strength",#REF!,MATCH($A283,#REF!,0),FALSE)</f>
        <v>#REF!</v>
      </c>
      <c r="AC283" s="47" t="e">
        <f>HLOOKUP("POR Pin State",#REF!,MATCH($A283,#REF!,0),FALSE)</f>
        <v>#REF!</v>
      </c>
      <c r="AD283" s="47" t="str">
        <f t="shared" si="148"/>
        <v>RSVD1</v>
      </c>
      <c r="AE283" s="82"/>
      <c r="AF283" s="38" t="str">
        <f t="shared" si="149"/>
        <v>PULL_DOWN</v>
      </c>
      <c r="AG283" s="38" t="str">
        <f t="shared" si="154"/>
        <v>TRISTATE</v>
      </c>
      <c r="AH283" s="38" t="str">
        <f t="shared" si="155"/>
        <v>DISABLE</v>
      </c>
      <c r="AI283" s="87" t="e">
        <f t="shared" si="152"/>
        <v>#REF!</v>
      </c>
      <c r="AJ283" s="86" t="b">
        <v>1</v>
      </c>
      <c r="AK283" s="86" t="b">
        <v>1</v>
      </c>
      <c r="AL283" s="86" t="b">
        <v>1</v>
      </c>
      <c r="AM283" s="86" t="b">
        <v>1</v>
      </c>
      <c r="AN283" s="86" t="b">
        <v>1</v>
      </c>
      <c r="AO283" s="86" t="b">
        <v>1</v>
      </c>
      <c r="AP283" s="63" t="str">
        <f t="shared" si="153"/>
        <v>VALID</v>
      </c>
      <c r="AQ283" s="102" t="s">
        <v>727</v>
      </c>
      <c r="AR283" s="103" t="s">
        <v>79</v>
      </c>
      <c r="AS283" s="104"/>
      <c r="AT283" s="105"/>
      <c r="AU283" s="116"/>
      <c r="AV283" s="105"/>
      <c r="AW283" s="104" t="s">
        <v>85</v>
      </c>
      <c r="AX283" s="104" t="s">
        <v>85</v>
      </c>
      <c r="AY283" s="105"/>
      <c r="AZ283" s="104"/>
      <c r="BA283" s="104"/>
      <c r="BB283" s="115"/>
      <c r="BC283" s="116"/>
      <c r="BD283" s="117"/>
      <c r="BE283" s="151" t="s">
        <v>726</v>
      </c>
      <c r="BF283" s="147" t="e">
        <f>VLOOKUP($A283,#REF!,34,FALSE)</f>
        <v>#REF!</v>
      </c>
      <c r="BG283" s="148" t="e">
        <f>VLOOKUP($A283,#REF!,22,FALSE)</f>
        <v>#REF!</v>
      </c>
      <c r="BH283" s="149"/>
    </row>
    <row r="284" s="3" customFormat="1" ht="18" customHeight="1" spans="1:60">
      <c r="A284" s="45" t="s">
        <v>728</v>
      </c>
      <c r="B284" s="36" t="s">
        <v>717</v>
      </c>
      <c r="C284" s="44"/>
      <c r="D284" s="165"/>
      <c r="E284" s="165"/>
      <c r="F284" s="165"/>
      <c r="G284" s="165"/>
      <c r="H284" s="165"/>
      <c r="I284" s="44"/>
      <c r="J284" s="44"/>
      <c r="K284" s="44"/>
      <c r="L284" s="44"/>
      <c r="M284" s="44"/>
      <c r="N284" s="44"/>
      <c r="O284" s="44"/>
      <c r="P284" s="44"/>
      <c r="Q284" s="44"/>
      <c r="R284" s="44"/>
      <c r="S284" s="44"/>
      <c r="T284" s="44"/>
      <c r="U284" s="167"/>
      <c r="V284" s="167"/>
      <c r="W284" s="167"/>
      <c r="X284" s="167"/>
      <c r="Y284" s="167"/>
      <c r="Z284" s="168"/>
      <c r="AA284" s="168"/>
      <c r="AB284" s="168"/>
      <c r="AC284" s="168"/>
      <c r="AD284" s="168"/>
      <c r="AE284" s="168"/>
      <c r="AF284" s="168"/>
      <c r="AG284" s="168"/>
      <c r="AH284" s="168"/>
      <c r="AI284" s="168"/>
      <c r="AJ284" s="168"/>
      <c r="AK284" s="168"/>
      <c r="AL284" s="168"/>
      <c r="AM284" s="168"/>
      <c r="AN284" s="168"/>
      <c r="AO284" s="168"/>
      <c r="AP284" s="168"/>
      <c r="AQ284" s="100"/>
      <c r="AR284" s="175"/>
      <c r="AS284" s="176"/>
      <c r="AT284" s="176"/>
      <c r="AU284" s="176"/>
      <c r="AV284" s="176"/>
      <c r="AW284" s="176"/>
      <c r="AX284" s="176"/>
      <c r="AY284" s="176"/>
      <c r="AZ284" s="176"/>
      <c r="BA284" s="176"/>
      <c r="BB284" s="176"/>
      <c r="BC284" s="400" t="s">
        <v>76</v>
      </c>
      <c r="BD284" s="176"/>
      <c r="BE284" s="184" t="s">
        <v>728</v>
      </c>
      <c r="BF284" s="185" t="s">
        <v>717</v>
      </c>
      <c r="BG284" s="186"/>
      <c r="BH284" s="187"/>
    </row>
    <row r="285" ht="12.95" customHeight="1" spans="1:60">
      <c r="A285" s="47" t="s">
        <v>729</v>
      </c>
      <c r="B285" s="38" t="e">
        <f>VLOOKUP($A285,#REF!,34,FALSE)</f>
        <v>#REF!</v>
      </c>
      <c r="C285" s="39" t="str">
        <f>CONCATENATE("unused_",A285)</f>
        <v>unused_PEX_CLK5P</v>
      </c>
      <c r="D285" s="40" t="e">
        <f>IF(LEN(VLOOKUP($A285,#REF!,8,FALSE)),LEFT(VLOOKUP($A285,#REF!,8,FALSE),LEN(VLOOKUP($A285,#REF!,8,FALSE))-2),"")</f>
        <v>#REF!</v>
      </c>
      <c r="E285" s="41" t="e">
        <f>IF(LEN(VLOOKUP($A285,#REF!,4,FALSE)),IF(INDEX(#REF!,MATCH($A285,#REF!,0),1),LEFT(VLOOKUP($A285,#REF!,4,FALSE),LEN(VLOOKUP($A285,#REF!,4,FALSE))-2),CONCATENATE(LEFT(VLOOKUP($A285,#REF!,4,FALSE),LEN(VLOOKUP($A285,#REF!,4,FALSE))-2),"*")),"")</f>
        <v>#REF!</v>
      </c>
      <c r="F285" s="42" t="e">
        <f>IF(LEN(VLOOKUP($A285,#REF!,5,FALSE)),IF(INDEX(#REF!,MATCH($A285,#REF!,0),2),LEFT(VLOOKUP($A285,#REF!,5,FALSE),LEN(VLOOKUP($A285,#REF!,5,FALSE))-2),CONCATENATE(LEFT(VLOOKUP($A285,#REF!,5,FALSE),LEN(VLOOKUP($A285,#REF!,5,FALSE))-2),"*")),"")</f>
        <v>#REF!</v>
      </c>
      <c r="G285" s="42" t="e">
        <f>IF(LEN(VLOOKUP($A285,#REF!,6,FALSE)),IF(INDEX(#REF!,MATCH($A285,#REF!,0),3),LEFT(VLOOKUP($A285,#REF!,6,FALSE),LEN(VLOOKUP($A285,#REF!,6,FALSE))-2),CONCATENATE(LEFT(VLOOKUP($A285,#REF!,6,FALSE),LEN(VLOOKUP($A285,#REF!,6,FALSE))-2),"*")),"")</f>
        <v>#REF!</v>
      </c>
      <c r="H285" s="43" t="e">
        <f>IF(LEN(VLOOKUP($A285,#REF!,7,FALSE)),IF(INDEX(#REF!,MATCH($A285,#REF!,0),4),LEFT(VLOOKUP($A285,#REF!,7,FALSE),LEN(VLOOKUP($A285,#REF!,7,FALSE))-2),CONCATENATE(LEFT(VLOOKUP($A285,#REF!,7,FALSE),LEN(VLOOKUP($A285,#REF!,7,FALSE))-2),"*")),"")</f>
        <v>#REF!</v>
      </c>
      <c r="I285" s="54" t="e">
        <f>IF(LEN(VLOOKUP($A285,#REF!,8,FALSE)),UPPER(RIGHT(VLOOKUP($A285,#REF!,8,FALSE),1)),"")</f>
        <v>#REF!</v>
      </c>
      <c r="J285" s="42" t="e">
        <f>IF(LEN(VLOOKUP($A285,#REF!,4,FALSE)),UPPER(RIGHT(VLOOKUP($A285,#REF!,4,FALSE),1)),"")</f>
        <v>#REF!</v>
      </c>
      <c r="K285" s="42" t="e">
        <f>IF(LEN(VLOOKUP($A285,#REF!,5,FALSE)),UPPER(RIGHT(VLOOKUP($A285,#REF!,5,FALSE),1)),"")</f>
        <v>#REF!</v>
      </c>
      <c r="L285" s="42" t="e">
        <f>IF(LEN(VLOOKUP($A285,#REF!,6,FALSE)),UPPER(RIGHT(VLOOKUP($A285,#REF!,6,FALSE),1)),"")</f>
        <v>#REF!</v>
      </c>
      <c r="M285" s="43" t="e">
        <f>IF(LEN(VLOOKUP($A285,#REF!,7,FALSE)),UPPER(RIGHT(VLOOKUP($A285,#REF!,7,FALSE),1)),"")</f>
        <v>#REF!</v>
      </c>
      <c r="N285" s="82"/>
      <c r="O285" s="82"/>
      <c r="P285" s="82"/>
      <c r="Q285" s="82"/>
      <c r="R285" s="82"/>
      <c r="S285" s="63" t="e">
        <f>HLOOKUP("Device Tree Pin Name",#REF!,MATCH($A285,#REF!,0),FALSE)</f>
        <v>#REF!</v>
      </c>
      <c r="T285" s="47" t="e">
        <f>HLOOKUP("power rail",#REF!,MATCH($A285,#REF!,0),FALSE)</f>
        <v>#REF!</v>
      </c>
      <c r="U285" s="62" t="e">
        <f>HLOOKUP("Wake Capable",#REF!,MATCH($A285,#REF!,0),FALSE)</f>
        <v>#REF!</v>
      </c>
      <c r="V285" s="62" t="e">
        <f>HLOOKUP("Strap",#REF!,MATCH($A285,#REF!,0),FALSE)</f>
        <v>#REF!</v>
      </c>
      <c r="W285" s="62" t="e">
        <f>HLOOKUP("GTE",#REF!,MATCH($A285,#REF!,0),FALSE)</f>
        <v>#REF!</v>
      </c>
      <c r="X285" s="62" t="e">
        <f>HLOOKUP("DPD_Control",#REF!,MATCH($A285,#REF!,0),FALSE)</f>
        <v>#REF!</v>
      </c>
      <c r="Y285" s="62" t="e">
        <f>HLOOKUP("DPD_Group",#REF!,MATCH($A285,#REF!,0),FALSE)</f>
        <v>#REF!</v>
      </c>
      <c r="Z285" s="47" t="e">
        <f>HLOOKUP("Pad Category",#REF!,MATCH($A285,#REF!,0),FALSE)</f>
        <v>#REF!</v>
      </c>
      <c r="AA285" s="47" t="e">
        <f>HLOOKUP("Pad type",#REF!,MATCH($A285,#REF!,0),FALSE)</f>
        <v>#REF!</v>
      </c>
      <c r="AB285" s="47" t="e">
        <f>HLOOKUP("Pull Strength",#REF!,MATCH($A285,#REF!,0),FALSE)</f>
        <v>#REF!</v>
      </c>
      <c r="AC285" s="47" t="e">
        <f>HLOOKUP("POR Pin State",#REF!,MATCH($A285,#REF!,0),FALSE)</f>
        <v>#REF!</v>
      </c>
      <c r="AD285" s="82"/>
      <c r="AE285" s="82"/>
      <c r="AF285" s="38" t="str">
        <f t="shared" ref="AF285:AF288" si="156">IF(AND(OR($AS285="Int PU",$AS285="Int PD"),OR(AND($AZ285&lt;&gt;"",$AZ285&lt;&gt;"0"),AND($BA285&lt;&gt;"",$BA285&lt;&gt;"0"))),"INVALID",IF(OR($AQ285=$C285,$AS285="Int PD"),"PULL_DOWN",IF(OR($AS285="Int PU",AND($AE285="YES",OR($AZ285="",$AZ285="0"),OR($BA285="",$BA285="0"),OR($AR285="Input",$AR285="Bidirectional"))),"PULL_UP","NORMAL")))</f>
        <v>PULL_DOWN</v>
      </c>
      <c r="AG285" s="38" t="str">
        <f t="shared" ref="AG285:AG288" si="157">IF($AR285="Input","TRISTATE",IF($AS285="Z","TRISTATE",IF($AQ285=$C285,"TRISTATE","NORMAL")))</f>
        <v>TRISTATE</v>
      </c>
      <c r="AH285" s="38" t="str">
        <f t="shared" ref="AH285:AH288" si="158">IF(OR($AQ285=$C285,$AR285="Output"),"DISABLE","ENABLE")</f>
        <v>DISABLE</v>
      </c>
      <c r="AI285" s="82"/>
      <c r="AJ285" s="86" t="b">
        <v>1</v>
      </c>
      <c r="AK285" s="86" t="b">
        <v>1</v>
      </c>
      <c r="AL285" s="86" t="b">
        <v>1</v>
      </c>
      <c r="AM285" s="86" t="b">
        <v>1</v>
      </c>
      <c r="AN285" s="86" t="b">
        <v>1</v>
      </c>
      <c r="AO285" s="86" t="b">
        <v>1</v>
      </c>
      <c r="AP285" s="63" t="str">
        <f t="shared" ref="AP285:AP288" si="159">IF(AND($AJ285:$AO285),"VALID","INVALID")</f>
        <v>VALID</v>
      </c>
      <c r="AQ285" s="106" t="s">
        <v>730</v>
      </c>
      <c r="AR285" s="107" t="s">
        <v>79</v>
      </c>
      <c r="AS285" s="104"/>
      <c r="AT285" s="105"/>
      <c r="AU285" s="105"/>
      <c r="AV285" s="105"/>
      <c r="AW285" s="105"/>
      <c r="AX285" s="105"/>
      <c r="AY285" s="105"/>
      <c r="AZ285" s="119"/>
      <c r="BA285" s="119"/>
      <c r="BB285" s="115"/>
      <c r="BC285" s="116"/>
      <c r="BD285" s="117"/>
      <c r="BE285" s="146" t="s">
        <v>729</v>
      </c>
      <c r="BF285" s="147" t="e">
        <f>VLOOKUP($A285,#REF!,34,FALSE)</f>
        <v>#REF!</v>
      </c>
      <c r="BG285" s="148" t="e">
        <f>VLOOKUP($A285,#REF!,22,FALSE)</f>
        <v>#REF!</v>
      </c>
      <c r="BH285" s="149"/>
    </row>
    <row r="286" ht="12.95" customHeight="1" spans="1:60">
      <c r="A286" s="47" t="s">
        <v>731</v>
      </c>
      <c r="B286" s="38" t="e">
        <f>VLOOKUP($A286,#REF!,34,FALSE)</f>
        <v>#REF!</v>
      </c>
      <c r="C286" s="39" t="str">
        <f>CONCATENATE("unused_",A286)</f>
        <v>unused_PEX_CLK5N</v>
      </c>
      <c r="D286" s="40" t="e">
        <f>IF(LEN(VLOOKUP($A286,#REF!,8,FALSE)),LEFT(VLOOKUP($A286,#REF!,8,FALSE),LEN(VLOOKUP($A286,#REF!,8,FALSE))-2),"")</f>
        <v>#REF!</v>
      </c>
      <c r="E286" s="41" t="e">
        <f>IF(LEN(VLOOKUP($A286,#REF!,4,FALSE)),IF(INDEX(#REF!,MATCH($A286,#REF!,0),1),LEFT(VLOOKUP($A286,#REF!,4,FALSE),LEN(VLOOKUP($A286,#REF!,4,FALSE))-2),CONCATENATE(LEFT(VLOOKUP($A286,#REF!,4,FALSE),LEN(VLOOKUP($A286,#REF!,4,FALSE))-2),"*")),"")</f>
        <v>#REF!</v>
      </c>
      <c r="F286" s="42" t="e">
        <f>IF(LEN(VLOOKUP($A286,#REF!,5,FALSE)),IF(INDEX(#REF!,MATCH($A286,#REF!,0),2),LEFT(VLOOKUP($A286,#REF!,5,FALSE),LEN(VLOOKUP($A286,#REF!,5,FALSE))-2),CONCATENATE(LEFT(VLOOKUP($A286,#REF!,5,FALSE),LEN(VLOOKUP($A286,#REF!,5,FALSE))-2),"*")),"")</f>
        <v>#REF!</v>
      </c>
      <c r="G286" s="42" t="e">
        <f>IF(LEN(VLOOKUP($A286,#REF!,6,FALSE)),IF(INDEX(#REF!,MATCH($A286,#REF!,0),3),LEFT(VLOOKUP($A286,#REF!,6,FALSE),LEN(VLOOKUP($A286,#REF!,6,FALSE))-2),CONCATENATE(LEFT(VLOOKUP($A286,#REF!,6,FALSE),LEN(VLOOKUP($A286,#REF!,6,FALSE))-2),"*")),"")</f>
        <v>#REF!</v>
      </c>
      <c r="H286" s="43" t="e">
        <f>IF(LEN(VLOOKUP($A286,#REF!,7,FALSE)),IF(INDEX(#REF!,MATCH($A286,#REF!,0),4),LEFT(VLOOKUP($A286,#REF!,7,FALSE),LEN(VLOOKUP($A286,#REF!,7,FALSE))-2),CONCATENATE(LEFT(VLOOKUP($A286,#REF!,7,FALSE),LEN(VLOOKUP($A286,#REF!,7,FALSE))-2),"*")),"")</f>
        <v>#REF!</v>
      </c>
      <c r="I286" s="54" t="e">
        <f>IF(LEN(VLOOKUP($A286,#REF!,8,FALSE)),UPPER(RIGHT(VLOOKUP($A286,#REF!,8,FALSE),1)),"")</f>
        <v>#REF!</v>
      </c>
      <c r="J286" s="42" t="e">
        <f>IF(LEN(VLOOKUP($A286,#REF!,4,FALSE)),UPPER(RIGHT(VLOOKUP($A286,#REF!,4,FALSE),1)),"")</f>
        <v>#REF!</v>
      </c>
      <c r="K286" s="42" t="e">
        <f>IF(LEN(VLOOKUP($A286,#REF!,5,FALSE)),UPPER(RIGHT(VLOOKUP($A286,#REF!,5,FALSE),1)),"")</f>
        <v>#REF!</v>
      </c>
      <c r="L286" s="42" t="e">
        <f>IF(LEN(VLOOKUP($A286,#REF!,6,FALSE)),UPPER(RIGHT(VLOOKUP($A286,#REF!,6,FALSE),1)),"")</f>
        <v>#REF!</v>
      </c>
      <c r="M286" s="43" t="e">
        <f>IF(LEN(VLOOKUP($A286,#REF!,7,FALSE)),UPPER(RIGHT(VLOOKUP($A286,#REF!,7,FALSE),1)),"")</f>
        <v>#REF!</v>
      </c>
      <c r="N286" s="82"/>
      <c r="O286" s="82"/>
      <c r="P286" s="82"/>
      <c r="Q286" s="82"/>
      <c r="R286" s="82"/>
      <c r="S286" s="63" t="e">
        <f>HLOOKUP("Device Tree Pin Name",#REF!,MATCH($A286,#REF!,0),FALSE)</f>
        <v>#REF!</v>
      </c>
      <c r="T286" s="47" t="e">
        <f>HLOOKUP("power rail",#REF!,MATCH($A286,#REF!,0),FALSE)</f>
        <v>#REF!</v>
      </c>
      <c r="U286" s="62" t="e">
        <f>HLOOKUP("Wake Capable",#REF!,MATCH($A286,#REF!,0),FALSE)</f>
        <v>#REF!</v>
      </c>
      <c r="V286" s="62" t="e">
        <f>HLOOKUP("Strap",#REF!,MATCH($A286,#REF!,0),FALSE)</f>
        <v>#REF!</v>
      </c>
      <c r="W286" s="62" t="e">
        <f>HLOOKUP("GTE",#REF!,MATCH($A286,#REF!,0),FALSE)</f>
        <v>#REF!</v>
      </c>
      <c r="X286" s="62" t="e">
        <f>HLOOKUP("DPD_Control",#REF!,MATCH($A286,#REF!,0),FALSE)</f>
        <v>#REF!</v>
      </c>
      <c r="Y286" s="62" t="e">
        <f>HLOOKUP("DPD_Group",#REF!,MATCH($A286,#REF!,0),FALSE)</f>
        <v>#REF!</v>
      </c>
      <c r="Z286" s="47" t="e">
        <f>HLOOKUP("Pad Category",#REF!,MATCH($A286,#REF!,0),FALSE)</f>
        <v>#REF!</v>
      </c>
      <c r="AA286" s="47" t="e">
        <f>HLOOKUP("Pad type",#REF!,MATCH($A286,#REF!,0),FALSE)</f>
        <v>#REF!</v>
      </c>
      <c r="AB286" s="47" t="e">
        <f>HLOOKUP("Pull Strength",#REF!,MATCH($A286,#REF!,0),FALSE)</f>
        <v>#REF!</v>
      </c>
      <c r="AC286" s="47" t="e">
        <f>HLOOKUP("POR Pin State",#REF!,MATCH($A286,#REF!,0),FALSE)</f>
        <v>#REF!</v>
      </c>
      <c r="AD286" s="82"/>
      <c r="AE286" s="82"/>
      <c r="AF286" s="38" t="str">
        <f t="shared" si="156"/>
        <v>PULL_DOWN</v>
      </c>
      <c r="AG286" s="38" t="str">
        <f t="shared" si="157"/>
        <v>TRISTATE</v>
      </c>
      <c r="AH286" s="38" t="str">
        <f t="shared" si="158"/>
        <v>DISABLE</v>
      </c>
      <c r="AI286" s="82"/>
      <c r="AJ286" s="86" t="b">
        <v>1</v>
      </c>
      <c r="AK286" s="86" t="b">
        <v>1</v>
      </c>
      <c r="AL286" s="86" t="b">
        <v>1</v>
      </c>
      <c r="AM286" s="86" t="b">
        <v>1</v>
      </c>
      <c r="AN286" s="86" t="b">
        <v>1</v>
      </c>
      <c r="AO286" s="86" t="b">
        <v>1</v>
      </c>
      <c r="AP286" s="63" t="str">
        <f t="shared" si="159"/>
        <v>VALID</v>
      </c>
      <c r="AQ286" s="102" t="s">
        <v>732</v>
      </c>
      <c r="AR286" s="103" t="s">
        <v>79</v>
      </c>
      <c r="AS286" s="104"/>
      <c r="AT286" s="105"/>
      <c r="AU286" s="105"/>
      <c r="AV286" s="105"/>
      <c r="AW286" s="105"/>
      <c r="AX286" s="105"/>
      <c r="AY286" s="105"/>
      <c r="AZ286" s="104"/>
      <c r="BA286" s="104"/>
      <c r="BB286" s="115"/>
      <c r="BC286" s="116"/>
      <c r="BD286" s="117"/>
      <c r="BE286" s="150" t="s">
        <v>731</v>
      </c>
      <c r="BF286" s="147" t="e">
        <f>VLOOKUP($A286,#REF!,34,FALSE)</f>
        <v>#REF!</v>
      </c>
      <c r="BG286" s="148" t="e">
        <f>VLOOKUP($A286,#REF!,22,FALSE)</f>
        <v>#REF!</v>
      </c>
      <c r="BH286" s="149"/>
    </row>
    <row r="287" ht="12.95" customHeight="1" spans="1:60">
      <c r="A287" s="47" t="s">
        <v>733</v>
      </c>
      <c r="B287" s="38" t="e">
        <f>VLOOKUP($A287,#REF!,34,FALSE)</f>
        <v>#REF!</v>
      </c>
      <c r="C287" s="39" t="str">
        <f>CONCATENATE("unused_",A287)</f>
        <v>unused_PEX_CLK6P</v>
      </c>
      <c r="D287" s="40" t="e">
        <f>IF(LEN(VLOOKUP($A287,#REF!,8,FALSE)),LEFT(VLOOKUP($A287,#REF!,8,FALSE),LEN(VLOOKUP($A287,#REF!,8,FALSE))-2),"")</f>
        <v>#REF!</v>
      </c>
      <c r="E287" s="41" t="e">
        <f>IF(LEN(VLOOKUP($A287,#REF!,4,FALSE)),IF(INDEX(#REF!,MATCH($A287,#REF!,0),1),LEFT(VLOOKUP($A287,#REF!,4,FALSE),LEN(VLOOKUP($A287,#REF!,4,FALSE))-2),CONCATENATE(LEFT(VLOOKUP($A287,#REF!,4,FALSE),LEN(VLOOKUP($A287,#REF!,4,FALSE))-2),"*")),"")</f>
        <v>#REF!</v>
      </c>
      <c r="F287" s="42" t="e">
        <f>IF(LEN(VLOOKUP($A287,#REF!,5,FALSE)),IF(INDEX(#REF!,MATCH($A287,#REF!,0),2),LEFT(VLOOKUP($A287,#REF!,5,FALSE),LEN(VLOOKUP($A287,#REF!,5,FALSE))-2),CONCATENATE(LEFT(VLOOKUP($A287,#REF!,5,FALSE),LEN(VLOOKUP($A287,#REF!,5,FALSE))-2),"*")),"")</f>
        <v>#REF!</v>
      </c>
      <c r="G287" s="42" t="e">
        <f>IF(LEN(VLOOKUP($A287,#REF!,6,FALSE)),IF(INDEX(#REF!,MATCH($A287,#REF!,0),3),LEFT(VLOOKUP($A287,#REF!,6,FALSE),LEN(VLOOKUP($A287,#REF!,6,FALSE))-2),CONCATENATE(LEFT(VLOOKUP($A287,#REF!,6,FALSE),LEN(VLOOKUP($A287,#REF!,6,FALSE))-2),"*")),"")</f>
        <v>#REF!</v>
      </c>
      <c r="H287" s="43" t="e">
        <f>IF(LEN(VLOOKUP($A287,#REF!,7,FALSE)),IF(INDEX(#REF!,MATCH($A287,#REF!,0),4),LEFT(VLOOKUP($A287,#REF!,7,FALSE),LEN(VLOOKUP($A287,#REF!,7,FALSE))-2),CONCATENATE(LEFT(VLOOKUP($A287,#REF!,7,FALSE),LEN(VLOOKUP($A287,#REF!,7,FALSE))-2),"*")),"")</f>
        <v>#REF!</v>
      </c>
      <c r="I287" s="54" t="e">
        <f>IF(LEN(VLOOKUP($A287,#REF!,8,FALSE)),UPPER(RIGHT(VLOOKUP($A287,#REF!,8,FALSE),1)),"")</f>
        <v>#REF!</v>
      </c>
      <c r="J287" s="42" t="e">
        <f>IF(LEN(VLOOKUP($A287,#REF!,4,FALSE)),UPPER(RIGHT(VLOOKUP($A287,#REF!,4,FALSE),1)),"")</f>
        <v>#REF!</v>
      </c>
      <c r="K287" s="42" t="e">
        <f>IF(LEN(VLOOKUP($A287,#REF!,5,FALSE)),UPPER(RIGHT(VLOOKUP($A287,#REF!,5,FALSE),1)),"")</f>
        <v>#REF!</v>
      </c>
      <c r="L287" s="42" t="e">
        <f>IF(LEN(VLOOKUP($A287,#REF!,6,FALSE)),UPPER(RIGHT(VLOOKUP($A287,#REF!,6,FALSE),1)),"")</f>
        <v>#REF!</v>
      </c>
      <c r="M287" s="43" t="e">
        <f>IF(LEN(VLOOKUP($A287,#REF!,7,FALSE)),UPPER(RIGHT(VLOOKUP($A287,#REF!,7,FALSE),1)),"")</f>
        <v>#REF!</v>
      </c>
      <c r="N287" s="82"/>
      <c r="O287" s="82"/>
      <c r="P287" s="82"/>
      <c r="Q287" s="82"/>
      <c r="R287" s="82"/>
      <c r="S287" s="63" t="e">
        <f>HLOOKUP("Device Tree Pin Name",#REF!,MATCH($A287,#REF!,0),FALSE)</f>
        <v>#REF!</v>
      </c>
      <c r="T287" s="47" t="e">
        <f>HLOOKUP("power rail",#REF!,MATCH($A287,#REF!,0),FALSE)</f>
        <v>#REF!</v>
      </c>
      <c r="U287" s="62" t="e">
        <f>HLOOKUP("Wake Capable",#REF!,MATCH($A287,#REF!,0),FALSE)</f>
        <v>#REF!</v>
      </c>
      <c r="V287" s="62" t="e">
        <f>HLOOKUP("Strap",#REF!,MATCH($A287,#REF!,0),FALSE)</f>
        <v>#REF!</v>
      </c>
      <c r="W287" s="62" t="e">
        <f>HLOOKUP("GTE",#REF!,MATCH($A287,#REF!,0),FALSE)</f>
        <v>#REF!</v>
      </c>
      <c r="X287" s="62" t="e">
        <f>HLOOKUP("DPD_Control",#REF!,MATCH($A287,#REF!,0),FALSE)</f>
        <v>#REF!</v>
      </c>
      <c r="Y287" s="62" t="e">
        <f>HLOOKUP("DPD_Group",#REF!,MATCH($A287,#REF!,0),FALSE)</f>
        <v>#REF!</v>
      </c>
      <c r="Z287" s="47" t="e">
        <f>HLOOKUP("Pad Category",#REF!,MATCH($A287,#REF!,0),FALSE)</f>
        <v>#REF!</v>
      </c>
      <c r="AA287" s="47" t="e">
        <f>HLOOKUP("Pad type",#REF!,MATCH($A287,#REF!,0),FALSE)</f>
        <v>#REF!</v>
      </c>
      <c r="AB287" s="47" t="e">
        <f>HLOOKUP("Pull Strength",#REF!,MATCH($A287,#REF!,0),FALSE)</f>
        <v>#REF!</v>
      </c>
      <c r="AC287" s="47" t="e">
        <f>HLOOKUP("POR Pin State",#REF!,MATCH($A287,#REF!,0),FALSE)</f>
        <v>#REF!</v>
      </c>
      <c r="AD287" s="82"/>
      <c r="AE287" s="82"/>
      <c r="AF287" s="38" t="str">
        <f t="shared" si="156"/>
        <v>PULL_DOWN</v>
      </c>
      <c r="AG287" s="38" t="str">
        <f t="shared" si="157"/>
        <v>TRISTATE</v>
      </c>
      <c r="AH287" s="38" t="str">
        <f t="shared" si="158"/>
        <v>DISABLE</v>
      </c>
      <c r="AI287" s="82"/>
      <c r="AJ287" s="86" t="b">
        <v>1</v>
      </c>
      <c r="AK287" s="86" t="b">
        <v>1</v>
      </c>
      <c r="AL287" s="86" t="b">
        <v>1</v>
      </c>
      <c r="AM287" s="86" t="b">
        <v>1</v>
      </c>
      <c r="AN287" s="86" t="b">
        <v>1</v>
      </c>
      <c r="AO287" s="86" t="b">
        <v>1</v>
      </c>
      <c r="AP287" s="63" t="str">
        <f t="shared" si="159"/>
        <v>VALID</v>
      </c>
      <c r="AQ287" s="102" t="s">
        <v>734</v>
      </c>
      <c r="AR287" s="103" t="s">
        <v>79</v>
      </c>
      <c r="AS287" s="104"/>
      <c r="AT287" s="105"/>
      <c r="AU287" s="105"/>
      <c r="AV287" s="105"/>
      <c r="AW287" s="105"/>
      <c r="AX287" s="105"/>
      <c r="AY287" s="105"/>
      <c r="AZ287" s="104"/>
      <c r="BA287" s="104"/>
      <c r="BB287" s="115"/>
      <c r="BC287" s="116"/>
      <c r="BD287" s="117"/>
      <c r="BE287" s="150" t="s">
        <v>733</v>
      </c>
      <c r="BF287" s="147" t="e">
        <f>VLOOKUP($A287,#REF!,34,FALSE)</f>
        <v>#REF!</v>
      </c>
      <c r="BG287" s="148" t="e">
        <f>VLOOKUP($A287,#REF!,22,FALSE)</f>
        <v>#REF!</v>
      </c>
      <c r="BH287" s="149"/>
    </row>
    <row r="288" ht="12.95" customHeight="1" spans="1:60">
      <c r="A288" s="47" t="s">
        <v>735</v>
      </c>
      <c r="B288" s="38" t="e">
        <f>VLOOKUP($A288,#REF!,34,FALSE)</f>
        <v>#REF!</v>
      </c>
      <c r="C288" s="39" t="str">
        <f>CONCATENATE("unused_",A288)</f>
        <v>unused_PEX_CLK6N</v>
      </c>
      <c r="D288" s="40" t="e">
        <f>IF(LEN(VLOOKUP($A288,#REF!,8,FALSE)),LEFT(VLOOKUP($A288,#REF!,8,FALSE),LEN(VLOOKUP($A288,#REF!,8,FALSE))-2),"")</f>
        <v>#REF!</v>
      </c>
      <c r="E288" s="41" t="e">
        <f>IF(LEN(VLOOKUP($A288,#REF!,4,FALSE)),IF(INDEX(#REF!,MATCH($A288,#REF!,0),1),LEFT(VLOOKUP($A288,#REF!,4,FALSE),LEN(VLOOKUP($A288,#REF!,4,FALSE))-2),CONCATENATE(LEFT(VLOOKUP($A288,#REF!,4,FALSE),LEN(VLOOKUP($A288,#REF!,4,FALSE))-2),"*")),"")</f>
        <v>#REF!</v>
      </c>
      <c r="F288" s="42" t="e">
        <f>IF(LEN(VLOOKUP($A288,#REF!,5,FALSE)),IF(INDEX(#REF!,MATCH($A288,#REF!,0),2),LEFT(VLOOKUP($A288,#REF!,5,FALSE),LEN(VLOOKUP($A288,#REF!,5,FALSE))-2),CONCATENATE(LEFT(VLOOKUP($A288,#REF!,5,FALSE),LEN(VLOOKUP($A288,#REF!,5,FALSE))-2),"*")),"")</f>
        <v>#REF!</v>
      </c>
      <c r="G288" s="42" t="e">
        <f>IF(LEN(VLOOKUP($A288,#REF!,6,FALSE)),IF(INDEX(#REF!,MATCH($A288,#REF!,0),3),LEFT(VLOOKUP($A288,#REF!,6,FALSE),LEN(VLOOKUP($A288,#REF!,6,FALSE))-2),CONCATENATE(LEFT(VLOOKUP($A288,#REF!,6,FALSE),LEN(VLOOKUP($A288,#REF!,6,FALSE))-2),"*")),"")</f>
        <v>#REF!</v>
      </c>
      <c r="H288" s="43" t="e">
        <f>IF(LEN(VLOOKUP($A288,#REF!,7,FALSE)),IF(INDEX(#REF!,MATCH($A288,#REF!,0),4),LEFT(VLOOKUP($A288,#REF!,7,FALSE),LEN(VLOOKUP($A288,#REF!,7,FALSE))-2),CONCATENATE(LEFT(VLOOKUP($A288,#REF!,7,FALSE),LEN(VLOOKUP($A288,#REF!,7,FALSE))-2),"*")),"")</f>
        <v>#REF!</v>
      </c>
      <c r="I288" s="54" t="e">
        <f>IF(LEN(VLOOKUP($A288,#REF!,8,FALSE)),UPPER(RIGHT(VLOOKUP($A288,#REF!,8,FALSE),1)),"")</f>
        <v>#REF!</v>
      </c>
      <c r="J288" s="42" t="e">
        <f>IF(LEN(VLOOKUP($A288,#REF!,4,FALSE)),UPPER(RIGHT(VLOOKUP($A288,#REF!,4,FALSE),1)),"")</f>
        <v>#REF!</v>
      </c>
      <c r="K288" s="42" t="e">
        <f>IF(LEN(VLOOKUP($A288,#REF!,5,FALSE)),UPPER(RIGHT(VLOOKUP($A288,#REF!,5,FALSE),1)),"")</f>
        <v>#REF!</v>
      </c>
      <c r="L288" s="42" t="e">
        <f>IF(LEN(VLOOKUP($A288,#REF!,6,FALSE)),UPPER(RIGHT(VLOOKUP($A288,#REF!,6,FALSE),1)),"")</f>
        <v>#REF!</v>
      </c>
      <c r="M288" s="43" t="e">
        <f>IF(LEN(VLOOKUP($A288,#REF!,7,FALSE)),UPPER(RIGHT(VLOOKUP($A288,#REF!,7,FALSE),1)),"")</f>
        <v>#REF!</v>
      </c>
      <c r="N288" s="82"/>
      <c r="O288" s="82"/>
      <c r="P288" s="82"/>
      <c r="Q288" s="82"/>
      <c r="R288" s="82"/>
      <c r="S288" s="63" t="e">
        <f>HLOOKUP("Device Tree Pin Name",#REF!,MATCH($A288,#REF!,0),FALSE)</f>
        <v>#REF!</v>
      </c>
      <c r="T288" s="47" t="e">
        <f>HLOOKUP("power rail",#REF!,MATCH($A288,#REF!,0),FALSE)</f>
        <v>#REF!</v>
      </c>
      <c r="U288" s="62" t="e">
        <f>HLOOKUP("Wake Capable",#REF!,MATCH($A288,#REF!,0),FALSE)</f>
        <v>#REF!</v>
      </c>
      <c r="V288" s="62" t="e">
        <f>HLOOKUP("Strap",#REF!,MATCH($A288,#REF!,0),FALSE)</f>
        <v>#REF!</v>
      </c>
      <c r="W288" s="62" t="e">
        <f>HLOOKUP("GTE",#REF!,MATCH($A288,#REF!,0),FALSE)</f>
        <v>#REF!</v>
      </c>
      <c r="X288" s="62" t="e">
        <f>HLOOKUP("DPD_Control",#REF!,MATCH($A288,#REF!,0),FALSE)</f>
        <v>#REF!</v>
      </c>
      <c r="Y288" s="62" t="e">
        <f>HLOOKUP("DPD_Group",#REF!,MATCH($A288,#REF!,0),FALSE)</f>
        <v>#REF!</v>
      </c>
      <c r="Z288" s="47" t="e">
        <f>HLOOKUP("Pad Category",#REF!,MATCH($A288,#REF!,0),FALSE)</f>
        <v>#REF!</v>
      </c>
      <c r="AA288" s="47" t="e">
        <f>HLOOKUP("Pad type",#REF!,MATCH($A288,#REF!,0),FALSE)</f>
        <v>#REF!</v>
      </c>
      <c r="AB288" s="47" t="e">
        <f>HLOOKUP("Pull Strength",#REF!,MATCH($A288,#REF!,0),FALSE)</f>
        <v>#REF!</v>
      </c>
      <c r="AC288" s="47" t="e">
        <f>HLOOKUP("POR Pin State",#REF!,MATCH($A288,#REF!,0),FALSE)</f>
        <v>#REF!</v>
      </c>
      <c r="AD288" s="82"/>
      <c r="AE288" s="82"/>
      <c r="AF288" s="38" t="str">
        <f t="shared" si="156"/>
        <v>PULL_DOWN</v>
      </c>
      <c r="AG288" s="38" t="str">
        <f t="shared" si="157"/>
        <v>TRISTATE</v>
      </c>
      <c r="AH288" s="38" t="str">
        <f t="shared" si="158"/>
        <v>DISABLE</v>
      </c>
      <c r="AI288" s="82"/>
      <c r="AJ288" s="86" t="b">
        <v>1</v>
      </c>
      <c r="AK288" s="86" t="b">
        <v>1</v>
      </c>
      <c r="AL288" s="86" t="b">
        <v>1</v>
      </c>
      <c r="AM288" s="86" t="b">
        <v>1</v>
      </c>
      <c r="AN288" s="86" t="b">
        <v>1</v>
      </c>
      <c r="AO288" s="86" t="b">
        <v>1</v>
      </c>
      <c r="AP288" s="63" t="str">
        <f t="shared" si="159"/>
        <v>VALID</v>
      </c>
      <c r="AQ288" s="102" t="s">
        <v>736</v>
      </c>
      <c r="AR288" s="103" t="s">
        <v>79</v>
      </c>
      <c r="AS288" s="104"/>
      <c r="AT288" s="105"/>
      <c r="AU288" s="105"/>
      <c r="AV288" s="105"/>
      <c r="AW288" s="105"/>
      <c r="AX288" s="105"/>
      <c r="AY288" s="105"/>
      <c r="AZ288" s="104"/>
      <c r="BA288" s="104"/>
      <c r="BB288" s="115"/>
      <c r="BC288" s="116"/>
      <c r="BD288" s="117"/>
      <c r="BE288" s="151" t="s">
        <v>735</v>
      </c>
      <c r="BF288" s="147" t="e">
        <f>VLOOKUP($A288,#REF!,34,FALSE)</f>
        <v>#REF!</v>
      </c>
      <c r="BG288" s="148" t="e">
        <f>VLOOKUP($A288,#REF!,22,FALSE)</f>
        <v>#REF!</v>
      </c>
      <c r="BH288" s="149"/>
    </row>
    <row r="289" s="3" customFormat="1" ht="18" customHeight="1" spans="1:60">
      <c r="A289" s="190" t="s">
        <v>737</v>
      </c>
      <c r="B289" s="45" t="s">
        <v>738</v>
      </c>
      <c r="C289" s="44"/>
      <c r="D289" s="165"/>
      <c r="E289" s="165"/>
      <c r="F289" s="165"/>
      <c r="G289" s="165"/>
      <c r="H289" s="165"/>
      <c r="I289" s="44"/>
      <c r="J289" s="44"/>
      <c r="K289" s="44"/>
      <c r="L289" s="44"/>
      <c r="M289" s="44"/>
      <c r="N289" s="44"/>
      <c r="O289" s="44"/>
      <c r="P289" s="44"/>
      <c r="Q289" s="44"/>
      <c r="R289" s="44"/>
      <c r="S289" s="44"/>
      <c r="T289" s="44"/>
      <c r="U289" s="167"/>
      <c r="V289" s="167"/>
      <c r="W289" s="167"/>
      <c r="X289" s="167"/>
      <c r="Y289" s="167"/>
      <c r="Z289" s="168"/>
      <c r="AA289" s="168"/>
      <c r="AB289" s="168"/>
      <c r="AC289" s="168"/>
      <c r="AD289" s="168"/>
      <c r="AE289" s="168"/>
      <c r="AF289" s="168"/>
      <c r="AG289" s="168"/>
      <c r="AH289" s="168"/>
      <c r="AI289" s="168"/>
      <c r="AJ289" s="168"/>
      <c r="AK289" s="168"/>
      <c r="AL289" s="168"/>
      <c r="AM289" s="168"/>
      <c r="AN289" s="168"/>
      <c r="AO289" s="168"/>
      <c r="AP289" s="168"/>
      <c r="AQ289" s="100"/>
      <c r="AR289" s="175"/>
      <c r="AS289" s="176"/>
      <c r="AT289" s="176"/>
      <c r="AU289" s="176"/>
      <c r="AV289" s="176"/>
      <c r="AW289" s="176"/>
      <c r="AX289" s="176"/>
      <c r="AY289" s="176"/>
      <c r="AZ289" s="176"/>
      <c r="BA289" s="176"/>
      <c r="BB289" s="176"/>
      <c r="BC289" s="400" t="s">
        <v>76</v>
      </c>
      <c r="BD289" s="217"/>
      <c r="BE289" s="220" t="s">
        <v>737</v>
      </c>
      <c r="BF289" s="221" t="s">
        <v>738</v>
      </c>
      <c r="BG289" s="222"/>
      <c r="BH289" s="223"/>
    </row>
    <row r="290" ht="12.95" customHeight="1" spans="1:60">
      <c r="A290" s="47" t="s">
        <v>739</v>
      </c>
      <c r="B290" s="38" t="e">
        <f>VLOOKUP($A290,#REF!,34,FALSE)</f>
        <v>#REF!</v>
      </c>
      <c r="C290" s="39" t="str">
        <f>CONCATENATE("unused_",A290)</f>
        <v>unused_SPI6_SCK</v>
      </c>
      <c r="D290" s="40" t="e">
        <f>IF(LEN(VLOOKUP($A290,#REF!,8,FALSE)),LEFT(VLOOKUP($A290,#REF!,8,FALSE),LEN(VLOOKUP($A290,#REF!,8,FALSE))-2),"")</f>
        <v>#REF!</v>
      </c>
      <c r="E290" s="41" t="e">
        <f>IF(LEN(VLOOKUP($A290,#REF!,4,FALSE)),IF(INDEX(#REF!,MATCH($A290,#REF!,0),1),LEFT(VLOOKUP($A290,#REF!,4,FALSE),LEN(VLOOKUP($A290,#REF!,4,FALSE))-2),CONCATENATE(LEFT(VLOOKUP($A290,#REF!,4,FALSE),LEN(VLOOKUP($A290,#REF!,4,FALSE))-2),"*")),"")</f>
        <v>#REF!</v>
      </c>
      <c r="F290" s="42" t="e">
        <f>IF(LEN(VLOOKUP($A290,#REF!,5,FALSE)),IF(INDEX(#REF!,MATCH($A290,#REF!,0),2),LEFT(VLOOKUP($A290,#REF!,5,FALSE),LEN(VLOOKUP($A290,#REF!,5,FALSE))-2),CONCATENATE(LEFT(VLOOKUP($A290,#REF!,5,FALSE),LEN(VLOOKUP($A290,#REF!,5,FALSE))-2),"*")),"")</f>
        <v>#REF!</v>
      </c>
      <c r="G290" s="42" t="e">
        <f>IF(LEN(VLOOKUP($A290,#REF!,6,FALSE)),IF(INDEX(#REF!,MATCH($A290,#REF!,0),3),LEFT(VLOOKUP($A290,#REF!,6,FALSE),LEN(VLOOKUP($A290,#REF!,6,FALSE))-2),CONCATENATE(LEFT(VLOOKUP($A290,#REF!,6,FALSE),LEN(VLOOKUP($A290,#REF!,6,FALSE))-2),"*")),"")</f>
        <v>#REF!</v>
      </c>
      <c r="H290" s="43" t="e">
        <f>IF(LEN(VLOOKUP($A290,#REF!,7,FALSE)),IF(INDEX(#REF!,MATCH($A290,#REF!,0),4),LEFT(VLOOKUP($A290,#REF!,7,FALSE),LEN(VLOOKUP($A290,#REF!,7,FALSE))-2),CONCATENATE(LEFT(VLOOKUP($A290,#REF!,7,FALSE),LEN(VLOOKUP($A290,#REF!,7,FALSE))-2),"*")),"")</f>
        <v>#REF!</v>
      </c>
      <c r="I290" s="54" t="e">
        <f>IF(LEN(VLOOKUP($A290,#REF!,8,FALSE)),UPPER(RIGHT(VLOOKUP($A290,#REF!,8,FALSE),1)),"")</f>
        <v>#REF!</v>
      </c>
      <c r="J290" s="42" t="e">
        <f>IF(LEN(VLOOKUP($A290,#REF!,4,FALSE)),UPPER(RIGHT(VLOOKUP($A290,#REF!,4,FALSE),1)),"")</f>
        <v>#REF!</v>
      </c>
      <c r="K290" s="42" t="e">
        <f>IF(LEN(VLOOKUP($A290,#REF!,5,FALSE)),UPPER(RIGHT(VLOOKUP($A290,#REF!,5,FALSE),1)),"")</f>
        <v>#REF!</v>
      </c>
      <c r="L290" s="42" t="e">
        <f>IF(LEN(VLOOKUP($A290,#REF!,6,FALSE)),UPPER(RIGHT(VLOOKUP($A290,#REF!,6,FALSE),1)),"")</f>
        <v>#REF!</v>
      </c>
      <c r="M290" s="43" t="e">
        <f>IF(LEN(VLOOKUP($A290,#REF!,7,FALSE)),UPPER(RIGHT(VLOOKUP($A290,#REF!,7,FALSE),1)),"")</f>
        <v>#REF!</v>
      </c>
      <c r="N290" s="38" t="s">
        <v>740</v>
      </c>
      <c r="O290" s="38" t="s">
        <v>741</v>
      </c>
      <c r="P290" s="38" t="s">
        <v>104</v>
      </c>
      <c r="Q290" s="38" t="s">
        <v>105</v>
      </c>
      <c r="R290" s="65" t="s">
        <v>104</v>
      </c>
      <c r="S290" s="63" t="e">
        <f>HLOOKUP("Device Tree Pin Name",#REF!,MATCH($A290,#REF!,0),FALSE)</f>
        <v>#REF!</v>
      </c>
      <c r="T290" s="47" t="e">
        <f>HLOOKUP("power rail",#REF!,MATCH($A290,#REF!,0),FALSE)</f>
        <v>#REF!</v>
      </c>
      <c r="U290" s="62" t="e">
        <f>HLOOKUP("Wake Capable",#REF!,MATCH($A290,#REF!,0),FALSE)</f>
        <v>#REF!</v>
      </c>
      <c r="V290" s="62" t="e">
        <f>HLOOKUP("Strap",#REF!,MATCH($A290,#REF!,0),FALSE)</f>
        <v>#REF!</v>
      </c>
      <c r="W290" s="62" t="e">
        <f>HLOOKUP("GTE",#REF!,MATCH($A290,#REF!,0),FALSE)</f>
        <v>#REF!</v>
      </c>
      <c r="X290" s="62" t="e">
        <f>HLOOKUP("DPD_Control",#REF!,MATCH($A290,#REF!,0),FALSE)</f>
        <v>#REF!</v>
      </c>
      <c r="Y290" s="62" t="e">
        <f>HLOOKUP("DPD_Group",#REF!,MATCH($A290,#REF!,0),FALSE)</f>
        <v>#REF!</v>
      </c>
      <c r="Z290" s="47" t="e">
        <f>HLOOKUP("Pad Category",#REF!,MATCH($A290,#REF!,0),FALSE)</f>
        <v>#REF!</v>
      </c>
      <c r="AA290" s="47" t="e">
        <f>HLOOKUP("Pad type",#REF!,MATCH($A290,#REF!,0),FALSE)</f>
        <v>#REF!</v>
      </c>
      <c r="AB290" s="47" t="e">
        <f>HLOOKUP("Pull Strength",#REF!,MATCH($A290,#REF!,0),FALSE)</f>
        <v>#REF!</v>
      </c>
      <c r="AC290" s="47" t="e">
        <f>HLOOKUP("POR Pin State",#REF!,MATCH($A290,#REF!,0),FALSE)</f>
        <v>#REF!</v>
      </c>
      <c r="AD290" s="47" t="str">
        <f t="shared" ref="AD290:AD293" si="160">IF(OR($AQ290="",$AQ290=$C290),$R290,IF($AQ290=$D290,SUBSTITUTE(SUBSTITUTE($AQ290,"GPIO3_","GPIO_"),".0",""),IF($AQ290=$E290,$N290,IF($AQ290=$F290,$O290,IF($AQ290=$G290,$P290,IF($AQ290=$H290,$Q290,"INVALID"))))))</f>
        <v>RSVD2</v>
      </c>
      <c r="AE290" s="82"/>
      <c r="AF290" s="38" t="str">
        <f t="shared" ref="AF290:AF293" si="161">IF(AND(OR($AS290="Int PU",$AS290="Int PD"),OR(AND($AZ290&lt;&gt;"",$AZ290&lt;&gt;"0"),AND($BA290&lt;&gt;"",$BA290&lt;&gt;"0"))),"INVALID",IF(OR($AQ290=$C290,$AS290="Int PD"),"PULL_DOWN",IF(OR($AS290="Int PU",AND($AE290="YES",OR($AZ290="",$AZ290="0"),OR($BA290="",$BA290="0"),OR($AR290="Input",$AR290="Bidirectional"))),"PULL_UP","NORMAL")))</f>
        <v>PULL_DOWN</v>
      </c>
      <c r="AG290" s="38" t="str">
        <f t="shared" ref="AG290:AG293" si="162">IF($AR290="Input","TRISTATE",IF($AS290="Z","TRISTATE",IF($AQ290=$C290,"TRISTATE","NORMAL")))</f>
        <v>TRISTATE</v>
      </c>
      <c r="AH290" s="38" t="str">
        <f t="shared" ref="AH290:AH293" si="163">IF(OR($AQ290=$C290,$AR290="Output"),"DISABLE","ENABLE")</f>
        <v>DISABLE</v>
      </c>
      <c r="AI290" s="82"/>
      <c r="AJ290" s="86" t="b">
        <v>1</v>
      </c>
      <c r="AK290" s="86" t="b">
        <v>1</v>
      </c>
      <c r="AL290" s="86" t="b">
        <v>1</v>
      </c>
      <c r="AM290" s="86" t="b">
        <v>1</v>
      </c>
      <c r="AN290" s="86" t="b">
        <v>1</v>
      </c>
      <c r="AO290" s="86" t="b">
        <v>1</v>
      </c>
      <c r="AP290" s="63" t="str">
        <f t="shared" ref="AP290:AP293" si="164">IF(AND($AJ290:$AO290),"VALID","INVALID")</f>
        <v>VALID</v>
      </c>
      <c r="AQ290" s="211" t="s">
        <v>742</v>
      </c>
      <c r="AR290" s="107" t="s">
        <v>79</v>
      </c>
      <c r="AS290" s="104"/>
      <c r="AT290" s="108"/>
      <c r="AU290" s="108"/>
      <c r="AV290" s="104" t="s">
        <v>124</v>
      </c>
      <c r="AW290" s="108"/>
      <c r="AX290" s="104" t="s">
        <v>85</v>
      </c>
      <c r="AY290" s="216"/>
      <c r="AZ290" s="119"/>
      <c r="BA290" s="119"/>
      <c r="BB290" s="402" t="s">
        <v>496</v>
      </c>
      <c r="BC290" s="121"/>
      <c r="BD290" s="122"/>
      <c r="BE290" s="146" t="s">
        <v>739</v>
      </c>
      <c r="BF290" s="147" t="e">
        <f>VLOOKUP($A290,#REF!,34,FALSE)</f>
        <v>#REF!</v>
      </c>
      <c r="BG290" s="148" t="e">
        <f>VLOOKUP($A290,#REF!,22,FALSE)</f>
        <v>#REF!</v>
      </c>
      <c r="BH290" s="149"/>
    </row>
    <row r="291" ht="12.95" customHeight="1" spans="1:60">
      <c r="A291" s="47" t="s">
        <v>743</v>
      </c>
      <c r="B291" s="38" t="e">
        <f>VLOOKUP($A291,#REF!,34,FALSE)</f>
        <v>#REF!</v>
      </c>
      <c r="C291" s="39" t="str">
        <f>CONCATENATE("unused_",A291)</f>
        <v>unused_SPI6_MISO</v>
      </c>
      <c r="D291" s="40" t="e">
        <f>IF(LEN(VLOOKUP($A291,#REF!,8,FALSE)),LEFT(VLOOKUP($A291,#REF!,8,FALSE),LEN(VLOOKUP($A291,#REF!,8,FALSE))-2),"")</f>
        <v>#REF!</v>
      </c>
      <c r="E291" s="41" t="e">
        <f>IF(LEN(VLOOKUP($A291,#REF!,4,FALSE)),IF(INDEX(#REF!,MATCH($A291,#REF!,0),1),LEFT(VLOOKUP($A291,#REF!,4,FALSE),LEN(VLOOKUP($A291,#REF!,4,FALSE))-2),CONCATENATE(LEFT(VLOOKUP($A291,#REF!,4,FALSE),LEN(VLOOKUP($A291,#REF!,4,FALSE))-2),"*")),"")</f>
        <v>#REF!</v>
      </c>
      <c r="F291" s="42" t="e">
        <f>IF(LEN(VLOOKUP($A291,#REF!,5,FALSE)),IF(INDEX(#REF!,MATCH($A291,#REF!,0),2),LEFT(VLOOKUP($A291,#REF!,5,FALSE),LEN(VLOOKUP($A291,#REF!,5,FALSE))-2),CONCATENATE(LEFT(VLOOKUP($A291,#REF!,5,FALSE),LEN(VLOOKUP($A291,#REF!,5,FALSE))-2),"*")),"")</f>
        <v>#REF!</v>
      </c>
      <c r="G291" s="42" t="e">
        <f>IF(LEN(VLOOKUP($A291,#REF!,6,FALSE)),IF(INDEX(#REF!,MATCH($A291,#REF!,0),3),LEFT(VLOOKUP($A291,#REF!,6,FALSE),LEN(VLOOKUP($A291,#REF!,6,FALSE))-2),CONCATENATE(LEFT(VLOOKUP($A291,#REF!,6,FALSE),LEN(VLOOKUP($A291,#REF!,6,FALSE))-2),"*")),"")</f>
        <v>#REF!</v>
      </c>
      <c r="H291" s="43" t="e">
        <f>IF(LEN(VLOOKUP($A291,#REF!,7,FALSE)),IF(INDEX(#REF!,MATCH($A291,#REF!,0),4),LEFT(VLOOKUP($A291,#REF!,7,FALSE),LEN(VLOOKUP($A291,#REF!,7,FALSE))-2),CONCATENATE(LEFT(VLOOKUP($A291,#REF!,7,FALSE),LEN(VLOOKUP($A291,#REF!,7,FALSE))-2),"*")),"")</f>
        <v>#REF!</v>
      </c>
      <c r="I291" s="54" t="e">
        <f>IF(LEN(VLOOKUP($A291,#REF!,8,FALSE)),UPPER(RIGHT(VLOOKUP($A291,#REF!,8,FALSE),1)),"")</f>
        <v>#REF!</v>
      </c>
      <c r="J291" s="42" t="e">
        <f>IF(LEN(VLOOKUP($A291,#REF!,4,FALSE)),UPPER(RIGHT(VLOOKUP($A291,#REF!,4,FALSE),1)),"")</f>
        <v>#REF!</v>
      </c>
      <c r="K291" s="42" t="e">
        <f>IF(LEN(VLOOKUP($A291,#REF!,5,FALSE)),UPPER(RIGHT(VLOOKUP($A291,#REF!,5,FALSE),1)),"")</f>
        <v>#REF!</v>
      </c>
      <c r="L291" s="42" t="e">
        <f>IF(LEN(VLOOKUP($A291,#REF!,6,FALSE)),UPPER(RIGHT(VLOOKUP($A291,#REF!,6,FALSE),1)),"")</f>
        <v>#REF!</v>
      </c>
      <c r="M291" s="43" t="e">
        <f>IF(LEN(VLOOKUP($A291,#REF!,7,FALSE)),UPPER(RIGHT(VLOOKUP($A291,#REF!,7,FALSE),1)),"")</f>
        <v>#REF!</v>
      </c>
      <c r="N291" s="38" t="s">
        <v>740</v>
      </c>
      <c r="O291" s="38" t="s">
        <v>741</v>
      </c>
      <c r="P291" s="38" t="s">
        <v>104</v>
      </c>
      <c r="Q291" s="38" t="s">
        <v>105</v>
      </c>
      <c r="R291" s="38" t="s">
        <v>104</v>
      </c>
      <c r="S291" s="63" t="e">
        <f>HLOOKUP("Device Tree Pin Name",#REF!,MATCH($A291,#REF!,0),FALSE)</f>
        <v>#REF!</v>
      </c>
      <c r="T291" s="47" t="e">
        <f>HLOOKUP("power rail",#REF!,MATCH($A291,#REF!,0),FALSE)</f>
        <v>#REF!</v>
      </c>
      <c r="U291" s="62" t="e">
        <f>HLOOKUP("Wake Capable",#REF!,MATCH($A291,#REF!,0),FALSE)</f>
        <v>#REF!</v>
      </c>
      <c r="V291" s="62" t="e">
        <f>HLOOKUP("Strap",#REF!,MATCH($A291,#REF!,0),FALSE)</f>
        <v>#REF!</v>
      </c>
      <c r="W291" s="62" t="e">
        <f>HLOOKUP("GTE",#REF!,MATCH($A291,#REF!,0),FALSE)</f>
        <v>#REF!</v>
      </c>
      <c r="X291" s="62" t="e">
        <f>HLOOKUP("DPD_Control",#REF!,MATCH($A291,#REF!,0),FALSE)</f>
        <v>#REF!</v>
      </c>
      <c r="Y291" s="62" t="e">
        <f>HLOOKUP("DPD_Group",#REF!,MATCH($A291,#REF!,0),FALSE)</f>
        <v>#REF!</v>
      </c>
      <c r="Z291" s="47" t="e">
        <f>HLOOKUP("Pad Category",#REF!,MATCH($A291,#REF!,0),FALSE)</f>
        <v>#REF!</v>
      </c>
      <c r="AA291" s="47" t="e">
        <f>HLOOKUP("Pad type",#REF!,MATCH($A291,#REF!,0),FALSE)</f>
        <v>#REF!</v>
      </c>
      <c r="AB291" s="47" t="e">
        <f>HLOOKUP("Pull Strength",#REF!,MATCH($A291,#REF!,0),FALSE)</f>
        <v>#REF!</v>
      </c>
      <c r="AC291" s="47" t="e">
        <f>HLOOKUP("POR Pin State",#REF!,MATCH($A291,#REF!,0),FALSE)</f>
        <v>#REF!</v>
      </c>
      <c r="AD291" s="47" t="str">
        <f t="shared" si="160"/>
        <v>RSVD2</v>
      </c>
      <c r="AE291" s="82"/>
      <c r="AF291" s="38" t="str">
        <f t="shared" si="161"/>
        <v>PULL_DOWN</v>
      </c>
      <c r="AG291" s="38" t="str">
        <f t="shared" si="162"/>
        <v>TRISTATE</v>
      </c>
      <c r="AH291" s="38" t="str">
        <f t="shared" si="163"/>
        <v>DISABLE</v>
      </c>
      <c r="AI291" s="82"/>
      <c r="AJ291" s="86" t="b">
        <v>1</v>
      </c>
      <c r="AK291" s="86" t="b">
        <v>1</v>
      </c>
      <c r="AL291" s="86" t="b">
        <v>1</v>
      </c>
      <c r="AM291" s="86" t="b">
        <v>1</v>
      </c>
      <c r="AN291" s="86" t="b">
        <v>1</v>
      </c>
      <c r="AO291" s="86" t="b">
        <v>1</v>
      </c>
      <c r="AP291" s="63" t="str">
        <f t="shared" si="164"/>
        <v>VALID</v>
      </c>
      <c r="AQ291" s="213" t="s">
        <v>744</v>
      </c>
      <c r="AR291" s="103" t="s">
        <v>79</v>
      </c>
      <c r="AS291" s="104"/>
      <c r="AT291" s="105"/>
      <c r="AU291" s="105"/>
      <c r="AV291" s="104" t="s">
        <v>124</v>
      </c>
      <c r="AW291" s="105"/>
      <c r="AX291" s="104" t="s">
        <v>85</v>
      </c>
      <c r="AY291" s="105"/>
      <c r="AZ291" s="104"/>
      <c r="BA291" s="104"/>
      <c r="BB291" s="115"/>
      <c r="BC291" s="116"/>
      <c r="BD291" s="117"/>
      <c r="BE291" s="150" t="s">
        <v>743</v>
      </c>
      <c r="BF291" s="147" t="e">
        <f>VLOOKUP($A291,#REF!,34,FALSE)</f>
        <v>#REF!</v>
      </c>
      <c r="BG291" s="148" t="e">
        <f>VLOOKUP($A291,#REF!,22,FALSE)</f>
        <v>#REF!</v>
      </c>
      <c r="BH291" s="149"/>
    </row>
    <row r="292" ht="12.95" customHeight="1" spans="1:60">
      <c r="A292" s="47" t="s">
        <v>745</v>
      </c>
      <c r="B292" s="38" t="e">
        <f>VLOOKUP($A292,#REF!,34,FALSE)</f>
        <v>#REF!</v>
      </c>
      <c r="C292" s="39" t="str">
        <f>CONCATENATE("unused_",A292)</f>
        <v>unused_SPI6_MOSI</v>
      </c>
      <c r="D292" s="40" t="e">
        <f>IF(LEN(VLOOKUP($A292,#REF!,8,FALSE)),LEFT(VLOOKUP($A292,#REF!,8,FALSE),LEN(VLOOKUP($A292,#REF!,8,FALSE))-2),"")</f>
        <v>#REF!</v>
      </c>
      <c r="E292" s="41" t="e">
        <f>IF(LEN(VLOOKUP($A292,#REF!,4,FALSE)),IF(INDEX(#REF!,MATCH($A292,#REF!,0),1),LEFT(VLOOKUP($A292,#REF!,4,FALSE),LEN(VLOOKUP($A292,#REF!,4,FALSE))-2),CONCATENATE(LEFT(VLOOKUP($A292,#REF!,4,FALSE),LEN(VLOOKUP($A292,#REF!,4,FALSE))-2),"*")),"")</f>
        <v>#REF!</v>
      </c>
      <c r="F292" s="42" t="e">
        <f>IF(LEN(VLOOKUP($A292,#REF!,5,FALSE)),IF(INDEX(#REF!,MATCH($A292,#REF!,0),2),LEFT(VLOOKUP($A292,#REF!,5,FALSE),LEN(VLOOKUP($A292,#REF!,5,FALSE))-2),CONCATENATE(LEFT(VLOOKUP($A292,#REF!,5,FALSE),LEN(VLOOKUP($A292,#REF!,5,FALSE))-2),"*")),"")</f>
        <v>#REF!</v>
      </c>
      <c r="G292" s="42" t="e">
        <f>IF(LEN(VLOOKUP($A292,#REF!,6,FALSE)),IF(INDEX(#REF!,MATCH($A292,#REF!,0),3),LEFT(VLOOKUP($A292,#REF!,6,FALSE),LEN(VLOOKUP($A292,#REF!,6,FALSE))-2),CONCATENATE(LEFT(VLOOKUP($A292,#REF!,6,FALSE),LEN(VLOOKUP($A292,#REF!,6,FALSE))-2),"*")),"")</f>
        <v>#REF!</v>
      </c>
      <c r="H292" s="43" t="e">
        <f>IF(LEN(VLOOKUP($A292,#REF!,7,FALSE)),IF(INDEX(#REF!,MATCH($A292,#REF!,0),4),LEFT(VLOOKUP($A292,#REF!,7,FALSE),LEN(VLOOKUP($A292,#REF!,7,FALSE))-2),CONCATENATE(LEFT(VLOOKUP($A292,#REF!,7,FALSE),LEN(VLOOKUP($A292,#REF!,7,FALSE))-2),"*")),"")</f>
        <v>#REF!</v>
      </c>
      <c r="I292" s="54" t="e">
        <f>IF(LEN(VLOOKUP($A292,#REF!,8,FALSE)),UPPER(RIGHT(VLOOKUP($A292,#REF!,8,FALSE),1)),"")</f>
        <v>#REF!</v>
      </c>
      <c r="J292" s="42" t="e">
        <f>IF(LEN(VLOOKUP($A292,#REF!,4,FALSE)),UPPER(RIGHT(VLOOKUP($A292,#REF!,4,FALSE),1)),"")</f>
        <v>#REF!</v>
      </c>
      <c r="K292" s="42" t="e">
        <f>IF(LEN(VLOOKUP($A292,#REF!,5,FALSE)),UPPER(RIGHT(VLOOKUP($A292,#REF!,5,FALSE),1)),"")</f>
        <v>#REF!</v>
      </c>
      <c r="L292" s="42" t="e">
        <f>IF(LEN(VLOOKUP($A292,#REF!,6,FALSE)),UPPER(RIGHT(VLOOKUP($A292,#REF!,6,FALSE),1)),"")</f>
        <v>#REF!</v>
      </c>
      <c r="M292" s="43" t="e">
        <f>IF(LEN(VLOOKUP($A292,#REF!,7,FALSE)),UPPER(RIGHT(VLOOKUP($A292,#REF!,7,FALSE),1)),"")</f>
        <v>#REF!</v>
      </c>
      <c r="N292" s="38" t="s">
        <v>740</v>
      </c>
      <c r="O292" s="38" t="s">
        <v>83</v>
      </c>
      <c r="P292" s="38" t="s">
        <v>104</v>
      </c>
      <c r="Q292" s="38" t="s">
        <v>105</v>
      </c>
      <c r="R292" s="38" t="s">
        <v>83</v>
      </c>
      <c r="S292" s="63" t="e">
        <f>HLOOKUP("Device Tree Pin Name",#REF!,MATCH($A292,#REF!,0),FALSE)</f>
        <v>#REF!</v>
      </c>
      <c r="T292" s="47" t="e">
        <f>HLOOKUP("power rail",#REF!,MATCH($A292,#REF!,0),FALSE)</f>
        <v>#REF!</v>
      </c>
      <c r="U292" s="62" t="e">
        <f>HLOOKUP("Wake Capable",#REF!,MATCH($A292,#REF!,0),FALSE)</f>
        <v>#REF!</v>
      </c>
      <c r="V292" s="62" t="e">
        <f>HLOOKUP("Strap",#REF!,MATCH($A292,#REF!,0),FALSE)</f>
        <v>#REF!</v>
      </c>
      <c r="W292" s="62" t="e">
        <f>HLOOKUP("GTE",#REF!,MATCH($A292,#REF!,0),FALSE)</f>
        <v>#REF!</v>
      </c>
      <c r="X292" s="62" t="e">
        <f>HLOOKUP("DPD_Control",#REF!,MATCH($A292,#REF!,0),FALSE)</f>
        <v>#REF!</v>
      </c>
      <c r="Y292" s="62" t="e">
        <f>HLOOKUP("DPD_Group",#REF!,MATCH($A292,#REF!,0),FALSE)</f>
        <v>#REF!</v>
      </c>
      <c r="Z292" s="47" t="e">
        <f>HLOOKUP("Pad Category",#REF!,MATCH($A292,#REF!,0),FALSE)</f>
        <v>#REF!</v>
      </c>
      <c r="AA292" s="47" t="e">
        <f>HLOOKUP("Pad type",#REF!,MATCH($A292,#REF!,0),FALSE)</f>
        <v>#REF!</v>
      </c>
      <c r="AB292" s="47" t="e">
        <f>HLOOKUP("Pull Strength",#REF!,MATCH($A292,#REF!,0),FALSE)</f>
        <v>#REF!</v>
      </c>
      <c r="AC292" s="47" t="e">
        <f>HLOOKUP("POR Pin State",#REF!,MATCH($A292,#REF!,0),FALSE)</f>
        <v>#REF!</v>
      </c>
      <c r="AD292" s="47" t="str">
        <f t="shared" si="160"/>
        <v>RSVD1</v>
      </c>
      <c r="AE292" s="82"/>
      <c r="AF292" s="38" t="str">
        <f t="shared" si="161"/>
        <v>PULL_DOWN</v>
      </c>
      <c r="AG292" s="38" t="str">
        <f t="shared" si="162"/>
        <v>TRISTATE</v>
      </c>
      <c r="AH292" s="38" t="str">
        <f t="shared" si="163"/>
        <v>DISABLE</v>
      </c>
      <c r="AI292" s="82"/>
      <c r="AJ292" s="86" t="b">
        <v>1</v>
      </c>
      <c r="AK292" s="86" t="b">
        <v>1</v>
      </c>
      <c r="AL292" s="86" t="b">
        <v>1</v>
      </c>
      <c r="AM292" s="86" t="b">
        <v>1</v>
      </c>
      <c r="AN292" s="86" t="b">
        <v>1</v>
      </c>
      <c r="AO292" s="86" t="b">
        <v>1</v>
      </c>
      <c r="AP292" s="63" t="str">
        <f t="shared" si="164"/>
        <v>VALID</v>
      </c>
      <c r="AQ292" s="213" t="s">
        <v>746</v>
      </c>
      <c r="AR292" s="103" t="s">
        <v>79</v>
      </c>
      <c r="AS292" s="104"/>
      <c r="AT292" s="105"/>
      <c r="AU292" s="105"/>
      <c r="AV292" s="104" t="s">
        <v>124</v>
      </c>
      <c r="AW292" s="105"/>
      <c r="AX292" s="104" t="s">
        <v>85</v>
      </c>
      <c r="AY292" s="105"/>
      <c r="AZ292" s="104"/>
      <c r="BA292" s="104"/>
      <c r="BB292" s="115"/>
      <c r="BC292" s="116"/>
      <c r="BD292" s="117"/>
      <c r="BE292" s="150" t="s">
        <v>745</v>
      </c>
      <c r="BF292" s="147" t="e">
        <f>VLOOKUP($A292,#REF!,34,FALSE)</f>
        <v>#REF!</v>
      </c>
      <c r="BG292" s="148" t="e">
        <f>VLOOKUP($A292,#REF!,22,FALSE)</f>
        <v>#REF!</v>
      </c>
      <c r="BH292" s="149"/>
    </row>
    <row r="293" ht="12.95" customHeight="1" spans="1:60">
      <c r="A293" s="47" t="s">
        <v>747</v>
      </c>
      <c r="B293" s="38" t="e">
        <f>VLOOKUP($A293,#REF!,34,FALSE)</f>
        <v>#REF!</v>
      </c>
      <c r="C293" s="39" t="str">
        <f>CONCATENATE("unused_",A293)</f>
        <v>unused_SPI6_CS0</v>
      </c>
      <c r="D293" s="40" t="e">
        <f>IF(LEN(VLOOKUP($A293,#REF!,8,FALSE)),LEFT(VLOOKUP($A293,#REF!,8,FALSE),LEN(VLOOKUP($A293,#REF!,8,FALSE))-2),"")</f>
        <v>#REF!</v>
      </c>
      <c r="E293" s="41" t="e">
        <f>IF(LEN(VLOOKUP($A293,#REF!,4,FALSE)),IF(INDEX(#REF!,MATCH($A293,#REF!,0),1),LEFT(VLOOKUP($A293,#REF!,4,FALSE),LEN(VLOOKUP($A293,#REF!,4,FALSE))-2),CONCATENATE(LEFT(VLOOKUP($A293,#REF!,4,FALSE),LEN(VLOOKUP($A293,#REF!,4,FALSE))-2),"*")),"")</f>
        <v>#REF!</v>
      </c>
      <c r="F293" s="42" t="e">
        <f>IF(LEN(VLOOKUP($A293,#REF!,5,FALSE)),IF(INDEX(#REF!,MATCH($A293,#REF!,0),2),LEFT(VLOOKUP($A293,#REF!,5,FALSE),LEN(VLOOKUP($A293,#REF!,5,FALSE))-2),CONCATENATE(LEFT(VLOOKUP($A293,#REF!,5,FALSE),LEN(VLOOKUP($A293,#REF!,5,FALSE))-2),"*")),"")</f>
        <v>#REF!</v>
      </c>
      <c r="G293" s="42" t="e">
        <f>IF(LEN(VLOOKUP($A293,#REF!,6,FALSE)),IF(INDEX(#REF!,MATCH($A293,#REF!,0),3),LEFT(VLOOKUP($A293,#REF!,6,FALSE),LEN(VLOOKUP($A293,#REF!,6,FALSE))-2),CONCATENATE(LEFT(VLOOKUP($A293,#REF!,6,FALSE),LEN(VLOOKUP($A293,#REF!,6,FALSE))-2),"*")),"")</f>
        <v>#REF!</v>
      </c>
      <c r="H293" s="43" t="e">
        <f>IF(LEN(VLOOKUP($A293,#REF!,7,FALSE)),IF(INDEX(#REF!,MATCH($A293,#REF!,0),4),LEFT(VLOOKUP($A293,#REF!,7,FALSE),LEN(VLOOKUP($A293,#REF!,7,FALSE))-2),CONCATENATE(LEFT(VLOOKUP($A293,#REF!,7,FALSE),LEN(VLOOKUP($A293,#REF!,7,FALSE))-2),"*")),"")</f>
        <v>#REF!</v>
      </c>
      <c r="I293" s="54" t="e">
        <f>IF(LEN(VLOOKUP($A293,#REF!,8,FALSE)),UPPER(RIGHT(VLOOKUP($A293,#REF!,8,FALSE),1)),"")</f>
        <v>#REF!</v>
      </c>
      <c r="J293" s="42" t="e">
        <f>IF(LEN(VLOOKUP($A293,#REF!,4,FALSE)),UPPER(RIGHT(VLOOKUP($A293,#REF!,4,FALSE),1)),"")</f>
        <v>#REF!</v>
      </c>
      <c r="K293" s="42" t="e">
        <f>IF(LEN(VLOOKUP($A293,#REF!,5,FALSE)),UPPER(RIGHT(VLOOKUP($A293,#REF!,5,FALSE),1)),"")</f>
        <v>#REF!</v>
      </c>
      <c r="L293" s="42" t="e">
        <f>IF(LEN(VLOOKUP($A293,#REF!,6,FALSE)),UPPER(RIGHT(VLOOKUP($A293,#REF!,6,FALSE),1)),"")</f>
        <v>#REF!</v>
      </c>
      <c r="M293" s="43" t="e">
        <f>IF(LEN(VLOOKUP($A293,#REF!,7,FALSE)),UPPER(RIGHT(VLOOKUP($A293,#REF!,7,FALSE),1)),"")</f>
        <v>#REF!</v>
      </c>
      <c r="N293" s="38" t="s">
        <v>740</v>
      </c>
      <c r="O293" s="38" t="s">
        <v>83</v>
      </c>
      <c r="P293" s="38" t="s">
        <v>104</v>
      </c>
      <c r="Q293" s="38" t="s">
        <v>105</v>
      </c>
      <c r="R293" s="38" t="s">
        <v>83</v>
      </c>
      <c r="S293" s="63" t="e">
        <f>HLOOKUP("Device Tree Pin Name",#REF!,MATCH($A293,#REF!,0),FALSE)</f>
        <v>#REF!</v>
      </c>
      <c r="T293" s="47" t="e">
        <f>HLOOKUP("power rail",#REF!,MATCH($A293,#REF!,0),FALSE)</f>
        <v>#REF!</v>
      </c>
      <c r="U293" s="62" t="e">
        <f>HLOOKUP("Wake Capable",#REF!,MATCH($A293,#REF!,0),FALSE)</f>
        <v>#REF!</v>
      </c>
      <c r="V293" s="62" t="e">
        <f>HLOOKUP("Strap",#REF!,MATCH($A293,#REF!,0),FALSE)</f>
        <v>#REF!</v>
      </c>
      <c r="W293" s="62" t="e">
        <f>HLOOKUP("GTE",#REF!,MATCH($A293,#REF!,0),FALSE)</f>
        <v>#REF!</v>
      </c>
      <c r="X293" s="62" t="e">
        <f>HLOOKUP("DPD_Control",#REF!,MATCH($A293,#REF!,0),FALSE)</f>
        <v>#REF!</v>
      </c>
      <c r="Y293" s="62" t="e">
        <f>HLOOKUP("DPD_Group",#REF!,MATCH($A293,#REF!,0),FALSE)</f>
        <v>#REF!</v>
      </c>
      <c r="Z293" s="47" t="e">
        <f>HLOOKUP("Pad Category",#REF!,MATCH($A293,#REF!,0),FALSE)</f>
        <v>#REF!</v>
      </c>
      <c r="AA293" s="47" t="e">
        <f>HLOOKUP("Pad type",#REF!,MATCH($A293,#REF!,0),FALSE)</f>
        <v>#REF!</v>
      </c>
      <c r="AB293" s="47" t="e">
        <f>HLOOKUP("Pull Strength",#REF!,MATCH($A293,#REF!,0),FALSE)</f>
        <v>#REF!</v>
      </c>
      <c r="AC293" s="47" t="e">
        <f>HLOOKUP("POR Pin State",#REF!,MATCH($A293,#REF!,0),FALSE)</f>
        <v>#REF!</v>
      </c>
      <c r="AD293" s="47" t="str">
        <f t="shared" si="160"/>
        <v>RSVD1</v>
      </c>
      <c r="AE293" s="82"/>
      <c r="AF293" s="38" t="str">
        <f t="shared" si="161"/>
        <v>PULL_DOWN</v>
      </c>
      <c r="AG293" s="38" t="str">
        <f t="shared" si="162"/>
        <v>TRISTATE</v>
      </c>
      <c r="AH293" s="38" t="str">
        <f t="shared" si="163"/>
        <v>DISABLE</v>
      </c>
      <c r="AI293" s="82"/>
      <c r="AJ293" s="86" t="b">
        <v>1</v>
      </c>
      <c r="AK293" s="86" t="b">
        <v>1</v>
      </c>
      <c r="AL293" s="86" t="b">
        <v>1</v>
      </c>
      <c r="AM293" s="86" t="b">
        <v>1</v>
      </c>
      <c r="AN293" s="86" t="b">
        <v>1</v>
      </c>
      <c r="AO293" s="86" t="b">
        <v>1</v>
      </c>
      <c r="AP293" s="63" t="str">
        <f t="shared" si="164"/>
        <v>VALID</v>
      </c>
      <c r="AQ293" s="213" t="s">
        <v>748</v>
      </c>
      <c r="AR293" s="103" t="s">
        <v>79</v>
      </c>
      <c r="AS293" s="104"/>
      <c r="AT293" s="105"/>
      <c r="AU293" s="105"/>
      <c r="AV293" s="104" t="s">
        <v>124</v>
      </c>
      <c r="AW293" s="105"/>
      <c r="AX293" s="104" t="s">
        <v>85</v>
      </c>
      <c r="AY293" s="105"/>
      <c r="AZ293" s="104"/>
      <c r="BA293" s="104"/>
      <c r="BB293" s="115"/>
      <c r="BC293" s="116"/>
      <c r="BD293" s="117"/>
      <c r="BE293" s="151" t="s">
        <v>747</v>
      </c>
      <c r="BF293" s="147" t="e">
        <f>VLOOKUP($A293,#REF!,34,FALSE)</f>
        <v>#REF!</v>
      </c>
      <c r="BG293" s="148" t="e">
        <f>VLOOKUP($A293,#REF!,22,FALSE)</f>
        <v>#REF!</v>
      </c>
      <c r="BH293" s="149"/>
    </row>
    <row r="294" s="3" customFormat="1" ht="18" customHeight="1" spans="1:60">
      <c r="A294" s="163" t="s">
        <v>749</v>
      </c>
      <c r="B294" s="163" t="s">
        <v>750</v>
      </c>
      <c r="C294" s="35"/>
      <c r="D294" s="37"/>
      <c r="E294" s="37"/>
      <c r="F294" s="37"/>
      <c r="G294" s="37"/>
      <c r="H294" s="37"/>
      <c r="I294" s="35"/>
      <c r="J294" s="35"/>
      <c r="K294" s="35"/>
      <c r="L294" s="35"/>
      <c r="M294" s="35"/>
      <c r="N294" s="35"/>
      <c r="O294" s="35"/>
      <c r="P294" s="35"/>
      <c r="Q294" s="35"/>
      <c r="R294" s="35"/>
      <c r="S294" s="35"/>
      <c r="T294" s="35"/>
      <c r="U294" s="60"/>
      <c r="V294" s="60"/>
      <c r="W294" s="60"/>
      <c r="X294" s="60"/>
      <c r="Y294" s="60"/>
      <c r="Z294" s="81"/>
      <c r="AA294" s="81"/>
      <c r="AB294" s="81"/>
      <c r="AC294" s="81"/>
      <c r="AD294" s="81"/>
      <c r="AE294" s="81"/>
      <c r="AF294" s="81"/>
      <c r="AG294" s="81"/>
      <c r="AH294" s="81"/>
      <c r="AI294" s="81"/>
      <c r="AJ294" s="81"/>
      <c r="AK294" s="81"/>
      <c r="AL294" s="81"/>
      <c r="AM294" s="81"/>
      <c r="AN294" s="81"/>
      <c r="AO294" s="81"/>
      <c r="AP294" s="81"/>
      <c r="AQ294" s="100"/>
      <c r="AR294" s="100"/>
      <c r="AS294" s="101"/>
      <c r="AT294" s="101"/>
      <c r="AU294" s="101"/>
      <c r="AV294" s="101"/>
      <c r="AW294" s="101"/>
      <c r="AX294" s="101"/>
      <c r="AY294" s="101"/>
      <c r="AZ294" s="101"/>
      <c r="BA294" s="101"/>
      <c r="BB294" s="101"/>
      <c r="BC294" s="400" t="s">
        <v>76</v>
      </c>
      <c r="BD294" s="114"/>
      <c r="BE294" s="142" t="s">
        <v>749</v>
      </c>
      <c r="BF294" s="143" t="s">
        <v>750</v>
      </c>
      <c r="BG294" s="144"/>
      <c r="BH294" s="145"/>
    </row>
    <row r="295" ht="12.95" customHeight="1" spans="1:60">
      <c r="A295" s="47" t="s">
        <v>751</v>
      </c>
      <c r="B295" s="38" t="e">
        <f>VLOOKUP($A295,#REF!,34,FALSE)</f>
        <v>#REF!</v>
      </c>
      <c r="C295" s="39" t="str">
        <f t="shared" ref="C295:C306" si="165">CONCATENATE("unused_",A295)</f>
        <v>unused_EMMC_CLK</v>
      </c>
      <c r="D295" s="40" t="e">
        <f>IF(LEN(VLOOKUP($A295,#REF!,8,FALSE)),LEFT(VLOOKUP($A295,#REF!,8,FALSE),LEN(VLOOKUP($A295,#REF!,8,FALSE))-2),"")</f>
        <v>#REF!</v>
      </c>
      <c r="E295" s="41" t="e">
        <f>IF(LEN(VLOOKUP($A295,#REF!,4,FALSE)),IF(INDEX(#REF!,MATCH($A295,#REF!,0),1),LEFT(VLOOKUP($A295,#REF!,4,FALSE),LEN(VLOOKUP($A295,#REF!,4,FALSE))-2),CONCATENATE(LEFT(VLOOKUP($A295,#REF!,4,FALSE),LEN(VLOOKUP($A295,#REF!,4,FALSE))-2),"")),"")</f>
        <v>#REF!</v>
      </c>
      <c r="F295" s="42" t="e">
        <f>IF(LEN(VLOOKUP($A295,#REF!,5,FALSE)),IF(INDEX(#REF!,MATCH($A295,#REF!,0),2),LEFT(VLOOKUP($A295,#REF!,5,FALSE),LEN(VLOOKUP($A295,#REF!,5,FALSE))-2),CONCATENATE(LEFT(VLOOKUP($A295,#REF!,5,FALSE),LEN(VLOOKUP($A295,#REF!,5,FALSE))-2),"*")),"")</f>
        <v>#REF!</v>
      </c>
      <c r="G295" s="42" t="e">
        <f>IF(LEN(VLOOKUP($A295,#REF!,6,FALSE)),IF(INDEX(#REF!,MATCH($A295,#REF!,0),3),LEFT(VLOOKUP($A295,#REF!,6,FALSE),LEN(VLOOKUP($A295,#REF!,6,FALSE))-2),CONCATENATE(LEFT(VLOOKUP($A295,#REF!,6,FALSE),LEN(VLOOKUP($A295,#REF!,6,FALSE))-2),"*")),"")</f>
        <v>#REF!</v>
      </c>
      <c r="H295" s="43" t="e">
        <f>IF(LEN(VLOOKUP($A295,#REF!,7,FALSE)),IF(INDEX(#REF!,MATCH($A295,#REF!,0),4),LEFT(VLOOKUP($A295,#REF!,7,FALSE),LEN(VLOOKUP($A295,#REF!,7,FALSE))-2),CONCATENATE(LEFT(VLOOKUP($A295,#REF!,7,FALSE),LEN(VLOOKUP($A295,#REF!,7,FALSE))-2),"*")),"")</f>
        <v>#REF!</v>
      </c>
      <c r="I295" s="54" t="e">
        <f>IF(LEN(VLOOKUP($A295,#REF!,8,FALSE)),UPPER(RIGHT(VLOOKUP($A295,#REF!,8,FALSE),1)),"")</f>
        <v>#REF!</v>
      </c>
      <c r="J295" s="42" t="e">
        <f>IF(LEN(VLOOKUP($A295,#REF!,4,FALSE)),UPPER(RIGHT(VLOOKUP($A295,#REF!,4,FALSE),1)),"")</f>
        <v>#REF!</v>
      </c>
      <c r="K295" s="42" t="e">
        <f>IF(LEN(VLOOKUP($A295,#REF!,5,FALSE)),UPPER(RIGHT(VLOOKUP($A295,#REF!,5,FALSE),1)),"")</f>
        <v>#REF!</v>
      </c>
      <c r="L295" s="42" t="e">
        <f>IF(LEN(VLOOKUP($A295,#REF!,6,FALSE)),UPPER(RIGHT(VLOOKUP($A295,#REF!,6,FALSE),1)),"")</f>
        <v>#REF!</v>
      </c>
      <c r="M295" s="43" t="e">
        <f>IF(LEN(VLOOKUP($A295,#REF!,7,FALSE)),UPPER(RIGHT(VLOOKUP($A295,#REF!,7,FALSE),1)),"")</f>
        <v>#REF!</v>
      </c>
      <c r="N295" s="38" t="s">
        <v>749</v>
      </c>
      <c r="O295" s="38" t="s">
        <v>83</v>
      </c>
      <c r="P295" s="38" t="s">
        <v>104</v>
      </c>
      <c r="Q295" s="38" t="s">
        <v>105</v>
      </c>
      <c r="R295" s="38" t="s">
        <v>83</v>
      </c>
      <c r="S295" s="61" t="e">
        <f>HLOOKUP("Device Tree Pin Name",#REF!,MATCH($A295,#REF!,0),FALSE)</f>
        <v>#REF!</v>
      </c>
      <c r="T295" s="47" t="e">
        <f>HLOOKUP("power rail",#REF!,MATCH($A295,#REF!,0),FALSE)</f>
        <v>#REF!</v>
      </c>
      <c r="U295" s="62" t="e">
        <f>HLOOKUP("Wake Capable",#REF!,MATCH($A295,#REF!,0),FALSE)</f>
        <v>#REF!</v>
      </c>
      <c r="V295" s="62" t="e">
        <f>HLOOKUP("Strap",#REF!,MATCH($A295,#REF!,0),FALSE)</f>
        <v>#REF!</v>
      </c>
      <c r="W295" s="62" t="e">
        <f>HLOOKUP("GTE",#REF!,MATCH($A295,#REF!,0),FALSE)</f>
        <v>#REF!</v>
      </c>
      <c r="X295" s="62" t="e">
        <f>HLOOKUP("DPD_Control",#REF!,MATCH($A295,#REF!,0),FALSE)</f>
        <v>#REF!</v>
      </c>
      <c r="Y295" s="62" t="e">
        <f>HLOOKUP("DPD_Group",#REF!,MATCH($A295,#REF!,0),FALSE)</f>
        <v>#REF!</v>
      </c>
      <c r="Z295" s="47" t="e">
        <f>HLOOKUP("Pad Category",#REF!,MATCH($A295,#REF!,0),FALSE)</f>
        <v>#REF!</v>
      </c>
      <c r="AA295" s="47" t="e">
        <f>HLOOKUP("Pad type",#REF!,MATCH($A295,#REF!,0),FALSE)</f>
        <v>#REF!</v>
      </c>
      <c r="AB295" s="47" t="e">
        <f>HLOOKUP("Pull Strength",#REF!,MATCH($A295,#REF!,0),FALSE)</f>
        <v>#REF!</v>
      </c>
      <c r="AC295" s="47" t="e">
        <f>HLOOKUP("POR Pin State",#REF!,MATCH($A295,#REF!,0),FALSE)</f>
        <v>#REF!</v>
      </c>
      <c r="AD295" s="47" t="str">
        <f t="shared" ref="AD295:AD305" si="166">IF(OR($AQ295="",$AQ295=$C295),$R295,IF($AQ295=$D295,SUBSTITUTE(SUBSTITUTE($AQ295,"GPIO3_","GPIO_"),".0",""),IF($AQ295=$E295,$N295,IF($AQ295=$F295,$O295,IF($AQ295=$G295,$P295,IF($AQ295=$H295,$Q295,"INVALID"))))))</f>
        <v>RSVD1</v>
      </c>
      <c r="AE295" s="82"/>
      <c r="AF295" s="38" t="str">
        <f t="shared" ref="AF295:AF305" si="167">IF(AND(OR($AS295="Int PU",$AS295="Int PD"),OR(AND($AZ295&lt;&gt;"",$AZ295&lt;&gt;"0"),AND($BA295&lt;&gt;"",$BA295&lt;&gt;"0"))),"INVALID",IF(OR($AQ295=$C295,$AS295="Int PD"),"PULL_DOWN",IF(OR($AS295="Int PU",AND($AE295="YES",OR($AZ295="",$AZ295="0"),OR($BA295="",$BA295="0"),OR($AR295="Input",$AR295="Bidirectional"))),"PULL_UP","NORMAL")))</f>
        <v>PULL_DOWN</v>
      </c>
      <c r="AG295" s="38" t="str">
        <f t="shared" ref="AG295:AG305" si="168">IF($AR295="Input","TRISTATE",IF($AS295="Z","TRISTATE",IF($AQ295=$C295,"TRISTATE","NORMAL")))</f>
        <v>TRISTATE</v>
      </c>
      <c r="AH295" s="38" t="str">
        <f t="shared" ref="AH295:AH305" si="169">IF(OR($AQ295=$C295,$AR295="Output"),"DISABLE","ENABLE")</f>
        <v>DISABLE</v>
      </c>
      <c r="AI295" s="82"/>
      <c r="AJ295" s="86" t="b">
        <v>1</v>
      </c>
      <c r="AK295" s="86" t="b">
        <v>1</v>
      </c>
      <c r="AL295" s="86" t="b">
        <v>1</v>
      </c>
      <c r="AM295" s="86" t="b">
        <v>1</v>
      </c>
      <c r="AN295" s="86" t="b">
        <v>1</v>
      </c>
      <c r="AO295" s="86" t="b">
        <v>1</v>
      </c>
      <c r="AP295" s="63" t="str">
        <f t="shared" ref="AP295:AP306" si="170">IF(AND($AJ295:$AO295),"VALID","INVALID")</f>
        <v>VALID</v>
      </c>
      <c r="AQ295" s="169" t="s">
        <v>752</v>
      </c>
      <c r="AR295" s="103" t="s">
        <v>79</v>
      </c>
      <c r="AS295" s="104"/>
      <c r="AT295" s="105"/>
      <c r="AU295" s="105"/>
      <c r="AV295" s="105"/>
      <c r="AW295" s="105"/>
      <c r="AX295" s="105"/>
      <c r="AY295" s="104" t="s">
        <v>434</v>
      </c>
      <c r="AZ295" s="104"/>
      <c r="BA295" s="104"/>
      <c r="BB295" s="115"/>
      <c r="BC295" s="116"/>
      <c r="BD295" s="117"/>
      <c r="BE295" s="146" t="s">
        <v>751</v>
      </c>
      <c r="BF295" s="147" t="e">
        <f>VLOOKUP($A295,#REF!,34,FALSE)</f>
        <v>#REF!</v>
      </c>
      <c r="BG295" s="148" t="e">
        <f>VLOOKUP($A295,#REF!,22,FALSE)</f>
        <v>#REF!</v>
      </c>
      <c r="BH295" s="149"/>
    </row>
    <row r="296" ht="12.95" customHeight="1" spans="1:60">
      <c r="A296" s="47" t="s">
        <v>753</v>
      </c>
      <c r="B296" s="38" t="e">
        <f>VLOOKUP($A296,#REF!,34,FALSE)</f>
        <v>#REF!</v>
      </c>
      <c r="C296" s="39" t="str">
        <f t="shared" si="165"/>
        <v>unused_EMMC_CMD</v>
      </c>
      <c r="D296" s="40" t="e">
        <f>IF(LEN(VLOOKUP($A296,#REF!,8,FALSE)),LEFT(VLOOKUP($A296,#REF!,8,FALSE),LEN(VLOOKUP($A296,#REF!,8,FALSE))-2),"")</f>
        <v>#REF!</v>
      </c>
      <c r="E296" s="41" t="e">
        <f>IF(LEN(VLOOKUP($A296,#REF!,4,FALSE)),IF(INDEX(#REF!,MATCH($A296,#REF!,0),1),LEFT(VLOOKUP($A296,#REF!,4,FALSE),LEN(VLOOKUP($A296,#REF!,4,FALSE))-2),CONCATENATE(LEFT(VLOOKUP($A296,#REF!,4,FALSE),LEN(VLOOKUP($A296,#REF!,4,FALSE))-2),"")),"")</f>
        <v>#REF!</v>
      </c>
      <c r="F296" s="42" t="e">
        <f>IF(LEN(VLOOKUP($A296,#REF!,5,FALSE)),IF(INDEX(#REF!,MATCH($A296,#REF!,0),2),LEFT(VLOOKUP($A296,#REF!,5,FALSE),LEN(VLOOKUP($A296,#REF!,5,FALSE))-2),CONCATENATE(LEFT(VLOOKUP($A296,#REF!,5,FALSE),LEN(VLOOKUP($A296,#REF!,5,FALSE))-2),"*")),"")</f>
        <v>#REF!</v>
      </c>
      <c r="G296" s="42" t="e">
        <f>IF(LEN(VLOOKUP($A296,#REF!,6,FALSE)),IF(INDEX(#REF!,MATCH($A296,#REF!,0),3),LEFT(VLOOKUP($A296,#REF!,6,FALSE),LEN(VLOOKUP($A296,#REF!,6,FALSE))-2),CONCATENATE(LEFT(VLOOKUP($A296,#REF!,6,FALSE),LEN(VLOOKUP($A296,#REF!,6,FALSE))-2),"*")),"")</f>
        <v>#REF!</v>
      </c>
      <c r="H296" s="43" t="e">
        <f>IF(LEN(VLOOKUP($A296,#REF!,7,FALSE)),IF(INDEX(#REF!,MATCH($A296,#REF!,0),4),LEFT(VLOOKUP($A296,#REF!,7,FALSE),LEN(VLOOKUP($A296,#REF!,7,FALSE))-2),CONCATENATE(LEFT(VLOOKUP($A296,#REF!,7,FALSE),LEN(VLOOKUP($A296,#REF!,7,FALSE))-2),"*")),"")</f>
        <v>#REF!</v>
      </c>
      <c r="I296" s="54" t="e">
        <f>IF(LEN(VLOOKUP($A296,#REF!,8,FALSE)),UPPER(RIGHT(VLOOKUP($A296,#REF!,8,FALSE),1)),"")</f>
        <v>#REF!</v>
      </c>
      <c r="J296" s="42" t="e">
        <f>IF(LEN(VLOOKUP($A296,#REF!,4,FALSE)),UPPER(RIGHT(VLOOKUP($A296,#REF!,4,FALSE),1)),"")</f>
        <v>#REF!</v>
      </c>
      <c r="K296" s="42" t="e">
        <f>IF(LEN(VLOOKUP($A296,#REF!,5,FALSE)),UPPER(RIGHT(VLOOKUP($A296,#REF!,5,FALSE),1)),"")</f>
        <v>#REF!</v>
      </c>
      <c r="L296" s="42" t="e">
        <f>IF(LEN(VLOOKUP($A296,#REF!,6,FALSE)),UPPER(RIGHT(VLOOKUP($A296,#REF!,6,FALSE),1)),"")</f>
        <v>#REF!</v>
      </c>
      <c r="M296" s="43" t="e">
        <f>IF(LEN(VLOOKUP($A296,#REF!,7,FALSE)),UPPER(RIGHT(VLOOKUP($A296,#REF!,7,FALSE),1)),"")</f>
        <v>#REF!</v>
      </c>
      <c r="N296" s="38" t="s">
        <v>749</v>
      </c>
      <c r="O296" s="38" t="s">
        <v>83</v>
      </c>
      <c r="P296" s="38" t="s">
        <v>104</v>
      </c>
      <c r="Q296" s="38" t="s">
        <v>105</v>
      </c>
      <c r="R296" s="38" t="s">
        <v>83</v>
      </c>
      <c r="S296" s="63" t="e">
        <f>HLOOKUP("Device Tree Pin Name",#REF!,MATCH($A296,#REF!,0),FALSE)</f>
        <v>#REF!</v>
      </c>
      <c r="T296" s="47" t="e">
        <f>HLOOKUP("power rail",#REF!,MATCH($A296,#REF!,0),FALSE)</f>
        <v>#REF!</v>
      </c>
      <c r="U296" s="62" t="e">
        <f>HLOOKUP("Wake Capable",#REF!,MATCH($A296,#REF!,0),FALSE)</f>
        <v>#REF!</v>
      </c>
      <c r="V296" s="62" t="e">
        <f>HLOOKUP("Strap",#REF!,MATCH($A296,#REF!,0),FALSE)</f>
        <v>#REF!</v>
      </c>
      <c r="W296" s="62" t="e">
        <f>HLOOKUP("GTE",#REF!,MATCH($A296,#REF!,0),FALSE)</f>
        <v>#REF!</v>
      </c>
      <c r="X296" s="62" t="e">
        <f>HLOOKUP("DPD_Control",#REF!,MATCH($A296,#REF!,0),FALSE)</f>
        <v>#REF!</v>
      </c>
      <c r="Y296" s="62" t="e">
        <f>HLOOKUP("DPD_Group",#REF!,MATCH($A296,#REF!,0),FALSE)</f>
        <v>#REF!</v>
      </c>
      <c r="Z296" s="47" t="e">
        <f>HLOOKUP("Pad Category",#REF!,MATCH($A296,#REF!,0),FALSE)</f>
        <v>#REF!</v>
      </c>
      <c r="AA296" s="47" t="e">
        <f>HLOOKUP("Pad type",#REF!,MATCH($A296,#REF!,0),FALSE)</f>
        <v>#REF!</v>
      </c>
      <c r="AB296" s="47" t="e">
        <f>HLOOKUP("Pull Strength",#REF!,MATCH($A296,#REF!,0),FALSE)</f>
        <v>#REF!</v>
      </c>
      <c r="AC296" s="47" t="e">
        <f>HLOOKUP("POR Pin State",#REF!,MATCH($A296,#REF!,0),FALSE)</f>
        <v>#REF!</v>
      </c>
      <c r="AD296" s="47" t="str">
        <f t="shared" si="166"/>
        <v>RSVD1</v>
      </c>
      <c r="AE296" s="82"/>
      <c r="AF296" s="38" t="str">
        <f t="shared" si="167"/>
        <v>PULL_DOWN</v>
      </c>
      <c r="AG296" s="38" t="str">
        <f t="shared" si="168"/>
        <v>TRISTATE</v>
      </c>
      <c r="AH296" s="38" t="str">
        <f t="shared" si="169"/>
        <v>DISABLE</v>
      </c>
      <c r="AI296" s="82"/>
      <c r="AJ296" s="86" t="b">
        <v>1</v>
      </c>
      <c r="AK296" s="86" t="b">
        <v>1</v>
      </c>
      <c r="AL296" s="86" t="b">
        <v>1</v>
      </c>
      <c r="AM296" s="86" t="b">
        <v>1</v>
      </c>
      <c r="AN296" s="86" t="b">
        <v>1</v>
      </c>
      <c r="AO296" s="86" t="b">
        <v>1</v>
      </c>
      <c r="AP296" s="63" t="str">
        <f t="shared" si="170"/>
        <v>VALID</v>
      </c>
      <c r="AQ296" s="169" t="s">
        <v>754</v>
      </c>
      <c r="AR296" s="103" t="s">
        <v>79</v>
      </c>
      <c r="AS296" s="104"/>
      <c r="AT296" s="105"/>
      <c r="AU296" s="105"/>
      <c r="AV296" s="105"/>
      <c r="AW296" s="105"/>
      <c r="AX296" s="105"/>
      <c r="AY296" s="104" t="s">
        <v>85</v>
      </c>
      <c r="AZ296" s="104" t="s">
        <v>569</v>
      </c>
      <c r="BA296" s="104"/>
      <c r="BB296" s="115"/>
      <c r="BC296" s="116"/>
      <c r="BD296" s="117"/>
      <c r="BE296" s="150" t="s">
        <v>753</v>
      </c>
      <c r="BF296" s="147" t="e">
        <f>VLOOKUP($A296,#REF!,34,FALSE)</f>
        <v>#REF!</v>
      </c>
      <c r="BG296" s="148" t="e">
        <f>VLOOKUP($A296,#REF!,22,FALSE)</f>
        <v>#REF!</v>
      </c>
      <c r="BH296" s="149"/>
    </row>
    <row r="297" ht="12.95" customHeight="1" spans="1:60">
      <c r="A297" s="47" t="s">
        <v>755</v>
      </c>
      <c r="B297" s="38" t="e">
        <f>VLOOKUP($A297,#REF!,34,FALSE)</f>
        <v>#REF!</v>
      </c>
      <c r="C297" s="39" t="str">
        <f t="shared" si="165"/>
        <v>unused_EMMC_DAT0</v>
      </c>
      <c r="D297" s="40" t="e">
        <f>IF(LEN(VLOOKUP($A297,#REF!,8,FALSE)),LEFT(VLOOKUP($A297,#REF!,8,FALSE),LEN(VLOOKUP($A297,#REF!,8,FALSE))-2),"")</f>
        <v>#REF!</v>
      </c>
      <c r="E297" s="41" t="e">
        <f>IF(LEN(VLOOKUP($A297,#REF!,4,FALSE)),IF(INDEX(#REF!,MATCH($A297,#REF!,0),1),LEFT(VLOOKUP($A297,#REF!,4,FALSE),LEN(VLOOKUP($A297,#REF!,4,FALSE))-2),CONCATENATE(LEFT(VLOOKUP($A297,#REF!,4,FALSE),LEN(VLOOKUP($A297,#REF!,4,FALSE))-2),"")),"")</f>
        <v>#REF!</v>
      </c>
      <c r="F297" s="42" t="e">
        <f>IF(LEN(VLOOKUP($A297,#REF!,5,FALSE)),IF(INDEX(#REF!,MATCH($A297,#REF!,0),2),LEFT(VLOOKUP($A297,#REF!,5,FALSE),LEN(VLOOKUP($A297,#REF!,5,FALSE))-2),CONCATENATE(LEFT(VLOOKUP($A297,#REF!,5,FALSE),LEN(VLOOKUP($A297,#REF!,5,FALSE))-2),"*")),"")</f>
        <v>#REF!</v>
      </c>
      <c r="G297" s="42" t="e">
        <f>IF(LEN(VLOOKUP($A297,#REF!,6,FALSE)),IF(INDEX(#REF!,MATCH($A297,#REF!,0),3),LEFT(VLOOKUP($A297,#REF!,6,FALSE),LEN(VLOOKUP($A297,#REF!,6,FALSE))-2),CONCATENATE(LEFT(VLOOKUP($A297,#REF!,6,FALSE),LEN(VLOOKUP($A297,#REF!,6,FALSE))-2),"*")),"")</f>
        <v>#REF!</v>
      </c>
      <c r="H297" s="43" t="e">
        <f>IF(LEN(VLOOKUP($A297,#REF!,7,FALSE)),IF(INDEX(#REF!,MATCH($A297,#REF!,0),4),LEFT(VLOOKUP($A297,#REF!,7,FALSE),LEN(VLOOKUP($A297,#REF!,7,FALSE))-2),CONCATENATE(LEFT(VLOOKUP($A297,#REF!,7,FALSE),LEN(VLOOKUP($A297,#REF!,7,FALSE))-2),"*")),"")</f>
        <v>#REF!</v>
      </c>
      <c r="I297" s="54" t="e">
        <f>IF(LEN(VLOOKUP($A297,#REF!,8,FALSE)),UPPER(RIGHT(VLOOKUP($A297,#REF!,8,FALSE),1)),"")</f>
        <v>#REF!</v>
      </c>
      <c r="J297" s="42" t="e">
        <f>IF(LEN(VLOOKUP($A297,#REF!,4,FALSE)),UPPER(RIGHT(VLOOKUP($A297,#REF!,4,FALSE),1)),"")</f>
        <v>#REF!</v>
      </c>
      <c r="K297" s="42" t="e">
        <f>IF(LEN(VLOOKUP($A297,#REF!,5,FALSE)),UPPER(RIGHT(VLOOKUP($A297,#REF!,5,FALSE),1)),"")</f>
        <v>#REF!</v>
      </c>
      <c r="L297" s="42" t="e">
        <f>IF(LEN(VLOOKUP($A297,#REF!,6,FALSE)),UPPER(RIGHT(VLOOKUP($A297,#REF!,6,FALSE),1)),"")</f>
        <v>#REF!</v>
      </c>
      <c r="M297" s="43" t="e">
        <f>IF(LEN(VLOOKUP($A297,#REF!,7,FALSE)),UPPER(RIGHT(VLOOKUP($A297,#REF!,7,FALSE),1)),"")</f>
        <v>#REF!</v>
      </c>
      <c r="N297" s="38" t="s">
        <v>749</v>
      </c>
      <c r="O297" s="38" t="s">
        <v>83</v>
      </c>
      <c r="P297" s="38" t="s">
        <v>104</v>
      </c>
      <c r="Q297" s="38" t="s">
        <v>105</v>
      </c>
      <c r="R297" s="38" t="s">
        <v>83</v>
      </c>
      <c r="S297" s="63" t="e">
        <f>HLOOKUP("Device Tree Pin Name",#REF!,MATCH($A297,#REF!,0),FALSE)</f>
        <v>#REF!</v>
      </c>
      <c r="T297" s="47" t="e">
        <f>HLOOKUP("power rail",#REF!,MATCH($A297,#REF!,0),FALSE)</f>
        <v>#REF!</v>
      </c>
      <c r="U297" s="62" t="e">
        <f>HLOOKUP("Wake Capable",#REF!,MATCH($A297,#REF!,0),FALSE)</f>
        <v>#REF!</v>
      </c>
      <c r="V297" s="62" t="e">
        <f>HLOOKUP("Strap",#REF!,MATCH($A297,#REF!,0),FALSE)</f>
        <v>#REF!</v>
      </c>
      <c r="W297" s="62" t="e">
        <f>HLOOKUP("GTE",#REF!,MATCH($A297,#REF!,0),FALSE)</f>
        <v>#REF!</v>
      </c>
      <c r="X297" s="62" t="e">
        <f>HLOOKUP("DPD_Control",#REF!,MATCH($A297,#REF!,0),FALSE)</f>
        <v>#REF!</v>
      </c>
      <c r="Y297" s="62" t="e">
        <f>HLOOKUP("DPD_Group",#REF!,MATCH($A297,#REF!,0),FALSE)</f>
        <v>#REF!</v>
      </c>
      <c r="Z297" s="47" t="e">
        <f>HLOOKUP("Pad Category",#REF!,MATCH($A297,#REF!,0),FALSE)</f>
        <v>#REF!</v>
      </c>
      <c r="AA297" s="47" t="e">
        <f>HLOOKUP("Pad type",#REF!,MATCH($A297,#REF!,0),FALSE)</f>
        <v>#REF!</v>
      </c>
      <c r="AB297" s="47" t="e">
        <f>HLOOKUP("Pull Strength",#REF!,MATCH($A297,#REF!,0),FALSE)</f>
        <v>#REF!</v>
      </c>
      <c r="AC297" s="47" t="e">
        <f>HLOOKUP("POR Pin State",#REF!,MATCH($A297,#REF!,0),FALSE)</f>
        <v>#REF!</v>
      </c>
      <c r="AD297" s="47" t="str">
        <f t="shared" si="166"/>
        <v>RSVD1</v>
      </c>
      <c r="AE297" s="82"/>
      <c r="AF297" s="38" t="str">
        <f t="shared" si="167"/>
        <v>PULL_DOWN</v>
      </c>
      <c r="AG297" s="38" t="str">
        <f t="shared" si="168"/>
        <v>TRISTATE</v>
      </c>
      <c r="AH297" s="38" t="str">
        <f t="shared" si="169"/>
        <v>DISABLE</v>
      </c>
      <c r="AI297" s="82"/>
      <c r="AJ297" s="86" t="b">
        <v>1</v>
      </c>
      <c r="AK297" s="86" t="b">
        <v>1</v>
      </c>
      <c r="AL297" s="86" t="b">
        <v>1</v>
      </c>
      <c r="AM297" s="86" t="b">
        <v>1</v>
      </c>
      <c r="AN297" s="86" t="b">
        <v>1</v>
      </c>
      <c r="AO297" s="86" t="b">
        <v>1</v>
      </c>
      <c r="AP297" s="63" t="str">
        <f t="shared" si="170"/>
        <v>VALID</v>
      </c>
      <c r="AQ297" s="169" t="s">
        <v>756</v>
      </c>
      <c r="AR297" s="103" t="s">
        <v>79</v>
      </c>
      <c r="AS297" s="104"/>
      <c r="AT297" s="105"/>
      <c r="AU297" s="105"/>
      <c r="AV297" s="105"/>
      <c r="AW297" s="105"/>
      <c r="AX297" s="105"/>
      <c r="AY297" s="104" t="s">
        <v>85</v>
      </c>
      <c r="AZ297" s="104"/>
      <c r="BA297" s="104"/>
      <c r="BB297" s="115"/>
      <c r="BC297" s="116"/>
      <c r="BD297" s="117"/>
      <c r="BE297" s="150" t="s">
        <v>755</v>
      </c>
      <c r="BF297" s="147" t="e">
        <f>VLOOKUP($A297,#REF!,34,FALSE)</f>
        <v>#REF!</v>
      </c>
      <c r="BG297" s="148" t="e">
        <f>VLOOKUP($A297,#REF!,22,FALSE)</f>
        <v>#REF!</v>
      </c>
      <c r="BH297" s="149"/>
    </row>
    <row r="298" ht="12.95" customHeight="1" spans="1:60">
      <c r="A298" s="47" t="s">
        <v>757</v>
      </c>
      <c r="B298" s="38" t="e">
        <f>VLOOKUP($A298,#REF!,34,FALSE)</f>
        <v>#REF!</v>
      </c>
      <c r="C298" s="39" t="str">
        <f t="shared" si="165"/>
        <v>unused_EMMC_DAT1</v>
      </c>
      <c r="D298" s="40" t="e">
        <f>IF(LEN(VLOOKUP($A298,#REF!,8,FALSE)),LEFT(VLOOKUP($A298,#REF!,8,FALSE),LEN(VLOOKUP($A298,#REF!,8,FALSE))-2),"")</f>
        <v>#REF!</v>
      </c>
      <c r="E298" s="41" t="e">
        <f>IF(LEN(VLOOKUP($A298,#REF!,4,FALSE)),IF(INDEX(#REF!,MATCH($A298,#REF!,0),1),LEFT(VLOOKUP($A298,#REF!,4,FALSE),LEN(VLOOKUP($A298,#REF!,4,FALSE))-2),CONCATENATE(LEFT(VLOOKUP($A298,#REF!,4,FALSE),LEN(VLOOKUP($A298,#REF!,4,FALSE))-2),"")),"")</f>
        <v>#REF!</v>
      </c>
      <c r="F298" s="42" t="e">
        <f>IF(LEN(VLOOKUP($A298,#REF!,5,FALSE)),IF(INDEX(#REF!,MATCH($A298,#REF!,0),2),LEFT(VLOOKUP($A298,#REF!,5,FALSE),LEN(VLOOKUP($A298,#REF!,5,FALSE))-2),CONCATENATE(LEFT(VLOOKUP($A298,#REF!,5,FALSE),LEN(VLOOKUP($A298,#REF!,5,FALSE))-2),"*")),"")</f>
        <v>#REF!</v>
      </c>
      <c r="G298" s="42" t="e">
        <f>IF(LEN(VLOOKUP($A298,#REF!,6,FALSE)),IF(INDEX(#REF!,MATCH($A298,#REF!,0),3),LEFT(VLOOKUP($A298,#REF!,6,FALSE),LEN(VLOOKUP($A298,#REF!,6,FALSE))-2),CONCATENATE(LEFT(VLOOKUP($A298,#REF!,6,FALSE),LEN(VLOOKUP($A298,#REF!,6,FALSE))-2),"*")),"")</f>
        <v>#REF!</v>
      </c>
      <c r="H298" s="43" t="e">
        <f>IF(LEN(VLOOKUP($A298,#REF!,7,FALSE)),IF(INDEX(#REF!,MATCH($A298,#REF!,0),4),LEFT(VLOOKUP($A298,#REF!,7,FALSE),LEN(VLOOKUP($A298,#REF!,7,FALSE))-2),CONCATENATE(LEFT(VLOOKUP($A298,#REF!,7,FALSE),LEN(VLOOKUP($A298,#REF!,7,FALSE))-2),"*")),"")</f>
        <v>#REF!</v>
      </c>
      <c r="I298" s="54" t="e">
        <f>IF(LEN(VLOOKUP($A298,#REF!,8,FALSE)),UPPER(RIGHT(VLOOKUP($A298,#REF!,8,FALSE),1)),"")</f>
        <v>#REF!</v>
      </c>
      <c r="J298" s="42" t="e">
        <f>IF(LEN(VLOOKUP($A298,#REF!,4,FALSE)),UPPER(RIGHT(VLOOKUP($A298,#REF!,4,FALSE),1)),"")</f>
        <v>#REF!</v>
      </c>
      <c r="K298" s="42" t="e">
        <f>IF(LEN(VLOOKUP($A298,#REF!,5,FALSE)),UPPER(RIGHT(VLOOKUP($A298,#REF!,5,FALSE),1)),"")</f>
        <v>#REF!</v>
      </c>
      <c r="L298" s="42" t="e">
        <f>IF(LEN(VLOOKUP($A298,#REF!,6,FALSE)),UPPER(RIGHT(VLOOKUP($A298,#REF!,6,FALSE),1)),"")</f>
        <v>#REF!</v>
      </c>
      <c r="M298" s="43" t="e">
        <f>IF(LEN(VLOOKUP($A298,#REF!,7,FALSE)),UPPER(RIGHT(VLOOKUP($A298,#REF!,7,FALSE),1)),"")</f>
        <v>#REF!</v>
      </c>
      <c r="N298" s="38" t="s">
        <v>749</v>
      </c>
      <c r="O298" s="38" t="s">
        <v>83</v>
      </c>
      <c r="P298" s="38" t="s">
        <v>104</v>
      </c>
      <c r="Q298" s="38" t="s">
        <v>105</v>
      </c>
      <c r="R298" s="38" t="s">
        <v>83</v>
      </c>
      <c r="S298" s="63" t="e">
        <f>HLOOKUP("Device Tree Pin Name",#REF!,MATCH($A298,#REF!,0),FALSE)</f>
        <v>#REF!</v>
      </c>
      <c r="T298" s="47" t="e">
        <f>HLOOKUP("power rail",#REF!,MATCH($A298,#REF!,0),FALSE)</f>
        <v>#REF!</v>
      </c>
      <c r="U298" s="62" t="e">
        <f>HLOOKUP("Wake Capable",#REF!,MATCH($A298,#REF!,0),FALSE)</f>
        <v>#REF!</v>
      </c>
      <c r="V298" s="62" t="e">
        <f>HLOOKUP("Strap",#REF!,MATCH($A298,#REF!,0),FALSE)</f>
        <v>#REF!</v>
      </c>
      <c r="W298" s="62" t="e">
        <f>HLOOKUP("GTE",#REF!,MATCH($A298,#REF!,0),FALSE)</f>
        <v>#REF!</v>
      </c>
      <c r="X298" s="62" t="e">
        <f>HLOOKUP("DPD_Control",#REF!,MATCH($A298,#REF!,0),FALSE)</f>
        <v>#REF!</v>
      </c>
      <c r="Y298" s="62" t="e">
        <f>HLOOKUP("DPD_Group",#REF!,MATCH($A298,#REF!,0),FALSE)</f>
        <v>#REF!</v>
      </c>
      <c r="Z298" s="47" t="e">
        <f>HLOOKUP("Pad Category",#REF!,MATCH($A298,#REF!,0),FALSE)</f>
        <v>#REF!</v>
      </c>
      <c r="AA298" s="47" t="e">
        <f>HLOOKUP("Pad type",#REF!,MATCH($A298,#REF!,0),FALSE)</f>
        <v>#REF!</v>
      </c>
      <c r="AB298" s="47" t="e">
        <f>HLOOKUP("Pull Strength",#REF!,MATCH($A298,#REF!,0),FALSE)</f>
        <v>#REF!</v>
      </c>
      <c r="AC298" s="47" t="e">
        <f>HLOOKUP("POR Pin State",#REF!,MATCH($A298,#REF!,0),FALSE)</f>
        <v>#REF!</v>
      </c>
      <c r="AD298" s="47" t="str">
        <f t="shared" si="166"/>
        <v>RSVD1</v>
      </c>
      <c r="AE298" s="82"/>
      <c r="AF298" s="38" t="str">
        <f t="shared" si="167"/>
        <v>PULL_DOWN</v>
      </c>
      <c r="AG298" s="38" t="str">
        <f t="shared" si="168"/>
        <v>TRISTATE</v>
      </c>
      <c r="AH298" s="38" t="str">
        <f t="shared" si="169"/>
        <v>DISABLE</v>
      </c>
      <c r="AI298" s="82"/>
      <c r="AJ298" s="86" t="b">
        <v>1</v>
      </c>
      <c r="AK298" s="86" t="b">
        <v>1</v>
      </c>
      <c r="AL298" s="86" t="b">
        <v>1</v>
      </c>
      <c r="AM298" s="86" t="b">
        <v>1</v>
      </c>
      <c r="AN298" s="86" t="b">
        <v>1</v>
      </c>
      <c r="AO298" s="86" t="b">
        <v>1</v>
      </c>
      <c r="AP298" s="63" t="str">
        <f t="shared" si="170"/>
        <v>VALID</v>
      </c>
      <c r="AQ298" s="199" t="s">
        <v>758</v>
      </c>
      <c r="AR298" s="171" t="s">
        <v>79</v>
      </c>
      <c r="AS298" s="172"/>
      <c r="AT298" s="105"/>
      <c r="AU298" s="173"/>
      <c r="AV298" s="173"/>
      <c r="AW298" s="105"/>
      <c r="AX298" s="105"/>
      <c r="AY298" s="104" t="s">
        <v>85</v>
      </c>
      <c r="AZ298" s="172"/>
      <c r="BA298" s="172"/>
      <c r="BB298" s="177"/>
      <c r="BC298" s="178"/>
      <c r="BD298" s="179"/>
      <c r="BE298" s="150" t="s">
        <v>757</v>
      </c>
      <c r="BF298" s="147" t="e">
        <f>VLOOKUP($A298,#REF!,34,FALSE)</f>
        <v>#REF!</v>
      </c>
      <c r="BG298" s="148" t="e">
        <f>VLOOKUP($A298,#REF!,22,FALSE)</f>
        <v>#REF!</v>
      </c>
      <c r="BH298" s="149"/>
    </row>
    <row r="299" ht="12.95" customHeight="1" spans="1:60">
      <c r="A299" s="47" t="s">
        <v>759</v>
      </c>
      <c r="B299" s="38" t="e">
        <f>VLOOKUP($A299,#REF!,34,FALSE)</f>
        <v>#REF!</v>
      </c>
      <c r="C299" s="39" t="str">
        <f t="shared" si="165"/>
        <v>unused_EMMC_DAT2</v>
      </c>
      <c r="D299" s="40" t="e">
        <f>IF(LEN(VLOOKUP($A299,#REF!,8,FALSE)),LEFT(VLOOKUP($A299,#REF!,8,FALSE),LEN(VLOOKUP($A299,#REF!,8,FALSE))-2),"")</f>
        <v>#REF!</v>
      </c>
      <c r="E299" s="41" t="e">
        <f>IF(LEN(VLOOKUP($A299,#REF!,4,FALSE)),IF(INDEX(#REF!,MATCH($A299,#REF!,0),1),LEFT(VLOOKUP($A299,#REF!,4,FALSE),LEN(VLOOKUP($A299,#REF!,4,FALSE))-2),CONCATENATE(LEFT(VLOOKUP($A299,#REF!,4,FALSE),LEN(VLOOKUP($A299,#REF!,4,FALSE))-2),"")),"")</f>
        <v>#REF!</v>
      </c>
      <c r="F299" s="42" t="e">
        <f>IF(LEN(VLOOKUP($A299,#REF!,5,FALSE)),IF(INDEX(#REF!,MATCH($A299,#REF!,0),2),LEFT(VLOOKUP($A299,#REF!,5,FALSE),LEN(VLOOKUP($A299,#REF!,5,FALSE))-2),CONCATENATE(LEFT(VLOOKUP($A299,#REF!,5,FALSE),LEN(VLOOKUP($A299,#REF!,5,FALSE))-2),"*")),"")</f>
        <v>#REF!</v>
      </c>
      <c r="G299" s="42" t="e">
        <f>IF(LEN(VLOOKUP($A299,#REF!,6,FALSE)),IF(INDEX(#REF!,MATCH($A299,#REF!,0),3),LEFT(VLOOKUP($A299,#REF!,6,FALSE),LEN(VLOOKUP($A299,#REF!,6,FALSE))-2),CONCATENATE(LEFT(VLOOKUP($A299,#REF!,6,FALSE),LEN(VLOOKUP($A299,#REF!,6,FALSE))-2),"*")),"")</f>
        <v>#REF!</v>
      </c>
      <c r="H299" s="43" t="e">
        <f>IF(LEN(VLOOKUP($A299,#REF!,7,FALSE)),IF(INDEX(#REF!,MATCH($A299,#REF!,0),4),LEFT(VLOOKUP($A299,#REF!,7,FALSE),LEN(VLOOKUP($A299,#REF!,7,FALSE))-2),CONCATENATE(LEFT(VLOOKUP($A299,#REF!,7,FALSE),LEN(VLOOKUP($A299,#REF!,7,FALSE))-2),"*")),"")</f>
        <v>#REF!</v>
      </c>
      <c r="I299" s="54" t="e">
        <f>IF(LEN(VLOOKUP($A299,#REF!,8,FALSE)),UPPER(RIGHT(VLOOKUP($A299,#REF!,8,FALSE),1)),"")</f>
        <v>#REF!</v>
      </c>
      <c r="J299" s="42" t="e">
        <f>IF(LEN(VLOOKUP($A299,#REF!,4,FALSE)),UPPER(RIGHT(VLOOKUP($A299,#REF!,4,FALSE),1)),"")</f>
        <v>#REF!</v>
      </c>
      <c r="K299" s="42" t="e">
        <f>IF(LEN(VLOOKUP($A299,#REF!,5,FALSE)),UPPER(RIGHT(VLOOKUP($A299,#REF!,5,FALSE),1)),"")</f>
        <v>#REF!</v>
      </c>
      <c r="L299" s="42" t="e">
        <f>IF(LEN(VLOOKUP($A299,#REF!,6,FALSE)),UPPER(RIGHT(VLOOKUP($A299,#REF!,6,FALSE),1)),"")</f>
        <v>#REF!</v>
      </c>
      <c r="M299" s="43" t="e">
        <f>IF(LEN(VLOOKUP($A299,#REF!,7,FALSE)),UPPER(RIGHT(VLOOKUP($A299,#REF!,7,FALSE),1)),"")</f>
        <v>#REF!</v>
      </c>
      <c r="N299" s="38" t="s">
        <v>749</v>
      </c>
      <c r="O299" s="38" t="s">
        <v>83</v>
      </c>
      <c r="P299" s="38" t="s">
        <v>104</v>
      </c>
      <c r="Q299" s="38" t="s">
        <v>105</v>
      </c>
      <c r="R299" s="38" t="s">
        <v>83</v>
      </c>
      <c r="S299" s="63" t="e">
        <f>HLOOKUP("Device Tree Pin Name",#REF!,MATCH($A299,#REF!,0),FALSE)</f>
        <v>#REF!</v>
      </c>
      <c r="T299" s="47" t="e">
        <f>HLOOKUP("power rail",#REF!,MATCH($A299,#REF!,0),FALSE)</f>
        <v>#REF!</v>
      </c>
      <c r="U299" s="62" t="e">
        <f>HLOOKUP("Wake Capable",#REF!,MATCH($A299,#REF!,0),FALSE)</f>
        <v>#REF!</v>
      </c>
      <c r="V299" s="62" t="e">
        <f>HLOOKUP("Strap",#REF!,MATCH($A299,#REF!,0),FALSE)</f>
        <v>#REF!</v>
      </c>
      <c r="W299" s="62" t="e">
        <f>HLOOKUP("GTE",#REF!,MATCH($A299,#REF!,0),FALSE)</f>
        <v>#REF!</v>
      </c>
      <c r="X299" s="62" t="e">
        <f>HLOOKUP("DPD_Control",#REF!,MATCH($A299,#REF!,0),FALSE)</f>
        <v>#REF!</v>
      </c>
      <c r="Y299" s="62" t="e">
        <f>HLOOKUP("DPD_Group",#REF!,MATCH($A299,#REF!,0),FALSE)</f>
        <v>#REF!</v>
      </c>
      <c r="Z299" s="47" t="e">
        <f>HLOOKUP("Pad Category",#REF!,MATCH($A299,#REF!,0),FALSE)</f>
        <v>#REF!</v>
      </c>
      <c r="AA299" s="47" t="e">
        <f>HLOOKUP("Pad type",#REF!,MATCH($A299,#REF!,0),FALSE)</f>
        <v>#REF!</v>
      </c>
      <c r="AB299" s="47" t="e">
        <f>HLOOKUP("Pull Strength",#REF!,MATCH($A299,#REF!,0),FALSE)</f>
        <v>#REF!</v>
      </c>
      <c r="AC299" s="47" t="e">
        <f>HLOOKUP("POR Pin State",#REF!,MATCH($A299,#REF!,0),FALSE)</f>
        <v>#REF!</v>
      </c>
      <c r="AD299" s="47" t="str">
        <f t="shared" si="166"/>
        <v>RSVD1</v>
      </c>
      <c r="AE299" s="82"/>
      <c r="AF299" s="38" t="str">
        <f t="shared" si="167"/>
        <v>PULL_DOWN</v>
      </c>
      <c r="AG299" s="38" t="str">
        <f t="shared" si="168"/>
        <v>TRISTATE</v>
      </c>
      <c r="AH299" s="38" t="str">
        <f t="shared" si="169"/>
        <v>DISABLE</v>
      </c>
      <c r="AI299" s="82"/>
      <c r="AJ299" s="86" t="b">
        <v>1</v>
      </c>
      <c r="AK299" s="86" t="b">
        <v>1</v>
      </c>
      <c r="AL299" s="86" t="b">
        <v>1</v>
      </c>
      <c r="AM299" s="86" t="b">
        <v>1</v>
      </c>
      <c r="AN299" s="86" t="b">
        <v>1</v>
      </c>
      <c r="AO299" s="86" t="b">
        <v>1</v>
      </c>
      <c r="AP299" s="63" t="str">
        <f t="shared" si="170"/>
        <v>VALID</v>
      </c>
      <c r="AQ299" s="174" t="s">
        <v>760</v>
      </c>
      <c r="AR299" s="103" t="s">
        <v>79</v>
      </c>
      <c r="AS299" s="104"/>
      <c r="AT299" s="105"/>
      <c r="AU299" s="173"/>
      <c r="AV299" s="173"/>
      <c r="AW299" s="105"/>
      <c r="AX299" s="105"/>
      <c r="AY299" s="104" t="s">
        <v>85</v>
      </c>
      <c r="AZ299" s="104"/>
      <c r="BA299" s="104"/>
      <c r="BB299" s="401" t="s">
        <v>496</v>
      </c>
      <c r="BC299" s="116"/>
      <c r="BD299" s="117"/>
      <c r="BE299" s="150" t="s">
        <v>759</v>
      </c>
      <c r="BF299" s="147" t="e">
        <f>VLOOKUP($A299,#REF!,34,FALSE)</f>
        <v>#REF!</v>
      </c>
      <c r="BG299" s="148" t="e">
        <f>VLOOKUP($A299,#REF!,22,FALSE)</f>
        <v>#REF!</v>
      </c>
      <c r="BH299" s="149"/>
    </row>
    <row r="300" ht="12.95" customHeight="1" spans="1:60">
      <c r="A300" s="47" t="s">
        <v>761</v>
      </c>
      <c r="B300" s="38" t="e">
        <f>VLOOKUP($A300,#REF!,34,FALSE)</f>
        <v>#REF!</v>
      </c>
      <c r="C300" s="39" t="str">
        <f t="shared" si="165"/>
        <v>unused_EMMC_DAT3</v>
      </c>
      <c r="D300" s="40" t="e">
        <f>IF(LEN(VLOOKUP($A300,#REF!,8,FALSE)),LEFT(VLOOKUP($A300,#REF!,8,FALSE),LEN(VLOOKUP($A300,#REF!,8,FALSE))-2),"")</f>
        <v>#REF!</v>
      </c>
      <c r="E300" s="41" t="e">
        <f>IF(LEN(VLOOKUP($A300,#REF!,4,FALSE)),IF(INDEX(#REF!,MATCH($A300,#REF!,0),1),LEFT(VLOOKUP($A300,#REF!,4,FALSE),LEN(VLOOKUP($A300,#REF!,4,FALSE))-2),CONCATENATE(LEFT(VLOOKUP($A300,#REF!,4,FALSE),LEN(VLOOKUP($A300,#REF!,4,FALSE))-2),"")),"")</f>
        <v>#REF!</v>
      </c>
      <c r="F300" s="42" t="e">
        <f>IF(LEN(VLOOKUP($A300,#REF!,5,FALSE)),IF(INDEX(#REF!,MATCH($A300,#REF!,0),2),LEFT(VLOOKUP($A300,#REF!,5,FALSE),LEN(VLOOKUP($A300,#REF!,5,FALSE))-2),CONCATENATE(LEFT(VLOOKUP($A300,#REF!,5,FALSE),LEN(VLOOKUP($A300,#REF!,5,FALSE))-2),"*")),"")</f>
        <v>#REF!</v>
      </c>
      <c r="G300" s="42" t="e">
        <f>IF(LEN(VLOOKUP($A300,#REF!,6,FALSE)),IF(INDEX(#REF!,MATCH($A300,#REF!,0),3),LEFT(VLOOKUP($A300,#REF!,6,FALSE),LEN(VLOOKUP($A300,#REF!,6,FALSE))-2),CONCATENATE(LEFT(VLOOKUP($A300,#REF!,6,FALSE),LEN(VLOOKUP($A300,#REF!,6,FALSE))-2),"*")),"")</f>
        <v>#REF!</v>
      </c>
      <c r="H300" s="43" t="e">
        <f>IF(LEN(VLOOKUP($A300,#REF!,7,FALSE)),IF(INDEX(#REF!,MATCH($A300,#REF!,0),4),LEFT(VLOOKUP($A300,#REF!,7,FALSE),LEN(VLOOKUP($A300,#REF!,7,FALSE))-2),CONCATENATE(LEFT(VLOOKUP($A300,#REF!,7,FALSE),LEN(VLOOKUP($A300,#REF!,7,FALSE))-2),"*")),"")</f>
        <v>#REF!</v>
      </c>
      <c r="I300" s="54" t="e">
        <f>IF(LEN(VLOOKUP($A300,#REF!,8,FALSE)),UPPER(RIGHT(VLOOKUP($A300,#REF!,8,FALSE),1)),"")</f>
        <v>#REF!</v>
      </c>
      <c r="J300" s="42" t="e">
        <f>IF(LEN(VLOOKUP($A300,#REF!,4,FALSE)),UPPER(RIGHT(VLOOKUP($A300,#REF!,4,FALSE),1)),"")</f>
        <v>#REF!</v>
      </c>
      <c r="K300" s="42" t="e">
        <f>IF(LEN(VLOOKUP($A300,#REF!,5,FALSE)),UPPER(RIGHT(VLOOKUP($A300,#REF!,5,FALSE),1)),"")</f>
        <v>#REF!</v>
      </c>
      <c r="L300" s="42" t="e">
        <f>IF(LEN(VLOOKUP($A300,#REF!,6,FALSE)),UPPER(RIGHT(VLOOKUP($A300,#REF!,6,FALSE),1)),"")</f>
        <v>#REF!</v>
      </c>
      <c r="M300" s="43" t="e">
        <f>IF(LEN(VLOOKUP($A300,#REF!,7,FALSE)),UPPER(RIGHT(VLOOKUP($A300,#REF!,7,FALSE),1)),"")</f>
        <v>#REF!</v>
      </c>
      <c r="N300" s="38" t="s">
        <v>749</v>
      </c>
      <c r="O300" s="38" t="s">
        <v>83</v>
      </c>
      <c r="P300" s="38" t="s">
        <v>104</v>
      </c>
      <c r="Q300" s="38" t="s">
        <v>105</v>
      </c>
      <c r="R300" s="38" t="s">
        <v>83</v>
      </c>
      <c r="S300" s="63" t="e">
        <f>HLOOKUP("Device Tree Pin Name",#REF!,MATCH($A300,#REF!,0),FALSE)</f>
        <v>#REF!</v>
      </c>
      <c r="T300" s="47" t="e">
        <f>HLOOKUP("power rail",#REF!,MATCH($A300,#REF!,0),FALSE)</f>
        <v>#REF!</v>
      </c>
      <c r="U300" s="62" t="e">
        <f>HLOOKUP("Wake Capable",#REF!,MATCH($A300,#REF!,0),FALSE)</f>
        <v>#REF!</v>
      </c>
      <c r="V300" s="62" t="e">
        <f>HLOOKUP("Strap",#REF!,MATCH($A300,#REF!,0),FALSE)</f>
        <v>#REF!</v>
      </c>
      <c r="W300" s="62" t="e">
        <f>HLOOKUP("GTE",#REF!,MATCH($A300,#REF!,0),FALSE)</f>
        <v>#REF!</v>
      </c>
      <c r="X300" s="62" t="e">
        <f>HLOOKUP("DPD_Control",#REF!,MATCH($A300,#REF!,0),FALSE)</f>
        <v>#REF!</v>
      </c>
      <c r="Y300" s="62" t="e">
        <f>HLOOKUP("DPD_Group",#REF!,MATCH($A300,#REF!,0),FALSE)</f>
        <v>#REF!</v>
      </c>
      <c r="Z300" s="47" t="e">
        <f>HLOOKUP("Pad Category",#REF!,MATCH($A300,#REF!,0),FALSE)</f>
        <v>#REF!</v>
      </c>
      <c r="AA300" s="47" t="e">
        <f>HLOOKUP("Pad type",#REF!,MATCH($A300,#REF!,0),FALSE)</f>
        <v>#REF!</v>
      </c>
      <c r="AB300" s="47" t="e">
        <f>HLOOKUP("Pull Strength",#REF!,MATCH($A300,#REF!,0),FALSE)</f>
        <v>#REF!</v>
      </c>
      <c r="AC300" s="47" t="e">
        <f>HLOOKUP("POR Pin State",#REF!,MATCH($A300,#REF!,0),FALSE)</f>
        <v>#REF!</v>
      </c>
      <c r="AD300" s="47" t="str">
        <f t="shared" si="166"/>
        <v>RSVD1</v>
      </c>
      <c r="AE300" s="82"/>
      <c r="AF300" s="38" t="str">
        <f t="shared" si="167"/>
        <v>PULL_DOWN</v>
      </c>
      <c r="AG300" s="38" t="str">
        <f t="shared" si="168"/>
        <v>TRISTATE</v>
      </c>
      <c r="AH300" s="38" t="str">
        <f t="shared" si="169"/>
        <v>DISABLE</v>
      </c>
      <c r="AI300" s="82"/>
      <c r="AJ300" s="86" t="b">
        <v>1</v>
      </c>
      <c r="AK300" s="86" t="b">
        <v>1</v>
      </c>
      <c r="AL300" s="86" t="b">
        <v>1</v>
      </c>
      <c r="AM300" s="86" t="b">
        <v>1</v>
      </c>
      <c r="AN300" s="86" t="b">
        <v>1</v>
      </c>
      <c r="AO300" s="86" t="b">
        <v>1</v>
      </c>
      <c r="AP300" s="63" t="str">
        <f t="shared" si="170"/>
        <v>VALID</v>
      </c>
      <c r="AQ300" s="102" t="s">
        <v>762</v>
      </c>
      <c r="AR300" s="103" t="s">
        <v>79</v>
      </c>
      <c r="AS300" s="104"/>
      <c r="AT300" s="105"/>
      <c r="AU300" s="173"/>
      <c r="AV300" s="173"/>
      <c r="AW300" s="105"/>
      <c r="AX300" s="105"/>
      <c r="AY300" s="104" t="s">
        <v>85</v>
      </c>
      <c r="AZ300" s="104"/>
      <c r="BA300" s="104"/>
      <c r="BB300" s="115"/>
      <c r="BC300" s="116"/>
      <c r="BD300" s="117"/>
      <c r="BE300" s="150" t="s">
        <v>761</v>
      </c>
      <c r="BF300" s="147" t="e">
        <f>VLOOKUP($A300,#REF!,34,FALSE)</f>
        <v>#REF!</v>
      </c>
      <c r="BG300" s="148" t="e">
        <f>VLOOKUP($A300,#REF!,22,FALSE)</f>
        <v>#REF!</v>
      </c>
      <c r="BH300" s="149"/>
    </row>
    <row r="301" ht="12.95" customHeight="1" spans="1:60">
      <c r="A301" s="47" t="s">
        <v>763</v>
      </c>
      <c r="B301" s="38" t="e">
        <f>VLOOKUP($A301,#REF!,34,FALSE)</f>
        <v>#REF!</v>
      </c>
      <c r="C301" s="39" t="str">
        <f t="shared" si="165"/>
        <v>unused_EMMC_DAT4</v>
      </c>
      <c r="D301" s="40" t="e">
        <f>IF(LEN(VLOOKUP($A301,#REF!,8,FALSE)),LEFT(VLOOKUP($A301,#REF!,8,FALSE),LEN(VLOOKUP($A301,#REF!,8,FALSE))-2),"")</f>
        <v>#REF!</v>
      </c>
      <c r="E301" s="41" t="e">
        <f>IF(LEN(VLOOKUP($A301,#REF!,4,FALSE)),IF(INDEX(#REF!,MATCH($A301,#REF!,0),1),LEFT(VLOOKUP($A301,#REF!,4,FALSE),LEN(VLOOKUP($A301,#REF!,4,FALSE))-2),CONCATENATE(LEFT(VLOOKUP($A301,#REF!,4,FALSE),LEN(VLOOKUP($A301,#REF!,4,FALSE))-2),"")),"")</f>
        <v>#REF!</v>
      </c>
      <c r="F301" s="42" t="e">
        <f>IF(LEN(VLOOKUP($A301,#REF!,5,FALSE)),IF(INDEX(#REF!,MATCH($A301,#REF!,0),2),LEFT(VLOOKUP($A301,#REF!,5,FALSE),LEN(VLOOKUP($A301,#REF!,5,FALSE))-2),CONCATENATE(LEFT(VLOOKUP($A301,#REF!,5,FALSE),LEN(VLOOKUP($A301,#REF!,5,FALSE))-2),"*")),"")</f>
        <v>#REF!</v>
      </c>
      <c r="G301" s="42" t="e">
        <f>IF(LEN(VLOOKUP($A301,#REF!,6,FALSE)),IF(INDEX(#REF!,MATCH($A301,#REF!,0),3),LEFT(VLOOKUP($A301,#REF!,6,FALSE),LEN(VLOOKUP($A301,#REF!,6,FALSE))-2),CONCATENATE(LEFT(VLOOKUP($A301,#REF!,6,FALSE),LEN(VLOOKUP($A301,#REF!,6,FALSE))-2),"*")),"")</f>
        <v>#REF!</v>
      </c>
      <c r="H301" s="43" t="e">
        <f>IF(LEN(VLOOKUP($A301,#REF!,7,FALSE)),IF(INDEX(#REF!,MATCH($A301,#REF!,0),4),LEFT(VLOOKUP($A301,#REF!,7,FALSE),LEN(VLOOKUP($A301,#REF!,7,FALSE))-2),CONCATENATE(LEFT(VLOOKUP($A301,#REF!,7,FALSE),LEN(VLOOKUP($A301,#REF!,7,FALSE))-2),"*")),"")</f>
        <v>#REF!</v>
      </c>
      <c r="I301" s="54" t="e">
        <f>IF(LEN(VLOOKUP($A301,#REF!,8,FALSE)),UPPER(RIGHT(VLOOKUP($A301,#REF!,8,FALSE),1)),"")</f>
        <v>#REF!</v>
      </c>
      <c r="J301" s="42" t="e">
        <f>IF(LEN(VLOOKUP($A301,#REF!,4,FALSE)),UPPER(RIGHT(VLOOKUP($A301,#REF!,4,FALSE),1)),"")</f>
        <v>#REF!</v>
      </c>
      <c r="K301" s="42" t="e">
        <f>IF(LEN(VLOOKUP($A301,#REF!,5,FALSE)),UPPER(RIGHT(VLOOKUP($A301,#REF!,5,FALSE),1)),"")</f>
        <v>#REF!</v>
      </c>
      <c r="L301" s="42" t="e">
        <f>IF(LEN(VLOOKUP($A301,#REF!,6,FALSE)),UPPER(RIGHT(VLOOKUP($A301,#REF!,6,FALSE),1)),"")</f>
        <v>#REF!</v>
      </c>
      <c r="M301" s="43" t="e">
        <f>IF(LEN(VLOOKUP($A301,#REF!,7,FALSE)),UPPER(RIGHT(VLOOKUP($A301,#REF!,7,FALSE),1)),"")</f>
        <v>#REF!</v>
      </c>
      <c r="N301" s="38" t="s">
        <v>749</v>
      </c>
      <c r="O301" s="38" t="s">
        <v>83</v>
      </c>
      <c r="P301" s="38" t="s">
        <v>104</v>
      </c>
      <c r="Q301" s="38" t="s">
        <v>105</v>
      </c>
      <c r="R301" s="158" t="s">
        <v>83</v>
      </c>
      <c r="S301" s="159" t="e">
        <f>HLOOKUP("Device Tree Pin Name",#REF!,MATCH($A301,#REF!,0),FALSE)</f>
        <v>#REF!</v>
      </c>
      <c r="T301" s="67" t="e">
        <f>HLOOKUP("power rail",#REF!,MATCH($A301,#REF!,0),FALSE)</f>
        <v>#REF!</v>
      </c>
      <c r="U301" s="62" t="e">
        <f>HLOOKUP("Wake Capable",#REF!,MATCH($A301,#REF!,0),FALSE)</f>
        <v>#REF!</v>
      </c>
      <c r="V301" s="62" t="e">
        <f>HLOOKUP("Strap",#REF!,MATCH($A301,#REF!,0),FALSE)</f>
        <v>#REF!</v>
      </c>
      <c r="W301" s="62" t="e">
        <f>HLOOKUP("GTE",#REF!,MATCH($A301,#REF!,0),FALSE)</f>
        <v>#REF!</v>
      </c>
      <c r="X301" s="62" t="e">
        <f>HLOOKUP("DPD_Control",#REF!,MATCH($A301,#REF!,0),FALSE)</f>
        <v>#REF!</v>
      </c>
      <c r="Y301" s="62" t="e">
        <f>HLOOKUP("DPD_Group",#REF!,MATCH($A301,#REF!,0),FALSE)</f>
        <v>#REF!</v>
      </c>
      <c r="Z301" s="47" t="e">
        <f>HLOOKUP("Pad Category",#REF!,MATCH($A301,#REF!,0),FALSE)</f>
        <v>#REF!</v>
      </c>
      <c r="AA301" s="47" t="e">
        <f>HLOOKUP("Pad type",#REF!,MATCH($A301,#REF!,0),FALSE)</f>
        <v>#REF!</v>
      </c>
      <c r="AB301" s="47" t="e">
        <f>HLOOKUP("Pull Strength",#REF!,MATCH($A301,#REF!,0),FALSE)</f>
        <v>#REF!</v>
      </c>
      <c r="AC301" s="47" t="e">
        <f>HLOOKUP("POR Pin State",#REF!,MATCH($A301,#REF!,0),FALSE)</f>
        <v>#REF!</v>
      </c>
      <c r="AD301" s="47" t="str">
        <f t="shared" si="166"/>
        <v>RSVD1</v>
      </c>
      <c r="AE301" s="82"/>
      <c r="AF301" s="38" t="str">
        <f t="shared" si="167"/>
        <v>PULL_DOWN</v>
      </c>
      <c r="AG301" s="38" t="str">
        <f t="shared" si="168"/>
        <v>TRISTATE</v>
      </c>
      <c r="AH301" s="38" t="str">
        <f t="shared" si="169"/>
        <v>DISABLE</v>
      </c>
      <c r="AI301" s="82"/>
      <c r="AJ301" s="86" t="b">
        <v>1</v>
      </c>
      <c r="AK301" s="86" t="b">
        <v>1</v>
      </c>
      <c r="AL301" s="86" t="b">
        <v>1</v>
      </c>
      <c r="AM301" s="86" t="b">
        <v>1</v>
      </c>
      <c r="AN301" s="86" t="b">
        <v>1</v>
      </c>
      <c r="AO301" s="86" t="b">
        <v>1</v>
      </c>
      <c r="AP301" s="63" t="str">
        <f t="shared" si="170"/>
        <v>VALID</v>
      </c>
      <c r="AQ301" s="102" t="s">
        <v>764</v>
      </c>
      <c r="AR301" s="103" t="s">
        <v>79</v>
      </c>
      <c r="AS301" s="104"/>
      <c r="AT301" s="105"/>
      <c r="AU301" s="105"/>
      <c r="AV301" s="105"/>
      <c r="AW301" s="105"/>
      <c r="AX301" s="105"/>
      <c r="AY301" s="104" t="s">
        <v>85</v>
      </c>
      <c r="AZ301" s="104"/>
      <c r="BA301" s="104"/>
      <c r="BB301" s="115"/>
      <c r="BC301" s="116"/>
      <c r="BD301" s="117"/>
      <c r="BE301" s="150" t="s">
        <v>763</v>
      </c>
      <c r="BF301" s="147" t="e">
        <f>VLOOKUP($A301,#REF!,34,FALSE)</f>
        <v>#REF!</v>
      </c>
      <c r="BG301" s="148" t="e">
        <f>VLOOKUP($A301,#REF!,22,FALSE)</f>
        <v>#REF!</v>
      </c>
      <c r="BH301" s="149"/>
    </row>
    <row r="302" ht="12.95" customHeight="1" spans="1:60">
      <c r="A302" s="47" t="s">
        <v>765</v>
      </c>
      <c r="B302" s="38" t="e">
        <f>VLOOKUP($A302,#REF!,34,FALSE)</f>
        <v>#REF!</v>
      </c>
      <c r="C302" s="39" t="str">
        <f t="shared" si="165"/>
        <v>unused_EMMC_DAT5</v>
      </c>
      <c r="D302" s="40" t="e">
        <f>IF(LEN(VLOOKUP($A302,#REF!,8,FALSE)),LEFT(VLOOKUP($A302,#REF!,8,FALSE),LEN(VLOOKUP($A302,#REF!,8,FALSE))-2),"")</f>
        <v>#REF!</v>
      </c>
      <c r="E302" s="41" t="e">
        <f>IF(LEN(VLOOKUP($A302,#REF!,4,FALSE)),IF(INDEX(#REF!,MATCH($A302,#REF!,0),1),LEFT(VLOOKUP($A302,#REF!,4,FALSE),LEN(VLOOKUP($A302,#REF!,4,FALSE))-2),CONCATENATE(LEFT(VLOOKUP($A302,#REF!,4,FALSE),LEN(VLOOKUP($A302,#REF!,4,FALSE))-2),"")),"")</f>
        <v>#REF!</v>
      </c>
      <c r="F302" s="42" t="e">
        <f>IF(LEN(VLOOKUP($A302,#REF!,5,FALSE)),IF(INDEX(#REF!,MATCH($A302,#REF!,0),2),LEFT(VLOOKUP($A302,#REF!,5,FALSE),LEN(VLOOKUP($A302,#REF!,5,FALSE))-2),CONCATENATE(LEFT(VLOOKUP($A302,#REF!,5,FALSE),LEN(VLOOKUP($A302,#REF!,5,FALSE))-2),"*")),"")</f>
        <v>#REF!</v>
      </c>
      <c r="G302" s="42" t="e">
        <f>IF(LEN(VLOOKUP($A302,#REF!,6,FALSE)),IF(INDEX(#REF!,MATCH($A302,#REF!,0),3),LEFT(VLOOKUP($A302,#REF!,6,FALSE),LEN(VLOOKUP($A302,#REF!,6,FALSE))-2),CONCATENATE(LEFT(VLOOKUP($A302,#REF!,6,FALSE),LEN(VLOOKUP($A302,#REF!,6,FALSE))-2),"*")),"")</f>
        <v>#REF!</v>
      </c>
      <c r="H302" s="43" t="e">
        <f>IF(LEN(VLOOKUP($A302,#REF!,7,FALSE)),IF(INDEX(#REF!,MATCH($A302,#REF!,0),4),LEFT(VLOOKUP($A302,#REF!,7,FALSE),LEN(VLOOKUP($A302,#REF!,7,FALSE))-2),CONCATENATE(LEFT(VLOOKUP($A302,#REF!,7,FALSE),LEN(VLOOKUP($A302,#REF!,7,FALSE))-2),"*")),"")</f>
        <v>#REF!</v>
      </c>
      <c r="I302" s="54" t="e">
        <f>IF(LEN(VLOOKUP($A302,#REF!,8,FALSE)),UPPER(RIGHT(VLOOKUP($A302,#REF!,8,FALSE),1)),"")</f>
        <v>#REF!</v>
      </c>
      <c r="J302" s="42" t="e">
        <f>IF(LEN(VLOOKUP($A302,#REF!,4,FALSE)),UPPER(RIGHT(VLOOKUP($A302,#REF!,4,FALSE),1)),"")</f>
        <v>#REF!</v>
      </c>
      <c r="K302" s="42" t="e">
        <f>IF(LEN(VLOOKUP($A302,#REF!,5,FALSE)),UPPER(RIGHT(VLOOKUP($A302,#REF!,5,FALSE),1)),"")</f>
        <v>#REF!</v>
      </c>
      <c r="L302" s="42" t="e">
        <f>IF(LEN(VLOOKUP($A302,#REF!,6,FALSE)),UPPER(RIGHT(VLOOKUP($A302,#REF!,6,FALSE),1)),"")</f>
        <v>#REF!</v>
      </c>
      <c r="M302" s="43" t="e">
        <f>IF(LEN(VLOOKUP($A302,#REF!,7,FALSE)),UPPER(RIGHT(VLOOKUP($A302,#REF!,7,FALSE),1)),"")</f>
        <v>#REF!</v>
      </c>
      <c r="N302" s="38" t="s">
        <v>749</v>
      </c>
      <c r="O302" s="38" t="s">
        <v>83</v>
      </c>
      <c r="P302" s="38" t="s">
        <v>104</v>
      </c>
      <c r="Q302" s="38" t="s">
        <v>105</v>
      </c>
      <c r="R302" s="38" t="s">
        <v>83</v>
      </c>
      <c r="S302" s="63" t="e">
        <f>HLOOKUP("Device Tree Pin Name",#REF!,MATCH($A302,#REF!,0),FALSE)</f>
        <v>#REF!</v>
      </c>
      <c r="T302" s="47" t="e">
        <f>HLOOKUP("power rail",#REF!,MATCH($A302,#REF!,0),FALSE)</f>
        <v>#REF!</v>
      </c>
      <c r="U302" s="62" t="e">
        <f>HLOOKUP("Wake Capable",#REF!,MATCH($A302,#REF!,0),FALSE)</f>
        <v>#REF!</v>
      </c>
      <c r="V302" s="62" t="e">
        <f>HLOOKUP("Strap",#REF!,MATCH($A302,#REF!,0),FALSE)</f>
        <v>#REF!</v>
      </c>
      <c r="W302" s="62" t="e">
        <f>HLOOKUP("GTE",#REF!,MATCH($A302,#REF!,0),FALSE)</f>
        <v>#REF!</v>
      </c>
      <c r="X302" s="62" t="e">
        <f>HLOOKUP("DPD_Control",#REF!,MATCH($A302,#REF!,0),FALSE)</f>
        <v>#REF!</v>
      </c>
      <c r="Y302" s="62" t="e">
        <f>HLOOKUP("DPD_Group",#REF!,MATCH($A302,#REF!,0),FALSE)</f>
        <v>#REF!</v>
      </c>
      <c r="Z302" s="47" t="e">
        <f>HLOOKUP("Pad Category",#REF!,MATCH($A302,#REF!,0),FALSE)</f>
        <v>#REF!</v>
      </c>
      <c r="AA302" s="47" t="e">
        <f>HLOOKUP("Pad type",#REF!,MATCH($A302,#REF!,0),FALSE)</f>
        <v>#REF!</v>
      </c>
      <c r="AB302" s="47" t="e">
        <f>HLOOKUP("Pull Strength",#REF!,MATCH($A302,#REF!,0),FALSE)</f>
        <v>#REF!</v>
      </c>
      <c r="AC302" s="47" t="e">
        <f>HLOOKUP("POR Pin State",#REF!,MATCH($A302,#REF!,0),FALSE)</f>
        <v>#REF!</v>
      </c>
      <c r="AD302" s="47" t="str">
        <f t="shared" si="166"/>
        <v>RSVD1</v>
      </c>
      <c r="AE302" s="82"/>
      <c r="AF302" s="38" t="str">
        <f t="shared" si="167"/>
        <v>PULL_DOWN</v>
      </c>
      <c r="AG302" s="38" t="str">
        <f t="shared" si="168"/>
        <v>TRISTATE</v>
      </c>
      <c r="AH302" s="38" t="str">
        <f t="shared" si="169"/>
        <v>DISABLE</v>
      </c>
      <c r="AI302" s="82"/>
      <c r="AJ302" s="86" t="b">
        <v>1</v>
      </c>
      <c r="AK302" s="86" t="b">
        <v>1</v>
      </c>
      <c r="AL302" s="86" t="b">
        <v>1</v>
      </c>
      <c r="AM302" s="86" t="b">
        <v>1</v>
      </c>
      <c r="AN302" s="86" t="b">
        <v>1</v>
      </c>
      <c r="AO302" s="86" t="b">
        <v>1</v>
      </c>
      <c r="AP302" s="63" t="str">
        <f t="shared" si="170"/>
        <v>VALID</v>
      </c>
      <c r="AQ302" s="169" t="s">
        <v>766</v>
      </c>
      <c r="AR302" s="103" t="s">
        <v>79</v>
      </c>
      <c r="AS302" s="104"/>
      <c r="AT302" s="105"/>
      <c r="AU302" s="105"/>
      <c r="AV302" s="105"/>
      <c r="AW302" s="105"/>
      <c r="AX302" s="105"/>
      <c r="AY302" s="104" t="s">
        <v>85</v>
      </c>
      <c r="AZ302" s="104"/>
      <c r="BA302" s="104"/>
      <c r="BB302" s="115"/>
      <c r="BC302" s="116"/>
      <c r="BD302" s="117"/>
      <c r="BE302" s="150" t="s">
        <v>765</v>
      </c>
      <c r="BF302" s="147" t="e">
        <f>VLOOKUP($A302,#REF!,34,FALSE)</f>
        <v>#REF!</v>
      </c>
      <c r="BG302" s="148" t="e">
        <f>VLOOKUP($A302,#REF!,22,FALSE)</f>
        <v>#REF!</v>
      </c>
      <c r="BH302" s="149"/>
    </row>
    <row r="303" ht="12.95" customHeight="1" spans="1:60">
      <c r="A303" s="47" t="s">
        <v>767</v>
      </c>
      <c r="B303" s="38" t="e">
        <f>VLOOKUP($A303,#REF!,34,FALSE)</f>
        <v>#REF!</v>
      </c>
      <c r="C303" s="39" t="str">
        <f t="shared" si="165"/>
        <v>unused_EMMC_DAT6</v>
      </c>
      <c r="D303" s="40" t="e">
        <f>IF(LEN(VLOOKUP($A303,#REF!,8,FALSE)),LEFT(VLOOKUP($A303,#REF!,8,FALSE),LEN(VLOOKUP($A303,#REF!,8,FALSE))-2),"")</f>
        <v>#REF!</v>
      </c>
      <c r="E303" s="41" t="e">
        <f>IF(LEN(VLOOKUP($A303,#REF!,4,FALSE)),IF(INDEX(#REF!,MATCH($A303,#REF!,0),1),LEFT(VLOOKUP($A303,#REF!,4,FALSE),LEN(VLOOKUP($A303,#REF!,4,FALSE))-2),CONCATENATE(LEFT(VLOOKUP($A303,#REF!,4,FALSE),LEN(VLOOKUP($A303,#REF!,4,FALSE))-2),"")),"")</f>
        <v>#REF!</v>
      </c>
      <c r="F303" s="42" t="e">
        <f>IF(LEN(VLOOKUP($A303,#REF!,5,FALSE)),IF(INDEX(#REF!,MATCH($A303,#REF!,0),2),LEFT(VLOOKUP($A303,#REF!,5,FALSE),LEN(VLOOKUP($A303,#REF!,5,FALSE))-2),CONCATENATE(LEFT(VLOOKUP($A303,#REF!,5,FALSE),LEN(VLOOKUP($A303,#REF!,5,FALSE))-2),"*")),"")</f>
        <v>#REF!</v>
      </c>
      <c r="G303" s="42" t="e">
        <f>IF(LEN(VLOOKUP($A303,#REF!,6,FALSE)),IF(INDEX(#REF!,MATCH($A303,#REF!,0),3),LEFT(VLOOKUP($A303,#REF!,6,FALSE),LEN(VLOOKUP($A303,#REF!,6,FALSE))-2),CONCATENATE(LEFT(VLOOKUP($A303,#REF!,6,FALSE),LEN(VLOOKUP($A303,#REF!,6,FALSE))-2),"*")),"")</f>
        <v>#REF!</v>
      </c>
      <c r="H303" s="43" t="e">
        <f>IF(LEN(VLOOKUP($A303,#REF!,7,FALSE)),IF(INDEX(#REF!,MATCH($A303,#REF!,0),4),LEFT(VLOOKUP($A303,#REF!,7,FALSE),LEN(VLOOKUP($A303,#REF!,7,FALSE))-2),CONCATENATE(LEFT(VLOOKUP($A303,#REF!,7,FALSE),LEN(VLOOKUP($A303,#REF!,7,FALSE))-2),"*")),"")</f>
        <v>#REF!</v>
      </c>
      <c r="I303" s="54" t="e">
        <f>IF(LEN(VLOOKUP($A303,#REF!,8,FALSE)),UPPER(RIGHT(VLOOKUP($A303,#REF!,8,FALSE),1)),"")</f>
        <v>#REF!</v>
      </c>
      <c r="J303" s="42" t="e">
        <f>IF(LEN(VLOOKUP($A303,#REF!,4,FALSE)),UPPER(RIGHT(VLOOKUP($A303,#REF!,4,FALSE),1)),"")</f>
        <v>#REF!</v>
      </c>
      <c r="K303" s="42" t="e">
        <f>IF(LEN(VLOOKUP($A303,#REF!,5,FALSE)),UPPER(RIGHT(VLOOKUP($A303,#REF!,5,FALSE),1)),"")</f>
        <v>#REF!</v>
      </c>
      <c r="L303" s="42" t="e">
        <f>IF(LEN(VLOOKUP($A303,#REF!,6,FALSE)),UPPER(RIGHT(VLOOKUP($A303,#REF!,6,FALSE),1)),"")</f>
        <v>#REF!</v>
      </c>
      <c r="M303" s="43" t="e">
        <f>IF(LEN(VLOOKUP($A303,#REF!,7,FALSE)),UPPER(RIGHT(VLOOKUP($A303,#REF!,7,FALSE),1)),"")</f>
        <v>#REF!</v>
      </c>
      <c r="N303" s="38" t="s">
        <v>749</v>
      </c>
      <c r="O303" s="38" t="s">
        <v>83</v>
      </c>
      <c r="P303" s="38" t="s">
        <v>104</v>
      </c>
      <c r="Q303" s="38" t="s">
        <v>105</v>
      </c>
      <c r="R303" s="38" t="s">
        <v>83</v>
      </c>
      <c r="S303" s="63" t="e">
        <f>HLOOKUP("Device Tree Pin Name",#REF!,MATCH($A303,#REF!,0),FALSE)</f>
        <v>#REF!</v>
      </c>
      <c r="T303" s="47" t="e">
        <f>HLOOKUP("power rail",#REF!,MATCH($A303,#REF!,0),FALSE)</f>
        <v>#REF!</v>
      </c>
      <c r="U303" s="62" t="e">
        <f>HLOOKUP("Wake Capable",#REF!,MATCH($A303,#REF!,0),FALSE)</f>
        <v>#REF!</v>
      </c>
      <c r="V303" s="62" t="e">
        <f>HLOOKUP("Strap",#REF!,MATCH($A303,#REF!,0),FALSE)</f>
        <v>#REF!</v>
      </c>
      <c r="W303" s="62" t="e">
        <f>HLOOKUP("GTE",#REF!,MATCH($A303,#REF!,0),FALSE)</f>
        <v>#REF!</v>
      </c>
      <c r="X303" s="62" t="e">
        <f>HLOOKUP("DPD_Control",#REF!,MATCH($A303,#REF!,0),FALSE)</f>
        <v>#REF!</v>
      </c>
      <c r="Y303" s="62" t="e">
        <f>HLOOKUP("DPD_Group",#REF!,MATCH($A303,#REF!,0),FALSE)</f>
        <v>#REF!</v>
      </c>
      <c r="Z303" s="47" t="e">
        <f>HLOOKUP("Pad Category",#REF!,MATCH($A303,#REF!,0),FALSE)</f>
        <v>#REF!</v>
      </c>
      <c r="AA303" s="47" t="e">
        <f>HLOOKUP("Pad type",#REF!,MATCH($A303,#REF!,0),FALSE)</f>
        <v>#REF!</v>
      </c>
      <c r="AB303" s="47" t="e">
        <f>HLOOKUP("Pull Strength",#REF!,MATCH($A303,#REF!,0),FALSE)</f>
        <v>#REF!</v>
      </c>
      <c r="AC303" s="47" t="e">
        <f>HLOOKUP("POR Pin State",#REF!,MATCH($A303,#REF!,0),FALSE)</f>
        <v>#REF!</v>
      </c>
      <c r="AD303" s="47" t="str">
        <f t="shared" si="166"/>
        <v>RSVD1</v>
      </c>
      <c r="AE303" s="82"/>
      <c r="AF303" s="38" t="str">
        <f t="shared" si="167"/>
        <v>PULL_DOWN</v>
      </c>
      <c r="AG303" s="38" t="str">
        <f t="shared" si="168"/>
        <v>TRISTATE</v>
      </c>
      <c r="AH303" s="38" t="str">
        <f t="shared" si="169"/>
        <v>DISABLE</v>
      </c>
      <c r="AI303" s="82"/>
      <c r="AJ303" s="86" t="b">
        <v>1</v>
      </c>
      <c r="AK303" s="86" t="b">
        <v>1</v>
      </c>
      <c r="AL303" s="86" t="b">
        <v>1</v>
      </c>
      <c r="AM303" s="86" t="b">
        <v>1</v>
      </c>
      <c r="AN303" s="86" t="b">
        <v>1</v>
      </c>
      <c r="AO303" s="86" t="b">
        <v>1</v>
      </c>
      <c r="AP303" s="63" t="str">
        <f t="shared" si="170"/>
        <v>VALID</v>
      </c>
      <c r="AQ303" s="169" t="s">
        <v>768</v>
      </c>
      <c r="AR303" s="103" t="s">
        <v>79</v>
      </c>
      <c r="AS303" s="104"/>
      <c r="AT303" s="105"/>
      <c r="AU303" s="105"/>
      <c r="AV303" s="105"/>
      <c r="AW303" s="105"/>
      <c r="AX303" s="105"/>
      <c r="AY303" s="104" t="s">
        <v>85</v>
      </c>
      <c r="AZ303" s="104"/>
      <c r="BA303" s="104"/>
      <c r="BB303" s="115"/>
      <c r="BC303" s="116"/>
      <c r="BD303" s="117"/>
      <c r="BE303" s="150" t="s">
        <v>767</v>
      </c>
      <c r="BF303" s="147" t="e">
        <f>VLOOKUP($A303,#REF!,34,FALSE)</f>
        <v>#REF!</v>
      </c>
      <c r="BG303" s="148" t="e">
        <f>VLOOKUP($A303,#REF!,22,FALSE)</f>
        <v>#REF!</v>
      </c>
      <c r="BH303" s="149"/>
    </row>
    <row r="304" ht="12.95" customHeight="1" spans="1:60">
      <c r="A304" s="47" t="s">
        <v>769</v>
      </c>
      <c r="B304" s="38" t="e">
        <f>VLOOKUP($A304,#REF!,34,FALSE)</f>
        <v>#REF!</v>
      </c>
      <c r="C304" s="39" t="str">
        <f t="shared" si="165"/>
        <v>unused_EMMC_DAT7</v>
      </c>
      <c r="D304" s="40" t="e">
        <f>IF(LEN(VLOOKUP($A304,#REF!,8,FALSE)),LEFT(VLOOKUP($A304,#REF!,8,FALSE),LEN(VLOOKUP($A304,#REF!,8,FALSE))-2),"")</f>
        <v>#REF!</v>
      </c>
      <c r="E304" s="41" t="e">
        <f>IF(LEN(VLOOKUP($A304,#REF!,4,FALSE)),IF(INDEX(#REF!,MATCH($A304,#REF!,0),1),LEFT(VLOOKUP($A304,#REF!,4,FALSE),LEN(VLOOKUP($A304,#REF!,4,FALSE))-2),CONCATENATE(LEFT(VLOOKUP($A304,#REF!,4,FALSE),LEN(VLOOKUP($A304,#REF!,4,FALSE))-2),"")),"")</f>
        <v>#REF!</v>
      </c>
      <c r="F304" s="42" t="e">
        <f>IF(LEN(VLOOKUP($A304,#REF!,5,FALSE)),IF(INDEX(#REF!,MATCH($A304,#REF!,0),2),LEFT(VLOOKUP($A304,#REF!,5,FALSE),LEN(VLOOKUP($A304,#REF!,5,FALSE))-2),CONCATENATE(LEFT(VLOOKUP($A304,#REF!,5,FALSE),LEN(VLOOKUP($A304,#REF!,5,FALSE))-2),"*")),"")</f>
        <v>#REF!</v>
      </c>
      <c r="G304" s="42" t="e">
        <f>IF(LEN(VLOOKUP($A304,#REF!,6,FALSE)),IF(INDEX(#REF!,MATCH($A304,#REF!,0),3),LEFT(VLOOKUP($A304,#REF!,6,FALSE),LEN(VLOOKUP($A304,#REF!,6,FALSE))-2),CONCATENATE(LEFT(VLOOKUP($A304,#REF!,6,FALSE),LEN(VLOOKUP($A304,#REF!,6,FALSE))-2),"*")),"")</f>
        <v>#REF!</v>
      </c>
      <c r="H304" s="43" t="e">
        <f>IF(LEN(VLOOKUP($A304,#REF!,7,FALSE)),IF(INDEX(#REF!,MATCH($A304,#REF!,0),4),LEFT(VLOOKUP($A304,#REF!,7,FALSE),LEN(VLOOKUP($A304,#REF!,7,FALSE))-2),CONCATENATE(LEFT(VLOOKUP($A304,#REF!,7,FALSE),LEN(VLOOKUP($A304,#REF!,7,FALSE))-2),"*")),"")</f>
        <v>#REF!</v>
      </c>
      <c r="I304" s="54" t="e">
        <f>IF(LEN(VLOOKUP($A304,#REF!,8,FALSE)),UPPER(RIGHT(VLOOKUP($A304,#REF!,8,FALSE),1)),"")</f>
        <v>#REF!</v>
      </c>
      <c r="J304" s="42" t="e">
        <f>IF(LEN(VLOOKUP($A304,#REF!,4,FALSE)),UPPER(RIGHT(VLOOKUP($A304,#REF!,4,FALSE),1)),"")</f>
        <v>#REF!</v>
      </c>
      <c r="K304" s="42" t="e">
        <f>IF(LEN(VLOOKUP($A304,#REF!,5,FALSE)),UPPER(RIGHT(VLOOKUP($A304,#REF!,5,FALSE),1)),"")</f>
        <v>#REF!</v>
      </c>
      <c r="L304" s="42" t="e">
        <f>IF(LEN(VLOOKUP($A304,#REF!,6,FALSE)),UPPER(RIGHT(VLOOKUP($A304,#REF!,6,FALSE),1)),"")</f>
        <v>#REF!</v>
      </c>
      <c r="M304" s="43" t="e">
        <f>IF(LEN(VLOOKUP($A304,#REF!,7,FALSE)),UPPER(RIGHT(VLOOKUP($A304,#REF!,7,FALSE),1)),"")</f>
        <v>#REF!</v>
      </c>
      <c r="N304" s="38" t="s">
        <v>749</v>
      </c>
      <c r="O304" s="38" t="s">
        <v>83</v>
      </c>
      <c r="P304" s="38" t="s">
        <v>104</v>
      </c>
      <c r="Q304" s="38" t="s">
        <v>105</v>
      </c>
      <c r="R304" s="38" t="s">
        <v>83</v>
      </c>
      <c r="S304" s="63" t="e">
        <f>HLOOKUP("Device Tree Pin Name",#REF!,MATCH($A304,#REF!,0),FALSE)</f>
        <v>#REF!</v>
      </c>
      <c r="T304" s="47" t="e">
        <f>HLOOKUP("power rail",#REF!,MATCH($A304,#REF!,0),FALSE)</f>
        <v>#REF!</v>
      </c>
      <c r="U304" s="62" t="e">
        <f>HLOOKUP("Wake Capable",#REF!,MATCH($A304,#REF!,0),FALSE)</f>
        <v>#REF!</v>
      </c>
      <c r="V304" s="62" t="e">
        <f>HLOOKUP("Strap",#REF!,MATCH($A304,#REF!,0),FALSE)</f>
        <v>#REF!</v>
      </c>
      <c r="W304" s="62" t="e">
        <f>HLOOKUP("GTE",#REF!,MATCH($A304,#REF!,0),FALSE)</f>
        <v>#REF!</v>
      </c>
      <c r="X304" s="62" t="e">
        <f>HLOOKUP("DPD_Control",#REF!,MATCH($A304,#REF!,0),FALSE)</f>
        <v>#REF!</v>
      </c>
      <c r="Y304" s="62" t="e">
        <f>HLOOKUP("DPD_Group",#REF!,MATCH($A304,#REF!,0),FALSE)</f>
        <v>#REF!</v>
      </c>
      <c r="Z304" s="47" t="e">
        <f>HLOOKUP("Pad Category",#REF!,MATCH($A304,#REF!,0),FALSE)</f>
        <v>#REF!</v>
      </c>
      <c r="AA304" s="47" t="e">
        <f>HLOOKUP("Pad type",#REF!,MATCH($A304,#REF!,0),FALSE)</f>
        <v>#REF!</v>
      </c>
      <c r="AB304" s="47" t="e">
        <f>HLOOKUP("Pull Strength",#REF!,MATCH($A304,#REF!,0),FALSE)</f>
        <v>#REF!</v>
      </c>
      <c r="AC304" s="47" t="e">
        <f>HLOOKUP("POR Pin State",#REF!,MATCH($A304,#REF!,0),FALSE)</f>
        <v>#REF!</v>
      </c>
      <c r="AD304" s="47" t="str">
        <f t="shared" si="166"/>
        <v>RSVD1</v>
      </c>
      <c r="AE304" s="82"/>
      <c r="AF304" s="38" t="str">
        <f t="shared" si="167"/>
        <v>PULL_DOWN</v>
      </c>
      <c r="AG304" s="38" t="str">
        <f t="shared" si="168"/>
        <v>TRISTATE</v>
      </c>
      <c r="AH304" s="38" t="str">
        <f t="shared" si="169"/>
        <v>DISABLE</v>
      </c>
      <c r="AI304" s="82"/>
      <c r="AJ304" s="86" t="b">
        <v>1</v>
      </c>
      <c r="AK304" s="86" t="b">
        <v>1</v>
      </c>
      <c r="AL304" s="86" t="b">
        <v>1</v>
      </c>
      <c r="AM304" s="86" t="b">
        <v>1</v>
      </c>
      <c r="AN304" s="86" t="b">
        <v>1</v>
      </c>
      <c r="AO304" s="86" t="b">
        <v>1</v>
      </c>
      <c r="AP304" s="63" t="str">
        <f t="shared" si="170"/>
        <v>VALID</v>
      </c>
      <c r="AQ304" s="169" t="s">
        <v>770</v>
      </c>
      <c r="AR304" s="103" t="s">
        <v>79</v>
      </c>
      <c r="AS304" s="104"/>
      <c r="AT304" s="105"/>
      <c r="AU304" s="105"/>
      <c r="AV304" s="105"/>
      <c r="AW304" s="105"/>
      <c r="AX304" s="105"/>
      <c r="AY304" s="104" t="s">
        <v>85</v>
      </c>
      <c r="AZ304" s="104"/>
      <c r="BA304" s="104"/>
      <c r="BB304" s="115"/>
      <c r="BC304" s="116"/>
      <c r="BD304" s="117"/>
      <c r="BE304" s="150" t="s">
        <v>769</v>
      </c>
      <c r="BF304" s="147" t="e">
        <f>VLOOKUP($A304,#REF!,34,FALSE)</f>
        <v>#REF!</v>
      </c>
      <c r="BG304" s="148" t="e">
        <f>VLOOKUP($A304,#REF!,22,FALSE)</f>
        <v>#REF!</v>
      </c>
      <c r="BH304" s="149"/>
    </row>
    <row r="305" ht="12.95" customHeight="1" spans="1:60">
      <c r="A305" s="47" t="s">
        <v>771</v>
      </c>
      <c r="B305" s="38" t="e">
        <f>VLOOKUP($A305,#REF!,34,FALSE)</f>
        <v>#REF!</v>
      </c>
      <c r="C305" s="39" t="str">
        <f t="shared" si="165"/>
        <v>unused_EMMC_DQS</v>
      </c>
      <c r="D305" s="40" t="e">
        <f>IF(LEN(VLOOKUP($A305,#REF!,8,FALSE)),LEFT(VLOOKUP($A305,#REF!,8,FALSE),LEN(VLOOKUP($A305,#REF!,8,FALSE))-2),"")</f>
        <v>#REF!</v>
      </c>
      <c r="E305" s="41" t="e">
        <f>IF(LEN(VLOOKUP($A305,#REF!,4,FALSE)),IF(INDEX(#REF!,MATCH($A305,#REF!,0),1),LEFT(VLOOKUP($A305,#REF!,4,FALSE),LEN(VLOOKUP($A305,#REF!,4,FALSE))-2),CONCATENATE(LEFT(VLOOKUP($A305,#REF!,4,FALSE),LEN(VLOOKUP($A305,#REF!,4,FALSE))-2),"")),"")</f>
        <v>#REF!</v>
      </c>
      <c r="F305" s="42" t="e">
        <f>IF(LEN(VLOOKUP($A305,#REF!,5,FALSE)),IF(INDEX(#REF!,MATCH($A305,#REF!,0),2),LEFT(VLOOKUP($A305,#REF!,5,FALSE),LEN(VLOOKUP($A305,#REF!,5,FALSE))-2),CONCATENATE(LEFT(VLOOKUP($A305,#REF!,5,FALSE),LEN(VLOOKUP($A305,#REF!,5,FALSE))-2),"*")),"")</f>
        <v>#REF!</v>
      </c>
      <c r="G305" s="42" t="e">
        <f>IF(LEN(VLOOKUP($A305,#REF!,6,FALSE)),IF(INDEX(#REF!,MATCH($A305,#REF!,0),3),LEFT(VLOOKUP($A305,#REF!,6,FALSE),LEN(VLOOKUP($A305,#REF!,6,FALSE))-2),CONCATENATE(LEFT(VLOOKUP($A305,#REF!,6,FALSE),LEN(VLOOKUP($A305,#REF!,6,FALSE))-2),"*")),"")</f>
        <v>#REF!</v>
      </c>
      <c r="H305" s="43" t="e">
        <f>IF(LEN(VLOOKUP($A305,#REF!,7,FALSE)),IF(INDEX(#REF!,MATCH($A305,#REF!,0),4),LEFT(VLOOKUP($A305,#REF!,7,FALSE),LEN(VLOOKUP($A305,#REF!,7,FALSE))-2),CONCATENATE(LEFT(VLOOKUP($A305,#REF!,7,FALSE),LEN(VLOOKUP($A305,#REF!,7,FALSE))-2),"*")),"")</f>
        <v>#REF!</v>
      </c>
      <c r="I305" s="54" t="e">
        <f>IF(LEN(VLOOKUP($A305,#REF!,8,FALSE)),UPPER(RIGHT(VLOOKUP($A305,#REF!,8,FALSE),1)),"")</f>
        <v>#REF!</v>
      </c>
      <c r="J305" s="42" t="e">
        <f>IF(LEN(VLOOKUP($A305,#REF!,4,FALSE)),UPPER(RIGHT(VLOOKUP($A305,#REF!,4,FALSE),1)),"")</f>
        <v>#REF!</v>
      </c>
      <c r="K305" s="42" t="e">
        <f>IF(LEN(VLOOKUP($A305,#REF!,5,FALSE)),UPPER(RIGHT(VLOOKUP($A305,#REF!,5,FALSE),1)),"")</f>
        <v>#REF!</v>
      </c>
      <c r="L305" s="42" t="e">
        <f>IF(LEN(VLOOKUP($A305,#REF!,6,FALSE)),UPPER(RIGHT(VLOOKUP($A305,#REF!,6,FALSE),1)),"")</f>
        <v>#REF!</v>
      </c>
      <c r="M305" s="43" t="e">
        <f>IF(LEN(VLOOKUP($A305,#REF!,7,FALSE)),UPPER(RIGHT(VLOOKUP($A305,#REF!,7,FALSE),1)),"")</f>
        <v>#REF!</v>
      </c>
      <c r="N305" s="38" t="s">
        <v>749</v>
      </c>
      <c r="O305" s="38" t="s">
        <v>83</v>
      </c>
      <c r="P305" s="38" t="s">
        <v>104</v>
      </c>
      <c r="Q305" s="38" t="s">
        <v>105</v>
      </c>
      <c r="R305" s="38" t="s">
        <v>83</v>
      </c>
      <c r="S305" s="63" t="e">
        <f>HLOOKUP("Device Tree Pin Name",#REF!,MATCH($A305,#REF!,0),FALSE)</f>
        <v>#REF!</v>
      </c>
      <c r="T305" s="47" t="e">
        <f>HLOOKUP("power rail",#REF!,MATCH($A305,#REF!,0),FALSE)</f>
        <v>#REF!</v>
      </c>
      <c r="U305" s="62" t="e">
        <f>HLOOKUP("Wake Capable",#REF!,MATCH($A305,#REF!,0),FALSE)</f>
        <v>#REF!</v>
      </c>
      <c r="V305" s="62" t="e">
        <f>HLOOKUP("Strap",#REF!,MATCH($A305,#REF!,0),FALSE)</f>
        <v>#REF!</v>
      </c>
      <c r="W305" s="62" t="e">
        <f>HLOOKUP("GTE",#REF!,MATCH($A305,#REF!,0),FALSE)</f>
        <v>#REF!</v>
      </c>
      <c r="X305" s="62" t="e">
        <f>HLOOKUP("DPD_Control",#REF!,MATCH($A305,#REF!,0),FALSE)</f>
        <v>#REF!</v>
      </c>
      <c r="Y305" s="62" t="e">
        <f>HLOOKUP("DPD_Group",#REF!,MATCH($A305,#REF!,0),FALSE)</f>
        <v>#REF!</v>
      </c>
      <c r="Z305" s="47" t="e">
        <f>HLOOKUP("Pad Category",#REF!,MATCH($A305,#REF!,0),FALSE)</f>
        <v>#REF!</v>
      </c>
      <c r="AA305" s="47" t="e">
        <f>HLOOKUP("Pad type",#REF!,MATCH($A305,#REF!,0),FALSE)</f>
        <v>#REF!</v>
      </c>
      <c r="AB305" s="47" t="e">
        <f>HLOOKUP("Pull Strength",#REF!,MATCH($A305,#REF!,0),FALSE)</f>
        <v>#REF!</v>
      </c>
      <c r="AC305" s="47" t="e">
        <f>HLOOKUP("POR Pin State",#REF!,MATCH($A305,#REF!,0),FALSE)</f>
        <v>#REF!</v>
      </c>
      <c r="AD305" s="47" t="str">
        <f t="shared" si="166"/>
        <v>RSVD1</v>
      </c>
      <c r="AE305" s="82"/>
      <c r="AF305" s="38" t="str">
        <f t="shared" si="167"/>
        <v>PULL_DOWN</v>
      </c>
      <c r="AG305" s="38" t="str">
        <f t="shared" si="168"/>
        <v>TRISTATE</v>
      </c>
      <c r="AH305" s="38" t="str">
        <f t="shared" si="169"/>
        <v>DISABLE</v>
      </c>
      <c r="AI305" s="82"/>
      <c r="AJ305" s="86" t="b">
        <v>1</v>
      </c>
      <c r="AK305" s="86" t="b">
        <v>1</v>
      </c>
      <c r="AL305" s="86" t="b">
        <v>1</v>
      </c>
      <c r="AM305" s="86" t="b">
        <v>1</v>
      </c>
      <c r="AN305" s="86" t="b">
        <v>1</v>
      </c>
      <c r="AO305" s="86" t="b">
        <v>1</v>
      </c>
      <c r="AP305" s="63" t="str">
        <f t="shared" si="170"/>
        <v>VALID</v>
      </c>
      <c r="AQ305" s="199" t="s">
        <v>772</v>
      </c>
      <c r="AR305" s="171" t="s">
        <v>79</v>
      </c>
      <c r="AS305" s="172"/>
      <c r="AT305" s="173"/>
      <c r="AU305" s="173"/>
      <c r="AV305" s="173"/>
      <c r="AW305" s="105"/>
      <c r="AX305" s="105"/>
      <c r="AY305" s="105"/>
      <c r="AZ305" s="172"/>
      <c r="BA305" s="172"/>
      <c r="BB305" s="177"/>
      <c r="BC305" s="178"/>
      <c r="BD305" s="179"/>
      <c r="BE305" s="150" t="s">
        <v>771</v>
      </c>
      <c r="BF305" s="147" t="e">
        <f>VLOOKUP($A305,#REF!,34,FALSE)</f>
        <v>#REF!</v>
      </c>
      <c r="BG305" s="148" t="e">
        <f>VLOOKUP($A305,#REF!,22,FALSE)</f>
        <v>#REF!</v>
      </c>
      <c r="BH305" s="149"/>
    </row>
    <row r="306" ht="12.95" customHeight="1" spans="1:60">
      <c r="A306" s="47" t="s">
        <v>773</v>
      </c>
      <c r="B306" s="38" t="e">
        <f>VLOOKUP($A306,#REF!,34,FALSE)</f>
        <v>#REF!</v>
      </c>
      <c r="C306" s="39" t="str">
        <f t="shared" si="165"/>
        <v>unused_EMMC_COMP</v>
      </c>
      <c r="D306" s="40" t="e">
        <f>IF(LEN(VLOOKUP($A306,#REF!,8,FALSE)),LEFT(VLOOKUP($A306,#REF!,8,FALSE),LEN(VLOOKUP($A306,#REF!,8,FALSE))-2),"")</f>
        <v>#REF!</v>
      </c>
      <c r="E306" s="41" t="e">
        <f>IF(LEN(VLOOKUP($A306,#REF!,4,FALSE)),IF(INDEX(#REF!,MATCH($A306,#REF!,0),1),LEFT(VLOOKUP($A306,#REF!,4,FALSE),LEN(VLOOKUP($A306,#REF!,4,FALSE))-2),CONCATENATE(LEFT(VLOOKUP($A306,#REF!,4,FALSE),LEN(VLOOKUP($A306,#REF!,4,FALSE))-2),"")),"")</f>
        <v>#REF!</v>
      </c>
      <c r="F306" s="42" t="e">
        <f>IF(LEN(VLOOKUP($A306,#REF!,5,FALSE)),IF(INDEX(#REF!,MATCH($A306,#REF!,0),2),LEFT(VLOOKUP($A306,#REF!,5,FALSE),LEN(VLOOKUP($A306,#REF!,5,FALSE))-2),CONCATENATE(LEFT(VLOOKUP($A306,#REF!,5,FALSE),LEN(VLOOKUP($A306,#REF!,5,FALSE))-2),"*")),"")</f>
        <v>#REF!</v>
      </c>
      <c r="G306" s="42" t="e">
        <f>IF(LEN(VLOOKUP($A306,#REF!,6,FALSE)),IF(INDEX(#REF!,MATCH($A306,#REF!,0),3),LEFT(VLOOKUP($A306,#REF!,6,FALSE),LEN(VLOOKUP($A306,#REF!,6,FALSE))-2),CONCATENATE(LEFT(VLOOKUP($A306,#REF!,6,FALSE),LEN(VLOOKUP($A306,#REF!,6,FALSE))-2),"*")),"")</f>
        <v>#REF!</v>
      </c>
      <c r="H306" s="43" t="e">
        <f>IF(LEN(VLOOKUP($A306,#REF!,7,FALSE)),IF(INDEX(#REF!,MATCH($A306,#REF!,0),4),LEFT(VLOOKUP($A306,#REF!,7,FALSE),LEN(VLOOKUP($A306,#REF!,7,FALSE))-2),CONCATENATE(LEFT(VLOOKUP($A306,#REF!,7,FALSE),LEN(VLOOKUP($A306,#REF!,7,FALSE))-2),"*")),"")</f>
        <v>#REF!</v>
      </c>
      <c r="I306" s="54" t="e">
        <f>IF(LEN(VLOOKUP($A306,#REF!,8,FALSE)),UPPER(RIGHT(VLOOKUP($A306,#REF!,8,FALSE),1)),"")</f>
        <v>#REF!</v>
      </c>
      <c r="J306" s="42" t="e">
        <f>IF(LEN(VLOOKUP($A306,#REF!,4,FALSE)),UPPER(RIGHT(VLOOKUP($A306,#REF!,4,FALSE),1)),"")</f>
        <v>#REF!</v>
      </c>
      <c r="K306" s="42" t="e">
        <f>IF(LEN(VLOOKUP($A306,#REF!,5,FALSE)),UPPER(RIGHT(VLOOKUP($A306,#REF!,5,FALSE),1)),"")</f>
        <v>#REF!</v>
      </c>
      <c r="L306" s="42" t="e">
        <f>IF(LEN(VLOOKUP($A306,#REF!,6,FALSE)),UPPER(RIGHT(VLOOKUP($A306,#REF!,6,FALSE),1)),"")</f>
        <v>#REF!</v>
      </c>
      <c r="M306" s="43" t="e">
        <f>IF(LEN(VLOOKUP($A306,#REF!,7,FALSE)),UPPER(RIGHT(VLOOKUP($A306,#REF!,7,FALSE),1)),"")</f>
        <v>#REF!</v>
      </c>
      <c r="N306" s="82"/>
      <c r="O306" s="82"/>
      <c r="P306" s="82"/>
      <c r="Q306" s="82"/>
      <c r="R306" s="82"/>
      <c r="S306" s="63" t="e">
        <f>HLOOKUP("Device Tree Pin Name",#REF!,MATCH($A306,#REF!,0),FALSE)</f>
        <v>#REF!</v>
      </c>
      <c r="T306" s="47" t="e">
        <f>HLOOKUP("power rail",#REF!,MATCH($A306,#REF!,0),FALSE)</f>
        <v>#REF!</v>
      </c>
      <c r="U306" s="62" t="e">
        <f>HLOOKUP("Wake Capable",#REF!,MATCH($A306,#REF!,0),FALSE)</f>
        <v>#REF!</v>
      </c>
      <c r="V306" s="62" t="e">
        <f>HLOOKUP("Strap",#REF!,MATCH($A306,#REF!,0),FALSE)</f>
        <v>#REF!</v>
      </c>
      <c r="W306" s="62" t="e">
        <f>HLOOKUP("GTE",#REF!,MATCH($A306,#REF!,0),FALSE)</f>
        <v>#REF!</v>
      </c>
      <c r="X306" s="62" t="e">
        <f>HLOOKUP("DPD_Control",#REF!,MATCH($A306,#REF!,0),FALSE)</f>
        <v>#REF!</v>
      </c>
      <c r="Y306" s="62" t="e">
        <f>HLOOKUP("DPD_Group",#REF!,MATCH($A306,#REF!,0),FALSE)</f>
        <v>#REF!</v>
      </c>
      <c r="Z306" s="47" t="e">
        <f>HLOOKUP("Pad Category",#REF!,MATCH($A306,#REF!,0),FALSE)</f>
        <v>#REF!</v>
      </c>
      <c r="AA306" s="47" t="e">
        <f>HLOOKUP("Pad type",#REF!,MATCH($A306,#REF!,0),FALSE)</f>
        <v>#REF!</v>
      </c>
      <c r="AB306" s="47" t="e">
        <f>HLOOKUP("Pull Strength",#REF!,MATCH($A306,#REF!,0),FALSE)</f>
        <v>#REF!</v>
      </c>
      <c r="AC306" s="47" t="e">
        <f>HLOOKUP("POR Pin State",#REF!,MATCH($A306,#REF!,0),FALSE)</f>
        <v>#REF!</v>
      </c>
      <c r="AD306" s="82"/>
      <c r="AE306" s="82"/>
      <c r="AF306" s="82"/>
      <c r="AG306" s="82"/>
      <c r="AH306" s="82"/>
      <c r="AI306" s="82"/>
      <c r="AJ306" s="86" t="b">
        <v>1</v>
      </c>
      <c r="AK306" s="86" t="b">
        <v>1</v>
      </c>
      <c r="AL306" s="86" t="b">
        <v>1</v>
      </c>
      <c r="AM306" s="86" t="b">
        <v>1</v>
      </c>
      <c r="AN306" s="86" t="b">
        <v>1</v>
      </c>
      <c r="AO306" s="86" t="b">
        <v>1</v>
      </c>
      <c r="AP306" s="63" t="str">
        <f t="shared" si="170"/>
        <v>VALID</v>
      </c>
      <c r="AQ306" s="199" t="s">
        <v>772</v>
      </c>
      <c r="AR306" s="171" t="s">
        <v>79</v>
      </c>
      <c r="AS306" s="172"/>
      <c r="AT306" s="173"/>
      <c r="AU306" s="173"/>
      <c r="AV306" s="173"/>
      <c r="AW306" s="105"/>
      <c r="AX306" s="105"/>
      <c r="AY306" s="105"/>
      <c r="AZ306" s="172"/>
      <c r="BA306" s="172" t="s">
        <v>447</v>
      </c>
      <c r="BB306" s="177"/>
      <c r="BC306" s="178"/>
      <c r="BD306" s="179"/>
      <c r="BE306" s="150" t="s">
        <v>773</v>
      </c>
      <c r="BF306" s="147" t="e">
        <f>VLOOKUP($A306,#REF!,34,FALSE)</f>
        <v>#REF!</v>
      </c>
      <c r="BG306" s="148" t="e">
        <f>VLOOKUP($A306,#REF!,22,FALSE)</f>
        <v>#REF!</v>
      </c>
      <c r="BH306" s="149"/>
    </row>
    <row r="307" s="4" customFormat="1" ht="14.25" spans="1:61">
      <c r="A307" s="32" t="s">
        <v>774</v>
      </c>
      <c r="B307" s="32"/>
      <c r="C307" s="33"/>
      <c r="D307" s="34"/>
      <c r="E307" s="34"/>
      <c r="F307" s="34"/>
      <c r="G307" s="34"/>
      <c r="H307" s="34"/>
      <c r="I307" s="33"/>
      <c r="J307" s="33"/>
      <c r="K307" s="33"/>
      <c r="L307" s="33"/>
      <c r="M307" s="33"/>
      <c r="N307" s="33"/>
      <c r="O307" s="33"/>
      <c r="P307" s="33"/>
      <c r="Q307" s="33"/>
      <c r="R307" s="33"/>
      <c r="S307" s="33"/>
      <c r="T307" s="33"/>
      <c r="U307" s="59"/>
      <c r="V307" s="59"/>
      <c r="W307" s="59"/>
      <c r="X307" s="59"/>
      <c r="Y307" s="59"/>
      <c r="Z307" s="80"/>
      <c r="AA307" s="80"/>
      <c r="AB307" s="80"/>
      <c r="AC307" s="80"/>
      <c r="AD307" s="80"/>
      <c r="AE307" s="80"/>
      <c r="AF307" s="80"/>
      <c r="AG307" s="80"/>
      <c r="AH307" s="80"/>
      <c r="AI307" s="80"/>
      <c r="AJ307" s="80"/>
      <c r="AK307" s="80"/>
      <c r="AL307" s="80"/>
      <c r="AM307" s="80"/>
      <c r="AN307" s="80"/>
      <c r="AO307" s="80"/>
      <c r="AP307" s="80"/>
      <c r="AQ307" s="98"/>
      <c r="AR307" s="98"/>
      <c r="AS307" s="99"/>
      <c r="AT307" s="99"/>
      <c r="AU307" s="99"/>
      <c r="AV307" s="99"/>
      <c r="AW307" s="99"/>
      <c r="AX307" s="99"/>
      <c r="AY307" s="99"/>
      <c r="AZ307" s="99"/>
      <c r="BA307" s="99"/>
      <c r="BB307" s="99"/>
      <c r="BC307" s="99"/>
      <c r="BD307" s="99"/>
      <c r="BE307" s="224"/>
      <c r="BF307" s="139"/>
      <c r="BG307" s="140"/>
      <c r="BH307" s="141"/>
      <c r="BI307" s="225"/>
    </row>
    <row r="308" s="4" customFormat="1" ht="18" customHeight="1" spans="1:60">
      <c r="A308" s="32" t="s">
        <v>775</v>
      </c>
      <c r="B308" s="32" t="s">
        <v>776</v>
      </c>
      <c r="C308" s="33"/>
      <c r="D308" s="34"/>
      <c r="E308" s="34"/>
      <c r="F308" s="34"/>
      <c r="G308" s="34"/>
      <c r="H308" s="34"/>
      <c r="I308" s="33"/>
      <c r="J308" s="33"/>
      <c r="K308" s="33"/>
      <c r="L308" s="33"/>
      <c r="M308" s="33"/>
      <c r="N308" s="33"/>
      <c r="O308" s="33"/>
      <c r="P308" s="33"/>
      <c r="Q308" s="33"/>
      <c r="R308" s="33"/>
      <c r="S308" s="33"/>
      <c r="T308" s="33"/>
      <c r="U308" s="59"/>
      <c r="V308" s="59"/>
      <c r="W308" s="59"/>
      <c r="X308" s="59"/>
      <c r="Y308" s="59"/>
      <c r="Z308" s="80"/>
      <c r="AA308" s="80"/>
      <c r="AB308" s="80"/>
      <c r="AC308" s="80"/>
      <c r="AD308" s="80"/>
      <c r="AE308" s="80"/>
      <c r="AF308" s="80"/>
      <c r="AG308" s="80"/>
      <c r="AH308" s="80"/>
      <c r="AI308" s="80"/>
      <c r="AJ308" s="80"/>
      <c r="AK308" s="80"/>
      <c r="AL308" s="80"/>
      <c r="AM308" s="80"/>
      <c r="AN308" s="80"/>
      <c r="AO308" s="80"/>
      <c r="AP308" s="80"/>
      <c r="AQ308" s="98"/>
      <c r="AR308" s="98"/>
      <c r="AS308" s="99"/>
      <c r="AT308" s="99"/>
      <c r="AU308" s="99"/>
      <c r="AV308" s="99"/>
      <c r="AW308" s="99"/>
      <c r="AX308" s="99"/>
      <c r="AY308" s="99"/>
      <c r="AZ308" s="99"/>
      <c r="BA308" s="99"/>
      <c r="BB308" s="99"/>
      <c r="BC308" s="400" t="s">
        <v>548</v>
      </c>
      <c r="BD308" s="99"/>
      <c r="BE308" s="226" t="s">
        <v>775</v>
      </c>
      <c r="BF308" s="227" t="s">
        <v>776</v>
      </c>
      <c r="BG308" s="228"/>
      <c r="BH308" s="229"/>
    </row>
    <row r="309" s="5" customFormat="1" ht="12.95" customHeight="1" spans="1:60">
      <c r="A309" s="203" t="s">
        <v>777</v>
      </c>
      <c r="B309" s="38" t="e">
        <f>VLOOKUP($A309,#REF!,34,FALSE)</f>
        <v>#REF!</v>
      </c>
      <c r="C309" s="39" t="str">
        <f t="shared" ref="C309:C357" si="171">CONCATENATE("unused_",A309)</f>
        <v>unused_CSI_A_D0_P</v>
      </c>
      <c r="D309" s="40" t="e">
        <f>IF(LEN(VLOOKUP($A309,#REF!,8,FALSE)),LEFT(VLOOKUP($A309,#REF!,8,FALSE),LEN(VLOOKUP($A309,#REF!,8,FALSE))-2),"")</f>
        <v>#REF!</v>
      </c>
      <c r="E309" s="41" t="e">
        <f>IF(LEN(VLOOKUP($A309,#REF!,4,FALSE)),IF(INDEX(#REF!,MATCH($A309,#REF!,0),1),LEFT(VLOOKUP($A309,#REF!,4,FALSE),LEN(VLOOKUP($A309,#REF!,4,FALSE))-2),CONCATENATE(LEFT(VLOOKUP($A309,#REF!,4,FALSE),LEN(VLOOKUP($A309,#REF!,4,FALSE))-2),"*")),"")</f>
        <v>#REF!</v>
      </c>
      <c r="F309" s="42" t="e">
        <f>IF(LEN(VLOOKUP($A309,#REF!,5,FALSE)),IF(INDEX(#REF!,MATCH($A309,#REF!,0),2),LEFT(VLOOKUP($A309,#REF!,5,FALSE),LEN(VLOOKUP($A309,#REF!,5,FALSE))-2),CONCATENATE(LEFT(VLOOKUP($A309,#REF!,5,FALSE),LEN(VLOOKUP($A309,#REF!,5,FALSE))-2),"*")),"")</f>
        <v>#REF!</v>
      </c>
      <c r="G309" s="42" t="e">
        <f>IF(LEN(VLOOKUP($A309,#REF!,6,FALSE)),IF(INDEX(#REF!,MATCH($A309,#REF!,0),3),LEFT(VLOOKUP($A309,#REF!,6,FALSE),LEN(VLOOKUP($A309,#REF!,6,FALSE))-2),CONCATENATE(LEFT(VLOOKUP($A309,#REF!,6,FALSE),LEN(VLOOKUP($A309,#REF!,6,FALSE))-2),"*")),"")</f>
        <v>#REF!</v>
      </c>
      <c r="H309" s="43" t="e">
        <f>IF(LEN(VLOOKUP($A309,#REF!,7,FALSE)),IF(INDEX(#REF!,MATCH($A309,#REF!,0),4),LEFT(VLOOKUP($A309,#REF!,7,FALSE),LEN(VLOOKUP($A309,#REF!,7,FALSE))-2),CONCATENATE(LEFT(VLOOKUP($A309,#REF!,7,FALSE),LEN(VLOOKUP($A309,#REF!,7,FALSE))-2),"*")),"")</f>
        <v>#REF!</v>
      </c>
      <c r="I309" s="54" t="e">
        <f>IF(LEN(VLOOKUP($A309,#REF!,8,FALSE)),UPPER(RIGHT(VLOOKUP($A309,#REF!,8,FALSE),1)),"")</f>
        <v>#REF!</v>
      </c>
      <c r="J309" s="42" t="e">
        <f>IF(LEN(VLOOKUP($A309,#REF!,4,FALSE)),UPPER(RIGHT(VLOOKUP($A309,#REF!,4,FALSE),1)),"")</f>
        <v>#REF!</v>
      </c>
      <c r="K309" s="42" t="e">
        <f>IF(LEN(VLOOKUP($A309,#REF!,5,FALSE)),UPPER(RIGHT(VLOOKUP($A309,#REF!,5,FALSE),1)),"")</f>
        <v>#REF!</v>
      </c>
      <c r="L309" s="42" t="e">
        <f>IF(LEN(VLOOKUP($A309,#REF!,6,FALSE)),UPPER(RIGHT(VLOOKUP($A309,#REF!,6,FALSE),1)),"")</f>
        <v>#REF!</v>
      </c>
      <c r="M309" s="43" t="e">
        <f>IF(LEN(VLOOKUP($A309,#REF!,7,FALSE)),UPPER(RIGHT(VLOOKUP($A309,#REF!,7,FALSE),1)),"")</f>
        <v>#REF!</v>
      </c>
      <c r="N309" s="206"/>
      <c r="O309" s="206"/>
      <c r="P309" s="206"/>
      <c r="Q309" s="206"/>
      <c r="R309" s="206"/>
      <c r="S309" s="63" t="e">
        <f>HLOOKUP("Device Tree Pin Name",#REF!,MATCH($A309,#REF!,0),FALSE)</f>
        <v>#REF!</v>
      </c>
      <c r="T309" s="47" t="e">
        <f>HLOOKUP("power rail",#REF!,MATCH($A309,#REF!,0),FALSE)</f>
        <v>#REF!</v>
      </c>
      <c r="U309" s="62" t="e">
        <f>HLOOKUP("Wake Capable",#REF!,MATCH($A309,#REF!,0),FALSE)</f>
        <v>#REF!</v>
      </c>
      <c r="V309" s="62" t="e">
        <f>HLOOKUP("Strap",#REF!,MATCH($A309,#REF!,0),FALSE)</f>
        <v>#REF!</v>
      </c>
      <c r="W309" s="62"/>
      <c r="X309" s="62" t="e">
        <f>HLOOKUP("DPD_Control",#REF!,MATCH($A309,#REF!,0),FALSE)</f>
        <v>#REF!</v>
      </c>
      <c r="Y309" s="62" t="e">
        <f>HLOOKUP("DPD_Group",#REF!,MATCH($A309,#REF!,0),FALSE)</f>
        <v>#REF!</v>
      </c>
      <c r="Z309" s="47"/>
      <c r="AA309" s="47" t="e">
        <f>HLOOKUP("Pad type",#REF!,MATCH($A309,#REF!,0),FALSE)</f>
        <v>#REF!</v>
      </c>
      <c r="AB309" s="47"/>
      <c r="AC309" s="61" t="e">
        <f>HLOOKUP("POR Pin State",#REF!,MATCH($A309,#REF!,0),FALSE)</f>
        <v>#REF!</v>
      </c>
      <c r="AD309" s="207"/>
      <c r="AE309" s="208"/>
      <c r="AF309" s="208"/>
      <c r="AG309" s="208"/>
      <c r="AH309" s="209"/>
      <c r="AI309" s="209"/>
      <c r="AJ309" s="210"/>
      <c r="AK309" s="210"/>
      <c r="AL309" s="210"/>
      <c r="AM309" s="210"/>
      <c r="AN309" s="210"/>
      <c r="AO309" s="210"/>
      <c r="AP309" s="210"/>
      <c r="AQ309" s="214" t="s">
        <v>778</v>
      </c>
      <c r="AR309" s="105"/>
      <c r="AS309" s="105"/>
      <c r="AT309" s="105"/>
      <c r="AU309" s="105"/>
      <c r="AV309" s="105"/>
      <c r="AW309" s="105"/>
      <c r="AX309" s="105"/>
      <c r="AY309" s="105"/>
      <c r="AZ309" s="105"/>
      <c r="BA309" s="105"/>
      <c r="BB309" s="218"/>
      <c r="BC309" s="105"/>
      <c r="BD309" s="219"/>
      <c r="BE309" s="230" t="s">
        <v>778</v>
      </c>
      <c r="BF309" s="147" t="e">
        <f>VLOOKUP($A309,#REF!,34,FALSE)</f>
        <v>#REF!</v>
      </c>
      <c r="BG309" s="148" t="e">
        <f>VLOOKUP($A309,#REF!,22,FALSE)</f>
        <v>#REF!</v>
      </c>
      <c r="BH309" s="149"/>
    </row>
    <row r="310" s="5" customFormat="1" ht="12.95" customHeight="1" spans="1:60">
      <c r="A310" s="203" t="s">
        <v>779</v>
      </c>
      <c r="B310" s="38" t="e">
        <f>VLOOKUP($A310,#REF!,34,FALSE)</f>
        <v>#REF!</v>
      </c>
      <c r="C310" s="39" t="str">
        <f t="shared" si="171"/>
        <v>unused_CSI_A_D0_N</v>
      </c>
      <c r="D310" s="40" t="e">
        <f>IF(LEN(VLOOKUP($A310,#REF!,8,FALSE)),LEFT(VLOOKUP($A310,#REF!,8,FALSE),LEN(VLOOKUP($A310,#REF!,8,FALSE))-2),"")</f>
        <v>#REF!</v>
      </c>
      <c r="E310" s="41" t="e">
        <f>IF(LEN(VLOOKUP($A310,#REF!,4,FALSE)),IF(INDEX(#REF!,MATCH($A310,#REF!,0),1),LEFT(VLOOKUP($A310,#REF!,4,FALSE),LEN(VLOOKUP($A310,#REF!,4,FALSE))-2),CONCATENATE(LEFT(VLOOKUP($A310,#REF!,4,FALSE),LEN(VLOOKUP($A310,#REF!,4,FALSE))-2),"*")),"")</f>
        <v>#REF!</v>
      </c>
      <c r="F310" s="42" t="e">
        <f>IF(LEN(VLOOKUP($A310,#REF!,5,FALSE)),IF(INDEX(#REF!,MATCH($A310,#REF!,0),2),LEFT(VLOOKUP($A310,#REF!,5,FALSE),LEN(VLOOKUP($A310,#REF!,5,FALSE))-2),CONCATENATE(LEFT(VLOOKUP($A310,#REF!,5,FALSE),LEN(VLOOKUP($A310,#REF!,5,FALSE))-2),"*")),"")</f>
        <v>#REF!</v>
      </c>
      <c r="G310" s="42" t="e">
        <f>IF(LEN(VLOOKUP($A310,#REF!,6,FALSE)),IF(INDEX(#REF!,MATCH($A310,#REF!,0),3),LEFT(VLOOKUP($A310,#REF!,6,FALSE),LEN(VLOOKUP($A310,#REF!,6,FALSE))-2),CONCATENATE(LEFT(VLOOKUP($A310,#REF!,6,FALSE),LEN(VLOOKUP($A310,#REF!,6,FALSE))-2),"*")),"")</f>
        <v>#REF!</v>
      </c>
      <c r="H310" s="43" t="e">
        <f>IF(LEN(VLOOKUP($A310,#REF!,7,FALSE)),IF(INDEX(#REF!,MATCH($A310,#REF!,0),4),LEFT(VLOOKUP($A310,#REF!,7,FALSE),LEN(VLOOKUP($A310,#REF!,7,FALSE))-2),CONCATENATE(LEFT(VLOOKUP($A310,#REF!,7,FALSE),LEN(VLOOKUP($A310,#REF!,7,FALSE))-2),"*")),"")</f>
        <v>#REF!</v>
      </c>
      <c r="I310" s="54" t="e">
        <f>IF(LEN(VLOOKUP($A310,#REF!,8,FALSE)),UPPER(RIGHT(VLOOKUP($A310,#REF!,8,FALSE),1)),"")</f>
        <v>#REF!</v>
      </c>
      <c r="J310" s="42" t="e">
        <f>IF(LEN(VLOOKUP($A310,#REF!,4,FALSE)),UPPER(RIGHT(VLOOKUP($A310,#REF!,4,FALSE),1)),"")</f>
        <v>#REF!</v>
      </c>
      <c r="K310" s="42" t="e">
        <f>IF(LEN(VLOOKUP($A310,#REF!,5,FALSE)),UPPER(RIGHT(VLOOKUP($A310,#REF!,5,FALSE),1)),"")</f>
        <v>#REF!</v>
      </c>
      <c r="L310" s="42" t="e">
        <f>IF(LEN(VLOOKUP($A310,#REF!,6,FALSE)),UPPER(RIGHT(VLOOKUP($A310,#REF!,6,FALSE),1)),"")</f>
        <v>#REF!</v>
      </c>
      <c r="M310" s="43" t="e">
        <f>IF(LEN(VLOOKUP($A310,#REF!,7,FALSE)),UPPER(RIGHT(VLOOKUP($A310,#REF!,7,FALSE),1)),"")</f>
        <v>#REF!</v>
      </c>
      <c r="N310" s="206"/>
      <c r="O310" s="206"/>
      <c r="P310" s="206"/>
      <c r="Q310" s="206"/>
      <c r="R310" s="206"/>
      <c r="S310" s="63" t="e">
        <f>HLOOKUP("Device Tree Pin Name",#REF!,MATCH($A310,#REF!,0),FALSE)</f>
        <v>#REF!</v>
      </c>
      <c r="T310" s="47" t="e">
        <f>HLOOKUP("power rail",#REF!,MATCH($A310,#REF!,0),FALSE)</f>
        <v>#REF!</v>
      </c>
      <c r="U310" s="62" t="e">
        <f>HLOOKUP("Wake Capable",#REF!,MATCH($A310,#REF!,0),FALSE)</f>
        <v>#REF!</v>
      </c>
      <c r="V310" s="62" t="e">
        <f>HLOOKUP("Strap",#REF!,MATCH($A310,#REF!,0),FALSE)</f>
        <v>#REF!</v>
      </c>
      <c r="W310" s="62"/>
      <c r="X310" s="62" t="e">
        <f>HLOOKUP("DPD_Control",#REF!,MATCH($A310,#REF!,0),FALSE)</f>
        <v>#REF!</v>
      </c>
      <c r="Y310" s="62" t="e">
        <f>HLOOKUP("DPD_Group",#REF!,MATCH($A310,#REF!,0),FALSE)</f>
        <v>#REF!</v>
      </c>
      <c r="Z310" s="47"/>
      <c r="AA310" s="47" t="e">
        <f>HLOOKUP("Pad type",#REF!,MATCH($A310,#REF!,0),FALSE)</f>
        <v>#REF!</v>
      </c>
      <c r="AB310" s="47"/>
      <c r="AC310" s="63" t="e">
        <f>HLOOKUP("POR Pin State",#REF!,MATCH($A310,#REF!,0),FALSE)</f>
        <v>#REF!</v>
      </c>
      <c r="AD310" s="207"/>
      <c r="AE310" s="208"/>
      <c r="AF310" s="208"/>
      <c r="AG310" s="208"/>
      <c r="AH310" s="209"/>
      <c r="AI310" s="209"/>
      <c r="AJ310" s="210"/>
      <c r="AK310" s="210"/>
      <c r="AL310" s="210"/>
      <c r="AM310" s="210"/>
      <c r="AN310" s="210"/>
      <c r="AO310" s="210"/>
      <c r="AP310" s="210"/>
      <c r="AQ310" s="215" t="s">
        <v>780</v>
      </c>
      <c r="AR310" s="105"/>
      <c r="AS310" s="105"/>
      <c r="AT310" s="105"/>
      <c r="AU310" s="105"/>
      <c r="AV310" s="105"/>
      <c r="AW310" s="105"/>
      <c r="AX310" s="105"/>
      <c r="AY310" s="105"/>
      <c r="AZ310" s="105"/>
      <c r="BA310" s="105"/>
      <c r="BB310" s="218"/>
      <c r="BC310" s="105"/>
      <c r="BD310" s="219"/>
      <c r="BE310" s="231" t="s">
        <v>780</v>
      </c>
      <c r="BF310" s="147" t="e">
        <f>VLOOKUP($A310,#REF!,34,FALSE)</f>
        <v>#REF!</v>
      </c>
      <c r="BG310" s="148" t="e">
        <f>VLOOKUP($A310,#REF!,22,FALSE)</f>
        <v>#REF!</v>
      </c>
      <c r="BH310" s="149"/>
    </row>
    <row r="311" s="5" customFormat="1" ht="12.95" customHeight="1" spans="1:60">
      <c r="A311" s="203" t="s">
        <v>780</v>
      </c>
      <c r="B311" s="38" t="e">
        <f>VLOOKUP($A311,#REF!,34,FALSE)</f>
        <v>#REF!</v>
      </c>
      <c r="C311" s="39" t="str">
        <f t="shared" si="171"/>
        <v>unused_CSI_A_CLK_P</v>
      </c>
      <c r="D311" s="40" t="e">
        <f>IF(LEN(VLOOKUP($A311,#REF!,8,FALSE)),LEFT(VLOOKUP($A311,#REF!,8,FALSE),LEN(VLOOKUP($A311,#REF!,8,FALSE))-2),"")</f>
        <v>#REF!</v>
      </c>
      <c r="E311" s="41" t="e">
        <f>IF(LEN(VLOOKUP($A311,#REF!,4,FALSE)),IF(INDEX(#REF!,MATCH($A311,#REF!,0),1),LEFT(VLOOKUP($A311,#REF!,4,FALSE),LEN(VLOOKUP($A311,#REF!,4,FALSE))-2),CONCATENATE(LEFT(VLOOKUP($A311,#REF!,4,FALSE),LEN(VLOOKUP($A311,#REF!,4,FALSE))-2),"*")),"")</f>
        <v>#REF!</v>
      </c>
      <c r="F311" s="42" t="e">
        <f>IF(LEN(VLOOKUP($A311,#REF!,5,FALSE)),IF(INDEX(#REF!,MATCH($A311,#REF!,0),2),LEFT(VLOOKUP($A311,#REF!,5,FALSE),LEN(VLOOKUP($A311,#REF!,5,FALSE))-2),CONCATENATE(LEFT(VLOOKUP($A311,#REF!,5,FALSE),LEN(VLOOKUP($A311,#REF!,5,FALSE))-2),"*")),"")</f>
        <v>#REF!</v>
      </c>
      <c r="G311" s="42" t="e">
        <f>IF(LEN(VLOOKUP($A311,#REF!,6,FALSE)),IF(INDEX(#REF!,MATCH($A311,#REF!,0),3),LEFT(VLOOKUP($A311,#REF!,6,FALSE),LEN(VLOOKUP($A311,#REF!,6,FALSE))-2),CONCATENATE(LEFT(VLOOKUP($A311,#REF!,6,FALSE),LEN(VLOOKUP($A311,#REF!,6,FALSE))-2),"*")),"")</f>
        <v>#REF!</v>
      </c>
      <c r="H311" s="43" t="e">
        <f>IF(LEN(VLOOKUP($A311,#REF!,7,FALSE)),IF(INDEX(#REF!,MATCH($A311,#REF!,0),4),LEFT(VLOOKUP($A311,#REF!,7,FALSE),LEN(VLOOKUP($A311,#REF!,7,FALSE))-2),CONCATENATE(LEFT(VLOOKUP($A311,#REF!,7,FALSE),LEN(VLOOKUP($A311,#REF!,7,FALSE))-2),"*")),"")</f>
        <v>#REF!</v>
      </c>
      <c r="I311" s="54" t="e">
        <f>IF(LEN(VLOOKUP($A311,#REF!,8,FALSE)),UPPER(RIGHT(VLOOKUP($A311,#REF!,8,FALSE),1)),"")</f>
        <v>#REF!</v>
      </c>
      <c r="J311" s="42" t="e">
        <f>IF(LEN(VLOOKUP($A311,#REF!,4,FALSE)),UPPER(RIGHT(VLOOKUP($A311,#REF!,4,FALSE),1)),"")</f>
        <v>#REF!</v>
      </c>
      <c r="K311" s="42" t="e">
        <f>IF(LEN(VLOOKUP($A311,#REF!,5,FALSE)),UPPER(RIGHT(VLOOKUP($A311,#REF!,5,FALSE),1)),"")</f>
        <v>#REF!</v>
      </c>
      <c r="L311" s="42" t="e">
        <f>IF(LEN(VLOOKUP($A311,#REF!,6,FALSE)),UPPER(RIGHT(VLOOKUP($A311,#REF!,6,FALSE),1)),"")</f>
        <v>#REF!</v>
      </c>
      <c r="M311" s="43" t="e">
        <f>IF(LEN(VLOOKUP($A311,#REF!,7,FALSE)),UPPER(RIGHT(VLOOKUP($A311,#REF!,7,FALSE),1)),"")</f>
        <v>#REF!</v>
      </c>
      <c r="N311" s="206"/>
      <c r="O311" s="206"/>
      <c r="P311" s="206"/>
      <c r="Q311" s="206"/>
      <c r="R311" s="206"/>
      <c r="S311" s="63" t="e">
        <f>HLOOKUP("Device Tree Pin Name",#REF!,MATCH($A311,#REF!,0),FALSE)</f>
        <v>#REF!</v>
      </c>
      <c r="T311" s="47" t="e">
        <f>HLOOKUP("power rail",#REF!,MATCH($A311,#REF!,0),FALSE)</f>
        <v>#REF!</v>
      </c>
      <c r="U311" s="62" t="e">
        <f>HLOOKUP("Wake Capable",#REF!,MATCH($A311,#REF!,0),FALSE)</f>
        <v>#REF!</v>
      </c>
      <c r="V311" s="62" t="e">
        <f>HLOOKUP("Strap",#REF!,MATCH($A311,#REF!,0),FALSE)</f>
        <v>#REF!</v>
      </c>
      <c r="W311" s="62"/>
      <c r="X311" s="62" t="e">
        <f>HLOOKUP("DPD_Control",#REF!,MATCH($A311,#REF!,0),FALSE)</f>
        <v>#REF!</v>
      </c>
      <c r="Y311" s="62" t="e">
        <f>HLOOKUP("DPD_Group",#REF!,MATCH($A311,#REF!,0),FALSE)</f>
        <v>#REF!</v>
      </c>
      <c r="Z311" s="47"/>
      <c r="AA311" s="47" t="e">
        <f>HLOOKUP("Pad type",#REF!,MATCH($A311,#REF!,0),FALSE)</f>
        <v>#REF!</v>
      </c>
      <c r="AB311" s="47"/>
      <c r="AC311" s="63" t="e">
        <f>HLOOKUP("POR Pin State",#REF!,MATCH($A311,#REF!,0),FALSE)</f>
        <v>#REF!</v>
      </c>
      <c r="AD311" s="207"/>
      <c r="AE311" s="208"/>
      <c r="AF311" s="208"/>
      <c r="AG311" s="208"/>
      <c r="AH311" s="209"/>
      <c r="AI311" s="209"/>
      <c r="AJ311" s="210"/>
      <c r="AK311" s="210"/>
      <c r="AL311" s="210"/>
      <c r="AM311" s="210"/>
      <c r="AN311" s="210"/>
      <c r="AO311" s="210"/>
      <c r="AP311" s="210"/>
      <c r="AQ311" s="215" t="s">
        <v>779</v>
      </c>
      <c r="AR311" s="105"/>
      <c r="AS311" s="105"/>
      <c r="AT311" s="105"/>
      <c r="AU311" s="105"/>
      <c r="AV311" s="105"/>
      <c r="AW311" s="105"/>
      <c r="AX311" s="105"/>
      <c r="AY311" s="105"/>
      <c r="AZ311" s="105"/>
      <c r="BA311" s="105"/>
      <c r="BB311" s="218"/>
      <c r="BC311" s="105"/>
      <c r="BD311" s="219"/>
      <c r="BE311" s="231" t="s">
        <v>779</v>
      </c>
      <c r="BF311" s="147" t="e">
        <f>VLOOKUP($A311,#REF!,34,FALSE)</f>
        <v>#REF!</v>
      </c>
      <c r="BG311" s="148" t="e">
        <f>VLOOKUP($A311,#REF!,22,FALSE)</f>
        <v>#REF!</v>
      </c>
      <c r="BH311" s="149"/>
    </row>
    <row r="312" s="5" customFormat="1" ht="12.95" customHeight="1" spans="1:60">
      <c r="A312" s="203" t="s">
        <v>778</v>
      </c>
      <c r="B312" s="38" t="e">
        <f>VLOOKUP($A312,#REF!,34,FALSE)</f>
        <v>#REF!</v>
      </c>
      <c r="C312" s="39" t="str">
        <f t="shared" si="171"/>
        <v>unused_CSI_A_CLK_N</v>
      </c>
      <c r="D312" s="40" t="e">
        <f>IF(LEN(VLOOKUP($A312,#REF!,8,FALSE)),LEFT(VLOOKUP($A312,#REF!,8,FALSE),LEN(VLOOKUP($A312,#REF!,8,FALSE))-2),"")</f>
        <v>#REF!</v>
      </c>
      <c r="E312" s="41" t="e">
        <f>IF(LEN(VLOOKUP($A312,#REF!,4,FALSE)),IF(INDEX(#REF!,MATCH($A312,#REF!,0),1),LEFT(VLOOKUP($A312,#REF!,4,FALSE),LEN(VLOOKUP($A312,#REF!,4,FALSE))-2),CONCATENATE(LEFT(VLOOKUP($A312,#REF!,4,FALSE),LEN(VLOOKUP($A312,#REF!,4,FALSE))-2),"*")),"")</f>
        <v>#REF!</v>
      </c>
      <c r="F312" s="42" t="e">
        <f>IF(LEN(VLOOKUP($A312,#REF!,5,FALSE)),IF(INDEX(#REF!,MATCH($A312,#REF!,0),2),LEFT(VLOOKUP($A312,#REF!,5,FALSE),LEN(VLOOKUP($A312,#REF!,5,FALSE))-2),CONCATENATE(LEFT(VLOOKUP($A312,#REF!,5,FALSE),LEN(VLOOKUP($A312,#REF!,5,FALSE))-2),"*")),"")</f>
        <v>#REF!</v>
      </c>
      <c r="G312" s="42" t="e">
        <f>IF(LEN(VLOOKUP($A312,#REF!,6,FALSE)),IF(INDEX(#REF!,MATCH($A312,#REF!,0),3),LEFT(VLOOKUP($A312,#REF!,6,FALSE),LEN(VLOOKUP($A312,#REF!,6,FALSE))-2),CONCATENATE(LEFT(VLOOKUP($A312,#REF!,6,FALSE),LEN(VLOOKUP($A312,#REF!,6,FALSE))-2),"*")),"")</f>
        <v>#REF!</v>
      </c>
      <c r="H312" s="43" t="e">
        <f>IF(LEN(VLOOKUP($A312,#REF!,7,FALSE)),IF(INDEX(#REF!,MATCH($A312,#REF!,0),4),LEFT(VLOOKUP($A312,#REF!,7,FALSE),LEN(VLOOKUP($A312,#REF!,7,FALSE))-2),CONCATENATE(LEFT(VLOOKUP($A312,#REF!,7,FALSE),LEN(VLOOKUP($A312,#REF!,7,FALSE))-2),"*")),"")</f>
        <v>#REF!</v>
      </c>
      <c r="I312" s="54" t="e">
        <f>IF(LEN(VLOOKUP($A312,#REF!,8,FALSE)),UPPER(RIGHT(VLOOKUP($A312,#REF!,8,FALSE),1)),"")</f>
        <v>#REF!</v>
      </c>
      <c r="J312" s="42" t="e">
        <f>IF(LEN(VLOOKUP($A312,#REF!,4,FALSE)),UPPER(RIGHT(VLOOKUP($A312,#REF!,4,FALSE),1)),"")</f>
        <v>#REF!</v>
      </c>
      <c r="K312" s="42" t="e">
        <f>IF(LEN(VLOOKUP($A312,#REF!,5,FALSE)),UPPER(RIGHT(VLOOKUP($A312,#REF!,5,FALSE),1)),"")</f>
        <v>#REF!</v>
      </c>
      <c r="L312" s="42" t="e">
        <f>IF(LEN(VLOOKUP($A312,#REF!,6,FALSE)),UPPER(RIGHT(VLOOKUP($A312,#REF!,6,FALSE),1)),"")</f>
        <v>#REF!</v>
      </c>
      <c r="M312" s="43" t="e">
        <f>IF(LEN(VLOOKUP($A312,#REF!,7,FALSE)),UPPER(RIGHT(VLOOKUP($A312,#REF!,7,FALSE),1)),"")</f>
        <v>#REF!</v>
      </c>
      <c r="N312" s="206"/>
      <c r="O312" s="206"/>
      <c r="P312" s="206"/>
      <c r="Q312" s="206"/>
      <c r="R312" s="206"/>
      <c r="S312" s="63" t="e">
        <f>HLOOKUP("Device Tree Pin Name",#REF!,MATCH($A312,#REF!,0),FALSE)</f>
        <v>#REF!</v>
      </c>
      <c r="T312" s="47" t="e">
        <f>HLOOKUP("power rail",#REF!,MATCH($A312,#REF!,0),FALSE)</f>
        <v>#REF!</v>
      </c>
      <c r="U312" s="62" t="e">
        <f>HLOOKUP("Wake Capable",#REF!,MATCH($A312,#REF!,0),FALSE)</f>
        <v>#REF!</v>
      </c>
      <c r="V312" s="62" t="e">
        <f>HLOOKUP("Strap",#REF!,MATCH($A312,#REF!,0),FALSE)</f>
        <v>#REF!</v>
      </c>
      <c r="W312" s="62"/>
      <c r="X312" s="62" t="e">
        <f>HLOOKUP("DPD_Control",#REF!,MATCH($A312,#REF!,0),FALSE)</f>
        <v>#REF!</v>
      </c>
      <c r="Y312" s="62" t="e">
        <f>HLOOKUP("DPD_Group",#REF!,MATCH($A312,#REF!,0),FALSE)</f>
        <v>#REF!</v>
      </c>
      <c r="Z312" s="47"/>
      <c r="AA312" s="47" t="e">
        <f>HLOOKUP("Pad type",#REF!,MATCH($A312,#REF!,0),FALSE)</f>
        <v>#REF!</v>
      </c>
      <c r="AB312" s="47"/>
      <c r="AC312" s="63" t="e">
        <f>HLOOKUP("POR Pin State",#REF!,MATCH($A312,#REF!,0),FALSE)</f>
        <v>#REF!</v>
      </c>
      <c r="AD312" s="207"/>
      <c r="AE312" s="208"/>
      <c r="AF312" s="208"/>
      <c r="AG312" s="208"/>
      <c r="AH312" s="209"/>
      <c r="AI312" s="209"/>
      <c r="AJ312" s="210"/>
      <c r="AK312" s="210"/>
      <c r="AL312" s="210"/>
      <c r="AM312" s="210"/>
      <c r="AN312" s="210"/>
      <c r="AO312" s="210"/>
      <c r="AP312" s="210"/>
      <c r="AQ312" s="215" t="s">
        <v>777</v>
      </c>
      <c r="AR312" s="105"/>
      <c r="AS312" s="105"/>
      <c r="AT312" s="105"/>
      <c r="AU312" s="105"/>
      <c r="AV312" s="105"/>
      <c r="AW312" s="105"/>
      <c r="AX312" s="105"/>
      <c r="AY312" s="105"/>
      <c r="AZ312" s="105"/>
      <c r="BA312" s="105"/>
      <c r="BB312" s="218"/>
      <c r="BC312" s="105"/>
      <c r="BD312" s="219"/>
      <c r="BE312" s="231" t="s">
        <v>777</v>
      </c>
      <c r="BF312" s="147" t="e">
        <f>VLOOKUP($A312,#REF!,34,FALSE)</f>
        <v>#REF!</v>
      </c>
      <c r="BG312" s="148" t="e">
        <f>VLOOKUP($A312,#REF!,22,FALSE)</f>
        <v>#REF!</v>
      </c>
      <c r="BH312" s="149"/>
    </row>
    <row r="313" s="5" customFormat="1" ht="12.95" customHeight="1" spans="1:60">
      <c r="A313" s="203" t="s">
        <v>781</v>
      </c>
      <c r="B313" s="38" t="e">
        <f>VLOOKUP($A313,#REF!,34,FALSE)</f>
        <v>#REF!</v>
      </c>
      <c r="C313" s="39" t="str">
        <f t="shared" si="171"/>
        <v>unused_CSI_A_D1_P</v>
      </c>
      <c r="D313" s="40" t="e">
        <f>IF(LEN(VLOOKUP($A313,#REF!,8,FALSE)),LEFT(VLOOKUP($A313,#REF!,8,FALSE),LEN(VLOOKUP($A313,#REF!,8,FALSE))-2),"")</f>
        <v>#REF!</v>
      </c>
      <c r="E313" s="41" t="e">
        <f>IF(LEN(VLOOKUP($A313,#REF!,4,FALSE)),IF(INDEX(#REF!,MATCH($A313,#REF!,0),1),LEFT(VLOOKUP($A313,#REF!,4,FALSE),LEN(VLOOKUP($A313,#REF!,4,FALSE))-2),CONCATENATE(LEFT(VLOOKUP($A313,#REF!,4,FALSE),LEN(VLOOKUP($A313,#REF!,4,FALSE))-2),"*")),"")</f>
        <v>#REF!</v>
      </c>
      <c r="F313" s="42" t="e">
        <f>IF(LEN(VLOOKUP($A313,#REF!,5,FALSE)),IF(INDEX(#REF!,MATCH($A313,#REF!,0),2),LEFT(VLOOKUP($A313,#REF!,5,FALSE),LEN(VLOOKUP($A313,#REF!,5,FALSE))-2),CONCATENATE(LEFT(VLOOKUP($A313,#REF!,5,FALSE),LEN(VLOOKUP($A313,#REF!,5,FALSE))-2),"*")),"")</f>
        <v>#REF!</v>
      </c>
      <c r="G313" s="42" t="e">
        <f>IF(LEN(VLOOKUP($A313,#REF!,6,FALSE)),IF(INDEX(#REF!,MATCH($A313,#REF!,0),3),LEFT(VLOOKUP($A313,#REF!,6,FALSE),LEN(VLOOKUP($A313,#REF!,6,FALSE))-2),CONCATENATE(LEFT(VLOOKUP($A313,#REF!,6,FALSE),LEN(VLOOKUP($A313,#REF!,6,FALSE))-2),"*")),"")</f>
        <v>#REF!</v>
      </c>
      <c r="H313" s="43" t="e">
        <f>IF(LEN(VLOOKUP($A313,#REF!,7,FALSE)),IF(INDEX(#REF!,MATCH($A313,#REF!,0),4),LEFT(VLOOKUP($A313,#REF!,7,FALSE),LEN(VLOOKUP($A313,#REF!,7,FALSE))-2),CONCATENATE(LEFT(VLOOKUP($A313,#REF!,7,FALSE),LEN(VLOOKUP($A313,#REF!,7,FALSE))-2),"*")),"")</f>
        <v>#REF!</v>
      </c>
      <c r="I313" s="54" t="e">
        <f>IF(LEN(VLOOKUP($A313,#REF!,8,FALSE)),UPPER(RIGHT(VLOOKUP($A313,#REF!,8,FALSE),1)),"")</f>
        <v>#REF!</v>
      </c>
      <c r="J313" s="42" t="e">
        <f>IF(LEN(VLOOKUP($A313,#REF!,4,FALSE)),UPPER(RIGHT(VLOOKUP($A313,#REF!,4,FALSE),1)),"")</f>
        <v>#REF!</v>
      </c>
      <c r="K313" s="42" t="e">
        <f>IF(LEN(VLOOKUP($A313,#REF!,5,FALSE)),UPPER(RIGHT(VLOOKUP($A313,#REF!,5,FALSE),1)),"")</f>
        <v>#REF!</v>
      </c>
      <c r="L313" s="42" t="e">
        <f>IF(LEN(VLOOKUP($A313,#REF!,6,FALSE)),UPPER(RIGHT(VLOOKUP($A313,#REF!,6,FALSE),1)),"")</f>
        <v>#REF!</v>
      </c>
      <c r="M313" s="43" t="e">
        <f>IF(LEN(VLOOKUP($A313,#REF!,7,FALSE)),UPPER(RIGHT(VLOOKUP($A313,#REF!,7,FALSE),1)),"")</f>
        <v>#REF!</v>
      </c>
      <c r="N313" s="206"/>
      <c r="O313" s="206"/>
      <c r="P313" s="206"/>
      <c r="Q313" s="206"/>
      <c r="R313" s="206"/>
      <c r="S313" s="63" t="e">
        <f>HLOOKUP("Device Tree Pin Name",#REF!,MATCH($A313,#REF!,0),FALSE)</f>
        <v>#REF!</v>
      </c>
      <c r="T313" s="47" t="e">
        <f>HLOOKUP("power rail",#REF!,MATCH($A313,#REF!,0),FALSE)</f>
        <v>#REF!</v>
      </c>
      <c r="U313" s="62" t="e">
        <f>HLOOKUP("Wake Capable",#REF!,MATCH($A313,#REF!,0),FALSE)</f>
        <v>#REF!</v>
      </c>
      <c r="V313" s="62" t="e">
        <f>HLOOKUP("Strap",#REF!,MATCH($A313,#REF!,0),FALSE)</f>
        <v>#REF!</v>
      </c>
      <c r="W313" s="62"/>
      <c r="X313" s="62" t="e">
        <f>HLOOKUP("DPD_Control",#REF!,MATCH($A313,#REF!,0),FALSE)</f>
        <v>#REF!</v>
      </c>
      <c r="Y313" s="62" t="e">
        <f>HLOOKUP("DPD_Group",#REF!,MATCH($A313,#REF!,0),FALSE)</f>
        <v>#REF!</v>
      </c>
      <c r="Z313" s="47"/>
      <c r="AA313" s="47" t="e">
        <f>HLOOKUP("Pad type",#REF!,MATCH($A313,#REF!,0),FALSE)</f>
        <v>#REF!</v>
      </c>
      <c r="AB313" s="47"/>
      <c r="AC313" s="63" t="e">
        <f>HLOOKUP("POR Pin State",#REF!,MATCH($A313,#REF!,0),FALSE)</f>
        <v>#REF!</v>
      </c>
      <c r="AD313" s="207"/>
      <c r="AE313" s="208"/>
      <c r="AF313" s="208"/>
      <c r="AG313" s="208"/>
      <c r="AH313" s="209"/>
      <c r="AI313" s="209"/>
      <c r="AJ313" s="210"/>
      <c r="AK313" s="210"/>
      <c r="AL313" s="210"/>
      <c r="AM313" s="210"/>
      <c r="AN313" s="210"/>
      <c r="AO313" s="210"/>
      <c r="AP313" s="210"/>
      <c r="AQ313" s="215" t="s">
        <v>782</v>
      </c>
      <c r="AR313" s="105"/>
      <c r="AS313" s="105"/>
      <c r="AT313" s="105"/>
      <c r="AU313" s="105"/>
      <c r="AV313" s="105"/>
      <c r="AW313" s="105"/>
      <c r="AX313" s="105"/>
      <c r="AY313" s="105"/>
      <c r="AZ313" s="105"/>
      <c r="BA313" s="105"/>
      <c r="BB313" s="218"/>
      <c r="BC313" s="105"/>
      <c r="BD313" s="219"/>
      <c r="BE313" s="231" t="s">
        <v>782</v>
      </c>
      <c r="BF313" s="147" t="e">
        <f>VLOOKUP($A313,#REF!,34,FALSE)</f>
        <v>#REF!</v>
      </c>
      <c r="BG313" s="148" t="e">
        <f>VLOOKUP($A313,#REF!,22,FALSE)</f>
        <v>#REF!</v>
      </c>
      <c r="BH313" s="149"/>
    </row>
    <row r="314" s="5" customFormat="1" ht="12.95" customHeight="1" spans="1:60">
      <c r="A314" s="203" t="s">
        <v>782</v>
      </c>
      <c r="B314" s="38" t="e">
        <f>VLOOKUP($A314,#REF!,34,FALSE)</f>
        <v>#REF!</v>
      </c>
      <c r="C314" s="39" t="str">
        <f t="shared" si="171"/>
        <v>unused_CSI_A_D1_N</v>
      </c>
      <c r="D314" s="40" t="e">
        <f>IF(LEN(VLOOKUP($A314,#REF!,8,FALSE)),LEFT(VLOOKUP($A314,#REF!,8,FALSE),LEN(VLOOKUP($A314,#REF!,8,FALSE))-2),"")</f>
        <v>#REF!</v>
      </c>
      <c r="E314" s="41" t="e">
        <f>IF(LEN(VLOOKUP($A314,#REF!,4,FALSE)),IF(INDEX(#REF!,MATCH($A314,#REF!,0),1),LEFT(VLOOKUP($A314,#REF!,4,FALSE),LEN(VLOOKUP($A314,#REF!,4,FALSE))-2),CONCATENATE(LEFT(VLOOKUP($A314,#REF!,4,FALSE),LEN(VLOOKUP($A314,#REF!,4,FALSE))-2),"*")),"")</f>
        <v>#REF!</v>
      </c>
      <c r="F314" s="42" t="e">
        <f>IF(LEN(VLOOKUP($A314,#REF!,5,FALSE)),IF(INDEX(#REF!,MATCH($A314,#REF!,0),2),LEFT(VLOOKUP($A314,#REF!,5,FALSE),LEN(VLOOKUP($A314,#REF!,5,FALSE))-2),CONCATENATE(LEFT(VLOOKUP($A314,#REF!,5,FALSE),LEN(VLOOKUP($A314,#REF!,5,FALSE))-2),"*")),"")</f>
        <v>#REF!</v>
      </c>
      <c r="G314" s="42" t="e">
        <f>IF(LEN(VLOOKUP($A314,#REF!,6,FALSE)),IF(INDEX(#REF!,MATCH($A314,#REF!,0),3),LEFT(VLOOKUP($A314,#REF!,6,FALSE),LEN(VLOOKUP($A314,#REF!,6,FALSE))-2),CONCATENATE(LEFT(VLOOKUP($A314,#REF!,6,FALSE),LEN(VLOOKUP($A314,#REF!,6,FALSE))-2),"*")),"")</f>
        <v>#REF!</v>
      </c>
      <c r="H314" s="43" t="e">
        <f>IF(LEN(VLOOKUP($A314,#REF!,7,FALSE)),IF(INDEX(#REF!,MATCH($A314,#REF!,0),4),LEFT(VLOOKUP($A314,#REF!,7,FALSE),LEN(VLOOKUP($A314,#REF!,7,FALSE))-2),CONCATENATE(LEFT(VLOOKUP($A314,#REF!,7,FALSE),LEN(VLOOKUP($A314,#REF!,7,FALSE))-2),"*")),"")</f>
        <v>#REF!</v>
      </c>
      <c r="I314" s="54" t="e">
        <f>IF(LEN(VLOOKUP($A314,#REF!,8,FALSE)),UPPER(RIGHT(VLOOKUP($A314,#REF!,8,FALSE),1)),"")</f>
        <v>#REF!</v>
      </c>
      <c r="J314" s="42" t="e">
        <f>IF(LEN(VLOOKUP($A314,#REF!,4,FALSE)),UPPER(RIGHT(VLOOKUP($A314,#REF!,4,FALSE),1)),"")</f>
        <v>#REF!</v>
      </c>
      <c r="K314" s="42" t="e">
        <f>IF(LEN(VLOOKUP($A314,#REF!,5,FALSE)),UPPER(RIGHT(VLOOKUP($A314,#REF!,5,FALSE),1)),"")</f>
        <v>#REF!</v>
      </c>
      <c r="L314" s="42" t="e">
        <f>IF(LEN(VLOOKUP($A314,#REF!,6,FALSE)),UPPER(RIGHT(VLOOKUP($A314,#REF!,6,FALSE),1)),"")</f>
        <v>#REF!</v>
      </c>
      <c r="M314" s="43" t="e">
        <f>IF(LEN(VLOOKUP($A314,#REF!,7,FALSE)),UPPER(RIGHT(VLOOKUP($A314,#REF!,7,FALSE),1)),"")</f>
        <v>#REF!</v>
      </c>
      <c r="N314" s="206"/>
      <c r="O314" s="206"/>
      <c r="P314" s="206"/>
      <c r="Q314" s="206"/>
      <c r="R314" s="206"/>
      <c r="S314" s="63" t="e">
        <f>HLOOKUP("Device Tree Pin Name",#REF!,MATCH($A314,#REF!,0),FALSE)</f>
        <v>#REF!</v>
      </c>
      <c r="T314" s="47" t="e">
        <f>HLOOKUP("power rail",#REF!,MATCH($A314,#REF!,0),FALSE)</f>
        <v>#REF!</v>
      </c>
      <c r="U314" s="62" t="e">
        <f>HLOOKUP("Wake Capable",#REF!,MATCH($A314,#REF!,0),FALSE)</f>
        <v>#REF!</v>
      </c>
      <c r="V314" s="62" t="e">
        <f>HLOOKUP("Strap",#REF!,MATCH($A314,#REF!,0),FALSE)</f>
        <v>#REF!</v>
      </c>
      <c r="W314" s="62"/>
      <c r="X314" s="62" t="e">
        <f>HLOOKUP("DPD_Control",#REF!,MATCH($A314,#REF!,0),FALSE)</f>
        <v>#REF!</v>
      </c>
      <c r="Y314" s="62" t="e">
        <f>HLOOKUP("DPD_Group",#REF!,MATCH($A314,#REF!,0),FALSE)</f>
        <v>#REF!</v>
      </c>
      <c r="Z314" s="47"/>
      <c r="AA314" s="47" t="e">
        <f>HLOOKUP("Pad type",#REF!,MATCH($A314,#REF!,0),FALSE)</f>
        <v>#REF!</v>
      </c>
      <c r="AB314" s="47"/>
      <c r="AC314" s="63" t="e">
        <f>HLOOKUP("POR Pin State",#REF!,MATCH($A314,#REF!,0),FALSE)</f>
        <v>#REF!</v>
      </c>
      <c r="AD314" s="207"/>
      <c r="AE314" s="208"/>
      <c r="AF314" s="208"/>
      <c r="AG314" s="208"/>
      <c r="AH314" s="209"/>
      <c r="AI314" s="209"/>
      <c r="AJ314" s="210"/>
      <c r="AK314" s="210"/>
      <c r="AL314" s="210"/>
      <c r="AM314" s="210"/>
      <c r="AN314" s="210"/>
      <c r="AO314" s="210"/>
      <c r="AP314" s="210"/>
      <c r="AQ314" s="215" t="s">
        <v>781</v>
      </c>
      <c r="AR314" s="105"/>
      <c r="AS314" s="105"/>
      <c r="AT314" s="105"/>
      <c r="AU314" s="105"/>
      <c r="AV314" s="105"/>
      <c r="AW314" s="105"/>
      <c r="AX314" s="105"/>
      <c r="AY314" s="105"/>
      <c r="AZ314" s="105"/>
      <c r="BA314" s="105"/>
      <c r="BB314" s="218"/>
      <c r="BC314" s="105"/>
      <c r="BD314" s="219"/>
      <c r="BE314" s="231" t="s">
        <v>781</v>
      </c>
      <c r="BF314" s="147" t="e">
        <f>VLOOKUP($A314,#REF!,34,FALSE)</f>
        <v>#REF!</v>
      </c>
      <c r="BG314" s="148" t="e">
        <f>VLOOKUP($A314,#REF!,22,FALSE)</f>
        <v>#REF!</v>
      </c>
      <c r="BH314" s="149"/>
    </row>
    <row r="315" s="5" customFormat="1" ht="12.95" customHeight="1" spans="1:60">
      <c r="A315" s="203" t="s">
        <v>783</v>
      </c>
      <c r="B315" s="38" t="e">
        <f>VLOOKUP($A315,#REF!,34,FALSE)</f>
        <v>#REF!</v>
      </c>
      <c r="C315" s="39" t="str">
        <f t="shared" si="171"/>
        <v>unused_CSI_B_D0_P</v>
      </c>
      <c r="D315" s="40" t="e">
        <f>IF(LEN(VLOOKUP($A315,#REF!,8,FALSE)),LEFT(VLOOKUP($A315,#REF!,8,FALSE),LEN(VLOOKUP($A315,#REF!,8,FALSE))-2),"")</f>
        <v>#REF!</v>
      </c>
      <c r="E315" s="41" t="e">
        <f>IF(LEN(VLOOKUP($A315,#REF!,4,FALSE)),IF(INDEX(#REF!,MATCH($A315,#REF!,0),1),LEFT(VLOOKUP($A315,#REF!,4,FALSE),LEN(VLOOKUP($A315,#REF!,4,FALSE))-2),CONCATENATE(LEFT(VLOOKUP($A315,#REF!,4,FALSE),LEN(VLOOKUP($A315,#REF!,4,FALSE))-2),"*")),"")</f>
        <v>#REF!</v>
      </c>
      <c r="F315" s="42" t="e">
        <f>IF(LEN(VLOOKUP($A315,#REF!,5,FALSE)),IF(INDEX(#REF!,MATCH($A315,#REF!,0),2),LEFT(VLOOKUP($A315,#REF!,5,FALSE),LEN(VLOOKUP($A315,#REF!,5,FALSE))-2),CONCATENATE(LEFT(VLOOKUP($A315,#REF!,5,FALSE),LEN(VLOOKUP($A315,#REF!,5,FALSE))-2),"*")),"")</f>
        <v>#REF!</v>
      </c>
      <c r="G315" s="42" t="e">
        <f>IF(LEN(VLOOKUP($A315,#REF!,6,FALSE)),IF(INDEX(#REF!,MATCH($A315,#REF!,0),3),LEFT(VLOOKUP($A315,#REF!,6,FALSE),LEN(VLOOKUP($A315,#REF!,6,FALSE))-2),CONCATENATE(LEFT(VLOOKUP($A315,#REF!,6,FALSE),LEN(VLOOKUP($A315,#REF!,6,FALSE))-2),"*")),"")</f>
        <v>#REF!</v>
      </c>
      <c r="H315" s="43" t="e">
        <f>IF(LEN(VLOOKUP($A315,#REF!,7,FALSE)),IF(INDEX(#REF!,MATCH($A315,#REF!,0),4),LEFT(VLOOKUP($A315,#REF!,7,FALSE),LEN(VLOOKUP($A315,#REF!,7,FALSE))-2),CONCATENATE(LEFT(VLOOKUP($A315,#REF!,7,FALSE),LEN(VLOOKUP($A315,#REF!,7,FALSE))-2),"*")),"")</f>
        <v>#REF!</v>
      </c>
      <c r="I315" s="54" t="e">
        <f>IF(LEN(VLOOKUP($A315,#REF!,8,FALSE)),UPPER(RIGHT(VLOOKUP($A315,#REF!,8,FALSE),1)),"")</f>
        <v>#REF!</v>
      </c>
      <c r="J315" s="42" t="e">
        <f>IF(LEN(VLOOKUP($A315,#REF!,4,FALSE)),UPPER(RIGHT(VLOOKUP($A315,#REF!,4,FALSE),1)),"")</f>
        <v>#REF!</v>
      </c>
      <c r="K315" s="42" t="e">
        <f>IF(LEN(VLOOKUP($A315,#REF!,5,FALSE)),UPPER(RIGHT(VLOOKUP($A315,#REF!,5,FALSE),1)),"")</f>
        <v>#REF!</v>
      </c>
      <c r="L315" s="42" t="e">
        <f>IF(LEN(VLOOKUP($A315,#REF!,6,FALSE)),UPPER(RIGHT(VLOOKUP($A315,#REF!,6,FALSE),1)),"")</f>
        <v>#REF!</v>
      </c>
      <c r="M315" s="43" t="e">
        <f>IF(LEN(VLOOKUP($A315,#REF!,7,FALSE)),UPPER(RIGHT(VLOOKUP($A315,#REF!,7,FALSE),1)),"")</f>
        <v>#REF!</v>
      </c>
      <c r="N315" s="206"/>
      <c r="O315" s="206"/>
      <c r="P315" s="206"/>
      <c r="Q315" s="206"/>
      <c r="R315" s="206"/>
      <c r="S315" s="63" t="e">
        <f>HLOOKUP("Device Tree Pin Name",#REF!,MATCH($A315,#REF!,0),FALSE)</f>
        <v>#REF!</v>
      </c>
      <c r="T315" s="47" t="e">
        <f>HLOOKUP("power rail",#REF!,MATCH($A315,#REF!,0),FALSE)</f>
        <v>#REF!</v>
      </c>
      <c r="U315" s="62" t="e">
        <f>HLOOKUP("Wake Capable",#REF!,MATCH($A315,#REF!,0),FALSE)</f>
        <v>#REF!</v>
      </c>
      <c r="V315" s="62" t="e">
        <f>HLOOKUP("Strap",#REF!,MATCH($A315,#REF!,0),FALSE)</f>
        <v>#REF!</v>
      </c>
      <c r="W315" s="62"/>
      <c r="X315" s="62" t="e">
        <f>HLOOKUP("DPD_Control",#REF!,MATCH($A315,#REF!,0),FALSE)</f>
        <v>#REF!</v>
      </c>
      <c r="Y315" s="62" t="e">
        <f>HLOOKUP("DPD_Group",#REF!,MATCH($A315,#REF!,0),FALSE)</f>
        <v>#REF!</v>
      </c>
      <c r="Z315" s="47"/>
      <c r="AA315" s="47" t="e">
        <f>HLOOKUP("Pad type",#REF!,MATCH($A315,#REF!,0),FALSE)</f>
        <v>#REF!</v>
      </c>
      <c r="AB315" s="47"/>
      <c r="AC315" s="63" t="e">
        <f>HLOOKUP("POR Pin State",#REF!,MATCH($A315,#REF!,0),FALSE)</f>
        <v>#REF!</v>
      </c>
      <c r="AD315" s="207"/>
      <c r="AE315" s="208"/>
      <c r="AF315" s="208"/>
      <c r="AG315" s="208"/>
      <c r="AH315" s="209"/>
      <c r="AI315" s="209"/>
      <c r="AJ315" s="210"/>
      <c r="AK315" s="210"/>
      <c r="AL315" s="210"/>
      <c r="AM315" s="210"/>
      <c r="AN315" s="210"/>
      <c r="AO315" s="210"/>
      <c r="AP315" s="210"/>
      <c r="AQ315" s="214" t="s">
        <v>784</v>
      </c>
      <c r="AR315" s="105"/>
      <c r="AS315" s="105"/>
      <c r="AT315" s="105"/>
      <c r="AU315" s="105"/>
      <c r="AV315" s="105"/>
      <c r="AW315" s="105"/>
      <c r="AX315" s="105"/>
      <c r="AY315" s="105"/>
      <c r="AZ315" s="105"/>
      <c r="BA315" s="105"/>
      <c r="BB315" s="218"/>
      <c r="BC315" s="105"/>
      <c r="BD315" s="219"/>
      <c r="BE315" s="231" t="s">
        <v>784</v>
      </c>
      <c r="BF315" s="147" t="e">
        <f>VLOOKUP($A315,#REF!,34,FALSE)</f>
        <v>#REF!</v>
      </c>
      <c r="BG315" s="148" t="e">
        <f>VLOOKUP($A315,#REF!,22,FALSE)</f>
        <v>#REF!</v>
      </c>
      <c r="BH315" s="149"/>
    </row>
    <row r="316" s="5" customFormat="1" ht="12.95" customHeight="1" spans="1:60">
      <c r="A316" s="203" t="s">
        <v>785</v>
      </c>
      <c r="B316" s="38" t="e">
        <f>VLOOKUP($A316,#REF!,34,FALSE)</f>
        <v>#REF!</v>
      </c>
      <c r="C316" s="39" t="str">
        <f t="shared" si="171"/>
        <v>unused_CSI_B_D0_N</v>
      </c>
      <c r="D316" s="40" t="e">
        <f>IF(LEN(VLOOKUP($A316,#REF!,8,FALSE)),LEFT(VLOOKUP($A316,#REF!,8,FALSE),LEN(VLOOKUP($A316,#REF!,8,FALSE))-2),"")</f>
        <v>#REF!</v>
      </c>
      <c r="E316" s="41" t="e">
        <f>IF(LEN(VLOOKUP($A316,#REF!,4,FALSE)),IF(INDEX(#REF!,MATCH($A316,#REF!,0),1),LEFT(VLOOKUP($A316,#REF!,4,FALSE),LEN(VLOOKUP($A316,#REF!,4,FALSE))-2),CONCATENATE(LEFT(VLOOKUP($A316,#REF!,4,FALSE),LEN(VLOOKUP($A316,#REF!,4,FALSE))-2),"*")),"")</f>
        <v>#REF!</v>
      </c>
      <c r="F316" s="42" t="e">
        <f>IF(LEN(VLOOKUP($A316,#REF!,5,FALSE)),IF(INDEX(#REF!,MATCH($A316,#REF!,0),2),LEFT(VLOOKUP($A316,#REF!,5,FALSE),LEN(VLOOKUP($A316,#REF!,5,FALSE))-2),CONCATENATE(LEFT(VLOOKUP($A316,#REF!,5,FALSE),LEN(VLOOKUP($A316,#REF!,5,FALSE))-2),"*")),"")</f>
        <v>#REF!</v>
      </c>
      <c r="G316" s="42" t="e">
        <f>IF(LEN(VLOOKUP($A316,#REF!,6,FALSE)),IF(INDEX(#REF!,MATCH($A316,#REF!,0),3),LEFT(VLOOKUP($A316,#REF!,6,FALSE),LEN(VLOOKUP($A316,#REF!,6,FALSE))-2),CONCATENATE(LEFT(VLOOKUP($A316,#REF!,6,FALSE),LEN(VLOOKUP($A316,#REF!,6,FALSE))-2),"*")),"")</f>
        <v>#REF!</v>
      </c>
      <c r="H316" s="43" t="e">
        <f>IF(LEN(VLOOKUP($A316,#REF!,7,FALSE)),IF(INDEX(#REF!,MATCH($A316,#REF!,0),4),LEFT(VLOOKUP($A316,#REF!,7,FALSE),LEN(VLOOKUP($A316,#REF!,7,FALSE))-2),CONCATENATE(LEFT(VLOOKUP($A316,#REF!,7,FALSE),LEN(VLOOKUP($A316,#REF!,7,FALSE))-2),"*")),"")</f>
        <v>#REF!</v>
      </c>
      <c r="I316" s="54" t="e">
        <f>IF(LEN(VLOOKUP($A316,#REF!,8,FALSE)),UPPER(RIGHT(VLOOKUP($A316,#REF!,8,FALSE),1)),"")</f>
        <v>#REF!</v>
      </c>
      <c r="J316" s="42" t="e">
        <f>IF(LEN(VLOOKUP($A316,#REF!,4,FALSE)),UPPER(RIGHT(VLOOKUP($A316,#REF!,4,FALSE),1)),"")</f>
        <v>#REF!</v>
      </c>
      <c r="K316" s="42" t="e">
        <f>IF(LEN(VLOOKUP($A316,#REF!,5,FALSE)),UPPER(RIGHT(VLOOKUP($A316,#REF!,5,FALSE),1)),"")</f>
        <v>#REF!</v>
      </c>
      <c r="L316" s="42" t="e">
        <f>IF(LEN(VLOOKUP($A316,#REF!,6,FALSE)),UPPER(RIGHT(VLOOKUP($A316,#REF!,6,FALSE),1)),"")</f>
        <v>#REF!</v>
      </c>
      <c r="M316" s="43" t="e">
        <f>IF(LEN(VLOOKUP($A316,#REF!,7,FALSE)),UPPER(RIGHT(VLOOKUP($A316,#REF!,7,FALSE),1)),"")</f>
        <v>#REF!</v>
      </c>
      <c r="N316" s="206"/>
      <c r="O316" s="206"/>
      <c r="P316" s="206"/>
      <c r="Q316" s="206"/>
      <c r="R316" s="206"/>
      <c r="S316" s="63" t="e">
        <f>HLOOKUP("Device Tree Pin Name",#REF!,MATCH($A316,#REF!,0),FALSE)</f>
        <v>#REF!</v>
      </c>
      <c r="T316" s="47" t="e">
        <f>HLOOKUP("power rail",#REF!,MATCH($A316,#REF!,0),FALSE)</f>
        <v>#REF!</v>
      </c>
      <c r="U316" s="62" t="e">
        <f>HLOOKUP("Wake Capable",#REF!,MATCH($A316,#REF!,0),FALSE)</f>
        <v>#REF!</v>
      </c>
      <c r="V316" s="62" t="e">
        <f>HLOOKUP("Strap",#REF!,MATCH($A316,#REF!,0),FALSE)</f>
        <v>#REF!</v>
      </c>
      <c r="W316" s="62"/>
      <c r="X316" s="62" t="e">
        <f>HLOOKUP("DPD_Control",#REF!,MATCH($A316,#REF!,0),FALSE)</f>
        <v>#REF!</v>
      </c>
      <c r="Y316" s="62" t="e">
        <f>HLOOKUP("DPD_Group",#REF!,MATCH($A316,#REF!,0),FALSE)</f>
        <v>#REF!</v>
      </c>
      <c r="Z316" s="47"/>
      <c r="AA316" s="47" t="e">
        <f>HLOOKUP("Pad type",#REF!,MATCH($A316,#REF!,0),FALSE)</f>
        <v>#REF!</v>
      </c>
      <c r="AB316" s="47"/>
      <c r="AC316" s="63" t="e">
        <f>HLOOKUP("POR Pin State",#REF!,MATCH($A316,#REF!,0),FALSE)</f>
        <v>#REF!</v>
      </c>
      <c r="AD316" s="207"/>
      <c r="AE316" s="208"/>
      <c r="AF316" s="208"/>
      <c r="AG316" s="208"/>
      <c r="AH316" s="209"/>
      <c r="AI316" s="209"/>
      <c r="AJ316" s="210"/>
      <c r="AK316" s="210"/>
      <c r="AL316" s="210"/>
      <c r="AM316" s="210"/>
      <c r="AN316" s="210"/>
      <c r="AO316" s="210"/>
      <c r="AP316" s="210"/>
      <c r="AQ316" s="215" t="s">
        <v>786</v>
      </c>
      <c r="AR316" s="105"/>
      <c r="AS316" s="105"/>
      <c r="AT316" s="105"/>
      <c r="AU316" s="105"/>
      <c r="AV316" s="105"/>
      <c r="AW316" s="105"/>
      <c r="AX316" s="105"/>
      <c r="AY316" s="105"/>
      <c r="AZ316" s="105"/>
      <c r="BA316" s="105"/>
      <c r="BB316" s="218"/>
      <c r="BC316" s="105"/>
      <c r="BD316" s="219"/>
      <c r="BE316" s="231" t="s">
        <v>786</v>
      </c>
      <c r="BF316" s="147" t="e">
        <f>VLOOKUP($A316,#REF!,34,FALSE)</f>
        <v>#REF!</v>
      </c>
      <c r="BG316" s="148" t="e">
        <f>VLOOKUP($A316,#REF!,22,FALSE)</f>
        <v>#REF!</v>
      </c>
      <c r="BH316" s="149"/>
    </row>
    <row r="317" s="5" customFormat="1" ht="12.95" customHeight="1" spans="1:60">
      <c r="A317" s="203" t="s">
        <v>786</v>
      </c>
      <c r="B317" s="38" t="e">
        <f>VLOOKUP($A317,#REF!,34,FALSE)</f>
        <v>#REF!</v>
      </c>
      <c r="C317" s="39" t="str">
        <f t="shared" si="171"/>
        <v>unused_CSI_B_CLK_P</v>
      </c>
      <c r="D317" s="40" t="e">
        <f>IF(LEN(VLOOKUP($A317,#REF!,8,FALSE)),LEFT(VLOOKUP($A317,#REF!,8,FALSE),LEN(VLOOKUP($A317,#REF!,8,FALSE))-2),"")</f>
        <v>#REF!</v>
      </c>
      <c r="E317" s="41" t="e">
        <f>IF(LEN(VLOOKUP($A317,#REF!,4,FALSE)),IF(INDEX(#REF!,MATCH($A317,#REF!,0),1),LEFT(VLOOKUP($A317,#REF!,4,FALSE),LEN(VLOOKUP($A317,#REF!,4,FALSE))-2),CONCATENATE(LEFT(VLOOKUP($A317,#REF!,4,FALSE),LEN(VLOOKUP($A317,#REF!,4,FALSE))-2),"*")),"")</f>
        <v>#REF!</v>
      </c>
      <c r="F317" s="42" t="e">
        <f>IF(LEN(VLOOKUP($A317,#REF!,5,FALSE)),IF(INDEX(#REF!,MATCH($A317,#REF!,0),2),LEFT(VLOOKUP($A317,#REF!,5,FALSE),LEN(VLOOKUP($A317,#REF!,5,FALSE))-2),CONCATENATE(LEFT(VLOOKUP($A317,#REF!,5,FALSE),LEN(VLOOKUP($A317,#REF!,5,FALSE))-2),"*")),"")</f>
        <v>#REF!</v>
      </c>
      <c r="G317" s="42" t="e">
        <f>IF(LEN(VLOOKUP($A317,#REF!,6,FALSE)),IF(INDEX(#REF!,MATCH($A317,#REF!,0),3),LEFT(VLOOKUP($A317,#REF!,6,FALSE),LEN(VLOOKUP($A317,#REF!,6,FALSE))-2),CONCATENATE(LEFT(VLOOKUP($A317,#REF!,6,FALSE),LEN(VLOOKUP($A317,#REF!,6,FALSE))-2),"*")),"")</f>
        <v>#REF!</v>
      </c>
      <c r="H317" s="43" t="e">
        <f>IF(LEN(VLOOKUP($A317,#REF!,7,FALSE)),IF(INDEX(#REF!,MATCH($A317,#REF!,0),4),LEFT(VLOOKUP($A317,#REF!,7,FALSE),LEN(VLOOKUP($A317,#REF!,7,FALSE))-2),CONCATENATE(LEFT(VLOOKUP($A317,#REF!,7,FALSE),LEN(VLOOKUP($A317,#REF!,7,FALSE))-2),"*")),"")</f>
        <v>#REF!</v>
      </c>
      <c r="I317" s="54" t="e">
        <f>IF(LEN(VLOOKUP($A317,#REF!,8,FALSE)),UPPER(RIGHT(VLOOKUP($A317,#REF!,8,FALSE),1)),"")</f>
        <v>#REF!</v>
      </c>
      <c r="J317" s="42" t="e">
        <f>IF(LEN(VLOOKUP($A317,#REF!,4,FALSE)),UPPER(RIGHT(VLOOKUP($A317,#REF!,4,FALSE),1)),"")</f>
        <v>#REF!</v>
      </c>
      <c r="K317" s="42" t="e">
        <f>IF(LEN(VLOOKUP($A317,#REF!,5,FALSE)),UPPER(RIGHT(VLOOKUP($A317,#REF!,5,FALSE),1)),"")</f>
        <v>#REF!</v>
      </c>
      <c r="L317" s="42" t="e">
        <f>IF(LEN(VLOOKUP($A317,#REF!,6,FALSE)),UPPER(RIGHT(VLOOKUP($A317,#REF!,6,FALSE),1)),"")</f>
        <v>#REF!</v>
      </c>
      <c r="M317" s="43" t="e">
        <f>IF(LEN(VLOOKUP($A317,#REF!,7,FALSE)),UPPER(RIGHT(VLOOKUP($A317,#REF!,7,FALSE),1)),"")</f>
        <v>#REF!</v>
      </c>
      <c r="N317" s="206"/>
      <c r="O317" s="206"/>
      <c r="P317" s="206"/>
      <c r="Q317" s="206"/>
      <c r="R317" s="206"/>
      <c r="S317" s="63" t="e">
        <f>HLOOKUP("Device Tree Pin Name",#REF!,MATCH($A317,#REF!,0),FALSE)</f>
        <v>#REF!</v>
      </c>
      <c r="T317" s="47" t="e">
        <f>HLOOKUP("power rail",#REF!,MATCH($A317,#REF!,0),FALSE)</f>
        <v>#REF!</v>
      </c>
      <c r="U317" s="62" t="e">
        <f>HLOOKUP("Wake Capable",#REF!,MATCH($A317,#REF!,0),FALSE)</f>
        <v>#REF!</v>
      </c>
      <c r="V317" s="62" t="e">
        <f>HLOOKUP("Strap",#REF!,MATCH($A317,#REF!,0),FALSE)</f>
        <v>#REF!</v>
      </c>
      <c r="W317" s="62"/>
      <c r="X317" s="62" t="e">
        <f>HLOOKUP("DPD_Control",#REF!,MATCH($A317,#REF!,0),FALSE)</f>
        <v>#REF!</v>
      </c>
      <c r="Y317" s="62" t="e">
        <f>HLOOKUP("DPD_Group",#REF!,MATCH($A317,#REF!,0),FALSE)</f>
        <v>#REF!</v>
      </c>
      <c r="Z317" s="47"/>
      <c r="AA317" s="47" t="e">
        <f>HLOOKUP("Pad type",#REF!,MATCH($A317,#REF!,0),FALSE)</f>
        <v>#REF!</v>
      </c>
      <c r="AB317" s="47"/>
      <c r="AC317" s="63" t="e">
        <f>HLOOKUP("POR Pin State",#REF!,MATCH($A317,#REF!,0),FALSE)</f>
        <v>#REF!</v>
      </c>
      <c r="AD317" s="207"/>
      <c r="AE317" s="208"/>
      <c r="AF317" s="208"/>
      <c r="AG317" s="208"/>
      <c r="AH317" s="209"/>
      <c r="AI317" s="209"/>
      <c r="AJ317" s="210"/>
      <c r="AK317" s="210"/>
      <c r="AL317" s="210"/>
      <c r="AM317" s="210"/>
      <c r="AN317" s="210"/>
      <c r="AO317" s="210"/>
      <c r="AP317" s="210"/>
      <c r="AQ317" s="215" t="s">
        <v>785</v>
      </c>
      <c r="AR317" s="105"/>
      <c r="AS317" s="105"/>
      <c r="AT317" s="105"/>
      <c r="AU317" s="105"/>
      <c r="AV317" s="105"/>
      <c r="AW317" s="105"/>
      <c r="AX317" s="105"/>
      <c r="AY317" s="105"/>
      <c r="AZ317" s="105"/>
      <c r="BA317" s="105"/>
      <c r="BB317" s="218"/>
      <c r="BC317" s="105"/>
      <c r="BD317" s="219"/>
      <c r="BE317" s="231" t="s">
        <v>785</v>
      </c>
      <c r="BF317" s="147" t="e">
        <f>VLOOKUP($A317,#REF!,34,FALSE)</f>
        <v>#REF!</v>
      </c>
      <c r="BG317" s="148" t="e">
        <f>VLOOKUP($A317,#REF!,22,FALSE)</f>
        <v>#REF!</v>
      </c>
      <c r="BH317" s="149"/>
    </row>
    <row r="318" s="5" customFormat="1" ht="12.95" customHeight="1" spans="1:60">
      <c r="A318" s="203" t="s">
        <v>784</v>
      </c>
      <c r="B318" s="38" t="e">
        <f>VLOOKUP($A318,#REF!,34,FALSE)</f>
        <v>#REF!</v>
      </c>
      <c r="C318" s="39" t="str">
        <f t="shared" si="171"/>
        <v>unused_CSI_B_CLK_N</v>
      </c>
      <c r="D318" s="40" t="e">
        <f>IF(LEN(VLOOKUP($A318,#REF!,8,FALSE)),LEFT(VLOOKUP($A318,#REF!,8,FALSE),LEN(VLOOKUP($A318,#REF!,8,FALSE))-2),"")</f>
        <v>#REF!</v>
      </c>
      <c r="E318" s="41" t="e">
        <f>IF(LEN(VLOOKUP($A318,#REF!,4,FALSE)),IF(INDEX(#REF!,MATCH($A318,#REF!,0),1),LEFT(VLOOKUP($A318,#REF!,4,FALSE),LEN(VLOOKUP($A318,#REF!,4,FALSE))-2),CONCATENATE(LEFT(VLOOKUP($A318,#REF!,4,FALSE),LEN(VLOOKUP($A318,#REF!,4,FALSE))-2),"*")),"")</f>
        <v>#REF!</v>
      </c>
      <c r="F318" s="42" t="e">
        <f>IF(LEN(VLOOKUP($A318,#REF!,5,FALSE)),IF(INDEX(#REF!,MATCH($A318,#REF!,0),2),LEFT(VLOOKUP($A318,#REF!,5,FALSE),LEN(VLOOKUP($A318,#REF!,5,FALSE))-2),CONCATENATE(LEFT(VLOOKUP($A318,#REF!,5,FALSE),LEN(VLOOKUP($A318,#REF!,5,FALSE))-2),"*")),"")</f>
        <v>#REF!</v>
      </c>
      <c r="G318" s="42" t="e">
        <f>IF(LEN(VLOOKUP($A318,#REF!,6,FALSE)),IF(INDEX(#REF!,MATCH($A318,#REF!,0),3),LEFT(VLOOKUP($A318,#REF!,6,FALSE),LEN(VLOOKUP($A318,#REF!,6,FALSE))-2),CONCATENATE(LEFT(VLOOKUP($A318,#REF!,6,FALSE),LEN(VLOOKUP($A318,#REF!,6,FALSE))-2),"*")),"")</f>
        <v>#REF!</v>
      </c>
      <c r="H318" s="43" t="e">
        <f>IF(LEN(VLOOKUP($A318,#REF!,7,FALSE)),IF(INDEX(#REF!,MATCH($A318,#REF!,0),4),LEFT(VLOOKUP($A318,#REF!,7,FALSE),LEN(VLOOKUP($A318,#REF!,7,FALSE))-2),CONCATENATE(LEFT(VLOOKUP($A318,#REF!,7,FALSE),LEN(VLOOKUP($A318,#REF!,7,FALSE))-2),"*")),"")</f>
        <v>#REF!</v>
      </c>
      <c r="I318" s="54" t="e">
        <f>IF(LEN(VLOOKUP($A318,#REF!,8,FALSE)),UPPER(RIGHT(VLOOKUP($A318,#REF!,8,FALSE),1)),"")</f>
        <v>#REF!</v>
      </c>
      <c r="J318" s="42" t="e">
        <f>IF(LEN(VLOOKUP($A318,#REF!,4,FALSE)),UPPER(RIGHT(VLOOKUP($A318,#REF!,4,FALSE),1)),"")</f>
        <v>#REF!</v>
      </c>
      <c r="K318" s="42" t="e">
        <f>IF(LEN(VLOOKUP($A318,#REF!,5,FALSE)),UPPER(RIGHT(VLOOKUP($A318,#REF!,5,FALSE),1)),"")</f>
        <v>#REF!</v>
      </c>
      <c r="L318" s="42" t="e">
        <f>IF(LEN(VLOOKUP($A318,#REF!,6,FALSE)),UPPER(RIGHT(VLOOKUP($A318,#REF!,6,FALSE),1)),"")</f>
        <v>#REF!</v>
      </c>
      <c r="M318" s="43" t="e">
        <f>IF(LEN(VLOOKUP($A318,#REF!,7,FALSE)),UPPER(RIGHT(VLOOKUP($A318,#REF!,7,FALSE),1)),"")</f>
        <v>#REF!</v>
      </c>
      <c r="N318" s="206"/>
      <c r="O318" s="206"/>
      <c r="P318" s="206"/>
      <c r="Q318" s="206"/>
      <c r="R318" s="206"/>
      <c r="S318" s="63" t="e">
        <f>HLOOKUP("Device Tree Pin Name",#REF!,MATCH($A318,#REF!,0),FALSE)</f>
        <v>#REF!</v>
      </c>
      <c r="T318" s="47" t="e">
        <f>HLOOKUP("power rail",#REF!,MATCH($A318,#REF!,0),FALSE)</f>
        <v>#REF!</v>
      </c>
      <c r="U318" s="62" t="e">
        <f>HLOOKUP("Wake Capable",#REF!,MATCH($A318,#REF!,0),FALSE)</f>
        <v>#REF!</v>
      </c>
      <c r="V318" s="62" t="e">
        <f>HLOOKUP("Strap",#REF!,MATCH($A318,#REF!,0),FALSE)</f>
        <v>#REF!</v>
      </c>
      <c r="W318" s="62"/>
      <c r="X318" s="62" t="e">
        <f>HLOOKUP("DPD_Control",#REF!,MATCH($A318,#REF!,0),FALSE)</f>
        <v>#REF!</v>
      </c>
      <c r="Y318" s="62" t="e">
        <f>HLOOKUP("DPD_Group",#REF!,MATCH($A318,#REF!,0),FALSE)</f>
        <v>#REF!</v>
      </c>
      <c r="Z318" s="47"/>
      <c r="AA318" s="47" t="e">
        <f>HLOOKUP("Pad type",#REF!,MATCH($A318,#REF!,0),FALSE)</f>
        <v>#REF!</v>
      </c>
      <c r="AB318" s="47"/>
      <c r="AC318" s="63" t="e">
        <f>HLOOKUP("POR Pin State",#REF!,MATCH($A318,#REF!,0),FALSE)</f>
        <v>#REF!</v>
      </c>
      <c r="AD318" s="207"/>
      <c r="AE318" s="208"/>
      <c r="AF318" s="208"/>
      <c r="AG318" s="208"/>
      <c r="AH318" s="209"/>
      <c r="AI318" s="209"/>
      <c r="AJ318" s="210"/>
      <c r="AK318" s="210"/>
      <c r="AL318" s="210"/>
      <c r="AM318" s="210"/>
      <c r="AN318" s="210"/>
      <c r="AO318" s="210"/>
      <c r="AP318" s="210"/>
      <c r="AQ318" s="215" t="s">
        <v>783</v>
      </c>
      <c r="AR318" s="105"/>
      <c r="AS318" s="105"/>
      <c r="AT318" s="105"/>
      <c r="AU318" s="105"/>
      <c r="AV318" s="105"/>
      <c r="AW318" s="105"/>
      <c r="AX318" s="105"/>
      <c r="AY318" s="105"/>
      <c r="AZ318" s="105"/>
      <c r="BA318" s="105"/>
      <c r="BB318" s="218"/>
      <c r="BC318" s="105"/>
      <c r="BD318" s="219"/>
      <c r="BE318" s="231" t="s">
        <v>783</v>
      </c>
      <c r="BF318" s="147" t="e">
        <f>VLOOKUP($A318,#REF!,34,FALSE)</f>
        <v>#REF!</v>
      </c>
      <c r="BG318" s="148" t="e">
        <f>VLOOKUP($A318,#REF!,22,FALSE)</f>
        <v>#REF!</v>
      </c>
      <c r="BH318" s="149"/>
    </row>
    <row r="319" s="5" customFormat="1" ht="12.95" customHeight="1" spans="1:60">
      <c r="A319" s="203" t="s">
        <v>787</v>
      </c>
      <c r="B319" s="38" t="e">
        <f>VLOOKUP($A319,#REF!,34,FALSE)</f>
        <v>#REF!</v>
      </c>
      <c r="C319" s="39" t="str">
        <f t="shared" si="171"/>
        <v>unused_CSI_B_D1_P</v>
      </c>
      <c r="D319" s="40" t="e">
        <f>IF(LEN(VLOOKUP($A319,#REF!,8,FALSE)),LEFT(VLOOKUP($A319,#REF!,8,FALSE),LEN(VLOOKUP($A319,#REF!,8,FALSE))-2),"")</f>
        <v>#REF!</v>
      </c>
      <c r="E319" s="41" t="e">
        <f>IF(LEN(VLOOKUP($A319,#REF!,4,FALSE)),IF(INDEX(#REF!,MATCH($A319,#REF!,0),1),LEFT(VLOOKUP($A319,#REF!,4,FALSE),LEN(VLOOKUP($A319,#REF!,4,FALSE))-2),CONCATENATE(LEFT(VLOOKUP($A319,#REF!,4,FALSE),LEN(VLOOKUP($A319,#REF!,4,FALSE))-2),"*")),"")</f>
        <v>#REF!</v>
      </c>
      <c r="F319" s="42" t="e">
        <f>IF(LEN(VLOOKUP($A319,#REF!,5,FALSE)),IF(INDEX(#REF!,MATCH($A319,#REF!,0),2),LEFT(VLOOKUP($A319,#REF!,5,FALSE),LEN(VLOOKUP($A319,#REF!,5,FALSE))-2),CONCATENATE(LEFT(VLOOKUP($A319,#REF!,5,FALSE),LEN(VLOOKUP($A319,#REF!,5,FALSE))-2),"*")),"")</f>
        <v>#REF!</v>
      </c>
      <c r="G319" s="42" t="e">
        <f>IF(LEN(VLOOKUP($A319,#REF!,6,FALSE)),IF(INDEX(#REF!,MATCH($A319,#REF!,0),3),LEFT(VLOOKUP($A319,#REF!,6,FALSE),LEN(VLOOKUP($A319,#REF!,6,FALSE))-2),CONCATENATE(LEFT(VLOOKUP($A319,#REF!,6,FALSE),LEN(VLOOKUP($A319,#REF!,6,FALSE))-2),"*")),"")</f>
        <v>#REF!</v>
      </c>
      <c r="H319" s="43" t="e">
        <f>IF(LEN(VLOOKUP($A319,#REF!,7,FALSE)),IF(INDEX(#REF!,MATCH($A319,#REF!,0),4),LEFT(VLOOKUP($A319,#REF!,7,FALSE),LEN(VLOOKUP($A319,#REF!,7,FALSE))-2),CONCATENATE(LEFT(VLOOKUP($A319,#REF!,7,FALSE),LEN(VLOOKUP($A319,#REF!,7,FALSE))-2),"*")),"")</f>
        <v>#REF!</v>
      </c>
      <c r="I319" s="54" t="e">
        <f>IF(LEN(VLOOKUP($A319,#REF!,8,FALSE)),UPPER(RIGHT(VLOOKUP($A319,#REF!,8,FALSE),1)),"")</f>
        <v>#REF!</v>
      </c>
      <c r="J319" s="42" t="e">
        <f>IF(LEN(VLOOKUP($A319,#REF!,4,FALSE)),UPPER(RIGHT(VLOOKUP($A319,#REF!,4,FALSE),1)),"")</f>
        <v>#REF!</v>
      </c>
      <c r="K319" s="42" t="e">
        <f>IF(LEN(VLOOKUP($A319,#REF!,5,FALSE)),UPPER(RIGHT(VLOOKUP($A319,#REF!,5,FALSE),1)),"")</f>
        <v>#REF!</v>
      </c>
      <c r="L319" s="42" t="e">
        <f>IF(LEN(VLOOKUP($A319,#REF!,6,FALSE)),UPPER(RIGHT(VLOOKUP($A319,#REF!,6,FALSE),1)),"")</f>
        <v>#REF!</v>
      </c>
      <c r="M319" s="43" t="e">
        <f>IF(LEN(VLOOKUP($A319,#REF!,7,FALSE)),UPPER(RIGHT(VLOOKUP($A319,#REF!,7,FALSE),1)),"")</f>
        <v>#REF!</v>
      </c>
      <c r="N319" s="206"/>
      <c r="O319" s="206"/>
      <c r="P319" s="206"/>
      <c r="Q319" s="206"/>
      <c r="R319" s="206"/>
      <c r="S319" s="63" t="e">
        <f>HLOOKUP("Device Tree Pin Name",#REF!,MATCH($A319,#REF!,0),FALSE)</f>
        <v>#REF!</v>
      </c>
      <c r="T319" s="47" t="e">
        <f>HLOOKUP("power rail",#REF!,MATCH($A319,#REF!,0),FALSE)</f>
        <v>#REF!</v>
      </c>
      <c r="U319" s="62" t="e">
        <f>HLOOKUP("Wake Capable",#REF!,MATCH($A319,#REF!,0),FALSE)</f>
        <v>#REF!</v>
      </c>
      <c r="V319" s="62" t="e">
        <f>HLOOKUP("Strap",#REF!,MATCH($A319,#REF!,0),FALSE)</f>
        <v>#REF!</v>
      </c>
      <c r="W319" s="62"/>
      <c r="X319" s="62" t="e">
        <f>HLOOKUP("DPD_Control",#REF!,MATCH($A319,#REF!,0),FALSE)</f>
        <v>#REF!</v>
      </c>
      <c r="Y319" s="62" t="e">
        <f>HLOOKUP("DPD_Group",#REF!,MATCH($A319,#REF!,0),FALSE)</f>
        <v>#REF!</v>
      </c>
      <c r="Z319" s="47"/>
      <c r="AA319" s="47" t="e">
        <f>HLOOKUP("Pad type",#REF!,MATCH($A319,#REF!,0),FALSE)</f>
        <v>#REF!</v>
      </c>
      <c r="AB319" s="47"/>
      <c r="AC319" s="63" t="e">
        <f>HLOOKUP("POR Pin State",#REF!,MATCH($A319,#REF!,0),FALSE)</f>
        <v>#REF!</v>
      </c>
      <c r="AD319" s="207"/>
      <c r="AE319" s="208"/>
      <c r="AF319" s="208"/>
      <c r="AG319" s="208"/>
      <c r="AH319" s="209"/>
      <c r="AI319" s="209"/>
      <c r="AJ319" s="210"/>
      <c r="AK319" s="210"/>
      <c r="AL319" s="210"/>
      <c r="AM319" s="210"/>
      <c r="AN319" s="210"/>
      <c r="AO319" s="210"/>
      <c r="AP319" s="210"/>
      <c r="AQ319" s="215" t="s">
        <v>788</v>
      </c>
      <c r="AR319" s="105"/>
      <c r="AS319" s="105"/>
      <c r="AT319" s="105"/>
      <c r="AU319" s="105"/>
      <c r="AV319" s="105"/>
      <c r="AW319" s="105"/>
      <c r="AX319" s="105"/>
      <c r="AY319" s="105"/>
      <c r="AZ319" s="105"/>
      <c r="BA319" s="105"/>
      <c r="BB319" s="218"/>
      <c r="BC319" s="105"/>
      <c r="BD319" s="219"/>
      <c r="BE319" s="231" t="s">
        <v>788</v>
      </c>
      <c r="BF319" s="147" t="e">
        <f>VLOOKUP($A319,#REF!,34,FALSE)</f>
        <v>#REF!</v>
      </c>
      <c r="BG319" s="148" t="e">
        <f>VLOOKUP($A319,#REF!,22,FALSE)</f>
        <v>#REF!</v>
      </c>
      <c r="BH319" s="149"/>
    </row>
    <row r="320" s="5" customFormat="1" ht="12.95" customHeight="1" spans="1:60">
      <c r="A320" s="203" t="s">
        <v>788</v>
      </c>
      <c r="B320" s="38" t="e">
        <f>VLOOKUP($A320,#REF!,34,FALSE)</f>
        <v>#REF!</v>
      </c>
      <c r="C320" s="39" t="str">
        <f t="shared" si="171"/>
        <v>unused_CSI_B_D1_N</v>
      </c>
      <c r="D320" s="40" t="e">
        <f>IF(LEN(VLOOKUP($A320,#REF!,8,FALSE)),LEFT(VLOOKUP($A320,#REF!,8,FALSE),LEN(VLOOKUP($A320,#REF!,8,FALSE))-2),"")</f>
        <v>#REF!</v>
      </c>
      <c r="E320" s="41" t="e">
        <f>IF(LEN(VLOOKUP($A320,#REF!,4,FALSE)),IF(INDEX(#REF!,MATCH($A320,#REF!,0),1),LEFT(VLOOKUP($A320,#REF!,4,FALSE),LEN(VLOOKUP($A320,#REF!,4,FALSE))-2),CONCATENATE(LEFT(VLOOKUP($A320,#REF!,4,FALSE),LEN(VLOOKUP($A320,#REF!,4,FALSE))-2),"*")),"")</f>
        <v>#REF!</v>
      </c>
      <c r="F320" s="42" t="e">
        <f>IF(LEN(VLOOKUP($A320,#REF!,5,FALSE)),IF(INDEX(#REF!,MATCH($A320,#REF!,0),2),LEFT(VLOOKUP($A320,#REF!,5,FALSE),LEN(VLOOKUP($A320,#REF!,5,FALSE))-2),CONCATENATE(LEFT(VLOOKUP($A320,#REF!,5,FALSE),LEN(VLOOKUP($A320,#REF!,5,FALSE))-2),"*")),"")</f>
        <v>#REF!</v>
      </c>
      <c r="G320" s="42" t="e">
        <f>IF(LEN(VLOOKUP($A320,#REF!,6,FALSE)),IF(INDEX(#REF!,MATCH($A320,#REF!,0),3),LEFT(VLOOKUP($A320,#REF!,6,FALSE),LEN(VLOOKUP($A320,#REF!,6,FALSE))-2),CONCATENATE(LEFT(VLOOKUP($A320,#REF!,6,FALSE),LEN(VLOOKUP($A320,#REF!,6,FALSE))-2),"*")),"")</f>
        <v>#REF!</v>
      </c>
      <c r="H320" s="43" t="e">
        <f>IF(LEN(VLOOKUP($A320,#REF!,7,FALSE)),IF(INDEX(#REF!,MATCH($A320,#REF!,0),4),LEFT(VLOOKUP($A320,#REF!,7,FALSE),LEN(VLOOKUP($A320,#REF!,7,FALSE))-2),CONCATENATE(LEFT(VLOOKUP($A320,#REF!,7,FALSE),LEN(VLOOKUP($A320,#REF!,7,FALSE))-2),"*")),"")</f>
        <v>#REF!</v>
      </c>
      <c r="I320" s="54" t="e">
        <f>IF(LEN(VLOOKUP($A320,#REF!,8,FALSE)),UPPER(RIGHT(VLOOKUP($A320,#REF!,8,FALSE),1)),"")</f>
        <v>#REF!</v>
      </c>
      <c r="J320" s="42" t="e">
        <f>IF(LEN(VLOOKUP($A320,#REF!,4,FALSE)),UPPER(RIGHT(VLOOKUP($A320,#REF!,4,FALSE),1)),"")</f>
        <v>#REF!</v>
      </c>
      <c r="K320" s="42" t="e">
        <f>IF(LEN(VLOOKUP($A320,#REF!,5,FALSE)),UPPER(RIGHT(VLOOKUP($A320,#REF!,5,FALSE),1)),"")</f>
        <v>#REF!</v>
      </c>
      <c r="L320" s="42" t="e">
        <f>IF(LEN(VLOOKUP($A320,#REF!,6,FALSE)),UPPER(RIGHT(VLOOKUP($A320,#REF!,6,FALSE),1)),"")</f>
        <v>#REF!</v>
      </c>
      <c r="M320" s="43" t="e">
        <f>IF(LEN(VLOOKUP($A320,#REF!,7,FALSE)),UPPER(RIGHT(VLOOKUP($A320,#REF!,7,FALSE),1)),"")</f>
        <v>#REF!</v>
      </c>
      <c r="N320" s="206"/>
      <c r="O320" s="206"/>
      <c r="P320" s="206"/>
      <c r="Q320" s="206"/>
      <c r="R320" s="206"/>
      <c r="S320" s="63" t="e">
        <f>HLOOKUP("Device Tree Pin Name",#REF!,MATCH($A320,#REF!,0),FALSE)</f>
        <v>#REF!</v>
      </c>
      <c r="T320" s="47" t="e">
        <f>HLOOKUP("power rail",#REF!,MATCH($A320,#REF!,0),FALSE)</f>
        <v>#REF!</v>
      </c>
      <c r="U320" s="62" t="e">
        <f>HLOOKUP("Wake Capable",#REF!,MATCH($A320,#REF!,0),FALSE)</f>
        <v>#REF!</v>
      </c>
      <c r="V320" s="62" t="e">
        <f>HLOOKUP("Strap",#REF!,MATCH($A320,#REF!,0),FALSE)</f>
        <v>#REF!</v>
      </c>
      <c r="W320" s="62"/>
      <c r="X320" s="62" t="e">
        <f>HLOOKUP("DPD_Control",#REF!,MATCH($A320,#REF!,0),FALSE)</f>
        <v>#REF!</v>
      </c>
      <c r="Y320" s="62" t="e">
        <f>HLOOKUP("DPD_Group",#REF!,MATCH($A320,#REF!,0),FALSE)</f>
        <v>#REF!</v>
      </c>
      <c r="Z320" s="47"/>
      <c r="AA320" s="47" t="e">
        <f>HLOOKUP("Pad type",#REF!,MATCH($A320,#REF!,0),FALSE)</f>
        <v>#REF!</v>
      </c>
      <c r="AB320" s="47"/>
      <c r="AC320" s="63" t="e">
        <f>HLOOKUP("POR Pin State",#REF!,MATCH($A320,#REF!,0),FALSE)</f>
        <v>#REF!</v>
      </c>
      <c r="AD320" s="207"/>
      <c r="AE320" s="208"/>
      <c r="AF320" s="208"/>
      <c r="AG320" s="208"/>
      <c r="AH320" s="209"/>
      <c r="AI320" s="209"/>
      <c r="AJ320" s="210"/>
      <c r="AK320" s="210"/>
      <c r="AL320" s="210"/>
      <c r="AM320" s="210"/>
      <c r="AN320" s="210"/>
      <c r="AO320" s="210"/>
      <c r="AP320" s="210"/>
      <c r="AQ320" s="215" t="s">
        <v>787</v>
      </c>
      <c r="AR320" s="105"/>
      <c r="AS320" s="105"/>
      <c r="AT320" s="105"/>
      <c r="AU320" s="105"/>
      <c r="AV320" s="105"/>
      <c r="AW320" s="105"/>
      <c r="AX320" s="105"/>
      <c r="AY320" s="105"/>
      <c r="AZ320" s="105"/>
      <c r="BA320" s="105"/>
      <c r="BB320" s="218"/>
      <c r="BC320" s="105"/>
      <c r="BD320" s="219"/>
      <c r="BE320" s="231" t="s">
        <v>787</v>
      </c>
      <c r="BF320" s="147" t="e">
        <f>VLOOKUP($A320,#REF!,34,FALSE)</f>
        <v>#REF!</v>
      </c>
      <c r="BG320" s="148" t="e">
        <f>VLOOKUP($A320,#REF!,22,FALSE)</f>
        <v>#REF!</v>
      </c>
      <c r="BH320" s="149"/>
    </row>
    <row r="321" s="5" customFormat="1" ht="12.95" customHeight="1" spans="1:60">
      <c r="A321" s="203" t="s">
        <v>789</v>
      </c>
      <c r="B321" s="38" t="e">
        <f>VLOOKUP($A321,#REF!,34,FALSE)</f>
        <v>#REF!</v>
      </c>
      <c r="C321" s="39" t="str">
        <f t="shared" si="171"/>
        <v>unused_CSI_C_D0_P</v>
      </c>
      <c r="D321" s="40" t="e">
        <f>IF(LEN(VLOOKUP($A321,#REF!,8,FALSE)),LEFT(VLOOKUP($A321,#REF!,8,FALSE),LEN(VLOOKUP($A321,#REF!,8,FALSE))-2),"")</f>
        <v>#REF!</v>
      </c>
      <c r="E321" s="41" t="e">
        <f>IF(LEN(VLOOKUP($A321,#REF!,4,FALSE)),IF(INDEX(#REF!,MATCH($A321,#REF!,0),1),LEFT(VLOOKUP($A321,#REF!,4,FALSE),LEN(VLOOKUP($A321,#REF!,4,FALSE))-2),CONCATENATE(LEFT(VLOOKUP($A321,#REF!,4,FALSE),LEN(VLOOKUP($A321,#REF!,4,FALSE))-2),"*")),"")</f>
        <v>#REF!</v>
      </c>
      <c r="F321" s="42" t="e">
        <f>IF(LEN(VLOOKUP($A321,#REF!,5,FALSE)),IF(INDEX(#REF!,MATCH($A321,#REF!,0),2),LEFT(VLOOKUP($A321,#REF!,5,FALSE),LEN(VLOOKUP($A321,#REF!,5,FALSE))-2),CONCATENATE(LEFT(VLOOKUP($A321,#REF!,5,FALSE),LEN(VLOOKUP($A321,#REF!,5,FALSE))-2),"*")),"")</f>
        <v>#REF!</v>
      </c>
      <c r="G321" s="42" t="e">
        <f>IF(LEN(VLOOKUP($A321,#REF!,6,FALSE)),IF(INDEX(#REF!,MATCH($A321,#REF!,0),3),LEFT(VLOOKUP($A321,#REF!,6,FALSE),LEN(VLOOKUP($A321,#REF!,6,FALSE))-2),CONCATENATE(LEFT(VLOOKUP($A321,#REF!,6,FALSE),LEN(VLOOKUP($A321,#REF!,6,FALSE))-2),"*")),"")</f>
        <v>#REF!</v>
      </c>
      <c r="H321" s="43" t="e">
        <f>IF(LEN(VLOOKUP($A321,#REF!,7,FALSE)),IF(INDEX(#REF!,MATCH($A321,#REF!,0),4),LEFT(VLOOKUP($A321,#REF!,7,FALSE),LEN(VLOOKUP($A321,#REF!,7,FALSE))-2),CONCATENATE(LEFT(VLOOKUP($A321,#REF!,7,FALSE),LEN(VLOOKUP($A321,#REF!,7,FALSE))-2),"*")),"")</f>
        <v>#REF!</v>
      </c>
      <c r="I321" s="54" t="e">
        <f>IF(LEN(VLOOKUP($A321,#REF!,8,FALSE)),UPPER(RIGHT(VLOOKUP($A321,#REF!,8,FALSE),1)),"")</f>
        <v>#REF!</v>
      </c>
      <c r="J321" s="42" t="e">
        <f>IF(LEN(VLOOKUP($A321,#REF!,4,FALSE)),UPPER(RIGHT(VLOOKUP($A321,#REF!,4,FALSE),1)),"")</f>
        <v>#REF!</v>
      </c>
      <c r="K321" s="42" t="e">
        <f>IF(LEN(VLOOKUP($A321,#REF!,5,FALSE)),UPPER(RIGHT(VLOOKUP($A321,#REF!,5,FALSE),1)),"")</f>
        <v>#REF!</v>
      </c>
      <c r="L321" s="42" t="e">
        <f>IF(LEN(VLOOKUP($A321,#REF!,6,FALSE)),UPPER(RIGHT(VLOOKUP($A321,#REF!,6,FALSE),1)),"")</f>
        <v>#REF!</v>
      </c>
      <c r="M321" s="43" t="e">
        <f>IF(LEN(VLOOKUP($A321,#REF!,7,FALSE)),UPPER(RIGHT(VLOOKUP($A321,#REF!,7,FALSE),1)),"")</f>
        <v>#REF!</v>
      </c>
      <c r="N321" s="206"/>
      <c r="O321" s="206"/>
      <c r="P321" s="206"/>
      <c r="Q321" s="206"/>
      <c r="R321" s="206"/>
      <c r="S321" s="63" t="e">
        <f>HLOOKUP("Device Tree Pin Name",#REF!,MATCH($A321,#REF!,0),FALSE)</f>
        <v>#REF!</v>
      </c>
      <c r="T321" s="47" t="e">
        <f>HLOOKUP("power rail",#REF!,MATCH($A321,#REF!,0),FALSE)</f>
        <v>#REF!</v>
      </c>
      <c r="U321" s="62" t="e">
        <f>HLOOKUP("Wake Capable",#REF!,MATCH($A321,#REF!,0),FALSE)</f>
        <v>#REF!</v>
      </c>
      <c r="V321" s="62" t="e">
        <f>HLOOKUP("Strap",#REF!,MATCH($A321,#REF!,0),FALSE)</f>
        <v>#REF!</v>
      </c>
      <c r="W321" s="62"/>
      <c r="X321" s="62" t="e">
        <f>HLOOKUP("DPD_Control",#REF!,MATCH($A321,#REF!,0),FALSE)</f>
        <v>#REF!</v>
      </c>
      <c r="Y321" s="62" t="e">
        <f>HLOOKUP("DPD_Group",#REF!,MATCH($A321,#REF!,0),FALSE)</f>
        <v>#REF!</v>
      </c>
      <c r="Z321" s="47"/>
      <c r="AA321" s="47" t="e">
        <f>HLOOKUP("Pad type",#REF!,MATCH($A321,#REF!,0),FALSE)</f>
        <v>#REF!</v>
      </c>
      <c r="AB321" s="47"/>
      <c r="AC321" s="63" t="e">
        <f>HLOOKUP("POR Pin State",#REF!,MATCH($A321,#REF!,0),FALSE)</f>
        <v>#REF!</v>
      </c>
      <c r="AD321" s="207"/>
      <c r="AE321" s="208"/>
      <c r="AF321" s="208"/>
      <c r="AG321" s="208"/>
      <c r="AH321" s="209"/>
      <c r="AI321" s="209"/>
      <c r="AJ321" s="210"/>
      <c r="AK321" s="210"/>
      <c r="AL321" s="210"/>
      <c r="AM321" s="210"/>
      <c r="AN321" s="210"/>
      <c r="AO321" s="210"/>
      <c r="AP321" s="210"/>
      <c r="AQ321" s="214" t="s">
        <v>790</v>
      </c>
      <c r="AR321" s="105"/>
      <c r="AS321" s="105"/>
      <c r="AT321" s="105"/>
      <c r="AU321" s="105"/>
      <c r="AV321" s="105"/>
      <c r="AW321" s="105"/>
      <c r="AX321" s="105"/>
      <c r="AY321" s="105"/>
      <c r="AZ321" s="105"/>
      <c r="BA321" s="105"/>
      <c r="BB321" s="218"/>
      <c r="BC321" s="105"/>
      <c r="BD321" s="219"/>
      <c r="BE321" s="231" t="s">
        <v>790</v>
      </c>
      <c r="BF321" s="147" t="e">
        <f>VLOOKUP($A321,#REF!,34,FALSE)</f>
        <v>#REF!</v>
      </c>
      <c r="BG321" s="148" t="e">
        <f>VLOOKUP($A321,#REF!,22,FALSE)</f>
        <v>#REF!</v>
      </c>
      <c r="BH321" s="149"/>
    </row>
    <row r="322" s="5" customFormat="1" ht="12.95" customHeight="1" spans="1:60">
      <c r="A322" s="203" t="s">
        <v>791</v>
      </c>
      <c r="B322" s="38" t="e">
        <f>VLOOKUP($A322,#REF!,34,FALSE)</f>
        <v>#REF!</v>
      </c>
      <c r="C322" s="39" t="str">
        <f t="shared" si="171"/>
        <v>unused_CSI_C_D0_N</v>
      </c>
      <c r="D322" s="40" t="e">
        <f>IF(LEN(VLOOKUP($A322,#REF!,8,FALSE)),LEFT(VLOOKUP($A322,#REF!,8,FALSE),LEN(VLOOKUP($A322,#REF!,8,FALSE))-2),"")</f>
        <v>#REF!</v>
      </c>
      <c r="E322" s="41" t="e">
        <f>IF(LEN(VLOOKUP($A322,#REF!,4,FALSE)),IF(INDEX(#REF!,MATCH($A322,#REF!,0),1),LEFT(VLOOKUP($A322,#REF!,4,FALSE),LEN(VLOOKUP($A322,#REF!,4,FALSE))-2),CONCATENATE(LEFT(VLOOKUP($A322,#REF!,4,FALSE),LEN(VLOOKUP($A322,#REF!,4,FALSE))-2),"*")),"")</f>
        <v>#REF!</v>
      </c>
      <c r="F322" s="42" t="e">
        <f>IF(LEN(VLOOKUP($A322,#REF!,5,FALSE)),IF(INDEX(#REF!,MATCH($A322,#REF!,0),2),LEFT(VLOOKUP($A322,#REF!,5,FALSE),LEN(VLOOKUP($A322,#REF!,5,FALSE))-2),CONCATENATE(LEFT(VLOOKUP($A322,#REF!,5,FALSE),LEN(VLOOKUP($A322,#REF!,5,FALSE))-2),"*")),"")</f>
        <v>#REF!</v>
      </c>
      <c r="G322" s="42" t="e">
        <f>IF(LEN(VLOOKUP($A322,#REF!,6,FALSE)),IF(INDEX(#REF!,MATCH($A322,#REF!,0),3),LEFT(VLOOKUP($A322,#REF!,6,FALSE),LEN(VLOOKUP($A322,#REF!,6,FALSE))-2),CONCATENATE(LEFT(VLOOKUP($A322,#REF!,6,FALSE),LEN(VLOOKUP($A322,#REF!,6,FALSE))-2),"*")),"")</f>
        <v>#REF!</v>
      </c>
      <c r="H322" s="43" t="e">
        <f>IF(LEN(VLOOKUP($A322,#REF!,7,FALSE)),IF(INDEX(#REF!,MATCH($A322,#REF!,0),4),LEFT(VLOOKUP($A322,#REF!,7,FALSE),LEN(VLOOKUP($A322,#REF!,7,FALSE))-2),CONCATENATE(LEFT(VLOOKUP($A322,#REF!,7,FALSE),LEN(VLOOKUP($A322,#REF!,7,FALSE))-2),"*")),"")</f>
        <v>#REF!</v>
      </c>
      <c r="I322" s="54" t="e">
        <f>IF(LEN(VLOOKUP($A322,#REF!,8,FALSE)),UPPER(RIGHT(VLOOKUP($A322,#REF!,8,FALSE),1)),"")</f>
        <v>#REF!</v>
      </c>
      <c r="J322" s="42" t="e">
        <f>IF(LEN(VLOOKUP($A322,#REF!,4,FALSE)),UPPER(RIGHT(VLOOKUP($A322,#REF!,4,FALSE),1)),"")</f>
        <v>#REF!</v>
      </c>
      <c r="K322" s="42" t="e">
        <f>IF(LEN(VLOOKUP($A322,#REF!,5,FALSE)),UPPER(RIGHT(VLOOKUP($A322,#REF!,5,FALSE),1)),"")</f>
        <v>#REF!</v>
      </c>
      <c r="L322" s="42" t="e">
        <f>IF(LEN(VLOOKUP($A322,#REF!,6,FALSE)),UPPER(RIGHT(VLOOKUP($A322,#REF!,6,FALSE),1)),"")</f>
        <v>#REF!</v>
      </c>
      <c r="M322" s="43" t="e">
        <f>IF(LEN(VLOOKUP($A322,#REF!,7,FALSE)),UPPER(RIGHT(VLOOKUP($A322,#REF!,7,FALSE),1)),"")</f>
        <v>#REF!</v>
      </c>
      <c r="N322" s="206"/>
      <c r="O322" s="206"/>
      <c r="P322" s="206"/>
      <c r="Q322" s="206"/>
      <c r="R322" s="206"/>
      <c r="S322" s="63" t="e">
        <f>HLOOKUP("Device Tree Pin Name",#REF!,MATCH($A322,#REF!,0),FALSE)</f>
        <v>#REF!</v>
      </c>
      <c r="T322" s="47" t="e">
        <f>HLOOKUP("power rail",#REF!,MATCH($A322,#REF!,0),FALSE)</f>
        <v>#REF!</v>
      </c>
      <c r="U322" s="62" t="e">
        <f>HLOOKUP("Wake Capable",#REF!,MATCH($A322,#REF!,0),FALSE)</f>
        <v>#REF!</v>
      </c>
      <c r="V322" s="62" t="e">
        <f>HLOOKUP("Strap",#REF!,MATCH($A322,#REF!,0),FALSE)</f>
        <v>#REF!</v>
      </c>
      <c r="W322" s="62"/>
      <c r="X322" s="62" t="e">
        <f>HLOOKUP("DPD_Control",#REF!,MATCH($A322,#REF!,0),FALSE)</f>
        <v>#REF!</v>
      </c>
      <c r="Y322" s="62" t="e">
        <f>HLOOKUP("DPD_Group",#REF!,MATCH($A322,#REF!,0),FALSE)</f>
        <v>#REF!</v>
      </c>
      <c r="Z322" s="47"/>
      <c r="AA322" s="47" t="e">
        <f>HLOOKUP("Pad type",#REF!,MATCH($A322,#REF!,0),FALSE)</f>
        <v>#REF!</v>
      </c>
      <c r="AB322" s="47"/>
      <c r="AC322" s="63" t="e">
        <f>HLOOKUP("POR Pin State",#REF!,MATCH($A322,#REF!,0),FALSE)</f>
        <v>#REF!</v>
      </c>
      <c r="AD322" s="207"/>
      <c r="AE322" s="208"/>
      <c r="AF322" s="208"/>
      <c r="AG322" s="208"/>
      <c r="AH322" s="209"/>
      <c r="AI322" s="209"/>
      <c r="AJ322" s="210"/>
      <c r="AK322" s="210"/>
      <c r="AL322" s="210"/>
      <c r="AM322" s="210"/>
      <c r="AN322" s="210"/>
      <c r="AO322" s="210"/>
      <c r="AP322" s="210"/>
      <c r="AQ322" s="215" t="s">
        <v>792</v>
      </c>
      <c r="AR322" s="105"/>
      <c r="AS322" s="105"/>
      <c r="AT322" s="105"/>
      <c r="AU322" s="105"/>
      <c r="AV322" s="105"/>
      <c r="AW322" s="105"/>
      <c r="AX322" s="105"/>
      <c r="AY322" s="105"/>
      <c r="AZ322" s="105"/>
      <c r="BA322" s="105"/>
      <c r="BB322" s="218"/>
      <c r="BC322" s="105"/>
      <c r="BD322" s="219"/>
      <c r="BE322" s="231" t="s">
        <v>792</v>
      </c>
      <c r="BF322" s="147" t="e">
        <f>VLOOKUP($A322,#REF!,34,FALSE)</f>
        <v>#REF!</v>
      </c>
      <c r="BG322" s="148" t="e">
        <f>VLOOKUP($A322,#REF!,22,FALSE)</f>
        <v>#REF!</v>
      </c>
      <c r="BH322" s="149"/>
    </row>
    <row r="323" s="5" customFormat="1" ht="12.95" customHeight="1" spans="1:60">
      <c r="A323" s="203" t="s">
        <v>792</v>
      </c>
      <c r="B323" s="38" t="e">
        <f>VLOOKUP($A323,#REF!,34,FALSE)</f>
        <v>#REF!</v>
      </c>
      <c r="C323" s="39" t="str">
        <f t="shared" si="171"/>
        <v>unused_CSI_C_CLK_P</v>
      </c>
      <c r="D323" s="40" t="e">
        <f>IF(LEN(VLOOKUP($A323,#REF!,8,FALSE)),LEFT(VLOOKUP($A323,#REF!,8,FALSE),LEN(VLOOKUP($A323,#REF!,8,FALSE))-2),"")</f>
        <v>#REF!</v>
      </c>
      <c r="E323" s="41" t="e">
        <f>IF(LEN(VLOOKUP($A323,#REF!,4,FALSE)),IF(INDEX(#REF!,MATCH($A323,#REF!,0),1),LEFT(VLOOKUP($A323,#REF!,4,FALSE),LEN(VLOOKUP($A323,#REF!,4,FALSE))-2),CONCATENATE(LEFT(VLOOKUP($A323,#REF!,4,FALSE),LEN(VLOOKUP($A323,#REF!,4,FALSE))-2),"*")),"")</f>
        <v>#REF!</v>
      </c>
      <c r="F323" s="42" t="e">
        <f>IF(LEN(VLOOKUP($A323,#REF!,5,FALSE)),IF(INDEX(#REF!,MATCH($A323,#REF!,0),2),LEFT(VLOOKUP($A323,#REF!,5,FALSE),LEN(VLOOKUP($A323,#REF!,5,FALSE))-2),CONCATENATE(LEFT(VLOOKUP($A323,#REF!,5,FALSE),LEN(VLOOKUP($A323,#REF!,5,FALSE))-2),"*")),"")</f>
        <v>#REF!</v>
      </c>
      <c r="G323" s="42" t="e">
        <f>IF(LEN(VLOOKUP($A323,#REF!,6,FALSE)),IF(INDEX(#REF!,MATCH($A323,#REF!,0),3),LEFT(VLOOKUP($A323,#REF!,6,FALSE),LEN(VLOOKUP($A323,#REF!,6,FALSE))-2),CONCATENATE(LEFT(VLOOKUP($A323,#REF!,6,FALSE),LEN(VLOOKUP($A323,#REF!,6,FALSE))-2),"*")),"")</f>
        <v>#REF!</v>
      </c>
      <c r="H323" s="43" t="e">
        <f>IF(LEN(VLOOKUP($A323,#REF!,7,FALSE)),IF(INDEX(#REF!,MATCH($A323,#REF!,0),4),LEFT(VLOOKUP($A323,#REF!,7,FALSE),LEN(VLOOKUP($A323,#REF!,7,FALSE))-2),CONCATENATE(LEFT(VLOOKUP($A323,#REF!,7,FALSE),LEN(VLOOKUP($A323,#REF!,7,FALSE))-2),"*")),"")</f>
        <v>#REF!</v>
      </c>
      <c r="I323" s="54" t="e">
        <f>IF(LEN(VLOOKUP($A323,#REF!,8,FALSE)),UPPER(RIGHT(VLOOKUP($A323,#REF!,8,FALSE),1)),"")</f>
        <v>#REF!</v>
      </c>
      <c r="J323" s="42" t="e">
        <f>IF(LEN(VLOOKUP($A323,#REF!,4,FALSE)),UPPER(RIGHT(VLOOKUP($A323,#REF!,4,FALSE),1)),"")</f>
        <v>#REF!</v>
      </c>
      <c r="K323" s="42" t="e">
        <f>IF(LEN(VLOOKUP($A323,#REF!,5,FALSE)),UPPER(RIGHT(VLOOKUP($A323,#REF!,5,FALSE),1)),"")</f>
        <v>#REF!</v>
      </c>
      <c r="L323" s="42" t="e">
        <f>IF(LEN(VLOOKUP($A323,#REF!,6,FALSE)),UPPER(RIGHT(VLOOKUP($A323,#REF!,6,FALSE),1)),"")</f>
        <v>#REF!</v>
      </c>
      <c r="M323" s="43" t="e">
        <f>IF(LEN(VLOOKUP($A323,#REF!,7,FALSE)),UPPER(RIGHT(VLOOKUP($A323,#REF!,7,FALSE),1)),"")</f>
        <v>#REF!</v>
      </c>
      <c r="N323" s="206"/>
      <c r="O323" s="206"/>
      <c r="P323" s="206"/>
      <c r="Q323" s="206"/>
      <c r="R323" s="206"/>
      <c r="S323" s="63" t="e">
        <f>HLOOKUP("Device Tree Pin Name",#REF!,MATCH($A323,#REF!,0),FALSE)</f>
        <v>#REF!</v>
      </c>
      <c r="T323" s="47" t="e">
        <f>HLOOKUP("power rail",#REF!,MATCH($A323,#REF!,0),FALSE)</f>
        <v>#REF!</v>
      </c>
      <c r="U323" s="62" t="e">
        <f>HLOOKUP("Wake Capable",#REF!,MATCH($A323,#REF!,0),FALSE)</f>
        <v>#REF!</v>
      </c>
      <c r="V323" s="62" t="e">
        <f>HLOOKUP("Strap",#REF!,MATCH($A323,#REF!,0),FALSE)</f>
        <v>#REF!</v>
      </c>
      <c r="W323" s="62"/>
      <c r="X323" s="62" t="e">
        <f>HLOOKUP("DPD_Control",#REF!,MATCH($A323,#REF!,0),FALSE)</f>
        <v>#REF!</v>
      </c>
      <c r="Y323" s="62" t="e">
        <f>HLOOKUP("DPD_Group",#REF!,MATCH($A323,#REF!,0),FALSE)</f>
        <v>#REF!</v>
      </c>
      <c r="Z323" s="47"/>
      <c r="AA323" s="47" t="e">
        <f>HLOOKUP("Pad type",#REF!,MATCH($A323,#REF!,0),FALSE)</f>
        <v>#REF!</v>
      </c>
      <c r="AB323" s="47"/>
      <c r="AC323" s="63" t="e">
        <f>HLOOKUP("POR Pin State",#REF!,MATCH($A323,#REF!,0),FALSE)</f>
        <v>#REF!</v>
      </c>
      <c r="AD323" s="207"/>
      <c r="AE323" s="208"/>
      <c r="AF323" s="208"/>
      <c r="AG323" s="208"/>
      <c r="AH323" s="209"/>
      <c r="AI323" s="209"/>
      <c r="AJ323" s="210"/>
      <c r="AK323" s="210"/>
      <c r="AL323" s="210"/>
      <c r="AM323" s="210"/>
      <c r="AN323" s="210"/>
      <c r="AO323" s="210"/>
      <c r="AP323" s="210"/>
      <c r="AQ323" s="215" t="s">
        <v>791</v>
      </c>
      <c r="AR323" s="105"/>
      <c r="AS323" s="105"/>
      <c r="AT323" s="105"/>
      <c r="AU323" s="105"/>
      <c r="AV323" s="105"/>
      <c r="AW323" s="105"/>
      <c r="AX323" s="105"/>
      <c r="AY323" s="105"/>
      <c r="AZ323" s="105"/>
      <c r="BA323" s="105"/>
      <c r="BB323" s="218"/>
      <c r="BC323" s="105"/>
      <c r="BD323" s="219"/>
      <c r="BE323" s="231" t="s">
        <v>791</v>
      </c>
      <c r="BF323" s="147" t="e">
        <f>VLOOKUP($A323,#REF!,34,FALSE)</f>
        <v>#REF!</v>
      </c>
      <c r="BG323" s="148" t="e">
        <f>VLOOKUP($A323,#REF!,22,FALSE)</f>
        <v>#REF!</v>
      </c>
      <c r="BH323" s="149"/>
    </row>
    <row r="324" s="5" customFormat="1" ht="12.95" customHeight="1" spans="1:60">
      <c r="A324" s="203" t="s">
        <v>790</v>
      </c>
      <c r="B324" s="38" t="e">
        <f>VLOOKUP($A324,#REF!,34,FALSE)</f>
        <v>#REF!</v>
      </c>
      <c r="C324" s="39" t="str">
        <f t="shared" si="171"/>
        <v>unused_CSI_C_CLK_N</v>
      </c>
      <c r="D324" s="40" t="e">
        <f>IF(LEN(VLOOKUP($A324,#REF!,8,FALSE)),LEFT(VLOOKUP($A324,#REF!,8,FALSE),LEN(VLOOKUP($A324,#REF!,8,FALSE))-2),"")</f>
        <v>#REF!</v>
      </c>
      <c r="E324" s="41" t="e">
        <f>IF(LEN(VLOOKUP($A324,#REF!,4,FALSE)),IF(INDEX(#REF!,MATCH($A324,#REF!,0),1),LEFT(VLOOKUP($A324,#REF!,4,FALSE),LEN(VLOOKUP($A324,#REF!,4,FALSE))-2),CONCATENATE(LEFT(VLOOKUP($A324,#REF!,4,FALSE),LEN(VLOOKUP($A324,#REF!,4,FALSE))-2),"*")),"")</f>
        <v>#REF!</v>
      </c>
      <c r="F324" s="42" t="e">
        <f>IF(LEN(VLOOKUP($A324,#REF!,5,FALSE)),IF(INDEX(#REF!,MATCH($A324,#REF!,0),2),LEFT(VLOOKUP($A324,#REF!,5,FALSE),LEN(VLOOKUP($A324,#REF!,5,FALSE))-2),CONCATENATE(LEFT(VLOOKUP($A324,#REF!,5,FALSE),LEN(VLOOKUP($A324,#REF!,5,FALSE))-2),"*")),"")</f>
        <v>#REF!</v>
      </c>
      <c r="G324" s="42" t="e">
        <f>IF(LEN(VLOOKUP($A324,#REF!,6,FALSE)),IF(INDEX(#REF!,MATCH($A324,#REF!,0),3),LEFT(VLOOKUP($A324,#REF!,6,FALSE),LEN(VLOOKUP($A324,#REF!,6,FALSE))-2),CONCATENATE(LEFT(VLOOKUP($A324,#REF!,6,FALSE),LEN(VLOOKUP($A324,#REF!,6,FALSE))-2),"*")),"")</f>
        <v>#REF!</v>
      </c>
      <c r="H324" s="43" t="e">
        <f>IF(LEN(VLOOKUP($A324,#REF!,7,FALSE)),IF(INDEX(#REF!,MATCH($A324,#REF!,0),4),LEFT(VLOOKUP($A324,#REF!,7,FALSE),LEN(VLOOKUP($A324,#REF!,7,FALSE))-2),CONCATENATE(LEFT(VLOOKUP($A324,#REF!,7,FALSE),LEN(VLOOKUP($A324,#REF!,7,FALSE))-2),"*")),"")</f>
        <v>#REF!</v>
      </c>
      <c r="I324" s="54" t="e">
        <f>IF(LEN(VLOOKUP($A324,#REF!,8,FALSE)),UPPER(RIGHT(VLOOKUP($A324,#REF!,8,FALSE),1)),"")</f>
        <v>#REF!</v>
      </c>
      <c r="J324" s="42" t="e">
        <f>IF(LEN(VLOOKUP($A324,#REF!,4,FALSE)),UPPER(RIGHT(VLOOKUP($A324,#REF!,4,FALSE),1)),"")</f>
        <v>#REF!</v>
      </c>
      <c r="K324" s="42" t="e">
        <f>IF(LEN(VLOOKUP($A324,#REF!,5,FALSE)),UPPER(RIGHT(VLOOKUP($A324,#REF!,5,FALSE),1)),"")</f>
        <v>#REF!</v>
      </c>
      <c r="L324" s="42" t="e">
        <f>IF(LEN(VLOOKUP($A324,#REF!,6,FALSE)),UPPER(RIGHT(VLOOKUP($A324,#REF!,6,FALSE),1)),"")</f>
        <v>#REF!</v>
      </c>
      <c r="M324" s="43" t="e">
        <f>IF(LEN(VLOOKUP($A324,#REF!,7,FALSE)),UPPER(RIGHT(VLOOKUP($A324,#REF!,7,FALSE),1)),"")</f>
        <v>#REF!</v>
      </c>
      <c r="N324" s="206"/>
      <c r="O324" s="206"/>
      <c r="P324" s="206"/>
      <c r="Q324" s="206"/>
      <c r="R324" s="206"/>
      <c r="S324" s="63" t="e">
        <f>HLOOKUP("Device Tree Pin Name",#REF!,MATCH($A324,#REF!,0),FALSE)</f>
        <v>#REF!</v>
      </c>
      <c r="T324" s="47" t="e">
        <f>HLOOKUP("power rail",#REF!,MATCH($A324,#REF!,0),FALSE)</f>
        <v>#REF!</v>
      </c>
      <c r="U324" s="62" t="e">
        <f>HLOOKUP("Wake Capable",#REF!,MATCH($A324,#REF!,0),FALSE)</f>
        <v>#REF!</v>
      </c>
      <c r="V324" s="62" t="e">
        <f>HLOOKUP("Strap",#REF!,MATCH($A324,#REF!,0),FALSE)</f>
        <v>#REF!</v>
      </c>
      <c r="W324" s="62"/>
      <c r="X324" s="62" t="e">
        <f>HLOOKUP("DPD_Control",#REF!,MATCH($A324,#REF!,0),FALSE)</f>
        <v>#REF!</v>
      </c>
      <c r="Y324" s="62" t="e">
        <f>HLOOKUP("DPD_Group",#REF!,MATCH($A324,#REF!,0),FALSE)</f>
        <v>#REF!</v>
      </c>
      <c r="Z324" s="47"/>
      <c r="AA324" s="47" t="e">
        <f>HLOOKUP("Pad type",#REF!,MATCH($A324,#REF!,0),FALSE)</f>
        <v>#REF!</v>
      </c>
      <c r="AB324" s="47"/>
      <c r="AC324" s="63" t="e">
        <f>HLOOKUP("POR Pin State",#REF!,MATCH($A324,#REF!,0),FALSE)</f>
        <v>#REF!</v>
      </c>
      <c r="AD324" s="207"/>
      <c r="AE324" s="208"/>
      <c r="AF324" s="208"/>
      <c r="AG324" s="208"/>
      <c r="AH324" s="209"/>
      <c r="AI324" s="209"/>
      <c r="AJ324" s="210"/>
      <c r="AK324" s="210"/>
      <c r="AL324" s="210"/>
      <c r="AM324" s="210"/>
      <c r="AN324" s="210"/>
      <c r="AO324" s="210"/>
      <c r="AP324" s="210"/>
      <c r="AQ324" s="215" t="s">
        <v>789</v>
      </c>
      <c r="AR324" s="105"/>
      <c r="AS324" s="105"/>
      <c r="AT324" s="105"/>
      <c r="AU324" s="105"/>
      <c r="AV324" s="105"/>
      <c r="AW324" s="105"/>
      <c r="AX324" s="105"/>
      <c r="AY324" s="105"/>
      <c r="AZ324" s="105"/>
      <c r="BA324" s="105"/>
      <c r="BB324" s="218"/>
      <c r="BC324" s="105"/>
      <c r="BD324" s="219"/>
      <c r="BE324" s="231" t="s">
        <v>789</v>
      </c>
      <c r="BF324" s="147" t="e">
        <f>VLOOKUP($A324,#REF!,34,FALSE)</f>
        <v>#REF!</v>
      </c>
      <c r="BG324" s="148" t="e">
        <f>VLOOKUP($A324,#REF!,22,FALSE)</f>
        <v>#REF!</v>
      </c>
      <c r="BH324" s="149"/>
    </row>
    <row r="325" s="5" customFormat="1" ht="12.95" customHeight="1" spans="1:60">
      <c r="A325" s="203" t="s">
        <v>793</v>
      </c>
      <c r="B325" s="38" t="e">
        <f>VLOOKUP($A325,#REF!,34,FALSE)</f>
        <v>#REF!</v>
      </c>
      <c r="C325" s="39" t="str">
        <f t="shared" si="171"/>
        <v>unused_CSI_C_D1_P</v>
      </c>
      <c r="D325" s="40" t="e">
        <f>IF(LEN(VLOOKUP($A325,#REF!,8,FALSE)),LEFT(VLOOKUP($A325,#REF!,8,FALSE),LEN(VLOOKUP($A325,#REF!,8,FALSE))-2),"")</f>
        <v>#REF!</v>
      </c>
      <c r="E325" s="41" t="e">
        <f>IF(LEN(VLOOKUP($A325,#REF!,4,FALSE)),IF(INDEX(#REF!,MATCH($A325,#REF!,0),1),LEFT(VLOOKUP($A325,#REF!,4,FALSE),LEN(VLOOKUP($A325,#REF!,4,FALSE))-2),CONCATENATE(LEFT(VLOOKUP($A325,#REF!,4,FALSE),LEN(VLOOKUP($A325,#REF!,4,FALSE))-2),"*")),"")</f>
        <v>#REF!</v>
      </c>
      <c r="F325" s="42" t="e">
        <f>IF(LEN(VLOOKUP($A325,#REF!,5,FALSE)),IF(INDEX(#REF!,MATCH($A325,#REF!,0),2),LEFT(VLOOKUP($A325,#REF!,5,FALSE),LEN(VLOOKUP($A325,#REF!,5,FALSE))-2),CONCATENATE(LEFT(VLOOKUP($A325,#REF!,5,FALSE),LEN(VLOOKUP($A325,#REF!,5,FALSE))-2),"*")),"")</f>
        <v>#REF!</v>
      </c>
      <c r="G325" s="42" t="e">
        <f>IF(LEN(VLOOKUP($A325,#REF!,6,FALSE)),IF(INDEX(#REF!,MATCH($A325,#REF!,0),3),LEFT(VLOOKUP($A325,#REF!,6,FALSE),LEN(VLOOKUP($A325,#REF!,6,FALSE))-2),CONCATENATE(LEFT(VLOOKUP($A325,#REF!,6,FALSE),LEN(VLOOKUP($A325,#REF!,6,FALSE))-2),"*")),"")</f>
        <v>#REF!</v>
      </c>
      <c r="H325" s="43" t="e">
        <f>IF(LEN(VLOOKUP($A325,#REF!,7,FALSE)),IF(INDEX(#REF!,MATCH($A325,#REF!,0),4),LEFT(VLOOKUP($A325,#REF!,7,FALSE),LEN(VLOOKUP($A325,#REF!,7,FALSE))-2),CONCATENATE(LEFT(VLOOKUP($A325,#REF!,7,FALSE),LEN(VLOOKUP($A325,#REF!,7,FALSE))-2),"*")),"")</f>
        <v>#REF!</v>
      </c>
      <c r="I325" s="54" t="e">
        <f>IF(LEN(VLOOKUP($A325,#REF!,8,FALSE)),UPPER(RIGHT(VLOOKUP($A325,#REF!,8,FALSE),1)),"")</f>
        <v>#REF!</v>
      </c>
      <c r="J325" s="42" t="e">
        <f>IF(LEN(VLOOKUP($A325,#REF!,4,FALSE)),UPPER(RIGHT(VLOOKUP($A325,#REF!,4,FALSE),1)),"")</f>
        <v>#REF!</v>
      </c>
      <c r="K325" s="42" t="e">
        <f>IF(LEN(VLOOKUP($A325,#REF!,5,FALSE)),UPPER(RIGHT(VLOOKUP($A325,#REF!,5,FALSE),1)),"")</f>
        <v>#REF!</v>
      </c>
      <c r="L325" s="42" t="e">
        <f>IF(LEN(VLOOKUP($A325,#REF!,6,FALSE)),UPPER(RIGHT(VLOOKUP($A325,#REF!,6,FALSE),1)),"")</f>
        <v>#REF!</v>
      </c>
      <c r="M325" s="43" t="e">
        <f>IF(LEN(VLOOKUP($A325,#REF!,7,FALSE)),UPPER(RIGHT(VLOOKUP($A325,#REF!,7,FALSE),1)),"")</f>
        <v>#REF!</v>
      </c>
      <c r="N325" s="206"/>
      <c r="O325" s="206"/>
      <c r="P325" s="206"/>
      <c r="Q325" s="206"/>
      <c r="R325" s="206"/>
      <c r="S325" s="63" t="e">
        <f>HLOOKUP("Device Tree Pin Name",#REF!,MATCH($A325,#REF!,0),FALSE)</f>
        <v>#REF!</v>
      </c>
      <c r="T325" s="47" t="e">
        <f>HLOOKUP("power rail",#REF!,MATCH($A325,#REF!,0),FALSE)</f>
        <v>#REF!</v>
      </c>
      <c r="U325" s="62" t="e">
        <f>HLOOKUP("Wake Capable",#REF!,MATCH($A325,#REF!,0),FALSE)</f>
        <v>#REF!</v>
      </c>
      <c r="V325" s="62" t="e">
        <f>HLOOKUP("Strap",#REF!,MATCH($A325,#REF!,0),FALSE)</f>
        <v>#REF!</v>
      </c>
      <c r="W325" s="62"/>
      <c r="X325" s="62" t="e">
        <f>HLOOKUP("DPD_Control",#REF!,MATCH($A325,#REF!,0),FALSE)</f>
        <v>#REF!</v>
      </c>
      <c r="Y325" s="62" t="e">
        <f>HLOOKUP("DPD_Group",#REF!,MATCH($A325,#REF!,0),FALSE)</f>
        <v>#REF!</v>
      </c>
      <c r="Z325" s="47"/>
      <c r="AA325" s="47" t="e">
        <f>HLOOKUP("Pad type",#REF!,MATCH($A325,#REF!,0),FALSE)</f>
        <v>#REF!</v>
      </c>
      <c r="AB325" s="47"/>
      <c r="AC325" s="63" t="e">
        <f>HLOOKUP("POR Pin State",#REF!,MATCH($A325,#REF!,0),FALSE)</f>
        <v>#REF!</v>
      </c>
      <c r="AD325" s="207"/>
      <c r="AE325" s="208"/>
      <c r="AF325" s="208"/>
      <c r="AG325" s="208"/>
      <c r="AH325" s="209"/>
      <c r="AI325" s="209"/>
      <c r="AJ325" s="210"/>
      <c r="AK325" s="210"/>
      <c r="AL325" s="210"/>
      <c r="AM325" s="210"/>
      <c r="AN325" s="210"/>
      <c r="AO325" s="210"/>
      <c r="AP325" s="210"/>
      <c r="AQ325" s="215" t="s">
        <v>794</v>
      </c>
      <c r="AR325" s="105"/>
      <c r="AS325" s="105"/>
      <c r="AT325" s="105"/>
      <c r="AU325" s="105"/>
      <c r="AV325" s="105"/>
      <c r="AW325" s="105"/>
      <c r="AX325" s="105"/>
      <c r="AY325" s="105"/>
      <c r="AZ325" s="105"/>
      <c r="BA325" s="105"/>
      <c r="BB325" s="218"/>
      <c r="BC325" s="105"/>
      <c r="BD325" s="219"/>
      <c r="BE325" s="231" t="s">
        <v>794</v>
      </c>
      <c r="BF325" s="147" t="e">
        <f>VLOOKUP($A325,#REF!,34,FALSE)</f>
        <v>#REF!</v>
      </c>
      <c r="BG325" s="148" t="e">
        <f>VLOOKUP($A325,#REF!,22,FALSE)</f>
        <v>#REF!</v>
      </c>
      <c r="BH325" s="149"/>
    </row>
    <row r="326" s="5" customFormat="1" ht="12.75" customHeight="1" spans="1:60">
      <c r="A326" s="203" t="s">
        <v>794</v>
      </c>
      <c r="B326" s="38" t="e">
        <f>VLOOKUP($A326,#REF!,34,FALSE)</f>
        <v>#REF!</v>
      </c>
      <c r="C326" s="39" t="str">
        <f t="shared" si="171"/>
        <v>unused_CSI_C_D1_N</v>
      </c>
      <c r="D326" s="40" t="e">
        <f>IF(LEN(VLOOKUP($A326,#REF!,8,FALSE)),LEFT(VLOOKUP($A326,#REF!,8,FALSE),LEN(VLOOKUP($A326,#REF!,8,FALSE))-2),"")</f>
        <v>#REF!</v>
      </c>
      <c r="E326" s="41" t="e">
        <f>IF(LEN(VLOOKUP($A326,#REF!,4,FALSE)),IF(INDEX(#REF!,MATCH($A326,#REF!,0),1),LEFT(VLOOKUP($A326,#REF!,4,FALSE),LEN(VLOOKUP($A326,#REF!,4,FALSE))-2),CONCATENATE(LEFT(VLOOKUP($A326,#REF!,4,FALSE),LEN(VLOOKUP($A326,#REF!,4,FALSE))-2),"*")),"")</f>
        <v>#REF!</v>
      </c>
      <c r="F326" s="42" t="e">
        <f>IF(LEN(VLOOKUP($A326,#REF!,5,FALSE)),IF(INDEX(#REF!,MATCH($A326,#REF!,0),2),LEFT(VLOOKUP($A326,#REF!,5,FALSE),LEN(VLOOKUP($A326,#REF!,5,FALSE))-2),CONCATENATE(LEFT(VLOOKUP($A326,#REF!,5,FALSE),LEN(VLOOKUP($A326,#REF!,5,FALSE))-2),"*")),"")</f>
        <v>#REF!</v>
      </c>
      <c r="G326" s="42" t="e">
        <f>IF(LEN(VLOOKUP($A326,#REF!,6,FALSE)),IF(INDEX(#REF!,MATCH($A326,#REF!,0),3),LEFT(VLOOKUP($A326,#REF!,6,FALSE),LEN(VLOOKUP($A326,#REF!,6,FALSE))-2),CONCATENATE(LEFT(VLOOKUP($A326,#REF!,6,FALSE),LEN(VLOOKUP($A326,#REF!,6,FALSE))-2),"*")),"")</f>
        <v>#REF!</v>
      </c>
      <c r="H326" s="43" t="e">
        <f>IF(LEN(VLOOKUP($A326,#REF!,7,FALSE)),IF(INDEX(#REF!,MATCH($A326,#REF!,0),4),LEFT(VLOOKUP($A326,#REF!,7,FALSE),LEN(VLOOKUP($A326,#REF!,7,FALSE))-2),CONCATENATE(LEFT(VLOOKUP($A326,#REF!,7,FALSE),LEN(VLOOKUP($A326,#REF!,7,FALSE))-2),"*")),"")</f>
        <v>#REF!</v>
      </c>
      <c r="I326" s="54" t="e">
        <f>IF(LEN(VLOOKUP($A326,#REF!,8,FALSE)),UPPER(RIGHT(VLOOKUP($A326,#REF!,8,FALSE),1)),"")</f>
        <v>#REF!</v>
      </c>
      <c r="J326" s="42" t="e">
        <f>IF(LEN(VLOOKUP($A326,#REF!,4,FALSE)),UPPER(RIGHT(VLOOKUP($A326,#REF!,4,FALSE),1)),"")</f>
        <v>#REF!</v>
      </c>
      <c r="K326" s="42" t="e">
        <f>IF(LEN(VLOOKUP($A326,#REF!,5,FALSE)),UPPER(RIGHT(VLOOKUP($A326,#REF!,5,FALSE),1)),"")</f>
        <v>#REF!</v>
      </c>
      <c r="L326" s="42" t="e">
        <f>IF(LEN(VLOOKUP($A326,#REF!,6,FALSE)),UPPER(RIGHT(VLOOKUP($A326,#REF!,6,FALSE),1)),"")</f>
        <v>#REF!</v>
      </c>
      <c r="M326" s="43" t="e">
        <f>IF(LEN(VLOOKUP($A326,#REF!,7,FALSE)),UPPER(RIGHT(VLOOKUP($A326,#REF!,7,FALSE),1)),"")</f>
        <v>#REF!</v>
      </c>
      <c r="N326" s="206"/>
      <c r="O326" s="206"/>
      <c r="P326" s="206"/>
      <c r="Q326" s="206"/>
      <c r="R326" s="206"/>
      <c r="S326" s="63" t="e">
        <f>HLOOKUP("Device Tree Pin Name",#REF!,MATCH($A326,#REF!,0),FALSE)</f>
        <v>#REF!</v>
      </c>
      <c r="T326" s="47" t="e">
        <f>HLOOKUP("power rail",#REF!,MATCH($A326,#REF!,0),FALSE)</f>
        <v>#REF!</v>
      </c>
      <c r="U326" s="62" t="e">
        <f>HLOOKUP("Wake Capable",#REF!,MATCH($A326,#REF!,0),FALSE)</f>
        <v>#REF!</v>
      </c>
      <c r="V326" s="62" t="e">
        <f>HLOOKUP("Strap",#REF!,MATCH($A326,#REF!,0),FALSE)</f>
        <v>#REF!</v>
      </c>
      <c r="W326" s="62"/>
      <c r="X326" s="62" t="e">
        <f>HLOOKUP("DPD_Control",#REF!,MATCH($A326,#REF!,0),FALSE)</f>
        <v>#REF!</v>
      </c>
      <c r="Y326" s="62" t="e">
        <f>HLOOKUP("DPD_Group",#REF!,MATCH($A326,#REF!,0),FALSE)</f>
        <v>#REF!</v>
      </c>
      <c r="Z326" s="47"/>
      <c r="AA326" s="47" t="e">
        <f>HLOOKUP("Pad type",#REF!,MATCH($A326,#REF!,0),FALSE)</f>
        <v>#REF!</v>
      </c>
      <c r="AB326" s="47"/>
      <c r="AC326" s="63" t="e">
        <f>HLOOKUP("POR Pin State",#REF!,MATCH($A326,#REF!,0),FALSE)</f>
        <v>#REF!</v>
      </c>
      <c r="AD326" s="207"/>
      <c r="AE326" s="208"/>
      <c r="AF326" s="208"/>
      <c r="AG326" s="208"/>
      <c r="AH326" s="209"/>
      <c r="AI326" s="209"/>
      <c r="AJ326" s="210"/>
      <c r="AK326" s="210"/>
      <c r="AL326" s="210"/>
      <c r="AM326" s="210"/>
      <c r="AN326" s="210"/>
      <c r="AO326" s="210"/>
      <c r="AP326" s="210"/>
      <c r="AQ326" s="215" t="s">
        <v>793</v>
      </c>
      <c r="AR326" s="105"/>
      <c r="AS326" s="105"/>
      <c r="AT326" s="105"/>
      <c r="AU326" s="105"/>
      <c r="AV326" s="105"/>
      <c r="AW326" s="105"/>
      <c r="AX326" s="105"/>
      <c r="AY326" s="105"/>
      <c r="AZ326" s="105"/>
      <c r="BA326" s="105"/>
      <c r="BB326" s="218"/>
      <c r="BC326" s="105"/>
      <c r="BD326" s="219"/>
      <c r="BE326" s="231" t="s">
        <v>793</v>
      </c>
      <c r="BF326" s="147" t="e">
        <f>VLOOKUP($A326,#REF!,34,FALSE)</f>
        <v>#REF!</v>
      </c>
      <c r="BG326" s="148" t="e">
        <f>VLOOKUP($A326,#REF!,22,FALSE)</f>
        <v>#REF!</v>
      </c>
      <c r="BH326" s="149"/>
    </row>
    <row r="327" s="5" customFormat="1" ht="12.95" customHeight="1" spans="1:60">
      <c r="A327" s="203" t="s">
        <v>795</v>
      </c>
      <c r="B327" s="38" t="e">
        <f>VLOOKUP($A327,#REF!,34,FALSE)</f>
        <v>#REF!</v>
      </c>
      <c r="C327" s="39" t="str">
        <f t="shared" si="171"/>
        <v>unused_CSI_D_D0_P</v>
      </c>
      <c r="D327" s="40" t="e">
        <f>IF(LEN(VLOOKUP($A327,#REF!,8,FALSE)),LEFT(VLOOKUP($A327,#REF!,8,FALSE),LEN(VLOOKUP($A327,#REF!,8,FALSE))-2),"")</f>
        <v>#REF!</v>
      </c>
      <c r="E327" s="41" t="e">
        <f>IF(LEN(VLOOKUP($A327,#REF!,4,FALSE)),IF(INDEX(#REF!,MATCH($A327,#REF!,0),1),LEFT(VLOOKUP($A327,#REF!,4,FALSE),LEN(VLOOKUP($A327,#REF!,4,FALSE))-2),CONCATENATE(LEFT(VLOOKUP($A327,#REF!,4,FALSE),LEN(VLOOKUP($A327,#REF!,4,FALSE))-2),"*")),"")</f>
        <v>#REF!</v>
      </c>
      <c r="F327" s="42" t="e">
        <f>IF(LEN(VLOOKUP($A327,#REF!,5,FALSE)),IF(INDEX(#REF!,MATCH($A327,#REF!,0),2),LEFT(VLOOKUP($A327,#REF!,5,FALSE),LEN(VLOOKUP($A327,#REF!,5,FALSE))-2),CONCATENATE(LEFT(VLOOKUP($A327,#REF!,5,FALSE),LEN(VLOOKUP($A327,#REF!,5,FALSE))-2),"*")),"")</f>
        <v>#REF!</v>
      </c>
      <c r="G327" s="42" t="e">
        <f>IF(LEN(VLOOKUP($A327,#REF!,6,FALSE)),IF(INDEX(#REF!,MATCH($A327,#REF!,0),3),LEFT(VLOOKUP($A327,#REF!,6,FALSE),LEN(VLOOKUP($A327,#REF!,6,FALSE))-2),CONCATENATE(LEFT(VLOOKUP($A327,#REF!,6,FALSE),LEN(VLOOKUP($A327,#REF!,6,FALSE))-2),"*")),"")</f>
        <v>#REF!</v>
      </c>
      <c r="H327" s="43" t="e">
        <f>IF(LEN(VLOOKUP($A327,#REF!,7,FALSE)),IF(INDEX(#REF!,MATCH($A327,#REF!,0),4),LEFT(VLOOKUP($A327,#REF!,7,FALSE),LEN(VLOOKUP($A327,#REF!,7,FALSE))-2),CONCATENATE(LEFT(VLOOKUP($A327,#REF!,7,FALSE),LEN(VLOOKUP($A327,#REF!,7,FALSE))-2),"*")),"")</f>
        <v>#REF!</v>
      </c>
      <c r="I327" s="54" t="e">
        <f>IF(LEN(VLOOKUP($A327,#REF!,8,FALSE)),UPPER(RIGHT(VLOOKUP($A327,#REF!,8,FALSE),1)),"")</f>
        <v>#REF!</v>
      </c>
      <c r="J327" s="42" t="e">
        <f>IF(LEN(VLOOKUP($A327,#REF!,4,FALSE)),UPPER(RIGHT(VLOOKUP($A327,#REF!,4,FALSE),1)),"")</f>
        <v>#REF!</v>
      </c>
      <c r="K327" s="42" t="e">
        <f>IF(LEN(VLOOKUP($A327,#REF!,5,FALSE)),UPPER(RIGHT(VLOOKUP($A327,#REF!,5,FALSE),1)),"")</f>
        <v>#REF!</v>
      </c>
      <c r="L327" s="42" t="e">
        <f>IF(LEN(VLOOKUP($A327,#REF!,6,FALSE)),UPPER(RIGHT(VLOOKUP($A327,#REF!,6,FALSE),1)),"")</f>
        <v>#REF!</v>
      </c>
      <c r="M327" s="43" t="e">
        <f>IF(LEN(VLOOKUP($A327,#REF!,7,FALSE)),UPPER(RIGHT(VLOOKUP($A327,#REF!,7,FALSE),1)),"")</f>
        <v>#REF!</v>
      </c>
      <c r="N327" s="206"/>
      <c r="O327" s="206"/>
      <c r="P327" s="206"/>
      <c r="Q327" s="206"/>
      <c r="R327" s="206"/>
      <c r="S327" s="63" t="e">
        <f>HLOOKUP("Device Tree Pin Name",#REF!,MATCH($A327,#REF!,0),FALSE)</f>
        <v>#REF!</v>
      </c>
      <c r="T327" s="47" t="e">
        <f>HLOOKUP("power rail",#REF!,MATCH($A327,#REF!,0),FALSE)</f>
        <v>#REF!</v>
      </c>
      <c r="U327" s="62" t="e">
        <f>HLOOKUP("Wake Capable",#REF!,MATCH($A327,#REF!,0),FALSE)</f>
        <v>#REF!</v>
      </c>
      <c r="V327" s="62" t="e">
        <f>HLOOKUP("Strap",#REF!,MATCH($A327,#REF!,0),FALSE)</f>
        <v>#REF!</v>
      </c>
      <c r="W327" s="62"/>
      <c r="X327" s="62" t="e">
        <f>HLOOKUP("DPD_Control",#REF!,MATCH($A327,#REF!,0),FALSE)</f>
        <v>#REF!</v>
      </c>
      <c r="Y327" s="62" t="e">
        <f>HLOOKUP("DPD_Group",#REF!,MATCH($A327,#REF!,0),FALSE)</f>
        <v>#REF!</v>
      </c>
      <c r="Z327" s="47"/>
      <c r="AA327" s="47" t="e">
        <f>HLOOKUP("Pad type",#REF!,MATCH($A327,#REF!,0),FALSE)</f>
        <v>#REF!</v>
      </c>
      <c r="AB327" s="47"/>
      <c r="AC327" s="63" t="e">
        <f>HLOOKUP("POR Pin State",#REF!,MATCH($A327,#REF!,0),FALSE)</f>
        <v>#REF!</v>
      </c>
      <c r="AD327" s="207"/>
      <c r="AE327" s="208"/>
      <c r="AF327" s="208"/>
      <c r="AG327" s="208"/>
      <c r="AH327" s="209"/>
      <c r="AI327" s="209"/>
      <c r="AJ327" s="210"/>
      <c r="AK327" s="210"/>
      <c r="AL327" s="210"/>
      <c r="AM327" s="210"/>
      <c r="AN327" s="210"/>
      <c r="AO327" s="210"/>
      <c r="AP327" s="210"/>
      <c r="AQ327" s="214" t="s">
        <v>796</v>
      </c>
      <c r="AR327" s="105"/>
      <c r="AS327" s="105"/>
      <c r="AT327" s="105"/>
      <c r="AU327" s="105"/>
      <c r="AV327" s="105"/>
      <c r="AW327" s="105"/>
      <c r="AX327" s="105"/>
      <c r="AY327" s="105"/>
      <c r="AZ327" s="105"/>
      <c r="BA327" s="105"/>
      <c r="BB327" s="218"/>
      <c r="BC327" s="105"/>
      <c r="BD327" s="219"/>
      <c r="BE327" s="231" t="s">
        <v>796</v>
      </c>
      <c r="BF327" s="147" t="e">
        <f>VLOOKUP($A327,#REF!,34,FALSE)</f>
        <v>#REF!</v>
      </c>
      <c r="BG327" s="148" t="e">
        <f>VLOOKUP($A327,#REF!,22,FALSE)</f>
        <v>#REF!</v>
      </c>
      <c r="BH327" s="149"/>
    </row>
    <row r="328" s="5" customFormat="1" ht="12.95" customHeight="1" spans="1:60">
      <c r="A328" s="203" t="s">
        <v>797</v>
      </c>
      <c r="B328" s="38" t="e">
        <f>VLOOKUP($A328,#REF!,34,FALSE)</f>
        <v>#REF!</v>
      </c>
      <c r="C328" s="39" t="str">
        <f t="shared" si="171"/>
        <v>unused_CSI_D_D0_N</v>
      </c>
      <c r="D328" s="40" t="e">
        <f>IF(LEN(VLOOKUP($A328,#REF!,8,FALSE)),LEFT(VLOOKUP($A328,#REF!,8,FALSE),LEN(VLOOKUP($A328,#REF!,8,FALSE))-2),"")</f>
        <v>#REF!</v>
      </c>
      <c r="E328" s="41" t="e">
        <f>IF(LEN(VLOOKUP($A328,#REF!,4,FALSE)),IF(INDEX(#REF!,MATCH($A328,#REF!,0),1),LEFT(VLOOKUP($A328,#REF!,4,FALSE),LEN(VLOOKUP($A328,#REF!,4,FALSE))-2),CONCATENATE(LEFT(VLOOKUP($A328,#REF!,4,FALSE),LEN(VLOOKUP($A328,#REF!,4,FALSE))-2),"*")),"")</f>
        <v>#REF!</v>
      </c>
      <c r="F328" s="42" t="e">
        <f>IF(LEN(VLOOKUP($A328,#REF!,5,FALSE)),IF(INDEX(#REF!,MATCH($A328,#REF!,0),2),LEFT(VLOOKUP($A328,#REF!,5,FALSE),LEN(VLOOKUP($A328,#REF!,5,FALSE))-2),CONCATENATE(LEFT(VLOOKUP($A328,#REF!,5,FALSE),LEN(VLOOKUP($A328,#REF!,5,FALSE))-2),"*")),"")</f>
        <v>#REF!</v>
      </c>
      <c r="G328" s="42" t="e">
        <f>IF(LEN(VLOOKUP($A328,#REF!,6,FALSE)),IF(INDEX(#REF!,MATCH($A328,#REF!,0),3),LEFT(VLOOKUP($A328,#REF!,6,FALSE),LEN(VLOOKUP($A328,#REF!,6,FALSE))-2),CONCATENATE(LEFT(VLOOKUP($A328,#REF!,6,FALSE),LEN(VLOOKUP($A328,#REF!,6,FALSE))-2),"*")),"")</f>
        <v>#REF!</v>
      </c>
      <c r="H328" s="43" t="e">
        <f>IF(LEN(VLOOKUP($A328,#REF!,7,FALSE)),IF(INDEX(#REF!,MATCH($A328,#REF!,0),4),LEFT(VLOOKUP($A328,#REF!,7,FALSE),LEN(VLOOKUP($A328,#REF!,7,FALSE))-2),CONCATENATE(LEFT(VLOOKUP($A328,#REF!,7,FALSE),LEN(VLOOKUP($A328,#REF!,7,FALSE))-2),"*")),"")</f>
        <v>#REF!</v>
      </c>
      <c r="I328" s="54" t="e">
        <f>IF(LEN(VLOOKUP($A328,#REF!,8,FALSE)),UPPER(RIGHT(VLOOKUP($A328,#REF!,8,FALSE),1)),"")</f>
        <v>#REF!</v>
      </c>
      <c r="J328" s="42" t="e">
        <f>IF(LEN(VLOOKUP($A328,#REF!,4,FALSE)),UPPER(RIGHT(VLOOKUP($A328,#REF!,4,FALSE),1)),"")</f>
        <v>#REF!</v>
      </c>
      <c r="K328" s="42" t="e">
        <f>IF(LEN(VLOOKUP($A328,#REF!,5,FALSE)),UPPER(RIGHT(VLOOKUP($A328,#REF!,5,FALSE),1)),"")</f>
        <v>#REF!</v>
      </c>
      <c r="L328" s="42" t="e">
        <f>IF(LEN(VLOOKUP($A328,#REF!,6,FALSE)),UPPER(RIGHT(VLOOKUP($A328,#REF!,6,FALSE),1)),"")</f>
        <v>#REF!</v>
      </c>
      <c r="M328" s="43" t="e">
        <f>IF(LEN(VLOOKUP($A328,#REF!,7,FALSE)),UPPER(RIGHT(VLOOKUP($A328,#REF!,7,FALSE),1)),"")</f>
        <v>#REF!</v>
      </c>
      <c r="N328" s="206"/>
      <c r="O328" s="206"/>
      <c r="P328" s="206"/>
      <c r="Q328" s="206"/>
      <c r="R328" s="206"/>
      <c r="S328" s="63" t="e">
        <f>HLOOKUP("Device Tree Pin Name",#REF!,MATCH($A328,#REF!,0),FALSE)</f>
        <v>#REF!</v>
      </c>
      <c r="T328" s="47" t="e">
        <f>HLOOKUP("power rail",#REF!,MATCH($A328,#REF!,0),FALSE)</f>
        <v>#REF!</v>
      </c>
      <c r="U328" s="62" t="e">
        <f>HLOOKUP("Wake Capable",#REF!,MATCH($A328,#REF!,0),FALSE)</f>
        <v>#REF!</v>
      </c>
      <c r="V328" s="62" t="e">
        <f>HLOOKUP("Strap",#REF!,MATCH($A328,#REF!,0),FALSE)</f>
        <v>#REF!</v>
      </c>
      <c r="W328" s="62"/>
      <c r="X328" s="62" t="e">
        <f>HLOOKUP("DPD_Control",#REF!,MATCH($A328,#REF!,0),FALSE)</f>
        <v>#REF!</v>
      </c>
      <c r="Y328" s="62" t="e">
        <f>HLOOKUP("DPD_Group",#REF!,MATCH($A328,#REF!,0),FALSE)</f>
        <v>#REF!</v>
      </c>
      <c r="Z328" s="47"/>
      <c r="AA328" s="47" t="e">
        <f>HLOOKUP("Pad type",#REF!,MATCH($A328,#REF!,0),FALSE)</f>
        <v>#REF!</v>
      </c>
      <c r="AB328" s="47"/>
      <c r="AC328" s="63" t="e">
        <f>HLOOKUP("POR Pin State",#REF!,MATCH($A328,#REF!,0),FALSE)</f>
        <v>#REF!</v>
      </c>
      <c r="AD328" s="207"/>
      <c r="AE328" s="208"/>
      <c r="AF328" s="208"/>
      <c r="AG328" s="208"/>
      <c r="AH328" s="209"/>
      <c r="AI328" s="209"/>
      <c r="AJ328" s="210"/>
      <c r="AK328" s="210"/>
      <c r="AL328" s="210"/>
      <c r="AM328" s="210"/>
      <c r="AN328" s="210"/>
      <c r="AO328" s="210"/>
      <c r="AP328" s="210"/>
      <c r="AQ328" s="215" t="s">
        <v>798</v>
      </c>
      <c r="AR328" s="105"/>
      <c r="AS328" s="105"/>
      <c r="AT328" s="105"/>
      <c r="AU328" s="105"/>
      <c r="AV328" s="105"/>
      <c r="AW328" s="105"/>
      <c r="AX328" s="105"/>
      <c r="AY328" s="105"/>
      <c r="AZ328" s="105"/>
      <c r="BA328" s="105"/>
      <c r="BB328" s="218"/>
      <c r="BC328" s="105"/>
      <c r="BD328" s="219"/>
      <c r="BE328" s="231" t="s">
        <v>798</v>
      </c>
      <c r="BF328" s="147" t="e">
        <f>VLOOKUP($A328,#REF!,34,FALSE)</f>
        <v>#REF!</v>
      </c>
      <c r="BG328" s="148" t="e">
        <f>VLOOKUP($A328,#REF!,22,FALSE)</f>
        <v>#REF!</v>
      </c>
      <c r="BH328" s="149"/>
    </row>
    <row r="329" s="5" customFormat="1" ht="12.95" customHeight="1" spans="1:60">
      <c r="A329" s="203" t="s">
        <v>798</v>
      </c>
      <c r="B329" s="38" t="e">
        <f>VLOOKUP($A329,#REF!,34,FALSE)</f>
        <v>#REF!</v>
      </c>
      <c r="C329" s="39" t="str">
        <f t="shared" si="171"/>
        <v>unused_CSI_D_CLK_P</v>
      </c>
      <c r="D329" s="40" t="e">
        <f>IF(LEN(VLOOKUP($A329,#REF!,8,FALSE)),LEFT(VLOOKUP($A329,#REF!,8,FALSE),LEN(VLOOKUP($A329,#REF!,8,FALSE))-2),"")</f>
        <v>#REF!</v>
      </c>
      <c r="E329" s="41" t="e">
        <f>IF(LEN(VLOOKUP($A329,#REF!,4,FALSE)),IF(INDEX(#REF!,MATCH($A329,#REF!,0),1),LEFT(VLOOKUP($A329,#REF!,4,FALSE),LEN(VLOOKUP($A329,#REF!,4,FALSE))-2),CONCATENATE(LEFT(VLOOKUP($A329,#REF!,4,FALSE),LEN(VLOOKUP($A329,#REF!,4,FALSE))-2),"*")),"")</f>
        <v>#REF!</v>
      </c>
      <c r="F329" s="42" t="e">
        <f>IF(LEN(VLOOKUP($A329,#REF!,5,FALSE)),IF(INDEX(#REF!,MATCH($A329,#REF!,0),2),LEFT(VLOOKUP($A329,#REF!,5,FALSE),LEN(VLOOKUP($A329,#REF!,5,FALSE))-2),CONCATENATE(LEFT(VLOOKUP($A329,#REF!,5,FALSE),LEN(VLOOKUP($A329,#REF!,5,FALSE))-2),"*")),"")</f>
        <v>#REF!</v>
      </c>
      <c r="G329" s="42" t="e">
        <f>IF(LEN(VLOOKUP($A329,#REF!,6,FALSE)),IF(INDEX(#REF!,MATCH($A329,#REF!,0),3),LEFT(VLOOKUP($A329,#REF!,6,FALSE),LEN(VLOOKUP($A329,#REF!,6,FALSE))-2),CONCATENATE(LEFT(VLOOKUP($A329,#REF!,6,FALSE),LEN(VLOOKUP($A329,#REF!,6,FALSE))-2),"*")),"")</f>
        <v>#REF!</v>
      </c>
      <c r="H329" s="43" t="e">
        <f>IF(LEN(VLOOKUP($A329,#REF!,7,FALSE)),IF(INDEX(#REF!,MATCH($A329,#REF!,0),4),LEFT(VLOOKUP($A329,#REF!,7,FALSE),LEN(VLOOKUP($A329,#REF!,7,FALSE))-2),CONCATENATE(LEFT(VLOOKUP($A329,#REF!,7,FALSE),LEN(VLOOKUP($A329,#REF!,7,FALSE))-2),"*")),"")</f>
        <v>#REF!</v>
      </c>
      <c r="I329" s="54" t="e">
        <f>IF(LEN(VLOOKUP($A329,#REF!,8,FALSE)),UPPER(RIGHT(VLOOKUP($A329,#REF!,8,FALSE),1)),"")</f>
        <v>#REF!</v>
      </c>
      <c r="J329" s="42" t="e">
        <f>IF(LEN(VLOOKUP($A329,#REF!,4,FALSE)),UPPER(RIGHT(VLOOKUP($A329,#REF!,4,FALSE),1)),"")</f>
        <v>#REF!</v>
      </c>
      <c r="K329" s="42" t="e">
        <f>IF(LEN(VLOOKUP($A329,#REF!,5,FALSE)),UPPER(RIGHT(VLOOKUP($A329,#REF!,5,FALSE),1)),"")</f>
        <v>#REF!</v>
      </c>
      <c r="L329" s="42" t="e">
        <f>IF(LEN(VLOOKUP($A329,#REF!,6,FALSE)),UPPER(RIGHT(VLOOKUP($A329,#REF!,6,FALSE),1)),"")</f>
        <v>#REF!</v>
      </c>
      <c r="M329" s="43" t="e">
        <f>IF(LEN(VLOOKUP($A329,#REF!,7,FALSE)),UPPER(RIGHT(VLOOKUP($A329,#REF!,7,FALSE),1)),"")</f>
        <v>#REF!</v>
      </c>
      <c r="N329" s="206"/>
      <c r="O329" s="206"/>
      <c r="P329" s="206"/>
      <c r="Q329" s="206"/>
      <c r="R329" s="206"/>
      <c r="S329" s="63" t="e">
        <f>HLOOKUP("Device Tree Pin Name",#REF!,MATCH($A329,#REF!,0),FALSE)</f>
        <v>#REF!</v>
      </c>
      <c r="T329" s="47" t="e">
        <f>HLOOKUP("power rail",#REF!,MATCH($A329,#REF!,0),FALSE)</f>
        <v>#REF!</v>
      </c>
      <c r="U329" s="62" t="e">
        <f>HLOOKUP("Wake Capable",#REF!,MATCH($A329,#REF!,0),FALSE)</f>
        <v>#REF!</v>
      </c>
      <c r="V329" s="62" t="e">
        <f>HLOOKUP("Strap",#REF!,MATCH($A329,#REF!,0),FALSE)</f>
        <v>#REF!</v>
      </c>
      <c r="W329" s="62"/>
      <c r="X329" s="62" t="e">
        <f>HLOOKUP("DPD_Control",#REF!,MATCH($A329,#REF!,0),FALSE)</f>
        <v>#REF!</v>
      </c>
      <c r="Y329" s="62" t="e">
        <f>HLOOKUP("DPD_Group",#REF!,MATCH($A329,#REF!,0),FALSE)</f>
        <v>#REF!</v>
      </c>
      <c r="Z329" s="47"/>
      <c r="AA329" s="47" t="e">
        <f>HLOOKUP("Pad type",#REF!,MATCH($A329,#REF!,0),FALSE)</f>
        <v>#REF!</v>
      </c>
      <c r="AB329" s="47"/>
      <c r="AC329" s="63" t="e">
        <f>HLOOKUP("POR Pin State",#REF!,MATCH($A329,#REF!,0),FALSE)</f>
        <v>#REF!</v>
      </c>
      <c r="AD329" s="207"/>
      <c r="AE329" s="208"/>
      <c r="AF329" s="208"/>
      <c r="AG329" s="208"/>
      <c r="AH329" s="209"/>
      <c r="AI329" s="209"/>
      <c r="AJ329" s="210"/>
      <c r="AK329" s="210"/>
      <c r="AL329" s="210"/>
      <c r="AM329" s="210"/>
      <c r="AN329" s="210"/>
      <c r="AO329" s="210"/>
      <c r="AP329" s="210"/>
      <c r="AQ329" s="215" t="s">
        <v>797</v>
      </c>
      <c r="AR329" s="105"/>
      <c r="AS329" s="105"/>
      <c r="AT329" s="105"/>
      <c r="AU329" s="105"/>
      <c r="AV329" s="105"/>
      <c r="AW329" s="105"/>
      <c r="AX329" s="105"/>
      <c r="AY329" s="105"/>
      <c r="AZ329" s="105"/>
      <c r="BA329" s="105"/>
      <c r="BB329" s="218"/>
      <c r="BC329" s="105"/>
      <c r="BD329" s="219"/>
      <c r="BE329" s="231" t="s">
        <v>797</v>
      </c>
      <c r="BF329" s="147" t="e">
        <f>VLOOKUP($A329,#REF!,34,FALSE)</f>
        <v>#REF!</v>
      </c>
      <c r="BG329" s="148" t="e">
        <f>VLOOKUP($A329,#REF!,22,FALSE)</f>
        <v>#REF!</v>
      </c>
      <c r="BH329" s="149"/>
    </row>
    <row r="330" s="5" customFormat="1" ht="12.95" customHeight="1" spans="1:60">
      <c r="A330" s="203" t="s">
        <v>796</v>
      </c>
      <c r="B330" s="38" t="e">
        <f>VLOOKUP($A330,#REF!,34,FALSE)</f>
        <v>#REF!</v>
      </c>
      <c r="C330" s="39" t="str">
        <f t="shared" si="171"/>
        <v>unused_CSI_D_CLK_N</v>
      </c>
      <c r="D330" s="40" t="e">
        <f>IF(LEN(VLOOKUP($A330,#REF!,8,FALSE)),LEFT(VLOOKUP($A330,#REF!,8,FALSE),LEN(VLOOKUP($A330,#REF!,8,FALSE))-2),"")</f>
        <v>#REF!</v>
      </c>
      <c r="E330" s="41" t="e">
        <f>IF(LEN(VLOOKUP($A330,#REF!,4,FALSE)),IF(INDEX(#REF!,MATCH($A330,#REF!,0),1),LEFT(VLOOKUP($A330,#REF!,4,FALSE),LEN(VLOOKUP($A330,#REF!,4,FALSE))-2),CONCATENATE(LEFT(VLOOKUP($A330,#REF!,4,FALSE),LEN(VLOOKUP($A330,#REF!,4,FALSE))-2),"*")),"")</f>
        <v>#REF!</v>
      </c>
      <c r="F330" s="42" t="e">
        <f>IF(LEN(VLOOKUP($A330,#REF!,5,FALSE)),IF(INDEX(#REF!,MATCH($A330,#REF!,0),2),LEFT(VLOOKUP($A330,#REF!,5,FALSE),LEN(VLOOKUP($A330,#REF!,5,FALSE))-2),CONCATENATE(LEFT(VLOOKUP($A330,#REF!,5,FALSE),LEN(VLOOKUP($A330,#REF!,5,FALSE))-2),"*")),"")</f>
        <v>#REF!</v>
      </c>
      <c r="G330" s="42" t="e">
        <f>IF(LEN(VLOOKUP($A330,#REF!,6,FALSE)),IF(INDEX(#REF!,MATCH($A330,#REF!,0),3),LEFT(VLOOKUP($A330,#REF!,6,FALSE),LEN(VLOOKUP($A330,#REF!,6,FALSE))-2),CONCATENATE(LEFT(VLOOKUP($A330,#REF!,6,FALSE),LEN(VLOOKUP($A330,#REF!,6,FALSE))-2),"*")),"")</f>
        <v>#REF!</v>
      </c>
      <c r="H330" s="43" t="e">
        <f>IF(LEN(VLOOKUP($A330,#REF!,7,FALSE)),IF(INDEX(#REF!,MATCH($A330,#REF!,0),4),LEFT(VLOOKUP($A330,#REF!,7,FALSE),LEN(VLOOKUP($A330,#REF!,7,FALSE))-2),CONCATENATE(LEFT(VLOOKUP($A330,#REF!,7,FALSE),LEN(VLOOKUP($A330,#REF!,7,FALSE))-2),"*")),"")</f>
        <v>#REF!</v>
      </c>
      <c r="I330" s="54" t="e">
        <f>IF(LEN(VLOOKUP($A330,#REF!,8,FALSE)),UPPER(RIGHT(VLOOKUP($A330,#REF!,8,FALSE),1)),"")</f>
        <v>#REF!</v>
      </c>
      <c r="J330" s="42" t="e">
        <f>IF(LEN(VLOOKUP($A330,#REF!,4,FALSE)),UPPER(RIGHT(VLOOKUP($A330,#REF!,4,FALSE),1)),"")</f>
        <v>#REF!</v>
      </c>
      <c r="K330" s="42" t="e">
        <f>IF(LEN(VLOOKUP($A330,#REF!,5,FALSE)),UPPER(RIGHT(VLOOKUP($A330,#REF!,5,FALSE),1)),"")</f>
        <v>#REF!</v>
      </c>
      <c r="L330" s="42" t="e">
        <f>IF(LEN(VLOOKUP($A330,#REF!,6,FALSE)),UPPER(RIGHT(VLOOKUP($A330,#REF!,6,FALSE),1)),"")</f>
        <v>#REF!</v>
      </c>
      <c r="M330" s="43" t="e">
        <f>IF(LEN(VLOOKUP($A330,#REF!,7,FALSE)),UPPER(RIGHT(VLOOKUP($A330,#REF!,7,FALSE),1)),"")</f>
        <v>#REF!</v>
      </c>
      <c r="N330" s="206"/>
      <c r="O330" s="206"/>
      <c r="P330" s="206"/>
      <c r="Q330" s="206"/>
      <c r="R330" s="206"/>
      <c r="S330" s="63" t="e">
        <f>HLOOKUP("Device Tree Pin Name",#REF!,MATCH($A330,#REF!,0),FALSE)</f>
        <v>#REF!</v>
      </c>
      <c r="T330" s="47" t="e">
        <f>HLOOKUP("power rail",#REF!,MATCH($A330,#REF!,0),FALSE)</f>
        <v>#REF!</v>
      </c>
      <c r="U330" s="62" t="e">
        <f>HLOOKUP("Wake Capable",#REF!,MATCH($A330,#REF!,0),FALSE)</f>
        <v>#REF!</v>
      </c>
      <c r="V330" s="62" t="e">
        <f>HLOOKUP("Strap",#REF!,MATCH($A330,#REF!,0),FALSE)</f>
        <v>#REF!</v>
      </c>
      <c r="W330" s="62"/>
      <c r="X330" s="62" t="e">
        <f>HLOOKUP("DPD_Control",#REF!,MATCH($A330,#REF!,0),FALSE)</f>
        <v>#REF!</v>
      </c>
      <c r="Y330" s="62" t="e">
        <f>HLOOKUP("DPD_Group",#REF!,MATCH($A330,#REF!,0),FALSE)</f>
        <v>#REF!</v>
      </c>
      <c r="Z330" s="47"/>
      <c r="AA330" s="47" t="e">
        <f>HLOOKUP("Pad type",#REF!,MATCH($A330,#REF!,0),FALSE)</f>
        <v>#REF!</v>
      </c>
      <c r="AB330" s="47"/>
      <c r="AC330" s="63" t="e">
        <f>HLOOKUP("POR Pin State",#REF!,MATCH($A330,#REF!,0),FALSE)</f>
        <v>#REF!</v>
      </c>
      <c r="AD330" s="207"/>
      <c r="AE330" s="208"/>
      <c r="AF330" s="208"/>
      <c r="AG330" s="208"/>
      <c r="AH330" s="209"/>
      <c r="AI330" s="209"/>
      <c r="AJ330" s="210"/>
      <c r="AK330" s="210"/>
      <c r="AL330" s="210"/>
      <c r="AM330" s="210"/>
      <c r="AN330" s="210"/>
      <c r="AO330" s="210"/>
      <c r="AP330" s="210"/>
      <c r="AQ330" s="215" t="s">
        <v>795</v>
      </c>
      <c r="AR330" s="105"/>
      <c r="AS330" s="105"/>
      <c r="AT330" s="105"/>
      <c r="AU330" s="105"/>
      <c r="AV330" s="105"/>
      <c r="AW330" s="105"/>
      <c r="AX330" s="105"/>
      <c r="AY330" s="105"/>
      <c r="AZ330" s="105"/>
      <c r="BA330" s="105"/>
      <c r="BB330" s="218"/>
      <c r="BC330" s="105"/>
      <c r="BD330" s="219"/>
      <c r="BE330" s="231" t="s">
        <v>795</v>
      </c>
      <c r="BF330" s="147" t="e">
        <f>VLOOKUP($A330,#REF!,34,FALSE)</f>
        <v>#REF!</v>
      </c>
      <c r="BG330" s="148" t="e">
        <f>VLOOKUP($A330,#REF!,22,FALSE)</f>
        <v>#REF!</v>
      </c>
      <c r="BH330" s="149"/>
    </row>
    <row r="331" s="5" customFormat="1" ht="12.95" customHeight="1" spans="1:60">
      <c r="A331" s="203" t="s">
        <v>799</v>
      </c>
      <c r="B331" s="38" t="e">
        <f>VLOOKUP($A331,#REF!,34,FALSE)</f>
        <v>#REF!</v>
      </c>
      <c r="C331" s="39" t="str">
        <f t="shared" si="171"/>
        <v>unused_CSI_D_D1_P</v>
      </c>
      <c r="D331" s="40" t="e">
        <f>IF(LEN(VLOOKUP($A331,#REF!,8,FALSE)),LEFT(VLOOKUP($A331,#REF!,8,FALSE),LEN(VLOOKUP($A331,#REF!,8,FALSE))-2),"")</f>
        <v>#REF!</v>
      </c>
      <c r="E331" s="41" t="e">
        <f>IF(LEN(VLOOKUP($A331,#REF!,4,FALSE)),IF(INDEX(#REF!,MATCH($A331,#REF!,0),1),LEFT(VLOOKUP($A331,#REF!,4,FALSE),LEN(VLOOKUP($A331,#REF!,4,FALSE))-2),CONCATENATE(LEFT(VLOOKUP($A331,#REF!,4,FALSE),LEN(VLOOKUP($A331,#REF!,4,FALSE))-2),"*")),"")</f>
        <v>#REF!</v>
      </c>
      <c r="F331" s="42" t="e">
        <f>IF(LEN(VLOOKUP($A331,#REF!,5,FALSE)),IF(INDEX(#REF!,MATCH($A331,#REF!,0),2),LEFT(VLOOKUP($A331,#REF!,5,FALSE),LEN(VLOOKUP($A331,#REF!,5,FALSE))-2),CONCATENATE(LEFT(VLOOKUP($A331,#REF!,5,FALSE),LEN(VLOOKUP($A331,#REF!,5,FALSE))-2),"*")),"")</f>
        <v>#REF!</v>
      </c>
      <c r="G331" s="42" t="e">
        <f>IF(LEN(VLOOKUP($A331,#REF!,6,FALSE)),IF(INDEX(#REF!,MATCH($A331,#REF!,0),3),LEFT(VLOOKUP($A331,#REF!,6,FALSE),LEN(VLOOKUP($A331,#REF!,6,FALSE))-2),CONCATENATE(LEFT(VLOOKUP($A331,#REF!,6,FALSE),LEN(VLOOKUP($A331,#REF!,6,FALSE))-2),"*")),"")</f>
        <v>#REF!</v>
      </c>
      <c r="H331" s="43" t="e">
        <f>IF(LEN(VLOOKUP($A331,#REF!,7,FALSE)),IF(INDEX(#REF!,MATCH($A331,#REF!,0),4),LEFT(VLOOKUP($A331,#REF!,7,FALSE),LEN(VLOOKUP($A331,#REF!,7,FALSE))-2),CONCATENATE(LEFT(VLOOKUP($A331,#REF!,7,FALSE),LEN(VLOOKUP($A331,#REF!,7,FALSE))-2),"*")),"")</f>
        <v>#REF!</v>
      </c>
      <c r="I331" s="54" t="e">
        <f>IF(LEN(VLOOKUP($A331,#REF!,8,FALSE)),UPPER(RIGHT(VLOOKUP($A331,#REF!,8,FALSE),1)),"")</f>
        <v>#REF!</v>
      </c>
      <c r="J331" s="42" t="e">
        <f>IF(LEN(VLOOKUP($A331,#REF!,4,FALSE)),UPPER(RIGHT(VLOOKUP($A331,#REF!,4,FALSE),1)),"")</f>
        <v>#REF!</v>
      </c>
      <c r="K331" s="42" t="e">
        <f>IF(LEN(VLOOKUP($A331,#REF!,5,FALSE)),UPPER(RIGHT(VLOOKUP($A331,#REF!,5,FALSE),1)),"")</f>
        <v>#REF!</v>
      </c>
      <c r="L331" s="42" t="e">
        <f>IF(LEN(VLOOKUP($A331,#REF!,6,FALSE)),UPPER(RIGHT(VLOOKUP($A331,#REF!,6,FALSE),1)),"")</f>
        <v>#REF!</v>
      </c>
      <c r="M331" s="43" t="e">
        <f>IF(LEN(VLOOKUP($A331,#REF!,7,FALSE)),UPPER(RIGHT(VLOOKUP($A331,#REF!,7,FALSE),1)),"")</f>
        <v>#REF!</v>
      </c>
      <c r="N331" s="206"/>
      <c r="O331" s="206"/>
      <c r="P331" s="206"/>
      <c r="Q331" s="206"/>
      <c r="R331" s="206"/>
      <c r="S331" s="63" t="e">
        <f>HLOOKUP("Device Tree Pin Name",#REF!,MATCH($A331,#REF!,0),FALSE)</f>
        <v>#REF!</v>
      </c>
      <c r="T331" s="47" t="e">
        <f>HLOOKUP("power rail",#REF!,MATCH($A331,#REF!,0),FALSE)</f>
        <v>#REF!</v>
      </c>
      <c r="U331" s="62" t="e">
        <f>HLOOKUP("Wake Capable",#REF!,MATCH($A331,#REF!,0),FALSE)</f>
        <v>#REF!</v>
      </c>
      <c r="V331" s="62" t="e">
        <f>HLOOKUP("Strap",#REF!,MATCH($A331,#REF!,0),FALSE)</f>
        <v>#REF!</v>
      </c>
      <c r="W331" s="62"/>
      <c r="X331" s="62" t="e">
        <f>HLOOKUP("DPD_Control",#REF!,MATCH($A331,#REF!,0),FALSE)</f>
        <v>#REF!</v>
      </c>
      <c r="Y331" s="62" t="e">
        <f>HLOOKUP("DPD_Group",#REF!,MATCH($A331,#REF!,0),FALSE)</f>
        <v>#REF!</v>
      </c>
      <c r="Z331" s="47"/>
      <c r="AA331" s="47" t="e">
        <f>HLOOKUP("Pad type",#REF!,MATCH($A331,#REF!,0),FALSE)</f>
        <v>#REF!</v>
      </c>
      <c r="AB331" s="47"/>
      <c r="AC331" s="63" t="e">
        <f>HLOOKUP("POR Pin State",#REF!,MATCH($A331,#REF!,0),FALSE)</f>
        <v>#REF!</v>
      </c>
      <c r="AD331" s="207"/>
      <c r="AE331" s="208"/>
      <c r="AF331" s="208"/>
      <c r="AG331" s="208"/>
      <c r="AH331" s="209"/>
      <c r="AI331" s="209"/>
      <c r="AJ331" s="210"/>
      <c r="AK331" s="210"/>
      <c r="AL331" s="210"/>
      <c r="AM331" s="210"/>
      <c r="AN331" s="210"/>
      <c r="AO331" s="210"/>
      <c r="AP331" s="210"/>
      <c r="AQ331" s="215" t="s">
        <v>800</v>
      </c>
      <c r="AR331" s="105"/>
      <c r="AS331" s="105"/>
      <c r="AT331" s="105"/>
      <c r="AU331" s="105"/>
      <c r="AV331" s="105"/>
      <c r="AW331" s="105"/>
      <c r="AX331" s="105"/>
      <c r="AY331" s="105"/>
      <c r="AZ331" s="105"/>
      <c r="BA331" s="105"/>
      <c r="BB331" s="218"/>
      <c r="BC331" s="105"/>
      <c r="BD331" s="219"/>
      <c r="BE331" s="231" t="s">
        <v>800</v>
      </c>
      <c r="BF331" s="147" t="e">
        <f>VLOOKUP($A331,#REF!,34,FALSE)</f>
        <v>#REF!</v>
      </c>
      <c r="BG331" s="148" t="e">
        <f>VLOOKUP($A331,#REF!,22,FALSE)</f>
        <v>#REF!</v>
      </c>
      <c r="BH331" s="149"/>
    </row>
    <row r="332" s="5" customFormat="1" ht="12.95" customHeight="1" spans="1:60">
      <c r="A332" s="203" t="s">
        <v>800</v>
      </c>
      <c r="B332" s="38" t="e">
        <f>VLOOKUP($A332,#REF!,34,FALSE)</f>
        <v>#REF!</v>
      </c>
      <c r="C332" s="39" t="str">
        <f t="shared" si="171"/>
        <v>unused_CSI_D_D1_N</v>
      </c>
      <c r="D332" s="40" t="e">
        <f>IF(LEN(VLOOKUP($A332,#REF!,8,FALSE)),LEFT(VLOOKUP($A332,#REF!,8,FALSE),LEN(VLOOKUP($A332,#REF!,8,FALSE))-2),"")</f>
        <v>#REF!</v>
      </c>
      <c r="E332" s="41" t="e">
        <f>IF(LEN(VLOOKUP($A332,#REF!,4,FALSE)),IF(INDEX(#REF!,MATCH($A332,#REF!,0),1),LEFT(VLOOKUP($A332,#REF!,4,FALSE),LEN(VLOOKUP($A332,#REF!,4,FALSE))-2),CONCATENATE(LEFT(VLOOKUP($A332,#REF!,4,FALSE),LEN(VLOOKUP($A332,#REF!,4,FALSE))-2),"*")),"")</f>
        <v>#REF!</v>
      </c>
      <c r="F332" s="42" t="e">
        <f>IF(LEN(VLOOKUP($A332,#REF!,5,FALSE)),IF(INDEX(#REF!,MATCH($A332,#REF!,0),2),LEFT(VLOOKUP($A332,#REF!,5,FALSE),LEN(VLOOKUP($A332,#REF!,5,FALSE))-2),CONCATENATE(LEFT(VLOOKUP($A332,#REF!,5,FALSE),LEN(VLOOKUP($A332,#REF!,5,FALSE))-2),"*")),"")</f>
        <v>#REF!</v>
      </c>
      <c r="G332" s="42" t="e">
        <f>IF(LEN(VLOOKUP($A332,#REF!,6,FALSE)),IF(INDEX(#REF!,MATCH($A332,#REF!,0),3),LEFT(VLOOKUP($A332,#REF!,6,FALSE),LEN(VLOOKUP($A332,#REF!,6,FALSE))-2),CONCATENATE(LEFT(VLOOKUP($A332,#REF!,6,FALSE),LEN(VLOOKUP($A332,#REF!,6,FALSE))-2),"*")),"")</f>
        <v>#REF!</v>
      </c>
      <c r="H332" s="43" t="e">
        <f>IF(LEN(VLOOKUP($A332,#REF!,7,FALSE)),IF(INDEX(#REF!,MATCH($A332,#REF!,0),4),LEFT(VLOOKUP($A332,#REF!,7,FALSE),LEN(VLOOKUP($A332,#REF!,7,FALSE))-2),CONCATENATE(LEFT(VLOOKUP($A332,#REF!,7,FALSE),LEN(VLOOKUP($A332,#REF!,7,FALSE))-2),"*")),"")</f>
        <v>#REF!</v>
      </c>
      <c r="I332" s="54" t="e">
        <f>IF(LEN(VLOOKUP($A332,#REF!,8,FALSE)),UPPER(RIGHT(VLOOKUP($A332,#REF!,8,FALSE),1)),"")</f>
        <v>#REF!</v>
      </c>
      <c r="J332" s="42" t="e">
        <f>IF(LEN(VLOOKUP($A332,#REF!,4,FALSE)),UPPER(RIGHT(VLOOKUP($A332,#REF!,4,FALSE),1)),"")</f>
        <v>#REF!</v>
      </c>
      <c r="K332" s="42" t="e">
        <f>IF(LEN(VLOOKUP($A332,#REF!,5,FALSE)),UPPER(RIGHT(VLOOKUP($A332,#REF!,5,FALSE),1)),"")</f>
        <v>#REF!</v>
      </c>
      <c r="L332" s="42" t="e">
        <f>IF(LEN(VLOOKUP($A332,#REF!,6,FALSE)),UPPER(RIGHT(VLOOKUP($A332,#REF!,6,FALSE),1)),"")</f>
        <v>#REF!</v>
      </c>
      <c r="M332" s="43" t="e">
        <f>IF(LEN(VLOOKUP($A332,#REF!,7,FALSE)),UPPER(RIGHT(VLOOKUP($A332,#REF!,7,FALSE),1)),"")</f>
        <v>#REF!</v>
      </c>
      <c r="N332" s="206"/>
      <c r="O332" s="206"/>
      <c r="P332" s="206"/>
      <c r="Q332" s="206"/>
      <c r="R332" s="206"/>
      <c r="S332" s="63" t="e">
        <f>HLOOKUP("Device Tree Pin Name",#REF!,MATCH($A332,#REF!,0),FALSE)</f>
        <v>#REF!</v>
      </c>
      <c r="T332" s="47" t="e">
        <f>HLOOKUP("power rail",#REF!,MATCH($A332,#REF!,0),FALSE)</f>
        <v>#REF!</v>
      </c>
      <c r="U332" s="62" t="e">
        <f>HLOOKUP("Wake Capable",#REF!,MATCH($A332,#REF!,0),FALSE)</f>
        <v>#REF!</v>
      </c>
      <c r="V332" s="62" t="e">
        <f>HLOOKUP("Strap",#REF!,MATCH($A332,#REF!,0),FALSE)</f>
        <v>#REF!</v>
      </c>
      <c r="W332" s="62"/>
      <c r="X332" s="62" t="e">
        <f>HLOOKUP("DPD_Control",#REF!,MATCH($A332,#REF!,0),FALSE)</f>
        <v>#REF!</v>
      </c>
      <c r="Y332" s="62" t="e">
        <f>HLOOKUP("DPD_Group",#REF!,MATCH($A332,#REF!,0),FALSE)</f>
        <v>#REF!</v>
      </c>
      <c r="Z332" s="47"/>
      <c r="AA332" s="47" t="e">
        <f>HLOOKUP("Pad type",#REF!,MATCH($A332,#REF!,0),FALSE)</f>
        <v>#REF!</v>
      </c>
      <c r="AB332" s="47"/>
      <c r="AC332" s="63" t="e">
        <f>HLOOKUP("POR Pin State",#REF!,MATCH($A332,#REF!,0),FALSE)</f>
        <v>#REF!</v>
      </c>
      <c r="AD332" s="207"/>
      <c r="AE332" s="208"/>
      <c r="AF332" s="208"/>
      <c r="AG332" s="208"/>
      <c r="AH332" s="209"/>
      <c r="AI332" s="209"/>
      <c r="AJ332" s="210"/>
      <c r="AK332" s="210"/>
      <c r="AL332" s="210"/>
      <c r="AM332" s="210"/>
      <c r="AN332" s="210"/>
      <c r="AO332" s="210"/>
      <c r="AP332" s="210"/>
      <c r="AQ332" s="215" t="s">
        <v>799</v>
      </c>
      <c r="AR332" s="105"/>
      <c r="AS332" s="105"/>
      <c r="AT332" s="105"/>
      <c r="AU332" s="105"/>
      <c r="AV332" s="105"/>
      <c r="AW332" s="105"/>
      <c r="AX332" s="105"/>
      <c r="AY332" s="105"/>
      <c r="AZ332" s="105"/>
      <c r="BA332" s="105"/>
      <c r="BB332" s="218"/>
      <c r="BC332" s="105"/>
      <c r="BD332" s="238"/>
      <c r="BE332" s="231" t="s">
        <v>799</v>
      </c>
      <c r="BF332" s="147" t="e">
        <f>VLOOKUP($A332,#REF!,34,FALSE)</f>
        <v>#REF!</v>
      </c>
      <c r="BG332" s="148" t="e">
        <f>VLOOKUP($A332,#REF!,22,FALSE)</f>
        <v>#REF!</v>
      </c>
      <c r="BH332" s="149"/>
    </row>
    <row r="333" s="5" customFormat="1" ht="12.95" customHeight="1" spans="1:60">
      <c r="A333" s="203" t="s">
        <v>801</v>
      </c>
      <c r="B333" s="38" t="e">
        <f>VLOOKUP($A333,#REF!,34,FALSE)</f>
        <v>#REF!</v>
      </c>
      <c r="C333" s="39" t="str">
        <f t="shared" si="171"/>
        <v>unused_CSI_E_D0_P</v>
      </c>
      <c r="D333" s="40" t="e">
        <f>IF(LEN(VLOOKUP($A333,#REF!,8,FALSE)),LEFT(VLOOKUP($A333,#REF!,8,FALSE),LEN(VLOOKUP($A333,#REF!,8,FALSE))-2),"")</f>
        <v>#REF!</v>
      </c>
      <c r="E333" s="41" t="e">
        <f>IF(LEN(VLOOKUP($A333,#REF!,4,FALSE)),IF(INDEX(#REF!,MATCH($A333,#REF!,0),1),LEFT(VLOOKUP($A333,#REF!,4,FALSE),LEN(VLOOKUP($A333,#REF!,4,FALSE))-2),CONCATENATE(LEFT(VLOOKUP($A333,#REF!,4,FALSE),LEN(VLOOKUP($A333,#REF!,4,FALSE))-2),"*")),"")</f>
        <v>#REF!</v>
      </c>
      <c r="F333" s="42" t="e">
        <f>IF(LEN(VLOOKUP($A333,#REF!,5,FALSE)),IF(INDEX(#REF!,MATCH($A333,#REF!,0),2),LEFT(VLOOKUP($A333,#REF!,5,FALSE),LEN(VLOOKUP($A333,#REF!,5,FALSE))-2),CONCATENATE(LEFT(VLOOKUP($A333,#REF!,5,FALSE),LEN(VLOOKUP($A333,#REF!,5,FALSE))-2),"*")),"")</f>
        <v>#REF!</v>
      </c>
      <c r="G333" s="42" t="e">
        <f>IF(LEN(VLOOKUP($A333,#REF!,6,FALSE)),IF(INDEX(#REF!,MATCH($A333,#REF!,0),3),LEFT(VLOOKUP($A333,#REF!,6,FALSE),LEN(VLOOKUP($A333,#REF!,6,FALSE))-2),CONCATENATE(LEFT(VLOOKUP($A333,#REF!,6,FALSE),LEN(VLOOKUP($A333,#REF!,6,FALSE))-2),"*")),"")</f>
        <v>#REF!</v>
      </c>
      <c r="H333" s="43" t="e">
        <f>IF(LEN(VLOOKUP($A333,#REF!,7,FALSE)),IF(INDEX(#REF!,MATCH($A333,#REF!,0),4),LEFT(VLOOKUP($A333,#REF!,7,FALSE),LEN(VLOOKUP($A333,#REF!,7,FALSE))-2),CONCATENATE(LEFT(VLOOKUP($A333,#REF!,7,FALSE),LEN(VLOOKUP($A333,#REF!,7,FALSE))-2),"*")),"")</f>
        <v>#REF!</v>
      </c>
      <c r="I333" s="54" t="e">
        <f>IF(LEN(VLOOKUP($A333,#REF!,8,FALSE)),UPPER(RIGHT(VLOOKUP($A333,#REF!,8,FALSE),1)),"")</f>
        <v>#REF!</v>
      </c>
      <c r="J333" s="42" t="e">
        <f>IF(LEN(VLOOKUP($A333,#REF!,4,FALSE)),UPPER(RIGHT(VLOOKUP($A333,#REF!,4,FALSE),1)),"")</f>
        <v>#REF!</v>
      </c>
      <c r="K333" s="42" t="e">
        <f>IF(LEN(VLOOKUP($A333,#REF!,5,FALSE)),UPPER(RIGHT(VLOOKUP($A333,#REF!,5,FALSE),1)),"")</f>
        <v>#REF!</v>
      </c>
      <c r="L333" s="42" t="e">
        <f>IF(LEN(VLOOKUP($A333,#REF!,6,FALSE)),UPPER(RIGHT(VLOOKUP($A333,#REF!,6,FALSE),1)),"")</f>
        <v>#REF!</v>
      </c>
      <c r="M333" s="43" t="e">
        <f>IF(LEN(VLOOKUP($A333,#REF!,7,FALSE)),UPPER(RIGHT(VLOOKUP($A333,#REF!,7,FALSE),1)),"")</f>
        <v>#REF!</v>
      </c>
      <c r="N333" s="206"/>
      <c r="O333" s="206"/>
      <c r="P333" s="206"/>
      <c r="Q333" s="206"/>
      <c r="R333" s="206"/>
      <c r="S333" s="63" t="e">
        <f>HLOOKUP("Device Tree Pin Name",#REF!,MATCH($A333,#REF!,0),FALSE)</f>
        <v>#REF!</v>
      </c>
      <c r="T333" s="47" t="e">
        <f>HLOOKUP("power rail",#REF!,MATCH($A333,#REF!,0),FALSE)</f>
        <v>#REF!</v>
      </c>
      <c r="U333" s="62" t="e">
        <f>HLOOKUP("Wake Capable",#REF!,MATCH($A333,#REF!,0),FALSE)</f>
        <v>#REF!</v>
      </c>
      <c r="V333" s="62" t="e">
        <f>HLOOKUP("Strap",#REF!,MATCH($A333,#REF!,0),FALSE)</f>
        <v>#REF!</v>
      </c>
      <c r="W333" s="62"/>
      <c r="X333" s="62" t="e">
        <f>HLOOKUP("DPD_Control",#REF!,MATCH($A333,#REF!,0),FALSE)</f>
        <v>#REF!</v>
      </c>
      <c r="Y333" s="62" t="e">
        <f>HLOOKUP("DPD_Group",#REF!,MATCH($A333,#REF!,0),FALSE)</f>
        <v>#REF!</v>
      </c>
      <c r="Z333" s="47"/>
      <c r="AA333" s="47" t="e">
        <f>HLOOKUP("Pad type",#REF!,MATCH($A333,#REF!,0),FALSE)</f>
        <v>#REF!</v>
      </c>
      <c r="AB333" s="47"/>
      <c r="AC333" s="63" t="e">
        <f>HLOOKUP("POR Pin State",#REF!,MATCH($A333,#REF!,0),FALSE)</f>
        <v>#REF!</v>
      </c>
      <c r="AD333" s="207"/>
      <c r="AE333" s="208"/>
      <c r="AF333" s="208"/>
      <c r="AG333" s="208"/>
      <c r="AH333" s="209"/>
      <c r="AI333" s="209"/>
      <c r="AJ333" s="210"/>
      <c r="AK333" s="210"/>
      <c r="AL333" s="210"/>
      <c r="AM333" s="210"/>
      <c r="AN333" s="210"/>
      <c r="AO333" s="210"/>
      <c r="AP333" s="210"/>
      <c r="AQ333" s="215" t="s">
        <v>802</v>
      </c>
      <c r="AR333" s="105"/>
      <c r="AS333" s="105"/>
      <c r="AT333" s="105"/>
      <c r="AU333" s="105"/>
      <c r="AV333" s="105"/>
      <c r="AW333" s="105"/>
      <c r="AX333" s="105"/>
      <c r="AY333" s="105"/>
      <c r="AZ333" s="105"/>
      <c r="BA333" s="105"/>
      <c r="BB333" s="218"/>
      <c r="BC333" s="216"/>
      <c r="BD333" s="239"/>
      <c r="BE333" s="231" t="s">
        <v>802</v>
      </c>
      <c r="BF333" s="147" t="e">
        <f>VLOOKUP($A333,#REF!,34,FALSE)</f>
        <v>#REF!</v>
      </c>
      <c r="BG333" s="148" t="e">
        <f>VLOOKUP($A333,#REF!,22,FALSE)</f>
        <v>#REF!</v>
      </c>
      <c r="BH333" s="149"/>
    </row>
    <row r="334" s="5" customFormat="1" ht="12.95" customHeight="1" spans="1:60">
      <c r="A334" s="203" t="s">
        <v>803</v>
      </c>
      <c r="B334" s="38" t="e">
        <f>VLOOKUP($A334,#REF!,34,FALSE)</f>
        <v>#REF!</v>
      </c>
      <c r="C334" s="39" t="str">
        <f t="shared" si="171"/>
        <v>unused_CSI_E_D0_N</v>
      </c>
      <c r="D334" s="40" t="e">
        <f>IF(LEN(VLOOKUP($A334,#REF!,8,FALSE)),LEFT(VLOOKUP($A334,#REF!,8,FALSE),LEN(VLOOKUP($A334,#REF!,8,FALSE))-2),"")</f>
        <v>#REF!</v>
      </c>
      <c r="E334" s="41" t="e">
        <f>IF(LEN(VLOOKUP($A334,#REF!,4,FALSE)),IF(INDEX(#REF!,MATCH($A334,#REF!,0),1),LEFT(VLOOKUP($A334,#REF!,4,FALSE),LEN(VLOOKUP($A334,#REF!,4,FALSE))-2),CONCATENATE(LEFT(VLOOKUP($A334,#REF!,4,FALSE),LEN(VLOOKUP($A334,#REF!,4,FALSE))-2),"*")),"")</f>
        <v>#REF!</v>
      </c>
      <c r="F334" s="42" t="e">
        <f>IF(LEN(VLOOKUP($A334,#REF!,5,FALSE)),IF(INDEX(#REF!,MATCH($A334,#REF!,0),2),LEFT(VLOOKUP($A334,#REF!,5,FALSE),LEN(VLOOKUP($A334,#REF!,5,FALSE))-2),CONCATENATE(LEFT(VLOOKUP($A334,#REF!,5,FALSE),LEN(VLOOKUP($A334,#REF!,5,FALSE))-2),"*")),"")</f>
        <v>#REF!</v>
      </c>
      <c r="G334" s="42" t="e">
        <f>IF(LEN(VLOOKUP($A334,#REF!,6,FALSE)),IF(INDEX(#REF!,MATCH($A334,#REF!,0),3),LEFT(VLOOKUP($A334,#REF!,6,FALSE),LEN(VLOOKUP($A334,#REF!,6,FALSE))-2),CONCATENATE(LEFT(VLOOKUP($A334,#REF!,6,FALSE),LEN(VLOOKUP($A334,#REF!,6,FALSE))-2),"*")),"")</f>
        <v>#REF!</v>
      </c>
      <c r="H334" s="43" t="e">
        <f>IF(LEN(VLOOKUP($A334,#REF!,7,FALSE)),IF(INDEX(#REF!,MATCH($A334,#REF!,0),4),LEFT(VLOOKUP($A334,#REF!,7,FALSE),LEN(VLOOKUP($A334,#REF!,7,FALSE))-2),CONCATENATE(LEFT(VLOOKUP($A334,#REF!,7,FALSE),LEN(VLOOKUP($A334,#REF!,7,FALSE))-2),"*")),"")</f>
        <v>#REF!</v>
      </c>
      <c r="I334" s="54" t="e">
        <f>IF(LEN(VLOOKUP($A334,#REF!,8,FALSE)),UPPER(RIGHT(VLOOKUP($A334,#REF!,8,FALSE),1)),"")</f>
        <v>#REF!</v>
      </c>
      <c r="J334" s="42" t="e">
        <f>IF(LEN(VLOOKUP($A334,#REF!,4,FALSE)),UPPER(RIGHT(VLOOKUP($A334,#REF!,4,FALSE),1)),"")</f>
        <v>#REF!</v>
      </c>
      <c r="K334" s="42" t="e">
        <f>IF(LEN(VLOOKUP($A334,#REF!,5,FALSE)),UPPER(RIGHT(VLOOKUP($A334,#REF!,5,FALSE),1)),"")</f>
        <v>#REF!</v>
      </c>
      <c r="L334" s="42" t="e">
        <f>IF(LEN(VLOOKUP($A334,#REF!,6,FALSE)),UPPER(RIGHT(VLOOKUP($A334,#REF!,6,FALSE),1)),"")</f>
        <v>#REF!</v>
      </c>
      <c r="M334" s="43" t="e">
        <f>IF(LEN(VLOOKUP($A334,#REF!,7,FALSE)),UPPER(RIGHT(VLOOKUP($A334,#REF!,7,FALSE),1)),"")</f>
        <v>#REF!</v>
      </c>
      <c r="N334" s="206"/>
      <c r="O334" s="206"/>
      <c r="P334" s="206"/>
      <c r="Q334" s="206"/>
      <c r="R334" s="206"/>
      <c r="S334" s="63" t="e">
        <f>HLOOKUP("Device Tree Pin Name",#REF!,MATCH($A334,#REF!,0),FALSE)</f>
        <v>#REF!</v>
      </c>
      <c r="T334" s="47" t="e">
        <f>HLOOKUP("power rail",#REF!,MATCH($A334,#REF!,0),FALSE)</f>
        <v>#REF!</v>
      </c>
      <c r="U334" s="62" t="e">
        <f>HLOOKUP("Wake Capable",#REF!,MATCH($A334,#REF!,0),FALSE)</f>
        <v>#REF!</v>
      </c>
      <c r="V334" s="62" t="e">
        <f>HLOOKUP("Strap",#REF!,MATCH($A334,#REF!,0),FALSE)</f>
        <v>#REF!</v>
      </c>
      <c r="W334" s="62"/>
      <c r="X334" s="62" t="e">
        <f>HLOOKUP("DPD_Control",#REF!,MATCH($A334,#REF!,0),FALSE)</f>
        <v>#REF!</v>
      </c>
      <c r="Y334" s="62" t="e">
        <f>HLOOKUP("DPD_Group",#REF!,MATCH($A334,#REF!,0),FALSE)</f>
        <v>#REF!</v>
      </c>
      <c r="Z334" s="47"/>
      <c r="AA334" s="47" t="e">
        <f>HLOOKUP("Pad type",#REF!,MATCH($A334,#REF!,0),FALSE)</f>
        <v>#REF!</v>
      </c>
      <c r="AB334" s="47"/>
      <c r="AC334" s="63" t="e">
        <f>HLOOKUP("POR Pin State",#REF!,MATCH($A334,#REF!,0),FALSE)</f>
        <v>#REF!</v>
      </c>
      <c r="AD334" s="207"/>
      <c r="AE334" s="208"/>
      <c r="AF334" s="208"/>
      <c r="AG334" s="208"/>
      <c r="AH334" s="209"/>
      <c r="AI334" s="209"/>
      <c r="AJ334" s="210"/>
      <c r="AK334" s="210"/>
      <c r="AL334" s="210"/>
      <c r="AM334" s="210"/>
      <c r="AN334" s="210"/>
      <c r="AO334" s="210"/>
      <c r="AP334" s="210"/>
      <c r="AQ334" s="215" t="s">
        <v>804</v>
      </c>
      <c r="AR334" s="105"/>
      <c r="AS334" s="105"/>
      <c r="AT334" s="105"/>
      <c r="AU334" s="105"/>
      <c r="AV334" s="105"/>
      <c r="AW334" s="105"/>
      <c r="AX334" s="105"/>
      <c r="AY334" s="105"/>
      <c r="AZ334" s="105"/>
      <c r="BA334" s="105"/>
      <c r="BB334" s="218"/>
      <c r="BC334" s="105"/>
      <c r="BD334" s="219"/>
      <c r="BE334" s="231" t="s">
        <v>804</v>
      </c>
      <c r="BF334" s="147" t="e">
        <f>VLOOKUP($A334,#REF!,34,FALSE)</f>
        <v>#REF!</v>
      </c>
      <c r="BG334" s="148" t="e">
        <f>VLOOKUP($A334,#REF!,22,FALSE)</f>
        <v>#REF!</v>
      </c>
      <c r="BH334" s="149"/>
    </row>
    <row r="335" s="5" customFormat="1" ht="12.95" customHeight="1" spans="1:60">
      <c r="A335" s="203" t="s">
        <v>804</v>
      </c>
      <c r="B335" s="38" t="e">
        <f>VLOOKUP($A335,#REF!,34,FALSE)</f>
        <v>#REF!</v>
      </c>
      <c r="C335" s="39" t="str">
        <f t="shared" si="171"/>
        <v>unused_CSI_E_CLK_P</v>
      </c>
      <c r="D335" s="40" t="e">
        <f>IF(LEN(VLOOKUP($A335,#REF!,8,FALSE)),LEFT(VLOOKUP($A335,#REF!,8,FALSE),LEN(VLOOKUP($A335,#REF!,8,FALSE))-2),"")</f>
        <v>#REF!</v>
      </c>
      <c r="E335" s="41" t="e">
        <f>IF(LEN(VLOOKUP($A335,#REF!,4,FALSE)),IF(INDEX(#REF!,MATCH($A335,#REF!,0),1),LEFT(VLOOKUP($A335,#REF!,4,FALSE),LEN(VLOOKUP($A335,#REF!,4,FALSE))-2),CONCATENATE(LEFT(VLOOKUP($A335,#REF!,4,FALSE),LEN(VLOOKUP($A335,#REF!,4,FALSE))-2),"*")),"")</f>
        <v>#REF!</v>
      </c>
      <c r="F335" s="42" t="e">
        <f>IF(LEN(VLOOKUP($A335,#REF!,5,FALSE)),IF(INDEX(#REF!,MATCH($A335,#REF!,0),2),LEFT(VLOOKUP($A335,#REF!,5,FALSE),LEN(VLOOKUP($A335,#REF!,5,FALSE))-2),CONCATENATE(LEFT(VLOOKUP($A335,#REF!,5,FALSE),LEN(VLOOKUP($A335,#REF!,5,FALSE))-2),"*")),"")</f>
        <v>#REF!</v>
      </c>
      <c r="G335" s="42" t="e">
        <f>IF(LEN(VLOOKUP($A335,#REF!,6,FALSE)),IF(INDEX(#REF!,MATCH($A335,#REF!,0),3),LEFT(VLOOKUP($A335,#REF!,6,FALSE),LEN(VLOOKUP($A335,#REF!,6,FALSE))-2),CONCATENATE(LEFT(VLOOKUP($A335,#REF!,6,FALSE),LEN(VLOOKUP($A335,#REF!,6,FALSE))-2),"*")),"")</f>
        <v>#REF!</v>
      </c>
      <c r="H335" s="43" t="e">
        <f>IF(LEN(VLOOKUP($A335,#REF!,7,FALSE)),IF(INDEX(#REF!,MATCH($A335,#REF!,0),4),LEFT(VLOOKUP($A335,#REF!,7,FALSE),LEN(VLOOKUP($A335,#REF!,7,FALSE))-2),CONCATENATE(LEFT(VLOOKUP($A335,#REF!,7,FALSE),LEN(VLOOKUP($A335,#REF!,7,FALSE))-2),"*")),"")</f>
        <v>#REF!</v>
      </c>
      <c r="I335" s="54" t="e">
        <f>IF(LEN(VLOOKUP($A335,#REF!,8,FALSE)),UPPER(RIGHT(VLOOKUP($A335,#REF!,8,FALSE),1)),"")</f>
        <v>#REF!</v>
      </c>
      <c r="J335" s="42" t="e">
        <f>IF(LEN(VLOOKUP($A335,#REF!,4,FALSE)),UPPER(RIGHT(VLOOKUP($A335,#REF!,4,FALSE),1)),"")</f>
        <v>#REF!</v>
      </c>
      <c r="K335" s="42" t="e">
        <f>IF(LEN(VLOOKUP($A335,#REF!,5,FALSE)),UPPER(RIGHT(VLOOKUP($A335,#REF!,5,FALSE),1)),"")</f>
        <v>#REF!</v>
      </c>
      <c r="L335" s="42" t="e">
        <f>IF(LEN(VLOOKUP($A335,#REF!,6,FALSE)),UPPER(RIGHT(VLOOKUP($A335,#REF!,6,FALSE),1)),"")</f>
        <v>#REF!</v>
      </c>
      <c r="M335" s="43" t="e">
        <f>IF(LEN(VLOOKUP($A335,#REF!,7,FALSE)),UPPER(RIGHT(VLOOKUP($A335,#REF!,7,FALSE),1)),"")</f>
        <v>#REF!</v>
      </c>
      <c r="N335" s="206"/>
      <c r="O335" s="206"/>
      <c r="P335" s="206"/>
      <c r="Q335" s="206"/>
      <c r="R335" s="206"/>
      <c r="S335" s="63" t="e">
        <f>HLOOKUP("Device Tree Pin Name",#REF!,MATCH($A335,#REF!,0),FALSE)</f>
        <v>#REF!</v>
      </c>
      <c r="T335" s="47" t="e">
        <f>HLOOKUP("power rail",#REF!,MATCH($A335,#REF!,0),FALSE)</f>
        <v>#REF!</v>
      </c>
      <c r="U335" s="62" t="e">
        <f>HLOOKUP("Wake Capable",#REF!,MATCH($A335,#REF!,0),FALSE)</f>
        <v>#REF!</v>
      </c>
      <c r="V335" s="62" t="e">
        <f>HLOOKUP("Strap",#REF!,MATCH($A335,#REF!,0),FALSE)</f>
        <v>#REF!</v>
      </c>
      <c r="W335" s="62"/>
      <c r="X335" s="62" t="e">
        <f>HLOOKUP("DPD_Control",#REF!,MATCH($A335,#REF!,0),FALSE)</f>
        <v>#REF!</v>
      </c>
      <c r="Y335" s="62" t="e">
        <f>HLOOKUP("DPD_Group",#REF!,MATCH($A335,#REF!,0),FALSE)</f>
        <v>#REF!</v>
      </c>
      <c r="Z335" s="47"/>
      <c r="AA335" s="47" t="e">
        <f>HLOOKUP("Pad type",#REF!,MATCH($A335,#REF!,0),FALSE)</f>
        <v>#REF!</v>
      </c>
      <c r="AB335" s="47"/>
      <c r="AC335" s="63" t="e">
        <f>HLOOKUP("POR Pin State",#REF!,MATCH($A335,#REF!,0),FALSE)</f>
        <v>#REF!</v>
      </c>
      <c r="AD335" s="207"/>
      <c r="AE335" s="208"/>
      <c r="AF335" s="208"/>
      <c r="AG335" s="208"/>
      <c r="AH335" s="209"/>
      <c r="AI335" s="209"/>
      <c r="AJ335" s="210"/>
      <c r="AK335" s="210"/>
      <c r="AL335" s="210"/>
      <c r="AM335" s="210"/>
      <c r="AN335" s="210"/>
      <c r="AO335" s="210"/>
      <c r="AP335" s="210"/>
      <c r="AQ335" s="215" t="s">
        <v>803</v>
      </c>
      <c r="AR335" s="105"/>
      <c r="AS335" s="105"/>
      <c r="AT335" s="105"/>
      <c r="AU335" s="105"/>
      <c r="AV335" s="105"/>
      <c r="AW335" s="105"/>
      <c r="AX335" s="105"/>
      <c r="AY335" s="105"/>
      <c r="AZ335" s="105"/>
      <c r="BA335" s="105"/>
      <c r="BB335" s="218"/>
      <c r="BC335" s="105"/>
      <c r="BD335" s="219"/>
      <c r="BE335" s="231" t="s">
        <v>803</v>
      </c>
      <c r="BF335" s="147" t="e">
        <f>VLOOKUP($A335,#REF!,34,FALSE)</f>
        <v>#REF!</v>
      </c>
      <c r="BG335" s="148" t="e">
        <f>VLOOKUP($A335,#REF!,22,FALSE)</f>
        <v>#REF!</v>
      </c>
      <c r="BH335" s="149"/>
    </row>
    <row r="336" s="5" customFormat="1" ht="12.95" customHeight="1" spans="1:60">
      <c r="A336" s="203" t="s">
        <v>802</v>
      </c>
      <c r="B336" s="38" t="e">
        <f>VLOOKUP($A336,#REF!,34,FALSE)</f>
        <v>#REF!</v>
      </c>
      <c r="C336" s="39" t="str">
        <f t="shared" si="171"/>
        <v>unused_CSI_E_CLK_N</v>
      </c>
      <c r="D336" s="40" t="e">
        <f>IF(LEN(VLOOKUP($A336,#REF!,8,FALSE)),LEFT(VLOOKUP($A336,#REF!,8,FALSE),LEN(VLOOKUP($A336,#REF!,8,FALSE))-2),"")</f>
        <v>#REF!</v>
      </c>
      <c r="E336" s="41" t="e">
        <f>IF(LEN(VLOOKUP($A336,#REF!,4,FALSE)),IF(INDEX(#REF!,MATCH($A336,#REF!,0),1),LEFT(VLOOKUP($A336,#REF!,4,FALSE),LEN(VLOOKUP($A336,#REF!,4,FALSE))-2),CONCATENATE(LEFT(VLOOKUP($A336,#REF!,4,FALSE),LEN(VLOOKUP($A336,#REF!,4,FALSE))-2),"*")),"")</f>
        <v>#REF!</v>
      </c>
      <c r="F336" s="42" t="e">
        <f>IF(LEN(VLOOKUP($A336,#REF!,5,FALSE)),IF(INDEX(#REF!,MATCH($A336,#REF!,0),2),LEFT(VLOOKUP($A336,#REF!,5,FALSE),LEN(VLOOKUP($A336,#REF!,5,FALSE))-2),CONCATENATE(LEFT(VLOOKUP($A336,#REF!,5,FALSE),LEN(VLOOKUP($A336,#REF!,5,FALSE))-2),"*")),"")</f>
        <v>#REF!</v>
      </c>
      <c r="G336" s="42" t="e">
        <f>IF(LEN(VLOOKUP($A336,#REF!,6,FALSE)),IF(INDEX(#REF!,MATCH($A336,#REF!,0),3),LEFT(VLOOKUP($A336,#REF!,6,FALSE),LEN(VLOOKUP($A336,#REF!,6,FALSE))-2),CONCATENATE(LEFT(VLOOKUP($A336,#REF!,6,FALSE),LEN(VLOOKUP($A336,#REF!,6,FALSE))-2),"*")),"")</f>
        <v>#REF!</v>
      </c>
      <c r="H336" s="43" t="e">
        <f>IF(LEN(VLOOKUP($A336,#REF!,7,FALSE)),IF(INDEX(#REF!,MATCH($A336,#REF!,0),4),LEFT(VLOOKUP($A336,#REF!,7,FALSE),LEN(VLOOKUP($A336,#REF!,7,FALSE))-2),CONCATENATE(LEFT(VLOOKUP($A336,#REF!,7,FALSE),LEN(VLOOKUP($A336,#REF!,7,FALSE))-2),"*")),"")</f>
        <v>#REF!</v>
      </c>
      <c r="I336" s="54" t="e">
        <f>IF(LEN(VLOOKUP($A336,#REF!,8,FALSE)),UPPER(RIGHT(VLOOKUP($A336,#REF!,8,FALSE),1)),"")</f>
        <v>#REF!</v>
      </c>
      <c r="J336" s="42" t="e">
        <f>IF(LEN(VLOOKUP($A336,#REF!,4,FALSE)),UPPER(RIGHT(VLOOKUP($A336,#REF!,4,FALSE),1)),"")</f>
        <v>#REF!</v>
      </c>
      <c r="K336" s="42" t="e">
        <f>IF(LEN(VLOOKUP($A336,#REF!,5,FALSE)),UPPER(RIGHT(VLOOKUP($A336,#REF!,5,FALSE),1)),"")</f>
        <v>#REF!</v>
      </c>
      <c r="L336" s="42" t="e">
        <f>IF(LEN(VLOOKUP($A336,#REF!,6,FALSE)),UPPER(RIGHT(VLOOKUP($A336,#REF!,6,FALSE),1)),"")</f>
        <v>#REF!</v>
      </c>
      <c r="M336" s="43" t="e">
        <f>IF(LEN(VLOOKUP($A336,#REF!,7,FALSE)),UPPER(RIGHT(VLOOKUP($A336,#REF!,7,FALSE),1)),"")</f>
        <v>#REF!</v>
      </c>
      <c r="N336" s="206"/>
      <c r="O336" s="206"/>
      <c r="P336" s="206"/>
      <c r="Q336" s="206"/>
      <c r="R336" s="206"/>
      <c r="S336" s="63" t="e">
        <f>HLOOKUP("Device Tree Pin Name",#REF!,MATCH($A336,#REF!,0),FALSE)</f>
        <v>#REF!</v>
      </c>
      <c r="T336" s="47" t="e">
        <f>HLOOKUP("power rail",#REF!,MATCH($A336,#REF!,0),FALSE)</f>
        <v>#REF!</v>
      </c>
      <c r="U336" s="62" t="e">
        <f>HLOOKUP("Wake Capable",#REF!,MATCH($A336,#REF!,0),FALSE)</f>
        <v>#REF!</v>
      </c>
      <c r="V336" s="62" t="e">
        <f>HLOOKUP("Strap",#REF!,MATCH($A336,#REF!,0),FALSE)</f>
        <v>#REF!</v>
      </c>
      <c r="W336" s="62"/>
      <c r="X336" s="62" t="e">
        <f>HLOOKUP("DPD_Control",#REF!,MATCH($A336,#REF!,0),FALSE)</f>
        <v>#REF!</v>
      </c>
      <c r="Y336" s="62" t="e">
        <f>HLOOKUP("DPD_Group",#REF!,MATCH($A336,#REF!,0),FALSE)</f>
        <v>#REF!</v>
      </c>
      <c r="Z336" s="47"/>
      <c r="AA336" s="47" t="e">
        <f>HLOOKUP("Pad type",#REF!,MATCH($A336,#REF!,0),FALSE)</f>
        <v>#REF!</v>
      </c>
      <c r="AB336" s="47"/>
      <c r="AC336" s="63" t="e">
        <f>HLOOKUP("POR Pin State",#REF!,MATCH($A336,#REF!,0),FALSE)</f>
        <v>#REF!</v>
      </c>
      <c r="AD336" s="207"/>
      <c r="AE336" s="208"/>
      <c r="AF336" s="208"/>
      <c r="AG336" s="208"/>
      <c r="AH336" s="209"/>
      <c r="AI336" s="209"/>
      <c r="AJ336" s="210"/>
      <c r="AK336" s="210"/>
      <c r="AL336" s="210"/>
      <c r="AM336" s="210"/>
      <c r="AN336" s="210"/>
      <c r="AO336" s="210"/>
      <c r="AP336" s="210"/>
      <c r="AQ336" s="215" t="s">
        <v>801</v>
      </c>
      <c r="AR336" s="105"/>
      <c r="AS336" s="105"/>
      <c r="AT336" s="105"/>
      <c r="AU336" s="105"/>
      <c r="AV336" s="105"/>
      <c r="AW336" s="105"/>
      <c r="AX336" s="105"/>
      <c r="AY336" s="105"/>
      <c r="AZ336" s="105"/>
      <c r="BA336" s="105"/>
      <c r="BB336" s="218"/>
      <c r="BC336" s="105"/>
      <c r="BD336" s="219"/>
      <c r="BE336" s="231" t="s">
        <v>801</v>
      </c>
      <c r="BF336" s="147" t="e">
        <f>VLOOKUP($A336,#REF!,34,FALSE)</f>
        <v>#REF!</v>
      </c>
      <c r="BG336" s="148" t="e">
        <f>VLOOKUP($A336,#REF!,22,FALSE)</f>
        <v>#REF!</v>
      </c>
      <c r="BH336" s="149"/>
    </row>
    <row r="337" s="5" customFormat="1" ht="12.95" customHeight="1" spans="1:60">
      <c r="A337" s="203" t="s">
        <v>805</v>
      </c>
      <c r="B337" s="38" t="e">
        <f>VLOOKUP($A337,#REF!,34,FALSE)</f>
        <v>#REF!</v>
      </c>
      <c r="C337" s="39" t="str">
        <f t="shared" si="171"/>
        <v>unused_CSI_E_D1_P</v>
      </c>
      <c r="D337" s="40" t="e">
        <f>IF(LEN(VLOOKUP($A337,#REF!,8,FALSE)),LEFT(VLOOKUP($A337,#REF!,8,FALSE),LEN(VLOOKUP($A337,#REF!,8,FALSE))-2),"")</f>
        <v>#REF!</v>
      </c>
      <c r="E337" s="41" t="e">
        <f>IF(LEN(VLOOKUP($A337,#REF!,4,FALSE)),IF(INDEX(#REF!,MATCH($A337,#REF!,0),1),LEFT(VLOOKUP($A337,#REF!,4,FALSE),LEN(VLOOKUP($A337,#REF!,4,FALSE))-2),CONCATENATE(LEFT(VLOOKUP($A337,#REF!,4,FALSE),LEN(VLOOKUP($A337,#REF!,4,FALSE))-2),"*")),"")</f>
        <v>#REF!</v>
      </c>
      <c r="F337" s="42" t="e">
        <f>IF(LEN(VLOOKUP($A337,#REF!,5,FALSE)),IF(INDEX(#REF!,MATCH($A337,#REF!,0),2),LEFT(VLOOKUP($A337,#REF!,5,FALSE),LEN(VLOOKUP($A337,#REF!,5,FALSE))-2),CONCATENATE(LEFT(VLOOKUP($A337,#REF!,5,FALSE),LEN(VLOOKUP($A337,#REF!,5,FALSE))-2),"*")),"")</f>
        <v>#REF!</v>
      </c>
      <c r="G337" s="42" t="e">
        <f>IF(LEN(VLOOKUP($A337,#REF!,6,FALSE)),IF(INDEX(#REF!,MATCH($A337,#REF!,0),3),LEFT(VLOOKUP($A337,#REF!,6,FALSE),LEN(VLOOKUP($A337,#REF!,6,FALSE))-2),CONCATENATE(LEFT(VLOOKUP($A337,#REF!,6,FALSE),LEN(VLOOKUP($A337,#REF!,6,FALSE))-2),"*")),"")</f>
        <v>#REF!</v>
      </c>
      <c r="H337" s="43" t="e">
        <f>IF(LEN(VLOOKUP($A337,#REF!,7,FALSE)),IF(INDEX(#REF!,MATCH($A337,#REF!,0),4),LEFT(VLOOKUP($A337,#REF!,7,FALSE),LEN(VLOOKUP($A337,#REF!,7,FALSE))-2),CONCATENATE(LEFT(VLOOKUP($A337,#REF!,7,FALSE),LEN(VLOOKUP($A337,#REF!,7,FALSE))-2),"*")),"")</f>
        <v>#REF!</v>
      </c>
      <c r="I337" s="54" t="e">
        <f>IF(LEN(VLOOKUP($A337,#REF!,8,FALSE)),UPPER(RIGHT(VLOOKUP($A337,#REF!,8,FALSE),1)),"")</f>
        <v>#REF!</v>
      </c>
      <c r="J337" s="42" t="e">
        <f>IF(LEN(VLOOKUP($A337,#REF!,4,FALSE)),UPPER(RIGHT(VLOOKUP($A337,#REF!,4,FALSE),1)),"")</f>
        <v>#REF!</v>
      </c>
      <c r="K337" s="42" t="e">
        <f>IF(LEN(VLOOKUP($A337,#REF!,5,FALSE)),UPPER(RIGHT(VLOOKUP($A337,#REF!,5,FALSE),1)),"")</f>
        <v>#REF!</v>
      </c>
      <c r="L337" s="42" t="e">
        <f>IF(LEN(VLOOKUP($A337,#REF!,6,FALSE)),UPPER(RIGHT(VLOOKUP($A337,#REF!,6,FALSE),1)),"")</f>
        <v>#REF!</v>
      </c>
      <c r="M337" s="43" t="e">
        <f>IF(LEN(VLOOKUP($A337,#REF!,7,FALSE)),UPPER(RIGHT(VLOOKUP($A337,#REF!,7,FALSE),1)),"")</f>
        <v>#REF!</v>
      </c>
      <c r="N337" s="206"/>
      <c r="O337" s="206"/>
      <c r="P337" s="206"/>
      <c r="Q337" s="206"/>
      <c r="R337" s="206"/>
      <c r="S337" s="63" t="e">
        <f>HLOOKUP("Device Tree Pin Name",#REF!,MATCH($A337,#REF!,0),FALSE)</f>
        <v>#REF!</v>
      </c>
      <c r="T337" s="47" t="e">
        <f>HLOOKUP("power rail",#REF!,MATCH($A337,#REF!,0),FALSE)</f>
        <v>#REF!</v>
      </c>
      <c r="U337" s="62" t="e">
        <f>HLOOKUP("Wake Capable",#REF!,MATCH($A337,#REF!,0),FALSE)</f>
        <v>#REF!</v>
      </c>
      <c r="V337" s="62" t="e">
        <f>HLOOKUP("Strap",#REF!,MATCH($A337,#REF!,0),FALSE)</f>
        <v>#REF!</v>
      </c>
      <c r="W337" s="62"/>
      <c r="X337" s="62" t="e">
        <f>HLOOKUP("DPD_Control",#REF!,MATCH($A337,#REF!,0),FALSE)</f>
        <v>#REF!</v>
      </c>
      <c r="Y337" s="62" t="e">
        <f>HLOOKUP("DPD_Group",#REF!,MATCH($A337,#REF!,0),FALSE)</f>
        <v>#REF!</v>
      </c>
      <c r="Z337" s="47"/>
      <c r="AA337" s="47" t="e">
        <f>HLOOKUP("Pad type",#REF!,MATCH($A337,#REF!,0),FALSE)</f>
        <v>#REF!</v>
      </c>
      <c r="AB337" s="47"/>
      <c r="AC337" s="63" t="e">
        <f>HLOOKUP("POR Pin State",#REF!,MATCH($A337,#REF!,0),FALSE)</f>
        <v>#REF!</v>
      </c>
      <c r="AD337" s="207"/>
      <c r="AE337" s="208"/>
      <c r="AF337" s="208"/>
      <c r="AG337" s="208"/>
      <c r="AH337" s="209"/>
      <c r="AI337" s="209"/>
      <c r="AJ337" s="210"/>
      <c r="AK337" s="210"/>
      <c r="AL337" s="210"/>
      <c r="AM337" s="210"/>
      <c r="AN337" s="210"/>
      <c r="AO337" s="210"/>
      <c r="AP337" s="210"/>
      <c r="AQ337" s="215" t="s">
        <v>806</v>
      </c>
      <c r="AR337" s="105"/>
      <c r="AS337" s="105"/>
      <c r="AT337" s="105"/>
      <c r="AU337" s="105"/>
      <c r="AV337" s="105"/>
      <c r="AW337" s="105"/>
      <c r="AX337" s="105"/>
      <c r="AY337" s="105"/>
      <c r="AZ337" s="105"/>
      <c r="BA337" s="105"/>
      <c r="BB337" s="218"/>
      <c r="BC337" s="105"/>
      <c r="BD337" s="219"/>
      <c r="BE337" s="231" t="s">
        <v>806</v>
      </c>
      <c r="BF337" s="147" t="e">
        <f>VLOOKUP($A337,#REF!,34,FALSE)</f>
        <v>#REF!</v>
      </c>
      <c r="BG337" s="148" t="e">
        <f>VLOOKUP($A337,#REF!,22,FALSE)</f>
        <v>#REF!</v>
      </c>
      <c r="BH337" s="149"/>
    </row>
    <row r="338" s="5" customFormat="1" ht="12.95" customHeight="1" spans="1:60">
      <c r="A338" s="203" t="s">
        <v>806</v>
      </c>
      <c r="B338" s="38" t="e">
        <f>VLOOKUP($A338,#REF!,34,FALSE)</f>
        <v>#REF!</v>
      </c>
      <c r="C338" s="39" t="str">
        <f t="shared" si="171"/>
        <v>unused_CSI_E_D1_N</v>
      </c>
      <c r="D338" s="40" t="e">
        <f>IF(LEN(VLOOKUP($A338,#REF!,8,FALSE)),LEFT(VLOOKUP($A338,#REF!,8,FALSE),LEN(VLOOKUP($A338,#REF!,8,FALSE))-2),"")</f>
        <v>#REF!</v>
      </c>
      <c r="E338" s="41" t="e">
        <f>IF(LEN(VLOOKUP($A338,#REF!,4,FALSE)),IF(INDEX(#REF!,MATCH($A338,#REF!,0),1),LEFT(VLOOKUP($A338,#REF!,4,FALSE),LEN(VLOOKUP($A338,#REF!,4,FALSE))-2),CONCATENATE(LEFT(VLOOKUP($A338,#REF!,4,FALSE),LEN(VLOOKUP($A338,#REF!,4,FALSE))-2),"*")),"")</f>
        <v>#REF!</v>
      </c>
      <c r="F338" s="42" t="e">
        <f>IF(LEN(VLOOKUP($A338,#REF!,5,FALSE)),IF(INDEX(#REF!,MATCH($A338,#REF!,0),2),LEFT(VLOOKUP($A338,#REF!,5,FALSE),LEN(VLOOKUP($A338,#REF!,5,FALSE))-2),CONCATENATE(LEFT(VLOOKUP($A338,#REF!,5,FALSE),LEN(VLOOKUP($A338,#REF!,5,FALSE))-2),"*")),"")</f>
        <v>#REF!</v>
      </c>
      <c r="G338" s="42" t="e">
        <f>IF(LEN(VLOOKUP($A338,#REF!,6,FALSE)),IF(INDEX(#REF!,MATCH($A338,#REF!,0),3),LEFT(VLOOKUP($A338,#REF!,6,FALSE),LEN(VLOOKUP($A338,#REF!,6,FALSE))-2),CONCATENATE(LEFT(VLOOKUP($A338,#REF!,6,FALSE),LEN(VLOOKUP($A338,#REF!,6,FALSE))-2),"*")),"")</f>
        <v>#REF!</v>
      </c>
      <c r="H338" s="43" t="e">
        <f>IF(LEN(VLOOKUP($A338,#REF!,7,FALSE)),IF(INDEX(#REF!,MATCH($A338,#REF!,0),4),LEFT(VLOOKUP($A338,#REF!,7,FALSE),LEN(VLOOKUP($A338,#REF!,7,FALSE))-2),CONCATENATE(LEFT(VLOOKUP($A338,#REF!,7,FALSE),LEN(VLOOKUP($A338,#REF!,7,FALSE))-2),"*")),"")</f>
        <v>#REF!</v>
      </c>
      <c r="I338" s="54" t="e">
        <f>IF(LEN(VLOOKUP($A338,#REF!,8,FALSE)),UPPER(RIGHT(VLOOKUP($A338,#REF!,8,FALSE),1)),"")</f>
        <v>#REF!</v>
      </c>
      <c r="J338" s="42" t="e">
        <f>IF(LEN(VLOOKUP($A338,#REF!,4,FALSE)),UPPER(RIGHT(VLOOKUP($A338,#REF!,4,FALSE),1)),"")</f>
        <v>#REF!</v>
      </c>
      <c r="K338" s="42" t="e">
        <f>IF(LEN(VLOOKUP($A338,#REF!,5,FALSE)),UPPER(RIGHT(VLOOKUP($A338,#REF!,5,FALSE),1)),"")</f>
        <v>#REF!</v>
      </c>
      <c r="L338" s="42" t="e">
        <f>IF(LEN(VLOOKUP($A338,#REF!,6,FALSE)),UPPER(RIGHT(VLOOKUP($A338,#REF!,6,FALSE),1)),"")</f>
        <v>#REF!</v>
      </c>
      <c r="M338" s="43" t="e">
        <f>IF(LEN(VLOOKUP($A338,#REF!,7,FALSE)),UPPER(RIGHT(VLOOKUP($A338,#REF!,7,FALSE),1)),"")</f>
        <v>#REF!</v>
      </c>
      <c r="N338" s="206"/>
      <c r="O338" s="206"/>
      <c r="P338" s="206"/>
      <c r="Q338" s="206"/>
      <c r="R338" s="206"/>
      <c r="S338" s="63" t="e">
        <f>HLOOKUP("Device Tree Pin Name",#REF!,MATCH($A338,#REF!,0),FALSE)</f>
        <v>#REF!</v>
      </c>
      <c r="T338" s="47" t="e">
        <f>HLOOKUP("power rail",#REF!,MATCH($A338,#REF!,0),FALSE)</f>
        <v>#REF!</v>
      </c>
      <c r="U338" s="62" t="e">
        <f>HLOOKUP("Wake Capable",#REF!,MATCH($A338,#REF!,0),FALSE)</f>
        <v>#REF!</v>
      </c>
      <c r="V338" s="62" t="e">
        <f>HLOOKUP("Strap",#REF!,MATCH($A338,#REF!,0),FALSE)</f>
        <v>#REF!</v>
      </c>
      <c r="W338" s="62"/>
      <c r="X338" s="62" t="e">
        <f>HLOOKUP("DPD_Control",#REF!,MATCH($A338,#REF!,0),FALSE)</f>
        <v>#REF!</v>
      </c>
      <c r="Y338" s="62" t="e">
        <f>HLOOKUP("DPD_Group",#REF!,MATCH($A338,#REF!,0),FALSE)</f>
        <v>#REF!</v>
      </c>
      <c r="Z338" s="47"/>
      <c r="AA338" s="47" t="e">
        <f>HLOOKUP("Pad type",#REF!,MATCH($A338,#REF!,0),FALSE)</f>
        <v>#REF!</v>
      </c>
      <c r="AB338" s="47"/>
      <c r="AC338" s="63" t="e">
        <f>HLOOKUP("POR Pin State",#REF!,MATCH($A338,#REF!,0),FALSE)</f>
        <v>#REF!</v>
      </c>
      <c r="AD338" s="207"/>
      <c r="AE338" s="208"/>
      <c r="AF338" s="208"/>
      <c r="AG338" s="208"/>
      <c r="AH338" s="209"/>
      <c r="AI338" s="209"/>
      <c r="AJ338" s="210"/>
      <c r="AK338" s="210"/>
      <c r="AL338" s="210"/>
      <c r="AM338" s="210"/>
      <c r="AN338" s="210"/>
      <c r="AO338" s="210"/>
      <c r="AP338" s="210"/>
      <c r="AQ338" s="215" t="s">
        <v>805</v>
      </c>
      <c r="AR338" s="105"/>
      <c r="AS338" s="105"/>
      <c r="AT338" s="105"/>
      <c r="AU338" s="105"/>
      <c r="AV338" s="105"/>
      <c r="AW338" s="105"/>
      <c r="AX338" s="105"/>
      <c r="AY338" s="105"/>
      <c r="AZ338" s="105"/>
      <c r="BA338" s="105"/>
      <c r="BB338" s="218"/>
      <c r="BC338" s="105"/>
      <c r="BD338" s="238"/>
      <c r="BE338" s="231" t="s">
        <v>805</v>
      </c>
      <c r="BF338" s="147" t="e">
        <f>VLOOKUP($A338,#REF!,34,FALSE)</f>
        <v>#REF!</v>
      </c>
      <c r="BG338" s="148" t="e">
        <f>VLOOKUP($A338,#REF!,22,FALSE)</f>
        <v>#REF!</v>
      </c>
      <c r="BH338" s="149"/>
    </row>
    <row r="339" s="5" customFormat="1" ht="12.95" customHeight="1" spans="1:60">
      <c r="A339" s="203" t="s">
        <v>807</v>
      </c>
      <c r="B339" s="38" t="e">
        <f>VLOOKUP($A339,#REF!,34,FALSE)</f>
        <v>#REF!</v>
      </c>
      <c r="C339" s="39" t="str">
        <f t="shared" si="171"/>
        <v>unused_CSI_F_D0_P</v>
      </c>
      <c r="D339" s="40" t="e">
        <f>IF(LEN(VLOOKUP($A339,#REF!,8,FALSE)),LEFT(VLOOKUP($A339,#REF!,8,FALSE),LEN(VLOOKUP($A339,#REF!,8,FALSE))-2),"")</f>
        <v>#REF!</v>
      </c>
      <c r="E339" s="41" t="e">
        <f>IF(LEN(VLOOKUP($A339,#REF!,4,FALSE)),IF(INDEX(#REF!,MATCH($A339,#REF!,0),1),LEFT(VLOOKUP($A339,#REF!,4,FALSE),LEN(VLOOKUP($A339,#REF!,4,FALSE))-2),CONCATENATE(LEFT(VLOOKUP($A339,#REF!,4,FALSE),LEN(VLOOKUP($A339,#REF!,4,FALSE))-2),"*")),"")</f>
        <v>#REF!</v>
      </c>
      <c r="F339" s="42" t="e">
        <f>IF(LEN(VLOOKUP($A339,#REF!,5,FALSE)),IF(INDEX(#REF!,MATCH($A339,#REF!,0),2),LEFT(VLOOKUP($A339,#REF!,5,FALSE),LEN(VLOOKUP($A339,#REF!,5,FALSE))-2),CONCATENATE(LEFT(VLOOKUP($A339,#REF!,5,FALSE),LEN(VLOOKUP($A339,#REF!,5,FALSE))-2),"*")),"")</f>
        <v>#REF!</v>
      </c>
      <c r="G339" s="42" t="e">
        <f>IF(LEN(VLOOKUP($A339,#REF!,6,FALSE)),IF(INDEX(#REF!,MATCH($A339,#REF!,0),3),LEFT(VLOOKUP($A339,#REF!,6,FALSE),LEN(VLOOKUP($A339,#REF!,6,FALSE))-2),CONCATENATE(LEFT(VLOOKUP($A339,#REF!,6,FALSE),LEN(VLOOKUP($A339,#REF!,6,FALSE))-2),"*")),"")</f>
        <v>#REF!</v>
      </c>
      <c r="H339" s="43" t="e">
        <f>IF(LEN(VLOOKUP($A339,#REF!,7,FALSE)),IF(INDEX(#REF!,MATCH($A339,#REF!,0),4),LEFT(VLOOKUP($A339,#REF!,7,FALSE),LEN(VLOOKUP($A339,#REF!,7,FALSE))-2),CONCATENATE(LEFT(VLOOKUP($A339,#REF!,7,FALSE),LEN(VLOOKUP($A339,#REF!,7,FALSE))-2),"*")),"")</f>
        <v>#REF!</v>
      </c>
      <c r="I339" s="54" t="e">
        <f>IF(LEN(VLOOKUP($A339,#REF!,8,FALSE)),UPPER(RIGHT(VLOOKUP($A339,#REF!,8,FALSE),1)),"")</f>
        <v>#REF!</v>
      </c>
      <c r="J339" s="42" t="e">
        <f>IF(LEN(VLOOKUP($A339,#REF!,4,FALSE)),UPPER(RIGHT(VLOOKUP($A339,#REF!,4,FALSE),1)),"")</f>
        <v>#REF!</v>
      </c>
      <c r="K339" s="42" t="e">
        <f>IF(LEN(VLOOKUP($A339,#REF!,5,FALSE)),UPPER(RIGHT(VLOOKUP($A339,#REF!,5,FALSE),1)),"")</f>
        <v>#REF!</v>
      </c>
      <c r="L339" s="42" t="e">
        <f>IF(LEN(VLOOKUP($A339,#REF!,6,FALSE)),UPPER(RIGHT(VLOOKUP($A339,#REF!,6,FALSE),1)),"")</f>
        <v>#REF!</v>
      </c>
      <c r="M339" s="43" t="e">
        <f>IF(LEN(VLOOKUP($A339,#REF!,7,FALSE)),UPPER(RIGHT(VLOOKUP($A339,#REF!,7,FALSE),1)),"")</f>
        <v>#REF!</v>
      </c>
      <c r="N339" s="206"/>
      <c r="O339" s="206"/>
      <c r="P339" s="206"/>
      <c r="Q339" s="206"/>
      <c r="R339" s="206"/>
      <c r="S339" s="63" t="e">
        <f>HLOOKUP("Device Tree Pin Name",#REF!,MATCH($A339,#REF!,0),FALSE)</f>
        <v>#REF!</v>
      </c>
      <c r="T339" s="47" t="e">
        <f>HLOOKUP("power rail",#REF!,MATCH($A339,#REF!,0),FALSE)</f>
        <v>#REF!</v>
      </c>
      <c r="U339" s="62" t="e">
        <f>HLOOKUP("Wake Capable",#REF!,MATCH($A339,#REF!,0),FALSE)</f>
        <v>#REF!</v>
      </c>
      <c r="V339" s="62" t="e">
        <f>HLOOKUP("Strap",#REF!,MATCH($A339,#REF!,0),FALSE)</f>
        <v>#REF!</v>
      </c>
      <c r="W339" s="62"/>
      <c r="X339" s="62" t="e">
        <f>HLOOKUP("DPD_Control",#REF!,MATCH($A339,#REF!,0),FALSE)</f>
        <v>#REF!</v>
      </c>
      <c r="Y339" s="62" t="e">
        <f>HLOOKUP("DPD_Group",#REF!,MATCH($A339,#REF!,0),FALSE)</f>
        <v>#REF!</v>
      </c>
      <c r="Z339" s="47"/>
      <c r="AA339" s="47" t="e">
        <f>HLOOKUP("Pad type",#REF!,MATCH($A339,#REF!,0),FALSE)</f>
        <v>#REF!</v>
      </c>
      <c r="AB339" s="47"/>
      <c r="AC339" s="63" t="e">
        <f>HLOOKUP("POR Pin State",#REF!,MATCH($A339,#REF!,0),FALSE)</f>
        <v>#REF!</v>
      </c>
      <c r="AD339" s="207"/>
      <c r="AE339" s="208"/>
      <c r="AF339" s="208"/>
      <c r="AG339" s="208"/>
      <c r="AH339" s="209"/>
      <c r="AI339" s="209"/>
      <c r="AJ339" s="210"/>
      <c r="AK339" s="210"/>
      <c r="AL339" s="210"/>
      <c r="AM339" s="210"/>
      <c r="AN339" s="210"/>
      <c r="AO339" s="210"/>
      <c r="AP339" s="210"/>
      <c r="AQ339" s="215" t="s">
        <v>808</v>
      </c>
      <c r="AR339" s="105"/>
      <c r="AS339" s="105"/>
      <c r="AT339" s="105"/>
      <c r="AU339" s="105"/>
      <c r="AV339" s="105"/>
      <c r="AW339" s="105"/>
      <c r="AX339" s="105"/>
      <c r="AY339" s="105"/>
      <c r="AZ339" s="105"/>
      <c r="BA339" s="105"/>
      <c r="BB339" s="218"/>
      <c r="BC339" s="216"/>
      <c r="BD339" s="239"/>
      <c r="BE339" s="231" t="s">
        <v>808</v>
      </c>
      <c r="BF339" s="147" t="e">
        <f>VLOOKUP($A339,#REF!,34,FALSE)</f>
        <v>#REF!</v>
      </c>
      <c r="BG339" s="148" t="e">
        <f>VLOOKUP($A339,#REF!,22,FALSE)</f>
        <v>#REF!</v>
      </c>
      <c r="BH339" s="149"/>
    </row>
    <row r="340" s="5" customFormat="1" ht="12.95" customHeight="1" spans="1:60">
      <c r="A340" s="203" t="s">
        <v>809</v>
      </c>
      <c r="B340" s="38" t="e">
        <f>VLOOKUP($A340,#REF!,34,FALSE)</f>
        <v>#REF!</v>
      </c>
      <c r="C340" s="39" t="str">
        <f t="shared" si="171"/>
        <v>unused_CSI_F_D0_N</v>
      </c>
      <c r="D340" s="40" t="e">
        <f>IF(LEN(VLOOKUP($A340,#REF!,8,FALSE)),LEFT(VLOOKUP($A340,#REF!,8,FALSE),LEN(VLOOKUP($A340,#REF!,8,FALSE))-2),"")</f>
        <v>#REF!</v>
      </c>
      <c r="E340" s="41" t="e">
        <f>IF(LEN(VLOOKUP($A340,#REF!,4,FALSE)),IF(INDEX(#REF!,MATCH($A340,#REF!,0),1),LEFT(VLOOKUP($A340,#REF!,4,FALSE),LEN(VLOOKUP($A340,#REF!,4,FALSE))-2),CONCATENATE(LEFT(VLOOKUP($A340,#REF!,4,FALSE),LEN(VLOOKUP($A340,#REF!,4,FALSE))-2),"*")),"")</f>
        <v>#REF!</v>
      </c>
      <c r="F340" s="42" t="e">
        <f>IF(LEN(VLOOKUP($A340,#REF!,5,FALSE)),IF(INDEX(#REF!,MATCH($A340,#REF!,0),2),LEFT(VLOOKUP($A340,#REF!,5,FALSE),LEN(VLOOKUP($A340,#REF!,5,FALSE))-2),CONCATENATE(LEFT(VLOOKUP($A340,#REF!,5,FALSE),LEN(VLOOKUP($A340,#REF!,5,FALSE))-2),"*")),"")</f>
        <v>#REF!</v>
      </c>
      <c r="G340" s="42" t="e">
        <f>IF(LEN(VLOOKUP($A340,#REF!,6,FALSE)),IF(INDEX(#REF!,MATCH($A340,#REF!,0),3),LEFT(VLOOKUP($A340,#REF!,6,FALSE),LEN(VLOOKUP($A340,#REF!,6,FALSE))-2),CONCATENATE(LEFT(VLOOKUP($A340,#REF!,6,FALSE),LEN(VLOOKUP($A340,#REF!,6,FALSE))-2),"*")),"")</f>
        <v>#REF!</v>
      </c>
      <c r="H340" s="43" t="e">
        <f>IF(LEN(VLOOKUP($A340,#REF!,7,FALSE)),IF(INDEX(#REF!,MATCH($A340,#REF!,0),4),LEFT(VLOOKUP($A340,#REF!,7,FALSE),LEN(VLOOKUP($A340,#REF!,7,FALSE))-2),CONCATENATE(LEFT(VLOOKUP($A340,#REF!,7,FALSE),LEN(VLOOKUP($A340,#REF!,7,FALSE))-2),"*")),"")</f>
        <v>#REF!</v>
      </c>
      <c r="I340" s="54" t="e">
        <f>IF(LEN(VLOOKUP($A340,#REF!,8,FALSE)),UPPER(RIGHT(VLOOKUP($A340,#REF!,8,FALSE),1)),"")</f>
        <v>#REF!</v>
      </c>
      <c r="J340" s="42" t="e">
        <f>IF(LEN(VLOOKUP($A340,#REF!,4,FALSE)),UPPER(RIGHT(VLOOKUP($A340,#REF!,4,FALSE),1)),"")</f>
        <v>#REF!</v>
      </c>
      <c r="K340" s="42" t="e">
        <f>IF(LEN(VLOOKUP($A340,#REF!,5,FALSE)),UPPER(RIGHT(VLOOKUP($A340,#REF!,5,FALSE),1)),"")</f>
        <v>#REF!</v>
      </c>
      <c r="L340" s="42" t="e">
        <f>IF(LEN(VLOOKUP($A340,#REF!,6,FALSE)),UPPER(RIGHT(VLOOKUP($A340,#REF!,6,FALSE),1)),"")</f>
        <v>#REF!</v>
      </c>
      <c r="M340" s="43" t="e">
        <f>IF(LEN(VLOOKUP($A340,#REF!,7,FALSE)),UPPER(RIGHT(VLOOKUP($A340,#REF!,7,FALSE),1)),"")</f>
        <v>#REF!</v>
      </c>
      <c r="N340" s="206"/>
      <c r="O340" s="206"/>
      <c r="P340" s="206"/>
      <c r="Q340" s="206"/>
      <c r="R340" s="206"/>
      <c r="S340" s="63" t="e">
        <f>HLOOKUP("Device Tree Pin Name",#REF!,MATCH($A340,#REF!,0),FALSE)</f>
        <v>#REF!</v>
      </c>
      <c r="T340" s="47" t="e">
        <f>HLOOKUP("power rail",#REF!,MATCH($A340,#REF!,0),FALSE)</f>
        <v>#REF!</v>
      </c>
      <c r="U340" s="62" t="e">
        <f>HLOOKUP("Wake Capable",#REF!,MATCH($A340,#REF!,0),FALSE)</f>
        <v>#REF!</v>
      </c>
      <c r="V340" s="62" t="e">
        <f>HLOOKUP("Strap",#REF!,MATCH($A340,#REF!,0),FALSE)</f>
        <v>#REF!</v>
      </c>
      <c r="W340" s="62"/>
      <c r="X340" s="62" t="e">
        <f>HLOOKUP("DPD_Control",#REF!,MATCH($A340,#REF!,0),FALSE)</f>
        <v>#REF!</v>
      </c>
      <c r="Y340" s="62" t="e">
        <f>HLOOKUP("DPD_Group",#REF!,MATCH($A340,#REF!,0),FALSE)</f>
        <v>#REF!</v>
      </c>
      <c r="Z340" s="47"/>
      <c r="AA340" s="47" t="e">
        <f>HLOOKUP("Pad type",#REF!,MATCH($A340,#REF!,0),FALSE)</f>
        <v>#REF!</v>
      </c>
      <c r="AB340" s="47"/>
      <c r="AC340" s="63" t="e">
        <f>HLOOKUP("POR Pin State",#REF!,MATCH($A340,#REF!,0),FALSE)</f>
        <v>#REF!</v>
      </c>
      <c r="AD340" s="207"/>
      <c r="AE340" s="208"/>
      <c r="AF340" s="208"/>
      <c r="AG340" s="208"/>
      <c r="AH340" s="209"/>
      <c r="AI340" s="209"/>
      <c r="AJ340" s="210"/>
      <c r="AK340" s="210"/>
      <c r="AL340" s="210"/>
      <c r="AM340" s="210"/>
      <c r="AN340" s="210"/>
      <c r="AO340" s="210"/>
      <c r="AP340" s="210"/>
      <c r="AQ340" s="215" t="s">
        <v>810</v>
      </c>
      <c r="AR340" s="105"/>
      <c r="AS340" s="105"/>
      <c r="AT340" s="105"/>
      <c r="AU340" s="105"/>
      <c r="AV340" s="105"/>
      <c r="AW340" s="105"/>
      <c r="AX340" s="105"/>
      <c r="AY340" s="105"/>
      <c r="AZ340" s="105"/>
      <c r="BA340" s="105"/>
      <c r="BB340" s="218"/>
      <c r="BC340" s="105"/>
      <c r="BD340" s="219"/>
      <c r="BE340" s="231" t="s">
        <v>810</v>
      </c>
      <c r="BF340" s="147" t="e">
        <f>VLOOKUP($A340,#REF!,34,FALSE)</f>
        <v>#REF!</v>
      </c>
      <c r="BG340" s="148" t="e">
        <f>VLOOKUP($A340,#REF!,22,FALSE)</f>
        <v>#REF!</v>
      </c>
      <c r="BH340" s="149"/>
    </row>
    <row r="341" s="5" customFormat="1" ht="12.95" customHeight="1" spans="1:60">
      <c r="A341" s="203" t="s">
        <v>810</v>
      </c>
      <c r="B341" s="38" t="e">
        <f>VLOOKUP($A341,#REF!,34,FALSE)</f>
        <v>#REF!</v>
      </c>
      <c r="C341" s="39" t="str">
        <f t="shared" si="171"/>
        <v>unused_CSI_F_CLK_P</v>
      </c>
      <c r="D341" s="40" t="e">
        <f>IF(LEN(VLOOKUP($A341,#REF!,8,FALSE)),LEFT(VLOOKUP($A341,#REF!,8,FALSE),LEN(VLOOKUP($A341,#REF!,8,FALSE))-2),"")</f>
        <v>#REF!</v>
      </c>
      <c r="E341" s="41" t="e">
        <f>IF(LEN(VLOOKUP($A341,#REF!,4,FALSE)),IF(INDEX(#REF!,MATCH($A341,#REF!,0),1),LEFT(VLOOKUP($A341,#REF!,4,FALSE),LEN(VLOOKUP($A341,#REF!,4,FALSE))-2),CONCATENATE(LEFT(VLOOKUP($A341,#REF!,4,FALSE),LEN(VLOOKUP($A341,#REF!,4,FALSE))-2),"*")),"")</f>
        <v>#REF!</v>
      </c>
      <c r="F341" s="42" t="e">
        <f>IF(LEN(VLOOKUP($A341,#REF!,5,FALSE)),IF(INDEX(#REF!,MATCH($A341,#REF!,0),2),LEFT(VLOOKUP($A341,#REF!,5,FALSE),LEN(VLOOKUP($A341,#REF!,5,FALSE))-2),CONCATENATE(LEFT(VLOOKUP($A341,#REF!,5,FALSE),LEN(VLOOKUP($A341,#REF!,5,FALSE))-2),"*")),"")</f>
        <v>#REF!</v>
      </c>
      <c r="G341" s="42" t="e">
        <f>IF(LEN(VLOOKUP($A341,#REF!,6,FALSE)),IF(INDEX(#REF!,MATCH($A341,#REF!,0),3),LEFT(VLOOKUP($A341,#REF!,6,FALSE),LEN(VLOOKUP($A341,#REF!,6,FALSE))-2),CONCATENATE(LEFT(VLOOKUP($A341,#REF!,6,FALSE),LEN(VLOOKUP($A341,#REF!,6,FALSE))-2),"*")),"")</f>
        <v>#REF!</v>
      </c>
      <c r="H341" s="43" t="e">
        <f>IF(LEN(VLOOKUP($A341,#REF!,7,FALSE)),IF(INDEX(#REF!,MATCH($A341,#REF!,0),4),LEFT(VLOOKUP($A341,#REF!,7,FALSE),LEN(VLOOKUP($A341,#REF!,7,FALSE))-2),CONCATENATE(LEFT(VLOOKUP($A341,#REF!,7,FALSE),LEN(VLOOKUP($A341,#REF!,7,FALSE))-2),"*")),"")</f>
        <v>#REF!</v>
      </c>
      <c r="I341" s="54" t="e">
        <f>IF(LEN(VLOOKUP($A341,#REF!,8,FALSE)),UPPER(RIGHT(VLOOKUP($A341,#REF!,8,FALSE),1)),"")</f>
        <v>#REF!</v>
      </c>
      <c r="J341" s="42" t="e">
        <f>IF(LEN(VLOOKUP($A341,#REF!,4,FALSE)),UPPER(RIGHT(VLOOKUP($A341,#REF!,4,FALSE),1)),"")</f>
        <v>#REF!</v>
      </c>
      <c r="K341" s="42" t="e">
        <f>IF(LEN(VLOOKUP($A341,#REF!,5,FALSE)),UPPER(RIGHT(VLOOKUP($A341,#REF!,5,FALSE),1)),"")</f>
        <v>#REF!</v>
      </c>
      <c r="L341" s="42" t="e">
        <f>IF(LEN(VLOOKUP($A341,#REF!,6,FALSE)),UPPER(RIGHT(VLOOKUP($A341,#REF!,6,FALSE),1)),"")</f>
        <v>#REF!</v>
      </c>
      <c r="M341" s="43" t="e">
        <f>IF(LEN(VLOOKUP($A341,#REF!,7,FALSE)),UPPER(RIGHT(VLOOKUP($A341,#REF!,7,FALSE),1)),"")</f>
        <v>#REF!</v>
      </c>
      <c r="N341" s="206"/>
      <c r="O341" s="206"/>
      <c r="P341" s="206"/>
      <c r="Q341" s="206"/>
      <c r="R341" s="206"/>
      <c r="S341" s="63" t="e">
        <f>HLOOKUP("Device Tree Pin Name",#REF!,MATCH($A341,#REF!,0),FALSE)</f>
        <v>#REF!</v>
      </c>
      <c r="T341" s="47" t="e">
        <f>HLOOKUP("power rail",#REF!,MATCH($A341,#REF!,0),FALSE)</f>
        <v>#REF!</v>
      </c>
      <c r="U341" s="62" t="e">
        <f>HLOOKUP("Wake Capable",#REF!,MATCH($A341,#REF!,0),FALSE)</f>
        <v>#REF!</v>
      </c>
      <c r="V341" s="62" t="e">
        <f>HLOOKUP("Strap",#REF!,MATCH($A341,#REF!,0),FALSE)</f>
        <v>#REF!</v>
      </c>
      <c r="W341" s="62"/>
      <c r="X341" s="62" t="e">
        <f>HLOOKUP("DPD_Control",#REF!,MATCH($A341,#REF!,0),FALSE)</f>
        <v>#REF!</v>
      </c>
      <c r="Y341" s="62" t="e">
        <f>HLOOKUP("DPD_Group",#REF!,MATCH($A341,#REF!,0),FALSE)</f>
        <v>#REF!</v>
      </c>
      <c r="Z341" s="47"/>
      <c r="AA341" s="47" t="e">
        <f>HLOOKUP("Pad type",#REF!,MATCH($A341,#REF!,0),FALSE)</f>
        <v>#REF!</v>
      </c>
      <c r="AB341" s="47"/>
      <c r="AC341" s="63" t="e">
        <f>HLOOKUP("POR Pin State",#REF!,MATCH($A341,#REF!,0),FALSE)</f>
        <v>#REF!</v>
      </c>
      <c r="AD341" s="207"/>
      <c r="AE341" s="208"/>
      <c r="AF341" s="208"/>
      <c r="AG341" s="208"/>
      <c r="AH341" s="209"/>
      <c r="AI341" s="209"/>
      <c r="AJ341" s="210"/>
      <c r="AK341" s="210"/>
      <c r="AL341" s="210"/>
      <c r="AM341" s="210"/>
      <c r="AN341" s="210"/>
      <c r="AO341" s="210"/>
      <c r="AP341" s="210"/>
      <c r="AQ341" s="215" t="s">
        <v>809</v>
      </c>
      <c r="AR341" s="105"/>
      <c r="AS341" s="105"/>
      <c r="AT341" s="105"/>
      <c r="AU341" s="105"/>
      <c r="AV341" s="105"/>
      <c r="AW341" s="105"/>
      <c r="AX341" s="105"/>
      <c r="AY341" s="105"/>
      <c r="AZ341" s="105"/>
      <c r="BA341" s="105"/>
      <c r="BB341" s="218"/>
      <c r="BC341" s="105"/>
      <c r="BD341" s="219"/>
      <c r="BE341" s="231" t="s">
        <v>809</v>
      </c>
      <c r="BF341" s="147" t="e">
        <f>VLOOKUP($A341,#REF!,34,FALSE)</f>
        <v>#REF!</v>
      </c>
      <c r="BG341" s="148" t="e">
        <f>VLOOKUP($A341,#REF!,22,FALSE)</f>
        <v>#REF!</v>
      </c>
      <c r="BH341" s="149"/>
    </row>
    <row r="342" s="5" customFormat="1" ht="12.95" customHeight="1" spans="1:60">
      <c r="A342" s="203" t="s">
        <v>808</v>
      </c>
      <c r="B342" s="38" t="e">
        <f>VLOOKUP($A342,#REF!,34,FALSE)</f>
        <v>#REF!</v>
      </c>
      <c r="C342" s="39" t="str">
        <f t="shared" si="171"/>
        <v>unused_CSI_F_CLK_N</v>
      </c>
      <c r="D342" s="40" t="e">
        <f>IF(LEN(VLOOKUP($A342,#REF!,8,FALSE)),LEFT(VLOOKUP($A342,#REF!,8,FALSE),LEN(VLOOKUP($A342,#REF!,8,FALSE))-2),"")</f>
        <v>#REF!</v>
      </c>
      <c r="E342" s="41" t="e">
        <f>IF(LEN(VLOOKUP($A342,#REF!,4,FALSE)),IF(INDEX(#REF!,MATCH($A342,#REF!,0),1),LEFT(VLOOKUP($A342,#REF!,4,FALSE),LEN(VLOOKUP($A342,#REF!,4,FALSE))-2),CONCATENATE(LEFT(VLOOKUP($A342,#REF!,4,FALSE),LEN(VLOOKUP($A342,#REF!,4,FALSE))-2),"*")),"")</f>
        <v>#REF!</v>
      </c>
      <c r="F342" s="42" t="e">
        <f>IF(LEN(VLOOKUP($A342,#REF!,5,FALSE)),IF(INDEX(#REF!,MATCH($A342,#REF!,0),2),LEFT(VLOOKUP($A342,#REF!,5,FALSE),LEN(VLOOKUP($A342,#REF!,5,FALSE))-2),CONCATENATE(LEFT(VLOOKUP($A342,#REF!,5,FALSE),LEN(VLOOKUP($A342,#REF!,5,FALSE))-2),"*")),"")</f>
        <v>#REF!</v>
      </c>
      <c r="G342" s="42" t="e">
        <f>IF(LEN(VLOOKUP($A342,#REF!,6,FALSE)),IF(INDEX(#REF!,MATCH($A342,#REF!,0),3),LEFT(VLOOKUP($A342,#REF!,6,FALSE),LEN(VLOOKUP($A342,#REF!,6,FALSE))-2),CONCATENATE(LEFT(VLOOKUP($A342,#REF!,6,FALSE),LEN(VLOOKUP($A342,#REF!,6,FALSE))-2),"*")),"")</f>
        <v>#REF!</v>
      </c>
      <c r="H342" s="43" t="e">
        <f>IF(LEN(VLOOKUP($A342,#REF!,7,FALSE)),IF(INDEX(#REF!,MATCH($A342,#REF!,0),4),LEFT(VLOOKUP($A342,#REF!,7,FALSE),LEN(VLOOKUP($A342,#REF!,7,FALSE))-2),CONCATENATE(LEFT(VLOOKUP($A342,#REF!,7,FALSE),LEN(VLOOKUP($A342,#REF!,7,FALSE))-2),"*")),"")</f>
        <v>#REF!</v>
      </c>
      <c r="I342" s="54" t="e">
        <f>IF(LEN(VLOOKUP($A342,#REF!,8,FALSE)),UPPER(RIGHT(VLOOKUP($A342,#REF!,8,FALSE),1)),"")</f>
        <v>#REF!</v>
      </c>
      <c r="J342" s="42" t="e">
        <f>IF(LEN(VLOOKUP($A342,#REF!,4,FALSE)),UPPER(RIGHT(VLOOKUP($A342,#REF!,4,FALSE),1)),"")</f>
        <v>#REF!</v>
      </c>
      <c r="K342" s="42" t="e">
        <f>IF(LEN(VLOOKUP($A342,#REF!,5,FALSE)),UPPER(RIGHT(VLOOKUP($A342,#REF!,5,FALSE),1)),"")</f>
        <v>#REF!</v>
      </c>
      <c r="L342" s="42" t="e">
        <f>IF(LEN(VLOOKUP($A342,#REF!,6,FALSE)),UPPER(RIGHT(VLOOKUP($A342,#REF!,6,FALSE),1)),"")</f>
        <v>#REF!</v>
      </c>
      <c r="M342" s="43" t="e">
        <f>IF(LEN(VLOOKUP($A342,#REF!,7,FALSE)),UPPER(RIGHT(VLOOKUP($A342,#REF!,7,FALSE),1)),"")</f>
        <v>#REF!</v>
      </c>
      <c r="N342" s="206"/>
      <c r="O342" s="206"/>
      <c r="P342" s="206"/>
      <c r="Q342" s="206"/>
      <c r="R342" s="206"/>
      <c r="S342" s="63" t="e">
        <f>HLOOKUP("Device Tree Pin Name",#REF!,MATCH($A342,#REF!,0),FALSE)</f>
        <v>#REF!</v>
      </c>
      <c r="T342" s="47" t="e">
        <f>HLOOKUP("power rail",#REF!,MATCH($A342,#REF!,0),FALSE)</f>
        <v>#REF!</v>
      </c>
      <c r="U342" s="62" t="e">
        <f>HLOOKUP("Wake Capable",#REF!,MATCH($A342,#REF!,0),FALSE)</f>
        <v>#REF!</v>
      </c>
      <c r="V342" s="62" t="e">
        <f>HLOOKUP("Strap",#REF!,MATCH($A342,#REF!,0),FALSE)</f>
        <v>#REF!</v>
      </c>
      <c r="W342" s="62"/>
      <c r="X342" s="62" t="e">
        <f>HLOOKUP("DPD_Control",#REF!,MATCH($A342,#REF!,0),FALSE)</f>
        <v>#REF!</v>
      </c>
      <c r="Y342" s="62" t="e">
        <f>HLOOKUP("DPD_Group",#REF!,MATCH($A342,#REF!,0),FALSE)</f>
        <v>#REF!</v>
      </c>
      <c r="Z342" s="47"/>
      <c r="AA342" s="47" t="e">
        <f>HLOOKUP("Pad type",#REF!,MATCH($A342,#REF!,0),FALSE)</f>
        <v>#REF!</v>
      </c>
      <c r="AB342" s="47"/>
      <c r="AC342" s="63" t="e">
        <f>HLOOKUP("POR Pin State",#REF!,MATCH($A342,#REF!,0),FALSE)</f>
        <v>#REF!</v>
      </c>
      <c r="AD342" s="207"/>
      <c r="AE342" s="208"/>
      <c r="AF342" s="208"/>
      <c r="AG342" s="208"/>
      <c r="AH342" s="209"/>
      <c r="AI342" s="209"/>
      <c r="AJ342" s="210"/>
      <c r="AK342" s="210"/>
      <c r="AL342" s="210"/>
      <c r="AM342" s="210"/>
      <c r="AN342" s="210"/>
      <c r="AO342" s="210"/>
      <c r="AP342" s="210"/>
      <c r="AQ342" s="215" t="s">
        <v>807</v>
      </c>
      <c r="AR342" s="105"/>
      <c r="AS342" s="105"/>
      <c r="AT342" s="105"/>
      <c r="AU342" s="105"/>
      <c r="AV342" s="105"/>
      <c r="AW342" s="105"/>
      <c r="AX342" s="105"/>
      <c r="AY342" s="105"/>
      <c r="AZ342" s="105"/>
      <c r="BA342" s="105"/>
      <c r="BB342" s="218"/>
      <c r="BC342" s="105"/>
      <c r="BD342" s="219"/>
      <c r="BE342" s="231" t="s">
        <v>807</v>
      </c>
      <c r="BF342" s="147" t="e">
        <f>VLOOKUP($A342,#REF!,34,FALSE)</f>
        <v>#REF!</v>
      </c>
      <c r="BG342" s="148" t="e">
        <f>VLOOKUP($A342,#REF!,22,FALSE)</f>
        <v>#REF!</v>
      </c>
      <c r="BH342" s="149"/>
    </row>
    <row r="343" s="5" customFormat="1" ht="12.95" customHeight="1" spans="1:60">
      <c r="A343" s="203" t="s">
        <v>811</v>
      </c>
      <c r="B343" s="38" t="e">
        <f>VLOOKUP($A343,#REF!,34,FALSE)</f>
        <v>#REF!</v>
      </c>
      <c r="C343" s="39" t="str">
        <f t="shared" si="171"/>
        <v>unused_CSI_F_D1_P</v>
      </c>
      <c r="D343" s="40" t="e">
        <f>IF(LEN(VLOOKUP($A343,#REF!,8,FALSE)),LEFT(VLOOKUP($A343,#REF!,8,FALSE),LEN(VLOOKUP($A343,#REF!,8,FALSE))-2),"")</f>
        <v>#REF!</v>
      </c>
      <c r="E343" s="41" t="e">
        <f>IF(LEN(VLOOKUP($A343,#REF!,4,FALSE)),IF(INDEX(#REF!,MATCH($A343,#REF!,0),1),LEFT(VLOOKUP($A343,#REF!,4,FALSE),LEN(VLOOKUP($A343,#REF!,4,FALSE))-2),CONCATENATE(LEFT(VLOOKUP($A343,#REF!,4,FALSE),LEN(VLOOKUP($A343,#REF!,4,FALSE))-2),"*")),"")</f>
        <v>#REF!</v>
      </c>
      <c r="F343" s="42" t="e">
        <f>IF(LEN(VLOOKUP($A343,#REF!,5,FALSE)),IF(INDEX(#REF!,MATCH($A343,#REF!,0),2),LEFT(VLOOKUP($A343,#REF!,5,FALSE),LEN(VLOOKUP($A343,#REF!,5,FALSE))-2),CONCATENATE(LEFT(VLOOKUP($A343,#REF!,5,FALSE),LEN(VLOOKUP($A343,#REF!,5,FALSE))-2),"*")),"")</f>
        <v>#REF!</v>
      </c>
      <c r="G343" s="42" t="e">
        <f>IF(LEN(VLOOKUP($A343,#REF!,6,FALSE)),IF(INDEX(#REF!,MATCH($A343,#REF!,0),3),LEFT(VLOOKUP($A343,#REF!,6,FALSE),LEN(VLOOKUP($A343,#REF!,6,FALSE))-2),CONCATENATE(LEFT(VLOOKUP($A343,#REF!,6,FALSE),LEN(VLOOKUP($A343,#REF!,6,FALSE))-2),"*")),"")</f>
        <v>#REF!</v>
      </c>
      <c r="H343" s="43" t="e">
        <f>IF(LEN(VLOOKUP($A343,#REF!,7,FALSE)),IF(INDEX(#REF!,MATCH($A343,#REF!,0),4),LEFT(VLOOKUP($A343,#REF!,7,FALSE),LEN(VLOOKUP($A343,#REF!,7,FALSE))-2),CONCATENATE(LEFT(VLOOKUP($A343,#REF!,7,FALSE),LEN(VLOOKUP($A343,#REF!,7,FALSE))-2),"*")),"")</f>
        <v>#REF!</v>
      </c>
      <c r="I343" s="54" t="e">
        <f>IF(LEN(VLOOKUP($A343,#REF!,8,FALSE)),UPPER(RIGHT(VLOOKUP($A343,#REF!,8,FALSE),1)),"")</f>
        <v>#REF!</v>
      </c>
      <c r="J343" s="42" t="e">
        <f>IF(LEN(VLOOKUP($A343,#REF!,4,FALSE)),UPPER(RIGHT(VLOOKUP($A343,#REF!,4,FALSE),1)),"")</f>
        <v>#REF!</v>
      </c>
      <c r="K343" s="42" t="e">
        <f>IF(LEN(VLOOKUP($A343,#REF!,5,FALSE)),UPPER(RIGHT(VLOOKUP($A343,#REF!,5,FALSE),1)),"")</f>
        <v>#REF!</v>
      </c>
      <c r="L343" s="42" t="e">
        <f>IF(LEN(VLOOKUP($A343,#REF!,6,FALSE)),UPPER(RIGHT(VLOOKUP($A343,#REF!,6,FALSE),1)),"")</f>
        <v>#REF!</v>
      </c>
      <c r="M343" s="43" t="e">
        <f>IF(LEN(VLOOKUP($A343,#REF!,7,FALSE)),UPPER(RIGHT(VLOOKUP($A343,#REF!,7,FALSE),1)),"")</f>
        <v>#REF!</v>
      </c>
      <c r="N343" s="206"/>
      <c r="O343" s="206"/>
      <c r="P343" s="206"/>
      <c r="Q343" s="206"/>
      <c r="R343" s="206"/>
      <c r="S343" s="63" t="e">
        <f>HLOOKUP("Device Tree Pin Name",#REF!,MATCH($A343,#REF!,0),FALSE)</f>
        <v>#REF!</v>
      </c>
      <c r="T343" s="47" t="e">
        <f>HLOOKUP("power rail",#REF!,MATCH($A343,#REF!,0),FALSE)</f>
        <v>#REF!</v>
      </c>
      <c r="U343" s="62" t="e">
        <f>HLOOKUP("Wake Capable",#REF!,MATCH($A343,#REF!,0),FALSE)</f>
        <v>#REF!</v>
      </c>
      <c r="V343" s="62" t="e">
        <f>HLOOKUP("Strap",#REF!,MATCH($A343,#REF!,0),FALSE)</f>
        <v>#REF!</v>
      </c>
      <c r="W343" s="62"/>
      <c r="X343" s="62" t="e">
        <f>HLOOKUP("DPD_Control",#REF!,MATCH($A343,#REF!,0),FALSE)</f>
        <v>#REF!</v>
      </c>
      <c r="Y343" s="62" t="e">
        <f>HLOOKUP("DPD_Group",#REF!,MATCH($A343,#REF!,0),FALSE)</f>
        <v>#REF!</v>
      </c>
      <c r="Z343" s="47"/>
      <c r="AA343" s="47" t="e">
        <f>HLOOKUP("Pad type",#REF!,MATCH($A343,#REF!,0),FALSE)</f>
        <v>#REF!</v>
      </c>
      <c r="AB343" s="47"/>
      <c r="AC343" s="63" t="e">
        <f>HLOOKUP("POR Pin State",#REF!,MATCH($A343,#REF!,0),FALSE)</f>
        <v>#REF!</v>
      </c>
      <c r="AD343" s="207"/>
      <c r="AE343" s="208"/>
      <c r="AF343" s="208"/>
      <c r="AG343" s="208"/>
      <c r="AH343" s="209"/>
      <c r="AI343" s="209"/>
      <c r="AJ343" s="210"/>
      <c r="AK343" s="210"/>
      <c r="AL343" s="210"/>
      <c r="AM343" s="210"/>
      <c r="AN343" s="210"/>
      <c r="AO343" s="210"/>
      <c r="AP343" s="210"/>
      <c r="AQ343" s="215" t="s">
        <v>812</v>
      </c>
      <c r="AR343" s="105"/>
      <c r="AS343" s="105"/>
      <c r="AT343" s="105"/>
      <c r="AU343" s="105"/>
      <c r="AV343" s="105"/>
      <c r="AW343" s="105"/>
      <c r="AX343" s="105"/>
      <c r="AY343" s="105"/>
      <c r="AZ343" s="105"/>
      <c r="BA343" s="105"/>
      <c r="BB343" s="218"/>
      <c r="BC343" s="105"/>
      <c r="BD343" s="219"/>
      <c r="BE343" s="231" t="s">
        <v>812</v>
      </c>
      <c r="BF343" s="147" t="e">
        <f>VLOOKUP($A343,#REF!,34,FALSE)</f>
        <v>#REF!</v>
      </c>
      <c r="BG343" s="148" t="e">
        <f>VLOOKUP($A343,#REF!,22,FALSE)</f>
        <v>#REF!</v>
      </c>
      <c r="BH343" s="149"/>
    </row>
    <row r="344" s="5" customFormat="1" ht="12.95" customHeight="1" spans="1:60">
      <c r="A344" s="203" t="s">
        <v>812</v>
      </c>
      <c r="B344" s="38" t="e">
        <f>VLOOKUP($A344,#REF!,34,FALSE)</f>
        <v>#REF!</v>
      </c>
      <c r="C344" s="39" t="str">
        <f t="shared" si="171"/>
        <v>unused_CSI_F_D1_N</v>
      </c>
      <c r="D344" s="40" t="e">
        <f>IF(LEN(VLOOKUP($A344,#REF!,8,FALSE)),LEFT(VLOOKUP($A344,#REF!,8,FALSE),LEN(VLOOKUP($A344,#REF!,8,FALSE))-2),"")</f>
        <v>#REF!</v>
      </c>
      <c r="E344" s="41" t="e">
        <f>IF(LEN(VLOOKUP($A344,#REF!,4,FALSE)),IF(INDEX(#REF!,MATCH($A344,#REF!,0),1),LEFT(VLOOKUP($A344,#REF!,4,FALSE),LEN(VLOOKUP($A344,#REF!,4,FALSE))-2),CONCATENATE(LEFT(VLOOKUP($A344,#REF!,4,FALSE),LEN(VLOOKUP($A344,#REF!,4,FALSE))-2),"*")),"")</f>
        <v>#REF!</v>
      </c>
      <c r="F344" s="42" t="e">
        <f>IF(LEN(VLOOKUP($A344,#REF!,5,FALSE)),IF(INDEX(#REF!,MATCH($A344,#REF!,0),2),LEFT(VLOOKUP($A344,#REF!,5,FALSE),LEN(VLOOKUP($A344,#REF!,5,FALSE))-2),CONCATENATE(LEFT(VLOOKUP($A344,#REF!,5,FALSE),LEN(VLOOKUP($A344,#REF!,5,FALSE))-2),"*")),"")</f>
        <v>#REF!</v>
      </c>
      <c r="G344" s="42" t="e">
        <f>IF(LEN(VLOOKUP($A344,#REF!,6,FALSE)),IF(INDEX(#REF!,MATCH($A344,#REF!,0),3),LEFT(VLOOKUP($A344,#REF!,6,FALSE),LEN(VLOOKUP($A344,#REF!,6,FALSE))-2),CONCATENATE(LEFT(VLOOKUP($A344,#REF!,6,FALSE),LEN(VLOOKUP($A344,#REF!,6,FALSE))-2),"*")),"")</f>
        <v>#REF!</v>
      </c>
      <c r="H344" s="43" t="e">
        <f>IF(LEN(VLOOKUP($A344,#REF!,7,FALSE)),IF(INDEX(#REF!,MATCH($A344,#REF!,0),4),LEFT(VLOOKUP($A344,#REF!,7,FALSE),LEN(VLOOKUP($A344,#REF!,7,FALSE))-2),CONCATENATE(LEFT(VLOOKUP($A344,#REF!,7,FALSE),LEN(VLOOKUP($A344,#REF!,7,FALSE))-2),"*")),"")</f>
        <v>#REF!</v>
      </c>
      <c r="I344" s="54" t="e">
        <f>IF(LEN(VLOOKUP($A344,#REF!,8,FALSE)),UPPER(RIGHT(VLOOKUP($A344,#REF!,8,FALSE),1)),"")</f>
        <v>#REF!</v>
      </c>
      <c r="J344" s="42" t="e">
        <f>IF(LEN(VLOOKUP($A344,#REF!,4,FALSE)),UPPER(RIGHT(VLOOKUP($A344,#REF!,4,FALSE),1)),"")</f>
        <v>#REF!</v>
      </c>
      <c r="K344" s="42" t="e">
        <f>IF(LEN(VLOOKUP($A344,#REF!,5,FALSE)),UPPER(RIGHT(VLOOKUP($A344,#REF!,5,FALSE),1)),"")</f>
        <v>#REF!</v>
      </c>
      <c r="L344" s="42" t="e">
        <f>IF(LEN(VLOOKUP($A344,#REF!,6,FALSE)),UPPER(RIGHT(VLOOKUP($A344,#REF!,6,FALSE),1)),"")</f>
        <v>#REF!</v>
      </c>
      <c r="M344" s="43" t="e">
        <f>IF(LEN(VLOOKUP($A344,#REF!,7,FALSE)),UPPER(RIGHT(VLOOKUP($A344,#REF!,7,FALSE),1)),"")</f>
        <v>#REF!</v>
      </c>
      <c r="N344" s="206"/>
      <c r="O344" s="206"/>
      <c r="P344" s="206"/>
      <c r="Q344" s="206"/>
      <c r="R344" s="206"/>
      <c r="S344" s="63" t="e">
        <f>HLOOKUP("Device Tree Pin Name",#REF!,MATCH($A344,#REF!,0),FALSE)</f>
        <v>#REF!</v>
      </c>
      <c r="T344" s="47" t="e">
        <f>HLOOKUP("power rail",#REF!,MATCH($A344,#REF!,0),FALSE)</f>
        <v>#REF!</v>
      </c>
      <c r="U344" s="62" t="e">
        <f>HLOOKUP("Wake Capable",#REF!,MATCH($A344,#REF!,0),FALSE)</f>
        <v>#REF!</v>
      </c>
      <c r="V344" s="62" t="e">
        <f>HLOOKUP("Strap",#REF!,MATCH($A344,#REF!,0),FALSE)</f>
        <v>#REF!</v>
      </c>
      <c r="W344" s="62"/>
      <c r="X344" s="62" t="e">
        <f>HLOOKUP("DPD_Control",#REF!,MATCH($A344,#REF!,0),FALSE)</f>
        <v>#REF!</v>
      </c>
      <c r="Y344" s="62" t="e">
        <f>HLOOKUP("DPD_Group",#REF!,MATCH($A344,#REF!,0),FALSE)</f>
        <v>#REF!</v>
      </c>
      <c r="Z344" s="47"/>
      <c r="AA344" s="47" t="e">
        <f>HLOOKUP("Pad type",#REF!,MATCH($A344,#REF!,0),FALSE)</f>
        <v>#REF!</v>
      </c>
      <c r="AB344" s="47"/>
      <c r="AC344" s="63" t="e">
        <f>HLOOKUP("POR Pin State",#REF!,MATCH($A344,#REF!,0),FALSE)</f>
        <v>#REF!</v>
      </c>
      <c r="AD344" s="207"/>
      <c r="AE344" s="208"/>
      <c r="AF344" s="208"/>
      <c r="AG344" s="208"/>
      <c r="AH344" s="209"/>
      <c r="AI344" s="209"/>
      <c r="AJ344" s="210"/>
      <c r="AK344" s="210"/>
      <c r="AL344" s="210"/>
      <c r="AM344" s="210"/>
      <c r="AN344" s="210"/>
      <c r="AO344" s="210"/>
      <c r="AP344" s="210"/>
      <c r="AQ344" s="215" t="s">
        <v>811</v>
      </c>
      <c r="AR344" s="105"/>
      <c r="AS344" s="105"/>
      <c r="AT344" s="105"/>
      <c r="AU344" s="105"/>
      <c r="AV344" s="105"/>
      <c r="AW344" s="105"/>
      <c r="AX344" s="105"/>
      <c r="AY344" s="105"/>
      <c r="AZ344" s="105"/>
      <c r="BA344" s="105"/>
      <c r="BB344" s="218"/>
      <c r="BC344" s="105"/>
      <c r="BD344" s="238"/>
      <c r="BE344" s="231" t="s">
        <v>811</v>
      </c>
      <c r="BF344" s="147" t="e">
        <f>VLOOKUP($A344,#REF!,34,FALSE)</f>
        <v>#REF!</v>
      </c>
      <c r="BG344" s="148" t="e">
        <f>VLOOKUP($A344,#REF!,22,FALSE)</f>
        <v>#REF!</v>
      </c>
      <c r="BH344" s="149"/>
    </row>
    <row r="345" s="5" customFormat="1" ht="12.95" customHeight="1" spans="1:60">
      <c r="A345" s="203" t="s">
        <v>813</v>
      </c>
      <c r="B345" s="38" t="e">
        <f>VLOOKUP($A345,#REF!,34,FALSE)</f>
        <v>#REF!</v>
      </c>
      <c r="C345" s="39" t="str">
        <f t="shared" si="171"/>
        <v>unused_CSI_G_D0_P</v>
      </c>
      <c r="D345" s="40" t="e">
        <f>IF(LEN(VLOOKUP($A345,#REF!,8,FALSE)),LEFT(VLOOKUP($A345,#REF!,8,FALSE),LEN(VLOOKUP($A345,#REF!,8,FALSE))-2),"")</f>
        <v>#REF!</v>
      </c>
      <c r="E345" s="41" t="e">
        <f>IF(LEN(VLOOKUP($A345,#REF!,4,FALSE)),IF(INDEX(#REF!,MATCH($A345,#REF!,0),1),LEFT(VLOOKUP($A345,#REF!,4,FALSE),LEN(VLOOKUP($A345,#REF!,4,FALSE))-2),CONCATENATE(LEFT(VLOOKUP($A345,#REF!,4,FALSE),LEN(VLOOKUP($A345,#REF!,4,FALSE))-2),"*")),"")</f>
        <v>#REF!</v>
      </c>
      <c r="F345" s="42" t="e">
        <f>IF(LEN(VLOOKUP($A345,#REF!,5,FALSE)),IF(INDEX(#REF!,MATCH($A345,#REF!,0),2),LEFT(VLOOKUP($A345,#REF!,5,FALSE),LEN(VLOOKUP($A345,#REF!,5,FALSE))-2),CONCATENATE(LEFT(VLOOKUP($A345,#REF!,5,FALSE),LEN(VLOOKUP($A345,#REF!,5,FALSE))-2),"*")),"")</f>
        <v>#REF!</v>
      </c>
      <c r="G345" s="42" t="e">
        <f>IF(LEN(VLOOKUP($A345,#REF!,6,FALSE)),IF(INDEX(#REF!,MATCH($A345,#REF!,0),3),LEFT(VLOOKUP($A345,#REF!,6,FALSE),LEN(VLOOKUP($A345,#REF!,6,FALSE))-2),CONCATENATE(LEFT(VLOOKUP($A345,#REF!,6,FALSE),LEN(VLOOKUP($A345,#REF!,6,FALSE))-2),"*")),"")</f>
        <v>#REF!</v>
      </c>
      <c r="H345" s="43" t="e">
        <f>IF(LEN(VLOOKUP($A345,#REF!,7,FALSE)),IF(INDEX(#REF!,MATCH($A345,#REF!,0),4),LEFT(VLOOKUP($A345,#REF!,7,FALSE),LEN(VLOOKUP($A345,#REF!,7,FALSE))-2),CONCATENATE(LEFT(VLOOKUP($A345,#REF!,7,FALSE),LEN(VLOOKUP($A345,#REF!,7,FALSE))-2),"*")),"")</f>
        <v>#REF!</v>
      </c>
      <c r="I345" s="54" t="e">
        <f>IF(LEN(VLOOKUP($A345,#REF!,8,FALSE)),UPPER(RIGHT(VLOOKUP($A345,#REF!,8,FALSE),1)),"")</f>
        <v>#REF!</v>
      </c>
      <c r="J345" s="42" t="e">
        <f>IF(LEN(VLOOKUP($A345,#REF!,4,FALSE)),UPPER(RIGHT(VLOOKUP($A345,#REF!,4,FALSE),1)),"")</f>
        <v>#REF!</v>
      </c>
      <c r="K345" s="42" t="e">
        <f>IF(LEN(VLOOKUP($A345,#REF!,5,FALSE)),UPPER(RIGHT(VLOOKUP($A345,#REF!,5,FALSE),1)),"")</f>
        <v>#REF!</v>
      </c>
      <c r="L345" s="42" t="e">
        <f>IF(LEN(VLOOKUP($A345,#REF!,6,FALSE)),UPPER(RIGHT(VLOOKUP($A345,#REF!,6,FALSE),1)),"")</f>
        <v>#REF!</v>
      </c>
      <c r="M345" s="43" t="e">
        <f>IF(LEN(VLOOKUP($A345,#REF!,7,FALSE)),UPPER(RIGHT(VLOOKUP($A345,#REF!,7,FALSE),1)),"")</f>
        <v>#REF!</v>
      </c>
      <c r="N345" s="206"/>
      <c r="O345" s="206"/>
      <c r="P345" s="206"/>
      <c r="Q345" s="206"/>
      <c r="R345" s="206"/>
      <c r="S345" s="63" t="e">
        <f>HLOOKUP("Device Tree Pin Name",#REF!,MATCH($A345,#REF!,0),FALSE)</f>
        <v>#REF!</v>
      </c>
      <c r="T345" s="47" t="e">
        <f>HLOOKUP("power rail",#REF!,MATCH($A345,#REF!,0),FALSE)</f>
        <v>#REF!</v>
      </c>
      <c r="U345" s="62" t="e">
        <f>HLOOKUP("Wake Capable",#REF!,MATCH($A345,#REF!,0),FALSE)</f>
        <v>#REF!</v>
      </c>
      <c r="V345" s="62" t="e">
        <f>HLOOKUP("Strap",#REF!,MATCH($A345,#REF!,0),FALSE)</f>
        <v>#REF!</v>
      </c>
      <c r="W345" s="62"/>
      <c r="X345" s="62" t="e">
        <f>HLOOKUP("DPD_Control",#REF!,MATCH($A345,#REF!,0),FALSE)</f>
        <v>#REF!</v>
      </c>
      <c r="Y345" s="62" t="e">
        <f>HLOOKUP("DPD_Group",#REF!,MATCH($A345,#REF!,0),FALSE)</f>
        <v>#REF!</v>
      </c>
      <c r="Z345" s="47"/>
      <c r="AA345" s="47" t="e">
        <f>HLOOKUP("Pad type",#REF!,MATCH($A345,#REF!,0),FALSE)</f>
        <v>#REF!</v>
      </c>
      <c r="AB345" s="47"/>
      <c r="AC345" s="63" t="e">
        <f>HLOOKUP("POR Pin State",#REF!,MATCH($A345,#REF!,0),FALSE)</f>
        <v>#REF!</v>
      </c>
      <c r="AD345" s="207"/>
      <c r="AE345" s="208"/>
      <c r="AF345" s="208"/>
      <c r="AG345" s="208"/>
      <c r="AH345" s="209"/>
      <c r="AI345" s="209"/>
      <c r="AJ345" s="210"/>
      <c r="AK345" s="210"/>
      <c r="AL345" s="210"/>
      <c r="AM345" s="210"/>
      <c r="AN345" s="210"/>
      <c r="AO345" s="210"/>
      <c r="AP345" s="210"/>
      <c r="AQ345" s="215" t="s">
        <v>814</v>
      </c>
      <c r="AR345" s="105"/>
      <c r="AS345" s="105"/>
      <c r="AT345" s="105"/>
      <c r="AU345" s="105"/>
      <c r="AV345" s="105"/>
      <c r="AW345" s="105"/>
      <c r="AX345" s="105"/>
      <c r="AY345" s="105"/>
      <c r="AZ345" s="105"/>
      <c r="BA345" s="105"/>
      <c r="BB345" s="218"/>
      <c r="BC345" s="216"/>
      <c r="BD345" s="239"/>
      <c r="BE345" s="231" t="s">
        <v>814</v>
      </c>
      <c r="BF345" s="147" t="e">
        <f>VLOOKUP($A345,#REF!,34,FALSE)</f>
        <v>#REF!</v>
      </c>
      <c r="BG345" s="148" t="e">
        <f>VLOOKUP($A345,#REF!,22,FALSE)</f>
        <v>#REF!</v>
      </c>
      <c r="BH345" s="149"/>
    </row>
    <row r="346" s="5" customFormat="1" ht="12.95" customHeight="1" spans="1:60">
      <c r="A346" s="203" t="s">
        <v>815</v>
      </c>
      <c r="B346" s="38" t="e">
        <f>VLOOKUP($A346,#REF!,34,FALSE)</f>
        <v>#REF!</v>
      </c>
      <c r="C346" s="39" t="str">
        <f t="shared" si="171"/>
        <v>unused_CSI_G_D0_N</v>
      </c>
      <c r="D346" s="40" t="e">
        <f>IF(LEN(VLOOKUP($A346,#REF!,8,FALSE)),LEFT(VLOOKUP($A346,#REF!,8,FALSE),LEN(VLOOKUP($A346,#REF!,8,FALSE))-2),"")</f>
        <v>#REF!</v>
      </c>
      <c r="E346" s="41" t="e">
        <f>IF(LEN(VLOOKUP($A346,#REF!,4,FALSE)),IF(INDEX(#REF!,MATCH($A346,#REF!,0),1),LEFT(VLOOKUP($A346,#REF!,4,FALSE),LEN(VLOOKUP($A346,#REF!,4,FALSE))-2),CONCATENATE(LEFT(VLOOKUP($A346,#REF!,4,FALSE),LEN(VLOOKUP($A346,#REF!,4,FALSE))-2),"*")),"")</f>
        <v>#REF!</v>
      </c>
      <c r="F346" s="42" t="e">
        <f>IF(LEN(VLOOKUP($A346,#REF!,5,FALSE)),IF(INDEX(#REF!,MATCH($A346,#REF!,0),2),LEFT(VLOOKUP($A346,#REF!,5,FALSE),LEN(VLOOKUP($A346,#REF!,5,FALSE))-2),CONCATENATE(LEFT(VLOOKUP($A346,#REF!,5,FALSE),LEN(VLOOKUP($A346,#REF!,5,FALSE))-2),"*")),"")</f>
        <v>#REF!</v>
      </c>
      <c r="G346" s="42" t="e">
        <f>IF(LEN(VLOOKUP($A346,#REF!,6,FALSE)),IF(INDEX(#REF!,MATCH($A346,#REF!,0),3),LEFT(VLOOKUP($A346,#REF!,6,FALSE),LEN(VLOOKUP($A346,#REF!,6,FALSE))-2),CONCATENATE(LEFT(VLOOKUP($A346,#REF!,6,FALSE),LEN(VLOOKUP($A346,#REF!,6,FALSE))-2),"*")),"")</f>
        <v>#REF!</v>
      </c>
      <c r="H346" s="43" t="e">
        <f>IF(LEN(VLOOKUP($A346,#REF!,7,FALSE)),IF(INDEX(#REF!,MATCH($A346,#REF!,0),4),LEFT(VLOOKUP($A346,#REF!,7,FALSE),LEN(VLOOKUP($A346,#REF!,7,FALSE))-2),CONCATENATE(LEFT(VLOOKUP($A346,#REF!,7,FALSE),LEN(VLOOKUP($A346,#REF!,7,FALSE))-2),"*")),"")</f>
        <v>#REF!</v>
      </c>
      <c r="I346" s="54" t="e">
        <f>IF(LEN(VLOOKUP($A346,#REF!,8,FALSE)),UPPER(RIGHT(VLOOKUP($A346,#REF!,8,FALSE),1)),"")</f>
        <v>#REF!</v>
      </c>
      <c r="J346" s="42" t="e">
        <f>IF(LEN(VLOOKUP($A346,#REF!,4,FALSE)),UPPER(RIGHT(VLOOKUP($A346,#REF!,4,FALSE),1)),"")</f>
        <v>#REF!</v>
      </c>
      <c r="K346" s="42" t="e">
        <f>IF(LEN(VLOOKUP($A346,#REF!,5,FALSE)),UPPER(RIGHT(VLOOKUP($A346,#REF!,5,FALSE),1)),"")</f>
        <v>#REF!</v>
      </c>
      <c r="L346" s="42" t="e">
        <f>IF(LEN(VLOOKUP($A346,#REF!,6,FALSE)),UPPER(RIGHT(VLOOKUP($A346,#REF!,6,FALSE),1)),"")</f>
        <v>#REF!</v>
      </c>
      <c r="M346" s="43" t="e">
        <f>IF(LEN(VLOOKUP($A346,#REF!,7,FALSE)),UPPER(RIGHT(VLOOKUP($A346,#REF!,7,FALSE),1)),"")</f>
        <v>#REF!</v>
      </c>
      <c r="N346" s="206"/>
      <c r="O346" s="206"/>
      <c r="P346" s="206"/>
      <c r="Q346" s="206"/>
      <c r="R346" s="206"/>
      <c r="S346" s="63" t="e">
        <f>HLOOKUP("Device Tree Pin Name",#REF!,MATCH($A346,#REF!,0),FALSE)</f>
        <v>#REF!</v>
      </c>
      <c r="T346" s="47" t="e">
        <f>HLOOKUP("power rail",#REF!,MATCH($A346,#REF!,0),FALSE)</f>
        <v>#REF!</v>
      </c>
      <c r="U346" s="62" t="e">
        <f>HLOOKUP("Wake Capable",#REF!,MATCH($A346,#REF!,0),FALSE)</f>
        <v>#REF!</v>
      </c>
      <c r="V346" s="62" t="e">
        <f>HLOOKUP("Strap",#REF!,MATCH($A346,#REF!,0),FALSE)</f>
        <v>#REF!</v>
      </c>
      <c r="W346" s="62"/>
      <c r="X346" s="62" t="e">
        <f>HLOOKUP("DPD_Control",#REF!,MATCH($A346,#REF!,0),FALSE)</f>
        <v>#REF!</v>
      </c>
      <c r="Y346" s="62" t="e">
        <f>HLOOKUP("DPD_Group",#REF!,MATCH($A346,#REF!,0),FALSE)</f>
        <v>#REF!</v>
      </c>
      <c r="Z346" s="47"/>
      <c r="AA346" s="47" t="e">
        <f>HLOOKUP("Pad type",#REF!,MATCH($A346,#REF!,0),FALSE)</f>
        <v>#REF!</v>
      </c>
      <c r="AB346" s="47"/>
      <c r="AC346" s="63" t="e">
        <f>HLOOKUP("POR Pin State",#REF!,MATCH($A346,#REF!,0),FALSE)</f>
        <v>#REF!</v>
      </c>
      <c r="AD346" s="207"/>
      <c r="AE346" s="208"/>
      <c r="AF346" s="208"/>
      <c r="AG346" s="208"/>
      <c r="AH346" s="209"/>
      <c r="AI346" s="209"/>
      <c r="AJ346" s="210"/>
      <c r="AK346" s="210"/>
      <c r="AL346" s="210"/>
      <c r="AM346" s="210"/>
      <c r="AN346" s="210"/>
      <c r="AO346" s="210"/>
      <c r="AP346" s="210"/>
      <c r="AQ346" s="215" t="s">
        <v>816</v>
      </c>
      <c r="AR346" s="105"/>
      <c r="AS346" s="105"/>
      <c r="AT346" s="105"/>
      <c r="AU346" s="105"/>
      <c r="AV346" s="105"/>
      <c r="AW346" s="105"/>
      <c r="AX346" s="105"/>
      <c r="AY346" s="105"/>
      <c r="AZ346" s="105"/>
      <c r="BA346" s="105"/>
      <c r="BB346" s="218"/>
      <c r="BC346" s="105"/>
      <c r="BD346" s="219"/>
      <c r="BE346" s="231" t="s">
        <v>816</v>
      </c>
      <c r="BF346" s="147" t="e">
        <f>VLOOKUP($A346,#REF!,34,FALSE)</f>
        <v>#REF!</v>
      </c>
      <c r="BG346" s="148" t="e">
        <f>VLOOKUP($A346,#REF!,22,FALSE)</f>
        <v>#REF!</v>
      </c>
      <c r="BH346" s="149"/>
    </row>
    <row r="347" s="5" customFormat="1" ht="12.95" customHeight="1" spans="1:60">
      <c r="A347" s="203" t="s">
        <v>816</v>
      </c>
      <c r="B347" s="38" t="e">
        <f>VLOOKUP($A347,#REF!,34,FALSE)</f>
        <v>#REF!</v>
      </c>
      <c r="C347" s="39" t="str">
        <f t="shared" si="171"/>
        <v>unused_CSI_G_CLK_P</v>
      </c>
      <c r="D347" s="40" t="e">
        <f>IF(LEN(VLOOKUP($A347,#REF!,8,FALSE)),LEFT(VLOOKUP($A347,#REF!,8,FALSE),LEN(VLOOKUP($A347,#REF!,8,FALSE))-2),"")</f>
        <v>#REF!</v>
      </c>
      <c r="E347" s="41" t="e">
        <f>IF(LEN(VLOOKUP($A347,#REF!,4,FALSE)),IF(INDEX(#REF!,MATCH($A347,#REF!,0),1),LEFT(VLOOKUP($A347,#REF!,4,FALSE),LEN(VLOOKUP($A347,#REF!,4,FALSE))-2),CONCATENATE(LEFT(VLOOKUP($A347,#REF!,4,FALSE),LEN(VLOOKUP($A347,#REF!,4,FALSE))-2),"*")),"")</f>
        <v>#REF!</v>
      </c>
      <c r="F347" s="42" t="e">
        <f>IF(LEN(VLOOKUP($A347,#REF!,5,FALSE)),IF(INDEX(#REF!,MATCH($A347,#REF!,0),2),LEFT(VLOOKUP($A347,#REF!,5,FALSE),LEN(VLOOKUP($A347,#REF!,5,FALSE))-2),CONCATENATE(LEFT(VLOOKUP($A347,#REF!,5,FALSE),LEN(VLOOKUP($A347,#REF!,5,FALSE))-2),"*")),"")</f>
        <v>#REF!</v>
      </c>
      <c r="G347" s="42" t="e">
        <f>IF(LEN(VLOOKUP($A347,#REF!,6,FALSE)),IF(INDEX(#REF!,MATCH($A347,#REF!,0),3),LEFT(VLOOKUP($A347,#REF!,6,FALSE),LEN(VLOOKUP($A347,#REF!,6,FALSE))-2),CONCATENATE(LEFT(VLOOKUP($A347,#REF!,6,FALSE),LEN(VLOOKUP($A347,#REF!,6,FALSE))-2),"*")),"")</f>
        <v>#REF!</v>
      </c>
      <c r="H347" s="43" t="e">
        <f>IF(LEN(VLOOKUP($A347,#REF!,7,FALSE)),IF(INDEX(#REF!,MATCH($A347,#REF!,0),4),LEFT(VLOOKUP($A347,#REF!,7,FALSE),LEN(VLOOKUP($A347,#REF!,7,FALSE))-2),CONCATENATE(LEFT(VLOOKUP($A347,#REF!,7,FALSE),LEN(VLOOKUP($A347,#REF!,7,FALSE))-2),"*")),"")</f>
        <v>#REF!</v>
      </c>
      <c r="I347" s="54" t="e">
        <f>IF(LEN(VLOOKUP($A347,#REF!,8,FALSE)),UPPER(RIGHT(VLOOKUP($A347,#REF!,8,FALSE),1)),"")</f>
        <v>#REF!</v>
      </c>
      <c r="J347" s="42" t="e">
        <f>IF(LEN(VLOOKUP($A347,#REF!,4,FALSE)),UPPER(RIGHT(VLOOKUP($A347,#REF!,4,FALSE),1)),"")</f>
        <v>#REF!</v>
      </c>
      <c r="K347" s="42" t="e">
        <f>IF(LEN(VLOOKUP($A347,#REF!,5,FALSE)),UPPER(RIGHT(VLOOKUP($A347,#REF!,5,FALSE),1)),"")</f>
        <v>#REF!</v>
      </c>
      <c r="L347" s="42" t="e">
        <f>IF(LEN(VLOOKUP($A347,#REF!,6,FALSE)),UPPER(RIGHT(VLOOKUP($A347,#REF!,6,FALSE),1)),"")</f>
        <v>#REF!</v>
      </c>
      <c r="M347" s="43" t="e">
        <f>IF(LEN(VLOOKUP($A347,#REF!,7,FALSE)),UPPER(RIGHT(VLOOKUP($A347,#REF!,7,FALSE),1)),"")</f>
        <v>#REF!</v>
      </c>
      <c r="N347" s="206"/>
      <c r="O347" s="206"/>
      <c r="P347" s="206"/>
      <c r="Q347" s="206"/>
      <c r="R347" s="206"/>
      <c r="S347" s="63" t="e">
        <f>HLOOKUP("Device Tree Pin Name",#REF!,MATCH($A347,#REF!,0),FALSE)</f>
        <v>#REF!</v>
      </c>
      <c r="T347" s="47" t="e">
        <f>HLOOKUP("power rail",#REF!,MATCH($A347,#REF!,0),FALSE)</f>
        <v>#REF!</v>
      </c>
      <c r="U347" s="62" t="e">
        <f>HLOOKUP("Wake Capable",#REF!,MATCH($A347,#REF!,0),FALSE)</f>
        <v>#REF!</v>
      </c>
      <c r="V347" s="62" t="e">
        <f>HLOOKUP("Strap",#REF!,MATCH($A347,#REF!,0),FALSE)</f>
        <v>#REF!</v>
      </c>
      <c r="W347" s="62"/>
      <c r="X347" s="62" t="e">
        <f>HLOOKUP("DPD_Control",#REF!,MATCH($A347,#REF!,0),FALSE)</f>
        <v>#REF!</v>
      </c>
      <c r="Y347" s="62" t="e">
        <f>HLOOKUP("DPD_Group",#REF!,MATCH($A347,#REF!,0),FALSE)</f>
        <v>#REF!</v>
      </c>
      <c r="Z347" s="47"/>
      <c r="AA347" s="47" t="e">
        <f>HLOOKUP("Pad type",#REF!,MATCH($A347,#REF!,0),FALSE)</f>
        <v>#REF!</v>
      </c>
      <c r="AB347" s="47"/>
      <c r="AC347" s="63" t="e">
        <f>HLOOKUP("POR Pin State",#REF!,MATCH($A347,#REF!,0),FALSE)</f>
        <v>#REF!</v>
      </c>
      <c r="AD347" s="207"/>
      <c r="AE347" s="208"/>
      <c r="AF347" s="208"/>
      <c r="AG347" s="208"/>
      <c r="AH347" s="209"/>
      <c r="AI347" s="209"/>
      <c r="AJ347" s="210"/>
      <c r="AK347" s="210"/>
      <c r="AL347" s="210"/>
      <c r="AM347" s="210"/>
      <c r="AN347" s="210"/>
      <c r="AO347" s="210"/>
      <c r="AP347" s="210"/>
      <c r="AQ347" s="215" t="s">
        <v>815</v>
      </c>
      <c r="AR347" s="105"/>
      <c r="AS347" s="105"/>
      <c r="AT347" s="105"/>
      <c r="AU347" s="105"/>
      <c r="AV347" s="105"/>
      <c r="AW347" s="105"/>
      <c r="AX347" s="105"/>
      <c r="AY347" s="105"/>
      <c r="AZ347" s="105"/>
      <c r="BA347" s="105"/>
      <c r="BB347" s="218"/>
      <c r="BC347" s="105"/>
      <c r="BD347" s="219"/>
      <c r="BE347" s="231" t="s">
        <v>815</v>
      </c>
      <c r="BF347" s="147" t="e">
        <f>VLOOKUP($A347,#REF!,34,FALSE)</f>
        <v>#REF!</v>
      </c>
      <c r="BG347" s="148" t="e">
        <f>VLOOKUP($A347,#REF!,22,FALSE)</f>
        <v>#REF!</v>
      </c>
      <c r="BH347" s="149"/>
    </row>
    <row r="348" s="5" customFormat="1" ht="12.95" customHeight="1" spans="1:60">
      <c r="A348" s="203" t="s">
        <v>814</v>
      </c>
      <c r="B348" s="38" t="e">
        <f>VLOOKUP($A348,#REF!,34,FALSE)</f>
        <v>#REF!</v>
      </c>
      <c r="C348" s="39" t="str">
        <f t="shared" si="171"/>
        <v>unused_CSI_G_CLK_N</v>
      </c>
      <c r="D348" s="40" t="e">
        <f>IF(LEN(VLOOKUP($A348,#REF!,8,FALSE)),LEFT(VLOOKUP($A348,#REF!,8,FALSE),LEN(VLOOKUP($A348,#REF!,8,FALSE))-2),"")</f>
        <v>#REF!</v>
      </c>
      <c r="E348" s="41" t="e">
        <f>IF(LEN(VLOOKUP($A348,#REF!,4,FALSE)),IF(INDEX(#REF!,MATCH($A348,#REF!,0),1),LEFT(VLOOKUP($A348,#REF!,4,FALSE),LEN(VLOOKUP($A348,#REF!,4,FALSE))-2),CONCATENATE(LEFT(VLOOKUP($A348,#REF!,4,FALSE),LEN(VLOOKUP($A348,#REF!,4,FALSE))-2),"*")),"")</f>
        <v>#REF!</v>
      </c>
      <c r="F348" s="42" t="e">
        <f>IF(LEN(VLOOKUP($A348,#REF!,5,FALSE)),IF(INDEX(#REF!,MATCH($A348,#REF!,0),2),LEFT(VLOOKUP($A348,#REF!,5,FALSE),LEN(VLOOKUP($A348,#REF!,5,FALSE))-2),CONCATENATE(LEFT(VLOOKUP($A348,#REF!,5,FALSE),LEN(VLOOKUP($A348,#REF!,5,FALSE))-2),"*")),"")</f>
        <v>#REF!</v>
      </c>
      <c r="G348" s="42" t="e">
        <f>IF(LEN(VLOOKUP($A348,#REF!,6,FALSE)),IF(INDEX(#REF!,MATCH($A348,#REF!,0),3),LEFT(VLOOKUP($A348,#REF!,6,FALSE),LEN(VLOOKUP($A348,#REF!,6,FALSE))-2),CONCATENATE(LEFT(VLOOKUP($A348,#REF!,6,FALSE),LEN(VLOOKUP($A348,#REF!,6,FALSE))-2),"*")),"")</f>
        <v>#REF!</v>
      </c>
      <c r="H348" s="43" t="e">
        <f>IF(LEN(VLOOKUP($A348,#REF!,7,FALSE)),IF(INDEX(#REF!,MATCH($A348,#REF!,0),4),LEFT(VLOOKUP($A348,#REF!,7,FALSE),LEN(VLOOKUP($A348,#REF!,7,FALSE))-2),CONCATENATE(LEFT(VLOOKUP($A348,#REF!,7,FALSE),LEN(VLOOKUP($A348,#REF!,7,FALSE))-2),"*")),"")</f>
        <v>#REF!</v>
      </c>
      <c r="I348" s="54" t="e">
        <f>IF(LEN(VLOOKUP($A348,#REF!,8,FALSE)),UPPER(RIGHT(VLOOKUP($A348,#REF!,8,FALSE),1)),"")</f>
        <v>#REF!</v>
      </c>
      <c r="J348" s="42" t="e">
        <f>IF(LEN(VLOOKUP($A348,#REF!,4,FALSE)),UPPER(RIGHT(VLOOKUP($A348,#REF!,4,FALSE),1)),"")</f>
        <v>#REF!</v>
      </c>
      <c r="K348" s="42" t="e">
        <f>IF(LEN(VLOOKUP($A348,#REF!,5,FALSE)),UPPER(RIGHT(VLOOKUP($A348,#REF!,5,FALSE),1)),"")</f>
        <v>#REF!</v>
      </c>
      <c r="L348" s="42" t="e">
        <f>IF(LEN(VLOOKUP($A348,#REF!,6,FALSE)),UPPER(RIGHT(VLOOKUP($A348,#REF!,6,FALSE),1)),"")</f>
        <v>#REF!</v>
      </c>
      <c r="M348" s="43" t="e">
        <f>IF(LEN(VLOOKUP($A348,#REF!,7,FALSE)),UPPER(RIGHT(VLOOKUP($A348,#REF!,7,FALSE),1)),"")</f>
        <v>#REF!</v>
      </c>
      <c r="N348" s="206"/>
      <c r="O348" s="206"/>
      <c r="P348" s="206"/>
      <c r="Q348" s="206"/>
      <c r="R348" s="206"/>
      <c r="S348" s="63" t="e">
        <f>HLOOKUP("Device Tree Pin Name",#REF!,MATCH($A348,#REF!,0),FALSE)</f>
        <v>#REF!</v>
      </c>
      <c r="T348" s="47" t="e">
        <f>HLOOKUP("power rail",#REF!,MATCH($A348,#REF!,0),FALSE)</f>
        <v>#REF!</v>
      </c>
      <c r="U348" s="62" t="e">
        <f>HLOOKUP("Wake Capable",#REF!,MATCH($A348,#REF!,0),FALSE)</f>
        <v>#REF!</v>
      </c>
      <c r="V348" s="62" t="e">
        <f>HLOOKUP("Strap",#REF!,MATCH($A348,#REF!,0),FALSE)</f>
        <v>#REF!</v>
      </c>
      <c r="W348" s="62"/>
      <c r="X348" s="62" t="e">
        <f>HLOOKUP("DPD_Control",#REF!,MATCH($A348,#REF!,0),FALSE)</f>
        <v>#REF!</v>
      </c>
      <c r="Y348" s="62" t="e">
        <f>HLOOKUP("DPD_Group",#REF!,MATCH($A348,#REF!,0),FALSE)</f>
        <v>#REF!</v>
      </c>
      <c r="Z348" s="47"/>
      <c r="AA348" s="47" t="e">
        <f>HLOOKUP("Pad type",#REF!,MATCH($A348,#REF!,0),FALSE)</f>
        <v>#REF!</v>
      </c>
      <c r="AB348" s="47"/>
      <c r="AC348" s="63" t="e">
        <f>HLOOKUP("POR Pin State",#REF!,MATCH($A348,#REF!,0),FALSE)</f>
        <v>#REF!</v>
      </c>
      <c r="AD348" s="207"/>
      <c r="AE348" s="208"/>
      <c r="AF348" s="208"/>
      <c r="AG348" s="208"/>
      <c r="AH348" s="209"/>
      <c r="AI348" s="209"/>
      <c r="AJ348" s="210"/>
      <c r="AK348" s="210"/>
      <c r="AL348" s="210"/>
      <c r="AM348" s="210"/>
      <c r="AN348" s="210"/>
      <c r="AO348" s="210"/>
      <c r="AP348" s="210"/>
      <c r="AQ348" s="215" t="s">
        <v>813</v>
      </c>
      <c r="AR348" s="105"/>
      <c r="AS348" s="105"/>
      <c r="AT348" s="105"/>
      <c r="AU348" s="105"/>
      <c r="AV348" s="105"/>
      <c r="AW348" s="105"/>
      <c r="AX348" s="105"/>
      <c r="AY348" s="105"/>
      <c r="AZ348" s="105"/>
      <c r="BA348" s="105"/>
      <c r="BB348" s="218"/>
      <c r="BC348" s="105"/>
      <c r="BD348" s="219"/>
      <c r="BE348" s="231" t="s">
        <v>813</v>
      </c>
      <c r="BF348" s="147" t="e">
        <f>VLOOKUP($A348,#REF!,34,FALSE)</f>
        <v>#REF!</v>
      </c>
      <c r="BG348" s="148" t="e">
        <f>VLOOKUP($A348,#REF!,22,FALSE)</f>
        <v>#REF!</v>
      </c>
      <c r="BH348" s="149"/>
    </row>
    <row r="349" s="5" customFormat="1" ht="12.95" customHeight="1" spans="1:60">
      <c r="A349" s="203" t="s">
        <v>817</v>
      </c>
      <c r="B349" s="38" t="e">
        <f>VLOOKUP($A349,#REF!,34,FALSE)</f>
        <v>#REF!</v>
      </c>
      <c r="C349" s="39" t="str">
        <f t="shared" si="171"/>
        <v>unused_CSI_G_D1_P</v>
      </c>
      <c r="D349" s="40" t="e">
        <f>IF(LEN(VLOOKUP($A349,#REF!,8,FALSE)),LEFT(VLOOKUP($A349,#REF!,8,FALSE),LEN(VLOOKUP($A349,#REF!,8,FALSE))-2),"")</f>
        <v>#REF!</v>
      </c>
      <c r="E349" s="41" t="e">
        <f>IF(LEN(VLOOKUP($A349,#REF!,4,FALSE)),IF(INDEX(#REF!,MATCH($A349,#REF!,0),1),LEFT(VLOOKUP($A349,#REF!,4,FALSE),LEN(VLOOKUP($A349,#REF!,4,FALSE))-2),CONCATENATE(LEFT(VLOOKUP($A349,#REF!,4,FALSE),LEN(VLOOKUP($A349,#REF!,4,FALSE))-2),"*")),"")</f>
        <v>#REF!</v>
      </c>
      <c r="F349" s="42" t="e">
        <f>IF(LEN(VLOOKUP($A349,#REF!,5,FALSE)),IF(INDEX(#REF!,MATCH($A349,#REF!,0),2),LEFT(VLOOKUP($A349,#REF!,5,FALSE),LEN(VLOOKUP($A349,#REF!,5,FALSE))-2),CONCATENATE(LEFT(VLOOKUP($A349,#REF!,5,FALSE),LEN(VLOOKUP($A349,#REF!,5,FALSE))-2),"*")),"")</f>
        <v>#REF!</v>
      </c>
      <c r="G349" s="42" t="e">
        <f>IF(LEN(VLOOKUP($A349,#REF!,6,FALSE)),IF(INDEX(#REF!,MATCH($A349,#REF!,0),3),LEFT(VLOOKUP($A349,#REF!,6,FALSE),LEN(VLOOKUP($A349,#REF!,6,FALSE))-2),CONCATENATE(LEFT(VLOOKUP($A349,#REF!,6,FALSE),LEN(VLOOKUP($A349,#REF!,6,FALSE))-2),"*")),"")</f>
        <v>#REF!</v>
      </c>
      <c r="H349" s="43" t="e">
        <f>IF(LEN(VLOOKUP($A349,#REF!,7,FALSE)),IF(INDEX(#REF!,MATCH($A349,#REF!,0),4),LEFT(VLOOKUP($A349,#REF!,7,FALSE),LEN(VLOOKUP($A349,#REF!,7,FALSE))-2),CONCATENATE(LEFT(VLOOKUP($A349,#REF!,7,FALSE),LEN(VLOOKUP($A349,#REF!,7,FALSE))-2),"*")),"")</f>
        <v>#REF!</v>
      </c>
      <c r="I349" s="54" t="e">
        <f>IF(LEN(VLOOKUP($A349,#REF!,8,FALSE)),UPPER(RIGHT(VLOOKUP($A349,#REF!,8,FALSE),1)),"")</f>
        <v>#REF!</v>
      </c>
      <c r="J349" s="42" t="e">
        <f>IF(LEN(VLOOKUP($A349,#REF!,4,FALSE)),UPPER(RIGHT(VLOOKUP($A349,#REF!,4,FALSE),1)),"")</f>
        <v>#REF!</v>
      </c>
      <c r="K349" s="42" t="e">
        <f>IF(LEN(VLOOKUP($A349,#REF!,5,FALSE)),UPPER(RIGHT(VLOOKUP($A349,#REF!,5,FALSE),1)),"")</f>
        <v>#REF!</v>
      </c>
      <c r="L349" s="42" t="e">
        <f>IF(LEN(VLOOKUP($A349,#REF!,6,FALSE)),UPPER(RIGHT(VLOOKUP($A349,#REF!,6,FALSE),1)),"")</f>
        <v>#REF!</v>
      </c>
      <c r="M349" s="43" t="e">
        <f>IF(LEN(VLOOKUP($A349,#REF!,7,FALSE)),UPPER(RIGHT(VLOOKUP($A349,#REF!,7,FALSE),1)),"")</f>
        <v>#REF!</v>
      </c>
      <c r="N349" s="206"/>
      <c r="O349" s="206"/>
      <c r="P349" s="206"/>
      <c r="Q349" s="206"/>
      <c r="R349" s="206"/>
      <c r="S349" s="63" t="e">
        <f>HLOOKUP("Device Tree Pin Name",#REF!,MATCH($A349,#REF!,0),FALSE)</f>
        <v>#REF!</v>
      </c>
      <c r="T349" s="47" t="e">
        <f>HLOOKUP("power rail",#REF!,MATCH($A349,#REF!,0),FALSE)</f>
        <v>#REF!</v>
      </c>
      <c r="U349" s="62" t="e">
        <f>HLOOKUP("Wake Capable",#REF!,MATCH($A349,#REF!,0),FALSE)</f>
        <v>#REF!</v>
      </c>
      <c r="V349" s="62" t="e">
        <f>HLOOKUP("Strap",#REF!,MATCH($A349,#REF!,0),FALSE)</f>
        <v>#REF!</v>
      </c>
      <c r="W349" s="62"/>
      <c r="X349" s="62" t="e">
        <f>HLOOKUP("DPD_Control",#REF!,MATCH($A349,#REF!,0),FALSE)</f>
        <v>#REF!</v>
      </c>
      <c r="Y349" s="62" t="e">
        <f>HLOOKUP("DPD_Group",#REF!,MATCH($A349,#REF!,0),FALSE)</f>
        <v>#REF!</v>
      </c>
      <c r="Z349" s="47"/>
      <c r="AA349" s="47" t="e">
        <f>HLOOKUP("Pad type",#REF!,MATCH($A349,#REF!,0),FALSE)</f>
        <v>#REF!</v>
      </c>
      <c r="AB349" s="47"/>
      <c r="AC349" s="63" t="e">
        <f>HLOOKUP("POR Pin State",#REF!,MATCH($A349,#REF!,0),FALSE)</f>
        <v>#REF!</v>
      </c>
      <c r="AD349" s="207"/>
      <c r="AE349" s="208"/>
      <c r="AF349" s="208"/>
      <c r="AG349" s="208"/>
      <c r="AH349" s="209"/>
      <c r="AI349" s="209"/>
      <c r="AJ349" s="210"/>
      <c r="AK349" s="210"/>
      <c r="AL349" s="210"/>
      <c r="AM349" s="210"/>
      <c r="AN349" s="210"/>
      <c r="AO349" s="210"/>
      <c r="AP349" s="210"/>
      <c r="AQ349" s="215" t="s">
        <v>818</v>
      </c>
      <c r="AR349" s="105"/>
      <c r="AS349" s="105"/>
      <c r="AT349" s="105"/>
      <c r="AU349" s="105"/>
      <c r="AV349" s="105"/>
      <c r="AW349" s="105"/>
      <c r="AX349" s="105"/>
      <c r="AY349" s="105"/>
      <c r="AZ349" s="105"/>
      <c r="BA349" s="105"/>
      <c r="BB349" s="218"/>
      <c r="BC349" s="105"/>
      <c r="BD349" s="219"/>
      <c r="BE349" s="231" t="s">
        <v>818</v>
      </c>
      <c r="BF349" s="147" t="e">
        <f>VLOOKUP($A349,#REF!,34,FALSE)</f>
        <v>#REF!</v>
      </c>
      <c r="BG349" s="148" t="e">
        <f>VLOOKUP($A349,#REF!,22,FALSE)</f>
        <v>#REF!</v>
      </c>
      <c r="BH349" s="149"/>
    </row>
    <row r="350" s="5" customFormat="1" ht="12.95" customHeight="1" spans="1:60">
      <c r="A350" s="203" t="s">
        <v>818</v>
      </c>
      <c r="B350" s="38" t="e">
        <f>VLOOKUP($A350,#REF!,34,FALSE)</f>
        <v>#REF!</v>
      </c>
      <c r="C350" s="39" t="str">
        <f t="shared" si="171"/>
        <v>unused_CSI_G_D1_N</v>
      </c>
      <c r="D350" s="40" t="e">
        <f>IF(LEN(VLOOKUP($A350,#REF!,8,FALSE)),LEFT(VLOOKUP($A350,#REF!,8,FALSE),LEN(VLOOKUP($A350,#REF!,8,FALSE))-2),"")</f>
        <v>#REF!</v>
      </c>
      <c r="E350" s="41" t="e">
        <f>IF(LEN(VLOOKUP($A350,#REF!,4,FALSE)),IF(INDEX(#REF!,MATCH($A350,#REF!,0),1),LEFT(VLOOKUP($A350,#REF!,4,FALSE),LEN(VLOOKUP($A350,#REF!,4,FALSE))-2),CONCATENATE(LEFT(VLOOKUP($A350,#REF!,4,FALSE),LEN(VLOOKUP($A350,#REF!,4,FALSE))-2),"*")),"")</f>
        <v>#REF!</v>
      </c>
      <c r="F350" s="42" t="e">
        <f>IF(LEN(VLOOKUP($A350,#REF!,5,FALSE)),IF(INDEX(#REF!,MATCH($A350,#REF!,0),2),LEFT(VLOOKUP($A350,#REF!,5,FALSE),LEN(VLOOKUP($A350,#REF!,5,FALSE))-2),CONCATENATE(LEFT(VLOOKUP($A350,#REF!,5,FALSE),LEN(VLOOKUP($A350,#REF!,5,FALSE))-2),"*")),"")</f>
        <v>#REF!</v>
      </c>
      <c r="G350" s="42" t="e">
        <f>IF(LEN(VLOOKUP($A350,#REF!,6,FALSE)),IF(INDEX(#REF!,MATCH($A350,#REF!,0),3),LEFT(VLOOKUP($A350,#REF!,6,FALSE),LEN(VLOOKUP($A350,#REF!,6,FALSE))-2),CONCATENATE(LEFT(VLOOKUP($A350,#REF!,6,FALSE),LEN(VLOOKUP($A350,#REF!,6,FALSE))-2),"*")),"")</f>
        <v>#REF!</v>
      </c>
      <c r="H350" s="43" t="e">
        <f>IF(LEN(VLOOKUP($A350,#REF!,7,FALSE)),IF(INDEX(#REF!,MATCH($A350,#REF!,0),4),LEFT(VLOOKUP($A350,#REF!,7,FALSE),LEN(VLOOKUP($A350,#REF!,7,FALSE))-2),CONCATENATE(LEFT(VLOOKUP($A350,#REF!,7,FALSE),LEN(VLOOKUP($A350,#REF!,7,FALSE))-2),"*")),"")</f>
        <v>#REF!</v>
      </c>
      <c r="I350" s="54" t="e">
        <f>IF(LEN(VLOOKUP($A350,#REF!,8,FALSE)),UPPER(RIGHT(VLOOKUP($A350,#REF!,8,FALSE),1)),"")</f>
        <v>#REF!</v>
      </c>
      <c r="J350" s="42" t="e">
        <f>IF(LEN(VLOOKUP($A350,#REF!,4,FALSE)),UPPER(RIGHT(VLOOKUP($A350,#REF!,4,FALSE),1)),"")</f>
        <v>#REF!</v>
      </c>
      <c r="K350" s="42" t="e">
        <f>IF(LEN(VLOOKUP($A350,#REF!,5,FALSE)),UPPER(RIGHT(VLOOKUP($A350,#REF!,5,FALSE),1)),"")</f>
        <v>#REF!</v>
      </c>
      <c r="L350" s="42" t="e">
        <f>IF(LEN(VLOOKUP($A350,#REF!,6,FALSE)),UPPER(RIGHT(VLOOKUP($A350,#REF!,6,FALSE),1)),"")</f>
        <v>#REF!</v>
      </c>
      <c r="M350" s="43" t="e">
        <f>IF(LEN(VLOOKUP($A350,#REF!,7,FALSE)),UPPER(RIGHT(VLOOKUP($A350,#REF!,7,FALSE),1)),"")</f>
        <v>#REF!</v>
      </c>
      <c r="N350" s="206"/>
      <c r="O350" s="206"/>
      <c r="P350" s="206"/>
      <c r="Q350" s="206"/>
      <c r="R350" s="206"/>
      <c r="S350" s="63" t="e">
        <f>HLOOKUP("Device Tree Pin Name",#REF!,MATCH($A350,#REF!,0),FALSE)</f>
        <v>#REF!</v>
      </c>
      <c r="T350" s="47" t="e">
        <f>HLOOKUP("power rail",#REF!,MATCH($A350,#REF!,0),FALSE)</f>
        <v>#REF!</v>
      </c>
      <c r="U350" s="62" t="e">
        <f>HLOOKUP("Wake Capable",#REF!,MATCH($A350,#REF!,0),FALSE)</f>
        <v>#REF!</v>
      </c>
      <c r="V350" s="62" t="e">
        <f>HLOOKUP("Strap",#REF!,MATCH($A350,#REF!,0),FALSE)</f>
        <v>#REF!</v>
      </c>
      <c r="W350" s="62"/>
      <c r="X350" s="62" t="e">
        <f>HLOOKUP("DPD_Control",#REF!,MATCH($A350,#REF!,0),FALSE)</f>
        <v>#REF!</v>
      </c>
      <c r="Y350" s="62" t="e">
        <f>HLOOKUP("DPD_Group",#REF!,MATCH($A350,#REF!,0),FALSE)</f>
        <v>#REF!</v>
      </c>
      <c r="Z350" s="47"/>
      <c r="AA350" s="47" t="e">
        <f>HLOOKUP("Pad type",#REF!,MATCH($A350,#REF!,0),FALSE)</f>
        <v>#REF!</v>
      </c>
      <c r="AB350" s="47"/>
      <c r="AC350" s="63" t="e">
        <f>HLOOKUP("POR Pin State",#REF!,MATCH($A350,#REF!,0),FALSE)</f>
        <v>#REF!</v>
      </c>
      <c r="AD350" s="207"/>
      <c r="AE350" s="208"/>
      <c r="AF350" s="208"/>
      <c r="AG350" s="208"/>
      <c r="AH350" s="209"/>
      <c r="AI350" s="209"/>
      <c r="AJ350" s="210"/>
      <c r="AK350" s="210"/>
      <c r="AL350" s="210"/>
      <c r="AM350" s="210"/>
      <c r="AN350" s="210"/>
      <c r="AO350" s="210"/>
      <c r="AP350" s="210"/>
      <c r="AQ350" s="215" t="s">
        <v>817</v>
      </c>
      <c r="AR350" s="105"/>
      <c r="AS350" s="105"/>
      <c r="AT350" s="105"/>
      <c r="AU350" s="105"/>
      <c r="AV350" s="105"/>
      <c r="AW350" s="105"/>
      <c r="AX350" s="105"/>
      <c r="AY350" s="105"/>
      <c r="AZ350" s="105"/>
      <c r="BA350" s="105"/>
      <c r="BB350" s="218"/>
      <c r="BC350" s="105"/>
      <c r="BD350" s="238"/>
      <c r="BE350" s="231" t="s">
        <v>817</v>
      </c>
      <c r="BF350" s="147" t="e">
        <f>VLOOKUP($A350,#REF!,34,FALSE)</f>
        <v>#REF!</v>
      </c>
      <c r="BG350" s="148" t="e">
        <f>VLOOKUP($A350,#REF!,22,FALSE)</f>
        <v>#REF!</v>
      </c>
      <c r="BH350" s="149"/>
    </row>
    <row r="351" s="5" customFormat="1" ht="12.95" customHeight="1" spans="1:60">
      <c r="A351" s="203" t="s">
        <v>819</v>
      </c>
      <c r="B351" s="38" t="e">
        <f>VLOOKUP($A351,#REF!,34,FALSE)</f>
        <v>#REF!</v>
      </c>
      <c r="C351" s="39" t="str">
        <f t="shared" si="171"/>
        <v>unused_CSI_H_D0_P</v>
      </c>
      <c r="D351" s="40" t="e">
        <f>IF(LEN(VLOOKUP($A351,#REF!,8,FALSE)),LEFT(VLOOKUP($A351,#REF!,8,FALSE),LEN(VLOOKUP($A351,#REF!,8,FALSE))-2),"")</f>
        <v>#REF!</v>
      </c>
      <c r="E351" s="41" t="e">
        <f>IF(LEN(VLOOKUP($A351,#REF!,4,FALSE)),IF(INDEX(#REF!,MATCH($A351,#REF!,0),1),LEFT(VLOOKUP($A351,#REF!,4,FALSE),LEN(VLOOKUP($A351,#REF!,4,FALSE))-2),CONCATENATE(LEFT(VLOOKUP($A351,#REF!,4,FALSE),LEN(VLOOKUP($A351,#REF!,4,FALSE))-2),"*")),"")</f>
        <v>#REF!</v>
      </c>
      <c r="F351" s="42" t="e">
        <f>IF(LEN(VLOOKUP($A351,#REF!,5,FALSE)),IF(INDEX(#REF!,MATCH($A351,#REF!,0),2),LEFT(VLOOKUP($A351,#REF!,5,FALSE),LEN(VLOOKUP($A351,#REF!,5,FALSE))-2),CONCATENATE(LEFT(VLOOKUP($A351,#REF!,5,FALSE),LEN(VLOOKUP($A351,#REF!,5,FALSE))-2),"*")),"")</f>
        <v>#REF!</v>
      </c>
      <c r="G351" s="42" t="e">
        <f>IF(LEN(VLOOKUP($A351,#REF!,6,FALSE)),IF(INDEX(#REF!,MATCH($A351,#REF!,0),3),LEFT(VLOOKUP($A351,#REF!,6,FALSE),LEN(VLOOKUP($A351,#REF!,6,FALSE))-2),CONCATENATE(LEFT(VLOOKUP($A351,#REF!,6,FALSE),LEN(VLOOKUP($A351,#REF!,6,FALSE))-2),"*")),"")</f>
        <v>#REF!</v>
      </c>
      <c r="H351" s="43" t="e">
        <f>IF(LEN(VLOOKUP($A351,#REF!,7,FALSE)),IF(INDEX(#REF!,MATCH($A351,#REF!,0),4),LEFT(VLOOKUP($A351,#REF!,7,FALSE),LEN(VLOOKUP($A351,#REF!,7,FALSE))-2),CONCATENATE(LEFT(VLOOKUP($A351,#REF!,7,FALSE),LEN(VLOOKUP($A351,#REF!,7,FALSE))-2),"*")),"")</f>
        <v>#REF!</v>
      </c>
      <c r="I351" s="54" t="e">
        <f>IF(LEN(VLOOKUP($A351,#REF!,8,FALSE)),UPPER(RIGHT(VLOOKUP($A351,#REF!,8,FALSE),1)),"")</f>
        <v>#REF!</v>
      </c>
      <c r="J351" s="42" t="e">
        <f>IF(LEN(VLOOKUP($A351,#REF!,4,FALSE)),UPPER(RIGHT(VLOOKUP($A351,#REF!,4,FALSE),1)),"")</f>
        <v>#REF!</v>
      </c>
      <c r="K351" s="42" t="e">
        <f>IF(LEN(VLOOKUP($A351,#REF!,5,FALSE)),UPPER(RIGHT(VLOOKUP($A351,#REF!,5,FALSE),1)),"")</f>
        <v>#REF!</v>
      </c>
      <c r="L351" s="42" t="e">
        <f>IF(LEN(VLOOKUP($A351,#REF!,6,FALSE)),UPPER(RIGHT(VLOOKUP($A351,#REF!,6,FALSE),1)),"")</f>
        <v>#REF!</v>
      </c>
      <c r="M351" s="43" t="e">
        <f>IF(LEN(VLOOKUP($A351,#REF!,7,FALSE)),UPPER(RIGHT(VLOOKUP($A351,#REF!,7,FALSE),1)),"")</f>
        <v>#REF!</v>
      </c>
      <c r="N351" s="206"/>
      <c r="O351" s="206"/>
      <c r="P351" s="206"/>
      <c r="Q351" s="206"/>
      <c r="R351" s="206"/>
      <c r="S351" s="63" t="e">
        <f>HLOOKUP("Device Tree Pin Name",#REF!,MATCH($A351,#REF!,0),FALSE)</f>
        <v>#REF!</v>
      </c>
      <c r="T351" s="47" t="e">
        <f>HLOOKUP("power rail",#REF!,MATCH($A351,#REF!,0),FALSE)</f>
        <v>#REF!</v>
      </c>
      <c r="U351" s="62" t="e">
        <f>HLOOKUP("Wake Capable",#REF!,MATCH($A351,#REF!,0),FALSE)</f>
        <v>#REF!</v>
      </c>
      <c r="V351" s="62" t="e">
        <f>HLOOKUP("Strap",#REF!,MATCH($A351,#REF!,0),FALSE)</f>
        <v>#REF!</v>
      </c>
      <c r="W351" s="62"/>
      <c r="X351" s="62" t="e">
        <f>HLOOKUP("DPD_Control",#REF!,MATCH($A351,#REF!,0),FALSE)</f>
        <v>#REF!</v>
      </c>
      <c r="Y351" s="62" t="e">
        <f>HLOOKUP("DPD_Group",#REF!,MATCH($A351,#REF!,0),FALSE)</f>
        <v>#REF!</v>
      </c>
      <c r="Z351" s="47"/>
      <c r="AA351" s="47" t="e">
        <f>HLOOKUP("Pad type",#REF!,MATCH($A351,#REF!,0),FALSE)</f>
        <v>#REF!</v>
      </c>
      <c r="AB351" s="47"/>
      <c r="AC351" s="63" t="e">
        <f>HLOOKUP("POR Pin State",#REF!,MATCH($A351,#REF!,0),FALSE)</f>
        <v>#REF!</v>
      </c>
      <c r="AD351" s="207"/>
      <c r="AE351" s="208"/>
      <c r="AF351" s="208"/>
      <c r="AG351" s="208"/>
      <c r="AH351" s="209"/>
      <c r="AI351" s="209"/>
      <c r="AJ351" s="210"/>
      <c r="AK351" s="210"/>
      <c r="AL351" s="210"/>
      <c r="AM351" s="210"/>
      <c r="AN351" s="210"/>
      <c r="AO351" s="210"/>
      <c r="AP351" s="210"/>
      <c r="AQ351" s="215" t="s">
        <v>820</v>
      </c>
      <c r="AR351" s="105"/>
      <c r="AS351" s="105"/>
      <c r="AT351" s="105"/>
      <c r="AU351" s="105"/>
      <c r="AV351" s="105"/>
      <c r="AW351" s="105"/>
      <c r="AX351" s="105"/>
      <c r="AY351" s="105"/>
      <c r="AZ351" s="105"/>
      <c r="BA351" s="105"/>
      <c r="BB351" s="218"/>
      <c r="BC351" s="216"/>
      <c r="BD351" s="239"/>
      <c r="BE351" s="231" t="s">
        <v>820</v>
      </c>
      <c r="BF351" s="147" t="e">
        <f>VLOOKUP($A351,#REF!,34,FALSE)</f>
        <v>#REF!</v>
      </c>
      <c r="BG351" s="148" t="e">
        <f>VLOOKUP($A351,#REF!,22,FALSE)</f>
        <v>#REF!</v>
      </c>
      <c r="BH351" s="149"/>
    </row>
    <row r="352" s="5" customFormat="1" ht="12.95" customHeight="1" spans="1:60">
      <c r="A352" s="203" t="s">
        <v>821</v>
      </c>
      <c r="B352" s="38" t="e">
        <f>VLOOKUP($A352,#REF!,34,FALSE)</f>
        <v>#REF!</v>
      </c>
      <c r="C352" s="39" t="str">
        <f t="shared" si="171"/>
        <v>unused_CSI_H_D0_N</v>
      </c>
      <c r="D352" s="40" t="e">
        <f>IF(LEN(VLOOKUP($A352,#REF!,8,FALSE)),LEFT(VLOOKUP($A352,#REF!,8,FALSE),LEN(VLOOKUP($A352,#REF!,8,FALSE))-2),"")</f>
        <v>#REF!</v>
      </c>
      <c r="E352" s="41" t="e">
        <f>IF(LEN(VLOOKUP($A352,#REF!,4,FALSE)),IF(INDEX(#REF!,MATCH($A352,#REF!,0),1),LEFT(VLOOKUP($A352,#REF!,4,FALSE),LEN(VLOOKUP($A352,#REF!,4,FALSE))-2),CONCATENATE(LEFT(VLOOKUP($A352,#REF!,4,FALSE),LEN(VLOOKUP($A352,#REF!,4,FALSE))-2),"*")),"")</f>
        <v>#REF!</v>
      </c>
      <c r="F352" s="42" t="e">
        <f>IF(LEN(VLOOKUP($A352,#REF!,5,FALSE)),IF(INDEX(#REF!,MATCH($A352,#REF!,0),2),LEFT(VLOOKUP($A352,#REF!,5,FALSE),LEN(VLOOKUP($A352,#REF!,5,FALSE))-2),CONCATENATE(LEFT(VLOOKUP($A352,#REF!,5,FALSE),LEN(VLOOKUP($A352,#REF!,5,FALSE))-2),"*")),"")</f>
        <v>#REF!</v>
      </c>
      <c r="G352" s="42" t="e">
        <f>IF(LEN(VLOOKUP($A352,#REF!,6,FALSE)),IF(INDEX(#REF!,MATCH($A352,#REF!,0),3),LEFT(VLOOKUP($A352,#REF!,6,FALSE),LEN(VLOOKUP($A352,#REF!,6,FALSE))-2),CONCATENATE(LEFT(VLOOKUP($A352,#REF!,6,FALSE),LEN(VLOOKUP($A352,#REF!,6,FALSE))-2),"*")),"")</f>
        <v>#REF!</v>
      </c>
      <c r="H352" s="43" t="e">
        <f>IF(LEN(VLOOKUP($A352,#REF!,7,FALSE)),IF(INDEX(#REF!,MATCH($A352,#REF!,0),4),LEFT(VLOOKUP($A352,#REF!,7,FALSE),LEN(VLOOKUP($A352,#REF!,7,FALSE))-2),CONCATENATE(LEFT(VLOOKUP($A352,#REF!,7,FALSE),LEN(VLOOKUP($A352,#REF!,7,FALSE))-2),"*")),"")</f>
        <v>#REF!</v>
      </c>
      <c r="I352" s="54" t="e">
        <f>IF(LEN(VLOOKUP($A352,#REF!,8,FALSE)),UPPER(RIGHT(VLOOKUP($A352,#REF!,8,FALSE),1)),"")</f>
        <v>#REF!</v>
      </c>
      <c r="J352" s="42" t="e">
        <f>IF(LEN(VLOOKUP($A352,#REF!,4,FALSE)),UPPER(RIGHT(VLOOKUP($A352,#REF!,4,FALSE),1)),"")</f>
        <v>#REF!</v>
      </c>
      <c r="K352" s="42" t="e">
        <f>IF(LEN(VLOOKUP($A352,#REF!,5,FALSE)),UPPER(RIGHT(VLOOKUP($A352,#REF!,5,FALSE),1)),"")</f>
        <v>#REF!</v>
      </c>
      <c r="L352" s="42" t="e">
        <f>IF(LEN(VLOOKUP($A352,#REF!,6,FALSE)),UPPER(RIGHT(VLOOKUP($A352,#REF!,6,FALSE),1)),"")</f>
        <v>#REF!</v>
      </c>
      <c r="M352" s="43" t="e">
        <f>IF(LEN(VLOOKUP($A352,#REF!,7,FALSE)),UPPER(RIGHT(VLOOKUP($A352,#REF!,7,FALSE),1)),"")</f>
        <v>#REF!</v>
      </c>
      <c r="N352" s="206"/>
      <c r="O352" s="206"/>
      <c r="P352" s="206"/>
      <c r="Q352" s="206"/>
      <c r="R352" s="206"/>
      <c r="S352" s="63" t="e">
        <f>HLOOKUP("Device Tree Pin Name",#REF!,MATCH($A352,#REF!,0),FALSE)</f>
        <v>#REF!</v>
      </c>
      <c r="T352" s="47" t="e">
        <f>HLOOKUP("power rail",#REF!,MATCH($A352,#REF!,0),FALSE)</f>
        <v>#REF!</v>
      </c>
      <c r="U352" s="62" t="e">
        <f>HLOOKUP("Wake Capable",#REF!,MATCH($A352,#REF!,0),FALSE)</f>
        <v>#REF!</v>
      </c>
      <c r="V352" s="62" t="e">
        <f>HLOOKUP("Strap",#REF!,MATCH($A352,#REF!,0),FALSE)</f>
        <v>#REF!</v>
      </c>
      <c r="W352" s="62"/>
      <c r="X352" s="62" t="e">
        <f>HLOOKUP("DPD_Control",#REF!,MATCH($A352,#REF!,0),FALSE)</f>
        <v>#REF!</v>
      </c>
      <c r="Y352" s="62" t="e">
        <f>HLOOKUP("DPD_Group",#REF!,MATCH($A352,#REF!,0),FALSE)</f>
        <v>#REF!</v>
      </c>
      <c r="Z352" s="47"/>
      <c r="AA352" s="47" t="e">
        <f>HLOOKUP("Pad type",#REF!,MATCH($A352,#REF!,0),FALSE)</f>
        <v>#REF!</v>
      </c>
      <c r="AB352" s="47"/>
      <c r="AC352" s="63" t="e">
        <f>HLOOKUP("POR Pin State",#REF!,MATCH($A352,#REF!,0),FALSE)</f>
        <v>#REF!</v>
      </c>
      <c r="AD352" s="207"/>
      <c r="AE352" s="208"/>
      <c r="AF352" s="208"/>
      <c r="AG352" s="208"/>
      <c r="AH352" s="209"/>
      <c r="AI352" s="209"/>
      <c r="AJ352" s="210"/>
      <c r="AK352" s="210"/>
      <c r="AL352" s="210"/>
      <c r="AM352" s="210"/>
      <c r="AN352" s="210"/>
      <c r="AO352" s="210"/>
      <c r="AP352" s="210"/>
      <c r="AQ352" s="215" t="s">
        <v>822</v>
      </c>
      <c r="AR352" s="105"/>
      <c r="AS352" s="105"/>
      <c r="AT352" s="105"/>
      <c r="AU352" s="105"/>
      <c r="AV352" s="105"/>
      <c r="AW352" s="105"/>
      <c r="AX352" s="105"/>
      <c r="AY352" s="105"/>
      <c r="AZ352" s="105"/>
      <c r="BA352" s="105"/>
      <c r="BB352" s="218"/>
      <c r="BC352" s="105"/>
      <c r="BD352" s="219"/>
      <c r="BE352" s="231" t="s">
        <v>822</v>
      </c>
      <c r="BF352" s="147" t="e">
        <f>VLOOKUP($A352,#REF!,34,FALSE)</f>
        <v>#REF!</v>
      </c>
      <c r="BG352" s="148" t="e">
        <f>VLOOKUP($A352,#REF!,22,FALSE)</f>
        <v>#REF!</v>
      </c>
      <c r="BH352" s="149"/>
    </row>
    <row r="353" s="5" customFormat="1" ht="12.95" customHeight="1" spans="1:60">
      <c r="A353" s="203" t="s">
        <v>822</v>
      </c>
      <c r="B353" s="38" t="e">
        <f>VLOOKUP($A353,#REF!,34,FALSE)</f>
        <v>#REF!</v>
      </c>
      <c r="C353" s="39" t="str">
        <f t="shared" si="171"/>
        <v>unused_CSI_H_CLK_P</v>
      </c>
      <c r="D353" s="40" t="e">
        <f>IF(LEN(VLOOKUP($A353,#REF!,8,FALSE)),LEFT(VLOOKUP($A353,#REF!,8,FALSE),LEN(VLOOKUP($A353,#REF!,8,FALSE))-2),"")</f>
        <v>#REF!</v>
      </c>
      <c r="E353" s="41" t="e">
        <f>IF(LEN(VLOOKUP($A353,#REF!,4,FALSE)),IF(INDEX(#REF!,MATCH($A353,#REF!,0),1),LEFT(VLOOKUP($A353,#REF!,4,FALSE),LEN(VLOOKUP($A353,#REF!,4,FALSE))-2),CONCATENATE(LEFT(VLOOKUP($A353,#REF!,4,FALSE),LEN(VLOOKUP($A353,#REF!,4,FALSE))-2),"*")),"")</f>
        <v>#REF!</v>
      </c>
      <c r="F353" s="42" t="e">
        <f>IF(LEN(VLOOKUP($A353,#REF!,5,FALSE)),IF(INDEX(#REF!,MATCH($A353,#REF!,0),2),LEFT(VLOOKUP($A353,#REF!,5,FALSE),LEN(VLOOKUP($A353,#REF!,5,FALSE))-2),CONCATENATE(LEFT(VLOOKUP($A353,#REF!,5,FALSE),LEN(VLOOKUP($A353,#REF!,5,FALSE))-2),"*")),"")</f>
        <v>#REF!</v>
      </c>
      <c r="G353" s="42" t="e">
        <f>IF(LEN(VLOOKUP($A353,#REF!,6,FALSE)),IF(INDEX(#REF!,MATCH($A353,#REF!,0),3),LEFT(VLOOKUP($A353,#REF!,6,FALSE),LEN(VLOOKUP($A353,#REF!,6,FALSE))-2),CONCATENATE(LEFT(VLOOKUP($A353,#REF!,6,FALSE),LEN(VLOOKUP($A353,#REF!,6,FALSE))-2),"*")),"")</f>
        <v>#REF!</v>
      </c>
      <c r="H353" s="43" t="e">
        <f>IF(LEN(VLOOKUP($A353,#REF!,7,FALSE)),IF(INDEX(#REF!,MATCH($A353,#REF!,0),4),LEFT(VLOOKUP($A353,#REF!,7,FALSE),LEN(VLOOKUP($A353,#REF!,7,FALSE))-2),CONCATENATE(LEFT(VLOOKUP($A353,#REF!,7,FALSE),LEN(VLOOKUP($A353,#REF!,7,FALSE))-2),"*")),"")</f>
        <v>#REF!</v>
      </c>
      <c r="I353" s="54" t="e">
        <f>IF(LEN(VLOOKUP($A353,#REF!,8,FALSE)),UPPER(RIGHT(VLOOKUP($A353,#REF!,8,FALSE),1)),"")</f>
        <v>#REF!</v>
      </c>
      <c r="J353" s="42" t="e">
        <f>IF(LEN(VLOOKUP($A353,#REF!,4,FALSE)),UPPER(RIGHT(VLOOKUP($A353,#REF!,4,FALSE),1)),"")</f>
        <v>#REF!</v>
      </c>
      <c r="K353" s="42" t="e">
        <f>IF(LEN(VLOOKUP($A353,#REF!,5,FALSE)),UPPER(RIGHT(VLOOKUP($A353,#REF!,5,FALSE),1)),"")</f>
        <v>#REF!</v>
      </c>
      <c r="L353" s="42" t="e">
        <f>IF(LEN(VLOOKUP($A353,#REF!,6,FALSE)),UPPER(RIGHT(VLOOKUP($A353,#REF!,6,FALSE),1)),"")</f>
        <v>#REF!</v>
      </c>
      <c r="M353" s="43" t="e">
        <f>IF(LEN(VLOOKUP($A353,#REF!,7,FALSE)),UPPER(RIGHT(VLOOKUP($A353,#REF!,7,FALSE),1)),"")</f>
        <v>#REF!</v>
      </c>
      <c r="N353" s="206"/>
      <c r="O353" s="206"/>
      <c r="P353" s="206"/>
      <c r="Q353" s="206"/>
      <c r="R353" s="206"/>
      <c r="S353" s="63" t="e">
        <f>HLOOKUP("Device Tree Pin Name",#REF!,MATCH($A353,#REF!,0),FALSE)</f>
        <v>#REF!</v>
      </c>
      <c r="T353" s="47" t="e">
        <f>HLOOKUP("power rail",#REF!,MATCH($A353,#REF!,0),FALSE)</f>
        <v>#REF!</v>
      </c>
      <c r="U353" s="62" t="e">
        <f>HLOOKUP("Wake Capable",#REF!,MATCH($A353,#REF!,0),FALSE)</f>
        <v>#REF!</v>
      </c>
      <c r="V353" s="62" t="e">
        <f>HLOOKUP("Strap",#REF!,MATCH($A353,#REF!,0),FALSE)</f>
        <v>#REF!</v>
      </c>
      <c r="W353" s="62"/>
      <c r="X353" s="62" t="e">
        <f>HLOOKUP("DPD_Control",#REF!,MATCH($A353,#REF!,0),FALSE)</f>
        <v>#REF!</v>
      </c>
      <c r="Y353" s="62" t="e">
        <f>HLOOKUP("DPD_Group",#REF!,MATCH($A353,#REF!,0),FALSE)</f>
        <v>#REF!</v>
      </c>
      <c r="Z353" s="47"/>
      <c r="AA353" s="47" t="e">
        <f>HLOOKUP("Pad type",#REF!,MATCH($A353,#REF!,0),FALSE)</f>
        <v>#REF!</v>
      </c>
      <c r="AB353" s="47"/>
      <c r="AC353" s="63" t="e">
        <f>HLOOKUP("POR Pin State",#REF!,MATCH($A353,#REF!,0),FALSE)</f>
        <v>#REF!</v>
      </c>
      <c r="AD353" s="207"/>
      <c r="AE353" s="208"/>
      <c r="AF353" s="208"/>
      <c r="AG353" s="208"/>
      <c r="AH353" s="209"/>
      <c r="AI353" s="209"/>
      <c r="AJ353" s="210"/>
      <c r="AK353" s="210"/>
      <c r="AL353" s="210"/>
      <c r="AM353" s="210"/>
      <c r="AN353" s="210"/>
      <c r="AO353" s="210"/>
      <c r="AP353" s="210"/>
      <c r="AQ353" s="215" t="s">
        <v>821</v>
      </c>
      <c r="AR353" s="105"/>
      <c r="AS353" s="105"/>
      <c r="AT353" s="105"/>
      <c r="AU353" s="105"/>
      <c r="AV353" s="105"/>
      <c r="AW353" s="105"/>
      <c r="AX353" s="105"/>
      <c r="AY353" s="105"/>
      <c r="AZ353" s="105"/>
      <c r="BA353" s="105"/>
      <c r="BB353" s="218"/>
      <c r="BC353" s="105"/>
      <c r="BD353" s="219"/>
      <c r="BE353" s="231" t="s">
        <v>821</v>
      </c>
      <c r="BF353" s="147" t="e">
        <f>VLOOKUP($A353,#REF!,34,FALSE)</f>
        <v>#REF!</v>
      </c>
      <c r="BG353" s="148" t="e">
        <f>VLOOKUP($A353,#REF!,22,FALSE)</f>
        <v>#REF!</v>
      </c>
      <c r="BH353" s="149"/>
    </row>
    <row r="354" s="5" customFormat="1" ht="12.95" customHeight="1" spans="1:60">
      <c r="A354" s="203" t="s">
        <v>820</v>
      </c>
      <c r="B354" s="38" t="e">
        <f>VLOOKUP($A354,#REF!,34,FALSE)</f>
        <v>#REF!</v>
      </c>
      <c r="C354" s="39" t="str">
        <f t="shared" si="171"/>
        <v>unused_CSI_H_CLK_N</v>
      </c>
      <c r="D354" s="40" t="e">
        <f>IF(LEN(VLOOKUP($A354,#REF!,8,FALSE)),LEFT(VLOOKUP($A354,#REF!,8,FALSE),LEN(VLOOKUP($A354,#REF!,8,FALSE))-2),"")</f>
        <v>#REF!</v>
      </c>
      <c r="E354" s="41" t="e">
        <f>IF(LEN(VLOOKUP($A354,#REF!,4,FALSE)),IF(INDEX(#REF!,MATCH($A354,#REF!,0),1),LEFT(VLOOKUP($A354,#REF!,4,FALSE),LEN(VLOOKUP($A354,#REF!,4,FALSE))-2),CONCATENATE(LEFT(VLOOKUP($A354,#REF!,4,FALSE),LEN(VLOOKUP($A354,#REF!,4,FALSE))-2),"*")),"")</f>
        <v>#REF!</v>
      </c>
      <c r="F354" s="42" t="e">
        <f>IF(LEN(VLOOKUP($A354,#REF!,5,FALSE)),IF(INDEX(#REF!,MATCH($A354,#REF!,0),2),LEFT(VLOOKUP($A354,#REF!,5,FALSE),LEN(VLOOKUP($A354,#REF!,5,FALSE))-2),CONCATENATE(LEFT(VLOOKUP($A354,#REF!,5,FALSE),LEN(VLOOKUP($A354,#REF!,5,FALSE))-2),"*")),"")</f>
        <v>#REF!</v>
      </c>
      <c r="G354" s="42" t="e">
        <f>IF(LEN(VLOOKUP($A354,#REF!,6,FALSE)),IF(INDEX(#REF!,MATCH($A354,#REF!,0),3),LEFT(VLOOKUP($A354,#REF!,6,FALSE),LEN(VLOOKUP($A354,#REF!,6,FALSE))-2),CONCATENATE(LEFT(VLOOKUP($A354,#REF!,6,FALSE),LEN(VLOOKUP($A354,#REF!,6,FALSE))-2),"*")),"")</f>
        <v>#REF!</v>
      </c>
      <c r="H354" s="43" t="e">
        <f>IF(LEN(VLOOKUP($A354,#REF!,7,FALSE)),IF(INDEX(#REF!,MATCH($A354,#REF!,0),4),LEFT(VLOOKUP($A354,#REF!,7,FALSE),LEN(VLOOKUP($A354,#REF!,7,FALSE))-2),CONCATENATE(LEFT(VLOOKUP($A354,#REF!,7,FALSE),LEN(VLOOKUP($A354,#REF!,7,FALSE))-2),"*")),"")</f>
        <v>#REF!</v>
      </c>
      <c r="I354" s="54" t="e">
        <f>IF(LEN(VLOOKUP($A354,#REF!,8,FALSE)),UPPER(RIGHT(VLOOKUP($A354,#REF!,8,FALSE),1)),"")</f>
        <v>#REF!</v>
      </c>
      <c r="J354" s="42" t="e">
        <f>IF(LEN(VLOOKUP($A354,#REF!,4,FALSE)),UPPER(RIGHT(VLOOKUP($A354,#REF!,4,FALSE),1)),"")</f>
        <v>#REF!</v>
      </c>
      <c r="K354" s="42" t="e">
        <f>IF(LEN(VLOOKUP($A354,#REF!,5,FALSE)),UPPER(RIGHT(VLOOKUP($A354,#REF!,5,FALSE),1)),"")</f>
        <v>#REF!</v>
      </c>
      <c r="L354" s="42" t="e">
        <f>IF(LEN(VLOOKUP($A354,#REF!,6,FALSE)),UPPER(RIGHT(VLOOKUP($A354,#REF!,6,FALSE),1)),"")</f>
        <v>#REF!</v>
      </c>
      <c r="M354" s="43" t="e">
        <f>IF(LEN(VLOOKUP($A354,#REF!,7,FALSE)),UPPER(RIGHT(VLOOKUP($A354,#REF!,7,FALSE),1)),"")</f>
        <v>#REF!</v>
      </c>
      <c r="N354" s="206"/>
      <c r="O354" s="206"/>
      <c r="P354" s="206"/>
      <c r="Q354" s="206"/>
      <c r="R354" s="206"/>
      <c r="S354" s="63" t="e">
        <f>HLOOKUP("Device Tree Pin Name",#REF!,MATCH($A354,#REF!,0),FALSE)</f>
        <v>#REF!</v>
      </c>
      <c r="T354" s="47" t="e">
        <f>HLOOKUP("power rail",#REF!,MATCH($A354,#REF!,0),FALSE)</f>
        <v>#REF!</v>
      </c>
      <c r="U354" s="62" t="e">
        <f>HLOOKUP("Wake Capable",#REF!,MATCH($A354,#REF!,0),FALSE)</f>
        <v>#REF!</v>
      </c>
      <c r="V354" s="62" t="e">
        <f>HLOOKUP("Strap",#REF!,MATCH($A354,#REF!,0),FALSE)</f>
        <v>#REF!</v>
      </c>
      <c r="W354" s="62"/>
      <c r="X354" s="62" t="e">
        <f>HLOOKUP("DPD_Control",#REF!,MATCH($A354,#REF!,0),FALSE)</f>
        <v>#REF!</v>
      </c>
      <c r="Y354" s="62" t="e">
        <f>HLOOKUP("DPD_Group",#REF!,MATCH($A354,#REF!,0),FALSE)</f>
        <v>#REF!</v>
      </c>
      <c r="Z354" s="47"/>
      <c r="AA354" s="47" t="e">
        <f>HLOOKUP("Pad type",#REF!,MATCH($A354,#REF!,0),FALSE)</f>
        <v>#REF!</v>
      </c>
      <c r="AB354" s="47"/>
      <c r="AC354" s="63" t="e">
        <f>HLOOKUP("POR Pin State",#REF!,MATCH($A354,#REF!,0),FALSE)</f>
        <v>#REF!</v>
      </c>
      <c r="AD354" s="207"/>
      <c r="AE354" s="208"/>
      <c r="AF354" s="208"/>
      <c r="AG354" s="208"/>
      <c r="AH354" s="209"/>
      <c r="AI354" s="209"/>
      <c r="AJ354" s="210"/>
      <c r="AK354" s="210"/>
      <c r="AL354" s="210"/>
      <c r="AM354" s="210"/>
      <c r="AN354" s="210"/>
      <c r="AO354" s="210"/>
      <c r="AP354" s="210"/>
      <c r="AQ354" s="215" t="s">
        <v>819</v>
      </c>
      <c r="AR354" s="105"/>
      <c r="AS354" s="105"/>
      <c r="AT354" s="105"/>
      <c r="AU354" s="105"/>
      <c r="AV354" s="105"/>
      <c r="AW354" s="105"/>
      <c r="AX354" s="105"/>
      <c r="AY354" s="105"/>
      <c r="AZ354" s="105"/>
      <c r="BA354" s="105"/>
      <c r="BB354" s="218"/>
      <c r="BC354" s="105"/>
      <c r="BD354" s="219"/>
      <c r="BE354" s="231" t="s">
        <v>819</v>
      </c>
      <c r="BF354" s="147" t="e">
        <f>VLOOKUP($A354,#REF!,34,FALSE)</f>
        <v>#REF!</v>
      </c>
      <c r="BG354" s="148" t="e">
        <f>VLOOKUP($A354,#REF!,22,FALSE)</f>
        <v>#REF!</v>
      </c>
      <c r="BH354" s="149"/>
    </row>
    <row r="355" s="5" customFormat="1" ht="12.95" customHeight="1" spans="1:60">
      <c r="A355" s="203" t="s">
        <v>823</v>
      </c>
      <c r="B355" s="38" t="e">
        <f>VLOOKUP($A355,#REF!,34,FALSE)</f>
        <v>#REF!</v>
      </c>
      <c r="C355" s="39" t="str">
        <f t="shared" si="171"/>
        <v>unused_CSI_H_D1_P</v>
      </c>
      <c r="D355" s="40" t="e">
        <f>IF(LEN(VLOOKUP($A355,#REF!,8,FALSE)),LEFT(VLOOKUP($A355,#REF!,8,FALSE),LEN(VLOOKUP($A355,#REF!,8,FALSE))-2),"")</f>
        <v>#REF!</v>
      </c>
      <c r="E355" s="41" t="e">
        <f>IF(LEN(VLOOKUP($A355,#REF!,4,FALSE)),IF(INDEX(#REF!,MATCH($A355,#REF!,0),1),LEFT(VLOOKUP($A355,#REF!,4,FALSE),LEN(VLOOKUP($A355,#REF!,4,FALSE))-2),CONCATENATE(LEFT(VLOOKUP($A355,#REF!,4,FALSE),LEN(VLOOKUP($A355,#REF!,4,FALSE))-2),"*")),"")</f>
        <v>#REF!</v>
      </c>
      <c r="F355" s="42" t="e">
        <f>IF(LEN(VLOOKUP($A355,#REF!,5,FALSE)),IF(INDEX(#REF!,MATCH($A355,#REF!,0),2),LEFT(VLOOKUP($A355,#REF!,5,FALSE),LEN(VLOOKUP($A355,#REF!,5,FALSE))-2),CONCATENATE(LEFT(VLOOKUP($A355,#REF!,5,FALSE),LEN(VLOOKUP($A355,#REF!,5,FALSE))-2),"*")),"")</f>
        <v>#REF!</v>
      </c>
      <c r="G355" s="42" t="e">
        <f>IF(LEN(VLOOKUP($A355,#REF!,6,FALSE)),IF(INDEX(#REF!,MATCH($A355,#REF!,0),3),LEFT(VLOOKUP($A355,#REF!,6,FALSE),LEN(VLOOKUP($A355,#REF!,6,FALSE))-2),CONCATENATE(LEFT(VLOOKUP($A355,#REF!,6,FALSE),LEN(VLOOKUP($A355,#REF!,6,FALSE))-2),"*")),"")</f>
        <v>#REF!</v>
      </c>
      <c r="H355" s="43" t="e">
        <f>IF(LEN(VLOOKUP($A355,#REF!,7,FALSE)),IF(INDEX(#REF!,MATCH($A355,#REF!,0),4),LEFT(VLOOKUP($A355,#REF!,7,FALSE),LEN(VLOOKUP($A355,#REF!,7,FALSE))-2),CONCATENATE(LEFT(VLOOKUP($A355,#REF!,7,FALSE),LEN(VLOOKUP($A355,#REF!,7,FALSE))-2),"*")),"")</f>
        <v>#REF!</v>
      </c>
      <c r="I355" s="54" t="e">
        <f>IF(LEN(VLOOKUP($A355,#REF!,8,FALSE)),UPPER(RIGHT(VLOOKUP($A355,#REF!,8,FALSE),1)),"")</f>
        <v>#REF!</v>
      </c>
      <c r="J355" s="42" t="e">
        <f>IF(LEN(VLOOKUP($A355,#REF!,4,FALSE)),UPPER(RIGHT(VLOOKUP($A355,#REF!,4,FALSE),1)),"")</f>
        <v>#REF!</v>
      </c>
      <c r="K355" s="42" t="e">
        <f>IF(LEN(VLOOKUP($A355,#REF!,5,FALSE)),UPPER(RIGHT(VLOOKUP($A355,#REF!,5,FALSE),1)),"")</f>
        <v>#REF!</v>
      </c>
      <c r="L355" s="42" t="e">
        <f>IF(LEN(VLOOKUP($A355,#REF!,6,FALSE)),UPPER(RIGHT(VLOOKUP($A355,#REF!,6,FALSE),1)),"")</f>
        <v>#REF!</v>
      </c>
      <c r="M355" s="43" t="e">
        <f>IF(LEN(VLOOKUP($A355,#REF!,7,FALSE)),UPPER(RIGHT(VLOOKUP($A355,#REF!,7,FALSE),1)),"")</f>
        <v>#REF!</v>
      </c>
      <c r="N355" s="206"/>
      <c r="O355" s="206"/>
      <c r="P355" s="206"/>
      <c r="Q355" s="206"/>
      <c r="R355" s="206"/>
      <c r="S355" s="63" t="e">
        <f>HLOOKUP("Device Tree Pin Name",#REF!,MATCH($A355,#REF!,0),FALSE)</f>
        <v>#REF!</v>
      </c>
      <c r="T355" s="47" t="e">
        <f>HLOOKUP("power rail",#REF!,MATCH($A355,#REF!,0),FALSE)</f>
        <v>#REF!</v>
      </c>
      <c r="U355" s="62" t="e">
        <f>HLOOKUP("Wake Capable",#REF!,MATCH($A355,#REF!,0),FALSE)</f>
        <v>#REF!</v>
      </c>
      <c r="V355" s="62" t="e">
        <f>HLOOKUP("Strap",#REF!,MATCH($A355,#REF!,0),FALSE)</f>
        <v>#REF!</v>
      </c>
      <c r="W355" s="62"/>
      <c r="X355" s="62" t="e">
        <f>HLOOKUP("DPD_Control",#REF!,MATCH($A355,#REF!,0),FALSE)</f>
        <v>#REF!</v>
      </c>
      <c r="Y355" s="62" t="e">
        <f>HLOOKUP("DPD_Group",#REF!,MATCH($A355,#REF!,0),FALSE)</f>
        <v>#REF!</v>
      </c>
      <c r="Z355" s="47"/>
      <c r="AA355" s="47" t="e">
        <f>HLOOKUP("Pad type",#REF!,MATCH($A355,#REF!,0),FALSE)</f>
        <v>#REF!</v>
      </c>
      <c r="AB355" s="47"/>
      <c r="AC355" s="63" t="e">
        <f>HLOOKUP("POR Pin State",#REF!,MATCH($A355,#REF!,0),FALSE)</f>
        <v>#REF!</v>
      </c>
      <c r="AD355" s="207"/>
      <c r="AE355" s="208"/>
      <c r="AF355" s="208"/>
      <c r="AG355" s="208"/>
      <c r="AH355" s="209"/>
      <c r="AI355" s="209"/>
      <c r="AJ355" s="210"/>
      <c r="AK355" s="210"/>
      <c r="AL355" s="210"/>
      <c r="AM355" s="210"/>
      <c r="AN355" s="210"/>
      <c r="AO355" s="210"/>
      <c r="AP355" s="210"/>
      <c r="AQ355" s="215" t="s">
        <v>824</v>
      </c>
      <c r="AR355" s="105"/>
      <c r="AS355" s="105"/>
      <c r="AT355" s="105"/>
      <c r="AU355" s="105"/>
      <c r="AV355" s="105"/>
      <c r="AW355" s="105"/>
      <c r="AX355" s="105"/>
      <c r="AY355" s="105"/>
      <c r="AZ355" s="105"/>
      <c r="BA355" s="105"/>
      <c r="BB355" s="218"/>
      <c r="BC355" s="105"/>
      <c r="BD355" s="219"/>
      <c r="BE355" s="231" t="s">
        <v>824</v>
      </c>
      <c r="BF355" s="147" t="e">
        <f>VLOOKUP($A355,#REF!,34,FALSE)</f>
        <v>#REF!</v>
      </c>
      <c r="BG355" s="148" t="e">
        <f>VLOOKUP($A355,#REF!,22,FALSE)</f>
        <v>#REF!</v>
      </c>
      <c r="BH355" s="149"/>
    </row>
    <row r="356" s="5" customFormat="1" ht="12.95" customHeight="1" spans="1:60">
      <c r="A356" s="203" t="s">
        <v>824</v>
      </c>
      <c r="B356" s="38" t="e">
        <f>VLOOKUP($A356,#REF!,34,FALSE)</f>
        <v>#REF!</v>
      </c>
      <c r="C356" s="39" t="str">
        <f t="shared" si="171"/>
        <v>unused_CSI_H_D1_N</v>
      </c>
      <c r="D356" s="40" t="e">
        <f>IF(LEN(VLOOKUP($A356,#REF!,8,FALSE)),LEFT(VLOOKUP($A356,#REF!,8,FALSE),LEN(VLOOKUP($A356,#REF!,8,FALSE))-2),"")</f>
        <v>#REF!</v>
      </c>
      <c r="E356" s="41" t="e">
        <f>IF(LEN(VLOOKUP($A356,#REF!,4,FALSE)),IF(INDEX(#REF!,MATCH($A356,#REF!,0),1),LEFT(VLOOKUP($A356,#REF!,4,FALSE),LEN(VLOOKUP($A356,#REF!,4,FALSE))-2),CONCATENATE(LEFT(VLOOKUP($A356,#REF!,4,FALSE),LEN(VLOOKUP($A356,#REF!,4,FALSE))-2),"*")),"")</f>
        <v>#REF!</v>
      </c>
      <c r="F356" s="42" t="e">
        <f>IF(LEN(VLOOKUP($A356,#REF!,5,FALSE)),IF(INDEX(#REF!,MATCH($A356,#REF!,0),2),LEFT(VLOOKUP($A356,#REF!,5,FALSE),LEN(VLOOKUP($A356,#REF!,5,FALSE))-2),CONCATENATE(LEFT(VLOOKUP($A356,#REF!,5,FALSE),LEN(VLOOKUP($A356,#REF!,5,FALSE))-2),"*")),"")</f>
        <v>#REF!</v>
      </c>
      <c r="G356" s="42" t="e">
        <f>IF(LEN(VLOOKUP($A356,#REF!,6,FALSE)),IF(INDEX(#REF!,MATCH($A356,#REF!,0),3),LEFT(VLOOKUP($A356,#REF!,6,FALSE),LEN(VLOOKUP($A356,#REF!,6,FALSE))-2),CONCATENATE(LEFT(VLOOKUP($A356,#REF!,6,FALSE),LEN(VLOOKUP($A356,#REF!,6,FALSE))-2),"*")),"")</f>
        <v>#REF!</v>
      </c>
      <c r="H356" s="43" t="e">
        <f>IF(LEN(VLOOKUP($A356,#REF!,7,FALSE)),IF(INDEX(#REF!,MATCH($A356,#REF!,0),4),LEFT(VLOOKUP($A356,#REF!,7,FALSE),LEN(VLOOKUP($A356,#REF!,7,FALSE))-2),CONCATENATE(LEFT(VLOOKUP($A356,#REF!,7,FALSE),LEN(VLOOKUP($A356,#REF!,7,FALSE))-2),"*")),"")</f>
        <v>#REF!</v>
      </c>
      <c r="I356" s="54" t="e">
        <f>IF(LEN(VLOOKUP($A356,#REF!,8,FALSE)),UPPER(RIGHT(VLOOKUP($A356,#REF!,8,FALSE),1)),"")</f>
        <v>#REF!</v>
      </c>
      <c r="J356" s="42" t="e">
        <f>IF(LEN(VLOOKUP($A356,#REF!,4,FALSE)),UPPER(RIGHT(VLOOKUP($A356,#REF!,4,FALSE),1)),"")</f>
        <v>#REF!</v>
      </c>
      <c r="K356" s="42" t="e">
        <f>IF(LEN(VLOOKUP($A356,#REF!,5,FALSE)),UPPER(RIGHT(VLOOKUP($A356,#REF!,5,FALSE),1)),"")</f>
        <v>#REF!</v>
      </c>
      <c r="L356" s="42" t="e">
        <f>IF(LEN(VLOOKUP($A356,#REF!,6,FALSE)),UPPER(RIGHT(VLOOKUP($A356,#REF!,6,FALSE),1)),"")</f>
        <v>#REF!</v>
      </c>
      <c r="M356" s="43" t="e">
        <f>IF(LEN(VLOOKUP($A356,#REF!,7,FALSE)),UPPER(RIGHT(VLOOKUP($A356,#REF!,7,FALSE),1)),"")</f>
        <v>#REF!</v>
      </c>
      <c r="N356" s="206"/>
      <c r="O356" s="206"/>
      <c r="P356" s="206"/>
      <c r="Q356" s="206"/>
      <c r="R356" s="206"/>
      <c r="S356" s="63" t="e">
        <f>HLOOKUP("Device Tree Pin Name",#REF!,MATCH($A356,#REF!,0),FALSE)</f>
        <v>#REF!</v>
      </c>
      <c r="T356" s="47" t="e">
        <f>HLOOKUP("power rail",#REF!,MATCH($A356,#REF!,0),FALSE)</f>
        <v>#REF!</v>
      </c>
      <c r="U356" s="62" t="e">
        <f>HLOOKUP("Wake Capable",#REF!,MATCH($A356,#REF!,0),FALSE)</f>
        <v>#REF!</v>
      </c>
      <c r="V356" s="62" t="e">
        <f>HLOOKUP("Strap",#REF!,MATCH($A356,#REF!,0),FALSE)</f>
        <v>#REF!</v>
      </c>
      <c r="W356" s="62"/>
      <c r="X356" s="62" t="e">
        <f>HLOOKUP("DPD_Control",#REF!,MATCH($A356,#REF!,0),FALSE)</f>
        <v>#REF!</v>
      </c>
      <c r="Y356" s="62" t="e">
        <f>HLOOKUP("DPD_Group",#REF!,MATCH($A356,#REF!,0),FALSE)</f>
        <v>#REF!</v>
      </c>
      <c r="Z356" s="47"/>
      <c r="AA356" s="47" t="e">
        <f>HLOOKUP("Pad type",#REF!,MATCH($A356,#REF!,0),FALSE)</f>
        <v>#REF!</v>
      </c>
      <c r="AB356" s="47"/>
      <c r="AC356" s="63" t="e">
        <f>HLOOKUP("POR Pin State",#REF!,MATCH($A356,#REF!,0),FALSE)</f>
        <v>#REF!</v>
      </c>
      <c r="AD356" s="207"/>
      <c r="AE356" s="208"/>
      <c r="AF356" s="208"/>
      <c r="AG356" s="208"/>
      <c r="AH356" s="209"/>
      <c r="AI356" s="209"/>
      <c r="AJ356" s="210"/>
      <c r="AK356" s="210"/>
      <c r="AL356" s="210"/>
      <c r="AM356" s="210"/>
      <c r="AN356" s="210"/>
      <c r="AO356" s="210"/>
      <c r="AP356" s="210"/>
      <c r="AQ356" s="215" t="s">
        <v>823</v>
      </c>
      <c r="AR356" s="105"/>
      <c r="AS356" s="105"/>
      <c r="AT356" s="105"/>
      <c r="AU356" s="105"/>
      <c r="AV356" s="105"/>
      <c r="AW356" s="105"/>
      <c r="AX356" s="105"/>
      <c r="AY356" s="105"/>
      <c r="AZ356" s="105"/>
      <c r="BA356" s="105"/>
      <c r="BB356" s="218"/>
      <c r="BC356" s="105"/>
      <c r="BD356" s="219"/>
      <c r="BE356" s="242" t="s">
        <v>823</v>
      </c>
      <c r="BF356" s="147" t="e">
        <f>VLOOKUP($A356,#REF!,34,FALSE)</f>
        <v>#REF!</v>
      </c>
      <c r="BG356" s="148" t="e">
        <f>VLOOKUP($A356,#REF!,22,FALSE)</f>
        <v>#REF!</v>
      </c>
      <c r="BH356" s="149"/>
    </row>
    <row r="357" s="5" customFormat="1" ht="12.95" customHeight="1" spans="1:60">
      <c r="A357" s="203" t="s">
        <v>825</v>
      </c>
      <c r="B357" s="38" t="e">
        <f>VLOOKUP($A357,#REF!,34,FALSE)</f>
        <v>#REF!</v>
      </c>
      <c r="C357" s="39" t="str">
        <f t="shared" si="171"/>
        <v>unused_CSI_RDN</v>
      </c>
      <c r="D357" s="40" t="e">
        <f>IF(LEN(VLOOKUP($A357,#REF!,8,FALSE)),LEFT(VLOOKUP($A357,#REF!,8,FALSE),LEN(VLOOKUP($A357,#REF!,8,FALSE))-2),"")</f>
        <v>#REF!</v>
      </c>
      <c r="E357" s="41" t="e">
        <f>IF(LEN(VLOOKUP($A357,#REF!,4,FALSE)),IF(INDEX(#REF!,MATCH($A357,#REF!,0),1),LEFT(VLOOKUP($A357,#REF!,4,FALSE),LEN(VLOOKUP($A357,#REF!,4,FALSE))-2),CONCATENATE(LEFT(VLOOKUP($A357,#REF!,4,FALSE),LEN(VLOOKUP($A357,#REF!,4,FALSE))-2),"*")),"")</f>
        <v>#REF!</v>
      </c>
      <c r="F357" s="42" t="e">
        <f>IF(LEN(VLOOKUP($A357,#REF!,5,FALSE)),IF(INDEX(#REF!,MATCH($A357,#REF!,0),2),LEFT(VLOOKUP($A357,#REF!,5,FALSE),LEN(VLOOKUP($A357,#REF!,5,FALSE))-2),CONCATENATE(LEFT(VLOOKUP($A357,#REF!,5,FALSE),LEN(VLOOKUP($A357,#REF!,5,FALSE))-2),"*")),"")</f>
        <v>#REF!</v>
      </c>
      <c r="G357" s="42" t="e">
        <f>IF(LEN(VLOOKUP($A357,#REF!,6,FALSE)),IF(INDEX(#REF!,MATCH($A357,#REF!,0),3),LEFT(VLOOKUP($A357,#REF!,6,FALSE),LEN(VLOOKUP($A357,#REF!,6,FALSE))-2),CONCATENATE(LEFT(VLOOKUP($A357,#REF!,6,FALSE),LEN(VLOOKUP($A357,#REF!,6,FALSE))-2),"*")),"")</f>
        <v>#REF!</v>
      </c>
      <c r="H357" s="43" t="e">
        <f>IF(LEN(VLOOKUP($A357,#REF!,7,FALSE)),IF(INDEX(#REF!,MATCH($A357,#REF!,0),4),LEFT(VLOOKUP($A357,#REF!,7,FALSE),LEN(VLOOKUP($A357,#REF!,7,FALSE))-2),CONCATENATE(LEFT(VLOOKUP($A357,#REF!,7,FALSE),LEN(VLOOKUP($A357,#REF!,7,FALSE))-2),"*")),"")</f>
        <v>#REF!</v>
      </c>
      <c r="I357" s="54" t="e">
        <f>IF(LEN(VLOOKUP($A357,#REF!,8,FALSE)),UPPER(RIGHT(VLOOKUP($A357,#REF!,8,FALSE),1)),"")</f>
        <v>#REF!</v>
      </c>
      <c r="J357" s="42" t="e">
        <f>IF(LEN(VLOOKUP($A357,#REF!,4,FALSE)),UPPER(RIGHT(VLOOKUP($A357,#REF!,4,FALSE),1)),"")</f>
        <v>#REF!</v>
      </c>
      <c r="K357" s="42" t="e">
        <f>IF(LEN(VLOOKUP($A357,#REF!,5,FALSE)),UPPER(RIGHT(VLOOKUP($A357,#REF!,5,FALSE),1)),"")</f>
        <v>#REF!</v>
      </c>
      <c r="L357" s="42" t="e">
        <f>IF(LEN(VLOOKUP($A357,#REF!,6,FALSE)),UPPER(RIGHT(VLOOKUP($A357,#REF!,6,FALSE),1)),"")</f>
        <v>#REF!</v>
      </c>
      <c r="M357" s="43" t="e">
        <f>IF(LEN(VLOOKUP($A357,#REF!,7,FALSE)),UPPER(RIGHT(VLOOKUP($A357,#REF!,7,FALSE),1)),"")</f>
        <v>#REF!</v>
      </c>
      <c r="N357" s="206"/>
      <c r="O357" s="206"/>
      <c r="P357" s="206"/>
      <c r="Q357" s="206"/>
      <c r="R357" s="206"/>
      <c r="S357" s="63" t="e">
        <f>HLOOKUP("Device Tree Pin Name",#REF!,MATCH($A357,#REF!,0),FALSE)</f>
        <v>#REF!</v>
      </c>
      <c r="T357" s="47" t="e">
        <f>HLOOKUP("power rail",#REF!,MATCH($A357,#REF!,0),FALSE)</f>
        <v>#REF!</v>
      </c>
      <c r="U357" s="62" t="e">
        <f>HLOOKUP("Wake Capable",#REF!,MATCH($A357,#REF!,0),FALSE)</f>
        <v>#REF!</v>
      </c>
      <c r="V357" s="62" t="e">
        <f>HLOOKUP("Strap",#REF!,MATCH($A357,#REF!,0),FALSE)</f>
        <v>#REF!</v>
      </c>
      <c r="W357" s="62"/>
      <c r="X357" s="62" t="e">
        <f>HLOOKUP("DPD_Control",#REF!,MATCH($A357,#REF!,0),FALSE)</f>
        <v>#REF!</v>
      </c>
      <c r="Y357" s="62" t="e">
        <f>HLOOKUP("DPD_Group",#REF!,MATCH($A357,#REF!,0),FALSE)</f>
        <v>#REF!</v>
      </c>
      <c r="Z357" s="47"/>
      <c r="AA357" s="47" t="e">
        <f>HLOOKUP("Pad type",#REF!,MATCH($A357,#REF!,0),FALSE)</f>
        <v>#REF!</v>
      </c>
      <c r="AB357" s="47"/>
      <c r="AC357" s="63" t="e">
        <f>HLOOKUP("POR Pin State",#REF!,MATCH($A357,#REF!,0),FALSE)</f>
        <v>#REF!</v>
      </c>
      <c r="AD357" s="207"/>
      <c r="AE357" s="208"/>
      <c r="AF357" s="208"/>
      <c r="AG357" s="208"/>
      <c r="AH357" s="209"/>
      <c r="AI357" s="209"/>
      <c r="AJ357" s="210"/>
      <c r="AK357" s="210"/>
      <c r="AL357" s="210"/>
      <c r="AM357" s="210"/>
      <c r="AN357" s="210"/>
      <c r="AO357" s="210"/>
      <c r="AP357" s="210"/>
      <c r="AQ357" s="215" t="s">
        <v>825</v>
      </c>
      <c r="AR357" s="105"/>
      <c r="AS357" s="105"/>
      <c r="AT357" s="105"/>
      <c r="AU357" s="105"/>
      <c r="AV357" s="105"/>
      <c r="AW357" s="105"/>
      <c r="AX357" s="105"/>
      <c r="AY357" s="105"/>
      <c r="AZ357" s="105"/>
      <c r="BA357" s="403" t="s">
        <v>826</v>
      </c>
      <c r="BB357" s="218"/>
      <c r="BC357" s="105"/>
      <c r="BD357" s="219"/>
      <c r="BE357" s="242" t="s">
        <v>825</v>
      </c>
      <c r="BF357" s="147" t="e">
        <f>VLOOKUP($A357,#REF!,34,FALSE)</f>
        <v>#REF!</v>
      </c>
      <c r="BG357" s="148" t="e">
        <f>VLOOKUP($A357,#REF!,22,FALSE)</f>
        <v>#REF!</v>
      </c>
      <c r="BH357" s="149"/>
    </row>
    <row r="358" s="4" customFormat="1" ht="18" customHeight="1" spans="1:60">
      <c r="A358" s="32" t="s">
        <v>827</v>
      </c>
      <c r="B358" s="232" t="s">
        <v>828</v>
      </c>
      <c r="C358" s="33"/>
      <c r="D358" s="34"/>
      <c r="E358" s="34"/>
      <c r="F358" s="34"/>
      <c r="G358" s="34"/>
      <c r="H358" s="34"/>
      <c r="I358" s="33"/>
      <c r="J358" s="33"/>
      <c r="K358" s="33"/>
      <c r="L358" s="33"/>
      <c r="M358" s="33"/>
      <c r="N358" s="33"/>
      <c r="O358" s="33"/>
      <c r="P358" s="33"/>
      <c r="Q358" s="33"/>
      <c r="R358" s="33"/>
      <c r="S358" s="33"/>
      <c r="T358" s="33"/>
      <c r="U358" s="59"/>
      <c r="V358" s="59"/>
      <c r="W358" s="59"/>
      <c r="X358" s="59"/>
      <c r="Y358" s="59"/>
      <c r="Z358" s="80"/>
      <c r="AA358" s="80"/>
      <c r="AB358" s="80"/>
      <c r="AC358" s="80"/>
      <c r="AD358" s="80"/>
      <c r="AE358" s="80"/>
      <c r="AF358" s="80"/>
      <c r="AG358" s="80"/>
      <c r="AH358" s="80"/>
      <c r="AI358" s="80"/>
      <c r="AJ358" s="80"/>
      <c r="AK358" s="80"/>
      <c r="AL358" s="80"/>
      <c r="AM358" s="80"/>
      <c r="AN358" s="80"/>
      <c r="AO358" s="80"/>
      <c r="AP358" s="80"/>
      <c r="AQ358" s="98"/>
      <c r="AR358" s="98"/>
      <c r="AS358" s="99"/>
      <c r="AT358" s="99"/>
      <c r="AU358" s="99"/>
      <c r="AV358" s="99"/>
      <c r="AW358" s="99"/>
      <c r="AX358" s="99"/>
      <c r="AY358" s="99"/>
      <c r="AZ358" s="99"/>
      <c r="BA358" s="99"/>
      <c r="BB358" s="99"/>
      <c r="BC358" s="400" t="s">
        <v>829</v>
      </c>
      <c r="BD358" s="99"/>
      <c r="BE358" s="226" t="s">
        <v>827</v>
      </c>
      <c r="BF358" s="226" t="s">
        <v>828</v>
      </c>
      <c r="BG358" s="243"/>
      <c r="BH358" s="244"/>
    </row>
    <row r="359" s="5" customFormat="1" ht="12.95" customHeight="1" spans="1:60">
      <c r="A359" s="203" t="s">
        <v>830</v>
      </c>
      <c r="B359" s="38" t="e">
        <f>VLOOKUP($A359,#REF!,34,FALSE)</f>
        <v>#REF!</v>
      </c>
      <c r="C359" s="39" t="str">
        <f t="shared" ref="C359:C367" si="172">CONCATENATE("unused_",A359)</f>
        <v>unused_HDMI_DP0_TXDP0</v>
      </c>
      <c r="D359" s="40" t="e">
        <f>IF(LEN(VLOOKUP($A359,#REF!,8,FALSE)),LEFT(VLOOKUP($A359,#REF!,8,FALSE),LEN(VLOOKUP($A359,#REF!,8,FALSE))-2),"")</f>
        <v>#REF!</v>
      </c>
      <c r="E359" s="41" t="e">
        <f>IF(LEN(VLOOKUP($A359,#REF!,4,FALSE)),IF(INDEX(#REF!,MATCH($A359,#REF!,0),1),LEFT(VLOOKUP($A359,#REF!,4,FALSE),LEN(VLOOKUP($A359,#REF!,4,FALSE))-2),CONCATENATE(LEFT(VLOOKUP($A359,#REF!,4,FALSE),LEN(VLOOKUP($A359,#REF!,4,FALSE))-2),"*")),"")</f>
        <v>#REF!</v>
      </c>
      <c r="F359" s="42" t="e">
        <f>IF(LEN(VLOOKUP($A359,#REF!,5,FALSE)),IF(INDEX(#REF!,MATCH($A359,#REF!,0),2),LEFT(VLOOKUP($A359,#REF!,5,FALSE),LEN(VLOOKUP($A359,#REF!,5,FALSE))-2),CONCATENATE(LEFT(VLOOKUP($A359,#REF!,5,FALSE),LEN(VLOOKUP($A359,#REF!,5,FALSE))-2),"*")),"")</f>
        <v>#REF!</v>
      </c>
      <c r="G359" s="42" t="e">
        <f>IF(LEN(VLOOKUP($A359,#REF!,6,FALSE)),IF(INDEX(#REF!,MATCH($A359,#REF!,0),3),LEFT(VLOOKUP($A359,#REF!,6,FALSE),LEN(VLOOKUP($A359,#REF!,6,FALSE))-2),CONCATENATE(LEFT(VLOOKUP($A359,#REF!,6,FALSE),LEN(VLOOKUP($A359,#REF!,6,FALSE))-2),"*")),"")</f>
        <v>#REF!</v>
      </c>
      <c r="H359" s="43" t="e">
        <f>IF(LEN(VLOOKUP($A359,#REF!,7,FALSE)),IF(INDEX(#REF!,MATCH($A359,#REF!,0),4),LEFT(VLOOKUP($A359,#REF!,7,FALSE),LEN(VLOOKUP($A359,#REF!,7,FALSE))-2),CONCATENATE(LEFT(VLOOKUP($A359,#REF!,7,FALSE),LEN(VLOOKUP($A359,#REF!,7,FALSE))-2),"*")),"")</f>
        <v>#REF!</v>
      </c>
      <c r="I359" s="54" t="e">
        <f>IF(LEN(VLOOKUP($A359,#REF!,8,FALSE)),UPPER(RIGHT(VLOOKUP($A359,#REF!,8,FALSE),1)),"")</f>
        <v>#REF!</v>
      </c>
      <c r="J359" s="42" t="e">
        <f>IF(LEN(VLOOKUP($A359,#REF!,4,FALSE)),UPPER(RIGHT(VLOOKUP($A359,#REF!,4,FALSE),1)),"")</f>
        <v>#REF!</v>
      </c>
      <c r="K359" s="42" t="e">
        <f>IF(LEN(VLOOKUP($A359,#REF!,5,FALSE)),UPPER(RIGHT(VLOOKUP($A359,#REF!,5,FALSE),1)),"")</f>
        <v>#REF!</v>
      </c>
      <c r="L359" s="42" t="e">
        <f>IF(LEN(VLOOKUP($A359,#REF!,6,FALSE)),UPPER(RIGHT(VLOOKUP($A359,#REF!,6,FALSE),1)),"")</f>
        <v>#REF!</v>
      </c>
      <c r="M359" s="43" t="e">
        <f>IF(LEN(VLOOKUP($A359,#REF!,7,FALSE)),UPPER(RIGHT(VLOOKUP($A359,#REF!,7,FALSE),1)),"")</f>
        <v>#REF!</v>
      </c>
      <c r="N359" s="206"/>
      <c r="O359" s="206"/>
      <c r="P359" s="206"/>
      <c r="Q359" s="206"/>
      <c r="R359" s="206"/>
      <c r="S359" s="63" t="e">
        <f>HLOOKUP("Device Tree Pin Name",#REF!,MATCH($A359,#REF!,0),FALSE)</f>
        <v>#REF!</v>
      </c>
      <c r="T359" s="47" t="e">
        <f>HLOOKUP("power rail",#REF!,MATCH($A359,#REF!,0),FALSE)</f>
        <v>#REF!</v>
      </c>
      <c r="U359" s="62" t="e">
        <f>HLOOKUP("Wake Capable",#REF!,MATCH($A359,#REF!,0),FALSE)</f>
        <v>#REF!</v>
      </c>
      <c r="V359" s="62" t="e">
        <f>HLOOKUP("Strap",#REF!,MATCH($A359,#REF!,0),FALSE)</f>
        <v>#REF!</v>
      </c>
      <c r="W359" s="62"/>
      <c r="X359" s="62" t="e">
        <f>HLOOKUP("DPD_Control",#REF!,MATCH($A359,#REF!,0),FALSE)</f>
        <v>#REF!</v>
      </c>
      <c r="Y359" s="62" t="e">
        <f>HLOOKUP("DPD_Group",#REF!,MATCH($A359,#REF!,0),FALSE)</f>
        <v>#REF!</v>
      </c>
      <c r="Z359" s="47"/>
      <c r="AA359" s="47" t="e">
        <f>HLOOKUP("Pad type",#REF!,MATCH($A359,#REF!,0),FALSE)</f>
        <v>#REF!</v>
      </c>
      <c r="AB359" s="61"/>
      <c r="AC359" s="61" t="e">
        <f>HLOOKUP("POR Pin State",#REF!,MATCH($A359,#REF!,0),FALSE)</f>
        <v>#REF!</v>
      </c>
      <c r="AD359" s="233"/>
      <c r="AE359" s="234"/>
      <c r="AF359" s="234"/>
      <c r="AG359" s="234"/>
      <c r="AH359" s="235"/>
      <c r="AI359" s="209"/>
      <c r="AJ359" s="210"/>
      <c r="AK359" s="210"/>
      <c r="AL359" s="210"/>
      <c r="AM359" s="210"/>
      <c r="AN359" s="210"/>
      <c r="AO359" s="210"/>
      <c r="AP359" s="210"/>
      <c r="AQ359" s="215" t="s">
        <v>831</v>
      </c>
      <c r="AR359" s="105"/>
      <c r="AS359" s="105"/>
      <c r="AT359" s="105"/>
      <c r="AU359" s="105"/>
      <c r="AV359" s="105"/>
      <c r="AW359" s="105"/>
      <c r="AX359" s="105"/>
      <c r="AY359" s="105"/>
      <c r="AZ359" s="105"/>
      <c r="BA359" s="105"/>
      <c r="BB359" s="218"/>
      <c r="BC359" s="216"/>
      <c r="BD359" s="241"/>
      <c r="BE359" s="245" t="s">
        <v>832</v>
      </c>
      <c r="BF359" s="147" t="e">
        <f>VLOOKUP($A359,#REF!,34,FALSE)</f>
        <v>#REF!</v>
      </c>
      <c r="BG359" s="148" t="e">
        <f>VLOOKUP($A359,#REF!,22,FALSE)</f>
        <v>#REF!</v>
      </c>
      <c r="BH359" s="149"/>
    </row>
    <row r="360" s="5" customFormat="1" ht="12.95" customHeight="1" spans="1:60">
      <c r="A360" s="203" t="s">
        <v>833</v>
      </c>
      <c r="B360" s="38" t="e">
        <f>VLOOKUP($A360,#REF!,34,FALSE)</f>
        <v>#REF!</v>
      </c>
      <c r="C360" s="39" t="str">
        <f t="shared" si="172"/>
        <v>unused_HDMI_DP0_TXDN0</v>
      </c>
      <c r="D360" s="40" t="e">
        <f>IF(LEN(VLOOKUP($A360,#REF!,8,FALSE)),LEFT(VLOOKUP($A360,#REF!,8,FALSE),LEN(VLOOKUP($A360,#REF!,8,FALSE))-2),"")</f>
        <v>#REF!</v>
      </c>
      <c r="E360" s="41" t="e">
        <f>IF(LEN(VLOOKUP($A360,#REF!,4,FALSE)),IF(INDEX(#REF!,MATCH($A360,#REF!,0),1),LEFT(VLOOKUP($A360,#REF!,4,FALSE),LEN(VLOOKUP($A360,#REF!,4,FALSE))-2),CONCATENATE(LEFT(VLOOKUP($A360,#REF!,4,FALSE),LEN(VLOOKUP($A360,#REF!,4,FALSE))-2),"*")),"")</f>
        <v>#REF!</v>
      </c>
      <c r="F360" s="42" t="e">
        <f>IF(LEN(VLOOKUP($A360,#REF!,5,FALSE)),IF(INDEX(#REF!,MATCH($A360,#REF!,0),2),LEFT(VLOOKUP($A360,#REF!,5,FALSE),LEN(VLOOKUP($A360,#REF!,5,FALSE))-2),CONCATENATE(LEFT(VLOOKUP($A360,#REF!,5,FALSE),LEN(VLOOKUP($A360,#REF!,5,FALSE))-2),"*")),"")</f>
        <v>#REF!</v>
      </c>
      <c r="G360" s="42" t="e">
        <f>IF(LEN(VLOOKUP($A360,#REF!,6,FALSE)),IF(INDEX(#REF!,MATCH($A360,#REF!,0),3),LEFT(VLOOKUP($A360,#REF!,6,FALSE),LEN(VLOOKUP($A360,#REF!,6,FALSE))-2),CONCATENATE(LEFT(VLOOKUP($A360,#REF!,6,FALSE),LEN(VLOOKUP($A360,#REF!,6,FALSE))-2),"*")),"")</f>
        <v>#REF!</v>
      </c>
      <c r="H360" s="43" t="e">
        <f>IF(LEN(VLOOKUP($A360,#REF!,7,FALSE)),IF(INDEX(#REF!,MATCH($A360,#REF!,0),4),LEFT(VLOOKUP($A360,#REF!,7,FALSE),LEN(VLOOKUP($A360,#REF!,7,FALSE))-2),CONCATENATE(LEFT(VLOOKUP($A360,#REF!,7,FALSE),LEN(VLOOKUP($A360,#REF!,7,FALSE))-2),"*")),"")</f>
        <v>#REF!</v>
      </c>
      <c r="I360" s="54" t="e">
        <f>IF(LEN(VLOOKUP($A360,#REF!,8,FALSE)),UPPER(RIGHT(VLOOKUP($A360,#REF!,8,FALSE),1)),"")</f>
        <v>#REF!</v>
      </c>
      <c r="J360" s="42" t="e">
        <f>IF(LEN(VLOOKUP($A360,#REF!,4,FALSE)),UPPER(RIGHT(VLOOKUP($A360,#REF!,4,FALSE),1)),"")</f>
        <v>#REF!</v>
      </c>
      <c r="K360" s="42" t="e">
        <f>IF(LEN(VLOOKUP($A360,#REF!,5,FALSE)),UPPER(RIGHT(VLOOKUP($A360,#REF!,5,FALSE),1)),"")</f>
        <v>#REF!</v>
      </c>
      <c r="L360" s="42" t="e">
        <f>IF(LEN(VLOOKUP($A360,#REF!,6,FALSE)),UPPER(RIGHT(VLOOKUP($A360,#REF!,6,FALSE),1)),"")</f>
        <v>#REF!</v>
      </c>
      <c r="M360" s="43" t="e">
        <f>IF(LEN(VLOOKUP($A360,#REF!,7,FALSE)),UPPER(RIGHT(VLOOKUP($A360,#REF!,7,FALSE),1)),"")</f>
        <v>#REF!</v>
      </c>
      <c r="N360" s="206"/>
      <c r="O360" s="206"/>
      <c r="P360" s="206"/>
      <c r="Q360" s="206"/>
      <c r="R360" s="206"/>
      <c r="S360" s="63" t="e">
        <f>HLOOKUP("Device Tree Pin Name",#REF!,MATCH($A360,#REF!,0),FALSE)</f>
        <v>#REF!</v>
      </c>
      <c r="T360" s="47" t="e">
        <f>HLOOKUP("power rail",#REF!,MATCH($A360,#REF!,0),FALSE)</f>
        <v>#REF!</v>
      </c>
      <c r="U360" s="62" t="e">
        <f>HLOOKUP("Wake Capable",#REF!,MATCH($A360,#REF!,0),FALSE)</f>
        <v>#REF!</v>
      </c>
      <c r="V360" s="62" t="e">
        <f>HLOOKUP("Strap",#REF!,MATCH($A360,#REF!,0),FALSE)</f>
        <v>#REF!</v>
      </c>
      <c r="W360" s="62"/>
      <c r="X360" s="62" t="e">
        <f>HLOOKUP("DPD_Control",#REF!,MATCH($A360,#REF!,0),FALSE)</f>
        <v>#REF!</v>
      </c>
      <c r="Y360" s="62" t="e">
        <f>HLOOKUP("DPD_Group",#REF!,MATCH($A360,#REF!,0),FALSE)</f>
        <v>#REF!</v>
      </c>
      <c r="Z360" s="47"/>
      <c r="AA360" s="47" t="e">
        <f>HLOOKUP("Pad type",#REF!,MATCH($A360,#REF!,0),FALSE)</f>
        <v>#REF!</v>
      </c>
      <c r="AB360" s="63"/>
      <c r="AC360" s="63" t="e">
        <f>HLOOKUP("POR Pin State",#REF!,MATCH($A360,#REF!,0),FALSE)</f>
        <v>#REF!</v>
      </c>
      <c r="AD360" s="207"/>
      <c r="AE360" s="208"/>
      <c r="AF360" s="208"/>
      <c r="AG360" s="208"/>
      <c r="AH360" s="209"/>
      <c r="AI360" s="209"/>
      <c r="AJ360" s="210"/>
      <c r="AK360" s="210"/>
      <c r="AL360" s="210"/>
      <c r="AM360" s="210"/>
      <c r="AN360" s="210"/>
      <c r="AO360" s="210"/>
      <c r="AP360" s="210"/>
      <c r="AQ360" s="215" t="s">
        <v>834</v>
      </c>
      <c r="AR360" s="105"/>
      <c r="AS360" s="105"/>
      <c r="AT360" s="105"/>
      <c r="AU360" s="105"/>
      <c r="AV360" s="105"/>
      <c r="AW360" s="105"/>
      <c r="AX360" s="105"/>
      <c r="AY360" s="105"/>
      <c r="AZ360" s="105"/>
      <c r="BA360" s="105"/>
      <c r="BB360" s="218"/>
      <c r="BC360" s="105"/>
      <c r="BD360" s="219"/>
      <c r="BE360" s="246" t="s">
        <v>835</v>
      </c>
      <c r="BF360" s="147" t="e">
        <f>VLOOKUP($A360,#REF!,34,FALSE)</f>
        <v>#REF!</v>
      </c>
      <c r="BG360" s="148" t="e">
        <f>VLOOKUP($A360,#REF!,22,FALSE)</f>
        <v>#REF!</v>
      </c>
      <c r="BH360" s="149"/>
    </row>
    <row r="361" s="5" customFormat="1" ht="12.95" customHeight="1" spans="1:60">
      <c r="A361" s="203" t="s">
        <v>836</v>
      </c>
      <c r="B361" s="38" t="e">
        <f>VLOOKUP($A361,#REF!,34,FALSE)</f>
        <v>#REF!</v>
      </c>
      <c r="C361" s="39" t="str">
        <f t="shared" si="172"/>
        <v>unused_HDMI_DP0_TXDP1</v>
      </c>
      <c r="D361" s="40" t="e">
        <f>IF(LEN(VLOOKUP($A361,#REF!,8,FALSE)),LEFT(VLOOKUP($A361,#REF!,8,FALSE),LEN(VLOOKUP($A361,#REF!,8,FALSE))-2),"")</f>
        <v>#REF!</v>
      </c>
      <c r="E361" s="41" t="e">
        <f>IF(LEN(VLOOKUP($A361,#REF!,4,FALSE)),IF(INDEX(#REF!,MATCH($A361,#REF!,0),1),LEFT(VLOOKUP($A361,#REF!,4,FALSE),LEN(VLOOKUP($A361,#REF!,4,FALSE))-2),CONCATENATE(LEFT(VLOOKUP($A361,#REF!,4,FALSE),LEN(VLOOKUP($A361,#REF!,4,FALSE))-2),"*")),"")</f>
        <v>#REF!</v>
      </c>
      <c r="F361" s="42" t="e">
        <f>IF(LEN(VLOOKUP($A361,#REF!,5,FALSE)),IF(INDEX(#REF!,MATCH($A361,#REF!,0),2),LEFT(VLOOKUP($A361,#REF!,5,FALSE),LEN(VLOOKUP($A361,#REF!,5,FALSE))-2),CONCATENATE(LEFT(VLOOKUP($A361,#REF!,5,FALSE),LEN(VLOOKUP($A361,#REF!,5,FALSE))-2),"*")),"")</f>
        <v>#REF!</v>
      </c>
      <c r="G361" s="42" t="e">
        <f>IF(LEN(VLOOKUP($A361,#REF!,6,FALSE)),IF(INDEX(#REF!,MATCH($A361,#REF!,0),3),LEFT(VLOOKUP($A361,#REF!,6,FALSE),LEN(VLOOKUP($A361,#REF!,6,FALSE))-2),CONCATENATE(LEFT(VLOOKUP($A361,#REF!,6,FALSE),LEN(VLOOKUP($A361,#REF!,6,FALSE))-2),"*")),"")</f>
        <v>#REF!</v>
      </c>
      <c r="H361" s="43" t="e">
        <f>IF(LEN(VLOOKUP($A361,#REF!,7,FALSE)),IF(INDEX(#REF!,MATCH($A361,#REF!,0),4),LEFT(VLOOKUP($A361,#REF!,7,FALSE),LEN(VLOOKUP($A361,#REF!,7,FALSE))-2),CONCATENATE(LEFT(VLOOKUP($A361,#REF!,7,FALSE),LEN(VLOOKUP($A361,#REF!,7,FALSE))-2),"*")),"")</f>
        <v>#REF!</v>
      </c>
      <c r="I361" s="54" t="e">
        <f>IF(LEN(VLOOKUP($A361,#REF!,8,FALSE)),UPPER(RIGHT(VLOOKUP($A361,#REF!,8,FALSE),1)),"")</f>
        <v>#REF!</v>
      </c>
      <c r="J361" s="42" t="e">
        <f>IF(LEN(VLOOKUP($A361,#REF!,4,FALSE)),UPPER(RIGHT(VLOOKUP($A361,#REF!,4,FALSE),1)),"")</f>
        <v>#REF!</v>
      </c>
      <c r="K361" s="42" t="e">
        <f>IF(LEN(VLOOKUP($A361,#REF!,5,FALSE)),UPPER(RIGHT(VLOOKUP($A361,#REF!,5,FALSE),1)),"")</f>
        <v>#REF!</v>
      </c>
      <c r="L361" s="42" t="e">
        <f>IF(LEN(VLOOKUP($A361,#REF!,6,FALSE)),UPPER(RIGHT(VLOOKUP($A361,#REF!,6,FALSE),1)),"")</f>
        <v>#REF!</v>
      </c>
      <c r="M361" s="43" t="e">
        <f>IF(LEN(VLOOKUP($A361,#REF!,7,FALSE)),UPPER(RIGHT(VLOOKUP($A361,#REF!,7,FALSE),1)),"")</f>
        <v>#REF!</v>
      </c>
      <c r="N361" s="206"/>
      <c r="O361" s="206"/>
      <c r="P361" s="206"/>
      <c r="Q361" s="206"/>
      <c r="R361" s="206"/>
      <c r="S361" s="63" t="e">
        <f>HLOOKUP("Device Tree Pin Name",#REF!,MATCH($A361,#REF!,0),FALSE)</f>
        <v>#REF!</v>
      </c>
      <c r="T361" s="47" t="e">
        <f>HLOOKUP("power rail",#REF!,MATCH($A361,#REF!,0),FALSE)</f>
        <v>#REF!</v>
      </c>
      <c r="U361" s="62" t="e">
        <f>HLOOKUP("Wake Capable",#REF!,MATCH($A361,#REF!,0),FALSE)</f>
        <v>#REF!</v>
      </c>
      <c r="V361" s="62" t="e">
        <f>HLOOKUP("Strap",#REF!,MATCH($A361,#REF!,0),FALSE)</f>
        <v>#REF!</v>
      </c>
      <c r="W361" s="62"/>
      <c r="X361" s="62" t="e">
        <f>HLOOKUP("DPD_Control",#REF!,MATCH($A361,#REF!,0),FALSE)</f>
        <v>#REF!</v>
      </c>
      <c r="Y361" s="62" t="e">
        <f>HLOOKUP("DPD_Group",#REF!,MATCH($A361,#REF!,0),FALSE)</f>
        <v>#REF!</v>
      </c>
      <c r="Z361" s="47"/>
      <c r="AA361" s="47" t="e">
        <f>HLOOKUP("Pad type",#REF!,MATCH($A361,#REF!,0),FALSE)</f>
        <v>#REF!</v>
      </c>
      <c r="AB361" s="63"/>
      <c r="AC361" s="63" t="e">
        <f>HLOOKUP("POR Pin State",#REF!,MATCH($A361,#REF!,0),FALSE)</f>
        <v>#REF!</v>
      </c>
      <c r="AD361" s="207"/>
      <c r="AE361" s="208"/>
      <c r="AF361" s="208"/>
      <c r="AG361" s="208"/>
      <c r="AH361" s="209"/>
      <c r="AI361" s="209"/>
      <c r="AJ361" s="210"/>
      <c r="AK361" s="210"/>
      <c r="AL361" s="210"/>
      <c r="AM361" s="210"/>
      <c r="AN361" s="210"/>
      <c r="AO361" s="210"/>
      <c r="AP361" s="210"/>
      <c r="AQ361" s="215" t="s">
        <v>837</v>
      </c>
      <c r="AR361" s="105"/>
      <c r="AS361" s="105"/>
      <c r="AT361" s="105"/>
      <c r="AU361" s="105"/>
      <c r="AV361" s="105"/>
      <c r="AW361" s="105"/>
      <c r="AX361" s="105"/>
      <c r="AY361" s="105"/>
      <c r="AZ361" s="105"/>
      <c r="BA361" s="105"/>
      <c r="BB361" s="218"/>
      <c r="BC361" s="105"/>
      <c r="BD361" s="219"/>
      <c r="BE361" s="246" t="s">
        <v>838</v>
      </c>
      <c r="BF361" s="147" t="e">
        <f>VLOOKUP($A361,#REF!,34,FALSE)</f>
        <v>#REF!</v>
      </c>
      <c r="BG361" s="148" t="e">
        <f>VLOOKUP($A361,#REF!,22,FALSE)</f>
        <v>#REF!</v>
      </c>
      <c r="BH361" s="149"/>
    </row>
    <row r="362" s="5" customFormat="1" ht="12.95" customHeight="1" spans="1:60">
      <c r="A362" s="203" t="s">
        <v>839</v>
      </c>
      <c r="B362" s="38" t="e">
        <f>VLOOKUP($A362,#REF!,34,FALSE)</f>
        <v>#REF!</v>
      </c>
      <c r="C362" s="39" t="str">
        <f t="shared" si="172"/>
        <v>unused_HDMI_DP0_TXDN1</v>
      </c>
      <c r="D362" s="40" t="e">
        <f>IF(LEN(VLOOKUP($A362,#REF!,8,FALSE)),LEFT(VLOOKUP($A362,#REF!,8,FALSE),LEN(VLOOKUP($A362,#REF!,8,FALSE))-2),"")</f>
        <v>#REF!</v>
      </c>
      <c r="E362" s="41" t="e">
        <f>IF(LEN(VLOOKUP($A362,#REF!,4,FALSE)),IF(INDEX(#REF!,MATCH($A362,#REF!,0),1),LEFT(VLOOKUP($A362,#REF!,4,FALSE),LEN(VLOOKUP($A362,#REF!,4,FALSE))-2),CONCATENATE(LEFT(VLOOKUP($A362,#REF!,4,FALSE),LEN(VLOOKUP($A362,#REF!,4,FALSE))-2),"*")),"")</f>
        <v>#REF!</v>
      </c>
      <c r="F362" s="42" t="e">
        <f>IF(LEN(VLOOKUP($A362,#REF!,5,FALSE)),IF(INDEX(#REF!,MATCH($A362,#REF!,0),2),LEFT(VLOOKUP($A362,#REF!,5,FALSE),LEN(VLOOKUP($A362,#REF!,5,FALSE))-2),CONCATENATE(LEFT(VLOOKUP($A362,#REF!,5,FALSE),LEN(VLOOKUP($A362,#REF!,5,FALSE))-2),"*")),"")</f>
        <v>#REF!</v>
      </c>
      <c r="G362" s="42" t="e">
        <f>IF(LEN(VLOOKUP($A362,#REF!,6,FALSE)),IF(INDEX(#REF!,MATCH($A362,#REF!,0),3),LEFT(VLOOKUP($A362,#REF!,6,FALSE),LEN(VLOOKUP($A362,#REF!,6,FALSE))-2),CONCATENATE(LEFT(VLOOKUP($A362,#REF!,6,FALSE),LEN(VLOOKUP($A362,#REF!,6,FALSE))-2),"*")),"")</f>
        <v>#REF!</v>
      </c>
      <c r="H362" s="43" t="e">
        <f>IF(LEN(VLOOKUP($A362,#REF!,7,FALSE)),IF(INDEX(#REF!,MATCH($A362,#REF!,0),4),LEFT(VLOOKUP($A362,#REF!,7,FALSE),LEN(VLOOKUP($A362,#REF!,7,FALSE))-2),CONCATENATE(LEFT(VLOOKUP($A362,#REF!,7,FALSE),LEN(VLOOKUP($A362,#REF!,7,FALSE))-2),"*")),"")</f>
        <v>#REF!</v>
      </c>
      <c r="I362" s="54" t="e">
        <f>IF(LEN(VLOOKUP($A362,#REF!,8,FALSE)),UPPER(RIGHT(VLOOKUP($A362,#REF!,8,FALSE),1)),"")</f>
        <v>#REF!</v>
      </c>
      <c r="J362" s="42" t="e">
        <f>IF(LEN(VLOOKUP($A362,#REF!,4,FALSE)),UPPER(RIGHT(VLOOKUP($A362,#REF!,4,FALSE),1)),"")</f>
        <v>#REF!</v>
      </c>
      <c r="K362" s="42" t="e">
        <f>IF(LEN(VLOOKUP($A362,#REF!,5,FALSE)),UPPER(RIGHT(VLOOKUP($A362,#REF!,5,FALSE),1)),"")</f>
        <v>#REF!</v>
      </c>
      <c r="L362" s="42" t="e">
        <f>IF(LEN(VLOOKUP($A362,#REF!,6,FALSE)),UPPER(RIGHT(VLOOKUP($A362,#REF!,6,FALSE),1)),"")</f>
        <v>#REF!</v>
      </c>
      <c r="M362" s="43" t="e">
        <f>IF(LEN(VLOOKUP($A362,#REF!,7,FALSE)),UPPER(RIGHT(VLOOKUP($A362,#REF!,7,FALSE),1)),"")</f>
        <v>#REF!</v>
      </c>
      <c r="N362" s="206"/>
      <c r="O362" s="206"/>
      <c r="P362" s="206"/>
      <c r="Q362" s="206"/>
      <c r="R362" s="206"/>
      <c r="S362" s="63" t="e">
        <f>HLOOKUP("Device Tree Pin Name",#REF!,MATCH($A362,#REF!,0),FALSE)</f>
        <v>#REF!</v>
      </c>
      <c r="T362" s="47" t="e">
        <f>HLOOKUP("power rail",#REF!,MATCH($A362,#REF!,0),FALSE)</f>
        <v>#REF!</v>
      </c>
      <c r="U362" s="62" t="e">
        <f>HLOOKUP("Wake Capable",#REF!,MATCH($A362,#REF!,0),FALSE)</f>
        <v>#REF!</v>
      </c>
      <c r="V362" s="62" t="e">
        <f>HLOOKUP("Strap",#REF!,MATCH($A362,#REF!,0),FALSE)</f>
        <v>#REF!</v>
      </c>
      <c r="W362" s="62"/>
      <c r="X362" s="62" t="e">
        <f>HLOOKUP("DPD_Control",#REF!,MATCH($A362,#REF!,0),FALSE)</f>
        <v>#REF!</v>
      </c>
      <c r="Y362" s="62" t="e">
        <f>HLOOKUP("DPD_Group",#REF!,MATCH($A362,#REF!,0),FALSE)</f>
        <v>#REF!</v>
      </c>
      <c r="Z362" s="47"/>
      <c r="AA362" s="47" t="e">
        <f>HLOOKUP("Pad type",#REF!,MATCH($A362,#REF!,0),FALSE)</f>
        <v>#REF!</v>
      </c>
      <c r="AB362" s="63"/>
      <c r="AC362" s="63" t="e">
        <f>HLOOKUP("POR Pin State",#REF!,MATCH($A362,#REF!,0),FALSE)</f>
        <v>#REF!</v>
      </c>
      <c r="AD362" s="207"/>
      <c r="AE362" s="208"/>
      <c r="AF362" s="208"/>
      <c r="AG362" s="208"/>
      <c r="AH362" s="209"/>
      <c r="AI362" s="209"/>
      <c r="AJ362" s="210"/>
      <c r="AK362" s="210"/>
      <c r="AL362" s="210"/>
      <c r="AM362" s="210"/>
      <c r="AN362" s="210"/>
      <c r="AO362" s="210"/>
      <c r="AP362" s="210"/>
      <c r="AQ362" s="215" t="s">
        <v>840</v>
      </c>
      <c r="AR362" s="105"/>
      <c r="AS362" s="105"/>
      <c r="AT362" s="105"/>
      <c r="AU362" s="105"/>
      <c r="AV362" s="105"/>
      <c r="AW362" s="105"/>
      <c r="AX362" s="105"/>
      <c r="AY362" s="105"/>
      <c r="AZ362" s="105"/>
      <c r="BA362" s="105"/>
      <c r="BB362" s="218"/>
      <c r="BC362" s="105"/>
      <c r="BD362" s="219"/>
      <c r="BE362" s="246" t="s">
        <v>841</v>
      </c>
      <c r="BF362" s="147" t="e">
        <f>VLOOKUP($A362,#REF!,34,FALSE)</f>
        <v>#REF!</v>
      </c>
      <c r="BG362" s="148" t="e">
        <f>VLOOKUP($A362,#REF!,22,FALSE)</f>
        <v>#REF!</v>
      </c>
      <c r="BH362" s="149"/>
    </row>
    <row r="363" s="5" customFormat="1" ht="12.95" customHeight="1" spans="1:60">
      <c r="A363" s="203" t="s">
        <v>842</v>
      </c>
      <c r="B363" s="38" t="e">
        <f>VLOOKUP($A363,#REF!,34,FALSE)</f>
        <v>#REF!</v>
      </c>
      <c r="C363" s="39" t="str">
        <f t="shared" si="172"/>
        <v>unused_HDMI_DP0_TXDP2</v>
      </c>
      <c r="D363" s="40" t="e">
        <f>IF(LEN(VLOOKUP($A363,#REF!,8,FALSE)),LEFT(VLOOKUP($A363,#REF!,8,FALSE),LEN(VLOOKUP($A363,#REF!,8,FALSE))-2),"")</f>
        <v>#REF!</v>
      </c>
      <c r="E363" s="41" t="e">
        <f>IF(LEN(VLOOKUP($A363,#REF!,4,FALSE)),IF(INDEX(#REF!,MATCH($A363,#REF!,0),1),LEFT(VLOOKUP($A363,#REF!,4,FALSE),LEN(VLOOKUP($A363,#REF!,4,FALSE))-2),CONCATENATE(LEFT(VLOOKUP($A363,#REF!,4,FALSE),LEN(VLOOKUP($A363,#REF!,4,FALSE))-2),"*")),"")</f>
        <v>#REF!</v>
      </c>
      <c r="F363" s="42" t="e">
        <f>IF(LEN(VLOOKUP($A363,#REF!,5,FALSE)),IF(INDEX(#REF!,MATCH($A363,#REF!,0),2),LEFT(VLOOKUP($A363,#REF!,5,FALSE),LEN(VLOOKUP($A363,#REF!,5,FALSE))-2),CONCATENATE(LEFT(VLOOKUP($A363,#REF!,5,FALSE),LEN(VLOOKUP($A363,#REF!,5,FALSE))-2),"*")),"")</f>
        <v>#REF!</v>
      </c>
      <c r="G363" s="42" t="e">
        <f>IF(LEN(VLOOKUP($A363,#REF!,6,FALSE)),IF(INDEX(#REF!,MATCH($A363,#REF!,0),3),LEFT(VLOOKUP($A363,#REF!,6,FALSE),LEN(VLOOKUP($A363,#REF!,6,FALSE))-2),CONCATENATE(LEFT(VLOOKUP($A363,#REF!,6,FALSE),LEN(VLOOKUP($A363,#REF!,6,FALSE))-2),"*")),"")</f>
        <v>#REF!</v>
      </c>
      <c r="H363" s="43" t="e">
        <f>IF(LEN(VLOOKUP($A363,#REF!,7,FALSE)),IF(INDEX(#REF!,MATCH($A363,#REF!,0),4),LEFT(VLOOKUP($A363,#REF!,7,FALSE),LEN(VLOOKUP($A363,#REF!,7,FALSE))-2),CONCATENATE(LEFT(VLOOKUP($A363,#REF!,7,FALSE),LEN(VLOOKUP($A363,#REF!,7,FALSE))-2),"*")),"")</f>
        <v>#REF!</v>
      </c>
      <c r="I363" s="54" t="e">
        <f>IF(LEN(VLOOKUP($A363,#REF!,8,FALSE)),UPPER(RIGHT(VLOOKUP($A363,#REF!,8,FALSE),1)),"")</f>
        <v>#REF!</v>
      </c>
      <c r="J363" s="42" t="e">
        <f>IF(LEN(VLOOKUP($A363,#REF!,4,FALSE)),UPPER(RIGHT(VLOOKUP($A363,#REF!,4,FALSE),1)),"")</f>
        <v>#REF!</v>
      </c>
      <c r="K363" s="42" t="e">
        <f>IF(LEN(VLOOKUP($A363,#REF!,5,FALSE)),UPPER(RIGHT(VLOOKUP($A363,#REF!,5,FALSE),1)),"")</f>
        <v>#REF!</v>
      </c>
      <c r="L363" s="42" t="e">
        <f>IF(LEN(VLOOKUP($A363,#REF!,6,FALSE)),UPPER(RIGHT(VLOOKUP($A363,#REF!,6,FALSE),1)),"")</f>
        <v>#REF!</v>
      </c>
      <c r="M363" s="43" t="e">
        <f>IF(LEN(VLOOKUP($A363,#REF!,7,FALSE)),UPPER(RIGHT(VLOOKUP($A363,#REF!,7,FALSE),1)),"")</f>
        <v>#REF!</v>
      </c>
      <c r="N363" s="206"/>
      <c r="O363" s="206"/>
      <c r="P363" s="206"/>
      <c r="Q363" s="206"/>
      <c r="R363" s="206"/>
      <c r="S363" s="63" t="e">
        <f>HLOOKUP("Device Tree Pin Name",#REF!,MATCH($A363,#REF!,0),FALSE)</f>
        <v>#REF!</v>
      </c>
      <c r="T363" s="47" t="e">
        <f>HLOOKUP("power rail",#REF!,MATCH($A363,#REF!,0),FALSE)</f>
        <v>#REF!</v>
      </c>
      <c r="U363" s="62" t="e">
        <f>HLOOKUP("Wake Capable",#REF!,MATCH($A363,#REF!,0),FALSE)</f>
        <v>#REF!</v>
      </c>
      <c r="V363" s="62" t="e">
        <f>HLOOKUP("Strap",#REF!,MATCH($A363,#REF!,0),FALSE)</f>
        <v>#REF!</v>
      </c>
      <c r="W363" s="62"/>
      <c r="X363" s="62" t="e">
        <f>HLOOKUP("DPD_Control",#REF!,MATCH($A363,#REF!,0),FALSE)</f>
        <v>#REF!</v>
      </c>
      <c r="Y363" s="62" t="e">
        <f>HLOOKUP("DPD_Group",#REF!,MATCH($A363,#REF!,0),FALSE)</f>
        <v>#REF!</v>
      </c>
      <c r="Z363" s="47"/>
      <c r="AA363" s="47" t="e">
        <f>HLOOKUP("Pad type",#REF!,MATCH($A363,#REF!,0),FALSE)</f>
        <v>#REF!</v>
      </c>
      <c r="AB363" s="63"/>
      <c r="AC363" s="63" t="e">
        <f>HLOOKUP("POR Pin State",#REF!,MATCH($A363,#REF!,0),FALSE)</f>
        <v>#REF!</v>
      </c>
      <c r="AD363" s="207"/>
      <c r="AE363" s="208"/>
      <c r="AF363" s="208"/>
      <c r="AG363" s="208"/>
      <c r="AH363" s="209"/>
      <c r="AI363" s="209"/>
      <c r="AJ363" s="210"/>
      <c r="AK363" s="210"/>
      <c r="AL363" s="210"/>
      <c r="AM363" s="210"/>
      <c r="AN363" s="210"/>
      <c r="AO363" s="210"/>
      <c r="AP363" s="210"/>
      <c r="AQ363" s="215" t="s">
        <v>843</v>
      </c>
      <c r="AR363" s="105"/>
      <c r="AS363" s="105"/>
      <c r="AT363" s="105"/>
      <c r="AU363" s="105"/>
      <c r="AV363" s="105"/>
      <c r="AW363" s="105"/>
      <c r="AX363" s="105"/>
      <c r="AY363" s="105"/>
      <c r="AZ363" s="105"/>
      <c r="BA363" s="105"/>
      <c r="BB363" s="218"/>
      <c r="BC363" s="105"/>
      <c r="BD363" s="219"/>
      <c r="BE363" s="246" t="s">
        <v>844</v>
      </c>
      <c r="BF363" s="147" t="e">
        <f>VLOOKUP($A363,#REF!,34,FALSE)</f>
        <v>#REF!</v>
      </c>
      <c r="BG363" s="148" t="e">
        <f>VLOOKUP($A363,#REF!,22,FALSE)</f>
        <v>#REF!</v>
      </c>
      <c r="BH363" s="149"/>
    </row>
    <row r="364" s="5" customFormat="1" ht="12.95" customHeight="1" spans="1:60">
      <c r="A364" s="203" t="s">
        <v>845</v>
      </c>
      <c r="B364" s="38" t="e">
        <f>VLOOKUP($A364,#REF!,34,FALSE)</f>
        <v>#REF!</v>
      </c>
      <c r="C364" s="39" t="str">
        <f t="shared" si="172"/>
        <v>unused_HDMI_DP0_TXDN2</v>
      </c>
      <c r="D364" s="40" t="e">
        <f>IF(LEN(VLOOKUP($A364,#REF!,8,FALSE)),LEFT(VLOOKUP($A364,#REF!,8,FALSE),LEN(VLOOKUP($A364,#REF!,8,FALSE))-2),"")</f>
        <v>#REF!</v>
      </c>
      <c r="E364" s="41" t="e">
        <f>IF(LEN(VLOOKUP($A364,#REF!,4,FALSE)),IF(INDEX(#REF!,MATCH($A364,#REF!,0),1),LEFT(VLOOKUP($A364,#REF!,4,FALSE),LEN(VLOOKUP($A364,#REF!,4,FALSE))-2),CONCATENATE(LEFT(VLOOKUP($A364,#REF!,4,FALSE),LEN(VLOOKUP($A364,#REF!,4,FALSE))-2),"*")),"")</f>
        <v>#REF!</v>
      </c>
      <c r="F364" s="42" t="e">
        <f>IF(LEN(VLOOKUP($A364,#REF!,5,FALSE)),IF(INDEX(#REF!,MATCH($A364,#REF!,0),2),LEFT(VLOOKUP($A364,#REF!,5,FALSE),LEN(VLOOKUP($A364,#REF!,5,FALSE))-2),CONCATENATE(LEFT(VLOOKUP($A364,#REF!,5,FALSE),LEN(VLOOKUP($A364,#REF!,5,FALSE))-2),"*")),"")</f>
        <v>#REF!</v>
      </c>
      <c r="G364" s="42" t="e">
        <f>IF(LEN(VLOOKUP($A364,#REF!,6,FALSE)),IF(INDEX(#REF!,MATCH($A364,#REF!,0),3),LEFT(VLOOKUP($A364,#REF!,6,FALSE),LEN(VLOOKUP($A364,#REF!,6,FALSE))-2),CONCATENATE(LEFT(VLOOKUP($A364,#REF!,6,FALSE),LEN(VLOOKUP($A364,#REF!,6,FALSE))-2),"*")),"")</f>
        <v>#REF!</v>
      </c>
      <c r="H364" s="43" t="e">
        <f>IF(LEN(VLOOKUP($A364,#REF!,7,FALSE)),IF(INDEX(#REF!,MATCH($A364,#REF!,0),4),LEFT(VLOOKUP($A364,#REF!,7,FALSE),LEN(VLOOKUP($A364,#REF!,7,FALSE))-2),CONCATENATE(LEFT(VLOOKUP($A364,#REF!,7,FALSE),LEN(VLOOKUP($A364,#REF!,7,FALSE))-2),"*")),"")</f>
        <v>#REF!</v>
      </c>
      <c r="I364" s="54" t="e">
        <f>IF(LEN(VLOOKUP($A364,#REF!,8,FALSE)),UPPER(RIGHT(VLOOKUP($A364,#REF!,8,FALSE),1)),"")</f>
        <v>#REF!</v>
      </c>
      <c r="J364" s="42" t="e">
        <f>IF(LEN(VLOOKUP($A364,#REF!,4,FALSE)),UPPER(RIGHT(VLOOKUP($A364,#REF!,4,FALSE),1)),"")</f>
        <v>#REF!</v>
      </c>
      <c r="K364" s="42" t="e">
        <f>IF(LEN(VLOOKUP($A364,#REF!,5,FALSE)),UPPER(RIGHT(VLOOKUP($A364,#REF!,5,FALSE),1)),"")</f>
        <v>#REF!</v>
      </c>
      <c r="L364" s="42" t="e">
        <f>IF(LEN(VLOOKUP($A364,#REF!,6,FALSE)),UPPER(RIGHT(VLOOKUP($A364,#REF!,6,FALSE),1)),"")</f>
        <v>#REF!</v>
      </c>
      <c r="M364" s="43" t="e">
        <f>IF(LEN(VLOOKUP($A364,#REF!,7,FALSE)),UPPER(RIGHT(VLOOKUP($A364,#REF!,7,FALSE),1)),"")</f>
        <v>#REF!</v>
      </c>
      <c r="N364" s="206"/>
      <c r="O364" s="206"/>
      <c r="P364" s="206"/>
      <c r="Q364" s="206"/>
      <c r="R364" s="206"/>
      <c r="S364" s="63" t="e">
        <f>HLOOKUP("Device Tree Pin Name",#REF!,MATCH($A364,#REF!,0),FALSE)</f>
        <v>#REF!</v>
      </c>
      <c r="T364" s="47" t="e">
        <f>HLOOKUP("power rail",#REF!,MATCH($A364,#REF!,0),FALSE)</f>
        <v>#REF!</v>
      </c>
      <c r="U364" s="62" t="e">
        <f>HLOOKUP("Wake Capable",#REF!,MATCH($A364,#REF!,0),FALSE)</f>
        <v>#REF!</v>
      </c>
      <c r="V364" s="62" t="e">
        <f>HLOOKUP("Strap",#REF!,MATCH($A364,#REF!,0),FALSE)</f>
        <v>#REF!</v>
      </c>
      <c r="W364" s="62"/>
      <c r="X364" s="62" t="e">
        <f>HLOOKUP("DPD_Control",#REF!,MATCH($A364,#REF!,0),FALSE)</f>
        <v>#REF!</v>
      </c>
      <c r="Y364" s="62" t="e">
        <f>HLOOKUP("DPD_Group",#REF!,MATCH($A364,#REF!,0),FALSE)</f>
        <v>#REF!</v>
      </c>
      <c r="Z364" s="47"/>
      <c r="AA364" s="47" t="e">
        <f>HLOOKUP("Pad type",#REF!,MATCH($A364,#REF!,0),FALSE)</f>
        <v>#REF!</v>
      </c>
      <c r="AB364" s="63"/>
      <c r="AC364" s="63" t="e">
        <f>HLOOKUP("POR Pin State",#REF!,MATCH($A364,#REF!,0),FALSE)</f>
        <v>#REF!</v>
      </c>
      <c r="AD364" s="207"/>
      <c r="AE364" s="208"/>
      <c r="AF364" s="208"/>
      <c r="AG364" s="208"/>
      <c r="AH364" s="209"/>
      <c r="AI364" s="209"/>
      <c r="AJ364" s="210"/>
      <c r="AK364" s="210"/>
      <c r="AL364" s="210"/>
      <c r="AM364" s="210"/>
      <c r="AN364" s="210"/>
      <c r="AO364" s="210"/>
      <c r="AP364" s="210"/>
      <c r="AQ364" s="215" t="s">
        <v>846</v>
      </c>
      <c r="AR364" s="105"/>
      <c r="AS364" s="105"/>
      <c r="AT364" s="105"/>
      <c r="AU364" s="105"/>
      <c r="AV364" s="105"/>
      <c r="AW364" s="105"/>
      <c r="AX364" s="105"/>
      <c r="AY364" s="105"/>
      <c r="AZ364" s="105"/>
      <c r="BA364" s="105"/>
      <c r="BB364" s="218"/>
      <c r="BC364" s="105"/>
      <c r="BD364" s="219"/>
      <c r="BE364" s="246" t="s">
        <v>847</v>
      </c>
      <c r="BF364" s="147" t="e">
        <f>VLOOKUP($A364,#REF!,34,FALSE)</f>
        <v>#REF!</v>
      </c>
      <c r="BG364" s="148" t="e">
        <f>VLOOKUP($A364,#REF!,22,FALSE)</f>
        <v>#REF!</v>
      </c>
      <c r="BH364" s="149"/>
    </row>
    <row r="365" s="5" customFormat="1" ht="12.95" customHeight="1" spans="1:60">
      <c r="A365" s="203" t="s">
        <v>848</v>
      </c>
      <c r="B365" s="38" t="e">
        <f>VLOOKUP($A365,#REF!,34,FALSE)</f>
        <v>#REF!</v>
      </c>
      <c r="C365" s="39" t="str">
        <f t="shared" si="172"/>
        <v>unused_HDMI_DP0_TXDP3</v>
      </c>
      <c r="D365" s="40" t="e">
        <f>IF(LEN(VLOOKUP($A365,#REF!,8,FALSE)),LEFT(VLOOKUP($A365,#REF!,8,FALSE),LEN(VLOOKUP($A365,#REF!,8,FALSE))-2),"")</f>
        <v>#REF!</v>
      </c>
      <c r="E365" s="41" t="e">
        <f>IF(LEN(VLOOKUP($A365,#REF!,4,FALSE)),IF(INDEX(#REF!,MATCH($A365,#REF!,0),1),LEFT(VLOOKUP($A365,#REF!,4,FALSE),LEN(VLOOKUP($A365,#REF!,4,FALSE))-2),CONCATENATE(LEFT(VLOOKUP($A365,#REF!,4,FALSE),LEN(VLOOKUP($A365,#REF!,4,FALSE))-2),"*")),"")</f>
        <v>#REF!</v>
      </c>
      <c r="F365" s="42" t="e">
        <f>IF(LEN(VLOOKUP($A365,#REF!,5,FALSE)),IF(INDEX(#REF!,MATCH($A365,#REF!,0),2),LEFT(VLOOKUP($A365,#REF!,5,FALSE),LEN(VLOOKUP($A365,#REF!,5,FALSE))-2),CONCATENATE(LEFT(VLOOKUP($A365,#REF!,5,FALSE),LEN(VLOOKUP($A365,#REF!,5,FALSE))-2),"*")),"")</f>
        <v>#REF!</v>
      </c>
      <c r="G365" s="42" t="e">
        <f>IF(LEN(VLOOKUP($A365,#REF!,6,FALSE)),IF(INDEX(#REF!,MATCH($A365,#REF!,0),3),LEFT(VLOOKUP($A365,#REF!,6,FALSE),LEN(VLOOKUP($A365,#REF!,6,FALSE))-2),CONCATENATE(LEFT(VLOOKUP($A365,#REF!,6,FALSE),LEN(VLOOKUP($A365,#REF!,6,FALSE))-2),"*")),"")</f>
        <v>#REF!</v>
      </c>
      <c r="H365" s="43" t="e">
        <f>IF(LEN(VLOOKUP($A365,#REF!,7,FALSE)),IF(INDEX(#REF!,MATCH($A365,#REF!,0),4),LEFT(VLOOKUP($A365,#REF!,7,FALSE),LEN(VLOOKUP($A365,#REF!,7,FALSE))-2),CONCATENATE(LEFT(VLOOKUP($A365,#REF!,7,FALSE),LEN(VLOOKUP($A365,#REF!,7,FALSE))-2),"*")),"")</f>
        <v>#REF!</v>
      </c>
      <c r="I365" s="54" t="e">
        <f>IF(LEN(VLOOKUP($A365,#REF!,8,FALSE)),UPPER(RIGHT(VLOOKUP($A365,#REF!,8,FALSE),1)),"")</f>
        <v>#REF!</v>
      </c>
      <c r="J365" s="42" t="e">
        <f>IF(LEN(VLOOKUP($A365,#REF!,4,FALSE)),UPPER(RIGHT(VLOOKUP($A365,#REF!,4,FALSE),1)),"")</f>
        <v>#REF!</v>
      </c>
      <c r="K365" s="42" t="e">
        <f>IF(LEN(VLOOKUP($A365,#REF!,5,FALSE)),UPPER(RIGHT(VLOOKUP($A365,#REF!,5,FALSE),1)),"")</f>
        <v>#REF!</v>
      </c>
      <c r="L365" s="42" t="e">
        <f>IF(LEN(VLOOKUP($A365,#REF!,6,FALSE)),UPPER(RIGHT(VLOOKUP($A365,#REF!,6,FALSE),1)),"")</f>
        <v>#REF!</v>
      </c>
      <c r="M365" s="43" t="e">
        <f>IF(LEN(VLOOKUP($A365,#REF!,7,FALSE)),UPPER(RIGHT(VLOOKUP($A365,#REF!,7,FALSE),1)),"")</f>
        <v>#REF!</v>
      </c>
      <c r="N365" s="206"/>
      <c r="O365" s="206"/>
      <c r="P365" s="206"/>
      <c r="Q365" s="206"/>
      <c r="R365" s="206"/>
      <c r="S365" s="63" t="e">
        <f>HLOOKUP("Device Tree Pin Name",#REF!,MATCH($A365,#REF!,0),FALSE)</f>
        <v>#REF!</v>
      </c>
      <c r="T365" s="47" t="e">
        <f>HLOOKUP("power rail",#REF!,MATCH($A365,#REF!,0),FALSE)</f>
        <v>#REF!</v>
      </c>
      <c r="U365" s="62" t="e">
        <f>HLOOKUP("Wake Capable",#REF!,MATCH($A365,#REF!,0),FALSE)</f>
        <v>#REF!</v>
      </c>
      <c r="V365" s="62" t="e">
        <f>HLOOKUP("Strap",#REF!,MATCH($A365,#REF!,0),FALSE)</f>
        <v>#REF!</v>
      </c>
      <c r="W365" s="62"/>
      <c r="X365" s="62" t="e">
        <f>HLOOKUP("DPD_Control",#REF!,MATCH($A365,#REF!,0),FALSE)</f>
        <v>#REF!</v>
      </c>
      <c r="Y365" s="62" t="e">
        <f>HLOOKUP("DPD_Group",#REF!,MATCH($A365,#REF!,0),FALSE)</f>
        <v>#REF!</v>
      </c>
      <c r="Z365" s="47"/>
      <c r="AA365" s="47" t="e">
        <f>HLOOKUP("Pad type",#REF!,MATCH($A365,#REF!,0),FALSE)</f>
        <v>#REF!</v>
      </c>
      <c r="AB365" s="63"/>
      <c r="AC365" s="63" t="e">
        <f>HLOOKUP("POR Pin State",#REF!,MATCH($A365,#REF!,0),FALSE)</f>
        <v>#REF!</v>
      </c>
      <c r="AD365" s="207"/>
      <c r="AE365" s="208"/>
      <c r="AF365" s="208"/>
      <c r="AG365" s="208"/>
      <c r="AH365" s="209"/>
      <c r="AI365" s="209"/>
      <c r="AJ365" s="210"/>
      <c r="AK365" s="210"/>
      <c r="AL365" s="210"/>
      <c r="AM365" s="210"/>
      <c r="AN365" s="210"/>
      <c r="AO365" s="210"/>
      <c r="AP365" s="210"/>
      <c r="AQ365" s="215" t="s">
        <v>849</v>
      </c>
      <c r="AR365" s="105"/>
      <c r="AS365" s="105"/>
      <c r="AT365" s="105"/>
      <c r="AU365" s="105"/>
      <c r="AV365" s="105"/>
      <c r="AW365" s="105"/>
      <c r="AX365" s="105"/>
      <c r="AY365" s="105"/>
      <c r="AZ365" s="105"/>
      <c r="BA365" s="105"/>
      <c r="BB365" s="218"/>
      <c r="BC365" s="105"/>
      <c r="BD365" s="219"/>
      <c r="BE365" s="246" t="s">
        <v>850</v>
      </c>
      <c r="BF365" s="147" t="e">
        <f>VLOOKUP($A365,#REF!,34,FALSE)</f>
        <v>#REF!</v>
      </c>
      <c r="BG365" s="148" t="e">
        <f>VLOOKUP($A365,#REF!,22,FALSE)</f>
        <v>#REF!</v>
      </c>
      <c r="BH365" s="149"/>
    </row>
    <row r="366" s="5" customFormat="1" ht="12.95" customHeight="1" spans="1:60">
      <c r="A366" s="203" t="s">
        <v>851</v>
      </c>
      <c r="B366" s="38" t="e">
        <f>VLOOKUP($A366,#REF!,34,FALSE)</f>
        <v>#REF!</v>
      </c>
      <c r="C366" s="39" t="str">
        <f t="shared" si="172"/>
        <v>unused_HDMI_DP0_TXDN3</v>
      </c>
      <c r="D366" s="40" t="e">
        <f>IF(LEN(VLOOKUP($A366,#REF!,8,FALSE)),LEFT(VLOOKUP($A366,#REF!,8,FALSE),LEN(VLOOKUP($A366,#REF!,8,FALSE))-2),"")</f>
        <v>#REF!</v>
      </c>
      <c r="E366" s="41" t="e">
        <f>IF(LEN(VLOOKUP($A366,#REF!,4,FALSE)),IF(INDEX(#REF!,MATCH($A366,#REF!,0),1),LEFT(VLOOKUP($A366,#REF!,4,FALSE),LEN(VLOOKUP($A366,#REF!,4,FALSE))-2),CONCATENATE(LEFT(VLOOKUP($A366,#REF!,4,FALSE),LEN(VLOOKUP($A366,#REF!,4,FALSE))-2),"*")),"")</f>
        <v>#REF!</v>
      </c>
      <c r="F366" s="42" t="e">
        <f>IF(LEN(VLOOKUP($A366,#REF!,5,FALSE)),IF(INDEX(#REF!,MATCH($A366,#REF!,0),2),LEFT(VLOOKUP($A366,#REF!,5,FALSE),LEN(VLOOKUP($A366,#REF!,5,FALSE))-2),CONCATENATE(LEFT(VLOOKUP($A366,#REF!,5,FALSE),LEN(VLOOKUP($A366,#REF!,5,FALSE))-2),"*")),"")</f>
        <v>#REF!</v>
      </c>
      <c r="G366" s="42" t="e">
        <f>IF(LEN(VLOOKUP($A366,#REF!,6,FALSE)),IF(INDEX(#REF!,MATCH($A366,#REF!,0),3),LEFT(VLOOKUP($A366,#REF!,6,FALSE),LEN(VLOOKUP($A366,#REF!,6,FALSE))-2),CONCATENATE(LEFT(VLOOKUP($A366,#REF!,6,FALSE),LEN(VLOOKUP($A366,#REF!,6,FALSE))-2),"*")),"")</f>
        <v>#REF!</v>
      </c>
      <c r="H366" s="43" t="e">
        <f>IF(LEN(VLOOKUP($A366,#REF!,7,FALSE)),IF(INDEX(#REF!,MATCH($A366,#REF!,0),4),LEFT(VLOOKUP($A366,#REF!,7,FALSE),LEN(VLOOKUP($A366,#REF!,7,FALSE))-2),CONCATENATE(LEFT(VLOOKUP($A366,#REF!,7,FALSE),LEN(VLOOKUP($A366,#REF!,7,FALSE))-2),"*")),"")</f>
        <v>#REF!</v>
      </c>
      <c r="I366" s="54" t="e">
        <f>IF(LEN(VLOOKUP($A366,#REF!,8,FALSE)),UPPER(RIGHT(VLOOKUP($A366,#REF!,8,FALSE),1)),"")</f>
        <v>#REF!</v>
      </c>
      <c r="J366" s="42" t="e">
        <f>IF(LEN(VLOOKUP($A366,#REF!,4,FALSE)),UPPER(RIGHT(VLOOKUP($A366,#REF!,4,FALSE),1)),"")</f>
        <v>#REF!</v>
      </c>
      <c r="K366" s="42" t="e">
        <f>IF(LEN(VLOOKUP($A366,#REF!,5,FALSE)),UPPER(RIGHT(VLOOKUP($A366,#REF!,5,FALSE),1)),"")</f>
        <v>#REF!</v>
      </c>
      <c r="L366" s="42" t="e">
        <f>IF(LEN(VLOOKUP($A366,#REF!,6,FALSE)),UPPER(RIGHT(VLOOKUP($A366,#REF!,6,FALSE),1)),"")</f>
        <v>#REF!</v>
      </c>
      <c r="M366" s="43" t="e">
        <f>IF(LEN(VLOOKUP($A366,#REF!,7,FALSE)),UPPER(RIGHT(VLOOKUP($A366,#REF!,7,FALSE),1)),"")</f>
        <v>#REF!</v>
      </c>
      <c r="N366" s="206"/>
      <c r="O366" s="206"/>
      <c r="P366" s="206"/>
      <c r="Q366" s="206"/>
      <c r="R366" s="206"/>
      <c r="S366" s="63" t="e">
        <f>HLOOKUP("Device Tree Pin Name",#REF!,MATCH($A366,#REF!,0),FALSE)</f>
        <v>#REF!</v>
      </c>
      <c r="T366" s="47" t="e">
        <f>HLOOKUP("power rail",#REF!,MATCH($A366,#REF!,0),FALSE)</f>
        <v>#REF!</v>
      </c>
      <c r="U366" s="62" t="e">
        <f>HLOOKUP("Wake Capable",#REF!,MATCH($A366,#REF!,0),FALSE)</f>
        <v>#REF!</v>
      </c>
      <c r="V366" s="62" t="e">
        <f>HLOOKUP("Strap",#REF!,MATCH($A366,#REF!,0),FALSE)</f>
        <v>#REF!</v>
      </c>
      <c r="W366" s="62"/>
      <c r="X366" s="62" t="e">
        <f>HLOOKUP("DPD_Control",#REF!,MATCH($A366,#REF!,0),FALSE)</f>
        <v>#REF!</v>
      </c>
      <c r="Y366" s="62" t="e">
        <f>HLOOKUP("DPD_Group",#REF!,MATCH($A366,#REF!,0),FALSE)</f>
        <v>#REF!</v>
      </c>
      <c r="Z366" s="47"/>
      <c r="AA366" s="47" t="e">
        <f>HLOOKUP("Pad type",#REF!,MATCH($A366,#REF!,0),FALSE)</f>
        <v>#REF!</v>
      </c>
      <c r="AB366" s="63"/>
      <c r="AC366" s="63" t="e">
        <f>HLOOKUP("POR Pin State",#REF!,MATCH($A366,#REF!,0),FALSE)</f>
        <v>#REF!</v>
      </c>
      <c r="AD366" s="207"/>
      <c r="AE366" s="208"/>
      <c r="AF366" s="208"/>
      <c r="AG366" s="208"/>
      <c r="AH366" s="209"/>
      <c r="AI366" s="209"/>
      <c r="AJ366" s="210"/>
      <c r="AK366" s="210"/>
      <c r="AL366" s="210"/>
      <c r="AM366" s="210"/>
      <c r="AN366" s="210"/>
      <c r="AO366" s="210"/>
      <c r="AP366" s="210"/>
      <c r="AQ366" s="215" t="s">
        <v>852</v>
      </c>
      <c r="AR366" s="105"/>
      <c r="AS366" s="105"/>
      <c r="AT366" s="105"/>
      <c r="AU366" s="105"/>
      <c r="AV366" s="105"/>
      <c r="AW366" s="105"/>
      <c r="AX366" s="105"/>
      <c r="AY366" s="105"/>
      <c r="AZ366" s="105"/>
      <c r="BA366" s="105"/>
      <c r="BB366" s="218"/>
      <c r="BC366" s="105"/>
      <c r="BD366" s="219"/>
      <c r="BE366" s="246" t="s">
        <v>853</v>
      </c>
      <c r="BF366" s="147" t="e">
        <f>VLOOKUP($A366,#REF!,34,FALSE)</f>
        <v>#REF!</v>
      </c>
      <c r="BG366" s="148" t="e">
        <f>VLOOKUP($A366,#REF!,22,FALSE)</f>
        <v>#REF!</v>
      </c>
      <c r="BH366" s="149"/>
    </row>
    <row r="367" s="5" customFormat="1" ht="12.95" customHeight="1" spans="1:60">
      <c r="A367" s="203" t="s">
        <v>854</v>
      </c>
      <c r="B367" s="38" t="e">
        <f>VLOOKUP($A367,#REF!,34,FALSE)</f>
        <v>#REF!</v>
      </c>
      <c r="C367" s="39" t="str">
        <f t="shared" si="172"/>
        <v>unused_HDMI_DP0_RSET</v>
      </c>
      <c r="D367" s="40" t="e">
        <f>IF(LEN(VLOOKUP($A367,#REF!,8,FALSE)),LEFT(VLOOKUP($A367,#REF!,8,FALSE),LEN(VLOOKUP($A367,#REF!,8,FALSE))-2),"")</f>
        <v>#REF!</v>
      </c>
      <c r="E367" s="41" t="e">
        <f>IF(LEN(VLOOKUP($A367,#REF!,4,FALSE)),IF(INDEX(#REF!,MATCH($A367,#REF!,0),1),LEFT(VLOOKUP($A367,#REF!,4,FALSE),LEN(VLOOKUP($A367,#REF!,4,FALSE))-2),CONCATENATE(LEFT(VLOOKUP($A367,#REF!,4,FALSE),LEN(VLOOKUP($A367,#REF!,4,FALSE))-2),"*")),"")</f>
        <v>#REF!</v>
      </c>
      <c r="F367" s="42" t="e">
        <f>IF(LEN(VLOOKUP($A367,#REF!,5,FALSE)),IF(INDEX(#REF!,MATCH($A367,#REF!,0),2),LEFT(VLOOKUP($A367,#REF!,5,FALSE),LEN(VLOOKUP($A367,#REF!,5,FALSE))-2),CONCATENATE(LEFT(VLOOKUP($A367,#REF!,5,FALSE),LEN(VLOOKUP($A367,#REF!,5,FALSE))-2),"*")),"")</f>
        <v>#REF!</v>
      </c>
      <c r="G367" s="42" t="e">
        <f>IF(LEN(VLOOKUP($A367,#REF!,6,FALSE)),IF(INDEX(#REF!,MATCH($A367,#REF!,0),3),LEFT(VLOOKUP($A367,#REF!,6,FALSE),LEN(VLOOKUP($A367,#REF!,6,FALSE))-2),CONCATENATE(LEFT(VLOOKUP($A367,#REF!,6,FALSE),LEN(VLOOKUP($A367,#REF!,6,FALSE))-2),"*")),"")</f>
        <v>#REF!</v>
      </c>
      <c r="H367" s="43" t="e">
        <f>IF(LEN(VLOOKUP($A367,#REF!,7,FALSE)),IF(INDEX(#REF!,MATCH($A367,#REF!,0),4),LEFT(VLOOKUP($A367,#REF!,7,FALSE),LEN(VLOOKUP($A367,#REF!,7,FALSE))-2),CONCATENATE(LEFT(VLOOKUP($A367,#REF!,7,FALSE),LEN(VLOOKUP($A367,#REF!,7,FALSE))-2),"*")),"")</f>
        <v>#REF!</v>
      </c>
      <c r="I367" s="54" t="e">
        <f>IF(LEN(VLOOKUP($A367,#REF!,8,FALSE)),UPPER(RIGHT(VLOOKUP($A367,#REF!,8,FALSE),1)),"")</f>
        <v>#REF!</v>
      </c>
      <c r="J367" s="42" t="e">
        <f>IF(LEN(VLOOKUP($A367,#REF!,4,FALSE)),UPPER(RIGHT(VLOOKUP($A367,#REF!,4,FALSE),1)),"")</f>
        <v>#REF!</v>
      </c>
      <c r="K367" s="42" t="e">
        <f>IF(LEN(VLOOKUP($A367,#REF!,5,FALSE)),UPPER(RIGHT(VLOOKUP($A367,#REF!,5,FALSE),1)),"")</f>
        <v>#REF!</v>
      </c>
      <c r="L367" s="42" t="e">
        <f>IF(LEN(VLOOKUP($A367,#REF!,6,FALSE)),UPPER(RIGHT(VLOOKUP($A367,#REF!,6,FALSE),1)),"")</f>
        <v>#REF!</v>
      </c>
      <c r="M367" s="43" t="e">
        <f>IF(LEN(VLOOKUP($A367,#REF!,7,FALSE)),UPPER(RIGHT(VLOOKUP($A367,#REF!,7,FALSE),1)),"")</f>
        <v>#REF!</v>
      </c>
      <c r="N367" s="206"/>
      <c r="O367" s="206"/>
      <c r="P367" s="206"/>
      <c r="Q367" s="206"/>
      <c r="R367" s="206"/>
      <c r="S367" s="63" t="e">
        <f>HLOOKUP("Device Tree Pin Name",#REF!,MATCH($A367,#REF!,0),FALSE)</f>
        <v>#REF!</v>
      </c>
      <c r="T367" s="47" t="e">
        <f>HLOOKUP("power rail",#REF!,MATCH($A367,#REF!,0),FALSE)</f>
        <v>#REF!</v>
      </c>
      <c r="U367" s="62" t="e">
        <f>HLOOKUP("Wake Capable",#REF!,MATCH($A367,#REF!,0),FALSE)</f>
        <v>#REF!</v>
      </c>
      <c r="V367" s="62" t="e">
        <f>HLOOKUP("Strap",#REF!,MATCH($A367,#REF!,0),FALSE)</f>
        <v>#REF!</v>
      </c>
      <c r="W367" s="62"/>
      <c r="X367" s="62" t="e">
        <f>HLOOKUP("DPD_Control",#REF!,MATCH($A367,#REF!,0),FALSE)</f>
        <v>#REF!</v>
      </c>
      <c r="Y367" s="62" t="e">
        <f>HLOOKUP("DPD_Group",#REF!,MATCH($A367,#REF!,0),FALSE)</f>
        <v>#REF!</v>
      </c>
      <c r="Z367" s="47"/>
      <c r="AA367" s="47" t="e">
        <f>HLOOKUP("Pad type",#REF!,MATCH($A367,#REF!,0),FALSE)</f>
        <v>#REF!</v>
      </c>
      <c r="AB367" s="63"/>
      <c r="AC367" s="63" t="e">
        <f>HLOOKUP("POR Pin State",#REF!,MATCH($A367,#REF!,0),FALSE)</f>
        <v>#REF!</v>
      </c>
      <c r="AD367" s="207"/>
      <c r="AE367" s="208"/>
      <c r="AF367" s="208"/>
      <c r="AG367" s="208"/>
      <c r="AH367" s="209"/>
      <c r="AI367" s="209"/>
      <c r="AJ367" s="210"/>
      <c r="AK367" s="210"/>
      <c r="AL367" s="210"/>
      <c r="AM367" s="210"/>
      <c r="AN367" s="210"/>
      <c r="AO367" s="210"/>
      <c r="AP367" s="210"/>
      <c r="AQ367" s="215" t="s">
        <v>852</v>
      </c>
      <c r="AR367" s="105"/>
      <c r="AS367" s="105"/>
      <c r="AT367" s="105"/>
      <c r="AU367" s="105"/>
      <c r="AV367" s="105"/>
      <c r="AW367" s="105"/>
      <c r="AX367" s="105"/>
      <c r="AY367" s="105"/>
      <c r="AZ367" s="105"/>
      <c r="BA367" s="403" t="s">
        <v>826</v>
      </c>
      <c r="BB367" s="218"/>
      <c r="BC367" s="105"/>
      <c r="BD367" s="219"/>
      <c r="BE367" s="246" t="s">
        <v>855</v>
      </c>
      <c r="BF367" s="147" t="e">
        <f>VLOOKUP($A367,#REF!,34,FALSE)</f>
        <v>#REF!</v>
      </c>
      <c r="BG367" s="148" t="e">
        <f>VLOOKUP($A367,#REF!,22,FALSE)</f>
        <v>#REF!</v>
      </c>
      <c r="BH367" s="149"/>
    </row>
    <row r="368" s="4" customFormat="1" ht="18" customHeight="1" spans="1:60">
      <c r="A368" s="32" t="s">
        <v>856</v>
      </c>
      <c r="B368" s="232" t="s">
        <v>857</v>
      </c>
      <c r="C368" s="33"/>
      <c r="D368" s="34"/>
      <c r="E368" s="34"/>
      <c r="F368" s="34"/>
      <c r="G368" s="34"/>
      <c r="H368" s="34"/>
      <c r="I368" s="33"/>
      <c r="J368" s="33"/>
      <c r="K368" s="33"/>
      <c r="L368" s="33"/>
      <c r="M368" s="33"/>
      <c r="N368" s="33"/>
      <c r="O368" s="33"/>
      <c r="P368" s="33"/>
      <c r="Q368" s="33"/>
      <c r="R368" s="33"/>
      <c r="S368" s="33"/>
      <c r="T368" s="33"/>
      <c r="U368" s="59"/>
      <c r="V368" s="59"/>
      <c r="W368" s="59"/>
      <c r="X368" s="59"/>
      <c r="Y368" s="59"/>
      <c r="Z368" s="80"/>
      <c r="AA368" s="80"/>
      <c r="AB368" s="80"/>
      <c r="AC368" s="80"/>
      <c r="AD368" s="80"/>
      <c r="AE368" s="80"/>
      <c r="AF368" s="80"/>
      <c r="AG368" s="80"/>
      <c r="AH368" s="80"/>
      <c r="AI368" s="80"/>
      <c r="AJ368" s="80"/>
      <c r="AK368" s="80"/>
      <c r="AL368" s="80"/>
      <c r="AM368" s="80"/>
      <c r="AN368" s="80"/>
      <c r="AO368" s="80"/>
      <c r="AP368" s="80"/>
      <c r="AQ368" s="98"/>
      <c r="AR368" s="98"/>
      <c r="AS368" s="99"/>
      <c r="AT368" s="99"/>
      <c r="AU368" s="99"/>
      <c r="AV368" s="99"/>
      <c r="AW368" s="99"/>
      <c r="AX368" s="99"/>
      <c r="AY368" s="99"/>
      <c r="AZ368" s="99"/>
      <c r="BA368" s="99"/>
      <c r="BB368" s="99"/>
      <c r="BC368" s="400" t="s">
        <v>153</v>
      </c>
      <c r="BD368" s="99"/>
      <c r="BE368" s="226" t="s">
        <v>856</v>
      </c>
      <c r="BF368" s="226" t="s">
        <v>857</v>
      </c>
      <c r="BG368" s="243"/>
      <c r="BH368" s="244"/>
    </row>
    <row r="369" s="5" customFormat="1" ht="12.95" customHeight="1" spans="1:60">
      <c r="A369" s="203" t="s">
        <v>858</v>
      </c>
      <c r="B369" s="38" t="e">
        <f>VLOOKUP($A369,#REF!,34,FALSE)</f>
        <v>#REF!</v>
      </c>
      <c r="C369" s="39" t="str">
        <f t="shared" ref="C369:C377" si="173">CONCATENATE("unused_",A369)</f>
        <v>unused_USB0_DP</v>
      </c>
      <c r="D369" s="40" t="e">
        <f>IF(LEN(VLOOKUP($A369,#REF!,8,FALSE)),LEFT(VLOOKUP($A369,#REF!,8,FALSE),LEN(VLOOKUP($A369,#REF!,8,FALSE))-2),"")</f>
        <v>#REF!</v>
      </c>
      <c r="E369" s="41" t="e">
        <f>IF(LEN(VLOOKUP($A369,#REF!,4,FALSE)),IF(INDEX(#REF!,MATCH($A369,#REF!,0),1),LEFT(VLOOKUP($A369,#REF!,4,FALSE),LEN(VLOOKUP($A369,#REF!,4,FALSE))-2),CONCATENATE(LEFT(VLOOKUP($A369,#REF!,4,FALSE),LEN(VLOOKUP($A369,#REF!,4,FALSE))-2),"*")),"")</f>
        <v>#REF!</v>
      </c>
      <c r="F369" s="42" t="e">
        <f>IF(LEN(VLOOKUP($A369,#REF!,5,FALSE)),IF(INDEX(#REF!,MATCH($A369,#REF!,0),2),LEFT(VLOOKUP($A369,#REF!,5,FALSE),LEN(VLOOKUP($A369,#REF!,5,FALSE))-2),CONCATENATE(LEFT(VLOOKUP($A369,#REF!,5,FALSE),LEN(VLOOKUP($A369,#REF!,5,FALSE))-2),"*")),"")</f>
        <v>#REF!</v>
      </c>
      <c r="G369" s="42" t="e">
        <f>IF(LEN(VLOOKUP($A369,#REF!,6,FALSE)),IF(INDEX(#REF!,MATCH($A369,#REF!,0),3),LEFT(VLOOKUP($A369,#REF!,6,FALSE),LEN(VLOOKUP($A369,#REF!,6,FALSE))-2),CONCATENATE(LEFT(VLOOKUP($A369,#REF!,6,FALSE),LEN(VLOOKUP($A369,#REF!,6,FALSE))-2),"*")),"")</f>
        <v>#REF!</v>
      </c>
      <c r="H369" s="43" t="e">
        <f>IF(LEN(VLOOKUP($A369,#REF!,7,FALSE)),IF(INDEX(#REF!,MATCH($A369,#REF!,0),4),LEFT(VLOOKUP($A369,#REF!,7,FALSE),LEN(VLOOKUP($A369,#REF!,7,FALSE))-2),CONCATENATE(LEFT(VLOOKUP($A369,#REF!,7,FALSE),LEN(VLOOKUP($A369,#REF!,7,FALSE))-2),"*")),"")</f>
        <v>#REF!</v>
      </c>
      <c r="I369" s="54" t="e">
        <f>IF(LEN(VLOOKUP($A369,#REF!,8,FALSE)),UPPER(RIGHT(VLOOKUP($A369,#REF!,8,FALSE),1)),"")</f>
        <v>#REF!</v>
      </c>
      <c r="J369" s="42" t="e">
        <f>IF(LEN(VLOOKUP($A369,#REF!,4,FALSE)),UPPER(RIGHT(VLOOKUP($A369,#REF!,4,FALSE),1)),"")</f>
        <v>#REF!</v>
      </c>
      <c r="K369" s="42" t="e">
        <f>IF(LEN(VLOOKUP($A369,#REF!,5,FALSE)),UPPER(RIGHT(VLOOKUP($A369,#REF!,5,FALSE),1)),"")</f>
        <v>#REF!</v>
      </c>
      <c r="L369" s="42" t="e">
        <f>IF(LEN(VLOOKUP($A369,#REF!,6,FALSE)),UPPER(RIGHT(VLOOKUP($A369,#REF!,6,FALSE),1)),"")</f>
        <v>#REF!</v>
      </c>
      <c r="M369" s="43" t="e">
        <f>IF(LEN(VLOOKUP($A369,#REF!,7,FALSE)),UPPER(RIGHT(VLOOKUP($A369,#REF!,7,FALSE),1)),"")</f>
        <v>#REF!</v>
      </c>
      <c r="N369" s="206"/>
      <c r="O369" s="206"/>
      <c r="P369" s="206"/>
      <c r="Q369" s="206"/>
      <c r="R369" s="206"/>
      <c r="S369" s="63" t="e">
        <f>HLOOKUP("Device Tree Pin Name",#REF!,MATCH($A369,#REF!,0),FALSE)</f>
        <v>#REF!</v>
      </c>
      <c r="T369" s="47" t="e">
        <f>HLOOKUP("power rail",#REF!,MATCH($A369,#REF!,0),FALSE)</f>
        <v>#REF!</v>
      </c>
      <c r="U369" s="62" t="e">
        <f>HLOOKUP("Wake Capable",#REF!,MATCH($A369,#REF!,0),FALSE)</f>
        <v>#REF!</v>
      </c>
      <c r="V369" s="62" t="e">
        <f>HLOOKUP("Strap",#REF!,MATCH($A369,#REF!,0),FALSE)</f>
        <v>#REF!</v>
      </c>
      <c r="W369" s="62"/>
      <c r="X369" s="62"/>
      <c r="Y369" s="62" t="e">
        <f>HLOOKUP("DPD_Group",#REF!,MATCH($A369,#REF!,0),FALSE)</f>
        <v>#REF!</v>
      </c>
      <c r="Z369" s="47"/>
      <c r="AA369" s="47" t="e">
        <f>HLOOKUP("Pad type",#REF!,MATCH($A369,#REF!,0),FALSE)</f>
        <v>#REF!</v>
      </c>
      <c r="AB369" s="61"/>
      <c r="AC369" s="61" t="e">
        <f>HLOOKUP("POR Pin State",#REF!,MATCH($A369,#REF!,0),FALSE)</f>
        <v>#REF!</v>
      </c>
      <c r="AD369" s="234"/>
      <c r="AE369" s="234"/>
      <c r="AF369" s="234"/>
      <c r="AG369" s="234"/>
      <c r="AH369" s="235"/>
      <c r="AI369" s="209"/>
      <c r="AJ369" s="210"/>
      <c r="AK369" s="210"/>
      <c r="AL369" s="210"/>
      <c r="AM369" s="210"/>
      <c r="AN369" s="210"/>
      <c r="AO369" s="210"/>
      <c r="AP369" s="210"/>
      <c r="AQ369" s="236" t="s">
        <v>858</v>
      </c>
      <c r="AR369" s="105"/>
      <c r="AS369" s="105"/>
      <c r="AT369" s="105"/>
      <c r="AU369" s="105"/>
      <c r="AV369" s="105"/>
      <c r="AW369" s="105"/>
      <c r="AX369" s="105"/>
      <c r="AY369" s="105"/>
      <c r="AZ369" s="105"/>
      <c r="BA369" s="105"/>
      <c r="BB369" s="218"/>
      <c r="BC369" s="216"/>
      <c r="BD369" s="219"/>
      <c r="BE369" s="146" t="s">
        <v>859</v>
      </c>
      <c r="BF369" s="147" t="e">
        <f>VLOOKUP($A369,#REF!,34,FALSE)</f>
        <v>#REF!</v>
      </c>
      <c r="BG369" s="148" t="e">
        <f>VLOOKUP($A369,#REF!,22,FALSE)</f>
        <v>#REF!</v>
      </c>
      <c r="BH369" s="149"/>
    </row>
    <row r="370" s="5" customFormat="1" ht="12.95" customHeight="1" spans="1:60">
      <c r="A370" s="203" t="s">
        <v>859</v>
      </c>
      <c r="B370" s="38" t="e">
        <f>VLOOKUP($A370,#REF!,34,FALSE)</f>
        <v>#REF!</v>
      </c>
      <c r="C370" s="39" t="str">
        <f t="shared" si="173"/>
        <v>unused_USB0_DN</v>
      </c>
      <c r="D370" s="40" t="e">
        <f>IF(LEN(VLOOKUP($A370,#REF!,8,FALSE)),LEFT(VLOOKUP($A370,#REF!,8,FALSE),LEN(VLOOKUP($A370,#REF!,8,FALSE))-2),"")</f>
        <v>#REF!</v>
      </c>
      <c r="E370" s="41" t="e">
        <f>IF(LEN(VLOOKUP($A370,#REF!,4,FALSE)),IF(INDEX(#REF!,MATCH($A370,#REF!,0),1),LEFT(VLOOKUP($A370,#REF!,4,FALSE),LEN(VLOOKUP($A370,#REF!,4,FALSE))-2),CONCATENATE(LEFT(VLOOKUP($A370,#REF!,4,FALSE),LEN(VLOOKUP($A370,#REF!,4,FALSE))-2),"*")),"")</f>
        <v>#REF!</v>
      </c>
      <c r="F370" s="42" t="e">
        <f>IF(LEN(VLOOKUP($A370,#REF!,5,FALSE)),IF(INDEX(#REF!,MATCH($A370,#REF!,0),2),LEFT(VLOOKUP($A370,#REF!,5,FALSE),LEN(VLOOKUP($A370,#REF!,5,FALSE))-2),CONCATENATE(LEFT(VLOOKUP($A370,#REF!,5,FALSE),LEN(VLOOKUP($A370,#REF!,5,FALSE))-2),"*")),"")</f>
        <v>#REF!</v>
      </c>
      <c r="G370" s="42" t="e">
        <f>IF(LEN(VLOOKUP($A370,#REF!,6,FALSE)),IF(INDEX(#REF!,MATCH($A370,#REF!,0),3),LEFT(VLOOKUP($A370,#REF!,6,FALSE),LEN(VLOOKUP($A370,#REF!,6,FALSE))-2),CONCATENATE(LEFT(VLOOKUP($A370,#REF!,6,FALSE),LEN(VLOOKUP($A370,#REF!,6,FALSE))-2),"*")),"")</f>
        <v>#REF!</v>
      </c>
      <c r="H370" s="43" t="e">
        <f>IF(LEN(VLOOKUP($A370,#REF!,7,FALSE)),IF(INDEX(#REF!,MATCH($A370,#REF!,0),4),LEFT(VLOOKUP($A370,#REF!,7,FALSE),LEN(VLOOKUP($A370,#REF!,7,FALSE))-2),CONCATENATE(LEFT(VLOOKUP($A370,#REF!,7,FALSE),LEN(VLOOKUP($A370,#REF!,7,FALSE))-2),"*")),"")</f>
        <v>#REF!</v>
      </c>
      <c r="I370" s="54" t="e">
        <f>IF(LEN(VLOOKUP($A370,#REF!,8,FALSE)),UPPER(RIGHT(VLOOKUP($A370,#REF!,8,FALSE),1)),"")</f>
        <v>#REF!</v>
      </c>
      <c r="J370" s="42" t="e">
        <f>IF(LEN(VLOOKUP($A370,#REF!,4,FALSE)),UPPER(RIGHT(VLOOKUP($A370,#REF!,4,FALSE),1)),"")</f>
        <v>#REF!</v>
      </c>
      <c r="K370" s="42" t="e">
        <f>IF(LEN(VLOOKUP($A370,#REF!,5,FALSE)),UPPER(RIGHT(VLOOKUP($A370,#REF!,5,FALSE),1)),"")</f>
        <v>#REF!</v>
      </c>
      <c r="L370" s="42" t="e">
        <f>IF(LEN(VLOOKUP($A370,#REF!,6,FALSE)),UPPER(RIGHT(VLOOKUP($A370,#REF!,6,FALSE),1)),"")</f>
        <v>#REF!</v>
      </c>
      <c r="M370" s="43" t="e">
        <f>IF(LEN(VLOOKUP($A370,#REF!,7,FALSE)),UPPER(RIGHT(VLOOKUP($A370,#REF!,7,FALSE),1)),"")</f>
        <v>#REF!</v>
      </c>
      <c r="N370" s="206"/>
      <c r="O370" s="206"/>
      <c r="P370" s="206"/>
      <c r="Q370" s="206"/>
      <c r="R370" s="206"/>
      <c r="S370" s="63" t="e">
        <f>HLOOKUP("Device Tree Pin Name",#REF!,MATCH($A370,#REF!,0),FALSE)</f>
        <v>#REF!</v>
      </c>
      <c r="T370" s="47" t="e">
        <f>HLOOKUP("power rail",#REF!,MATCH($A370,#REF!,0),FALSE)</f>
        <v>#REF!</v>
      </c>
      <c r="U370" s="62" t="e">
        <f>HLOOKUP("Wake Capable",#REF!,MATCH($A370,#REF!,0),FALSE)</f>
        <v>#REF!</v>
      </c>
      <c r="V370" s="62" t="e">
        <f>HLOOKUP("Strap",#REF!,MATCH($A370,#REF!,0),FALSE)</f>
        <v>#REF!</v>
      </c>
      <c r="W370" s="62"/>
      <c r="X370" s="62"/>
      <c r="Y370" s="62" t="e">
        <f>HLOOKUP("DPD_Group",#REF!,MATCH($A370,#REF!,0),FALSE)</f>
        <v>#REF!</v>
      </c>
      <c r="Z370" s="47"/>
      <c r="AA370" s="47" t="e">
        <f>HLOOKUP("Pad type",#REF!,MATCH($A370,#REF!,0),FALSE)</f>
        <v>#REF!</v>
      </c>
      <c r="AB370" s="63"/>
      <c r="AC370" s="63" t="e">
        <f>HLOOKUP("POR Pin State",#REF!,MATCH($A370,#REF!,0),FALSE)</f>
        <v>#REF!</v>
      </c>
      <c r="AD370" s="208"/>
      <c r="AE370" s="208"/>
      <c r="AF370" s="208"/>
      <c r="AG370" s="208"/>
      <c r="AH370" s="209"/>
      <c r="AI370" s="209"/>
      <c r="AJ370" s="210"/>
      <c r="AK370" s="210"/>
      <c r="AL370" s="210"/>
      <c r="AM370" s="210"/>
      <c r="AN370" s="210"/>
      <c r="AO370" s="210"/>
      <c r="AP370" s="210"/>
      <c r="AQ370" s="237" t="s">
        <v>858</v>
      </c>
      <c r="AR370" s="105"/>
      <c r="AS370" s="105"/>
      <c r="AT370" s="105"/>
      <c r="AU370" s="105"/>
      <c r="AV370" s="105"/>
      <c r="AW370" s="105"/>
      <c r="AX370" s="105"/>
      <c r="AY370" s="105"/>
      <c r="AZ370" s="105"/>
      <c r="BA370" s="105"/>
      <c r="BB370" s="218"/>
      <c r="BC370" s="105"/>
      <c r="BD370" s="219"/>
      <c r="BE370" s="150" t="s">
        <v>858</v>
      </c>
      <c r="BF370" s="147" t="e">
        <f>VLOOKUP($A370,#REF!,34,FALSE)</f>
        <v>#REF!</v>
      </c>
      <c r="BG370" s="148" t="e">
        <f>VLOOKUP($A370,#REF!,22,FALSE)</f>
        <v>#REF!</v>
      </c>
      <c r="BH370" s="149"/>
    </row>
    <row r="371" s="5" customFormat="1" ht="12.95" customHeight="1" spans="1:60">
      <c r="A371" s="203" t="s">
        <v>860</v>
      </c>
      <c r="B371" s="38" t="e">
        <f>VLOOKUP($A371,#REF!,34,FALSE)</f>
        <v>#REF!</v>
      </c>
      <c r="C371" s="39" t="str">
        <f t="shared" si="173"/>
        <v>unused_USB1_DP</v>
      </c>
      <c r="D371" s="40" t="e">
        <f>IF(LEN(VLOOKUP($A371,#REF!,8,FALSE)),LEFT(VLOOKUP($A371,#REF!,8,FALSE),LEN(VLOOKUP($A371,#REF!,8,FALSE))-2),"")</f>
        <v>#REF!</v>
      </c>
      <c r="E371" s="41" t="e">
        <f>IF(LEN(VLOOKUP($A371,#REF!,4,FALSE)),IF(INDEX(#REF!,MATCH($A371,#REF!,0),1),LEFT(VLOOKUP($A371,#REF!,4,FALSE),LEN(VLOOKUP($A371,#REF!,4,FALSE))-2),CONCATENATE(LEFT(VLOOKUP($A371,#REF!,4,FALSE),LEN(VLOOKUP($A371,#REF!,4,FALSE))-2),"*")),"")</f>
        <v>#REF!</v>
      </c>
      <c r="F371" s="42" t="e">
        <f>IF(LEN(VLOOKUP($A371,#REF!,5,FALSE)),IF(INDEX(#REF!,MATCH($A371,#REF!,0),2),LEFT(VLOOKUP($A371,#REF!,5,FALSE),LEN(VLOOKUP($A371,#REF!,5,FALSE))-2),CONCATENATE(LEFT(VLOOKUP($A371,#REF!,5,FALSE),LEN(VLOOKUP($A371,#REF!,5,FALSE))-2),"*")),"")</f>
        <v>#REF!</v>
      </c>
      <c r="G371" s="42" t="e">
        <f>IF(LEN(VLOOKUP($A371,#REF!,6,FALSE)),IF(INDEX(#REF!,MATCH($A371,#REF!,0),3),LEFT(VLOOKUP($A371,#REF!,6,FALSE),LEN(VLOOKUP($A371,#REF!,6,FALSE))-2),CONCATENATE(LEFT(VLOOKUP($A371,#REF!,6,FALSE),LEN(VLOOKUP($A371,#REF!,6,FALSE))-2),"*")),"")</f>
        <v>#REF!</v>
      </c>
      <c r="H371" s="43" t="e">
        <f>IF(LEN(VLOOKUP($A371,#REF!,7,FALSE)),IF(INDEX(#REF!,MATCH($A371,#REF!,0),4),LEFT(VLOOKUP($A371,#REF!,7,FALSE),LEN(VLOOKUP($A371,#REF!,7,FALSE))-2),CONCATENATE(LEFT(VLOOKUP($A371,#REF!,7,FALSE),LEN(VLOOKUP($A371,#REF!,7,FALSE))-2),"*")),"")</f>
        <v>#REF!</v>
      </c>
      <c r="I371" s="54" t="e">
        <f>IF(LEN(VLOOKUP($A371,#REF!,8,FALSE)),UPPER(RIGHT(VLOOKUP($A371,#REF!,8,FALSE),1)),"")</f>
        <v>#REF!</v>
      </c>
      <c r="J371" s="42" t="e">
        <f>IF(LEN(VLOOKUP($A371,#REF!,4,FALSE)),UPPER(RIGHT(VLOOKUP($A371,#REF!,4,FALSE),1)),"")</f>
        <v>#REF!</v>
      </c>
      <c r="K371" s="42" t="e">
        <f>IF(LEN(VLOOKUP($A371,#REF!,5,FALSE)),UPPER(RIGHT(VLOOKUP($A371,#REF!,5,FALSE),1)),"")</f>
        <v>#REF!</v>
      </c>
      <c r="L371" s="42" t="e">
        <f>IF(LEN(VLOOKUP($A371,#REF!,6,FALSE)),UPPER(RIGHT(VLOOKUP($A371,#REF!,6,FALSE),1)),"")</f>
        <v>#REF!</v>
      </c>
      <c r="M371" s="43" t="e">
        <f>IF(LEN(VLOOKUP($A371,#REF!,7,FALSE)),UPPER(RIGHT(VLOOKUP($A371,#REF!,7,FALSE),1)),"")</f>
        <v>#REF!</v>
      </c>
      <c r="N371" s="206"/>
      <c r="O371" s="206"/>
      <c r="P371" s="206"/>
      <c r="Q371" s="206"/>
      <c r="R371" s="206"/>
      <c r="S371" s="63" t="e">
        <f>HLOOKUP("Device Tree Pin Name",#REF!,MATCH($A371,#REF!,0),FALSE)</f>
        <v>#REF!</v>
      </c>
      <c r="T371" s="47" t="e">
        <f>HLOOKUP("power rail",#REF!,MATCH($A371,#REF!,0),FALSE)</f>
        <v>#REF!</v>
      </c>
      <c r="U371" s="62" t="e">
        <f>HLOOKUP("Wake Capable",#REF!,MATCH($A371,#REF!,0),FALSE)</f>
        <v>#REF!</v>
      </c>
      <c r="V371" s="62" t="e">
        <f>HLOOKUP("Strap",#REF!,MATCH($A371,#REF!,0),FALSE)</f>
        <v>#REF!</v>
      </c>
      <c r="W371" s="62"/>
      <c r="X371" s="62"/>
      <c r="Y371" s="62" t="e">
        <f>HLOOKUP("DPD_Group",#REF!,MATCH($A371,#REF!,0),FALSE)</f>
        <v>#REF!</v>
      </c>
      <c r="Z371" s="47"/>
      <c r="AA371" s="47" t="e">
        <f>HLOOKUP("Pad type",#REF!,MATCH($A371,#REF!,0),FALSE)</f>
        <v>#REF!</v>
      </c>
      <c r="AB371" s="63"/>
      <c r="AC371" s="63" t="e">
        <f>HLOOKUP("POR Pin State",#REF!,MATCH($A371,#REF!,0),FALSE)</f>
        <v>#REF!</v>
      </c>
      <c r="AD371" s="208"/>
      <c r="AE371" s="208"/>
      <c r="AF371" s="208"/>
      <c r="AG371" s="208"/>
      <c r="AH371" s="209"/>
      <c r="AI371" s="209"/>
      <c r="AJ371" s="210"/>
      <c r="AK371" s="210"/>
      <c r="AL371" s="210"/>
      <c r="AM371" s="210"/>
      <c r="AN371" s="210"/>
      <c r="AO371" s="210"/>
      <c r="AP371" s="210"/>
      <c r="AQ371" s="237" t="s">
        <v>861</v>
      </c>
      <c r="AR371" s="105"/>
      <c r="AS371" s="105"/>
      <c r="AT371" s="105"/>
      <c r="AU371" s="105"/>
      <c r="AV371" s="105"/>
      <c r="AW371" s="105"/>
      <c r="AX371" s="105"/>
      <c r="AY371" s="105"/>
      <c r="AZ371" s="105"/>
      <c r="BA371" s="105"/>
      <c r="BB371" s="218"/>
      <c r="BC371" s="105"/>
      <c r="BD371" s="219"/>
      <c r="BE371" s="150" t="s">
        <v>861</v>
      </c>
      <c r="BF371" s="147" t="e">
        <f>VLOOKUP($A371,#REF!,34,FALSE)</f>
        <v>#REF!</v>
      </c>
      <c r="BG371" s="148" t="e">
        <f>VLOOKUP($A371,#REF!,22,FALSE)</f>
        <v>#REF!</v>
      </c>
      <c r="BH371" s="149"/>
    </row>
    <row r="372" s="5" customFormat="1" ht="12.95" customHeight="1" spans="1:60">
      <c r="A372" s="203" t="s">
        <v>861</v>
      </c>
      <c r="B372" s="38" t="e">
        <f>VLOOKUP($A372,#REF!,34,FALSE)</f>
        <v>#REF!</v>
      </c>
      <c r="C372" s="39" t="str">
        <f t="shared" si="173"/>
        <v>unused_USB1_DN</v>
      </c>
      <c r="D372" s="40" t="e">
        <f>IF(LEN(VLOOKUP($A372,#REF!,8,FALSE)),LEFT(VLOOKUP($A372,#REF!,8,FALSE),LEN(VLOOKUP($A372,#REF!,8,FALSE))-2),"")</f>
        <v>#REF!</v>
      </c>
      <c r="E372" s="41" t="e">
        <f>IF(LEN(VLOOKUP($A372,#REF!,4,FALSE)),IF(INDEX(#REF!,MATCH($A372,#REF!,0),1),LEFT(VLOOKUP($A372,#REF!,4,FALSE),LEN(VLOOKUP($A372,#REF!,4,FALSE))-2),CONCATENATE(LEFT(VLOOKUP($A372,#REF!,4,FALSE),LEN(VLOOKUP($A372,#REF!,4,FALSE))-2),"*")),"")</f>
        <v>#REF!</v>
      </c>
      <c r="F372" s="42" t="e">
        <f>IF(LEN(VLOOKUP($A372,#REF!,5,FALSE)),IF(INDEX(#REF!,MATCH($A372,#REF!,0),2),LEFT(VLOOKUP($A372,#REF!,5,FALSE),LEN(VLOOKUP($A372,#REF!,5,FALSE))-2),CONCATENATE(LEFT(VLOOKUP($A372,#REF!,5,FALSE),LEN(VLOOKUP($A372,#REF!,5,FALSE))-2),"*")),"")</f>
        <v>#REF!</v>
      </c>
      <c r="G372" s="42" t="e">
        <f>IF(LEN(VLOOKUP($A372,#REF!,6,FALSE)),IF(INDEX(#REF!,MATCH($A372,#REF!,0),3),LEFT(VLOOKUP($A372,#REF!,6,FALSE),LEN(VLOOKUP($A372,#REF!,6,FALSE))-2),CONCATENATE(LEFT(VLOOKUP($A372,#REF!,6,FALSE),LEN(VLOOKUP($A372,#REF!,6,FALSE))-2),"*")),"")</f>
        <v>#REF!</v>
      </c>
      <c r="H372" s="43" t="e">
        <f>IF(LEN(VLOOKUP($A372,#REF!,7,FALSE)),IF(INDEX(#REF!,MATCH($A372,#REF!,0),4),LEFT(VLOOKUP($A372,#REF!,7,FALSE),LEN(VLOOKUP($A372,#REF!,7,FALSE))-2),CONCATENATE(LEFT(VLOOKUP($A372,#REF!,7,FALSE),LEN(VLOOKUP($A372,#REF!,7,FALSE))-2),"*")),"")</f>
        <v>#REF!</v>
      </c>
      <c r="I372" s="54" t="e">
        <f>IF(LEN(VLOOKUP($A372,#REF!,8,FALSE)),UPPER(RIGHT(VLOOKUP($A372,#REF!,8,FALSE),1)),"")</f>
        <v>#REF!</v>
      </c>
      <c r="J372" s="42" t="e">
        <f>IF(LEN(VLOOKUP($A372,#REF!,4,FALSE)),UPPER(RIGHT(VLOOKUP($A372,#REF!,4,FALSE),1)),"")</f>
        <v>#REF!</v>
      </c>
      <c r="K372" s="42" t="e">
        <f>IF(LEN(VLOOKUP($A372,#REF!,5,FALSE)),UPPER(RIGHT(VLOOKUP($A372,#REF!,5,FALSE),1)),"")</f>
        <v>#REF!</v>
      </c>
      <c r="L372" s="42" t="e">
        <f>IF(LEN(VLOOKUP($A372,#REF!,6,FALSE)),UPPER(RIGHT(VLOOKUP($A372,#REF!,6,FALSE),1)),"")</f>
        <v>#REF!</v>
      </c>
      <c r="M372" s="43" t="e">
        <f>IF(LEN(VLOOKUP($A372,#REF!,7,FALSE)),UPPER(RIGHT(VLOOKUP($A372,#REF!,7,FALSE),1)),"")</f>
        <v>#REF!</v>
      </c>
      <c r="N372" s="206"/>
      <c r="O372" s="206"/>
      <c r="P372" s="206"/>
      <c r="Q372" s="206"/>
      <c r="R372" s="206"/>
      <c r="S372" s="63" t="e">
        <f>HLOOKUP("Device Tree Pin Name",#REF!,MATCH($A372,#REF!,0),FALSE)</f>
        <v>#REF!</v>
      </c>
      <c r="T372" s="47" t="e">
        <f>HLOOKUP("power rail",#REF!,MATCH($A372,#REF!,0),FALSE)</f>
        <v>#REF!</v>
      </c>
      <c r="U372" s="62" t="e">
        <f>HLOOKUP("Wake Capable",#REF!,MATCH($A372,#REF!,0),FALSE)</f>
        <v>#REF!</v>
      </c>
      <c r="V372" s="62" t="e">
        <f>HLOOKUP("Strap",#REF!,MATCH($A372,#REF!,0),FALSE)</f>
        <v>#REF!</v>
      </c>
      <c r="W372" s="62"/>
      <c r="X372" s="62"/>
      <c r="Y372" s="62" t="e">
        <f>HLOOKUP("DPD_Group",#REF!,MATCH($A372,#REF!,0),FALSE)</f>
        <v>#REF!</v>
      </c>
      <c r="Z372" s="47"/>
      <c r="AA372" s="47" t="e">
        <f>HLOOKUP("Pad type",#REF!,MATCH($A372,#REF!,0),FALSE)</f>
        <v>#REF!</v>
      </c>
      <c r="AB372" s="63"/>
      <c r="AC372" s="63" t="e">
        <f>HLOOKUP("POR Pin State",#REF!,MATCH($A372,#REF!,0),FALSE)</f>
        <v>#REF!</v>
      </c>
      <c r="AD372" s="208"/>
      <c r="AE372" s="208"/>
      <c r="AF372" s="208"/>
      <c r="AG372" s="208"/>
      <c r="AH372" s="209"/>
      <c r="AI372" s="209"/>
      <c r="AJ372" s="210"/>
      <c r="AK372" s="210"/>
      <c r="AL372" s="210"/>
      <c r="AM372" s="210"/>
      <c r="AN372" s="210"/>
      <c r="AO372" s="210"/>
      <c r="AP372" s="210"/>
      <c r="AQ372" s="237" t="s">
        <v>860</v>
      </c>
      <c r="AR372" s="105"/>
      <c r="AS372" s="105"/>
      <c r="AT372" s="105"/>
      <c r="AU372" s="105"/>
      <c r="AV372" s="105"/>
      <c r="AW372" s="105"/>
      <c r="AX372" s="105"/>
      <c r="AY372" s="105"/>
      <c r="AZ372" s="105"/>
      <c r="BA372" s="105"/>
      <c r="BB372" s="218"/>
      <c r="BC372" s="105"/>
      <c r="BD372" s="219"/>
      <c r="BE372" s="150" t="s">
        <v>860</v>
      </c>
      <c r="BF372" s="147" t="e">
        <f>VLOOKUP($A372,#REF!,34,FALSE)</f>
        <v>#REF!</v>
      </c>
      <c r="BG372" s="148" t="e">
        <f>VLOOKUP($A372,#REF!,22,FALSE)</f>
        <v>#REF!</v>
      </c>
      <c r="BH372" s="149"/>
    </row>
    <row r="373" s="5" customFormat="1" ht="12.95" customHeight="1" spans="1:60">
      <c r="A373" s="203" t="s">
        <v>862</v>
      </c>
      <c r="B373" s="38" t="e">
        <f>VLOOKUP($A373,#REF!,34,FALSE)</f>
        <v>#REF!</v>
      </c>
      <c r="C373" s="39" t="str">
        <f t="shared" si="173"/>
        <v>unused_USB2_DP</v>
      </c>
      <c r="D373" s="40" t="e">
        <f>IF(LEN(VLOOKUP($A373,#REF!,8,FALSE)),LEFT(VLOOKUP($A373,#REF!,8,FALSE),LEN(VLOOKUP($A373,#REF!,8,FALSE))-2),"")</f>
        <v>#REF!</v>
      </c>
      <c r="E373" s="41" t="e">
        <f>IF(LEN(VLOOKUP($A373,#REF!,4,FALSE)),IF(INDEX(#REF!,MATCH($A373,#REF!,0),1),LEFT(VLOOKUP($A373,#REF!,4,FALSE),LEN(VLOOKUP($A373,#REF!,4,FALSE))-2),CONCATENATE(LEFT(VLOOKUP($A373,#REF!,4,FALSE),LEN(VLOOKUP($A373,#REF!,4,FALSE))-2),"*")),"")</f>
        <v>#REF!</v>
      </c>
      <c r="F373" s="42" t="e">
        <f>IF(LEN(VLOOKUP($A373,#REF!,5,FALSE)),IF(INDEX(#REF!,MATCH($A373,#REF!,0),2),LEFT(VLOOKUP($A373,#REF!,5,FALSE),LEN(VLOOKUP($A373,#REF!,5,FALSE))-2),CONCATENATE(LEFT(VLOOKUP($A373,#REF!,5,FALSE),LEN(VLOOKUP($A373,#REF!,5,FALSE))-2),"*")),"")</f>
        <v>#REF!</v>
      </c>
      <c r="G373" s="42" t="e">
        <f>IF(LEN(VLOOKUP($A373,#REF!,6,FALSE)),IF(INDEX(#REF!,MATCH($A373,#REF!,0),3),LEFT(VLOOKUP($A373,#REF!,6,FALSE),LEN(VLOOKUP($A373,#REF!,6,FALSE))-2),CONCATENATE(LEFT(VLOOKUP($A373,#REF!,6,FALSE),LEN(VLOOKUP($A373,#REF!,6,FALSE))-2),"*")),"")</f>
        <v>#REF!</v>
      </c>
      <c r="H373" s="43" t="e">
        <f>IF(LEN(VLOOKUP($A373,#REF!,7,FALSE)),IF(INDEX(#REF!,MATCH($A373,#REF!,0),4),LEFT(VLOOKUP($A373,#REF!,7,FALSE),LEN(VLOOKUP($A373,#REF!,7,FALSE))-2),CONCATENATE(LEFT(VLOOKUP($A373,#REF!,7,FALSE),LEN(VLOOKUP($A373,#REF!,7,FALSE))-2),"*")),"")</f>
        <v>#REF!</v>
      </c>
      <c r="I373" s="54" t="e">
        <f>IF(LEN(VLOOKUP($A373,#REF!,8,FALSE)),UPPER(RIGHT(VLOOKUP($A373,#REF!,8,FALSE),1)),"")</f>
        <v>#REF!</v>
      </c>
      <c r="J373" s="42" t="e">
        <f>IF(LEN(VLOOKUP($A373,#REF!,4,FALSE)),UPPER(RIGHT(VLOOKUP($A373,#REF!,4,FALSE),1)),"")</f>
        <v>#REF!</v>
      </c>
      <c r="K373" s="42" t="e">
        <f>IF(LEN(VLOOKUP($A373,#REF!,5,FALSE)),UPPER(RIGHT(VLOOKUP($A373,#REF!,5,FALSE),1)),"")</f>
        <v>#REF!</v>
      </c>
      <c r="L373" s="42" t="e">
        <f>IF(LEN(VLOOKUP($A373,#REF!,6,FALSE)),UPPER(RIGHT(VLOOKUP($A373,#REF!,6,FALSE),1)),"")</f>
        <v>#REF!</v>
      </c>
      <c r="M373" s="43" t="e">
        <f>IF(LEN(VLOOKUP($A373,#REF!,7,FALSE)),UPPER(RIGHT(VLOOKUP($A373,#REF!,7,FALSE),1)),"")</f>
        <v>#REF!</v>
      </c>
      <c r="N373" s="206"/>
      <c r="O373" s="206"/>
      <c r="P373" s="206"/>
      <c r="Q373" s="206"/>
      <c r="R373" s="206"/>
      <c r="S373" s="63" t="e">
        <f>HLOOKUP("Device Tree Pin Name",#REF!,MATCH($A373,#REF!,0),FALSE)</f>
        <v>#REF!</v>
      </c>
      <c r="T373" s="47" t="e">
        <f>HLOOKUP("power rail",#REF!,MATCH($A373,#REF!,0),FALSE)</f>
        <v>#REF!</v>
      </c>
      <c r="U373" s="62" t="e">
        <f>HLOOKUP("Wake Capable",#REF!,MATCH($A373,#REF!,0),FALSE)</f>
        <v>#REF!</v>
      </c>
      <c r="V373" s="62" t="e">
        <f>HLOOKUP("Strap",#REF!,MATCH($A373,#REF!,0),FALSE)</f>
        <v>#REF!</v>
      </c>
      <c r="W373" s="62"/>
      <c r="X373" s="62"/>
      <c r="Y373" s="62" t="e">
        <f>HLOOKUP("DPD_Group",#REF!,MATCH($A373,#REF!,0),FALSE)</f>
        <v>#REF!</v>
      </c>
      <c r="Z373" s="47"/>
      <c r="AA373" s="47" t="e">
        <f>HLOOKUP("Pad type",#REF!,MATCH($A373,#REF!,0),FALSE)</f>
        <v>#REF!</v>
      </c>
      <c r="AB373" s="63"/>
      <c r="AC373" s="63" t="e">
        <f>HLOOKUP("POR Pin State",#REF!,MATCH($A373,#REF!,0),FALSE)</f>
        <v>#REF!</v>
      </c>
      <c r="AD373" s="208"/>
      <c r="AE373" s="208"/>
      <c r="AF373" s="208"/>
      <c r="AG373" s="208"/>
      <c r="AH373" s="209"/>
      <c r="AI373" s="209"/>
      <c r="AJ373" s="210"/>
      <c r="AK373" s="210"/>
      <c r="AL373" s="210"/>
      <c r="AM373" s="210"/>
      <c r="AN373" s="210"/>
      <c r="AO373" s="210"/>
      <c r="AP373" s="210"/>
      <c r="AQ373" s="236" t="s">
        <v>863</v>
      </c>
      <c r="AR373" s="105"/>
      <c r="AS373" s="105"/>
      <c r="AT373" s="105"/>
      <c r="AU373" s="105"/>
      <c r="AV373" s="105"/>
      <c r="AW373" s="105"/>
      <c r="AX373" s="105"/>
      <c r="AY373" s="105"/>
      <c r="AZ373" s="105"/>
      <c r="BA373" s="105"/>
      <c r="BB373" s="218"/>
      <c r="BC373" s="105"/>
      <c r="BD373" s="219"/>
      <c r="BE373" s="150" t="s">
        <v>863</v>
      </c>
      <c r="BF373" s="147" t="e">
        <f>VLOOKUP($A373,#REF!,34,FALSE)</f>
        <v>#REF!</v>
      </c>
      <c r="BG373" s="148" t="e">
        <f>VLOOKUP($A373,#REF!,22,FALSE)</f>
        <v>#REF!</v>
      </c>
      <c r="BH373" s="149"/>
    </row>
    <row r="374" s="5" customFormat="1" ht="12.95" customHeight="1" spans="1:60">
      <c r="A374" s="203" t="s">
        <v>863</v>
      </c>
      <c r="B374" s="38" t="e">
        <f>VLOOKUP($A374,#REF!,34,FALSE)</f>
        <v>#REF!</v>
      </c>
      <c r="C374" s="39" t="str">
        <f t="shared" si="173"/>
        <v>unused_USB2_DN</v>
      </c>
      <c r="D374" s="40" t="e">
        <f>IF(LEN(VLOOKUP($A374,#REF!,8,FALSE)),LEFT(VLOOKUP($A374,#REF!,8,FALSE),LEN(VLOOKUP($A374,#REF!,8,FALSE))-2),"")</f>
        <v>#REF!</v>
      </c>
      <c r="E374" s="41" t="e">
        <f>IF(LEN(VLOOKUP($A374,#REF!,4,FALSE)),IF(INDEX(#REF!,MATCH($A374,#REF!,0),1),LEFT(VLOOKUP($A374,#REF!,4,FALSE),LEN(VLOOKUP($A374,#REF!,4,FALSE))-2),CONCATENATE(LEFT(VLOOKUP($A374,#REF!,4,FALSE),LEN(VLOOKUP($A374,#REF!,4,FALSE))-2),"*")),"")</f>
        <v>#REF!</v>
      </c>
      <c r="F374" s="42" t="e">
        <f>IF(LEN(VLOOKUP($A374,#REF!,5,FALSE)),IF(INDEX(#REF!,MATCH($A374,#REF!,0),2),LEFT(VLOOKUP($A374,#REF!,5,FALSE),LEN(VLOOKUP($A374,#REF!,5,FALSE))-2),CONCATENATE(LEFT(VLOOKUP($A374,#REF!,5,FALSE),LEN(VLOOKUP($A374,#REF!,5,FALSE))-2),"*")),"")</f>
        <v>#REF!</v>
      </c>
      <c r="G374" s="42" t="e">
        <f>IF(LEN(VLOOKUP($A374,#REF!,6,FALSE)),IF(INDEX(#REF!,MATCH($A374,#REF!,0),3),LEFT(VLOOKUP($A374,#REF!,6,FALSE),LEN(VLOOKUP($A374,#REF!,6,FALSE))-2),CONCATENATE(LEFT(VLOOKUP($A374,#REF!,6,FALSE),LEN(VLOOKUP($A374,#REF!,6,FALSE))-2),"*")),"")</f>
        <v>#REF!</v>
      </c>
      <c r="H374" s="43" t="e">
        <f>IF(LEN(VLOOKUP($A374,#REF!,7,FALSE)),IF(INDEX(#REF!,MATCH($A374,#REF!,0),4),LEFT(VLOOKUP($A374,#REF!,7,FALSE),LEN(VLOOKUP($A374,#REF!,7,FALSE))-2),CONCATENATE(LEFT(VLOOKUP($A374,#REF!,7,FALSE),LEN(VLOOKUP($A374,#REF!,7,FALSE))-2),"*")),"")</f>
        <v>#REF!</v>
      </c>
      <c r="I374" s="54" t="e">
        <f>IF(LEN(VLOOKUP($A374,#REF!,8,FALSE)),UPPER(RIGHT(VLOOKUP($A374,#REF!,8,FALSE),1)),"")</f>
        <v>#REF!</v>
      </c>
      <c r="J374" s="42" t="e">
        <f>IF(LEN(VLOOKUP($A374,#REF!,4,FALSE)),UPPER(RIGHT(VLOOKUP($A374,#REF!,4,FALSE),1)),"")</f>
        <v>#REF!</v>
      </c>
      <c r="K374" s="42" t="e">
        <f>IF(LEN(VLOOKUP($A374,#REF!,5,FALSE)),UPPER(RIGHT(VLOOKUP($A374,#REF!,5,FALSE),1)),"")</f>
        <v>#REF!</v>
      </c>
      <c r="L374" s="42" t="e">
        <f>IF(LEN(VLOOKUP($A374,#REF!,6,FALSE)),UPPER(RIGHT(VLOOKUP($A374,#REF!,6,FALSE),1)),"")</f>
        <v>#REF!</v>
      </c>
      <c r="M374" s="43" t="e">
        <f>IF(LEN(VLOOKUP($A374,#REF!,7,FALSE)),UPPER(RIGHT(VLOOKUP($A374,#REF!,7,FALSE),1)),"")</f>
        <v>#REF!</v>
      </c>
      <c r="N374" s="206"/>
      <c r="O374" s="206"/>
      <c r="P374" s="206"/>
      <c r="Q374" s="206"/>
      <c r="R374" s="206"/>
      <c r="S374" s="63" t="e">
        <f>HLOOKUP("Device Tree Pin Name",#REF!,MATCH($A374,#REF!,0),FALSE)</f>
        <v>#REF!</v>
      </c>
      <c r="T374" s="47" t="e">
        <f>HLOOKUP("power rail",#REF!,MATCH($A374,#REF!,0),FALSE)</f>
        <v>#REF!</v>
      </c>
      <c r="U374" s="62" t="e">
        <f>HLOOKUP("Wake Capable",#REF!,MATCH($A374,#REF!,0),FALSE)</f>
        <v>#REF!</v>
      </c>
      <c r="V374" s="62" t="e">
        <f>HLOOKUP("Strap",#REF!,MATCH($A374,#REF!,0),FALSE)</f>
        <v>#REF!</v>
      </c>
      <c r="W374" s="62"/>
      <c r="X374" s="62"/>
      <c r="Y374" s="62" t="e">
        <f>HLOOKUP("DPD_Group",#REF!,MATCH($A374,#REF!,0),FALSE)</f>
        <v>#REF!</v>
      </c>
      <c r="Z374" s="47"/>
      <c r="AA374" s="47" t="e">
        <f>HLOOKUP("Pad type",#REF!,MATCH($A374,#REF!,0),FALSE)</f>
        <v>#REF!</v>
      </c>
      <c r="AB374" s="63"/>
      <c r="AC374" s="63" t="e">
        <f>HLOOKUP("POR Pin State",#REF!,MATCH($A374,#REF!,0),FALSE)</f>
        <v>#REF!</v>
      </c>
      <c r="AD374" s="208"/>
      <c r="AE374" s="208"/>
      <c r="AF374" s="208"/>
      <c r="AG374" s="208"/>
      <c r="AH374" s="209"/>
      <c r="AI374" s="209"/>
      <c r="AJ374" s="210"/>
      <c r="AK374" s="210"/>
      <c r="AL374" s="210"/>
      <c r="AM374" s="210"/>
      <c r="AN374" s="210"/>
      <c r="AO374" s="210"/>
      <c r="AP374" s="210"/>
      <c r="AQ374" s="237" t="s">
        <v>862</v>
      </c>
      <c r="AR374" s="105"/>
      <c r="AS374" s="105"/>
      <c r="AT374" s="105"/>
      <c r="AU374" s="105"/>
      <c r="AV374" s="105"/>
      <c r="AW374" s="105"/>
      <c r="AX374" s="105"/>
      <c r="AY374" s="105"/>
      <c r="AZ374" s="105"/>
      <c r="BA374" s="105"/>
      <c r="BB374" s="218"/>
      <c r="BC374" s="105"/>
      <c r="BD374" s="219"/>
      <c r="BE374" s="150" t="s">
        <v>862</v>
      </c>
      <c r="BF374" s="147" t="e">
        <f>VLOOKUP($A374,#REF!,34,FALSE)</f>
        <v>#REF!</v>
      </c>
      <c r="BG374" s="148" t="e">
        <f>VLOOKUP($A374,#REF!,22,FALSE)</f>
        <v>#REF!</v>
      </c>
      <c r="BH374" s="149"/>
    </row>
    <row r="375" s="5" customFormat="1" ht="12.95" customHeight="1" spans="1:60">
      <c r="A375" s="203" t="s">
        <v>864</v>
      </c>
      <c r="B375" s="38" t="e">
        <f>VLOOKUP($A375,#REF!,34,FALSE)</f>
        <v>#REF!</v>
      </c>
      <c r="C375" s="39" t="str">
        <f t="shared" si="173"/>
        <v>unused_USB3_DP</v>
      </c>
      <c r="D375" s="40" t="e">
        <f>IF(LEN(VLOOKUP($A375,#REF!,8,FALSE)),LEFT(VLOOKUP($A375,#REF!,8,FALSE),LEN(VLOOKUP($A375,#REF!,8,FALSE))-2),"")</f>
        <v>#REF!</v>
      </c>
      <c r="E375" s="41" t="e">
        <f>IF(LEN(VLOOKUP($A375,#REF!,4,FALSE)),IF(INDEX(#REF!,MATCH($A375,#REF!,0),1),LEFT(VLOOKUP($A375,#REF!,4,FALSE),LEN(VLOOKUP($A375,#REF!,4,FALSE))-2),CONCATENATE(LEFT(VLOOKUP($A375,#REF!,4,FALSE),LEN(VLOOKUP($A375,#REF!,4,FALSE))-2),"*")),"")</f>
        <v>#REF!</v>
      </c>
      <c r="F375" s="42" t="e">
        <f>IF(LEN(VLOOKUP($A375,#REF!,5,FALSE)),IF(INDEX(#REF!,MATCH($A375,#REF!,0),2),LEFT(VLOOKUP($A375,#REF!,5,FALSE),LEN(VLOOKUP($A375,#REF!,5,FALSE))-2),CONCATENATE(LEFT(VLOOKUP($A375,#REF!,5,FALSE),LEN(VLOOKUP($A375,#REF!,5,FALSE))-2),"*")),"")</f>
        <v>#REF!</v>
      </c>
      <c r="G375" s="42" t="e">
        <f>IF(LEN(VLOOKUP($A375,#REF!,6,FALSE)),IF(INDEX(#REF!,MATCH($A375,#REF!,0),3),LEFT(VLOOKUP($A375,#REF!,6,FALSE),LEN(VLOOKUP($A375,#REF!,6,FALSE))-2),CONCATENATE(LEFT(VLOOKUP($A375,#REF!,6,FALSE),LEN(VLOOKUP($A375,#REF!,6,FALSE))-2),"*")),"")</f>
        <v>#REF!</v>
      </c>
      <c r="H375" s="43" t="e">
        <f>IF(LEN(VLOOKUP($A375,#REF!,7,FALSE)),IF(INDEX(#REF!,MATCH($A375,#REF!,0),4),LEFT(VLOOKUP($A375,#REF!,7,FALSE),LEN(VLOOKUP($A375,#REF!,7,FALSE))-2),CONCATENATE(LEFT(VLOOKUP($A375,#REF!,7,FALSE),LEN(VLOOKUP($A375,#REF!,7,FALSE))-2),"*")),"")</f>
        <v>#REF!</v>
      </c>
      <c r="I375" s="54" t="e">
        <f>IF(LEN(VLOOKUP($A375,#REF!,8,FALSE)),UPPER(RIGHT(VLOOKUP($A375,#REF!,8,FALSE),1)),"")</f>
        <v>#REF!</v>
      </c>
      <c r="J375" s="42" t="e">
        <f>IF(LEN(VLOOKUP($A375,#REF!,4,FALSE)),UPPER(RIGHT(VLOOKUP($A375,#REF!,4,FALSE),1)),"")</f>
        <v>#REF!</v>
      </c>
      <c r="K375" s="42" t="e">
        <f>IF(LEN(VLOOKUP($A375,#REF!,5,FALSE)),UPPER(RIGHT(VLOOKUP($A375,#REF!,5,FALSE),1)),"")</f>
        <v>#REF!</v>
      </c>
      <c r="L375" s="42" t="e">
        <f>IF(LEN(VLOOKUP($A375,#REF!,6,FALSE)),UPPER(RIGHT(VLOOKUP($A375,#REF!,6,FALSE),1)),"")</f>
        <v>#REF!</v>
      </c>
      <c r="M375" s="43" t="e">
        <f>IF(LEN(VLOOKUP($A375,#REF!,7,FALSE)),UPPER(RIGHT(VLOOKUP($A375,#REF!,7,FALSE),1)),"")</f>
        <v>#REF!</v>
      </c>
      <c r="N375" s="206"/>
      <c r="O375" s="206"/>
      <c r="P375" s="206"/>
      <c r="Q375" s="206"/>
      <c r="R375" s="206"/>
      <c r="S375" s="63" t="e">
        <f>HLOOKUP("Device Tree Pin Name",#REF!,MATCH($A375,#REF!,0),FALSE)</f>
        <v>#REF!</v>
      </c>
      <c r="T375" s="47" t="e">
        <f>HLOOKUP("power rail",#REF!,MATCH($A375,#REF!,0),FALSE)</f>
        <v>#REF!</v>
      </c>
      <c r="U375" s="62" t="e">
        <f>HLOOKUP("Wake Capable",#REF!,MATCH($A375,#REF!,0),FALSE)</f>
        <v>#REF!</v>
      </c>
      <c r="V375" s="62" t="e">
        <f>HLOOKUP("Strap",#REF!,MATCH($A375,#REF!,0),FALSE)</f>
        <v>#REF!</v>
      </c>
      <c r="W375" s="62"/>
      <c r="X375" s="62"/>
      <c r="Y375" s="62" t="e">
        <f>HLOOKUP("DPD_Group",#REF!,MATCH($A375,#REF!,0),FALSE)</f>
        <v>#REF!</v>
      </c>
      <c r="Z375" s="47"/>
      <c r="AA375" s="47" t="e">
        <f>HLOOKUP("Pad type",#REF!,MATCH($A375,#REF!,0),FALSE)</f>
        <v>#REF!</v>
      </c>
      <c r="AB375" s="63"/>
      <c r="AC375" s="63" t="e">
        <f>HLOOKUP("POR Pin State",#REF!,MATCH($A375,#REF!,0),FALSE)</f>
        <v>#REF!</v>
      </c>
      <c r="AD375" s="208"/>
      <c r="AE375" s="208"/>
      <c r="AF375" s="208"/>
      <c r="AG375" s="208"/>
      <c r="AH375" s="209"/>
      <c r="AI375" s="209"/>
      <c r="AJ375" s="210"/>
      <c r="AK375" s="210"/>
      <c r="AL375" s="210"/>
      <c r="AM375" s="210"/>
      <c r="AN375" s="210"/>
      <c r="AO375" s="210"/>
      <c r="AP375" s="210"/>
      <c r="AQ375" s="236" t="s">
        <v>865</v>
      </c>
      <c r="AR375" s="105"/>
      <c r="AS375" s="105"/>
      <c r="AT375" s="105"/>
      <c r="AU375" s="105"/>
      <c r="AV375" s="105"/>
      <c r="AW375" s="105"/>
      <c r="AX375" s="105"/>
      <c r="AY375" s="105"/>
      <c r="AZ375" s="105"/>
      <c r="BA375" s="105"/>
      <c r="BB375" s="218"/>
      <c r="BC375" s="105"/>
      <c r="BD375" s="219"/>
      <c r="BE375" s="150" t="s">
        <v>865</v>
      </c>
      <c r="BF375" s="147" t="e">
        <f>VLOOKUP($A375,#REF!,34,FALSE)</f>
        <v>#REF!</v>
      </c>
      <c r="BG375" s="148" t="e">
        <f>VLOOKUP($A375,#REF!,22,FALSE)</f>
        <v>#REF!</v>
      </c>
      <c r="BH375" s="149"/>
    </row>
    <row r="376" s="5" customFormat="1" ht="12.95" customHeight="1" spans="1:60">
      <c r="A376" s="203" t="s">
        <v>865</v>
      </c>
      <c r="B376" s="38" t="e">
        <f>VLOOKUP($A376,#REF!,34,FALSE)</f>
        <v>#REF!</v>
      </c>
      <c r="C376" s="39" t="str">
        <f t="shared" si="173"/>
        <v>unused_USB3_DN</v>
      </c>
      <c r="D376" s="40" t="e">
        <f>IF(LEN(VLOOKUP($A376,#REF!,8,FALSE)),LEFT(VLOOKUP($A376,#REF!,8,FALSE),LEN(VLOOKUP($A376,#REF!,8,FALSE))-2),"")</f>
        <v>#REF!</v>
      </c>
      <c r="E376" s="41" t="e">
        <f>IF(LEN(VLOOKUP($A376,#REF!,4,FALSE)),IF(INDEX(#REF!,MATCH($A376,#REF!,0),1),LEFT(VLOOKUP($A376,#REF!,4,FALSE),LEN(VLOOKUP($A376,#REF!,4,FALSE))-2),CONCATENATE(LEFT(VLOOKUP($A376,#REF!,4,FALSE),LEN(VLOOKUP($A376,#REF!,4,FALSE))-2),"*")),"")</f>
        <v>#REF!</v>
      </c>
      <c r="F376" s="42" t="e">
        <f>IF(LEN(VLOOKUP($A376,#REF!,5,FALSE)),IF(INDEX(#REF!,MATCH($A376,#REF!,0),2),LEFT(VLOOKUP($A376,#REF!,5,FALSE),LEN(VLOOKUP($A376,#REF!,5,FALSE))-2),CONCATENATE(LEFT(VLOOKUP($A376,#REF!,5,FALSE),LEN(VLOOKUP($A376,#REF!,5,FALSE))-2),"*")),"")</f>
        <v>#REF!</v>
      </c>
      <c r="G376" s="42" t="e">
        <f>IF(LEN(VLOOKUP($A376,#REF!,6,FALSE)),IF(INDEX(#REF!,MATCH($A376,#REF!,0),3),LEFT(VLOOKUP($A376,#REF!,6,FALSE),LEN(VLOOKUP($A376,#REF!,6,FALSE))-2),CONCATENATE(LEFT(VLOOKUP($A376,#REF!,6,FALSE),LEN(VLOOKUP($A376,#REF!,6,FALSE))-2),"*")),"")</f>
        <v>#REF!</v>
      </c>
      <c r="H376" s="43" t="e">
        <f>IF(LEN(VLOOKUP($A376,#REF!,7,FALSE)),IF(INDEX(#REF!,MATCH($A376,#REF!,0),4),LEFT(VLOOKUP($A376,#REF!,7,FALSE),LEN(VLOOKUP($A376,#REF!,7,FALSE))-2),CONCATENATE(LEFT(VLOOKUP($A376,#REF!,7,FALSE),LEN(VLOOKUP($A376,#REF!,7,FALSE))-2),"*")),"")</f>
        <v>#REF!</v>
      </c>
      <c r="I376" s="54" t="e">
        <f>IF(LEN(VLOOKUP($A376,#REF!,8,FALSE)),UPPER(RIGHT(VLOOKUP($A376,#REF!,8,FALSE),1)),"")</f>
        <v>#REF!</v>
      </c>
      <c r="J376" s="42" t="e">
        <f>IF(LEN(VLOOKUP($A376,#REF!,4,FALSE)),UPPER(RIGHT(VLOOKUP($A376,#REF!,4,FALSE),1)),"")</f>
        <v>#REF!</v>
      </c>
      <c r="K376" s="42" t="e">
        <f>IF(LEN(VLOOKUP($A376,#REF!,5,FALSE)),UPPER(RIGHT(VLOOKUP($A376,#REF!,5,FALSE),1)),"")</f>
        <v>#REF!</v>
      </c>
      <c r="L376" s="42" t="e">
        <f>IF(LEN(VLOOKUP($A376,#REF!,6,FALSE)),UPPER(RIGHT(VLOOKUP($A376,#REF!,6,FALSE),1)),"")</f>
        <v>#REF!</v>
      </c>
      <c r="M376" s="43" t="e">
        <f>IF(LEN(VLOOKUP($A376,#REF!,7,FALSE)),UPPER(RIGHT(VLOOKUP($A376,#REF!,7,FALSE),1)),"")</f>
        <v>#REF!</v>
      </c>
      <c r="N376" s="206"/>
      <c r="O376" s="206"/>
      <c r="P376" s="206"/>
      <c r="Q376" s="206"/>
      <c r="R376" s="206"/>
      <c r="S376" s="63" t="e">
        <f>HLOOKUP("Device Tree Pin Name",#REF!,MATCH($A376,#REF!,0),FALSE)</f>
        <v>#REF!</v>
      </c>
      <c r="T376" s="47" t="e">
        <f>HLOOKUP("power rail",#REF!,MATCH($A376,#REF!,0),FALSE)</f>
        <v>#REF!</v>
      </c>
      <c r="U376" s="62" t="e">
        <f>HLOOKUP("Wake Capable",#REF!,MATCH($A376,#REF!,0),FALSE)</f>
        <v>#REF!</v>
      </c>
      <c r="V376" s="62" t="e">
        <f>HLOOKUP("Strap",#REF!,MATCH($A376,#REF!,0),FALSE)</f>
        <v>#REF!</v>
      </c>
      <c r="W376" s="62"/>
      <c r="X376" s="62"/>
      <c r="Y376" s="62" t="e">
        <f>HLOOKUP("DPD_Group",#REF!,MATCH($A376,#REF!,0),FALSE)</f>
        <v>#REF!</v>
      </c>
      <c r="Z376" s="47"/>
      <c r="AA376" s="47" t="e">
        <f>HLOOKUP("Pad type",#REF!,MATCH($A376,#REF!,0),FALSE)</f>
        <v>#REF!</v>
      </c>
      <c r="AB376" s="63"/>
      <c r="AC376" s="63" t="e">
        <f>HLOOKUP("POR Pin State",#REF!,MATCH($A376,#REF!,0),FALSE)</f>
        <v>#REF!</v>
      </c>
      <c r="AD376" s="208"/>
      <c r="AE376" s="208"/>
      <c r="AF376" s="208"/>
      <c r="AG376" s="208"/>
      <c r="AH376" s="209"/>
      <c r="AI376" s="209"/>
      <c r="AJ376" s="210"/>
      <c r="AK376" s="210"/>
      <c r="AL376" s="210"/>
      <c r="AM376" s="210"/>
      <c r="AN376" s="210"/>
      <c r="AO376" s="210"/>
      <c r="AP376" s="210"/>
      <c r="AQ376" s="237" t="s">
        <v>864</v>
      </c>
      <c r="AR376" s="105"/>
      <c r="AS376" s="105"/>
      <c r="AT376" s="105"/>
      <c r="AU376" s="105"/>
      <c r="AV376" s="105"/>
      <c r="AW376" s="105"/>
      <c r="AX376" s="105"/>
      <c r="AY376" s="105"/>
      <c r="AZ376" s="105"/>
      <c r="BA376" s="105"/>
      <c r="BB376" s="218"/>
      <c r="BC376" s="105"/>
      <c r="BD376" s="219"/>
      <c r="BE376" s="151" t="s">
        <v>864</v>
      </c>
      <c r="BF376" s="147" t="e">
        <f>VLOOKUP($A376,#REF!,34,FALSE)</f>
        <v>#REF!</v>
      </c>
      <c r="BG376" s="148" t="e">
        <f>VLOOKUP($A376,#REF!,22,FALSE)</f>
        <v>#REF!</v>
      </c>
      <c r="BH376" s="149"/>
    </row>
    <row r="377" s="5" customFormat="1" ht="12.95" customHeight="1" spans="1:60">
      <c r="A377" s="203" t="s">
        <v>866</v>
      </c>
      <c r="B377" s="38" t="e">
        <f>VLOOKUP($A377,#REF!,34,FALSE)</f>
        <v>#REF!</v>
      </c>
      <c r="C377" s="39" t="str">
        <f t="shared" si="173"/>
        <v>unused_USB_REXT</v>
      </c>
      <c r="D377" s="40" t="e">
        <f>IF(LEN(VLOOKUP($A377,#REF!,8,FALSE)),LEFT(VLOOKUP($A377,#REF!,8,FALSE),LEN(VLOOKUP($A377,#REF!,8,FALSE))-2),"")</f>
        <v>#REF!</v>
      </c>
      <c r="E377" s="41" t="s">
        <v>866</v>
      </c>
      <c r="F377" s="42" t="e">
        <f>IF(LEN(VLOOKUP($A377,#REF!,5,FALSE)),IF(INDEX(#REF!,MATCH($A377,#REF!,0),2),LEFT(VLOOKUP($A377,#REF!,5,FALSE),LEN(VLOOKUP($A377,#REF!,5,FALSE))-2),CONCATENATE(LEFT(VLOOKUP($A377,#REF!,5,FALSE),LEN(VLOOKUP($A377,#REF!,5,FALSE))-2),"*")),"")</f>
        <v>#REF!</v>
      </c>
      <c r="G377" s="42" t="e">
        <f>IF(LEN(VLOOKUP($A377,#REF!,6,FALSE)),IF(INDEX(#REF!,MATCH($A377,#REF!,0),3),LEFT(VLOOKUP($A377,#REF!,6,FALSE),LEN(VLOOKUP($A377,#REF!,6,FALSE))-2),CONCATENATE(LEFT(VLOOKUP($A377,#REF!,6,FALSE),LEN(VLOOKUP($A377,#REF!,6,FALSE))-2),"*")),"")</f>
        <v>#REF!</v>
      </c>
      <c r="H377" s="43" t="e">
        <f>IF(LEN(VLOOKUP($A377,#REF!,7,FALSE)),IF(INDEX(#REF!,MATCH($A377,#REF!,0),4),LEFT(VLOOKUP($A377,#REF!,7,FALSE),LEN(VLOOKUP($A377,#REF!,7,FALSE))-2),CONCATENATE(LEFT(VLOOKUP($A377,#REF!,7,FALSE),LEN(VLOOKUP($A377,#REF!,7,FALSE))-2),"*")),"")</f>
        <v>#REF!</v>
      </c>
      <c r="I377" s="54" t="e">
        <f>IF(LEN(VLOOKUP($A377,#REF!,8,FALSE)),UPPER(RIGHT(VLOOKUP($A377,#REF!,8,FALSE),1)),"")</f>
        <v>#REF!</v>
      </c>
      <c r="J377" s="42" t="e">
        <f>IF(LEN(VLOOKUP($A377,#REF!,4,FALSE)),UPPER(RIGHT(VLOOKUP($A377,#REF!,4,FALSE),1)),"")</f>
        <v>#REF!</v>
      </c>
      <c r="K377" s="42" t="e">
        <f>IF(LEN(VLOOKUP($A377,#REF!,5,FALSE)),UPPER(RIGHT(VLOOKUP($A377,#REF!,5,FALSE),1)),"")</f>
        <v>#REF!</v>
      </c>
      <c r="L377" s="42" t="e">
        <f>IF(LEN(VLOOKUP($A377,#REF!,6,FALSE)),UPPER(RIGHT(VLOOKUP($A377,#REF!,6,FALSE),1)),"")</f>
        <v>#REF!</v>
      </c>
      <c r="M377" s="43" t="e">
        <f>IF(LEN(VLOOKUP($A377,#REF!,7,FALSE)),UPPER(RIGHT(VLOOKUP($A377,#REF!,7,FALSE),1)),"")</f>
        <v>#REF!</v>
      </c>
      <c r="N377" s="206"/>
      <c r="O377" s="206"/>
      <c r="P377" s="206"/>
      <c r="Q377" s="206"/>
      <c r="R377" s="206"/>
      <c r="S377" s="63" t="e">
        <f>HLOOKUP("Device Tree Pin Name",#REF!,MATCH($A377,#REF!,0),FALSE)</f>
        <v>#REF!</v>
      </c>
      <c r="T377" s="47" t="e">
        <f>HLOOKUP("power rail",#REF!,MATCH($A377,#REF!,0),FALSE)</f>
        <v>#REF!</v>
      </c>
      <c r="U377" s="62" t="e">
        <f>HLOOKUP("Wake Capable",#REF!,MATCH($A377,#REF!,0),FALSE)</f>
        <v>#REF!</v>
      </c>
      <c r="V377" s="62" t="e">
        <f>HLOOKUP("Strap",#REF!,MATCH($A377,#REF!,0),FALSE)</f>
        <v>#REF!</v>
      </c>
      <c r="W377" s="62"/>
      <c r="X377" s="62"/>
      <c r="Y377" s="62" t="e">
        <f>HLOOKUP("DPD_Group",#REF!,MATCH($A377,#REF!,0),FALSE)</f>
        <v>#REF!</v>
      </c>
      <c r="Z377" s="47"/>
      <c r="AA377" s="47" t="e">
        <f>HLOOKUP("Pad type",#REF!,MATCH($A377,#REF!,0),FALSE)</f>
        <v>#REF!</v>
      </c>
      <c r="AB377" s="63"/>
      <c r="AC377" s="63" t="e">
        <f>HLOOKUP("POR Pin State",#REF!,MATCH($A377,#REF!,0),FALSE)</f>
        <v>#REF!</v>
      </c>
      <c r="AD377" s="208"/>
      <c r="AE377" s="208"/>
      <c r="AF377" s="208"/>
      <c r="AG377" s="208"/>
      <c r="AH377" s="209"/>
      <c r="AI377" s="209"/>
      <c r="AJ377" s="210"/>
      <c r="AK377" s="210"/>
      <c r="AL377" s="210"/>
      <c r="AM377" s="210"/>
      <c r="AN377" s="210"/>
      <c r="AO377" s="210"/>
      <c r="AP377" s="210"/>
      <c r="AQ377" s="237" t="s">
        <v>866</v>
      </c>
      <c r="AR377" s="105"/>
      <c r="AS377" s="105"/>
      <c r="AT377" s="105"/>
      <c r="AU377" s="105"/>
      <c r="AV377" s="105"/>
      <c r="AW377" s="105"/>
      <c r="AX377" s="105"/>
      <c r="AY377" s="105"/>
      <c r="AZ377" s="105"/>
      <c r="BA377" s="403" t="s">
        <v>826</v>
      </c>
      <c r="BB377" s="218"/>
      <c r="BC377" s="105"/>
      <c r="BD377" s="219"/>
      <c r="BE377" s="151" t="s">
        <v>864</v>
      </c>
      <c r="BF377" s="147" t="e">
        <f>VLOOKUP($A377,#REF!,34,FALSE)</f>
        <v>#REF!</v>
      </c>
      <c r="BG377" s="148" t="e">
        <f>VLOOKUP($A377,#REF!,22,FALSE)</f>
        <v>#REF!</v>
      </c>
      <c r="BH377" s="149"/>
    </row>
    <row r="378" s="4" customFormat="1" ht="18" customHeight="1" spans="1:60">
      <c r="A378" s="32" t="s">
        <v>867</v>
      </c>
      <c r="B378" s="232" t="s">
        <v>868</v>
      </c>
      <c r="C378" s="33"/>
      <c r="D378" s="34"/>
      <c r="E378" s="34"/>
      <c r="F378" s="34"/>
      <c r="G378" s="34"/>
      <c r="H378" s="34"/>
      <c r="I378" s="33"/>
      <c r="J378" s="33"/>
      <c r="K378" s="33"/>
      <c r="L378" s="33"/>
      <c r="M378" s="33"/>
      <c r="N378" s="33"/>
      <c r="O378" s="33"/>
      <c r="P378" s="33"/>
      <c r="Q378" s="33"/>
      <c r="R378" s="33"/>
      <c r="S378" s="33"/>
      <c r="T378" s="33"/>
      <c r="U378" s="59"/>
      <c r="V378" s="59"/>
      <c r="W378" s="59"/>
      <c r="X378" s="59"/>
      <c r="Y378" s="59"/>
      <c r="Z378" s="80"/>
      <c r="AA378" s="80"/>
      <c r="AB378" s="80"/>
      <c r="AC378" s="80"/>
      <c r="AD378" s="80"/>
      <c r="AE378" s="80"/>
      <c r="AF378" s="80"/>
      <c r="AG378" s="80"/>
      <c r="AH378" s="80"/>
      <c r="AI378" s="80"/>
      <c r="AJ378" s="80"/>
      <c r="AK378" s="80"/>
      <c r="AL378" s="80"/>
      <c r="AM378" s="80"/>
      <c r="AN378" s="80"/>
      <c r="AO378" s="80"/>
      <c r="AP378" s="80"/>
      <c r="AQ378" s="98"/>
      <c r="AR378" s="98"/>
      <c r="AS378" s="99"/>
      <c r="AT378" s="99"/>
      <c r="AU378" s="99"/>
      <c r="AV378" s="99"/>
      <c r="AW378" s="99"/>
      <c r="AX378" s="99"/>
      <c r="AY378" s="99"/>
      <c r="AZ378" s="99"/>
      <c r="BA378" s="99"/>
      <c r="BB378" s="99"/>
      <c r="BC378" s="400" t="s">
        <v>829</v>
      </c>
      <c r="BD378" s="99"/>
      <c r="BE378" s="226" t="s">
        <v>867</v>
      </c>
      <c r="BF378" s="226" t="s">
        <v>868</v>
      </c>
      <c r="BG378" s="243"/>
      <c r="BH378" s="244"/>
    </row>
    <row r="379" s="5" customFormat="1" ht="12.95" customHeight="1" spans="1:60">
      <c r="A379" s="203" t="s">
        <v>869</v>
      </c>
      <c r="B379" s="38" t="e">
        <f>VLOOKUP($A379,#REF!,34,FALSE)</f>
        <v>#REF!</v>
      </c>
      <c r="C379" s="39" t="str">
        <f t="shared" ref="C379:C402" si="174">CONCATENATE("unused_",A379)</f>
        <v>unused_PEX_REFCLK1P</v>
      </c>
      <c r="D379" s="40" t="e">
        <f>IF(LEN(VLOOKUP($A379,#REF!,8,FALSE)),LEFT(VLOOKUP($A379,#REF!,8,FALSE),LEN(VLOOKUP($A379,#REF!,8,FALSE))-2),"")</f>
        <v>#REF!</v>
      </c>
      <c r="E379" s="41" t="e">
        <f>IF(LEN(VLOOKUP($A379,#REF!,4,FALSE)),IF(INDEX(#REF!,MATCH($A379,#REF!,0),1),LEFT(VLOOKUP($A379,#REF!,4,FALSE),LEN(VLOOKUP($A379,#REF!,4,FALSE))-2),CONCATENATE(LEFT(VLOOKUP($A379,#REF!,4,FALSE),LEN(VLOOKUP($A379,#REF!,4,FALSE))-2),"*")),"")</f>
        <v>#REF!</v>
      </c>
      <c r="F379" s="42" t="e">
        <f>IF(LEN(VLOOKUP($A379,#REF!,5,FALSE)),IF(INDEX(#REF!,MATCH($A379,#REF!,0),2),LEFT(VLOOKUP($A379,#REF!,5,FALSE),LEN(VLOOKUP($A379,#REF!,5,FALSE))-2),CONCATENATE(LEFT(VLOOKUP($A379,#REF!,5,FALSE),LEN(VLOOKUP($A379,#REF!,5,FALSE))-2),"*")),"")</f>
        <v>#REF!</v>
      </c>
      <c r="G379" s="42" t="e">
        <f>IF(LEN(VLOOKUP($A379,#REF!,6,FALSE)),IF(INDEX(#REF!,MATCH($A379,#REF!,0),3),LEFT(VLOOKUP($A379,#REF!,6,FALSE),LEN(VLOOKUP($A379,#REF!,6,FALSE))-2),CONCATENATE(LEFT(VLOOKUP($A379,#REF!,6,FALSE),LEN(VLOOKUP($A379,#REF!,6,FALSE))-2),"*")),"")</f>
        <v>#REF!</v>
      </c>
      <c r="H379" s="43" t="e">
        <f>IF(LEN(VLOOKUP($A379,#REF!,7,FALSE)),IF(INDEX(#REF!,MATCH($A379,#REF!,0),4),LEFT(VLOOKUP($A379,#REF!,7,FALSE),LEN(VLOOKUP($A379,#REF!,7,FALSE))-2),CONCATENATE(LEFT(VLOOKUP($A379,#REF!,7,FALSE),LEN(VLOOKUP($A379,#REF!,7,FALSE))-2),"*")),"")</f>
        <v>#REF!</v>
      </c>
      <c r="I379" s="54" t="e">
        <f>IF(LEN(VLOOKUP($A379,#REF!,8,FALSE)),UPPER(RIGHT(VLOOKUP($A379,#REF!,8,FALSE),1)),"")</f>
        <v>#REF!</v>
      </c>
      <c r="J379" s="42" t="e">
        <f>IF(LEN(VLOOKUP($A379,#REF!,4,FALSE)),UPPER(RIGHT(VLOOKUP($A379,#REF!,4,FALSE),1)),"")</f>
        <v>#REF!</v>
      </c>
      <c r="K379" s="42" t="e">
        <f>IF(LEN(VLOOKUP($A379,#REF!,5,FALSE)),UPPER(RIGHT(VLOOKUP($A379,#REF!,5,FALSE),1)),"")</f>
        <v>#REF!</v>
      </c>
      <c r="L379" s="42" t="e">
        <f>IF(LEN(VLOOKUP($A379,#REF!,6,FALSE)),UPPER(RIGHT(VLOOKUP($A379,#REF!,6,FALSE),1)),"")</f>
        <v>#REF!</v>
      </c>
      <c r="M379" s="43" t="e">
        <f>IF(LEN(VLOOKUP($A379,#REF!,7,FALSE)),UPPER(RIGHT(VLOOKUP($A379,#REF!,7,FALSE),1)),"")</f>
        <v>#REF!</v>
      </c>
      <c r="N379" s="206"/>
      <c r="O379" s="206"/>
      <c r="P379" s="206"/>
      <c r="Q379" s="206"/>
      <c r="R379" s="206"/>
      <c r="S379" s="63" t="e">
        <f>HLOOKUP("Device Tree Pin Name",#REF!,MATCH($A379,#REF!,0),FALSE)</f>
        <v>#REF!</v>
      </c>
      <c r="T379" s="47" t="e">
        <f>HLOOKUP("power rail",#REF!,MATCH($A379,#REF!,0),FALSE)</f>
        <v>#REF!</v>
      </c>
      <c r="U379" s="62" t="e">
        <f>HLOOKUP("Wake Capable",#REF!,MATCH($A379,#REF!,0),FALSE)</f>
        <v>#REF!</v>
      </c>
      <c r="V379" s="62" t="e">
        <f>HLOOKUP("Strap",#REF!,MATCH($A379,#REF!,0),FALSE)</f>
        <v>#REF!</v>
      </c>
      <c r="W379" s="62"/>
      <c r="X379" s="62"/>
      <c r="Y379" s="62"/>
      <c r="Z379" s="47"/>
      <c r="AA379" s="47" t="e">
        <f>HLOOKUP("Pad type",#REF!,MATCH($A379,#REF!,0),FALSE)</f>
        <v>#REF!</v>
      </c>
      <c r="AB379" s="61"/>
      <c r="AC379" s="61" t="e">
        <f>HLOOKUP("POR Pin State",#REF!,MATCH($A379,#REF!,0),FALSE)</f>
        <v>#REF!</v>
      </c>
      <c r="AD379" s="208"/>
      <c r="AE379" s="208"/>
      <c r="AF379" s="208"/>
      <c r="AG379" s="208"/>
      <c r="AH379" s="209"/>
      <c r="AI379" s="209"/>
      <c r="AJ379" s="210"/>
      <c r="AK379" s="210"/>
      <c r="AL379" s="210"/>
      <c r="AM379" s="210"/>
      <c r="AN379" s="210"/>
      <c r="AO379" s="210"/>
      <c r="AP379" s="210"/>
      <c r="AQ379" s="236" t="s">
        <v>870</v>
      </c>
      <c r="AR379" s="105"/>
      <c r="AS379" s="105"/>
      <c r="AT379" s="105"/>
      <c r="AU379" s="105"/>
      <c r="AV379" s="105"/>
      <c r="AW379" s="105"/>
      <c r="AX379" s="105"/>
      <c r="AY379" s="105"/>
      <c r="AZ379" s="105"/>
      <c r="BA379" s="105"/>
      <c r="BB379" s="218"/>
      <c r="BC379" s="105"/>
      <c r="BD379" s="219"/>
      <c r="BE379" s="230" t="s">
        <v>869</v>
      </c>
      <c r="BF379" s="147" t="e">
        <f>VLOOKUP($A379,#REF!,34,FALSE)</f>
        <v>#REF!</v>
      </c>
      <c r="BG379" s="148" t="e">
        <f>VLOOKUP($A379,#REF!,22,FALSE)</f>
        <v>#REF!</v>
      </c>
      <c r="BH379" s="149"/>
    </row>
    <row r="380" s="5" customFormat="1" ht="12.95" customHeight="1" spans="1:60">
      <c r="A380" s="203" t="s">
        <v>871</v>
      </c>
      <c r="B380" s="38" t="e">
        <f>VLOOKUP($A380,#REF!,34,FALSE)</f>
        <v>#REF!</v>
      </c>
      <c r="C380" s="39" t="str">
        <f t="shared" si="174"/>
        <v>unused_PEX_REFCLK1N</v>
      </c>
      <c r="D380" s="40" t="e">
        <f>IF(LEN(VLOOKUP($A380,#REF!,8,FALSE)),LEFT(VLOOKUP($A380,#REF!,8,FALSE),LEN(VLOOKUP($A380,#REF!,8,FALSE))-2),"")</f>
        <v>#REF!</v>
      </c>
      <c r="E380" s="41" t="e">
        <f>IF(LEN(VLOOKUP($A380,#REF!,4,FALSE)),IF(INDEX(#REF!,MATCH($A380,#REF!,0),1),LEFT(VLOOKUP($A380,#REF!,4,FALSE),LEN(VLOOKUP($A380,#REF!,4,FALSE))-2),CONCATENATE(LEFT(VLOOKUP($A380,#REF!,4,FALSE),LEN(VLOOKUP($A380,#REF!,4,FALSE))-2),"*")),"")</f>
        <v>#REF!</v>
      </c>
      <c r="F380" s="42" t="e">
        <f>IF(LEN(VLOOKUP($A380,#REF!,5,FALSE)),IF(INDEX(#REF!,MATCH($A380,#REF!,0),2),LEFT(VLOOKUP($A380,#REF!,5,FALSE),LEN(VLOOKUP($A380,#REF!,5,FALSE))-2),CONCATENATE(LEFT(VLOOKUP($A380,#REF!,5,FALSE),LEN(VLOOKUP($A380,#REF!,5,FALSE))-2),"*")),"")</f>
        <v>#REF!</v>
      </c>
      <c r="G380" s="42" t="e">
        <f>IF(LEN(VLOOKUP($A380,#REF!,6,FALSE)),IF(INDEX(#REF!,MATCH($A380,#REF!,0),3),LEFT(VLOOKUP($A380,#REF!,6,FALSE),LEN(VLOOKUP($A380,#REF!,6,FALSE))-2),CONCATENATE(LEFT(VLOOKUP($A380,#REF!,6,FALSE),LEN(VLOOKUP($A380,#REF!,6,FALSE))-2),"*")),"")</f>
        <v>#REF!</v>
      </c>
      <c r="H380" s="43" t="e">
        <f>IF(LEN(VLOOKUP($A380,#REF!,7,FALSE)),IF(INDEX(#REF!,MATCH($A380,#REF!,0),4),LEFT(VLOOKUP($A380,#REF!,7,FALSE),LEN(VLOOKUP($A380,#REF!,7,FALSE))-2),CONCATENATE(LEFT(VLOOKUP($A380,#REF!,7,FALSE),LEN(VLOOKUP($A380,#REF!,7,FALSE))-2),"*")),"")</f>
        <v>#REF!</v>
      </c>
      <c r="I380" s="54" t="e">
        <f>IF(LEN(VLOOKUP($A380,#REF!,8,FALSE)),UPPER(RIGHT(VLOOKUP($A380,#REF!,8,FALSE),1)),"")</f>
        <v>#REF!</v>
      </c>
      <c r="J380" s="42" t="e">
        <f>IF(LEN(VLOOKUP($A380,#REF!,4,FALSE)),UPPER(RIGHT(VLOOKUP($A380,#REF!,4,FALSE),1)),"")</f>
        <v>#REF!</v>
      </c>
      <c r="K380" s="42" t="e">
        <f>IF(LEN(VLOOKUP($A380,#REF!,5,FALSE)),UPPER(RIGHT(VLOOKUP($A380,#REF!,5,FALSE),1)),"")</f>
        <v>#REF!</v>
      </c>
      <c r="L380" s="42" t="e">
        <f>IF(LEN(VLOOKUP($A380,#REF!,6,FALSE)),UPPER(RIGHT(VLOOKUP($A380,#REF!,6,FALSE),1)),"")</f>
        <v>#REF!</v>
      </c>
      <c r="M380" s="43" t="e">
        <f>IF(LEN(VLOOKUP($A380,#REF!,7,FALSE)),UPPER(RIGHT(VLOOKUP($A380,#REF!,7,FALSE),1)),"")</f>
        <v>#REF!</v>
      </c>
      <c r="N380" s="206"/>
      <c r="O380" s="206"/>
      <c r="P380" s="206"/>
      <c r="Q380" s="206"/>
      <c r="R380" s="206"/>
      <c r="S380" s="63" t="e">
        <f>HLOOKUP("Device Tree Pin Name",#REF!,MATCH($A380,#REF!,0),FALSE)</f>
        <v>#REF!</v>
      </c>
      <c r="T380" s="47" t="e">
        <f>HLOOKUP("power rail",#REF!,MATCH($A380,#REF!,0),FALSE)</f>
        <v>#REF!</v>
      </c>
      <c r="U380" s="62" t="e">
        <f>HLOOKUP("Wake Capable",#REF!,MATCH($A380,#REF!,0),FALSE)</f>
        <v>#REF!</v>
      </c>
      <c r="V380" s="62" t="e">
        <f>HLOOKUP("Strap",#REF!,MATCH($A380,#REF!,0),FALSE)</f>
        <v>#REF!</v>
      </c>
      <c r="W380" s="62"/>
      <c r="X380" s="62"/>
      <c r="Y380" s="62"/>
      <c r="Z380" s="47"/>
      <c r="AA380" s="47" t="e">
        <f>HLOOKUP("Pad type",#REF!,MATCH($A380,#REF!,0),FALSE)</f>
        <v>#REF!</v>
      </c>
      <c r="AB380" s="63"/>
      <c r="AC380" s="63" t="e">
        <f>HLOOKUP("POR Pin State",#REF!,MATCH($A380,#REF!,0),FALSE)</f>
        <v>#REF!</v>
      </c>
      <c r="AD380" s="208"/>
      <c r="AE380" s="208"/>
      <c r="AF380" s="208"/>
      <c r="AG380" s="208"/>
      <c r="AH380" s="209"/>
      <c r="AI380" s="209"/>
      <c r="AJ380" s="210"/>
      <c r="AK380" s="210"/>
      <c r="AL380" s="210"/>
      <c r="AM380" s="210"/>
      <c r="AN380" s="210"/>
      <c r="AO380" s="210"/>
      <c r="AP380" s="210"/>
      <c r="AQ380" s="237" t="s">
        <v>872</v>
      </c>
      <c r="AR380" s="105"/>
      <c r="AS380" s="105"/>
      <c r="AT380" s="105"/>
      <c r="AU380" s="105"/>
      <c r="AV380" s="105"/>
      <c r="AW380" s="105"/>
      <c r="AX380" s="105"/>
      <c r="AY380" s="105"/>
      <c r="AZ380" s="105"/>
      <c r="BA380" s="105"/>
      <c r="BB380" s="218"/>
      <c r="BC380" s="105"/>
      <c r="BD380" s="219"/>
      <c r="BE380" s="231" t="s">
        <v>871</v>
      </c>
      <c r="BF380" s="147" t="e">
        <f>VLOOKUP($A380,#REF!,34,FALSE)</f>
        <v>#REF!</v>
      </c>
      <c r="BG380" s="148" t="e">
        <f>VLOOKUP($A380,#REF!,22,FALSE)</f>
        <v>#REF!</v>
      </c>
      <c r="BH380" s="149"/>
    </row>
    <row r="381" s="5" customFormat="1" ht="12.95" customHeight="1" spans="1:60">
      <c r="A381" s="203" t="s">
        <v>873</v>
      </c>
      <c r="B381" s="38" t="e">
        <f>VLOOKUP($A381,#REF!,34,FALSE)</f>
        <v>#REF!</v>
      </c>
      <c r="C381" s="39" t="str">
        <f t="shared" si="174"/>
        <v>unused_PEX_REFCLK2P</v>
      </c>
      <c r="D381" s="40" t="e">
        <f>IF(LEN(VLOOKUP($A381,#REF!,8,FALSE)),LEFT(VLOOKUP($A381,#REF!,8,FALSE),LEN(VLOOKUP($A381,#REF!,8,FALSE))-2),"")</f>
        <v>#REF!</v>
      </c>
      <c r="E381" s="41" t="e">
        <f>IF(LEN(VLOOKUP($A381,#REF!,4,FALSE)),IF(INDEX(#REF!,MATCH($A381,#REF!,0),1),LEFT(VLOOKUP($A381,#REF!,4,FALSE),LEN(VLOOKUP($A381,#REF!,4,FALSE))-2),CONCATENATE(LEFT(VLOOKUP($A381,#REF!,4,FALSE),LEN(VLOOKUP($A381,#REF!,4,FALSE))-2),"*")),"")</f>
        <v>#REF!</v>
      </c>
      <c r="F381" s="42" t="e">
        <f>IF(LEN(VLOOKUP($A381,#REF!,5,FALSE)),IF(INDEX(#REF!,MATCH($A381,#REF!,0),2),LEFT(VLOOKUP($A381,#REF!,5,FALSE),LEN(VLOOKUP($A381,#REF!,5,FALSE))-2),CONCATENATE(LEFT(VLOOKUP($A381,#REF!,5,FALSE),LEN(VLOOKUP($A381,#REF!,5,FALSE))-2),"*")),"")</f>
        <v>#REF!</v>
      </c>
      <c r="G381" s="42" t="e">
        <f>IF(LEN(VLOOKUP($A381,#REF!,6,FALSE)),IF(INDEX(#REF!,MATCH($A381,#REF!,0),3),LEFT(VLOOKUP($A381,#REF!,6,FALSE),LEN(VLOOKUP($A381,#REF!,6,FALSE))-2),CONCATENATE(LEFT(VLOOKUP($A381,#REF!,6,FALSE),LEN(VLOOKUP($A381,#REF!,6,FALSE))-2),"*")),"")</f>
        <v>#REF!</v>
      </c>
      <c r="H381" s="43" t="e">
        <f>IF(LEN(VLOOKUP($A381,#REF!,7,FALSE)),IF(INDEX(#REF!,MATCH($A381,#REF!,0),4),LEFT(VLOOKUP($A381,#REF!,7,FALSE),LEN(VLOOKUP($A381,#REF!,7,FALSE))-2),CONCATENATE(LEFT(VLOOKUP($A381,#REF!,7,FALSE),LEN(VLOOKUP($A381,#REF!,7,FALSE))-2),"*")),"")</f>
        <v>#REF!</v>
      </c>
      <c r="I381" s="54" t="e">
        <f>IF(LEN(VLOOKUP($A381,#REF!,8,FALSE)),UPPER(RIGHT(VLOOKUP($A381,#REF!,8,FALSE),1)),"")</f>
        <v>#REF!</v>
      </c>
      <c r="J381" s="42" t="e">
        <f>IF(LEN(VLOOKUP($A381,#REF!,4,FALSE)),UPPER(RIGHT(VLOOKUP($A381,#REF!,4,FALSE),1)),"")</f>
        <v>#REF!</v>
      </c>
      <c r="K381" s="42" t="e">
        <f>IF(LEN(VLOOKUP($A381,#REF!,5,FALSE)),UPPER(RIGHT(VLOOKUP($A381,#REF!,5,FALSE),1)),"")</f>
        <v>#REF!</v>
      </c>
      <c r="L381" s="42" t="e">
        <f>IF(LEN(VLOOKUP($A381,#REF!,6,FALSE)),UPPER(RIGHT(VLOOKUP($A381,#REF!,6,FALSE),1)),"")</f>
        <v>#REF!</v>
      </c>
      <c r="M381" s="43" t="e">
        <f>IF(LEN(VLOOKUP($A381,#REF!,7,FALSE)),UPPER(RIGHT(VLOOKUP($A381,#REF!,7,FALSE),1)),"")</f>
        <v>#REF!</v>
      </c>
      <c r="N381" s="206"/>
      <c r="O381" s="206"/>
      <c r="P381" s="206"/>
      <c r="Q381" s="206"/>
      <c r="R381" s="206"/>
      <c r="S381" s="63" t="e">
        <f>HLOOKUP("Device Tree Pin Name",#REF!,MATCH($A381,#REF!,0),FALSE)</f>
        <v>#REF!</v>
      </c>
      <c r="T381" s="47" t="e">
        <f>HLOOKUP("power rail",#REF!,MATCH($A381,#REF!,0),FALSE)</f>
        <v>#REF!</v>
      </c>
      <c r="U381" s="62" t="e">
        <f>HLOOKUP("Wake Capable",#REF!,MATCH($A381,#REF!,0),FALSE)</f>
        <v>#REF!</v>
      </c>
      <c r="V381" s="62" t="e">
        <f>HLOOKUP("Strap",#REF!,MATCH($A381,#REF!,0),FALSE)</f>
        <v>#REF!</v>
      </c>
      <c r="W381" s="62"/>
      <c r="X381" s="62"/>
      <c r="Y381" s="62"/>
      <c r="Z381" s="47"/>
      <c r="AA381" s="47" t="e">
        <f>HLOOKUP("Pad type",#REF!,MATCH($A381,#REF!,0),FALSE)</f>
        <v>#REF!</v>
      </c>
      <c r="AB381" s="63"/>
      <c r="AC381" s="63" t="e">
        <f>HLOOKUP("POR Pin State",#REF!,MATCH($A381,#REF!,0),FALSE)</f>
        <v>#REF!</v>
      </c>
      <c r="AD381" s="208"/>
      <c r="AE381" s="208"/>
      <c r="AF381" s="208"/>
      <c r="AG381" s="208"/>
      <c r="AH381" s="209"/>
      <c r="AI381" s="209"/>
      <c r="AJ381" s="210"/>
      <c r="AK381" s="210"/>
      <c r="AL381" s="210"/>
      <c r="AM381" s="210"/>
      <c r="AN381" s="210"/>
      <c r="AO381" s="210"/>
      <c r="AP381" s="210"/>
      <c r="AQ381" s="236" t="s">
        <v>874</v>
      </c>
      <c r="AR381" s="105"/>
      <c r="AS381" s="105"/>
      <c r="AT381" s="105"/>
      <c r="AU381" s="105"/>
      <c r="AV381" s="105"/>
      <c r="AW381" s="105"/>
      <c r="AX381" s="105"/>
      <c r="AY381" s="105"/>
      <c r="AZ381" s="105"/>
      <c r="BA381" s="105"/>
      <c r="BB381" s="218"/>
      <c r="BC381" s="105"/>
      <c r="BD381" s="219"/>
      <c r="BE381" s="231" t="s">
        <v>873</v>
      </c>
      <c r="BF381" s="147" t="e">
        <f>VLOOKUP($A381,#REF!,34,FALSE)</f>
        <v>#REF!</v>
      </c>
      <c r="BG381" s="148" t="e">
        <f>VLOOKUP($A381,#REF!,22,FALSE)</f>
        <v>#REF!</v>
      </c>
      <c r="BH381" s="149"/>
    </row>
    <row r="382" s="5" customFormat="1" ht="12.95" customHeight="1" spans="1:60">
      <c r="A382" s="203" t="s">
        <v>875</v>
      </c>
      <c r="B382" s="38" t="e">
        <f>VLOOKUP($A382,#REF!,34,FALSE)</f>
        <v>#REF!</v>
      </c>
      <c r="C382" s="39" t="str">
        <f t="shared" si="174"/>
        <v>unused_PEX_REFCLK2N</v>
      </c>
      <c r="D382" s="40" t="e">
        <f>IF(LEN(VLOOKUP($A382,#REF!,8,FALSE)),LEFT(VLOOKUP($A382,#REF!,8,FALSE),LEN(VLOOKUP($A382,#REF!,8,FALSE))-2),"")</f>
        <v>#REF!</v>
      </c>
      <c r="E382" s="41" t="e">
        <f>IF(LEN(VLOOKUP($A382,#REF!,4,FALSE)),IF(INDEX(#REF!,MATCH($A382,#REF!,0),1),LEFT(VLOOKUP($A382,#REF!,4,FALSE),LEN(VLOOKUP($A382,#REF!,4,FALSE))-2),CONCATENATE(LEFT(VLOOKUP($A382,#REF!,4,FALSE),LEN(VLOOKUP($A382,#REF!,4,FALSE))-2),"*")),"")</f>
        <v>#REF!</v>
      </c>
      <c r="F382" s="42" t="e">
        <f>IF(LEN(VLOOKUP($A382,#REF!,5,FALSE)),IF(INDEX(#REF!,MATCH($A382,#REF!,0),2),LEFT(VLOOKUP($A382,#REF!,5,FALSE),LEN(VLOOKUP($A382,#REF!,5,FALSE))-2),CONCATENATE(LEFT(VLOOKUP($A382,#REF!,5,FALSE),LEN(VLOOKUP($A382,#REF!,5,FALSE))-2),"*")),"")</f>
        <v>#REF!</v>
      </c>
      <c r="G382" s="42" t="e">
        <f>IF(LEN(VLOOKUP($A382,#REF!,6,FALSE)),IF(INDEX(#REF!,MATCH($A382,#REF!,0),3),LEFT(VLOOKUP($A382,#REF!,6,FALSE),LEN(VLOOKUP($A382,#REF!,6,FALSE))-2),CONCATENATE(LEFT(VLOOKUP($A382,#REF!,6,FALSE),LEN(VLOOKUP($A382,#REF!,6,FALSE))-2),"*")),"")</f>
        <v>#REF!</v>
      </c>
      <c r="H382" s="43" t="e">
        <f>IF(LEN(VLOOKUP($A382,#REF!,7,FALSE)),IF(INDEX(#REF!,MATCH($A382,#REF!,0),4),LEFT(VLOOKUP($A382,#REF!,7,FALSE),LEN(VLOOKUP($A382,#REF!,7,FALSE))-2),CONCATENATE(LEFT(VLOOKUP($A382,#REF!,7,FALSE),LEN(VLOOKUP($A382,#REF!,7,FALSE))-2),"*")),"")</f>
        <v>#REF!</v>
      </c>
      <c r="I382" s="54" t="e">
        <f>IF(LEN(VLOOKUP($A382,#REF!,8,FALSE)),UPPER(RIGHT(VLOOKUP($A382,#REF!,8,FALSE),1)),"")</f>
        <v>#REF!</v>
      </c>
      <c r="J382" s="42" t="e">
        <f>IF(LEN(VLOOKUP($A382,#REF!,4,FALSE)),UPPER(RIGHT(VLOOKUP($A382,#REF!,4,FALSE),1)),"")</f>
        <v>#REF!</v>
      </c>
      <c r="K382" s="42" t="e">
        <f>IF(LEN(VLOOKUP($A382,#REF!,5,FALSE)),UPPER(RIGHT(VLOOKUP($A382,#REF!,5,FALSE),1)),"")</f>
        <v>#REF!</v>
      </c>
      <c r="L382" s="42" t="e">
        <f>IF(LEN(VLOOKUP($A382,#REF!,6,FALSE)),UPPER(RIGHT(VLOOKUP($A382,#REF!,6,FALSE),1)),"")</f>
        <v>#REF!</v>
      </c>
      <c r="M382" s="43" t="e">
        <f>IF(LEN(VLOOKUP($A382,#REF!,7,FALSE)),UPPER(RIGHT(VLOOKUP($A382,#REF!,7,FALSE),1)),"")</f>
        <v>#REF!</v>
      </c>
      <c r="N382" s="206"/>
      <c r="O382" s="206"/>
      <c r="P382" s="206"/>
      <c r="Q382" s="206"/>
      <c r="R382" s="206"/>
      <c r="S382" s="63" t="e">
        <f>HLOOKUP("Device Tree Pin Name",#REF!,MATCH($A382,#REF!,0),FALSE)</f>
        <v>#REF!</v>
      </c>
      <c r="T382" s="47" t="e">
        <f>HLOOKUP("power rail",#REF!,MATCH($A382,#REF!,0),FALSE)</f>
        <v>#REF!</v>
      </c>
      <c r="U382" s="62" t="e">
        <f>HLOOKUP("Wake Capable",#REF!,MATCH($A382,#REF!,0),FALSE)</f>
        <v>#REF!</v>
      </c>
      <c r="V382" s="62" t="e">
        <f>HLOOKUP("Strap",#REF!,MATCH($A382,#REF!,0),FALSE)</f>
        <v>#REF!</v>
      </c>
      <c r="W382" s="62"/>
      <c r="X382" s="62"/>
      <c r="Y382" s="62"/>
      <c r="Z382" s="47"/>
      <c r="AA382" s="47" t="e">
        <f>HLOOKUP("Pad type",#REF!,MATCH($A382,#REF!,0),FALSE)</f>
        <v>#REF!</v>
      </c>
      <c r="AB382" s="63"/>
      <c r="AC382" s="63" t="e">
        <f>HLOOKUP("POR Pin State",#REF!,MATCH($A382,#REF!,0),FALSE)</f>
        <v>#REF!</v>
      </c>
      <c r="AD382" s="208"/>
      <c r="AE382" s="208"/>
      <c r="AF382" s="208"/>
      <c r="AG382" s="208"/>
      <c r="AH382" s="209"/>
      <c r="AI382" s="209"/>
      <c r="AJ382" s="210"/>
      <c r="AK382" s="210"/>
      <c r="AL382" s="210"/>
      <c r="AM382" s="210"/>
      <c r="AN382" s="210"/>
      <c r="AO382" s="210"/>
      <c r="AP382" s="210"/>
      <c r="AQ382" s="237" t="s">
        <v>876</v>
      </c>
      <c r="AR382" s="105"/>
      <c r="AS382" s="105"/>
      <c r="AT382" s="105"/>
      <c r="AU382" s="105"/>
      <c r="AV382" s="105"/>
      <c r="AW382" s="105"/>
      <c r="AX382" s="105"/>
      <c r="AY382" s="105"/>
      <c r="AZ382" s="105"/>
      <c r="BA382" s="105"/>
      <c r="BB382" s="218"/>
      <c r="BC382" s="105"/>
      <c r="BD382" s="219"/>
      <c r="BE382" s="231" t="s">
        <v>875</v>
      </c>
      <c r="BF382" s="147" t="e">
        <f>VLOOKUP($A382,#REF!,34,FALSE)</f>
        <v>#REF!</v>
      </c>
      <c r="BG382" s="148" t="e">
        <f>VLOOKUP($A382,#REF!,22,FALSE)</f>
        <v>#REF!</v>
      </c>
      <c r="BH382" s="149"/>
    </row>
    <row r="383" s="5" customFormat="1" ht="12.95" customHeight="1" spans="1:60">
      <c r="A383" s="203" t="s">
        <v>877</v>
      </c>
      <c r="B383" s="38" t="e">
        <f>VLOOKUP($A383,#REF!,34,FALSE)</f>
        <v>#REF!</v>
      </c>
      <c r="C383" s="39" t="str">
        <f t="shared" si="174"/>
        <v>unused_PEX_RX0P</v>
      </c>
      <c r="D383" s="40" t="e">
        <f>IF(LEN(VLOOKUP($A383,#REF!,8,FALSE)),LEFT(VLOOKUP($A383,#REF!,8,FALSE),LEN(VLOOKUP($A383,#REF!,8,FALSE))-2),"")</f>
        <v>#REF!</v>
      </c>
      <c r="E383" s="41" t="e">
        <f>IF(LEN(VLOOKUP($A383,#REF!,4,FALSE)),IF(INDEX(#REF!,MATCH($A383,#REF!,0),1),LEFT(VLOOKUP($A383,#REF!,4,FALSE),LEN(VLOOKUP($A383,#REF!,4,FALSE))-2),CONCATENATE(LEFT(VLOOKUP($A383,#REF!,4,FALSE),LEN(VLOOKUP($A383,#REF!,4,FALSE))-2),"*")),"")</f>
        <v>#REF!</v>
      </c>
      <c r="F383" s="42" t="e">
        <f>IF(LEN(VLOOKUP($A383,#REF!,5,FALSE)),IF(INDEX(#REF!,MATCH($A383,#REF!,0),2),LEFT(VLOOKUP($A383,#REF!,5,FALSE),LEN(VLOOKUP($A383,#REF!,5,FALSE))-2),CONCATENATE(LEFT(VLOOKUP($A383,#REF!,5,FALSE),LEN(VLOOKUP($A383,#REF!,5,FALSE))-2),"*")),"")</f>
        <v>#REF!</v>
      </c>
      <c r="G383" s="42" t="e">
        <f>IF(LEN(VLOOKUP($A383,#REF!,6,FALSE)),IF(INDEX(#REF!,MATCH($A383,#REF!,0),3),LEFT(VLOOKUP($A383,#REF!,6,FALSE),LEN(VLOOKUP($A383,#REF!,6,FALSE))-2),CONCATENATE(LEFT(VLOOKUP($A383,#REF!,6,FALSE),LEN(VLOOKUP($A383,#REF!,6,FALSE))-2),"*")),"")</f>
        <v>#REF!</v>
      </c>
      <c r="H383" s="43" t="e">
        <f>IF(LEN(VLOOKUP($A383,#REF!,7,FALSE)),IF(INDEX(#REF!,MATCH($A383,#REF!,0),4),LEFT(VLOOKUP($A383,#REF!,7,FALSE),LEN(VLOOKUP($A383,#REF!,7,FALSE))-2),CONCATENATE(LEFT(VLOOKUP($A383,#REF!,7,FALSE),LEN(VLOOKUP($A383,#REF!,7,FALSE))-2),"*")),"")</f>
        <v>#REF!</v>
      </c>
      <c r="I383" s="54" t="e">
        <f>IF(LEN(VLOOKUP($A383,#REF!,8,FALSE)),UPPER(RIGHT(VLOOKUP($A383,#REF!,8,FALSE),1)),"")</f>
        <v>#REF!</v>
      </c>
      <c r="J383" s="42" t="e">
        <f>IF(LEN(VLOOKUP($A383,#REF!,4,FALSE)),UPPER(RIGHT(VLOOKUP($A383,#REF!,4,FALSE),1)),"")</f>
        <v>#REF!</v>
      </c>
      <c r="K383" s="42" t="e">
        <f>IF(LEN(VLOOKUP($A383,#REF!,5,FALSE)),UPPER(RIGHT(VLOOKUP($A383,#REF!,5,FALSE),1)),"")</f>
        <v>#REF!</v>
      </c>
      <c r="L383" s="42" t="e">
        <f>IF(LEN(VLOOKUP($A383,#REF!,6,FALSE)),UPPER(RIGHT(VLOOKUP($A383,#REF!,6,FALSE),1)),"")</f>
        <v>#REF!</v>
      </c>
      <c r="M383" s="43" t="e">
        <f>IF(LEN(VLOOKUP($A383,#REF!,7,FALSE)),UPPER(RIGHT(VLOOKUP($A383,#REF!,7,FALSE),1)),"")</f>
        <v>#REF!</v>
      </c>
      <c r="N383" s="206"/>
      <c r="O383" s="206"/>
      <c r="P383" s="206"/>
      <c r="Q383" s="206"/>
      <c r="R383" s="206"/>
      <c r="S383" s="63" t="e">
        <f>HLOOKUP("Device Tree Pin Name",#REF!,MATCH($A383,#REF!,0),FALSE)</f>
        <v>#REF!</v>
      </c>
      <c r="T383" s="47" t="e">
        <f>HLOOKUP("power rail",#REF!,MATCH($A383,#REF!,0),FALSE)</f>
        <v>#REF!</v>
      </c>
      <c r="U383" s="62" t="e">
        <f>HLOOKUP("Wake Capable",#REF!,MATCH($A383,#REF!,0),FALSE)</f>
        <v>#REF!</v>
      </c>
      <c r="V383" s="62" t="e">
        <f>HLOOKUP("Strap",#REF!,MATCH($A383,#REF!,0),FALSE)</f>
        <v>#REF!</v>
      </c>
      <c r="W383" s="62"/>
      <c r="X383" s="62"/>
      <c r="Y383" s="62"/>
      <c r="Z383" s="47"/>
      <c r="AA383" s="47" t="e">
        <f>HLOOKUP("Pad type",#REF!,MATCH($A383,#REF!,0),FALSE)</f>
        <v>#REF!</v>
      </c>
      <c r="AB383" s="63"/>
      <c r="AC383" s="63" t="e">
        <f>HLOOKUP("POR Pin State",#REF!,MATCH($A383,#REF!,0),FALSE)</f>
        <v>#REF!</v>
      </c>
      <c r="AD383" s="208"/>
      <c r="AE383" s="208"/>
      <c r="AF383" s="208"/>
      <c r="AG383" s="208"/>
      <c r="AH383" s="209"/>
      <c r="AI383" s="209"/>
      <c r="AJ383" s="210"/>
      <c r="AK383" s="210"/>
      <c r="AL383" s="210"/>
      <c r="AM383" s="210"/>
      <c r="AN383" s="210"/>
      <c r="AO383" s="210"/>
      <c r="AP383" s="210"/>
      <c r="AQ383" s="236" t="s">
        <v>878</v>
      </c>
      <c r="AR383" s="105"/>
      <c r="AS383" s="105"/>
      <c r="AT383" s="105"/>
      <c r="AU383" s="105"/>
      <c r="AV383" s="105"/>
      <c r="AW383" s="105"/>
      <c r="AX383" s="105"/>
      <c r="AY383" s="105"/>
      <c r="AZ383" s="105"/>
      <c r="BA383" s="105"/>
      <c r="BB383" s="218"/>
      <c r="BC383" s="105"/>
      <c r="BD383" s="219"/>
      <c r="BE383" s="231" t="s">
        <v>879</v>
      </c>
      <c r="BF383" s="147" t="e">
        <f>VLOOKUP($A383,#REF!,34,FALSE)</f>
        <v>#REF!</v>
      </c>
      <c r="BG383" s="148" t="e">
        <f>VLOOKUP($A383,#REF!,22,FALSE)</f>
        <v>#REF!</v>
      </c>
      <c r="BH383" s="149"/>
    </row>
    <row r="384" s="5" customFormat="1" ht="12.95" customHeight="1" spans="1:60">
      <c r="A384" s="203" t="s">
        <v>880</v>
      </c>
      <c r="B384" s="38" t="e">
        <f>VLOOKUP($A384,#REF!,34,FALSE)</f>
        <v>#REF!</v>
      </c>
      <c r="C384" s="39" t="str">
        <f t="shared" si="174"/>
        <v>unused_PEX_RX0N</v>
      </c>
      <c r="D384" s="40" t="e">
        <f>IF(LEN(VLOOKUP($A384,#REF!,8,FALSE)),LEFT(VLOOKUP($A384,#REF!,8,FALSE),LEN(VLOOKUP($A384,#REF!,8,FALSE))-2),"")</f>
        <v>#REF!</v>
      </c>
      <c r="E384" s="41" t="e">
        <f>IF(LEN(VLOOKUP($A384,#REF!,4,FALSE)),IF(INDEX(#REF!,MATCH($A384,#REF!,0),1),LEFT(VLOOKUP($A384,#REF!,4,FALSE),LEN(VLOOKUP($A384,#REF!,4,FALSE))-2),CONCATENATE(LEFT(VLOOKUP($A384,#REF!,4,FALSE),LEN(VLOOKUP($A384,#REF!,4,FALSE))-2),"*")),"")</f>
        <v>#REF!</v>
      </c>
      <c r="F384" s="42" t="e">
        <f>IF(LEN(VLOOKUP($A384,#REF!,5,FALSE)),IF(INDEX(#REF!,MATCH($A384,#REF!,0),2),LEFT(VLOOKUP($A384,#REF!,5,FALSE),LEN(VLOOKUP($A384,#REF!,5,FALSE))-2),CONCATENATE(LEFT(VLOOKUP($A384,#REF!,5,FALSE),LEN(VLOOKUP($A384,#REF!,5,FALSE))-2),"*")),"")</f>
        <v>#REF!</v>
      </c>
      <c r="G384" s="42" t="e">
        <f>IF(LEN(VLOOKUP($A384,#REF!,6,FALSE)),IF(INDEX(#REF!,MATCH($A384,#REF!,0),3),LEFT(VLOOKUP($A384,#REF!,6,FALSE),LEN(VLOOKUP($A384,#REF!,6,FALSE))-2),CONCATENATE(LEFT(VLOOKUP($A384,#REF!,6,FALSE),LEN(VLOOKUP($A384,#REF!,6,FALSE))-2),"*")),"")</f>
        <v>#REF!</v>
      </c>
      <c r="H384" s="43" t="e">
        <f>IF(LEN(VLOOKUP($A384,#REF!,7,FALSE)),IF(INDEX(#REF!,MATCH($A384,#REF!,0),4),LEFT(VLOOKUP($A384,#REF!,7,FALSE),LEN(VLOOKUP($A384,#REF!,7,FALSE))-2),CONCATENATE(LEFT(VLOOKUP($A384,#REF!,7,FALSE),LEN(VLOOKUP($A384,#REF!,7,FALSE))-2),"*")),"")</f>
        <v>#REF!</v>
      </c>
      <c r="I384" s="54" t="e">
        <f>IF(LEN(VLOOKUP($A384,#REF!,8,FALSE)),UPPER(RIGHT(VLOOKUP($A384,#REF!,8,FALSE),1)),"")</f>
        <v>#REF!</v>
      </c>
      <c r="J384" s="42" t="e">
        <f>IF(LEN(VLOOKUP($A384,#REF!,4,FALSE)),UPPER(RIGHT(VLOOKUP($A384,#REF!,4,FALSE),1)),"")</f>
        <v>#REF!</v>
      </c>
      <c r="K384" s="42" t="e">
        <f>IF(LEN(VLOOKUP($A384,#REF!,5,FALSE)),UPPER(RIGHT(VLOOKUP($A384,#REF!,5,FALSE),1)),"")</f>
        <v>#REF!</v>
      </c>
      <c r="L384" s="42" t="e">
        <f>IF(LEN(VLOOKUP($A384,#REF!,6,FALSE)),UPPER(RIGHT(VLOOKUP($A384,#REF!,6,FALSE),1)),"")</f>
        <v>#REF!</v>
      </c>
      <c r="M384" s="43" t="e">
        <f>IF(LEN(VLOOKUP($A384,#REF!,7,FALSE)),UPPER(RIGHT(VLOOKUP($A384,#REF!,7,FALSE),1)),"")</f>
        <v>#REF!</v>
      </c>
      <c r="N384" s="206"/>
      <c r="O384" s="206"/>
      <c r="P384" s="206"/>
      <c r="Q384" s="206"/>
      <c r="R384" s="206"/>
      <c r="S384" s="63" t="e">
        <f>HLOOKUP("Device Tree Pin Name",#REF!,MATCH($A384,#REF!,0),FALSE)</f>
        <v>#REF!</v>
      </c>
      <c r="T384" s="47" t="e">
        <f>HLOOKUP("power rail",#REF!,MATCH($A384,#REF!,0),FALSE)</f>
        <v>#REF!</v>
      </c>
      <c r="U384" s="62" t="e">
        <f>HLOOKUP("Wake Capable",#REF!,MATCH($A384,#REF!,0),FALSE)</f>
        <v>#REF!</v>
      </c>
      <c r="V384" s="62" t="e">
        <f>HLOOKUP("Strap",#REF!,MATCH($A384,#REF!,0),FALSE)</f>
        <v>#REF!</v>
      </c>
      <c r="W384" s="62"/>
      <c r="X384" s="62"/>
      <c r="Y384" s="62"/>
      <c r="Z384" s="47"/>
      <c r="AA384" s="47" t="e">
        <f>HLOOKUP("Pad type",#REF!,MATCH($A384,#REF!,0),FALSE)</f>
        <v>#REF!</v>
      </c>
      <c r="AB384" s="63"/>
      <c r="AC384" s="63" t="e">
        <f>HLOOKUP("POR Pin State",#REF!,MATCH($A384,#REF!,0),FALSE)</f>
        <v>#REF!</v>
      </c>
      <c r="AD384" s="208"/>
      <c r="AE384" s="208"/>
      <c r="AF384" s="208"/>
      <c r="AG384" s="208"/>
      <c r="AH384" s="209"/>
      <c r="AI384" s="209"/>
      <c r="AJ384" s="210"/>
      <c r="AK384" s="210"/>
      <c r="AL384" s="210"/>
      <c r="AM384" s="210"/>
      <c r="AN384" s="210"/>
      <c r="AO384" s="210"/>
      <c r="AP384" s="210"/>
      <c r="AQ384" s="237" t="s">
        <v>881</v>
      </c>
      <c r="AR384" s="105"/>
      <c r="AS384" s="105"/>
      <c r="AT384" s="105"/>
      <c r="AU384" s="105"/>
      <c r="AV384" s="105"/>
      <c r="AW384" s="105"/>
      <c r="AX384" s="105"/>
      <c r="AY384" s="105"/>
      <c r="AZ384" s="105"/>
      <c r="BA384" s="105"/>
      <c r="BB384" s="218"/>
      <c r="BC384" s="105"/>
      <c r="BD384" s="219"/>
      <c r="BE384" s="231" t="s">
        <v>879</v>
      </c>
      <c r="BF384" s="147" t="e">
        <f>VLOOKUP($A384,#REF!,34,FALSE)</f>
        <v>#REF!</v>
      </c>
      <c r="BG384" s="148" t="e">
        <f>VLOOKUP($A384,#REF!,22,FALSE)</f>
        <v>#REF!</v>
      </c>
      <c r="BH384" s="149"/>
    </row>
    <row r="385" s="5" customFormat="1" ht="12.95" customHeight="1" spans="1:60">
      <c r="A385" s="203" t="s">
        <v>882</v>
      </c>
      <c r="B385" s="38" t="e">
        <f>VLOOKUP($A385,#REF!,34,FALSE)</f>
        <v>#REF!</v>
      </c>
      <c r="C385" s="39" t="str">
        <f t="shared" si="174"/>
        <v>unused_PEX_TX0P</v>
      </c>
      <c r="D385" s="40" t="e">
        <f>IF(LEN(VLOOKUP($A385,#REF!,8,FALSE)),LEFT(VLOOKUP($A385,#REF!,8,FALSE),LEN(VLOOKUP($A385,#REF!,8,FALSE))-2),"")</f>
        <v>#REF!</v>
      </c>
      <c r="E385" s="41" t="e">
        <f>IF(LEN(VLOOKUP($A385,#REF!,4,FALSE)),IF(INDEX(#REF!,MATCH($A385,#REF!,0),1),LEFT(VLOOKUP($A385,#REF!,4,FALSE),LEN(VLOOKUP($A385,#REF!,4,FALSE))-2),CONCATENATE(LEFT(VLOOKUP($A385,#REF!,4,FALSE),LEN(VLOOKUP($A385,#REF!,4,FALSE))-2),"*")),"")</f>
        <v>#REF!</v>
      </c>
      <c r="F385" s="42" t="e">
        <f>IF(LEN(VLOOKUP($A385,#REF!,5,FALSE)),IF(INDEX(#REF!,MATCH($A385,#REF!,0),2),LEFT(VLOOKUP($A385,#REF!,5,FALSE),LEN(VLOOKUP($A385,#REF!,5,FALSE))-2),CONCATENATE(LEFT(VLOOKUP($A385,#REF!,5,FALSE),LEN(VLOOKUP($A385,#REF!,5,FALSE))-2),"*")),"")</f>
        <v>#REF!</v>
      </c>
      <c r="G385" s="42" t="e">
        <f>IF(LEN(VLOOKUP($A385,#REF!,6,FALSE)),IF(INDEX(#REF!,MATCH($A385,#REF!,0),3),LEFT(VLOOKUP($A385,#REF!,6,FALSE),LEN(VLOOKUP($A385,#REF!,6,FALSE))-2),CONCATENATE(LEFT(VLOOKUP($A385,#REF!,6,FALSE),LEN(VLOOKUP($A385,#REF!,6,FALSE))-2),"*")),"")</f>
        <v>#REF!</v>
      </c>
      <c r="H385" s="43" t="e">
        <f>IF(LEN(VLOOKUP($A385,#REF!,7,FALSE)),IF(INDEX(#REF!,MATCH($A385,#REF!,0),4),LEFT(VLOOKUP($A385,#REF!,7,FALSE),LEN(VLOOKUP($A385,#REF!,7,FALSE))-2),CONCATENATE(LEFT(VLOOKUP($A385,#REF!,7,FALSE),LEN(VLOOKUP($A385,#REF!,7,FALSE))-2),"*")),"")</f>
        <v>#REF!</v>
      </c>
      <c r="I385" s="54" t="e">
        <f>IF(LEN(VLOOKUP($A385,#REF!,8,FALSE)),UPPER(RIGHT(VLOOKUP($A385,#REF!,8,FALSE),1)),"")</f>
        <v>#REF!</v>
      </c>
      <c r="J385" s="42" t="e">
        <f>IF(LEN(VLOOKUP($A385,#REF!,4,FALSE)),UPPER(RIGHT(VLOOKUP($A385,#REF!,4,FALSE),1)),"")</f>
        <v>#REF!</v>
      </c>
      <c r="K385" s="42" t="e">
        <f>IF(LEN(VLOOKUP($A385,#REF!,5,FALSE)),UPPER(RIGHT(VLOOKUP($A385,#REF!,5,FALSE),1)),"")</f>
        <v>#REF!</v>
      </c>
      <c r="L385" s="42" t="e">
        <f>IF(LEN(VLOOKUP($A385,#REF!,6,FALSE)),UPPER(RIGHT(VLOOKUP($A385,#REF!,6,FALSE),1)),"")</f>
        <v>#REF!</v>
      </c>
      <c r="M385" s="43" t="e">
        <f>IF(LEN(VLOOKUP($A385,#REF!,7,FALSE)),UPPER(RIGHT(VLOOKUP($A385,#REF!,7,FALSE),1)),"")</f>
        <v>#REF!</v>
      </c>
      <c r="N385" s="206"/>
      <c r="O385" s="206"/>
      <c r="P385" s="206"/>
      <c r="Q385" s="206"/>
      <c r="R385" s="206"/>
      <c r="S385" s="63" t="e">
        <f>HLOOKUP("Device Tree Pin Name",#REF!,MATCH($A385,#REF!,0),FALSE)</f>
        <v>#REF!</v>
      </c>
      <c r="T385" s="47" t="e">
        <f>HLOOKUP("power rail",#REF!,MATCH($A385,#REF!,0),FALSE)</f>
        <v>#REF!</v>
      </c>
      <c r="U385" s="62" t="e">
        <f>HLOOKUP("Wake Capable",#REF!,MATCH($A385,#REF!,0),FALSE)</f>
        <v>#REF!</v>
      </c>
      <c r="V385" s="62" t="e">
        <f>HLOOKUP("Strap",#REF!,MATCH($A385,#REF!,0),FALSE)</f>
        <v>#REF!</v>
      </c>
      <c r="W385" s="62"/>
      <c r="X385" s="62"/>
      <c r="Y385" s="62"/>
      <c r="Z385" s="47"/>
      <c r="AA385" s="47" t="e">
        <f>HLOOKUP("Pad type",#REF!,MATCH($A385,#REF!,0),FALSE)</f>
        <v>#REF!</v>
      </c>
      <c r="AB385" s="63"/>
      <c r="AC385" s="63" t="e">
        <f>HLOOKUP("POR Pin State",#REF!,MATCH($A385,#REF!,0),FALSE)</f>
        <v>#REF!</v>
      </c>
      <c r="AD385" s="208"/>
      <c r="AE385" s="208"/>
      <c r="AF385" s="208"/>
      <c r="AG385" s="208"/>
      <c r="AH385" s="209"/>
      <c r="AI385" s="209"/>
      <c r="AJ385" s="210"/>
      <c r="AK385" s="210"/>
      <c r="AL385" s="210"/>
      <c r="AM385" s="210"/>
      <c r="AN385" s="210"/>
      <c r="AO385" s="210"/>
      <c r="AP385" s="210"/>
      <c r="AQ385" s="236" t="s">
        <v>883</v>
      </c>
      <c r="AR385" s="105"/>
      <c r="AS385" s="105"/>
      <c r="AT385" s="105"/>
      <c r="AU385" s="105"/>
      <c r="AV385" s="105"/>
      <c r="AW385" s="105"/>
      <c r="AX385" s="105"/>
      <c r="AY385" s="105"/>
      <c r="AZ385" s="105"/>
      <c r="BA385" s="105"/>
      <c r="BB385" s="218"/>
      <c r="BC385" s="105"/>
      <c r="BD385" s="219"/>
      <c r="BE385" s="231" t="s">
        <v>884</v>
      </c>
      <c r="BF385" s="147" t="e">
        <f>VLOOKUP($A385,#REF!,34,FALSE)</f>
        <v>#REF!</v>
      </c>
      <c r="BG385" s="148" t="e">
        <f>VLOOKUP($A385,#REF!,22,FALSE)</f>
        <v>#REF!</v>
      </c>
      <c r="BH385" s="149"/>
    </row>
    <row r="386" s="5" customFormat="1" ht="12.95" customHeight="1" spans="1:60">
      <c r="A386" s="203" t="s">
        <v>885</v>
      </c>
      <c r="B386" s="38" t="e">
        <f>VLOOKUP($A386,#REF!,34,FALSE)</f>
        <v>#REF!</v>
      </c>
      <c r="C386" s="39" t="str">
        <f t="shared" si="174"/>
        <v>unused_PEX_TX0N</v>
      </c>
      <c r="D386" s="40" t="e">
        <f>IF(LEN(VLOOKUP($A386,#REF!,8,FALSE)),LEFT(VLOOKUP($A386,#REF!,8,FALSE),LEN(VLOOKUP($A386,#REF!,8,FALSE))-2),"")</f>
        <v>#REF!</v>
      </c>
      <c r="E386" s="41" t="e">
        <f>IF(LEN(VLOOKUP($A386,#REF!,4,FALSE)),IF(INDEX(#REF!,MATCH($A386,#REF!,0),1),LEFT(VLOOKUP($A386,#REF!,4,FALSE),LEN(VLOOKUP($A386,#REF!,4,FALSE))-2),CONCATENATE(LEFT(VLOOKUP($A386,#REF!,4,FALSE),LEN(VLOOKUP($A386,#REF!,4,FALSE))-2),"*")),"")</f>
        <v>#REF!</v>
      </c>
      <c r="F386" s="42" t="e">
        <f>IF(LEN(VLOOKUP($A386,#REF!,5,FALSE)),IF(INDEX(#REF!,MATCH($A386,#REF!,0),2),LEFT(VLOOKUP($A386,#REF!,5,FALSE),LEN(VLOOKUP($A386,#REF!,5,FALSE))-2),CONCATENATE(LEFT(VLOOKUP($A386,#REF!,5,FALSE),LEN(VLOOKUP($A386,#REF!,5,FALSE))-2),"*")),"")</f>
        <v>#REF!</v>
      </c>
      <c r="G386" s="42" t="e">
        <f>IF(LEN(VLOOKUP($A386,#REF!,6,FALSE)),IF(INDEX(#REF!,MATCH($A386,#REF!,0),3),LEFT(VLOOKUP($A386,#REF!,6,FALSE),LEN(VLOOKUP($A386,#REF!,6,FALSE))-2),CONCATENATE(LEFT(VLOOKUP($A386,#REF!,6,FALSE),LEN(VLOOKUP($A386,#REF!,6,FALSE))-2),"*")),"")</f>
        <v>#REF!</v>
      </c>
      <c r="H386" s="43" t="e">
        <f>IF(LEN(VLOOKUP($A386,#REF!,7,FALSE)),IF(INDEX(#REF!,MATCH($A386,#REF!,0),4),LEFT(VLOOKUP($A386,#REF!,7,FALSE),LEN(VLOOKUP($A386,#REF!,7,FALSE))-2),CONCATENATE(LEFT(VLOOKUP($A386,#REF!,7,FALSE),LEN(VLOOKUP($A386,#REF!,7,FALSE))-2),"*")),"")</f>
        <v>#REF!</v>
      </c>
      <c r="I386" s="54" t="e">
        <f>IF(LEN(VLOOKUP($A386,#REF!,8,FALSE)),UPPER(RIGHT(VLOOKUP($A386,#REF!,8,FALSE),1)),"")</f>
        <v>#REF!</v>
      </c>
      <c r="J386" s="42" t="e">
        <f>IF(LEN(VLOOKUP($A386,#REF!,4,FALSE)),UPPER(RIGHT(VLOOKUP($A386,#REF!,4,FALSE),1)),"")</f>
        <v>#REF!</v>
      </c>
      <c r="K386" s="42" t="e">
        <f>IF(LEN(VLOOKUP($A386,#REF!,5,FALSE)),UPPER(RIGHT(VLOOKUP($A386,#REF!,5,FALSE),1)),"")</f>
        <v>#REF!</v>
      </c>
      <c r="L386" s="42" t="e">
        <f>IF(LEN(VLOOKUP($A386,#REF!,6,FALSE)),UPPER(RIGHT(VLOOKUP($A386,#REF!,6,FALSE),1)),"")</f>
        <v>#REF!</v>
      </c>
      <c r="M386" s="43" t="e">
        <f>IF(LEN(VLOOKUP($A386,#REF!,7,FALSE)),UPPER(RIGHT(VLOOKUP($A386,#REF!,7,FALSE),1)),"")</f>
        <v>#REF!</v>
      </c>
      <c r="N386" s="206"/>
      <c r="O386" s="206"/>
      <c r="P386" s="206"/>
      <c r="Q386" s="206"/>
      <c r="R386" s="206"/>
      <c r="S386" s="63" t="e">
        <f>HLOOKUP("Device Tree Pin Name",#REF!,MATCH($A386,#REF!,0),FALSE)</f>
        <v>#REF!</v>
      </c>
      <c r="T386" s="47" t="e">
        <f>HLOOKUP("power rail",#REF!,MATCH($A386,#REF!,0),FALSE)</f>
        <v>#REF!</v>
      </c>
      <c r="U386" s="62" t="e">
        <f>HLOOKUP("Wake Capable",#REF!,MATCH($A386,#REF!,0),FALSE)</f>
        <v>#REF!</v>
      </c>
      <c r="V386" s="62" t="e">
        <f>HLOOKUP("Strap",#REF!,MATCH($A386,#REF!,0),FALSE)</f>
        <v>#REF!</v>
      </c>
      <c r="W386" s="62"/>
      <c r="X386" s="62"/>
      <c r="Y386" s="62"/>
      <c r="Z386" s="47"/>
      <c r="AA386" s="47" t="e">
        <f>HLOOKUP("Pad type",#REF!,MATCH($A386,#REF!,0),FALSE)</f>
        <v>#REF!</v>
      </c>
      <c r="AB386" s="63"/>
      <c r="AC386" s="63" t="e">
        <f>HLOOKUP("POR Pin State",#REF!,MATCH($A386,#REF!,0),FALSE)</f>
        <v>#REF!</v>
      </c>
      <c r="AD386" s="208"/>
      <c r="AE386" s="208"/>
      <c r="AF386" s="208"/>
      <c r="AG386" s="208"/>
      <c r="AH386" s="209"/>
      <c r="AI386" s="209"/>
      <c r="AJ386" s="210"/>
      <c r="AK386" s="210"/>
      <c r="AL386" s="210"/>
      <c r="AM386" s="210"/>
      <c r="AN386" s="210"/>
      <c r="AO386" s="210"/>
      <c r="AP386" s="210"/>
      <c r="AQ386" s="237" t="s">
        <v>886</v>
      </c>
      <c r="AR386" s="105"/>
      <c r="AS386" s="105"/>
      <c r="AT386" s="105"/>
      <c r="AU386" s="105"/>
      <c r="AV386" s="105"/>
      <c r="AW386" s="105"/>
      <c r="AX386" s="105"/>
      <c r="AY386" s="105"/>
      <c r="AZ386" s="105"/>
      <c r="BA386" s="105"/>
      <c r="BB386" s="218"/>
      <c r="BC386" s="105"/>
      <c r="BD386" s="219"/>
      <c r="BE386" s="231" t="s">
        <v>884</v>
      </c>
      <c r="BF386" s="147" t="e">
        <f>VLOOKUP($A386,#REF!,34,FALSE)</f>
        <v>#REF!</v>
      </c>
      <c r="BG386" s="148" t="e">
        <f>VLOOKUP($A386,#REF!,22,FALSE)</f>
        <v>#REF!</v>
      </c>
      <c r="BH386" s="149"/>
    </row>
    <row r="387" s="5" customFormat="1" ht="12.95" customHeight="1" spans="1:60">
      <c r="A387" s="203" t="s">
        <v>887</v>
      </c>
      <c r="B387" s="38" t="e">
        <f>VLOOKUP($A387,#REF!,34,FALSE)</f>
        <v>#REF!</v>
      </c>
      <c r="C387" s="39" t="str">
        <f t="shared" si="174"/>
        <v>unused_PEX_RX1P</v>
      </c>
      <c r="D387" s="40" t="e">
        <f>IF(LEN(VLOOKUP($A387,#REF!,8,FALSE)),LEFT(VLOOKUP($A387,#REF!,8,FALSE),LEN(VLOOKUP($A387,#REF!,8,FALSE))-2),"")</f>
        <v>#REF!</v>
      </c>
      <c r="E387" s="41" t="e">
        <f>IF(LEN(VLOOKUP($A387,#REF!,4,FALSE)),IF(INDEX(#REF!,MATCH($A387,#REF!,0),1),LEFT(VLOOKUP($A387,#REF!,4,FALSE),LEN(VLOOKUP($A387,#REF!,4,FALSE))-2),CONCATENATE(LEFT(VLOOKUP($A387,#REF!,4,FALSE),LEN(VLOOKUP($A387,#REF!,4,FALSE))-2),"*")),"")</f>
        <v>#REF!</v>
      </c>
      <c r="F387" s="42" t="e">
        <f>IF(LEN(VLOOKUP($A387,#REF!,5,FALSE)),IF(INDEX(#REF!,MATCH($A387,#REF!,0),2),LEFT(VLOOKUP($A387,#REF!,5,FALSE),LEN(VLOOKUP($A387,#REF!,5,FALSE))-2),CONCATENATE(LEFT(VLOOKUP($A387,#REF!,5,FALSE),LEN(VLOOKUP($A387,#REF!,5,FALSE))-2),"*")),"")</f>
        <v>#REF!</v>
      </c>
      <c r="G387" s="42" t="e">
        <f>IF(LEN(VLOOKUP($A387,#REF!,6,FALSE)),IF(INDEX(#REF!,MATCH($A387,#REF!,0),3),LEFT(VLOOKUP($A387,#REF!,6,FALSE),LEN(VLOOKUP($A387,#REF!,6,FALSE))-2),CONCATENATE(LEFT(VLOOKUP($A387,#REF!,6,FALSE),LEN(VLOOKUP($A387,#REF!,6,FALSE))-2),"*")),"")</f>
        <v>#REF!</v>
      </c>
      <c r="H387" s="43" t="e">
        <f>IF(LEN(VLOOKUP($A387,#REF!,7,FALSE)),IF(INDEX(#REF!,MATCH($A387,#REF!,0),4),LEFT(VLOOKUP($A387,#REF!,7,FALSE),LEN(VLOOKUP($A387,#REF!,7,FALSE))-2),CONCATENATE(LEFT(VLOOKUP($A387,#REF!,7,FALSE),LEN(VLOOKUP($A387,#REF!,7,FALSE))-2),"*")),"")</f>
        <v>#REF!</v>
      </c>
      <c r="I387" s="54" t="e">
        <f>IF(LEN(VLOOKUP($A387,#REF!,8,FALSE)),UPPER(RIGHT(VLOOKUP($A387,#REF!,8,FALSE),1)),"")</f>
        <v>#REF!</v>
      </c>
      <c r="J387" s="42" t="e">
        <f>IF(LEN(VLOOKUP($A387,#REF!,4,FALSE)),UPPER(RIGHT(VLOOKUP($A387,#REF!,4,FALSE),1)),"")</f>
        <v>#REF!</v>
      </c>
      <c r="K387" s="42" t="e">
        <f>IF(LEN(VLOOKUP($A387,#REF!,5,FALSE)),UPPER(RIGHT(VLOOKUP($A387,#REF!,5,FALSE),1)),"")</f>
        <v>#REF!</v>
      </c>
      <c r="L387" s="42" t="e">
        <f>IF(LEN(VLOOKUP($A387,#REF!,6,FALSE)),UPPER(RIGHT(VLOOKUP($A387,#REF!,6,FALSE),1)),"")</f>
        <v>#REF!</v>
      </c>
      <c r="M387" s="43" t="e">
        <f>IF(LEN(VLOOKUP($A387,#REF!,7,FALSE)),UPPER(RIGHT(VLOOKUP($A387,#REF!,7,FALSE),1)),"")</f>
        <v>#REF!</v>
      </c>
      <c r="N387" s="206"/>
      <c r="O387" s="206"/>
      <c r="P387" s="206"/>
      <c r="Q387" s="206"/>
      <c r="R387" s="206"/>
      <c r="S387" s="63" t="e">
        <f>HLOOKUP("Device Tree Pin Name",#REF!,MATCH($A387,#REF!,0),FALSE)</f>
        <v>#REF!</v>
      </c>
      <c r="T387" s="47" t="e">
        <f>HLOOKUP("power rail",#REF!,MATCH($A387,#REF!,0),FALSE)</f>
        <v>#REF!</v>
      </c>
      <c r="U387" s="62" t="e">
        <f>HLOOKUP("Wake Capable",#REF!,MATCH($A387,#REF!,0),FALSE)</f>
        <v>#REF!</v>
      </c>
      <c r="V387" s="62" t="e">
        <f>HLOOKUP("Strap",#REF!,MATCH($A387,#REF!,0),FALSE)</f>
        <v>#REF!</v>
      </c>
      <c r="W387" s="62"/>
      <c r="X387" s="62"/>
      <c r="Y387" s="62"/>
      <c r="Z387" s="47"/>
      <c r="AA387" s="47" t="e">
        <f>HLOOKUP("Pad type",#REF!,MATCH($A387,#REF!,0),FALSE)</f>
        <v>#REF!</v>
      </c>
      <c r="AB387" s="63"/>
      <c r="AC387" s="63" t="e">
        <f>HLOOKUP("POR Pin State",#REF!,MATCH($A387,#REF!,0),FALSE)</f>
        <v>#REF!</v>
      </c>
      <c r="AD387" s="208"/>
      <c r="AE387" s="208"/>
      <c r="AF387" s="208"/>
      <c r="AG387" s="208"/>
      <c r="AH387" s="209"/>
      <c r="AI387" s="209"/>
      <c r="AJ387" s="210"/>
      <c r="AK387" s="210"/>
      <c r="AL387" s="210"/>
      <c r="AM387" s="210"/>
      <c r="AN387" s="210"/>
      <c r="AO387" s="210"/>
      <c r="AP387" s="210"/>
      <c r="AQ387" s="236" t="s">
        <v>888</v>
      </c>
      <c r="AR387" s="105"/>
      <c r="AS387" s="105"/>
      <c r="AT387" s="105"/>
      <c r="AU387" s="105"/>
      <c r="AV387" s="105"/>
      <c r="AW387" s="105"/>
      <c r="AX387" s="105"/>
      <c r="AY387" s="105"/>
      <c r="AZ387" s="105"/>
      <c r="BA387" s="105"/>
      <c r="BB387" s="218"/>
      <c r="BC387" s="105"/>
      <c r="BD387" s="219"/>
      <c r="BE387" s="231" t="s">
        <v>889</v>
      </c>
      <c r="BF387" s="147" t="e">
        <f>VLOOKUP($A387,#REF!,34,FALSE)</f>
        <v>#REF!</v>
      </c>
      <c r="BG387" s="148" t="e">
        <f>VLOOKUP($A387,#REF!,22,FALSE)</f>
        <v>#REF!</v>
      </c>
      <c r="BH387" s="149"/>
    </row>
    <row r="388" s="5" customFormat="1" ht="12.95" customHeight="1" spans="1:60">
      <c r="A388" s="203" t="s">
        <v>890</v>
      </c>
      <c r="B388" s="38" t="e">
        <f>VLOOKUP($A388,#REF!,34,FALSE)</f>
        <v>#REF!</v>
      </c>
      <c r="C388" s="39" t="str">
        <f t="shared" si="174"/>
        <v>unused_PEX_RX1N</v>
      </c>
      <c r="D388" s="40" t="e">
        <f>IF(LEN(VLOOKUP($A388,#REF!,8,FALSE)),LEFT(VLOOKUP($A388,#REF!,8,FALSE),LEN(VLOOKUP($A388,#REF!,8,FALSE))-2),"")</f>
        <v>#REF!</v>
      </c>
      <c r="E388" s="41" t="e">
        <f>IF(LEN(VLOOKUP($A388,#REF!,4,FALSE)),IF(INDEX(#REF!,MATCH($A388,#REF!,0),1),LEFT(VLOOKUP($A388,#REF!,4,FALSE),LEN(VLOOKUP($A388,#REF!,4,FALSE))-2),CONCATENATE(LEFT(VLOOKUP($A388,#REF!,4,FALSE),LEN(VLOOKUP($A388,#REF!,4,FALSE))-2),"*")),"")</f>
        <v>#REF!</v>
      </c>
      <c r="F388" s="42" t="e">
        <f>IF(LEN(VLOOKUP($A388,#REF!,5,FALSE)),IF(INDEX(#REF!,MATCH($A388,#REF!,0),2),LEFT(VLOOKUP($A388,#REF!,5,FALSE),LEN(VLOOKUP($A388,#REF!,5,FALSE))-2),CONCATENATE(LEFT(VLOOKUP($A388,#REF!,5,FALSE),LEN(VLOOKUP($A388,#REF!,5,FALSE))-2),"*")),"")</f>
        <v>#REF!</v>
      </c>
      <c r="G388" s="42" t="e">
        <f>IF(LEN(VLOOKUP($A388,#REF!,6,FALSE)),IF(INDEX(#REF!,MATCH($A388,#REF!,0),3),LEFT(VLOOKUP($A388,#REF!,6,FALSE),LEN(VLOOKUP($A388,#REF!,6,FALSE))-2),CONCATENATE(LEFT(VLOOKUP($A388,#REF!,6,FALSE),LEN(VLOOKUP($A388,#REF!,6,FALSE))-2),"*")),"")</f>
        <v>#REF!</v>
      </c>
      <c r="H388" s="43" t="e">
        <f>IF(LEN(VLOOKUP($A388,#REF!,7,FALSE)),IF(INDEX(#REF!,MATCH($A388,#REF!,0),4),LEFT(VLOOKUP($A388,#REF!,7,FALSE),LEN(VLOOKUP($A388,#REF!,7,FALSE))-2),CONCATENATE(LEFT(VLOOKUP($A388,#REF!,7,FALSE),LEN(VLOOKUP($A388,#REF!,7,FALSE))-2),"*")),"")</f>
        <v>#REF!</v>
      </c>
      <c r="I388" s="54" t="e">
        <f>IF(LEN(VLOOKUP($A388,#REF!,8,FALSE)),UPPER(RIGHT(VLOOKUP($A388,#REF!,8,FALSE),1)),"")</f>
        <v>#REF!</v>
      </c>
      <c r="J388" s="42" t="e">
        <f>IF(LEN(VLOOKUP($A388,#REF!,4,FALSE)),UPPER(RIGHT(VLOOKUP($A388,#REF!,4,FALSE),1)),"")</f>
        <v>#REF!</v>
      </c>
      <c r="K388" s="42" t="e">
        <f>IF(LEN(VLOOKUP($A388,#REF!,5,FALSE)),UPPER(RIGHT(VLOOKUP($A388,#REF!,5,FALSE),1)),"")</f>
        <v>#REF!</v>
      </c>
      <c r="L388" s="42" t="e">
        <f>IF(LEN(VLOOKUP($A388,#REF!,6,FALSE)),UPPER(RIGHT(VLOOKUP($A388,#REF!,6,FALSE),1)),"")</f>
        <v>#REF!</v>
      </c>
      <c r="M388" s="43" t="e">
        <f>IF(LEN(VLOOKUP($A388,#REF!,7,FALSE)),UPPER(RIGHT(VLOOKUP($A388,#REF!,7,FALSE),1)),"")</f>
        <v>#REF!</v>
      </c>
      <c r="N388" s="206"/>
      <c r="O388" s="206"/>
      <c r="P388" s="206"/>
      <c r="Q388" s="206"/>
      <c r="R388" s="206"/>
      <c r="S388" s="63" t="e">
        <f>HLOOKUP("Device Tree Pin Name",#REF!,MATCH($A388,#REF!,0),FALSE)</f>
        <v>#REF!</v>
      </c>
      <c r="T388" s="47" t="e">
        <f>HLOOKUP("power rail",#REF!,MATCH($A388,#REF!,0),FALSE)</f>
        <v>#REF!</v>
      </c>
      <c r="U388" s="62" t="e">
        <f>HLOOKUP("Wake Capable",#REF!,MATCH($A388,#REF!,0),FALSE)</f>
        <v>#REF!</v>
      </c>
      <c r="V388" s="62" t="e">
        <f>HLOOKUP("Strap",#REF!,MATCH($A388,#REF!,0),FALSE)</f>
        <v>#REF!</v>
      </c>
      <c r="W388" s="62"/>
      <c r="X388" s="62"/>
      <c r="Y388" s="62"/>
      <c r="Z388" s="47"/>
      <c r="AA388" s="47" t="e">
        <f>HLOOKUP("Pad type",#REF!,MATCH($A388,#REF!,0),FALSE)</f>
        <v>#REF!</v>
      </c>
      <c r="AB388" s="63"/>
      <c r="AC388" s="63" t="e">
        <f>HLOOKUP("POR Pin State",#REF!,MATCH($A388,#REF!,0),FALSE)</f>
        <v>#REF!</v>
      </c>
      <c r="AD388" s="208"/>
      <c r="AE388" s="208"/>
      <c r="AF388" s="208"/>
      <c r="AG388" s="208"/>
      <c r="AH388" s="209"/>
      <c r="AI388" s="209"/>
      <c r="AJ388" s="210"/>
      <c r="AK388" s="210"/>
      <c r="AL388" s="210"/>
      <c r="AM388" s="210"/>
      <c r="AN388" s="210"/>
      <c r="AO388" s="210"/>
      <c r="AP388" s="210"/>
      <c r="AQ388" s="237" t="s">
        <v>891</v>
      </c>
      <c r="AR388" s="105"/>
      <c r="AS388" s="105"/>
      <c r="AT388" s="105"/>
      <c r="AU388" s="105"/>
      <c r="AV388" s="105"/>
      <c r="AW388" s="105"/>
      <c r="AX388" s="105"/>
      <c r="AY388" s="105"/>
      <c r="AZ388" s="105"/>
      <c r="BA388" s="105"/>
      <c r="BB388" s="218"/>
      <c r="BC388" s="105"/>
      <c r="BD388" s="219"/>
      <c r="BE388" s="231" t="s">
        <v>889</v>
      </c>
      <c r="BF388" s="147" t="e">
        <f>VLOOKUP($A388,#REF!,34,FALSE)</f>
        <v>#REF!</v>
      </c>
      <c r="BG388" s="148" t="e">
        <f>VLOOKUP($A388,#REF!,22,FALSE)</f>
        <v>#REF!</v>
      </c>
      <c r="BH388" s="149"/>
    </row>
    <row r="389" s="5" customFormat="1" ht="12.95" customHeight="1" spans="1:60">
      <c r="A389" s="203" t="s">
        <v>892</v>
      </c>
      <c r="B389" s="38" t="e">
        <f>VLOOKUP($A389,#REF!,34,FALSE)</f>
        <v>#REF!</v>
      </c>
      <c r="C389" s="39" t="str">
        <f t="shared" si="174"/>
        <v>unused_PEX_TX1P</v>
      </c>
      <c r="D389" s="40" t="e">
        <f>IF(LEN(VLOOKUP($A389,#REF!,8,FALSE)),LEFT(VLOOKUP($A389,#REF!,8,FALSE),LEN(VLOOKUP($A389,#REF!,8,FALSE))-2),"")</f>
        <v>#REF!</v>
      </c>
      <c r="E389" s="41" t="e">
        <f>IF(LEN(VLOOKUP($A389,#REF!,4,FALSE)),IF(INDEX(#REF!,MATCH($A389,#REF!,0),1),LEFT(VLOOKUP($A389,#REF!,4,FALSE),LEN(VLOOKUP($A389,#REF!,4,FALSE))-2),CONCATENATE(LEFT(VLOOKUP($A389,#REF!,4,FALSE),LEN(VLOOKUP($A389,#REF!,4,FALSE))-2),"*")),"")</f>
        <v>#REF!</v>
      </c>
      <c r="F389" s="42" t="e">
        <f>IF(LEN(VLOOKUP($A389,#REF!,5,FALSE)),IF(INDEX(#REF!,MATCH($A389,#REF!,0),2),LEFT(VLOOKUP($A389,#REF!,5,FALSE),LEN(VLOOKUP($A389,#REF!,5,FALSE))-2),CONCATENATE(LEFT(VLOOKUP($A389,#REF!,5,FALSE),LEN(VLOOKUP($A389,#REF!,5,FALSE))-2),"*")),"")</f>
        <v>#REF!</v>
      </c>
      <c r="G389" s="42" t="e">
        <f>IF(LEN(VLOOKUP($A389,#REF!,6,FALSE)),IF(INDEX(#REF!,MATCH($A389,#REF!,0),3),LEFT(VLOOKUP($A389,#REF!,6,FALSE),LEN(VLOOKUP($A389,#REF!,6,FALSE))-2),CONCATENATE(LEFT(VLOOKUP($A389,#REF!,6,FALSE),LEN(VLOOKUP($A389,#REF!,6,FALSE))-2),"*")),"")</f>
        <v>#REF!</v>
      </c>
      <c r="H389" s="43" t="e">
        <f>IF(LEN(VLOOKUP($A389,#REF!,7,FALSE)),IF(INDEX(#REF!,MATCH($A389,#REF!,0),4),LEFT(VLOOKUP($A389,#REF!,7,FALSE),LEN(VLOOKUP($A389,#REF!,7,FALSE))-2),CONCATENATE(LEFT(VLOOKUP($A389,#REF!,7,FALSE),LEN(VLOOKUP($A389,#REF!,7,FALSE))-2),"*")),"")</f>
        <v>#REF!</v>
      </c>
      <c r="I389" s="54" t="e">
        <f>IF(LEN(VLOOKUP($A389,#REF!,8,FALSE)),UPPER(RIGHT(VLOOKUP($A389,#REF!,8,FALSE),1)),"")</f>
        <v>#REF!</v>
      </c>
      <c r="J389" s="42" t="e">
        <f>IF(LEN(VLOOKUP($A389,#REF!,4,FALSE)),UPPER(RIGHT(VLOOKUP($A389,#REF!,4,FALSE),1)),"")</f>
        <v>#REF!</v>
      </c>
      <c r="K389" s="42" t="e">
        <f>IF(LEN(VLOOKUP($A389,#REF!,5,FALSE)),UPPER(RIGHT(VLOOKUP($A389,#REF!,5,FALSE),1)),"")</f>
        <v>#REF!</v>
      </c>
      <c r="L389" s="42" t="e">
        <f>IF(LEN(VLOOKUP($A389,#REF!,6,FALSE)),UPPER(RIGHT(VLOOKUP($A389,#REF!,6,FALSE),1)),"")</f>
        <v>#REF!</v>
      </c>
      <c r="M389" s="43" t="e">
        <f>IF(LEN(VLOOKUP($A389,#REF!,7,FALSE)),UPPER(RIGHT(VLOOKUP($A389,#REF!,7,FALSE),1)),"")</f>
        <v>#REF!</v>
      </c>
      <c r="N389" s="206"/>
      <c r="O389" s="206"/>
      <c r="P389" s="206"/>
      <c r="Q389" s="206"/>
      <c r="R389" s="206"/>
      <c r="S389" s="63" t="e">
        <f>HLOOKUP("Device Tree Pin Name",#REF!,MATCH($A389,#REF!,0),FALSE)</f>
        <v>#REF!</v>
      </c>
      <c r="T389" s="47" t="e">
        <f>HLOOKUP("power rail",#REF!,MATCH($A389,#REF!,0),FALSE)</f>
        <v>#REF!</v>
      </c>
      <c r="U389" s="62" t="e">
        <f>HLOOKUP("Wake Capable",#REF!,MATCH($A389,#REF!,0),FALSE)</f>
        <v>#REF!</v>
      </c>
      <c r="V389" s="62" t="e">
        <f>HLOOKUP("Strap",#REF!,MATCH($A389,#REF!,0),FALSE)</f>
        <v>#REF!</v>
      </c>
      <c r="W389" s="62"/>
      <c r="X389" s="62"/>
      <c r="Y389" s="62"/>
      <c r="Z389" s="47"/>
      <c r="AA389" s="47" t="e">
        <f>HLOOKUP("Pad type",#REF!,MATCH($A389,#REF!,0),FALSE)</f>
        <v>#REF!</v>
      </c>
      <c r="AB389" s="63"/>
      <c r="AC389" s="63" t="e">
        <f>HLOOKUP("POR Pin State",#REF!,MATCH($A389,#REF!,0),FALSE)</f>
        <v>#REF!</v>
      </c>
      <c r="AD389" s="208"/>
      <c r="AE389" s="208"/>
      <c r="AF389" s="208"/>
      <c r="AG389" s="208"/>
      <c r="AH389" s="209"/>
      <c r="AI389" s="209"/>
      <c r="AJ389" s="210"/>
      <c r="AK389" s="210"/>
      <c r="AL389" s="210"/>
      <c r="AM389" s="210"/>
      <c r="AN389" s="210"/>
      <c r="AO389" s="210"/>
      <c r="AP389" s="210"/>
      <c r="AQ389" s="236" t="s">
        <v>893</v>
      </c>
      <c r="AR389" s="105"/>
      <c r="AS389" s="105"/>
      <c r="AT389" s="105"/>
      <c r="AU389" s="105"/>
      <c r="AV389" s="105"/>
      <c r="AW389" s="105"/>
      <c r="AX389" s="105"/>
      <c r="AY389" s="105"/>
      <c r="AZ389" s="105"/>
      <c r="BA389" s="105"/>
      <c r="BB389" s="218"/>
      <c r="BC389" s="105"/>
      <c r="BD389" s="219"/>
      <c r="BE389" s="231" t="s">
        <v>889</v>
      </c>
      <c r="BF389" s="147" t="e">
        <f>VLOOKUP($A389,#REF!,34,FALSE)</f>
        <v>#REF!</v>
      </c>
      <c r="BG389" s="148" t="e">
        <f>VLOOKUP($A389,#REF!,22,FALSE)</f>
        <v>#REF!</v>
      </c>
      <c r="BH389" s="149"/>
    </row>
    <row r="390" s="5" customFormat="1" ht="12.95" customHeight="1" spans="1:60">
      <c r="A390" s="203" t="s">
        <v>894</v>
      </c>
      <c r="B390" s="38" t="e">
        <f>VLOOKUP($A390,#REF!,34,FALSE)</f>
        <v>#REF!</v>
      </c>
      <c r="C390" s="39" t="str">
        <f t="shared" si="174"/>
        <v>unused_PEX_TX1N</v>
      </c>
      <c r="D390" s="40" t="e">
        <f>IF(LEN(VLOOKUP($A390,#REF!,8,FALSE)),LEFT(VLOOKUP($A390,#REF!,8,FALSE),LEN(VLOOKUP($A390,#REF!,8,FALSE))-2),"")</f>
        <v>#REF!</v>
      </c>
      <c r="E390" s="41" t="e">
        <f>IF(LEN(VLOOKUP($A390,#REF!,4,FALSE)),IF(INDEX(#REF!,MATCH($A390,#REF!,0),1),LEFT(VLOOKUP($A390,#REF!,4,FALSE),LEN(VLOOKUP($A390,#REF!,4,FALSE))-2),CONCATENATE(LEFT(VLOOKUP($A390,#REF!,4,FALSE),LEN(VLOOKUP($A390,#REF!,4,FALSE))-2),"*")),"")</f>
        <v>#REF!</v>
      </c>
      <c r="F390" s="42" t="e">
        <f>IF(LEN(VLOOKUP($A390,#REF!,5,FALSE)),IF(INDEX(#REF!,MATCH($A390,#REF!,0),2),LEFT(VLOOKUP($A390,#REF!,5,FALSE),LEN(VLOOKUP($A390,#REF!,5,FALSE))-2),CONCATENATE(LEFT(VLOOKUP($A390,#REF!,5,FALSE),LEN(VLOOKUP($A390,#REF!,5,FALSE))-2),"*")),"")</f>
        <v>#REF!</v>
      </c>
      <c r="G390" s="42" t="e">
        <f>IF(LEN(VLOOKUP($A390,#REF!,6,FALSE)),IF(INDEX(#REF!,MATCH($A390,#REF!,0),3),LEFT(VLOOKUP($A390,#REF!,6,FALSE),LEN(VLOOKUP($A390,#REF!,6,FALSE))-2),CONCATENATE(LEFT(VLOOKUP($A390,#REF!,6,FALSE),LEN(VLOOKUP($A390,#REF!,6,FALSE))-2),"*")),"")</f>
        <v>#REF!</v>
      </c>
      <c r="H390" s="43" t="e">
        <f>IF(LEN(VLOOKUP($A390,#REF!,7,FALSE)),IF(INDEX(#REF!,MATCH($A390,#REF!,0),4),LEFT(VLOOKUP($A390,#REF!,7,FALSE),LEN(VLOOKUP($A390,#REF!,7,FALSE))-2),CONCATENATE(LEFT(VLOOKUP($A390,#REF!,7,FALSE),LEN(VLOOKUP($A390,#REF!,7,FALSE))-2),"*")),"")</f>
        <v>#REF!</v>
      </c>
      <c r="I390" s="54" t="e">
        <f>IF(LEN(VLOOKUP($A390,#REF!,8,FALSE)),UPPER(RIGHT(VLOOKUP($A390,#REF!,8,FALSE),1)),"")</f>
        <v>#REF!</v>
      </c>
      <c r="J390" s="42" t="e">
        <f>IF(LEN(VLOOKUP($A390,#REF!,4,FALSE)),UPPER(RIGHT(VLOOKUP($A390,#REF!,4,FALSE),1)),"")</f>
        <v>#REF!</v>
      </c>
      <c r="K390" s="42" t="e">
        <f>IF(LEN(VLOOKUP($A390,#REF!,5,FALSE)),UPPER(RIGHT(VLOOKUP($A390,#REF!,5,FALSE),1)),"")</f>
        <v>#REF!</v>
      </c>
      <c r="L390" s="42" t="e">
        <f>IF(LEN(VLOOKUP($A390,#REF!,6,FALSE)),UPPER(RIGHT(VLOOKUP($A390,#REF!,6,FALSE),1)),"")</f>
        <v>#REF!</v>
      </c>
      <c r="M390" s="43" t="e">
        <f>IF(LEN(VLOOKUP($A390,#REF!,7,FALSE)),UPPER(RIGHT(VLOOKUP($A390,#REF!,7,FALSE),1)),"")</f>
        <v>#REF!</v>
      </c>
      <c r="N390" s="206"/>
      <c r="O390" s="206"/>
      <c r="P390" s="206"/>
      <c r="Q390" s="206"/>
      <c r="R390" s="206"/>
      <c r="S390" s="63" t="e">
        <f>HLOOKUP("Device Tree Pin Name",#REF!,MATCH($A390,#REF!,0),FALSE)</f>
        <v>#REF!</v>
      </c>
      <c r="T390" s="47" t="e">
        <f>HLOOKUP("power rail",#REF!,MATCH($A390,#REF!,0),FALSE)</f>
        <v>#REF!</v>
      </c>
      <c r="U390" s="62" t="e">
        <f>HLOOKUP("Wake Capable",#REF!,MATCH($A390,#REF!,0),FALSE)</f>
        <v>#REF!</v>
      </c>
      <c r="V390" s="62" t="e">
        <f>HLOOKUP("Strap",#REF!,MATCH($A390,#REF!,0),FALSE)</f>
        <v>#REF!</v>
      </c>
      <c r="W390" s="62"/>
      <c r="X390" s="62"/>
      <c r="Y390" s="62"/>
      <c r="Z390" s="47"/>
      <c r="AA390" s="47" t="e">
        <f>HLOOKUP("Pad type",#REF!,MATCH($A390,#REF!,0),FALSE)</f>
        <v>#REF!</v>
      </c>
      <c r="AB390" s="63"/>
      <c r="AC390" s="63" t="e">
        <f>HLOOKUP("POR Pin State",#REF!,MATCH($A390,#REF!,0),FALSE)</f>
        <v>#REF!</v>
      </c>
      <c r="AD390" s="208"/>
      <c r="AE390" s="208"/>
      <c r="AF390" s="208"/>
      <c r="AG390" s="208"/>
      <c r="AH390" s="209"/>
      <c r="AI390" s="209"/>
      <c r="AJ390" s="210"/>
      <c r="AK390" s="210"/>
      <c r="AL390" s="210"/>
      <c r="AM390" s="210"/>
      <c r="AN390" s="210"/>
      <c r="AO390" s="210"/>
      <c r="AP390" s="210"/>
      <c r="AQ390" s="237" t="s">
        <v>895</v>
      </c>
      <c r="AR390" s="105"/>
      <c r="AS390" s="105"/>
      <c r="AT390" s="105"/>
      <c r="AU390" s="105"/>
      <c r="AV390" s="105"/>
      <c r="AW390" s="105"/>
      <c r="AX390" s="105"/>
      <c r="AY390" s="105"/>
      <c r="AZ390" s="105"/>
      <c r="BA390" s="105"/>
      <c r="BB390" s="218"/>
      <c r="BC390" s="105"/>
      <c r="BD390" s="219"/>
      <c r="BE390" s="231" t="s">
        <v>889</v>
      </c>
      <c r="BF390" s="147" t="e">
        <f>VLOOKUP($A390,#REF!,34,FALSE)</f>
        <v>#REF!</v>
      </c>
      <c r="BG390" s="148" t="e">
        <f>VLOOKUP($A390,#REF!,22,FALSE)</f>
        <v>#REF!</v>
      </c>
      <c r="BH390" s="149"/>
    </row>
    <row r="391" s="5" customFormat="1" ht="12.95" customHeight="1" spans="1:60">
      <c r="A391" s="203" t="s">
        <v>896</v>
      </c>
      <c r="B391" s="38" t="e">
        <f>VLOOKUP($A391,#REF!,34,FALSE)</f>
        <v>#REF!</v>
      </c>
      <c r="C391" s="39" t="str">
        <f t="shared" si="174"/>
        <v>unused_PEX_RX2P</v>
      </c>
      <c r="D391" s="40" t="e">
        <f>IF(LEN(VLOOKUP($A391,#REF!,8,FALSE)),LEFT(VLOOKUP($A391,#REF!,8,FALSE),LEN(VLOOKUP($A391,#REF!,8,FALSE))-2),"")</f>
        <v>#REF!</v>
      </c>
      <c r="E391" s="41" t="e">
        <f>IF(LEN(VLOOKUP($A391,#REF!,4,FALSE)),IF(INDEX(#REF!,MATCH($A391,#REF!,0),1),LEFT(VLOOKUP($A391,#REF!,4,FALSE),LEN(VLOOKUP($A391,#REF!,4,FALSE))-2),CONCATENATE(LEFT(VLOOKUP($A391,#REF!,4,FALSE),LEN(VLOOKUP($A391,#REF!,4,FALSE))-2),"*")),"")</f>
        <v>#REF!</v>
      </c>
      <c r="F391" s="42" t="e">
        <f>IF(LEN(VLOOKUP($A391,#REF!,5,FALSE)),IF(INDEX(#REF!,MATCH($A391,#REF!,0),2),LEFT(VLOOKUP($A391,#REF!,5,FALSE),LEN(VLOOKUP($A391,#REF!,5,FALSE))-2),CONCATENATE(LEFT(VLOOKUP($A391,#REF!,5,FALSE),LEN(VLOOKUP($A391,#REF!,5,FALSE))-2),"*")),"")</f>
        <v>#REF!</v>
      </c>
      <c r="G391" s="42" t="e">
        <f>IF(LEN(VLOOKUP($A391,#REF!,6,FALSE)),IF(INDEX(#REF!,MATCH($A391,#REF!,0),3),LEFT(VLOOKUP($A391,#REF!,6,FALSE),LEN(VLOOKUP($A391,#REF!,6,FALSE))-2),CONCATENATE(LEFT(VLOOKUP($A391,#REF!,6,FALSE),LEN(VLOOKUP($A391,#REF!,6,FALSE))-2),"*")),"")</f>
        <v>#REF!</v>
      </c>
      <c r="H391" s="43" t="e">
        <f>IF(LEN(VLOOKUP($A391,#REF!,7,FALSE)),IF(INDEX(#REF!,MATCH($A391,#REF!,0),4),LEFT(VLOOKUP($A391,#REF!,7,FALSE),LEN(VLOOKUP($A391,#REF!,7,FALSE))-2),CONCATENATE(LEFT(VLOOKUP($A391,#REF!,7,FALSE),LEN(VLOOKUP($A391,#REF!,7,FALSE))-2),"*")),"")</f>
        <v>#REF!</v>
      </c>
      <c r="I391" s="54" t="e">
        <f>IF(LEN(VLOOKUP($A391,#REF!,8,FALSE)),UPPER(RIGHT(VLOOKUP($A391,#REF!,8,FALSE),1)),"")</f>
        <v>#REF!</v>
      </c>
      <c r="J391" s="42" t="e">
        <f>IF(LEN(VLOOKUP($A391,#REF!,4,FALSE)),UPPER(RIGHT(VLOOKUP($A391,#REF!,4,FALSE),1)),"")</f>
        <v>#REF!</v>
      </c>
      <c r="K391" s="42" t="e">
        <f>IF(LEN(VLOOKUP($A391,#REF!,5,FALSE)),UPPER(RIGHT(VLOOKUP($A391,#REF!,5,FALSE),1)),"")</f>
        <v>#REF!</v>
      </c>
      <c r="L391" s="42" t="e">
        <f>IF(LEN(VLOOKUP($A391,#REF!,6,FALSE)),UPPER(RIGHT(VLOOKUP($A391,#REF!,6,FALSE),1)),"")</f>
        <v>#REF!</v>
      </c>
      <c r="M391" s="43" t="e">
        <f>IF(LEN(VLOOKUP($A391,#REF!,7,FALSE)),UPPER(RIGHT(VLOOKUP($A391,#REF!,7,FALSE),1)),"")</f>
        <v>#REF!</v>
      </c>
      <c r="N391" s="206"/>
      <c r="O391" s="206"/>
      <c r="P391" s="206"/>
      <c r="Q391" s="206"/>
      <c r="R391" s="206"/>
      <c r="S391" s="63" t="e">
        <f>HLOOKUP("Device Tree Pin Name",#REF!,MATCH($A391,#REF!,0),FALSE)</f>
        <v>#REF!</v>
      </c>
      <c r="T391" s="47" t="e">
        <f>HLOOKUP("power rail",#REF!,MATCH($A391,#REF!,0),FALSE)</f>
        <v>#REF!</v>
      </c>
      <c r="U391" s="62" t="e">
        <f>HLOOKUP("Wake Capable",#REF!,MATCH($A391,#REF!,0),FALSE)</f>
        <v>#REF!</v>
      </c>
      <c r="V391" s="62" t="e">
        <f>HLOOKUP("Strap",#REF!,MATCH($A391,#REF!,0),FALSE)</f>
        <v>#REF!</v>
      </c>
      <c r="W391" s="62"/>
      <c r="X391" s="62"/>
      <c r="Y391" s="62"/>
      <c r="Z391" s="47"/>
      <c r="AA391" s="47" t="e">
        <f>HLOOKUP("Pad type",#REF!,MATCH($A391,#REF!,0),FALSE)</f>
        <v>#REF!</v>
      </c>
      <c r="AB391" s="63"/>
      <c r="AC391" s="63" t="e">
        <f>HLOOKUP("POR Pin State",#REF!,MATCH($A391,#REF!,0),FALSE)</f>
        <v>#REF!</v>
      </c>
      <c r="AD391" s="208"/>
      <c r="AE391" s="208"/>
      <c r="AF391" s="208"/>
      <c r="AG391" s="208"/>
      <c r="AH391" s="209"/>
      <c r="AI391" s="209"/>
      <c r="AJ391" s="210"/>
      <c r="AK391" s="210"/>
      <c r="AL391" s="210"/>
      <c r="AM391" s="210"/>
      <c r="AN391" s="210"/>
      <c r="AO391" s="210"/>
      <c r="AP391" s="210"/>
      <c r="AQ391" s="236" t="s">
        <v>897</v>
      </c>
      <c r="AR391" s="105"/>
      <c r="AS391" s="105"/>
      <c r="AT391" s="105"/>
      <c r="AU391" s="105"/>
      <c r="AV391" s="105"/>
      <c r="AW391" s="105"/>
      <c r="AX391" s="105"/>
      <c r="AY391" s="105"/>
      <c r="AZ391" s="105"/>
      <c r="BA391" s="105"/>
      <c r="BB391" s="218"/>
      <c r="BC391" s="105"/>
      <c r="BD391" s="219"/>
      <c r="BE391" s="231" t="s">
        <v>889</v>
      </c>
      <c r="BF391" s="147" t="e">
        <f>VLOOKUP($A391,#REF!,34,FALSE)</f>
        <v>#REF!</v>
      </c>
      <c r="BG391" s="148" t="e">
        <f>VLOOKUP($A391,#REF!,22,FALSE)</f>
        <v>#REF!</v>
      </c>
      <c r="BH391" s="149"/>
    </row>
    <row r="392" s="5" customFormat="1" ht="12.95" customHeight="1" spans="1:60">
      <c r="A392" s="203" t="s">
        <v>898</v>
      </c>
      <c r="B392" s="38" t="e">
        <f>VLOOKUP($A392,#REF!,34,FALSE)</f>
        <v>#REF!</v>
      </c>
      <c r="C392" s="39" t="str">
        <f t="shared" si="174"/>
        <v>unused_PEX_RX2N</v>
      </c>
      <c r="D392" s="40" t="e">
        <f>IF(LEN(VLOOKUP($A392,#REF!,8,FALSE)),LEFT(VLOOKUP($A392,#REF!,8,FALSE),LEN(VLOOKUP($A392,#REF!,8,FALSE))-2),"")</f>
        <v>#REF!</v>
      </c>
      <c r="E392" s="41" t="e">
        <f>IF(LEN(VLOOKUP($A392,#REF!,4,FALSE)),IF(INDEX(#REF!,MATCH($A392,#REF!,0),1),LEFT(VLOOKUP($A392,#REF!,4,FALSE),LEN(VLOOKUP($A392,#REF!,4,FALSE))-2),CONCATENATE(LEFT(VLOOKUP($A392,#REF!,4,FALSE),LEN(VLOOKUP($A392,#REF!,4,FALSE))-2),"*")),"")</f>
        <v>#REF!</v>
      </c>
      <c r="F392" s="42" t="e">
        <f>IF(LEN(VLOOKUP($A392,#REF!,5,FALSE)),IF(INDEX(#REF!,MATCH($A392,#REF!,0),2),LEFT(VLOOKUP($A392,#REF!,5,FALSE),LEN(VLOOKUP($A392,#REF!,5,FALSE))-2),CONCATENATE(LEFT(VLOOKUP($A392,#REF!,5,FALSE),LEN(VLOOKUP($A392,#REF!,5,FALSE))-2),"*")),"")</f>
        <v>#REF!</v>
      </c>
      <c r="G392" s="42" t="e">
        <f>IF(LEN(VLOOKUP($A392,#REF!,6,FALSE)),IF(INDEX(#REF!,MATCH($A392,#REF!,0),3),LEFT(VLOOKUP($A392,#REF!,6,FALSE),LEN(VLOOKUP($A392,#REF!,6,FALSE))-2),CONCATENATE(LEFT(VLOOKUP($A392,#REF!,6,FALSE),LEN(VLOOKUP($A392,#REF!,6,FALSE))-2),"*")),"")</f>
        <v>#REF!</v>
      </c>
      <c r="H392" s="43" t="e">
        <f>IF(LEN(VLOOKUP($A392,#REF!,7,FALSE)),IF(INDEX(#REF!,MATCH($A392,#REF!,0),4),LEFT(VLOOKUP($A392,#REF!,7,FALSE),LEN(VLOOKUP($A392,#REF!,7,FALSE))-2),CONCATENATE(LEFT(VLOOKUP($A392,#REF!,7,FALSE),LEN(VLOOKUP($A392,#REF!,7,FALSE))-2),"*")),"")</f>
        <v>#REF!</v>
      </c>
      <c r="I392" s="54" t="e">
        <f>IF(LEN(VLOOKUP($A392,#REF!,8,FALSE)),UPPER(RIGHT(VLOOKUP($A392,#REF!,8,FALSE),1)),"")</f>
        <v>#REF!</v>
      </c>
      <c r="J392" s="42" t="e">
        <f>IF(LEN(VLOOKUP($A392,#REF!,4,FALSE)),UPPER(RIGHT(VLOOKUP($A392,#REF!,4,FALSE),1)),"")</f>
        <v>#REF!</v>
      </c>
      <c r="K392" s="42" t="e">
        <f>IF(LEN(VLOOKUP($A392,#REF!,5,FALSE)),UPPER(RIGHT(VLOOKUP($A392,#REF!,5,FALSE),1)),"")</f>
        <v>#REF!</v>
      </c>
      <c r="L392" s="42" t="e">
        <f>IF(LEN(VLOOKUP($A392,#REF!,6,FALSE)),UPPER(RIGHT(VLOOKUP($A392,#REF!,6,FALSE),1)),"")</f>
        <v>#REF!</v>
      </c>
      <c r="M392" s="43" t="e">
        <f>IF(LEN(VLOOKUP($A392,#REF!,7,FALSE)),UPPER(RIGHT(VLOOKUP($A392,#REF!,7,FALSE),1)),"")</f>
        <v>#REF!</v>
      </c>
      <c r="N392" s="206"/>
      <c r="O392" s="206"/>
      <c r="P392" s="206"/>
      <c r="Q392" s="206"/>
      <c r="R392" s="206"/>
      <c r="S392" s="63" t="e">
        <f>HLOOKUP("Device Tree Pin Name",#REF!,MATCH($A392,#REF!,0),FALSE)</f>
        <v>#REF!</v>
      </c>
      <c r="T392" s="47" t="e">
        <f>HLOOKUP("power rail",#REF!,MATCH($A392,#REF!,0),FALSE)</f>
        <v>#REF!</v>
      </c>
      <c r="U392" s="62" t="e">
        <f>HLOOKUP("Wake Capable",#REF!,MATCH($A392,#REF!,0),FALSE)</f>
        <v>#REF!</v>
      </c>
      <c r="V392" s="62" t="e">
        <f>HLOOKUP("Strap",#REF!,MATCH($A392,#REF!,0),FALSE)</f>
        <v>#REF!</v>
      </c>
      <c r="W392" s="62"/>
      <c r="X392" s="62"/>
      <c r="Y392" s="62"/>
      <c r="Z392" s="47"/>
      <c r="AA392" s="47" t="e">
        <f>HLOOKUP("Pad type",#REF!,MATCH($A392,#REF!,0),FALSE)</f>
        <v>#REF!</v>
      </c>
      <c r="AB392" s="63"/>
      <c r="AC392" s="63" t="e">
        <f>HLOOKUP("POR Pin State",#REF!,MATCH($A392,#REF!,0),FALSE)</f>
        <v>#REF!</v>
      </c>
      <c r="AD392" s="208"/>
      <c r="AE392" s="208"/>
      <c r="AF392" s="208"/>
      <c r="AG392" s="208"/>
      <c r="AH392" s="209"/>
      <c r="AI392" s="209"/>
      <c r="AJ392" s="210"/>
      <c r="AK392" s="210"/>
      <c r="AL392" s="210"/>
      <c r="AM392" s="210"/>
      <c r="AN392" s="210"/>
      <c r="AO392" s="210"/>
      <c r="AP392" s="210"/>
      <c r="AQ392" s="237" t="s">
        <v>899</v>
      </c>
      <c r="AR392" s="105"/>
      <c r="AS392" s="105"/>
      <c r="AT392" s="105"/>
      <c r="AU392" s="105"/>
      <c r="AV392" s="105"/>
      <c r="AW392" s="105"/>
      <c r="AX392" s="105"/>
      <c r="AY392" s="105"/>
      <c r="AZ392" s="105"/>
      <c r="BA392" s="105"/>
      <c r="BB392" s="218"/>
      <c r="BC392" s="105"/>
      <c r="BD392" s="219"/>
      <c r="BE392" s="231" t="s">
        <v>889</v>
      </c>
      <c r="BF392" s="147" t="e">
        <f>VLOOKUP($A392,#REF!,34,FALSE)</f>
        <v>#REF!</v>
      </c>
      <c r="BG392" s="148" t="e">
        <f>VLOOKUP($A392,#REF!,22,FALSE)</f>
        <v>#REF!</v>
      </c>
      <c r="BH392" s="149"/>
    </row>
    <row r="393" s="5" customFormat="1" ht="12.95" customHeight="1" spans="1:60">
      <c r="A393" s="203" t="s">
        <v>900</v>
      </c>
      <c r="B393" s="38" t="e">
        <f>VLOOKUP($A393,#REF!,34,FALSE)</f>
        <v>#REF!</v>
      </c>
      <c r="C393" s="39" t="str">
        <f t="shared" si="174"/>
        <v>unused_PEX_TX2P</v>
      </c>
      <c r="D393" s="40" t="e">
        <f>IF(LEN(VLOOKUP($A393,#REF!,8,FALSE)),LEFT(VLOOKUP($A393,#REF!,8,FALSE),LEN(VLOOKUP($A393,#REF!,8,FALSE))-2),"")</f>
        <v>#REF!</v>
      </c>
      <c r="E393" s="41" t="e">
        <f>IF(LEN(VLOOKUP($A393,#REF!,4,FALSE)),IF(INDEX(#REF!,MATCH($A393,#REF!,0),1),LEFT(VLOOKUP($A393,#REF!,4,FALSE),LEN(VLOOKUP($A393,#REF!,4,FALSE))-2),CONCATENATE(LEFT(VLOOKUP($A393,#REF!,4,FALSE),LEN(VLOOKUP($A393,#REF!,4,FALSE))-2),"*")),"")</f>
        <v>#REF!</v>
      </c>
      <c r="F393" s="42" t="e">
        <f>IF(LEN(VLOOKUP($A393,#REF!,5,FALSE)),IF(INDEX(#REF!,MATCH($A393,#REF!,0),2),LEFT(VLOOKUP($A393,#REF!,5,FALSE),LEN(VLOOKUP($A393,#REF!,5,FALSE))-2),CONCATENATE(LEFT(VLOOKUP($A393,#REF!,5,FALSE),LEN(VLOOKUP($A393,#REF!,5,FALSE))-2),"*")),"")</f>
        <v>#REF!</v>
      </c>
      <c r="G393" s="42" t="e">
        <f>IF(LEN(VLOOKUP($A393,#REF!,6,FALSE)),IF(INDEX(#REF!,MATCH($A393,#REF!,0),3),LEFT(VLOOKUP($A393,#REF!,6,FALSE),LEN(VLOOKUP($A393,#REF!,6,FALSE))-2),CONCATENATE(LEFT(VLOOKUP($A393,#REF!,6,FALSE),LEN(VLOOKUP($A393,#REF!,6,FALSE))-2),"*")),"")</f>
        <v>#REF!</v>
      </c>
      <c r="H393" s="43" t="e">
        <f>IF(LEN(VLOOKUP($A393,#REF!,7,FALSE)),IF(INDEX(#REF!,MATCH($A393,#REF!,0),4),LEFT(VLOOKUP($A393,#REF!,7,FALSE),LEN(VLOOKUP($A393,#REF!,7,FALSE))-2),CONCATENATE(LEFT(VLOOKUP($A393,#REF!,7,FALSE),LEN(VLOOKUP($A393,#REF!,7,FALSE))-2),"*")),"")</f>
        <v>#REF!</v>
      </c>
      <c r="I393" s="54" t="e">
        <f>IF(LEN(VLOOKUP($A393,#REF!,8,FALSE)),UPPER(RIGHT(VLOOKUP($A393,#REF!,8,FALSE),1)),"")</f>
        <v>#REF!</v>
      </c>
      <c r="J393" s="42" t="e">
        <f>IF(LEN(VLOOKUP($A393,#REF!,4,FALSE)),UPPER(RIGHT(VLOOKUP($A393,#REF!,4,FALSE),1)),"")</f>
        <v>#REF!</v>
      </c>
      <c r="K393" s="42" t="e">
        <f>IF(LEN(VLOOKUP($A393,#REF!,5,FALSE)),UPPER(RIGHT(VLOOKUP($A393,#REF!,5,FALSE),1)),"")</f>
        <v>#REF!</v>
      </c>
      <c r="L393" s="42" t="e">
        <f>IF(LEN(VLOOKUP($A393,#REF!,6,FALSE)),UPPER(RIGHT(VLOOKUP($A393,#REF!,6,FALSE),1)),"")</f>
        <v>#REF!</v>
      </c>
      <c r="M393" s="43" t="e">
        <f>IF(LEN(VLOOKUP($A393,#REF!,7,FALSE)),UPPER(RIGHT(VLOOKUP($A393,#REF!,7,FALSE),1)),"")</f>
        <v>#REF!</v>
      </c>
      <c r="N393" s="206"/>
      <c r="O393" s="206"/>
      <c r="P393" s="206"/>
      <c r="Q393" s="206"/>
      <c r="R393" s="206"/>
      <c r="S393" s="63" t="e">
        <f>HLOOKUP("Device Tree Pin Name",#REF!,MATCH($A393,#REF!,0),FALSE)</f>
        <v>#REF!</v>
      </c>
      <c r="T393" s="47" t="e">
        <f>HLOOKUP("power rail",#REF!,MATCH($A393,#REF!,0),FALSE)</f>
        <v>#REF!</v>
      </c>
      <c r="U393" s="62" t="e">
        <f>HLOOKUP("Wake Capable",#REF!,MATCH($A393,#REF!,0),FALSE)</f>
        <v>#REF!</v>
      </c>
      <c r="V393" s="62" t="e">
        <f>HLOOKUP("Strap",#REF!,MATCH($A393,#REF!,0),FALSE)</f>
        <v>#REF!</v>
      </c>
      <c r="W393" s="62"/>
      <c r="X393" s="62"/>
      <c r="Y393" s="62"/>
      <c r="Z393" s="47"/>
      <c r="AA393" s="47" t="e">
        <f>HLOOKUP("Pad type",#REF!,MATCH($A393,#REF!,0),FALSE)</f>
        <v>#REF!</v>
      </c>
      <c r="AB393" s="63"/>
      <c r="AC393" s="63" t="e">
        <f>HLOOKUP("POR Pin State",#REF!,MATCH($A393,#REF!,0),FALSE)</f>
        <v>#REF!</v>
      </c>
      <c r="AD393" s="208"/>
      <c r="AE393" s="208"/>
      <c r="AF393" s="208"/>
      <c r="AG393" s="208"/>
      <c r="AH393" s="209"/>
      <c r="AI393" s="209"/>
      <c r="AJ393" s="210"/>
      <c r="AK393" s="210"/>
      <c r="AL393" s="210"/>
      <c r="AM393" s="210"/>
      <c r="AN393" s="210"/>
      <c r="AO393" s="210"/>
      <c r="AP393" s="210"/>
      <c r="AQ393" s="236" t="s">
        <v>901</v>
      </c>
      <c r="AR393" s="105"/>
      <c r="AS393" s="105"/>
      <c r="AT393" s="105"/>
      <c r="AU393" s="105"/>
      <c r="AV393" s="105"/>
      <c r="AW393" s="105"/>
      <c r="AX393" s="105"/>
      <c r="AY393" s="105"/>
      <c r="AZ393" s="105"/>
      <c r="BA393" s="105"/>
      <c r="BB393" s="218"/>
      <c r="BC393" s="105"/>
      <c r="BD393" s="219"/>
      <c r="BE393" s="231" t="s">
        <v>889</v>
      </c>
      <c r="BF393" s="147" t="e">
        <f>VLOOKUP($A393,#REF!,34,FALSE)</f>
        <v>#REF!</v>
      </c>
      <c r="BG393" s="148" t="e">
        <f>VLOOKUP($A393,#REF!,22,FALSE)</f>
        <v>#REF!</v>
      </c>
      <c r="BH393" s="149"/>
    </row>
    <row r="394" s="5" customFormat="1" ht="12.95" customHeight="1" spans="1:60">
      <c r="A394" s="203" t="s">
        <v>902</v>
      </c>
      <c r="B394" s="38" t="e">
        <f>VLOOKUP($A394,#REF!,34,FALSE)</f>
        <v>#REF!</v>
      </c>
      <c r="C394" s="39" t="str">
        <f t="shared" si="174"/>
        <v>unused_PEX_TX2N</v>
      </c>
      <c r="D394" s="40" t="e">
        <f>IF(LEN(VLOOKUP($A394,#REF!,8,FALSE)),LEFT(VLOOKUP($A394,#REF!,8,FALSE),LEN(VLOOKUP($A394,#REF!,8,FALSE))-2),"")</f>
        <v>#REF!</v>
      </c>
      <c r="E394" s="41" t="e">
        <f>IF(LEN(VLOOKUP($A394,#REF!,4,FALSE)),IF(INDEX(#REF!,MATCH($A394,#REF!,0),1),LEFT(VLOOKUP($A394,#REF!,4,FALSE),LEN(VLOOKUP($A394,#REF!,4,FALSE))-2),CONCATENATE(LEFT(VLOOKUP($A394,#REF!,4,FALSE),LEN(VLOOKUP($A394,#REF!,4,FALSE))-2),"*")),"")</f>
        <v>#REF!</v>
      </c>
      <c r="F394" s="42" t="e">
        <f>IF(LEN(VLOOKUP($A394,#REF!,5,FALSE)),IF(INDEX(#REF!,MATCH($A394,#REF!,0),2),LEFT(VLOOKUP($A394,#REF!,5,FALSE),LEN(VLOOKUP($A394,#REF!,5,FALSE))-2),CONCATENATE(LEFT(VLOOKUP($A394,#REF!,5,FALSE),LEN(VLOOKUP($A394,#REF!,5,FALSE))-2),"*")),"")</f>
        <v>#REF!</v>
      </c>
      <c r="G394" s="42" t="e">
        <f>IF(LEN(VLOOKUP($A394,#REF!,6,FALSE)),IF(INDEX(#REF!,MATCH($A394,#REF!,0),3),LEFT(VLOOKUP($A394,#REF!,6,FALSE),LEN(VLOOKUP($A394,#REF!,6,FALSE))-2),CONCATENATE(LEFT(VLOOKUP($A394,#REF!,6,FALSE),LEN(VLOOKUP($A394,#REF!,6,FALSE))-2),"*")),"")</f>
        <v>#REF!</v>
      </c>
      <c r="H394" s="43" t="e">
        <f>IF(LEN(VLOOKUP($A394,#REF!,7,FALSE)),IF(INDEX(#REF!,MATCH($A394,#REF!,0),4),LEFT(VLOOKUP($A394,#REF!,7,FALSE),LEN(VLOOKUP($A394,#REF!,7,FALSE))-2),CONCATENATE(LEFT(VLOOKUP($A394,#REF!,7,FALSE),LEN(VLOOKUP($A394,#REF!,7,FALSE))-2),"*")),"")</f>
        <v>#REF!</v>
      </c>
      <c r="I394" s="54" t="e">
        <f>IF(LEN(VLOOKUP($A394,#REF!,8,FALSE)),UPPER(RIGHT(VLOOKUP($A394,#REF!,8,FALSE),1)),"")</f>
        <v>#REF!</v>
      </c>
      <c r="J394" s="42" t="e">
        <f>IF(LEN(VLOOKUP($A394,#REF!,4,FALSE)),UPPER(RIGHT(VLOOKUP($A394,#REF!,4,FALSE),1)),"")</f>
        <v>#REF!</v>
      </c>
      <c r="K394" s="42" t="e">
        <f>IF(LEN(VLOOKUP($A394,#REF!,5,FALSE)),UPPER(RIGHT(VLOOKUP($A394,#REF!,5,FALSE),1)),"")</f>
        <v>#REF!</v>
      </c>
      <c r="L394" s="42" t="e">
        <f>IF(LEN(VLOOKUP($A394,#REF!,6,FALSE)),UPPER(RIGHT(VLOOKUP($A394,#REF!,6,FALSE),1)),"")</f>
        <v>#REF!</v>
      </c>
      <c r="M394" s="43" t="e">
        <f>IF(LEN(VLOOKUP($A394,#REF!,7,FALSE)),UPPER(RIGHT(VLOOKUP($A394,#REF!,7,FALSE),1)),"")</f>
        <v>#REF!</v>
      </c>
      <c r="N394" s="206"/>
      <c r="O394" s="206"/>
      <c r="P394" s="206"/>
      <c r="Q394" s="206"/>
      <c r="R394" s="206"/>
      <c r="S394" s="63" t="e">
        <f>HLOOKUP("Device Tree Pin Name",#REF!,MATCH($A394,#REF!,0),FALSE)</f>
        <v>#REF!</v>
      </c>
      <c r="T394" s="47" t="e">
        <f>HLOOKUP("power rail",#REF!,MATCH($A394,#REF!,0),FALSE)</f>
        <v>#REF!</v>
      </c>
      <c r="U394" s="62" t="e">
        <f>HLOOKUP("Wake Capable",#REF!,MATCH($A394,#REF!,0),FALSE)</f>
        <v>#REF!</v>
      </c>
      <c r="V394" s="62" t="e">
        <f>HLOOKUP("Strap",#REF!,MATCH($A394,#REF!,0),FALSE)</f>
        <v>#REF!</v>
      </c>
      <c r="W394" s="62"/>
      <c r="X394" s="62"/>
      <c r="Y394" s="62"/>
      <c r="Z394" s="47"/>
      <c r="AA394" s="47" t="e">
        <f>HLOOKUP("Pad type",#REF!,MATCH($A394,#REF!,0),FALSE)</f>
        <v>#REF!</v>
      </c>
      <c r="AB394" s="63"/>
      <c r="AC394" s="63" t="e">
        <f>HLOOKUP("POR Pin State",#REF!,MATCH($A394,#REF!,0),FALSE)</f>
        <v>#REF!</v>
      </c>
      <c r="AD394" s="208"/>
      <c r="AE394" s="208"/>
      <c r="AF394" s="208"/>
      <c r="AG394" s="208"/>
      <c r="AH394" s="209"/>
      <c r="AI394" s="209"/>
      <c r="AJ394" s="210"/>
      <c r="AK394" s="210"/>
      <c r="AL394" s="210"/>
      <c r="AM394" s="210"/>
      <c r="AN394" s="210"/>
      <c r="AO394" s="210"/>
      <c r="AP394" s="210"/>
      <c r="AQ394" s="237" t="s">
        <v>903</v>
      </c>
      <c r="AR394" s="105"/>
      <c r="AS394" s="105"/>
      <c r="AT394" s="105"/>
      <c r="AU394" s="105"/>
      <c r="AV394" s="105"/>
      <c r="AW394" s="105"/>
      <c r="AX394" s="105"/>
      <c r="AY394" s="105"/>
      <c r="AZ394" s="105"/>
      <c r="BA394" s="105"/>
      <c r="BB394" s="218"/>
      <c r="BC394" s="105"/>
      <c r="BD394" s="219"/>
      <c r="BE394" s="231" t="s">
        <v>889</v>
      </c>
      <c r="BF394" s="147" t="e">
        <f>VLOOKUP($A394,#REF!,34,FALSE)</f>
        <v>#REF!</v>
      </c>
      <c r="BG394" s="148" t="e">
        <f>VLOOKUP($A394,#REF!,22,FALSE)</f>
        <v>#REF!</v>
      </c>
      <c r="BH394" s="149"/>
    </row>
    <row r="395" s="5" customFormat="1" ht="12.95" customHeight="1" spans="1:60">
      <c r="A395" s="203" t="s">
        <v>904</v>
      </c>
      <c r="B395" s="38" t="e">
        <f>VLOOKUP($A395,#REF!,34,FALSE)</f>
        <v>#REF!</v>
      </c>
      <c r="C395" s="39" t="str">
        <f t="shared" si="174"/>
        <v>unused_PEX_RX3P</v>
      </c>
      <c r="D395" s="40" t="e">
        <f>IF(LEN(VLOOKUP($A395,#REF!,8,FALSE)),LEFT(VLOOKUP($A395,#REF!,8,FALSE),LEN(VLOOKUP($A395,#REF!,8,FALSE))-2),"")</f>
        <v>#REF!</v>
      </c>
      <c r="E395" s="41" t="e">
        <f>IF(LEN(VLOOKUP($A395,#REF!,4,FALSE)),IF(INDEX(#REF!,MATCH($A395,#REF!,0),1),LEFT(VLOOKUP($A395,#REF!,4,FALSE),LEN(VLOOKUP($A395,#REF!,4,FALSE))-2),CONCATENATE(LEFT(VLOOKUP($A395,#REF!,4,FALSE),LEN(VLOOKUP($A395,#REF!,4,FALSE))-2),"*")),"")</f>
        <v>#REF!</v>
      </c>
      <c r="F395" s="42" t="e">
        <f>IF(LEN(VLOOKUP($A395,#REF!,5,FALSE)),IF(INDEX(#REF!,MATCH($A395,#REF!,0),2),LEFT(VLOOKUP($A395,#REF!,5,FALSE),LEN(VLOOKUP($A395,#REF!,5,FALSE))-2),CONCATENATE(LEFT(VLOOKUP($A395,#REF!,5,FALSE),LEN(VLOOKUP($A395,#REF!,5,FALSE))-2),"*")),"")</f>
        <v>#REF!</v>
      </c>
      <c r="G395" s="42" t="e">
        <f>IF(LEN(VLOOKUP($A395,#REF!,6,FALSE)),IF(INDEX(#REF!,MATCH($A395,#REF!,0),3),LEFT(VLOOKUP($A395,#REF!,6,FALSE),LEN(VLOOKUP($A395,#REF!,6,FALSE))-2),CONCATENATE(LEFT(VLOOKUP($A395,#REF!,6,FALSE),LEN(VLOOKUP($A395,#REF!,6,FALSE))-2),"*")),"")</f>
        <v>#REF!</v>
      </c>
      <c r="H395" s="43" t="e">
        <f>IF(LEN(VLOOKUP($A395,#REF!,7,FALSE)),IF(INDEX(#REF!,MATCH($A395,#REF!,0),4),LEFT(VLOOKUP($A395,#REF!,7,FALSE),LEN(VLOOKUP($A395,#REF!,7,FALSE))-2),CONCATENATE(LEFT(VLOOKUP($A395,#REF!,7,FALSE),LEN(VLOOKUP($A395,#REF!,7,FALSE))-2),"*")),"")</f>
        <v>#REF!</v>
      </c>
      <c r="I395" s="54" t="e">
        <f>IF(LEN(VLOOKUP($A395,#REF!,8,FALSE)),UPPER(RIGHT(VLOOKUP($A395,#REF!,8,FALSE),1)),"")</f>
        <v>#REF!</v>
      </c>
      <c r="J395" s="42" t="e">
        <f>IF(LEN(VLOOKUP($A395,#REF!,4,FALSE)),UPPER(RIGHT(VLOOKUP($A395,#REF!,4,FALSE),1)),"")</f>
        <v>#REF!</v>
      </c>
      <c r="K395" s="42" t="e">
        <f>IF(LEN(VLOOKUP($A395,#REF!,5,FALSE)),UPPER(RIGHT(VLOOKUP($A395,#REF!,5,FALSE),1)),"")</f>
        <v>#REF!</v>
      </c>
      <c r="L395" s="42" t="e">
        <f>IF(LEN(VLOOKUP($A395,#REF!,6,FALSE)),UPPER(RIGHT(VLOOKUP($A395,#REF!,6,FALSE),1)),"")</f>
        <v>#REF!</v>
      </c>
      <c r="M395" s="43" t="e">
        <f>IF(LEN(VLOOKUP($A395,#REF!,7,FALSE)),UPPER(RIGHT(VLOOKUP($A395,#REF!,7,FALSE),1)),"")</f>
        <v>#REF!</v>
      </c>
      <c r="N395" s="206"/>
      <c r="O395" s="206"/>
      <c r="P395" s="206"/>
      <c r="Q395" s="206"/>
      <c r="R395" s="206"/>
      <c r="S395" s="63" t="e">
        <f>HLOOKUP("Device Tree Pin Name",#REF!,MATCH($A395,#REF!,0),FALSE)</f>
        <v>#REF!</v>
      </c>
      <c r="T395" s="47" t="e">
        <f>HLOOKUP("power rail",#REF!,MATCH($A395,#REF!,0),FALSE)</f>
        <v>#REF!</v>
      </c>
      <c r="U395" s="62" t="e">
        <f>HLOOKUP("Wake Capable",#REF!,MATCH($A395,#REF!,0),FALSE)</f>
        <v>#REF!</v>
      </c>
      <c r="V395" s="62" t="e">
        <f>HLOOKUP("Strap",#REF!,MATCH($A395,#REF!,0),FALSE)</f>
        <v>#REF!</v>
      </c>
      <c r="W395" s="62"/>
      <c r="X395" s="62"/>
      <c r="Y395" s="62"/>
      <c r="Z395" s="47"/>
      <c r="AA395" s="47" t="e">
        <f>HLOOKUP("Pad type",#REF!,MATCH($A395,#REF!,0),FALSE)</f>
        <v>#REF!</v>
      </c>
      <c r="AB395" s="63"/>
      <c r="AC395" s="63" t="e">
        <f>HLOOKUP("POR Pin State",#REF!,MATCH($A395,#REF!,0),FALSE)</f>
        <v>#REF!</v>
      </c>
      <c r="AD395" s="208"/>
      <c r="AE395" s="208"/>
      <c r="AF395" s="208"/>
      <c r="AG395" s="208"/>
      <c r="AH395" s="209"/>
      <c r="AI395" s="209"/>
      <c r="AJ395" s="210"/>
      <c r="AK395" s="210"/>
      <c r="AL395" s="210"/>
      <c r="AM395" s="210"/>
      <c r="AN395" s="210"/>
      <c r="AO395" s="210"/>
      <c r="AP395" s="210"/>
      <c r="AQ395" s="236" t="s">
        <v>905</v>
      </c>
      <c r="AR395" s="105"/>
      <c r="AS395" s="105"/>
      <c r="AT395" s="105"/>
      <c r="AU395" s="105"/>
      <c r="AV395" s="105"/>
      <c r="AW395" s="105"/>
      <c r="AX395" s="105"/>
      <c r="AY395" s="105"/>
      <c r="AZ395" s="105"/>
      <c r="BA395" s="105"/>
      <c r="BB395" s="218"/>
      <c r="BC395" s="105"/>
      <c r="BD395" s="219"/>
      <c r="BE395" s="231" t="s">
        <v>906</v>
      </c>
      <c r="BF395" s="147" t="e">
        <f>VLOOKUP($A395,#REF!,34,FALSE)</f>
        <v>#REF!</v>
      </c>
      <c r="BG395" s="148" t="e">
        <f>VLOOKUP($A395,#REF!,22,FALSE)</f>
        <v>#REF!</v>
      </c>
      <c r="BH395" s="149"/>
    </row>
    <row r="396" s="5" customFormat="1" ht="12.95" customHeight="1" spans="1:60">
      <c r="A396" s="203" t="s">
        <v>907</v>
      </c>
      <c r="B396" s="38" t="e">
        <f>VLOOKUP($A396,#REF!,34,FALSE)</f>
        <v>#REF!</v>
      </c>
      <c r="C396" s="39" t="str">
        <f t="shared" si="174"/>
        <v>unused_PEX_RX3N</v>
      </c>
      <c r="D396" s="40" t="e">
        <f>IF(LEN(VLOOKUP($A396,#REF!,8,FALSE)),LEFT(VLOOKUP($A396,#REF!,8,FALSE),LEN(VLOOKUP($A396,#REF!,8,FALSE))-2),"")</f>
        <v>#REF!</v>
      </c>
      <c r="E396" s="41" t="e">
        <f>IF(LEN(VLOOKUP($A396,#REF!,4,FALSE)),IF(INDEX(#REF!,MATCH($A396,#REF!,0),1),LEFT(VLOOKUP($A396,#REF!,4,FALSE),LEN(VLOOKUP($A396,#REF!,4,FALSE))-2),CONCATENATE(LEFT(VLOOKUP($A396,#REF!,4,FALSE),LEN(VLOOKUP($A396,#REF!,4,FALSE))-2),"*")),"")</f>
        <v>#REF!</v>
      </c>
      <c r="F396" s="42" t="e">
        <f>IF(LEN(VLOOKUP($A396,#REF!,5,FALSE)),IF(INDEX(#REF!,MATCH($A396,#REF!,0),2),LEFT(VLOOKUP($A396,#REF!,5,FALSE),LEN(VLOOKUP($A396,#REF!,5,FALSE))-2),CONCATENATE(LEFT(VLOOKUP($A396,#REF!,5,FALSE),LEN(VLOOKUP($A396,#REF!,5,FALSE))-2),"*")),"")</f>
        <v>#REF!</v>
      </c>
      <c r="G396" s="42" t="e">
        <f>IF(LEN(VLOOKUP($A396,#REF!,6,FALSE)),IF(INDEX(#REF!,MATCH($A396,#REF!,0),3),LEFT(VLOOKUP($A396,#REF!,6,FALSE),LEN(VLOOKUP($A396,#REF!,6,FALSE))-2),CONCATENATE(LEFT(VLOOKUP($A396,#REF!,6,FALSE),LEN(VLOOKUP($A396,#REF!,6,FALSE))-2),"*")),"")</f>
        <v>#REF!</v>
      </c>
      <c r="H396" s="43" t="e">
        <f>IF(LEN(VLOOKUP($A396,#REF!,7,FALSE)),IF(INDEX(#REF!,MATCH($A396,#REF!,0),4),LEFT(VLOOKUP($A396,#REF!,7,FALSE),LEN(VLOOKUP($A396,#REF!,7,FALSE))-2),CONCATENATE(LEFT(VLOOKUP($A396,#REF!,7,FALSE),LEN(VLOOKUP($A396,#REF!,7,FALSE))-2),"*")),"")</f>
        <v>#REF!</v>
      </c>
      <c r="I396" s="54" t="e">
        <f>IF(LEN(VLOOKUP($A396,#REF!,8,FALSE)),UPPER(RIGHT(VLOOKUP($A396,#REF!,8,FALSE),1)),"")</f>
        <v>#REF!</v>
      </c>
      <c r="J396" s="42" t="e">
        <f>IF(LEN(VLOOKUP($A396,#REF!,4,FALSE)),UPPER(RIGHT(VLOOKUP($A396,#REF!,4,FALSE),1)),"")</f>
        <v>#REF!</v>
      </c>
      <c r="K396" s="42" t="e">
        <f>IF(LEN(VLOOKUP($A396,#REF!,5,FALSE)),UPPER(RIGHT(VLOOKUP($A396,#REF!,5,FALSE),1)),"")</f>
        <v>#REF!</v>
      </c>
      <c r="L396" s="42" t="e">
        <f>IF(LEN(VLOOKUP($A396,#REF!,6,FALSE)),UPPER(RIGHT(VLOOKUP($A396,#REF!,6,FALSE),1)),"")</f>
        <v>#REF!</v>
      </c>
      <c r="M396" s="43" t="e">
        <f>IF(LEN(VLOOKUP($A396,#REF!,7,FALSE)),UPPER(RIGHT(VLOOKUP($A396,#REF!,7,FALSE),1)),"")</f>
        <v>#REF!</v>
      </c>
      <c r="N396" s="206"/>
      <c r="O396" s="206"/>
      <c r="P396" s="206"/>
      <c r="Q396" s="206"/>
      <c r="R396" s="206"/>
      <c r="S396" s="63" t="e">
        <f>HLOOKUP("Device Tree Pin Name",#REF!,MATCH($A396,#REF!,0),FALSE)</f>
        <v>#REF!</v>
      </c>
      <c r="T396" s="47" t="e">
        <f>HLOOKUP("power rail",#REF!,MATCH($A396,#REF!,0),FALSE)</f>
        <v>#REF!</v>
      </c>
      <c r="U396" s="62" t="e">
        <f>HLOOKUP("Wake Capable",#REF!,MATCH($A396,#REF!,0),FALSE)</f>
        <v>#REF!</v>
      </c>
      <c r="V396" s="62" t="e">
        <f>HLOOKUP("Strap",#REF!,MATCH($A396,#REF!,0),FALSE)</f>
        <v>#REF!</v>
      </c>
      <c r="W396" s="62"/>
      <c r="X396" s="62"/>
      <c r="Y396" s="62"/>
      <c r="Z396" s="47"/>
      <c r="AA396" s="47" t="e">
        <f>HLOOKUP("Pad type",#REF!,MATCH($A396,#REF!,0),FALSE)</f>
        <v>#REF!</v>
      </c>
      <c r="AB396" s="63"/>
      <c r="AC396" s="63" t="e">
        <f>HLOOKUP("POR Pin State",#REF!,MATCH($A396,#REF!,0),FALSE)</f>
        <v>#REF!</v>
      </c>
      <c r="AD396" s="208"/>
      <c r="AE396" s="208"/>
      <c r="AF396" s="208"/>
      <c r="AG396" s="208"/>
      <c r="AH396" s="209"/>
      <c r="AI396" s="209"/>
      <c r="AJ396" s="210"/>
      <c r="AK396" s="210"/>
      <c r="AL396" s="210"/>
      <c r="AM396" s="210"/>
      <c r="AN396" s="210"/>
      <c r="AO396" s="210"/>
      <c r="AP396" s="210"/>
      <c r="AQ396" s="237" t="s">
        <v>908</v>
      </c>
      <c r="AR396" s="105"/>
      <c r="AS396" s="105"/>
      <c r="AT396" s="105"/>
      <c r="AU396" s="105"/>
      <c r="AV396" s="105"/>
      <c r="AW396" s="105"/>
      <c r="AX396" s="105"/>
      <c r="AY396" s="105"/>
      <c r="AZ396" s="105"/>
      <c r="BA396" s="105"/>
      <c r="BB396" s="218"/>
      <c r="BC396" s="105"/>
      <c r="BD396" s="219"/>
      <c r="BE396" s="231" t="s">
        <v>906</v>
      </c>
      <c r="BF396" s="147" t="e">
        <f>VLOOKUP($A396,#REF!,34,FALSE)</f>
        <v>#REF!</v>
      </c>
      <c r="BG396" s="148" t="e">
        <f>VLOOKUP($A396,#REF!,22,FALSE)</f>
        <v>#REF!</v>
      </c>
      <c r="BH396" s="149"/>
    </row>
    <row r="397" s="5" customFormat="1" ht="12.95" customHeight="1" spans="1:60">
      <c r="A397" s="203" t="s">
        <v>909</v>
      </c>
      <c r="B397" s="38" t="e">
        <f>VLOOKUP($A397,#REF!,34,FALSE)</f>
        <v>#REF!</v>
      </c>
      <c r="C397" s="39" t="str">
        <f t="shared" si="174"/>
        <v>unused_PEX_TX3P</v>
      </c>
      <c r="D397" s="40" t="e">
        <f>IF(LEN(VLOOKUP($A397,#REF!,8,FALSE)),LEFT(VLOOKUP($A397,#REF!,8,FALSE),LEN(VLOOKUP($A397,#REF!,8,FALSE))-2),"")</f>
        <v>#REF!</v>
      </c>
      <c r="E397" s="41" t="e">
        <f>IF(LEN(VLOOKUP($A397,#REF!,4,FALSE)),IF(INDEX(#REF!,MATCH($A397,#REF!,0),1),LEFT(VLOOKUP($A397,#REF!,4,FALSE),LEN(VLOOKUP($A397,#REF!,4,FALSE))-2),CONCATENATE(LEFT(VLOOKUP($A397,#REF!,4,FALSE),LEN(VLOOKUP($A397,#REF!,4,FALSE))-2),"*")),"")</f>
        <v>#REF!</v>
      </c>
      <c r="F397" s="42" t="e">
        <f>IF(LEN(VLOOKUP($A397,#REF!,5,FALSE)),IF(INDEX(#REF!,MATCH($A397,#REF!,0),2),LEFT(VLOOKUP($A397,#REF!,5,FALSE),LEN(VLOOKUP($A397,#REF!,5,FALSE))-2),CONCATENATE(LEFT(VLOOKUP($A397,#REF!,5,FALSE),LEN(VLOOKUP($A397,#REF!,5,FALSE))-2),"*")),"")</f>
        <v>#REF!</v>
      </c>
      <c r="G397" s="42" t="e">
        <f>IF(LEN(VLOOKUP($A397,#REF!,6,FALSE)),IF(INDEX(#REF!,MATCH($A397,#REF!,0),3),LEFT(VLOOKUP($A397,#REF!,6,FALSE),LEN(VLOOKUP($A397,#REF!,6,FALSE))-2),CONCATENATE(LEFT(VLOOKUP($A397,#REF!,6,FALSE),LEN(VLOOKUP($A397,#REF!,6,FALSE))-2),"*")),"")</f>
        <v>#REF!</v>
      </c>
      <c r="H397" s="43" t="e">
        <f>IF(LEN(VLOOKUP($A397,#REF!,7,FALSE)),IF(INDEX(#REF!,MATCH($A397,#REF!,0),4),LEFT(VLOOKUP($A397,#REF!,7,FALSE),LEN(VLOOKUP($A397,#REF!,7,FALSE))-2),CONCATENATE(LEFT(VLOOKUP($A397,#REF!,7,FALSE),LEN(VLOOKUP($A397,#REF!,7,FALSE))-2),"*")),"")</f>
        <v>#REF!</v>
      </c>
      <c r="I397" s="54" t="e">
        <f>IF(LEN(VLOOKUP($A397,#REF!,8,FALSE)),UPPER(RIGHT(VLOOKUP($A397,#REF!,8,FALSE),1)),"")</f>
        <v>#REF!</v>
      </c>
      <c r="J397" s="42" t="e">
        <f>IF(LEN(VLOOKUP($A397,#REF!,4,FALSE)),UPPER(RIGHT(VLOOKUP($A397,#REF!,4,FALSE),1)),"")</f>
        <v>#REF!</v>
      </c>
      <c r="K397" s="42" t="e">
        <f>IF(LEN(VLOOKUP($A397,#REF!,5,FALSE)),UPPER(RIGHT(VLOOKUP($A397,#REF!,5,FALSE),1)),"")</f>
        <v>#REF!</v>
      </c>
      <c r="L397" s="42" t="e">
        <f>IF(LEN(VLOOKUP($A397,#REF!,6,FALSE)),UPPER(RIGHT(VLOOKUP($A397,#REF!,6,FALSE),1)),"")</f>
        <v>#REF!</v>
      </c>
      <c r="M397" s="43" t="e">
        <f>IF(LEN(VLOOKUP($A397,#REF!,7,FALSE)),UPPER(RIGHT(VLOOKUP($A397,#REF!,7,FALSE),1)),"")</f>
        <v>#REF!</v>
      </c>
      <c r="N397" s="206"/>
      <c r="O397" s="206"/>
      <c r="P397" s="206"/>
      <c r="Q397" s="206"/>
      <c r="R397" s="206"/>
      <c r="S397" s="63" t="e">
        <f>HLOOKUP("Device Tree Pin Name",#REF!,MATCH($A397,#REF!,0),FALSE)</f>
        <v>#REF!</v>
      </c>
      <c r="T397" s="47" t="e">
        <f>HLOOKUP("power rail",#REF!,MATCH($A397,#REF!,0),FALSE)</f>
        <v>#REF!</v>
      </c>
      <c r="U397" s="62" t="e">
        <f>HLOOKUP("Wake Capable",#REF!,MATCH($A397,#REF!,0),FALSE)</f>
        <v>#REF!</v>
      </c>
      <c r="V397" s="62" t="e">
        <f>HLOOKUP("Strap",#REF!,MATCH($A397,#REF!,0),FALSE)</f>
        <v>#REF!</v>
      </c>
      <c r="W397" s="62"/>
      <c r="X397" s="62"/>
      <c r="Y397" s="62"/>
      <c r="Z397" s="47"/>
      <c r="AA397" s="47" t="e">
        <f>HLOOKUP("Pad type",#REF!,MATCH($A397,#REF!,0),FALSE)</f>
        <v>#REF!</v>
      </c>
      <c r="AB397" s="63"/>
      <c r="AC397" s="63" t="e">
        <f>HLOOKUP("POR Pin State",#REF!,MATCH($A397,#REF!,0),FALSE)</f>
        <v>#REF!</v>
      </c>
      <c r="AD397" s="208"/>
      <c r="AE397" s="208"/>
      <c r="AF397" s="208"/>
      <c r="AG397" s="208"/>
      <c r="AH397" s="209"/>
      <c r="AI397" s="209"/>
      <c r="AJ397" s="210"/>
      <c r="AK397" s="210"/>
      <c r="AL397" s="210"/>
      <c r="AM397" s="210"/>
      <c r="AN397" s="210"/>
      <c r="AO397" s="210"/>
      <c r="AP397" s="210"/>
      <c r="AQ397" s="236" t="s">
        <v>910</v>
      </c>
      <c r="AR397" s="105"/>
      <c r="AS397" s="105"/>
      <c r="AT397" s="105"/>
      <c r="AU397" s="105"/>
      <c r="AV397" s="105"/>
      <c r="AW397" s="105"/>
      <c r="AX397" s="105"/>
      <c r="AY397" s="105"/>
      <c r="AZ397" s="105"/>
      <c r="BA397" s="105"/>
      <c r="BB397" s="218"/>
      <c r="BC397" s="105"/>
      <c r="BD397" s="219"/>
      <c r="BE397" s="231" t="s">
        <v>906</v>
      </c>
      <c r="BF397" s="147" t="e">
        <f>VLOOKUP($A397,#REF!,34,FALSE)</f>
        <v>#REF!</v>
      </c>
      <c r="BG397" s="148" t="e">
        <f>VLOOKUP($A397,#REF!,22,FALSE)</f>
        <v>#REF!</v>
      </c>
      <c r="BH397" s="149"/>
    </row>
    <row r="398" s="5" customFormat="1" ht="12.95" customHeight="1" spans="1:60">
      <c r="A398" s="203" t="s">
        <v>911</v>
      </c>
      <c r="B398" s="38" t="e">
        <f>VLOOKUP($A398,#REF!,34,FALSE)</f>
        <v>#REF!</v>
      </c>
      <c r="C398" s="39" t="str">
        <f t="shared" si="174"/>
        <v>unused_PEX_TX3N</v>
      </c>
      <c r="D398" s="40" t="e">
        <f>IF(LEN(VLOOKUP($A398,#REF!,8,FALSE)),LEFT(VLOOKUP($A398,#REF!,8,FALSE),LEN(VLOOKUP($A398,#REF!,8,FALSE))-2),"")</f>
        <v>#REF!</v>
      </c>
      <c r="E398" s="41" t="e">
        <f>IF(LEN(VLOOKUP($A398,#REF!,4,FALSE)),IF(INDEX(#REF!,MATCH($A398,#REF!,0),1),LEFT(VLOOKUP($A398,#REF!,4,FALSE),LEN(VLOOKUP($A398,#REF!,4,FALSE))-2),CONCATENATE(LEFT(VLOOKUP($A398,#REF!,4,FALSE),LEN(VLOOKUP($A398,#REF!,4,FALSE))-2),"*")),"")</f>
        <v>#REF!</v>
      </c>
      <c r="F398" s="42" t="e">
        <f>IF(LEN(VLOOKUP($A398,#REF!,5,FALSE)),IF(INDEX(#REF!,MATCH($A398,#REF!,0),2),LEFT(VLOOKUP($A398,#REF!,5,FALSE),LEN(VLOOKUP($A398,#REF!,5,FALSE))-2),CONCATENATE(LEFT(VLOOKUP($A398,#REF!,5,FALSE),LEN(VLOOKUP($A398,#REF!,5,FALSE))-2),"*")),"")</f>
        <v>#REF!</v>
      </c>
      <c r="G398" s="42" t="e">
        <f>IF(LEN(VLOOKUP($A398,#REF!,6,FALSE)),IF(INDEX(#REF!,MATCH($A398,#REF!,0),3),LEFT(VLOOKUP($A398,#REF!,6,FALSE),LEN(VLOOKUP($A398,#REF!,6,FALSE))-2),CONCATENATE(LEFT(VLOOKUP($A398,#REF!,6,FALSE),LEN(VLOOKUP($A398,#REF!,6,FALSE))-2),"*")),"")</f>
        <v>#REF!</v>
      </c>
      <c r="H398" s="43" t="e">
        <f>IF(LEN(VLOOKUP($A398,#REF!,7,FALSE)),IF(INDEX(#REF!,MATCH($A398,#REF!,0),4),LEFT(VLOOKUP($A398,#REF!,7,FALSE),LEN(VLOOKUP($A398,#REF!,7,FALSE))-2),CONCATENATE(LEFT(VLOOKUP($A398,#REF!,7,FALSE),LEN(VLOOKUP($A398,#REF!,7,FALSE))-2),"*")),"")</f>
        <v>#REF!</v>
      </c>
      <c r="I398" s="54" t="e">
        <f>IF(LEN(VLOOKUP($A398,#REF!,8,FALSE)),UPPER(RIGHT(VLOOKUP($A398,#REF!,8,FALSE),1)),"")</f>
        <v>#REF!</v>
      </c>
      <c r="J398" s="42" t="e">
        <f>IF(LEN(VLOOKUP($A398,#REF!,4,FALSE)),UPPER(RIGHT(VLOOKUP($A398,#REF!,4,FALSE),1)),"")</f>
        <v>#REF!</v>
      </c>
      <c r="K398" s="42" t="e">
        <f>IF(LEN(VLOOKUP($A398,#REF!,5,FALSE)),UPPER(RIGHT(VLOOKUP($A398,#REF!,5,FALSE),1)),"")</f>
        <v>#REF!</v>
      </c>
      <c r="L398" s="42" t="e">
        <f>IF(LEN(VLOOKUP($A398,#REF!,6,FALSE)),UPPER(RIGHT(VLOOKUP($A398,#REF!,6,FALSE),1)),"")</f>
        <v>#REF!</v>
      </c>
      <c r="M398" s="43" t="e">
        <f>IF(LEN(VLOOKUP($A398,#REF!,7,FALSE)),UPPER(RIGHT(VLOOKUP($A398,#REF!,7,FALSE),1)),"")</f>
        <v>#REF!</v>
      </c>
      <c r="N398" s="206"/>
      <c r="O398" s="206"/>
      <c r="P398" s="206"/>
      <c r="Q398" s="206"/>
      <c r="R398" s="206"/>
      <c r="S398" s="63" t="e">
        <f>HLOOKUP("Device Tree Pin Name",#REF!,MATCH($A398,#REF!,0),FALSE)</f>
        <v>#REF!</v>
      </c>
      <c r="T398" s="47" t="e">
        <f>HLOOKUP("power rail",#REF!,MATCH($A398,#REF!,0),FALSE)</f>
        <v>#REF!</v>
      </c>
      <c r="U398" s="62" t="e">
        <f>HLOOKUP("Wake Capable",#REF!,MATCH($A398,#REF!,0),FALSE)</f>
        <v>#REF!</v>
      </c>
      <c r="V398" s="62" t="e">
        <f>HLOOKUP("Strap",#REF!,MATCH($A398,#REF!,0),FALSE)</f>
        <v>#REF!</v>
      </c>
      <c r="W398" s="62"/>
      <c r="X398" s="62"/>
      <c r="Y398" s="62"/>
      <c r="Z398" s="47"/>
      <c r="AA398" s="47" t="e">
        <f>HLOOKUP("Pad type",#REF!,MATCH($A398,#REF!,0),FALSE)</f>
        <v>#REF!</v>
      </c>
      <c r="AB398" s="63"/>
      <c r="AC398" s="63" t="e">
        <f>HLOOKUP("POR Pin State",#REF!,MATCH($A398,#REF!,0),FALSE)</f>
        <v>#REF!</v>
      </c>
      <c r="AD398" s="208"/>
      <c r="AE398" s="208"/>
      <c r="AF398" s="208"/>
      <c r="AG398" s="208"/>
      <c r="AH398" s="209"/>
      <c r="AI398" s="209"/>
      <c r="AJ398" s="210"/>
      <c r="AK398" s="210"/>
      <c r="AL398" s="210"/>
      <c r="AM398" s="210"/>
      <c r="AN398" s="210"/>
      <c r="AO398" s="210"/>
      <c r="AP398" s="210"/>
      <c r="AQ398" s="237" t="s">
        <v>912</v>
      </c>
      <c r="AR398" s="105"/>
      <c r="AS398" s="105"/>
      <c r="AT398" s="105"/>
      <c r="AU398" s="105"/>
      <c r="AV398" s="105"/>
      <c r="AW398" s="105"/>
      <c r="AX398" s="105"/>
      <c r="AY398" s="105"/>
      <c r="AZ398" s="105"/>
      <c r="BA398" s="105"/>
      <c r="BB398" s="218"/>
      <c r="BC398" s="105"/>
      <c r="BD398" s="219"/>
      <c r="BE398" s="231" t="s">
        <v>906</v>
      </c>
      <c r="BF398" s="147" t="e">
        <f>VLOOKUP($A398,#REF!,34,FALSE)</f>
        <v>#REF!</v>
      </c>
      <c r="BG398" s="148" t="e">
        <f>VLOOKUP($A398,#REF!,22,FALSE)</f>
        <v>#REF!</v>
      </c>
      <c r="BH398" s="149"/>
    </row>
    <row r="399" s="5" customFormat="1" ht="12.95" customHeight="1" spans="1:60">
      <c r="A399" s="203" t="s">
        <v>913</v>
      </c>
      <c r="B399" s="38" t="e">
        <f>VLOOKUP($A399,#REF!,34,FALSE)</f>
        <v>#REF!</v>
      </c>
      <c r="C399" s="39" t="str">
        <f t="shared" si="174"/>
        <v>unused_PEX_RX4P</v>
      </c>
      <c r="D399" s="40" t="e">
        <f>IF(LEN(VLOOKUP($A399,#REF!,8,FALSE)),LEFT(VLOOKUP($A399,#REF!,8,FALSE),LEN(VLOOKUP($A399,#REF!,8,FALSE))-2),"")</f>
        <v>#REF!</v>
      </c>
      <c r="E399" s="41" t="e">
        <f>IF(LEN(VLOOKUP($A399,#REF!,4,FALSE)),IF(INDEX(#REF!,MATCH($A399,#REF!,0),1),LEFT(VLOOKUP($A399,#REF!,4,FALSE),LEN(VLOOKUP($A399,#REF!,4,FALSE))-2),CONCATENATE(LEFT(VLOOKUP($A399,#REF!,4,FALSE),LEN(VLOOKUP($A399,#REF!,4,FALSE))-2),"*")),"")</f>
        <v>#REF!</v>
      </c>
      <c r="F399" s="42" t="e">
        <f>IF(LEN(VLOOKUP($A399,#REF!,5,FALSE)),IF(INDEX(#REF!,MATCH($A399,#REF!,0),2),LEFT(VLOOKUP($A399,#REF!,5,FALSE),LEN(VLOOKUP($A399,#REF!,5,FALSE))-2),CONCATENATE(LEFT(VLOOKUP($A399,#REF!,5,FALSE),LEN(VLOOKUP($A399,#REF!,5,FALSE))-2),"*")),"")</f>
        <v>#REF!</v>
      </c>
      <c r="G399" s="42" t="e">
        <f>IF(LEN(VLOOKUP($A399,#REF!,6,FALSE)),IF(INDEX(#REF!,MATCH($A399,#REF!,0),3),LEFT(VLOOKUP($A399,#REF!,6,FALSE),LEN(VLOOKUP($A399,#REF!,6,FALSE))-2),CONCATENATE(LEFT(VLOOKUP($A399,#REF!,6,FALSE),LEN(VLOOKUP($A399,#REF!,6,FALSE))-2),"*")),"")</f>
        <v>#REF!</v>
      </c>
      <c r="H399" s="43" t="e">
        <f>IF(LEN(VLOOKUP($A399,#REF!,7,FALSE)),IF(INDEX(#REF!,MATCH($A399,#REF!,0),4),LEFT(VLOOKUP($A399,#REF!,7,FALSE),LEN(VLOOKUP($A399,#REF!,7,FALSE))-2),CONCATENATE(LEFT(VLOOKUP($A399,#REF!,7,FALSE),LEN(VLOOKUP($A399,#REF!,7,FALSE))-2),"*")),"")</f>
        <v>#REF!</v>
      </c>
      <c r="I399" s="54" t="e">
        <f>IF(LEN(VLOOKUP($A399,#REF!,8,FALSE)),UPPER(RIGHT(VLOOKUP($A399,#REF!,8,FALSE),1)),"")</f>
        <v>#REF!</v>
      </c>
      <c r="J399" s="42" t="e">
        <f>IF(LEN(VLOOKUP($A399,#REF!,4,FALSE)),UPPER(RIGHT(VLOOKUP($A399,#REF!,4,FALSE),1)),"")</f>
        <v>#REF!</v>
      </c>
      <c r="K399" s="42" t="e">
        <f>IF(LEN(VLOOKUP($A399,#REF!,5,FALSE)),UPPER(RIGHT(VLOOKUP($A399,#REF!,5,FALSE),1)),"")</f>
        <v>#REF!</v>
      </c>
      <c r="L399" s="42" t="e">
        <f>IF(LEN(VLOOKUP($A399,#REF!,6,FALSE)),UPPER(RIGHT(VLOOKUP($A399,#REF!,6,FALSE),1)),"")</f>
        <v>#REF!</v>
      </c>
      <c r="M399" s="43" t="e">
        <f>IF(LEN(VLOOKUP($A399,#REF!,7,FALSE)),UPPER(RIGHT(VLOOKUP($A399,#REF!,7,FALSE),1)),"")</f>
        <v>#REF!</v>
      </c>
      <c r="N399" s="206"/>
      <c r="O399" s="206"/>
      <c r="P399" s="206"/>
      <c r="Q399" s="206"/>
      <c r="R399" s="206"/>
      <c r="S399" s="63" t="e">
        <f>HLOOKUP("Device Tree Pin Name",#REF!,MATCH($A399,#REF!,0),FALSE)</f>
        <v>#REF!</v>
      </c>
      <c r="T399" s="47" t="e">
        <f>HLOOKUP("power rail",#REF!,MATCH($A399,#REF!,0),FALSE)</f>
        <v>#REF!</v>
      </c>
      <c r="U399" s="62" t="e">
        <f>HLOOKUP("Wake Capable",#REF!,MATCH($A399,#REF!,0),FALSE)</f>
        <v>#REF!</v>
      </c>
      <c r="V399" s="62" t="e">
        <f>HLOOKUP("Strap",#REF!,MATCH($A399,#REF!,0),FALSE)</f>
        <v>#REF!</v>
      </c>
      <c r="W399" s="62"/>
      <c r="X399" s="62"/>
      <c r="Y399" s="62"/>
      <c r="Z399" s="47"/>
      <c r="AA399" s="47" t="e">
        <f>HLOOKUP("Pad type",#REF!,MATCH($A399,#REF!,0),FALSE)</f>
        <v>#REF!</v>
      </c>
      <c r="AB399" s="63"/>
      <c r="AC399" s="63" t="e">
        <f>HLOOKUP("POR Pin State",#REF!,MATCH($A399,#REF!,0),FALSE)</f>
        <v>#REF!</v>
      </c>
      <c r="AD399" s="208"/>
      <c r="AE399" s="208"/>
      <c r="AF399" s="208"/>
      <c r="AG399" s="208"/>
      <c r="AH399" s="209"/>
      <c r="AI399" s="209"/>
      <c r="AJ399" s="210"/>
      <c r="AK399" s="210"/>
      <c r="AL399" s="210"/>
      <c r="AM399" s="210"/>
      <c r="AN399" s="210"/>
      <c r="AO399" s="210"/>
      <c r="AP399" s="210"/>
      <c r="AQ399" s="236" t="s">
        <v>914</v>
      </c>
      <c r="AR399" s="105"/>
      <c r="AS399" s="105"/>
      <c r="AT399" s="105"/>
      <c r="AU399" s="105"/>
      <c r="AV399" s="105"/>
      <c r="AW399" s="105"/>
      <c r="AX399" s="105"/>
      <c r="AY399" s="105"/>
      <c r="AZ399" s="105"/>
      <c r="BA399" s="105"/>
      <c r="BB399" s="218"/>
      <c r="BC399" s="105"/>
      <c r="BD399" s="219"/>
      <c r="BE399" s="231" t="s">
        <v>915</v>
      </c>
      <c r="BF399" s="147" t="e">
        <f>VLOOKUP($A399,#REF!,34,FALSE)</f>
        <v>#REF!</v>
      </c>
      <c r="BG399" s="148" t="e">
        <f>VLOOKUP($A399,#REF!,22,FALSE)</f>
        <v>#REF!</v>
      </c>
      <c r="BH399" s="149"/>
    </row>
    <row r="400" s="5" customFormat="1" ht="12.95" customHeight="1" spans="1:60">
      <c r="A400" s="203" t="s">
        <v>916</v>
      </c>
      <c r="B400" s="38" t="e">
        <f>VLOOKUP($A400,#REF!,34,FALSE)</f>
        <v>#REF!</v>
      </c>
      <c r="C400" s="39" t="str">
        <f t="shared" si="174"/>
        <v>unused_PEX_RX4N</v>
      </c>
      <c r="D400" s="40" t="e">
        <f>IF(LEN(VLOOKUP($A400,#REF!,8,FALSE)),LEFT(VLOOKUP($A400,#REF!,8,FALSE),LEN(VLOOKUP($A400,#REF!,8,FALSE))-2),"")</f>
        <v>#REF!</v>
      </c>
      <c r="E400" s="41" t="e">
        <f>IF(LEN(VLOOKUP($A400,#REF!,4,FALSE)),IF(INDEX(#REF!,MATCH($A400,#REF!,0),1),LEFT(VLOOKUP($A400,#REF!,4,FALSE),LEN(VLOOKUP($A400,#REF!,4,FALSE))-2),CONCATENATE(LEFT(VLOOKUP($A400,#REF!,4,FALSE),LEN(VLOOKUP($A400,#REF!,4,FALSE))-2),"*")),"")</f>
        <v>#REF!</v>
      </c>
      <c r="F400" s="42" t="e">
        <f>IF(LEN(VLOOKUP($A400,#REF!,5,FALSE)),IF(INDEX(#REF!,MATCH($A400,#REF!,0),2),LEFT(VLOOKUP($A400,#REF!,5,FALSE),LEN(VLOOKUP($A400,#REF!,5,FALSE))-2),CONCATENATE(LEFT(VLOOKUP($A400,#REF!,5,FALSE),LEN(VLOOKUP($A400,#REF!,5,FALSE))-2),"*")),"")</f>
        <v>#REF!</v>
      </c>
      <c r="G400" s="42" t="e">
        <f>IF(LEN(VLOOKUP($A400,#REF!,6,FALSE)),IF(INDEX(#REF!,MATCH($A400,#REF!,0),3),LEFT(VLOOKUP($A400,#REF!,6,FALSE),LEN(VLOOKUP($A400,#REF!,6,FALSE))-2),CONCATENATE(LEFT(VLOOKUP($A400,#REF!,6,FALSE),LEN(VLOOKUP($A400,#REF!,6,FALSE))-2),"*")),"")</f>
        <v>#REF!</v>
      </c>
      <c r="H400" s="43" t="e">
        <f>IF(LEN(VLOOKUP($A400,#REF!,7,FALSE)),IF(INDEX(#REF!,MATCH($A400,#REF!,0),4),LEFT(VLOOKUP($A400,#REF!,7,FALSE),LEN(VLOOKUP($A400,#REF!,7,FALSE))-2),CONCATENATE(LEFT(VLOOKUP($A400,#REF!,7,FALSE),LEN(VLOOKUP($A400,#REF!,7,FALSE))-2),"*")),"")</f>
        <v>#REF!</v>
      </c>
      <c r="I400" s="54" t="e">
        <f>IF(LEN(VLOOKUP($A400,#REF!,8,FALSE)),UPPER(RIGHT(VLOOKUP($A400,#REF!,8,FALSE),1)),"")</f>
        <v>#REF!</v>
      </c>
      <c r="J400" s="42" t="e">
        <f>IF(LEN(VLOOKUP($A400,#REF!,4,FALSE)),UPPER(RIGHT(VLOOKUP($A400,#REF!,4,FALSE),1)),"")</f>
        <v>#REF!</v>
      </c>
      <c r="K400" s="42" t="e">
        <f>IF(LEN(VLOOKUP($A400,#REF!,5,FALSE)),UPPER(RIGHT(VLOOKUP($A400,#REF!,5,FALSE),1)),"")</f>
        <v>#REF!</v>
      </c>
      <c r="L400" s="42" t="e">
        <f>IF(LEN(VLOOKUP($A400,#REF!,6,FALSE)),UPPER(RIGHT(VLOOKUP($A400,#REF!,6,FALSE),1)),"")</f>
        <v>#REF!</v>
      </c>
      <c r="M400" s="43" t="e">
        <f>IF(LEN(VLOOKUP($A400,#REF!,7,FALSE)),UPPER(RIGHT(VLOOKUP($A400,#REF!,7,FALSE),1)),"")</f>
        <v>#REF!</v>
      </c>
      <c r="N400" s="206"/>
      <c r="O400" s="206"/>
      <c r="P400" s="206"/>
      <c r="Q400" s="206"/>
      <c r="R400" s="206"/>
      <c r="S400" s="63" t="e">
        <f>HLOOKUP("Device Tree Pin Name",#REF!,MATCH($A400,#REF!,0),FALSE)</f>
        <v>#REF!</v>
      </c>
      <c r="T400" s="47" t="e">
        <f>HLOOKUP("power rail",#REF!,MATCH($A400,#REF!,0),FALSE)</f>
        <v>#REF!</v>
      </c>
      <c r="U400" s="62" t="e">
        <f>HLOOKUP("Wake Capable",#REF!,MATCH($A400,#REF!,0),FALSE)</f>
        <v>#REF!</v>
      </c>
      <c r="V400" s="62" t="e">
        <f>HLOOKUP("Strap",#REF!,MATCH($A400,#REF!,0),FALSE)</f>
        <v>#REF!</v>
      </c>
      <c r="W400" s="62"/>
      <c r="X400" s="62"/>
      <c r="Y400" s="62"/>
      <c r="Z400" s="47"/>
      <c r="AA400" s="47" t="e">
        <f>HLOOKUP("Pad type",#REF!,MATCH($A400,#REF!,0),FALSE)</f>
        <v>#REF!</v>
      </c>
      <c r="AB400" s="63"/>
      <c r="AC400" s="63" t="e">
        <f>HLOOKUP("POR Pin State",#REF!,MATCH($A400,#REF!,0),FALSE)</f>
        <v>#REF!</v>
      </c>
      <c r="AD400" s="208"/>
      <c r="AE400" s="208"/>
      <c r="AF400" s="208"/>
      <c r="AG400" s="208"/>
      <c r="AH400" s="209"/>
      <c r="AI400" s="209"/>
      <c r="AJ400" s="210"/>
      <c r="AK400" s="210"/>
      <c r="AL400" s="210"/>
      <c r="AM400" s="210"/>
      <c r="AN400" s="210"/>
      <c r="AO400" s="210"/>
      <c r="AP400" s="210"/>
      <c r="AQ400" s="237" t="s">
        <v>917</v>
      </c>
      <c r="AR400" s="105"/>
      <c r="AS400" s="105"/>
      <c r="AT400" s="105"/>
      <c r="AU400" s="105"/>
      <c r="AV400" s="105"/>
      <c r="AW400" s="105"/>
      <c r="AX400" s="105"/>
      <c r="AY400" s="105"/>
      <c r="AZ400" s="105"/>
      <c r="BA400" s="105"/>
      <c r="BB400" s="218"/>
      <c r="BC400" s="105"/>
      <c r="BD400" s="219"/>
      <c r="BE400" s="231" t="s">
        <v>915</v>
      </c>
      <c r="BF400" s="147" t="e">
        <f>VLOOKUP($A400,#REF!,34,FALSE)</f>
        <v>#REF!</v>
      </c>
      <c r="BG400" s="148" t="e">
        <f>VLOOKUP($A400,#REF!,22,FALSE)</f>
        <v>#REF!</v>
      </c>
      <c r="BH400" s="149"/>
    </row>
    <row r="401" s="5" customFormat="1" ht="12.95" customHeight="1" spans="1:60">
      <c r="A401" s="203" t="s">
        <v>918</v>
      </c>
      <c r="B401" s="38" t="e">
        <f>VLOOKUP($A401,#REF!,34,FALSE)</f>
        <v>#REF!</v>
      </c>
      <c r="C401" s="39" t="str">
        <f t="shared" si="174"/>
        <v>unused_PEX_TX4P</v>
      </c>
      <c r="D401" s="40" t="e">
        <f>IF(LEN(VLOOKUP($A401,#REF!,8,FALSE)),LEFT(VLOOKUP($A401,#REF!,8,FALSE),LEN(VLOOKUP($A401,#REF!,8,FALSE))-2),"")</f>
        <v>#REF!</v>
      </c>
      <c r="E401" s="41" t="e">
        <f>IF(LEN(VLOOKUP($A401,#REF!,4,FALSE)),IF(INDEX(#REF!,MATCH($A401,#REF!,0),1),LEFT(VLOOKUP($A401,#REF!,4,FALSE),LEN(VLOOKUP($A401,#REF!,4,FALSE))-2),CONCATENATE(LEFT(VLOOKUP($A401,#REF!,4,FALSE),LEN(VLOOKUP($A401,#REF!,4,FALSE))-2),"*")),"")</f>
        <v>#REF!</v>
      </c>
      <c r="F401" s="42" t="e">
        <f>IF(LEN(VLOOKUP($A401,#REF!,5,FALSE)),IF(INDEX(#REF!,MATCH($A401,#REF!,0),2),LEFT(VLOOKUP($A401,#REF!,5,FALSE),LEN(VLOOKUP($A401,#REF!,5,FALSE))-2),CONCATENATE(LEFT(VLOOKUP($A401,#REF!,5,FALSE),LEN(VLOOKUP($A401,#REF!,5,FALSE))-2),"*")),"")</f>
        <v>#REF!</v>
      </c>
      <c r="G401" s="42" t="e">
        <f>IF(LEN(VLOOKUP($A401,#REF!,6,FALSE)),IF(INDEX(#REF!,MATCH($A401,#REF!,0),3),LEFT(VLOOKUP($A401,#REF!,6,FALSE),LEN(VLOOKUP($A401,#REF!,6,FALSE))-2),CONCATENATE(LEFT(VLOOKUP($A401,#REF!,6,FALSE),LEN(VLOOKUP($A401,#REF!,6,FALSE))-2),"*")),"")</f>
        <v>#REF!</v>
      </c>
      <c r="H401" s="43" t="e">
        <f>IF(LEN(VLOOKUP($A401,#REF!,7,FALSE)),IF(INDEX(#REF!,MATCH($A401,#REF!,0),4),LEFT(VLOOKUP($A401,#REF!,7,FALSE),LEN(VLOOKUP($A401,#REF!,7,FALSE))-2),CONCATENATE(LEFT(VLOOKUP($A401,#REF!,7,FALSE),LEN(VLOOKUP($A401,#REF!,7,FALSE))-2),"*")),"")</f>
        <v>#REF!</v>
      </c>
      <c r="I401" s="54" t="e">
        <f>IF(LEN(VLOOKUP($A401,#REF!,8,FALSE)),UPPER(RIGHT(VLOOKUP($A401,#REF!,8,FALSE),1)),"")</f>
        <v>#REF!</v>
      </c>
      <c r="J401" s="42" t="e">
        <f>IF(LEN(VLOOKUP($A401,#REF!,4,FALSE)),UPPER(RIGHT(VLOOKUP($A401,#REF!,4,FALSE),1)),"")</f>
        <v>#REF!</v>
      </c>
      <c r="K401" s="42" t="e">
        <f>IF(LEN(VLOOKUP($A401,#REF!,5,FALSE)),UPPER(RIGHT(VLOOKUP($A401,#REF!,5,FALSE),1)),"")</f>
        <v>#REF!</v>
      </c>
      <c r="L401" s="42" t="e">
        <f>IF(LEN(VLOOKUP($A401,#REF!,6,FALSE)),UPPER(RIGHT(VLOOKUP($A401,#REF!,6,FALSE),1)),"")</f>
        <v>#REF!</v>
      </c>
      <c r="M401" s="43" t="e">
        <f>IF(LEN(VLOOKUP($A401,#REF!,7,FALSE)),UPPER(RIGHT(VLOOKUP($A401,#REF!,7,FALSE),1)),"")</f>
        <v>#REF!</v>
      </c>
      <c r="N401" s="206"/>
      <c r="O401" s="206"/>
      <c r="P401" s="206"/>
      <c r="Q401" s="206"/>
      <c r="R401" s="206"/>
      <c r="S401" s="63" t="e">
        <f>HLOOKUP("Device Tree Pin Name",#REF!,MATCH($A401,#REF!,0),FALSE)</f>
        <v>#REF!</v>
      </c>
      <c r="T401" s="47" t="e">
        <f>HLOOKUP("power rail",#REF!,MATCH($A401,#REF!,0),FALSE)</f>
        <v>#REF!</v>
      </c>
      <c r="U401" s="62" t="e">
        <f>HLOOKUP("Wake Capable",#REF!,MATCH($A401,#REF!,0),FALSE)</f>
        <v>#REF!</v>
      </c>
      <c r="V401" s="62" t="e">
        <f>HLOOKUP("Strap",#REF!,MATCH($A401,#REF!,0),FALSE)</f>
        <v>#REF!</v>
      </c>
      <c r="W401" s="62"/>
      <c r="X401" s="62"/>
      <c r="Y401" s="62"/>
      <c r="Z401" s="47"/>
      <c r="AA401" s="47" t="e">
        <f>HLOOKUP("Pad type",#REF!,MATCH($A401,#REF!,0),FALSE)</f>
        <v>#REF!</v>
      </c>
      <c r="AB401" s="63"/>
      <c r="AC401" s="63" t="e">
        <f>HLOOKUP("POR Pin State",#REF!,MATCH($A401,#REF!,0),FALSE)</f>
        <v>#REF!</v>
      </c>
      <c r="AD401" s="208"/>
      <c r="AE401" s="208"/>
      <c r="AF401" s="208"/>
      <c r="AG401" s="208"/>
      <c r="AH401" s="209"/>
      <c r="AI401" s="209"/>
      <c r="AJ401" s="210"/>
      <c r="AK401" s="210"/>
      <c r="AL401" s="210"/>
      <c r="AM401" s="210"/>
      <c r="AN401" s="210"/>
      <c r="AO401" s="210"/>
      <c r="AP401" s="210"/>
      <c r="AQ401" s="236" t="s">
        <v>919</v>
      </c>
      <c r="AR401" s="105"/>
      <c r="AS401" s="105"/>
      <c r="AT401" s="105"/>
      <c r="AU401" s="105"/>
      <c r="AV401" s="105"/>
      <c r="AW401" s="105"/>
      <c r="AX401" s="105"/>
      <c r="AY401" s="105"/>
      <c r="AZ401" s="105"/>
      <c r="BA401" s="105"/>
      <c r="BB401" s="218"/>
      <c r="BC401" s="105"/>
      <c r="BD401" s="219"/>
      <c r="BE401" s="231" t="s">
        <v>915</v>
      </c>
      <c r="BF401" s="147" t="e">
        <f>VLOOKUP($A401,#REF!,34,FALSE)</f>
        <v>#REF!</v>
      </c>
      <c r="BG401" s="148" t="e">
        <f>VLOOKUP($A401,#REF!,22,FALSE)</f>
        <v>#REF!</v>
      </c>
      <c r="BH401" s="149"/>
    </row>
    <row r="402" s="5" customFormat="1" ht="12.95" customHeight="1" spans="1:60">
      <c r="A402" s="203" t="s">
        <v>920</v>
      </c>
      <c r="B402" s="38" t="e">
        <f>VLOOKUP($A402,#REF!,34,FALSE)</f>
        <v>#REF!</v>
      </c>
      <c r="C402" s="39" t="str">
        <f t="shared" si="174"/>
        <v>unused_PEX_TX4N</v>
      </c>
      <c r="D402" s="40" t="e">
        <f>IF(LEN(VLOOKUP($A402,#REF!,8,FALSE)),LEFT(VLOOKUP($A402,#REF!,8,FALSE),LEN(VLOOKUP($A402,#REF!,8,FALSE))-2),"")</f>
        <v>#REF!</v>
      </c>
      <c r="E402" s="41" t="e">
        <f>IF(LEN(VLOOKUP($A402,#REF!,4,FALSE)),IF(INDEX(#REF!,MATCH($A402,#REF!,0),1),LEFT(VLOOKUP($A402,#REF!,4,FALSE),LEN(VLOOKUP($A402,#REF!,4,FALSE))-2),CONCATENATE(LEFT(VLOOKUP($A402,#REF!,4,FALSE),LEN(VLOOKUP($A402,#REF!,4,FALSE))-2),"*")),"")</f>
        <v>#REF!</v>
      </c>
      <c r="F402" s="42" t="e">
        <f>IF(LEN(VLOOKUP($A402,#REF!,5,FALSE)),IF(INDEX(#REF!,MATCH($A402,#REF!,0),2),LEFT(VLOOKUP($A402,#REF!,5,FALSE),LEN(VLOOKUP($A402,#REF!,5,FALSE))-2),CONCATENATE(LEFT(VLOOKUP($A402,#REF!,5,FALSE),LEN(VLOOKUP($A402,#REF!,5,FALSE))-2),"*")),"")</f>
        <v>#REF!</v>
      </c>
      <c r="G402" s="42" t="e">
        <f>IF(LEN(VLOOKUP($A402,#REF!,6,FALSE)),IF(INDEX(#REF!,MATCH($A402,#REF!,0),3),LEFT(VLOOKUP($A402,#REF!,6,FALSE),LEN(VLOOKUP($A402,#REF!,6,FALSE))-2),CONCATENATE(LEFT(VLOOKUP($A402,#REF!,6,FALSE),LEN(VLOOKUP($A402,#REF!,6,FALSE))-2),"*")),"")</f>
        <v>#REF!</v>
      </c>
      <c r="H402" s="43" t="e">
        <f>IF(LEN(VLOOKUP($A402,#REF!,7,FALSE)),IF(INDEX(#REF!,MATCH($A402,#REF!,0),4),LEFT(VLOOKUP($A402,#REF!,7,FALSE),LEN(VLOOKUP($A402,#REF!,7,FALSE))-2),CONCATENATE(LEFT(VLOOKUP($A402,#REF!,7,FALSE),LEN(VLOOKUP($A402,#REF!,7,FALSE))-2),"*")),"")</f>
        <v>#REF!</v>
      </c>
      <c r="I402" s="54" t="e">
        <f>IF(LEN(VLOOKUP($A402,#REF!,8,FALSE)),UPPER(RIGHT(VLOOKUP($A402,#REF!,8,FALSE),1)),"")</f>
        <v>#REF!</v>
      </c>
      <c r="J402" s="42" t="e">
        <f>IF(LEN(VLOOKUP($A402,#REF!,4,FALSE)),UPPER(RIGHT(VLOOKUP($A402,#REF!,4,FALSE),1)),"")</f>
        <v>#REF!</v>
      </c>
      <c r="K402" s="42" t="e">
        <f>IF(LEN(VLOOKUP($A402,#REF!,5,FALSE)),UPPER(RIGHT(VLOOKUP($A402,#REF!,5,FALSE),1)),"")</f>
        <v>#REF!</v>
      </c>
      <c r="L402" s="42" t="e">
        <f>IF(LEN(VLOOKUP($A402,#REF!,6,FALSE)),UPPER(RIGHT(VLOOKUP($A402,#REF!,6,FALSE),1)),"")</f>
        <v>#REF!</v>
      </c>
      <c r="M402" s="43" t="e">
        <f>IF(LEN(VLOOKUP($A402,#REF!,7,FALSE)),UPPER(RIGHT(VLOOKUP($A402,#REF!,7,FALSE),1)),"")</f>
        <v>#REF!</v>
      </c>
      <c r="N402" s="206"/>
      <c r="O402" s="206"/>
      <c r="P402" s="206"/>
      <c r="Q402" s="206"/>
      <c r="R402" s="206"/>
      <c r="S402" s="63" t="e">
        <f>HLOOKUP("Device Tree Pin Name",#REF!,MATCH($A402,#REF!,0),FALSE)</f>
        <v>#REF!</v>
      </c>
      <c r="T402" s="47" t="e">
        <f>HLOOKUP("power rail",#REF!,MATCH($A402,#REF!,0),FALSE)</f>
        <v>#REF!</v>
      </c>
      <c r="U402" s="62" t="e">
        <f>HLOOKUP("Wake Capable",#REF!,MATCH($A402,#REF!,0),FALSE)</f>
        <v>#REF!</v>
      </c>
      <c r="V402" s="62" t="e">
        <f>HLOOKUP("Strap",#REF!,MATCH($A402,#REF!,0),FALSE)</f>
        <v>#REF!</v>
      </c>
      <c r="W402" s="62"/>
      <c r="X402" s="62"/>
      <c r="Y402" s="62"/>
      <c r="Z402" s="47"/>
      <c r="AA402" s="47" t="e">
        <f>HLOOKUP("Pad type",#REF!,MATCH($A402,#REF!,0),FALSE)</f>
        <v>#REF!</v>
      </c>
      <c r="AB402" s="63"/>
      <c r="AC402" s="63" t="e">
        <f>HLOOKUP("POR Pin State",#REF!,MATCH($A402,#REF!,0),FALSE)</f>
        <v>#REF!</v>
      </c>
      <c r="AD402" s="208"/>
      <c r="AE402" s="208"/>
      <c r="AF402" s="208"/>
      <c r="AG402" s="208"/>
      <c r="AH402" s="209"/>
      <c r="AI402" s="209"/>
      <c r="AJ402" s="210"/>
      <c r="AK402" s="210"/>
      <c r="AL402" s="210"/>
      <c r="AM402" s="210"/>
      <c r="AN402" s="210"/>
      <c r="AO402" s="210"/>
      <c r="AP402" s="210"/>
      <c r="AQ402" s="237" t="s">
        <v>921</v>
      </c>
      <c r="AR402" s="105"/>
      <c r="AS402" s="105"/>
      <c r="AT402" s="105"/>
      <c r="AU402" s="105"/>
      <c r="AV402" s="105"/>
      <c r="AW402" s="105"/>
      <c r="AX402" s="105"/>
      <c r="AY402" s="105"/>
      <c r="AZ402" s="105"/>
      <c r="BA402" s="105"/>
      <c r="BB402" s="218"/>
      <c r="BC402" s="105"/>
      <c r="BD402" s="219"/>
      <c r="BE402" s="231" t="s">
        <v>915</v>
      </c>
      <c r="BF402" s="147" t="e">
        <f>VLOOKUP($A402,#REF!,34,FALSE)</f>
        <v>#REF!</v>
      </c>
      <c r="BG402" s="148" t="e">
        <f>VLOOKUP($A402,#REF!,22,FALSE)</f>
        <v>#REF!</v>
      </c>
      <c r="BH402" s="149"/>
    </row>
    <row r="403" s="5" customFormat="1" ht="12.95" customHeight="1" spans="1:60">
      <c r="A403" s="203" t="s">
        <v>922</v>
      </c>
      <c r="B403" s="38" t="e">
        <f>VLOOKUP($A403,#REF!,34,FALSE)</f>
        <v>#REF!</v>
      </c>
      <c r="C403" s="39" t="str">
        <f t="shared" ref="C403:C418" si="175">CONCATENATE("unused_",A403)</f>
        <v>unused_PEX_RX5P</v>
      </c>
      <c r="D403" s="40" t="e">
        <f>IF(LEN(VLOOKUP($A403,#REF!,8,FALSE)),LEFT(VLOOKUP($A403,#REF!,8,FALSE),LEN(VLOOKUP($A403,#REF!,8,FALSE))-2),"")</f>
        <v>#REF!</v>
      </c>
      <c r="E403" s="41" t="e">
        <f>IF(LEN(VLOOKUP($A403,#REF!,4,FALSE)),IF(INDEX(#REF!,MATCH($A403,#REF!,0),1),LEFT(VLOOKUP($A403,#REF!,4,FALSE),LEN(VLOOKUP($A403,#REF!,4,FALSE))-2),CONCATENATE(LEFT(VLOOKUP($A403,#REF!,4,FALSE),LEN(VLOOKUP($A403,#REF!,4,FALSE))-2),"*")),"")</f>
        <v>#REF!</v>
      </c>
      <c r="F403" s="42" t="e">
        <f>IF(LEN(VLOOKUP($A403,#REF!,5,FALSE)),IF(INDEX(#REF!,MATCH($A403,#REF!,0),2),LEFT(VLOOKUP($A403,#REF!,5,FALSE),LEN(VLOOKUP($A403,#REF!,5,FALSE))-2),CONCATENATE(LEFT(VLOOKUP($A403,#REF!,5,FALSE),LEN(VLOOKUP($A403,#REF!,5,FALSE))-2),"*")),"")</f>
        <v>#REF!</v>
      </c>
      <c r="G403" s="42" t="e">
        <f>IF(LEN(VLOOKUP($A403,#REF!,6,FALSE)),IF(INDEX(#REF!,MATCH($A403,#REF!,0),3),LEFT(VLOOKUP($A403,#REF!,6,FALSE),LEN(VLOOKUP($A403,#REF!,6,FALSE))-2),CONCATENATE(LEFT(VLOOKUP($A403,#REF!,6,FALSE),LEN(VLOOKUP($A403,#REF!,6,FALSE))-2),"*")),"")</f>
        <v>#REF!</v>
      </c>
      <c r="H403" s="43" t="e">
        <f>IF(LEN(VLOOKUP($A403,#REF!,7,FALSE)),IF(INDEX(#REF!,MATCH($A403,#REF!,0),4),LEFT(VLOOKUP($A403,#REF!,7,FALSE),LEN(VLOOKUP($A403,#REF!,7,FALSE))-2),CONCATENATE(LEFT(VLOOKUP($A403,#REF!,7,FALSE),LEN(VLOOKUP($A403,#REF!,7,FALSE))-2),"*")),"")</f>
        <v>#REF!</v>
      </c>
      <c r="I403" s="54" t="e">
        <f>IF(LEN(VLOOKUP($A403,#REF!,8,FALSE)),UPPER(RIGHT(VLOOKUP($A403,#REF!,8,FALSE),1)),"")</f>
        <v>#REF!</v>
      </c>
      <c r="J403" s="42" t="e">
        <f>IF(LEN(VLOOKUP($A403,#REF!,4,FALSE)),UPPER(RIGHT(VLOOKUP($A403,#REF!,4,FALSE),1)),"")</f>
        <v>#REF!</v>
      </c>
      <c r="K403" s="42" t="e">
        <f>IF(LEN(VLOOKUP($A403,#REF!,5,FALSE)),UPPER(RIGHT(VLOOKUP($A403,#REF!,5,FALSE),1)),"")</f>
        <v>#REF!</v>
      </c>
      <c r="L403" s="42" t="e">
        <f>IF(LEN(VLOOKUP($A403,#REF!,6,FALSE)),UPPER(RIGHT(VLOOKUP($A403,#REF!,6,FALSE),1)),"")</f>
        <v>#REF!</v>
      </c>
      <c r="M403" s="43" t="e">
        <f>IF(LEN(VLOOKUP($A403,#REF!,7,FALSE)),UPPER(RIGHT(VLOOKUP($A403,#REF!,7,FALSE),1)),"")</f>
        <v>#REF!</v>
      </c>
      <c r="N403" s="206"/>
      <c r="O403" s="206"/>
      <c r="P403" s="206"/>
      <c r="Q403" s="206"/>
      <c r="R403" s="206"/>
      <c r="S403" s="63" t="e">
        <f>HLOOKUP("Device Tree Pin Name",#REF!,MATCH($A403,#REF!,0),FALSE)</f>
        <v>#REF!</v>
      </c>
      <c r="T403" s="47" t="e">
        <f>HLOOKUP("power rail",#REF!,MATCH($A403,#REF!,0),FALSE)</f>
        <v>#REF!</v>
      </c>
      <c r="U403" s="62" t="e">
        <f>HLOOKUP("Wake Capable",#REF!,MATCH($A403,#REF!,0),FALSE)</f>
        <v>#REF!</v>
      </c>
      <c r="V403" s="62" t="e">
        <f>HLOOKUP("Strap",#REF!,MATCH($A403,#REF!,0),FALSE)</f>
        <v>#REF!</v>
      </c>
      <c r="W403" s="62"/>
      <c r="X403" s="62"/>
      <c r="Y403" s="62"/>
      <c r="Z403" s="47"/>
      <c r="AA403" s="47" t="e">
        <f>HLOOKUP("Pad type",#REF!,MATCH($A403,#REF!,0),FALSE)</f>
        <v>#REF!</v>
      </c>
      <c r="AB403" s="63"/>
      <c r="AC403" s="63" t="e">
        <f>HLOOKUP("POR Pin State",#REF!,MATCH($A403,#REF!,0),FALSE)</f>
        <v>#REF!</v>
      </c>
      <c r="AD403" s="208"/>
      <c r="AE403" s="208"/>
      <c r="AF403" s="208"/>
      <c r="AG403" s="208"/>
      <c r="AH403" s="209"/>
      <c r="AI403" s="209"/>
      <c r="AJ403" s="210"/>
      <c r="AK403" s="210"/>
      <c r="AL403" s="210"/>
      <c r="AM403" s="210"/>
      <c r="AN403" s="210"/>
      <c r="AO403" s="210"/>
      <c r="AP403" s="210"/>
      <c r="AQ403" s="236" t="s">
        <v>923</v>
      </c>
      <c r="AR403" s="105"/>
      <c r="AS403" s="105"/>
      <c r="AT403" s="105"/>
      <c r="AU403" s="105"/>
      <c r="AV403" s="105"/>
      <c r="AW403" s="105"/>
      <c r="AX403" s="105"/>
      <c r="AY403" s="105"/>
      <c r="AZ403" s="105"/>
      <c r="BA403" s="105"/>
      <c r="BB403" s="218"/>
      <c r="BC403" s="105"/>
      <c r="BD403" s="219"/>
      <c r="BE403" s="231" t="s">
        <v>924</v>
      </c>
      <c r="BF403" s="147" t="e">
        <f>VLOOKUP($A403,#REF!,34,FALSE)</f>
        <v>#REF!</v>
      </c>
      <c r="BG403" s="148" t="e">
        <f>VLOOKUP($A403,#REF!,22,FALSE)</f>
        <v>#REF!</v>
      </c>
      <c r="BH403" s="149"/>
    </row>
    <row r="404" s="5" customFormat="1" ht="12.95" customHeight="1" spans="1:60">
      <c r="A404" s="203" t="s">
        <v>925</v>
      </c>
      <c r="B404" s="38" t="e">
        <f>VLOOKUP($A404,#REF!,34,FALSE)</f>
        <v>#REF!</v>
      </c>
      <c r="C404" s="39" t="str">
        <f t="shared" si="175"/>
        <v>unused_PEX_RX5N</v>
      </c>
      <c r="D404" s="40" t="e">
        <f>IF(LEN(VLOOKUP($A404,#REF!,8,FALSE)),LEFT(VLOOKUP($A404,#REF!,8,FALSE),LEN(VLOOKUP($A404,#REF!,8,FALSE))-2),"")</f>
        <v>#REF!</v>
      </c>
      <c r="E404" s="41" t="e">
        <f>IF(LEN(VLOOKUP($A404,#REF!,4,FALSE)),IF(INDEX(#REF!,MATCH($A404,#REF!,0),1),LEFT(VLOOKUP($A404,#REF!,4,FALSE),LEN(VLOOKUP($A404,#REF!,4,FALSE))-2),CONCATENATE(LEFT(VLOOKUP($A404,#REF!,4,FALSE),LEN(VLOOKUP($A404,#REF!,4,FALSE))-2),"*")),"")</f>
        <v>#REF!</v>
      </c>
      <c r="F404" s="42" t="e">
        <f>IF(LEN(VLOOKUP($A404,#REF!,5,FALSE)),IF(INDEX(#REF!,MATCH($A404,#REF!,0),2),LEFT(VLOOKUP($A404,#REF!,5,FALSE),LEN(VLOOKUP($A404,#REF!,5,FALSE))-2),CONCATENATE(LEFT(VLOOKUP($A404,#REF!,5,FALSE),LEN(VLOOKUP($A404,#REF!,5,FALSE))-2),"*")),"")</f>
        <v>#REF!</v>
      </c>
      <c r="G404" s="42" t="e">
        <f>IF(LEN(VLOOKUP($A404,#REF!,6,FALSE)),IF(INDEX(#REF!,MATCH($A404,#REF!,0),3),LEFT(VLOOKUP($A404,#REF!,6,FALSE),LEN(VLOOKUP($A404,#REF!,6,FALSE))-2),CONCATENATE(LEFT(VLOOKUP($A404,#REF!,6,FALSE),LEN(VLOOKUP($A404,#REF!,6,FALSE))-2),"*")),"")</f>
        <v>#REF!</v>
      </c>
      <c r="H404" s="43" t="e">
        <f>IF(LEN(VLOOKUP($A404,#REF!,7,FALSE)),IF(INDEX(#REF!,MATCH($A404,#REF!,0),4),LEFT(VLOOKUP($A404,#REF!,7,FALSE),LEN(VLOOKUP($A404,#REF!,7,FALSE))-2),CONCATENATE(LEFT(VLOOKUP($A404,#REF!,7,FALSE),LEN(VLOOKUP($A404,#REF!,7,FALSE))-2),"*")),"")</f>
        <v>#REF!</v>
      </c>
      <c r="I404" s="54" t="e">
        <f>IF(LEN(VLOOKUP($A404,#REF!,8,FALSE)),UPPER(RIGHT(VLOOKUP($A404,#REF!,8,FALSE),1)),"")</f>
        <v>#REF!</v>
      </c>
      <c r="J404" s="42" t="e">
        <f>IF(LEN(VLOOKUP($A404,#REF!,4,FALSE)),UPPER(RIGHT(VLOOKUP($A404,#REF!,4,FALSE),1)),"")</f>
        <v>#REF!</v>
      </c>
      <c r="K404" s="42" t="e">
        <f>IF(LEN(VLOOKUP($A404,#REF!,5,FALSE)),UPPER(RIGHT(VLOOKUP($A404,#REF!,5,FALSE),1)),"")</f>
        <v>#REF!</v>
      </c>
      <c r="L404" s="42" t="e">
        <f>IF(LEN(VLOOKUP($A404,#REF!,6,FALSE)),UPPER(RIGHT(VLOOKUP($A404,#REF!,6,FALSE),1)),"")</f>
        <v>#REF!</v>
      </c>
      <c r="M404" s="43" t="e">
        <f>IF(LEN(VLOOKUP($A404,#REF!,7,FALSE)),UPPER(RIGHT(VLOOKUP($A404,#REF!,7,FALSE),1)),"")</f>
        <v>#REF!</v>
      </c>
      <c r="N404" s="206"/>
      <c r="O404" s="206"/>
      <c r="P404" s="206"/>
      <c r="Q404" s="206"/>
      <c r="R404" s="206"/>
      <c r="S404" s="63" t="e">
        <f>HLOOKUP("Device Tree Pin Name",#REF!,MATCH($A404,#REF!,0),FALSE)</f>
        <v>#REF!</v>
      </c>
      <c r="T404" s="47" t="e">
        <f>HLOOKUP("power rail",#REF!,MATCH($A404,#REF!,0),FALSE)</f>
        <v>#REF!</v>
      </c>
      <c r="U404" s="62" t="e">
        <f>HLOOKUP("Wake Capable",#REF!,MATCH($A404,#REF!,0),FALSE)</f>
        <v>#REF!</v>
      </c>
      <c r="V404" s="62" t="e">
        <f>HLOOKUP("Strap",#REF!,MATCH($A404,#REF!,0),FALSE)</f>
        <v>#REF!</v>
      </c>
      <c r="W404" s="62"/>
      <c r="X404" s="62"/>
      <c r="Y404" s="62"/>
      <c r="Z404" s="47"/>
      <c r="AA404" s="47" t="e">
        <f>HLOOKUP("Pad type",#REF!,MATCH($A404,#REF!,0),FALSE)</f>
        <v>#REF!</v>
      </c>
      <c r="AB404" s="63"/>
      <c r="AC404" s="63" t="e">
        <f>HLOOKUP("POR Pin State",#REF!,MATCH($A404,#REF!,0),FALSE)</f>
        <v>#REF!</v>
      </c>
      <c r="AD404" s="208"/>
      <c r="AE404" s="208"/>
      <c r="AF404" s="208"/>
      <c r="AG404" s="208"/>
      <c r="AH404" s="209"/>
      <c r="AI404" s="209"/>
      <c r="AJ404" s="210"/>
      <c r="AK404" s="210"/>
      <c r="AL404" s="210"/>
      <c r="AM404" s="210"/>
      <c r="AN404" s="210"/>
      <c r="AO404" s="210"/>
      <c r="AP404" s="210"/>
      <c r="AQ404" s="237" t="s">
        <v>926</v>
      </c>
      <c r="AR404" s="105"/>
      <c r="AS404" s="105"/>
      <c r="AT404" s="105"/>
      <c r="AU404" s="105"/>
      <c r="AV404" s="105"/>
      <c r="AW404" s="105"/>
      <c r="AX404" s="105"/>
      <c r="AY404" s="105"/>
      <c r="AZ404" s="105"/>
      <c r="BA404" s="105"/>
      <c r="BB404" s="218"/>
      <c r="BC404" s="105"/>
      <c r="BD404" s="219"/>
      <c r="BE404" s="231" t="s">
        <v>924</v>
      </c>
      <c r="BF404" s="147" t="e">
        <f>VLOOKUP($A404,#REF!,34,FALSE)</f>
        <v>#REF!</v>
      </c>
      <c r="BG404" s="148" t="e">
        <f>VLOOKUP($A404,#REF!,22,FALSE)</f>
        <v>#REF!</v>
      </c>
      <c r="BH404" s="149"/>
    </row>
    <row r="405" s="5" customFormat="1" ht="12.95" customHeight="1" spans="1:60">
      <c r="A405" s="203" t="s">
        <v>927</v>
      </c>
      <c r="B405" s="38" t="e">
        <f>VLOOKUP($A405,#REF!,34,FALSE)</f>
        <v>#REF!</v>
      </c>
      <c r="C405" s="39" t="str">
        <f t="shared" si="175"/>
        <v>unused_PEX_TX5P</v>
      </c>
      <c r="D405" s="40" t="e">
        <f>IF(LEN(VLOOKUP($A405,#REF!,8,FALSE)),LEFT(VLOOKUP($A405,#REF!,8,FALSE),LEN(VLOOKUP($A405,#REF!,8,FALSE))-2),"")</f>
        <v>#REF!</v>
      </c>
      <c r="E405" s="41" t="e">
        <f>IF(LEN(VLOOKUP($A405,#REF!,4,FALSE)),IF(INDEX(#REF!,MATCH($A405,#REF!,0),1),LEFT(VLOOKUP($A405,#REF!,4,FALSE),LEN(VLOOKUP($A405,#REF!,4,FALSE))-2),CONCATENATE(LEFT(VLOOKUP($A405,#REF!,4,FALSE),LEN(VLOOKUP($A405,#REF!,4,FALSE))-2),"*")),"")</f>
        <v>#REF!</v>
      </c>
      <c r="F405" s="42" t="e">
        <f>IF(LEN(VLOOKUP($A405,#REF!,5,FALSE)),IF(INDEX(#REF!,MATCH($A405,#REF!,0),2),LEFT(VLOOKUP($A405,#REF!,5,FALSE),LEN(VLOOKUP($A405,#REF!,5,FALSE))-2),CONCATENATE(LEFT(VLOOKUP($A405,#REF!,5,FALSE),LEN(VLOOKUP($A405,#REF!,5,FALSE))-2),"*")),"")</f>
        <v>#REF!</v>
      </c>
      <c r="G405" s="42" t="e">
        <f>IF(LEN(VLOOKUP($A405,#REF!,6,FALSE)),IF(INDEX(#REF!,MATCH($A405,#REF!,0),3),LEFT(VLOOKUP($A405,#REF!,6,FALSE),LEN(VLOOKUP($A405,#REF!,6,FALSE))-2),CONCATENATE(LEFT(VLOOKUP($A405,#REF!,6,FALSE),LEN(VLOOKUP($A405,#REF!,6,FALSE))-2),"*")),"")</f>
        <v>#REF!</v>
      </c>
      <c r="H405" s="43" t="e">
        <f>IF(LEN(VLOOKUP($A405,#REF!,7,FALSE)),IF(INDEX(#REF!,MATCH($A405,#REF!,0),4),LEFT(VLOOKUP($A405,#REF!,7,FALSE),LEN(VLOOKUP($A405,#REF!,7,FALSE))-2),CONCATENATE(LEFT(VLOOKUP($A405,#REF!,7,FALSE),LEN(VLOOKUP($A405,#REF!,7,FALSE))-2),"*")),"")</f>
        <v>#REF!</v>
      </c>
      <c r="I405" s="54" t="e">
        <f>IF(LEN(VLOOKUP($A405,#REF!,8,FALSE)),UPPER(RIGHT(VLOOKUP($A405,#REF!,8,FALSE),1)),"")</f>
        <v>#REF!</v>
      </c>
      <c r="J405" s="42" t="e">
        <f>IF(LEN(VLOOKUP($A405,#REF!,4,FALSE)),UPPER(RIGHT(VLOOKUP($A405,#REF!,4,FALSE),1)),"")</f>
        <v>#REF!</v>
      </c>
      <c r="K405" s="42" t="e">
        <f>IF(LEN(VLOOKUP($A405,#REF!,5,FALSE)),UPPER(RIGHT(VLOOKUP($A405,#REF!,5,FALSE),1)),"")</f>
        <v>#REF!</v>
      </c>
      <c r="L405" s="42" t="e">
        <f>IF(LEN(VLOOKUP($A405,#REF!,6,FALSE)),UPPER(RIGHT(VLOOKUP($A405,#REF!,6,FALSE),1)),"")</f>
        <v>#REF!</v>
      </c>
      <c r="M405" s="43" t="e">
        <f>IF(LEN(VLOOKUP($A405,#REF!,7,FALSE)),UPPER(RIGHT(VLOOKUP($A405,#REF!,7,FALSE),1)),"")</f>
        <v>#REF!</v>
      </c>
      <c r="N405" s="206"/>
      <c r="O405" s="206"/>
      <c r="P405" s="206"/>
      <c r="Q405" s="206"/>
      <c r="R405" s="206"/>
      <c r="S405" s="63" t="e">
        <f>HLOOKUP("Device Tree Pin Name",#REF!,MATCH($A405,#REF!,0),FALSE)</f>
        <v>#REF!</v>
      </c>
      <c r="T405" s="47" t="e">
        <f>HLOOKUP("power rail",#REF!,MATCH($A405,#REF!,0),FALSE)</f>
        <v>#REF!</v>
      </c>
      <c r="U405" s="62" t="e">
        <f>HLOOKUP("Wake Capable",#REF!,MATCH($A405,#REF!,0),FALSE)</f>
        <v>#REF!</v>
      </c>
      <c r="V405" s="62" t="e">
        <f>HLOOKUP("Strap",#REF!,MATCH($A405,#REF!,0),FALSE)</f>
        <v>#REF!</v>
      </c>
      <c r="W405" s="62"/>
      <c r="X405" s="62"/>
      <c r="Y405" s="62"/>
      <c r="Z405" s="47"/>
      <c r="AA405" s="47" t="e">
        <f>HLOOKUP("Pad type",#REF!,MATCH($A405,#REF!,0),FALSE)</f>
        <v>#REF!</v>
      </c>
      <c r="AB405" s="63"/>
      <c r="AC405" s="63" t="e">
        <f>HLOOKUP("POR Pin State",#REF!,MATCH($A405,#REF!,0),FALSE)</f>
        <v>#REF!</v>
      </c>
      <c r="AD405" s="208"/>
      <c r="AE405" s="208"/>
      <c r="AF405" s="208"/>
      <c r="AG405" s="208"/>
      <c r="AH405" s="209"/>
      <c r="AI405" s="209"/>
      <c r="AJ405" s="210"/>
      <c r="AK405" s="210"/>
      <c r="AL405" s="210"/>
      <c r="AM405" s="210"/>
      <c r="AN405" s="210"/>
      <c r="AO405" s="210"/>
      <c r="AP405" s="210"/>
      <c r="AQ405" s="236" t="s">
        <v>928</v>
      </c>
      <c r="AR405" s="105"/>
      <c r="AS405" s="105"/>
      <c r="AT405" s="105"/>
      <c r="AU405" s="105"/>
      <c r="AV405" s="105"/>
      <c r="AW405" s="105"/>
      <c r="AX405" s="105"/>
      <c r="AY405" s="105"/>
      <c r="AZ405" s="105"/>
      <c r="BA405" s="105"/>
      <c r="BB405" s="218"/>
      <c r="BC405" s="105"/>
      <c r="BD405" s="219"/>
      <c r="BE405" s="231" t="s">
        <v>924</v>
      </c>
      <c r="BF405" s="147" t="e">
        <f>VLOOKUP($A405,#REF!,34,FALSE)</f>
        <v>#REF!</v>
      </c>
      <c r="BG405" s="148" t="e">
        <f>VLOOKUP($A405,#REF!,22,FALSE)</f>
        <v>#REF!</v>
      </c>
      <c r="BH405" s="149"/>
    </row>
    <row r="406" s="5" customFormat="1" ht="12.95" customHeight="1" spans="1:60">
      <c r="A406" s="203" t="s">
        <v>929</v>
      </c>
      <c r="B406" s="38" t="e">
        <f>VLOOKUP($A406,#REF!,34,FALSE)</f>
        <v>#REF!</v>
      </c>
      <c r="C406" s="39" t="str">
        <f t="shared" si="175"/>
        <v>unused_PEX_TX5N</v>
      </c>
      <c r="D406" s="40" t="e">
        <f>IF(LEN(VLOOKUP($A406,#REF!,8,FALSE)),LEFT(VLOOKUP($A406,#REF!,8,FALSE),LEN(VLOOKUP($A406,#REF!,8,FALSE))-2),"")</f>
        <v>#REF!</v>
      </c>
      <c r="E406" s="41" t="e">
        <f>IF(LEN(VLOOKUP($A406,#REF!,4,FALSE)),IF(INDEX(#REF!,MATCH($A406,#REF!,0),1),LEFT(VLOOKUP($A406,#REF!,4,FALSE),LEN(VLOOKUP($A406,#REF!,4,FALSE))-2),CONCATENATE(LEFT(VLOOKUP($A406,#REF!,4,FALSE),LEN(VLOOKUP($A406,#REF!,4,FALSE))-2),"*")),"")</f>
        <v>#REF!</v>
      </c>
      <c r="F406" s="42" t="e">
        <f>IF(LEN(VLOOKUP($A406,#REF!,5,FALSE)),IF(INDEX(#REF!,MATCH($A406,#REF!,0),2),LEFT(VLOOKUP($A406,#REF!,5,FALSE),LEN(VLOOKUP($A406,#REF!,5,FALSE))-2),CONCATENATE(LEFT(VLOOKUP($A406,#REF!,5,FALSE),LEN(VLOOKUP($A406,#REF!,5,FALSE))-2),"*")),"")</f>
        <v>#REF!</v>
      </c>
      <c r="G406" s="42" t="e">
        <f>IF(LEN(VLOOKUP($A406,#REF!,6,FALSE)),IF(INDEX(#REF!,MATCH($A406,#REF!,0),3),LEFT(VLOOKUP($A406,#REF!,6,FALSE),LEN(VLOOKUP($A406,#REF!,6,FALSE))-2),CONCATENATE(LEFT(VLOOKUP($A406,#REF!,6,FALSE),LEN(VLOOKUP($A406,#REF!,6,FALSE))-2),"*")),"")</f>
        <v>#REF!</v>
      </c>
      <c r="H406" s="43" t="e">
        <f>IF(LEN(VLOOKUP($A406,#REF!,7,FALSE)),IF(INDEX(#REF!,MATCH($A406,#REF!,0),4),LEFT(VLOOKUP($A406,#REF!,7,FALSE),LEN(VLOOKUP($A406,#REF!,7,FALSE))-2),CONCATENATE(LEFT(VLOOKUP($A406,#REF!,7,FALSE),LEN(VLOOKUP($A406,#REF!,7,FALSE))-2),"*")),"")</f>
        <v>#REF!</v>
      </c>
      <c r="I406" s="54" t="e">
        <f>IF(LEN(VLOOKUP($A406,#REF!,8,FALSE)),UPPER(RIGHT(VLOOKUP($A406,#REF!,8,FALSE),1)),"")</f>
        <v>#REF!</v>
      </c>
      <c r="J406" s="42" t="e">
        <f>IF(LEN(VLOOKUP($A406,#REF!,4,FALSE)),UPPER(RIGHT(VLOOKUP($A406,#REF!,4,FALSE),1)),"")</f>
        <v>#REF!</v>
      </c>
      <c r="K406" s="42" t="e">
        <f>IF(LEN(VLOOKUP($A406,#REF!,5,FALSE)),UPPER(RIGHT(VLOOKUP($A406,#REF!,5,FALSE),1)),"")</f>
        <v>#REF!</v>
      </c>
      <c r="L406" s="42" t="e">
        <f>IF(LEN(VLOOKUP($A406,#REF!,6,FALSE)),UPPER(RIGHT(VLOOKUP($A406,#REF!,6,FALSE),1)),"")</f>
        <v>#REF!</v>
      </c>
      <c r="M406" s="43" t="e">
        <f>IF(LEN(VLOOKUP($A406,#REF!,7,FALSE)),UPPER(RIGHT(VLOOKUP($A406,#REF!,7,FALSE),1)),"")</f>
        <v>#REF!</v>
      </c>
      <c r="N406" s="206"/>
      <c r="O406" s="206"/>
      <c r="P406" s="206"/>
      <c r="Q406" s="206"/>
      <c r="R406" s="206"/>
      <c r="S406" s="63" t="e">
        <f>HLOOKUP("Device Tree Pin Name",#REF!,MATCH($A406,#REF!,0),FALSE)</f>
        <v>#REF!</v>
      </c>
      <c r="T406" s="47" t="e">
        <f>HLOOKUP("power rail",#REF!,MATCH($A406,#REF!,0),FALSE)</f>
        <v>#REF!</v>
      </c>
      <c r="U406" s="62" t="e">
        <f>HLOOKUP("Wake Capable",#REF!,MATCH($A406,#REF!,0),FALSE)</f>
        <v>#REF!</v>
      </c>
      <c r="V406" s="62" t="e">
        <f>HLOOKUP("Strap",#REF!,MATCH($A406,#REF!,0),FALSE)</f>
        <v>#REF!</v>
      </c>
      <c r="W406" s="62"/>
      <c r="X406" s="62"/>
      <c r="Y406" s="62"/>
      <c r="Z406" s="47"/>
      <c r="AA406" s="47" t="e">
        <f>HLOOKUP("Pad type",#REF!,MATCH($A406,#REF!,0),FALSE)</f>
        <v>#REF!</v>
      </c>
      <c r="AB406" s="63"/>
      <c r="AC406" s="63" t="e">
        <f>HLOOKUP("POR Pin State",#REF!,MATCH($A406,#REF!,0),FALSE)</f>
        <v>#REF!</v>
      </c>
      <c r="AD406" s="208"/>
      <c r="AE406" s="208"/>
      <c r="AF406" s="208"/>
      <c r="AG406" s="208"/>
      <c r="AH406" s="209"/>
      <c r="AI406" s="209"/>
      <c r="AJ406" s="210"/>
      <c r="AK406" s="210"/>
      <c r="AL406" s="210"/>
      <c r="AM406" s="210"/>
      <c r="AN406" s="210"/>
      <c r="AO406" s="210"/>
      <c r="AP406" s="210"/>
      <c r="AQ406" s="237" t="s">
        <v>930</v>
      </c>
      <c r="AR406" s="105"/>
      <c r="AS406" s="105"/>
      <c r="AT406" s="105"/>
      <c r="AU406" s="105"/>
      <c r="AV406" s="105"/>
      <c r="AW406" s="105"/>
      <c r="AX406" s="105"/>
      <c r="AY406" s="105"/>
      <c r="AZ406" s="105"/>
      <c r="BA406" s="105"/>
      <c r="BB406" s="218"/>
      <c r="BC406" s="105"/>
      <c r="BD406" s="219"/>
      <c r="BE406" s="231" t="s">
        <v>924</v>
      </c>
      <c r="BF406" s="147" t="e">
        <f>VLOOKUP($A406,#REF!,34,FALSE)</f>
        <v>#REF!</v>
      </c>
      <c r="BG406" s="148" t="e">
        <f>VLOOKUP($A406,#REF!,22,FALSE)</f>
        <v>#REF!</v>
      </c>
      <c r="BH406" s="149"/>
    </row>
    <row r="407" s="5" customFormat="1" ht="12.95" customHeight="1" spans="1:60">
      <c r="A407" s="203" t="s">
        <v>931</v>
      </c>
      <c r="B407" s="38" t="e">
        <f>VLOOKUP($A407,#REF!,34,FALSE)</f>
        <v>#REF!</v>
      </c>
      <c r="C407" s="39" t="str">
        <f t="shared" si="175"/>
        <v>unused_PEX_RX6P</v>
      </c>
      <c r="D407" s="40" t="e">
        <f>IF(LEN(VLOOKUP($A407,#REF!,8,FALSE)),LEFT(VLOOKUP($A407,#REF!,8,FALSE),LEN(VLOOKUP($A407,#REF!,8,FALSE))-2),"")</f>
        <v>#REF!</v>
      </c>
      <c r="E407" s="41" t="e">
        <f>IF(LEN(VLOOKUP($A407,#REF!,4,FALSE)),IF(INDEX(#REF!,MATCH($A407,#REF!,0),1),LEFT(VLOOKUP($A407,#REF!,4,FALSE),LEN(VLOOKUP($A407,#REF!,4,FALSE))-2),CONCATENATE(LEFT(VLOOKUP($A407,#REF!,4,FALSE),LEN(VLOOKUP($A407,#REF!,4,FALSE))-2),"*")),"")</f>
        <v>#REF!</v>
      </c>
      <c r="F407" s="42" t="e">
        <f>IF(LEN(VLOOKUP($A407,#REF!,5,FALSE)),IF(INDEX(#REF!,MATCH($A407,#REF!,0),2),LEFT(VLOOKUP($A407,#REF!,5,FALSE),LEN(VLOOKUP($A407,#REF!,5,FALSE))-2),CONCATENATE(LEFT(VLOOKUP($A407,#REF!,5,FALSE),LEN(VLOOKUP($A407,#REF!,5,FALSE))-2),"*")),"")</f>
        <v>#REF!</v>
      </c>
      <c r="G407" s="42" t="e">
        <f>IF(LEN(VLOOKUP($A407,#REF!,6,FALSE)),IF(INDEX(#REF!,MATCH($A407,#REF!,0),3),LEFT(VLOOKUP($A407,#REF!,6,FALSE),LEN(VLOOKUP($A407,#REF!,6,FALSE))-2),CONCATENATE(LEFT(VLOOKUP($A407,#REF!,6,FALSE),LEN(VLOOKUP($A407,#REF!,6,FALSE))-2),"*")),"")</f>
        <v>#REF!</v>
      </c>
      <c r="H407" s="43" t="e">
        <f>IF(LEN(VLOOKUP($A407,#REF!,7,FALSE)),IF(INDEX(#REF!,MATCH($A407,#REF!,0),4),LEFT(VLOOKUP($A407,#REF!,7,FALSE),LEN(VLOOKUP($A407,#REF!,7,FALSE))-2),CONCATENATE(LEFT(VLOOKUP($A407,#REF!,7,FALSE),LEN(VLOOKUP($A407,#REF!,7,FALSE))-2),"*")),"")</f>
        <v>#REF!</v>
      </c>
      <c r="I407" s="54" t="e">
        <f>IF(LEN(VLOOKUP($A407,#REF!,8,FALSE)),UPPER(RIGHT(VLOOKUP($A407,#REF!,8,FALSE),1)),"")</f>
        <v>#REF!</v>
      </c>
      <c r="J407" s="42" t="e">
        <f>IF(LEN(VLOOKUP($A407,#REF!,4,FALSE)),UPPER(RIGHT(VLOOKUP($A407,#REF!,4,FALSE),1)),"")</f>
        <v>#REF!</v>
      </c>
      <c r="K407" s="42" t="e">
        <f>IF(LEN(VLOOKUP($A407,#REF!,5,FALSE)),UPPER(RIGHT(VLOOKUP($A407,#REF!,5,FALSE),1)),"")</f>
        <v>#REF!</v>
      </c>
      <c r="L407" s="42" t="e">
        <f>IF(LEN(VLOOKUP($A407,#REF!,6,FALSE)),UPPER(RIGHT(VLOOKUP($A407,#REF!,6,FALSE),1)),"")</f>
        <v>#REF!</v>
      </c>
      <c r="M407" s="43" t="e">
        <f>IF(LEN(VLOOKUP($A407,#REF!,7,FALSE)),UPPER(RIGHT(VLOOKUP($A407,#REF!,7,FALSE),1)),"")</f>
        <v>#REF!</v>
      </c>
      <c r="N407" s="206"/>
      <c r="O407" s="206"/>
      <c r="P407" s="206"/>
      <c r="Q407" s="206"/>
      <c r="R407" s="206"/>
      <c r="S407" s="63" t="e">
        <f>HLOOKUP("Device Tree Pin Name",#REF!,MATCH($A407,#REF!,0),FALSE)</f>
        <v>#REF!</v>
      </c>
      <c r="T407" s="47" t="e">
        <f>HLOOKUP("power rail",#REF!,MATCH($A407,#REF!,0),FALSE)</f>
        <v>#REF!</v>
      </c>
      <c r="U407" s="247"/>
      <c r="V407" s="247"/>
      <c r="W407" s="247"/>
      <c r="X407" s="247"/>
      <c r="Y407" s="247"/>
      <c r="Z407" s="47"/>
      <c r="AA407" s="47" t="e">
        <f>HLOOKUP("Pad type",#REF!,MATCH($A407,#REF!,0),FALSE)</f>
        <v>#REF!</v>
      </c>
      <c r="AB407" s="248"/>
      <c r="AC407" s="248"/>
      <c r="AD407" s="208"/>
      <c r="AE407" s="208"/>
      <c r="AF407" s="208"/>
      <c r="AG407" s="208"/>
      <c r="AH407" s="209"/>
      <c r="AI407" s="209"/>
      <c r="AJ407" s="210"/>
      <c r="AK407" s="210"/>
      <c r="AL407" s="210"/>
      <c r="AM407" s="210"/>
      <c r="AN407" s="210"/>
      <c r="AO407" s="210"/>
      <c r="AP407" s="210"/>
      <c r="AQ407" s="237" t="s">
        <v>932</v>
      </c>
      <c r="AR407" s="105"/>
      <c r="AS407" s="105"/>
      <c r="AT407" s="105"/>
      <c r="AU407" s="105"/>
      <c r="AV407" s="105"/>
      <c r="AW407" s="105"/>
      <c r="AX407" s="105"/>
      <c r="AY407" s="105"/>
      <c r="AZ407" s="105"/>
      <c r="BA407" s="105"/>
      <c r="BB407" s="218"/>
      <c r="BC407" s="105"/>
      <c r="BD407" s="219"/>
      <c r="BE407" s="231" t="s">
        <v>933</v>
      </c>
      <c r="BF407" s="147" t="e">
        <f>VLOOKUP($A407,#REF!,34,FALSE)</f>
        <v>#REF!</v>
      </c>
      <c r="BG407" s="148" t="e">
        <f>VLOOKUP($A407,#REF!,22,FALSE)</f>
        <v>#REF!</v>
      </c>
      <c r="BH407" s="149"/>
    </row>
    <row r="408" s="5" customFormat="1" ht="12.95" customHeight="1" spans="1:60">
      <c r="A408" s="203" t="s">
        <v>934</v>
      </c>
      <c r="B408" s="38" t="e">
        <f>VLOOKUP($A408,#REF!,34,FALSE)</f>
        <v>#REF!</v>
      </c>
      <c r="C408" s="39" t="str">
        <f t="shared" si="175"/>
        <v>unused_PEX_RX6N</v>
      </c>
      <c r="D408" s="40" t="e">
        <f>IF(LEN(VLOOKUP($A408,#REF!,8,FALSE)),LEFT(VLOOKUP($A408,#REF!,8,FALSE),LEN(VLOOKUP($A408,#REF!,8,FALSE))-2),"")</f>
        <v>#REF!</v>
      </c>
      <c r="E408" s="41" t="e">
        <f>IF(LEN(VLOOKUP($A408,#REF!,4,FALSE)),IF(INDEX(#REF!,MATCH($A408,#REF!,0),1),LEFT(VLOOKUP($A408,#REF!,4,FALSE),LEN(VLOOKUP($A408,#REF!,4,FALSE))-2),CONCATENATE(LEFT(VLOOKUP($A408,#REF!,4,FALSE),LEN(VLOOKUP($A408,#REF!,4,FALSE))-2),"*")),"")</f>
        <v>#REF!</v>
      </c>
      <c r="F408" s="42" t="e">
        <f>IF(LEN(VLOOKUP($A408,#REF!,5,FALSE)),IF(INDEX(#REF!,MATCH($A408,#REF!,0),2),LEFT(VLOOKUP($A408,#REF!,5,FALSE),LEN(VLOOKUP($A408,#REF!,5,FALSE))-2),CONCATENATE(LEFT(VLOOKUP($A408,#REF!,5,FALSE),LEN(VLOOKUP($A408,#REF!,5,FALSE))-2),"*")),"")</f>
        <v>#REF!</v>
      </c>
      <c r="G408" s="42" t="e">
        <f>IF(LEN(VLOOKUP($A408,#REF!,6,FALSE)),IF(INDEX(#REF!,MATCH($A408,#REF!,0),3),LEFT(VLOOKUP($A408,#REF!,6,FALSE),LEN(VLOOKUP($A408,#REF!,6,FALSE))-2),CONCATENATE(LEFT(VLOOKUP($A408,#REF!,6,FALSE),LEN(VLOOKUP($A408,#REF!,6,FALSE))-2),"*")),"")</f>
        <v>#REF!</v>
      </c>
      <c r="H408" s="43" t="e">
        <f>IF(LEN(VLOOKUP($A408,#REF!,7,FALSE)),IF(INDEX(#REF!,MATCH($A408,#REF!,0),4),LEFT(VLOOKUP($A408,#REF!,7,FALSE),LEN(VLOOKUP($A408,#REF!,7,FALSE))-2),CONCATENATE(LEFT(VLOOKUP($A408,#REF!,7,FALSE),LEN(VLOOKUP($A408,#REF!,7,FALSE))-2),"*")),"")</f>
        <v>#REF!</v>
      </c>
      <c r="I408" s="54" t="e">
        <f>IF(LEN(VLOOKUP($A408,#REF!,8,FALSE)),UPPER(RIGHT(VLOOKUP($A408,#REF!,8,FALSE),1)),"")</f>
        <v>#REF!</v>
      </c>
      <c r="J408" s="42" t="e">
        <f>IF(LEN(VLOOKUP($A408,#REF!,4,FALSE)),UPPER(RIGHT(VLOOKUP($A408,#REF!,4,FALSE),1)),"")</f>
        <v>#REF!</v>
      </c>
      <c r="K408" s="42" t="e">
        <f>IF(LEN(VLOOKUP($A408,#REF!,5,FALSE)),UPPER(RIGHT(VLOOKUP($A408,#REF!,5,FALSE),1)),"")</f>
        <v>#REF!</v>
      </c>
      <c r="L408" s="42" t="e">
        <f>IF(LEN(VLOOKUP($A408,#REF!,6,FALSE)),UPPER(RIGHT(VLOOKUP($A408,#REF!,6,FALSE),1)),"")</f>
        <v>#REF!</v>
      </c>
      <c r="M408" s="43" t="e">
        <f>IF(LEN(VLOOKUP($A408,#REF!,7,FALSE)),UPPER(RIGHT(VLOOKUP($A408,#REF!,7,FALSE),1)),"")</f>
        <v>#REF!</v>
      </c>
      <c r="N408" s="206"/>
      <c r="O408" s="206"/>
      <c r="P408" s="206"/>
      <c r="Q408" s="206"/>
      <c r="R408" s="206"/>
      <c r="S408" s="63" t="e">
        <f>HLOOKUP("Device Tree Pin Name",#REF!,MATCH($A408,#REF!,0),FALSE)</f>
        <v>#REF!</v>
      </c>
      <c r="T408" s="47" t="e">
        <f>HLOOKUP("power rail",#REF!,MATCH($A408,#REF!,0),FALSE)</f>
        <v>#REF!</v>
      </c>
      <c r="U408" s="62" t="e">
        <f>HLOOKUP("Wake Capable",#REF!,MATCH($A408,#REF!,0),FALSE)</f>
        <v>#REF!</v>
      </c>
      <c r="V408" s="62" t="e">
        <f>HLOOKUP("Strap",#REF!,MATCH($A408,#REF!,0),FALSE)</f>
        <v>#REF!</v>
      </c>
      <c r="W408" s="62"/>
      <c r="X408" s="62"/>
      <c r="Y408" s="62"/>
      <c r="Z408" s="47"/>
      <c r="AA408" s="47" t="e">
        <f>HLOOKUP("Pad type",#REF!,MATCH($A408,#REF!,0),FALSE)</f>
        <v>#REF!</v>
      </c>
      <c r="AB408" s="61"/>
      <c r="AC408" s="61" t="e">
        <f>HLOOKUP("POR Pin State",#REF!,MATCH($A408,#REF!,0),FALSE)</f>
        <v>#REF!</v>
      </c>
      <c r="AD408" s="208"/>
      <c r="AE408" s="208"/>
      <c r="AF408" s="208"/>
      <c r="AG408" s="208"/>
      <c r="AH408" s="209"/>
      <c r="AI408" s="209"/>
      <c r="AJ408" s="210"/>
      <c r="AK408" s="210"/>
      <c r="AL408" s="210"/>
      <c r="AM408" s="210"/>
      <c r="AN408" s="210"/>
      <c r="AO408" s="210"/>
      <c r="AP408" s="210"/>
      <c r="AQ408" s="236" t="s">
        <v>935</v>
      </c>
      <c r="AR408" s="105"/>
      <c r="AS408" s="105"/>
      <c r="AT408" s="105"/>
      <c r="AU408" s="105"/>
      <c r="AV408" s="105"/>
      <c r="AW408" s="105"/>
      <c r="AX408" s="105"/>
      <c r="AY408" s="105"/>
      <c r="AZ408" s="105"/>
      <c r="BA408" s="105"/>
      <c r="BB408" s="218"/>
      <c r="BC408" s="105"/>
      <c r="BD408" s="219"/>
      <c r="BE408" s="231" t="s">
        <v>933</v>
      </c>
      <c r="BF408" s="147" t="e">
        <f>VLOOKUP($A408,#REF!,34,FALSE)</f>
        <v>#REF!</v>
      </c>
      <c r="BG408" s="148" t="e">
        <f>VLOOKUP($A408,#REF!,22,FALSE)</f>
        <v>#REF!</v>
      </c>
      <c r="BH408" s="149"/>
    </row>
    <row r="409" s="5" customFormat="1" ht="12.95" customHeight="1" spans="1:60">
      <c r="A409" s="203" t="s">
        <v>936</v>
      </c>
      <c r="B409" s="38" t="e">
        <f>VLOOKUP($A409,#REF!,34,FALSE)</f>
        <v>#REF!</v>
      </c>
      <c r="C409" s="39" t="str">
        <f t="shared" si="175"/>
        <v>unused_PEX_TX6P</v>
      </c>
      <c r="D409" s="40" t="e">
        <f>IF(LEN(VLOOKUP($A409,#REF!,8,FALSE)),LEFT(VLOOKUP($A409,#REF!,8,FALSE),LEN(VLOOKUP($A409,#REF!,8,FALSE))-2),"")</f>
        <v>#REF!</v>
      </c>
      <c r="E409" s="41" t="e">
        <f>IF(LEN(VLOOKUP($A409,#REF!,4,FALSE)),IF(INDEX(#REF!,MATCH($A409,#REF!,0),1),LEFT(VLOOKUP($A409,#REF!,4,FALSE),LEN(VLOOKUP($A409,#REF!,4,FALSE))-2),CONCATENATE(LEFT(VLOOKUP($A409,#REF!,4,FALSE),LEN(VLOOKUP($A409,#REF!,4,FALSE))-2),"*")),"")</f>
        <v>#REF!</v>
      </c>
      <c r="F409" s="42" t="e">
        <f>IF(LEN(VLOOKUP($A409,#REF!,5,FALSE)),IF(INDEX(#REF!,MATCH($A409,#REF!,0),2),LEFT(VLOOKUP($A409,#REF!,5,FALSE),LEN(VLOOKUP($A409,#REF!,5,FALSE))-2),CONCATENATE(LEFT(VLOOKUP($A409,#REF!,5,FALSE),LEN(VLOOKUP($A409,#REF!,5,FALSE))-2),"*")),"")</f>
        <v>#REF!</v>
      </c>
      <c r="G409" s="42" t="e">
        <f>IF(LEN(VLOOKUP($A409,#REF!,6,FALSE)),IF(INDEX(#REF!,MATCH($A409,#REF!,0),3),LEFT(VLOOKUP($A409,#REF!,6,FALSE),LEN(VLOOKUP($A409,#REF!,6,FALSE))-2),CONCATENATE(LEFT(VLOOKUP($A409,#REF!,6,FALSE),LEN(VLOOKUP($A409,#REF!,6,FALSE))-2),"*")),"")</f>
        <v>#REF!</v>
      </c>
      <c r="H409" s="43" t="e">
        <f>IF(LEN(VLOOKUP($A409,#REF!,7,FALSE)),IF(INDEX(#REF!,MATCH($A409,#REF!,0),4),LEFT(VLOOKUP($A409,#REF!,7,FALSE),LEN(VLOOKUP($A409,#REF!,7,FALSE))-2),CONCATENATE(LEFT(VLOOKUP($A409,#REF!,7,FALSE),LEN(VLOOKUP($A409,#REF!,7,FALSE))-2),"*")),"")</f>
        <v>#REF!</v>
      </c>
      <c r="I409" s="54" t="e">
        <f>IF(LEN(VLOOKUP($A409,#REF!,8,FALSE)),UPPER(RIGHT(VLOOKUP($A409,#REF!,8,FALSE),1)),"")</f>
        <v>#REF!</v>
      </c>
      <c r="J409" s="42" t="e">
        <f>IF(LEN(VLOOKUP($A409,#REF!,4,FALSE)),UPPER(RIGHT(VLOOKUP($A409,#REF!,4,FALSE),1)),"")</f>
        <v>#REF!</v>
      </c>
      <c r="K409" s="42" t="e">
        <f>IF(LEN(VLOOKUP($A409,#REF!,5,FALSE)),UPPER(RIGHT(VLOOKUP($A409,#REF!,5,FALSE),1)),"")</f>
        <v>#REF!</v>
      </c>
      <c r="L409" s="42" t="e">
        <f>IF(LEN(VLOOKUP($A409,#REF!,6,FALSE)),UPPER(RIGHT(VLOOKUP($A409,#REF!,6,FALSE),1)),"")</f>
        <v>#REF!</v>
      </c>
      <c r="M409" s="43" t="e">
        <f>IF(LEN(VLOOKUP($A409,#REF!,7,FALSE)),UPPER(RIGHT(VLOOKUP($A409,#REF!,7,FALSE),1)),"")</f>
        <v>#REF!</v>
      </c>
      <c r="N409" s="206"/>
      <c r="O409" s="206"/>
      <c r="P409" s="206"/>
      <c r="Q409" s="206"/>
      <c r="R409" s="206"/>
      <c r="S409" s="63" t="e">
        <f>HLOOKUP("Device Tree Pin Name",#REF!,MATCH($A409,#REF!,0),FALSE)</f>
        <v>#REF!</v>
      </c>
      <c r="T409" s="47" t="e">
        <f>HLOOKUP("power rail",#REF!,MATCH($A409,#REF!,0),FALSE)</f>
        <v>#REF!</v>
      </c>
      <c r="U409" s="62" t="e">
        <f>HLOOKUP("Wake Capable",#REF!,MATCH($A409,#REF!,0),FALSE)</f>
        <v>#REF!</v>
      </c>
      <c r="V409" s="62" t="e">
        <f>HLOOKUP("Strap",#REF!,MATCH($A409,#REF!,0),FALSE)</f>
        <v>#REF!</v>
      </c>
      <c r="W409" s="62"/>
      <c r="X409" s="62"/>
      <c r="Y409" s="62"/>
      <c r="Z409" s="47"/>
      <c r="AA409" s="47" t="e">
        <f>HLOOKUP("Pad type",#REF!,MATCH($A409,#REF!,0),FALSE)</f>
        <v>#REF!</v>
      </c>
      <c r="AB409" s="63"/>
      <c r="AC409" s="63" t="e">
        <f>HLOOKUP("POR Pin State",#REF!,MATCH($A409,#REF!,0),FALSE)</f>
        <v>#REF!</v>
      </c>
      <c r="AD409" s="208"/>
      <c r="AE409" s="208"/>
      <c r="AF409" s="208"/>
      <c r="AG409" s="208"/>
      <c r="AH409" s="209"/>
      <c r="AI409" s="209"/>
      <c r="AJ409" s="210"/>
      <c r="AK409" s="210"/>
      <c r="AL409" s="210"/>
      <c r="AM409" s="210"/>
      <c r="AN409" s="210"/>
      <c r="AO409" s="210"/>
      <c r="AP409" s="210"/>
      <c r="AQ409" s="237" t="s">
        <v>937</v>
      </c>
      <c r="AR409" s="105"/>
      <c r="AS409" s="105"/>
      <c r="AT409" s="105"/>
      <c r="AU409" s="105"/>
      <c r="AV409" s="105"/>
      <c r="AW409" s="105"/>
      <c r="AX409" s="105"/>
      <c r="AY409" s="105"/>
      <c r="AZ409" s="105"/>
      <c r="BA409" s="105"/>
      <c r="BB409" s="218"/>
      <c r="BC409" s="105"/>
      <c r="BD409" s="219"/>
      <c r="BE409" s="231" t="s">
        <v>933</v>
      </c>
      <c r="BF409" s="147" t="e">
        <f>VLOOKUP($A409,#REF!,34,FALSE)</f>
        <v>#REF!</v>
      </c>
      <c r="BG409" s="148" t="e">
        <f>VLOOKUP($A409,#REF!,22,FALSE)</f>
        <v>#REF!</v>
      </c>
      <c r="BH409" s="149"/>
    </row>
    <row r="410" s="5" customFormat="1" ht="12.95" customHeight="1" spans="1:60">
      <c r="A410" s="203" t="s">
        <v>938</v>
      </c>
      <c r="B410" s="38" t="e">
        <f>VLOOKUP($A410,#REF!,34,FALSE)</f>
        <v>#REF!</v>
      </c>
      <c r="C410" s="39" t="str">
        <f t="shared" si="175"/>
        <v>unused_PEX_TX6N</v>
      </c>
      <c r="D410" s="40" t="e">
        <f>IF(LEN(VLOOKUP($A410,#REF!,8,FALSE)),LEFT(VLOOKUP($A410,#REF!,8,FALSE),LEN(VLOOKUP($A410,#REF!,8,FALSE))-2),"")</f>
        <v>#REF!</v>
      </c>
      <c r="E410" s="41" t="e">
        <f>IF(LEN(VLOOKUP($A410,#REF!,4,FALSE)),IF(INDEX(#REF!,MATCH($A410,#REF!,0),1),LEFT(VLOOKUP($A410,#REF!,4,FALSE),LEN(VLOOKUP($A410,#REF!,4,FALSE))-2),CONCATENATE(LEFT(VLOOKUP($A410,#REF!,4,FALSE),LEN(VLOOKUP($A410,#REF!,4,FALSE))-2),"*")),"")</f>
        <v>#REF!</v>
      </c>
      <c r="F410" s="42" t="e">
        <f>IF(LEN(VLOOKUP($A410,#REF!,5,FALSE)),IF(INDEX(#REF!,MATCH($A410,#REF!,0),2),LEFT(VLOOKUP($A410,#REF!,5,FALSE),LEN(VLOOKUP($A410,#REF!,5,FALSE))-2),CONCATENATE(LEFT(VLOOKUP($A410,#REF!,5,FALSE),LEN(VLOOKUP($A410,#REF!,5,FALSE))-2),"*")),"")</f>
        <v>#REF!</v>
      </c>
      <c r="G410" s="42" t="e">
        <f>IF(LEN(VLOOKUP($A410,#REF!,6,FALSE)),IF(INDEX(#REF!,MATCH($A410,#REF!,0),3),LEFT(VLOOKUP($A410,#REF!,6,FALSE),LEN(VLOOKUP($A410,#REF!,6,FALSE))-2),CONCATENATE(LEFT(VLOOKUP($A410,#REF!,6,FALSE),LEN(VLOOKUP($A410,#REF!,6,FALSE))-2),"*")),"")</f>
        <v>#REF!</v>
      </c>
      <c r="H410" s="43" t="e">
        <f>IF(LEN(VLOOKUP($A410,#REF!,7,FALSE)),IF(INDEX(#REF!,MATCH($A410,#REF!,0),4),LEFT(VLOOKUP($A410,#REF!,7,FALSE),LEN(VLOOKUP($A410,#REF!,7,FALSE))-2),CONCATENATE(LEFT(VLOOKUP($A410,#REF!,7,FALSE),LEN(VLOOKUP($A410,#REF!,7,FALSE))-2),"*")),"")</f>
        <v>#REF!</v>
      </c>
      <c r="I410" s="54" t="e">
        <f>IF(LEN(VLOOKUP($A410,#REF!,8,FALSE)),UPPER(RIGHT(VLOOKUP($A410,#REF!,8,FALSE),1)),"")</f>
        <v>#REF!</v>
      </c>
      <c r="J410" s="42" t="e">
        <f>IF(LEN(VLOOKUP($A410,#REF!,4,FALSE)),UPPER(RIGHT(VLOOKUP($A410,#REF!,4,FALSE),1)),"")</f>
        <v>#REF!</v>
      </c>
      <c r="K410" s="42" t="e">
        <f>IF(LEN(VLOOKUP($A410,#REF!,5,FALSE)),UPPER(RIGHT(VLOOKUP($A410,#REF!,5,FALSE),1)),"")</f>
        <v>#REF!</v>
      </c>
      <c r="L410" s="42" t="e">
        <f>IF(LEN(VLOOKUP($A410,#REF!,6,FALSE)),UPPER(RIGHT(VLOOKUP($A410,#REF!,6,FALSE),1)),"")</f>
        <v>#REF!</v>
      </c>
      <c r="M410" s="43" t="e">
        <f>IF(LEN(VLOOKUP($A410,#REF!,7,FALSE)),UPPER(RIGHT(VLOOKUP($A410,#REF!,7,FALSE),1)),"")</f>
        <v>#REF!</v>
      </c>
      <c r="N410" s="206"/>
      <c r="O410" s="206"/>
      <c r="P410" s="206"/>
      <c r="Q410" s="206"/>
      <c r="R410" s="206"/>
      <c r="S410" s="63" t="e">
        <f>HLOOKUP("Device Tree Pin Name",#REF!,MATCH($A410,#REF!,0),FALSE)</f>
        <v>#REF!</v>
      </c>
      <c r="T410" s="47" t="e">
        <f>HLOOKUP("power rail",#REF!,MATCH($A410,#REF!,0),FALSE)</f>
        <v>#REF!</v>
      </c>
      <c r="U410" s="62" t="e">
        <f>HLOOKUP("Wake Capable",#REF!,MATCH($A410,#REF!,0),FALSE)</f>
        <v>#REF!</v>
      </c>
      <c r="V410" s="62" t="e">
        <f>HLOOKUP("Strap",#REF!,MATCH($A410,#REF!,0),FALSE)</f>
        <v>#REF!</v>
      </c>
      <c r="W410" s="62"/>
      <c r="X410" s="62"/>
      <c r="Y410" s="62"/>
      <c r="Z410" s="47"/>
      <c r="AA410" s="47" t="e">
        <f>HLOOKUP("Pad type",#REF!,MATCH($A410,#REF!,0),FALSE)</f>
        <v>#REF!</v>
      </c>
      <c r="AB410" s="63"/>
      <c r="AC410" s="63" t="e">
        <f>HLOOKUP("POR Pin State",#REF!,MATCH($A410,#REF!,0),FALSE)</f>
        <v>#REF!</v>
      </c>
      <c r="AD410" s="208"/>
      <c r="AE410" s="208"/>
      <c r="AF410" s="208"/>
      <c r="AG410" s="208"/>
      <c r="AH410" s="209"/>
      <c r="AI410" s="209"/>
      <c r="AJ410" s="210"/>
      <c r="AK410" s="210"/>
      <c r="AL410" s="210"/>
      <c r="AM410" s="210"/>
      <c r="AN410" s="210"/>
      <c r="AO410" s="210"/>
      <c r="AP410" s="210"/>
      <c r="AQ410" s="236" t="s">
        <v>939</v>
      </c>
      <c r="AR410" s="105"/>
      <c r="AS410" s="105"/>
      <c r="AT410" s="105"/>
      <c r="AU410" s="105"/>
      <c r="AV410" s="105"/>
      <c r="AW410" s="105"/>
      <c r="AX410" s="105"/>
      <c r="AY410" s="105"/>
      <c r="AZ410" s="105"/>
      <c r="BA410" s="105"/>
      <c r="BB410" s="218"/>
      <c r="BC410" s="105"/>
      <c r="BD410" s="219"/>
      <c r="BE410" s="231" t="s">
        <v>933</v>
      </c>
      <c r="BF410" s="147" t="e">
        <f>VLOOKUP($A410,#REF!,34,FALSE)</f>
        <v>#REF!</v>
      </c>
      <c r="BG410" s="148" t="e">
        <f>VLOOKUP($A410,#REF!,22,FALSE)</f>
        <v>#REF!</v>
      </c>
      <c r="BH410" s="149"/>
    </row>
    <row r="411" s="5" customFormat="1" ht="12.95" customHeight="1" spans="1:60">
      <c r="A411" s="203" t="s">
        <v>940</v>
      </c>
      <c r="B411" s="38" t="e">
        <f>VLOOKUP($A411,#REF!,34,FALSE)</f>
        <v>#REF!</v>
      </c>
      <c r="C411" s="39" t="str">
        <f t="shared" si="175"/>
        <v>unused_PEX_RX7P</v>
      </c>
      <c r="D411" s="40" t="e">
        <f>IF(LEN(VLOOKUP($A411,#REF!,8,FALSE)),LEFT(VLOOKUP($A411,#REF!,8,FALSE),LEN(VLOOKUP($A411,#REF!,8,FALSE))-2),"")</f>
        <v>#REF!</v>
      </c>
      <c r="E411" s="41" t="e">
        <f>IF(LEN(VLOOKUP($A411,#REF!,4,FALSE)),IF(INDEX(#REF!,MATCH($A411,#REF!,0),1),LEFT(VLOOKUP($A411,#REF!,4,FALSE),LEN(VLOOKUP($A411,#REF!,4,FALSE))-2),CONCATENATE(LEFT(VLOOKUP($A411,#REF!,4,FALSE),LEN(VLOOKUP($A411,#REF!,4,FALSE))-2),"*")),"")</f>
        <v>#REF!</v>
      </c>
      <c r="F411" s="42" t="e">
        <f>IF(LEN(VLOOKUP($A411,#REF!,5,FALSE)),IF(INDEX(#REF!,MATCH($A411,#REF!,0),2),LEFT(VLOOKUP($A411,#REF!,5,FALSE),LEN(VLOOKUP($A411,#REF!,5,FALSE))-2),CONCATENATE(LEFT(VLOOKUP($A411,#REF!,5,FALSE),LEN(VLOOKUP($A411,#REF!,5,FALSE))-2),"*")),"")</f>
        <v>#REF!</v>
      </c>
      <c r="G411" s="42" t="e">
        <f>IF(LEN(VLOOKUP($A411,#REF!,6,FALSE)),IF(INDEX(#REF!,MATCH($A411,#REF!,0),3),LEFT(VLOOKUP($A411,#REF!,6,FALSE),LEN(VLOOKUP($A411,#REF!,6,FALSE))-2),CONCATENATE(LEFT(VLOOKUP($A411,#REF!,6,FALSE),LEN(VLOOKUP($A411,#REF!,6,FALSE))-2),"*")),"")</f>
        <v>#REF!</v>
      </c>
      <c r="H411" s="43" t="e">
        <f>IF(LEN(VLOOKUP($A411,#REF!,7,FALSE)),IF(INDEX(#REF!,MATCH($A411,#REF!,0),4),LEFT(VLOOKUP($A411,#REF!,7,FALSE),LEN(VLOOKUP($A411,#REF!,7,FALSE))-2),CONCATENATE(LEFT(VLOOKUP($A411,#REF!,7,FALSE),LEN(VLOOKUP($A411,#REF!,7,FALSE))-2),"*")),"")</f>
        <v>#REF!</v>
      </c>
      <c r="I411" s="54" t="e">
        <f>IF(LEN(VLOOKUP($A411,#REF!,8,FALSE)),UPPER(RIGHT(VLOOKUP($A411,#REF!,8,FALSE),1)),"")</f>
        <v>#REF!</v>
      </c>
      <c r="J411" s="42" t="e">
        <f>IF(LEN(VLOOKUP($A411,#REF!,4,FALSE)),UPPER(RIGHT(VLOOKUP($A411,#REF!,4,FALSE),1)),"")</f>
        <v>#REF!</v>
      </c>
      <c r="K411" s="42" t="e">
        <f>IF(LEN(VLOOKUP($A411,#REF!,5,FALSE)),UPPER(RIGHT(VLOOKUP($A411,#REF!,5,FALSE),1)),"")</f>
        <v>#REF!</v>
      </c>
      <c r="L411" s="42" t="e">
        <f>IF(LEN(VLOOKUP($A411,#REF!,6,FALSE)),UPPER(RIGHT(VLOOKUP($A411,#REF!,6,FALSE),1)),"")</f>
        <v>#REF!</v>
      </c>
      <c r="M411" s="43" t="e">
        <f>IF(LEN(VLOOKUP($A411,#REF!,7,FALSE)),UPPER(RIGHT(VLOOKUP($A411,#REF!,7,FALSE),1)),"")</f>
        <v>#REF!</v>
      </c>
      <c r="N411" s="206"/>
      <c r="O411" s="206"/>
      <c r="P411" s="206"/>
      <c r="Q411" s="206"/>
      <c r="R411" s="206"/>
      <c r="S411" s="63" t="e">
        <f>HLOOKUP("Device Tree Pin Name",#REF!,MATCH($A411,#REF!,0),FALSE)</f>
        <v>#REF!</v>
      </c>
      <c r="T411" s="47" t="e">
        <f>HLOOKUP("power rail",#REF!,MATCH($A411,#REF!,0),FALSE)</f>
        <v>#REF!</v>
      </c>
      <c r="U411" s="62" t="e">
        <f>HLOOKUP("Wake Capable",#REF!,MATCH($A411,#REF!,0),FALSE)</f>
        <v>#REF!</v>
      </c>
      <c r="V411" s="62" t="e">
        <f>HLOOKUP("Strap",#REF!,MATCH($A411,#REF!,0),FALSE)</f>
        <v>#REF!</v>
      </c>
      <c r="W411" s="62"/>
      <c r="X411" s="62"/>
      <c r="Y411" s="62"/>
      <c r="Z411" s="47"/>
      <c r="AA411" s="47" t="e">
        <f>HLOOKUP("Pad type",#REF!,MATCH($A411,#REF!,0),FALSE)</f>
        <v>#REF!</v>
      </c>
      <c r="AB411" s="63"/>
      <c r="AC411" s="63" t="e">
        <f>HLOOKUP("POR Pin State",#REF!,MATCH($A411,#REF!,0),FALSE)</f>
        <v>#REF!</v>
      </c>
      <c r="AD411" s="208"/>
      <c r="AE411" s="208"/>
      <c r="AF411" s="208"/>
      <c r="AG411" s="208"/>
      <c r="AH411" s="209"/>
      <c r="AI411" s="209"/>
      <c r="AJ411" s="210"/>
      <c r="AK411" s="210"/>
      <c r="AL411" s="210"/>
      <c r="AM411" s="210"/>
      <c r="AN411" s="210"/>
      <c r="AO411" s="210"/>
      <c r="AP411" s="210"/>
      <c r="AQ411" s="237" t="s">
        <v>941</v>
      </c>
      <c r="AR411" s="105"/>
      <c r="AS411" s="105"/>
      <c r="AT411" s="105"/>
      <c r="AU411" s="105"/>
      <c r="AV411" s="105"/>
      <c r="AW411" s="105"/>
      <c r="AX411" s="105"/>
      <c r="AY411" s="105"/>
      <c r="AZ411" s="105"/>
      <c r="BA411" s="105"/>
      <c r="BB411" s="218"/>
      <c r="BC411" s="105"/>
      <c r="BD411" s="219"/>
      <c r="BE411" s="231" t="s">
        <v>942</v>
      </c>
      <c r="BF411" s="147" t="e">
        <f>VLOOKUP($A411,#REF!,34,FALSE)</f>
        <v>#REF!</v>
      </c>
      <c r="BG411" s="148" t="e">
        <f>VLOOKUP($A411,#REF!,22,FALSE)</f>
        <v>#REF!</v>
      </c>
      <c r="BH411" s="149"/>
    </row>
    <row r="412" s="5" customFormat="1" ht="12.95" customHeight="1" spans="1:60">
      <c r="A412" s="203" t="s">
        <v>943</v>
      </c>
      <c r="B412" s="38" t="e">
        <f>VLOOKUP($A412,#REF!,34,FALSE)</f>
        <v>#REF!</v>
      </c>
      <c r="C412" s="39" t="str">
        <f t="shared" si="175"/>
        <v>unused_PEX_RX7N</v>
      </c>
      <c r="D412" s="40" t="e">
        <f>IF(LEN(VLOOKUP($A412,#REF!,8,FALSE)),LEFT(VLOOKUP($A412,#REF!,8,FALSE),LEN(VLOOKUP($A412,#REF!,8,FALSE))-2),"")</f>
        <v>#REF!</v>
      </c>
      <c r="E412" s="41" t="e">
        <f>IF(LEN(VLOOKUP($A412,#REF!,4,FALSE)),IF(INDEX(#REF!,MATCH($A412,#REF!,0),1),LEFT(VLOOKUP($A412,#REF!,4,FALSE),LEN(VLOOKUP($A412,#REF!,4,FALSE))-2),CONCATENATE(LEFT(VLOOKUP($A412,#REF!,4,FALSE),LEN(VLOOKUP($A412,#REF!,4,FALSE))-2),"*")),"")</f>
        <v>#REF!</v>
      </c>
      <c r="F412" s="42" t="e">
        <f>IF(LEN(VLOOKUP($A412,#REF!,5,FALSE)),IF(INDEX(#REF!,MATCH($A412,#REF!,0),2),LEFT(VLOOKUP($A412,#REF!,5,FALSE),LEN(VLOOKUP($A412,#REF!,5,FALSE))-2),CONCATENATE(LEFT(VLOOKUP($A412,#REF!,5,FALSE),LEN(VLOOKUP($A412,#REF!,5,FALSE))-2),"*")),"")</f>
        <v>#REF!</v>
      </c>
      <c r="G412" s="42" t="e">
        <f>IF(LEN(VLOOKUP($A412,#REF!,6,FALSE)),IF(INDEX(#REF!,MATCH($A412,#REF!,0),3),LEFT(VLOOKUP($A412,#REF!,6,FALSE),LEN(VLOOKUP($A412,#REF!,6,FALSE))-2),CONCATENATE(LEFT(VLOOKUP($A412,#REF!,6,FALSE),LEN(VLOOKUP($A412,#REF!,6,FALSE))-2),"*")),"")</f>
        <v>#REF!</v>
      </c>
      <c r="H412" s="43" t="e">
        <f>IF(LEN(VLOOKUP($A412,#REF!,7,FALSE)),IF(INDEX(#REF!,MATCH($A412,#REF!,0),4),LEFT(VLOOKUP($A412,#REF!,7,FALSE),LEN(VLOOKUP($A412,#REF!,7,FALSE))-2),CONCATENATE(LEFT(VLOOKUP($A412,#REF!,7,FALSE),LEN(VLOOKUP($A412,#REF!,7,FALSE))-2),"*")),"")</f>
        <v>#REF!</v>
      </c>
      <c r="I412" s="54" t="e">
        <f>IF(LEN(VLOOKUP($A412,#REF!,8,FALSE)),UPPER(RIGHT(VLOOKUP($A412,#REF!,8,FALSE),1)),"")</f>
        <v>#REF!</v>
      </c>
      <c r="J412" s="42" t="e">
        <f>IF(LEN(VLOOKUP($A412,#REF!,4,FALSE)),UPPER(RIGHT(VLOOKUP($A412,#REF!,4,FALSE),1)),"")</f>
        <v>#REF!</v>
      </c>
      <c r="K412" s="42" t="e">
        <f>IF(LEN(VLOOKUP($A412,#REF!,5,FALSE)),UPPER(RIGHT(VLOOKUP($A412,#REF!,5,FALSE),1)),"")</f>
        <v>#REF!</v>
      </c>
      <c r="L412" s="42" t="e">
        <f>IF(LEN(VLOOKUP($A412,#REF!,6,FALSE)),UPPER(RIGHT(VLOOKUP($A412,#REF!,6,FALSE),1)),"")</f>
        <v>#REF!</v>
      </c>
      <c r="M412" s="43" t="e">
        <f>IF(LEN(VLOOKUP($A412,#REF!,7,FALSE)),UPPER(RIGHT(VLOOKUP($A412,#REF!,7,FALSE),1)),"")</f>
        <v>#REF!</v>
      </c>
      <c r="N412" s="206"/>
      <c r="O412" s="206"/>
      <c r="P412" s="206"/>
      <c r="Q412" s="206"/>
      <c r="R412" s="206"/>
      <c r="S412" s="63" t="e">
        <f>HLOOKUP("Device Tree Pin Name",#REF!,MATCH($A412,#REF!,0),FALSE)</f>
        <v>#REF!</v>
      </c>
      <c r="T412" s="47" t="e">
        <f>HLOOKUP("power rail",#REF!,MATCH($A412,#REF!,0),FALSE)</f>
        <v>#REF!</v>
      </c>
      <c r="U412" s="62" t="e">
        <f>HLOOKUP("Wake Capable",#REF!,MATCH($A412,#REF!,0),FALSE)</f>
        <v>#REF!</v>
      </c>
      <c r="V412" s="62" t="e">
        <f>HLOOKUP("Strap",#REF!,MATCH($A412,#REF!,0),FALSE)</f>
        <v>#REF!</v>
      </c>
      <c r="W412" s="62"/>
      <c r="X412" s="62"/>
      <c r="Y412" s="62"/>
      <c r="Z412" s="47"/>
      <c r="AA412" s="47" t="e">
        <f>HLOOKUP("Pad type",#REF!,MATCH($A412,#REF!,0),FALSE)</f>
        <v>#REF!</v>
      </c>
      <c r="AB412" s="63"/>
      <c r="AC412" s="63" t="e">
        <f>HLOOKUP("POR Pin State",#REF!,MATCH($A412,#REF!,0),FALSE)</f>
        <v>#REF!</v>
      </c>
      <c r="AD412" s="208"/>
      <c r="AE412" s="208"/>
      <c r="AF412" s="208"/>
      <c r="AG412" s="208"/>
      <c r="AH412" s="209"/>
      <c r="AI412" s="209"/>
      <c r="AJ412" s="210"/>
      <c r="AK412" s="210"/>
      <c r="AL412" s="210"/>
      <c r="AM412" s="210"/>
      <c r="AN412" s="210"/>
      <c r="AO412" s="210"/>
      <c r="AP412" s="210"/>
      <c r="AQ412" s="236" t="s">
        <v>944</v>
      </c>
      <c r="AR412" s="105"/>
      <c r="AS412" s="105"/>
      <c r="AT412" s="105"/>
      <c r="AU412" s="105"/>
      <c r="AV412" s="105"/>
      <c r="AW412" s="105"/>
      <c r="AX412" s="105"/>
      <c r="AY412" s="105"/>
      <c r="AZ412" s="105"/>
      <c r="BA412" s="105"/>
      <c r="BB412" s="218"/>
      <c r="BC412" s="105"/>
      <c r="BD412" s="219"/>
      <c r="BE412" s="231" t="s">
        <v>942</v>
      </c>
      <c r="BF412" s="147" t="e">
        <f>VLOOKUP($A412,#REF!,34,FALSE)</f>
        <v>#REF!</v>
      </c>
      <c r="BG412" s="148" t="e">
        <f>VLOOKUP($A412,#REF!,22,FALSE)</f>
        <v>#REF!</v>
      </c>
      <c r="BH412" s="149"/>
    </row>
    <row r="413" s="5" customFormat="1" ht="12.95" customHeight="1" spans="1:60">
      <c r="A413" s="203" t="s">
        <v>945</v>
      </c>
      <c r="B413" s="38" t="e">
        <f>VLOOKUP($A413,#REF!,34,FALSE)</f>
        <v>#REF!</v>
      </c>
      <c r="C413" s="39" t="str">
        <f t="shared" si="175"/>
        <v>unused_PEX_TX7P</v>
      </c>
      <c r="D413" s="40" t="e">
        <f>IF(LEN(VLOOKUP($A413,#REF!,8,FALSE)),LEFT(VLOOKUP($A413,#REF!,8,FALSE),LEN(VLOOKUP($A413,#REF!,8,FALSE))-2),"")</f>
        <v>#REF!</v>
      </c>
      <c r="E413" s="41" t="e">
        <f>IF(LEN(VLOOKUP($A413,#REF!,4,FALSE)),IF(INDEX(#REF!,MATCH($A413,#REF!,0),1),LEFT(VLOOKUP($A413,#REF!,4,FALSE),LEN(VLOOKUP($A413,#REF!,4,FALSE))-2),CONCATENATE(LEFT(VLOOKUP($A413,#REF!,4,FALSE),LEN(VLOOKUP($A413,#REF!,4,FALSE))-2),"*")),"")</f>
        <v>#REF!</v>
      </c>
      <c r="F413" s="42" t="e">
        <f>IF(LEN(VLOOKUP($A413,#REF!,5,FALSE)),IF(INDEX(#REF!,MATCH($A413,#REF!,0),2),LEFT(VLOOKUP($A413,#REF!,5,FALSE),LEN(VLOOKUP($A413,#REF!,5,FALSE))-2),CONCATENATE(LEFT(VLOOKUP($A413,#REF!,5,FALSE),LEN(VLOOKUP($A413,#REF!,5,FALSE))-2),"*")),"")</f>
        <v>#REF!</v>
      </c>
      <c r="G413" s="42" t="e">
        <f>IF(LEN(VLOOKUP($A413,#REF!,6,FALSE)),IF(INDEX(#REF!,MATCH($A413,#REF!,0),3),LEFT(VLOOKUP($A413,#REF!,6,FALSE),LEN(VLOOKUP($A413,#REF!,6,FALSE))-2),CONCATENATE(LEFT(VLOOKUP($A413,#REF!,6,FALSE),LEN(VLOOKUP($A413,#REF!,6,FALSE))-2),"*")),"")</f>
        <v>#REF!</v>
      </c>
      <c r="H413" s="43" t="e">
        <f>IF(LEN(VLOOKUP($A413,#REF!,7,FALSE)),IF(INDEX(#REF!,MATCH($A413,#REF!,0),4),LEFT(VLOOKUP($A413,#REF!,7,FALSE),LEN(VLOOKUP($A413,#REF!,7,FALSE))-2),CONCATENATE(LEFT(VLOOKUP($A413,#REF!,7,FALSE),LEN(VLOOKUP($A413,#REF!,7,FALSE))-2),"*")),"")</f>
        <v>#REF!</v>
      </c>
      <c r="I413" s="54" t="e">
        <f>IF(LEN(VLOOKUP($A413,#REF!,8,FALSE)),UPPER(RIGHT(VLOOKUP($A413,#REF!,8,FALSE),1)),"")</f>
        <v>#REF!</v>
      </c>
      <c r="J413" s="42" t="e">
        <f>IF(LEN(VLOOKUP($A413,#REF!,4,FALSE)),UPPER(RIGHT(VLOOKUP($A413,#REF!,4,FALSE),1)),"")</f>
        <v>#REF!</v>
      </c>
      <c r="K413" s="42" t="e">
        <f>IF(LEN(VLOOKUP($A413,#REF!,5,FALSE)),UPPER(RIGHT(VLOOKUP($A413,#REF!,5,FALSE),1)),"")</f>
        <v>#REF!</v>
      </c>
      <c r="L413" s="42" t="e">
        <f>IF(LEN(VLOOKUP($A413,#REF!,6,FALSE)),UPPER(RIGHT(VLOOKUP($A413,#REF!,6,FALSE),1)),"")</f>
        <v>#REF!</v>
      </c>
      <c r="M413" s="43" t="e">
        <f>IF(LEN(VLOOKUP($A413,#REF!,7,FALSE)),UPPER(RIGHT(VLOOKUP($A413,#REF!,7,FALSE),1)),"")</f>
        <v>#REF!</v>
      </c>
      <c r="N413" s="206"/>
      <c r="O413" s="206"/>
      <c r="P413" s="206"/>
      <c r="Q413" s="206"/>
      <c r="R413" s="206"/>
      <c r="S413" s="63" t="e">
        <f>HLOOKUP("Device Tree Pin Name",#REF!,MATCH($A413,#REF!,0),FALSE)</f>
        <v>#REF!</v>
      </c>
      <c r="T413" s="47" t="e">
        <f>HLOOKUP("power rail",#REF!,MATCH($A413,#REF!,0),FALSE)</f>
        <v>#REF!</v>
      </c>
      <c r="U413" s="62" t="e">
        <f>HLOOKUP("Wake Capable",#REF!,MATCH($A413,#REF!,0),FALSE)</f>
        <v>#REF!</v>
      </c>
      <c r="V413" s="62" t="e">
        <f>HLOOKUP("Strap",#REF!,MATCH($A413,#REF!,0),FALSE)</f>
        <v>#REF!</v>
      </c>
      <c r="W413" s="62"/>
      <c r="X413" s="62"/>
      <c r="Y413" s="62"/>
      <c r="Z413" s="47"/>
      <c r="AA413" s="47" t="e">
        <f>HLOOKUP("Pad type",#REF!,MATCH($A413,#REF!,0),FALSE)</f>
        <v>#REF!</v>
      </c>
      <c r="AB413" s="63"/>
      <c r="AC413" s="63" t="e">
        <f>HLOOKUP("POR Pin State",#REF!,MATCH($A413,#REF!,0),FALSE)</f>
        <v>#REF!</v>
      </c>
      <c r="AD413" s="208"/>
      <c r="AE413" s="208"/>
      <c r="AF413" s="208"/>
      <c r="AG413" s="208"/>
      <c r="AH413" s="209"/>
      <c r="AI413" s="209"/>
      <c r="AJ413" s="210"/>
      <c r="AK413" s="210"/>
      <c r="AL413" s="210"/>
      <c r="AM413" s="210"/>
      <c r="AN413" s="210"/>
      <c r="AO413" s="210"/>
      <c r="AP413" s="210"/>
      <c r="AQ413" s="237" t="s">
        <v>946</v>
      </c>
      <c r="AR413" s="105"/>
      <c r="AS413" s="105"/>
      <c r="AT413" s="105"/>
      <c r="AU413" s="105"/>
      <c r="AV413" s="105"/>
      <c r="AW413" s="105"/>
      <c r="AX413" s="105"/>
      <c r="AY413" s="105"/>
      <c r="AZ413" s="105"/>
      <c r="BA413" s="105"/>
      <c r="BB413" s="218"/>
      <c r="BC413" s="105"/>
      <c r="BD413" s="219"/>
      <c r="BE413" s="231" t="s">
        <v>942</v>
      </c>
      <c r="BF413" s="147" t="e">
        <f>VLOOKUP($A413,#REF!,34,FALSE)</f>
        <v>#REF!</v>
      </c>
      <c r="BG413" s="148" t="e">
        <f>VLOOKUP($A413,#REF!,22,FALSE)</f>
        <v>#REF!</v>
      </c>
      <c r="BH413" s="149"/>
    </row>
    <row r="414" s="5" customFormat="1" ht="12.95" customHeight="1" spans="1:60">
      <c r="A414" s="203" t="s">
        <v>947</v>
      </c>
      <c r="B414" s="38" t="e">
        <f>VLOOKUP($A414,#REF!,34,FALSE)</f>
        <v>#REF!</v>
      </c>
      <c r="C414" s="39" t="str">
        <f t="shared" si="175"/>
        <v>unused_PEX_TX7N</v>
      </c>
      <c r="D414" s="40" t="e">
        <f>IF(LEN(VLOOKUP($A414,#REF!,8,FALSE)),LEFT(VLOOKUP($A414,#REF!,8,FALSE),LEN(VLOOKUP($A414,#REF!,8,FALSE))-2),"")</f>
        <v>#REF!</v>
      </c>
      <c r="E414" s="41" t="e">
        <f>IF(LEN(VLOOKUP($A414,#REF!,4,FALSE)),IF(INDEX(#REF!,MATCH($A414,#REF!,0),1),LEFT(VLOOKUP($A414,#REF!,4,FALSE),LEN(VLOOKUP($A414,#REF!,4,FALSE))-2),CONCATENATE(LEFT(VLOOKUP($A414,#REF!,4,FALSE),LEN(VLOOKUP($A414,#REF!,4,FALSE))-2),"*")),"")</f>
        <v>#REF!</v>
      </c>
      <c r="F414" s="42" t="e">
        <f>IF(LEN(VLOOKUP($A414,#REF!,5,FALSE)),IF(INDEX(#REF!,MATCH($A414,#REF!,0),2),LEFT(VLOOKUP($A414,#REF!,5,FALSE),LEN(VLOOKUP($A414,#REF!,5,FALSE))-2),CONCATENATE(LEFT(VLOOKUP($A414,#REF!,5,FALSE),LEN(VLOOKUP($A414,#REF!,5,FALSE))-2),"*")),"")</f>
        <v>#REF!</v>
      </c>
      <c r="G414" s="42" t="e">
        <f>IF(LEN(VLOOKUP($A414,#REF!,6,FALSE)),IF(INDEX(#REF!,MATCH($A414,#REF!,0),3),LEFT(VLOOKUP($A414,#REF!,6,FALSE),LEN(VLOOKUP($A414,#REF!,6,FALSE))-2),CONCATENATE(LEFT(VLOOKUP($A414,#REF!,6,FALSE),LEN(VLOOKUP($A414,#REF!,6,FALSE))-2),"*")),"")</f>
        <v>#REF!</v>
      </c>
      <c r="H414" s="43" t="e">
        <f>IF(LEN(VLOOKUP($A414,#REF!,7,FALSE)),IF(INDEX(#REF!,MATCH($A414,#REF!,0),4),LEFT(VLOOKUP($A414,#REF!,7,FALSE),LEN(VLOOKUP($A414,#REF!,7,FALSE))-2),CONCATENATE(LEFT(VLOOKUP($A414,#REF!,7,FALSE),LEN(VLOOKUP($A414,#REF!,7,FALSE))-2),"*")),"")</f>
        <v>#REF!</v>
      </c>
      <c r="I414" s="54" t="e">
        <f>IF(LEN(VLOOKUP($A414,#REF!,8,FALSE)),UPPER(RIGHT(VLOOKUP($A414,#REF!,8,FALSE),1)),"")</f>
        <v>#REF!</v>
      </c>
      <c r="J414" s="42" t="e">
        <f>IF(LEN(VLOOKUP($A414,#REF!,4,FALSE)),UPPER(RIGHT(VLOOKUP($A414,#REF!,4,FALSE),1)),"")</f>
        <v>#REF!</v>
      </c>
      <c r="K414" s="42" t="e">
        <f>IF(LEN(VLOOKUP($A414,#REF!,5,FALSE)),UPPER(RIGHT(VLOOKUP($A414,#REF!,5,FALSE),1)),"")</f>
        <v>#REF!</v>
      </c>
      <c r="L414" s="42" t="e">
        <f>IF(LEN(VLOOKUP($A414,#REF!,6,FALSE)),UPPER(RIGHT(VLOOKUP($A414,#REF!,6,FALSE),1)),"")</f>
        <v>#REF!</v>
      </c>
      <c r="M414" s="43" t="e">
        <f>IF(LEN(VLOOKUP($A414,#REF!,7,FALSE)),UPPER(RIGHT(VLOOKUP($A414,#REF!,7,FALSE),1)),"")</f>
        <v>#REF!</v>
      </c>
      <c r="N414" s="206"/>
      <c r="O414" s="206"/>
      <c r="P414" s="206"/>
      <c r="Q414" s="206"/>
      <c r="R414" s="206"/>
      <c r="S414" s="63" t="e">
        <f>HLOOKUP("Device Tree Pin Name",#REF!,MATCH($A414,#REF!,0),FALSE)</f>
        <v>#REF!</v>
      </c>
      <c r="T414" s="47" t="e">
        <f>HLOOKUP("power rail",#REF!,MATCH($A414,#REF!,0),FALSE)</f>
        <v>#REF!</v>
      </c>
      <c r="U414" s="62" t="e">
        <f>HLOOKUP("Wake Capable",#REF!,MATCH($A414,#REF!,0),FALSE)</f>
        <v>#REF!</v>
      </c>
      <c r="V414" s="62" t="e">
        <f>HLOOKUP("Strap",#REF!,MATCH($A414,#REF!,0),FALSE)</f>
        <v>#REF!</v>
      </c>
      <c r="W414" s="62"/>
      <c r="X414" s="62"/>
      <c r="Y414" s="62"/>
      <c r="Z414" s="47"/>
      <c r="AA414" s="47" t="e">
        <f>HLOOKUP("Pad type",#REF!,MATCH($A414,#REF!,0),FALSE)</f>
        <v>#REF!</v>
      </c>
      <c r="AB414" s="63"/>
      <c r="AC414" s="63" t="e">
        <f>HLOOKUP("POR Pin State",#REF!,MATCH($A414,#REF!,0),FALSE)</f>
        <v>#REF!</v>
      </c>
      <c r="AD414" s="208"/>
      <c r="AE414" s="208"/>
      <c r="AF414" s="208"/>
      <c r="AG414" s="208"/>
      <c r="AH414" s="209"/>
      <c r="AI414" s="209"/>
      <c r="AJ414" s="210"/>
      <c r="AK414" s="210"/>
      <c r="AL414" s="210"/>
      <c r="AM414" s="210"/>
      <c r="AN414" s="210"/>
      <c r="AO414" s="210"/>
      <c r="AP414" s="210"/>
      <c r="AQ414" s="236" t="s">
        <v>948</v>
      </c>
      <c r="AR414" s="105"/>
      <c r="AS414" s="105"/>
      <c r="AT414" s="105"/>
      <c r="AU414" s="105"/>
      <c r="AV414" s="105"/>
      <c r="AW414" s="105"/>
      <c r="AX414" s="105"/>
      <c r="AY414" s="105"/>
      <c r="AZ414" s="105"/>
      <c r="BA414" s="105"/>
      <c r="BB414" s="218"/>
      <c r="BC414" s="105"/>
      <c r="BD414" s="219"/>
      <c r="BE414" s="242" t="s">
        <v>942</v>
      </c>
      <c r="BF414" s="147" t="e">
        <f>VLOOKUP($A414,#REF!,34,FALSE)</f>
        <v>#REF!</v>
      </c>
      <c r="BG414" s="148" t="e">
        <f>VLOOKUP($A414,#REF!,22,FALSE)</f>
        <v>#REF!</v>
      </c>
      <c r="BH414" s="149"/>
    </row>
    <row r="415" s="5" customFormat="1" ht="12.95" customHeight="1" spans="1:60">
      <c r="A415" s="203" t="s">
        <v>949</v>
      </c>
      <c r="B415" s="38" t="e">
        <f>VLOOKUP($A415,#REF!,34,FALSE)</f>
        <v>#REF!</v>
      </c>
      <c r="C415" s="39" t="str">
        <f t="shared" si="175"/>
        <v>unused_PEX_PLL0_TERMP</v>
      </c>
      <c r="D415" s="40" t="e">
        <f>IF(LEN(VLOOKUP($A415,#REF!,8,FALSE)),LEFT(VLOOKUP($A415,#REF!,8,FALSE),LEN(VLOOKUP($A415,#REF!,8,FALSE))-2),"")</f>
        <v>#REF!</v>
      </c>
      <c r="E415" s="41" t="s">
        <v>949</v>
      </c>
      <c r="F415" s="42" t="e">
        <f>IF(LEN(VLOOKUP($A415,#REF!,5,FALSE)),IF(INDEX(#REF!,MATCH($A415,#REF!,0),2),LEFT(VLOOKUP($A415,#REF!,5,FALSE),LEN(VLOOKUP($A415,#REF!,5,FALSE))-2),CONCATENATE(LEFT(VLOOKUP($A415,#REF!,5,FALSE),LEN(VLOOKUP($A415,#REF!,5,FALSE))-2),"*")),"")</f>
        <v>#REF!</v>
      </c>
      <c r="G415" s="42" t="e">
        <f>IF(LEN(VLOOKUP($A415,#REF!,6,FALSE)),IF(INDEX(#REF!,MATCH($A415,#REF!,0),3),LEFT(VLOOKUP($A415,#REF!,6,FALSE),LEN(VLOOKUP($A415,#REF!,6,FALSE))-2),CONCATENATE(LEFT(VLOOKUP($A415,#REF!,6,FALSE),LEN(VLOOKUP($A415,#REF!,6,FALSE))-2),"*")),"")</f>
        <v>#REF!</v>
      </c>
      <c r="H415" s="43" t="e">
        <f>IF(LEN(VLOOKUP($A415,#REF!,7,FALSE)),IF(INDEX(#REF!,MATCH($A415,#REF!,0),4),LEFT(VLOOKUP($A415,#REF!,7,FALSE),LEN(VLOOKUP($A415,#REF!,7,FALSE))-2),CONCATENATE(LEFT(VLOOKUP($A415,#REF!,7,FALSE),LEN(VLOOKUP($A415,#REF!,7,FALSE))-2),"*")),"")</f>
        <v>#REF!</v>
      </c>
      <c r="I415" s="54" t="e">
        <f>IF(LEN(VLOOKUP($A415,#REF!,8,FALSE)),UPPER(RIGHT(VLOOKUP($A415,#REF!,8,FALSE),1)),"")</f>
        <v>#REF!</v>
      </c>
      <c r="J415" s="42" t="e">
        <f>IF(LEN(VLOOKUP($A415,#REF!,4,FALSE)),UPPER(RIGHT(VLOOKUP($A415,#REF!,4,FALSE),1)),"")</f>
        <v>#REF!</v>
      </c>
      <c r="K415" s="42" t="e">
        <f>IF(LEN(VLOOKUP($A415,#REF!,5,FALSE)),UPPER(RIGHT(VLOOKUP($A415,#REF!,5,FALSE),1)),"")</f>
        <v>#REF!</v>
      </c>
      <c r="L415" s="42" t="e">
        <f>IF(LEN(VLOOKUP($A415,#REF!,6,FALSE)),UPPER(RIGHT(VLOOKUP($A415,#REF!,6,FALSE),1)),"")</f>
        <v>#REF!</v>
      </c>
      <c r="M415" s="43" t="e">
        <f>IF(LEN(VLOOKUP($A415,#REF!,7,FALSE)),UPPER(RIGHT(VLOOKUP($A415,#REF!,7,FALSE),1)),"")</f>
        <v>#REF!</v>
      </c>
      <c r="N415" s="206"/>
      <c r="O415" s="206"/>
      <c r="P415" s="206"/>
      <c r="Q415" s="206"/>
      <c r="R415" s="206"/>
      <c r="S415" s="63" t="e">
        <f>HLOOKUP("Device Tree Pin Name",#REF!,MATCH($A415,#REF!,0),FALSE)</f>
        <v>#REF!</v>
      </c>
      <c r="T415" s="47" t="e">
        <f>HLOOKUP("power rail",#REF!,MATCH($A415,#REF!,0),FALSE)</f>
        <v>#REF!</v>
      </c>
      <c r="U415" s="62" t="e">
        <f>HLOOKUP("Wake Capable",#REF!,MATCH($A415,#REF!,0),FALSE)</f>
        <v>#REF!</v>
      </c>
      <c r="V415" s="62" t="e">
        <f>HLOOKUP("Strap",#REF!,MATCH($A415,#REF!,0),FALSE)</f>
        <v>#REF!</v>
      </c>
      <c r="W415" s="62"/>
      <c r="X415" s="62"/>
      <c r="Y415" s="62"/>
      <c r="Z415" s="47"/>
      <c r="AA415" s="47" t="e">
        <f>HLOOKUP("Pad type",#REF!,MATCH($A415,#REF!,0),FALSE)</f>
        <v>#REF!</v>
      </c>
      <c r="AB415" s="63"/>
      <c r="AC415" s="63" t="e">
        <f>HLOOKUP("POR Pin State",#REF!,MATCH($A415,#REF!,0),FALSE)</f>
        <v>#REF!</v>
      </c>
      <c r="AD415" s="208"/>
      <c r="AE415" s="208"/>
      <c r="AF415" s="208"/>
      <c r="AG415" s="208"/>
      <c r="AH415" s="209"/>
      <c r="AI415" s="209"/>
      <c r="AJ415" s="210"/>
      <c r="AK415" s="210"/>
      <c r="AL415" s="210"/>
      <c r="AM415" s="210"/>
      <c r="AN415" s="210"/>
      <c r="AO415" s="210"/>
      <c r="AP415" s="210"/>
      <c r="AQ415" s="237" t="s">
        <v>949</v>
      </c>
      <c r="AR415" s="105"/>
      <c r="AS415" s="105"/>
      <c r="AT415" s="105"/>
      <c r="AU415" s="105"/>
      <c r="AV415" s="105"/>
      <c r="AW415" s="105"/>
      <c r="AX415" s="105"/>
      <c r="AY415" s="105"/>
      <c r="AZ415" s="105"/>
      <c r="BA415" s="403" t="s">
        <v>950</v>
      </c>
      <c r="BB415" s="218"/>
      <c r="BC415" s="105"/>
      <c r="BD415" s="219"/>
      <c r="BE415" s="231" t="s">
        <v>951</v>
      </c>
      <c r="BF415" s="147" t="e">
        <f>VLOOKUP($A415,#REF!,34,FALSE)</f>
        <v>#REF!</v>
      </c>
      <c r="BG415" s="148" t="e">
        <f>VLOOKUP($A415,#REF!,22,FALSE)</f>
        <v>#REF!</v>
      </c>
      <c r="BH415" s="149"/>
    </row>
    <row r="416" s="5" customFormat="1" ht="12.95" customHeight="1" spans="1:60">
      <c r="A416" s="203" t="s">
        <v>952</v>
      </c>
      <c r="B416" s="38" t="e">
        <f>VLOOKUP($A416,#REF!,34,FALSE)</f>
        <v>#REF!</v>
      </c>
      <c r="C416" s="39" t="str">
        <f t="shared" si="175"/>
        <v>unused_PEX_PLL1_TERMP</v>
      </c>
      <c r="D416" s="40" t="e">
        <f>IF(LEN(VLOOKUP($A416,#REF!,8,FALSE)),LEFT(VLOOKUP($A416,#REF!,8,FALSE),LEN(VLOOKUP($A416,#REF!,8,FALSE))-2),"")</f>
        <v>#REF!</v>
      </c>
      <c r="E416" s="41" t="s">
        <v>952</v>
      </c>
      <c r="F416" s="42" t="e">
        <f>IF(LEN(VLOOKUP($A416,#REF!,5,FALSE)),IF(INDEX(#REF!,MATCH($A416,#REF!,0),2),LEFT(VLOOKUP($A416,#REF!,5,FALSE),LEN(VLOOKUP($A416,#REF!,5,FALSE))-2),CONCATENATE(LEFT(VLOOKUP($A416,#REF!,5,FALSE),LEN(VLOOKUP($A416,#REF!,5,FALSE))-2),"*")),"")</f>
        <v>#REF!</v>
      </c>
      <c r="G416" s="42" t="e">
        <f>IF(LEN(VLOOKUP($A416,#REF!,6,FALSE)),IF(INDEX(#REF!,MATCH($A416,#REF!,0),3),LEFT(VLOOKUP($A416,#REF!,6,FALSE),LEN(VLOOKUP($A416,#REF!,6,FALSE))-2),CONCATENATE(LEFT(VLOOKUP($A416,#REF!,6,FALSE),LEN(VLOOKUP($A416,#REF!,6,FALSE))-2),"*")),"")</f>
        <v>#REF!</v>
      </c>
      <c r="H416" s="43" t="e">
        <f>IF(LEN(VLOOKUP($A416,#REF!,7,FALSE)),IF(INDEX(#REF!,MATCH($A416,#REF!,0),4),LEFT(VLOOKUP($A416,#REF!,7,FALSE),LEN(VLOOKUP($A416,#REF!,7,FALSE))-2),CONCATENATE(LEFT(VLOOKUP($A416,#REF!,7,FALSE),LEN(VLOOKUP($A416,#REF!,7,FALSE))-2),"*")),"")</f>
        <v>#REF!</v>
      </c>
      <c r="I416" s="54" t="e">
        <f>IF(LEN(VLOOKUP($A416,#REF!,8,FALSE)),UPPER(RIGHT(VLOOKUP($A416,#REF!,8,FALSE),1)),"")</f>
        <v>#REF!</v>
      </c>
      <c r="J416" s="42" t="e">
        <f>IF(LEN(VLOOKUP($A416,#REF!,4,FALSE)),UPPER(RIGHT(VLOOKUP($A416,#REF!,4,FALSE),1)),"")</f>
        <v>#REF!</v>
      </c>
      <c r="K416" s="42" t="e">
        <f>IF(LEN(VLOOKUP($A416,#REF!,5,FALSE)),UPPER(RIGHT(VLOOKUP($A416,#REF!,5,FALSE),1)),"")</f>
        <v>#REF!</v>
      </c>
      <c r="L416" s="42" t="e">
        <f>IF(LEN(VLOOKUP($A416,#REF!,6,FALSE)),UPPER(RIGHT(VLOOKUP($A416,#REF!,6,FALSE),1)),"")</f>
        <v>#REF!</v>
      </c>
      <c r="M416" s="43" t="e">
        <f>IF(LEN(VLOOKUP($A416,#REF!,7,FALSE)),UPPER(RIGHT(VLOOKUP($A416,#REF!,7,FALSE),1)),"")</f>
        <v>#REF!</v>
      </c>
      <c r="N416" s="206"/>
      <c r="O416" s="206"/>
      <c r="P416" s="206"/>
      <c r="Q416" s="206"/>
      <c r="R416" s="206"/>
      <c r="S416" s="63" t="e">
        <f>HLOOKUP("Device Tree Pin Name",#REF!,MATCH($A416,#REF!,0),FALSE)</f>
        <v>#REF!</v>
      </c>
      <c r="T416" s="47" t="e">
        <f>HLOOKUP("power rail",#REF!,MATCH($A416,#REF!,0),FALSE)</f>
        <v>#REF!</v>
      </c>
      <c r="U416" s="62" t="e">
        <f>HLOOKUP("Wake Capable",#REF!,MATCH($A416,#REF!,0),FALSE)</f>
        <v>#REF!</v>
      </c>
      <c r="V416" s="62" t="e">
        <f>HLOOKUP("Strap",#REF!,MATCH($A416,#REF!,0),FALSE)</f>
        <v>#REF!</v>
      </c>
      <c r="W416" s="62"/>
      <c r="X416" s="62"/>
      <c r="Y416" s="62"/>
      <c r="Z416" s="47"/>
      <c r="AA416" s="47" t="e">
        <f>HLOOKUP("Pad type",#REF!,MATCH($A416,#REF!,0),FALSE)</f>
        <v>#REF!</v>
      </c>
      <c r="AB416" s="63"/>
      <c r="AC416" s="63" t="e">
        <f>HLOOKUP("POR Pin State",#REF!,MATCH($A416,#REF!,0),FALSE)</f>
        <v>#REF!</v>
      </c>
      <c r="AD416" s="208"/>
      <c r="AE416" s="208"/>
      <c r="AF416" s="208"/>
      <c r="AG416" s="208"/>
      <c r="AH416" s="209"/>
      <c r="AI416" s="209"/>
      <c r="AJ416" s="210"/>
      <c r="AK416" s="210"/>
      <c r="AL416" s="210"/>
      <c r="AM416" s="210"/>
      <c r="AN416" s="210"/>
      <c r="AO416" s="210"/>
      <c r="AP416" s="210"/>
      <c r="AQ416" s="236" t="s">
        <v>952</v>
      </c>
      <c r="AR416" s="105"/>
      <c r="AS416" s="105"/>
      <c r="AT416" s="105"/>
      <c r="AU416" s="105"/>
      <c r="AV416" s="105"/>
      <c r="AW416" s="105"/>
      <c r="AX416" s="105"/>
      <c r="AY416" s="105"/>
      <c r="AZ416" s="105"/>
      <c r="BA416" s="403" t="s">
        <v>950</v>
      </c>
      <c r="BB416" s="218"/>
      <c r="BC416" s="105"/>
      <c r="BD416" s="219"/>
      <c r="BE416" s="231" t="s">
        <v>953</v>
      </c>
      <c r="BF416" s="147" t="e">
        <f>VLOOKUP($A416,#REF!,34,FALSE)</f>
        <v>#REF!</v>
      </c>
      <c r="BG416" s="148" t="e">
        <f>VLOOKUP($A416,#REF!,22,FALSE)</f>
        <v>#REF!</v>
      </c>
      <c r="BH416" s="149"/>
    </row>
    <row r="417" s="5" customFormat="1" ht="12.95" customHeight="1" spans="1:60">
      <c r="A417" s="203" t="s">
        <v>954</v>
      </c>
      <c r="B417" s="38" t="e">
        <f>VLOOKUP($A417,#REF!,34,FALSE)</f>
        <v>#REF!</v>
      </c>
      <c r="C417" s="39" t="str">
        <f t="shared" si="175"/>
        <v>unused_PEX_PLL2_TERMP</v>
      </c>
      <c r="D417" s="40" t="e">
        <f>IF(LEN(VLOOKUP($A417,#REF!,8,FALSE)),LEFT(VLOOKUP($A417,#REF!,8,FALSE),LEN(VLOOKUP($A417,#REF!,8,FALSE))-2),"")</f>
        <v>#REF!</v>
      </c>
      <c r="E417" s="41" t="s">
        <v>954</v>
      </c>
      <c r="F417" s="42" t="e">
        <f>IF(LEN(VLOOKUP($A417,#REF!,5,FALSE)),IF(INDEX(#REF!,MATCH($A417,#REF!,0),2),LEFT(VLOOKUP($A417,#REF!,5,FALSE),LEN(VLOOKUP($A417,#REF!,5,FALSE))-2),CONCATENATE(LEFT(VLOOKUP($A417,#REF!,5,FALSE),LEN(VLOOKUP($A417,#REF!,5,FALSE))-2),"*")),"")</f>
        <v>#REF!</v>
      </c>
      <c r="G417" s="42" t="e">
        <f>IF(LEN(VLOOKUP($A417,#REF!,6,FALSE)),IF(INDEX(#REF!,MATCH($A417,#REF!,0),3),LEFT(VLOOKUP($A417,#REF!,6,FALSE),LEN(VLOOKUP($A417,#REF!,6,FALSE))-2),CONCATENATE(LEFT(VLOOKUP($A417,#REF!,6,FALSE),LEN(VLOOKUP($A417,#REF!,6,FALSE))-2),"*")),"")</f>
        <v>#REF!</v>
      </c>
      <c r="H417" s="43" t="e">
        <f>IF(LEN(VLOOKUP($A417,#REF!,7,FALSE)),IF(INDEX(#REF!,MATCH($A417,#REF!,0),4),LEFT(VLOOKUP($A417,#REF!,7,FALSE),LEN(VLOOKUP($A417,#REF!,7,FALSE))-2),CONCATENATE(LEFT(VLOOKUP($A417,#REF!,7,FALSE),LEN(VLOOKUP($A417,#REF!,7,FALSE))-2),"*")),"")</f>
        <v>#REF!</v>
      </c>
      <c r="I417" s="54" t="e">
        <f>IF(LEN(VLOOKUP($A417,#REF!,8,FALSE)),UPPER(RIGHT(VLOOKUP($A417,#REF!,8,FALSE),1)),"")</f>
        <v>#REF!</v>
      </c>
      <c r="J417" s="42" t="e">
        <f>IF(LEN(VLOOKUP($A417,#REF!,4,FALSE)),UPPER(RIGHT(VLOOKUP($A417,#REF!,4,FALSE),1)),"")</f>
        <v>#REF!</v>
      </c>
      <c r="K417" s="42" t="e">
        <f>IF(LEN(VLOOKUP($A417,#REF!,5,FALSE)),UPPER(RIGHT(VLOOKUP($A417,#REF!,5,FALSE),1)),"")</f>
        <v>#REF!</v>
      </c>
      <c r="L417" s="42" t="e">
        <f>IF(LEN(VLOOKUP($A417,#REF!,6,FALSE)),UPPER(RIGHT(VLOOKUP($A417,#REF!,6,FALSE),1)),"")</f>
        <v>#REF!</v>
      </c>
      <c r="M417" s="43" t="e">
        <f>IF(LEN(VLOOKUP($A417,#REF!,7,FALSE)),UPPER(RIGHT(VLOOKUP($A417,#REF!,7,FALSE),1)),"")</f>
        <v>#REF!</v>
      </c>
      <c r="N417" s="206"/>
      <c r="O417" s="206"/>
      <c r="P417" s="206"/>
      <c r="Q417" s="206"/>
      <c r="R417" s="206"/>
      <c r="S417" s="63" t="e">
        <f>HLOOKUP("Device Tree Pin Name",#REF!,MATCH($A417,#REF!,0),FALSE)</f>
        <v>#REF!</v>
      </c>
      <c r="T417" s="47" t="e">
        <f>HLOOKUP("power rail",#REF!,MATCH($A417,#REF!,0),FALSE)</f>
        <v>#REF!</v>
      </c>
      <c r="U417" s="62" t="e">
        <f>HLOOKUP("Wake Capable",#REF!,MATCH($A417,#REF!,0),FALSE)</f>
        <v>#REF!</v>
      </c>
      <c r="V417" s="62" t="e">
        <f>HLOOKUP("Strap",#REF!,MATCH($A417,#REF!,0),FALSE)</f>
        <v>#REF!</v>
      </c>
      <c r="W417" s="62"/>
      <c r="X417" s="62"/>
      <c r="Y417" s="62"/>
      <c r="Z417" s="47"/>
      <c r="AA417" s="47" t="e">
        <f>HLOOKUP("Pad type",#REF!,MATCH($A417,#REF!,0),FALSE)</f>
        <v>#REF!</v>
      </c>
      <c r="AB417" s="63"/>
      <c r="AC417" s="63" t="e">
        <f>HLOOKUP("POR Pin State",#REF!,MATCH($A417,#REF!,0),FALSE)</f>
        <v>#REF!</v>
      </c>
      <c r="AD417" s="208"/>
      <c r="AE417" s="208"/>
      <c r="AF417" s="208"/>
      <c r="AG417" s="208"/>
      <c r="AH417" s="209"/>
      <c r="AI417" s="209"/>
      <c r="AJ417" s="210"/>
      <c r="AK417" s="210"/>
      <c r="AL417" s="210"/>
      <c r="AM417" s="210"/>
      <c r="AN417" s="210"/>
      <c r="AO417" s="210"/>
      <c r="AP417" s="210"/>
      <c r="AQ417" s="237" t="s">
        <v>954</v>
      </c>
      <c r="AR417" s="105"/>
      <c r="AS417" s="105"/>
      <c r="AT417" s="105"/>
      <c r="AU417" s="105"/>
      <c r="AV417" s="105"/>
      <c r="AW417" s="105"/>
      <c r="AX417" s="105"/>
      <c r="AY417" s="105"/>
      <c r="AZ417" s="105"/>
      <c r="BA417" s="403" t="s">
        <v>950</v>
      </c>
      <c r="BB417" s="218"/>
      <c r="BC417" s="105"/>
      <c r="BD417" s="219"/>
      <c r="BE417" s="231" t="s">
        <v>955</v>
      </c>
      <c r="BF417" s="147" t="e">
        <f>VLOOKUP($A417,#REF!,34,FALSE)</f>
        <v>#REF!</v>
      </c>
      <c r="BG417" s="148" t="e">
        <f>VLOOKUP($A417,#REF!,22,FALSE)</f>
        <v>#REF!</v>
      </c>
      <c r="BH417" s="149"/>
    </row>
    <row r="418" s="5" customFormat="1" ht="12.95" customHeight="1" spans="1:60">
      <c r="A418" s="203" t="s">
        <v>956</v>
      </c>
      <c r="B418" s="38" t="e">
        <f>VLOOKUP($A418,#REF!,34,FALSE)</f>
        <v>#REF!</v>
      </c>
      <c r="C418" s="39" t="str">
        <f t="shared" si="175"/>
        <v>unused_PEX_PLL3_TERMP</v>
      </c>
      <c r="D418" s="40" t="e">
        <f>IF(LEN(VLOOKUP($A418,#REF!,8,FALSE)),LEFT(VLOOKUP($A418,#REF!,8,FALSE),LEN(VLOOKUP($A418,#REF!,8,FALSE))-2),"")</f>
        <v>#REF!</v>
      </c>
      <c r="E418" s="41" t="s">
        <v>956</v>
      </c>
      <c r="F418" s="42" t="e">
        <f>IF(LEN(VLOOKUP($A418,#REF!,5,FALSE)),IF(INDEX(#REF!,MATCH($A418,#REF!,0),2),LEFT(VLOOKUP($A418,#REF!,5,FALSE),LEN(VLOOKUP($A418,#REF!,5,FALSE))-2),CONCATENATE(LEFT(VLOOKUP($A418,#REF!,5,FALSE),LEN(VLOOKUP($A418,#REF!,5,FALSE))-2),"*")),"")</f>
        <v>#REF!</v>
      </c>
      <c r="G418" s="42" t="e">
        <f>IF(LEN(VLOOKUP($A418,#REF!,6,FALSE)),IF(INDEX(#REF!,MATCH($A418,#REF!,0),3),LEFT(VLOOKUP($A418,#REF!,6,FALSE),LEN(VLOOKUP($A418,#REF!,6,FALSE))-2),CONCATENATE(LEFT(VLOOKUP($A418,#REF!,6,FALSE),LEN(VLOOKUP($A418,#REF!,6,FALSE))-2),"*")),"")</f>
        <v>#REF!</v>
      </c>
      <c r="H418" s="43" t="e">
        <f>IF(LEN(VLOOKUP($A418,#REF!,7,FALSE)),IF(INDEX(#REF!,MATCH($A418,#REF!,0),4),LEFT(VLOOKUP($A418,#REF!,7,FALSE),LEN(VLOOKUP($A418,#REF!,7,FALSE))-2),CONCATENATE(LEFT(VLOOKUP($A418,#REF!,7,FALSE),LEN(VLOOKUP($A418,#REF!,7,FALSE))-2),"*")),"")</f>
        <v>#REF!</v>
      </c>
      <c r="I418" s="54" t="e">
        <f>IF(LEN(VLOOKUP($A418,#REF!,8,FALSE)),UPPER(RIGHT(VLOOKUP($A418,#REF!,8,FALSE),1)),"")</f>
        <v>#REF!</v>
      </c>
      <c r="J418" s="42" t="e">
        <f>IF(LEN(VLOOKUP($A418,#REF!,4,FALSE)),UPPER(RIGHT(VLOOKUP($A418,#REF!,4,FALSE),1)),"")</f>
        <v>#REF!</v>
      </c>
      <c r="K418" s="42" t="e">
        <f>IF(LEN(VLOOKUP($A418,#REF!,5,FALSE)),UPPER(RIGHT(VLOOKUP($A418,#REF!,5,FALSE),1)),"")</f>
        <v>#REF!</v>
      </c>
      <c r="L418" s="42" t="e">
        <f>IF(LEN(VLOOKUP($A418,#REF!,6,FALSE)),UPPER(RIGHT(VLOOKUP($A418,#REF!,6,FALSE),1)),"")</f>
        <v>#REF!</v>
      </c>
      <c r="M418" s="43" t="e">
        <f>IF(LEN(VLOOKUP($A418,#REF!,7,FALSE)),UPPER(RIGHT(VLOOKUP($A418,#REF!,7,FALSE),1)),"")</f>
        <v>#REF!</v>
      </c>
      <c r="N418" s="206"/>
      <c r="O418" s="206"/>
      <c r="P418" s="206"/>
      <c r="Q418" s="206"/>
      <c r="R418" s="206"/>
      <c r="S418" s="63" t="e">
        <f>HLOOKUP("Device Tree Pin Name",#REF!,MATCH($A418,#REF!,0),FALSE)</f>
        <v>#REF!</v>
      </c>
      <c r="T418" s="47" t="e">
        <f>HLOOKUP("power rail",#REF!,MATCH($A418,#REF!,0),FALSE)</f>
        <v>#REF!</v>
      </c>
      <c r="U418" s="62" t="e">
        <f>HLOOKUP("Wake Capable",#REF!,MATCH($A418,#REF!,0),FALSE)</f>
        <v>#REF!</v>
      </c>
      <c r="V418" s="62" t="e">
        <f>HLOOKUP("Strap",#REF!,MATCH($A418,#REF!,0),FALSE)</f>
        <v>#REF!</v>
      </c>
      <c r="W418" s="62"/>
      <c r="X418" s="62"/>
      <c r="Y418" s="62"/>
      <c r="Z418" s="47"/>
      <c r="AA418" s="47" t="e">
        <f>HLOOKUP("Pad type",#REF!,MATCH($A418,#REF!,0),FALSE)</f>
        <v>#REF!</v>
      </c>
      <c r="AB418" s="63"/>
      <c r="AC418" s="63" t="e">
        <f>HLOOKUP("POR Pin State",#REF!,MATCH($A418,#REF!,0),FALSE)</f>
        <v>#REF!</v>
      </c>
      <c r="AD418" s="208"/>
      <c r="AE418" s="208"/>
      <c r="AF418" s="208"/>
      <c r="AG418" s="208"/>
      <c r="AH418" s="209"/>
      <c r="AI418" s="209"/>
      <c r="AJ418" s="210"/>
      <c r="AK418" s="210"/>
      <c r="AL418" s="210"/>
      <c r="AM418" s="210"/>
      <c r="AN418" s="210"/>
      <c r="AO418" s="210"/>
      <c r="AP418" s="210"/>
      <c r="AQ418" s="236" t="s">
        <v>956</v>
      </c>
      <c r="AR418" s="105"/>
      <c r="AS418" s="105"/>
      <c r="AT418" s="105"/>
      <c r="AU418" s="105"/>
      <c r="AV418" s="105"/>
      <c r="AW418" s="105"/>
      <c r="AX418" s="105"/>
      <c r="AY418" s="105"/>
      <c r="AZ418" s="105"/>
      <c r="BA418" s="403" t="s">
        <v>950</v>
      </c>
      <c r="BB418" s="218"/>
      <c r="BC418" s="105"/>
      <c r="BD418" s="219"/>
      <c r="BE418" s="231" t="s">
        <v>957</v>
      </c>
      <c r="BF418" s="147" t="e">
        <f>VLOOKUP($A418,#REF!,34,FALSE)</f>
        <v>#REF!</v>
      </c>
      <c r="BG418" s="148" t="e">
        <f>VLOOKUP($A418,#REF!,22,FALSE)</f>
        <v>#REF!</v>
      </c>
      <c r="BH418" s="149"/>
    </row>
    <row r="419" s="4" customFormat="1" ht="18" customHeight="1" spans="1:60">
      <c r="A419" s="232" t="s">
        <v>958</v>
      </c>
      <c r="B419" s="232" t="s">
        <v>959</v>
      </c>
      <c r="C419" s="33"/>
      <c r="D419" s="34"/>
      <c r="E419" s="34"/>
      <c r="F419" s="34"/>
      <c r="G419" s="34"/>
      <c r="H419" s="34"/>
      <c r="I419" s="33"/>
      <c r="J419" s="33"/>
      <c r="K419" s="33"/>
      <c r="L419" s="33"/>
      <c r="M419" s="33"/>
      <c r="N419" s="33"/>
      <c r="O419" s="33"/>
      <c r="P419" s="33"/>
      <c r="Q419" s="33"/>
      <c r="R419" s="33"/>
      <c r="S419" s="33"/>
      <c r="T419" s="33"/>
      <c r="U419" s="59"/>
      <c r="V419" s="59"/>
      <c r="W419" s="59"/>
      <c r="X419" s="59"/>
      <c r="Y419" s="59"/>
      <c r="Z419" s="80"/>
      <c r="AA419" s="80"/>
      <c r="AB419" s="80"/>
      <c r="AC419" s="80"/>
      <c r="AD419" s="80"/>
      <c r="AE419" s="80"/>
      <c r="AF419" s="80"/>
      <c r="AG419" s="80"/>
      <c r="AH419" s="80"/>
      <c r="AI419" s="80"/>
      <c r="AJ419" s="80"/>
      <c r="AK419" s="80"/>
      <c r="AL419" s="80"/>
      <c r="AM419" s="80"/>
      <c r="AN419" s="80"/>
      <c r="AO419" s="80"/>
      <c r="AP419" s="80"/>
      <c r="AQ419" s="98"/>
      <c r="AR419" s="98"/>
      <c r="AS419" s="99"/>
      <c r="AT419" s="99"/>
      <c r="AU419" s="99"/>
      <c r="AV419" s="99"/>
      <c r="AW419" s="99"/>
      <c r="AX419" s="99"/>
      <c r="AY419" s="99"/>
      <c r="AZ419" s="99"/>
      <c r="BA419" s="99"/>
      <c r="BB419" s="99"/>
      <c r="BC419" s="400" t="s">
        <v>829</v>
      </c>
      <c r="BD419" s="99"/>
      <c r="BE419" s="226" t="s">
        <v>958</v>
      </c>
      <c r="BF419" s="226" t="s">
        <v>960</v>
      </c>
      <c r="BG419" s="243"/>
      <c r="BH419" s="244"/>
    </row>
    <row r="420" s="5" customFormat="1" ht="12.95" customHeight="1" spans="1:60">
      <c r="A420" s="48" t="s">
        <v>961</v>
      </c>
      <c r="B420" s="38" t="e">
        <f>VLOOKUP($A420,#REF!,34,FALSE)</f>
        <v>#REF!</v>
      </c>
      <c r="C420" s="39" t="str">
        <f t="shared" ref="C420:C445" si="176">CONCATENATE("unused_",A420)</f>
        <v>unused_NVHS0_REFCLK0_P</v>
      </c>
      <c r="D420" s="40" t="e">
        <f>IF(LEN(VLOOKUP($A420,#REF!,8,FALSE)),LEFT(VLOOKUP($A420,#REF!,8,FALSE),LEN(VLOOKUP($A420,#REF!,8,FALSE))-2),"")</f>
        <v>#REF!</v>
      </c>
      <c r="E420" s="41" t="e">
        <f>IF(LEN(VLOOKUP($A420,#REF!,4,FALSE)),IF(INDEX(#REF!,MATCH($A420,#REF!,0),1),LEFT(VLOOKUP($A420,#REF!,4,FALSE),LEN(VLOOKUP($A420,#REF!,4,FALSE))-2),CONCATENATE(LEFT(VLOOKUP($A420,#REF!,4,FALSE),LEN(VLOOKUP($A420,#REF!,4,FALSE))-2),"*")),"")</f>
        <v>#REF!</v>
      </c>
      <c r="F420" s="42" t="e">
        <f>IF(LEN(VLOOKUP($A420,#REF!,5,FALSE)),IF(INDEX(#REF!,MATCH($A420,#REF!,0),2),LEFT(VLOOKUP($A420,#REF!,5,FALSE),LEN(VLOOKUP($A420,#REF!,5,FALSE))-2),CONCATENATE(LEFT(VLOOKUP($A420,#REF!,5,FALSE),LEN(VLOOKUP($A420,#REF!,5,FALSE))-2),"*")),"")</f>
        <v>#REF!</v>
      </c>
      <c r="G420" s="42" t="e">
        <f>IF(LEN(VLOOKUP($A420,#REF!,6,FALSE)),IF(INDEX(#REF!,MATCH($A420,#REF!,0),3),LEFT(VLOOKUP($A420,#REF!,6,FALSE),LEN(VLOOKUP($A420,#REF!,6,FALSE))-2),CONCATENATE(LEFT(VLOOKUP($A420,#REF!,6,FALSE),LEN(VLOOKUP($A420,#REF!,6,FALSE))-2),"*")),"")</f>
        <v>#REF!</v>
      </c>
      <c r="H420" s="43" t="e">
        <f>IF(LEN(VLOOKUP($A420,#REF!,7,FALSE)),IF(INDEX(#REF!,MATCH($A420,#REF!,0),4),LEFT(VLOOKUP($A420,#REF!,7,FALSE),LEN(VLOOKUP($A420,#REF!,7,FALSE))-2),CONCATENATE(LEFT(VLOOKUP($A420,#REF!,7,FALSE),LEN(VLOOKUP($A420,#REF!,7,FALSE))-2),"*")),"")</f>
        <v>#REF!</v>
      </c>
      <c r="I420" s="54" t="e">
        <f>IF(LEN(VLOOKUP($A420,#REF!,8,FALSE)),UPPER(RIGHT(VLOOKUP($A420,#REF!,8,FALSE),1)),"")</f>
        <v>#REF!</v>
      </c>
      <c r="J420" s="42" t="e">
        <f>IF(LEN(VLOOKUP($A420,#REF!,4,FALSE)),UPPER(RIGHT(VLOOKUP($A420,#REF!,4,FALSE),1)),"")</f>
        <v>#REF!</v>
      </c>
      <c r="K420" s="42" t="e">
        <f>IF(LEN(VLOOKUP($A420,#REF!,5,FALSE)),UPPER(RIGHT(VLOOKUP($A420,#REF!,5,FALSE),1)),"")</f>
        <v>#REF!</v>
      </c>
      <c r="L420" s="42" t="e">
        <f>IF(LEN(VLOOKUP($A420,#REF!,6,FALSE)),UPPER(RIGHT(VLOOKUP($A420,#REF!,6,FALSE),1)),"")</f>
        <v>#REF!</v>
      </c>
      <c r="M420" s="43" t="e">
        <f>IF(LEN(VLOOKUP($A420,#REF!,7,FALSE)),UPPER(RIGHT(VLOOKUP($A420,#REF!,7,FALSE),1)),"")</f>
        <v>#REF!</v>
      </c>
      <c r="N420" s="206"/>
      <c r="O420" s="206"/>
      <c r="P420" s="206"/>
      <c r="Q420" s="206"/>
      <c r="R420" s="206"/>
      <c r="S420" s="63" t="e">
        <f>HLOOKUP("Device Tree Pin Name",#REF!,MATCH($A420,#REF!,0),FALSE)</f>
        <v>#REF!</v>
      </c>
      <c r="T420" s="47" t="e">
        <f>HLOOKUP("power rail",#REF!,MATCH($A420,#REF!,0),FALSE)</f>
        <v>#REF!</v>
      </c>
      <c r="U420" s="62" t="e">
        <f>HLOOKUP("Wake Capable",#REF!,MATCH($A420,#REF!,0),FALSE)</f>
        <v>#REF!</v>
      </c>
      <c r="V420" s="62" t="e">
        <f>HLOOKUP("Strap",#REF!,MATCH($A420,#REF!,0),FALSE)</f>
        <v>#REF!</v>
      </c>
      <c r="W420" s="62"/>
      <c r="X420" s="62"/>
      <c r="Y420" s="62"/>
      <c r="Z420" s="47"/>
      <c r="AA420" s="47" t="e">
        <f>HLOOKUP("Pad type",#REF!,MATCH($A420,#REF!,0),FALSE)</f>
        <v>#REF!</v>
      </c>
      <c r="AB420" s="61"/>
      <c r="AC420" s="61" t="e">
        <f>HLOOKUP("POR Pin State",#REF!,MATCH($A420,#REF!,0),FALSE)</f>
        <v>#REF!</v>
      </c>
      <c r="AD420" s="208"/>
      <c r="AE420" s="208"/>
      <c r="AF420" s="208"/>
      <c r="AG420" s="208"/>
      <c r="AH420" s="209"/>
      <c r="AI420" s="209"/>
      <c r="AJ420" s="210"/>
      <c r="AK420" s="210"/>
      <c r="AL420" s="210"/>
      <c r="AM420" s="210"/>
      <c r="AN420" s="210"/>
      <c r="AO420" s="210"/>
      <c r="AP420" s="210"/>
      <c r="AQ420" s="236" t="s">
        <v>962</v>
      </c>
      <c r="AR420" s="105"/>
      <c r="AS420" s="105"/>
      <c r="AT420" s="105"/>
      <c r="AU420" s="105"/>
      <c r="AV420" s="105"/>
      <c r="AW420" s="105"/>
      <c r="AX420" s="105"/>
      <c r="AY420" s="105"/>
      <c r="AZ420" s="105"/>
      <c r="BA420" s="105"/>
      <c r="BB420" s="218"/>
      <c r="BC420" s="105"/>
      <c r="BD420" s="219"/>
      <c r="BE420" s="230" t="s">
        <v>961</v>
      </c>
      <c r="BF420" s="147" t="e">
        <f>VLOOKUP($A420,#REF!,34,FALSE)</f>
        <v>#REF!</v>
      </c>
      <c r="BG420" s="148" t="e">
        <f>VLOOKUP($A420,#REF!,22,FALSE)</f>
        <v>#REF!</v>
      </c>
      <c r="BH420" s="149"/>
    </row>
    <row r="421" s="5" customFormat="1" ht="12.95" customHeight="1" spans="1:60">
      <c r="A421" s="48" t="s">
        <v>963</v>
      </c>
      <c r="B421" s="38" t="e">
        <f>VLOOKUP($A421,#REF!,34,FALSE)</f>
        <v>#REF!</v>
      </c>
      <c r="C421" s="39" t="str">
        <f t="shared" si="176"/>
        <v>unused_NVHS0_REFCLK0_N</v>
      </c>
      <c r="D421" s="40" t="e">
        <f>IF(LEN(VLOOKUP($A421,#REF!,8,FALSE)),LEFT(VLOOKUP($A421,#REF!,8,FALSE),LEN(VLOOKUP($A421,#REF!,8,FALSE))-2),"")</f>
        <v>#REF!</v>
      </c>
      <c r="E421" s="41" t="e">
        <f>IF(LEN(VLOOKUP($A421,#REF!,4,FALSE)),IF(INDEX(#REF!,MATCH($A421,#REF!,0),1),LEFT(VLOOKUP($A421,#REF!,4,FALSE),LEN(VLOOKUP($A421,#REF!,4,FALSE))-2),CONCATENATE(LEFT(VLOOKUP($A421,#REF!,4,FALSE),LEN(VLOOKUP($A421,#REF!,4,FALSE))-2),"*")),"")</f>
        <v>#REF!</v>
      </c>
      <c r="F421" s="42" t="e">
        <f>IF(LEN(VLOOKUP($A421,#REF!,5,FALSE)),IF(INDEX(#REF!,MATCH($A421,#REF!,0),2),LEFT(VLOOKUP($A421,#REF!,5,FALSE),LEN(VLOOKUP($A421,#REF!,5,FALSE))-2),CONCATENATE(LEFT(VLOOKUP($A421,#REF!,5,FALSE),LEN(VLOOKUP($A421,#REF!,5,FALSE))-2),"*")),"")</f>
        <v>#REF!</v>
      </c>
      <c r="G421" s="42" t="e">
        <f>IF(LEN(VLOOKUP($A421,#REF!,6,FALSE)),IF(INDEX(#REF!,MATCH($A421,#REF!,0),3),LEFT(VLOOKUP($A421,#REF!,6,FALSE),LEN(VLOOKUP($A421,#REF!,6,FALSE))-2),CONCATENATE(LEFT(VLOOKUP($A421,#REF!,6,FALSE),LEN(VLOOKUP($A421,#REF!,6,FALSE))-2),"*")),"")</f>
        <v>#REF!</v>
      </c>
      <c r="H421" s="43" t="e">
        <f>IF(LEN(VLOOKUP($A421,#REF!,7,FALSE)),IF(INDEX(#REF!,MATCH($A421,#REF!,0),4),LEFT(VLOOKUP($A421,#REF!,7,FALSE),LEN(VLOOKUP($A421,#REF!,7,FALSE))-2),CONCATENATE(LEFT(VLOOKUP($A421,#REF!,7,FALSE),LEN(VLOOKUP($A421,#REF!,7,FALSE))-2),"*")),"")</f>
        <v>#REF!</v>
      </c>
      <c r="I421" s="54" t="e">
        <f>IF(LEN(VLOOKUP($A421,#REF!,8,FALSE)),UPPER(RIGHT(VLOOKUP($A421,#REF!,8,FALSE),1)),"")</f>
        <v>#REF!</v>
      </c>
      <c r="J421" s="42" t="e">
        <f>IF(LEN(VLOOKUP($A421,#REF!,4,FALSE)),UPPER(RIGHT(VLOOKUP($A421,#REF!,4,FALSE),1)),"")</f>
        <v>#REF!</v>
      </c>
      <c r="K421" s="42" t="e">
        <f>IF(LEN(VLOOKUP($A421,#REF!,5,FALSE)),UPPER(RIGHT(VLOOKUP($A421,#REF!,5,FALSE),1)),"")</f>
        <v>#REF!</v>
      </c>
      <c r="L421" s="42" t="e">
        <f>IF(LEN(VLOOKUP($A421,#REF!,6,FALSE)),UPPER(RIGHT(VLOOKUP($A421,#REF!,6,FALSE),1)),"")</f>
        <v>#REF!</v>
      </c>
      <c r="M421" s="43" t="e">
        <f>IF(LEN(VLOOKUP($A421,#REF!,7,FALSE)),UPPER(RIGHT(VLOOKUP($A421,#REF!,7,FALSE),1)),"")</f>
        <v>#REF!</v>
      </c>
      <c r="N421" s="206"/>
      <c r="O421" s="206"/>
      <c r="P421" s="206"/>
      <c r="Q421" s="206"/>
      <c r="R421" s="206"/>
      <c r="S421" s="63" t="e">
        <f>HLOOKUP("Device Tree Pin Name",#REF!,MATCH($A421,#REF!,0),FALSE)</f>
        <v>#REF!</v>
      </c>
      <c r="T421" s="47" t="e">
        <f>HLOOKUP("power rail",#REF!,MATCH($A421,#REF!,0),FALSE)</f>
        <v>#REF!</v>
      </c>
      <c r="U421" s="62" t="e">
        <f>HLOOKUP("Wake Capable",#REF!,MATCH($A421,#REF!,0),FALSE)</f>
        <v>#REF!</v>
      </c>
      <c r="V421" s="62" t="e">
        <f>HLOOKUP("Strap",#REF!,MATCH($A421,#REF!,0),FALSE)</f>
        <v>#REF!</v>
      </c>
      <c r="W421" s="62"/>
      <c r="X421" s="62"/>
      <c r="Y421" s="62"/>
      <c r="Z421" s="47"/>
      <c r="AA421" s="47" t="e">
        <f>HLOOKUP("Pad type",#REF!,MATCH($A421,#REF!,0),FALSE)</f>
        <v>#REF!</v>
      </c>
      <c r="AB421" s="63"/>
      <c r="AC421" s="63" t="e">
        <f>HLOOKUP("POR Pin State",#REF!,MATCH($A421,#REF!,0),FALSE)</f>
        <v>#REF!</v>
      </c>
      <c r="AD421" s="208"/>
      <c r="AE421" s="208"/>
      <c r="AF421" s="208"/>
      <c r="AG421" s="208"/>
      <c r="AH421" s="209"/>
      <c r="AI421" s="209"/>
      <c r="AJ421" s="210"/>
      <c r="AK421" s="210"/>
      <c r="AL421" s="210"/>
      <c r="AM421" s="210"/>
      <c r="AN421" s="210"/>
      <c r="AO421" s="210"/>
      <c r="AP421" s="210"/>
      <c r="AQ421" s="237" t="s">
        <v>964</v>
      </c>
      <c r="AR421" s="105"/>
      <c r="AS421" s="105"/>
      <c r="AT421" s="105"/>
      <c r="AU421" s="105"/>
      <c r="AV421" s="105"/>
      <c r="AW421" s="105"/>
      <c r="AX421" s="105"/>
      <c r="AY421" s="105"/>
      <c r="AZ421" s="105"/>
      <c r="BA421" s="105"/>
      <c r="BB421" s="218"/>
      <c r="BC421" s="105"/>
      <c r="BD421" s="219"/>
      <c r="BE421" s="231" t="s">
        <v>963</v>
      </c>
      <c r="BF421" s="147" t="e">
        <f>VLOOKUP($A421,#REF!,34,FALSE)</f>
        <v>#REF!</v>
      </c>
      <c r="BG421" s="148" t="e">
        <f>VLOOKUP($A421,#REF!,22,FALSE)</f>
        <v>#REF!</v>
      </c>
      <c r="BH421" s="149"/>
    </row>
    <row r="422" s="5" customFormat="1" ht="12.95" customHeight="1" spans="1:60">
      <c r="A422" s="48" t="s">
        <v>965</v>
      </c>
      <c r="B422" s="38" t="e">
        <f>VLOOKUP($A422,#REF!,34,FALSE)</f>
        <v>#REF!</v>
      </c>
      <c r="C422" s="39" t="str">
        <f t="shared" si="176"/>
        <v>unused_NVHS0_REFCLK1_P</v>
      </c>
      <c r="D422" s="40" t="e">
        <f>IF(LEN(VLOOKUP($A422,#REF!,8,FALSE)),LEFT(VLOOKUP($A422,#REF!,8,FALSE),LEN(VLOOKUP($A422,#REF!,8,FALSE))-2),"")</f>
        <v>#REF!</v>
      </c>
      <c r="E422" s="41" t="e">
        <f>IF(LEN(VLOOKUP($A422,#REF!,4,FALSE)),IF(INDEX(#REF!,MATCH($A422,#REF!,0),1),LEFT(VLOOKUP($A422,#REF!,4,FALSE),LEN(VLOOKUP($A422,#REF!,4,FALSE))-2),CONCATENATE(LEFT(VLOOKUP($A422,#REF!,4,FALSE),LEN(VLOOKUP($A422,#REF!,4,FALSE))-2),"*")),"")</f>
        <v>#REF!</v>
      </c>
      <c r="F422" s="42" t="e">
        <f>IF(LEN(VLOOKUP($A422,#REF!,5,FALSE)),IF(INDEX(#REF!,MATCH($A422,#REF!,0),2),LEFT(VLOOKUP($A422,#REF!,5,FALSE),LEN(VLOOKUP($A422,#REF!,5,FALSE))-2),CONCATENATE(LEFT(VLOOKUP($A422,#REF!,5,FALSE),LEN(VLOOKUP($A422,#REF!,5,FALSE))-2),"*")),"")</f>
        <v>#REF!</v>
      </c>
      <c r="G422" s="42" t="e">
        <f>IF(LEN(VLOOKUP($A422,#REF!,6,FALSE)),IF(INDEX(#REF!,MATCH($A422,#REF!,0),3),LEFT(VLOOKUP($A422,#REF!,6,FALSE),LEN(VLOOKUP($A422,#REF!,6,FALSE))-2),CONCATENATE(LEFT(VLOOKUP($A422,#REF!,6,FALSE),LEN(VLOOKUP($A422,#REF!,6,FALSE))-2),"*")),"")</f>
        <v>#REF!</v>
      </c>
      <c r="H422" s="43" t="e">
        <f>IF(LEN(VLOOKUP($A422,#REF!,7,FALSE)),IF(INDEX(#REF!,MATCH($A422,#REF!,0),4),LEFT(VLOOKUP($A422,#REF!,7,FALSE),LEN(VLOOKUP($A422,#REF!,7,FALSE))-2),CONCATENATE(LEFT(VLOOKUP($A422,#REF!,7,FALSE),LEN(VLOOKUP($A422,#REF!,7,FALSE))-2),"*")),"")</f>
        <v>#REF!</v>
      </c>
      <c r="I422" s="54" t="e">
        <f>IF(LEN(VLOOKUP($A422,#REF!,8,FALSE)),UPPER(RIGHT(VLOOKUP($A422,#REF!,8,FALSE),1)),"")</f>
        <v>#REF!</v>
      </c>
      <c r="J422" s="42" t="e">
        <f>IF(LEN(VLOOKUP($A422,#REF!,4,FALSE)),UPPER(RIGHT(VLOOKUP($A422,#REF!,4,FALSE),1)),"")</f>
        <v>#REF!</v>
      </c>
      <c r="K422" s="42" t="e">
        <f>IF(LEN(VLOOKUP($A422,#REF!,5,FALSE)),UPPER(RIGHT(VLOOKUP($A422,#REF!,5,FALSE),1)),"")</f>
        <v>#REF!</v>
      </c>
      <c r="L422" s="42" t="e">
        <f>IF(LEN(VLOOKUP($A422,#REF!,6,FALSE)),UPPER(RIGHT(VLOOKUP($A422,#REF!,6,FALSE),1)),"")</f>
        <v>#REF!</v>
      </c>
      <c r="M422" s="43" t="e">
        <f>IF(LEN(VLOOKUP($A422,#REF!,7,FALSE)),UPPER(RIGHT(VLOOKUP($A422,#REF!,7,FALSE),1)),"")</f>
        <v>#REF!</v>
      </c>
      <c r="N422" s="206"/>
      <c r="O422" s="206"/>
      <c r="P422" s="206"/>
      <c r="Q422" s="206"/>
      <c r="R422" s="206"/>
      <c r="S422" s="63" t="e">
        <f>HLOOKUP("Device Tree Pin Name",#REF!,MATCH($A422,#REF!,0),FALSE)</f>
        <v>#REF!</v>
      </c>
      <c r="T422" s="47" t="e">
        <f>HLOOKUP("power rail",#REF!,MATCH($A422,#REF!,0),FALSE)</f>
        <v>#REF!</v>
      </c>
      <c r="U422" s="62" t="e">
        <f>HLOOKUP("Wake Capable",#REF!,MATCH($A422,#REF!,0),FALSE)</f>
        <v>#REF!</v>
      </c>
      <c r="V422" s="62" t="e">
        <f>HLOOKUP("Strap",#REF!,MATCH($A422,#REF!,0),FALSE)</f>
        <v>#REF!</v>
      </c>
      <c r="W422" s="62"/>
      <c r="X422" s="62"/>
      <c r="Y422" s="62"/>
      <c r="Z422" s="47"/>
      <c r="AA422" s="47" t="e">
        <f>HLOOKUP("Pad type",#REF!,MATCH($A422,#REF!,0),FALSE)</f>
        <v>#REF!</v>
      </c>
      <c r="AB422" s="61"/>
      <c r="AC422" s="61" t="e">
        <f>HLOOKUP("POR Pin State",#REF!,MATCH($A422,#REF!,0),FALSE)</f>
        <v>#REF!</v>
      </c>
      <c r="AD422" s="208"/>
      <c r="AE422" s="208"/>
      <c r="AF422" s="208"/>
      <c r="AG422" s="208"/>
      <c r="AH422" s="209"/>
      <c r="AI422" s="209"/>
      <c r="AJ422" s="210"/>
      <c r="AK422" s="210"/>
      <c r="AL422" s="210"/>
      <c r="AM422" s="210"/>
      <c r="AN422" s="210"/>
      <c r="AO422" s="210"/>
      <c r="AP422" s="210"/>
      <c r="AQ422" s="236" t="s">
        <v>966</v>
      </c>
      <c r="AR422" s="105"/>
      <c r="AS422" s="105"/>
      <c r="AT422" s="105"/>
      <c r="AU422" s="105"/>
      <c r="AV422" s="105"/>
      <c r="AW422" s="105"/>
      <c r="AX422" s="105"/>
      <c r="AY422" s="105"/>
      <c r="AZ422" s="105"/>
      <c r="BA422" s="105"/>
      <c r="BB422" s="218"/>
      <c r="BC422" s="105"/>
      <c r="BD422" s="219"/>
      <c r="BE422" s="231" t="s">
        <v>965</v>
      </c>
      <c r="BF422" s="147" t="e">
        <f>VLOOKUP($A422,#REF!,34,FALSE)</f>
        <v>#REF!</v>
      </c>
      <c r="BG422" s="148" t="e">
        <f>VLOOKUP($A422,#REF!,22,FALSE)</f>
        <v>#REF!</v>
      </c>
      <c r="BH422" s="149"/>
    </row>
    <row r="423" s="5" customFormat="1" ht="12.95" customHeight="1" spans="1:60">
      <c r="A423" s="48" t="s">
        <v>967</v>
      </c>
      <c r="B423" s="38" t="e">
        <f>VLOOKUP($A423,#REF!,34,FALSE)</f>
        <v>#REF!</v>
      </c>
      <c r="C423" s="39" t="str">
        <f t="shared" si="176"/>
        <v>unused_NVHS0_REFCLK1_N</v>
      </c>
      <c r="D423" s="40" t="e">
        <f>IF(LEN(VLOOKUP($A423,#REF!,8,FALSE)),LEFT(VLOOKUP($A423,#REF!,8,FALSE),LEN(VLOOKUP($A423,#REF!,8,FALSE))-2),"")</f>
        <v>#REF!</v>
      </c>
      <c r="E423" s="41" t="e">
        <f>IF(LEN(VLOOKUP($A423,#REF!,4,FALSE)),IF(INDEX(#REF!,MATCH($A423,#REF!,0),1),LEFT(VLOOKUP($A423,#REF!,4,FALSE),LEN(VLOOKUP($A423,#REF!,4,FALSE))-2),CONCATENATE(LEFT(VLOOKUP($A423,#REF!,4,FALSE),LEN(VLOOKUP($A423,#REF!,4,FALSE))-2),"*")),"")</f>
        <v>#REF!</v>
      </c>
      <c r="F423" s="42" t="e">
        <f>IF(LEN(VLOOKUP($A423,#REF!,5,FALSE)),IF(INDEX(#REF!,MATCH($A423,#REF!,0),2),LEFT(VLOOKUP($A423,#REF!,5,FALSE),LEN(VLOOKUP($A423,#REF!,5,FALSE))-2),CONCATENATE(LEFT(VLOOKUP($A423,#REF!,5,FALSE),LEN(VLOOKUP($A423,#REF!,5,FALSE))-2),"*")),"")</f>
        <v>#REF!</v>
      </c>
      <c r="G423" s="42" t="e">
        <f>IF(LEN(VLOOKUP($A423,#REF!,6,FALSE)),IF(INDEX(#REF!,MATCH($A423,#REF!,0),3),LEFT(VLOOKUP($A423,#REF!,6,FALSE),LEN(VLOOKUP($A423,#REF!,6,FALSE))-2),CONCATENATE(LEFT(VLOOKUP($A423,#REF!,6,FALSE),LEN(VLOOKUP($A423,#REF!,6,FALSE))-2),"*")),"")</f>
        <v>#REF!</v>
      </c>
      <c r="H423" s="43" t="e">
        <f>IF(LEN(VLOOKUP($A423,#REF!,7,FALSE)),IF(INDEX(#REF!,MATCH($A423,#REF!,0),4),LEFT(VLOOKUP($A423,#REF!,7,FALSE),LEN(VLOOKUP($A423,#REF!,7,FALSE))-2),CONCATENATE(LEFT(VLOOKUP($A423,#REF!,7,FALSE),LEN(VLOOKUP($A423,#REF!,7,FALSE))-2),"*")),"")</f>
        <v>#REF!</v>
      </c>
      <c r="I423" s="54" t="e">
        <f>IF(LEN(VLOOKUP($A423,#REF!,8,FALSE)),UPPER(RIGHT(VLOOKUP($A423,#REF!,8,FALSE),1)),"")</f>
        <v>#REF!</v>
      </c>
      <c r="J423" s="42" t="e">
        <f>IF(LEN(VLOOKUP($A423,#REF!,4,FALSE)),UPPER(RIGHT(VLOOKUP($A423,#REF!,4,FALSE),1)),"")</f>
        <v>#REF!</v>
      </c>
      <c r="K423" s="42" t="e">
        <f>IF(LEN(VLOOKUP($A423,#REF!,5,FALSE)),UPPER(RIGHT(VLOOKUP($A423,#REF!,5,FALSE),1)),"")</f>
        <v>#REF!</v>
      </c>
      <c r="L423" s="42" t="e">
        <f>IF(LEN(VLOOKUP($A423,#REF!,6,FALSE)),UPPER(RIGHT(VLOOKUP($A423,#REF!,6,FALSE),1)),"")</f>
        <v>#REF!</v>
      </c>
      <c r="M423" s="43" t="e">
        <f>IF(LEN(VLOOKUP($A423,#REF!,7,FALSE)),UPPER(RIGHT(VLOOKUP($A423,#REF!,7,FALSE),1)),"")</f>
        <v>#REF!</v>
      </c>
      <c r="N423" s="206"/>
      <c r="O423" s="206"/>
      <c r="P423" s="206"/>
      <c r="Q423" s="206"/>
      <c r="R423" s="206"/>
      <c r="S423" s="63" t="e">
        <f>HLOOKUP("Device Tree Pin Name",#REF!,MATCH($A423,#REF!,0),FALSE)</f>
        <v>#REF!</v>
      </c>
      <c r="T423" s="47" t="e">
        <f>HLOOKUP("power rail",#REF!,MATCH($A423,#REF!,0),FALSE)</f>
        <v>#REF!</v>
      </c>
      <c r="U423" s="62" t="e">
        <f>HLOOKUP("Wake Capable",#REF!,MATCH($A423,#REF!,0),FALSE)</f>
        <v>#REF!</v>
      </c>
      <c r="V423" s="62" t="e">
        <f>HLOOKUP("Strap",#REF!,MATCH($A423,#REF!,0),FALSE)</f>
        <v>#REF!</v>
      </c>
      <c r="W423" s="62"/>
      <c r="X423" s="62"/>
      <c r="Y423" s="62"/>
      <c r="Z423" s="47"/>
      <c r="AA423" s="47" t="e">
        <f>HLOOKUP("Pad type",#REF!,MATCH($A423,#REF!,0),FALSE)</f>
        <v>#REF!</v>
      </c>
      <c r="AB423" s="63"/>
      <c r="AC423" s="63" t="e">
        <f>HLOOKUP("POR Pin State",#REF!,MATCH($A423,#REF!,0),FALSE)</f>
        <v>#REF!</v>
      </c>
      <c r="AD423" s="208"/>
      <c r="AE423" s="208"/>
      <c r="AF423" s="208"/>
      <c r="AG423" s="208"/>
      <c r="AH423" s="209"/>
      <c r="AI423" s="209"/>
      <c r="AJ423" s="210"/>
      <c r="AK423" s="210"/>
      <c r="AL423" s="210"/>
      <c r="AM423" s="210"/>
      <c r="AN423" s="210"/>
      <c r="AO423" s="210"/>
      <c r="AP423" s="210"/>
      <c r="AQ423" s="237" t="s">
        <v>968</v>
      </c>
      <c r="AR423" s="105"/>
      <c r="AS423" s="105"/>
      <c r="AT423" s="105"/>
      <c r="AU423" s="105"/>
      <c r="AV423" s="105"/>
      <c r="AW423" s="105"/>
      <c r="AX423" s="105"/>
      <c r="AY423" s="105"/>
      <c r="AZ423" s="105"/>
      <c r="BA423" s="105"/>
      <c r="BB423" s="218"/>
      <c r="BC423" s="105"/>
      <c r="BD423" s="219"/>
      <c r="BE423" s="231" t="s">
        <v>967</v>
      </c>
      <c r="BF423" s="147" t="e">
        <f>VLOOKUP($A423,#REF!,34,FALSE)</f>
        <v>#REF!</v>
      </c>
      <c r="BG423" s="148" t="e">
        <f>VLOOKUP($A423,#REF!,22,FALSE)</f>
        <v>#REF!</v>
      </c>
      <c r="BH423" s="149"/>
    </row>
    <row r="424" s="5" customFormat="1" ht="12.95" customHeight="1" spans="1:60">
      <c r="A424" s="48" t="s">
        <v>969</v>
      </c>
      <c r="B424" s="38" t="e">
        <f>VLOOKUP($A424,#REF!,34,FALSE)</f>
        <v>#REF!</v>
      </c>
      <c r="C424" s="39" t="str">
        <f t="shared" si="176"/>
        <v>unused_NVHS0_RX0P</v>
      </c>
      <c r="D424" s="40" t="e">
        <f>IF(LEN(VLOOKUP($A424,#REF!,8,FALSE)),LEFT(VLOOKUP($A424,#REF!,8,FALSE),LEN(VLOOKUP($A424,#REF!,8,FALSE))-2),"")</f>
        <v>#REF!</v>
      </c>
      <c r="E424" s="41" t="e">
        <f>IF(LEN(VLOOKUP($A424,#REF!,4,FALSE)),IF(INDEX(#REF!,MATCH($A424,#REF!,0),1),LEFT(VLOOKUP($A424,#REF!,4,FALSE),LEN(VLOOKUP($A424,#REF!,4,FALSE))-2),CONCATENATE(LEFT(VLOOKUP($A424,#REF!,4,FALSE),LEN(VLOOKUP($A424,#REF!,4,FALSE))-2),"*")),"")</f>
        <v>#REF!</v>
      </c>
      <c r="F424" s="42" t="e">
        <f>IF(LEN(VLOOKUP($A424,#REF!,5,FALSE)),IF(INDEX(#REF!,MATCH($A424,#REF!,0),2),LEFT(VLOOKUP($A424,#REF!,5,FALSE),LEN(VLOOKUP($A424,#REF!,5,FALSE))-2),CONCATENATE(LEFT(VLOOKUP($A424,#REF!,5,FALSE),LEN(VLOOKUP($A424,#REF!,5,FALSE))-2),"*")),"")</f>
        <v>#REF!</v>
      </c>
      <c r="G424" s="42" t="e">
        <f>IF(LEN(VLOOKUP($A424,#REF!,6,FALSE)),IF(INDEX(#REF!,MATCH($A424,#REF!,0),3),LEFT(VLOOKUP($A424,#REF!,6,FALSE),LEN(VLOOKUP($A424,#REF!,6,FALSE))-2),CONCATENATE(LEFT(VLOOKUP($A424,#REF!,6,FALSE),LEN(VLOOKUP($A424,#REF!,6,FALSE))-2),"*")),"")</f>
        <v>#REF!</v>
      </c>
      <c r="H424" s="43" t="e">
        <f>IF(LEN(VLOOKUP($A424,#REF!,7,FALSE)),IF(INDEX(#REF!,MATCH($A424,#REF!,0),4),LEFT(VLOOKUP($A424,#REF!,7,FALSE),LEN(VLOOKUP($A424,#REF!,7,FALSE))-2),CONCATENATE(LEFT(VLOOKUP($A424,#REF!,7,FALSE),LEN(VLOOKUP($A424,#REF!,7,FALSE))-2),"*")),"")</f>
        <v>#REF!</v>
      </c>
      <c r="I424" s="54" t="e">
        <f>IF(LEN(VLOOKUP($A424,#REF!,8,FALSE)),UPPER(RIGHT(VLOOKUP($A424,#REF!,8,FALSE),1)),"")</f>
        <v>#REF!</v>
      </c>
      <c r="J424" s="42" t="e">
        <f>IF(LEN(VLOOKUP($A424,#REF!,4,FALSE)),UPPER(RIGHT(VLOOKUP($A424,#REF!,4,FALSE),1)),"")</f>
        <v>#REF!</v>
      </c>
      <c r="K424" s="42" t="e">
        <f>IF(LEN(VLOOKUP($A424,#REF!,5,FALSE)),UPPER(RIGHT(VLOOKUP($A424,#REF!,5,FALSE),1)),"")</f>
        <v>#REF!</v>
      </c>
      <c r="L424" s="42" t="e">
        <f>IF(LEN(VLOOKUP($A424,#REF!,6,FALSE)),UPPER(RIGHT(VLOOKUP($A424,#REF!,6,FALSE),1)),"")</f>
        <v>#REF!</v>
      </c>
      <c r="M424" s="43" t="e">
        <f>IF(LEN(VLOOKUP($A424,#REF!,7,FALSE)),UPPER(RIGHT(VLOOKUP($A424,#REF!,7,FALSE),1)),"")</f>
        <v>#REF!</v>
      </c>
      <c r="N424" s="206"/>
      <c r="O424" s="206"/>
      <c r="P424" s="206"/>
      <c r="Q424" s="206"/>
      <c r="R424" s="206"/>
      <c r="S424" s="63" t="e">
        <f>HLOOKUP("Device Tree Pin Name",#REF!,MATCH($A424,#REF!,0),FALSE)</f>
        <v>#REF!</v>
      </c>
      <c r="T424" s="47" t="e">
        <f>HLOOKUP("power rail",#REF!,MATCH($A424,#REF!,0),FALSE)</f>
        <v>#REF!</v>
      </c>
      <c r="U424" s="62" t="e">
        <f>HLOOKUP("Wake Capable",#REF!,MATCH($A424,#REF!,0),FALSE)</f>
        <v>#REF!</v>
      </c>
      <c r="V424" s="62" t="e">
        <f>HLOOKUP("Strap",#REF!,MATCH($A424,#REF!,0),FALSE)</f>
        <v>#REF!</v>
      </c>
      <c r="W424" s="62"/>
      <c r="X424" s="62"/>
      <c r="Y424" s="62"/>
      <c r="Z424" s="47"/>
      <c r="AA424" s="47" t="e">
        <f>HLOOKUP("Pad type",#REF!,MATCH($A424,#REF!,0),FALSE)</f>
        <v>#REF!</v>
      </c>
      <c r="AB424" s="63"/>
      <c r="AC424" s="63" t="e">
        <f>HLOOKUP("POR Pin State",#REF!,MATCH($A424,#REF!,0),FALSE)</f>
        <v>#REF!</v>
      </c>
      <c r="AD424" s="208"/>
      <c r="AE424" s="208"/>
      <c r="AF424" s="208"/>
      <c r="AG424" s="208"/>
      <c r="AH424" s="209"/>
      <c r="AI424" s="209"/>
      <c r="AJ424" s="210"/>
      <c r="AK424" s="210"/>
      <c r="AL424" s="210"/>
      <c r="AM424" s="210"/>
      <c r="AN424" s="210"/>
      <c r="AO424" s="210"/>
      <c r="AP424" s="210"/>
      <c r="AQ424" s="236" t="s">
        <v>970</v>
      </c>
      <c r="AR424" s="105"/>
      <c r="AS424" s="105"/>
      <c r="AT424" s="105"/>
      <c r="AU424" s="105"/>
      <c r="AV424" s="105"/>
      <c r="AW424" s="105"/>
      <c r="AX424" s="105"/>
      <c r="AY424" s="105"/>
      <c r="AZ424" s="105"/>
      <c r="BA424" s="105"/>
      <c r="BB424" s="218"/>
      <c r="BC424" s="105"/>
      <c r="BD424" s="219"/>
      <c r="BE424" s="231" t="s">
        <v>969</v>
      </c>
      <c r="BF424" s="147" t="e">
        <f>VLOOKUP($A424,#REF!,34,FALSE)</f>
        <v>#REF!</v>
      </c>
      <c r="BG424" s="148" t="e">
        <f>VLOOKUP($A424,#REF!,22,FALSE)</f>
        <v>#REF!</v>
      </c>
      <c r="BH424" s="149"/>
    </row>
    <row r="425" s="5" customFormat="1" ht="12.95" customHeight="1" spans="1:60">
      <c r="A425" s="48" t="s">
        <v>971</v>
      </c>
      <c r="B425" s="38" t="e">
        <f>VLOOKUP($A425,#REF!,34,FALSE)</f>
        <v>#REF!</v>
      </c>
      <c r="C425" s="39" t="str">
        <f t="shared" si="176"/>
        <v>unused_NVHS0_RX0N</v>
      </c>
      <c r="D425" s="40" t="e">
        <f>IF(LEN(VLOOKUP($A425,#REF!,8,FALSE)),LEFT(VLOOKUP($A425,#REF!,8,FALSE),LEN(VLOOKUP($A425,#REF!,8,FALSE))-2),"")</f>
        <v>#REF!</v>
      </c>
      <c r="E425" s="41" t="e">
        <f>IF(LEN(VLOOKUP($A425,#REF!,4,FALSE)),IF(INDEX(#REF!,MATCH($A425,#REF!,0),1),LEFT(VLOOKUP($A425,#REF!,4,FALSE),LEN(VLOOKUP($A425,#REF!,4,FALSE))-2),CONCATENATE(LEFT(VLOOKUP($A425,#REF!,4,FALSE),LEN(VLOOKUP($A425,#REF!,4,FALSE))-2),"*")),"")</f>
        <v>#REF!</v>
      </c>
      <c r="F425" s="42" t="e">
        <f>IF(LEN(VLOOKUP($A425,#REF!,5,FALSE)),IF(INDEX(#REF!,MATCH($A425,#REF!,0),2),LEFT(VLOOKUP($A425,#REF!,5,FALSE),LEN(VLOOKUP($A425,#REF!,5,FALSE))-2),CONCATENATE(LEFT(VLOOKUP($A425,#REF!,5,FALSE),LEN(VLOOKUP($A425,#REF!,5,FALSE))-2),"*")),"")</f>
        <v>#REF!</v>
      </c>
      <c r="G425" s="42" t="e">
        <f>IF(LEN(VLOOKUP($A425,#REF!,6,FALSE)),IF(INDEX(#REF!,MATCH($A425,#REF!,0),3),LEFT(VLOOKUP($A425,#REF!,6,FALSE),LEN(VLOOKUP($A425,#REF!,6,FALSE))-2),CONCATENATE(LEFT(VLOOKUP($A425,#REF!,6,FALSE),LEN(VLOOKUP($A425,#REF!,6,FALSE))-2),"*")),"")</f>
        <v>#REF!</v>
      </c>
      <c r="H425" s="43" t="e">
        <f>IF(LEN(VLOOKUP($A425,#REF!,7,FALSE)),IF(INDEX(#REF!,MATCH($A425,#REF!,0),4),LEFT(VLOOKUP($A425,#REF!,7,FALSE),LEN(VLOOKUP($A425,#REF!,7,FALSE))-2),CONCATENATE(LEFT(VLOOKUP($A425,#REF!,7,FALSE),LEN(VLOOKUP($A425,#REF!,7,FALSE))-2),"*")),"")</f>
        <v>#REF!</v>
      </c>
      <c r="I425" s="54" t="e">
        <f>IF(LEN(VLOOKUP($A425,#REF!,8,FALSE)),UPPER(RIGHT(VLOOKUP($A425,#REF!,8,FALSE),1)),"")</f>
        <v>#REF!</v>
      </c>
      <c r="J425" s="42" t="e">
        <f>IF(LEN(VLOOKUP($A425,#REF!,4,FALSE)),UPPER(RIGHT(VLOOKUP($A425,#REF!,4,FALSE),1)),"")</f>
        <v>#REF!</v>
      </c>
      <c r="K425" s="42" t="e">
        <f>IF(LEN(VLOOKUP($A425,#REF!,5,FALSE)),UPPER(RIGHT(VLOOKUP($A425,#REF!,5,FALSE),1)),"")</f>
        <v>#REF!</v>
      </c>
      <c r="L425" s="42" t="e">
        <f>IF(LEN(VLOOKUP($A425,#REF!,6,FALSE)),UPPER(RIGHT(VLOOKUP($A425,#REF!,6,FALSE),1)),"")</f>
        <v>#REF!</v>
      </c>
      <c r="M425" s="43" t="e">
        <f>IF(LEN(VLOOKUP($A425,#REF!,7,FALSE)),UPPER(RIGHT(VLOOKUP($A425,#REF!,7,FALSE),1)),"")</f>
        <v>#REF!</v>
      </c>
      <c r="N425" s="206"/>
      <c r="O425" s="206"/>
      <c r="P425" s="206"/>
      <c r="Q425" s="206"/>
      <c r="R425" s="206"/>
      <c r="S425" s="63" t="e">
        <f>HLOOKUP("Device Tree Pin Name",#REF!,MATCH($A425,#REF!,0),FALSE)</f>
        <v>#REF!</v>
      </c>
      <c r="T425" s="47" t="e">
        <f>HLOOKUP("power rail",#REF!,MATCH($A425,#REF!,0),FALSE)</f>
        <v>#REF!</v>
      </c>
      <c r="U425" s="62" t="e">
        <f>HLOOKUP("Wake Capable",#REF!,MATCH($A425,#REF!,0),FALSE)</f>
        <v>#REF!</v>
      </c>
      <c r="V425" s="62" t="e">
        <f>HLOOKUP("Strap",#REF!,MATCH($A425,#REF!,0),FALSE)</f>
        <v>#REF!</v>
      </c>
      <c r="W425" s="62"/>
      <c r="X425" s="62"/>
      <c r="Y425" s="62"/>
      <c r="Z425" s="47"/>
      <c r="AA425" s="47" t="e">
        <f>HLOOKUP("Pad type",#REF!,MATCH($A425,#REF!,0),FALSE)</f>
        <v>#REF!</v>
      </c>
      <c r="AB425" s="63"/>
      <c r="AC425" s="63" t="e">
        <f>HLOOKUP("POR Pin State",#REF!,MATCH($A425,#REF!,0),FALSE)</f>
        <v>#REF!</v>
      </c>
      <c r="AD425" s="208"/>
      <c r="AE425" s="208"/>
      <c r="AF425" s="208"/>
      <c r="AG425" s="208"/>
      <c r="AH425" s="209"/>
      <c r="AI425" s="209"/>
      <c r="AJ425" s="210"/>
      <c r="AK425" s="210"/>
      <c r="AL425" s="210"/>
      <c r="AM425" s="210"/>
      <c r="AN425" s="210"/>
      <c r="AO425" s="210"/>
      <c r="AP425" s="210"/>
      <c r="AQ425" s="237" t="s">
        <v>972</v>
      </c>
      <c r="AR425" s="105"/>
      <c r="AS425" s="105"/>
      <c r="AT425" s="105"/>
      <c r="AU425" s="105"/>
      <c r="AV425" s="105"/>
      <c r="AW425" s="105"/>
      <c r="AX425" s="105"/>
      <c r="AY425" s="105"/>
      <c r="AZ425" s="105"/>
      <c r="BA425" s="105"/>
      <c r="BB425" s="218"/>
      <c r="BC425" s="105"/>
      <c r="BD425" s="219"/>
      <c r="BE425" s="231" t="s">
        <v>971</v>
      </c>
      <c r="BF425" s="147" t="e">
        <f>VLOOKUP($A425,#REF!,34,FALSE)</f>
        <v>#REF!</v>
      </c>
      <c r="BG425" s="148" t="e">
        <f>VLOOKUP($A425,#REF!,22,FALSE)</f>
        <v>#REF!</v>
      </c>
      <c r="BH425" s="149"/>
    </row>
    <row r="426" s="5" customFormat="1" ht="12.95" customHeight="1" spans="1:60">
      <c r="A426" s="48" t="s">
        <v>973</v>
      </c>
      <c r="B426" s="38" t="e">
        <f>VLOOKUP($A426,#REF!,34,FALSE)</f>
        <v>#REF!</v>
      </c>
      <c r="C426" s="39" t="str">
        <f t="shared" si="176"/>
        <v>unused_NVHS0_TX0P</v>
      </c>
      <c r="D426" s="40" t="e">
        <f>IF(LEN(VLOOKUP($A426,#REF!,8,FALSE)),LEFT(VLOOKUP($A426,#REF!,8,FALSE),LEN(VLOOKUP($A426,#REF!,8,FALSE))-2),"")</f>
        <v>#REF!</v>
      </c>
      <c r="E426" s="41" t="e">
        <f>IF(LEN(VLOOKUP($A426,#REF!,4,FALSE)),IF(INDEX(#REF!,MATCH($A426,#REF!,0),1),LEFT(VLOOKUP($A426,#REF!,4,FALSE),LEN(VLOOKUP($A426,#REF!,4,FALSE))-2),CONCATENATE(LEFT(VLOOKUP($A426,#REF!,4,FALSE),LEN(VLOOKUP($A426,#REF!,4,FALSE))-2),"*")),"")</f>
        <v>#REF!</v>
      </c>
      <c r="F426" s="42" t="e">
        <f>IF(LEN(VLOOKUP($A426,#REF!,5,FALSE)),IF(INDEX(#REF!,MATCH($A426,#REF!,0),2),LEFT(VLOOKUP($A426,#REF!,5,FALSE),LEN(VLOOKUP($A426,#REF!,5,FALSE))-2),CONCATENATE(LEFT(VLOOKUP($A426,#REF!,5,FALSE),LEN(VLOOKUP($A426,#REF!,5,FALSE))-2),"*")),"")</f>
        <v>#REF!</v>
      </c>
      <c r="G426" s="42" t="e">
        <f>IF(LEN(VLOOKUP($A426,#REF!,6,FALSE)),IF(INDEX(#REF!,MATCH($A426,#REF!,0),3),LEFT(VLOOKUP($A426,#REF!,6,FALSE),LEN(VLOOKUP($A426,#REF!,6,FALSE))-2),CONCATENATE(LEFT(VLOOKUP($A426,#REF!,6,FALSE),LEN(VLOOKUP($A426,#REF!,6,FALSE))-2),"*")),"")</f>
        <v>#REF!</v>
      </c>
      <c r="H426" s="43" t="e">
        <f>IF(LEN(VLOOKUP($A426,#REF!,7,FALSE)),IF(INDEX(#REF!,MATCH($A426,#REF!,0),4),LEFT(VLOOKUP($A426,#REF!,7,FALSE),LEN(VLOOKUP($A426,#REF!,7,FALSE))-2),CONCATENATE(LEFT(VLOOKUP($A426,#REF!,7,FALSE),LEN(VLOOKUP($A426,#REF!,7,FALSE))-2),"*")),"")</f>
        <v>#REF!</v>
      </c>
      <c r="I426" s="54" t="e">
        <f>IF(LEN(VLOOKUP($A426,#REF!,8,FALSE)),UPPER(RIGHT(VLOOKUP($A426,#REF!,8,FALSE),1)),"")</f>
        <v>#REF!</v>
      </c>
      <c r="J426" s="42" t="e">
        <f>IF(LEN(VLOOKUP($A426,#REF!,4,FALSE)),UPPER(RIGHT(VLOOKUP($A426,#REF!,4,FALSE),1)),"")</f>
        <v>#REF!</v>
      </c>
      <c r="K426" s="42" t="e">
        <f>IF(LEN(VLOOKUP($A426,#REF!,5,FALSE)),UPPER(RIGHT(VLOOKUP($A426,#REF!,5,FALSE),1)),"")</f>
        <v>#REF!</v>
      </c>
      <c r="L426" s="42" t="e">
        <f>IF(LEN(VLOOKUP($A426,#REF!,6,FALSE)),UPPER(RIGHT(VLOOKUP($A426,#REF!,6,FALSE),1)),"")</f>
        <v>#REF!</v>
      </c>
      <c r="M426" s="43" t="e">
        <f>IF(LEN(VLOOKUP($A426,#REF!,7,FALSE)),UPPER(RIGHT(VLOOKUP($A426,#REF!,7,FALSE),1)),"")</f>
        <v>#REF!</v>
      </c>
      <c r="N426" s="206"/>
      <c r="O426" s="206"/>
      <c r="P426" s="206"/>
      <c r="Q426" s="206"/>
      <c r="R426" s="206"/>
      <c r="S426" s="63" t="e">
        <f>HLOOKUP("Device Tree Pin Name",#REF!,MATCH($A426,#REF!,0),FALSE)</f>
        <v>#REF!</v>
      </c>
      <c r="T426" s="47" t="e">
        <f>HLOOKUP("power rail",#REF!,MATCH($A426,#REF!,0),FALSE)</f>
        <v>#REF!</v>
      </c>
      <c r="U426" s="62" t="e">
        <f>HLOOKUP("Wake Capable",#REF!,MATCH($A426,#REF!,0),FALSE)</f>
        <v>#REF!</v>
      </c>
      <c r="V426" s="62" t="e">
        <f>HLOOKUP("Strap",#REF!,MATCH($A426,#REF!,0),FALSE)</f>
        <v>#REF!</v>
      </c>
      <c r="W426" s="62"/>
      <c r="X426" s="62"/>
      <c r="Y426" s="62"/>
      <c r="Z426" s="47"/>
      <c r="AA426" s="47" t="e">
        <f>HLOOKUP("Pad type",#REF!,MATCH($A426,#REF!,0),FALSE)</f>
        <v>#REF!</v>
      </c>
      <c r="AB426" s="63"/>
      <c r="AC426" s="63" t="e">
        <f>HLOOKUP("POR Pin State",#REF!,MATCH($A426,#REF!,0),FALSE)</f>
        <v>#REF!</v>
      </c>
      <c r="AD426" s="208"/>
      <c r="AE426" s="208"/>
      <c r="AF426" s="208"/>
      <c r="AG426" s="208"/>
      <c r="AH426" s="209"/>
      <c r="AI426" s="209"/>
      <c r="AJ426" s="210"/>
      <c r="AK426" s="210"/>
      <c r="AL426" s="210"/>
      <c r="AM426" s="210"/>
      <c r="AN426" s="210"/>
      <c r="AO426" s="210"/>
      <c r="AP426" s="210"/>
      <c r="AQ426" s="236" t="s">
        <v>974</v>
      </c>
      <c r="AR426" s="105"/>
      <c r="AS426" s="105"/>
      <c r="AT426" s="105"/>
      <c r="AU426" s="105"/>
      <c r="AV426" s="105"/>
      <c r="AW426" s="105"/>
      <c r="AX426" s="105"/>
      <c r="AY426" s="105"/>
      <c r="AZ426" s="105"/>
      <c r="BA426" s="105"/>
      <c r="BB426" s="218"/>
      <c r="BC426" s="105"/>
      <c r="BD426" s="219"/>
      <c r="BE426" s="231" t="s">
        <v>973</v>
      </c>
      <c r="BF426" s="147" t="e">
        <f>VLOOKUP($A426,#REF!,34,FALSE)</f>
        <v>#REF!</v>
      </c>
      <c r="BG426" s="148" t="e">
        <f>VLOOKUP($A426,#REF!,22,FALSE)</f>
        <v>#REF!</v>
      </c>
      <c r="BH426" s="149"/>
    </row>
    <row r="427" s="5" customFormat="1" ht="12.95" customHeight="1" spans="1:60">
      <c r="A427" s="48" t="s">
        <v>975</v>
      </c>
      <c r="B427" s="38" t="e">
        <f>VLOOKUP($A427,#REF!,34,FALSE)</f>
        <v>#REF!</v>
      </c>
      <c r="C427" s="39" t="str">
        <f t="shared" si="176"/>
        <v>unused_NVHS0_TX0N</v>
      </c>
      <c r="D427" s="40" t="e">
        <f>IF(LEN(VLOOKUP($A427,#REF!,8,FALSE)),LEFT(VLOOKUP($A427,#REF!,8,FALSE),LEN(VLOOKUP($A427,#REF!,8,FALSE))-2),"")</f>
        <v>#REF!</v>
      </c>
      <c r="E427" s="41" t="e">
        <f>IF(LEN(VLOOKUP($A427,#REF!,4,FALSE)),IF(INDEX(#REF!,MATCH($A427,#REF!,0),1),LEFT(VLOOKUP($A427,#REF!,4,FALSE),LEN(VLOOKUP($A427,#REF!,4,FALSE))-2),CONCATENATE(LEFT(VLOOKUP($A427,#REF!,4,FALSE),LEN(VLOOKUP($A427,#REF!,4,FALSE))-2),"*")),"")</f>
        <v>#REF!</v>
      </c>
      <c r="F427" s="42" t="e">
        <f>IF(LEN(VLOOKUP($A427,#REF!,5,FALSE)),IF(INDEX(#REF!,MATCH($A427,#REF!,0),2),LEFT(VLOOKUP($A427,#REF!,5,FALSE),LEN(VLOOKUP($A427,#REF!,5,FALSE))-2),CONCATENATE(LEFT(VLOOKUP($A427,#REF!,5,FALSE),LEN(VLOOKUP($A427,#REF!,5,FALSE))-2),"*")),"")</f>
        <v>#REF!</v>
      </c>
      <c r="G427" s="42" t="e">
        <f>IF(LEN(VLOOKUP($A427,#REF!,6,FALSE)),IF(INDEX(#REF!,MATCH($A427,#REF!,0),3),LEFT(VLOOKUP($A427,#REF!,6,FALSE),LEN(VLOOKUP($A427,#REF!,6,FALSE))-2),CONCATENATE(LEFT(VLOOKUP($A427,#REF!,6,FALSE),LEN(VLOOKUP($A427,#REF!,6,FALSE))-2),"*")),"")</f>
        <v>#REF!</v>
      </c>
      <c r="H427" s="43" t="e">
        <f>IF(LEN(VLOOKUP($A427,#REF!,7,FALSE)),IF(INDEX(#REF!,MATCH($A427,#REF!,0),4),LEFT(VLOOKUP($A427,#REF!,7,FALSE),LEN(VLOOKUP($A427,#REF!,7,FALSE))-2),CONCATENATE(LEFT(VLOOKUP($A427,#REF!,7,FALSE),LEN(VLOOKUP($A427,#REF!,7,FALSE))-2),"*")),"")</f>
        <v>#REF!</v>
      </c>
      <c r="I427" s="54" t="e">
        <f>IF(LEN(VLOOKUP($A427,#REF!,8,FALSE)),UPPER(RIGHT(VLOOKUP($A427,#REF!,8,FALSE),1)),"")</f>
        <v>#REF!</v>
      </c>
      <c r="J427" s="42" t="e">
        <f>IF(LEN(VLOOKUP($A427,#REF!,4,FALSE)),UPPER(RIGHT(VLOOKUP($A427,#REF!,4,FALSE),1)),"")</f>
        <v>#REF!</v>
      </c>
      <c r="K427" s="42" t="e">
        <f>IF(LEN(VLOOKUP($A427,#REF!,5,FALSE)),UPPER(RIGHT(VLOOKUP($A427,#REF!,5,FALSE),1)),"")</f>
        <v>#REF!</v>
      </c>
      <c r="L427" s="42" t="e">
        <f>IF(LEN(VLOOKUP($A427,#REF!,6,FALSE)),UPPER(RIGHT(VLOOKUP($A427,#REF!,6,FALSE),1)),"")</f>
        <v>#REF!</v>
      </c>
      <c r="M427" s="43" t="e">
        <f>IF(LEN(VLOOKUP($A427,#REF!,7,FALSE)),UPPER(RIGHT(VLOOKUP($A427,#REF!,7,FALSE),1)),"")</f>
        <v>#REF!</v>
      </c>
      <c r="N427" s="206"/>
      <c r="O427" s="206"/>
      <c r="P427" s="206"/>
      <c r="Q427" s="206"/>
      <c r="R427" s="206"/>
      <c r="S427" s="63" t="e">
        <f>HLOOKUP("Device Tree Pin Name",#REF!,MATCH($A427,#REF!,0),FALSE)</f>
        <v>#REF!</v>
      </c>
      <c r="T427" s="47" t="e">
        <f>HLOOKUP("power rail",#REF!,MATCH($A427,#REF!,0),FALSE)</f>
        <v>#REF!</v>
      </c>
      <c r="U427" s="62" t="e">
        <f>HLOOKUP("Wake Capable",#REF!,MATCH($A427,#REF!,0),FALSE)</f>
        <v>#REF!</v>
      </c>
      <c r="V427" s="62" t="e">
        <f>HLOOKUP("Strap",#REF!,MATCH($A427,#REF!,0),FALSE)</f>
        <v>#REF!</v>
      </c>
      <c r="W427" s="62"/>
      <c r="X427" s="62"/>
      <c r="Y427" s="62"/>
      <c r="Z427" s="47"/>
      <c r="AA427" s="47" t="e">
        <f>HLOOKUP("Pad type",#REF!,MATCH($A427,#REF!,0),FALSE)</f>
        <v>#REF!</v>
      </c>
      <c r="AB427" s="63"/>
      <c r="AC427" s="63" t="e">
        <f>HLOOKUP("POR Pin State",#REF!,MATCH($A427,#REF!,0),FALSE)</f>
        <v>#REF!</v>
      </c>
      <c r="AD427" s="208"/>
      <c r="AE427" s="208"/>
      <c r="AF427" s="208"/>
      <c r="AG427" s="208"/>
      <c r="AH427" s="209"/>
      <c r="AI427" s="209"/>
      <c r="AJ427" s="210"/>
      <c r="AK427" s="210"/>
      <c r="AL427" s="210"/>
      <c r="AM427" s="210"/>
      <c r="AN427" s="210"/>
      <c r="AO427" s="210"/>
      <c r="AP427" s="210"/>
      <c r="AQ427" s="237" t="s">
        <v>976</v>
      </c>
      <c r="AR427" s="105"/>
      <c r="AS427" s="105"/>
      <c r="AT427" s="105"/>
      <c r="AU427" s="105"/>
      <c r="AV427" s="105"/>
      <c r="AW427" s="105"/>
      <c r="AX427" s="105"/>
      <c r="AY427" s="105"/>
      <c r="AZ427" s="105"/>
      <c r="BA427" s="105"/>
      <c r="BB427" s="218"/>
      <c r="BC427" s="105"/>
      <c r="BD427" s="219"/>
      <c r="BE427" s="231" t="s">
        <v>975</v>
      </c>
      <c r="BF427" s="147" t="e">
        <f>VLOOKUP($A427,#REF!,34,FALSE)</f>
        <v>#REF!</v>
      </c>
      <c r="BG427" s="148" t="e">
        <f>VLOOKUP($A427,#REF!,22,FALSE)</f>
        <v>#REF!</v>
      </c>
      <c r="BH427" s="149"/>
    </row>
    <row r="428" s="5" customFormat="1" ht="12.95" customHeight="1" spans="1:60">
      <c r="A428" s="48" t="s">
        <v>977</v>
      </c>
      <c r="B428" s="38" t="e">
        <f>VLOOKUP($A428,#REF!,34,FALSE)</f>
        <v>#REF!</v>
      </c>
      <c r="C428" s="39" t="str">
        <f t="shared" si="176"/>
        <v>unused_NVHS0_RX1P</v>
      </c>
      <c r="D428" s="40" t="e">
        <f>IF(LEN(VLOOKUP($A428,#REF!,8,FALSE)),LEFT(VLOOKUP($A428,#REF!,8,FALSE),LEN(VLOOKUP($A428,#REF!,8,FALSE))-2),"")</f>
        <v>#REF!</v>
      </c>
      <c r="E428" s="41" t="e">
        <f>IF(LEN(VLOOKUP($A428,#REF!,4,FALSE)),IF(INDEX(#REF!,MATCH($A428,#REF!,0),1),LEFT(VLOOKUP($A428,#REF!,4,FALSE),LEN(VLOOKUP($A428,#REF!,4,FALSE))-2),CONCATENATE(LEFT(VLOOKUP($A428,#REF!,4,FALSE),LEN(VLOOKUP($A428,#REF!,4,FALSE))-2),"*")),"")</f>
        <v>#REF!</v>
      </c>
      <c r="F428" s="42" t="e">
        <f>IF(LEN(VLOOKUP($A428,#REF!,5,FALSE)),IF(INDEX(#REF!,MATCH($A428,#REF!,0),2),LEFT(VLOOKUP($A428,#REF!,5,FALSE),LEN(VLOOKUP($A428,#REF!,5,FALSE))-2),CONCATENATE(LEFT(VLOOKUP($A428,#REF!,5,FALSE),LEN(VLOOKUP($A428,#REF!,5,FALSE))-2),"*")),"")</f>
        <v>#REF!</v>
      </c>
      <c r="G428" s="42" t="e">
        <f>IF(LEN(VLOOKUP($A428,#REF!,6,FALSE)),IF(INDEX(#REF!,MATCH($A428,#REF!,0),3),LEFT(VLOOKUP($A428,#REF!,6,FALSE),LEN(VLOOKUP($A428,#REF!,6,FALSE))-2),CONCATENATE(LEFT(VLOOKUP($A428,#REF!,6,FALSE),LEN(VLOOKUP($A428,#REF!,6,FALSE))-2),"*")),"")</f>
        <v>#REF!</v>
      </c>
      <c r="H428" s="43" t="e">
        <f>IF(LEN(VLOOKUP($A428,#REF!,7,FALSE)),IF(INDEX(#REF!,MATCH($A428,#REF!,0),4),LEFT(VLOOKUP($A428,#REF!,7,FALSE),LEN(VLOOKUP($A428,#REF!,7,FALSE))-2),CONCATENATE(LEFT(VLOOKUP($A428,#REF!,7,FALSE),LEN(VLOOKUP($A428,#REF!,7,FALSE))-2),"*")),"")</f>
        <v>#REF!</v>
      </c>
      <c r="I428" s="54" t="e">
        <f>IF(LEN(VLOOKUP($A428,#REF!,8,FALSE)),UPPER(RIGHT(VLOOKUP($A428,#REF!,8,FALSE),1)),"")</f>
        <v>#REF!</v>
      </c>
      <c r="J428" s="42" t="e">
        <f>IF(LEN(VLOOKUP($A428,#REF!,4,FALSE)),UPPER(RIGHT(VLOOKUP($A428,#REF!,4,FALSE),1)),"")</f>
        <v>#REF!</v>
      </c>
      <c r="K428" s="42" t="e">
        <f>IF(LEN(VLOOKUP($A428,#REF!,5,FALSE)),UPPER(RIGHT(VLOOKUP($A428,#REF!,5,FALSE),1)),"")</f>
        <v>#REF!</v>
      </c>
      <c r="L428" s="42" t="e">
        <f>IF(LEN(VLOOKUP($A428,#REF!,6,FALSE)),UPPER(RIGHT(VLOOKUP($A428,#REF!,6,FALSE),1)),"")</f>
        <v>#REF!</v>
      </c>
      <c r="M428" s="43" t="e">
        <f>IF(LEN(VLOOKUP($A428,#REF!,7,FALSE)),UPPER(RIGHT(VLOOKUP($A428,#REF!,7,FALSE),1)),"")</f>
        <v>#REF!</v>
      </c>
      <c r="N428" s="206"/>
      <c r="O428" s="206"/>
      <c r="P428" s="206"/>
      <c r="Q428" s="206"/>
      <c r="R428" s="206"/>
      <c r="S428" s="63" t="e">
        <f>HLOOKUP("Device Tree Pin Name",#REF!,MATCH($A428,#REF!,0),FALSE)</f>
        <v>#REF!</v>
      </c>
      <c r="T428" s="47" t="e">
        <f>HLOOKUP("power rail",#REF!,MATCH($A428,#REF!,0),FALSE)</f>
        <v>#REF!</v>
      </c>
      <c r="U428" s="62" t="e">
        <f>HLOOKUP("Wake Capable",#REF!,MATCH($A428,#REF!,0),FALSE)</f>
        <v>#REF!</v>
      </c>
      <c r="V428" s="62" t="e">
        <f>HLOOKUP("Strap",#REF!,MATCH($A428,#REF!,0),FALSE)</f>
        <v>#REF!</v>
      </c>
      <c r="W428" s="62"/>
      <c r="X428" s="62"/>
      <c r="Y428" s="62"/>
      <c r="Z428" s="47"/>
      <c r="AA428" s="47" t="e">
        <f>HLOOKUP("Pad type",#REF!,MATCH($A428,#REF!,0),FALSE)</f>
        <v>#REF!</v>
      </c>
      <c r="AB428" s="63"/>
      <c r="AC428" s="63" t="e">
        <f>HLOOKUP("POR Pin State",#REF!,MATCH($A428,#REF!,0),FALSE)</f>
        <v>#REF!</v>
      </c>
      <c r="AD428" s="208"/>
      <c r="AE428" s="208"/>
      <c r="AF428" s="208"/>
      <c r="AG428" s="208"/>
      <c r="AH428" s="209"/>
      <c r="AI428" s="209"/>
      <c r="AJ428" s="210"/>
      <c r="AK428" s="210"/>
      <c r="AL428" s="210"/>
      <c r="AM428" s="210"/>
      <c r="AN428" s="210"/>
      <c r="AO428" s="210"/>
      <c r="AP428" s="210"/>
      <c r="AQ428" s="236" t="s">
        <v>978</v>
      </c>
      <c r="AR428" s="105"/>
      <c r="AS428" s="105"/>
      <c r="AT428" s="105"/>
      <c r="AU428" s="105"/>
      <c r="AV428" s="105"/>
      <c r="AW428" s="105"/>
      <c r="AX428" s="105"/>
      <c r="AY428" s="105"/>
      <c r="AZ428" s="105"/>
      <c r="BA428" s="105"/>
      <c r="BB428" s="218"/>
      <c r="BC428" s="105"/>
      <c r="BD428" s="219"/>
      <c r="BE428" s="231" t="s">
        <v>977</v>
      </c>
      <c r="BF428" s="147" t="e">
        <f>VLOOKUP($A428,#REF!,34,FALSE)</f>
        <v>#REF!</v>
      </c>
      <c r="BG428" s="148" t="e">
        <f>VLOOKUP($A428,#REF!,22,FALSE)</f>
        <v>#REF!</v>
      </c>
      <c r="BH428" s="149"/>
    </row>
    <row r="429" s="5" customFormat="1" ht="12.95" customHeight="1" spans="1:60">
      <c r="A429" s="48" t="s">
        <v>979</v>
      </c>
      <c r="B429" s="38" t="e">
        <f>VLOOKUP($A429,#REF!,34,FALSE)</f>
        <v>#REF!</v>
      </c>
      <c r="C429" s="39" t="str">
        <f t="shared" si="176"/>
        <v>unused_NVHS0_RX1N</v>
      </c>
      <c r="D429" s="40" t="e">
        <f>IF(LEN(VLOOKUP($A429,#REF!,8,FALSE)),LEFT(VLOOKUP($A429,#REF!,8,FALSE),LEN(VLOOKUP($A429,#REF!,8,FALSE))-2),"")</f>
        <v>#REF!</v>
      </c>
      <c r="E429" s="41" t="e">
        <f>IF(LEN(VLOOKUP($A429,#REF!,4,FALSE)),IF(INDEX(#REF!,MATCH($A429,#REF!,0),1),LEFT(VLOOKUP($A429,#REF!,4,FALSE),LEN(VLOOKUP($A429,#REF!,4,FALSE))-2),CONCATENATE(LEFT(VLOOKUP($A429,#REF!,4,FALSE),LEN(VLOOKUP($A429,#REF!,4,FALSE))-2),"*")),"")</f>
        <v>#REF!</v>
      </c>
      <c r="F429" s="42" t="e">
        <f>IF(LEN(VLOOKUP($A429,#REF!,5,FALSE)),IF(INDEX(#REF!,MATCH($A429,#REF!,0),2),LEFT(VLOOKUP($A429,#REF!,5,FALSE),LEN(VLOOKUP($A429,#REF!,5,FALSE))-2),CONCATENATE(LEFT(VLOOKUP($A429,#REF!,5,FALSE),LEN(VLOOKUP($A429,#REF!,5,FALSE))-2),"*")),"")</f>
        <v>#REF!</v>
      </c>
      <c r="G429" s="42" t="e">
        <f>IF(LEN(VLOOKUP($A429,#REF!,6,FALSE)),IF(INDEX(#REF!,MATCH($A429,#REF!,0),3),LEFT(VLOOKUP($A429,#REF!,6,FALSE),LEN(VLOOKUP($A429,#REF!,6,FALSE))-2),CONCATENATE(LEFT(VLOOKUP($A429,#REF!,6,FALSE),LEN(VLOOKUP($A429,#REF!,6,FALSE))-2),"*")),"")</f>
        <v>#REF!</v>
      </c>
      <c r="H429" s="43" t="e">
        <f>IF(LEN(VLOOKUP($A429,#REF!,7,FALSE)),IF(INDEX(#REF!,MATCH($A429,#REF!,0),4),LEFT(VLOOKUP($A429,#REF!,7,FALSE),LEN(VLOOKUP($A429,#REF!,7,FALSE))-2),CONCATENATE(LEFT(VLOOKUP($A429,#REF!,7,FALSE),LEN(VLOOKUP($A429,#REF!,7,FALSE))-2),"*")),"")</f>
        <v>#REF!</v>
      </c>
      <c r="I429" s="54" t="e">
        <f>IF(LEN(VLOOKUP($A429,#REF!,8,FALSE)),UPPER(RIGHT(VLOOKUP($A429,#REF!,8,FALSE),1)),"")</f>
        <v>#REF!</v>
      </c>
      <c r="J429" s="42" t="e">
        <f>IF(LEN(VLOOKUP($A429,#REF!,4,FALSE)),UPPER(RIGHT(VLOOKUP($A429,#REF!,4,FALSE),1)),"")</f>
        <v>#REF!</v>
      </c>
      <c r="K429" s="42" t="e">
        <f>IF(LEN(VLOOKUP($A429,#REF!,5,FALSE)),UPPER(RIGHT(VLOOKUP($A429,#REF!,5,FALSE),1)),"")</f>
        <v>#REF!</v>
      </c>
      <c r="L429" s="42" t="e">
        <f>IF(LEN(VLOOKUP($A429,#REF!,6,FALSE)),UPPER(RIGHT(VLOOKUP($A429,#REF!,6,FALSE),1)),"")</f>
        <v>#REF!</v>
      </c>
      <c r="M429" s="43" t="e">
        <f>IF(LEN(VLOOKUP($A429,#REF!,7,FALSE)),UPPER(RIGHT(VLOOKUP($A429,#REF!,7,FALSE),1)),"")</f>
        <v>#REF!</v>
      </c>
      <c r="N429" s="206"/>
      <c r="O429" s="206"/>
      <c r="P429" s="206"/>
      <c r="Q429" s="206"/>
      <c r="R429" s="206"/>
      <c r="S429" s="63" t="e">
        <f>HLOOKUP("Device Tree Pin Name",#REF!,MATCH($A429,#REF!,0),FALSE)</f>
        <v>#REF!</v>
      </c>
      <c r="T429" s="47" t="e">
        <f>HLOOKUP("power rail",#REF!,MATCH($A429,#REF!,0),FALSE)</f>
        <v>#REF!</v>
      </c>
      <c r="U429" s="62" t="e">
        <f>HLOOKUP("Wake Capable",#REF!,MATCH($A429,#REF!,0),FALSE)</f>
        <v>#REF!</v>
      </c>
      <c r="V429" s="62" t="e">
        <f>HLOOKUP("Strap",#REF!,MATCH($A429,#REF!,0),FALSE)</f>
        <v>#REF!</v>
      </c>
      <c r="W429" s="62"/>
      <c r="X429" s="62"/>
      <c r="Y429" s="62"/>
      <c r="Z429" s="47"/>
      <c r="AA429" s="47" t="e">
        <f>HLOOKUP("Pad type",#REF!,MATCH($A429,#REF!,0),FALSE)</f>
        <v>#REF!</v>
      </c>
      <c r="AB429" s="63"/>
      <c r="AC429" s="63" t="e">
        <f>HLOOKUP("POR Pin State",#REF!,MATCH($A429,#REF!,0),FALSE)</f>
        <v>#REF!</v>
      </c>
      <c r="AD429" s="208"/>
      <c r="AE429" s="208"/>
      <c r="AF429" s="208"/>
      <c r="AG429" s="208"/>
      <c r="AH429" s="209"/>
      <c r="AI429" s="209"/>
      <c r="AJ429" s="210"/>
      <c r="AK429" s="210"/>
      <c r="AL429" s="210"/>
      <c r="AM429" s="210"/>
      <c r="AN429" s="210"/>
      <c r="AO429" s="210"/>
      <c r="AP429" s="210"/>
      <c r="AQ429" s="237" t="s">
        <v>980</v>
      </c>
      <c r="AR429" s="105"/>
      <c r="AS429" s="105"/>
      <c r="AT429" s="105"/>
      <c r="AU429" s="105"/>
      <c r="AV429" s="105"/>
      <c r="AW429" s="105"/>
      <c r="AX429" s="105"/>
      <c r="AY429" s="105"/>
      <c r="AZ429" s="105"/>
      <c r="BA429" s="105"/>
      <c r="BB429" s="218"/>
      <c r="BC429" s="105"/>
      <c r="BD429" s="219"/>
      <c r="BE429" s="231" t="s">
        <v>979</v>
      </c>
      <c r="BF429" s="147" t="e">
        <f>VLOOKUP($A429,#REF!,34,FALSE)</f>
        <v>#REF!</v>
      </c>
      <c r="BG429" s="148" t="e">
        <f>VLOOKUP($A429,#REF!,22,FALSE)</f>
        <v>#REF!</v>
      </c>
      <c r="BH429" s="149"/>
    </row>
    <row r="430" s="5" customFormat="1" ht="12.95" customHeight="1" spans="1:60">
      <c r="A430" s="48" t="s">
        <v>981</v>
      </c>
      <c r="B430" s="38" t="e">
        <f>VLOOKUP($A430,#REF!,34,FALSE)</f>
        <v>#REF!</v>
      </c>
      <c r="C430" s="39" t="str">
        <f t="shared" si="176"/>
        <v>unused_NVHS0_TX1P</v>
      </c>
      <c r="D430" s="40" t="e">
        <f>IF(LEN(VLOOKUP($A430,#REF!,8,FALSE)),LEFT(VLOOKUP($A430,#REF!,8,FALSE),LEN(VLOOKUP($A430,#REF!,8,FALSE))-2),"")</f>
        <v>#REF!</v>
      </c>
      <c r="E430" s="41" t="e">
        <f>IF(LEN(VLOOKUP($A430,#REF!,4,FALSE)),IF(INDEX(#REF!,MATCH($A430,#REF!,0),1),LEFT(VLOOKUP($A430,#REF!,4,FALSE),LEN(VLOOKUP($A430,#REF!,4,FALSE))-2),CONCATENATE(LEFT(VLOOKUP($A430,#REF!,4,FALSE),LEN(VLOOKUP($A430,#REF!,4,FALSE))-2),"*")),"")</f>
        <v>#REF!</v>
      </c>
      <c r="F430" s="42" t="e">
        <f>IF(LEN(VLOOKUP($A430,#REF!,5,FALSE)),IF(INDEX(#REF!,MATCH($A430,#REF!,0),2),LEFT(VLOOKUP($A430,#REF!,5,FALSE),LEN(VLOOKUP($A430,#REF!,5,FALSE))-2),CONCATENATE(LEFT(VLOOKUP($A430,#REF!,5,FALSE),LEN(VLOOKUP($A430,#REF!,5,FALSE))-2),"*")),"")</f>
        <v>#REF!</v>
      </c>
      <c r="G430" s="42" t="e">
        <f>IF(LEN(VLOOKUP($A430,#REF!,6,FALSE)),IF(INDEX(#REF!,MATCH($A430,#REF!,0),3),LEFT(VLOOKUP($A430,#REF!,6,FALSE),LEN(VLOOKUP($A430,#REF!,6,FALSE))-2),CONCATENATE(LEFT(VLOOKUP($A430,#REF!,6,FALSE),LEN(VLOOKUP($A430,#REF!,6,FALSE))-2),"*")),"")</f>
        <v>#REF!</v>
      </c>
      <c r="H430" s="43" t="e">
        <f>IF(LEN(VLOOKUP($A430,#REF!,7,FALSE)),IF(INDEX(#REF!,MATCH($A430,#REF!,0),4),LEFT(VLOOKUP($A430,#REF!,7,FALSE),LEN(VLOOKUP($A430,#REF!,7,FALSE))-2),CONCATENATE(LEFT(VLOOKUP($A430,#REF!,7,FALSE),LEN(VLOOKUP($A430,#REF!,7,FALSE))-2),"*")),"")</f>
        <v>#REF!</v>
      </c>
      <c r="I430" s="54" t="e">
        <f>IF(LEN(VLOOKUP($A430,#REF!,8,FALSE)),UPPER(RIGHT(VLOOKUP($A430,#REF!,8,FALSE),1)),"")</f>
        <v>#REF!</v>
      </c>
      <c r="J430" s="42" t="e">
        <f>IF(LEN(VLOOKUP($A430,#REF!,4,FALSE)),UPPER(RIGHT(VLOOKUP($A430,#REF!,4,FALSE),1)),"")</f>
        <v>#REF!</v>
      </c>
      <c r="K430" s="42" t="e">
        <f>IF(LEN(VLOOKUP($A430,#REF!,5,FALSE)),UPPER(RIGHT(VLOOKUP($A430,#REF!,5,FALSE),1)),"")</f>
        <v>#REF!</v>
      </c>
      <c r="L430" s="42" t="e">
        <f>IF(LEN(VLOOKUP($A430,#REF!,6,FALSE)),UPPER(RIGHT(VLOOKUP($A430,#REF!,6,FALSE),1)),"")</f>
        <v>#REF!</v>
      </c>
      <c r="M430" s="43" t="e">
        <f>IF(LEN(VLOOKUP($A430,#REF!,7,FALSE)),UPPER(RIGHT(VLOOKUP($A430,#REF!,7,FALSE),1)),"")</f>
        <v>#REF!</v>
      </c>
      <c r="N430" s="206"/>
      <c r="O430" s="206"/>
      <c r="P430" s="206"/>
      <c r="Q430" s="206"/>
      <c r="R430" s="206"/>
      <c r="S430" s="63" t="e">
        <f>HLOOKUP("Device Tree Pin Name",#REF!,MATCH($A430,#REF!,0),FALSE)</f>
        <v>#REF!</v>
      </c>
      <c r="T430" s="47" t="e">
        <f>HLOOKUP("power rail",#REF!,MATCH($A430,#REF!,0),FALSE)</f>
        <v>#REF!</v>
      </c>
      <c r="U430" s="62" t="e">
        <f>HLOOKUP("Wake Capable",#REF!,MATCH($A430,#REF!,0),FALSE)</f>
        <v>#REF!</v>
      </c>
      <c r="V430" s="62" t="e">
        <f>HLOOKUP("Strap",#REF!,MATCH($A430,#REF!,0),FALSE)</f>
        <v>#REF!</v>
      </c>
      <c r="W430" s="62"/>
      <c r="X430" s="62"/>
      <c r="Y430" s="62"/>
      <c r="Z430" s="47"/>
      <c r="AA430" s="47" t="e">
        <f>HLOOKUP("Pad type",#REF!,MATCH($A430,#REF!,0),FALSE)</f>
        <v>#REF!</v>
      </c>
      <c r="AB430" s="63"/>
      <c r="AC430" s="63" t="e">
        <f>HLOOKUP("POR Pin State",#REF!,MATCH($A430,#REF!,0),FALSE)</f>
        <v>#REF!</v>
      </c>
      <c r="AD430" s="208"/>
      <c r="AE430" s="208"/>
      <c r="AF430" s="208"/>
      <c r="AG430" s="208"/>
      <c r="AH430" s="209"/>
      <c r="AI430" s="209"/>
      <c r="AJ430" s="210"/>
      <c r="AK430" s="210"/>
      <c r="AL430" s="210"/>
      <c r="AM430" s="210"/>
      <c r="AN430" s="210"/>
      <c r="AO430" s="210"/>
      <c r="AP430" s="210"/>
      <c r="AQ430" s="236" t="s">
        <v>982</v>
      </c>
      <c r="AR430" s="105"/>
      <c r="AS430" s="105"/>
      <c r="AT430" s="105"/>
      <c r="AU430" s="105"/>
      <c r="AV430" s="105"/>
      <c r="AW430" s="105"/>
      <c r="AX430" s="105"/>
      <c r="AY430" s="105"/>
      <c r="AZ430" s="105"/>
      <c r="BA430" s="105"/>
      <c r="BB430" s="218"/>
      <c r="BC430" s="105"/>
      <c r="BD430" s="219"/>
      <c r="BE430" s="231" t="s">
        <v>981</v>
      </c>
      <c r="BF430" s="147" t="e">
        <f>VLOOKUP($A430,#REF!,34,FALSE)</f>
        <v>#REF!</v>
      </c>
      <c r="BG430" s="148" t="e">
        <f>VLOOKUP($A430,#REF!,22,FALSE)</f>
        <v>#REF!</v>
      </c>
      <c r="BH430" s="149"/>
    </row>
    <row r="431" s="5" customFormat="1" ht="12.95" customHeight="1" spans="1:60">
      <c r="A431" s="48" t="s">
        <v>983</v>
      </c>
      <c r="B431" s="38" t="e">
        <f>VLOOKUP($A431,#REF!,34,FALSE)</f>
        <v>#REF!</v>
      </c>
      <c r="C431" s="39" t="str">
        <f t="shared" si="176"/>
        <v>unused_NVHS0_TX1N</v>
      </c>
      <c r="D431" s="40" t="e">
        <f>IF(LEN(VLOOKUP($A431,#REF!,8,FALSE)),LEFT(VLOOKUP($A431,#REF!,8,FALSE),LEN(VLOOKUP($A431,#REF!,8,FALSE))-2),"")</f>
        <v>#REF!</v>
      </c>
      <c r="E431" s="41" t="e">
        <f>IF(LEN(VLOOKUP($A431,#REF!,4,FALSE)),IF(INDEX(#REF!,MATCH($A431,#REF!,0),1),LEFT(VLOOKUP($A431,#REF!,4,FALSE),LEN(VLOOKUP($A431,#REF!,4,FALSE))-2),CONCATENATE(LEFT(VLOOKUP($A431,#REF!,4,FALSE),LEN(VLOOKUP($A431,#REF!,4,FALSE))-2),"*")),"")</f>
        <v>#REF!</v>
      </c>
      <c r="F431" s="42" t="e">
        <f>IF(LEN(VLOOKUP($A431,#REF!,5,FALSE)),IF(INDEX(#REF!,MATCH($A431,#REF!,0),2),LEFT(VLOOKUP($A431,#REF!,5,FALSE),LEN(VLOOKUP($A431,#REF!,5,FALSE))-2),CONCATENATE(LEFT(VLOOKUP($A431,#REF!,5,FALSE),LEN(VLOOKUP($A431,#REF!,5,FALSE))-2),"*")),"")</f>
        <v>#REF!</v>
      </c>
      <c r="G431" s="42" t="e">
        <f>IF(LEN(VLOOKUP($A431,#REF!,6,FALSE)),IF(INDEX(#REF!,MATCH($A431,#REF!,0),3),LEFT(VLOOKUP($A431,#REF!,6,FALSE),LEN(VLOOKUP($A431,#REF!,6,FALSE))-2),CONCATENATE(LEFT(VLOOKUP($A431,#REF!,6,FALSE),LEN(VLOOKUP($A431,#REF!,6,FALSE))-2),"*")),"")</f>
        <v>#REF!</v>
      </c>
      <c r="H431" s="43" t="e">
        <f>IF(LEN(VLOOKUP($A431,#REF!,7,FALSE)),IF(INDEX(#REF!,MATCH($A431,#REF!,0),4),LEFT(VLOOKUP($A431,#REF!,7,FALSE),LEN(VLOOKUP($A431,#REF!,7,FALSE))-2),CONCATENATE(LEFT(VLOOKUP($A431,#REF!,7,FALSE),LEN(VLOOKUP($A431,#REF!,7,FALSE))-2),"*")),"")</f>
        <v>#REF!</v>
      </c>
      <c r="I431" s="54" t="e">
        <f>IF(LEN(VLOOKUP($A431,#REF!,8,FALSE)),UPPER(RIGHT(VLOOKUP($A431,#REF!,8,FALSE),1)),"")</f>
        <v>#REF!</v>
      </c>
      <c r="J431" s="42" t="e">
        <f>IF(LEN(VLOOKUP($A431,#REF!,4,FALSE)),UPPER(RIGHT(VLOOKUP($A431,#REF!,4,FALSE),1)),"")</f>
        <v>#REF!</v>
      </c>
      <c r="K431" s="42" t="e">
        <f>IF(LEN(VLOOKUP($A431,#REF!,5,FALSE)),UPPER(RIGHT(VLOOKUP($A431,#REF!,5,FALSE),1)),"")</f>
        <v>#REF!</v>
      </c>
      <c r="L431" s="42" t="e">
        <f>IF(LEN(VLOOKUP($A431,#REF!,6,FALSE)),UPPER(RIGHT(VLOOKUP($A431,#REF!,6,FALSE),1)),"")</f>
        <v>#REF!</v>
      </c>
      <c r="M431" s="43" t="e">
        <f>IF(LEN(VLOOKUP($A431,#REF!,7,FALSE)),UPPER(RIGHT(VLOOKUP($A431,#REF!,7,FALSE),1)),"")</f>
        <v>#REF!</v>
      </c>
      <c r="N431" s="206"/>
      <c r="O431" s="206"/>
      <c r="P431" s="206"/>
      <c r="Q431" s="206"/>
      <c r="R431" s="206"/>
      <c r="S431" s="63" t="e">
        <f>HLOOKUP("Device Tree Pin Name",#REF!,MATCH($A431,#REF!,0),FALSE)</f>
        <v>#REF!</v>
      </c>
      <c r="T431" s="47" t="e">
        <f>HLOOKUP("power rail",#REF!,MATCH($A431,#REF!,0),FALSE)</f>
        <v>#REF!</v>
      </c>
      <c r="U431" s="62" t="e">
        <f>HLOOKUP("Wake Capable",#REF!,MATCH($A431,#REF!,0),FALSE)</f>
        <v>#REF!</v>
      </c>
      <c r="V431" s="62" t="e">
        <f>HLOOKUP("Strap",#REF!,MATCH($A431,#REF!,0),FALSE)</f>
        <v>#REF!</v>
      </c>
      <c r="W431" s="62"/>
      <c r="X431" s="62"/>
      <c r="Y431" s="62"/>
      <c r="Z431" s="47"/>
      <c r="AA431" s="47" t="e">
        <f>HLOOKUP("Pad type",#REF!,MATCH($A431,#REF!,0),FALSE)</f>
        <v>#REF!</v>
      </c>
      <c r="AB431" s="63"/>
      <c r="AC431" s="63" t="e">
        <f>HLOOKUP("POR Pin State",#REF!,MATCH($A431,#REF!,0),FALSE)</f>
        <v>#REF!</v>
      </c>
      <c r="AD431" s="208"/>
      <c r="AE431" s="208"/>
      <c r="AF431" s="208"/>
      <c r="AG431" s="208"/>
      <c r="AH431" s="209"/>
      <c r="AI431" s="209"/>
      <c r="AJ431" s="210"/>
      <c r="AK431" s="210"/>
      <c r="AL431" s="210"/>
      <c r="AM431" s="210"/>
      <c r="AN431" s="210"/>
      <c r="AO431" s="210"/>
      <c r="AP431" s="210"/>
      <c r="AQ431" s="237" t="s">
        <v>984</v>
      </c>
      <c r="AR431" s="105"/>
      <c r="AS431" s="105"/>
      <c r="AT431" s="105"/>
      <c r="AU431" s="105"/>
      <c r="AV431" s="105"/>
      <c r="AW431" s="105"/>
      <c r="AX431" s="105"/>
      <c r="AY431" s="105"/>
      <c r="AZ431" s="105"/>
      <c r="BA431" s="105"/>
      <c r="BB431" s="218"/>
      <c r="BC431" s="105"/>
      <c r="BD431" s="219"/>
      <c r="BE431" s="231" t="s">
        <v>983</v>
      </c>
      <c r="BF431" s="147" t="e">
        <f>VLOOKUP($A431,#REF!,34,FALSE)</f>
        <v>#REF!</v>
      </c>
      <c r="BG431" s="148" t="e">
        <f>VLOOKUP($A431,#REF!,22,FALSE)</f>
        <v>#REF!</v>
      </c>
      <c r="BH431" s="149"/>
    </row>
    <row r="432" s="5" customFormat="1" ht="12.95" customHeight="1" spans="1:60">
      <c r="A432" s="48" t="s">
        <v>985</v>
      </c>
      <c r="B432" s="38" t="e">
        <f>VLOOKUP($A432,#REF!,34,FALSE)</f>
        <v>#REF!</v>
      </c>
      <c r="C432" s="39" t="str">
        <f t="shared" si="176"/>
        <v>unused_NVHS0_RX2P</v>
      </c>
      <c r="D432" s="40" t="e">
        <f>IF(LEN(VLOOKUP($A432,#REF!,8,FALSE)),LEFT(VLOOKUP($A432,#REF!,8,FALSE),LEN(VLOOKUP($A432,#REF!,8,FALSE))-2),"")</f>
        <v>#REF!</v>
      </c>
      <c r="E432" s="41" t="e">
        <f>IF(LEN(VLOOKUP($A432,#REF!,4,FALSE)),IF(INDEX(#REF!,MATCH($A432,#REF!,0),1),LEFT(VLOOKUP($A432,#REF!,4,FALSE),LEN(VLOOKUP($A432,#REF!,4,FALSE))-2),CONCATENATE(LEFT(VLOOKUP($A432,#REF!,4,FALSE),LEN(VLOOKUP($A432,#REF!,4,FALSE))-2),"*")),"")</f>
        <v>#REF!</v>
      </c>
      <c r="F432" s="42" t="e">
        <f>IF(LEN(VLOOKUP($A432,#REF!,5,FALSE)),IF(INDEX(#REF!,MATCH($A432,#REF!,0),2),LEFT(VLOOKUP($A432,#REF!,5,FALSE),LEN(VLOOKUP($A432,#REF!,5,FALSE))-2),CONCATENATE(LEFT(VLOOKUP($A432,#REF!,5,FALSE),LEN(VLOOKUP($A432,#REF!,5,FALSE))-2),"*")),"")</f>
        <v>#REF!</v>
      </c>
      <c r="G432" s="42" t="e">
        <f>IF(LEN(VLOOKUP($A432,#REF!,6,FALSE)),IF(INDEX(#REF!,MATCH($A432,#REF!,0),3),LEFT(VLOOKUP($A432,#REF!,6,FALSE),LEN(VLOOKUP($A432,#REF!,6,FALSE))-2),CONCATENATE(LEFT(VLOOKUP($A432,#REF!,6,FALSE),LEN(VLOOKUP($A432,#REF!,6,FALSE))-2),"*")),"")</f>
        <v>#REF!</v>
      </c>
      <c r="H432" s="43" t="e">
        <f>IF(LEN(VLOOKUP($A432,#REF!,7,FALSE)),IF(INDEX(#REF!,MATCH($A432,#REF!,0),4),LEFT(VLOOKUP($A432,#REF!,7,FALSE),LEN(VLOOKUP($A432,#REF!,7,FALSE))-2),CONCATENATE(LEFT(VLOOKUP($A432,#REF!,7,FALSE),LEN(VLOOKUP($A432,#REF!,7,FALSE))-2),"*")),"")</f>
        <v>#REF!</v>
      </c>
      <c r="I432" s="54" t="e">
        <f>IF(LEN(VLOOKUP($A432,#REF!,8,FALSE)),UPPER(RIGHT(VLOOKUP($A432,#REF!,8,FALSE),1)),"")</f>
        <v>#REF!</v>
      </c>
      <c r="J432" s="42" t="e">
        <f>IF(LEN(VLOOKUP($A432,#REF!,4,FALSE)),UPPER(RIGHT(VLOOKUP($A432,#REF!,4,FALSE),1)),"")</f>
        <v>#REF!</v>
      </c>
      <c r="K432" s="42" t="e">
        <f>IF(LEN(VLOOKUP($A432,#REF!,5,FALSE)),UPPER(RIGHT(VLOOKUP($A432,#REF!,5,FALSE),1)),"")</f>
        <v>#REF!</v>
      </c>
      <c r="L432" s="42" t="e">
        <f>IF(LEN(VLOOKUP($A432,#REF!,6,FALSE)),UPPER(RIGHT(VLOOKUP($A432,#REF!,6,FALSE),1)),"")</f>
        <v>#REF!</v>
      </c>
      <c r="M432" s="43" t="e">
        <f>IF(LEN(VLOOKUP($A432,#REF!,7,FALSE)),UPPER(RIGHT(VLOOKUP($A432,#REF!,7,FALSE),1)),"")</f>
        <v>#REF!</v>
      </c>
      <c r="N432" s="206"/>
      <c r="O432" s="206"/>
      <c r="P432" s="206"/>
      <c r="Q432" s="206"/>
      <c r="R432" s="206"/>
      <c r="S432" s="63" t="e">
        <f>HLOOKUP("Device Tree Pin Name",#REF!,MATCH($A432,#REF!,0),FALSE)</f>
        <v>#REF!</v>
      </c>
      <c r="T432" s="47" t="e">
        <f>HLOOKUP("power rail",#REF!,MATCH($A432,#REF!,0),FALSE)</f>
        <v>#REF!</v>
      </c>
      <c r="U432" s="62" t="e">
        <f>HLOOKUP("Wake Capable",#REF!,MATCH($A432,#REF!,0),FALSE)</f>
        <v>#REF!</v>
      </c>
      <c r="V432" s="62" t="e">
        <f>HLOOKUP("Strap",#REF!,MATCH($A432,#REF!,0),FALSE)</f>
        <v>#REF!</v>
      </c>
      <c r="W432" s="62"/>
      <c r="X432" s="62"/>
      <c r="Y432" s="62"/>
      <c r="Z432" s="47"/>
      <c r="AA432" s="47" t="e">
        <f>HLOOKUP("Pad type",#REF!,MATCH($A432,#REF!,0),FALSE)</f>
        <v>#REF!</v>
      </c>
      <c r="AB432" s="63"/>
      <c r="AC432" s="63" t="e">
        <f>HLOOKUP("POR Pin State",#REF!,MATCH($A432,#REF!,0),FALSE)</f>
        <v>#REF!</v>
      </c>
      <c r="AD432" s="208"/>
      <c r="AE432" s="208"/>
      <c r="AF432" s="208"/>
      <c r="AG432" s="208"/>
      <c r="AH432" s="209"/>
      <c r="AI432" s="209"/>
      <c r="AJ432" s="210"/>
      <c r="AK432" s="210"/>
      <c r="AL432" s="210"/>
      <c r="AM432" s="210"/>
      <c r="AN432" s="210"/>
      <c r="AO432" s="210"/>
      <c r="AP432" s="210"/>
      <c r="AQ432" s="236" t="s">
        <v>986</v>
      </c>
      <c r="AR432" s="105"/>
      <c r="AS432" s="105"/>
      <c r="AT432" s="105"/>
      <c r="AU432" s="105"/>
      <c r="AV432" s="105"/>
      <c r="AW432" s="105"/>
      <c r="AX432" s="105"/>
      <c r="AY432" s="105"/>
      <c r="AZ432" s="105"/>
      <c r="BA432" s="105"/>
      <c r="BB432" s="218"/>
      <c r="BC432" s="105"/>
      <c r="BD432" s="219"/>
      <c r="BE432" s="231" t="s">
        <v>985</v>
      </c>
      <c r="BF432" s="147" t="e">
        <f>VLOOKUP($A432,#REF!,34,FALSE)</f>
        <v>#REF!</v>
      </c>
      <c r="BG432" s="148" t="e">
        <f>VLOOKUP($A432,#REF!,22,FALSE)</f>
        <v>#REF!</v>
      </c>
      <c r="BH432" s="149"/>
    </row>
    <row r="433" s="5" customFormat="1" ht="12.95" customHeight="1" spans="1:60">
      <c r="A433" s="48" t="s">
        <v>987</v>
      </c>
      <c r="B433" s="38" t="e">
        <f>VLOOKUP($A433,#REF!,34,FALSE)</f>
        <v>#REF!</v>
      </c>
      <c r="C433" s="39" t="str">
        <f t="shared" si="176"/>
        <v>unused_NVHS0_RX2N</v>
      </c>
      <c r="D433" s="40" t="e">
        <f>IF(LEN(VLOOKUP($A433,#REF!,8,FALSE)),LEFT(VLOOKUP($A433,#REF!,8,FALSE),LEN(VLOOKUP($A433,#REF!,8,FALSE))-2),"")</f>
        <v>#REF!</v>
      </c>
      <c r="E433" s="41" t="e">
        <f>IF(LEN(VLOOKUP($A433,#REF!,4,FALSE)),IF(INDEX(#REF!,MATCH($A433,#REF!,0),1),LEFT(VLOOKUP($A433,#REF!,4,FALSE),LEN(VLOOKUP($A433,#REF!,4,FALSE))-2),CONCATENATE(LEFT(VLOOKUP($A433,#REF!,4,FALSE),LEN(VLOOKUP($A433,#REF!,4,FALSE))-2),"*")),"")</f>
        <v>#REF!</v>
      </c>
      <c r="F433" s="42" t="e">
        <f>IF(LEN(VLOOKUP($A433,#REF!,5,FALSE)),IF(INDEX(#REF!,MATCH($A433,#REF!,0),2),LEFT(VLOOKUP($A433,#REF!,5,FALSE),LEN(VLOOKUP($A433,#REF!,5,FALSE))-2),CONCATENATE(LEFT(VLOOKUP($A433,#REF!,5,FALSE),LEN(VLOOKUP($A433,#REF!,5,FALSE))-2),"*")),"")</f>
        <v>#REF!</v>
      </c>
      <c r="G433" s="42" t="e">
        <f>IF(LEN(VLOOKUP($A433,#REF!,6,FALSE)),IF(INDEX(#REF!,MATCH($A433,#REF!,0),3),LEFT(VLOOKUP($A433,#REF!,6,FALSE),LEN(VLOOKUP($A433,#REF!,6,FALSE))-2),CONCATENATE(LEFT(VLOOKUP($A433,#REF!,6,FALSE),LEN(VLOOKUP($A433,#REF!,6,FALSE))-2),"*")),"")</f>
        <v>#REF!</v>
      </c>
      <c r="H433" s="43" t="e">
        <f>IF(LEN(VLOOKUP($A433,#REF!,7,FALSE)),IF(INDEX(#REF!,MATCH($A433,#REF!,0),4),LEFT(VLOOKUP($A433,#REF!,7,FALSE),LEN(VLOOKUP($A433,#REF!,7,FALSE))-2),CONCATENATE(LEFT(VLOOKUP($A433,#REF!,7,FALSE),LEN(VLOOKUP($A433,#REF!,7,FALSE))-2),"*")),"")</f>
        <v>#REF!</v>
      </c>
      <c r="I433" s="54" t="e">
        <f>IF(LEN(VLOOKUP($A433,#REF!,8,FALSE)),UPPER(RIGHT(VLOOKUP($A433,#REF!,8,FALSE),1)),"")</f>
        <v>#REF!</v>
      </c>
      <c r="J433" s="42" t="e">
        <f>IF(LEN(VLOOKUP($A433,#REF!,4,FALSE)),UPPER(RIGHT(VLOOKUP($A433,#REF!,4,FALSE),1)),"")</f>
        <v>#REF!</v>
      </c>
      <c r="K433" s="42" t="e">
        <f>IF(LEN(VLOOKUP($A433,#REF!,5,FALSE)),UPPER(RIGHT(VLOOKUP($A433,#REF!,5,FALSE),1)),"")</f>
        <v>#REF!</v>
      </c>
      <c r="L433" s="42" t="e">
        <f>IF(LEN(VLOOKUP($A433,#REF!,6,FALSE)),UPPER(RIGHT(VLOOKUP($A433,#REF!,6,FALSE),1)),"")</f>
        <v>#REF!</v>
      </c>
      <c r="M433" s="43" t="e">
        <f>IF(LEN(VLOOKUP($A433,#REF!,7,FALSE)),UPPER(RIGHT(VLOOKUP($A433,#REF!,7,FALSE),1)),"")</f>
        <v>#REF!</v>
      </c>
      <c r="N433" s="206"/>
      <c r="O433" s="206"/>
      <c r="P433" s="206"/>
      <c r="Q433" s="206"/>
      <c r="R433" s="206"/>
      <c r="S433" s="63" t="e">
        <f>HLOOKUP("Device Tree Pin Name",#REF!,MATCH($A433,#REF!,0),FALSE)</f>
        <v>#REF!</v>
      </c>
      <c r="T433" s="47" t="e">
        <f>HLOOKUP("power rail",#REF!,MATCH($A433,#REF!,0),FALSE)</f>
        <v>#REF!</v>
      </c>
      <c r="U433" s="62" t="e">
        <f>HLOOKUP("Wake Capable",#REF!,MATCH($A433,#REF!,0),FALSE)</f>
        <v>#REF!</v>
      </c>
      <c r="V433" s="62" t="e">
        <f>HLOOKUP("Strap",#REF!,MATCH($A433,#REF!,0),FALSE)</f>
        <v>#REF!</v>
      </c>
      <c r="W433" s="62"/>
      <c r="X433" s="62"/>
      <c r="Y433" s="62"/>
      <c r="Z433" s="47"/>
      <c r="AA433" s="47" t="e">
        <f>HLOOKUP("Pad type",#REF!,MATCH($A433,#REF!,0),FALSE)</f>
        <v>#REF!</v>
      </c>
      <c r="AB433" s="63"/>
      <c r="AC433" s="63" t="e">
        <f>HLOOKUP("POR Pin State",#REF!,MATCH($A433,#REF!,0),FALSE)</f>
        <v>#REF!</v>
      </c>
      <c r="AD433" s="208"/>
      <c r="AE433" s="208"/>
      <c r="AF433" s="208"/>
      <c r="AG433" s="208"/>
      <c r="AH433" s="209"/>
      <c r="AI433" s="209"/>
      <c r="AJ433" s="210"/>
      <c r="AK433" s="210"/>
      <c r="AL433" s="210"/>
      <c r="AM433" s="210"/>
      <c r="AN433" s="210"/>
      <c r="AO433" s="210"/>
      <c r="AP433" s="210"/>
      <c r="AQ433" s="237" t="s">
        <v>988</v>
      </c>
      <c r="AR433" s="105"/>
      <c r="AS433" s="105"/>
      <c r="AT433" s="105"/>
      <c r="AU433" s="105"/>
      <c r="AV433" s="105"/>
      <c r="AW433" s="105"/>
      <c r="AX433" s="105"/>
      <c r="AY433" s="105"/>
      <c r="AZ433" s="105"/>
      <c r="BA433" s="105"/>
      <c r="BB433" s="218"/>
      <c r="BC433" s="105"/>
      <c r="BD433" s="219"/>
      <c r="BE433" s="231" t="s">
        <v>987</v>
      </c>
      <c r="BF433" s="147" t="e">
        <f>VLOOKUP($A433,#REF!,34,FALSE)</f>
        <v>#REF!</v>
      </c>
      <c r="BG433" s="148" t="e">
        <f>VLOOKUP($A433,#REF!,22,FALSE)</f>
        <v>#REF!</v>
      </c>
      <c r="BH433" s="149"/>
    </row>
    <row r="434" s="5" customFormat="1" ht="12.95" customHeight="1" spans="1:60">
      <c r="A434" s="48" t="s">
        <v>989</v>
      </c>
      <c r="B434" s="38" t="e">
        <f>VLOOKUP($A434,#REF!,34,FALSE)</f>
        <v>#REF!</v>
      </c>
      <c r="C434" s="39" t="str">
        <f t="shared" si="176"/>
        <v>unused_NVHS0_TX2P</v>
      </c>
      <c r="D434" s="40" t="e">
        <f>IF(LEN(VLOOKUP($A434,#REF!,8,FALSE)),LEFT(VLOOKUP($A434,#REF!,8,FALSE),LEN(VLOOKUP($A434,#REF!,8,FALSE))-2),"")</f>
        <v>#REF!</v>
      </c>
      <c r="E434" s="41" t="e">
        <f>IF(LEN(VLOOKUP($A434,#REF!,4,FALSE)),IF(INDEX(#REF!,MATCH($A434,#REF!,0),1),LEFT(VLOOKUP($A434,#REF!,4,FALSE),LEN(VLOOKUP($A434,#REF!,4,FALSE))-2),CONCATENATE(LEFT(VLOOKUP($A434,#REF!,4,FALSE),LEN(VLOOKUP($A434,#REF!,4,FALSE))-2),"*")),"")</f>
        <v>#REF!</v>
      </c>
      <c r="F434" s="42" t="e">
        <f>IF(LEN(VLOOKUP($A434,#REF!,5,FALSE)),IF(INDEX(#REF!,MATCH($A434,#REF!,0),2),LEFT(VLOOKUP($A434,#REF!,5,FALSE),LEN(VLOOKUP($A434,#REF!,5,FALSE))-2),CONCATENATE(LEFT(VLOOKUP($A434,#REF!,5,FALSE),LEN(VLOOKUP($A434,#REF!,5,FALSE))-2),"*")),"")</f>
        <v>#REF!</v>
      </c>
      <c r="G434" s="42" t="e">
        <f>IF(LEN(VLOOKUP($A434,#REF!,6,FALSE)),IF(INDEX(#REF!,MATCH($A434,#REF!,0),3),LEFT(VLOOKUP($A434,#REF!,6,FALSE),LEN(VLOOKUP($A434,#REF!,6,FALSE))-2),CONCATENATE(LEFT(VLOOKUP($A434,#REF!,6,FALSE),LEN(VLOOKUP($A434,#REF!,6,FALSE))-2),"*")),"")</f>
        <v>#REF!</v>
      </c>
      <c r="H434" s="43" t="e">
        <f>IF(LEN(VLOOKUP($A434,#REF!,7,FALSE)),IF(INDEX(#REF!,MATCH($A434,#REF!,0),4),LEFT(VLOOKUP($A434,#REF!,7,FALSE),LEN(VLOOKUP($A434,#REF!,7,FALSE))-2),CONCATENATE(LEFT(VLOOKUP($A434,#REF!,7,FALSE),LEN(VLOOKUP($A434,#REF!,7,FALSE))-2),"*")),"")</f>
        <v>#REF!</v>
      </c>
      <c r="I434" s="54" t="e">
        <f>IF(LEN(VLOOKUP($A434,#REF!,8,FALSE)),UPPER(RIGHT(VLOOKUP($A434,#REF!,8,FALSE),1)),"")</f>
        <v>#REF!</v>
      </c>
      <c r="J434" s="42" t="e">
        <f>IF(LEN(VLOOKUP($A434,#REF!,4,FALSE)),UPPER(RIGHT(VLOOKUP($A434,#REF!,4,FALSE),1)),"")</f>
        <v>#REF!</v>
      </c>
      <c r="K434" s="42" t="e">
        <f>IF(LEN(VLOOKUP($A434,#REF!,5,FALSE)),UPPER(RIGHT(VLOOKUP($A434,#REF!,5,FALSE),1)),"")</f>
        <v>#REF!</v>
      </c>
      <c r="L434" s="42" t="e">
        <f>IF(LEN(VLOOKUP($A434,#REF!,6,FALSE)),UPPER(RIGHT(VLOOKUP($A434,#REF!,6,FALSE),1)),"")</f>
        <v>#REF!</v>
      </c>
      <c r="M434" s="43" t="e">
        <f>IF(LEN(VLOOKUP($A434,#REF!,7,FALSE)),UPPER(RIGHT(VLOOKUP($A434,#REF!,7,FALSE),1)),"")</f>
        <v>#REF!</v>
      </c>
      <c r="N434" s="206"/>
      <c r="O434" s="206"/>
      <c r="P434" s="206"/>
      <c r="Q434" s="206"/>
      <c r="R434" s="206"/>
      <c r="S434" s="63" t="e">
        <f>HLOOKUP("Device Tree Pin Name",#REF!,MATCH($A434,#REF!,0),FALSE)</f>
        <v>#REF!</v>
      </c>
      <c r="T434" s="47" t="e">
        <f>HLOOKUP("power rail",#REF!,MATCH($A434,#REF!,0),FALSE)</f>
        <v>#REF!</v>
      </c>
      <c r="U434" s="62" t="e">
        <f>HLOOKUP("Wake Capable",#REF!,MATCH($A434,#REF!,0),FALSE)</f>
        <v>#REF!</v>
      </c>
      <c r="V434" s="62" t="e">
        <f>HLOOKUP("Strap",#REF!,MATCH($A434,#REF!,0),FALSE)</f>
        <v>#REF!</v>
      </c>
      <c r="W434" s="62"/>
      <c r="X434" s="62"/>
      <c r="Y434" s="62"/>
      <c r="Z434" s="47"/>
      <c r="AA434" s="47" t="e">
        <f>HLOOKUP("Pad type",#REF!,MATCH($A434,#REF!,0),FALSE)</f>
        <v>#REF!</v>
      </c>
      <c r="AB434" s="63"/>
      <c r="AC434" s="63" t="e">
        <f>HLOOKUP("POR Pin State",#REF!,MATCH($A434,#REF!,0),FALSE)</f>
        <v>#REF!</v>
      </c>
      <c r="AD434" s="208"/>
      <c r="AE434" s="208"/>
      <c r="AF434" s="208"/>
      <c r="AG434" s="208"/>
      <c r="AH434" s="209"/>
      <c r="AI434" s="209"/>
      <c r="AJ434" s="210"/>
      <c r="AK434" s="210"/>
      <c r="AL434" s="210"/>
      <c r="AM434" s="210"/>
      <c r="AN434" s="210"/>
      <c r="AO434" s="210"/>
      <c r="AP434" s="210"/>
      <c r="AQ434" s="236" t="s">
        <v>990</v>
      </c>
      <c r="AR434" s="105"/>
      <c r="AS434" s="105"/>
      <c r="AT434" s="105"/>
      <c r="AU434" s="105"/>
      <c r="AV434" s="105"/>
      <c r="AW434" s="105"/>
      <c r="AX434" s="105"/>
      <c r="AY434" s="105"/>
      <c r="AZ434" s="105"/>
      <c r="BA434" s="105"/>
      <c r="BB434" s="218"/>
      <c r="BC434" s="105"/>
      <c r="BD434" s="219"/>
      <c r="BE434" s="231" t="s">
        <v>989</v>
      </c>
      <c r="BF434" s="147" t="e">
        <f>VLOOKUP($A434,#REF!,34,FALSE)</f>
        <v>#REF!</v>
      </c>
      <c r="BG434" s="148" t="e">
        <f>VLOOKUP($A434,#REF!,22,FALSE)</f>
        <v>#REF!</v>
      </c>
      <c r="BH434" s="149"/>
    </row>
    <row r="435" s="5" customFormat="1" ht="12.95" customHeight="1" spans="1:60">
      <c r="A435" s="48" t="s">
        <v>991</v>
      </c>
      <c r="B435" s="38" t="e">
        <f>VLOOKUP($A435,#REF!,34,FALSE)</f>
        <v>#REF!</v>
      </c>
      <c r="C435" s="39" t="str">
        <f t="shared" si="176"/>
        <v>unused_NVHS0_TX2N</v>
      </c>
      <c r="D435" s="40" t="e">
        <f>IF(LEN(VLOOKUP($A435,#REF!,8,FALSE)),LEFT(VLOOKUP($A435,#REF!,8,FALSE),LEN(VLOOKUP($A435,#REF!,8,FALSE))-2),"")</f>
        <v>#REF!</v>
      </c>
      <c r="E435" s="41" t="e">
        <f>IF(LEN(VLOOKUP($A435,#REF!,4,FALSE)),IF(INDEX(#REF!,MATCH($A435,#REF!,0),1),LEFT(VLOOKUP($A435,#REF!,4,FALSE),LEN(VLOOKUP($A435,#REF!,4,FALSE))-2),CONCATENATE(LEFT(VLOOKUP($A435,#REF!,4,FALSE),LEN(VLOOKUP($A435,#REF!,4,FALSE))-2),"*")),"")</f>
        <v>#REF!</v>
      </c>
      <c r="F435" s="42" t="e">
        <f>IF(LEN(VLOOKUP($A435,#REF!,5,FALSE)),IF(INDEX(#REF!,MATCH($A435,#REF!,0),2),LEFT(VLOOKUP($A435,#REF!,5,FALSE),LEN(VLOOKUP($A435,#REF!,5,FALSE))-2),CONCATENATE(LEFT(VLOOKUP($A435,#REF!,5,FALSE),LEN(VLOOKUP($A435,#REF!,5,FALSE))-2),"*")),"")</f>
        <v>#REF!</v>
      </c>
      <c r="G435" s="42" t="e">
        <f>IF(LEN(VLOOKUP($A435,#REF!,6,FALSE)),IF(INDEX(#REF!,MATCH($A435,#REF!,0),3),LEFT(VLOOKUP($A435,#REF!,6,FALSE),LEN(VLOOKUP($A435,#REF!,6,FALSE))-2),CONCATENATE(LEFT(VLOOKUP($A435,#REF!,6,FALSE),LEN(VLOOKUP($A435,#REF!,6,FALSE))-2),"*")),"")</f>
        <v>#REF!</v>
      </c>
      <c r="H435" s="43" t="e">
        <f>IF(LEN(VLOOKUP($A435,#REF!,7,FALSE)),IF(INDEX(#REF!,MATCH($A435,#REF!,0),4),LEFT(VLOOKUP($A435,#REF!,7,FALSE),LEN(VLOOKUP($A435,#REF!,7,FALSE))-2),CONCATENATE(LEFT(VLOOKUP($A435,#REF!,7,FALSE),LEN(VLOOKUP($A435,#REF!,7,FALSE))-2),"*")),"")</f>
        <v>#REF!</v>
      </c>
      <c r="I435" s="54" t="e">
        <f>IF(LEN(VLOOKUP($A435,#REF!,8,FALSE)),UPPER(RIGHT(VLOOKUP($A435,#REF!,8,FALSE),1)),"")</f>
        <v>#REF!</v>
      </c>
      <c r="J435" s="42" t="e">
        <f>IF(LEN(VLOOKUP($A435,#REF!,4,FALSE)),UPPER(RIGHT(VLOOKUP($A435,#REF!,4,FALSE),1)),"")</f>
        <v>#REF!</v>
      </c>
      <c r="K435" s="42" t="e">
        <f>IF(LEN(VLOOKUP($A435,#REF!,5,FALSE)),UPPER(RIGHT(VLOOKUP($A435,#REF!,5,FALSE),1)),"")</f>
        <v>#REF!</v>
      </c>
      <c r="L435" s="42" t="e">
        <f>IF(LEN(VLOOKUP($A435,#REF!,6,FALSE)),UPPER(RIGHT(VLOOKUP($A435,#REF!,6,FALSE),1)),"")</f>
        <v>#REF!</v>
      </c>
      <c r="M435" s="43" t="e">
        <f>IF(LEN(VLOOKUP($A435,#REF!,7,FALSE)),UPPER(RIGHT(VLOOKUP($A435,#REF!,7,FALSE),1)),"")</f>
        <v>#REF!</v>
      </c>
      <c r="N435" s="206"/>
      <c r="O435" s="206"/>
      <c r="P435" s="206"/>
      <c r="Q435" s="206"/>
      <c r="R435" s="206"/>
      <c r="S435" s="63" t="e">
        <f>HLOOKUP("Device Tree Pin Name",#REF!,MATCH($A435,#REF!,0),FALSE)</f>
        <v>#REF!</v>
      </c>
      <c r="T435" s="47" t="e">
        <f>HLOOKUP("power rail",#REF!,MATCH($A435,#REF!,0),FALSE)</f>
        <v>#REF!</v>
      </c>
      <c r="U435" s="62" t="e">
        <f>HLOOKUP("Wake Capable",#REF!,MATCH($A435,#REF!,0),FALSE)</f>
        <v>#REF!</v>
      </c>
      <c r="V435" s="62" t="e">
        <f>HLOOKUP("Strap",#REF!,MATCH($A435,#REF!,0),FALSE)</f>
        <v>#REF!</v>
      </c>
      <c r="W435" s="62"/>
      <c r="X435" s="62"/>
      <c r="Y435" s="62"/>
      <c r="Z435" s="47"/>
      <c r="AA435" s="47" t="e">
        <f>HLOOKUP("Pad type",#REF!,MATCH($A435,#REF!,0),FALSE)</f>
        <v>#REF!</v>
      </c>
      <c r="AB435" s="63"/>
      <c r="AC435" s="63" t="e">
        <f>HLOOKUP("POR Pin State",#REF!,MATCH($A435,#REF!,0),FALSE)</f>
        <v>#REF!</v>
      </c>
      <c r="AD435" s="208"/>
      <c r="AE435" s="208"/>
      <c r="AF435" s="208"/>
      <c r="AG435" s="208"/>
      <c r="AH435" s="209"/>
      <c r="AI435" s="209"/>
      <c r="AJ435" s="210"/>
      <c r="AK435" s="210"/>
      <c r="AL435" s="210"/>
      <c r="AM435" s="210"/>
      <c r="AN435" s="210"/>
      <c r="AO435" s="210"/>
      <c r="AP435" s="210"/>
      <c r="AQ435" s="237" t="s">
        <v>992</v>
      </c>
      <c r="AR435" s="105"/>
      <c r="AS435" s="105"/>
      <c r="AT435" s="105"/>
      <c r="AU435" s="105"/>
      <c r="AV435" s="105"/>
      <c r="AW435" s="105"/>
      <c r="AX435" s="105"/>
      <c r="AY435" s="105"/>
      <c r="AZ435" s="105"/>
      <c r="BA435" s="105"/>
      <c r="BB435" s="218"/>
      <c r="BC435" s="105"/>
      <c r="BD435" s="219"/>
      <c r="BE435" s="231" t="s">
        <v>991</v>
      </c>
      <c r="BF435" s="147" t="e">
        <f>VLOOKUP($A435,#REF!,34,FALSE)</f>
        <v>#REF!</v>
      </c>
      <c r="BG435" s="148" t="e">
        <f>VLOOKUP($A435,#REF!,22,FALSE)</f>
        <v>#REF!</v>
      </c>
      <c r="BH435" s="149"/>
    </row>
    <row r="436" s="5" customFormat="1" ht="12.95" customHeight="1" spans="1:60">
      <c r="A436" s="48" t="s">
        <v>993</v>
      </c>
      <c r="B436" s="38" t="e">
        <f>VLOOKUP($A436,#REF!,34,FALSE)</f>
        <v>#REF!</v>
      </c>
      <c r="C436" s="39" t="str">
        <f t="shared" si="176"/>
        <v>unused_NVHS0_RX3P</v>
      </c>
      <c r="D436" s="40" t="e">
        <f>IF(LEN(VLOOKUP($A436,#REF!,8,FALSE)),LEFT(VLOOKUP($A436,#REF!,8,FALSE),LEN(VLOOKUP($A436,#REF!,8,FALSE))-2),"")</f>
        <v>#REF!</v>
      </c>
      <c r="E436" s="41" t="e">
        <f>IF(LEN(VLOOKUP($A436,#REF!,4,FALSE)),IF(INDEX(#REF!,MATCH($A436,#REF!,0),1),LEFT(VLOOKUP($A436,#REF!,4,FALSE),LEN(VLOOKUP($A436,#REF!,4,FALSE))-2),CONCATENATE(LEFT(VLOOKUP($A436,#REF!,4,FALSE),LEN(VLOOKUP($A436,#REF!,4,FALSE))-2),"*")),"")</f>
        <v>#REF!</v>
      </c>
      <c r="F436" s="42" t="e">
        <f>IF(LEN(VLOOKUP($A436,#REF!,5,FALSE)),IF(INDEX(#REF!,MATCH($A436,#REF!,0),2),LEFT(VLOOKUP($A436,#REF!,5,FALSE),LEN(VLOOKUP($A436,#REF!,5,FALSE))-2),CONCATENATE(LEFT(VLOOKUP($A436,#REF!,5,FALSE),LEN(VLOOKUP($A436,#REF!,5,FALSE))-2),"*")),"")</f>
        <v>#REF!</v>
      </c>
      <c r="G436" s="42" t="e">
        <f>IF(LEN(VLOOKUP($A436,#REF!,6,FALSE)),IF(INDEX(#REF!,MATCH($A436,#REF!,0),3),LEFT(VLOOKUP($A436,#REF!,6,FALSE),LEN(VLOOKUP($A436,#REF!,6,FALSE))-2),CONCATENATE(LEFT(VLOOKUP($A436,#REF!,6,FALSE),LEN(VLOOKUP($A436,#REF!,6,FALSE))-2),"*")),"")</f>
        <v>#REF!</v>
      </c>
      <c r="H436" s="43" t="e">
        <f>IF(LEN(VLOOKUP($A436,#REF!,7,FALSE)),IF(INDEX(#REF!,MATCH($A436,#REF!,0),4),LEFT(VLOOKUP($A436,#REF!,7,FALSE),LEN(VLOOKUP($A436,#REF!,7,FALSE))-2),CONCATENATE(LEFT(VLOOKUP($A436,#REF!,7,FALSE),LEN(VLOOKUP($A436,#REF!,7,FALSE))-2),"*")),"")</f>
        <v>#REF!</v>
      </c>
      <c r="I436" s="54" t="e">
        <f>IF(LEN(VLOOKUP($A436,#REF!,8,FALSE)),UPPER(RIGHT(VLOOKUP($A436,#REF!,8,FALSE),1)),"")</f>
        <v>#REF!</v>
      </c>
      <c r="J436" s="42" t="e">
        <f>IF(LEN(VLOOKUP($A436,#REF!,4,FALSE)),UPPER(RIGHT(VLOOKUP($A436,#REF!,4,FALSE),1)),"")</f>
        <v>#REF!</v>
      </c>
      <c r="K436" s="42" t="e">
        <f>IF(LEN(VLOOKUP($A436,#REF!,5,FALSE)),UPPER(RIGHT(VLOOKUP($A436,#REF!,5,FALSE),1)),"")</f>
        <v>#REF!</v>
      </c>
      <c r="L436" s="42" t="e">
        <f>IF(LEN(VLOOKUP($A436,#REF!,6,FALSE)),UPPER(RIGHT(VLOOKUP($A436,#REF!,6,FALSE),1)),"")</f>
        <v>#REF!</v>
      </c>
      <c r="M436" s="43" t="e">
        <f>IF(LEN(VLOOKUP($A436,#REF!,7,FALSE)),UPPER(RIGHT(VLOOKUP($A436,#REF!,7,FALSE),1)),"")</f>
        <v>#REF!</v>
      </c>
      <c r="N436" s="206"/>
      <c r="O436" s="206"/>
      <c r="P436" s="206"/>
      <c r="Q436" s="206"/>
      <c r="R436" s="206"/>
      <c r="S436" s="63" t="e">
        <f>HLOOKUP("Device Tree Pin Name",#REF!,MATCH($A436,#REF!,0),FALSE)</f>
        <v>#REF!</v>
      </c>
      <c r="T436" s="47" t="e">
        <f>HLOOKUP("power rail",#REF!,MATCH($A436,#REF!,0),FALSE)</f>
        <v>#REF!</v>
      </c>
      <c r="U436" s="62" t="e">
        <f>HLOOKUP("Wake Capable",#REF!,MATCH($A436,#REF!,0),FALSE)</f>
        <v>#REF!</v>
      </c>
      <c r="V436" s="62" t="e">
        <f>HLOOKUP("Strap",#REF!,MATCH($A436,#REF!,0),FALSE)</f>
        <v>#REF!</v>
      </c>
      <c r="W436" s="62"/>
      <c r="X436" s="62"/>
      <c r="Y436" s="62"/>
      <c r="Z436" s="47"/>
      <c r="AA436" s="47" t="e">
        <f>HLOOKUP("Pad type",#REF!,MATCH($A436,#REF!,0),FALSE)</f>
        <v>#REF!</v>
      </c>
      <c r="AB436" s="63"/>
      <c r="AC436" s="63" t="e">
        <f>HLOOKUP("POR Pin State",#REF!,MATCH($A436,#REF!,0),FALSE)</f>
        <v>#REF!</v>
      </c>
      <c r="AD436" s="208"/>
      <c r="AE436" s="208"/>
      <c r="AF436" s="208"/>
      <c r="AG436" s="208"/>
      <c r="AH436" s="209"/>
      <c r="AI436" s="209"/>
      <c r="AJ436" s="210"/>
      <c r="AK436" s="210"/>
      <c r="AL436" s="210"/>
      <c r="AM436" s="210"/>
      <c r="AN436" s="210"/>
      <c r="AO436" s="210"/>
      <c r="AP436" s="210"/>
      <c r="AQ436" s="236" t="s">
        <v>994</v>
      </c>
      <c r="AR436" s="105"/>
      <c r="AS436" s="105"/>
      <c r="AT436" s="105"/>
      <c r="AU436" s="105"/>
      <c r="AV436" s="105"/>
      <c r="AW436" s="105"/>
      <c r="AX436" s="105"/>
      <c r="AY436" s="105"/>
      <c r="AZ436" s="105"/>
      <c r="BA436" s="105"/>
      <c r="BB436" s="218"/>
      <c r="BC436" s="105"/>
      <c r="BD436" s="219"/>
      <c r="BE436" s="231" t="s">
        <v>993</v>
      </c>
      <c r="BF436" s="147" t="e">
        <f>VLOOKUP($A436,#REF!,34,FALSE)</f>
        <v>#REF!</v>
      </c>
      <c r="BG436" s="148" t="e">
        <f>VLOOKUP($A436,#REF!,22,FALSE)</f>
        <v>#REF!</v>
      </c>
      <c r="BH436" s="149"/>
    </row>
    <row r="437" s="5" customFormat="1" ht="12.95" customHeight="1" spans="1:60">
      <c r="A437" s="48" t="s">
        <v>995</v>
      </c>
      <c r="B437" s="38" t="e">
        <f>VLOOKUP($A437,#REF!,34,FALSE)</f>
        <v>#REF!</v>
      </c>
      <c r="C437" s="39" t="str">
        <f t="shared" si="176"/>
        <v>unused_NVHS0_RX3N</v>
      </c>
      <c r="D437" s="40" t="e">
        <f>IF(LEN(VLOOKUP($A437,#REF!,8,FALSE)),LEFT(VLOOKUP($A437,#REF!,8,FALSE),LEN(VLOOKUP($A437,#REF!,8,FALSE))-2),"")</f>
        <v>#REF!</v>
      </c>
      <c r="E437" s="41" t="e">
        <f>IF(LEN(VLOOKUP($A437,#REF!,4,FALSE)),IF(INDEX(#REF!,MATCH($A437,#REF!,0),1),LEFT(VLOOKUP($A437,#REF!,4,FALSE),LEN(VLOOKUP($A437,#REF!,4,FALSE))-2),CONCATENATE(LEFT(VLOOKUP($A437,#REF!,4,FALSE),LEN(VLOOKUP($A437,#REF!,4,FALSE))-2),"*")),"")</f>
        <v>#REF!</v>
      </c>
      <c r="F437" s="42" t="e">
        <f>IF(LEN(VLOOKUP($A437,#REF!,5,FALSE)),IF(INDEX(#REF!,MATCH($A437,#REF!,0),2),LEFT(VLOOKUP($A437,#REF!,5,FALSE),LEN(VLOOKUP($A437,#REF!,5,FALSE))-2),CONCATENATE(LEFT(VLOOKUP($A437,#REF!,5,FALSE),LEN(VLOOKUP($A437,#REF!,5,FALSE))-2),"*")),"")</f>
        <v>#REF!</v>
      </c>
      <c r="G437" s="42" t="e">
        <f>IF(LEN(VLOOKUP($A437,#REF!,6,FALSE)),IF(INDEX(#REF!,MATCH($A437,#REF!,0),3),LEFT(VLOOKUP($A437,#REF!,6,FALSE),LEN(VLOOKUP($A437,#REF!,6,FALSE))-2),CONCATENATE(LEFT(VLOOKUP($A437,#REF!,6,FALSE),LEN(VLOOKUP($A437,#REF!,6,FALSE))-2),"*")),"")</f>
        <v>#REF!</v>
      </c>
      <c r="H437" s="43" t="e">
        <f>IF(LEN(VLOOKUP($A437,#REF!,7,FALSE)),IF(INDEX(#REF!,MATCH($A437,#REF!,0),4),LEFT(VLOOKUP($A437,#REF!,7,FALSE),LEN(VLOOKUP($A437,#REF!,7,FALSE))-2),CONCATENATE(LEFT(VLOOKUP($A437,#REF!,7,FALSE),LEN(VLOOKUP($A437,#REF!,7,FALSE))-2),"*")),"")</f>
        <v>#REF!</v>
      </c>
      <c r="I437" s="54" t="e">
        <f>IF(LEN(VLOOKUP($A437,#REF!,8,FALSE)),UPPER(RIGHT(VLOOKUP($A437,#REF!,8,FALSE),1)),"")</f>
        <v>#REF!</v>
      </c>
      <c r="J437" s="42" t="e">
        <f>IF(LEN(VLOOKUP($A437,#REF!,4,FALSE)),UPPER(RIGHT(VLOOKUP($A437,#REF!,4,FALSE),1)),"")</f>
        <v>#REF!</v>
      </c>
      <c r="K437" s="42" t="e">
        <f>IF(LEN(VLOOKUP($A437,#REF!,5,FALSE)),UPPER(RIGHT(VLOOKUP($A437,#REF!,5,FALSE),1)),"")</f>
        <v>#REF!</v>
      </c>
      <c r="L437" s="42" t="e">
        <f>IF(LEN(VLOOKUP($A437,#REF!,6,FALSE)),UPPER(RIGHT(VLOOKUP($A437,#REF!,6,FALSE),1)),"")</f>
        <v>#REF!</v>
      </c>
      <c r="M437" s="43" t="e">
        <f>IF(LEN(VLOOKUP($A437,#REF!,7,FALSE)),UPPER(RIGHT(VLOOKUP($A437,#REF!,7,FALSE),1)),"")</f>
        <v>#REF!</v>
      </c>
      <c r="N437" s="206"/>
      <c r="O437" s="206"/>
      <c r="P437" s="206"/>
      <c r="Q437" s="206"/>
      <c r="R437" s="206"/>
      <c r="S437" s="63" t="e">
        <f>HLOOKUP("Device Tree Pin Name",#REF!,MATCH($A437,#REF!,0),FALSE)</f>
        <v>#REF!</v>
      </c>
      <c r="T437" s="47" t="e">
        <f>HLOOKUP("power rail",#REF!,MATCH($A437,#REF!,0),FALSE)</f>
        <v>#REF!</v>
      </c>
      <c r="U437" s="62" t="e">
        <f>HLOOKUP("Wake Capable",#REF!,MATCH($A437,#REF!,0),FALSE)</f>
        <v>#REF!</v>
      </c>
      <c r="V437" s="62" t="e">
        <f>HLOOKUP("Strap",#REF!,MATCH($A437,#REF!,0),FALSE)</f>
        <v>#REF!</v>
      </c>
      <c r="W437" s="62"/>
      <c r="X437" s="62"/>
      <c r="Y437" s="62"/>
      <c r="Z437" s="47"/>
      <c r="AA437" s="47" t="e">
        <f>HLOOKUP("Pad type",#REF!,MATCH($A437,#REF!,0),FALSE)</f>
        <v>#REF!</v>
      </c>
      <c r="AB437" s="63"/>
      <c r="AC437" s="63" t="e">
        <f>HLOOKUP("POR Pin State",#REF!,MATCH($A437,#REF!,0),FALSE)</f>
        <v>#REF!</v>
      </c>
      <c r="AD437" s="208"/>
      <c r="AE437" s="208"/>
      <c r="AF437" s="208"/>
      <c r="AG437" s="208"/>
      <c r="AH437" s="209"/>
      <c r="AI437" s="209"/>
      <c r="AJ437" s="210"/>
      <c r="AK437" s="210"/>
      <c r="AL437" s="210"/>
      <c r="AM437" s="210"/>
      <c r="AN437" s="210"/>
      <c r="AO437" s="210"/>
      <c r="AP437" s="210"/>
      <c r="AQ437" s="237" t="s">
        <v>996</v>
      </c>
      <c r="AR437" s="105"/>
      <c r="AS437" s="105"/>
      <c r="AT437" s="105"/>
      <c r="AU437" s="105"/>
      <c r="AV437" s="105"/>
      <c r="AW437" s="105"/>
      <c r="AX437" s="105"/>
      <c r="AY437" s="105"/>
      <c r="AZ437" s="105"/>
      <c r="BA437" s="105"/>
      <c r="BB437" s="218"/>
      <c r="BC437" s="105"/>
      <c r="BD437" s="219"/>
      <c r="BE437" s="231" t="s">
        <v>995</v>
      </c>
      <c r="BF437" s="147" t="e">
        <f>VLOOKUP($A437,#REF!,34,FALSE)</f>
        <v>#REF!</v>
      </c>
      <c r="BG437" s="148" t="e">
        <f>VLOOKUP($A437,#REF!,22,FALSE)</f>
        <v>#REF!</v>
      </c>
      <c r="BH437" s="149"/>
    </row>
    <row r="438" s="5" customFormat="1" ht="12.95" customHeight="1" spans="1:60">
      <c r="A438" s="48" t="s">
        <v>997</v>
      </c>
      <c r="B438" s="38" t="e">
        <f>VLOOKUP($A438,#REF!,34,FALSE)</f>
        <v>#REF!</v>
      </c>
      <c r="C438" s="39" t="str">
        <f t="shared" si="176"/>
        <v>unused_NVHS0_TX3P</v>
      </c>
      <c r="D438" s="40" t="e">
        <f>IF(LEN(VLOOKUP($A438,#REF!,8,FALSE)),LEFT(VLOOKUP($A438,#REF!,8,FALSE),LEN(VLOOKUP($A438,#REF!,8,FALSE))-2),"")</f>
        <v>#REF!</v>
      </c>
      <c r="E438" s="41" t="e">
        <f>IF(LEN(VLOOKUP($A438,#REF!,4,FALSE)),IF(INDEX(#REF!,MATCH($A438,#REF!,0),1),LEFT(VLOOKUP($A438,#REF!,4,FALSE),LEN(VLOOKUP($A438,#REF!,4,FALSE))-2),CONCATENATE(LEFT(VLOOKUP($A438,#REF!,4,FALSE),LEN(VLOOKUP($A438,#REF!,4,FALSE))-2),"*")),"")</f>
        <v>#REF!</v>
      </c>
      <c r="F438" s="42" t="e">
        <f>IF(LEN(VLOOKUP($A438,#REF!,5,FALSE)),IF(INDEX(#REF!,MATCH($A438,#REF!,0),2),LEFT(VLOOKUP($A438,#REF!,5,FALSE),LEN(VLOOKUP($A438,#REF!,5,FALSE))-2),CONCATENATE(LEFT(VLOOKUP($A438,#REF!,5,FALSE),LEN(VLOOKUP($A438,#REF!,5,FALSE))-2),"*")),"")</f>
        <v>#REF!</v>
      </c>
      <c r="G438" s="42" t="e">
        <f>IF(LEN(VLOOKUP($A438,#REF!,6,FALSE)),IF(INDEX(#REF!,MATCH($A438,#REF!,0),3),LEFT(VLOOKUP($A438,#REF!,6,FALSE),LEN(VLOOKUP($A438,#REF!,6,FALSE))-2),CONCATENATE(LEFT(VLOOKUP($A438,#REF!,6,FALSE),LEN(VLOOKUP($A438,#REF!,6,FALSE))-2),"*")),"")</f>
        <v>#REF!</v>
      </c>
      <c r="H438" s="43" t="e">
        <f>IF(LEN(VLOOKUP($A438,#REF!,7,FALSE)),IF(INDEX(#REF!,MATCH($A438,#REF!,0),4),LEFT(VLOOKUP($A438,#REF!,7,FALSE),LEN(VLOOKUP($A438,#REF!,7,FALSE))-2),CONCATENATE(LEFT(VLOOKUP($A438,#REF!,7,FALSE),LEN(VLOOKUP($A438,#REF!,7,FALSE))-2),"*")),"")</f>
        <v>#REF!</v>
      </c>
      <c r="I438" s="54" t="e">
        <f>IF(LEN(VLOOKUP($A438,#REF!,8,FALSE)),UPPER(RIGHT(VLOOKUP($A438,#REF!,8,FALSE),1)),"")</f>
        <v>#REF!</v>
      </c>
      <c r="J438" s="42" t="e">
        <f>IF(LEN(VLOOKUP($A438,#REF!,4,FALSE)),UPPER(RIGHT(VLOOKUP($A438,#REF!,4,FALSE),1)),"")</f>
        <v>#REF!</v>
      </c>
      <c r="K438" s="42" t="e">
        <f>IF(LEN(VLOOKUP($A438,#REF!,5,FALSE)),UPPER(RIGHT(VLOOKUP($A438,#REF!,5,FALSE),1)),"")</f>
        <v>#REF!</v>
      </c>
      <c r="L438" s="42" t="e">
        <f>IF(LEN(VLOOKUP($A438,#REF!,6,FALSE)),UPPER(RIGHT(VLOOKUP($A438,#REF!,6,FALSE),1)),"")</f>
        <v>#REF!</v>
      </c>
      <c r="M438" s="43" t="e">
        <f>IF(LEN(VLOOKUP($A438,#REF!,7,FALSE)),UPPER(RIGHT(VLOOKUP($A438,#REF!,7,FALSE),1)),"")</f>
        <v>#REF!</v>
      </c>
      <c r="N438" s="206"/>
      <c r="O438" s="206"/>
      <c r="P438" s="206"/>
      <c r="Q438" s="206"/>
      <c r="R438" s="206"/>
      <c r="S438" s="63" t="e">
        <f>HLOOKUP("Device Tree Pin Name",#REF!,MATCH($A438,#REF!,0),FALSE)</f>
        <v>#REF!</v>
      </c>
      <c r="T438" s="47" t="e">
        <f>HLOOKUP("power rail",#REF!,MATCH($A438,#REF!,0),FALSE)</f>
        <v>#REF!</v>
      </c>
      <c r="U438" s="62" t="e">
        <f>HLOOKUP("Wake Capable",#REF!,MATCH($A438,#REF!,0),FALSE)</f>
        <v>#REF!</v>
      </c>
      <c r="V438" s="62" t="e">
        <f>HLOOKUP("Strap",#REF!,MATCH($A438,#REF!,0),FALSE)</f>
        <v>#REF!</v>
      </c>
      <c r="W438" s="62"/>
      <c r="X438" s="62"/>
      <c r="Y438" s="62"/>
      <c r="Z438" s="47"/>
      <c r="AA438" s="47" t="e">
        <f>HLOOKUP("Pad type",#REF!,MATCH($A438,#REF!,0),FALSE)</f>
        <v>#REF!</v>
      </c>
      <c r="AB438" s="63"/>
      <c r="AC438" s="63" t="e">
        <f>HLOOKUP("POR Pin State",#REF!,MATCH($A438,#REF!,0),FALSE)</f>
        <v>#REF!</v>
      </c>
      <c r="AD438" s="208"/>
      <c r="AE438" s="208"/>
      <c r="AF438" s="208"/>
      <c r="AG438" s="208"/>
      <c r="AH438" s="209"/>
      <c r="AI438" s="209"/>
      <c r="AJ438" s="210"/>
      <c r="AK438" s="210"/>
      <c r="AL438" s="210"/>
      <c r="AM438" s="210"/>
      <c r="AN438" s="210"/>
      <c r="AO438" s="210"/>
      <c r="AP438" s="210"/>
      <c r="AQ438" s="236" t="s">
        <v>998</v>
      </c>
      <c r="AR438" s="105"/>
      <c r="AS438" s="105"/>
      <c r="AT438" s="105"/>
      <c r="AU438" s="105"/>
      <c r="AV438" s="105"/>
      <c r="AW438" s="105"/>
      <c r="AX438" s="105"/>
      <c r="AY438" s="105"/>
      <c r="AZ438" s="105"/>
      <c r="BA438" s="105"/>
      <c r="BB438" s="218"/>
      <c r="BC438" s="105"/>
      <c r="BD438" s="219"/>
      <c r="BE438" s="231" t="s">
        <v>997</v>
      </c>
      <c r="BF438" s="147" t="e">
        <f>VLOOKUP($A438,#REF!,34,FALSE)</f>
        <v>#REF!</v>
      </c>
      <c r="BG438" s="148" t="e">
        <f>VLOOKUP($A438,#REF!,22,FALSE)</f>
        <v>#REF!</v>
      </c>
      <c r="BH438" s="149"/>
    </row>
    <row r="439" s="5" customFormat="1" ht="12.95" customHeight="1" spans="1:60">
      <c r="A439" s="48" t="s">
        <v>999</v>
      </c>
      <c r="B439" s="38" t="e">
        <f>VLOOKUP($A439,#REF!,34,FALSE)</f>
        <v>#REF!</v>
      </c>
      <c r="C439" s="39" t="str">
        <f t="shared" si="176"/>
        <v>unused_NVHS0_TX3N</v>
      </c>
      <c r="D439" s="40" t="e">
        <f>IF(LEN(VLOOKUP($A439,#REF!,8,FALSE)),LEFT(VLOOKUP($A439,#REF!,8,FALSE),LEN(VLOOKUP($A439,#REF!,8,FALSE))-2),"")</f>
        <v>#REF!</v>
      </c>
      <c r="E439" s="41" t="e">
        <f>IF(LEN(VLOOKUP($A439,#REF!,4,FALSE)),IF(INDEX(#REF!,MATCH($A439,#REF!,0),1),LEFT(VLOOKUP($A439,#REF!,4,FALSE),LEN(VLOOKUP($A439,#REF!,4,FALSE))-2),CONCATENATE(LEFT(VLOOKUP($A439,#REF!,4,FALSE),LEN(VLOOKUP($A439,#REF!,4,FALSE))-2),"*")),"")</f>
        <v>#REF!</v>
      </c>
      <c r="F439" s="42" t="e">
        <f>IF(LEN(VLOOKUP($A439,#REF!,5,FALSE)),IF(INDEX(#REF!,MATCH($A439,#REF!,0),2),LEFT(VLOOKUP($A439,#REF!,5,FALSE),LEN(VLOOKUP($A439,#REF!,5,FALSE))-2),CONCATENATE(LEFT(VLOOKUP($A439,#REF!,5,FALSE),LEN(VLOOKUP($A439,#REF!,5,FALSE))-2),"*")),"")</f>
        <v>#REF!</v>
      </c>
      <c r="G439" s="42" t="e">
        <f>IF(LEN(VLOOKUP($A439,#REF!,6,FALSE)),IF(INDEX(#REF!,MATCH($A439,#REF!,0),3),LEFT(VLOOKUP($A439,#REF!,6,FALSE),LEN(VLOOKUP($A439,#REF!,6,FALSE))-2),CONCATENATE(LEFT(VLOOKUP($A439,#REF!,6,FALSE),LEN(VLOOKUP($A439,#REF!,6,FALSE))-2),"*")),"")</f>
        <v>#REF!</v>
      </c>
      <c r="H439" s="43" t="e">
        <f>IF(LEN(VLOOKUP($A439,#REF!,7,FALSE)),IF(INDEX(#REF!,MATCH($A439,#REF!,0),4),LEFT(VLOOKUP($A439,#REF!,7,FALSE),LEN(VLOOKUP($A439,#REF!,7,FALSE))-2),CONCATENATE(LEFT(VLOOKUP($A439,#REF!,7,FALSE),LEN(VLOOKUP($A439,#REF!,7,FALSE))-2),"*")),"")</f>
        <v>#REF!</v>
      </c>
      <c r="I439" s="54" t="e">
        <f>IF(LEN(VLOOKUP($A439,#REF!,8,FALSE)),UPPER(RIGHT(VLOOKUP($A439,#REF!,8,FALSE),1)),"")</f>
        <v>#REF!</v>
      </c>
      <c r="J439" s="42" t="e">
        <f>IF(LEN(VLOOKUP($A439,#REF!,4,FALSE)),UPPER(RIGHT(VLOOKUP($A439,#REF!,4,FALSE),1)),"")</f>
        <v>#REF!</v>
      </c>
      <c r="K439" s="42" t="e">
        <f>IF(LEN(VLOOKUP($A439,#REF!,5,FALSE)),UPPER(RIGHT(VLOOKUP($A439,#REF!,5,FALSE),1)),"")</f>
        <v>#REF!</v>
      </c>
      <c r="L439" s="42" t="e">
        <f>IF(LEN(VLOOKUP($A439,#REF!,6,FALSE)),UPPER(RIGHT(VLOOKUP($A439,#REF!,6,FALSE),1)),"")</f>
        <v>#REF!</v>
      </c>
      <c r="M439" s="43" t="e">
        <f>IF(LEN(VLOOKUP($A439,#REF!,7,FALSE)),UPPER(RIGHT(VLOOKUP($A439,#REF!,7,FALSE),1)),"")</f>
        <v>#REF!</v>
      </c>
      <c r="N439" s="206"/>
      <c r="O439" s="206"/>
      <c r="P439" s="206"/>
      <c r="Q439" s="206"/>
      <c r="R439" s="206"/>
      <c r="S439" s="63" t="e">
        <f>HLOOKUP("Device Tree Pin Name",#REF!,MATCH($A439,#REF!,0),FALSE)</f>
        <v>#REF!</v>
      </c>
      <c r="T439" s="47" t="e">
        <f>HLOOKUP("power rail",#REF!,MATCH($A439,#REF!,0),FALSE)</f>
        <v>#REF!</v>
      </c>
      <c r="U439" s="62" t="e">
        <f>HLOOKUP("Wake Capable",#REF!,MATCH($A439,#REF!,0),FALSE)</f>
        <v>#REF!</v>
      </c>
      <c r="V439" s="62" t="e">
        <f>HLOOKUP("Strap",#REF!,MATCH($A439,#REF!,0),FALSE)</f>
        <v>#REF!</v>
      </c>
      <c r="W439" s="62"/>
      <c r="X439" s="62"/>
      <c r="Y439" s="62"/>
      <c r="Z439" s="47"/>
      <c r="AA439" s="47" t="e">
        <f>HLOOKUP("Pad type",#REF!,MATCH($A439,#REF!,0),FALSE)</f>
        <v>#REF!</v>
      </c>
      <c r="AB439" s="63"/>
      <c r="AC439" s="63" t="e">
        <f>HLOOKUP("POR Pin State",#REF!,MATCH($A439,#REF!,0),FALSE)</f>
        <v>#REF!</v>
      </c>
      <c r="AD439" s="208"/>
      <c r="AE439" s="208"/>
      <c r="AF439" s="208"/>
      <c r="AG439" s="208"/>
      <c r="AH439" s="209"/>
      <c r="AI439" s="209"/>
      <c r="AJ439" s="210"/>
      <c r="AK439" s="210"/>
      <c r="AL439" s="210"/>
      <c r="AM439" s="210"/>
      <c r="AN439" s="210"/>
      <c r="AO439" s="210"/>
      <c r="AP439" s="210"/>
      <c r="AQ439" s="237" t="s">
        <v>1000</v>
      </c>
      <c r="AR439" s="105"/>
      <c r="AS439" s="105"/>
      <c r="AT439" s="105"/>
      <c r="AU439" s="105"/>
      <c r="AV439" s="105"/>
      <c r="AW439" s="105"/>
      <c r="AX439" s="105"/>
      <c r="AY439" s="105"/>
      <c r="AZ439" s="105"/>
      <c r="BA439" s="105"/>
      <c r="BB439" s="218"/>
      <c r="BC439" s="105"/>
      <c r="BD439" s="219"/>
      <c r="BE439" s="231" t="s">
        <v>999</v>
      </c>
      <c r="BF439" s="147" t="e">
        <f>VLOOKUP($A439,#REF!,34,FALSE)</f>
        <v>#REF!</v>
      </c>
      <c r="BG439" s="148" t="e">
        <f>VLOOKUP($A439,#REF!,22,FALSE)</f>
        <v>#REF!</v>
      </c>
      <c r="BH439" s="149"/>
    </row>
    <row r="440" s="5" customFormat="1" ht="12.95" customHeight="1" spans="1:60">
      <c r="A440" s="48" t="s">
        <v>1001</v>
      </c>
      <c r="B440" s="38" t="e">
        <f>VLOOKUP($A440,#REF!,34,FALSE)</f>
        <v>#REF!</v>
      </c>
      <c r="C440" s="39" t="str">
        <f t="shared" si="176"/>
        <v>unused_NVHS0_RX4P</v>
      </c>
      <c r="D440" s="40" t="e">
        <f>IF(LEN(VLOOKUP($A440,#REF!,8,FALSE)),LEFT(VLOOKUP($A440,#REF!,8,FALSE),LEN(VLOOKUP($A440,#REF!,8,FALSE))-2),"")</f>
        <v>#REF!</v>
      </c>
      <c r="E440" s="41" t="e">
        <f>IF(LEN(VLOOKUP($A440,#REF!,4,FALSE)),IF(INDEX(#REF!,MATCH($A440,#REF!,0),1),LEFT(VLOOKUP($A440,#REF!,4,FALSE),LEN(VLOOKUP($A440,#REF!,4,FALSE))-2),CONCATENATE(LEFT(VLOOKUP($A440,#REF!,4,FALSE),LEN(VLOOKUP($A440,#REF!,4,FALSE))-2),"*")),"")</f>
        <v>#REF!</v>
      </c>
      <c r="F440" s="42" t="e">
        <f>IF(LEN(VLOOKUP($A440,#REF!,5,FALSE)),IF(INDEX(#REF!,MATCH($A440,#REF!,0),2),LEFT(VLOOKUP($A440,#REF!,5,FALSE),LEN(VLOOKUP($A440,#REF!,5,FALSE))-2),CONCATENATE(LEFT(VLOOKUP($A440,#REF!,5,FALSE),LEN(VLOOKUP($A440,#REF!,5,FALSE))-2),"*")),"")</f>
        <v>#REF!</v>
      </c>
      <c r="G440" s="42" t="e">
        <f>IF(LEN(VLOOKUP($A440,#REF!,6,FALSE)),IF(INDEX(#REF!,MATCH($A440,#REF!,0),3),LEFT(VLOOKUP($A440,#REF!,6,FALSE),LEN(VLOOKUP($A440,#REF!,6,FALSE))-2),CONCATENATE(LEFT(VLOOKUP($A440,#REF!,6,FALSE),LEN(VLOOKUP($A440,#REF!,6,FALSE))-2),"*")),"")</f>
        <v>#REF!</v>
      </c>
      <c r="H440" s="43" t="e">
        <f>IF(LEN(VLOOKUP($A440,#REF!,7,FALSE)),IF(INDEX(#REF!,MATCH($A440,#REF!,0),4),LEFT(VLOOKUP($A440,#REF!,7,FALSE),LEN(VLOOKUP($A440,#REF!,7,FALSE))-2),CONCATENATE(LEFT(VLOOKUP($A440,#REF!,7,FALSE),LEN(VLOOKUP($A440,#REF!,7,FALSE))-2),"*")),"")</f>
        <v>#REF!</v>
      </c>
      <c r="I440" s="54" t="e">
        <f>IF(LEN(VLOOKUP($A440,#REF!,8,FALSE)),UPPER(RIGHT(VLOOKUP($A440,#REF!,8,FALSE),1)),"")</f>
        <v>#REF!</v>
      </c>
      <c r="J440" s="42" t="e">
        <f>IF(LEN(VLOOKUP($A440,#REF!,4,FALSE)),UPPER(RIGHT(VLOOKUP($A440,#REF!,4,FALSE),1)),"")</f>
        <v>#REF!</v>
      </c>
      <c r="K440" s="42" t="e">
        <f>IF(LEN(VLOOKUP($A440,#REF!,5,FALSE)),UPPER(RIGHT(VLOOKUP($A440,#REF!,5,FALSE),1)),"")</f>
        <v>#REF!</v>
      </c>
      <c r="L440" s="42" t="e">
        <f>IF(LEN(VLOOKUP($A440,#REF!,6,FALSE)),UPPER(RIGHT(VLOOKUP($A440,#REF!,6,FALSE),1)),"")</f>
        <v>#REF!</v>
      </c>
      <c r="M440" s="43" t="e">
        <f>IF(LEN(VLOOKUP($A440,#REF!,7,FALSE)),UPPER(RIGHT(VLOOKUP($A440,#REF!,7,FALSE),1)),"")</f>
        <v>#REF!</v>
      </c>
      <c r="N440" s="206"/>
      <c r="O440" s="206"/>
      <c r="P440" s="206"/>
      <c r="Q440" s="206"/>
      <c r="R440" s="206"/>
      <c r="S440" s="63" t="e">
        <f>HLOOKUP("Device Tree Pin Name",#REF!,MATCH($A440,#REF!,0),FALSE)</f>
        <v>#REF!</v>
      </c>
      <c r="T440" s="47" t="e">
        <f>HLOOKUP("power rail",#REF!,MATCH($A440,#REF!,0),FALSE)</f>
        <v>#REF!</v>
      </c>
      <c r="U440" s="62" t="e">
        <f>HLOOKUP("Wake Capable",#REF!,MATCH($A440,#REF!,0),FALSE)</f>
        <v>#REF!</v>
      </c>
      <c r="V440" s="62" t="e">
        <f>HLOOKUP("Strap",#REF!,MATCH($A440,#REF!,0),FALSE)</f>
        <v>#REF!</v>
      </c>
      <c r="W440" s="62"/>
      <c r="X440" s="62"/>
      <c r="Y440" s="62"/>
      <c r="Z440" s="47"/>
      <c r="AA440" s="47" t="e">
        <f>HLOOKUP("Pad type",#REF!,MATCH($A440,#REF!,0),FALSE)</f>
        <v>#REF!</v>
      </c>
      <c r="AB440" s="63"/>
      <c r="AC440" s="63" t="e">
        <f>HLOOKUP("POR Pin State",#REF!,MATCH($A440,#REF!,0),FALSE)</f>
        <v>#REF!</v>
      </c>
      <c r="AD440" s="208"/>
      <c r="AE440" s="208"/>
      <c r="AF440" s="208"/>
      <c r="AG440" s="208"/>
      <c r="AH440" s="209"/>
      <c r="AI440" s="209"/>
      <c r="AJ440" s="210"/>
      <c r="AK440" s="210"/>
      <c r="AL440" s="210"/>
      <c r="AM440" s="210"/>
      <c r="AN440" s="210"/>
      <c r="AO440" s="210"/>
      <c r="AP440" s="210"/>
      <c r="AQ440" s="236" t="s">
        <v>1002</v>
      </c>
      <c r="AR440" s="105"/>
      <c r="AS440" s="105"/>
      <c r="AT440" s="105"/>
      <c r="AU440" s="105"/>
      <c r="AV440" s="105"/>
      <c r="AW440" s="105"/>
      <c r="AX440" s="105"/>
      <c r="AY440" s="105"/>
      <c r="AZ440" s="105"/>
      <c r="BA440" s="105"/>
      <c r="BB440" s="218"/>
      <c r="BC440" s="105"/>
      <c r="BD440" s="219"/>
      <c r="BE440" s="231" t="s">
        <v>1001</v>
      </c>
      <c r="BF440" s="147" t="e">
        <f>VLOOKUP($A440,#REF!,34,FALSE)</f>
        <v>#REF!</v>
      </c>
      <c r="BG440" s="148" t="e">
        <f>VLOOKUP($A440,#REF!,22,FALSE)</f>
        <v>#REF!</v>
      </c>
      <c r="BH440" s="149"/>
    </row>
    <row r="441" s="5" customFormat="1" ht="12.95" customHeight="1" spans="1:60">
      <c r="A441" s="48" t="s">
        <v>1003</v>
      </c>
      <c r="B441" s="38" t="e">
        <f>VLOOKUP($A441,#REF!,34,FALSE)</f>
        <v>#REF!</v>
      </c>
      <c r="C441" s="39" t="str">
        <f t="shared" si="176"/>
        <v>unused_NVHS0_RX4N</v>
      </c>
      <c r="D441" s="40" t="e">
        <f>IF(LEN(VLOOKUP($A441,#REF!,8,FALSE)),LEFT(VLOOKUP($A441,#REF!,8,FALSE),LEN(VLOOKUP($A441,#REF!,8,FALSE))-2),"")</f>
        <v>#REF!</v>
      </c>
      <c r="E441" s="41" t="e">
        <f>IF(LEN(VLOOKUP($A441,#REF!,4,FALSE)),IF(INDEX(#REF!,MATCH($A441,#REF!,0),1),LEFT(VLOOKUP($A441,#REF!,4,FALSE),LEN(VLOOKUP($A441,#REF!,4,FALSE))-2),CONCATENATE(LEFT(VLOOKUP($A441,#REF!,4,FALSE),LEN(VLOOKUP($A441,#REF!,4,FALSE))-2),"*")),"")</f>
        <v>#REF!</v>
      </c>
      <c r="F441" s="42" t="e">
        <f>IF(LEN(VLOOKUP($A441,#REF!,5,FALSE)),IF(INDEX(#REF!,MATCH($A441,#REF!,0),2),LEFT(VLOOKUP($A441,#REF!,5,FALSE),LEN(VLOOKUP($A441,#REF!,5,FALSE))-2),CONCATENATE(LEFT(VLOOKUP($A441,#REF!,5,FALSE),LEN(VLOOKUP($A441,#REF!,5,FALSE))-2),"*")),"")</f>
        <v>#REF!</v>
      </c>
      <c r="G441" s="42" t="e">
        <f>IF(LEN(VLOOKUP($A441,#REF!,6,FALSE)),IF(INDEX(#REF!,MATCH($A441,#REF!,0),3),LEFT(VLOOKUP($A441,#REF!,6,FALSE),LEN(VLOOKUP($A441,#REF!,6,FALSE))-2),CONCATENATE(LEFT(VLOOKUP($A441,#REF!,6,FALSE),LEN(VLOOKUP($A441,#REF!,6,FALSE))-2),"*")),"")</f>
        <v>#REF!</v>
      </c>
      <c r="H441" s="43" t="e">
        <f>IF(LEN(VLOOKUP($A441,#REF!,7,FALSE)),IF(INDEX(#REF!,MATCH($A441,#REF!,0),4),LEFT(VLOOKUP($A441,#REF!,7,FALSE),LEN(VLOOKUP($A441,#REF!,7,FALSE))-2),CONCATENATE(LEFT(VLOOKUP($A441,#REF!,7,FALSE),LEN(VLOOKUP($A441,#REF!,7,FALSE))-2),"*")),"")</f>
        <v>#REF!</v>
      </c>
      <c r="I441" s="54" t="e">
        <f>IF(LEN(VLOOKUP($A441,#REF!,8,FALSE)),UPPER(RIGHT(VLOOKUP($A441,#REF!,8,FALSE),1)),"")</f>
        <v>#REF!</v>
      </c>
      <c r="J441" s="42" t="e">
        <f>IF(LEN(VLOOKUP($A441,#REF!,4,FALSE)),UPPER(RIGHT(VLOOKUP($A441,#REF!,4,FALSE),1)),"")</f>
        <v>#REF!</v>
      </c>
      <c r="K441" s="42" t="e">
        <f>IF(LEN(VLOOKUP($A441,#REF!,5,FALSE)),UPPER(RIGHT(VLOOKUP($A441,#REF!,5,FALSE),1)),"")</f>
        <v>#REF!</v>
      </c>
      <c r="L441" s="42" t="e">
        <f>IF(LEN(VLOOKUP($A441,#REF!,6,FALSE)),UPPER(RIGHT(VLOOKUP($A441,#REF!,6,FALSE),1)),"")</f>
        <v>#REF!</v>
      </c>
      <c r="M441" s="43" t="e">
        <f>IF(LEN(VLOOKUP($A441,#REF!,7,FALSE)),UPPER(RIGHT(VLOOKUP($A441,#REF!,7,FALSE),1)),"")</f>
        <v>#REF!</v>
      </c>
      <c r="N441" s="206"/>
      <c r="O441" s="206"/>
      <c r="P441" s="206"/>
      <c r="Q441" s="206"/>
      <c r="R441" s="206"/>
      <c r="S441" s="63" t="e">
        <f>HLOOKUP("Device Tree Pin Name",#REF!,MATCH($A441,#REF!,0),FALSE)</f>
        <v>#REF!</v>
      </c>
      <c r="T441" s="47" t="e">
        <f>HLOOKUP("power rail",#REF!,MATCH($A441,#REF!,0),FALSE)</f>
        <v>#REF!</v>
      </c>
      <c r="U441" s="62" t="e">
        <f>HLOOKUP("Wake Capable",#REF!,MATCH($A441,#REF!,0),FALSE)</f>
        <v>#REF!</v>
      </c>
      <c r="V441" s="62" t="e">
        <f>HLOOKUP("Strap",#REF!,MATCH($A441,#REF!,0),FALSE)</f>
        <v>#REF!</v>
      </c>
      <c r="W441" s="62"/>
      <c r="X441" s="62"/>
      <c r="Y441" s="62"/>
      <c r="Z441" s="47"/>
      <c r="AA441" s="47" t="e">
        <f>HLOOKUP("Pad type",#REF!,MATCH($A441,#REF!,0),FALSE)</f>
        <v>#REF!</v>
      </c>
      <c r="AB441" s="63"/>
      <c r="AC441" s="63" t="e">
        <f>HLOOKUP("POR Pin State",#REF!,MATCH($A441,#REF!,0),FALSE)</f>
        <v>#REF!</v>
      </c>
      <c r="AD441" s="208"/>
      <c r="AE441" s="208"/>
      <c r="AF441" s="208"/>
      <c r="AG441" s="208"/>
      <c r="AH441" s="209"/>
      <c r="AI441" s="209"/>
      <c r="AJ441" s="210"/>
      <c r="AK441" s="210"/>
      <c r="AL441" s="210"/>
      <c r="AM441" s="210"/>
      <c r="AN441" s="210"/>
      <c r="AO441" s="210"/>
      <c r="AP441" s="210"/>
      <c r="AQ441" s="237" t="s">
        <v>1004</v>
      </c>
      <c r="AR441" s="105"/>
      <c r="AS441" s="105"/>
      <c r="AT441" s="105"/>
      <c r="AU441" s="105"/>
      <c r="AV441" s="105"/>
      <c r="AW441" s="105"/>
      <c r="AX441" s="105"/>
      <c r="AY441" s="105"/>
      <c r="AZ441" s="105"/>
      <c r="BA441" s="105"/>
      <c r="BB441" s="218"/>
      <c r="BC441" s="105"/>
      <c r="BD441" s="219"/>
      <c r="BE441" s="231" t="s">
        <v>1003</v>
      </c>
      <c r="BF441" s="147" t="e">
        <f>VLOOKUP($A441,#REF!,34,FALSE)</f>
        <v>#REF!</v>
      </c>
      <c r="BG441" s="148" t="e">
        <f>VLOOKUP($A441,#REF!,22,FALSE)</f>
        <v>#REF!</v>
      </c>
      <c r="BH441" s="149"/>
    </row>
    <row r="442" s="5" customFormat="1" ht="12.95" customHeight="1" spans="1:60">
      <c r="A442" s="48" t="s">
        <v>1005</v>
      </c>
      <c r="B442" s="38" t="e">
        <f>VLOOKUP($A442,#REF!,34,FALSE)</f>
        <v>#REF!</v>
      </c>
      <c r="C442" s="39" t="str">
        <f t="shared" si="176"/>
        <v>unused_NVHS0_TX4P</v>
      </c>
      <c r="D442" s="40" t="e">
        <f>IF(LEN(VLOOKUP($A442,#REF!,8,FALSE)),LEFT(VLOOKUP($A442,#REF!,8,FALSE),LEN(VLOOKUP($A442,#REF!,8,FALSE))-2),"")</f>
        <v>#REF!</v>
      </c>
      <c r="E442" s="41" t="e">
        <f>IF(LEN(VLOOKUP($A442,#REF!,4,FALSE)),IF(INDEX(#REF!,MATCH($A442,#REF!,0),1),LEFT(VLOOKUP($A442,#REF!,4,FALSE),LEN(VLOOKUP($A442,#REF!,4,FALSE))-2),CONCATENATE(LEFT(VLOOKUP($A442,#REF!,4,FALSE),LEN(VLOOKUP($A442,#REF!,4,FALSE))-2),"*")),"")</f>
        <v>#REF!</v>
      </c>
      <c r="F442" s="42" t="e">
        <f>IF(LEN(VLOOKUP($A442,#REF!,5,FALSE)),IF(INDEX(#REF!,MATCH($A442,#REF!,0),2),LEFT(VLOOKUP($A442,#REF!,5,FALSE),LEN(VLOOKUP($A442,#REF!,5,FALSE))-2),CONCATENATE(LEFT(VLOOKUP($A442,#REF!,5,FALSE),LEN(VLOOKUP($A442,#REF!,5,FALSE))-2),"*")),"")</f>
        <v>#REF!</v>
      </c>
      <c r="G442" s="42" t="e">
        <f>IF(LEN(VLOOKUP($A442,#REF!,6,FALSE)),IF(INDEX(#REF!,MATCH($A442,#REF!,0),3),LEFT(VLOOKUP($A442,#REF!,6,FALSE),LEN(VLOOKUP($A442,#REF!,6,FALSE))-2),CONCATENATE(LEFT(VLOOKUP($A442,#REF!,6,FALSE),LEN(VLOOKUP($A442,#REF!,6,FALSE))-2),"*")),"")</f>
        <v>#REF!</v>
      </c>
      <c r="H442" s="43" t="e">
        <f>IF(LEN(VLOOKUP($A442,#REF!,7,FALSE)),IF(INDEX(#REF!,MATCH($A442,#REF!,0),4),LEFT(VLOOKUP($A442,#REF!,7,FALSE),LEN(VLOOKUP($A442,#REF!,7,FALSE))-2),CONCATENATE(LEFT(VLOOKUP($A442,#REF!,7,FALSE),LEN(VLOOKUP($A442,#REF!,7,FALSE))-2),"*")),"")</f>
        <v>#REF!</v>
      </c>
      <c r="I442" s="54" t="e">
        <f>IF(LEN(VLOOKUP($A442,#REF!,8,FALSE)),UPPER(RIGHT(VLOOKUP($A442,#REF!,8,FALSE),1)),"")</f>
        <v>#REF!</v>
      </c>
      <c r="J442" s="42" t="e">
        <f>IF(LEN(VLOOKUP($A442,#REF!,4,FALSE)),UPPER(RIGHT(VLOOKUP($A442,#REF!,4,FALSE),1)),"")</f>
        <v>#REF!</v>
      </c>
      <c r="K442" s="42" t="e">
        <f>IF(LEN(VLOOKUP($A442,#REF!,5,FALSE)),UPPER(RIGHT(VLOOKUP($A442,#REF!,5,FALSE),1)),"")</f>
        <v>#REF!</v>
      </c>
      <c r="L442" s="42" t="e">
        <f>IF(LEN(VLOOKUP($A442,#REF!,6,FALSE)),UPPER(RIGHT(VLOOKUP($A442,#REF!,6,FALSE),1)),"")</f>
        <v>#REF!</v>
      </c>
      <c r="M442" s="43" t="e">
        <f>IF(LEN(VLOOKUP($A442,#REF!,7,FALSE)),UPPER(RIGHT(VLOOKUP($A442,#REF!,7,FALSE),1)),"")</f>
        <v>#REF!</v>
      </c>
      <c r="N442" s="206"/>
      <c r="O442" s="206"/>
      <c r="P442" s="206"/>
      <c r="Q442" s="206"/>
      <c r="R442" s="206"/>
      <c r="S442" s="63" t="e">
        <f>HLOOKUP("Device Tree Pin Name",#REF!,MATCH($A442,#REF!,0),FALSE)</f>
        <v>#REF!</v>
      </c>
      <c r="T442" s="47" t="e">
        <f>HLOOKUP("power rail",#REF!,MATCH($A442,#REF!,0),FALSE)</f>
        <v>#REF!</v>
      </c>
      <c r="U442" s="62" t="e">
        <f>HLOOKUP("Wake Capable",#REF!,MATCH($A442,#REF!,0),FALSE)</f>
        <v>#REF!</v>
      </c>
      <c r="V442" s="62" t="e">
        <f>HLOOKUP("Strap",#REF!,MATCH($A442,#REF!,0),FALSE)</f>
        <v>#REF!</v>
      </c>
      <c r="W442" s="62"/>
      <c r="X442" s="62"/>
      <c r="Y442" s="62"/>
      <c r="Z442" s="47"/>
      <c r="AA442" s="47" t="e">
        <f>HLOOKUP("Pad type",#REF!,MATCH($A442,#REF!,0),FALSE)</f>
        <v>#REF!</v>
      </c>
      <c r="AB442" s="63"/>
      <c r="AC442" s="63" t="e">
        <f>HLOOKUP("POR Pin State",#REF!,MATCH($A442,#REF!,0),FALSE)</f>
        <v>#REF!</v>
      </c>
      <c r="AD442" s="208"/>
      <c r="AE442" s="208"/>
      <c r="AF442" s="208"/>
      <c r="AG442" s="208"/>
      <c r="AH442" s="209"/>
      <c r="AI442" s="209"/>
      <c r="AJ442" s="210"/>
      <c r="AK442" s="210"/>
      <c r="AL442" s="210"/>
      <c r="AM442" s="210"/>
      <c r="AN442" s="210"/>
      <c r="AO442" s="210"/>
      <c r="AP442" s="210"/>
      <c r="AQ442" s="236" t="s">
        <v>1006</v>
      </c>
      <c r="AR442" s="105"/>
      <c r="AS442" s="105"/>
      <c r="AT442" s="105"/>
      <c r="AU442" s="105"/>
      <c r="AV442" s="105"/>
      <c r="AW442" s="105"/>
      <c r="AX442" s="105"/>
      <c r="AY442" s="105"/>
      <c r="AZ442" s="105"/>
      <c r="BA442" s="105"/>
      <c r="BB442" s="218"/>
      <c r="BC442" s="105"/>
      <c r="BD442" s="219"/>
      <c r="BE442" s="231" t="s">
        <v>1005</v>
      </c>
      <c r="BF442" s="147" t="e">
        <f>VLOOKUP($A442,#REF!,34,FALSE)</f>
        <v>#REF!</v>
      </c>
      <c r="BG442" s="148" t="e">
        <f>VLOOKUP($A442,#REF!,22,FALSE)</f>
        <v>#REF!</v>
      </c>
      <c r="BH442" s="149"/>
    </row>
    <row r="443" s="5" customFormat="1" ht="12.95" customHeight="1" spans="1:60">
      <c r="A443" s="48" t="s">
        <v>1007</v>
      </c>
      <c r="B443" s="38" t="e">
        <f>VLOOKUP($A443,#REF!,34,FALSE)</f>
        <v>#REF!</v>
      </c>
      <c r="C443" s="39" t="str">
        <f t="shared" si="176"/>
        <v>unused_NVHS0_TX4N</v>
      </c>
      <c r="D443" s="40" t="e">
        <f>IF(LEN(VLOOKUP($A443,#REF!,8,FALSE)),LEFT(VLOOKUP($A443,#REF!,8,FALSE),LEN(VLOOKUP($A443,#REF!,8,FALSE))-2),"")</f>
        <v>#REF!</v>
      </c>
      <c r="E443" s="41" t="e">
        <f>IF(LEN(VLOOKUP($A443,#REF!,4,FALSE)),IF(INDEX(#REF!,MATCH($A443,#REF!,0),1),LEFT(VLOOKUP($A443,#REF!,4,FALSE),LEN(VLOOKUP($A443,#REF!,4,FALSE))-2),CONCATENATE(LEFT(VLOOKUP($A443,#REF!,4,FALSE),LEN(VLOOKUP($A443,#REF!,4,FALSE))-2),"*")),"")</f>
        <v>#REF!</v>
      </c>
      <c r="F443" s="42" t="e">
        <f>IF(LEN(VLOOKUP($A443,#REF!,5,FALSE)),IF(INDEX(#REF!,MATCH($A443,#REF!,0),2),LEFT(VLOOKUP($A443,#REF!,5,FALSE),LEN(VLOOKUP($A443,#REF!,5,FALSE))-2),CONCATENATE(LEFT(VLOOKUP($A443,#REF!,5,FALSE),LEN(VLOOKUP($A443,#REF!,5,FALSE))-2),"*")),"")</f>
        <v>#REF!</v>
      </c>
      <c r="G443" s="42" t="e">
        <f>IF(LEN(VLOOKUP($A443,#REF!,6,FALSE)),IF(INDEX(#REF!,MATCH($A443,#REF!,0),3),LEFT(VLOOKUP($A443,#REF!,6,FALSE),LEN(VLOOKUP($A443,#REF!,6,FALSE))-2),CONCATENATE(LEFT(VLOOKUP($A443,#REF!,6,FALSE),LEN(VLOOKUP($A443,#REF!,6,FALSE))-2),"*")),"")</f>
        <v>#REF!</v>
      </c>
      <c r="H443" s="43" t="e">
        <f>IF(LEN(VLOOKUP($A443,#REF!,7,FALSE)),IF(INDEX(#REF!,MATCH($A443,#REF!,0),4),LEFT(VLOOKUP($A443,#REF!,7,FALSE),LEN(VLOOKUP($A443,#REF!,7,FALSE))-2),CONCATENATE(LEFT(VLOOKUP($A443,#REF!,7,FALSE),LEN(VLOOKUP($A443,#REF!,7,FALSE))-2),"*")),"")</f>
        <v>#REF!</v>
      </c>
      <c r="I443" s="54" t="e">
        <f>IF(LEN(VLOOKUP($A443,#REF!,8,FALSE)),UPPER(RIGHT(VLOOKUP($A443,#REF!,8,FALSE),1)),"")</f>
        <v>#REF!</v>
      </c>
      <c r="J443" s="42" t="e">
        <f>IF(LEN(VLOOKUP($A443,#REF!,4,FALSE)),UPPER(RIGHT(VLOOKUP($A443,#REF!,4,FALSE),1)),"")</f>
        <v>#REF!</v>
      </c>
      <c r="K443" s="42" t="e">
        <f>IF(LEN(VLOOKUP($A443,#REF!,5,FALSE)),UPPER(RIGHT(VLOOKUP($A443,#REF!,5,FALSE),1)),"")</f>
        <v>#REF!</v>
      </c>
      <c r="L443" s="42" t="e">
        <f>IF(LEN(VLOOKUP($A443,#REF!,6,FALSE)),UPPER(RIGHT(VLOOKUP($A443,#REF!,6,FALSE),1)),"")</f>
        <v>#REF!</v>
      </c>
      <c r="M443" s="43" t="e">
        <f>IF(LEN(VLOOKUP($A443,#REF!,7,FALSE)),UPPER(RIGHT(VLOOKUP($A443,#REF!,7,FALSE),1)),"")</f>
        <v>#REF!</v>
      </c>
      <c r="N443" s="206"/>
      <c r="O443" s="206"/>
      <c r="P443" s="206"/>
      <c r="Q443" s="206"/>
      <c r="R443" s="206"/>
      <c r="S443" s="63" t="e">
        <f>HLOOKUP("Device Tree Pin Name",#REF!,MATCH($A443,#REF!,0),FALSE)</f>
        <v>#REF!</v>
      </c>
      <c r="T443" s="47" t="e">
        <f>HLOOKUP("power rail",#REF!,MATCH($A443,#REF!,0),FALSE)</f>
        <v>#REF!</v>
      </c>
      <c r="U443" s="62" t="e">
        <f>HLOOKUP("Wake Capable",#REF!,MATCH($A443,#REF!,0),FALSE)</f>
        <v>#REF!</v>
      </c>
      <c r="V443" s="62" t="e">
        <f>HLOOKUP("Strap",#REF!,MATCH($A443,#REF!,0),FALSE)</f>
        <v>#REF!</v>
      </c>
      <c r="W443" s="62"/>
      <c r="X443" s="62"/>
      <c r="Y443" s="62"/>
      <c r="Z443" s="47"/>
      <c r="AA443" s="47" t="e">
        <f>HLOOKUP("Pad type",#REF!,MATCH($A443,#REF!,0),FALSE)</f>
        <v>#REF!</v>
      </c>
      <c r="AB443" s="63"/>
      <c r="AC443" s="63" t="e">
        <f>HLOOKUP("POR Pin State",#REF!,MATCH($A443,#REF!,0),FALSE)</f>
        <v>#REF!</v>
      </c>
      <c r="AD443" s="208"/>
      <c r="AE443" s="208"/>
      <c r="AF443" s="208"/>
      <c r="AG443" s="208"/>
      <c r="AH443" s="209"/>
      <c r="AI443" s="209"/>
      <c r="AJ443" s="210"/>
      <c r="AK443" s="210"/>
      <c r="AL443" s="210"/>
      <c r="AM443" s="210"/>
      <c r="AN443" s="210"/>
      <c r="AO443" s="210"/>
      <c r="AP443" s="210"/>
      <c r="AQ443" s="237" t="s">
        <v>1008</v>
      </c>
      <c r="AR443" s="105"/>
      <c r="AS443" s="105"/>
      <c r="AT443" s="105"/>
      <c r="AU443" s="105"/>
      <c r="AV443" s="105"/>
      <c r="AW443" s="105"/>
      <c r="AX443" s="105"/>
      <c r="AY443" s="105"/>
      <c r="AZ443" s="105"/>
      <c r="BA443" s="105"/>
      <c r="BB443" s="218"/>
      <c r="BC443" s="105"/>
      <c r="BD443" s="219"/>
      <c r="BE443" s="231" t="s">
        <v>1007</v>
      </c>
      <c r="BF443" s="147" t="e">
        <f>VLOOKUP($A443,#REF!,34,FALSE)</f>
        <v>#REF!</v>
      </c>
      <c r="BG443" s="148" t="e">
        <f>VLOOKUP($A443,#REF!,22,FALSE)</f>
        <v>#REF!</v>
      </c>
      <c r="BH443" s="149"/>
    </row>
    <row r="444" s="5" customFormat="1" ht="12.95" customHeight="1" spans="1:60">
      <c r="A444" s="48" t="s">
        <v>1009</v>
      </c>
      <c r="B444" s="38" t="e">
        <f>VLOOKUP($A444,#REF!,34,FALSE)</f>
        <v>#REF!</v>
      </c>
      <c r="C444" s="39" t="str">
        <f t="shared" si="176"/>
        <v>unused_NVHS0_RX5P</v>
      </c>
      <c r="D444" s="40" t="e">
        <f>IF(LEN(VLOOKUP($A444,#REF!,8,FALSE)),LEFT(VLOOKUP($A444,#REF!,8,FALSE),LEN(VLOOKUP($A444,#REF!,8,FALSE))-2),"")</f>
        <v>#REF!</v>
      </c>
      <c r="E444" s="41" t="e">
        <f>IF(LEN(VLOOKUP($A444,#REF!,4,FALSE)),IF(INDEX(#REF!,MATCH($A444,#REF!,0),1),LEFT(VLOOKUP($A444,#REF!,4,FALSE),LEN(VLOOKUP($A444,#REF!,4,FALSE))-2),CONCATENATE(LEFT(VLOOKUP($A444,#REF!,4,FALSE),LEN(VLOOKUP($A444,#REF!,4,FALSE))-2),"*")),"")</f>
        <v>#REF!</v>
      </c>
      <c r="F444" s="42" t="e">
        <f>IF(LEN(VLOOKUP($A444,#REF!,5,FALSE)),IF(INDEX(#REF!,MATCH($A444,#REF!,0),2),LEFT(VLOOKUP($A444,#REF!,5,FALSE),LEN(VLOOKUP($A444,#REF!,5,FALSE))-2),CONCATENATE(LEFT(VLOOKUP($A444,#REF!,5,FALSE),LEN(VLOOKUP($A444,#REF!,5,FALSE))-2),"*")),"")</f>
        <v>#REF!</v>
      </c>
      <c r="G444" s="42" t="e">
        <f>IF(LEN(VLOOKUP($A444,#REF!,6,FALSE)),IF(INDEX(#REF!,MATCH($A444,#REF!,0),3),LEFT(VLOOKUP($A444,#REF!,6,FALSE),LEN(VLOOKUP($A444,#REF!,6,FALSE))-2),CONCATENATE(LEFT(VLOOKUP($A444,#REF!,6,FALSE),LEN(VLOOKUP($A444,#REF!,6,FALSE))-2),"*")),"")</f>
        <v>#REF!</v>
      </c>
      <c r="H444" s="43" t="e">
        <f>IF(LEN(VLOOKUP($A444,#REF!,7,FALSE)),IF(INDEX(#REF!,MATCH($A444,#REF!,0),4),LEFT(VLOOKUP($A444,#REF!,7,FALSE),LEN(VLOOKUP($A444,#REF!,7,FALSE))-2),CONCATENATE(LEFT(VLOOKUP($A444,#REF!,7,FALSE),LEN(VLOOKUP($A444,#REF!,7,FALSE))-2),"*")),"")</f>
        <v>#REF!</v>
      </c>
      <c r="I444" s="54" t="e">
        <f>IF(LEN(VLOOKUP($A444,#REF!,8,FALSE)),UPPER(RIGHT(VLOOKUP($A444,#REF!,8,FALSE),1)),"")</f>
        <v>#REF!</v>
      </c>
      <c r="J444" s="42" t="e">
        <f>IF(LEN(VLOOKUP($A444,#REF!,4,FALSE)),UPPER(RIGHT(VLOOKUP($A444,#REF!,4,FALSE),1)),"")</f>
        <v>#REF!</v>
      </c>
      <c r="K444" s="42" t="e">
        <f>IF(LEN(VLOOKUP($A444,#REF!,5,FALSE)),UPPER(RIGHT(VLOOKUP($A444,#REF!,5,FALSE),1)),"")</f>
        <v>#REF!</v>
      </c>
      <c r="L444" s="42" t="e">
        <f>IF(LEN(VLOOKUP($A444,#REF!,6,FALSE)),UPPER(RIGHT(VLOOKUP($A444,#REF!,6,FALSE),1)),"")</f>
        <v>#REF!</v>
      </c>
      <c r="M444" s="43" t="e">
        <f>IF(LEN(VLOOKUP($A444,#REF!,7,FALSE)),UPPER(RIGHT(VLOOKUP($A444,#REF!,7,FALSE),1)),"")</f>
        <v>#REF!</v>
      </c>
      <c r="N444" s="206"/>
      <c r="O444" s="206"/>
      <c r="P444" s="206"/>
      <c r="Q444" s="206"/>
      <c r="R444" s="206"/>
      <c r="S444" s="63" t="e">
        <f>HLOOKUP("Device Tree Pin Name",#REF!,MATCH($A444,#REF!,0),FALSE)</f>
        <v>#REF!</v>
      </c>
      <c r="T444" s="47" t="e">
        <f>HLOOKUP("power rail",#REF!,MATCH($A444,#REF!,0),FALSE)</f>
        <v>#REF!</v>
      </c>
      <c r="U444" s="62" t="e">
        <f>HLOOKUP("Wake Capable",#REF!,MATCH($A444,#REF!,0),FALSE)</f>
        <v>#REF!</v>
      </c>
      <c r="V444" s="62" t="e">
        <f>HLOOKUP("Strap",#REF!,MATCH($A444,#REF!,0),FALSE)</f>
        <v>#REF!</v>
      </c>
      <c r="W444" s="62"/>
      <c r="X444" s="62"/>
      <c r="Y444" s="62"/>
      <c r="Z444" s="47"/>
      <c r="AA444" s="47" t="e">
        <f>HLOOKUP("Pad type",#REF!,MATCH($A444,#REF!,0),FALSE)</f>
        <v>#REF!</v>
      </c>
      <c r="AB444" s="63"/>
      <c r="AC444" s="63" t="e">
        <f>HLOOKUP("POR Pin State",#REF!,MATCH($A444,#REF!,0),FALSE)</f>
        <v>#REF!</v>
      </c>
      <c r="AD444" s="208"/>
      <c r="AE444" s="208"/>
      <c r="AF444" s="208"/>
      <c r="AG444" s="208"/>
      <c r="AH444" s="209"/>
      <c r="AI444" s="209"/>
      <c r="AJ444" s="210"/>
      <c r="AK444" s="210"/>
      <c r="AL444" s="210"/>
      <c r="AM444" s="210"/>
      <c r="AN444" s="210"/>
      <c r="AO444" s="210"/>
      <c r="AP444" s="210"/>
      <c r="AQ444" s="236" t="s">
        <v>1010</v>
      </c>
      <c r="AR444" s="105"/>
      <c r="AS444" s="105"/>
      <c r="AT444" s="105"/>
      <c r="AU444" s="105"/>
      <c r="AV444" s="105"/>
      <c r="AW444" s="105"/>
      <c r="AX444" s="105"/>
      <c r="AY444" s="105"/>
      <c r="AZ444" s="105"/>
      <c r="BA444" s="105"/>
      <c r="BB444" s="218"/>
      <c r="BC444" s="105"/>
      <c r="BD444" s="219"/>
      <c r="BE444" s="231" t="s">
        <v>1009</v>
      </c>
      <c r="BF444" s="147" t="e">
        <f>VLOOKUP($A444,#REF!,34,FALSE)</f>
        <v>#REF!</v>
      </c>
      <c r="BG444" s="148" t="e">
        <f>VLOOKUP($A444,#REF!,22,FALSE)</f>
        <v>#REF!</v>
      </c>
      <c r="BH444" s="149"/>
    </row>
    <row r="445" s="5" customFormat="1" ht="12.95" customHeight="1" spans="1:60">
      <c r="A445" s="48" t="s">
        <v>1011</v>
      </c>
      <c r="B445" s="38" t="e">
        <f>VLOOKUP($A445,#REF!,34,FALSE)</f>
        <v>#REF!</v>
      </c>
      <c r="C445" s="39" t="str">
        <f t="shared" si="176"/>
        <v>unused_NVHS0_RX5N</v>
      </c>
      <c r="D445" s="40" t="e">
        <f>IF(LEN(VLOOKUP($A445,#REF!,8,FALSE)),LEFT(VLOOKUP($A445,#REF!,8,FALSE),LEN(VLOOKUP($A445,#REF!,8,FALSE))-2),"")</f>
        <v>#REF!</v>
      </c>
      <c r="E445" s="41" t="e">
        <f>IF(LEN(VLOOKUP($A445,#REF!,4,FALSE)),IF(INDEX(#REF!,MATCH($A445,#REF!,0),1),LEFT(VLOOKUP($A445,#REF!,4,FALSE),LEN(VLOOKUP($A445,#REF!,4,FALSE))-2),CONCATENATE(LEFT(VLOOKUP($A445,#REF!,4,FALSE),LEN(VLOOKUP($A445,#REF!,4,FALSE))-2),"*")),"")</f>
        <v>#REF!</v>
      </c>
      <c r="F445" s="42" t="e">
        <f>IF(LEN(VLOOKUP($A445,#REF!,5,FALSE)),IF(INDEX(#REF!,MATCH($A445,#REF!,0),2),LEFT(VLOOKUP($A445,#REF!,5,FALSE),LEN(VLOOKUP($A445,#REF!,5,FALSE))-2),CONCATENATE(LEFT(VLOOKUP($A445,#REF!,5,FALSE),LEN(VLOOKUP($A445,#REF!,5,FALSE))-2),"*")),"")</f>
        <v>#REF!</v>
      </c>
      <c r="G445" s="42" t="e">
        <f>IF(LEN(VLOOKUP($A445,#REF!,6,FALSE)),IF(INDEX(#REF!,MATCH($A445,#REF!,0),3),LEFT(VLOOKUP($A445,#REF!,6,FALSE),LEN(VLOOKUP($A445,#REF!,6,FALSE))-2),CONCATENATE(LEFT(VLOOKUP($A445,#REF!,6,FALSE),LEN(VLOOKUP($A445,#REF!,6,FALSE))-2),"*")),"")</f>
        <v>#REF!</v>
      </c>
      <c r="H445" s="43" t="e">
        <f>IF(LEN(VLOOKUP($A445,#REF!,7,FALSE)),IF(INDEX(#REF!,MATCH($A445,#REF!,0),4),LEFT(VLOOKUP($A445,#REF!,7,FALSE),LEN(VLOOKUP($A445,#REF!,7,FALSE))-2),CONCATENATE(LEFT(VLOOKUP($A445,#REF!,7,FALSE),LEN(VLOOKUP($A445,#REF!,7,FALSE))-2),"*")),"")</f>
        <v>#REF!</v>
      </c>
      <c r="I445" s="54" t="e">
        <f>IF(LEN(VLOOKUP($A445,#REF!,8,FALSE)),UPPER(RIGHT(VLOOKUP($A445,#REF!,8,FALSE),1)),"")</f>
        <v>#REF!</v>
      </c>
      <c r="J445" s="42" t="e">
        <f>IF(LEN(VLOOKUP($A445,#REF!,4,FALSE)),UPPER(RIGHT(VLOOKUP($A445,#REF!,4,FALSE),1)),"")</f>
        <v>#REF!</v>
      </c>
      <c r="K445" s="42" t="e">
        <f>IF(LEN(VLOOKUP($A445,#REF!,5,FALSE)),UPPER(RIGHT(VLOOKUP($A445,#REF!,5,FALSE),1)),"")</f>
        <v>#REF!</v>
      </c>
      <c r="L445" s="42" t="e">
        <f>IF(LEN(VLOOKUP($A445,#REF!,6,FALSE)),UPPER(RIGHT(VLOOKUP($A445,#REF!,6,FALSE),1)),"")</f>
        <v>#REF!</v>
      </c>
      <c r="M445" s="43" t="e">
        <f>IF(LEN(VLOOKUP($A445,#REF!,7,FALSE)),UPPER(RIGHT(VLOOKUP($A445,#REF!,7,FALSE),1)),"")</f>
        <v>#REF!</v>
      </c>
      <c r="N445" s="206"/>
      <c r="O445" s="206"/>
      <c r="P445" s="206"/>
      <c r="Q445" s="206"/>
      <c r="R445" s="206"/>
      <c r="S445" s="63" t="e">
        <f>HLOOKUP("Device Tree Pin Name",#REF!,MATCH($A445,#REF!,0),FALSE)</f>
        <v>#REF!</v>
      </c>
      <c r="T445" s="47" t="e">
        <f>HLOOKUP("power rail",#REF!,MATCH($A445,#REF!,0),FALSE)</f>
        <v>#REF!</v>
      </c>
      <c r="U445" s="62" t="e">
        <f>HLOOKUP("Wake Capable",#REF!,MATCH($A445,#REF!,0),FALSE)</f>
        <v>#REF!</v>
      </c>
      <c r="V445" s="62" t="e">
        <f>HLOOKUP("Strap",#REF!,MATCH($A445,#REF!,0),FALSE)</f>
        <v>#REF!</v>
      </c>
      <c r="W445" s="62"/>
      <c r="X445" s="62"/>
      <c r="Y445" s="62"/>
      <c r="Z445" s="47"/>
      <c r="AA445" s="47" t="e">
        <f>HLOOKUP("Pad type",#REF!,MATCH($A445,#REF!,0),FALSE)</f>
        <v>#REF!</v>
      </c>
      <c r="AB445" s="63"/>
      <c r="AC445" s="63" t="e">
        <f>HLOOKUP("POR Pin State",#REF!,MATCH($A445,#REF!,0),FALSE)</f>
        <v>#REF!</v>
      </c>
      <c r="AD445" s="208"/>
      <c r="AE445" s="208"/>
      <c r="AF445" s="208"/>
      <c r="AG445" s="208"/>
      <c r="AH445" s="209"/>
      <c r="AI445" s="209"/>
      <c r="AJ445" s="210"/>
      <c r="AK445" s="210"/>
      <c r="AL445" s="210"/>
      <c r="AM445" s="210"/>
      <c r="AN445" s="210"/>
      <c r="AO445" s="210"/>
      <c r="AP445" s="210"/>
      <c r="AQ445" s="237" t="s">
        <v>1012</v>
      </c>
      <c r="AR445" s="105"/>
      <c r="AS445" s="105"/>
      <c r="AT445" s="105"/>
      <c r="AU445" s="105"/>
      <c r="AV445" s="105"/>
      <c r="AW445" s="105"/>
      <c r="AX445" s="105"/>
      <c r="AY445" s="105"/>
      <c r="AZ445" s="105"/>
      <c r="BA445" s="105"/>
      <c r="BB445" s="218"/>
      <c r="BC445" s="105"/>
      <c r="BD445" s="219"/>
      <c r="BE445" s="231" t="s">
        <v>1011</v>
      </c>
      <c r="BF445" s="147" t="e">
        <f>VLOOKUP($A445,#REF!,34,FALSE)</f>
        <v>#REF!</v>
      </c>
      <c r="BG445" s="148" t="e">
        <f>VLOOKUP($A445,#REF!,22,FALSE)</f>
        <v>#REF!</v>
      </c>
      <c r="BH445" s="149"/>
    </row>
    <row r="446" s="5" customFormat="1" ht="12.95" customHeight="1" spans="1:60">
      <c r="A446" s="48" t="s">
        <v>1013</v>
      </c>
      <c r="B446" s="38" t="e">
        <f>VLOOKUP($A446,#REF!,34,FALSE)</f>
        <v>#REF!</v>
      </c>
      <c r="C446" s="39" t="str">
        <f t="shared" ref="C446:C457" si="177">CONCATENATE("unused_",A446)</f>
        <v>unused_NVHS0_TX5P</v>
      </c>
      <c r="D446" s="40" t="e">
        <f>IF(LEN(VLOOKUP($A446,#REF!,8,FALSE)),LEFT(VLOOKUP($A446,#REF!,8,FALSE),LEN(VLOOKUP($A446,#REF!,8,FALSE))-2),"")</f>
        <v>#REF!</v>
      </c>
      <c r="E446" s="41" t="e">
        <f>IF(LEN(VLOOKUP($A446,#REF!,4,FALSE)),IF(INDEX(#REF!,MATCH($A446,#REF!,0),1),LEFT(VLOOKUP($A446,#REF!,4,FALSE),LEN(VLOOKUP($A446,#REF!,4,FALSE))-2),CONCATENATE(LEFT(VLOOKUP($A446,#REF!,4,FALSE),LEN(VLOOKUP($A446,#REF!,4,FALSE))-2),"*")),"")</f>
        <v>#REF!</v>
      </c>
      <c r="F446" s="42" t="e">
        <f>IF(LEN(VLOOKUP($A446,#REF!,5,FALSE)),IF(INDEX(#REF!,MATCH($A446,#REF!,0),2),LEFT(VLOOKUP($A446,#REF!,5,FALSE),LEN(VLOOKUP($A446,#REF!,5,FALSE))-2),CONCATENATE(LEFT(VLOOKUP($A446,#REF!,5,FALSE),LEN(VLOOKUP($A446,#REF!,5,FALSE))-2),"*")),"")</f>
        <v>#REF!</v>
      </c>
      <c r="G446" s="42" t="e">
        <f>IF(LEN(VLOOKUP($A446,#REF!,6,FALSE)),IF(INDEX(#REF!,MATCH($A446,#REF!,0),3),LEFT(VLOOKUP($A446,#REF!,6,FALSE),LEN(VLOOKUP($A446,#REF!,6,FALSE))-2),CONCATENATE(LEFT(VLOOKUP($A446,#REF!,6,FALSE),LEN(VLOOKUP($A446,#REF!,6,FALSE))-2),"*")),"")</f>
        <v>#REF!</v>
      </c>
      <c r="H446" s="43" t="e">
        <f>IF(LEN(VLOOKUP($A446,#REF!,7,FALSE)),IF(INDEX(#REF!,MATCH($A446,#REF!,0),4),LEFT(VLOOKUP($A446,#REF!,7,FALSE),LEN(VLOOKUP($A446,#REF!,7,FALSE))-2),CONCATENATE(LEFT(VLOOKUP($A446,#REF!,7,FALSE),LEN(VLOOKUP($A446,#REF!,7,FALSE))-2),"*")),"")</f>
        <v>#REF!</v>
      </c>
      <c r="I446" s="54" t="e">
        <f>IF(LEN(VLOOKUP($A446,#REF!,8,FALSE)),UPPER(RIGHT(VLOOKUP($A446,#REF!,8,FALSE),1)),"")</f>
        <v>#REF!</v>
      </c>
      <c r="J446" s="42" t="e">
        <f>IF(LEN(VLOOKUP($A446,#REF!,4,FALSE)),UPPER(RIGHT(VLOOKUP($A446,#REF!,4,FALSE),1)),"")</f>
        <v>#REF!</v>
      </c>
      <c r="K446" s="42" t="e">
        <f>IF(LEN(VLOOKUP($A446,#REF!,5,FALSE)),UPPER(RIGHT(VLOOKUP($A446,#REF!,5,FALSE),1)),"")</f>
        <v>#REF!</v>
      </c>
      <c r="L446" s="42" t="e">
        <f>IF(LEN(VLOOKUP($A446,#REF!,6,FALSE)),UPPER(RIGHT(VLOOKUP($A446,#REF!,6,FALSE),1)),"")</f>
        <v>#REF!</v>
      </c>
      <c r="M446" s="43" t="e">
        <f>IF(LEN(VLOOKUP($A446,#REF!,7,FALSE)),UPPER(RIGHT(VLOOKUP($A446,#REF!,7,FALSE),1)),"")</f>
        <v>#REF!</v>
      </c>
      <c r="N446" s="206"/>
      <c r="O446" s="206"/>
      <c r="P446" s="206"/>
      <c r="Q446" s="206"/>
      <c r="R446" s="206"/>
      <c r="S446" s="63" t="e">
        <f>HLOOKUP("Device Tree Pin Name",#REF!,MATCH($A446,#REF!,0),FALSE)</f>
        <v>#REF!</v>
      </c>
      <c r="T446" s="47" t="e">
        <f>HLOOKUP("power rail",#REF!,MATCH($A446,#REF!,0),FALSE)</f>
        <v>#REF!</v>
      </c>
      <c r="U446" s="62" t="e">
        <f>HLOOKUP("Wake Capable",#REF!,MATCH($A446,#REF!,0),FALSE)</f>
        <v>#REF!</v>
      </c>
      <c r="V446" s="62" t="e">
        <f>HLOOKUP("Strap",#REF!,MATCH($A446,#REF!,0),FALSE)</f>
        <v>#REF!</v>
      </c>
      <c r="W446" s="62"/>
      <c r="X446" s="62"/>
      <c r="Y446" s="62"/>
      <c r="Z446" s="47"/>
      <c r="AA446" s="47" t="e">
        <f>HLOOKUP("Pad type",#REF!,MATCH($A446,#REF!,0),FALSE)</f>
        <v>#REF!</v>
      </c>
      <c r="AB446" s="63"/>
      <c r="AC446" s="63" t="e">
        <f>HLOOKUP("POR Pin State",#REF!,MATCH($A446,#REF!,0),FALSE)</f>
        <v>#REF!</v>
      </c>
      <c r="AD446" s="208"/>
      <c r="AE446" s="208"/>
      <c r="AF446" s="208"/>
      <c r="AG446" s="208"/>
      <c r="AH446" s="209"/>
      <c r="AI446" s="209"/>
      <c r="AJ446" s="210"/>
      <c r="AK446" s="210"/>
      <c r="AL446" s="210"/>
      <c r="AM446" s="210"/>
      <c r="AN446" s="210"/>
      <c r="AO446" s="210"/>
      <c r="AP446" s="210"/>
      <c r="AQ446" s="236" t="s">
        <v>1014</v>
      </c>
      <c r="AR446" s="105"/>
      <c r="AS446" s="105"/>
      <c r="AT446" s="105"/>
      <c r="AU446" s="105"/>
      <c r="AV446" s="105"/>
      <c r="AW446" s="105"/>
      <c r="AX446" s="105"/>
      <c r="AY446" s="105"/>
      <c r="AZ446" s="105"/>
      <c r="BA446" s="105"/>
      <c r="BB446" s="218"/>
      <c r="BC446" s="105"/>
      <c r="BD446" s="219"/>
      <c r="BE446" s="231" t="s">
        <v>1013</v>
      </c>
      <c r="BF446" s="147" t="e">
        <f>VLOOKUP($A446,#REF!,34,FALSE)</f>
        <v>#REF!</v>
      </c>
      <c r="BG446" s="148" t="e">
        <f>VLOOKUP($A446,#REF!,22,FALSE)</f>
        <v>#REF!</v>
      </c>
      <c r="BH446" s="149"/>
    </row>
    <row r="447" s="5" customFormat="1" ht="12.95" customHeight="1" spans="1:60">
      <c r="A447" s="48" t="s">
        <v>1015</v>
      </c>
      <c r="B447" s="38" t="e">
        <f>VLOOKUP($A447,#REF!,34,FALSE)</f>
        <v>#REF!</v>
      </c>
      <c r="C447" s="39" t="str">
        <f t="shared" si="177"/>
        <v>unused_NVHS0_TX5N</v>
      </c>
      <c r="D447" s="40" t="e">
        <f>IF(LEN(VLOOKUP($A447,#REF!,8,FALSE)),LEFT(VLOOKUP($A447,#REF!,8,FALSE),LEN(VLOOKUP($A447,#REF!,8,FALSE))-2),"")</f>
        <v>#REF!</v>
      </c>
      <c r="E447" s="41" t="e">
        <f>IF(LEN(VLOOKUP($A447,#REF!,4,FALSE)),IF(INDEX(#REF!,MATCH($A447,#REF!,0),1),LEFT(VLOOKUP($A447,#REF!,4,FALSE),LEN(VLOOKUP($A447,#REF!,4,FALSE))-2),CONCATENATE(LEFT(VLOOKUP($A447,#REF!,4,FALSE),LEN(VLOOKUP($A447,#REF!,4,FALSE))-2),"*")),"")</f>
        <v>#REF!</v>
      </c>
      <c r="F447" s="42" t="e">
        <f>IF(LEN(VLOOKUP($A447,#REF!,5,FALSE)),IF(INDEX(#REF!,MATCH($A447,#REF!,0),2),LEFT(VLOOKUP($A447,#REF!,5,FALSE),LEN(VLOOKUP($A447,#REF!,5,FALSE))-2),CONCATENATE(LEFT(VLOOKUP($A447,#REF!,5,FALSE),LEN(VLOOKUP($A447,#REF!,5,FALSE))-2),"*")),"")</f>
        <v>#REF!</v>
      </c>
      <c r="G447" s="42" t="e">
        <f>IF(LEN(VLOOKUP($A447,#REF!,6,FALSE)),IF(INDEX(#REF!,MATCH($A447,#REF!,0),3),LEFT(VLOOKUP($A447,#REF!,6,FALSE),LEN(VLOOKUP($A447,#REF!,6,FALSE))-2),CONCATENATE(LEFT(VLOOKUP($A447,#REF!,6,FALSE),LEN(VLOOKUP($A447,#REF!,6,FALSE))-2),"*")),"")</f>
        <v>#REF!</v>
      </c>
      <c r="H447" s="43" t="e">
        <f>IF(LEN(VLOOKUP($A447,#REF!,7,FALSE)),IF(INDEX(#REF!,MATCH($A447,#REF!,0),4),LEFT(VLOOKUP($A447,#REF!,7,FALSE),LEN(VLOOKUP($A447,#REF!,7,FALSE))-2),CONCATENATE(LEFT(VLOOKUP($A447,#REF!,7,FALSE),LEN(VLOOKUP($A447,#REF!,7,FALSE))-2),"*")),"")</f>
        <v>#REF!</v>
      </c>
      <c r="I447" s="54" t="e">
        <f>IF(LEN(VLOOKUP($A447,#REF!,8,FALSE)),UPPER(RIGHT(VLOOKUP($A447,#REF!,8,FALSE),1)),"")</f>
        <v>#REF!</v>
      </c>
      <c r="J447" s="42" t="e">
        <f>IF(LEN(VLOOKUP($A447,#REF!,4,FALSE)),UPPER(RIGHT(VLOOKUP($A447,#REF!,4,FALSE),1)),"")</f>
        <v>#REF!</v>
      </c>
      <c r="K447" s="42" t="e">
        <f>IF(LEN(VLOOKUP($A447,#REF!,5,FALSE)),UPPER(RIGHT(VLOOKUP($A447,#REF!,5,FALSE),1)),"")</f>
        <v>#REF!</v>
      </c>
      <c r="L447" s="42" t="e">
        <f>IF(LEN(VLOOKUP($A447,#REF!,6,FALSE)),UPPER(RIGHT(VLOOKUP($A447,#REF!,6,FALSE),1)),"")</f>
        <v>#REF!</v>
      </c>
      <c r="M447" s="43" t="e">
        <f>IF(LEN(VLOOKUP($A447,#REF!,7,FALSE)),UPPER(RIGHT(VLOOKUP($A447,#REF!,7,FALSE),1)),"")</f>
        <v>#REF!</v>
      </c>
      <c r="N447" s="206"/>
      <c r="O447" s="206"/>
      <c r="P447" s="206"/>
      <c r="Q447" s="206"/>
      <c r="R447" s="206"/>
      <c r="S447" s="63" t="e">
        <f>HLOOKUP("Device Tree Pin Name",#REF!,MATCH($A447,#REF!,0),FALSE)</f>
        <v>#REF!</v>
      </c>
      <c r="T447" s="47" t="e">
        <f>HLOOKUP("power rail",#REF!,MATCH($A447,#REF!,0),FALSE)</f>
        <v>#REF!</v>
      </c>
      <c r="U447" s="62" t="e">
        <f>HLOOKUP("Wake Capable",#REF!,MATCH($A447,#REF!,0),FALSE)</f>
        <v>#REF!</v>
      </c>
      <c r="V447" s="62" t="e">
        <f>HLOOKUP("Strap",#REF!,MATCH($A447,#REF!,0),FALSE)</f>
        <v>#REF!</v>
      </c>
      <c r="W447" s="62"/>
      <c r="X447" s="62"/>
      <c r="Y447" s="62"/>
      <c r="Z447" s="47"/>
      <c r="AA447" s="47" t="e">
        <f>HLOOKUP("Pad type",#REF!,MATCH($A447,#REF!,0),FALSE)</f>
        <v>#REF!</v>
      </c>
      <c r="AB447" s="63"/>
      <c r="AC447" s="63" t="e">
        <f>HLOOKUP("POR Pin State",#REF!,MATCH($A447,#REF!,0),FALSE)</f>
        <v>#REF!</v>
      </c>
      <c r="AD447" s="208"/>
      <c r="AE447" s="208"/>
      <c r="AF447" s="208"/>
      <c r="AG447" s="208"/>
      <c r="AH447" s="209"/>
      <c r="AI447" s="209"/>
      <c r="AJ447" s="210"/>
      <c r="AK447" s="210"/>
      <c r="AL447" s="210"/>
      <c r="AM447" s="210"/>
      <c r="AN447" s="210"/>
      <c r="AO447" s="210"/>
      <c r="AP447" s="210"/>
      <c r="AQ447" s="237" t="s">
        <v>1016</v>
      </c>
      <c r="AR447" s="105"/>
      <c r="AS447" s="105"/>
      <c r="AT447" s="105"/>
      <c r="AU447" s="105"/>
      <c r="AV447" s="105"/>
      <c r="AW447" s="105"/>
      <c r="AX447" s="105"/>
      <c r="AY447" s="105"/>
      <c r="AZ447" s="105"/>
      <c r="BA447" s="105"/>
      <c r="BB447" s="218"/>
      <c r="BC447" s="105"/>
      <c r="BD447" s="219"/>
      <c r="BE447" s="231" t="s">
        <v>1015</v>
      </c>
      <c r="BF447" s="147" t="e">
        <f>VLOOKUP($A447,#REF!,34,FALSE)</f>
        <v>#REF!</v>
      </c>
      <c r="BG447" s="148" t="e">
        <f>VLOOKUP($A447,#REF!,22,FALSE)</f>
        <v>#REF!</v>
      </c>
      <c r="BH447" s="149"/>
    </row>
    <row r="448" s="5" customFormat="1" ht="12.95" customHeight="1" spans="1:60">
      <c r="A448" s="48" t="s">
        <v>1017</v>
      </c>
      <c r="B448" s="38" t="e">
        <f>VLOOKUP($A448,#REF!,34,FALSE)</f>
        <v>#REF!</v>
      </c>
      <c r="C448" s="39" t="str">
        <f t="shared" si="177"/>
        <v>unused_NVHS0_RX6P</v>
      </c>
      <c r="D448" s="40" t="e">
        <f>IF(LEN(VLOOKUP($A448,#REF!,8,FALSE)),LEFT(VLOOKUP($A448,#REF!,8,FALSE),LEN(VLOOKUP($A448,#REF!,8,FALSE))-2),"")</f>
        <v>#REF!</v>
      </c>
      <c r="E448" s="41" t="e">
        <f>IF(LEN(VLOOKUP($A448,#REF!,4,FALSE)),IF(INDEX(#REF!,MATCH($A448,#REF!,0),1),LEFT(VLOOKUP($A448,#REF!,4,FALSE),LEN(VLOOKUP($A448,#REF!,4,FALSE))-2),CONCATENATE(LEFT(VLOOKUP($A448,#REF!,4,FALSE),LEN(VLOOKUP($A448,#REF!,4,FALSE))-2),"*")),"")</f>
        <v>#REF!</v>
      </c>
      <c r="F448" s="42" t="e">
        <f>IF(LEN(VLOOKUP($A448,#REF!,5,FALSE)),IF(INDEX(#REF!,MATCH($A448,#REF!,0),2),LEFT(VLOOKUP($A448,#REF!,5,FALSE),LEN(VLOOKUP($A448,#REF!,5,FALSE))-2),CONCATENATE(LEFT(VLOOKUP($A448,#REF!,5,FALSE),LEN(VLOOKUP($A448,#REF!,5,FALSE))-2),"*")),"")</f>
        <v>#REF!</v>
      </c>
      <c r="G448" s="42" t="e">
        <f>IF(LEN(VLOOKUP($A448,#REF!,6,FALSE)),IF(INDEX(#REF!,MATCH($A448,#REF!,0),3),LEFT(VLOOKUP($A448,#REF!,6,FALSE),LEN(VLOOKUP($A448,#REF!,6,FALSE))-2),CONCATENATE(LEFT(VLOOKUP($A448,#REF!,6,FALSE),LEN(VLOOKUP($A448,#REF!,6,FALSE))-2),"*")),"")</f>
        <v>#REF!</v>
      </c>
      <c r="H448" s="43" t="e">
        <f>IF(LEN(VLOOKUP($A448,#REF!,7,FALSE)),IF(INDEX(#REF!,MATCH($A448,#REF!,0),4),LEFT(VLOOKUP($A448,#REF!,7,FALSE),LEN(VLOOKUP($A448,#REF!,7,FALSE))-2),CONCATENATE(LEFT(VLOOKUP($A448,#REF!,7,FALSE),LEN(VLOOKUP($A448,#REF!,7,FALSE))-2),"*")),"")</f>
        <v>#REF!</v>
      </c>
      <c r="I448" s="54" t="e">
        <f>IF(LEN(VLOOKUP($A448,#REF!,8,FALSE)),UPPER(RIGHT(VLOOKUP($A448,#REF!,8,FALSE),1)),"")</f>
        <v>#REF!</v>
      </c>
      <c r="J448" s="42" t="e">
        <f>IF(LEN(VLOOKUP($A448,#REF!,4,FALSE)),UPPER(RIGHT(VLOOKUP($A448,#REF!,4,FALSE),1)),"")</f>
        <v>#REF!</v>
      </c>
      <c r="K448" s="42" t="e">
        <f>IF(LEN(VLOOKUP($A448,#REF!,5,FALSE)),UPPER(RIGHT(VLOOKUP($A448,#REF!,5,FALSE),1)),"")</f>
        <v>#REF!</v>
      </c>
      <c r="L448" s="42" t="e">
        <f>IF(LEN(VLOOKUP($A448,#REF!,6,FALSE)),UPPER(RIGHT(VLOOKUP($A448,#REF!,6,FALSE),1)),"")</f>
        <v>#REF!</v>
      </c>
      <c r="M448" s="43" t="e">
        <f>IF(LEN(VLOOKUP($A448,#REF!,7,FALSE)),UPPER(RIGHT(VLOOKUP($A448,#REF!,7,FALSE),1)),"")</f>
        <v>#REF!</v>
      </c>
      <c r="N448" s="206"/>
      <c r="O448" s="206"/>
      <c r="P448" s="206"/>
      <c r="Q448" s="206"/>
      <c r="R448" s="206"/>
      <c r="S448" s="63" t="e">
        <f>HLOOKUP("Device Tree Pin Name",#REF!,MATCH($A448,#REF!,0),FALSE)</f>
        <v>#REF!</v>
      </c>
      <c r="T448" s="47" t="e">
        <f>HLOOKUP("power rail",#REF!,MATCH($A448,#REF!,0),FALSE)</f>
        <v>#REF!</v>
      </c>
      <c r="U448" s="62" t="e">
        <f>HLOOKUP("Wake Capable",#REF!,MATCH($A448,#REF!,0),FALSE)</f>
        <v>#REF!</v>
      </c>
      <c r="V448" s="62" t="e">
        <f>HLOOKUP("Strap",#REF!,MATCH($A448,#REF!,0),FALSE)</f>
        <v>#REF!</v>
      </c>
      <c r="W448" s="62"/>
      <c r="X448" s="62"/>
      <c r="Y448" s="62"/>
      <c r="Z448" s="47"/>
      <c r="AA448" s="47" t="e">
        <f>HLOOKUP("Pad type",#REF!,MATCH($A448,#REF!,0),FALSE)</f>
        <v>#REF!</v>
      </c>
      <c r="AB448" s="63"/>
      <c r="AC448" s="63" t="e">
        <f>HLOOKUP("POR Pin State",#REF!,MATCH($A448,#REF!,0),FALSE)</f>
        <v>#REF!</v>
      </c>
      <c r="AD448" s="208"/>
      <c r="AE448" s="208"/>
      <c r="AF448" s="208"/>
      <c r="AG448" s="208"/>
      <c r="AH448" s="209"/>
      <c r="AI448" s="209"/>
      <c r="AJ448" s="210"/>
      <c r="AK448" s="210"/>
      <c r="AL448" s="210"/>
      <c r="AM448" s="210"/>
      <c r="AN448" s="210"/>
      <c r="AO448" s="210"/>
      <c r="AP448" s="210"/>
      <c r="AQ448" s="236" t="s">
        <v>1018</v>
      </c>
      <c r="AR448" s="105"/>
      <c r="AS448" s="105"/>
      <c r="AT448" s="105"/>
      <c r="AU448" s="105"/>
      <c r="AV448" s="105"/>
      <c r="AW448" s="105"/>
      <c r="AX448" s="105"/>
      <c r="AY448" s="105"/>
      <c r="AZ448" s="105"/>
      <c r="BA448" s="105"/>
      <c r="BB448" s="218"/>
      <c r="BC448" s="105"/>
      <c r="BD448" s="219"/>
      <c r="BE448" s="231" t="s">
        <v>1017</v>
      </c>
      <c r="BF448" s="147" t="e">
        <f>VLOOKUP($A448,#REF!,34,FALSE)</f>
        <v>#REF!</v>
      </c>
      <c r="BG448" s="148" t="e">
        <f>VLOOKUP($A448,#REF!,22,FALSE)</f>
        <v>#REF!</v>
      </c>
      <c r="BH448" s="149"/>
    </row>
    <row r="449" s="5" customFormat="1" ht="12.95" customHeight="1" spans="1:60">
      <c r="A449" s="48" t="s">
        <v>1019</v>
      </c>
      <c r="B449" s="38" t="e">
        <f>VLOOKUP($A449,#REF!,34,FALSE)</f>
        <v>#REF!</v>
      </c>
      <c r="C449" s="39" t="str">
        <f t="shared" si="177"/>
        <v>unused_NVHS0_RX6N</v>
      </c>
      <c r="D449" s="40" t="e">
        <f>IF(LEN(VLOOKUP($A449,#REF!,8,FALSE)),LEFT(VLOOKUP($A449,#REF!,8,FALSE),LEN(VLOOKUP($A449,#REF!,8,FALSE))-2),"")</f>
        <v>#REF!</v>
      </c>
      <c r="E449" s="41" t="e">
        <f>IF(LEN(VLOOKUP($A449,#REF!,4,FALSE)),IF(INDEX(#REF!,MATCH($A449,#REF!,0),1),LEFT(VLOOKUP($A449,#REF!,4,FALSE),LEN(VLOOKUP($A449,#REF!,4,FALSE))-2),CONCATENATE(LEFT(VLOOKUP($A449,#REF!,4,FALSE),LEN(VLOOKUP($A449,#REF!,4,FALSE))-2),"*")),"")</f>
        <v>#REF!</v>
      </c>
      <c r="F449" s="42" t="e">
        <f>IF(LEN(VLOOKUP($A449,#REF!,5,FALSE)),IF(INDEX(#REF!,MATCH($A449,#REF!,0),2),LEFT(VLOOKUP($A449,#REF!,5,FALSE),LEN(VLOOKUP($A449,#REF!,5,FALSE))-2),CONCATENATE(LEFT(VLOOKUP($A449,#REF!,5,FALSE),LEN(VLOOKUP($A449,#REF!,5,FALSE))-2),"*")),"")</f>
        <v>#REF!</v>
      </c>
      <c r="G449" s="42" t="e">
        <f>IF(LEN(VLOOKUP($A449,#REF!,6,FALSE)),IF(INDEX(#REF!,MATCH($A449,#REF!,0),3),LEFT(VLOOKUP($A449,#REF!,6,FALSE),LEN(VLOOKUP($A449,#REF!,6,FALSE))-2),CONCATENATE(LEFT(VLOOKUP($A449,#REF!,6,FALSE),LEN(VLOOKUP($A449,#REF!,6,FALSE))-2),"*")),"")</f>
        <v>#REF!</v>
      </c>
      <c r="H449" s="43" t="e">
        <f>IF(LEN(VLOOKUP($A449,#REF!,7,FALSE)),IF(INDEX(#REF!,MATCH($A449,#REF!,0),4),LEFT(VLOOKUP($A449,#REF!,7,FALSE),LEN(VLOOKUP($A449,#REF!,7,FALSE))-2),CONCATENATE(LEFT(VLOOKUP($A449,#REF!,7,FALSE),LEN(VLOOKUP($A449,#REF!,7,FALSE))-2),"*")),"")</f>
        <v>#REF!</v>
      </c>
      <c r="I449" s="54" t="e">
        <f>IF(LEN(VLOOKUP($A449,#REF!,8,FALSE)),UPPER(RIGHT(VLOOKUP($A449,#REF!,8,FALSE),1)),"")</f>
        <v>#REF!</v>
      </c>
      <c r="J449" s="42" t="e">
        <f>IF(LEN(VLOOKUP($A449,#REF!,4,FALSE)),UPPER(RIGHT(VLOOKUP($A449,#REF!,4,FALSE),1)),"")</f>
        <v>#REF!</v>
      </c>
      <c r="K449" s="42" t="e">
        <f>IF(LEN(VLOOKUP($A449,#REF!,5,FALSE)),UPPER(RIGHT(VLOOKUP($A449,#REF!,5,FALSE),1)),"")</f>
        <v>#REF!</v>
      </c>
      <c r="L449" s="42" t="e">
        <f>IF(LEN(VLOOKUP($A449,#REF!,6,FALSE)),UPPER(RIGHT(VLOOKUP($A449,#REF!,6,FALSE),1)),"")</f>
        <v>#REF!</v>
      </c>
      <c r="M449" s="43" t="e">
        <f>IF(LEN(VLOOKUP($A449,#REF!,7,FALSE)),UPPER(RIGHT(VLOOKUP($A449,#REF!,7,FALSE),1)),"")</f>
        <v>#REF!</v>
      </c>
      <c r="N449" s="206"/>
      <c r="O449" s="206"/>
      <c r="P449" s="206"/>
      <c r="Q449" s="206"/>
      <c r="R449" s="206"/>
      <c r="S449" s="63" t="e">
        <f>HLOOKUP("Device Tree Pin Name",#REF!,MATCH($A449,#REF!,0),FALSE)</f>
        <v>#REF!</v>
      </c>
      <c r="T449" s="47" t="e">
        <f>HLOOKUP("power rail",#REF!,MATCH($A449,#REF!,0),FALSE)</f>
        <v>#REF!</v>
      </c>
      <c r="U449" s="62" t="e">
        <f>HLOOKUP("Wake Capable",#REF!,MATCH($A449,#REF!,0),FALSE)</f>
        <v>#REF!</v>
      </c>
      <c r="V449" s="62" t="e">
        <f>HLOOKUP("Strap",#REF!,MATCH($A449,#REF!,0),FALSE)</f>
        <v>#REF!</v>
      </c>
      <c r="W449" s="62"/>
      <c r="X449" s="62"/>
      <c r="Y449" s="62"/>
      <c r="Z449" s="47"/>
      <c r="AA449" s="47" t="e">
        <f>HLOOKUP("Pad type",#REF!,MATCH($A449,#REF!,0),FALSE)</f>
        <v>#REF!</v>
      </c>
      <c r="AB449" s="63"/>
      <c r="AC449" s="63" t="e">
        <f>HLOOKUP("POR Pin State",#REF!,MATCH($A449,#REF!,0),FALSE)</f>
        <v>#REF!</v>
      </c>
      <c r="AD449" s="208"/>
      <c r="AE449" s="208"/>
      <c r="AF449" s="208"/>
      <c r="AG449" s="208"/>
      <c r="AH449" s="209"/>
      <c r="AI449" s="209"/>
      <c r="AJ449" s="210"/>
      <c r="AK449" s="210"/>
      <c r="AL449" s="210"/>
      <c r="AM449" s="210"/>
      <c r="AN449" s="210"/>
      <c r="AO449" s="210"/>
      <c r="AP449" s="210"/>
      <c r="AQ449" s="237" t="s">
        <v>1020</v>
      </c>
      <c r="AR449" s="105"/>
      <c r="AS449" s="105"/>
      <c r="AT449" s="105"/>
      <c r="AU449" s="105"/>
      <c r="AV449" s="105"/>
      <c r="AW449" s="105"/>
      <c r="AX449" s="105"/>
      <c r="AY449" s="105"/>
      <c r="AZ449" s="105"/>
      <c r="BA449" s="105"/>
      <c r="BB449" s="218"/>
      <c r="BC449" s="105"/>
      <c r="BD449" s="219"/>
      <c r="BE449" s="231" t="s">
        <v>1019</v>
      </c>
      <c r="BF449" s="147" t="e">
        <f>VLOOKUP($A449,#REF!,34,FALSE)</f>
        <v>#REF!</v>
      </c>
      <c r="BG449" s="148" t="e">
        <f>VLOOKUP($A449,#REF!,22,FALSE)</f>
        <v>#REF!</v>
      </c>
      <c r="BH449" s="149"/>
    </row>
    <row r="450" s="5" customFormat="1" ht="12.95" customHeight="1" spans="1:60">
      <c r="A450" s="48" t="s">
        <v>1021</v>
      </c>
      <c r="B450" s="38" t="e">
        <f>VLOOKUP($A450,#REF!,34,FALSE)</f>
        <v>#REF!</v>
      </c>
      <c r="C450" s="39" t="str">
        <f t="shared" si="177"/>
        <v>unused_NVHS0_TX6P</v>
      </c>
      <c r="D450" s="40" t="e">
        <f>IF(LEN(VLOOKUP($A450,#REF!,8,FALSE)),LEFT(VLOOKUP($A450,#REF!,8,FALSE),LEN(VLOOKUP($A450,#REF!,8,FALSE))-2),"")</f>
        <v>#REF!</v>
      </c>
      <c r="E450" s="41" t="e">
        <f>IF(LEN(VLOOKUP($A450,#REF!,4,FALSE)),IF(INDEX(#REF!,MATCH($A450,#REF!,0),1),LEFT(VLOOKUP($A450,#REF!,4,FALSE),LEN(VLOOKUP($A450,#REF!,4,FALSE))-2),CONCATENATE(LEFT(VLOOKUP($A450,#REF!,4,FALSE),LEN(VLOOKUP($A450,#REF!,4,FALSE))-2),"*")),"")</f>
        <v>#REF!</v>
      </c>
      <c r="F450" s="42" t="e">
        <f>IF(LEN(VLOOKUP($A450,#REF!,5,FALSE)),IF(INDEX(#REF!,MATCH($A450,#REF!,0),2),LEFT(VLOOKUP($A450,#REF!,5,FALSE),LEN(VLOOKUP($A450,#REF!,5,FALSE))-2),CONCATENATE(LEFT(VLOOKUP($A450,#REF!,5,FALSE),LEN(VLOOKUP($A450,#REF!,5,FALSE))-2),"*")),"")</f>
        <v>#REF!</v>
      </c>
      <c r="G450" s="42" t="e">
        <f>IF(LEN(VLOOKUP($A450,#REF!,6,FALSE)),IF(INDEX(#REF!,MATCH($A450,#REF!,0),3),LEFT(VLOOKUP($A450,#REF!,6,FALSE),LEN(VLOOKUP($A450,#REF!,6,FALSE))-2),CONCATENATE(LEFT(VLOOKUP($A450,#REF!,6,FALSE),LEN(VLOOKUP($A450,#REF!,6,FALSE))-2),"*")),"")</f>
        <v>#REF!</v>
      </c>
      <c r="H450" s="43" t="e">
        <f>IF(LEN(VLOOKUP($A450,#REF!,7,FALSE)),IF(INDEX(#REF!,MATCH($A450,#REF!,0),4),LEFT(VLOOKUP($A450,#REF!,7,FALSE),LEN(VLOOKUP($A450,#REF!,7,FALSE))-2),CONCATENATE(LEFT(VLOOKUP($A450,#REF!,7,FALSE),LEN(VLOOKUP($A450,#REF!,7,FALSE))-2),"*")),"")</f>
        <v>#REF!</v>
      </c>
      <c r="I450" s="54" t="e">
        <f>IF(LEN(VLOOKUP($A450,#REF!,8,FALSE)),UPPER(RIGHT(VLOOKUP($A450,#REF!,8,FALSE),1)),"")</f>
        <v>#REF!</v>
      </c>
      <c r="J450" s="42" t="e">
        <f>IF(LEN(VLOOKUP($A450,#REF!,4,FALSE)),UPPER(RIGHT(VLOOKUP($A450,#REF!,4,FALSE),1)),"")</f>
        <v>#REF!</v>
      </c>
      <c r="K450" s="42" t="e">
        <f>IF(LEN(VLOOKUP($A450,#REF!,5,FALSE)),UPPER(RIGHT(VLOOKUP($A450,#REF!,5,FALSE),1)),"")</f>
        <v>#REF!</v>
      </c>
      <c r="L450" s="42" t="e">
        <f>IF(LEN(VLOOKUP($A450,#REF!,6,FALSE)),UPPER(RIGHT(VLOOKUP($A450,#REF!,6,FALSE),1)),"")</f>
        <v>#REF!</v>
      </c>
      <c r="M450" s="43" t="e">
        <f>IF(LEN(VLOOKUP($A450,#REF!,7,FALSE)),UPPER(RIGHT(VLOOKUP($A450,#REF!,7,FALSE),1)),"")</f>
        <v>#REF!</v>
      </c>
      <c r="N450" s="206"/>
      <c r="O450" s="206"/>
      <c r="P450" s="206"/>
      <c r="Q450" s="206"/>
      <c r="R450" s="206"/>
      <c r="S450" s="63" t="e">
        <f>HLOOKUP("Device Tree Pin Name",#REF!,MATCH($A450,#REF!,0),FALSE)</f>
        <v>#REF!</v>
      </c>
      <c r="T450" s="47" t="e">
        <f>HLOOKUP("power rail",#REF!,MATCH($A450,#REF!,0),FALSE)</f>
        <v>#REF!</v>
      </c>
      <c r="U450" s="247"/>
      <c r="V450" s="247"/>
      <c r="W450" s="247"/>
      <c r="X450" s="247"/>
      <c r="Y450" s="247"/>
      <c r="Z450" s="47"/>
      <c r="AA450" s="47" t="e">
        <f>HLOOKUP("Pad type",#REF!,MATCH($A450,#REF!,0),FALSE)</f>
        <v>#REF!</v>
      </c>
      <c r="AB450" s="248"/>
      <c r="AC450" s="248"/>
      <c r="AD450" s="208"/>
      <c r="AE450" s="208"/>
      <c r="AF450" s="208"/>
      <c r="AG450" s="208"/>
      <c r="AH450" s="209"/>
      <c r="AI450" s="209"/>
      <c r="AJ450" s="210"/>
      <c r="AK450" s="210"/>
      <c r="AL450" s="210"/>
      <c r="AM450" s="210"/>
      <c r="AN450" s="210"/>
      <c r="AO450" s="210"/>
      <c r="AP450" s="210"/>
      <c r="AQ450" s="237" t="s">
        <v>1022</v>
      </c>
      <c r="AR450" s="105"/>
      <c r="AS450" s="105"/>
      <c r="AT450" s="105"/>
      <c r="AU450" s="105"/>
      <c r="AV450" s="105"/>
      <c r="AW450" s="105"/>
      <c r="AX450" s="105"/>
      <c r="AY450" s="105"/>
      <c r="AZ450" s="105"/>
      <c r="BA450" s="105"/>
      <c r="BB450" s="218"/>
      <c r="BC450" s="105"/>
      <c r="BD450" s="219"/>
      <c r="BE450" s="231" t="s">
        <v>1021</v>
      </c>
      <c r="BF450" s="147" t="e">
        <f>VLOOKUP($A450,#REF!,34,FALSE)</f>
        <v>#REF!</v>
      </c>
      <c r="BG450" s="148" t="e">
        <f>VLOOKUP($A450,#REF!,22,FALSE)</f>
        <v>#REF!</v>
      </c>
      <c r="BH450" s="149"/>
    </row>
    <row r="451" s="5" customFormat="1" ht="12.95" customHeight="1" spans="1:60">
      <c r="A451" s="48" t="s">
        <v>1023</v>
      </c>
      <c r="B451" s="38" t="e">
        <f>VLOOKUP($A451,#REF!,34,FALSE)</f>
        <v>#REF!</v>
      </c>
      <c r="C451" s="39" t="str">
        <f t="shared" si="177"/>
        <v>unused_NVHS0_TX6N</v>
      </c>
      <c r="D451" s="40" t="e">
        <f>IF(LEN(VLOOKUP($A451,#REF!,8,FALSE)),LEFT(VLOOKUP($A451,#REF!,8,FALSE),LEN(VLOOKUP($A451,#REF!,8,FALSE))-2),"")</f>
        <v>#REF!</v>
      </c>
      <c r="E451" s="41" t="e">
        <f>IF(LEN(VLOOKUP($A451,#REF!,4,FALSE)),IF(INDEX(#REF!,MATCH($A451,#REF!,0),1),LEFT(VLOOKUP($A451,#REF!,4,FALSE),LEN(VLOOKUP($A451,#REF!,4,FALSE))-2),CONCATENATE(LEFT(VLOOKUP($A451,#REF!,4,FALSE),LEN(VLOOKUP($A451,#REF!,4,FALSE))-2),"*")),"")</f>
        <v>#REF!</v>
      </c>
      <c r="F451" s="42" t="e">
        <f>IF(LEN(VLOOKUP($A451,#REF!,5,FALSE)),IF(INDEX(#REF!,MATCH($A451,#REF!,0),2),LEFT(VLOOKUP($A451,#REF!,5,FALSE),LEN(VLOOKUP($A451,#REF!,5,FALSE))-2),CONCATENATE(LEFT(VLOOKUP($A451,#REF!,5,FALSE),LEN(VLOOKUP($A451,#REF!,5,FALSE))-2),"*")),"")</f>
        <v>#REF!</v>
      </c>
      <c r="G451" s="42" t="e">
        <f>IF(LEN(VLOOKUP($A451,#REF!,6,FALSE)),IF(INDEX(#REF!,MATCH($A451,#REF!,0),3),LEFT(VLOOKUP($A451,#REF!,6,FALSE),LEN(VLOOKUP($A451,#REF!,6,FALSE))-2),CONCATENATE(LEFT(VLOOKUP($A451,#REF!,6,FALSE),LEN(VLOOKUP($A451,#REF!,6,FALSE))-2),"*")),"")</f>
        <v>#REF!</v>
      </c>
      <c r="H451" s="43" t="e">
        <f>IF(LEN(VLOOKUP($A451,#REF!,7,FALSE)),IF(INDEX(#REF!,MATCH($A451,#REF!,0),4),LEFT(VLOOKUP($A451,#REF!,7,FALSE),LEN(VLOOKUP($A451,#REF!,7,FALSE))-2),CONCATENATE(LEFT(VLOOKUP($A451,#REF!,7,FALSE),LEN(VLOOKUP($A451,#REF!,7,FALSE))-2),"*")),"")</f>
        <v>#REF!</v>
      </c>
      <c r="I451" s="54" t="e">
        <f>IF(LEN(VLOOKUP($A451,#REF!,8,FALSE)),UPPER(RIGHT(VLOOKUP($A451,#REF!,8,FALSE),1)),"")</f>
        <v>#REF!</v>
      </c>
      <c r="J451" s="42" t="e">
        <f>IF(LEN(VLOOKUP($A451,#REF!,4,FALSE)),UPPER(RIGHT(VLOOKUP($A451,#REF!,4,FALSE),1)),"")</f>
        <v>#REF!</v>
      </c>
      <c r="K451" s="42" t="e">
        <f>IF(LEN(VLOOKUP($A451,#REF!,5,FALSE)),UPPER(RIGHT(VLOOKUP($A451,#REF!,5,FALSE),1)),"")</f>
        <v>#REF!</v>
      </c>
      <c r="L451" s="42" t="e">
        <f>IF(LEN(VLOOKUP($A451,#REF!,6,FALSE)),UPPER(RIGHT(VLOOKUP($A451,#REF!,6,FALSE),1)),"")</f>
        <v>#REF!</v>
      </c>
      <c r="M451" s="43" t="e">
        <f>IF(LEN(VLOOKUP($A451,#REF!,7,FALSE)),UPPER(RIGHT(VLOOKUP($A451,#REF!,7,FALSE),1)),"")</f>
        <v>#REF!</v>
      </c>
      <c r="N451" s="206"/>
      <c r="O451" s="206"/>
      <c r="P451" s="206"/>
      <c r="Q451" s="206"/>
      <c r="R451" s="206"/>
      <c r="S451" s="63" t="e">
        <f>HLOOKUP("Device Tree Pin Name",#REF!,MATCH($A451,#REF!,0),FALSE)</f>
        <v>#REF!</v>
      </c>
      <c r="T451" s="47" t="e">
        <f>HLOOKUP("power rail",#REF!,MATCH($A451,#REF!,0),FALSE)</f>
        <v>#REF!</v>
      </c>
      <c r="U451" s="62" t="e">
        <f>HLOOKUP("Wake Capable",#REF!,MATCH($A451,#REF!,0),FALSE)</f>
        <v>#REF!</v>
      </c>
      <c r="V451" s="62" t="e">
        <f>HLOOKUP("Strap",#REF!,MATCH($A451,#REF!,0),FALSE)</f>
        <v>#REF!</v>
      </c>
      <c r="W451" s="62"/>
      <c r="X451" s="62"/>
      <c r="Y451" s="62"/>
      <c r="Z451" s="47"/>
      <c r="AA451" s="47" t="e">
        <f>HLOOKUP("Pad type",#REF!,MATCH($A451,#REF!,0),FALSE)</f>
        <v>#REF!</v>
      </c>
      <c r="AB451" s="61"/>
      <c r="AC451" s="61" t="e">
        <f>HLOOKUP("POR Pin State",#REF!,MATCH($A451,#REF!,0),FALSE)</f>
        <v>#REF!</v>
      </c>
      <c r="AD451" s="208"/>
      <c r="AE451" s="208"/>
      <c r="AF451" s="208"/>
      <c r="AG451" s="208"/>
      <c r="AH451" s="209"/>
      <c r="AI451" s="209"/>
      <c r="AJ451" s="210"/>
      <c r="AK451" s="210"/>
      <c r="AL451" s="210"/>
      <c r="AM451" s="210"/>
      <c r="AN451" s="210"/>
      <c r="AO451" s="210"/>
      <c r="AP451" s="210"/>
      <c r="AQ451" s="236" t="s">
        <v>1024</v>
      </c>
      <c r="AR451" s="105"/>
      <c r="AS451" s="105"/>
      <c r="AT451" s="105"/>
      <c r="AU451" s="105"/>
      <c r="AV451" s="105"/>
      <c r="AW451" s="105"/>
      <c r="AX451" s="105"/>
      <c r="AY451" s="105"/>
      <c r="AZ451" s="105"/>
      <c r="BA451" s="105"/>
      <c r="BB451" s="218"/>
      <c r="BC451" s="105"/>
      <c r="BD451" s="219"/>
      <c r="BE451" s="231" t="s">
        <v>1023</v>
      </c>
      <c r="BF451" s="147" t="e">
        <f>VLOOKUP($A451,#REF!,34,FALSE)</f>
        <v>#REF!</v>
      </c>
      <c r="BG451" s="148" t="e">
        <f>VLOOKUP($A451,#REF!,22,FALSE)</f>
        <v>#REF!</v>
      </c>
      <c r="BH451" s="149"/>
    </row>
    <row r="452" s="5" customFormat="1" ht="12.95" customHeight="1" spans="1:60">
      <c r="A452" s="48" t="s">
        <v>1025</v>
      </c>
      <c r="B452" s="38" t="e">
        <f>VLOOKUP($A452,#REF!,34,FALSE)</f>
        <v>#REF!</v>
      </c>
      <c r="C452" s="39" t="str">
        <f t="shared" si="177"/>
        <v>unused_NVHS0_RX7P</v>
      </c>
      <c r="D452" s="40" t="e">
        <f>IF(LEN(VLOOKUP($A452,#REF!,8,FALSE)),LEFT(VLOOKUP($A452,#REF!,8,FALSE),LEN(VLOOKUP($A452,#REF!,8,FALSE))-2),"")</f>
        <v>#REF!</v>
      </c>
      <c r="E452" s="41" t="e">
        <f>IF(LEN(VLOOKUP($A452,#REF!,4,FALSE)),IF(INDEX(#REF!,MATCH($A452,#REF!,0),1),LEFT(VLOOKUP($A452,#REF!,4,FALSE),LEN(VLOOKUP($A452,#REF!,4,FALSE))-2),CONCATENATE(LEFT(VLOOKUP($A452,#REF!,4,FALSE),LEN(VLOOKUP($A452,#REF!,4,FALSE))-2),"*")),"")</f>
        <v>#REF!</v>
      </c>
      <c r="F452" s="42" t="e">
        <f>IF(LEN(VLOOKUP($A452,#REF!,5,FALSE)),IF(INDEX(#REF!,MATCH($A452,#REF!,0),2),LEFT(VLOOKUP($A452,#REF!,5,FALSE),LEN(VLOOKUP($A452,#REF!,5,FALSE))-2),CONCATENATE(LEFT(VLOOKUP($A452,#REF!,5,FALSE),LEN(VLOOKUP($A452,#REF!,5,FALSE))-2),"*")),"")</f>
        <v>#REF!</v>
      </c>
      <c r="G452" s="42" t="e">
        <f>IF(LEN(VLOOKUP($A452,#REF!,6,FALSE)),IF(INDEX(#REF!,MATCH($A452,#REF!,0),3),LEFT(VLOOKUP($A452,#REF!,6,FALSE),LEN(VLOOKUP($A452,#REF!,6,FALSE))-2),CONCATENATE(LEFT(VLOOKUP($A452,#REF!,6,FALSE),LEN(VLOOKUP($A452,#REF!,6,FALSE))-2),"*")),"")</f>
        <v>#REF!</v>
      </c>
      <c r="H452" s="43" t="e">
        <f>IF(LEN(VLOOKUP($A452,#REF!,7,FALSE)),IF(INDEX(#REF!,MATCH($A452,#REF!,0),4),LEFT(VLOOKUP($A452,#REF!,7,FALSE),LEN(VLOOKUP($A452,#REF!,7,FALSE))-2),CONCATENATE(LEFT(VLOOKUP($A452,#REF!,7,FALSE),LEN(VLOOKUP($A452,#REF!,7,FALSE))-2),"*")),"")</f>
        <v>#REF!</v>
      </c>
      <c r="I452" s="54" t="e">
        <f>IF(LEN(VLOOKUP($A452,#REF!,8,FALSE)),UPPER(RIGHT(VLOOKUP($A452,#REF!,8,FALSE),1)),"")</f>
        <v>#REF!</v>
      </c>
      <c r="J452" s="42" t="e">
        <f>IF(LEN(VLOOKUP($A452,#REF!,4,FALSE)),UPPER(RIGHT(VLOOKUP($A452,#REF!,4,FALSE),1)),"")</f>
        <v>#REF!</v>
      </c>
      <c r="K452" s="42" t="e">
        <f>IF(LEN(VLOOKUP($A452,#REF!,5,FALSE)),UPPER(RIGHT(VLOOKUP($A452,#REF!,5,FALSE),1)),"")</f>
        <v>#REF!</v>
      </c>
      <c r="L452" s="42" t="e">
        <f>IF(LEN(VLOOKUP($A452,#REF!,6,FALSE)),UPPER(RIGHT(VLOOKUP($A452,#REF!,6,FALSE),1)),"")</f>
        <v>#REF!</v>
      </c>
      <c r="M452" s="43" t="e">
        <f>IF(LEN(VLOOKUP($A452,#REF!,7,FALSE)),UPPER(RIGHT(VLOOKUP($A452,#REF!,7,FALSE),1)),"")</f>
        <v>#REF!</v>
      </c>
      <c r="N452" s="206"/>
      <c r="O452" s="206"/>
      <c r="P452" s="206"/>
      <c r="Q452" s="206"/>
      <c r="R452" s="206"/>
      <c r="S452" s="63" t="e">
        <f>HLOOKUP("Device Tree Pin Name",#REF!,MATCH($A452,#REF!,0),FALSE)</f>
        <v>#REF!</v>
      </c>
      <c r="T452" s="47" t="e">
        <f>HLOOKUP("power rail",#REF!,MATCH($A452,#REF!,0),FALSE)</f>
        <v>#REF!</v>
      </c>
      <c r="U452" s="62" t="e">
        <f>HLOOKUP("Wake Capable",#REF!,MATCH($A452,#REF!,0),FALSE)</f>
        <v>#REF!</v>
      </c>
      <c r="V452" s="62" t="e">
        <f>HLOOKUP("Strap",#REF!,MATCH($A452,#REF!,0),FALSE)</f>
        <v>#REF!</v>
      </c>
      <c r="W452" s="62"/>
      <c r="X452" s="62"/>
      <c r="Y452" s="62"/>
      <c r="Z452" s="47"/>
      <c r="AA452" s="47" t="e">
        <f>HLOOKUP("Pad type",#REF!,MATCH($A452,#REF!,0),FALSE)</f>
        <v>#REF!</v>
      </c>
      <c r="AB452" s="63"/>
      <c r="AC452" s="63" t="e">
        <f>HLOOKUP("POR Pin State",#REF!,MATCH($A452,#REF!,0),FALSE)</f>
        <v>#REF!</v>
      </c>
      <c r="AD452" s="208"/>
      <c r="AE452" s="208"/>
      <c r="AF452" s="208"/>
      <c r="AG452" s="208"/>
      <c r="AH452" s="209"/>
      <c r="AI452" s="209"/>
      <c r="AJ452" s="210"/>
      <c r="AK452" s="210"/>
      <c r="AL452" s="210"/>
      <c r="AM452" s="210"/>
      <c r="AN452" s="210"/>
      <c r="AO452" s="210"/>
      <c r="AP452" s="210"/>
      <c r="AQ452" s="237" t="s">
        <v>1026</v>
      </c>
      <c r="AR452" s="105"/>
      <c r="AS452" s="105"/>
      <c r="AT452" s="105"/>
      <c r="AU452" s="105"/>
      <c r="AV452" s="105"/>
      <c r="AW452" s="105"/>
      <c r="AX452" s="105"/>
      <c r="AY452" s="105"/>
      <c r="AZ452" s="105"/>
      <c r="BA452" s="105"/>
      <c r="BB452" s="218"/>
      <c r="BC452" s="105"/>
      <c r="BD452" s="219"/>
      <c r="BE452" s="231" t="s">
        <v>1025</v>
      </c>
      <c r="BF452" s="147" t="e">
        <f>VLOOKUP($A452,#REF!,34,FALSE)</f>
        <v>#REF!</v>
      </c>
      <c r="BG452" s="148" t="e">
        <f>VLOOKUP($A452,#REF!,22,FALSE)</f>
        <v>#REF!</v>
      </c>
      <c r="BH452" s="149"/>
    </row>
    <row r="453" s="5" customFormat="1" ht="12.95" customHeight="1" spans="1:60">
      <c r="A453" s="48" t="s">
        <v>1027</v>
      </c>
      <c r="B453" s="38" t="e">
        <f>VLOOKUP($A453,#REF!,34,FALSE)</f>
        <v>#REF!</v>
      </c>
      <c r="C453" s="39" t="str">
        <f t="shared" si="177"/>
        <v>unused_NVHS0_RX7N</v>
      </c>
      <c r="D453" s="40" t="e">
        <f>IF(LEN(VLOOKUP($A453,#REF!,8,FALSE)),LEFT(VLOOKUP($A453,#REF!,8,FALSE),LEN(VLOOKUP($A453,#REF!,8,FALSE))-2),"")</f>
        <v>#REF!</v>
      </c>
      <c r="E453" s="41" t="e">
        <f>IF(LEN(VLOOKUP($A453,#REF!,4,FALSE)),IF(INDEX(#REF!,MATCH($A453,#REF!,0),1),LEFT(VLOOKUP($A453,#REF!,4,FALSE),LEN(VLOOKUP($A453,#REF!,4,FALSE))-2),CONCATENATE(LEFT(VLOOKUP($A453,#REF!,4,FALSE),LEN(VLOOKUP($A453,#REF!,4,FALSE))-2),"*")),"")</f>
        <v>#REF!</v>
      </c>
      <c r="F453" s="42" t="e">
        <f>IF(LEN(VLOOKUP($A453,#REF!,5,FALSE)),IF(INDEX(#REF!,MATCH($A453,#REF!,0),2),LEFT(VLOOKUP($A453,#REF!,5,FALSE),LEN(VLOOKUP($A453,#REF!,5,FALSE))-2),CONCATENATE(LEFT(VLOOKUP($A453,#REF!,5,FALSE),LEN(VLOOKUP($A453,#REF!,5,FALSE))-2),"*")),"")</f>
        <v>#REF!</v>
      </c>
      <c r="G453" s="42" t="e">
        <f>IF(LEN(VLOOKUP($A453,#REF!,6,FALSE)),IF(INDEX(#REF!,MATCH($A453,#REF!,0),3),LEFT(VLOOKUP($A453,#REF!,6,FALSE),LEN(VLOOKUP($A453,#REF!,6,FALSE))-2),CONCATENATE(LEFT(VLOOKUP($A453,#REF!,6,FALSE),LEN(VLOOKUP($A453,#REF!,6,FALSE))-2),"*")),"")</f>
        <v>#REF!</v>
      </c>
      <c r="H453" s="43" t="e">
        <f>IF(LEN(VLOOKUP($A453,#REF!,7,FALSE)),IF(INDEX(#REF!,MATCH($A453,#REF!,0),4),LEFT(VLOOKUP($A453,#REF!,7,FALSE),LEN(VLOOKUP($A453,#REF!,7,FALSE))-2),CONCATENATE(LEFT(VLOOKUP($A453,#REF!,7,FALSE),LEN(VLOOKUP($A453,#REF!,7,FALSE))-2),"*")),"")</f>
        <v>#REF!</v>
      </c>
      <c r="I453" s="54" t="e">
        <f>IF(LEN(VLOOKUP($A453,#REF!,8,FALSE)),UPPER(RIGHT(VLOOKUP($A453,#REF!,8,FALSE),1)),"")</f>
        <v>#REF!</v>
      </c>
      <c r="J453" s="42" t="e">
        <f>IF(LEN(VLOOKUP($A453,#REF!,4,FALSE)),UPPER(RIGHT(VLOOKUP($A453,#REF!,4,FALSE),1)),"")</f>
        <v>#REF!</v>
      </c>
      <c r="K453" s="42" t="e">
        <f>IF(LEN(VLOOKUP($A453,#REF!,5,FALSE)),UPPER(RIGHT(VLOOKUP($A453,#REF!,5,FALSE),1)),"")</f>
        <v>#REF!</v>
      </c>
      <c r="L453" s="42" t="e">
        <f>IF(LEN(VLOOKUP($A453,#REF!,6,FALSE)),UPPER(RIGHT(VLOOKUP($A453,#REF!,6,FALSE),1)),"")</f>
        <v>#REF!</v>
      </c>
      <c r="M453" s="43" t="e">
        <f>IF(LEN(VLOOKUP($A453,#REF!,7,FALSE)),UPPER(RIGHT(VLOOKUP($A453,#REF!,7,FALSE),1)),"")</f>
        <v>#REF!</v>
      </c>
      <c r="N453" s="206"/>
      <c r="O453" s="206"/>
      <c r="P453" s="206"/>
      <c r="Q453" s="206"/>
      <c r="R453" s="206"/>
      <c r="S453" s="63" t="e">
        <f>HLOOKUP("Device Tree Pin Name",#REF!,MATCH($A453,#REF!,0),FALSE)</f>
        <v>#REF!</v>
      </c>
      <c r="T453" s="47" t="e">
        <f>HLOOKUP("power rail",#REF!,MATCH($A453,#REF!,0),FALSE)</f>
        <v>#REF!</v>
      </c>
      <c r="U453" s="62" t="e">
        <f>HLOOKUP("Wake Capable",#REF!,MATCH($A453,#REF!,0),FALSE)</f>
        <v>#REF!</v>
      </c>
      <c r="V453" s="62" t="e">
        <f>HLOOKUP("Strap",#REF!,MATCH($A453,#REF!,0),FALSE)</f>
        <v>#REF!</v>
      </c>
      <c r="W453" s="62"/>
      <c r="X453" s="62"/>
      <c r="Y453" s="62"/>
      <c r="Z453" s="47"/>
      <c r="AA453" s="47" t="e">
        <f>HLOOKUP("Pad type",#REF!,MATCH($A453,#REF!,0),FALSE)</f>
        <v>#REF!</v>
      </c>
      <c r="AB453" s="63"/>
      <c r="AC453" s="63" t="e">
        <f>HLOOKUP("POR Pin State",#REF!,MATCH($A453,#REF!,0),FALSE)</f>
        <v>#REF!</v>
      </c>
      <c r="AD453" s="208"/>
      <c r="AE453" s="208"/>
      <c r="AF453" s="208"/>
      <c r="AG453" s="208"/>
      <c r="AH453" s="209"/>
      <c r="AI453" s="209"/>
      <c r="AJ453" s="210"/>
      <c r="AK453" s="210"/>
      <c r="AL453" s="210"/>
      <c r="AM453" s="210"/>
      <c r="AN453" s="210"/>
      <c r="AO453" s="210"/>
      <c r="AP453" s="210"/>
      <c r="AQ453" s="236" t="s">
        <v>1028</v>
      </c>
      <c r="AR453" s="105"/>
      <c r="AS453" s="105"/>
      <c r="AT453" s="105"/>
      <c r="AU453" s="105"/>
      <c r="AV453" s="105"/>
      <c r="AW453" s="105"/>
      <c r="AX453" s="105"/>
      <c r="AY453" s="105"/>
      <c r="AZ453" s="105"/>
      <c r="BA453" s="105"/>
      <c r="BB453" s="218"/>
      <c r="BC453" s="105"/>
      <c r="BD453" s="219"/>
      <c r="BE453" s="231" t="s">
        <v>1027</v>
      </c>
      <c r="BF453" s="147" t="e">
        <f>VLOOKUP($A453,#REF!,34,FALSE)</f>
        <v>#REF!</v>
      </c>
      <c r="BG453" s="148" t="e">
        <f>VLOOKUP($A453,#REF!,22,FALSE)</f>
        <v>#REF!</v>
      </c>
      <c r="BH453" s="149"/>
    </row>
    <row r="454" s="5" customFormat="1" ht="12.95" customHeight="1" spans="1:60">
      <c r="A454" s="48" t="s">
        <v>1029</v>
      </c>
      <c r="B454" s="38" t="e">
        <f>VLOOKUP($A454,#REF!,34,FALSE)</f>
        <v>#REF!</v>
      </c>
      <c r="C454" s="39" t="str">
        <f t="shared" si="177"/>
        <v>unused_NVHS0_TX7P</v>
      </c>
      <c r="D454" s="40" t="e">
        <f>IF(LEN(VLOOKUP($A454,#REF!,8,FALSE)),LEFT(VLOOKUP($A454,#REF!,8,FALSE),LEN(VLOOKUP($A454,#REF!,8,FALSE))-2),"")</f>
        <v>#REF!</v>
      </c>
      <c r="E454" s="41" t="e">
        <f>IF(LEN(VLOOKUP($A454,#REF!,4,FALSE)),IF(INDEX(#REF!,MATCH($A454,#REF!,0),1),LEFT(VLOOKUP($A454,#REF!,4,FALSE),LEN(VLOOKUP($A454,#REF!,4,FALSE))-2),CONCATENATE(LEFT(VLOOKUP($A454,#REF!,4,FALSE),LEN(VLOOKUP($A454,#REF!,4,FALSE))-2),"*")),"")</f>
        <v>#REF!</v>
      </c>
      <c r="F454" s="42" t="e">
        <f>IF(LEN(VLOOKUP($A454,#REF!,5,FALSE)),IF(INDEX(#REF!,MATCH($A454,#REF!,0),2),LEFT(VLOOKUP($A454,#REF!,5,FALSE),LEN(VLOOKUP($A454,#REF!,5,FALSE))-2),CONCATENATE(LEFT(VLOOKUP($A454,#REF!,5,FALSE),LEN(VLOOKUP($A454,#REF!,5,FALSE))-2),"*")),"")</f>
        <v>#REF!</v>
      </c>
      <c r="G454" s="42" t="e">
        <f>IF(LEN(VLOOKUP($A454,#REF!,6,FALSE)),IF(INDEX(#REF!,MATCH($A454,#REF!,0),3),LEFT(VLOOKUP($A454,#REF!,6,FALSE),LEN(VLOOKUP($A454,#REF!,6,FALSE))-2),CONCATENATE(LEFT(VLOOKUP($A454,#REF!,6,FALSE),LEN(VLOOKUP($A454,#REF!,6,FALSE))-2),"*")),"")</f>
        <v>#REF!</v>
      </c>
      <c r="H454" s="43" t="e">
        <f>IF(LEN(VLOOKUP($A454,#REF!,7,FALSE)),IF(INDEX(#REF!,MATCH($A454,#REF!,0),4),LEFT(VLOOKUP($A454,#REF!,7,FALSE),LEN(VLOOKUP($A454,#REF!,7,FALSE))-2),CONCATENATE(LEFT(VLOOKUP($A454,#REF!,7,FALSE),LEN(VLOOKUP($A454,#REF!,7,FALSE))-2),"*")),"")</f>
        <v>#REF!</v>
      </c>
      <c r="I454" s="54" t="e">
        <f>IF(LEN(VLOOKUP($A454,#REF!,8,FALSE)),UPPER(RIGHT(VLOOKUP($A454,#REF!,8,FALSE),1)),"")</f>
        <v>#REF!</v>
      </c>
      <c r="J454" s="42" t="e">
        <f>IF(LEN(VLOOKUP($A454,#REF!,4,FALSE)),UPPER(RIGHT(VLOOKUP($A454,#REF!,4,FALSE),1)),"")</f>
        <v>#REF!</v>
      </c>
      <c r="K454" s="42" t="e">
        <f>IF(LEN(VLOOKUP($A454,#REF!,5,FALSE)),UPPER(RIGHT(VLOOKUP($A454,#REF!,5,FALSE),1)),"")</f>
        <v>#REF!</v>
      </c>
      <c r="L454" s="42" t="e">
        <f>IF(LEN(VLOOKUP($A454,#REF!,6,FALSE)),UPPER(RIGHT(VLOOKUP($A454,#REF!,6,FALSE),1)),"")</f>
        <v>#REF!</v>
      </c>
      <c r="M454" s="43" t="e">
        <f>IF(LEN(VLOOKUP($A454,#REF!,7,FALSE)),UPPER(RIGHT(VLOOKUP($A454,#REF!,7,FALSE),1)),"")</f>
        <v>#REF!</v>
      </c>
      <c r="N454" s="206"/>
      <c r="O454" s="206"/>
      <c r="P454" s="206"/>
      <c r="Q454" s="206"/>
      <c r="R454" s="206"/>
      <c r="S454" s="63" t="e">
        <f>HLOOKUP("Device Tree Pin Name",#REF!,MATCH($A454,#REF!,0),FALSE)</f>
        <v>#REF!</v>
      </c>
      <c r="T454" s="47" t="e">
        <f>HLOOKUP("power rail",#REF!,MATCH($A454,#REF!,0),FALSE)</f>
        <v>#REF!</v>
      </c>
      <c r="U454" s="62" t="e">
        <f>HLOOKUP("Wake Capable",#REF!,MATCH($A454,#REF!,0),FALSE)</f>
        <v>#REF!</v>
      </c>
      <c r="V454" s="62" t="e">
        <f>HLOOKUP("Strap",#REF!,MATCH($A454,#REF!,0),FALSE)</f>
        <v>#REF!</v>
      </c>
      <c r="W454" s="62"/>
      <c r="X454" s="62"/>
      <c r="Y454" s="62"/>
      <c r="Z454" s="47"/>
      <c r="AA454" s="47" t="e">
        <f>HLOOKUP("Pad type",#REF!,MATCH($A454,#REF!,0),FALSE)</f>
        <v>#REF!</v>
      </c>
      <c r="AB454" s="63"/>
      <c r="AC454" s="63" t="e">
        <f>HLOOKUP("POR Pin State",#REF!,MATCH($A454,#REF!,0),FALSE)</f>
        <v>#REF!</v>
      </c>
      <c r="AD454" s="208"/>
      <c r="AE454" s="208"/>
      <c r="AF454" s="208"/>
      <c r="AG454" s="208"/>
      <c r="AH454" s="209"/>
      <c r="AI454" s="209"/>
      <c r="AJ454" s="210"/>
      <c r="AK454" s="210"/>
      <c r="AL454" s="210"/>
      <c r="AM454" s="210"/>
      <c r="AN454" s="210"/>
      <c r="AO454" s="210"/>
      <c r="AP454" s="210"/>
      <c r="AQ454" s="237" t="s">
        <v>1030</v>
      </c>
      <c r="AR454" s="105"/>
      <c r="AS454" s="105"/>
      <c r="AT454" s="105"/>
      <c r="AU454" s="105"/>
      <c r="AV454" s="105"/>
      <c r="AW454" s="105"/>
      <c r="AX454" s="105"/>
      <c r="AY454" s="105"/>
      <c r="AZ454" s="105"/>
      <c r="BA454" s="105"/>
      <c r="BB454" s="218"/>
      <c r="BC454" s="105"/>
      <c r="BD454" s="219"/>
      <c r="BE454" s="231" t="s">
        <v>1029</v>
      </c>
      <c r="BF454" s="147" t="e">
        <f>VLOOKUP($A454,#REF!,34,FALSE)</f>
        <v>#REF!</v>
      </c>
      <c r="BG454" s="148" t="e">
        <f>VLOOKUP($A454,#REF!,22,FALSE)</f>
        <v>#REF!</v>
      </c>
      <c r="BH454" s="149"/>
    </row>
    <row r="455" s="5" customFormat="1" ht="12.95" customHeight="1" spans="1:60">
      <c r="A455" s="48" t="s">
        <v>1031</v>
      </c>
      <c r="B455" s="38" t="e">
        <f>VLOOKUP($A455,#REF!,34,FALSE)</f>
        <v>#REF!</v>
      </c>
      <c r="C455" s="39" t="str">
        <f t="shared" si="177"/>
        <v>unused_NVHS0_TX7N</v>
      </c>
      <c r="D455" s="40" t="e">
        <f>IF(LEN(VLOOKUP($A455,#REF!,8,FALSE)),LEFT(VLOOKUP($A455,#REF!,8,FALSE),LEN(VLOOKUP($A455,#REF!,8,FALSE))-2),"")</f>
        <v>#REF!</v>
      </c>
      <c r="E455" s="41" t="e">
        <f>IF(LEN(VLOOKUP($A455,#REF!,4,FALSE)),IF(INDEX(#REF!,MATCH($A455,#REF!,0),1),LEFT(VLOOKUP($A455,#REF!,4,FALSE),LEN(VLOOKUP($A455,#REF!,4,FALSE))-2),CONCATENATE(LEFT(VLOOKUP($A455,#REF!,4,FALSE),LEN(VLOOKUP($A455,#REF!,4,FALSE))-2),"*")),"")</f>
        <v>#REF!</v>
      </c>
      <c r="F455" s="42" t="e">
        <f>IF(LEN(VLOOKUP($A455,#REF!,5,FALSE)),IF(INDEX(#REF!,MATCH($A455,#REF!,0),2),LEFT(VLOOKUP($A455,#REF!,5,FALSE),LEN(VLOOKUP($A455,#REF!,5,FALSE))-2),CONCATENATE(LEFT(VLOOKUP($A455,#REF!,5,FALSE),LEN(VLOOKUP($A455,#REF!,5,FALSE))-2),"*")),"")</f>
        <v>#REF!</v>
      </c>
      <c r="G455" s="42" t="e">
        <f>IF(LEN(VLOOKUP($A455,#REF!,6,FALSE)),IF(INDEX(#REF!,MATCH($A455,#REF!,0),3),LEFT(VLOOKUP($A455,#REF!,6,FALSE),LEN(VLOOKUP($A455,#REF!,6,FALSE))-2),CONCATENATE(LEFT(VLOOKUP($A455,#REF!,6,FALSE),LEN(VLOOKUP($A455,#REF!,6,FALSE))-2),"*")),"")</f>
        <v>#REF!</v>
      </c>
      <c r="H455" s="43" t="e">
        <f>IF(LEN(VLOOKUP($A455,#REF!,7,FALSE)),IF(INDEX(#REF!,MATCH($A455,#REF!,0),4),LEFT(VLOOKUP($A455,#REF!,7,FALSE),LEN(VLOOKUP($A455,#REF!,7,FALSE))-2),CONCATENATE(LEFT(VLOOKUP($A455,#REF!,7,FALSE),LEN(VLOOKUP($A455,#REF!,7,FALSE))-2),"*")),"")</f>
        <v>#REF!</v>
      </c>
      <c r="I455" s="54" t="e">
        <f>IF(LEN(VLOOKUP($A455,#REF!,8,FALSE)),UPPER(RIGHT(VLOOKUP($A455,#REF!,8,FALSE),1)),"")</f>
        <v>#REF!</v>
      </c>
      <c r="J455" s="42" t="e">
        <f>IF(LEN(VLOOKUP($A455,#REF!,4,FALSE)),UPPER(RIGHT(VLOOKUP($A455,#REF!,4,FALSE),1)),"")</f>
        <v>#REF!</v>
      </c>
      <c r="K455" s="42" t="e">
        <f>IF(LEN(VLOOKUP($A455,#REF!,5,FALSE)),UPPER(RIGHT(VLOOKUP($A455,#REF!,5,FALSE),1)),"")</f>
        <v>#REF!</v>
      </c>
      <c r="L455" s="42" t="e">
        <f>IF(LEN(VLOOKUP($A455,#REF!,6,FALSE)),UPPER(RIGHT(VLOOKUP($A455,#REF!,6,FALSE),1)),"")</f>
        <v>#REF!</v>
      </c>
      <c r="M455" s="43" t="e">
        <f>IF(LEN(VLOOKUP($A455,#REF!,7,FALSE)),UPPER(RIGHT(VLOOKUP($A455,#REF!,7,FALSE),1)),"")</f>
        <v>#REF!</v>
      </c>
      <c r="N455" s="206"/>
      <c r="O455" s="206"/>
      <c r="P455" s="206"/>
      <c r="Q455" s="206"/>
      <c r="R455" s="206"/>
      <c r="S455" s="63" t="e">
        <f>HLOOKUP("Device Tree Pin Name",#REF!,MATCH($A455,#REF!,0),FALSE)</f>
        <v>#REF!</v>
      </c>
      <c r="T455" s="47" t="e">
        <f>HLOOKUP("power rail",#REF!,MATCH($A455,#REF!,0),FALSE)</f>
        <v>#REF!</v>
      </c>
      <c r="U455" s="62" t="e">
        <f>HLOOKUP("Wake Capable",#REF!,MATCH($A455,#REF!,0),FALSE)</f>
        <v>#REF!</v>
      </c>
      <c r="V455" s="62" t="e">
        <f>HLOOKUP("Strap",#REF!,MATCH($A455,#REF!,0),FALSE)</f>
        <v>#REF!</v>
      </c>
      <c r="W455" s="62"/>
      <c r="X455" s="62"/>
      <c r="Y455" s="62"/>
      <c r="Z455" s="47"/>
      <c r="AA455" s="47" t="e">
        <f>HLOOKUP("Pad type",#REF!,MATCH($A455,#REF!,0),FALSE)</f>
        <v>#REF!</v>
      </c>
      <c r="AB455" s="63"/>
      <c r="AC455" s="63" t="e">
        <f>HLOOKUP("POR Pin State",#REF!,MATCH($A455,#REF!,0),FALSE)</f>
        <v>#REF!</v>
      </c>
      <c r="AD455" s="208"/>
      <c r="AE455" s="208"/>
      <c r="AF455" s="208"/>
      <c r="AG455" s="208"/>
      <c r="AH455" s="209"/>
      <c r="AI455" s="209"/>
      <c r="AJ455" s="210"/>
      <c r="AK455" s="210"/>
      <c r="AL455" s="210"/>
      <c r="AM455" s="210"/>
      <c r="AN455" s="210"/>
      <c r="AO455" s="210"/>
      <c r="AP455" s="210"/>
      <c r="AQ455" s="236" t="s">
        <v>1032</v>
      </c>
      <c r="AR455" s="105"/>
      <c r="AS455" s="105"/>
      <c r="AT455" s="105"/>
      <c r="AU455" s="105"/>
      <c r="AV455" s="105"/>
      <c r="AW455" s="105"/>
      <c r="AX455" s="105"/>
      <c r="AY455" s="105"/>
      <c r="AZ455" s="105"/>
      <c r="BA455" s="105"/>
      <c r="BB455" s="218"/>
      <c r="BC455" s="105"/>
      <c r="BD455" s="219"/>
      <c r="BE455" s="242" t="s">
        <v>1031</v>
      </c>
      <c r="BF455" s="147" t="e">
        <f>VLOOKUP($A455,#REF!,34,FALSE)</f>
        <v>#REF!</v>
      </c>
      <c r="BG455" s="148" t="e">
        <f>VLOOKUP($A455,#REF!,22,FALSE)</f>
        <v>#REF!</v>
      </c>
      <c r="BH455" s="149"/>
    </row>
    <row r="456" s="5" customFormat="1" ht="12.95" customHeight="1" spans="1:60">
      <c r="A456" s="48" t="s">
        <v>1033</v>
      </c>
      <c r="B456" s="38" t="e">
        <f>VLOOKUP($A456,#REF!,34,FALSE)</f>
        <v>#REF!</v>
      </c>
      <c r="C456" s="39" t="str">
        <f t="shared" si="177"/>
        <v>unused_NVHS0_PLL0_TERMP</v>
      </c>
      <c r="D456" s="40" t="e">
        <f>IF(LEN(VLOOKUP($A456,#REF!,8,FALSE)),LEFT(VLOOKUP($A456,#REF!,8,FALSE),LEN(VLOOKUP($A456,#REF!,8,FALSE))-2),"")</f>
        <v>#REF!</v>
      </c>
      <c r="E456" s="41" t="s">
        <v>1033</v>
      </c>
      <c r="F456" s="42" t="e">
        <f>IF(LEN(VLOOKUP($A456,#REF!,5,FALSE)),IF(INDEX(#REF!,MATCH($A456,#REF!,0),2),LEFT(VLOOKUP($A456,#REF!,5,FALSE),LEN(VLOOKUP($A456,#REF!,5,FALSE))-2),CONCATENATE(LEFT(VLOOKUP($A456,#REF!,5,FALSE),LEN(VLOOKUP($A456,#REF!,5,FALSE))-2),"*")),"")</f>
        <v>#REF!</v>
      </c>
      <c r="G456" s="42" t="e">
        <f>IF(LEN(VLOOKUP($A456,#REF!,6,FALSE)),IF(INDEX(#REF!,MATCH($A456,#REF!,0),3),LEFT(VLOOKUP($A456,#REF!,6,FALSE),LEN(VLOOKUP($A456,#REF!,6,FALSE))-2),CONCATENATE(LEFT(VLOOKUP($A456,#REF!,6,FALSE),LEN(VLOOKUP($A456,#REF!,6,FALSE))-2),"*")),"")</f>
        <v>#REF!</v>
      </c>
      <c r="H456" s="43" t="e">
        <f>IF(LEN(VLOOKUP($A456,#REF!,7,FALSE)),IF(INDEX(#REF!,MATCH($A456,#REF!,0),4),LEFT(VLOOKUP($A456,#REF!,7,FALSE),LEN(VLOOKUP($A456,#REF!,7,FALSE))-2),CONCATENATE(LEFT(VLOOKUP($A456,#REF!,7,FALSE),LEN(VLOOKUP($A456,#REF!,7,FALSE))-2),"*")),"")</f>
        <v>#REF!</v>
      </c>
      <c r="I456" s="54" t="e">
        <f>IF(LEN(VLOOKUP($A456,#REF!,8,FALSE)),UPPER(RIGHT(VLOOKUP($A456,#REF!,8,FALSE),1)),"")</f>
        <v>#REF!</v>
      </c>
      <c r="J456" s="42" t="e">
        <f>IF(LEN(VLOOKUP($A456,#REF!,4,FALSE)),UPPER(RIGHT(VLOOKUP($A456,#REF!,4,FALSE),1)),"")</f>
        <v>#REF!</v>
      </c>
      <c r="K456" s="42" t="e">
        <f>IF(LEN(VLOOKUP($A456,#REF!,5,FALSE)),UPPER(RIGHT(VLOOKUP($A456,#REF!,5,FALSE),1)),"")</f>
        <v>#REF!</v>
      </c>
      <c r="L456" s="42" t="e">
        <f>IF(LEN(VLOOKUP($A456,#REF!,6,FALSE)),UPPER(RIGHT(VLOOKUP($A456,#REF!,6,FALSE),1)),"")</f>
        <v>#REF!</v>
      </c>
      <c r="M456" s="43" t="e">
        <f>IF(LEN(VLOOKUP($A456,#REF!,7,FALSE)),UPPER(RIGHT(VLOOKUP($A456,#REF!,7,FALSE),1)),"")</f>
        <v>#REF!</v>
      </c>
      <c r="N456" s="206"/>
      <c r="O456" s="206"/>
      <c r="P456" s="206"/>
      <c r="Q456" s="206"/>
      <c r="R456" s="206"/>
      <c r="S456" s="63" t="e">
        <f>HLOOKUP("Device Tree Pin Name",#REF!,MATCH($A456,#REF!,0),FALSE)</f>
        <v>#REF!</v>
      </c>
      <c r="T456" s="47" t="e">
        <f>HLOOKUP("power rail",#REF!,MATCH($A456,#REF!,0),FALSE)</f>
        <v>#REF!</v>
      </c>
      <c r="U456" s="62" t="e">
        <f>HLOOKUP("Wake Capable",#REF!,MATCH($A456,#REF!,0),FALSE)</f>
        <v>#REF!</v>
      </c>
      <c r="V456" s="62" t="e">
        <f>HLOOKUP("Strap",#REF!,MATCH($A456,#REF!,0),FALSE)</f>
        <v>#REF!</v>
      </c>
      <c r="W456" s="62"/>
      <c r="X456" s="62"/>
      <c r="Y456" s="62"/>
      <c r="Z456" s="47"/>
      <c r="AA456" s="47" t="e">
        <f>HLOOKUP("Pad type",#REF!,MATCH($A456,#REF!,0),FALSE)</f>
        <v>#REF!</v>
      </c>
      <c r="AB456" s="63"/>
      <c r="AC456" s="63" t="e">
        <f>HLOOKUP("POR Pin State",#REF!,MATCH($A456,#REF!,0),FALSE)</f>
        <v>#REF!</v>
      </c>
      <c r="AD456" s="208"/>
      <c r="AE456" s="208"/>
      <c r="AF456" s="208"/>
      <c r="AG456" s="208"/>
      <c r="AH456" s="209"/>
      <c r="AI456" s="209"/>
      <c r="AJ456" s="210"/>
      <c r="AK456" s="210"/>
      <c r="AL456" s="210"/>
      <c r="AM456" s="210"/>
      <c r="AN456" s="210"/>
      <c r="AO456" s="210"/>
      <c r="AP456" s="210"/>
      <c r="AQ456" s="237" t="s">
        <v>1033</v>
      </c>
      <c r="AR456" s="105"/>
      <c r="AS456" s="105"/>
      <c r="AT456" s="105"/>
      <c r="AU456" s="105"/>
      <c r="AV456" s="105"/>
      <c r="AW456" s="105"/>
      <c r="AX456" s="105"/>
      <c r="AY456" s="105"/>
      <c r="AZ456" s="105"/>
      <c r="BA456" s="403" t="s">
        <v>950</v>
      </c>
      <c r="BB456" s="218"/>
      <c r="BC456" s="105"/>
      <c r="BD456" s="219"/>
      <c r="BE456" s="231" t="s">
        <v>1033</v>
      </c>
      <c r="BF456" s="147" t="e">
        <f>VLOOKUP($A456,#REF!,34,FALSE)</f>
        <v>#REF!</v>
      </c>
      <c r="BG456" s="148" t="e">
        <f>VLOOKUP($A456,#REF!,22,FALSE)</f>
        <v>#REF!</v>
      </c>
      <c r="BH456" s="149"/>
    </row>
    <row r="457" s="5" customFormat="1" ht="12.95" customHeight="1" spans="1:60">
      <c r="A457" s="48" t="s">
        <v>1034</v>
      </c>
      <c r="B457" s="38" t="e">
        <f>VLOOKUP($A457,#REF!,34,FALSE)</f>
        <v>#REF!</v>
      </c>
      <c r="C457" s="39" t="str">
        <f t="shared" si="177"/>
        <v>unused_NVHS0_PLL1_TERMP</v>
      </c>
      <c r="D457" s="40" t="e">
        <f>IF(LEN(VLOOKUP($A457,#REF!,8,FALSE)),LEFT(VLOOKUP($A457,#REF!,8,FALSE),LEN(VLOOKUP($A457,#REF!,8,FALSE))-2),"")</f>
        <v>#REF!</v>
      </c>
      <c r="E457" s="41" t="s">
        <v>1034</v>
      </c>
      <c r="F457" s="42" t="e">
        <f>IF(LEN(VLOOKUP($A457,#REF!,5,FALSE)),IF(INDEX(#REF!,MATCH($A457,#REF!,0),2),LEFT(VLOOKUP($A457,#REF!,5,FALSE),LEN(VLOOKUP($A457,#REF!,5,FALSE))-2),CONCATENATE(LEFT(VLOOKUP($A457,#REF!,5,FALSE),LEN(VLOOKUP($A457,#REF!,5,FALSE))-2),"*")),"")</f>
        <v>#REF!</v>
      </c>
      <c r="G457" s="42" t="e">
        <f>IF(LEN(VLOOKUP($A457,#REF!,6,FALSE)),IF(INDEX(#REF!,MATCH($A457,#REF!,0),3),LEFT(VLOOKUP($A457,#REF!,6,FALSE),LEN(VLOOKUP($A457,#REF!,6,FALSE))-2),CONCATENATE(LEFT(VLOOKUP($A457,#REF!,6,FALSE),LEN(VLOOKUP($A457,#REF!,6,FALSE))-2),"*")),"")</f>
        <v>#REF!</v>
      </c>
      <c r="H457" s="43" t="e">
        <f>IF(LEN(VLOOKUP($A457,#REF!,7,FALSE)),IF(INDEX(#REF!,MATCH($A457,#REF!,0),4),LEFT(VLOOKUP($A457,#REF!,7,FALSE),LEN(VLOOKUP($A457,#REF!,7,FALSE))-2),CONCATENATE(LEFT(VLOOKUP($A457,#REF!,7,FALSE),LEN(VLOOKUP($A457,#REF!,7,FALSE))-2),"*")),"")</f>
        <v>#REF!</v>
      </c>
      <c r="I457" s="54" t="e">
        <f>IF(LEN(VLOOKUP($A457,#REF!,8,FALSE)),UPPER(RIGHT(VLOOKUP($A457,#REF!,8,FALSE),1)),"")</f>
        <v>#REF!</v>
      </c>
      <c r="J457" s="42" t="e">
        <f>IF(LEN(VLOOKUP($A457,#REF!,4,FALSE)),UPPER(RIGHT(VLOOKUP($A457,#REF!,4,FALSE),1)),"")</f>
        <v>#REF!</v>
      </c>
      <c r="K457" s="42" t="e">
        <f>IF(LEN(VLOOKUP($A457,#REF!,5,FALSE)),UPPER(RIGHT(VLOOKUP($A457,#REF!,5,FALSE),1)),"")</f>
        <v>#REF!</v>
      </c>
      <c r="L457" s="42" t="e">
        <f>IF(LEN(VLOOKUP($A457,#REF!,6,FALSE)),UPPER(RIGHT(VLOOKUP($A457,#REF!,6,FALSE),1)),"")</f>
        <v>#REF!</v>
      </c>
      <c r="M457" s="43" t="e">
        <f>IF(LEN(VLOOKUP($A457,#REF!,7,FALSE)),UPPER(RIGHT(VLOOKUP($A457,#REF!,7,FALSE),1)),"")</f>
        <v>#REF!</v>
      </c>
      <c r="N457" s="206"/>
      <c r="O457" s="206"/>
      <c r="P457" s="206"/>
      <c r="Q457" s="206"/>
      <c r="R457" s="206"/>
      <c r="S457" s="63" t="e">
        <f>HLOOKUP("Device Tree Pin Name",#REF!,MATCH($A457,#REF!,0),FALSE)</f>
        <v>#REF!</v>
      </c>
      <c r="T457" s="47" t="e">
        <f>HLOOKUP("power rail",#REF!,MATCH($A457,#REF!,0),FALSE)</f>
        <v>#REF!</v>
      </c>
      <c r="U457" s="62" t="e">
        <f>HLOOKUP("Wake Capable",#REF!,MATCH($A457,#REF!,0),FALSE)</f>
        <v>#REF!</v>
      </c>
      <c r="V457" s="62" t="e">
        <f>HLOOKUP("Strap",#REF!,MATCH($A457,#REF!,0),FALSE)</f>
        <v>#REF!</v>
      </c>
      <c r="W457" s="62"/>
      <c r="X457" s="62"/>
      <c r="Y457" s="62"/>
      <c r="Z457" s="47"/>
      <c r="AA457" s="47" t="e">
        <f>HLOOKUP("Pad type",#REF!,MATCH($A457,#REF!,0),FALSE)</f>
        <v>#REF!</v>
      </c>
      <c r="AB457" s="63"/>
      <c r="AC457" s="63" t="e">
        <f>HLOOKUP("POR Pin State",#REF!,MATCH($A457,#REF!,0),FALSE)</f>
        <v>#REF!</v>
      </c>
      <c r="AD457" s="208"/>
      <c r="AE457" s="208"/>
      <c r="AF457" s="208"/>
      <c r="AG457" s="208"/>
      <c r="AH457" s="209"/>
      <c r="AI457" s="209"/>
      <c r="AJ457" s="210"/>
      <c r="AK457" s="210"/>
      <c r="AL457" s="210"/>
      <c r="AM457" s="210"/>
      <c r="AN457" s="210"/>
      <c r="AO457" s="210"/>
      <c r="AP457" s="210"/>
      <c r="AQ457" s="236" t="s">
        <v>1034</v>
      </c>
      <c r="AR457" s="105"/>
      <c r="AS457" s="105"/>
      <c r="AT457" s="105"/>
      <c r="AU457" s="105"/>
      <c r="AV457" s="105"/>
      <c r="AW457" s="105"/>
      <c r="AX457" s="105"/>
      <c r="AY457" s="105"/>
      <c r="AZ457" s="105"/>
      <c r="BA457" s="403" t="s">
        <v>950</v>
      </c>
      <c r="BB457" s="218"/>
      <c r="BC457" s="105"/>
      <c r="BD457" s="219"/>
      <c r="BE457" s="231" t="s">
        <v>1034</v>
      </c>
      <c r="BF457" s="147" t="e">
        <f>VLOOKUP($A457,#REF!,34,FALSE)</f>
        <v>#REF!</v>
      </c>
      <c r="BG457" s="148" t="e">
        <f>VLOOKUP($A457,#REF!,22,FALSE)</f>
        <v>#REF!</v>
      </c>
      <c r="BH457" s="149"/>
    </row>
    <row r="458" s="4" customFormat="1" ht="18" customHeight="1" spans="1:60">
      <c r="A458" s="232" t="s">
        <v>1035</v>
      </c>
      <c r="B458" s="232" t="s">
        <v>1035</v>
      </c>
      <c r="C458" s="33"/>
      <c r="D458" s="34"/>
      <c r="E458" s="34"/>
      <c r="F458" s="34"/>
      <c r="G458" s="34"/>
      <c r="H458" s="34"/>
      <c r="I458" s="33"/>
      <c r="J458" s="33"/>
      <c r="K458" s="33"/>
      <c r="L458" s="33"/>
      <c r="M458" s="33"/>
      <c r="N458" s="33"/>
      <c r="O458" s="33"/>
      <c r="P458" s="33"/>
      <c r="Q458" s="33"/>
      <c r="R458" s="33"/>
      <c r="S458" s="33"/>
      <c r="T458" s="33"/>
      <c r="U458" s="59"/>
      <c r="V458" s="59"/>
      <c r="W458" s="59"/>
      <c r="X458" s="59"/>
      <c r="Y458" s="59"/>
      <c r="Z458" s="80"/>
      <c r="AA458" s="80"/>
      <c r="AB458" s="80"/>
      <c r="AC458" s="80"/>
      <c r="AD458" s="80"/>
      <c r="AE458" s="80"/>
      <c r="AF458" s="80"/>
      <c r="AG458" s="80"/>
      <c r="AH458" s="80"/>
      <c r="AI458" s="80"/>
      <c r="AJ458" s="80"/>
      <c r="AK458" s="80"/>
      <c r="AL458" s="80"/>
      <c r="AM458" s="80"/>
      <c r="AN458" s="80"/>
      <c r="AO458" s="80"/>
      <c r="AP458" s="80"/>
      <c r="AQ458" s="98"/>
      <c r="AR458" s="98"/>
      <c r="AS458" s="99"/>
      <c r="AT458" s="99"/>
      <c r="AU458" s="99"/>
      <c r="AV458" s="99"/>
      <c r="AW458" s="99"/>
      <c r="AX458" s="99"/>
      <c r="AY458" s="99"/>
      <c r="AZ458" s="99"/>
      <c r="BA458" s="99"/>
      <c r="BB458" s="99"/>
      <c r="BC458" s="400" t="s">
        <v>829</v>
      </c>
      <c r="BD458" s="99"/>
      <c r="BE458" s="226" t="s">
        <v>1035</v>
      </c>
      <c r="BF458" s="226" t="s">
        <v>1036</v>
      </c>
      <c r="BG458" s="243"/>
      <c r="BH458" s="244"/>
    </row>
    <row r="459" s="5" customFormat="1" ht="12.95" customHeight="1" spans="1:60">
      <c r="A459" s="48" t="s">
        <v>1037</v>
      </c>
      <c r="B459" s="38" t="e">
        <f>VLOOKUP($A459,#REF!,34,FALSE)</f>
        <v>#REF!</v>
      </c>
      <c r="C459" s="39" t="str">
        <f t="shared" ref="C459:C486" si="178">CONCATENATE("unused_",A459)</f>
        <v>unused_UPHY2_REFCLK0P</v>
      </c>
      <c r="D459" s="40" t="e">
        <f>IF(LEN(VLOOKUP($A459,#REF!,8,FALSE)),LEFT(VLOOKUP($A459,#REF!,8,FALSE),LEN(VLOOKUP($A459,#REF!,8,FALSE))-2),"")</f>
        <v>#REF!</v>
      </c>
      <c r="E459" s="41" t="e">
        <f>IF(LEN(VLOOKUP($A459,#REF!,4,FALSE)),IF(INDEX(#REF!,MATCH($A459,#REF!,0),1),LEFT(VLOOKUP($A459,#REF!,4,FALSE),LEN(VLOOKUP($A459,#REF!,4,FALSE))-2),CONCATENATE(LEFT(VLOOKUP($A459,#REF!,4,FALSE),LEN(VLOOKUP($A459,#REF!,4,FALSE))-2),"*")),"")</f>
        <v>#REF!</v>
      </c>
      <c r="F459" s="42" t="e">
        <f>IF(LEN(VLOOKUP($A459,#REF!,5,FALSE)),IF(INDEX(#REF!,MATCH($A459,#REF!,0),2),LEFT(VLOOKUP($A459,#REF!,5,FALSE),LEN(VLOOKUP($A459,#REF!,5,FALSE))-2),CONCATENATE(LEFT(VLOOKUP($A459,#REF!,5,FALSE),LEN(VLOOKUP($A459,#REF!,5,FALSE))-2),"*")),"")</f>
        <v>#REF!</v>
      </c>
      <c r="G459" s="42" t="e">
        <f>IF(LEN(VLOOKUP($A459,#REF!,6,FALSE)),IF(INDEX(#REF!,MATCH($A459,#REF!,0),3),LEFT(VLOOKUP($A459,#REF!,6,FALSE),LEN(VLOOKUP($A459,#REF!,6,FALSE))-2),CONCATENATE(LEFT(VLOOKUP($A459,#REF!,6,FALSE),LEN(VLOOKUP($A459,#REF!,6,FALSE))-2),"*")),"")</f>
        <v>#REF!</v>
      </c>
      <c r="H459" s="43" t="e">
        <f>IF(LEN(VLOOKUP($A459,#REF!,7,FALSE)),IF(INDEX(#REF!,MATCH($A459,#REF!,0),4),LEFT(VLOOKUP($A459,#REF!,7,FALSE),LEN(VLOOKUP($A459,#REF!,7,FALSE))-2),CONCATENATE(LEFT(VLOOKUP($A459,#REF!,7,FALSE),LEN(VLOOKUP($A459,#REF!,7,FALSE))-2),"*")),"")</f>
        <v>#REF!</v>
      </c>
      <c r="I459" s="54" t="e">
        <f>IF(LEN(VLOOKUP($A459,#REF!,8,FALSE)),UPPER(RIGHT(VLOOKUP($A459,#REF!,8,FALSE),1)),"")</f>
        <v>#REF!</v>
      </c>
      <c r="J459" s="42" t="e">
        <f>IF(LEN(VLOOKUP($A459,#REF!,4,FALSE)),UPPER(RIGHT(VLOOKUP($A459,#REF!,4,FALSE),1)),"")</f>
        <v>#REF!</v>
      </c>
      <c r="K459" s="42" t="e">
        <f>IF(LEN(VLOOKUP($A459,#REF!,5,FALSE)),UPPER(RIGHT(VLOOKUP($A459,#REF!,5,FALSE),1)),"")</f>
        <v>#REF!</v>
      </c>
      <c r="L459" s="42" t="e">
        <f>IF(LEN(VLOOKUP($A459,#REF!,6,FALSE)),UPPER(RIGHT(VLOOKUP($A459,#REF!,6,FALSE),1)),"")</f>
        <v>#REF!</v>
      </c>
      <c r="M459" s="43" t="e">
        <f>IF(LEN(VLOOKUP($A459,#REF!,7,FALSE)),UPPER(RIGHT(VLOOKUP($A459,#REF!,7,FALSE),1)),"")</f>
        <v>#REF!</v>
      </c>
      <c r="N459" s="206"/>
      <c r="O459" s="206"/>
      <c r="P459" s="206"/>
      <c r="Q459" s="206"/>
      <c r="R459" s="206"/>
      <c r="S459" s="63" t="e">
        <f>HLOOKUP("Device Tree Pin Name",#REF!,MATCH($A459,#REF!,0),FALSE)</f>
        <v>#REF!</v>
      </c>
      <c r="T459" s="47" t="e">
        <f>HLOOKUP("power rail",#REF!,MATCH($A459,#REF!,0),FALSE)</f>
        <v>#REF!</v>
      </c>
      <c r="U459" s="62" t="e">
        <f>HLOOKUP("Wake Capable",#REF!,MATCH($A459,#REF!,0),FALSE)</f>
        <v>#REF!</v>
      </c>
      <c r="V459" s="62" t="e">
        <f>HLOOKUP("Strap",#REF!,MATCH($A459,#REF!,0),FALSE)</f>
        <v>#REF!</v>
      </c>
      <c r="W459" s="62"/>
      <c r="X459" s="62"/>
      <c r="Y459" s="62"/>
      <c r="Z459" s="47"/>
      <c r="AA459" s="47" t="e">
        <f>HLOOKUP("Pad type",#REF!,MATCH($A459,#REF!,0),FALSE)</f>
        <v>#REF!</v>
      </c>
      <c r="AB459" s="61"/>
      <c r="AC459" s="61" t="e">
        <f>HLOOKUP("POR Pin State",#REF!,MATCH($A459,#REF!,0),FALSE)</f>
        <v>#REF!</v>
      </c>
      <c r="AD459" s="208"/>
      <c r="AE459" s="208"/>
      <c r="AF459" s="208"/>
      <c r="AG459" s="208"/>
      <c r="AH459" s="209"/>
      <c r="AI459" s="209"/>
      <c r="AJ459" s="210"/>
      <c r="AK459" s="210"/>
      <c r="AL459" s="210"/>
      <c r="AM459" s="210"/>
      <c r="AN459" s="210"/>
      <c r="AO459" s="210"/>
      <c r="AP459" s="210"/>
      <c r="AQ459" s="236" t="s">
        <v>1038</v>
      </c>
      <c r="AR459" s="105"/>
      <c r="AS459" s="105"/>
      <c r="AT459" s="105"/>
      <c r="AU459" s="105"/>
      <c r="AV459" s="105"/>
      <c r="AW459" s="105"/>
      <c r="AX459" s="105"/>
      <c r="AY459" s="105"/>
      <c r="AZ459" s="105"/>
      <c r="BA459" s="105"/>
      <c r="BB459" s="218"/>
      <c r="BC459" s="105"/>
      <c r="BD459" s="219"/>
      <c r="BE459" s="230" t="s">
        <v>1037</v>
      </c>
      <c r="BF459" s="147" t="e">
        <f>VLOOKUP($A459,#REF!,34,FALSE)</f>
        <v>#REF!</v>
      </c>
      <c r="BG459" s="148" t="e">
        <f>VLOOKUP($A459,#REF!,22,FALSE)</f>
        <v>#REF!</v>
      </c>
      <c r="BH459" s="149"/>
    </row>
    <row r="460" s="5" customFormat="1" ht="12.95" customHeight="1" spans="1:60">
      <c r="A460" s="48" t="s">
        <v>1039</v>
      </c>
      <c r="B460" s="38" t="e">
        <f>VLOOKUP($A460,#REF!,34,FALSE)</f>
        <v>#REF!</v>
      </c>
      <c r="C460" s="39" t="str">
        <f t="shared" si="178"/>
        <v>unused_UPHY2_REFCLK0N</v>
      </c>
      <c r="D460" s="40" t="e">
        <f>IF(LEN(VLOOKUP($A460,#REF!,8,FALSE)),LEFT(VLOOKUP($A460,#REF!,8,FALSE),LEN(VLOOKUP($A460,#REF!,8,FALSE))-2),"")</f>
        <v>#REF!</v>
      </c>
      <c r="E460" s="41" t="e">
        <f>IF(LEN(VLOOKUP($A460,#REF!,4,FALSE)),IF(INDEX(#REF!,MATCH($A460,#REF!,0),1),LEFT(VLOOKUP($A460,#REF!,4,FALSE),LEN(VLOOKUP($A460,#REF!,4,FALSE))-2),CONCATENATE(LEFT(VLOOKUP($A460,#REF!,4,FALSE),LEN(VLOOKUP($A460,#REF!,4,FALSE))-2),"*")),"")</f>
        <v>#REF!</v>
      </c>
      <c r="F460" s="42" t="e">
        <f>IF(LEN(VLOOKUP($A460,#REF!,5,FALSE)),IF(INDEX(#REF!,MATCH($A460,#REF!,0),2),LEFT(VLOOKUP($A460,#REF!,5,FALSE),LEN(VLOOKUP($A460,#REF!,5,FALSE))-2),CONCATENATE(LEFT(VLOOKUP($A460,#REF!,5,FALSE),LEN(VLOOKUP($A460,#REF!,5,FALSE))-2),"*")),"")</f>
        <v>#REF!</v>
      </c>
      <c r="G460" s="42" t="e">
        <f>IF(LEN(VLOOKUP($A460,#REF!,6,FALSE)),IF(INDEX(#REF!,MATCH($A460,#REF!,0),3),LEFT(VLOOKUP($A460,#REF!,6,FALSE),LEN(VLOOKUP($A460,#REF!,6,FALSE))-2),CONCATENATE(LEFT(VLOOKUP($A460,#REF!,6,FALSE),LEN(VLOOKUP($A460,#REF!,6,FALSE))-2),"*")),"")</f>
        <v>#REF!</v>
      </c>
      <c r="H460" s="43" t="e">
        <f>IF(LEN(VLOOKUP($A460,#REF!,7,FALSE)),IF(INDEX(#REF!,MATCH($A460,#REF!,0),4),LEFT(VLOOKUP($A460,#REF!,7,FALSE),LEN(VLOOKUP($A460,#REF!,7,FALSE))-2),CONCATENATE(LEFT(VLOOKUP($A460,#REF!,7,FALSE),LEN(VLOOKUP($A460,#REF!,7,FALSE))-2),"*")),"")</f>
        <v>#REF!</v>
      </c>
      <c r="I460" s="54" t="e">
        <f>IF(LEN(VLOOKUP($A460,#REF!,8,FALSE)),UPPER(RIGHT(VLOOKUP($A460,#REF!,8,FALSE),1)),"")</f>
        <v>#REF!</v>
      </c>
      <c r="J460" s="42" t="e">
        <f>IF(LEN(VLOOKUP($A460,#REF!,4,FALSE)),UPPER(RIGHT(VLOOKUP($A460,#REF!,4,FALSE),1)),"")</f>
        <v>#REF!</v>
      </c>
      <c r="K460" s="42" t="e">
        <f>IF(LEN(VLOOKUP($A460,#REF!,5,FALSE)),UPPER(RIGHT(VLOOKUP($A460,#REF!,5,FALSE),1)),"")</f>
        <v>#REF!</v>
      </c>
      <c r="L460" s="42" t="e">
        <f>IF(LEN(VLOOKUP($A460,#REF!,6,FALSE)),UPPER(RIGHT(VLOOKUP($A460,#REF!,6,FALSE),1)),"")</f>
        <v>#REF!</v>
      </c>
      <c r="M460" s="43" t="e">
        <f>IF(LEN(VLOOKUP($A460,#REF!,7,FALSE)),UPPER(RIGHT(VLOOKUP($A460,#REF!,7,FALSE),1)),"")</f>
        <v>#REF!</v>
      </c>
      <c r="N460" s="206"/>
      <c r="O460" s="206"/>
      <c r="P460" s="206"/>
      <c r="Q460" s="206"/>
      <c r="R460" s="206"/>
      <c r="S460" s="63" t="e">
        <f>HLOOKUP("Device Tree Pin Name",#REF!,MATCH($A460,#REF!,0),FALSE)</f>
        <v>#REF!</v>
      </c>
      <c r="T460" s="47" t="e">
        <f>HLOOKUP("power rail",#REF!,MATCH($A460,#REF!,0),FALSE)</f>
        <v>#REF!</v>
      </c>
      <c r="U460" s="62" t="e">
        <f>HLOOKUP("Wake Capable",#REF!,MATCH($A460,#REF!,0),FALSE)</f>
        <v>#REF!</v>
      </c>
      <c r="V460" s="62" t="e">
        <f>HLOOKUP("Strap",#REF!,MATCH($A460,#REF!,0),FALSE)</f>
        <v>#REF!</v>
      </c>
      <c r="W460" s="62"/>
      <c r="X460" s="62"/>
      <c r="Y460" s="62"/>
      <c r="Z460" s="47"/>
      <c r="AA460" s="47" t="e">
        <f>HLOOKUP("Pad type",#REF!,MATCH($A460,#REF!,0),FALSE)</f>
        <v>#REF!</v>
      </c>
      <c r="AB460" s="63"/>
      <c r="AC460" s="63" t="e">
        <f>HLOOKUP("POR Pin State",#REF!,MATCH($A460,#REF!,0),FALSE)</f>
        <v>#REF!</v>
      </c>
      <c r="AD460" s="208"/>
      <c r="AE460" s="208"/>
      <c r="AF460" s="208"/>
      <c r="AG460" s="208"/>
      <c r="AH460" s="209"/>
      <c r="AI460" s="209"/>
      <c r="AJ460" s="210"/>
      <c r="AK460" s="210"/>
      <c r="AL460" s="210"/>
      <c r="AM460" s="210"/>
      <c r="AN460" s="210"/>
      <c r="AO460" s="210"/>
      <c r="AP460" s="210"/>
      <c r="AQ460" s="237" t="s">
        <v>1040</v>
      </c>
      <c r="AR460" s="105"/>
      <c r="AS460" s="105"/>
      <c r="AT460" s="105"/>
      <c r="AU460" s="105"/>
      <c r="AV460" s="105"/>
      <c r="AW460" s="105"/>
      <c r="AX460" s="105"/>
      <c r="AY460" s="105"/>
      <c r="AZ460" s="105"/>
      <c r="BA460" s="105"/>
      <c r="BB460" s="218"/>
      <c r="BC460" s="105"/>
      <c r="BD460" s="219"/>
      <c r="BE460" s="231" t="s">
        <v>1039</v>
      </c>
      <c r="BF460" s="147" t="e">
        <f>VLOOKUP($A460,#REF!,34,FALSE)</f>
        <v>#REF!</v>
      </c>
      <c r="BG460" s="148" t="e">
        <f>VLOOKUP($A460,#REF!,22,FALSE)</f>
        <v>#REF!</v>
      </c>
      <c r="BH460" s="149"/>
    </row>
    <row r="461" s="5" customFormat="1" ht="12.95" customHeight="1" spans="1:60">
      <c r="A461" s="48" t="s">
        <v>1041</v>
      </c>
      <c r="B461" s="38" t="e">
        <f>VLOOKUP($A461,#REF!,34,FALSE)</f>
        <v>#REF!</v>
      </c>
      <c r="C461" s="39" t="str">
        <f t="shared" si="178"/>
        <v>unused_UPHY2_REFCLK1P</v>
      </c>
      <c r="D461" s="40" t="e">
        <f>IF(LEN(VLOOKUP($A461,#REF!,8,FALSE)),LEFT(VLOOKUP($A461,#REF!,8,FALSE),LEN(VLOOKUP($A461,#REF!,8,FALSE))-2),"")</f>
        <v>#REF!</v>
      </c>
      <c r="E461" s="41" t="e">
        <f>IF(LEN(VLOOKUP($A461,#REF!,4,FALSE)),IF(INDEX(#REF!,MATCH($A461,#REF!,0),1),LEFT(VLOOKUP($A461,#REF!,4,FALSE),LEN(VLOOKUP($A461,#REF!,4,FALSE))-2),CONCATENATE(LEFT(VLOOKUP($A461,#REF!,4,FALSE),LEN(VLOOKUP($A461,#REF!,4,FALSE))-2),"*")),"")</f>
        <v>#REF!</v>
      </c>
      <c r="F461" s="42" t="e">
        <f>IF(LEN(VLOOKUP($A461,#REF!,5,FALSE)),IF(INDEX(#REF!,MATCH($A461,#REF!,0),2),LEFT(VLOOKUP($A461,#REF!,5,FALSE),LEN(VLOOKUP($A461,#REF!,5,FALSE))-2),CONCATENATE(LEFT(VLOOKUP($A461,#REF!,5,FALSE),LEN(VLOOKUP($A461,#REF!,5,FALSE))-2),"*")),"")</f>
        <v>#REF!</v>
      </c>
      <c r="G461" s="42" t="e">
        <f>IF(LEN(VLOOKUP($A461,#REF!,6,FALSE)),IF(INDEX(#REF!,MATCH($A461,#REF!,0),3),LEFT(VLOOKUP($A461,#REF!,6,FALSE),LEN(VLOOKUP($A461,#REF!,6,FALSE))-2),CONCATENATE(LEFT(VLOOKUP($A461,#REF!,6,FALSE),LEN(VLOOKUP($A461,#REF!,6,FALSE))-2),"*")),"")</f>
        <v>#REF!</v>
      </c>
      <c r="H461" s="43" t="e">
        <f>IF(LEN(VLOOKUP($A461,#REF!,7,FALSE)),IF(INDEX(#REF!,MATCH($A461,#REF!,0),4),LEFT(VLOOKUP($A461,#REF!,7,FALSE),LEN(VLOOKUP($A461,#REF!,7,FALSE))-2),CONCATENATE(LEFT(VLOOKUP($A461,#REF!,7,FALSE),LEN(VLOOKUP($A461,#REF!,7,FALSE))-2),"*")),"")</f>
        <v>#REF!</v>
      </c>
      <c r="I461" s="54" t="e">
        <f>IF(LEN(VLOOKUP($A461,#REF!,8,FALSE)),UPPER(RIGHT(VLOOKUP($A461,#REF!,8,FALSE),1)),"")</f>
        <v>#REF!</v>
      </c>
      <c r="J461" s="42" t="e">
        <f>IF(LEN(VLOOKUP($A461,#REF!,4,FALSE)),UPPER(RIGHT(VLOOKUP($A461,#REF!,4,FALSE),1)),"")</f>
        <v>#REF!</v>
      </c>
      <c r="K461" s="42" t="e">
        <f>IF(LEN(VLOOKUP($A461,#REF!,5,FALSE)),UPPER(RIGHT(VLOOKUP($A461,#REF!,5,FALSE),1)),"")</f>
        <v>#REF!</v>
      </c>
      <c r="L461" s="42" t="e">
        <f>IF(LEN(VLOOKUP($A461,#REF!,6,FALSE)),UPPER(RIGHT(VLOOKUP($A461,#REF!,6,FALSE),1)),"")</f>
        <v>#REF!</v>
      </c>
      <c r="M461" s="43" t="e">
        <f>IF(LEN(VLOOKUP($A461,#REF!,7,FALSE)),UPPER(RIGHT(VLOOKUP($A461,#REF!,7,FALSE),1)),"")</f>
        <v>#REF!</v>
      </c>
      <c r="N461" s="206"/>
      <c r="O461" s="206"/>
      <c r="P461" s="206"/>
      <c r="Q461" s="206"/>
      <c r="R461" s="206"/>
      <c r="S461" s="63" t="e">
        <f>HLOOKUP("Device Tree Pin Name",#REF!,MATCH($A461,#REF!,0),FALSE)</f>
        <v>#REF!</v>
      </c>
      <c r="T461" s="47" t="e">
        <f>HLOOKUP("power rail",#REF!,MATCH($A461,#REF!,0),FALSE)</f>
        <v>#REF!</v>
      </c>
      <c r="U461" s="62" t="e">
        <f>HLOOKUP("Wake Capable",#REF!,MATCH($A461,#REF!,0),FALSE)</f>
        <v>#REF!</v>
      </c>
      <c r="V461" s="62" t="e">
        <f>HLOOKUP("Strap",#REF!,MATCH($A461,#REF!,0),FALSE)</f>
        <v>#REF!</v>
      </c>
      <c r="W461" s="62"/>
      <c r="X461" s="62"/>
      <c r="Y461" s="62"/>
      <c r="Z461" s="47"/>
      <c r="AA461" s="47" t="e">
        <f>HLOOKUP("Pad type",#REF!,MATCH($A461,#REF!,0),FALSE)</f>
        <v>#REF!</v>
      </c>
      <c r="AB461" s="61"/>
      <c r="AC461" s="61" t="e">
        <f>HLOOKUP("POR Pin State",#REF!,MATCH($A461,#REF!,0),FALSE)</f>
        <v>#REF!</v>
      </c>
      <c r="AD461" s="208"/>
      <c r="AE461" s="208"/>
      <c r="AF461" s="208"/>
      <c r="AG461" s="208"/>
      <c r="AH461" s="209"/>
      <c r="AI461" s="209"/>
      <c r="AJ461" s="210"/>
      <c r="AK461" s="210"/>
      <c r="AL461" s="210"/>
      <c r="AM461" s="210"/>
      <c r="AN461" s="210"/>
      <c r="AO461" s="210"/>
      <c r="AP461" s="210"/>
      <c r="AQ461" s="236" t="s">
        <v>1042</v>
      </c>
      <c r="AR461" s="105"/>
      <c r="AS461" s="105"/>
      <c r="AT461" s="105"/>
      <c r="AU461" s="105"/>
      <c r="AV461" s="105"/>
      <c r="AW461" s="105"/>
      <c r="AX461" s="105"/>
      <c r="AY461" s="105"/>
      <c r="AZ461" s="105"/>
      <c r="BA461" s="105"/>
      <c r="BB461" s="218"/>
      <c r="BC461" s="105"/>
      <c r="BD461" s="219"/>
      <c r="BE461" s="231" t="s">
        <v>1041</v>
      </c>
      <c r="BF461" s="147" t="e">
        <f>VLOOKUP($A461,#REF!,34,FALSE)</f>
        <v>#REF!</v>
      </c>
      <c r="BG461" s="148" t="e">
        <f>VLOOKUP($A461,#REF!,22,FALSE)</f>
        <v>#REF!</v>
      </c>
      <c r="BH461" s="149"/>
    </row>
    <row r="462" s="5" customFormat="1" ht="12.95" customHeight="1" spans="1:60">
      <c r="A462" s="48" t="s">
        <v>1043</v>
      </c>
      <c r="B462" s="38" t="e">
        <f>VLOOKUP($A462,#REF!,34,FALSE)</f>
        <v>#REF!</v>
      </c>
      <c r="C462" s="39" t="str">
        <f t="shared" si="178"/>
        <v>unused_UPHY2_REFCLK1N</v>
      </c>
      <c r="D462" s="40" t="e">
        <f>IF(LEN(VLOOKUP($A462,#REF!,8,FALSE)),LEFT(VLOOKUP($A462,#REF!,8,FALSE),LEN(VLOOKUP($A462,#REF!,8,FALSE))-2),"")</f>
        <v>#REF!</v>
      </c>
      <c r="E462" s="41" t="e">
        <f>IF(LEN(VLOOKUP($A462,#REF!,4,FALSE)),IF(INDEX(#REF!,MATCH($A462,#REF!,0),1),LEFT(VLOOKUP($A462,#REF!,4,FALSE),LEN(VLOOKUP($A462,#REF!,4,FALSE))-2),CONCATENATE(LEFT(VLOOKUP($A462,#REF!,4,FALSE),LEN(VLOOKUP($A462,#REF!,4,FALSE))-2),"*")),"")</f>
        <v>#REF!</v>
      </c>
      <c r="F462" s="42" t="e">
        <f>IF(LEN(VLOOKUP($A462,#REF!,5,FALSE)),IF(INDEX(#REF!,MATCH($A462,#REF!,0),2),LEFT(VLOOKUP($A462,#REF!,5,FALSE),LEN(VLOOKUP($A462,#REF!,5,FALSE))-2),CONCATENATE(LEFT(VLOOKUP($A462,#REF!,5,FALSE),LEN(VLOOKUP($A462,#REF!,5,FALSE))-2),"*")),"")</f>
        <v>#REF!</v>
      </c>
      <c r="G462" s="42" t="e">
        <f>IF(LEN(VLOOKUP($A462,#REF!,6,FALSE)),IF(INDEX(#REF!,MATCH($A462,#REF!,0),3),LEFT(VLOOKUP($A462,#REF!,6,FALSE),LEN(VLOOKUP($A462,#REF!,6,FALSE))-2),CONCATENATE(LEFT(VLOOKUP($A462,#REF!,6,FALSE),LEN(VLOOKUP($A462,#REF!,6,FALSE))-2),"*")),"")</f>
        <v>#REF!</v>
      </c>
      <c r="H462" s="43" t="e">
        <f>IF(LEN(VLOOKUP($A462,#REF!,7,FALSE)),IF(INDEX(#REF!,MATCH($A462,#REF!,0),4),LEFT(VLOOKUP($A462,#REF!,7,FALSE),LEN(VLOOKUP($A462,#REF!,7,FALSE))-2),CONCATENATE(LEFT(VLOOKUP($A462,#REF!,7,FALSE),LEN(VLOOKUP($A462,#REF!,7,FALSE))-2),"*")),"")</f>
        <v>#REF!</v>
      </c>
      <c r="I462" s="54" t="e">
        <f>IF(LEN(VLOOKUP($A462,#REF!,8,FALSE)),UPPER(RIGHT(VLOOKUP($A462,#REF!,8,FALSE),1)),"")</f>
        <v>#REF!</v>
      </c>
      <c r="J462" s="42" t="e">
        <f>IF(LEN(VLOOKUP($A462,#REF!,4,FALSE)),UPPER(RIGHT(VLOOKUP($A462,#REF!,4,FALSE),1)),"")</f>
        <v>#REF!</v>
      </c>
      <c r="K462" s="42" t="e">
        <f>IF(LEN(VLOOKUP($A462,#REF!,5,FALSE)),UPPER(RIGHT(VLOOKUP($A462,#REF!,5,FALSE),1)),"")</f>
        <v>#REF!</v>
      </c>
      <c r="L462" s="42" t="e">
        <f>IF(LEN(VLOOKUP($A462,#REF!,6,FALSE)),UPPER(RIGHT(VLOOKUP($A462,#REF!,6,FALSE),1)),"")</f>
        <v>#REF!</v>
      </c>
      <c r="M462" s="43" t="e">
        <f>IF(LEN(VLOOKUP($A462,#REF!,7,FALSE)),UPPER(RIGHT(VLOOKUP($A462,#REF!,7,FALSE),1)),"")</f>
        <v>#REF!</v>
      </c>
      <c r="N462" s="206"/>
      <c r="O462" s="206"/>
      <c r="P462" s="206"/>
      <c r="Q462" s="206"/>
      <c r="R462" s="206"/>
      <c r="S462" s="63" t="e">
        <f>HLOOKUP("Device Tree Pin Name",#REF!,MATCH($A462,#REF!,0),FALSE)</f>
        <v>#REF!</v>
      </c>
      <c r="T462" s="47" t="e">
        <f>HLOOKUP("power rail",#REF!,MATCH($A462,#REF!,0),FALSE)</f>
        <v>#REF!</v>
      </c>
      <c r="U462" s="62" t="e">
        <f>HLOOKUP("Wake Capable",#REF!,MATCH($A462,#REF!,0),FALSE)</f>
        <v>#REF!</v>
      </c>
      <c r="V462" s="62" t="e">
        <f>HLOOKUP("Strap",#REF!,MATCH($A462,#REF!,0),FALSE)</f>
        <v>#REF!</v>
      </c>
      <c r="W462" s="62"/>
      <c r="X462" s="62"/>
      <c r="Y462" s="62"/>
      <c r="Z462" s="47"/>
      <c r="AA462" s="47" t="e">
        <f>HLOOKUP("Pad type",#REF!,MATCH($A462,#REF!,0),FALSE)</f>
        <v>#REF!</v>
      </c>
      <c r="AB462" s="63"/>
      <c r="AC462" s="63" t="e">
        <f>HLOOKUP("POR Pin State",#REF!,MATCH($A462,#REF!,0),FALSE)</f>
        <v>#REF!</v>
      </c>
      <c r="AD462" s="208"/>
      <c r="AE462" s="208"/>
      <c r="AF462" s="208"/>
      <c r="AG462" s="208"/>
      <c r="AH462" s="209"/>
      <c r="AI462" s="209"/>
      <c r="AJ462" s="210"/>
      <c r="AK462" s="210"/>
      <c r="AL462" s="210"/>
      <c r="AM462" s="210"/>
      <c r="AN462" s="210"/>
      <c r="AO462" s="210"/>
      <c r="AP462" s="210"/>
      <c r="AQ462" s="237" t="s">
        <v>1044</v>
      </c>
      <c r="AR462" s="105"/>
      <c r="AS462" s="105"/>
      <c r="AT462" s="105"/>
      <c r="AU462" s="105"/>
      <c r="AV462" s="105"/>
      <c r="AW462" s="105"/>
      <c r="AX462" s="105"/>
      <c r="AY462" s="105"/>
      <c r="AZ462" s="105"/>
      <c r="BA462" s="105"/>
      <c r="BB462" s="218"/>
      <c r="BC462" s="105"/>
      <c r="BD462" s="219"/>
      <c r="BE462" s="231" t="s">
        <v>1043</v>
      </c>
      <c r="BF462" s="147" t="e">
        <f>VLOOKUP($A462,#REF!,34,FALSE)</f>
        <v>#REF!</v>
      </c>
      <c r="BG462" s="148" t="e">
        <f>VLOOKUP($A462,#REF!,22,FALSE)</f>
        <v>#REF!</v>
      </c>
      <c r="BH462" s="149"/>
    </row>
    <row r="463" s="5" customFormat="1" ht="12.95" customHeight="1" spans="1:60">
      <c r="A463" s="48" t="s">
        <v>1045</v>
      </c>
      <c r="B463" s="38" t="e">
        <f>VLOOKUP($A463,#REF!,34,FALSE)</f>
        <v>#REF!</v>
      </c>
      <c r="C463" s="39" t="str">
        <f t="shared" si="178"/>
        <v>unused_UPHY2_REFCLK2P</v>
      </c>
      <c r="D463" s="40" t="e">
        <f>IF(LEN(VLOOKUP($A463,#REF!,8,FALSE)),LEFT(VLOOKUP($A463,#REF!,8,FALSE),LEN(VLOOKUP($A463,#REF!,8,FALSE))-2),"")</f>
        <v>#REF!</v>
      </c>
      <c r="E463" s="41" t="e">
        <f>IF(LEN(VLOOKUP($A463,#REF!,4,FALSE)),IF(INDEX(#REF!,MATCH($A463,#REF!,0),1),LEFT(VLOOKUP($A463,#REF!,4,FALSE),LEN(VLOOKUP($A463,#REF!,4,FALSE))-2),CONCATENATE(LEFT(VLOOKUP($A463,#REF!,4,FALSE),LEN(VLOOKUP($A463,#REF!,4,FALSE))-2),"*")),"")</f>
        <v>#REF!</v>
      </c>
      <c r="F463" s="42" t="e">
        <f>IF(LEN(VLOOKUP($A463,#REF!,5,FALSE)),IF(INDEX(#REF!,MATCH($A463,#REF!,0),2),LEFT(VLOOKUP($A463,#REF!,5,FALSE),LEN(VLOOKUP($A463,#REF!,5,FALSE))-2),CONCATENATE(LEFT(VLOOKUP($A463,#REF!,5,FALSE),LEN(VLOOKUP($A463,#REF!,5,FALSE))-2),"*")),"")</f>
        <v>#REF!</v>
      </c>
      <c r="G463" s="42" t="e">
        <f>IF(LEN(VLOOKUP($A463,#REF!,6,FALSE)),IF(INDEX(#REF!,MATCH($A463,#REF!,0),3),LEFT(VLOOKUP($A463,#REF!,6,FALSE),LEN(VLOOKUP($A463,#REF!,6,FALSE))-2),CONCATENATE(LEFT(VLOOKUP($A463,#REF!,6,FALSE),LEN(VLOOKUP($A463,#REF!,6,FALSE))-2),"*")),"")</f>
        <v>#REF!</v>
      </c>
      <c r="H463" s="43" t="e">
        <f>IF(LEN(VLOOKUP($A463,#REF!,7,FALSE)),IF(INDEX(#REF!,MATCH($A463,#REF!,0),4),LEFT(VLOOKUP($A463,#REF!,7,FALSE),LEN(VLOOKUP($A463,#REF!,7,FALSE))-2),CONCATENATE(LEFT(VLOOKUP($A463,#REF!,7,FALSE),LEN(VLOOKUP($A463,#REF!,7,FALSE))-2),"*")),"")</f>
        <v>#REF!</v>
      </c>
      <c r="I463" s="54" t="e">
        <f>IF(LEN(VLOOKUP($A463,#REF!,8,FALSE)),UPPER(RIGHT(VLOOKUP($A463,#REF!,8,FALSE),1)),"")</f>
        <v>#REF!</v>
      </c>
      <c r="J463" s="42" t="e">
        <f>IF(LEN(VLOOKUP($A463,#REF!,4,FALSE)),UPPER(RIGHT(VLOOKUP($A463,#REF!,4,FALSE),1)),"")</f>
        <v>#REF!</v>
      </c>
      <c r="K463" s="42" t="e">
        <f>IF(LEN(VLOOKUP($A463,#REF!,5,FALSE)),UPPER(RIGHT(VLOOKUP($A463,#REF!,5,FALSE),1)),"")</f>
        <v>#REF!</v>
      </c>
      <c r="L463" s="42" t="e">
        <f>IF(LEN(VLOOKUP($A463,#REF!,6,FALSE)),UPPER(RIGHT(VLOOKUP($A463,#REF!,6,FALSE),1)),"")</f>
        <v>#REF!</v>
      </c>
      <c r="M463" s="43" t="e">
        <f>IF(LEN(VLOOKUP($A463,#REF!,7,FALSE)),UPPER(RIGHT(VLOOKUP($A463,#REF!,7,FALSE),1)),"")</f>
        <v>#REF!</v>
      </c>
      <c r="N463" s="206"/>
      <c r="O463" s="206"/>
      <c r="P463" s="206"/>
      <c r="Q463" s="206"/>
      <c r="R463" s="206"/>
      <c r="S463" s="63" t="e">
        <f>HLOOKUP("Device Tree Pin Name",#REF!,MATCH($A463,#REF!,0),FALSE)</f>
        <v>#REF!</v>
      </c>
      <c r="T463" s="47" t="e">
        <f>HLOOKUP("power rail",#REF!,MATCH($A463,#REF!,0),FALSE)</f>
        <v>#REF!</v>
      </c>
      <c r="U463" s="62" t="e">
        <f>HLOOKUP("Wake Capable",#REF!,MATCH($A463,#REF!,0),FALSE)</f>
        <v>#REF!</v>
      </c>
      <c r="V463" s="62" t="e">
        <f>HLOOKUP("Strap",#REF!,MATCH($A463,#REF!,0),FALSE)</f>
        <v>#REF!</v>
      </c>
      <c r="W463" s="62"/>
      <c r="X463" s="62"/>
      <c r="Y463" s="62"/>
      <c r="Z463" s="47"/>
      <c r="AA463" s="47" t="e">
        <f>HLOOKUP("Pad type",#REF!,MATCH($A463,#REF!,0),FALSE)</f>
        <v>#REF!</v>
      </c>
      <c r="AB463" s="61"/>
      <c r="AC463" s="61" t="e">
        <f>HLOOKUP("POR Pin State",#REF!,MATCH($A463,#REF!,0),FALSE)</f>
        <v>#REF!</v>
      </c>
      <c r="AD463" s="208"/>
      <c r="AE463" s="208"/>
      <c r="AF463" s="208"/>
      <c r="AG463" s="208"/>
      <c r="AH463" s="209"/>
      <c r="AI463" s="209"/>
      <c r="AJ463" s="210"/>
      <c r="AK463" s="210"/>
      <c r="AL463" s="210"/>
      <c r="AM463" s="210"/>
      <c r="AN463" s="210"/>
      <c r="AO463" s="210"/>
      <c r="AP463" s="210"/>
      <c r="AQ463" s="236" t="s">
        <v>1046</v>
      </c>
      <c r="AR463" s="105"/>
      <c r="AS463" s="105"/>
      <c r="AT463" s="105"/>
      <c r="AU463" s="105"/>
      <c r="AV463" s="105"/>
      <c r="AW463" s="105"/>
      <c r="AX463" s="105"/>
      <c r="AY463" s="105"/>
      <c r="AZ463" s="105"/>
      <c r="BA463" s="105"/>
      <c r="BB463" s="218"/>
      <c r="BC463" s="105"/>
      <c r="BD463" s="219"/>
      <c r="BE463" s="231" t="s">
        <v>1045</v>
      </c>
      <c r="BF463" s="147" t="e">
        <f>VLOOKUP($A463,#REF!,34,FALSE)</f>
        <v>#REF!</v>
      </c>
      <c r="BG463" s="148" t="e">
        <f>VLOOKUP($A463,#REF!,22,FALSE)</f>
        <v>#REF!</v>
      </c>
      <c r="BH463" s="149"/>
    </row>
    <row r="464" s="5" customFormat="1" ht="12.95" customHeight="1" spans="1:60">
      <c r="A464" s="48" t="s">
        <v>1047</v>
      </c>
      <c r="B464" s="38" t="e">
        <f>VLOOKUP($A464,#REF!,34,FALSE)</f>
        <v>#REF!</v>
      </c>
      <c r="C464" s="39" t="str">
        <f t="shared" si="178"/>
        <v>unused_UPHY2_REFCLK2N</v>
      </c>
      <c r="D464" s="40" t="e">
        <f>IF(LEN(VLOOKUP($A464,#REF!,8,FALSE)),LEFT(VLOOKUP($A464,#REF!,8,FALSE),LEN(VLOOKUP($A464,#REF!,8,FALSE))-2),"")</f>
        <v>#REF!</v>
      </c>
      <c r="E464" s="41" t="e">
        <f>IF(LEN(VLOOKUP($A464,#REF!,4,FALSE)),IF(INDEX(#REF!,MATCH($A464,#REF!,0),1),LEFT(VLOOKUP($A464,#REF!,4,FALSE),LEN(VLOOKUP($A464,#REF!,4,FALSE))-2),CONCATENATE(LEFT(VLOOKUP($A464,#REF!,4,FALSE),LEN(VLOOKUP($A464,#REF!,4,FALSE))-2),"*")),"")</f>
        <v>#REF!</v>
      </c>
      <c r="F464" s="42" t="e">
        <f>IF(LEN(VLOOKUP($A464,#REF!,5,FALSE)),IF(INDEX(#REF!,MATCH($A464,#REF!,0),2),LEFT(VLOOKUP($A464,#REF!,5,FALSE),LEN(VLOOKUP($A464,#REF!,5,FALSE))-2),CONCATENATE(LEFT(VLOOKUP($A464,#REF!,5,FALSE),LEN(VLOOKUP($A464,#REF!,5,FALSE))-2),"*")),"")</f>
        <v>#REF!</v>
      </c>
      <c r="G464" s="42" t="e">
        <f>IF(LEN(VLOOKUP($A464,#REF!,6,FALSE)),IF(INDEX(#REF!,MATCH($A464,#REF!,0),3),LEFT(VLOOKUP($A464,#REF!,6,FALSE),LEN(VLOOKUP($A464,#REF!,6,FALSE))-2),CONCATENATE(LEFT(VLOOKUP($A464,#REF!,6,FALSE),LEN(VLOOKUP($A464,#REF!,6,FALSE))-2),"*")),"")</f>
        <v>#REF!</v>
      </c>
      <c r="H464" s="43" t="e">
        <f>IF(LEN(VLOOKUP($A464,#REF!,7,FALSE)),IF(INDEX(#REF!,MATCH($A464,#REF!,0),4),LEFT(VLOOKUP($A464,#REF!,7,FALSE),LEN(VLOOKUP($A464,#REF!,7,FALSE))-2),CONCATENATE(LEFT(VLOOKUP($A464,#REF!,7,FALSE),LEN(VLOOKUP($A464,#REF!,7,FALSE))-2),"*")),"")</f>
        <v>#REF!</v>
      </c>
      <c r="I464" s="54" t="e">
        <f>IF(LEN(VLOOKUP($A464,#REF!,8,FALSE)),UPPER(RIGHT(VLOOKUP($A464,#REF!,8,FALSE),1)),"")</f>
        <v>#REF!</v>
      </c>
      <c r="J464" s="42" t="e">
        <f>IF(LEN(VLOOKUP($A464,#REF!,4,FALSE)),UPPER(RIGHT(VLOOKUP($A464,#REF!,4,FALSE),1)),"")</f>
        <v>#REF!</v>
      </c>
      <c r="K464" s="42" t="e">
        <f>IF(LEN(VLOOKUP($A464,#REF!,5,FALSE)),UPPER(RIGHT(VLOOKUP($A464,#REF!,5,FALSE),1)),"")</f>
        <v>#REF!</v>
      </c>
      <c r="L464" s="42" t="e">
        <f>IF(LEN(VLOOKUP($A464,#REF!,6,FALSE)),UPPER(RIGHT(VLOOKUP($A464,#REF!,6,FALSE),1)),"")</f>
        <v>#REF!</v>
      </c>
      <c r="M464" s="43" t="e">
        <f>IF(LEN(VLOOKUP($A464,#REF!,7,FALSE)),UPPER(RIGHT(VLOOKUP($A464,#REF!,7,FALSE),1)),"")</f>
        <v>#REF!</v>
      </c>
      <c r="N464" s="206"/>
      <c r="O464" s="206"/>
      <c r="P464" s="206"/>
      <c r="Q464" s="206"/>
      <c r="R464" s="206"/>
      <c r="S464" s="63" t="e">
        <f>HLOOKUP("Device Tree Pin Name",#REF!,MATCH($A464,#REF!,0),FALSE)</f>
        <v>#REF!</v>
      </c>
      <c r="T464" s="47" t="e">
        <f>HLOOKUP("power rail",#REF!,MATCH($A464,#REF!,0),FALSE)</f>
        <v>#REF!</v>
      </c>
      <c r="U464" s="62" t="e">
        <f>HLOOKUP("Wake Capable",#REF!,MATCH($A464,#REF!,0),FALSE)</f>
        <v>#REF!</v>
      </c>
      <c r="V464" s="62" t="e">
        <f>HLOOKUP("Strap",#REF!,MATCH($A464,#REF!,0),FALSE)</f>
        <v>#REF!</v>
      </c>
      <c r="W464" s="62"/>
      <c r="X464" s="62"/>
      <c r="Y464" s="62"/>
      <c r="Z464" s="47"/>
      <c r="AA464" s="47" t="e">
        <f>HLOOKUP("Pad type",#REF!,MATCH($A464,#REF!,0),FALSE)</f>
        <v>#REF!</v>
      </c>
      <c r="AB464" s="63"/>
      <c r="AC464" s="63" t="e">
        <f>HLOOKUP("POR Pin State",#REF!,MATCH($A464,#REF!,0),FALSE)</f>
        <v>#REF!</v>
      </c>
      <c r="AD464" s="208"/>
      <c r="AE464" s="208"/>
      <c r="AF464" s="208"/>
      <c r="AG464" s="208"/>
      <c r="AH464" s="209"/>
      <c r="AI464" s="209"/>
      <c r="AJ464" s="210"/>
      <c r="AK464" s="210"/>
      <c r="AL464" s="210"/>
      <c r="AM464" s="210"/>
      <c r="AN464" s="210"/>
      <c r="AO464" s="210"/>
      <c r="AP464" s="210"/>
      <c r="AQ464" s="237" t="s">
        <v>1048</v>
      </c>
      <c r="AR464" s="105"/>
      <c r="AS464" s="105"/>
      <c r="AT464" s="105"/>
      <c r="AU464" s="105"/>
      <c r="AV464" s="105"/>
      <c r="AW464" s="105"/>
      <c r="AX464" s="105"/>
      <c r="AY464" s="105"/>
      <c r="AZ464" s="105"/>
      <c r="BA464" s="105"/>
      <c r="BB464" s="218"/>
      <c r="BC464" s="105"/>
      <c r="BD464" s="219"/>
      <c r="BE464" s="231" t="s">
        <v>1047</v>
      </c>
      <c r="BF464" s="147" t="e">
        <f>VLOOKUP($A464,#REF!,34,FALSE)</f>
        <v>#REF!</v>
      </c>
      <c r="BG464" s="148" t="e">
        <f>VLOOKUP($A464,#REF!,22,FALSE)</f>
        <v>#REF!</v>
      </c>
      <c r="BH464" s="149"/>
    </row>
    <row r="465" s="5" customFormat="1" ht="12.95" customHeight="1" spans="1:60">
      <c r="A465" s="48" t="s">
        <v>1049</v>
      </c>
      <c r="B465" s="38" t="e">
        <f>VLOOKUP($A465,#REF!,34,FALSE)</f>
        <v>#REF!</v>
      </c>
      <c r="C465" s="39" t="str">
        <f t="shared" si="178"/>
        <v>unused_UPHY2_RX0P</v>
      </c>
      <c r="D465" s="40" t="e">
        <f>IF(LEN(VLOOKUP($A465,#REF!,8,FALSE)),LEFT(VLOOKUP($A465,#REF!,8,FALSE),LEN(VLOOKUP($A465,#REF!,8,FALSE))-2),"")</f>
        <v>#REF!</v>
      </c>
      <c r="E465" s="41" t="e">
        <f>IF(LEN(VLOOKUP($A465,#REF!,4,FALSE)),IF(INDEX(#REF!,MATCH($A465,#REF!,0),1),LEFT(VLOOKUP($A465,#REF!,4,FALSE),LEN(VLOOKUP($A465,#REF!,4,FALSE))-2),CONCATENATE(LEFT(VLOOKUP($A465,#REF!,4,FALSE),LEN(VLOOKUP($A465,#REF!,4,FALSE))-2),"*")),"")</f>
        <v>#REF!</v>
      </c>
      <c r="F465" s="42" t="e">
        <f>IF(LEN(VLOOKUP($A465,#REF!,5,FALSE)),IF(INDEX(#REF!,MATCH($A465,#REF!,0),2),LEFT(VLOOKUP($A465,#REF!,5,FALSE),LEN(VLOOKUP($A465,#REF!,5,FALSE))-2),CONCATENATE(LEFT(VLOOKUP($A465,#REF!,5,FALSE),LEN(VLOOKUP($A465,#REF!,5,FALSE))-2),"*")),"")</f>
        <v>#REF!</v>
      </c>
      <c r="G465" s="42" t="e">
        <f>IF(LEN(VLOOKUP($A465,#REF!,6,FALSE)),IF(INDEX(#REF!,MATCH($A465,#REF!,0),3),LEFT(VLOOKUP($A465,#REF!,6,FALSE),LEN(VLOOKUP($A465,#REF!,6,FALSE))-2),CONCATENATE(LEFT(VLOOKUP($A465,#REF!,6,FALSE),LEN(VLOOKUP($A465,#REF!,6,FALSE))-2),"*")),"")</f>
        <v>#REF!</v>
      </c>
      <c r="H465" s="43" t="e">
        <f>IF(LEN(VLOOKUP($A465,#REF!,7,FALSE)),IF(INDEX(#REF!,MATCH($A465,#REF!,0),4),LEFT(VLOOKUP($A465,#REF!,7,FALSE),LEN(VLOOKUP($A465,#REF!,7,FALSE))-2),CONCATENATE(LEFT(VLOOKUP($A465,#REF!,7,FALSE),LEN(VLOOKUP($A465,#REF!,7,FALSE))-2),"*")),"")</f>
        <v>#REF!</v>
      </c>
      <c r="I465" s="54" t="e">
        <f>IF(LEN(VLOOKUP($A465,#REF!,8,FALSE)),UPPER(RIGHT(VLOOKUP($A465,#REF!,8,FALSE),1)),"")</f>
        <v>#REF!</v>
      </c>
      <c r="J465" s="42" t="e">
        <f>IF(LEN(VLOOKUP($A465,#REF!,4,FALSE)),UPPER(RIGHT(VLOOKUP($A465,#REF!,4,FALSE),1)),"")</f>
        <v>#REF!</v>
      </c>
      <c r="K465" s="42" t="e">
        <f>IF(LEN(VLOOKUP($A465,#REF!,5,FALSE)),UPPER(RIGHT(VLOOKUP($A465,#REF!,5,FALSE),1)),"")</f>
        <v>#REF!</v>
      </c>
      <c r="L465" s="42" t="e">
        <f>IF(LEN(VLOOKUP($A465,#REF!,6,FALSE)),UPPER(RIGHT(VLOOKUP($A465,#REF!,6,FALSE),1)),"")</f>
        <v>#REF!</v>
      </c>
      <c r="M465" s="43" t="e">
        <f>IF(LEN(VLOOKUP($A465,#REF!,7,FALSE)),UPPER(RIGHT(VLOOKUP($A465,#REF!,7,FALSE),1)),"")</f>
        <v>#REF!</v>
      </c>
      <c r="N465" s="206"/>
      <c r="O465" s="206"/>
      <c r="P465" s="206"/>
      <c r="Q465" s="206"/>
      <c r="R465" s="206"/>
      <c r="S465" s="63" t="e">
        <f>HLOOKUP("Device Tree Pin Name",#REF!,MATCH($A465,#REF!,0),FALSE)</f>
        <v>#REF!</v>
      </c>
      <c r="T465" s="47" t="e">
        <f>HLOOKUP("power rail",#REF!,MATCH($A465,#REF!,0),FALSE)</f>
        <v>#REF!</v>
      </c>
      <c r="U465" s="62" t="e">
        <f>HLOOKUP("Wake Capable",#REF!,MATCH($A465,#REF!,0),FALSE)</f>
        <v>#REF!</v>
      </c>
      <c r="V465" s="62" t="e">
        <f>HLOOKUP("Strap",#REF!,MATCH($A465,#REF!,0),FALSE)</f>
        <v>#REF!</v>
      </c>
      <c r="W465" s="62"/>
      <c r="X465" s="62"/>
      <c r="Y465" s="62"/>
      <c r="Z465" s="47"/>
      <c r="AA465" s="47" t="e">
        <f>HLOOKUP("Pad type",#REF!,MATCH($A465,#REF!,0),FALSE)</f>
        <v>#REF!</v>
      </c>
      <c r="AB465" s="63"/>
      <c r="AC465" s="63" t="e">
        <f>HLOOKUP("POR Pin State",#REF!,MATCH($A465,#REF!,0),FALSE)</f>
        <v>#REF!</v>
      </c>
      <c r="AD465" s="208"/>
      <c r="AE465" s="208"/>
      <c r="AF465" s="208"/>
      <c r="AG465" s="208"/>
      <c r="AH465" s="209"/>
      <c r="AI465" s="209"/>
      <c r="AJ465" s="210"/>
      <c r="AK465" s="210"/>
      <c r="AL465" s="210"/>
      <c r="AM465" s="210"/>
      <c r="AN465" s="210"/>
      <c r="AO465" s="210"/>
      <c r="AP465" s="210"/>
      <c r="AQ465" s="236" t="s">
        <v>1050</v>
      </c>
      <c r="AR465" s="105"/>
      <c r="AS465" s="105"/>
      <c r="AT465" s="105"/>
      <c r="AU465" s="105"/>
      <c r="AV465" s="105"/>
      <c r="AW465" s="105"/>
      <c r="AX465" s="105"/>
      <c r="AY465" s="105"/>
      <c r="AZ465" s="105"/>
      <c r="BA465" s="105"/>
      <c r="BB465" s="218"/>
      <c r="BC465" s="105"/>
      <c r="BD465" s="219"/>
      <c r="BE465" s="231" t="s">
        <v>1049</v>
      </c>
      <c r="BF465" s="147" t="e">
        <f>VLOOKUP($A465,#REF!,34,FALSE)</f>
        <v>#REF!</v>
      </c>
      <c r="BG465" s="148" t="e">
        <f>VLOOKUP($A465,#REF!,22,FALSE)</f>
        <v>#REF!</v>
      </c>
      <c r="BH465" s="149"/>
    </row>
    <row r="466" s="5" customFormat="1" ht="12.95" customHeight="1" spans="1:60">
      <c r="A466" s="48" t="s">
        <v>1051</v>
      </c>
      <c r="B466" s="38" t="e">
        <f>VLOOKUP($A466,#REF!,34,FALSE)</f>
        <v>#REF!</v>
      </c>
      <c r="C466" s="39" t="str">
        <f t="shared" si="178"/>
        <v>unused_UPHY2_RX0N</v>
      </c>
      <c r="D466" s="40" t="e">
        <f>IF(LEN(VLOOKUP($A466,#REF!,8,FALSE)),LEFT(VLOOKUP($A466,#REF!,8,FALSE),LEN(VLOOKUP($A466,#REF!,8,FALSE))-2),"")</f>
        <v>#REF!</v>
      </c>
      <c r="E466" s="41" t="e">
        <f>IF(LEN(VLOOKUP($A466,#REF!,4,FALSE)),IF(INDEX(#REF!,MATCH($A466,#REF!,0),1),LEFT(VLOOKUP($A466,#REF!,4,FALSE),LEN(VLOOKUP($A466,#REF!,4,FALSE))-2),CONCATENATE(LEFT(VLOOKUP($A466,#REF!,4,FALSE),LEN(VLOOKUP($A466,#REF!,4,FALSE))-2),"*")),"")</f>
        <v>#REF!</v>
      </c>
      <c r="F466" s="42" t="e">
        <f>IF(LEN(VLOOKUP($A466,#REF!,5,FALSE)),IF(INDEX(#REF!,MATCH($A466,#REF!,0),2),LEFT(VLOOKUP($A466,#REF!,5,FALSE),LEN(VLOOKUP($A466,#REF!,5,FALSE))-2),CONCATENATE(LEFT(VLOOKUP($A466,#REF!,5,FALSE),LEN(VLOOKUP($A466,#REF!,5,FALSE))-2),"*")),"")</f>
        <v>#REF!</v>
      </c>
      <c r="G466" s="42" t="e">
        <f>IF(LEN(VLOOKUP($A466,#REF!,6,FALSE)),IF(INDEX(#REF!,MATCH($A466,#REF!,0),3),LEFT(VLOOKUP($A466,#REF!,6,FALSE),LEN(VLOOKUP($A466,#REF!,6,FALSE))-2),CONCATENATE(LEFT(VLOOKUP($A466,#REF!,6,FALSE),LEN(VLOOKUP($A466,#REF!,6,FALSE))-2),"*")),"")</f>
        <v>#REF!</v>
      </c>
      <c r="H466" s="43" t="e">
        <f>IF(LEN(VLOOKUP($A466,#REF!,7,FALSE)),IF(INDEX(#REF!,MATCH($A466,#REF!,0),4),LEFT(VLOOKUP($A466,#REF!,7,FALSE),LEN(VLOOKUP($A466,#REF!,7,FALSE))-2),CONCATENATE(LEFT(VLOOKUP($A466,#REF!,7,FALSE),LEN(VLOOKUP($A466,#REF!,7,FALSE))-2),"*")),"")</f>
        <v>#REF!</v>
      </c>
      <c r="I466" s="54" t="e">
        <f>IF(LEN(VLOOKUP($A466,#REF!,8,FALSE)),UPPER(RIGHT(VLOOKUP($A466,#REF!,8,FALSE),1)),"")</f>
        <v>#REF!</v>
      </c>
      <c r="J466" s="42" t="e">
        <f>IF(LEN(VLOOKUP($A466,#REF!,4,FALSE)),UPPER(RIGHT(VLOOKUP($A466,#REF!,4,FALSE),1)),"")</f>
        <v>#REF!</v>
      </c>
      <c r="K466" s="42" t="e">
        <f>IF(LEN(VLOOKUP($A466,#REF!,5,FALSE)),UPPER(RIGHT(VLOOKUP($A466,#REF!,5,FALSE),1)),"")</f>
        <v>#REF!</v>
      </c>
      <c r="L466" s="42" t="e">
        <f>IF(LEN(VLOOKUP($A466,#REF!,6,FALSE)),UPPER(RIGHT(VLOOKUP($A466,#REF!,6,FALSE),1)),"")</f>
        <v>#REF!</v>
      </c>
      <c r="M466" s="43" t="e">
        <f>IF(LEN(VLOOKUP($A466,#REF!,7,FALSE)),UPPER(RIGHT(VLOOKUP($A466,#REF!,7,FALSE),1)),"")</f>
        <v>#REF!</v>
      </c>
      <c r="N466" s="206"/>
      <c r="O466" s="206"/>
      <c r="P466" s="206"/>
      <c r="Q466" s="206"/>
      <c r="R466" s="206"/>
      <c r="S466" s="63" t="e">
        <f>HLOOKUP("Device Tree Pin Name",#REF!,MATCH($A466,#REF!,0),FALSE)</f>
        <v>#REF!</v>
      </c>
      <c r="T466" s="47" t="e">
        <f>HLOOKUP("power rail",#REF!,MATCH($A466,#REF!,0),FALSE)</f>
        <v>#REF!</v>
      </c>
      <c r="U466" s="62" t="e">
        <f>HLOOKUP("Wake Capable",#REF!,MATCH($A466,#REF!,0),FALSE)</f>
        <v>#REF!</v>
      </c>
      <c r="V466" s="62" t="e">
        <f>HLOOKUP("Strap",#REF!,MATCH($A466,#REF!,0),FALSE)</f>
        <v>#REF!</v>
      </c>
      <c r="W466" s="62"/>
      <c r="X466" s="62"/>
      <c r="Y466" s="62"/>
      <c r="Z466" s="47"/>
      <c r="AA466" s="47" t="e">
        <f>HLOOKUP("Pad type",#REF!,MATCH($A466,#REF!,0),FALSE)</f>
        <v>#REF!</v>
      </c>
      <c r="AB466" s="63"/>
      <c r="AC466" s="63" t="e">
        <f>HLOOKUP("POR Pin State",#REF!,MATCH($A466,#REF!,0),FALSE)</f>
        <v>#REF!</v>
      </c>
      <c r="AD466" s="208"/>
      <c r="AE466" s="208"/>
      <c r="AF466" s="208"/>
      <c r="AG466" s="208"/>
      <c r="AH466" s="209"/>
      <c r="AI466" s="209"/>
      <c r="AJ466" s="210"/>
      <c r="AK466" s="210"/>
      <c r="AL466" s="210"/>
      <c r="AM466" s="210"/>
      <c r="AN466" s="210"/>
      <c r="AO466" s="210"/>
      <c r="AP466" s="210"/>
      <c r="AQ466" s="237" t="s">
        <v>1052</v>
      </c>
      <c r="AR466" s="105"/>
      <c r="AS466" s="105"/>
      <c r="AT466" s="105"/>
      <c r="AU466" s="105"/>
      <c r="AV466" s="105"/>
      <c r="AW466" s="105"/>
      <c r="AX466" s="105"/>
      <c r="AY466" s="105"/>
      <c r="AZ466" s="105"/>
      <c r="BA466" s="105"/>
      <c r="BB466" s="218"/>
      <c r="BC466" s="105"/>
      <c r="BD466" s="219"/>
      <c r="BE466" s="231" t="s">
        <v>1051</v>
      </c>
      <c r="BF466" s="147" t="e">
        <f>VLOOKUP($A466,#REF!,34,FALSE)</f>
        <v>#REF!</v>
      </c>
      <c r="BG466" s="148" t="e">
        <f>VLOOKUP($A466,#REF!,22,FALSE)</f>
        <v>#REF!</v>
      </c>
      <c r="BH466" s="149"/>
    </row>
    <row r="467" s="5" customFormat="1" ht="12.95" customHeight="1" spans="1:60">
      <c r="A467" s="48" t="s">
        <v>1053</v>
      </c>
      <c r="B467" s="38" t="e">
        <f>VLOOKUP($A467,#REF!,34,FALSE)</f>
        <v>#REF!</v>
      </c>
      <c r="C467" s="39" t="str">
        <f t="shared" si="178"/>
        <v>unused_UPHY2_TX0P</v>
      </c>
      <c r="D467" s="40" t="e">
        <f>IF(LEN(VLOOKUP($A467,#REF!,8,FALSE)),LEFT(VLOOKUP($A467,#REF!,8,FALSE),LEN(VLOOKUP($A467,#REF!,8,FALSE))-2),"")</f>
        <v>#REF!</v>
      </c>
      <c r="E467" s="41" t="e">
        <f>IF(LEN(VLOOKUP($A467,#REF!,4,FALSE)),IF(INDEX(#REF!,MATCH($A467,#REF!,0),1),LEFT(VLOOKUP($A467,#REF!,4,FALSE),LEN(VLOOKUP($A467,#REF!,4,FALSE))-2),CONCATENATE(LEFT(VLOOKUP($A467,#REF!,4,FALSE),LEN(VLOOKUP($A467,#REF!,4,FALSE))-2),"*")),"")</f>
        <v>#REF!</v>
      </c>
      <c r="F467" s="42" t="e">
        <f>IF(LEN(VLOOKUP($A467,#REF!,5,FALSE)),IF(INDEX(#REF!,MATCH($A467,#REF!,0),2),LEFT(VLOOKUP($A467,#REF!,5,FALSE),LEN(VLOOKUP($A467,#REF!,5,FALSE))-2),CONCATENATE(LEFT(VLOOKUP($A467,#REF!,5,FALSE),LEN(VLOOKUP($A467,#REF!,5,FALSE))-2),"*")),"")</f>
        <v>#REF!</v>
      </c>
      <c r="G467" s="42" t="e">
        <f>IF(LEN(VLOOKUP($A467,#REF!,6,FALSE)),IF(INDEX(#REF!,MATCH($A467,#REF!,0),3),LEFT(VLOOKUP($A467,#REF!,6,FALSE),LEN(VLOOKUP($A467,#REF!,6,FALSE))-2),CONCATENATE(LEFT(VLOOKUP($A467,#REF!,6,FALSE),LEN(VLOOKUP($A467,#REF!,6,FALSE))-2),"*")),"")</f>
        <v>#REF!</v>
      </c>
      <c r="H467" s="43" t="e">
        <f>IF(LEN(VLOOKUP($A467,#REF!,7,FALSE)),IF(INDEX(#REF!,MATCH($A467,#REF!,0),4),LEFT(VLOOKUP($A467,#REF!,7,FALSE),LEN(VLOOKUP($A467,#REF!,7,FALSE))-2),CONCATENATE(LEFT(VLOOKUP($A467,#REF!,7,FALSE),LEN(VLOOKUP($A467,#REF!,7,FALSE))-2),"*")),"")</f>
        <v>#REF!</v>
      </c>
      <c r="I467" s="54" t="e">
        <f>IF(LEN(VLOOKUP($A467,#REF!,8,FALSE)),UPPER(RIGHT(VLOOKUP($A467,#REF!,8,FALSE),1)),"")</f>
        <v>#REF!</v>
      </c>
      <c r="J467" s="42" t="e">
        <f>IF(LEN(VLOOKUP($A467,#REF!,4,FALSE)),UPPER(RIGHT(VLOOKUP($A467,#REF!,4,FALSE),1)),"")</f>
        <v>#REF!</v>
      </c>
      <c r="K467" s="42" t="e">
        <f>IF(LEN(VLOOKUP($A467,#REF!,5,FALSE)),UPPER(RIGHT(VLOOKUP($A467,#REF!,5,FALSE),1)),"")</f>
        <v>#REF!</v>
      </c>
      <c r="L467" s="42" t="e">
        <f>IF(LEN(VLOOKUP($A467,#REF!,6,FALSE)),UPPER(RIGHT(VLOOKUP($A467,#REF!,6,FALSE),1)),"")</f>
        <v>#REF!</v>
      </c>
      <c r="M467" s="43" t="e">
        <f>IF(LEN(VLOOKUP($A467,#REF!,7,FALSE)),UPPER(RIGHT(VLOOKUP($A467,#REF!,7,FALSE),1)),"")</f>
        <v>#REF!</v>
      </c>
      <c r="N467" s="206"/>
      <c r="O467" s="206"/>
      <c r="P467" s="206"/>
      <c r="Q467" s="206"/>
      <c r="R467" s="206"/>
      <c r="S467" s="63" t="e">
        <f>HLOOKUP("Device Tree Pin Name",#REF!,MATCH($A467,#REF!,0),FALSE)</f>
        <v>#REF!</v>
      </c>
      <c r="T467" s="47" t="e">
        <f>HLOOKUP("power rail",#REF!,MATCH($A467,#REF!,0),FALSE)</f>
        <v>#REF!</v>
      </c>
      <c r="U467" s="62" t="e">
        <f>HLOOKUP("Wake Capable",#REF!,MATCH($A467,#REF!,0),FALSE)</f>
        <v>#REF!</v>
      </c>
      <c r="V467" s="62" t="e">
        <f>HLOOKUP("Strap",#REF!,MATCH($A467,#REF!,0),FALSE)</f>
        <v>#REF!</v>
      </c>
      <c r="W467" s="62"/>
      <c r="X467" s="62"/>
      <c r="Y467" s="62"/>
      <c r="Z467" s="47"/>
      <c r="AA467" s="47" t="e">
        <f>HLOOKUP("Pad type",#REF!,MATCH($A467,#REF!,0),FALSE)</f>
        <v>#REF!</v>
      </c>
      <c r="AB467" s="63"/>
      <c r="AC467" s="63" t="e">
        <f>HLOOKUP("POR Pin State",#REF!,MATCH($A467,#REF!,0),FALSE)</f>
        <v>#REF!</v>
      </c>
      <c r="AD467" s="208"/>
      <c r="AE467" s="208"/>
      <c r="AF467" s="208"/>
      <c r="AG467" s="208"/>
      <c r="AH467" s="209"/>
      <c r="AI467" s="209"/>
      <c r="AJ467" s="210"/>
      <c r="AK467" s="210"/>
      <c r="AL467" s="210"/>
      <c r="AM467" s="210"/>
      <c r="AN467" s="210"/>
      <c r="AO467" s="210"/>
      <c r="AP467" s="210"/>
      <c r="AQ467" s="236" t="s">
        <v>1054</v>
      </c>
      <c r="AR467" s="105"/>
      <c r="AS467" s="105"/>
      <c r="AT467" s="105"/>
      <c r="AU467" s="105"/>
      <c r="AV467" s="105"/>
      <c r="AW467" s="105"/>
      <c r="AX467" s="105"/>
      <c r="AY467" s="105"/>
      <c r="AZ467" s="105"/>
      <c r="BA467" s="105"/>
      <c r="BB467" s="218"/>
      <c r="BC467" s="105"/>
      <c r="BD467" s="219"/>
      <c r="BE467" s="231" t="s">
        <v>1053</v>
      </c>
      <c r="BF467" s="147" t="e">
        <f>VLOOKUP($A467,#REF!,34,FALSE)</f>
        <v>#REF!</v>
      </c>
      <c r="BG467" s="148" t="e">
        <f>VLOOKUP($A467,#REF!,22,FALSE)</f>
        <v>#REF!</v>
      </c>
      <c r="BH467" s="149"/>
    </row>
    <row r="468" s="5" customFormat="1" ht="12.95" customHeight="1" spans="1:60">
      <c r="A468" s="48" t="s">
        <v>1055</v>
      </c>
      <c r="B468" s="38" t="e">
        <f>VLOOKUP($A468,#REF!,34,FALSE)</f>
        <v>#REF!</v>
      </c>
      <c r="C468" s="39" t="str">
        <f t="shared" si="178"/>
        <v>unused_UPHY2_TX0N</v>
      </c>
      <c r="D468" s="40" t="e">
        <f>IF(LEN(VLOOKUP($A468,#REF!,8,FALSE)),LEFT(VLOOKUP($A468,#REF!,8,FALSE),LEN(VLOOKUP($A468,#REF!,8,FALSE))-2),"")</f>
        <v>#REF!</v>
      </c>
      <c r="E468" s="41" t="e">
        <f>IF(LEN(VLOOKUP($A468,#REF!,4,FALSE)),IF(INDEX(#REF!,MATCH($A468,#REF!,0),1),LEFT(VLOOKUP($A468,#REF!,4,FALSE),LEN(VLOOKUP($A468,#REF!,4,FALSE))-2),CONCATENATE(LEFT(VLOOKUP($A468,#REF!,4,FALSE),LEN(VLOOKUP($A468,#REF!,4,FALSE))-2),"*")),"")</f>
        <v>#REF!</v>
      </c>
      <c r="F468" s="42" t="e">
        <f>IF(LEN(VLOOKUP($A468,#REF!,5,FALSE)),IF(INDEX(#REF!,MATCH($A468,#REF!,0),2),LEFT(VLOOKUP($A468,#REF!,5,FALSE),LEN(VLOOKUP($A468,#REF!,5,FALSE))-2),CONCATENATE(LEFT(VLOOKUP($A468,#REF!,5,FALSE),LEN(VLOOKUP($A468,#REF!,5,FALSE))-2),"*")),"")</f>
        <v>#REF!</v>
      </c>
      <c r="G468" s="42" t="e">
        <f>IF(LEN(VLOOKUP($A468,#REF!,6,FALSE)),IF(INDEX(#REF!,MATCH($A468,#REF!,0),3),LEFT(VLOOKUP($A468,#REF!,6,FALSE),LEN(VLOOKUP($A468,#REF!,6,FALSE))-2),CONCATENATE(LEFT(VLOOKUP($A468,#REF!,6,FALSE),LEN(VLOOKUP($A468,#REF!,6,FALSE))-2),"*")),"")</f>
        <v>#REF!</v>
      </c>
      <c r="H468" s="43" t="e">
        <f>IF(LEN(VLOOKUP($A468,#REF!,7,FALSE)),IF(INDEX(#REF!,MATCH($A468,#REF!,0),4),LEFT(VLOOKUP($A468,#REF!,7,FALSE),LEN(VLOOKUP($A468,#REF!,7,FALSE))-2),CONCATENATE(LEFT(VLOOKUP($A468,#REF!,7,FALSE),LEN(VLOOKUP($A468,#REF!,7,FALSE))-2),"*")),"")</f>
        <v>#REF!</v>
      </c>
      <c r="I468" s="54" t="e">
        <f>IF(LEN(VLOOKUP($A468,#REF!,8,FALSE)),UPPER(RIGHT(VLOOKUP($A468,#REF!,8,FALSE),1)),"")</f>
        <v>#REF!</v>
      </c>
      <c r="J468" s="42" t="e">
        <f>IF(LEN(VLOOKUP($A468,#REF!,4,FALSE)),UPPER(RIGHT(VLOOKUP($A468,#REF!,4,FALSE),1)),"")</f>
        <v>#REF!</v>
      </c>
      <c r="K468" s="42" t="e">
        <f>IF(LEN(VLOOKUP($A468,#REF!,5,FALSE)),UPPER(RIGHT(VLOOKUP($A468,#REF!,5,FALSE),1)),"")</f>
        <v>#REF!</v>
      </c>
      <c r="L468" s="42" t="e">
        <f>IF(LEN(VLOOKUP($A468,#REF!,6,FALSE)),UPPER(RIGHT(VLOOKUP($A468,#REF!,6,FALSE),1)),"")</f>
        <v>#REF!</v>
      </c>
      <c r="M468" s="43" t="e">
        <f>IF(LEN(VLOOKUP($A468,#REF!,7,FALSE)),UPPER(RIGHT(VLOOKUP($A468,#REF!,7,FALSE),1)),"")</f>
        <v>#REF!</v>
      </c>
      <c r="N468" s="206"/>
      <c r="O468" s="206"/>
      <c r="P468" s="206"/>
      <c r="Q468" s="206"/>
      <c r="R468" s="206"/>
      <c r="S468" s="63" t="e">
        <f>HLOOKUP("Device Tree Pin Name",#REF!,MATCH($A468,#REF!,0),FALSE)</f>
        <v>#REF!</v>
      </c>
      <c r="T468" s="47" t="e">
        <f>HLOOKUP("power rail",#REF!,MATCH($A468,#REF!,0),FALSE)</f>
        <v>#REF!</v>
      </c>
      <c r="U468" s="62" t="e">
        <f>HLOOKUP("Wake Capable",#REF!,MATCH($A468,#REF!,0),FALSE)</f>
        <v>#REF!</v>
      </c>
      <c r="V468" s="62" t="e">
        <f>HLOOKUP("Strap",#REF!,MATCH($A468,#REF!,0),FALSE)</f>
        <v>#REF!</v>
      </c>
      <c r="W468" s="62"/>
      <c r="X468" s="62"/>
      <c r="Y468" s="62"/>
      <c r="Z468" s="47"/>
      <c r="AA468" s="47" t="e">
        <f>HLOOKUP("Pad type",#REF!,MATCH($A468,#REF!,0),FALSE)</f>
        <v>#REF!</v>
      </c>
      <c r="AB468" s="63"/>
      <c r="AC468" s="63" t="e">
        <f>HLOOKUP("POR Pin State",#REF!,MATCH($A468,#REF!,0),FALSE)</f>
        <v>#REF!</v>
      </c>
      <c r="AD468" s="208"/>
      <c r="AE468" s="208"/>
      <c r="AF468" s="208"/>
      <c r="AG468" s="208"/>
      <c r="AH468" s="209"/>
      <c r="AI468" s="209"/>
      <c r="AJ468" s="210"/>
      <c r="AK468" s="210"/>
      <c r="AL468" s="210"/>
      <c r="AM468" s="210"/>
      <c r="AN468" s="210"/>
      <c r="AO468" s="210"/>
      <c r="AP468" s="210"/>
      <c r="AQ468" s="237" t="s">
        <v>1056</v>
      </c>
      <c r="AR468" s="105"/>
      <c r="AS468" s="105"/>
      <c r="AT468" s="105"/>
      <c r="AU468" s="105"/>
      <c r="AV468" s="105"/>
      <c r="AW468" s="105"/>
      <c r="AX468" s="105"/>
      <c r="AY468" s="105"/>
      <c r="AZ468" s="105"/>
      <c r="BA468" s="105"/>
      <c r="BB468" s="218"/>
      <c r="BC468" s="105"/>
      <c r="BD468" s="219"/>
      <c r="BE468" s="231" t="s">
        <v>1055</v>
      </c>
      <c r="BF468" s="147" t="e">
        <f>VLOOKUP($A468,#REF!,34,FALSE)</f>
        <v>#REF!</v>
      </c>
      <c r="BG468" s="148" t="e">
        <f>VLOOKUP($A468,#REF!,22,FALSE)</f>
        <v>#REF!</v>
      </c>
      <c r="BH468" s="149"/>
    </row>
    <row r="469" s="5" customFormat="1" ht="12.95" customHeight="1" spans="1:60">
      <c r="A469" s="48" t="s">
        <v>1057</v>
      </c>
      <c r="B469" s="38" t="e">
        <f>VLOOKUP($A469,#REF!,34,FALSE)</f>
        <v>#REF!</v>
      </c>
      <c r="C469" s="39" t="str">
        <f t="shared" si="178"/>
        <v>unused_UPHY2_RX1P</v>
      </c>
      <c r="D469" s="40" t="e">
        <f>IF(LEN(VLOOKUP($A469,#REF!,8,FALSE)),LEFT(VLOOKUP($A469,#REF!,8,FALSE),LEN(VLOOKUP($A469,#REF!,8,FALSE))-2),"")</f>
        <v>#REF!</v>
      </c>
      <c r="E469" s="41" t="e">
        <f>IF(LEN(VLOOKUP($A469,#REF!,4,FALSE)),IF(INDEX(#REF!,MATCH($A469,#REF!,0),1),LEFT(VLOOKUP($A469,#REF!,4,FALSE),LEN(VLOOKUP($A469,#REF!,4,FALSE))-2),CONCATENATE(LEFT(VLOOKUP($A469,#REF!,4,FALSE),LEN(VLOOKUP($A469,#REF!,4,FALSE))-2),"*")),"")</f>
        <v>#REF!</v>
      </c>
      <c r="F469" s="42" t="e">
        <f>IF(LEN(VLOOKUP($A469,#REF!,5,FALSE)),IF(INDEX(#REF!,MATCH($A469,#REF!,0),2),LEFT(VLOOKUP($A469,#REF!,5,FALSE),LEN(VLOOKUP($A469,#REF!,5,FALSE))-2),CONCATENATE(LEFT(VLOOKUP($A469,#REF!,5,FALSE),LEN(VLOOKUP($A469,#REF!,5,FALSE))-2),"*")),"")</f>
        <v>#REF!</v>
      </c>
      <c r="G469" s="42" t="e">
        <f>IF(LEN(VLOOKUP($A469,#REF!,6,FALSE)),IF(INDEX(#REF!,MATCH($A469,#REF!,0),3),LEFT(VLOOKUP($A469,#REF!,6,FALSE),LEN(VLOOKUP($A469,#REF!,6,FALSE))-2),CONCATENATE(LEFT(VLOOKUP($A469,#REF!,6,FALSE),LEN(VLOOKUP($A469,#REF!,6,FALSE))-2),"*")),"")</f>
        <v>#REF!</v>
      </c>
      <c r="H469" s="43" t="e">
        <f>IF(LEN(VLOOKUP($A469,#REF!,7,FALSE)),IF(INDEX(#REF!,MATCH($A469,#REF!,0),4),LEFT(VLOOKUP($A469,#REF!,7,FALSE),LEN(VLOOKUP($A469,#REF!,7,FALSE))-2),CONCATENATE(LEFT(VLOOKUP($A469,#REF!,7,FALSE),LEN(VLOOKUP($A469,#REF!,7,FALSE))-2),"*")),"")</f>
        <v>#REF!</v>
      </c>
      <c r="I469" s="54" t="e">
        <f>IF(LEN(VLOOKUP($A469,#REF!,8,FALSE)),UPPER(RIGHT(VLOOKUP($A469,#REF!,8,FALSE),1)),"")</f>
        <v>#REF!</v>
      </c>
      <c r="J469" s="42" t="e">
        <f>IF(LEN(VLOOKUP($A469,#REF!,4,FALSE)),UPPER(RIGHT(VLOOKUP($A469,#REF!,4,FALSE),1)),"")</f>
        <v>#REF!</v>
      </c>
      <c r="K469" s="42" t="e">
        <f>IF(LEN(VLOOKUP($A469,#REF!,5,FALSE)),UPPER(RIGHT(VLOOKUP($A469,#REF!,5,FALSE),1)),"")</f>
        <v>#REF!</v>
      </c>
      <c r="L469" s="42" t="e">
        <f>IF(LEN(VLOOKUP($A469,#REF!,6,FALSE)),UPPER(RIGHT(VLOOKUP($A469,#REF!,6,FALSE),1)),"")</f>
        <v>#REF!</v>
      </c>
      <c r="M469" s="43" t="e">
        <f>IF(LEN(VLOOKUP($A469,#REF!,7,FALSE)),UPPER(RIGHT(VLOOKUP($A469,#REF!,7,FALSE),1)),"")</f>
        <v>#REF!</v>
      </c>
      <c r="N469" s="206"/>
      <c r="O469" s="206"/>
      <c r="P469" s="206"/>
      <c r="Q469" s="206"/>
      <c r="R469" s="206"/>
      <c r="S469" s="63" t="e">
        <f>HLOOKUP("Device Tree Pin Name",#REF!,MATCH($A469,#REF!,0),FALSE)</f>
        <v>#REF!</v>
      </c>
      <c r="T469" s="47" t="e">
        <f>HLOOKUP("power rail",#REF!,MATCH($A469,#REF!,0),FALSE)</f>
        <v>#REF!</v>
      </c>
      <c r="U469" s="62" t="e">
        <f>HLOOKUP("Wake Capable",#REF!,MATCH($A469,#REF!,0),FALSE)</f>
        <v>#REF!</v>
      </c>
      <c r="V469" s="62" t="e">
        <f>HLOOKUP("Strap",#REF!,MATCH($A469,#REF!,0),FALSE)</f>
        <v>#REF!</v>
      </c>
      <c r="W469" s="62"/>
      <c r="X469" s="62"/>
      <c r="Y469" s="62"/>
      <c r="Z469" s="47"/>
      <c r="AA469" s="47" t="e">
        <f>HLOOKUP("Pad type",#REF!,MATCH($A469,#REF!,0),FALSE)</f>
        <v>#REF!</v>
      </c>
      <c r="AB469" s="63"/>
      <c r="AC469" s="63" t="e">
        <f>HLOOKUP("POR Pin State",#REF!,MATCH($A469,#REF!,0),FALSE)</f>
        <v>#REF!</v>
      </c>
      <c r="AD469" s="208"/>
      <c r="AE469" s="208"/>
      <c r="AF469" s="208"/>
      <c r="AG469" s="208"/>
      <c r="AH469" s="209"/>
      <c r="AI469" s="209"/>
      <c r="AJ469" s="210"/>
      <c r="AK469" s="210"/>
      <c r="AL469" s="210"/>
      <c r="AM469" s="210"/>
      <c r="AN469" s="210"/>
      <c r="AO469" s="210"/>
      <c r="AP469" s="210"/>
      <c r="AQ469" s="236" t="s">
        <v>1058</v>
      </c>
      <c r="AR469" s="105"/>
      <c r="AS469" s="105"/>
      <c r="AT469" s="105"/>
      <c r="AU469" s="105"/>
      <c r="AV469" s="105"/>
      <c r="AW469" s="105"/>
      <c r="AX469" s="105"/>
      <c r="AY469" s="105"/>
      <c r="AZ469" s="105"/>
      <c r="BA469" s="105"/>
      <c r="BB469" s="218"/>
      <c r="BC469" s="105"/>
      <c r="BD469" s="219"/>
      <c r="BE469" s="231" t="s">
        <v>1057</v>
      </c>
      <c r="BF469" s="147" t="e">
        <f>VLOOKUP($A469,#REF!,34,FALSE)</f>
        <v>#REF!</v>
      </c>
      <c r="BG469" s="148" t="e">
        <f>VLOOKUP($A469,#REF!,22,FALSE)</f>
        <v>#REF!</v>
      </c>
      <c r="BH469" s="149"/>
    </row>
    <row r="470" s="5" customFormat="1" ht="12.95" customHeight="1" spans="1:60">
      <c r="A470" s="48" t="s">
        <v>1059</v>
      </c>
      <c r="B470" s="38" t="e">
        <f>VLOOKUP($A470,#REF!,34,FALSE)</f>
        <v>#REF!</v>
      </c>
      <c r="C470" s="39" t="str">
        <f t="shared" si="178"/>
        <v>unused_UPHY2_RX1N</v>
      </c>
      <c r="D470" s="40" t="e">
        <f>IF(LEN(VLOOKUP($A470,#REF!,8,FALSE)),LEFT(VLOOKUP($A470,#REF!,8,FALSE),LEN(VLOOKUP($A470,#REF!,8,FALSE))-2),"")</f>
        <v>#REF!</v>
      </c>
      <c r="E470" s="41" t="e">
        <f>IF(LEN(VLOOKUP($A470,#REF!,4,FALSE)),IF(INDEX(#REF!,MATCH($A470,#REF!,0),1),LEFT(VLOOKUP($A470,#REF!,4,FALSE),LEN(VLOOKUP($A470,#REF!,4,FALSE))-2),CONCATENATE(LEFT(VLOOKUP($A470,#REF!,4,FALSE),LEN(VLOOKUP($A470,#REF!,4,FALSE))-2),"*")),"")</f>
        <v>#REF!</v>
      </c>
      <c r="F470" s="42" t="e">
        <f>IF(LEN(VLOOKUP($A470,#REF!,5,FALSE)),IF(INDEX(#REF!,MATCH($A470,#REF!,0),2),LEFT(VLOOKUP($A470,#REF!,5,FALSE),LEN(VLOOKUP($A470,#REF!,5,FALSE))-2),CONCATENATE(LEFT(VLOOKUP($A470,#REF!,5,FALSE),LEN(VLOOKUP($A470,#REF!,5,FALSE))-2),"*")),"")</f>
        <v>#REF!</v>
      </c>
      <c r="G470" s="42" t="e">
        <f>IF(LEN(VLOOKUP($A470,#REF!,6,FALSE)),IF(INDEX(#REF!,MATCH($A470,#REF!,0),3),LEFT(VLOOKUP($A470,#REF!,6,FALSE),LEN(VLOOKUP($A470,#REF!,6,FALSE))-2),CONCATENATE(LEFT(VLOOKUP($A470,#REF!,6,FALSE),LEN(VLOOKUP($A470,#REF!,6,FALSE))-2),"*")),"")</f>
        <v>#REF!</v>
      </c>
      <c r="H470" s="43" t="e">
        <f>IF(LEN(VLOOKUP($A470,#REF!,7,FALSE)),IF(INDEX(#REF!,MATCH($A470,#REF!,0),4),LEFT(VLOOKUP($A470,#REF!,7,FALSE),LEN(VLOOKUP($A470,#REF!,7,FALSE))-2),CONCATENATE(LEFT(VLOOKUP($A470,#REF!,7,FALSE),LEN(VLOOKUP($A470,#REF!,7,FALSE))-2),"*")),"")</f>
        <v>#REF!</v>
      </c>
      <c r="I470" s="54" t="e">
        <f>IF(LEN(VLOOKUP($A470,#REF!,8,FALSE)),UPPER(RIGHT(VLOOKUP($A470,#REF!,8,FALSE),1)),"")</f>
        <v>#REF!</v>
      </c>
      <c r="J470" s="42" t="e">
        <f>IF(LEN(VLOOKUP($A470,#REF!,4,FALSE)),UPPER(RIGHT(VLOOKUP($A470,#REF!,4,FALSE),1)),"")</f>
        <v>#REF!</v>
      </c>
      <c r="K470" s="42" t="e">
        <f>IF(LEN(VLOOKUP($A470,#REF!,5,FALSE)),UPPER(RIGHT(VLOOKUP($A470,#REF!,5,FALSE),1)),"")</f>
        <v>#REF!</v>
      </c>
      <c r="L470" s="42" t="e">
        <f>IF(LEN(VLOOKUP($A470,#REF!,6,FALSE)),UPPER(RIGHT(VLOOKUP($A470,#REF!,6,FALSE),1)),"")</f>
        <v>#REF!</v>
      </c>
      <c r="M470" s="43" t="e">
        <f>IF(LEN(VLOOKUP($A470,#REF!,7,FALSE)),UPPER(RIGHT(VLOOKUP($A470,#REF!,7,FALSE),1)),"")</f>
        <v>#REF!</v>
      </c>
      <c r="N470" s="206"/>
      <c r="O470" s="206"/>
      <c r="P470" s="206"/>
      <c r="Q470" s="206"/>
      <c r="R470" s="206"/>
      <c r="S470" s="63" t="e">
        <f>HLOOKUP("Device Tree Pin Name",#REF!,MATCH($A470,#REF!,0),FALSE)</f>
        <v>#REF!</v>
      </c>
      <c r="T470" s="47" t="e">
        <f>HLOOKUP("power rail",#REF!,MATCH($A470,#REF!,0),FALSE)</f>
        <v>#REF!</v>
      </c>
      <c r="U470" s="62" t="e">
        <f>HLOOKUP("Wake Capable",#REF!,MATCH($A470,#REF!,0),FALSE)</f>
        <v>#REF!</v>
      </c>
      <c r="V470" s="62" t="e">
        <f>HLOOKUP("Strap",#REF!,MATCH($A470,#REF!,0),FALSE)</f>
        <v>#REF!</v>
      </c>
      <c r="W470" s="62"/>
      <c r="X470" s="62"/>
      <c r="Y470" s="62"/>
      <c r="Z470" s="47"/>
      <c r="AA470" s="47" t="e">
        <f>HLOOKUP("Pad type",#REF!,MATCH($A470,#REF!,0),FALSE)</f>
        <v>#REF!</v>
      </c>
      <c r="AB470" s="63"/>
      <c r="AC470" s="63" t="e">
        <f>HLOOKUP("POR Pin State",#REF!,MATCH($A470,#REF!,0),FALSE)</f>
        <v>#REF!</v>
      </c>
      <c r="AD470" s="208"/>
      <c r="AE470" s="208"/>
      <c r="AF470" s="208"/>
      <c r="AG470" s="208"/>
      <c r="AH470" s="209"/>
      <c r="AI470" s="209"/>
      <c r="AJ470" s="210"/>
      <c r="AK470" s="210"/>
      <c r="AL470" s="210"/>
      <c r="AM470" s="210"/>
      <c r="AN470" s="210"/>
      <c r="AO470" s="210"/>
      <c r="AP470" s="210"/>
      <c r="AQ470" s="237" t="s">
        <v>1060</v>
      </c>
      <c r="AR470" s="105"/>
      <c r="AS470" s="105"/>
      <c r="AT470" s="105"/>
      <c r="AU470" s="105"/>
      <c r="AV470" s="105"/>
      <c r="AW470" s="105"/>
      <c r="AX470" s="105"/>
      <c r="AY470" s="105"/>
      <c r="AZ470" s="105"/>
      <c r="BA470" s="105"/>
      <c r="BB470" s="218"/>
      <c r="BC470" s="105"/>
      <c r="BD470" s="219"/>
      <c r="BE470" s="231" t="s">
        <v>1059</v>
      </c>
      <c r="BF470" s="147" t="e">
        <f>VLOOKUP($A470,#REF!,34,FALSE)</f>
        <v>#REF!</v>
      </c>
      <c r="BG470" s="148" t="e">
        <f>VLOOKUP($A470,#REF!,22,FALSE)</f>
        <v>#REF!</v>
      </c>
      <c r="BH470" s="149"/>
    </row>
    <row r="471" s="5" customFormat="1" ht="12.95" customHeight="1" spans="1:60">
      <c r="A471" s="48" t="s">
        <v>1061</v>
      </c>
      <c r="B471" s="38" t="e">
        <f>VLOOKUP($A471,#REF!,34,FALSE)</f>
        <v>#REF!</v>
      </c>
      <c r="C471" s="39" t="str">
        <f t="shared" si="178"/>
        <v>unused_UPHY2_TX1P</v>
      </c>
      <c r="D471" s="40" t="e">
        <f>IF(LEN(VLOOKUP($A471,#REF!,8,FALSE)),LEFT(VLOOKUP($A471,#REF!,8,FALSE),LEN(VLOOKUP($A471,#REF!,8,FALSE))-2),"")</f>
        <v>#REF!</v>
      </c>
      <c r="E471" s="41" t="e">
        <f>IF(LEN(VLOOKUP($A471,#REF!,4,FALSE)),IF(INDEX(#REF!,MATCH($A471,#REF!,0),1),LEFT(VLOOKUP($A471,#REF!,4,FALSE),LEN(VLOOKUP($A471,#REF!,4,FALSE))-2),CONCATENATE(LEFT(VLOOKUP($A471,#REF!,4,FALSE),LEN(VLOOKUP($A471,#REF!,4,FALSE))-2),"*")),"")</f>
        <v>#REF!</v>
      </c>
      <c r="F471" s="42" t="e">
        <f>IF(LEN(VLOOKUP($A471,#REF!,5,FALSE)),IF(INDEX(#REF!,MATCH($A471,#REF!,0),2),LEFT(VLOOKUP($A471,#REF!,5,FALSE),LEN(VLOOKUP($A471,#REF!,5,FALSE))-2),CONCATENATE(LEFT(VLOOKUP($A471,#REF!,5,FALSE),LEN(VLOOKUP($A471,#REF!,5,FALSE))-2),"*")),"")</f>
        <v>#REF!</v>
      </c>
      <c r="G471" s="42" t="e">
        <f>IF(LEN(VLOOKUP($A471,#REF!,6,FALSE)),IF(INDEX(#REF!,MATCH($A471,#REF!,0),3),LEFT(VLOOKUP($A471,#REF!,6,FALSE),LEN(VLOOKUP($A471,#REF!,6,FALSE))-2),CONCATENATE(LEFT(VLOOKUP($A471,#REF!,6,FALSE),LEN(VLOOKUP($A471,#REF!,6,FALSE))-2),"*")),"")</f>
        <v>#REF!</v>
      </c>
      <c r="H471" s="43" t="e">
        <f>IF(LEN(VLOOKUP($A471,#REF!,7,FALSE)),IF(INDEX(#REF!,MATCH($A471,#REF!,0),4),LEFT(VLOOKUP($A471,#REF!,7,FALSE),LEN(VLOOKUP($A471,#REF!,7,FALSE))-2),CONCATENATE(LEFT(VLOOKUP($A471,#REF!,7,FALSE),LEN(VLOOKUP($A471,#REF!,7,FALSE))-2),"*")),"")</f>
        <v>#REF!</v>
      </c>
      <c r="I471" s="54" t="e">
        <f>IF(LEN(VLOOKUP($A471,#REF!,8,FALSE)),UPPER(RIGHT(VLOOKUP($A471,#REF!,8,FALSE),1)),"")</f>
        <v>#REF!</v>
      </c>
      <c r="J471" s="42" t="e">
        <f>IF(LEN(VLOOKUP($A471,#REF!,4,FALSE)),UPPER(RIGHT(VLOOKUP($A471,#REF!,4,FALSE),1)),"")</f>
        <v>#REF!</v>
      </c>
      <c r="K471" s="42" t="e">
        <f>IF(LEN(VLOOKUP($A471,#REF!,5,FALSE)),UPPER(RIGHT(VLOOKUP($A471,#REF!,5,FALSE),1)),"")</f>
        <v>#REF!</v>
      </c>
      <c r="L471" s="42" t="e">
        <f>IF(LEN(VLOOKUP($A471,#REF!,6,FALSE)),UPPER(RIGHT(VLOOKUP($A471,#REF!,6,FALSE),1)),"")</f>
        <v>#REF!</v>
      </c>
      <c r="M471" s="43" t="e">
        <f>IF(LEN(VLOOKUP($A471,#REF!,7,FALSE)),UPPER(RIGHT(VLOOKUP($A471,#REF!,7,FALSE),1)),"")</f>
        <v>#REF!</v>
      </c>
      <c r="N471" s="206"/>
      <c r="O471" s="206"/>
      <c r="P471" s="206"/>
      <c r="Q471" s="206"/>
      <c r="R471" s="206"/>
      <c r="S471" s="63" t="e">
        <f>HLOOKUP("Device Tree Pin Name",#REF!,MATCH($A471,#REF!,0),FALSE)</f>
        <v>#REF!</v>
      </c>
      <c r="T471" s="47" t="e">
        <f>HLOOKUP("power rail",#REF!,MATCH($A471,#REF!,0),FALSE)</f>
        <v>#REF!</v>
      </c>
      <c r="U471" s="62" t="e">
        <f>HLOOKUP("Wake Capable",#REF!,MATCH($A471,#REF!,0),FALSE)</f>
        <v>#REF!</v>
      </c>
      <c r="V471" s="62" t="e">
        <f>HLOOKUP("Strap",#REF!,MATCH($A471,#REF!,0),FALSE)</f>
        <v>#REF!</v>
      </c>
      <c r="W471" s="62"/>
      <c r="X471" s="62"/>
      <c r="Y471" s="62"/>
      <c r="Z471" s="47"/>
      <c r="AA471" s="47" t="e">
        <f>HLOOKUP("Pad type",#REF!,MATCH($A471,#REF!,0),FALSE)</f>
        <v>#REF!</v>
      </c>
      <c r="AB471" s="63"/>
      <c r="AC471" s="63" t="e">
        <f>HLOOKUP("POR Pin State",#REF!,MATCH($A471,#REF!,0),FALSE)</f>
        <v>#REF!</v>
      </c>
      <c r="AD471" s="208"/>
      <c r="AE471" s="208"/>
      <c r="AF471" s="208"/>
      <c r="AG471" s="208"/>
      <c r="AH471" s="209"/>
      <c r="AI471" s="209"/>
      <c r="AJ471" s="210"/>
      <c r="AK471" s="210"/>
      <c r="AL471" s="210"/>
      <c r="AM471" s="210"/>
      <c r="AN471" s="210"/>
      <c r="AO471" s="210"/>
      <c r="AP471" s="210"/>
      <c r="AQ471" s="236" t="s">
        <v>1062</v>
      </c>
      <c r="AR471" s="105"/>
      <c r="AS471" s="105"/>
      <c r="AT471" s="105"/>
      <c r="AU471" s="105"/>
      <c r="AV471" s="105"/>
      <c r="AW471" s="105"/>
      <c r="AX471" s="105"/>
      <c r="AY471" s="105"/>
      <c r="AZ471" s="105"/>
      <c r="BA471" s="105"/>
      <c r="BB471" s="218"/>
      <c r="BC471" s="105"/>
      <c r="BD471" s="219"/>
      <c r="BE471" s="231" t="s">
        <v>1061</v>
      </c>
      <c r="BF471" s="147" t="e">
        <f>VLOOKUP($A471,#REF!,34,FALSE)</f>
        <v>#REF!</v>
      </c>
      <c r="BG471" s="148" t="e">
        <f>VLOOKUP($A471,#REF!,22,FALSE)</f>
        <v>#REF!</v>
      </c>
      <c r="BH471" s="149"/>
    </row>
    <row r="472" s="5" customFormat="1" ht="12.95" customHeight="1" spans="1:60">
      <c r="A472" s="48" t="s">
        <v>1063</v>
      </c>
      <c r="B472" s="38" t="e">
        <f>VLOOKUP($A472,#REF!,34,FALSE)</f>
        <v>#REF!</v>
      </c>
      <c r="C472" s="39" t="str">
        <f t="shared" si="178"/>
        <v>unused_UPHY2_TX1N</v>
      </c>
      <c r="D472" s="40" t="e">
        <f>IF(LEN(VLOOKUP($A472,#REF!,8,FALSE)),LEFT(VLOOKUP($A472,#REF!,8,FALSE),LEN(VLOOKUP($A472,#REF!,8,FALSE))-2),"")</f>
        <v>#REF!</v>
      </c>
      <c r="E472" s="41" t="e">
        <f>IF(LEN(VLOOKUP($A472,#REF!,4,FALSE)),IF(INDEX(#REF!,MATCH($A472,#REF!,0),1),LEFT(VLOOKUP($A472,#REF!,4,FALSE),LEN(VLOOKUP($A472,#REF!,4,FALSE))-2),CONCATENATE(LEFT(VLOOKUP($A472,#REF!,4,FALSE),LEN(VLOOKUP($A472,#REF!,4,FALSE))-2),"*")),"")</f>
        <v>#REF!</v>
      </c>
      <c r="F472" s="42" t="e">
        <f>IF(LEN(VLOOKUP($A472,#REF!,5,FALSE)),IF(INDEX(#REF!,MATCH($A472,#REF!,0),2),LEFT(VLOOKUP($A472,#REF!,5,FALSE),LEN(VLOOKUP($A472,#REF!,5,FALSE))-2),CONCATENATE(LEFT(VLOOKUP($A472,#REF!,5,FALSE),LEN(VLOOKUP($A472,#REF!,5,FALSE))-2),"*")),"")</f>
        <v>#REF!</v>
      </c>
      <c r="G472" s="42" t="e">
        <f>IF(LEN(VLOOKUP($A472,#REF!,6,FALSE)),IF(INDEX(#REF!,MATCH($A472,#REF!,0),3),LEFT(VLOOKUP($A472,#REF!,6,FALSE),LEN(VLOOKUP($A472,#REF!,6,FALSE))-2),CONCATENATE(LEFT(VLOOKUP($A472,#REF!,6,FALSE),LEN(VLOOKUP($A472,#REF!,6,FALSE))-2),"*")),"")</f>
        <v>#REF!</v>
      </c>
      <c r="H472" s="43" t="e">
        <f>IF(LEN(VLOOKUP($A472,#REF!,7,FALSE)),IF(INDEX(#REF!,MATCH($A472,#REF!,0),4),LEFT(VLOOKUP($A472,#REF!,7,FALSE),LEN(VLOOKUP($A472,#REF!,7,FALSE))-2),CONCATENATE(LEFT(VLOOKUP($A472,#REF!,7,FALSE),LEN(VLOOKUP($A472,#REF!,7,FALSE))-2),"*")),"")</f>
        <v>#REF!</v>
      </c>
      <c r="I472" s="54" t="e">
        <f>IF(LEN(VLOOKUP($A472,#REF!,8,FALSE)),UPPER(RIGHT(VLOOKUP($A472,#REF!,8,FALSE),1)),"")</f>
        <v>#REF!</v>
      </c>
      <c r="J472" s="42" t="e">
        <f>IF(LEN(VLOOKUP($A472,#REF!,4,FALSE)),UPPER(RIGHT(VLOOKUP($A472,#REF!,4,FALSE),1)),"")</f>
        <v>#REF!</v>
      </c>
      <c r="K472" s="42" t="e">
        <f>IF(LEN(VLOOKUP($A472,#REF!,5,FALSE)),UPPER(RIGHT(VLOOKUP($A472,#REF!,5,FALSE),1)),"")</f>
        <v>#REF!</v>
      </c>
      <c r="L472" s="42" t="e">
        <f>IF(LEN(VLOOKUP($A472,#REF!,6,FALSE)),UPPER(RIGHT(VLOOKUP($A472,#REF!,6,FALSE),1)),"")</f>
        <v>#REF!</v>
      </c>
      <c r="M472" s="43" t="e">
        <f>IF(LEN(VLOOKUP($A472,#REF!,7,FALSE)),UPPER(RIGHT(VLOOKUP($A472,#REF!,7,FALSE),1)),"")</f>
        <v>#REF!</v>
      </c>
      <c r="N472" s="206"/>
      <c r="O472" s="206"/>
      <c r="P472" s="206"/>
      <c r="Q472" s="206"/>
      <c r="R472" s="206"/>
      <c r="S472" s="63" t="e">
        <f>HLOOKUP("Device Tree Pin Name",#REF!,MATCH($A472,#REF!,0),FALSE)</f>
        <v>#REF!</v>
      </c>
      <c r="T472" s="47" t="e">
        <f>HLOOKUP("power rail",#REF!,MATCH($A472,#REF!,0),FALSE)</f>
        <v>#REF!</v>
      </c>
      <c r="U472" s="62" t="e">
        <f>HLOOKUP("Wake Capable",#REF!,MATCH($A472,#REF!,0),FALSE)</f>
        <v>#REF!</v>
      </c>
      <c r="V472" s="62" t="e">
        <f>HLOOKUP("Strap",#REF!,MATCH($A472,#REF!,0),FALSE)</f>
        <v>#REF!</v>
      </c>
      <c r="W472" s="62"/>
      <c r="X472" s="62"/>
      <c r="Y472" s="62"/>
      <c r="Z472" s="47"/>
      <c r="AA472" s="47" t="e">
        <f>HLOOKUP("Pad type",#REF!,MATCH($A472,#REF!,0),FALSE)</f>
        <v>#REF!</v>
      </c>
      <c r="AB472" s="63"/>
      <c r="AC472" s="63" t="e">
        <f>HLOOKUP("POR Pin State",#REF!,MATCH($A472,#REF!,0),FALSE)</f>
        <v>#REF!</v>
      </c>
      <c r="AD472" s="208"/>
      <c r="AE472" s="208"/>
      <c r="AF472" s="208"/>
      <c r="AG472" s="208"/>
      <c r="AH472" s="209"/>
      <c r="AI472" s="209"/>
      <c r="AJ472" s="210"/>
      <c r="AK472" s="210"/>
      <c r="AL472" s="210"/>
      <c r="AM472" s="210"/>
      <c r="AN472" s="210"/>
      <c r="AO472" s="210"/>
      <c r="AP472" s="210"/>
      <c r="AQ472" s="237" t="s">
        <v>1064</v>
      </c>
      <c r="AR472" s="105"/>
      <c r="AS472" s="105"/>
      <c r="AT472" s="105"/>
      <c r="AU472" s="105"/>
      <c r="AV472" s="105"/>
      <c r="AW472" s="105"/>
      <c r="AX472" s="105"/>
      <c r="AY472" s="105"/>
      <c r="AZ472" s="105"/>
      <c r="BA472" s="105"/>
      <c r="BB472" s="218"/>
      <c r="BC472" s="105"/>
      <c r="BD472" s="219"/>
      <c r="BE472" s="231" t="s">
        <v>1063</v>
      </c>
      <c r="BF472" s="147" t="e">
        <f>VLOOKUP($A472,#REF!,34,FALSE)</f>
        <v>#REF!</v>
      </c>
      <c r="BG472" s="148" t="e">
        <f>VLOOKUP($A472,#REF!,22,FALSE)</f>
        <v>#REF!</v>
      </c>
      <c r="BH472" s="149"/>
    </row>
    <row r="473" s="5" customFormat="1" ht="12.95" customHeight="1" spans="1:60">
      <c r="A473" s="48" t="s">
        <v>1065</v>
      </c>
      <c r="B473" s="38" t="e">
        <f>VLOOKUP($A473,#REF!,34,FALSE)</f>
        <v>#REF!</v>
      </c>
      <c r="C473" s="39" t="str">
        <f t="shared" si="178"/>
        <v>unused_UPHY2_RX2P</v>
      </c>
      <c r="D473" s="40" t="e">
        <f>IF(LEN(VLOOKUP($A473,#REF!,8,FALSE)),LEFT(VLOOKUP($A473,#REF!,8,FALSE),LEN(VLOOKUP($A473,#REF!,8,FALSE))-2),"")</f>
        <v>#REF!</v>
      </c>
      <c r="E473" s="41" t="e">
        <f>IF(LEN(VLOOKUP($A473,#REF!,4,FALSE)),IF(INDEX(#REF!,MATCH($A473,#REF!,0),1),LEFT(VLOOKUP($A473,#REF!,4,FALSE),LEN(VLOOKUP($A473,#REF!,4,FALSE))-2),CONCATENATE(LEFT(VLOOKUP($A473,#REF!,4,FALSE),LEN(VLOOKUP($A473,#REF!,4,FALSE))-2),"*")),"")</f>
        <v>#REF!</v>
      </c>
      <c r="F473" s="42" t="e">
        <f>IF(LEN(VLOOKUP($A473,#REF!,5,FALSE)),IF(INDEX(#REF!,MATCH($A473,#REF!,0),2),LEFT(VLOOKUP($A473,#REF!,5,FALSE),LEN(VLOOKUP($A473,#REF!,5,FALSE))-2),CONCATENATE(LEFT(VLOOKUP($A473,#REF!,5,FALSE),LEN(VLOOKUP($A473,#REF!,5,FALSE))-2),"*")),"")</f>
        <v>#REF!</v>
      </c>
      <c r="G473" s="42" t="e">
        <f>IF(LEN(VLOOKUP($A473,#REF!,6,FALSE)),IF(INDEX(#REF!,MATCH($A473,#REF!,0),3),LEFT(VLOOKUP($A473,#REF!,6,FALSE),LEN(VLOOKUP($A473,#REF!,6,FALSE))-2),CONCATENATE(LEFT(VLOOKUP($A473,#REF!,6,FALSE),LEN(VLOOKUP($A473,#REF!,6,FALSE))-2),"*")),"")</f>
        <v>#REF!</v>
      </c>
      <c r="H473" s="43" t="e">
        <f>IF(LEN(VLOOKUP($A473,#REF!,7,FALSE)),IF(INDEX(#REF!,MATCH($A473,#REF!,0),4),LEFT(VLOOKUP($A473,#REF!,7,FALSE),LEN(VLOOKUP($A473,#REF!,7,FALSE))-2),CONCATENATE(LEFT(VLOOKUP($A473,#REF!,7,FALSE),LEN(VLOOKUP($A473,#REF!,7,FALSE))-2),"*")),"")</f>
        <v>#REF!</v>
      </c>
      <c r="I473" s="54" t="e">
        <f>IF(LEN(VLOOKUP($A473,#REF!,8,FALSE)),UPPER(RIGHT(VLOOKUP($A473,#REF!,8,FALSE),1)),"")</f>
        <v>#REF!</v>
      </c>
      <c r="J473" s="42" t="e">
        <f>IF(LEN(VLOOKUP($A473,#REF!,4,FALSE)),UPPER(RIGHT(VLOOKUP($A473,#REF!,4,FALSE),1)),"")</f>
        <v>#REF!</v>
      </c>
      <c r="K473" s="42" t="e">
        <f>IF(LEN(VLOOKUP($A473,#REF!,5,FALSE)),UPPER(RIGHT(VLOOKUP($A473,#REF!,5,FALSE),1)),"")</f>
        <v>#REF!</v>
      </c>
      <c r="L473" s="42" t="e">
        <f>IF(LEN(VLOOKUP($A473,#REF!,6,FALSE)),UPPER(RIGHT(VLOOKUP($A473,#REF!,6,FALSE),1)),"")</f>
        <v>#REF!</v>
      </c>
      <c r="M473" s="43" t="e">
        <f>IF(LEN(VLOOKUP($A473,#REF!,7,FALSE)),UPPER(RIGHT(VLOOKUP($A473,#REF!,7,FALSE),1)),"")</f>
        <v>#REF!</v>
      </c>
      <c r="N473" s="206"/>
      <c r="O473" s="206"/>
      <c r="P473" s="206"/>
      <c r="Q473" s="206"/>
      <c r="R473" s="206"/>
      <c r="S473" s="63" t="e">
        <f>HLOOKUP("Device Tree Pin Name",#REF!,MATCH($A473,#REF!,0),FALSE)</f>
        <v>#REF!</v>
      </c>
      <c r="T473" s="47" t="e">
        <f>HLOOKUP("power rail",#REF!,MATCH($A473,#REF!,0),FALSE)</f>
        <v>#REF!</v>
      </c>
      <c r="U473" s="62" t="e">
        <f>HLOOKUP("Wake Capable",#REF!,MATCH($A473,#REF!,0),FALSE)</f>
        <v>#REF!</v>
      </c>
      <c r="V473" s="62" t="e">
        <f>HLOOKUP("Strap",#REF!,MATCH($A473,#REF!,0),FALSE)</f>
        <v>#REF!</v>
      </c>
      <c r="W473" s="62"/>
      <c r="X473" s="62"/>
      <c r="Y473" s="62"/>
      <c r="Z473" s="47"/>
      <c r="AA473" s="47" t="e">
        <f>HLOOKUP("Pad type",#REF!,MATCH($A473,#REF!,0),FALSE)</f>
        <v>#REF!</v>
      </c>
      <c r="AB473" s="63"/>
      <c r="AC473" s="63" t="e">
        <f>HLOOKUP("POR Pin State",#REF!,MATCH($A473,#REF!,0),FALSE)</f>
        <v>#REF!</v>
      </c>
      <c r="AD473" s="208"/>
      <c r="AE473" s="208"/>
      <c r="AF473" s="208"/>
      <c r="AG473" s="208"/>
      <c r="AH473" s="209"/>
      <c r="AI473" s="209"/>
      <c r="AJ473" s="210"/>
      <c r="AK473" s="210"/>
      <c r="AL473" s="210"/>
      <c r="AM473" s="210"/>
      <c r="AN473" s="210"/>
      <c r="AO473" s="210"/>
      <c r="AP473" s="210"/>
      <c r="AQ473" s="236" t="s">
        <v>1066</v>
      </c>
      <c r="AR473" s="105"/>
      <c r="AS473" s="105"/>
      <c r="AT473" s="105"/>
      <c r="AU473" s="105"/>
      <c r="AV473" s="105"/>
      <c r="AW473" s="105"/>
      <c r="AX473" s="105"/>
      <c r="AY473" s="105"/>
      <c r="AZ473" s="105"/>
      <c r="BA473" s="105"/>
      <c r="BB473" s="218"/>
      <c r="BC473" s="105"/>
      <c r="BD473" s="219"/>
      <c r="BE473" s="231" t="s">
        <v>1065</v>
      </c>
      <c r="BF473" s="147" t="e">
        <f>VLOOKUP($A473,#REF!,34,FALSE)</f>
        <v>#REF!</v>
      </c>
      <c r="BG473" s="148" t="e">
        <f>VLOOKUP($A473,#REF!,22,FALSE)</f>
        <v>#REF!</v>
      </c>
      <c r="BH473" s="149"/>
    </row>
    <row r="474" s="5" customFormat="1" ht="12.95" customHeight="1" spans="1:60">
      <c r="A474" s="48" t="s">
        <v>1067</v>
      </c>
      <c r="B474" s="38" t="e">
        <f>VLOOKUP($A474,#REF!,34,FALSE)</f>
        <v>#REF!</v>
      </c>
      <c r="C474" s="39" t="str">
        <f t="shared" si="178"/>
        <v>unused_UPHY2_RX2N</v>
      </c>
      <c r="D474" s="40" t="e">
        <f>IF(LEN(VLOOKUP($A474,#REF!,8,FALSE)),LEFT(VLOOKUP($A474,#REF!,8,FALSE),LEN(VLOOKUP($A474,#REF!,8,FALSE))-2),"")</f>
        <v>#REF!</v>
      </c>
      <c r="E474" s="41" t="e">
        <f>IF(LEN(VLOOKUP($A474,#REF!,4,FALSE)),IF(INDEX(#REF!,MATCH($A474,#REF!,0),1),LEFT(VLOOKUP($A474,#REF!,4,FALSE),LEN(VLOOKUP($A474,#REF!,4,FALSE))-2),CONCATENATE(LEFT(VLOOKUP($A474,#REF!,4,FALSE),LEN(VLOOKUP($A474,#REF!,4,FALSE))-2),"*")),"")</f>
        <v>#REF!</v>
      </c>
      <c r="F474" s="42" t="e">
        <f>IF(LEN(VLOOKUP($A474,#REF!,5,FALSE)),IF(INDEX(#REF!,MATCH($A474,#REF!,0),2),LEFT(VLOOKUP($A474,#REF!,5,FALSE),LEN(VLOOKUP($A474,#REF!,5,FALSE))-2),CONCATENATE(LEFT(VLOOKUP($A474,#REF!,5,FALSE),LEN(VLOOKUP($A474,#REF!,5,FALSE))-2),"*")),"")</f>
        <v>#REF!</v>
      </c>
      <c r="G474" s="42" t="e">
        <f>IF(LEN(VLOOKUP($A474,#REF!,6,FALSE)),IF(INDEX(#REF!,MATCH($A474,#REF!,0),3),LEFT(VLOOKUP($A474,#REF!,6,FALSE),LEN(VLOOKUP($A474,#REF!,6,FALSE))-2),CONCATENATE(LEFT(VLOOKUP($A474,#REF!,6,FALSE),LEN(VLOOKUP($A474,#REF!,6,FALSE))-2),"*")),"")</f>
        <v>#REF!</v>
      </c>
      <c r="H474" s="43" t="e">
        <f>IF(LEN(VLOOKUP($A474,#REF!,7,FALSE)),IF(INDEX(#REF!,MATCH($A474,#REF!,0),4),LEFT(VLOOKUP($A474,#REF!,7,FALSE),LEN(VLOOKUP($A474,#REF!,7,FALSE))-2),CONCATENATE(LEFT(VLOOKUP($A474,#REF!,7,FALSE),LEN(VLOOKUP($A474,#REF!,7,FALSE))-2),"*")),"")</f>
        <v>#REF!</v>
      </c>
      <c r="I474" s="54" t="e">
        <f>IF(LEN(VLOOKUP($A474,#REF!,8,FALSE)),UPPER(RIGHT(VLOOKUP($A474,#REF!,8,FALSE),1)),"")</f>
        <v>#REF!</v>
      </c>
      <c r="J474" s="42" t="e">
        <f>IF(LEN(VLOOKUP($A474,#REF!,4,FALSE)),UPPER(RIGHT(VLOOKUP($A474,#REF!,4,FALSE),1)),"")</f>
        <v>#REF!</v>
      </c>
      <c r="K474" s="42" t="e">
        <f>IF(LEN(VLOOKUP($A474,#REF!,5,FALSE)),UPPER(RIGHT(VLOOKUP($A474,#REF!,5,FALSE),1)),"")</f>
        <v>#REF!</v>
      </c>
      <c r="L474" s="42" t="e">
        <f>IF(LEN(VLOOKUP($A474,#REF!,6,FALSE)),UPPER(RIGHT(VLOOKUP($A474,#REF!,6,FALSE),1)),"")</f>
        <v>#REF!</v>
      </c>
      <c r="M474" s="43" t="e">
        <f>IF(LEN(VLOOKUP($A474,#REF!,7,FALSE)),UPPER(RIGHT(VLOOKUP($A474,#REF!,7,FALSE),1)),"")</f>
        <v>#REF!</v>
      </c>
      <c r="N474" s="206"/>
      <c r="O474" s="206"/>
      <c r="P474" s="206"/>
      <c r="Q474" s="206"/>
      <c r="R474" s="206"/>
      <c r="S474" s="63" t="e">
        <f>HLOOKUP("Device Tree Pin Name",#REF!,MATCH($A474,#REF!,0),FALSE)</f>
        <v>#REF!</v>
      </c>
      <c r="T474" s="47" t="e">
        <f>HLOOKUP("power rail",#REF!,MATCH($A474,#REF!,0),FALSE)</f>
        <v>#REF!</v>
      </c>
      <c r="U474" s="62" t="e">
        <f>HLOOKUP("Wake Capable",#REF!,MATCH($A474,#REF!,0),FALSE)</f>
        <v>#REF!</v>
      </c>
      <c r="V474" s="62" t="e">
        <f>HLOOKUP("Strap",#REF!,MATCH($A474,#REF!,0),FALSE)</f>
        <v>#REF!</v>
      </c>
      <c r="W474" s="62"/>
      <c r="X474" s="62"/>
      <c r="Y474" s="62"/>
      <c r="Z474" s="47"/>
      <c r="AA474" s="47" t="e">
        <f>HLOOKUP("Pad type",#REF!,MATCH($A474,#REF!,0),FALSE)</f>
        <v>#REF!</v>
      </c>
      <c r="AB474" s="63"/>
      <c r="AC474" s="63" t="e">
        <f>HLOOKUP("POR Pin State",#REF!,MATCH($A474,#REF!,0),FALSE)</f>
        <v>#REF!</v>
      </c>
      <c r="AD474" s="208"/>
      <c r="AE474" s="208"/>
      <c r="AF474" s="208"/>
      <c r="AG474" s="208"/>
      <c r="AH474" s="209"/>
      <c r="AI474" s="209"/>
      <c r="AJ474" s="210"/>
      <c r="AK474" s="210"/>
      <c r="AL474" s="210"/>
      <c r="AM474" s="210"/>
      <c r="AN474" s="210"/>
      <c r="AO474" s="210"/>
      <c r="AP474" s="210"/>
      <c r="AQ474" s="237" t="s">
        <v>1068</v>
      </c>
      <c r="AR474" s="105"/>
      <c r="AS474" s="105"/>
      <c r="AT474" s="105"/>
      <c r="AU474" s="105"/>
      <c r="AV474" s="105"/>
      <c r="AW474" s="105"/>
      <c r="AX474" s="105"/>
      <c r="AY474" s="105"/>
      <c r="AZ474" s="105"/>
      <c r="BA474" s="105"/>
      <c r="BB474" s="218"/>
      <c r="BC474" s="105"/>
      <c r="BD474" s="219"/>
      <c r="BE474" s="231" t="s">
        <v>1067</v>
      </c>
      <c r="BF474" s="147" t="e">
        <f>VLOOKUP($A474,#REF!,34,FALSE)</f>
        <v>#REF!</v>
      </c>
      <c r="BG474" s="148" t="e">
        <f>VLOOKUP($A474,#REF!,22,FALSE)</f>
        <v>#REF!</v>
      </c>
      <c r="BH474" s="149"/>
    </row>
    <row r="475" s="5" customFormat="1" ht="12.95" customHeight="1" spans="1:60">
      <c r="A475" s="48" t="s">
        <v>1069</v>
      </c>
      <c r="B475" s="38" t="e">
        <f>VLOOKUP($A475,#REF!,34,FALSE)</f>
        <v>#REF!</v>
      </c>
      <c r="C475" s="39" t="str">
        <f t="shared" si="178"/>
        <v>unused_UPHY2_TX2P</v>
      </c>
      <c r="D475" s="40" t="e">
        <f>IF(LEN(VLOOKUP($A475,#REF!,8,FALSE)),LEFT(VLOOKUP($A475,#REF!,8,FALSE),LEN(VLOOKUP($A475,#REF!,8,FALSE))-2),"")</f>
        <v>#REF!</v>
      </c>
      <c r="E475" s="41" t="e">
        <f>IF(LEN(VLOOKUP($A475,#REF!,4,FALSE)),IF(INDEX(#REF!,MATCH($A475,#REF!,0),1),LEFT(VLOOKUP($A475,#REF!,4,FALSE),LEN(VLOOKUP($A475,#REF!,4,FALSE))-2),CONCATENATE(LEFT(VLOOKUP($A475,#REF!,4,FALSE),LEN(VLOOKUP($A475,#REF!,4,FALSE))-2),"*")),"")</f>
        <v>#REF!</v>
      </c>
      <c r="F475" s="42" t="e">
        <f>IF(LEN(VLOOKUP($A475,#REF!,5,FALSE)),IF(INDEX(#REF!,MATCH($A475,#REF!,0),2),LEFT(VLOOKUP($A475,#REF!,5,FALSE),LEN(VLOOKUP($A475,#REF!,5,FALSE))-2),CONCATENATE(LEFT(VLOOKUP($A475,#REF!,5,FALSE),LEN(VLOOKUP($A475,#REF!,5,FALSE))-2),"*")),"")</f>
        <v>#REF!</v>
      </c>
      <c r="G475" s="42" t="e">
        <f>IF(LEN(VLOOKUP($A475,#REF!,6,FALSE)),IF(INDEX(#REF!,MATCH($A475,#REF!,0),3),LEFT(VLOOKUP($A475,#REF!,6,FALSE),LEN(VLOOKUP($A475,#REF!,6,FALSE))-2),CONCATENATE(LEFT(VLOOKUP($A475,#REF!,6,FALSE),LEN(VLOOKUP($A475,#REF!,6,FALSE))-2),"*")),"")</f>
        <v>#REF!</v>
      </c>
      <c r="H475" s="43" t="e">
        <f>IF(LEN(VLOOKUP($A475,#REF!,7,FALSE)),IF(INDEX(#REF!,MATCH($A475,#REF!,0),4),LEFT(VLOOKUP($A475,#REF!,7,FALSE),LEN(VLOOKUP($A475,#REF!,7,FALSE))-2),CONCATENATE(LEFT(VLOOKUP($A475,#REF!,7,FALSE),LEN(VLOOKUP($A475,#REF!,7,FALSE))-2),"*")),"")</f>
        <v>#REF!</v>
      </c>
      <c r="I475" s="54" t="e">
        <f>IF(LEN(VLOOKUP($A475,#REF!,8,FALSE)),UPPER(RIGHT(VLOOKUP($A475,#REF!,8,FALSE),1)),"")</f>
        <v>#REF!</v>
      </c>
      <c r="J475" s="42" t="e">
        <f>IF(LEN(VLOOKUP($A475,#REF!,4,FALSE)),UPPER(RIGHT(VLOOKUP($A475,#REF!,4,FALSE),1)),"")</f>
        <v>#REF!</v>
      </c>
      <c r="K475" s="42" t="e">
        <f>IF(LEN(VLOOKUP($A475,#REF!,5,FALSE)),UPPER(RIGHT(VLOOKUP($A475,#REF!,5,FALSE),1)),"")</f>
        <v>#REF!</v>
      </c>
      <c r="L475" s="42" t="e">
        <f>IF(LEN(VLOOKUP($A475,#REF!,6,FALSE)),UPPER(RIGHT(VLOOKUP($A475,#REF!,6,FALSE),1)),"")</f>
        <v>#REF!</v>
      </c>
      <c r="M475" s="43" t="e">
        <f>IF(LEN(VLOOKUP($A475,#REF!,7,FALSE)),UPPER(RIGHT(VLOOKUP($A475,#REF!,7,FALSE),1)),"")</f>
        <v>#REF!</v>
      </c>
      <c r="N475" s="206"/>
      <c r="O475" s="206"/>
      <c r="P475" s="206"/>
      <c r="Q475" s="206"/>
      <c r="R475" s="206"/>
      <c r="S475" s="63" t="e">
        <f>HLOOKUP("Device Tree Pin Name",#REF!,MATCH($A475,#REF!,0),FALSE)</f>
        <v>#REF!</v>
      </c>
      <c r="T475" s="47" t="e">
        <f>HLOOKUP("power rail",#REF!,MATCH($A475,#REF!,0),FALSE)</f>
        <v>#REF!</v>
      </c>
      <c r="U475" s="62" t="e">
        <f>HLOOKUP("Wake Capable",#REF!,MATCH($A475,#REF!,0),FALSE)</f>
        <v>#REF!</v>
      </c>
      <c r="V475" s="62" t="e">
        <f>HLOOKUP("Strap",#REF!,MATCH($A475,#REF!,0),FALSE)</f>
        <v>#REF!</v>
      </c>
      <c r="W475" s="62"/>
      <c r="X475" s="62"/>
      <c r="Y475" s="62"/>
      <c r="Z475" s="47"/>
      <c r="AA475" s="47" t="e">
        <f>HLOOKUP("Pad type",#REF!,MATCH($A475,#REF!,0),FALSE)</f>
        <v>#REF!</v>
      </c>
      <c r="AB475" s="63"/>
      <c r="AC475" s="63" t="e">
        <f>HLOOKUP("POR Pin State",#REF!,MATCH($A475,#REF!,0),FALSE)</f>
        <v>#REF!</v>
      </c>
      <c r="AD475" s="208"/>
      <c r="AE475" s="208"/>
      <c r="AF475" s="208"/>
      <c r="AG475" s="208"/>
      <c r="AH475" s="209"/>
      <c r="AI475" s="209"/>
      <c r="AJ475" s="210"/>
      <c r="AK475" s="210"/>
      <c r="AL475" s="210"/>
      <c r="AM475" s="210"/>
      <c r="AN475" s="210"/>
      <c r="AO475" s="210"/>
      <c r="AP475" s="210"/>
      <c r="AQ475" s="236" t="s">
        <v>1070</v>
      </c>
      <c r="AR475" s="105"/>
      <c r="AS475" s="105"/>
      <c r="AT475" s="105"/>
      <c r="AU475" s="105"/>
      <c r="AV475" s="105"/>
      <c r="AW475" s="105"/>
      <c r="AX475" s="105"/>
      <c r="AY475" s="105"/>
      <c r="AZ475" s="105"/>
      <c r="BA475" s="105"/>
      <c r="BB475" s="218"/>
      <c r="BC475" s="105"/>
      <c r="BD475" s="219"/>
      <c r="BE475" s="231" t="s">
        <v>1069</v>
      </c>
      <c r="BF475" s="147" t="e">
        <f>VLOOKUP($A475,#REF!,34,FALSE)</f>
        <v>#REF!</v>
      </c>
      <c r="BG475" s="148" t="e">
        <f>VLOOKUP($A475,#REF!,22,FALSE)</f>
        <v>#REF!</v>
      </c>
      <c r="BH475" s="149"/>
    </row>
    <row r="476" s="5" customFormat="1" ht="12.95" customHeight="1" spans="1:60">
      <c r="A476" s="48" t="s">
        <v>1071</v>
      </c>
      <c r="B476" s="38" t="e">
        <f>VLOOKUP($A476,#REF!,34,FALSE)</f>
        <v>#REF!</v>
      </c>
      <c r="C476" s="39" t="str">
        <f t="shared" si="178"/>
        <v>unused_UPHY2_TX2N</v>
      </c>
      <c r="D476" s="40" t="e">
        <f>IF(LEN(VLOOKUP($A476,#REF!,8,FALSE)),LEFT(VLOOKUP($A476,#REF!,8,FALSE),LEN(VLOOKUP($A476,#REF!,8,FALSE))-2),"")</f>
        <v>#REF!</v>
      </c>
      <c r="E476" s="41" t="e">
        <f>IF(LEN(VLOOKUP($A476,#REF!,4,FALSE)),IF(INDEX(#REF!,MATCH($A476,#REF!,0),1),LEFT(VLOOKUP($A476,#REF!,4,FALSE),LEN(VLOOKUP($A476,#REF!,4,FALSE))-2),CONCATENATE(LEFT(VLOOKUP($A476,#REF!,4,FALSE),LEN(VLOOKUP($A476,#REF!,4,FALSE))-2),"*")),"")</f>
        <v>#REF!</v>
      </c>
      <c r="F476" s="42" t="e">
        <f>IF(LEN(VLOOKUP($A476,#REF!,5,FALSE)),IF(INDEX(#REF!,MATCH($A476,#REF!,0),2),LEFT(VLOOKUP($A476,#REF!,5,FALSE),LEN(VLOOKUP($A476,#REF!,5,FALSE))-2),CONCATENATE(LEFT(VLOOKUP($A476,#REF!,5,FALSE),LEN(VLOOKUP($A476,#REF!,5,FALSE))-2),"*")),"")</f>
        <v>#REF!</v>
      </c>
      <c r="G476" s="42" t="e">
        <f>IF(LEN(VLOOKUP($A476,#REF!,6,FALSE)),IF(INDEX(#REF!,MATCH($A476,#REF!,0),3),LEFT(VLOOKUP($A476,#REF!,6,FALSE),LEN(VLOOKUP($A476,#REF!,6,FALSE))-2),CONCATENATE(LEFT(VLOOKUP($A476,#REF!,6,FALSE),LEN(VLOOKUP($A476,#REF!,6,FALSE))-2),"*")),"")</f>
        <v>#REF!</v>
      </c>
      <c r="H476" s="43" t="e">
        <f>IF(LEN(VLOOKUP($A476,#REF!,7,FALSE)),IF(INDEX(#REF!,MATCH($A476,#REF!,0),4),LEFT(VLOOKUP($A476,#REF!,7,FALSE),LEN(VLOOKUP($A476,#REF!,7,FALSE))-2),CONCATENATE(LEFT(VLOOKUP($A476,#REF!,7,FALSE),LEN(VLOOKUP($A476,#REF!,7,FALSE))-2),"*")),"")</f>
        <v>#REF!</v>
      </c>
      <c r="I476" s="54" t="e">
        <f>IF(LEN(VLOOKUP($A476,#REF!,8,FALSE)),UPPER(RIGHT(VLOOKUP($A476,#REF!,8,FALSE),1)),"")</f>
        <v>#REF!</v>
      </c>
      <c r="J476" s="42" t="e">
        <f>IF(LEN(VLOOKUP($A476,#REF!,4,FALSE)),UPPER(RIGHT(VLOOKUP($A476,#REF!,4,FALSE),1)),"")</f>
        <v>#REF!</v>
      </c>
      <c r="K476" s="42" t="e">
        <f>IF(LEN(VLOOKUP($A476,#REF!,5,FALSE)),UPPER(RIGHT(VLOOKUP($A476,#REF!,5,FALSE),1)),"")</f>
        <v>#REF!</v>
      </c>
      <c r="L476" s="42" t="e">
        <f>IF(LEN(VLOOKUP($A476,#REF!,6,FALSE)),UPPER(RIGHT(VLOOKUP($A476,#REF!,6,FALSE),1)),"")</f>
        <v>#REF!</v>
      </c>
      <c r="M476" s="43" t="e">
        <f>IF(LEN(VLOOKUP($A476,#REF!,7,FALSE)),UPPER(RIGHT(VLOOKUP($A476,#REF!,7,FALSE),1)),"")</f>
        <v>#REF!</v>
      </c>
      <c r="N476" s="206"/>
      <c r="O476" s="206"/>
      <c r="P476" s="206"/>
      <c r="Q476" s="206"/>
      <c r="R476" s="206"/>
      <c r="S476" s="63" t="e">
        <f>HLOOKUP("Device Tree Pin Name",#REF!,MATCH($A476,#REF!,0),FALSE)</f>
        <v>#REF!</v>
      </c>
      <c r="T476" s="47" t="e">
        <f>HLOOKUP("power rail",#REF!,MATCH($A476,#REF!,0),FALSE)</f>
        <v>#REF!</v>
      </c>
      <c r="U476" s="62" t="e">
        <f>HLOOKUP("Wake Capable",#REF!,MATCH($A476,#REF!,0),FALSE)</f>
        <v>#REF!</v>
      </c>
      <c r="V476" s="62" t="e">
        <f>HLOOKUP("Strap",#REF!,MATCH($A476,#REF!,0),FALSE)</f>
        <v>#REF!</v>
      </c>
      <c r="W476" s="62"/>
      <c r="X476" s="62"/>
      <c r="Y476" s="62"/>
      <c r="Z476" s="47"/>
      <c r="AA476" s="47" t="e">
        <f>HLOOKUP("Pad type",#REF!,MATCH($A476,#REF!,0),FALSE)</f>
        <v>#REF!</v>
      </c>
      <c r="AB476" s="63"/>
      <c r="AC476" s="63" t="e">
        <f>HLOOKUP("POR Pin State",#REF!,MATCH($A476,#REF!,0),FALSE)</f>
        <v>#REF!</v>
      </c>
      <c r="AD476" s="208"/>
      <c r="AE476" s="208"/>
      <c r="AF476" s="208"/>
      <c r="AG476" s="208"/>
      <c r="AH476" s="209"/>
      <c r="AI476" s="209"/>
      <c r="AJ476" s="210"/>
      <c r="AK476" s="210"/>
      <c r="AL476" s="210"/>
      <c r="AM476" s="210"/>
      <c r="AN476" s="210"/>
      <c r="AO476" s="210"/>
      <c r="AP476" s="210"/>
      <c r="AQ476" s="237" t="s">
        <v>1072</v>
      </c>
      <c r="AR476" s="105"/>
      <c r="AS476" s="105"/>
      <c r="AT476" s="105"/>
      <c r="AU476" s="105"/>
      <c r="AV476" s="105"/>
      <c r="AW476" s="105"/>
      <c r="AX476" s="105"/>
      <c r="AY476" s="105"/>
      <c r="AZ476" s="105"/>
      <c r="BA476" s="105"/>
      <c r="BB476" s="218"/>
      <c r="BC476" s="105"/>
      <c r="BD476" s="219"/>
      <c r="BE476" s="231" t="s">
        <v>1071</v>
      </c>
      <c r="BF476" s="147" t="e">
        <f>VLOOKUP($A476,#REF!,34,FALSE)</f>
        <v>#REF!</v>
      </c>
      <c r="BG476" s="148" t="e">
        <f>VLOOKUP($A476,#REF!,22,FALSE)</f>
        <v>#REF!</v>
      </c>
      <c r="BH476" s="149"/>
    </row>
    <row r="477" s="5" customFormat="1" ht="12.95" customHeight="1" spans="1:60">
      <c r="A477" s="48" t="s">
        <v>1073</v>
      </c>
      <c r="B477" s="38" t="e">
        <f>VLOOKUP($A477,#REF!,34,FALSE)</f>
        <v>#REF!</v>
      </c>
      <c r="C477" s="39" t="str">
        <f t="shared" si="178"/>
        <v>unused_UPHY2_RX3P</v>
      </c>
      <c r="D477" s="40" t="e">
        <f>IF(LEN(VLOOKUP($A477,#REF!,8,FALSE)),LEFT(VLOOKUP($A477,#REF!,8,FALSE),LEN(VLOOKUP($A477,#REF!,8,FALSE))-2),"")</f>
        <v>#REF!</v>
      </c>
      <c r="E477" s="41" t="e">
        <f>IF(LEN(VLOOKUP($A477,#REF!,4,FALSE)),IF(INDEX(#REF!,MATCH($A477,#REF!,0),1),LEFT(VLOOKUP($A477,#REF!,4,FALSE),LEN(VLOOKUP($A477,#REF!,4,FALSE))-2),CONCATENATE(LEFT(VLOOKUP($A477,#REF!,4,FALSE),LEN(VLOOKUP($A477,#REF!,4,FALSE))-2),"*")),"")</f>
        <v>#REF!</v>
      </c>
      <c r="F477" s="42" t="e">
        <f>IF(LEN(VLOOKUP($A477,#REF!,5,FALSE)),IF(INDEX(#REF!,MATCH($A477,#REF!,0),2),LEFT(VLOOKUP($A477,#REF!,5,FALSE),LEN(VLOOKUP($A477,#REF!,5,FALSE))-2),CONCATENATE(LEFT(VLOOKUP($A477,#REF!,5,FALSE),LEN(VLOOKUP($A477,#REF!,5,FALSE))-2),"*")),"")</f>
        <v>#REF!</v>
      </c>
      <c r="G477" s="42" t="e">
        <f>IF(LEN(VLOOKUP($A477,#REF!,6,FALSE)),IF(INDEX(#REF!,MATCH($A477,#REF!,0),3),LEFT(VLOOKUP($A477,#REF!,6,FALSE),LEN(VLOOKUP($A477,#REF!,6,FALSE))-2),CONCATENATE(LEFT(VLOOKUP($A477,#REF!,6,FALSE),LEN(VLOOKUP($A477,#REF!,6,FALSE))-2),"*")),"")</f>
        <v>#REF!</v>
      </c>
      <c r="H477" s="43" t="e">
        <f>IF(LEN(VLOOKUP($A477,#REF!,7,FALSE)),IF(INDEX(#REF!,MATCH($A477,#REF!,0),4),LEFT(VLOOKUP($A477,#REF!,7,FALSE),LEN(VLOOKUP($A477,#REF!,7,FALSE))-2),CONCATENATE(LEFT(VLOOKUP($A477,#REF!,7,FALSE),LEN(VLOOKUP($A477,#REF!,7,FALSE))-2),"*")),"")</f>
        <v>#REF!</v>
      </c>
      <c r="I477" s="54" t="e">
        <f>IF(LEN(VLOOKUP($A477,#REF!,8,FALSE)),UPPER(RIGHT(VLOOKUP($A477,#REF!,8,FALSE),1)),"")</f>
        <v>#REF!</v>
      </c>
      <c r="J477" s="42" t="e">
        <f>IF(LEN(VLOOKUP($A477,#REF!,4,FALSE)),UPPER(RIGHT(VLOOKUP($A477,#REF!,4,FALSE),1)),"")</f>
        <v>#REF!</v>
      </c>
      <c r="K477" s="42" t="e">
        <f>IF(LEN(VLOOKUP($A477,#REF!,5,FALSE)),UPPER(RIGHT(VLOOKUP($A477,#REF!,5,FALSE),1)),"")</f>
        <v>#REF!</v>
      </c>
      <c r="L477" s="42" t="e">
        <f>IF(LEN(VLOOKUP($A477,#REF!,6,FALSE)),UPPER(RIGHT(VLOOKUP($A477,#REF!,6,FALSE),1)),"")</f>
        <v>#REF!</v>
      </c>
      <c r="M477" s="43" t="e">
        <f>IF(LEN(VLOOKUP($A477,#REF!,7,FALSE)),UPPER(RIGHT(VLOOKUP($A477,#REF!,7,FALSE),1)),"")</f>
        <v>#REF!</v>
      </c>
      <c r="N477" s="206"/>
      <c r="O477" s="206"/>
      <c r="P477" s="206"/>
      <c r="Q477" s="206"/>
      <c r="R477" s="206"/>
      <c r="S477" s="63" t="e">
        <f>HLOOKUP("Device Tree Pin Name",#REF!,MATCH($A477,#REF!,0),FALSE)</f>
        <v>#REF!</v>
      </c>
      <c r="T477" s="47" t="e">
        <f>HLOOKUP("power rail",#REF!,MATCH($A477,#REF!,0),FALSE)</f>
        <v>#REF!</v>
      </c>
      <c r="U477" s="62" t="e">
        <f>HLOOKUP("Wake Capable",#REF!,MATCH($A477,#REF!,0),FALSE)</f>
        <v>#REF!</v>
      </c>
      <c r="V477" s="62" t="e">
        <f>HLOOKUP("Strap",#REF!,MATCH($A477,#REF!,0),FALSE)</f>
        <v>#REF!</v>
      </c>
      <c r="W477" s="62"/>
      <c r="X477" s="62"/>
      <c r="Y477" s="62"/>
      <c r="Z477" s="47"/>
      <c r="AA477" s="47" t="e">
        <f>HLOOKUP("Pad type",#REF!,MATCH($A477,#REF!,0),FALSE)</f>
        <v>#REF!</v>
      </c>
      <c r="AB477" s="63"/>
      <c r="AC477" s="63" t="e">
        <f>HLOOKUP("POR Pin State",#REF!,MATCH($A477,#REF!,0),FALSE)</f>
        <v>#REF!</v>
      </c>
      <c r="AD477" s="208"/>
      <c r="AE477" s="208"/>
      <c r="AF477" s="208"/>
      <c r="AG477" s="208"/>
      <c r="AH477" s="209"/>
      <c r="AI477" s="209"/>
      <c r="AJ477" s="210"/>
      <c r="AK477" s="210"/>
      <c r="AL477" s="210"/>
      <c r="AM477" s="210"/>
      <c r="AN477" s="210"/>
      <c r="AO477" s="210"/>
      <c r="AP477" s="210"/>
      <c r="AQ477" s="236" t="s">
        <v>1074</v>
      </c>
      <c r="AR477" s="105"/>
      <c r="AS477" s="105"/>
      <c r="AT477" s="105"/>
      <c r="AU477" s="105"/>
      <c r="AV477" s="105"/>
      <c r="AW477" s="105"/>
      <c r="AX477" s="105"/>
      <c r="AY477" s="105"/>
      <c r="AZ477" s="105"/>
      <c r="BA477" s="105"/>
      <c r="BB477" s="218"/>
      <c r="BC477" s="105"/>
      <c r="BD477" s="219"/>
      <c r="BE477" s="231" t="s">
        <v>1073</v>
      </c>
      <c r="BF477" s="147" t="e">
        <f>VLOOKUP($A477,#REF!,34,FALSE)</f>
        <v>#REF!</v>
      </c>
      <c r="BG477" s="148" t="e">
        <f>VLOOKUP($A477,#REF!,22,FALSE)</f>
        <v>#REF!</v>
      </c>
      <c r="BH477" s="149"/>
    </row>
    <row r="478" s="5" customFormat="1" ht="12.95" customHeight="1" spans="1:60">
      <c r="A478" s="48" t="s">
        <v>1075</v>
      </c>
      <c r="B478" s="38" t="e">
        <f>VLOOKUP($A478,#REF!,34,FALSE)</f>
        <v>#REF!</v>
      </c>
      <c r="C478" s="39" t="str">
        <f t="shared" si="178"/>
        <v>unused_UPHY2_RX3N</v>
      </c>
      <c r="D478" s="40" t="e">
        <f>IF(LEN(VLOOKUP($A478,#REF!,8,FALSE)),LEFT(VLOOKUP($A478,#REF!,8,FALSE),LEN(VLOOKUP($A478,#REF!,8,FALSE))-2),"")</f>
        <v>#REF!</v>
      </c>
      <c r="E478" s="41" t="e">
        <f>IF(LEN(VLOOKUP($A478,#REF!,4,FALSE)),IF(INDEX(#REF!,MATCH($A478,#REF!,0),1),LEFT(VLOOKUP($A478,#REF!,4,FALSE),LEN(VLOOKUP($A478,#REF!,4,FALSE))-2),CONCATENATE(LEFT(VLOOKUP($A478,#REF!,4,FALSE),LEN(VLOOKUP($A478,#REF!,4,FALSE))-2),"*")),"")</f>
        <v>#REF!</v>
      </c>
      <c r="F478" s="42" t="e">
        <f>IF(LEN(VLOOKUP($A478,#REF!,5,FALSE)),IF(INDEX(#REF!,MATCH($A478,#REF!,0),2),LEFT(VLOOKUP($A478,#REF!,5,FALSE),LEN(VLOOKUP($A478,#REF!,5,FALSE))-2),CONCATENATE(LEFT(VLOOKUP($A478,#REF!,5,FALSE),LEN(VLOOKUP($A478,#REF!,5,FALSE))-2),"*")),"")</f>
        <v>#REF!</v>
      </c>
      <c r="G478" s="42" t="e">
        <f>IF(LEN(VLOOKUP($A478,#REF!,6,FALSE)),IF(INDEX(#REF!,MATCH($A478,#REF!,0),3),LEFT(VLOOKUP($A478,#REF!,6,FALSE),LEN(VLOOKUP($A478,#REF!,6,FALSE))-2),CONCATENATE(LEFT(VLOOKUP($A478,#REF!,6,FALSE),LEN(VLOOKUP($A478,#REF!,6,FALSE))-2),"*")),"")</f>
        <v>#REF!</v>
      </c>
      <c r="H478" s="43" t="e">
        <f>IF(LEN(VLOOKUP($A478,#REF!,7,FALSE)),IF(INDEX(#REF!,MATCH($A478,#REF!,0),4),LEFT(VLOOKUP($A478,#REF!,7,FALSE),LEN(VLOOKUP($A478,#REF!,7,FALSE))-2),CONCATENATE(LEFT(VLOOKUP($A478,#REF!,7,FALSE),LEN(VLOOKUP($A478,#REF!,7,FALSE))-2),"*")),"")</f>
        <v>#REF!</v>
      </c>
      <c r="I478" s="54" t="e">
        <f>IF(LEN(VLOOKUP($A478,#REF!,8,FALSE)),UPPER(RIGHT(VLOOKUP($A478,#REF!,8,FALSE),1)),"")</f>
        <v>#REF!</v>
      </c>
      <c r="J478" s="42" t="e">
        <f>IF(LEN(VLOOKUP($A478,#REF!,4,FALSE)),UPPER(RIGHT(VLOOKUP($A478,#REF!,4,FALSE),1)),"")</f>
        <v>#REF!</v>
      </c>
      <c r="K478" s="42" t="e">
        <f>IF(LEN(VLOOKUP($A478,#REF!,5,FALSE)),UPPER(RIGHT(VLOOKUP($A478,#REF!,5,FALSE),1)),"")</f>
        <v>#REF!</v>
      </c>
      <c r="L478" s="42" t="e">
        <f>IF(LEN(VLOOKUP($A478,#REF!,6,FALSE)),UPPER(RIGHT(VLOOKUP($A478,#REF!,6,FALSE),1)),"")</f>
        <v>#REF!</v>
      </c>
      <c r="M478" s="43" t="e">
        <f>IF(LEN(VLOOKUP($A478,#REF!,7,FALSE)),UPPER(RIGHT(VLOOKUP($A478,#REF!,7,FALSE),1)),"")</f>
        <v>#REF!</v>
      </c>
      <c r="N478" s="206"/>
      <c r="O478" s="206"/>
      <c r="P478" s="206"/>
      <c r="Q478" s="206"/>
      <c r="R478" s="206"/>
      <c r="S478" s="63" t="e">
        <f>HLOOKUP("Device Tree Pin Name",#REF!,MATCH($A478,#REF!,0),FALSE)</f>
        <v>#REF!</v>
      </c>
      <c r="T478" s="47" t="e">
        <f>HLOOKUP("power rail",#REF!,MATCH($A478,#REF!,0),FALSE)</f>
        <v>#REF!</v>
      </c>
      <c r="U478" s="62" t="e">
        <f>HLOOKUP("Wake Capable",#REF!,MATCH($A478,#REF!,0),FALSE)</f>
        <v>#REF!</v>
      </c>
      <c r="V478" s="62" t="e">
        <f>HLOOKUP("Strap",#REF!,MATCH($A478,#REF!,0),FALSE)</f>
        <v>#REF!</v>
      </c>
      <c r="W478" s="62"/>
      <c r="X478" s="62"/>
      <c r="Y478" s="62"/>
      <c r="Z478" s="47"/>
      <c r="AA478" s="47" t="e">
        <f>HLOOKUP("Pad type",#REF!,MATCH($A478,#REF!,0),FALSE)</f>
        <v>#REF!</v>
      </c>
      <c r="AB478" s="63"/>
      <c r="AC478" s="63" t="e">
        <f>HLOOKUP("POR Pin State",#REF!,MATCH($A478,#REF!,0),FALSE)</f>
        <v>#REF!</v>
      </c>
      <c r="AD478" s="208"/>
      <c r="AE478" s="208"/>
      <c r="AF478" s="208"/>
      <c r="AG478" s="208"/>
      <c r="AH478" s="209"/>
      <c r="AI478" s="209"/>
      <c r="AJ478" s="210"/>
      <c r="AK478" s="210"/>
      <c r="AL478" s="210"/>
      <c r="AM478" s="210"/>
      <c r="AN478" s="210"/>
      <c r="AO478" s="210"/>
      <c r="AP478" s="210"/>
      <c r="AQ478" s="237" t="s">
        <v>1076</v>
      </c>
      <c r="AR478" s="105"/>
      <c r="AS478" s="105"/>
      <c r="AT478" s="105"/>
      <c r="AU478" s="105"/>
      <c r="AV478" s="105"/>
      <c r="AW478" s="105"/>
      <c r="AX478" s="105"/>
      <c r="AY478" s="105"/>
      <c r="AZ478" s="105"/>
      <c r="BA478" s="105"/>
      <c r="BB478" s="218"/>
      <c r="BC478" s="105"/>
      <c r="BD478" s="219"/>
      <c r="BE478" s="231" t="s">
        <v>1075</v>
      </c>
      <c r="BF478" s="147" t="e">
        <f>VLOOKUP($A478,#REF!,34,FALSE)</f>
        <v>#REF!</v>
      </c>
      <c r="BG478" s="148" t="e">
        <f>VLOOKUP($A478,#REF!,22,FALSE)</f>
        <v>#REF!</v>
      </c>
      <c r="BH478" s="149"/>
    </row>
    <row r="479" s="5" customFormat="1" ht="12.95" customHeight="1" spans="1:60">
      <c r="A479" s="48" t="s">
        <v>1077</v>
      </c>
      <c r="B479" s="38" t="e">
        <f>VLOOKUP($A479,#REF!,34,FALSE)</f>
        <v>#REF!</v>
      </c>
      <c r="C479" s="39" t="str">
        <f t="shared" si="178"/>
        <v>unused_UPHY2_TX3P</v>
      </c>
      <c r="D479" s="40" t="e">
        <f>IF(LEN(VLOOKUP($A479,#REF!,8,FALSE)),LEFT(VLOOKUP($A479,#REF!,8,FALSE),LEN(VLOOKUP($A479,#REF!,8,FALSE))-2),"")</f>
        <v>#REF!</v>
      </c>
      <c r="E479" s="41" t="e">
        <f>IF(LEN(VLOOKUP($A479,#REF!,4,FALSE)),IF(INDEX(#REF!,MATCH($A479,#REF!,0),1),LEFT(VLOOKUP($A479,#REF!,4,FALSE),LEN(VLOOKUP($A479,#REF!,4,FALSE))-2),CONCATENATE(LEFT(VLOOKUP($A479,#REF!,4,FALSE),LEN(VLOOKUP($A479,#REF!,4,FALSE))-2),"*")),"")</f>
        <v>#REF!</v>
      </c>
      <c r="F479" s="42" t="e">
        <f>IF(LEN(VLOOKUP($A479,#REF!,5,FALSE)),IF(INDEX(#REF!,MATCH($A479,#REF!,0),2),LEFT(VLOOKUP($A479,#REF!,5,FALSE),LEN(VLOOKUP($A479,#REF!,5,FALSE))-2),CONCATENATE(LEFT(VLOOKUP($A479,#REF!,5,FALSE),LEN(VLOOKUP($A479,#REF!,5,FALSE))-2),"*")),"")</f>
        <v>#REF!</v>
      </c>
      <c r="G479" s="42" t="e">
        <f>IF(LEN(VLOOKUP($A479,#REF!,6,FALSE)),IF(INDEX(#REF!,MATCH($A479,#REF!,0),3),LEFT(VLOOKUP($A479,#REF!,6,FALSE),LEN(VLOOKUP($A479,#REF!,6,FALSE))-2),CONCATENATE(LEFT(VLOOKUP($A479,#REF!,6,FALSE),LEN(VLOOKUP($A479,#REF!,6,FALSE))-2),"*")),"")</f>
        <v>#REF!</v>
      </c>
      <c r="H479" s="43" t="e">
        <f>IF(LEN(VLOOKUP($A479,#REF!,7,FALSE)),IF(INDEX(#REF!,MATCH($A479,#REF!,0),4),LEFT(VLOOKUP($A479,#REF!,7,FALSE),LEN(VLOOKUP($A479,#REF!,7,FALSE))-2),CONCATENATE(LEFT(VLOOKUP($A479,#REF!,7,FALSE),LEN(VLOOKUP($A479,#REF!,7,FALSE))-2),"*")),"")</f>
        <v>#REF!</v>
      </c>
      <c r="I479" s="54" t="e">
        <f>IF(LEN(VLOOKUP($A479,#REF!,8,FALSE)),UPPER(RIGHT(VLOOKUP($A479,#REF!,8,FALSE),1)),"")</f>
        <v>#REF!</v>
      </c>
      <c r="J479" s="42" t="e">
        <f>IF(LEN(VLOOKUP($A479,#REF!,4,FALSE)),UPPER(RIGHT(VLOOKUP($A479,#REF!,4,FALSE),1)),"")</f>
        <v>#REF!</v>
      </c>
      <c r="K479" s="42" t="e">
        <f>IF(LEN(VLOOKUP($A479,#REF!,5,FALSE)),UPPER(RIGHT(VLOOKUP($A479,#REF!,5,FALSE),1)),"")</f>
        <v>#REF!</v>
      </c>
      <c r="L479" s="42" t="e">
        <f>IF(LEN(VLOOKUP($A479,#REF!,6,FALSE)),UPPER(RIGHT(VLOOKUP($A479,#REF!,6,FALSE),1)),"")</f>
        <v>#REF!</v>
      </c>
      <c r="M479" s="43" t="e">
        <f>IF(LEN(VLOOKUP($A479,#REF!,7,FALSE)),UPPER(RIGHT(VLOOKUP($A479,#REF!,7,FALSE),1)),"")</f>
        <v>#REF!</v>
      </c>
      <c r="N479" s="206"/>
      <c r="O479" s="206"/>
      <c r="P479" s="206"/>
      <c r="Q479" s="206"/>
      <c r="R479" s="206"/>
      <c r="S479" s="63" t="e">
        <f>HLOOKUP("Device Tree Pin Name",#REF!,MATCH($A479,#REF!,0),FALSE)</f>
        <v>#REF!</v>
      </c>
      <c r="T479" s="47" t="e">
        <f>HLOOKUP("power rail",#REF!,MATCH($A479,#REF!,0),FALSE)</f>
        <v>#REF!</v>
      </c>
      <c r="U479" s="62" t="e">
        <f>HLOOKUP("Wake Capable",#REF!,MATCH($A479,#REF!,0),FALSE)</f>
        <v>#REF!</v>
      </c>
      <c r="V479" s="62" t="e">
        <f>HLOOKUP("Strap",#REF!,MATCH($A479,#REF!,0),FALSE)</f>
        <v>#REF!</v>
      </c>
      <c r="W479" s="62"/>
      <c r="X479" s="62"/>
      <c r="Y479" s="62"/>
      <c r="Z479" s="47"/>
      <c r="AA479" s="47" t="e">
        <f>HLOOKUP("Pad type",#REF!,MATCH($A479,#REF!,0),FALSE)</f>
        <v>#REF!</v>
      </c>
      <c r="AB479" s="63"/>
      <c r="AC479" s="63" t="e">
        <f>HLOOKUP("POR Pin State",#REF!,MATCH($A479,#REF!,0),FALSE)</f>
        <v>#REF!</v>
      </c>
      <c r="AD479" s="208"/>
      <c r="AE479" s="208"/>
      <c r="AF479" s="208"/>
      <c r="AG479" s="208"/>
      <c r="AH479" s="209"/>
      <c r="AI479" s="209"/>
      <c r="AJ479" s="210"/>
      <c r="AK479" s="210"/>
      <c r="AL479" s="210"/>
      <c r="AM479" s="210"/>
      <c r="AN479" s="210"/>
      <c r="AO479" s="210"/>
      <c r="AP479" s="210"/>
      <c r="AQ479" s="236" t="s">
        <v>1078</v>
      </c>
      <c r="AR479" s="105"/>
      <c r="AS479" s="105"/>
      <c r="AT479" s="105"/>
      <c r="AU479" s="105"/>
      <c r="AV479" s="105"/>
      <c r="AW479" s="105"/>
      <c r="AX479" s="105"/>
      <c r="AY479" s="105"/>
      <c r="AZ479" s="105"/>
      <c r="BA479" s="105"/>
      <c r="BB479" s="218"/>
      <c r="BC479" s="105"/>
      <c r="BD479" s="219"/>
      <c r="BE479" s="231" t="s">
        <v>1077</v>
      </c>
      <c r="BF479" s="147" t="e">
        <f>VLOOKUP($A479,#REF!,34,FALSE)</f>
        <v>#REF!</v>
      </c>
      <c r="BG479" s="148" t="e">
        <f>VLOOKUP($A479,#REF!,22,FALSE)</f>
        <v>#REF!</v>
      </c>
      <c r="BH479" s="149"/>
    </row>
    <row r="480" s="5" customFormat="1" ht="12.95" customHeight="1" spans="1:60">
      <c r="A480" s="48" t="s">
        <v>1079</v>
      </c>
      <c r="B480" s="38" t="e">
        <f>VLOOKUP($A480,#REF!,34,FALSE)</f>
        <v>#REF!</v>
      </c>
      <c r="C480" s="39" t="str">
        <f t="shared" si="178"/>
        <v>unused_UPHY2_TX3N</v>
      </c>
      <c r="D480" s="40" t="e">
        <f>IF(LEN(VLOOKUP($A480,#REF!,8,FALSE)),LEFT(VLOOKUP($A480,#REF!,8,FALSE),LEN(VLOOKUP($A480,#REF!,8,FALSE))-2),"")</f>
        <v>#REF!</v>
      </c>
      <c r="E480" s="41" t="e">
        <f>IF(LEN(VLOOKUP($A480,#REF!,4,FALSE)),IF(INDEX(#REF!,MATCH($A480,#REF!,0),1),LEFT(VLOOKUP($A480,#REF!,4,FALSE),LEN(VLOOKUP($A480,#REF!,4,FALSE))-2),CONCATENATE(LEFT(VLOOKUP($A480,#REF!,4,FALSE),LEN(VLOOKUP($A480,#REF!,4,FALSE))-2),"*")),"")</f>
        <v>#REF!</v>
      </c>
      <c r="F480" s="42" t="e">
        <f>IF(LEN(VLOOKUP($A480,#REF!,5,FALSE)),IF(INDEX(#REF!,MATCH($A480,#REF!,0),2),LEFT(VLOOKUP($A480,#REF!,5,FALSE),LEN(VLOOKUP($A480,#REF!,5,FALSE))-2),CONCATENATE(LEFT(VLOOKUP($A480,#REF!,5,FALSE),LEN(VLOOKUP($A480,#REF!,5,FALSE))-2),"*")),"")</f>
        <v>#REF!</v>
      </c>
      <c r="G480" s="42" t="e">
        <f>IF(LEN(VLOOKUP($A480,#REF!,6,FALSE)),IF(INDEX(#REF!,MATCH($A480,#REF!,0),3),LEFT(VLOOKUP($A480,#REF!,6,FALSE),LEN(VLOOKUP($A480,#REF!,6,FALSE))-2),CONCATENATE(LEFT(VLOOKUP($A480,#REF!,6,FALSE),LEN(VLOOKUP($A480,#REF!,6,FALSE))-2),"*")),"")</f>
        <v>#REF!</v>
      </c>
      <c r="H480" s="43" t="e">
        <f>IF(LEN(VLOOKUP($A480,#REF!,7,FALSE)),IF(INDEX(#REF!,MATCH($A480,#REF!,0),4),LEFT(VLOOKUP($A480,#REF!,7,FALSE),LEN(VLOOKUP($A480,#REF!,7,FALSE))-2),CONCATENATE(LEFT(VLOOKUP($A480,#REF!,7,FALSE),LEN(VLOOKUP($A480,#REF!,7,FALSE))-2),"*")),"")</f>
        <v>#REF!</v>
      </c>
      <c r="I480" s="54" t="e">
        <f>IF(LEN(VLOOKUP($A480,#REF!,8,FALSE)),UPPER(RIGHT(VLOOKUP($A480,#REF!,8,FALSE),1)),"")</f>
        <v>#REF!</v>
      </c>
      <c r="J480" s="42" t="e">
        <f>IF(LEN(VLOOKUP($A480,#REF!,4,FALSE)),UPPER(RIGHT(VLOOKUP($A480,#REF!,4,FALSE),1)),"")</f>
        <v>#REF!</v>
      </c>
      <c r="K480" s="42" t="e">
        <f>IF(LEN(VLOOKUP($A480,#REF!,5,FALSE)),UPPER(RIGHT(VLOOKUP($A480,#REF!,5,FALSE),1)),"")</f>
        <v>#REF!</v>
      </c>
      <c r="L480" s="42" t="e">
        <f>IF(LEN(VLOOKUP($A480,#REF!,6,FALSE)),UPPER(RIGHT(VLOOKUP($A480,#REF!,6,FALSE),1)),"")</f>
        <v>#REF!</v>
      </c>
      <c r="M480" s="43" t="e">
        <f>IF(LEN(VLOOKUP($A480,#REF!,7,FALSE)),UPPER(RIGHT(VLOOKUP($A480,#REF!,7,FALSE),1)),"")</f>
        <v>#REF!</v>
      </c>
      <c r="N480" s="206"/>
      <c r="O480" s="206"/>
      <c r="P480" s="206"/>
      <c r="Q480" s="206"/>
      <c r="R480" s="206"/>
      <c r="S480" s="63" t="e">
        <f>HLOOKUP("Device Tree Pin Name",#REF!,MATCH($A480,#REF!,0),FALSE)</f>
        <v>#REF!</v>
      </c>
      <c r="T480" s="47" t="e">
        <f>HLOOKUP("power rail",#REF!,MATCH($A480,#REF!,0),FALSE)</f>
        <v>#REF!</v>
      </c>
      <c r="U480" s="62" t="e">
        <f>HLOOKUP("Wake Capable",#REF!,MATCH($A480,#REF!,0),FALSE)</f>
        <v>#REF!</v>
      </c>
      <c r="V480" s="62" t="e">
        <f>HLOOKUP("Strap",#REF!,MATCH($A480,#REF!,0),FALSE)</f>
        <v>#REF!</v>
      </c>
      <c r="W480" s="62"/>
      <c r="X480" s="62"/>
      <c r="Y480" s="62"/>
      <c r="Z480" s="47"/>
      <c r="AA480" s="47" t="e">
        <f>HLOOKUP("Pad type",#REF!,MATCH($A480,#REF!,0),FALSE)</f>
        <v>#REF!</v>
      </c>
      <c r="AB480" s="63"/>
      <c r="AC480" s="63" t="e">
        <f>HLOOKUP("POR Pin State",#REF!,MATCH($A480,#REF!,0),FALSE)</f>
        <v>#REF!</v>
      </c>
      <c r="AD480" s="208"/>
      <c r="AE480" s="208"/>
      <c r="AF480" s="208"/>
      <c r="AG480" s="208"/>
      <c r="AH480" s="209"/>
      <c r="AI480" s="209"/>
      <c r="AJ480" s="210"/>
      <c r="AK480" s="210"/>
      <c r="AL480" s="210"/>
      <c r="AM480" s="210"/>
      <c r="AN480" s="210"/>
      <c r="AO480" s="210"/>
      <c r="AP480" s="210"/>
      <c r="AQ480" s="237" t="s">
        <v>1080</v>
      </c>
      <c r="AR480" s="105"/>
      <c r="AS480" s="105"/>
      <c r="AT480" s="105"/>
      <c r="AU480" s="105"/>
      <c r="AV480" s="105"/>
      <c r="AW480" s="105"/>
      <c r="AX480" s="105"/>
      <c r="AY480" s="105"/>
      <c r="AZ480" s="105"/>
      <c r="BA480" s="105"/>
      <c r="BB480" s="218"/>
      <c r="BC480" s="105"/>
      <c r="BD480" s="219"/>
      <c r="BE480" s="231" t="s">
        <v>1079</v>
      </c>
      <c r="BF480" s="147" t="e">
        <f>VLOOKUP($A480,#REF!,34,FALSE)</f>
        <v>#REF!</v>
      </c>
      <c r="BG480" s="148" t="e">
        <f>VLOOKUP($A480,#REF!,22,FALSE)</f>
        <v>#REF!</v>
      </c>
      <c r="BH480" s="149"/>
    </row>
    <row r="481" s="5" customFormat="1" ht="12.95" customHeight="1" spans="1:60">
      <c r="A481" s="48" t="s">
        <v>1081</v>
      </c>
      <c r="B481" s="38" t="e">
        <f>VLOOKUP($A481,#REF!,34,FALSE)</f>
        <v>#REF!</v>
      </c>
      <c r="C481" s="39" t="str">
        <f t="shared" si="178"/>
        <v>unused_UPHY2_RX4P</v>
      </c>
      <c r="D481" s="40" t="e">
        <f>IF(LEN(VLOOKUP($A481,#REF!,8,FALSE)),LEFT(VLOOKUP($A481,#REF!,8,FALSE),LEN(VLOOKUP($A481,#REF!,8,FALSE))-2),"")</f>
        <v>#REF!</v>
      </c>
      <c r="E481" s="41" t="e">
        <f>IF(LEN(VLOOKUP($A481,#REF!,4,FALSE)),IF(INDEX(#REF!,MATCH($A481,#REF!,0),1),LEFT(VLOOKUP($A481,#REF!,4,FALSE),LEN(VLOOKUP($A481,#REF!,4,FALSE))-2),CONCATENATE(LEFT(VLOOKUP($A481,#REF!,4,FALSE),LEN(VLOOKUP($A481,#REF!,4,FALSE))-2),"*")),"")</f>
        <v>#REF!</v>
      </c>
      <c r="F481" s="42" t="e">
        <f>IF(LEN(VLOOKUP($A481,#REF!,5,FALSE)),IF(INDEX(#REF!,MATCH($A481,#REF!,0),2),LEFT(VLOOKUP($A481,#REF!,5,FALSE),LEN(VLOOKUP($A481,#REF!,5,FALSE))-2),CONCATENATE(LEFT(VLOOKUP($A481,#REF!,5,FALSE),LEN(VLOOKUP($A481,#REF!,5,FALSE))-2),"*")),"")</f>
        <v>#REF!</v>
      </c>
      <c r="G481" s="42" t="e">
        <f>IF(LEN(VLOOKUP($A481,#REF!,6,FALSE)),IF(INDEX(#REF!,MATCH($A481,#REF!,0),3),LEFT(VLOOKUP($A481,#REF!,6,FALSE),LEN(VLOOKUP($A481,#REF!,6,FALSE))-2),CONCATENATE(LEFT(VLOOKUP($A481,#REF!,6,FALSE),LEN(VLOOKUP($A481,#REF!,6,FALSE))-2),"*")),"")</f>
        <v>#REF!</v>
      </c>
      <c r="H481" s="43" t="e">
        <f>IF(LEN(VLOOKUP($A481,#REF!,7,FALSE)),IF(INDEX(#REF!,MATCH($A481,#REF!,0),4),LEFT(VLOOKUP($A481,#REF!,7,FALSE),LEN(VLOOKUP($A481,#REF!,7,FALSE))-2),CONCATENATE(LEFT(VLOOKUP($A481,#REF!,7,FALSE),LEN(VLOOKUP($A481,#REF!,7,FALSE))-2),"*")),"")</f>
        <v>#REF!</v>
      </c>
      <c r="I481" s="54" t="e">
        <f>IF(LEN(VLOOKUP($A481,#REF!,8,FALSE)),UPPER(RIGHT(VLOOKUP($A481,#REF!,8,FALSE),1)),"")</f>
        <v>#REF!</v>
      </c>
      <c r="J481" s="42" t="e">
        <f>IF(LEN(VLOOKUP($A481,#REF!,4,FALSE)),UPPER(RIGHT(VLOOKUP($A481,#REF!,4,FALSE),1)),"")</f>
        <v>#REF!</v>
      </c>
      <c r="K481" s="42" t="e">
        <f>IF(LEN(VLOOKUP($A481,#REF!,5,FALSE)),UPPER(RIGHT(VLOOKUP($A481,#REF!,5,FALSE),1)),"")</f>
        <v>#REF!</v>
      </c>
      <c r="L481" s="42" t="e">
        <f>IF(LEN(VLOOKUP($A481,#REF!,6,FALSE)),UPPER(RIGHT(VLOOKUP($A481,#REF!,6,FALSE),1)),"")</f>
        <v>#REF!</v>
      </c>
      <c r="M481" s="43" t="e">
        <f>IF(LEN(VLOOKUP($A481,#REF!,7,FALSE)),UPPER(RIGHT(VLOOKUP($A481,#REF!,7,FALSE),1)),"")</f>
        <v>#REF!</v>
      </c>
      <c r="N481" s="206"/>
      <c r="O481" s="206"/>
      <c r="P481" s="206"/>
      <c r="Q481" s="206"/>
      <c r="R481" s="206"/>
      <c r="S481" s="63" t="e">
        <f>HLOOKUP("Device Tree Pin Name",#REF!,MATCH($A481,#REF!,0),FALSE)</f>
        <v>#REF!</v>
      </c>
      <c r="T481" s="47" t="e">
        <f>HLOOKUP("power rail",#REF!,MATCH($A481,#REF!,0),FALSE)</f>
        <v>#REF!</v>
      </c>
      <c r="U481" s="62" t="e">
        <f>HLOOKUP("Wake Capable",#REF!,MATCH($A481,#REF!,0),FALSE)</f>
        <v>#REF!</v>
      </c>
      <c r="V481" s="62" t="e">
        <f>HLOOKUP("Strap",#REF!,MATCH($A481,#REF!,0),FALSE)</f>
        <v>#REF!</v>
      </c>
      <c r="W481" s="62"/>
      <c r="X481" s="62"/>
      <c r="Y481" s="62"/>
      <c r="Z481" s="47"/>
      <c r="AA481" s="47" t="e">
        <f>HLOOKUP("Pad type",#REF!,MATCH($A481,#REF!,0),FALSE)</f>
        <v>#REF!</v>
      </c>
      <c r="AB481" s="63"/>
      <c r="AC481" s="63" t="e">
        <f>HLOOKUP("POR Pin State",#REF!,MATCH($A481,#REF!,0),FALSE)</f>
        <v>#REF!</v>
      </c>
      <c r="AD481" s="208"/>
      <c r="AE481" s="208"/>
      <c r="AF481" s="208"/>
      <c r="AG481" s="208"/>
      <c r="AH481" s="209"/>
      <c r="AI481" s="209"/>
      <c r="AJ481" s="210"/>
      <c r="AK481" s="210"/>
      <c r="AL481" s="210"/>
      <c r="AM481" s="210"/>
      <c r="AN481" s="210"/>
      <c r="AO481" s="210"/>
      <c r="AP481" s="210"/>
      <c r="AQ481" s="236" t="s">
        <v>1082</v>
      </c>
      <c r="AR481" s="105"/>
      <c r="AS481" s="105"/>
      <c r="AT481" s="105"/>
      <c r="AU481" s="105"/>
      <c r="AV481" s="105"/>
      <c r="AW481" s="105"/>
      <c r="AX481" s="105"/>
      <c r="AY481" s="105"/>
      <c r="AZ481" s="105"/>
      <c r="BA481" s="105"/>
      <c r="BB481" s="218"/>
      <c r="BC481" s="105"/>
      <c r="BD481" s="219"/>
      <c r="BE481" s="231" t="s">
        <v>1081</v>
      </c>
      <c r="BF481" s="147" t="e">
        <f>VLOOKUP($A481,#REF!,34,FALSE)</f>
        <v>#REF!</v>
      </c>
      <c r="BG481" s="148" t="e">
        <f>VLOOKUP($A481,#REF!,22,FALSE)</f>
        <v>#REF!</v>
      </c>
      <c r="BH481" s="149"/>
    </row>
    <row r="482" s="5" customFormat="1" ht="12.95" customHeight="1" spans="1:60">
      <c r="A482" s="48" t="s">
        <v>1083</v>
      </c>
      <c r="B482" s="38" t="e">
        <f>VLOOKUP($A482,#REF!,34,FALSE)</f>
        <v>#REF!</v>
      </c>
      <c r="C482" s="39" t="str">
        <f t="shared" si="178"/>
        <v>unused_UPHY2_RX4N</v>
      </c>
      <c r="D482" s="40" t="e">
        <f>IF(LEN(VLOOKUP($A482,#REF!,8,FALSE)),LEFT(VLOOKUP($A482,#REF!,8,FALSE),LEN(VLOOKUP($A482,#REF!,8,FALSE))-2),"")</f>
        <v>#REF!</v>
      </c>
      <c r="E482" s="41" t="e">
        <f>IF(LEN(VLOOKUP($A482,#REF!,4,FALSE)),IF(INDEX(#REF!,MATCH($A482,#REF!,0),1),LEFT(VLOOKUP($A482,#REF!,4,FALSE),LEN(VLOOKUP($A482,#REF!,4,FALSE))-2),CONCATENATE(LEFT(VLOOKUP($A482,#REF!,4,FALSE),LEN(VLOOKUP($A482,#REF!,4,FALSE))-2),"*")),"")</f>
        <v>#REF!</v>
      </c>
      <c r="F482" s="42" t="e">
        <f>IF(LEN(VLOOKUP($A482,#REF!,5,FALSE)),IF(INDEX(#REF!,MATCH($A482,#REF!,0),2),LEFT(VLOOKUP($A482,#REF!,5,FALSE),LEN(VLOOKUP($A482,#REF!,5,FALSE))-2),CONCATENATE(LEFT(VLOOKUP($A482,#REF!,5,FALSE),LEN(VLOOKUP($A482,#REF!,5,FALSE))-2),"*")),"")</f>
        <v>#REF!</v>
      </c>
      <c r="G482" s="42" t="e">
        <f>IF(LEN(VLOOKUP($A482,#REF!,6,FALSE)),IF(INDEX(#REF!,MATCH($A482,#REF!,0),3),LEFT(VLOOKUP($A482,#REF!,6,FALSE),LEN(VLOOKUP($A482,#REF!,6,FALSE))-2),CONCATENATE(LEFT(VLOOKUP($A482,#REF!,6,FALSE),LEN(VLOOKUP($A482,#REF!,6,FALSE))-2),"*")),"")</f>
        <v>#REF!</v>
      </c>
      <c r="H482" s="43" t="e">
        <f>IF(LEN(VLOOKUP($A482,#REF!,7,FALSE)),IF(INDEX(#REF!,MATCH($A482,#REF!,0),4),LEFT(VLOOKUP($A482,#REF!,7,FALSE),LEN(VLOOKUP($A482,#REF!,7,FALSE))-2),CONCATENATE(LEFT(VLOOKUP($A482,#REF!,7,FALSE),LEN(VLOOKUP($A482,#REF!,7,FALSE))-2),"*")),"")</f>
        <v>#REF!</v>
      </c>
      <c r="I482" s="54" t="e">
        <f>IF(LEN(VLOOKUP($A482,#REF!,8,FALSE)),UPPER(RIGHT(VLOOKUP($A482,#REF!,8,FALSE),1)),"")</f>
        <v>#REF!</v>
      </c>
      <c r="J482" s="42" t="e">
        <f>IF(LEN(VLOOKUP($A482,#REF!,4,FALSE)),UPPER(RIGHT(VLOOKUP($A482,#REF!,4,FALSE),1)),"")</f>
        <v>#REF!</v>
      </c>
      <c r="K482" s="42" t="e">
        <f>IF(LEN(VLOOKUP($A482,#REF!,5,FALSE)),UPPER(RIGHT(VLOOKUP($A482,#REF!,5,FALSE),1)),"")</f>
        <v>#REF!</v>
      </c>
      <c r="L482" s="42" t="e">
        <f>IF(LEN(VLOOKUP($A482,#REF!,6,FALSE)),UPPER(RIGHT(VLOOKUP($A482,#REF!,6,FALSE),1)),"")</f>
        <v>#REF!</v>
      </c>
      <c r="M482" s="43" t="e">
        <f>IF(LEN(VLOOKUP($A482,#REF!,7,FALSE)),UPPER(RIGHT(VLOOKUP($A482,#REF!,7,FALSE),1)),"")</f>
        <v>#REF!</v>
      </c>
      <c r="N482" s="206"/>
      <c r="O482" s="206"/>
      <c r="P482" s="206"/>
      <c r="Q482" s="206"/>
      <c r="R482" s="206"/>
      <c r="S482" s="63" t="e">
        <f>HLOOKUP("Device Tree Pin Name",#REF!,MATCH($A482,#REF!,0),FALSE)</f>
        <v>#REF!</v>
      </c>
      <c r="T482" s="47" t="e">
        <f>HLOOKUP("power rail",#REF!,MATCH($A482,#REF!,0),FALSE)</f>
        <v>#REF!</v>
      </c>
      <c r="U482" s="62" t="e">
        <f>HLOOKUP("Wake Capable",#REF!,MATCH($A482,#REF!,0),FALSE)</f>
        <v>#REF!</v>
      </c>
      <c r="V482" s="62" t="e">
        <f>HLOOKUP("Strap",#REF!,MATCH($A482,#REF!,0),FALSE)</f>
        <v>#REF!</v>
      </c>
      <c r="W482" s="62"/>
      <c r="X482" s="62"/>
      <c r="Y482" s="62"/>
      <c r="Z482" s="47"/>
      <c r="AA482" s="47" t="e">
        <f>HLOOKUP("Pad type",#REF!,MATCH($A482,#REF!,0),FALSE)</f>
        <v>#REF!</v>
      </c>
      <c r="AB482" s="63"/>
      <c r="AC482" s="63" t="e">
        <f>HLOOKUP("POR Pin State",#REF!,MATCH($A482,#REF!,0),FALSE)</f>
        <v>#REF!</v>
      </c>
      <c r="AD482" s="208"/>
      <c r="AE482" s="208"/>
      <c r="AF482" s="208"/>
      <c r="AG482" s="208"/>
      <c r="AH482" s="209"/>
      <c r="AI482" s="209"/>
      <c r="AJ482" s="210"/>
      <c r="AK482" s="210"/>
      <c r="AL482" s="210"/>
      <c r="AM482" s="210"/>
      <c r="AN482" s="210"/>
      <c r="AO482" s="210"/>
      <c r="AP482" s="210"/>
      <c r="AQ482" s="237" t="s">
        <v>1084</v>
      </c>
      <c r="AR482" s="105"/>
      <c r="AS482" s="105"/>
      <c r="AT482" s="105"/>
      <c r="AU482" s="105"/>
      <c r="AV482" s="105"/>
      <c r="AW482" s="105"/>
      <c r="AX482" s="105"/>
      <c r="AY482" s="105"/>
      <c r="AZ482" s="105"/>
      <c r="BA482" s="105"/>
      <c r="BB482" s="218"/>
      <c r="BC482" s="105"/>
      <c r="BD482" s="219"/>
      <c r="BE482" s="231" t="s">
        <v>1083</v>
      </c>
      <c r="BF482" s="147" t="e">
        <f>VLOOKUP($A482,#REF!,34,FALSE)</f>
        <v>#REF!</v>
      </c>
      <c r="BG482" s="148" t="e">
        <f>VLOOKUP($A482,#REF!,22,FALSE)</f>
        <v>#REF!</v>
      </c>
      <c r="BH482" s="149"/>
    </row>
    <row r="483" s="5" customFormat="1" ht="12.95" customHeight="1" spans="1:60">
      <c r="A483" s="48" t="s">
        <v>1085</v>
      </c>
      <c r="B483" s="38" t="e">
        <f>VLOOKUP($A483,#REF!,34,FALSE)</f>
        <v>#REF!</v>
      </c>
      <c r="C483" s="39" t="str">
        <f t="shared" si="178"/>
        <v>unused_UPHY2_TX4P</v>
      </c>
      <c r="D483" s="40" t="e">
        <f>IF(LEN(VLOOKUP($A483,#REF!,8,FALSE)),LEFT(VLOOKUP($A483,#REF!,8,FALSE),LEN(VLOOKUP($A483,#REF!,8,FALSE))-2),"")</f>
        <v>#REF!</v>
      </c>
      <c r="E483" s="41" t="e">
        <f>IF(LEN(VLOOKUP($A483,#REF!,4,FALSE)),IF(INDEX(#REF!,MATCH($A483,#REF!,0),1),LEFT(VLOOKUP($A483,#REF!,4,FALSE),LEN(VLOOKUP($A483,#REF!,4,FALSE))-2),CONCATENATE(LEFT(VLOOKUP($A483,#REF!,4,FALSE),LEN(VLOOKUP($A483,#REF!,4,FALSE))-2),"*")),"")</f>
        <v>#REF!</v>
      </c>
      <c r="F483" s="42" t="e">
        <f>IF(LEN(VLOOKUP($A483,#REF!,5,FALSE)),IF(INDEX(#REF!,MATCH($A483,#REF!,0),2),LEFT(VLOOKUP($A483,#REF!,5,FALSE),LEN(VLOOKUP($A483,#REF!,5,FALSE))-2),CONCATENATE(LEFT(VLOOKUP($A483,#REF!,5,FALSE),LEN(VLOOKUP($A483,#REF!,5,FALSE))-2),"*")),"")</f>
        <v>#REF!</v>
      </c>
      <c r="G483" s="42" t="e">
        <f>IF(LEN(VLOOKUP($A483,#REF!,6,FALSE)),IF(INDEX(#REF!,MATCH($A483,#REF!,0),3),LEFT(VLOOKUP($A483,#REF!,6,FALSE),LEN(VLOOKUP($A483,#REF!,6,FALSE))-2),CONCATENATE(LEFT(VLOOKUP($A483,#REF!,6,FALSE),LEN(VLOOKUP($A483,#REF!,6,FALSE))-2),"*")),"")</f>
        <v>#REF!</v>
      </c>
      <c r="H483" s="43" t="e">
        <f>IF(LEN(VLOOKUP($A483,#REF!,7,FALSE)),IF(INDEX(#REF!,MATCH($A483,#REF!,0),4),LEFT(VLOOKUP($A483,#REF!,7,FALSE),LEN(VLOOKUP($A483,#REF!,7,FALSE))-2),CONCATENATE(LEFT(VLOOKUP($A483,#REF!,7,FALSE),LEN(VLOOKUP($A483,#REF!,7,FALSE))-2),"*")),"")</f>
        <v>#REF!</v>
      </c>
      <c r="I483" s="54" t="e">
        <f>IF(LEN(VLOOKUP($A483,#REF!,8,FALSE)),UPPER(RIGHT(VLOOKUP($A483,#REF!,8,FALSE),1)),"")</f>
        <v>#REF!</v>
      </c>
      <c r="J483" s="42" t="e">
        <f>IF(LEN(VLOOKUP($A483,#REF!,4,FALSE)),UPPER(RIGHT(VLOOKUP($A483,#REF!,4,FALSE),1)),"")</f>
        <v>#REF!</v>
      </c>
      <c r="K483" s="42" t="e">
        <f>IF(LEN(VLOOKUP($A483,#REF!,5,FALSE)),UPPER(RIGHT(VLOOKUP($A483,#REF!,5,FALSE),1)),"")</f>
        <v>#REF!</v>
      </c>
      <c r="L483" s="42" t="e">
        <f>IF(LEN(VLOOKUP($A483,#REF!,6,FALSE)),UPPER(RIGHT(VLOOKUP($A483,#REF!,6,FALSE),1)),"")</f>
        <v>#REF!</v>
      </c>
      <c r="M483" s="43" t="e">
        <f>IF(LEN(VLOOKUP($A483,#REF!,7,FALSE)),UPPER(RIGHT(VLOOKUP($A483,#REF!,7,FALSE),1)),"")</f>
        <v>#REF!</v>
      </c>
      <c r="N483" s="206"/>
      <c r="O483" s="206"/>
      <c r="P483" s="206"/>
      <c r="Q483" s="206"/>
      <c r="R483" s="206"/>
      <c r="S483" s="63" t="e">
        <f>HLOOKUP("Device Tree Pin Name",#REF!,MATCH($A483,#REF!,0),FALSE)</f>
        <v>#REF!</v>
      </c>
      <c r="T483" s="47" t="e">
        <f>HLOOKUP("power rail",#REF!,MATCH($A483,#REF!,0),FALSE)</f>
        <v>#REF!</v>
      </c>
      <c r="U483" s="62" t="e">
        <f>HLOOKUP("Wake Capable",#REF!,MATCH($A483,#REF!,0),FALSE)</f>
        <v>#REF!</v>
      </c>
      <c r="V483" s="62" t="e">
        <f>HLOOKUP("Strap",#REF!,MATCH($A483,#REF!,0),FALSE)</f>
        <v>#REF!</v>
      </c>
      <c r="W483" s="62"/>
      <c r="X483" s="62"/>
      <c r="Y483" s="62"/>
      <c r="Z483" s="47"/>
      <c r="AA483" s="47" t="e">
        <f>HLOOKUP("Pad type",#REF!,MATCH($A483,#REF!,0),FALSE)</f>
        <v>#REF!</v>
      </c>
      <c r="AB483" s="63"/>
      <c r="AC483" s="63" t="e">
        <f>HLOOKUP("POR Pin State",#REF!,MATCH($A483,#REF!,0),FALSE)</f>
        <v>#REF!</v>
      </c>
      <c r="AD483" s="208"/>
      <c r="AE483" s="208"/>
      <c r="AF483" s="208"/>
      <c r="AG483" s="208"/>
      <c r="AH483" s="209"/>
      <c r="AI483" s="209"/>
      <c r="AJ483" s="210"/>
      <c r="AK483" s="210"/>
      <c r="AL483" s="210"/>
      <c r="AM483" s="210"/>
      <c r="AN483" s="210"/>
      <c r="AO483" s="210"/>
      <c r="AP483" s="210"/>
      <c r="AQ483" s="236" t="s">
        <v>1086</v>
      </c>
      <c r="AR483" s="105"/>
      <c r="AS483" s="105"/>
      <c r="AT483" s="105"/>
      <c r="AU483" s="105"/>
      <c r="AV483" s="105"/>
      <c r="AW483" s="105"/>
      <c r="AX483" s="105"/>
      <c r="AY483" s="105"/>
      <c r="AZ483" s="105"/>
      <c r="BA483" s="105"/>
      <c r="BB483" s="218"/>
      <c r="BC483" s="105"/>
      <c r="BD483" s="219"/>
      <c r="BE483" s="231" t="s">
        <v>1085</v>
      </c>
      <c r="BF483" s="147" t="e">
        <f>VLOOKUP($A483,#REF!,34,FALSE)</f>
        <v>#REF!</v>
      </c>
      <c r="BG483" s="148" t="e">
        <f>VLOOKUP($A483,#REF!,22,FALSE)</f>
        <v>#REF!</v>
      </c>
      <c r="BH483" s="149"/>
    </row>
    <row r="484" s="5" customFormat="1" ht="12.95" customHeight="1" spans="1:60">
      <c r="A484" s="48" t="s">
        <v>1087</v>
      </c>
      <c r="B484" s="38" t="e">
        <f>VLOOKUP($A484,#REF!,34,FALSE)</f>
        <v>#REF!</v>
      </c>
      <c r="C484" s="39" t="str">
        <f t="shared" si="178"/>
        <v>unused_UPHY2_TX4N</v>
      </c>
      <c r="D484" s="40" t="e">
        <f>IF(LEN(VLOOKUP($A484,#REF!,8,FALSE)),LEFT(VLOOKUP($A484,#REF!,8,FALSE),LEN(VLOOKUP($A484,#REF!,8,FALSE))-2),"")</f>
        <v>#REF!</v>
      </c>
      <c r="E484" s="41" t="e">
        <f>IF(LEN(VLOOKUP($A484,#REF!,4,FALSE)),IF(INDEX(#REF!,MATCH($A484,#REF!,0),1),LEFT(VLOOKUP($A484,#REF!,4,FALSE),LEN(VLOOKUP($A484,#REF!,4,FALSE))-2),CONCATENATE(LEFT(VLOOKUP($A484,#REF!,4,FALSE),LEN(VLOOKUP($A484,#REF!,4,FALSE))-2),"*")),"")</f>
        <v>#REF!</v>
      </c>
      <c r="F484" s="42" t="e">
        <f>IF(LEN(VLOOKUP($A484,#REF!,5,FALSE)),IF(INDEX(#REF!,MATCH($A484,#REF!,0),2),LEFT(VLOOKUP($A484,#REF!,5,FALSE),LEN(VLOOKUP($A484,#REF!,5,FALSE))-2),CONCATENATE(LEFT(VLOOKUP($A484,#REF!,5,FALSE),LEN(VLOOKUP($A484,#REF!,5,FALSE))-2),"*")),"")</f>
        <v>#REF!</v>
      </c>
      <c r="G484" s="42" t="e">
        <f>IF(LEN(VLOOKUP($A484,#REF!,6,FALSE)),IF(INDEX(#REF!,MATCH($A484,#REF!,0),3),LEFT(VLOOKUP($A484,#REF!,6,FALSE),LEN(VLOOKUP($A484,#REF!,6,FALSE))-2),CONCATENATE(LEFT(VLOOKUP($A484,#REF!,6,FALSE),LEN(VLOOKUP($A484,#REF!,6,FALSE))-2),"*")),"")</f>
        <v>#REF!</v>
      </c>
      <c r="H484" s="43" t="e">
        <f>IF(LEN(VLOOKUP($A484,#REF!,7,FALSE)),IF(INDEX(#REF!,MATCH($A484,#REF!,0),4),LEFT(VLOOKUP($A484,#REF!,7,FALSE),LEN(VLOOKUP($A484,#REF!,7,FALSE))-2),CONCATENATE(LEFT(VLOOKUP($A484,#REF!,7,FALSE),LEN(VLOOKUP($A484,#REF!,7,FALSE))-2),"*")),"")</f>
        <v>#REF!</v>
      </c>
      <c r="I484" s="54" t="e">
        <f>IF(LEN(VLOOKUP($A484,#REF!,8,FALSE)),UPPER(RIGHT(VLOOKUP($A484,#REF!,8,FALSE),1)),"")</f>
        <v>#REF!</v>
      </c>
      <c r="J484" s="42" t="e">
        <f>IF(LEN(VLOOKUP($A484,#REF!,4,FALSE)),UPPER(RIGHT(VLOOKUP($A484,#REF!,4,FALSE),1)),"")</f>
        <v>#REF!</v>
      </c>
      <c r="K484" s="42" t="e">
        <f>IF(LEN(VLOOKUP($A484,#REF!,5,FALSE)),UPPER(RIGHT(VLOOKUP($A484,#REF!,5,FALSE),1)),"")</f>
        <v>#REF!</v>
      </c>
      <c r="L484" s="42" t="e">
        <f>IF(LEN(VLOOKUP($A484,#REF!,6,FALSE)),UPPER(RIGHT(VLOOKUP($A484,#REF!,6,FALSE),1)),"")</f>
        <v>#REF!</v>
      </c>
      <c r="M484" s="43" t="e">
        <f>IF(LEN(VLOOKUP($A484,#REF!,7,FALSE)),UPPER(RIGHT(VLOOKUP($A484,#REF!,7,FALSE),1)),"")</f>
        <v>#REF!</v>
      </c>
      <c r="N484" s="206"/>
      <c r="O484" s="206"/>
      <c r="P484" s="206"/>
      <c r="Q484" s="206"/>
      <c r="R484" s="206"/>
      <c r="S484" s="63" t="e">
        <f>HLOOKUP("Device Tree Pin Name",#REF!,MATCH($A484,#REF!,0),FALSE)</f>
        <v>#REF!</v>
      </c>
      <c r="T484" s="47" t="e">
        <f>HLOOKUP("power rail",#REF!,MATCH($A484,#REF!,0),FALSE)</f>
        <v>#REF!</v>
      </c>
      <c r="U484" s="62" t="e">
        <f>HLOOKUP("Wake Capable",#REF!,MATCH($A484,#REF!,0),FALSE)</f>
        <v>#REF!</v>
      </c>
      <c r="V484" s="62" t="e">
        <f>HLOOKUP("Strap",#REF!,MATCH($A484,#REF!,0),FALSE)</f>
        <v>#REF!</v>
      </c>
      <c r="W484" s="62"/>
      <c r="X484" s="62"/>
      <c r="Y484" s="62"/>
      <c r="Z484" s="47"/>
      <c r="AA484" s="47" t="e">
        <f>HLOOKUP("Pad type",#REF!,MATCH($A484,#REF!,0),FALSE)</f>
        <v>#REF!</v>
      </c>
      <c r="AB484" s="63"/>
      <c r="AC484" s="63" t="e">
        <f>HLOOKUP("POR Pin State",#REF!,MATCH($A484,#REF!,0),FALSE)</f>
        <v>#REF!</v>
      </c>
      <c r="AD484" s="208"/>
      <c r="AE484" s="208"/>
      <c r="AF484" s="208"/>
      <c r="AG484" s="208"/>
      <c r="AH484" s="209"/>
      <c r="AI484" s="209"/>
      <c r="AJ484" s="210"/>
      <c r="AK484" s="210"/>
      <c r="AL484" s="210"/>
      <c r="AM484" s="210"/>
      <c r="AN484" s="210"/>
      <c r="AO484" s="210"/>
      <c r="AP484" s="210"/>
      <c r="AQ484" s="237" t="s">
        <v>1088</v>
      </c>
      <c r="AR484" s="105"/>
      <c r="AS484" s="105"/>
      <c r="AT484" s="105"/>
      <c r="AU484" s="105"/>
      <c r="AV484" s="105"/>
      <c r="AW484" s="105"/>
      <c r="AX484" s="105"/>
      <c r="AY484" s="105"/>
      <c r="AZ484" s="105"/>
      <c r="BA484" s="105"/>
      <c r="BB484" s="218"/>
      <c r="BC484" s="105"/>
      <c r="BD484" s="219"/>
      <c r="BE484" s="231" t="s">
        <v>1087</v>
      </c>
      <c r="BF484" s="147" t="e">
        <f>VLOOKUP($A484,#REF!,34,FALSE)</f>
        <v>#REF!</v>
      </c>
      <c r="BG484" s="148" t="e">
        <f>VLOOKUP($A484,#REF!,22,FALSE)</f>
        <v>#REF!</v>
      </c>
      <c r="BH484" s="149"/>
    </row>
    <row r="485" s="5" customFormat="1" ht="12.95" customHeight="1" spans="1:60">
      <c r="A485" s="48" t="s">
        <v>1089</v>
      </c>
      <c r="B485" s="38" t="e">
        <f>VLOOKUP($A485,#REF!,34,FALSE)</f>
        <v>#REF!</v>
      </c>
      <c r="C485" s="39" t="str">
        <f t="shared" si="178"/>
        <v>unused_UPHY2_RX5P</v>
      </c>
      <c r="D485" s="40" t="e">
        <f>IF(LEN(VLOOKUP($A485,#REF!,8,FALSE)),LEFT(VLOOKUP($A485,#REF!,8,FALSE),LEN(VLOOKUP($A485,#REF!,8,FALSE))-2),"")</f>
        <v>#REF!</v>
      </c>
      <c r="E485" s="41" t="e">
        <f>IF(LEN(VLOOKUP($A485,#REF!,4,FALSE)),IF(INDEX(#REF!,MATCH($A485,#REF!,0),1),LEFT(VLOOKUP($A485,#REF!,4,FALSE),LEN(VLOOKUP($A485,#REF!,4,FALSE))-2),CONCATENATE(LEFT(VLOOKUP($A485,#REF!,4,FALSE),LEN(VLOOKUP($A485,#REF!,4,FALSE))-2),"*")),"")</f>
        <v>#REF!</v>
      </c>
      <c r="F485" s="42" t="e">
        <f>IF(LEN(VLOOKUP($A485,#REF!,5,FALSE)),IF(INDEX(#REF!,MATCH($A485,#REF!,0),2),LEFT(VLOOKUP($A485,#REF!,5,FALSE),LEN(VLOOKUP($A485,#REF!,5,FALSE))-2),CONCATENATE(LEFT(VLOOKUP($A485,#REF!,5,FALSE),LEN(VLOOKUP($A485,#REF!,5,FALSE))-2),"*")),"")</f>
        <v>#REF!</v>
      </c>
      <c r="G485" s="42" t="e">
        <f>IF(LEN(VLOOKUP($A485,#REF!,6,FALSE)),IF(INDEX(#REF!,MATCH($A485,#REF!,0),3),LEFT(VLOOKUP($A485,#REF!,6,FALSE),LEN(VLOOKUP($A485,#REF!,6,FALSE))-2),CONCATENATE(LEFT(VLOOKUP($A485,#REF!,6,FALSE),LEN(VLOOKUP($A485,#REF!,6,FALSE))-2),"*")),"")</f>
        <v>#REF!</v>
      </c>
      <c r="H485" s="43" t="e">
        <f>IF(LEN(VLOOKUP($A485,#REF!,7,FALSE)),IF(INDEX(#REF!,MATCH($A485,#REF!,0),4),LEFT(VLOOKUP($A485,#REF!,7,FALSE),LEN(VLOOKUP($A485,#REF!,7,FALSE))-2),CONCATENATE(LEFT(VLOOKUP($A485,#REF!,7,FALSE),LEN(VLOOKUP($A485,#REF!,7,FALSE))-2),"*")),"")</f>
        <v>#REF!</v>
      </c>
      <c r="I485" s="54" t="e">
        <f>IF(LEN(VLOOKUP($A485,#REF!,8,FALSE)),UPPER(RIGHT(VLOOKUP($A485,#REF!,8,FALSE),1)),"")</f>
        <v>#REF!</v>
      </c>
      <c r="J485" s="42" t="e">
        <f>IF(LEN(VLOOKUP($A485,#REF!,4,FALSE)),UPPER(RIGHT(VLOOKUP($A485,#REF!,4,FALSE),1)),"")</f>
        <v>#REF!</v>
      </c>
      <c r="K485" s="42" t="e">
        <f>IF(LEN(VLOOKUP($A485,#REF!,5,FALSE)),UPPER(RIGHT(VLOOKUP($A485,#REF!,5,FALSE),1)),"")</f>
        <v>#REF!</v>
      </c>
      <c r="L485" s="42" t="e">
        <f>IF(LEN(VLOOKUP($A485,#REF!,6,FALSE)),UPPER(RIGHT(VLOOKUP($A485,#REF!,6,FALSE),1)),"")</f>
        <v>#REF!</v>
      </c>
      <c r="M485" s="43" t="e">
        <f>IF(LEN(VLOOKUP($A485,#REF!,7,FALSE)),UPPER(RIGHT(VLOOKUP($A485,#REF!,7,FALSE),1)),"")</f>
        <v>#REF!</v>
      </c>
      <c r="N485" s="206"/>
      <c r="O485" s="206"/>
      <c r="P485" s="206"/>
      <c r="Q485" s="206"/>
      <c r="R485" s="206"/>
      <c r="S485" s="63" t="e">
        <f>HLOOKUP("Device Tree Pin Name",#REF!,MATCH($A485,#REF!,0),FALSE)</f>
        <v>#REF!</v>
      </c>
      <c r="T485" s="47" t="e">
        <f>HLOOKUP("power rail",#REF!,MATCH($A485,#REF!,0),FALSE)</f>
        <v>#REF!</v>
      </c>
      <c r="U485" s="62" t="e">
        <f>HLOOKUP("Wake Capable",#REF!,MATCH($A485,#REF!,0),FALSE)</f>
        <v>#REF!</v>
      </c>
      <c r="V485" s="62" t="e">
        <f>HLOOKUP("Strap",#REF!,MATCH($A485,#REF!,0),FALSE)</f>
        <v>#REF!</v>
      </c>
      <c r="W485" s="62"/>
      <c r="X485" s="62"/>
      <c r="Y485" s="62"/>
      <c r="Z485" s="47"/>
      <c r="AA485" s="47" t="e">
        <f>HLOOKUP("Pad type",#REF!,MATCH($A485,#REF!,0),FALSE)</f>
        <v>#REF!</v>
      </c>
      <c r="AB485" s="63"/>
      <c r="AC485" s="63" t="e">
        <f>HLOOKUP("POR Pin State",#REF!,MATCH($A485,#REF!,0),FALSE)</f>
        <v>#REF!</v>
      </c>
      <c r="AD485" s="208"/>
      <c r="AE485" s="208"/>
      <c r="AF485" s="208"/>
      <c r="AG485" s="208"/>
      <c r="AH485" s="209"/>
      <c r="AI485" s="209"/>
      <c r="AJ485" s="210"/>
      <c r="AK485" s="210"/>
      <c r="AL485" s="210"/>
      <c r="AM485" s="210"/>
      <c r="AN485" s="210"/>
      <c r="AO485" s="210"/>
      <c r="AP485" s="210"/>
      <c r="AQ485" s="236" t="s">
        <v>1090</v>
      </c>
      <c r="AR485" s="105"/>
      <c r="AS485" s="105"/>
      <c r="AT485" s="105"/>
      <c r="AU485" s="105"/>
      <c r="AV485" s="105"/>
      <c r="AW485" s="105"/>
      <c r="AX485" s="105"/>
      <c r="AY485" s="105"/>
      <c r="AZ485" s="105"/>
      <c r="BA485" s="105"/>
      <c r="BB485" s="218"/>
      <c r="BC485" s="105"/>
      <c r="BD485" s="219"/>
      <c r="BE485" s="231" t="s">
        <v>1089</v>
      </c>
      <c r="BF485" s="147" t="e">
        <f>VLOOKUP($A485,#REF!,34,FALSE)</f>
        <v>#REF!</v>
      </c>
      <c r="BG485" s="148" t="e">
        <f>VLOOKUP($A485,#REF!,22,FALSE)</f>
        <v>#REF!</v>
      </c>
      <c r="BH485" s="149"/>
    </row>
    <row r="486" s="5" customFormat="1" ht="12.95" customHeight="1" spans="1:60">
      <c r="A486" s="48" t="s">
        <v>1091</v>
      </c>
      <c r="B486" s="38" t="e">
        <f>VLOOKUP($A486,#REF!,34,FALSE)</f>
        <v>#REF!</v>
      </c>
      <c r="C486" s="39" t="str">
        <f t="shared" si="178"/>
        <v>unused_UPHY2_RX5N</v>
      </c>
      <c r="D486" s="40" t="e">
        <f>IF(LEN(VLOOKUP($A486,#REF!,8,FALSE)),LEFT(VLOOKUP($A486,#REF!,8,FALSE),LEN(VLOOKUP($A486,#REF!,8,FALSE))-2),"")</f>
        <v>#REF!</v>
      </c>
      <c r="E486" s="41" t="e">
        <f>IF(LEN(VLOOKUP($A486,#REF!,4,FALSE)),IF(INDEX(#REF!,MATCH($A486,#REF!,0),1),LEFT(VLOOKUP($A486,#REF!,4,FALSE),LEN(VLOOKUP($A486,#REF!,4,FALSE))-2),CONCATENATE(LEFT(VLOOKUP($A486,#REF!,4,FALSE),LEN(VLOOKUP($A486,#REF!,4,FALSE))-2),"*")),"")</f>
        <v>#REF!</v>
      </c>
      <c r="F486" s="42" t="e">
        <f>IF(LEN(VLOOKUP($A486,#REF!,5,FALSE)),IF(INDEX(#REF!,MATCH($A486,#REF!,0),2),LEFT(VLOOKUP($A486,#REF!,5,FALSE),LEN(VLOOKUP($A486,#REF!,5,FALSE))-2),CONCATENATE(LEFT(VLOOKUP($A486,#REF!,5,FALSE),LEN(VLOOKUP($A486,#REF!,5,FALSE))-2),"*")),"")</f>
        <v>#REF!</v>
      </c>
      <c r="G486" s="42" t="e">
        <f>IF(LEN(VLOOKUP($A486,#REF!,6,FALSE)),IF(INDEX(#REF!,MATCH($A486,#REF!,0),3),LEFT(VLOOKUP($A486,#REF!,6,FALSE),LEN(VLOOKUP($A486,#REF!,6,FALSE))-2),CONCATENATE(LEFT(VLOOKUP($A486,#REF!,6,FALSE),LEN(VLOOKUP($A486,#REF!,6,FALSE))-2),"*")),"")</f>
        <v>#REF!</v>
      </c>
      <c r="H486" s="43" t="e">
        <f>IF(LEN(VLOOKUP($A486,#REF!,7,FALSE)),IF(INDEX(#REF!,MATCH($A486,#REF!,0),4),LEFT(VLOOKUP($A486,#REF!,7,FALSE),LEN(VLOOKUP($A486,#REF!,7,FALSE))-2),CONCATENATE(LEFT(VLOOKUP($A486,#REF!,7,FALSE),LEN(VLOOKUP($A486,#REF!,7,FALSE))-2),"*")),"")</f>
        <v>#REF!</v>
      </c>
      <c r="I486" s="54" t="e">
        <f>IF(LEN(VLOOKUP($A486,#REF!,8,FALSE)),UPPER(RIGHT(VLOOKUP($A486,#REF!,8,FALSE),1)),"")</f>
        <v>#REF!</v>
      </c>
      <c r="J486" s="42" t="e">
        <f>IF(LEN(VLOOKUP($A486,#REF!,4,FALSE)),UPPER(RIGHT(VLOOKUP($A486,#REF!,4,FALSE),1)),"")</f>
        <v>#REF!</v>
      </c>
      <c r="K486" s="42" t="e">
        <f>IF(LEN(VLOOKUP($A486,#REF!,5,FALSE)),UPPER(RIGHT(VLOOKUP($A486,#REF!,5,FALSE),1)),"")</f>
        <v>#REF!</v>
      </c>
      <c r="L486" s="42" t="e">
        <f>IF(LEN(VLOOKUP($A486,#REF!,6,FALSE)),UPPER(RIGHT(VLOOKUP($A486,#REF!,6,FALSE),1)),"")</f>
        <v>#REF!</v>
      </c>
      <c r="M486" s="43" t="e">
        <f>IF(LEN(VLOOKUP($A486,#REF!,7,FALSE)),UPPER(RIGHT(VLOOKUP($A486,#REF!,7,FALSE),1)),"")</f>
        <v>#REF!</v>
      </c>
      <c r="N486" s="206"/>
      <c r="O486" s="206"/>
      <c r="P486" s="206"/>
      <c r="Q486" s="206"/>
      <c r="R486" s="206"/>
      <c r="S486" s="63" t="e">
        <f>HLOOKUP("Device Tree Pin Name",#REF!,MATCH($A486,#REF!,0),FALSE)</f>
        <v>#REF!</v>
      </c>
      <c r="T486" s="47" t="e">
        <f>HLOOKUP("power rail",#REF!,MATCH($A486,#REF!,0),FALSE)</f>
        <v>#REF!</v>
      </c>
      <c r="U486" s="62" t="e">
        <f>HLOOKUP("Wake Capable",#REF!,MATCH($A486,#REF!,0),FALSE)</f>
        <v>#REF!</v>
      </c>
      <c r="V486" s="62" t="e">
        <f>HLOOKUP("Strap",#REF!,MATCH($A486,#REF!,0),FALSE)</f>
        <v>#REF!</v>
      </c>
      <c r="W486" s="62"/>
      <c r="X486" s="62"/>
      <c r="Y486" s="62"/>
      <c r="Z486" s="47"/>
      <c r="AA486" s="47" t="e">
        <f>HLOOKUP("Pad type",#REF!,MATCH($A486,#REF!,0),FALSE)</f>
        <v>#REF!</v>
      </c>
      <c r="AB486" s="63"/>
      <c r="AC486" s="63" t="e">
        <f>HLOOKUP("POR Pin State",#REF!,MATCH($A486,#REF!,0),FALSE)</f>
        <v>#REF!</v>
      </c>
      <c r="AD486" s="208"/>
      <c r="AE486" s="208"/>
      <c r="AF486" s="208"/>
      <c r="AG486" s="208"/>
      <c r="AH486" s="209"/>
      <c r="AI486" s="209"/>
      <c r="AJ486" s="210"/>
      <c r="AK486" s="210"/>
      <c r="AL486" s="210"/>
      <c r="AM486" s="210"/>
      <c r="AN486" s="210"/>
      <c r="AO486" s="210"/>
      <c r="AP486" s="210"/>
      <c r="AQ486" s="237" t="s">
        <v>1092</v>
      </c>
      <c r="AR486" s="105"/>
      <c r="AS486" s="105"/>
      <c r="AT486" s="105"/>
      <c r="AU486" s="105"/>
      <c r="AV486" s="105"/>
      <c r="AW486" s="105"/>
      <c r="AX486" s="105"/>
      <c r="AY486" s="105"/>
      <c r="AZ486" s="105"/>
      <c r="BA486" s="105"/>
      <c r="BB486" s="218"/>
      <c r="BC486" s="105"/>
      <c r="BD486" s="219"/>
      <c r="BE486" s="231" t="s">
        <v>1091</v>
      </c>
      <c r="BF486" s="147" t="e">
        <f>VLOOKUP($A486,#REF!,34,FALSE)</f>
        <v>#REF!</v>
      </c>
      <c r="BG486" s="148" t="e">
        <f>VLOOKUP($A486,#REF!,22,FALSE)</f>
        <v>#REF!</v>
      </c>
      <c r="BH486" s="149"/>
    </row>
    <row r="487" s="5" customFormat="1" ht="12.95" customHeight="1" spans="1:60">
      <c r="A487" s="48" t="s">
        <v>1093</v>
      </c>
      <c r="B487" s="38" t="e">
        <f>VLOOKUP($A487,#REF!,34,FALSE)</f>
        <v>#REF!</v>
      </c>
      <c r="C487" s="39" t="str">
        <f t="shared" ref="C487:C499" si="179">CONCATENATE("unused_",A487)</f>
        <v>unused_UPHY2_TX5P</v>
      </c>
      <c r="D487" s="40" t="e">
        <f>IF(LEN(VLOOKUP($A487,#REF!,8,FALSE)),LEFT(VLOOKUP($A487,#REF!,8,FALSE),LEN(VLOOKUP($A487,#REF!,8,FALSE))-2),"")</f>
        <v>#REF!</v>
      </c>
      <c r="E487" s="41" t="e">
        <f>IF(LEN(VLOOKUP($A487,#REF!,4,FALSE)),IF(INDEX(#REF!,MATCH($A487,#REF!,0),1),LEFT(VLOOKUP($A487,#REF!,4,FALSE),LEN(VLOOKUP($A487,#REF!,4,FALSE))-2),CONCATENATE(LEFT(VLOOKUP($A487,#REF!,4,FALSE),LEN(VLOOKUP($A487,#REF!,4,FALSE))-2),"*")),"")</f>
        <v>#REF!</v>
      </c>
      <c r="F487" s="42" t="e">
        <f>IF(LEN(VLOOKUP($A487,#REF!,5,FALSE)),IF(INDEX(#REF!,MATCH($A487,#REF!,0),2),LEFT(VLOOKUP($A487,#REF!,5,FALSE),LEN(VLOOKUP($A487,#REF!,5,FALSE))-2),CONCATENATE(LEFT(VLOOKUP($A487,#REF!,5,FALSE),LEN(VLOOKUP($A487,#REF!,5,FALSE))-2),"*")),"")</f>
        <v>#REF!</v>
      </c>
      <c r="G487" s="42" t="e">
        <f>IF(LEN(VLOOKUP($A487,#REF!,6,FALSE)),IF(INDEX(#REF!,MATCH($A487,#REF!,0),3),LEFT(VLOOKUP($A487,#REF!,6,FALSE),LEN(VLOOKUP($A487,#REF!,6,FALSE))-2),CONCATENATE(LEFT(VLOOKUP($A487,#REF!,6,FALSE),LEN(VLOOKUP($A487,#REF!,6,FALSE))-2),"*")),"")</f>
        <v>#REF!</v>
      </c>
      <c r="H487" s="43" t="e">
        <f>IF(LEN(VLOOKUP($A487,#REF!,7,FALSE)),IF(INDEX(#REF!,MATCH($A487,#REF!,0),4),LEFT(VLOOKUP($A487,#REF!,7,FALSE),LEN(VLOOKUP($A487,#REF!,7,FALSE))-2),CONCATENATE(LEFT(VLOOKUP($A487,#REF!,7,FALSE),LEN(VLOOKUP($A487,#REF!,7,FALSE))-2),"*")),"")</f>
        <v>#REF!</v>
      </c>
      <c r="I487" s="54" t="e">
        <f>IF(LEN(VLOOKUP($A487,#REF!,8,FALSE)),UPPER(RIGHT(VLOOKUP($A487,#REF!,8,FALSE),1)),"")</f>
        <v>#REF!</v>
      </c>
      <c r="J487" s="42" t="e">
        <f>IF(LEN(VLOOKUP($A487,#REF!,4,FALSE)),UPPER(RIGHT(VLOOKUP($A487,#REF!,4,FALSE),1)),"")</f>
        <v>#REF!</v>
      </c>
      <c r="K487" s="42" t="e">
        <f>IF(LEN(VLOOKUP($A487,#REF!,5,FALSE)),UPPER(RIGHT(VLOOKUP($A487,#REF!,5,FALSE),1)),"")</f>
        <v>#REF!</v>
      </c>
      <c r="L487" s="42" t="e">
        <f>IF(LEN(VLOOKUP($A487,#REF!,6,FALSE)),UPPER(RIGHT(VLOOKUP($A487,#REF!,6,FALSE),1)),"")</f>
        <v>#REF!</v>
      </c>
      <c r="M487" s="43" t="e">
        <f>IF(LEN(VLOOKUP($A487,#REF!,7,FALSE)),UPPER(RIGHT(VLOOKUP($A487,#REF!,7,FALSE),1)),"")</f>
        <v>#REF!</v>
      </c>
      <c r="N487" s="206"/>
      <c r="O487" s="206"/>
      <c r="P487" s="206"/>
      <c r="Q487" s="206"/>
      <c r="R487" s="206"/>
      <c r="S487" s="63" t="e">
        <f>HLOOKUP("Device Tree Pin Name",#REF!,MATCH($A487,#REF!,0),FALSE)</f>
        <v>#REF!</v>
      </c>
      <c r="T487" s="47" t="e">
        <f>HLOOKUP("power rail",#REF!,MATCH($A487,#REF!,0),FALSE)</f>
        <v>#REF!</v>
      </c>
      <c r="U487" s="62" t="e">
        <f>HLOOKUP("Wake Capable",#REF!,MATCH($A487,#REF!,0),FALSE)</f>
        <v>#REF!</v>
      </c>
      <c r="V487" s="62" t="e">
        <f>HLOOKUP("Strap",#REF!,MATCH($A487,#REF!,0),FALSE)</f>
        <v>#REF!</v>
      </c>
      <c r="W487" s="62"/>
      <c r="X487" s="62"/>
      <c r="Y487" s="62"/>
      <c r="Z487" s="47"/>
      <c r="AA487" s="47" t="e">
        <f>HLOOKUP("Pad type",#REF!,MATCH($A487,#REF!,0),FALSE)</f>
        <v>#REF!</v>
      </c>
      <c r="AB487" s="63"/>
      <c r="AC487" s="63" t="e">
        <f>HLOOKUP("POR Pin State",#REF!,MATCH($A487,#REF!,0),FALSE)</f>
        <v>#REF!</v>
      </c>
      <c r="AD487" s="208"/>
      <c r="AE487" s="208"/>
      <c r="AF487" s="208"/>
      <c r="AG487" s="208"/>
      <c r="AH487" s="209"/>
      <c r="AI487" s="209"/>
      <c r="AJ487" s="210"/>
      <c r="AK487" s="210"/>
      <c r="AL487" s="210"/>
      <c r="AM487" s="210"/>
      <c r="AN487" s="210"/>
      <c r="AO487" s="210"/>
      <c r="AP487" s="210"/>
      <c r="AQ487" s="236" t="s">
        <v>1094</v>
      </c>
      <c r="AR487" s="105"/>
      <c r="AS487" s="105"/>
      <c r="AT487" s="105"/>
      <c r="AU487" s="105"/>
      <c r="AV487" s="105"/>
      <c r="AW487" s="105"/>
      <c r="AX487" s="105"/>
      <c r="AY487" s="105"/>
      <c r="AZ487" s="105"/>
      <c r="BA487" s="105"/>
      <c r="BB487" s="218"/>
      <c r="BC487" s="105"/>
      <c r="BD487" s="219"/>
      <c r="BE487" s="231" t="s">
        <v>1093</v>
      </c>
      <c r="BF487" s="147" t="e">
        <f>VLOOKUP($A487,#REF!,34,FALSE)</f>
        <v>#REF!</v>
      </c>
      <c r="BG487" s="148" t="e">
        <f>VLOOKUP($A487,#REF!,22,FALSE)</f>
        <v>#REF!</v>
      </c>
      <c r="BH487" s="149"/>
    </row>
    <row r="488" s="5" customFormat="1" ht="12.95" customHeight="1" spans="1:60">
      <c r="A488" s="48" t="s">
        <v>1095</v>
      </c>
      <c r="B488" s="38" t="e">
        <f>VLOOKUP($A488,#REF!,34,FALSE)</f>
        <v>#REF!</v>
      </c>
      <c r="C488" s="39" t="str">
        <f t="shared" si="179"/>
        <v>unused_UPHY2_TX5N</v>
      </c>
      <c r="D488" s="40" t="e">
        <f>IF(LEN(VLOOKUP($A488,#REF!,8,FALSE)),LEFT(VLOOKUP($A488,#REF!,8,FALSE),LEN(VLOOKUP($A488,#REF!,8,FALSE))-2),"")</f>
        <v>#REF!</v>
      </c>
      <c r="E488" s="41" t="e">
        <f>IF(LEN(VLOOKUP($A488,#REF!,4,FALSE)),IF(INDEX(#REF!,MATCH($A488,#REF!,0),1),LEFT(VLOOKUP($A488,#REF!,4,FALSE),LEN(VLOOKUP($A488,#REF!,4,FALSE))-2),CONCATENATE(LEFT(VLOOKUP($A488,#REF!,4,FALSE),LEN(VLOOKUP($A488,#REF!,4,FALSE))-2),"*")),"")</f>
        <v>#REF!</v>
      </c>
      <c r="F488" s="42" t="e">
        <f>IF(LEN(VLOOKUP($A488,#REF!,5,FALSE)),IF(INDEX(#REF!,MATCH($A488,#REF!,0),2),LEFT(VLOOKUP($A488,#REF!,5,FALSE),LEN(VLOOKUP($A488,#REF!,5,FALSE))-2),CONCATENATE(LEFT(VLOOKUP($A488,#REF!,5,FALSE),LEN(VLOOKUP($A488,#REF!,5,FALSE))-2),"*")),"")</f>
        <v>#REF!</v>
      </c>
      <c r="G488" s="42" t="e">
        <f>IF(LEN(VLOOKUP($A488,#REF!,6,FALSE)),IF(INDEX(#REF!,MATCH($A488,#REF!,0),3),LEFT(VLOOKUP($A488,#REF!,6,FALSE),LEN(VLOOKUP($A488,#REF!,6,FALSE))-2),CONCATENATE(LEFT(VLOOKUP($A488,#REF!,6,FALSE),LEN(VLOOKUP($A488,#REF!,6,FALSE))-2),"*")),"")</f>
        <v>#REF!</v>
      </c>
      <c r="H488" s="43" t="e">
        <f>IF(LEN(VLOOKUP($A488,#REF!,7,FALSE)),IF(INDEX(#REF!,MATCH($A488,#REF!,0),4),LEFT(VLOOKUP($A488,#REF!,7,FALSE),LEN(VLOOKUP($A488,#REF!,7,FALSE))-2),CONCATENATE(LEFT(VLOOKUP($A488,#REF!,7,FALSE),LEN(VLOOKUP($A488,#REF!,7,FALSE))-2),"*")),"")</f>
        <v>#REF!</v>
      </c>
      <c r="I488" s="54" t="e">
        <f>IF(LEN(VLOOKUP($A488,#REF!,8,FALSE)),UPPER(RIGHT(VLOOKUP($A488,#REF!,8,FALSE),1)),"")</f>
        <v>#REF!</v>
      </c>
      <c r="J488" s="42" t="e">
        <f>IF(LEN(VLOOKUP($A488,#REF!,4,FALSE)),UPPER(RIGHT(VLOOKUP($A488,#REF!,4,FALSE),1)),"")</f>
        <v>#REF!</v>
      </c>
      <c r="K488" s="42" t="e">
        <f>IF(LEN(VLOOKUP($A488,#REF!,5,FALSE)),UPPER(RIGHT(VLOOKUP($A488,#REF!,5,FALSE),1)),"")</f>
        <v>#REF!</v>
      </c>
      <c r="L488" s="42" t="e">
        <f>IF(LEN(VLOOKUP($A488,#REF!,6,FALSE)),UPPER(RIGHT(VLOOKUP($A488,#REF!,6,FALSE),1)),"")</f>
        <v>#REF!</v>
      </c>
      <c r="M488" s="43" t="e">
        <f>IF(LEN(VLOOKUP($A488,#REF!,7,FALSE)),UPPER(RIGHT(VLOOKUP($A488,#REF!,7,FALSE),1)),"")</f>
        <v>#REF!</v>
      </c>
      <c r="N488" s="206"/>
      <c r="O488" s="206"/>
      <c r="P488" s="206"/>
      <c r="Q488" s="206"/>
      <c r="R488" s="206"/>
      <c r="S488" s="63" t="e">
        <f>HLOOKUP("Device Tree Pin Name",#REF!,MATCH($A488,#REF!,0),FALSE)</f>
        <v>#REF!</v>
      </c>
      <c r="T488" s="47" t="e">
        <f>HLOOKUP("power rail",#REF!,MATCH($A488,#REF!,0),FALSE)</f>
        <v>#REF!</v>
      </c>
      <c r="U488" s="62" t="e">
        <f>HLOOKUP("Wake Capable",#REF!,MATCH($A488,#REF!,0),FALSE)</f>
        <v>#REF!</v>
      </c>
      <c r="V488" s="62" t="e">
        <f>HLOOKUP("Strap",#REF!,MATCH($A488,#REF!,0),FALSE)</f>
        <v>#REF!</v>
      </c>
      <c r="W488" s="62"/>
      <c r="X488" s="62"/>
      <c r="Y488" s="62"/>
      <c r="Z488" s="47"/>
      <c r="AA488" s="47" t="e">
        <f>HLOOKUP("Pad type",#REF!,MATCH($A488,#REF!,0),FALSE)</f>
        <v>#REF!</v>
      </c>
      <c r="AB488" s="63"/>
      <c r="AC488" s="63" t="e">
        <f>HLOOKUP("POR Pin State",#REF!,MATCH($A488,#REF!,0),FALSE)</f>
        <v>#REF!</v>
      </c>
      <c r="AD488" s="208"/>
      <c r="AE488" s="208"/>
      <c r="AF488" s="208"/>
      <c r="AG488" s="208"/>
      <c r="AH488" s="209"/>
      <c r="AI488" s="209"/>
      <c r="AJ488" s="210"/>
      <c r="AK488" s="210"/>
      <c r="AL488" s="210"/>
      <c r="AM488" s="210"/>
      <c r="AN488" s="210"/>
      <c r="AO488" s="210"/>
      <c r="AP488" s="210"/>
      <c r="AQ488" s="237" t="s">
        <v>1096</v>
      </c>
      <c r="AR488" s="105"/>
      <c r="AS488" s="105"/>
      <c r="AT488" s="105"/>
      <c r="AU488" s="105"/>
      <c r="AV488" s="105"/>
      <c r="AW488" s="105"/>
      <c r="AX488" s="105"/>
      <c r="AY488" s="105"/>
      <c r="AZ488" s="105"/>
      <c r="BA488" s="105"/>
      <c r="BB488" s="218"/>
      <c r="BC488" s="105"/>
      <c r="BD488" s="219"/>
      <c r="BE488" s="231" t="s">
        <v>1095</v>
      </c>
      <c r="BF488" s="147" t="e">
        <f>VLOOKUP($A488,#REF!,34,FALSE)</f>
        <v>#REF!</v>
      </c>
      <c r="BG488" s="148" t="e">
        <f>VLOOKUP($A488,#REF!,22,FALSE)</f>
        <v>#REF!</v>
      </c>
      <c r="BH488" s="149"/>
    </row>
    <row r="489" s="5" customFormat="1" ht="12.95" customHeight="1" spans="1:60">
      <c r="A489" s="48" t="s">
        <v>1097</v>
      </c>
      <c r="B489" s="38" t="e">
        <f>VLOOKUP($A489,#REF!,34,FALSE)</f>
        <v>#REF!</v>
      </c>
      <c r="C489" s="39" t="str">
        <f t="shared" si="179"/>
        <v>unused_UPHY2_RX6P</v>
      </c>
      <c r="D489" s="40" t="e">
        <f>IF(LEN(VLOOKUP($A489,#REF!,8,FALSE)),LEFT(VLOOKUP($A489,#REF!,8,FALSE),LEN(VLOOKUP($A489,#REF!,8,FALSE))-2),"")</f>
        <v>#REF!</v>
      </c>
      <c r="E489" s="41" t="e">
        <f>IF(LEN(VLOOKUP($A489,#REF!,4,FALSE)),IF(INDEX(#REF!,MATCH($A489,#REF!,0),1),LEFT(VLOOKUP($A489,#REF!,4,FALSE),LEN(VLOOKUP($A489,#REF!,4,FALSE))-2),CONCATENATE(LEFT(VLOOKUP($A489,#REF!,4,FALSE),LEN(VLOOKUP($A489,#REF!,4,FALSE))-2),"*")),"")</f>
        <v>#REF!</v>
      </c>
      <c r="F489" s="42" t="e">
        <f>IF(LEN(VLOOKUP($A489,#REF!,5,FALSE)),IF(INDEX(#REF!,MATCH($A489,#REF!,0),2),LEFT(VLOOKUP($A489,#REF!,5,FALSE),LEN(VLOOKUP($A489,#REF!,5,FALSE))-2),CONCATENATE(LEFT(VLOOKUP($A489,#REF!,5,FALSE),LEN(VLOOKUP($A489,#REF!,5,FALSE))-2),"*")),"")</f>
        <v>#REF!</v>
      </c>
      <c r="G489" s="42" t="e">
        <f>IF(LEN(VLOOKUP($A489,#REF!,6,FALSE)),IF(INDEX(#REF!,MATCH($A489,#REF!,0),3),LEFT(VLOOKUP($A489,#REF!,6,FALSE),LEN(VLOOKUP($A489,#REF!,6,FALSE))-2),CONCATENATE(LEFT(VLOOKUP($A489,#REF!,6,FALSE),LEN(VLOOKUP($A489,#REF!,6,FALSE))-2),"*")),"")</f>
        <v>#REF!</v>
      </c>
      <c r="H489" s="43" t="e">
        <f>IF(LEN(VLOOKUP($A489,#REF!,7,FALSE)),IF(INDEX(#REF!,MATCH($A489,#REF!,0),4),LEFT(VLOOKUP($A489,#REF!,7,FALSE),LEN(VLOOKUP($A489,#REF!,7,FALSE))-2),CONCATENATE(LEFT(VLOOKUP($A489,#REF!,7,FALSE),LEN(VLOOKUP($A489,#REF!,7,FALSE))-2),"*")),"")</f>
        <v>#REF!</v>
      </c>
      <c r="I489" s="54" t="e">
        <f>IF(LEN(VLOOKUP($A489,#REF!,8,FALSE)),UPPER(RIGHT(VLOOKUP($A489,#REF!,8,FALSE),1)),"")</f>
        <v>#REF!</v>
      </c>
      <c r="J489" s="42" t="e">
        <f>IF(LEN(VLOOKUP($A489,#REF!,4,FALSE)),UPPER(RIGHT(VLOOKUP($A489,#REF!,4,FALSE),1)),"")</f>
        <v>#REF!</v>
      </c>
      <c r="K489" s="42" t="e">
        <f>IF(LEN(VLOOKUP($A489,#REF!,5,FALSE)),UPPER(RIGHT(VLOOKUP($A489,#REF!,5,FALSE),1)),"")</f>
        <v>#REF!</v>
      </c>
      <c r="L489" s="42" t="e">
        <f>IF(LEN(VLOOKUP($A489,#REF!,6,FALSE)),UPPER(RIGHT(VLOOKUP($A489,#REF!,6,FALSE),1)),"")</f>
        <v>#REF!</v>
      </c>
      <c r="M489" s="43" t="e">
        <f>IF(LEN(VLOOKUP($A489,#REF!,7,FALSE)),UPPER(RIGHT(VLOOKUP($A489,#REF!,7,FALSE),1)),"")</f>
        <v>#REF!</v>
      </c>
      <c r="N489" s="206"/>
      <c r="O489" s="206"/>
      <c r="P489" s="206"/>
      <c r="Q489" s="206"/>
      <c r="R489" s="206"/>
      <c r="S489" s="63" t="e">
        <f>HLOOKUP("Device Tree Pin Name",#REF!,MATCH($A489,#REF!,0),FALSE)</f>
        <v>#REF!</v>
      </c>
      <c r="T489" s="47" t="e">
        <f>HLOOKUP("power rail",#REF!,MATCH($A489,#REF!,0),FALSE)</f>
        <v>#REF!</v>
      </c>
      <c r="U489" s="62" t="e">
        <f>HLOOKUP("Wake Capable",#REF!,MATCH($A489,#REF!,0),FALSE)</f>
        <v>#REF!</v>
      </c>
      <c r="V489" s="62" t="e">
        <f>HLOOKUP("Strap",#REF!,MATCH($A489,#REF!,0),FALSE)</f>
        <v>#REF!</v>
      </c>
      <c r="W489" s="62"/>
      <c r="X489" s="62"/>
      <c r="Y489" s="62"/>
      <c r="Z489" s="47"/>
      <c r="AA489" s="47" t="e">
        <f>HLOOKUP("Pad type",#REF!,MATCH($A489,#REF!,0),FALSE)</f>
        <v>#REF!</v>
      </c>
      <c r="AB489" s="63"/>
      <c r="AC489" s="63" t="e">
        <f>HLOOKUP("POR Pin State",#REF!,MATCH($A489,#REF!,0),FALSE)</f>
        <v>#REF!</v>
      </c>
      <c r="AD489" s="208"/>
      <c r="AE489" s="208"/>
      <c r="AF489" s="208"/>
      <c r="AG489" s="208"/>
      <c r="AH489" s="209"/>
      <c r="AI489" s="209"/>
      <c r="AJ489" s="210"/>
      <c r="AK489" s="210"/>
      <c r="AL489" s="210"/>
      <c r="AM489" s="210"/>
      <c r="AN489" s="210"/>
      <c r="AO489" s="210"/>
      <c r="AP489" s="210"/>
      <c r="AQ489" s="236" t="s">
        <v>1098</v>
      </c>
      <c r="AR489" s="105"/>
      <c r="AS489" s="105"/>
      <c r="AT489" s="105"/>
      <c r="AU489" s="105"/>
      <c r="AV489" s="105"/>
      <c r="AW489" s="105"/>
      <c r="AX489" s="105"/>
      <c r="AY489" s="105"/>
      <c r="AZ489" s="105"/>
      <c r="BA489" s="105"/>
      <c r="BB489" s="218"/>
      <c r="BC489" s="105"/>
      <c r="BD489" s="219"/>
      <c r="BE489" s="231" t="s">
        <v>1097</v>
      </c>
      <c r="BF489" s="147" t="e">
        <f>VLOOKUP($A489,#REF!,34,FALSE)</f>
        <v>#REF!</v>
      </c>
      <c r="BG489" s="148" t="e">
        <f>VLOOKUP($A489,#REF!,22,FALSE)</f>
        <v>#REF!</v>
      </c>
      <c r="BH489" s="149"/>
    </row>
    <row r="490" s="5" customFormat="1" ht="12.95" customHeight="1" spans="1:60">
      <c r="A490" s="48" t="s">
        <v>1099</v>
      </c>
      <c r="B490" s="38" t="e">
        <f>VLOOKUP($A490,#REF!,34,FALSE)</f>
        <v>#REF!</v>
      </c>
      <c r="C490" s="39" t="str">
        <f t="shared" si="179"/>
        <v>unused_UPHY2_RX6N</v>
      </c>
      <c r="D490" s="40" t="e">
        <f>IF(LEN(VLOOKUP($A490,#REF!,8,FALSE)),LEFT(VLOOKUP($A490,#REF!,8,FALSE),LEN(VLOOKUP($A490,#REF!,8,FALSE))-2),"")</f>
        <v>#REF!</v>
      </c>
      <c r="E490" s="41" t="e">
        <f>IF(LEN(VLOOKUP($A490,#REF!,4,FALSE)),IF(INDEX(#REF!,MATCH($A490,#REF!,0),1),LEFT(VLOOKUP($A490,#REF!,4,FALSE),LEN(VLOOKUP($A490,#REF!,4,FALSE))-2),CONCATENATE(LEFT(VLOOKUP($A490,#REF!,4,FALSE),LEN(VLOOKUP($A490,#REF!,4,FALSE))-2),"*")),"")</f>
        <v>#REF!</v>
      </c>
      <c r="F490" s="42" t="e">
        <f>IF(LEN(VLOOKUP($A490,#REF!,5,FALSE)),IF(INDEX(#REF!,MATCH($A490,#REF!,0),2),LEFT(VLOOKUP($A490,#REF!,5,FALSE),LEN(VLOOKUP($A490,#REF!,5,FALSE))-2),CONCATENATE(LEFT(VLOOKUP($A490,#REF!,5,FALSE),LEN(VLOOKUP($A490,#REF!,5,FALSE))-2),"*")),"")</f>
        <v>#REF!</v>
      </c>
      <c r="G490" s="42" t="e">
        <f>IF(LEN(VLOOKUP($A490,#REF!,6,FALSE)),IF(INDEX(#REF!,MATCH($A490,#REF!,0),3),LEFT(VLOOKUP($A490,#REF!,6,FALSE),LEN(VLOOKUP($A490,#REF!,6,FALSE))-2),CONCATENATE(LEFT(VLOOKUP($A490,#REF!,6,FALSE),LEN(VLOOKUP($A490,#REF!,6,FALSE))-2),"*")),"")</f>
        <v>#REF!</v>
      </c>
      <c r="H490" s="43" t="e">
        <f>IF(LEN(VLOOKUP($A490,#REF!,7,FALSE)),IF(INDEX(#REF!,MATCH($A490,#REF!,0),4),LEFT(VLOOKUP($A490,#REF!,7,FALSE),LEN(VLOOKUP($A490,#REF!,7,FALSE))-2),CONCATENATE(LEFT(VLOOKUP($A490,#REF!,7,FALSE),LEN(VLOOKUP($A490,#REF!,7,FALSE))-2),"*")),"")</f>
        <v>#REF!</v>
      </c>
      <c r="I490" s="54" t="e">
        <f>IF(LEN(VLOOKUP($A490,#REF!,8,FALSE)),UPPER(RIGHT(VLOOKUP($A490,#REF!,8,FALSE),1)),"")</f>
        <v>#REF!</v>
      </c>
      <c r="J490" s="42" t="e">
        <f>IF(LEN(VLOOKUP($A490,#REF!,4,FALSE)),UPPER(RIGHT(VLOOKUP($A490,#REF!,4,FALSE),1)),"")</f>
        <v>#REF!</v>
      </c>
      <c r="K490" s="42" t="e">
        <f>IF(LEN(VLOOKUP($A490,#REF!,5,FALSE)),UPPER(RIGHT(VLOOKUP($A490,#REF!,5,FALSE),1)),"")</f>
        <v>#REF!</v>
      </c>
      <c r="L490" s="42" t="e">
        <f>IF(LEN(VLOOKUP($A490,#REF!,6,FALSE)),UPPER(RIGHT(VLOOKUP($A490,#REF!,6,FALSE),1)),"")</f>
        <v>#REF!</v>
      </c>
      <c r="M490" s="43" t="e">
        <f>IF(LEN(VLOOKUP($A490,#REF!,7,FALSE)),UPPER(RIGHT(VLOOKUP($A490,#REF!,7,FALSE),1)),"")</f>
        <v>#REF!</v>
      </c>
      <c r="N490" s="206"/>
      <c r="O490" s="206"/>
      <c r="P490" s="206"/>
      <c r="Q490" s="206"/>
      <c r="R490" s="206"/>
      <c r="S490" s="63" t="e">
        <f>HLOOKUP("Device Tree Pin Name",#REF!,MATCH($A490,#REF!,0),FALSE)</f>
        <v>#REF!</v>
      </c>
      <c r="T490" s="47" t="e">
        <f>HLOOKUP("power rail",#REF!,MATCH($A490,#REF!,0),FALSE)</f>
        <v>#REF!</v>
      </c>
      <c r="U490" s="62" t="e">
        <f>HLOOKUP("Wake Capable",#REF!,MATCH($A490,#REF!,0),FALSE)</f>
        <v>#REF!</v>
      </c>
      <c r="V490" s="62" t="e">
        <f>HLOOKUP("Strap",#REF!,MATCH($A490,#REF!,0),FALSE)</f>
        <v>#REF!</v>
      </c>
      <c r="W490" s="62"/>
      <c r="X490" s="62"/>
      <c r="Y490" s="62"/>
      <c r="Z490" s="47"/>
      <c r="AA490" s="47" t="e">
        <f>HLOOKUP("Pad type",#REF!,MATCH($A490,#REF!,0),FALSE)</f>
        <v>#REF!</v>
      </c>
      <c r="AB490" s="63"/>
      <c r="AC490" s="63" t="e">
        <f>HLOOKUP("POR Pin State",#REF!,MATCH($A490,#REF!,0),FALSE)</f>
        <v>#REF!</v>
      </c>
      <c r="AD490" s="208"/>
      <c r="AE490" s="208"/>
      <c r="AF490" s="208"/>
      <c r="AG490" s="208"/>
      <c r="AH490" s="209"/>
      <c r="AI490" s="209"/>
      <c r="AJ490" s="210"/>
      <c r="AK490" s="210"/>
      <c r="AL490" s="210"/>
      <c r="AM490" s="210"/>
      <c r="AN490" s="210"/>
      <c r="AO490" s="210"/>
      <c r="AP490" s="210"/>
      <c r="AQ490" s="237" t="s">
        <v>1100</v>
      </c>
      <c r="AR490" s="105"/>
      <c r="AS490" s="105"/>
      <c r="AT490" s="105"/>
      <c r="AU490" s="105"/>
      <c r="AV490" s="105"/>
      <c r="AW490" s="105"/>
      <c r="AX490" s="105"/>
      <c r="AY490" s="105"/>
      <c r="AZ490" s="105"/>
      <c r="BA490" s="105"/>
      <c r="BB490" s="218"/>
      <c r="BC490" s="105"/>
      <c r="BD490" s="219"/>
      <c r="BE490" s="231" t="s">
        <v>1099</v>
      </c>
      <c r="BF490" s="147" t="e">
        <f>VLOOKUP($A490,#REF!,34,FALSE)</f>
        <v>#REF!</v>
      </c>
      <c r="BG490" s="148" t="e">
        <f>VLOOKUP($A490,#REF!,22,FALSE)</f>
        <v>#REF!</v>
      </c>
      <c r="BH490" s="149"/>
    </row>
    <row r="491" s="5" customFormat="1" ht="12.95" customHeight="1" spans="1:60">
      <c r="A491" s="48" t="s">
        <v>1101</v>
      </c>
      <c r="B491" s="38" t="e">
        <f>VLOOKUP($A491,#REF!,34,FALSE)</f>
        <v>#REF!</v>
      </c>
      <c r="C491" s="39" t="str">
        <f t="shared" si="179"/>
        <v>unused_UPHY2_TX6P</v>
      </c>
      <c r="D491" s="40" t="e">
        <f>IF(LEN(VLOOKUP($A491,#REF!,8,FALSE)),LEFT(VLOOKUP($A491,#REF!,8,FALSE),LEN(VLOOKUP($A491,#REF!,8,FALSE))-2),"")</f>
        <v>#REF!</v>
      </c>
      <c r="E491" s="41" t="e">
        <f>IF(LEN(VLOOKUP($A491,#REF!,4,FALSE)),IF(INDEX(#REF!,MATCH($A491,#REF!,0),1),LEFT(VLOOKUP($A491,#REF!,4,FALSE),LEN(VLOOKUP($A491,#REF!,4,FALSE))-2),CONCATENATE(LEFT(VLOOKUP($A491,#REF!,4,FALSE),LEN(VLOOKUP($A491,#REF!,4,FALSE))-2),"*")),"")</f>
        <v>#REF!</v>
      </c>
      <c r="F491" s="42" t="e">
        <f>IF(LEN(VLOOKUP($A491,#REF!,5,FALSE)),IF(INDEX(#REF!,MATCH($A491,#REF!,0),2),LEFT(VLOOKUP($A491,#REF!,5,FALSE),LEN(VLOOKUP($A491,#REF!,5,FALSE))-2),CONCATENATE(LEFT(VLOOKUP($A491,#REF!,5,FALSE),LEN(VLOOKUP($A491,#REF!,5,FALSE))-2),"*")),"")</f>
        <v>#REF!</v>
      </c>
      <c r="G491" s="42" t="e">
        <f>IF(LEN(VLOOKUP($A491,#REF!,6,FALSE)),IF(INDEX(#REF!,MATCH($A491,#REF!,0),3),LEFT(VLOOKUP($A491,#REF!,6,FALSE),LEN(VLOOKUP($A491,#REF!,6,FALSE))-2),CONCATENATE(LEFT(VLOOKUP($A491,#REF!,6,FALSE),LEN(VLOOKUP($A491,#REF!,6,FALSE))-2),"*")),"")</f>
        <v>#REF!</v>
      </c>
      <c r="H491" s="43" t="e">
        <f>IF(LEN(VLOOKUP($A491,#REF!,7,FALSE)),IF(INDEX(#REF!,MATCH($A491,#REF!,0),4),LEFT(VLOOKUP($A491,#REF!,7,FALSE),LEN(VLOOKUP($A491,#REF!,7,FALSE))-2),CONCATENATE(LEFT(VLOOKUP($A491,#REF!,7,FALSE),LEN(VLOOKUP($A491,#REF!,7,FALSE))-2),"*")),"")</f>
        <v>#REF!</v>
      </c>
      <c r="I491" s="54" t="e">
        <f>IF(LEN(VLOOKUP($A491,#REF!,8,FALSE)),UPPER(RIGHT(VLOOKUP($A491,#REF!,8,FALSE),1)),"")</f>
        <v>#REF!</v>
      </c>
      <c r="J491" s="42" t="e">
        <f>IF(LEN(VLOOKUP($A491,#REF!,4,FALSE)),UPPER(RIGHT(VLOOKUP($A491,#REF!,4,FALSE),1)),"")</f>
        <v>#REF!</v>
      </c>
      <c r="K491" s="42" t="e">
        <f>IF(LEN(VLOOKUP($A491,#REF!,5,FALSE)),UPPER(RIGHT(VLOOKUP($A491,#REF!,5,FALSE),1)),"")</f>
        <v>#REF!</v>
      </c>
      <c r="L491" s="42" t="e">
        <f>IF(LEN(VLOOKUP($A491,#REF!,6,FALSE)),UPPER(RIGHT(VLOOKUP($A491,#REF!,6,FALSE),1)),"")</f>
        <v>#REF!</v>
      </c>
      <c r="M491" s="43" t="e">
        <f>IF(LEN(VLOOKUP($A491,#REF!,7,FALSE)),UPPER(RIGHT(VLOOKUP($A491,#REF!,7,FALSE),1)),"")</f>
        <v>#REF!</v>
      </c>
      <c r="N491" s="206"/>
      <c r="O491" s="206"/>
      <c r="P491" s="206"/>
      <c r="Q491" s="206"/>
      <c r="R491" s="206"/>
      <c r="S491" s="63" t="e">
        <f>HLOOKUP("Device Tree Pin Name",#REF!,MATCH($A491,#REF!,0),FALSE)</f>
        <v>#REF!</v>
      </c>
      <c r="T491" s="47" t="e">
        <f>HLOOKUP("power rail",#REF!,MATCH($A491,#REF!,0),FALSE)</f>
        <v>#REF!</v>
      </c>
      <c r="U491" s="247"/>
      <c r="V491" s="247"/>
      <c r="W491" s="247"/>
      <c r="X491" s="247"/>
      <c r="Y491" s="247"/>
      <c r="Z491" s="47"/>
      <c r="AA491" s="47" t="e">
        <f>HLOOKUP("Pad type",#REF!,MATCH($A491,#REF!,0),FALSE)</f>
        <v>#REF!</v>
      </c>
      <c r="AB491" s="248"/>
      <c r="AC491" s="248"/>
      <c r="AD491" s="208"/>
      <c r="AE491" s="208"/>
      <c r="AF491" s="208"/>
      <c r="AG491" s="208"/>
      <c r="AH491" s="209"/>
      <c r="AI491" s="209"/>
      <c r="AJ491" s="210"/>
      <c r="AK491" s="210"/>
      <c r="AL491" s="210"/>
      <c r="AM491" s="210"/>
      <c r="AN491" s="210"/>
      <c r="AO491" s="210"/>
      <c r="AP491" s="210"/>
      <c r="AQ491" s="237" t="s">
        <v>1102</v>
      </c>
      <c r="AR491" s="105"/>
      <c r="AS491" s="105"/>
      <c r="AT491" s="105"/>
      <c r="AU491" s="105"/>
      <c r="AV491" s="105"/>
      <c r="AW491" s="105"/>
      <c r="AX491" s="105"/>
      <c r="AY491" s="105"/>
      <c r="AZ491" s="105"/>
      <c r="BA491" s="105"/>
      <c r="BB491" s="218"/>
      <c r="BC491" s="105"/>
      <c r="BD491" s="219"/>
      <c r="BE491" s="231" t="s">
        <v>1101</v>
      </c>
      <c r="BF491" s="147" t="e">
        <f>VLOOKUP($A491,#REF!,34,FALSE)</f>
        <v>#REF!</v>
      </c>
      <c r="BG491" s="148" t="e">
        <f>VLOOKUP($A491,#REF!,22,FALSE)</f>
        <v>#REF!</v>
      </c>
      <c r="BH491" s="149"/>
    </row>
    <row r="492" s="5" customFormat="1" ht="12.95" customHeight="1" spans="1:60">
      <c r="A492" s="48" t="s">
        <v>1103</v>
      </c>
      <c r="B492" s="38" t="e">
        <f>VLOOKUP($A492,#REF!,34,FALSE)</f>
        <v>#REF!</v>
      </c>
      <c r="C492" s="39" t="str">
        <f t="shared" si="179"/>
        <v>unused_UPHY2_TX6N</v>
      </c>
      <c r="D492" s="40" t="e">
        <f>IF(LEN(VLOOKUP($A492,#REF!,8,FALSE)),LEFT(VLOOKUP($A492,#REF!,8,FALSE),LEN(VLOOKUP($A492,#REF!,8,FALSE))-2),"")</f>
        <v>#REF!</v>
      </c>
      <c r="E492" s="41" t="e">
        <f>IF(LEN(VLOOKUP($A492,#REF!,4,FALSE)),IF(INDEX(#REF!,MATCH($A492,#REF!,0),1),LEFT(VLOOKUP($A492,#REF!,4,FALSE),LEN(VLOOKUP($A492,#REF!,4,FALSE))-2),CONCATENATE(LEFT(VLOOKUP($A492,#REF!,4,FALSE),LEN(VLOOKUP($A492,#REF!,4,FALSE))-2),"*")),"")</f>
        <v>#REF!</v>
      </c>
      <c r="F492" s="42" t="e">
        <f>IF(LEN(VLOOKUP($A492,#REF!,5,FALSE)),IF(INDEX(#REF!,MATCH($A492,#REF!,0),2),LEFT(VLOOKUP($A492,#REF!,5,FALSE),LEN(VLOOKUP($A492,#REF!,5,FALSE))-2),CONCATENATE(LEFT(VLOOKUP($A492,#REF!,5,FALSE),LEN(VLOOKUP($A492,#REF!,5,FALSE))-2),"*")),"")</f>
        <v>#REF!</v>
      </c>
      <c r="G492" s="42" t="e">
        <f>IF(LEN(VLOOKUP($A492,#REF!,6,FALSE)),IF(INDEX(#REF!,MATCH($A492,#REF!,0),3),LEFT(VLOOKUP($A492,#REF!,6,FALSE),LEN(VLOOKUP($A492,#REF!,6,FALSE))-2),CONCATENATE(LEFT(VLOOKUP($A492,#REF!,6,FALSE),LEN(VLOOKUP($A492,#REF!,6,FALSE))-2),"*")),"")</f>
        <v>#REF!</v>
      </c>
      <c r="H492" s="43" t="e">
        <f>IF(LEN(VLOOKUP($A492,#REF!,7,FALSE)),IF(INDEX(#REF!,MATCH($A492,#REF!,0),4),LEFT(VLOOKUP($A492,#REF!,7,FALSE),LEN(VLOOKUP($A492,#REF!,7,FALSE))-2),CONCATENATE(LEFT(VLOOKUP($A492,#REF!,7,FALSE),LEN(VLOOKUP($A492,#REF!,7,FALSE))-2),"*")),"")</f>
        <v>#REF!</v>
      </c>
      <c r="I492" s="54" t="e">
        <f>IF(LEN(VLOOKUP($A492,#REF!,8,FALSE)),UPPER(RIGHT(VLOOKUP($A492,#REF!,8,FALSE),1)),"")</f>
        <v>#REF!</v>
      </c>
      <c r="J492" s="42" t="e">
        <f>IF(LEN(VLOOKUP($A492,#REF!,4,FALSE)),UPPER(RIGHT(VLOOKUP($A492,#REF!,4,FALSE),1)),"")</f>
        <v>#REF!</v>
      </c>
      <c r="K492" s="42" t="e">
        <f>IF(LEN(VLOOKUP($A492,#REF!,5,FALSE)),UPPER(RIGHT(VLOOKUP($A492,#REF!,5,FALSE),1)),"")</f>
        <v>#REF!</v>
      </c>
      <c r="L492" s="42" t="e">
        <f>IF(LEN(VLOOKUP($A492,#REF!,6,FALSE)),UPPER(RIGHT(VLOOKUP($A492,#REF!,6,FALSE),1)),"")</f>
        <v>#REF!</v>
      </c>
      <c r="M492" s="43" t="e">
        <f>IF(LEN(VLOOKUP($A492,#REF!,7,FALSE)),UPPER(RIGHT(VLOOKUP($A492,#REF!,7,FALSE),1)),"")</f>
        <v>#REF!</v>
      </c>
      <c r="N492" s="206"/>
      <c r="O492" s="206"/>
      <c r="P492" s="206"/>
      <c r="Q492" s="206"/>
      <c r="R492" s="206"/>
      <c r="S492" s="63" t="e">
        <f>HLOOKUP("Device Tree Pin Name",#REF!,MATCH($A492,#REF!,0),FALSE)</f>
        <v>#REF!</v>
      </c>
      <c r="T492" s="47" t="e">
        <f>HLOOKUP("power rail",#REF!,MATCH($A492,#REF!,0),FALSE)</f>
        <v>#REF!</v>
      </c>
      <c r="U492" s="62" t="e">
        <f>HLOOKUP("Wake Capable",#REF!,MATCH($A492,#REF!,0),FALSE)</f>
        <v>#REF!</v>
      </c>
      <c r="V492" s="62" t="e">
        <f>HLOOKUP("Strap",#REF!,MATCH($A492,#REF!,0),FALSE)</f>
        <v>#REF!</v>
      </c>
      <c r="W492" s="62"/>
      <c r="X492" s="62"/>
      <c r="Y492" s="62"/>
      <c r="Z492" s="47"/>
      <c r="AA492" s="47" t="e">
        <f>HLOOKUP("Pad type",#REF!,MATCH($A492,#REF!,0),FALSE)</f>
        <v>#REF!</v>
      </c>
      <c r="AB492" s="61"/>
      <c r="AC492" s="61" t="e">
        <f>HLOOKUP("POR Pin State",#REF!,MATCH($A492,#REF!,0),FALSE)</f>
        <v>#REF!</v>
      </c>
      <c r="AD492" s="208"/>
      <c r="AE492" s="208"/>
      <c r="AF492" s="208"/>
      <c r="AG492" s="208"/>
      <c r="AH492" s="209"/>
      <c r="AI492" s="209"/>
      <c r="AJ492" s="210"/>
      <c r="AK492" s="210"/>
      <c r="AL492" s="210"/>
      <c r="AM492" s="210"/>
      <c r="AN492" s="210"/>
      <c r="AO492" s="210"/>
      <c r="AP492" s="210"/>
      <c r="AQ492" s="236" t="s">
        <v>1104</v>
      </c>
      <c r="AR492" s="105"/>
      <c r="AS492" s="105"/>
      <c r="AT492" s="105"/>
      <c r="AU492" s="105"/>
      <c r="AV492" s="105"/>
      <c r="AW492" s="105"/>
      <c r="AX492" s="105"/>
      <c r="AY492" s="105"/>
      <c r="AZ492" s="105"/>
      <c r="BA492" s="105"/>
      <c r="BB492" s="218"/>
      <c r="BC492" s="105"/>
      <c r="BD492" s="219"/>
      <c r="BE492" s="231" t="s">
        <v>1103</v>
      </c>
      <c r="BF492" s="147" t="e">
        <f>VLOOKUP($A492,#REF!,34,FALSE)</f>
        <v>#REF!</v>
      </c>
      <c r="BG492" s="148" t="e">
        <f>VLOOKUP($A492,#REF!,22,FALSE)</f>
        <v>#REF!</v>
      </c>
      <c r="BH492" s="149"/>
    </row>
    <row r="493" s="5" customFormat="1" ht="12.95" customHeight="1" spans="1:60">
      <c r="A493" s="48" t="s">
        <v>1105</v>
      </c>
      <c r="B493" s="38" t="e">
        <f>VLOOKUP($A493,#REF!,34,FALSE)</f>
        <v>#REF!</v>
      </c>
      <c r="C493" s="39" t="str">
        <f t="shared" si="179"/>
        <v>unused_UPHY2_RX7P</v>
      </c>
      <c r="D493" s="40" t="e">
        <f>IF(LEN(VLOOKUP($A493,#REF!,8,FALSE)),LEFT(VLOOKUP($A493,#REF!,8,FALSE),LEN(VLOOKUP($A493,#REF!,8,FALSE))-2),"")</f>
        <v>#REF!</v>
      </c>
      <c r="E493" s="41" t="e">
        <f>IF(LEN(VLOOKUP($A493,#REF!,4,FALSE)),IF(INDEX(#REF!,MATCH($A493,#REF!,0),1),LEFT(VLOOKUP($A493,#REF!,4,FALSE),LEN(VLOOKUP($A493,#REF!,4,FALSE))-2),CONCATENATE(LEFT(VLOOKUP($A493,#REF!,4,FALSE),LEN(VLOOKUP($A493,#REF!,4,FALSE))-2),"*")),"")</f>
        <v>#REF!</v>
      </c>
      <c r="F493" s="42" t="e">
        <f>IF(LEN(VLOOKUP($A493,#REF!,5,FALSE)),IF(INDEX(#REF!,MATCH($A493,#REF!,0),2),LEFT(VLOOKUP($A493,#REF!,5,FALSE),LEN(VLOOKUP($A493,#REF!,5,FALSE))-2),CONCATENATE(LEFT(VLOOKUP($A493,#REF!,5,FALSE),LEN(VLOOKUP($A493,#REF!,5,FALSE))-2),"*")),"")</f>
        <v>#REF!</v>
      </c>
      <c r="G493" s="42" t="e">
        <f>IF(LEN(VLOOKUP($A493,#REF!,6,FALSE)),IF(INDEX(#REF!,MATCH($A493,#REF!,0),3),LEFT(VLOOKUP($A493,#REF!,6,FALSE),LEN(VLOOKUP($A493,#REF!,6,FALSE))-2),CONCATENATE(LEFT(VLOOKUP($A493,#REF!,6,FALSE),LEN(VLOOKUP($A493,#REF!,6,FALSE))-2),"*")),"")</f>
        <v>#REF!</v>
      </c>
      <c r="H493" s="43" t="e">
        <f>IF(LEN(VLOOKUP($A493,#REF!,7,FALSE)),IF(INDEX(#REF!,MATCH($A493,#REF!,0),4),LEFT(VLOOKUP($A493,#REF!,7,FALSE),LEN(VLOOKUP($A493,#REF!,7,FALSE))-2),CONCATENATE(LEFT(VLOOKUP($A493,#REF!,7,FALSE),LEN(VLOOKUP($A493,#REF!,7,FALSE))-2),"*")),"")</f>
        <v>#REF!</v>
      </c>
      <c r="I493" s="54" t="e">
        <f>IF(LEN(VLOOKUP($A493,#REF!,8,FALSE)),UPPER(RIGHT(VLOOKUP($A493,#REF!,8,FALSE),1)),"")</f>
        <v>#REF!</v>
      </c>
      <c r="J493" s="42" t="e">
        <f>IF(LEN(VLOOKUP($A493,#REF!,4,FALSE)),UPPER(RIGHT(VLOOKUP($A493,#REF!,4,FALSE),1)),"")</f>
        <v>#REF!</v>
      </c>
      <c r="K493" s="42" t="e">
        <f>IF(LEN(VLOOKUP($A493,#REF!,5,FALSE)),UPPER(RIGHT(VLOOKUP($A493,#REF!,5,FALSE),1)),"")</f>
        <v>#REF!</v>
      </c>
      <c r="L493" s="42" t="e">
        <f>IF(LEN(VLOOKUP($A493,#REF!,6,FALSE)),UPPER(RIGHT(VLOOKUP($A493,#REF!,6,FALSE),1)),"")</f>
        <v>#REF!</v>
      </c>
      <c r="M493" s="43" t="e">
        <f>IF(LEN(VLOOKUP($A493,#REF!,7,FALSE)),UPPER(RIGHT(VLOOKUP($A493,#REF!,7,FALSE),1)),"")</f>
        <v>#REF!</v>
      </c>
      <c r="N493" s="206"/>
      <c r="O493" s="206"/>
      <c r="P493" s="206"/>
      <c r="Q493" s="206"/>
      <c r="R493" s="206"/>
      <c r="S493" s="63" t="e">
        <f>HLOOKUP("Device Tree Pin Name",#REF!,MATCH($A493,#REF!,0),FALSE)</f>
        <v>#REF!</v>
      </c>
      <c r="T493" s="47" t="e">
        <f>HLOOKUP("power rail",#REF!,MATCH($A493,#REF!,0),FALSE)</f>
        <v>#REF!</v>
      </c>
      <c r="U493" s="62" t="e">
        <f>HLOOKUP("Wake Capable",#REF!,MATCH($A493,#REF!,0),FALSE)</f>
        <v>#REF!</v>
      </c>
      <c r="V493" s="62" t="e">
        <f>HLOOKUP("Strap",#REF!,MATCH($A493,#REF!,0),FALSE)</f>
        <v>#REF!</v>
      </c>
      <c r="W493" s="62"/>
      <c r="X493" s="62"/>
      <c r="Y493" s="62"/>
      <c r="Z493" s="47"/>
      <c r="AA493" s="47" t="e">
        <f>HLOOKUP("Pad type",#REF!,MATCH($A493,#REF!,0),FALSE)</f>
        <v>#REF!</v>
      </c>
      <c r="AB493" s="63"/>
      <c r="AC493" s="63" t="e">
        <f>HLOOKUP("POR Pin State",#REF!,MATCH($A493,#REF!,0),FALSE)</f>
        <v>#REF!</v>
      </c>
      <c r="AD493" s="208"/>
      <c r="AE493" s="208"/>
      <c r="AF493" s="208"/>
      <c r="AG493" s="208"/>
      <c r="AH493" s="209"/>
      <c r="AI493" s="209"/>
      <c r="AJ493" s="210"/>
      <c r="AK493" s="210"/>
      <c r="AL493" s="210"/>
      <c r="AM493" s="210"/>
      <c r="AN493" s="210"/>
      <c r="AO493" s="210"/>
      <c r="AP493" s="210"/>
      <c r="AQ493" s="237" t="s">
        <v>1106</v>
      </c>
      <c r="AR493" s="105"/>
      <c r="AS493" s="105"/>
      <c r="AT493" s="105"/>
      <c r="AU493" s="105"/>
      <c r="AV493" s="105"/>
      <c r="AW493" s="105"/>
      <c r="AX493" s="105"/>
      <c r="AY493" s="105"/>
      <c r="AZ493" s="105"/>
      <c r="BA493" s="105"/>
      <c r="BB493" s="218"/>
      <c r="BC493" s="105"/>
      <c r="BD493" s="219"/>
      <c r="BE493" s="231" t="s">
        <v>1105</v>
      </c>
      <c r="BF493" s="147" t="e">
        <f>VLOOKUP($A493,#REF!,34,FALSE)</f>
        <v>#REF!</v>
      </c>
      <c r="BG493" s="148" t="e">
        <f>VLOOKUP($A493,#REF!,22,FALSE)</f>
        <v>#REF!</v>
      </c>
      <c r="BH493" s="149"/>
    </row>
    <row r="494" s="5" customFormat="1" ht="12.95" customHeight="1" spans="1:60">
      <c r="A494" s="48" t="s">
        <v>1107</v>
      </c>
      <c r="B494" s="38" t="e">
        <f>VLOOKUP($A494,#REF!,34,FALSE)</f>
        <v>#REF!</v>
      </c>
      <c r="C494" s="39" t="str">
        <f t="shared" si="179"/>
        <v>unused_UPHY2_RX7N</v>
      </c>
      <c r="D494" s="40" t="e">
        <f>IF(LEN(VLOOKUP($A494,#REF!,8,FALSE)),LEFT(VLOOKUP($A494,#REF!,8,FALSE),LEN(VLOOKUP($A494,#REF!,8,FALSE))-2),"")</f>
        <v>#REF!</v>
      </c>
      <c r="E494" s="41" t="e">
        <f>IF(LEN(VLOOKUP($A494,#REF!,4,FALSE)),IF(INDEX(#REF!,MATCH($A494,#REF!,0),1),LEFT(VLOOKUP($A494,#REF!,4,FALSE),LEN(VLOOKUP($A494,#REF!,4,FALSE))-2),CONCATENATE(LEFT(VLOOKUP($A494,#REF!,4,FALSE),LEN(VLOOKUP($A494,#REF!,4,FALSE))-2),"*")),"")</f>
        <v>#REF!</v>
      </c>
      <c r="F494" s="42" t="e">
        <f>IF(LEN(VLOOKUP($A494,#REF!,5,FALSE)),IF(INDEX(#REF!,MATCH($A494,#REF!,0),2),LEFT(VLOOKUP($A494,#REF!,5,FALSE),LEN(VLOOKUP($A494,#REF!,5,FALSE))-2),CONCATENATE(LEFT(VLOOKUP($A494,#REF!,5,FALSE),LEN(VLOOKUP($A494,#REF!,5,FALSE))-2),"*")),"")</f>
        <v>#REF!</v>
      </c>
      <c r="G494" s="42" t="e">
        <f>IF(LEN(VLOOKUP($A494,#REF!,6,FALSE)),IF(INDEX(#REF!,MATCH($A494,#REF!,0),3),LEFT(VLOOKUP($A494,#REF!,6,FALSE),LEN(VLOOKUP($A494,#REF!,6,FALSE))-2),CONCATENATE(LEFT(VLOOKUP($A494,#REF!,6,FALSE),LEN(VLOOKUP($A494,#REF!,6,FALSE))-2),"*")),"")</f>
        <v>#REF!</v>
      </c>
      <c r="H494" s="43" t="e">
        <f>IF(LEN(VLOOKUP($A494,#REF!,7,FALSE)),IF(INDEX(#REF!,MATCH($A494,#REF!,0),4),LEFT(VLOOKUP($A494,#REF!,7,FALSE),LEN(VLOOKUP($A494,#REF!,7,FALSE))-2),CONCATENATE(LEFT(VLOOKUP($A494,#REF!,7,FALSE),LEN(VLOOKUP($A494,#REF!,7,FALSE))-2),"*")),"")</f>
        <v>#REF!</v>
      </c>
      <c r="I494" s="54" t="e">
        <f>IF(LEN(VLOOKUP($A494,#REF!,8,FALSE)),UPPER(RIGHT(VLOOKUP($A494,#REF!,8,FALSE),1)),"")</f>
        <v>#REF!</v>
      </c>
      <c r="J494" s="42" t="e">
        <f>IF(LEN(VLOOKUP($A494,#REF!,4,FALSE)),UPPER(RIGHT(VLOOKUP($A494,#REF!,4,FALSE),1)),"")</f>
        <v>#REF!</v>
      </c>
      <c r="K494" s="42" t="e">
        <f>IF(LEN(VLOOKUP($A494,#REF!,5,FALSE)),UPPER(RIGHT(VLOOKUP($A494,#REF!,5,FALSE),1)),"")</f>
        <v>#REF!</v>
      </c>
      <c r="L494" s="42" t="e">
        <f>IF(LEN(VLOOKUP($A494,#REF!,6,FALSE)),UPPER(RIGHT(VLOOKUP($A494,#REF!,6,FALSE),1)),"")</f>
        <v>#REF!</v>
      </c>
      <c r="M494" s="43" t="e">
        <f>IF(LEN(VLOOKUP($A494,#REF!,7,FALSE)),UPPER(RIGHT(VLOOKUP($A494,#REF!,7,FALSE),1)),"")</f>
        <v>#REF!</v>
      </c>
      <c r="N494" s="206"/>
      <c r="O494" s="206"/>
      <c r="P494" s="206"/>
      <c r="Q494" s="206"/>
      <c r="R494" s="206"/>
      <c r="S494" s="63" t="e">
        <f>HLOOKUP("Device Tree Pin Name",#REF!,MATCH($A494,#REF!,0),FALSE)</f>
        <v>#REF!</v>
      </c>
      <c r="T494" s="47" t="e">
        <f>HLOOKUP("power rail",#REF!,MATCH($A494,#REF!,0),FALSE)</f>
        <v>#REF!</v>
      </c>
      <c r="U494" s="62" t="e">
        <f>HLOOKUP("Wake Capable",#REF!,MATCH($A494,#REF!,0),FALSE)</f>
        <v>#REF!</v>
      </c>
      <c r="V494" s="62" t="e">
        <f>HLOOKUP("Strap",#REF!,MATCH($A494,#REF!,0),FALSE)</f>
        <v>#REF!</v>
      </c>
      <c r="W494" s="62"/>
      <c r="X494" s="62"/>
      <c r="Y494" s="62"/>
      <c r="Z494" s="47"/>
      <c r="AA494" s="47" t="e">
        <f>HLOOKUP("Pad type",#REF!,MATCH($A494,#REF!,0),FALSE)</f>
        <v>#REF!</v>
      </c>
      <c r="AB494" s="63"/>
      <c r="AC494" s="63" t="e">
        <f>HLOOKUP("POR Pin State",#REF!,MATCH($A494,#REF!,0),FALSE)</f>
        <v>#REF!</v>
      </c>
      <c r="AD494" s="208"/>
      <c r="AE494" s="208"/>
      <c r="AF494" s="208"/>
      <c r="AG494" s="208"/>
      <c r="AH494" s="209"/>
      <c r="AI494" s="209"/>
      <c r="AJ494" s="210"/>
      <c r="AK494" s="210"/>
      <c r="AL494" s="210"/>
      <c r="AM494" s="210"/>
      <c r="AN494" s="210"/>
      <c r="AO494" s="210"/>
      <c r="AP494" s="210"/>
      <c r="AQ494" s="236" t="s">
        <v>1108</v>
      </c>
      <c r="AR494" s="105"/>
      <c r="AS494" s="105"/>
      <c r="AT494" s="105"/>
      <c r="AU494" s="105"/>
      <c r="AV494" s="105"/>
      <c r="AW494" s="105"/>
      <c r="AX494" s="105"/>
      <c r="AY494" s="105"/>
      <c r="AZ494" s="105"/>
      <c r="BA494" s="105"/>
      <c r="BB494" s="218"/>
      <c r="BC494" s="105"/>
      <c r="BD494" s="219"/>
      <c r="BE494" s="231" t="s">
        <v>1107</v>
      </c>
      <c r="BF494" s="147" t="e">
        <f>VLOOKUP($A494,#REF!,34,FALSE)</f>
        <v>#REF!</v>
      </c>
      <c r="BG494" s="148" t="e">
        <f>VLOOKUP($A494,#REF!,22,FALSE)</f>
        <v>#REF!</v>
      </c>
      <c r="BH494" s="149"/>
    </row>
    <row r="495" s="5" customFormat="1" ht="12.95" customHeight="1" spans="1:60">
      <c r="A495" s="48" t="s">
        <v>1109</v>
      </c>
      <c r="B495" s="38" t="e">
        <f>VLOOKUP($A495,#REF!,34,FALSE)</f>
        <v>#REF!</v>
      </c>
      <c r="C495" s="39" t="str">
        <f t="shared" si="179"/>
        <v>unused_UPHY2_TX7P</v>
      </c>
      <c r="D495" s="40" t="e">
        <f>IF(LEN(VLOOKUP($A495,#REF!,8,FALSE)),LEFT(VLOOKUP($A495,#REF!,8,FALSE),LEN(VLOOKUP($A495,#REF!,8,FALSE))-2),"")</f>
        <v>#REF!</v>
      </c>
      <c r="E495" s="41" t="e">
        <f>IF(LEN(VLOOKUP($A495,#REF!,4,FALSE)),IF(INDEX(#REF!,MATCH($A495,#REF!,0),1),LEFT(VLOOKUP($A495,#REF!,4,FALSE),LEN(VLOOKUP($A495,#REF!,4,FALSE))-2),CONCATENATE(LEFT(VLOOKUP($A495,#REF!,4,FALSE),LEN(VLOOKUP($A495,#REF!,4,FALSE))-2),"*")),"")</f>
        <v>#REF!</v>
      </c>
      <c r="F495" s="42" t="e">
        <f>IF(LEN(VLOOKUP($A495,#REF!,5,FALSE)),IF(INDEX(#REF!,MATCH($A495,#REF!,0),2),LEFT(VLOOKUP($A495,#REF!,5,FALSE),LEN(VLOOKUP($A495,#REF!,5,FALSE))-2),CONCATENATE(LEFT(VLOOKUP($A495,#REF!,5,FALSE),LEN(VLOOKUP($A495,#REF!,5,FALSE))-2),"*")),"")</f>
        <v>#REF!</v>
      </c>
      <c r="G495" s="42" t="e">
        <f>IF(LEN(VLOOKUP($A495,#REF!,6,FALSE)),IF(INDEX(#REF!,MATCH($A495,#REF!,0),3),LEFT(VLOOKUP($A495,#REF!,6,FALSE),LEN(VLOOKUP($A495,#REF!,6,FALSE))-2),CONCATENATE(LEFT(VLOOKUP($A495,#REF!,6,FALSE),LEN(VLOOKUP($A495,#REF!,6,FALSE))-2),"*")),"")</f>
        <v>#REF!</v>
      </c>
      <c r="H495" s="43" t="e">
        <f>IF(LEN(VLOOKUP($A495,#REF!,7,FALSE)),IF(INDEX(#REF!,MATCH($A495,#REF!,0),4),LEFT(VLOOKUP($A495,#REF!,7,FALSE),LEN(VLOOKUP($A495,#REF!,7,FALSE))-2),CONCATENATE(LEFT(VLOOKUP($A495,#REF!,7,FALSE),LEN(VLOOKUP($A495,#REF!,7,FALSE))-2),"*")),"")</f>
        <v>#REF!</v>
      </c>
      <c r="I495" s="54" t="e">
        <f>IF(LEN(VLOOKUP($A495,#REF!,8,FALSE)),UPPER(RIGHT(VLOOKUP($A495,#REF!,8,FALSE),1)),"")</f>
        <v>#REF!</v>
      </c>
      <c r="J495" s="42" t="e">
        <f>IF(LEN(VLOOKUP($A495,#REF!,4,FALSE)),UPPER(RIGHT(VLOOKUP($A495,#REF!,4,FALSE),1)),"")</f>
        <v>#REF!</v>
      </c>
      <c r="K495" s="42" t="e">
        <f>IF(LEN(VLOOKUP($A495,#REF!,5,FALSE)),UPPER(RIGHT(VLOOKUP($A495,#REF!,5,FALSE),1)),"")</f>
        <v>#REF!</v>
      </c>
      <c r="L495" s="42" t="e">
        <f>IF(LEN(VLOOKUP($A495,#REF!,6,FALSE)),UPPER(RIGHT(VLOOKUP($A495,#REF!,6,FALSE),1)),"")</f>
        <v>#REF!</v>
      </c>
      <c r="M495" s="43" t="e">
        <f>IF(LEN(VLOOKUP($A495,#REF!,7,FALSE)),UPPER(RIGHT(VLOOKUP($A495,#REF!,7,FALSE),1)),"")</f>
        <v>#REF!</v>
      </c>
      <c r="N495" s="206"/>
      <c r="O495" s="206"/>
      <c r="P495" s="206"/>
      <c r="Q495" s="206"/>
      <c r="R495" s="206"/>
      <c r="S495" s="63" t="e">
        <f>HLOOKUP("Device Tree Pin Name",#REF!,MATCH($A495,#REF!,0),FALSE)</f>
        <v>#REF!</v>
      </c>
      <c r="T495" s="47" t="e">
        <f>HLOOKUP("power rail",#REF!,MATCH($A495,#REF!,0),FALSE)</f>
        <v>#REF!</v>
      </c>
      <c r="U495" s="62" t="e">
        <f>HLOOKUP("Wake Capable",#REF!,MATCH($A495,#REF!,0),FALSE)</f>
        <v>#REF!</v>
      </c>
      <c r="V495" s="62" t="e">
        <f>HLOOKUP("Strap",#REF!,MATCH($A495,#REF!,0),FALSE)</f>
        <v>#REF!</v>
      </c>
      <c r="W495" s="62"/>
      <c r="X495" s="62"/>
      <c r="Y495" s="62"/>
      <c r="Z495" s="47"/>
      <c r="AA495" s="47" t="e">
        <f>HLOOKUP("Pad type",#REF!,MATCH($A495,#REF!,0),FALSE)</f>
        <v>#REF!</v>
      </c>
      <c r="AB495" s="63"/>
      <c r="AC495" s="63" t="e">
        <f>HLOOKUP("POR Pin State",#REF!,MATCH($A495,#REF!,0),FALSE)</f>
        <v>#REF!</v>
      </c>
      <c r="AD495" s="208"/>
      <c r="AE495" s="208"/>
      <c r="AF495" s="208"/>
      <c r="AG495" s="208"/>
      <c r="AH495" s="209"/>
      <c r="AI495" s="209"/>
      <c r="AJ495" s="210"/>
      <c r="AK495" s="210"/>
      <c r="AL495" s="210"/>
      <c r="AM495" s="210"/>
      <c r="AN495" s="210"/>
      <c r="AO495" s="210"/>
      <c r="AP495" s="210"/>
      <c r="AQ495" s="237" t="s">
        <v>1110</v>
      </c>
      <c r="AR495" s="105"/>
      <c r="AS495" s="105"/>
      <c r="AT495" s="105"/>
      <c r="AU495" s="105"/>
      <c r="AV495" s="105"/>
      <c r="AW495" s="105"/>
      <c r="AX495" s="105"/>
      <c r="AY495" s="105"/>
      <c r="AZ495" s="105"/>
      <c r="BA495" s="105"/>
      <c r="BB495" s="218"/>
      <c r="BC495" s="105"/>
      <c r="BD495" s="219"/>
      <c r="BE495" s="231" t="s">
        <v>1109</v>
      </c>
      <c r="BF495" s="147" t="e">
        <f>VLOOKUP($A495,#REF!,34,FALSE)</f>
        <v>#REF!</v>
      </c>
      <c r="BG495" s="148" t="e">
        <f>VLOOKUP($A495,#REF!,22,FALSE)</f>
        <v>#REF!</v>
      </c>
      <c r="BH495" s="149"/>
    </row>
    <row r="496" s="5" customFormat="1" ht="12.95" customHeight="1" spans="1:60">
      <c r="A496" s="48" t="s">
        <v>1111</v>
      </c>
      <c r="B496" s="38" t="e">
        <f>VLOOKUP($A496,#REF!,34,FALSE)</f>
        <v>#REF!</v>
      </c>
      <c r="C496" s="39" t="str">
        <f t="shared" si="179"/>
        <v>unused_UPHY2_TX7N</v>
      </c>
      <c r="D496" s="40" t="e">
        <f>IF(LEN(VLOOKUP($A496,#REF!,8,FALSE)),LEFT(VLOOKUP($A496,#REF!,8,FALSE),LEN(VLOOKUP($A496,#REF!,8,FALSE))-2),"")</f>
        <v>#REF!</v>
      </c>
      <c r="E496" s="41" t="e">
        <f>IF(LEN(VLOOKUP($A496,#REF!,4,FALSE)),IF(INDEX(#REF!,MATCH($A496,#REF!,0),1),LEFT(VLOOKUP($A496,#REF!,4,FALSE),LEN(VLOOKUP($A496,#REF!,4,FALSE))-2),CONCATENATE(LEFT(VLOOKUP($A496,#REF!,4,FALSE),LEN(VLOOKUP($A496,#REF!,4,FALSE))-2),"*")),"")</f>
        <v>#REF!</v>
      </c>
      <c r="F496" s="42" t="e">
        <f>IF(LEN(VLOOKUP($A496,#REF!,5,FALSE)),IF(INDEX(#REF!,MATCH($A496,#REF!,0),2),LEFT(VLOOKUP($A496,#REF!,5,FALSE),LEN(VLOOKUP($A496,#REF!,5,FALSE))-2),CONCATENATE(LEFT(VLOOKUP($A496,#REF!,5,FALSE),LEN(VLOOKUP($A496,#REF!,5,FALSE))-2),"*")),"")</f>
        <v>#REF!</v>
      </c>
      <c r="G496" s="42" t="e">
        <f>IF(LEN(VLOOKUP($A496,#REF!,6,FALSE)),IF(INDEX(#REF!,MATCH($A496,#REF!,0),3),LEFT(VLOOKUP($A496,#REF!,6,FALSE),LEN(VLOOKUP($A496,#REF!,6,FALSE))-2),CONCATENATE(LEFT(VLOOKUP($A496,#REF!,6,FALSE),LEN(VLOOKUP($A496,#REF!,6,FALSE))-2),"*")),"")</f>
        <v>#REF!</v>
      </c>
      <c r="H496" s="43" t="e">
        <f>IF(LEN(VLOOKUP($A496,#REF!,7,FALSE)),IF(INDEX(#REF!,MATCH($A496,#REF!,0),4),LEFT(VLOOKUP($A496,#REF!,7,FALSE),LEN(VLOOKUP($A496,#REF!,7,FALSE))-2),CONCATENATE(LEFT(VLOOKUP($A496,#REF!,7,FALSE),LEN(VLOOKUP($A496,#REF!,7,FALSE))-2),"*")),"")</f>
        <v>#REF!</v>
      </c>
      <c r="I496" s="54" t="e">
        <f>IF(LEN(VLOOKUP($A496,#REF!,8,FALSE)),UPPER(RIGHT(VLOOKUP($A496,#REF!,8,FALSE),1)),"")</f>
        <v>#REF!</v>
      </c>
      <c r="J496" s="42" t="e">
        <f>IF(LEN(VLOOKUP($A496,#REF!,4,FALSE)),UPPER(RIGHT(VLOOKUP($A496,#REF!,4,FALSE),1)),"")</f>
        <v>#REF!</v>
      </c>
      <c r="K496" s="42" t="e">
        <f>IF(LEN(VLOOKUP($A496,#REF!,5,FALSE)),UPPER(RIGHT(VLOOKUP($A496,#REF!,5,FALSE),1)),"")</f>
        <v>#REF!</v>
      </c>
      <c r="L496" s="42" t="e">
        <f>IF(LEN(VLOOKUP($A496,#REF!,6,FALSE)),UPPER(RIGHT(VLOOKUP($A496,#REF!,6,FALSE),1)),"")</f>
        <v>#REF!</v>
      </c>
      <c r="M496" s="43" t="e">
        <f>IF(LEN(VLOOKUP($A496,#REF!,7,FALSE)),UPPER(RIGHT(VLOOKUP($A496,#REF!,7,FALSE),1)),"")</f>
        <v>#REF!</v>
      </c>
      <c r="N496" s="206"/>
      <c r="O496" s="206"/>
      <c r="P496" s="206"/>
      <c r="Q496" s="206"/>
      <c r="R496" s="206"/>
      <c r="S496" s="63" t="e">
        <f>HLOOKUP("Device Tree Pin Name",#REF!,MATCH($A496,#REF!,0),FALSE)</f>
        <v>#REF!</v>
      </c>
      <c r="T496" s="47" t="e">
        <f>HLOOKUP("power rail",#REF!,MATCH($A496,#REF!,0),FALSE)</f>
        <v>#REF!</v>
      </c>
      <c r="U496" s="62" t="e">
        <f>HLOOKUP("Wake Capable",#REF!,MATCH($A496,#REF!,0),FALSE)</f>
        <v>#REF!</v>
      </c>
      <c r="V496" s="62" t="e">
        <f>HLOOKUP("Strap",#REF!,MATCH($A496,#REF!,0),FALSE)</f>
        <v>#REF!</v>
      </c>
      <c r="W496" s="62"/>
      <c r="X496" s="62"/>
      <c r="Y496" s="62"/>
      <c r="Z496" s="47"/>
      <c r="AA496" s="47" t="e">
        <f>HLOOKUP("Pad type",#REF!,MATCH($A496,#REF!,0),FALSE)</f>
        <v>#REF!</v>
      </c>
      <c r="AB496" s="63"/>
      <c r="AC496" s="63" t="e">
        <f>HLOOKUP("POR Pin State",#REF!,MATCH($A496,#REF!,0),FALSE)</f>
        <v>#REF!</v>
      </c>
      <c r="AD496" s="208"/>
      <c r="AE496" s="208"/>
      <c r="AF496" s="208"/>
      <c r="AG496" s="208"/>
      <c r="AH496" s="209"/>
      <c r="AI496" s="209"/>
      <c r="AJ496" s="210"/>
      <c r="AK496" s="210"/>
      <c r="AL496" s="210"/>
      <c r="AM496" s="210"/>
      <c r="AN496" s="210"/>
      <c r="AO496" s="210"/>
      <c r="AP496" s="210"/>
      <c r="AQ496" s="236" t="s">
        <v>1112</v>
      </c>
      <c r="AR496" s="105"/>
      <c r="AS496" s="105"/>
      <c r="AT496" s="105"/>
      <c r="AU496" s="105"/>
      <c r="AV496" s="105"/>
      <c r="AW496" s="105"/>
      <c r="AX496" s="105"/>
      <c r="AY496" s="105"/>
      <c r="AZ496" s="105"/>
      <c r="BA496" s="105"/>
      <c r="BB496" s="218"/>
      <c r="BC496" s="105"/>
      <c r="BD496" s="219"/>
      <c r="BE496" s="242" t="s">
        <v>1111</v>
      </c>
      <c r="BF496" s="147" t="e">
        <f>VLOOKUP($A496,#REF!,34,FALSE)</f>
        <v>#REF!</v>
      </c>
      <c r="BG496" s="148" t="e">
        <f>VLOOKUP($A496,#REF!,22,FALSE)</f>
        <v>#REF!</v>
      </c>
      <c r="BH496" s="149"/>
    </row>
    <row r="497" s="5" customFormat="1" ht="12.95" customHeight="1" spans="1:60">
      <c r="A497" s="48" t="s">
        <v>1113</v>
      </c>
      <c r="B497" s="38" t="e">
        <f>VLOOKUP($A497,#REF!,34,FALSE)</f>
        <v>#REF!</v>
      </c>
      <c r="C497" s="39" t="str">
        <f t="shared" si="179"/>
        <v>unused_UPHY2_PLL1_TERMP</v>
      </c>
      <c r="D497" s="40" t="e">
        <f>IF(LEN(VLOOKUP($A497,#REF!,8,FALSE)),LEFT(VLOOKUP($A497,#REF!,8,FALSE),LEN(VLOOKUP($A497,#REF!,8,FALSE))-2),"")</f>
        <v>#REF!</v>
      </c>
      <c r="E497" s="41" t="s">
        <v>1114</v>
      </c>
      <c r="F497" s="42" t="e">
        <f>IF(LEN(VLOOKUP($A497,#REF!,5,FALSE)),IF(INDEX(#REF!,MATCH($A497,#REF!,0),2),LEFT(VLOOKUP($A497,#REF!,5,FALSE),LEN(VLOOKUP($A497,#REF!,5,FALSE))-2),CONCATENATE(LEFT(VLOOKUP($A497,#REF!,5,FALSE),LEN(VLOOKUP($A497,#REF!,5,FALSE))-2),"*")),"")</f>
        <v>#REF!</v>
      </c>
      <c r="G497" s="42" t="e">
        <f>IF(LEN(VLOOKUP($A497,#REF!,6,FALSE)),IF(INDEX(#REF!,MATCH($A497,#REF!,0),3),LEFT(VLOOKUP($A497,#REF!,6,FALSE),LEN(VLOOKUP($A497,#REF!,6,FALSE))-2),CONCATENATE(LEFT(VLOOKUP($A497,#REF!,6,FALSE),LEN(VLOOKUP($A497,#REF!,6,FALSE))-2),"*")),"")</f>
        <v>#REF!</v>
      </c>
      <c r="H497" s="43" t="e">
        <f>IF(LEN(VLOOKUP($A497,#REF!,7,FALSE)),IF(INDEX(#REF!,MATCH($A497,#REF!,0),4),LEFT(VLOOKUP($A497,#REF!,7,FALSE),LEN(VLOOKUP($A497,#REF!,7,FALSE))-2),CONCATENATE(LEFT(VLOOKUP($A497,#REF!,7,FALSE),LEN(VLOOKUP($A497,#REF!,7,FALSE))-2),"*")),"")</f>
        <v>#REF!</v>
      </c>
      <c r="I497" s="54" t="e">
        <f>IF(LEN(VLOOKUP($A497,#REF!,8,FALSE)),UPPER(RIGHT(VLOOKUP($A497,#REF!,8,FALSE),1)),"")</f>
        <v>#REF!</v>
      </c>
      <c r="J497" s="42" t="e">
        <f>IF(LEN(VLOOKUP($A497,#REF!,4,FALSE)),UPPER(RIGHT(VLOOKUP($A497,#REF!,4,FALSE),1)),"")</f>
        <v>#REF!</v>
      </c>
      <c r="K497" s="42" t="e">
        <f>IF(LEN(VLOOKUP($A497,#REF!,5,FALSE)),UPPER(RIGHT(VLOOKUP($A497,#REF!,5,FALSE),1)),"")</f>
        <v>#REF!</v>
      </c>
      <c r="L497" s="42" t="e">
        <f>IF(LEN(VLOOKUP($A497,#REF!,6,FALSE)),UPPER(RIGHT(VLOOKUP($A497,#REF!,6,FALSE),1)),"")</f>
        <v>#REF!</v>
      </c>
      <c r="M497" s="43" t="e">
        <f>IF(LEN(VLOOKUP($A497,#REF!,7,FALSE)),UPPER(RIGHT(VLOOKUP($A497,#REF!,7,FALSE),1)),"")</f>
        <v>#REF!</v>
      </c>
      <c r="N497" s="206"/>
      <c r="O497" s="206"/>
      <c r="P497" s="206"/>
      <c r="Q497" s="206"/>
      <c r="R497" s="206"/>
      <c r="S497" s="63" t="e">
        <f>HLOOKUP("Device Tree Pin Name",#REF!,MATCH($A497,#REF!,0),FALSE)</f>
        <v>#REF!</v>
      </c>
      <c r="T497" s="47" t="e">
        <f>HLOOKUP("power rail",#REF!,MATCH($A497,#REF!,0),FALSE)</f>
        <v>#REF!</v>
      </c>
      <c r="U497" s="62" t="e">
        <f>HLOOKUP("Wake Capable",#REF!,MATCH($A497,#REF!,0),FALSE)</f>
        <v>#REF!</v>
      </c>
      <c r="V497" s="62" t="e">
        <f>HLOOKUP("Strap",#REF!,MATCH($A497,#REF!,0),FALSE)</f>
        <v>#REF!</v>
      </c>
      <c r="W497" s="62"/>
      <c r="X497" s="62"/>
      <c r="Y497" s="62"/>
      <c r="Z497" s="47"/>
      <c r="AA497" s="47" t="e">
        <f>HLOOKUP("Pad type",#REF!,MATCH($A497,#REF!,0),FALSE)</f>
        <v>#REF!</v>
      </c>
      <c r="AB497" s="63"/>
      <c r="AC497" s="63" t="e">
        <f>HLOOKUP("POR Pin State",#REF!,MATCH($A497,#REF!,0),FALSE)</f>
        <v>#REF!</v>
      </c>
      <c r="AD497" s="208"/>
      <c r="AE497" s="208"/>
      <c r="AF497" s="208"/>
      <c r="AG497" s="208"/>
      <c r="AH497" s="209"/>
      <c r="AI497" s="209"/>
      <c r="AJ497" s="210"/>
      <c r="AK497" s="210"/>
      <c r="AL497" s="210"/>
      <c r="AM497" s="210"/>
      <c r="AN497" s="210"/>
      <c r="AO497" s="210"/>
      <c r="AP497" s="210"/>
      <c r="AQ497" s="236" t="s">
        <v>1114</v>
      </c>
      <c r="AR497" s="105"/>
      <c r="AS497" s="105"/>
      <c r="AT497" s="105"/>
      <c r="AU497" s="105"/>
      <c r="AV497" s="105"/>
      <c r="AW497" s="105"/>
      <c r="AX497" s="105"/>
      <c r="AY497" s="105"/>
      <c r="AZ497" s="105"/>
      <c r="BA497" s="403" t="s">
        <v>950</v>
      </c>
      <c r="BB497" s="218"/>
      <c r="BC497" s="105"/>
      <c r="BD497" s="219"/>
      <c r="BE497" s="231" t="s">
        <v>1114</v>
      </c>
      <c r="BF497" s="147" t="e">
        <f>VLOOKUP($A497,#REF!,34,FALSE)</f>
        <v>#REF!</v>
      </c>
      <c r="BG497" s="148" t="e">
        <f>VLOOKUP($A497,#REF!,22,FALSE)</f>
        <v>#REF!</v>
      </c>
      <c r="BH497" s="149"/>
    </row>
    <row r="498" s="5" customFormat="1" ht="12.95" customHeight="1" spans="1:60">
      <c r="A498" s="48" t="s">
        <v>1115</v>
      </c>
      <c r="B498" s="38" t="e">
        <f>VLOOKUP($A498,#REF!,34,FALSE)</f>
        <v>#REF!</v>
      </c>
      <c r="C498" s="39" t="str">
        <f t="shared" si="179"/>
        <v>unused_UPHY2_PLL2_TERMP</v>
      </c>
      <c r="D498" s="40" t="e">
        <f>IF(LEN(VLOOKUP($A498,#REF!,8,FALSE)),LEFT(VLOOKUP($A498,#REF!,8,FALSE),LEN(VLOOKUP($A498,#REF!,8,FALSE))-2),"")</f>
        <v>#REF!</v>
      </c>
      <c r="E498" s="41" t="s">
        <v>1113</v>
      </c>
      <c r="F498" s="42" t="e">
        <f>IF(LEN(VLOOKUP($A498,#REF!,5,FALSE)),IF(INDEX(#REF!,MATCH($A498,#REF!,0),2),LEFT(VLOOKUP($A498,#REF!,5,FALSE),LEN(VLOOKUP($A498,#REF!,5,FALSE))-2),CONCATENATE(LEFT(VLOOKUP($A498,#REF!,5,FALSE),LEN(VLOOKUP($A498,#REF!,5,FALSE))-2),"*")),"")</f>
        <v>#REF!</v>
      </c>
      <c r="G498" s="42" t="e">
        <f>IF(LEN(VLOOKUP($A498,#REF!,6,FALSE)),IF(INDEX(#REF!,MATCH($A498,#REF!,0),3),LEFT(VLOOKUP($A498,#REF!,6,FALSE),LEN(VLOOKUP($A498,#REF!,6,FALSE))-2),CONCATENATE(LEFT(VLOOKUP($A498,#REF!,6,FALSE),LEN(VLOOKUP($A498,#REF!,6,FALSE))-2),"*")),"")</f>
        <v>#REF!</v>
      </c>
      <c r="H498" s="43" t="e">
        <f>IF(LEN(VLOOKUP($A498,#REF!,7,FALSE)),IF(INDEX(#REF!,MATCH($A498,#REF!,0),4),LEFT(VLOOKUP($A498,#REF!,7,FALSE),LEN(VLOOKUP($A498,#REF!,7,FALSE))-2),CONCATENATE(LEFT(VLOOKUP($A498,#REF!,7,FALSE),LEN(VLOOKUP($A498,#REF!,7,FALSE))-2),"*")),"")</f>
        <v>#REF!</v>
      </c>
      <c r="I498" s="54" t="e">
        <f>IF(LEN(VLOOKUP($A498,#REF!,8,FALSE)),UPPER(RIGHT(VLOOKUP($A498,#REF!,8,FALSE),1)),"")</f>
        <v>#REF!</v>
      </c>
      <c r="J498" s="42" t="e">
        <f>IF(LEN(VLOOKUP($A498,#REF!,4,FALSE)),UPPER(RIGHT(VLOOKUP($A498,#REF!,4,FALSE),1)),"")</f>
        <v>#REF!</v>
      </c>
      <c r="K498" s="42" t="e">
        <f>IF(LEN(VLOOKUP($A498,#REF!,5,FALSE)),UPPER(RIGHT(VLOOKUP($A498,#REF!,5,FALSE),1)),"")</f>
        <v>#REF!</v>
      </c>
      <c r="L498" s="42" t="e">
        <f>IF(LEN(VLOOKUP($A498,#REF!,6,FALSE)),UPPER(RIGHT(VLOOKUP($A498,#REF!,6,FALSE),1)),"")</f>
        <v>#REF!</v>
      </c>
      <c r="M498" s="43" t="e">
        <f>IF(LEN(VLOOKUP($A498,#REF!,7,FALSE)),UPPER(RIGHT(VLOOKUP($A498,#REF!,7,FALSE),1)),"")</f>
        <v>#REF!</v>
      </c>
      <c r="N498" s="206"/>
      <c r="O498" s="206"/>
      <c r="P498" s="206"/>
      <c r="Q498" s="206"/>
      <c r="R498" s="206"/>
      <c r="S498" s="63" t="e">
        <f>HLOOKUP("Device Tree Pin Name",#REF!,MATCH($A498,#REF!,0),FALSE)</f>
        <v>#REF!</v>
      </c>
      <c r="T498" s="47" t="e">
        <f>HLOOKUP("power rail",#REF!,MATCH($A498,#REF!,0),FALSE)</f>
        <v>#REF!</v>
      </c>
      <c r="U498" s="62" t="e">
        <f>HLOOKUP("Wake Capable",#REF!,MATCH($A498,#REF!,0),FALSE)</f>
        <v>#REF!</v>
      </c>
      <c r="V498" s="62" t="e">
        <f>HLOOKUP("Strap",#REF!,MATCH($A498,#REF!,0),FALSE)</f>
        <v>#REF!</v>
      </c>
      <c r="W498" s="62"/>
      <c r="X498" s="62"/>
      <c r="Y498" s="62"/>
      <c r="Z498" s="47"/>
      <c r="AA498" s="47" t="e">
        <f>HLOOKUP("Pad type",#REF!,MATCH($A498,#REF!,0),FALSE)</f>
        <v>#REF!</v>
      </c>
      <c r="AB498" s="63"/>
      <c r="AC498" s="63" t="e">
        <f>HLOOKUP("POR Pin State",#REF!,MATCH($A498,#REF!,0),FALSE)</f>
        <v>#REF!</v>
      </c>
      <c r="AD498" s="208"/>
      <c r="AE498" s="208"/>
      <c r="AF498" s="208"/>
      <c r="AG498" s="208"/>
      <c r="AH498" s="209"/>
      <c r="AI498" s="209"/>
      <c r="AJ498" s="210"/>
      <c r="AK498" s="210"/>
      <c r="AL498" s="210"/>
      <c r="AM498" s="210"/>
      <c r="AN498" s="210"/>
      <c r="AO498" s="210"/>
      <c r="AP498" s="210"/>
      <c r="AQ498" s="237" t="s">
        <v>1113</v>
      </c>
      <c r="AR498" s="105"/>
      <c r="AS498" s="105"/>
      <c r="AT498" s="105"/>
      <c r="AU498" s="105"/>
      <c r="AV498" s="105"/>
      <c r="AW498" s="105"/>
      <c r="AX498" s="105"/>
      <c r="AY498" s="105"/>
      <c r="AZ498" s="105"/>
      <c r="BA498" s="403" t="s">
        <v>950</v>
      </c>
      <c r="BB498" s="218"/>
      <c r="BC498" s="105"/>
      <c r="BD498" s="219"/>
      <c r="BE498" s="231" t="s">
        <v>1113</v>
      </c>
      <c r="BF498" s="147" t="e">
        <f>VLOOKUP($A498,#REF!,34,FALSE)</f>
        <v>#REF!</v>
      </c>
      <c r="BG498" s="148" t="e">
        <f>VLOOKUP($A498,#REF!,22,FALSE)</f>
        <v>#REF!</v>
      </c>
      <c r="BH498" s="149"/>
    </row>
    <row r="499" s="5" customFormat="1" ht="12.95" customHeight="1" spans="1:60">
      <c r="A499" s="48" t="s">
        <v>1114</v>
      </c>
      <c r="B499" s="38" t="e">
        <f>VLOOKUP($A499,#REF!,34,FALSE)</f>
        <v>#REF!</v>
      </c>
      <c r="C499" s="39" t="str">
        <f t="shared" si="179"/>
        <v>unused_UPHY2_PLL0_TERMP</v>
      </c>
      <c r="D499" s="40" t="e">
        <f>IF(LEN(VLOOKUP($A499,#REF!,8,FALSE)),LEFT(VLOOKUP($A499,#REF!,8,FALSE),LEN(VLOOKUP($A499,#REF!,8,FALSE))-2),"")</f>
        <v>#REF!</v>
      </c>
      <c r="E499" s="41" t="s">
        <v>1113</v>
      </c>
      <c r="F499" s="42" t="e">
        <f>IF(LEN(VLOOKUP($A499,#REF!,5,FALSE)),IF(INDEX(#REF!,MATCH($A499,#REF!,0),2),LEFT(VLOOKUP($A499,#REF!,5,FALSE),LEN(VLOOKUP($A499,#REF!,5,FALSE))-2),CONCATENATE(LEFT(VLOOKUP($A499,#REF!,5,FALSE),LEN(VLOOKUP($A499,#REF!,5,FALSE))-2),"*")),"")</f>
        <v>#REF!</v>
      </c>
      <c r="G499" s="42" t="e">
        <f>IF(LEN(VLOOKUP($A499,#REF!,6,FALSE)),IF(INDEX(#REF!,MATCH($A499,#REF!,0),3),LEFT(VLOOKUP($A499,#REF!,6,FALSE),LEN(VLOOKUP($A499,#REF!,6,FALSE))-2),CONCATENATE(LEFT(VLOOKUP($A499,#REF!,6,FALSE),LEN(VLOOKUP($A499,#REF!,6,FALSE))-2),"*")),"")</f>
        <v>#REF!</v>
      </c>
      <c r="H499" s="43" t="e">
        <f>IF(LEN(VLOOKUP($A499,#REF!,7,FALSE)),IF(INDEX(#REF!,MATCH($A499,#REF!,0),4),LEFT(VLOOKUP($A499,#REF!,7,FALSE),LEN(VLOOKUP($A499,#REF!,7,FALSE))-2),CONCATENATE(LEFT(VLOOKUP($A499,#REF!,7,FALSE),LEN(VLOOKUP($A499,#REF!,7,FALSE))-2),"*")),"")</f>
        <v>#REF!</v>
      </c>
      <c r="I499" s="54" t="e">
        <f>IF(LEN(VLOOKUP($A499,#REF!,8,FALSE)),UPPER(RIGHT(VLOOKUP($A499,#REF!,8,FALSE),1)),"")</f>
        <v>#REF!</v>
      </c>
      <c r="J499" s="42" t="e">
        <f>IF(LEN(VLOOKUP($A499,#REF!,4,FALSE)),UPPER(RIGHT(VLOOKUP($A499,#REF!,4,FALSE),1)),"")</f>
        <v>#REF!</v>
      </c>
      <c r="K499" s="42" t="e">
        <f>IF(LEN(VLOOKUP($A499,#REF!,5,FALSE)),UPPER(RIGHT(VLOOKUP($A499,#REF!,5,FALSE),1)),"")</f>
        <v>#REF!</v>
      </c>
      <c r="L499" s="42" t="e">
        <f>IF(LEN(VLOOKUP($A499,#REF!,6,FALSE)),UPPER(RIGHT(VLOOKUP($A499,#REF!,6,FALSE),1)),"")</f>
        <v>#REF!</v>
      </c>
      <c r="M499" s="43" t="e">
        <f>IF(LEN(VLOOKUP($A499,#REF!,7,FALSE)),UPPER(RIGHT(VLOOKUP($A499,#REF!,7,FALSE),1)),"")</f>
        <v>#REF!</v>
      </c>
      <c r="N499" s="206"/>
      <c r="O499" s="206"/>
      <c r="P499" s="206"/>
      <c r="Q499" s="206"/>
      <c r="R499" s="206"/>
      <c r="S499" s="63" t="e">
        <f>HLOOKUP("Device Tree Pin Name",#REF!,MATCH($A499,#REF!,0),FALSE)</f>
        <v>#REF!</v>
      </c>
      <c r="T499" s="47" t="e">
        <f>HLOOKUP("power rail",#REF!,MATCH($A499,#REF!,0),FALSE)</f>
        <v>#REF!</v>
      </c>
      <c r="U499" s="62" t="e">
        <f>HLOOKUP("Wake Capable",#REF!,MATCH($A499,#REF!,0),FALSE)</f>
        <v>#REF!</v>
      </c>
      <c r="V499" s="62" t="e">
        <f>HLOOKUP("Strap",#REF!,MATCH($A499,#REF!,0),FALSE)</f>
        <v>#REF!</v>
      </c>
      <c r="W499" s="62"/>
      <c r="X499" s="62"/>
      <c r="Y499" s="62"/>
      <c r="Z499" s="47"/>
      <c r="AA499" s="47" t="e">
        <f>HLOOKUP("Pad type",#REF!,MATCH($A499,#REF!,0),FALSE)</f>
        <v>#REF!</v>
      </c>
      <c r="AB499" s="63"/>
      <c r="AC499" s="63" t="e">
        <f>HLOOKUP("POR Pin State",#REF!,MATCH($A499,#REF!,0),FALSE)</f>
        <v>#REF!</v>
      </c>
      <c r="AD499" s="208"/>
      <c r="AE499" s="208"/>
      <c r="AF499" s="208"/>
      <c r="AG499" s="208"/>
      <c r="AH499" s="209"/>
      <c r="AI499" s="209"/>
      <c r="AJ499" s="210"/>
      <c r="AK499" s="210"/>
      <c r="AL499" s="210"/>
      <c r="AM499" s="210"/>
      <c r="AN499" s="210"/>
      <c r="AO499" s="210"/>
      <c r="AP499" s="210"/>
      <c r="AQ499" s="236" t="s">
        <v>1113</v>
      </c>
      <c r="AR499" s="105"/>
      <c r="AS499" s="105"/>
      <c r="AT499" s="105"/>
      <c r="AU499" s="105"/>
      <c r="AV499" s="105"/>
      <c r="AW499" s="105"/>
      <c r="AX499" s="105"/>
      <c r="AY499" s="105"/>
      <c r="AZ499" s="105"/>
      <c r="BA499" s="403" t="s">
        <v>950</v>
      </c>
      <c r="BB499" s="218"/>
      <c r="BC499" s="105"/>
      <c r="BD499" s="219"/>
      <c r="BE499" s="231" t="s">
        <v>1115</v>
      </c>
      <c r="BF499" s="147" t="e">
        <f>VLOOKUP($A499,#REF!,34,FALSE)</f>
        <v>#REF!</v>
      </c>
      <c r="BG499" s="148" t="e">
        <f>VLOOKUP($A499,#REF!,22,FALSE)</f>
        <v>#REF!</v>
      </c>
      <c r="BH499" s="149"/>
    </row>
    <row r="500" s="4" customFormat="1" ht="18" customHeight="1" spans="1:60">
      <c r="A500" s="32" t="s">
        <v>1116</v>
      </c>
      <c r="B500" s="32" t="s">
        <v>1117</v>
      </c>
      <c r="C500" s="33"/>
      <c r="D500" s="34"/>
      <c r="E500" s="34"/>
      <c r="F500" s="34"/>
      <c r="G500" s="34"/>
      <c r="H500" s="34"/>
      <c r="I500" s="33"/>
      <c r="J500" s="33"/>
      <c r="K500" s="33"/>
      <c r="L500" s="33"/>
      <c r="M500" s="33"/>
      <c r="N500" s="33"/>
      <c r="O500" s="33"/>
      <c r="P500" s="33"/>
      <c r="Q500" s="33"/>
      <c r="R500" s="33"/>
      <c r="S500" s="33"/>
      <c r="T500" s="33"/>
      <c r="U500" s="59"/>
      <c r="V500" s="59"/>
      <c r="W500" s="59"/>
      <c r="X500" s="59"/>
      <c r="Y500" s="59"/>
      <c r="Z500" s="80"/>
      <c r="AA500" s="80"/>
      <c r="AB500" s="80"/>
      <c r="AC500" s="80"/>
      <c r="AD500" s="80"/>
      <c r="AE500" s="80"/>
      <c r="AF500" s="80"/>
      <c r="AG500" s="80"/>
      <c r="AH500" s="80"/>
      <c r="AI500" s="80"/>
      <c r="AJ500" s="80"/>
      <c r="AK500" s="80"/>
      <c r="AL500" s="80"/>
      <c r="AM500" s="80"/>
      <c r="AN500" s="80"/>
      <c r="AO500" s="80"/>
      <c r="AP500" s="80"/>
      <c r="AQ500" s="98"/>
      <c r="AR500" s="98"/>
      <c r="AS500" s="99"/>
      <c r="AT500" s="99"/>
      <c r="AU500" s="99"/>
      <c r="AV500" s="99"/>
      <c r="AW500" s="99"/>
      <c r="AX500" s="99"/>
      <c r="AY500" s="99"/>
      <c r="AZ500" s="99"/>
      <c r="BA500" s="99"/>
      <c r="BB500" s="99"/>
      <c r="BC500" s="400" t="s">
        <v>1118</v>
      </c>
      <c r="BD500" s="99"/>
      <c r="BE500" s="251" t="s">
        <v>1116</v>
      </c>
      <c r="BF500" s="251" t="s">
        <v>1117</v>
      </c>
      <c r="BG500" s="243"/>
      <c r="BH500" s="244"/>
    </row>
    <row r="501" s="5" customFormat="1" ht="12.95" customHeight="1" spans="1:60">
      <c r="A501" s="48" t="s">
        <v>1119</v>
      </c>
      <c r="B501" s="38" t="e">
        <f>VLOOKUP($A501,#REF!,34,FALSE)</f>
        <v>#REF!</v>
      </c>
      <c r="C501" s="39" t="str">
        <f t="shared" ref="C501:C572" si="180">CONCATENATE("unused_",A501)</f>
        <v>unused_DDR_XM0_B0D0</v>
      </c>
      <c r="D501" s="40" t="e">
        <f>IF(LEN(VLOOKUP($A501,#REF!,8,FALSE)),LEFT(VLOOKUP($A501,#REF!,8,FALSE),LEN(VLOOKUP($A501,#REF!,8,FALSE))-2),"")</f>
        <v>#REF!</v>
      </c>
      <c r="E501" s="41" t="e">
        <f>IF(LEN(VLOOKUP($A501,#REF!,4,FALSE)),IF(INDEX(#REF!,MATCH($A501,#REF!,0),1),LEFT(VLOOKUP($A501,#REF!,4,FALSE),LEN(VLOOKUP($A501,#REF!,4,FALSE))-2),CONCATENATE(LEFT(VLOOKUP($A501,#REF!,4,FALSE),LEN(VLOOKUP($A501,#REF!,4,FALSE))-2),"*")),"")</f>
        <v>#REF!</v>
      </c>
      <c r="F501" s="42" t="e">
        <f>IF(LEN(VLOOKUP($A501,#REF!,5,FALSE)),IF(INDEX(#REF!,MATCH($A501,#REF!,0),2),LEFT(VLOOKUP($A501,#REF!,5,FALSE),LEN(VLOOKUP($A501,#REF!,5,FALSE))-2),CONCATENATE(LEFT(VLOOKUP($A501,#REF!,5,FALSE),LEN(VLOOKUP($A501,#REF!,5,FALSE))-2),"*")),"")</f>
        <v>#REF!</v>
      </c>
      <c r="G501" s="42" t="e">
        <f>IF(LEN(VLOOKUP($A501,#REF!,6,FALSE)),IF(INDEX(#REF!,MATCH($A501,#REF!,0),3),LEFT(VLOOKUP($A501,#REF!,6,FALSE),LEN(VLOOKUP($A501,#REF!,6,FALSE))-2),CONCATENATE(LEFT(VLOOKUP($A501,#REF!,6,FALSE),LEN(VLOOKUP($A501,#REF!,6,FALSE))-2),"*")),"")</f>
        <v>#REF!</v>
      </c>
      <c r="H501" s="43" t="e">
        <f>IF(LEN(VLOOKUP($A501,#REF!,7,FALSE)),IF(INDEX(#REF!,MATCH($A501,#REF!,0),4),LEFT(VLOOKUP($A501,#REF!,7,FALSE),LEN(VLOOKUP($A501,#REF!,7,FALSE))-2),CONCATENATE(LEFT(VLOOKUP($A501,#REF!,7,FALSE),LEN(VLOOKUP($A501,#REF!,7,FALSE))-2),"*")),"")</f>
        <v>#REF!</v>
      </c>
      <c r="I501" s="54" t="e">
        <f>IF(LEN(VLOOKUP($A501,#REF!,8,FALSE)),UPPER(RIGHT(VLOOKUP($A501,#REF!,8,FALSE),1)),"")</f>
        <v>#REF!</v>
      </c>
      <c r="J501" s="42" t="e">
        <f>IF(LEN(VLOOKUP($A501,#REF!,4,FALSE)),UPPER(RIGHT(VLOOKUP($A501,#REF!,4,FALSE),1)),"")</f>
        <v>#REF!</v>
      </c>
      <c r="K501" s="42" t="e">
        <f>IF(LEN(VLOOKUP($A501,#REF!,5,FALSE)),UPPER(RIGHT(VLOOKUP($A501,#REF!,5,FALSE),1)),"")</f>
        <v>#REF!</v>
      </c>
      <c r="L501" s="42" t="e">
        <f>IF(LEN(VLOOKUP($A501,#REF!,6,FALSE)),UPPER(RIGHT(VLOOKUP($A501,#REF!,6,FALSE),1)),"")</f>
        <v>#REF!</v>
      </c>
      <c r="M501" s="43" t="e">
        <f>IF(LEN(VLOOKUP($A501,#REF!,7,FALSE)),UPPER(RIGHT(VLOOKUP($A501,#REF!,7,FALSE),1)),"")</f>
        <v>#REF!</v>
      </c>
      <c r="N501" s="206"/>
      <c r="O501" s="206"/>
      <c r="P501" s="206"/>
      <c r="Q501" s="206"/>
      <c r="R501" s="206"/>
      <c r="S501" s="63" t="e">
        <f>HLOOKUP("Device Tree Pin Name",#REF!,MATCH($A501,#REF!,0),FALSE)</f>
        <v>#REF!</v>
      </c>
      <c r="T501" s="47" t="e">
        <f>HLOOKUP("power rail",#REF!,MATCH($A501,#REF!,0),FALSE)</f>
        <v>#REF!</v>
      </c>
      <c r="U501" s="62" t="e">
        <f>HLOOKUP("Wake Capable",#REF!,MATCH($A501,#REF!,0),FALSE)</f>
        <v>#REF!</v>
      </c>
      <c r="V501" s="62" t="e">
        <f>HLOOKUP("Strap",#REF!,MATCH($A501,#REF!,0),FALSE)</f>
        <v>#REF!</v>
      </c>
      <c r="W501" s="62"/>
      <c r="X501" s="62"/>
      <c r="Y501" s="62"/>
      <c r="Z501" s="47"/>
      <c r="AA501" s="47" t="e">
        <f>HLOOKUP("Pad type",#REF!,MATCH($A501,#REF!,0),FALSE)</f>
        <v>#REF!</v>
      </c>
      <c r="AB501" s="61"/>
      <c r="AC501" s="61" t="e">
        <f>HLOOKUP("POR Pin State",#REF!,MATCH($A501,#REF!,0),FALSE)</f>
        <v>#REF!</v>
      </c>
      <c r="AD501" s="233"/>
      <c r="AE501" s="234"/>
      <c r="AF501" s="234"/>
      <c r="AG501" s="234"/>
      <c r="AH501" s="235"/>
      <c r="AI501" s="209"/>
      <c r="AJ501" s="210"/>
      <c r="AK501" s="210"/>
      <c r="AL501" s="210"/>
      <c r="AM501" s="210"/>
      <c r="AN501" s="210"/>
      <c r="AO501" s="210"/>
      <c r="AP501" s="210"/>
      <c r="AQ501" s="215" t="s">
        <v>1120</v>
      </c>
      <c r="AR501" s="105"/>
      <c r="AS501" s="105"/>
      <c r="AT501" s="105"/>
      <c r="AU501" s="105"/>
      <c r="AV501" s="105"/>
      <c r="AW501" s="105"/>
      <c r="AX501" s="105"/>
      <c r="AY501" s="105"/>
      <c r="AZ501" s="105"/>
      <c r="BA501" s="105"/>
      <c r="BB501" s="218"/>
      <c r="BC501" s="216"/>
      <c r="BD501" s="249"/>
      <c r="BE501" s="252" t="s">
        <v>1121</v>
      </c>
      <c r="BF501" s="147" t="e">
        <f>VLOOKUP($A501,#REF!,34,FALSE)</f>
        <v>#REF!</v>
      </c>
      <c r="BG501" s="148" t="e">
        <f>VLOOKUP($A501,#REF!,22,FALSE)</f>
        <v>#REF!</v>
      </c>
      <c r="BH501" s="149"/>
    </row>
    <row r="502" s="5" customFormat="1" ht="12.95" customHeight="1" spans="1:60">
      <c r="A502" s="48" t="s">
        <v>1122</v>
      </c>
      <c r="B502" s="38" t="e">
        <f>VLOOKUP($A502,#REF!,34,FALSE)</f>
        <v>#REF!</v>
      </c>
      <c r="C502" s="39" t="str">
        <f t="shared" si="180"/>
        <v>unused_DDR_XM0_B0D1</v>
      </c>
      <c r="D502" s="40" t="e">
        <f>IF(LEN(VLOOKUP($A502,#REF!,8,FALSE)),LEFT(VLOOKUP($A502,#REF!,8,FALSE),LEN(VLOOKUP($A502,#REF!,8,FALSE))-2),"")</f>
        <v>#REF!</v>
      </c>
      <c r="E502" s="41" t="e">
        <f>IF(LEN(VLOOKUP($A502,#REF!,4,FALSE)),IF(INDEX(#REF!,MATCH($A502,#REF!,0),1),LEFT(VLOOKUP($A502,#REF!,4,FALSE),LEN(VLOOKUP($A502,#REF!,4,FALSE))-2),CONCATENATE(LEFT(VLOOKUP($A502,#REF!,4,FALSE),LEN(VLOOKUP($A502,#REF!,4,FALSE))-2),"*")),"")</f>
        <v>#REF!</v>
      </c>
      <c r="F502" s="42" t="e">
        <f>IF(LEN(VLOOKUP($A502,#REF!,5,FALSE)),IF(INDEX(#REF!,MATCH($A502,#REF!,0),2),LEFT(VLOOKUP($A502,#REF!,5,FALSE),LEN(VLOOKUP($A502,#REF!,5,FALSE))-2),CONCATENATE(LEFT(VLOOKUP($A502,#REF!,5,FALSE),LEN(VLOOKUP($A502,#REF!,5,FALSE))-2),"*")),"")</f>
        <v>#REF!</v>
      </c>
      <c r="G502" s="42" t="e">
        <f>IF(LEN(VLOOKUP($A502,#REF!,6,FALSE)),IF(INDEX(#REF!,MATCH($A502,#REF!,0),3),LEFT(VLOOKUP($A502,#REF!,6,FALSE),LEN(VLOOKUP($A502,#REF!,6,FALSE))-2),CONCATENATE(LEFT(VLOOKUP($A502,#REF!,6,FALSE),LEN(VLOOKUP($A502,#REF!,6,FALSE))-2),"*")),"")</f>
        <v>#REF!</v>
      </c>
      <c r="H502" s="43" t="e">
        <f>IF(LEN(VLOOKUP($A502,#REF!,7,FALSE)),IF(INDEX(#REF!,MATCH($A502,#REF!,0),4),LEFT(VLOOKUP($A502,#REF!,7,FALSE),LEN(VLOOKUP($A502,#REF!,7,FALSE))-2),CONCATENATE(LEFT(VLOOKUP($A502,#REF!,7,FALSE),LEN(VLOOKUP($A502,#REF!,7,FALSE))-2),"*")),"")</f>
        <v>#REF!</v>
      </c>
      <c r="I502" s="54" t="e">
        <f>IF(LEN(VLOOKUP($A502,#REF!,8,FALSE)),UPPER(RIGHT(VLOOKUP($A502,#REF!,8,FALSE),1)),"")</f>
        <v>#REF!</v>
      </c>
      <c r="J502" s="42" t="e">
        <f>IF(LEN(VLOOKUP($A502,#REF!,4,FALSE)),UPPER(RIGHT(VLOOKUP($A502,#REF!,4,FALSE),1)),"")</f>
        <v>#REF!</v>
      </c>
      <c r="K502" s="42" t="e">
        <f>IF(LEN(VLOOKUP($A502,#REF!,5,FALSE)),UPPER(RIGHT(VLOOKUP($A502,#REF!,5,FALSE),1)),"")</f>
        <v>#REF!</v>
      </c>
      <c r="L502" s="42" t="e">
        <f>IF(LEN(VLOOKUP($A502,#REF!,6,FALSE)),UPPER(RIGHT(VLOOKUP($A502,#REF!,6,FALSE),1)),"")</f>
        <v>#REF!</v>
      </c>
      <c r="M502" s="43" t="e">
        <f>IF(LEN(VLOOKUP($A502,#REF!,7,FALSE)),UPPER(RIGHT(VLOOKUP($A502,#REF!,7,FALSE),1)),"")</f>
        <v>#REF!</v>
      </c>
      <c r="N502" s="206"/>
      <c r="O502" s="206"/>
      <c r="P502" s="206"/>
      <c r="Q502" s="206"/>
      <c r="R502" s="206"/>
      <c r="S502" s="63" t="e">
        <f>HLOOKUP("Device Tree Pin Name",#REF!,MATCH($A502,#REF!,0),FALSE)</f>
        <v>#REF!</v>
      </c>
      <c r="T502" s="47" t="e">
        <f>HLOOKUP("power rail",#REF!,MATCH($A502,#REF!,0),FALSE)</f>
        <v>#REF!</v>
      </c>
      <c r="U502" s="62" t="e">
        <f>HLOOKUP("Wake Capable",#REF!,MATCH($A502,#REF!,0),FALSE)</f>
        <v>#REF!</v>
      </c>
      <c r="V502" s="62" t="e">
        <f>HLOOKUP("Strap",#REF!,MATCH($A502,#REF!,0),FALSE)</f>
        <v>#REF!</v>
      </c>
      <c r="W502" s="62"/>
      <c r="X502" s="62"/>
      <c r="Y502" s="62"/>
      <c r="Z502" s="47"/>
      <c r="AA502" s="47" t="e">
        <f>HLOOKUP("Pad type",#REF!,MATCH($A502,#REF!,0),FALSE)</f>
        <v>#REF!</v>
      </c>
      <c r="AB502" s="63"/>
      <c r="AC502" s="63" t="e">
        <f>HLOOKUP("POR Pin State",#REF!,MATCH($A502,#REF!,0),FALSE)</f>
        <v>#REF!</v>
      </c>
      <c r="AD502" s="207"/>
      <c r="AE502" s="208"/>
      <c r="AF502" s="208"/>
      <c r="AG502" s="208"/>
      <c r="AH502" s="209"/>
      <c r="AI502" s="209"/>
      <c r="AJ502" s="210"/>
      <c r="AK502" s="210"/>
      <c r="AL502" s="210"/>
      <c r="AM502" s="210"/>
      <c r="AN502" s="210"/>
      <c r="AO502" s="210"/>
      <c r="AP502" s="210"/>
      <c r="AQ502" s="215" t="s">
        <v>1123</v>
      </c>
      <c r="AR502" s="105"/>
      <c r="AS502" s="105"/>
      <c r="AT502" s="105"/>
      <c r="AU502" s="105"/>
      <c r="AV502" s="105"/>
      <c r="AW502" s="105"/>
      <c r="AX502" s="105"/>
      <c r="AY502" s="105"/>
      <c r="AZ502" s="105"/>
      <c r="BA502" s="105"/>
      <c r="BB502" s="218"/>
      <c r="BC502" s="105"/>
      <c r="BD502" s="250"/>
      <c r="BE502" s="252" t="s">
        <v>1124</v>
      </c>
      <c r="BF502" s="147" t="e">
        <f>VLOOKUP($A502,#REF!,34,FALSE)</f>
        <v>#REF!</v>
      </c>
      <c r="BG502" s="148" t="e">
        <f>VLOOKUP($A502,#REF!,22,FALSE)</f>
        <v>#REF!</v>
      </c>
      <c r="BH502" s="149"/>
    </row>
    <row r="503" s="5" customFormat="1" ht="12.95" customHeight="1" spans="1:60">
      <c r="A503" s="48" t="s">
        <v>1125</v>
      </c>
      <c r="B503" s="38" t="e">
        <f>VLOOKUP($A503,#REF!,34,FALSE)</f>
        <v>#REF!</v>
      </c>
      <c r="C503" s="39" t="str">
        <f t="shared" si="180"/>
        <v>unused_DDR_XM0_B0D2</v>
      </c>
      <c r="D503" s="40" t="e">
        <f>IF(LEN(VLOOKUP($A503,#REF!,8,FALSE)),LEFT(VLOOKUP($A503,#REF!,8,FALSE),LEN(VLOOKUP($A503,#REF!,8,FALSE))-2),"")</f>
        <v>#REF!</v>
      </c>
      <c r="E503" s="41" t="e">
        <f>IF(LEN(VLOOKUP($A503,#REF!,4,FALSE)),IF(INDEX(#REF!,MATCH($A503,#REF!,0),1),LEFT(VLOOKUP($A503,#REF!,4,FALSE),LEN(VLOOKUP($A503,#REF!,4,FALSE))-2),CONCATENATE(LEFT(VLOOKUP($A503,#REF!,4,FALSE),LEN(VLOOKUP($A503,#REF!,4,FALSE))-2),"*")),"")</f>
        <v>#REF!</v>
      </c>
      <c r="F503" s="42" t="e">
        <f>IF(LEN(VLOOKUP($A503,#REF!,5,FALSE)),IF(INDEX(#REF!,MATCH($A503,#REF!,0),2),LEFT(VLOOKUP($A503,#REF!,5,FALSE),LEN(VLOOKUP($A503,#REF!,5,FALSE))-2),CONCATENATE(LEFT(VLOOKUP($A503,#REF!,5,FALSE),LEN(VLOOKUP($A503,#REF!,5,FALSE))-2),"*")),"")</f>
        <v>#REF!</v>
      </c>
      <c r="G503" s="42" t="e">
        <f>IF(LEN(VLOOKUP($A503,#REF!,6,FALSE)),IF(INDEX(#REF!,MATCH($A503,#REF!,0),3),LEFT(VLOOKUP($A503,#REF!,6,FALSE),LEN(VLOOKUP($A503,#REF!,6,FALSE))-2),CONCATENATE(LEFT(VLOOKUP($A503,#REF!,6,FALSE),LEN(VLOOKUP($A503,#REF!,6,FALSE))-2),"*")),"")</f>
        <v>#REF!</v>
      </c>
      <c r="H503" s="43" t="e">
        <f>IF(LEN(VLOOKUP($A503,#REF!,7,FALSE)),IF(INDEX(#REF!,MATCH($A503,#REF!,0),4),LEFT(VLOOKUP($A503,#REF!,7,FALSE),LEN(VLOOKUP($A503,#REF!,7,FALSE))-2),CONCATENATE(LEFT(VLOOKUP($A503,#REF!,7,FALSE),LEN(VLOOKUP($A503,#REF!,7,FALSE))-2),"*")),"")</f>
        <v>#REF!</v>
      </c>
      <c r="I503" s="54" t="e">
        <f>IF(LEN(VLOOKUP($A503,#REF!,8,FALSE)),UPPER(RIGHT(VLOOKUP($A503,#REF!,8,FALSE),1)),"")</f>
        <v>#REF!</v>
      </c>
      <c r="J503" s="42" t="e">
        <f>IF(LEN(VLOOKUP($A503,#REF!,4,FALSE)),UPPER(RIGHT(VLOOKUP($A503,#REF!,4,FALSE),1)),"")</f>
        <v>#REF!</v>
      </c>
      <c r="K503" s="42" t="e">
        <f>IF(LEN(VLOOKUP($A503,#REF!,5,FALSE)),UPPER(RIGHT(VLOOKUP($A503,#REF!,5,FALSE),1)),"")</f>
        <v>#REF!</v>
      </c>
      <c r="L503" s="42" t="e">
        <f>IF(LEN(VLOOKUP($A503,#REF!,6,FALSE)),UPPER(RIGHT(VLOOKUP($A503,#REF!,6,FALSE),1)),"")</f>
        <v>#REF!</v>
      </c>
      <c r="M503" s="43" t="e">
        <f>IF(LEN(VLOOKUP($A503,#REF!,7,FALSE)),UPPER(RIGHT(VLOOKUP($A503,#REF!,7,FALSE),1)),"")</f>
        <v>#REF!</v>
      </c>
      <c r="N503" s="206"/>
      <c r="O503" s="206"/>
      <c r="P503" s="206"/>
      <c r="Q503" s="206"/>
      <c r="R503" s="206"/>
      <c r="S503" s="63" t="e">
        <f>HLOOKUP("Device Tree Pin Name",#REF!,MATCH($A503,#REF!,0),FALSE)</f>
        <v>#REF!</v>
      </c>
      <c r="T503" s="47" t="e">
        <f>HLOOKUP("power rail",#REF!,MATCH($A503,#REF!,0),FALSE)</f>
        <v>#REF!</v>
      </c>
      <c r="U503" s="62" t="e">
        <f>HLOOKUP("Wake Capable",#REF!,MATCH($A503,#REF!,0),FALSE)</f>
        <v>#REF!</v>
      </c>
      <c r="V503" s="62" t="e">
        <f>HLOOKUP("Strap",#REF!,MATCH($A503,#REF!,0),FALSE)</f>
        <v>#REF!</v>
      </c>
      <c r="W503" s="62"/>
      <c r="X503" s="62"/>
      <c r="Y503" s="62"/>
      <c r="Z503" s="47"/>
      <c r="AA503" s="47" t="e">
        <f>HLOOKUP("Pad type",#REF!,MATCH($A503,#REF!,0),FALSE)</f>
        <v>#REF!</v>
      </c>
      <c r="AB503" s="63"/>
      <c r="AC503" s="63" t="e">
        <f>HLOOKUP("POR Pin State",#REF!,MATCH($A503,#REF!,0),FALSE)</f>
        <v>#REF!</v>
      </c>
      <c r="AD503" s="207"/>
      <c r="AE503" s="208"/>
      <c r="AF503" s="208"/>
      <c r="AG503" s="208"/>
      <c r="AH503" s="209"/>
      <c r="AI503" s="209"/>
      <c r="AJ503" s="210"/>
      <c r="AK503" s="210"/>
      <c r="AL503" s="210"/>
      <c r="AM503" s="210"/>
      <c r="AN503" s="210"/>
      <c r="AO503" s="210"/>
      <c r="AP503" s="210"/>
      <c r="AQ503" s="215" t="s">
        <v>1126</v>
      </c>
      <c r="AR503" s="105"/>
      <c r="AS503" s="105"/>
      <c r="AT503" s="105"/>
      <c r="AU503" s="105"/>
      <c r="AV503" s="105"/>
      <c r="AW503" s="105"/>
      <c r="AX503" s="105"/>
      <c r="AY503" s="105"/>
      <c r="AZ503" s="105"/>
      <c r="BA503" s="105"/>
      <c r="BB503" s="218"/>
      <c r="BC503" s="105"/>
      <c r="BD503" s="250"/>
      <c r="BE503" s="252" t="s">
        <v>1127</v>
      </c>
      <c r="BF503" s="147" t="e">
        <f>VLOOKUP($A503,#REF!,34,FALSE)</f>
        <v>#REF!</v>
      </c>
      <c r="BG503" s="148" t="e">
        <f>VLOOKUP($A503,#REF!,22,FALSE)</f>
        <v>#REF!</v>
      </c>
      <c r="BH503" s="149"/>
    </row>
    <row r="504" s="5" customFormat="1" ht="12.95" customHeight="1" spans="1:60">
      <c r="A504" s="48" t="s">
        <v>1128</v>
      </c>
      <c r="B504" s="38" t="e">
        <f>VLOOKUP($A504,#REF!,34,FALSE)</f>
        <v>#REF!</v>
      </c>
      <c r="C504" s="39" t="str">
        <f t="shared" si="180"/>
        <v>unused_DDR_XM0_B0D3</v>
      </c>
      <c r="D504" s="40" t="e">
        <f>IF(LEN(VLOOKUP($A504,#REF!,8,FALSE)),LEFT(VLOOKUP($A504,#REF!,8,FALSE),LEN(VLOOKUP($A504,#REF!,8,FALSE))-2),"")</f>
        <v>#REF!</v>
      </c>
      <c r="E504" s="41" t="e">
        <f>IF(LEN(VLOOKUP($A504,#REF!,4,FALSE)),IF(INDEX(#REF!,MATCH($A504,#REF!,0),1),LEFT(VLOOKUP($A504,#REF!,4,FALSE),LEN(VLOOKUP($A504,#REF!,4,FALSE))-2),CONCATENATE(LEFT(VLOOKUP($A504,#REF!,4,FALSE),LEN(VLOOKUP($A504,#REF!,4,FALSE))-2),"*")),"")</f>
        <v>#REF!</v>
      </c>
      <c r="F504" s="42" t="e">
        <f>IF(LEN(VLOOKUP($A504,#REF!,5,FALSE)),IF(INDEX(#REF!,MATCH($A504,#REF!,0),2),LEFT(VLOOKUP($A504,#REF!,5,FALSE),LEN(VLOOKUP($A504,#REF!,5,FALSE))-2),CONCATENATE(LEFT(VLOOKUP($A504,#REF!,5,FALSE),LEN(VLOOKUP($A504,#REF!,5,FALSE))-2),"*")),"")</f>
        <v>#REF!</v>
      </c>
      <c r="G504" s="42" t="e">
        <f>IF(LEN(VLOOKUP($A504,#REF!,6,FALSE)),IF(INDEX(#REF!,MATCH($A504,#REF!,0),3),LEFT(VLOOKUP($A504,#REF!,6,FALSE),LEN(VLOOKUP($A504,#REF!,6,FALSE))-2),CONCATENATE(LEFT(VLOOKUP($A504,#REF!,6,FALSE),LEN(VLOOKUP($A504,#REF!,6,FALSE))-2),"*")),"")</f>
        <v>#REF!</v>
      </c>
      <c r="H504" s="43" t="e">
        <f>IF(LEN(VLOOKUP($A504,#REF!,7,FALSE)),IF(INDEX(#REF!,MATCH($A504,#REF!,0),4),LEFT(VLOOKUP($A504,#REF!,7,FALSE),LEN(VLOOKUP($A504,#REF!,7,FALSE))-2),CONCATENATE(LEFT(VLOOKUP($A504,#REF!,7,FALSE),LEN(VLOOKUP($A504,#REF!,7,FALSE))-2),"*")),"")</f>
        <v>#REF!</v>
      </c>
      <c r="I504" s="54" t="e">
        <f>IF(LEN(VLOOKUP($A504,#REF!,8,FALSE)),UPPER(RIGHT(VLOOKUP($A504,#REF!,8,FALSE),1)),"")</f>
        <v>#REF!</v>
      </c>
      <c r="J504" s="42" t="e">
        <f>IF(LEN(VLOOKUP($A504,#REF!,4,FALSE)),UPPER(RIGHT(VLOOKUP($A504,#REF!,4,FALSE),1)),"")</f>
        <v>#REF!</v>
      </c>
      <c r="K504" s="42" t="e">
        <f>IF(LEN(VLOOKUP($A504,#REF!,5,FALSE)),UPPER(RIGHT(VLOOKUP($A504,#REF!,5,FALSE),1)),"")</f>
        <v>#REF!</v>
      </c>
      <c r="L504" s="42" t="e">
        <f>IF(LEN(VLOOKUP($A504,#REF!,6,FALSE)),UPPER(RIGHT(VLOOKUP($A504,#REF!,6,FALSE),1)),"")</f>
        <v>#REF!</v>
      </c>
      <c r="M504" s="43" t="e">
        <f>IF(LEN(VLOOKUP($A504,#REF!,7,FALSE)),UPPER(RIGHT(VLOOKUP($A504,#REF!,7,FALSE),1)),"")</f>
        <v>#REF!</v>
      </c>
      <c r="N504" s="206"/>
      <c r="O504" s="206"/>
      <c r="P504" s="206"/>
      <c r="Q504" s="206"/>
      <c r="R504" s="206"/>
      <c r="S504" s="63" t="e">
        <f>HLOOKUP("Device Tree Pin Name",#REF!,MATCH($A504,#REF!,0),FALSE)</f>
        <v>#REF!</v>
      </c>
      <c r="T504" s="47" t="e">
        <f>HLOOKUP("power rail",#REF!,MATCH($A504,#REF!,0),FALSE)</f>
        <v>#REF!</v>
      </c>
      <c r="U504" s="62" t="e">
        <f>HLOOKUP("Wake Capable",#REF!,MATCH($A504,#REF!,0),FALSE)</f>
        <v>#REF!</v>
      </c>
      <c r="V504" s="62" t="e">
        <f>HLOOKUP("Strap",#REF!,MATCH($A504,#REF!,0),FALSE)</f>
        <v>#REF!</v>
      </c>
      <c r="W504" s="62"/>
      <c r="X504" s="62"/>
      <c r="Y504" s="62"/>
      <c r="Z504" s="47"/>
      <c r="AA504" s="47" t="e">
        <f>HLOOKUP("Pad type",#REF!,MATCH($A504,#REF!,0),FALSE)</f>
        <v>#REF!</v>
      </c>
      <c r="AB504" s="63"/>
      <c r="AC504" s="63" t="e">
        <f>HLOOKUP("POR Pin State",#REF!,MATCH($A504,#REF!,0),FALSE)</f>
        <v>#REF!</v>
      </c>
      <c r="AD504" s="207"/>
      <c r="AE504" s="208"/>
      <c r="AF504" s="208"/>
      <c r="AG504" s="208"/>
      <c r="AH504" s="209"/>
      <c r="AI504" s="209"/>
      <c r="AJ504" s="210"/>
      <c r="AK504" s="210"/>
      <c r="AL504" s="210"/>
      <c r="AM504" s="210"/>
      <c r="AN504" s="210"/>
      <c r="AO504" s="210"/>
      <c r="AP504" s="210"/>
      <c r="AQ504" s="215" t="s">
        <v>1129</v>
      </c>
      <c r="AR504" s="105"/>
      <c r="AS504" s="105"/>
      <c r="AT504" s="105"/>
      <c r="AU504" s="105"/>
      <c r="AV504" s="105"/>
      <c r="AW504" s="105"/>
      <c r="AX504" s="105"/>
      <c r="AY504" s="105"/>
      <c r="AZ504" s="105"/>
      <c r="BA504" s="105"/>
      <c r="BB504" s="218"/>
      <c r="BC504" s="105"/>
      <c r="BD504" s="250"/>
      <c r="BE504" s="252" t="s">
        <v>1130</v>
      </c>
      <c r="BF504" s="147" t="e">
        <f>VLOOKUP($A504,#REF!,34,FALSE)</f>
        <v>#REF!</v>
      </c>
      <c r="BG504" s="148" t="e">
        <f>VLOOKUP($A504,#REF!,22,FALSE)</f>
        <v>#REF!</v>
      </c>
      <c r="BH504" s="149"/>
    </row>
    <row r="505" s="5" customFormat="1" ht="12.95" customHeight="1" spans="1:60">
      <c r="A505" s="48" t="s">
        <v>1131</v>
      </c>
      <c r="B505" s="38" t="e">
        <f>VLOOKUP($A505,#REF!,34,FALSE)</f>
        <v>#REF!</v>
      </c>
      <c r="C505" s="39" t="str">
        <f t="shared" si="180"/>
        <v>unused_DDR_XM0_B0D4</v>
      </c>
      <c r="D505" s="40" t="e">
        <f>IF(LEN(VLOOKUP($A505,#REF!,8,FALSE)),LEFT(VLOOKUP($A505,#REF!,8,FALSE),LEN(VLOOKUP($A505,#REF!,8,FALSE))-2),"")</f>
        <v>#REF!</v>
      </c>
      <c r="E505" s="41" t="e">
        <f>IF(LEN(VLOOKUP($A505,#REF!,4,FALSE)),IF(INDEX(#REF!,MATCH($A505,#REF!,0),1),LEFT(VLOOKUP($A505,#REF!,4,FALSE),LEN(VLOOKUP($A505,#REF!,4,FALSE))-2),CONCATENATE(LEFT(VLOOKUP($A505,#REF!,4,FALSE),LEN(VLOOKUP($A505,#REF!,4,FALSE))-2),"*")),"")</f>
        <v>#REF!</v>
      </c>
      <c r="F505" s="42" t="e">
        <f>IF(LEN(VLOOKUP($A505,#REF!,5,FALSE)),IF(INDEX(#REF!,MATCH($A505,#REF!,0),2),LEFT(VLOOKUP($A505,#REF!,5,FALSE),LEN(VLOOKUP($A505,#REF!,5,FALSE))-2),CONCATENATE(LEFT(VLOOKUP($A505,#REF!,5,FALSE),LEN(VLOOKUP($A505,#REF!,5,FALSE))-2),"*")),"")</f>
        <v>#REF!</v>
      </c>
      <c r="G505" s="42" t="e">
        <f>IF(LEN(VLOOKUP($A505,#REF!,6,FALSE)),IF(INDEX(#REF!,MATCH($A505,#REF!,0),3),LEFT(VLOOKUP($A505,#REF!,6,FALSE),LEN(VLOOKUP($A505,#REF!,6,FALSE))-2),CONCATENATE(LEFT(VLOOKUP($A505,#REF!,6,FALSE),LEN(VLOOKUP($A505,#REF!,6,FALSE))-2),"*")),"")</f>
        <v>#REF!</v>
      </c>
      <c r="H505" s="43" t="e">
        <f>IF(LEN(VLOOKUP($A505,#REF!,7,FALSE)),IF(INDEX(#REF!,MATCH($A505,#REF!,0),4),LEFT(VLOOKUP($A505,#REF!,7,FALSE),LEN(VLOOKUP($A505,#REF!,7,FALSE))-2),CONCATENATE(LEFT(VLOOKUP($A505,#REF!,7,FALSE),LEN(VLOOKUP($A505,#REF!,7,FALSE))-2),"*")),"")</f>
        <v>#REF!</v>
      </c>
      <c r="I505" s="54" t="e">
        <f>IF(LEN(VLOOKUP($A505,#REF!,8,FALSE)),UPPER(RIGHT(VLOOKUP($A505,#REF!,8,FALSE),1)),"")</f>
        <v>#REF!</v>
      </c>
      <c r="J505" s="42" t="e">
        <f>IF(LEN(VLOOKUP($A505,#REF!,4,FALSE)),UPPER(RIGHT(VLOOKUP($A505,#REF!,4,FALSE),1)),"")</f>
        <v>#REF!</v>
      </c>
      <c r="K505" s="42" t="e">
        <f>IF(LEN(VLOOKUP($A505,#REF!,5,FALSE)),UPPER(RIGHT(VLOOKUP($A505,#REF!,5,FALSE),1)),"")</f>
        <v>#REF!</v>
      </c>
      <c r="L505" s="42" t="e">
        <f>IF(LEN(VLOOKUP($A505,#REF!,6,FALSE)),UPPER(RIGHT(VLOOKUP($A505,#REF!,6,FALSE),1)),"")</f>
        <v>#REF!</v>
      </c>
      <c r="M505" s="43" t="e">
        <f>IF(LEN(VLOOKUP($A505,#REF!,7,FALSE)),UPPER(RIGHT(VLOOKUP($A505,#REF!,7,FALSE),1)),"")</f>
        <v>#REF!</v>
      </c>
      <c r="N505" s="206"/>
      <c r="O505" s="206"/>
      <c r="P505" s="206"/>
      <c r="Q505" s="206"/>
      <c r="R505" s="206"/>
      <c r="S505" s="63" t="e">
        <f>HLOOKUP("Device Tree Pin Name",#REF!,MATCH($A505,#REF!,0),FALSE)</f>
        <v>#REF!</v>
      </c>
      <c r="T505" s="47" t="e">
        <f>HLOOKUP("power rail",#REF!,MATCH($A505,#REF!,0),FALSE)</f>
        <v>#REF!</v>
      </c>
      <c r="U505" s="62" t="e">
        <f>HLOOKUP("Wake Capable",#REF!,MATCH($A505,#REF!,0),FALSE)</f>
        <v>#REF!</v>
      </c>
      <c r="V505" s="62" t="e">
        <f>HLOOKUP("Strap",#REF!,MATCH($A505,#REF!,0),FALSE)</f>
        <v>#REF!</v>
      </c>
      <c r="W505" s="62"/>
      <c r="X505" s="62"/>
      <c r="Y505" s="62"/>
      <c r="Z505" s="47"/>
      <c r="AA505" s="47" t="e">
        <f>HLOOKUP("Pad type",#REF!,MATCH($A505,#REF!,0),FALSE)</f>
        <v>#REF!</v>
      </c>
      <c r="AB505" s="63"/>
      <c r="AC505" s="63" t="e">
        <f>HLOOKUP("POR Pin State",#REF!,MATCH($A505,#REF!,0),FALSE)</f>
        <v>#REF!</v>
      </c>
      <c r="AD505" s="207"/>
      <c r="AE505" s="208"/>
      <c r="AF505" s="208"/>
      <c r="AG505" s="208"/>
      <c r="AH505" s="209"/>
      <c r="AI505" s="209"/>
      <c r="AJ505" s="210"/>
      <c r="AK505" s="210"/>
      <c r="AL505" s="210"/>
      <c r="AM505" s="210"/>
      <c r="AN505" s="210"/>
      <c r="AO505" s="210"/>
      <c r="AP505" s="210"/>
      <c r="AQ505" s="215" t="s">
        <v>1132</v>
      </c>
      <c r="AR505" s="105"/>
      <c r="AS505" s="105"/>
      <c r="AT505" s="105"/>
      <c r="AU505" s="105"/>
      <c r="AV505" s="105"/>
      <c r="AW505" s="105"/>
      <c r="AX505" s="105"/>
      <c r="AY505" s="105"/>
      <c r="AZ505" s="105"/>
      <c r="BA505" s="105"/>
      <c r="BB505" s="218"/>
      <c r="BC505" s="105"/>
      <c r="BD505" s="250"/>
      <c r="BE505" s="252" t="s">
        <v>1133</v>
      </c>
      <c r="BF505" s="147" t="e">
        <f>VLOOKUP($A505,#REF!,34,FALSE)</f>
        <v>#REF!</v>
      </c>
      <c r="BG505" s="148" t="e">
        <f>VLOOKUP($A505,#REF!,22,FALSE)</f>
        <v>#REF!</v>
      </c>
      <c r="BH505" s="149"/>
    </row>
    <row r="506" s="5" customFormat="1" ht="12.95" customHeight="1" spans="1:60">
      <c r="A506" s="48" t="s">
        <v>1134</v>
      </c>
      <c r="B506" s="38" t="e">
        <f>VLOOKUP($A506,#REF!,34,FALSE)</f>
        <v>#REF!</v>
      </c>
      <c r="C506" s="39" t="str">
        <f t="shared" si="180"/>
        <v>unused_DDR_XM0_B0D5</v>
      </c>
      <c r="D506" s="40" t="e">
        <f>IF(LEN(VLOOKUP($A506,#REF!,8,FALSE)),LEFT(VLOOKUP($A506,#REF!,8,FALSE),LEN(VLOOKUP($A506,#REF!,8,FALSE))-2),"")</f>
        <v>#REF!</v>
      </c>
      <c r="E506" s="41" t="e">
        <f>IF(LEN(VLOOKUP($A506,#REF!,4,FALSE)),IF(INDEX(#REF!,MATCH($A506,#REF!,0),1),LEFT(VLOOKUP($A506,#REF!,4,FALSE),LEN(VLOOKUP($A506,#REF!,4,FALSE))-2),CONCATENATE(LEFT(VLOOKUP($A506,#REF!,4,FALSE),LEN(VLOOKUP($A506,#REF!,4,FALSE))-2),"*")),"")</f>
        <v>#REF!</v>
      </c>
      <c r="F506" s="42" t="e">
        <f>IF(LEN(VLOOKUP($A506,#REF!,5,FALSE)),IF(INDEX(#REF!,MATCH($A506,#REF!,0),2),LEFT(VLOOKUP($A506,#REF!,5,FALSE),LEN(VLOOKUP($A506,#REF!,5,FALSE))-2),CONCATENATE(LEFT(VLOOKUP($A506,#REF!,5,FALSE),LEN(VLOOKUP($A506,#REF!,5,FALSE))-2),"*")),"")</f>
        <v>#REF!</v>
      </c>
      <c r="G506" s="42" t="e">
        <f>IF(LEN(VLOOKUP($A506,#REF!,6,FALSE)),IF(INDEX(#REF!,MATCH($A506,#REF!,0),3),LEFT(VLOOKUP($A506,#REF!,6,FALSE),LEN(VLOOKUP($A506,#REF!,6,FALSE))-2),CONCATENATE(LEFT(VLOOKUP($A506,#REF!,6,FALSE),LEN(VLOOKUP($A506,#REF!,6,FALSE))-2),"*")),"")</f>
        <v>#REF!</v>
      </c>
      <c r="H506" s="43" t="e">
        <f>IF(LEN(VLOOKUP($A506,#REF!,7,FALSE)),IF(INDEX(#REF!,MATCH($A506,#REF!,0),4),LEFT(VLOOKUP($A506,#REF!,7,FALSE),LEN(VLOOKUP($A506,#REF!,7,FALSE))-2),CONCATENATE(LEFT(VLOOKUP($A506,#REF!,7,FALSE),LEN(VLOOKUP($A506,#REF!,7,FALSE))-2),"*")),"")</f>
        <v>#REF!</v>
      </c>
      <c r="I506" s="54" t="e">
        <f>IF(LEN(VLOOKUP($A506,#REF!,8,FALSE)),UPPER(RIGHT(VLOOKUP($A506,#REF!,8,FALSE),1)),"")</f>
        <v>#REF!</v>
      </c>
      <c r="J506" s="42" t="e">
        <f>IF(LEN(VLOOKUP($A506,#REF!,4,FALSE)),UPPER(RIGHT(VLOOKUP($A506,#REF!,4,FALSE),1)),"")</f>
        <v>#REF!</v>
      </c>
      <c r="K506" s="42" t="e">
        <f>IF(LEN(VLOOKUP($A506,#REF!,5,FALSE)),UPPER(RIGHT(VLOOKUP($A506,#REF!,5,FALSE),1)),"")</f>
        <v>#REF!</v>
      </c>
      <c r="L506" s="42" t="e">
        <f>IF(LEN(VLOOKUP($A506,#REF!,6,FALSE)),UPPER(RIGHT(VLOOKUP($A506,#REF!,6,FALSE),1)),"")</f>
        <v>#REF!</v>
      </c>
      <c r="M506" s="43" t="e">
        <f>IF(LEN(VLOOKUP($A506,#REF!,7,FALSE)),UPPER(RIGHT(VLOOKUP($A506,#REF!,7,FALSE),1)),"")</f>
        <v>#REF!</v>
      </c>
      <c r="N506" s="206"/>
      <c r="O506" s="206"/>
      <c r="P506" s="206"/>
      <c r="Q506" s="206"/>
      <c r="R506" s="206"/>
      <c r="S506" s="63" t="e">
        <f>HLOOKUP("Device Tree Pin Name",#REF!,MATCH($A506,#REF!,0),FALSE)</f>
        <v>#REF!</v>
      </c>
      <c r="T506" s="47" t="e">
        <f>HLOOKUP("power rail",#REF!,MATCH($A506,#REF!,0),FALSE)</f>
        <v>#REF!</v>
      </c>
      <c r="U506" s="62" t="e">
        <f>HLOOKUP("Wake Capable",#REF!,MATCH($A506,#REF!,0),FALSE)</f>
        <v>#REF!</v>
      </c>
      <c r="V506" s="62" t="e">
        <f>HLOOKUP("Strap",#REF!,MATCH($A506,#REF!,0),FALSE)</f>
        <v>#REF!</v>
      </c>
      <c r="W506" s="62"/>
      <c r="X506" s="62"/>
      <c r="Y506" s="62"/>
      <c r="Z506" s="47"/>
      <c r="AA506" s="47" t="e">
        <f>HLOOKUP("Pad type",#REF!,MATCH($A506,#REF!,0),FALSE)</f>
        <v>#REF!</v>
      </c>
      <c r="AB506" s="63"/>
      <c r="AC506" s="63" t="e">
        <f>HLOOKUP("POR Pin State",#REF!,MATCH($A506,#REF!,0),FALSE)</f>
        <v>#REF!</v>
      </c>
      <c r="AD506" s="207"/>
      <c r="AE506" s="208"/>
      <c r="AF506" s="208"/>
      <c r="AG506" s="208"/>
      <c r="AH506" s="209"/>
      <c r="AI506" s="209"/>
      <c r="AJ506" s="210"/>
      <c r="AK506" s="210"/>
      <c r="AL506" s="210"/>
      <c r="AM506" s="210"/>
      <c r="AN506" s="210"/>
      <c r="AO506" s="210"/>
      <c r="AP506" s="210"/>
      <c r="AQ506" s="215" t="s">
        <v>1135</v>
      </c>
      <c r="AR506" s="105"/>
      <c r="AS506" s="105"/>
      <c r="AT506" s="105"/>
      <c r="AU506" s="105"/>
      <c r="AV506" s="105"/>
      <c r="AW506" s="105"/>
      <c r="AX506" s="105"/>
      <c r="AY506" s="105"/>
      <c r="AZ506" s="105"/>
      <c r="BA506" s="105"/>
      <c r="BB506" s="218"/>
      <c r="BC506" s="105"/>
      <c r="BD506" s="250"/>
      <c r="BE506" s="252" t="s">
        <v>1136</v>
      </c>
      <c r="BF506" s="147" t="e">
        <f>VLOOKUP($A506,#REF!,34,FALSE)</f>
        <v>#REF!</v>
      </c>
      <c r="BG506" s="148" t="e">
        <f>VLOOKUP($A506,#REF!,22,FALSE)</f>
        <v>#REF!</v>
      </c>
      <c r="BH506" s="149"/>
    </row>
    <row r="507" s="5" customFormat="1" ht="12.95" customHeight="1" spans="1:60">
      <c r="A507" s="48" t="s">
        <v>1137</v>
      </c>
      <c r="B507" s="38" t="e">
        <f>VLOOKUP($A507,#REF!,34,FALSE)</f>
        <v>#REF!</v>
      </c>
      <c r="C507" s="39" t="str">
        <f t="shared" si="180"/>
        <v>unused_DDR_XM0_B0D6</v>
      </c>
      <c r="D507" s="40" t="e">
        <f>IF(LEN(VLOOKUP($A507,#REF!,8,FALSE)),LEFT(VLOOKUP($A507,#REF!,8,FALSE),LEN(VLOOKUP($A507,#REF!,8,FALSE))-2),"")</f>
        <v>#REF!</v>
      </c>
      <c r="E507" s="41" t="e">
        <f>IF(LEN(VLOOKUP($A507,#REF!,4,FALSE)),IF(INDEX(#REF!,MATCH($A507,#REF!,0),1),LEFT(VLOOKUP($A507,#REF!,4,FALSE),LEN(VLOOKUP($A507,#REF!,4,FALSE))-2),CONCATENATE(LEFT(VLOOKUP($A507,#REF!,4,FALSE),LEN(VLOOKUP($A507,#REF!,4,FALSE))-2),"*")),"")</f>
        <v>#REF!</v>
      </c>
      <c r="F507" s="42" t="e">
        <f>IF(LEN(VLOOKUP($A507,#REF!,5,FALSE)),IF(INDEX(#REF!,MATCH($A507,#REF!,0),2),LEFT(VLOOKUP($A507,#REF!,5,FALSE),LEN(VLOOKUP($A507,#REF!,5,FALSE))-2),CONCATENATE(LEFT(VLOOKUP($A507,#REF!,5,FALSE),LEN(VLOOKUP($A507,#REF!,5,FALSE))-2),"*")),"")</f>
        <v>#REF!</v>
      </c>
      <c r="G507" s="42" t="e">
        <f>IF(LEN(VLOOKUP($A507,#REF!,6,FALSE)),IF(INDEX(#REF!,MATCH($A507,#REF!,0),3),LEFT(VLOOKUP($A507,#REF!,6,FALSE),LEN(VLOOKUP($A507,#REF!,6,FALSE))-2),CONCATENATE(LEFT(VLOOKUP($A507,#REF!,6,FALSE),LEN(VLOOKUP($A507,#REF!,6,FALSE))-2),"*")),"")</f>
        <v>#REF!</v>
      </c>
      <c r="H507" s="43" t="e">
        <f>IF(LEN(VLOOKUP($A507,#REF!,7,FALSE)),IF(INDEX(#REF!,MATCH($A507,#REF!,0),4),LEFT(VLOOKUP($A507,#REF!,7,FALSE),LEN(VLOOKUP($A507,#REF!,7,FALSE))-2),CONCATENATE(LEFT(VLOOKUP($A507,#REF!,7,FALSE),LEN(VLOOKUP($A507,#REF!,7,FALSE))-2),"*")),"")</f>
        <v>#REF!</v>
      </c>
      <c r="I507" s="54" t="e">
        <f>IF(LEN(VLOOKUP($A507,#REF!,8,FALSE)),UPPER(RIGHT(VLOOKUP($A507,#REF!,8,FALSE),1)),"")</f>
        <v>#REF!</v>
      </c>
      <c r="J507" s="42" t="e">
        <f>IF(LEN(VLOOKUP($A507,#REF!,4,FALSE)),UPPER(RIGHT(VLOOKUP($A507,#REF!,4,FALSE),1)),"")</f>
        <v>#REF!</v>
      </c>
      <c r="K507" s="42" t="e">
        <f>IF(LEN(VLOOKUP($A507,#REF!,5,FALSE)),UPPER(RIGHT(VLOOKUP($A507,#REF!,5,FALSE),1)),"")</f>
        <v>#REF!</v>
      </c>
      <c r="L507" s="42" t="e">
        <f>IF(LEN(VLOOKUP($A507,#REF!,6,FALSE)),UPPER(RIGHT(VLOOKUP($A507,#REF!,6,FALSE),1)),"")</f>
        <v>#REF!</v>
      </c>
      <c r="M507" s="43" t="e">
        <f>IF(LEN(VLOOKUP($A507,#REF!,7,FALSE)),UPPER(RIGHT(VLOOKUP($A507,#REF!,7,FALSE),1)),"")</f>
        <v>#REF!</v>
      </c>
      <c r="N507" s="206"/>
      <c r="O507" s="206"/>
      <c r="P507" s="206"/>
      <c r="Q507" s="206"/>
      <c r="R507" s="206"/>
      <c r="S507" s="63" t="e">
        <f>HLOOKUP("Device Tree Pin Name",#REF!,MATCH($A507,#REF!,0),FALSE)</f>
        <v>#REF!</v>
      </c>
      <c r="T507" s="47" t="e">
        <f>HLOOKUP("power rail",#REF!,MATCH($A507,#REF!,0),FALSE)</f>
        <v>#REF!</v>
      </c>
      <c r="U507" s="62" t="e">
        <f>HLOOKUP("Wake Capable",#REF!,MATCH($A507,#REF!,0),FALSE)</f>
        <v>#REF!</v>
      </c>
      <c r="V507" s="62" t="e">
        <f>HLOOKUP("Strap",#REF!,MATCH($A507,#REF!,0),FALSE)</f>
        <v>#REF!</v>
      </c>
      <c r="W507" s="62"/>
      <c r="X507" s="62"/>
      <c r="Y507" s="62"/>
      <c r="Z507" s="47"/>
      <c r="AA507" s="47" t="e">
        <f>HLOOKUP("Pad type",#REF!,MATCH($A507,#REF!,0),FALSE)</f>
        <v>#REF!</v>
      </c>
      <c r="AB507" s="63"/>
      <c r="AC507" s="63" t="e">
        <f>HLOOKUP("POR Pin State",#REF!,MATCH($A507,#REF!,0),FALSE)</f>
        <v>#REF!</v>
      </c>
      <c r="AD507" s="207"/>
      <c r="AE507" s="208"/>
      <c r="AF507" s="208"/>
      <c r="AG507" s="208"/>
      <c r="AH507" s="209"/>
      <c r="AI507" s="209"/>
      <c r="AJ507" s="210"/>
      <c r="AK507" s="210"/>
      <c r="AL507" s="210"/>
      <c r="AM507" s="210"/>
      <c r="AN507" s="210"/>
      <c r="AO507" s="210"/>
      <c r="AP507" s="210"/>
      <c r="AQ507" s="215" t="s">
        <v>1138</v>
      </c>
      <c r="AR507" s="105"/>
      <c r="AS507" s="105"/>
      <c r="AT507" s="105"/>
      <c r="AU507" s="105"/>
      <c r="AV507" s="105"/>
      <c r="AW507" s="105"/>
      <c r="AX507" s="105"/>
      <c r="AY507" s="105"/>
      <c r="AZ507" s="105"/>
      <c r="BA507" s="105"/>
      <c r="BB507" s="218"/>
      <c r="BC507" s="105"/>
      <c r="BD507" s="250"/>
      <c r="BE507" s="252" t="s">
        <v>1139</v>
      </c>
      <c r="BF507" s="147" t="e">
        <f>VLOOKUP($A507,#REF!,34,FALSE)</f>
        <v>#REF!</v>
      </c>
      <c r="BG507" s="148" t="e">
        <f>VLOOKUP($A507,#REF!,22,FALSE)</f>
        <v>#REF!</v>
      </c>
      <c r="BH507" s="149"/>
    </row>
    <row r="508" s="5" customFormat="1" ht="12.95" customHeight="1" spans="1:60">
      <c r="A508" s="48" t="s">
        <v>1140</v>
      </c>
      <c r="B508" s="38" t="e">
        <f>VLOOKUP($A508,#REF!,34,FALSE)</f>
        <v>#REF!</v>
      </c>
      <c r="C508" s="39" t="str">
        <f t="shared" si="180"/>
        <v>unused_DDR_XM0_B0D7</v>
      </c>
      <c r="D508" s="40" t="e">
        <f>IF(LEN(VLOOKUP($A508,#REF!,8,FALSE)),LEFT(VLOOKUP($A508,#REF!,8,FALSE),LEN(VLOOKUP($A508,#REF!,8,FALSE))-2),"")</f>
        <v>#REF!</v>
      </c>
      <c r="E508" s="41" t="e">
        <f>IF(LEN(VLOOKUP($A508,#REF!,4,FALSE)),IF(INDEX(#REF!,MATCH($A508,#REF!,0),1),LEFT(VLOOKUP($A508,#REF!,4,FALSE),LEN(VLOOKUP($A508,#REF!,4,FALSE))-2),CONCATENATE(LEFT(VLOOKUP($A508,#REF!,4,FALSE),LEN(VLOOKUP($A508,#REF!,4,FALSE))-2),"*")),"")</f>
        <v>#REF!</v>
      </c>
      <c r="F508" s="42" t="e">
        <f>IF(LEN(VLOOKUP($A508,#REF!,5,FALSE)),IF(INDEX(#REF!,MATCH($A508,#REF!,0),2),LEFT(VLOOKUP($A508,#REF!,5,FALSE),LEN(VLOOKUP($A508,#REF!,5,FALSE))-2),CONCATENATE(LEFT(VLOOKUP($A508,#REF!,5,FALSE),LEN(VLOOKUP($A508,#REF!,5,FALSE))-2),"*")),"")</f>
        <v>#REF!</v>
      </c>
      <c r="G508" s="42" t="e">
        <f>IF(LEN(VLOOKUP($A508,#REF!,6,FALSE)),IF(INDEX(#REF!,MATCH($A508,#REF!,0),3),LEFT(VLOOKUP($A508,#REF!,6,FALSE),LEN(VLOOKUP($A508,#REF!,6,FALSE))-2),CONCATENATE(LEFT(VLOOKUP($A508,#REF!,6,FALSE),LEN(VLOOKUP($A508,#REF!,6,FALSE))-2),"*")),"")</f>
        <v>#REF!</v>
      </c>
      <c r="H508" s="43" t="e">
        <f>IF(LEN(VLOOKUP($A508,#REF!,7,FALSE)),IF(INDEX(#REF!,MATCH($A508,#REF!,0),4),LEFT(VLOOKUP($A508,#REF!,7,FALSE),LEN(VLOOKUP($A508,#REF!,7,FALSE))-2),CONCATENATE(LEFT(VLOOKUP($A508,#REF!,7,FALSE),LEN(VLOOKUP($A508,#REF!,7,FALSE))-2),"*")),"")</f>
        <v>#REF!</v>
      </c>
      <c r="I508" s="54" t="e">
        <f>IF(LEN(VLOOKUP($A508,#REF!,8,FALSE)),UPPER(RIGHT(VLOOKUP($A508,#REF!,8,FALSE),1)),"")</f>
        <v>#REF!</v>
      </c>
      <c r="J508" s="42" t="e">
        <f>IF(LEN(VLOOKUP($A508,#REF!,4,FALSE)),UPPER(RIGHT(VLOOKUP($A508,#REF!,4,FALSE),1)),"")</f>
        <v>#REF!</v>
      </c>
      <c r="K508" s="42" t="e">
        <f>IF(LEN(VLOOKUP($A508,#REF!,5,FALSE)),UPPER(RIGHT(VLOOKUP($A508,#REF!,5,FALSE),1)),"")</f>
        <v>#REF!</v>
      </c>
      <c r="L508" s="42" t="e">
        <f>IF(LEN(VLOOKUP($A508,#REF!,6,FALSE)),UPPER(RIGHT(VLOOKUP($A508,#REF!,6,FALSE),1)),"")</f>
        <v>#REF!</v>
      </c>
      <c r="M508" s="43" t="e">
        <f>IF(LEN(VLOOKUP($A508,#REF!,7,FALSE)),UPPER(RIGHT(VLOOKUP($A508,#REF!,7,FALSE),1)),"")</f>
        <v>#REF!</v>
      </c>
      <c r="N508" s="206"/>
      <c r="O508" s="206"/>
      <c r="P508" s="206"/>
      <c r="Q508" s="206"/>
      <c r="R508" s="206"/>
      <c r="S508" s="63" t="e">
        <f>HLOOKUP("Device Tree Pin Name",#REF!,MATCH($A508,#REF!,0),FALSE)</f>
        <v>#REF!</v>
      </c>
      <c r="T508" s="47" t="e">
        <f>HLOOKUP("power rail",#REF!,MATCH($A508,#REF!,0),FALSE)</f>
        <v>#REF!</v>
      </c>
      <c r="U508" s="62" t="e">
        <f>HLOOKUP("Wake Capable",#REF!,MATCH($A508,#REF!,0),FALSE)</f>
        <v>#REF!</v>
      </c>
      <c r="V508" s="62" t="e">
        <f>HLOOKUP("Strap",#REF!,MATCH($A508,#REF!,0),FALSE)</f>
        <v>#REF!</v>
      </c>
      <c r="W508" s="62"/>
      <c r="X508" s="62"/>
      <c r="Y508" s="62"/>
      <c r="Z508" s="47"/>
      <c r="AA508" s="47" t="e">
        <f>HLOOKUP("Pad type",#REF!,MATCH($A508,#REF!,0),FALSE)</f>
        <v>#REF!</v>
      </c>
      <c r="AB508" s="63"/>
      <c r="AC508" s="63" t="e">
        <f>HLOOKUP("POR Pin State",#REF!,MATCH($A508,#REF!,0),FALSE)</f>
        <v>#REF!</v>
      </c>
      <c r="AD508" s="207"/>
      <c r="AE508" s="208"/>
      <c r="AF508" s="208"/>
      <c r="AG508" s="208"/>
      <c r="AH508" s="209"/>
      <c r="AI508" s="209"/>
      <c r="AJ508" s="210"/>
      <c r="AK508" s="210"/>
      <c r="AL508" s="210"/>
      <c r="AM508" s="210"/>
      <c r="AN508" s="210"/>
      <c r="AO508" s="210"/>
      <c r="AP508" s="210"/>
      <c r="AQ508" s="215" t="s">
        <v>1141</v>
      </c>
      <c r="AR508" s="105"/>
      <c r="AS508" s="105"/>
      <c r="AT508" s="105"/>
      <c r="AU508" s="105"/>
      <c r="AV508" s="105"/>
      <c r="AW508" s="105"/>
      <c r="AX508" s="105"/>
      <c r="AY508" s="105"/>
      <c r="AZ508" s="105"/>
      <c r="BA508" s="105"/>
      <c r="BB508" s="218"/>
      <c r="BC508" s="105"/>
      <c r="BD508" s="250"/>
      <c r="BE508" s="252" t="s">
        <v>1142</v>
      </c>
      <c r="BF508" s="147" t="e">
        <f>VLOOKUP($A508,#REF!,34,FALSE)</f>
        <v>#REF!</v>
      </c>
      <c r="BG508" s="148" t="e">
        <f>VLOOKUP($A508,#REF!,22,FALSE)</f>
        <v>#REF!</v>
      </c>
      <c r="BH508" s="149"/>
    </row>
    <row r="509" s="5" customFormat="1" ht="12.95" customHeight="1" spans="1:60">
      <c r="A509" s="48" t="s">
        <v>1143</v>
      </c>
      <c r="B509" s="38" t="e">
        <f>VLOOKUP($A509,#REF!,34,FALSE)</f>
        <v>#REF!</v>
      </c>
      <c r="C509" s="39" t="str">
        <f t="shared" si="180"/>
        <v>unused_DDR_XM0_B0DMI</v>
      </c>
      <c r="D509" s="40" t="e">
        <f>IF(LEN(VLOOKUP($A509,#REF!,8,FALSE)),LEFT(VLOOKUP($A509,#REF!,8,FALSE),LEN(VLOOKUP($A509,#REF!,8,FALSE))-2),"")</f>
        <v>#REF!</v>
      </c>
      <c r="E509" s="41" t="e">
        <f>IF(LEN(VLOOKUP($A509,#REF!,4,FALSE)),IF(INDEX(#REF!,MATCH($A509,#REF!,0),1),LEFT(VLOOKUP($A509,#REF!,4,FALSE),LEN(VLOOKUP($A509,#REF!,4,FALSE))-2),CONCATENATE(LEFT(VLOOKUP($A509,#REF!,4,FALSE),LEN(VLOOKUP($A509,#REF!,4,FALSE))-2),"*")),"")</f>
        <v>#REF!</v>
      </c>
      <c r="F509" s="42" t="e">
        <f>IF(LEN(VLOOKUP($A509,#REF!,5,FALSE)),IF(INDEX(#REF!,MATCH($A509,#REF!,0),2),LEFT(VLOOKUP($A509,#REF!,5,FALSE),LEN(VLOOKUP($A509,#REF!,5,FALSE))-2),CONCATENATE(LEFT(VLOOKUP($A509,#REF!,5,FALSE),LEN(VLOOKUP($A509,#REF!,5,FALSE))-2),"*")),"")</f>
        <v>#REF!</v>
      </c>
      <c r="G509" s="42" t="e">
        <f>IF(LEN(VLOOKUP($A509,#REF!,6,FALSE)),IF(INDEX(#REF!,MATCH($A509,#REF!,0),3),LEFT(VLOOKUP($A509,#REF!,6,FALSE),LEN(VLOOKUP($A509,#REF!,6,FALSE))-2),CONCATENATE(LEFT(VLOOKUP($A509,#REF!,6,FALSE),LEN(VLOOKUP($A509,#REF!,6,FALSE))-2),"*")),"")</f>
        <v>#REF!</v>
      </c>
      <c r="H509" s="43" t="e">
        <f>IF(LEN(VLOOKUP($A509,#REF!,7,FALSE)),IF(INDEX(#REF!,MATCH($A509,#REF!,0),4),LEFT(VLOOKUP($A509,#REF!,7,FALSE),LEN(VLOOKUP($A509,#REF!,7,FALSE))-2),CONCATENATE(LEFT(VLOOKUP($A509,#REF!,7,FALSE),LEN(VLOOKUP($A509,#REF!,7,FALSE))-2),"*")),"")</f>
        <v>#REF!</v>
      </c>
      <c r="I509" s="54" t="e">
        <f>IF(LEN(VLOOKUP($A509,#REF!,8,FALSE)),UPPER(RIGHT(VLOOKUP($A509,#REF!,8,FALSE),1)),"")</f>
        <v>#REF!</v>
      </c>
      <c r="J509" s="42" t="e">
        <f>IF(LEN(VLOOKUP($A509,#REF!,4,FALSE)),UPPER(RIGHT(VLOOKUP($A509,#REF!,4,FALSE),1)),"")</f>
        <v>#REF!</v>
      </c>
      <c r="K509" s="42" t="e">
        <f>IF(LEN(VLOOKUP($A509,#REF!,5,FALSE)),UPPER(RIGHT(VLOOKUP($A509,#REF!,5,FALSE),1)),"")</f>
        <v>#REF!</v>
      </c>
      <c r="L509" s="42" t="e">
        <f>IF(LEN(VLOOKUP($A509,#REF!,6,FALSE)),UPPER(RIGHT(VLOOKUP($A509,#REF!,6,FALSE),1)),"")</f>
        <v>#REF!</v>
      </c>
      <c r="M509" s="43" t="e">
        <f>IF(LEN(VLOOKUP($A509,#REF!,7,FALSE)),UPPER(RIGHT(VLOOKUP($A509,#REF!,7,FALSE),1)),"")</f>
        <v>#REF!</v>
      </c>
      <c r="N509" s="206"/>
      <c r="O509" s="206"/>
      <c r="P509" s="206"/>
      <c r="Q509" s="206"/>
      <c r="R509" s="206"/>
      <c r="S509" s="63" t="e">
        <f>HLOOKUP("Device Tree Pin Name",#REF!,MATCH($A509,#REF!,0),FALSE)</f>
        <v>#REF!</v>
      </c>
      <c r="T509" s="47" t="e">
        <f>HLOOKUP("power rail",#REF!,MATCH($A509,#REF!,0),FALSE)</f>
        <v>#REF!</v>
      </c>
      <c r="U509" s="62" t="e">
        <f>HLOOKUP("Wake Capable",#REF!,MATCH($A509,#REF!,0),FALSE)</f>
        <v>#REF!</v>
      </c>
      <c r="V509" s="62" t="e">
        <f>HLOOKUP("Strap",#REF!,MATCH($A509,#REF!,0),FALSE)</f>
        <v>#REF!</v>
      </c>
      <c r="W509" s="62"/>
      <c r="X509" s="62"/>
      <c r="Y509" s="62"/>
      <c r="Z509" s="47"/>
      <c r="AA509" s="47" t="e">
        <f>HLOOKUP("Pad type",#REF!,MATCH($A509,#REF!,0),FALSE)</f>
        <v>#REF!</v>
      </c>
      <c r="AB509" s="63"/>
      <c r="AC509" s="63" t="e">
        <f>HLOOKUP("POR Pin State",#REF!,MATCH($A509,#REF!,0),FALSE)</f>
        <v>#REF!</v>
      </c>
      <c r="AD509" s="207"/>
      <c r="AE509" s="208"/>
      <c r="AF509" s="208"/>
      <c r="AG509" s="208"/>
      <c r="AH509" s="209"/>
      <c r="AI509" s="209"/>
      <c r="AJ509" s="210"/>
      <c r="AK509" s="210"/>
      <c r="AL509" s="210"/>
      <c r="AM509" s="210"/>
      <c r="AN509" s="210"/>
      <c r="AO509" s="210"/>
      <c r="AP509" s="210"/>
      <c r="AQ509" s="215" t="s">
        <v>1143</v>
      </c>
      <c r="AR509" s="105"/>
      <c r="AS509" s="105"/>
      <c r="AT509" s="105"/>
      <c r="AU509" s="105"/>
      <c r="AV509" s="105"/>
      <c r="AW509" s="105"/>
      <c r="AX509" s="105"/>
      <c r="AY509" s="105"/>
      <c r="AZ509" s="105"/>
      <c r="BA509" s="105"/>
      <c r="BB509" s="218"/>
      <c r="BC509" s="105"/>
      <c r="BD509" s="250"/>
      <c r="BE509" s="252" t="s">
        <v>1144</v>
      </c>
      <c r="BF509" s="147" t="e">
        <f>VLOOKUP($A509,#REF!,34,FALSE)</f>
        <v>#REF!</v>
      </c>
      <c r="BG509" s="148" t="e">
        <f>VLOOKUP($A509,#REF!,22,FALSE)</f>
        <v>#REF!</v>
      </c>
      <c r="BH509" s="149"/>
    </row>
    <row r="510" s="5" customFormat="1" ht="12.95" customHeight="1" spans="1:60">
      <c r="A510" s="10" t="s">
        <v>1145</v>
      </c>
      <c r="B510" s="38" t="e">
        <f>VLOOKUP($A510,#REF!,34,FALSE)</f>
        <v>#REF!</v>
      </c>
      <c r="C510" s="39" t="str">
        <f t="shared" si="180"/>
        <v>unused_DDR_XM0_B0WCK_P</v>
      </c>
      <c r="D510" s="40" t="e">
        <f>IF(LEN(VLOOKUP($A510,#REF!,8,FALSE)),LEFT(VLOOKUP($A510,#REF!,8,FALSE),LEN(VLOOKUP($A510,#REF!,8,FALSE))-2),"")</f>
        <v>#REF!</v>
      </c>
      <c r="E510" s="41" t="e">
        <f>IF(LEN(VLOOKUP($A510,#REF!,4,FALSE)),IF(INDEX(#REF!,MATCH($A510,#REF!,0),1),LEFT(VLOOKUP($A510,#REF!,4,FALSE),LEN(VLOOKUP($A510,#REF!,4,FALSE))-2),CONCATENATE(LEFT(VLOOKUP($A510,#REF!,4,FALSE),LEN(VLOOKUP($A510,#REF!,4,FALSE))-2),"*")),"")</f>
        <v>#REF!</v>
      </c>
      <c r="F510" s="42" t="e">
        <f>IF(LEN(VLOOKUP($A510,#REF!,5,FALSE)),IF(INDEX(#REF!,MATCH($A510,#REF!,0),2),LEFT(VLOOKUP($A510,#REF!,5,FALSE),LEN(VLOOKUP($A510,#REF!,5,FALSE))-2),CONCATENATE(LEFT(VLOOKUP($A510,#REF!,5,FALSE),LEN(VLOOKUP($A510,#REF!,5,FALSE))-2),"*")),"")</f>
        <v>#REF!</v>
      </c>
      <c r="G510" s="42" t="e">
        <f>IF(LEN(VLOOKUP($A510,#REF!,6,FALSE)),IF(INDEX(#REF!,MATCH($A510,#REF!,0),3),LEFT(VLOOKUP($A510,#REF!,6,FALSE),LEN(VLOOKUP($A510,#REF!,6,FALSE))-2),CONCATENATE(LEFT(VLOOKUP($A510,#REF!,6,FALSE),LEN(VLOOKUP($A510,#REF!,6,FALSE))-2),"*")),"")</f>
        <v>#REF!</v>
      </c>
      <c r="H510" s="43" t="e">
        <f>IF(LEN(VLOOKUP($A510,#REF!,7,FALSE)),IF(INDEX(#REF!,MATCH($A510,#REF!,0),4),LEFT(VLOOKUP($A510,#REF!,7,FALSE),LEN(VLOOKUP($A510,#REF!,7,FALSE))-2),CONCATENATE(LEFT(VLOOKUP($A510,#REF!,7,FALSE),LEN(VLOOKUP($A510,#REF!,7,FALSE))-2),"*")),"")</f>
        <v>#REF!</v>
      </c>
      <c r="I510" s="54" t="e">
        <f>IF(LEN(VLOOKUP($A510,#REF!,8,FALSE)),UPPER(RIGHT(VLOOKUP($A510,#REF!,8,FALSE),1)),"")</f>
        <v>#REF!</v>
      </c>
      <c r="J510" s="42" t="e">
        <f>IF(LEN(VLOOKUP($A510,#REF!,4,FALSE)),UPPER(RIGHT(VLOOKUP($A510,#REF!,4,FALSE),1)),"")</f>
        <v>#REF!</v>
      </c>
      <c r="K510" s="42" t="e">
        <f>IF(LEN(VLOOKUP($A510,#REF!,5,FALSE)),UPPER(RIGHT(VLOOKUP($A510,#REF!,5,FALSE),1)),"")</f>
        <v>#REF!</v>
      </c>
      <c r="L510" s="42" t="e">
        <f>IF(LEN(VLOOKUP($A510,#REF!,6,FALSE)),UPPER(RIGHT(VLOOKUP($A510,#REF!,6,FALSE),1)),"")</f>
        <v>#REF!</v>
      </c>
      <c r="M510" s="43" t="e">
        <f>IF(LEN(VLOOKUP($A510,#REF!,7,FALSE)),UPPER(RIGHT(VLOOKUP($A510,#REF!,7,FALSE),1)),"")</f>
        <v>#REF!</v>
      </c>
      <c r="N510" s="206"/>
      <c r="O510" s="206"/>
      <c r="P510" s="206"/>
      <c r="Q510" s="206"/>
      <c r="R510" s="206"/>
      <c r="S510" s="63" t="e">
        <f>HLOOKUP("Device Tree Pin Name",#REF!,MATCH($A510,#REF!,0),FALSE)</f>
        <v>#REF!</v>
      </c>
      <c r="T510" s="47" t="e">
        <f>HLOOKUP("power rail",#REF!,MATCH($A510,#REF!,0),FALSE)</f>
        <v>#REF!</v>
      </c>
      <c r="U510" s="62" t="e">
        <f>HLOOKUP("Wake Capable",#REF!,MATCH($A510,#REF!,0),FALSE)</f>
        <v>#REF!</v>
      </c>
      <c r="V510" s="62" t="e">
        <f>HLOOKUP("Strap",#REF!,MATCH($A510,#REF!,0),FALSE)</f>
        <v>#REF!</v>
      </c>
      <c r="W510" s="62"/>
      <c r="X510" s="62"/>
      <c r="Y510" s="62"/>
      <c r="Z510" s="47"/>
      <c r="AA510" s="47" t="e">
        <f>HLOOKUP("Pad type",#REF!,MATCH($A510,#REF!,0),FALSE)</f>
        <v>#REF!</v>
      </c>
      <c r="AB510" s="63"/>
      <c r="AC510" s="63" t="e">
        <f>HLOOKUP("POR Pin State",#REF!,MATCH($A510,#REF!,0),FALSE)</f>
        <v>#REF!</v>
      </c>
      <c r="AD510" s="207"/>
      <c r="AE510" s="208"/>
      <c r="AF510" s="208"/>
      <c r="AG510" s="208"/>
      <c r="AH510" s="209"/>
      <c r="AI510" s="209"/>
      <c r="AJ510" s="210"/>
      <c r="AK510" s="210"/>
      <c r="AL510" s="210"/>
      <c r="AM510" s="210"/>
      <c r="AN510" s="210"/>
      <c r="AO510" s="210"/>
      <c r="AP510" s="210"/>
      <c r="AQ510" s="215" t="s">
        <v>1145</v>
      </c>
      <c r="AR510" s="105"/>
      <c r="AS510" s="105"/>
      <c r="AT510" s="105"/>
      <c r="AU510" s="105"/>
      <c r="AV510" s="105"/>
      <c r="AW510" s="105"/>
      <c r="AX510" s="105"/>
      <c r="AY510" s="105"/>
      <c r="AZ510" s="105"/>
      <c r="BA510" s="105"/>
      <c r="BB510" s="218"/>
      <c r="BC510" s="105"/>
      <c r="BD510" s="250"/>
      <c r="BE510" s="252" t="s">
        <v>1146</v>
      </c>
      <c r="BF510" s="147" t="e">
        <f>VLOOKUP($A510,#REF!,34,FALSE)</f>
        <v>#REF!</v>
      </c>
      <c r="BG510" s="148" t="e">
        <f>VLOOKUP($A510,#REF!,22,FALSE)</f>
        <v>#REF!</v>
      </c>
      <c r="BH510" s="149"/>
    </row>
    <row r="511" s="5" customFormat="1" ht="12.95" customHeight="1" spans="1:60">
      <c r="A511" s="10" t="s">
        <v>1147</v>
      </c>
      <c r="B511" s="38" t="e">
        <f>VLOOKUP($A511,#REF!,34,FALSE)</f>
        <v>#REF!</v>
      </c>
      <c r="C511" s="39" t="str">
        <f t="shared" si="180"/>
        <v>unused_DDR_XM0_B0WCK_N</v>
      </c>
      <c r="D511" s="40" t="e">
        <f>IF(LEN(VLOOKUP($A511,#REF!,8,FALSE)),LEFT(VLOOKUP($A511,#REF!,8,FALSE),LEN(VLOOKUP($A511,#REF!,8,FALSE))-2),"")</f>
        <v>#REF!</v>
      </c>
      <c r="E511" s="41" t="e">
        <f>IF(LEN(VLOOKUP($A511,#REF!,4,FALSE)),IF(INDEX(#REF!,MATCH($A511,#REF!,0),1),LEFT(VLOOKUP($A511,#REF!,4,FALSE),LEN(VLOOKUP($A511,#REF!,4,FALSE))-2),CONCATENATE(LEFT(VLOOKUP($A511,#REF!,4,FALSE),LEN(VLOOKUP($A511,#REF!,4,FALSE))-2),"*")),"")</f>
        <v>#REF!</v>
      </c>
      <c r="F511" s="42" t="e">
        <f>IF(LEN(VLOOKUP($A511,#REF!,5,FALSE)),IF(INDEX(#REF!,MATCH($A511,#REF!,0),2),LEFT(VLOOKUP($A511,#REF!,5,FALSE),LEN(VLOOKUP($A511,#REF!,5,FALSE))-2),CONCATENATE(LEFT(VLOOKUP($A511,#REF!,5,FALSE),LEN(VLOOKUP($A511,#REF!,5,FALSE))-2),"*")),"")</f>
        <v>#REF!</v>
      </c>
      <c r="G511" s="42" t="e">
        <f>IF(LEN(VLOOKUP($A511,#REF!,6,FALSE)),IF(INDEX(#REF!,MATCH($A511,#REF!,0),3),LEFT(VLOOKUP($A511,#REF!,6,FALSE),LEN(VLOOKUP($A511,#REF!,6,FALSE))-2),CONCATENATE(LEFT(VLOOKUP($A511,#REF!,6,FALSE),LEN(VLOOKUP($A511,#REF!,6,FALSE))-2),"*")),"")</f>
        <v>#REF!</v>
      </c>
      <c r="H511" s="43" t="e">
        <f>IF(LEN(VLOOKUP($A511,#REF!,7,FALSE)),IF(INDEX(#REF!,MATCH($A511,#REF!,0),4),LEFT(VLOOKUP($A511,#REF!,7,FALSE),LEN(VLOOKUP($A511,#REF!,7,FALSE))-2),CONCATENATE(LEFT(VLOOKUP($A511,#REF!,7,FALSE),LEN(VLOOKUP($A511,#REF!,7,FALSE))-2),"*")),"")</f>
        <v>#REF!</v>
      </c>
      <c r="I511" s="54" t="e">
        <f>IF(LEN(VLOOKUP($A511,#REF!,8,FALSE)),UPPER(RIGHT(VLOOKUP($A511,#REF!,8,FALSE),1)),"")</f>
        <v>#REF!</v>
      </c>
      <c r="J511" s="42" t="e">
        <f>IF(LEN(VLOOKUP($A511,#REF!,4,FALSE)),UPPER(RIGHT(VLOOKUP($A511,#REF!,4,FALSE),1)),"")</f>
        <v>#REF!</v>
      </c>
      <c r="K511" s="42" t="e">
        <f>IF(LEN(VLOOKUP($A511,#REF!,5,FALSE)),UPPER(RIGHT(VLOOKUP($A511,#REF!,5,FALSE),1)),"")</f>
        <v>#REF!</v>
      </c>
      <c r="L511" s="42" t="e">
        <f>IF(LEN(VLOOKUP($A511,#REF!,6,FALSE)),UPPER(RIGHT(VLOOKUP($A511,#REF!,6,FALSE),1)),"")</f>
        <v>#REF!</v>
      </c>
      <c r="M511" s="43" t="e">
        <f>IF(LEN(VLOOKUP($A511,#REF!,7,FALSE)),UPPER(RIGHT(VLOOKUP($A511,#REF!,7,FALSE),1)),"")</f>
        <v>#REF!</v>
      </c>
      <c r="N511" s="206"/>
      <c r="O511" s="206"/>
      <c r="P511" s="206"/>
      <c r="Q511" s="206"/>
      <c r="R511" s="206"/>
      <c r="S511" s="63" t="e">
        <f>HLOOKUP("Device Tree Pin Name",#REF!,MATCH($A511,#REF!,0),FALSE)</f>
        <v>#REF!</v>
      </c>
      <c r="T511" s="47" t="e">
        <f>HLOOKUP("power rail",#REF!,MATCH($A511,#REF!,0),FALSE)</f>
        <v>#REF!</v>
      </c>
      <c r="U511" s="62" t="e">
        <f>HLOOKUP("Wake Capable",#REF!,MATCH($A511,#REF!,0),FALSE)</f>
        <v>#REF!</v>
      </c>
      <c r="V511" s="62" t="e">
        <f>HLOOKUP("Strap",#REF!,MATCH($A511,#REF!,0),FALSE)</f>
        <v>#REF!</v>
      </c>
      <c r="W511" s="62"/>
      <c r="X511" s="62"/>
      <c r="Y511" s="62"/>
      <c r="Z511" s="47"/>
      <c r="AA511" s="47" t="e">
        <f>HLOOKUP("Pad type",#REF!,MATCH($A511,#REF!,0),FALSE)</f>
        <v>#REF!</v>
      </c>
      <c r="AB511" s="63"/>
      <c r="AC511" s="63" t="e">
        <f>HLOOKUP("POR Pin State",#REF!,MATCH($A511,#REF!,0),FALSE)</f>
        <v>#REF!</v>
      </c>
      <c r="AD511" s="207"/>
      <c r="AE511" s="208"/>
      <c r="AF511" s="208"/>
      <c r="AG511" s="208"/>
      <c r="AH511" s="209"/>
      <c r="AI511" s="209"/>
      <c r="AJ511" s="210"/>
      <c r="AK511" s="210"/>
      <c r="AL511" s="210"/>
      <c r="AM511" s="210"/>
      <c r="AN511" s="210"/>
      <c r="AO511" s="210"/>
      <c r="AP511" s="210"/>
      <c r="AQ511" s="215" t="s">
        <v>1147</v>
      </c>
      <c r="AR511" s="105"/>
      <c r="AS511" s="105"/>
      <c r="AT511" s="105"/>
      <c r="AU511" s="105"/>
      <c r="AV511" s="105"/>
      <c r="AW511" s="105"/>
      <c r="AX511" s="105"/>
      <c r="AY511" s="105"/>
      <c r="AZ511" s="105"/>
      <c r="BA511" s="105"/>
      <c r="BB511" s="218"/>
      <c r="BC511" s="105"/>
      <c r="BD511" s="250"/>
      <c r="BE511" s="252" t="s">
        <v>1148</v>
      </c>
      <c r="BF511" s="147" t="e">
        <f>VLOOKUP($A511,#REF!,34,FALSE)</f>
        <v>#REF!</v>
      </c>
      <c r="BG511" s="148" t="e">
        <f>VLOOKUP($A511,#REF!,22,FALSE)</f>
        <v>#REF!</v>
      </c>
      <c r="BH511" s="149"/>
    </row>
    <row r="512" s="5" customFormat="1" ht="12.95" customHeight="1" spans="1:60">
      <c r="A512" s="48" t="s">
        <v>1149</v>
      </c>
      <c r="B512" s="38" t="e">
        <f>VLOOKUP($A512,#REF!,34,FALSE)</f>
        <v>#REF!</v>
      </c>
      <c r="C512" s="39" t="str">
        <f t="shared" si="180"/>
        <v>unused_DDR_XM0_B0RDQS_P</v>
      </c>
      <c r="D512" s="40" t="e">
        <f>IF(LEN(VLOOKUP($A512,#REF!,8,FALSE)),LEFT(VLOOKUP($A512,#REF!,8,FALSE),LEN(VLOOKUP($A512,#REF!,8,FALSE))-2),"")</f>
        <v>#REF!</v>
      </c>
      <c r="E512" s="41" t="e">
        <f>IF(LEN(VLOOKUP($A512,#REF!,4,FALSE)),IF(INDEX(#REF!,MATCH($A512,#REF!,0),1),LEFT(VLOOKUP($A512,#REF!,4,FALSE),LEN(VLOOKUP($A512,#REF!,4,FALSE))-2),CONCATENATE(LEFT(VLOOKUP($A512,#REF!,4,FALSE),LEN(VLOOKUP($A512,#REF!,4,FALSE))-2),"*")),"")</f>
        <v>#REF!</v>
      </c>
      <c r="F512" s="42" t="e">
        <f>IF(LEN(VLOOKUP($A512,#REF!,5,FALSE)),IF(INDEX(#REF!,MATCH($A512,#REF!,0),2),LEFT(VLOOKUP($A512,#REF!,5,FALSE),LEN(VLOOKUP($A512,#REF!,5,FALSE))-2),CONCATENATE(LEFT(VLOOKUP($A512,#REF!,5,FALSE),LEN(VLOOKUP($A512,#REF!,5,FALSE))-2),"*")),"")</f>
        <v>#REF!</v>
      </c>
      <c r="G512" s="42" t="e">
        <f>IF(LEN(VLOOKUP($A512,#REF!,6,FALSE)),IF(INDEX(#REF!,MATCH($A512,#REF!,0),3),LEFT(VLOOKUP($A512,#REF!,6,FALSE),LEN(VLOOKUP($A512,#REF!,6,FALSE))-2),CONCATENATE(LEFT(VLOOKUP($A512,#REF!,6,FALSE),LEN(VLOOKUP($A512,#REF!,6,FALSE))-2),"*")),"")</f>
        <v>#REF!</v>
      </c>
      <c r="H512" s="43" t="e">
        <f>IF(LEN(VLOOKUP($A512,#REF!,7,FALSE)),IF(INDEX(#REF!,MATCH($A512,#REF!,0),4),LEFT(VLOOKUP($A512,#REF!,7,FALSE),LEN(VLOOKUP($A512,#REF!,7,FALSE))-2),CONCATENATE(LEFT(VLOOKUP($A512,#REF!,7,FALSE),LEN(VLOOKUP($A512,#REF!,7,FALSE))-2),"*")),"")</f>
        <v>#REF!</v>
      </c>
      <c r="I512" s="54" t="e">
        <f>IF(LEN(VLOOKUP($A512,#REF!,8,FALSE)),UPPER(RIGHT(VLOOKUP($A512,#REF!,8,FALSE),1)),"")</f>
        <v>#REF!</v>
      </c>
      <c r="J512" s="42" t="e">
        <f>IF(LEN(VLOOKUP($A512,#REF!,4,FALSE)),UPPER(RIGHT(VLOOKUP($A512,#REF!,4,FALSE),1)),"")</f>
        <v>#REF!</v>
      </c>
      <c r="K512" s="42" t="e">
        <f>IF(LEN(VLOOKUP($A512,#REF!,5,FALSE)),UPPER(RIGHT(VLOOKUP($A512,#REF!,5,FALSE),1)),"")</f>
        <v>#REF!</v>
      </c>
      <c r="L512" s="42" t="e">
        <f>IF(LEN(VLOOKUP($A512,#REF!,6,FALSE)),UPPER(RIGHT(VLOOKUP($A512,#REF!,6,FALSE),1)),"")</f>
        <v>#REF!</v>
      </c>
      <c r="M512" s="43" t="e">
        <f>IF(LEN(VLOOKUP($A512,#REF!,7,FALSE)),UPPER(RIGHT(VLOOKUP($A512,#REF!,7,FALSE),1)),"")</f>
        <v>#REF!</v>
      </c>
      <c r="N512" s="206"/>
      <c r="O512" s="206"/>
      <c r="P512" s="206"/>
      <c r="Q512" s="206"/>
      <c r="R512" s="206"/>
      <c r="S512" s="63" t="e">
        <f>HLOOKUP("Device Tree Pin Name",#REF!,MATCH($A512,#REF!,0),FALSE)</f>
        <v>#REF!</v>
      </c>
      <c r="T512" s="47" t="e">
        <f>HLOOKUP("power rail",#REF!,MATCH($A512,#REF!,0),FALSE)</f>
        <v>#REF!</v>
      </c>
      <c r="U512" s="62" t="e">
        <f>HLOOKUP("Wake Capable",#REF!,MATCH($A512,#REF!,0),FALSE)</f>
        <v>#REF!</v>
      </c>
      <c r="V512" s="62" t="e">
        <f>HLOOKUP("Strap",#REF!,MATCH($A512,#REF!,0),FALSE)</f>
        <v>#REF!</v>
      </c>
      <c r="W512" s="62"/>
      <c r="X512" s="62"/>
      <c r="Y512" s="62"/>
      <c r="Z512" s="47"/>
      <c r="AA512" s="47" t="e">
        <f>HLOOKUP("Pad type",#REF!,MATCH($A512,#REF!,0),FALSE)</f>
        <v>#REF!</v>
      </c>
      <c r="AB512" s="63"/>
      <c r="AC512" s="63" t="e">
        <f>HLOOKUP("POR Pin State",#REF!,MATCH($A512,#REF!,0),FALSE)</f>
        <v>#REF!</v>
      </c>
      <c r="AD512" s="207"/>
      <c r="AE512" s="208"/>
      <c r="AF512" s="208"/>
      <c r="AG512" s="208"/>
      <c r="AH512" s="209"/>
      <c r="AI512" s="209"/>
      <c r="AJ512" s="210"/>
      <c r="AK512" s="210"/>
      <c r="AL512" s="210"/>
      <c r="AM512" s="210"/>
      <c r="AN512" s="210"/>
      <c r="AO512" s="210"/>
      <c r="AP512" s="210"/>
      <c r="AQ512" s="215" t="s">
        <v>1149</v>
      </c>
      <c r="AR512" s="105"/>
      <c r="AS512" s="105"/>
      <c r="AT512" s="105"/>
      <c r="AU512" s="105"/>
      <c r="AV512" s="105"/>
      <c r="AW512" s="105"/>
      <c r="AX512" s="105"/>
      <c r="AY512" s="105"/>
      <c r="AZ512" s="105"/>
      <c r="BA512" s="105"/>
      <c r="BB512" s="218"/>
      <c r="BC512" s="105"/>
      <c r="BD512" s="250"/>
      <c r="BE512" s="252" t="s">
        <v>1150</v>
      </c>
      <c r="BF512" s="147" t="e">
        <f>VLOOKUP($A512,#REF!,34,FALSE)</f>
        <v>#REF!</v>
      </c>
      <c r="BG512" s="148" t="e">
        <f>VLOOKUP($A512,#REF!,22,FALSE)</f>
        <v>#REF!</v>
      </c>
      <c r="BH512" s="149"/>
    </row>
    <row r="513" s="5" customFormat="1" ht="12.95" customHeight="1" spans="1:60">
      <c r="A513" s="48" t="s">
        <v>1151</v>
      </c>
      <c r="B513" s="38" t="e">
        <f>VLOOKUP($A513,#REF!,34,FALSE)</f>
        <v>#REF!</v>
      </c>
      <c r="C513" s="39" t="str">
        <f t="shared" si="180"/>
        <v>unused_DDR_XM0_B0RDQS_N</v>
      </c>
      <c r="D513" s="40" t="e">
        <f>IF(LEN(VLOOKUP($A513,#REF!,8,FALSE)),LEFT(VLOOKUP($A513,#REF!,8,FALSE),LEN(VLOOKUP($A513,#REF!,8,FALSE))-2),"")</f>
        <v>#REF!</v>
      </c>
      <c r="E513" s="41" t="e">
        <f>IF(LEN(VLOOKUP($A513,#REF!,4,FALSE)),IF(INDEX(#REF!,MATCH($A513,#REF!,0),1),LEFT(VLOOKUP($A513,#REF!,4,FALSE),LEN(VLOOKUP($A513,#REF!,4,FALSE))-2),CONCATENATE(LEFT(VLOOKUP($A513,#REF!,4,FALSE),LEN(VLOOKUP($A513,#REF!,4,FALSE))-2),"*")),"")</f>
        <v>#REF!</v>
      </c>
      <c r="F513" s="42" t="e">
        <f>IF(LEN(VLOOKUP($A513,#REF!,5,FALSE)),IF(INDEX(#REF!,MATCH($A513,#REF!,0),2),LEFT(VLOOKUP($A513,#REF!,5,FALSE),LEN(VLOOKUP($A513,#REF!,5,FALSE))-2),CONCATENATE(LEFT(VLOOKUP($A513,#REF!,5,FALSE),LEN(VLOOKUP($A513,#REF!,5,FALSE))-2),"*")),"")</f>
        <v>#REF!</v>
      </c>
      <c r="G513" s="42" t="e">
        <f>IF(LEN(VLOOKUP($A513,#REF!,6,FALSE)),IF(INDEX(#REF!,MATCH($A513,#REF!,0),3),LEFT(VLOOKUP($A513,#REF!,6,FALSE),LEN(VLOOKUP($A513,#REF!,6,FALSE))-2),CONCATENATE(LEFT(VLOOKUP($A513,#REF!,6,FALSE),LEN(VLOOKUP($A513,#REF!,6,FALSE))-2),"*")),"")</f>
        <v>#REF!</v>
      </c>
      <c r="H513" s="43" t="e">
        <f>IF(LEN(VLOOKUP($A513,#REF!,7,FALSE)),IF(INDEX(#REF!,MATCH($A513,#REF!,0),4),LEFT(VLOOKUP($A513,#REF!,7,FALSE),LEN(VLOOKUP($A513,#REF!,7,FALSE))-2),CONCATENATE(LEFT(VLOOKUP($A513,#REF!,7,FALSE),LEN(VLOOKUP($A513,#REF!,7,FALSE))-2),"*")),"")</f>
        <v>#REF!</v>
      </c>
      <c r="I513" s="54" t="e">
        <f>IF(LEN(VLOOKUP($A513,#REF!,8,FALSE)),UPPER(RIGHT(VLOOKUP($A513,#REF!,8,FALSE),1)),"")</f>
        <v>#REF!</v>
      </c>
      <c r="J513" s="42" t="e">
        <f>IF(LEN(VLOOKUP($A513,#REF!,4,FALSE)),UPPER(RIGHT(VLOOKUP($A513,#REF!,4,FALSE),1)),"")</f>
        <v>#REF!</v>
      </c>
      <c r="K513" s="42" t="e">
        <f>IF(LEN(VLOOKUP($A513,#REF!,5,FALSE)),UPPER(RIGHT(VLOOKUP($A513,#REF!,5,FALSE),1)),"")</f>
        <v>#REF!</v>
      </c>
      <c r="L513" s="42" t="e">
        <f>IF(LEN(VLOOKUP($A513,#REF!,6,FALSE)),UPPER(RIGHT(VLOOKUP($A513,#REF!,6,FALSE),1)),"")</f>
        <v>#REF!</v>
      </c>
      <c r="M513" s="43" t="e">
        <f>IF(LEN(VLOOKUP($A513,#REF!,7,FALSE)),UPPER(RIGHT(VLOOKUP($A513,#REF!,7,FALSE),1)),"")</f>
        <v>#REF!</v>
      </c>
      <c r="N513" s="206"/>
      <c r="O513" s="206"/>
      <c r="P513" s="206"/>
      <c r="Q513" s="206"/>
      <c r="R513" s="206"/>
      <c r="S513" s="63" t="e">
        <f>HLOOKUP("Device Tree Pin Name",#REF!,MATCH($A513,#REF!,0),FALSE)</f>
        <v>#REF!</v>
      </c>
      <c r="T513" s="47" t="e">
        <f>HLOOKUP("power rail",#REF!,MATCH($A513,#REF!,0),FALSE)</f>
        <v>#REF!</v>
      </c>
      <c r="U513" s="62" t="e">
        <f>HLOOKUP("Wake Capable",#REF!,MATCH($A513,#REF!,0),FALSE)</f>
        <v>#REF!</v>
      </c>
      <c r="V513" s="62" t="e">
        <f>HLOOKUP("Strap",#REF!,MATCH($A513,#REF!,0),FALSE)</f>
        <v>#REF!</v>
      </c>
      <c r="W513" s="62"/>
      <c r="X513" s="62"/>
      <c r="Y513" s="62"/>
      <c r="Z513" s="47"/>
      <c r="AA513" s="47" t="e">
        <f>HLOOKUP("Pad type",#REF!,MATCH($A513,#REF!,0),FALSE)</f>
        <v>#REF!</v>
      </c>
      <c r="AB513" s="63"/>
      <c r="AC513" s="63" t="e">
        <f>HLOOKUP("POR Pin State",#REF!,MATCH($A513,#REF!,0),FALSE)</f>
        <v>#REF!</v>
      </c>
      <c r="AD513" s="207"/>
      <c r="AE513" s="208"/>
      <c r="AF513" s="208"/>
      <c r="AG513" s="208"/>
      <c r="AH513" s="209"/>
      <c r="AI513" s="209"/>
      <c r="AJ513" s="210"/>
      <c r="AK513" s="210"/>
      <c r="AL513" s="210"/>
      <c r="AM513" s="210"/>
      <c r="AN513" s="210"/>
      <c r="AO513" s="210"/>
      <c r="AP513" s="210"/>
      <c r="AQ513" s="215" t="s">
        <v>1151</v>
      </c>
      <c r="AR513" s="105"/>
      <c r="AS513" s="105"/>
      <c r="AT513" s="105"/>
      <c r="AU513" s="105"/>
      <c r="AV513" s="105"/>
      <c r="AW513" s="105"/>
      <c r="AX513" s="105"/>
      <c r="AY513" s="105"/>
      <c r="AZ513" s="105"/>
      <c r="BA513" s="105"/>
      <c r="BB513" s="218"/>
      <c r="BC513" s="105"/>
      <c r="BD513" s="250"/>
      <c r="BE513" s="252" t="s">
        <v>1152</v>
      </c>
      <c r="BF513" s="147" t="e">
        <f>VLOOKUP($A513,#REF!,34,FALSE)</f>
        <v>#REF!</v>
      </c>
      <c r="BG513" s="148" t="e">
        <f>VLOOKUP($A513,#REF!,22,FALSE)</f>
        <v>#REF!</v>
      </c>
      <c r="BH513" s="149"/>
    </row>
    <row r="514" s="5" customFormat="1" ht="12.95" customHeight="1" spans="1:60">
      <c r="A514" s="48" t="s">
        <v>1153</v>
      </c>
      <c r="B514" s="38" t="e">
        <f>VLOOKUP($A514,#REF!,34,FALSE)</f>
        <v>#REF!</v>
      </c>
      <c r="C514" s="39" t="str">
        <f t="shared" si="180"/>
        <v>unused_DDR_XM0_B1D0</v>
      </c>
      <c r="D514" s="40" t="e">
        <f>IF(LEN(VLOOKUP($A514,#REF!,8,FALSE)),LEFT(VLOOKUP($A514,#REF!,8,FALSE),LEN(VLOOKUP($A514,#REF!,8,FALSE))-2),"")</f>
        <v>#REF!</v>
      </c>
      <c r="E514" s="41" t="e">
        <f>IF(LEN(VLOOKUP($A514,#REF!,4,FALSE)),IF(INDEX(#REF!,MATCH($A514,#REF!,0),1),LEFT(VLOOKUP($A514,#REF!,4,FALSE),LEN(VLOOKUP($A514,#REF!,4,FALSE))-2),CONCATENATE(LEFT(VLOOKUP($A514,#REF!,4,FALSE),LEN(VLOOKUP($A514,#REF!,4,FALSE))-2),"*")),"")</f>
        <v>#REF!</v>
      </c>
      <c r="F514" s="42" t="e">
        <f>IF(LEN(VLOOKUP($A514,#REF!,5,FALSE)),IF(INDEX(#REF!,MATCH($A514,#REF!,0),2),LEFT(VLOOKUP($A514,#REF!,5,FALSE),LEN(VLOOKUP($A514,#REF!,5,FALSE))-2),CONCATENATE(LEFT(VLOOKUP($A514,#REF!,5,FALSE),LEN(VLOOKUP($A514,#REF!,5,FALSE))-2),"*")),"")</f>
        <v>#REF!</v>
      </c>
      <c r="G514" s="42" t="e">
        <f>IF(LEN(VLOOKUP($A514,#REF!,6,FALSE)),IF(INDEX(#REF!,MATCH($A514,#REF!,0),3),LEFT(VLOOKUP($A514,#REF!,6,FALSE),LEN(VLOOKUP($A514,#REF!,6,FALSE))-2),CONCATENATE(LEFT(VLOOKUP($A514,#REF!,6,FALSE),LEN(VLOOKUP($A514,#REF!,6,FALSE))-2),"*")),"")</f>
        <v>#REF!</v>
      </c>
      <c r="H514" s="43" t="e">
        <f>IF(LEN(VLOOKUP($A514,#REF!,7,FALSE)),IF(INDEX(#REF!,MATCH($A514,#REF!,0),4),LEFT(VLOOKUP($A514,#REF!,7,FALSE),LEN(VLOOKUP($A514,#REF!,7,FALSE))-2),CONCATENATE(LEFT(VLOOKUP($A514,#REF!,7,FALSE),LEN(VLOOKUP($A514,#REF!,7,FALSE))-2),"*")),"")</f>
        <v>#REF!</v>
      </c>
      <c r="I514" s="54" t="e">
        <f>IF(LEN(VLOOKUP($A514,#REF!,8,FALSE)),UPPER(RIGHT(VLOOKUP($A514,#REF!,8,FALSE),1)),"")</f>
        <v>#REF!</v>
      </c>
      <c r="J514" s="42" t="e">
        <f>IF(LEN(VLOOKUP($A514,#REF!,4,FALSE)),UPPER(RIGHT(VLOOKUP($A514,#REF!,4,FALSE),1)),"")</f>
        <v>#REF!</v>
      </c>
      <c r="K514" s="42" t="e">
        <f>IF(LEN(VLOOKUP($A514,#REF!,5,FALSE)),UPPER(RIGHT(VLOOKUP($A514,#REF!,5,FALSE),1)),"")</f>
        <v>#REF!</v>
      </c>
      <c r="L514" s="42" t="e">
        <f>IF(LEN(VLOOKUP($A514,#REF!,6,FALSE)),UPPER(RIGHT(VLOOKUP($A514,#REF!,6,FALSE),1)),"")</f>
        <v>#REF!</v>
      </c>
      <c r="M514" s="43" t="e">
        <f>IF(LEN(VLOOKUP($A514,#REF!,7,FALSE)),UPPER(RIGHT(VLOOKUP($A514,#REF!,7,FALSE),1)),"")</f>
        <v>#REF!</v>
      </c>
      <c r="N514" s="206"/>
      <c r="O514" s="206"/>
      <c r="P514" s="206"/>
      <c r="Q514" s="206"/>
      <c r="R514" s="206"/>
      <c r="S514" s="63" t="e">
        <f>HLOOKUP("Device Tree Pin Name",#REF!,MATCH($A514,#REF!,0),FALSE)</f>
        <v>#REF!</v>
      </c>
      <c r="T514" s="47" t="e">
        <f>HLOOKUP("power rail",#REF!,MATCH($A514,#REF!,0),FALSE)</f>
        <v>#REF!</v>
      </c>
      <c r="U514" s="62" t="e">
        <f>HLOOKUP("Wake Capable",#REF!,MATCH($A514,#REF!,0),FALSE)</f>
        <v>#REF!</v>
      </c>
      <c r="V514" s="62" t="e">
        <f>HLOOKUP("Strap",#REF!,MATCH($A514,#REF!,0),FALSE)</f>
        <v>#REF!</v>
      </c>
      <c r="W514" s="62"/>
      <c r="X514" s="62"/>
      <c r="Y514" s="62"/>
      <c r="Z514" s="47"/>
      <c r="AA514" s="47" t="e">
        <f>HLOOKUP("Pad type",#REF!,MATCH($A514,#REF!,0),FALSE)</f>
        <v>#REF!</v>
      </c>
      <c r="AB514" s="63"/>
      <c r="AC514" s="63" t="e">
        <f>HLOOKUP("POR Pin State",#REF!,MATCH($A514,#REF!,0),FALSE)</f>
        <v>#REF!</v>
      </c>
      <c r="AD514" s="207"/>
      <c r="AE514" s="208"/>
      <c r="AF514" s="208"/>
      <c r="AG514" s="208"/>
      <c r="AH514" s="209"/>
      <c r="AI514" s="209"/>
      <c r="AJ514" s="210"/>
      <c r="AK514" s="210"/>
      <c r="AL514" s="210"/>
      <c r="AM514" s="210"/>
      <c r="AN514" s="210"/>
      <c r="AO514" s="210"/>
      <c r="AP514" s="210"/>
      <c r="AQ514" s="215" t="s">
        <v>1154</v>
      </c>
      <c r="AR514" s="105"/>
      <c r="AS514" s="105"/>
      <c r="AT514" s="105"/>
      <c r="AU514" s="105"/>
      <c r="AV514" s="105"/>
      <c r="AW514" s="105"/>
      <c r="AX514" s="105"/>
      <c r="AY514" s="105"/>
      <c r="AZ514" s="105"/>
      <c r="BA514" s="105"/>
      <c r="BB514" s="218"/>
      <c r="BC514" s="105"/>
      <c r="BD514" s="250"/>
      <c r="BE514" s="252" t="s">
        <v>1155</v>
      </c>
      <c r="BF514" s="147" t="e">
        <f>VLOOKUP($A514,#REF!,34,FALSE)</f>
        <v>#REF!</v>
      </c>
      <c r="BG514" s="148" t="e">
        <f>VLOOKUP($A514,#REF!,22,FALSE)</f>
        <v>#REF!</v>
      </c>
      <c r="BH514" s="149"/>
    </row>
    <row r="515" s="5" customFormat="1" ht="12.95" customHeight="1" spans="1:60">
      <c r="A515" s="48" t="s">
        <v>1156</v>
      </c>
      <c r="B515" s="38" t="e">
        <f>VLOOKUP($A515,#REF!,34,FALSE)</f>
        <v>#REF!</v>
      </c>
      <c r="C515" s="39" t="str">
        <f t="shared" si="180"/>
        <v>unused_DDR_XM0_B1D1</v>
      </c>
      <c r="D515" s="40" t="e">
        <f>IF(LEN(VLOOKUP($A515,#REF!,8,FALSE)),LEFT(VLOOKUP($A515,#REF!,8,FALSE),LEN(VLOOKUP($A515,#REF!,8,FALSE))-2),"")</f>
        <v>#REF!</v>
      </c>
      <c r="E515" s="41" t="e">
        <f>IF(LEN(VLOOKUP($A515,#REF!,4,FALSE)),IF(INDEX(#REF!,MATCH($A515,#REF!,0),1),LEFT(VLOOKUP($A515,#REF!,4,FALSE),LEN(VLOOKUP($A515,#REF!,4,FALSE))-2),CONCATENATE(LEFT(VLOOKUP($A515,#REF!,4,FALSE),LEN(VLOOKUP($A515,#REF!,4,FALSE))-2),"*")),"")</f>
        <v>#REF!</v>
      </c>
      <c r="F515" s="42" t="e">
        <f>IF(LEN(VLOOKUP($A515,#REF!,5,FALSE)),IF(INDEX(#REF!,MATCH($A515,#REF!,0),2),LEFT(VLOOKUP($A515,#REF!,5,FALSE),LEN(VLOOKUP($A515,#REF!,5,FALSE))-2),CONCATENATE(LEFT(VLOOKUP($A515,#REF!,5,FALSE),LEN(VLOOKUP($A515,#REF!,5,FALSE))-2),"*")),"")</f>
        <v>#REF!</v>
      </c>
      <c r="G515" s="42" t="e">
        <f>IF(LEN(VLOOKUP($A515,#REF!,6,FALSE)),IF(INDEX(#REF!,MATCH($A515,#REF!,0),3),LEFT(VLOOKUP($A515,#REF!,6,FALSE),LEN(VLOOKUP($A515,#REF!,6,FALSE))-2),CONCATENATE(LEFT(VLOOKUP($A515,#REF!,6,FALSE),LEN(VLOOKUP($A515,#REF!,6,FALSE))-2),"*")),"")</f>
        <v>#REF!</v>
      </c>
      <c r="H515" s="43" t="e">
        <f>IF(LEN(VLOOKUP($A515,#REF!,7,FALSE)),IF(INDEX(#REF!,MATCH($A515,#REF!,0),4),LEFT(VLOOKUP($A515,#REF!,7,FALSE),LEN(VLOOKUP($A515,#REF!,7,FALSE))-2),CONCATENATE(LEFT(VLOOKUP($A515,#REF!,7,FALSE),LEN(VLOOKUP($A515,#REF!,7,FALSE))-2),"*")),"")</f>
        <v>#REF!</v>
      </c>
      <c r="I515" s="54" t="e">
        <f>IF(LEN(VLOOKUP($A515,#REF!,8,FALSE)),UPPER(RIGHT(VLOOKUP($A515,#REF!,8,FALSE),1)),"")</f>
        <v>#REF!</v>
      </c>
      <c r="J515" s="42" t="e">
        <f>IF(LEN(VLOOKUP($A515,#REF!,4,FALSE)),UPPER(RIGHT(VLOOKUP($A515,#REF!,4,FALSE),1)),"")</f>
        <v>#REF!</v>
      </c>
      <c r="K515" s="42" t="e">
        <f>IF(LEN(VLOOKUP($A515,#REF!,5,FALSE)),UPPER(RIGHT(VLOOKUP($A515,#REF!,5,FALSE),1)),"")</f>
        <v>#REF!</v>
      </c>
      <c r="L515" s="42" t="e">
        <f>IF(LEN(VLOOKUP($A515,#REF!,6,FALSE)),UPPER(RIGHT(VLOOKUP($A515,#REF!,6,FALSE),1)),"")</f>
        <v>#REF!</v>
      </c>
      <c r="M515" s="43" t="e">
        <f>IF(LEN(VLOOKUP($A515,#REF!,7,FALSE)),UPPER(RIGHT(VLOOKUP($A515,#REF!,7,FALSE),1)),"")</f>
        <v>#REF!</v>
      </c>
      <c r="N515" s="206"/>
      <c r="O515" s="206"/>
      <c r="P515" s="206"/>
      <c r="Q515" s="206"/>
      <c r="R515" s="206"/>
      <c r="S515" s="63" t="e">
        <f>HLOOKUP("Device Tree Pin Name",#REF!,MATCH($A515,#REF!,0),FALSE)</f>
        <v>#REF!</v>
      </c>
      <c r="T515" s="47" t="e">
        <f>HLOOKUP("power rail",#REF!,MATCH($A515,#REF!,0),FALSE)</f>
        <v>#REF!</v>
      </c>
      <c r="U515" s="62" t="e">
        <f>HLOOKUP("Wake Capable",#REF!,MATCH($A515,#REF!,0),FALSE)</f>
        <v>#REF!</v>
      </c>
      <c r="V515" s="62" t="e">
        <f>HLOOKUP("Strap",#REF!,MATCH($A515,#REF!,0),FALSE)</f>
        <v>#REF!</v>
      </c>
      <c r="W515" s="62"/>
      <c r="X515" s="62"/>
      <c r="Y515" s="62"/>
      <c r="Z515" s="47"/>
      <c r="AA515" s="47" t="e">
        <f>HLOOKUP("Pad type",#REF!,MATCH($A515,#REF!,0),FALSE)</f>
        <v>#REF!</v>
      </c>
      <c r="AB515" s="63"/>
      <c r="AC515" s="63" t="e">
        <f>HLOOKUP("POR Pin State",#REF!,MATCH($A515,#REF!,0),FALSE)</f>
        <v>#REF!</v>
      </c>
      <c r="AD515" s="207"/>
      <c r="AE515" s="208"/>
      <c r="AF515" s="208"/>
      <c r="AG515" s="208"/>
      <c r="AH515" s="209"/>
      <c r="AI515" s="209"/>
      <c r="AJ515" s="210"/>
      <c r="AK515" s="210"/>
      <c r="AL515" s="210"/>
      <c r="AM515" s="210"/>
      <c r="AN515" s="210"/>
      <c r="AO515" s="210"/>
      <c r="AP515" s="210"/>
      <c r="AQ515" s="215" t="s">
        <v>1157</v>
      </c>
      <c r="AR515" s="105"/>
      <c r="AS515" s="105"/>
      <c r="AT515" s="105"/>
      <c r="AU515" s="105"/>
      <c r="AV515" s="105"/>
      <c r="AW515" s="105"/>
      <c r="AX515" s="105"/>
      <c r="AY515" s="105"/>
      <c r="AZ515" s="105"/>
      <c r="BA515" s="105"/>
      <c r="BB515" s="218"/>
      <c r="BC515" s="105"/>
      <c r="BD515" s="250"/>
      <c r="BE515" s="252" t="s">
        <v>1158</v>
      </c>
      <c r="BF515" s="147" t="e">
        <f>VLOOKUP($A515,#REF!,34,FALSE)</f>
        <v>#REF!</v>
      </c>
      <c r="BG515" s="148" t="e">
        <f>VLOOKUP($A515,#REF!,22,FALSE)</f>
        <v>#REF!</v>
      </c>
      <c r="BH515" s="149"/>
    </row>
    <row r="516" s="5" customFormat="1" ht="12.95" customHeight="1" spans="1:60">
      <c r="A516" s="48" t="s">
        <v>1159</v>
      </c>
      <c r="B516" s="38" t="e">
        <f>VLOOKUP($A516,#REF!,34,FALSE)</f>
        <v>#REF!</v>
      </c>
      <c r="C516" s="39" t="str">
        <f t="shared" si="180"/>
        <v>unused_DDR_XM0_B1D2</v>
      </c>
      <c r="D516" s="40" t="e">
        <f>IF(LEN(VLOOKUP($A516,#REF!,8,FALSE)),LEFT(VLOOKUP($A516,#REF!,8,FALSE),LEN(VLOOKUP($A516,#REF!,8,FALSE))-2),"")</f>
        <v>#REF!</v>
      </c>
      <c r="E516" s="41" t="e">
        <f>IF(LEN(VLOOKUP($A516,#REF!,4,FALSE)),IF(INDEX(#REF!,MATCH($A516,#REF!,0),1),LEFT(VLOOKUP($A516,#REF!,4,FALSE),LEN(VLOOKUP($A516,#REF!,4,FALSE))-2),CONCATENATE(LEFT(VLOOKUP($A516,#REF!,4,FALSE),LEN(VLOOKUP($A516,#REF!,4,FALSE))-2),"*")),"")</f>
        <v>#REF!</v>
      </c>
      <c r="F516" s="42" t="e">
        <f>IF(LEN(VLOOKUP($A516,#REF!,5,FALSE)),IF(INDEX(#REF!,MATCH($A516,#REF!,0),2),LEFT(VLOOKUP($A516,#REF!,5,FALSE),LEN(VLOOKUP($A516,#REF!,5,FALSE))-2),CONCATENATE(LEFT(VLOOKUP($A516,#REF!,5,FALSE),LEN(VLOOKUP($A516,#REF!,5,FALSE))-2),"*")),"")</f>
        <v>#REF!</v>
      </c>
      <c r="G516" s="42" t="e">
        <f>IF(LEN(VLOOKUP($A516,#REF!,6,FALSE)),IF(INDEX(#REF!,MATCH($A516,#REF!,0),3),LEFT(VLOOKUP($A516,#REF!,6,FALSE),LEN(VLOOKUP($A516,#REF!,6,FALSE))-2),CONCATENATE(LEFT(VLOOKUP($A516,#REF!,6,FALSE),LEN(VLOOKUP($A516,#REF!,6,FALSE))-2),"*")),"")</f>
        <v>#REF!</v>
      </c>
      <c r="H516" s="43" t="e">
        <f>IF(LEN(VLOOKUP($A516,#REF!,7,FALSE)),IF(INDEX(#REF!,MATCH($A516,#REF!,0),4),LEFT(VLOOKUP($A516,#REF!,7,FALSE),LEN(VLOOKUP($A516,#REF!,7,FALSE))-2),CONCATENATE(LEFT(VLOOKUP($A516,#REF!,7,FALSE),LEN(VLOOKUP($A516,#REF!,7,FALSE))-2),"*")),"")</f>
        <v>#REF!</v>
      </c>
      <c r="I516" s="54" t="e">
        <f>IF(LEN(VLOOKUP($A516,#REF!,8,FALSE)),UPPER(RIGHT(VLOOKUP($A516,#REF!,8,FALSE),1)),"")</f>
        <v>#REF!</v>
      </c>
      <c r="J516" s="42" t="e">
        <f>IF(LEN(VLOOKUP($A516,#REF!,4,FALSE)),UPPER(RIGHT(VLOOKUP($A516,#REF!,4,FALSE),1)),"")</f>
        <v>#REF!</v>
      </c>
      <c r="K516" s="42" t="e">
        <f>IF(LEN(VLOOKUP($A516,#REF!,5,FALSE)),UPPER(RIGHT(VLOOKUP($A516,#REF!,5,FALSE),1)),"")</f>
        <v>#REF!</v>
      </c>
      <c r="L516" s="42" t="e">
        <f>IF(LEN(VLOOKUP($A516,#REF!,6,FALSE)),UPPER(RIGHT(VLOOKUP($A516,#REF!,6,FALSE),1)),"")</f>
        <v>#REF!</v>
      </c>
      <c r="M516" s="43" t="e">
        <f>IF(LEN(VLOOKUP($A516,#REF!,7,FALSE)),UPPER(RIGHT(VLOOKUP($A516,#REF!,7,FALSE),1)),"")</f>
        <v>#REF!</v>
      </c>
      <c r="N516" s="206"/>
      <c r="O516" s="206"/>
      <c r="P516" s="206"/>
      <c r="Q516" s="206"/>
      <c r="R516" s="206"/>
      <c r="S516" s="63" t="e">
        <f>HLOOKUP("Device Tree Pin Name",#REF!,MATCH($A516,#REF!,0),FALSE)</f>
        <v>#REF!</v>
      </c>
      <c r="T516" s="47" t="e">
        <f>HLOOKUP("power rail",#REF!,MATCH($A516,#REF!,0),FALSE)</f>
        <v>#REF!</v>
      </c>
      <c r="U516" s="62" t="e">
        <f>HLOOKUP("Wake Capable",#REF!,MATCH($A516,#REF!,0),FALSE)</f>
        <v>#REF!</v>
      </c>
      <c r="V516" s="62" t="e">
        <f>HLOOKUP("Strap",#REF!,MATCH($A516,#REF!,0),FALSE)</f>
        <v>#REF!</v>
      </c>
      <c r="W516" s="62"/>
      <c r="X516" s="62"/>
      <c r="Y516" s="62"/>
      <c r="Z516" s="47"/>
      <c r="AA516" s="47" t="e">
        <f>HLOOKUP("Pad type",#REF!,MATCH($A516,#REF!,0),FALSE)</f>
        <v>#REF!</v>
      </c>
      <c r="AB516" s="63"/>
      <c r="AC516" s="63" t="e">
        <f>HLOOKUP("POR Pin State",#REF!,MATCH($A516,#REF!,0),FALSE)</f>
        <v>#REF!</v>
      </c>
      <c r="AD516" s="207"/>
      <c r="AE516" s="208"/>
      <c r="AF516" s="208"/>
      <c r="AG516" s="208"/>
      <c r="AH516" s="209"/>
      <c r="AI516" s="209"/>
      <c r="AJ516" s="210"/>
      <c r="AK516" s="210"/>
      <c r="AL516" s="210"/>
      <c r="AM516" s="210"/>
      <c r="AN516" s="210"/>
      <c r="AO516" s="210"/>
      <c r="AP516" s="210"/>
      <c r="AQ516" s="215" t="s">
        <v>1160</v>
      </c>
      <c r="AR516" s="105"/>
      <c r="AS516" s="105"/>
      <c r="AT516" s="105"/>
      <c r="AU516" s="105"/>
      <c r="AV516" s="105"/>
      <c r="AW516" s="105"/>
      <c r="AX516" s="105"/>
      <c r="AY516" s="105"/>
      <c r="AZ516" s="105"/>
      <c r="BA516" s="105"/>
      <c r="BB516" s="218"/>
      <c r="BC516" s="105"/>
      <c r="BD516" s="250"/>
      <c r="BE516" s="252" t="s">
        <v>1161</v>
      </c>
      <c r="BF516" s="147" t="e">
        <f>VLOOKUP($A516,#REF!,34,FALSE)</f>
        <v>#REF!</v>
      </c>
      <c r="BG516" s="148" t="e">
        <f>VLOOKUP($A516,#REF!,22,FALSE)</f>
        <v>#REF!</v>
      </c>
      <c r="BH516" s="149"/>
    </row>
    <row r="517" s="5" customFormat="1" ht="12.95" customHeight="1" spans="1:60">
      <c r="A517" s="48" t="s">
        <v>1162</v>
      </c>
      <c r="B517" s="38" t="e">
        <f>VLOOKUP($A517,#REF!,34,FALSE)</f>
        <v>#REF!</v>
      </c>
      <c r="C517" s="39" t="str">
        <f t="shared" si="180"/>
        <v>unused_DDR_XM0_B1D3</v>
      </c>
      <c r="D517" s="40" t="e">
        <f>IF(LEN(VLOOKUP($A517,#REF!,8,FALSE)),LEFT(VLOOKUP($A517,#REF!,8,FALSE),LEN(VLOOKUP($A517,#REF!,8,FALSE))-2),"")</f>
        <v>#REF!</v>
      </c>
      <c r="E517" s="41" t="e">
        <f>IF(LEN(VLOOKUP($A517,#REF!,4,FALSE)),IF(INDEX(#REF!,MATCH($A517,#REF!,0),1),LEFT(VLOOKUP($A517,#REF!,4,FALSE),LEN(VLOOKUP($A517,#REF!,4,FALSE))-2),CONCATENATE(LEFT(VLOOKUP($A517,#REF!,4,FALSE),LEN(VLOOKUP($A517,#REF!,4,FALSE))-2),"*")),"")</f>
        <v>#REF!</v>
      </c>
      <c r="F517" s="42" t="e">
        <f>IF(LEN(VLOOKUP($A517,#REF!,5,FALSE)),IF(INDEX(#REF!,MATCH($A517,#REF!,0),2),LEFT(VLOOKUP($A517,#REF!,5,FALSE),LEN(VLOOKUP($A517,#REF!,5,FALSE))-2),CONCATENATE(LEFT(VLOOKUP($A517,#REF!,5,FALSE),LEN(VLOOKUP($A517,#REF!,5,FALSE))-2),"*")),"")</f>
        <v>#REF!</v>
      </c>
      <c r="G517" s="42" t="e">
        <f>IF(LEN(VLOOKUP($A517,#REF!,6,FALSE)),IF(INDEX(#REF!,MATCH($A517,#REF!,0),3),LEFT(VLOOKUP($A517,#REF!,6,FALSE),LEN(VLOOKUP($A517,#REF!,6,FALSE))-2),CONCATENATE(LEFT(VLOOKUP($A517,#REF!,6,FALSE),LEN(VLOOKUP($A517,#REF!,6,FALSE))-2),"*")),"")</f>
        <v>#REF!</v>
      </c>
      <c r="H517" s="43" t="e">
        <f>IF(LEN(VLOOKUP($A517,#REF!,7,FALSE)),IF(INDEX(#REF!,MATCH($A517,#REF!,0),4),LEFT(VLOOKUP($A517,#REF!,7,FALSE),LEN(VLOOKUP($A517,#REF!,7,FALSE))-2),CONCATENATE(LEFT(VLOOKUP($A517,#REF!,7,FALSE),LEN(VLOOKUP($A517,#REF!,7,FALSE))-2),"*")),"")</f>
        <v>#REF!</v>
      </c>
      <c r="I517" s="54" t="e">
        <f>IF(LEN(VLOOKUP($A517,#REF!,8,FALSE)),UPPER(RIGHT(VLOOKUP($A517,#REF!,8,FALSE),1)),"")</f>
        <v>#REF!</v>
      </c>
      <c r="J517" s="42" t="e">
        <f>IF(LEN(VLOOKUP($A517,#REF!,4,FALSE)),UPPER(RIGHT(VLOOKUP($A517,#REF!,4,FALSE),1)),"")</f>
        <v>#REF!</v>
      </c>
      <c r="K517" s="42" t="e">
        <f>IF(LEN(VLOOKUP($A517,#REF!,5,FALSE)),UPPER(RIGHT(VLOOKUP($A517,#REF!,5,FALSE),1)),"")</f>
        <v>#REF!</v>
      </c>
      <c r="L517" s="42" t="e">
        <f>IF(LEN(VLOOKUP($A517,#REF!,6,FALSE)),UPPER(RIGHT(VLOOKUP($A517,#REF!,6,FALSE),1)),"")</f>
        <v>#REF!</v>
      </c>
      <c r="M517" s="43" t="e">
        <f>IF(LEN(VLOOKUP($A517,#REF!,7,FALSE)),UPPER(RIGHT(VLOOKUP($A517,#REF!,7,FALSE),1)),"")</f>
        <v>#REF!</v>
      </c>
      <c r="N517" s="206"/>
      <c r="O517" s="206"/>
      <c r="P517" s="206"/>
      <c r="Q517" s="206"/>
      <c r="R517" s="206"/>
      <c r="S517" s="63" t="e">
        <f>HLOOKUP("Device Tree Pin Name",#REF!,MATCH($A517,#REF!,0),FALSE)</f>
        <v>#REF!</v>
      </c>
      <c r="T517" s="47" t="e">
        <f>HLOOKUP("power rail",#REF!,MATCH($A517,#REF!,0),FALSE)</f>
        <v>#REF!</v>
      </c>
      <c r="U517" s="62" t="e">
        <f>HLOOKUP("Wake Capable",#REF!,MATCH($A517,#REF!,0),FALSE)</f>
        <v>#REF!</v>
      </c>
      <c r="V517" s="62" t="e">
        <f>HLOOKUP("Strap",#REF!,MATCH($A517,#REF!,0),FALSE)</f>
        <v>#REF!</v>
      </c>
      <c r="W517" s="62"/>
      <c r="X517" s="62"/>
      <c r="Y517" s="62"/>
      <c r="Z517" s="47"/>
      <c r="AA517" s="47" t="e">
        <f>HLOOKUP("Pad type",#REF!,MATCH($A517,#REF!,0),FALSE)</f>
        <v>#REF!</v>
      </c>
      <c r="AB517" s="63"/>
      <c r="AC517" s="63" t="e">
        <f>HLOOKUP("POR Pin State",#REF!,MATCH($A517,#REF!,0),FALSE)</f>
        <v>#REF!</v>
      </c>
      <c r="AD517" s="207"/>
      <c r="AE517" s="208"/>
      <c r="AF517" s="208"/>
      <c r="AG517" s="208"/>
      <c r="AH517" s="209"/>
      <c r="AI517" s="209"/>
      <c r="AJ517" s="210"/>
      <c r="AK517" s="210"/>
      <c r="AL517" s="210"/>
      <c r="AM517" s="210"/>
      <c r="AN517" s="210"/>
      <c r="AO517" s="210"/>
      <c r="AP517" s="210"/>
      <c r="AQ517" s="215" t="s">
        <v>1163</v>
      </c>
      <c r="AR517" s="105"/>
      <c r="AS517" s="105"/>
      <c r="AT517" s="105"/>
      <c r="AU517" s="105"/>
      <c r="AV517" s="105"/>
      <c r="AW517" s="105"/>
      <c r="AX517" s="105"/>
      <c r="AY517" s="105"/>
      <c r="AZ517" s="105"/>
      <c r="BA517" s="105"/>
      <c r="BB517" s="218"/>
      <c r="BC517" s="105"/>
      <c r="BD517" s="250"/>
      <c r="BE517" s="252" t="s">
        <v>1164</v>
      </c>
      <c r="BF517" s="147" t="e">
        <f>VLOOKUP($A517,#REF!,34,FALSE)</f>
        <v>#REF!</v>
      </c>
      <c r="BG517" s="148" t="e">
        <f>VLOOKUP($A517,#REF!,22,FALSE)</f>
        <v>#REF!</v>
      </c>
      <c r="BH517" s="149"/>
    </row>
    <row r="518" s="5" customFormat="1" ht="12.95" customHeight="1" spans="1:60">
      <c r="A518" s="48" t="s">
        <v>1165</v>
      </c>
      <c r="B518" s="38" t="e">
        <f>VLOOKUP($A518,#REF!,34,FALSE)</f>
        <v>#REF!</v>
      </c>
      <c r="C518" s="39" t="str">
        <f t="shared" si="180"/>
        <v>unused_DDR_XM0_B1D4</v>
      </c>
      <c r="D518" s="40" t="e">
        <f>IF(LEN(VLOOKUP($A518,#REF!,8,FALSE)),LEFT(VLOOKUP($A518,#REF!,8,FALSE),LEN(VLOOKUP($A518,#REF!,8,FALSE))-2),"")</f>
        <v>#REF!</v>
      </c>
      <c r="E518" s="41" t="e">
        <f>IF(LEN(VLOOKUP($A518,#REF!,4,FALSE)),IF(INDEX(#REF!,MATCH($A518,#REF!,0),1),LEFT(VLOOKUP($A518,#REF!,4,FALSE),LEN(VLOOKUP($A518,#REF!,4,FALSE))-2),CONCATENATE(LEFT(VLOOKUP($A518,#REF!,4,FALSE),LEN(VLOOKUP($A518,#REF!,4,FALSE))-2),"*")),"")</f>
        <v>#REF!</v>
      </c>
      <c r="F518" s="42" t="e">
        <f>IF(LEN(VLOOKUP($A518,#REF!,5,FALSE)),IF(INDEX(#REF!,MATCH($A518,#REF!,0),2),LEFT(VLOOKUP($A518,#REF!,5,FALSE),LEN(VLOOKUP($A518,#REF!,5,FALSE))-2),CONCATENATE(LEFT(VLOOKUP($A518,#REF!,5,FALSE),LEN(VLOOKUP($A518,#REF!,5,FALSE))-2),"*")),"")</f>
        <v>#REF!</v>
      </c>
      <c r="G518" s="42" t="e">
        <f>IF(LEN(VLOOKUP($A518,#REF!,6,FALSE)),IF(INDEX(#REF!,MATCH($A518,#REF!,0),3),LEFT(VLOOKUP($A518,#REF!,6,FALSE),LEN(VLOOKUP($A518,#REF!,6,FALSE))-2),CONCATENATE(LEFT(VLOOKUP($A518,#REF!,6,FALSE),LEN(VLOOKUP($A518,#REF!,6,FALSE))-2),"*")),"")</f>
        <v>#REF!</v>
      </c>
      <c r="H518" s="43" t="e">
        <f>IF(LEN(VLOOKUP($A518,#REF!,7,FALSE)),IF(INDEX(#REF!,MATCH($A518,#REF!,0),4),LEFT(VLOOKUP($A518,#REF!,7,FALSE),LEN(VLOOKUP($A518,#REF!,7,FALSE))-2),CONCATENATE(LEFT(VLOOKUP($A518,#REF!,7,FALSE),LEN(VLOOKUP($A518,#REF!,7,FALSE))-2),"*")),"")</f>
        <v>#REF!</v>
      </c>
      <c r="I518" s="54" t="e">
        <f>IF(LEN(VLOOKUP($A518,#REF!,8,FALSE)),UPPER(RIGHT(VLOOKUP($A518,#REF!,8,FALSE),1)),"")</f>
        <v>#REF!</v>
      </c>
      <c r="J518" s="42" t="e">
        <f>IF(LEN(VLOOKUP($A518,#REF!,4,FALSE)),UPPER(RIGHT(VLOOKUP($A518,#REF!,4,FALSE),1)),"")</f>
        <v>#REF!</v>
      </c>
      <c r="K518" s="42" t="e">
        <f>IF(LEN(VLOOKUP($A518,#REF!,5,FALSE)),UPPER(RIGHT(VLOOKUP($A518,#REF!,5,FALSE),1)),"")</f>
        <v>#REF!</v>
      </c>
      <c r="L518" s="42" t="e">
        <f>IF(LEN(VLOOKUP($A518,#REF!,6,FALSE)),UPPER(RIGHT(VLOOKUP($A518,#REF!,6,FALSE),1)),"")</f>
        <v>#REF!</v>
      </c>
      <c r="M518" s="43" t="e">
        <f>IF(LEN(VLOOKUP($A518,#REF!,7,FALSE)),UPPER(RIGHT(VLOOKUP($A518,#REF!,7,FALSE),1)),"")</f>
        <v>#REF!</v>
      </c>
      <c r="N518" s="206"/>
      <c r="O518" s="206"/>
      <c r="P518" s="206"/>
      <c r="Q518" s="206"/>
      <c r="R518" s="206"/>
      <c r="S518" s="63" t="e">
        <f>HLOOKUP("Device Tree Pin Name",#REF!,MATCH($A518,#REF!,0),FALSE)</f>
        <v>#REF!</v>
      </c>
      <c r="T518" s="47" t="e">
        <f>HLOOKUP("power rail",#REF!,MATCH($A518,#REF!,0),FALSE)</f>
        <v>#REF!</v>
      </c>
      <c r="U518" s="62" t="e">
        <f>HLOOKUP("Wake Capable",#REF!,MATCH($A518,#REF!,0),FALSE)</f>
        <v>#REF!</v>
      </c>
      <c r="V518" s="62" t="e">
        <f>HLOOKUP("Strap",#REF!,MATCH($A518,#REF!,0),FALSE)</f>
        <v>#REF!</v>
      </c>
      <c r="W518" s="62"/>
      <c r="X518" s="62"/>
      <c r="Y518" s="62"/>
      <c r="Z518" s="47"/>
      <c r="AA518" s="47" t="e">
        <f>HLOOKUP("Pad type",#REF!,MATCH($A518,#REF!,0),FALSE)</f>
        <v>#REF!</v>
      </c>
      <c r="AB518" s="63"/>
      <c r="AC518" s="63" t="e">
        <f>HLOOKUP("POR Pin State",#REF!,MATCH($A518,#REF!,0),FALSE)</f>
        <v>#REF!</v>
      </c>
      <c r="AD518" s="207"/>
      <c r="AE518" s="208"/>
      <c r="AF518" s="208"/>
      <c r="AG518" s="208"/>
      <c r="AH518" s="209"/>
      <c r="AI518" s="209"/>
      <c r="AJ518" s="210"/>
      <c r="AK518" s="210"/>
      <c r="AL518" s="210"/>
      <c r="AM518" s="210"/>
      <c r="AN518" s="210"/>
      <c r="AO518" s="210"/>
      <c r="AP518" s="210"/>
      <c r="AQ518" s="215" t="s">
        <v>1166</v>
      </c>
      <c r="AR518" s="105"/>
      <c r="AS518" s="105"/>
      <c r="AT518" s="105"/>
      <c r="AU518" s="105"/>
      <c r="AV518" s="105"/>
      <c r="AW518" s="105"/>
      <c r="AX518" s="105"/>
      <c r="AY518" s="105"/>
      <c r="AZ518" s="105"/>
      <c r="BA518" s="105"/>
      <c r="BB518" s="218"/>
      <c r="BC518" s="105"/>
      <c r="BD518" s="250"/>
      <c r="BE518" s="252" t="s">
        <v>1167</v>
      </c>
      <c r="BF518" s="147" t="e">
        <f>VLOOKUP($A518,#REF!,34,FALSE)</f>
        <v>#REF!</v>
      </c>
      <c r="BG518" s="148" t="e">
        <f>VLOOKUP($A518,#REF!,22,FALSE)</f>
        <v>#REF!</v>
      </c>
      <c r="BH518" s="149"/>
    </row>
    <row r="519" s="5" customFormat="1" ht="12.95" customHeight="1" spans="1:60">
      <c r="A519" s="48" t="s">
        <v>1168</v>
      </c>
      <c r="B519" s="38" t="e">
        <f>VLOOKUP($A519,#REF!,34,FALSE)</f>
        <v>#REF!</v>
      </c>
      <c r="C519" s="39" t="str">
        <f t="shared" si="180"/>
        <v>unused_DDR_XM0_B1D5</v>
      </c>
      <c r="D519" s="40" t="e">
        <f>IF(LEN(VLOOKUP($A519,#REF!,8,FALSE)),LEFT(VLOOKUP($A519,#REF!,8,FALSE),LEN(VLOOKUP($A519,#REF!,8,FALSE))-2),"")</f>
        <v>#REF!</v>
      </c>
      <c r="E519" s="41" t="e">
        <f>IF(LEN(VLOOKUP($A519,#REF!,4,FALSE)),IF(INDEX(#REF!,MATCH($A519,#REF!,0),1),LEFT(VLOOKUP($A519,#REF!,4,FALSE),LEN(VLOOKUP($A519,#REF!,4,FALSE))-2),CONCATENATE(LEFT(VLOOKUP($A519,#REF!,4,FALSE),LEN(VLOOKUP($A519,#REF!,4,FALSE))-2),"*")),"")</f>
        <v>#REF!</v>
      </c>
      <c r="F519" s="42" t="e">
        <f>IF(LEN(VLOOKUP($A519,#REF!,5,FALSE)),IF(INDEX(#REF!,MATCH($A519,#REF!,0),2),LEFT(VLOOKUP($A519,#REF!,5,FALSE),LEN(VLOOKUP($A519,#REF!,5,FALSE))-2),CONCATENATE(LEFT(VLOOKUP($A519,#REF!,5,FALSE),LEN(VLOOKUP($A519,#REF!,5,FALSE))-2),"*")),"")</f>
        <v>#REF!</v>
      </c>
      <c r="G519" s="42" t="e">
        <f>IF(LEN(VLOOKUP($A519,#REF!,6,FALSE)),IF(INDEX(#REF!,MATCH($A519,#REF!,0),3),LEFT(VLOOKUP($A519,#REF!,6,FALSE),LEN(VLOOKUP($A519,#REF!,6,FALSE))-2),CONCATENATE(LEFT(VLOOKUP($A519,#REF!,6,FALSE),LEN(VLOOKUP($A519,#REF!,6,FALSE))-2),"*")),"")</f>
        <v>#REF!</v>
      </c>
      <c r="H519" s="43" t="e">
        <f>IF(LEN(VLOOKUP($A519,#REF!,7,FALSE)),IF(INDEX(#REF!,MATCH($A519,#REF!,0),4),LEFT(VLOOKUP($A519,#REF!,7,FALSE),LEN(VLOOKUP($A519,#REF!,7,FALSE))-2),CONCATENATE(LEFT(VLOOKUP($A519,#REF!,7,FALSE),LEN(VLOOKUP($A519,#REF!,7,FALSE))-2),"*")),"")</f>
        <v>#REF!</v>
      </c>
      <c r="I519" s="54" t="e">
        <f>IF(LEN(VLOOKUP($A519,#REF!,8,FALSE)),UPPER(RIGHT(VLOOKUP($A519,#REF!,8,FALSE),1)),"")</f>
        <v>#REF!</v>
      </c>
      <c r="J519" s="42" t="e">
        <f>IF(LEN(VLOOKUP($A519,#REF!,4,FALSE)),UPPER(RIGHT(VLOOKUP($A519,#REF!,4,FALSE),1)),"")</f>
        <v>#REF!</v>
      </c>
      <c r="K519" s="42" t="e">
        <f>IF(LEN(VLOOKUP($A519,#REF!,5,FALSE)),UPPER(RIGHT(VLOOKUP($A519,#REF!,5,FALSE),1)),"")</f>
        <v>#REF!</v>
      </c>
      <c r="L519" s="42" t="e">
        <f>IF(LEN(VLOOKUP($A519,#REF!,6,FALSE)),UPPER(RIGHT(VLOOKUP($A519,#REF!,6,FALSE),1)),"")</f>
        <v>#REF!</v>
      </c>
      <c r="M519" s="43" t="e">
        <f>IF(LEN(VLOOKUP($A519,#REF!,7,FALSE)),UPPER(RIGHT(VLOOKUP($A519,#REF!,7,FALSE),1)),"")</f>
        <v>#REF!</v>
      </c>
      <c r="N519" s="206"/>
      <c r="O519" s="206"/>
      <c r="P519" s="206"/>
      <c r="Q519" s="206"/>
      <c r="R519" s="206"/>
      <c r="S519" s="63" t="e">
        <f>HLOOKUP("Device Tree Pin Name",#REF!,MATCH($A519,#REF!,0),FALSE)</f>
        <v>#REF!</v>
      </c>
      <c r="T519" s="47" t="e">
        <f>HLOOKUP("power rail",#REF!,MATCH($A519,#REF!,0),FALSE)</f>
        <v>#REF!</v>
      </c>
      <c r="U519" s="62" t="e">
        <f>HLOOKUP("Wake Capable",#REF!,MATCH($A519,#REF!,0),FALSE)</f>
        <v>#REF!</v>
      </c>
      <c r="V519" s="62" t="e">
        <f>HLOOKUP("Strap",#REF!,MATCH($A519,#REF!,0),FALSE)</f>
        <v>#REF!</v>
      </c>
      <c r="W519" s="62"/>
      <c r="X519" s="62"/>
      <c r="Y519" s="62"/>
      <c r="Z519" s="47"/>
      <c r="AA519" s="47" t="e">
        <f>HLOOKUP("Pad type",#REF!,MATCH($A519,#REF!,0),FALSE)</f>
        <v>#REF!</v>
      </c>
      <c r="AB519" s="63"/>
      <c r="AC519" s="63" t="e">
        <f>HLOOKUP("POR Pin State",#REF!,MATCH($A519,#REF!,0),FALSE)</f>
        <v>#REF!</v>
      </c>
      <c r="AD519" s="207"/>
      <c r="AE519" s="208"/>
      <c r="AF519" s="208"/>
      <c r="AG519" s="208"/>
      <c r="AH519" s="209"/>
      <c r="AI519" s="209"/>
      <c r="AJ519" s="210"/>
      <c r="AK519" s="210"/>
      <c r="AL519" s="210"/>
      <c r="AM519" s="210"/>
      <c r="AN519" s="210"/>
      <c r="AO519" s="210"/>
      <c r="AP519" s="210"/>
      <c r="AQ519" s="215" t="s">
        <v>1169</v>
      </c>
      <c r="AR519" s="105"/>
      <c r="AS519" s="105"/>
      <c r="AT519" s="105"/>
      <c r="AU519" s="105"/>
      <c r="AV519" s="105"/>
      <c r="AW519" s="105"/>
      <c r="AX519" s="105"/>
      <c r="AY519" s="105"/>
      <c r="AZ519" s="105"/>
      <c r="BA519" s="105"/>
      <c r="BB519" s="218"/>
      <c r="BC519" s="105"/>
      <c r="BD519" s="250"/>
      <c r="BE519" s="252" t="s">
        <v>1170</v>
      </c>
      <c r="BF519" s="147" t="e">
        <f>VLOOKUP($A519,#REF!,34,FALSE)</f>
        <v>#REF!</v>
      </c>
      <c r="BG519" s="148" t="e">
        <f>VLOOKUP($A519,#REF!,22,FALSE)</f>
        <v>#REF!</v>
      </c>
      <c r="BH519" s="149"/>
    </row>
    <row r="520" s="5" customFormat="1" ht="12.95" customHeight="1" spans="1:60">
      <c r="A520" s="48" t="s">
        <v>1171</v>
      </c>
      <c r="B520" s="38" t="e">
        <f>VLOOKUP($A520,#REF!,34,FALSE)</f>
        <v>#REF!</v>
      </c>
      <c r="C520" s="39" t="str">
        <f t="shared" si="180"/>
        <v>unused_DDR_XM0_B1D6</v>
      </c>
      <c r="D520" s="40" t="e">
        <f>IF(LEN(VLOOKUP($A520,#REF!,8,FALSE)),LEFT(VLOOKUP($A520,#REF!,8,FALSE),LEN(VLOOKUP($A520,#REF!,8,FALSE))-2),"")</f>
        <v>#REF!</v>
      </c>
      <c r="E520" s="41" t="e">
        <f>IF(LEN(VLOOKUP($A520,#REF!,4,FALSE)),IF(INDEX(#REF!,MATCH($A520,#REF!,0),1),LEFT(VLOOKUP($A520,#REF!,4,FALSE),LEN(VLOOKUP($A520,#REF!,4,FALSE))-2),CONCATENATE(LEFT(VLOOKUP($A520,#REF!,4,FALSE),LEN(VLOOKUP($A520,#REF!,4,FALSE))-2),"*")),"")</f>
        <v>#REF!</v>
      </c>
      <c r="F520" s="42" t="e">
        <f>IF(LEN(VLOOKUP($A520,#REF!,5,FALSE)),IF(INDEX(#REF!,MATCH($A520,#REF!,0),2),LEFT(VLOOKUP($A520,#REF!,5,FALSE),LEN(VLOOKUP($A520,#REF!,5,FALSE))-2),CONCATENATE(LEFT(VLOOKUP($A520,#REF!,5,FALSE),LEN(VLOOKUP($A520,#REF!,5,FALSE))-2),"*")),"")</f>
        <v>#REF!</v>
      </c>
      <c r="G520" s="42" t="e">
        <f>IF(LEN(VLOOKUP($A520,#REF!,6,FALSE)),IF(INDEX(#REF!,MATCH($A520,#REF!,0),3),LEFT(VLOOKUP($A520,#REF!,6,FALSE),LEN(VLOOKUP($A520,#REF!,6,FALSE))-2),CONCATENATE(LEFT(VLOOKUP($A520,#REF!,6,FALSE),LEN(VLOOKUP($A520,#REF!,6,FALSE))-2),"*")),"")</f>
        <v>#REF!</v>
      </c>
      <c r="H520" s="43" t="e">
        <f>IF(LEN(VLOOKUP($A520,#REF!,7,FALSE)),IF(INDEX(#REF!,MATCH($A520,#REF!,0),4),LEFT(VLOOKUP($A520,#REF!,7,FALSE),LEN(VLOOKUP($A520,#REF!,7,FALSE))-2),CONCATENATE(LEFT(VLOOKUP($A520,#REF!,7,FALSE),LEN(VLOOKUP($A520,#REF!,7,FALSE))-2),"*")),"")</f>
        <v>#REF!</v>
      </c>
      <c r="I520" s="54" t="e">
        <f>IF(LEN(VLOOKUP($A520,#REF!,8,FALSE)),UPPER(RIGHT(VLOOKUP($A520,#REF!,8,FALSE),1)),"")</f>
        <v>#REF!</v>
      </c>
      <c r="J520" s="42" t="e">
        <f>IF(LEN(VLOOKUP($A520,#REF!,4,FALSE)),UPPER(RIGHT(VLOOKUP($A520,#REF!,4,FALSE),1)),"")</f>
        <v>#REF!</v>
      </c>
      <c r="K520" s="42" t="e">
        <f>IF(LEN(VLOOKUP($A520,#REF!,5,FALSE)),UPPER(RIGHT(VLOOKUP($A520,#REF!,5,FALSE),1)),"")</f>
        <v>#REF!</v>
      </c>
      <c r="L520" s="42" t="e">
        <f>IF(LEN(VLOOKUP($A520,#REF!,6,FALSE)),UPPER(RIGHT(VLOOKUP($A520,#REF!,6,FALSE),1)),"")</f>
        <v>#REF!</v>
      </c>
      <c r="M520" s="43" t="e">
        <f>IF(LEN(VLOOKUP($A520,#REF!,7,FALSE)),UPPER(RIGHT(VLOOKUP($A520,#REF!,7,FALSE),1)),"")</f>
        <v>#REF!</v>
      </c>
      <c r="N520" s="206"/>
      <c r="O520" s="206"/>
      <c r="P520" s="206"/>
      <c r="Q520" s="206"/>
      <c r="R520" s="206"/>
      <c r="S520" s="63" t="e">
        <f>HLOOKUP("Device Tree Pin Name",#REF!,MATCH($A520,#REF!,0),FALSE)</f>
        <v>#REF!</v>
      </c>
      <c r="T520" s="47" t="e">
        <f>HLOOKUP("power rail",#REF!,MATCH($A520,#REF!,0),FALSE)</f>
        <v>#REF!</v>
      </c>
      <c r="U520" s="62" t="e">
        <f>HLOOKUP("Wake Capable",#REF!,MATCH($A520,#REF!,0),FALSE)</f>
        <v>#REF!</v>
      </c>
      <c r="V520" s="62" t="e">
        <f>HLOOKUP("Strap",#REF!,MATCH($A520,#REF!,0),FALSE)</f>
        <v>#REF!</v>
      </c>
      <c r="W520" s="62"/>
      <c r="X520" s="62"/>
      <c r="Y520" s="62"/>
      <c r="Z520" s="47"/>
      <c r="AA520" s="47" t="e">
        <f>HLOOKUP("Pad type",#REF!,MATCH($A520,#REF!,0),FALSE)</f>
        <v>#REF!</v>
      </c>
      <c r="AB520" s="63"/>
      <c r="AC520" s="63" t="e">
        <f>HLOOKUP("POR Pin State",#REF!,MATCH($A520,#REF!,0),FALSE)</f>
        <v>#REF!</v>
      </c>
      <c r="AD520" s="207"/>
      <c r="AE520" s="208"/>
      <c r="AF520" s="208"/>
      <c r="AG520" s="208"/>
      <c r="AH520" s="209"/>
      <c r="AI520" s="209"/>
      <c r="AJ520" s="210"/>
      <c r="AK520" s="210"/>
      <c r="AL520" s="210"/>
      <c r="AM520" s="210"/>
      <c r="AN520" s="210"/>
      <c r="AO520" s="210"/>
      <c r="AP520" s="210"/>
      <c r="AQ520" s="215" t="s">
        <v>1172</v>
      </c>
      <c r="AR520" s="105"/>
      <c r="AS520" s="105"/>
      <c r="AT520" s="105"/>
      <c r="AU520" s="105"/>
      <c r="AV520" s="105"/>
      <c r="AW520" s="105"/>
      <c r="AX520" s="105"/>
      <c r="AY520" s="105"/>
      <c r="AZ520" s="105"/>
      <c r="BA520" s="105"/>
      <c r="BB520" s="218"/>
      <c r="BC520" s="105"/>
      <c r="BD520" s="250"/>
      <c r="BE520" s="252" t="s">
        <v>1173</v>
      </c>
      <c r="BF520" s="147" t="e">
        <f>VLOOKUP($A520,#REF!,34,FALSE)</f>
        <v>#REF!</v>
      </c>
      <c r="BG520" s="148" t="e">
        <f>VLOOKUP($A520,#REF!,22,FALSE)</f>
        <v>#REF!</v>
      </c>
      <c r="BH520" s="149"/>
    </row>
    <row r="521" s="5" customFormat="1" ht="12.95" customHeight="1" spans="1:60">
      <c r="A521" s="48" t="s">
        <v>1174</v>
      </c>
      <c r="B521" s="38" t="e">
        <f>VLOOKUP($A521,#REF!,34,FALSE)</f>
        <v>#REF!</v>
      </c>
      <c r="C521" s="39" t="str">
        <f t="shared" si="180"/>
        <v>unused_DDR_XM0_B1D7</v>
      </c>
      <c r="D521" s="40" t="e">
        <f>IF(LEN(VLOOKUP($A521,#REF!,8,FALSE)),LEFT(VLOOKUP($A521,#REF!,8,FALSE),LEN(VLOOKUP($A521,#REF!,8,FALSE))-2),"")</f>
        <v>#REF!</v>
      </c>
      <c r="E521" s="41" t="e">
        <f>IF(LEN(VLOOKUP($A521,#REF!,4,FALSE)),IF(INDEX(#REF!,MATCH($A521,#REF!,0),1),LEFT(VLOOKUP($A521,#REF!,4,FALSE),LEN(VLOOKUP($A521,#REF!,4,FALSE))-2),CONCATENATE(LEFT(VLOOKUP($A521,#REF!,4,FALSE),LEN(VLOOKUP($A521,#REF!,4,FALSE))-2),"*")),"")</f>
        <v>#REF!</v>
      </c>
      <c r="F521" s="42" t="e">
        <f>IF(LEN(VLOOKUP($A521,#REF!,5,FALSE)),IF(INDEX(#REF!,MATCH($A521,#REF!,0),2),LEFT(VLOOKUP($A521,#REF!,5,FALSE),LEN(VLOOKUP($A521,#REF!,5,FALSE))-2),CONCATENATE(LEFT(VLOOKUP($A521,#REF!,5,FALSE),LEN(VLOOKUP($A521,#REF!,5,FALSE))-2),"*")),"")</f>
        <v>#REF!</v>
      </c>
      <c r="G521" s="42" t="e">
        <f>IF(LEN(VLOOKUP($A521,#REF!,6,FALSE)),IF(INDEX(#REF!,MATCH($A521,#REF!,0),3),LEFT(VLOOKUP($A521,#REF!,6,FALSE),LEN(VLOOKUP($A521,#REF!,6,FALSE))-2),CONCATENATE(LEFT(VLOOKUP($A521,#REF!,6,FALSE),LEN(VLOOKUP($A521,#REF!,6,FALSE))-2),"*")),"")</f>
        <v>#REF!</v>
      </c>
      <c r="H521" s="43" t="e">
        <f>IF(LEN(VLOOKUP($A521,#REF!,7,FALSE)),IF(INDEX(#REF!,MATCH($A521,#REF!,0),4),LEFT(VLOOKUP($A521,#REF!,7,FALSE),LEN(VLOOKUP($A521,#REF!,7,FALSE))-2),CONCATENATE(LEFT(VLOOKUP($A521,#REF!,7,FALSE),LEN(VLOOKUP($A521,#REF!,7,FALSE))-2),"*")),"")</f>
        <v>#REF!</v>
      </c>
      <c r="I521" s="54" t="e">
        <f>IF(LEN(VLOOKUP($A521,#REF!,8,FALSE)),UPPER(RIGHT(VLOOKUP($A521,#REF!,8,FALSE),1)),"")</f>
        <v>#REF!</v>
      </c>
      <c r="J521" s="42" t="e">
        <f>IF(LEN(VLOOKUP($A521,#REF!,4,FALSE)),UPPER(RIGHT(VLOOKUP($A521,#REF!,4,FALSE),1)),"")</f>
        <v>#REF!</v>
      </c>
      <c r="K521" s="42" t="e">
        <f>IF(LEN(VLOOKUP($A521,#REF!,5,FALSE)),UPPER(RIGHT(VLOOKUP($A521,#REF!,5,FALSE),1)),"")</f>
        <v>#REF!</v>
      </c>
      <c r="L521" s="42" t="e">
        <f>IF(LEN(VLOOKUP($A521,#REF!,6,FALSE)),UPPER(RIGHT(VLOOKUP($A521,#REF!,6,FALSE),1)),"")</f>
        <v>#REF!</v>
      </c>
      <c r="M521" s="43" t="e">
        <f>IF(LEN(VLOOKUP($A521,#REF!,7,FALSE)),UPPER(RIGHT(VLOOKUP($A521,#REF!,7,FALSE),1)),"")</f>
        <v>#REF!</v>
      </c>
      <c r="N521" s="206"/>
      <c r="O521" s="206"/>
      <c r="P521" s="206"/>
      <c r="Q521" s="206"/>
      <c r="R521" s="206"/>
      <c r="S521" s="63" t="e">
        <f>HLOOKUP("Device Tree Pin Name",#REF!,MATCH($A521,#REF!,0),FALSE)</f>
        <v>#REF!</v>
      </c>
      <c r="T521" s="47" t="e">
        <f>HLOOKUP("power rail",#REF!,MATCH($A521,#REF!,0),FALSE)</f>
        <v>#REF!</v>
      </c>
      <c r="U521" s="62" t="e">
        <f>HLOOKUP("Wake Capable",#REF!,MATCH($A521,#REF!,0),FALSE)</f>
        <v>#REF!</v>
      </c>
      <c r="V521" s="62" t="e">
        <f>HLOOKUP("Strap",#REF!,MATCH($A521,#REF!,0),FALSE)</f>
        <v>#REF!</v>
      </c>
      <c r="W521" s="62"/>
      <c r="X521" s="62"/>
      <c r="Y521" s="62"/>
      <c r="Z521" s="47"/>
      <c r="AA521" s="47" t="e">
        <f>HLOOKUP("Pad type",#REF!,MATCH($A521,#REF!,0),FALSE)</f>
        <v>#REF!</v>
      </c>
      <c r="AB521" s="63"/>
      <c r="AC521" s="63" t="e">
        <f>HLOOKUP("POR Pin State",#REF!,MATCH($A521,#REF!,0),FALSE)</f>
        <v>#REF!</v>
      </c>
      <c r="AD521" s="207"/>
      <c r="AE521" s="208"/>
      <c r="AF521" s="208"/>
      <c r="AG521" s="208"/>
      <c r="AH521" s="209"/>
      <c r="AI521" s="209"/>
      <c r="AJ521" s="210"/>
      <c r="AK521" s="210"/>
      <c r="AL521" s="210"/>
      <c r="AM521" s="210"/>
      <c r="AN521" s="210"/>
      <c r="AO521" s="210"/>
      <c r="AP521" s="210"/>
      <c r="AQ521" s="215" t="s">
        <v>1175</v>
      </c>
      <c r="AR521" s="105"/>
      <c r="AS521" s="105"/>
      <c r="AT521" s="105"/>
      <c r="AU521" s="105"/>
      <c r="AV521" s="105"/>
      <c r="AW521" s="105"/>
      <c r="AX521" s="105"/>
      <c r="AY521" s="105"/>
      <c r="AZ521" s="105"/>
      <c r="BA521" s="105"/>
      <c r="BB521" s="218"/>
      <c r="BC521" s="105"/>
      <c r="BD521" s="250"/>
      <c r="BE521" s="252" t="s">
        <v>1176</v>
      </c>
      <c r="BF521" s="147" t="e">
        <f>VLOOKUP($A521,#REF!,34,FALSE)</f>
        <v>#REF!</v>
      </c>
      <c r="BG521" s="148" t="e">
        <f>VLOOKUP($A521,#REF!,22,FALSE)</f>
        <v>#REF!</v>
      </c>
      <c r="BH521" s="149"/>
    </row>
    <row r="522" s="5" customFormat="1" ht="12.95" customHeight="1" spans="1:60">
      <c r="A522" s="10" t="s">
        <v>1177</v>
      </c>
      <c r="B522" s="38" t="e">
        <f>VLOOKUP($A522,#REF!,34,FALSE)</f>
        <v>#REF!</v>
      </c>
      <c r="C522" s="39" t="str">
        <f t="shared" si="180"/>
        <v>unused_DDR_XM0_B1DMI</v>
      </c>
      <c r="D522" s="40" t="e">
        <f>IF(LEN(VLOOKUP($A522,#REF!,8,FALSE)),LEFT(VLOOKUP($A522,#REF!,8,FALSE),LEN(VLOOKUP($A522,#REF!,8,FALSE))-2),"")</f>
        <v>#REF!</v>
      </c>
      <c r="E522" s="41" t="e">
        <f>IF(LEN(VLOOKUP($A522,#REF!,4,FALSE)),IF(INDEX(#REF!,MATCH($A522,#REF!,0),1),LEFT(VLOOKUP($A522,#REF!,4,FALSE),LEN(VLOOKUP($A522,#REF!,4,FALSE))-2),CONCATENATE(LEFT(VLOOKUP($A522,#REF!,4,FALSE),LEN(VLOOKUP($A522,#REF!,4,FALSE))-2),"*")),"")</f>
        <v>#REF!</v>
      </c>
      <c r="F522" s="42" t="e">
        <f>IF(LEN(VLOOKUP($A522,#REF!,5,FALSE)),IF(INDEX(#REF!,MATCH($A522,#REF!,0),2),LEFT(VLOOKUP($A522,#REF!,5,FALSE),LEN(VLOOKUP($A522,#REF!,5,FALSE))-2),CONCATENATE(LEFT(VLOOKUP($A522,#REF!,5,FALSE),LEN(VLOOKUP($A522,#REF!,5,FALSE))-2),"*")),"")</f>
        <v>#REF!</v>
      </c>
      <c r="G522" s="42" t="e">
        <f>IF(LEN(VLOOKUP($A522,#REF!,6,FALSE)),IF(INDEX(#REF!,MATCH($A522,#REF!,0),3),LEFT(VLOOKUP($A522,#REF!,6,FALSE),LEN(VLOOKUP($A522,#REF!,6,FALSE))-2),CONCATENATE(LEFT(VLOOKUP($A522,#REF!,6,FALSE),LEN(VLOOKUP($A522,#REF!,6,FALSE))-2),"*")),"")</f>
        <v>#REF!</v>
      </c>
      <c r="H522" s="43" t="e">
        <f>IF(LEN(VLOOKUP($A522,#REF!,7,FALSE)),IF(INDEX(#REF!,MATCH($A522,#REF!,0),4),LEFT(VLOOKUP($A522,#REF!,7,FALSE),LEN(VLOOKUP($A522,#REF!,7,FALSE))-2),CONCATENATE(LEFT(VLOOKUP($A522,#REF!,7,FALSE),LEN(VLOOKUP($A522,#REF!,7,FALSE))-2),"*")),"")</f>
        <v>#REF!</v>
      </c>
      <c r="I522" s="54" t="e">
        <f>IF(LEN(VLOOKUP($A522,#REF!,8,FALSE)),UPPER(RIGHT(VLOOKUP($A522,#REF!,8,FALSE),1)),"")</f>
        <v>#REF!</v>
      </c>
      <c r="J522" s="42" t="e">
        <f>IF(LEN(VLOOKUP($A522,#REF!,4,FALSE)),UPPER(RIGHT(VLOOKUP($A522,#REF!,4,FALSE),1)),"")</f>
        <v>#REF!</v>
      </c>
      <c r="K522" s="42" t="e">
        <f>IF(LEN(VLOOKUP($A522,#REF!,5,FALSE)),UPPER(RIGHT(VLOOKUP($A522,#REF!,5,FALSE),1)),"")</f>
        <v>#REF!</v>
      </c>
      <c r="L522" s="42" t="e">
        <f>IF(LEN(VLOOKUP($A522,#REF!,6,FALSE)),UPPER(RIGHT(VLOOKUP($A522,#REF!,6,FALSE),1)),"")</f>
        <v>#REF!</v>
      </c>
      <c r="M522" s="43" t="e">
        <f>IF(LEN(VLOOKUP($A522,#REF!,7,FALSE)),UPPER(RIGHT(VLOOKUP($A522,#REF!,7,FALSE),1)),"")</f>
        <v>#REF!</v>
      </c>
      <c r="N522" s="206"/>
      <c r="O522" s="206"/>
      <c r="P522" s="206"/>
      <c r="Q522" s="206"/>
      <c r="R522" s="206"/>
      <c r="S522" s="63" t="e">
        <f>HLOOKUP("Device Tree Pin Name",#REF!,MATCH($A522,#REF!,0),FALSE)</f>
        <v>#REF!</v>
      </c>
      <c r="T522" s="47" t="e">
        <f>HLOOKUP("power rail",#REF!,MATCH($A522,#REF!,0),FALSE)</f>
        <v>#REF!</v>
      </c>
      <c r="U522" s="62" t="e">
        <f>HLOOKUP("Wake Capable",#REF!,MATCH($A522,#REF!,0),FALSE)</f>
        <v>#REF!</v>
      </c>
      <c r="V522" s="62" t="e">
        <f>HLOOKUP("Strap",#REF!,MATCH($A522,#REF!,0),FALSE)</f>
        <v>#REF!</v>
      </c>
      <c r="W522" s="62"/>
      <c r="X522" s="62"/>
      <c r="Y522" s="62"/>
      <c r="Z522" s="47"/>
      <c r="AA522" s="47" t="e">
        <f>HLOOKUP("Pad type",#REF!,MATCH($A522,#REF!,0),FALSE)</f>
        <v>#REF!</v>
      </c>
      <c r="AB522" s="63"/>
      <c r="AC522" s="63" t="e">
        <f>HLOOKUP("POR Pin State",#REF!,MATCH($A522,#REF!,0),FALSE)</f>
        <v>#REF!</v>
      </c>
      <c r="AD522" s="207"/>
      <c r="AE522" s="208"/>
      <c r="AF522" s="208"/>
      <c r="AG522" s="208"/>
      <c r="AH522" s="209"/>
      <c r="AI522" s="209"/>
      <c r="AJ522" s="210"/>
      <c r="AK522" s="210"/>
      <c r="AL522" s="210"/>
      <c r="AM522" s="210"/>
      <c r="AN522" s="210"/>
      <c r="AO522" s="210"/>
      <c r="AP522" s="210"/>
      <c r="AQ522" s="215" t="s">
        <v>1177</v>
      </c>
      <c r="AR522" s="105"/>
      <c r="AS522" s="105"/>
      <c r="AT522" s="105"/>
      <c r="AU522" s="105"/>
      <c r="AV522" s="105"/>
      <c r="AW522" s="105"/>
      <c r="AX522" s="105"/>
      <c r="AY522" s="105"/>
      <c r="AZ522" s="105"/>
      <c r="BA522" s="105"/>
      <c r="BB522" s="218"/>
      <c r="BC522" s="105"/>
      <c r="BD522" s="250"/>
      <c r="BE522" s="252" t="s">
        <v>1178</v>
      </c>
      <c r="BF522" s="147" t="e">
        <f>VLOOKUP($A522,#REF!,34,FALSE)</f>
        <v>#REF!</v>
      </c>
      <c r="BG522" s="148" t="e">
        <f>VLOOKUP($A522,#REF!,22,FALSE)</f>
        <v>#REF!</v>
      </c>
      <c r="BH522" s="149"/>
    </row>
    <row r="523" s="5" customFormat="1" ht="12.95" customHeight="1" spans="1:60">
      <c r="A523" s="10" t="s">
        <v>1179</v>
      </c>
      <c r="B523" s="38" t="e">
        <f>VLOOKUP($A523,#REF!,34,FALSE)</f>
        <v>#REF!</v>
      </c>
      <c r="C523" s="39" t="str">
        <f t="shared" si="180"/>
        <v>unused_DDR_XM0_B1WCK_P</v>
      </c>
      <c r="D523" s="40" t="e">
        <f>IF(LEN(VLOOKUP($A523,#REF!,8,FALSE)),LEFT(VLOOKUP($A523,#REF!,8,FALSE),LEN(VLOOKUP($A523,#REF!,8,FALSE))-2),"")</f>
        <v>#REF!</v>
      </c>
      <c r="E523" s="41" t="e">
        <f>IF(LEN(VLOOKUP($A523,#REF!,4,FALSE)),IF(INDEX(#REF!,MATCH($A523,#REF!,0),1),LEFT(VLOOKUP($A523,#REF!,4,FALSE),LEN(VLOOKUP($A523,#REF!,4,FALSE))-2),CONCATENATE(LEFT(VLOOKUP($A523,#REF!,4,FALSE),LEN(VLOOKUP($A523,#REF!,4,FALSE))-2),"*")),"")</f>
        <v>#REF!</v>
      </c>
      <c r="F523" s="42" t="e">
        <f>IF(LEN(VLOOKUP($A523,#REF!,5,FALSE)),IF(INDEX(#REF!,MATCH($A523,#REF!,0),2),LEFT(VLOOKUP($A523,#REF!,5,FALSE),LEN(VLOOKUP($A523,#REF!,5,FALSE))-2),CONCATENATE(LEFT(VLOOKUP($A523,#REF!,5,FALSE),LEN(VLOOKUP($A523,#REF!,5,FALSE))-2),"*")),"")</f>
        <v>#REF!</v>
      </c>
      <c r="G523" s="42" t="e">
        <f>IF(LEN(VLOOKUP($A523,#REF!,6,FALSE)),IF(INDEX(#REF!,MATCH($A523,#REF!,0),3),LEFT(VLOOKUP($A523,#REF!,6,FALSE),LEN(VLOOKUP($A523,#REF!,6,FALSE))-2),CONCATENATE(LEFT(VLOOKUP($A523,#REF!,6,FALSE),LEN(VLOOKUP($A523,#REF!,6,FALSE))-2),"*")),"")</f>
        <v>#REF!</v>
      </c>
      <c r="H523" s="43" t="e">
        <f>IF(LEN(VLOOKUP($A523,#REF!,7,FALSE)),IF(INDEX(#REF!,MATCH($A523,#REF!,0),4),LEFT(VLOOKUP($A523,#REF!,7,FALSE),LEN(VLOOKUP($A523,#REF!,7,FALSE))-2),CONCATENATE(LEFT(VLOOKUP($A523,#REF!,7,FALSE),LEN(VLOOKUP($A523,#REF!,7,FALSE))-2),"*")),"")</f>
        <v>#REF!</v>
      </c>
      <c r="I523" s="54" t="e">
        <f>IF(LEN(VLOOKUP($A523,#REF!,8,FALSE)),UPPER(RIGHT(VLOOKUP($A523,#REF!,8,FALSE),1)),"")</f>
        <v>#REF!</v>
      </c>
      <c r="J523" s="42" t="e">
        <f>IF(LEN(VLOOKUP($A523,#REF!,4,FALSE)),UPPER(RIGHT(VLOOKUP($A523,#REF!,4,FALSE),1)),"")</f>
        <v>#REF!</v>
      </c>
      <c r="K523" s="42" t="e">
        <f>IF(LEN(VLOOKUP($A523,#REF!,5,FALSE)),UPPER(RIGHT(VLOOKUP($A523,#REF!,5,FALSE),1)),"")</f>
        <v>#REF!</v>
      </c>
      <c r="L523" s="42" t="e">
        <f>IF(LEN(VLOOKUP($A523,#REF!,6,FALSE)),UPPER(RIGHT(VLOOKUP($A523,#REF!,6,FALSE),1)),"")</f>
        <v>#REF!</v>
      </c>
      <c r="M523" s="43" t="e">
        <f>IF(LEN(VLOOKUP($A523,#REF!,7,FALSE)),UPPER(RIGHT(VLOOKUP($A523,#REF!,7,FALSE),1)),"")</f>
        <v>#REF!</v>
      </c>
      <c r="N523" s="206"/>
      <c r="O523" s="206"/>
      <c r="P523" s="206"/>
      <c r="Q523" s="206"/>
      <c r="R523" s="206"/>
      <c r="S523" s="63" t="e">
        <f>HLOOKUP("Device Tree Pin Name",#REF!,MATCH($A523,#REF!,0),FALSE)</f>
        <v>#REF!</v>
      </c>
      <c r="T523" s="47" t="e">
        <f>HLOOKUP("power rail",#REF!,MATCH($A523,#REF!,0),FALSE)</f>
        <v>#REF!</v>
      </c>
      <c r="U523" s="62" t="e">
        <f>HLOOKUP("Wake Capable",#REF!,MATCH($A523,#REF!,0),FALSE)</f>
        <v>#REF!</v>
      </c>
      <c r="V523" s="62" t="e">
        <f>HLOOKUP("Strap",#REF!,MATCH($A523,#REF!,0),FALSE)</f>
        <v>#REF!</v>
      </c>
      <c r="W523" s="62"/>
      <c r="X523" s="62"/>
      <c r="Y523" s="62"/>
      <c r="Z523" s="47"/>
      <c r="AA523" s="47" t="e">
        <f>HLOOKUP("Pad type",#REF!,MATCH($A523,#REF!,0),FALSE)</f>
        <v>#REF!</v>
      </c>
      <c r="AB523" s="63"/>
      <c r="AC523" s="63" t="e">
        <f>HLOOKUP("POR Pin State",#REF!,MATCH($A523,#REF!,0),FALSE)</f>
        <v>#REF!</v>
      </c>
      <c r="AD523" s="207"/>
      <c r="AE523" s="208"/>
      <c r="AF523" s="208"/>
      <c r="AG523" s="208"/>
      <c r="AH523" s="209"/>
      <c r="AI523" s="209"/>
      <c r="AJ523" s="210"/>
      <c r="AK523" s="210"/>
      <c r="AL523" s="210"/>
      <c r="AM523" s="210"/>
      <c r="AN523" s="210"/>
      <c r="AO523" s="210"/>
      <c r="AP523" s="210"/>
      <c r="AQ523" s="215" t="s">
        <v>1179</v>
      </c>
      <c r="AR523" s="105"/>
      <c r="AS523" s="105"/>
      <c r="AT523" s="105"/>
      <c r="AU523" s="105"/>
      <c r="AV523" s="105"/>
      <c r="AW523" s="105"/>
      <c r="AX523" s="105"/>
      <c r="AY523" s="105"/>
      <c r="AZ523" s="105"/>
      <c r="BA523" s="105"/>
      <c r="BB523" s="218"/>
      <c r="BC523" s="105"/>
      <c r="BD523" s="250"/>
      <c r="BE523" s="252" t="s">
        <v>1180</v>
      </c>
      <c r="BF523" s="147" t="e">
        <f>VLOOKUP($A523,#REF!,34,FALSE)</f>
        <v>#REF!</v>
      </c>
      <c r="BG523" s="148" t="e">
        <f>VLOOKUP($A523,#REF!,22,FALSE)</f>
        <v>#REF!</v>
      </c>
      <c r="BH523" s="149"/>
    </row>
    <row r="524" s="5" customFormat="1" ht="12.95" customHeight="1" spans="1:60">
      <c r="A524" s="48" t="s">
        <v>1181</v>
      </c>
      <c r="B524" s="38" t="e">
        <f>VLOOKUP($A524,#REF!,34,FALSE)</f>
        <v>#REF!</v>
      </c>
      <c r="C524" s="39" t="str">
        <f t="shared" si="180"/>
        <v>unused_DDR_XM0_B1WCK_N</v>
      </c>
      <c r="D524" s="40" t="e">
        <f>IF(LEN(VLOOKUP($A524,#REF!,8,FALSE)),LEFT(VLOOKUP($A524,#REF!,8,FALSE),LEN(VLOOKUP($A524,#REF!,8,FALSE))-2),"")</f>
        <v>#REF!</v>
      </c>
      <c r="E524" s="41" t="e">
        <f>IF(LEN(VLOOKUP($A524,#REF!,4,FALSE)),IF(INDEX(#REF!,MATCH($A524,#REF!,0),1),LEFT(VLOOKUP($A524,#REF!,4,FALSE),LEN(VLOOKUP($A524,#REF!,4,FALSE))-2),CONCATENATE(LEFT(VLOOKUP($A524,#REF!,4,FALSE),LEN(VLOOKUP($A524,#REF!,4,FALSE))-2),"*")),"")</f>
        <v>#REF!</v>
      </c>
      <c r="F524" s="42" t="e">
        <f>IF(LEN(VLOOKUP($A524,#REF!,5,FALSE)),IF(INDEX(#REF!,MATCH($A524,#REF!,0),2),LEFT(VLOOKUP($A524,#REF!,5,FALSE),LEN(VLOOKUP($A524,#REF!,5,FALSE))-2),CONCATENATE(LEFT(VLOOKUP($A524,#REF!,5,FALSE),LEN(VLOOKUP($A524,#REF!,5,FALSE))-2),"*")),"")</f>
        <v>#REF!</v>
      </c>
      <c r="G524" s="42" t="e">
        <f>IF(LEN(VLOOKUP($A524,#REF!,6,FALSE)),IF(INDEX(#REF!,MATCH($A524,#REF!,0),3),LEFT(VLOOKUP($A524,#REF!,6,FALSE),LEN(VLOOKUP($A524,#REF!,6,FALSE))-2),CONCATENATE(LEFT(VLOOKUP($A524,#REF!,6,FALSE),LEN(VLOOKUP($A524,#REF!,6,FALSE))-2),"*")),"")</f>
        <v>#REF!</v>
      </c>
      <c r="H524" s="43" t="e">
        <f>IF(LEN(VLOOKUP($A524,#REF!,7,FALSE)),IF(INDEX(#REF!,MATCH($A524,#REF!,0),4),LEFT(VLOOKUP($A524,#REF!,7,FALSE),LEN(VLOOKUP($A524,#REF!,7,FALSE))-2),CONCATENATE(LEFT(VLOOKUP($A524,#REF!,7,FALSE),LEN(VLOOKUP($A524,#REF!,7,FALSE))-2),"*")),"")</f>
        <v>#REF!</v>
      </c>
      <c r="I524" s="54" t="e">
        <f>IF(LEN(VLOOKUP($A524,#REF!,8,FALSE)),UPPER(RIGHT(VLOOKUP($A524,#REF!,8,FALSE),1)),"")</f>
        <v>#REF!</v>
      </c>
      <c r="J524" s="42" t="e">
        <f>IF(LEN(VLOOKUP($A524,#REF!,4,FALSE)),UPPER(RIGHT(VLOOKUP($A524,#REF!,4,FALSE),1)),"")</f>
        <v>#REF!</v>
      </c>
      <c r="K524" s="42" t="e">
        <f>IF(LEN(VLOOKUP($A524,#REF!,5,FALSE)),UPPER(RIGHT(VLOOKUP($A524,#REF!,5,FALSE),1)),"")</f>
        <v>#REF!</v>
      </c>
      <c r="L524" s="42" t="e">
        <f>IF(LEN(VLOOKUP($A524,#REF!,6,FALSE)),UPPER(RIGHT(VLOOKUP($A524,#REF!,6,FALSE),1)),"")</f>
        <v>#REF!</v>
      </c>
      <c r="M524" s="43" t="e">
        <f>IF(LEN(VLOOKUP($A524,#REF!,7,FALSE)),UPPER(RIGHT(VLOOKUP($A524,#REF!,7,FALSE),1)),"")</f>
        <v>#REF!</v>
      </c>
      <c r="N524" s="206"/>
      <c r="O524" s="206"/>
      <c r="P524" s="206"/>
      <c r="Q524" s="206"/>
      <c r="R524" s="206"/>
      <c r="S524" s="63" t="e">
        <f>HLOOKUP("Device Tree Pin Name",#REF!,MATCH($A524,#REF!,0),FALSE)</f>
        <v>#REF!</v>
      </c>
      <c r="T524" s="47" t="e">
        <f>HLOOKUP("power rail",#REF!,MATCH($A524,#REF!,0),FALSE)</f>
        <v>#REF!</v>
      </c>
      <c r="U524" s="62" t="e">
        <f>HLOOKUP("Wake Capable",#REF!,MATCH($A524,#REF!,0),FALSE)</f>
        <v>#REF!</v>
      </c>
      <c r="V524" s="62" t="e">
        <f>HLOOKUP("Strap",#REF!,MATCH($A524,#REF!,0),FALSE)</f>
        <v>#REF!</v>
      </c>
      <c r="W524" s="62"/>
      <c r="X524" s="62"/>
      <c r="Y524" s="62"/>
      <c r="Z524" s="47"/>
      <c r="AA524" s="47" t="e">
        <f>HLOOKUP("Pad type",#REF!,MATCH($A524,#REF!,0),FALSE)</f>
        <v>#REF!</v>
      </c>
      <c r="AB524" s="63"/>
      <c r="AC524" s="63" t="e">
        <f>HLOOKUP("POR Pin State",#REF!,MATCH($A524,#REF!,0),FALSE)</f>
        <v>#REF!</v>
      </c>
      <c r="AD524" s="207"/>
      <c r="AE524" s="208"/>
      <c r="AF524" s="208"/>
      <c r="AG524" s="208"/>
      <c r="AH524" s="209"/>
      <c r="AI524" s="209"/>
      <c r="AJ524" s="210"/>
      <c r="AK524" s="210"/>
      <c r="AL524" s="210"/>
      <c r="AM524" s="210"/>
      <c r="AN524" s="210"/>
      <c r="AO524" s="210"/>
      <c r="AP524" s="210"/>
      <c r="AQ524" s="215" t="s">
        <v>1181</v>
      </c>
      <c r="AR524" s="105"/>
      <c r="AS524" s="105"/>
      <c r="AT524" s="105"/>
      <c r="AU524" s="105"/>
      <c r="AV524" s="105"/>
      <c r="AW524" s="105"/>
      <c r="AX524" s="105"/>
      <c r="AY524" s="105"/>
      <c r="AZ524" s="105"/>
      <c r="BA524" s="105"/>
      <c r="BB524" s="218"/>
      <c r="BC524" s="105"/>
      <c r="BD524" s="250"/>
      <c r="BE524" s="252" t="s">
        <v>1182</v>
      </c>
      <c r="BF524" s="147" t="e">
        <f>VLOOKUP($A524,#REF!,34,FALSE)</f>
        <v>#REF!</v>
      </c>
      <c r="BG524" s="148" t="e">
        <f>VLOOKUP($A524,#REF!,22,FALSE)</f>
        <v>#REF!</v>
      </c>
      <c r="BH524" s="149"/>
    </row>
    <row r="525" s="5" customFormat="1" ht="12.95" customHeight="1" spans="1:60">
      <c r="A525" s="48" t="s">
        <v>1183</v>
      </c>
      <c r="B525" s="38" t="e">
        <f>VLOOKUP($A525,#REF!,34,FALSE)</f>
        <v>#REF!</v>
      </c>
      <c r="C525" s="39" t="str">
        <f t="shared" si="180"/>
        <v>unused_DDR_XM0_B1RDQS_P</v>
      </c>
      <c r="D525" s="40" t="e">
        <f>IF(LEN(VLOOKUP($A525,#REF!,8,FALSE)),LEFT(VLOOKUP($A525,#REF!,8,FALSE),LEN(VLOOKUP($A525,#REF!,8,FALSE))-2),"")</f>
        <v>#REF!</v>
      </c>
      <c r="E525" s="41" t="e">
        <f>IF(LEN(VLOOKUP($A525,#REF!,4,FALSE)),IF(INDEX(#REF!,MATCH($A525,#REF!,0),1),LEFT(VLOOKUP($A525,#REF!,4,FALSE),LEN(VLOOKUP($A525,#REF!,4,FALSE))-2),CONCATENATE(LEFT(VLOOKUP($A525,#REF!,4,FALSE),LEN(VLOOKUP($A525,#REF!,4,FALSE))-2),"*")),"")</f>
        <v>#REF!</v>
      </c>
      <c r="F525" s="42" t="e">
        <f>IF(LEN(VLOOKUP($A525,#REF!,5,FALSE)),IF(INDEX(#REF!,MATCH($A525,#REF!,0),2),LEFT(VLOOKUP($A525,#REF!,5,FALSE),LEN(VLOOKUP($A525,#REF!,5,FALSE))-2),CONCATENATE(LEFT(VLOOKUP($A525,#REF!,5,FALSE),LEN(VLOOKUP($A525,#REF!,5,FALSE))-2),"*")),"")</f>
        <v>#REF!</v>
      </c>
      <c r="G525" s="42" t="e">
        <f>IF(LEN(VLOOKUP($A525,#REF!,6,FALSE)),IF(INDEX(#REF!,MATCH($A525,#REF!,0),3),LEFT(VLOOKUP($A525,#REF!,6,FALSE),LEN(VLOOKUP($A525,#REF!,6,FALSE))-2),CONCATENATE(LEFT(VLOOKUP($A525,#REF!,6,FALSE),LEN(VLOOKUP($A525,#REF!,6,FALSE))-2),"*")),"")</f>
        <v>#REF!</v>
      </c>
      <c r="H525" s="43" t="e">
        <f>IF(LEN(VLOOKUP($A525,#REF!,7,FALSE)),IF(INDEX(#REF!,MATCH($A525,#REF!,0),4),LEFT(VLOOKUP($A525,#REF!,7,FALSE),LEN(VLOOKUP($A525,#REF!,7,FALSE))-2),CONCATENATE(LEFT(VLOOKUP($A525,#REF!,7,FALSE),LEN(VLOOKUP($A525,#REF!,7,FALSE))-2),"*")),"")</f>
        <v>#REF!</v>
      </c>
      <c r="I525" s="54" t="e">
        <f>IF(LEN(VLOOKUP($A525,#REF!,8,FALSE)),UPPER(RIGHT(VLOOKUP($A525,#REF!,8,FALSE),1)),"")</f>
        <v>#REF!</v>
      </c>
      <c r="J525" s="42" t="e">
        <f>IF(LEN(VLOOKUP($A525,#REF!,4,FALSE)),UPPER(RIGHT(VLOOKUP($A525,#REF!,4,FALSE),1)),"")</f>
        <v>#REF!</v>
      </c>
      <c r="K525" s="42" t="e">
        <f>IF(LEN(VLOOKUP($A525,#REF!,5,FALSE)),UPPER(RIGHT(VLOOKUP($A525,#REF!,5,FALSE),1)),"")</f>
        <v>#REF!</v>
      </c>
      <c r="L525" s="42" t="e">
        <f>IF(LEN(VLOOKUP($A525,#REF!,6,FALSE)),UPPER(RIGHT(VLOOKUP($A525,#REF!,6,FALSE),1)),"")</f>
        <v>#REF!</v>
      </c>
      <c r="M525" s="43" t="e">
        <f>IF(LEN(VLOOKUP($A525,#REF!,7,FALSE)),UPPER(RIGHT(VLOOKUP($A525,#REF!,7,FALSE),1)),"")</f>
        <v>#REF!</v>
      </c>
      <c r="N525" s="206"/>
      <c r="O525" s="206"/>
      <c r="P525" s="206"/>
      <c r="Q525" s="206"/>
      <c r="R525" s="206"/>
      <c r="S525" s="63" t="e">
        <f>HLOOKUP("Device Tree Pin Name",#REF!,MATCH($A525,#REF!,0),FALSE)</f>
        <v>#REF!</v>
      </c>
      <c r="T525" s="47" t="e">
        <f>HLOOKUP("power rail",#REF!,MATCH($A525,#REF!,0),FALSE)</f>
        <v>#REF!</v>
      </c>
      <c r="U525" s="62" t="e">
        <f>HLOOKUP("Wake Capable",#REF!,MATCH($A525,#REF!,0),FALSE)</f>
        <v>#REF!</v>
      </c>
      <c r="V525" s="62" t="e">
        <f>HLOOKUP("Strap",#REF!,MATCH($A525,#REF!,0),FALSE)</f>
        <v>#REF!</v>
      </c>
      <c r="W525" s="62"/>
      <c r="X525" s="62"/>
      <c r="Y525" s="62"/>
      <c r="Z525" s="47"/>
      <c r="AA525" s="47" t="e">
        <f>HLOOKUP("Pad type",#REF!,MATCH($A525,#REF!,0),FALSE)</f>
        <v>#REF!</v>
      </c>
      <c r="AB525" s="63"/>
      <c r="AC525" s="63" t="e">
        <f>HLOOKUP("POR Pin State",#REF!,MATCH($A525,#REF!,0),FALSE)</f>
        <v>#REF!</v>
      </c>
      <c r="AD525" s="207"/>
      <c r="AE525" s="208"/>
      <c r="AF525" s="208"/>
      <c r="AG525" s="208"/>
      <c r="AH525" s="209"/>
      <c r="AI525" s="209"/>
      <c r="AJ525" s="210"/>
      <c r="AK525" s="210"/>
      <c r="AL525" s="210"/>
      <c r="AM525" s="210"/>
      <c r="AN525" s="210"/>
      <c r="AO525" s="210"/>
      <c r="AP525" s="210"/>
      <c r="AQ525" s="215" t="s">
        <v>1183</v>
      </c>
      <c r="AR525" s="105"/>
      <c r="AS525" s="105"/>
      <c r="AT525" s="105"/>
      <c r="AU525" s="105"/>
      <c r="AV525" s="105"/>
      <c r="AW525" s="105"/>
      <c r="AX525" s="105"/>
      <c r="AY525" s="105"/>
      <c r="AZ525" s="105"/>
      <c r="BA525" s="105"/>
      <c r="BB525" s="218"/>
      <c r="BC525" s="105"/>
      <c r="BD525" s="250"/>
      <c r="BE525" s="252" t="s">
        <v>1184</v>
      </c>
      <c r="BF525" s="147" t="e">
        <f>VLOOKUP($A525,#REF!,34,FALSE)</f>
        <v>#REF!</v>
      </c>
      <c r="BG525" s="148" t="e">
        <f>VLOOKUP($A525,#REF!,22,FALSE)</f>
        <v>#REF!</v>
      </c>
      <c r="BH525" s="149"/>
    </row>
    <row r="526" s="5" customFormat="1" ht="12.95" customHeight="1" spans="1:60">
      <c r="A526" s="48" t="s">
        <v>1185</v>
      </c>
      <c r="B526" s="38" t="e">
        <f>VLOOKUP($A526,#REF!,34,FALSE)</f>
        <v>#REF!</v>
      </c>
      <c r="C526" s="39" t="str">
        <f t="shared" si="180"/>
        <v>unused_DDR_XM0_B1RDQS_N</v>
      </c>
      <c r="D526" s="40" t="e">
        <f>IF(LEN(VLOOKUP($A526,#REF!,8,FALSE)),LEFT(VLOOKUP($A526,#REF!,8,FALSE),LEN(VLOOKUP($A526,#REF!,8,FALSE))-2),"")</f>
        <v>#REF!</v>
      </c>
      <c r="E526" s="41" t="e">
        <f>IF(LEN(VLOOKUP($A526,#REF!,4,FALSE)),IF(INDEX(#REF!,MATCH($A526,#REF!,0),1),LEFT(VLOOKUP($A526,#REF!,4,FALSE),LEN(VLOOKUP($A526,#REF!,4,FALSE))-2),CONCATENATE(LEFT(VLOOKUP($A526,#REF!,4,FALSE),LEN(VLOOKUP($A526,#REF!,4,FALSE))-2),"*")),"")</f>
        <v>#REF!</v>
      </c>
      <c r="F526" s="42" t="e">
        <f>IF(LEN(VLOOKUP($A526,#REF!,5,FALSE)),IF(INDEX(#REF!,MATCH($A526,#REF!,0),2),LEFT(VLOOKUP($A526,#REF!,5,FALSE),LEN(VLOOKUP($A526,#REF!,5,FALSE))-2),CONCATENATE(LEFT(VLOOKUP($A526,#REF!,5,FALSE),LEN(VLOOKUP($A526,#REF!,5,FALSE))-2),"*")),"")</f>
        <v>#REF!</v>
      </c>
      <c r="G526" s="42" t="e">
        <f>IF(LEN(VLOOKUP($A526,#REF!,6,FALSE)),IF(INDEX(#REF!,MATCH($A526,#REF!,0),3),LEFT(VLOOKUP($A526,#REF!,6,FALSE),LEN(VLOOKUP($A526,#REF!,6,FALSE))-2),CONCATENATE(LEFT(VLOOKUP($A526,#REF!,6,FALSE),LEN(VLOOKUP($A526,#REF!,6,FALSE))-2),"*")),"")</f>
        <v>#REF!</v>
      </c>
      <c r="H526" s="43" t="e">
        <f>IF(LEN(VLOOKUP($A526,#REF!,7,FALSE)),IF(INDEX(#REF!,MATCH($A526,#REF!,0),4),LEFT(VLOOKUP($A526,#REF!,7,FALSE),LEN(VLOOKUP($A526,#REF!,7,FALSE))-2),CONCATENATE(LEFT(VLOOKUP($A526,#REF!,7,FALSE),LEN(VLOOKUP($A526,#REF!,7,FALSE))-2),"*")),"")</f>
        <v>#REF!</v>
      </c>
      <c r="I526" s="54" t="e">
        <f>IF(LEN(VLOOKUP($A526,#REF!,8,FALSE)),UPPER(RIGHT(VLOOKUP($A526,#REF!,8,FALSE),1)),"")</f>
        <v>#REF!</v>
      </c>
      <c r="J526" s="42" t="e">
        <f>IF(LEN(VLOOKUP($A526,#REF!,4,FALSE)),UPPER(RIGHT(VLOOKUP($A526,#REF!,4,FALSE),1)),"")</f>
        <v>#REF!</v>
      </c>
      <c r="K526" s="42" t="e">
        <f>IF(LEN(VLOOKUP($A526,#REF!,5,FALSE)),UPPER(RIGHT(VLOOKUP($A526,#REF!,5,FALSE),1)),"")</f>
        <v>#REF!</v>
      </c>
      <c r="L526" s="42" t="e">
        <f>IF(LEN(VLOOKUP($A526,#REF!,6,FALSE)),UPPER(RIGHT(VLOOKUP($A526,#REF!,6,FALSE),1)),"")</f>
        <v>#REF!</v>
      </c>
      <c r="M526" s="43" t="e">
        <f>IF(LEN(VLOOKUP($A526,#REF!,7,FALSE)),UPPER(RIGHT(VLOOKUP($A526,#REF!,7,FALSE),1)),"")</f>
        <v>#REF!</v>
      </c>
      <c r="N526" s="206"/>
      <c r="O526" s="206"/>
      <c r="P526" s="206"/>
      <c r="Q526" s="206"/>
      <c r="R526" s="206"/>
      <c r="S526" s="63" t="e">
        <f>HLOOKUP("Device Tree Pin Name",#REF!,MATCH($A526,#REF!,0),FALSE)</f>
        <v>#REF!</v>
      </c>
      <c r="T526" s="47" t="e">
        <f>HLOOKUP("power rail",#REF!,MATCH($A526,#REF!,0),FALSE)</f>
        <v>#REF!</v>
      </c>
      <c r="U526" s="62" t="e">
        <f>HLOOKUP("Wake Capable",#REF!,MATCH($A526,#REF!,0),FALSE)</f>
        <v>#REF!</v>
      </c>
      <c r="V526" s="62" t="e">
        <f>HLOOKUP("Strap",#REF!,MATCH($A526,#REF!,0),FALSE)</f>
        <v>#REF!</v>
      </c>
      <c r="W526" s="62"/>
      <c r="X526" s="62"/>
      <c r="Y526" s="62"/>
      <c r="Z526" s="47"/>
      <c r="AA526" s="47" t="e">
        <f>HLOOKUP("Pad type",#REF!,MATCH($A526,#REF!,0),FALSE)</f>
        <v>#REF!</v>
      </c>
      <c r="AB526" s="63"/>
      <c r="AC526" s="63" t="e">
        <f>HLOOKUP("POR Pin State",#REF!,MATCH($A526,#REF!,0),FALSE)</f>
        <v>#REF!</v>
      </c>
      <c r="AD526" s="207"/>
      <c r="AE526" s="208"/>
      <c r="AF526" s="208"/>
      <c r="AG526" s="208"/>
      <c r="AH526" s="209"/>
      <c r="AI526" s="209"/>
      <c r="AJ526" s="210"/>
      <c r="AK526" s="210"/>
      <c r="AL526" s="210"/>
      <c r="AM526" s="210"/>
      <c r="AN526" s="210"/>
      <c r="AO526" s="210"/>
      <c r="AP526" s="210"/>
      <c r="AQ526" s="215" t="s">
        <v>1185</v>
      </c>
      <c r="AR526" s="105"/>
      <c r="AS526" s="105"/>
      <c r="AT526" s="105"/>
      <c r="AU526" s="105"/>
      <c r="AV526" s="105"/>
      <c r="AW526" s="105"/>
      <c r="AX526" s="105"/>
      <c r="AY526" s="105"/>
      <c r="AZ526" s="105"/>
      <c r="BA526" s="105"/>
      <c r="BB526" s="218"/>
      <c r="BC526" s="105"/>
      <c r="BD526" s="250"/>
      <c r="BE526" s="252" t="s">
        <v>1186</v>
      </c>
      <c r="BF526" s="147" t="e">
        <f>VLOOKUP($A526,#REF!,34,FALSE)</f>
        <v>#REF!</v>
      </c>
      <c r="BG526" s="148" t="e">
        <f>VLOOKUP($A526,#REF!,22,FALSE)</f>
        <v>#REF!</v>
      </c>
      <c r="BH526" s="149"/>
    </row>
    <row r="527" s="5" customFormat="1" ht="12.95" customHeight="1" spans="1:60">
      <c r="A527" s="48" t="s">
        <v>1187</v>
      </c>
      <c r="B527" s="38" t="e">
        <f>VLOOKUP($A527,#REF!,34,FALSE)</f>
        <v>#REF!</v>
      </c>
      <c r="C527" s="39" t="str">
        <f t="shared" si="180"/>
        <v>unused_DDR_XM0_B2A_CA0</v>
      </c>
      <c r="D527" s="40" t="e">
        <f>IF(LEN(VLOOKUP($A527,#REF!,8,FALSE)),LEFT(VLOOKUP($A527,#REF!,8,FALSE),LEN(VLOOKUP($A527,#REF!,8,FALSE))-2),"")</f>
        <v>#REF!</v>
      </c>
      <c r="E527" s="41" t="e">
        <f>IF(LEN(VLOOKUP($A527,#REF!,4,FALSE)),IF(INDEX(#REF!,MATCH($A527,#REF!,0),1),LEFT(VLOOKUP($A527,#REF!,4,FALSE),LEN(VLOOKUP($A527,#REF!,4,FALSE))-2),CONCATENATE(LEFT(VLOOKUP($A527,#REF!,4,FALSE),LEN(VLOOKUP($A527,#REF!,4,FALSE))-2),"*")),"")</f>
        <v>#REF!</v>
      </c>
      <c r="F527" s="42" t="e">
        <f>IF(LEN(VLOOKUP($A527,#REF!,5,FALSE)),IF(INDEX(#REF!,MATCH($A527,#REF!,0),2),LEFT(VLOOKUP($A527,#REF!,5,FALSE),LEN(VLOOKUP($A527,#REF!,5,FALSE))-2),CONCATENATE(LEFT(VLOOKUP($A527,#REF!,5,FALSE),LEN(VLOOKUP($A527,#REF!,5,FALSE))-2),"*")),"")</f>
        <v>#REF!</v>
      </c>
      <c r="G527" s="42" t="e">
        <f>IF(LEN(VLOOKUP($A527,#REF!,6,FALSE)),IF(INDEX(#REF!,MATCH($A527,#REF!,0),3),LEFT(VLOOKUP($A527,#REF!,6,FALSE),LEN(VLOOKUP($A527,#REF!,6,FALSE))-2),CONCATENATE(LEFT(VLOOKUP($A527,#REF!,6,FALSE),LEN(VLOOKUP($A527,#REF!,6,FALSE))-2),"*")),"")</f>
        <v>#REF!</v>
      </c>
      <c r="H527" s="43" t="e">
        <f>IF(LEN(VLOOKUP($A527,#REF!,7,FALSE)),IF(INDEX(#REF!,MATCH($A527,#REF!,0),4),LEFT(VLOOKUP($A527,#REF!,7,FALSE),LEN(VLOOKUP($A527,#REF!,7,FALSE))-2),CONCATENATE(LEFT(VLOOKUP($A527,#REF!,7,FALSE),LEN(VLOOKUP($A527,#REF!,7,FALSE))-2),"*")),"")</f>
        <v>#REF!</v>
      </c>
      <c r="I527" s="54" t="e">
        <f>IF(LEN(VLOOKUP($A527,#REF!,8,FALSE)),UPPER(RIGHT(VLOOKUP($A527,#REF!,8,FALSE),1)),"")</f>
        <v>#REF!</v>
      </c>
      <c r="J527" s="42" t="e">
        <f>IF(LEN(VLOOKUP($A527,#REF!,4,FALSE)),UPPER(RIGHT(VLOOKUP($A527,#REF!,4,FALSE),1)),"")</f>
        <v>#REF!</v>
      </c>
      <c r="K527" s="42" t="e">
        <f>IF(LEN(VLOOKUP($A527,#REF!,5,FALSE)),UPPER(RIGHT(VLOOKUP($A527,#REF!,5,FALSE),1)),"")</f>
        <v>#REF!</v>
      </c>
      <c r="L527" s="42" t="e">
        <f>IF(LEN(VLOOKUP($A527,#REF!,6,FALSE)),UPPER(RIGHT(VLOOKUP($A527,#REF!,6,FALSE),1)),"")</f>
        <v>#REF!</v>
      </c>
      <c r="M527" s="43" t="e">
        <f>IF(LEN(VLOOKUP($A527,#REF!,7,FALSE)),UPPER(RIGHT(VLOOKUP($A527,#REF!,7,FALSE),1)),"")</f>
        <v>#REF!</v>
      </c>
      <c r="N527" s="206"/>
      <c r="O527" s="206"/>
      <c r="P527" s="206"/>
      <c r="Q527" s="206"/>
      <c r="R527" s="206"/>
      <c r="S527" s="63" t="e">
        <f>HLOOKUP("Device Tree Pin Name",#REF!,MATCH($A527,#REF!,0),FALSE)</f>
        <v>#REF!</v>
      </c>
      <c r="T527" s="47" t="e">
        <f>HLOOKUP("power rail",#REF!,MATCH($A527,#REF!,0),FALSE)</f>
        <v>#REF!</v>
      </c>
      <c r="U527" s="62" t="e">
        <f>HLOOKUP("Wake Capable",#REF!,MATCH($A527,#REF!,0),FALSE)</f>
        <v>#REF!</v>
      </c>
      <c r="V527" s="62" t="e">
        <f>HLOOKUP("Strap",#REF!,MATCH($A527,#REF!,0),FALSE)</f>
        <v>#REF!</v>
      </c>
      <c r="W527" s="62"/>
      <c r="X527" s="62"/>
      <c r="Y527" s="62"/>
      <c r="Z527" s="47"/>
      <c r="AA527" s="47" t="e">
        <f>HLOOKUP("Pad type",#REF!,MATCH($A527,#REF!,0),FALSE)</f>
        <v>#REF!</v>
      </c>
      <c r="AB527" s="63"/>
      <c r="AC527" s="63" t="e">
        <f>HLOOKUP("POR Pin State",#REF!,MATCH($A527,#REF!,0),FALSE)</f>
        <v>#REF!</v>
      </c>
      <c r="AD527" s="207"/>
      <c r="AE527" s="208"/>
      <c r="AF527" s="208"/>
      <c r="AG527" s="208"/>
      <c r="AH527" s="209"/>
      <c r="AI527" s="209"/>
      <c r="AJ527" s="210"/>
      <c r="AK527" s="210"/>
      <c r="AL527" s="210"/>
      <c r="AM527" s="210"/>
      <c r="AN527" s="210"/>
      <c r="AO527" s="210"/>
      <c r="AP527" s="210"/>
      <c r="AQ527" s="215" t="s">
        <v>1188</v>
      </c>
      <c r="AR527" s="105"/>
      <c r="AS527" s="105"/>
      <c r="AT527" s="105"/>
      <c r="AU527" s="105"/>
      <c r="AV527" s="105"/>
      <c r="AW527" s="105"/>
      <c r="AX527" s="105"/>
      <c r="AY527" s="105"/>
      <c r="AZ527" s="105"/>
      <c r="BA527" s="105"/>
      <c r="BB527" s="218"/>
      <c r="BC527" s="105"/>
      <c r="BD527" s="250"/>
      <c r="BE527" s="252" t="s">
        <v>1189</v>
      </c>
      <c r="BF527" s="147" t="e">
        <f>VLOOKUP($A527,#REF!,34,FALSE)</f>
        <v>#REF!</v>
      </c>
      <c r="BG527" s="148" t="e">
        <f>VLOOKUP($A527,#REF!,22,FALSE)</f>
        <v>#REF!</v>
      </c>
      <c r="BH527" s="149"/>
    </row>
    <row r="528" s="5" customFormat="1" ht="12.95" customHeight="1" spans="1:60">
      <c r="A528" s="48" t="s">
        <v>1190</v>
      </c>
      <c r="B528" s="38" t="e">
        <f>VLOOKUP($A528,#REF!,34,FALSE)</f>
        <v>#REF!</v>
      </c>
      <c r="C528" s="39" t="str">
        <f t="shared" si="180"/>
        <v>unused_DDR_XM0_B2A_CA1</v>
      </c>
      <c r="D528" s="40" t="e">
        <f>IF(LEN(VLOOKUP($A528,#REF!,8,FALSE)),LEFT(VLOOKUP($A528,#REF!,8,FALSE),LEN(VLOOKUP($A528,#REF!,8,FALSE))-2),"")</f>
        <v>#REF!</v>
      </c>
      <c r="E528" s="41" t="e">
        <f>IF(LEN(VLOOKUP($A528,#REF!,4,FALSE)),IF(INDEX(#REF!,MATCH($A528,#REF!,0),1),LEFT(VLOOKUP($A528,#REF!,4,FALSE),LEN(VLOOKUP($A528,#REF!,4,FALSE))-2),CONCATENATE(LEFT(VLOOKUP($A528,#REF!,4,FALSE),LEN(VLOOKUP($A528,#REF!,4,FALSE))-2),"*")),"")</f>
        <v>#REF!</v>
      </c>
      <c r="F528" s="42" t="e">
        <f>IF(LEN(VLOOKUP($A528,#REF!,5,FALSE)),IF(INDEX(#REF!,MATCH($A528,#REF!,0),2),LEFT(VLOOKUP($A528,#REF!,5,FALSE),LEN(VLOOKUP($A528,#REF!,5,FALSE))-2),CONCATENATE(LEFT(VLOOKUP($A528,#REF!,5,FALSE),LEN(VLOOKUP($A528,#REF!,5,FALSE))-2),"*")),"")</f>
        <v>#REF!</v>
      </c>
      <c r="G528" s="42" t="e">
        <f>IF(LEN(VLOOKUP($A528,#REF!,6,FALSE)),IF(INDEX(#REF!,MATCH($A528,#REF!,0),3),LEFT(VLOOKUP($A528,#REF!,6,FALSE),LEN(VLOOKUP($A528,#REF!,6,FALSE))-2),CONCATENATE(LEFT(VLOOKUP($A528,#REF!,6,FALSE),LEN(VLOOKUP($A528,#REF!,6,FALSE))-2),"*")),"")</f>
        <v>#REF!</v>
      </c>
      <c r="H528" s="43" t="e">
        <f>IF(LEN(VLOOKUP($A528,#REF!,7,FALSE)),IF(INDEX(#REF!,MATCH($A528,#REF!,0),4),LEFT(VLOOKUP($A528,#REF!,7,FALSE),LEN(VLOOKUP($A528,#REF!,7,FALSE))-2),CONCATENATE(LEFT(VLOOKUP($A528,#REF!,7,FALSE),LEN(VLOOKUP($A528,#REF!,7,FALSE))-2),"*")),"")</f>
        <v>#REF!</v>
      </c>
      <c r="I528" s="54" t="e">
        <f>IF(LEN(VLOOKUP($A528,#REF!,8,FALSE)),UPPER(RIGHT(VLOOKUP($A528,#REF!,8,FALSE),1)),"")</f>
        <v>#REF!</v>
      </c>
      <c r="J528" s="42" t="e">
        <f>IF(LEN(VLOOKUP($A528,#REF!,4,FALSE)),UPPER(RIGHT(VLOOKUP($A528,#REF!,4,FALSE),1)),"")</f>
        <v>#REF!</v>
      </c>
      <c r="K528" s="42" t="e">
        <f>IF(LEN(VLOOKUP($A528,#REF!,5,FALSE)),UPPER(RIGHT(VLOOKUP($A528,#REF!,5,FALSE),1)),"")</f>
        <v>#REF!</v>
      </c>
      <c r="L528" s="42" t="e">
        <f>IF(LEN(VLOOKUP($A528,#REF!,6,FALSE)),UPPER(RIGHT(VLOOKUP($A528,#REF!,6,FALSE),1)),"")</f>
        <v>#REF!</v>
      </c>
      <c r="M528" s="43" t="e">
        <f>IF(LEN(VLOOKUP($A528,#REF!,7,FALSE)),UPPER(RIGHT(VLOOKUP($A528,#REF!,7,FALSE),1)),"")</f>
        <v>#REF!</v>
      </c>
      <c r="N528" s="206"/>
      <c r="O528" s="206"/>
      <c r="P528" s="206"/>
      <c r="Q528" s="206"/>
      <c r="R528" s="206"/>
      <c r="S528" s="63" t="e">
        <f>HLOOKUP("Device Tree Pin Name",#REF!,MATCH($A528,#REF!,0),FALSE)</f>
        <v>#REF!</v>
      </c>
      <c r="T528" s="47" t="e">
        <f>HLOOKUP("power rail",#REF!,MATCH($A528,#REF!,0),FALSE)</f>
        <v>#REF!</v>
      </c>
      <c r="U528" s="62" t="e">
        <f>HLOOKUP("Wake Capable",#REF!,MATCH($A528,#REF!,0),FALSE)</f>
        <v>#REF!</v>
      </c>
      <c r="V528" s="62" t="e">
        <f>HLOOKUP("Strap",#REF!,MATCH($A528,#REF!,0),FALSE)</f>
        <v>#REF!</v>
      </c>
      <c r="W528" s="62"/>
      <c r="X528" s="62"/>
      <c r="Y528" s="62"/>
      <c r="Z528" s="47"/>
      <c r="AA528" s="47" t="e">
        <f>HLOOKUP("Pad type",#REF!,MATCH($A528,#REF!,0),FALSE)</f>
        <v>#REF!</v>
      </c>
      <c r="AB528" s="63"/>
      <c r="AC528" s="63" t="e">
        <f>HLOOKUP("POR Pin State",#REF!,MATCH($A528,#REF!,0),FALSE)</f>
        <v>#REF!</v>
      </c>
      <c r="AD528" s="207"/>
      <c r="AE528" s="208"/>
      <c r="AF528" s="208"/>
      <c r="AG528" s="208"/>
      <c r="AH528" s="209"/>
      <c r="AI528" s="209"/>
      <c r="AJ528" s="210"/>
      <c r="AK528" s="210"/>
      <c r="AL528" s="210"/>
      <c r="AM528" s="210"/>
      <c r="AN528" s="210"/>
      <c r="AO528" s="210"/>
      <c r="AP528" s="210"/>
      <c r="AQ528" s="215" t="s">
        <v>1191</v>
      </c>
      <c r="AR528" s="105"/>
      <c r="AS528" s="105"/>
      <c r="AT528" s="105"/>
      <c r="AU528" s="105"/>
      <c r="AV528" s="105"/>
      <c r="AW528" s="105"/>
      <c r="AX528" s="105"/>
      <c r="AY528" s="105"/>
      <c r="AZ528" s="105"/>
      <c r="BA528" s="105"/>
      <c r="BB528" s="218"/>
      <c r="BC528" s="105"/>
      <c r="BD528" s="250"/>
      <c r="BE528" s="252" t="s">
        <v>1192</v>
      </c>
      <c r="BF528" s="147" t="e">
        <f>VLOOKUP($A528,#REF!,34,FALSE)</f>
        <v>#REF!</v>
      </c>
      <c r="BG528" s="148" t="e">
        <f>VLOOKUP($A528,#REF!,22,FALSE)</f>
        <v>#REF!</v>
      </c>
      <c r="BH528" s="149"/>
    </row>
    <row r="529" s="5" customFormat="1" ht="12.95" customHeight="1" spans="1:60">
      <c r="A529" s="48" t="s">
        <v>1193</v>
      </c>
      <c r="B529" s="38" t="e">
        <f>VLOOKUP($A529,#REF!,34,FALSE)</f>
        <v>#REF!</v>
      </c>
      <c r="C529" s="39" t="str">
        <f t="shared" si="180"/>
        <v>unused_DDR_XM0_B2A_CA2</v>
      </c>
      <c r="D529" s="40" t="e">
        <f>IF(LEN(VLOOKUP($A529,#REF!,8,FALSE)),LEFT(VLOOKUP($A529,#REF!,8,FALSE),LEN(VLOOKUP($A529,#REF!,8,FALSE))-2),"")</f>
        <v>#REF!</v>
      </c>
      <c r="E529" s="41" t="e">
        <f>IF(LEN(VLOOKUP($A529,#REF!,4,FALSE)),IF(INDEX(#REF!,MATCH($A529,#REF!,0),1),LEFT(VLOOKUP($A529,#REF!,4,FALSE),LEN(VLOOKUP($A529,#REF!,4,FALSE))-2),CONCATENATE(LEFT(VLOOKUP($A529,#REF!,4,FALSE),LEN(VLOOKUP($A529,#REF!,4,FALSE))-2),"*")),"")</f>
        <v>#REF!</v>
      </c>
      <c r="F529" s="42" t="e">
        <f>IF(LEN(VLOOKUP($A529,#REF!,5,FALSE)),IF(INDEX(#REF!,MATCH($A529,#REF!,0),2),LEFT(VLOOKUP($A529,#REF!,5,FALSE),LEN(VLOOKUP($A529,#REF!,5,FALSE))-2),CONCATENATE(LEFT(VLOOKUP($A529,#REF!,5,FALSE),LEN(VLOOKUP($A529,#REF!,5,FALSE))-2),"*")),"")</f>
        <v>#REF!</v>
      </c>
      <c r="G529" s="42" t="e">
        <f>IF(LEN(VLOOKUP($A529,#REF!,6,FALSE)),IF(INDEX(#REF!,MATCH($A529,#REF!,0),3),LEFT(VLOOKUP($A529,#REF!,6,FALSE),LEN(VLOOKUP($A529,#REF!,6,FALSE))-2),CONCATENATE(LEFT(VLOOKUP($A529,#REF!,6,FALSE),LEN(VLOOKUP($A529,#REF!,6,FALSE))-2),"*")),"")</f>
        <v>#REF!</v>
      </c>
      <c r="H529" s="43" t="e">
        <f>IF(LEN(VLOOKUP($A529,#REF!,7,FALSE)),IF(INDEX(#REF!,MATCH($A529,#REF!,0),4),LEFT(VLOOKUP($A529,#REF!,7,FALSE),LEN(VLOOKUP($A529,#REF!,7,FALSE))-2),CONCATENATE(LEFT(VLOOKUP($A529,#REF!,7,FALSE),LEN(VLOOKUP($A529,#REF!,7,FALSE))-2),"*")),"")</f>
        <v>#REF!</v>
      </c>
      <c r="I529" s="54" t="e">
        <f>IF(LEN(VLOOKUP($A529,#REF!,8,FALSE)),UPPER(RIGHT(VLOOKUP($A529,#REF!,8,FALSE),1)),"")</f>
        <v>#REF!</v>
      </c>
      <c r="J529" s="42" t="e">
        <f>IF(LEN(VLOOKUP($A529,#REF!,4,FALSE)),UPPER(RIGHT(VLOOKUP($A529,#REF!,4,FALSE),1)),"")</f>
        <v>#REF!</v>
      </c>
      <c r="K529" s="42" t="e">
        <f>IF(LEN(VLOOKUP($A529,#REF!,5,FALSE)),UPPER(RIGHT(VLOOKUP($A529,#REF!,5,FALSE),1)),"")</f>
        <v>#REF!</v>
      </c>
      <c r="L529" s="42" t="e">
        <f>IF(LEN(VLOOKUP($A529,#REF!,6,FALSE)),UPPER(RIGHT(VLOOKUP($A529,#REF!,6,FALSE),1)),"")</f>
        <v>#REF!</v>
      </c>
      <c r="M529" s="43" t="e">
        <f>IF(LEN(VLOOKUP($A529,#REF!,7,FALSE)),UPPER(RIGHT(VLOOKUP($A529,#REF!,7,FALSE),1)),"")</f>
        <v>#REF!</v>
      </c>
      <c r="N529" s="206"/>
      <c r="O529" s="206"/>
      <c r="P529" s="206"/>
      <c r="Q529" s="206"/>
      <c r="R529" s="206"/>
      <c r="S529" s="63" t="e">
        <f>HLOOKUP("Device Tree Pin Name",#REF!,MATCH($A529,#REF!,0),FALSE)</f>
        <v>#REF!</v>
      </c>
      <c r="T529" s="47" t="e">
        <f>HLOOKUP("power rail",#REF!,MATCH($A529,#REF!,0),FALSE)</f>
        <v>#REF!</v>
      </c>
      <c r="U529" s="62" t="e">
        <f>HLOOKUP("Wake Capable",#REF!,MATCH($A529,#REF!,0),FALSE)</f>
        <v>#REF!</v>
      </c>
      <c r="V529" s="62" t="e">
        <f>HLOOKUP("Strap",#REF!,MATCH($A529,#REF!,0),FALSE)</f>
        <v>#REF!</v>
      </c>
      <c r="W529" s="62"/>
      <c r="X529" s="62"/>
      <c r="Y529" s="62"/>
      <c r="Z529" s="47"/>
      <c r="AA529" s="47" t="e">
        <f>HLOOKUP("Pad type",#REF!,MATCH($A529,#REF!,0),FALSE)</f>
        <v>#REF!</v>
      </c>
      <c r="AB529" s="63"/>
      <c r="AC529" s="63" t="e">
        <f>HLOOKUP("POR Pin State",#REF!,MATCH($A529,#REF!,0),FALSE)</f>
        <v>#REF!</v>
      </c>
      <c r="AD529" s="207"/>
      <c r="AE529" s="208"/>
      <c r="AF529" s="208"/>
      <c r="AG529" s="208"/>
      <c r="AH529" s="209"/>
      <c r="AI529" s="209"/>
      <c r="AJ529" s="210"/>
      <c r="AK529" s="210"/>
      <c r="AL529" s="210"/>
      <c r="AM529" s="210"/>
      <c r="AN529" s="210"/>
      <c r="AO529" s="210"/>
      <c r="AP529" s="210"/>
      <c r="AQ529" s="215" t="s">
        <v>1194</v>
      </c>
      <c r="AR529" s="105"/>
      <c r="AS529" s="105"/>
      <c r="AT529" s="105"/>
      <c r="AU529" s="105"/>
      <c r="AV529" s="105"/>
      <c r="AW529" s="105"/>
      <c r="AX529" s="105"/>
      <c r="AY529" s="105"/>
      <c r="AZ529" s="105"/>
      <c r="BA529" s="105"/>
      <c r="BB529" s="218"/>
      <c r="BC529" s="105"/>
      <c r="BD529" s="250"/>
      <c r="BE529" s="252" t="s">
        <v>1195</v>
      </c>
      <c r="BF529" s="147" t="e">
        <f>VLOOKUP($A529,#REF!,34,FALSE)</f>
        <v>#REF!</v>
      </c>
      <c r="BG529" s="148" t="e">
        <f>VLOOKUP($A529,#REF!,22,FALSE)</f>
        <v>#REF!</v>
      </c>
      <c r="BH529" s="149"/>
    </row>
    <row r="530" s="5" customFormat="1" ht="12.95" customHeight="1" spans="1:60">
      <c r="A530" s="48" t="s">
        <v>1196</v>
      </c>
      <c r="B530" s="38" t="e">
        <f>VLOOKUP($A530,#REF!,34,FALSE)</f>
        <v>#REF!</v>
      </c>
      <c r="C530" s="39" t="str">
        <f t="shared" si="180"/>
        <v>unused_DDR_XM0_B2A_CA3</v>
      </c>
      <c r="D530" s="40" t="e">
        <f>IF(LEN(VLOOKUP($A530,#REF!,8,FALSE)),LEFT(VLOOKUP($A530,#REF!,8,FALSE),LEN(VLOOKUP($A530,#REF!,8,FALSE))-2),"")</f>
        <v>#REF!</v>
      </c>
      <c r="E530" s="41" t="e">
        <f>IF(LEN(VLOOKUP($A530,#REF!,4,FALSE)),IF(INDEX(#REF!,MATCH($A530,#REF!,0),1),LEFT(VLOOKUP($A530,#REF!,4,FALSE),LEN(VLOOKUP($A530,#REF!,4,FALSE))-2),CONCATENATE(LEFT(VLOOKUP($A530,#REF!,4,FALSE),LEN(VLOOKUP($A530,#REF!,4,FALSE))-2),"*")),"")</f>
        <v>#REF!</v>
      </c>
      <c r="F530" s="42" t="e">
        <f>IF(LEN(VLOOKUP($A530,#REF!,5,FALSE)),IF(INDEX(#REF!,MATCH($A530,#REF!,0),2),LEFT(VLOOKUP($A530,#REF!,5,FALSE),LEN(VLOOKUP($A530,#REF!,5,FALSE))-2),CONCATENATE(LEFT(VLOOKUP($A530,#REF!,5,FALSE),LEN(VLOOKUP($A530,#REF!,5,FALSE))-2),"*")),"")</f>
        <v>#REF!</v>
      </c>
      <c r="G530" s="42" t="e">
        <f>IF(LEN(VLOOKUP($A530,#REF!,6,FALSE)),IF(INDEX(#REF!,MATCH($A530,#REF!,0),3),LEFT(VLOOKUP($A530,#REF!,6,FALSE),LEN(VLOOKUP($A530,#REF!,6,FALSE))-2),CONCATENATE(LEFT(VLOOKUP($A530,#REF!,6,FALSE),LEN(VLOOKUP($A530,#REF!,6,FALSE))-2),"*")),"")</f>
        <v>#REF!</v>
      </c>
      <c r="H530" s="43" t="e">
        <f>IF(LEN(VLOOKUP($A530,#REF!,7,FALSE)),IF(INDEX(#REF!,MATCH($A530,#REF!,0),4),LEFT(VLOOKUP($A530,#REF!,7,FALSE),LEN(VLOOKUP($A530,#REF!,7,FALSE))-2),CONCATENATE(LEFT(VLOOKUP($A530,#REF!,7,FALSE),LEN(VLOOKUP($A530,#REF!,7,FALSE))-2),"*")),"")</f>
        <v>#REF!</v>
      </c>
      <c r="I530" s="54" t="e">
        <f>IF(LEN(VLOOKUP($A530,#REF!,8,FALSE)),UPPER(RIGHT(VLOOKUP($A530,#REF!,8,FALSE),1)),"")</f>
        <v>#REF!</v>
      </c>
      <c r="J530" s="42" t="e">
        <f>IF(LEN(VLOOKUP($A530,#REF!,4,FALSE)),UPPER(RIGHT(VLOOKUP($A530,#REF!,4,FALSE),1)),"")</f>
        <v>#REF!</v>
      </c>
      <c r="K530" s="42" t="e">
        <f>IF(LEN(VLOOKUP($A530,#REF!,5,FALSE)),UPPER(RIGHT(VLOOKUP($A530,#REF!,5,FALSE),1)),"")</f>
        <v>#REF!</v>
      </c>
      <c r="L530" s="42" t="e">
        <f>IF(LEN(VLOOKUP($A530,#REF!,6,FALSE)),UPPER(RIGHT(VLOOKUP($A530,#REF!,6,FALSE),1)),"")</f>
        <v>#REF!</v>
      </c>
      <c r="M530" s="43" t="e">
        <f>IF(LEN(VLOOKUP($A530,#REF!,7,FALSE)),UPPER(RIGHT(VLOOKUP($A530,#REF!,7,FALSE),1)),"")</f>
        <v>#REF!</v>
      </c>
      <c r="N530" s="206"/>
      <c r="O530" s="206"/>
      <c r="P530" s="206"/>
      <c r="Q530" s="206"/>
      <c r="R530" s="206"/>
      <c r="S530" s="63" t="e">
        <f>HLOOKUP("Device Tree Pin Name",#REF!,MATCH($A530,#REF!,0),FALSE)</f>
        <v>#REF!</v>
      </c>
      <c r="T530" s="47" t="e">
        <f>HLOOKUP("power rail",#REF!,MATCH($A530,#REF!,0),FALSE)</f>
        <v>#REF!</v>
      </c>
      <c r="U530" s="62" t="e">
        <f>HLOOKUP("Wake Capable",#REF!,MATCH($A530,#REF!,0),FALSE)</f>
        <v>#REF!</v>
      </c>
      <c r="V530" s="62" t="e">
        <f>HLOOKUP("Strap",#REF!,MATCH($A530,#REF!,0),FALSE)</f>
        <v>#REF!</v>
      </c>
      <c r="W530" s="62"/>
      <c r="X530" s="62"/>
      <c r="Y530" s="62"/>
      <c r="Z530" s="47"/>
      <c r="AA530" s="47" t="e">
        <f>HLOOKUP("Pad type",#REF!,MATCH($A530,#REF!,0),FALSE)</f>
        <v>#REF!</v>
      </c>
      <c r="AB530" s="63"/>
      <c r="AC530" s="63" t="e">
        <f>HLOOKUP("POR Pin State",#REF!,MATCH($A530,#REF!,0),FALSE)</f>
        <v>#REF!</v>
      </c>
      <c r="AD530" s="207"/>
      <c r="AE530" s="208"/>
      <c r="AF530" s="208"/>
      <c r="AG530" s="208"/>
      <c r="AH530" s="209"/>
      <c r="AI530" s="209"/>
      <c r="AJ530" s="210"/>
      <c r="AK530" s="210"/>
      <c r="AL530" s="210"/>
      <c r="AM530" s="210"/>
      <c r="AN530" s="210"/>
      <c r="AO530" s="210"/>
      <c r="AP530" s="210"/>
      <c r="AQ530" s="215" t="s">
        <v>1197</v>
      </c>
      <c r="AR530" s="105"/>
      <c r="AS530" s="105"/>
      <c r="AT530" s="105"/>
      <c r="AU530" s="105"/>
      <c r="AV530" s="105"/>
      <c r="AW530" s="105"/>
      <c r="AX530" s="105"/>
      <c r="AY530" s="105"/>
      <c r="AZ530" s="105"/>
      <c r="BA530" s="105"/>
      <c r="BB530" s="218"/>
      <c r="BC530" s="105"/>
      <c r="BD530" s="250"/>
      <c r="BE530" s="252" t="s">
        <v>1198</v>
      </c>
      <c r="BF530" s="147" t="e">
        <f>VLOOKUP($A530,#REF!,34,FALSE)</f>
        <v>#REF!</v>
      </c>
      <c r="BG530" s="148" t="e">
        <f>VLOOKUP($A530,#REF!,22,FALSE)</f>
        <v>#REF!</v>
      </c>
      <c r="BH530" s="149"/>
    </row>
    <row r="531" s="5" customFormat="1" ht="12.95" customHeight="1" spans="1:60">
      <c r="A531" s="48" t="s">
        <v>1199</v>
      </c>
      <c r="B531" s="38" t="e">
        <f>VLOOKUP($A531,#REF!,34,FALSE)</f>
        <v>#REF!</v>
      </c>
      <c r="C531" s="39" t="str">
        <f t="shared" si="180"/>
        <v>unused_DDR_XM0_B2A_CA4</v>
      </c>
      <c r="D531" s="40" t="e">
        <f>IF(LEN(VLOOKUP($A531,#REF!,8,FALSE)),LEFT(VLOOKUP($A531,#REF!,8,FALSE),LEN(VLOOKUP($A531,#REF!,8,FALSE))-2),"")</f>
        <v>#REF!</v>
      </c>
      <c r="E531" s="41" t="e">
        <f>IF(LEN(VLOOKUP($A531,#REF!,4,FALSE)),IF(INDEX(#REF!,MATCH($A531,#REF!,0),1),LEFT(VLOOKUP($A531,#REF!,4,FALSE),LEN(VLOOKUP($A531,#REF!,4,FALSE))-2),CONCATENATE(LEFT(VLOOKUP($A531,#REF!,4,FALSE),LEN(VLOOKUP($A531,#REF!,4,FALSE))-2),"*")),"")</f>
        <v>#REF!</v>
      </c>
      <c r="F531" s="42" t="e">
        <f>IF(LEN(VLOOKUP($A531,#REF!,5,FALSE)),IF(INDEX(#REF!,MATCH($A531,#REF!,0),2),LEFT(VLOOKUP($A531,#REF!,5,FALSE),LEN(VLOOKUP($A531,#REF!,5,FALSE))-2),CONCATENATE(LEFT(VLOOKUP($A531,#REF!,5,FALSE),LEN(VLOOKUP($A531,#REF!,5,FALSE))-2),"*")),"")</f>
        <v>#REF!</v>
      </c>
      <c r="G531" s="42" t="e">
        <f>IF(LEN(VLOOKUP($A531,#REF!,6,FALSE)),IF(INDEX(#REF!,MATCH($A531,#REF!,0),3),LEFT(VLOOKUP($A531,#REF!,6,FALSE),LEN(VLOOKUP($A531,#REF!,6,FALSE))-2),CONCATENATE(LEFT(VLOOKUP($A531,#REF!,6,FALSE),LEN(VLOOKUP($A531,#REF!,6,FALSE))-2),"*")),"")</f>
        <v>#REF!</v>
      </c>
      <c r="H531" s="43" t="e">
        <f>IF(LEN(VLOOKUP($A531,#REF!,7,FALSE)),IF(INDEX(#REF!,MATCH($A531,#REF!,0),4),LEFT(VLOOKUP($A531,#REF!,7,FALSE),LEN(VLOOKUP($A531,#REF!,7,FALSE))-2),CONCATENATE(LEFT(VLOOKUP($A531,#REF!,7,FALSE),LEN(VLOOKUP($A531,#REF!,7,FALSE))-2),"*")),"")</f>
        <v>#REF!</v>
      </c>
      <c r="I531" s="54" t="e">
        <f>IF(LEN(VLOOKUP($A531,#REF!,8,FALSE)),UPPER(RIGHT(VLOOKUP($A531,#REF!,8,FALSE),1)),"")</f>
        <v>#REF!</v>
      </c>
      <c r="J531" s="42" t="e">
        <f>IF(LEN(VLOOKUP($A531,#REF!,4,FALSE)),UPPER(RIGHT(VLOOKUP($A531,#REF!,4,FALSE),1)),"")</f>
        <v>#REF!</v>
      </c>
      <c r="K531" s="42" t="e">
        <f>IF(LEN(VLOOKUP($A531,#REF!,5,FALSE)),UPPER(RIGHT(VLOOKUP($A531,#REF!,5,FALSE),1)),"")</f>
        <v>#REF!</v>
      </c>
      <c r="L531" s="42" t="e">
        <f>IF(LEN(VLOOKUP($A531,#REF!,6,FALSE)),UPPER(RIGHT(VLOOKUP($A531,#REF!,6,FALSE),1)),"")</f>
        <v>#REF!</v>
      </c>
      <c r="M531" s="43" t="e">
        <f>IF(LEN(VLOOKUP($A531,#REF!,7,FALSE)),UPPER(RIGHT(VLOOKUP($A531,#REF!,7,FALSE),1)),"")</f>
        <v>#REF!</v>
      </c>
      <c r="N531" s="206"/>
      <c r="O531" s="206"/>
      <c r="P531" s="206"/>
      <c r="Q531" s="206"/>
      <c r="R531" s="206"/>
      <c r="S531" s="63" t="e">
        <f>HLOOKUP("Device Tree Pin Name",#REF!,MATCH($A531,#REF!,0),FALSE)</f>
        <v>#REF!</v>
      </c>
      <c r="T531" s="47" t="e">
        <f>HLOOKUP("power rail",#REF!,MATCH($A531,#REF!,0),FALSE)</f>
        <v>#REF!</v>
      </c>
      <c r="U531" s="62" t="e">
        <f>HLOOKUP("Wake Capable",#REF!,MATCH($A531,#REF!,0),FALSE)</f>
        <v>#REF!</v>
      </c>
      <c r="V531" s="62" t="e">
        <f>HLOOKUP("Strap",#REF!,MATCH($A531,#REF!,0),FALSE)</f>
        <v>#REF!</v>
      </c>
      <c r="W531" s="62"/>
      <c r="X531" s="62"/>
      <c r="Y531" s="62"/>
      <c r="Z531" s="47"/>
      <c r="AA531" s="47" t="e">
        <f>HLOOKUP("Pad type",#REF!,MATCH($A531,#REF!,0),FALSE)</f>
        <v>#REF!</v>
      </c>
      <c r="AB531" s="63"/>
      <c r="AC531" s="63" t="e">
        <f>HLOOKUP("POR Pin State",#REF!,MATCH($A531,#REF!,0),FALSE)</f>
        <v>#REF!</v>
      </c>
      <c r="AD531" s="207"/>
      <c r="AE531" s="208"/>
      <c r="AF531" s="208"/>
      <c r="AG531" s="208"/>
      <c r="AH531" s="209"/>
      <c r="AI531" s="209"/>
      <c r="AJ531" s="210"/>
      <c r="AK531" s="210"/>
      <c r="AL531" s="210"/>
      <c r="AM531" s="210"/>
      <c r="AN531" s="210"/>
      <c r="AO531" s="210"/>
      <c r="AP531" s="210"/>
      <c r="AQ531" s="215" t="s">
        <v>1200</v>
      </c>
      <c r="AR531" s="105"/>
      <c r="AS531" s="105"/>
      <c r="AT531" s="105"/>
      <c r="AU531" s="105"/>
      <c r="AV531" s="105"/>
      <c r="AW531" s="105"/>
      <c r="AX531" s="105"/>
      <c r="AY531" s="105"/>
      <c r="AZ531" s="105"/>
      <c r="BA531" s="105"/>
      <c r="BB531" s="218"/>
      <c r="BC531" s="105"/>
      <c r="BD531" s="250"/>
      <c r="BE531" s="252" t="s">
        <v>1201</v>
      </c>
      <c r="BF531" s="147" t="e">
        <f>VLOOKUP($A531,#REF!,34,FALSE)</f>
        <v>#REF!</v>
      </c>
      <c r="BG531" s="148" t="e">
        <f>VLOOKUP($A531,#REF!,22,FALSE)</f>
        <v>#REF!</v>
      </c>
      <c r="BH531" s="149"/>
    </row>
    <row r="532" s="5" customFormat="1" ht="12.95" customHeight="1" spans="1:60">
      <c r="A532" s="48" t="s">
        <v>1202</v>
      </c>
      <c r="B532" s="38" t="e">
        <f>VLOOKUP($A532,#REF!,34,FALSE)</f>
        <v>#REF!</v>
      </c>
      <c r="C532" s="39" t="str">
        <f t="shared" si="180"/>
        <v>unused_DDR_XM0_B2A_CA5</v>
      </c>
      <c r="D532" s="40" t="e">
        <f>IF(LEN(VLOOKUP($A532,#REF!,8,FALSE)),LEFT(VLOOKUP($A532,#REF!,8,FALSE),LEN(VLOOKUP($A532,#REF!,8,FALSE))-2),"")</f>
        <v>#REF!</v>
      </c>
      <c r="E532" s="41" t="e">
        <f>IF(LEN(VLOOKUP($A532,#REF!,4,FALSE)),IF(INDEX(#REF!,MATCH($A532,#REF!,0),1),LEFT(VLOOKUP($A532,#REF!,4,FALSE),LEN(VLOOKUP($A532,#REF!,4,FALSE))-2),CONCATENATE(LEFT(VLOOKUP($A532,#REF!,4,FALSE),LEN(VLOOKUP($A532,#REF!,4,FALSE))-2),"*")),"")</f>
        <v>#REF!</v>
      </c>
      <c r="F532" s="42" t="e">
        <f>IF(LEN(VLOOKUP($A532,#REF!,5,FALSE)),IF(INDEX(#REF!,MATCH($A532,#REF!,0),2),LEFT(VLOOKUP($A532,#REF!,5,FALSE),LEN(VLOOKUP($A532,#REF!,5,FALSE))-2),CONCATENATE(LEFT(VLOOKUP($A532,#REF!,5,FALSE),LEN(VLOOKUP($A532,#REF!,5,FALSE))-2),"*")),"")</f>
        <v>#REF!</v>
      </c>
      <c r="G532" s="42" t="e">
        <f>IF(LEN(VLOOKUP($A532,#REF!,6,FALSE)),IF(INDEX(#REF!,MATCH($A532,#REF!,0),3),LEFT(VLOOKUP($A532,#REF!,6,FALSE),LEN(VLOOKUP($A532,#REF!,6,FALSE))-2),CONCATENATE(LEFT(VLOOKUP($A532,#REF!,6,FALSE),LEN(VLOOKUP($A532,#REF!,6,FALSE))-2),"*")),"")</f>
        <v>#REF!</v>
      </c>
      <c r="H532" s="43" t="e">
        <f>IF(LEN(VLOOKUP($A532,#REF!,7,FALSE)),IF(INDEX(#REF!,MATCH($A532,#REF!,0),4),LEFT(VLOOKUP($A532,#REF!,7,FALSE),LEN(VLOOKUP($A532,#REF!,7,FALSE))-2),CONCATENATE(LEFT(VLOOKUP($A532,#REF!,7,FALSE),LEN(VLOOKUP($A532,#REF!,7,FALSE))-2),"*")),"")</f>
        <v>#REF!</v>
      </c>
      <c r="I532" s="54" t="e">
        <f>IF(LEN(VLOOKUP($A532,#REF!,8,FALSE)),UPPER(RIGHT(VLOOKUP($A532,#REF!,8,FALSE),1)),"")</f>
        <v>#REF!</v>
      </c>
      <c r="J532" s="42" t="e">
        <f>IF(LEN(VLOOKUP($A532,#REF!,4,FALSE)),UPPER(RIGHT(VLOOKUP($A532,#REF!,4,FALSE),1)),"")</f>
        <v>#REF!</v>
      </c>
      <c r="K532" s="42" t="e">
        <f>IF(LEN(VLOOKUP($A532,#REF!,5,FALSE)),UPPER(RIGHT(VLOOKUP($A532,#REF!,5,FALSE),1)),"")</f>
        <v>#REF!</v>
      </c>
      <c r="L532" s="42" t="e">
        <f>IF(LEN(VLOOKUP($A532,#REF!,6,FALSE)),UPPER(RIGHT(VLOOKUP($A532,#REF!,6,FALSE),1)),"")</f>
        <v>#REF!</v>
      </c>
      <c r="M532" s="43" t="e">
        <f>IF(LEN(VLOOKUP($A532,#REF!,7,FALSE)),UPPER(RIGHT(VLOOKUP($A532,#REF!,7,FALSE),1)),"")</f>
        <v>#REF!</v>
      </c>
      <c r="N532" s="206"/>
      <c r="O532" s="206"/>
      <c r="P532" s="206"/>
      <c r="Q532" s="206"/>
      <c r="R532" s="206"/>
      <c r="S532" s="63" t="e">
        <f>HLOOKUP("Device Tree Pin Name",#REF!,MATCH($A532,#REF!,0),FALSE)</f>
        <v>#REF!</v>
      </c>
      <c r="T532" s="47" t="e">
        <f>HLOOKUP("power rail",#REF!,MATCH($A532,#REF!,0),FALSE)</f>
        <v>#REF!</v>
      </c>
      <c r="U532" s="62" t="e">
        <f>HLOOKUP("Wake Capable",#REF!,MATCH($A532,#REF!,0),FALSE)</f>
        <v>#REF!</v>
      </c>
      <c r="V532" s="62" t="e">
        <f>HLOOKUP("Strap",#REF!,MATCH($A532,#REF!,0),FALSE)</f>
        <v>#REF!</v>
      </c>
      <c r="W532" s="62"/>
      <c r="X532" s="62"/>
      <c r="Y532" s="62"/>
      <c r="Z532" s="47"/>
      <c r="AA532" s="47" t="e">
        <f>HLOOKUP("Pad type",#REF!,MATCH($A532,#REF!,0),FALSE)</f>
        <v>#REF!</v>
      </c>
      <c r="AB532" s="63"/>
      <c r="AC532" s="63" t="e">
        <f>HLOOKUP("POR Pin State",#REF!,MATCH($A532,#REF!,0),FALSE)</f>
        <v>#REF!</v>
      </c>
      <c r="AD532" s="207"/>
      <c r="AE532" s="208"/>
      <c r="AF532" s="208"/>
      <c r="AG532" s="208"/>
      <c r="AH532" s="209"/>
      <c r="AI532" s="209"/>
      <c r="AJ532" s="210"/>
      <c r="AK532" s="210"/>
      <c r="AL532" s="210"/>
      <c r="AM532" s="210"/>
      <c r="AN532" s="210"/>
      <c r="AO532" s="210"/>
      <c r="AP532" s="210"/>
      <c r="AQ532" s="215" t="s">
        <v>1203</v>
      </c>
      <c r="AR532" s="105"/>
      <c r="AS532" s="105"/>
      <c r="AT532" s="105"/>
      <c r="AU532" s="105"/>
      <c r="AV532" s="105"/>
      <c r="AW532" s="105"/>
      <c r="AX532" s="105"/>
      <c r="AY532" s="105"/>
      <c r="AZ532" s="105"/>
      <c r="BA532" s="105"/>
      <c r="BB532" s="218"/>
      <c r="BC532" s="105"/>
      <c r="BD532" s="250"/>
      <c r="BE532" s="252" t="s">
        <v>1204</v>
      </c>
      <c r="BF532" s="147" t="e">
        <f>VLOOKUP($A532,#REF!,34,FALSE)</f>
        <v>#REF!</v>
      </c>
      <c r="BG532" s="148" t="e">
        <f>VLOOKUP($A532,#REF!,22,FALSE)</f>
        <v>#REF!</v>
      </c>
      <c r="BH532" s="149"/>
    </row>
    <row r="533" s="5" customFormat="1" ht="12.95" customHeight="1" spans="1:60">
      <c r="A533" s="48" t="s">
        <v>1205</v>
      </c>
      <c r="B533" s="38" t="e">
        <f>VLOOKUP($A533,#REF!,34,FALSE)</f>
        <v>#REF!</v>
      </c>
      <c r="C533" s="39" t="str">
        <f t="shared" si="180"/>
        <v>unused_DDR_XM0_B2A_CA6</v>
      </c>
      <c r="D533" s="40" t="e">
        <f>IF(LEN(VLOOKUP($A533,#REF!,8,FALSE)),LEFT(VLOOKUP($A533,#REF!,8,FALSE),LEN(VLOOKUP($A533,#REF!,8,FALSE))-2),"")</f>
        <v>#REF!</v>
      </c>
      <c r="E533" s="41" t="e">
        <f>IF(LEN(VLOOKUP($A533,#REF!,4,FALSE)),IF(INDEX(#REF!,MATCH($A533,#REF!,0),1),LEFT(VLOOKUP($A533,#REF!,4,FALSE),LEN(VLOOKUP($A533,#REF!,4,FALSE))-2),CONCATENATE(LEFT(VLOOKUP($A533,#REF!,4,FALSE),LEN(VLOOKUP($A533,#REF!,4,FALSE))-2),"*")),"")</f>
        <v>#REF!</v>
      </c>
      <c r="F533" s="42" t="e">
        <f>IF(LEN(VLOOKUP($A533,#REF!,5,FALSE)),IF(INDEX(#REF!,MATCH($A533,#REF!,0),2),LEFT(VLOOKUP($A533,#REF!,5,FALSE),LEN(VLOOKUP($A533,#REF!,5,FALSE))-2),CONCATENATE(LEFT(VLOOKUP($A533,#REF!,5,FALSE),LEN(VLOOKUP($A533,#REF!,5,FALSE))-2),"*")),"")</f>
        <v>#REF!</v>
      </c>
      <c r="G533" s="42" t="e">
        <f>IF(LEN(VLOOKUP($A533,#REF!,6,FALSE)),IF(INDEX(#REF!,MATCH($A533,#REF!,0),3),LEFT(VLOOKUP($A533,#REF!,6,FALSE),LEN(VLOOKUP($A533,#REF!,6,FALSE))-2),CONCATENATE(LEFT(VLOOKUP($A533,#REF!,6,FALSE),LEN(VLOOKUP($A533,#REF!,6,FALSE))-2),"*")),"")</f>
        <v>#REF!</v>
      </c>
      <c r="H533" s="43" t="e">
        <f>IF(LEN(VLOOKUP($A533,#REF!,7,FALSE)),IF(INDEX(#REF!,MATCH($A533,#REF!,0),4),LEFT(VLOOKUP($A533,#REF!,7,FALSE),LEN(VLOOKUP($A533,#REF!,7,FALSE))-2),CONCATENATE(LEFT(VLOOKUP($A533,#REF!,7,FALSE),LEN(VLOOKUP($A533,#REF!,7,FALSE))-2),"*")),"")</f>
        <v>#REF!</v>
      </c>
      <c r="I533" s="54" t="e">
        <f>IF(LEN(VLOOKUP($A533,#REF!,8,FALSE)),UPPER(RIGHT(VLOOKUP($A533,#REF!,8,FALSE),1)),"")</f>
        <v>#REF!</v>
      </c>
      <c r="J533" s="42" t="e">
        <f>IF(LEN(VLOOKUP($A533,#REF!,4,FALSE)),UPPER(RIGHT(VLOOKUP($A533,#REF!,4,FALSE),1)),"")</f>
        <v>#REF!</v>
      </c>
      <c r="K533" s="42" t="e">
        <f>IF(LEN(VLOOKUP($A533,#REF!,5,FALSE)),UPPER(RIGHT(VLOOKUP($A533,#REF!,5,FALSE),1)),"")</f>
        <v>#REF!</v>
      </c>
      <c r="L533" s="42" t="e">
        <f>IF(LEN(VLOOKUP($A533,#REF!,6,FALSE)),UPPER(RIGHT(VLOOKUP($A533,#REF!,6,FALSE),1)),"")</f>
        <v>#REF!</v>
      </c>
      <c r="M533" s="43" t="e">
        <f>IF(LEN(VLOOKUP($A533,#REF!,7,FALSE)),UPPER(RIGHT(VLOOKUP($A533,#REF!,7,FALSE),1)),"")</f>
        <v>#REF!</v>
      </c>
      <c r="N533" s="206"/>
      <c r="O533" s="206"/>
      <c r="P533" s="206"/>
      <c r="Q533" s="206"/>
      <c r="R533" s="206"/>
      <c r="S533" s="63" t="e">
        <f>HLOOKUP("Device Tree Pin Name",#REF!,MATCH($A533,#REF!,0),FALSE)</f>
        <v>#REF!</v>
      </c>
      <c r="T533" s="47" t="e">
        <f>HLOOKUP("power rail",#REF!,MATCH($A533,#REF!,0),FALSE)</f>
        <v>#REF!</v>
      </c>
      <c r="U533" s="62" t="e">
        <f>HLOOKUP("Wake Capable",#REF!,MATCH($A533,#REF!,0),FALSE)</f>
        <v>#REF!</v>
      </c>
      <c r="V533" s="62" t="e">
        <f>HLOOKUP("Strap",#REF!,MATCH($A533,#REF!,0),FALSE)</f>
        <v>#REF!</v>
      </c>
      <c r="W533" s="62"/>
      <c r="X533" s="62"/>
      <c r="Y533" s="62"/>
      <c r="Z533" s="47"/>
      <c r="AA533" s="47" t="e">
        <f>HLOOKUP("Pad type",#REF!,MATCH($A533,#REF!,0),FALSE)</f>
        <v>#REF!</v>
      </c>
      <c r="AB533" s="63"/>
      <c r="AC533" s="63" t="e">
        <f>HLOOKUP("POR Pin State",#REF!,MATCH($A533,#REF!,0),FALSE)</f>
        <v>#REF!</v>
      </c>
      <c r="AD533" s="207"/>
      <c r="AE533" s="208"/>
      <c r="AF533" s="208"/>
      <c r="AG533" s="208"/>
      <c r="AH533" s="209"/>
      <c r="AI533" s="209"/>
      <c r="AJ533" s="210"/>
      <c r="AK533" s="210"/>
      <c r="AL533" s="210"/>
      <c r="AM533" s="210"/>
      <c r="AN533" s="210"/>
      <c r="AO533" s="210"/>
      <c r="AP533" s="210"/>
      <c r="AQ533" s="215" t="s">
        <v>1206</v>
      </c>
      <c r="AR533" s="105"/>
      <c r="AS533" s="105"/>
      <c r="AT533" s="105"/>
      <c r="AU533" s="105"/>
      <c r="AV533" s="105"/>
      <c r="AW533" s="105"/>
      <c r="AX533" s="105"/>
      <c r="AY533" s="105"/>
      <c r="AZ533" s="105"/>
      <c r="BA533" s="105"/>
      <c r="BB533" s="218"/>
      <c r="BC533" s="105"/>
      <c r="BD533" s="250"/>
      <c r="BE533" s="252" t="s">
        <v>1207</v>
      </c>
      <c r="BF533" s="147" t="e">
        <f>VLOOKUP($A533,#REF!,34,FALSE)</f>
        <v>#REF!</v>
      </c>
      <c r="BG533" s="148" t="e">
        <f>VLOOKUP($A533,#REF!,22,FALSE)</f>
        <v>#REF!</v>
      </c>
      <c r="BH533" s="149"/>
    </row>
    <row r="534" s="5" customFormat="1" ht="12.95" customHeight="1" spans="1:60">
      <c r="A534" s="10" t="s">
        <v>1208</v>
      </c>
      <c r="B534" s="38" t="e">
        <f>VLOOKUP($A534,#REF!,34,FALSE)</f>
        <v>#REF!</v>
      </c>
      <c r="C534" s="39" t="str">
        <f t="shared" si="180"/>
        <v>unused_DDR_XM0_B2B_CA0</v>
      </c>
      <c r="D534" s="40" t="e">
        <f>IF(LEN(VLOOKUP($A534,#REF!,8,FALSE)),LEFT(VLOOKUP($A534,#REF!,8,FALSE),LEN(VLOOKUP($A534,#REF!,8,FALSE))-2),"")</f>
        <v>#REF!</v>
      </c>
      <c r="E534" s="41" t="e">
        <f>IF(LEN(VLOOKUP($A534,#REF!,4,FALSE)),IF(INDEX(#REF!,MATCH($A534,#REF!,0),1),LEFT(VLOOKUP($A534,#REF!,4,FALSE),LEN(VLOOKUP($A534,#REF!,4,FALSE))-2),CONCATENATE(LEFT(VLOOKUP($A534,#REF!,4,FALSE),LEN(VLOOKUP($A534,#REF!,4,FALSE))-2),"*")),"")</f>
        <v>#REF!</v>
      </c>
      <c r="F534" s="42" t="e">
        <f>IF(LEN(VLOOKUP($A534,#REF!,5,FALSE)),IF(INDEX(#REF!,MATCH($A534,#REF!,0),2),LEFT(VLOOKUP($A534,#REF!,5,FALSE),LEN(VLOOKUP($A534,#REF!,5,FALSE))-2),CONCATENATE(LEFT(VLOOKUP($A534,#REF!,5,FALSE),LEN(VLOOKUP($A534,#REF!,5,FALSE))-2),"*")),"")</f>
        <v>#REF!</v>
      </c>
      <c r="G534" s="42" t="e">
        <f>IF(LEN(VLOOKUP($A534,#REF!,6,FALSE)),IF(INDEX(#REF!,MATCH($A534,#REF!,0),3),LEFT(VLOOKUP($A534,#REF!,6,FALSE),LEN(VLOOKUP($A534,#REF!,6,FALSE))-2),CONCATENATE(LEFT(VLOOKUP($A534,#REF!,6,FALSE),LEN(VLOOKUP($A534,#REF!,6,FALSE))-2),"*")),"")</f>
        <v>#REF!</v>
      </c>
      <c r="H534" s="43" t="e">
        <f>IF(LEN(VLOOKUP($A534,#REF!,7,FALSE)),IF(INDEX(#REF!,MATCH($A534,#REF!,0),4),LEFT(VLOOKUP($A534,#REF!,7,FALSE),LEN(VLOOKUP($A534,#REF!,7,FALSE))-2),CONCATENATE(LEFT(VLOOKUP($A534,#REF!,7,FALSE),LEN(VLOOKUP($A534,#REF!,7,FALSE))-2),"*")),"")</f>
        <v>#REF!</v>
      </c>
      <c r="I534" s="54" t="e">
        <f>IF(LEN(VLOOKUP($A534,#REF!,8,FALSE)),UPPER(RIGHT(VLOOKUP($A534,#REF!,8,FALSE),1)),"")</f>
        <v>#REF!</v>
      </c>
      <c r="J534" s="42" t="e">
        <f>IF(LEN(VLOOKUP($A534,#REF!,4,FALSE)),UPPER(RIGHT(VLOOKUP($A534,#REF!,4,FALSE),1)),"")</f>
        <v>#REF!</v>
      </c>
      <c r="K534" s="42" t="e">
        <f>IF(LEN(VLOOKUP($A534,#REF!,5,FALSE)),UPPER(RIGHT(VLOOKUP($A534,#REF!,5,FALSE),1)),"")</f>
        <v>#REF!</v>
      </c>
      <c r="L534" s="42" t="e">
        <f>IF(LEN(VLOOKUP($A534,#REF!,6,FALSE)),UPPER(RIGHT(VLOOKUP($A534,#REF!,6,FALSE),1)),"")</f>
        <v>#REF!</v>
      </c>
      <c r="M534" s="43" t="e">
        <f>IF(LEN(VLOOKUP($A534,#REF!,7,FALSE)),UPPER(RIGHT(VLOOKUP($A534,#REF!,7,FALSE),1)),"")</f>
        <v>#REF!</v>
      </c>
      <c r="N534" s="206"/>
      <c r="O534" s="206"/>
      <c r="P534" s="206"/>
      <c r="Q534" s="206"/>
      <c r="R534" s="206"/>
      <c r="S534" s="63" t="e">
        <f>HLOOKUP("Device Tree Pin Name",#REF!,MATCH($A534,#REF!,0),FALSE)</f>
        <v>#REF!</v>
      </c>
      <c r="T534" s="47" t="e">
        <f>HLOOKUP("power rail",#REF!,MATCH($A534,#REF!,0),FALSE)</f>
        <v>#REF!</v>
      </c>
      <c r="U534" s="62" t="e">
        <f>HLOOKUP("Wake Capable",#REF!,MATCH($A534,#REF!,0),FALSE)</f>
        <v>#REF!</v>
      </c>
      <c r="V534" s="62" t="e">
        <f>HLOOKUP("Strap",#REF!,MATCH($A534,#REF!,0),FALSE)</f>
        <v>#REF!</v>
      </c>
      <c r="W534" s="62"/>
      <c r="X534" s="62"/>
      <c r="Y534" s="62"/>
      <c r="Z534" s="47"/>
      <c r="AA534" s="47" t="e">
        <f>HLOOKUP("Pad type",#REF!,MATCH($A534,#REF!,0),FALSE)</f>
        <v>#REF!</v>
      </c>
      <c r="AB534" s="63"/>
      <c r="AC534" s="63" t="e">
        <f>HLOOKUP("POR Pin State",#REF!,MATCH($A534,#REF!,0),FALSE)</f>
        <v>#REF!</v>
      </c>
      <c r="AD534" s="207"/>
      <c r="AE534" s="208"/>
      <c r="AF534" s="208"/>
      <c r="AG534" s="208"/>
      <c r="AH534" s="209"/>
      <c r="AI534" s="209"/>
      <c r="AJ534" s="210"/>
      <c r="AK534" s="210"/>
      <c r="AL534" s="210"/>
      <c r="AM534" s="210"/>
      <c r="AN534" s="210"/>
      <c r="AO534" s="210"/>
      <c r="AP534" s="210"/>
      <c r="AQ534" s="215" t="s">
        <v>1209</v>
      </c>
      <c r="AR534" s="105"/>
      <c r="AS534" s="105"/>
      <c r="AT534" s="105"/>
      <c r="AU534" s="105"/>
      <c r="AV534" s="105"/>
      <c r="AW534" s="105"/>
      <c r="AX534" s="105"/>
      <c r="AY534" s="105"/>
      <c r="AZ534" s="105"/>
      <c r="BA534" s="105"/>
      <c r="BB534" s="218"/>
      <c r="BC534" s="105"/>
      <c r="BD534" s="250"/>
      <c r="BE534" s="252" t="s">
        <v>1210</v>
      </c>
      <c r="BF534" s="147" t="e">
        <f>VLOOKUP($A534,#REF!,34,FALSE)</f>
        <v>#REF!</v>
      </c>
      <c r="BG534" s="148" t="e">
        <f>VLOOKUP($A534,#REF!,22,FALSE)</f>
        <v>#REF!</v>
      </c>
      <c r="BH534" s="149"/>
    </row>
    <row r="535" s="5" customFormat="1" ht="12.95" customHeight="1" spans="1:60">
      <c r="A535" s="10" t="s">
        <v>1211</v>
      </c>
      <c r="B535" s="38" t="e">
        <f>VLOOKUP($A535,#REF!,34,FALSE)</f>
        <v>#REF!</v>
      </c>
      <c r="C535" s="39" t="str">
        <f t="shared" si="180"/>
        <v>unused_DDR_XM0_B2B_CA1</v>
      </c>
      <c r="D535" s="40" t="e">
        <f>IF(LEN(VLOOKUP($A535,#REF!,8,FALSE)),LEFT(VLOOKUP($A535,#REF!,8,FALSE),LEN(VLOOKUP($A535,#REF!,8,FALSE))-2),"")</f>
        <v>#REF!</v>
      </c>
      <c r="E535" s="41" t="e">
        <f>IF(LEN(VLOOKUP($A535,#REF!,4,FALSE)),IF(INDEX(#REF!,MATCH($A535,#REF!,0),1),LEFT(VLOOKUP($A535,#REF!,4,FALSE),LEN(VLOOKUP($A535,#REF!,4,FALSE))-2),CONCATENATE(LEFT(VLOOKUP($A535,#REF!,4,FALSE),LEN(VLOOKUP($A535,#REF!,4,FALSE))-2),"*")),"")</f>
        <v>#REF!</v>
      </c>
      <c r="F535" s="42" t="e">
        <f>IF(LEN(VLOOKUP($A535,#REF!,5,FALSE)),IF(INDEX(#REF!,MATCH($A535,#REF!,0),2),LEFT(VLOOKUP($A535,#REF!,5,FALSE),LEN(VLOOKUP($A535,#REF!,5,FALSE))-2),CONCATENATE(LEFT(VLOOKUP($A535,#REF!,5,FALSE),LEN(VLOOKUP($A535,#REF!,5,FALSE))-2),"*")),"")</f>
        <v>#REF!</v>
      </c>
      <c r="G535" s="42" t="e">
        <f>IF(LEN(VLOOKUP($A535,#REF!,6,FALSE)),IF(INDEX(#REF!,MATCH($A535,#REF!,0),3),LEFT(VLOOKUP($A535,#REF!,6,FALSE),LEN(VLOOKUP($A535,#REF!,6,FALSE))-2),CONCATENATE(LEFT(VLOOKUP($A535,#REF!,6,FALSE),LEN(VLOOKUP($A535,#REF!,6,FALSE))-2),"*")),"")</f>
        <v>#REF!</v>
      </c>
      <c r="H535" s="43" t="e">
        <f>IF(LEN(VLOOKUP($A535,#REF!,7,FALSE)),IF(INDEX(#REF!,MATCH($A535,#REF!,0),4),LEFT(VLOOKUP($A535,#REF!,7,FALSE),LEN(VLOOKUP($A535,#REF!,7,FALSE))-2),CONCATENATE(LEFT(VLOOKUP($A535,#REF!,7,FALSE),LEN(VLOOKUP($A535,#REF!,7,FALSE))-2),"*")),"")</f>
        <v>#REF!</v>
      </c>
      <c r="I535" s="54" t="e">
        <f>IF(LEN(VLOOKUP($A535,#REF!,8,FALSE)),UPPER(RIGHT(VLOOKUP($A535,#REF!,8,FALSE),1)),"")</f>
        <v>#REF!</v>
      </c>
      <c r="J535" s="42" t="e">
        <f>IF(LEN(VLOOKUP($A535,#REF!,4,FALSE)),UPPER(RIGHT(VLOOKUP($A535,#REF!,4,FALSE),1)),"")</f>
        <v>#REF!</v>
      </c>
      <c r="K535" s="42" t="e">
        <f>IF(LEN(VLOOKUP($A535,#REF!,5,FALSE)),UPPER(RIGHT(VLOOKUP($A535,#REF!,5,FALSE),1)),"")</f>
        <v>#REF!</v>
      </c>
      <c r="L535" s="42" t="e">
        <f>IF(LEN(VLOOKUP($A535,#REF!,6,FALSE)),UPPER(RIGHT(VLOOKUP($A535,#REF!,6,FALSE),1)),"")</f>
        <v>#REF!</v>
      </c>
      <c r="M535" s="43" t="e">
        <f>IF(LEN(VLOOKUP($A535,#REF!,7,FALSE)),UPPER(RIGHT(VLOOKUP($A535,#REF!,7,FALSE),1)),"")</f>
        <v>#REF!</v>
      </c>
      <c r="N535" s="206"/>
      <c r="O535" s="206"/>
      <c r="P535" s="206"/>
      <c r="Q535" s="206"/>
      <c r="R535" s="206"/>
      <c r="S535" s="63" t="e">
        <f>HLOOKUP("Device Tree Pin Name",#REF!,MATCH($A535,#REF!,0),FALSE)</f>
        <v>#REF!</v>
      </c>
      <c r="T535" s="47" t="e">
        <f>HLOOKUP("power rail",#REF!,MATCH($A535,#REF!,0),FALSE)</f>
        <v>#REF!</v>
      </c>
      <c r="U535" s="62" t="e">
        <f>HLOOKUP("Wake Capable",#REF!,MATCH($A535,#REF!,0),FALSE)</f>
        <v>#REF!</v>
      </c>
      <c r="V535" s="62" t="e">
        <f>HLOOKUP("Strap",#REF!,MATCH($A535,#REF!,0),FALSE)</f>
        <v>#REF!</v>
      </c>
      <c r="W535" s="62"/>
      <c r="X535" s="62"/>
      <c r="Y535" s="62"/>
      <c r="Z535" s="47"/>
      <c r="AA535" s="47" t="e">
        <f>HLOOKUP("Pad type",#REF!,MATCH($A535,#REF!,0),FALSE)</f>
        <v>#REF!</v>
      </c>
      <c r="AB535" s="63"/>
      <c r="AC535" s="63" t="e">
        <f>HLOOKUP("POR Pin State",#REF!,MATCH($A535,#REF!,0),FALSE)</f>
        <v>#REF!</v>
      </c>
      <c r="AD535" s="207"/>
      <c r="AE535" s="208"/>
      <c r="AF535" s="208"/>
      <c r="AG535" s="208"/>
      <c r="AH535" s="209"/>
      <c r="AI535" s="209"/>
      <c r="AJ535" s="210"/>
      <c r="AK535" s="210"/>
      <c r="AL535" s="210"/>
      <c r="AM535" s="210"/>
      <c r="AN535" s="210"/>
      <c r="AO535" s="210"/>
      <c r="AP535" s="210"/>
      <c r="AQ535" s="215" t="s">
        <v>1212</v>
      </c>
      <c r="AR535" s="105"/>
      <c r="AS535" s="105"/>
      <c r="AT535" s="105"/>
      <c r="AU535" s="105"/>
      <c r="AV535" s="105"/>
      <c r="AW535" s="105"/>
      <c r="AX535" s="105"/>
      <c r="AY535" s="105"/>
      <c r="AZ535" s="105"/>
      <c r="BA535" s="105"/>
      <c r="BB535" s="218"/>
      <c r="BC535" s="105"/>
      <c r="BD535" s="250"/>
      <c r="BE535" s="252" t="s">
        <v>1213</v>
      </c>
      <c r="BF535" s="147" t="e">
        <f>VLOOKUP($A535,#REF!,34,FALSE)</f>
        <v>#REF!</v>
      </c>
      <c r="BG535" s="148" t="e">
        <f>VLOOKUP($A535,#REF!,22,FALSE)</f>
        <v>#REF!</v>
      </c>
      <c r="BH535" s="149"/>
    </row>
    <row r="536" s="5" customFormat="1" ht="12.95" customHeight="1" spans="1:60">
      <c r="A536" s="48" t="s">
        <v>1214</v>
      </c>
      <c r="B536" s="38" t="e">
        <f>VLOOKUP($A536,#REF!,34,FALSE)</f>
        <v>#REF!</v>
      </c>
      <c r="C536" s="39" t="str">
        <f t="shared" si="180"/>
        <v>unused_DDR_XM0_B2B_CA2</v>
      </c>
      <c r="D536" s="40" t="e">
        <f>IF(LEN(VLOOKUP($A536,#REF!,8,FALSE)),LEFT(VLOOKUP($A536,#REF!,8,FALSE),LEN(VLOOKUP($A536,#REF!,8,FALSE))-2),"")</f>
        <v>#REF!</v>
      </c>
      <c r="E536" s="41" t="e">
        <f>IF(LEN(VLOOKUP($A536,#REF!,4,FALSE)),IF(INDEX(#REF!,MATCH($A536,#REF!,0),1),LEFT(VLOOKUP($A536,#REF!,4,FALSE),LEN(VLOOKUP($A536,#REF!,4,FALSE))-2),CONCATENATE(LEFT(VLOOKUP($A536,#REF!,4,FALSE),LEN(VLOOKUP($A536,#REF!,4,FALSE))-2),"*")),"")</f>
        <v>#REF!</v>
      </c>
      <c r="F536" s="42" t="e">
        <f>IF(LEN(VLOOKUP($A536,#REF!,5,FALSE)),IF(INDEX(#REF!,MATCH($A536,#REF!,0),2),LEFT(VLOOKUP($A536,#REF!,5,FALSE),LEN(VLOOKUP($A536,#REF!,5,FALSE))-2),CONCATENATE(LEFT(VLOOKUP($A536,#REF!,5,FALSE),LEN(VLOOKUP($A536,#REF!,5,FALSE))-2),"*")),"")</f>
        <v>#REF!</v>
      </c>
      <c r="G536" s="42" t="e">
        <f>IF(LEN(VLOOKUP($A536,#REF!,6,FALSE)),IF(INDEX(#REF!,MATCH($A536,#REF!,0),3),LEFT(VLOOKUP($A536,#REF!,6,FALSE),LEN(VLOOKUP($A536,#REF!,6,FALSE))-2),CONCATENATE(LEFT(VLOOKUP($A536,#REF!,6,FALSE),LEN(VLOOKUP($A536,#REF!,6,FALSE))-2),"*")),"")</f>
        <v>#REF!</v>
      </c>
      <c r="H536" s="43" t="e">
        <f>IF(LEN(VLOOKUP($A536,#REF!,7,FALSE)),IF(INDEX(#REF!,MATCH($A536,#REF!,0),4),LEFT(VLOOKUP($A536,#REF!,7,FALSE),LEN(VLOOKUP($A536,#REF!,7,FALSE))-2),CONCATENATE(LEFT(VLOOKUP($A536,#REF!,7,FALSE),LEN(VLOOKUP($A536,#REF!,7,FALSE))-2),"*")),"")</f>
        <v>#REF!</v>
      </c>
      <c r="I536" s="54" t="e">
        <f>IF(LEN(VLOOKUP($A536,#REF!,8,FALSE)),UPPER(RIGHT(VLOOKUP($A536,#REF!,8,FALSE),1)),"")</f>
        <v>#REF!</v>
      </c>
      <c r="J536" s="42" t="e">
        <f>IF(LEN(VLOOKUP($A536,#REF!,4,FALSE)),UPPER(RIGHT(VLOOKUP($A536,#REF!,4,FALSE),1)),"")</f>
        <v>#REF!</v>
      </c>
      <c r="K536" s="42" t="e">
        <f>IF(LEN(VLOOKUP($A536,#REF!,5,FALSE)),UPPER(RIGHT(VLOOKUP($A536,#REF!,5,FALSE),1)),"")</f>
        <v>#REF!</v>
      </c>
      <c r="L536" s="42" t="e">
        <f>IF(LEN(VLOOKUP($A536,#REF!,6,FALSE)),UPPER(RIGHT(VLOOKUP($A536,#REF!,6,FALSE),1)),"")</f>
        <v>#REF!</v>
      </c>
      <c r="M536" s="43" t="e">
        <f>IF(LEN(VLOOKUP($A536,#REF!,7,FALSE)),UPPER(RIGHT(VLOOKUP($A536,#REF!,7,FALSE),1)),"")</f>
        <v>#REF!</v>
      </c>
      <c r="N536" s="206"/>
      <c r="O536" s="206"/>
      <c r="P536" s="206"/>
      <c r="Q536" s="206"/>
      <c r="R536" s="206"/>
      <c r="S536" s="63" t="e">
        <f>HLOOKUP("Device Tree Pin Name",#REF!,MATCH($A536,#REF!,0),FALSE)</f>
        <v>#REF!</v>
      </c>
      <c r="T536" s="47" t="e">
        <f>HLOOKUP("power rail",#REF!,MATCH($A536,#REF!,0),FALSE)</f>
        <v>#REF!</v>
      </c>
      <c r="U536" s="62" t="e">
        <f>HLOOKUP("Wake Capable",#REF!,MATCH($A536,#REF!,0),FALSE)</f>
        <v>#REF!</v>
      </c>
      <c r="V536" s="62" t="e">
        <f>HLOOKUP("Strap",#REF!,MATCH($A536,#REF!,0),FALSE)</f>
        <v>#REF!</v>
      </c>
      <c r="W536" s="62"/>
      <c r="X536" s="62"/>
      <c r="Y536" s="62"/>
      <c r="Z536" s="47"/>
      <c r="AA536" s="47" t="e">
        <f>HLOOKUP("Pad type",#REF!,MATCH($A536,#REF!,0),FALSE)</f>
        <v>#REF!</v>
      </c>
      <c r="AB536" s="63"/>
      <c r="AC536" s="63" t="e">
        <f>HLOOKUP("POR Pin State",#REF!,MATCH($A536,#REF!,0),FALSE)</f>
        <v>#REF!</v>
      </c>
      <c r="AD536" s="207"/>
      <c r="AE536" s="208"/>
      <c r="AF536" s="208"/>
      <c r="AG536" s="208"/>
      <c r="AH536" s="209"/>
      <c r="AI536" s="209"/>
      <c r="AJ536" s="210"/>
      <c r="AK536" s="210"/>
      <c r="AL536" s="210"/>
      <c r="AM536" s="210"/>
      <c r="AN536" s="210"/>
      <c r="AO536" s="210"/>
      <c r="AP536" s="210"/>
      <c r="AQ536" s="215" t="s">
        <v>1215</v>
      </c>
      <c r="AR536" s="105"/>
      <c r="AS536" s="105"/>
      <c r="AT536" s="105"/>
      <c r="AU536" s="105"/>
      <c r="AV536" s="105"/>
      <c r="AW536" s="105"/>
      <c r="AX536" s="105"/>
      <c r="AY536" s="105"/>
      <c r="AZ536" s="105"/>
      <c r="BA536" s="105"/>
      <c r="BB536" s="218"/>
      <c r="BC536" s="105"/>
      <c r="BD536" s="250"/>
      <c r="BE536" s="252" t="s">
        <v>1216</v>
      </c>
      <c r="BF536" s="147" t="e">
        <f>VLOOKUP($A536,#REF!,34,FALSE)</f>
        <v>#REF!</v>
      </c>
      <c r="BG536" s="148" t="e">
        <f>VLOOKUP($A536,#REF!,22,FALSE)</f>
        <v>#REF!</v>
      </c>
      <c r="BH536" s="149"/>
    </row>
    <row r="537" s="5" customFormat="1" ht="12.95" customHeight="1" spans="1:60">
      <c r="A537" s="48" t="s">
        <v>1217</v>
      </c>
      <c r="B537" s="38" t="e">
        <f>VLOOKUP($A537,#REF!,34,FALSE)</f>
        <v>#REF!</v>
      </c>
      <c r="C537" s="39" t="str">
        <f t="shared" si="180"/>
        <v>unused_DDR_XM0_B2B_CA3</v>
      </c>
      <c r="D537" s="40" t="e">
        <f>IF(LEN(VLOOKUP($A537,#REF!,8,FALSE)),LEFT(VLOOKUP($A537,#REF!,8,FALSE),LEN(VLOOKUP($A537,#REF!,8,FALSE))-2),"")</f>
        <v>#REF!</v>
      </c>
      <c r="E537" s="41" t="e">
        <f>IF(LEN(VLOOKUP($A537,#REF!,4,FALSE)),IF(INDEX(#REF!,MATCH($A537,#REF!,0),1),LEFT(VLOOKUP($A537,#REF!,4,FALSE),LEN(VLOOKUP($A537,#REF!,4,FALSE))-2),CONCATENATE(LEFT(VLOOKUP($A537,#REF!,4,FALSE),LEN(VLOOKUP($A537,#REF!,4,FALSE))-2),"*")),"")</f>
        <v>#REF!</v>
      </c>
      <c r="F537" s="42" t="e">
        <f>IF(LEN(VLOOKUP($A537,#REF!,5,FALSE)),IF(INDEX(#REF!,MATCH($A537,#REF!,0),2),LEFT(VLOOKUP($A537,#REF!,5,FALSE),LEN(VLOOKUP($A537,#REF!,5,FALSE))-2),CONCATENATE(LEFT(VLOOKUP($A537,#REF!,5,FALSE),LEN(VLOOKUP($A537,#REF!,5,FALSE))-2),"*")),"")</f>
        <v>#REF!</v>
      </c>
      <c r="G537" s="42" t="e">
        <f>IF(LEN(VLOOKUP($A537,#REF!,6,FALSE)),IF(INDEX(#REF!,MATCH($A537,#REF!,0),3),LEFT(VLOOKUP($A537,#REF!,6,FALSE),LEN(VLOOKUP($A537,#REF!,6,FALSE))-2),CONCATENATE(LEFT(VLOOKUP($A537,#REF!,6,FALSE),LEN(VLOOKUP($A537,#REF!,6,FALSE))-2),"*")),"")</f>
        <v>#REF!</v>
      </c>
      <c r="H537" s="43" t="e">
        <f>IF(LEN(VLOOKUP($A537,#REF!,7,FALSE)),IF(INDEX(#REF!,MATCH($A537,#REF!,0),4),LEFT(VLOOKUP($A537,#REF!,7,FALSE),LEN(VLOOKUP($A537,#REF!,7,FALSE))-2),CONCATENATE(LEFT(VLOOKUP($A537,#REF!,7,FALSE),LEN(VLOOKUP($A537,#REF!,7,FALSE))-2),"*")),"")</f>
        <v>#REF!</v>
      </c>
      <c r="I537" s="54" t="e">
        <f>IF(LEN(VLOOKUP($A537,#REF!,8,FALSE)),UPPER(RIGHT(VLOOKUP($A537,#REF!,8,FALSE),1)),"")</f>
        <v>#REF!</v>
      </c>
      <c r="J537" s="42" t="e">
        <f>IF(LEN(VLOOKUP($A537,#REF!,4,FALSE)),UPPER(RIGHT(VLOOKUP($A537,#REF!,4,FALSE),1)),"")</f>
        <v>#REF!</v>
      </c>
      <c r="K537" s="42" t="e">
        <f>IF(LEN(VLOOKUP($A537,#REF!,5,FALSE)),UPPER(RIGHT(VLOOKUP($A537,#REF!,5,FALSE),1)),"")</f>
        <v>#REF!</v>
      </c>
      <c r="L537" s="42" t="e">
        <f>IF(LEN(VLOOKUP($A537,#REF!,6,FALSE)),UPPER(RIGHT(VLOOKUP($A537,#REF!,6,FALSE),1)),"")</f>
        <v>#REF!</v>
      </c>
      <c r="M537" s="43" t="e">
        <f>IF(LEN(VLOOKUP($A537,#REF!,7,FALSE)),UPPER(RIGHT(VLOOKUP($A537,#REF!,7,FALSE),1)),"")</f>
        <v>#REF!</v>
      </c>
      <c r="N537" s="206"/>
      <c r="O537" s="206"/>
      <c r="P537" s="206"/>
      <c r="Q537" s="206"/>
      <c r="R537" s="206"/>
      <c r="S537" s="63" t="e">
        <f>HLOOKUP("Device Tree Pin Name",#REF!,MATCH($A537,#REF!,0),FALSE)</f>
        <v>#REF!</v>
      </c>
      <c r="T537" s="47" t="e">
        <f>HLOOKUP("power rail",#REF!,MATCH($A537,#REF!,0),FALSE)</f>
        <v>#REF!</v>
      </c>
      <c r="U537" s="62" t="e">
        <f>HLOOKUP("Wake Capable",#REF!,MATCH($A537,#REF!,0),FALSE)</f>
        <v>#REF!</v>
      </c>
      <c r="V537" s="62" t="e">
        <f>HLOOKUP("Strap",#REF!,MATCH($A537,#REF!,0),FALSE)</f>
        <v>#REF!</v>
      </c>
      <c r="W537" s="62"/>
      <c r="X537" s="62"/>
      <c r="Y537" s="62"/>
      <c r="Z537" s="47"/>
      <c r="AA537" s="47" t="e">
        <f>HLOOKUP("Pad type",#REF!,MATCH($A537,#REF!,0),FALSE)</f>
        <v>#REF!</v>
      </c>
      <c r="AB537" s="63"/>
      <c r="AC537" s="63" t="e">
        <f>HLOOKUP("POR Pin State",#REF!,MATCH($A537,#REF!,0),FALSE)</f>
        <v>#REF!</v>
      </c>
      <c r="AD537" s="207"/>
      <c r="AE537" s="208"/>
      <c r="AF537" s="208"/>
      <c r="AG537" s="208"/>
      <c r="AH537" s="209"/>
      <c r="AI537" s="209"/>
      <c r="AJ537" s="210"/>
      <c r="AK537" s="210"/>
      <c r="AL537" s="210"/>
      <c r="AM537" s="210"/>
      <c r="AN537" s="210"/>
      <c r="AO537" s="210"/>
      <c r="AP537" s="210"/>
      <c r="AQ537" s="215" t="s">
        <v>1218</v>
      </c>
      <c r="AR537" s="105"/>
      <c r="AS537" s="105"/>
      <c r="AT537" s="105"/>
      <c r="AU537" s="105"/>
      <c r="AV537" s="105"/>
      <c r="AW537" s="105"/>
      <c r="AX537" s="105"/>
      <c r="AY537" s="105"/>
      <c r="AZ537" s="105"/>
      <c r="BA537" s="105"/>
      <c r="BB537" s="218"/>
      <c r="BC537" s="105"/>
      <c r="BD537" s="250"/>
      <c r="BE537" s="252" t="s">
        <v>1219</v>
      </c>
      <c r="BF537" s="147" t="e">
        <f>VLOOKUP($A537,#REF!,34,FALSE)</f>
        <v>#REF!</v>
      </c>
      <c r="BG537" s="148" t="e">
        <f>VLOOKUP($A537,#REF!,22,FALSE)</f>
        <v>#REF!</v>
      </c>
      <c r="BH537" s="149"/>
    </row>
    <row r="538" s="5" customFormat="1" ht="12.95" customHeight="1" spans="1:60">
      <c r="A538" s="48" t="s">
        <v>1220</v>
      </c>
      <c r="B538" s="38" t="e">
        <f>VLOOKUP($A538,#REF!,34,FALSE)</f>
        <v>#REF!</v>
      </c>
      <c r="C538" s="39" t="str">
        <f t="shared" si="180"/>
        <v>unused_DDR_XM0_B2B_CA4</v>
      </c>
      <c r="D538" s="40" t="e">
        <f>IF(LEN(VLOOKUP($A538,#REF!,8,FALSE)),LEFT(VLOOKUP($A538,#REF!,8,FALSE),LEN(VLOOKUP($A538,#REF!,8,FALSE))-2),"")</f>
        <v>#REF!</v>
      </c>
      <c r="E538" s="41" t="e">
        <f>IF(LEN(VLOOKUP($A538,#REF!,4,FALSE)),IF(INDEX(#REF!,MATCH($A538,#REF!,0),1),LEFT(VLOOKUP($A538,#REF!,4,FALSE),LEN(VLOOKUP($A538,#REF!,4,FALSE))-2),CONCATENATE(LEFT(VLOOKUP($A538,#REF!,4,FALSE),LEN(VLOOKUP($A538,#REF!,4,FALSE))-2),"*")),"")</f>
        <v>#REF!</v>
      </c>
      <c r="F538" s="42" t="e">
        <f>IF(LEN(VLOOKUP($A538,#REF!,5,FALSE)),IF(INDEX(#REF!,MATCH($A538,#REF!,0),2),LEFT(VLOOKUP($A538,#REF!,5,FALSE),LEN(VLOOKUP($A538,#REF!,5,FALSE))-2),CONCATENATE(LEFT(VLOOKUP($A538,#REF!,5,FALSE),LEN(VLOOKUP($A538,#REF!,5,FALSE))-2),"*")),"")</f>
        <v>#REF!</v>
      </c>
      <c r="G538" s="42" t="e">
        <f>IF(LEN(VLOOKUP($A538,#REF!,6,FALSE)),IF(INDEX(#REF!,MATCH($A538,#REF!,0),3),LEFT(VLOOKUP($A538,#REF!,6,FALSE),LEN(VLOOKUP($A538,#REF!,6,FALSE))-2),CONCATENATE(LEFT(VLOOKUP($A538,#REF!,6,FALSE),LEN(VLOOKUP($A538,#REF!,6,FALSE))-2),"*")),"")</f>
        <v>#REF!</v>
      </c>
      <c r="H538" s="43" t="e">
        <f>IF(LEN(VLOOKUP($A538,#REF!,7,FALSE)),IF(INDEX(#REF!,MATCH($A538,#REF!,0),4),LEFT(VLOOKUP($A538,#REF!,7,FALSE),LEN(VLOOKUP($A538,#REF!,7,FALSE))-2),CONCATENATE(LEFT(VLOOKUP($A538,#REF!,7,FALSE),LEN(VLOOKUP($A538,#REF!,7,FALSE))-2),"*")),"")</f>
        <v>#REF!</v>
      </c>
      <c r="I538" s="54" t="e">
        <f>IF(LEN(VLOOKUP($A538,#REF!,8,FALSE)),UPPER(RIGHT(VLOOKUP($A538,#REF!,8,FALSE),1)),"")</f>
        <v>#REF!</v>
      </c>
      <c r="J538" s="42" t="e">
        <f>IF(LEN(VLOOKUP($A538,#REF!,4,FALSE)),UPPER(RIGHT(VLOOKUP($A538,#REF!,4,FALSE),1)),"")</f>
        <v>#REF!</v>
      </c>
      <c r="K538" s="42" t="e">
        <f>IF(LEN(VLOOKUP($A538,#REF!,5,FALSE)),UPPER(RIGHT(VLOOKUP($A538,#REF!,5,FALSE),1)),"")</f>
        <v>#REF!</v>
      </c>
      <c r="L538" s="42" t="e">
        <f>IF(LEN(VLOOKUP($A538,#REF!,6,FALSE)),UPPER(RIGHT(VLOOKUP($A538,#REF!,6,FALSE),1)),"")</f>
        <v>#REF!</v>
      </c>
      <c r="M538" s="43" t="e">
        <f>IF(LEN(VLOOKUP($A538,#REF!,7,FALSE)),UPPER(RIGHT(VLOOKUP($A538,#REF!,7,FALSE),1)),"")</f>
        <v>#REF!</v>
      </c>
      <c r="N538" s="206"/>
      <c r="O538" s="206"/>
      <c r="P538" s="206"/>
      <c r="Q538" s="206"/>
      <c r="R538" s="206"/>
      <c r="S538" s="63" t="e">
        <f>HLOOKUP("Device Tree Pin Name",#REF!,MATCH($A538,#REF!,0),FALSE)</f>
        <v>#REF!</v>
      </c>
      <c r="T538" s="47" t="e">
        <f>HLOOKUP("power rail",#REF!,MATCH($A538,#REF!,0),FALSE)</f>
        <v>#REF!</v>
      </c>
      <c r="U538" s="62" t="e">
        <f>HLOOKUP("Wake Capable",#REF!,MATCH($A538,#REF!,0),FALSE)</f>
        <v>#REF!</v>
      </c>
      <c r="V538" s="62" t="e">
        <f>HLOOKUP("Strap",#REF!,MATCH($A538,#REF!,0),FALSE)</f>
        <v>#REF!</v>
      </c>
      <c r="W538" s="62"/>
      <c r="X538" s="62"/>
      <c r="Y538" s="62"/>
      <c r="Z538" s="47"/>
      <c r="AA538" s="47" t="e">
        <f>HLOOKUP("Pad type",#REF!,MATCH($A538,#REF!,0),FALSE)</f>
        <v>#REF!</v>
      </c>
      <c r="AB538" s="63"/>
      <c r="AC538" s="63" t="e">
        <f>HLOOKUP("POR Pin State",#REF!,MATCH($A538,#REF!,0),FALSE)</f>
        <v>#REF!</v>
      </c>
      <c r="AD538" s="207"/>
      <c r="AE538" s="208"/>
      <c r="AF538" s="208"/>
      <c r="AG538" s="208"/>
      <c r="AH538" s="209"/>
      <c r="AI538" s="209"/>
      <c r="AJ538" s="210"/>
      <c r="AK538" s="210"/>
      <c r="AL538" s="210"/>
      <c r="AM538" s="210"/>
      <c r="AN538" s="210"/>
      <c r="AO538" s="210"/>
      <c r="AP538" s="210"/>
      <c r="AQ538" s="215" t="s">
        <v>1221</v>
      </c>
      <c r="AR538" s="105"/>
      <c r="AS538" s="105"/>
      <c r="AT538" s="105"/>
      <c r="AU538" s="105"/>
      <c r="AV538" s="105"/>
      <c r="AW538" s="105"/>
      <c r="AX538" s="105"/>
      <c r="AY538" s="105"/>
      <c r="AZ538" s="105"/>
      <c r="BA538" s="105"/>
      <c r="BB538" s="218"/>
      <c r="BC538" s="105"/>
      <c r="BD538" s="250"/>
      <c r="BE538" s="252" t="s">
        <v>1222</v>
      </c>
      <c r="BF538" s="147" t="e">
        <f>VLOOKUP($A538,#REF!,34,FALSE)</f>
        <v>#REF!</v>
      </c>
      <c r="BG538" s="148" t="e">
        <f>VLOOKUP($A538,#REF!,22,FALSE)</f>
        <v>#REF!</v>
      </c>
      <c r="BH538" s="149"/>
    </row>
    <row r="539" s="5" customFormat="1" ht="12.95" customHeight="1" spans="1:60">
      <c r="A539" s="48" t="s">
        <v>1223</v>
      </c>
      <c r="B539" s="38" t="e">
        <f>VLOOKUP($A539,#REF!,34,FALSE)</f>
        <v>#REF!</v>
      </c>
      <c r="C539" s="39" t="str">
        <f t="shared" si="180"/>
        <v>unused_DDR_XM0_B2B_CA5</v>
      </c>
      <c r="D539" s="40" t="e">
        <f>IF(LEN(VLOOKUP($A539,#REF!,8,FALSE)),LEFT(VLOOKUP($A539,#REF!,8,FALSE),LEN(VLOOKUP($A539,#REF!,8,FALSE))-2),"")</f>
        <v>#REF!</v>
      </c>
      <c r="E539" s="41" t="e">
        <f>IF(LEN(VLOOKUP($A539,#REF!,4,FALSE)),IF(INDEX(#REF!,MATCH($A539,#REF!,0),1),LEFT(VLOOKUP($A539,#REF!,4,FALSE),LEN(VLOOKUP($A539,#REF!,4,FALSE))-2),CONCATENATE(LEFT(VLOOKUP($A539,#REF!,4,FALSE),LEN(VLOOKUP($A539,#REF!,4,FALSE))-2),"*")),"")</f>
        <v>#REF!</v>
      </c>
      <c r="F539" s="42" t="e">
        <f>IF(LEN(VLOOKUP($A539,#REF!,5,FALSE)),IF(INDEX(#REF!,MATCH($A539,#REF!,0),2),LEFT(VLOOKUP($A539,#REF!,5,FALSE),LEN(VLOOKUP($A539,#REF!,5,FALSE))-2),CONCATENATE(LEFT(VLOOKUP($A539,#REF!,5,FALSE),LEN(VLOOKUP($A539,#REF!,5,FALSE))-2),"*")),"")</f>
        <v>#REF!</v>
      </c>
      <c r="G539" s="42" t="e">
        <f>IF(LEN(VLOOKUP($A539,#REF!,6,FALSE)),IF(INDEX(#REF!,MATCH($A539,#REF!,0),3),LEFT(VLOOKUP($A539,#REF!,6,FALSE),LEN(VLOOKUP($A539,#REF!,6,FALSE))-2),CONCATENATE(LEFT(VLOOKUP($A539,#REF!,6,FALSE),LEN(VLOOKUP($A539,#REF!,6,FALSE))-2),"*")),"")</f>
        <v>#REF!</v>
      </c>
      <c r="H539" s="43" t="e">
        <f>IF(LEN(VLOOKUP($A539,#REF!,7,FALSE)),IF(INDEX(#REF!,MATCH($A539,#REF!,0),4),LEFT(VLOOKUP($A539,#REF!,7,FALSE),LEN(VLOOKUP($A539,#REF!,7,FALSE))-2),CONCATENATE(LEFT(VLOOKUP($A539,#REF!,7,FALSE),LEN(VLOOKUP($A539,#REF!,7,FALSE))-2),"*")),"")</f>
        <v>#REF!</v>
      </c>
      <c r="I539" s="54" t="e">
        <f>IF(LEN(VLOOKUP($A539,#REF!,8,FALSE)),UPPER(RIGHT(VLOOKUP($A539,#REF!,8,FALSE),1)),"")</f>
        <v>#REF!</v>
      </c>
      <c r="J539" s="42" t="e">
        <f>IF(LEN(VLOOKUP($A539,#REF!,4,FALSE)),UPPER(RIGHT(VLOOKUP($A539,#REF!,4,FALSE),1)),"")</f>
        <v>#REF!</v>
      </c>
      <c r="K539" s="42" t="e">
        <f>IF(LEN(VLOOKUP($A539,#REF!,5,FALSE)),UPPER(RIGHT(VLOOKUP($A539,#REF!,5,FALSE),1)),"")</f>
        <v>#REF!</v>
      </c>
      <c r="L539" s="42" t="e">
        <f>IF(LEN(VLOOKUP($A539,#REF!,6,FALSE)),UPPER(RIGHT(VLOOKUP($A539,#REF!,6,FALSE),1)),"")</f>
        <v>#REF!</v>
      </c>
      <c r="M539" s="43" t="e">
        <f>IF(LEN(VLOOKUP($A539,#REF!,7,FALSE)),UPPER(RIGHT(VLOOKUP($A539,#REF!,7,FALSE),1)),"")</f>
        <v>#REF!</v>
      </c>
      <c r="N539" s="206"/>
      <c r="O539" s="206"/>
      <c r="P539" s="206"/>
      <c r="Q539" s="206"/>
      <c r="R539" s="206"/>
      <c r="S539" s="63" t="e">
        <f>HLOOKUP("Device Tree Pin Name",#REF!,MATCH($A539,#REF!,0),FALSE)</f>
        <v>#REF!</v>
      </c>
      <c r="T539" s="47" t="e">
        <f>HLOOKUP("power rail",#REF!,MATCH($A539,#REF!,0),FALSE)</f>
        <v>#REF!</v>
      </c>
      <c r="U539" s="62" t="e">
        <f>HLOOKUP("Wake Capable",#REF!,MATCH($A539,#REF!,0),FALSE)</f>
        <v>#REF!</v>
      </c>
      <c r="V539" s="62" t="e">
        <f>HLOOKUP("Strap",#REF!,MATCH($A539,#REF!,0),FALSE)</f>
        <v>#REF!</v>
      </c>
      <c r="W539" s="62"/>
      <c r="X539" s="62"/>
      <c r="Y539" s="62"/>
      <c r="Z539" s="47"/>
      <c r="AA539" s="47" t="e">
        <f>HLOOKUP("Pad type",#REF!,MATCH($A539,#REF!,0),FALSE)</f>
        <v>#REF!</v>
      </c>
      <c r="AB539" s="63"/>
      <c r="AC539" s="63" t="e">
        <f>HLOOKUP("POR Pin State",#REF!,MATCH($A539,#REF!,0),FALSE)</f>
        <v>#REF!</v>
      </c>
      <c r="AD539" s="207"/>
      <c r="AE539" s="208"/>
      <c r="AF539" s="208"/>
      <c r="AG539" s="208"/>
      <c r="AH539" s="209"/>
      <c r="AI539" s="209"/>
      <c r="AJ539" s="210"/>
      <c r="AK539" s="210"/>
      <c r="AL539" s="210"/>
      <c r="AM539" s="210"/>
      <c r="AN539" s="210"/>
      <c r="AO539" s="210"/>
      <c r="AP539" s="210"/>
      <c r="AQ539" s="215" t="s">
        <v>1224</v>
      </c>
      <c r="AR539" s="105"/>
      <c r="AS539" s="105"/>
      <c r="AT539" s="105"/>
      <c r="AU539" s="105"/>
      <c r="AV539" s="105"/>
      <c r="AW539" s="105"/>
      <c r="AX539" s="105"/>
      <c r="AY539" s="105"/>
      <c r="AZ539" s="105"/>
      <c r="BA539" s="105"/>
      <c r="BB539" s="218"/>
      <c r="BC539" s="105"/>
      <c r="BD539" s="250"/>
      <c r="BE539" s="252" t="s">
        <v>1225</v>
      </c>
      <c r="BF539" s="147" t="e">
        <f>VLOOKUP($A539,#REF!,34,FALSE)</f>
        <v>#REF!</v>
      </c>
      <c r="BG539" s="148" t="e">
        <f>VLOOKUP($A539,#REF!,22,FALSE)</f>
        <v>#REF!</v>
      </c>
      <c r="BH539" s="149"/>
    </row>
    <row r="540" s="5" customFormat="1" ht="12.95" customHeight="1" spans="1:60">
      <c r="A540" s="48" t="s">
        <v>1226</v>
      </c>
      <c r="B540" s="38" t="e">
        <f>VLOOKUP($A540,#REF!,34,FALSE)</f>
        <v>#REF!</v>
      </c>
      <c r="C540" s="39" t="str">
        <f t="shared" si="180"/>
        <v>unused_DDR_XM0_B2B_CA6</v>
      </c>
      <c r="D540" s="40" t="e">
        <f>IF(LEN(VLOOKUP($A540,#REF!,8,FALSE)),LEFT(VLOOKUP($A540,#REF!,8,FALSE),LEN(VLOOKUP($A540,#REF!,8,FALSE))-2),"")</f>
        <v>#REF!</v>
      </c>
      <c r="E540" s="41" t="e">
        <f>IF(LEN(VLOOKUP($A540,#REF!,4,FALSE)),IF(INDEX(#REF!,MATCH($A540,#REF!,0),1),LEFT(VLOOKUP($A540,#REF!,4,FALSE),LEN(VLOOKUP($A540,#REF!,4,FALSE))-2),CONCATENATE(LEFT(VLOOKUP($A540,#REF!,4,FALSE),LEN(VLOOKUP($A540,#REF!,4,FALSE))-2),"*")),"")</f>
        <v>#REF!</v>
      </c>
      <c r="F540" s="42" t="e">
        <f>IF(LEN(VLOOKUP($A540,#REF!,5,FALSE)),IF(INDEX(#REF!,MATCH($A540,#REF!,0),2),LEFT(VLOOKUP($A540,#REF!,5,FALSE),LEN(VLOOKUP($A540,#REF!,5,FALSE))-2),CONCATENATE(LEFT(VLOOKUP($A540,#REF!,5,FALSE),LEN(VLOOKUP($A540,#REF!,5,FALSE))-2),"*")),"")</f>
        <v>#REF!</v>
      </c>
      <c r="G540" s="42" t="e">
        <f>IF(LEN(VLOOKUP($A540,#REF!,6,FALSE)),IF(INDEX(#REF!,MATCH($A540,#REF!,0),3),LEFT(VLOOKUP($A540,#REF!,6,FALSE),LEN(VLOOKUP($A540,#REF!,6,FALSE))-2),CONCATENATE(LEFT(VLOOKUP($A540,#REF!,6,FALSE),LEN(VLOOKUP($A540,#REF!,6,FALSE))-2),"*")),"")</f>
        <v>#REF!</v>
      </c>
      <c r="H540" s="43" t="e">
        <f>IF(LEN(VLOOKUP($A540,#REF!,7,FALSE)),IF(INDEX(#REF!,MATCH($A540,#REF!,0),4),LEFT(VLOOKUP($A540,#REF!,7,FALSE),LEN(VLOOKUP($A540,#REF!,7,FALSE))-2),CONCATENATE(LEFT(VLOOKUP($A540,#REF!,7,FALSE),LEN(VLOOKUP($A540,#REF!,7,FALSE))-2),"*")),"")</f>
        <v>#REF!</v>
      </c>
      <c r="I540" s="54" t="e">
        <f>IF(LEN(VLOOKUP($A540,#REF!,8,FALSE)),UPPER(RIGHT(VLOOKUP($A540,#REF!,8,FALSE),1)),"")</f>
        <v>#REF!</v>
      </c>
      <c r="J540" s="42" t="e">
        <f>IF(LEN(VLOOKUP($A540,#REF!,4,FALSE)),UPPER(RIGHT(VLOOKUP($A540,#REF!,4,FALSE),1)),"")</f>
        <v>#REF!</v>
      </c>
      <c r="K540" s="42" t="e">
        <f>IF(LEN(VLOOKUP($A540,#REF!,5,FALSE)),UPPER(RIGHT(VLOOKUP($A540,#REF!,5,FALSE),1)),"")</f>
        <v>#REF!</v>
      </c>
      <c r="L540" s="42" t="e">
        <f>IF(LEN(VLOOKUP($A540,#REF!,6,FALSE)),UPPER(RIGHT(VLOOKUP($A540,#REF!,6,FALSE),1)),"")</f>
        <v>#REF!</v>
      </c>
      <c r="M540" s="43" t="e">
        <f>IF(LEN(VLOOKUP($A540,#REF!,7,FALSE)),UPPER(RIGHT(VLOOKUP($A540,#REF!,7,FALSE),1)),"")</f>
        <v>#REF!</v>
      </c>
      <c r="N540" s="206"/>
      <c r="O540" s="206"/>
      <c r="P540" s="206"/>
      <c r="Q540" s="206"/>
      <c r="R540" s="206"/>
      <c r="S540" s="63" t="e">
        <f>HLOOKUP("Device Tree Pin Name",#REF!,MATCH($A540,#REF!,0),FALSE)</f>
        <v>#REF!</v>
      </c>
      <c r="T540" s="47" t="e">
        <f>HLOOKUP("power rail",#REF!,MATCH($A540,#REF!,0),FALSE)</f>
        <v>#REF!</v>
      </c>
      <c r="U540" s="62" t="e">
        <f>HLOOKUP("Wake Capable",#REF!,MATCH($A540,#REF!,0),FALSE)</f>
        <v>#REF!</v>
      </c>
      <c r="V540" s="62" t="e">
        <f>HLOOKUP("Strap",#REF!,MATCH($A540,#REF!,0),FALSE)</f>
        <v>#REF!</v>
      </c>
      <c r="W540" s="62"/>
      <c r="X540" s="62"/>
      <c r="Y540" s="62"/>
      <c r="Z540" s="47"/>
      <c r="AA540" s="47" t="e">
        <f>HLOOKUP("Pad type",#REF!,MATCH($A540,#REF!,0),FALSE)</f>
        <v>#REF!</v>
      </c>
      <c r="AB540" s="63"/>
      <c r="AC540" s="63" t="e">
        <f>HLOOKUP("POR Pin State",#REF!,MATCH($A540,#REF!,0),FALSE)</f>
        <v>#REF!</v>
      </c>
      <c r="AD540" s="207"/>
      <c r="AE540" s="208"/>
      <c r="AF540" s="208"/>
      <c r="AG540" s="208"/>
      <c r="AH540" s="209"/>
      <c r="AI540" s="209"/>
      <c r="AJ540" s="210"/>
      <c r="AK540" s="210"/>
      <c r="AL540" s="210"/>
      <c r="AM540" s="210"/>
      <c r="AN540" s="210"/>
      <c r="AO540" s="210"/>
      <c r="AP540" s="210"/>
      <c r="AQ540" s="215" t="s">
        <v>1227</v>
      </c>
      <c r="AR540" s="105"/>
      <c r="AS540" s="105"/>
      <c r="AT540" s="105"/>
      <c r="AU540" s="105"/>
      <c r="AV540" s="105"/>
      <c r="AW540" s="105"/>
      <c r="AX540" s="105"/>
      <c r="AY540" s="105"/>
      <c r="AZ540" s="105"/>
      <c r="BA540" s="105"/>
      <c r="BB540" s="218"/>
      <c r="BC540" s="105"/>
      <c r="BD540" s="250"/>
      <c r="BE540" s="252" t="s">
        <v>1228</v>
      </c>
      <c r="BF540" s="147" t="e">
        <f>VLOOKUP($A540,#REF!,34,FALSE)</f>
        <v>#REF!</v>
      </c>
      <c r="BG540" s="148" t="e">
        <f>VLOOKUP($A540,#REF!,22,FALSE)</f>
        <v>#REF!</v>
      </c>
      <c r="BH540" s="149"/>
    </row>
    <row r="541" s="5" customFormat="1" ht="12.95" customHeight="1" spans="1:60">
      <c r="A541" s="48" t="s">
        <v>1229</v>
      </c>
      <c r="B541" s="38" t="e">
        <f>VLOOKUP($A541,#REF!,34,FALSE)</f>
        <v>#REF!</v>
      </c>
      <c r="C541" s="39" t="str">
        <f t="shared" si="180"/>
        <v>unused_DDR_XM0_B2A_CS_CKE0</v>
      </c>
      <c r="D541" s="40" t="e">
        <f>IF(LEN(VLOOKUP($A541,#REF!,8,FALSE)),LEFT(VLOOKUP($A541,#REF!,8,FALSE),LEN(VLOOKUP($A541,#REF!,8,FALSE))-2),"")</f>
        <v>#REF!</v>
      </c>
      <c r="E541" s="41" t="e">
        <f>IF(LEN(VLOOKUP($A541,#REF!,4,FALSE)),IF(INDEX(#REF!,MATCH($A541,#REF!,0),1),LEFT(VLOOKUP($A541,#REF!,4,FALSE),LEN(VLOOKUP($A541,#REF!,4,FALSE))-2),CONCATENATE(LEFT(VLOOKUP($A541,#REF!,4,FALSE),LEN(VLOOKUP($A541,#REF!,4,FALSE))-2),"*")),"")</f>
        <v>#REF!</v>
      </c>
      <c r="F541" s="253"/>
      <c r="G541" s="42" t="e">
        <f>IF(LEN(VLOOKUP($A541,#REF!,6,FALSE)),IF(INDEX(#REF!,MATCH($A541,#REF!,0),3),LEFT(VLOOKUP($A541,#REF!,6,FALSE),LEN(VLOOKUP($A541,#REF!,6,FALSE))-2),CONCATENATE(LEFT(VLOOKUP($A541,#REF!,6,FALSE),LEN(VLOOKUP($A541,#REF!,6,FALSE))-2),"*")),"")</f>
        <v>#REF!</v>
      </c>
      <c r="H541" s="43" t="e">
        <f>IF(LEN(VLOOKUP($A541,#REF!,7,FALSE)),IF(INDEX(#REF!,MATCH($A541,#REF!,0),4),LEFT(VLOOKUP($A541,#REF!,7,FALSE),LEN(VLOOKUP($A541,#REF!,7,FALSE))-2),CONCATENATE(LEFT(VLOOKUP($A541,#REF!,7,FALSE),LEN(VLOOKUP($A541,#REF!,7,FALSE))-2),"*")),"")</f>
        <v>#REF!</v>
      </c>
      <c r="I541" s="54" t="e">
        <f>IF(LEN(VLOOKUP($A541,#REF!,8,FALSE)),UPPER(RIGHT(VLOOKUP($A541,#REF!,8,FALSE),1)),"")</f>
        <v>#REF!</v>
      </c>
      <c r="J541" s="42" t="e">
        <f>IF(LEN(VLOOKUP($A541,#REF!,4,FALSE)),UPPER(RIGHT(VLOOKUP($A541,#REF!,4,FALSE),1)),"")</f>
        <v>#REF!</v>
      </c>
      <c r="K541" s="42" t="e">
        <f>IF(LEN(VLOOKUP($A541,#REF!,5,FALSE)),UPPER(RIGHT(VLOOKUP($A541,#REF!,5,FALSE),1)),"")</f>
        <v>#REF!</v>
      </c>
      <c r="L541" s="42" t="e">
        <f>IF(LEN(VLOOKUP($A541,#REF!,6,FALSE)),UPPER(RIGHT(VLOOKUP($A541,#REF!,6,FALSE),1)),"")</f>
        <v>#REF!</v>
      </c>
      <c r="M541" s="43" t="e">
        <f>IF(LEN(VLOOKUP($A541,#REF!,7,FALSE)),UPPER(RIGHT(VLOOKUP($A541,#REF!,7,FALSE),1)),"")</f>
        <v>#REF!</v>
      </c>
      <c r="N541" s="206"/>
      <c r="O541" s="206"/>
      <c r="P541" s="206"/>
      <c r="Q541" s="206"/>
      <c r="R541" s="206"/>
      <c r="S541" s="63" t="e">
        <f>HLOOKUP("Device Tree Pin Name",#REF!,MATCH($A541,#REF!,0),FALSE)</f>
        <v>#REF!</v>
      </c>
      <c r="T541" s="47" t="e">
        <f>HLOOKUP("power rail",#REF!,MATCH($A541,#REF!,0),FALSE)</f>
        <v>#REF!</v>
      </c>
      <c r="U541" s="62" t="e">
        <f>HLOOKUP("Wake Capable",#REF!,MATCH($A541,#REF!,0),FALSE)</f>
        <v>#REF!</v>
      </c>
      <c r="V541" s="62" t="e">
        <f>HLOOKUP("Strap",#REF!,MATCH($A541,#REF!,0),FALSE)</f>
        <v>#REF!</v>
      </c>
      <c r="W541" s="62"/>
      <c r="X541" s="62"/>
      <c r="Y541" s="62"/>
      <c r="Z541" s="47"/>
      <c r="AA541" s="47" t="e">
        <f>HLOOKUP("Pad type",#REF!,MATCH($A541,#REF!,0),FALSE)</f>
        <v>#REF!</v>
      </c>
      <c r="AB541" s="63"/>
      <c r="AC541" s="63" t="e">
        <f>HLOOKUP("POR Pin State",#REF!,MATCH($A541,#REF!,0),FALSE)</f>
        <v>#REF!</v>
      </c>
      <c r="AD541" s="207"/>
      <c r="AE541" s="208"/>
      <c r="AF541" s="208"/>
      <c r="AG541" s="208"/>
      <c r="AH541" s="209"/>
      <c r="AI541" s="209"/>
      <c r="AJ541" s="210"/>
      <c r="AK541" s="210"/>
      <c r="AL541" s="210"/>
      <c r="AM541" s="210"/>
      <c r="AN541" s="210"/>
      <c r="AO541" s="210"/>
      <c r="AP541" s="210"/>
      <c r="AQ541" s="215" t="s">
        <v>1229</v>
      </c>
      <c r="AR541" s="105"/>
      <c r="AS541" s="105"/>
      <c r="AT541" s="105"/>
      <c r="AU541" s="105"/>
      <c r="AV541" s="105"/>
      <c r="AW541" s="105"/>
      <c r="AX541" s="105"/>
      <c r="AY541" s="105"/>
      <c r="AZ541" s="105"/>
      <c r="BA541" s="105"/>
      <c r="BB541" s="218"/>
      <c r="BC541" s="105"/>
      <c r="BD541" s="250"/>
      <c r="BE541" s="252" t="s">
        <v>1230</v>
      </c>
      <c r="BF541" s="147" t="e">
        <f>VLOOKUP($A541,#REF!,34,FALSE)</f>
        <v>#REF!</v>
      </c>
      <c r="BG541" s="148" t="e">
        <f>VLOOKUP($A541,#REF!,22,FALSE)</f>
        <v>#REF!</v>
      </c>
      <c r="BH541" s="149"/>
    </row>
    <row r="542" s="5" customFormat="1" ht="12.95" customHeight="1" spans="1:60">
      <c r="A542" s="48" t="s">
        <v>1231</v>
      </c>
      <c r="B542" s="38" t="e">
        <f>VLOOKUP($A542,#REF!,34,FALSE)</f>
        <v>#REF!</v>
      </c>
      <c r="C542" s="39" t="str">
        <f t="shared" si="180"/>
        <v>unused_DDR_XM0_B2A_CS_CKE1</v>
      </c>
      <c r="D542" s="40" t="e">
        <f>IF(LEN(VLOOKUP($A542,#REF!,8,FALSE)),LEFT(VLOOKUP($A542,#REF!,8,FALSE),LEN(VLOOKUP($A542,#REF!,8,FALSE))-2),"")</f>
        <v>#REF!</v>
      </c>
      <c r="E542" s="41" t="e">
        <f>IF(LEN(VLOOKUP($A542,#REF!,4,FALSE)),IF(INDEX(#REF!,MATCH($A542,#REF!,0),1),LEFT(VLOOKUP($A542,#REF!,4,FALSE),LEN(VLOOKUP($A542,#REF!,4,FALSE))-2),CONCATENATE(LEFT(VLOOKUP($A542,#REF!,4,FALSE),LEN(VLOOKUP($A542,#REF!,4,FALSE))-2),"*")),"")</f>
        <v>#REF!</v>
      </c>
      <c r="F542" s="253"/>
      <c r="G542" s="42" t="e">
        <f>IF(LEN(VLOOKUP($A542,#REF!,6,FALSE)),IF(INDEX(#REF!,MATCH($A542,#REF!,0),3),LEFT(VLOOKUP($A542,#REF!,6,FALSE),LEN(VLOOKUP($A542,#REF!,6,FALSE))-2),CONCATENATE(LEFT(VLOOKUP($A542,#REF!,6,FALSE),LEN(VLOOKUP($A542,#REF!,6,FALSE))-2),"*")),"")</f>
        <v>#REF!</v>
      </c>
      <c r="H542" s="43" t="e">
        <f>IF(LEN(VLOOKUP($A542,#REF!,7,FALSE)),IF(INDEX(#REF!,MATCH($A542,#REF!,0),4),LEFT(VLOOKUP($A542,#REF!,7,FALSE),LEN(VLOOKUP($A542,#REF!,7,FALSE))-2),CONCATENATE(LEFT(VLOOKUP($A542,#REF!,7,FALSE),LEN(VLOOKUP($A542,#REF!,7,FALSE))-2),"*")),"")</f>
        <v>#REF!</v>
      </c>
      <c r="I542" s="54" t="e">
        <f>IF(LEN(VLOOKUP($A542,#REF!,8,FALSE)),UPPER(RIGHT(VLOOKUP($A542,#REF!,8,FALSE),1)),"")</f>
        <v>#REF!</v>
      </c>
      <c r="J542" s="42" t="e">
        <f>IF(LEN(VLOOKUP($A542,#REF!,4,FALSE)),UPPER(RIGHT(VLOOKUP($A542,#REF!,4,FALSE),1)),"")</f>
        <v>#REF!</v>
      </c>
      <c r="K542" s="42" t="e">
        <f>IF(LEN(VLOOKUP($A542,#REF!,5,FALSE)),UPPER(RIGHT(VLOOKUP($A542,#REF!,5,FALSE),1)),"")</f>
        <v>#REF!</v>
      </c>
      <c r="L542" s="42" t="e">
        <f>IF(LEN(VLOOKUP($A542,#REF!,6,FALSE)),UPPER(RIGHT(VLOOKUP($A542,#REF!,6,FALSE),1)),"")</f>
        <v>#REF!</v>
      </c>
      <c r="M542" s="43" t="e">
        <f>IF(LEN(VLOOKUP($A542,#REF!,7,FALSE)),UPPER(RIGHT(VLOOKUP($A542,#REF!,7,FALSE),1)),"")</f>
        <v>#REF!</v>
      </c>
      <c r="N542" s="206"/>
      <c r="O542" s="206"/>
      <c r="P542" s="206"/>
      <c r="Q542" s="206"/>
      <c r="R542" s="206"/>
      <c r="S542" s="63" t="e">
        <f>HLOOKUP("Device Tree Pin Name",#REF!,MATCH($A542,#REF!,0),FALSE)</f>
        <v>#REF!</v>
      </c>
      <c r="T542" s="47" t="e">
        <f>HLOOKUP("power rail",#REF!,MATCH($A542,#REF!,0),FALSE)</f>
        <v>#REF!</v>
      </c>
      <c r="U542" s="62" t="e">
        <f>HLOOKUP("Wake Capable",#REF!,MATCH($A542,#REF!,0),FALSE)</f>
        <v>#REF!</v>
      </c>
      <c r="V542" s="62" t="e">
        <f>HLOOKUP("Strap",#REF!,MATCH($A542,#REF!,0),FALSE)</f>
        <v>#REF!</v>
      </c>
      <c r="W542" s="62"/>
      <c r="X542" s="62"/>
      <c r="Y542" s="62"/>
      <c r="Z542" s="47"/>
      <c r="AA542" s="47" t="e">
        <f>HLOOKUP("Pad type",#REF!,MATCH($A542,#REF!,0),FALSE)</f>
        <v>#REF!</v>
      </c>
      <c r="AB542" s="63"/>
      <c r="AC542" s="63" t="e">
        <f>HLOOKUP("POR Pin State",#REF!,MATCH($A542,#REF!,0),FALSE)</f>
        <v>#REF!</v>
      </c>
      <c r="AD542" s="207"/>
      <c r="AE542" s="208"/>
      <c r="AF542" s="208"/>
      <c r="AG542" s="208"/>
      <c r="AH542" s="209"/>
      <c r="AI542" s="209"/>
      <c r="AJ542" s="210"/>
      <c r="AK542" s="210"/>
      <c r="AL542" s="210"/>
      <c r="AM542" s="210"/>
      <c r="AN542" s="210"/>
      <c r="AO542" s="210"/>
      <c r="AP542" s="210"/>
      <c r="AQ542" s="215" t="s">
        <v>1231</v>
      </c>
      <c r="AR542" s="105"/>
      <c r="AS542" s="105"/>
      <c r="AT542" s="105"/>
      <c r="AU542" s="105"/>
      <c r="AV542" s="105"/>
      <c r="AW542" s="105"/>
      <c r="AX542" s="105"/>
      <c r="AY542" s="105"/>
      <c r="AZ542" s="105"/>
      <c r="BA542" s="105"/>
      <c r="BB542" s="218"/>
      <c r="BC542" s="105"/>
      <c r="BD542" s="250"/>
      <c r="BE542" s="252" t="s">
        <v>1232</v>
      </c>
      <c r="BF542" s="147" t="e">
        <f>VLOOKUP($A542,#REF!,34,FALSE)</f>
        <v>#REF!</v>
      </c>
      <c r="BG542" s="148" t="e">
        <f>VLOOKUP($A542,#REF!,22,FALSE)</f>
        <v>#REF!</v>
      </c>
      <c r="BH542" s="149"/>
    </row>
    <row r="543" s="5" customFormat="1" ht="12.95" customHeight="1" spans="1:60">
      <c r="A543" s="48" t="s">
        <v>1233</v>
      </c>
      <c r="B543" s="38" t="e">
        <f>VLOOKUP($A543,#REF!,34,FALSE)</f>
        <v>#REF!</v>
      </c>
      <c r="C543" s="39" t="str">
        <f t="shared" si="180"/>
        <v>unused_DDR_XM0_B2B_CS_CKE0</v>
      </c>
      <c r="D543" s="40" t="e">
        <f>IF(LEN(VLOOKUP($A543,#REF!,8,FALSE)),LEFT(VLOOKUP($A543,#REF!,8,FALSE),LEN(VLOOKUP($A543,#REF!,8,FALSE))-2),"")</f>
        <v>#REF!</v>
      </c>
      <c r="E543" s="41" t="e">
        <f>IF(LEN(VLOOKUP($A543,#REF!,4,FALSE)),IF(INDEX(#REF!,MATCH($A543,#REF!,0),1),LEFT(VLOOKUP($A543,#REF!,4,FALSE),LEN(VLOOKUP($A543,#REF!,4,FALSE))-2),CONCATENATE(LEFT(VLOOKUP($A543,#REF!,4,FALSE),LEN(VLOOKUP($A543,#REF!,4,FALSE))-2),"*")),"")</f>
        <v>#REF!</v>
      </c>
      <c r="F543" s="253"/>
      <c r="G543" s="42" t="e">
        <f>IF(LEN(VLOOKUP($A543,#REF!,6,FALSE)),IF(INDEX(#REF!,MATCH($A543,#REF!,0),3),LEFT(VLOOKUP($A543,#REF!,6,FALSE),LEN(VLOOKUP($A543,#REF!,6,FALSE))-2),CONCATENATE(LEFT(VLOOKUP($A543,#REF!,6,FALSE),LEN(VLOOKUP($A543,#REF!,6,FALSE))-2),"*")),"")</f>
        <v>#REF!</v>
      </c>
      <c r="H543" s="43" t="e">
        <f>IF(LEN(VLOOKUP($A543,#REF!,7,FALSE)),IF(INDEX(#REF!,MATCH($A543,#REF!,0),4),LEFT(VLOOKUP($A543,#REF!,7,FALSE),LEN(VLOOKUP($A543,#REF!,7,FALSE))-2),CONCATENATE(LEFT(VLOOKUP($A543,#REF!,7,FALSE),LEN(VLOOKUP($A543,#REF!,7,FALSE))-2),"*")),"")</f>
        <v>#REF!</v>
      </c>
      <c r="I543" s="54" t="e">
        <f>IF(LEN(VLOOKUP($A543,#REF!,8,FALSE)),UPPER(RIGHT(VLOOKUP($A543,#REF!,8,FALSE),1)),"")</f>
        <v>#REF!</v>
      </c>
      <c r="J543" s="42" t="e">
        <f>IF(LEN(VLOOKUP($A543,#REF!,4,FALSE)),UPPER(RIGHT(VLOOKUP($A543,#REF!,4,FALSE),1)),"")</f>
        <v>#REF!</v>
      </c>
      <c r="K543" s="42" t="e">
        <f>IF(LEN(VLOOKUP($A543,#REF!,5,FALSE)),UPPER(RIGHT(VLOOKUP($A543,#REF!,5,FALSE),1)),"")</f>
        <v>#REF!</v>
      </c>
      <c r="L543" s="42" t="e">
        <f>IF(LEN(VLOOKUP($A543,#REF!,6,FALSE)),UPPER(RIGHT(VLOOKUP($A543,#REF!,6,FALSE),1)),"")</f>
        <v>#REF!</v>
      </c>
      <c r="M543" s="43" t="e">
        <f>IF(LEN(VLOOKUP($A543,#REF!,7,FALSE)),UPPER(RIGHT(VLOOKUP($A543,#REF!,7,FALSE),1)),"")</f>
        <v>#REF!</v>
      </c>
      <c r="N543" s="206"/>
      <c r="O543" s="206"/>
      <c r="P543" s="206"/>
      <c r="Q543" s="206"/>
      <c r="R543" s="206"/>
      <c r="S543" s="63" t="e">
        <f>HLOOKUP("Device Tree Pin Name",#REF!,MATCH($A543,#REF!,0),FALSE)</f>
        <v>#REF!</v>
      </c>
      <c r="T543" s="47" t="e">
        <f>HLOOKUP("power rail",#REF!,MATCH($A543,#REF!,0),FALSE)</f>
        <v>#REF!</v>
      </c>
      <c r="U543" s="62" t="e">
        <f>HLOOKUP("Wake Capable",#REF!,MATCH($A543,#REF!,0),FALSE)</f>
        <v>#REF!</v>
      </c>
      <c r="V543" s="62" t="e">
        <f>HLOOKUP("Strap",#REF!,MATCH($A543,#REF!,0),FALSE)</f>
        <v>#REF!</v>
      </c>
      <c r="W543" s="62"/>
      <c r="X543" s="62"/>
      <c r="Y543" s="62"/>
      <c r="Z543" s="47"/>
      <c r="AA543" s="47" t="e">
        <f>HLOOKUP("Pad type",#REF!,MATCH($A543,#REF!,0),FALSE)</f>
        <v>#REF!</v>
      </c>
      <c r="AB543" s="63"/>
      <c r="AC543" s="63" t="e">
        <f>HLOOKUP("POR Pin State",#REF!,MATCH($A543,#REF!,0),FALSE)</f>
        <v>#REF!</v>
      </c>
      <c r="AD543" s="207"/>
      <c r="AE543" s="208"/>
      <c r="AF543" s="208"/>
      <c r="AG543" s="208"/>
      <c r="AH543" s="209"/>
      <c r="AI543" s="209"/>
      <c r="AJ543" s="210"/>
      <c r="AK543" s="210"/>
      <c r="AL543" s="210"/>
      <c r="AM543" s="210"/>
      <c r="AN543" s="210"/>
      <c r="AO543" s="210"/>
      <c r="AP543" s="210"/>
      <c r="AQ543" s="215" t="s">
        <v>1233</v>
      </c>
      <c r="AR543" s="105"/>
      <c r="AS543" s="105"/>
      <c r="AT543" s="105"/>
      <c r="AU543" s="105"/>
      <c r="AV543" s="105"/>
      <c r="AW543" s="105"/>
      <c r="AX543" s="105"/>
      <c r="AY543" s="105"/>
      <c r="AZ543" s="105"/>
      <c r="BA543" s="105"/>
      <c r="BB543" s="218"/>
      <c r="BC543" s="105"/>
      <c r="BD543" s="250"/>
      <c r="BE543" s="252" t="s">
        <v>1234</v>
      </c>
      <c r="BF543" s="147" t="e">
        <f>VLOOKUP($A543,#REF!,34,FALSE)</f>
        <v>#REF!</v>
      </c>
      <c r="BG543" s="148" t="e">
        <f>VLOOKUP($A543,#REF!,22,FALSE)</f>
        <v>#REF!</v>
      </c>
      <c r="BH543" s="149"/>
    </row>
    <row r="544" s="5" customFormat="1" ht="12.95" customHeight="1" spans="1:60">
      <c r="A544" s="48" t="s">
        <v>1235</v>
      </c>
      <c r="B544" s="38" t="e">
        <f>VLOOKUP($A544,#REF!,34,FALSE)</f>
        <v>#REF!</v>
      </c>
      <c r="C544" s="39" t="str">
        <f t="shared" si="180"/>
        <v>unused_DDR_XM0_B2B_CS_CKE1</v>
      </c>
      <c r="D544" s="40" t="e">
        <f>IF(LEN(VLOOKUP($A544,#REF!,8,FALSE)),LEFT(VLOOKUP($A544,#REF!,8,FALSE),LEN(VLOOKUP($A544,#REF!,8,FALSE))-2),"")</f>
        <v>#REF!</v>
      </c>
      <c r="E544" s="41" t="e">
        <f>IF(LEN(VLOOKUP($A544,#REF!,4,FALSE)),IF(INDEX(#REF!,MATCH($A544,#REF!,0),1),LEFT(VLOOKUP($A544,#REF!,4,FALSE),LEN(VLOOKUP($A544,#REF!,4,FALSE))-2),CONCATENATE(LEFT(VLOOKUP($A544,#REF!,4,FALSE),LEN(VLOOKUP($A544,#REF!,4,FALSE))-2),"*")),"")</f>
        <v>#REF!</v>
      </c>
      <c r="F544" s="253"/>
      <c r="G544" s="42" t="e">
        <f>IF(LEN(VLOOKUP($A544,#REF!,6,FALSE)),IF(INDEX(#REF!,MATCH($A544,#REF!,0),3),LEFT(VLOOKUP($A544,#REF!,6,FALSE),LEN(VLOOKUP($A544,#REF!,6,FALSE))-2),CONCATENATE(LEFT(VLOOKUP($A544,#REF!,6,FALSE),LEN(VLOOKUP($A544,#REF!,6,FALSE))-2),"*")),"")</f>
        <v>#REF!</v>
      </c>
      <c r="H544" s="43" t="e">
        <f>IF(LEN(VLOOKUP($A544,#REF!,7,FALSE)),IF(INDEX(#REF!,MATCH($A544,#REF!,0),4),LEFT(VLOOKUP($A544,#REF!,7,FALSE),LEN(VLOOKUP($A544,#REF!,7,FALSE))-2),CONCATENATE(LEFT(VLOOKUP($A544,#REF!,7,FALSE),LEN(VLOOKUP($A544,#REF!,7,FALSE))-2),"*")),"")</f>
        <v>#REF!</v>
      </c>
      <c r="I544" s="54" t="e">
        <f>IF(LEN(VLOOKUP($A544,#REF!,8,FALSE)),UPPER(RIGHT(VLOOKUP($A544,#REF!,8,FALSE),1)),"")</f>
        <v>#REF!</v>
      </c>
      <c r="J544" s="42" t="e">
        <f>IF(LEN(VLOOKUP($A544,#REF!,4,FALSE)),UPPER(RIGHT(VLOOKUP($A544,#REF!,4,FALSE),1)),"")</f>
        <v>#REF!</v>
      </c>
      <c r="K544" s="42" t="e">
        <f>IF(LEN(VLOOKUP($A544,#REF!,5,FALSE)),UPPER(RIGHT(VLOOKUP($A544,#REF!,5,FALSE),1)),"")</f>
        <v>#REF!</v>
      </c>
      <c r="L544" s="42" t="e">
        <f>IF(LEN(VLOOKUP($A544,#REF!,6,FALSE)),UPPER(RIGHT(VLOOKUP($A544,#REF!,6,FALSE),1)),"")</f>
        <v>#REF!</v>
      </c>
      <c r="M544" s="43" t="e">
        <f>IF(LEN(VLOOKUP($A544,#REF!,7,FALSE)),UPPER(RIGHT(VLOOKUP($A544,#REF!,7,FALSE),1)),"")</f>
        <v>#REF!</v>
      </c>
      <c r="N544" s="206"/>
      <c r="O544" s="206"/>
      <c r="P544" s="206"/>
      <c r="Q544" s="206"/>
      <c r="R544" s="206"/>
      <c r="S544" s="63" t="e">
        <f>HLOOKUP("Device Tree Pin Name",#REF!,MATCH($A544,#REF!,0),FALSE)</f>
        <v>#REF!</v>
      </c>
      <c r="T544" s="47" t="e">
        <f>HLOOKUP("power rail",#REF!,MATCH($A544,#REF!,0),FALSE)</f>
        <v>#REF!</v>
      </c>
      <c r="U544" s="62" t="e">
        <f>HLOOKUP("Wake Capable",#REF!,MATCH($A544,#REF!,0),FALSE)</f>
        <v>#REF!</v>
      </c>
      <c r="V544" s="62" t="e">
        <f>HLOOKUP("Strap",#REF!,MATCH($A544,#REF!,0),FALSE)</f>
        <v>#REF!</v>
      </c>
      <c r="W544" s="62"/>
      <c r="X544" s="62"/>
      <c r="Y544" s="62"/>
      <c r="Z544" s="47"/>
      <c r="AA544" s="47" t="e">
        <f>HLOOKUP("Pad type",#REF!,MATCH($A544,#REF!,0),FALSE)</f>
        <v>#REF!</v>
      </c>
      <c r="AB544" s="63"/>
      <c r="AC544" s="63" t="e">
        <f>HLOOKUP("POR Pin State",#REF!,MATCH($A544,#REF!,0),FALSE)</f>
        <v>#REF!</v>
      </c>
      <c r="AD544" s="207"/>
      <c r="AE544" s="208"/>
      <c r="AF544" s="208"/>
      <c r="AG544" s="208"/>
      <c r="AH544" s="209"/>
      <c r="AI544" s="209"/>
      <c r="AJ544" s="210"/>
      <c r="AK544" s="210"/>
      <c r="AL544" s="210"/>
      <c r="AM544" s="210"/>
      <c r="AN544" s="210"/>
      <c r="AO544" s="210"/>
      <c r="AP544" s="210"/>
      <c r="AQ544" s="215" t="s">
        <v>1235</v>
      </c>
      <c r="AR544" s="105"/>
      <c r="AS544" s="105"/>
      <c r="AT544" s="105"/>
      <c r="AU544" s="105"/>
      <c r="AV544" s="105"/>
      <c r="AW544" s="105"/>
      <c r="AX544" s="105"/>
      <c r="AY544" s="105"/>
      <c r="AZ544" s="105"/>
      <c r="BA544" s="105"/>
      <c r="BB544" s="218"/>
      <c r="BC544" s="105"/>
      <c r="BD544" s="250"/>
      <c r="BE544" s="252" t="s">
        <v>1236</v>
      </c>
      <c r="BF544" s="147" t="e">
        <f>VLOOKUP($A544,#REF!,34,FALSE)</f>
        <v>#REF!</v>
      </c>
      <c r="BG544" s="148" t="e">
        <f>VLOOKUP($A544,#REF!,22,FALSE)</f>
        <v>#REF!</v>
      </c>
      <c r="BH544" s="149"/>
    </row>
    <row r="545" s="5" customFormat="1" ht="12.95" customHeight="1" spans="1:60">
      <c r="A545" s="48" t="s">
        <v>1237</v>
      </c>
      <c r="B545" s="38" t="e">
        <f>VLOOKUP($A545,#REF!,34,FALSE)</f>
        <v>#REF!</v>
      </c>
      <c r="C545" s="39" t="str">
        <f t="shared" si="180"/>
        <v>unused_DDR_XM0_B2A_CLK_P</v>
      </c>
      <c r="D545" s="40" t="e">
        <f>IF(LEN(VLOOKUP($A545,#REF!,8,FALSE)),LEFT(VLOOKUP($A545,#REF!,8,FALSE),LEN(VLOOKUP($A545,#REF!,8,FALSE))-2),"")</f>
        <v>#REF!</v>
      </c>
      <c r="E545" s="41" t="e">
        <f>IF(LEN(VLOOKUP($A545,#REF!,4,FALSE)),IF(INDEX(#REF!,MATCH($A545,#REF!,0),1),LEFT(VLOOKUP($A545,#REF!,4,FALSE),LEN(VLOOKUP($A545,#REF!,4,FALSE))-2),CONCATENATE(LEFT(VLOOKUP($A545,#REF!,4,FALSE),LEN(VLOOKUP($A545,#REF!,4,FALSE))-2),"*")),"")</f>
        <v>#REF!</v>
      </c>
      <c r="F545" s="42" t="e">
        <f>IF(LEN(VLOOKUP($A545,#REF!,5,FALSE)),IF(INDEX(#REF!,MATCH($A545,#REF!,0),2),LEFT(VLOOKUP($A545,#REF!,5,FALSE),LEN(VLOOKUP($A545,#REF!,5,FALSE))-2),CONCATENATE(LEFT(VLOOKUP($A545,#REF!,5,FALSE),LEN(VLOOKUP($A545,#REF!,5,FALSE))-2),"*")),"")</f>
        <v>#REF!</v>
      </c>
      <c r="G545" s="42" t="e">
        <f>IF(LEN(VLOOKUP($A545,#REF!,6,FALSE)),IF(INDEX(#REF!,MATCH($A545,#REF!,0),3),LEFT(VLOOKUP($A545,#REF!,6,FALSE),LEN(VLOOKUP($A545,#REF!,6,FALSE))-2),CONCATENATE(LEFT(VLOOKUP($A545,#REF!,6,FALSE),LEN(VLOOKUP($A545,#REF!,6,FALSE))-2),"*")),"")</f>
        <v>#REF!</v>
      </c>
      <c r="H545" s="43" t="e">
        <f>IF(LEN(VLOOKUP($A545,#REF!,7,FALSE)),IF(INDEX(#REF!,MATCH($A545,#REF!,0),4),LEFT(VLOOKUP($A545,#REF!,7,FALSE),LEN(VLOOKUP($A545,#REF!,7,FALSE))-2),CONCATENATE(LEFT(VLOOKUP($A545,#REF!,7,FALSE),LEN(VLOOKUP($A545,#REF!,7,FALSE))-2),"*")),"")</f>
        <v>#REF!</v>
      </c>
      <c r="I545" s="54" t="e">
        <f>IF(LEN(VLOOKUP($A545,#REF!,8,FALSE)),UPPER(RIGHT(VLOOKUP($A545,#REF!,8,FALSE),1)),"")</f>
        <v>#REF!</v>
      </c>
      <c r="J545" s="42" t="e">
        <f>IF(LEN(VLOOKUP($A545,#REF!,4,FALSE)),UPPER(RIGHT(VLOOKUP($A545,#REF!,4,FALSE),1)),"")</f>
        <v>#REF!</v>
      </c>
      <c r="K545" s="42" t="e">
        <f>IF(LEN(VLOOKUP($A545,#REF!,5,FALSE)),UPPER(RIGHT(VLOOKUP($A545,#REF!,5,FALSE),1)),"")</f>
        <v>#REF!</v>
      </c>
      <c r="L545" s="42" t="e">
        <f>IF(LEN(VLOOKUP($A545,#REF!,6,FALSE)),UPPER(RIGHT(VLOOKUP($A545,#REF!,6,FALSE),1)),"")</f>
        <v>#REF!</v>
      </c>
      <c r="M545" s="43" t="e">
        <f>IF(LEN(VLOOKUP($A545,#REF!,7,FALSE)),UPPER(RIGHT(VLOOKUP($A545,#REF!,7,FALSE),1)),"")</f>
        <v>#REF!</v>
      </c>
      <c r="N545" s="206"/>
      <c r="O545" s="206"/>
      <c r="P545" s="206"/>
      <c r="Q545" s="206"/>
      <c r="R545" s="206"/>
      <c r="S545" s="63" t="e">
        <f>HLOOKUP("Device Tree Pin Name",#REF!,MATCH($A545,#REF!,0),FALSE)</f>
        <v>#REF!</v>
      </c>
      <c r="T545" s="47" t="e">
        <f>HLOOKUP("power rail",#REF!,MATCH($A545,#REF!,0),FALSE)</f>
        <v>#REF!</v>
      </c>
      <c r="U545" s="62" t="e">
        <f>HLOOKUP("Wake Capable",#REF!,MATCH($A545,#REF!,0),FALSE)</f>
        <v>#REF!</v>
      </c>
      <c r="V545" s="62" t="e">
        <f>HLOOKUP("Strap",#REF!,MATCH($A545,#REF!,0),FALSE)</f>
        <v>#REF!</v>
      </c>
      <c r="W545" s="62"/>
      <c r="X545" s="62"/>
      <c r="Y545" s="62"/>
      <c r="Z545" s="47"/>
      <c r="AA545" s="47" t="e">
        <f>HLOOKUP("Pad type",#REF!,MATCH($A545,#REF!,0),FALSE)</f>
        <v>#REF!</v>
      </c>
      <c r="AB545" s="63"/>
      <c r="AC545" s="63" t="e">
        <f>HLOOKUP("POR Pin State",#REF!,MATCH($A545,#REF!,0),FALSE)</f>
        <v>#REF!</v>
      </c>
      <c r="AD545" s="207"/>
      <c r="AE545" s="208"/>
      <c r="AF545" s="208"/>
      <c r="AG545" s="208"/>
      <c r="AH545" s="209"/>
      <c r="AI545" s="209"/>
      <c r="AJ545" s="210"/>
      <c r="AK545" s="210"/>
      <c r="AL545" s="210"/>
      <c r="AM545" s="210"/>
      <c r="AN545" s="210"/>
      <c r="AO545" s="210"/>
      <c r="AP545" s="210"/>
      <c r="AQ545" s="215" t="s">
        <v>1237</v>
      </c>
      <c r="AR545" s="105"/>
      <c r="AS545" s="105"/>
      <c r="AT545" s="105"/>
      <c r="AU545" s="105"/>
      <c r="AV545" s="105"/>
      <c r="AW545" s="105"/>
      <c r="AX545" s="105"/>
      <c r="AY545" s="105"/>
      <c r="AZ545" s="105"/>
      <c r="BA545" s="105"/>
      <c r="BB545" s="218"/>
      <c r="BC545" s="105"/>
      <c r="BD545" s="250"/>
      <c r="BE545" s="252" t="s">
        <v>1238</v>
      </c>
      <c r="BF545" s="147" t="e">
        <f>VLOOKUP($A545,#REF!,34,FALSE)</f>
        <v>#REF!</v>
      </c>
      <c r="BG545" s="148" t="e">
        <f>VLOOKUP($A545,#REF!,22,FALSE)</f>
        <v>#REF!</v>
      </c>
      <c r="BH545" s="149"/>
    </row>
    <row r="546" s="5" customFormat="1" ht="12.95" customHeight="1" spans="1:60">
      <c r="A546" s="10" t="s">
        <v>1239</v>
      </c>
      <c r="B546" s="38" t="e">
        <f>VLOOKUP($A546,#REF!,34,FALSE)</f>
        <v>#REF!</v>
      </c>
      <c r="C546" s="39" t="str">
        <f t="shared" si="180"/>
        <v>unused_DDR_XM0_B2A_CLK_N</v>
      </c>
      <c r="D546" s="40" t="e">
        <f>IF(LEN(VLOOKUP($A546,#REF!,8,FALSE)),LEFT(VLOOKUP($A546,#REF!,8,FALSE),LEN(VLOOKUP($A546,#REF!,8,FALSE))-2),"")</f>
        <v>#REF!</v>
      </c>
      <c r="E546" s="41" t="e">
        <f>IF(LEN(VLOOKUP($A546,#REF!,4,FALSE)),IF(INDEX(#REF!,MATCH($A546,#REF!,0),1),LEFT(VLOOKUP($A546,#REF!,4,FALSE),LEN(VLOOKUP($A546,#REF!,4,FALSE))-2),CONCATENATE(LEFT(VLOOKUP($A546,#REF!,4,FALSE),LEN(VLOOKUP($A546,#REF!,4,FALSE))-2),"*")),"")</f>
        <v>#REF!</v>
      </c>
      <c r="F546" s="42" t="e">
        <f>IF(LEN(VLOOKUP($A546,#REF!,5,FALSE)),IF(INDEX(#REF!,MATCH($A546,#REF!,0),2),LEFT(VLOOKUP($A546,#REF!,5,FALSE),LEN(VLOOKUP($A546,#REF!,5,FALSE))-2),CONCATENATE(LEFT(VLOOKUP($A546,#REF!,5,FALSE),LEN(VLOOKUP($A546,#REF!,5,FALSE))-2),"*")),"")</f>
        <v>#REF!</v>
      </c>
      <c r="G546" s="42" t="e">
        <f>IF(LEN(VLOOKUP($A546,#REF!,6,FALSE)),IF(INDEX(#REF!,MATCH($A546,#REF!,0),3),LEFT(VLOOKUP($A546,#REF!,6,FALSE),LEN(VLOOKUP($A546,#REF!,6,FALSE))-2),CONCATENATE(LEFT(VLOOKUP($A546,#REF!,6,FALSE),LEN(VLOOKUP($A546,#REF!,6,FALSE))-2),"*")),"")</f>
        <v>#REF!</v>
      </c>
      <c r="H546" s="43" t="e">
        <f>IF(LEN(VLOOKUP($A546,#REF!,7,FALSE)),IF(INDEX(#REF!,MATCH($A546,#REF!,0),4),LEFT(VLOOKUP($A546,#REF!,7,FALSE),LEN(VLOOKUP($A546,#REF!,7,FALSE))-2),CONCATENATE(LEFT(VLOOKUP($A546,#REF!,7,FALSE),LEN(VLOOKUP($A546,#REF!,7,FALSE))-2),"*")),"")</f>
        <v>#REF!</v>
      </c>
      <c r="I546" s="54" t="e">
        <f>IF(LEN(VLOOKUP($A546,#REF!,8,FALSE)),UPPER(RIGHT(VLOOKUP($A546,#REF!,8,FALSE),1)),"")</f>
        <v>#REF!</v>
      </c>
      <c r="J546" s="42" t="e">
        <f>IF(LEN(VLOOKUP($A546,#REF!,4,FALSE)),UPPER(RIGHT(VLOOKUP($A546,#REF!,4,FALSE),1)),"")</f>
        <v>#REF!</v>
      </c>
      <c r="K546" s="42" t="e">
        <f>IF(LEN(VLOOKUP($A546,#REF!,5,FALSE)),UPPER(RIGHT(VLOOKUP($A546,#REF!,5,FALSE),1)),"")</f>
        <v>#REF!</v>
      </c>
      <c r="L546" s="42" t="e">
        <f>IF(LEN(VLOOKUP($A546,#REF!,6,FALSE)),UPPER(RIGHT(VLOOKUP($A546,#REF!,6,FALSE),1)),"")</f>
        <v>#REF!</v>
      </c>
      <c r="M546" s="43" t="e">
        <f>IF(LEN(VLOOKUP($A546,#REF!,7,FALSE)),UPPER(RIGHT(VLOOKUP($A546,#REF!,7,FALSE),1)),"")</f>
        <v>#REF!</v>
      </c>
      <c r="N546" s="206"/>
      <c r="O546" s="206"/>
      <c r="P546" s="206"/>
      <c r="Q546" s="206"/>
      <c r="R546" s="206"/>
      <c r="S546" s="63" t="e">
        <f>HLOOKUP("Device Tree Pin Name",#REF!,MATCH($A546,#REF!,0),FALSE)</f>
        <v>#REF!</v>
      </c>
      <c r="T546" s="47" t="e">
        <f>HLOOKUP("power rail",#REF!,MATCH($A546,#REF!,0),FALSE)</f>
        <v>#REF!</v>
      </c>
      <c r="U546" s="62" t="e">
        <f>HLOOKUP("Wake Capable",#REF!,MATCH($A546,#REF!,0),FALSE)</f>
        <v>#REF!</v>
      </c>
      <c r="V546" s="62" t="e">
        <f>HLOOKUP("Strap",#REF!,MATCH($A546,#REF!,0),FALSE)</f>
        <v>#REF!</v>
      </c>
      <c r="W546" s="62"/>
      <c r="X546" s="62"/>
      <c r="Y546" s="62"/>
      <c r="Z546" s="47"/>
      <c r="AA546" s="47" t="e">
        <f>HLOOKUP("Pad type",#REF!,MATCH($A546,#REF!,0),FALSE)</f>
        <v>#REF!</v>
      </c>
      <c r="AB546" s="63"/>
      <c r="AC546" s="63" t="e">
        <f>HLOOKUP("POR Pin State",#REF!,MATCH($A546,#REF!,0),FALSE)</f>
        <v>#REF!</v>
      </c>
      <c r="AD546" s="207"/>
      <c r="AE546" s="208"/>
      <c r="AF546" s="208"/>
      <c r="AG546" s="208"/>
      <c r="AH546" s="209"/>
      <c r="AI546" s="209"/>
      <c r="AJ546" s="210"/>
      <c r="AK546" s="210"/>
      <c r="AL546" s="210"/>
      <c r="AM546" s="210"/>
      <c r="AN546" s="210"/>
      <c r="AO546" s="210"/>
      <c r="AP546" s="210"/>
      <c r="AQ546" s="215" t="s">
        <v>1239</v>
      </c>
      <c r="AR546" s="105"/>
      <c r="AS546" s="105"/>
      <c r="AT546" s="105"/>
      <c r="AU546" s="105"/>
      <c r="AV546" s="105"/>
      <c r="AW546" s="105"/>
      <c r="AX546" s="105"/>
      <c r="AY546" s="105"/>
      <c r="AZ546" s="105"/>
      <c r="BA546" s="105"/>
      <c r="BB546" s="218"/>
      <c r="BC546" s="105"/>
      <c r="BD546" s="250"/>
      <c r="BE546" s="252" t="s">
        <v>1240</v>
      </c>
      <c r="BF546" s="147" t="e">
        <f>VLOOKUP($A546,#REF!,34,FALSE)</f>
        <v>#REF!</v>
      </c>
      <c r="BG546" s="148" t="e">
        <f>VLOOKUP($A546,#REF!,22,FALSE)</f>
        <v>#REF!</v>
      </c>
      <c r="BH546" s="149"/>
    </row>
    <row r="547" s="5" customFormat="1" ht="12.95" customHeight="1" spans="1:60">
      <c r="A547" s="10" t="s">
        <v>1241</v>
      </c>
      <c r="B547" s="38" t="e">
        <f>VLOOKUP($A547,#REF!,34,FALSE)</f>
        <v>#REF!</v>
      </c>
      <c r="C547" s="39" t="str">
        <f t="shared" si="180"/>
        <v>unused_DDR_XM0_B2B_CLK_P</v>
      </c>
      <c r="D547" s="40" t="e">
        <f>IF(LEN(VLOOKUP($A547,#REF!,8,FALSE)),LEFT(VLOOKUP($A547,#REF!,8,FALSE),LEN(VLOOKUP($A547,#REF!,8,FALSE))-2),"")</f>
        <v>#REF!</v>
      </c>
      <c r="E547" s="41" t="e">
        <f>IF(LEN(VLOOKUP($A547,#REF!,4,FALSE)),IF(INDEX(#REF!,MATCH($A547,#REF!,0),1),LEFT(VLOOKUP($A547,#REF!,4,FALSE),LEN(VLOOKUP($A547,#REF!,4,FALSE))-2),CONCATENATE(LEFT(VLOOKUP($A547,#REF!,4,FALSE),LEN(VLOOKUP($A547,#REF!,4,FALSE))-2),"*")),"")</f>
        <v>#REF!</v>
      </c>
      <c r="F547" s="42" t="e">
        <f>IF(LEN(VLOOKUP($A547,#REF!,5,FALSE)),IF(INDEX(#REF!,MATCH($A547,#REF!,0),2),LEFT(VLOOKUP($A547,#REF!,5,FALSE),LEN(VLOOKUP($A547,#REF!,5,FALSE))-2),CONCATENATE(LEFT(VLOOKUP($A547,#REF!,5,FALSE),LEN(VLOOKUP($A547,#REF!,5,FALSE))-2),"*")),"")</f>
        <v>#REF!</v>
      </c>
      <c r="G547" s="42" t="e">
        <f>IF(LEN(VLOOKUP($A547,#REF!,6,FALSE)),IF(INDEX(#REF!,MATCH($A547,#REF!,0),3),LEFT(VLOOKUP($A547,#REF!,6,FALSE),LEN(VLOOKUP($A547,#REF!,6,FALSE))-2),CONCATENATE(LEFT(VLOOKUP($A547,#REF!,6,FALSE),LEN(VLOOKUP($A547,#REF!,6,FALSE))-2),"*")),"")</f>
        <v>#REF!</v>
      </c>
      <c r="H547" s="43" t="e">
        <f>IF(LEN(VLOOKUP($A547,#REF!,7,FALSE)),IF(INDEX(#REF!,MATCH($A547,#REF!,0),4),LEFT(VLOOKUP($A547,#REF!,7,FALSE),LEN(VLOOKUP($A547,#REF!,7,FALSE))-2),CONCATENATE(LEFT(VLOOKUP($A547,#REF!,7,FALSE),LEN(VLOOKUP($A547,#REF!,7,FALSE))-2),"*")),"")</f>
        <v>#REF!</v>
      </c>
      <c r="I547" s="54" t="e">
        <f>IF(LEN(VLOOKUP($A547,#REF!,8,FALSE)),UPPER(RIGHT(VLOOKUP($A547,#REF!,8,FALSE),1)),"")</f>
        <v>#REF!</v>
      </c>
      <c r="J547" s="42" t="e">
        <f>IF(LEN(VLOOKUP($A547,#REF!,4,FALSE)),UPPER(RIGHT(VLOOKUP($A547,#REF!,4,FALSE),1)),"")</f>
        <v>#REF!</v>
      </c>
      <c r="K547" s="42" t="e">
        <f>IF(LEN(VLOOKUP($A547,#REF!,5,FALSE)),UPPER(RIGHT(VLOOKUP($A547,#REF!,5,FALSE),1)),"")</f>
        <v>#REF!</v>
      </c>
      <c r="L547" s="42" t="e">
        <f>IF(LEN(VLOOKUP($A547,#REF!,6,FALSE)),UPPER(RIGHT(VLOOKUP($A547,#REF!,6,FALSE),1)),"")</f>
        <v>#REF!</v>
      </c>
      <c r="M547" s="43" t="e">
        <f>IF(LEN(VLOOKUP($A547,#REF!,7,FALSE)),UPPER(RIGHT(VLOOKUP($A547,#REF!,7,FALSE),1)),"")</f>
        <v>#REF!</v>
      </c>
      <c r="N547" s="206"/>
      <c r="O547" s="206"/>
      <c r="P547" s="206"/>
      <c r="Q547" s="206"/>
      <c r="R547" s="206"/>
      <c r="S547" s="63" t="e">
        <f>HLOOKUP("Device Tree Pin Name",#REF!,MATCH($A547,#REF!,0),FALSE)</f>
        <v>#REF!</v>
      </c>
      <c r="T547" s="47" t="e">
        <f>HLOOKUP("power rail",#REF!,MATCH($A547,#REF!,0),FALSE)</f>
        <v>#REF!</v>
      </c>
      <c r="U547" s="62" t="e">
        <f>HLOOKUP("Wake Capable",#REF!,MATCH($A547,#REF!,0),FALSE)</f>
        <v>#REF!</v>
      </c>
      <c r="V547" s="62" t="e">
        <f>HLOOKUP("Strap",#REF!,MATCH($A547,#REF!,0),FALSE)</f>
        <v>#REF!</v>
      </c>
      <c r="W547" s="62"/>
      <c r="X547" s="62"/>
      <c r="Y547" s="62"/>
      <c r="Z547" s="47"/>
      <c r="AA547" s="47" t="e">
        <f>HLOOKUP("Pad type",#REF!,MATCH($A547,#REF!,0),FALSE)</f>
        <v>#REF!</v>
      </c>
      <c r="AB547" s="63"/>
      <c r="AC547" s="63" t="e">
        <f>HLOOKUP("POR Pin State",#REF!,MATCH($A547,#REF!,0),FALSE)</f>
        <v>#REF!</v>
      </c>
      <c r="AD547" s="207"/>
      <c r="AE547" s="208"/>
      <c r="AF547" s="208"/>
      <c r="AG547" s="208"/>
      <c r="AH547" s="209"/>
      <c r="AI547" s="209"/>
      <c r="AJ547" s="210"/>
      <c r="AK547" s="210"/>
      <c r="AL547" s="210"/>
      <c r="AM547" s="210"/>
      <c r="AN547" s="210"/>
      <c r="AO547" s="210"/>
      <c r="AP547" s="210"/>
      <c r="AQ547" s="215" t="s">
        <v>1241</v>
      </c>
      <c r="AR547" s="105"/>
      <c r="AS547" s="105"/>
      <c r="AT547" s="105"/>
      <c r="AU547" s="105"/>
      <c r="AV547" s="105"/>
      <c r="AW547" s="105"/>
      <c r="AX547" s="105"/>
      <c r="AY547" s="105"/>
      <c r="AZ547" s="105"/>
      <c r="BA547" s="105"/>
      <c r="BB547" s="218"/>
      <c r="BC547" s="105"/>
      <c r="BD547" s="250"/>
      <c r="BE547" s="252" t="s">
        <v>1242</v>
      </c>
      <c r="BF547" s="147" t="e">
        <f>VLOOKUP($A547,#REF!,34,FALSE)</f>
        <v>#REF!</v>
      </c>
      <c r="BG547" s="148" t="e">
        <f>VLOOKUP($A547,#REF!,22,FALSE)</f>
        <v>#REF!</v>
      </c>
      <c r="BH547" s="149"/>
    </row>
    <row r="548" s="5" customFormat="1" ht="12.95" customHeight="1" spans="1:60">
      <c r="A548" s="48" t="s">
        <v>1243</v>
      </c>
      <c r="B548" s="38" t="e">
        <f>VLOOKUP($A548,#REF!,34,FALSE)</f>
        <v>#REF!</v>
      </c>
      <c r="C548" s="39" t="str">
        <f t="shared" si="180"/>
        <v>unused_DDR_XM0_B2B_CLK_N</v>
      </c>
      <c r="D548" s="40" t="e">
        <f>IF(LEN(VLOOKUP($A548,#REF!,8,FALSE)),LEFT(VLOOKUP($A548,#REF!,8,FALSE),LEN(VLOOKUP($A548,#REF!,8,FALSE))-2),"")</f>
        <v>#REF!</v>
      </c>
      <c r="E548" s="41" t="e">
        <f>IF(LEN(VLOOKUP($A548,#REF!,4,FALSE)),IF(INDEX(#REF!,MATCH($A548,#REF!,0),1),LEFT(VLOOKUP($A548,#REF!,4,FALSE),LEN(VLOOKUP($A548,#REF!,4,FALSE))-2),CONCATENATE(LEFT(VLOOKUP($A548,#REF!,4,FALSE),LEN(VLOOKUP($A548,#REF!,4,FALSE))-2),"*")),"")</f>
        <v>#REF!</v>
      </c>
      <c r="F548" s="42" t="e">
        <f>IF(LEN(VLOOKUP($A548,#REF!,5,FALSE)),IF(INDEX(#REF!,MATCH($A548,#REF!,0),2),LEFT(VLOOKUP($A548,#REF!,5,FALSE),LEN(VLOOKUP($A548,#REF!,5,FALSE))-2),CONCATENATE(LEFT(VLOOKUP($A548,#REF!,5,FALSE),LEN(VLOOKUP($A548,#REF!,5,FALSE))-2),"*")),"")</f>
        <v>#REF!</v>
      </c>
      <c r="G548" s="42" t="e">
        <f>IF(LEN(VLOOKUP($A548,#REF!,6,FALSE)),IF(INDEX(#REF!,MATCH($A548,#REF!,0),3),LEFT(VLOOKUP($A548,#REF!,6,FALSE),LEN(VLOOKUP($A548,#REF!,6,FALSE))-2),CONCATENATE(LEFT(VLOOKUP($A548,#REF!,6,FALSE),LEN(VLOOKUP($A548,#REF!,6,FALSE))-2),"*")),"")</f>
        <v>#REF!</v>
      </c>
      <c r="H548" s="43" t="e">
        <f>IF(LEN(VLOOKUP($A548,#REF!,7,FALSE)),IF(INDEX(#REF!,MATCH($A548,#REF!,0),4),LEFT(VLOOKUP($A548,#REF!,7,FALSE),LEN(VLOOKUP($A548,#REF!,7,FALSE))-2),CONCATENATE(LEFT(VLOOKUP($A548,#REF!,7,FALSE),LEN(VLOOKUP($A548,#REF!,7,FALSE))-2),"*")),"")</f>
        <v>#REF!</v>
      </c>
      <c r="I548" s="54" t="e">
        <f>IF(LEN(VLOOKUP($A548,#REF!,8,FALSE)),UPPER(RIGHT(VLOOKUP($A548,#REF!,8,FALSE),1)),"")</f>
        <v>#REF!</v>
      </c>
      <c r="J548" s="42" t="e">
        <f>IF(LEN(VLOOKUP($A548,#REF!,4,FALSE)),UPPER(RIGHT(VLOOKUP($A548,#REF!,4,FALSE),1)),"")</f>
        <v>#REF!</v>
      </c>
      <c r="K548" s="42" t="e">
        <f>IF(LEN(VLOOKUP($A548,#REF!,5,FALSE)),UPPER(RIGHT(VLOOKUP($A548,#REF!,5,FALSE),1)),"")</f>
        <v>#REF!</v>
      </c>
      <c r="L548" s="42" t="e">
        <f>IF(LEN(VLOOKUP($A548,#REF!,6,FALSE)),UPPER(RIGHT(VLOOKUP($A548,#REF!,6,FALSE),1)),"")</f>
        <v>#REF!</v>
      </c>
      <c r="M548" s="43" t="e">
        <f>IF(LEN(VLOOKUP($A548,#REF!,7,FALSE)),UPPER(RIGHT(VLOOKUP($A548,#REF!,7,FALSE),1)),"")</f>
        <v>#REF!</v>
      </c>
      <c r="N548" s="206"/>
      <c r="O548" s="206"/>
      <c r="P548" s="206"/>
      <c r="Q548" s="206"/>
      <c r="R548" s="206"/>
      <c r="S548" s="63" t="e">
        <f>HLOOKUP("Device Tree Pin Name",#REF!,MATCH($A548,#REF!,0),FALSE)</f>
        <v>#REF!</v>
      </c>
      <c r="T548" s="47" t="e">
        <f>HLOOKUP("power rail",#REF!,MATCH($A548,#REF!,0),FALSE)</f>
        <v>#REF!</v>
      </c>
      <c r="U548" s="62" t="e">
        <f>HLOOKUP("Wake Capable",#REF!,MATCH($A548,#REF!,0),FALSE)</f>
        <v>#REF!</v>
      </c>
      <c r="V548" s="62" t="e">
        <f>HLOOKUP("Strap",#REF!,MATCH($A548,#REF!,0),FALSE)</f>
        <v>#REF!</v>
      </c>
      <c r="W548" s="62"/>
      <c r="X548" s="62"/>
      <c r="Y548" s="62"/>
      <c r="Z548" s="47"/>
      <c r="AA548" s="47" t="e">
        <f>HLOOKUP("Pad type",#REF!,MATCH($A548,#REF!,0),FALSE)</f>
        <v>#REF!</v>
      </c>
      <c r="AB548" s="63"/>
      <c r="AC548" s="63" t="e">
        <f>HLOOKUP("POR Pin State",#REF!,MATCH($A548,#REF!,0),FALSE)</f>
        <v>#REF!</v>
      </c>
      <c r="AD548" s="207"/>
      <c r="AE548" s="208"/>
      <c r="AF548" s="208"/>
      <c r="AG548" s="208"/>
      <c r="AH548" s="209"/>
      <c r="AI548" s="209"/>
      <c r="AJ548" s="210"/>
      <c r="AK548" s="210"/>
      <c r="AL548" s="210"/>
      <c r="AM548" s="210"/>
      <c r="AN548" s="210"/>
      <c r="AO548" s="210"/>
      <c r="AP548" s="210"/>
      <c r="AQ548" s="215" t="s">
        <v>1243</v>
      </c>
      <c r="AR548" s="105"/>
      <c r="AS548" s="105"/>
      <c r="AT548" s="105"/>
      <c r="AU548" s="105"/>
      <c r="AV548" s="105"/>
      <c r="AW548" s="105"/>
      <c r="AX548" s="105"/>
      <c r="AY548" s="105"/>
      <c r="AZ548" s="105"/>
      <c r="BA548" s="105"/>
      <c r="BB548" s="218"/>
      <c r="BC548" s="105"/>
      <c r="BD548" s="250"/>
      <c r="BE548" s="252" t="s">
        <v>1244</v>
      </c>
      <c r="BF548" s="147" t="e">
        <f>VLOOKUP($A548,#REF!,34,FALSE)</f>
        <v>#REF!</v>
      </c>
      <c r="BG548" s="148" t="e">
        <f>VLOOKUP($A548,#REF!,22,FALSE)</f>
        <v>#REF!</v>
      </c>
      <c r="BH548" s="149"/>
    </row>
    <row r="549" s="5" customFormat="1" ht="12.95" customHeight="1" spans="1:60">
      <c r="A549" s="48" t="s">
        <v>1245</v>
      </c>
      <c r="B549" s="38" t="e">
        <f>VLOOKUP($A549,#REF!,34,FALSE)</f>
        <v>#REF!</v>
      </c>
      <c r="C549" s="39" t="str">
        <f t="shared" si="180"/>
        <v>unused_DDR_XM0_B3D0</v>
      </c>
      <c r="D549" s="40" t="e">
        <f>IF(LEN(VLOOKUP($A549,#REF!,8,FALSE)),LEFT(VLOOKUP($A549,#REF!,8,FALSE),LEN(VLOOKUP($A549,#REF!,8,FALSE))-2),"")</f>
        <v>#REF!</v>
      </c>
      <c r="E549" s="41" t="e">
        <f>IF(LEN(VLOOKUP($A549,#REF!,4,FALSE)),IF(INDEX(#REF!,MATCH($A549,#REF!,0),1),LEFT(VLOOKUP($A549,#REF!,4,FALSE),LEN(VLOOKUP($A549,#REF!,4,FALSE))-2),CONCATENATE(LEFT(VLOOKUP($A549,#REF!,4,FALSE),LEN(VLOOKUP($A549,#REF!,4,FALSE))-2),"*")),"")</f>
        <v>#REF!</v>
      </c>
      <c r="F549" s="42" t="e">
        <f>IF(LEN(VLOOKUP($A549,#REF!,5,FALSE)),IF(INDEX(#REF!,MATCH($A549,#REF!,0),2),LEFT(VLOOKUP($A549,#REF!,5,FALSE),LEN(VLOOKUP($A549,#REF!,5,FALSE))-2),CONCATENATE(LEFT(VLOOKUP($A549,#REF!,5,FALSE),LEN(VLOOKUP($A549,#REF!,5,FALSE))-2),"*")),"")</f>
        <v>#REF!</v>
      </c>
      <c r="G549" s="42" t="e">
        <f>IF(LEN(VLOOKUP($A549,#REF!,6,FALSE)),IF(INDEX(#REF!,MATCH($A549,#REF!,0),3),LEFT(VLOOKUP($A549,#REF!,6,FALSE),LEN(VLOOKUP($A549,#REF!,6,FALSE))-2),CONCATENATE(LEFT(VLOOKUP($A549,#REF!,6,FALSE),LEN(VLOOKUP($A549,#REF!,6,FALSE))-2),"*")),"")</f>
        <v>#REF!</v>
      </c>
      <c r="H549" s="43" t="e">
        <f>IF(LEN(VLOOKUP($A549,#REF!,7,FALSE)),IF(INDEX(#REF!,MATCH($A549,#REF!,0),4),LEFT(VLOOKUP($A549,#REF!,7,FALSE),LEN(VLOOKUP($A549,#REF!,7,FALSE))-2),CONCATENATE(LEFT(VLOOKUP($A549,#REF!,7,FALSE),LEN(VLOOKUP($A549,#REF!,7,FALSE))-2),"*")),"")</f>
        <v>#REF!</v>
      </c>
      <c r="I549" s="54" t="e">
        <f>IF(LEN(VLOOKUP($A549,#REF!,8,FALSE)),UPPER(RIGHT(VLOOKUP($A549,#REF!,8,FALSE),1)),"")</f>
        <v>#REF!</v>
      </c>
      <c r="J549" s="42" t="e">
        <f>IF(LEN(VLOOKUP($A549,#REF!,4,FALSE)),UPPER(RIGHT(VLOOKUP($A549,#REF!,4,FALSE),1)),"")</f>
        <v>#REF!</v>
      </c>
      <c r="K549" s="42" t="e">
        <f>IF(LEN(VLOOKUP($A549,#REF!,5,FALSE)),UPPER(RIGHT(VLOOKUP($A549,#REF!,5,FALSE),1)),"")</f>
        <v>#REF!</v>
      </c>
      <c r="L549" s="42" t="e">
        <f>IF(LEN(VLOOKUP($A549,#REF!,6,FALSE)),UPPER(RIGHT(VLOOKUP($A549,#REF!,6,FALSE),1)),"")</f>
        <v>#REF!</v>
      </c>
      <c r="M549" s="43" t="e">
        <f>IF(LEN(VLOOKUP($A549,#REF!,7,FALSE)),UPPER(RIGHT(VLOOKUP($A549,#REF!,7,FALSE),1)),"")</f>
        <v>#REF!</v>
      </c>
      <c r="N549" s="206"/>
      <c r="O549" s="206"/>
      <c r="P549" s="206"/>
      <c r="Q549" s="206"/>
      <c r="R549" s="206"/>
      <c r="S549" s="63" t="e">
        <f>HLOOKUP("Device Tree Pin Name",#REF!,MATCH($A549,#REF!,0),FALSE)</f>
        <v>#REF!</v>
      </c>
      <c r="T549" s="47" t="e">
        <f>HLOOKUP("power rail",#REF!,MATCH($A549,#REF!,0),FALSE)</f>
        <v>#REF!</v>
      </c>
      <c r="U549" s="62" t="e">
        <f>HLOOKUP("Wake Capable",#REF!,MATCH($A549,#REF!,0),FALSE)</f>
        <v>#REF!</v>
      </c>
      <c r="V549" s="62" t="e">
        <f>HLOOKUP("Strap",#REF!,MATCH($A549,#REF!,0),FALSE)</f>
        <v>#REF!</v>
      </c>
      <c r="W549" s="62"/>
      <c r="X549" s="62"/>
      <c r="Y549" s="62"/>
      <c r="Z549" s="47"/>
      <c r="AA549" s="47" t="e">
        <f>HLOOKUP("Pad type",#REF!,MATCH($A549,#REF!,0),FALSE)</f>
        <v>#REF!</v>
      </c>
      <c r="AB549" s="63"/>
      <c r="AC549" s="63" t="e">
        <f>HLOOKUP("POR Pin State",#REF!,MATCH($A549,#REF!,0),FALSE)</f>
        <v>#REF!</v>
      </c>
      <c r="AD549" s="207"/>
      <c r="AE549" s="208"/>
      <c r="AF549" s="208"/>
      <c r="AG549" s="208"/>
      <c r="AH549" s="209"/>
      <c r="AI549" s="209"/>
      <c r="AJ549" s="210"/>
      <c r="AK549" s="210"/>
      <c r="AL549" s="210"/>
      <c r="AM549" s="210"/>
      <c r="AN549" s="210"/>
      <c r="AO549" s="210"/>
      <c r="AP549" s="210"/>
      <c r="AQ549" s="215" t="s">
        <v>1246</v>
      </c>
      <c r="AR549" s="105"/>
      <c r="AS549" s="105"/>
      <c r="AT549" s="105"/>
      <c r="AU549" s="105"/>
      <c r="AV549" s="105"/>
      <c r="AW549" s="105"/>
      <c r="AX549" s="105"/>
      <c r="AY549" s="105"/>
      <c r="AZ549" s="105"/>
      <c r="BA549" s="105"/>
      <c r="BB549" s="218"/>
      <c r="BC549" s="105"/>
      <c r="BD549" s="250"/>
      <c r="BE549" s="252" t="s">
        <v>1247</v>
      </c>
      <c r="BF549" s="147" t="e">
        <f>VLOOKUP($A549,#REF!,34,FALSE)</f>
        <v>#REF!</v>
      </c>
      <c r="BG549" s="148" t="e">
        <f>VLOOKUP($A549,#REF!,22,FALSE)</f>
        <v>#REF!</v>
      </c>
      <c r="BH549" s="149"/>
    </row>
    <row r="550" s="5" customFormat="1" ht="12.95" customHeight="1" spans="1:60">
      <c r="A550" s="48" t="s">
        <v>1248</v>
      </c>
      <c r="B550" s="38" t="e">
        <f>VLOOKUP($A550,#REF!,34,FALSE)</f>
        <v>#REF!</v>
      </c>
      <c r="C550" s="39" t="str">
        <f t="shared" si="180"/>
        <v>unused_DDR_XM0_B3D1</v>
      </c>
      <c r="D550" s="40" t="e">
        <f>IF(LEN(VLOOKUP($A550,#REF!,8,FALSE)),LEFT(VLOOKUP($A550,#REF!,8,FALSE),LEN(VLOOKUP($A550,#REF!,8,FALSE))-2),"")</f>
        <v>#REF!</v>
      </c>
      <c r="E550" s="41" t="e">
        <f>IF(LEN(VLOOKUP($A550,#REF!,4,FALSE)),IF(INDEX(#REF!,MATCH($A550,#REF!,0),1),LEFT(VLOOKUP($A550,#REF!,4,FALSE),LEN(VLOOKUP($A550,#REF!,4,FALSE))-2),CONCATENATE(LEFT(VLOOKUP($A550,#REF!,4,FALSE),LEN(VLOOKUP($A550,#REF!,4,FALSE))-2),"*")),"")</f>
        <v>#REF!</v>
      </c>
      <c r="F550" s="42" t="e">
        <f>IF(LEN(VLOOKUP($A550,#REF!,5,FALSE)),IF(INDEX(#REF!,MATCH($A550,#REF!,0),2),LEFT(VLOOKUP($A550,#REF!,5,FALSE),LEN(VLOOKUP($A550,#REF!,5,FALSE))-2),CONCATENATE(LEFT(VLOOKUP($A550,#REF!,5,FALSE),LEN(VLOOKUP($A550,#REF!,5,FALSE))-2),"*")),"")</f>
        <v>#REF!</v>
      </c>
      <c r="G550" s="42" t="e">
        <f>IF(LEN(VLOOKUP($A550,#REF!,6,FALSE)),IF(INDEX(#REF!,MATCH($A550,#REF!,0),3),LEFT(VLOOKUP($A550,#REF!,6,FALSE),LEN(VLOOKUP($A550,#REF!,6,FALSE))-2),CONCATENATE(LEFT(VLOOKUP($A550,#REF!,6,FALSE),LEN(VLOOKUP($A550,#REF!,6,FALSE))-2),"*")),"")</f>
        <v>#REF!</v>
      </c>
      <c r="H550" s="43" t="e">
        <f>IF(LEN(VLOOKUP($A550,#REF!,7,FALSE)),IF(INDEX(#REF!,MATCH($A550,#REF!,0),4),LEFT(VLOOKUP($A550,#REF!,7,FALSE),LEN(VLOOKUP($A550,#REF!,7,FALSE))-2),CONCATENATE(LEFT(VLOOKUP($A550,#REF!,7,FALSE),LEN(VLOOKUP($A550,#REF!,7,FALSE))-2),"*")),"")</f>
        <v>#REF!</v>
      </c>
      <c r="I550" s="54" t="e">
        <f>IF(LEN(VLOOKUP($A550,#REF!,8,FALSE)),UPPER(RIGHT(VLOOKUP($A550,#REF!,8,FALSE),1)),"")</f>
        <v>#REF!</v>
      </c>
      <c r="J550" s="42" t="e">
        <f>IF(LEN(VLOOKUP($A550,#REF!,4,FALSE)),UPPER(RIGHT(VLOOKUP($A550,#REF!,4,FALSE),1)),"")</f>
        <v>#REF!</v>
      </c>
      <c r="K550" s="42" t="e">
        <f>IF(LEN(VLOOKUP($A550,#REF!,5,FALSE)),UPPER(RIGHT(VLOOKUP($A550,#REF!,5,FALSE),1)),"")</f>
        <v>#REF!</v>
      </c>
      <c r="L550" s="42" t="e">
        <f>IF(LEN(VLOOKUP($A550,#REF!,6,FALSE)),UPPER(RIGHT(VLOOKUP($A550,#REF!,6,FALSE),1)),"")</f>
        <v>#REF!</v>
      </c>
      <c r="M550" s="43" t="e">
        <f>IF(LEN(VLOOKUP($A550,#REF!,7,FALSE)),UPPER(RIGHT(VLOOKUP($A550,#REF!,7,FALSE),1)),"")</f>
        <v>#REF!</v>
      </c>
      <c r="N550" s="206"/>
      <c r="O550" s="206"/>
      <c r="P550" s="206"/>
      <c r="Q550" s="206"/>
      <c r="R550" s="206"/>
      <c r="S550" s="63" t="e">
        <f>HLOOKUP("Device Tree Pin Name",#REF!,MATCH($A550,#REF!,0),FALSE)</f>
        <v>#REF!</v>
      </c>
      <c r="T550" s="47" t="e">
        <f>HLOOKUP("power rail",#REF!,MATCH($A550,#REF!,0),FALSE)</f>
        <v>#REF!</v>
      </c>
      <c r="U550" s="62" t="e">
        <f>HLOOKUP("Wake Capable",#REF!,MATCH($A550,#REF!,0),FALSE)</f>
        <v>#REF!</v>
      </c>
      <c r="V550" s="62" t="e">
        <f>HLOOKUP("Strap",#REF!,MATCH($A550,#REF!,0),FALSE)</f>
        <v>#REF!</v>
      </c>
      <c r="W550" s="62"/>
      <c r="X550" s="62"/>
      <c r="Y550" s="62"/>
      <c r="Z550" s="47"/>
      <c r="AA550" s="47" t="e">
        <f>HLOOKUP("Pad type",#REF!,MATCH($A550,#REF!,0),FALSE)</f>
        <v>#REF!</v>
      </c>
      <c r="AB550" s="63"/>
      <c r="AC550" s="63" t="e">
        <f>HLOOKUP("POR Pin State",#REF!,MATCH($A550,#REF!,0),FALSE)</f>
        <v>#REF!</v>
      </c>
      <c r="AD550" s="207"/>
      <c r="AE550" s="208"/>
      <c r="AF550" s="208"/>
      <c r="AG550" s="208"/>
      <c r="AH550" s="209"/>
      <c r="AI550" s="209"/>
      <c r="AJ550" s="210"/>
      <c r="AK550" s="210"/>
      <c r="AL550" s="210"/>
      <c r="AM550" s="210"/>
      <c r="AN550" s="210"/>
      <c r="AO550" s="210"/>
      <c r="AP550" s="210"/>
      <c r="AQ550" s="215" t="s">
        <v>1249</v>
      </c>
      <c r="AR550" s="105"/>
      <c r="AS550" s="105"/>
      <c r="AT550" s="105"/>
      <c r="AU550" s="105"/>
      <c r="AV550" s="105"/>
      <c r="AW550" s="105"/>
      <c r="AX550" s="105"/>
      <c r="AY550" s="105"/>
      <c r="AZ550" s="105"/>
      <c r="BA550" s="105"/>
      <c r="BB550" s="218"/>
      <c r="BC550" s="105"/>
      <c r="BD550" s="250"/>
      <c r="BE550" s="252" t="s">
        <v>1250</v>
      </c>
      <c r="BF550" s="147" t="e">
        <f>VLOOKUP($A550,#REF!,34,FALSE)</f>
        <v>#REF!</v>
      </c>
      <c r="BG550" s="148" t="e">
        <f>VLOOKUP($A550,#REF!,22,FALSE)</f>
        <v>#REF!</v>
      </c>
      <c r="BH550" s="149"/>
    </row>
    <row r="551" s="5" customFormat="1" ht="12.95" customHeight="1" spans="1:60">
      <c r="A551" s="48" t="s">
        <v>1251</v>
      </c>
      <c r="B551" s="38" t="e">
        <f>VLOOKUP($A551,#REF!,34,FALSE)</f>
        <v>#REF!</v>
      </c>
      <c r="C551" s="39" t="str">
        <f t="shared" si="180"/>
        <v>unused_DDR_XM0_B3D2</v>
      </c>
      <c r="D551" s="40" t="e">
        <f>IF(LEN(VLOOKUP($A551,#REF!,8,FALSE)),LEFT(VLOOKUP($A551,#REF!,8,FALSE),LEN(VLOOKUP($A551,#REF!,8,FALSE))-2),"")</f>
        <v>#REF!</v>
      </c>
      <c r="E551" s="41" t="e">
        <f>IF(LEN(VLOOKUP($A551,#REF!,4,FALSE)),IF(INDEX(#REF!,MATCH($A551,#REF!,0),1),LEFT(VLOOKUP($A551,#REF!,4,FALSE),LEN(VLOOKUP($A551,#REF!,4,FALSE))-2),CONCATENATE(LEFT(VLOOKUP($A551,#REF!,4,FALSE),LEN(VLOOKUP($A551,#REF!,4,FALSE))-2),"*")),"")</f>
        <v>#REF!</v>
      </c>
      <c r="F551" s="42" t="e">
        <f>IF(LEN(VLOOKUP($A551,#REF!,5,FALSE)),IF(INDEX(#REF!,MATCH($A551,#REF!,0),2),LEFT(VLOOKUP($A551,#REF!,5,FALSE),LEN(VLOOKUP($A551,#REF!,5,FALSE))-2),CONCATENATE(LEFT(VLOOKUP($A551,#REF!,5,FALSE),LEN(VLOOKUP($A551,#REF!,5,FALSE))-2),"*")),"")</f>
        <v>#REF!</v>
      </c>
      <c r="G551" s="42" t="e">
        <f>IF(LEN(VLOOKUP($A551,#REF!,6,FALSE)),IF(INDEX(#REF!,MATCH($A551,#REF!,0),3),LEFT(VLOOKUP($A551,#REF!,6,FALSE),LEN(VLOOKUP($A551,#REF!,6,FALSE))-2),CONCATENATE(LEFT(VLOOKUP($A551,#REF!,6,FALSE),LEN(VLOOKUP($A551,#REF!,6,FALSE))-2),"*")),"")</f>
        <v>#REF!</v>
      </c>
      <c r="H551" s="43" t="e">
        <f>IF(LEN(VLOOKUP($A551,#REF!,7,FALSE)),IF(INDEX(#REF!,MATCH($A551,#REF!,0),4),LEFT(VLOOKUP($A551,#REF!,7,FALSE),LEN(VLOOKUP($A551,#REF!,7,FALSE))-2),CONCATENATE(LEFT(VLOOKUP($A551,#REF!,7,FALSE),LEN(VLOOKUP($A551,#REF!,7,FALSE))-2),"*")),"")</f>
        <v>#REF!</v>
      </c>
      <c r="I551" s="54" t="e">
        <f>IF(LEN(VLOOKUP($A551,#REF!,8,FALSE)),UPPER(RIGHT(VLOOKUP($A551,#REF!,8,FALSE),1)),"")</f>
        <v>#REF!</v>
      </c>
      <c r="J551" s="42" t="e">
        <f>IF(LEN(VLOOKUP($A551,#REF!,4,FALSE)),UPPER(RIGHT(VLOOKUP($A551,#REF!,4,FALSE),1)),"")</f>
        <v>#REF!</v>
      </c>
      <c r="K551" s="42" t="e">
        <f>IF(LEN(VLOOKUP($A551,#REF!,5,FALSE)),UPPER(RIGHT(VLOOKUP($A551,#REF!,5,FALSE),1)),"")</f>
        <v>#REF!</v>
      </c>
      <c r="L551" s="42" t="e">
        <f>IF(LEN(VLOOKUP($A551,#REF!,6,FALSE)),UPPER(RIGHT(VLOOKUP($A551,#REF!,6,FALSE),1)),"")</f>
        <v>#REF!</v>
      </c>
      <c r="M551" s="43" t="e">
        <f>IF(LEN(VLOOKUP($A551,#REF!,7,FALSE)),UPPER(RIGHT(VLOOKUP($A551,#REF!,7,FALSE),1)),"")</f>
        <v>#REF!</v>
      </c>
      <c r="N551" s="206"/>
      <c r="O551" s="206"/>
      <c r="P551" s="206"/>
      <c r="Q551" s="206"/>
      <c r="R551" s="206"/>
      <c r="S551" s="63" t="e">
        <f>HLOOKUP("Device Tree Pin Name",#REF!,MATCH($A551,#REF!,0),FALSE)</f>
        <v>#REF!</v>
      </c>
      <c r="T551" s="47" t="e">
        <f>HLOOKUP("power rail",#REF!,MATCH($A551,#REF!,0),FALSE)</f>
        <v>#REF!</v>
      </c>
      <c r="U551" s="62" t="e">
        <f>HLOOKUP("Wake Capable",#REF!,MATCH($A551,#REF!,0),FALSE)</f>
        <v>#REF!</v>
      </c>
      <c r="V551" s="62" t="e">
        <f>HLOOKUP("Strap",#REF!,MATCH($A551,#REF!,0),FALSE)</f>
        <v>#REF!</v>
      </c>
      <c r="W551" s="62"/>
      <c r="X551" s="62"/>
      <c r="Y551" s="62"/>
      <c r="Z551" s="47"/>
      <c r="AA551" s="47" t="e">
        <f>HLOOKUP("Pad type",#REF!,MATCH($A551,#REF!,0),FALSE)</f>
        <v>#REF!</v>
      </c>
      <c r="AB551" s="63"/>
      <c r="AC551" s="63" t="e">
        <f>HLOOKUP("POR Pin State",#REF!,MATCH($A551,#REF!,0),FALSE)</f>
        <v>#REF!</v>
      </c>
      <c r="AD551" s="207"/>
      <c r="AE551" s="208"/>
      <c r="AF551" s="208"/>
      <c r="AG551" s="208"/>
      <c r="AH551" s="209"/>
      <c r="AI551" s="209"/>
      <c r="AJ551" s="210"/>
      <c r="AK551" s="210"/>
      <c r="AL551" s="210"/>
      <c r="AM551" s="210"/>
      <c r="AN551" s="210"/>
      <c r="AO551" s="210"/>
      <c r="AP551" s="210"/>
      <c r="AQ551" s="215" t="s">
        <v>1252</v>
      </c>
      <c r="AR551" s="105"/>
      <c r="AS551" s="105"/>
      <c r="AT551" s="105"/>
      <c r="AU551" s="105"/>
      <c r="AV551" s="105"/>
      <c r="AW551" s="105"/>
      <c r="AX551" s="105"/>
      <c r="AY551" s="105"/>
      <c r="AZ551" s="105"/>
      <c r="BA551" s="105"/>
      <c r="BB551" s="218"/>
      <c r="BC551" s="105"/>
      <c r="BD551" s="250"/>
      <c r="BE551" s="252" t="s">
        <v>1253</v>
      </c>
      <c r="BF551" s="147" t="e">
        <f>VLOOKUP($A551,#REF!,34,FALSE)</f>
        <v>#REF!</v>
      </c>
      <c r="BG551" s="148" t="e">
        <f>VLOOKUP($A551,#REF!,22,FALSE)</f>
        <v>#REF!</v>
      </c>
      <c r="BH551" s="149"/>
    </row>
    <row r="552" s="5" customFormat="1" ht="12.95" customHeight="1" spans="1:60">
      <c r="A552" s="48" t="s">
        <v>1254</v>
      </c>
      <c r="B552" s="38" t="e">
        <f>VLOOKUP($A552,#REF!,34,FALSE)</f>
        <v>#REF!</v>
      </c>
      <c r="C552" s="39" t="str">
        <f t="shared" si="180"/>
        <v>unused_DDR_XM0_B3D3</v>
      </c>
      <c r="D552" s="40" t="e">
        <f>IF(LEN(VLOOKUP($A552,#REF!,8,FALSE)),LEFT(VLOOKUP($A552,#REF!,8,FALSE),LEN(VLOOKUP($A552,#REF!,8,FALSE))-2),"")</f>
        <v>#REF!</v>
      </c>
      <c r="E552" s="41" t="e">
        <f>IF(LEN(VLOOKUP($A552,#REF!,4,FALSE)),IF(INDEX(#REF!,MATCH($A552,#REF!,0),1),LEFT(VLOOKUP($A552,#REF!,4,FALSE),LEN(VLOOKUP($A552,#REF!,4,FALSE))-2),CONCATENATE(LEFT(VLOOKUP($A552,#REF!,4,FALSE),LEN(VLOOKUP($A552,#REF!,4,FALSE))-2),"*")),"")</f>
        <v>#REF!</v>
      </c>
      <c r="F552" s="42" t="e">
        <f>IF(LEN(VLOOKUP($A552,#REF!,5,FALSE)),IF(INDEX(#REF!,MATCH($A552,#REF!,0),2),LEFT(VLOOKUP($A552,#REF!,5,FALSE),LEN(VLOOKUP($A552,#REF!,5,FALSE))-2),CONCATENATE(LEFT(VLOOKUP($A552,#REF!,5,FALSE),LEN(VLOOKUP($A552,#REF!,5,FALSE))-2),"*")),"")</f>
        <v>#REF!</v>
      </c>
      <c r="G552" s="42" t="e">
        <f>IF(LEN(VLOOKUP($A552,#REF!,6,FALSE)),IF(INDEX(#REF!,MATCH($A552,#REF!,0),3),LEFT(VLOOKUP($A552,#REF!,6,FALSE),LEN(VLOOKUP($A552,#REF!,6,FALSE))-2),CONCATENATE(LEFT(VLOOKUP($A552,#REF!,6,FALSE),LEN(VLOOKUP($A552,#REF!,6,FALSE))-2),"*")),"")</f>
        <v>#REF!</v>
      </c>
      <c r="H552" s="43" t="e">
        <f>IF(LEN(VLOOKUP($A552,#REF!,7,FALSE)),IF(INDEX(#REF!,MATCH($A552,#REF!,0),4),LEFT(VLOOKUP($A552,#REF!,7,FALSE),LEN(VLOOKUP($A552,#REF!,7,FALSE))-2),CONCATENATE(LEFT(VLOOKUP($A552,#REF!,7,FALSE),LEN(VLOOKUP($A552,#REF!,7,FALSE))-2),"*")),"")</f>
        <v>#REF!</v>
      </c>
      <c r="I552" s="54" t="e">
        <f>IF(LEN(VLOOKUP($A552,#REF!,8,FALSE)),UPPER(RIGHT(VLOOKUP($A552,#REF!,8,FALSE),1)),"")</f>
        <v>#REF!</v>
      </c>
      <c r="J552" s="42" t="e">
        <f>IF(LEN(VLOOKUP($A552,#REF!,4,FALSE)),UPPER(RIGHT(VLOOKUP($A552,#REF!,4,FALSE),1)),"")</f>
        <v>#REF!</v>
      </c>
      <c r="K552" s="42" t="e">
        <f>IF(LEN(VLOOKUP($A552,#REF!,5,FALSE)),UPPER(RIGHT(VLOOKUP($A552,#REF!,5,FALSE),1)),"")</f>
        <v>#REF!</v>
      </c>
      <c r="L552" s="42" t="e">
        <f>IF(LEN(VLOOKUP($A552,#REF!,6,FALSE)),UPPER(RIGHT(VLOOKUP($A552,#REF!,6,FALSE),1)),"")</f>
        <v>#REF!</v>
      </c>
      <c r="M552" s="43" t="e">
        <f>IF(LEN(VLOOKUP($A552,#REF!,7,FALSE)),UPPER(RIGHT(VLOOKUP($A552,#REF!,7,FALSE),1)),"")</f>
        <v>#REF!</v>
      </c>
      <c r="N552" s="206"/>
      <c r="O552" s="206"/>
      <c r="P552" s="206"/>
      <c r="Q552" s="206"/>
      <c r="R552" s="206"/>
      <c r="S552" s="63" t="e">
        <f>HLOOKUP("Device Tree Pin Name",#REF!,MATCH($A552,#REF!,0),FALSE)</f>
        <v>#REF!</v>
      </c>
      <c r="T552" s="47" t="e">
        <f>HLOOKUP("power rail",#REF!,MATCH($A552,#REF!,0),FALSE)</f>
        <v>#REF!</v>
      </c>
      <c r="U552" s="62" t="e">
        <f>HLOOKUP("Wake Capable",#REF!,MATCH($A552,#REF!,0),FALSE)</f>
        <v>#REF!</v>
      </c>
      <c r="V552" s="62" t="e">
        <f>HLOOKUP("Strap",#REF!,MATCH($A552,#REF!,0),FALSE)</f>
        <v>#REF!</v>
      </c>
      <c r="W552" s="62"/>
      <c r="X552" s="62"/>
      <c r="Y552" s="62"/>
      <c r="Z552" s="47"/>
      <c r="AA552" s="47" t="e">
        <f>HLOOKUP("Pad type",#REF!,MATCH($A552,#REF!,0),FALSE)</f>
        <v>#REF!</v>
      </c>
      <c r="AB552" s="63"/>
      <c r="AC552" s="63" t="e">
        <f>HLOOKUP("POR Pin State",#REF!,MATCH($A552,#REF!,0),FALSE)</f>
        <v>#REF!</v>
      </c>
      <c r="AD552" s="207"/>
      <c r="AE552" s="208"/>
      <c r="AF552" s="208"/>
      <c r="AG552" s="208"/>
      <c r="AH552" s="209"/>
      <c r="AI552" s="209"/>
      <c r="AJ552" s="210"/>
      <c r="AK552" s="210"/>
      <c r="AL552" s="210"/>
      <c r="AM552" s="210"/>
      <c r="AN552" s="210"/>
      <c r="AO552" s="210"/>
      <c r="AP552" s="210"/>
      <c r="AQ552" s="215" t="s">
        <v>1255</v>
      </c>
      <c r="AR552" s="105"/>
      <c r="AS552" s="105"/>
      <c r="AT552" s="105"/>
      <c r="AU552" s="105"/>
      <c r="AV552" s="105"/>
      <c r="AW552" s="105"/>
      <c r="AX552" s="105"/>
      <c r="AY552" s="105"/>
      <c r="AZ552" s="105"/>
      <c r="BA552" s="105"/>
      <c r="BB552" s="218"/>
      <c r="BC552" s="105"/>
      <c r="BD552" s="250"/>
      <c r="BE552" s="252" t="s">
        <v>1256</v>
      </c>
      <c r="BF552" s="147" t="e">
        <f>VLOOKUP($A552,#REF!,34,FALSE)</f>
        <v>#REF!</v>
      </c>
      <c r="BG552" s="148" t="e">
        <f>VLOOKUP($A552,#REF!,22,FALSE)</f>
        <v>#REF!</v>
      </c>
      <c r="BH552" s="149"/>
    </row>
    <row r="553" s="5" customFormat="1" ht="12.95" customHeight="1" spans="1:60">
      <c r="A553" s="48" t="s">
        <v>1257</v>
      </c>
      <c r="B553" s="38" t="e">
        <f>VLOOKUP($A553,#REF!,34,FALSE)</f>
        <v>#REF!</v>
      </c>
      <c r="C553" s="39" t="str">
        <f t="shared" si="180"/>
        <v>unused_DDR_XM0_B3D4</v>
      </c>
      <c r="D553" s="40" t="e">
        <f>IF(LEN(VLOOKUP($A553,#REF!,8,FALSE)),LEFT(VLOOKUP($A553,#REF!,8,FALSE),LEN(VLOOKUP($A553,#REF!,8,FALSE))-2),"")</f>
        <v>#REF!</v>
      </c>
      <c r="E553" s="41" t="e">
        <f>IF(LEN(VLOOKUP($A553,#REF!,4,FALSE)),IF(INDEX(#REF!,MATCH($A553,#REF!,0),1),LEFT(VLOOKUP($A553,#REF!,4,FALSE),LEN(VLOOKUP($A553,#REF!,4,FALSE))-2),CONCATENATE(LEFT(VLOOKUP($A553,#REF!,4,FALSE),LEN(VLOOKUP($A553,#REF!,4,FALSE))-2),"*")),"")</f>
        <v>#REF!</v>
      </c>
      <c r="F553" s="42" t="e">
        <f>IF(LEN(VLOOKUP($A553,#REF!,5,FALSE)),IF(INDEX(#REF!,MATCH($A553,#REF!,0),2),LEFT(VLOOKUP($A553,#REF!,5,FALSE),LEN(VLOOKUP($A553,#REF!,5,FALSE))-2),CONCATENATE(LEFT(VLOOKUP($A553,#REF!,5,FALSE),LEN(VLOOKUP($A553,#REF!,5,FALSE))-2),"*")),"")</f>
        <v>#REF!</v>
      </c>
      <c r="G553" s="42" t="e">
        <f>IF(LEN(VLOOKUP($A553,#REF!,6,FALSE)),IF(INDEX(#REF!,MATCH($A553,#REF!,0),3),LEFT(VLOOKUP($A553,#REF!,6,FALSE),LEN(VLOOKUP($A553,#REF!,6,FALSE))-2),CONCATENATE(LEFT(VLOOKUP($A553,#REF!,6,FALSE),LEN(VLOOKUP($A553,#REF!,6,FALSE))-2),"*")),"")</f>
        <v>#REF!</v>
      </c>
      <c r="H553" s="43" t="e">
        <f>IF(LEN(VLOOKUP($A553,#REF!,7,FALSE)),IF(INDEX(#REF!,MATCH($A553,#REF!,0),4),LEFT(VLOOKUP($A553,#REF!,7,FALSE),LEN(VLOOKUP($A553,#REF!,7,FALSE))-2),CONCATENATE(LEFT(VLOOKUP($A553,#REF!,7,FALSE),LEN(VLOOKUP($A553,#REF!,7,FALSE))-2),"*")),"")</f>
        <v>#REF!</v>
      </c>
      <c r="I553" s="54" t="e">
        <f>IF(LEN(VLOOKUP($A553,#REF!,8,FALSE)),UPPER(RIGHT(VLOOKUP($A553,#REF!,8,FALSE),1)),"")</f>
        <v>#REF!</v>
      </c>
      <c r="J553" s="42" t="e">
        <f>IF(LEN(VLOOKUP($A553,#REF!,4,FALSE)),UPPER(RIGHT(VLOOKUP($A553,#REF!,4,FALSE),1)),"")</f>
        <v>#REF!</v>
      </c>
      <c r="K553" s="42" t="e">
        <f>IF(LEN(VLOOKUP($A553,#REF!,5,FALSE)),UPPER(RIGHT(VLOOKUP($A553,#REF!,5,FALSE),1)),"")</f>
        <v>#REF!</v>
      </c>
      <c r="L553" s="42" t="e">
        <f>IF(LEN(VLOOKUP($A553,#REF!,6,FALSE)),UPPER(RIGHT(VLOOKUP($A553,#REF!,6,FALSE),1)),"")</f>
        <v>#REF!</v>
      </c>
      <c r="M553" s="43" t="e">
        <f>IF(LEN(VLOOKUP($A553,#REF!,7,FALSE)),UPPER(RIGHT(VLOOKUP($A553,#REF!,7,FALSE),1)),"")</f>
        <v>#REF!</v>
      </c>
      <c r="N553" s="206"/>
      <c r="O553" s="206"/>
      <c r="P553" s="206"/>
      <c r="Q553" s="206"/>
      <c r="R553" s="206"/>
      <c r="S553" s="63" t="e">
        <f>HLOOKUP("Device Tree Pin Name",#REF!,MATCH($A553,#REF!,0),FALSE)</f>
        <v>#REF!</v>
      </c>
      <c r="T553" s="47" t="e">
        <f>HLOOKUP("power rail",#REF!,MATCH($A553,#REF!,0),FALSE)</f>
        <v>#REF!</v>
      </c>
      <c r="U553" s="62" t="e">
        <f>HLOOKUP("Wake Capable",#REF!,MATCH($A553,#REF!,0),FALSE)</f>
        <v>#REF!</v>
      </c>
      <c r="V553" s="62" t="e">
        <f>HLOOKUP("Strap",#REF!,MATCH($A553,#REF!,0),FALSE)</f>
        <v>#REF!</v>
      </c>
      <c r="W553" s="62"/>
      <c r="X553" s="62"/>
      <c r="Y553" s="62"/>
      <c r="Z553" s="47"/>
      <c r="AA553" s="47" t="e">
        <f>HLOOKUP("Pad type",#REF!,MATCH($A553,#REF!,0),FALSE)</f>
        <v>#REF!</v>
      </c>
      <c r="AB553" s="63"/>
      <c r="AC553" s="63" t="e">
        <f>HLOOKUP("POR Pin State",#REF!,MATCH($A553,#REF!,0),FALSE)</f>
        <v>#REF!</v>
      </c>
      <c r="AD553" s="207"/>
      <c r="AE553" s="208"/>
      <c r="AF553" s="208"/>
      <c r="AG553" s="208"/>
      <c r="AH553" s="209"/>
      <c r="AI553" s="209"/>
      <c r="AJ553" s="210"/>
      <c r="AK553" s="210"/>
      <c r="AL553" s="210"/>
      <c r="AM553" s="210"/>
      <c r="AN553" s="210"/>
      <c r="AO553" s="210"/>
      <c r="AP553" s="210"/>
      <c r="AQ553" s="215" t="s">
        <v>1258</v>
      </c>
      <c r="AR553" s="105"/>
      <c r="AS553" s="105"/>
      <c r="AT553" s="105"/>
      <c r="AU553" s="105"/>
      <c r="AV553" s="105"/>
      <c r="AW553" s="105"/>
      <c r="AX553" s="105"/>
      <c r="AY553" s="105"/>
      <c r="AZ553" s="105"/>
      <c r="BA553" s="105"/>
      <c r="BB553" s="218"/>
      <c r="BC553" s="105"/>
      <c r="BD553" s="250"/>
      <c r="BE553" s="252" t="s">
        <v>1259</v>
      </c>
      <c r="BF553" s="147" t="e">
        <f>VLOOKUP($A553,#REF!,34,FALSE)</f>
        <v>#REF!</v>
      </c>
      <c r="BG553" s="148" t="e">
        <f>VLOOKUP($A553,#REF!,22,FALSE)</f>
        <v>#REF!</v>
      </c>
      <c r="BH553" s="149"/>
    </row>
    <row r="554" s="5" customFormat="1" ht="12.95" customHeight="1" spans="1:60">
      <c r="A554" s="48" t="s">
        <v>1260</v>
      </c>
      <c r="B554" s="38" t="e">
        <f>VLOOKUP($A554,#REF!,34,FALSE)</f>
        <v>#REF!</v>
      </c>
      <c r="C554" s="39" t="str">
        <f t="shared" si="180"/>
        <v>unused_DDR_XM0_B3D5</v>
      </c>
      <c r="D554" s="40" t="e">
        <f>IF(LEN(VLOOKUP($A554,#REF!,8,FALSE)),LEFT(VLOOKUP($A554,#REF!,8,FALSE),LEN(VLOOKUP($A554,#REF!,8,FALSE))-2),"")</f>
        <v>#REF!</v>
      </c>
      <c r="E554" s="41" t="e">
        <f>IF(LEN(VLOOKUP($A554,#REF!,4,FALSE)),IF(INDEX(#REF!,MATCH($A554,#REF!,0),1),LEFT(VLOOKUP($A554,#REF!,4,FALSE),LEN(VLOOKUP($A554,#REF!,4,FALSE))-2),CONCATENATE(LEFT(VLOOKUP($A554,#REF!,4,FALSE),LEN(VLOOKUP($A554,#REF!,4,FALSE))-2),"*")),"")</f>
        <v>#REF!</v>
      </c>
      <c r="F554" s="42" t="e">
        <f>IF(LEN(VLOOKUP($A554,#REF!,5,FALSE)),IF(INDEX(#REF!,MATCH($A554,#REF!,0),2),LEFT(VLOOKUP($A554,#REF!,5,FALSE),LEN(VLOOKUP($A554,#REF!,5,FALSE))-2),CONCATENATE(LEFT(VLOOKUP($A554,#REF!,5,FALSE),LEN(VLOOKUP($A554,#REF!,5,FALSE))-2),"*")),"")</f>
        <v>#REF!</v>
      </c>
      <c r="G554" s="42" t="e">
        <f>IF(LEN(VLOOKUP($A554,#REF!,6,FALSE)),IF(INDEX(#REF!,MATCH($A554,#REF!,0),3),LEFT(VLOOKUP($A554,#REF!,6,FALSE),LEN(VLOOKUP($A554,#REF!,6,FALSE))-2),CONCATENATE(LEFT(VLOOKUP($A554,#REF!,6,FALSE),LEN(VLOOKUP($A554,#REF!,6,FALSE))-2),"*")),"")</f>
        <v>#REF!</v>
      </c>
      <c r="H554" s="43" t="e">
        <f>IF(LEN(VLOOKUP($A554,#REF!,7,FALSE)),IF(INDEX(#REF!,MATCH($A554,#REF!,0),4),LEFT(VLOOKUP($A554,#REF!,7,FALSE),LEN(VLOOKUP($A554,#REF!,7,FALSE))-2),CONCATENATE(LEFT(VLOOKUP($A554,#REF!,7,FALSE),LEN(VLOOKUP($A554,#REF!,7,FALSE))-2),"*")),"")</f>
        <v>#REF!</v>
      </c>
      <c r="I554" s="54" t="e">
        <f>IF(LEN(VLOOKUP($A554,#REF!,8,FALSE)),UPPER(RIGHT(VLOOKUP($A554,#REF!,8,FALSE),1)),"")</f>
        <v>#REF!</v>
      </c>
      <c r="J554" s="42" t="e">
        <f>IF(LEN(VLOOKUP($A554,#REF!,4,FALSE)),UPPER(RIGHT(VLOOKUP($A554,#REF!,4,FALSE),1)),"")</f>
        <v>#REF!</v>
      </c>
      <c r="K554" s="42" t="e">
        <f>IF(LEN(VLOOKUP($A554,#REF!,5,FALSE)),UPPER(RIGHT(VLOOKUP($A554,#REF!,5,FALSE),1)),"")</f>
        <v>#REF!</v>
      </c>
      <c r="L554" s="42" t="e">
        <f>IF(LEN(VLOOKUP($A554,#REF!,6,FALSE)),UPPER(RIGHT(VLOOKUP($A554,#REF!,6,FALSE),1)),"")</f>
        <v>#REF!</v>
      </c>
      <c r="M554" s="43" t="e">
        <f>IF(LEN(VLOOKUP($A554,#REF!,7,FALSE)),UPPER(RIGHT(VLOOKUP($A554,#REF!,7,FALSE),1)),"")</f>
        <v>#REF!</v>
      </c>
      <c r="N554" s="206"/>
      <c r="O554" s="206"/>
      <c r="P554" s="206"/>
      <c r="Q554" s="206"/>
      <c r="R554" s="206"/>
      <c r="S554" s="63" t="e">
        <f>HLOOKUP("Device Tree Pin Name",#REF!,MATCH($A554,#REF!,0),FALSE)</f>
        <v>#REF!</v>
      </c>
      <c r="T554" s="47" t="e">
        <f>HLOOKUP("power rail",#REF!,MATCH($A554,#REF!,0),FALSE)</f>
        <v>#REF!</v>
      </c>
      <c r="U554" s="62" t="e">
        <f>HLOOKUP("Wake Capable",#REF!,MATCH($A554,#REF!,0),FALSE)</f>
        <v>#REF!</v>
      </c>
      <c r="V554" s="62" t="e">
        <f>HLOOKUP("Strap",#REF!,MATCH($A554,#REF!,0),FALSE)</f>
        <v>#REF!</v>
      </c>
      <c r="W554" s="62"/>
      <c r="X554" s="62"/>
      <c r="Y554" s="62"/>
      <c r="Z554" s="47"/>
      <c r="AA554" s="47" t="e">
        <f>HLOOKUP("Pad type",#REF!,MATCH($A554,#REF!,0),FALSE)</f>
        <v>#REF!</v>
      </c>
      <c r="AB554" s="63"/>
      <c r="AC554" s="63" t="e">
        <f>HLOOKUP("POR Pin State",#REF!,MATCH($A554,#REF!,0),FALSE)</f>
        <v>#REF!</v>
      </c>
      <c r="AD554" s="207"/>
      <c r="AE554" s="208"/>
      <c r="AF554" s="208"/>
      <c r="AG554" s="208"/>
      <c r="AH554" s="209"/>
      <c r="AI554" s="209"/>
      <c r="AJ554" s="210"/>
      <c r="AK554" s="210"/>
      <c r="AL554" s="210"/>
      <c r="AM554" s="210"/>
      <c r="AN554" s="210"/>
      <c r="AO554" s="210"/>
      <c r="AP554" s="210"/>
      <c r="AQ554" s="215" t="s">
        <v>1261</v>
      </c>
      <c r="AR554" s="105"/>
      <c r="AS554" s="105"/>
      <c r="AT554" s="105"/>
      <c r="AU554" s="105"/>
      <c r="AV554" s="105"/>
      <c r="AW554" s="105"/>
      <c r="AX554" s="105"/>
      <c r="AY554" s="105"/>
      <c r="AZ554" s="105"/>
      <c r="BA554" s="105"/>
      <c r="BB554" s="218"/>
      <c r="BC554" s="105"/>
      <c r="BD554" s="250"/>
      <c r="BE554" s="252" t="s">
        <v>1262</v>
      </c>
      <c r="BF554" s="147" t="e">
        <f>VLOOKUP($A554,#REF!,34,FALSE)</f>
        <v>#REF!</v>
      </c>
      <c r="BG554" s="148" t="e">
        <f>VLOOKUP($A554,#REF!,22,FALSE)</f>
        <v>#REF!</v>
      </c>
      <c r="BH554" s="149"/>
    </row>
    <row r="555" s="5" customFormat="1" ht="12.95" customHeight="1" spans="1:60">
      <c r="A555" s="48" t="s">
        <v>1263</v>
      </c>
      <c r="B555" s="38" t="e">
        <f>VLOOKUP($A555,#REF!,34,FALSE)</f>
        <v>#REF!</v>
      </c>
      <c r="C555" s="39" t="str">
        <f t="shared" si="180"/>
        <v>unused_DDR_XM0_B3D6</v>
      </c>
      <c r="D555" s="40" t="e">
        <f>IF(LEN(VLOOKUP($A555,#REF!,8,FALSE)),LEFT(VLOOKUP($A555,#REF!,8,FALSE),LEN(VLOOKUP($A555,#REF!,8,FALSE))-2),"")</f>
        <v>#REF!</v>
      </c>
      <c r="E555" s="41" t="e">
        <f>IF(LEN(VLOOKUP($A555,#REF!,4,FALSE)),IF(INDEX(#REF!,MATCH($A555,#REF!,0),1),LEFT(VLOOKUP($A555,#REF!,4,FALSE),LEN(VLOOKUP($A555,#REF!,4,FALSE))-2),CONCATENATE(LEFT(VLOOKUP($A555,#REF!,4,FALSE),LEN(VLOOKUP($A555,#REF!,4,FALSE))-2),"*")),"")</f>
        <v>#REF!</v>
      </c>
      <c r="F555" s="42" t="e">
        <f>IF(LEN(VLOOKUP($A555,#REF!,5,FALSE)),IF(INDEX(#REF!,MATCH($A555,#REF!,0),2),LEFT(VLOOKUP($A555,#REF!,5,FALSE),LEN(VLOOKUP($A555,#REF!,5,FALSE))-2),CONCATENATE(LEFT(VLOOKUP($A555,#REF!,5,FALSE),LEN(VLOOKUP($A555,#REF!,5,FALSE))-2),"*")),"")</f>
        <v>#REF!</v>
      </c>
      <c r="G555" s="42" t="e">
        <f>IF(LEN(VLOOKUP($A555,#REF!,6,FALSE)),IF(INDEX(#REF!,MATCH($A555,#REF!,0),3),LEFT(VLOOKUP($A555,#REF!,6,FALSE),LEN(VLOOKUP($A555,#REF!,6,FALSE))-2),CONCATENATE(LEFT(VLOOKUP($A555,#REF!,6,FALSE),LEN(VLOOKUP($A555,#REF!,6,FALSE))-2),"*")),"")</f>
        <v>#REF!</v>
      </c>
      <c r="H555" s="43" t="e">
        <f>IF(LEN(VLOOKUP($A555,#REF!,7,FALSE)),IF(INDEX(#REF!,MATCH($A555,#REF!,0),4),LEFT(VLOOKUP($A555,#REF!,7,FALSE),LEN(VLOOKUP($A555,#REF!,7,FALSE))-2),CONCATENATE(LEFT(VLOOKUP($A555,#REF!,7,FALSE),LEN(VLOOKUP($A555,#REF!,7,FALSE))-2),"*")),"")</f>
        <v>#REF!</v>
      </c>
      <c r="I555" s="54" t="e">
        <f>IF(LEN(VLOOKUP($A555,#REF!,8,FALSE)),UPPER(RIGHT(VLOOKUP($A555,#REF!,8,FALSE),1)),"")</f>
        <v>#REF!</v>
      </c>
      <c r="J555" s="42" t="e">
        <f>IF(LEN(VLOOKUP($A555,#REF!,4,FALSE)),UPPER(RIGHT(VLOOKUP($A555,#REF!,4,FALSE),1)),"")</f>
        <v>#REF!</v>
      </c>
      <c r="K555" s="42" t="e">
        <f>IF(LEN(VLOOKUP($A555,#REF!,5,FALSE)),UPPER(RIGHT(VLOOKUP($A555,#REF!,5,FALSE),1)),"")</f>
        <v>#REF!</v>
      </c>
      <c r="L555" s="42" t="e">
        <f>IF(LEN(VLOOKUP($A555,#REF!,6,FALSE)),UPPER(RIGHT(VLOOKUP($A555,#REF!,6,FALSE),1)),"")</f>
        <v>#REF!</v>
      </c>
      <c r="M555" s="43" t="e">
        <f>IF(LEN(VLOOKUP($A555,#REF!,7,FALSE)),UPPER(RIGHT(VLOOKUP($A555,#REF!,7,FALSE),1)),"")</f>
        <v>#REF!</v>
      </c>
      <c r="N555" s="206"/>
      <c r="O555" s="206"/>
      <c r="P555" s="206"/>
      <c r="Q555" s="206"/>
      <c r="R555" s="206"/>
      <c r="S555" s="63" t="e">
        <f>HLOOKUP("Device Tree Pin Name",#REF!,MATCH($A555,#REF!,0),FALSE)</f>
        <v>#REF!</v>
      </c>
      <c r="T555" s="47" t="e">
        <f>HLOOKUP("power rail",#REF!,MATCH($A555,#REF!,0),FALSE)</f>
        <v>#REF!</v>
      </c>
      <c r="U555" s="62" t="e">
        <f>HLOOKUP("Wake Capable",#REF!,MATCH($A555,#REF!,0),FALSE)</f>
        <v>#REF!</v>
      </c>
      <c r="V555" s="62" t="e">
        <f>HLOOKUP("Strap",#REF!,MATCH($A555,#REF!,0),FALSE)</f>
        <v>#REF!</v>
      </c>
      <c r="W555" s="62"/>
      <c r="X555" s="62"/>
      <c r="Y555" s="62"/>
      <c r="Z555" s="47"/>
      <c r="AA555" s="47" t="e">
        <f>HLOOKUP("Pad type",#REF!,MATCH($A555,#REF!,0),FALSE)</f>
        <v>#REF!</v>
      </c>
      <c r="AB555" s="63"/>
      <c r="AC555" s="63" t="e">
        <f>HLOOKUP("POR Pin State",#REF!,MATCH($A555,#REF!,0),FALSE)</f>
        <v>#REF!</v>
      </c>
      <c r="AD555" s="207"/>
      <c r="AE555" s="208"/>
      <c r="AF555" s="208"/>
      <c r="AG555" s="208"/>
      <c r="AH555" s="209"/>
      <c r="AI555" s="209"/>
      <c r="AJ555" s="210"/>
      <c r="AK555" s="210"/>
      <c r="AL555" s="210"/>
      <c r="AM555" s="210"/>
      <c r="AN555" s="210"/>
      <c r="AO555" s="210"/>
      <c r="AP555" s="210"/>
      <c r="AQ555" s="215" t="s">
        <v>1264</v>
      </c>
      <c r="AR555" s="105"/>
      <c r="AS555" s="105"/>
      <c r="AT555" s="105"/>
      <c r="AU555" s="105"/>
      <c r="AV555" s="105"/>
      <c r="AW555" s="105"/>
      <c r="AX555" s="105"/>
      <c r="AY555" s="105"/>
      <c r="AZ555" s="105"/>
      <c r="BA555" s="105"/>
      <c r="BB555" s="218"/>
      <c r="BC555" s="105"/>
      <c r="BD555" s="250"/>
      <c r="BE555" s="252" t="s">
        <v>1265</v>
      </c>
      <c r="BF555" s="147" t="e">
        <f>VLOOKUP($A555,#REF!,34,FALSE)</f>
        <v>#REF!</v>
      </c>
      <c r="BG555" s="148" t="e">
        <f>VLOOKUP($A555,#REF!,22,FALSE)</f>
        <v>#REF!</v>
      </c>
      <c r="BH555" s="149"/>
    </row>
    <row r="556" s="5" customFormat="1" ht="12.95" customHeight="1" spans="1:60">
      <c r="A556" s="48" t="s">
        <v>1266</v>
      </c>
      <c r="B556" s="38" t="e">
        <f>VLOOKUP($A556,#REF!,34,FALSE)</f>
        <v>#REF!</v>
      </c>
      <c r="C556" s="39" t="str">
        <f t="shared" si="180"/>
        <v>unused_DDR_XM0_B3D7</v>
      </c>
      <c r="D556" s="40" t="e">
        <f>IF(LEN(VLOOKUP($A556,#REF!,8,FALSE)),LEFT(VLOOKUP($A556,#REF!,8,FALSE),LEN(VLOOKUP($A556,#REF!,8,FALSE))-2),"")</f>
        <v>#REF!</v>
      </c>
      <c r="E556" s="41" t="e">
        <f>IF(LEN(VLOOKUP($A556,#REF!,4,FALSE)),IF(INDEX(#REF!,MATCH($A556,#REF!,0),1),LEFT(VLOOKUP($A556,#REF!,4,FALSE),LEN(VLOOKUP($A556,#REF!,4,FALSE))-2),CONCATENATE(LEFT(VLOOKUP($A556,#REF!,4,FALSE),LEN(VLOOKUP($A556,#REF!,4,FALSE))-2),"*")),"")</f>
        <v>#REF!</v>
      </c>
      <c r="F556" s="42" t="e">
        <f>IF(LEN(VLOOKUP($A556,#REF!,5,FALSE)),IF(INDEX(#REF!,MATCH($A556,#REF!,0),2),LEFT(VLOOKUP($A556,#REF!,5,FALSE),LEN(VLOOKUP($A556,#REF!,5,FALSE))-2),CONCATENATE(LEFT(VLOOKUP($A556,#REF!,5,FALSE),LEN(VLOOKUP($A556,#REF!,5,FALSE))-2),"*")),"")</f>
        <v>#REF!</v>
      </c>
      <c r="G556" s="42" t="e">
        <f>IF(LEN(VLOOKUP($A556,#REF!,6,FALSE)),IF(INDEX(#REF!,MATCH($A556,#REF!,0),3),LEFT(VLOOKUP($A556,#REF!,6,FALSE),LEN(VLOOKUP($A556,#REF!,6,FALSE))-2),CONCATENATE(LEFT(VLOOKUP($A556,#REF!,6,FALSE),LEN(VLOOKUP($A556,#REF!,6,FALSE))-2),"*")),"")</f>
        <v>#REF!</v>
      </c>
      <c r="H556" s="43" t="e">
        <f>IF(LEN(VLOOKUP($A556,#REF!,7,FALSE)),IF(INDEX(#REF!,MATCH($A556,#REF!,0),4),LEFT(VLOOKUP($A556,#REF!,7,FALSE),LEN(VLOOKUP($A556,#REF!,7,FALSE))-2),CONCATENATE(LEFT(VLOOKUP($A556,#REF!,7,FALSE),LEN(VLOOKUP($A556,#REF!,7,FALSE))-2),"*")),"")</f>
        <v>#REF!</v>
      </c>
      <c r="I556" s="54" t="e">
        <f>IF(LEN(VLOOKUP($A556,#REF!,8,FALSE)),UPPER(RIGHT(VLOOKUP($A556,#REF!,8,FALSE),1)),"")</f>
        <v>#REF!</v>
      </c>
      <c r="J556" s="42" t="e">
        <f>IF(LEN(VLOOKUP($A556,#REF!,4,FALSE)),UPPER(RIGHT(VLOOKUP($A556,#REF!,4,FALSE),1)),"")</f>
        <v>#REF!</v>
      </c>
      <c r="K556" s="42" t="e">
        <f>IF(LEN(VLOOKUP($A556,#REF!,5,FALSE)),UPPER(RIGHT(VLOOKUP($A556,#REF!,5,FALSE),1)),"")</f>
        <v>#REF!</v>
      </c>
      <c r="L556" s="42" t="e">
        <f>IF(LEN(VLOOKUP($A556,#REF!,6,FALSE)),UPPER(RIGHT(VLOOKUP($A556,#REF!,6,FALSE),1)),"")</f>
        <v>#REF!</v>
      </c>
      <c r="M556" s="43" t="e">
        <f>IF(LEN(VLOOKUP($A556,#REF!,7,FALSE)),UPPER(RIGHT(VLOOKUP($A556,#REF!,7,FALSE),1)),"")</f>
        <v>#REF!</v>
      </c>
      <c r="N556" s="206"/>
      <c r="O556" s="206"/>
      <c r="P556" s="206"/>
      <c r="Q556" s="206"/>
      <c r="R556" s="206"/>
      <c r="S556" s="63" t="e">
        <f>HLOOKUP("Device Tree Pin Name",#REF!,MATCH($A556,#REF!,0),FALSE)</f>
        <v>#REF!</v>
      </c>
      <c r="T556" s="47" t="e">
        <f>HLOOKUP("power rail",#REF!,MATCH($A556,#REF!,0),FALSE)</f>
        <v>#REF!</v>
      </c>
      <c r="U556" s="62" t="e">
        <f>HLOOKUP("Wake Capable",#REF!,MATCH($A556,#REF!,0),FALSE)</f>
        <v>#REF!</v>
      </c>
      <c r="V556" s="62" t="e">
        <f>HLOOKUP("Strap",#REF!,MATCH($A556,#REF!,0),FALSE)</f>
        <v>#REF!</v>
      </c>
      <c r="W556" s="62"/>
      <c r="X556" s="62"/>
      <c r="Y556" s="62"/>
      <c r="Z556" s="47"/>
      <c r="AA556" s="47" t="e">
        <f>HLOOKUP("Pad type",#REF!,MATCH($A556,#REF!,0),FALSE)</f>
        <v>#REF!</v>
      </c>
      <c r="AB556" s="63"/>
      <c r="AC556" s="63" t="e">
        <f>HLOOKUP("POR Pin State",#REF!,MATCH($A556,#REF!,0),FALSE)</f>
        <v>#REF!</v>
      </c>
      <c r="AD556" s="207"/>
      <c r="AE556" s="208"/>
      <c r="AF556" s="208"/>
      <c r="AG556" s="208"/>
      <c r="AH556" s="209"/>
      <c r="AI556" s="209"/>
      <c r="AJ556" s="210"/>
      <c r="AK556" s="210"/>
      <c r="AL556" s="210"/>
      <c r="AM556" s="210"/>
      <c r="AN556" s="210"/>
      <c r="AO556" s="210"/>
      <c r="AP556" s="210"/>
      <c r="AQ556" s="215" t="s">
        <v>1267</v>
      </c>
      <c r="AR556" s="105"/>
      <c r="AS556" s="105"/>
      <c r="AT556" s="105"/>
      <c r="AU556" s="105"/>
      <c r="AV556" s="105"/>
      <c r="AW556" s="105"/>
      <c r="AX556" s="105"/>
      <c r="AY556" s="105"/>
      <c r="AZ556" s="105"/>
      <c r="BA556" s="105"/>
      <c r="BB556" s="218"/>
      <c r="BC556" s="105"/>
      <c r="BD556" s="250"/>
      <c r="BE556" s="252" t="s">
        <v>1268</v>
      </c>
      <c r="BF556" s="147" t="e">
        <f>VLOOKUP($A556,#REF!,34,FALSE)</f>
        <v>#REF!</v>
      </c>
      <c r="BG556" s="148" t="e">
        <f>VLOOKUP($A556,#REF!,22,FALSE)</f>
        <v>#REF!</v>
      </c>
      <c r="BH556" s="149"/>
    </row>
    <row r="557" s="5" customFormat="1" ht="12.95" customHeight="1" spans="1:60">
      <c r="A557" s="48" t="s">
        <v>1269</v>
      </c>
      <c r="B557" s="38" t="e">
        <f>VLOOKUP($A557,#REF!,34,FALSE)</f>
        <v>#REF!</v>
      </c>
      <c r="C557" s="39" t="str">
        <f t="shared" si="180"/>
        <v>unused_DDR_XM0_B3DMI</v>
      </c>
      <c r="D557" s="40" t="e">
        <f>IF(LEN(VLOOKUP($A557,#REF!,8,FALSE)),LEFT(VLOOKUP($A557,#REF!,8,FALSE),LEN(VLOOKUP($A557,#REF!,8,FALSE))-2),"")</f>
        <v>#REF!</v>
      </c>
      <c r="E557" s="41" t="e">
        <f>IF(LEN(VLOOKUP($A557,#REF!,4,FALSE)),IF(INDEX(#REF!,MATCH($A557,#REF!,0),1),LEFT(VLOOKUP($A557,#REF!,4,FALSE),LEN(VLOOKUP($A557,#REF!,4,FALSE))-2),CONCATENATE(LEFT(VLOOKUP($A557,#REF!,4,FALSE),LEN(VLOOKUP($A557,#REF!,4,FALSE))-2),"*")),"")</f>
        <v>#REF!</v>
      </c>
      <c r="F557" s="42" t="e">
        <f>IF(LEN(VLOOKUP($A557,#REF!,5,FALSE)),IF(INDEX(#REF!,MATCH($A557,#REF!,0),2),LEFT(VLOOKUP($A557,#REF!,5,FALSE),LEN(VLOOKUP($A557,#REF!,5,FALSE))-2),CONCATENATE(LEFT(VLOOKUP($A557,#REF!,5,FALSE),LEN(VLOOKUP($A557,#REF!,5,FALSE))-2),"*")),"")</f>
        <v>#REF!</v>
      </c>
      <c r="G557" s="42" t="e">
        <f>IF(LEN(VLOOKUP($A557,#REF!,6,FALSE)),IF(INDEX(#REF!,MATCH($A557,#REF!,0),3),LEFT(VLOOKUP($A557,#REF!,6,FALSE),LEN(VLOOKUP($A557,#REF!,6,FALSE))-2),CONCATENATE(LEFT(VLOOKUP($A557,#REF!,6,FALSE),LEN(VLOOKUP($A557,#REF!,6,FALSE))-2),"*")),"")</f>
        <v>#REF!</v>
      </c>
      <c r="H557" s="43" t="e">
        <f>IF(LEN(VLOOKUP($A557,#REF!,7,FALSE)),IF(INDEX(#REF!,MATCH($A557,#REF!,0),4),LEFT(VLOOKUP($A557,#REF!,7,FALSE),LEN(VLOOKUP($A557,#REF!,7,FALSE))-2),CONCATENATE(LEFT(VLOOKUP($A557,#REF!,7,FALSE),LEN(VLOOKUP($A557,#REF!,7,FALSE))-2),"*")),"")</f>
        <v>#REF!</v>
      </c>
      <c r="I557" s="54" t="e">
        <f>IF(LEN(VLOOKUP($A557,#REF!,8,FALSE)),UPPER(RIGHT(VLOOKUP($A557,#REF!,8,FALSE),1)),"")</f>
        <v>#REF!</v>
      </c>
      <c r="J557" s="42" t="e">
        <f>IF(LEN(VLOOKUP($A557,#REF!,4,FALSE)),UPPER(RIGHT(VLOOKUP($A557,#REF!,4,FALSE),1)),"")</f>
        <v>#REF!</v>
      </c>
      <c r="K557" s="42" t="e">
        <f>IF(LEN(VLOOKUP($A557,#REF!,5,FALSE)),UPPER(RIGHT(VLOOKUP($A557,#REF!,5,FALSE),1)),"")</f>
        <v>#REF!</v>
      </c>
      <c r="L557" s="42" t="e">
        <f>IF(LEN(VLOOKUP($A557,#REF!,6,FALSE)),UPPER(RIGHT(VLOOKUP($A557,#REF!,6,FALSE),1)),"")</f>
        <v>#REF!</v>
      </c>
      <c r="M557" s="43" t="e">
        <f>IF(LEN(VLOOKUP($A557,#REF!,7,FALSE)),UPPER(RIGHT(VLOOKUP($A557,#REF!,7,FALSE),1)),"")</f>
        <v>#REF!</v>
      </c>
      <c r="N557" s="206"/>
      <c r="O557" s="206"/>
      <c r="P557" s="206"/>
      <c r="Q557" s="206"/>
      <c r="R557" s="206"/>
      <c r="S557" s="63" t="e">
        <f>HLOOKUP("Device Tree Pin Name",#REF!,MATCH($A557,#REF!,0),FALSE)</f>
        <v>#REF!</v>
      </c>
      <c r="T557" s="47" t="e">
        <f>HLOOKUP("power rail",#REF!,MATCH($A557,#REF!,0),FALSE)</f>
        <v>#REF!</v>
      </c>
      <c r="U557" s="62" t="e">
        <f>HLOOKUP("Wake Capable",#REF!,MATCH($A557,#REF!,0),FALSE)</f>
        <v>#REF!</v>
      </c>
      <c r="V557" s="62" t="e">
        <f>HLOOKUP("Strap",#REF!,MATCH($A557,#REF!,0),FALSE)</f>
        <v>#REF!</v>
      </c>
      <c r="W557" s="62"/>
      <c r="X557" s="62"/>
      <c r="Y557" s="62"/>
      <c r="Z557" s="47"/>
      <c r="AA557" s="47" t="e">
        <f>HLOOKUP("Pad type",#REF!,MATCH($A557,#REF!,0),FALSE)</f>
        <v>#REF!</v>
      </c>
      <c r="AB557" s="63"/>
      <c r="AC557" s="63" t="e">
        <f>HLOOKUP("POR Pin State",#REF!,MATCH($A557,#REF!,0),FALSE)</f>
        <v>#REF!</v>
      </c>
      <c r="AD557" s="207"/>
      <c r="AE557" s="208"/>
      <c r="AF557" s="208"/>
      <c r="AG557" s="208"/>
      <c r="AH557" s="209"/>
      <c r="AI557" s="209"/>
      <c r="AJ557" s="210"/>
      <c r="AK557" s="210"/>
      <c r="AL557" s="210"/>
      <c r="AM557" s="210"/>
      <c r="AN557" s="210"/>
      <c r="AO557" s="210"/>
      <c r="AP557" s="210"/>
      <c r="AQ557" s="215" t="s">
        <v>1269</v>
      </c>
      <c r="AR557" s="105"/>
      <c r="AS557" s="105"/>
      <c r="AT557" s="105"/>
      <c r="AU557" s="105"/>
      <c r="AV557" s="105"/>
      <c r="AW557" s="105"/>
      <c r="AX557" s="105"/>
      <c r="AY557" s="105"/>
      <c r="AZ557" s="105"/>
      <c r="BA557" s="105"/>
      <c r="BB557" s="218"/>
      <c r="BC557" s="105"/>
      <c r="BD557" s="250"/>
      <c r="BE557" s="252" t="s">
        <v>1270</v>
      </c>
      <c r="BF557" s="147" t="e">
        <f>VLOOKUP($A557,#REF!,34,FALSE)</f>
        <v>#REF!</v>
      </c>
      <c r="BG557" s="148" t="e">
        <f>VLOOKUP($A557,#REF!,22,FALSE)</f>
        <v>#REF!</v>
      </c>
      <c r="BH557" s="149"/>
    </row>
    <row r="558" s="5" customFormat="1" ht="12.95" customHeight="1" spans="1:60">
      <c r="A558" s="10" t="s">
        <v>1271</v>
      </c>
      <c r="B558" s="38" t="e">
        <f>VLOOKUP($A558,#REF!,34,FALSE)</f>
        <v>#REF!</v>
      </c>
      <c r="C558" s="39" t="str">
        <f t="shared" si="180"/>
        <v>unused_DDR_XM0_B3WCK_P</v>
      </c>
      <c r="D558" s="40" t="e">
        <f>IF(LEN(VLOOKUP($A558,#REF!,8,FALSE)),LEFT(VLOOKUP($A558,#REF!,8,FALSE),LEN(VLOOKUP($A558,#REF!,8,FALSE))-2),"")</f>
        <v>#REF!</v>
      </c>
      <c r="E558" s="41" t="e">
        <f>IF(LEN(VLOOKUP($A558,#REF!,4,FALSE)),IF(INDEX(#REF!,MATCH($A558,#REF!,0),1),LEFT(VLOOKUP($A558,#REF!,4,FALSE),LEN(VLOOKUP($A558,#REF!,4,FALSE))-2),CONCATENATE(LEFT(VLOOKUP($A558,#REF!,4,FALSE),LEN(VLOOKUP($A558,#REF!,4,FALSE))-2),"*")),"")</f>
        <v>#REF!</v>
      </c>
      <c r="F558" s="42" t="e">
        <f>IF(LEN(VLOOKUP($A558,#REF!,5,FALSE)),IF(INDEX(#REF!,MATCH($A558,#REF!,0),2),LEFT(VLOOKUP($A558,#REF!,5,FALSE),LEN(VLOOKUP($A558,#REF!,5,FALSE))-2),CONCATENATE(LEFT(VLOOKUP($A558,#REF!,5,FALSE),LEN(VLOOKUP($A558,#REF!,5,FALSE))-2),"*")),"")</f>
        <v>#REF!</v>
      </c>
      <c r="G558" s="42" t="e">
        <f>IF(LEN(VLOOKUP($A558,#REF!,6,FALSE)),IF(INDEX(#REF!,MATCH($A558,#REF!,0),3),LEFT(VLOOKUP($A558,#REF!,6,FALSE),LEN(VLOOKUP($A558,#REF!,6,FALSE))-2),CONCATENATE(LEFT(VLOOKUP($A558,#REF!,6,FALSE),LEN(VLOOKUP($A558,#REF!,6,FALSE))-2),"*")),"")</f>
        <v>#REF!</v>
      </c>
      <c r="H558" s="43" t="e">
        <f>IF(LEN(VLOOKUP($A558,#REF!,7,FALSE)),IF(INDEX(#REF!,MATCH($A558,#REF!,0),4),LEFT(VLOOKUP($A558,#REF!,7,FALSE),LEN(VLOOKUP($A558,#REF!,7,FALSE))-2),CONCATENATE(LEFT(VLOOKUP($A558,#REF!,7,FALSE),LEN(VLOOKUP($A558,#REF!,7,FALSE))-2),"*")),"")</f>
        <v>#REF!</v>
      </c>
      <c r="I558" s="54" t="e">
        <f>IF(LEN(VLOOKUP($A558,#REF!,8,FALSE)),UPPER(RIGHT(VLOOKUP($A558,#REF!,8,FALSE),1)),"")</f>
        <v>#REF!</v>
      </c>
      <c r="J558" s="42" t="e">
        <f>IF(LEN(VLOOKUP($A558,#REF!,4,FALSE)),UPPER(RIGHT(VLOOKUP($A558,#REF!,4,FALSE),1)),"")</f>
        <v>#REF!</v>
      </c>
      <c r="K558" s="42" t="e">
        <f>IF(LEN(VLOOKUP($A558,#REF!,5,FALSE)),UPPER(RIGHT(VLOOKUP($A558,#REF!,5,FALSE),1)),"")</f>
        <v>#REF!</v>
      </c>
      <c r="L558" s="42" t="e">
        <f>IF(LEN(VLOOKUP($A558,#REF!,6,FALSE)),UPPER(RIGHT(VLOOKUP($A558,#REF!,6,FALSE),1)),"")</f>
        <v>#REF!</v>
      </c>
      <c r="M558" s="43" t="e">
        <f>IF(LEN(VLOOKUP($A558,#REF!,7,FALSE)),UPPER(RIGHT(VLOOKUP($A558,#REF!,7,FALSE),1)),"")</f>
        <v>#REF!</v>
      </c>
      <c r="N558" s="206"/>
      <c r="O558" s="206"/>
      <c r="P558" s="206"/>
      <c r="Q558" s="206"/>
      <c r="R558" s="206"/>
      <c r="S558" s="63" t="e">
        <f>HLOOKUP("Device Tree Pin Name",#REF!,MATCH($A558,#REF!,0),FALSE)</f>
        <v>#REF!</v>
      </c>
      <c r="T558" s="47" t="e">
        <f>HLOOKUP("power rail",#REF!,MATCH($A558,#REF!,0),FALSE)</f>
        <v>#REF!</v>
      </c>
      <c r="U558" s="62" t="e">
        <f>HLOOKUP("Wake Capable",#REF!,MATCH($A558,#REF!,0),FALSE)</f>
        <v>#REF!</v>
      </c>
      <c r="V558" s="62" t="e">
        <f>HLOOKUP("Strap",#REF!,MATCH($A558,#REF!,0),FALSE)</f>
        <v>#REF!</v>
      </c>
      <c r="W558" s="62"/>
      <c r="X558" s="62"/>
      <c r="Y558" s="62"/>
      <c r="Z558" s="47"/>
      <c r="AA558" s="47" t="e">
        <f>HLOOKUP("Pad type",#REF!,MATCH($A558,#REF!,0),FALSE)</f>
        <v>#REF!</v>
      </c>
      <c r="AB558" s="63"/>
      <c r="AC558" s="63" t="e">
        <f>HLOOKUP("POR Pin State",#REF!,MATCH($A558,#REF!,0),FALSE)</f>
        <v>#REF!</v>
      </c>
      <c r="AD558" s="207"/>
      <c r="AE558" s="208"/>
      <c r="AF558" s="208"/>
      <c r="AG558" s="208"/>
      <c r="AH558" s="209"/>
      <c r="AI558" s="209"/>
      <c r="AJ558" s="210"/>
      <c r="AK558" s="210"/>
      <c r="AL558" s="210"/>
      <c r="AM558" s="210"/>
      <c r="AN558" s="210"/>
      <c r="AO558" s="210"/>
      <c r="AP558" s="210"/>
      <c r="AQ558" s="215" t="s">
        <v>1271</v>
      </c>
      <c r="AR558" s="105"/>
      <c r="AS558" s="105"/>
      <c r="AT558" s="105"/>
      <c r="AU558" s="105"/>
      <c r="AV558" s="105"/>
      <c r="AW558" s="105"/>
      <c r="AX558" s="105"/>
      <c r="AY558" s="105"/>
      <c r="AZ558" s="105"/>
      <c r="BA558" s="105"/>
      <c r="BB558" s="218"/>
      <c r="BC558" s="105"/>
      <c r="BD558" s="250"/>
      <c r="BE558" s="252" t="s">
        <v>1272</v>
      </c>
      <c r="BF558" s="147" t="e">
        <f>VLOOKUP($A558,#REF!,34,FALSE)</f>
        <v>#REF!</v>
      </c>
      <c r="BG558" s="148" t="e">
        <f>VLOOKUP($A558,#REF!,22,FALSE)</f>
        <v>#REF!</v>
      </c>
      <c r="BH558" s="149"/>
    </row>
    <row r="559" s="5" customFormat="1" ht="12.95" customHeight="1" spans="1:60">
      <c r="A559" s="10" t="s">
        <v>1273</v>
      </c>
      <c r="B559" s="38" t="e">
        <f>VLOOKUP($A559,#REF!,34,FALSE)</f>
        <v>#REF!</v>
      </c>
      <c r="C559" s="39" t="str">
        <f t="shared" si="180"/>
        <v>unused_DDR_XM0_B3WCK_N</v>
      </c>
      <c r="D559" s="40" t="e">
        <f>IF(LEN(VLOOKUP($A559,#REF!,8,FALSE)),LEFT(VLOOKUP($A559,#REF!,8,FALSE),LEN(VLOOKUP($A559,#REF!,8,FALSE))-2),"")</f>
        <v>#REF!</v>
      </c>
      <c r="E559" s="41" t="e">
        <f>IF(LEN(VLOOKUP($A559,#REF!,4,FALSE)),IF(INDEX(#REF!,MATCH($A559,#REF!,0),1),LEFT(VLOOKUP($A559,#REF!,4,FALSE),LEN(VLOOKUP($A559,#REF!,4,FALSE))-2),CONCATENATE(LEFT(VLOOKUP($A559,#REF!,4,FALSE),LEN(VLOOKUP($A559,#REF!,4,FALSE))-2),"*")),"")</f>
        <v>#REF!</v>
      </c>
      <c r="F559" s="42" t="e">
        <f>IF(LEN(VLOOKUP($A559,#REF!,5,FALSE)),IF(INDEX(#REF!,MATCH($A559,#REF!,0),2),LEFT(VLOOKUP($A559,#REF!,5,FALSE),LEN(VLOOKUP($A559,#REF!,5,FALSE))-2),CONCATENATE(LEFT(VLOOKUP($A559,#REF!,5,FALSE),LEN(VLOOKUP($A559,#REF!,5,FALSE))-2),"*")),"")</f>
        <v>#REF!</v>
      </c>
      <c r="G559" s="42" t="e">
        <f>IF(LEN(VLOOKUP($A559,#REF!,6,FALSE)),IF(INDEX(#REF!,MATCH($A559,#REF!,0),3),LEFT(VLOOKUP($A559,#REF!,6,FALSE),LEN(VLOOKUP($A559,#REF!,6,FALSE))-2),CONCATENATE(LEFT(VLOOKUP($A559,#REF!,6,FALSE),LEN(VLOOKUP($A559,#REF!,6,FALSE))-2),"*")),"")</f>
        <v>#REF!</v>
      </c>
      <c r="H559" s="43" t="e">
        <f>IF(LEN(VLOOKUP($A559,#REF!,7,FALSE)),IF(INDEX(#REF!,MATCH($A559,#REF!,0),4),LEFT(VLOOKUP($A559,#REF!,7,FALSE),LEN(VLOOKUP($A559,#REF!,7,FALSE))-2),CONCATENATE(LEFT(VLOOKUP($A559,#REF!,7,FALSE),LEN(VLOOKUP($A559,#REF!,7,FALSE))-2),"*")),"")</f>
        <v>#REF!</v>
      </c>
      <c r="I559" s="54" t="e">
        <f>IF(LEN(VLOOKUP($A559,#REF!,8,FALSE)),UPPER(RIGHT(VLOOKUP($A559,#REF!,8,FALSE),1)),"")</f>
        <v>#REF!</v>
      </c>
      <c r="J559" s="42" t="e">
        <f>IF(LEN(VLOOKUP($A559,#REF!,4,FALSE)),UPPER(RIGHT(VLOOKUP($A559,#REF!,4,FALSE),1)),"")</f>
        <v>#REF!</v>
      </c>
      <c r="K559" s="42" t="e">
        <f>IF(LEN(VLOOKUP($A559,#REF!,5,FALSE)),UPPER(RIGHT(VLOOKUP($A559,#REF!,5,FALSE),1)),"")</f>
        <v>#REF!</v>
      </c>
      <c r="L559" s="42" t="e">
        <f>IF(LEN(VLOOKUP($A559,#REF!,6,FALSE)),UPPER(RIGHT(VLOOKUP($A559,#REF!,6,FALSE),1)),"")</f>
        <v>#REF!</v>
      </c>
      <c r="M559" s="43" t="e">
        <f>IF(LEN(VLOOKUP($A559,#REF!,7,FALSE)),UPPER(RIGHT(VLOOKUP($A559,#REF!,7,FALSE),1)),"")</f>
        <v>#REF!</v>
      </c>
      <c r="N559" s="206"/>
      <c r="O559" s="206"/>
      <c r="P559" s="206"/>
      <c r="Q559" s="206"/>
      <c r="R559" s="206"/>
      <c r="S559" s="63" t="e">
        <f>HLOOKUP("Device Tree Pin Name",#REF!,MATCH($A559,#REF!,0),FALSE)</f>
        <v>#REF!</v>
      </c>
      <c r="T559" s="47" t="e">
        <f>HLOOKUP("power rail",#REF!,MATCH($A559,#REF!,0),FALSE)</f>
        <v>#REF!</v>
      </c>
      <c r="U559" s="62" t="e">
        <f>HLOOKUP("Wake Capable",#REF!,MATCH($A559,#REF!,0),FALSE)</f>
        <v>#REF!</v>
      </c>
      <c r="V559" s="62" t="e">
        <f>HLOOKUP("Strap",#REF!,MATCH($A559,#REF!,0),FALSE)</f>
        <v>#REF!</v>
      </c>
      <c r="W559" s="62"/>
      <c r="X559" s="62"/>
      <c r="Y559" s="62"/>
      <c r="Z559" s="47"/>
      <c r="AA559" s="47" t="e">
        <f>HLOOKUP("Pad type",#REF!,MATCH($A559,#REF!,0),FALSE)</f>
        <v>#REF!</v>
      </c>
      <c r="AB559" s="63"/>
      <c r="AC559" s="63" t="e">
        <f>HLOOKUP("POR Pin State",#REF!,MATCH($A559,#REF!,0),FALSE)</f>
        <v>#REF!</v>
      </c>
      <c r="AD559" s="207"/>
      <c r="AE559" s="208"/>
      <c r="AF559" s="208"/>
      <c r="AG559" s="208"/>
      <c r="AH559" s="209"/>
      <c r="AI559" s="209"/>
      <c r="AJ559" s="210"/>
      <c r="AK559" s="210"/>
      <c r="AL559" s="210"/>
      <c r="AM559" s="210"/>
      <c r="AN559" s="210"/>
      <c r="AO559" s="210"/>
      <c r="AP559" s="210"/>
      <c r="AQ559" s="215" t="s">
        <v>1273</v>
      </c>
      <c r="AR559" s="105"/>
      <c r="AS559" s="105"/>
      <c r="AT559" s="105"/>
      <c r="AU559" s="105"/>
      <c r="AV559" s="105"/>
      <c r="AW559" s="105"/>
      <c r="AX559" s="105"/>
      <c r="AY559" s="105"/>
      <c r="AZ559" s="105"/>
      <c r="BA559" s="105"/>
      <c r="BB559" s="218"/>
      <c r="BC559" s="105"/>
      <c r="BD559" s="250"/>
      <c r="BE559" s="252" t="s">
        <v>1274</v>
      </c>
      <c r="BF559" s="147" t="e">
        <f>VLOOKUP($A559,#REF!,34,FALSE)</f>
        <v>#REF!</v>
      </c>
      <c r="BG559" s="148" t="e">
        <f>VLOOKUP($A559,#REF!,22,FALSE)</f>
        <v>#REF!</v>
      </c>
      <c r="BH559" s="149"/>
    </row>
    <row r="560" s="5" customFormat="1" ht="12.95" customHeight="1" spans="1:60">
      <c r="A560" s="48" t="s">
        <v>1275</v>
      </c>
      <c r="B560" s="38" t="e">
        <f>VLOOKUP($A560,#REF!,34,FALSE)</f>
        <v>#REF!</v>
      </c>
      <c r="C560" s="39" t="str">
        <f t="shared" si="180"/>
        <v>unused_DDR_XM0_B3RDQS_P</v>
      </c>
      <c r="D560" s="40" t="e">
        <f>IF(LEN(VLOOKUP($A560,#REF!,8,FALSE)),LEFT(VLOOKUP($A560,#REF!,8,FALSE),LEN(VLOOKUP($A560,#REF!,8,FALSE))-2),"")</f>
        <v>#REF!</v>
      </c>
      <c r="E560" s="41" t="e">
        <f>IF(LEN(VLOOKUP($A560,#REF!,4,FALSE)),IF(INDEX(#REF!,MATCH($A560,#REF!,0),1),LEFT(VLOOKUP($A560,#REF!,4,FALSE),LEN(VLOOKUP($A560,#REF!,4,FALSE))-2),CONCATENATE(LEFT(VLOOKUP($A560,#REF!,4,FALSE),LEN(VLOOKUP($A560,#REF!,4,FALSE))-2),"*")),"")</f>
        <v>#REF!</v>
      </c>
      <c r="F560" s="42" t="e">
        <f>IF(LEN(VLOOKUP($A560,#REF!,5,FALSE)),IF(INDEX(#REF!,MATCH($A560,#REF!,0),2),LEFT(VLOOKUP($A560,#REF!,5,FALSE),LEN(VLOOKUP($A560,#REF!,5,FALSE))-2),CONCATENATE(LEFT(VLOOKUP($A560,#REF!,5,FALSE),LEN(VLOOKUP($A560,#REF!,5,FALSE))-2),"*")),"")</f>
        <v>#REF!</v>
      </c>
      <c r="G560" s="42" t="e">
        <f>IF(LEN(VLOOKUP($A560,#REF!,6,FALSE)),IF(INDEX(#REF!,MATCH($A560,#REF!,0),3),LEFT(VLOOKUP($A560,#REF!,6,FALSE),LEN(VLOOKUP($A560,#REF!,6,FALSE))-2),CONCATENATE(LEFT(VLOOKUP($A560,#REF!,6,FALSE),LEN(VLOOKUP($A560,#REF!,6,FALSE))-2),"*")),"")</f>
        <v>#REF!</v>
      </c>
      <c r="H560" s="43" t="e">
        <f>IF(LEN(VLOOKUP($A560,#REF!,7,FALSE)),IF(INDEX(#REF!,MATCH($A560,#REF!,0),4),LEFT(VLOOKUP($A560,#REF!,7,FALSE),LEN(VLOOKUP($A560,#REF!,7,FALSE))-2),CONCATENATE(LEFT(VLOOKUP($A560,#REF!,7,FALSE),LEN(VLOOKUP($A560,#REF!,7,FALSE))-2),"*")),"")</f>
        <v>#REF!</v>
      </c>
      <c r="I560" s="54" t="e">
        <f>IF(LEN(VLOOKUP($A560,#REF!,8,FALSE)),UPPER(RIGHT(VLOOKUP($A560,#REF!,8,FALSE),1)),"")</f>
        <v>#REF!</v>
      </c>
      <c r="J560" s="42" t="e">
        <f>IF(LEN(VLOOKUP($A560,#REF!,4,FALSE)),UPPER(RIGHT(VLOOKUP($A560,#REF!,4,FALSE),1)),"")</f>
        <v>#REF!</v>
      </c>
      <c r="K560" s="42" t="e">
        <f>IF(LEN(VLOOKUP($A560,#REF!,5,FALSE)),UPPER(RIGHT(VLOOKUP($A560,#REF!,5,FALSE),1)),"")</f>
        <v>#REF!</v>
      </c>
      <c r="L560" s="42" t="e">
        <f>IF(LEN(VLOOKUP($A560,#REF!,6,FALSE)),UPPER(RIGHT(VLOOKUP($A560,#REF!,6,FALSE),1)),"")</f>
        <v>#REF!</v>
      </c>
      <c r="M560" s="43" t="e">
        <f>IF(LEN(VLOOKUP($A560,#REF!,7,FALSE)),UPPER(RIGHT(VLOOKUP($A560,#REF!,7,FALSE),1)),"")</f>
        <v>#REF!</v>
      </c>
      <c r="N560" s="206"/>
      <c r="O560" s="206"/>
      <c r="P560" s="206"/>
      <c r="Q560" s="206"/>
      <c r="R560" s="206"/>
      <c r="S560" s="63" t="e">
        <f>HLOOKUP("Device Tree Pin Name",#REF!,MATCH($A560,#REF!,0),FALSE)</f>
        <v>#REF!</v>
      </c>
      <c r="T560" s="47" t="e">
        <f>HLOOKUP("power rail",#REF!,MATCH($A560,#REF!,0),FALSE)</f>
        <v>#REF!</v>
      </c>
      <c r="U560" s="62" t="e">
        <f>HLOOKUP("Wake Capable",#REF!,MATCH($A560,#REF!,0),FALSE)</f>
        <v>#REF!</v>
      </c>
      <c r="V560" s="62" t="e">
        <f>HLOOKUP("Strap",#REF!,MATCH($A560,#REF!,0),FALSE)</f>
        <v>#REF!</v>
      </c>
      <c r="W560" s="62"/>
      <c r="X560" s="62"/>
      <c r="Y560" s="62"/>
      <c r="Z560" s="47"/>
      <c r="AA560" s="47" t="e">
        <f>HLOOKUP("Pad type",#REF!,MATCH($A560,#REF!,0),FALSE)</f>
        <v>#REF!</v>
      </c>
      <c r="AB560" s="63"/>
      <c r="AC560" s="63" t="e">
        <f>HLOOKUP("POR Pin State",#REF!,MATCH($A560,#REF!,0),FALSE)</f>
        <v>#REF!</v>
      </c>
      <c r="AD560" s="207"/>
      <c r="AE560" s="208"/>
      <c r="AF560" s="208"/>
      <c r="AG560" s="208"/>
      <c r="AH560" s="209"/>
      <c r="AI560" s="209"/>
      <c r="AJ560" s="210"/>
      <c r="AK560" s="210"/>
      <c r="AL560" s="210"/>
      <c r="AM560" s="210"/>
      <c r="AN560" s="210"/>
      <c r="AO560" s="210"/>
      <c r="AP560" s="210"/>
      <c r="AQ560" s="215" t="s">
        <v>1275</v>
      </c>
      <c r="AR560" s="105"/>
      <c r="AS560" s="105"/>
      <c r="AT560" s="105"/>
      <c r="AU560" s="105"/>
      <c r="AV560" s="105"/>
      <c r="AW560" s="105"/>
      <c r="AX560" s="105"/>
      <c r="AY560" s="105"/>
      <c r="AZ560" s="105"/>
      <c r="BA560" s="105"/>
      <c r="BB560" s="218"/>
      <c r="BC560" s="105"/>
      <c r="BD560" s="250"/>
      <c r="BE560" s="252" t="s">
        <v>1276</v>
      </c>
      <c r="BF560" s="147" t="e">
        <f>VLOOKUP($A560,#REF!,34,FALSE)</f>
        <v>#REF!</v>
      </c>
      <c r="BG560" s="148" t="e">
        <f>VLOOKUP($A560,#REF!,22,FALSE)</f>
        <v>#REF!</v>
      </c>
      <c r="BH560" s="149"/>
    </row>
    <row r="561" s="5" customFormat="1" ht="12.95" customHeight="1" spans="1:60">
      <c r="A561" s="48" t="s">
        <v>1277</v>
      </c>
      <c r="B561" s="38" t="e">
        <f>VLOOKUP($A561,#REF!,34,FALSE)</f>
        <v>#REF!</v>
      </c>
      <c r="C561" s="39" t="str">
        <f t="shared" si="180"/>
        <v>unused_DDR_XM0_B3RDQS_N</v>
      </c>
      <c r="D561" s="40" t="e">
        <f>IF(LEN(VLOOKUP($A561,#REF!,8,FALSE)),LEFT(VLOOKUP($A561,#REF!,8,FALSE),LEN(VLOOKUP($A561,#REF!,8,FALSE))-2),"")</f>
        <v>#REF!</v>
      </c>
      <c r="E561" s="41" t="e">
        <f>IF(LEN(VLOOKUP($A561,#REF!,4,FALSE)),IF(INDEX(#REF!,MATCH($A561,#REF!,0),1),LEFT(VLOOKUP($A561,#REF!,4,FALSE),LEN(VLOOKUP($A561,#REF!,4,FALSE))-2),CONCATENATE(LEFT(VLOOKUP($A561,#REF!,4,FALSE),LEN(VLOOKUP($A561,#REF!,4,FALSE))-2),"*")),"")</f>
        <v>#REF!</v>
      </c>
      <c r="F561" s="42" t="e">
        <f>IF(LEN(VLOOKUP($A561,#REF!,5,FALSE)),IF(INDEX(#REF!,MATCH($A561,#REF!,0),2),LEFT(VLOOKUP($A561,#REF!,5,FALSE),LEN(VLOOKUP($A561,#REF!,5,FALSE))-2),CONCATENATE(LEFT(VLOOKUP($A561,#REF!,5,FALSE),LEN(VLOOKUP($A561,#REF!,5,FALSE))-2),"*")),"")</f>
        <v>#REF!</v>
      </c>
      <c r="G561" s="42" t="e">
        <f>IF(LEN(VLOOKUP($A561,#REF!,6,FALSE)),IF(INDEX(#REF!,MATCH($A561,#REF!,0),3),LEFT(VLOOKUP($A561,#REF!,6,FALSE),LEN(VLOOKUP($A561,#REF!,6,FALSE))-2),CONCATENATE(LEFT(VLOOKUP($A561,#REF!,6,FALSE),LEN(VLOOKUP($A561,#REF!,6,FALSE))-2),"*")),"")</f>
        <v>#REF!</v>
      </c>
      <c r="H561" s="43" t="e">
        <f>IF(LEN(VLOOKUP($A561,#REF!,7,FALSE)),IF(INDEX(#REF!,MATCH($A561,#REF!,0),4),LEFT(VLOOKUP($A561,#REF!,7,FALSE),LEN(VLOOKUP($A561,#REF!,7,FALSE))-2),CONCATENATE(LEFT(VLOOKUP($A561,#REF!,7,FALSE),LEN(VLOOKUP($A561,#REF!,7,FALSE))-2),"*")),"")</f>
        <v>#REF!</v>
      </c>
      <c r="I561" s="54" t="e">
        <f>IF(LEN(VLOOKUP($A561,#REF!,8,FALSE)),UPPER(RIGHT(VLOOKUP($A561,#REF!,8,FALSE),1)),"")</f>
        <v>#REF!</v>
      </c>
      <c r="J561" s="42" t="e">
        <f>IF(LEN(VLOOKUP($A561,#REF!,4,FALSE)),UPPER(RIGHT(VLOOKUP($A561,#REF!,4,FALSE),1)),"")</f>
        <v>#REF!</v>
      </c>
      <c r="K561" s="42" t="e">
        <f>IF(LEN(VLOOKUP($A561,#REF!,5,FALSE)),UPPER(RIGHT(VLOOKUP($A561,#REF!,5,FALSE),1)),"")</f>
        <v>#REF!</v>
      </c>
      <c r="L561" s="42" t="e">
        <f>IF(LEN(VLOOKUP($A561,#REF!,6,FALSE)),UPPER(RIGHT(VLOOKUP($A561,#REF!,6,FALSE),1)),"")</f>
        <v>#REF!</v>
      </c>
      <c r="M561" s="43" t="e">
        <f>IF(LEN(VLOOKUP($A561,#REF!,7,FALSE)),UPPER(RIGHT(VLOOKUP($A561,#REF!,7,FALSE),1)),"")</f>
        <v>#REF!</v>
      </c>
      <c r="N561" s="206"/>
      <c r="O561" s="206"/>
      <c r="P561" s="206"/>
      <c r="Q561" s="206"/>
      <c r="R561" s="206"/>
      <c r="S561" s="63" t="e">
        <f>HLOOKUP("Device Tree Pin Name",#REF!,MATCH($A561,#REF!,0),FALSE)</f>
        <v>#REF!</v>
      </c>
      <c r="T561" s="47" t="e">
        <f>HLOOKUP("power rail",#REF!,MATCH($A561,#REF!,0),FALSE)</f>
        <v>#REF!</v>
      </c>
      <c r="U561" s="62" t="e">
        <f>HLOOKUP("Wake Capable",#REF!,MATCH($A561,#REF!,0),FALSE)</f>
        <v>#REF!</v>
      </c>
      <c r="V561" s="62" t="e">
        <f>HLOOKUP("Strap",#REF!,MATCH($A561,#REF!,0),FALSE)</f>
        <v>#REF!</v>
      </c>
      <c r="W561" s="62"/>
      <c r="X561" s="62"/>
      <c r="Y561" s="62"/>
      <c r="Z561" s="47"/>
      <c r="AA561" s="47" t="e">
        <f>HLOOKUP("Pad type",#REF!,MATCH($A561,#REF!,0),FALSE)</f>
        <v>#REF!</v>
      </c>
      <c r="AB561" s="63"/>
      <c r="AC561" s="63" t="e">
        <f>HLOOKUP("POR Pin State",#REF!,MATCH($A561,#REF!,0),FALSE)</f>
        <v>#REF!</v>
      </c>
      <c r="AD561" s="207"/>
      <c r="AE561" s="208"/>
      <c r="AF561" s="208"/>
      <c r="AG561" s="208"/>
      <c r="AH561" s="209"/>
      <c r="AI561" s="209"/>
      <c r="AJ561" s="210"/>
      <c r="AK561" s="210"/>
      <c r="AL561" s="210"/>
      <c r="AM561" s="210"/>
      <c r="AN561" s="210"/>
      <c r="AO561" s="210"/>
      <c r="AP561" s="210"/>
      <c r="AQ561" s="215" t="s">
        <v>1277</v>
      </c>
      <c r="AR561" s="105"/>
      <c r="AS561" s="105"/>
      <c r="AT561" s="105"/>
      <c r="AU561" s="105"/>
      <c r="AV561" s="105"/>
      <c r="AW561" s="105"/>
      <c r="AX561" s="105"/>
      <c r="AY561" s="105"/>
      <c r="AZ561" s="105"/>
      <c r="BA561" s="105"/>
      <c r="BB561" s="218"/>
      <c r="BC561" s="105"/>
      <c r="BD561" s="250"/>
      <c r="BE561" s="252" t="s">
        <v>1278</v>
      </c>
      <c r="BF561" s="147" t="e">
        <f>VLOOKUP($A561,#REF!,34,FALSE)</f>
        <v>#REF!</v>
      </c>
      <c r="BG561" s="148" t="e">
        <f>VLOOKUP($A561,#REF!,22,FALSE)</f>
        <v>#REF!</v>
      </c>
      <c r="BH561" s="149"/>
    </row>
    <row r="562" s="5" customFormat="1" ht="12.95" customHeight="1" spans="1:60">
      <c r="A562" s="48" t="s">
        <v>1279</v>
      </c>
      <c r="B562" s="38" t="e">
        <f>VLOOKUP($A562,#REF!,34,FALSE)</f>
        <v>#REF!</v>
      </c>
      <c r="C562" s="39" t="str">
        <f t="shared" si="180"/>
        <v>unused_DDR_XM0_B4D0</v>
      </c>
      <c r="D562" s="40" t="e">
        <f>IF(LEN(VLOOKUP($A562,#REF!,8,FALSE)),LEFT(VLOOKUP($A562,#REF!,8,FALSE),LEN(VLOOKUP($A562,#REF!,8,FALSE))-2),"")</f>
        <v>#REF!</v>
      </c>
      <c r="E562" s="41" t="e">
        <f>IF(LEN(VLOOKUP($A562,#REF!,4,FALSE)),IF(INDEX(#REF!,MATCH($A562,#REF!,0),1),LEFT(VLOOKUP($A562,#REF!,4,FALSE),LEN(VLOOKUP($A562,#REF!,4,FALSE))-2),CONCATENATE(LEFT(VLOOKUP($A562,#REF!,4,FALSE),LEN(VLOOKUP($A562,#REF!,4,FALSE))-2),"*")),"")</f>
        <v>#REF!</v>
      </c>
      <c r="F562" s="42" t="e">
        <f>IF(LEN(VLOOKUP($A562,#REF!,5,FALSE)),IF(INDEX(#REF!,MATCH($A562,#REF!,0),2),LEFT(VLOOKUP($A562,#REF!,5,FALSE),LEN(VLOOKUP($A562,#REF!,5,FALSE))-2),CONCATENATE(LEFT(VLOOKUP($A562,#REF!,5,FALSE),LEN(VLOOKUP($A562,#REF!,5,FALSE))-2),"*")),"")</f>
        <v>#REF!</v>
      </c>
      <c r="G562" s="42" t="e">
        <f>IF(LEN(VLOOKUP($A562,#REF!,6,FALSE)),IF(INDEX(#REF!,MATCH($A562,#REF!,0),3),LEFT(VLOOKUP($A562,#REF!,6,FALSE),LEN(VLOOKUP($A562,#REF!,6,FALSE))-2),CONCATENATE(LEFT(VLOOKUP($A562,#REF!,6,FALSE),LEN(VLOOKUP($A562,#REF!,6,FALSE))-2),"*")),"")</f>
        <v>#REF!</v>
      </c>
      <c r="H562" s="43" t="e">
        <f>IF(LEN(VLOOKUP($A562,#REF!,7,FALSE)),IF(INDEX(#REF!,MATCH($A562,#REF!,0),4),LEFT(VLOOKUP($A562,#REF!,7,FALSE),LEN(VLOOKUP($A562,#REF!,7,FALSE))-2),CONCATENATE(LEFT(VLOOKUP($A562,#REF!,7,FALSE),LEN(VLOOKUP($A562,#REF!,7,FALSE))-2),"*")),"")</f>
        <v>#REF!</v>
      </c>
      <c r="I562" s="54" t="e">
        <f>IF(LEN(VLOOKUP($A562,#REF!,8,FALSE)),UPPER(RIGHT(VLOOKUP($A562,#REF!,8,FALSE),1)),"")</f>
        <v>#REF!</v>
      </c>
      <c r="J562" s="42" t="e">
        <f>IF(LEN(VLOOKUP($A562,#REF!,4,FALSE)),UPPER(RIGHT(VLOOKUP($A562,#REF!,4,FALSE),1)),"")</f>
        <v>#REF!</v>
      </c>
      <c r="K562" s="42" t="e">
        <f>IF(LEN(VLOOKUP($A562,#REF!,5,FALSE)),UPPER(RIGHT(VLOOKUP($A562,#REF!,5,FALSE),1)),"")</f>
        <v>#REF!</v>
      </c>
      <c r="L562" s="42" t="e">
        <f>IF(LEN(VLOOKUP($A562,#REF!,6,FALSE)),UPPER(RIGHT(VLOOKUP($A562,#REF!,6,FALSE),1)),"")</f>
        <v>#REF!</v>
      </c>
      <c r="M562" s="43" t="e">
        <f>IF(LEN(VLOOKUP($A562,#REF!,7,FALSE)),UPPER(RIGHT(VLOOKUP($A562,#REF!,7,FALSE),1)),"")</f>
        <v>#REF!</v>
      </c>
      <c r="N562" s="206"/>
      <c r="O562" s="206"/>
      <c r="P562" s="206"/>
      <c r="Q562" s="206"/>
      <c r="R562" s="206"/>
      <c r="S562" s="63" t="e">
        <f>HLOOKUP("Device Tree Pin Name",#REF!,MATCH($A562,#REF!,0),FALSE)</f>
        <v>#REF!</v>
      </c>
      <c r="T562" s="47" t="e">
        <f>HLOOKUP("power rail",#REF!,MATCH($A562,#REF!,0),FALSE)</f>
        <v>#REF!</v>
      </c>
      <c r="U562" s="62" t="e">
        <f>HLOOKUP("Wake Capable",#REF!,MATCH($A562,#REF!,0),FALSE)</f>
        <v>#REF!</v>
      </c>
      <c r="V562" s="62" t="e">
        <f>HLOOKUP("Strap",#REF!,MATCH($A562,#REF!,0),FALSE)</f>
        <v>#REF!</v>
      </c>
      <c r="W562" s="62"/>
      <c r="X562" s="62"/>
      <c r="Y562" s="62"/>
      <c r="Z562" s="47"/>
      <c r="AA562" s="47" t="e">
        <f>HLOOKUP("Pad type",#REF!,MATCH($A562,#REF!,0),FALSE)</f>
        <v>#REF!</v>
      </c>
      <c r="AB562" s="63"/>
      <c r="AC562" s="63" t="e">
        <f>HLOOKUP("POR Pin State",#REF!,MATCH($A562,#REF!,0),FALSE)</f>
        <v>#REF!</v>
      </c>
      <c r="AD562" s="207"/>
      <c r="AE562" s="208"/>
      <c r="AF562" s="208"/>
      <c r="AG562" s="208"/>
      <c r="AH562" s="209"/>
      <c r="AI562" s="209"/>
      <c r="AJ562" s="210"/>
      <c r="AK562" s="210"/>
      <c r="AL562" s="210"/>
      <c r="AM562" s="210"/>
      <c r="AN562" s="210"/>
      <c r="AO562" s="210"/>
      <c r="AP562" s="210"/>
      <c r="AQ562" s="215" t="s">
        <v>1280</v>
      </c>
      <c r="AR562" s="105"/>
      <c r="AS562" s="105"/>
      <c r="AT562" s="105"/>
      <c r="AU562" s="105"/>
      <c r="AV562" s="105"/>
      <c r="AW562" s="105"/>
      <c r="AX562" s="105"/>
      <c r="AY562" s="105"/>
      <c r="AZ562" s="105"/>
      <c r="BA562" s="105"/>
      <c r="BB562" s="218"/>
      <c r="BC562" s="105"/>
      <c r="BD562" s="250"/>
      <c r="BE562" s="252" t="s">
        <v>1281</v>
      </c>
      <c r="BF562" s="147" t="e">
        <f>VLOOKUP($A562,#REF!,34,FALSE)</f>
        <v>#REF!</v>
      </c>
      <c r="BG562" s="148" t="e">
        <f>VLOOKUP($A562,#REF!,22,FALSE)</f>
        <v>#REF!</v>
      </c>
      <c r="BH562" s="149"/>
    </row>
    <row r="563" s="5" customFormat="1" ht="12.95" customHeight="1" spans="1:60">
      <c r="A563" s="48" t="s">
        <v>1282</v>
      </c>
      <c r="B563" s="38" t="e">
        <f>VLOOKUP($A563,#REF!,34,FALSE)</f>
        <v>#REF!</v>
      </c>
      <c r="C563" s="39" t="str">
        <f t="shared" si="180"/>
        <v>unused_DDR_XM0_B4D1</v>
      </c>
      <c r="D563" s="40" t="e">
        <f>IF(LEN(VLOOKUP($A563,#REF!,8,FALSE)),LEFT(VLOOKUP($A563,#REF!,8,FALSE),LEN(VLOOKUP($A563,#REF!,8,FALSE))-2),"")</f>
        <v>#REF!</v>
      </c>
      <c r="E563" s="41" t="e">
        <f>IF(LEN(VLOOKUP($A563,#REF!,4,FALSE)),IF(INDEX(#REF!,MATCH($A563,#REF!,0),1),LEFT(VLOOKUP($A563,#REF!,4,FALSE),LEN(VLOOKUP($A563,#REF!,4,FALSE))-2),CONCATENATE(LEFT(VLOOKUP($A563,#REF!,4,FALSE),LEN(VLOOKUP($A563,#REF!,4,FALSE))-2),"*")),"")</f>
        <v>#REF!</v>
      </c>
      <c r="F563" s="42" t="e">
        <f>IF(LEN(VLOOKUP($A563,#REF!,5,FALSE)),IF(INDEX(#REF!,MATCH($A563,#REF!,0),2),LEFT(VLOOKUP($A563,#REF!,5,FALSE),LEN(VLOOKUP($A563,#REF!,5,FALSE))-2),CONCATENATE(LEFT(VLOOKUP($A563,#REF!,5,FALSE),LEN(VLOOKUP($A563,#REF!,5,FALSE))-2),"*")),"")</f>
        <v>#REF!</v>
      </c>
      <c r="G563" s="42" t="e">
        <f>IF(LEN(VLOOKUP($A563,#REF!,6,FALSE)),IF(INDEX(#REF!,MATCH($A563,#REF!,0),3),LEFT(VLOOKUP($A563,#REF!,6,FALSE),LEN(VLOOKUP($A563,#REF!,6,FALSE))-2),CONCATENATE(LEFT(VLOOKUP($A563,#REF!,6,FALSE),LEN(VLOOKUP($A563,#REF!,6,FALSE))-2),"*")),"")</f>
        <v>#REF!</v>
      </c>
      <c r="H563" s="43" t="e">
        <f>IF(LEN(VLOOKUP($A563,#REF!,7,FALSE)),IF(INDEX(#REF!,MATCH($A563,#REF!,0),4),LEFT(VLOOKUP($A563,#REF!,7,FALSE),LEN(VLOOKUP($A563,#REF!,7,FALSE))-2),CONCATENATE(LEFT(VLOOKUP($A563,#REF!,7,FALSE),LEN(VLOOKUP($A563,#REF!,7,FALSE))-2),"*")),"")</f>
        <v>#REF!</v>
      </c>
      <c r="I563" s="54" t="e">
        <f>IF(LEN(VLOOKUP($A563,#REF!,8,FALSE)),UPPER(RIGHT(VLOOKUP($A563,#REF!,8,FALSE),1)),"")</f>
        <v>#REF!</v>
      </c>
      <c r="J563" s="42" t="e">
        <f>IF(LEN(VLOOKUP($A563,#REF!,4,FALSE)),UPPER(RIGHT(VLOOKUP($A563,#REF!,4,FALSE),1)),"")</f>
        <v>#REF!</v>
      </c>
      <c r="K563" s="42" t="e">
        <f>IF(LEN(VLOOKUP($A563,#REF!,5,FALSE)),UPPER(RIGHT(VLOOKUP($A563,#REF!,5,FALSE),1)),"")</f>
        <v>#REF!</v>
      </c>
      <c r="L563" s="42" t="e">
        <f>IF(LEN(VLOOKUP($A563,#REF!,6,FALSE)),UPPER(RIGHT(VLOOKUP($A563,#REF!,6,FALSE),1)),"")</f>
        <v>#REF!</v>
      </c>
      <c r="M563" s="43" t="e">
        <f>IF(LEN(VLOOKUP($A563,#REF!,7,FALSE)),UPPER(RIGHT(VLOOKUP($A563,#REF!,7,FALSE),1)),"")</f>
        <v>#REF!</v>
      </c>
      <c r="N563" s="206"/>
      <c r="O563" s="206"/>
      <c r="P563" s="206"/>
      <c r="Q563" s="206"/>
      <c r="R563" s="206"/>
      <c r="S563" s="63" t="e">
        <f>HLOOKUP("Device Tree Pin Name",#REF!,MATCH($A563,#REF!,0),FALSE)</f>
        <v>#REF!</v>
      </c>
      <c r="T563" s="47" t="e">
        <f>HLOOKUP("power rail",#REF!,MATCH($A563,#REF!,0),FALSE)</f>
        <v>#REF!</v>
      </c>
      <c r="U563" s="62" t="e">
        <f>HLOOKUP("Wake Capable",#REF!,MATCH($A563,#REF!,0),FALSE)</f>
        <v>#REF!</v>
      </c>
      <c r="V563" s="62" t="e">
        <f>HLOOKUP("Strap",#REF!,MATCH($A563,#REF!,0),FALSE)</f>
        <v>#REF!</v>
      </c>
      <c r="W563" s="62"/>
      <c r="X563" s="62"/>
      <c r="Y563" s="62"/>
      <c r="Z563" s="47"/>
      <c r="AA563" s="47" t="e">
        <f>HLOOKUP("Pad type",#REF!,MATCH($A563,#REF!,0),FALSE)</f>
        <v>#REF!</v>
      </c>
      <c r="AB563" s="63"/>
      <c r="AC563" s="63" t="e">
        <f>HLOOKUP("POR Pin State",#REF!,MATCH($A563,#REF!,0),FALSE)</f>
        <v>#REF!</v>
      </c>
      <c r="AD563" s="207"/>
      <c r="AE563" s="208"/>
      <c r="AF563" s="208"/>
      <c r="AG563" s="208"/>
      <c r="AH563" s="209"/>
      <c r="AI563" s="209"/>
      <c r="AJ563" s="210"/>
      <c r="AK563" s="210"/>
      <c r="AL563" s="210"/>
      <c r="AM563" s="210"/>
      <c r="AN563" s="210"/>
      <c r="AO563" s="210"/>
      <c r="AP563" s="210"/>
      <c r="AQ563" s="215" t="s">
        <v>1283</v>
      </c>
      <c r="AR563" s="105"/>
      <c r="AS563" s="105"/>
      <c r="AT563" s="105"/>
      <c r="AU563" s="105"/>
      <c r="AV563" s="105"/>
      <c r="AW563" s="105"/>
      <c r="AX563" s="105"/>
      <c r="AY563" s="105"/>
      <c r="AZ563" s="105"/>
      <c r="BA563" s="105"/>
      <c r="BB563" s="218"/>
      <c r="BC563" s="105"/>
      <c r="BD563" s="250"/>
      <c r="BE563" s="252" t="s">
        <v>1284</v>
      </c>
      <c r="BF563" s="147" t="e">
        <f>VLOOKUP($A563,#REF!,34,FALSE)</f>
        <v>#REF!</v>
      </c>
      <c r="BG563" s="148" t="e">
        <f>VLOOKUP($A563,#REF!,22,FALSE)</f>
        <v>#REF!</v>
      </c>
      <c r="BH563" s="149"/>
    </row>
    <row r="564" s="5" customFormat="1" ht="12.95" customHeight="1" spans="1:60">
      <c r="A564" s="48" t="s">
        <v>1285</v>
      </c>
      <c r="B564" s="38" t="e">
        <f>VLOOKUP($A564,#REF!,34,FALSE)</f>
        <v>#REF!</v>
      </c>
      <c r="C564" s="39" t="str">
        <f t="shared" si="180"/>
        <v>unused_DDR_XM0_B4D2</v>
      </c>
      <c r="D564" s="40" t="e">
        <f>IF(LEN(VLOOKUP($A564,#REF!,8,FALSE)),LEFT(VLOOKUP($A564,#REF!,8,FALSE),LEN(VLOOKUP($A564,#REF!,8,FALSE))-2),"")</f>
        <v>#REF!</v>
      </c>
      <c r="E564" s="41" t="e">
        <f>IF(LEN(VLOOKUP($A564,#REF!,4,FALSE)),IF(INDEX(#REF!,MATCH($A564,#REF!,0),1),LEFT(VLOOKUP($A564,#REF!,4,FALSE),LEN(VLOOKUP($A564,#REF!,4,FALSE))-2),CONCATENATE(LEFT(VLOOKUP($A564,#REF!,4,FALSE),LEN(VLOOKUP($A564,#REF!,4,FALSE))-2),"*")),"")</f>
        <v>#REF!</v>
      </c>
      <c r="F564" s="42" t="e">
        <f>IF(LEN(VLOOKUP($A564,#REF!,5,FALSE)),IF(INDEX(#REF!,MATCH($A564,#REF!,0),2),LEFT(VLOOKUP($A564,#REF!,5,FALSE),LEN(VLOOKUP($A564,#REF!,5,FALSE))-2),CONCATENATE(LEFT(VLOOKUP($A564,#REF!,5,FALSE),LEN(VLOOKUP($A564,#REF!,5,FALSE))-2),"*")),"")</f>
        <v>#REF!</v>
      </c>
      <c r="G564" s="42" t="e">
        <f>IF(LEN(VLOOKUP($A564,#REF!,6,FALSE)),IF(INDEX(#REF!,MATCH($A564,#REF!,0),3),LEFT(VLOOKUP($A564,#REF!,6,FALSE),LEN(VLOOKUP($A564,#REF!,6,FALSE))-2),CONCATENATE(LEFT(VLOOKUP($A564,#REF!,6,FALSE),LEN(VLOOKUP($A564,#REF!,6,FALSE))-2),"*")),"")</f>
        <v>#REF!</v>
      </c>
      <c r="H564" s="43" t="e">
        <f>IF(LEN(VLOOKUP($A564,#REF!,7,FALSE)),IF(INDEX(#REF!,MATCH($A564,#REF!,0),4),LEFT(VLOOKUP($A564,#REF!,7,FALSE),LEN(VLOOKUP($A564,#REF!,7,FALSE))-2),CONCATENATE(LEFT(VLOOKUP($A564,#REF!,7,FALSE),LEN(VLOOKUP($A564,#REF!,7,FALSE))-2),"*")),"")</f>
        <v>#REF!</v>
      </c>
      <c r="I564" s="54" t="e">
        <f>IF(LEN(VLOOKUP($A564,#REF!,8,FALSE)),UPPER(RIGHT(VLOOKUP($A564,#REF!,8,FALSE),1)),"")</f>
        <v>#REF!</v>
      </c>
      <c r="J564" s="42" t="e">
        <f>IF(LEN(VLOOKUP($A564,#REF!,4,FALSE)),UPPER(RIGHT(VLOOKUP($A564,#REF!,4,FALSE),1)),"")</f>
        <v>#REF!</v>
      </c>
      <c r="K564" s="42" t="e">
        <f>IF(LEN(VLOOKUP($A564,#REF!,5,FALSE)),UPPER(RIGHT(VLOOKUP($A564,#REF!,5,FALSE),1)),"")</f>
        <v>#REF!</v>
      </c>
      <c r="L564" s="42" t="e">
        <f>IF(LEN(VLOOKUP($A564,#REF!,6,FALSE)),UPPER(RIGHT(VLOOKUP($A564,#REF!,6,FALSE),1)),"")</f>
        <v>#REF!</v>
      </c>
      <c r="M564" s="43" t="e">
        <f>IF(LEN(VLOOKUP($A564,#REF!,7,FALSE)),UPPER(RIGHT(VLOOKUP($A564,#REF!,7,FALSE),1)),"")</f>
        <v>#REF!</v>
      </c>
      <c r="N564" s="206"/>
      <c r="O564" s="206"/>
      <c r="P564" s="206"/>
      <c r="Q564" s="206"/>
      <c r="R564" s="206"/>
      <c r="S564" s="63" t="e">
        <f>HLOOKUP("Device Tree Pin Name",#REF!,MATCH($A564,#REF!,0),FALSE)</f>
        <v>#REF!</v>
      </c>
      <c r="T564" s="47" t="e">
        <f>HLOOKUP("power rail",#REF!,MATCH($A564,#REF!,0),FALSE)</f>
        <v>#REF!</v>
      </c>
      <c r="U564" s="62" t="e">
        <f>HLOOKUP("Wake Capable",#REF!,MATCH($A564,#REF!,0),FALSE)</f>
        <v>#REF!</v>
      </c>
      <c r="V564" s="62" t="e">
        <f>HLOOKUP("Strap",#REF!,MATCH($A564,#REF!,0),FALSE)</f>
        <v>#REF!</v>
      </c>
      <c r="W564" s="62"/>
      <c r="X564" s="62"/>
      <c r="Y564" s="62"/>
      <c r="Z564" s="47"/>
      <c r="AA564" s="47" t="e">
        <f>HLOOKUP("Pad type",#REF!,MATCH($A564,#REF!,0),FALSE)</f>
        <v>#REF!</v>
      </c>
      <c r="AB564" s="63"/>
      <c r="AC564" s="63" t="e">
        <f>HLOOKUP("POR Pin State",#REF!,MATCH($A564,#REF!,0),FALSE)</f>
        <v>#REF!</v>
      </c>
      <c r="AD564" s="207"/>
      <c r="AE564" s="208"/>
      <c r="AF564" s="208"/>
      <c r="AG564" s="208"/>
      <c r="AH564" s="209"/>
      <c r="AI564" s="209"/>
      <c r="AJ564" s="210"/>
      <c r="AK564" s="210"/>
      <c r="AL564" s="210"/>
      <c r="AM564" s="210"/>
      <c r="AN564" s="210"/>
      <c r="AO564" s="210"/>
      <c r="AP564" s="210"/>
      <c r="AQ564" s="215" t="s">
        <v>1286</v>
      </c>
      <c r="AR564" s="105"/>
      <c r="AS564" s="105"/>
      <c r="AT564" s="105"/>
      <c r="AU564" s="105"/>
      <c r="AV564" s="105"/>
      <c r="AW564" s="105"/>
      <c r="AX564" s="105"/>
      <c r="AY564" s="105"/>
      <c r="AZ564" s="105"/>
      <c r="BA564" s="105"/>
      <c r="BB564" s="218"/>
      <c r="BC564" s="105"/>
      <c r="BD564" s="250"/>
      <c r="BE564" s="252" t="s">
        <v>1287</v>
      </c>
      <c r="BF564" s="147" t="e">
        <f>VLOOKUP($A564,#REF!,34,FALSE)</f>
        <v>#REF!</v>
      </c>
      <c r="BG564" s="148" t="e">
        <f>VLOOKUP($A564,#REF!,22,FALSE)</f>
        <v>#REF!</v>
      </c>
      <c r="BH564" s="149"/>
    </row>
    <row r="565" s="5" customFormat="1" ht="12.95" customHeight="1" spans="1:60">
      <c r="A565" s="48" t="s">
        <v>1288</v>
      </c>
      <c r="B565" s="38" t="e">
        <f>VLOOKUP($A565,#REF!,34,FALSE)</f>
        <v>#REF!</v>
      </c>
      <c r="C565" s="39" t="str">
        <f t="shared" si="180"/>
        <v>unused_DDR_XM0_B4D3</v>
      </c>
      <c r="D565" s="40" t="e">
        <f>IF(LEN(VLOOKUP($A565,#REF!,8,FALSE)),LEFT(VLOOKUP($A565,#REF!,8,FALSE),LEN(VLOOKUP($A565,#REF!,8,FALSE))-2),"")</f>
        <v>#REF!</v>
      </c>
      <c r="E565" s="41" t="e">
        <f>IF(LEN(VLOOKUP($A565,#REF!,4,FALSE)),IF(INDEX(#REF!,MATCH($A565,#REF!,0),1),LEFT(VLOOKUP($A565,#REF!,4,FALSE),LEN(VLOOKUP($A565,#REF!,4,FALSE))-2),CONCATENATE(LEFT(VLOOKUP($A565,#REF!,4,FALSE),LEN(VLOOKUP($A565,#REF!,4,FALSE))-2),"*")),"")</f>
        <v>#REF!</v>
      </c>
      <c r="F565" s="42" t="e">
        <f>IF(LEN(VLOOKUP($A565,#REF!,5,FALSE)),IF(INDEX(#REF!,MATCH($A565,#REF!,0),2),LEFT(VLOOKUP($A565,#REF!,5,FALSE),LEN(VLOOKUP($A565,#REF!,5,FALSE))-2),CONCATENATE(LEFT(VLOOKUP($A565,#REF!,5,FALSE),LEN(VLOOKUP($A565,#REF!,5,FALSE))-2),"*")),"")</f>
        <v>#REF!</v>
      </c>
      <c r="G565" s="42" t="e">
        <f>IF(LEN(VLOOKUP($A565,#REF!,6,FALSE)),IF(INDEX(#REF!,MATCH($A565,#REF!,0),3),LEFT(VLOOKUP($A565,#REF!,6,FALSE),LEN(VLOOKUP($A565,#REF!,6,FALSE))-2),CONCATENATE(LEFT(VLOOKUP($A565,#REF!,6,FALSE),LEN(VLOOKUP($A565,#REF!,6,FALSE))-2),"*")),"")</f>
        <v>#REF!</v>
      </c>
      <c r="H565" s="43" t="e">
        <f>IF(LEN(VLOOKUP($A565,#REF!,7,FALSE)),IF(INDEX(#REF!,MATCH($A565,#REF!,0),4),LEFT(VLOOKUP($A565,#REF!,7,FALSE),LEN(VLOOKUP($A565,#REF!,7,FALSE))-2),CONCATENATE(LEFT(VLOOKUP($A565,#REF!,7,FALSE),LEN(VLOOKUP($A565,#REF!,7,FALSE))-2),"*")),"")</f>
        <v>#REF!</v>
      </c>
      <c r="I565" s="54" t="e">
        <f>IF(LEN(VLOOKUP($A565,#REF!,8,FALSE)),UPPER(RIGHT(VLOOKUP($A565,#REF!,8,FALSE),1)),"")</f>
        <v>#REF!</v>
      </c>
      <c r="J565" s="42" t="e">
        <f>IF(LEN(VLOOKUP($A565,#REF!,4,FALSE)),UPPER(RIGHT(VLOOKUP($A565,#REF!,4,FALSE),1)),"")</f>
        <v>#REF!</v>
      </c>
      <c r="K565" s="42" t="e">
        <f>IF(LEN(VLOOKUP($A565,#REF!,5,FALSE)),UPPER(RIGHT(VLOOKUP($A565,#REF!,5,FALSE),1)),"")</f>
        <v>#REF!</v>
      </c>
      <c r="L565" s="42" t="e">
        <f>IF(LEN(VLOOKUP($A565,#REF!,6,FALSE)),UPPER(RIGHT(VLOOKUP($A565,#REF!,6,FALSE),1)),"")</f>
        <v>#REF!</v>
      </c>
      <c r="M565" s="43" t="e">
        <f>IF(LEN(VLOOKUP($A565,#REF!,7,FALSE)),UPPER(RIGHT(VLOOKUP($A565,#REF!,7,FALSE),1)),"")</f>
        <v>#REF!</v>
      </c>
      <c r="N565" s="206"/>
      <c r="O565" s="206"/>
      <c r="P565" s="206"/>
      <c r="Q565" s="206"/>
      <c r="R565" s="206"/>
      <c r="S565" s="63" t="e">
        <f>HLOOKUP("Device Tree Pin Name",#REF!,MATCH($A565,#REF!,0),FALSE)</f>
        <v>#REF!</v>
      </c>
      <c r="T565" s="47" t="e">
        <f>HLOOKUP("power rail",#REF!,MATCH($A565,#REF!,0),FALSE)</f>
        <v>#REF!</v>
      </c>
      <c r="U565" s="62" t="e">
        <f>HLOOKUP("Wake Capable",#REF!,MATCH($A565,#REF!,0),FALSE)</f>
        <v>#REF!</v>
      </c>
      <c r="V565" s="62" t="e">
        <f>HLOOKUP("Strap",#REF!,MATCH($A565,#REF!,0),FALSE)</f>
        <v>#REF!</v>
      </c>
      <c r="W565" s="62"/>
      <c r="X565" s="62"/>
      <c r="Y565" s="62"/>
      <c r="Z565" s="47"/>
      <c r="AA565" s="47" t="e">
        <f>HLOOKUP("Pad type",#REF!,MATCH($A565,#REF!,0),FALSE)</f>
        <v>#REF!</v>
      </c>
      <c r="AB565" s="63"/>
      <c r="AC565" s="63" t="e">
        <f>HLOOKUP("POR Pin State",#REF!,MATCH($A565,#REF!,0),FALSE)</f>
        <v>#REF!</v>
      </c>
      <c r="AD565" s="207"/>
      <c r="AE565" s="208"/>
      <c r="AF565" s="208"/>
      <c r="AG565" s="208"/>
      <c r="AH565" s="209"/>
      <c r="AI565" s="209"/>
      <c r="AJ565" s="210"/>
      <c r="AK565" s="210"/>
      <c r="AL565" s="210"/>
      <c r="AM565" s="210"/>
      <c r="AN565" s="210"/>
      <c r="AO565" s="210"/>
      <c r="AP565" s="210"/>
      <c r="AQ565" s="215" t="s">
        <v>1289</v>
      </c>
      <c r="AR565" s="105"/>
      <c r="AS565" s="105"/>
      <c r="AT565" s="105"/>
      <c r="AU565" s="105"/>
      <c r="AV565" s="105"/>
      <c r="AW565" s="105"/>
      <c r="AX565" s="105"/>
      <c r="AY565" s="105"/>
      <c r="AZ565" s="105"/>
      <c r="BA565" s="105"/>
      <c r="BB565" s="218"/>
      <c r="BC565" s="105"/>
      <c r="BD565" s="250"/>
      <c r="BE565" s="252" t="s">
        <v>1290</v>
      </c>
      <c r="BF565" s="147" t="e">
        <f>VLOOKUP($A565,#REF!,34,FALSE)</f>
        <v>#REF!</v>
      </c>
      <c r="BG565" s="148" t="e">
        <f>VLOOKUP($A565,#REF!,22,FALSE)</f>
        <v>#REF!</v>
      </c>
      <c r="BH565" s="149"/>
    </row>
    <row r="566" s="5" customFormat="1" ht="12.95" customHeight="1" spans="1:60">
      <c r="A566" s="48" t="s">
        <v>1291</v>
      </c>
      <c r="B566" s="38" t="e">
        <f>VLOOKUP($A566,#REF!,34,FALSE)</f>
        <v>#REF!</v>
      </c>
      <c r="C566" s="39" t="str">
        <f t="shared" si="180"/>
        <v>unused_DDR_XM0_B4D4</v>
      </c>
      <c r="D566" s="40" t="e">
        <f>IF(LEN(VLOOKUP($A566,#REF!,8,FALSE)),LEFT(VLOOKUP($A566,#REF!,8,FALSE),LEN(VLOOKUP($A566,#REF!,8,FALSE))-2),"")</f>
        <v>#REF!</v>
      </c>
      <c r="E566" s="41" t="e">
        <f>IF(LEN(VLOOKUP($A566,#REF!,4,FALSE)),IF(INDEX(#REF!,MATCH($A566,#REF!,0),1),LEFT(VLOOKUP($A566,#REF!,4,FALSE),LEN(VLOOKUP($A566,#REF!,4,FALSE))-2),CONCATENATE(LEFT(VLOOKUP($A566,#REF!,4,FALSE),LEN(VLOOKUP($A566,#REF!,4,FALSE))-2),"*")),"")</f>
        <v>#REF!</v>
      </c>
      <c r="F566" s="42" t="e">
        <f>IF(LEN(VLOOKUP($A566,#REF!,5,FALSE)),IF(INDEX(#REF!,MATCH($A566,#REF!,0),2),LEFT(VLOOKUP($A566,#REF!,5,FALSE),LEN(VLOOKUP($A566,#REF!,5,FALSE))-2),CONCATENATE(LEFT(VLOOKUP($A566,#REF!,5,FALSE),LEN(VLOOKUP($A566,#REF!,5,FALSE))-2),"*")),"")</f>
        <v>#REF!</v>
      </c>
      <c r="G566" s="42" t="e">
        <f>IF(LEN(VLOOKUP($A566,#REF!,6,FALSE)),IF(INDEX(#REF!,MATCH($A566,#REF!,0),3),LEFT(VLOOKUP($A566,#REF!,6,FALSE),LEN(VLOOKUP($A566,#REF!,6,FALSE))-2),CONCATENATE(LEFT(VLOOKUP($A566,#REF!,6,FALSE),LEN(VLOOKUP($A566,#REF!,6,FALSE))-2),"*")),"")</f>
        <v>#REF!</v>
      </c>
      <c r="H566" s="43" t="e">
        <f>IF(LEN(VLOOKUP($A566,#REF!,7,FALSE)),IF(INDEX(#REF!,MATCH($A566,#REF!,0),4),LEFT(VLOOKUP($A566,#REF!,7,FALSE),LEN(VLOOKUP($A566,#REF!,7,FALSE))-2),CONCATENATE(LEFT(VLOOKUP($A566,#REF!,7,FALSE),LEN(VLOOKUP($A566,#REF!,7,FALSE))-2),"*")),"")</f>
        <v>#REF!</v>
      </c>
      <c r="I566" s="54" t="e">
        <f>IF(LEN(VLOOKUP($A566,#REF!,8,FALSE)),UPPER(RIGHT(VLOOKUP($A566,#REF!,8,FALSE),1)),"")</f>
        <v>#REF!</v>
      </c>
      <c r="J566" s="42" t="e">
        <f>IF(LEN(VLOOKUP($A566,#REF!,4,FALSE)),UPPER(RIGHT(VLOOKUP($A566,#REF!,4,FALSE),1)),"")</f>
        <v>#REF!</v>
      </c>
      <c r="K566" s="42" t="e">
        <f>IF(LEN(VLOOKUP($A566,#REF!,5,FALSE)),UPPER(RIGHT(VLOOKUP($A566,#REF!,5,FALSE),1)),"")</f>
        <v>#REF!</v>
      </c>
      <c r="L566" s="42" t="e">
        <f>IF(LEN(VLOOKUP($A566,#REF!,6,FALSE)),UPPER(RIGHT(VLOOKUP($A566,#REF!,6,FALSE),1)),"")</f>
        <v>#REF!</v>
      </c>
      <c r="M566" s="43" t="e">
        <f>IF(LEN(VLOOKUP($A566,#REF!,7,FALSE)),UPPER(RIGHT(VLOOKUP($A566,#REF!,7,FALSE),1)),"")</f>
        <v>#REF!</v>
      </c>
      <c r="N566" s="206"/>
      <c r="O566" s="206"/>
      <c r="P566" s="206"/>
      <c r="Q566" s="206"/>
      <c r="R566" s="206"/>
      <c r="S566" s="63" t="e">
        <f>HLOOKUP("Device Tree Pin Name",#REF!,MATCH($A566,#REF!,0),FALSE)</f>
        <v>#REF!</v>
      </c>
      <c r="T566" s="47" t="e">
        <f>HLOOKUP("power rail",#REF!,MATCH($A566,#REF!,0),FALSE)</f>
        <v>#REF!</v>
      </c>
      <c r="U566" s="62" t="e">
        <f>HLOOKUP("Wake Capable",#REF!,MATCH($A566,#REF!,0),FALSE)</f>
        <v>#REF!</v>
      </c>
      <c r="V566" s="62" t="e">
        <f>HLOOKUP("Strap",#REF!,MATCH($A566,#REF!,0),FALSE)</f>
        <v>#REF!</v>
      </c>
      <c r="W566" s="62"/>
      <c r="X566" s="62"/>
      <c r="Y566" s="62"/>
      <c r="Z566" s="47"/>
      <c r="AA566" s="47" t="e">
        <f>HLOOKUP("Pad type",#REF!,MATCH($A566,#REF!,0),FALSE)</f>
        <v>#REF!</v>
      </c>
      <c r="AB566" s="63"/>
      <c r="AC566" s="63" t="e">
        <f>HLOOKUP("POR Pin State",#REF!,MATCH($A566,#REF!,0),FALSE)</f>
        <v>#REF!</v>
      </c>
      <c r="AD566" s="207"/>
      <c r="AE566" s="208"/>
      <c r="AF566" s="208"/>
      <c r="AG566" s="208"/>
      <c r="AH566" s="209"/>
      <c r="AI566" s="209"/>
      <c r="AJ566" s="210"/>
      <c r="AK566" s="210"/>
      <c r="AL566" s="210"/>
      <c r="AM566" s="210"/>
      <c r="AN566" s="210"/>
      <c r="AO566" s="210"/>
      <c r="AP566" s="210"/>
      <c r="AQ566" s="215" t="s">
        <v>1292</v>
      </c>
      <c r="AR566" s="105"/>
      <c r="AS566" s="105"/>
      <c r="AT566" s="105"/>
      <c r="AU566" s="105"/>
      <c r="AV566" s="105"/>
      <c r="AW566" s="105"/>
      <c r="AX566" s="105"/>
      <c r="AY566" s="105"/>
      <c r="AZ566" s="105"/>
      <c r="BA566" s="105"/>
      <c r="BB566" s="218"/>
      <c r="BC566" s="105"/>
      <c r="BD566" s="250"/>
      <c r="BE566" s="252" t="s">
        <v>1293</v>
      </c>
      <c r="BF566" s="147" t="e">
        <f>VLOOKUP($A566,#REF!,34,FALSE)</f>
        <v>#REF!</v>
      </c>
      <c r="BG566" s="148" t="e">
        <f>VLOOKUP($A566,#REF!,22,FALSE)</f>
        <v>#REF!</v>
      </c>
      <c r="BH566" s="149"/>
    </row>
    <row r="567" s="5" customFormat="1" ht="12.95" customHeight="1" spans="1:60">
      <c r="A567" s="48" t="s">
        <v>1294</v>
      </c>
      <c r="B567" s="38" t="e">
        <f>VLOOKUP($A567,#REF!,34,FALSE)</f>
        <v>#REF!</v>
      </c>
      <c r="C567" s="39" t="str">
        <f t="shared" si="180"/>
        <v>unused_DDR_XM0_B4D5</v>
      </c>
      <c r="D567" s="40" t="e">
        <f>IF(LEN(VLOOKUP($A567,#REF!,8,FALSE)),LEFT(VLOOKUP($A567,#REF!,8,FALSE),LEN(VLOOKUP($A567,#REF!,8,FALSE))-2),"")</f>
        <v>#REF!</v>
      </c>
      <c r="E567" s="41" t="e">
        <f>IF(LEN(VLOOKUP($A567,#REF!,4,FALSE)),IF(INDEX(#REF!,MATCH($A567,#REF!,0),1),LEFT(VLOOKUP($A567,#REF!,4,FALSE),LEN(VLOOKUP($A567,#REF!,4,FALSE))-2),CONCATENATE(LEFT(VLOOKUP($A567,#REF!,4,FALSE),LEN(VLOOKUP($A567,#REF!,4,FALSE))-2),"*")),"")</f>
        <v>#REF!</v>
      </c>
      <c r="F567" s="42" t="e">
        <f>IF(LEN(VLOOKUP($A567,#REF!,5,FALSE)),IF(INDEX(#REF!,MATCH($A567,#REF!,0),2),LEFT(VLOOKUP($A567,#REF!,5,FALSE),LEN(VLOOKUP($A567,#REF!,5,FALSE))-2),CONCATENATE(LEFT(VLOOKUP($A567,#REF!,5,FALSE),LEN(VLOOKUP($A567,#REF!,5,FALSE))-2),"*")),"")</f>
        <v>#REF!</v>
      </c>
      <c r="G567" s="42" t="e">
        <f>IF(LEN(VLOOKUP($A567,#REF!,6,FALSE)),IF(INDEX(#REF!,MATCH($A567,#REF!,0),3),LEFT(VLOOKUP($A567,#REF!,6,FALSE),LEN(VLOOKUP($A567,#REF!,6,FALSE))-2),CONCATENATE(LEFT(VLOOKUP($A567,#REF!,6,FALSE),LEN(VLOOKUP($A567,#REF!,6,FALSE))-2),"*")),"")</f>
        <v>#REF!</v>
      </c>
      <c r="H567" s="43" t="e">
        <f>IF(LEN(VLOOKUP($A567,#REF!,7,FALSE)),IF(INDEX(#REF!,MATCH($A567,#REF!,0),4),LEFT(VLOOKUP($A567,#REF!,7,FALSE),LEN(VLOOKUP($A567,#REF!,7,FALSE))-2),CONCATENATE(LEFT(VLOOKUP($A567,#REF!,7,FALSE),LEN(VLOOKUP($A567,#REF!,7,FALSE))-2),"*")),"")</f>
        <v>#REF!</v>
      </c>
      <c r="I567" s="54" t="e">
        <f>IF(LEN(VLOOKUP($A567,#REF!,8,FALSE)),UPPER(RIGHT(VLOOKUP($A567,#REF!,8,FALSE),1)),"")</f>
        <v>#REF!</v>
      </c>
      <c r="J567" s="42" t="e">
        <f>IF(LEN(VLOOKUP($A567,#REF!,4,FALSE)),UPPER(RIGHT(VLOOKUP($A567,#REF!,4,FALSE),1)),"")</f>
        <v>#REF!</v>
      </c>
      <c r="K567" s="42" t="e">
        <f>IF(LEN(VLOOKUP($A567,#REF!,5,FALSE)),UPPER(RIGHT(VLOOKUP($A567,#REF!,5,FALSE),1)),"")</f>
        <v>#REF!</v>
      </c>
      <c r="L567" s="42" t="e">
        <f>IF(LEN(VLOOKUP($A567,#REF!,6,FALSE)),UPPER(RIGHT(VLOOKUP($A567,#REF!,6,FALSE),1)),"")</f>
        <v>#REF!</v>
      </c>
      <c r="M567" s="43" t="e">
        <f>IF(LEN(VLOOKUP($A567,#REF!,7,FALSE)),UPPER(RIGHT(VLOOKUP($A567,#REF!,7,FALSE),1)),"")</f>
        <v>#REF!</v>
      </c>
      <c r="N567" s="206"/>
      <c r="O567" s="206"/>
      <c r="P567" s="206"/>
      <c r="Q567" s="206"/>
      <c r="R567" s="206"/>
      <c r="S567" s="63" t="e">
        <f>HLOOKUP("Device Tree Pin Name",#REF!,MATCH($A567,#REF!,0),FALSE)</f>
        <v>#REF!</v>
      </c>
      <c r="T567" s="47" t="e">
        <f>HLOOKUP("power rail",#REF!,MATCH($A567,#REF!,0),FALSE)</f>
        <v>#REF!</v>
      </c>
      <c r="U567" s="62" t="e">
        <f>HLOOKUP("Wake Capable",#REF!,MATCH($A567,#REF!,0),FALSE)</f>
        <v>#REF!</v>
      </c>
      <c r="V567" s="62" t="e">
        <f>HLOOKUP("Strap",#REF!,MATCH($A567,#REF!,0),FALSE)</f>
        <v>#REF!</v>
      </c>
      <c r="W567" s="62"/>
      <c r="X567" s="62"/>
      <c r="Y567" s="62"/>
      <c r="Z567" s="47"/>
      <c r="AA567" s="47" t="e">
        <f>HLOOKUP("Pad type",#REF!,MATCH($A567,#REF!,0),FALSE)</f>
        <v>#REF!</v>
      </c>
      <c r="AB567" s="63"/>
      <c r="AC567" s="63" t="e">
        <f>HLOOKUP("POR Pin State",#REF!,MATCH($A567,#REF!,0),FALSE)</f>
        <v>#REF!</v>
      </c>
      <c r="AD567" s="207"/>
      <c r="AE567" s="208"/>
      <c r="AF567" s="208"/>
      <c r="AG567" s="208"/>
      <c r="AH567" s="209"/>
      <c r="AI567" s="209"/>
      <c r="AJ567" s="210"/>
      <c r="AK567" s="210"/>
      <c r="AL567" s="210"/>
      <c r="AM567" s="210"/>
      <c r="AN567" s="210"/>
      <c r="AO567" s="210"/>
      <c r="AP567" s="210"/>
      <c r="AQ567" s="215" t="s">
        <v>1295</v>
      </c>
      <c r="AR567" s="105"/>
      <c r="AS567" s="105"/>
      <c r="AT567" s="105"/>
      <c r="AU567" s="105"/>
      <c r="AV567" s="105"/>
      <c r="AW567" s="105"/>
      <c r="AX567" s="105"/>
      <c r="AY567" s="105"/>
      <c r="AZ567" s="105"/>
      <c r="BA567" s="105"/>
      <c r="BB567" s="218"/>
      <c r="BC567" s="105"/>
      <c r="BD567" s="250"/>
      <c r="BE567" s="252" t="s">
        <v>1296</v>
      </c>
      <c r="BF567" s="147" t="e">
        <f>VLOOKUP($A567,#REF!,34,FALSE)</f>
        <v>#REF!</v>
      </c>
      <c r="BG567" s="148" t="e">
        <f>VLOOKUP($A567,#REF!,22,FALSE)</f>
        <v>#REF!</v>
      </c>
      <c r="BH567" s="149"/>
    </row>
    <row r="568" s="5" customFormat="1" ht="12.95" customHeight="1" spans="1:60">
      <c r="A568" s="48" t="s">
        <v>1297</v>
      </c>
      <c r="B568" s="38" t="e">
        <f>VLOOKUP($A568,#REF!,34,FALSE)</f>
        <v>#REF!</v>
      </c>
      <c r="C568" s="39" t="str">
        <f t="shared" si="180"/>
        <v>unused_DDR_XM0_B4D6</v>
      </c>
      <c r="D568" s="40" t="e">
        <f>IF(LEN(VLOOKUP($A568,#REF!,8,FALSE)),LEFT(VLOOKUP($A568,#REF!,8,FALSE),LEN(VLOOKUP($A568,#REF!,8,FALSE))-2),"")</f>
        <v>#REF!</v>
      </c>
      <c r="E568" s="41" t="e">
        <f>IF(LEN(VLOOKUP($A568,#REF!,4,FALSE)),IF(INDEX(#REF!,MATCH($A568,#REF!,0),1),LEFT(VLOOKUP($A568,#REF!,4,FALSE),LEN(VLOOKUP($A568,#REF!,4,FALSE))-2),CONCATENATE(LEFT(VLOOKUP($A568,#REF!,4,FALSE),LEN(VLOOKUP($A568,#REF!,4,FALSE))-2),"*")),"")</f>
        <v>#REF!</v>
      </c>
      <c r="F568" s="42" t="e">
        <f>IF(LEN(VLOOKUP($A568,#REF!,5,FALSE)),IF(INDEX(#REF!,MATCH($A568,#REF!,0),2),LEFT(VLOOKUP($A568,#REF!,5,FALSE),LEN(VLOOKUP($A568,#REF!,5,FALSE))-2),CONCATENATE(LEFT(VLOOKUP($A568,#REF!,5,FALSE),LEN(VLOOKUP($A568,#REF!,5,FALSE))-2),"*")),"")</f>
        <v>#REF!</v>
      </c>
      <c r="G568" s="42" t="e">
        <f>IF(LEN(VLOOKUP($A568,#REF!,6,FALSE)),IF(INDEX(#REF!,MATCH($A568,#REF!,0),3),LEFT(VLOOKUP($A568,#REF!,6,FALSE),LEN(VLOOKUP($A568,#REF!,6,FALSE))-2),CONCATENATE(LEFT(VLOOKUP($A568,#REF!,6,FALSE),LEN(VLOOKUP($A568,#REF!,6,FALSE))-2),"*")),"")</f>
        <v>#REF!</v>
      </c>
      <c r="H568" s="43" t="e">
        <f>IF(LEN(VLOOKUP($A568,#REF!,7,FALSE)),IF(INDEX(#REF!,MATCH($A568,#REF!,0),4),LEFT(VLOOKUP($A568,#REF!,7,FALSE),LEN(VLOOKUP($A568,#REF!,7,FALSE))-2),CONCATENATE(LEFT(VLOOKUP($A568,#REF!,7,FALSE),LEN(VLOOKUP($A568,#REF!,7,FALSE))-2),"*")),"")</f>
        <v>#REF!</v>
      </c>
      <c r="I568" s="54" t="e">
        <f>IF(LEN(VLOOKUP($A568,#REF!,8,FALSE)),UPPER(RIGHT(VLOOKUP($A568,#REF!,8,FALSE),1)),"")</f>
        <v>#REF!</v>
      </c>
      <c r="J568" s="42" t="e">
        <f>IF(LEN(VLOOKUP($A568,#REF!,4,FALSE)),UPPER(RIGHT(VLOOKUP($A568,#REF!,4,FALSE),1)),"")</f>
        <v>#REF!</v>
      </c>
      <c r="K568" s="42" t="e">
        <f>IF(LEN(VLOOKUP($A568,#REF!,5,FALSE)),UPPER(RIGHT(VLOOKUP($A568,#REF!,5,FALSE),1)),"")</f>
        <v>#REF!</v>
      </c>
      <c r="L568" s="42" t="e">
        <f>IF(LEN(VLOOKUP($A568,#REF!,6,FALSE)),UPPER(RIGHT(VLOOKUP($A568,#REF!,6,FALSE),1)),"")</f>
        <v>#REF!</v>
      </c>
      <c r="M568" s="43" t="e">
        <f>IF(LEN(VLOOKUP($A568,#REF!,7,FALSE)),UPPER(RIGHT(VLOOKUP($A568,#REF!,7,FALSE),1)),"")</f>
        <v>#REF!</v>
      </c>
      <c r="N568" s="206"/>
      <c r="O568" s="206"/>
      <c r="P568" s="206"/>
      <c r="Q568" s="206"/>
      <c r="R568" s="206"/>
      <c r="S568" s="63" t="e">
        <f>HLOOKUP("Device Tree Pin Name",#REF!,MATCH($A568,#REF!,0),FALSE)</f>
        <v>#REF!</v>
      </c>
      <c r="T568" s="47" t="e">
        <f>HLOOKUP("power rail",#REF!,MATCH($A568,#REF!,0),FALSE)</f>
        <v>#REF!</v>
      </c>
      <c r="U568" s="62" t="e">
        <f>HLOOKUP("Wake Capable",#REF!,MATCH($A568,#REF!,0),FALSE)</f>
        <v>#REF!</v>
      </c>
      <c r="V568" s="62" t="e">
        <f>HLOOKUP("Strap",#REF!,MATCH($A568,#REF!,0),FALSE)</f>
        <v>#REF!</v>
      </c>
      <c r="W568" s="62"/>
      <c r="X568" s="62"/>
      <c r="Y568" s="62"/>
      <c r="Z568" s="47"/>
      <c r="AA568" s="47" t="e">
        <f>HLOOKUP("Pad type",#REF!,MATCH($A568,#REF!,0),FALSE)</f>
        <v>#REF!</v>
      </c>
      <c r="AB568" s="63"/>
      <c r="AC568" s="63" t="e">
        <f>HLOOKUP("POR Pin State",#REF!,MATCH($A568,#REF!,0),FALSE)</f>
        <v>#REF!</v>
      </c>
      <c r="AD568" s="207"/>
      <c r="AE568" s="208"/>
      <c r="AF568" s="208"/>
      <c r="AG568" s="208"/>
      <c r="AH568" s="209"/>
      <c r="AI568" s="209"/>
      <c r="AJ568" s="210"/>
      <c r="AK568" s="210"/>
      <c r="AL568" s="210"/>
      <c r="AM568" s="210"/>
      <c r="AN568" s="210"/>
      <c r="AO568" s="210"/>
      <c r="AP568" s="210"/>
      <c r="AQ568" s="215" t="s">
        <v>1298</v>
      </c>
      <c r="AR568" s="105"/>
      <c r="AS568" s="105"/>
      <c r="AT568" s="105"/>
      <c r="AU568" s="105"/>
      <c r="AV568" s="105"/>
      <c r="AW568" s="105"/>
      <c r="AX568" s="105"/>
      <c r="AY568" s="105"/>
      <c r="AZ568" s="105"/>
      <c r="BA568" s="105"/>
      <c r="BB568" s="218"/>
      <c r="BC568" s="105"/>
      <c r="BD568" s="250"/>
      <c r="BE568" s="252" t="s">
        <v>1299</v>
      </c>
      <c r="BF568" s="147" t="e">
        <f>VLOOKUP($A568,#REF!,34,FALSE)</f>
        <v>#REF!</v>
      </c>
      <c r="BG568" s="148" t="e">
        <f>VLOOKUP($A568,#REF!,22,FALSE)</f>
        <v>#REF!</v>
      </c>
      <c r="BH568" s="149"/>
    </row>
    <row r="569" s="5" customFormat="1" ht="12.95" customHeight="1" spans="1:60">
      <c r="A569" s="48" t="s">
        <v>1300</v>
      </c>
      <c r="B569" s="38" t="e">
        <f>VLOOKUP($A569,#REF!,34,FALSE)</f>
        <v>#REF!</v>
      </c>
      <c r="C569" s="39" t="str">
        <f t="shared" si="180"/>
        <v>unused_DDR_XM0_B4D7</v>
      </c>
      <c r="D569" s="40" t="e">
        <f>IF(LEN(VLOOKUP($A569,#REF!,8,FALSE)),LEFT(VLOOKUP($A569,#REF!,8,FALSE),LEN(VLOOKUP($A569,#REF!,8,FALSE))-2),"")</f>
        <v>#REF!</v>
      </c>
      <c r="E569" s="41" t="e">
        <f>IF(LEN(VLOOKUP($A569,#REF!,4,FALSE)),IF(INDEX(#REF!,MATCH($A569,#REF!,0),1),LEFT(VLOOKUP($A569,#REF!,4,FALSE),LEN(VLOOKUP($A569,#REF!,4,FALSE))-2),CONCATENATE(LEFT(VLOOKUP($A569,#REF!,4,FALSE),LEN(VLOOKUP($A569,#REF!,4,FALSE))-2),"*")),"")</f>
        <v>#REF!</v>
      </c>
      <c r="F569" s="42" t="e">
        <f>IF(LEN(VLOOKUP($A569,#REF!,5,FALSE)),IF(INDEX(#REF!,MATCH($A569,#REF!,0),2),LEFT(VLOOKUP($A569,#REF!,5,FALSE),LEN(VLOOKUP($A569,#REF!,5,FALSE))-2),CONCATENATE(LEFT(VLOOKUP($A569,#REF!,5,FALSE),LEN(VLOOKUP($A569,#REF!,5,FALSE))-2),"*")),"")</f>
        <v>#REF!</v>
      </c>
      <c r="G569" s="42" t="e">
        <f>IF(LEN(VLOOKUP($A569,#REF!,6,FALSE)),IF(INDEX(#REF!,MATCH($A569,#REF!,0),3),LEFT(VLOOKUP($A569,#REF!,6,FALSE),LEN(VLOOKUP($A569,#REF!,6,FALSE))-2),CONCATENATE(LEFT(VLOOKUP($A569,#REF!,6,FALSE),LEN(VLOOKUP($A569,#REF!,6,FALSE))-2),"*")),"")</f>
        <v>#REF!</v>
      </c>
      <c r="H569" s="43" t="e">
        <f>IF(LEN(VLOOKUP($A569,#REF!,7,FALSE)),IF(INDEX(#REF!,MATCH($A569,#REF!,0),4),LEFT(VLOOKUP($A569,#REF!,7,FALSE),LEN(VLOOKUP($A569,#REF!,7,FALSE))-2),CONCATENATE(LEFT(VLOOKUP($A569,#REF!,7,FALSE),LEN(VLOOKUP($A569,#REF!,7,FALSE))-2),"*")),"")</f>
        <v>#REF!</v>
      </c>
      <c r="I569" s="54" t="e">
        <f>IF(LEN(VLOOKUP($A569,#REF!,8,FALSE)),UPPER(RIGHT(VLOOKUP($A569,#REF!,8,FALSE),1)),"")</f>
        <v>#REF!</v>
      </c>
      <c r="J569" s="42" t="e">
        <f>IF(LEN(VLOOKUP($A569,#REF!,4,FALSE)),UPPER(RIGHT(VLOOKUP($A569,#REF!,4,FALSE),1)),"")</f>
        <v>#REF!</v>
      </c>
      <c r="K569" s="42" t="e">
        <f>IF(LEN(VLOOKUP($A569,#REF!,5,FALSE)),UPPER(RIGHT(VLOOKUP($A569,#REF!,5,FALSE),1)),"")</f>
        <v>#REF!</v>
      </c>
      <c r="L569" s="42" t="e">
        <f>IF(LEN(VLOOKUP($A569,#REF!,6,FALSE)),UPPER(RIGHT(VLOOKUP($A569,#REF!,6,FALSE),1)),"")</f>
        <v>#REF!</v>
      </c>
      <c r="M569" s="43" t="e">
        <f>IF(LEN(VLOOKUP($A569,#REF!,7,FALSE)),UPPER(RIGHT(VLOOKUP($A569,#REF!,7,FALSE),1)),"")</f>
        <v>#REF!</v>
      </c>
      <c r="N569" s="206"/>
      <c r="O569" s="206"/>
      <c r="P569" s="206"/>
      <c r="Q569" s="206"/>
      <c r="R569" s="206"/>
      <c r="S569" s="63" t="e">
        <f>HLOOKUP("Device Tree Pin Name",#REF!,MATCH($A569,#REF!,0),FALSE)</f>
        <v>#REF!</v>
      </c>
      <c r="T569" s="47" t="e">
        <f>HLOOKUP("power rail",#REF!,MATCH($A569,#REF!,0),FALSE)</f>
        <v>#REF!</v>
      </c>
      <c r="U569" s="62" t="e">
        <f>HLOOKUP("Wake Capable",#REF!,MATCH($A569,#REF!,0),FALSE)</f>
        <v>#REF!</v>
      </c>
      <c r="V569" s="62" t="e">
        <f>HLOOKUP("Strap",#REF!,MATCH($A569,#REF!,0),FALSE)</f>
        <v>#REF!</v>
      </c>
      <c r="W569" s="62"/>
      <c r="X569" s="62"/>
      <c r="Y569" s="62"/>
      <c r="Z569" s="47"/>
      <c r="AA569" s="47" t="e">
        <f>HLOOKUP("Pad type",#REF!,MATCH($A569,#REF!,0),FALSE)</f>
        <v>#REF!</v>
      </c>
      <c r="AB569" s="63"/>
      <c r="AC569" s="63" t="e">
        <f>HLOOKUP("POR Pin State",#REF!,MATCH($A569,#REF!,0),FALSE)</f>
        <v>#REF!</v>
      </c>
      <c r="AD569" s="207"/>
      <c r="AE569" s="208"/>
      <c r="AF569" s="208"/>
      <c r="AG569" s="208"/>
      <c r="AH569" s="209"/>
      <c r="AI569" s="209"/>
      <c r="AJ569" s="210"/>
      <c r="AK569" s="210"/>
      <c r="AL569" s="210"/>
      <c r="AM569" s="210"/>
      <c r="AN569" s="210"/>
      <c r="AO569" s="210"/>
      <c r="AP569" s="210"/>
      <c r="AQ569" s="215" t="s">
        <v>1301</v>
      </c>
      <c r="AR569" s="105"/>
      <c r="AS569" s="105"/>
      <c r="AT569" s="105"/>
      <c r="AU569" s="105"/>
      <c r="AV569" s="105"/>
      <c r="AW569" s="105"/>
      <c r="AX569" s="105"/>
      <c r="AY569" s="105"/>
      <c r="AZ569" s="105"/>
      <c r="BA569" s="105"/>
      <c r="BB569" s="218"/>
      <c r="BC569" s="105"/>
      <c r="BD569" s="250"/>
      <c r="BE569" s="252" t="s">
        <v>1302</v>
      </c>
      <c r="BF569" s="147" t="e">
        <f>VLOOKUP($A569,#REF!,34,FALSE)</f>
        <v>#REF!</v>
      </c>
      <c r="BG569" s="148" t="e">
        <f>VLOOKUP($A569,#REF!,22,FALSE)</f>
        <v>#REF!</v>
      </c>
      <c r="BH569" s="149"/>
    </row>
    <row r="570" s="5" customFormat="1" ht="12.95" customHeight="1" spans="1:60">
      <c r="A570" s="10" t="s">
        <v>1303</v>
      </c>
      <c r="B570" s="38" t="e">
        <f>VLOOKUP($A570,#REF!,34,FALSE)</f>
        <v>#REF!</v>
      </c>
      <c r="C570" s="39" t="str">
        <f t="shared" si="180"/>
        <v>unused_DDR_XM0_B4DMI</v>
      </c>
      <c r="D570" s="40" t="e">
        <f>IF(LEN(VLOOKUP($A570,#REF!,8,FALSE)),LEFT(VLOOKUP($A570,#REF!,8,FALSE),LEN(VLOOKUP($A570,#REF!,8,FALSE))-2),"")</f>
        <v>#REF!</v>
      </c>
      <c r="E570" s="41" t="e">
        <f>IF(LEN(VLOOKUP($A570,#REF!,4,FALSE)),IF(INDEX(#REF!,MATCH($A570,#REF!,0),1),LEFT(VLOOKUP($A570,#REF!,4,FALSE),LEN(VLOOKUP($A570,#REF!,4,FALSE))-2),CONCATENATE(LEFT(VLOOKUP($A570,#REF!,4,FALSE),LEN(VLOOKUP($A570,#REF!,4,FALSE))-2),"*")),"")</f>
        <v>#REF!</v>
      </c>
      <c r="F570" s="42" t="e">
        <f>IF(LEN(VLOOKUP($A570,#REF!,5,FALSE)),IF(INDEX(#REF!,MATCH($A570,#REF!,0),2),LEFT(VLOOKUP($A570,#REF!,5,FALSE),LEN(VLOOKUP($A570,#REF!,5,FALSE))-2),CONCATENATE(LEFT(VLOOKUP($A570,#REF!,5,FALSE),LEN(VLOOKUP($A570,#REF!,5,FALSE))-2),"*")),"")</f>
        <v>#REF!</v>
      </c>
      <c r="G570" s="42" t="e">
        <f>IF(LEN(VLOOKUP($A570,#REF!,6,FALSE)),IF(INDEX(#REF!,MATCH($A570,#REF!,0),3),LEFT(VLOOKUP($A570,#REF!,6,FALSE),LEN(VLOOKUP($A570,#REF!,6,FALSE))-2),CONCATENATE(LEFT(VLOOKUP($A570,#REF!,6,FALSE),LEN(VLOOKUP($A570,#REF!,6,FALSE))-2),"*")),"")</f>
        <v>#REF!</v>
      </c>
      <c r="H570" s="43" t="e">
        <f>IF(LEN(VLOOKUP($A570,#REF!,7,FALSE)),IF(INDEX(#REF!,MATCH($A570,#REF!,0),4),LEFT(VLOOKUP($A570,#REF!,7,FALSE),LEN(VLOOKUP($A570,#REF!,7,FALSE))-2),CONCATENATE(LEFT(VLOOKUP($A570,#REF!,7,FALSE),LEN(VLOOKUP($A570,#REF!,7,FALSE))-2),"*")),"")</f>
        <v>#REF!</v>
      </c>
      <c r="I570" s="54" t="e">
        <f>IF(LEN(VLOOKUP($A570,#REF!,8,FALSE)),UPPER(RIGHT(VLOOKUP($A570,#REF!,8,FALSE),1)),"")</f>
        <v>#REF!</v>
      </c>
      <c r="J570" s="42" t="e">
        <f>IF(LEN(VLOOKUP($A570,#REF!,4,FALSE)),UPPER(RIGHT(VLOOKUP($A570,#REF!,4,FALSE),1)),"")</f>
        <v>#REF!</v>
      </c>
      <c r="K570" s="42" t="e">
        <f>IF(LEN(VLOOKUP($A570,#REF!,5,FALSE)),UPPER(RIGHT(VLOOKUP($A570,#REF!,5,FALSE),1)),"")</f>
        <v>#REF!</v>
      </c>
      <c r="L570" s="42" t="e">
        <f>IF(LEN(VLOOKUP($A570,#REF!,6,FALSE)),UPPER(RIGHT(VLOOKUP($A570,#REF!,6,FALSE),1)),"")</f>
        <v>#REF!</v>
      </c>
      <c r="M570" s="43" t="e">
        <f>IF(LEN(VLOOKUP($A570,#REF!,7,FALSE)),UPPER(RIGHT(VLOOKUP($A570,#REF!,7,FALSE),1)),"")</f>
        <v>#REF!</v>
      </c>
      <c r="N570" s="206"/>
      <c r="O570" s="206"/>
      <c r="P570" s="206"/>
      <c r="Q570" s="206"/>
      <c r="R570" s="206"/>
      <c r="S570" s="63" t="e">
        <f>HLOOKUP("Device Tree Pin Name",#REF!,MATCH($A570,#REF!,0),FALSE)</f>
        <v>#REF!</v>
      </c>
      <c r="T570" s="47" t="e">
        <f>HLOOKUP("power rail",#REF!,MATCH($A570,#REF!,0),FALSE)</f>
        <v>#REF!</v>
      </c>
      <c r="U570" s="62" t="e">
        <f>HLOOKUP("Wake Capable",#REF!,MATCH($A570,#REF!,0),FALSE)</f>
        <v>#REF!</v>
      </c>
      <c r="V570" s="62" t="e">
        <f>HLOOKUP("Strap",#REF!,MATCH($A570,#REF!,0),FALSE)</f>
        <v>#REF!</v>
      </c>
      <c r="W570" s="62"/>
      <c r="X570" s="62"/>
      <c r="Y570" s="62"/>
      <c r="Z570" s="47"/>
      <c r="AA570" s="47" t="e">
        <f>HLOOKUP("Pad type",#REF!,MATCH($A570,#REF!,0),FALSE)</f>
        <v>#REF!</v>
      </c>
      <c r="AB570" s="63"/>
      <c r="AC570" s="63" t="e">
        <f>HLOOKUP("POR Pin State",#REF!,MATCH($A570,#REF!,0),FALSE)</f>
        <v>#REF!</v>
      </c>
      <c r="AD570" s="207"/>
      <c r="AE570" s="208"/>
      <c r="AF570" s="208"/>
      <c r="AG570" s="208"/>
      <c r="AH570" s="209"/>
      <c r="AI570" s="209"/>
      <c r="AJ570" s="210"/>
      <c r="AK570" s="210"/>
      <c r="AL570" s="210"/>
      <c r="AM570" s="210"/>
      <c r="AN570" s="210"/>
      <c r="AO570" s="210"/>
      <c r="AP570" s="210"/>
      <c r="AQ570" s="215" t="s">
        <v>1303</v>
      </c>
      <c r="AR570" s="105"/>
      <c r="AS570" s="105"/>
      <c r="AT570" s="105"/>
      <c r="AU570" s="105"/>
      <c r="AV570" s="105"/>
      <c r="AW570" s="105"/>
      <c r="AX570" s="105"/>
      <c r="AY570" s="105"/>
      <c r="AZ570" s="105"/>
      <c r="BA570" s="105"/>
      <c r="BB570" s="218"/>
      <c r="BC570" s="105"/>
      <c r="BD570" s="250"/>
      <c r="BE570" s="252" t="s">
        <v>1304</v>
      </c>
      <c r="BF570" s="147" t="e">
        <f>VLOOKUP($A570,#REF!,34,FALSE)</f>
        <v>#REF!</v>
      </c>
      <c r="BG570" s="148" t="e">
        <f>VLOOKUP($A570,#REF!,22,FALSE)</f>
        <v>#REF!</v>
      </c>
      <c r="BH570" s="149"/>
    </row>
    <row r="571" s="5" customFormat="1" ht="12.95" customHeight="1" spans="1:60">
      <c r="A571" s="10" t="s">
        <v>1305</v>
      </c>
      <c r="B571" s="38" t="e">
        <f>VLOOKUP($A571,#REF!,34,FALSE)</f>
        <v>#REF!</v>
      </c>
      <c r="C571" s="39" t="str">
        <f t="shared" si="180"/>
        <v>unused_DDR_XM0_B4WCK_P</v>
      </c>
      <c r="D571" s="40" t="e">
        <f>IF(LEN(VLOOKUP($A571,#REF!,8,FALSE)),LEFT(VLOOKUP($A571,#REF!,8,FALSE),LEN(VLOOKUP($A571,#REF!,8,FALSE))-2),"")</f>
        <v>#REF!</v>
      </c>
      <c r="E571" s="41" t="e">
        <f>IF(LEN(VLOOKUP($A571,#REF!,4,FALSE)),IF(INDEX(#REF!,MATCH($A571,#REF!,0),1),LEFT(VLOOKUP($A571,#REF!,4,FALSE),LEN(VLOOKUP($A571,#REF!,4,FALSE))-2),CONCATENATE(LEFT(VLOOKUP($A571,#REF!,4,FALSE),LEN(VLOOKUP($A571,#REF!,4,FALSE))-2),"*")),"")</f>
        <v>#REF!</v>
      </c>
      <c r="F571" s="42" t="e">
        <f>IF(LEN(VLOOKUP($A571,#REF!,5,FALSE)),IF(INDEX(#REF!,MATCH($A571,#REF!,0),2),LEFT(VLOOKUP($A571,#REF!,5,FALSE),LEN(VLOOKUP($A571,#REF!,5,FALSE))-2),CONCATENATE(LEFT(VLOOKUP($A571,#REF!,5,FALSE),LEN(VLOOKUP($A571,#REF!,5,FALSE))-2),"*")),"")</f>
        <v>#REF!</v>
      </c>
      <c r="G571" s="42" t="e">
        <f>IF(LEN(VLOOKUP($A571,#REF!,6,FALSE)),IF(INDEX(#REF!,MATCH($A571,#REF!,0),3),LEFT(VLOOKUP($A571,#REF!,6,FALSE),LEN(VLOOKUP($A571,#REF!,6,FALSE))-2),CONCATENATE(LEFT(VLOOKUP($A571,#REF!,6,FALSE),LEN(VLOOKUP($A571,#REF!,6,FALSE))-2),"*")),"")</f>
        <v>#REF!</v>
      </c>
      <c r="H571" s="43" t="e">
        <f>IF(LEN(VLOOKUP($A571,#REF!,7,FALSE)),IF(INDEX(#REF!,MATCH($A571,#REF!,0),4),LEFT(VLOOKUP($A571,#REF!,7,FALSE),LEN(VLOOKUP($A571,#REF!,7,FALSE))-2),CONCATENATE(LEFT(VLOOKUP($A571,#REF!,7,FALSE),LEN(VLOOKUP($A571,#REF!,7,FALSE))-2),"*")),"")</f>
        <v>#REF!</v>
      </c>
      <c r="I571" s="54" t="e">
        <f>IF(LEN(VLOOKUP($A571,#REF!,8,FALSE)),UPPER(RIGHT(VLOOKUP($A571,#REF!,8,FALSE),1)),"")</f>
        <v>#REF!</v>
      </c>
      <c r="J571" s="42" t="e">
        <f>IF(LEN(VLOOKUP($A571,#REF!,4,FALSE)),UPPER(RIGHT(VLOOKUP($A571,#REF!,4,FALSE),1)),"")</f>
        <v>#REF!</v>
      </c>
      <c r="K571" s="42" t="e">
        <f>IF(LEN(VLOOKUP($A571,#REF!,5,FALSE)),UPPER(RIGHT(VLOOKUP($A571,#REF!,5,FALSE),1)),"")</f>
        <v>#REF!</v>
      </c>
      <c r="L571" s="42" t="e">
        <f>IF(LEN(VLOOKUP($A571,#REF!,6,FALSE)),UPPER(RIGHT(VLOOKUP($A571,#REF!,6,FALSE),1)),"")</f>
        <v>#REF!</v>
      </c>
      <c r="M571" s="43" t="e">
        <f>IF(LEN(VLOOKUP($A571,#REF!,7,FALSE)),UPPER(RIGHT(VLOOKUP($A571,#REF!,7,FALSE),1)),"")</f>
        <v>#REF!</v>
      </c>
      <c r="N571" s="206"/>
      <c r="O571" s="206"/>
      <c r="P571" s="206"/>
      <c r="Q571" s="206"/>
      <c r="R571" s="206"/>
      <c r="S571" s="63" t="e">
        <f>HLOOKUP("Device Tree Pin Name",#REF!,MATCH($A571,#REF!,0),FALSE)</f>
        <v>#REF!</v>
      </c>
      <c r="T571" s="47" t="e">
        <f>HLOOKUP("power rail",#REF!,MATCH($A571,#REF!,0),FALSE)</f>
        <v>#REF!</v>
      </c>
      <c r="U571" s="62" t="e">
        <f>HLOOKUP("Wake Capable",#REF!,MATCH($A571,#REF!,0),FALSE)</f>
        <v>#REF!</v>
      </c>
      <c r="V571" s="62" t="e">
        <f>HLOOKUP("Strap",#REF!,MATCH($A571,#REF!,0),FALSE)</f>
        <v>#REF!</v>
      </c>
      <c r="W571" s="62"/>
      <c r="X571" s="62"/>
      <c r="Y571" s="62"/>
      <c r="Z571" s="47"/>
      <c r="AA571" s="47" t="e">
        <f>HLOOKUP("Pad type",#REF!,MATCH($A571,#REF!,0),FALSE)</f>
        <v>#REF!</v>
      </c>
      <c r="AB571" s="63"/>
      <c r="AC571" s="63" t="e">
        <f>HLOOKUP("POR Pin State",#REF!,MATCH($A571,#REF!,0),FALSE)</f>
        <v>#REF!</v>
      </c>
      <c r="AD571" s="207"/>
      <c r="AE571" s="208"/>
      <c r="AF571" s="208"/>
      <c r="AG571" s="208"/>
      <c r="AH571" s="209"/>
      <c r="AI571" s="209"/>
      <c r="AJ571" s="210"/>
      <c r="AK571" s="210"/>
      <c r="AL571" s="210"/>
      <c r="AM571" s="210"/>
      <c r="AN571" s="210"/>
      <c r="AO571" s="210"/>
      <c r="AP571" s="210"/>
      <c r="AQ571" s="215" t="s">
        <v>1305</v>
      </c>
      <c r="AR571" s="105"/>
      <c r="AS571" s="105"/>
      <c r="AT571" s="105"/>
      <c r="AU571" s="105"/>
      <c r="AV571" s="105"/>
      <c r="AW571" s="105"/>
      <c r="AX571" s="105"/>
      <c r="AY571" s="105"/>
      <c r="AZ571" s="105"/>
      <c r="BA571" s="105"/>
      <c r="BB571" s="218"/>
      <c r="BC571" s="105"/>
      <c r="BD571" s="250"/>
      <c r="BE571" s="252" t="s">
        <v>1306</v>
      </c>
      <c r="BF571" s="147" t="e">
        <f>VLOOKUP($A571,#REF!,34,FALSE)</f>
        <v>#REF!</v>
      </c>
      <c r="BG571" s="148" t="e">
        <f>VLOOKUP($A571,#REF!,22,FALSE)</f>
        <v>#REF!</v>
      </c>
      <c r="BH571" s="149"/>
    </row>
    <row r="572" s="5" customFormat="1" ht="12.95" customHeight="1" spans="1:60">
      <c r="A572" s="48" t="s">
        <v>1307</v>
      </c>
      <c r="B572" s="38" t="e">
        <f>VLOOKUP($A572,#REF!,34,FALSE)</f>
        <v>#REF!</v>
      </c>
      <c r="C572" s="39" t="str">
        <f t="shared" si="180"/>
        <v>unused_DDR_XM0_B4WCK_N</v>
      </c>
      <c r="D572" s="40" t="e">
        <f>IF(LEN(VLOOKUP($A572,#REF!,8,FALSE)),LEFT(VLOOKUP($A572,#REF!,8,FALSE),LEN(VLOOKUP($A572,#REF!,8,FALSE))-2),"")</f>
        <v>#REF!</v>
      </c>
      <c r="E572" s="41" t="e">
        <f>IF(LEN(VLOOKUP($A572,#REF!,4,FALSE)),IF(INDEX(#REF!,MATCH($A572,#REF!,0),1),LEFT(VLOOKUP($A572,#REF!,4,FALSE),LEN(VLOOKUP($A572,#REF!,4,FALSE))-2),CONCATENATE(LEFT(VLOOKUP($A572,#REF!,4,FALSE),LEN(VLOOKUP($A572,#REF!,4,FALSE))-2),"*")),"")</f>
        <v>#REF!</v>
      </c>
      <c r="F572" s="42" t="e">
        <f>IF(LEN(VLOOKUP($A572,#REF!,5,FALSE)),IF(INDEX(#REF!,MATCH($A572,#REF!,0),2),LEFT(VLOOKUP($A572,#REF!,5,FALSE),LEN(VLOOKUP($A572,#REF!,5,FALSE))-2),CONCATENATE(LEFT(VLOOKUP($A572,#REF!,5,FALSE),LEN(VLOOKUP($A572,#REF!,5,FALSE))-2),"*")),"")</f>
        <v>#REF!</v>
      </c>
      <c r="G572" s="42" t="e">
        <f>IF(LEN(VLOOKUP($A572,#REF!,6,FALSE)),IF(INDEX(#REF!,MATCH($A572,#REF!,0),3),LEFT(VLOOKUP($A572,#REF!,6,FALSE),LEN(VLOOKUP($A572,#REF!,6,FALSE))-2),CONCATENATE(LEFT(VLOOKUP($A572,#REF!,6,FALSE),LEN(VLOOKUP($A572,#REF!,6,FALSE))-2),"*")),"")</f>
        <v>#REF!</v>
      </c>
      <c r="H572" s="43" t="e">
        <f>IF(LEN(VLOOKUP($A572,#REF!,7,FALSE)),IF(INDEX(#REF!,MATCH($A572,#REF!,0),4),LEFT(VLOOKUP($A572,#REF!,7,FALSE),LEN(VLOOKUP($A572,#REF!,7,FALSE))-2),CONCATENATE(LEFT(VLOOKUP($A572,#REF!,7,FALSE),LEN(VLOOKUP($A572,#REF!,7,FALSE))-2),"*")),"")</f>
        <v>#REF!</v>
      </c>
      <c r="I572" s="54" t="e">
        <f>IF(LEN(VLOOKUP($A572,#REF!,8,FALSE)),UPPER(RIGHT(VLOOKUP($A572,#REF!,8,FALSE),1)),"")</f>
        <v>#REF!</v>
      </c>
      <c r="J572" s="42" t="e">
        <f>IF(LEN(VLOOKUP($A572,#REF!,4,FALSE)),UPPER(RIGHT(VLOOKUP($A572,#REF!,4,FALSE),1)),"")</f>
        <v>#REF!</v>
      </c>
      <c r="K572" s="42" t="e">
        <f>IF(LEN(VLOOKUP($A572,#REF!,5,FALSE)),UPPER(RIGHT(VLOOKUP($A572,#REF!,5,FALSE),1)),"")</f>
        <v>#REF!</v>
      </c>
      <c r="L572" s="42" t="e">
        <f>IF(LEN(VLOOKUP($A572,#REF!,6,FALSE)),UPPER(RIGHT(VLOOKUP($A572,#REF!,6,FALSE),1)),"")</f>
        <v>#REF!</v>
      </c>
      <c r="M572" s="43" t="e">
        <f>IF(LEN(VLOOKUP($A572,#REF!,7,FALSE)),UPPER(RIGHT(VLOOKUP($A572,#REF!,7,FALSE),1)),"")</f>
        <v>#REF!</v>
      </c>
      <c r="N572" s="206"/>
      <c r="O572" s="206"/>
      <c r="P572" s="206"/>
      <c r="Q572" s="206"/>
      <c r="R572" s="206"/>
      <c r="S572" s="63" t="e">
        <f>HLOOKUP("Device Tree Pin Name",#REF!,MATCH($A572,#REF!,0),FALSE)</f>
        <v>#REF!</v>
      </c>
      <c r="T572" s="47" t="e">
        <f>HLOOKUP("power rail",#REF!,MATCH($A572,#REF!,0),FALSE)</f>
        <v>#REF!</v>
      </c>
      <c r="U572" s="62" t="e">
        <f>HLOOKUP("Wake Capable",#REF!,MATCH($A572,#REF!,0),FALSE)</f>
        <v>#REF!</v>
      </c>
      <c r="V572" s="62" t="e">
        <f>HLOOKUP("Strap",#REF!,MATCH($A572,#REF!,0),FALSE)</f>
        <v>#REF!</v>
      </c>
      <c r="W572" s="62"/>
      <c r="X572" s="62"/>
      <c r="Y572" s="62"/>
      <c r="Z572" s="47"/>
      <c r="AA572" s="47" t="e">
        <f>HLOOKUP("Pad type",#REF!,MATCH($A572,#REF!,0),FALSE)</f>
        <v>#REF!</v>
      </c>
      <c r="AB572" s="63"/>
      <c r="AC572" s="63" t="e">
        <f>HLOOKUP("POR Pin State",#REF!,MATCH($A572,#REF!,0),FALSE)</f>
        <v>#REF!</v>
      </c>
      <c r="AD572" s="207"/>
      <c r="AE572" s="208"/>
      <c r="AF572" s="208"/>
      <c r="AG572" s="208"/>
      <c r="AH572" s="209"/>
      <c r="AI572" s="209"/>
      <c r="AJ572" s="210"/>
      <c r="AK572" s="210"/>
      <c r="AL572" s="210"/>
      <c r="AM572" s="210"/>
      <c r="AN572" s="210"/>
      <c r="AO572" s="210"/>
      <c r="AP572" s="210"/>
      <c r="AQ572" s="215" t="s">
        <v>1307</v>
      </c>
      <c r="AR572" s="105"/>
      <c r="AS572" s="105"/>
      <c r="AT572" s="105"/>
      <c r="AU572" s="105"/>
      <c r="AV572" s="105"/>
      <c r="AW572" s="105"/>
      <c r="AX572" s="105"/>
      <c r="AY572" s="105"/>
      <c r="AZ572" s="105"/>
      <c r="BA572" s="105"/>
      <c r="BB572" s="218"/>
      <c r="BC572" s="105"/>
      <c r="BD572" s="250"/>
      <c r="BE572" s="252" t="s">
        <v>1308</v>
      </c>
      <c r="BF572" s="147" t="e">
        <f>VLOOKUP($A572,#REF!,34,FALSE)</f>
        <v>#REF!</v>
      </c>
      <c r="BG572" s="148" t="e">
        <f>VLOOKUP($A572,#REF!,22,FALSE)</f>
        <v>#REF!</v>
      </c>
      <c r="BH572" s="149"/>
    </row>
    <row r="573" s="5" customFormat="1" ht="12.95" customHeight="1" spans="1:60">
      <c r="A573" s="48" t="s">
        <v>1309</v>
      </c>
      <c r="B573" s="38" t="e">
        <f>VLOOKUP($A573,#REF!,34,FALSE)</f>
        <v>#REF!</v>
      </c>
      <c r="C573" s="39" t="str">
        <f t="shared" ref="C573:C636" si="181">CONCATENATE("unused_",A573)</f>
        <v>unused_DDR_XM0_B4RDQS_P</v>
      </c>
      <c r="D573" s="40" t="e">
        <f>IF(LEN(VLOOKUP($A573,#REF!,8,FALSE)),LEFT(VLOOKUP($A573,#REF!,8,FALSE),LEN(VLOOKUP($A573,#REF!,8,FALSE))-2),"")</f>
        <v>#REF!</v>
      </c>
      <c r="E573" s="41" t="e">
        <f>IF(LEN(VLOOKUP($A573,#REF!,4,FALSE)),IF(INDEX(#REF!,MATCH($A573,#REF!,0),1),LEFT(VLOOKUP($A573,#REF!,4,FALSE),LEN(VLOOKUP($A573,#REF!,4,FALSE))-2),CONCATENATE(LEFT(VLOOKUP($A573,#REF!,4,FALSE),LEN(VLOOKUP($A573,#REF!,4,FALSE))-2),"*")),"")</f>
        <v>#REF!</v>
      </c>
      <c r="F573" s="42" t="e">
        <f>IF(LEN(VLOOKUP($A573,#REF!,5,FALSE)),IF(INDEX(#REF!,MATCH($A573,#REF!,0),2),LEFT(VLOOKUP($A573,#REF!,5,FALSE),LEN(VLOOKUP($A573,#REF!,5,FALSE))-2),CONCATENATE(LEFT(VLOOKUP($A573,#REF!,5,FALSE),LEN(VLOOKUP($A573,#REF!,5,FALSE))-2),"*")),"")</f>
        <v>#REF!</v>
      </c>
      <c r="G573" s="42" t="e">
        <f>IF(LEN(VLOOKUP($A573,#REF!,6,FALSE)),IF(INDEX(#REF!,MATCH($A573,#REF!,0),3),LEFT(VLOOKUP($A573,#REF!,6,FALSE),LEN(VLOOKUP($A573,#REF!,6,FALSE))-2),CONCATENATE(LEFT(VLOOKUP($A573,#REF!,6,FALSE),LEN(VLOOKUP($A573,#REF!,6,FALSE))-2),"*")),"")</f>
        <v>#REF!</v>
      </c>
      <c r="H573" s="43" t="e">
        <f>IF(LEN(VLOOKUP($A573,#REF!,7,FALSE)),IF(INDEX(#REF!,MATCH($A573,#REF!,0),4),LEFT(VLOOKUP($A573,#REF!,7,FALSE),LEN(VLOOKUP($A573,#REF!,7,FALSE))-2),CONCATENATE(LEFT(VLOOKUP($A573,#REF!,7,FALSE),LEN(VLOOKUP($A573,#REF!,7,FALSE))-2),"*")),"")</f>
        <v>#REF!</v>
      </c>
      <c r="I573" s="54" t="e">
        <f>IF(LEN(VLOOKUP($A573,#REF!,8,FALSE)),UPPER(RIGHT(VLOOKUP($A573,#REF!,8,FALSE),1)),"")</f>
        <v>#REF!</v>
      </c>
      <c r="J573" s="42" t="e">
        <f>IF(LEN(VLOOKUP($A573,#REF!,4,FALSE)),UPPER(RIGHT(VLOOKUP($A573,#REF!,4,FALSE),1)),"")</f>
        <v>#REF!</v>
      </c>
      <c r="K573" s="42" t="e">
        <f>IF(LEN(VLOOKUP($A573,#REF!,5,FALSE)),UPPER(RIGHT(VLOOKUP($A573,#REF!,5,FALSE),1)),"")</f>
        <v>#REF!</v>
      </c>
      <c r="L573" s="42" t="e">
        <f>IF(LEN(VLOOKUP($A573,#REF!,6,FALSE)),UPPER(RIGHT(VLOOKUP($A573,#REF!,6,FALSE),1)),"")</f>
        <v>#REF!</v>
      </c>
      <c r="M573" s="43" t="e">
        <f>IF(LEN(VLOOKUP($A573,#REF!,7,FALSE)),UPPER(RIGHT(VLOOKUP($A573,#REF!,7,FALSE),1)),"")</f>
        <v>#REF!</v>
      </c>
      <c r="N573" s="206"/>
      <c r="O573" s="206"/>
      <c r="P573" s="206"/>
      <c r="Q573" s="206"/>
      <c r="R573" s="206"/>
      <c r="S573" s="63" t="e">
        <f>HLOOKUP("Device Tree Pin Name",#REF!,MATCH($A573,#REF!,0),FALSE)</f>
        <v>#REF!</v>
      </c>
      <c r="T573" s="47" t="e">
        <f>HLOOKUP("power rail",#REF!,MATCH($A573,#REF!,0),FALSE)</f>
        <v>#REF!</v>
      </c>
      <c r="U573" s="62" t="e">
        <f>HLOOKUP("Wake Capable",#REF!,MATCH($A573,#REF!,0),FALSE)</f>
        <v>#REF!</v>
      </c>
      <c r="V573" s="62" t="e">
        <f>HLOOKUP("Strap",#REF!,MATCH($A573,#REF!,0),FALSE)</f>
        <v>#REF!</v>
      </c>
      <c r="W573" s="62"/>
      <c r="X573" s="62"/>
      <c r="Y573" s="62"/>
      <c r="Z573" s="47"/>
      <c r="AA573" s="47" t="e">
        <f>HLOOKUP("Pad type",#REF!,MATCH($A573,#REF!,0),FALSE)</f>
        <v>#REF!</v>
      </c>
      <c r="AB573" s="63"/>
      <c r="AC573" s="63" t="e">
        <f>HLOOKUP("POR Pin State",#REF!,MATCH($A573,#REF!,0),FALSE)</f>
        <v>#REF!</v>
      </c>
      <c r="AD573" s="207"/>
      <c r="AE573" s="208"/>
      <c r="AF573" s="208"/>
      <c r="AG573" s="208"/>
      <c r="AH573" s="209"/>
      <c r="AI573" s="209"/>
      <c r="AJ573" s="210"/>
      <c r="AK573" s="210"/>
      <c r="AL573" s="210"/>
      <c r="AM573" s="210"/>
      <c r="AN573" s="210"/>
      <c r="AO573" s="210"/>
      <c r="AP573" s="210"/>
      <c r="AQ573" s="215" t="s">
        <v>1309</v>
      </c>
      <c r="AR573" s="105"/>
      <c r="AS573" s="105"/>
      <c r="AT573" s="105"/>
      <c r="AU573" s="105"/>
      <c r="AV573" s="105"/>
      <c r="AW573" s="105"/>
      <c r="AX573" s="105"/>
      <c r="AY573" s="105"/>
      <c r="AZ573" s="105"/>
      <c r="BA573" s="105"/>
      <c r="BB573" s="218"/>
      <c r="BC573" s="105"/>
      <c r="BD573" s="250"/>
      <c r="BE573" s="252" t="s">
        <v>1310</v>
      </c>
      <c r="BF573" s="147" t="e">
        <f>VLOOKUP($A573,#REF!,34,FALSE)</f>
        <v>#REF!</v>
      </c>
      <c r="BG573" s="148" t="e">
        <f>VLOOKUP($A573,#REF!,22,FALSE)</f>
        <v>#REF!</v>
      </c>
      <c r="BH573" s="149"/>
    </row>
    <row r="574" s="5" customFormat="1" ht="12.95" customHeight="1" spans="1:60">
      <c r="A574" s="48" t="s">
        <v>1311</v>
      </c>
      <c r="B574" s="38" t="e">
        <f>VLOOKUP($A574,#REF!,34,FALSE)</f>
        <v>#REF!</v>
      </c>
      <c r="C574" s="39" t="str">
        <f t="shared" si="181"/>
        <v>unused_DDR_XM0_B4RDQS_N</v>
      </c>
      <c r="D574" s="40" t="e">
        <f>IF(LEN(VLOOKUP($A574,#REF!,8,FALSE)),LEFT(VLOOKUP($A574,#REF!,8,FALSE),LEN(VLOOKUP($A574,#REF!,8,FALSE))-2),"")</f>
        <v>#REF!</v>
      </c>
      <c r="E574" s="41" t="e">
        <f>IF(LEN(VLOOKUP($A574,#REF!,4,FALSE)),IF(INDEX(#REF!,MATCH($A574,#REF!,0),1),LEFT(VLOOKUP($A574,#REF!,4,FALSE),LEN(VLOOKUP($A574,#REF!,4,FALSE))-2),CONCATENATE(LEFT(VLOOKUP($A574,#REF!,4,FALSE),LEN(VLOOKUP($A574,#REF!,4,FALSE))-2),"*")),"")</f>
        <v>#REF!</v>
      </c>
      <c r="F574" s="42" t="e">
        <f>IF(LEN(VLOOKUP($A574,#REF!,5,FALSE)),IF(INDEX(#REF!,MATCH($A574,#REF!,0),2),LEFT(VLOOKUP($A574,#REF!,5,FALSE),LEN(VLOOKUP($A574,#REF!,5,FALSE))-2),CONCATENATE(LEFT(VLOOKUP($A574,#REF!,5,FALSE),LEN(VLOOKUP($A574,#REF!,5,FALSE))-2),"*")),"")</f>
        <v>#REF!</v>
      </c>
      <c r="G574" s="42" t="e">
        <f>IF(LEN(VLOOKUP($A574,#REF!,6,FALSE)),IF(INDEX(#REF!,MATCH($A574,#REF!,0),3),LEFT(VLOOKUP($A574,#REF!,6,FALSE),LEN(VLOOKUP($A574,#REF!,6,FALSE))-2),CONCATENATE(LEFT(VLOOKUP($A574,#REF!,6,FALSE),LEN(VLOOKUP($A574,#REF!,6,FALSE))-2),"*")),"")</f>
        <v>#REF!</v>
      </c>
      <c r="H574" s="43" t="e">
        <f>IF(LEN(VLOOKUP($A574,#REF!,7,FALSE)),IF(INDEX(#REF!,MATCH($A574,#REF!,0),4),LEFT(VLOOKUP($A574,#REF!,7,FALSE),LEN(VLOOKUP($A574,#REF!,7,FALSE))-2),CONCATENATE(LEFT(VLOOKUP($A574,#REF!,7,FALSE),LEN(VLOOKUP($A574,#REF!,7,FALSE))-2),"*")),"")</f>
        <v>#REF!</v>
      </c>
      <c r="I574" s="54" t="e">
        <f>IF(LEN(VLOOKUP($A574,#REF!,8,FALSE)),UPPER(RIGHT(VLOOKUP($A574,#REF!,8,FALSE),1)),"")</f>
        <v>#REF!</v>
      </c>
      <c r="J574" s="42" t="e">
        <f>IF(LEN(VLOOKUP($A574,#REF!,4,FALSE)),UPPER(RIGHT(VLOOKUP($A574,#REF!,4,FALSE),1)),"")</f>
        <v>#REF!</v>
      </c>
      <c r="K574" s="42" t="e">
        <f>IF(LEN(VLOOKUP($A574,#REF!,5,FALSE)),UPPER(RIGHT(VLOOKUP($A574,#REF!,5,FALSE),1)),"")</f>
        <v>#REF!</v>
      </c>
      <c r="L574" s="42" t="e">
        <f>IF(LEN(VLOOKUP($A574,#REF!,6,FALSE)),UPPER(RIGHT(VLOOKUP($A574,#REF!,6,FALSE),1)),"")</f>
        <v>#REF!</v>
      </c>
      <c r="M574" s="43" t="e">
        <f>IF(LEN(VLOOKUP($A574,#REF!,7,FALSE)),UPPER(RIGHT(VLOOKUP($A574,#REF!,7,FALSE),1)),"")</f>
        <v>#REF!</v>
      </c>
      <c r="N574" s="206"/>
      <c r="O574" s="206"/>
      <c r="P574" s="206"/>
      <c r="Q574" s="206"/>
      <c r="R574" s="206"/>
      <c r="S574" s="63" t="e">
        <f>HLOOKUP("Device Tree Pin Name",#REF!,MATCH($A574,#REF!,0),FALSE)</f>
        <v>#REF!</v>
      </c>
      <c r="T574" s="47" t="e">
        <f>HLOOKUP("power rail",#REF!,MATCH($A574,#REF!,0),FALSE)</f>
        <v>#REF!</v>
      </c>
      <c r="U574" s="62" t="e">
        <f>HLOOKUP("Wake Capable",#REF!,MATCH($A574,#REF!,0),FALSE)</f>
        <v>#REF!</v>
      </c>
      <c r="V574" s="62" t="e">
        <f>HLOOKUP("Strap",#REF!,MATCH($A574,#REF!,0),FALSE)</f>
        <v>#REF!</v>
      </c>
      <c r="W574" s="62"/>
      <c r="X574" s="62"/>
      <c r="Y574" s="62"/>
      <c r="Z574" s="47"/>
      <c r="AA574" s="47" t="e">
        <f>HLOOKUP("Pad type",#REF!,MATCH($A574,#REF!,0),FALSE)</f>
        <v>#REF!</v>
      </c>
      <c r="AB574" s="63"/>
      <c r="AC574" s="63" t="e">
        <f>HLOOKUP("POR Pin State",#REF!,MATCH($A574,#REF!,0),FALSE)</f>
        <v>#REF!</v>
      </c>
      <c r="AD574" s="207"/>
      <c r="AE574" s="208"/>
      <c r="AF574" s="208"/>
      <c r="AG574" s="208"/>
      <c r="AH574" s="209"/>
      <c r="AI574" s="209"/>
      <c r="AJ574" s="210"/>
      <c r="AK574" s="210"/>
      <c r="AL574" s="210"/>
      <c r="AM574" s="210"/>
      <c r="AN574" s="210"/>
      <c r="AO574" s="210"/>
      <c r="AP574" s="210"/>
      <c r="AQ574" s="215" t="s">
        <v>1311</v>
      </c>
      <c r="AR574" s="105"/>
      <c r="AS574" s="105"/>
      <c r="AT574" s="105"/>
      <c r="AU574" s="105"/>
      <c r="AV574" s="105"/>
      <c r="AW574" s="105"/>
      <c r="AX574" s="105"/>
      <c r="AY574" s="105"/>
      <c r="AZ574" s="105"/>
      <c r="BA574" s="105"/>
      <c r="BB574" s="218"/>
      <c r="BC574" s="105"/>
      <c r="BD574" s="250"/>
      <c r="BE574" s="252" t="s">
        <v>1312</v>
      </c>
      <c r="BF574" s="147" t="e">
        <f>VLOOKUP($A574,#REF!,34,FALSE)</f>
        <v>#REF!</v>
      </c>
      <c r="BG574" s="148" t="e">
        <f>VLOOKUP($A574,#REF!,22,FALSE)</f>
        <v>#REF!</v>
      </c>
      <c r="BH574" s="149"/>
    </row>
    <row r="575" s="5" customFormat="1" ht="12.95" customHeight="1" spans="1:60">
      <c r="A575" s="48" t="s">
        <v>1313</v>
      </c>
      <c r="B575" s="38" t="e">
        <f>VLOOKUP($A575,#REF!,34,FALSE)</f>
        <v>#REF!</v>
      </c>
      <c r="C575" s="39" t="str">
        <f t="shared" si="181"/>
        <v>unused_DDR_XM0_B5D0</v>
      </c>
      <c r="D575" s="40" t="e">
        <f>IF(LEN(VLOOKUP($A575,#REF!,8,FALSE)),LEFT(VLOOKUP($A575,#REF!,8,FALSE),LEN(VLOOKUP($A575,#REF!,8,FALSE))-2),"")</f>
        <v>#REF!</v>
      </c>
      <c r="E575" s="41" t="e">
        <f>IF(LEN(VLOOKUP($A575,#REF!,4,FALSE)),IF(INDEX(#REF!,MATCH($A575,#REF!,0),1),LEFT(VLOOKUP($A575,#REF!,4,FALSE),LEN(VLOOKUP($A575,#REF!,4,FALSE))-2),CONCATENATE(LEFT(VLOOKUP($A575,#REF!,4,FALSE),LEN(VLOOKUP($A575,#REF!,4,FALSE))-2),"*")),"")</f>
        <v>#REF!</v>
      </c>
      <c r="F575" s="42" t="e">
        <f>IF(LEN(VLOOKUP($A575,#REF!,5,FALSE)),IF(INDEX(#REF!,MATCH($A575,#REF!,0),2),LEFT(VLOOKUP($A575,#REF!,5,FALSE),LEN(VLOOKUP($A575,#REF!,5,FALSE))-2),CONCATENATE(LEFT(VLOOKUP($A575,#REF!,5,FALSE),LEN(VLOOKUP($A575,#REF!,5,FALSE))-2),"*")),"")</f>
        <v>#REF!</v>
      </c>
      <c r="G575" s="42" t="e">
        <f>IF(LEN(VLOOKUP($A575,#REF!,6,FALSE)),IF(INDEX(#REF!,MATCH($A575,#REF!,0),3),LEFT(VLOOKUP($A575,#REF!,6,FALSE),LEN(VLOOKUP($A575,#REF!,6,FALSE))-2),CONCATENATE(LEFT(VLOOKUP($A575,#REF!,6,FALSE),LEN(VLOOKUP($A575,#REF!,6,FALSE))-2),"*")),"")</f>
        <v>#REF!</v>
      </c>
      <c r="H575" s="43" t="e">
        <f>IF(LEN(VLOOKUP($A575,#REF!,7,FALSE)),IF(INDEX(#REF!,MATCH($A575,#REF!,0),4),LEFT(VLOOKUP($A575,#REF!,7,FALSE),LEN(VLOOKUP($A575,#REF!,7,FALSE))-2),CONCATENATE(LEFT(VLOOKUP($A575,#REF!,7,FALSE),LEN(VLOOKUP($A575,#REF!,7,FALSE))-2),"*")),"")</f>
        <v>#REF!</v>
      </c>
      <c r="I575" s="54" t="e">
        <f>IF(LEN(VLOOKUP($A575,#REF!,8,FALSE)),UPPER(RIGHT(VLOOKUP($A575,#REF!,8,FALSE),1)),"")</f>
        <v>#REF!</v>
      </c>
      <c r="J575" s="42" t="e">
        <f>IF(LEN(VLOOKUP($A575,#REF!,4,FALSE)),UPPER(RIGHT(VLOOKUP($A575,#REF!,4,FALSE),1)),"")</f>
        <v>#REF!</v>
      </c>
      <c r="K575" s="42" t="e">
        <f>IF(LEN(VLOOKUP($A575,#REF!,5,FALSE)),UPPER(RIGHT(VLOOKUP($A575,#REF!,5,FALSE),1)),"")</f>
        <v>#REF!</v>
      </c>
      <c r="L575" s="42" t="e">
        <f>IF(LEN(VLOOKUP($A575,#REF!,6,FALSE)),UPPER(RIGHT(VLOOKUP($A575,#REF!,6,FALSE),1)),"")</f>
        <v>#REF!</v>
      </c>
      <c r="M575" s="43" t="e">
        <f>IF(LEN(VLOOKUP($A575,#REF!,7,FALSE)),UPPER(RIGHT(VLOOKUP($A575,#REF!,7,FALSE),1)),"")</f>
        <v>#REF!</v>
      </c>
      <c r="N575" s="206"/>
      <c r="O575" s="206"/>
      <c r="P575" s="206"/>
      <c r="Q575" s="206"/>
      <c r="R575" s="206"/>
      <c r="S575" s="63" t="e">
        <f>HLOOKUP("Device Tree Pin Name",#REF!,MATCH($A575,#REF!,0),FALSE)</f>
        <v>#REF!</v>
      </c>
      <c r="T575" s="47" t="e">
        <f>HLOOKUP("power rail",#REF!,MATCH($A575,#REF!,0),FALSE)</f>
        <v>#REF!</v>
      </c>
      <c r="U575" s="62" t="e">
        <f>HLOOKUP("Wake Capable",#REF!,MATCH($A575,#REF!,0),FALSE)</f>
        <v>#REF!</v>
      </c>
      <c r="V575" s="62" t="e">
        <f>HLOOKUP("Strap",#REF!,MATCH($A575,#REF!,0),FALSE)</f>
        <v>#REF!</v>
      </c>
      <c r="W575" s="62"/>
      <c r="X575" s="62"/>
      <c r="Y575" s="62"/>
      <c r="Z575" s="47"/>
      <c r="AA575" s="47" t="e">
        <f>HLOOKUP("Pad type",#REF!,MATCH($A575,#REF!,0),FALSE)</f>
        <v>#REF!</v>
      </c>
      <c r="AB575" s="63"/>
      <c r="AC575" s="63" t="e">
        <f>HLOOKUP("POR Pin State",#REF!,MATCH($A575,#REF!,0),FALSE)</f>
        <v>#REF!</v>
      </c>
      <c r="AD575" s="207"/>
      <c r="AE575" s="208"/>
      <c r="AF575" s="208"/>
      <c r="AG575" s="208"/>
      <c r="AH575" s="209"/>
      <c r="AI575" s="209"/>
      <c r="AJ575" s="210"/>
      <c r="AK575" s="210"/>
      <c r="AL575" s="210"/>
      <c r="AM575" s="210"/>
      <c r="AN575" s="210"/>
      <c r="AO575" s="210"/>
      <c r="AP575" s="210"/>
      <c r="AQ575" s="215" t="s">
        <v>1314</v>
      </c>
      <c r="AR575" s="105"/>
      <c r="AS575" s="105"/>
      <c r="AT575" s="105"/>
      <c r="AU575" s="105"/>
      <c r="AV575" s="105"/>
      <c r="AW575" s="105"/>
      <c r="AX575" s="105"/>
      <c r="AY575" s="105"/>
      <c r="AZ575" s="105"/>
      <c r="BA575" s="105"/>
      <c r="BB575" s="218"/>
      <c r="BC575" s="105"/>
      <c r="BD575" s="250"/>
      <c r="BE575" s="252" t="s">
        <v>1315</v>
      </c>
      <c r="BF575" s="147" t="e">
        <f>VLOOKUP($A575,#REF!,34,FALSE)</f>
        <v>#REF!</v>
      </c>
      <c r="BG575" s="148" t="e">
        <f>VLOOKUP($A575,#REF!,22,FALSE)</f>
        <v>#REF!</v>
      </c>
      <c r="BH575" s="149"/>
    </row>
    <row r="576" s="5" customFormat="1" ht="12.95" customHeight="1" spans="1:60">
      <c r="A576" s="48" t="s">
        <v>1316</v>
      </c>
      <c r="B576" s="38" t="e">
        <f>VLOOKUP($A576,#REF!,34,FALSE)</f>
        <v>#REF!</v>
      </c>
      <c r="C576" s="39" t="str">
        <f t="shared" si="181"/>
        <v>unused_DDR_XM0_B5D1</v>
      </c>
      <c r="D576" s="40" t="e">
        <f>IF(LEN(VLOOKUP($A576,#REF!,8,FALSE)),LEFT(VLOOKUP($A576,#REF!,8,FALSE),LEN(VLOOKUP($A576,#REF!,8,FALSE))-2),"")</f>
        <v>#REF!</v>
      </c>
      <c r="E576" s="41" t="e">
        <f>IF(LEN(VLOOKUP($A576,#REF!,4,FALSE)),IF(INDEX(#REF!,MATCH($A576,#REF!,0),1),LEFT(VLOOKUP($A576,#REF!,4,FALSE),LEN(VLOOKUP($A576,#REF!,4,FALSE))-2),CONCATENATE(LEFT(VLOOKUP($A576,#REF!,4,FALSE),LEN(VLOOKUP($A576,#REF!,4,FALSE))-2),"*")),"")</f>
        <v>#REF!</v>
      </c>
      <c r="F576" s="42" t="e">
        <f>IF(LEN(VLOOKUP($A576,#REF!,5,FALSE)),IF(INDEX(#REF!,MATCH($A576,#REF!,0),2),LEFT(VLOOKUP($A576,#REF!,5,FALSE),LEN(VLOOKUP($A576,#REF!,5,FALSE))-2),CONCATENATE(LEFT(VLOOKUP($A576,#REF!,5,FALSE),LEN(VLOOKUP($A576,#REF!,5,FALSE))-2),"*")),"")</f>
        <v>#REF!</v>
      </c>
      <c r="G576" s="42" t="e">
        <f>IF(LEN(VLOOKUP($A576,#REF!,6,FALSE)),IF(INDEX(#REF!,MATCH($A576,#REF!,0),3),LEFT(VLOOKUP($A576,#REF!,6,FALSE),LEN(VLOOKUP($A576,#REF!,6,FALSE))-2),CONCATENATE(LEFT(VLOOKUP($A576,#REF!,6,FALSE),LEN(VLOOKUP($A576,#REF!,6,FALSE))-2),"*")),"")</f>
        <v>#REF!</v>
      </c>
      <c r="H576" s="43" t="e">
        <f>IF(LEN(VLOOKUP($A576,#REF!,7,FALSE)),IF(INDEX(#REF!,MATCH($A576,#REF!,0),4),LEFT(VLOOKUP($A576,#REF!,7,FALSE),LEN(VLOOKUP($A576,#REF!,7,FALSE))-2),CONCATENATE(LEFT(VLOOKUP($A576,#REF!,7,FALSE),LEN(VLOOKUP($A576,#REF!,7,FALSE))-2),"*")),"")</f>
        <v>#REF!</v>
      </c>
      <c r="I576" s="54" t="e">
        <f>IF(LEN(VLOOKUP($A576,#REF!,8,FALSE)),UPPER(RIGHT(VLOOKUP($A576,#REF!,8,FALSE),1)),"")</f>
        <v>#REF!</v>
      </c>
      <c r="J576" s="42" t="e">
        <f>IF(LEN(VLOOKUP($A576,#REF!,4,FALSE)),UPPER(RIGHT(VLOOKUP($A576,#REF!,4,FALSE),1)),"")</f>
        <v>#REF!</v>
      </c>
      <c r="K576" s="42" t="e">
        <f>IF(LEN(VLOOKUP($A576,#REF!,5,FALSE)),UPPER(RIGHT(VLOOKUP($A576,#REF!,5,FALSE),1)),"")</f>
        <v>#REF!</v>
      </c>
      <c r="L576" s="42" t="e">
        <f>IF(LEN(VLOOKUP($A576,#REF!,6,FALSE)),UPPER(RIGHT(VLOOKUP($A576,#REF!,6,FALSE),1)),"")</f>
        <v>#REF!</v>
      </c>
      <c r="M576" s="43" t="e">
        <f>IF(LEN(VLOOKUP($A576,#REF!,7,FALSE)),UPPER(RIGHT(VLOOKUP($A576,#REF!,7,FALSE),1)),"")</f>
        <v>#REF!</v>
      </c>
      <c r="N576" s="206"/>
      <c r="O576" s="206"/>
      <c r="P576" s="206"/>
      <c r="Q576" s="206"/>
      <c r="R576" s="206"/>
      <c r="S576" s="63" t="e">
        <f>HLOOKUP("Device Tree Pin Name",#REF!,MATCH($A576,#REF!,0),FALSE)</f>
        <v>#REF!</v>
      </c>
      <c r="T576" s="47" t="e">
        <f>HLOOKUP("power rail",#REF!,MATCH($A576,#REF!,0),FALSE)</f>
        <v>#REF!</v>
      </c>
      <c r="U576" s="62" t="e">
        <f>HLOOKUP("Wake Capable",#REF!,MATCH($A576,#REF!,0),FALSE)</f>
        <v>#REF!</v>
      </c>
      <c r="V576" s="62" t="e">
        <f>HLOOKUP("Strap",#REF!,MATCH($A576,#REF!,0),FALSE)</f>
        <v>#REF!</v>
      </c>
      <c r="W576" s="62"/>
      <c r="X576" s="62"/>
      <c r="Y576" s="62"/>
      <c r="Z576" s="47"/>
      <c r="AA576" s="47" t="e">
        <f>HLOOKUP("Pad type",#REF!,MATCH($A576,#REF!,0),FALSE)</f>
        <v>#REF!</v>
      </c>
      <c r="AB576" s="63"/>
      <c r="AC576" s="63" t="e">
        <f>HLOOKUP("POR Pin State",#REF!,MATCH($A576,#REF!,0),FALSE)</f>
        <v>#REF!</v>
      </c>
      <c r="AD576" s="207"/>
      <c r="AE576" s="208"/>
      <c r="AF576" s="208"/>
      <c r="AG576" s="208"/>
      <c r="AH576" s="209"/>
      <c r="AI576" s="209"/>
      <c r="AJ576" s="210"/>
      <c r="AK576" s="210"/>
      <c r="AL576" s="210"/>
      <c r="AM576" s="210"/>
      <c r="AN576" s="210"/>
      <c r="AO576" s="210"/>
      <c r="AP576" s="210"/>
      <c r="AQ576" s="215" t="s">
        <v>1317</v>
      </c>
      <c r="AR576" s="105"/>
      <c r="AS576" s="105"/>
      <c r="AT576" s="105"/>
      <c r="AU576" s="105"/>
      <c r="AV576" s="105"/>
      <c r="AW576" s="105"/>
      <c r="AX576" s="105"/>
      <c r="AY576" s="105"/>
      <c r="AZ576" s="105"/>
      <c r="BA576" s="105"/>
      <c r="BB576" s="218"/>
      <c r="BC576" s="105"/>
      <c r="BD576" s="250"/>
      <c r="BE576" s="252" t="s">
        <v>1318</v>
      </c>
      <c r="BF576" s="147" t="e">
        <f>VLOOKUP($A576,#REF!,34,FALSE)</f>
        <v>#REF!</v>
      </c>
      <c r="BG576" s="148" t="e">
        <f>VLOOKUP($A576,#REF!,22,FALSE)</f>
        <v>#REF!</v>
      </c>
      <c r="BH576" s="149"/>
    </row>
    <row r="577" s="5" customFormat="1" ht="12.95" customHeight="1" spans="1:60">
      <c r="A577" s="48" t="s">
        <v>1319</v>
      </c>
      <c r="B577" s="38" t="e">
        <f>VLOOKUP($A577,#REF!,34,FALSE)</f>
        <v>#REF!</v>
      </c>
      <c r="C577" s="39" t="str">
        <f t="shared" si="181"/>
        <v>unused_DDR_XM0_B5D2</v>
      </c>
      <c r="D577" s="40" t="e">
        <f>IF(LEN(VLOOKUP($A577,#REF!,8,FALSE)),LEFT(VLOOKUP($A577,#REF!,8,FALSE),LEN(VLOOKUP($A577,#REF!,8,FALSE))-2),"")</f>
        <v>#REF!</v>
      </c>
      <c r="E577" s="41" t="e">
        <f>IF(LEN(VLOOKUP($A577,#REF!,4,FALSE)),IF(INDEX(#REF!,MATCH($A577,#REF!,0),1),LEFT(VLOOKUP($A577,#REF!,4,FALSE),LEN(VLOOKUP($A577,#REF!,4,FALSE))-2),CONCATENATE(LEFT(VLOOKUP($A577,#REF!,4,FALSE),LEN(VLOOKUP($A577,#REF!,4,FALSE))-2),"*")),"")</f>
        <v>#REF!</v>
      </c>
      <c r="F577" s="42" t="e">
        <f>IF(LEN(VLOOKUP($A577,#REF!,5,FALSE)),IF(INDEX(#REF!,MATCH($A577,#REF!,0),2),LEFT(VLOOKUP($A577,#REF!,5,FALSE),LEN(VLOOKUP($A577,#REF!,5,FALSE))-2),CONCATENATE(LEFT(VLOOKUP($A577,#REF!,5,FALSE),LEN(VLOOKUP($A577,#REF!,5,FALSE))-2),"*")),"")</f>
        <v>#REF!</v>
      </c>
      <c r="G577" s="42" t="e">
        <f>IF(LEN(VLOOKUP($A577,#REF!,6,FALSE)),IF(INDEX(#REF!,MATCH($A577,#REF!,0),3),LEFT(VLOOKUP($A577,#REF!,6,FALSE),LEN(VLOOKUP($A577,#REF!,6,FALSE))-2),CONCATENATE(LEFT(VLOOKUP($A577,#REF!,6,FALSE),LEN(VLOOKUP($A577,#REF!,6,FALSE))-2),"*")),"")</f>
        <v>#REF!</v>
      </c>
      <c r="H577" s="43" t="e">
        <f>IF(LEN(VLOOKUP($A577,#REF!,7,FALSE)),IF(INDEX(#REF!,MATCH($A577,#REF!,0),4),LEFT(VLOOKUP($A577,#REF!,7,FALSE),LEN(VLOOKUP($A577,#REF!,7,FALSE))-2),CONCATENATE(LEFT(VLOOKUP($A577,#REF!,7,FALSE),LEN(VLOOKUP($A577,#REF!,7,FALSE))-2),"*")),"")</f>
        <v>#REF!</v>
      </c>
      <c r="I577" s="54" t="e">
        <f>IF(LEN(VLOOKUP($A577,#REF!,8,FALSE)),UPPER(RIGHT(VLOOKUP($A577,#REF!,8,FALSE),1)),"")</f>
        <v>#REF!</v>
      </c>
      <c r="J577" s="42" t="e">
        <f>IF(LEN(VLOOKUP($A577,#REF!,4,FALSE)),UPPER(RIGHT(VLOOKUP($A577,#REF!,4,FALSE),1)),"")</f>
        <v>#REF!</v>
      </c>
      <c r="K577" s="42" t="e">
        <f>IF(LEN(VLOOKUP($A577,#REF!,5,FALSE)),UPPER(RIGHT(VLOOKUP($A577,#REF!,5,FALSE),1)),"")</f>
        <v>#REF!</v>
      </c>
      <c r="L577" s="42" t="e">
        <f>IF(LEN(VLOOKUP($A577,#REF!,6,FALSE)),UPPER(RIGHT(VLOOKUP($A577,#REF!,6,FALSE),1)),"")</f>
        <v>#REF!</v>
      </c>
      <c r="M577" s="43" t="e">
        <f>IF(LEN(VLOOKUP($A577,#REF!,7,FALSE)),UPPER(RIGHT(VLOOKUP($A577,#REF!,7,FALSE),1)),"")</f>
        <v>#REF!</v>
      </c>
      <c r="N577" s="206"/>
      <c r="O577" s="206"/>
      <c r="P577" s="206"/>
      <c r="Q577" s="206"/>
      <c r="R577" s="206"/>
      <c r="S577" s="63" t="e">
        <f>HLOOKUP("Device Tree Pin Name",#REF!,MATCH($A577,#REF!,0),FALSE)</f>
        <v>#REF!</v>
      </c>
      <c r="T577" s="47" t="e">
        <f>HLOOKUP("power rail",#REF!,MATCH($A577,#REF!,0),FALSE)</f>
        <v>#REF!</v>
      </c>
      <c r="U577" s="62" t="e">
        <f>HLOOKUP("Wake Capable",#REF!,MATCH($A577,#REF!,0),FALSE)</f>
        <v>#REF!</v>
      </c>
      <c r="V577" s="62" t="e">
        <f>HLOOKUP("Strap",#REF!,MATCH($A577,#REF!,0),FALSE)</f>
        <v>#REF!</v>
      </c>
      <c r="W577" s="62"/>
      <c r="X577" s="62"/>
      <c r="Y577" s="62"/>
      <c r="Z577" s="47"/>
      <c r="AA577" s="47" t="e">
        <f>HLOOKUP("Pad type",#REF!,MATCH($A577,#REF!,0),FALSE)</f>
        <v>#REF!</v>
      </c>
      <c r="AB577" s="63"/>
      <c r="AC577" s="63" t="e">
        <f>HLOOKUP("POR Pin State",#REF!,MATCH($A577,#REF!,0),FALSE)</f>
        <v>#REF!</v>
      </c>
      <c r="AD577" s="207"/>
      <c r="AE577" s="208"/>
      <c r="AF577" s="208"/>
      <c r="AG577" s="208"/>
      <c r="AH577" s="209"/>
      <c r="AI577" s="209"/>
      <c r="AJ577" s="210"/>
      <c r="AK577" s="210"/>
      <c r="AL577" s="210"/>
      <c r="AM577" s="210"/>
      <c r="AN577" s="210"/>
      <c r="AO577" s="210"/>
      <c r="AP577" s="210"/>
      <c r="AQ577" s="215" t="s">
        <v>1320</v>
      </c>
      <c r="AR577" s="105"/>
      <c r="AS577" s="105"/>
      <c r="AT577" s="105"/>
      <c r="AU577" s="105"/>
      <c r="AV577" s="105"/>
      <c r="AW577" s="105"/>
      <c r="AX577" s="105"/>
      <c r="AY577" s="105"/>
      <c r="AZ577" s="105"/>
      <c r="BA577" s="105"/>
      <c r="BB577" s="218"/>
      <c r="BC577" s="105"/>
      <c r="BD577" s="250"/>
      <c r="BE577" s="252" t="s">
        <v>1321</v>
      </c>
      <c r="BF577" s="147" t="e">
        <f>VLOOKUP($A577,#REF!,34,FALSE)</f>
        <v>#REF!</v>
      </c>
      <c r="BG577" s="148" t="e">
        <f>VLOOKUP($A577,#REF!,22,FALSE)</f>
        <v>#REF!</v>
      </c>
      <c r="BH577" s="149"/>
    </row>
    <row r="578" s="5" customFormat="1" ht="12.95" customHeight="1" spans="1:60">
      <c r="A578" s="48" t="s">
        <v>1322</v>
      </c>
      <c r="B578" s="38" t="e">
        <f>VLOOKUP($A578,#REF!,34,FALSE)</f>
        <v>#REF!</v>
      </c>
      <c r="C578" s="39" t="str">
        <f t="shared" si="181"/>
        <v>unused_DDR_XM0_B5D3</v>
      </c>
      <c r="D578" s="40" t="e">
        <f>IF(LEN(VLOOKUP($A578,#REF!,8,FALSE)),LEFT(VLOOKUP($A578,#REF!,8,FALSE),LEN(VLOOKUP($A578,#REF!,8,FALSE))-2),"")</f>
        <v>#REF!</v>
      </c>
      <c r="E578" s="41" t="e">
        <f>IF(LEN(VLOOKUP($A578,#REF!,4,FALSE)),IF(INDEX(#REF!,MATCH($A578,#REF!,0),1),LEFT(VLOOKUP($A578,#REF!,4,FALSE),LEN(VLOOKUP($A578,#REF!,4,FALSE))-2),CONCATENATE(LEFT(VLOOKUP($A578,#REF!,4,FALSE),LEN(VLOOKUP($A578,#REF!,4,FALSE))-2),"*")),"")</f>
        <v>#REF!</v>
      </c>
      <c r="F578" s="42" t="e">
        <f>IF(LEN(VLOOKUP($A578,#REF!,5,FALSE)),IF(INDEX(#REF!,MATCH($A578,#REF!,0),2),LEFT(VLOOKUP($A578,#REF!,5,FALSE),LEN(VLOOKUP($A578,#REF!,5,FALSE))-2),CONCATENATE(LEFT(VLOOKUP($A578,#REF!,5,FALSE),LEN(VLOOKUP($A578,#REF!,5,FALSE))-2),"*")),"")</f>
        <v>#REF!</v>
      </c>
      <c r="G578" s="42" t="e">
        <f>IF(LEN(VLOOKUP($A578,#REF!,6,FALSE)),IF(INDEX(#REF!,MATCH($A578,#REF!,0),3),LEFT(VLOOKUP($A578,#REF!,6,FALSE),LEN(VLOOKUP($A578,#REF!,6,FALSE))-2),CONCATENATE(LEFT(VLOOKUP($A578,#REF!,6,FALSE),LEN(VLOOKUP($A578,#REF!,6,FALSE))-2),"*")),"")</f>
        <v>#REF!</v>
      </c>
      <c r="H578" s="43" t="e">
        <f>IF(LEN(VLOOKUP($A578,#REF!,7,FALSE)),IF(INDEX(#REF!,MATCH($A578,#REF!,0),4),LEFT(VLOOKUP($A578,#REF!,7,FALSE),LEN(VLOOKUP($A578,#REF!,7,FALSE))-2),CONCATENATE(LEFT(VLOOKUP($A578,#REF!,7,FALSE),LEN(VLOOKUP($A578,#REF!,7,FALSE))-2),"*")),"")</f>
        <v>#REF!</v>
      </c>
      <c r="I578" s="54" t="e">
        <f>IF(LEN(VLOOKUP($A578,#REF!,8,FALSE)),UPPER(RIGHT(VLOOKUP($A578,#REF!,8,FALSE),1)),"")</f>
        <v>#REF!</v>
      </c>
      <c r="J578" s="42" t="e">
        <f>IF(LEN(VLOOKUP($A578,#REF!,4,FALSE)),UPPER(RIGHT(VLOOKUP($A578,#REF!,4,FALSE),1)),"")</f>
        <v>#REF!</v>
      </c>
      <c r="K578" s="42" t="e">
        <f>IF(LEN(VLOOKUP($A578,#REF!,5,FALSE)),UPPER(RIGHT(VLOOKUP($A578,#REF!,5,FALSE),1)),"")</f>
        <v>#REF!</v>
      </c>
      <c r="L578" s="42" t="e">
        <f>IF(LEN(VLOOKUP($A578,#REF!,6,FALSE)),UPPER(RIGHT(VLOOKUP($A578,#REF!,6,FALSE),1)),"")</f>
        <v>#REF!</v>
      </c>
      <c r="M578" s="43" t="e">
        <f>IF(LEN(VLOOKUP($A578,#REF!,7,FALSE)),UPPER(RIGHT(VLOOKUP($A578,#REF!,7,FALSE),1)),"")</f>
        <v>#REF!</v>
      </c>
      <c r="N578" s="206"/>
      <c r="O578" s="206"/>
      <c r="P578" s="206"/>
      <c r="Q578" s="206"/>
      <c r="R578" s="206"/>
      <c r="S578" s="63" t="e">
        <f>HLOOKUP("Device Tree Pin Name",#REF!,MATCH($A578,#REF!,0),FALSE)</f>
        <v>#REF!</v>
      </c>
      <c r="T578" s="47" t="e">
        <f>HLOOKUP("power rail",#REF!,MATCH($A578,#REF!,0),FALSE)</f>
        <v>#REF!</v>
      </c>
      <c r="U578" s="62" t="e">
        <f>HLOOKUP("Wake Capable",#REF!,MATCH($A578,#REF!,0),FALSE)</f>
        <v>#REF!</v>
      </c>
      <c r="V578" s="62" t="e">
        <f>HLOOKUP("Strap",#REF!,MATCH($A578,#REF!,0),FALSE)</f>
        <v>#REF!</v>
      </c>
      <c r="W578" s="62"/>
      <c r="X578" s="62"/>
      <c r="Y578" s="62"/>
      <c r="Z578" s="47"/>
      <c r="AA578" s="47" t="e">
        <f>HLOOKUP("Pad type",#REF!,MATCH($A578,#REF!,0),FALSE)</f>
        <v>#REF!</v>
      </c>
      <c r="AB578" s="63"/>
      <c r="AC578" s="63" t="e">
        <f>HLOOKUP("POR Pin State",#REF!,MATCH($A578,#REF!,0),FALSE)</f>
        <v>#REF!</v>
      </c>
      <c r="AD578" s="207"/>
      <c r="AE578" s="208"/>
      <c r="AF578" s="208"/>
      <c r="AG578" s="208"/>
      <c r="AH578" s="209"/>
      <c r="AI578" s="209"/>
      <c r="AJ578" s="210"/>
      <c r="AK578" s="210"/>
      <c r="AL578" s="210"/>
      <c r="AM578" s="210"/>
      <c r="AN578" s="210"/>
      <c r="AO578" s="210"/>
      <c r="AP578" s="210"/>
      <c r="AQ578" s="215" t="s">
        <v>1323</v>
      </c>
      <c r="AR578" s="105"/>
      <c r="AS578" s="105"/>
      <c r="AT578" s="105"/>
      <c r="AU578" s="105"/>
      <c r="AV578" s="105"/>
      <c r="AW578" s="105"/>
      <c r="AX578" s="105"/>
      <c r="AY578" s="105"/>
      <c r="AZ578" s="105"/>
      <c r="BA578" s="105"/>
      <c r="BB578" s="218"/>
      <c r="BC578" s="105"/>
      <c r="BD578" s="250"/>
      <c r="BE578" s="252" t="s">
        <v>1324</v>
      </c>
      <c r="BF578" s="147" t="e">
        <f>VLOOKUP($A578,#REF!,34,FALSE)</f>
        <v>#REF!</v>
      </c>
      <c r="BG578" s="148" t="e">
        <f>VLOOKUP($A578,#REF!,22,FALSE)</f>
        <v>#REF!</v>
      </c>
      <c r="BH578" s="149"/>
    </row>
    <row r="579" s="5" customFormat="1" ht="12.95" customHeight="1" spans="1:60">
      <c r="A579" s="48" t="s">
        <v>1325</v>
      </c>
      <c r="B579" s="38" t="e">
        <f>VLOOKUP($A579,#REF!,34,FALSE)</f>
        <v>#REF!</v>
      </c>
      <c r="C579" s="39" t="str">
        <f t="shared" si="181"/>
        <v>unused_DDR_XM0_B5D4</v>
      </c>
      <c r="D579" s="40" t="e">
        <f>IF(LEN(VLOOKUP($A579,#REF!,8,FALSE)),LEFT(VLOOKUP($A579,#REF!,8,FALSE),LEN(VLOOKUP($A579,#REF!,8,FALSE))-2),"")</f>
        <v>#REF!</v>
      </c>
      <c r="E579" s="41" t="e">
        <f>IF(LEN(VLOOKUP($A579,#REF!,4,FALSE)),IF(INDEX(#REF!,MATCH($A579,#REF!,0),1),LEFT(VLOOKUP($A579,#REF!,4,FALSE),LEN(VLOOKUP($A579,#REF!,4,FALSE))-2),CONCATENATE(LEFT(VLOOKUP($A579,#REF!,4,FALSE),LEN(VLOOKUP($A579,#REF!,4,FALSE))-2),"*")),"")</f>
        <v>#REF!</v>
      </c>
      <c r="F579" s="42" t="e">
        <f>IF(LEN(VLOOKUP($A579,#REF!,5,FALSE)),IF(INDEX(#REF!,MATCH($A579,#REF!,0),2),LEFT(VLOOKUP($A579,#REF!,5,FALSE),LEN(VLOOKUP($A579,#REF!,5,FALSE))-2),CONCATENATE(LEFT(VLOOKUP($A579,#REF!,5,FALSE),LEN(VLOOKUP($A579,#REF!,5,FALSE))-2),"*")),"")</f>
        <v>#REF!</v>
      </c>
      <c r="G579" s="42" t="e">
        <f>IF(LEN(VLOOKUP($A579,#REF!,6,FALSE)),IF(INDEX(#REF!,MATCH($A579,#REF!,0),3),LEFT(VLOOKUP($A579,#REF!,6,FALSE),LEN(VLOOKUP($A579,#REF!,6,FALSE))-2),CONCATENATE(LEFT(VLOOKUP($A579,#REF!,6,FALSE),LEN(VLOOKUP($A579,#REF!,6,FALSE))-2),"*")),"")</f>
        <v>#REF!</v>
      </c>
      <c r="H579" s="43" t="e">
        <f>IF(LEN(VLOOKUP($A579,#REF!,7,FALSE)),IF(INDEX(#REF!,MATCH($A579,#REF!,0),4),LEFT(VLOOKUP($A579,#REF!,7,FALSE),LEN(VLOOKUP($A579,#REF!,7,FALSE))-2),CONCATENATE(LEFT(VLOOKUP($A579,#REF!,7,FALSE),LEN(VLOOKUP($A579,#REF!,7,FALSE))-2),"*")),"")</f>
        <v>#REF!</v>
      </c>
      <c r="I579" s="54" t="e">
        <f>IF(LEN(VLOOKUP($A579,#REF!,8,FALSE)),UPPER(RIGHT(VLOOKUP($A579,#REF!,8,FALSE),1)),"")</f>
        <v>#REF!</v>
      </c>
      <c r="J579" s="42" t="e">
        <f>IF(LEN(VLOOKUP($A579,#REF!,4,FALSE)),UPPER(RIGHT(VLOOKUP($A579,#REF!,4,FALSE),1)),"")</f>
        <v>#REF!</v>
      </c>
      <c r="K579" s="42" t="e">
        <f>IF(LEN(VLOOKUP($A579,#REF!,5,FALSE)),UPPER(RIGHT(VLOOKUP($A579,#REF!,5,FALSE),1)),"")</f>
        <v>#REF!</v>
      </c>
      <c r="L579" s="42" t="e">
        <f>IF(LEN(VLOOKUP($A579,#REF!,6,FALSE)),UPPER(RIGHT(VLOOKUP($A579,#REF!,6,FALSE),1)),"")</f>
        <v>#REF!</v>
      </c>
      <c r="M579" s="43" t="e">
        <f>IF(LEN(VLOOKUP($A579,#REF!,7,FALSE)),UPPER(RIGHT(VLOOKUP($A579,#REF!,7,FALSE),1)),"")</f>
        <v>#REF!</v>
      </c>
      <c r="N579" s="206"/>
      <c r="O579" s="206"/>
      <c r="P579" s="206"/>
      <c r="Q579" s="206"/>
      <c r="R579" s="206"/>
      <c r="S579" s="63" t="e">
        <f>HLOOKUP("Device Tree Pin Name",#REF!,MATCH($A579,#REF!,0),FALSE)</f>
        <v>#REF!</v>
      </c>
      <c r="T579" s="47" t="e">
        <f>HLOOKUP("power rail",#REF!,MATCH($A579,#REF!,0),FALSE)</f>
        <v>#REF!</v>
      </c>
      <c r="U579" s="62" t="e">
        <f>HLOOKUP("Wake Capable",#REF!,MATCH($A579,#REF!,0),FALSE)</f>
        <v>#REF!</v>
      </c>
      <c r="V579" s="62" t="e">
        <f>HLOOKUP("Strap",#REF!,MATCH($A579,#REF!,0),FALSE)</f>
        <v>#REF!</v>
      </c>
      <c r="W579" s="62"/>
      <c r="X579" s="62"/>
      <c r="Y579" s="62"/>
      <c r="Z579" s="47"/>
      <c r="AA579" s="47" t="e">
        <f>HLOOKUP("Pad type",#REF!,MATCH($A579,#REF!,0),FALSE)</f>
        <v>#REF!</v>
      </c>
      <c r="AB579" s="63"/>
      <c r="AC579" s="63" t="e">
        <f>HLOOKUP("POR Pin State",#REF!,MATCH($A579,#REF!,0),FALSE)</f>
        <v>#REF!</v>
      </c>
      <c r="AD579" s="207"/>
      <c r="AE579" s="208"/>
      <c r="AF579" s="208"/>
      <c r="AG579" s="208"/>
      <c r="AH579" s="209"/>
      <c r="AI579" s="209"/>
      <c r="AJ579" s="210"/>
      <c r="AK579" s="210"/>
      <c r="AL579" s="210"/>
      <c r="AM579" s="210"/>
      <c r="AN579" s="210"/>
      <c r="AO579" s="210"/>
      <c r="AP579" s="210"/>
      <c r="AQ579" s="215" t="s">
        <v>1326</v>
      </c>
      <c r="AR579" s="105"/>
      <c r="AS579" s="105"/>
      <c r="AT579" s="105"/>
      <c r="AU579" s="105"/>
      <c r="AV579" s="105"/>
      <c r="AW579" s="105"/>
      <c r="AX579" s="105"/>
      <c r="AY579" s="105"/>
      <c r="AZ579" s="105"/>
      <c r="BA579" s="105"/>
      <c r="BB579" s="218"/>
      <c r="BC579" s="105"/>
      <c r="BD579" s="250"/>
      <c r="BE579" s="252" t="s">
        <v>1327</v>
      </c>
      <c r="BF579" s="147" t="e">
        <f>VLOOKUP($A579,#REF!,34,FALSE)</f>
        <v>#REF!</v>
      </c>
      <c r="BG579" s="148" t="e">
        <f>VLOOKUP($A579,#REF!,22,FALSE)</f>
        <v>#REF!</v>
      </c>
      <c r="BH579" s="149"/>
    </row>
    <row r="580" s="5" customFormat="1" ht="12.95" customHeight="1" spans="1:60">
      <c r="A580" s="48" t="s">
        <v>1328</v>
      </c>
      <c r="B580" s="38" t="e">
        <f>VLOOKUP($A580,#REF!,34,FALSE)</f>
        <v>#REF!</v>
      </c>
      <c r="C580" s="39" t="str">
        <f t="shared" si="181"/>
        <v>unused_DDR_XM0_B5D5</v>
      </c>
      <c r="D580" s="40" t="e">
        <f>IF(LEN(VLOOKUP($A580,#REF!,8,FALSE)),LEFT(VLOOKUP($A580,#REF!,8,FALSE),LEN(VLOOKUP($A580,#REF!,8,FALSE))-2),"")</f>
        <v>#REF!</v>
      </c>
      <c r="E580" s="41" t="e">
        <f>IF(LEN(VLOOKUP($A580,#REF!,4,FALSE)),IF(INDEX(#REF!,MATCH($A580,#REF!,0),1),LEFT(VLOOKUP($A580,#REF!,4,FALSE),LEN(VLOOKUP($A580,#REF!,4,FALSE))-2),CONCATENATE(LEFT(VLOOKUP($A580,#REF!,4,FALSE),LEN(VLOOKUP($A580,#REF!,4,FALSE))-2),"*")),"")</f>
        <v>#REF!</v>
      </c>
      <c r="F580" s="42" t="e">
        <f>IF(LEN(VLOOKUP($A580,#REF!,5,FALSE)),IF(INDEX(#REF!,MATCH($A580,#REF!,0),2),LEFT(VLOOKUP($A580,#REF!,5,FALSE),LEN(VLOOKUP($A580,#REF!,5,FALSE))-2),CONCATENATE(LEFT(VLOOKUP($A580,#REF!,5,FALSE),LEN(VLOOKUP($A580,#REF!,5,FALSE))-2),"*")),"")</f>
        <v>#REF!</v>
      </c>
      <c r="G580" s="42" t="e">
        <f>IF(LEN(VLOOKUP($A580,#REF!,6,FALSE)),IF(INDEX(#REF!,MATCH($A580,#REF!,0),3),LEFT(VLOOKUP($A580,#REF!,6,FALSE),LEN(VLOOKUP($A580,#REF!,6,FALSE))-2),CONCATENATE(LEFT(VLOOKUP($A580,#REF!,6,FALSE),LEN(VLOOKUP($A580,#REF!,6,FALSE))-2),"*")),"")</f>
        <v>#REF!</v>
      </c>
      <c r="H580" s="43" t="e">
        <f>IF(LEN(VLOOKUP($A580,#REF!,7,FALSE)),IF(INDEX(#REF!,MATCH($A580,#REF!,0),4),LEFT(VLOOKUP($A580,#REF!,7,FALSE),LEN(VLOOKUP($A580,#REF!,7,FALSE))-2),CONCATENATE(LEFT(VLOOKUP($A580,#REF!,7,FALSE),LEN(VLOOKUP($A580,#REF!,7,FALSE))-2),"*")),"")</f>
        <v>#REF!</v>
      </c>
      <c r="I580" s="54" t="e">
        <f>IF(LEN(VLOOKUP($A580,#REF!,8,FALSE)),UPPER(RIGHT(VLOOKUP($A580,#REF!,8,FALSE),1)),"")</f>
        <v>#REF!</v>
      </c>
      <c r="J580" s="42" t="e">
        <f>IF(LEN(VLOOKUP($A580,#REF!,4,FALSE)),UPPER(RIGHT(VLOOKUP($A580,#REF!,4,FALSE),1)),"")</f>
        <v>#REF!</v>
      </c>
      <c r="K580" s="42" t="e">
        <f>IF(LEN(VLOOKUP($A580,#REF!,5,FALSE)),UPPER(RIGHT(VLOOKUP($A580,#REF!,5,FALSE),1)),"")</f>
        <v>#REF!</v>
      </c>
      <c r="L580" s="42" t="e">
        <f>IF(LEN(VLOOKUP($A580,#REF!,6,FALSE)),UPPER(RIGHT(VLOOKUP($A580,#REF!,6,FALSE),1)),"")</f>
        <v>#REF!</v>
      </c>
      <c r="M580" s="43" t="e">
        <f>IF(LEN(VLOOKUP($A580,#REF!,7,FALSE)),UPPER(RIGHT(VLOOKUP($A580,#REF!,7,FALSE),1)),"")</f>
        <v>#REF!</v>
      </c>
      <c r="N580" s="206"/>
      <c r="O580" s="206"/>
      <c r="P580" s="206"/>
      <c r="Q580" s="206"/>
      <c r="R580" s="206"/>
      <c r="S580" s="63" t="e">
        <f>HLOOKUP("Device Tree Pin Name",#REF!,MATCH($A580,#REF!,0),FALSE)</f>
        <v>#REF!</v>
      </c>
      <c r="T580" s="47" t="e">
        <f>HLOOKUP("power rail",#REF!,MATCH($A580,#REF!,0),FALSE)</f>
        <v>#REF!</v>
      </c>
      <c r="U580" s="62" t="e">
        <f>HLOOKUP("Wake Capable",#REF!,MATCH($A580,#REF!,0),FALSE)</f>
        <v>#REF!</v>
      </c>
      <c r="V580" s="62" t="e">
        <f>HLOOKUP("Strap",#REF!,MATCH($A580,#REF!,0),FALSE)</f>
        <v>#REF!</v>
      </c>
      <c r="W580" s="62"/>
      <c r="X580" s="62"/>
      <c r="Y580" s="62"/>
      <c r="Z580" s="47"/>
      <c r="AA580" s="47" t="e">
        <f>HLOOKUP("Pad type",#REF!,MATCH($A580,#REF!,0),FALSE)</f>
        <v>#REF!</v>
      </c>
      <c r="AB580" s="63"/>
      <c r="AC580" s="63" t="e">
        <f>HLOOKUP("POR Pin State",#REF!,MATCH($A580,#REF!,0),FALSE)</f>
        <v>#REF!</v>
      </c>
      <c r="AD580" s="207"/>
      <c r="AE580" s="208"/>
      <c r="AF580" s="208"/>
      <c r="AG580" s="208"/>
      <c r="AH580" s="209"/>
      <c r="AI580" s="209"/>
      <c r="AJ580" s="210"/>
      <c r="AK580" s="210"/>
      <c r="AL580" s="210"/>
      <c r="AM580" s="210"/>
      <c r="AN580" s="210"/>
      <c r="AO580" s="210"/>
      <c r="AP580" s="210"/>
      <c r="AQ580" s="215" t="s">
        <v>1329</v>
      </c>
      <c r="AR580" s="105"/>
      <c r="AS580" s="105"/>
      <c r="AT580" s="105"/>
      <c r="AU580" s="105"/>
      <c r="AV580" s="105"/>
      <c r="AW580" s="105"/>
      <c r="AX580" s="105"/>
      <c r="AY580" s="105"/>
      <c r="AZ580" s="105"/>
      <c r="BA580" s="105"/>
      <c r="BB580" s="218"/>
      <c r="BC580" s="105"/>
      <c r="BD580" s="250"/>
      <c r="BE580" s="252" t="s">
        <v>1330</v>
      </c>
      <c r="BF580" s="147" t="e">
        <f>VLOOKUP($A580,#REF!,34,FALSE)</f>
        <v>#REF!</v>
      </c>
      <c r="BG580" s="148" t="e">
        <f>VLOOKUP($A580,#REF!,22,FALSE)</f>
        <v>#REF!</v>
      </c>
      <c r="BH580" s="149"/>
    </row>
    <row r="581" s="5" customFormat="1" ht="12.95" customHeight="1" spans="1:60">
      <c r="A581" s="48" t="s">
        <v>1331</v>
      </c>
      <c r="B581" s="38" t="e">
        <f>VLOOKUP($A581,#REF!,34,FALSE)</f>
        <v>#REF!</v>
      </c>
      <c r="C581" s="39" t="str">
        <f t="shared" si="181"/>
        <v>unused_DDR_XM0_B5D6</v>
      </c>
      <c r="D581" s="40" t="e">
        <f>IF(LEN(VLOOKUP($A581,#REF!,8,FALSE)),LEFT(VLOOKUP($A581,#REF!,8,FALSE),LEN(VLOOKUP($A581,#REF!,8,FALSE))-2),"")</f>
        <v>#REF!</v>
      </c>
      <c r="E581" s="41" t="e">
        <f>IF(LEN(VLOOKUP($A581,#REF!,4,FALSE)),IF(INDEX(#REF!,MATCH($A581,#REF!,0),1),LEFT(VLOOKUP($A581,#REF!,4,FALSE),LEN(VLOOKUP($A581,#REF!,4,FALSE))-2),CONCATENATE(LEFT(VLOOKUP($A581,#REF!,4,FALSE),LEN(VLOOKUP($A581,#REF!,4,FALSE))-2),"*")),"")</f>
        <v>#REF!</v>
      </c>
      <c r="F581" s="42" t="e">
        <f>IF(LEN(VLOOKUP($A581,#REF!,5,FALSE)),IF(INDEX(#REF!,MATCH($A581,#REF!,0),2),LEFT(VLOOKUP($A581,#REF!,5,FALSE),LEN(VLOOKUP($A581,#REF!,5,FALSE))-2),CONCATENATE(LEFT(VLOOKUP($A581,#REF!,5,FALSE),LEN(VLOOKUP($A581,#REF!,5,FALSE))-2),"*")),"")</f>
        <v>#REF!</v>
      </c>
      <c r="G581" s="42" t="e">
        <f>IF(LEN(VLOOKUP($A581,#REF!,6,FALSE)),IF(INDEX(#REF!,MATCH($A581,#REF!,0),3),LEFT(VLOOKUP($A581,#REF!,6,FALSE),LEN(VLOOKUP($A581,#REF!,6,FALSE))-2),CONCATENATE(LEFT(VLOOKUP($A581,#REF!,6,FALSE),LEN(VLOOKUP($A581,#REF!,6,FALSE))-2),"*")),"")</f>
        <v>#REF!</v>
      </c>
      <c r="H581" s="43" t="e">
        <f>IF(LEN(VLOOKUP($A581,#REF!,7,FALSE)),IF(INDEX(#REF!,MATCH($A581,#REF!,0),4),LEFT(VLOOKUP($A581,#REF!,7,FALSE),LEN(VLOOKUP($A581,#REF!,7,FALSE))-2),CONCATENATE(LEFT(VLOOKUP($A581,#REF!,7,FALSE),LEN(VLOOKUP($A581,#REF!,7,FALSE))-2),"*")),"")</f>
        <v>#REF!</v>
      </c>
      <c r="I581" s="54" t="e">
        <f>IF(LEN(VLOOKUP($A581,#REF!,8,FALSE)),UPPER(RIGHT(VLOOKUP($A581,#REF!,8,FALSE),1)),"")</f>
        <v>#REF!</v>
      </c>
      <c r="J581" s="42" t="e">
        <f>IF(LEN(VLOOKUP($A581,#REF!,4,FALSE)),UPPER(RIGHT(VLOOKUP($A581,#REF!,4,FALSE),1)),"")</f>
        <v>#REF!</v>
      </c>
      <c r="K581" s="42" t="e">
        <f>IF(LEN(VLOOKUP($A581,#REF!,5,FALSE)),UPPER(RIGHT(VLOOKUP($A581,#REF!,5,FALSE),1)),"")</f>
        <v>#REF!</v>
      </c>
      <c r="L581" s="42" t="e">
        <f>IF(LEN(VLOOKUP($A581,#REF!,6,FALSE)),UPPER(RIGHT(VLOOKUP($A581,#REF!,6,FALSE),1)),"")</f>
        <v>#REF!</v>
      </c>
      <c r="M581" s="43" t="e">
        <f>IF(LEN(VLOOKUP($A581,#REF!,7,FALSE)),UPPER(RIGHT(VLOOKUP($A581,#REF!,7,FALSE),1)),"")</f>
        <v>#REF!</v>
      </c>
      <c r="N581" s="206"/>
      <c r="O581" s="206"/>
      <c r="P581" s="206"/>
      <c r="Q581" s="206"/>
      <c r="R581" s="206"/>
      <c r="S581" s="63" t="e">
        <f>HLOOKUP("Device Tree Pin Name",#REF!,MATCH($A581,#REF!,0),FALSE)</f>
        <v>#REF!</v>
      </c>
      <c r="T581" s="47" t="e">
        <f>HLOOKUP("power rail",#REF!,MATCH($A581,#REF!,0),FALSE)</f>
        <v>#REF!</v>
      </c>
      <c r="U581" s="62" t="e">
        <f>HLOOKUP("Wake Capable",#REF!,MATCH($A581,#REF!,0),FALSE)</f>
        <v>#REF!</v>
      </c>
      <c r="V581" s="62" t="e">
        <f>HLOOKUP("Strap",#REF!,MATCH($A581,#REF!,0),FALSE)</f>
        <v>#REF!</v>
      </c>
      <c r="W581" s="62"/>
      <c r="X581" s="62"/>
      <c r="Y581" s="62"/>
      <c r="Z581" s="47"/>
      <c r="AA581" s="47" t="e">
        <f>HLOOKUP("Pad type",#REF!,MATCH($A581,#REF!,0),FALSE)</f>
        <v>#REF!</v>
      </c>
      <c r="AB581" s="63"/>
      <c r="AC581" s="63" t="e">
        <f>HLOOKUP("POR Pin State",#REF!,MATCH($A581,#REF!,0),FALSE)</f>
        <v>#REF!</v>
      </c>
      <c r="AD581" s="207"/>
      <c r="AE581" s="208"/>
      <c r="AF581" s="208"/>
      <c r="AG581" s="208"/>
      <c r="AH581" s="209"/>
      <c r="AI581" s="209"/>
      <c r="AJ581" s="210"/>
      <c r="AK581" s="210"/>
      <c r="AL581" s="210"/>
      <c r="AM581" s="210"/>
      <c r="AN581" s="210"/>
      <c r="AO581" s="210"/>
      <c r="AP581" s="210"/>
      <c r="AQ581" s="215" t="s">
        <v>1332</v>
      </c>
      <c r="AR581" s="105"/>
      <c r="AS581" s="105"/>
      <c r="AT581" s="105"/>
      <c r="AU581" s="105"/>
      <c r="AV581" s="105"/>
      <c r="AW581" s="105"/>
      <c r="AX581" s="105"/>
      <c r="AY581" s="105"/>
      <c r="AZ581" s="105"/>
      <c r="BA581" s="105"/>
      <c r="BB581" s="218"/>
      <c r="BC581" s="105"/>
      <c r="BD581" s="250"/>
      <c r="BE581" s="252" t="s">
        <v>1333</v>
      </c>
      <c r="BF581" s="147" t="e">
        <f>VLOOKUP($A581,#REF!,34,FALSE)</f>
        <v>#REF!</v>
      </c>
      <c r="BG581" s="148" t="e">
        <f>VLOOKUP($A581,#REF!,22,FALSE)</f>
        <v>#REF!</v>
      </c>
      <c r="BH581" s="149"/>
    </row>
    <row r="582" s="5" customFormat="1" ht="12.95" customHeight="1" spans="1:60">
      <c r="A582" s="10" t="s">
        <v>1334</v>
      </c>
      <c r="B582" s="38" t="e">
        <f>VLOOKUP($A582,#REF!,34,FALSE)</f>
        <v>#REF!</v>
      </c>
      <c r="C582" s="39" t="str">
        <f t="shared" si="181"/>
        <v>unused_DDR_XM0_B5D7</v>
      </c>
      <c r="D582" s="40" t="e">
        <f>IF(LEN(VLOOKUP($A582,#REF!,8,FALSE)),LEFT(VLOOKUP($A582,#REF!,8,FALSE),LEN(VLOOKUP($A582,#REF!,8,FALSE))-2),"")</f>
        <v>#REF!</v>
      </c>
      <c r="E582" s="41" t="e">
        <f>IF(LEN(VLOOKUP($A582,#REF!,4,FALSE)),IF(INDEX(#REF!,MATCH($A582,#REF!,0),1),LEFT(VLOOKUP($A582,#REF!,4,FALSE),LEN(VLOOKUP($A582,#REF!,4,FALSE))-2),CONCATENATE(LEFT(VLOOKUP($A582,#REF!,4,FALSE),LEN(VLOOKUP($A582,#REF!,4,FALSE))-2),"*")),"")</f>
        <v>#REF!</v>
      </c>
      <c r="F582" s="42" t="e">
        <f>IF(LEN(VLOOKUP($A582,#REF!,5,FALSE)),IF(INDEX(#REF!,MATCH($A582,#REF!,0),2),LEFT(VLOOKUP($A582,#REF!,5,FALSE),LEN(VLOOKUP($A582,#REF!,5,FALSE))-2),CONCATENATE(LEFT(VLOOKUP($A582,#REF!,5,FALSE),LEN(VLOOKUP($A582,#REF!,5,FALSE))-2),"*")),"")</f>
        <v>#REF!</v>
      </c>
      <c r="G582" s="42" t="e">
        <f>IF(LEN(VLOOKUP($A582,#REF!,6,FALSE)),IF(INDEX(#REF!,MATCH($A582,#REF!,0),3),LEFT(VLOOKUP($A582,#REF!,6,FALSE),LEN(VLOOKUP($A582,#REF!,6,FALSE))-2),CONCATENATE(LEFT(VLOOKUP($A582,#REF!,6,FALSE),LEN(VLOOKUP($A582,#REF!,6,FALSE))-2),"*")),"")</f>
        <v>#REF!</v>
      </c>
      <c r="H582" s="43" t="e">
        <f>IF(LEN(VLOOKUP($A582,#REF!,7,FALSE)),IF(INDEX(#REF!,MATCH($A582,#REF!,0),4),LEFT(VLOOKUP($A582,#REF!,7,FALSE),LEN(VLOOKUP($A582,#REF!,7,FALSE))-2),CONCATENATE(LEFT(VLOOKUP($A582,#REF!,7,FALSE),LEN(VLOOKUP($A582,#REF!,7,FALSE))-2),"*")),"")</f>
        <v>#REF!</v>
      </c>
      <c r="I582" s="54" t="e">
        <f>IF(LEN(VLOOKUP($A582,#REF!,8,FALSE)),UPPER(RIGHT(VLOOKUP($A582,#REF!,8,FALSE),1)),"")</f>
        <v>#REF!</v>
      </c>
      <c r="J582" s="42" t="e">
        <f>IF(LEN(VLOOKUP($A582,#REF!,4,FALSE)),UPPER(RIGHT(VLOOKUP($A582,#REF!,4,FALSE),1)),"")</f>
        <v>#REF!</v>
      </c>
      <c r="K582" s="42" t="e">
        <f>IF(LEN(VLOOKUP($A582,#REF!,5,FALSE)),UPPER(RIGHT(VLOOKUP($A582,#REF!,5,FALSE),1)),"")</f>
        <v>#REF!</v>
      </c>
      <c r="L582" s="42" t="e">
        <f>IF(LEN(VLOOKUP($A582,#REF!,6,FALSE)),UPPER(RIGHT(VLOOKUP($A582,#REF!,6,FALSE),1)),"")</f>
        <v>#REF!</v>
      </c>
      <c r="M582" s="43" t="e">
        <f>IF(LEN(VLOOKUP($A582,#REF!,7,FALSE)),UPPER(RIGHT(VLOOKUP($A582,#REF!,7,FALSE),1)),"")</f>
        <v>#REF!</v>
      </c>
      <c r="N582" s="206"/>
      <c r="O582" s="206"/>
      <c r="P582" s="206"/>
      <c r="Q582" s="206"/>
      <c r="R582" s="206"/>
      <c r="S582" s="63" t="e">
        <f>HLOOKUP("Device Tree Pin Name",#REF!,MATCH($A582,#REF!,0),FALSE)</f>
        <v>#REF!</v>
      </c>
      <c r="T582" s="47" t="e">
        <f>HLOOKUP("power rail",#REF!,MATCH($A582,#REF!,0),FALSE)</f>
        <v>#REF!</v>
      </c>
      <c r="U582" s="62" t="e">
        <f>HLOOKUP("Wake Capable",#REF!,MATCH($A582,#REF!,0),FALSE)</f>
        <v>#REF!</v>
      </c>
      <c r="V582" s="62" t="e">
        <f>HLOOKUP("Strap",#REF!,MATCH($A582,#REF!,0),FALSE)</f>
        <v>#REF!</v>
      </c>
      <c r="W582" s="62"/>
      <c r="X582" s="62"/>
      <c r="Y582" s="62"/>
      <c r="Z582" s="47"/>
      <c r="AA582" s="47" t="e">
        <f>HLOOKUP("Pad type",#REF!,MATCH($A582,#REF!,0),FALSE)</f>
        <v>#REF!</v>
      </c>
      <c r="AB582" s="63"/>
      <c r="AC582" s="63" t="e">
        <f>HLOOKUP("POR Pin State",#REF!,MATCH($A582,#REF!,0),FALSE)</f>
        <v>#REF!</v>
      </c>
      <c r="AD582" s="207"/>
      <c r="AE582" s="208"/>
      <c r="AF582" s="208"/>
      <c r="AG582" s="208"/>
      <c r="AH582" s="209"/>
      <c r="AI582" s="209"/>
      <c r="AJ582" s="210"/>
      <c r="AK582" s="210"/>
      <c r="AL582" s="210"/>
      <c r="AM582" s="210"/>
      <c r="AN582" s="210"/>
      <c r="AO582" s="210"/>
      <c r="AP582" s="210"/>
      <c r="AQ582" s="215" t="s">
        <v>1335</v>
      </c>
      <c r="AR582" s="105"/>
      <c r="AS582" s="105"/>
      <c r="AT582" s="105"/>
      <c r="AU582" s="105"/>
      <c r="AV582" s="105"/>
      <c r="AW582" s="105"/>
      <c r="AX582" s="105"/>
      <c r="AY582" s="105"/>
      <c r="AZ582" s="105"/>
      <c r="BA582" s="105"/>
      <c r="BB582" s="218"/>
      <c r="BC582" s="105"/>
      <c r="BD582" s="250"/>
      <c r="BE582" s="252" t="s">
        <v>1336</v>
      </c>
      <c r="BF582" s="147" t="e">
        <f>VLOOKUP($A582,#REF!,34,FALSE)</f>
        <v>#REF!</v>
      </c>
      <c r="BG582" s="148" t="e">
        <f>VLOOKUP($A582,#REF!,22,FALSE)</f>
        <v>#REF!</v>
      </c>
      <c r="BH582" s="149"/>
    </row>
    <row r="583" s="5" customFormat="1" ht="12.95" customHeight="1" spans="1:60">
      <c r="A583" s="10" t="s">
        <v>1337</v>
      </c>
      <c r="B583" s="38" t="e">
        <f>VLOOKUP($A583,#REF!,34,FALSE)</f>
        <v>#REF!</v>
      </c>
      <c r="C583" s="39" t="str">
        <f t="shared" si="181"/>
        <v>unused_DDR_XM0_B5DMI</v>
      </c>
      <c r="D583" s="40" t="e">
        <f>IF(LEN(VLOOKUP($A583,#REF!,8,FALSE)),LEFT(VLOOKUP($A583,#REF!,8,FALSE),LEN(VLOOKUP($A583,#REF!,8,FALSE))-2),"")</f>
        <v>#REF!</v>
      </c>
      <c r="E583" s="41" t="e">
        <f>IF(LEN(VLOOKUP($A583,#REF!,4,FALSE)),IF(INDEX(#REF!,MATCH($A583,#REF!,0),1),LEFT(VLOOKUP($A583,#REF!,4,FALSE),LEN(VLOOKUP($A583,#REF!,4,FALSE))-2),CONCATENATE(LEFT(VLOOKUP($A583,#REF!,4,FALSE),LEN(VLOOKUP($A583,#REF!,4,FALSE))-2),"*")),"")</f>
        <v>#REF!</v>
      </c>
      <c r="F583" s="42" t="e">
        <f>IF(LEN(VLOOKUP($A583,#REF!,5,FALSE)),IF(INDEX(#REF!,MATCH($A583,#REF!,0),2),LEFT(VLOOKUP($A583,#REF!,5,FALSE),LEN(VLOOKUP($A583,#REF!,5,FALSE))-2),CONCATENATE(LEFT(VLOOKUP($A583,#REF!,5,FALSE),LEN(VLOOKUP($A583,#REF!,5,FALSE))-2),"*")),"")</f>
        <v>#REF!</v>
      </c>
      <c r="G583" s="42" t="e">
        <f>IF(LEN(VLOOKUP($A583,#REF!,6,FALSE)),IF(INDEX(#REF!,MATCH($A583,#REF!,0),3),LEFT(VLOOKUP($A583,#REF!,6,FALSE),LEN(VLOOKUP($A583,#REF!,6,FALSE))-2),CONCATENATE(LEFT(VLOOKUP($A583,#REF!,6,FALSE),LEN(VLOOKUP($A583,#REF!,6,FALSE))-2),"*")),"")</f>
        <v>#REF!</v>
      </c>
      <c r="H583" s="43" t="e">
        <f>IF(LEN(VLOOKUP($A583,#REF!,7,FALSE)),IF(INDEX(#REF!,MATCH($A583,#REF!,0),4),LEFT(VLOOKUP($A583,#REF!,7,FALSE),LEN(VLOOKUP($A583,#REF!,7,FALSE))-2),CONCATENATE(LEFT(VLOOKUP($A583,#REF!,7,FALSE),LEN(VLOOKUP($A583,#REF!,7,FALSE))-2),"*")),"")</f>
        <v>#REF!</v>
      </c>
      <c r="I583" s="54" t="e">
        <f>IF(LEN(VLOOKUP($A583,#REF!,8,FALSE)),UPPER(RIGHT(VLOOKUP($A583,#REF!,8,FALSE),1)),"")</f>
        <v>#REF!</v>
      </c>
      <c r="J583" s="42" t="e">
        <f>IF(LEN(VLOOKUP($A583,#REF!,4,FALSE)),UPPER(RIGHT(VLOOKUP($A583,#REF!,4,FALSE),1)),"")</f>
        <v>#REF!</v>
      </c>
      <c r="K583" s="42" t="e">
        <f>IF(LEN(VLOOKUP($A583,#REF!,5,FALSE)),UPPER(RIGHT(VLOOKUP($A583,#REF!,5,FALSE),1)),"")</f>
        <v>#REF!</v>
      </c>
      <c r="L583" s="42" t="e">
        <f>IF(LEN(VLOOKUP($A583,#REF!,6,FALSE)),UPPER(RIGHT(VLOOKUP($A583,#REF!,6,FALSE),1)),"")</f>
        <v>#REF!</v>
      </c>
      <c r="M583" s="43" t="e">
        <f>IF(LEN(VLOOKUP($A583,#REF!,7,FALSE)),UPPER(RIGHT(VLOOKUP($A583,#REF!,7,FALSE),1)),"")</f>
        <v>#REF!</v>
      </c>
      <c r="N583" s="206"/>
      <c r="O583" s="206"/>
      <c r="P583" s="206"/>
      <c r="Q583" s="206"/>
      <c r="R583" s="206"/>
      <c r="S583" s="63" t="e">
        <f>HLOOKUP("Device Tree Pin Name",#REF!,MATCH($A583,#REF!,0),FALSE)</f>
        <v>#REF!</v>
      </c>
      <c r="T583" s="47" t="e">
        <f>HLOOKUP("power rail",#REF!,MATCH($A583,#REF!,0),FALSE)</f>
        <v>#REF!</v>
      </c>
      <c r="U583" s="62" t="e">
        <f>HLOOKUP("Wake Capable",#REF!,MATCH($A583,#REF!,0),FALSE)</f>
        <v>#REF!</v>
      </c>
      <c r="V583" s="62" t="e">
        <f>HLOOKUP("Strap",#REF!,MATCH($A583,#REF!,0),FALSE)</f>
        <v>#REF!</v>
      </c>
      <c r="W583" s="62"/>
      <c r="X583" s="62"/>
      <c r="Y583" s="62"/>
      <c r="Z583" s="47"/>
      <c r="AA583" s="47" t="e">
        <f>HLOOKUP("Pad type",#REF!,MATCH($A583,#REF!,0),FALSE)</f>
        <v>#REF!</v>
      </c>
      <c r="AB583" s="63"/>
      <c r="AC583" s="63" t="e">
        <f>HLOOKUP("POR Pin State",#REF!,MATCH($A583,#REF!,0),FALSE)</f>
        <v>#REF!</v>
      </c>
      <c r="AD583" s="207"/>
      <c r="AE583" s="208"/>
      <c r="AF583" s="208"/>
      <c r="AG583" s="208"/>
      <c r="AH583" s="209"/>
      <c r="AI583" s="209"/>
      <c r="AJ583" s="210"/>
      <c r="AK583" s="210"/>
      <c r="AL583" s="210"/>
      <c r="AM583" s="210"/>
      <c r="AN583" s="210"/>
      <c r="AO583" s="210"/>
      <c r="AP583" s="210"/>
      <c r="AQ583" s="215" t="s">
        <v>1337</v>
      </c>
      <c r="AR583" s="105"/>
      <c r="AS583" s="105"/>
      <c r="AT583" s="105"/>
      <c r="AU583" s="105"/>
      <c r="AV583" s="105"/>
      <c r="AW583" s="105"/>
      <c r="AX583" s="105"/>
      <c r="AY583" s="105"/>
      <c r="AZ583" s="105"/>
      <c r="BA583" s="105"/>
      <c r="BB583" s="218"/>
      <c r="BC583" s="105"/>
      <c r="BD583" s="250"/>
      <c r="BE583" s="252" t="s">
        <v>1338</v>
      </c>
      <c r="BF583" s="147" t="e">
        <f>VLOOKUP($A583,#REF!,34,FALSE)</f>
        <v>#REF!</v>
      </c>
      <c r="BG583" s="148" t="e">
        <f>VLOOKUP($A583,#REF!,22,FALSE)</f>
        <v>#REF!</v>
      </c>
      <c r="BH583" s="149"/>
    </row>
    <row r="584" s="5" customFormat="1" ht="12.75" customHeight="1" spans="1:60">
      <c r="A584" s="48" t="s">
        <v>1339</v>
      </c>
      <c r="B584" s="38" t="e">
        <f>VLOOKUP($A584,#REF!,34,FALSE)</f>
        <v>#REF!</v>
      </c>
      <c r="C584" s="39" t="str">
        <f t="shared" si="181"/>
        <v>unused_DDR_XM0_B5WCK_P</v>
      </c>
      <c r="D584" s="40" t="e">
        <f>IF(LEN(VLOOKUP($A584,#REF!,8,FALSE)),LEFT(VLOOKUP($A584,#REF!,8,FALSE),LEN(VLOOKUP($A584,#REF!,8,FALSE))-2),"")</f>
        <v>#REF!</v>
      </c>
      <c r="E584" s="41" t="e">
        <f>IF(LEN(VLOOKUP($A584,#REF!,4,FALSE)),IF(INDEX(#REF!,MATCH($A584,#REF!,0),1),LEFT(VLOOKUP($A584,#REF!,4,FALSE),LEN(VLOOKUP($A584,#REF!,4,FALSE))-2),CONCATENATE(LEFT(VLOOKUP($A584,#REF!,4,FALSE),LEN(VLOOKUP($A584,#REF!,4,FALSE))-2),"*")),"")</f>
        <v>#REF!</v>
      </c>
      <c r="F584" s="42" t="e">
        <f>IF(LEN(VLOOKUP($A584,#REF!,5,FALSE)),IF(INDEX(#REF!,MATCH($A584,#REF!,0),2),LEFT(VLOOKUP($A584,#REF!,5,FALSE),LEN(VLOOKUP($A584,#REF!,5,FALSE))-2),CONCATENATE(LEFT(VLOOKUP($A584,#REF!,5,FALSE),LEN(VLOOKUP($A584,#REF!,5,FALSE))-2),"*")),"")</f>
        <v>#REF!</v>
      </c>
      <c r="G584" s="42" t="e">
        <f>IF(LEN(VLOOKUP($A584,#REF!,6,FALSE)),IF(INDEX(#REF!,MATCH($A584,#REF!,0),3),LEFT(VLOOKUP($A584,#REF!,6,FALSE),LEN(VLOOKUP($A584,#REF!,6,FALSE))-2),CONCATENATE(LEFT(VLOOKUP($A584,#REF!,6,FALSE),LEN(VLOOKUP($A584,#REF!,6,FALSE))-2),"*")),"")</f>
        <v>#REF!</v>
      </c>
      <c r="H584" s="43" t="e">
        <f>IF(LEN(VLOOKUP($A584,#REF!,7,FALSE)),IF(INDEX(#REF!,MATCH($A584,#REF!,0),4),LEFT(VLOOKUP($A584,#REF!,7,FALSE),LEN(VLOOKUP($A584,#REF!,7,FALSE))-2),CONCATENATE(LEFT(VLOOKUP($A584,#REF!,7,FALSE),LEN(VLOOKUP($A584,#REF!,7,FALSE))-2),"*")),"")</f>
        <v>#REF!</v>
      </c>
      <c r="I584" s="54" t="e">
        <f>IF(LEN(VLOOKUP($A584,#REF!,8,FALSE)),UPPER(RIGHT(VLOOKUP($A584,#REF!,8,FALSE),1)),"")</f>
        <v>#REF!</v>
      </c>
      <c r="J584" s="42" t="e">
        <f>IF(LEN(VLOOKUP($A584,#REF!,4,FALSE)),UPPER(RIGHT(VLOOKUP($A584,#REF!,4,FALSE),1)),"")</f>
        <v>#REF!</v>
      </c>
      <c r="K584" s="42" t="e">
        <f>IF(LEN(VLOOKUP($A584,#REF!,5,FALSE)),UPPER(RIGHT(VLOOKUP($A584,#REF!,5,FALSE),1)),"")</f>
        <v>#REF!</v>
      </c>
      <c r="L584" s="42" t="e">
        <f>IF(LEN(VLOOKUP($A584,#REF!,6,FALSE)),UPPER(RIGHT(VLOOKUP($A584,#REF!,6,FALSE),1)),"")</f>
        <v>#REF!</v>
      </c>
      <c r="M584" s="43" t="e">
        <f>IF(LEN(VLOOKUP($A584,#REF!,7,FALSE)),UPPER(RIGHT(VLOOKUP($A584,#REF!,7,FALSE),1)),"")</f>
        <v>#REF!</v>
      </c>
      <c r="N584" s="206"/>
      <c r="O584" s="206"/>
      <c r="P584" s="206"/>
      <c r="Q584" s="206"/>
      <c r="R584" s="206"/>
      <c r="S584" s="63" t="e">
        <f>HLOOKUP("Device Tree Pin Name",#REF!,MATCH($A584,#REF!,0),FALSE)</f>
        <v>#REF!</v>
      </c>
      <c r="T584" s="47" t="e">
        <f>HLOOKUP("power rail",#REF!,MATCH($A584,#REF!,0),FALSE)</f>
        <v>#REF!</v>
      </c>
      <c r="U584" s="62" t="e">
        <f>HLOOKUP("Wake Capable",#REF!,MATCH($A584,#REF!,0),FALSE)</f>
        <v>#REF!</v>
      </c>
      <c r="V584" s="62" t="e">
        <f>HLOOKUP("Strap",#REF!,MATCH($A584,#REF!,0),FALSE)</f>
        <v>#REF!</v>
      </c>
      <c r="W584" s="62"/>
      <c r="X584" s="62"/>
      <c r="Y584" s="62"/>
      <c r="Z584" s="47"/>
      <c r="AA584" s="47" t="e">
        <f>HLOOKUP("Pad type",#REF!,MATCH($A584,#REF!,0),FALSE)</f>
        <v>#REF!</v>
      </c>
      <c r="AB584" s="63"/>
      <c r="AC584" s="63" t="e">
        <f>HLOOKUP("POR Pin State",#REF!,MATCH($A584,#REF!,0),FALSE)</f>
        <v>#REF!</v>
      </c>
      <c r="AD584" s="207"/>
      <c r="AE584" s="208"/>
      <c r="AF584" s="208"/>
      <c r="AG584" s="208"/>
      <c r="AH584" s="209"/>
      <c r="AI584" s="209"/>
      <c r="AJ584" s="210"/>
      <c r="AK584" s="210"/>
      <c r="AL584" s="210"/>
      <c r="AM584" s="210"/>
      <c r="AN584" s="210"/>
      <c r="AO584" s="210"/>
      <c r="AP584" s="210"/>
      <c r="AQ584" s="215" t="s">
        <v>1339</v>
      </c>
      <c r="AR584" s="105"/>
      <c r="AS584" s="105"/>
      <c r="AT584" s="105"/>
      <c r="AU584" s="105"/>
      <c r="AV584" s="105"/>
      <c r="AW584" s="105"/>
      <c r="AX584" s="105"/>
      <c r="AY584" s="105"/>
      <c r="AZ584" s="105"/>
      <c r="BA584" s="105"/>
      <c r="BB584" s="218"/>
      <c r="BC584" s="105"/>
      <c r="BD584" s="250"/>
      <c r="BE584" s="252" t="s">
        <v>1340</v>
      </c>
      <c r="BF584" s="147" t="e">
        <f>VLOOKUP($A584,#REF!,34,FALSE)</f>
        <v>#REF!</v>
      </c>
      <c r="BG584" s="148" t="e">
        <f>VLOOKUP($A584,#REF!,22,FALSE)</f>
        <v>#REF!</v>
      </c>
      <c r="BH584" s="149"/>
    </row>
    <row r="585" s="5" customFormat="1" ht="12.95" customHeight="1" spans="1:60">
      <c r="A585" s="48" t="s">
        <v>1341</v>
      </c>
      <c r="B585" s="38" t="e">
        <f>VLOOKUP($A585,#REF!,34,FALSE)</f>
        <v>#REF!</v>
      </c>
      <c r="C585" s="39" t="str">
        <f t="shared" si="181"/>
        <v>unused_DDR_XM0_B5WCK_N</v>
      </c>
      <c r="D585" s="40" t="e">
        <f>IF(LEN(VLOOKUP($A585,#REF!,8,FALSE)),LEFT(VLOOKUP($A585,#REF!,8,FALSE),LEN(VLOOKUP($A585,#REF!,8,FALSE))-2),"")</f>
        <v>#REF!</v>
      </c>
      <c r="E585" s="41" t="e">
        <f>IF(LEN(VLOOKUP($A585,#REF!,4,FALSE)),IF(INDEX(#REF!,MATCH($A585,#REF!,0),1),LEFT(VLOOKUP($A585,#REF!,4,FALSE),LEN(VLOOKUP($A585,#REF!,4,FALSE))-2),CONCATENATE(LEFT(VLOOKUP($A585,#REF!,4,FALSE),LEN(VLOOKUP($A585,#REF!,4,FALSE))-2),"*")),"")</f>
        <v>#REF!</v>
      </c>
      <c r="F585" s="42" t="e">
        <f>IF(LEN(VLOOKUP($A585,#REF!,5,FALSE)),IF(INDEX(#REF!,MATCH($A585,#REF!,0),2),LEFT(VLOOKUP($A585,#REF!,5,FALSE),LEN(VLOOKUP($A585,#REF!,5,FALSE))-2),CONCATENATE(LEFT(VLOOKUP($A585,#REF!,5,FALSE),LEN(VLOOKUP($A585,#REF!,5,FALSE))-2),"*")),"")</f>
        <v>#REF!</v>
      </c>
      <c r="G585" s="42" t="e">
        <f>IF(LEN(VLOOKUP($A585,#REF!,6,FALSE)),IF(INDEX(#REF!,MATCH($A585,#REF!,0),3),LEFT(VLOOKUP($A585,#REF!,6,FALSE),LEN(VLOOKUP($A585,#REF!,6,FALSE))-2),CONCATENATE(LEFT(VLOOKUP($A585,#REF!,6,FALSE),LEN(VLOOKUP($A585,#REF!,6,FALSE))-2),"*")),"")</f>
        <v>#REF!</v>
      </c>
      <c r="H585" s="43" t="e">
        <f>IF(LEN(VLOOKUP($A585,#REF!,7,FALSE)),IF(INDEX(#REF!,MATCH($A585,#REF!,0),4),LEFT(VLOOKUP($A585,#REF!,7,FALSE),LEN(VLOOKUP($A585,#REF!,7,FALSE))-2),CONCATENATE(LEFT(VLOOKUP($A585,#REF!,7,FALSE),LEN(VLOOKUP($A585,#REF!,7,FALSE))-2),"*")),"")</f>
        <v>#REF!</v>
      </c>
      <c r="I585" s="54" t="e">
        <f>IF(LEN(VLOOKUP($A585,#REF!,8,FALSE)),UPPER(RIGHT(VLOOKUP($A585,#REF!,8,FALSE),1)),"")</f>
        <v>#REF!</v>
      </c>
      <c r="J585" s="42" t="e">
        <f>IF(LEN(VLOOKUP($A585,#REF!,4,FALSE)),UPPER(RIGHT(VLOOKUP($A585,#REF!,4,FALSE),1)),"")</f>
        <v>#REF!</v>
      </c>
      <c r="K585" s="42" t="e">
        <f>IF(LEN(VLOOKUP($A585,#REF!,5,FALSE)),UPPER(RIGHT(VLOOKUP($A585,#REF!,5,FALSE),1)),"")</f>
        <v>#REF!</v>
      </c>
      <c r="L585" s="42" t="e">
        <f>IF(LEN(VLOOKUP($A585,#REF!,6,FALSE)),UPPER(RIGHT(VLOOKUP($A585,#REF!,6,FALSE),1)),"")</f>
        <v>#REF!</v>
      </c>
      <c r="M585" s="43" t="e">
        <f>IF(LEN(VLOOKUP($A585,#REF!,7,FALSE)),UPPER(RIGHT(VLOOKUP($A585,#REF!,7,FALSE),1)),"")</f>
        <v>#REF!</v>
      </c>
      <c r="N585" s="206"/>
      <c r="O585" s="206"/>
      <c r="P585" s="206"/>
      <c r="Q585" s="206"/>
      <c r="R585" s="206"/>
      <c r="S585" s="63" t="e">
        <f>HLOOKUP("Device Tree Pin Name",#REF!,MATCH($A585,#REF!,0),FALSE)</f>
        <v>#REF!</v>
      </c>
      <c r="T585" s="47" t="e">
        <f>HLOOKUP("power rail",#REF!,MATCH($A585,#REF!,0),FALSE)</f>
        <v>#REF!</v>
      </c>
      <c r="U585" s="62" t="e">
        <f>HLOOKUP("Wake Capable",#REF!,MATCH($A585,#REF!,0),FALSE)</f>
        <v>#REF!</v>
      </c>
      <c r="V585" s="62" t="e">
        <f>HLOOKUP("Strap",#REF!,MATCH($A585,#REF!,0),FALSE)</f>
        <v>#REF!</v>
      </c>
      <c r="W585" s="62"/>
      <c r="X585" s="62"/>
      <c r="Y585" s="62"/>
      <c r="Z585" s="47"/>
      <c r="AA585" s="47" t="e">
        <f>HLOOKUP("Pad type",#REF!,MATCH($A585,#REF!,0),FALSE)</f>
        <v>#REF!</v>
      </c>
      <c r="AB585" s="63"/>
      <c r="AC585" s="63" t="e">
        <f>HLOOKUP("POR Pin State",#REF!,MATCH($A585,#REF!,0),FALSE)</f>
        <v>#REF!</v>
      </c>
      <c r="AD585" s="207"/>
      <c r="AE585" s="208"/>
      <c r="AF585" s="208"/>
      <c r="AG585" s="208"/>
      <c r="AH585" s="209"/>
      <c r="AI585" s="209"/>
      <c r="AJ585" s="210"/>
      <c r="AK585" s="210"/>
      <c r="AL585" s="210"/>
      <c r="AM585" s="210"/>
      <c r="AN585" s="210"/>
      <c r="AO585" s="210"/>
      <c r="AP585" s="210"/>
      <c r="AQ585" s="215" t="s">
        <v>1341</v>
      </c>
      <c r="AR585" s="105"/>
      <c r="AS585" s="105"/>
      <c r="AT585" s="105"/>
      <c r="AU585" s="105"/>
      <c r="AV585" s="105"/>
      <c r="AW585" s="105"/>
      <c r="AX585" s="105"/>
      <c r="AY585" s="105"/>
      <c r="AZ585" s="105"/>
      <c r="BA585" s="105"/>
      <c r="BB585" s="218"/>
      <c r="BC585" s="105"/>
      <c r="BD585" s="250"/>
      <c r="BE585" s="252" t="s">
        <v>1342</v>
      </c>
      <c r="BF585" s="147" t="e">
        <f>VLOOKUP($A585,#REF!,34,FALSE)</f>
        <v>#REF!</v>
      </c>
      <c r="BG585" s="148" t="e">
        <f>VLOOKUP($A585,#REF!,22,FALSE)</f>
        <v>#REF!</v>
      </c>
      <c r="BH585" s="149"/>
    </row>
    <row r="586" s="5" customFormat="1" ht="12.95" customHeight="1" spans="1:60">
      <c r="A586" s="48" t="s">
        <v>1343</v>
      </c>
      <c r="B586" s="38" t="e">
        <f>VLOOKUP($A586,#REF!,34,FALSE)</f>
        <v>#REF!</v>
      </c>
      <c r="C586" s="39" t="str">
        <f t="shared" si="181"/>
        <v>unused_DDR_XM0_B5RDQS_P</v>
      </c>
      <c r="D586" s="40" t="e">
        <f>IF(LEN(VLOOKUP($A586,#REF!,8,FALSE)),LEFT(VLOOKUP($A586,#REF!,8,FALSE),LEN(VLOOKUP($A586,#REF!,8,FALSE))-2),"")</f>
        <v>#REF!</v>
      </c>
      <c r="E586" s="41" t="e">
        <f>IF(LEN(VLOOKUP($A586,#REF!,4,FALSE)),IF(INDEX(#REF!,MATCH($A586,#REF!,0),1),LEFT(VLOOKUP($A586,#REF!,4,FALSE),LEN(VLOOKUP($A586,#REF!,4,FALSE))-2),CONCATENATE(LEFT(VLOOKUP($A586,#REF!,4,FALSE),LEN(VLOOKUP($A586,#REF!,4,FALSE))-2),"*")),"")</f>
        <v>#REF!</v>
      </c>
      <c r="F586" s="42" t="e">
        <f>IF(LEN(VLOOKUP($A586,#REF!,5,FALSE)),IF(INDEX(#REF!,MATCH($A586,#REF!,0),2),LEFT(VLOOKUP($A586,#REF!,5,FALSE),LEN(VLOOKUP($A586,#REF!,5,FALSE))-2),CONCATENATE(LEFT(VLOOKUP($A586,#REF!,5,FALSE),LEN(VLOOKUP($A586,#REF!,5,FALSE))-2),"*")),"")</f>
        <v>#REF!</v>
      </c>
      <c r="G586" s="42" t="e">
        <f>IF(LEN(VLOOKUP($A586,#REF!,6,FALSE)),IF(INDEX(#REF!,MATCH($A586,#REF!,0),3),LEFT(VLOOKUP($A586,#REF!,6,FALSE),LEN(VLOOKUP($A586,#REF!,6,FALSE))-2),CONCATENATE(LEFT(VLOOKUP($A586,#REF!,6,FALSE),LEN(VLOOKUP($A586,#REF!,6,FALSE))-2),"*")),"")</f>
        <v>#REF!</v>
      </c>
      <c r="H586" s="43" t="e">
        <f>IF(LEN(VLOOKUP($A586,#REF!,7,FALSE)),IF(INDEX(#REF!,MATCH($A586,#REF!,0),4),LEFT(VLOOKUP($A586,#REF!,7,FALSE),LEN(VLOOKUP($A586,#REF!,7,FALSE))-2),CONCATENATE(LEFT(VLOOKUP($A586,#REF!,7,FALSE),LEN(VLOOKUP($A586,#REF!,7,FALSE))-2),"*")),"")</f>
        <v>#REF!</v>
      </c>
      <c r="I586" s="54" t="e">
        <f>IF(LEN(VLOOKUP($A586,#REF!,8,FALSE)),UPPER(RIGHT(VLOOKUP($A586,#REF!,8,FALSE),1)),"")</f>
        <v>#REF!</v>
      </c>
      <c r="J586" s="42" t="e">
        <f>IF(LEN(VLOOKUP($A586,#REF!,4,FALSE)),UPPER(RIGHT(VLOOKUP($A586,#REF!,4,FALSE),1)),"")</f>
        <v>#REF!</v>
      </c>
      <c r="K586" s="42" t="e">
        <f>IF(LEN(VLOOKUP($A586,#REF!,5,FALSE)),UPPER(RIGHT(VLOOKUP($A586,#REF!,5,FALSE),1)),"")</f>
        <v>#REF!</v>
      </c>
      <c r="L586" s="42" t="e">
        <f>IF(LEN(VLOOKUP($A586,#REF!,6,FALSE)),UPPER(RIGHT(VLOOKUP($A586,#REF!,6,FALSE),1)),"")</f>
        <v>#REF!</v>
      </c>
      <c r="M586" s="43" t="e">
        <f>IF(LEN(VLOOKUP($A586,#REF!,7,FALSE)),UPPER(RIGHT(VLOOKUP($A586,#REF!,7,FALSE),1)),"")</f>
        <v>#REF!</v>
      </c>
      <c r="N586" s="206"/>
      <c r="O586" s="206"/>
      <c r="P586" s="206"/>
      <c r="Q586" s="206"/>
      <c r="R586" s="206"/>
      <c r="S586" s="63" t="e">
        <f>HLOOKUP("Device Tree Pin Name",#REF!,MATCH($A586,#REF!,0),FALSE)</f>
        <v>#REF!</v>
      </c>
      <c r="T586" s="47" t="e">
        <f>HLOOKUP("power rail",#REF!,MATCH($A586,#REF!,0),FALSE)</f>
        <v>#REF!</v>
      </c>
      <c r="U586" s="62" t="e">
        <f>HLOOKUP("Wake Capable",#REF!,MATCH($A586,#REF!,0),FALSE)</f>
        <v>#REF!</v>
      </c>
      <c r="V586" s="62" t="e">
        <f>HLOOKUP("Strap",#REF!,MATCH($A586,#REF!,0),FALSE)</f>
        <v>#REF!</v>
      </c>
      <c r="W586" s="62"/>
      <c r="X586" s="62"/>
      <c r="Y586" s="62"/>
      <c r="Z586" s="47"/>
      <c r="AA586" s="47" t="e">
        <f>HLOOKUP("Pad type",#REF!,MATCH($A586,#REF!,0),FALSE)</f>
        <v>#REF!</v>
      </c>
      <c r="AB586" s="63"/>
      <c r="AC586" s="63" t="e">
        <f>HLOOKUP("POR Pin State",#REF!,MATCH($A586,#REF!,0),FALSE)</f>
        <v>#REF!</v>
      </c>
      <c r="AD586" s="207"/>
      <c r="AE586" s="208"/>
      <c r="AF586" s="208"/>
      <c r="AG586" s="208"/>
      <c r="AH586" s="209"/>
      <c r="AI586" s="209"/>
      <c r="AJ586" s="210"/>
      <c r="AK586" s="210"/>
      <c r="AL586" s="210"/>
      <c r="AM586" s="210"/>
      <c r="AN586" s="210"/>
      <c r="AO586" s="210"/>
      <c r="AP586" s="210"/>
      <c r="AQ586" s="215" t="s">
        <v>1343</v>
      </c>
      <c r="AR586" s="105"/>
      <c r="AS586" s="105"/>
      <c r="AT586" s="105"/>
      <c r="AU586" s="105"/>
      <c r="AV586" s="105"/>
      <c r="AW586" s="105"/>
      <c r="AX586" s="105"/>
      <c r="AY586" s="105"/>
      <c r="AZ586" s="105"/>
      <c r="BA586" s="105"/>
      <c r="BB586" s="218"/>
      <c r="BC586" s="105"/>
      <c r="BD586" s="250"/>
      <c r="BE586" s="252" t="s">
        <v>1344</v>
      </c>
      <c r="BF586" s="147" t="e">
        <f>VLOOKUP($A586,#REF!,34,FALSE)</f>
        <v>#REF!</v>
      </c>
      <c r="BG586" s="148" t="e">
        <f>VLOOKUP($A586,#REF!,22,FALSE)</f>
        <v>#REF!</v>
      </c>
      <c r="BH586" s="149"/>
    </row>
    <row r="587" s="5" customFormat="1" ht="12.95" customHeight="1" spans="1:60">
      <c r="A587" s="48" t="s">
        <v>1345</v>
      </c>
      <c r="B587" s="38" t="e">
        <f>VLOOKUP($A587,#REF!,34,FALSE)</f>
        <v>#REF!</v>
      </c>
      <c r="C587" s="39" t="str">
        <f t="shared" si="181"/>
        <v>unused_DDR_XM0_B5RDQS_N</v>
      </c>
      <c r="D587" s="40" t="e">
        <f>IF(LEN(VLOOKUP($A587,#REF!,8,FALSE)),LEFT(VLOOKUP($A587,#REF!,8,FALSE),LEN(VLOOKUP($A587,#REF!,8,FALSE))-2),"")</f>
        <v>#REF!</v>
      </c>
      <c r="E587" s="41" t="e">
        <f>IF(LEN(VLOOKUP($A587,#REF!,4,FALSE)),IF(INDEX(#REF!,MATCH($A587,#REF!,0),1),LEFT(VLOOKUP($A587,#REF!,4,FALSE),LEN(VLOOKUP($A587,#REF!,4,FALSE))-2),CONCATENATE(LEFT(VLOOKUP($A587,#REF!,4,FALSE),LEN(VLOOKUP($A587,#REF!,4,FALSE))-2),"*")),"")</f>
        <v>#REF!</v>
      </c>
      <c r="F587" s="42" t="e">
        <f>IF(LEN(VLOOKUP($A587,#REF!,5,FALSE)),IF(INDEX(#REF!,MATCH($A587,#REF!,0),2),LEFT(VLOOKUP($A587,#REF!,5,FALSE),LEN(VLOOKUP($A587,#REF!,5,FALSE))-2),CONCATENATE(LEFT(VLOOKUP($A587,#REF!,5,FALSE),LEN(VLOOKUP($A587,#REF!,5,FALSE))-2),"*")),"")</f>
        <v>#REF!</v>
      </c>
      <c r="G587" s="42" t="e">
        <f>IF(LEN(VLOOKUP($A587,#REF!,6,FALSE)),IF(INDEX(#REF!,MATCH($A587,#REF!,0),3),LEFT(VLOOKUP($A587,#REF!,6,FALSE),LEN(VLOOKUP($A587,#REF!,6,FALSE))-2),CONCATENATE(LEFT(VLOOKUP($A587,#REF!,6,FALSE),LEN(VLOOKUP($A587,#REF!,6,FALSE))-2),"*")),"")</f>
        <v>#REF!</v>
      </c>
      <c r="H587" s="43" t="e">
        <f>IF(LEN(VLOOKUP($A587,#REF!,7,FALSE)),IF(INDEX(#REF!,MATCH($A587,#REF!,0),4),LEFT(VLOOKUP($A587,#REF!,7,FALSE),LEN(VLOOKUP($A587,#REF!,7,FALSE))-2),CONCATENATE(LEFT(VLOOKUP($A587,#REF!,7,FALSE),LEN(VLOOKUP($A587,#REF!,7,FALSE))-2),"*")),"")</f>
        <v>#REF!</v>
      </c>
      <c r="I587" s="54" t="e">
        <f>IF(LEN(VLOOKUP($A587,#REF!,8,FALSE)),UPPER(RIGHT(VLOOKUP($A587,#REF!,8,FALSE),1)),"")</f>
        <v>#REF!</v>
      </c>
      <c r="J587" s="42" t="e">
        <f>IF(LEN(VLOOKUP($A587,#REF!,4,FALSE)),UPPER(RIGHT(VLOOKUP($A587,#REF!,4,FALSE),1)),"")</f>
        <v>#REF!</v>
      </c>
      <c r="K587" s="42" t="e">
        <f>IF(LEN(VLOOKUP($A587,#REF!,5,FALSE)),UPPER(RIGHT(VLOOKUP($A587,#REF!,5,FALSE),1)),"")</f>
        <v>#REF!</v>
      </c>
      <c r="L587" s="42" t="e">
        <f>IF(LEN(VLOOKUP($A587,#REF!,6,FALSE)),UPPER(RIGHT(VLOOKUP($A587,#REF!,6,FALSE),1)),"")</f>
        <v>#REF!</v>
      </c>
      <c r="M587" s="43" t="e">
        <f>IF(LEN(VLOOKUP($A587,#REF!,7,FALSE)),UPPER(RIGHT(VLOOKUP($A587,#REF!,7,FALSE),1)),"")</f>
        <v>#REF!</v>
      </c>
      <c r="N587" s="206"/>
      <c r="O587" s="206"/>
      <c r="P587" s="206"/>
      <c r="Q587" s="206"/>
      <c r="R587" s="206"/>
      <c r="S587" s="63" t="e">
        <f>HLOOKUP("Device Tree Pin Name",#REF!,MATCH($A587,#REF!,0),FALSE)</f>
        <v>#REF!</v>
      </c>
      <c r="T587" s="47" t="e">
        <f>HLOOKUP("power rail",#REF!,MATCH($A587,#REF!,0),FALSE)</f>
        <v>#REF!</v>
      </c>
      <c r="U587" s="62" t="e">
        <f>HLOOKUP("Wake Capable",#REF!,MATCH($A587,#REF!,0),FALSE)</f>
        <v>#REF!</v>
      </c>
      <c r="V587" s="62" t="e">
        <f>HLOOKUP("Strap",#REF!,MATCH($A587,#REF!,0),FALSE)</f>
        <v>#REF!</v>
      </c>
      <c r="W587" s="62"/>
      <c r="X587" s="62"/>
      <c r="Y587" s="62"/>
      <c r="Z587" s="47"/>
      <c r="AA587" s="47" t="e">
        <f>HLOOKUP("Pad type",#REF!,MATCH($A587,#REF!,0),FALSE)</f>
        <v>#REF!</v>
      </c>
      <c r="AB587" s="63"/>
      <c r="AC587" s="63" t="e">
        <f>HLOOKUP("POR Pin State",#REF!,MATCH($A587,#REF!,0),FALSE)</f>
        <v>#REF!</v>
      </c>
      <c r="AD587" s="207"/>
      <c r="AE587" s="208"/>
      <c r="AF587" s="208"/>
      <c r="AG587" s="208"/>
      <c r="AH587" s="209"/>
      <c r="AI587" s="209"/>
      <c r="AJ587" s="210"/>
      <c r="AK587" s="210"/>
      <c r="AL587" s="210"/>
      <c r="AM587" s="210"/>
      <c r="AN587" s="210"/>
      <c r="AO587" s="210"/>
      <c r="AP587" s="210"/>
      <c r="AQ587" s="215" t="s">
        <v>1345</v>
      </c>
      <c r="AR587" s="105"/>
      <c r="AS587" s="105"/>
      <c r="AT587" s="105"/>
      <c r="AU587" s="105"/>
      <c r="AV587" s="105"/>
      <c r="AW587" s="105"/>
      <c r="AX587" s="105"/>
      <c r="AY587" s="105"/>
      <c r="AZ587" s="105"/>
      <c r="BA587" s="105"/>
      <c r="BB587" s="218"/>
      <c r="BC587" s="105"/>
      <c r="BD587" s="250"/>
      <c r="BE587" s="252" t="s">
        <v>1346</v>
      </c>
      <c r="BF587" s="147" t="e">
        <f>VLOOKUP($A587,#REF!,34,FALSE)</f>
        <v>#REF!</v>
      </c>
      <c r="BG587" s="148" t="e">
        <f>VLOOKUP($A587,#REF!,22,FALSE)</f>
        <v>#REF!</v>
      </c>
      <c r="BH587" s="149"/>
    </row>
    <row r="588" s="5" customFormat="1" ht="12.95" customHeight="1" spans="1:60">
      <c r="A588" s="48" t="s">
        <v>1347</v>
      </c>
      <c r="B588" s="38" t="e">
        <f>VLOOKUP($A588,#REF!,34,FALSE)</f>
        <v>#REF!</v>
      </c>
      <c r="C588" s="39" t="str">
        <f t="shared" si="181"/>
        <v>unused_DDR_XM0_B6D0</v>
      </c>
      <c r="D588" s="40" t="e">
        <f>IF(LEN(VLOOKUP($A588,#REF!,8,FALSE)),LEFT(VLOOKUP($A588,#REF!,8,FALSE),LEN(VLOOKUP($A588,#REF!,8,FALSE))-2),"")</f>
        <v>#REF!</v>
      </c>
      <c r="E588" s="41" t="e">
        <f>IF(LEN(VLOOKUP($A588,#REF!,4,FALSE)),IF(INDEX(#REF!,MATCH($A588,#REF!,0),1),LEFT(VLOOKUP($A588,#REF!,4,FALSE),LEN(VLOOKUP($A588,#REF!,4,FALSE))-2),CONCATENATE(LEFT(VLOOKUP($A588,#REF!,4,FALSE),LEN(VLOOKUP($A588,#REF!,4,FALSE))-2),"*")),"")</f>
        <v>#REF!</v>
      </c>
      <c r="F588" s="42" t="e">
        <f>IF(LEN(VLOOKUP($A588,#REF!,5,FALSE)),IF(INDEX(#REF!,MATCH($A588,#REF!,0),2),LEFT(VLOOKUP($A588,#REF!,5,FALSE),LEN(VLOOKUP($A588,#REF!,5,FALSE))-2),CONCATENATE(LEFT(VLOOKUP($A588,#REF!,5,FALSE),LEN(VLOOKUP($A588,#REF!,5,FALSE))-2),"*")),"")</f>
        <v>#REF!</v>
      </c>
      <c r="G588" s="42" t="e">
        <f>IF(LEN(VLOOKUP($A588,#REF!,6,FALSE)),IF(INDEX(#REF!,MATCH($A588,#REF!,0),3),LEFT(VLOOKUP($A588,#REF!,6,FALSE),LEN(VLOOKUP($A588,#REF!,6,FALSE))-2),CONCATENATE(LEFT(VLOOKUP($A588,#REF!,6,FALSE),LEN(VLOOKUP($A588,#REF!,6,FALSE))-2),"*")),"")</f>
        <v>#REF!</v>
      </c>
      <c r="H588" s="43" t="e">
        <f>IF(LEN(VLOOKUP($A588,#REF!,7,FALSE)),IF(INDEX(#REF!,MATCH($A588,#REF!,0),4),LEFT(VLOOKUP($A588,#REF!,7,FALSE),LEN(VLOOKUP($A588,#REF!,7,FALSE))-2),CONCATENATE(LEFT(VLOOKUP($A588,#REF!,7,FALSE),LEN(VLOOKUP($A588,#REF!,7,FALSE))-2),"*")),"")</f>
        <v>#REF!</v>
      </c>
      <c r="I588" s="54" t="e">
        <f>IF(LEN(VLOOKUP($A588,#REF!,8,FALSE)),UPPER(RIGHT(VLOOKUP($A588,#REF!,8,FALSE),1)),"")</f>
        <v>#REF!</v>
      </c>
      <c r="J588" s="42" t="e">
        <f>IF(LEN(VLOOKUP($A588,#REF!,4,FALSE)),UPPER(RIGHT(VLOOKUP($A588,#REF!,4,FALSE),1)),"")</f>
        <v>#REF!</v>
      </c>
      <c r="K588" s="42" t="e">
        <f>IF(LEN(VLOOKUP($A588,#REF!,5,FALSE)),UPPER(RIGHT(VLOOKUP($A588,#REF!,5,FALSE),1)),"")</f>
        <v>#REF!</v>
      </c>
      <c r="L588" s="42" t="e">
        <f>IF(LEN(VLOOKUP($A588,#REF!,6,FALSE)),UPPER(RIGHT(VLOOKUP($A588,#REF!,6,FALSE),1)),"")</f>
        <v>#REF!</v>
      </c>
      <c r="M588" s="43" t="e">
        <f>IF(LEN(VLOOKUP($A588,#REF!,7,FALSE)),UPPER(RIGHT(VLOOKUP($A588,#REF!,7,FALSE),1)),"")</f>
        <v>#REF!</v>
      </c>
      <c r="N588" s="206"/>
      <c r="O588" s="206"/>
      <c r="P588" s="206"/>
      <c r="Q588" s="206"/>
      <c r="R588" s="206"/>
      <c r="S588" s="63" t="e">
        <f>HLOOKUP("Device Tree Pin Name",#REF!,MATCH($A588,#REF!,0),FALSE)</f>
        <v>#REF!</v>
      </c>
      <c r="T588" s="47" t="e">
        <f>HLOOKUP("power rail",#REF!,MATCH($A588,#REF!,0),FALSE)</f>
        <v>#REF!</v>
      </c>
      <c r="U588" s="62" t="e">
        <f>HLOOKUP("Wake Capable",#REF!,MATCH($A588,#REF!,0),FALSE)</f>
        <v>#REF!</v>
      </c>
      <c r="V588" s="62" t="e">
        <f>HLOOKUP("Strap",#REF!,MATCH($A588,#REF!,0),FALSE)</f>
        <v>#REF!</v>
      </c>
      <c r="W588" s="62"/>
      <c r="X588" s="62"/>
      <c r="Y588" s="62"/>
      <c r="Z588" s="47"/>
      <c r="AA588" s="47" t="e">
        <f>HLOOKUP("Pad type",#REF!,MATCH($A588,#REF!,0),FALSE)</f>
        <v>#REF!</v>
      </c>
      <c r="AB588" s="63"/>
      <c r="AC588" s="63" t="e">
        <f>HLOOKUP("POR Pin State",#REF!,MATCH($A588,#REF!,0),FALSE)</f>
        <v>#REF!</v>
      </c>
      <c r="AD588" s="207"/>
      <c r="AE588" s="208"/>
      <c r="AF588" s="208"/>
      <c r="AG588" s="208"/>
      <c r="AH588" s="209"/>
      <c r="AI588" s="209"/>
      <c r="AJ588" s="210"/>
      <c r="AK588" s="210"/>
      <c r="AL588" s="210"/>
      <c r="AM588" s="210"/>
      <c r="AN588" s="210"/>
      <c r="AO588" s="210"/>
      <c r="AP588" s="210"/>
      <c r="AQ588" s="215" t="s">
        <v>1348</v>
      </c>
      <c r="AR588" s="105"/>
      <c r="AS588" s="105"/>
      <c r="AT588" s="105"/>
      <c r="AU588" s="105"/>
      <c r="AV588" s="105"/>
      <c r="AW588" s="105"/>
      <c r="AX588" s="105"/>
      <c r="AY588" s="105"/>
      <c r="AZ588" s="105"/>
      <c r="BA588" s="105"/>
      <c r="BB588" s="218"/>
      <c r="BC588" s="105"/>
      <c r="BD588" s="250"/>
      <c r="BE588" s="252" t="s">
        <v>1349</v>
      </c>
      <c r="BF588" s="147" t="e">
        <f>VLOOKUP($A588,#REF!,34,FALSE)</f>
        <v>#REF!</v>
      </c>
      <c r="BG588" s="148" t="e">
        <f>VLOOKUP($A588,#REF!,22,FALSE)</f>
        <v>#REF!</v>
      </c>
      <c r="BH588" s="149"/>
    </row>
    <row r="589" s="5" customFormat="1" ht="12.95" customHeight="1" spans="1:60">
      <c r="A589" s="48" t="s">
        <v>1350</v>
      </c>
      <c r="B589" s="38" t="e">
        <f>VLOOKUP($A589,#REF!,34,FALSE)</f>
        <v>#REF!</v>
      </c>
      <c r="C589" s="39" t="str">
        <f t="shared" si="181"/>
        <v>unused_DDR_XM0_B6D1</v>
      </c>
      <c r="D589" s="40" t="e">
        <f>IF(LEN(VLOOKUP($A589,#REF!,8,FALSE)),LEFT(VLOOKUP($A589,#REF!,8,FALSE),LEN(VLOOKUP($A589,#REF!,8,FALSE))-2),"")</f>
        <v>#REF!</v>
      </c>
      <c r="E589" s="41" t="e">
        <f>IF(LEN(VLOOKUP($A589,#REF!,4,FALSE)),IF(INDEX(#REF!,MATCH($A589,#REF!,0),1),LEFT(VLOOKUP($A589,#REF!,4,FALSE),LEN(VLOOKUP($A589,#REF!,4,FALSE))-2),CONCATENATE(LEFT(VLOOKUP($A589,#REF!,4,FALSE),LEN(VLOOKUP($A589,#REF!,4,FALSE))-2),"*")),"")</f>
        <v>#REF!</v>
      </c>
      <c r="F589" s="42" t="e">
        <f>IF(LEN(VLOOKUP($A589,#REF!,5,FALSE)),IF(INDEX(#REF!,MATCH($A589,#REF!,0),2),LEFT(VLOOKUP($A589,#REF!,5,FALSE),LEN(VLOOKUP($A589,#REF!,5,FALSE))-2),CONCATENATE(LEFT(VLOOKUP($A589,#REF!,5,FALSE),LEN(VLOOKUP($A589,#REF!,5,FALSE))-2),"*")),"")</f>
        <v>#REF!</v>
      </c>
      <c r="G589" s="42" t="e">
        <f>IF(LEN(VLOOKUP($A589,#REF!,6,FALSE)),IF(INDEX(#REF!,MATCH($A589,#REF!,0),3),LEFT(VLOOKUP($A589,#REF!,6,FALSE),LEN(VLOOKUP($A589,#REF!,6,FALSE))-2),CONCATENATE(LEFT(VLOOKUP($A589,#REF!,6,FALSE),LEN(VLOOKUP($A589,#REF!,6,FALSE))-2),"*")),"")</f>
        <v>#REF!</v>
      </c>
      <c r="H589" s="43" t="e">
        <f>IF(LEN(VLOOKUP($A589,#REF!,7,FALSE)),IF(INDEX(#REF!,MATCH($A589,#REF!,0),4),LEFT(VLOOKUP($A589,#REF!,7,FALSE),LEN(VLOOKUP($A589,#REF!,7,FALSE))-2),CONCATENATE(LEFT(VLOOKUP($A589,#REF!,7,FALSE),LEN(VLOOKUP($A589,#REF!,7,FALSE))-2),"*")),"")</f>
        <v>#REF!</v>
      </c>
      <c r="I589" s="54" t="e">
        <f>IF(LEN(VLOOKUP($A589,#REF!,8,FALSE)),UPPER(RIGHT(VLOOKUP($A589,#REF!,8,FALSE),1)),"")</f>
        <v>#REF!</v>
      </c>
      <c r="J589" s="42" t="e">
        <f>IF(LEN(VLOOKUP($A589,#REF!,4,FALSE)),UPPER(RIGHT(VLOOKUP($A589,#REF!,4,FALSE),1)),"")</f>
        <v>#REF!</v>
      </c>
      <c r="K589" s="42" t="e">
        <f>IF(LEN(VLOOKUP($A589,#REF!,5,FALSE)),UPPER(RIGHT(VLOOKUP($A589,#REF!,5,FALSE),1)),"")</f>
        <v>#REF!</v>
      </c>
      <c r="L589" s="42" t="e">
        <f>IF(LEN(VLOOKUP($A589,#REF!,6,FALSE)),UPPER(RIGHT(VLOOKUP($A589,#REF!,6,FALSE),1)),"")</f>
        <v>#REF!</v>
      </c>
      <c r="M589" s="43" t="e">
        <f>IF(LEN(VLOOKUP($A589,#REF!,7,FALSE)),UPPER(RIGHT(VLOOKUP($A589,#REF!,7,FALSE),1)),"")</f>
        <v>#REF!</v>
      </c>
      <c r="N589" s="206"/>
      <c r="O589" s="206"/>
      <c r="P589" s="206"/>
      <c r="Q589" s="206"/>
      <c r="R589" s="206"/>
      <c r="S589" s="63" t="e">
        <f>HLOOKUP("Device Tree Pin Name",#REF!,MATCH($A589,#REF!,0),FALSE)</f>
        <v>#REF!</v>
      </c>
      <c r="T589" s="47" t="e">
        <f>HLOOKUP("power rail",#REF!,MATCH($A589,#REF!,0),FALSE)</f>
        <v>#REF!</v>
      </c>
      <c r="U589" s="62" t="e">
        <f>HLOOKUP("Wake Capable",#REF!,MATCH($A589,#REF!,0),FALSE)</f>
        <v>#REF!</v>
      </c>
      <c r="V589" s="62" t="e">
        <f>HLOOKUP("Strap",#REF!,MATCH($A589,#REF!,0),FALSE)</f>
        <v>#REF!</v>
      </c>
      <c r="W589" s="62"/>
      <c r="X589" s="62"/>
      <c r="Y589" s="62"/>
      <c r="Z589" s="47"/>
      <c r="AA589" s="47" t="e">
        <f>HLOOKUP("Pad type",#REF!,MATCH($A589,#REF!,0),FALSE)</f>
        <v>#REF!</v>
      </c>
      <c r="AB589" s="63"/>
      <c r="AC589" s="63" t="e">
        <f>HLOOKUP("POR Pin State",#REF!,MATCH($A589,#REF!,0),FALSE)</f>
        <v>#REF!</v>
      </c>
      <c r="AD589" s="207"/>
      <c r="AE589" s="208"/>
      <c r="AF589" s="208"/>
      <c r="AG589" s="208"/>
      <c r="AH589" s="209"/>
      <c r="AI589" s="209"/>
      <c r="AJ589" s="210"/>
      <c r="AK589" s="210"/>
      <c r="AL589" s="210"/>
      <c r="AM589" s="210"/>
      <c r="AN589" s="210"/>
      <c r="AO589" s="210"/>
      <c r="AP589" s="210"/>
      <c r="AQ589" s="215" t="s">
        <v>1351</v>
      </c>
      <c r="AR589" s="105"/>
      <c r="AS589" s="105"/>
      <c r="AT589" s="105"/>
      <c r="AU589" s="105"/>
      <c r="AV589" s="105"/>
      <c r="AW589" s="105"/>
      <c r="AX589" s="105"/>
      <c r="AY589" s="105"/>
      <c r="AZ589" s="105"/>
      <c r="BA589" s="105"/>
      <c r="BB589" s="218"/>
      <c r="BC589" s="105"/>
      <c r="BD589" s="250"/>
      <c r="BE589" s="252" t="s">
        <v>1352</v>
      </c>
      <c r="BF589" s="147" t="e">
        <f>VLOOKUP($A589,#REF!,34,FALSE)</f>
        <v>#REF!</v>
      </c>
      <c r="BG589" s="148" t="e">
        <f>VLOOKUP($A589,#REF!,22,FALSE)</f>
        <v>#REF!</v>
      </c>
      <c r="BH589" s="149"/>
    </row>
    <row r="590" s="5" customFormat="1" ht="12.95" customHeight="1" spans="1:60">
      <c r="A590" s="48" t="s">
        <v>1353</v>
      </c>
      <c r="B590" s="38" t="e">
        <f>VLOOKUP($A590,#REF!,34,FALSE)</f>
        <v>#REF!</v>
      </c>
      <c r="C590" s="39" t="str">
        <f t="shared" si="181"/>
        <v>unused_DDR_XM0_B6D2</v>
      </c>
      <c r="D590" s="40" t="e">
        <f>IF(LEN(VLOOKUP($A590,#REF!,8,FALSE)),LEFT(VLOOKUP($A590,#REF!,8,FALSE),LEN(VLOOKUP($A590,#REF!,8,FALSE))-2),"")</f>
        <v>#REF!</v>
      </c>
      <c r="E590" s="41" t="e">
        <f>IF(LEN(VLOOKUP($A590,#REF!,4,FALSE)),IF(INDEX(#REF!,MATCH($A590,#REF!,0),1),LEFT(VLOOKUP($A590,#REF!,4,FALSE),LEN(VLOOKUP($A590,#REF!,4,FALSE))-2),CONCATENATE(LEFT(VLOOKUP($A590,#REF!,4,FALSE),LEN(VLOOKUP($A590,#REF!,4,FALSE))-2),"*")),"")</f>
        <v>#REF!</v>
      </c>
      <c r="F590" s="42" t="e">
        <f>IF(LEN(VLOOKUP($A590,#REF!,5,FALSE)),IF(INDEX(#REF!,MATCH($A590,#REF!,0),2),LEFT(VLOOKUP($A590,#REF!,5,FALSE),LEN(VLOOKUP($A590,#REF!,5,FALSE))-2),CONCATENATE(LEFT(VLOOKUP($A590,#REF!,5,FALSE),LEN(VLOOKUP($A590,#REF!,5,FALSE))-2),"*")),"")</f>
        <v>#REF!</v>
      </c>
      <c r="G590" s="42" t="e">
        <f>IF(LEN(VLOOKUP($A590,#REF!,6,FALSE)),IF(INDEX(#REF!,MATCH($A590,#REF!,0),3),LEFT(VLOOKUP($A590,#REF!,6,FALSE),LEN(VLOOKUP($A590,#REF!,6,FALSE))-2),CONCATENATE(LEFT(VLOOKUP($A590,#REF!,6,FALSE),LEN(VLOOKUP($A590,#REF!,6,FALSE))-2),"*")),"")</f>
        <v>#REF!</v>
      </c>
      <c r="H590" s="43" t="e">
        <f>IF(LEN(VLOOKUP($A590,#REF!,7,FALSE)),IF(INDEX(#REF!,MATCH($A590,#REF!,0),4),LEFT(VLOOKUP($A590,#REF!,7,FALSE),LEN(VLOOKUP($A590,#REF!,7,FALSE))-2),CONCATENATE(LEFT(VLOOKUP($A590,#REF!,7,FALSE),LEN(VLOOKUP($A590,#REF!,7,FALSE))-2),"*")),"")</f>
        <v>#REF!</v>
      </c>
      <c r="I590" s="54" t="e">
        <f>IF(LEN(VLOOKUP($A590,#REF!,8,FALSE)),UPPER(RIGHT(VLOOKUP($A590,#REF!,8,FALSE),1)),"")</f>
        <v>#REF!</v>
      </c>
      <c r="J590" s="42" t="e">
        <f>IF(LEN(VLOOKUP($A590,#REF!,4,FALSE)),UPPER(RIGHT(VLOOKUP($A590,#REF!,4,FALSE),1)),"")</f>
        <v>#REF!</v>
      </c>
      <c r="K590" s="42" t="e">
        <f>IF(LEN(VLOOKUP($A590,#REF!,5,FALSE)),UPPER(RIGHT(VLOOKUP($A590,#REF!,5,FALSE),1)),"")</f>
        <v>#REF!</v>
      </c>
      <c r="L590" s="42" t="e">
        <f>IF(LEN(VLOOKUP($A590,#REF!,6,FALSE)),UPPER(RIGHT(VLOOKUP($A590,#REF!,6,FALSE),1)),"")</f>
        <v>#REF!</v>
      </c>
      <c r="M590" s="43" t="e">
        <f>IF(LEN(VLOOKUP($A590,#REF!,7,FALSE)),UPPER(RIGHT(VLOOKUP($A590,#REF!,7,FALSE),1)),"")</f>
        <v>#REF!</v>
      </c>
      <c r="N590" s="206"/>
      <c r="O590" s="206"/>
      <c r="P590" s="206"/>
      <c r="Q590" s="206"/>
      <c r="R590" s="206"/>
      <c r="S590" s="63" t="e">
        <f>HLOOKUP("Device Tree Pin Name",#REF!,MATCH($A590,#REF!,0),FALSE)</f>
        <v>#REF!</v>
      </c>
      <c r="T590" s="47" t="e">
        <f>HLOOKUP("power rail",#REF!,MATCH($A590,#REF!,0),FALSE)</f>
        <v>#REF!</v>
      </c>
      <c r="U590" s="62" t="e">
        <f>HLOOKUP("Wake Capable",#REF!,MATCH($A590,#REF!,0),FALSE)</f>
        <v>#REF!</v>
      </c>
      <c r="V590" s="62" t="e">
        <f>HLOOKUP("Strap",#REF!,MATCH($A590,#REF!,0),FALSE)</f>
        <v>#REF!</v>
      </c>
      <c r="W590" s="62"/>
      <c r="X590" s="62"/>
      <c r="Y590" s="62"/>
      <c r="Z590" s="47"/>
      <c r="AA590" s="47" t="e">
        <f>HLOOKUP("Pad type",#REF!,MATCH($A590,#REF!,0),FALSE)</f>
        <v>#REF!</v>
      </c>
      <c r="AB590" s="63"/>
      <c r="AC590" s="63" t="e">
        <f>HLOOKUP("POR Pin State",#REF!,MATCH($A590,#REF!,0),FALSE)</f>
        <v>#REF!</v>
      </c>
      <c r="AD590" s="207"/>
      <c r="AE590" s="208"/>
      <c r="AF590" s="208"/>
      <c r="AG590" s="208"/>
      <c r="AH590" s="209"/>
      <c r="AI590" s="209"/>
      <c r="AJ590" s="210"/>
      <c r="AK590" s="210"/>
      <c r="AL590" s="210"/>
      <c r="AM590" s="210"/>
      <c r="AN590" s="210"/>
      <c r="AO590" s="210"/>
      <c r="AP590" s="210"/>
      <c r="AQ590" s="215" t="s">
        <v>1354</v>
      </c>
      <c r="AR590" s="105"/>
      <c r="AS590" s="105"/>
      <c r="AT590" s="105"/>
      <c r="AU590" s="105"/>
      <c r="AV590" s="105"/>
      <c r="AW590" s="105"/>
      <c r="AX590" s="105"/>
      <c r="AY590" s="105"/>
      <c r="AZ590" s="105"/>
      <c r="BA590" s="105"/>
      <c r="BB590" s="218"/>
      <c r="BC590" s="105"/>
      <c r="BD590" s="250"/>
      <c r="BE590" s="252" t="s">
        <v>1355</v>
      </c>
      <c r="BF590" s="147" t="e">
        <f>VLOOKUP($A590,#REF!,34,FALSE)</f>
        <v>#REF!</v>
      </c>
      <c r="BG590" s="148" t="e">
        <f>VLOOKUP($A590,#REF!,22,FALSE)</f>
        <v>#REF!</v>
      </c>
      <c r="BH590" s="149"/>
    </row>
    <row r="591" s="5" customFormat="1" ht="12.95" customHeight="1" spans="1:60">
      <c r="A591" s="48" t="s">
        <v>1356</v>
      </c>
      <c r="B591" s="38" t="e">
        <f>VLOOKUP($A591,#REF!,34,FALSE)</f>
        <v>#REF!</v>
      </c>
      <c r="C591" s="39" t="str">
        <f t="shared" si="181"/>
        <v>unused_DDR_XM0_B6D3</v>
      </c>
      <c r="D591" s="40" t="e">
        <f>IF(LEN(VLOOKUP($A591,#REF!,8,FALSE)),LEFT(VLOOKUP($A591,#REF!,8,FALSE),LEN(VLOOKUP($A591,#REF!,8,FALSE))-2),"")</f>
        <v>#REF!</v>
      </c>
      <c r="E591" s="41" t="e">
        <f>IF(LEN(VLOOKUP($A591,#REF!,4,FALSE)),IF(INDEX(#REF!,MATCH($A591,#REF!,0),1),LEFT(VLOOKUP($A591,#REF!,4,FALSE),LEN(VLOOKUP($A591,#REF!,4,FALSE))-2),CONCATENATE(LEFT(VLOOKUP($A591,#REF!,4,FALSE),LEN(VLOOKUP($A591,#REF!,4,FALSE))-2),"*")),"")</f>
        <v>#REF!</v>
      </c>
      <c r="F591" s="42" t="e">
        <f>IF(LEN(VLOOKUP($A591,#REF!,5,FALSE)),IF(INDEX(#REF!,MATCH($A591,#REF!,0),2),LEFT(VLOOKUP($A591,#REF!,5,FALSE),LEN(VLOOKUP($A591,#REF!,5,FALSE))-2),CONCATENATE(LEFT(VLOOKUP($A591,#REF!,5,FALSE),LEN(VLOOKUP($A591,#REF!,5,FALSE))-2),"*")),"")</f>
        <v>#REF!</v>
      </c>
      <c r="G591" s="42" t="e">
        <f>IF(LEN(VLOOKUP($A591,#REF!,6,FALSE)),IF(INDEX(#REF!,MATCH($A591,#REF!,0),3),LEFT(VLOOKUP($A591,#REF!,6,FALSE),LEN(VLOOKUP($A591,#REF!,6,FALSE))-2),CONCATENATE(LEFT(VLOOKUP($A591,#REF!,6,FALSE),LEN(VLOOKUP($A591,#REF!,6,FALSE))-2),"*")),"")</f>
        <v>#REF!</v>
      </c>
      <c r="H591" s="43" t="e">
        <f>IF(LEN(VLOOKUP($A591,#REF!,7,FALSE)),IF(INDEX(#REF!,MATCH($A591,#REF!,0),4),LEFT(VLOOKUP($A591,#REF!,7,FALSE),LEN(VLOOKUP($A591,#REF!,7,FALSE))-2),CONCATENATE(LEFT(VLOOKUP($A591,#REF!,7,FALSE),LEN(VLOOKUP($A591,#REF!,7,FALSE))-2),"*")),"")</f>
        <v>#REF!</v>
      </c>
      <c r="I591" s="54" t="e">
        <f>IF(LEN(VLOOKUP($A591,#REF!,8,FALSE)),UPPER(RIGHT(VLOOKUP($A591,#REF!,8,FALSE),1)),"")</f>
        <v>#REF!</v>
      </c>
      <c r="J591" s="42" t="e">
        <f>IF(LEN(VLOOKUP($A591,#REF!,4,FALSE)),UPPER(RIGHT(VLOOKUP($A591,#REF!,4,FALSE),1)),"")</f>
        <v>#REF!</v>
      </c>
      <c r="K591" s="42" t="e">
        <f>IF(LEN(VLOOKUP($A591,#REF!,5,FALSE)),UPPER(RIGHT(VLOOKUP($A591,#REF!,5,FALSE),1)),"")</f>
        <v>#REF!</v>
      </c>
      <c r="L591" s="42" t="e">
        <f>IF(LEN(VLOOKUP($A591,#REF!,6,FALSE)),UPPER(RIGHT(VLOOKUP($A591,#REF!,6,FALSE),1)),"")</f>
        <v>#REF!</v>
      </c>
      <c r="M591" s="43" t="e">
        <f>IF(LEN(VLOOKUP($A591,#REF!,7,FALSE)),UPPER(RIGHT(VLOOKUP($A591,#REF!,7,FALSE),1)),"")</f>
        <v>#REF!</v>
      </c>
      <c r="N591" s="206"/>
      <c r="O591" s="206"/>
      <c r="P591" s="206"/>
      <c r="Q591" s="206"/>
      <c r="R591" s="206"/>
      <c r="S591" s="63" t="e">
        <f>HLOOKUP("Device Tree Pin Name",#REF!,MATCH($A591,#REF!,0),FALSE)</f>
        <v>#REF!</v>
      </c>
      <c r="T591" s="47" t="e">
        <f>HLOOKUP("power rail",#REF!,MATCH($A591,#REF!,0),FALSE)</f>
        <v>#REF!</v>
      </c>
      <c r="U591" s="62" t="e">
        <f>HLOOKUP("Wake Capable",#REF!,MATCH($A591,#REF!,0),FALSE)</f>
        <v>#REF!</v>
      </c>
      <c r="V591" s="62" t="e">
        <f>HLOOKUP("Strap",#REF!,MATCH($A591,#REF!,0),FALSE)</f>
        <v>#REF!</v>
      </c>
      <c r="W591" s="62"/>
      <c r="X591" s="62"/>
      <c r="Y591" s="62"/>
      <c r="Z591" s="47"/>
      <c r="AA591" s="47" t="e">
        <f>HLOOKUP("Pad type",#REF!,MATCH($A591,#REF!,0),FALSE)</f>
        <v>#REF!</v>
      </c>
      <c r="AB591" s="63"/>
      <c r="AC591" s="63" t="e">
        <f>HLOOKUP("POR Pin State",#REF!,MATCH($A591,#REF!,0),FALSE)</f>
        <v>#REF!</v>
      </c>
      <c r="AD591" s="207"/>
      <c r="AE591" s="208"/>
      <c r="AF591" s="208"/>
      <c r="AG591" s="208"/>
      <c r="AH591" s="209"/>
      <c r="AI591" s="209"/>
      <c r="AJ591" s="210"/>
      <c r="AK591" s="210"/>
      <c r="AL591" s="210"/>
      <c r="AM591" s="210"/>
      <c r="AN591" s="210"/>
      <c r="AO591" s="210"/>
      <c r="AP591" s="210"/>
      <c r="AQ591" s="215" t="s">
        <v>1357</v>
      </c>
      <c r="AR591" s="105"/>
      <c r="AS591" s="105"/>
      <c r="AT591" s="105"/>
      <c r="AU591" s="105"/>
      <c r="AV591" s="105"/>
      <c r="AW591" s="105"/>
      <c r="AX591" s="105"/>
      <c r="AY591" s="105"/>
      <c r="AZ591" s="105"/>
      <c r="BA591" s="105"/>
      <c r="BB591" s="218"/>
      <c r="BC591" s="105"/>
      <c r="BD591" s="250"/>
      <c r="BE591" s="252" t="s">
        <v>1358</v>
      </c>
      <c r="BF591" s="147" t="e">
        <f>VLOOKUP($A591,#REF!,34,FALSE)</f>
        <v>#REF!</v>
      </c>
      <c r="BG591" s="148" t="e">
        <f>VLOOKUP($A591,#REF!,22,FALSE)</f>
        <v>#REF!</v>
      </c>
      <c r="BH591" s="149"/>
    </row>
    <row r="592" s="5" customFormat="1" ht="12.95" customHeight="1" spans="1:60">
      <c r="A592" s="48" t="s">
        <v>1359</v>
      </c>
      <c r="B592" s="38" t="e">
        <f>VLOOKUP($A592,#REF!,34,FALSE)</f>
        <v>#REF!</v>
      </c>
      <c r="C592" s="39" t="str">
        <f t="shared" si="181"/>
        <v>unused_DDR_XM0_B6D4</v>
      </c>
      <c r="D592" s="40" t="e">
        <f>IF(LEN(VLOOKUP($A592,#REF!,8,FALSE)),LEFT(VLOOKUP($A592,#REF!,8,FALSE),LEN(VLOOKUP($A592,#REF!,8,FALSE))-2),"")</f>
        <v>#REF!</v>
      </c>
      <c r="E592" s="41" t="e">
        <f>IF(LEN(VLOOKUP($A592,#REF!,4,FALSE)),IF(INDEX(#REF!,MATCH($A592,#REF!,0),1),LEFT(VLOOKUP($A592,#REF!,4,FALSE),LEN(VLOOKUP($A592,#REF!,4,FALSE))-2),CONCATENATE(LEFT(VLOOKUP($A592,#REF!,4,FALSE),LEN(VLOOKUP($A592,#REF!,4,FALSE))-2),"*")),"")</f>
        <v>#REF!</v>
      </c>
      <c r="F592" s="42" t="e">
        <f>IF(LEN(VLOOKUP($A592,#REF!,5,FALSE)),IF(INDEX(#REF!,MATCH($A592,#REF!,0),2),LEFT(VLOOKUP($A592,#REF!,5,FALSE),LEN(VLOOKUP($A592,#REF!,5,FALSE))-2),CONCATENATE(LEFT(VLOOKUP($A592,#REF!,5,FALSE),LEN(VLOOKUP($A592,#REF!,5,FALSE))-2),"*")),"")</f>
        <v>#REF!</v>
      </c>
      <c r="G592" s="42" t="e">
        <f>IF(LEN(VLOOKUP($A592,#REF!,6,FALSE)),IF(INDEX(#REF!,MATCH($A592,#REF!,0),3),LEFT(VLOOKUP($A592,#REF!,6,FALSE),LEN(VLOOKUP($A592,#REF!,6,FALSE))-2),CONCATENATE(LEFT(VLOOKUP($A592,#REF!,6,FALSE),LEN(VLOOKUP($A592,#REF!,6,FALSE))-2),"*")),"")</f>
        <v>#REF!</v>
      </c>
      <c r="H592" s="43" t="e">
        <f>IF(LEN(VLOOKUP($A592,#REF!,7,FALSE)),IF(INDEX(#REF!,MATCH($A592,#REF!,0),4),LEFT(VLOOKUP($A592,#REF!,7,FALSE),LEN(VLOOKUP($A592,#REF!,7,FALSE))-2),CONCATENATE(LEFT(VLOOKUP($A592,#REF!,7,FALSE),LEN(VLOOKUP($A592,#REF!,7,FALSE))-2),"*")),"")</f>
        <v>#REF!</v>
      </c>
      <c r="I592" s="54" t="e">
        <f>IF(LEN(VLOOKUP($A592,#REF!,8,FALSE)),UPPER(RIGHT(VLOOKUP($A592,#REF!,8,FALSE),1)),"")</f>
        <v>#REF!</v>
      </c>
      <c r="J592" s="42" t="e">
        <f>IF(LEN(VLOOKUP($A592,#REF!,4,FALSE)),UPPER(RIGHT(VLOOKUP($A592,#REF!,4,FALSE),1)),"")</f>
        <v>#REF!</v>
      </c>
      <c r="K592" s="42" t="e">
        <f>IF(LEN(VLOOKUP($A592,#REF!,5,FALSE)),UPPER(RIGHT(VLOOKUP($A592,#REF!,5,FALSE),1)),"")</f>
        <v>#REF!</v>
      </c>
      <c r="L592" s="42" t="e">
        <f>IF(LEN(VLOOKUP($A592,#REF!,6,FALSE)),UPPER(RIGHT(VLOOKUP($A592,#REF!,6,FALSE),1)),"")</f>
        <v>#REF!</v>
      </c>
      <c r="M592" s="43" t="e">
        <f>IF(LEN(VLOOKUP($A592,#REF!,7,FALSE)),UPPER(RIGHT(VLOOKUP($A592,#REF!,7,FALSE),1)),"")</f>
        <v>#REF!</v>
      </c>
      <c r="N592" s="206"/>
      <c r="O592" s="206"/>
      <c r="P592" s="206"/>
      <c r="Q592" s="206"/>
      <c r="R592" s="206"/>
      <c r="S592" s="63" t="e">
        <f>HLOOKUP("Device Tree Pin Name",#REF!,MATCH($A592,#REF!,0),FALSE)</f>
        <v>#REF!</v>
      </c>
      <c r="T592" s="47" t="e">
        <f>HLOOKUP("power rail",#REF!,MATCH($A592,#REF!,0),FALSE)</f>
        <v>#REF!</v>
      </c>
      <c r="U592" s="62" t="e">
        <f>HLOOKUP("Wake Capable",#REF!,MATCH($A592,#REF!,0),FALSE)</f>
        <v>#REF!</v>
      </c>
      <c r="V592" s="62" t="e">
        <f>HLOOKUP("Strap",#REF!,MATCH($A592,#REF!,0),FALSE)</f>
        <v>#REF!</v>
      </c>
      <c r="W592" s="62"/>
      <c r="X592" s="62"/>
      <c r="Y592" s="62"/>
      <c r="Z592" s="47"/>
      <c r="AA592" s="47" t="e">
        <f>HLOOKUP("Pad type",#REF!,MATCH($A592,#REF!,0),FALSE)</f>
        <v>#REF!</v>
      </c>
      <c r="AB592" s="63"/>
      <c r="AC592" s="63" t="e">
        <f>HLOOKUP("POR Pin State",#REF!,MATCH($A592,#REF!,0),FALSE)</f>
        <v>#REF!</v>
      </c>
      <c r="AD592" s="207"/>
      <c r="AE592" s="208"/>
      <c r="AF592" s="208"/>
      <c r="AG592" s="208"/>
      <c r="AH592" s="209"/>
      <c r="AI592" s="209"/>
      <c r="AJ592" s="210"/>
      <c r="AK592" s="210"/>
      <c r="AL592" s="210"/>
      <c r="AM592" s="210"/>
      <c r="AN592" s="210"/>
      <c r="AO592" s="210"/>
      <c r="AP592" s="210"/>
      <c r="AQ592" s="215" t="s">
        <v>1360</v>
      </c>
      <c r="AR592" s="105"/>
      <c r="AS592" s="105"/>
      <c r="AT592" s="105"/>
      <c r="AU592" s="105"/>
      <c r="AV592" s="105"/>
      <c r="AW592" s="105"/>
      <c r="AX592" s="105"/>
      <c r="AY592" s="105"/>
      <c r="AZ592" s="105"/>
      <c r="BA592" s="105"/>
      <c r="BB592" s="218"/>
      <c r="BC592" s="105"/>
      <c r="BD592" s="250"/>
      <c r="BE592" s="252" t="s">
        <v>1361</v>
      </c>
      <c r="BF592" s="147" t="e">
        <f>VLOOKUP($A592,#REF!,34,FALSE)</f>
        <v>#REF!</v>
      </c>
      <c r="BG592" s="148" t="e">
        <f>VLOOKUP($A592,#REF!,22,FALSE)</f>
        <v>#REF!</v>
      </c>
      <c r="BH592" s="149"/>
    </row>
    <row r="593" s="5" customFormat="1" ht="12.95" customHeight="1" spans="1:60">
      <c r="A593" s="10" t="s">
        <v>1362</v>
      </c>
      <c r="B593" s="38" t="e">
        <f>VLOOKUP($A593,#REF!,34,FALSE)</f>
        <v>#REF!</v>
      </c>
      <c r="C593" s="39" t="str">
        <f t="shared" si="181"/>
        <v>unused_DDR_XM0_B6D5</v>
      </c>
      <c r="D593" s="40" t="e">
        <f>IF(LEN(VLOOKUP($A593,#REF!,8,FALSE)),LEFT(VLOOKUP($A593,#REF!,8,FALSE),LEN(VLOOKUP($A593,#REF!,8,FALSE))-2),"")</f>
        <v>#REF!</v>
      </c>
      <c r="E593" s="41" t="e">
        <f>IF(LEN(VLOOKUP($A593,#REF!,4,FALSE)),IF(INDEX(#REF!,MATCH($A593,#REF!,0),1),LEFT(VLOOKUP($A593,#REF!,4,FALSE),LEN(VLOOKUP($A593,#REF!,4,FALSE))-2),CONCATENATE(LEFT(VLOOKUP($A593,#REF!,4,FALSE),LEN(VLOOKUP($A593,#REF!,4,FALSE))-2),"*")),"")</f>
        <v>#REF!</v>
      </c>
      <c r="F593" s="42" t="e">
        <f>IF(LEN(VLOOKUP($A593,#REF!,5,FALSE)),IF(INDEX(#REF!,MATCH($A593,#REF!,0),2),LEFT(VLOOKUP($A593,#REF!,5,FALSE),LEN(VLOOKUP($A593,#REF!,5,FALSE))-2),CONCATENATE(LEFT(VLOOKUP($A593,#REF!,5,FALSE),LEN(VLOOKUP($A593,#REF!,5,FALSE))-2),"*")),"")</f>
        <v>#REF!</v>
      </c>
      <c r="G593" s="42" t="e">
        <f>IF(LEN(VLOOKUP($A593,#REF!,6,FALSE)),IF(INDEX(#REF!,MATCH($A593,#REF!,0),3),LEFT(VLOOKUP($A593,#REF!,6,FALSE),LEN(VLOOKUP($A593,#REF!,6,FALSE))-2),CONCATENATE(LEFT(VLOOKUP($A593,#REF!,6,FALSE),LEN(VLOOKUP($A593,#REF!,6,FALSE))-2),"*")),"")</f>
        <v>#REF!</v>
      </c>
      <c r="H593" s="43" t="e">
        <f>IF(LEN(VLOOKUP($A593,#REF!,7,FALSE)),IF(INDEX(#REF!,MATCH($A593,#REF!,0),4),LEFT(VLOOKUP($A593,#REF!,7,FALSE),LEN(VLOOKUP($A593,#REF!,7,FALSE))-2),CONCATENATE(LEFT(VLOOKUP($A593,#REF!,7,FALSE),LEN(VLOOKUP($A593,#REF!,7,FALSE))-2),"*")),"")</f>
        <v>#REF!</v>
      </c>
      <c r="I593" s="54" t="e">
        <f>IF(LEN(VLOOKUP($A593,#REF!,8,FALSE)),UPPER(RIGHT(VLOOKUP($A593,#REF!,8,FALSE),1)),"")</f>
        <v>#REF!</v>
      </c>
      <c r="J593" s="42" t="e">
        <f>IF(LEN(VLOOKUP($A593,#REF!,4,FALSE)),UPPER(RIGHT(VLOOKUP($A593,#REF!,4,FALSE),1)),"")</f>
        <v>#REF!</v>
      </c>
      <c r="K593" s="42" t="e">
        <f>IF(LEN(VLOOKUP($A593,#REF!,5,FALSE)),UPPER(RIGHT(VLOOKUP($A593,#REF!,5,FALSE),1)),"")</f>
        <v>#REF!</v>
      </c>
      <c r="L593" s="42" t="e">
        <f>IF(LEN(VLOOKUP($A593,#REF!,6,FALSE)),UPPER(RIGHT(VLOOKUP($A593,#REF!,6,FALSE),1)),"")</f>
        <v>#REF!</v>
      </c>
      <c r="M593" s="43" t="e">
        <f>IF(LEN(VLOOKUP($A593,#REF!,7,FALSE)),UPPER(RIGHT(VLOOKUP($A593,#REF!,7,FALSE),1)),"")</f>
        <v>#REF!</v>
      </c>
      <c r="N593" s="206"/>
      <c r="O593" s="206"/>
      <c r="P593" s="206"/>
      <c r="Q593" s="206"/>
      <c r="R593" s="206"/>
      <c r="S593" s="63" t="e">
        <f>HLOOKUP("Device Tree Pin Name",#REF!,MATCH($A593,#REF!,0),FALSE)</f>
        <v>#REF!</v>
      </c>
      <c r="T593" s="47" t="e">
        <f>HLOOKUP("power rail",#REF!,MATCH($A593,#REF!,0),FALSE)</f>
        <v>#REF!</v>
      </c>
      <c r="U593" s="62" t="e">
        <f>HLOOKUP("Wake Capable",#REF!,MATCH($A593,#REF!,0),FALSE)</f>
        <v>#REF!</v>
      </c>
      <c r="V593" s="62" t="e">
        <f>HLOOKUP("Strap",#REF!,MATCH($A593,#REF!,0),FALSE)</f>
        <v>#REF!</v>
      </c>
      <c r="W593" s="62"/>
      <c r="X593" s="62"/>
      <c r="Y593" s="62"/>
      <c r="Z593" s="47"/>
      <c r="AA593" s="47" t="e">
        <f>HLOOKUP("Pad type",#REF!,MATCH($A593,#REF!,0),FALSE)</f>
        <v>#REF!</v>
      </c>
      <c r="AB593" s="63"/>
      <c r="AC593" s="63" t="e">
        <f>HLOOKUP("POR Pin State",#REF!,MATCH($A593,#REF!,0),FALSE)</f>
        <v>#REF!</v>
      </c>
      <c r="AD593" s="207"/>
      <c r="AE593" s="208"/>
      <c r="AF593" s="208"/>
      <c r="AG593" s="208"/>
      <c r="AH593" s="209"/>
      <c r="AI593" s="209"/>
      <c r="AJ593" s="210"/>
      <c r="AK593" s="210"/>
      <c r="AL593" s="210"/>
      <c r="AM593" s="210"/>
      <c r="AN593" s="210"/>
      <c r="AO593" s="210"/>
      <c r="AP593" s="210"/>
      <c r="AQ593" s="215" t="s">
        <v>1363</v>
      </c>
      <c r="AR593" s="105"/>
      <c r="AS593" s="105"/>
      <c r="AT593" s="105"/>
      <c r="AU593" s="105"/>
      <c r="AV593" s="105"/>
      <c r="AW593" s="105"/>
      <c r="AX593" s="105"/>
      <c r="AY593" s="105"/>
      <c r="AZ593" s="105"/>
      <c r="BA593" s="105"/>
      <c r="BB593" s="218"/>
      <c r="BC593" s="105"/>
      <c r="BD593" s="250"/>
      <c r="BE593" s="252" t="s">
        <v>1364</v>
      </c>
      <c r="BF593" s="147" t="e">
        <f>VLOOKUP($A593,#REF!,34,FALSE)</f>
        <v>#REF!</v>
      </c>
      <c r="BG593" s="148" t="e">
        <f>VLOOKUP($A593,#REF!,22,FALSE)</f>
        <v>#REF!</v>
      </c>
      <c r="BH593" s="149"/>
    </row>
    <row r="594" s="5" customFormat="1" ht="12.95" customHeight="1" spans="1:60">
      <c r="A594" s="10" t="s">
        <v>1365</v>
      </c>
      <c r="B594" s="38" t="e">
        <f>VLOOKUP($A594,#REF!,34,FALSE)</f>
        <v>#REF!</v>
      </c>
      <c r="C594" s="39" t="str">
        <f t="shared" si="181"/>
        <v>unused_DDR_XM0_B6D6</v>
      </c>
      <c r="D594" s="40" t="e">
        <f>IF(LEN(VLOOKUP($A594,#REF!,8,FALSE)),LEFT(VLOOKUP($A594,#REF!,8,FALSE),LEN(VLOOKUP($A594,#REF!,8,FALSE))-2),"")</f>
        <v>#REF!</v>
      </c>
      <c r="E594" s="41" t="e">
        <f>IF(LEN(VLOOKUP($A594,#REF!,4,FALSE)),IF(INDEX(#REF!,MATCH($A594,#REF!,0),1),LEFT(VLOOKUP($A594,#REF!,4,FALSE),LEN(VLOOKUP($A594,#REF!,4,FALSE))-2),CONCATENATE(LEFT(VLOOKUP($A594,#REF!,4,FALSE),LEN(VLOOKUP($A594,#REF!,4,FALSE))-2),"*")),"")</f>
        <v>#REF!</v>
      </c>
      <c r="F594" s="42" t="e">
        <f>IF(LEN(VLOOKUP($A594,#REF!,5,FALSE)),IF(INDEX(#REF!,MATCH($A594,#REF!,0),2),LEFT(VLOOKUP($A594,#REF!,5,FALSE),LEN(VLOOKUP($A594,#REF!,5,FALSE))-2),CONCATENATE(LEFT(VLOOKUP($A594,#REF!,5,FALSE),LEN(VLOOKUP($A594,#REF!,5,FALSE))-2),"*")),"")</f>
        <v>#REF!</v>
      </c>
      <c r="G594" s="42" t="e">
        <f>IF(LEN(VLOOKUP($A594,#REF!,6,FALSE)),IF(INDEX(#REF!,MATCH($A594,#REF!,0),3),LEFT(VLOOKUP($A594,#REF!,6,FALSE),LEN(VLOOKUP($A594,#REF!,6,FALSE))-2),CONCATENATE(LEFT(VLOOKUP($A594,#REF!,6,FALSE),LEN(VLOOKUP($A594,#REF!,6,FALSE))-2),"*")),"")</f>
        <v>#REF!</v>
      </c>
      <c r="H594" s="43" t="e">
        <f>IF(LEN(VLOOKUP($A594,#REF!,7,FALSE)),IF(INDEX(#REF!,MATCH($A594,#REF!,0),4),LEFT(VLOOKUP($A594,#REF!,7,FALSE),LEN(VLOOKUP($A594,#REF!,7,FALSE))-2),CONCATENATE(LEFT(VLOOKUP($A594,#REF!,7,FALSE),LEN(VLOOKUP($A594,#REF!,7,FALSE))-2),"*")),"")</f>
        <v>#REF!</v>
      </c>
      <c r="I594" s="54" t="e">
        <f>IF(LEN(VLOOKUP($A594,#REF!,8,FALSE)),UPPER(RIGHT(VLOOKUP($A594,#REF!,8,FALSE),1)),"")</f>
        <v>#REF!</v>
      </c>
      <c r="J594" s="42" t="e">
        <f>IF(LEN(VLOOKUP($A594,#REF!,4,FALSE)),UPPER(RIGHT(VLOOKUP($A594,#REF!,4,FALSE),1)),"")</f>
        <v>#REF!</v>
      </c>
      <c r="K594" s="42" t="e">
        <f>IF(LEN(VLOOKUP($A594,#REF!,5,FALSE)),UPPER(RIGHT(VLOOKUP($A594,#REF!,5,FALSE),1)),"")</f>
        <v>#REF!</v>
      </c>
      <c r="L594" s="42" t="e">
        <f>IF(LEN(VLOOKUP($A594,#REF!,6,FALSE)),UPPER(RIGHT(VLOOKUP($A594,#REF!,6,FALSE),1)),"")</f>
        <v>#REF!</v>
      </c>
      <c r="M594" s="43" t="e">
        <f>IF(LEN(VLOOKUP($A594,#REF!,7,FALSE)),UPPER(RIGHT(VLOOKUP($A594,#REF!,7,FALSE),1)),"")</f>
        <v>#REF!</v>
      </c>
      <c r="N594" s="206"/>
      <c r="O594" s="206"/>
      <c r="P594" s="206"/>
      <c r="Q594" s="206"/>
      <c r="R594" s="206"/>
      <c r="S594" s="63" t="e">
        <f>HLOOKUP("Device Tree Pin Name",#REF!,MATCH($A594,#REF!,0),FALSE)</f>
        <v>#REF!</v>
      </c>
      <c r="T594" s="47" t="e">
        <f>HLOOKUP("power rail",#REF!,MATCH($A594,#REF!,0),FALSE)</f>
        <v>#REF!</v>
      </c>
      <c r="U594" s="62" t="e">
        <f>HLOOKUP("Wake Capable",#REF!,MATCH($A594,#REF!,0),FALSE)</f>
        <v>#REF!</v>
      </c>
      <c r="V594" s="62" t="e">
        <f>HLOOKUP("Strap",#REF!,MATCH($A594,#REF!,0),FALSE)</f>
        <v>#REF!</v>
      </c>
      <c r="W594" s="62"/>
      <c r="X594" s="62"/>
      <c r="Y594" s="62"/>
      <c r="Z594" s="47"/>
      <c r="AA594" s="47" t="e">
        <f>HLOOKUP("Pad type",#REF!,MATCH($A594,#REF!,0),FALSE)</f>
        <v>#REF!</v>
      </c>
      <c r="AB594" s="63"/>
      <c r="AC594" s="63" t="e">
        <f>HLOOKUP("POR Pin State",#REF!,MATCH($A594,#REF!,0),FALSE)</f>
        <v>#REF!</v>
      </c>
      <c r="AD594" s="207"/>
      <c r="AE594" s="208"/>
      <c r="AF594" s="208"/>
      <c r="AG594" s="208"/>
      <c r="AH594" s="209"/>
      <c r="AI594" s="209"/>
      <c r="AJ594" s="210"/>
      <c r="AK594" s="210"/>
      <c r="AL594" s="210"/>
      <c r="AM594" s="210"/>
      <c r="AN594" s="210"/>
      <c r="AO594" s="210"/>
      <c r="AP594" s="210"/>
      <c r="AQ594" s="215" t="s">
        <v>1366</v>
      </c>
      <c r="AR594" s="105"/>
      <c r="AS594" s="105"/>
      <c r="AT594" s="105"/>
      <c r="AU594" s="105"/>
      <c r="AV594" s="105"/>
      <c r="AW594" s="105"/>
      <c r="AX594" s="105"/>
      <c r="AY594" s="105"/>
      <c r="AZ594" s="105"/>
      <c r="BA594" s="105"/>
      <c r="BB594" s="218"/>
      <c r="BC594" s="105"/>
      <c r="BD594" s="250"/>
      <c r="BE594" s="252" t="s">
        <v>1367</v>
      </c>
      <c r="BF594" s="147" t="e">
        <f>VLOOKUP($A594,#REF!,34,FALSE)</f>
        <v>#REF!</v>
      </c>
      <c r="BG594" s="148" t="e">
        <f>VLOOKUP($A594,#REF!,22,FALSE)</f>
        <v>#REF!</v>
      </c>
      <c r="BH594" s="149"/>
    </row>
    <row r="595" s="5" customFormat="1" ht="12.95" customHeight="1" spans="1:60">
      <c r="A595" s="48" t="s">
        <v>1368</v>
      </c>
      <c r="B595" s="38" t="e">
        <f>VLOOKUP($A595,#REF!,34,FALSE)</f>
        <v>#REF!</v>
      </c>
      <c r="C595" s="39" t="str">
        <f t="shared" si="181"/>
        <v>unused_DDR_XM0_B6D7</v>
      </c>
      <c r="D595" s="40" t="e">
        <f>IF(LEN(VLOOKUP($A595,#REF!,8,FALSE)),LEFT(VLOOKUP($A595,#REF!,8,FALSE),LEN(VLOOKUP($A595,#REF!,8,FALSE))-2),"")</f>
        <v>#REF!</v>
      </c>
      <c r="E595" s="41" t="e">
        <f>IF(LEN(VLOOKUP($A595,#REF!,4,FALSE)),IF(INDEX(#REF!,MATCH($A595,#REF!,0),1),LEFT(VLOOKUP($A595,#REF!,4,FALSE),LEN(VLOOKUP($A595,#REF!,4,FALSE))-2),CONCATENATE(LEFT(VLOOKUP($A595,#REF!,4,FALSE),LEN(VLOOKUP($A595,#REF!,4,FALSE))-2),"*")),"")</f>
        <v>#REF!</v>
      </c>
      <c r="F595" s="42" t="e">
        <f>IF(LEN(VLOOKUP($A595,#REF!,5,FALSE)),IF(INDEX(#REF!,MATCH($A595,#REF!,0),2),LEFT(VLOOKUP($A595,#REF!,5,FALSE),LEN(VLOOKUP($A595,#REF!,5,FALSE))-2),CONCATENATE(LEFT(VLOOKUP($A595,#REF!,5,FALSE),LEN(VLOOKUP($A595,#REF!,5,FALSE))-2),"*")),"")</f>
        <v>#REF!</v>
      </c>
      <c r="G595" s="42" t="e">
        <f>IF(LEN(VLOOKUP($A595,#REF!,6,FALSE)),IF(INDEX(#REF!,MATCH($A595,#REF!,0),3),LEFT(VLOOKUP($A595,#REF!,6,FALSE),LEN(VLOOKUP($A595,#REF!,6,FALSE))-2),CONCATENATE(LEFT(VLOOKUP($A595,#REF!,6,FALSE),LEN(VLOOKUP($A595,#REF!,6,FALSE))-2),"*")),"")</f>
        <v>#REF!</v>
      </c>
      <c r="H595" s="43" t="e">
        <f>IF(LEN(VLOOKUP($A595,#REF!,7,FALSE)),IF(INDEX(#REF!,MATCH($A595,#REF!,0),4),LEFT(VLOOKUP($A595,#REF!,7,FALSE),LEN(VLOOKUP($A595,#REF!,7,FALSE))-2),CONCATENATE(LEFT(VLOOKUP($A595,#REF!,7,FALSE),LEN(VLOOKUP($A595,#REF!,7,FALSE))-2),"*")),"")</f>
        <v>#REF!</v>
      </c>
      <c r="I595" s="54" t="e">
        <f>IF(LEN(VLOOKUP($A595,#REF!,8,FALSE)),UPPER(RIGHT(VLOOKUP($A595,#REF!,8,FALSE),1)),"")</f>
        <v>#REF!</v>
      </c>
      <c r="J595" s="42" t="e">
        <f>IF(LEN(VLOOKUP($A595,#REF!,4,FALSE)),UPPER(RIGHT(VLOOKUP($A595,#REF!,4,FALSE),1)),"")</f>
        <v>#REF!</v>
      </c>
      <c r="K595" s="42" t="e">
        <f>IF(LEN(VLOOKUP($A595,#REF!,5,FALSE)),UPPER(RIGHT(VLOOKUP($A595,#REF!,5,FALSE),1)),"")</f>
        <v>#REF!</v>
      </c>
      <c r="L595" s="42" t="e">
        <f>IF(LEN(VLOOKUP($A595,#REF!,6,FALSE)),UPPER(RIGHT(VLOOKUP($A595,#REF!,6,FALSE),1)),"")</f>
        <v>#REF!</v>
      </c>
      <c r="M595" s="43" t="e">
        <f>IF(LEN(VLOOKUP($A595,#REF!,7,FALSE)),UPPER(RIGHT(VLOOKUP($A595,#REF!,7,FALSE),1)),"")</f>
        <v>#REF!</v>
      </c>
      <c r="N595" s="206"/>
      <c r="O595" s="206"/>
      <c r="P595" s="206"/>
      <c r="Q595" s="206"/>
      <c r="R595" s="206"/>
      <c r="S595" s="63" t="e">
        <f>HLOOKUP("Device Tree Pin Name",#REF!,MATCH($A595,#REF!,0),FALSE)</f>
        <v>#REF!</v>
      </c>
      <c r="T595" s="47" t="e">
        <f>HLOOKUP("power rail",#REF!,MATCH($A595,#REF!,0),FALSE)</f>
        <v>#REF!</v>
      </c>
      <c r="U595" s="62" t="e">
        <f>HLOOKUP("Wake Capable",#REF!,MATCH($A595,#REF!,0),FALSE)</f>
        <v>#REF!</v>
      </c>
      <c r="V595" s="62" t="e">
        <f>HLOOKUP("Strap",#REF!,MATCH($A595,#REF!,0),FALSE)</f>
        <v>#REF!</v>
      </c>
      <c r="W595" s="62"/>
      <c r="X595" s="62"/>
      <c r="Y595" s="62"/>
      <c r="Z595" s="47"/>
      <c r="AA595" s="47" t="e">
        <f>HLOOKUP("Pad type",#REF!,MATCH($A595,#REF!,0),FALSE)</f>
        <v>#REF!</v>
      </c>
      <c r="AB595" s="63"/>
      <c r="AC595" s="63" t="e">
        <f>HLOOKUP("POR Pin State",#REF!,MATCH($A595,#REF!,0),FALSE)</f>
        <v>#REF!</v>
      </c>
      <c r="AD595" s="207"/>
      <c r="AE595" s="208"/>
      <c r="AF595" s="208"/>
      <c r="AG595" s="208"/>
      <c r="AH595" s="209"/>
      <c r="AI595" s="209"/>
      <c r="AJ595" s="210"/>
      <c r="AK595" s="210"/>
      <c r="AL595" s="210"/>
      <c r="AM595" s="210"/>
      <c r="AN595" s="210"/>
      <c r="AO595" s="210"/>
      <c r="AP595" s="210"/>
      <c r="AQ595" s="215" t="s">
        <v>1369</v>
      </c>
      <c r="AR595" s="105"/>
      <c r="AS595" s="105"/>
      <c r="AT595" s="105"/>
      <c r="AU595" s="105"/>
      <c r="AV595" s="105"/>
      <c r="AW595" s="105"/>
      <c r="AX595" s="105"/>
      <c r="AY595" s="105"/>
      <c r="AZ595" s="105"/>
      <c r="BA595" s="105"/>
      <c r="BB595" s="218"/>
      <c r="BC595" s="105"/>
      <c r="BD595" s="250"/>
      <c r="BE595" s="252" t="s">
        <v>1370</v>
      </c>
      <c r="BF595" s="147" t="e">
        <f>VLOOKUP($A595,#REF!,34,FALSE)</f>
        <v>#REF!</v>
      </c>
      <c r="BG595" s="148" t="e">
        <f>VLOOKUP($A595,#REF!,22,FALSE)</f>
        <v>#REF!</v>
      </c>
      <c r="BH595" s="149"/>
    </row>
    <row r="596" s="5" customFormat="1" ht="12.95" customHeight="1" spans="1:60">
      <c r="A596" s="48" t="s">
        <v>1371</v>
      </c>
      <c r="B596" s="38" t="e">
        <f>VLOOKUP($A596,#REF!,34,FALSE)</f>
        <v>#REF!</v>
      </c>
      <c r="C596" s="39" t="str">
        <f t="shared" si="181"/>
        <v>unused_DDR_XM0_B6DMI</v>
      </c>
      <c r="D596" s="40" t="e">
        <f>IF(LEN(VLOOKUP($A596,#REF!,8,FALSE)),LEFT(VLOOKUP($A596,#REF!,8,FALSE),LEN(VLOOKUP($A596,#REF!,8,FALSE))-2),"")</f>
        <v>#REF!</v>
      </c>
      <c r="E596" s="41" t="e">
        <f>IF(LEN(VLOOKUP($A596,#REF!,4,FALSE)),IF(INDEX(#REF!,MATCH($A596,#REF!,0),1),LEFT(VLOOKUP($A596,#REF!,4,FALSE),LEN(VLOOKUP($A596,#REF!,4,FALSE))-2),CONCATENATE(LEFT(VLOOKUP($A596,#REF!,4,FALSE),LEN(VLOOKUP($A596,#REF!,4,FALSE))-2),"*")),"")</f>
        <v>#REF!</v>
      </c>
      <c r="F596" s="42" t="e">
        <f>IF(LEN(VLOOKUP($A596,#REF!,5,FALSE)),IF(INDEX(#REF!,MATCH($A596,#REF!,0),2),LEFT(VLOOKUP($A596,#REF!,5,FALSE),LEN(VLOOKUP($A596,#REF!,5,FALSE))-2),CONCATENATE(LEFT(VLOOKUP($A596,#REF!,5,FALSE),LEN(VLOOKUP($A596,#REF!,5,FALSE))-2),"*")),"")</f>
        <v>#REF!</v>
      </c>
      <c r="G596" s="42" t="e">
        <f>IF(LEN(VLOOKUP($A596,#REF!,6,FALSE)),IF(INDEX(#REF!,MATCH($A596,#REF!,0),3),LEFT(VLOOKUP($A596,#REF!,6,FALSE),LEN(VLOOKUP($A596,#REF!,6,FALSE))-2),CONCATENATE(LEFT(VLOOKUP($A596,#REF!,6,FALSE),LEN(VLOOKUP($A596,#REF!,6,FALSE))-2),"*")),"")</f>
        <v>#REF!</v>
      </c>
      <c r="H596" s="43" t="e">
        <f>IF(LEN(VLOOKUP($A596,#REF!,7,FALSE)),IF(INDEX(#REF!,MATCH($A596,#REF!,0),4),LEFT(VLOOKUP($A596,#REF!,7,FALSE),LEN(VLOOKUP($A596,#REF!,7,FALSE))-2),CONCATENATE(LEFT(VLOOKUP($A596,#REF!,7,FALSE),LEN(VLOOKUP($A596,#REF!,7,FALSE))-2),"*")),"")</f>
        <v>#REF!</v>
      </c>
      <c r="I596" s="54" t="e">
        <f>IF(LEN(VLOOKUP($A596,#REF!,8,FALSE)),UPPER(RIGHT(VLOOKUP($A596,#REF!,8,FALSE),1)),"")</f>
        <v>#REF!</v>
      </c>
      <c r="J596" s="42" t="e">
        <f>IF(LEN(VLOOKUP($A596,#REF!,4,FALSE)),UPPER(RIGHT(VLOOKUP($A596,#REF!,4,FALSE),1)),"")</f>
        <v>#REF!</v>
      </c>
      <c r="K596" s="42" t="e">
        <f>IF(LEN(VLOOKUP($A596,#REF!,5,FALSE)),UPPER(RIGHT(VLOOKUP($A596,#REF!,5,FALSE),1)),"")</f>
        <v>#REF!</v>
      </c>
      <c r="L596" s="42" t="e">
        <f>IF(LEN(VLOOKUP($A596,#REF!,6,FALSE)),UPPER(RIGHT(VLOOKUP($A596,#REF!,6,FALSE),1)),"")</f>
        <v>#REF!</v>
      </c>
      <c r="M596" s="43" t="e">
        <f>IF(LEN(VLOOKUP($A596,#REF!,7,FALSE)),UPPER(RIGHT(VLOOKUP($A596,#REF!,7,FALSE),1)),"")</f>
        <v>#REF!</v>
      </c>
      <c r="N596" s="206"/>
      <c r="O596" s="206"/>
      <c r="P596" s="206"/>
      <c r="Q596" s="206"/>
      <c r="R596" s="206"/>
      <c r="S596" s="63" t="e">
        <f>HLOOKUP("Device Tree Pin Name",#REF!,MATCH($A596,#REF!,0),FALSE)</f>
        <v>#REF!</v>
      </c>
      <c r="T596" s="47" t="e">
        <f>HLOOKUP("power rail",#REF!,MATCH($A596,#REF!,0),FALSE)</f>
        <v>#REF!</v>
      </c>
      <c r="U596" s="62" t="e">
        <f>HLOOKUP("Wake Capable",#REF!,MATCH($A596,#REF!,0),FALSE)</f>
        <v>#REF!</v>
      </c>
      <c r="V596" s="62" t="e">
        <f>HLOOKUP("Strap",#REF!,MATCH($A596,#REF!,0),FALSE)</f>
        <v>#REF!</v>
      </c>
      <c r="W596" s="62"/>
      <c r="X596" s="62"/>
      <c r="Y596" s="62"/>
      <c r="Z596" s="47"/>
      <c r="AA596" s="47" t="e">
        <f>HLOOKUP("Pad type",#REF!,MATCH($A596,#REF!,0),FALSE)</f>
        <v>#REF!</v>
      </c>
      <c r="AB596" s="63"/>
      <c r="AC596" s="63" t="e">
        <f>HLOOKUP("POR Pin State",#REF!,MATCH($A596,#REF!,0),FALSE)</f>
        <v>#REF!</v>
      </c>
      <c r="AD596" s="207"/>
      <c r="AE596" s="208"/>
      <c r="AF596" s="208"/>
      <c r="AG596" s="208"/>
      <c r="AH596" s="209"/>
      <c r="AI596" s="209"/>
      <c r="AJ596" s="210"/>
      <c r="AK596" s="210"/>
      <c r="AL596" s="210"/>
      <c r="AM596" s="210"/>
      <c r="AN596" s="210"/>
      <c r="AO596" s="210"/>
      <c r="AP596" s="210"/>
      <c r="AQ596" s="215" t="s">
        <v>1371</v>
      </c>
      <c r="AR596" s="105"/>
      <c r="AS596" s="105"/>
      <c r="AT596" s="105"/>
      <c r="AU596" s="105"/>
      <c r="AV596" s="105"/>
      <c r="AW596" s="105"/>
      <c r="AX596" s="105"/>
      <c r="AY596" s="105"/>
      <c r="AZ596" s="105"/>
      <c r="BA596" s="105"/>
      <c r="BB596" s="218"/>
      <c r="BC596" s="105"/>
      <c r="BD596" s="250"/>
      <c r="BE596" s="252" t="s">
        <v>1372</v>
      </c>
      <c r="BF596" s="147" t="e">
        <f>VLOOKUP($A596,#REF!,34,FALSE)</f>
        <v>#REF!</v>
      </c>
      <c r="BG596" s="148" t="e">
        <f>VLOOKUP($A596,#REF!,22,FALSE)</f>
        <v>#REF!</v>
      </c>
      <c r="BH596" s="149"/>
    </row>
    <row r="597" s="5" customFormat="1" ht="12.95" customHeight="1" spans="1:60">
      <c r="A597" s="48" t="s">
        <v>1373</v>
      </c>
      <c r="B597" s="38" t="e">
        <f>VLOOKUP($A597,#REF!,34,FALSE)</f>
        <v>#REF!</v>
      </c>
      <c r="C597" s="39" t="str">
        <f t="shared" si="181"/>
        <v>unused_DDR_XM0_B6WCK_P</v>
      </c>
      <c r="D597" s="40" t="e">
        <f>IF(LEN(VLOOKUP($A597,#REF!,8,FALSE)),LEFT(VLOOKUP($A597,#REF!,8,FALSE),LEN(VLOOKUP($A597,#REF!,8,FALSE))-2),"")</f>
        <v>#REF!</v>
      </c>
      <c r="E597" s="41" t="e">
        <f>IF(LEN(VLOOKUP($A597,#REF!,4,FALSE)),IF(INDEX(#REF!,MATCH($A597,#REF!,0),1),LEFT(VLOOKUP($A597,#REF!,4,FALSE),LEN(VLOOKUP($A597,#REF!,4,FALSE))-2),CONCATENATE(LEFT(VLOOKUP($A597,#REF!,4,FALSE),LEN(VLOOKUP($A597,#REF!,4,FALSE))-2),"*")),"")</f>
        <v>#REF!</v>
      </c>
      <c r="F597" s="42" t="e">
        <f>IF(LEN(VLOOKUP($A597,#REF!,5,FALSE)),IF(INDEX(#REF!,MATCH($A597,#REF!,0),2),LEFT(VLOOKUP($A597,#REF!,5,FALSE),LEN(VLOOKUP($A597,#REF!,5,FALSE))-2),CONCATENATE(LEFT(VLOOKUP($A597,#REF!,5,FALSE),LEN(VLOOKUP($A597,#REF!,5,FALSE))-2),"*")),"")</f>
        <v>#REF!</v>
      </c>
      <c r="G597" s="42" t="e">
        <f>IF(LEN(VLOOKUP($A597,#REF!,6,FALSE)),IF(INDEX(#REF!,MATCH($A597,#REF!,0),3),LEFT(VLOOKUP($A597,#REF!,6,FALSE),LEN(VLOOKUP($A597,#REF!,6,FALSE))-2),CONCATENATE(LEFT(VLOOKUP($A597,#REF!,6,FALSE),LEN(VLOOKUP($A597,#REF!,6,FALSE))-2),"*")),"")</f>
        <v>#REF!</v>
      </c>
      <c r="H597" s="43" t="e">
        <f>IF(LEN(VLOOKUP($A597,#REF!,7,FALSE)),IF(INDEX(#REF!,MATCH($A597,#REF!,0),4),LEFT(VLOOKUP($A597,#REF!,7,FALSE),LEN(VLOOKUP($A597,#REF!,7,FALSE))-2),CONCATENATE(LEFT(VLOOKUP($A597,#REF!,7,FALSE),LEN(VLOOKUP($A597,#REF!,7,FALSE))-2),"*")),"")</f>
        <v>#REF!</v>
      </c>
      <c r="I597" s="54" t="e">
        <f>IF(LEN(VLOOKUP($A597,#REF!,8,FALSE)),UPPER(RIGHT(VLOOKUP($A597,#REF!,8,FALSE),1)),"")</f>
        <v>#REF!</v>
      </c>
      <c r="J597" s="42" t="e">
        <f>IF(LEN(VLOOKUP($A597,#REF!,4,FALSE)),UPPER(RIGHT(VLOOKUP($A597,#REF!,4,FALSE),1)),"")</f>
        <v>#REF!</v>
      </c>
      <c r="K597" s="42" t="e">
        <f>IF(LEN(VLOOKUP($A597,#REF!,5,FALSE)),UPPER(RIGHT(VLOOKUP($A597,#REF!,5,FALSE),1)),"")</f>
        <v>#REF!</v>
      </c>
      <c r="L597" s="42" t="e">
        <f>IF(LEN(VLOOKUP($A597,#REF!,6,FALSE)),UPPER(RIGHT(VLOOKUP($A597,#REF!,6,FALSE),1)),"")</f>
        <v>#REF!</v>
      </c>
      <c r="M597" s="43" t="e">
        <f>IF(LEN(VLOOKUP($A597,#REF!,7,FALSE)),UPPER(RIGHT(VLOOKUP($A597,#REF!,7,FALSE),1)),"")</f>
        <v>#REF!</v>
      </c>
      <c r="N597" s="206"/>
      <c r="O597" s="206"/>
      <c r="P597" s="206"/>
      <c r="Q597" s="206"/>
      <c r="R597" s="206"/>
      <c r="S597" s="63" t="e">
        <f>HLOOKUP("Device Tree Pin Name",#REF!,MATCH($A597,#REF!,0),FALSE)</f>
        <v>#REF!</v>
      </c>
      <c r="T597" s="47" t="e">
        <f>HLOOKUP("power rail",#REF!,MATCH($A597,#REF!,0),FALSE)</f>
        <v>#REF!</v>
      </c>
      <c r="U597" s="62" t="e">
        <f>HLOOKUP("Wake Capable",#REF!,MATCH($A597,#REF!,0),FALSE)</f>
        <v>#REF!</v>
      </c>
      <c r="V597" s="62" t="e">
        <f>HLOOKUP("Strap",#REF!,MATCH($A597,#REF!,0),FALSE)</f>
        <v>#REF!</v>
      </c>
      <c r="W597" s="62"/>
      <c r="X597" s="62"/>
      <c r="Y597" s="62"/>
      <c r="Z597" s="47"/>
      <c r="AA597" s="47" t="e">
        <f>HLOOKUP("Pad type",#REF!,MATCH($A597,#REF!,0),FALSE)</f>
        <v>#REF!</v>
      </c>
      <c r="AB597" s="63"/>
      <c r="AC597" s="63" t="e">
        <f>HLOOKUP("POR Pin State",#REF!,MATCH($A597,#REF!,0),FALSE)</f>
        <v>#REF!</v>
      </c>
      <c r="AD597" s="207"/>
      <c r="AE597" s="208"/>
      <c r="AF597" s="208"/>
      <c r="AG597" s="208"/>
      <c r="AH597" s="209"/>
      <c r="AI597" s="209"/>
      <c r="AJ597" s="210"/>
      <c r="AK597" s="210"/>
      <c r="AL597" s="210"/>
      <c r="AM597" s="210"/>
      <c r="AN597" s="210"/>
      <c r="AO597" s="210"/>
      <c r="AP597" s="210"/>
      <c r="AQ597" s="215" t="s">
        <v>1373</v>
      </c>
      <c r="AR597" s="105"/>
      <c r="AS597" s="105"/>
      <c r="AT597" s="105"/>
      <c r="AU597" s="105"/>
      <c r="AV597" s="105"/>
      <c r="AW597" s="105"/>
      <c r="AX597" s="105"/>
      <c r="AY597" s="105"/>
      <c r="AZ597" s="105"/>
      <c r="BA597" s="105"/>
      <c r="BB597" s="218"/>
      <c r="BC597" s="105"/>
      <c r="BD597" s="250"/>
      <c r="BE597" s="252" t="s">
        <v>1374</v>
      </c>
      <c r="BF597" s="147" t="e">
        <f>VLOOKUP($A597,#REF!,34,FALSE)</f>
        <v>#REF!</v>
      </c>
      <c r="BG597" s="148" t="e">
        <f>VLOOKUP($A597,#REF!,22,FALSE)</f>
        <v>#REF!</v>
      </c>
      <c r="BH597" s="149"/>
    </row>
    <row r="598" s="5" customFormat="1" ht="12.95" customHeight="1" spans="1:60">
      <c r="A598" s="48" t="s">
        <v>1375</v>
      </c>
      <c r="B598" s="38" t="e">
        <f>VLOOKUP($A598,#REF!,34,FALSE)</f>
        <v>#REF!</v>
      </c>
      <c r="C598" s="39" t="str">
        <f t="shared" si="181"/>
        <v>unused_DDR_XM0_B6WCK_N</v>
      </c>
      <c r="D598" s="40" t="e">
        <f>IF(LEN(VLOOKUP($A598,#REF!,8,FALSE)),LEFT(VLOOKUP($A598,#REF!,8,FALSE),LEN(VLOOKUP($A598,#REF!,8,FALSE))-2),"")</f>
        <v>#REF!</v>
      </c>
      <c r="E598" s="41" t="e">
        <f>IF(LEN(VLOOKUP($A598,#REF!,4,FALSE)),IF(INDEX(#REF!,MATCH($A598,#REF!,0),1),LEFT(VLOOKUP($A598,#REF!,4,FALSE),LEN(VLOOKUP($A598,#REF!,4,FALSE))-2),CONCATENATE(LEFT(VLOOKUP($A598,#REF!,4,FALSE),LEN(VLOOKUP($A598,#REF!,4,FALSE))-2),"*")),"")</f>
        <v>#REF!</v>
      </c>
      <c r="F598" s="42" t="e">
        <f>IF(LEN(VLOOKUP($A598,#REF!,5,FALSE)),IF(INDEX(#REF!,MATCH($A598,#REF!,0),2),LEFT(VLOOKUP($A598,#REF!,5,FALSE),LEN(VLOOKUP($A598,#REF!,5,FALSE))-2),CONCATENATE(LEFT(VLOOKUP($A598,#REF!,5,FALSE),LEN(VLOOKUP($A598,#REF!,5,FALSE))-2),"*")),"")</f>
        <v>#REF!</v>
      </c>
      <c r="G598" s="42" t="e">
        <f>IF(LEN(VLOOKUP($A598,#REF!,6,FALSE)),IF(INDEX(#REF!,MATCH($A598,#REF!,0),3),LEFT(VLOOKUP($A598,#REF!,6,FALSE),LEN(VLOOKUP($A598,#REF!,6,FALSE))-2),CONCATENATE(LEFT(VLOOKUP($A598,#REF!,6,FALSE),LEN(VLOOKUP($A598,#REF!,6,FALSE))-2),"*")),"")</f>
        <v>#REF!</v>
      </c>
      <c r="H598" s="43" t="e">
        <f>IF(LEN(VLOOKUP($A598,#REF!,7,FALSE)),IF(INDEX(#REF!,MATCH($A598,#REF!,0),4),LEFT(VLOOKUP($A598,#REF!,7,FALSE),LEN(VLOOKUP($A598,#REF!,7,FALSE))-2),CONCATENATE(LEFT(VLOOKUP($A598,#REF!,7,FALSE),LEN(VLOOKUP($A598,#REF!,7,FALSE))-2),"*")),"")</f>
        <v>#REF!</v>
      </c>
      <c r="I598" s="54" t="e">
        <f>IF(LEN(VLOOKUP($A598,#REF!,8,FALSE)),UPPER(RIGHT(VLOOKUP($A598,#REF!,8,FALSE),1)),"")</f>
        <v>#REF!</v>
      </c>
      <c r="J598" s="42" t="e">
        <f>IF(LEN(VLOOKUP($A598,#REF!,4,FALSE)),UPPER(RIGHT(VLOOKUP($A598,#REF!,4,FALSE),1)),"")</f>
        <v>#REF!</v>
      </c>
      <c r="K598" s="42" t="e">
        <f>IF(LEN(VLOOKUP($A598,#REF!,5,FALSE)),UPPER(RIGHT(VLOOKUP($A598,#REF!,5,FALSE),1)),"")</f>
        <v>#REF!</v>
      </c>
      <c r="L598" s="42" t="e">
        <f>IF(LEN(VLOOKUP($A598,#REF!,6,FALSE)),UPPER(RIGHT(VLOOKUP($A598,#REF!,6,FALSE),1)),"")</f>
        <v>#REF!</v>
      </c>
      <c r="M598" s="43" t="e">
        <f>IF(LEN(VLOOKUP($A598,#REF!,7,FALSE)),UPPER(RIGHT(VLOOKUP($A598,#REF!,7,FALSE),1)),"")</f>
        <v>#REF!</v>
      </c>
      <c r="N598" s="206"/>
      <c r="O598" s="206"/>
      <c r="P598" s="206"/>
      <c r="Q598" s="206"/>
      <c r="R598" s="206"/>
      <c r="S598" s="63" t="e">
        <f>HLOOKUP("Device Tree Pin Name",#REF!,MATCH($A598,#REF!,0),FALSE)</f>
        <v>#REF!</v>
      </c>
      <c r="T598" s="47" t="e">
        <f>HLOOKUP("power rail",#REF!,MATCH($A598,#REF!,0),FALSE)</f>
        <v>#REF!</v>
      </c>
      <c r="U598" s="62" t="e">
        <f>HLOOKUP("Wake Capable",#REF!,MATCH($A598,#REF!,0),FALSE)</f>
        <v>#REF!</v>
      </c>
      <c r="V598" s="62" t="e">
        <f>HLOOKUP("Strap",#REF!,MATCH($A598,#REF!,0),FALSE)</f>
        <v>#REF!</v>
      </c>
      <c r="W598" s="62"/>
      <c r="X598" s="62"/>
      <c r="Y598" s="62"/>
      <c r="Z598" s="47"/>
      <c r="AA598" s="47" t="e">
        <f>HLOOKUP("Pad type",#REF!,MATCH($A598,#REF!,0),FALSE)</f>
        <v>#REF!</v>
      </c>
      <c r="AB598" s="63"/>
      <c r="AC598" s="63" t="e">
        <f>HLOOKUP("POR Pin State",#REF!,MATCH($A598,#REF!,0),FALSE)</f>
        <v>#REF!</v>
      </c>
      <c r="AD598" s="207"/>
      <c r="AE598" s="208"/>
      <c r="AF598" s="208"/>
      <c r="AG598" s="208"/>
      <c r="AH598" s="209"/>
      <c r="AI598" s="209"/>
      <c r="AJ598" s="210"/>
      <c r="AK598" s="210"/>
      <c r="AL598" s="210"/>
      <c r="AM598" s="210"/>
      <c r="AN598" s="210"/>
      <c r="AO598" s="210"/>
      <c r="AP598" s="210"/>
      <c r="AQ598" s="215" t="s">
        <v>1375</v>
      </c>
      <c r="AR598" s="105"/>
      <c r="AS598" s="105"/>
      <c r="AT598" s="105"/>
      <c r="AU598" s="105"/>
      <c r="AV598" s="105"/>
      <c r="AW598" s="105"/>
      <c r="AX598" s="105"/>
      <c r="AY598" s="105"/>
      <c r="AZ598" s="105"/>
      <c r="BA598" s="105"/>
      <c r="BB598" s="218"/>
      <c r="BC598" s="105"/>
      <c r="BD598" s="250"/>
      <c r="BE598" s="252" t="s">
        <v>1376</v>
      </c>
      <c r="BF598" s="147" t="e">
        <f>VLOOKUP($A598,#REF!,34,FALSE)</f>
        <v>#REF!</v>
      </c>
      <c r="BG598" s="148" t="e">
        <f>VLOOKUP($A598,#REF!,22,FALSE)</f>
        <v>#REF!</v>
      </c>
      <c r="BH598" s="149"/>
    </row>
    <row r="599" s="5" customFormat="1" ht="12.95" customHeight="1" spans="1:60">
      <c r="A599" s="48" t="s">
        <v>1377</v>
      </c>
      <c r="B599" s="38" t="e">
        <f>VLOOKUP($A599,#REF!,34,FALSE)</f>
        <v>#REF!</v>
      </c>
      <c r="C599" s="39" t="str">
        <f t="shared" si="181"/>
        <v>unused_DDR_XM0_B6RDQS_P</v>
      </c>
      <c r="D599" s="40" t="e">
        <f>IF(LEN(VLOOKUP($A599,#REF!,8,FALSE)),LEFT(VLOOKUP($A599,#REF!,8,FALSE),LEN(VLOOKUP($A599,#REF!,8,FALSE))-2),"")</f>
        <v>#REF!</v>
      </c>
      <c r="E599" s="41" t="e">
        <f>IF(LEN(VLOOKUP($A599,#REF!,4,FALSE)),IF(INDEX(#REF!,MATCH($A599,#REF!,0),1),LEFT(VLOOKUP($A599,#REF!,4,FALSE),LEN(VLOOKUP($A599,#REF!,4,FALSE))-2),CONCATENATE(LEFT(VLOOKUP($A599,#REF!,4,FALSE),LEN(VLOOKUP($A599,#REF!,4,FALSE))-2),"*")),"")</f>
        <v>#REF!</v>
      </c>
      <c r="F599" s="42" t="e">
        <f>IF(LEN(VLOOKUP($A599,#REF!,5,FALSE)),IF(INDEX(#REF!,MATCH($A599,#REF!,0),2),LEFT(VLOOKUP($A599,#REF!,5,FALSE),LEN(VLOOKUP($A599,#REF!,5,FALSE))-2),CONCATENATE(LEFT(VLOOKUP($A599,#REF!,5,FALSE),LEN(VLOOKUP($A599,#REF!,5,FALSE))-2),"*")),"")</f>
        <v>#REF!</v>
      </c>
      <c r="G599" s="42" t="e">
        <f>IF(LEN(VLOOKUP($A599,#REF!,6,FALSE)),IF(INDEX(#REF!,MATCH($A599,#REF!,0),3),LEFT(VLOOKUP($A599,#REF!,6,FALSE),LEN(VLOOKUP($A599,#REF!,6,FALSE))-2),CONCATENATE(LEFT(VLOOKUP($A599,#REF!,6,FALSE),LEN(VLOOKUP($A599,#REF!,6,FALSE))-2),"*")),"")</f>
        <v>#REF!</v>
      </c>
      <c r="H599" s="43" t="e">
        <f>IF(LEN(VLOOKUP($A599,#REF!,7,FALSE)),IF(INDEX(#REF!,MATCH($A599,#REF!,0),4),LEFT(VLOOKUP($A599,#REF!,7,FALSE),LEN(VLOOKUP($A599,#REF!,7,FALSE))-2),CONCATENATE(LEFT(VLOOKUP($A599,#REF!,7,FALSE),LEN(VLOOKUP($A599,#REF!,7,FALSE))-2),"*")),"")</f>
        <v>#REF!</v>
      </c>
      <c r="I599" s="54" t="e">
        <f>IF(LEN(VLOOKUP($A599,#REF!,8,FALSE)),UPPER(RIGHT(VLOOKUP($A599,#REF!,8,FALSE),1)),"")</f>
        <v>#REF!</v>
      </c>
      <c r="J599" s="42" t="e">
        <f>IF(LEN(VLOOKUP($A599,#REF!,4,FALSE)),UPPER(RIGHT(VLOOKUP($A599,#REF!,4,FALSE),1)),"")</f>
        <v>#REF!</v>
      </c>
      <c r="K599" s="42" t="e">
        <f>IF(LEN(VLOOKUP($A599,#REF!,5,FALSE)),UPPER(RIGHT(VLOOKUP($A599,#REF!,5,FALSE),1)),"")</f>
        <v>#REF!</v>
      </c>
      <c r="L599" s="42" t="e">
        <f>IF(LEN(VLOOKUP($A599,#REF!,6,FALSE)),UPPER(RIGHT(VLOOKUP($A599,#REF!,6,FALSE),1)),"")</f>
        <v>#REF!</v>
      </c>
      <c r="M599" s="43" t="e">
        <f>IF(LEN(VLOOKUP($A599,#REF!,7,FALSE)),UPPER(RIGHT(VLOOKUP($A599,#REF!,7,FALSE),1)),"")</f>
        <v>#REF!</v>
      </c>
      <c r="N599" s="206"/>
      <c r="O599" s="206"/>
      <c r="P599" s="206"/>
      <c r="Q599" s="206"/>
      <c r="R599" s="206"/>
      <c r="S599" s="63" t="e">
        <f>HLOOKUP("Device Tree Pin Name",#REF!,MATCH($A599,#REF!,0),FALSE)</f>
        <v>#REF!</v>
      </c>
      <c r="T599" s="47" t="e">
        <f>HLOOKUP("power rail",#REF!,MATCH($A599,#REF!,0),FALSE)</f>
        <v>#REF!</v>
      </c>
      <c r="U599" s="62" t="e">
        <f>HLOOKUP("Wake Capable",#REF!,MATCH($A599,#REF!,0),FALSE)</f>
        <v>#REF!</v>
      </c>
      <c r="V599" s="62" t="e">
        <f>HLOOKUP("Strap",#REF!,MATCH($A599,#REF!,0),FALSE)</f>
        <v>#REF!</v>
      </c>
      <c r="W599" s="62"/>
      <c r="X599" s="62"/>
      <c r="Y599" s="62"/>
      <c r="Z599" s="47"/>
      <c r="AA599" s="47" t="e">
        <f>HLOOKUP("Pad type",#REF!,MATCH($A599,#REF!,0),FALSE)</f>
        <v>#REF!</v>
      </c>
      <c r="AB599" s="63"/>
      <c r="AC599" s="63" t="e">
        <f>HLOOKUP("POR Pin State",#REF!,MATCH($A599,#REF!,0),FALSE)</f>
        <v>#REF!</v>
      </c>
      <c r="AD599" s="207"/>
      <c r="AE599" s="208"/>
      <c r="AF599" s="208"/>
      <c r="AG599" s="208"/>
      <c r="AH599" s="209"/>
      <c r="AI599" s="209"/>
      <c r="AJ599" s="210"/>
      <c r="AK599" s="210"/>
      <c r="AL599" s="210"/>
      <c r="AM599" s="210"/>
      <c r="AN599" s="210"/>
      <c r="AO599" s="210"/>
      <c r="AP599" s="210"/>
      <c r="AQ599" s="215" t="s">
        <v>1377</v>
      </c>
      <c r="AR599" s="105"/>
      <c r="AS599" s="105"/>
      <c r="AT599" s="105"/>
      <c r="AU599" s="105"/>
      <c r="AV599" s="105"/>
      <c r="AW599" s="105"/>
      <c r="AX599" s="105"/>
      <c r="AY599" s="105"/>
      <c r="AZ599" s="105"/>
      <c r="BA599" s="105"/>
      <c r="BB599" s="218"/>
      <c r="BC599" s="105"/>
      <c r="BD599" s="250"/>
      <c r="BE599" s="252" t="s">
        <v>1378</v>
      </c>
      <c r="BF599" s="147" t="e">
        <f>VLOOKUP($A599,#REF!,34,FALSE)</f>
        <v>#REF!</v>
      </c>
      <c r="BG599" s="148" t="e">
        <f>VLOOKUP($A599,#REF!,22,FALSE)</f>
        <v>#REF!</v>
      </c>
      <c r="BH599" s="149"/>
    </row>
    <row r="600" s="5" customFormat="1" ht="12.95" customHeight="1" spans="1:60">
      <c r="A600" s="48" t="s">
        <v>1379</v>
      </c>
      <c r="B600" s="38" t="e">
        <f>VLOOKUP($A600,#REF!,34,FALSE)</f>
        <v>#REF!</v>
      </c>
      <c r="C600" s="39" t="str">
        <f t="shared" si="181"/>
        <v>unused_DDR_XM0_B6RDQS_N</v>
      </c>
      <c r="D600" s="40" t="e">
        <f>IF(LEN(VLOOKUP($A600,#REF!,8,FALSE)),LEFT(VLOOKUP($A600,#REF!,8,FALSE),LEN(VLOOKUP($A600,#REF!,8,FALSE))-2),"")</f>
        <v>#REF!</v>
      </c>
      <c r="E600" s="41" t="e">
        <f>IF(LEN(VLOOKUP($A600,#REF!,4,FALSE)),IF(INDEX(#REF!,MATCH($A600,#REF!,0),1),LEFT(VLOOKUP($A600,#REF!,4,FALSE),LEN(VLOOKUP($A600,#REF!,4,FALSE))-2),CONCATENATE(LEFT(VLOOKUP($A600,#REF!,4,FALSE),LEN(VLOOKUP($A600,#REF!,4,FALSE))-2),"*")),"")</f>
        <v>#REF!</v>
      </c>
      <c r="F600" s="42" t="e">
        <f>IF(LEN(VLOOKUP($A600,#REF!,5,FALSE)),IF(INDEX(#REF!,MATCH($A600,#REF!,0),2),LEFT(VLOOKUP($A600,#REF!,5,FALSE),LEN(VLOOKUP($A600,#REF!,5,FALSE))-2),CONCATENATE(LEFT(VLOOKUP($A600,#REF!,5,FALSE),LEN(VLOOKUP($A600,#REF!,5,FALSE))-2),"*")),"")</f>
        <v>#REF!</v>
      </c>
      <c r="G600" s="42" t="e">
        <f>IF(LEN(VLOOKUP($A600,#REF!,6,FALSE)),IF(INDEX(#REF!,MATCH($A600,#REF!,0),3),LEFT(VLOOKUP($A600,#REF!,6,FALSE),LEN(VLOOKUP($A600,#REF!,6,FALSE))-2),CONCATENATE(LEFT(VLOOKUP($A600,#REF!,6,FALSE),LEN(VLOOKUP($A600,#REF!,6,FALSE))-2),"*")),"")</f>
        <v>#REF!</v>
      </c>
      <c r="H600" s="43" t="e">
        <f>IF(LEN(VLOOKUP($A600,#REF!,7,FALSE)),IF(INDEX(#REF!,MATCH($A600,#REF!,0),4),LEFT(VLOOKUP($A600,#REF!,7,FALSE),LEN(VLOOKUP($A600,#REF!,7,FALSE))-2),CONCATENATE(LEFT(VLOOKUP($A600,#REF!,7,FALSE),LEN(VLOOKUP($A600,#REF!,7,FALSE))-2),"*")),"")</f>
        <v>#REF!</v>
      </c>
      <c r="I600" s="54" t="e">
        <f>IF(LEN(VLOOKUP($A600,#REF!,8,FALSE)),UPPER(RIGHT(VLOOKUP($A600,#REF!,8,FALSE),1)),"")</f>
        <v>#REF!</v>
      </c>
      <c r="J600" s="42" t="e">
        <f>IF(LEN(VLOOKUP($A600,#REF!,4,FALSE)),UPPER(RIGHT(VLOOKUP($A600,#REF!,4,FALSE),1)),"")</f>
        <v>#REF!</v>
      </c>
      <c r="K600" s="42" t="e">
        <f>IF(LEN(VLOOKUP($A600,#REF!,5,FALSE)),UPPER(RIGHT(VLOOKUP($A600,#REF!,5,FALSE),1)),"")</f>
        <v>#REF!</v>
      </c>
      <c r="L600" s="42" t="e">
        <f>IF(LEN(VLOOKUP($A600,#REF!,6,FALSE)),UPPER(RIGHT(VLOOKUP($A600,#REF!,6,FALSE),1)),"")</f>
        <v>#REF!</v>
      </c>
      <c r="M600" s="43" t="e">
        <f>IF(LEN(VLOOKUP($A600,#REF!,7,FALSE)),UPPER(RIGHT(VLOOKUP($A600,#REF!,7,FALSE),1)),"")</f>
        <v>#REF!</v>
      </c>
      <c r="N600" s="206"/>
      <c r="O600" s="206"/>
      <c r="P600" s="206"/>
      <c r="Q600" s="206"/>
      <c r="R600" s="206"/>
      <c r="S600" s="63" t="e">
        <f>HLOOKUP("Device Tree Pin Name",#REF!,MATCH($A600,#REF!,0),FALSE)</f>
        <v>#REF!</v>
      </c>
      <c r="T600" s="47" t="e">
        <f>HLOOKUP("power rail",#REF!,MATCH($A600,#REF!,0),FALSE)</f>
        <v>#REF!</v>
      </c>
      <c r="U600" s="62" t="e">
        <f>HLOOKUP("Wake Capable",#REF!,MATCH($A600,#REF!,0),FALSE)</f>
        <v>#REF!</v>
      </c>
      <c r="V600" s="62" t="e">
        <f>HLOOKUP("Strap",#REF!,MATCH($A600,#REF!,0),FALSE)</f>
        <v>#REF!</v>
      </c>
      <c r="W600" s="62"/>
      <c r="X600" s="62"/>
      <c r="Y600" s="62"/>
      <c r="Z600" s="47"/>
      <c r="AA600" s="47" t="e">
        <f>HLOOKUP("Pad type",#REF!,MATCH($A600,#REF!,0),FALSE)</f>
        <v>#REF!</v>
      </c>
      <c r="AB600" s="63"/>
      <c r="AC600" s="63" t="e">
        <f>HLOOKUP("POR Pin State",#REF!,MATCH($A600,#REF!,0),FALSE)</f>
        <v>#REF!</v>
      </c>
      <c r="AD600" s="207"/>
      <c r="AE600" s="208"/>
      <c r="AF600" s="208"/>
      <c r="AG600" s="208"/>
      <c r="AH600" s="209"/>
      <c r="AI600" s="209"/>
      <c r="AJ600" s="210"/>
      <c r="AK600" s="210"/>
      <c r="AL600" s="210"/>
      <c r="AM600" s="210"/>
      <c r="AN600" s="210"/>
      <c r="AO600" s="210"/>
      <c r="AP600" s="210"/>
      <c r="AQ600" s="215" t="s">
        <v>1379</v>
      </c>
      <c r="AR600" s="105"/>
      <c r="AS600" s="105"/>
      <c r="AT600" s="105"/>
      <c r="AU600" s="105"/>
      <c r="AV600" s="105"/>
      <c r="AW600" s="105"/>
      <c r="AX600" s="105"/>
      <c r="AY600" s="105"/>
      <c r="AZ600" s="105"/>
      <c r="BA600" s="105"/>
      <c r="BB600" s="218"/>
      <c r="BC600" s="105"/>
      <c r="BD600" s="250"/>
      <c r="BE600" s="252" t="s">
        <v>1380</v>
      </c>
      <c r="BF600" s="147" t="e">
        <f>VLOOKUP($A600,#REF!,34,FALSE)</f>
        <v>#REF!</v>
      </c>
      <c r="BG600" s="148" t="e">
        <f>VLOOKUP($A600,#REF!,22,FALSE)</f>
        <v>#REF!</v>
      </c>
      <c r="BH600" s="149"/>
    </row>
    <row r="601" s="5" customFormat="1" ht="12.95" customHeight="1" spans="1:60">
      <c r="A601" s="48" t="s">
        <v>1381</v>
      </c>
      <c r="B601" s="38" t="e">
        <f>VLOOKUP($A601,#REF!,34,FALSE)</f>
        <v>#REF!</v>
      </c>
      <c r="C601" s="39" t="str">
        <f t="shared" si="181"/>
        <v>unused_DDR_XM0_B7A_CA0</v>
      </c>
      <c r="D601" s="40" t="e">
        <f>IF(LEN(VLOOKUP($A601,#REF!,8,FALSE)),LEFT(VLOOKUP($A601,#REF!,8,FALSE),LEN(VLOOKUP($A601,#REF!,8,FALSE))-2),"")</f>
        <v>#REF!</v>
      </c>
      <c r="E601" s="41" t="e">
        <f>IF(LEN(VLOOKUP($A601,#REF!,4,FALSE)),IF(INDEX(#REF!,MATCH($A601,#REF!,0),1),LEFT(VLOOKUP($A601,#REF!,4,FALSE),LEN(VLOOKUP($A601,#REF!,4,FALSE))-2),CONCATENATE(LEFT(VLOOKUP($A601,#REF!,4,FALSE),LEN(VLOOKUP($A601,#REF!,4,FALSE))-2),"*")),"")</f>
        <v>#REF!</v>
      </c>
      <c r="F601" s="42" t="e">
        <f>IF(LEN(VLOOKUP($A601,#REF!,5,FALSE)),IF(INDEX(#REF!,MATCH($A601,#REF!,0),2),LEFT(VLOOKUP($A601,#REF!,5,FALSE),LEN(VLOOKUP($A601,#REF!,5,FALSE))-2),CONCATENATE(LEFT(VLOOKUP($A601,#REF!,5,FALSE),LEN(VLOOKUP($A601,#REF!,5,FALSE))-2),"*")),"")</f>
        <v>#REF!</v>
      </c>
      <c r="G601" s="42" t="e">
        <f>IF(LEN(VLOOKUP($A601,#REF!,6,FALSE)),IF(INDEX(#REF!,MATCH($A601,#REF!,0),3),LEFT(VLOOKUP($A601,#REF!,6,FALSE),LEN(VLOOKUP($A601,#REF!,6,FALSE))-2),CONCATENATE(LEFT(VLOOKUP($A601,#REF!,6,FALSE),LEN(VLOOKUP($A601,#REF!,6,FALSE))-2),"*")),"")</f>
        <v>#REF!</v>
      </c>
      <c r="H601" s="43" t="e">
        <f>IF(LEN(VLOOKUP($A601,#REF!,7,FALSE)),IF(INDEX(#REF!,MATCH($A601,#REF!,0),4),LEFT(VLOOKUP($A601,#REF!,7,FALSE),LEN(VLOOKUP($A601,#REF!,7,FALSE))-2),CONCATENATE(LEFT(VLOOKUP($A601,#REF!,7,FALSE),LEN(VLOOKUP($A601,#REF!,7,FALSE))-2),"*")),"")</f>
        <v>#REF!</v>
      </c>
      <c r="I601" s="54" t="e">
        <f>IF(LEN(VLOOKUP($A601,#REF!,8,FALSE)),UPPER(RIGHT(VLOOKUP($A601,#REF!,8,FALSE),1)),"")</f>
        <v>#REF!</v>
      </c>
      <c r="J601" s="42" t="e">
        <f>IF(LEN(VLOOKUP($A601,#REF!,4,FALSE)),UPPER(RIGHT(VLOOKUP($A601,#REF!,4,FALSE),1)),"")</f>
        <v>#REF!</v>
      </c>
      <c r="K601" s="42" t="e">
        <f>IF(LEN(VLOOKUP($A601,#REF!,5,FALSE)),UPPER(RIGHT(VLOOKUP($A601,#REF!,5,FALSE),1)),"")</f>
        <v>#REF!</v>
      </c>
      <c r="L601" s="42" t="e">
        <f>IF(LEN(VLOOKUP($A601,#REF!,6,FALSE)),UPPER(RIGHT(VLOOKUP($A601,#REF!,6,FALSE),1)),"")</f>
        <v>#REF!</v>
      </c>
      <c r="M601" s="43" t="e">
        <f>IF(LEN(VLOOKUP($A601,#REF!,7,FALSE)),UPPER(RIGHT(VLOOKUP($A601,#REF!,7,FALSE),1)),"")</f>
        <v>#REF!</v>
      </c>
      <c r="N601" s="206"/>
      <c r="O601" s="206"/>
      <c r="P601" s="206"/>
      <c r="Q601" s="206"/>
      <c r="R601" s="206"/>
      <c r="S601" s="63" t="e">
        <f>HLOOKUP("Device Tree Pin Name",#REF!,MATCH($A601,#REF!,0),FALSE)</f>
        <v>#REF!</v>
      </c>
      <c r="T601" s="47" t="e">
        <f>HLOOKUP("power rail",#REF!,MATCH($A601,#REF!,0),FALSE)</f>
        <v>#REF!</v>
      </c>
      <c r="U601" s="62" t="e">
        <f>HLOOKUP("Wake Capable",#REF!,MATCH($A601,#REF!,0),FALSE)</f>
        <v>#REF!</v>
      </c>
      <c r="V601" s="62" t="e">
        <f>HLOOKUP("Strap",#REF!,MATCH($A601,#REF!,0),FALSE)</f>
        <v>#REF!</v>
      </c>
      <c r="W601" s="62"/>
      <c r="X601" s="62"/>
      <c r="Y601" s="62"/>
      <c r="Z601" s="47"/>
      <c r="AA601" s="47" t="e">
        <f>HLOOKUP("Pad type",#REF!,MATCH($A601,#REF!,0),FALSE)</f>
        <v>#REF!</v>
      </c>
      <c r="AB601" s="63"/>
      <c r="AC601" s="63" t="e">
        <f>HLOOKUP("POR Pin State",#REF!,MATCH($A601,#REF!,0),FALSE)</f>
        <v>#REF!</v>
      </c>
      <c r="AD601" s="207"/>
      <c r="AE601" s="208"/>
      <c r="AF601" s="208"/>
      <c r="AG601" s="208"/>
      <c r="AH601" s="209"/>
      <c r="AI601" s="209"/>
      <c r="AJ601" s="210"/>
      <c r="AK601" s="210"/>
      <c r="AL601" s="210"/>
      <c r="AM601" s="210"/>
      <c r="AN601" s="210"/>
      <c r="AO601" s="210"/>
      <c r="AP601" s="210"/>
      <c r="AQ601" s="215" t="s">
        <v>1382</v>
      </c>
      <c r="AR601" s="105"/>
      <c r="AS601" s="105"/>
      <c r="AT601" s="105"/>
      <c r="AU601" s="105"/>
      <c r="AV601" s="105"/>
      <c r="AW601" s="105"/>
      <c r="AX601" s="105"/>
      <c r="AY601" s="105"/>
      <c r="AZ601" s="105"/>
      <c r="BA601" s="105"/>
      <c r="BB601" s="218"/>
      <c r="BC601" s="105"/>
      <c r="BD601" s="250"/>
      <c r="BE601" s="252" t="s">
        <v>1383</v>
      </c>
      <c r="BF601" s="147" t="e">
        <f>VLOOKUP($A601,#REF!,34,FALSE)</f>
        <v>#REF!</v>
      </c>
      <c r="BG601" s="148" t="e">
        <f>VLOOKUP($A601,#REF!,22,FALSE)</f>
        <v>#REF!</v>
      </c>
      <c r="BH601" s="149"/>
    </row>
    <row r="602" s="5" customFormat="1" ht="12.95" customHeight="1" spans="1:60">
      <c r="A602" s="48" t="s">
        <v>1384</v>
      </c>
      <c r="B602" s="38" t="e">
        <f>VLOOKUP($A602,#REF!,34,FALSE)</f>
        <v>#REF!</v>
      </c>
      <c r="C602" s="39" t="str">
        <f t="shared" si="181"/>
        <v>unused_DDR_XM0_B7A_CA1</v>
      </c>
      <c r="D602" s="40" t="e">
        <f>IF(LEN(VLOOKUP($A602,#REF!,8,FALSE)),LEFT(VLOOKUP($A602,#REF!,8,FALSE),LEN(VLOOKUP($A602,#REF!,8,FALSE))-2),"")</f>
        <v>#REF!</v>
      </c>
      <c r="E602" s="41" t="e">
        <f>IF(LEN(VLOOKUP($A602,#REF!,4,FALSE)),IF(INDEX(#REF!,MATCH($A602,#REF!,0),1),LEFT(VLOOKUP($A602,#REF!,4,FALSE),LEN(VLOOKUP($A602,#REF!,4,FALSE))-2),CONCATENATE(LEFT(VLOOKUP($A602,#REF!,4,FALSE),LEN(VLOOKUP($A602,#REF!,4,FALSE))-2),"*")),"")</f>
        <v>#REF!</v>
      </c>
      <c r="F602" s="42" t="e">
        <f>IF(LEN(VLOOKUP($A602,#REF!,5,FALSE)),IF(INDEX(#REF!,MATCH($A602,#REF!,0),2),LEFT(VLOOKUP($A602,#REF!,5,FALSE),LEN(VLOOKUP($A602,#REF!,5,FALSE))-2),CONCATENATE(LEFT(VLOOKUP($A602,#REF!,5,FALSE),LEN(VLOOKUP($A602,#REF!,5,FALSE))-2),"*")),"")</f>
        <v>#REF!</v>
      </c>
      <c r="G602" s="42" t="e">
        <f>IF(LEN(VLOOKUP($A602,#REF!,6,FALSE)),IF(INDEX(#REF!,MATCH($A602,#REF!,0),3),LEFT(VLOOKUP($A602,#REF!,6,FALSE),LEN(VLOOKUP($A602,#REF!,6,FALSE))-2),CONCATENATE(LEFT(VLOOKUP($A602,#REF!,6,FALSE),LEN(VLOOKUP($A602,#REF!,6,FALSE))-2),"*")),"")</f>
        <v>#REF!</v>
      </c>
      <c r="H602" s="43" t="e">
        <f>IF(LEN(VLOOKUP($A602,#REF!,7,FALSE)),IF(INDEX(#REF!,MATCH($A602,#REF!,0),4),LEFT(VLOOKUP($A602,#REF!,7,FALSE),LEN(VLOOKUP($A602,#REF!,7,FALSE))-2),CONCATENATE(LEFT(VLOOKUP($A602,#REF!,7,FALSE),LEN(VLOOKUP($A602,#REF!,7,FALSE))-2),"*")),"")</f>
        <v>#REF!</v>
      </c>
      <c r="I602" s="54" t="e">
        <f>IF(LEN(VLOOKUP($A602,#REF!,8,FALSE)),UPPER(RIGHT(VLOOKUP($A602,#REF!,8,FALSE),1)),"")</f>
        <v>#REF!</v>
      </c>
      <c r="J602" s="42" t="e">
        <f>IF(LEN(VLOOKUP($A602,#REF!,4,FALSE)),UPPER(RIGHT(VLOOKUP($A602,#REF!,4,FALSE),1)),"")</f>
        <v>#REF!</v>
      </c>
      <c r="K602" s="42" t="e">
        <f>IF(LEN(VLOOKUP($A602,#REF!,5,FALSE)),UPPER(RIGHT(VLOOKUP($A602,#REF!,5,FALSE),1)),"")</f>
        <v>#REF!</v>
      </c>
      <c r="L602" s="42" t="e">
        <f>IF(LEN(VLOOKUP($A602,#REF!,6,FALSE)),UPPER(RIGHT(VLOOKUP($A602,#REF!,6,FALSE),1)),"")</f>
        <v>#REF!</v>
      </c>
      <c r="M602" s="43" t="e">
        <f>IF(LEN(VLOOKUP($A602,#REF!,7,FALSE)),UPPER(RIGHT(VLOOKUP($A602,#REF!,7,FALSE),1)),"")</f>
        <v>#REF!</v>
      </c>
      <c r="N602" s="206"/>
      <c r="O602" s="206"/>
      <c r="P602" s="206"/>
      <c r="Q602" s="206"/>
      <c r="R602" s="206"/>
      <c r="S602" s="63" t="e">
        <f>HLOOKUP("Device Tree Pin Name",#REF!,MATCH($A602,#REF!,0),FALSE)</f>
        <v>#REF!</v>
      </c>
      <c r="T602" s="47" t="e">
        <f>HLOOKUP("power rail",#REF!,MATCH($A602,#REF!,0),FALSE)</f>
        <v>#REF!</v>
      </c>
      <c r="U602" s="62" t="e">
        <f>HLOOKUP("Wake Capable",#REF!,MATCH($A602,#REF!,0),FALSE)</f>
        <v>#REF!</v>
      </c>
      <c r="V602" s="62" t="e">
        <f>HLOOKUP("Strap",#REF!,MATCH($A602,#REF!,0),FALSE)</f>
        <v>#REF!</v>
      </c>
      <c r="W602" s="62"/>
      <c r="X602" s="62"/>
      <c r="Y602" s="62"/>
      <c r="Z602" s="47"/>
      <c r="AA602" s="47" t="e">
        <f>HLOOKUP("Pad type",#REF!,MATCH($A602,#REF!,0),FALSE)</f>
        <v>#REF!</v>
      </c>
      <c r="AB602" s="63"/>
      <c r="AC602" s="63" t="e">
        <f>HLOOKUP("POR Pin State",#REF!,MATCH($A602,#REF!,0),FALSE)</f>
        <v>#REF!</v>
      </c>
      <c r="AD602" s="207"/>
      <c r="AE602" s="208"/>
      <c r="AF602" s="208"/>
      <c r="AG602" s="208"/>
      <c r="AH602" s="209"/>
      <c r="AI602" s="209"/>
      <c r="AJ602" s="210"/>
      <c r="AK602" s="210"/>
      <c r="AL602" s="210"/>
      <c r="AM602" s="210"/>
      <c r="AN602" s="210"/>
      <c r="AO602" s="210"/>
      <c r="AP602" s="210"/>
      <c r="AQ602" s="215" t="s">
        <v>1385</v>
      </c>
      <c r="AR602" s="105"/>
      <c r="AS602" s="105"/>
      <c r="AT602" s="105"/>
      <c r="AU602" s="105"/>
      <c r="AV602" s="105"/>
      <c r="AW602" s="105"/>
      <c r="AX602" s="105"/>
      <c r="AY602" s="105"/>
      <c r="AZ602" s="105"/>
      <c r="BA602" s="105"/>
      <c r="BB602" s="218"/>
      <c r="BC602" s="105"/>
      <c r="BD602" s="250"/>
      <c r="BE602" s="252" t="s">
        <v>1386</v>
      </c>
      <c r="BF602" s="147" t="e">
        <f>VLOOKUP($A602,#REF!,34,FALSE)</f>
        <v>#REF!</v>
      </c>
      <c r="BG602" s="148" t="e">
        <f>VLOOKUP($A602,#REF!,22,FALSE)</f>
        <v>#REF!</v>
      </c>
      <c r="BH602" s="149"/>
    </row>
    <row r="603" s="5" customFormat="1" ht="12.95" customHeight="1" spans="1:60">
      <c r="A603" s="48" t="s">
        <v>1387</v>
      </c>
      <c r="B603" s="38" t="e">
        <f>VLOOKUP($A603,#REF!,34,FALSE)</f>
        <v>#REF!</v>
      </c>
      <c r="C603" s="39" t="str">
        <f t="shared" si="181"/>
        <v>unused_DDR_XM0_B7A_CA2</v>
      </c>
      <c r="D603" s="40" t="e">
        <f>IF(LEN(VLOOKUP($A603,#REF!,8,FALSE)),LEFT(VLOOKUP($A603,#REF!,8,FALSE),LEN(VLOOKUP($A603,#REF!,8,FALSE))-2),"")</f>
        <v>#REF!</v>
      </c>
      <c r="E603" s="41" t="e">
        <f>IF(LEN(VLOOKUP($A603,#REF!,4,FALSE)),IF(INDEX(#REF!,MATCH($A603,#REF!,0),1),LEFT(VLOOKUP($A603,#REF!,4,FALSE),LEN(VLOOKUP($A603,#REF!,4,FALSE))-2),CONCATENATE(LEFT(VLOOKUP($A603,#REF!,4,FALSE),LEN(VLOOKUP($A603,#REF!,4,FALSE))-2),"*")),"")</f>
        <v>#REF!</v>
      </c>
      <c r="F603" s="42" t="e">
        <f>IF(LEN(VLOOKUP($A603,#REF!,5,FALSE)),IF(INDEX(#REF!,MATCH($A603,#REF!,0),2),LEFT(VLOOKUP($A603,#REF!,5,FALSE),LEN(VLOOKUP($A603,#REF!,5,FALSE))-2),CONCATENATE(LEFT(VLOOKUP($A603,#REF!,5,FALSE),LEN(VLOOKUP($A603,#REF!,5,FALSE))-2),"*")),"")</f>
        <v>#REF!</v>
      </c>
      <c r="G603" s="42" t="e">
        <f>IF(LEN(VLOOKUP($A603,#REF!,6,FALSE)),IF(INDEX(#REF!,MATCH($A603,#REF!,0),3),LEFT(VLOOKUP($A603,#REF!,6,FALSE),LEN(VLOOKUP($A603,#REF!,6,FALSE))-2),CONCATENATE(LEFT(VLOOKUP($A603,#REF!,6,FALSE),LEN(VLOOKUP($A603,#REF!,6,FALSE))-2),"*")),"")</f>
        <v>#REF!</v>
      </c>
      <c r="H603" s="43" t="e">
        <f>IF(LEN(VLOOKUP($A603,#REF!,7,FALSE)),IF(INDEX(#REF!,MATCH($A603,#REF!,0),4),LEFT(VLOOKUP($A603,#REF!,7,FALSE),LEN(VLOOKUP($A603,#REF!,7,FALSE))-2),CONCATENATE(LEFT(VLOOKUP($A603,#REF!,7,FALSE),LEN(VLOOKUP($A603,#REF!,7,FALSE))-2),"*")),"")</f>
        <v>#REF!</v>
      </c>
      <c r="I603" s="54" t="e">
        <f>IF(LEN(VLOOKUP($A603,#REF!,8,FALSE)),UPPER(RIGHT(VLOOKUP($A603,#REF!,8,FALSE),1)),"")</f>
        <v>#REF!</v>
      </c>
      <c r="J603" s="42" t="e">
        <f>IF(LEN(VLOOKUP($A603,#REF!,4,FALSE)),UPPER(RIGHT(VLOOKUP($A603,#REF!,4,FALSE),1)),"")</f>
        <v>#REF!</v>
      </c>
      <c r="K603" s="42" t="e">
        <f>IF(LEN(VLOOKUP($A603,#REF!,5,FALSE)),UPPER(RIGHT(VLOOKUP($A603,#REF!,5,FALSE),1)),"")</f>
        <v>#REF!</v>
      </c>
      <c r="L603" s="42" t="e">
        <f>IF(LEN(VLOOKUP($A603,#REF!,6,FALSE)),UPPER(RIGHT(VLOOKUP($A603,#REF!,6,FALSE),1)),"")</f>
        <v>#REF!</v>
      </c>
      <c r="M603" s="43" t="e">
        <f>IF(LEN(VLOOKUP($A603,#REF!,7,FALSE)),UPPER(RIGHT(VLOOKUP($A603,#REF!,7,FALSE),1)),"")</f>
        <v>#REF!</v>
      </c>
      <c r="N603" s="206"/>
      <c r="O603" s="206"/>
      <c r="P603" s="206"/>
      <c r="Q603" s="206"/>
      <c r="R603" s="206"/>
      <c r="S603" s="63" t="e">
        <f>HLOOKUP("Device Tree Pin Name",#REF!,MATCH($A603,#REF!,0),FALSE)</f>
        <v>#REF!</v>
      </c>
      <c r="T603" s="47" t="e">
        <f>HLOOKUP("power rail",#REF!,MATCH($A603,#REF!,0),FALSE)</f>
        <v>#REF!</v>
      </c>
      <c r="U603" s="62" t="e">
        <f>HLOOKUP("Wake Capable",#REF!,MATCH($A603,#REF!,0),FALSE)</f>
        <v>#REF!</v>
      </c>
      <c r="V603" s="62" t="e">
        <f>HLOOKUP("Strap",#REF!,MATCH($A603,#REF!,0),FALSE)</f>
        <v>#REF!</v>
      </c>
      <c r="W603" s="62"/>
      <c r="X603" s="62"/>
      <c r="Y603" s="62"/>
      <c r="Z603" s="47"/>
      <c r="AA603" s="47" t="e">
        <f>HLOOKUP("Pad type",#REF!,MATCH($A603,#REF!,0),FALSE)</f>
        <v>#REF!</v>
      </c>
      <c r="AB603" s="63"/>
      <c r="AC603" s="63" t="e">
        <f>HLOOKUP("POR Pin State",#REF!,MATCH($A603,#REF!,0),FALSE)</f>
        <v>#REF!</v>
      </c>
      <c r="AD603" s="207"/>
      <c r="AE603" s="208"/>
      <c r="AF603" s="208"/>
      <c r="AG603" s="208"/>
      <c r="AH603" s="209"/>
      <c r="AI603" s="209"/>
      <c r="AJ603" s="210"/>
      <c r="AK603" s="210"/>
      <c r="AL603" s="210"/>
      <c r="AM603" s="210"/>
      <c r="AN603" s="210"/>
      <c r="AO603" s="210"/>
      <c r="AP603" s="210"/>
      <c r="AQ603" s="215" t="s">
        <v>1388</v>
      </c>
      <c r="AR603" s="105"/>
      <c r="AS603" s="105"/>
      <c r="AT603" s="105"/>
      <c r="AU603" s="105"/>
      <c r="AV603" s="105"/>
      <c r="AW603" s="105"/>
      <c r="AX603" s="105"/>
      <c r="AY603" s="105"/>
      <c r="AZ603" s="105"/>
      <c r="BA603" s="105"/>
      <c r="BB603" s="218"/>
      <c r="BC603" s="105"/>
      <c r="BD603" s="250"/>
      <c r="BE603" s="252" t="s">
        <v>1389</v>
      </c>
      <c r="BF603" s="147" t="e">
        <f>VLOOKUP($A603,#REF!,34,FALSE)</f>
        <v>#REF!</v>
      </c>
      <c r="BG603" s="148" t="e">
        <f>VLOOKUP($A603,#REF!,22,FALSE)</f>
        <v>#REF!</v>
      </c>
      <c r="BH603" s="149"/>
    </row>
    <row r="604" s="5" customFormat="1" ht="12.95" customHeight="1" spans="1:60">
      <c r="A604" s="48" t="s">
        <v>1390</v>
      </c>
      <c r="B604" s="38" t="e">
        <f>VLOOKUP($A604,#REF!,34,FALSE)</f>
        <v>#REF!</v>
      </c>
      <c r="C604" s="39" t="str">
        <f t="shared" si="181"/>
        <v>unused_DDR_XM0_B7A_CA3</v>
      </c>
      <c r="D604" s="40" t="e">
        <f>IF(LEN(VLOOKUP($A604,#REF!,8,FALSE)),LEFT(VLOOKUP($A604,#REF!,8,FALSE),LEN(VLOOKUP($A604,#REF!,8,FALSE))-2),"")</f>
        <v>#REF!</v>
      </c>
      <c r="E604" s="41" t="e">
        <f>IF(LEN(VLOOKUP($A604,#REF!,4,FALSE)),IF(INDEX(#REF!,MATCH($A604,#REF!,0),1),LEFT(VLOOKUP($A604,#REF!,4,FALSE),LEN(VLOOKUP($A604,#REF!,4,FALSE))-2),CONCATENATE(LEFT(VLOOKUP($A604,#REF!,4,FALSE),LEN(VLOOKUP($A604,#REF!,4,FALSE))-2),"*")),"")</f>
        <v>#REF!</v>
      </c>
      <c r="F604" s="42" t="e">
        <f>IF(LEN(VLOOKUP($A604,#REF!,5,FALSE)),IF(INDEX(#REF!,MATCH($A604,#REF!,0),2),LEFT(VLOOKUP($A604,#REF!,5,FALSE),LEN(VLOOKUP($A604,#REF!,5,FALSE))-2),CONCATENATE(LEFT(VLOOKUP($A604,#REF!,5,FALSE),LEN(VLOOKUP($A604,#REF!,5,FALSE))-2),"*")),"")</f>
        <v>#REF!</v>
      </c>
      <c r="G604" s="42" t="e">
        <f>IF(LEN(VLOOKUP($A604,#REF!,6,FALSE)),IF(INDEX(#REF!,MATCH($A604,#REF!,0),3),LEFT(VLOOKUP($A604,#REF!,6,FALSE),LEN(VLOOKUP($A604,#REF!,6,FALSE))-2),CONCATENATE(LEFT(VLOOKUP($A604,#REF!,6,FALSE),LEN(VLOOKUP($A604,#REF!,6,FALSE))-2),"*")),"")</f>
        <v>#REF!</v>
      </c>
      <c r="H604" s="43" t="e">
        <f>IF(LEN(VLOOKUP($A604,#REF!,7,FALSE)),IF(INDEX(#REF!,MATCH($A604,#REF!,0),4),LEFT(VLOOKUP($A604,#REF!,7,FALSE),LEN(VLOOKUP($A604,#REF!,7,FALSE))-2),CONCATENATE(LEFT(VLOOKUP($A604,#REF!,7,FALSE),LEN(VLOOKUP($A604,#REF!,7,FALSE))-2),"*")),"")</f>
        <v>#REF!</v>
      </c>
      <c r="I604" s="54" t="e">
        <f>IF(LEN(VLOOKUP($A604,#REF!,8,FALSE)),UPPER(RIGHT(VLOOKUP($A604,#REF!,8,FALSE),1)),"")</f>
        <v>#REF!</v>
      </c>
      <c r="J604" s="42" t="e">
        <f>IF(LEN(VLOOKUP($A604,#REF!,4,FALSE)),UPPER(RIGHT(VLOOKUP($A604,#REF!,4,FALSE),1)),"")</f>
        <v>#REF!</v>
      </c>
      <c r="K604" s="42" t="e">
        <f>IF(LEN(VLOOKUP($A604,#REF!,5,FALSE)),UPPER(RIGHT(VLOOKUP($A604,#REF!,5,FALSE),1)),"")</f>
        <v>#REF!</v>
      </c>
      <c r="L604" s="42" t="e">
        <f>IF(LEN(VLOOKUP($A604,#REF!,6,FALSE)),UPPER(RIGHT(VLOOKUP($A604,#REF!,6,FALSE),1)),"")</f>
        <v>#REF!</v>
      </c>
      <c r="M604" s="43" t="e">
        <f>IF(LEN(VLOOKUP($A604,#REF!,7,FALSE)),UPPER(RIGHT(VLOOKUP($A604,#REF!,7,FALSE),1)),"")</f>
        <v>#REF!</v>
      </c>
      <c r="N604" s="206"/>
      <c r="O604" s="206"/>
      <c r="P604" s="206"/>
      <c r="Q604" s="206"/>
      <c r="R604" s="206"/>
      <c r="S604" s="63" t="e">
        <f>HLOOKUP("Device Tree Pin Name",#REF!,MATCH($A604,#REF!,0),FALSE)</f>
        <v>#REF!</v>
      </c>
      <c r="T604" s="47" t="e">
        <f>HLOOKUP("power rail",#REF!,MATCH($A604,#REF!,0),FALSE)</f>
        <v>#REF!</v>
      </c>
      <c r="U604" s="62" t="e">
        <f>HLOOKUP("Wake Capable",#REF!,MATCH($A604,#REF!,0),FALSE)</f>
        <v>#REF!</v>
      </c>
      <c r="V604" s="62" t="e">
        <f>HLOOKUP("Strap",#REF!,MATCH($A604,#REF!,0),FALSE)</f>
        <v>#REF!</v>
      </c>
      <c r="W604" s="62"/>
      <c r="X604" s="62"/>
      <c r="Y604" s="62"/>
      <c r="Z604" s="47"/>
      <c r="AA604" s="47" t="e">
        <f>HLOOKUP("Pad type",#REF!,MATCH($A604,#REF!,0),FALSE)</f>
        <v>#REF!</v>
      </c>
      <c r="AB604" s="63"/>
      <c r="AC604" s="63" t="e">
        <f>HLOOKUP("POR Pin State",#REF!,MATCH($A604,#REF!,0),FALSE)</f>
        <v>#REF!</v>
      </c>
      <c r="AD604" s="207"/>
      <c r="AE604" s="208"/>
      <c r="AF604" s="208"/>
      <c r="AG604" s="208"/>
      <c r="AH604" s="209"/>
      <c r="AI604" s="209"/>
      <c r="AJ604" s="210"/>
      <c r="AK604" s="210"/>
      <c r="AL604" s="210"/>
      <c r="AM604" s="210"/>
      <c r="AN604" s="210"/>
      <c r="AO604" s="210"/>
      <c r="AP604" s="210"/>
      <c r="AQ604" s="215" t="s">
        <v>1391</v>
      </c>
      <c r="AR604" s="105"/>
      <c r="AS604" s="105"/>
      <c r="AT604" s="105"/>
      <c r="AU604" s="105"/>
      <c r="AV604" s="105"/>
      <c r="AW604" s="105"/>
      <c r="AX604" s="105"/>
      <c r="AY604" s="105"/>
      <c r="AZ604" s="105"/>
      <c r="BA604" s="105"/>
      <c r="BB604" s="218"/>
      <c r="BC604" s="105"/>
      <c r="BD604" s="250"/>
      <c r="BE604" s="252" t="s">
        <v>1392</v>
      </c>
      <c r="BF604" s="147" t="e">
        <f>VLOOKUP($A604,#REF!,34,FALSE)</f>
        <v>#REF!</v>
      </c>
      <c r="BG604" s="148" t="e">
        <f>VLOOKUP($A604,#REF!,22,FALSE)</f>
        <v>#REF!</v>
      </c>
      <c r="BH604" s="149"/>
    </row>
    <row r="605" s="5" customFormat="1" ht="12.95" customHeight="1" spans="1:60">
      <c r="A605" s="10" t="s">
        <v>1393</v>
      </c>
      <c r="B605" s="38" t="e">
        <f>VLOOKUP($A605,#REF!,34,FALSE)</f>
        <v>#REF!</v>
      </c>
      <c r="C605" s="39" t="str">
        <f t="shared" si="181"/>
        <v>unused_DDR_XM0_B7A_CA4</v>
      </c>
      <c r="D605" s="40" t="e">
        <f>IF(LEN(VLOOKUP($A605,#REF!,8,FALSE)),LEFT(VLOOKUP($A605,#REF!,8,FALSE),LEN(VLOOKUP($A605,#REF!,8,FALSE))-2),"")</f>
        <v>#REF!</v>
      </c>
      <c r="E605" s="41" t="e">
        <f>IF(LEN(VLOOKUP($A605,#REF!,4,FALSE)),IF(INDEX(#REF!,MATCH($A605,#REF!,0),1),LEFT(VLOOKUP($A605,#REF!,4,FALSE),LEN(VLOOKUP($A605,#REF!,4,FALSE))-2),CONCATENATE(LEFT(VLOOKUP($A605,#REF!,4,FALSE),LEN(VLOOKUP($A605,#REF!,4,FALSE))-2),"*")),"")</f>
        <v>#REF!</v>
      </c>
      <c r="F605" s="42" t="e">
        <f>IF(LEN(VLOOKUP($A605,#REF!,5,FALSE)),IF(INDEX(#REF!,MATCH($A605,#REF!,0),2),LEFT(VLOOKUP($A605,#REF!,5,FALSE),LEN(VLOOKUP($A605,#REF!,5,FALSE))-2),CONCATENATE(LEFT(VLOOKUP($A605,#REF!,5,FALSE),LEN(VLOOKUP($A605,#REF!,5,FALSE))-2),"*")),"")</f>
        <v>#REF!</v>
      </c>
      <c r="G605" s="42" t="e">
        <f>IF(LEN(VLOOKUP($A605,#REF!,6,FALSE)),IF(INDEX(#REF!,MATCH($A605,#REF!,0),3),LEFT(VLOOKUP($A605,#REF!,6,FALSE),LEN(VLOOKUP($A605,#REF!,6,FALSE))-2),CONCATENATE(LEFT(VLOOKUP($A605,#REF!,6,FALSE),LEN(VLOOKUP($A605,#REF!,6,FALSE))-2),"*")),"")</f>
        <v>#REF!</v>
      </c>
      <c r="H605" s="43" t="e">
        <f>IF(LEN(VLOOKUP($A605,#REF!,7,FALSE)),IF(INDEX(#REF!,MATCH($A605,#REF!,0),4),LEFT(VLOOKUP($A605,#REF!,7,FALSE),LEN(VLOOKUP($A605,#REF!,7,FALSE))-2),CONCATENATE(LEFT(VLOOKUP($A605,#REF!,7,FALSE),LEN(VLOOKUP($A605,#REF!,7,FALSE))-2),"*")),"")</f>
        <v>#REF!</v>
      </c>
      <c r="I605" s="54" t="e">
        <f>IF(LEN(VLOOKUP($A605,#REF!,8,FALSE)),UPPER(RIGHT(VLOOKUP($A605,#REF!,8,FALSE),1)),"")</f>
        <v>#REF!</v>
      </c>
      <c r="J605" s="42" t="e">
        <f>IF(LEN(VLOOKUP($A605,#REF!,4,FALSE)),UPPER(RIGHT(VLOOKUP($A605,#REF!,4,FALSE),1)),"")</f>
        <v>#REF!</v>
      </c>
      <c r="K605" s="42" t="e">
        <f>IF(LEN(VLOOKUP($A605,#REF!,5,FALSE)),UPPER(RIGHT(VLOOKUP($A605,#REF!,5,FALSE),1)),"")</f>
        <v>#REF!</v>
      </c>
      <c r="L605" s="42" t="e">
        <f>IF(LEN(VLOOKUP($A605,#REF!,6,FALSE)),UPPER(RIGHT(VLOOKUP($A605,#REF!,6,FALSE),1)),"")</f>
        <v>#REF!</v>
      </c>
      <c r="M605" s="43" t="e">
        <f>IF(LEN(VLOOKUP($A605,#REF!,7,FALSE)),UPPER(RIGHT(VLOOKUP($A605,#REF!,7,FALSE),1)),"")</f>
        <v>#REF!</v>
      </c>
      <c r="N605" s="206"/>
      <c r="O605" s="206"/>
      <c r="P605" s="206"/>
      <c r="Q605" s="206"/>
      <c r="R605" s="206"/>
      <c r="S605" s="63" t="e">
        <f>HLOOKUP("Device Tree Pin Name",#REF!,MATCH($A605,#REF!,0),FALSE)</f>
        <v>#REF!</v>
      </c>
      <c r="T605" s="47" t="e">
        <f>HLOOKUP("power rail",#REF!,MATCH($A605,#REF!,0),FALSE)</f>
        <v>#REF!</v>
      </c>
      <c r="U605" s="62" t="e">
        <f>HLOOKUP("Wake Capable",#REF!,MATCH($A605,#REF!,0),FALSE)</f>
        <v>#REF!</v>
      </c>
      <c r="V605" s="62" t="e">
        <f>HLOOKUP("Strap",#REF!,MATCH($A605,#REF!,0),FALSE)</f>
        <v>#REF!</v>
      </c>
      <c r="W605" s="62"/>
      <c r="X605" s="62"/>
      <c r="Y605" s="62"/>
      <c r="Z605" s="47"/>
      <c r="AA605" s="47" t="e">
        <f>HLOOKUP("Pad type",#REF!,MATCH($A605,#REF!,0),FALSE)</f>
        <v>#REF!</v>
      </c>
      <c r="AB605" s="63"/>
      <c r="AC605" s="63" t="e">
        <f>HLOOKUP("POR Pin State",#REF!,MATCH($A605,#REF!,0),FALSE)</f>
        <v>#REF!</v>
      </c>
      <c r="AD605" s="207"/>
      <c r="AE605" s="208"/>
      <c r="AF605" s="208"/>
      <c r="AG605" s="208"/>
      <c r="AH605" s="209"/>
      <c r="AI605" s="209"/>
      <c r="AJ605" s="210"/>
      <c r="AK605" s="210"/>
      <c r="AL605" s="210"/>
      <c r="AM605" s="210"/>
      <c r="AN605" s="210"/>
      <c r="AO605" s="210"/>
      <c r="AP605" s="210"/>
      <c r="AQ605" s="215" t="s">
        <v>1394</v>
      </c>
      <c r="AR605" s="105"/>
      <c r="AS605" s="105"/>
      <c r="AT605" s="105"/>
      <c r="AU605" s="105"/>
      <c r="AV605" s="105"/>
      <c r="AW605" s="105"/>
      <c r="AX605" s="105"/>
      <c r="AY605" s="105"/>
      <c r="AZ605" s="105"/>
      <c r="BA605" s="105"/>
      <c r="BB605" s="218"/>
      <c r="BC605" s="105"/>
      <c r="BD605" s="250"/>
      <c r="BE605" s="252" t="s">
        <v>1395</v>
      </c>
      <c r="BF605" s="147" t="e">
        <f>VLOOKUP($A605,#REF!,34,FALSE)</f>
        <v>#REF!</v>
      </c>
      <c r="BG605" s="148" t="e">
        <f>VLOOKUP($A605,#REF!,22,FALSE)</f>
        <v>#REF!</v>
      </c>
      <c r="BH605" s="149"/>
    </row>
    <row r="606" s="5" customFormat="1" ht="12.95" customHeight="1" spans="1:60">
      <c r="A606" s="10" t="s">
        <v>1396</v>
      </c>
      <c r="B606" s="38" t="e">
        <f>VLOOKUP($A606,#REF!,34,FALSE)</f>
        <v>#REF!</v>
      </c>
      <c r="C606" s="39" t="str">
        <f t="shared" si="181"/>
        <v>unused_DDR_XM0_B7A_CA5</v>
      </c>
      <c r="D606" s="40" t="e">
        <f>IF(LEN(VLOOKUP($A606,#REF!,8,FALSE)),LEFT(VLOOKUP($A606,#REF!,8,FALSE),LEN(VLOOKUP($A606,#REF!,8,FALSE))-2),"")</f>
        <v>#REF!</v>
      </c>
      <c r="E606" s="41" t="e">
        <f>IF(LEN(VLOOKUP($A606,#REF!,4,FALSE)),IF(INDEX(#REF!,MATCH($A606,#REF!,0),1),LEFT(VLOOKUP($A606,#REF!,4,FALSE),LEN(VLOOKUP($A606,#REF!,4,FALSE))-2),CONCATENATE(LEFT(VLOOKUP($A606,#REF!,4,FALSE),LEN(VLOOKUP($A606,#REF!,4,FALSE))-2),"*")),"")</f>
        <v>#REF!</v>
      </c>
      <c r="F606" s="42" t="e">
        <f>IF(LEN(VLOOKUP($A606,#REF!,5,FALSE)),IF(INDEX(#REF!,MATCH($A606,#REF!,0),2),LEFT(VLOOKUP($A606,#REF!,5,FALSE),LEN(VLOOKUP($A606,#REF!,5,FALSE))-2),CONCATENATE(LEFT(VLOOKUP($A606,#REF!,5,FALSE),LEN(VLOOKUP($A606,#REF!,5,FALSE))-2),"*")),"")</f>
        <v>#REF!</v>
      </c>
      <c r="G606" s="42" t="e">
        <f>IF(LEN(VLOOKUP($A606,#REF!,6,FALSE)),IF(INDEX(#REF!,MATCH($A606,#REF!,0),3),LEFT(VLOOKUP($A606,#REF!,6,FALSE),LEN(VLOOKUP($A606,#REF!,6,FALSE))-2),CONCATENATE(LEFT(VLOOKUP($A606,#REF!,6,FALSE),LEN(VLOOKUP($A606,#REF!,6,FALSE))-2),"*")),"")</f>
        <v>#REF!</v>
      </c>
      <c r="H606" s="43" t="e">
        <f>IF(LEN(VLOOKUP($A606,#REF!,7,FALSE)),IF(INDEX(#REF!,MATCH($A606,#REF!,0),4),LEFT(VLOOKUP($A606,#REF!,7,FALSE),LEN(VLOOKUP($A606,#REF!,7,FALSE))-2),CONCATENATE(LEFT(VLOOKUP($A606,#REF!,7,FALSE),LEN(VLOOKUP($A606,#REF!,7,FALSE))-2),"*")),"")</f>
        <v>#REF!</v>
      </c>
      <c r="I606" s="54" t="e">
        <f>IF(LEN(VLOOKUP($A606,#REF!,8,FALSE)),UPPER(RIGHT(VLOOKUP($A606,#REF!,8,FALSE),1)),"")</f>
        <v>#REF!</v>
      </c>
      <c r="J606" s="42" t="e">
        <f>IF(LEN(VLOOKUP($A606,#REF!,4,FALSE)),UPPER(RIGHT(VLOOKUP($A606,#REF!,4,FALSE),1)),"")</f>
        <v>#REF!</v>
      </c>
      <c r="K606" s="42" t="e">
        <f>IF(LEN(VLOOKUP($A606,#REF!,5,FALSE)),UPPER(RIGHT(VLOOKUP($A606,#REF!,5,FALSE),1)),"")</f>
        <v>#REF!</v>
      </c>
      <c r="L606" s="42" t="e">
        <f>IF(LEN(VLOOKUP($A606,#REF!,6,FALSE)),UPPER(RIGHT(VLOOKUP($A606,#REF!,6,FALSE),1)),"")</f>
        <v>#REF!</v>
      </c>
      <c r="M606" s="43" t="e">
        <f>IF(LEN(VLOOKUP($A606,#REF!,7,FALSE)),UPPER(RIGHT(VLOOKUP($A606,#REF!,7,FALSE),1)),"")</f>
        <v>#REF!</v>
      </c>
      <c r="N606" s="206"/>
      <c r="O606" s="206"/>
      <c r="P606" s="206"/>
      <c r="Q606" s="206"/>
      <c r="R606" s="206"/>
      <c r="S606" s="63" t="e">
        <f>HLOOKUP("Device Tree Pin Name",#REF!,MATCH($A606,#REF!,0),FALSE)</f>
        <v>#REF!</v>
      </c>
      <c r="T606" s="47" t="e">
        <f>HLOOKUP("power rail",#REF!,MATCH($A606,#REF!,0),FALSE)</f>
        <v>#REF!</v>
      </c>
      <c r="U606" s="62" t="e">
        <f>HLOOKUP("Wake Capable",#REF!,MATCH($A606,#REF!,0),FALSE)</f>
        <v>#REF!</v>
      </c>
      <c r="V606" s="62" t="e">
        <f>HLOOKUP("Strap",#REF!,MATCH($A606,#REF!,0),FALSE)</f>
        <v>#REF!</v>
      </c>
      <c r="W606" s="62"/>
      <c r="X606" s="62"/>
      <c r="Y606" s="62"/>
      <c r="Z606" s="47"/>
      <c r="AA606" s="47" t="e">
        <f>HLOOKUP("Pad type",#REF!,MATCH($A606,#REF!,0),FALSE)</f>
        <v>#REF!</v>
      </c>
      <c r="AB606" s="63"/>
      <c r="AC606" s="63" t="e">
        <f>HLOOKUP("POR Pin State",#REF!,MATCH($A606,#REF!,0),FALSE)</f>
        <v>#REF!</v>
      </c>
      <c r="AD606" s="207"/>
      <c r="AE606" s="208"/>
      <c r="AF606" s="208"/>
      <c r="AG606" s="208"/>
      <c r="AH606" s="209"/>
      <c r="AI606" s="209"/>
      <c r="AJ606" s="210"/>
      <c r="AK606" s="210"/>
      <c r="AL606" s="210"/>
      <c r="AM606" s="210"/>
      <c r="AN606" s="210"/>
      <c r="AO606" s="210"/>
      <c r="AP606" s="210"/>
      <c r="AQ606" s="215" t="s">
        <v>1397</v>
      </c>
      <c r="AR606" s="105"/>
      <c r="AS606" s="105"/>
      <c r="AT606" s="105"/>
      <c r="AU606" s="105"/>
      <c r="AV606" s="105"/>
      <c r="AW606" s="105"/>
      <c r="AX606" s="105"/>
      <c r="AY606" s="105"/>
      <c r="AZ606" s="105"/>
      <c r="BA606" s="105"/>
      <c r="BB606" s="218"/>
      <c r="BC606" s="105"/>
      <c r="BD606" s="250"/>
      <c r="BE606" s="252" t="s">
        <v>1398</v>
      </c>
      <c r="BF606" s="147" t="e">
        <f>VLOOKUP($A606,#REF!,34,FALSE)</f>
        <v>#REF!</v>
      </c>
      <c r="BG606" s="148" t="e">
        <f>VLOOKUP($A606,#REF!,22,FALSE)</f>
        <v>#REF!</v>
      </c>
      <c r="BH606" s="149"/>
    </row>
    <row r="607" s="5" customFormat="1" ht="12.95" customHeight="1" spans="1:60">
      <c r="A607" s="48" t="s">
        <v>1399</v>
      </c>
      <c r="B607" s="38" t="e">
        <f>VLOOKUP($A607,#REF!,34,FALSE)</f>
        <v>#REF!</v>
      </c>
      <c r="C607" s="39" t="str">
        <f t="shared" si="181"/>
        <v>unused_DDR_XM0_B7A_CA6</v>
      </c>
      <c r="D607" s="40" t="e">
        <f>IF(LEN(VLOOKUP($A607,#REF!,8,FALSE)),LEFT(VLOOKUP($A607,#REF!,8,FALSE),LEN(VLOOKUP($A607,#REF!,8,FALSE))-2),"")</f>
        <v>#REF!</v>
      </c>
      <c r="E607" s="41" t="e">
        <f>IF(LEN(VLOOKUP($A607,#REF!,4,FALSE)),IF(INDEX(#REF!,MATCH($A607,#REF!,0),1),LEFT(VLOOKUP($A607,#REF!,4,FALSE),LEN(VLOOKUP($A607,#REF!,4,FALSE))-2),CONCATENATE(LEFT(VLOOKUP($A607,#REF!,4,FALSE),LEN(VLOOKUP($A607,#REF!,4,FALSE))-2),"*")),"")</f>
        <v>#REF!</v>
      </c>
      <c r="F607" s="42" t="e">
        <f>IF(LEN(VLOOKUP($A607,#REF!,5,FALSE)),IF(INDEX(#REF!,MATCH($A607,#REF!,0),2),LEFT(VLOOKUP($A607,#REF!,5,FALSE),LEN(VLOOKUP($A607,#REF!,5,FALSE))-2),CONCATENATE(LEFT(VLOOKUP($A607,#REF!,5,FALSE),LEN(VLOOKUP($A607,#REF!,5,FALSE))-2),"*")),"")</f>
        <v>#REF!</v>
      </c>
      <c r="G607" s="42" t="e">
        <f>IF(LEN(VLOOKUP($A607,#REF!,6,FALSE)),IF(INDEX(#REF!,MATCH($A607,#REF!,0),3),LEFT(VLOOKUP($A607,#REF!,6,FALSE),LEN(VLOOKUP($A607,#REF!,6,FALSE))-2),CONCATENATE(LEFT(VLOOKUP($A607,#REF!,6,FALSE),LEN(VLOOKUP($A607,#REF!,6,FALSE))-2),"*")),"")</f>
        <v>#REF!</v>
      </c>
      <c r="H607" s="43" t="e">
        <f>IF(LEN(VLOOKUP($A607,#REF!,7,FALSE)),IF(INDEX(#REF!,MATCH($A607,#REF!,0),4),LEFT(VLOOKUP($A607,#REF!,7,FALSE),LEN(VLOOKUP($A607,#REF!,7,FALSE))-2),CONCATENATE(LEFT(VLOOKUP($A607,#REF!,7,FALSE),LEN(VLOOKUP($A607,#REF!,7,FALSE))-2),"*")),"")</f>
        <v>#REF!</v>
      </c>
      <c r="I607" s="54" t="e">
        <f>IF(LEN(VLOOKUP($A607,#REF!,8,FALSE)),UPPER(RIGHT(VLOOKUP($A607,#REF!,8,FALSE),1)),"")</f>
        <v>#REF!</v>
      </c>
      <c r="J607" s="42" t="e">
        <f>IF(LEN(VLOOKUP($A607,#REF!,4,FALSE)),UPPER(RIGHT(VLOOKUP($A607,#REF!,4,FALSE),1)),"")</f>
        <v>#REF!</v>
      </c>
      <c r="K607" s="42" t="e">
        <f>IF(LEN(VLOOKUP($A607,#REF!,5,FALSE)),UPPER(RIGHT(VLOOKUP($A607,#REF!,5,FALSE),1)),"")</f>
        <v>#REF!</v>
      </c>
      <c r="L607" s="42" t="e">
        <f>IF(LEN(VLOOKUP($A607,#REF!,6,FALSE)),UPPER(RIGHT(VLOOKUP($A607,#REF!,6,FALSE),1)),"")</f>
        <v>#REF!</v>
      </c>
      <c r="M607" s="43" t="e">
        <f>IF(LEN(VLOOKUP($A607,#REF!,7,FALSE)),UPPER(RIGHT(VLOOKUP($A607,#REF!,7,FALSE),1)),"")</f>
        <v>#REF!</v>
      </c>
      <c r="N607" s="206"/>
      <c r="O607" s="206"/>
      <c r="P607" s="206"/>
      <c r="Q607" s="206"/>
      <c r="R607" s="206"/>
      <c r="S607" s="63" t="e">
        <f>HLOOKUP("Device Tree Pin Name",#REF!,MATCH($A607,#REF!,0),FALSE)</f>
        <v>#REF!</v>
      </c>
      <c r="T607" s="47" t="e">
        <f>HLOOKUP("power rail",#REF!,MATCH($A607,#REF!,0),FALSE)</f>
        <v>#REF!</v>
      </c>
      <c r="U607" s="62" t="e">
        <f>HLOOKUP("Wake Capable",#REF!,MATCH($A607,#REF!,0),FALSE)</f>
        <v>#REF!</v>
      </c>
      <c r="V607" s="62" t="e">
        <f>HLOOKUP("Strap",#REF!,MATCH($A607,#REF!,0),FALSE)</f>
        <v>#REF!</v>
      </c>
      <c r="W607" s="62"/>
      <c r="X607" s="62"/>
      <c r="Y607" s="62"/>
      <c r="Z607" s="47"/>
      <c r="AA607" s="47" t="e">
        <f>HLOOKUP("Pad type",#REF!,MATCH($A607,#REF!,0),FALSE)</f>
        <v>#REF!</v>
      </c>
      <c r="AB607" s="63"/>
      <c r="AC607" s="63" t="e">
        <f>HLOOKUP("POR Pin State",#REF!,MATCH($A607,#REF!,0),FALSE)</f>
        <v>#REF!</v>
      </c>
      <c r="AD607" s="207"/>
      <c r="AE607" s="208"/>
      <c r="AF607" s="208"/>
      <c r="AG607" s="208"/>
      <c r="AH607" s="209"/>
      <c r="AI607" s="209"/>
      <c r="AJ607" s="210"/>
      <c r="AK607" s="210"/>
      <c r="AL607" s="210"/>
      <c r="AM607" s="210"/>
      <c r="AN607" s="210"/>
      <c r="AO607" s="210"/>
      <c r="AP607" s="210"/>
      <c r="AQ607" s="215" t="s">
        <v>1400</v>
      </c>
      <c r="AR607" s="105"/>
      <c r="AS607" s="105"/>
      <c r="AT607" s="105"/>
      <c r="AU607" s="105"/>
      <c r="AV607" s="105"/>
      <c r="AW607" s="105"/>
      <c r="AX607" s="105"/>
      <c r="AY607" s="105"/>
      <c r="AZ607" s="105"/>
      <c r="BA607" s="105"/>
      <c r="BB607" s="218"/>
      <c r="BC607" s="105"/>
      <c r="BD607" s="250"/>
      <c r="BE607" s="252" t="s">
        <v>1401</v>
      </c>
      <c r="BF607" s="147" t="e">
        <f>VLOOKUP($A607,#REF!,34,FALSE)</f>
        <v>#REF!</v>
      </c>
      <c r="BG607" s="148" t="e">
        <f>VLOOKUP($A607,#REF!,22,FALSE)</f>
        <v>#REF!</v>
      </c>
      <c r="BH607" s="149"/>
    </row>
    <row r="608" s="5" customFormat="1" ht="12.95" customHeight="1" spans="1:60">
      <c r="A608" s="48" t="s">
        <v>1402</v>
      </c>
      <c r="B608" s="38" t="e">
        <f>VLOOKUP($A608,#REF!,34,FALSE)</f>
        <v>#REF!</v>
      </c>
      <c r="C608" s="39" t="str">
        <f t="shared" si="181"/>
        <v>unused_DDR_XM0_B7B_CA0</v>
      </c>
      <c r="D608" s="40" t="e">
        <f>IF(LEN(VLOOKUP($A608,#REF!,8,FALSE)),LEFT(VLOOKUP($A608,#REF!,8,FALSE),LEN(VLOOKUP($A608,#REF!,8,FALSE))-2),"")</f>
        <v>#REF!</v>
      </c>
      <c r="E608" s="41" t="e">
        <f>IF(LEN(VLOOKUP($A608,#REF!,4,FALSE)),IF(INDEX(#REF!,MATCH($A608,#REF!,0),1),LEFT(VLOOKUP($A608,#REF!,4,FALSE),LEN(VLOOKUP($A608,#REF!,4,FALSE))-2),CONCATENATE(LEFT(VLOOKUP($A608,#REF!,4,FALSE),LEN(VLOOKUP($A608,#REF!,4,FALSE))-2),"*")),"")</f>
        <v>#REF!</v>
      </c>
      <c r="F608" s="42" t="e">
        <f>IF(LEN(VLOOKUP($A608,#REF!,5,FALSE)),IF(INDEX(#REF!,MATCH($A608,#REF!,0),2),LEFT(VLOOKUP($A608,#REF!,5,FALSE),LEN(VLOOKUP($A608,#REF!,5,FALSE))-2),CONCATENATE(LEFT(VLOOKUP($A608,#REF!,5,FALSE),LEN(VLOOKUP($A608,#REF!,5,FALSE))-2),"*")),"")</f>
        <v>#REF!</v>
      </c>
      <c r="G608" s="42" t="e">
        <f>IF(LEN(VLOOKUP($A608,#REF!,6,FALSE)),IF(INDEX(#REF!,MATCH($A608,#REF!,0),3),LEFT(VLOOKUP($A608,#REF!,6,FALSE),LEN(VLOOKUP($A608,#REF!,6,FALSE))-2),CONCATENATE(LEFT(VLOOKUP($A608,#REF!,6,FALSE),LEN(VLOOKUP($A608,#REF!,6,FALSE))-2),"*")),"")</f>
        <v>#REF!</v>
      </c>
      <c r="H608" s="43" t="e">
        <f>IF(LEN(VLOOKUP($A608,#REF!,7,FALSE)),IF(INDEX(#REF!,MATCH($A608,#REF!,0),4),LEFT(VLOOKUP($A608,#REF!,7,FALSE),LEN(VLOOKUP($A608,#REF!,7,FALSE))-2),CONCATENATE(LEFT(VLOOKUP($A608,#REF!,7,FALSE),LEN(VLOOKUP($A608,#REF!,7,FALSE))-2),"*")),"")</f>
        <v>#REF!</v>
      </c>
      <c r="I608" s="54" t="e">
        <f>IF(LEN(VLOOKUP($A608,#REF!,8,FALSE)),UPPER(RIGHT(VLOOKUP($A608,#REF!,8,FALSE),1)),"")</f>
        <v>#REF!</v>
      </c>
      <c r="J608" s="42" t="e">
        <f>IF(LEN(VLOOKUP($A608,#REF!,4,FALSE)),UPPER(RIGHT(VLOOKUP($A608,#REF!,4,FALSE),1)),"")</f>
        <v>#REF!</v>
      </c>
      <c r="K608" s="42" t="e">
        <f>IF(LEN(VLOOKUP($A608,#REF!,5,FALSE)),UPPER(RIGHT(VLOOKUP($A608,#REF!,5,FALSE),1)),"")</f>
        <v>#REF!</v>
      </c>
      <c r="L608" s="42" t="e">
        <f>IF(LEN(VLOOKUP($A608,#REF!,6,FALSE)),UPPER(RIGHT(VLOOKUP($A608,#REF!,6,FALSE),1)),"")</f>
        <v>#REF!</v>
      </c>
      <c r="M608" s="43" t="e">
        <f>IF(LEN(VLOOKUP($A608,#REF!,7,FALSE)),UPPER(RIGHT(VLOOKUP($A608,#REF!,7,FALSE),1)),"")</f>
        <v>#REF!</v>
      </c>
      <c r="N608" s="206"/>
      <c r="O608" s="206"/>
      <c r="P608" s="206"/>
      <c r="Q608" s="206"/>
      <c r="R608" s="206"/>
      <c r="S608" s="63" t="e">
        <f>HLOOKUP("Device Tree Pin Name",#REF!,MATCH($A608,#REF!,0),FALSE)</f>
        <v>#REF!</v>
      </c>
      <c r="T608" s="47" t="e">
        <f>HLOOKUP("power rail",#REF!,MATCH($A608,#REF!,0),FALSE)</f>
        <v>#REF!</v>
      </c>
      <c r="U608" s="62" t="e">
        <f>HLOOKUP("Wake Capable",#REF!,MATCH($A608,#REF!,0),FALSE)</f>
        <v>#REF!</v>
      </c>
      <c r="V608" s="62" t="e">
        <f>HLOOKUP("Strap",#REF!,MATCH($A608,#REF!,0),FALSE)</f>
        <v>#REF!</v>
      </c>
      <c r="W608" s="62"/>
      <c r="X608" s="62"/>
      <c r="Y608" s="62"/>
      <c r="Z608" s="47"/>
      <c r="AA608" s="47" t="e">
        <f>HLOOKUP("Pad type",#REF!,MATCH($A608,#REF!,0),FALSE)</f>
        <v>#REF!</v>
      </c>
      <c r="AB608" s="63"/>
      <c r="AC608" s="63" t="e">
        <f>HLOOKUP("POR Pin State",#REF!,MATCH($A608,#REF!,0),FALSE)</f>
        <v>#REF!</v>
      </c>
      <c r="AD608" s="207"/>
      <c r="AE608" s="208"/>
      <c r="AF608" s="208"/>
      <c r="AG608" s="208"/>
      <c r="AH608" s="209"/>
      <c r="AI608" s="209"/>
      <c r="AJ608" s="210"/>
      <c r="AK608" s="210"/>
      <c r="AL608" s="210"/>
      <c r="AM608" s="210"/>
      <c r="AN608" s="210"/>
      <c r="AO608" s="210"/>
      <c r="AP608" s="210"/>
      <c r="AQ608" s="215" t="s">
        <v>1403</v>
      </c>
      <c r="AR608" s="105"/>
      <c r="AS608" s="105"/>
      <c r="AT608" s="105"/>
      <c r="AU608" s="105"/>
      <c r="AV608" s="105"/>
      <c r="AW608" s="105"/>
      <c r="AX608" s="105"/>
      <c r="AY608" s="105"/>
      <c r="AZ608" s="105"/>
      <c r="BA608" s="105"/>
      <c r="BB608" s="218"/>
      <c r="BC608" s="105"/>
      <c r="BD608" s="250"/>
      <c r="BE608" s="252" t="s">
        <v>1404</v>
      </c>
      <c r="BF608" s="147" t="e">
        <f>VLOOKUP($A608,#REF!,34,FALSE)</f>
        <v>#REF!</v>
      </c>
      <c r="BG608" s="148" t="e">
        <f>VLOOKUP($A608,#REF!,22,FALSE)</f>
        <v>#REF!</v>
      </c>
      <c r="BH608" s="149"/>
    </row>
    <row r="609" s="5" customFormat="1" ht="12.95" customHeight="1" spans="1:60">
      <c r="A609" s="48" t="s">
        <v>1405</v>
      </c>
      <c r="B609" s="38" t="e">
        <f>VLOOKUP($A609,#REF!,34,FALSE)</f>
        <v>#REF!</v>
      </c>
      <c r="C609" s="39" t="str">
        <f t="shared" si="181"/>
        <v>unused_DDR_XM0_B7B_CA1</v>
      </c>
      <c r="D609" s="40" t="e">
        <f>IF(LEN(VLOOKUP($A609,#REF!,8,FALSE)),LEFT(VLOOKUP($A609,#REF!,8,FALSE),LEN(VLOOKUP($A609,#REF!,8,FALSE))-2),"")</f>
        <v>#REF!</v>
      </c>
      <c r="E609" s="41" t="e">
        <f>IF(LEN(VLOOKUP($A609,#REF!,4,FALSE)),IF(INDEX(#REF!,MATCH($A609,#REF!,0),1),LEFT(VLOOKUP($A609,#REF!,4,FALSE),LEN(VLOOKUP($A609,#REF!,4,FALSE))-2),CONCATENATE(LEFT(VLOOKUP($A609,#REF!,4,FALSE),LEN(VLOOKUP($A609,#REF!,4,FALSE))-2),"*")),"")</f>
        <v>#REF!</v>
      </c>
      <c r="F609" s="42" t="e">
        <f>IF(LEN(VLOOKUP($A609,#REF!,5,FALSE)),IF(INDEX(#REF!,MATCH($A609,#REF!,0),2),LEFT(VLOOKUP($A609,#REF!,5,FALSE),LEN(VLOOKUP($A609,#REF!,5,FALSE))-2),CONCATENATE(LEFT(VLOOKUP($A609,#REF!,5,FALSE),LEN(VLOOKUP($A609,#REF!,5,FALSE))-2),"*")),"")</f>
        <v>#REF!</v>
      </c>
      <c r="G609" s="42" t="e">
        <f>IF(LEN(VLOOKUP($A609,#REF!,6,FALSE)),IF(INDEX(#REF!,MATCH($A609,#REF!,0),3),LEFT(VLOOKUP($A609,#REF!,6,FALSE),LEN(VLOOKUP($A609,#REF!,6,FALSE))-2),CONCATENATE(LEFT(VLOOKUP($A609,#REF!,6,FALSE),LEN(VLOOKUP($A609,#REF!,6,FALSE))-2),"*")),"")</f>
        <v>#REF!</v>
      </c>
      <c r="H609" s="43" t="e">
        <f>IF(LEN(VLOOKUP($A609,#REF!,7,FALSE)),IF(INDEX(#REF!,MATCH($A609,#REF!,0),4),LEFT(VLOOKUP($A609,#REF!,7,FALSE),LEN(VLOOKUP($A609,#REF!,7,FALSE))-2),CONCATENATE(LEFT(VLOOKUP($A609,#REF!,7,FALSE),LEN(VLOOKUP($A609,#REF!,7,FALSE))-2),"*")),"")</f>
        <v>#REF!</v>
      </c>
      <c r="I609" s="54" t="e">
        <f>IF(LEN(VLOOKUP($A609,#REF!,8,FALSE)),UPPER(RIGHT(VLOOKUP($A609,#REF!,8,FALSE),1)),"")</f>
        <v>#REF!</v>
      </c>
      <c r="J609" s="42" t="e">
        <f>IF(LEN(VLOOKUP($A609,#REF!,4,FALSE)),UPPER(RIGHT(VLOOKUP($A609,#REF!,4,FALSE),1)),"")</f>
        <v>#REF!</v>
      </c>
      <c r="K609" s="42" t="e">
        <f>IF(LEN(VLOOKUP($A609,#REF!,5,FALSE)),UPPER(RIGHT(VLOOKUP($A609,#REF!,5,FALSE),1)),"")</f>
        <v>#REF!</v>
      </c>
      <c r="L609" s="42" t="e">
        <f>IF(LEN(VLOOKUP($A609,#REF!,6,FALSE)),UPPER(RIGHT(VLOOKUP($A609,#REF!,6,FALSE),1)),"")</f>
        <v>#REF!</v>
      </c>
      <c r="M609" s="43" t="e">
        <f>IF(LEN(VLOOKUP($A609,#REF!,7,FALSE)),UPPER(RIGHT(VLOOKUP($A609,#REF!,7,FALSE),1)),"")</f>
        <v>#REF!</v>
      </c>
      <c r="N609" s="206"/>
      <c r="O609" s="206"/>
      <c r="P609" s="206"/>
      <c r="Q609" s="206"/>
      <c r="R609" s="206"/>
      <c r="S609" s="63" t="e">
        <f>HLOOKUP("Device Tree Pin Name",#REF!,MATCH($A609,#REF!,0),FALSE)</f>
        <v>#REF!</v>
      </c>
      <c r="T609" s="47" t="e">
        <f>HLOOKUP("power rail",#REF!,MATCH($A609,#REF!,0),FALSE)</f>
        <v>#REF!</v>
      </c>
      <c r="U609" s="62" t="e">
        <f>HLOOKUP("Wake Capable",#REF!,MATCH($A609,#REF!,0),FALSE)</f>
        <v>#REF!</v>
      </c>
      <c r="V609" s="62" t="e">
        <f>HLOOKUP("Strap",#REF!,MATCH($A609,#REF!,0),FALSE)</f>
        <v>#REF!</v>
      </c>
      <c r="W609" s="62"/>
      <c r="X609" s="62"/>
      <c r="Y609" s="62"/>
      <c r="Z609" s="47"/>
      <c r="AA609" s="47" t="e">
        <f>HLOOKUP("Pad type",#REF!,MATCH($A609,#REF!,0),FALSE)</f>
        <v>#REF!</v>
      </c>
      <c r="AB609" s="63"/>
      <c r="AC609" s="63" t="e">
        <f>HLOOKUP("POR Pin State",#REF!,MATCH($A609,#REF!,0),FALSE)</f>
        <v>#REF!</v>
      </c>
      <c r="AD609" s="207"/>
      <c r="AE609" s="208"/>
      <c r="AF609" s="208"/>
      <c r="AG609" s="208"/>
      <c r="AH609" s="209"/>
      <c r="AI609" s="209"/>
      <c r="AJ609" s="210"/>
      <c r="AK609" s="210"/>
      <c r="AL609" s="210"/>
      <c r="AM609" s="210"/>
      <c r="AN609" s="210"/>
      <c r="AO609" s="210"/>
      <c r="AP609" s="210"/>
      <c r="AQ609" s="215" t="s">
        <v>1406</v>
      </c>
      <c r="AR609" s="105"/>
      <c r="AS609" s="105"/>
      <c r="AT609" s="105"/>
      <c r="AU609" s="105"/>
      <c r="AV609" s="105"/>
      <c r="AW609" s="105"/>
      <c r="AX609" s="105"/>
      <c r="AY609" s="105"/>
      <c r="AZ609" s="105"/>
      <c r="BA609" s="105"/>
      <c r="BB609" s="218"/>
      <c r="BC609" s="105"/>
      <c r="BD609" s="250"/>
      <c r="BE609" s="252" t="s">
        <v>1407</v>
      </c>
      <c r="BF609" s="147" t="e">
        <f>VLOOKUP($A609,#REF!,34,FALSE)</f>
        <v>#REF!</v>
      </c>
      <c r="BG609" s="148" t="e">
        <f>VLOOKUP($A609,#REF!,22,FALSE)</f>
        <v>#REF!</v>
      </c>
      <c r="BH609" s="149"/>
    </row>
    <row r="610" s="5" customFormat="1" ht="12.95" customHeight="1" spans="1:60">
      <c r="A610" s="48" t="s">
        <v>1408</v>
      </c>
      <c r="B610" s="38" t="e">
        <f>VLOOKUP($A610,#REF!,34,FALSE)</f>
        <v>#REF!</v>
      </c>
      <c r="C610" s="39" t="str">
        <f t="shared" si="181"/>
        <v>unused_DDR_XM0_B7B_CA2</v>
      </c>
      <c r="D610" s="40" t="e">
        <f>IF(LEN(VLOOKUP($A610,#REF!,8,FALSE)),LEFT(VLOOKUP($A610,#REF!,8,FALSE),LEN(VLOOKUP($A610,#REF!,8,FALSE))-2),"")</f>
        <v>#REF!</v>
      </c>
      <c r="E610" s="41" t="e">
        <f>IF(LEN(VLOOKUP($A610,#REF!,4,FALSE)),IF(INDEX(#REF!,MATCH($A610,#REF!,0),1),LEFT(VLOOKUP($A610,#REF!,4,FALSE),LEN(VLOOKUP($A610,#REF!,4,FALSE))-2),CONCATENATE(LEFT(VLOOKUP($A610,#REF!,4,FALSE),LEN(VLOOKUP($A610,#REF!,4,FALSE))-2),"*")),"")</f>
        <v>#REF!</v>
      </c>
      <c r="F610" s="42" t="e">
        <f>IF(LEN(VLOOKUP($A610,#REF!,5,FALSE)),IF(INDEX(#REF!,MATCH($A610,#REF!,0),2),LEFT(VLOOKUP($A610,#REF!,5,FALSE),LEN(VLOOKUP($A610,#REF!,5,FALSE))-2),CONCATENATE(LEFT(VLOOKUP($A610,#REF!,5,FALSE),LEN(VLOOKUP($A610,#REF!,5,FALSE))-2),"*")),"")</f>
        <v>#REF!</v>
      </c>
      <c r="G610" s="42" t="e">
        <f>IF(LEN(VLOOKUP($A610,#REF!,6,FALSE)),IF(INDEX(#REF!,MATCH($A610,#REF!,0),3),LEFT(VLOOKUP($A610,#REF!,6,FALSE),LEN(VLOOKUP($A610,#REF!,6,FALSE))-2),CONCATENATE(LEFT(VLOOKUP($A610,#REF!,6,FALSE),LEN(VLOOKUP($A610,#REF!,6,FALSE))-2),"*")),"")</f>
        <v>#REF!</v>
      </c>
      <c r="H610" s="43" t="e">
        <f>IF(LEN(VLOOKUP($A610,#REF!,7,FALSE)),IF(INDEX(#REF!,MATCH($A610,#REF!,0),4),LEFT(VLOOKUP($A610,#REF!,7,FALSE),LEN(VLOOKUP($A610,#REF!,7,FALSE))-2),CONCATENATE(LEFT(VLOOKUP($A610,#REF!,7,FALSE),LEN(VLOOKUP($A610,#REF!,7,FALSE))-2),"*")),"")</f>
        <v>#REF!</v>
      </c>
      <c r="I610" s="54" t="e">
        <f>IF(LEN(VLOOKUP($A610,#REF!,8,FALSE)),UPPER(RIGHT(VLOOKUP($A610,#REF!,8,FALSE),1)),"")</f>
        <v>#REF!</v>
      </c>
      <c r="J610" s="42" t="e">
        <f>IF(LEN(VLOOKUP($A610,#REF!,4,FALSE)),UPPER(RIGHT(VLOOKUP($A610,#REF!,4,FALSE),1)),"")</f>
        <v>#REF!</v>
      </c>
      <c r="K610" s="42" t="e">
        <f>IF(LEN(VLOOKUP($A610,#REF!,5,FALSE)),UPPER(RIGHT(VLOOKUP($A610,#REF!,5,FALSE),1)),"")</f>
        <v>#REF!</v>
      </c>
      <c r="L610" s="42" t="e">
        <f>IF(LEN(VLOOKUP($A610,#REF!,6,FALSE)),UPPER(RIGHT(VLOOKUP($A610,#REF!,6,FALSE),1)),"")</f>
        <v>#REF!</v>
      </c>
      <c r="M610" s="43" t="e">
        <f>IF(LEN(VLOOKUP($A610,#REF!,7,FALSE)),UPPER(RIGHT(VLOOKUP($A610,#REF!,7,FALSE),1)),"")</f>
        <v>#REF!</v>
      </c>
      <c r="N610" s="206"/>
      <c r="O610" s="206"/>
      <c r="P610" s="206"/>
      <c r="Q610" s="206"/>
      <c r="R610" s="206"/>
      <c r="S610" s="63" t="e">
        <f>HLOOKUP("Device Tree Pin Name",#REF!,MATCH($A610,#REF!,0),FALSE)</f>
        <v>#REF!</v>
      </c>
      <c r="T610" s="47" t="e">
        <f>HLOOKUP("power rail",#REF!,MATCH($A610,#REF!,0),FALSE)</f>
        <v>#REF!</v>
      </c>
      <c r="U610" s="62" t="e">
        <f>HLOOKUP("Wake Capable",#REF!,MATCH($A610,#REF!,0),FALSE)</f>
        <v>#REF!</v>
      </c>
      <c r="V610" s="62" t="e">
        <f>HLOOKUP("Strap",#REF!,MATCH($A610,#REF!,0),FALSE)</f>
        <v>#REF!</v>
      </c>
      <c r="W610" s="62"/>
      <c r="X610" s="62"/>
      <c r="Y610" s="62"/>
      <c r="Z610" s="47"/>
      <c r="AA610" s="47" t="e">
        <f>HLOOKUP("Pad type",#REF!,MATCH($A610,#REF!,0),FALSE)</f>
        <v>#REF!</v>
      </c>
      <c r="AB610" s="63"/>
      <c r="AC610" s="63" t="e">
        <f>HLOOKUP("POR Pin State",#REF!,MATCH($A610,#REF!,0),FALSE)</f>
        <v>#REF!</v>
      </c>
      <c r="AD610" s="207"/>
      <c r="AE610" s="208"/>
      <c r="AF610" s="208"/>
      <c r="AG610" s="208"/>
      <c r="AH610" s="209"/>
      <c r="AI610" s="209"/>
      <c r="AJ610" s="210"/>
      <c r="AK610" s="210"/>
      <c r="AL610" s="210"/>
      <c r="AM610" s="210"/>
      <c r="AN610" s="210"/>
      <c r="AO610" s="210"/>
      <c r="AP610" s="210"/>
      <c r="AQ610" s="215" t="s">
        <v>1409</v>
      </c>
      <c r="AR610" s="105"/>
      <c r="AS610" s="105"/>
      <c r="AT610" s="105"/>
      <c r="AU610" s="105"/>
      <c r="AV610" s="105"/>
      <c r="AW610" s="105"/>
      <c r="AX610" s="105"/>
      <c r="AY610" s="105"/>
      <c r="AZ610" s="105"/>
      <c r="BA610" s="105"/>
      <c r="BB610" s="218"/>
      <c r="BC610" s="105"/>
      <c r="BD610" s="250"/>
      <c r="BE610" s="252" t="s">
        <v>1410</v>
      </c>
      <c r="BF610" s="147" t="e">
        <f>VLOOKUP($A610,#REF!,34,FALSE)</f>
        <v>#REF!</v>
      </c>
      <c r="BG610" s="148" t="e">
        <f>VLOOKUP($A610,#REF!,22,FALSE)</f>
        <v>#REF!</v>
      </c>
      <c r="BH610" s="149"/>
    </row>
    <row r="611" s="5" customFormat="1" ht="12.95" customHeight="1" spans="1:60">
      <c r="A611" s="48" t="s">
        <v>1411</v>
      </c>
      <c r="B611" s="38" t="e">
        <f>VLOOKUP($A611,#REF!,34,FALSE)</f>
        <v>#REF!</v>
      </c>
      <c r="C611" s="39" t="str">
        <f t="shared" si="181"/>
        <v>unused_DDR_XM0_B7B_CA3</v>
      </c>
      <c r="D611" s="40" t="e">
        <f>IF(LEN(VLOOKUP($A611,#REF!,8,FALSE)),LEFT(VLOOKUP($A611,#REF!,8,FALSE),LEN(VLOOKUP($A611,#REF!,8,FALSE))-2),"")</f>
        <v>#REF!</v>
      </c>
      <c r="E611" s="41" t="e">
        <f>IF(LEN(VLOOKUP($A611,#REF!,4,FALSE)),IF(INDEX(#REF!,MATCH($A611,#REF!,0),1),LEFT(VLOOKUP($A611,#REF!,4,FALSE),LEN(VLOOKUP($A611,#REF!,4,FALSE))-2),CONCATENATE(LEFT(VLOOKUP($A611,#REF!,4,FALSE),LEN(VLOOKUP($A611,#REF!,4,FALSE))-2),"*")),"")</f>
        <v>#REF!</v>
      </c>
      <c r="F611" s="42" t="e">
        <f>IF(LEN(VLOOKUP($A611,#REF!,5,FALSE)),IF(INDEX(#REF!,MATCH($A611,#REF!,0),2),LEFT(VLOOKUP($A611,#REF!,5,FALSE),LEN(VLOOKUP($A611,#REF!,5,FALSE))-2),CONCATENATE(LEFT(VLOOKUP($A611,#REF!,5,FALSE),LEN(VLOOKUP($A611,#REF!,5,FALSE))-2),"*")),"")</f>
        <v>#REF!</v>
      </c>
      <c r="G611" s="42" t="e">
        <f>IF(LEN(VLOOKUP($A611,#REF!,6,FALSE)),IF(INDEX(#REF!,MATCH($A611,#REF!,0),3),LEFT(VLOOKUP($A611,#REF!,6,FALSE),LEN(VLOOKUP($A611,#REF!,6,FALSE))-2),CONCATENATE(LEFT(VLOOKUP($A611,#REF!,6,FALSE),LEN(VLOOKUP($A611,#REF!,6,FALSE))-2),"*")),"")</f>
        <v>#REF!</v>
      </c>
      <c r="H611" s="43" t="e">
        <f>IF(LEN(VLOOKUP($A611,#REF!,7,FALSE)),IF(INDEX(#REF!,MATCH($A611,#REF!,0),4),LEFT(VLOOKUP($A611,#REF!,7,FALSE),LEN(VLOOKUP($A611,#REF!,7,FALSE))-2),CONCATENATE(LEFT(VLOOKUP($A611,#REF!,7,FALSE),LEN(VLOOKUP($A611,#REF!,7,FALSE))-2),"*")),"")</f>
        <v>#REF!</v>
      </c>
      <c r="I611" s="54" t="e">
        <f>IF(LEN(VLOOKUP($A611,#REF!,8,FALSE)),UPPER(RIGHT(VLOOKUP($A611,#REF!,8,FALSE),1)),"")</f>
        <v>#REF!</v>
      </c>
      <c r="J611" s="42" t="e">
        <f>IF(LEN(VLOOKUP($A611,#REF!,4,FALSE)),UPPER(RIGHT(VLOOKUP($A611,#REF!,4,FALSE),1)),"")</f>
        <v>#REF!</v>
      </c>
      <c r="K611" s="42" t="e">
        <f>IF(LEN(VLOOKUP($A611,#REF!,5,FALSE)),UPPER(RIGHT(VLOOKUP($A611,#REF!,5,FALSE),1)),"")</f>
        <v>#REF!</v>
      </c>
      <c r="L611" s="42" t="e">
        <f>IF(LEN(VLOOKUP($A611,#REF!,6,FALSE)),UPPER(RIGHT(VLOOKUP($A611,#REF!,6,FALSE),1)),"")</f>
        <v>#REF!</v>
      </c>
      <c r="M611" s="43" t="e">
        <f>IF(LEN(VLOOKUP($A611,#REF!,7,FALSE)),UPPER(RIGHT(VLOOKUP($A611,#REF!,7,FALSE),1)),"")</f>
        <v>#REF!</v>
      </c>
      <c r="N611" s="206"/>
      <c r="O611" s="206"/>
      <c r="P611" s="206"/>
      <c r="Q611" s="206"/>
      <c r="R611" s="206"/>
      <c r="S611" s="63" t="e">
        <f>HLOOKUP("Device Tree Pin Name",#REF!,MATCH($A611,#REF!,0),FALSE)</f>
        <v>#REF!</v>
      </c>
      <c r="T611" s="47" t="e">
        <f>HLOOKUP("power rail",#REF!,MATCH($A611,#REF!,0),FALSE)</f>
        <v>#REF!</v>
      </c>
      <c r="U611" s="62" t="e">
        <f>HLOOKUP("Wake Capable",#REF!,MATCH($A611,#REF!,0),FALSE)</f>
        <v>#REF!</v>
      </c>
      <c r="V611" s="62" t="e">
        <f>HLOOKUP("Strap",#REF!,MATCH($A611,#REF!,0),FALSE)</f>
        <v>#REF!</v>
      </c>
      <c r="W611" s="62"/>
      <c r="X611" s="62"/>
      <c r="Y611" s="62"/>
      <c r="Z611" s="47"/>
      <c r="AA611" s="47" t="e">
        <f>HLOOKUP("Pad type",#REF!,MATCH($A611,#REF!,0),FALSE)</f>
        <v>#REF!</v>
      </c>
      <c r="AB611" s="63"/>
      <c r="AC611" s="63" t="e">
        <f>HLOOKUP("POR Pin State",#REF!,MATCH($A611,#REF!,0),FALSE)</f>
        <v>#REF!</v>
      </c>
      <c r="AD611" s="207"/>
      <c r="AE611" s="208"/>
      <c r="AF611" s="208"/>
      <c r="AG611" s="208"/>
      <c r="AH611" s="209"/>
      <c r="AI611" s="209"/>
      <c r="AJ611" s="210"/>
      <c r="AK611" s="210"/>
      <c r="AL611" s="210"/>
      <c r="AM611" s="210"/>
      <c r="AN611" s="210"/>
      <c r="AO611" s="210"/>
      <c r="AP611" s="210"/>
      <c r="AQ611" s="215" t="s">
        <v>1412</v>
      </c>
      <c r="AR611" s="105"/>
      <c r="AS611" s="105"/>
      <c r="AT611" s="105"/>
      <c r="AU611" s="105"/>
      <c r="AV611" s="105"/>
      <c r="AW611" s="105"/>
      <c r="AX611" s="105"/>
      <c r="AY611" s="105"/>
      <c r="AZ611" s="105"/>
      <c r="BA611" s="105"/>
      <c r="BB611" s="218"/>
      <c r="BC611" s="105"/>
      <c r="BD611" s="250"/>
      <c r="BE611" s="252" t="s">
        <v>1413</v>
      </c>
      <c r="BF611" s="147" t="e">
        <f>VLOOKUP($A611,#REF!,34,FALSE)</f>
        <v>#REF!</v>
      </c>
      <c r="BG611" s="148" t="e">
        <f>VLOOKUP($A611,#REF!,22,FALSE)</f>
        <v>#REF!</v>
      </c>
      <c r="BH611" s="149"/>
    </row>
    <row r="612" s="5" customFormat="1" ht="12.95" customHeight="1" spans="1:60">
      <c r="A612" s="48" t="s">
        <v>1414</v>
      </c>
      <c r="B612" s="38" t="e">
        <f>VLOOKUP($A612,#REF!,34,FALSE)</f>
        <v>#REF!</v>
      </c>
      <c r="C612" s="39" t="str">
        <f t="shared" si="181"/>
        <v>unused_DDR_XM0_B7B_CA4</v>
      </c>
      <c r="D612" s="40" t="e">
        <f>IF(LEN(VLOOKUP($A612,#REF!,8,FALSE)),LEFT(VLOOKUP($A612,#REF!,8,FALSE),LEN(VLOOKUP($A612,#REF!,8,FALSE))-2),"")</f>
        <v>#REF!</v>
      </c>
      <c r="E612" s="41" t="e">
        <f>IF(LEN(VLOOKUP($A612,#REF!,4,FALSE)),IF(INDEX(#REF!,MATCH($A612,#REF!,0),1),LEFT(VLOOKUP($A612,#REF!,4,FALSE),LEN(VLOOKUP($A612,#REF!,4,FALSE))-2),CONCATENATE(LEFT(VLOOKUP($A612,#REF!,4,FALSE),LEN(VLOOKUP($A612,#REF!,4,FALSE))-2),"*")),"")</f>
        <v>#REF!</v>
      </c>
      <c r="F612" s="42" t="e">
        <f>IF(LEN(VLOOKUP($A612,#REF!,5,FALSE)),IF(INDEX(#REF!,MATCH($A612,#REF!,0),2),LEFT(VLOOKUP($A612,#REF!,5,FALSE),LEN(VLOOKUP($A612,#REF!,5,FALSE))-2),CONCATENATE(LEFT(VLOOKUP($A612,#REF!,5,FALSE),LEN(VLOOKUP($A612,#REF!,5,FALSE))-2),"*")),"")</f>
        <v>#REF!</v>
      </c>
      <c r="G612" s="42" t="e">
        <f>IF(LEN(VLOOKUP($A612,#REF!,6,FALSE)),IF(INDEX(#REF!,MATCH($A612,#REF!,0),3),LEFT(VLOOKUP($A612,#REF!,6,FALSE),LEN(VLOOKUP($A612,#REF!,6,FALSE))-2),CONCATENATE(LEFT(VLOOKUP($A612,#REF!,6,FALSE),LEN(VLOOKUP($A612,#REF!,6,FALSE))-2),"*")),"")</f>
        <v>#REF!</v>
      </c>
      <c r="H612" s="43" t="e">
        <f>IF(LEN(VLOOKUP($A612,#REF!,7,FALSE)),IF(INDEX(#REF!,MATCH($A612,#REF!,0),4),LEFT(VLOOKUP($A612,#REF!,7,FALSE),LEN(VLOOKUP($A612,#REF!,7,FALSE))-2),CONCATENATE(LEFT(VLOOKUP($A612,#REF!,7,FALSE),LEN(VLOOKUP($A612,#REF!,7,FALSE))-2),"*")),"")</f>
        <v>#REF!</v>
      </c>
      <c r="I612" s="54" t="e">
        <f>IF(LEN(VLOOKUP($A612,#REF!,8,FALSE)),UPPER(RIGHT(VLOOKUP($A612,#REF!,8,FALSE),1)),"")</f>
        <v>#REF!</v>
      </c>
      <c r="J612" s="42" t="e">
        <f>IF(LEN(VLOOKUP($A612,#REF!,4,FALSE)),UPPER(RIGHT(VLOOKUP($A612,#REF!,4,FALSE),1)),"")</f>
        <v>#REF!</v>
      </c>
      <c r="K612" s="42" t="e">
        <f>IF(LEN(VLOOKUP($A612,#REF!,5,FALSE)),UPPER(RIGHT(VLOOKUP($A612,#REF!,5,FALSE),1)),"")</f>
        <v>#REF!</v>
      </c>
      <c r="L612" s="42" t="e">
        <f>IF(LEN(VLOOKUP($A612,#REF!,6,FALSE)),UPPER(RIGHT(VLOOKUP($A612,#REF!,6,FALSE),1)),"")</f>
        <v>#REF!</v>
      </c>
      <c r="M612" s="43" t="e">
        <f>IF(LEN(VLOOKUP($A612,#REF!,7,FALSE)),UPPER(RIGHT(VLOOKUP($A612,#REF!,7,FALSE),1)),"")</f>
        <v>#REF!</v>
      </c>
      <c r="N612" s="206"/>
      <c r="O612" s="206"/>
      <c r="P612" s="206"/>
      <c r="Q612" s="206"/>
      <c r="R612" s="206"/>
      <c r="S612" s="63" t="e">
        <f>HLOOKUP("Device Tree Pin Name",#REF!,MATCH($A612,#REF!,0),FALSE)</f>
        <v>#REF!</v>
      </c>
      <c r="T612" s="47" t="e">
        <f>HLOOKUP("power rail",#REF!,MATCH($A612,#REF!,0),FALSE)</f>
        <v>#REF!</v>
      </c>
      <c r="U612" s="62" t="e">
        <f>HLOOKUP("Wake Capable",#REF!,MATCH($A612,#REF!,0),FALSE)</f>
        <v>#REF!</v>
      </c>
      <c r="V612" s="62" t="e">
        <f>HLOOKUP("Strap",#REF!,MATCH($A612,#REF!,0),FALSE)</f>
        <v>#REF!</v>
      </c>
      <c r="W612" s="62"/>
      <c r="X612" s="62"/>
      <c r="Y612" s="62"/>
      <c r="Z612" s="47"/>
      <c r="AA612" s="47" t="e">
        <f>HLOOKUP("Pad type",#REF!,MATCH($A612,#REF!,0),FALSE)</f>
        <v>#REF!</v>
      </c>
      <c r="AB612" s="63"/>
      <c r="AC612" s="63" t="e">
        <f>HLOOKUP("POR Pin State",#REF!,MATCH($A612,#REF!,0),FALSE)</f>
        <v>#REF!</v>
      </c>
      <c r="AD612" s="207"/>
      <c r="AE612" s="208"/>
      <c r="AF612" s="208"/>
      <c r="AG612" s="208"/>
      <c r="AH612" s="209"/>
      <c r="AI612" s="209"/>
      <c r="AJ612" s="210"/>
      <c r="AK612" s="210"/>
      <c r="AL612" s="210"/>
      <c r="AM612" s="210"/>
      <c r="AN612" s="210"/>
      <c r="AO612" s="210"/>
      <c r="AP612" s="210"/>
      <c r="AQ612" s="215" t="s">
        <v>1415</v>
      </c>
      <c r="AR612" s="105"/>
      <c r="AS612" s="105"/>
      <c r="AT612" s="105"/>
      <c r="AU612" s="105"/>
      <c r="AV612" s="105"/>
      <c r="AW612" s="105"/>
      <c r="AX612" s="105"/>
      <c r="AY612" s="105"/>
      <c r="AZ612" s="105"/>
      <c r="BA612" s="105"/>
      <c r="BB612" s="218"/>
      <c r="BC612" s="105"/>
      <c r="BD612" s="250"/>
      <c r="BE612" s="252" t="s">
        <v>1416</v>
      </c>
      <c r="BF612" s="147" t="e">
        <f>VLOOKUP($A612,#REF!,34,FALSE)</f>
        <v>#REF!</v>
      </c>
      <c r="BG612" s="148" t="e">
        <f>VLOOKUP($A612,#REF!,22,FALSE)</f>
        <v>#REF!</v>
      </c>
      <c r="BH612" s="149"/>
    </row>
    <row r="613" s="5" customFormat="1" ht="12.95" customHeight="1" spans="1:60">
      <c r="A613" s="48" t="s">
        <v>1417</v>
      </c>
      <c r="B613" s="38" t="e">
        <f>VLOOKUP($A613,#REF!,34,FALSE)</f>
        <v>#REF!</v>
      </c>
      <c r="C613" s="39" t="str">
        <f t="shared" si="181"/>
        <v>unused_DDR_XM0_B7B_CA5</v>
      </c>
      <c r="D613" s="40" t="e">
        <f>IF(LEN(VLOOKUP($A613,#REF!,8,FALSE)),LEFT(VLOOKUP($A613,#REF!,8,FALSE),LEN(VLOOKUP($A613,#REF!,8,FALSE))-2),"")</f>
        <v>#REF!</v>
      </c>
      <c r="E613" s="41" t="e">
        <f>IF(LEN(VLOOKUP($A613,#REF!,4,FALSE)),IF(INDEX(#REF!,MATCH($A613,#REF!,0),1),LEFT(VLOOKUP($A613,#REF!,4,FALSE),LEN(VLOOKUP($A613,#REF!,4,FALSE))-2),CONCATENATE(LEFT(VLOOKUP($A613,#REF!,4,FALSE),LEN(VLOOKUP($A613,#REF!,4,FALSE))-2),"*")),"")</f>
        <v>#REF!</v>
      </c>
      <c r="F613" s="42" t="e">
        <f>IF(LEN(VLOOKUP($A613,#REF!,5,FALSE)),IF(INDEX(#REF!,MATCH($A613,#REF!,0),2),LEFT(VLOOKUP($A613,#REF!,5,FALSE),LEN(VLOOKUP($A613,#REF!,5,FALSE))-2),CONCATENATE(LEFT(VLOOKUP($A613,#REF!,5,FALSE),LEN(VLOOKUP($A613,#REF!,5,FALSE))-2),"*")),"")</f>
        <v>#REF!</v>
      </c>
      <c r="G613" s="42" t="e">
        <f>IF(LEN(VLOOKUP($A613,#REF!,6,FALSE)),IF(INDEX(#REF!,MATCH($A613,#REF!,0),3),LEFT(VLOOKUP($A613,#REF!,6,FALSE),LEN(VLOOKUP($A613,#REF!,6,FALSE))-2),CONCATENATE(LEFT(VLOOKUP($A613,#REF!,6,FALSE),LEN(VLOOKUP($A613,#REF!,6,FALSE))-2),"*")),"")</f>
        <v>#REF!</v>
      </c>
      <c r="H613" s="43" t="e">
        <f>IF(LEN(VLOOKUP($A613,#REF!,7,FALSE)),IF(INDEX(#REF!,MATCH($A613,#REF!,0),4),LEFT(VLOOKUP($A613,#REF!,7,FALSE),LEN(VLOOKUP($A613,#REF!,7,FALSE))-2),CONCATENATE(LEFT(VLOOKUP($A613,#REF!,7,FALSE),LEN(VLOOKUP($A613,#REF!,7,FALSE))-2),"*")),"")</f>
        <v>#REF!</v>
      </c>
      <c r="I613" s="54" t="e">
        <f>IF(LEN(VLOOKUP($A613,#REF!,8,FALSE)),UPPER(RIGHT(VLOOKUP($A613,#REF!,8,FALSE),1)),"")</f>
        <v>#REF!</v>
      </c>
      <c r="J613" s="42" t="e">
        <f>IF(LEN(VLOOKUP($A613,#REF!,4,FALSE)),UPPER(RIGHT(VLOOKUP($A613,#REF!,4,FALSE),1)),"")</f>
        <v>#REF!</v>
      </c>
      <c r="K613" s="42" t="e">
        <f>IF(LEN(VLOOKUP($A613,#REF!,5,FALSE)),UPPER(RIGHT(VLOOKUP($A613,#REF!,5,FALSE),1)),"")</f>
        <v>#REF!</v>
      </c>
      <c r="L613" s="42" t="e">
        <f>IF(LEN(VLOOKUP($A613,#REF!,6,FALSE)),UPPER(RIGHT(VLOOKUP($A613,#REF!,6,FALSE),1)),"")</f>
        <v>#REF!</v>
      </c>
      <c r="M613" s="43" t="e">
        <f>IF(LEN(VLOOKUP($A613,#REF!,7,FALSE)),UPPER(RIGHT(VLOOKUP($A613,#REF!,7,FALSE),1)),"")</f>
        <v>#REF!</v>
      </c>
      <c r="N613" s="206"/>
      <c r="O613" s="206"/>
      <c r="P613" s="206"/>
      <c r="Q613" s="206"/>
      <c r="R613" s="206"/>
      <c r="S613" s="63" t="e">
        <f>HLOOKUP("Device Tree Pin Name",#REF!,MATCH($A613,#REF!,0),FALSE)</f>
        <v>#REF!</v>
      </c>
      <c r="T613" s="47" t="e">
        <f>HLOOKUP("power rail",#REF!,MATCH($A613,#REF!,0),FALSE)</f>
        <v>#REF!</v>
      </c>
      <c r="U613" s="62" t="e">
        <f>HLOOKUP("Wake Capable",#REF!,MATCH($A613,#REF!,0),FALSE)</f>
        <v>#REF!</v>
      </c>
      <c r="V613" s="62" t="e">
        <f>HLOOKUP("Strap",#REF!,MATCH($A613,#REF!,0),FALSE)</f>
        <v>#REF!</v>
      </c>
      <c r="W613" s="62"/>
      <c r="X613" s="62"/>
      <c r="Y613" s="62"/>
      <c r="Z613" s="47"/>
      <c r="AA613" s="47" t="e">
        <f>HLOOKUP("Pad type",#REF!,MATCH($A613,#REF!,0),FALSE)</f>
        <v>#REF!</v>
      </c>
      <c r="AB613" s="63"/>
      <c r="AC613" s="63" t="e">
        <f>HLOOKUP("POR Pin State",#REF!,MATCH($A613,#REF!,0),FALSE)</f>
        <v>#REF!</v>
      </c>
      <c r="AD613" s="207"/>
      <c r="AE613" s="208"/>
      <c r="AF613" s="208"/>
      <c r="AG613" s="208"/>
      <c r="AH613" s="209"/>
      <c r="AI613" s="209"/>
      <c r="AJ613" s="210"/>
      <c r="AK613" s="210"/>
      <c r="AL613" s="210"/>
      <c r="AM613" s="210"/>
      <c r="AN613" s="210"/>
      <c r="AO613" s="210"/>
      <c r="AP613" s="210"/>
      <c r="AQ613" s="215" t="s">
        <v>1418</v>
      </c>
      <c r="AR613" s="105"/>
      <c r="AS613" s="105"/>
      <c r="AT613" s="105"/>
      <c r="AU613" s="105"/>
      <c r="AV613" s="105"/>
      <c r="AW613" s="105"/>
      <c r="AX613" s="105"/>
      <c r="AY613" s="105"/>
      <c r="AZ613" s="105"/>
      <c r="BA613" s="105"/>
      <c r="BB613" s="218"/>
      <c r="BC613" s="105"/>
      <c r="BD613" s="250"/>
      <c r="BE613" s="252" t="s">
        <v>1419</v>
      </c>
      <c r="BF613" s="147" t="e">
        <f>VLOOKUP($A613,#REF!,34,FALSE)</f>
        <v>#REF!</v>
      </c>
      <c r="BG613" s="148" t="e">
        <f>VLOOKUP($A613,#REF!,22,FALSE)</f>
        <v>#REF!</v>
      </c>
      <c r="BH613" s="149"/>
    </row>
    <row r="614" s="5" customFormat="1" ht="12.95" customHeight="1" spans="1:60">
      <c r="A614" s="48" t="s">
        <v>1420</v>
      </c>
      <c r="B614" s="38" t="e">
        <f>VLOOKUP($A614,#REF!,34,FALSE)</f>
        <v>#REF!</v>
      </c>
      <c r="C614" s="39" t="str">
        <f t="shared" si="181"/>
        <v>unused_DDR_XM0_B7B_CA6</v>
      </c>
      <c r="D614" s="40" t="e">
        <f>IF(LEN(VLOOKUP($A614,#REF!,8,FALSE)),LEFT(VLOOKUP($A614,#REF!,8,FALSE),LEN(VLOOKUP($A614,#REF!,8,FALSE))-2),"")</f>
        <v>#REF!</v>
      </c>
      <c r="E614" s="41" t="e">
        <f>IF(LEN(VLOOKUP($A614,#REF!,4,FALSE)),IF(INDEX(#REF!,MATCH($A614,#REF!,0),1),LEFT(VLOOKUP($A614,#REF!,4,FALSE),LEN(VLOOKUP($A614,#REF!,4,FALSE))-2),CONCATENATE(LEFT(VLOOKUP($A614,#REF!,4,FALSE),LEN(VLOOKUP($A614,#REF!,4,FALSE))-2),"*")),"")</f>
        <v>#REF!</v>
      </c>
      <c r="F614" s="42" t="e">
        <f>IF(LEN(VLOOKUP($A614,#REF!,5,FALSE)),IF(INDEX(#REF!,MATCH($A614,#REF!,0),2),LEFT(VLOOKUP($A614,#REF!,5,FALSE),LEN(VLOOKUP($A614,#REF!,5,FALSE))-2),CONCATENATE(LEFT(VLOOKUP($A614,#REF!,5,FALSE),LEN(VLOOKUP($A614,#REF!,5,FALSE))-2),"*")),"")</f>
        <v>#REF!</v>
      </c>
      <c r="G614" s="42" t="e">
        <f>IF(LEN(VLOOKUP($A614,#REF!,6,FALSE)),IF(INDEX(#REF!,MATCH($A614,#REF!,0),3),LEFT(VLOOKUP($A614,#REF!,6,FALSE),LEN(VLOOKUP($A614,#REF!,6,FALSE))-2),CONCATENATE(LEFT(VLOOKUP($A614,#REF!,6,FALSE),LEN(VLOOKUP($A614,#REF!,6,FALSE))-2),"*")),"")</f>
        <v>#REF!</v>
      </c>
      <c r="H614" s="43" t="e">
        <f>IF(LEN(VLOOKUP($A614,#REF!,7,FALSE)),IF(INDEX(#REF!,MATCH($A614,#REF!,0),4),LEFT(VLOOKUP($A614,#REF!,7,FALSE),LEN(VLOOKUP($A614,#REF!,7,FALSE))-2),CONCATENATE(LEFT(VLOOKUP($A614,#REF!,7,FALSE),LEN(VLOOKUP($A614,#REF!,7,FALSE))-2),"*")),"")</f>
        <v>#REF!</v>
      </c>
      <c r="I614" s="54" t="e">
        <f>IF(LEN(VLOOKUP($A614,#REF!,8,FALSE)),UPPER(RIGHT(VLOOKUP($A614,#REF!,8,FALSE),1)),"")</f>
        <v>#REF!</v>
      </c>
      <c r="J614" s="42" t="e">
        <f>IF(LEN(VLOOKUP($A614,#REF!,4,FALSE)),UPPER(RIGHT(VLOOKUP($A614,#REF!,4,FALSE),1)),"")</f>
        <v>#REF!</v>
      </c>
      <c r="K614" s="42" t="e">
        <f>IF(LEN(VLOOKUP($A614,#REF!,5,FALSE)),UPPER(RIGHT(VLOOKUP($A614,#REF!,5,FALSE),1)),"")</f>
        <v>#REF!</v>
      </c>
      <c r="L614" s="42" t="e">
        <f>IF(LEN(VLOOKUP($A614,#REF!,6,FALSE)),UPPER(RIGHT(VLOOKUP($A614,#REF!,6,FALSE),1)),"")</f>
        <v>#REF!</v>
      </c>
      <c r="M614" s="43" t="e">
        <f>IF(LEN(VLOOKUP($A614,#REF!,7,FALSE)),UPPER(RIGHT(VLOOKUP($A614,#REF!,7,FALSE),1)),"")</f>
        <v>#REF!</v>
      </c>
      <c r="N614" s="206"/>
      <c r="O614" s="206"/>
      <c r="P614" s="206"/>
      <c r="Q614" s="206"/>
      <c r="R614" s="206"/>
      <c r="S614" s="63" t="e">
        <f>HLOOKUP("Device Tree Pin Name",#REF!,MATCH($A614,#REF!,0),FALSE)</f>
        <v>#REF!</v>
      </c>
      <c r="T614" s="47" t="e">
        <f>HLOOKUP("power rail",#REF!,MATCH($A614,#REF!,0),FALSE)</f>
        <v>#REF!</v>
      </c>
      <c r="U614" s="62" t="e">
        <f>HLOOKUP("Wake Capable",#REF!,MATCH($A614,#REF!,0),FALSE)</f>
        <v>#REF!</v>
      </c>
      <c r="V614" s="62" t="e">
        <f>HLOOKUP("Strap",#REF!,MATCH($A614,#REF!,0),FALSE)</f>
        <v>#REF!</v>
      </c>
      <c r="W614" s="62"/>
      <c r="X614" s="62"/>
      <c r="Y614" s="62"/>
      <c r="Z614" s="47"/>
      <c r="AA614" s="47" t="e">
        <f>HLOOKUP("Pad type",#REF!,MATCH($A614,#REF!,0),FALSE)</f>
        <v>#REF!</v>
      </c>
      <c r="AB614" s="63"/>
      <c r="AC614" s="63" t="e">
        <f>HLOOKUP("POR Pin State",#REF!,MATCH($A614,#REF!,0),FALSE)</f>
        <v>#REF!</v>
      </c>
      <c r="AD614" s="207"/>
      <c r="AE614" s="208"/>
      <c r="AF614" s="208"/>
      <c r="AG614" s="208"/>
      <c r="AH614" s="209"/>
      <c r="AI614" s="209"/>
      <c r="AJ614" s="210"/>
      <c r="AK614" s="210"/>
      <c r="AL614" s="210"/>
      <c r="AM614" s="210"/>
      <c r="AN614" s="210"/>
      <c r="AO614" s="210"/>
      <c r="AP614" s="210"/>
      <c r="AQ614" s="215" t="s">
        <v>1421</v>
      </c>
      <c r="AR614" s="105"/>
      <c r="AS614" s="105"/>
      <c r="AT614" s="105"/>
      <c r="AU614" s="105"/>
      <c r="AV614" s="105"/>
      <c r="AW614" s="105"/>
      <c r="AX614" s="105"/>
      <c r="AY614" s="105"/>
      <c r="AZ614" s="105"/>
      <c r="BA614" s="105"/>
      <c r="BB614" s="218"/>
      <c r="BC614" s="105"/>
      <c r="BD614" s="250"/>
      <c r="BE614" s="252" t="s">
        <v>1422</v>
      </c>
      <c r="BF614" s="147" t="e">
        <f>VLOOKUP($A614,#REF!,34,FALSE)</f>
        <v>#REF!</v>
      </c>
      <c r="BG614" s="148" t="e">
        <f>VLOOKUP($A614,#REF!,22,FALSE)</f>
        <v>#REF!</v>
      </c>
      <c r="BH614" s="149"/>
    </row>
    <row r="615" s="5" customFormat="1" ht="12.95" customHeight="1" spans="1:60">
      <c r="A615" s="48" t="s">
        <v>1423</v>
      </c>
      <c r="B615" s="38" t="e">
        <f>VLOOKUP($A615,#REF!,34,FALSE)</f>
        <v>#REF!</v>
      </c>
      <c r="C615" s="39" t="str">
        <f t="shared" si="181"/>
        <v>unused_DDR_XM0_B7A_CS_CKE0</v>
      </c>
      <c r="D615" s="40" t="e">
        <f>IF(LEN(VLOOKUP($A615,#REF!,8,FALSE)),LEFT(VLOOKUP($A615,#REF!,8,FALSE),LEN(VLOOKUP($A615,#REF!,8,FALSE))-2),"")</f>
        <v>#REF!</v>
      </c>
      <c r="E615" s="41" t="e">
        <f>IF(LEN(VLOOKUP($A615,#REF!,4,FALSE)),IF(INDEX(#REF!,MATCH($A615,#REF!,0),1),LEFT(VLOOKUP($A615,#REF!,4,FALSE),LEN(VLOOKUP($A615,#REF!,4,FALSE))-2),CONCATENATE(LEFT(VLOOKUP($A615,#REF!,4,FALSE),LEN(VLOOKUP($A615,#REF!,4,FALSE))-2),"*")),"")</f>
        <v>#REF!</v>
      </c>
      <c r="F615" s="42" t="e">
        <f>IF(LEN(VLOOKUP($A615,#REF!,5,FALSE)),IF(INDEX(#REF!,MATCH($A615,#REF!,0),2),LEFT(VLOOKUP($A615,#REF!,5,FALSE),LEN(VLOOKUP($A615,#REF!,5,FALSE))-2),CONCATENATE(LEFT(VLOOKUP($A615,#REF!,5,FALSE),LEN(VLOOKUP($A615,#REF!,5,FALSE))-2),"*")),"")</f>
        <v>#REF!</v>
      </c>
      <c r="G615" s="42" t="e">
        <f>IF(LEN(VLOOKUP($A615,#REF!,6,FALSE)),IF(INDEX(#REF!,MATCH($A615,#REF!,0),3),LEFT(VLOOKUP($A615,#REF!,6,FALSE),LEN(VLOOKUP($A615,#REF!,6,FALSE))-2),CONCATENATE(LEFT(VLOOKUP($A615,#REF!,6,FALSE),LEN(VLOOKUP($A615,#REF!,6,FALSE))-2),"*")),"")</f>
        <v>#REF!</v>
      </c>
      <c r="H615" s="43" t="e">
        <f>IF(LEN(VLOOKUP($A615,#REF!,7,FALSE)),IF(INDEX(#REF!,MATCH($A615,#REF!,0),4),LEFT(VLOOKUP($A615,#REF!,7,FALSE),LEN(VLOOKUP($A615,#REF!,7,FALSE))-2),CONCATENATE(LEFT(VLOOKUP($A615,#REF!,7,FALSE),LEN(VLOOKUP($A615,#REF!,7,FALSE))-2),"*")),"")</f>
        <v>#REF!</v>
      </c>
      <c r="I615" s="54" t="e">
        <f>IF(LEN(VLOOKUP($A615,#REF!,8,FALSE)),UPPER(RIGHT(VLOOKUP($A615,#REF!,8,FALSE),1)),"")</f>
        <v>#REF!</v>
      </c>
      <c r="J615" s="42" t="e">
        <f>IF(LEN(VLOOKUP($A615,#REF!,4,FALSE)),UPPER(RIGHT(VLOOKUP($A615,#REF!,4,FALSE),1)),"")</f>
        <v>#REF!</v>
      </c>
      <c r="K615" s="42" t="e">
        <f>IF(LEN(VLOOKUP($A615,#REF!,5,FALSE)),UPPER(RIGHT(VLOOKUP($A615,#REF!,5,FALSE),1)),"")</f>
        <v>#REF!</v>
      </c>
      <c r="L615" s="42" t="e">
        <f>IF(LEN(VLOOKUP($A615,#REF!,6,FALSE)),UPPER(RIGHT(VLOOKUP($A615,#REF!,6,FALSE),1)),"")</f>
        <v>#REF!</v>
      </c>
      <c r="M615" s="43" t="e">
        <f>IF(LEN(VLOOKUP($A615,#REF!,7,FALSE)),UPPER(RIGHT(VLOOKUP($A615,#REF!,7,FALSE),1)),"")</f>
        <v>#REF!</v>
      </c>
      <c r="N615" s="206"/>
      <c r="O615" s="206"/>
      <c r="P615" s="206"/>
      <c r="Q615" s="206"/>
      <c r="R615" s="206"/>
      <c r="S615" s="63" t="e">
        <f>HLOOKUP("Device Tree Pin Name",#REF!,MATCH($A615,#REF!,0),FALSE)</f>
        <v>#REF!</v>
      </c>
      <c r="T615" s="47" t="e">
        <f>HLOOKUP("power rail",#REF!,MATCH($A615,#REF!,0),FALSE)</f>
        <v>#REF!</v>
      </c>
      <c r="U615" s="62" t="e">
        <f>HLOOKUP("Wake Capable",#REF!,MATCH($A615,#REF!,0),FALSE)</f>
        <v>#REF!</v>
      </c>
      <c r="V615" s="62" t="e">
        <f>HLOOKUP("Strap",#REF!,MATCH($A615,#REF!,0),FALSE)</f>
        <v>#REF!</v>
      </c>
      <c r="W615" s="62"/>
      <c r="X615" s="62"/>
      <c r="Y615" s="62"/>
      <c r="Z615" s="47"/>
      <c r="AA615" s="47" t="e">
        <f>HLOOKUP("Pad type",#REF!,MATCH($A615,#REF!,0),FALSE)</f>
        <v>#REF!</v>
      </c>
      <c r="AB615" s="63"/>
      <c r="AC615" s="63" t="e">
        <f>HLOOKUP("POR Pin State",#REF!,MATCH($A615,#REF!,0),FALSE)</f>
        <v>#REF!</v>
      </c>
      <c r="AD615" s="207"/>
      <c r="AE615" s="208"/>
      <c r="AF615" s="208"/>
      <c r="AG615" s="208"/>
      <c r="AH615" s="209"/>
      <c r="AI615" s="209"/>
      <c r="AJ615" s="210"/>
      <c r="AK615" s="210"/>
      <c r="AL615" s="210"/>
      <c r="AM615" s="210"/>
      <c r="AN615" s="210"/>
      <c r="AO615" s="210"/>
      <c r="AP615" s="210"/>
      <c r="AQ615" s="215" t="s">
        <v>1423</v>
      </c>
      <c r="AR615" s="105"/>
      <c r="AS615" s="105"/>
      <c r="AT615" s="105"/>
      <c r="AU615" s="105"/>
      <c r="AV615" s="105"/>
      <c r="AW615" s="105"/>
      <c r="AX615" s="105"/>
      <c r="AY615" s="105"/>
      <c r="AZ615" s="105"/>
      <c r="BA615" s="105"/>
      <c r="BB615" s="218"/>
      <c r="BC615" s="105"/>
      <c r="BD615" s="250"/>
      <c r="BE615" s="252" t="s">
        <v>1424</v>
      </c>
      <c r="BF615" s="147" t="e">
        <f>VLOOKUP($A615,#REF!,34,FALSE)</f>
        <v>#REF!</v>
      </c>
      <c r="BG615" s="148" t="e">
        <f>VLOOKUP($A615,#REF!,22,FALSE)</f>
        <v>#REF!</v>
      </c>
      <c r="BH615" s="149"/>
    </row>
    <row r="616" s="5" customFormat="1" ht="12.95" customHeight="1" spans="1:60">
      <c r="A616" s="48" t="s">
        <v>1425</v>
      </c>
      <c r="B616" s="38" t="e">
        <f>VLOOKUP($A616,#REF!,34,FALSE)</f>
        <v>#REF!</v>
      </c>
      <c r="C616" s="39" t="str">
        <f t="shared" si="181"/>
        <v>unused_DDR_XM0_B7A_CS_CKE1</v>
      </c>
      <c r="D616" s="40" t="e">
        <f>IF(LEN(VLOOKUP($A616,#REF!,8,FALSE)),LEFT(VLOOKUP($A616,#REF!,8,FALSE),LEN(VLOOKUP($A616,#REF!,8,FALSE))-2),"")</f>
        <v>#REF!</v>
      </c>
      <c r="E616" s="41" t="e">
        <f>IF(LEN(VLOOKUP($A616,#REF!,4,FALSE)),IF(INDEX(#REF!,MATCH($A616,#REF!,0),1),LEFT(VLOOKUP($A616,#REF!,4,FALSE),LEN(VLOOKUP($A616,#REF!,4,FALSE))-2),CONCATENATE(LEFT(VLOOKUP($A616,#REF!,4,FALSE),LEN(VLOOKUP($A616,#REF!,4,FALSE))-2),"*")),"")</f>
        <v>#REF!</v>
      </c>
      <c r="F616" s="42" t="e">
        <f>IF(LEN(VLOOKUP($A616,#REF!,5,FALSE)),IF(INDEX(#REF!,MATCH($A616,#REF!,0),2),LEFT(VLOOKUP($A616,#REF!,5,FALSE),LEN(VLOOKUP($A616,#REF!,5,FALSE))-2),CONCATENATE(LEFT(VLOOKUP($A616,#REF!,5,FALSE),LEN(VLOOKUP($A616,#REF!,5,FALSE))-2),"*")),"")</f>
        <v>#REF!</v>
      </c>
      <c r="G616" s="42" t="e">
        <f>IF(LEN(VLOOKUP($A616,#REF!,6,FALSE)),IF(INDEX(#REF!,MATCH($A616,#REF!,0),3),LEFT(VLOOKUP($A616,#REF!,6,FALSE),LEN(VLOOKUP($A616,#REF!,6,FALSE))-2),CONCATENATE(LEFT(VLOOKUP($A616,#REF!,6,FALSE),LEN(VLOOKUP($A616,#REF!,6,FALSE))-2),"*")),"")</f>
        <v>#REF!</v>
      </c>
      <c r="H616" s="43" t="e">
        <f>IF(LEN(VLOOKUP($A616,#REF!,7,FALSE)),IF(INDEX(#REF!,MATCH($A616,#REF!,0),4),LEFT(VLOOKUP($A616,#REF!,7,FALSE),LEN(VLOOKUP($A616,#REF!,7,FALSE))-2),CONCATENATE(LEFT(VLOOKUP($A616,#REF!,7,FALSE),LEN(VLOOKUP($A616,#REF!,7,FALSE))-2),"*")),"")</f>
        <v>#REF!</v>
      </c>
      <c r="I616" s="54" t="e">
        <f>IF(LEN(VLOOKUP($A616,#REF!,8,FALSE)),UPPER(RIGHT(VLOOKUP($A616,#REF!,8,FALSE),1)),"")</f>
        <v>#REF!</v>
      </c>
      <c r="J616" s="42" t="e">
        <f>IF(LEN(VLOOKUP($A616,#REF!,4,FALSE)),UPPER(RIGHT(VLOOKUP($A616,#REF!,4,FALSE),1)),"")</f>
        <v>#REF!</v>
      </c>
      <c r="K616" s="42" t="e">
        <f>IF(LEN(VLOOKUP($A616,#REF!,5,FALSE)),UPPER(RIGHT(VLOOKUP($A616,#REF!,5,FALSE),1)),"")</f>
        <v>#REF!</v>
      </c>
      <c r="L616" s="42" t="e">
        <f>IF(LEN(VLOOKUP($A616,#REF!,6,FALSE)),UPPER(RIGHT(VLOOKUP($A616,#REF!,6,FALSE),1)),"")</f>
        <v>#REF!</v>
      </c>
      <c r="M616" s="43" t="e">
        <f>IF(LEN(VLOOKUP($A616,#REF!,7,FALSE)),UPPER(RIGHT(VLOOKUP($A616,#REF!,7,FALSE),1)),"")</f>
        <v>#REF!</v>
      </c>
      <c r="N616" s="206"/>
      <c r="O616" s="206"/>
      <c r="P616" s="206"/>
      <c r="Q616" s="206"/>
      <c r="R616" s="206"/>
      <c r="S616" s="63" t="e">
        <f>HLOOKUP("Device Tree Pin Name",#REF!,MATCH($A616,#REF!,0),FALSE)</f>
        <v>#REF!</v>
      </c>
      <c r="T616" s="47" t="e">
        <f>HLOOKUP("power rail",#REF!,MATCH($A616,#REF!,0),FALSE)</f>
        <v>#REF!</v>
      </c>
      <c r="U616" s="62" t="e">
        <f>HLOOKUP("Wake Capable",#REF!,MATCH($A616,#REF!,0),FALSE)</f>
        <v>#REF!</v>
      </c>
      <c r="V616" s="62" t="e">
        <f>HLOOKUP("Strap",#REF!,MATCH($A616,#REF!,0),FALSE)</f>
        <v>#REF!</v>
      </c>
      <c r="W616" s="62"/>
      <c r="X616" s="62"/>
      <c r="Y616" s="62"/>
      <c r="Z616" s="47"/>
      <c r="AA616" s="47" t="e">
        <f>HLOOKUP("Pad type",#REF!,MATCH($A616,#REF!,0),FALSE)</f>
        <v>#REF!</v>
      </c>
      <c r="AB616" s="63"/>
      <c r="AC616" s="63" t="e">
        <f>HLOOKUP("POR Pin State",#REF!,MATCH($A616,#REF!,0),FALSE)</f>
        <v>#REF!</v>
      </c>
      <c r="AD616" s="207"/>
      <c r="AE616" s="208"/>
      <c r="AF616" s="208"/>
      <c r="AG616" s="208"/>
      <c r="AH616" s="209"/>
      <c r="AI616" s="209"/>
      <c r="AJ616" s="210"/>
      <c r="AK616" s="210"/>
      <c r="AL616" s="210"/>
      <c r="AM616" s="210"/>
      <c r="AN616" s="210"/>
      <c r="AO616" s="210"/>
      <c r="AP616" s="210"/>
      <c r="AQ616" s="215" t="s">
        <v>1425</v>
      </c>
      <c r="AR616" s="105"/>
      <c r="AS616" s="105"/>
      <c r="AT616" s="105"/>
      <c r="AU616" s="105"/>
      <c r="AV616" s="105"/>
      <c r="AW616" s="105"/>
      <c r="AX616" s="105"/>
      <c r="AY616" s="105"/>
      <c r="AZ616" s="105"/>
      <c r="BA616" s="105"/>
      <c r="BB616" s="218"/>
      <c r="BC616" s="105"/>
      <c r="BD616" s="250"/>
      <c r="BE616" s="252" t="s">
        <v>1426</v>
      </c>
      <c r="BF616" s="147" t="e">
        <f>VLOOKUP($A616,#REF!,34,FALSE)</f>
        <v>#REF!</v>
      </c>
      <c r="BG616" s="148" t="e">
        <f>VLOOKUP($A616,#REF!,22,FALSE)</f>
        <v>#REF!</v>
      </c>
      <c r="BH616" s="149"/>
    </row>
    <row r="617" s="5" customFormat="1" ht="12.95" customHeight="1" spans="1:60">
      <c r="A617" s="10" t="s">
        <v>1427</v>
      </c>
      <c r="B617" s="38" t="e">
        <f>VLOOKUP($A617,#REF!,34,FALSE)</f>
        <v>#REF!</v>
      </c>
      <c r="C617" s="39" t="str">
        <f t="shared" si="181"/>
        <v>unused_DDR_XM0_B7B_CS_CKE0</v>
      </c>
      <c r="D617" s="40" t="e">
        <f>IF(LEN(VLOOKUP($A617,#REF!,8,FALSE)),LEFT(VLOOKUP($A617,#REF!,8,FALSE),LEN(VLOOKUP($A617,#REF!,8,FALSE))-2),"")</f>
        <v>#REF!</v>
      </c>
      <c r="E617" s="41" t="e">
        <f>IF(LEN(VLOOKUP($A617,#REF!,4,FALSE)),IF(INDEX(#REF!,MATCH($A617,#REF!,0),1),LEFT(VLOOKUP($A617,#REF!,4,FALSE),LEN(VLOOKUP($A617,#REF!,4,FALSE))-2),CONCATENATE(LEFT(VLOOKUP($A617,#REF!,4,FALSE),LEN(VLOOKUP($A617,#REF!,4,FALSE))-2),"*")),"")</f>
        <v>#REF!</v>
      </c>
      <c r="F617" s="42" t="e">
        <f>IF(LEN(VLOOKUP($A617,#REF!,5,FALSE)),IF(INDEX(#REF!,MATCH($A617,#REF!,0),2),LEFT(VLOOKUP($A617,#REF!,5,FALSE),LEN(VLOOKUP($A617,#REF!,5,FALSE))-2),CONCATENATE(LEFT(VLOOKUP($A617,#REF!,5,FALSE),LEN(VLOOKUP($A617,#REF!,5,FALSE))-2),"*")),"")</f>
        <v>#REF!</v>
      </c>
      <c r="G617" s="42" t="e">
        <f>IF(LEN(VLOOKUP($A617,#REF!,6,FALSE)),IF(INDEX(#REF!,MATCH($A617,#REF!,0),3),LEFT(VLOOKUP($A617,#REF!,6,FALSE),LEN(VLOOKUP($A617,#REF!,6,FALSE))-2),CONCATENATE(LEFT(VLOOKUP($A617,#REF!,6,FALSE),LEN(VLOOKUP($A617,#REF!,6,FALSE))-2),"*")),"")</f>
        <v>#REF!</v>
      </c>
      <c r="H617" s="43" t="e">
        <f>IF(LEN(VLOOKUP($A617,#REF!,7,FALSE)),IF(INDEX(#REF!,MATCH($A617,#REF!,0),4),LEFT(VLOOKUP($A617,#REF!,7,FALSE),LEN(VLOOKUP($A617,#REF!,7,FALSE))-2),CONCATENATE(LEFT(VLOOKUP($A617,#REF!,7,FALSE),LEN(VLOOKUP($A617,#REF!,7,FALSE))-2),"*")),"")</f>
        <v>#REF!</v>
      </c>
      <c r="I617" s="54" t="e">
        <f>IF(LEN(VLOOKUP($A617,#REF!,8,FALSE)),UPPER(RIGHT(VLOOKUP($A617,#REF!,8,FALSE),1)),"")</f>
        <v>#REF!</v>
      </c>
      <c r="J617" s="42" t="e">
        <f>IF(LEN(VLOOKUP($A617,#REF!,4,FALSE)),UPPER(RIGHT(VLOOKUP($A617,#REF!,4,FALSE),1)),"")</f>
        <v>#REF!</v>
      </c>
      <c r="K617" s="42" t="e">
        <f>IF(LEN(VLOOKUP($A617,#REF!,5,FALSE)),UPPER(RIGHT(VLOOKUP($A617,#REF!,5,FALSE),1)),"")</f>
        <v>#REF!</v>
      </c>
      <c r="L617" s="42" t="e">
        <f>IF(LEN(VLOOKUP($A617,#REF!,6,FALSE)),UPPER(RIGHT(VLOOKUP($A617,#REF!,6,FALSE),1)),"")</f>
        <v>#REF!</v>
      </c>
      <c r="M617" s="43" t="e">
        <f>IF(LEN(VLOOKUP($A617,#REF!,7,FALSE)),UPPER(RIGHT(VLOOKUP($A617,#REF!,7,FALSE),1)),"")</f>
        <v>#REF!</v>
      </c>
      <c r="N617" s="206"/>
      <c r="O617" s="206"/>
      <c r="P617" s="206"/>
      <c r="Q617" s="206"/>
      <c r="R617" s="206"/>
      <c r="S617" s="63" t="e">
        <f>HLOOKUP("Device Tree Pin Name",#REF!,MATCH($A617,#REF!,0),FALSE)</f>
        <v>#REF!</v>
      </c>
      <c r="T617" s="47" t="e">
        <f>HLOOKUP("power rail",#REF!,MATCH($A617,#REF!,0),FALSE)</f>
        <v>#REF!</v>
      </c>
      <c r="U617" s="62" t="e">
        <f>HLOOKUP("Wake Capable",#REF!,MATCH($A617,#REF!,0),FALSE)</f>
        <v>#REF!</v>
      </c>
      <c r="V617" s="62" t="e">
        <f>HLOOKUP("Strap",#REF!,MATCH($A617,#REF!,0),FALSE)</f>
        <v>#REF!</v>
      </c>
      <c r="W617" s="62"/>
      <c r="X617" s="62"/>
      <c r="Y617" s="62"/>
      <c r="Z617" s="47"/>
      <c r="AA617" s="47" t="e">
        <f>HLOOKUP("Pad type",#REF!,MATCH($A617,#REF!,0),FALSE)</f>
        <v>#REF!</v>
      </c>
      <c r="AB617" s="63"/>
      <c r="AC617" s="63" t="e">
        <f>HLOOKUP("POR Pin State",#REF!,MATCH($A617,#REF!,0),FALSE)</f>
        <v>#REF!</v>
      </c>
      <c r="AD617" s="207"/>
      <c r="AE617" s="208"/>
      <c r="AF617" s="208"/>
      <c r="AG617" s="208"/>
      <c r="AH617" s="209"/>
      <c r="AI617" s="209"/>
      <c r="AJ617" s="210"/>
      <c r="AK617" s="210"/>
      <c r="AL617" s="210"/>
      <c r="AM617" s="210"/>
      <c r="AN617" s="210"/>
      <c r="AO617" s="210"/>
      <c r="AP617" s="210"/>
      <c r="AQ617" s="215" t="s">
        <v>1427</v>
      </c>
      <c r="AR617" s="105"/>
      <c r="AS617" s="105"/>
      <c r="AT617" s="105"/>
      <c r="AU617" s="105"/>
      <c r="AV617" s="105"/>
      <c r="AW617" s="105"/>
      <c r="AX617" s="105"/>
      <c r="AY617" s="105"/>
      <c r="AZ617" s="105"/>
      <c r="BA617" s="105"/>
      <c r="BB617" s="218"/>
      <c r="BC617" s="105"/>
      <c r="BD617" s="250"/>
      <c r="BE617" s="252" t="s">
        <v>1428</v>
      </c>
      <c r="BF617" s="147" t="e">
        <f>VLOOKUP($A617,#REF!,34,FALSE)</f>
        <v>#REF!</v>
      </c>
      <c r="BG617" s="148" t="e">
        <f>VLOOKUP($A617,#REF!,22,FALSE)</f>
        <v>#REF!</v>
      </c>
      <c r="BH617" s="149"/>
    </row>
    <row r="618" s="5" customFormat="1" ht="12.95" customHeight="1" spans="1:60">
      <c r="A618" s="10" t="s">
        <v>1429</v>
      </c>
      <c r="B618" s="38" t="e">
        <f>VLOOKUP($A618,#REF!,34,FALSE)</f>
        <v>#REF!</v>
      </c>
      <c r="C618" s="39" t="str">
        <f t="shared" si="181"/>
        <v>unused_DDR_XM0_B7B_CS_CKE1</v>
      </c>
      <c r="D618" s="40" t="e">
        <f>IF(LEN(VLOOKUP($A618,#REF!,8,FALSE)),LEFT(VLOOKUP($A618,#REF!,8,FALSE),LEN(VLOOKUP($A618,#REF!,8,FALSE))-2),"")</f>
        <v>#REF!</v>
      </c>
      <c r="E618" s="41" t="e">
        <f>IF(LEN(VLOOKUP($A618,#REF!,4,FALSE)),IF(INDEX(#REF!,MATCH($A618,#REF!,0),1),LEFT(VLOOKUP($A618,#REF!,4,FALSE),LEN(VLOOKUP($A618,#REF!,4,FALSE))-2),CONCATENATE(LEFT(VLOOKUP($A618,#REF!,4,FALSE),LEN(VLOOKUP($A618,#REF!,4,FALSE))-2),"*")),"")</f>
        <v>#REF!</v>
      </c>
      <c r="F618" s="42" t="e">
        <f>IF(LEN(VLOOKUP($A618,#REF!,5,FALSE)),IF(INDEX(#REF!,MATCH($A618,#REF!,0),2),LEFT(VLOOKUP($A618,#REF!,5,FALSE),LEN(VLOOKUP($A618,#REF!,5,FALSE))-2),CONCATENATE(LEFT(VLOOKUP($A618,#REF!,5,FALSE),LEN(VLOOKUP($A618,#REF!,5,FALSE))-2),"*")),"")</f>
        <v>#REF!</v>
      </c>
      <c r="G618" s="42" t="e">
        <f>IF(LEN(VLOOKUP($A618,#REF!,6,FALSE)),IF(INDEX(#REF!,MATCH($A618,#REF!,0),3),LEFT(VLOOKUP($A618,#REF!,6,FALSE),LEN(VLOOKUP($A618,#REF!,6,FALSE))-2),CONCATENATE(LEFT(VLOOKUP($A618,#REF!,6,FALSE),LEN(VLOOKUP($A618,#REF!,6,FALSE))-2),"*")),"")</f>
        <v>#REF!</v>
      </c>
      <c r="H618" s="43" t="e">
        <f>IF(LEN(VLOOKUP($A618,#REF!,7,FALSE)),IF(INDEX(#REF!,MATCH($A618,#REF!,0),4),LEFT(VLOOKUP($A618,#REF!,7,FALSE),LEN(VLOOKUP($A618,#REF!,7,FALSE))-2),CONCATENATE(LEFT(VLOOKUP($A618,#REF!,7,FALSE),LEN(VLOOKUP($A618,#REF!,7,FALSE))-2),"*")),"")</f>
        <v>#REF!</v>
      </c>
      <c r="I618" s="54" t="e">
        <f>IF(LEN(VLOOKUP($A618,#REF!,8,FALSE)),UPPER(RIGHT(VLOOKUP($A618,#REF!,8,FALSE),1)),"")</f>
        <v>#REF!</v>
      </c>
      <c r="J618" s="42" t="e">
        <f>IF(LEN(VLOOKUP($A618,#REF!,4,FALSE)),UPPER(RIGHT(VLOOKUP($A618,#REF!,4,FALSE),1)),"")</f>
        <v>#REF!</v>
      </c>
      <c r="K618" s="42" t="e">
        <f>IF(LEN(VLOOKUP($A618,#REF!,5,FALSE)),UPPER(RIGHT(VLOOKUP($A618,#REF!,5,FALSE),1)),"")</f>
        <v>#REF!</v>
      </c>
      <c r="L618" s="42" t="e">
        <f>IF(LEN(VLOOKUP($A618,#REF!,6,FALSE)),UPPER(RIGHT(VLOOKUP($A618,#REF!,6,FALSE),1)),"")</f>
        <v>#REF!</v>
      </c>
      <c r="M618" s="43" t="e">
        <f>IF(LEN(VLOOKUP($A618,#REF!,7,FALSE)),UPPER(RIGHT(VLOOKUP($A618,#REF!,7,FALSE),1)),"")</f>
        <v>#REF!</v>
      </c>
      <c r="N618" s="206"/>
      <c r="O618" s="206"/>
      <c r="P618" s="206"/>
      <c r="Q618" s="206"/>
      <c r="R618" s="206"/>
      <c r="S618" s="63" t="e">
        <f>HLOOKUP("Device Tree Pin Name",#REF!,MATCH($A618,#REF!,0),FALSE)</f>
        <v>#REF!</v>
      </c>
      <c r="T618" s="47" t="e">
        <f>HLOOKUP("power rail",#REF!,MATCH($A618,#REF!,0),FALSE)</f>
        <v>#REF!</v>
      </c>
      <c r="U618" s="62" t="e">
        <f>HLOOKUP("Wake Capable",#REF!,MATCH($A618,#REF!,0),FALSE)</f>
        <v>#REF!</v>
      </c>
      <c r="V618" s="62" t="e">
        <f>HLOOKUP("Strap",#REF!,MATCH($A618,#REF!,0),FALSE)</f>
        <v>#REF!</v>
      </c>
      <c r="W618" s="62"/>
      <c r="X618" s="62"/>
      <c r="Y618" s="62"/>
      <c r="Z618" s="47"/>
      <c r="AA618" s="47" t="e">
        <f>HLOOKUP("Pad type",#REF!,MATCH($A618,#REF!,0),FALSE)</f>
        <v>#REF!</v>
      </c>
      <c r="AB618" s="63"/>
      <c r="AC618" s="63" t="e">
        <f>HLOOKUP("POR Pin State",#REF!,MATCH($A618,#REF!,0),FALSE)</f>
        <v>#REF!</v>
      </c>
      <c r="AD618" s="207"/>
      <c r="AE618" s="208"/>
      <c r="AF618" s="208"/>
      <c r="AG618" s="208"/>
      <c r="AH618" s="209"/>
      <c r="AI618" s="209"/>
      <c r="AJ618" s="210"/>
      <c r="AK618" s="210"/>
      <c r="AL618" s="210"/>
      <c r="AM618" s="210"/>
      <c r="AN618" s="210"/>
      <c r="AO618" s="210"/>
      <c r="AP618" s="210"/>
      <c r="AQ618" s="215" t="s">
        <v>1429</v>
      </c>
      <c r="AR618" s="105"/>
      <c r="AS618" s="105"/>
      <c r="AT618" s="105"/>
      <c r="AU618" s="105"/>
      <c r="AV618" s="105"/>
      <c r="AW618" s="105"/>
      <c r="AX618" s="105"/>
      <c r="AY618" s="105"/>
      <c r="AZ618" s="105"/>
      <c r="BA618" s="105"/>
      <c r="BB618" s="218"/>
      <c r="BC618" s="105"/>
      <c r="BD618" s="250"/>
      <c r="BE618" s="252" t="s">
        <v>1430</v>
      </c>
      <c r="BF618" s="147" t="e">
        <f>VLOOKUP($A618,#REF!,34,FALSE)</f>
        <v>#REF!</v>
      </c>
      <c r="BG618" s="148" t="e">
        <f>VLOOKUP($A618,#REF!,22,FALSE)</f>
        <v>#REF!</v>
      </c>
      <c r="BH618" s="149"/>
    </row>
    <row r="619" s="5" customFormat="1" ht="12.95" customHeight="1" spans="1:60">
      <c r="A619" s="48" t="s">
        <v>1431</v>
      </c>
      <c r="B619" s="38" t="e">
        <f>VLOOKUP($A619,#REF!,34,FALSE)</f>
        <v>#REF!</v>
      </c>
      <c r="C619" s="39" t="str">
        <f t="shared" si="181"/>
        <v>unused_DDR_XM0_B7A_CLK_P</v>
      </c>
      <c r="D619" s="40" t="e">
        <f>IF(LEN(VLOOKUP($A619,#REF!,8,FALSE)),LEFT(VLOOKUP($A619,#REF!,8,FALSE),LEN(VLOOKUP($A619,#REF!,8,FALSE))-2),"")</f>
        <v>#REF!</v>
      </c>
      <c r="E619" s="41" t="e">
        <f>IF(LEN(VLOOKUP($A619,#REF!,4,FALSE)),IF(INDEX(#REF!,MATCH($A619,#REF!,0),1),LEFT(VLOOKUP($A619,#REF!,4,FALSE),LEN(VLOOKUP($A619,#REF!,4,FALSE))-2),CONCATENATE(LEFT(VLOOKUP($A619,#REF!,4,FALSE),LEN(VLOOKUP($A619,#REF!,4,FALSE))-2),"*")),"")</f>
        <v>#REF!</v>
      </c>
      <c r="F619" s="42" t="e">
        <f>IF(LEN(VLOOKUP($A619,#REF!,5,FALSE)),IF(INDEX(#REF!,MATCH($A619,#REF!,0),2),LEFT(VLOOKUP($A619,#REF!,5,FALSE),LEN(VLOOKUP($A619,#REF!,5,FALSE))-2),CONCATENATE(LEFT(VLOOKUP($A619,#REF!,5,FALSE),LEN(VLOOKUP($A619,#REF!,5,FALSE))-2),"*")),"")</f>
        <v>#REF!</v>
      </c>
      <c r="G619" s="42" t="e">
        <f>IF(LEN(VLOOKUP($A619,#REF!,6,FALSE)),IF(INDEX(#REF!,MATCH($A619,#REF!,0),3),LEFT(VLOOKUP($A619,#REF!,6,FALSE),LEN(VLOOKUP($A619,#REF!,6,FALSE))-2),CONCATENATE(LEFT(VLOOKUP($A619,#REF!,6,FALSE),LEN(VLOOKUP($A619,#REF!,6,FALSE))-2),"*")),"")</f>
        <v>#REF!</v>
      </c>
      <c r="H619" s="43" t="e">
        <f>IF(LEN(VLOOKUP($A619,#REF!,7,FALSE)),IF(INDEX(#REF!,MATCH($A619,#REF!,0),4),LEFT(VLOOKUP($A619,#REF!,7,FALSE),LEN(VLOOKUP($A619,#REF!,7,FALSE))-2),CONCATENATE(LEFT(VLOOKUP($A619,#REF!,7,FALSE),LEN(VLOOKUP($A619,#REF!,7,FALSE))-2),"*")),"")</f>
        <v>#REF!</v>
      </c>
      <c r="I619" s="54" t="e">
        <f>IF(LEN(VLOOKUP($A619,#REF!,8,FALSE)),UPPER(RIGHT(VLOOKUP($A619,#REF!,8,FALSE),1)),"")</f>
        <v>#REF!</v>
      </c>
      <c r="J619" s="42" t="e">
        <f>IF(LEN(VLOOKUP($A619,#REF!,4,FALSE)),UPPER(RIGHT(VLOOKUP($A619,#REF!,4,FALSE),1)),"")</f>
        <v>#REF!</v>
      </c>
      <c r="K619" s="42" t="e">
        <f>IF(LEN(VLOOKUP($A619,#REF!,5,FALSE)),UPPER(RIGHT(VLOOKUP($A619,#REF!,5,FALSE),1)),"")</f>
        <v>#REF!</v>
      </c>
      <c r="L619" s="42" t="e">
        <f>IF(LEN(VLOOKUP($A619,#REF!,6,FALSE)),UPPER(RIGHT(VLOOKUP($A619,#REF!,6,FALSE),1)),"")</f>
        <v>#REF!</v>
      </c>
      <c r="M619" s="43" t="e">
        <f>IF(LEN(VLOOKUP($A619,#REF!,7,FALSE)),UPPER(RIGHT(VLOOKUP($A619,#REF!,7,FALSE),1)),"")</f>
        <v>#REF!</v>
      </c>
      <c r="N619" s="206"/>
      <c r="O619" s="206"/>
      <c r="P619" s="206"/>
      <c r="Q619" s="206"/>
      <c r="R619" s="206"/>
      <c r="S619" s="63" t="e">
        <f>HLOOKUP("Device Tree Pin Name",#REF!,MATCH($A619,#REF!,0),FALSE)</f>
        <v>#REF!</v>
      </c>
      <c r="T619" s="47" t="e">
        <f>HLOOKUP("power rail",#REF!,MATCH($A619,#REF!,0),FALSE)</f>
        <v>#REF!</v>
      </c>
      <c r="U619" s="62" t="e">
        <f>HLOOKUP("Wake Capable",#REF!,MATCH($A619,#REF!,0),FALSE)</f>
        <v>#REF!</v>
      </c>
      <c r="V619" s="62" t="e">
        <f>HLOOKUP("Strap",#REF!,MATCH($A619,#REF!,0),FALSE)</f>
        <v>#REF!</v>
      </c>
      <c r="W619" s="62"/>
      <c r="X619" s="62"/>
      <c r="Y619" s="62"/>
      <c r="Z619" s="47"/>
      <c r="AA619" s="47" t="e">
        <f>HLOOKUP("Pad type",#REF!,MATCH($A619,#REF!,0),FALSE)</f>
        <v>#REF!</v>
      </c>
      <c r="AB619" s="63"/>
      <c r="AC619" s="63" t="e">
        <f>HLOOKUP("POR Pin State",#REF!,MATCH($A619,#REF!,0),FALSE)</f>
        <v>#REF!</v>
      </c>
      <c r="AD619" s="207"/>
      <c r="AE619" s="208"/>
      <c r="AF619" s="208"/>
      <c r="AG619" s="208"/>
      <c r="AH619" s="209"/>
      <c r="AI619" s="209"/>
      <c r="AJ619" s="210"/>
      <c r="AK619" s="210"/>
      <c r="AL619" s="210"/>
      <c r="AM619" s="210"/>
      <c r="AN619" s="210"/>
      <c r="AO619" s="210"/>
      <c r="AP619" s="210"/>
      <c r="AQ619" s="215" t="s">
        <v>1431</v>
      </c>
      <c r="AR619" s="105"/>
      <c r="AS619" s="105"/>
      <c r="AT619" s="105"/>
      <c r="AU619" s="105"/>
      <c r="AV619" s="105"/>
      <c r="AW619" s="105"/>
      <c r="AX619" s="105"/>
      <c r="AY619" s="105"/>
      <c r="AZ619" s="105"/>
      <c r="BA619" s="105"/>
      <c r="BB619" s="218"/>
      <c r="BC619" s="105"/>
      <c r="BD619" s="250"/>
      <c r="BE619" s="252" t="s">
        <v>1432</v>
      </c>
      <c r="BF619" s="147" t="e">
        <f>VLOOKUP($A619,#REF!,34,FALSE)</f>
        <v>#REF!</v>
      </c>
      <c r="BG619" s="148" t="e">
        <f>VLOOKUP($A619,#REF!,22,FALSE)</f>
        <v>#REF!</v>
      </c>
      <c r="BH619" s="149"/>
    </row>
    <row r="620" s="5" customFormat="1" ht="12.95" customHeight="1" spans="1:60">
      <c r="A620" s="48" t="s">
        <v>1433</v>
      </c>
      <c r="B620" s="38" t="e">
        <f>VLOOKUP($A620,#REF!,34,FALSE)</f>
        <v>#REF!</v>
      </c>
      <c r="C620" s="39" t="str">
        <f t="shared" si="181"/>
        <v>unused_DDR_XM0_B7A_CLK_N</v>
      </c>
      <c r="D620" s="40" t="e">
        <f>IF(LEN(VLOOKUP($A620,#REF!,8,FALSE)),LEFT(VLOOKUP($A620,#REF!,8,FALSE),LEN(VLOOKUP($A620,#REF!,8,FALSE))-2),"")</f>
        <v>#REF!</v>
      </c>
      <c r="E620" s="41" t="e">
        <f>IF(LEN(VLOOKUP($A620,#REF!,4,FALSE)),IF(INDEX(#REF!,MATCH($A620,#REF!,0),1),LEFT(VLOOKUP($A620,#REF!,4,FALSE),LEN(VLOOKUP($A620,#REF!,4,FALSE))-2),CONCATENATE(LEFT(VLOOKUP($A620,#REF!,4,FALSE),LEN(VLOOKUP($A620,#REF!,4,FALSE))-2),"*")),"")</f>
        <v>#REF!</v>
      </c>
      <c r="F620" s="42" t="e">
        <f>IF(LEN(VLOOKUP($A620,#REF!,5,FALSE)),IF(INDEX(#REF!,MATCH($A620,#REF!,0),2),LEFT(VLOOKUP($A620,#REF!,5,FALSE),LEN(VLOOKUP($A620,#REF!,5,FALSE))-2),CONCATENATE(LEFT(VLOOKUP($A620,#REF!,5,FALSE),LEN(VLOOKUP($A620,#REF!,5,FALSE))-2),"*")),"")</f>
        <v>#REF!</v>
      </c>
      <c r="G620" s="42" t="e">
        <f>IF(LEN(VLOOKUP($A620,#REF!,6,FALSE)),IF(INDEX(#REF!,MATCH($A620,#REF!,0),3),LEFT(VLOOKUP($A620,#REF!,6,FALSE),LEN(VLOOKUP($A620,#REF!,6,FALSE))-2),CONCATENATE(LEFT(VLOOKUP($A620,#REF!,6,FALSE),LEN(VLOOKUP($A620,#REF!,6,FALSE))-2),"*")),"")</f>
        <v>#REF!</v>
      </c>
      <c r="H620" s="43" t="e">
        <f>IF(LEN(VLOOKUP($A620,#REF!,7,FALSE)),IF(INDEX(#REF!,MATCH($A620,#REF!,0),4),LEFT(VLOOKUP($A620,#REF!,7,FALSE),LEN(VLOOKUP($A620,#REF!,7,FALSE))-2),CONCATENATE(LEFT(VLOOKUP($A620,#REF!,7,FALSE),LEN(VLOOKUP($A620,#REF!,7,FALSE))-2),"*")),"")</f>
        <v>#REF!</v>
      </c>
      <c r="I620" s="54" t="e">
        <f>IF(LEN(VLOOKUP($A620,#REF!,8,FALSE)),UPPER(RIGHT(VLOOKUP($A620,#REF!,8,FALSE),1)),"")</f>
        <v>#REF!</v>
      </c>
      <c r="J620" s="42" t="e">
        <f>IF(LEN(VLOOKUP($A620,#REF!,4,FALSE)),UPPER(RIGHT(VLOOKUP($A620,#REF!,4,FALSE),1)),"")</f>
        <v>#REF!</v>
      </c>
      <c r="K620" s="42" t="e">
        <f>IF(LEN(VLOOKUP($A620,#REF!,5,FALSE)),UPPER(RIGHT(VLOOKUP($A620,#REF!,5,FALSE),1)),"")</f>
        <v>#REF!</v>
      </c>
      <c r="L620" s="42" t="e">
        <f>IF(LEN(VLOOKUP($A620,#REF!,6,FALSE)),UPPER(RIGHT(VLOOKUP($A620,#REF!,6,FALSE),1)),"")</f>
        <v>#REF!</v>
      </c>
      <c r="M620" s="43" t="e">
        <f>IF(LEN(VLOOKUP($A620,#REF!,7,FALSE)),UPPER(RIGHT(VLOOKUP($A620,#REF!,7,FALSE),1)),"")</f>
        <v>#REF!</v>
      </c>
      <c r="N620" s="206"/>
      <c r="O620" s="206"/>
      <c r="P620" s="206"/>
      <c r="Q620" s="206"/>
      <c r="R620" s="206"/>
      <c r="S620" s="63" t="e">
        <f>HLOOKUP("Device Tree Pin Name",#REF!,MATCH($A620,#REF!,0),FALSE)</f>
        <v>#REF!</v>
      </c>
      <c r="T620" s="47" t="e">
        <f>HLOOKUP("power rail",#REF!,MATCH($A620,#REF!,0),FALSE)</f>
        <v>#REF!</v>
      </c>
      <c r="U620" s="62" t="e">
        <f>HLOOKUP("Wake Capable",#REF!,MATCH($A620,#REF!,0),FALSE)</f>
        <v>#REF!</v>
      </c>
      <c r="V620" s="62" t="e">
        <f>HLOOKUP("Strap",#REF!,MATCH($A620,#REF!,0),FALSE)</f>
        <v>#REF!</v>
      </c>
      <c r="W620" s="62"/>
      <c r="X620" s="62"/>
      <c r="Y620" s="62"/>
      <c r="Z620" s="47"/>
      <c r="AA620" s="47" t="e">
        <f>HLOOKUP("Pad type",#REF!,MATCH($A620,#REF!,0),FALSE)</f>
        <v>#REF!</v>
      </c>
      <c r="AB620" s="63"/>
      <c r="AC620" s="63" t="e">
        <f>HLOOKUP("POR Pin State",#REF!,MATCH($A620,#REF!,0),FALSE)</f>
        <v>#REF!</v>
      </c>
      <c r="AD620" s="207"/>
      <c r="AE620" s="208"/>
      <c r="AF620" s="208"/>
      <c r="AG620" s="208"/>
      <c r="AH620" s="209"/>
      <c r="AI620" s="209"/>
      <c r="AJ620" s="210"/>
      <c r="AK620" s="210"/>
      <c r="AL620" s="210"/>
      <c r="AM620" s="210"/>
      <c r="AN620" s="210"/>
      <c r="AO620" s="210"/>
      <c r="AP620" s="210"/>
      <c r="AQ620" s="215" t="s">
        <v>1433</v>
      </c>
      <c r="AR620" s="105"/>
      <c r="AS620" s="105"/>
      <c r="AT620" s="105"/>
      <c r="AU620" s="105"/>
      <c r="AV620" s="105"/>
      <c r="AW620" s="105"/>
      <c r="AX620" s="105"/>
      <c r="AY620" s="105"/>
      <c r="AZ620" s="105"/>
      <c r="BA620" s="105"/>
      <c r="BB620" s="218"/>
      <c r="BC620" s="105"/>
      <c r="BD620" s="250"/>
      <c r="BE620" s="252" t="s">
        <v>1434</v>
      </c>
      <c r="BF620" s="147" t="e">
        <f>VLOOKUP($A620,#REF!,34,FALSE)</f>
        <v>#REF!</v>
      </c>
      <c r="BG620" s="148" t="e">
        <f>VLOOKUP($A620,#REF!,22,FALSE)</f>
        <v>#REF!</v>
      </c>
      <c r="BH620" s="149"/>
    </row>
    <row r="621" s="5" customFormat="1" ht="12.95" customHeight="1" spans="1:60">
      <c r="A621" s="48" t="s">
        <v>1435</v>
      </c>
      <c r="B621" s="38" t="e">
        <f>VLOOKUP($A621,#REF!,34,FALSE)</f>
        <v>#REF!</v>
      </c>
      <c r="C621" s="39" t="str">
        <f t="shared" si="181"/>
        <v>unused_DDR_XM0_B7B_CLK_P</v>
      </c>
      <c r="D621" s="40" t="e">
        <f>IF(LEN(VLOOKUP($A621,#REF!,8,FALSE)),LEFT(VLOOKUP($A621,#REF!,8,FALSE),LEN(VLOOKUP($A621,#REF!,8,FALSE))-2),"")</f>
        <v>#REF!</v>
      </c>
      <c r="E621" s="41" t="e">
        <f>IF(LEN(VLOOKUP($A621,#REF!,4,FALSE)),IF(INDEX(#REF!,MATCH($A621,#REF!,0),1),LEFT(VLOOKUP($A621,#REF!,4,FALSE),LEN(VLOOKUP($A621,#REF!,4,FALSE))-2),CONCATENATE(LEFT(VLOOKUP($A621,#REF!,4,FALSE),LEN(VLOOKUP($A621,#REF!,4,FALSE))-2),"*")),"")</f>
        <v>#REF!</v>
      </c>
      <c r="F621" s="42" t="e">
        <f>IF(LEN(VLOOKUP($A621,#REF!,5,FALSE)),IF(INDEX(#REF!,MATCH($A621,#REF!,0),2),LEFT(VLOOKUP($A621,#REF!,5,FALSE),LEN(VLOOKUP($A621,#REF!,5,FALSE))-2),CONCATENATE(LEFT(VLOOKUP($A621,#REF!,5,FALSE),LEN(VLOOKUP($A621,#REF!,5,FALSE))-2),"*")),"")</f>
        <v>#REF!</v>
      </c>
      <c r="G621" s="42" t="e">
        <f>IF(LEN(VLOOKUP($A621,#REF!,6,FALSE)),IF(INDEX(#REF!,MATCH($A621,#REF!,0),3),LEFT(VLOOKUP($A621,#REF!,6,FALSE),LEN(VLOOKUP($A621,#REF!,6,FALSE))-2),CONCATENATE(LEFT(VLOOKUP($A621,#REF!,6,FALSE),LEN(VLOOKUP($A621,#REF!,6,FALSE))-2),"*")),"")</f>
        <v>#REF!</v>
      </c>
      <c r="H621" s="43" t="e">
        <f>IF(LEN(VLOOKUP($A621,#REF!,7,FALSE)),IF(INDEX(#REF!,MATCH($A621,#REF!,0),4),LEFT(VLOOKUP($A621,#REF!,7,FALSE),LEN(VLOOKUP($A621,#REF!,7,FALSE))-2),CONCATENATE(LEFT(VLOOKUP($A621,#REF!,7,FALSE),LEN(VLOOKUP($A621,#REF!,7,FALSE))-2),"*")),"")</f>
        <v>#REF!</v>
      </c>
      <c r="I621" s="54" t="e">
        <f>IF(LEN(VLOOKUP($A621,#REF!,8,FALSE)),UPPER(RIGHT(VLOOKUP($A621,#REF!,8,FALSE),1)),"")</f>
        <v>#REF!</v>
      </c>
      <c r="J621" s="42" t="e">
        <f>IF(LEN(VLOOKUP($A621,#REF!,4,FALSE)),UPPER(RIGHT(VLOOKUP($A621,#REF!,4,FALSE),1)),"")</f>
        <v>#REF!</v>
      </c>
      <c r="K621" s="42" t="e">
        <f>IF(LEN(VLOOKUP($A621,#REF!,5,FALSE)),UPPER(RIGHT(VLOOKUP($A621,#REF!,5,FALSE),1)),"")</f>
        <v>#REF!</v>
      </c>
      <c r="L621" s="42" t="e">
        <f>IF(LEN(VLOOKUP($A621,#REF!,6,FALSE)),UPPER(RIGHT(VLOOKUP($A621,#REF!,6,FALSE),1)),"")</f>
        <v>#REF!</v>
      </c>
      <c r="M621" s="43" t="e">
        <f>IF(LEN(VLOOKUP($A621,#REF!,7,FALSE)),UPPER(RIGHT(VLOOKUP($A621,#REF!,7,FALSE),1)),"")</f>
        <v>#REF!</v>
      </c>
      <c r="N621" s="206"/>
      <c r="O621" s="206"/>
      <c r="P621" s="206"/>
      <c r="Q621" s="206"/>
      <c r="R621" s="206"/>
      <c r="S621" s="63" t="e">
        <f>HLOOKUP("Device Tree Pin Name",#REF!,MATCH($A621,#REF!,0),FALSE)</f>
        <v>#REF!</v>
      </c>
      <c r="T621" s="47" t="e">
        <f>HLOOKUP("power rail",#REF!,MATCH($A621,#REF!,0),FALSE)</f>
        <v>#REF!</v>
      </c>
      <c r="U621" s="62" t="e">
        <f>HLOOKUP("Wake Capable",#REF!,MATCH($A621,#REF!,0),FALSE)</f>
        <v>#REF!</v>
      </c>
      <c r="V621" s="62" t="e">
        <f>HLOOKUP("Strap",#REF!,MATCH($A621,#REF!,0),FALSE)</f>
        <v>#REF!</v>
      </c>
      <c r="W621" s="62"/>
      <c r="X621" s="62"/>
      <c r="Y621" s="62"/>
      <c r="Z621" s="47"/>
      <c r="AA621" s="47" t="e">
        <f>HLOOKUP("Pad type",#REF!,MATCH($A621,#REF!,0),FALSE)</f>
        <v>#REF!</v>
      </c>
      <c r="AB621" s="63"/>
      <c r="AC621" s="63" t="e">
        <f>HLOOKUP("POR Pin State",#REF!,MATCH($A621,#REF!,0),FALSE)</f>
        <v>#REF!</v>
      </c>
      <c r="AD621" s="207"/>
      <c r="AE621" s="208"/>
      <c r="AF621" s="208"/>
      <c r="AG621" s="208"/>
      <c r="AH621" s="209"/>
      <c r="AI621" s="209"/>
      <c r="AJ621" s="210"/>
      <c r="AK621" s="210"/>
      <c r="AL621" s="210"/>
      <c r="AM621" s="210"/>
      <c r="AN621" s="210"/>
      <c r="AO621" s="210"/>
      <c r="AP621" s="210"/>
      <c r="AQ621" s="215" t="s">
        <v>1435</v>
      </c>
      <c r="AR621" s="105"/>
      <c r="AS621" s="105"/>
      <c r="AT621" s="105"/>
      <c r="AU621" s="105"/>
      <c r="AV621" s="105"/>
      <c r="AW621" s="105"/>
      <c r="AX621" s="105"/>
      <c r="AY621" s="105"/>
      <c r="AZ621" s="105"/>
      <c r="BA621" s="105"/>
      <c r="BB621" s="218"/>
      <c r="BC621" s="105"/>
      <c r="BD621" s="250"/>
      <c r="BE621" s="252" t="s">
        <v>1436</v>
      </c>
      <c r="BF621" s="147" t="e">
        <f>VLOOKUP($A621,#REF!,34,FALSE)</f>
        <v>#REF!</v>
      </c>
      <c r="BG621" s="148" t="e">
        <f>VLOOKUP($A621,#REF!,22,FALSE)</f>
        <v>#REF!</v>
      </c>
      <c r="BH621" s="149"/>
    </row>
    <row r="622" s="5" customFormat="1" ht="12.95" customHeight="1" spans="1:60">
      <c r="A622" s="48" t="s">
        <v>1437</v>
      </c>
      <c r="B622" s="38" t="e">
        <f>VLOOKUP($A622,#REF!,34,FALSE)</f>
        <v>#REF!</v>
      </c>
      <c r="C622" s="39" t="str">
        <f t="shared" si="181"/>
        <v>unused_DDR_XM0_B7B_CLK_N</v>
      </c>
      <c r="D622" s="40" t="e">
        <f>IF(LEN(VLOOKUP($A622,#REF!,8,FALSE)),LEFT(VLOOKUP($A622,#REF!,8,FALSE),LEN(VLOOKUP($A622,#REF!,8,FALSE))-2),"")</f>
        <v>#REF!</v>
      </c>
      <c r="E622" s="41" t="e">
        <f>IF(LEN(VLOOKUP($A622,#REF!,4,FALSE)),IF(INDEX(#REF!,MATCH($A622,#REF!,0),1),LEFT(VLOOKUP($A622,#REF!,4,FALSE),LEN(VLOOKUP($A622,#REF!,4,FALSE))-2),CONCATENATE(LEFT(VLOOKUP($A622,#REF!,4,FALSE),LEN(VLOOKUP($A622,#REF!,4,FALSE))-2),"*")),"")</f>
        <v>#REF!</v>
      </c>
      <c r="F622" s="42" t="e">
        <f>IF(LEN(VLOOKUP($A622,#REF!,5,FALSE)),IF(INDEX(#REF!,MATCH($A622,#REF!,0),2),LEFT(VLOOKUP($A622,#REF!,5,FALSE),LEN(VLOOKUP($A622,#REF!,5,FALSE))-2),CONCATENATE(LEFT(VLOOKUP($A622,#REF!,5,FALSE),LEN(VLOOKUP($A622,#REF!,5,FALSE))-2),"*")),"")</f>
        <v>#REF!</v>
      </c>
      <c r="G622" s="42" t="e">
        <f>IF(LEN(VLOOKUP($A622,#REF!,6,FALSE)),IF(INDEX(#REF!,MATCH($A622,#REF!,0),3),LEFT(VLOOKUP($A622,#REF!,6,FALSE),LEN(VLOOKUP($A622,#REF!,6,FALSE))-2),CONCATENATE(LEFT(VLOOKUP($A622,#REF!,6,FALSE),LEN(VLOOKUP($A622,#REF!,6,FALSE))-2),"*")),"")</f>
        <v>#REF!</v>
      </c>
      <c r="H622" s="43" t="e">
        <f>IF(LEN(VLOOKUP($A622,#REF!,7,FALSE)),IF(INDEX(#REF!,MATCH($A622,#REF!,0),4),LEFT(VLOOKUP($A622,#REF!,7,FALSE),LEN(VLOOKUP($A622,#REF!,7,FALSE))-2),CONCATENATE(LEFT(VLOOKUP($A622,#REF!,7,FALSE),LEN(VLOOKUP($A622,#REF!,7,FALSE))-2),"*")),"")</f>
        <v>#REF!</v>
      </c>
      <c r="I622" s="54" t="e">
        <f>IF(LEN(VLOOKUP($A622,#REF!,8,FALSE)),UPPER(RIGHT(VLOOKUP($A622,#REF!,8,FALSE),1)),"")</f>
        <v>#REF!</v>
      </c>
      <c r="J622" s="42" t="e">
        <f>IF(LEN(VLOOKUP($A622,#REF!,4,FALSE)),UPPER(RIGHT(VLOOKUP($A622,#REF!,4,FALSE),1)),"")</f>
        <v>#REF!</v>
      </c>
      <c r="K622" s="42" t="e">
        <f>IF(LEN(VLOOKUP($A622,#REF!,5,FALSE)),UPPER(RIGHT(VLOOKUP($A622,#REF!,5,FALSE),1)),"")</f>
        <v>#REF!</v>
      </c>
      <c r="L622" s="42" t="e">
        <f>IF(LEN(VLOOKUP($A622,#REF!,6,FALSE)),UPPER(RIGHT(VLOOKUP($A622,#REF!,6,FALSE),1)),"")</f>
        <v>#REF!</v>
      </c>
      <c r="M622" s="43" t="e">
        <f>IF(LEN(VLOOKUP($A622,#REF!,7,FALSE)),UPPER(RIGHT(VLOOKUP($A622,#REF!,7,FALSE),1)),"")</f>
        <v>#REF!</v>
      </c>
      <c r="N622" s="206"/>
      <c r="O622" s="206"/>
      <c r="P622" s="206"/>
      <c r="Q622" s="206"/>
      <c r="R622" s="206"/>
      <c r="S622" s="63" t="e">
        <f>HLOOKUP("Device Tree Pin Name",#REF!,MATCH($A622,#REF!,0),FALSE)</f>
        <v>#REF!</v>
      </c>
      <c r="T622" s="47" t="e">
        <f>HLOOKUP("power rail",#REF!,MATCH($A622,#REF!,0),FALSE)</f>
        <v>#REF!</v>
      </c>
      <c r="U622" s="62" t="e">
        <f>HLOOKUP("Wake Capable",#REF!,MATCH($A622,#REF!,0),FALSE)</f>
        <v>#REF!</v>
      </c>
      <c r="V622" s="62" t="e">
        <f>HLOOKUP("Strap",#REF!,MATCH($A622,#REF!,0),FALSE)</f>
        <v>#REF!</v>
      </c>
      <c r="W622" s="62"/>
      <c r="X622" s="62"/>
      <c r="Y622" s="62"/>
      <c r="Z622" s="47"/>
      <c r="AA622" s="47" t="e">
        <f>HLOOKUP("Pad type",#REF!,MATCH($A622,#REF!,0),FALSE)</f>
        <v>#REF!</v>
      </c>
      <c r="AB622" s="63"/>
      <c r="AC622" s="63" t="e">
        <f>HLOOKUP("POR Pin State",#REF!,MATCH($A622,#REF!,0),FALSE)</f>
        <v>#REF!</v>
      </c>
      <c r="AD622" s="207"/>
      <c r="AE622" s="208"/>
      <c r="AF622" s="208"/>
      <c r="AG622" s="208"/>
      <c r="AH622" s="209"/>
      <c r="AI622" s="209"/>
      <c r="AJ622" s="210"/>
      <c r="AK622" s="210"/>
      <c r="AL622" s="210"/>
      <c r="AM622" s="210"/>
      <c r="AN622" s="210"/>
      <c r="AO622" s="210"/>
      <c r="AP622" s="210"/>
      <c r="AQ622" s="215" t="s">
        <v>1437</v>
      </c>
      <c r="AR622" s="105"/>
      <c r="AS622" s="105"/>
      <c r="AT622" s="105"/>
      <c r="AU622" s="105"/>
      <c r="AV622" s="105"/>
      <c r="AW622" s="105"/>
      <c r="AX622" s="105"/>
      <c r="AY622" s="105"/>
      <c r="AZ622" s="105"/>
      <c r="BA622" s="105"/>
      <c r="BB622" s="218"/>
      <c r="BC622" s="105"/>
      <c r="BD622" s="250"/>
      <c r="BE622" s="252" t="s">
        <v>1438</v>
      </c>
      <c r="BF622" s="147" t="e">
        <f>VLOOKUP($A622,#REF!,34,FALSE)</f>
        <v>#REF!</v>
      </c>
      <c r="BG622" s="148" t="e">
        <f>VLOOKUP($A622,#REF!,22,FALSE)</f>
        <v>#REF!</v>
      </c>
      <c r="BH622" s="149"/>
    </row>
    <row r="623" s="5" customFormat="1" ht="12.95" customHeight="1" spans="1:60">
      <c r="A623" s="48" t="s">
        <v>1439</v>
      </c>
      <c r="B623" s="38" t="e">
        <f>VLOOKUP($A623,#REF!,34,FALSE)</f>
        <v>#REF!</v>
      </c>
      <c r="C623" s="39" t="str">
        <f t="shared" si="181"/>
        <v>unused_DDR_XM0_B8D0</v>
      </c>
      <c r="D623" s="40" t="e">
        <f>IF(LEN(VLOOKUP($A623,#REF!,8,FALSE)),LEFT(VLOOKUP($A623,#REF!,8,FALSE),LEN(VLOOKUP($A623,#REF!,8,FALSE))-2),"")</f>
        <v>#REF!</v>
      </c>
      <c r="E623" s="41" t="e">
        <f>IF(LEN(VLOOKUP($A623,#REF!,4,FALSE)),IF(INDEX(#REF!,MATCH($A623,#REF!,0),1),LEFT(VLOOKUP($A623,#REF!,4,FALSE),LEN(VLOOKUP($A623,#REF!,4,FALSE))-2),CONCATENATE(LEFT(VLOOKUP($A623,#REF!,4,FALSE),LEN(VLOOKUP($A623,#REF!,4,FALSE))-2),"*")),"")</f>
        <v>#REF!</v>
      </c>
      <c r="F623" s="42" t="e">
        <f>IF(LEN(VLOOKUP($A623,#REF!,5,FALSE)),IF(INDEX(#REF!,MATCH($A623,#REF!,0),2),LEFT(VLOOKUP($A623,#REF!,5,FALSE),LEN(VLOOKUP($A623,#REF!,5,FALSE))-2),CONCATENATE(LEFT(VLOOKUP($A623,#REF!,5,FALSE),LEN(VLOOKUP($A623,#REF!,5,FALSE))-2),"*")),"")</f>
        <v>#REF!</v>
      </c>
      <c r="G623" s="42" t="e">
        <f>IF(LEN(VLOOKUP($A623,#REF!,6,FALSE)),IF(INDEX(#REF!,MATCH($A623,#REF!,0),3),LEFT(VLOOKUP($A623,#REF!,6,FALSE),LEN(VLOOKUP($A623,#REF!,6,FALSE))-2),CONCATENATE(LEFT(VLOOKUP($A623,#REF!,6,FALSE),LEN(VLOOKUP($A623,#REF!,6,FALSE))-2),"*")),"")</f>
        <v>#REF!</v>
      </c>
      <c r="H623" s="43" t="e">
        <f>IF(LEN(VLOOKUP($A623,#REF!,7,FALSE)),IF(INDEX(#REF!,MATCH($A623,#REF!,0),4),LEFT(VLOOKUP($A623,#REF!,7,FALSE),LEN(VLOOKUP($A623,#REF!,7,FALSE))-2),CONCATENATE(LEFT(VLOOKUP($A623,#REF!,7,FALSE),LEN(VLOOKUP($A623,#REF!,7,FALSE))-2),"*")),"")</f>
        <v>#REF!</v>
      </c>
      <c r="I623" s="54" t="e">
        <f>IF(LEN(VLOOKUP($A623,#REF!,8,FALSE)),UPPER(RIGHT(VLOOKUP($A623,#REF!,8,FALSE),1)),"")</f>
        <v>#REF!</v>
      </c>
      <c r="J623" s="42" t="e">
        <f>IF(LEN(VLOOKUP($A623,#REF!,4,FALSE)),UPPER(RIGHT(VLOOKUP($A623,#REF!,4,FALSE),1)),"")</f>
        <v>#REF!</v>
      </c>
      <c r="K623" s="42" t="e">
        <f>IF(LEN(VLOOKUP($A623,#REF!,5,FALSE)),UPPER(RIGHT(VLOOKUP($A623,#REF!,5,FALSE),1)),"")</f>
        <v>#REF!</v>
      </c>
      <c r="L623" s="42" t="e">
        <f>IF(LEN(VLOOKUP($A623,#REF!,6,FALSE)),UPPER(RIGHT(VLOOKUP($A623,#REF!,6,FALSE),1)),"")</f>
        <v>#REF!</v>
      </c>
      <c r="M623" s="43" t="e">
        <f>IF(LEN(VLOOKUP($A623,#REF!,7,FALSE)),UPPER(RIGHT(VLOOKUP($A623,#REF!,7,FALSE),1)),"")</f>
        <v>#REF!</v>
      </c>
      <c r="N623" s="206"/>
      <c r="O623" s="206"/>
      <c r="P623" s="206"/>
      <c r="Q623" s="206"/>
      <c r="R623" s="206"/>
      <c r="S623" s="63" t="e">
        <f>HLOOKUP("Device Tree Pin Name",#REF!,MATCH($A623,#REF!,0),FALSE)</f>
        <v>#REF!</v>
      </c>
      <c r="T623" s="47" t="e">
        <f>HLOOKUP("power rail",#REF!,MATCH($A623,#REF!,0),FALSE)</f>
        <v>#REF!</v>
      </c>
      <c r="U623" s="62" t="e">
        <f>HLOOKUP("Wake Capable",#REF!,MATCH($A623,#REF!,0),FALSE)</f>
        <v>#REF!</v>
      </c>
      <c r="V623" s="62" t="e">
        <f>HLOOKUP("Strap",#REF!,MATCH($A623,#REF!,0),FALSE)</f>
        <v>#REF!</v>
      </c>
      <c r="W623" s="62"/>
      <c r="X623" s="62"/>
      <c r="Y623" s="62"/>
      <c r="Z623" s="47"/>
      <c r="AA623" s="47" t="e">
        <f>HLOOKUP("Pad type",#REF!,MATCH($A623,#REF!,0),FALSE)</f>
        <v>#REF!</v>
      </c>
      <c r="AB623" s="63"/>
      <c r="AC623" s="63" t="e">
        <f>HLOOKUP("POR Pin State",#REF!,MATCH($A623,#REF!,0),FALSE)</f>
        <v>#REF!</v>
      </c>
      <c r="AD623" s="207"/>
      <c r="AE623" s="208"/>
      <c r="AF623" s="208"/>
      <c r="AG623" s="208"/>
      <c r="AH623" s="209"/>
      <c r="AI623" s="209"/>
      <c r="AJ623" s="210"/>
      <c r="AK623" s="210"/>
      <c r="AL623" s="210"/>
      <c r="AM623" s="210"/>
      <c r="AN623" s="210"/>
      <c r="AO623" s="210"/>
      <c r="AP623" s="210"/>
      <c r="AQ623" s="215" t="s">
        <v>1440</v>
      </c>
      <c r="AR623" s="105"/>
      <c r="AS623" s="105"/>
      <c r="AT623" s="105"/>
      <c r="AU623" s="105"/>
      <c r="AV623" s="105"/>
      <c r="AW623" s="105"/>
      <c r="AX623" s="105"/>
      <c r="AY623" s="105"/>
      <c r="AZ623" s="105"/>
      <c r="BA623" s="105"/>
      <c r="BB623" s="218"/>
      <c r="BC623" s="105"/>
      <c r="BD623" s="250"/>
      <c r="BE623" s="252" t="s">
        <v>1441</v>
      </c>
      <c r="BF623" s="147" t="e">
        <f>VLOOKUP($A623,#REF!,34,FALSE)</f>
        <v>#REF!</v>
      </c>
      <c r="BG623" s="148" t="e">
        <f>VLOOKUP($A623,#REF!,22,FALSE)</f>
        <v>#REF!</v>
      </c>
      <c r="BH623" s="149"/>
    </row>
    <row r="624" s="5" customFormat="1" ht="12.95" customHeight="1" spans="1:60">
      <c r="A624" s="48" t="s">
        <v>1442</v>
      </c>
      <c r="B624" s="38" t="e">
        <f>VLOOKUP($A624,#REF!,34,FALSE)</f>
        <v>#REF!</v>
      </c>
      <c r="C624" s="39" t="str">
        <f t="shared" si="181"/>
        <v>unused_DDR_XM0_B8D1</v>
      </c>
      <c r="D624" s="40" t="e">
        <f>IF(LEN(VLOOKUP($A624,#REF!,8,FALSE)),LEFT(VLOOKUP($A624,#REF!,8,FALSE),LEN(VLOOKUP($A624,#REF!,8,FALSE))-2),"")</f>
        <v>#REF!</v>
      </c>
      <c r="E624" s="41" t="e">
        <f>IF(LEN(VLOOKUP($A624,#REF!,4,FALSE)),IF(INDEX(#REF!,MATCH($A624,#REF!,0),1),LEFT(VLOOKUP($A624,#REF!,4,FALSE),LEN(VLOOKUP($A624,#REF!,4,FALSE))-2),CONCATENATE(LEFT(VLOOKUP($A624,#REF!,4,FALSE),LEN(VLOOKUP($A624,#REF!,4,FALSE))-2),"*")),"")</f>
        <v>#REF!</v>
      </c>
      <c r="F624" s="42" t="e">
        <f>IF(LEN(VLOOKUP($A624,#REF!,5,FALSE)),IF(INDEX(#REF!,MATCH($A624,#REF!,0),2),LEFT(VLOOKUP($A624,#REF!,5,FALSE),LEN(VLOOKUP($A624,#REF!,5,FALSE))-2),CONCATENATE(LEFT(VLOOKUP($A624,#REF!,5,FALSE),LEN(VLOOKUP($A624,#REF!,5,FALSE))-2),"*")),"")</f>
        <v>#REF!</v>
      </c>
      <c r="G624" s="42" t="e">
        <f>IF(LEN(VLOOKUP($A624,#REF!,6,FALSE)),IF(INDEX(#REF!,MATCH($A624,#REF!,0),3),LEFT(VLOOKUP($A624,#REF!,6,FALSE),LEN(VLOOKUP($A624,#REF!,6,FALSE))-2),CONCATENATE(LEFT(VLOOKUP($A624,#REF!,6,FALSE),LEN(VLOOKUP($A624,#REF!,6,FALSE))-2),"*")),"")</f>
        <v>#REF!</v>
      </c>
      <c r="H624" s="43" t="e">
        <f>IF(LEN(VLOOKUP($A624,#REF!,7,FALSE)),IF(INDEX(#REF!,MATCH($A624,#REF!,0),4),LEFT(VLOOKUP($A624,#REF!,7,FALSE),LEN(VLOOKUP($A624,#REF!,7,FALSE))-2),CONCATENATE(LEFT(VLOOKUP($A624,#REF!,7,FALSE),LEN(VLOOKUP($A624,#REF!,7,FALSE))-2),"*")),"")</f>
        <v>#REF!</v>
      </c>
      <c r="I624" s="54" t="e">
        <f>IF(LEN(VLOOKUP($A624,#REF!,8,FALSE)),UPPER(RIGHT(VLOOKUP($A624,#REF!,8,FALSE),1)),"")</f>
        <v>#REF!</v>
      </c>
      <c r="J624" s="42" t="e">
        <f>IF(LEN(VLOOKUP($A624,#REF!,4,FALSE)),UPPER(RIGHT(VLOOKUP($A624,#REF!,4,FALSE),1)),"")</f>
        <v>#REF!</v>
      </c>
      <c r="K624" s="42" t="e">
        <f>IF(LEN(VLOOKUP($A624,#REF!,5,FALSE)),UPPER(RIGHT(VLOOKUP($A624,#REF!,5,FALSE),1)),"")</f>
        <v>#REF!</v>
      </c>
      <c r="L624" s="42" t="e">
        <f>IF(LEN(VLOOKUP($A624,#REF!,6,FALSE)),UPPER(RIGHT(VLOOKUP($A624,#REF!,6,FALSE),1)),"")</f>
        <v>#REF!</v>
      </c>
      <c r="M624" s="43" t="e">
        <f>IF(LEN(VLOOKUP($A624,#REF!,7,FALSE)),UPPER(RIGHT(VLOOKUP($A624,#REF!,7,FALSE),1)),"")</f>
        <v>#REF!</v>
      </c>
      <c r="N624" s="206"/>
      <c r="O624" s="206"/>
      <c r="P624" s="206"/>
      <c r="Q624" s="206"/>
      <c r="R624" s="206"/>
      <c r="S624" s="63" t="e">
        <f>HLOOKUP("Device Tree Pin Name",#REF!,MATCH($A624,#REF!,0),FALSE)</f>
        <v>#REF!</v>
      </c>
      <c r="T624" s="47" t="e">
        <f>HLOOKUP("power rail",#REF!,MATCH($A624,#REF!,0),FALSE)</f>
        <v>#REF!</v>
      </c>
      <c r="U624" s="62" t="e">
        <f>HLOOKUP("Wake Capable",#REF!,MATCH($A624,#REF!,0),FALSE)</f>
        <v>#REF!</v>
      </c>
      <c r="V624" s="62" t="e">
        <f>HLOOKUP("Strap",#REF!,MATCH($A624,#REF!,0),FALSE)</f>
        <v>#REF!</v>
      </c>
      <c r="W624" s="62"/>
      <c r="X624" s="62"/>
      <c r="Y624" s="62"/>
      <c r="Z624" s="47"/>
      <c r="AA624" s="47" t="e">
        <f>HLOOKUP("Pad type",#REF!,MATCH($A624,#REF!,0),FALSE)</f>
        <v>#REF!</v>
      </c>
      <c r="AB624" s="63"/>
      <c r="AC624" s="63" t="e">
        <f>HLOOKUP("POR Pin State",#REF!,MATCH($A624,#REF!,0),FALSE)</f>
        <v>#REF!</v>
      </c>
      <c r="AD624" s="207"/>
      <c r="AE624" s="208"/>
      <c r="AF624" s="208"/>
      <c r="AG624" s="208"/>
      <c r="AH624" s="209"/>
      <c r="AI624" s="209"/>
      <c r="AJ624" s="210"/>
      <c r="AK624" s="210"/>
      <c r="AL624" s="210"/>
      <c r="AM624" s="210"/>
      <c r="AN624" s="210"/>
      <c r="AO624" s="210"/>
      <c r="AP624" s="210"/>
      <c r="AQ624" s="215" t="s">
        <v>1443</v>
      </c>
      <c r="AR624" s="105"/>
      <c r="AS624" s="105"/>
      <c r="AT624" s="105"/>
      <c r="AU624" s="105"/>
      <c r="AV624" s="105"/>
      <c r="AW624" s="105"/>
      <c r="AX624" s="105"/>
      <c r="AY624" s="105"/>
      <c r="AZ624" s="105"/>
      <c r="BA624" s="105"/>
      <c r="BB624" s="218"/>
      <c r="BC624" s="105"/>
      <c r="BD624" s="250"/>
      <c r="BE624" s="252" t="s">
        <v>1444</v>
      </c>
      <c r="BF624" s="147" t="e">
        <f>VLOOKUP($A624,#REF!,34,FALSE)</f>
        <v>#REF!</v>
      </c>
      <c r="BG624" s="148" t="e">
        <f>VLOOKUP($A624,#REF!,22,FALSE)</f>
        <v>#REF!</v>
      </c>
      <c r="BH624" s="149"/>
    </row>
    <row r="625" s="5" customFormat="1" ht="12.95" customHeight="1" spans="1:60">
      <c r="A625" s="48" t="s">
        <v>1445</v>
      </c>
      <c r="B625" s="38" t="e">
        <f>VLOOKUP($A625,#REF!,34,FALSE)</f>
        <v>#REF!</v>
      </c>
      <c r="C625" s="39" t="str">
        <f t="shared" si="181"/>
        <v>unused_DDR_XM0_B8D2</v>
      </c>
      <c r="D625" s="40" t="e">
        <f>IF(LEN(VLOOKUP($A625,#REF!,8,FALSE)),LEFT(VLOOKUP($A625,#REF!,8,FALSE),LEN(VLOOKUP($A625,#REF!,8,FALSE))-2),"")</f>
        <v>#REF!</v>
      </c>
      <c r="E625" s="41" t="e">
        <f>IF(LEN(VLOOKUP($A625,#REF!,4,FALSE)),IF(INDEX(#REF!,MATCH($A625,#REF!,0),1),LEFT(VLOOKUP($A625,#REF!,4,FALSE),LEN(VLOOKUP($A625,#REF!,4,FALSE))-2),CONCATENATE(LEFT(VLOOKUP($A625,#REF!,4,FALSE),LEN(VLOOKUP($A625,#REF!,4,FALSE))-2),"*")),"")</f>
        <v>#REF!</v>
      </c>
      <c r="F625" s="42" t="e">
        <f>IF(LEN(VLOOKUP($A625,#REF!,5,FALSE)),IF(INDEX(#REF!,MATCH($A625,#REF!,0),2),LEFT(VLOOKUP($A625,#REF!,5,FALSE),LEN(VLOOKUP($A625,#REF!,5,FALSE))-2),CONCATENATE(LEFT(VLOOKUP($A625,#REF!,5,FALSE),LEN(VLOOKUP($A625,#REF!,5,FALSE))-2),"*")),"")</f>
        <v>#REF!</v>
      </c>
      <c r="G625" s="42" t="e">
        <f>IF(LEN(VLOOKUP($A625,#REF!,6,FALSE)),IF(INDEX(#REF!,MATCH($A625,#REF!,0),3),LEFT(VLOOKUP($A625,#REF!,6,FALSE),LEN(VLOOKUP($A625,#REF!,6,FALSE))-2),CONCATENATE(LEFT(VLOOKUP($A625,#REF!,6,FALSE),LEN(VLOOKUP($A625,#REF!,6,FALSE))-2),"*")),"")</f>
        <v>#REF!</v>
      </c>
      <c r="H625" s="43" t="e">
        <f>IF(LEN(VLOOKUP($A625,#REF!,7,FALSE)),IF(INDEX(#REF!,MATCH($A625,#REF!,0),4),LEFT(VLOOKUP($A625,#REF!,7,FALSE),LEN(VLOOKUP($A625,#REF!,7,FALSE))-2),CONCATENATE(LEFT(VLOOKUP($A625,#REF!,7,FALSE),LEN(VLOOKUP($A625,#REF!,7,FALSE))-2),"*")),"")</f>
        <v>#REF!</v>
      </c>
      <c r="I625" s="54" t="e">
        <f>IF(LEN(VLOOKUP($A625,#REF!,8,FALSE)),UPPER(RIGHT(VLOOKUP($A625,#REF!,8,FALSE),1)),"")</f>
        <v>#REF!</v>
      </c>
      <c r="J625" s="42" t="e">
        <f>IF(LEN(VLOOKUP($A625,#REF!,4,FALSE)),UPPER(RIGHT(VLOOKUP($A625,#REF!,4,FALSE),1)),"")</f>
        <v>#REF!</v>
      </c>
      <c r="K625" s="42" t="e">
        <f>IF(LEN(VLOOKUP($A625,#REF!,5,FALSE)),UPPER(RIGHT(VLOOKUP($A625,#REF!,5,FALSE),1)),"")</f>
        <v>#REF!</v>
      </c>
      <c r="L625" s="42" t="e">
        <f>IF(LEN(VLOOKUP($A625,#REF!,6,FALSE)),UPPER(RIGHT(VLOOKUP($A625,#REF!,6,FALSE),1)),"")</f>
        <v>#REF!</v>
      </c>
      <c r="M625" s="43" t="e">
        <f>IF(LEN(VLOOKUP($A625,#REF!,7,FALSE)),UPPER(RIGHT(VLOOKUP($A625,#REF!,7,FALSE),1)),"")</f>
        <v>#REF!</v>
      </c>
      <c r="N625" s="206"/>
      <c r="O625" s="206"/>
      <c r="P625" s="206"/>
      <c r="Q625" s="206"/>
      <c r="R625" s="206"/>
      <c r="S625" s="63" t="e">
        <f>HLOOKUP("Device Tree Pin Name",#REF!,MATCH($A625,#REF!,0),FALSE)</f>
        <v>#REF!</v>
      </c>
      <c r="T625" s="47" t="e">
        <f>HLOOKUP("power rail",#REF!,MATCH($A625,#REF!,0),FALSE)</f>
        <v>#REF!</v>
      </c>
      <c r="U625" s="62" t="e">
        <f>HLOOKUP("Wake Capable",#REF!,MATCH($A625,#REF!,0),FALSE)</f>
        <v>#REF!</v>
      </c>
      <c r="V625" s="62" t="e">
        <f>HLOOKUP("Strap",#REF!,MATCH($A625,#REF!,0),FALSE)</f>
        <v>#REF!</v>
      </c>
      <c r="W625" s="62"/>
      <c r="X625" s="62"/>
      <c r="Y625" s="62"/>
      <c r="Z625" s="47"/>
      <c r="AA625" s="47" t="e">
        <f>HLOOKUP("Pad type",#REF!,MATCH($A625,#REF!,0),FALSE)</f>
        <v>#REF!</v>
      </c>
      <c r="AB625" s="63"/>
      <c r="AC625" s="63" t="e">
        <f>HLOOKUP("POR Pin State",#REF!,MATCH($A625,#REF!,0),FALSE)</f>
        <v>#REF!</v>
      </c>
      <c r="AD625" s="207"/>
      <c r="AE625" s="208"/>
      <c r="AF625" s="208"/>
      <c r="AG625" s="208"/>
      <c r="AH625" s="209"/>
      <c r="AI625" s="209"/>
      <c r="AJ625" s="210"/>
      <c r="AK625" s="210"/>
      <c r="AL625" s="210"/>
      <c r="AM625" s="210"/>
      <c r="AN625" s="210"/>
      <c r="AO625" s="210"/>
      <c r="AP625" s="210"/>
      <c r="AQ625" s="215" t="s">
        <v>1446</v>
      </c>
      <c r="AR625" s="105"/>
      <c r="AS625" s="105"/>
      <c r="AT625" s="105"/>
      <c r="AU625" s="105"/>
      <c r="AV625" s="105"/>
      <c r="AW625" s="105"/>
      <c r="AX625" s="105"/>
      <c r="AY625" s="105"/>
      <c r="AZ625" s="105"/>
      <c r="BA625" s="105"/>
      <c r="BB625" s="218"/>
      <c r="BC625" s="105"/>
      <c r="BD625" s="250"/>
      <c r="BE625" s="252" t="s">
        <v>1447</v>
      </c>
      <c r="BF625" s="147" t="e">
        <f>VLOOKUP($A625,#REF!,34,FALSE)</f>
        <v>#REF!</v>
      </c>
      <c r="BG625" s="148" t="e">
        <f>VLOOKUP($A625,#REF!,22,FALSE)</f>
        <v>#REF!</v>
      </c>
      <c r="BH625" s="149"/>
    </row>
    <row r="626" s="5" customFormat="1" ht="12.95" customHeight="1" spans="1:60">
      <c r="A626" s="48" t="s">
        <v>1448</v>
      </c>
      <c r="B626" s="38" t="e">
        <f>VLOOKUP($A626,#REF!,34,FALSE)</f>
        <v>#REF!</v>
      </c>
      <c r="C626" s="39" t="str">
        <f t="shared" si="181"/>
        <v>unused_DDR_XM0_B8D3</v>
      </c>
      <c r="D626" s="40" t="e">
        <f>IF(LEN(VLOOKUP($A626,#REF!,8,FALSE)),LEFT(VLOOKUP($A626,#REF!,8,FALSE),LEN(VLOOKUP($A626,#REF!,8,FALSE))-2),"")</f>
        <v>#REF!</v>
      </c>
      <c r="E626" s="41" t="e">
        <f>IF(LEN(VLOOKUP($A626,#REF!,4,FALSE)),IF(INDEX(#REF!,MATCH($A626,#REF!,0),1),LEFT(VLOOKUP($A626,#REF!,4,FALSE),LEN(VLOOKUP($A626,#REF!,4,FALSE))-2),CONCATENATE(LEFT(VLOOKUP($A626,#REF!,4,FALSE),LEN(VLOOKUP($A626,#REF!,4,FALSE))-2),"*")),"")</f>
        <v>#REF!</v>
      </c>
      <c r="F626" s="42" t="e">
        <f>IF(LEN(VLOOKUP($A626,#REF!,5,FALSE)),IF(INDEX(#REF!,MATCH($A626,#REF!,0),2),LEFT(VLOOKUP($A626,#REF!,5,FALSE),LEN(VLOOKUP($A626,#REF!,5,FALSE))-2),CONCATENATE(LEFT(VLOOKUP($A626,#REF!,5,FALSE),LEN(VLOOKUP($A626,#REF!,5,FALSE))-2),"*")),"")</f>
        <v>#REF!</v>
      </c>
      <c r="G626" s="42" t="e">
        <f>IF(LEN(VLOOKUP($A626,#REF!,6,FALSE)),IF(INDEX(#REF!,MATCH($A626,#REF!,0),3),LEFT(VLOOKUP($A626,#REF!,6,FALSE),LEN(VLOOKUP($A626,#REF!,6,FALSE))-2),CONCATENATE(LEFT(VLOOKUP($A626,#REF!,6,FALSE),LEN(VLOOKUP($A626,#REF!,6,FALSE))-2),"*")),"")</f>
        <v>#REF!</v>
      </c>
      <c r="H626" s="43" t="e">
        <f>IF(LEN(VLOOKUP($A626,#REF!,7,FALSE)),IF(INDEX(#REF!,MATCH($A626,#REF!,0),4),LEFT(VLOOKUP($A626,#REF!,7,FALSE),LEN(VLOOKUP($A626,#REF!,7,FALSE))-2),CONCATENATE(LEFT(VLOOKUP($A626,#REF!,7,FALSE),LEN(VLOOKUP($A626,#REF!,7,FALSE))-2),"*")),"")</f>
        <v>#REF!</v>
      </c>
      <c r="I626" s="54" t="e">
        <f>IF(LEN(VLOOKUP($A626,#REF!,8,FALSE)),UPPER(RIGHT(VLOOKUP($A626,#REF!,8,FALSE),1)),"")</f>
        <v>#REF!</v>
      </c>
      <c r="J626" s="42" t="e">
        <f>IF(LEN(VLOOKUP($A626,#REF!,4,FALSE)),UPPER(RIGHT(VLOOKUP($A626,#REF!,4,FALSE),1)),"")</f>
        <v>#REF!</v>
      </c>
      <c r="K626" s="42" t="e">
        <f>IF(LEN(VLOOKUP($A626,#REF!,5,FALSE)),UPPER(RIGHT(VLOOKUP($A626,#REF!,5,FALSE),1)),"")</f>
        <v>#REF!</v>
      </c>
      <c r="L626" s="42" t="e">
        <f>IF(LEN(VLOOKUP($A626,#REF!,6,FALSE)),UPPER(RIGHT(VLOOKUP($A626,#REF!,6,FALSE),1)),"")</f>
        <v>#REF!</v>
      </c>
      <c r="M626" s="43" t="e">
        <f>IF(LEN(VLOOKUP($A626,#REF!,7,FALSE)),UPPER(RIGHT(VLOOKUP($A626,#REF!,7,FALSE),1)),"")</f>
        <v>#REF!</v>
      </c>
      <c r="N626" s="206"/>
      <c r="O626" s="206"/>
      <c r="P626" s="206"/>
      <c r="Q626" s="206"/>
      <c r="R626" s="206"/>
      <c r="S626" s="63" t="e">
        <f>HLOOKUP("Device Tree Pin Name",#REF!,MATCH($A626,#REF!,0),FALSE)</f>
        <v>#REF!</v>
      </c>
      <c r="T626" s="47" t="e">
        <f>HLOOKUP("power rail",#REF!,MATCH($A626,#REF!,0),FALSE)</f>
        <v>#REF!</v>
      </c>
      <c r="U626" s="62" t="e">
        <f>HLOOKUP("Wake Capable",#REF!,MATCH($A626,#REF!,0),FALSE)</f>
        <v>#REF!</v>
      </c>
      <c r="V626" s="62" t="e">
        <f>HLOOKUP("Strap",#REF!,MATCH($A626,#REF!,0),FALSE)</f>
        <v>#REF!</v>
      </c>
      <c r="W626" s="62"/>
      <c r="X626" s="62"/>
      <c r="Y626" s="62"/>
      <c r="Z626" s="47"/>
      <c r="AA626" s="47" t="e">
        <f>HLOOKUP("Pad type",#REF!,MATCH($A626,#REF!,0),FALSE)</f>
        <v>#REF!</v>
      </c>
      <c r="AB626" s="63"/>
      <c r="AC626" s="63" t="e">
        <f>HLOOKUP("POR Pin State",#REF!,MATCH($A626,#REF!,0),FALSE)</f>
        <v>#REF!</v>
      </c>
      <c r="AD626" s="207"/>
      <c r="AE626" s="208"/>
      <c r="AF626" s="208"/>
      <c r="AG626" s="208"/>
      <c r="AH626" s="209"/>
      <c r="AI626" s="209"/>
      <c r="AJ626" s="210"/>
      <c r="AK626" s="210"/>
      <c r="AL626" s="210"/>
      <c r="AM626" s="210"/>
      <c r="AN626" s="210"/>
      <c r="AO626" s="210"/>
      <c r="AP626" s="210"/>
      <c r="AQ626" s="215" t="s">
        <v>1449</v>
      </c>
      <c r="AR626" s="105"/>
      <c r="AS626" s="105"/>
      <c r="AT626" s="105"/>
      <c r="AU626" s="105"/>
      <c r="AV626" s="105"/>
      <c r="AW626" s="105"/>
      <c r="AX626" s="105"/>
      <c r="AY626" s="105"/>
      <c r="AZ626" s="105"/>
      <c r="BA626" s="105"/>
      <c r="BB626" s="218"/>
      <c r="BC626" s="105"/>
      <c r="BD626" s="250"/>
      <c r="BE626" s="252" t="s">
        <v>1450</v>
      </c>
      <c r="BF626" s="147" t="e">
        <f>VLOOKUP($A626,#REF!,34,FALSE)</f>
        <v>#REF!</v>
      </c>
      <c r="BG626" s="148" t="e">
        <f>VLOOKUP($A626,#REF!,22,FALSE)</f>
        <v>#REF!</v>
      </c>
      <c r="BH626" s="149"/>
    </row>
    <row r="627" s="5" customFormat="1" ht="12.95" customHeight="1" spans="1:60">
      <c r="A627" s="48" t="s">
        <v>1451</v>
      </c>
      <c r="B627" s="38" t="e">
        <f>VLOOKUP($A627,#REF!,34,FALSE)</f>
        <v>#REF!</v>
      </c>
      <c r="C627" s="39" t="str">
        <f t="shared" si="181"/>
        <v>unused_DDR_XM0_B8D4</v>
      </c>
      <c r="D627" s="40" t="e">
        <f>IF(LEN(VLOOKUP($A627,#REF!,8,FALSE)),LEFT(VLOOKUP($A627,#REF!,8,FALSE),LEN(VLOOKUP($A627,#REF!,8,FALSE))-2),"")</f>
        <v>#REF!</v>
      </c>
      <c r="E627" s="41" t="e">
        <f>IF(LEN(VLOOKUP($A627,#REF!,4,FALSE)),IF(INDEX(#REF!,MATCH($A627,#REF!,0),1),LEFT(VLOOKUP($A627,#REF!,4,FALSE),LEN(VLOOKUP($A627,#REF!,4,FALSE))-2),CONCATENATE(LEFT(VLOOKUP($A627,#REF!,4,FALSE),LEN(VLOOKUP($A627,#REF!,4,FALSE))-2),"*")),"")</f>
        <v>#REF!</v>
      </c>
      <c r="F627" s="42" t="e">
        <f>IF(LEN(VLOOKUP($A627,#REF!,5,FALSE)),IF(INDEX(#REF!,MATCH($A627,#REF!,0),2),LEFT(VLOOKUP($A627,#REF!,5,FALSE),LEN(VLOOKUP($A627,#REF!,5,FALSE))-2),CONCATENATE(LEFT(VLOOKUP($A627,#REF!,5,FALSE),LEN(VLOOKUP($A627,#REF!,5,FALSE))-2),"*")),"")</f>
        <v>#REF!</v>
      </c>
      <c r="G627" s="42" t="e">
        <f>IF(LEN(VLOOKUP($A627,#REF!,6,FALSE)),IF(INDEX(#REF!,MATCH($A627,#REF!,0),3),LEFT(VLOOKUP($A627,#REF!,6,FALSE),LEN(VLOOKUP($A627,#REF!,6,FALSE))-2),CONCATENATE(LEFT(VLOOKUP($A627,#REF!,6,FALSE),LEN(VLOOKUP($A627,#REF!,6,FALSE))-2),"*")),"")</f>
        <v>#REF!</v>
      </c>
      <c r="H627" s="43" t="e">
        <f>IF(LEN(VLOOKUP($A627,#REF!,7,FALSE)),IF(INDEX(#REF!,MATCH($A627,#REF!,0),4),LEFT(VLOOKUP($A627,#REF!,7,FALSE),LEN(VLOOKUP($A627,#REF!,7,FALSE))-2),CONCATENATE(LEFT(VLOOKUP($A627,#REF!,7,FALSE),LEN(VLOOKUP($A627,#REF!,7,FALSE))-2),"*")),"")</f>
        <v>#REF!</v>
      </c>
      <c r="I627" s="54" t="e">
        <f>IF(LEN(VLOOKUP($A627,#REF!,8,FALSE)),UPPER(RIGHT(VLOOKUP($A627,#REF!,8,FALSE),1)),"")</f>
        <v>#REF!</v>
      </c>
      <c r="J627" s="42" t="e">
        <f>IF(LEN(VLOOKUP($A627,#REF!,4,FALSE)),UPPER(RIGHT(VLOOKUP($A627,#REF!,4,FALSE),1)),"")</f>
        <v>#REF!</v>
      </c>
      <c r="K627" s="42" t="e">
        <f>IF(LEN(VLOOKUP($A627,#REF!,5,FALSE)),UPPER(RIGHT(VLOOKUP($A627,#REF!,5,FALSE),1)),"")</f>
        <v>#REF!</v>
      </c>
      <c r="L627" s="42" t="e">
        <f>IF(LEN(VLOOKUP($A627,#REF!,6,FALSE)),UPPER(RIGHT(VLOOKUP($A627,#REF!,6,FALSE),1)),"")</f>
        <v>#REF!</v>
      </c>
      <c r="M627" s="43" t="e">
        <f>IF(LEN(VLOOKUP($A627,#REF!,7,FALSE)),UPPER(RIGHT(VLOOKUP($A627,#REF!,7,FALSE),1)),"")</f>
        <v>#REF!</v>
      </c>
      <c r="N627" s="206"/>
      <c r="O627" s="206"/>
      <c r="P627" s="206"/>
      <c r="Q627" s="206"/>
      <c r="R627" s="206"/>
      <c r="S627" s="63" t="e">
        <f>HLOOKUP("Device Tree Pin Name",#REF!,MATCH($A627,#REF!,0),FALSE)</f>
        <v>#REF!</v>
      </c>
      <c r="T627" s="47" t="e">
        <f>HLOOKUP("power rail",#REF!,MATCH($A627,#REF!,0),FALSE)</f>
        <v>#REF!</v>
      </c>
      <c r="U627" s="62" t="e">
        <f>HLOOKUP("Wake Capable",#REF!,MATCH($A627,#REF!,0),FALSE)</f>
        <v>#REF!</v>
      </c>
      <c r="V627" s="62" t="e">
        <f>HLOOKUP("Strap",#REF!,MATCH($A627,#REF!,0),FALSE)</f>
        <v>#REF!</v>
      </c>
      <c r="W627" s="62"/>
      <c r="X627" s="62"/>
      <c r="Y627" s="62"/>
      <c r="Z627" s="47"/>
      <c r="AA627" s="47" t="e">
        <f>HLOOKUP("Pad type",#REF!,MATCH($A627,#REF!,0),FALSE)</f>
        <v>#REF!</v>
      </c>
      <c r="AB627" s="63"/>
      <c r="AC627" s="63" t="e">
        <f>HLOOKUP("POR Pin State",#REF!,MATCH($A627,#REF!,0),FALSE)</f>
        <v>#REF!</v>
      </c>
      <c r="AD627" s="207"/>
      <c r="AE627" s="208"/>
      <c r="AF627" s="208"/>
      <c r="AG627" s="208"/>
      <c r="AH627" s="209"/>
      <c r="AI627" s="209"/>
      <c r="AJ627" s="210"/>
      <c r="AK627" s="210"/>
      <c r="AL627" s="210"/>
      <c r="AM627" s="210"/>
      <c r="AN627" s="210"/>
      <c r="AO627" s="210"/>
      <c r="AP627" s="210"/>
      <c r="AQ627" s="215" t="s">
        <v>1452</v>
      </c>
      <c r="AR627" s="105"/>
      <c r="AS627" s="105"/>
      <c r="AT627" s="105"/>
      <c r="AU627" s="105"/>
      <c r="AV627" s="105"/>
      <c r="AW627" s="105"/>
      <c r="AX627" s="105"/>
      <c r="AY627" s="105"/>
      <c r="AZ627" s="105"/>
      <c r="BA627" s="105"/>
      <c r="BB627" s="218"/>
      <c r="BC627" s="105"/>
      <c r="BD627" s="250"/>
      <c r="BE627" s="252" t="s">
        <v>1453</v>
      </c>
      <c r="BF627" s="147" t="e">
        <f>VLOOKUP($A627,#REF!,34,FALSE)</f>
        <v>#REF!</v>
      </c>
      <c r="BG627" s="148" t="e">
        <f>VLOOKUP($A627,#REF!,22,FALSE)</f>
        <v>#REF!</v>
      </c>
      <c r="BH627" s="149"/>
    </row>
    <row r="628" s="5" customFormat="1" ht="12.95" customHeight="1" spans="1:60">
      <c r="A628" s="48" t="s">
        <v>1454</v>
      </c>
      <c r="B628" s="38" t="e">
        <f>VLOOKUP($A628,#REF!,34,FALSE)</f>
        <v>#REF!</v>
      </c>
      <c r="C628" s="39" t="str">
        <f t="shared" si="181"/>
        <v>unused_DDR_XM0_B8D5</v>
      </c>
      <c r="D628" s="40" t="e">
        <f>IF(LEN(VLOOKUP($A628,#REF!,8,FALSE)),LEFT(VLOOKUP($A628,#REF!,8,FALSE),LEN(VLOOKUP($A628,#REF!,8,FALSE))-2),"")</f>
        <v>#REF!</v>
      </c>
      <c r="E628" s="41" t="e">
        <f>IF(LEN(VLOOKUP($A628,#REF!,4,FALSE)),IF(INDEX(#REF!,MATCH($A628,#REF!,0),1),LEFT(VLOOKUP($A628,#REF!,4,FALSE),LEN(VLOOKUP($A628,#REF!,4,FALSE))-2),CONCATENATE(LEFT(VLOOKUP($A628,#REF!,4,FALSE),LEN(VLOOKUP($A628,#REF!,4,FALSE))-2),"*")),"")</f>
        <v>#REF!</v>
      </c>
      <c r="F628" s="42" t="e">
        <f>IF(LEN(VLOOKUP($A628,#REF!,5,FALSE)),IF(INDEX(#REF!,MATCH($A628,#REF!,0),2),LEFT(VLOOKUP($A628,#REF!,5,FALSE),LEN(VLOOKUP($A628,#REF!,5,FALSE))-2),CONCATENATE(LEFT(VLOOKUP($A628,#REF!,5,FALSE),LEN(VLOOKUP($A628,#REF!,5,FALSE))-2),"*")),"")</f>
        <v>#REF!</v>
      </c>
      <c r="G628" s="42" t="e">
        <f>IF(LEN(VLOOKUP($A628,#REF!,6,FALSE)),IF(INDEX(#REF!,MATCH($A628,#REF!,0),3),LEFT(VLOOKUP($A628,#REF!,6,FALSE),LEN(VLOOKUP($A628,#REF!,6,FALSE))-2),CONCATENATE(LEFT(VLOOKUP($A628,#REF!,6,FALSE),LEN(VLOOKUP($A628,#REF!,6,FALSE))-2),"*")),"")</f>
        <v>#REF!</v>
      </c>
      <c r="H628" s="43" t="e">
        <f>IF(LEN(VLOOKUP($A628,#REF!,7,FALSE)),IF(INDEX(#REF!,MATCH($A628,#REF!,0),4),LEFT(VLOOKUP($A628,#REF!,7,FALSE),LEN(VLOOKUP($A628,#REF!,7,FALSE))-2),CONCATENATE(LEFT(VLOOKUP($A628,#REF!,7,FALSE),LEN(VLOOKUP($A628,#REF!,7,FALSE))-2),"*")),"")</f>
        <v>#REF!</v>
      </c>
      <c r="I628" s="54" t="e">
        <f>IF(LEN(VLOOKUP($A628,#REF!,8,FALSE)),UPPER(RIGHT(VLOOKUP($A628,#REF!,8,FALSE),1)),"")</f>
        <v>#REF!</v>
      </c>
      <c r="J628" s="42" t="e">
        <f>IF(LEN(VLOOKUP($A628,#REF!,4,FALSE)),UPPER(RIGHT(VLOOKUP($A628,#REF!,4,FALSE),1)),"")</f>
        <v>#REF!</v>
      </c>
      <c r="K628" s="42" t="e">
        <f>IF(LEN(VLOOKUP($A628,#REF!,5,FALSE)),UPPER(RIGHT(VLOOKUP($A628,#REF!,5,FALSE),1)),"")</f>
        <v>#REF!</v>
      </c>
      <c r="L628" s="42" t="e">
        <f>IF(LEN(VLOOKUP($A628,#REF!,6,FALSE)),UPPER(RIGHT(VLOOKUP($A628,#REF!,6,FALSE),1)),"")</f>
        <v>#REF!</v>
      </c>
      <c r="M628" s="43" t="e">
        <f>IF(LEN(VLOOKUP($A628,#REF!,7,FALSE)),UPPER(RIGHT(VLOOKUP($A628,#REF!,7,FALSE),1)),"")</f>
        <v>#REF!</v>
      </c>
      <c r="N628" s="206"/>
      <c r="O628" s="206"/>
      <c r="P628" s="206"/>
      <c r="Q628" s="206"/>
      <c r="R628" s="206"/>
      <c r="S628" s="63" t="e">
        <f>HLOOKUP("Device Tree Pin Name",#REF!,MATCH($A628,#REF!,0),FALSE)</f>
        <v>#REF!</v>
      </c>
      <c r="T628" s="47" t="e">
        <f>HLOOKUP("power rail",#REF!,MATCH($A628,#REF!,0),FALSE)</f>
        <v>#REF!</v>
      </c>
      <c r="U628" s="62" t="e">
        <f>HLOOKUP("Wake Capable",#REF!,MATCH($A628,#REF!,0),FALSE)</f>
        <v>#REF!</v>
      </c>
      <c r="V628" s="62" t="e">
        <f>HLOOKUP("Strap",#REF!,MATCH($A628,#REF!,0),FALSE)</f>
        <v>#REF!</v>
      </c>
      <c r="W628" s="62"/>
      <c r="X628" s="62"/>
      <c r="Y628" s="62"/>
      <c r="Z628" s="47"/>
      <c r="AA628" s="47" t="e">
        <f>HLOOKUP("Pad type",#REF!,MATCH($A628,#REF!,0),FALSE)</f>
        <v>#REF!</v>
      </c>
      <c r="AB628" s="63"/>
      <c r="AC628" s="63" t="e">
        <f>HLOOKUP("POR Pin State",#REF!,MATCH($A628,#REF!,0),FALSE)</f>
        <v>#REF!</v>
      </c>
      <c r="AD628" s="207"/>
      <c r="AE628" s="208"/>
      <c r="AF628" s="208"/>
      <c r="AG628" s="208"/>
      <c r="AH628" s="209"/>
      <c r="AI628" s="209"/>
      <c r="AJ628" s="210"/>
      <c r="AK628" s="210"/>
      <c r="AL628" s="210"/>
      <c r="AM628" s="210"/>
      <c r="AN628" s="210"/>
      <c r="AO628" s="210"/>
      <c r="AP628" s="210"/>
      <c r="AQ628" s="215" t="s">
        <v>1455</v>
      </c>
      <c r="AR628" s="105"/>
      <c r="AS628" s="105"/>
      <c r="AT628" s="105"/>
      <c r="AU628" s="105"/>
      <c r="AV628" s="105"/>
      <c r="AW628" s="105"/>
      <c r="AX628" s="105"/>
      <c r="AY628" s="105"/>
      <c r="AZ628" s="105"/>
      <c r="BA628" s="105"/>
      <c r="BB628" s="218"/>
      <c r="BC628" s="105"/>
      <c r="BD628" s="250"/>
      <c r="BE628" s="252" t="s">
        <v>1456</v>
      </c>
      <c r="BF628" s="147" t="e">
        <f>VLOOKUP($A628,#REF!,34,FALSE)</f>
        <v>#REF!</v>
      </c>
      <c r="BG628" s="148" t="e">
        <f>VLOOKUP($A628,#REF!,22,FALSE)</f>
        <v>#REF!</v>
      </c>
      <c r="BH628" s="149"/>
    </row>
    <row r="629" s="5" customFormat="1" ht="12.95" customHeight="1" spans="1:60">
      <c r="A629" s="10" t="s">
        <v>1457</v>
      </c>
      <c r="B629" s="38" t="e">
        <f>VLOOKUP($A629,#REF!,34,FALSE)</f>
        <v>#REF!</v>
      </c>
      <c r="C629" s="39" t="str">
        <f t="shared" si="181"/>
        <v>unused_DDR_XM0_B8D6</v>
      </c>
      <c r="D629" s="40" t="e">
        <f>IF(LEN(VLOOKUP($A629,#REF!,8,FALSE)),LEFT(VLOOKUP($A629,#REF!,8,FALSE),LEN(VLOOKUP($A629,#REF!,8,FALSE))-2),"")</f>
        <v>#REF!</v>
      </c>
      <c r="E629" s="41" t="e">
        <f>IF(LEN(VLOOKUP($A629,#REF!,4,FALSE)),IF(INDEX(#REF!,MATCH($A629,#REF!,0),1),LEFT(VLOOKUP($A629,#REF!,4,FALSE),LEN(VLOOKUP($A629,#REF!,4,FALSE))-2),CONCATENATE(LEFT(VLOOKUP($A629,#REF!,4,FALSE),LEN(VLOOKUP($A629,#REF!,4,FALSE))-2),"*")),"")</f>
        <v>#REF!</v>
      </c>
      <c r="F629" s="42" t="e">
        <f>IF(LEN(VLOOKUP($A629,#REF!,5,FALSE)),IF(INDEX(#REF!,MATCH($A629,#REF!,0),2),LEFT(VLOOKUP($A629,#REF!,5,FALSE),LEN(VLOOKUP($A629,#REF!,5,FALSE))-2),CONCATENATE(LEFT(VLOOKUP($A629,#REF!,5,FALSE),LEN(VLOOKUP($A629,#REF!,5,FALSE))-2),"*")),"")</f>
        <v>#REF!</v>
      </c>
      <c r="G629" s="42" t="e">
        <f>IF(LEN(VLOOKUP($A629,#REF!,6,FALSE)),IF(INDEX(#REF!,MATCH($A629,#REF!,0),3),LEFT(VLOOKUP($A629,#REF!,6,FALSE),LEN(VLOOKUP($A629,#REF!,6,FALSE))-2),CONCATENATE(LEFT(VLOOKUP($A629,#REF!,6,FALSE),LEN(VLOOKUP($A629,#REF!,6,FALSE))-2),"*")),"")</f>
        <v>#REF!</v>
      </c>
      <c r="H629" s="43" t="e">
        <f>IF(LEN(VLOOKUP($A629,#REF!,7,FALSE)),IF(INDEX(#REF!,MATCH($A629,#REF!,0),4),LEFT(VLOOKUP($A629,#REF!,7,FALSE),LEN(VLOOKUP($A629,#REF!,7,FALSE))-2),CONCATENATE(LEFT(VLOOKUP($A629,#REF!,7,FALSE),LEN(VLOOKUP($A629,#REF!,7,FALSE))-2),"*")),"")</f>
        <v>#REF!</v>
      </c>
      <c r="I629" s="54" t="e">
        <f>IF(LEN(VLOOKUP($A629,#REF!,8,FALSE)),UPPER(RIGHT(VLOOKUP($A629,#REF!,8,FALSE),1)),"")</f>
        <v>#REF!</v>
      </c>
      <c r="J629" s="42" t="e">
        <f>IF(LEN(VLOOKUP($A629,#REF!,4,FALSE)),UPPER(RIGHT(VLOOKUP($A629,#REF!,4,FALSE),1)),"")</f>
        <v>#REF!</v>
      </c>
      <c r="K629" s="42" t="e">
        <f>IF(LEN(VLOOKUP($A629,#REF!,5,FALSE)),UPPER(RIGHT(VLOOKUP($A629,#REF!,5,FALSE),1)),"")</f>
        <v>#REF!</v>
      </c>
      <c r="L629" s="42" t="e">
        <f>IF(LEN(VLOOKUP($A629,#REF!,6,FALSE)),UPPER(RIGHT(VLOOKUP($A629,#REF!,6,FALSE),1)),"")</f>
        <v>#REF!</v>
      </c>
      <c r="M629" s="43" t="e">
        <f>IF(LEN(VLOOKUP($A629,#REF!,7,FALSE)),UPPER(RIGHT(VLOOKUP($A629,#REF!,7,FALSE),1)),"")</f>
        <v>#REF!</v>
      </c>
      <c r="N629" s="206"/>
      <c r="O629" s="206"/>
      <c r="P629" s="206"/>
      <c r="Q629" s="206"/>
      <c r="R629" s="206"/>
      <c r="S629" s="63" t="e">
        <f>HLOOKUP("Device Tree Pin Name",#REF!,MATCH($A629,#REF!,0),FALSE)</f>
        <v>#REF!</v>
      </c>
      <c r="T629" s="47" t="e">
        <f>HLOOKUP("power rail",#REF!,MATCH($A629,#REF!,0),FALSE)</f>
        <v>#REF!</v>
      </c>
      <c r="U629" s="62" t="e">
        <f>HLOOKUP("Wake Capable",#REF!,MATCH($A629,#REF!,0),FALSE)</f>
        <v>#REF!</v>
      </c>
      <c r="V629" s="62" t="e">
        <f>HLOOKUP("Strap",#REF!,MATCH($A629,#REF!,0),FALSE)</f>
        <v>#REF!</v>
      </c>
      <c r="W629" s="62"/>
      <c r="X629" s="62"/>
      <c r="Y629" s="62"/>
      <c r="Z629" s="47"/>
      <c r="AA629" s="47" t="e">
        <f>HLOOKUP("Pad type",#REF!,MATCH($A629,#REF!,0),FALSE)</f>
        <v>#REF!</v>
      </c>
      <c r="AB629" s="63"/>
      <c r="AC629" s="63" t="e">
        <f>HLOOKUP("POR Pin State",#REF!,MATCH($A629,#REF!,0),FALSE)</f>
        <v>#REF!</v>
      </c>
      <c r="AD629" s="207"/>
      <c r="AE629" s="208"/>
      <c r="AF629" s="208"/>
      <c r="AG629" s="208"/>
      <c r="AH629" s="209"/>
      <c r="AI629" s="209"/>
      <c r="AJ629" s="210"/>
      <c r="AK629" s="210"/>
      <c r="AL629" s="210"/>
      <c r="AM629" s="210"/>
      <c r="AN629" s="210"/>
      <c r="AO629" s="210"/>
      <c r="AP629" s="210"/>
      <c r="AQ629" s="215" t="s">
        <v>1458</v>
      </c>
      <c r="AR629" s="105"/>
      <c r="AS629" s="105"/>
      <c r="AT629" s="105"/>
      <c r="AU629" s="105"/>
      <c r="AV629" s="105"/>
      <c r="AW629" s="105"/>
      <c r="AX629" s="105"/>
      <c r="AY629" s="105"/>
      <c r="AZ629" s="105"/>
      <c r="BA629" s="105"/>
      <c r="BB629" s="218"/>
      <c r="BC629" s="105"/>
      <c r="BD629" s="250"/>
      <c r="BE629" s="252" t="s">
        <v>1459</v>
      </c>
      <c r="BF629" s="147" t="e">
        <f>VLOOKUP($A629,#REF!,34,FALSE)</f>
        <v>#REF!</v>
      </c>
      <c r="BG629" s="148" t="e">
        <f>VLOOKUP($A629,#REF!,22,FALSE)</f>
        <v>#REF!</v>
      </c>
      <c r="BH629" s="149"/>
    </row>
    <row r="630" s="5" customFormat="1" ht="12.95" customHeight="1" spans="1:60">
      <c r="A630" s="10" t="s">
        <v>1460</v>
      </c>
      <c r="B630" s="38" t="e">
        <f>VLOOKUP($A630,#REF!,34,FALSE)</f>
        <v>#REF!</v>
      </c>
      <c r="C630" s="39" t="str">
        <f t="shared" si="181"/>
        <v>unused_DDR_XM0_B8D7</v>
      </c>
      <c r="D630" s="40" t="e">
        <f>IF(LEN(VLOOKUP($A630,#REF!,8,FALSE)),LEFT(VLOOKUP($A630,#REF!,8,FALSE),LEN(VLOOKUP($A630,#REF!,8,FALSE))-2),"")</f>
        <v>#REF!</v>
      </c>
      <c r="E630" s="41" t="e">
        <f>IF(LEN(VLOOKUP($A630,#REF!,4,FALSE)),IF(INDEX(#REF!,MATCH($A630,#REF!,0),1),LEFT(VLOOKUP($A630,#REF!,4,FALSE),LEN(VLOOKUP($A630,#REF!,4,FALSE))-2),CONCATENATE(LEFT(VLOOKUP($A630,#REF!,4,FALSE),LEN(VLOOKUP($A630,#REF!,4,FALSE))-2),"*")),"")</f>
        <v>#REF!</v>
      </c>
      <c r="F630" s="42" t="e">
        <f>IF(LEN(VLOOKUP($A630,#REF!,5,FALSE)),IF(INDEX(#REF!,MATCH($A630,#REF!,0),2),LEFT(VLOOKUP($A630,#REF!,5,FALSE),LEN(VLOOKUP($A630,#REF!,5,FALSE))-2),CONCATENATE(LEFT(VLOOKUP($A630,#REF!,5,FALSE),LEN(VLOOKUP($A630,#REF!,5,FALSE))-2),"*")),"")</f>
        <v>#REF!</v>
      </c>
      <c r="G630" s="42" t="e">
        <f>IF(LEN(VLOOKUP($A630,#REF!,6,FALSE)),IF(INDEX(#REF!,MATCH($A630,#REF!,0),3),LEFT(VLOOKUP($A630,#REF!,6,FALSE),LEN(VLOOKUP($A630,#REF!,6,FALSE))-2),CONCATENATE(LEFT(VLOOKUP($A630,#REF!,6,FALSE),LEN(VLOOKUP($A630,#REF!,6,FALSE))-2),"*")),"")</f>
        <v>#REF!</v>
      </c>
      <c r="H630" s="43" t="e">
        <f>IF(LEN(VLOOKUP($A630,#REF!,7,FALSE)),IF(INDEX(#REF!,MATCH($A630,#REF!,0),4),LEFT(VLOOKUP($A630,#REF!,7,FALSE),LEN(VLOOKUP($A630,#REF!,7,FALSE))-2),CONCATENATE(LEFT(VLOOKUP($A630,#REF!,7,FALSE),LEN(VLOOKUP($A630,#REF!,7,FALSE))-2),"*")),"")</f>
        <v>#REF!</v>
      </c>
      <c r="I630" s="54" t="e">
        <f>IF(LEN(VLOOKUP($A630,#REF!,8,FALSE)),UPPER(RIGHT(VLOOKUP($A630,#REF!,8,FALSE),1)),"")</f>
        <v>#REF!</v>
      </c>
      <c r="J630" s="42" t="e">
        <f>IF(LEN(VLOOKUP($A630,#REF!,4,FALSE)),UPPER(RIGHT(VLOOKUP($A630,#REF!,4,FALSE),1)),"")</f>
        <v>#REF!</v>
      </c>
      <c r="K630" s="42" t="e">
        <f>IF(LEN(VLOOKUP($A630,#REF!,5,FALSE)),UPPER(RIGHT(VLOOKUP($A630,#REF!,5,FALSE),1)),"")</f>
        <v>#REF!</v>
      </c>
      <c r="L630" s="42" t="e">
        <f>IF(LEN(VLOOKUP($A630,#REF!,6,FALSE)),UPPER(RIGHT(VLOOKUP($A630,#REF!,6,FALSE),1)),"")</f>
        <v>#REF!</v>
      </c>
      <c r="M630" s="43" t="e">
        <f>IF(LEN(VLOOKUP($A630,#REF!,7,FALSE)),UPPER(RIGHT(VLOOKUP($A630,#REF!,7,FALSE),1)),"")</f>
        <v>#REF!</v>
      </c>
      <c r="N630" s="206"/>
      <c r="O630" s="206"/>
      <c r="P630" s="206"/>
      <c r="Q630" s="206"/>
      <c r="R630" s="206"/>
      <c r="S630" s="63" t="e">
        <f>HLOOKUP("Device Tree Pin Name",#REF!,MATCH($A630,#REF!,0),FALSE)</f>
        <v>#REF!</v>
      </c>
      <c r="T630" s="47" t="e">
        <f>HLOOKUP("power rail",#REF!,MATCH($A630,#REF!,0),FALSE)</f>
        <v>#REF!</v>
      </c>
      <c r="U630" s="62" t="e">
        <f>HLOOKUP("Wake Capable",#REF!,MATCH($A630,#REF!,0),FALSE)</f>
        <v>#REF!</v>
      </c>
      <c r="V630" s="62" t="e">
        <f>HLOOKUP("Strap",#REF!,MATCH($A630,#REF!,0),FALSE)</f>
        <v>#REF!</v>
      </c>
      <c r="W630" s="62"/>
      <c r="X630" s="62"/>
      <c r="Y630" s="62"/>
      <c r="Z630" s="47"/>
      <c r="AA630" s="47" t="e">
        <f>HLOOKUP("Pad type",#REF!,MATCH($A630,#REF!,0),FALSE)</f>
        <v>#REF!</v>
      </c>
      <c r="AB630" s="63"/>
      <c r="AC630" s="63" t="e">
        <f>HLOOKUP("POR Pin State",#REF!,MATCH($A630,#REF!,0),FALSE)</f>
        <v>#REF!</v>
      </c>
      <c r="AD630" s="207"/>
      <c r="AE630" s="208"/>
      <c r="AF630" s="208"/>
      <c r="AG630" s="208"/>
      <c r="AH630" s="209"/>
      <c r="AI630" s="209"/>
      <c r="AJ630" s="210"/>
      <c r="AK630" s="210"/>
      <c r="AL630" s="210"/>
      <c r="AM630" s="210"/>
      <c r="AN630" s="210"/>
      <c r="AO630" s="210"/>
      <c r="AP630" s="210"/>
      <c r="AQ630" s="215" t="s">
        <v>1461</v>
      </c>
      <c r="AR630" s="105"/>
      <c r="AS630" s="105"/>
      <c r="AT630" s="105"/>
      <c r="AU630" s="105"/>
      <c r="AV630" s="105"/>
      <c r="AW630" s="105"/>
      <c r="AX630" s="105"/>
      <c r="AY630" s="105"/>
      <c r="AZ630" s="105"/>
      <c r="BA630" s="105"/>
      <c r="BB630" s="218"/>
      <c r="BC630" s="105"/>
      <c r="BD630" s="250"/>
      <c r="BE630" s="252" t="s">
        <v>1462</v>
      </c>
      <c r="BF630" s="147" t="e">
        <f>VLOOKUP($A630,#REF!,34,FALSE)</f>
        <v>#REF!</v>
      </c>
      <c r="BG630" s="148" t="e">
        <f>VLOOKUP($A630,#REF!,22,FALSE)</f>
        <v>#REF!</v>
      </c>
      <c r="BH630" s="149"/>
    </row>
    <row r="631" s="5" customFormat="1" ht="12.95" customHeight="1" spans="1:60">
      <c r="A631" s="48" t="s">
        <v>1463</v>
      </c>
      <c r="B631" s="38" t="e">
        <f>VLOOKUP($A631,#REF!,34,FALSE)</f>
        <v>#REF!</v>
      </c>
      <c r="C631" s="39" t="str">
        <f t="shared" si="181"/>
        <v>unused_DDR_XM0_B8DMI</v>
      </c>
      <c r="D631" s="40" t="e">
        <f>IF(LEN(VLOOKUP($A631,#REF!,8,FALSE)),LEFT(VLOOKUP($A631,#REF!,8,FALSE),LEN(VLOOKUP($A631,#REF!,8,FALSE))-2),"")</f>
        <v>#REF!</v>
      </c>
      <c r="E631" s="41" t="e">
        <f>IF(LEN(VLOOKUP($A631,#REF!,4,FALSE)),IF(INDEX(#REF!,MATCH($A631,#REF!,0),1),LEFT(VLOOKUP($A631,#REF!,4,FALSE),LEN(VLOOKUP($A631,#REF!,4,FALSE))-2),CONCATENATE(LEFT(VLOOKUP($A631,#REF!,4,FALSE),LEN(VLOOKUP($A631,#REF!,4,FALSE))-2),"*")),"")</f>
        <v>#REF!</v>
      </c>
      <c r="F631" s="42" t="e">
        <f>IF(LEN(VLOOKUP($A631,#REF!,5,FALSE)),IF(INDEX(#REF!,MATCH($A631,#REF!,0),2),LEFT(VLOOKUP($A631,#REF!,5,FALSE),LEN(VLOOKUP($A631,#REF!,5,FALSE))-2),CONCATENATE(LEFT(VLOOKUP($A631,#REF!,5,FALSE),LEN(VLOOKUP($A631,#REF!,5,FALSE))-2),"*")),"")</f>
        <v>#REF!</v>
      </c>
      <c r="G631" s="42" t="e">
        <f>IF(LEN(VLOOKUP($A631,#REF!,6,FALSE)),IF(INDEX(#REF!,MATCH($A631,#REF!,0),3),LEFT(VLOOKUP($A631,#REF!,6,FALSE),LEN(VLOOKUP($A631,#REF!,6,FALSE))-2),CONCATENATE(LEFT(VLOOKUP($A631,#REF!,6,FALSE),LEN(VLOOKUP($A631,#REF!,6,FALSE))-2),"*")),"")</f>
        <v>#REF!</v>
      </c>
      <c r="H631" s="43" t="e">
        <f>IF(LEN(VLOOKUP($A631,#REF!,7,FALSE)),IF(INDEX(#REF!,MATCH($A631,#REF!,0),4),LEFT(VLOOKUP($A631,#REF!,7,FALSE),LEN(VLOOKUP($A631,#REF!,7,FALSE))-2),CONCATENATE(LEFT(VLOOKUP($A631,#REF!,7,FALSE),LEN(VLOOKUP($A631,#REF!,7,FALSE))-2),"*")),"")</f>
        <v>#REF!</v>
      </c>
      <c r="I631" s="54" t="e">
        <f>IF(LEN(VLOOKUP($A631,#REF!,8,FALSE)),UPPER(RIGHT(VLOOKUP($A631,#REF!,8,FALSE),1)),"")</f>
        <v>#REF!</v>
      </c>
      <c r="J631" s="42" t="e">
        <f>IF(LEN(VLOOKUP($A631,#REF!,4,FALSE)),UPPER(RIGHT(VLOOKUP($A631,#REF!,4,FALSE),1)),"")</f>
        <v>#REF!</v>
      </c>
      <c r="K631" s="42" t="e">
        <f>IF(LEN(VLOOKUP($A631,#REF!,5,FALSE)),UPPER(RIGHT(VLOOKUP($A631,#REF!,5,FALSE),1)),"")</f>
        <v>#REF!</v>
      </c>
      <c r="L631" s="42" t="e">
        <f>IF(LEN(VLOOKUP($A631,#REF!,6,FALSE)),UPPER(RIGHT(VLOOKUP($A631,#REF!,6,FALSE),1)),"")</f>
        <v>#REF!</v>
      </c>
      <c r="M631" s="43" t="e">
        <f>IF(LEN(VLOOKUP($A631,#REF!,7,FALSE)),UPPER(RIGHT(VLOOKUP($A631,#REF!,7,FALSE),1)),"")</f>
        <v>#REF!</v>
      </c>
      <c r="N631" s="206"/>
      <c r="O631" s="206"/>
      <c r="P631" s="206"/>
      <c r="Q631" s="206"/>
      <c r="R631" s="206"/>
      <c r="S631" s="63" t="e">
        <f>HLOOKUP("Device Tree Pin Name",#REF!,MATCH($A631,#REF!,0),FALSE)</f>
        <v>#REF!</v>
      </c>
      <c r="T631" s="47" t="e">
        <f>HLOOKUP("power rail",#REF!,MATCH($A631,#REF!,0),FALSE)</f>
        <v>#REF!</v>
      </c>
      <c r="U631" s="62" t="e">
        <f>HLOOKUP("Wake Capable",#REF!,MATCH($A631,#REF!,0),FALSE)</f>
        <v>#REF!</v>
      </c>
      <c r="V631" s="62" t="e">
        <f>HLOOKUP("Strap",#REF!,MATCH($A631,#REF!,0),FALSE)</f>
        <v>#REF!</v>
      </c>
      <c r="W631" s="62"/>
      <c r="X631" s="62"/>
      <c r="Y631" s="62"/>
      <c r="Z631" s="47"/>
      <c r="AA631" s="47" t="e">
        <f>HLOOKUP("Pad type",#REF!,MATCH($A631,#REF!,0),FALSE)</f>
        <v>#REF!</v>
      </c>
      <c r="AB631" s="63"/>
      <c r="AC631" s="63" t="e">
        <f>HLOOKUP("POR Pin State",#REF!,MATCH($A631,#REF!,0),FALSE)</f>
        <v>#REF!</v>
      </c>
      <c r="AD631" s="207"/>
      <c r="AE631" s="208"/>
      <c r="AF631" s="208"/>
      <c r="AG631" s="208"/>
      <c r="AH631" s="209"/>
      <c r="AI631" s="209"/>
      <c r="AJ631" s="210"/>
      <c r="AK631" s="210"/>
      <c r="AL631" s="210"/>
      <c r="AM631" s="210"/>
      <c r="AN631" s="210"/>
      <c r="AO631" s="210"/>
      <c r="AP631" s="210"/>
      <c r="AQ631" s="215" t="s">
        <v>1463</v>
      </c>
      <c r="AR631" s="105"/>
      <c r="AS631" s="105"/>
      <c r="AT631" s="105"/>
      <c r="AU631" s="105"/>
      <c r="AV631" s="105"/>
      <c r="AW631" s="105"/>
      <c r="AX631" s="105"/>
      <c r="AY631" s="105"/>
      <c r="AZ631" s="105"/>
      <c r="BA631" s="105"/>
      <c r="BB631" s="218"/>
      <c r="BC631" s="105"/>
      <c r="BD631" s="250"/>
      <c r="BE631" s="252" t="s">
        <v>1464</v>
      </c>
      <c r="BF631" s="147" t="e">
        <f>VLOOKUP($A631,#REF!,34,FALSE)</f>
        <v>#REF!</v>
      </c>
      <c r="BG631" s="148" t="e">
        <f>VLOOKUP($A631,#REF!,22,FALSE)</f>
        <v>#REF!</v>
      </c>
      <c r="BH631" s="149"/>
    </row>
    <row r="632" s="5" customFormat="1" ht="12.95" customHeight="1" spans="1:60">
      <c r="A632" s="48" t="s">
        <v>1465</v>
      </c>
      <c r="B632" s="38" t="e">
        <f>VLOOKUP($A632,#REF!,34,FALSE)</f>
        <v>#REF!</v>
      </c>
      <c r="C632" s="39" t="str">
        <f t="shared" si="181"/>
        <v>unused_DDR_XM0_B8WCK_P</v>
      </c>
      <c r="D632" s="40" t="e">
        <f>IF(LEN(VLOOKUP($A632,#REF!,8,FALSE)),LEFT(VLOOKUP($A632,#REF!,8,FALSE),LEN(VLOOKUP($A632,#REF!,8,FALSE))-2),"")</f>
        <v>#REF!</v>
      </c>
      <c r="E632" s="41" t="e">
        <f>IF(LEN(VLOOKUP($A632,#REF!,4,FALSE)),IF(INDEX(#REF!,MATCH($A632,#REF!,0),1),LEFT(VLOOKUP($A632,#REF!,4,FALSE),LEN(VLOOKUP($A632,#REF!,4,FALSE))-2),CONCATENATE(LEFT(VLOOKUP($A632,#REF!,4,FALSE),LEN(VLOOKUP($A632,#REF!,4,FALSE))-2),"*")),"")</f>
        <v>#REF!</v>
      </c>
      <c r="F632" s="42" t="e">
        <f>IF(LEN(VLOOKUP($A632,#REF!,5,FALSE)),IF(INDEX(#REF!,MATCH($A632,#REF!,0),2),LEFT(VLOOKUP($A632,#REF!,5,FALSE),LEN(VLOOKUP($A632,#REF!,5,FALSE))-2),CONCATENATE(LEFT(VLOOKUP($A632,#REF!,5,FALSE),LEN(VLOOKUP($A632,#REF!,5,FALSE))-2),"*")),"")</f>
        <v>#REF!</v>
      </c>
      <c r="G632" s="42" t="e">
        <f>IF(LEN(VLOOKUP($A632,#REF!,6,FALSE)),IF(INDEX(#REF!,MATCH($A632,#REF!,0),3),LEFT(VLOOKUP($A632,#REF!,6,FALSE),LEN(VLOOKUP($A632,#REF!,6,FALSE))-2),CONCATENATE(LEFT(VLOOKUP($A632,#REF!,6,FALSE),LEN(VLOOKUP($A632,#REF!,6,FALSE))-2),"*")),"")</f>
        <v>#REF!</v>
      </c>
      <c r="H632" s="43" t="e">
        <f>IF(LEN(VLOOKUP($A632,#REF!,7,FALSE)),IF(INDEX(#REF!,MATCH($A632,#REF!,0),4),LEFT(VLOOKUP($A632,#REF!,7,FALSE),LEN(VLOOKUP($A632,#REF!,7,FALSE))-2),CONCATENATE(LEFT(VLOOKUP($A632,#REF!,7,FALSE),LEN(VLOOKUP($A632,#REF!,7,FALSE))-2),"*")),"")</f>
        <v>#REF!</v>
      </c>
      <c r="I632" s="54" t="e">
        <f>IF(LEN(VLOOKUP($A632,#REF!,8,FALSE)),UPPER(RIGHT(VLOOKUP($A632,#REF!,8,FALSE),1)),"")</f>
        <v>#REF!</v>
      </c>
      <c r="J632" s="42" t="e">
        <f>IF(LEN(VLOOKUP($A632,#REF!,4,FALSE)),UPPER(RIGHT(VLOOKUP($A632,#REF!,4,FALSE),1)),"")</f>
        <v>#REF!</v>
      </c>
      <c r="K632" s="42" t="e">
        <f>IF(LEN(VLOOKUP($A632,#REF!,5,FALSE)),UPPER(RIGHT(VLOOKUP($A632,#REF!,5,FALSE),1)),"")</f>
        <v>#REF!</v>
      </c>
      <c r="L632" s="42" t="e">
        <f>IF(LEN(VLOOKUP($A632,#REF!,6,FALSE)),UPPER(RIGHT(VLOOKUP($A632,#REF!,6,FALSE),1)),"")</f>
        <v>#REF!</v>
      </c>
      <c r="M632" s="43" t="e">
        <f>IF(LEN(VLOOKUP($A632,#REF!,7,FALSE)),UPPER(RIGHT(VLOOKUP($A632,#REF!,7,FALSE),1)),"")</f>
        <v>#REF!</v>
      </c>
      <c r="N632" s="206"/>
      <c r="O632" s="206"/>
      <c r="P632" s="206"/>
      <c r="Q632" s="206"/>
      <c r="R632" s="206"/>
      <c r="S632" s="63" t="e">
        <f>HLOOKUP("Device Tree Pin Name",#REF!,MATCH($A632,#REF!,0),FALSE)</f>
        <v>#REF!</v>
      </c>
      <c r="T632" s="47" t="e">
        <f>HLOOKUP("power rail",#REF!,MATCH($A632,#REF!,0),FALSE)</f>
        <v>#REF!</v>
      </c>
      <c r="U632" s="62" t="e">
        <f>HLOOKUP("Wake Capable",#REF!,MATCH($A632,#REF!,0),FALSE)</f>
        <v>#REF!</v>
      </c>
      <c r="V632" s="62" t="e">
        <f>HLOOKUP("Strap",#REF!,MATCH($A632,#REF!,0),FALSE)</f>
        <v>#REF!</v>
      </c>
      <c r="W632" s="62"/>
      <c r="X632" s="62"/>
      <c r="Y632" s="62"/>
      <c r="Z632" s="47"/>
      <c r="AA632" s="47" t="e">
        <f>HLOOKUP("Pad type",#REF!,MATCH($A632,#REF!,0),FALSE)</f>
        <v>#REF!</v>
      </c>
      <c r="AB632" s="63"/>
      <c r="AC632" s="63" t="e">
        <f>HLOOKUP("POR Pin State",#REF!,MATCH($A632,#REF!,0),FALSE)</f>
        <v>#REF!</v>
      </c>
      <c r="AD632" s="207"/>
      <c r="AE632" s="208"/>
      <c r="AF632" s="208"/>
      <c r="AG632" s="208"/>
      <c r="AH632" s="209"/>
      <c r="AI632" s="209"/>
      <c r="AJ632" s="210"/>
      <c r="AK632" s="210"/>
      <c r="AL632" s="210"/>
      <c r="AM632" s="210"/>
      <c r="AN632" s="210"/>
      <c r="AO632" s="210"/>
      <c r="AP632" s="210"/>
      <c r="AQ632" s="215" t="s">
        <v>1465</v>
      </c>
      <c r="AR632" s="105"/>
      <c r="AS632" s="105"/>
      <c r="AT632" s="105"/>
      <c r="AU632" s="105"/>
      <c r="AV632" s="105"/>
      <c r="AW632" s="105"/>
      <c r="AX632" s="105"/>
      <c r="AY632" s="105"/>
      <c r="AZ632" s="105"/>
      <c r="BA632" s="105"/>
      <c r="BB632" s="218"/>
      <c r="BC632" s="105"/>
      <c r="BD632" s="250"/>
      <c r="BE632" s="252" t="s">
        <v>1466</v>
      </c>
      <c r="BF632" s="147" t="e">
        <f>VLOOKUP($A632,#REF!,34,FALSE)</f>
        <v>#REF!</v>
      </c>
      <c r="BG632" s="148" t="e">
        <f>VLOOKUP($A632,#REF!,22,FALSE)</f>
        <v>#REF!</v>
      </c>
      <c r="BH632" s="149"/>
    </row>
    <row r="633" s="5" customFormat="1" ht="12.95" customHeight="1" spans="1:60">
      <c r="A633" s="48" t="s">
        <v>1467</v>
      </c>
      <c r="B633" s="38" t="e">
        <f>VLOOKUP($A633,#REF!,34,FALSE)</f>
        <v>#REF!</v>
      </c>
      <c r="C633" s="39" t="str">
        <f t="shared" si="181"/>
        <v>unused_DDR_XM0_B8WCK_N</v>
      </c>
      <c r="D633" s="40" t="e">
        <f>IF(LEN(VLOOKUP($A633,#REF!,8,FALSE)),LEFT(VLOOKUP($A633,#REF!,8,FALSE),LEN(VLOOKUP($A633,#REF!,8,FALSE))-2),"")</f>
        <v>#REF!</v>
      </c>
      <c r="E633" s="41" t="e">
        <f>IF(LEN(VLOOKUP($A633,#REF!,4,FALSE)),IF(INDEX(#REF!,MATCH($A633,#REF!,0),1),LEFT(VLOOKUP($A633,#REF!,4,FALSE),LEN(VLOOKUP($A633,#REF!,4,FALSE))-2),CONCATENATE(LEFT(VLOOKUP($A633,#REF!,4,FALSE),LEN(VLOOKUP($A633,#REF!,4,FALSE))-2),"*")),"")</f>
        <v>#REF!</v>
      </c>
      <c r="F633" s="42" t="e">
        <f>IF(LEN(VLOOKUP($A633,#REF!,5,FALSE)),IF(INDEX(#REF!,MATCH($A633,#REF!,0),2),LEFT(VLOOKUP($A633,#REF!,5,FALSE),LEN(VLOOKUP($A633,#REF!,5,FALSE))-2),CONCATENATE(LEFT(VLOOKUP($A633,#REF!,5,FALSE),LEN(VLOOKUP($A633,#REF!,5,FALSE))-2),"*")),"")</f>
        <v>#REF!</v>
      </c>
      <c r="G633" s="42" t="e">
        <f>IF(LEN(VLOOKUP($A633,#REF!,6,FALSE)),IF(INDEX(#REF!,MATCH($A633,#REF!,0),3),LEFT(VLOOKUP($A633,#REF!,6,FALSE),LEN(VLOOKUP($A633,#REF!,6,FALSE))-2),CONCATENATE(LEFT(VLOOKUP($A633,#REF!,6,FALSE),LEN(VLOOKUP($A633,#REF!,6,FALSE))-2),"*")),"")</f>
        <v>#REF!</v>
      </c>
      <c r="H633" s="43" t="e">
        <f>IF(LEN(VLOOKUP($A633,#REF!,7,FALSE)),IF(INDEX(#REF!,MATCH($A633,#REF!,0),4),LEFT(VLOOKUP($A633,#REF!,7,FALSE),LEN(VLOOKUP($A633,#REF!,7,FALSE))-2),CONCATENATE(LEFT(VLOOKUP($A633,#REF!,7,FALSE),LEN(VLOOKUP($A633,#REF!,7,FALSE))-2),"*")),"")</f>
        <v>#REF!</v>
      </c>
      <c r="I633" s="54" t="e">
        <f>IF(LEN(VLOOKUP($A633,#REF!,8,FALSE)),UPPER(RIGHT(VLOOKUP($A633,#REF!,8,FALSE),1)),"")</f>
        <v>#REF!</v>
      </c>
      <c r="J633" s="42" t="e">
        <f>IF(LEN(VLOOKUP($A633,#REF!,4,FALSE)),UPPER(RIGHT(VLOOKUP($A633,#REF!,4,FALSE),1)),"")</f>
        <v>#REF!</v>
      </c>
      <c r="K633" s="42" t="e">
        <f>IF(LEN(VLOOKUP($A633,#REF!,5,FALSE)),UPPER(RIGHT(VLOOKUP($A633,#REF!,5,FALSE),1)),"")</f>
        <v>#REF!</v>
      </c>
      <c r="L633" s="42" t="e">
        <f>IF(LEN(VLOOKUP($A633,#REF!,6,FALSE)),UPPER(RIGHT(VLOOKUP($A633,#REF!,6,FALSE),1)),"")</f>
        <v>#REF!</v>
      </c>
      <c r="M633" s="43" t="e">
        <f>IF(LEN(VLOOKUP($A633,#REF!,7,FALSE)),UPPER(RIGHT(VLOOKUP($A633,#REF!,7,FALSE),1)),"")</f>
        <v>#REF!</v>
      </c>
      <c r="N633" s="206"/>
      <c r="O633" s="206"/>
      <c r="P633" s="206"/>
      <c r="Q633" s="206"/>
      <c r="R633" s="206"/>
      <c r="S633" s="63" t="e">
        <f>HLOOKUP("Device Tree Pin Name",#REF!,MATCH($A633,#REF!,0),FALSE)</f>
        <v>#REF!</v>
      </c>
      <c r="T633" s="47" t="e">
        <f>HLOOKUP("power rail",#REF!,MATCH($A633,#REF!,0),FALSE)</f>
        <v>#REF!</v>
      </c>
      <c r="U633" s="62" t="e">
        <f>HLOOKUP("Wake Capable",#REF!,MATCH($A633,#REF!,0),FALSE)</f>
        <v>#REF!</v>
      </c>
      <c r="V633" s="62" t="e">
        <f>HLOOKUP("Strap",#REF!,MATCH($A633,#REF!,0),FALSE)</f>
        <v>#REF!</v>
      </c>
      <c r="W633" s="62"/>
      <c r="X633" s="62"/>
      <c r="Y633" s="62"/>
      <c r="Z633" s="47"/>
      <c r="AA633" s="47" t="e">
        <f>HLOOKUP("Pad type",#REF!,MATCH($A633,#REF!,0),FALSE)</f>
        <v>#REF!</v>
      </c>
      <c r="AB633" s="63"/>
      <c r="AC633" s="63" t="e">
        <f>HLOOKUP("POR Pin State",#REF!,MATCH($A633,#REF!,0),FALSE)</f>
        <v>#REF!</v>
      </c>
      <c r="AD633" s="207"/>
      <c r="AE633" s="208"/>
      <c r="AF633" s="208"/>
      <c r="AG633" s="208"/>
      <c r="AH633" s="209"/>
      <c r="AI633" s="209"/>
      <c r="AJ633" s="210"/>
      <c r="AK633" s="210"/>
      <c r="AL633" s="210"/>
      <c r="AM633" s="210"/>
      <c r="AN633" s="210"/>
      <c r="AO633" s="210"/>
      <c r="AP633" s="210"/>
      <c r="AQ633" s="215" t="s">
        <v>1467</v>
      </c>
      <c r="AR633" s="105"/>
      <c r="AS633" s="105"/>
      <c r="AT633" s="105"/>
      <c r="AU633" s="105"/>
      <c r="AV633" s="105"/>
      <c r="AW633" s="105"/>
      <c r="AX633" s="105"/>
      <c r="AY633" s="105"/>
      <c r="AZ633" s="105"/>
      <c r="BA633" s="105"/>
      <c r="BB633" s="218"/>
      <c r="BC633" s="105"/>
      <c r="BD633" s="250"/>
      <c r="BE633" s="252" t="s">
        <v>1468</v>
      </c>
      <c r="BF633" s="147" t="e">
        <f>VLOOKUP($A633,#REF!,34,FALSE)</f>
        <v>#REF!</v>
      </c>
      <c r="BG633" s="148" t="e">
        <f>VLOOKUP($A633,#REF!,22,FALSE)</f>
        <v>#REF!</v>
      </c>
      <c r="BH633" s="149"/>
    </row>
    <row r="634" s="5" customFormat="1" ht="12.95" customHeight="1" spans="1:60">
      <c r="A634" s="48" t="s">
        <v>1469</v>
      </c>
      <c r="B634" s="38" t="e">
        <f>VLOOKUP($A634,#REF!,34,FALSE)</f>
        <v>#REF!</v>
      </c>
      <c r="C634" s="39" t="str">
        <f t="shared" si="181"/>
        <v>unused_DDR_XM0_B8RDQS_P</v>
      </c>
      <c r="D634" s="40" t="e">
        <f>IF(LEN(VLOOKUP($A634,#REF!,8,FALSE)),LEFT(VLOOKUP($A634,#REF!,8,FALSE),LEN(VLOOKUP($A634,#REF!,8,FALSE))-2),"")</f>
        <v>#REF!</v>
      </c>
      <c r="E634" s="41" t="e">
        <f>IF(LEN(VLOOKUP($A634,#REF!,4,FALSE)),IF(INDEX(#REF!,MATCH($A634,#REF!,0),1),LEFT(VLOOKUP($A634,#REF!,4,FALSE),LEN(VLOOKUP($A634,#REF!,4,FALSE))-2),CONCATENATE(LEFT(VLOOKUP($A634,#REF!,4,FALSE),LEN(VLOOKUP($A634,#REF!,4,FALSE))-2),"*")),"")</f>
        <v>#REF!</v>
      </c>
      <c r="F634" s="42" t="e">
        <f>IF(LEN(VLOOKUP($A634,#REF!,5,FALSE)),IF(INDEX(#REF!,MATCH($A634,#REF!,0),2),LEFT(VLOOKUP($A634,#REF!,5,FALSE),LEN(VLOOKUP($A634,#REF!,5,FALSE))-2),CONCATENATE(LEFT(VLOOKUP($A634,#REF!,5,FALSE),LEN(VLOOKUP($A634,#REF!,5,FALSE))-2),"*")),"")</f>
        <v>#REF!</v>
      </c>
      <c r="G634" s="42" t="e">
        <f>IF(LEN(VLOOKUP($A634,#REF!,6,FALSE)),IF(INDEX(#REF!,MATCH($A634,#REF!,0),3),LEFT(VLOOKUP($A634,#REF!,6,FALSE),LEN(VLOOKUP($A634,#REF!,6,FALSE))-2),CONCATENATE(LEFT(VLOOKUP($A634,#REF!,6,FALSE),LEN(VLOOKUP($A634,#REF!,6,FALSE))-2),"*")),"")</f>
        <v>#REF!</v>
      </c>
      <c r="H634" s="43" t="e">
        <f>IF(LEN(VLOOKUP($A634,#REF!,7,FALSE)),IF(INDEX(#REF!,MATCH($A634,#REF!,0),4),LEFT(VLOOKUP($A634,#REF!,7,FALSE),LEN(VLOOKUP($A634,#REF!,7,FALSE))-2),CONCATENATE(LEFT(VLOOKUP($A634,#REF!,7,FALSE),LEN(VLOOKUP($A634,#REF!,7,FALSE))-2),"*")),"")</f>
        <v>#REF!</v>
      </c>
      <c r="I634" s="54" t="e">
        <f>IF(LEN(VLOOKUP($A634,#REF!,8,FALSE)),UPPER(RIGHT(VLOOKUP($A634,#REF!,8,FALSE),1)),"")</f>
        <v>#REF!</v>
      </c>
      <c r="J634" s="42" t="e">
        <f>IF(LEN(VLOOKUP($A634,#REF!,4,FALSE)),UPPER(RIGHT(VLOOKUP($A634,#REF!,4,FALSE),1)),"")</f>
        <v>#REF!</v>
      </c>
      <c r="K634" s="42" t="e">
        <f>IF(LEN(VLOOKUP($A634,#REF!,5,FALSE)),UPPER(RIGHT(VLOOKUP($A634,#REF!,5,FALSE),1)),"")</f>
        <v>#REF!</v>
      </c>
      <c r="L634" s="42" t="e">
        <f>IF(LEN(VLOOKUP($A634,#REF!,6,FALSE)),UPPER(RIGHT(VLOOKUP($A634,#REF!,6,FALSE),1)),"")</f>
        <v>#REF!</v>
      </c>
      <c r="M634" s="43" t="e">
        <f>IF(LEN(VLOOKUP($A634,#REF!,7,FALSE)),UPPER(RIGHT(VLOOKUP($A634,#REF!,7,FALSE),1)),"")</f>
        <v>#REF!</v>
      </c>
      <c r="N634" s="206"/>
      <c r="O634" s="206"/>
      <c r="P634" s="206"/>
      <c r="Q634" s="206"/>
      <c r="R634" s="206"/>
      <c r="S634" s="63" t="e">
        <f>HLOOKUP("Device Tree Pin Name",#REF!,MATCH($A634,#REF!,0),FALSE)</f>
        <v>#REF!</v>
      </c>
      <c r="T634" s="47" t="e">
        <f>HLOOKUP("power rail",#REF!,MATCH($A634,#REF!,0),FALSE)</f>
        <v>#REF!</v>
      </c>
      <c r="U634" s="62" t="e">
        <f>HLOOKUP("Wake Capable",#REF!,MATCH($A634,#REF!,0),FALSE)</f>
        <v>#REF!</v>
      </c>
      <c r="V634" s="62" t="e">
        <f>HLOOKUP("Strap",#REF!,MATCH($A634,#REF!,0),FALSE)</f>
        <v>#REF!</v>
      </c>
      <c r="W634" s="62"/>
      <c r="X634" s="62"/>
      <c r="Y634" s="62"/>
      <c r="Z634" s="47"/>
      <c r="AA634" s="47" t="e">
        <f>HLOOKUP("Pad type",#REF!,MATCH($A634,#REF!,0),FALSE)</f>
        <v>#REF!</v>
      </c>
      <c r="AB634" s="63"/>
      <c r="AC634" s="63" t="e">
        <f>HLOOKUP("POR Pin State",#REF!,MATCH($A634,#REF!,0),FALSE)</f>
        <v>#REF!</v>
      </c>
      <c r="AD634" s="207"/>
      <c r="AE634" s="208"/>
      <c r="AF634" s="208"/>
      <c r="AG634" s="208"/>
      <c r="AH634" s="209"/>
      <c r="AI634" s="209"/>
      <c r="AJ634" s="210"/>
      <c r="AK634" s="210"/>
      <c r="AL634" s="210"/>
      <c r="AM634" s="210"/>
      <c r="AN634" s="210"/>
      <c r="AO634" s="210"/>
      <c r="AP634" s="210"/>
      <c r="AQ634" s="215" t="s">
        <v>1469</v>
      </c>
      <c r="AR634" s="105"/>
      <c r="AS634" s="105"/>
      <c r="AT634" s="105"/>
      <c r="AU634" s="105"/>
      <c r="AV634" s="105"/>
      <c r="AW634" s="105"/>
      <c r="AX634" s="105"/>
      <c r="AY634" s="105"/>
      <c r="AZ634" s="105"/>
      <c r="BA634" s="105"/>
      <c r="BB634" s="218"/>
      <c r="BC634" s="105"/>
      <c r="BD634" s="250"/>
      <c r="BE634" s="252" t="s">
        <v>1470</v>
      </c>
      <c r="BF634" s="147" t="e">
        <f>VLOOKUP($A634,#REF!,34,FALSE)</f>
        <v>#REF!</v>
      </c>
      <c r="BG634" s="148" t="e">
        <f>VLOOKUP($A634,#REF!,22,FALSE)</f>
        <v>#REF!</v>
      </c>
      <c r="BH634" s="149"/>
    </row>
    <row r="635" s="5" customFormat="1" ht="12.95" customHeight="1" spans="1:60">
      <c r="A635" s="48" t="s">
        <v>1471</v>
      </c>
      <c r="B635" s="38" t="e">
        <f>VLOOKUP($A635,#REF!,34,FALSE)</f>
        <v>#REF!</v>
      </c>
      <c r="C635" s="39" t="str">
        <f t="shared" si="181"/>
        <v>unused_DDR_XM0_B8RDQS_N</v>
      </c>
      <c r="D635" s="40" t="e">
        <f>IF(LEN(VLOOKUP($A635,#REF!,8,FALSE)),LEFT(VLOOKUP($A635,#REF!,8,FALSE),LEN(VLOOKUP($A635,#REF!,8,FALSE))-2),"")</f>
        <v>#REF!</v>
      </c>
      <c r="E635" s="41" t="e">
        <f>IF(LEN(VLOOKUP($A635,#REF!,4,FALSE)),IF(INDEX(#REF!,MATCH($A635,#REF!,0),1),LEFT(VLOOKUP($A635,#REF!,4,FALSE),LEN(VLOOKUP($A635,#REF!,4,FALSE))-2),CONCATENATE(LEFT(VLOOKUP($A635,#REF!,4,FALSE),LEN(VLOOKUP($A635,#REF!,4,FALSE))-2),"*")),"")</f>
        <v>#REF!</v>
      </c>
      <c r="F635" s="42" t="e">
        <f>IF(LEN(VLOOKUP($A635,#REF!,5,FALSE)),IF(INDEX(#REF!,MATCH($A635,#REF!,0),2),LEFT(VLOOKUP($A635,#REF!,5,FALSE),LEN(VLOOKUP($A635,#REF!,5,FALSE))-2),CONCATENATE(LEFT(VLOOKUP($A635,#REF!,5,FALSE),LEN(VLOOKUP($A635,#REF!,5,FALSE))-2),"*")),"")</f>
        <v>#REF!</v>
      </c>
      <c r="G635" s="42" t="e">
        <f>IF(LEN(VLOOKUP($A635,#REF!,6,FALSE)),IF(INDEX(#REF!,MATCH($A635,#REF!,0),3),LEFT(VLOOKUP($A635,#REF!,6,FALSE),LEN(VLOOKUP($A635,#REF!,6,FALSE))-2),CONCATENATE(LEFT(VLOOKUP($A635,#REF!,6,FALSE),LEN(VLOOKUP($A635,#REF!,6,FALSE))-2),"*")),"")</f>
        <v>#REF!</v>
      </c>
      <c r="H635" s="43" t="e">
        <f>IF(LEN(VLOOKUP($A635,#REF!,7,FALSE)),IF(INDEX(#REF!,MATCH($A635,#REF!,0),4),LEFT(VLOOKUP($A635,#REF!,7,FALSE),LEN(VLOOKUP($A635,#REF!,7,FALSE))-2),CONCATENATE(LEFT(VLOOKUP($A635,#REF!,7,FALSE),LEN(VLOOKUP($A635,#REF!,7,FALSE))-2),"*")),"")</f>
        <v>#REF!</v>
      </c>
      <c r="I635" s="54" t="e">
        <f>IF(LEN(VLOOKUP($A635,#REF!,8,FALSE)),UPPER(RIGHT(VLOOKUP($A635,#REF!,8,FALSE),1)),"")</f>
        <v>#REF!</v>
      </c>
      <c r="J635" s="42" t="e">
        <f>IF(LEN(VLOOKUP($A635,#REF!,4,FALSE)),UPPER(RIGHT(VLOOKUP($A635,#REF!,4,FALSE),1)),"")</f>
        <v>#REF!</v>
      </c>
      <c r="K635" s="42" t="e">
        <f>IF(LEN(VLOOKUP($A635,#REF!,5,FALSE)),UPPER(RIGHT(VLOOKUP($A635,#REF!,5,FALSE),1)),"")</f>
        <v>#REF!</v>
      </c>
      <c r="L635" s="42" t="e">
        <f>IF(LEN(VLOOKUP($A635,#REF!,6,FALSE)),UPPER(RIGHT(VLOOKUP($A635,#REF!,6,FALSE),1)),"")</f>
        <v>#REF!</v>
      </c>
      <c r="M635" s="43" t="e">
        <f>IF(LEN(VLOOKUP($A635,#REF!,7,FALSE)),UPPER(RIGHT(VLOOKUP($A635,#REF!,7,FALSE),1)),"")</f>
        <v>#REF!</v>
      </c>
      <c r="N635" s="206"/>
      <c r="O635" s="206"/>
      <c r="P635" s="206"/>
      <c r="Q635" s="206"/>
      <c r="R635" s="206"/>
      <c r="S635" s="63" t="e">
        <f>HLOOKUP("Device Tree Pin Name",#REF!,MATCH($A635,#REF!,0),FALSE)</f>
        <v>#REF!</v>
      </c>
      <c r="T635" s="47" t="e">
        <f>HLOOKUP("power rail",#REF!,MATCH($A635,#REF!,0),FALSE)</f>
        <v>#REF!</v>
      </c>
      <c r="U635" s="62" t="e">
        <f>HLOOKUP("Wake Capable",#REF!,MATCH($A635,#REF!,0),FALSE)</f>
        <v>#REF!</v>
      </c>
      <c r="V635" s="62" t="e">
        <f>HLOOKUP("Strap",#REF!,MATCH($A635,#REF!,0),FALSE)</f>
        <v>#REF!</v>
      </c>
      <c r="W635" s="62"/>
      <c r="X635" s="62"/>
      <c r="Y635" s="62"/>
      <c r="Z635" s="47"/>
      <c r="AA635" s="47" t="e">
        <f>HLOOKUP("Pad type",#REF!,MATCH($A635,#REF!,0),FALSE)</f>
        <v>#REF!</v>
      </c>
      <c r="AB635" s="63"/>
      <c r="AC635" s="63" t="e">
        <f>HLOOKUP("POR Pin State",#REF!,MATCH($A635,#REF!,0),FALSE)</f>
        <v>#REF!</v>
      </c>
      <c r="AD635" s="207"/>
      <c r="AE635" s="208"/>
      <c r="AF635" s="208"/>
      <c r="AG635" s="208"/>
      <c r="AH635" s="209"/>
      <c r="AI635" s="209"/>
      <c r="AJ635" s="210"/>
      <c r="AK635" s="210"/>
      <c r="AL635" s="210"/>
      <c r="AM635" s="210"/>
      <c r="AN635" s="210"/>
      <c r="AO635" s="210"/>
      <c r="AP635" s="210"/>
      <c r="AQ635" s="215" t="s">
        <v>1471</v>
      </c>
      <c r="AR635" s="105"/>
      <c r="AS635" s="105"/>
      <c r="AT635" s="105"/>
      <c r="AU635" s="105"/>
      <c r="AV635" s="105"/>
      <c r="AW635" s="105"/>
      <c r="AX635" s="105"/>
      <c r="AY635" s="105"/>
      <c r="AZ635" s="105"/>
      <c r="BA635" s="105"/>
      <c r="BB635" s="218"/>
      <c r="BC635" s="105"/>
      <c r="BD635" s="250"/>
      <c r="BE635" s="252" t="s">
        <v>1472</v>
      </c>
      <c r="BF635" s="147" t="e">
        <f>VLOOKUP($A635,#REF!,34,FALSE)</f>
        <v>#REF!</v>
      </c>
      <c r="BG635" s="148" t="e">
        <f>VLOOKUP($A635,#REF!,22,FALSE)</f>
        <v>#REF!</v>
      </c>
      <c r="BH635" s="149"/>
    </row>
    <row r="636" s="5" customFormat="1" ht="12.95" customHeight="1" spans="1:60">
      <c r="A636" s="48" t="s">
        <v>1473</v>
      </c>
      <c r="B636" s="38" t="e">
        <f>VLOOKUP($A636,#REF!,34,FALSE)</f>
        <v>#REF!</v>
      </c>
      <c r="C636" s="39" t="str">
        <f t="shared" si="181"/>
        <v>unused_DDR_XM0_B9D0</v>
      </c>
      <c r="D636" s="40" t="e">
        <f>IF(LEN(VLOOKUP($A636,#REF!,8,FALSE)),LEFT(VLOOKUP($A636,#REF!,8,FALSE),LEN(VLOOKUP($A636,#REF!,8,FALSE))-2),"")</f>
        <v>#REF!</v>
      </c>
      <c r="E636" s="41" t="e">
        <f>IF(LEN(VLOOKUP($A636,#REF!,4,FALSE)),IF(INDEX(#REF!,MATCH($A636,#REF!,0),1),LEFT(VLOOKUP($A636,#REF!,4,FALSE),LEN(VLOOKUP($A636,#REF!,4,FALSE))-2),CONCATENATE(LEFT(VLOOKUP($A636,#REF!,4,FALSE),LEN(VLOOKUP($A636,#REF!,4,FALSE))-2),"*")),"")</f>
        <v>#REF!</v>
      </c>
      <c r="F636" s="42" t="e">
        <f>IF(LEN(VLOOKUP($A636,#REF!,5,FALSE)),IF(INDEX(#REF!,MATCH($A636,#REF!,0),2),LEFT(VLOOKUP($A636,#REF!,5,FALSE),LEN(VLOOKUP($A636,#REF!,5,FALSE))-2),CONCATENATE(LEFT(VLOOKUP($A636,#REF!,5,FALSE),LEN(VLOOKUP($A636,#REF!,5,FALSE))-2),"*")),"")</f>
        <v>#REF!</v>
      </c>
      <c r="G636" s="42" t="e">
        <f>IF(LEN(VLOOKUP($A636,#REF!,6,FALSE)),IF(INDEX(#REF!,MATCH($A636,#REF!,0),3),LEFT(VLOOKUP($A636,#REF!,6,FALSE),LEN(VLOOKUP($A636,#REF!,6,FALSE))-2),CONCATENATE(LEFT(VLOOKUP($A636,#REF!,6,FALSE),LEN(VLOOKUP($A636,#REF!,6,FALSE))-2),"*")),"")</f>
        <v>#REF!</v>
      </c>
      <c r="H636" s="43" t="e">
        <f>IF(LEN(VLOOKUP($A636,#REF!,7,FALSE)),IF(INDEX(#REF!,MATCH($A636,#REF!,0),4),LEFT(VLOOKUP($A636,#REF!,7,FALSE),LEN(VLOOKUP($A636,#REF!,7,FALSE))-2),CONCATENATE(LEFT(VLOOKUP($A636,#REF!,7,FALSE),LEN(VLOOKUP($A636,#REF!,7,FALSE))-2),"*")),"")</f>
        <v>#REF!</v>
      </c>
      <c r="I636" s="54" t="e">
        <f>IF(LEN(VLOOKUP($A636,#REF!,8,FALSE)),UPPER(RIGHT(VLOOKUP($A636,#REF!,8,FALSE),1)),"")</f>
        <v>#REF!</v>
      </c>
      <c r="J636" s="42" t="e">
        <f>IF(LEN(VLOOKUP($A636,#REF!,4,FALSE)),UPPER(RIGHT(VLOOKUP($A636,#REF!,4,FALSE),1)),"")</f>
        <v>#REF!</v>
      </c>
      <c r="K636" s="42" t="e">
        <f>IF(LEN(VLOOKUP($A636,#REF!,5,FALSE)),UPPER(RIGHT(VLOOKUP($A636,#REF!,5,FALSE),1)),"")</f>
        <v>#REF!</v>
      </c>
      <c r="L636" s="42" t="e">
        <f>IF(LEN(VLOOKUP($A636,#REF!,6,FALSE)),UPPER(RIGHT(VLOOKUP($A636,#REF!,6,FALSE),1)),"")</f>
        <v>#REF!</v>
      </c>
      <c r="M636" s="43" t="e">
        <f>IF(LEN(VLOOKUP($A636,#REF!,7,FALSE)),UPPER(RIGHT(VLOOKUP($A636,#REF!,7,FALSE),1)),"")</f>
        <v>#REF!</v>
      </c>
      <c r="N636" s="206"/>
      <c r="O636" s="206"/>
      <c r="P636" s="206"/>
      <c r="Q636" s="206"/>
      <c r="R636" s="206"/>
      <c r="S636" s="63" t="e">
        <f>HLOOKUP("Device Tree Pin Name",#REF!,MATCH($A636,#REF!,0),FALSE)</f>
        <v>#REF!</v>
      </c>
      <c r="T636" s="47" t="e">
        <f>HLOOKUP("power rail",#REF!,MATCH($A636,#REF!,0),FALSE)</f>
        <v>#REF!</v>
      </c>
      <c r="U636" s="62" t="e">
        <f>HLOOKUP("Wake Capable",#REF!,MATCH($A636,#REF!,0),FALSE)</f>
        <v>#REF!</v>
      </c>
      <c r="V636" s="62" t="e">
        <f>HLOOKUP("Strap",#REF!,MATCH($A636,#REF!,0),FALSE)</f>
        <v>#REF!</v>
      </c>
      <c r="W636" s="62"/>
      <c r="X636" s="62"/>
      <c r="Y636" s="62"/>
      <c r="Z636" s="47"/>
      <c r="AA636" s="47" t="e">
        <f>HLOOKUP("Pad type",#REF!,MATCH($A636,#REF!,0),FALSE)</f>
        <v>#REF!</v>
      </c>
      <c r="AB636" s="63"/>
      <c r="AC636" s="63" t="e">
        <f>HLOOKUP("POR Pin State",#REF!,MATCH($A636,#REF!,0),FALSE)</f>
        <v>#REF!</v>
      </c>
      <c r="AD636" s="207"/>
      <c r="AE636" s="208"/>
      <c r="AF636" s="208"/>
      <c r="AG636" s="208"/>
      <c r="AH636" s="209"/>
      <c r="AI636" s="209"/>
      <c r="AJ636" s="210"/>
      <c r="AK636" s="210"/>
      <c r="AL636" s="210"/>
      <c r="AM636" s="210"/>
      <c r="AN636" s="210"/>
      <c r="AO636" s="210"/>
      <c r="AP636" s="210"/>
      <c r="AQ636" s="215" t="s">
        <v>1474</v>
      </c>
      <c r="AR636" s="105"/>
      <c r="AS636" s="105"/>
      <c r="AT636" s="105"/>
      <c r="AU636" s="105"/>
      <c r="AV636" s="105"/>
      <c r="AW636" s="105"/>
      <c r="AX636" s="105"/>
      <c r="AY636" s="105"/>
      <c r="AZ636" s="105"/>
      <c r="BA636" s="105"/>
      <c r="BB636" s="218"/>
      <c r="BC636" s="105"/>
      <c r="BD636" s="250"/>
      <c r="BE636" s="252" t="s">
        <v>1475</v>
      </c>
      <c r="BF636" s="147" t="e">
        <f>VLOOKUP($A636,#REF!,34,FALSE)</f>
        <v>#REF!</v>
      </c>
      <c r="BG636" s="148" t="e">
        <f>VLOOKUP($A636,#REF!,22,FALSE)</f>
        <v>#REF!</v>
      </c>
      <c r="BH636" s="149"/>
    </row>
    <row r="637" s="5" customFormat="1" ht="12.95" customHeight="1" spans="1:60">
      <c r="A637" s="48" t="s">
        <v>1476</v>
      </c>
      <c r="B637" s="38" t="e">
        <f>VLOOKUP($A637,#REF!,34,FALSE)</f>
        <v>#REF!</v>
      </c>
      <c r="C637" s="39" t="str">
        <f t="shared" ref="C637:C660" si="182">CONCATENATE("unused_",A637)</f>
        <v>unused_DDR_XM0_B9D1</v>
      </c>
      <c r="D637" s="40" t="e">
        <f>IF(LEN(VLOOKUP($A637,#REF!,8,FALSE)),LEFT(VLOOKUP($A637,#REF!,8,FALSE),LEN(VLOOKUP($A637,#REF!,8,FALSE))-2),"")</f>
        <v>#REF!</v>
      </c>
      <c r="E637" s="41" t="e">
        <f>IF(LEN(VLOOKUP($A637,#REF!,4,FALSE)),IF(INDEX(#REF!,MATCH($A637,#REF!,0),1),LEFT(VLOOKUP($A637,#REF!,4,FALSE),LEN(VLOOKUP($A637,#REF!,4,FALSE))-2),CONCATENATE(LEFT(VLOOKUP($A637,#REF!,4,FALSE),LEN(VLOOKUP($A637,#REF!,4,FALSE))-2),"*")),"")</f>
        <v>#REF!</v>
      </c>
      <c r="F637" s="42" t="e">
        <f>IF(LEN(VLOOKUP($A637,#REF!,5,FALSE)),IF(INDEX(#REF!,MATCH($A637,#REF!,0),2),LEFT(VLOOKUP($A637,#REF!,5,FALSE),LEN(VLOOKUP($A637,#REF!,5,FALSE))-2),CONCATENATE(LEFT(VLOOKUP($A637,#REF!,5,FALSE),LEN(VLOOKUP($A637,#REF!,5,FALSE))-2),"*")),"")</f>
        <v>#REF!</v>
      </c>
      <c r="G637" s="42" t="e">
        <f>IF(LEN(VLOOKUP($A637,#REF!,6,FALSE)),IF(INDEX(#REF!,MATCH($A637,#REF!,0),3),LEFT(VLOOKUP($A637,#REF!,6,FALSE),LEN(VLOOKUP($A637,#REF!,6,FALSE))-2),CONCATENATE(LEFT(VLOOKUP($A637,#REF!,6,FALSE),LEN(VLOOKUP($A637,#REF!,6,FALSE))-2),"*")),"")</f>
        <v>#REF!</v>
      </c>
      <c r="H637" s="43" t="e">
        <f>IF(LEN(VLOOKUP($A637,#REF!,7,FALSE)),IF(INDEX(#REF!,MATCH($A637,#REF!,0),4),LEFT(VLOOKUP($A637,#REF!,7,FALSE),LEN(VLOOKUP($A637,#REF!,7,FALSE))-2),CONCATENATE(LEFT(VLOOKUP($A637,#REF!,7,FALSE),LEN(VLOOKUP($A637,#REF!,7,FALSE))-2),"*")),"")</f>
        <v>#REF!</v>
      </c>
      <c r="I637" s="54" t="e">
        <f>IF(LEN(VLOOKUP($A637,#REF!,8,FALSE)),UPPER(RIGHT(VLOOKUP($A637,#REF!,8,FALSE),1)),"")</f>
        <v>#REF!</v>
      </c>
      <c r="J637" s="42" t="e">
        <f>IF(LEN(VLOOKUP($A637,#REF!,4,FALSE)),UPPER(RIGHT(VLOOKUP($A637,#REF!,4,FALSE),1)),"")</f>
        <v>#REF!</v>
      </c>
      <c r="K637" s="42" t="e">
        <f>IF(LEN(VLOOKUP($A637,#REF!,5,FALSE)),UPPER(RIGHT(VLOOKUP($A637,#REF!,5,FALSE),1)),"")</f>
        <v>#REF!</v>
      </c>
      <c r="L637" s="42" t="e">
        <f>IF(LEN(VLOOKUP($A637,#REF!,6,FALSE)),UPPER(RIGHT(VLOOKUP($A637,#REF!,6,FALSE),1)),"")</f>
        <v>#REF!</v>
      </c>
      <c r="M637" s="43" t="e">
        <f>IF(LEN(VLOOKUP($A637,#REF!,7,FALSE)),UPPER(RIGHT(VLOOKUP($A637,#REF!,7,FALSE),1)),"")</f>
        <v>#REF!</v>
      </c>
      <c r="N637" s="206"/>
      <c r="O637" s="206"/>
      <c r="P637" s="206"/>
      <c r="Q637" s="206"/>
      <c r="R637" s="206"/>
      <c r="S637" s="63" t="e">
        <f>HLOOKUP("Device Tree Pin Name",#REF!,MATCH($A637,#REF!,0),FALSE)</f>
        <v>#REF!</v>
      </c>
      <c r="T637" s="47" t="e">
        <f>HLOOKUP("power rail",#REF!,MATCH($A637,#REF!,0),FALSE)</f>
        <v>#REF!</v>
      </c>
      <c r="U637" s="62" t="e">
        <f>HLOOKUP("Wake Capable",#REF!,MATCH($A637,#REF!,0),FALSE)</f>
        <v>#REF!</v>
      </c>
      <c r="V637" s="62" t="e">
        <f>HLOOKUP("Strap",#REF!,MATCH($A637,#REF!,0),FALSE)</f>
        <v>#REF!</v>
      </c>
      <c r="W637" s="62"/>
      <c r="X637" s="62"/>
      <c r="Y637" s="62"/>
      <c r="Z637" s="47"/>
      <c r="AA637" s="47" t="e">
        <f>HLOOKUP("Pad type",#REF!,MATCH($A637,#REF!,0),FALSE)</f>
        <v>#REF!</v>
      </c>
      <c r="AB637" s="63"/>
      <c r="AC637" s="63" t="e">
        <f>HLOOKUP("POR Pin State",#REF!,MATCH($A637,#REF!,0),FALSE)</f>
        <v>#REF!</v>
      </c>
      <c r="AD637" s="207"/>
      <c r="AE637" s="208"/>
      <c r="AF637" s="208"/>
      <c r="AG637" s="208"/>
      <c r="AH637" s="209"/>
      <c r="AI637" s="209"/>
      <c r="AJ637" s="210"/>
      <c r="AK637" s="210"/>
      <c r="AL637" s="210"/>
      <c r="AM637" s="210"/>
      <c r="AN637" s="210"/>
      <c r="AO637" s="210"/>
      <c r="AP637" s="210"/>
      <c r="AQ637" s="215" t="s">
        <v>1477</v>
      </c>
      <c r="AR637" s="105"/>
      <c r="AS637" s="105"/>
      <c r="AT637" s="105"/>
      <c r="AU637" s="105"/>
      <c r="AV637" s="105"/>
      <c r="AW637" s="105"/>
      <c r="AX637" s="105"/>
      <c r="AY637" s="105"/>
      <c r="AZ637" s="105"/>
      <c r="BA637" s="105"/>
      <c r="BB637" s="218"/>
      <c r="BC637" s="105"/>
      <c r="BD637" s="250"/>
      <c r="BE637" s="252" t="s">
        <v>1478</v>
      </c>
      <c r="BF637" s="147" t="e">
        <f>VLOOKUP($A637,#REF!,34,FALSE)</f>
        <v>#REF!</v>
      </c>
      <c r="BG637" s="148" t="e">
        <f>VLOOKUP($A637,#REF!,22,FALSE)</f>
        <v>#REF!</v>
      </c>
      <c r="BH637" s="149"/>
    </row>
    <row r="638" s="5" customFormat="1" ht="12.95" customHeight="1" spans="1:60">
      <c r="A638" s="48" t="s">
        <v>1479</v>
      </c>
      <c r="B638" s="38" t="e">
        <f>VLOOKUP($A638,#REF!,34,FALSE)</f>
        <v>#REF!</v>
      </c>
      <c r="C638" s="39" t="str">
        <f t="shared" si="182"/>
        <v>unused_DDR_XM0_B9D2</v>
      </c>
      <c r="D638" s="40" t="e">
        <f>IF(LEN(VLOOKUP($A638,#REF!,8,FALSE)),LEFT(VLOOKUP($A638,#REF!,8,FALSE),LEN(VLOOKUP($A638,#REF!,8,FALSE))-2),"")</f>
        <v>#REF!</v>
      </c>
      <c r="E638" s="41" t="e">
        <f>IF(LEN(VLOOKUP($A638,#REF!,4,FALSE)),IF(INDEX(#REF!,MATCH($A638,#REF!,0),1),LEFT(VLOOKUP($A638,#REF!,4,FALSE),LEN(VLOOKUP($A638,#REF!,4,FALSE))-2),CONCATENATE(LEFT(VLOOKUP($A638,#REF!,4,FALSE),LEN(VLOOKUP($A638,#REF!,4,FALSE))-2),"*")),"")</f>
        <v>#REF!</v>
      </c>
      <c r="F638" s="42" t="e">
        <f>IF(LEN(VLOOKUP($A638,#REF!,5,FALSE)),IF(INDEX(#REF!,MATCH($A638,#REF!,0),2),LEFT(VLOOKUP($A638,#REF!,5,FALSE),LEN(VLOOKUP($A638,#REF!,5,FALSE))-2),CONCATENATE(LEFT(VLOOKUP($A638,#REF!,5,FALSE),LEN(VLOOKUP($A638,#REF!,5,FALSE))-2),"*")),"")</f>
        <v>#REF!</v>
      </c>
      <c r="G638" s="42" t="e">
        <f>IF(LEN(VLOOKUP($A638,#REF!,6,FALSE)),IF(INDEX(#REF!,MATCH($A638,#REF!,0),3),LEFT(VLOOKUP($A638,#REF!,6,FALSE),LEN(VLOOKUP($A638,#REF!,6,FALSE))-2),CONCATENATE(LEFT(VLOOKUP($A638,#REF!,6,FALSE),LEN(VLOOKUP($A638,#REF!,6,FALSE))-2),"*")),"")</f>
        <v>#REF!</v>
      </c>
      <c r="H638" s="43" t="e">
        <f>IF(LEN(VLOOKUP($A638,#REF!,7,FALSE)),IF(INDEX(#REF!,MATCH($A638,#REF!,0),4),LEFT(VLOOKUP($A638,#REF!,7,FALSE),LEN(VLOOKUP($A638,#REF!,7,FALSE))-2),CONCATENATE(LEFT(VLOOKUP($A638,#REF!,7,FALSE),LEN(VLOOKUP($A638,#REF!,7,FALSE))-2),"*")),"")</f>
        <v>#REF!</v>
      </c>
      <c r="I638" s="54" t="e">
        <f>IF(LEN(VLOOKUP($A638,#REF!,8,FALSE)),UPPER(RIGHT(VLOOKUP($A638,#REF!,8,FALSE),1)),"")</f>
        <v>#REF!</v>
      </c>
      <c r="J638" s="42" t="e">
        <f>IF(LEN(VLOOKUP($A638,#REF!,4,FALSE)),UPPER(RIGHT(VLOOKUP($A638,#REF!,4,FALSE),1)),"")</f>
        <v>#REF!</v>
      </c>
      <c r="K638" s="42" t="e">
        <f>IF(LEN(VLOOKUP($A638,#REF!,5,FALSE)),UPPER(RIGHT(VLOOKUP($A638,#REF!,5,FALSE),1)),"")</f>
        <v>#REF!</v>
      </c>
      <c r="L638" s="42" t="e">
        <f>IF(LEN(VLOOKUP($A638,#REF!,6,FALSE)),UPPER(RIGHT(VLOOKUP($A638,#REF!,6,FALSE),1)),"")</f>
        <v>#REF!</v>
      </c>
      <c r="M638" s="43" t="e">
        <f>IF(LEN(VLOOKUP($A638,#REF!,7,FALSE)),UPPER(RIGHT(VLOOKUP($A638,#REF!,7,FALSE),1)),"")</f>
        <v>#REF!</v>
      </c>
      <c r="N638" s="206"/>
      <c r="O638" s="206"/>
      <c r="P638" s="206"/>
      <c r="Q638" s="206"/>
      <c r="R638" s="206"/>
      <c r="S638" s="63" t="e">
        <f>HLOOKUP("Device Tree Pin Name",#REF!,MATCH($A638,#REF!,0),FALSE)</f>
        <v>#REF!</v>
      </c>
      <c r="T638" s="47" t="e">
        <f>HLOOKUP("power rail",#REF!,MATCH($A638,#REF!,0),FALSE)</f>
        <v>#REF!</v>
      </c>
      <c r="U638" s="62" t="e">
        <f>HLOOKUP("Wake Capable",#REF!,MATCH($A638,#REF!,0),FALSE)</f>
        <v>#REF!</v>
      </c>
      <c r="V638" s="62" t="e">
        <f>HLOOKUP("Strap",#REF!,MATCH($A638,#REF!,0),FALSE)</f>
        <v>#REF!</v>
      </c>
      <c r="W638" s="62"/>
      <c r="X638" s="62"/>
      <c r="Y638" s="62"/>
      <c r="Z638" s="47"/>
      <c r="AA638" s="47" t="e">
        <f>HLOOKUP("Pad type",#REF!,MATCH($A638,#REF!,0),FALSE)</f>
        <v>#REF!</v>
      </c>
      <c r="AB638" s="63"/>
      <c r="AC638" s="63" t="e">
        <f>HLOOKUP("POR Pin State",#REF!,MATCH($A638,#REF!,0),FALSE)</f>
        <v>#REF!</v>
      </c>
      <c r="AD638" s="207"/>
      <c r="AE638" s="208"/>
      <c r="AF638" s="208"/>
      <c r="AG638" s="208"/>
      <c r="AH638" s="209"/>
      <c r="AI638" s="209"/>
      <c r="AJ638" s="210"/>
      <c r="AK638" s="210"/>
      <c r="AL638" s="210"/>
      <c r="AM638" s="210"/>
      <c r="AN638" s="210"/>
      <c r="AO638" s="210"/>
      <c r="AP638" s="210"/>
      <c r="AQ638" s="215" t="s">
        <v>1480</v>
      </c>
      <c r="AR638" s="105"/>
      <c r="AS638" s="105"/>
      <c r="AT638" s="105"/>
      <c r="AU638" s="105"/>
      <c r="AV638" s="105"/>
      <c r="AW638" s="105"/>
      <c r="AX638" s="105"/>
      <c r="AY638" s="105"/>
      <c r="AZ638" s="105"/>
      <c r="BA638" s="105"/>
      <c r="BB638" s="218"/>
      <c r="BC638" s="105"/>
      <c r="BD638" s="250"/>
      <c r="BE638" s="252" t="s">
        <v>1481</v>
      </c>
      <c r="BF638" s="147" t="e">
        <f>VLOOKUP($A638,#REF!,34,FALSE)</f>
        <v>#REF!</v>
      </c>
      <c r="BG638" s="148" t="e">
        <f>VLOOKUP($A638,#REF!,22,FALSE)</f>
        <v>#REF!</v>
      </c>
      <c r="BH638" s="149"/>
    </row>
    <row r="639" s="5" customFormat="1" ht="12.95" customHeight="1" spans="1:60">
      <c r="A639" s="48" t="s">
        <v>1482</v>
      </c>
      <c r="B639" s="38" t="e">
        <f>VLOOKUP($A639,#REF!,34,FALSE)</f>
        <v>#REF!</v>
      </c>
      <c r="C639" s="39" t="str">
        <f t="shared" si="182"/>
        <v>unused_DDR_XM0_B9D3</v>
      </c>
      <c r="D639" s="40" t="e">
        <f>IF(LEN(VLOOKUP($A639,#REF!,8,FALSE)),LEFT(VLOOKUP($A639,#REF!,8,FALSE),LEN(VLOOKUP($A639,#REF!,8,FALSE))-2),"")</f>
        <v>#REF!</v>
      </c>
      <c r="E639" s="41" t="e">
        <f>IF(LEN(VLOOKUP($A639,#REF!,4,FALSE)),IF(INDEX(#REF!,MATCH($A639,#REF!,0),1),LEFT(VLOOKUP($A639,#REF!,4,FALSE),LEN(VLOOKUP($A639,#REF!,4,FALSE))-2),CONCATENATE(LEFT(VLOOKUP($A639,#REF!,4,FALSE),LEN(VLOOKUP($A639,#REF!,4,FALSE))-2),"*")),"")</f>
        <v>#REF!</v>
      </c>
      <c r="F639" s="42" t="e">
        <f>IF(LEN(VLOOKUP($A639,#REF!,5,FALSE)),IF(INDEX(#REF!,MATCH($A639,#REF!,0),2),LEFT(VLOOKUP($A639,#REF!,5,FALSE),LEN(VLOOKUP($A639,#REF!,5,FALSE))-2),CONCATENATE(LEFT(VLOOKUP($A639,#REF!,5,FALSE),LEN(VLOOKUP($A639,#REF!,5,FALSE))-2),"*")),"")</f>
        <v>#REF!</v>
      </c>
      <c r="G639" s="42" t="e">
        <f>IF(LEN(VLOOKUP($A639,#REF!,6,FALSE)),IF(INDEX(#REF!,MATCH($A639,#REF!,0),3),LEFT(VLOOKUP($A639,#REF!,6,FALSE),LEN(VLOOKUP($A639,#REF!,6,FALSE))-2),CONCATENATE(LEFT(VLOOKUP($A639,#REF!,6,FALSE),LEN(VLOOKUP($A639,#REF!,6,FALSE))-2),"*")),"")</f>
        <v>#REF!</v>
      </c>
      <c r="H639" s="43" t="e">
        <f>IF(LEN(VLOOKUP($A639,#REF!,7,FALSE)),IF(INDEX(#REF!,MATCH($A639,#REF!,0),4),LEFT(VLOOKUP($A639,#REF!,7,FALSE),LEN(VLOOKUP($A639,#REF!,7,FALSE))-2),CONCATENATE(LEFT(VLOOKUP($A639,#REF!,7,FALSE),LEN(VLOOKUP($A639,#REF!,7,FALSE))-2),"*")),"")</f>
        <v>#REF!</v>
      </c>
      <c r="I639" s="54" t="e">
        <f>IF(LEN(VLOOKUP($A639,#REF!,8,FALSE)),UPPER(RIGHT(VLOOKUP($A639,#REF!,8,FALSE),1)),"")</f>
        <v>#REF!</v>
      </c>
      <c r="J639" s="42" t="e">
        <f>IF(LEN(VLOOKUP($A639,#REF!,4,FALSE)),UPPER(RIGHT(VLOOKUP($A639,#REF!,4,FALSE),1)),"")</f>
        <v>#REF!</v>
      </c>
      <c r="K639" s="42" t="e">
        <f>IF(LEN(VLOOKUP($A639,#REF!,5,FALSE)),UPPER(RIGHT(VLOOKUP($A639,#REF!,5,FALSE),1)),"")</f>
        <v>#REF!</v>
      </c>
      <c r="L639" s="42" t="e">
        <f>IF(LEN(VLOOKUP($A639,#REF!,6,FALSE)),UPPER(RIGHT(VLOOKUP($A639,#REF!,6,FALSE),1)),"")</f>
        <v>#REF!</v>
      </c>
      <c r="M639" s="43" t="e">
        <f>IF(LEN(VLOOKUP($A639,#REF!,7,FALSE)),UPPER(RIGHT(VLOOKUP($A639,#REF!,7,FALSE),1)),"")</f>
        <v>#REF!</v>
      </c>
      <c r="N639" s="206"/>
      <c r="O639" s="206"/>
      <c r="P639" s="206"/>
      <c r="Q639" s="206"/>
      <c r="R639" s="206"/>
      <c r="S639" s="63" t="e">
        <f>HLOOKUP("Device Tree Pin Name",#REF!,MATCH($A639,#REF!,0),FALSE)</f>
        <v>#REF!</v>
      </c>
      <c r="T639" s="47" t="e">
        <f>HLOOKUP("power rail",#REF!,MATCH($A639,#REF!,0),FALSE)</f>
        <v>#REF!</v>
      </c>
      <c r="U639" s="62" t="e">
        <f>HLOOKUP("Wake Capable",#REF!,MATCH($A639,#REF!,0),FALSE)</f>
        <v>#REF!</v>
      </c>
      <c r="V639" s="62" t="e">
        <f>HLOOKUP("Strap",#REF!,MATCH($A639,#REF!,0),FALSE)</f>
        <v>#REF!</v>
      </c>
      <c r="W639" s="62"/>
      <c r="X639" s="62"/>
      <c r="Y639" s="62"/>
      <c r="Z639" s="47"/>
      <c r="AA639" s="47" t="e">
        <f>HLOOKUP("Pad type",#REF!,MATCH($A639,#REF!,0),FALSE)</f>
        <v>#REF!</v>
      </c>
      <c r="AB639" s="63"/>
      <c r="AC639" s="63" t="e">
        <f>HLOOKUP("POR Pin State",#REF!,MATCH($A639,#REF!,0),FALSE)</f>
        <v>#REF!</v>
      </c>
      <c r="AD639" s="207"/>
      <c r="AE639" s="208"/>
      <c r="AF639" s="208"/>
      <c r="AG639" s="208"/>
      <c r="AH639" s="209"/>
      <c r="AI639" s="209"/>
      <c r="AJ639" s="210"/>
      <c r="AK639" s="210"/>
      <c r="AL639" s="210"/>
      <c r="AM639" s="210"/>
      <c r="AN639" s="210"/>
      <c r="AO639" s="210"/>
      <c r="AP639" s="210"/>
      <c r="AQ639" s="215" t="s">
        <v>1483</v>
      </c>
      <c r="AR639" s="105"/>
      <c r="AS639" s="105"/>
      <c r="AT639" s="105"/>
      <c r="AU639" s="105"/>
      <c r="AV639" s="105"/>
      <c r="AW639" s="105"/>
      <c r="AX639" s="105"/>
      <c r="AY639" s="105"/>
      <c r="AZ639" s="105"/>
      <c r="BA639" s="105"/>
      <c r="BB639" s="218"/>
      <c r="BC639" s="105"/>
      <c r="BD639" s="250"/>
      <c r="BE639" s="252" t="s">
        <v>1484</v>
      </c>
      <c r="BF639" s="147" t="e">
        <f>VLOOKUP($A639,#REF!,34,FALSE)</f>
        <v>#REF!</v>
      </c>
      <c r="BG639" s="148" t="e">
        <f>VLOOKUP($A639,#REF!,22,FALSE)</f>
        <v>#REF!</v>
      </c>
      <c r="BH639" s="149"/>
    </row>
    <row r="640" s="5" customFormat="1" ht="12.95" customHeight="1" spans="1:60">
      <c r="A640" s="48" t="s">
        <v>1485</v>
      </c>
      <c r="B640" s="38" t="e">
        <f>VLOOKUP($A640,#REF!,34,FALSE)</f>
        <v>#REF!</v>
      </c>
      <c r="C640" s="39" t="str">
        <f t="shared" si="182"/>
        <v>unused_DDR_XM0_B9D4</v>
      </c>
      <c r="D640" s="40" t="e">
        <f>IF(LEN(VLOOKUP($A640,#REF!,8,FALSE)),LEFT(VLOOKUP($A640,#REF!,8,FALSE),LEN(VLOOKUP($A640,#REF!,8,FALSE))-2),"")</f>
        <v>#REF!</v>
      </c>
      <c r="E640" s="41" t="e">
        <f>IF(LEN(VLOOKUP($A640,#REF!,4,FALSE)),IF(INDEX(#REF!,MATCH($A640,#REF!,0),1),LEFT(VLOOKUP($A640,#REF!,4,FALSE),LEN(VLOOKUP($A640,#REF!,4,FALSE))-2),CONCATENATE(LEFT(VLOOKUP($A640,#REF!,4,FALSE),LEN(VLOOKUP($A640,#REF!,4,FALSE))-2),"*")),"")</f>
        <v>#REF!</v>
      </c>
      <c r="F640" s="42" t="e">
        <f>IF(LEN(VLOOKUP($A640,#REF!,5,FALSE)),IF(INDEX(#REF!,MATCH($A640,#REF!,0),2),LEFT(VLOOKUP($A640,#REF!,5,FALSE),LEN(VLOOKUP($A640,#REF!,5,FALSE))-2),CONCATENATE(LEFT(VLOOKUP($A640,#REF!,5,FALSE),LEN(VLOOKUP($A640,#REF!,5,FALSE))-2),"*")),"")</f>
        <v>#REF!</v>
      </c>
      <c r="G640" s="42" t="e">
        <f>IF(LEN(VLOOKUP($A640,#REF!,6,FALSE)),IF(INDEX(#REF!,MATCH($A640,#REF!,0),3),LEFT(VLOOKUP($A640,#REF!,6,FALSE),LEN(VLOOKUP($A640,#REF!,6,FALSE))-2),CONCATENATE(LEFT(VLOOKUP($A640,#REF!,6,FALSE),LEN(VLOOKUP($A640,#REF!,6,FALSE))-2),"*")),"")</f>
        <v>#REF!</v>
      </c>
      <c r="H640" s="43" t="e">
        <f>IF(LEN(VLOOKUP($A640,#REF!,7,FALSE)),IF(INDEX(#REF!,MATCH($A640,#REF!,0),4),LEFT(VLOOKUP($A640,#REF!,7,FALSE),LEN(VLOOKUP($A640,#REF!,7,FALSE))-2),CONCATENATE(LEFT(VLOOKUP($A640,#REF!,7,FALSE),LEN(VLOOKUP($A640,#REF!,7,FALSE))-2),"*")),"")</f>
        <v>#REF!</v>
      </c>
      <c r="I640" s="54" t="e">
        <f>IF(LEN(VLOOKUP($A640,#REF!,8,FALSE)),UPPER(RIGHT(VLOOKUP($A640,#REF!,8,FALSE),1)),"")</f>
        <v>#REF!</v>
      </c>
      <c r="J640" s="42" t="e">
        <f>IF(LEN(VLOOKUP($A640,#REF!,4,FALSE)),UPPER(RIGHT(VLOOKUP($A640,#REF!,4,FALSE),1)),"")</f>
        <v>#REF!</v>
      </c>
      <c r="K640" s="42" t="e">
        <f>IF(LEN(VLOOKUP($A640,#REF!,5,FALSE)),UPPER(RIGHT(VLOOKUP($A640,#REF!,5,FALSE),1)),"")</f>
        <v>#REF!</v>
      </c>
      <c r="L640" s="42" t="e">
        <f>IF(LEN(VLOOKUP($A640,#REF!,6,FALSE)),UPPER(RIGHT(VLOOKUP($A640,#REF!,6,FALSE),1)),"")</f>
        <v>#REF!</v>
      </c>
      <c r="M640" s="43" t="e">
        <f>IF(LEN(VLOOKUP($A640,#REF!,7,FALSE)),UPPER(RIGHT(VLOOKUP($A640,#REF!,7,FALSE),1)),"")</f>
        <v>#REF!</v>
      </c>
      <c r="N640" s="206"/>
      <c r="O640" s="206"/>
      <c r="P640" s="206"/>
      <c r="Q640" s="206"/>
      <c r="R640" s="206"/>
      <c r="S640" s="63" t="e">
        <f>HLOOKUP("Device Tree Pin Name",#REF!,MATCH($A640,#REF!,0),FALSE)</f>
        <v>#REF!</v>
      </c>
      <c r="T640" s="47" t="e">
        <f>HLOOKUP("power rail",#REF!,MATCH($A640,#REF!,0),FALSE)</f>
        <v>#REF!</v>
      </c>
      <c r="U640" s="62" t="e">
        <f>HLOOKUP("Wake Capable",#REF!,MATCH($A640,#REF!,0),FALSE)</f>
        <v>#REF!</v>
      </c>
      <c r="V640" s="62" t="e">
        <f>HLOOKUP("Strap",#REF!,MATCH($A640,#REF!,0),FALSE)</f>
        <v>#REF!</v>
      </c>
      <c r="W640" s="62"/>
      <c r="X640" s="62"/>
      <c r="Y640" s="62"/>
      <c r="Z640" s="47"/>
      <c r="AA640" s="47" t="e">
        <f>HLOOKUP("Pad type",#REF!,MATCH($A640,#REF!,0),FALSE)</f>
        <v>#REF!</v>
      </c>
      <c r="AB640" s="63"/>
      <c r="AC640" s="63" t="e">
        <f>HLOOKUP("POR Pin State",#REF!,MATCH($A640,#REF!,0),FALSE)</f>
        <v>#REF!</v>
      </c>
      <c r="AD640" s="207"/>
      <c r="AE640" s="208"/>
      <c r="AF640" s="208"/>
      <c r="AG640" s="208"/>
      <c r="AH640" s="209"/>
      <c r="AI640" s="209"/>
      <c r="AJ640" s="210"/>
      <c r="AK640" s="210"/>
      <c r="AL640" s="210"/>
      <c r="AM640" s="210"/>
      <c r="AN640" s="210"/>
      <c r="AO640" s="210"/>
      <c r="AP640" s="210"/>
      <c r="AQ640" s="215" t="s">
        <v>1486</v>
      </c>
      <c r="AR640" s="105"/>
      <c r="AS640" s="105"/>
      <c r="AT640" s="105"/>
      <c r="AU640" s="105"/>
      <c r="AV640" s="105"/>
      <c r="AW640" s="105"/>
      <c r="AX640" s="105"/>
      <c r="AY640" s="105"/>
      <c r="AZ640" s="105"/>
      <c r="BA640" s="105"/>
      <c r="BB640" s="218"/>
      <c r="BC640" s="105"/>
      <c r="BD640" s="250"/>
      <c r="BE640" s="252" t="s">
        <v>1487</v>
      </c>
      <c r="BF640" s="147" t="e">
        <f>VLOOKUP($A640,#REF!,34,FALSE)</f>
        <v>#REF!</v>
      </c>
      <c r="BG640" s="148" t="e">
        <f>VLOOKUP($A640,#REF!,22,FALSE)</f>
        <v>#REF!</v>
      </c>
      <c r="BH640" s="149"/>
    </row>
    <row r="641" s="5" customFormat="1" ht="12.95" customHeight="1" spans="1:60">
      <c r="A641" s="10" t="s">
        <v>1488</v>
      </c>
      <c r="B641" s="38" t="e">
        <f>VLOOKUP($A641,#REF!,34,FALSE)</f>
        <v>#REF!</v>
      </c>
      <c r="C641" s="39" t="str">
        <f t="shared" si="182"/>
        <v>unused_DDR_XM0_B9D5</v>
      </c>
      <c r="D641" s="40" t="e">
        <f>IF(LEN(VLOOKUP($A641,#REF!,8,FALSE)),LEFT(VLOOKUP($A641,#REF!,8,FALSE),LEN(VLOOKUP($A641,#REF!,8,FALSE))-2),"")</f>
        <v>#REF!</v>
      </c>
      <c r="E641" s="41" t="e">
        <f>IF(LEN(VLOOKUP($A641,#REF!,4,FALSE)),IF(INDEX(#REF!,MATCH($A641,#REF!,0),1),LEFT(VLOOKUP($A641,#REF!,4,FALSE),LEN(VLOOKUP($A641,#REF!,4,FALSE))-2),CONCATENATE(LEFT(VLOOKUP($A641,#REF!,4,FALSE),LEN(VLOOKUP($A641,#REF!,4,FALSE))-2),"*")),"")</f>
        <v>#REF!</v>
      </c>
      <c r="F641" s="42" t="e">
        <f>IF(LEN(VLOOKUP($A641,#REF!,5,FALSE)),IF(INDEX(#REF!,MATCH($A641,#REF!,0),2),LEFT(VLOOKUP($A641,#REF!,5,FALSE),LEN(VLOOKUP($A641,#REF!,5,FALSE))-2),CONCATENATE(LEFT(VLOOKUP($A641,#REF!,5,FALSE),LEN(VLOOKUP($A641,#REF!,5,FALSE))-2),"*")),"")</f>
        <v>#REF!</v>
      </c>
      <c r="G641" s="42" t="e">
        <f>IF(LEN(VLOOKUP($A641,#REF!,6,FALSE)),IF(INDEX(#REF!,MATCH($A641,#REF!,0),3),LEFT(VLOOKUP($A641,#REF!,6,FALSE),LEN(VLOOKUP($A641,#REF!,6,FALSE))-2),CONCATENATE(LEFT(VLOOKUP($A641,#REF!,6,FALSE),LEN(VLOOKUP($A641,#REF!,6,FALSE))-2),"*")),"")</f>
        <v>#REF!</v>
      </c>
      <c r="H641" s="43" t="e">
        <f>IF(LEN(VLOOKUP($A641,#REF!,7,FALSE)),IF(INDEX(#REF!,MATCH($A641,#REF!,0),4),LEFT(VLOOKUP($A641,#REF!,7,FALSE),LEN(VLOOKUP($A641,#REF!,7,FALSE))-2),CONCATENATE(LEFT(VLOOKUP($A641,#REF!,7,FALSE),LEN(VLOOKUP($A641,#REF!,7,FALSE))-2),"*")),"")</f>
        <v>#REF!</v>
      </c>
      <c r="I641" s="54" t="e">
        <f>IF(LEN(VLOOKUP($A641,#REF!,8,FALSE)),UPPER(RIGHT(VLOOKUP($A641,#REF!,8,FALSE),1)),"")</f>
        <v>#REF!</v>
      </c>
      <c r="J641" s="42" t="e">
        <f>IF(LEN(VLOOKUP($A641,#REF!,4,FALSE)),UPPER(RIGHT(VLOOKUP($A641,#REF!,4,FALSE),1)),"")</f>
        <v>#REF!</v>
      </c>
      <c r="K641" s="42" t="e">
        <f>IF(LEN(VLOOKUP($A641,#REF!,5,FALSE)),UPPER(RIGHT(VLOOKUP($A641,#REF!,5,FALSE),1)),"")</f>
        <v>#REF!</v>
      </c>
      <c r="L641" s="42" t="e">
        <f>IF(LEN(VLOOKUP($A641,#REF!,6,FALSE)),UPPER(RIGHT(VLOOKUP($A641,#REF!,6,FALSE),1)),"")</f>
        <v>#REF!</v>
      </c>
      <c r="M641" s="43" t="e">
        <f>IF(LEN(VLOOKUP($A641,#REF!,7,FALSE)),UPPER(RIGHT(VLOOKUP($A641,#REF!,7,FALSE),1)),"")</f>
        <v>#REF!</v>
      </c>
      <c r="N641" s="206"/>
      <c r="O641" s="206"/>
      <c r="P641" s="206"/>
      <c r="Q641" s="206"/>
      <c r="R641" s="206"/>
      <c r="S641" s="63" t="e">
        <f>HLOOKUP("Device Tree Pin Name",#REF!,MATCH($A641,#REF!,0),FALSE)</f>
        <v>#REF!</v>
      </c>
      <c r="T641" s="47" t="e">
        <f>HLOOKUP("power rail",#REF!,MATCH($A641,#REF!,0),FALSE)</f>
        <v>#REF!</v>
      </c>
      <c r="U641" s="62" t="e">
        <f>HLOOKUP("Wake Capable",#REF!,MATCH($A641,#REF!,0),FALSE)</f>
        <v>#REF!</v>
      </c>
      <c r="V641" s="62" t="e">
        <f>HLOOKUP("Strap",#REF!,MATCH($A641,#REF!,0),FALSE)</f>
        <v>#REF!</v>
      </c>
      <c r="W641" s="62"/>
      <c r="X641" s="62"/>
      <c r="Y641" s="62"/>
      <c r="Z641" s="47"/>
      <c r="AA641" s="47" t="e">
        <f>HLOOKUP("Pad type",#REF!,MATCH($A641,#REF!,0),FALSE)</f>
        <v>#REF!</v>
      </c>
      <c r="AB641" s="63"/>
      <c r="AC641" s="63" t="e">
        <f>HLOOKUP("POR Pin State",#REF!,MATCH($A641,#REF!,0),FALSE)</f>
        <v>#REF!</v>
      </c>
      <c r="AD641" s="207"/>
      <c r="AE641" s="208"/>
      <c r="AF641" s="208"/>
      <c r="AG641" s="208"/>
      <c r="AH641" s="209"/>
      <c r="AI641" s="209"/>
      <c r="AJ641" s="210"/>
      <c r="AK641" s="210"/>
      <c r="AL641" s="210"/>
      <c r="AM641" s="210"/>
      <c r="AN641" s="210"/>
      <c r="AO641" s="210"/>
      <c r="AP641" s="210"/>
      <c r="AQ641" s="215" t="s">
        <v>1489</v>
      </c>
      <c r="AR641" s="105"/>
      <c r="AS641" s="105"/>
      <c r="AT641" s="105"/>
      <c r="AU641" s="105"/>
      <c r="AV641" s="105"/>
      <c r="AW641" s="105"/>
      <c r="AX641" s="105"/>
      <c r="AY641" s="105"/>
      <c r="AZ641" s="105"/>
      <c r="BA641" s="105"/>
      <c r="BB641" s="218"/>
      <c r="BC641" s="105"/>
      <c r="BD641" s="250"/>
      <c r="BE641" s="252" t="s">
        <v>1490</v>
      </c>
      <c r="BF641" s="147" t="e">
        <f>VLOOKUP($A641,#REF!,34,FALSE)</f>
        <v>#REF!</v>
      </c>
      <c r="BG641" s="148" t="e">
        <f>VLOOKUP($A641,#REF!,22,FALSE)</f>
        <v>#REF!</v>
      </c>
      <c r="BH641" s="149"/>
    </row>
    <row r="642" s="5" customFormat="1" ht="12.95" customHeight="1" spans="1:60">
      <c r="A642" s="10" t="s">
        <v>1491</v>
      </c>
      <c r="B642" s="38" t="e">
        <f>VLOOKUP($A642,#REF!,34,FALSE)</f>
        <v>#REF!</v>
      </c>
      <c r="C642" s="39" t="str">
        <f t="shared" si="182"/>
        <v>unused_DDR_XM0_B9D6</v>
      </c>
      <c r="D642" s="40" t="e">
        <f>IF(LEN(VLOOKUP($A642,#REF!,8,FALSE)),LEFT(VLOOKUP($A642,#REF!,8,FALSE),LEN(VLOOKUP($A642,#REF!,8,FALSE))-2),"")</f>
        <v>#REF!</v>
      </c>
      <c r="E642" s="41" t="e">
        <f>IF(LEN(VLOOKUP($A642,#REF!,4,FALSE)),IF(INDEX(#REF!,MATCH($A642,#REF!,0),1),LEFT(VLOOKUP($A642,#REF!,4,FALSE),LEN(VLOOKUP($A642,#REF!,4,FALSE))-2),CONCATENATE(LEFT(VLOOKUP($A642,#REF!,4,FALSE),LEN(VLOOKUP($A642,#REF!,4,FALSE))-2),"*")),"")</f>
        <v>#REF!</v>
      </c>
      <c r="F642" s="42" t="e">
        <f>IF(LEN(VLOOKUP($A642,#REF!,5,FALSE)),IF(INDEX(#REF!,MATCH($A642,#REF!,0),2),LEFT(VLOOKUP($A642,#REF!,5,FALSE),LEN(VLOOKUP($A642,#REF!,5,FALSE))-2),CONCATENATE(LEFT(VLOOKUP($A642,#REF!,5,FALSE),LEN(VLOOKUP($A642,#REF!,5,FALSE))-2),"*")),"")</f>
        <v>#REF!</v>
      </c>
      <c r="G642" s="42" t="e">
        <f>IF(LEN(VLOOKUP($A642,#REF!,6,FALSE)),IF(INDEX(#REF!,MATCH($A642,#REF!,0),3),LEFT(VLOOKUP($A642,#REF!,6,FALSE),LEN(VLOOKUP($A642,#REF!,6,FALSE))-2),CONCATENATE(LEFT(VLOOKUP($A642,#REF!,6,FALSE),LEN(VLOOKUP($A642,#REF!,6,FALSE))-2),"*")),"")</f>
        <v>#REF!</v>
      </c>
      <c r="H642" s="43" t="e">
        <f>IF(LEN(VLOOKUP($A642,#REF!,7,FALSE)),IF(INDEX(#REF!,MATCH($A642,#REF!,0),4),LEFT(VLOOKUP($A642,#REF!,7,FALSE),LEN(VLOOKUP($A642,#REF!,7,FALSE))-2),CONCATENATE(LEFT(VLOOKUP($A642,#REF!,7,FALSE),LEN(VLOOKUP($A642,#REF!,7,FALSE))-2),"*")),"")</f>
        <v>#REF!</v>
      </c>
      <c r="I642" s="54" t="e">
        <f>IF(LEN(VLOOKUP($A642,#REF!,8,FALSE)),UPPER(RIGHT(VLOOKUP($A642,#REF!,8,FALSE),1)),"")</f>
        <v>#REF!</v>
      </c>
      <c r="J642" s="42" t="e">
        <f>IF(LEN(VLOOKUP($A642,#REF!,4,FALSE)),UPPER(RIGHT(VLOOKUP($A642,#REF!,4,FALSE),1)),"")</f>
        <v>#REF!</v>
      </c>
      <c r="K642" s="42" t="e">
        <f>IF(LEN(VLOOKUP($A642,#REF!,5,FALSE)),UPPER(RIGHT(VLOOKUP($A642,#REF!,5,FALSE),1)),"")</f>
        <v>#REF!</v>
      </c>
      <c r="L642" s="42" t="e">
        <f>IF(LEN(VLOOKUP($A642,#REF!,6,FALSE)),UPPER(RIGHT(VLOOKUP($A642,#REF!,6,FALSE),1)),"")</f>
        <v>#REF!</v>
      </c>
      <c r="M642" s="43" t="e">
        <f>IF(LEN(VLOOKUP($A642,#REF!,7,FALSE)),UPPER(RIGHT(VLOOKUP($A642,#REF!,7,FALSE),1)),"")</f>
        <v>#REF!</v>
      </c>
      <c r="N642" s="206"/>
      <c r="O642" s="206"/>
      <c r="P642" s="206"/>
      <c r="Q642" s="206"/>
      <c r="R642" s="206"/>
      <c r="S642" s="63" t="e">
        <f>HLOOKUP("Device Tree Pin Name",#REF!,MATCH($A642,#REF!,0),FALSE)</f>
        <v>#REF!</v>
      </c>
      <c r="T642" s="47" t="e">
        <f>HLOOKUP("power rail",#REF!,MATCH($A642,#REF!,0),FALSE)</f>
        <v>#REF!</v>
      </c>
      <c r="U642" s="62" t="e">
        <f>HLOOKUP("Wake Capable",#REF!,MATCH($A642,#REF!,0),FALSE)</f>
        <v>#REF!</v>
      </c>
      <c r="V642" s="62" t="e">
        <f>HLOOKUP("Strap",#REF!,MATCH($A642,#REF!,0),FALSE)</f>
        <v>#REF!</v>
      </c>
      <c r="W642" s="62"/>
      <c r="X642" s="62"/>
      <c r="Y642" s="62"/>
      <c r="Z642" s="47"/>
      <c r="AA642" s="47" t="e">
        <f>HLOOKUP("Pad type",#REF!,MATCH($A642,#REF!,0),FALSE)</f>
        <v>#REF!</v>
      </c>
      <c r="AB642" s="63"/>
      <c r="AC642" s="63" t="e">
        <f>HLOOKUP("POR Pin State",#REF!,MATCH($A642,#REF!,0),FALSE)</f>
        <v>#REF!</v>
      </c>
      <c r="AD642" s="207"/>
      <c r="AE642" s="208"/>
      <c r="AF642" s="208"/>
      <c r="AG642" s="208"/>
      <c r="AH642" s="209"/>
      <c r="AI642" s="209"/>
      <c r="AJ642" s="210"/>
      <c r="AK642" s="210"/>
      <c r="AL642" s="210"/>
      <c r="AM642" s="210"/>
      <c r="AN642" s="210"/>
      <c r="AO642" s="210"/>
      <c r="AP642" s="210"/>
      <c r="AQ642" s="256" t="s">
        <v>1492</v>
      </c>
      <c r="AR642" s="105"/>
      <c r="AS642" s="105"/>
      <c r="AT642" s="105"/>
      <c r="AU642" s="105"/>
      <c r="AV642" s="105"/>
      <c r="AW642" s="105"/>
      <c r="AX642" s="105"/>
      <c r="AY642" s="105"/>
      <c r="AZ642" s="105"/>
      <c r="BA642" s="105"/>
      <c r="BB642" s="218"/>
      <c r="BC642" s="105"/>
      <c r="BD642" s="250"/>
      <c r="BE642" s="252" t="s">
        <v>1493</v>
      </c>
      <c r="BF642" s="147" t="e">
        <f>VLOOKUP($A642,#REF!,34,FALSE)</f>
        <v>#REF!</v>
      </c>
      <c r="BG642" s="148" t="e">
        <f>VLOOKUP($A642,#REF!,22,FALSE)</f>
        <v>#REF!</v>
      </c>
      <c r="BH642" s="149"/>
    </row>
    <row r="643" s="5" customFormat="1" ht="12.75" customHeight="1" spans="1:60">
      <c r="A643" s="10" t="s">
        <v>1494</v>
      </c>
      <c r="B643" s="38" t="e">
        <f>VLOOKUP($A643,#REF!,34,FALSE)</f>
        <v>#REF!</v>
      </c>
      <c r="C643" s="39" t="str">
        <f t="shared" si="182"/>
        <v>unused_DDR_XM0_B9D7</v>
      </c>
      <c r="D643" s="40" t="e">
        <f>IF(LEN(VLOOKUP($A643,#REF!,8,FALSE)),LEFT(VLOOKUP($A643,#REF!,8,FALSE),LEN(VLOOKUP($A643,#REF!,8,FALSE))-2),"")</f>
        <v>#REF!</v>
      </c>
      <c r="E643" s="41" t="e">
        <f>IF(LEN(VLOOKUP($A643,#REF!,4,FALSE)),IF(INDEX(#REF!,MATCH($A643,#REF!,0),1),LEFT(VLOOKUP($A643,#REF!,4,FALSE),LEN(VLOOKUP($A643,#REF!,4,FALSE))-2),CONCATENATE(LEFT(VLOOKUP($A643,#REF!,4,FALSE),LEN(VLOOKUP($A643,#REF!,4,FALSE))-2),"*")),"")</f>
        <v>#REF!</v>
      </c>
      <c r="F643" s="42" t="e">
        <f>IF(LEN(VLOOKUP($A643,#REF!,5,FALSE)),IF(INDEX(#REF!,MATCH($A643,#REF!,0),2),LEFT(VLOOKUP($A643,#REF!,5,FALSE),LEN(VLOOKUP($A643,#REF!,5,FALSE))-2),CONCATENATE(LEFT(VLOOKUP($A643,#REF!,5,FALSE),LEN(VLOOKUP($A643,#REF!,5,FALSE))-2),"*")),"")</f>
        <v>#REF!</v>
      </c>
      <c r="G643" s="42" t="e">
        <f>IF(LEN(VLOOKUP($A643,#REF!,6,FALSE)),IF(INDEX(#REF!,MATCH($A643,#REF!,0),3),LEFT(VLOOKUP($A643,#REF!,6,FALSE),LEN(VLOOKUP($A643,#REF!,6,FALSE))-2),CONCATENATE(LEFT(VLOOKUP($A643,#REF!,6,FALSE),LEN(VLOOKUP($A643,#REF!,6,FALSE))-2),"*")),"")</f>
        <v>#REF!</v>
      </c>
      <c r="H643" s="43" t="e">
        <f>IF(LEN(VLOOKUP($A643,#REF!,7,FALSE)),IF(INDEX(#REF!,MATCH($A643,#REF!,0),4),LEFT(VLOOKUP($A643,#REF!,7,FALSE),LEN(VLOOKUP($A643,#REF!,7,FALSE))-2),CONCATENATE(LEFT(VLOOKUP($A643,#REF!,7,FALSE),LEN(VLOOKUP($A643,#REF!,7,FALSE))-2),"*")),"")</f>
        <v>#REF!</v>
      </c>
      <c r="I643" s="54" t="e">
        <f>IF(LEN(VLOOKUP($A643,#REF!,8,FALSE)),UPPER(RIGHT(VLOOKUP($A643,#REF!,8,FALSE),1)),"")</f>
        <v>#REF!</v>
      </c>
      <c r="J643" s="42" t="e">
        <f>IF(LEN(VLOOKUP($A643,#REF!,4,FALSE)),UPPER(RIGHT(VLOOKUP($A643,#REF!,4,FALSE),1)),"")</f>
        <v>#REF!</v>
      </c>
      <c r="K643" s="42" t="e">
        <f>IF(LEN(VLOOKUP($A643,#REF!,5,FALSE)),UPPER(RIGHT(VLOOKUP($A643,#REF!,5,FALSE),1)),"")</f>
        <v>#REF!</v>
      </c>
      <c r="L643" s="42" t="e">
        <f>IF(LEN(VLOOKUP($A643,#REF!,6,FALSE)),UPPER(RIGHT(VLOOKUP($A643,#REF!,6,FALSE),1)),"")</f>
        <v>#REF!</v>
      </c>
      <c r="M643" s="43" t="e">
        <f>IF(LEN(VLOOKUP($A643,#REF!,7,FALSE)),UPPER(RIGHT(VLOOKUP($A643,#REF!,7,FALSE),1)),"")</f>
        <v>#REF!</v>
      </c>
      <c r="N643" s="206"/>
      <c r="O643" s="206"/>
      <c r="P643" s="206"/>
      <c r="Q643" s="206"/>
      <c r="R643" s="206"/>
      <c r="S643" s="63" t="e">
        <f>HLOOKUP("Device Tree Pin Name",#REF!,MATCH($A643,#REF!,0),FALSE)</f>
        <v>#REF!</v>
      </c>
      <c r="T643" s="47" t="e">
        <f>HLOOKUP("power rail",#REF!,MATCH($A643,#REF!,0),FALSE)</f>
        <v>#REF!</v>
      </c>
      <c r="U643" s="62" t="e">
        <f>HLOOKUP("Wake Capable",#REF!,MATCH($A643,#REF!,0),FALSE)</f>
        <v>#REF!</v>
      </c>
      <c r="V643" s="62" t="e">
        <f>HLOOKUP("Strap",#REF!,MATCH($A643,#REF!,0),FALSE)</f>
        <v>#REF!</v>
      </c>
      <c r="W643" s="62"/>
      <c r="X643" s="62"/>
      <c r="Y643" s="62"/>
      <c r="Z643" s="47"/>
      <c r="AA643" s="47" t="e">
        <f>HLOOKUP("Pad type",#REF!,MATCH($A643,#REF!,0),FALSE)</f>
        <v>#REF!</v>
      </c>
      <c r="AB643" s="63"/>
      <c r="AC643" s="63" t="e">
        <f>HLOOKUP("POR Pin State",#REF!,MATCH($A643,#REF!,0),FALSE)</f>
        <v>#REF!</v>
      </c>
      <c r="AD643" s="207"/>
      <c r="AE643" s="208"/>
      <c r="AF643" s="208"/>
      <c r="AG643" s="208"/>
      <c r="AH643" s="209"/>
      <c r="AI643" s="209"/>
      <c r="AJ643" s="210"/>
      <c r="AK643" s="210"/>
      <c r="AL643" s="210"/>
      <c r="AM643" s="210"/>
      <c r="AN643" s="210"/>
      <c r="AO643" s="210"/>
      <c r="AP643" s="210"/>
      <c r="AQ643" s="257" t="s">
        <v>1495</v>
      </c>
      <c r="AR643" s="173"/>
      <c r="AS643" s="173"/>
      <c r="AT643" s="173"/>
      <c r="AU643" s="173"/>
      <c r="AV643" s="173"/>
      <c r="AW643" s="173"/>
      <c r="AX643" s="173"/>
      <c r="AY643" s="173"/>
      <c r="AZ643" s="173"/>
      <c r="BA643" s="173"/>
      <c r="BB643" s="261"/>
      <c r="BC643" s="173"/>
      <c r="BD643" s="262"/>
      <c r="BE643" s="252" t="s">
        <v>1496</v>
      </c>
      <c r="BF643" s="147" t="e">
        <f>VLOOKUP($A643,#REF!,34,FALSE)</f>
        <v>#REF!</v>
      </c>
      <c r="BG643" s="148" t="e">
        <f>VLOOKUP($A643,#REF!,22,FALSE)</f>
        <v>#REF!</v>
      </c>
      <c r="BH643" s="149"/>
    </row>
    <row r="644" s="6" customFormat="1" ht="13.35" customHeight="1" spans="1:60">
      <c r="A644" s="254" t="s">
        <v>1497</v>
      </c>
      <c r="B644" s="38" t="e">
        <f>VLOOKUP($A644,#REF!,34,FALSE)</f>
        <v>#REF!</v>
      </c>
      <c r="C644" s="39" t="str">
        <f t="shared" si="182"/>
        <v>unused_DDR_XM0_B9DMI</v>
      </c>
      <c r="D644" s="40" t="e">
        <f>IF(LEN(VLOOKUP($A644,#REF!,8,FALSE)),LEFT(VLOOKUP($A644,#REF!,8,FALSE),LEN(VLOOKUP($A644,#REF!,8,FALSE))-2),"")</f>
        <v>#REF!</v>
      </c>
      <c r="E644" s="41" t="e">
        <f>IF(LEN(VLOOKUP($A644,#REF!,4,FALSE)),IF(INDEX(#REF!,MATCH($A644,#REF!,0),1),LEFT(VLOOKUP($A644,#REF!,4,FALSE),LEN(VLOOKUP($A644,#REF!,4,FALSE))-2),CONCATENATE(LEFT(VLOOKUP($A644,#REF!,4,FALSE),LEN(VLOOKUP($A644,#REF!,4,FALSE))-2),"*")),"")</f>
        <v>#REF!</v>
      </c>
      <c r="F644" s="42" t="e">
        <f>IF(LEN(VLOOKUP($A644,#REF!,5,FALSE)),IF(INDEX(#REF!,MATCH($A644,#REF!,0),2),LEFT(VLOOKUP($A644,#REF!,5,FALSE),LEN(VLOOKUP($A644,#REF!,5,FALSE))-2),CONCATENATE(LEFT(VLOOKUP($A644,#REF!,5,FALSE),LEN(VLOOKUP($A644,#REF!,5,FALSE))-2),"*")),"")</f>
        <v>#REF!</v>
      </c>
      <c r="G644" s="42" t="e">
        <f>IF(LEN(VLOOKUP($A644,#REF!,6,FALSE)),IF(INDEX(#REF!,MATCH($A644,#REF!,0),3),LEFT(VLOOKUP($A644,#REF!,6,FALSE),LEN(VLOOKUP($A644,#REF!,6,FALSE))-2),CONCATENATE(LEFT(VLOOKUP($A644,#REF!,6,FALSE),LEN(VLOOKUP($A644,#REF!,6,FALSE))-2),"*")),"")</f>
        <v>#REF!</v>
      </c>
      <c r="H644" s="43" t="e">
        <f>IF(LEN(VLOOKUP($A644,#REF!,7,FALSE)),IF(INDEX(#REF!,MATCH($A644,#REF!,0),4),LEFT(VLOOKUP($A644,#REF!,7,FALSE),LEN(VLOOKUP($A644,#REF!,7,FALSE))-2),CONCATENATE(LEFT(VLOOKUP($A644,#REF!,7,FALSE),LEN(VLOOKUP($A644,#REF!,7,FALSE))-2),"*")),"")</f>
        <v>#REF!</v>
      </c>
      <c r="I644" s="54" t="e">
        <f>IF(LEN(VLOOKUP($A644,#REF!,8,FALSE)),UPPER(RIGHT(VLOOKUP($A644,#REF!,8,FALSE),1)),"")</f>
        <v>#REF!</v>
      </c>
      <c r="J644" s="42" t="e">
        <f>IF(LEN(VLOOKUP($A644,#REF!,4,FALSE)),UPPER(RIGHT(VLOOKUP($A644,#REF!,4,FALSE),1)),"")</f>
        <v>#REF!</v>
      </c>
      <c r="K644" s="42" t="e">
        <f>IF(LEN(VLOOKUP($A644,#REF!,5,FALSE)),UPPER(RIGHT(VLOOKUP($A644,#REF!,5,FALSE),1)),"")</f>
        <v>#REF!</v>
      </c>
      <c r="L644" s="42" t="e">
        <f>IF(LEN(VLOOKUP($A644,#REF!,6,FALSE)),UPPER(RIGHT(VLOOKUP($A644,#REF!,6,FALSE),1)),"")</f>
        <v>#REF!</v>
      </c>
      <c r="M644" s="43" t="e">
        <f>IF(LEN(VLOOKUP($A644,#REF!,7,FALSE)),UPPER(RIGHT(VLOOKUP($A644,#REF!,7,FALSE),1)),"")</f>
        <v>#REF!</v>
      </c>
      <c r="N644" s="206"/>
      <c r="O644" s="206"/>
      <c r="P644" s="206"/>
      <c r="Q644" s="206"/>
      <c r="R644" s="206"/>
      <c r="S644" s="63" t="e">
        <f>HLOOKUP("Device Tree Pin Name",#REF!,MATCH($A644,#REF!,0),FALSE)</f>
        <v>#REF!</v>
      </c>
      <c r="T644" s="47" t="e">
        <f>HLOOKUP("power rail",#REF!,MATCH($A644,#REF!,0),FALSE)</f>
        <v>#REF!</v>
      </c>
      <c r="U644" s="62" t="e">
        <f>HLOOKUP("Wake Capable",#REF!,MATCH($A644,#REF!,0),FALSE)</f>
        <v>#REF!</v>
      </c>
      <c r="V644" s="62" t="e">
        <f>HLOOKUP("Strap",#REF!,MATCH($A644,#REF!,0),FALSE)</f>
        <v>#REF!</v>
      </c>
      <c r="W644" s="62"/>
      <c r="X644" s="62"/>
      <c r="Y644" s="62"/>
      <c r="Z644" s="47"/>
      <c r="AA644" s="47" t="e">
        <f>HLOOKUP("Pad type",#REF!,MATCH($A644,#REF!,0),FALSE)</f>
        <v>#REF!</v>
      </c>
      <c r="AB644" s="63"/>
      <c r="AC644" s="63" t="e">
        <f>HLOOKUP("POR Pin State",#REF!,MATCH($A644,#REF!,0),FALSE)</f>
        <v>#REF!</v>
      </c>
      <c r="AD644" s="207"/>
      <c r="AE644" s="208"/>
      <c r="AF644" s="208"/>
      <c r="AG644" s="208"/>
      <c r="AH644" s="209"/>
      <c r="AI644" s="209"/>
      <c r="AJ644" s="210"/>
      <c r="AK644" s="210"/>
      <c r="AL644" s="210"/>
      <c r="AM644" s="210"/>
      <c r="AN644" s="210"/>
      <c r="AO644" s="210"/>
      <c r="AP644" s="210"/>
      <c r="AQ644" s="258" t="s">
        <v>1497</v>
      </c>
      <c r="AR644" s="173"/>
      <c r="AS644" s="173"/>
      <c r="AT644" s="173"/>
      <c r="AU644" s="173"/>
      <c r="AV644" s="173"/>
      <c r="AW644" s="173"/>
      <c r="AX644" s="173"/>
      <c r="AY644" s="173"/>
      <c r="AZ644" s="173"/>
      <c r="BA644" s="173"/>
      <c r="BB644" s="261"/>
      <c r="BC644" s="173"/>
      <c r="BD644" s="263"/>
      <c r="BE644" s="265" t="s">
        <v>1498</v>
      </c>
      <c r="BF644" s="147" t="e">
        <f>VLOOKUP($A644,#REF!,34,FALSE)</f>
        <v>#REF!</v>
      </c>
      <c r="BG644" s="148" t="e">
        <f>VLOOKUP($A644,#REF!,22,FALSE)</f>
        <v>#REF!</v>
      </c>
      <c r="BH644" s="149"/>
    </row>
    <row r="645" s="5" customFormat="1" ht="12.95" customHeight="1" spans="1:60">
      <c r="A645" s="48" t="s">
        <v>1499</v>
      </c>
      <c r="B645" s="38" t="e">
        <f>VLOOKUP($A645,#REF!,34,FALSE)</f>
        <v>#REF!</v>
      </c>
      <c r="C645" s="39" t="str">
        <f t="shared" si="182"/>
        <v>unused_DDR_XM0_B9WCK_P</v>
      </c>
      <c r="D645" s="40" t="e">
        <f>IF(LEN(VLOOKUP($A645,#REF!,8,FALSE)),LEFT(VLOOKUP($A645,#REF!,8,FALSE),LEN(VLOOKUP($A645,#REF!,8,FALSE))-2),"")</f>
        <v>#REF!</v>
      </c>
      <c r="E645" s="41" t="e">
        <f>IF(LEN(VLOOKUP($A645,#REF!,4,FALSE)),IF(INDEX(#REF!,MATCH($A645,#REF!,0),1),LEFT(VLOOKUP($A645,#REF!,4,FALSE),LEN(VLOOKUP($A645,#REF!,4,FALSE))-2),CONCATENATE(LEFT(VLOOKUP($A645,#REF!,4,FALSE),LEN(VLOOKUP($A645,#REF!,4,FALSE))-2),"*")),"")</f>
        <v>#REF!</v>
      </c>
      <c r="F645" s="42" t="e">
        <f>IF(LEN(VLOOKUP($A645,#REF!,5,FALSE)),IF(INDEX(#REF!,MATCH($A645,#REF!,0),2),LEFT(VLOOKUP($A645,#REF!,5,FALSE),LEN(VLOOKUP($A645,#REF!,5,FALSE))-2),CONCATENATE(LEFT(VLOOKUP($A645,#REF!,5,FALSE),LEN(VLOOKUP($A645,#REF!,5,FALSE))-2),"*")),"")</f>
        <v>#REF!</v>
      </c>
      <c r="G645" s="42" t="e">
        <f>IF(LEN(VLOOKUP($A645,#REF!,6,FALSE)),IF(INDEX(#REF!,MATCH($A645,#REF!,0),3),LEFT(VLOOKUP($A645,#REF!,6,FALSE),LEN(VLOOKUP($A645,#REF!,6,FALSE))-2),CONCATENATE(LEFT(VLOOKUP($A645,#REF!,6,FALSE),LEN(VLOOKUP($A645,#REF!,6,FALSE))-2),"*")),"")</f>
        <v>#REF!</v>
      </c>
      <c r="H645" s="43" t="e">
        <f>IF(LEN(VLOOKUP($A645,#REF!,7,FALSE)),IF(INDEX(#REF!,MATCH($A645,#REF!,0),4),LEFT(VLOOKUP($A645,#REF!,7,FALSE),LEN(VLOOKUP($A645,#REF!,7,FALSE))-2),CONCATENATE(LEFT(VLOOKUP($A645,#REF!,7,FALSE),LEN(VLOOKUP($A645,#REF!,7,FALSE))-2),"*")),"")</f>
        <v>#REF!</v>
      </c>
      <c r="I645" s="54" t="e">
        <f>IF(LEN(VLOOKUP($A645,#REF!,8,FALSE)),UPPER(RIGHT(VLOOKUP($A645,#REF!,8,FALSE),1)),"")</f>
        <v>#REF!</v>
      </c>
      <c r="J645" s="42" t="e">
        <f>IF(LEN(VLOOKUP($A645,#REF!,4,FALSE)),UPPER(RIGHT(VLOOKUP($A645,#REF!,4,FALSE),1)),"")</f>
        <v>#REF!</v>
      </c>
      <c r="K645" s="42" t="e">
        <f>IF(LEN(VLOOKUP($A645,#REF!,5,FALSE)),UPPER(RIGHT(VLOOKUP($A645,#REF!,5,FALSE),1)),"")</f>
        <v>#REF!</v>
      </c>
      <c r="L645" s="42" t="e">
        <f>IF(LEN(VLOOKUP($A645,#REF!,6,FALSE)),UPPER(RIGHT(VLOOKUP($A645,#REF!,6,FALSE),1)),"")</f>
        <v>#REF!</v>
      </c>
      <c r="M645" s="43" t="e">
        <f>IF(LEN(VLOOKUP($A645,#REF!,7,FALSE)),UPPER(RIGHT(VLOOKUP($A645,#REF!,7,FALSE),1)),"")</f>
        <v>#REF!</v>
      </c>
      <c r="N645" s="206"/>
      <c r="O645" s="206"/>
      <c r="P645" s="206"/>
      <c r="Q645" s="206"/>
      <c r="R645" s="206"/>
      <c r="S645" s="63" t="e">
        <f>HLOOKUP("Device Tree Pin Name",#REF!,MATCH($A645,#REF!,0),FALSE)</f>
        <v>#REF!</v>
      </c>
      <c r="T645" s="47" t="e">
        <f>HLOOKUP("power rail",#REF!,MATCH($A645,#REF!,0),FALSE)</f>
        <v>#REF!</v>
      </c>
      <c r="U645" s="62" t="e">
        <f>HLOOKUP("Wake Capable",#REF!,MATCH($A645,#REF!,0),FALSE)</f>
        <v>#REF!</v>
      </c>
      <c r="V645" s="62" t="e">
        <f>HLOOKUP("Strap",#REF!,MATCH($A645,#REF!,0),FALSE)</f>
        <v>#REF!</v>
      </c>
      <c r="W645" s="62"/>
      <c r="X645" s="62"/>
      <c r="Y645" s="62"/>
      <c r="Z645" s="47"/>
      <c r="AA645" s="47" t="e">
        <f>HLOOKUP("Pad type",#REF!,MATCH($A645,#REF!,0),FALSE)</f>
        <v>#REF!</v>
      </c>
      <c r="AB645" s="63"/>
      <c r="AC645" s="63" t="e">
        <f>HLOOKUP("POR Pin State",#REF!,MATCH($A645,#REF!,0),FALSE)</f>
        <v>#REF!</v>
      </c>
      <c r="AD645" s="207"/>
      <c r="AE645" s="255"/>
      <c r="AF645" s="255"/>
      <c r="AG645" s="255"/>
      <c r="AH645" s="209"/>
      <c r="AI645" s="209"/>
      <c r="AJ645" s="210"/>
      <c r="AK645" s="210"/>
      <c r="AL645" s="210"/>
      <c r="AM645" s="210"/>
      <c r="AN645" s="210"/>
      <c r="AO645" s="210"/>
      <c r="AP645" s="210"/>
      <c r="AQ645" s="258" t="s">
        <v>1499</v>
      </c>
      <c r="AR645" s="173"/>
      <c r="AS645" s="173"/>
      <c r="AT645" s="173"/>
      <c r="AU645" s="173"/>
      <c r="AV645" s="173"/>
      <c r="AW645" s="173"/>
      <c r="AX645" s="173"/>
      <c r="AY645" s="173"/>
      <c r="AZ645" s="173"/>
      <c r="BA645" s="173"/>
      <c r="BB645" s="261"/>
      <c r="BC645" s="173"/>
      <c r="BD645" s="263"/>
      <c r="BE645" s="265" t="s">
        <v>1500</v>
      </c>
      <c r="BF645" s="147" t="e">
        <f>VLOOKUP($A645,#REF!,34,FALSE)</f>
        <v>#REF!</v>
      </c>
      <c r="BG645" s="148" t="e">
        <f>VLOOKUP($A645,#REF!,22,FALSE)</f>
        <v>#REF!</v>
      </c>
      <c r="BH645" s="149"/>
    </row>
    <row r="646" s="5" customFormat="1" ht="12.95" customHeight="1" spans="1:60">
      <c r="A646" s="48" t="s">
        <v>1501</v>
      </c>
      <c r="B646" s="38" t="e">
        <f>VLOOKUP($A646,#REF!,34,FALSE)</f>
        <v>#REF!</v>
      </c>
      <c r="C646" s="39" t="str">
        <f t="shared" si="182"/>
        <v>unused_DDR_XM0_B9WCK_N</v>
      </c>
      <c r="D646" s="40" t="e">
        <f>IF(LEN(VLOOKUP($A646,#REF!,8,FALSE)),LEFT(VLOOKUP($A646,#REF!,8,FALSE),LEN(VLOOKUP($A646,#REF!,8,FALSE))-2),"")</f>
        <v>#REF!</v>
      </c>
      <c r="E646" s="41" t="e">
        <f>IF(LEN(VLOOKUP($A646,#REF!,4,FALSE)),IF(INDEX(#REF!,MATCH($A646,#REF!,0),1),LEFT(VLOOKUP($A646,#REF!,4,FALSE),LEN(VLOOKUP($A646,#REF!,4,FALSE))-2),CONCATENATE(LEFT(VLOOKUP($A646,#REF!,4,FALSE),LEN(VLOOKUP($A646,#REF!,4,FALSE))-2),"*")),"")</f>
        <v>#REF!</v>
      </c>
      <c r="F646" s="42" t="e">
        <f>IF(LEN(VLOOKUP($A646,#REF!,5,FALSE)),IF(INDEX(#REF!,MATCH($A646,#REF!,0),2),LEFT(VLOOKUP($A646,#REF!,5,FALSE),LEN(VLOOKUP($A646,#REF!,5,FALSE))-2),CONCATENATE(LEFT(VLOOKUP($A646,#REF!,5,FALSE),LEN(VLOOKUP($A646,#REF!,5,FALSE))-2),"*")),"")</f>
        <v>#REF!</v>
      </c>
      <c r="G646" s="42" t="e">
        <f>IF(LEN(VLOOKUP($A646,#REF!,6,FALSE)),IF(INDEX(#REF!,MATCH($A646,#REF!,0),3),LEFT(VLOOKUP($A646,#REF!,6,FALSE),LEN(VLOOKUP($A646,#REF!,6,FALSE))-2),CONCATENATE(LEFT(VLOOKUP($A646,#REF!,6,FALSE),LEN(VLOOKUP($A646,#REF!,6,FALSE))-2),"*")),"")</f>
        <v>#REF!</v>
      </c>
      <c r="H646" s="43" t="e">
        <f>IF(LEN(VLOOKUP($A646,#REF!,7,FALSE)),IF(INDEX(#REF!,MATCH($A646,#REF!,0),4),LEFT(VLOOKUP($A646,#REF!,7,FALSE),LEN(VLOOKUP($A646,#REF!,7,FALSE))-2),CONCATENATE(LEFT(VLOOKUP($A646,#REF!,7,FALSE),LEN(VLOOKUP($A646,#REF!,7,FALSE))-2),"*")),"")</f>
        <v>#REF!</v>
      </c>
      <c r="I646" s="54" t="e">
        <f>IF(LEN(VLOOKUP($A646,#REF!,8,FALSE)),UPPER(RIGHT(VLOOKUP($A646,#REF!,8,FALSE),1)),"")</f>
        <v>#REF!</v>
      </c>
      <c r="J646" s="42" t="e">
        <f>IF(LEN(VLOOKUP($A646,#REF!,4,FALSE)),UPPER(RIGHT(VLOOKUP($A646,#REF!,4,FALSE),1)),"")</f>
        <v>#REF!</v>
      </c>
      <c r="K646" s="42" t="e">
        <f>IF(LEN(VLOOKUP($A646,#REF!,5,FALSE)),UPPER(RIGHT(VLOOKUP($A646,#REF!,5,FALSE),1)),"")</f>
        <v>#REF!</v>
      </c>
      <c r="L646" s="42" t="e">
        <f>IF(LEN(VLOOKUP($A646,#REF!,6,FALSE)),UPPER(RIGHT(VLOOKUP($A646,#REF!,6,FALSE),1)),"")</f>
        <v>#REF!</v>
      </c>
      <c r="M646" s="43" t="e">
        <f>IF(LEN(VLOOKUP($A646,#REF!,7,FALSE)),UPPER(RIGHT(VLOOKUP($A646,#REF!,7,FALSE),1)),"")</f>
        <v>#REF!</v>
      </c>
      <c r="N646" s="206"/>
      <c r="O646" s="206"/>
      <c r="P646" s="206"/>
      <c r="Q646" s="206"/>
      <c r="R646" s="206"/>
      <c r="S646" s="63" t="e">
        <f>HLOOKUP("Device Tree Pin Name",#REF!,MATCH($A646,#REF!,0),FALSE)</f>
        <v>#REF!</v>
      </c>
      <c r="T646" s="47" t="e">
        <f>HLOOKUP("power rail",#REF!,MATCH($A646,#REF!,0),FALSE)</f>
        <v>#REF!</v>
      </c>
      <c r="U646" s="62" t="e">
        <f>HLOOKUP("Wake Capable",#REF!,MATCH($A646,#REF!,0),FALSE)</f>
        <v>#REF!</v>
      </c>
      <c r="V646" s="62" t="e">
        <f>HLOOKUP("Strap",#REF!,MATCH($A646,#REF!,0),FALSE)</f>
        <v>#REF!</v>
      </c>
      <c r="W646" s="62"/>
      <c r="X646" s="62"/>
      <c r="Y646" s="62"/>
      <c r="Z646" s="47"/>
      <c r="AA646" s="47" t="e">
        <f>HLOOKUP("Pad type",#REF!,MATCH($A646,#REF!,0),FALSE)</f>
        <v>#REF!</v>
      </c>
      <c r="AB646" s="63"/>
      <c r="AC646" s="63" t="e">
        <f>HLOOKUP("POR Pin State",#REF!,MATCH($A646,#REF!,0),FALSE)</f>
        <v>#REF!</v>
      </c>
      <c r="AD646" s="207"/>
      <c r="AE646" s="208"/>
      <c r="AF646" s="208"/>
      <c r="AG646" s="208"/>
      <c r="AH646" s="209"/>
      <c r="AI646" s="209"/>
      <c r="AJ646" s="210"/>
      <c r="AK646" s="210"/>
      <c r="AL646" s="210"/>
      <c r="AM646" s="210"/>
      <c r="AN646" s="210"/>
      <c r="AO646" s="210"/>
      <c r="AP646" s="210"/>
      <c r="AQ646" s="259" t="s">
        <v>1501</v>
      </c>
      <c r="AR646" s="173"/>
      <c r="AS646" s="173"/>
      <c r="AT646" s="173"/>
      <c r="AU646" s="173"/>
      <c r="AV646" s="173"/>
      <c r="AW646" s="173"/>
      <c r="AX646" s="173"/>
      <c r="AY646" s="173"/>
      <c r="AZ646" s="173"/>
      <c r="BA646" s="173"/>
      <c r="BB646" s="261"/>
      <c r="BC646" s="173"/>
      <c r="BD646" s="264"/>
      <c r="BE646" s="252" t="s">
        <v>1502</v>
      </c>
      <c r="BF646" s="147" t="e">
        <f>VLOOKUP($A646,#REF!,34,FALSE)</f>
        <v>#REF!</v>
      </c>
      <c r="BG646" s="148" t="e">
        <f>VLOOKUP($A646,#REF!,22,FALSE)</f>
        <v>#REF!</v>
      </c>
      <c r="BH646" s="149"/>
    </row>
    <row r="647" s="5" customFormat="1" ht="12.95" customHeight="1" spans="1:60">
      <c r="A647" s="48" t="s">
        <v>1503</v>
      </c>
      <c r="B647" s="38" t="e">
        <f>VLOOKUP($A647,#REF!,34,FALSE)</f>
        <v>#REF!</v>
      </c>
      <c r="C647" s="39" t="str">
        <f t="shared" si="182"/>
        <v>unused_DDR_XM0_B9RDQS_P</v>
      </c>
      <c r="D647" s="40" t="e">
        <f>IF(LEN(VLOOKUP($A647,#REF!,8,FALSE)),LEFT(VLOOKUP($A647,#REF!,8,FALSE),LEN(VLOOKUP($A647,#REF!,8,FALSE))-2),"")</f>
        <v>#REF!</v>
      </c>
      <c r="E647" s="41" t="e">
        <f>IF(LEN(VLOOKUP($A647,#REF!,4,FALSE)),IF(INDEX(#REF!,MATCH($A647,#REF!,0),1),LEFT(VLOOKUP($A647,#REF!,4,FALSE),LEN(VLOOKUP($A647,#REF!,4,FALSE))-2),CONCATENATE(LEFT(VLOOKUP($A647,#REF!,4,FALSE),LEN(VLOOKUP($A647,#REF!,4,FALSE))-2),"*")),"")</f>
        <v>#REF!</v>
      </c>
      <c r="F647" s="42" t="e">
        <f>IF(LEN(VLOOKUP($A647,#REF!,5,FALSE)),IF(INDEX(#REF!,MATCH($A647,#REF!,0),2),LEFT(VLOOKUP($A647,#REF!,5,FALSE),LEN(VLOOKUP($A647,#REF!,5,FALSE))-2),CONCATENATE(LEFT(VLOOKUP($A647,#REF!,5,FALSE),LEN(VLOOKUP($A647,#REF!,5,FALSE))-2),"*")),"")</f>
        <v>#REF!</v>
      </c>
      <c r="G647" s="42" t="e">
        <f>IF(LEN(VLOOKUP($A647,#REF!,6,FALSE)),IF(INDEX(#REF!,MATCH($A647,#REF!,0),3),LEFT(VLOOKUP($A647,#REF!,6,FALSE),LEN(VLOOKUP($A647,#REF!,6,FALSE))-2),CONCATENATE(LEFT(VLOOKUP($A647,#REF!,6,FALSE),LEN(VLOOKUP($A647,#REF!,6,FALSE))-2),"*")),"")</f>
        <v>#REF!</v>
      </c>
      <c r="H647" s="43" t="e">
        <f>IF(LEN(VLOOKUP($A647,#REF!,7,FALSE)),IF(INDEX(#REF!,MATCH($A647,#REF!,0),4),LEFT(VLOOKUP($A647,#REF!,7,FALSE),LEN(VLOOKUP($A647,#REF!,7,FALSE))-2),CONCATENATE(LEFT(VLOOKUP($A647,#REF!,7,FALSE),LEN(VLOOKUP($A647,#REF!,7,FALSE))-2),"*")),"")</f>
        <v>#REF!</v>
      </c>
      <c r="I647" s="54" t="e">
        <f>IF(LEN(VLOOKUP($A647,#REF!,8,FALSE)),UPPER(RIGHT(VLOOKUP($A647,#REF!,8,FALSE),1)),"")</f>
        <v>#REF!</v>
      </c>
      <c r="J647" s="42" t="e">
        <f>IF(LEN(VLOOKUP($A647,#REF!,4,FALSE)),UPPER(RIGHT(VLOOKUP($A647,#REF!,4,FALSE),1)),"")</f>
        <v>#REF!</v>
      </c>
      <c r="K647" s="42" t="e">
        <f>IF(LEN(VLOOKUP($A647,#REF!,5,FALSE)),UPPER(RIGHT(VLOOKUP($A647,#REF!,5,FALSE),1)),"")</f>
        <v>#REF!</v>
      </c>
      <c r="L647" s="42" t="e">
        <f>IF(LEN(VLOOKUP($A647,#REF!,6,FALSE)),UPPER(RIGHT(VLOOKUP($A647,#REF!,6,FALSE),1)),"")</f>
        <v>#REF!</v>
      </c>
      <c r="M647" s="43" t="e">
        <f>IF(LEN(VLOOKUP($A647,#REF!,7,FALSE)),UPPER(RIGHT(VLOOKUP($A647,#REF!,7,FALSE),1)),"")</f>
        <v>#REF!</v>
      </c>
      <c r="N647" s="206"/>
      <c r="O647" s="206"/>
      <c r="P647" s="206"/>
      <c r="Q647" s="206"/>
      <c r="R647" s="206"/>
      <c r="S647" s="63" t="e">
        <f>HLOOKUP("Device Tree Pin Name",#REF!,MATCH($A647,#REF!,0),FALSE)</f>
        <v>#REF!</v>
      </c>
      <c r="T647" s="47" t="e">
        <f>HLOOKUP("power rail",#REF!,MATCH($A647,#REF!,0),FALSE)</f>
        <v>#REF!</v>
      </c>
      <c r="U647" s="62" t="e">
        <f>HLOOKUP("Wake Capable",#REF!,MATCH($A647,#REF!,0),FALSE)</f>
        <v>#REF!</v>
      </c>
      <c r="V647" s="62" t="e">
        <f>HLOOKUP("Strap",#REF!,MATCH($A647,#REF!,0),FALSE)</f>
        <v>#REF!</v>
      </c>
      <c r="W647" s="62"/>
      <c r="X647" s="62"/>
      <c r="Y647" s="62"/>
      <c r="Z647" s="47"/>
      <c r="AA647" s="47" t="e">
        <f>HLOOKUP("Pad type",#REF!,MATCH($A647,#REF!,0),FALSE)</f>
        <v>#REF!</v>
      </c>
      <c r="AB647" s="63"/>
      <c r="AC647" s="63" t="e">
        <f>HLOOKUP("POR Pin State",#REF!,MATCH($A647,#REF!,0),FALSE)</f>
        <v>#REF!</v>
      </c>
      <c r="AD647" s="207"/>
      <c r="AE647" s="208"/>
      <c r="AF647" s="208"/>
      <c r="AG647" s="208"/>
      <c r="AH647" s="209"/>
      <c r="AI647" s="209"/>
      <c r="AJ647" s="210"/>
      <c r="AK647" s="210"/>
      <c r="AL647" s="210"/>
      <c r="AM647" s="210"/>
      <c r="AN647" s="210"/>
      <c r="AO647" s="210"/>
      <c r="AP647" s="210"/>
      <c r="AQ647" s="215" t="s">
        <v>1503</v>
      </c>
      <c r="AR647" s="105"/>
      <c r="AS647" s="105"/>
      <c r="AT647" s="105"/>
      <c r="AU647" s="105"/>
      <c r="AV647" s="105"/>
      <c r="AW647" s="105"/>
      <c r="AX647" s="105"/>
      <c r="AY647" s="105"/>
      <c r="AZ647" s="105"/>
      <c r="BA647" s="105"/>
      <c r="BB647" s="218"/>
      <c r="BC647" s="105"/>
      <c r="BD647" s="250"/>
      <c r="BE647" s="252" t="s">
        <v>1504</v>
      </c>
      <c r="BF647" s="147" t="e">
        <f>VLOOKUP($A647,#REF!,34,FALSE)</f>
        <v>#REF!</v>
      </c>
      <c r="BG647" s="148" t="e">
        <f>VLOOKUP($A647,#REF!,22,FALSE)</f>
        <v>#REF!</v>
      </c>
      <c r="BH647" s="149"/>
    </row>
    <row r="648" s="5" customFormat="1" ht="12.95" customHeight="1" spans="1:60">
      <c r="A648" s="48" t="s">
        <v>1505</v>
      </c>
      <c r="B648" s="38" t="e">
        <f>VLOOKUP($A648,#REF!,34,FALSE)</f>
        <v>#REF!</v>
      </c>
      <c r="C648" s="39" t="str">
        <f t="shared" si="182"/>
        <v>unused_DDR_XM0_B9RDQS_N</v>
      </c>
      <c r="D648" s="40" t="e">
        <f>IF(LEN(VLOOKUP($A648,#REF!,8,FALSE)),LEFT(VLOOKUP($A648,#REF!,8,FALSE),LEN(VLOOKUP($A648,#REF!,8,FALSE))-2),"")</f>
        <v>#REF!</v>
      </c>
      <c r="E648" s="41" t="e">
        <f>IF(LEN(VLOOKUP($A648,#REF!,4,FALSE)),IF(INDEX(#REF!,MATCH($A648,#REF!,0),1),LEFT(VLOOKUP($A648,#REF!,4,FALSE),LEN(VLOOKUP($A648,#REF!,4,FALSE))-2),CONCATENATE(LEFT(VLOOKUP($A648,#REF!,4,FALSE),LEN(VLOOKUP($A648,#REF!,4,FALSE))-2),"*")),"")</f>
        <v>#REF!</v>
      </c>
      <c r="F648" s="42" t="e">
        <f>IF(LEN(VLOOKUP($A648,#REF!,5,FALSE)),IF(INDEX(#REF!,MATCH($A648,#REF!,0),2),LEFT(VLOOKUP($A648,#REF!,5,FALSE),LEN(VLOOKUP($A648,#REF!,5,FALSE))-2),CONCATENATE(LEFT(VLOOKUP($A648,#REF!,5,FALSE),LEN(VLOOKUP($A648,#REF!,5,FALSE))-2),"*")),"")</f>
        <v>#REF!</v>
      </c>
      <c r="G648" s="42" t="e">
        <f>IF(LEN(VLOOKUP($A648,#REF!,6,FALSE)),IF(INDEX(#REF!,MATCH($A648,#REF!,0),3),LEFT(VLOOKUP($A648,#REF!,6,FALSE),LEN(VLOOKUP($A648,#REF!,6,FALSE))-2),CONCATENATE(LEFT(VLOOKUP($A648,#REF!,6,FALSE),LEN(VLOOKUP($A648,#REF!,6,FALSE))-2),"*")),"")</f>
        <v>#REF!</v>
      </c>
      <c r="H648" s="43" t="e">
        <f>IF(LEN(VLOOKUP($A648,#REF!,7,FALSE)),IF(INDEX(#REF!,MATCH($A648,#REF!,0),4),LEFT(VLOOKUP($A648,#REF!,7,FALSE),LEN(VLOOKUP($A648,#REF!,7,FALSE))-2),CONCATENATE(LEFT(VLOOKUP($A648,#REF!,7,FALSE),LEN(VLOOKUP($A648,#REF!,7,FALSE))-2),"*")),"")</f>
        <v>#REF!</v>
      </c>
      <c r="I648" s="54" t="e">
        <f>IF(LEN(VLOOKUP($A648,#REF!,8,FALSE)),UPPER(RIGHT(VLOOKUP($A648,#REF!,8,FALSE),1)),"")</f>
        <v>#REF!</v>
      </c>
      <c r="J648" s="42" t="e">
        <f>IF(LEN(VLOOKUP($A648,#REF!,4,FALSE)),UPPER(RIGHT(VLOOKUP($A648,#REF!,4,FALSE),1)),"")</f>
        <v>#REF!</v>
      </c>
      <c r="K648" s="42" t="e">
        <f>IF(LEN(VLOOKUP($A648,#REF!,5,FALSE)),UPPER(RIGHT(VLOOKUP($A648,#REF!,5,FALSE),1)),"")</f>
        <v>#REF!</v>
      </c>
      <c r="L648" s="42" t="e">
        <f>IF(LEN(VLOOKUP($A648,#REF!,6,FALSE)),UPPER(RIGHT(VLOOKUP($A648,#REF!,6,FALSE),1)),"")</f>
        <v>#REF!</v>
      </c>
      <c r="M648" s="43" t="e">
        <f>IF(LEN(VLOOKUP($A648,#REF!,7,FALSE)),UPPER(RIGHT(VLOOKUP($A648,#REF!,7,FALSE),1)),"")</f>
        <v>#REF!</v>
      </c>
      <c r="N648" s="206"/>
      <c r="O648" s="206"/>
      <c r="P648" s="206"/>
      <c r="Q648" s="206"/>
      <c r="R648" s="206"/>
      <c r="S648" s="63" t="e">
        <f>HLOOKUP("Device Tree Pin Name",#REF!,MATCH($A648,#REF!,0),FALSE)</f>
        <v>#REF!</v>
      </c>
      <c r="T648" s="47" t="e">
        <f>HLOOKUP("power rail",#REF!,MATCH($A648,#REF!,0),FALSE)</f>
        <v>#REF!</v>
      </c>
      <c r="U648" s="62" t="e">
        <f>HLOOKUP("Wake Capable",#REF!,MATCH($A648,#REF!,0),FALSE)</f>
        <v>#REF!</v>
      </c>
      <c r="V648" s="62" t="e">
        <f>HLOOKUP("Strap",#REF!,MATCH($A648,#REF!,0),FALSE)</f>
        <v>#REF!</v>
      </c>
      <c r="W648" s="62"/>
      <c r="X648" s="62"/>
      <c r="Y648" s="62"/>
      <c r="Z648" s="47"/>
      <c r="AA648" s="47" t="e">
        <f>HLOOKUP("Pad type",#REF!,MATCH($A648,#REF!,0),FALSE)</f>
        <v>#REF!</v>
      </c>
      <c r="AB648" s="63"/>
      <c r="AC648" s="63" t="e">
        <f>HLOOKUP("POR Pin State",#REF!,MATCH($A648,#REF!,0),FALSE)</f>
        <v>#REF!</v>
      </c>
      <c r="AD648" s="207"/>
      <c r="AE648" s="208"/>
      <c r="AF648" s="208"/>
      <c r="AG648" s="208"/>
      <c r="AH648" s="209"/>
      <c r="AI648" s="209"/>
      <c r="AJ648" s="210"/>
      <c r="AK648" s="210"/>
      <c r="AL648" s="210"/>
      <c r="AM648" s="210"/>
      <c r="AN648" s="210"/>
      <c r="AO648" s="210"/>
      <c r="AP648" s="210"/>
      <c r="AQ648" s="215" t="s">
        <v>1505</v>
      </c>
      <c r="AR648" s="105"/>
      <c r="AS648" s="105"/>
      <c r="AT648" s="105"/>
      <c r="AU648" s="105"/>
      <c r="AV648" s="105"/>
      <c r="AW648" s="105"/>
      <c r="AX648" s="105"/>
      <c r="AY648" s="105"/>
      <c r="AZ648" s="105"/>
      <c r="BA648" s="105"/>
      <c r="BB648" s="218"/>
      <c r="BC648" s="105"/>
      <c r="BD648" s="250"/>
      <c r="BE648" s="252" t="s">
        <v>1506</v>
      </c>
      <c r="BF648" s="147" t="e">
        <f>VLOOKUP($A648,#REF!,34,FALSE)</f>
        <v>#REF!</v>
      </c>
      <c r="BG648" s="148" t="e">
        <f>VLOOKUP($A648,#REF!,22,FALSE)</f>
        <v>#REF!</v>
      </c>
      <c r="BH648" s="149"/>
    </row>
    <row r="649" s="5" customFormat="1" ht="18.75" customHeight="1" spans="1:60">
      <c r="A649" s="32" t="s">
        <v>1507</v>
      </c>
      <c r="B649" s="32" t="s">
        <v>1117</v>
      </c>
      <c r="C649" s="206"/>
      <c r="D649" s="206"/>
      <c r="E649" s="206"/>
      <c r="F649" s="206"/>
      <c r="G649" s="206"/>
      <c r="H649" s="206"/>
      <c r="I649" s="206"/>
      <c r="J649" s="206"/>
      <c r="K649" s="206"/>
      <c r="L649" s="206"/>
      <c r="M649" s="206"/>
      <c r="N649" s="206"/>
      <c r="O649" s="206"/>
      <c r="P649" s="206"/>
      <c r="Q649" s="206"/>
      <c r="R649" s="206"/>
      <c r="S649" s="206"/>
      <c r="T649" s="206"/>
      <c r="U649" s="206"/>
      <c r="V649" s="206"/>
      <c r="W649" s="206"/>
      <c r="X649" s="206"/>
      <c r="Y649" s="206"/>
      <c r="Z649" s="206"/>
      <c r="AA649" s="206"/>
      <c r="AB649" s="206"/>
      <c r="AC649" s="206"/>
      <c r="AD649" s="206"/>
      <c r="AE649" s="206"/>
      <c r="AF649" s="206"/>
      <c r="AG649" s="206"/>
      <c r="AH649" s="206"/>
      <c r="AI649" s="206"/>
      <c r="AJ649" s="206"/>
      <c r="AK649" s="206"/>
      <c r="AL649" s="206"/>
      <c r="AM649" s="206"/>
      <c r="AN649" s="206"/>
      <c r="AO649" s="206"/>
      <c r="AP649" s="206"/>
      <c r="AQ649" s="218"/>
      <c r="AR649" s="260"/>
      <c r="AS649" s="260"/>
      <c r="AT649" s="260"/>
      <c r="AU649" s="260"/>
      <c r="AV649" s="260"/>
      <c r="AW649" s="260"/>
      <c r="AX649" s="260"/>
      <c r="AY649" s="260"/>
      <c r="AZ649" s="260"/>
      <c r="BA649" s="260"/>
      <c r="BB649" s="260"/>
      <c r="BC649" s="400" t="s">
        <v>1118</v>
      </c>
      <c r="BD649" s="218"/>
      <c r="BE649" s="251" t="s">
        <v>1507</v>
      </c>
      <c r="BF649" s="251" t="s">
        <v>1117</v>
      </c>
      <c r="BG649" s="32"/>
      <c r="BH649" s="266"/>
    </row>
    <row r="650" s="5" customFormat="1" ht="12.95" customHeight="1" spans="1:60">
      <c r="A650" s="48" t="s">
        <v>1508</v>
      </c>
      <c r="B650" s="38" t="e">
        <f>VLOOKUP($A650,#REF!,34,FALSE)</f>
        <v>#REF!</v>
      </c>
      <c r="C650" s="39" t="str">
        <f t="shared" si="182"/>
        <v>unused_DDR_XM1_B0D0</v>
      </c>
      <c r="D650" s="40" t="e">
        <f>IF(LEN(VLOOKUP($A650,#REF!,8,FALSE)),LEFT(VLOOKUP($A650,#REF!,8,FALSE),LEN(VLOOKUP($A650,#REF!,8,FALSE))-2),"")</f>
        <v>#REF!</v>
      </c>
      <c r="E650" s="41" t="e">
        <f>IF(LEN(VLOOKUP($A650,#REF!,4,FALSE)),IF(INDEX(#REF!,MATCH($A650,#REF!,0),1),LEFT(VLOOKUP($A650,#REF!,4,FALSE),LEN(VLOOKUP($A650,#REF!,4,FALSE))-2),CONCATENATE(LEFT(VLOOKUP($A650,#REF!,4,FALSE),LEN(VLOOKUP($A650,#REF!,4,FALSE))-2),"*")),"")</f>
        <v>#REF!</v>
      </c>
      <c r="F650" s="42" t="e">
        <f>IF(LEN(VLOOKUP($A650,#REF!,5,FALSE)),IF(INDEX(#REF!,MATCH($A650,#REF!,0),2),LEFT(VLOOKUP($A650,#REF!,5,FALSE),LEN(VLOOKUP($A650,#REF!,5,FALSE))-2),CONCATENATE(LEFT(VLOOKUP($A650,#REF!,5,FALSE),LEN(VLOOKUP($A650,#REF!,5,FALSE))-2),"*")),"")</f>
        <v>#REF!</v>
      </c>
      <c r="G650" s="42" t="e">
        <f>IF(LEN(VLOOKUP($A650,#REF!,6,FALSE)),IF(INDEX(#REF!,MATCH($A650,#REF!,0),3),LEFT(VLOOKUP($A650,#REF!,6,FALSE),LEN(VLOOKUP($A650,#REF!,6,FALSE))-2),CONCATENATE(LEFT(VLOOKUP($A650,#REF!,6,FALSE),LEN(VLOOKUP($A650,#REF!,6,FALSE))-2),"*")),"")</f>
        <v>#REF!</v>
      </c>
      <c r="H650" s="43" t="e">
        <f>IF(LEN(VLOOKUP($A650,#REF!,7,FALSE)),IF(INDEX(#REF!,MATCH($A650,#REF!,0),4),LEFT(VLOOKUP($A650,#REF!,7,FALSE),LEN(VLOOKUP($A650,#REF!,7,FALSE))-2),CONCATENATE(LEFT(VLOOKUP($A650,#REF!,7,FALSE),LEN(VLOOKUP($A650,#REF!,7,FALSE))-2),"*")),"")</f>
        <v>#REF!</v>
      </c>
      <c r="I650" s="54" t="e">
        <f>IF(LEN(VLOOKUP($A650,#REF!,8,FALSE)),UPPER(RIGHT(VLOOKUP($A650,#REF!,8,FALSE),1)),"")</f>
        <v>#REF!</v>
      </c>
      <c r="J650" s="42" t="e">
        <f>IF(LEN(VLOOKUP($A650,#REF!,4,FALSE)),UPPER(RIGHT(VLOOKUP($A650,#REF!,4,FALSE),1)),"")</f>
        <v>#REF!</v>
      </c>
      <c r="K650" s="42" t="e">
        <f>IF(LEN(VLOOKUP($A650,#REF!,5,FALSE)),UPPER(RIGHT(VLOOKUP($A650,#REF!,5,FALSE),1)),"")</f>
        <v>#REF!</v>
      </c>
      <c r="L650" s="42" t="e">
        <f>IF(LEN(VLOOKUP($A650,#REF!,6,FALSE)),UPPER(RIGHT(VLOOKUP($A650,#REF!,6,FALSE),1)),"")</f>
        <v>#REF!</v>
      </c>
      <c r="M650" s="43" t="e">
        <f>IF(LEN(VLOOKUP($A650,#REF!,7,FALSE)),UPPER(RIGHT(VLOOKUP($A650,#REF!,7,FALSE),1)),"")</f>
        <v>#REF!</v>
      </c>
      <c r="N650" s="206"/>
      <c r="O650" s="206"/>
      <c r="P650" s="206"/>
      <c r="Q650" s="206"/>
      <c r="R650" s="206"/>
      <c r="S650" s="63" t="e">
        <f>HLOOKUP("Device Tree Pin Name",#REF!,MATCH($A650,#REF!,0),FALSE)</f>
        <v>#REF!</v>
      </c>
      <c r="T650" s="47" t="e">
        <f>HLOOKUP("power rail",#REF!,MATCH($A650,#REF!,0),FALSE)</f>
        <v>#REF!</v>
      </c>
      <c r="U650" s="62" t="e">
        <f>HLOOKUP("Wake Capable",#REF!,MATCH($A650,#REF!,0),FALSE)</f>
        <v>#REF!</v>
      </c>
      <c r="V650" s="62" t="e">
        <f>HLOOKUP("Strap",#REF!,MATCH($A650,#REF!,0),FALSE)</f>
        <v>#REF!</v>
      </c>
      <c r="W650" s="62"/>
      <c r="X650" s="62"/>
      <c r="Y650" s="62"/>
      <c r="Z650" s="47"/>
      <c r="AA650" s="47" t="e">
        <f>HLOOKUP("Pad type",#REF!,MATCH($A650,#REF!,0),FALSE)</f>
        <v>#REF!</v>
      </c>
      <c r="AB650" s="63"/>
      <c r="AC650" s="63" t="e">
        <f>HLOOKUP("POR Pin State",#REF!,MATCH($A650,#REF!,0),FALSE)</f>
        <v>#REF!</v>
      </c>
      <c r="AD650" s="207"/>
      <c r="AE650" s="208"/>
      <c r="AF650" s="208"/>
      <c r="AG650" s="208"/>
      <c r="AH650" s="209"/>
      <c r="AI650" s="209"/>
      <c r="AJ650" s="210"/>
      <c r="AK650" s="210"/>
      <c r="AL650" s="210"/>
      <c r="AM650" s="210"/>
      <c r="AN650" s="210"/>
      <c r="AO650" s="210"/>
      <c r="AP650" s="210"/>
      <c r="AQ650" s="215" t="s">
        <v>1509</v>
      </c>
      <c r="AR650" s="105"/>
      <c r="AS650" s="105"/>
      <c r="AT650" s="105"/>
      <c r="AU650" s="105"/>
      <c r="AV650" s="105"/>
      <c r="AW650" s="105"/>
      <c r="AX650" s="105"/>
      <c r="AY650" s="105"/>
      <c r="AZ650" s="105"/>
      <c r="BA650" s="105"/>
      <c r="BB650" s="218"/>
      <c r="BC650" s="105"/>
      <c r="BD650" s="250"/>
      <c r="BE650" s="252" t="s">
        <v>1510</v>
      </c>
      <c r="BF650" s="147" t="e">
        <f>VLOOKUP($A650,#REF!,34,FALSE)</f>
        <v>#REF!</v>
      </c>
      <c r="BG650" s="148" t="e">
        <f>VLOOKUP($A650,#REF!,22,FALSE)</f>
        <v>#REF!</v>
      </c>
      <c r="BH650" s="149"/>
    </row>
    <row r="651" s="5" customFormat="1" ht="12.95" customHeight="1" spans="1:60">
      <c r="A651" s="48" t="s">
        <v>1511</v>
      </c>
      <c r="B651" s="38" t="e">
        <f>VLOOKUP($A651,#REF!,34,FALSE)</f>
        <v>#REF!</v>
      </c>
      <c r="C651" s="39" t="str">
        <f t="shared" si="182"/>
        <v>unused_DDR_XM1_B0D1</v>
      </c>
      <c r="D651" s="40" t="e">
        <f>IF(LEN(VLOOKUP($A651,#REF!,8,FALSE)),LEFT(VLOOKUP($A651,#REF!,8,FALSE),LEN(VLOOKUP($A651,#REF!,8,FALSE))-2),"")</f>
        <v>#REF!</v>
      </c>
      <c r="E651" s="41" t="e">
        <f>IF(LEN(VLOOKUP($A651,#REF!,4,FALSE)),IF(INDEX(#REF!,MATCH($A651,#REF!,0),1),LEFT(VLOOKUP($A651,#REF!,4,FALSE),LEN(VLOOKUP($A651,#REF!,4,FALSE))-2),CONCATENATE(LEFT(VLOOKUP($A651,#REF!,4,FALSE),LEN(VLOOKUP($A651,#REF!,4,FALSE))-2),"*")),"")</f>
        <v>#REF!</v>
      </c>
      <c r="F651" s="42" t="e">
        <f>IF(LEN(VLOOKUP($A651,#REF!,5,FALSE)),IF(INDEX(#REF!,MATCH($A651,#REF!,0),2),LEFT(VLOOKUP($A651,#REF!,5,FALSE),LEN(VLOOKUP($A651,#REF!,5,FALSE))-2),CONCATENATE(LEFT(VLOOKUP($A651,#REF!,5,FALSE),LEN(VLOOKUP($A651,#REF!,5,FALSE))-2),"*")),"")</f>
        <v>#REF!</v>
      </c>
      <c r="G651" s="42" t="e">
        <f>IF(LEN(VLOOKUP($A651,#REF!,6,FALSE)),IF(INDEX(#REF!,MATCH($A651,#REF!,0),3),LEFT(VLOOKUP($A651,#REF!,6,FALSE),LEN(VLOOKUP($A651,#REF!,6,FALSE))-2),CONCATENATE(LEFT(VLOOKUP($A651,#REF!,6,FALSE),LEN(VLOOKUP($A651,#REF!,6,FALSE))-2),"*")),"")</f>
        <v>#REF!</v>
      </c>
      <c r="H651" s="43" t="e">
        <f>IF(LEN(VLOOKUP($A651,#REF!,7,FALSE)),IF(INDEX(#REF!,MATCH($A651,#REF!,0),4),LEFT(VLOOKUP($A651,#REF!,7,FALSE),LEN(VLOOKUP($A651,#REF!,7,FALSE))-2),CONCATENATE(LEFT(VLOOKUP($A651,#REF!,7,FALSE),LEN(VLOOKUP($A651,#REF!,7,FALSE))-2),"*")),"")</f>
        <v>#REF!</v>
      </c>
      <c r="I651" s="54" t="e">
        <f>IF(LEN(VLOOKUP($A651,#REF!,8,FALSE)),UPPER(RIGHT(VLOOKUP($A651,#REF!,8,FALSE),1)),"")</f>
        <v>#REF!</v>
      </c>
      <c r="J651" s="42" t="e">
        <f>IF(LEN(VLOOKUP($A651,#REF!,4,FALSE)),UPPER(RIGHT(VLOOKUP($A651,#REF!,4,FALSE),1)),"")</f>
        <v>#REF!</v>
      </c>
      <c r="K651" s="42" t="e">
        <f>IF(LEN(VLOOKUP($A651,#REF!,5,FALSE)),UPPER(RIGHT(VLOOKUP($A651,#REF!,5,FALSE),1)),"")</f>
        <v>#REF!</v>
      </c>
      <c r="L651" s="42" t="e">
        <f>IF(LEN(VLOOKUP($A651,#REF!,6,FALSE)),UPPER(RIGHT(VLOOKUP($A651,#REF!,6,FALSE),1)),"")</f>
        <v>#REF!</v>
      </c>
      <c r="M651" s="43" t="e">
        <f>IF(LEN(VLOOKUP($A651,#REF!,7,FALSE)),UPPER(RIGHT(VLOOKUP($A651,#REF!,7,FALSE),1)),"")</f>
        <v>#REF!</v>
      </c>
      <c r="N651" s="206"/>
      <c r="O651" s="206"/>
      <c r="P651" s="206"/>
      <c r="Q651" s="206"/>
      <c r="R651" s="206"/>
      <c r="S651" s="63" t="e">
        <f>HLOOKUP("Device Tree Pin Name",#REF!,MATCH($A651,#REF!,0),FALSE)</f>
        <v>#REF!</v>
      </c>
      <c r="T651" s="47" t="e">
        <f>HLOOKUP("power rail",#REF!,MATCH($A651,#REF!,0),FALSE)</f>
        <v>#REF!</v>
      </c>
      <c r="U651" s="62" t="e">
        <f>HLOOKUP("Wake Capable",#REF!,MATCH($A651,#REF!,0),FALSE)</f>
        <v>#REF!</v>
      </c>
      <c r="V651" s="62" t="e">
        <f>HLOOKUP("Strap",#REF!,MATCH($A651,#REF!,0),FALSE)</f>
        <v>#REF!</v>
      </c>
      <c r="W651" s="62"/>
      <c r="X651" s="62"/>
      <c r="Y651" s="62"/>
      <c r="Z651" s="47"/>
      <c r="AA651" s="47" t="e">
        <f>HLOOKUP("Pad type",#REF!,MATCH($A651,#REF!,0),FALSE)</f>
        <v>#REF!</v>
      </c>
      <c r="AB651" s="63"/>
      <c r="AC651" s="63" t="e">
        <f>HLOOKUP("POR Pin State",#REF!,MATCH($A651,#REF!,0),FALSE)</f>
        <v>#REF!</v>
      </c>
      <c r="AD651" s="207"/>
      <c r="AE651" s="208"/>
      <c r="AF651" s="208"/>
      <c r="AG651" s="208"/>
      <c r="AH651" s="209"/>
      <c r="AI651" s="209"/>
      <c r="AJ651" s="210"/>
      <c r="AK651" s="210"/>
      <c r="AL651" s="210"/>
      <c r="AM651" s="210"/>
      <c r="AN651" s="210"/>
      <c r="AO651" s="210"/>
      <c r="AP651" s="210"/>
      <c r="AQ651" s="215" t="s">
        <v>1512</v>
      </c>
      <c r="AR651" s="105"/>
      <c r="AS651" s="105"/>
      <c r="AT651" s="105"/>
      <c r="AU651" s="105"/>
      <c r="AV651" s="105"/>
      <c r="AW651" s="105"/>
      <c r="AX651" s="105"/>
      <c r="AY651" s="105"/>
      <c r="AZ651" s="105"/>
      <c r="BA651" s="105"/>
      <c r="BB651" s="218"/>
      <c r="BC651" s="105"/>
      <c r="BD651" s="250"/>
      <c r="BE651" s="252" t="s">
        <v>1513</v>
      </c>
      <c r="BF651" s="147" t="e">
        <f>VLOOKUP($A651,#REF!,34,FALSE)</f>
        <v>#REF!</v>
      </c>
      <c r="BG651" s="148" t="e">
        <f>VLOOKUP($A651,#REF!,22,FALSE)</f>
        <v>#REF!</v>
      </c>
      <c r="BH651" s="149"/>
    </row>
    <row r="652" s="5" customFormat="1" ht="12.95" customHeight="1" spans="1:60">
      <c r="A652" s="48" t="s">
        <v>1514</v>
      </c>
      <c r="B652" s="38" t="e">
        <f>VLOOKUP($A652,#REF!,34,FALSE)</f>
        <v>#REF!</v>
      </c>
      <c r="C652" s="39" t="str">
        <f t="shared" si="182"/>
        <v>unused_DDR_XM1_B0D2</v>
      </c>
      <c r="D652" s="40" t="e">
        <f>IF(LEN(VLOOKUP($A652,#REF!,8,FALSE)),LEFT(VLOOKUP($A652,#REF!,8,FALSE),LEN(VLOOKUP($A652,#REF!,8,FALSE))-2),"")</f>
        <v>#REF!</v>
      </c>
      <c r="E652" s="41" t="e">
        <f>IF(LEN(VLOOKUP($A652,#REF!,4,FALSE)),IF(INDEX(#REF!,MATCH($A652,#REF!,0),1),LEFT(VLOOKUP($A652,#REF!,4,FALSE),LEN(VLOOKUP($A652,#REF!,4,FALSE))-2),CONCATENATE(LEFT(VLOOKUP($A652,#REF!,4,FALSE),LEN(VLOOKUP($A652,#REF!,4,FALSE))-2),"*")),"")</f>
        <v>#REF!</v>
      </c>
      <c r="F652" s="42" t="e">
        <f>IF(LEN(VLOOKUP($A652,#REF!,5,FALSE)),IF(INDEX(#REF!,MATCH($A652,#REF!,0),2),LEFT(VLOOKUP($A652,#REF!,5,FALSE),LEN(VLOOKUP($A652,#REF!,5,FALSE))-2),CONCATENATE(LEFT(VLOOKUP($A652,#REF!,5,FALSE),LEN(VLOOKUP($A652,#REF!,5,FALSE))-2),"*")),"")</f>
        <v>#REF!</v>
      </c>
      <c r="G652" s="42" t="e">
        <f>IF(LEN(VLOOKUP($A652,#REF!,6,FALSE)),IF(INDEX(#REF!,MATCH($A652,#REF!,0),3),LEFT(VLOOKUP($A652,#REF!,6,FALSE),LEN(VLOOKUP($A652,#REF!,6,FALSE))-2),CONCATENATE(LEFT(VLOOKUP($A652,#REF!,6,FALSE),LEN(VLOOKUP($A652,#REF!,6,FALSE))-2),"*")),"")</f>
        <v>#REF!</v>
      </c>
      <c r="H652" s="43" t="e">
        <f>IF(LEN(VLOOKUP($A652,#REF!,7,FALSE)),IF(INDEX(#REF!,MATCH($A652,#REF!,0),4),LEFT(VLOOKUP($A652,#REF!,7,FALSE),LEN(VLOOKUP($A652,#REF!,7,FALSE))-2),CONCATENATE(LEFT(VLOOKUP($A652,#REF!,7,FALSE),LEN(VLOOKUP($A652,#REF!,7,FALSE))-2),"*")),"")</f>
        <v>#REF!</v>
      </c>
      <c r="I652" s="54" t="e">
        <f>IF(LEN(VLOOKUP($A652,#REF!,8,FALSE)),UPPER(RIGHT(VLOOKUP($A652,#REF!,8,FALSE),1)),"")</f>
        <v>#REF!</v>
      </c>
      <c r="J652" s="42" t="e">
        <f>IF(LEN(VLOOKUP($A652,#REF!,4,FALSE)),UPPER(RIGHT(VLOOKUP($A652,#REF!,4,FALSE),1)),"")</f>
        <v>#REF!</v>
      </c>
      <c r="K652" s="42" t="e">
        <f>IF(LEN(VLOOKUP($A652,#REF!,5,FALSE)),UPPER(RIGHT(VLOOKUP($A652,#REF!,5,FALSE),1)),"")</f>
        <v>#REF!</v>
      </c>
      <c r="L652" s="42" t="e">
        <f>IF(LEN(VLOOKUP($A652,#REF!,6,FALSE)),UPPER(RIGHT(VLOOKUP($A652,#REF!,6,FALSE),1)),"")</f>
        <v>#REF!</v>
      </c>
      <c r="M652" s="43" t="e">
        <f>IF(LEN(VLOOKUP($A652,#REF!,7,FALSE)),UPPER(RIGHT(VLOOKUP($A652,#REF!,7,FALSE),1)),"")</f>
        <v>#REF!</v>
      </c>
      <c r="N652" s="206"/>
      <c r="O652" s="206"/>
      <c r="P652" s="206"/>
      <c r="Q652" s="206"/>
      <c r="R652" s="206"/>
      <c r="S652" s="63" t="e">
        <f>HLOOKUP("Device Tree Pin Name",#REF!,MATCH($A652,#REF!,0),FALSE)</f>
        <v>#REF!</v>
      </c>
      <c r="T652" s="47" t="e">
        <f>HLOOKUP("power rail",#REF!,MATCH($A652,#REF!,0),FALSE)</f>
        <v>#REF!</v>
      </c>
      <c r="U652" s="62" t="e">
        <f>HLOOKUP("Wake Capable",#REF!,MATCH($A652,#REF!,0),FALSE)</f>
        <v>#REF!</v>
      </c>
      <c r="V652" s="62" t="e">
        <f>HLOOKUP("Strap",#REF!,MATCH($A652,#REF!,0),FALSE)</f>
        <v>#REF!</v>
      </c>
      <c r="W652" s="62"/>
      <c r="X652" s="62"/>
      <c r="Y652" s="62"/>
      <c r="Z652" s="47"/>
      <c r="AA652" s="47" t="e">
        <f>HLOOKUP("Pad type",#REF!,MATCH($A652,#REF!,0),FALSE)</f>
        <v>#REF!</v>
      </c>
      <c r="AB652" s="63"/>
      <c r="AC652" s="63" t="e">
        <f>HLOOKUP("POR Pin State",#REF!,MATCH($A652,#REF!,0),FALSE)</f>
        <v>#REF!</v>
      </c>
      <c r="AD652" s="207"/>
      <c r="AE652" s="208"/>
      <c r="AF652" s="208"/>
      <c r="AG652" s="208"/>
      <c r="AH652" s="209"/>
      <c r="AI652" s="209"/>
      <c r="AJ652" s="210"/>
      <c r="AK652" s="210"/>
      <c r="AL652" s="210"/>
      <c r="AM652" s="210"/>
      <c r="AN652" s="210"/>
      <c r="AO652" s="210"/>
      <c r="AP652" s="210"/>
      <c r="AQ652" s="215" t="s">
        <v>1515</v>
      </c>
      <c r="AR652" s="105"/>
      <c r="AS652" s="105"/>
      <c r="AT652" s="105"/>
      <c r="AU652" s="105"/>
      <c r="AV652" s="105"/>
      <c r="AW652" s="105"/>
      <c r="AX652" s="105"/>
      <c r="AY652" s="105"/>
      <c r="AZ652" s="105"/>
      <c r="BA652" s="105"/>
      <c r="BB652" s="218"/>
      <c r="BC652" s="105"/>
      <c r="BD652" s="250"/>
      <c r="BE652" s="252" t="s">
        <v>1516</v>
      </c>
      <c r="BF652" s="147" t="e">
        <f>VLOOKUP($A652,#REF!,34,FALSE)</f>
        <v>#REF!</v>
      </c>
      <c r="BG652" s="148" t="e">
        <f>VLOOKUP($A652,#REF!,22,FALSE)</f>
        <v>#REF!</v>
      </c>
      <c r="BH652" s="149"/>
    </row>
    <row r="653" s="5" customFormat="1" ht="12.95" customHeight="1" spans="1:60">
      <c r="A653" s="48" t="s">
        <v>1517</v>
      </c>
      <c r="B653" s="38" t="e">
        <f>VLOOKUP($A653,#REF!,34,FALSE)</f>
        <v>#REF!</v>
      </c>
      <c r="C653" s="39" t="str">
        <f t="shared" si="182"/>
        <v>unused_DDR_XM1_B0D3</v>
      </c>
      <c r="D653" s="40" t="e">
        <f>IF(LEN(VLOOKUP($A653,#REF!,8,FALSE)),LEFT(VLOOKUP($A653,#REF!,8,FALSE),LEN(VLOOKUP($A653,#REF!,8,FALSE))-2),"")</f>
        <v>#REF!</v>
      </c>
      <c r="E653" s="41" t="e">
        <f>IF(LEN(VLOOKUP($A653,#REF!,4,FALSE)),IF(INDEX(#REF!,MATCH($A653,#REF!,0),1),LEFT(VLOOKUP($A653,#REF!,4,FALSE),LEN(VLOOKUP($A653,#REF!,4,FALSE))-2),CONCATENATE(LEFT(VLOOKUP($A653,#REF!,4,FALSE),LEN(VLOOKUP($A653,#REF!,4,FALSE))-2),"*")),"")</f>
        <v>#REF!</v>
      </c>
      <c r="F653" s="42" t="e">
        <f>IF(LEN(VLOOKUP($A653,#REF!,5,FALSE)),IF(INDEX(#REF!,MATCH($A653,#REF!,0),2),LEFT(VLOOKUP($A653,#REF!,5,FALSE),LEN(VLOOKUP($A653,#REF!,5,FALSE))-2),CONCATENATE(LEFT(VLOOKUP($A653,#REF!,5,FALSE),LEN(VLOOKUP($A653,#REF!,5,FALSE))-2),"*")),"")</f>
        <v>#REF!</v>
      </c>
      <c r="G653" s="42" t="e">
        <f>IF(LEN(VLOOKUP($A653,#REF!,6,FALSE)),IF(INDEX(#REF!,MATCH($A653,#REF!,0),3),LEFT(VLOOKUP($A653,#REF!,6,FALSE),LEN(VLOOKUP($A653,#REF!,6,FALSE))-2),CONCATENATE(LEFT(VLOOKUP($A653,#REF!,6,FALSE),LEN(VLOOKUP($A653,#REF!,6,FALSE))-2),"*")),"")</f>
        <v>#REF!</v>
      </c>
      <c r="H653" s="43" t="e">
        <f>IF(LEN(VLOOKUP($A653,#REF!,7,FALSE)),IF(INDEX(#REF!,MATCH($A653,#REF!,0),4),LEFT(VLOOKUP($A653,#REF!,7,FALSE),LEN(VLOOKUP($A653,#REF!,7,FALSE))-2),CONCATENATE(LEFT(VLOOKUP($A653,#REF!,7,FALSE),LEN(VLOOKUP($A653,#REF!,7,FALSE))-2),"*")),"")</f>
        <v>#REF!</v>
      </c>
      <c r="I653" s="54" t="e">
        <f>IF(LEN(VLOOKUP($A653,#REF!,8,FALSE)),UPPER(RIGHT(VLOOKUP($A653,#REF!,8,FALSE),1)),"")</f>
        <v>#REF!</v>
      </c>
      <c r="J653" s="42" t="e">
        <f>IF(LEN(VLOOKUP($A653,#REF!,4,FALSE)),UPPER(RIGHT(VLOOKUP($A653,#REF!,4,FALSE),1)),"")</f>
        <v>#REF!</v>
      </c>
      <c r="K653" s="42" t="e">
        <f>IF(LEN(VLOOKUP($A653,#REF!,5,FALSE)),UPPER(RIGHT(VLOOKUP($A653,#REF!,5,FALSE),1)),"")</f>
        <v>#REF!</v>
      </c>
      <c r="L653" s="42" t="e">
        <f>IF(LEN(VLOOKUP($A653,#REF!,6,FALSE)),UPPER(RIGHT(VLOOKUP($A653,#REF!,6,FALSE),1)),"")</f>
        <v>#REF!</v>
      </c>
      <c r="M653" s="43" t="e">
        <f>IF(LEN(VLOOKUP($A653,#REF!,7,FALSE)),UPPER(RIGHT(VLOOKUP($A653,#REF!,7,FALSE),1)),"")</f>
        <v>#REF!</v>
      </c>
      <c r="N653" s="206"/>
      <c r="O653" s="206"/>
      <c r="P653" s="206"/>
      <c r="Q653" s="206"/>
      <c r="R653" s="206"/>
      <c r="S653" s="63" t="e">
        <f>HLOOKUP("Device Tree Pin Name",#REF!,MATCH($A653,#REF!,0),FALSE)</f>
        <v>#REF!</v>
      </c>
      <c r="T653" s="47" t="e">
        <f>HLOOKUP("power rail",#REF!,MATCH($A653,#REF!,0),FALSE)</f>
        <v>#REF!</v>
      </c>
      <c r="U653" s="62" t="e">
        <f>HLOOKUP("Wake Capable",#REF!,MATCH($A653,#REF!,0),FALSE)</f>
        <v>#REF!</v>
      </c>
      <c r="V653" s="62" t="e">
        <f>HLOOKUP("Strap",#REF!,MATCH($A653,#REF!,0),FALSE)</f>
        <v>#REF!</v>
      </c>
      <c r="W653" s="62"/>
      <c r="X653" s="62"/>
      <c r="Y653" s="62"/>
      <c r="Z653" s="47"/>
      <c r="AA653" s="47" t="e">
        <f>HLOOKUP("Pad type",#REF!,MATCH($A653,#REF!,0),FALSE)</f>
        <v>#REF!</v>
      </c>
      <c r="AB653" s="63"/>
      <c r="AC653" s="63" t="e">
        <f>HLOOKUP("POR Pin State",#REF!,MATCH($A653,#REF!,0),FALSE)</f>
        <v>#REF!</v>
      </c>
      <c r="AD653" s="207"/>
      <c r="AE653" s="208"/>
      <c r="AF653" s="208"/>
      <c r="AG653" s="208"/>
      <c r="AH653" s="209"/>
      <c r="AI653" s="209"/>
      <c r="AJ653" s="210"/>
      <c r="AK653" s="210"/>
      <c r="AL653" s="210"/>
      <c r="AM653" s="210"/>
      <c r="AN653" s="210"/>
      <c r="AO653" s="210"/>
      <c r="AP653" s="210"/>
      <c r="AQ653" s="215" t="s">
        <v>1518</v>
      </c>
      <c r="AR653" s="105"/>
      <c r="AS653" s="105"/>
      <c r="AT653" s="105"/>
      <c r="AU653" s="105"/>
      <c r="AV653" s="105"/>
      <c r="AW653" s="105"/>
      <c r="AX653" s="105"/>
      <c r="AY653" s="105"/>
      <c r="AZ653" s="105"/>
      <c r="BA653" s="105"/>
      <c r="BB653" s="218"/>
      <c r="BC653" s="105"/>
      <c r="BD653" s="250"/>
      <c r="BE653" s="252" t="s">
        <v>1519</v>
      </c>
      <c r="BF653" s="147" t="e">
        <f>VLOOKUP($A653,#REF!,34,FALSE)</f>
        <v>#REF!</v>
      </c>
      <c r="BG653" s="148" t="e">
        <f>VLOOKUP($A653,#REF!,22,FALSE)</f>
        <v>#REF!</v>
      </c>
      <c r="BH653" s="149"/>
    </row>
    <row r="654" s="5" customFormat="1" ht="12.95" customHeight="1" spans="1:60">
      <c r="A654" s="10" t="s">
        <v>1520</v>
      </c>
      <c r="B654" s="38" t="e">
        <f>VLOOKUP($A654,#REF!,34,FALSE)</f>
        <v>#REF!</v>
      </c>
      <c r="C654" s="39" t="str">
        <f t="shared" si="182"/>
        <v>unused_DDR_XM1_B0D4</v>
      </c>
      <c r="D654" s="40" t="e">
        <f>IF(LEN(VLOOKUP($A654,#REF!,8,FALSE)),LEFT(VLOOKUP($A654,#REF!,8,FALSE),LEN(VLOOKUP($A654,#REF!,8,FALSE))-2),"")</f>
        <v>#REF!</v>
      </c>
      <c r="E654" s="41" t="e">
        <f>IF(LEN(VLOOKUP($A654,#REF!,4,FALSE)),IF(INDEX(#REF!,MATCH($A654,#REF!,0),1),LEFT(VLOOKUP($A654,#REF!,4,FALSE),LEN(VLOOKUP($A654,#REF!,4,FALSE))-2),CONCATENATE(LEFT(VLOOKUP($A654,#REF!,4,FALSE),LEN(VLOOKUP($A654,#REF!,4,FALSE))-2),"*")),"")</f>
        <v>#REF!</v>
      </c>
      <c r="F654" s="42" t="e">
        <f>IF(LEN(VLOOKUP($A654,#REF!,5,FALSE)),IF(INDEX(#REF!,MATCH($A654,#REF!,0),2),LEFT(VLOOKUP($A654,#REF!,5,FALSE),LEN(VLOOKUP($A654,#REF!,5,FALSE))-2),CONCATENATE(LEFT(VLOOKUP($A654,#REF!,5,FALSE),LEN(VLOOKUP($A654,#REF!,5,FALSE))-2),"*")),"")</f>
        <v>#REF!</v>
      </c>
      <c r="G654" s="42" t="e">
        <f>IF(LEN(VLOOKUP($A654,#REF!,6,FALSE)),IF(INDEX(#REF!,MATCH($A654,#REF!,0),3),LEFT(VLOOKUP($A654,#REF!,6,FALSE),LEN(VLOOKUP($A654,#REF!,6,FALSE))-2),CONCATENATE(LEFT(VLOOKUP($A654,#REF!,6,FALSE),LEN(VLOOKUP($A654,#REF!,6,FALSE))-2),"*")),"")</f>
        <v>#REF!</v>
      </c>
      <c r="H654" s="43" t="e">
        <f>IF(LEN(VLOOKUP($A654,#REF!,7,FALSE)),IF(INDEX(#REF!,MATCH($A654,#REF!,0),4),LEFT(VLOOKUP($A654,#REF!,7,FALSE),LEN(VLOOKUP($A654,#REF!,7,FALSE))-2),CONCATENATE(LEFT(VLOOKUP($A654,#REF!,7,FALSE),LEN(VLOOKUP($A654,#REF!,7,FALSE))-2),"*")),"")</f>
        <v>#REF!</v>
      </c>
      <c r="I654" s="54" t="e">
        <f>IF(LEN(VLOOKUP($A654,#REF!,8,FALSE)),UPPER(RIGHT(VLOOKUP($A654,#REF!,8,FALSE),1)),"")</f>
        <v>#REF!</v>
      </c>
      <c r="J654" s="42" t="e">
        <f>IF(LEN(VLOOKUP($A654,#REF!,4,FALSE)),UPPER(RIGHT(VLOOKUP($A654,#REF!,4,FALSE),1)),"")</f>
        <v>#REF!</v>
      </c>
      <c r="K654" s="42" t="e">
        <f>IF(LEN(VLOOKUP($A654,#REF!,5,FALSE)),UPPER(RIGHT(VLOOKUP($A654,#REF!,5,FALSE),1)),"")</f>
        <v>#REF!</v>
      </c>
      <c r="L654" s="42" t="e">
        <f>IF(LEN(VLOOKUP($A654,#REF!,6,FALSE)),UPPER(RIGHT(VLOOKUP($A654,#REF!,6,FALSE),1)),"")</f>
        <v>#REF!</v>
      </c>
      <c r="M654" s="43" t="e">
        <f>IF(LEN(VLOOKUP($A654,#REF!,7,FALSE)),UPPER(RIGHT(VLOOKUP($A654,#REF!,7,FALSE),1)),"")</f>
        <v>#REF!</v>
      </c>
      <c r="N654" s="206"/>
      <c r="O654" s="206"/>
      <c r="P654" s="206"/>
      <c r="Q654" s="206"/>
      <c r="R654" s="206"/>
      <c r="S654" s="63" t="e">
        <f>HLOOKUP("Device Tree Pin Name",#REF!,MATCH($A654,#REF!,0),FALSE)</f>
        <v>#REF!</v>
      </c>
      <c r="T654" s="47" t="e">
        <f>HLOOKUP("power rail",#REF!,MATCH($A654,#REF!,0),FALSE)</f>
        <v>#REF!</v>
      </c>
      <c r="U654" s="62" t="e">
        <f>HLOOKUP("Wake Capable",#REF!,MATCH($A654,#REF!,0),FALSE)</f>
        <v>#REF!</v>
      </c>
      <c r="V654" s="62" t="e">
        <f>HLOOKUP("Strap",#REF!,MATCH($A654,#REF!,0),FALSE)</f>
        <v>#REF!</v>
      </c>
      <c r="W654" s="62"/>
      <c r="X654" s="62"/>
      <c r="Y654" s="62"/>
      <c r="Z654" s="47"/>
      <c r="AA654" s="47" t="e">
        <f>HLOOKUP("Pad type",#REF!,MATCH($A654,#REF!,0),FALSE)</f>
        <v>#REF!</v>
      </c>
      <c r="AB654" s="63"/>
      <c r="AC654" s="63" t="e">
        <f>HLOOKUP("POR Pin State",#REF!,MATCH($A654,#REF!,0),FALSE)</f>
        <v>#REF!</v>
      </c>
      <c r="AD654" s="207"/>
      <c r="AE654" s="208"/>
      <c r="AF654" s="208"/>
      <c r="AG654" s="208"/>
      <c r="AH654" s="209"/>
      <c r="AI654" s="209"/>
      <c r="AJ654" s="210"/>
      <c r="AK654" s="210"/>
      <c r="AL654" s="210"/>
      <c r="AM654" s="210"/>
      <c r="AN654" s="210"/>
      <c r="AO654" s="210"/>
      <c r="AP654" s="210"/>
      <c r="AQ654" s="215" t="s">
        <v>1521</v>
      </c>
      <c r="AR654" s="105"/>
      <c r="AS654" s="105"/>
      <c r="AT654" s="105"/>
      <c r="AU654" s="105"/>
      <c r="AV654" s="105"/>
      <c r="AW654" s="105"/>
      <c r="AX654" s="105"/>
      <c r="AY654" s="105"/>
      <c r="AZ654" s="105"/>
      <c r="BA654" s="105"/>
      <c r="BB654" s="218"/>
      <c r="BC654" s="105"/>
      <c r="BD654" s="250"/>
      <c r="BE654" s="252" t="s">
        <v>1522</v>
      </c>
      <c r="BF654" s="147" t="e">
        <f>VLOOKUP($A654,#REF!,34,FALSE)</f>
        <v>#REF!</v>
      </c>
      <c r="BG654" s="148" t="e">
        <f>VLOOKUP($A654,#REF!,22,FALSE)</f>
        <v>#REF!</v>
      </c>
      <c r="BH654" s="149"/>
    </row>
    <row r="655" s="5" customFormat="1" ht="12.95" customHeight="1" spans="1:60">
      <c r="A655" s="10" t="s">
        <v>1523</v>
      </c>
      <c r="B655" s="38" t="e">
        <f>VLOOKUP($A655,#REF!,34,FALSE)</f>
        <v>#REF!</v>
      </c>
      <c r="C655" s="39" t="str">
        <f t="shared" si="182"/>
        <v>unused_DDR_XM1_B0D5</v>
      </c>
      <c r="D655" s="40" t="e">
        <f>IF(LEN(VLOOKUP($A655,#REF!,8,FALSE)),LEFT(VLOOKUP($A655,#REF!,8,FALSE),LEN(VLOOKUP($A655,#REF!,8,FALSE))-2),"")</f>
        <v>#REF!</v>
      </c>
      <c r="E655" s="41" t="e">
        <f>IF(LEN(VLOOKUP($A655,#REF!,4,FALSE)),IF(INDEX(#REF!,MATCH($A655,#REF!,0),1),LEFT(VLOOKUP($A655,#REF!,4,FALSE),LEN(VLOOKUP($A655,#REF!,4,FALSE))-2),CONCATENATE(LEFT(VLOOKUP($A655,#REF!,4,FALSE),LEN(VLOOKUP($A655,#REF!,4,FALSE))-2),"*")),"")</f>
        <v>#REF!</v>
      </c>
      <c r="F655" s="42" t="e">
        <f>IF(LEN(VLOOKUP($A655,#REF!,5,FALSE)),IF(INDEX(#REF!,MATCH($A655,#REF!,0),2),LEFT(VLOOKUP($A655,#REF!,5,FALSE),LEN(VLOOKUP($A655,#REF!,5,FALSE))-2),CONCATENATE(LEFT(VLOOKUP($A655,#REF!,5,FALSE),LEN(VLOOKUP($A655,#REF!,5,FALSE))-2),"*")),"")</f>
        <v>#REF!</v>
      </c>
      <c r="G655" s="42" t="e">
        <f>IF(LEN(VLOOKUP($A655,#REF!,6,FALSE)),IF(INDEX(#REF!,MATCH($A655,#REF!,0),3),LEFT(VLOOKUP($A655,#REF!,6,FALSE),LEN(VLOOKUP($A655,#REF!,6,FALSE))-2),CONCATENATE(LEFT(VLOOKUP($A655,#REF!,6,FALSE),LEN(VLOOKUP($A655,#REF!,6,FALSE))-2),"*")),"")</f>
        <v>#REF!</v>
      </c>
      <c r="H655" s="43" t="e">
        <f>IF(LEN(VLOOKUP($A655,#REF!,7,FALSE)),IF(INDEX(#REF!,MATCH($A655,#REF!,0),4),LEFT(VLOOKUP($A655,#REF!,7,FALSE),LEN(VLOOKUP($A655,#REF!,7,FALSE))-2),CONCATENATE(LEFT(VLOOKUP($A655,#REF!,7,FALSE),LEN(VLOOKUP($A655,#REF!,7,FALSE))-2),"*")),"")</f>
        <v>#REF!</v>
      </c>
      <c r="I655" s="54" t="e">
        <f>IF(LEN(VLOOKUP($A655,#REF!,8,FALSE)),UPPER(RIGHT(VLOOKUP($A655,#REF!,8,FALSE),1)),"")</f>
        <v>#REF!</v>
      </c>
      <c r="J655" s="42" t="e">
        <f>IF(LEN(VLOOKUP($A655,#REF!,4,FALSE)),UPPER(RIGHT(VLOOKUP($A655,#REF!,4,FALSE),1)),"")</f>
        <v>#REF!</v>
      </c>
      <c r="K655" s="42" t="e">
        <f>IF(LEN(VLOOKUP($A655,#REF!,5,FALSE)),UPPER(RIGHT(VLOOKUP($A655,#REF!,5,FALSE),1)),"")</f>
        <v>#REF!</v>
      </c>
      <c r="L655" s="42" t="e">
        <f>IF(LEN(VLOOKUP($A655,#REF!,6,FALSE)),UPPER(RIGHT(VLOOKUP($A655,#REF!,6,FALSE),1)),"")</f>
        <v>#REF!</v>
      </c>
      <c r="M655" s="43" t="e">
        <f>IF(LEN(VLOOKUP($A655,#REF!,7,FALSE)),UPPER(RIGHT(VLOOKUP($A655,#REF!,7,FALSE),1)),"")</f>
        <v>#REF!</v>
      </c>
      <c r="N655" s="206"/>
      <c r="O655" s="206"/>
      <c r="P655" s="206"/>
      <c r="Q655" s="206"/>
      <c r="R655" s="206"/>
      <c r="S655" s="63" t="e">
        <f>HLOOKUP("Device Tree Pin Name",#REF!,MATCH($A655,#REF!,0),FALSE)</f>
        <v>#REF!</v>
      </c>
      <c r="T655" s="47" t="e">
        <f>HLOOKUP("power rail",#REF!,MATCH($A655,#REF!,0),FALSE)</f>
        <v>#REF!</v>
      </c>
      <c r="U655" s="62" t="e">
        <f>HLOOKUP("Wake Capable",#REF!,MATCH($A655,#REF!,0),FALSE)</f>
        <v>#REF!</v>
      </c>
      <c r="V655" s="62" t="e">
        <f>HLOOKUP("Strap",#REF!,MATCH($A655,#REF!,0),FALSE)</f>
        <v>#REF!</v>
      </c>
      <c r="W655" s="62"/>
      <c r="X655" s="62"/>
      <c r="Y655" s="62"/>
      <c r="Z655" s="47"/>
      <c r="AA655" s="47" t="e">
        <f>HLOOKUP("Pad type",#REF!,MATCH($A655,#REF!,0),FALSE)</f>
        <v>#REF!</v>
      </c>
      <c r="AB655" s="63"/>
      <c r="AC655" s="63" t="e">
        <f>HLOOKUP("POR Pin State",#REF!,MATCH($A655,#REF!,0),FALSE)</f>
        <v>#REF!</v>
      </c>
      <c r="AD655" s="207"/>
      <c r="AE655" s="208"/>
      <c r="AF655" s="208"/>
      <c r="AG655" s="208"/>
      <c r="AH655" s="209"/>
      <c r="AI655" s="209"/>
      <c r="AJ655" s="210"/>
      <c r="AK655" s="210"/>
      <c r="AL655" s="210"/>
      <c r="AM655" s="210"/>
      <c r="AN655" s="210"/>
      <c r="AO655" s="210"/>
      <c r="AP655" s="210"/>
      <c r="AQ655" s="215" t="s">
        <v>1524</v>
      </c>
      <c r="AR655" s="105"/>
      <c r="AS655" s="105"/>
      <c r="AT655" s="105"/>
      <c r="AU655" s="105"/>
      <c r="AV655" s="105"/>
      <c r="AW655" s="105"/>
      <c r="AX655" s="105"/>
      <c r="AY655" s="105"/>
      <c r="AZ655" s="105"/>
      <c r="BA655" s="105"/>
      <c r="BB655" s="218"/>
      <c r="BC655" s="105"/>
      <c r="BD655" s="250"/>
      <c r="BE655" s="252" t="s">
        <v>1525</v>
      </c>
      <c r="BF655" s="147" t="e">
        <f>VLOOKUP($A655,#REF!,34,FALSE)</f>
        <v>#REF!</v>
      </c>
      <c r="BG655" s="148" t="e">
        <f>VLOOKUP($A655,#REF!,22,FALSE)</f>
        <v>#REF!</v>
      </c>
      <c r="BH655" s="149"/>
    </row>
    <row r="656" s="5" customFormat="1" ht="12.95" customHeight="1" spans="1:60">
      <c r="A656" s="48" t="s">
        <v>1526</v>
      </c>
      <c r="B656" s="38" t="e">
        <f>VLOOKUP($A656,#REF!,34,FALSE)</f>
        <v>#REF!</v>
      </c>
      <c r="C656" s="39" t="str">
        <f t="shared" si="182"/>
        <v>unused_DDR_XM1_B0D6</v>
      </c>
      <c r="D656" s="40" t="e">
        <f>IF(LEN(VLOOKUP($A656,#REF!,8,FALSE)),LEFT(VLOOKUP($A656,#REF!,8,FALSE),LEN(VLOOKUP($A656,#REF!,8,FALSE))-2),"")</f>
        <v>#REF!</v>
      </c>
      <c r="E656" s="41" t="e">
        <f>IF(LEN(VLOOKUP($A656,#REF!,4,FALSE)),IF(INDEX(#REF!,MATCH($A656,#REF!,0),1),LEFT(VLOOKUP($A656,#REF!,4,FALSE),LEN(VLOOKUP($A656,#REF!,4,FALSE))-2),CONCATENATE(LEFT(VLOOKUP($A656,#REF!,4,FALSE),LEN(VLOOKUP($A656,#REF!,4,FALSE))-2),"*")),"")</f>
        <v>#REF!</v>
      </c>
      <c r="F656" s="42" t="e">
        <f>IF(LEN(VLOOKUP($A656,#REF!,5,FALSE)),IF(INDEX(#REF!,MATCH($A656,#REF!,0),2),LEFT(VLOOKUP($A656,#REF!,5,FALSE),LEN(VLOOKUP($A656,#REF!,5,FALSE))-2),CONCATENATE(LEFT(VLOOKUP($A656,#REF!,5,FALSE),LEN(VLOOKUP($A656,#REF!,5,FALSE))-2),"*")),"")</f>
        <v>#REF!</v>
      </c>
      <c r="G656" s="42" t="e">
        <f>IF(LEN(VLOOKUP($A656,#REF!,6,FALSE)),IF(INDEX(#REF!,MATCH($A656,#REF!,0),3),LEFT(VLOOKUP($A656,#REF!,6,FALSE),LEN(VLOOKUP($A656,#REF!,6,FALSE))-2),CONCATENATE(LEFT(VLOOKUP($A656,#REF!,6,FALSE),LEN(VLOOKUP($A656,#REF!,6,FALSE))-2),"*")),"")</f>
        <v>#REF!</v>
      </c>
      <c r="H656" s="43" t="e">
        <f>IF(LEN(VLOOKUP($A656,#REF!,7,FALSE)),IF(INDEX(#REF!,MATCH($A656,#REF!,0),4),LEFT(VLOOKUP($A656,#REF!,7,FALSE),LEN(VLOOKUP($A656,#REF!,7,FALSE))-2),CONCATENATE(LEFT(VLOOKUP($A656,#REF!,7,FALSE),LEN(VLOOKUP($A656,#REF!,7,FALSE))-2),"*")),"")</f>
        <v>#REF!</v>
      </c>
      <c r="I656" s="54" t="e">
        <f>IF(LEN(VLOOKUP($A656,#REF!,8,FALSE)),UPPER(RIGHT(VLOOKUP($A656,#REF!,8,FALSE),1)),"")</f>
        <v>#REF!</v>
      </c>
      <c r="J656" s="42" t="e">
        <f>IF(LEN(VLOOKUP($A656,#REF!,4,FALSE)),UPPER(RIGHT(VLOOKUP($A656,#REF!,4,FALSE),1)),"")</f>
        <v>#REF!</v>
      </c>
      <c r="K656" s="42" t="e">
        <f>IF(LEN(VLOOKUP($A656,#REF!,5,FALSE)),UPPER(RIGHT(VLOOKUP($A656,#REF!,5,FALSE),1)),"")</f>
        <v>#REF!</v>
      </c>
      <c r="L656" s="42" t="e">
        <f>IF(LEN(VLOOKUP($A656,#REF!,6,FALSE)),UPPER(RIGHT(VLOOKUP($A656,#REF!,6,FALSE),1)),"")</f>
        <v>#REF!</v>
      </c>
      <c r="M656" s="43" t="e">
        <f>IF(LEN(VLOOKUP($A656,#REF!,7,FALSE)),UPPER(RIGHT(VLOOKUP($A656,#REF!,7,FALSE),1)),"")</f>
        <v>#REF!</v>
      </c>
      <c r="N656" s="206"/>
      <c r="O656" s="206"/>
      <c r="P656" s="206"/>
      <c r="Q656" s="206"/>
      <c r="R656" s="206"/>
      <c r="S656" s="63" t="e">
        <f>HLOOKUP("Device Tree Pin Name",#REF!,MATCH($A656,#REF!,0),FALSE)</f>
        <v>#REF!</v>
      </c>
      <c r="T656" s="47" t="e">
        <f>HLOOKUP("power rail",#REF!,MATCH($A656,#REF!,0),FALSE)</f>
        <v>#REF!</v>
      </c>
      <c r="U656" s="62" t="e">
        <f>HLOOKUP("Wake Capable",#REF!,MATCH($A656,#REF!,0),FALSE)</f>
        <v>#REF!</v>
      </c>
      <c r="V656" s="62" t="e">
        <f>HLOOKUP("Strap",#REF!,MATCH($A656,#REF!,0),FALSE)</f>
        <v>#REF!</v>
      </c>
      <c r="W656" s="62"/>
      <c r="X656" s="62"/>
      <c r="Y656" s="62"/>
      <c r="Z656" s="47"/>
      <c r="AA656" s="47" t="e">
        <f>HLOOKUP("Pad type",#REF!,MATCH($A656,#REF!,0),FALSE)</f>
        <v>#REF!</v>
      </c>
      <c r="AB656" s="63"/>
      <c r="AC656" s="63" t="e">
        <f>HLOOKUP("POR Pin State",#REF!,MATCH($A656,#REF!,0),FALSE)</f>
        <v>#REF!</v>
      </c>
      <c r="AD656" s="207"/>
      <c r="AE656" s="208"/>
      <c r="AF656" s="208"/>
      <c r="AG656" s="208"/>
      <c r="AH656" s="209"/>
      <c r="AI656" s="209"/>
      <c r="AJ656" s="210"/>
      <c r="AK656" s="210"/>
      <c r="AL656" s="210"/>
      <c r="AM656" s="210"/>
      <c r="AN656" s="210"/>
      <c r="AO656" s="210"/>
      <c r="AP656" s="210"/>
      <c r="AQ656" s="215" t="s">
        <v>1527</v>
      </c>
      <c r="AR656" s="105"/>
      <c r="AS656" s="105"/>
      <c r="AT656" s="105"/>
      <c r="AU656" s="105"/>
      <c r="AV656" s="105"/>
      <c r="AW656" s="105"/>
      <c r="AX656" s="105"/>
      <c r="AY656" s="105"/>
      <c r="AZ656" s="105"/>
      <c r="BA656" s="105"/>
      <c r="BB656" s="218"/>
      <c r="BC656" s="105"/>
      <c r="BD656" s="250"/>
      <c r="BE656" s="252" t="s">
        <v>1528</v>
      </c>
      <c r="BF656" s="147" t="e">
        <f>VLOOKUP($A656,#REF!,34,FALSE)</f>
        <v>#REF!</v>
      </c>
      <c r="BG656" s="148" t="e">
        <f>VLOOKUP($A656,#REF!,22,FALSE)</f>
        <v>#REF!</v>
      </c>
      <c r="BH656" s="149"/>
    </row>
    <row r="657" s="5" customFormat="1" ht="12.95" customHeight="1" spans="1:60">
      <c r="A657" s="48" t="s">
        <v>1529</v>
      </c>
      <c r="B657" s="38" t="e">
        <f>VLOOKUP($A657,#REF!,34,FALSE)</f>
        <v>#REF!</v>
      </c>
      <c r="C657" s="39" t="str">
        <f t="shared" si="182"/>
        <v>unused_DDR_XM1_B0D7</v>
      </c>
      <c r="D657" s="40" t="e">
        <f>IF(LEN(VLOOKUP($A657,#REF!,8,FALSE)),LEFT(VLOOKUP($A657,#REF!,8,FALSE),LEN(VLOOKUP($A657,#REF!,8,FALSE))-2),"")</f>
        <v>#REF!</v>
      </c>
      <c r="E657" s="41" t="e">
        <f>IF(LEN(VLOOKUP($A657,#REF!,4,FALSE)),IF(INDEX(#REF!,MATCH($A657,#REF!,0),1),LEFT(VLOOKUP($A657,#REF!,4,FALSE),LEN(VLOOKUP($A657,#REF!,4,FALSE))-2),CONCATENATE(LEFT(VLOOKUP($A657,#REF!,4,FALSE),LEN(VLOOKUP($A657,#REF!,4,FALSE))-2),"*")),"")</f>
        <v>#REF!</v>
      </c>
      <c r="F657" s="42" t="e">
        <f>IF(LEN(VLOOKUP($A657,#REF!,5,FALSE)),IF(INDEX(#REF!,MATCH($A657,#REF!,0),2),LEFT(VLOOKUP($A657,#REF!,5,FALSE),LEN(VLOOKUP($A657,#REF!,5,FALSE))-2),CONCATENATE(LEFT(VLOOKUP($A657,#REF!,5,FALSE),LEN(VLOOKUP($A657,#REF!,5,FALSE))-2),"*")),"")</f>
        <v>#REF!</v>
      </c>
      <c r="G657" s="42" t="e">
        <f>IF(LEN(VLOOKUP($A657,#REF!,6,FALSE)),IF(INDEX(#REF!,MATCH($A657,#REF!,0),3),LEFT(VLOOKUP($A657,#REF!,6,FALSE),LEN(VLOOKUP($A657,#REF!,6,FALSE))-2),CONCATENATE(LEFT(VLOOKUP($A657,#REF!,6,FALSE),LEN(VLOOKUP($A657,#REF!,6,FALSE))-2),"*")),"")</f>
        <v>#REF!</v>
      </c>
      <c r="H657" s="43" t="e">
        <f>IF(LEN(VLOOKUP($A657,#REF!,7,FALSE)),IF(INDEX(#REF!,MATCH($A657,#REF!,0),4),LEFT(VLOOKUP($A657,#REF!,7,FALSE),LEN(VLOOKUP($A657,#REF!,7,FALSE))-2),CONCATENATE(LEFT(VLOOKUP($A657,#REF!,7,FALSE),LEN(VLOOKUP($A657,#REF!,7,FALSE))-2),"*")),"")</f>
        <v>#REF!</v>
      </c>
      <c r="I657" s="54" t="e">
        <f>IF(LEN(VLOOKUP($A657,#REF!,8,FALSE)),UPPER(RIGHT(VLOOKUP($A657,#REF!,8,FALSE),1)),"")</f>
        <v>#REF!</v>
      </c>
      <c r="J657" s="42" t="e">
        <f>IF(LEN(VLOOKUP($A657,#REF!,4,FALSE)),UPPER(RIGHT(VLOOKUP($A657,#REF!,4,FALSE),1)),"")</f>
        <v>#REF!</v>
      </c>
      <c r="K657" s="42" t="e">
        <f>IF(LEN(VLOOKUP($A657,#REF!,5,FALSE)),UPPER(RIGHT(VLOOKUP($A657,#REF!,5,FALSE),1)),"")</f>
        <v>#REF!</v>
      </c>
      <c r="L657" s="42" t="e">
        <f>IF(LEN(VLOOKUP($A657,#REF!,6,FALSE)),UPPER(RIGHT(VLOOKUP($A657,#REF!,6,FALSE),1)),"")</f>
        <v>#REF!</v>
      </c>
      <c r="M657" s="43" t="e">
        <f>IF(LEN(VLOOKUP($A657,#REF!,7,FALSE)),UPPER(RIGHT(VLOOKUP($A657,#REF!,7,FALSE),1)),"")</f>
        <v>#REF!</v>
      </c>
      <c r="N657" s="206"/>
      <c r="O657" s="206"/>
      <c r="P657" s="206"/>
      <c r="Q657" s="206"/>
      <c r="R657" s="206"/>
      <c r="S657" s="63" t="e">
        <f>HLOOKUP("Device Tree Pin Name",#REF!,MATCH($A657,#REF!,0),FALSE)</f>
        <v>#REF!</v>
      </c>
      <c r="T657" s="47" t="e">
        <f>HLOOKUP("power rail",#REF!,MATCH($A657,#REF!,0),FALSE)</f>
        <v>#REF!</v>
      </c>
      <c r="U657" s="62" t="e">
        <f>HLOOKUP("Wake Capable",#REF!,MATCH($A657,#REF!,0),FALSE)</f>
        <v>#REF!</v>
      </c>
      <c r="V657" s="62" t="e">
        <f>HLOOKUP("Strap",#REF!,MATCH($A657,#REF!,0),FALSE)</f>
        <v>#REF!</v>
      </c>
      <c r="W657" s="62"/>
      <c r="X657" s="62"/>
      <c r="Y657" s="62"/>
      <c r="Z657" s="47"/>
      <c r="AA657" s="47" t="e">
        <f>HLOOKUP("Pad type",#REF!,MATCH($A657,#REF!,0),FALSE)</f>
        <v>#REF!</v>
      </c>
      <c r="AB657" s="63"/>
      <c r="AC657" s="63" t="e">
        <f>HLOOKUP("POR Pin State",#REF!,MATCH($A657,#REF!,0),FALSE)</f>
        <v>#REF!</v>
      </c>
      <c r="AD657" s="207"/>
      <c r="AE657" s="208"/>
      <c r="AF657" s="208"/>
      <c r="AG657" s="208"/>
      <c r="AH657" s="209"/>
      <c r="AI657" s="209"/>
      <c r="AJ657" s="210"/>
      <c r="AK657" s="210"/>
      <c r="AL657" s="210"/>
      <c r="AM657" s="210"/>
      <c r="AN657" s="210"/>
      <c r="AO657" s="210"/>
      <c r="AP657" s="210"/>
      <c r="AQ657" s="215" t="s">
        <v>1530</v>
      </c>
      <c r="AR657" s="105"/>
      <c r="AS657" s="105"/>
      <c r="AT657" s="105"/>
      <c r="AU657" s="105"/>
      <c r="AV657" s="105"/>
      <c r="AW657" s="105"/>
      <c r="AX657" s="105"/>
      <c r="AY657" s="105"/>
      <c r="AZ657" s="105"/>
      <c r="BA657" s="105"/>
      <c r="BB657" s="218"/>
      <c r="BC657" s="105"/>
      <c r="BD657" s="250"/>
      <c r="BE657" s="252" t="s">
        <v>1531</v>
      </c>
      <c r="BF657" s="147" t="e">
        <f>VLOOKUP($A657,#REF!,34,FALSE)</f>
        <v>#REF!</v>
      </c>
      <c r="BG657" s="148" t="e">
        <f>VLOOKUP($A657,#REF!,22,FALSE)</f>
        <v>#REF!</v>
      </c>
      <c r="BH657" s="149"/>
    </row>
    <row r="658" s="5" customFormat="1" ht="12.95" customHeight="1" spans="1:60">
      <c r="A658" s="48" t="s">
        <v>1532</v>
      </c>
      <c r="B658" s="38" t="e">
        <f>VLOOKUP($A658,#REF!,34,FALSE)</f>
        <v>#REF!</v>
      </c>
      <c r="C658" s="39" t="str">
        <f t="shared" si="182"/>
        <v>unused_DDR_XM1_B0DMI</v>
      </c>
      <c r="D658" s="40" t="e">
        <f>IF(LEN(VLOOKUP($A658,#REF!,8,FALSE)),LEFT(VLOOKUP($A658,#REF!,8,FALSE),LEN(VLOOKUP($A658,#REF!,8,FALSE))-2),"")</f>
        <v>#REF!</v>
      </c>
      <c r="E658" s="41" t="e">
        <f>IF(LEN(VLOOKUP($A658,#REF!,4,FALSE)),IF(INDEX(#REF!,MATCH($A658,#REF!,0),1),LEFT(VLOOKUP($A658,#REF!,4,FALSE),LEN(VLOOKUP($A658,#REF!,4,FALSE))-2),CONCATENATE(LEFT(VLOOKUP($A658,#REF!,4,FALSE),LEN(VLOOKUP($A658,#REF!,4,FALSE))-2),"*")),"")</f>
        <v>#REF!</v>
      </c>
      <c r="F658" s="42" t="e">
        <f>IF(LEN(VLOOKUP($A658,#REF!,5,FALSE)),IF(INDEX(#REF!,MATCH($A658,#REF!,0),2),LEFT(VLOOKUP($A658,#REF!,5,FALSE),LEN(VLOOKUP($A658,#REF!,5,FALSE))-2),CONCATENATE(LEFT(VLOOKUP($A658,#REF!,5,FALSE),LEN(VLOOKUP($A658,#REF!,5,FALSE))-2),"*")),"")</f>
        <v>#REF!</v>
      </c>
      <c r="G658" s="42" t="e">
        <f>IF(LEN(VLOOKUP($A658,#REF!,6,FALSE)),IF(INDEX(#REF!,MATCH($A658,#REF!,0),3),LEFT(VLOOKUP($A658,#REF!,6,FALSE),LEN(VLOOKUP($A658,#REF!,6,FALSE))-2),CONCATENATE(LEFT(VLOOKUP($A658,#REF!,6,FALSE),LEN(VLOOKUP($A658,#REF!,6,FALSE))-2),"*")),"")</f>
        <v>#REF!</v>
      </c>
      <c r="H658" s="43" t="e">
        <f>IF(LEN(VLOOKUP($A658,#REF!,7,FALSE)),IF(INDEX(#REF!,MATCH($A658,#REF!,0),4),LEFT(VLOOKUP($A658,#REF!,7,FALSE),LEN(VLOOKUP($A658,#REF!,7,FALSE))-2),CONCATENATE(LEFT(VLOOKUP($A658,#REF!,7,FALSE),LEN(VLOOKUP($A658,#REF!,7,FALSE))-2),"*")),"")</f>
        <v>#REF!</v>
      </c>
      <c r="I658" s="54" t="e">
        <f>IF(LEN(VLOOKUP($A658,#REF!,8,FALSE)),UPPER(RIGHT(VLOOKUP($A658,#REF!,8,FALSE),1)),"")</f>
        <v>#REF!</v>
      </c>
      <c r="J658" s="42" t="e">
        <f>IF(LEN(VLOOKUP($A658,#REF!,4,FALSE)),UPPER(RIGHT(VLOOKUP($A658,#REF!,4,FALSE),1)),"")</f>
        <v>#REF!</v>
      </c>
      <c r="K658" s="42" t="e">
        <f>IF(LEN(VLOOKUP($A658,#REF!,5,FALSE)),UPPER(RIGHT(VLOOKUP($A658,#REF!,5,FALSE),1)),"")</f>
        <v>#REF!</v>
      </c>
      <c r="L658" s="42" t="e">
        <f>IF(LEN(VLOOKUP($A658,#REF!,6,FALSE)),UPPER(RIGHT(VLOOKUP($A658,#REF!,6,FALSE),1)),"")</f>
        <v>#REF!</v>
      </c>
      <c r="M658" s="43" t="e">
        <f>IF(LEN(VLOOKUP($A658,#REF!,7,FALSE)),UPPER(RIGHT(VLOOKUP($A658,#REF!,7,FALSE),1)),"")</f>
        <v>#REF!</v>
      </c>
      <c r="N658" s="206"/>
      <c r="O658" s="206"/>
      <c r="P658" s="206"/>
      <c r="Q658" s="206"/>
      <c r="R658" s="206"/>
      <c r="S658" s="63" t="e">
        <f>HLOOKUP("Device Tree Pin Name",#REF!,MATCH($A658,#REF!,0),FALSE)</f>
        <v>#REF!</v>
      </c>
      <c r="T658" s="47" t="e">
        <f>HLOOKUP("power rail",#REF!,MATCH($A658,#REF!,0),FALSE)</f>
        <v>#REF!</v>
      </c>
      <c r="U658" s="62" t="e">
        <f>HLOOKUP("Wake Capable",#REF!,MATCH($A658,#REF!,0),FALSE)</f>
        <v>#REF!</v>
      </c>
      <c r="V658" s="62" t="e">
        <f>HLOOKUP("Strap",#REF!,MATCH($A658,#REF!,0),FALSE)</f>
        <v>#REF!</v>
      </c>
      <c r="W658" s="62"/>
      <c r="X658" s="62"/>
      <c r="Y658" s="62"/>
      <c r="Z658" s="47"/>
      <c r="AA658" s="47" t="e">
        <f>HLOOKUP("Pad type",#REF!,MATCH($A658,#REF!,0),FALSE)</f>
        <v>#REF!</v>
      </c>
      <c r="AB658" s="63"/>
      <c r="AC658" s="63" t="e">
        <f>HLOOKUP("POR Pin State",#REF!,MATCH($A658,#REF!,0),FALSE)</f>
        <v>#REF!</v>
      </c>
      <c r="AD658" s="207"/>
      <c r="AE658" s="208"/>
      <c r="AF658" s="208"/>
      <c r="AG658" s="208"/>
      <c r="AH658" s="209"/>
      <c r="AI658" s="209"/>
      <c r="AJ658" s="210"/>
      <c r="AK658" s="210"/>
      <c r="AL658" s="210"/>
      <c r="AM658" s="210"/>
      <c r="AN658" s="210"/>
      <c r="AO658" s="210"/>
      <c r="AP658" s="210"/>
      <c r="AQ658" s="215" t="s">
        <v>1532</v>
      </c>
      <c r="AR658" s="105"/>
      <c r="AS658" s="105"/>
      <c r="AT658" s="105"/>
      <c r="AU658" s="105"/>
      <c r="AV658" s="105"/>
      <c r="AW658" s="105"/>
      <c r="AX658" s="105"/>
      <c r="AY658" s="105"/>
      <c r="AZ658" s="105"/>
      <c r="BA658" s="105"/>
      <c r="BB658" s="218"/>
      <c r="BC658" s="105"/>
      <c r="BD658" s="250"/>
      <c r="BE658" s="252" t="s">
        <v>1533</v>
      </c>
      <c r="BF658" s="147" t="e">
        <f>VLOOKUP($A658,#REF!,34,FALSE)</f>
        <v>#REF!</v>
      </c>
      <c r="BG658" s="148" t="e">
        <f>VLOOKUP($A658,#REF!,22,FALSE)</f>
        <v>#REF!</v>
      </c>
      <c r="BH658" s="149"/>
    </row>
    <row r="659" s="5" customFormat="1" ht="12.95" customHeight="1" spans="1:60">
      <c r="A659" s="48" t="s">
        <v>1534</v>
      </c>
      <c r="B659" s="38" t="e">
        <f>VLOOKUP($A659,#REF!,34,FALSE)</f>
        <v>#REF!</v>
      </c>
      <c r="C659" s="39" t="str">
        <f t="shared" si="182"/>
        <v>unused_DDR_XM1_B0WCK_P</v>
      </c>
      <c r="D659" s="40" t="e">
        <f>IF(LEN(VLOOKUP($A659,#REF!,8,FALSE)),LEFT(VLOOKUP($A659,#REF!,8,FALSE),LEN(VLOOKUP($A659,#REF!,8,FALSE))-2),"")</f>
        <v>#REF!</v>
      </c>
      <c r="E659" s="41" t="e">
        <f>IF(LEN(VLOOKUP($A659,#REF!,4,FALSE)),IF(INDEX(#REF!,MATCH($A659,#REF!,0),1),LEFT(VLOOKUP($A659,#REF!,4,FALSE),LEN(VLOOKUP($A659,#REF!,4,FALSE))-2),CONCATENATE(LEFT(VLOOKUP($A659,#REF!,4,FALSE),LEN(VLOOKUP($A659,#REF!,4,FALSE))-2),"*")),"")</f>
        <v>#REF!</v>
      </c>
      <c r="F659" s="42" t="e">
        <f>IF(LEN(VLOOKUP($A659,#REF!,5,FALSE)),IF(INDEX(#REF!,MATCH($A659,#REF!,0),2),LEFT(VLOOKUP($A659,#REF!,5,FALSE),LEN(VLOOKUP($A659,#REF!,5,FALSE))-2),CONCATENATE(LEFT(VLOOKUP($A659,#REF!,5,FALSE),LEN(VLOOKUP($A659,#REF!,5,FALSE))-2),"*")),"")</f>
        <v>#REF!</v>
      </c>
      <c r="G659" s="42" t="e">
        <f>IF(LEN(VLOOKUP($A659,#REF!,6,FALSE)),IF(INDEX(#REF!,MATCH($A659,#REF!,0),3),LEFT(VLOOKUP($A659,#REF!,6,FALSE),LEN(VLOOKUP($A659,#REF!,6,FALSE))-2),CONCATENATE(LEFT(VLOOKUP($A659,#REF!,6,FALSE),LEN(VLOOKUP($A659,#REF!,6,FALSE))-2),"*")),"")</f>
        <v>#REF!</v>
      </c>
      <c r="H659" s="43" t="e">
        <f>IF(LEN(VLOOKUP($A659,#REF!,7,FALSE)),IF(INDEX(#REF!,MATCH($A659,#REF!,0),4),LEFT(VLOOKUP($A659,#REF!,7,FALSE),LEN(VLOOKUP($A659,#REF!,7,FALSE))-2),CONCATENATE(LEFT(VLOOKUP($A659,#REF!,7,FALSE),LEN(VLOOKUP($A659,#REF!,7,FALSE))-2),"*")),"")</f>
        <v>#REF!</v>
      </c>
      <c r="I659" s="54" t="e">
        <f>IF(LEN(VLOOKUP($A659,#REF!,8,FALSE)),UPPER(RIGHT(VLOOKUP($A659,#REF!,8,FALSE),1)),"")</f>
        <v>#REF!</v>
      </c>
      <c r="J659" s="42" t="e">
        <f>IF(LEN(VLOOKUP($A659,#REF!,4,FALSE)),UPPER(RIGHT(VLOOKUP($A659,#REF!,4,FALSE),1)),"")</f>
        <v>#REF!</v>
      </c>
      <c r="K659" s="42" t="e">
        <f>IF(LEN(VLOOKUP($A659,#REF!,5,FALSE)),UPPER(RIGHT(VLOOKUP($A659,#REF!,5,FALSE),1)),"")</f>
        <v>#REF!</v>
      </c>
      <c r="L659" s="42" t="e">
        <f>IF(LEN(VLOOKUP($A659,#REF!,6,FALSE)),UPPER(RIGHT(VLOOKUP($A659,#REF!,6,FALSE),1)),"")</f>
        <v>#REF!</v>
      </c>
      <c r="M659" s="43" t="e">
        <f>IF(LEN(VLOOKUP($A659,#REF!,7,FALSE)),UPPER(RIGHT(VLOOKUP($A659,#REF!,7,FALSE),1)),"")</f>
        <v>#REF!</v>
      </c>
      <c r="N659" s="206"/>
      <c r="O659" s="206"/>
      <c r="P659" s="206"/>
      <c r="Q659" s="206"/>
      <c r="R659" s="206"/>
      <c r="S659" s="63" t="e">
        <f>HLOOKUP("Device Tree Pin Name",#REF!,MATCH($A659,#REF!,0),FALSE)</f>
        <v>#REF!</v>
      </c>
      <c r="T659" s="47" t="e">
        <f>HLOOKUP("power rail",#REF!,MATCH($A659,#REF!,0),FALSE)</f>
        <v>#REF!</v>
      </c>
      <c r="U659" s="62" t="e">
        <f>HLOOKUP("Wake Capable",#REF!,MATCH($A659,#REF!,0),FALSE)</f>
        <v>#REF!</v>
      </c>
      <c r="V659" s="62" t="e">
        <f>HLOOKUP("Strap",#REF!,MATCH($A659,#REF!,0),FALSE)</f>
        <v>#REF!</v>
      </c>
      <c r="W659" s="62"/>
      <c r="X659" s="62"/>
      <c r="Y659" s="62"/>
      <c r="Z659" s="47"/>
      <c r="AA659" s="47" t="e">
        <f>HLOOKUP("Pad type",#REF!,MATCH($A659,#REF!,0),FALSE)</f>
        <v>#REF!</v>
      </c>
      <c r="AB659" s="63"/>
      <c r="AC659" s="63" t="e">
        <f>HLOOKUP("POR Pin State",#REF!,MATCH($A659,#REF!,0),FALSE)</f>
        <v>#REF!</v>
      </c>
      <c r="AD659" s="207"/>
      <c r="AE659" s="208"/>
      <c r="AF659" s="208"/>
      <c r="AG659" s="208"/>
      <c r="AH659" s="209"/>
      <c r="AI659" s="209"/>
      <c r="AJ659" s="210"/>
      <c r="AK659" s="210"/>
      <c r="AL659" s="210"/>
      <c r="AM659" s="210"/>
      <c r="AN659" s="210"/>
      <c r="AO659" s="210"/>
      <c r="AP659" s="210"/>
      <c r="AQ659" s="215" t="s">
        <v>1534</v>
      </c>
      <c r="AR659" s="105"/>
      <c r="AS659" s="105"/>
      <c r="AT659" s="105"/>
      <c r="AU659" s="105"/>
      <c r="AV659" s="105"/>
      <c r="AW659" s="105"/>
      <c r="AX659" s="105"/>
      <c r="AY659" s="105"/>
      <c r="AZ659" s="105"/>
      <c r="BA659" s="105"/>
      <c r="BB659" s="218"/>
      <c r="BC659" s="105"/>
      <c r="BD659" s="250"/>
      <c r="BE659" s="252" t="s">
        <v>1535</v>
      </c>
      <c r="BF659" s="147" t="e">
        <f>VLOOKUP($A659,#REF!,34,FALSE)</f>
        <v>#REF!</v>
      </c>
      <c r="BG659" s="148" t="e">
        <f>VLOOKUP($A659,#REF!,22,FALSE)</f>
        <v>#REF!</v>
      </c>
      <c r="BH659" s="149"/>
    </row>
    <row r="660" s="5" customFormat="1" ht="12.95" customHeight="1" spans="1:60">
      <c r="A660" s="48" t="s">
        <v>1536</v>
      </c>
      <c r="B660" s="38" t="e">
        <f>VLOOKUP($A660,#REF!,34,FALSE)</f>
        <v>#REF!</v>
      </c>
      <c r="C660" s="39" t="str">
        <f t="shared" si="182"/>
        <v>unused_DDR_XM1_B0WCK_N</v>
      </c>
      <c r="D660" s="40" t="e">
        <f>IF(LEN(VLOOKUP($A660,#REF!,8,FALSE)),LEFT(VLOOKUP($A660,#REF!,8,FALSE),LEN(VLOOKUP($A660,#REF!,8,FALSE))-2),"")</f>
        <v>#REF!</v>
      </c>
      <c r="E660" s="41" t="e">
        <f>IF(LEN(VLOOKUP($A660,#REF!,4,FALSE)),IF(INDEX(#REF!,MATCH($A660,#REF!,0),1),LEFT(VLOOKUP($A660,#REF!,4,FALSE),LEN(VLOOKUP($A660,#REF!,4,FALSE))-2),CONCATENATE(LEFT(VLOOKUP($A660,#REF!,4,FALSE),LEN(VLOOKUP($A660,#REF!,4,FALSE))-2),"*")),"")</f>
        <v>#REF!</v>
      </c>
      <c r="F660" s="42" t="e">
        <f>IF(LEN(VLOOKUP($A660,#REF!,5,FALSE)),IF(INDEX(#REF!,MATCH($A660,#REF!,0),2),LEFT(VLOOKUP($A660,#REF!,5,FALSE),LEN(VLOOKUP($A660,#REF!,5,FALSE))-2),CONCATENATE(LEFT(VLOOKUP($A660,#REF!,5,FALSE),LEN(VLOOKUP($A660,#REF!,5,FALSE))-2),"*")),"")</f>
        <v>#REF!</v>
      </c>
      <c r="G660" s="42" t="e">
        <f>IF(LEN(VLOOKUP($A660,#REF!,6,FALSE)),IF(INDEX(#REF!,MATCH($A660,#REF!,0),3),LEFT(VLOOKUP($A660,#REF!,6,FALSE),LEN(VLOOKUP($A660,#REF!,6,FALSE))-2),CONCATENATE(LEFT(VLOOKUP($A660,#REF!,6,FALSE),LEN(VLOOKUP($A660,#REF!,6,FALSE))-2),"*")),"")</f>
        <v>#REF!</v>
      </c>
      <c r="H660" s="43" t="e">
        <f>IF(LEN(VLOOKUP($A660,#REF!,7,FALSE)),IF(INDEX(#REF!,MATCH($A660,#REF!,0),4),LEFT(VLOOKUP($A660,#REF!,7,FALSE),LEN(VLOOKUP($A660,#REF!,7,FALSE))-2),CONCATENATE(LEFT(VLOOKUP($A660,#REF!,7,FALSE),LEN(VLOOKUP($A660,#REF!,7,FALSE))-2),"*")),"")</f>
        <v>#REF!</v>
      </c>
      <c r="I660" s="54" t="e">
        <f>IF(LEN(VLOOKUP($A660,#REF!,8,FALSE)),UPPER(RIGHT(VLOOKUP($A660,#REF!,8,FALSE),1)),"")</f>
        <v>#REF!</v>
      </c>
      <c r="J660" s="42" t="e">
        <f>IF(LEN(VLOOKUP($A660,#REF!,4,FALSE)),UPPER(RIGHT(VLOOKUP($A660,#REF!,4,FALSE),1)),"")</f>
        <v>#REF!</v>
      </c>
      <c r="K660" s="42" t="e">
        <f>IF(LEN(VLOOKUP($A660,#REF!,5,FALSE)),UPPER(RIGHT(VLOOKUP($A660,#REF!,5,FALSE),1)),"")</f>
        <v>#REF!</v>
      </c>
      <c r="L660" s="42" t="e">
        <f>IF(LEN(VLOOKUP($A660,#REF!,6,FALSE)),UPPER(RIGHT(VLOOKUP($A660,#REF!,6,FALSE),1)),"")</f>
        <v>#REF!</v>
      </c>
      <c r="M660" s="43" t="e">
        <f>IF(LEN(VLOOKUP($A660,#REF!,7,FALSE)),UPPER(RIGHT(VLOOKUP($A660,#REF!,7,FALSE),1)),"")</f>
        <v>#REF!</v>
      </c>
      <c r="N660" s="206"/>
      <c r="O660" s="206"/>
      <c r="P660" s="206"/>
      <c r="Q660" s="206"/>
      <c r="R660" s="206"/>
      <c r="S660" s="63" t="e">
        <f>HLOOKUP("Device Tree Pin Name",#REF!,MATCH($A660,#REF!,0),FALSE)</f>
        <v>#REF!</v>
      </c>
      <c r="T660" s="47" t="e">
        <f>HLOOKUP("power rail",#REF!,MATCH($A660,#REF!,0),FALSE)</f>
        <v>#REF!</v>
      </c>
      <c r="U660" s="62" t="e">
        <f>HLOOKUP("Wake Capable",#REF!,MATCH($A660,#REF!,0),FALSE)</f>
        <v>#REF!</v>
      </c>
      <c r="V660" s="62" t="e">
        <f>HLOOKUP("Strap",#REF!,MATCH($A660,#REF!,0),FALSE)</f>
        <v>#REF!</v>
      </c>
      <c r="W660" s="62"/>
      <c r="X660" s="62"/>
      <c r="Y660" s="62"/>
      <c r="Z660" s="47"/>
      <c r="AA660" s="47" t="e">
        <f>HLOOKUP("Pad type",#REF!,MATCH($A660,#REF!,0),FALSE)</f>
        <v>#REF!</v>
      </c>
      <c r="AB660" s="63"/>
      <c r="AC660" s="63" t="e">
        <f>HLOOKUP("POR Pin State",#REF!,MATCH($A660,#REF!,0),FALSE)</f>
        <v>#REF!</v>
      </c>
      <c r="AD660" s="207"/>
      <c r="AE660" s="208"/>
      <c r="AF660" s="208"/>
      <c r="AG660" s="208"/>
      <c r="AH660" s="209"/>
      <c r="AI660" s="209"/>
      <c r="AJ660" s="210"/>
      <c r="AK660" s="210"/>
      <c r="AL660" s="210"/>
      <c r="AM660" s="210"/>
      <c r="AN660" s="210"/>
      <c r="AO660" s="210"/>
      <c r="AP660" s="210"/>
      <c r="AQ660" s="215" t="s">
        <v>1536</v>
      </c>
      <c r="AR660" s="105"/>
      <c r="AS660" s="105"/>
      <c r="AT660" s="105"/>
      <c r="AU660" s="105"/>
      <c r="AV660" s="105"/>
      <c r="AW660" s="105"/>
      <c r="AX660" s="105"/>
      <c r="AY660" s="105"/>
      <c r="AZ660" s="105"/>
      <c r="BA660" s="105"/>
      <c r="BB660" s="218"/>
      <c r="BC660" s="105"/>
      <c r="BD660" s="250"/>
      <c r="BE660" s="252" t="s">
        <v>1537</v>
      </c>
      <c r="BF660" s="147" t="e">
        <f>VLOOKUP($A660,#REF!,34,FALSE)</f>
        <v>#REF!</v>
      </c>
      <c r="BG660" s="148" t="e">
        <f>VLOOKUP($A660,#REF!,22,FALSE)</f>
        <v>#REF!</v>
      </c>
      <c r="BH660" s="149"/>
    </row>
    <row r="661" s="5" customFormat="1" ht="12.95" customHeight="1" spans="1:60">
      <c r="A661" s="48" t="s">
        <v>1538</v>
      </c>
      <c r="B661" s="38" t="e">
        <f>VLOOKUP($A661,#REF!,34,FALSE)</f>
        <v>#REF!</v>
      </c>
      <c r="C661" s="39" t="str">
        <f t="shared" ref="C661:C675" si="183">CONCATENATE("unused_",A661)</f>
        <v>unused_DDR_XM1_B0RDQS_P</v>
      </c>
      <c r="D661" s="40" t="e">
        <f>IF(LEN(VLOOKUP($A661,#REF!,8,FALSE)),LEFT(VLOOKUP($A661,#REF!,8,FALSE),LEN(VLOOKUP($A661,#REF!,8,FALSE))-2),"")</f>
        <v>#REF!</v>
      </c>
      <c r="E661" s="41" t="e">
        <f>IF(LEN(VLOOKUP($A661,#REF!,4,FALSE)),IF(INDEX(#REF!,MATCH($A661,#REF!,0),1),LEFT(VLOOKUP($A661,#REF!,4,FALSE),LEN(VLOOKUP($A661,#REF!,4,FALSE))-2),CONCATENATE(LEFT(VLOOKUP($A661,#REF!,4,FALSE),LEN(VLOOKUP($A661,#REF!,4,FALSE))-2),"*")),"")</f>
        <v>#REF!</v>
      </c>
      <c r="F661" s="42" t="e">
        <f>IF(LEN(VLOOKUP($A661,#REF!,5,FALSE)),IF(INDEX(#REF!,MATCH($A661,#REF!,0),2),LEFT(VLOOKUP($A661,#REF!,5,FALSE),LEN(VLOOKUP($A661,#REF!,5,FALSE))-2),CONCATENATE(LEFT(VLOOKUP($A661,#REF!,5,FALSE),LEN(VLOOKUP($A661,#REF!,5,FALSE))-2),"*")),"")</f>
        <v>#REF!</v>
      </c>
      <c r="G661" s="42" t="e">
        <f>IF(LEN(VLOOKUP($A661,#REF!,6,FALSE)),IF(INDEX(#REF!,MATCH($A661,#REF!,0),3),LEFT(VLOOKUP($A661,#REF!,6,FALSE),LEN(VLOOKUP($A661,#REF!,6,FALSE))-2),CONCATENATE(LEFT(VLOOKUP($A661,#REF!,6,FALSE),LEN(VLOOKUP($A661,#REF!,6,FALSE))-2),"*")),"")</f>
        <v>#REF!</v>
      </c>
      <c r="H661" s="43" t="e">
        <f>IF(LEN(VLOOKUP($A661,#REF!,7,FALSE)),IF(INDEX(#REF!,MATCH($A661,#REF!,0),4),LEFT(VLOOKUP($A661,#REF!,7,FALSE),LEN(VLOOKUP($A661,#REF!,7,FALSE))-2),CONCATENATE(LEFT(VLOOKUP($A661,#REF!,7,FALSE),LEN(VLOOKUP($A661,#REF!,7,FALSE))-2),"*")),"")</f>
        <v>#REF!</v>
      </c>
      <c r="I661" s="54" t="e">
        <f>IF(LEN(VLOOKUP($A661,#REF!,8,FALSE)),UPPER(RIGHT(VLOOKUP($A661,#REF!,8,FALSE),1)),"")</f>
        <v>#REF!</v>
      </c>
      <c r="J661" s="42" t="e">
        <f>IF(LEN(VLOOKUP($A661,#REF!,4,FALSE)),UPPER(RIGHT(VLOOKUP($A661,#REF!,4,FALSE),1)),"")</f>
        <v>#REF!</v>
      </c>
      <c r="K661" s="42" t="e">
        <f>IF(LEN(VLOOKUP($A661,#REF!,5,FALSE)),UPPER(RIGHT(VLOOKUP($A661,#REF!,5,FALSE),1)),"")</f>
        <v>#REF!</v>
      </c>
      <c r="L661" s="42" t="e">
        <f>IF(LEN(VLOOKUP($A661,#REF!,6,FALSE)),UPPER(RIGHT(VLOOKUP($A661,#REF!,6,FALSE),1)),"")</f>
        <v>#REF!</v>
      </c>
      <c r="M661" s="43" t="e">
        <f>IF(LEN(VLOOKUP($A661,#REF!,7,FALSE)),UPPER(RIGHT(VLOOKUP($A661,#REF!,7,FALSE),1)),"")</f>
        <v>#REF!</v>
      </c>
      <c r="N661" s="206"/>
      <c r="O661" s="206"/>
      <c r="P661" s="206"/>
      <c r="Q661" s="206"/>
      <c r="R661" s="206"/>
      <c r="S661" s="63" t="e">
        <f>HLOOKUP("Device Tree Pin Name",#REF!,MATCH($A661,#REF!,0),FALSE)</f>
        <v>#REF!</v>
      </c>
      <c r="T661" s="47" t="e">
        <f>HLOOKUP("power rail",#REF!,MATCH($A661,#REF!,0),FALSE)</f>
        <v>#REF!</v>
      </c>
      <c r="U661" s="62" t="e">
        <f>HLOOKUP("Wake Capable",#REF!,MATCH($A661,#REF!,0),FALSE)</f>
        <v>#REF!</v>
      </c>
      <c r="V661" s="62" t="e">
        <f>HLOOKUP("Strap",#REF!,MATCH($A661,#REF!,0),FALSE)</f>
        <v>#REF!</v>
      </c>
      <c r="W661" s="62"/>
      <c r="X661" s="62"/>
      <c r="Y661" s="62"/>
      <c r="Z661" s="47"/>
      <c r="AA661" s="47" t="e">
        <f>HLOOKUP("Pad type",#REF!,MATCH($A661,#REF!,0),FALSE)</f>
        <v>#REF!</v>
      </c>
      <c r="AB661" s="63"/>
      <c r="AC661" s="63" t="e">
        <f>HLOOKUP("POR Pin State",#REF!,MATCH($A661,#REF!,0),FALSE)</f>
        <v>#REF!</v>
      </c>
      <c r="AD661" s="207"/>
      <c r="AE661" s="208"/>
      <c r="AF661" s="208"/>
      <c r="AG661" s="208"/>
      <c r="AH661" s="209"/>
      <c r="AI661" s="209"/>
      <c r="AJ661" s="210"/>
      <c r="AK661" s="210"/>
      <c r="AL661" s="210"/>
      <c r="AM661" s="210"/>
      <c r="AN661" s="210"/>
      <c r="AO661" s="210"/>
      <c r="AP661" s="210"/>
      <c r="AQ661" s="215" t="s">
        <v>1538</v>
      </c>
      <c r="AR661" s="105"/>
      <c r="AS661" s="105"/>
      <c r="AT661" s="105"/>
      <c r="AU661" s="105"/>
      <c r="AV661" s="105"/>
      <c r="AW661" s="105"/>
      <c r="AX661" s="105"/>
      <c r="AY661" s="105"/>
      <c r="AZ661" s="105"/>
      <c r="BA661" s="105"/>
      <c r="BB661" s="218"/>
      <c r="BC661" s="105"/>
      <c r="BD661" s="250"/>
      <c r="BE661" s="252" t="s">
        <v>1539</v>
      </c>
      <c r="BF661" s="147" t="e">
        <f>VLOOKUP($A661,#REF!,34,FALSE)</f>
        <v>#REF!</v>
      </c>
      <c r="BG661" s="148" t="e">
        <f>VLOOKUP($A661,#REF!,22,FALSE)</f>
        <v>#REF!</v>
      </c>
      <c r="BH661" s="149"/>
    </row>
    <row r="662" s="5" customFormat="1" ht="12.95" customHeight="1" spans="1:60">
      <c r="A662" s="48" t="s">
        <v>1540</v>
      </c>
      <c r="B662" s="38" t="e">
        <f>VLOOKUP($A662,#REF!,34,FALSE)</f>
        <v>#REF!</v>
      </c>
      <c r="C662" s="39" t="str">
        <f t="shared" si="183"/>
        <v>unused_DDR_XM1_B0RDQS_N</v>
      </c>
      <c r="D662" s="40" t="e">
        <f>IF(LEN(VLOOKUP($A662,#REF!,8,FALSE)),LEFT(VLOOKUP($A662,#REF!,8,FALSE),LEN(VLOOKUP($A662,#REF!,8,FALSE))-2),"")</f>
        <v>#REF!</v>
      </c>
      <c r="E662" s="41" t="e">
        <f>IF(LEN(VLOOKUP($A662,#REF!,4,FALSE)),IF(INDEX(#REF!,MATCH($A662,#REF!,0),1),LEFT(VLOOKUP($A662,#REF!,4,FALSE),LEN(VLOOKUP($A662,#REF!,4,FALSE))-2),CONCATENATE(LEFT(VLOOKUP($A662,#REF!,4,FALSE),LEN(VLOOKUP($A662,#REF!,4,FALSE))-2),"*")),"")</f>
        <v>#REF!</v>
      </c>
      <c r="F662" s="42" t="e">
        <f>IF(LEN(VLOOKUP($A662,#REF!,5,FALSE)),IF(INDEX(#REF!,MATCH($A662,#REF!,0),2),LEFT(VLOOKUP($A662,#REF!,5,FALSE),LEN(VLOOKUP($A662,#REF!,5,FALSE))-2),CONCATENATE(LEFT(VLOOKUP($A662,#REF!,5,FALSE),LEN(VLOOKUP($A662,#REF!,5,FALSE))-2),"*")),"")</f>
        <v>#REF!</v>
      </c>
      <c r="G662" s="42" t="e">
        <f>IF(LEN(VLOOKUP($A662,#REF!,6,FALSE)),IF(INDEX(#REF!,MATCH($A662,#REF!,0),3),LEFT(VLOOKUP($A662,#REF!,6,FALSE),LEN(VLOOKUP($A662,#REF!,6,FALSE))-2),CONCATENATE(LEFT(VLOOKUP($A662,#REF!,6,FALSE),LEN(VLOOKUP($A662,#REF!,6,FALSE))-2),"*")),"")</f>
        <v>#REF!</v>
      </c>
      <c r="H662" s="43" t="e">
        <f>IF(LEN(VLOOKUP($A662,#REF!,7,FALSE)),IF(INDEX(#REF!,MATCH($A662,#REF!,0),4),LEFT(VLOOKUP($A662,#REF!,7,FALSE),LEN(VLOOKUP($A662,#REF!,7,FALSE))-2),CONCATENATE(LEFT(VLOOKUP($A662,#REF!,7,FALSE),LEN(VLOOKUP($A662,#REF!,7,FALSE))-2),"*")),"")</f>
        <v>#REF!</v>
      </c>
      <c r="I662" s="54" t="e">
        <f>IF(LEN(VLOOKUP($A662,#REF!,8,FALSE)),UPPER(RIGHT(VLOOKUP($A662,#REF!,8,FALSE),1)),"")</f>
        <v>#REF!</v>
      </c>
      <c r="J662" s="42" t="e">
        <f>IF(LEN(VLOOKUP($A662,#REF!,4,FALSE)),UPPER(RIGHT(VLOOKUP($A662,#REF!,4,FALSE),1)),"")</f>
        <v>#REF!</v>
      </c>
      <c r="K662" s="42" t="e">
        <f>IF(LEN(VLOOKUP($A662,#REF!,5,FALSE)),UPPER(RIGHT(VLOOKUP($A662,#REF!,5,FALSE),1)),"")</f>
        <v>#REF!</v>
      </c>
      <c r="L662" s="42" t="e">
        <f>IF(LEN(VLOOKUP($A662,#REF!,6,FALSE)),UPPER(RIGHT(VLOOKUP($A662,#REF!,6,FALSE),1)),"")</f>
        <v>#REF!</v>
      </c>
      <c r="M662" s="43" t="e">
        <f>IF(LEN(VLOOKUP($A662,#REF!,7,FALSE)),UPPER(RIGHT(VLOOKUP($A662,#REF!,7,FALSE),1)),"")</f>
        <v>#REF!</v>
      </c>
      <c r="N662" s="206"/>
      <c r="O662" s="206"/>
      <c r="P662" s="206"/>
      <c r="Q662" s="206"/>
      <c r="R662" s="206"/>
      <c r="S662" s="63" t="e">
        <f>HLOOKUP("Device Tree Pin Name",#REF!,MATCH($A662,#REF!,0),FALSE)</f>
        <v>#REF!</v>
      </c>
      <c r="T662" s="47" t="e">
        <f>HLOOKUP("power rail",#REF!,MATCH($A662,#REF!,0),FALSE)</f>
        <v>#REF!</v>
      </c>
      <c r="U662" s="62" t="e">
        <f>HLOOKUP("Wake Capable",#REF!,MATCH($A662,#REF!,0),FALSE)</f>
        <v>#REF!</v>
      </c>
      <c r="V662" s="62" t="e">
        <f>HLOOKUP("Strap",#REF!,MATCH($A662,#REF!,0),FALSE)</f>
        <v>#REF!</v>
      </c>
      <c r="W662" s="62"/>
      <c r="X662" s="62"/>
      <c r="Y662" s="62"/>
      <c r="Z662" s="47"/>
      <c r="AA662" s="47" t="e">
        <f>HLOOKUP("Pad type",#REF!,MATCH($A662,#REF!,0),FALSE)</f>
        <v>#REF!</v>
      </c>
      <c r="AB662" s="63"/>
      <c r="AC662" s="63" t="e">
        <f>HLOOKUP("POR Pin State",#REF!,MATCH($A662,#REF!,0),FALSE)</f>
        <v>#REF!</v>
      </c>
      <c r="AD662" s="207"/>
      <c r="AE662" s="208"/>
      <c r="AF662" s="208"/>
      <c r="AG662" s="208"/>
      <c r="AH662" s="209"/>
      <c r="AI662" s="209"/>
      <c r="AJ662" s="210"/>
      <c r="AK662" s="210"/>
      <c r="AL662" s="210"/>
      <c r="AM662" s="210"/>
      <c r="AN662" s="210"/>
      <c r="AO662" s="210"/>
      <c r="AP662" s="210"/>
      <c r="AQ662" s="215" t="s">
        <v>1540</v>
      </c>
      <c r="AR662" s="105"/>
      <c r="AS662" s="105"/>
      <c r="AT662" s="105"/>
      <c r="AU662" s="105"/>
      <c r="AV662" s="105"/>
      <c r="AW662" s="105"/>
      <c r="AX662" s="105"/>
      <c r="AY662" s="105"/>
      <c r="AZ662" s="105"/>
      <c r="BA662" s="105"/>
      <c r="BB662" s="218"/>
      <c r="BC662" s="105"/>
      <c r="BD662" s="250"/>
      <c r="BE662" s="252" t="s">
        <v>1541</v>
      </c>
      <c r="BF662" s="147" t="e">
        <f>VLOOKUP($A662,#REF!,34,FALSE)</f>
        <v>#REF!</v>
      </c>
      <c r="BG662" s="148" t="e">
        <f>VLOOKUP($A662,#REF!,22,FALSE)</f>
        <v>#REF!</v>
      </c>
      <c r="BH662" s="149"/>
    </row>
    <row r="663" s="5" customFormat="1" ht="12.95" customHeight="1" spans="1:60">
      <c r="A663" s="48" t="s">
        <v>1542</v>
      </c>
      <c r="B663" s="38" t="e">
        <f>VLOOKUP($A663,#REF!,34,FALSE)</f>
        <v>#REF!</v>
      </c>
      <c r="C663" s="39" t="str">
        <f t="shared" si="183"/>
        <v>unused_DDR_XM1_B1D0</v>
      </c>
      <c r="D663" s="40" t="e">
        <f>IF(LEN(VLOOKUP($A663,#REF!,8,FALSE)),LEFT(VLOOKUP($A663,#REF!,8,FALSE),LEN(VLOOKUP($A663,#REF!,8,FALSE))-2),"")</f>
        <v>#REF!</v>
      </c>
      <c r="E663" s="41" t="e">
        <f>IF(LEN(VLOOKUP($A663,#REF!,4,FALSE)),IF(INDEX(#REF!,MATCH($A663,#REF!,0),1),LEFT(VLOOKUP($A663,#REF!,4,FALSE),LEN(VLOOKUP($A663,#REF!,4,FALSE))-2),CONCATENATE(LEFT(VLOOKUP($A663,#REF!,4,FALSE),LEN(VLOOKUP($A663,#REF!,4,FALSE))-2),"*")),"")</f>
        <v>#REF!</v>
      </c>
      <c r="F663" s="42" t="e">
        <f>IF(LEN(VLOOKUP($A663,#REF!,5,FALSE)),IF(INDEX(#REF!,MATCH($A663,#REF!,0),2),LEFT(VLOOKUP($A663,#REF!,5,FALSE),LEN(VLOOKUP($A663,#REF!,5,FALSE))-2),CONCATENATE(LEFT(VLOOKUP($A663,#REF!,5,FALSE),LEN(VLOOKUP($A663,#REF!,5,FALSE))-2),"*")),"")</f>
        <v>#REF!</v>
      </c>
      <c r="G663" s="42" t="e">
        <f>IF(LEN(VLOOKUP($A663,#REF!,6,FALSE)),IF(INDEX(#REF!,MATCH($A663,#REF!,0),3),LEFT(VLOOKUP($A663,#REF!,6,FALSE),LEN(VLOOKUP($A663,#REF!,6,FALSE))-2),CONCATENATE(LEFT(VLOOKUP($A663,#REF!,6,FALSE),LEN(VLOOKUP($A663,#REF!,6,FALSE))-2),"*")),"")</f>
        <v>#REF!</v>
      </c>
      <c r="H663" s="43" t="e">
        <f>IF(LEN(VLOOKUP($A663,#REF!,7,FALSE)),IF(INDEX(#REF!,MATCH($A663,#REF!,0),4),LEFT(VLOOKUP($A663,#REF!,7,FALSE),LEN(VLOOKUP($A663,#REF!,7,FALSE))-2),CONCATENATE(LEFT(VLOOKUP($A663,#REF!,7,FALSE),LEN(VLOOKUP($A663,#REF!,7,FALSE))-2),"*")),"")</f>
        <v>#REF!</v>
      </c>
      <c r="I663" s="54" t="e">
        <f>IF(LEN(VLOOKUP($A663,#REF!,8,FALSE)),UPPER(RIGHT(VLOOKUP($A663,#REF!,8,FALSE),1)),"")</f>
        <v>#REF!</v>
      </c>
      <c r="J663" s="42" t="e">
        <f>IF(LEN(VLOOKUP($A663,#REF!,4,FALSE)),UPPER(RIGHT(VLOOKUP($A663,#REF!,4,FALSE),1)),"")</f>
        <v>#REF!</v>
      </c>
      <c r="K663" s="42" t="e">
        <f>IF(LEN(VLOOKUP($A663,#REF!,5,FALSE)),UPPER(RIGHT(VLOOKUP($A663,#REF!,5,FALSE),1)),"")</f>
        <v>#REF!</v>
      </c>
      <c r="L663" s="42" t="e">
        <f>IF(LEN(VLOOKUP($A663,#REF!,6,FALSE)),UPPER(RIGHT(VLOOKUP($A663,#REF!,6,FALSE),1)),"")</f>
        <v>#REF!</v>
      </c>
      <c r="M663" s="43" t="e">
        <f>IF(LEN(VLOOKUP($A663,#REF!,7,FALSE)),UPPER(RIGHT(VLOOKUP($A663,#REF!,7,FALSE),1)),"")</f>
        <v>#REF!</v>
      </c>
      <c r="N663" s="206"/>
      <c r="O663" s="206"/>
      <c r="P663" s="206"/>
      <c r="Q663" s="206"/>
      <c r="R663" s="206"/>
      <c r="S663" s="63" t="e">
        <f>HLOOKUP("Device Tree Pin Name",#REF!,MATCH($A663,#REF!,0),FALSE)</f>
        <v>#REF!</v>
      </c>
      <c r="T663" s="47" t="e">
        <f>HLOOKUP("power rail",#REF!,MATCH($A663,#REF!,0),FALSE)</f>
        <v>#REF!</v>
      </c>
      <c r="U663" s="62" t="e">
        <f>HLOOKUP("Wake Capable",#REF!,MATCH($A663,#REF!,0),FALSE)</f>
        <v>#REF!</v>
      </c>
      <c r="V663" s="62" t="e">
        <f>HLOOKUP("Strap",#REF!,MATCH($A663,#REF!,0),FALSE)</f>
        <v>#REF!</v>
      </c>
      <c r="W663" s="62"/>
      <c r="X663" s="62"/>
      <c r="Y663" s="62"/>
      <c r="Z663" s="47"/>
      <c r="AA663" s="47" t="e">
        <f>HLOOKUP("Pad type",#REF!,MATCH($A663,#REF!,0),FALSE)</f>
        <v>#REF!</v>
      </c>
      <c r="AB663" s="63"/>
      <c r="AC663" s="63" t="e">
        <f>HLOOKUP("POR Pin State",#REF!,MATCH($A663,#REF!,0),FALSE)</f>
        <v>#REF!</v>
      </c>
      <c r="AD663" s="207"/>
      <c r="AE663" s="208"/>
      <c r="AF663" s="208"/>
      <c r="AG663" s="208"/>
      <c r="AH663" s="209"/>
      <c r="AI663" s="209"/>
      <c r="AJ663" s="210"/>
      <c r="AK663" s="210"/>
      <c r="AL663" s="210"/>
      <c r="AM663" s="210"/>
      <c r="AN663" s="210"/>
      <c r="AO663" s="210"/>
      <c r="AP663" s="210"/>
      <c r="AQ663" s="215" t="s">
        <v>1543</v>
      </c>
      <c r="AR663" s="105"/>
      <c r="AS663" s="105"/>
      <c r="AT663" s="105"/>
      <c r="AU663" s="105"/>
      <c r="AV663" s="105"/>
      <c r="AW663" s="105"/>
      <c r="AX663" s="105"/>
      <c r="AY663" s="105"/>
      <c r="AZ663" s="105"/>
      <c r="BA663" s="105"/>
      <c r="BB663" s="218"/>
      <c r="BC663" s="105"/>
      <c r="BD663" s="250"/>
      <c r="BE663" s="252" t="s">
        <v>1544</v>
      </c>
      <c r="BF663" s="147" t="e">
        <f>VLOOKUP($A663,#REF!,34,FALSE)</f>
        <v>#REF!</v>
      </c>
      <c r="BG663" s="148" t="e">
        <f>VLOOKUP($A663,#REF!,22,FALSE)</f>
        <v>#REF!</v>
      </c>
      <c r="BH663" s="149"/>
    </row>
    <row r="664" s="5" customFormat="1" ht="12.95" customHeight="1" spans="1:60">
      <c r="A664" s="48" t="s">
        <v>1545</v>
      </c>
      <c r="B664" s="38" t="e">
        <f>VLOOKUP($A664,#REF!,34,FALSE)</f>
        <v>#REF!</v>
      </c>
      <c r="C664" s="39" t="str">
        <f t="shared" si="183"/>
        <v>unused_DDR_XM1_B1D1</v>
      </c>
      <c r="D664" s="40" t="e">
        <f>IF(LEN(VLOOKUP($A664,#REF!,8,FALSE)),LEFT(VLOOKUP($A664,#REF!,8,FALSE),LEN(VLOOKUP($A664,#REF!,8,FALSE))-2),"")</f>
        <v>#REF!</v>
      </c>
      <c r="E664" s="41" t="e">
        <f>IF(LEN(VLOOKUP($A664,#REF!,4,FALSE)),IF(INDEX(#REF!,MATCH($A664,#REF!,0),1),LEFT(VLOOKUP($A664,#REF!,4,FALSE),LEN(VLOOKUP($A664,#REF!,4,FALSE))-2),CONCATENATE(LEFT(VLOOKUP($A664,#REF!,4,FALSE),LEN(VLOOKUP($A664,#REF!,4,FALSE))-2),"*")),"")</f>
        <v>#REF!</v>
      </c>
      <c r="F664" s="42" t="e">
        <f>IF(LEN(VLOOKUP($A664,#REF!,5,FALSE)),IF(INDEX(#REF!,MATCH($A664,#REF!,0),2),LEFT(VLOOKUP($A664,#REF!,5,FALSE),LEN(VLOOKUP($A664,#REF!,5,FALSE))-2),CONCATENATE(LEFT(VLOOKUP($A664,#REF!,5,FALSE),LEN(VLOOKUP($A664,#REF!,5,FALSE))-2),"*")),"")</f>
        <v>#REF!</v>
      </c>
      <c r="G664" s="42" t="e">
        <f>IF(LEN(VLOOKUP($A664,#REF!,6,FALSE)),IF(INDEX(#REF!,MATCH($A664,#REF!,0),3),LEFT(VLOOKUP($A664,#REF!,6,FALSE),LEN(VLOOKUP($A664,#REF!,6,FALSE))-2),CONCATENATE(LEFT(VLOOKUP($A664,#REF!,6,FALSE),LEN(VLOOKUP($A664,#REF!,6,FALSE))-2),"*")),"")</f>
        <v>#REF!</v>
      </c>
      <c r="H664" s="43" t="e">
        <f>IF(LEN(VLOOKUP($A664,#REF!,7,FALSE)),IF(INDEX(#REF!,MATCH($A664,#REF!,0),4),LEFT(VLOOKUP($A664,#REF!,7,FALSE),LEN(VLOOKUP($A664,#REF!,7,FALSE))-2),CONCATENATE(LEFT(VLOOKUP($A664,#REF!,7,FALSE),LEN(VLOOKUP($A664,#REF!,7,FALSE))-2),"*")),"")</f>
        <v>#REF!</v>
      </c>
      <c r="I664" s="54" t="e">
        <f>IF(LEN(VLOOKUP($A664,#REF!,8,FALSE)),UPPER(RIGHT(VLOOKUP($A664,#REF!,8,FALSE),1)),"")</f>
        <v>#REF!</v>
      </c>
      <c r="J664" s="42" t="e">
        <f>IF(LEN(VLOOKUP($A664,#REF!,4,FALSE)),UPPER(RIGHT(VLOOKUP($A664,#REF!,4,FALSE),1)),"")</f>
        <v>#REF!</v>
      </c>
      <c r="K664" s="42" t="e">
        <f>IF(LEN(VLOOKUP($A664,#REF!,5,FALSE)),UPPER(RIGHT(VLOOKUP($A664,#REF!,5,FALSE),1)),"")</f>
        <v>#REF!</v>
      </c>
      <c r="L664" s="42" t="e">
        <f>IF(LEN(VLOOKUP($A664,#REF!,6,FALSE)),UPPER(RIGHT(VLOOKUP($A664,#REF!,6,FALSE),1)),"")</f>
        <v>#REF!</v>
      </c>
      <c r="M664" s="43" t="e">
        <f>IF(LEN(VLOOKUP($A664,#REF!,7,FALSE)),UPPER(RIGHT(VLOOKUP($A664,#REF!,7,FALSE),1)),"")</f>
        <v>#REF!</v>
      </c>
      <c r="N664" s="206"/>
      <c r="O664" s="206"/>
      <c r="P664" s="206"/>
      <c r="Q664" s="206"/>
      <c r="R664" s="206"/>
      <c r="S664" s="63" t="e">
        <f>HLOOKUP("Device Tree Pin Name",#REF!,MATCH($A664,#REF!,0),FALSE)</f>
        <v>#REF!</v>
      </c>
      <c r="T664" s="47" t="e">
        <f>HLOOKUP("power rail",#REF!,MATCH($A664,#REF!,0),FALSE)</f>
        <v>#REF!</v>
      </c>
      <c r="U664" s="62" t="e">
        <f>HLOOKUP("Wake Capable",#REF!,MATCH($A664,#REF!,0),FALSE)</f>
        <v>#REF!</v>
      </c>
      <c r="V664" s="62" t="e">
        <f>HLOOKUP("Strap",#REF!,MATCH($A664,#REF!,0),FALSE)</f>
        <v>#REF!</v>
      </c>
      <c r="W664" s="62"/>
      <c r="X664" s="62"/>
      <c r="Y664" s="62"/>
      <c r="Z664" s="47"/>
      <c r="AA664" s="47" t="e">
        <f>HLOOKUP("Pad type",#REF!,MATCH($A664,#REF!,0),FALSE)</f>
        <v>#REF!</v>
      </c>
      <c r="AB664" s="63"/>
      <c r="AC664" s="63" t="e">
        <f>HLOOKUP("POR Pin State",#REF!,MATCH($A664,#REF!,0),FALSE)</f>
        <v>#REF!</v>
      </c>
      <c r="AD664" s="207"/>
      <c r="AE664" s="208"/>
      <c r="AF664" s="208"/>
      <c r="AG664" s="208"/>
      <c r="AH664" s="209"/>
      <c r="AI664" s="209"/>
      <c r="AJ664" s="210"/>
      <c r="AK664" s="210"/>
      <c r="AL664" s="210"/>
      <c r="AM664" s="210"/>
      <c r="AN664" s="210"/>
      <c r="AO664" s="210"/>
      <c r="AP664" s="210"/>
      <c r="AQ664" s="215" t="s">
        <v>1546</v>
      </c>
      <c r="AR664" s="105"/>
      <c r="AS664" s="105"/>
      <c r="AT664" s="105"/>
      <c r="AU664" s="105"/>
      <c r="AV664" s="105"/>
      <c r="AW664" s="105"/>
      <c r="AX664" s="105"/>
      <c r="AY664" s="105"/>
      <c r="AZ664" s="105"/>
      <c r="BA664" s="105"/>
      <c r="BB664" s="218"/>
      <c r="BC664" s="105"/>
      <c r="BD664" s="250"/>
      <c r="BE664" s="252" t="s">
        <v>1547</v>
      </c>
      <c r="BF664" s="147" t="e">
        <f>VLOOKUP($A664,#REF!,34,FALSE)</f>
        <v>#REF!</v>
      </c>
      <c r="BG664" s="148" t="e">
        <f>VLOOKUP($A664,#REF!,22,FALSE)</f>
        <v>#REF!</v>
      </c>
      <c r="BH664" s="149"/>
    </row>
    <row r="665" s="5" customFormat="1" ht="12.95" customHeight="1" spans="1:60">
      <c r="A665" s="48" t="s">
        <v>1548</v>
      </c>
      <c r="B665" s="38" t="e">
        <f>VLOOKUP($A665,#REF!,34,FALSE)</f>
        <v>#REF!</v>
      </c>
      <c r="C665" s="39" t="str">
        <f t="shared" si="183"/>
        <v>unused_DDR_XM1_B1D2</v>
      </c>
      <c r="D665" s="40" t="e">
        <f>IF(LEN(VLOOKUP($A665,#REF!,8,FALSE)),LEFT(VLOOKUP($A665,#REF!,8,FALSE),LEN(VLOOKUP($A665,#REF!,8,FALSE))-2),"")</f>
        <v>#REF!</v>
      </c>
      <c r="E665" s="41" t="e">
        <f>IF(LEN(VLOOKUP($A665,#REF!,4,FALSE)),IF(INDEX(#REF!,MATCH($A665,#REF!,0),1),LEFT(VLOOKUP($A665,#REF!,4,FALSE),LEN(VLOOKUP($A665,#REF!,4,FALSE))-2),CONCATENATE(LEFT(VLOOKUP($A665,#REF!,4,FALSE),LEN(VLOOKUP($A665,#REF!,4,FALSE))-2),"*")),"")</f>
        <v>#REF!</v>
      </c>
      <c r="F665" s="42" t="e">
        <f>IF(LEN(VLOOKUP($A665,#REF!,5,FALSE)),IF(INDEX(#REF!,MATCH($A665,#REF!,0),2),LEFT(VLOOKUP($A665,#REF!,5,FALSE),LEN(VLOOKUP($A665,#REF!,5,FALSE))-2),CONCATENATE(LEFT(VLOOKUP($A665,#REF!,5,FALSE),LEN(VLOOKUP($A665,#REF!,5,FALSE))-2),"*")),"")</f>
        <v>#REF!</v>
      </c>
      <c r="G665" s="42" t="e">
        <f>IF(LEN(VLOOKUP($A665,#REF!,6,FALSE)),IF(INDEX(#REF!,MATCH($A665,#REF!,0),3),LEFT(VLOOKUP($A665,#REF!,6,FALSE),LEN(VLOOKUP($A665,#REF!,6,FALSE))-2),CONCATENATE(LEFT(VLOOKUP($A665,#REF!,6,FALSE),LEN(VLOOKUP($A665,#REF!,6,FALSE))-2),"*")),"")</f>
        <v>#REF!</v>
      </c>
      <c r="H665" s="43" t="e">
        <f>IF(LEN(VLOOKUP($A665,#REF!,7,FALSE)),IF(INDEX(#REF!,MATCH($A665,#REF!,0),4),LEFT(VLOOKUP($A665,#REF!,7,FALSE),LEN(VLOOKUP($A665,#REF!,7,FALSE))-2),CONCATENATE(LEFT(VLOOKUP($A665,#REF!,7,FALSE),LEN(VLOOKUP($A665,#REF!,7,FALSE))-2),"*")),"")</f>
        <v>#REF!</v>
      </c>
      <c r="I665" s="54" t="e">
        <f>IF(LEN(VLOOKUP($A665,#REF!,8,FALSE)),UPPER(RIGHT(VLOOKUP($A665,#REF!,8,FALSE),1)),"")</f>
        <v>#REF!</v>
      </c>
      <c r="J665" s="42" t="e">
        <f>IF(LEN(VLOOKUP($A665,#REF!,4,FALSE)),UPPER(RIGHT(VLOOKUP($A665,#REF!,4,FALSE),1)),"")</f>
        <v>#REF!</v>
      </c>
      <c r="K665" s="42" t="e">
        <f>IF(LEN(VLOOKUP($A665,#REF!,5,FALSE)),UPPER(RIGHT(VLOOKUP($A665,#REF!,5,FALSE),1)),"")</f>
        <v>#REF!</v>
      </c>
      <c r="L665" s="42" t="e">
        <f>IF(LEN(VLOOKUP($A665,#REF!,6,FALSE)),UPPER(RIGHT(VLOOKUP($A665,#REF!,6,FALSE),1)),"")</f>
        <v>#REF!</v>
      </c>
      <c r="M665" s="43" t="e">
        <f>IF(LEN(VLOOKUP($A665,#REF!,7,FALSE)),UPPER(RIGHT(VLOOKUP($A665,#REF!,7,FALSE),1)),"")</f>
        <v>#REF!</v>
      </c>
      <c r="N665" s="206"/>
      <c r="O665" s="206"/>
      <c r="P665" s="206"/>
      <c r="Q665" s="206"/>
      <c r="R665" s="206"/>
      <c r="S665" s="63" t="e">
        <f>HLOOKUP("Device Tree Pin Name",#REF!,MATCH($A665,#REF!,0),FALSE)</f>
        <v>#REF!</v>
      </c>
      <c r="T665" s="47" t="e">
        <f>HLOOKUP("power rail",#REF!,MATCH($A665,#REF!,0),FALSE)</f>
        <v>#REF!</v>
      </c>
      <c r="U665" s="62" t="e">
        <f>HLOOKUP("Wake Capable",#REF!,MATCH($A665,#REF!,0),FALSE)</f>
        <v>#REF!</v>
      </c>
      <c r="V665" s="62" t="e">
        <f>HLOOKUP("Strap",#REF!,MATCH($A665,#REF!,0),FALSE)</f>
        <v>#REF!</v>
      </c>
      <c r="W665" s="62"/>
      <c r="X665" s="62"/>
      <c r="Y665" s="62"/>
      <c r="Z665" s="47"/>
      <c r="AA665" s="47" t="e">
        <f>HLOOKUP("Pad type",#REF!,MATCH($A665,#REF!,0),FALSE)</f>
        <v>#REF!</v>
      </c>
      <c r="AB665" s="63"/>
      <c r="AC665" s="63" t="e">
        <f>HLOOKUP("POR Pin State",#REF!,MATCH($A665,#REF!,0),FALSE)</f>
        <v>#REF!</v>
      </c>
      <c r="AD665" s="207"/>
      <c r="AE665" s="208"/>
      <c r="AF665" s="208"/>
      <c r="AG665" s="208"/>
      <c r="AH665" s="209"/>
      <c r="AI665" s="209"/>
      <c r="AJ665" s="210"/>
      <c r="AK665" s="210"/>
      <c r="AL665" s="210"/>
      <c r="AM665" s="210"/>
      <c r="AN665" s="210"/>
      <c r="AO665" s="210"/>
      <c r="AP665" s="210"/>
      <c r="AQ665" s="215" t="s">
        <v>1549</v>
      </c>
      <c r="AR665" s="105"/>
      <c r="AS665" s="105"/>
      <c r="AT665" s="105"/>
      <c r="AU665" s="105"/>
      <c r="AV665" s="105"/>
      <c r="AW665" s="105"/>
      <c r="AX665" s="105"/>
      <c r="AY665" s="105"/>
      <c r="AZ665" s="105"/>
      <c r="BA665" s="105"/>
      <c r="BB665" s="218"/>
      <c r="BC665" s="105"/>
      <c r="BD665" s="250"/>
      <c r="BE665" s="252" t="s">
        <v>1550</v>
      </c>
      <c r="BF665" s="147" t="e">
        <f>VLOOKUP($A665,#REF!,34,FALSE)</f>
        <v>#REF!</v>
      </c>
      <c r="BG665" s="148" t="e">
        <f>VLOOKUP($A665,#REF!,22,FALSE)</f>
        <v>#REF!</v>
      </c>
      <c r="BH665" s="149"/>
    </row>
    <row r="666" s="5" customFormat="1" ht="12.95" customHeight="1" spans="1:60">
      <c r="A666" s="10" t="s">
        <v>1551</v>
      </c>
      <c r="B666" s="38" t="e">
        <f>VLOOKUP($A666,#REF!,34,FALSE)</f>
        <v>#REF!</v>
      </c>
      <c r="C666" s="39" t="str">
        <f t="shared" si="183"/>
        <v>unused_DDR_XM1_B1D3</v>
      </c>
      <c r="D666" s="40" t="e">
        <f>IF(LEN(VLOOKUP($A666,#REF!,8,FALSE)),LEFT(VLOOKUP($A666,#REF!,8,FALSE),LEN(VLOOKUP($A666,#REF!,8,FALSE))-2),"")</f>
        <v>#REF!</v>
      </c>
      <c r="E666" s="41" t="e">
        <f>IF(LEN(VLOOKUP($A666,#REF!,4,FALSE)),IF(INDEX(#REF!,MATCH($A666,#REF!,0),1),LEFT(VLOOKUP($A666,#REF!,4,FALSE),LEN(VLOOKUP($A666,#REF!,4,FALSE))-2),CONCATENATE(LEFT(VLOOKUP($A666,#REF!,4,FALSE),LEN(VLOOKUP($A666,#REF!,4,FALSE))-2),"*")),"")</f>
        <v>#REF!</v>
      </c>
      <c r="F666" s="42" t="e">
        <f>IF(LEN(VLOOKUP($A666,#REF!,5,FALSE)),IF(INDEX(#REF!,MATCH($A666,#REF!,0),2),LEFT(VLOOKUP($A666,#REF!,5,FALSE),LEN(VLOOKUP($A666,#REF!,5,FALSE))-2),CONCATENATE(LEFT(VLOOKUP($A666,#REF!,5,FALSE),LEN(VLOOKUP($A666,#REF!,5,FALSE))-2),"*")),"")</f>
        <v>#REF!</v>
      </c>
      <c r="G666" s="42" t="e">
        <f>IF(LEN(VLOOKUP($A666,#REF!,6,FALSE)),IF(INDEX(#REF!,MATCH($A666,#REF!,0),3),LEFT(VLOOKUP($A666,#REF!,6,FALSE),LEN(VLOOKUP($A666,#REF!,6,FALSE))-2),CONCATENATE(LEFT(VLOOKUP($A666,#REF!,6,FALSE),LEN(VLOOKUP($A666,#REF!,6,FALSE))-2),"*")),"")</f>
        <v>#REF!</v>
      </c>
      <c r="H666" s="43" t="e">
        <f>IF(LEN(VLOOKUP($A666,#REF!,7,FALSE)),IF(INDEX(#REF!,MATCH($A666,#REF!,0),4),LEFT(VLOOKUP($A666,#REF!,7,FALSE),LEN(VLOOKUP($A666,#REF!,7,FALSE))-2),CONCATENATE(LEFT(VLOOKUP($A666,#REF!,7,FALSE),LEN(VLOOKUP($A666,#REF!,7,FALSE))-2),"*")),"")</f>
        <v>#REF!</v>
      </c>
      <c r="I666" s="54" t="e">
        <f>IF(LEN(VLOOKUP($A666,#REF!,8,FALSE)),UPPER(RIGHT(VLOOKUP($A666,#REF!,8,FALSE),1)),"")</f>
        <v>#REF!</v>
      </c>
      <c r="J666" s="42" t="e">
        <f>IF(LEN(VLOOKUP($A666,#REF!,4,FALSE)),UPPER(RIGHT(VLOOKUP($A666,#REF!,4,FALSE),1)),"")</f>
        <v>#REF!</v>
      </c>
      <c r="K666" s="42" t="e">
        <f>IF(LEN(VLOOKUP($A666,#REF!,5,FALSE)),UPPER(RIGHT(VLOOKUP($A666,#REF!,5,FALSE),1)),"")</f>
        <v>#REF!</v>
      </c>
      <c r="L666" s="42" t="e">
        <f>IF(LEN(VLOOKUP($A666,#REF!,6,FALSE)),UPPER(RIGHT(VLOOKUP($A666,#REF!,6,FALSE),1)),"")</f>
        <v>#REF!</v>
      </c>
      <c r="M666" s="43" t="e">
        <f>IF(LEN(VLOOKUP($A666,#REF!,7,FALSE)),UPPER(RIGHT(VLOOKUP($A666,#REF!,7,FALSE),1)),"")</f>
        <v>#REF!</v>
      </c>
      <c r="N666" s="206"/>
      <c r="O666" s="206"/>
      <c r="P666" s="206"/>
      <c r="Q666" s="206"/>
      <c r="R666" s="206"/>
      <c r="S666" s="63" t="e">
        <f>HLOOKUP("Device Tree Pin Name",#REF!,MATCH($A666,#REF!,0),FALSE)</f>
        <v>#REF!</v>
      </c>
      <c r="T666" s="47" t="e">
        <f>HLOOKUP("power rail",#REF!,MATCH($A666,#REF!,0),FALSE)</f>
        <v>#REF!</v>
      </c>
      <c r="U666" s="62" t="e">
        <f>HLOOKUP("Wake Capable",#REF!,MATCH($A666,#REF!,0),FALSE)</f>
        <v>#REF!</v>
      </c>
      <c r="V666" s="62" t="e">
        <f>HLOOKUP("Strap",#REF!,MATCH($A666,#REF!,0),FALSE)</f>
        <v>#REF!</v>
      </c>
      <c r="W666" s="62"/>
      <c r="X666" s="62"/>
      <c r="Y666" s="62"/>
      <c r="Z666" s="47"/>
      <c r="AA666" s="47" t="e">
        <f>HLOOKUP("Pad type",#REF!,MATCH($A666,#REF!,0),FALSE)</f>
        <v>#REF!</v>
      </c>
      <c r="AB666" s="63"/>
      <c r="AC666" s="63" t="e">
        <f>HLOOKUP("POR Pin State",#REF!,MATCH($A666,#REF!,0),FALSE)</f>
        <v>#REF!</v>
      </c>
      <c r="AD666" s="207"/>
      <c r="AE666" s="208"/>
      <c r="AF666" s="208"/>
      <c r="AG666" s="208"/>
      <c r="AH666" s="209"/>
      <c r="AI666" s="209"/>
      <c r="AJ666" s="210"/>
      <c r="AK666" s="210"/>
      <c r="AL666" s="210"/>
      <c r="AM666" s="210"/>
      <c r="AN666" s="210"/>
      <c r="AO666" s="210"/>
      <c r="AP666" s="210"/>
      <c r="AQ666" s="215" t="s">
        <v>1552</v>
      </c>
      <c r="AR666" s="105"/>
      <c r="AS666" s="105"/>
      <c r="AT666" s="105"/>
      <c r="AU666" s="105"/>
      <c r="AV666" s="105"/>
      <c r="AW666" s="105"/>
      <c r="AX666" s="105"/>
      <c r="AY666" s="105"/>
      <c r="AZ666" s="105"/>
      <c r="BA666" s="105"/>
      <c r="BB666" s="218"/>
      <c r="BC666" s="105"/>
      <c r="BD666" s="250"/>
      <c r="BE666" s="252" t="s">
        <v>1553</v>
      </c>
      <c r="BF666" s="147" t="e">
        <f>VLOOKUP($A666,#REF!,34,FALSE)</f>
        <v>#REF!</v>
      </c>
      <c r="BG666" s="148" t="e">
        <f>VLOOKUP($A666,#REF!,22,FALSE)</f>
        <v>#REF!</v>
      </c>
      <c r="BH666" s="149"/>
    </row>
    <row r="667" s="5" customFormat="1" ht="12.95" customHeight="1" spans="1:60">
      <c r="A667" s="10" t="s">
        <v>1554</v>
      </c>
      <c r="B667" s="38" t="e">
        <f>VLOOKUP($A667,#REF!,34,FALSE)</f>
        <v>#REF!</v>
      </c>
      <c r="C667" s="39" t="str">
        <f t="shared" si="183"/>
        <v>unused_DDR_XM1_B1D4</v>
      </c>
      <c r="D667" s="40" t="e">
        <f>IF(LEN(VLOOKUP($A667,#REF!,8,FALSE)),LEFT(VLOOKUP($A667,#REF!,8,FALSE),LEN(VLOOKUP($A667,#REF!,8,FALSE))-2),"")</f>
        <v>#REF!</v>
      </c>
      <c r="E667" s="41" t="e">
        <f>IF(LEN(VLOOKUP($A667,#REF!,4,FALSE)),IF(INDEX(#REF!,MATCH($A667,#REF!,0),1),LEFT(VLOOKUP($A667,#REF!,4,FALSE),LEN(VLOOKUP($A667,#REF!,4,FALSE))-2),CONCATENATE(LEFT(VLOOKUP($A667,#REF!,4,FALSE),LEN(VLOOKUP($A667,#REF!,4,FALSE))-2),"*")),"")</f>
        <v>#REF!</v>
      </c>
      <c r="F667" s="42" t="e">
        <f>IF(LEN(VLOOKUP($A667,#REF!,5,FALSE)),IF(INDEX(#REF!,MATCH($A667,#REF!,0),2),LEFT(VLOOKUP($A667,#REF!,5,FALSE),LEN(VLOOKUP($A667,#REF!,5,FALSE))-2),CONCATENATE(LEFT(VLOOKUP($A667,#REF!,5,FALSE),LEN(VLOOKUP($A667,#REF!,5,FALSE))-2),"*")),"")</f>
        <v>#REF!</v>
      </c>
      <c r="G667" s="42" t="e">
        <f>IF(LEN(VLOOKUP($A667,#REF!,6,FALSE)),IF(INDEX(#REF!,MATCH($A667,#REF!,0),3),LEFT(VLOOKUP($A667,#REF!,6,FALSE),LEN(VLOOKUP($A667,#REF!,6,FALSE))-2),CONCATENATE(LEFT(VLOOKUP($A667,#REF!,6,FALSE),LEN(VLOOKUP($A667,#REF!,6,FALSE))-2),"*")),"")</f>
        <v>#REF!</v>
      </c>
      <c r="H667" s="43" t="e">
        <f>IF(LEN(VLOOKUP($A667,#REF!,7,FALSE)),IF(INDEX(#REF!,MATCH($A667,#REF!,0),4),LEFT(VLOOKUP($A667,#REF!,7,FALSE),LEN(VLOOKUP($A667,#REF!,7,FALSE))-2),CONCATENATE(LEFT(VLOOKUP($A667,#REF!,7,FALSE),LEN(VLOOKUP($A667,#REF!,7,FALSE))-2),"*")),"")</f>
        <v>#REF!</v>
      </c>
      <c r="I667" s="54" t="e">
        <f>IF(LEN(VLOOKUP($A667,#REF!,8,FALSE)),UPPER(RIGHT(VLOOKUP($A667,#REF!,8,FALSE),1)),"")</f>
        <v>#REF!</v>
      </c>
      <c r="J667" s="42" t="e">
        <f>IF(LEN(VLOOKUP($A667,#REF!,4,FALSE)),UPPER(RIGHT(VLOOKUP($A667,#REF!,4,FALSE),1)),"")</f>
        <v>#REF!</v>
      </c>
      <c r="K667" s="42" t="e">
        <f>IF(LEN(VLOOKUP($A667,#REF!,5,FALSE)),UPPER(RIGHT(VLOOKUP($A667,#REF!,5,FALSE),1)),"")</f>
        <v>#REF!</v>
      </c>
      <c r="L667" s="42" t="e">
        <f>IF(LEN(VLOOKUP($A667,#REF!,6,FALSE)),UPPER(RIGHT(VLOOKUP($A667,#REF!,6,FALSE),1)),"")</f>
        <v>#REF!</v>
      </c>
      <c r="M667" s="43" t="e">
        <f>IF(LEN(VLOOKUP($A667,#REF!,7,FALSE)),UPPER(RIGHT(VLOOKUP($A667,#REF!,7,FALSE),1)),"")</f>
        <v>#REF!</v>
      </c>
      <c r="N667" s="206"/>
      <c r="O667" s="206"/>
      <c r="P667" s="206"/>
      <c r="Q667" s="206"/>
      <c r="R667" s="206"/>
      <c r="S667" s="63" t="e">
        <f>HLOOKUP("Device Tree Pin Name",#REF!,MATCH($A667,#REF!,0),FALSE)</f>
        <v>#REF!</v>
      </c>
      <c r="T667" s="47" t="e">
        <f>HLOOKUP("power rail",#REF!,MATCH($A667,#REF!,0),FALSE)</f>
        <v>#REF!</v>
      </c>
      <c r="U667" s="62" t="e">
        <f>HLOOKUP("Wake Capable",#REF!,MATCH($A667,#REF!,0),FALSE)</f>
        <v>#REF!</v>
      </c>
      <c r="V667" s="62" t="e">
        <f>HLOOKUP("Strap",#REF!,MATCH($A667,#REF!,0),FALSE)</f>
        <v>#REF!</v>
      </c>
      <c r="W667" s="62"/>
      <c r="X667" s="62"/>
      <c r="Y667" s="62"/>
      <c r="Z667" s="47"/>
      <c r="AA667" s="47" t="e">
        <f>HLOOKUP("Pad type",#REF!,MATCH($A667,#REF!,0),FALSE)</f>
        <v>#REF!</v>
      </c>
      <c r="AB667" s="63"/>
      <c r="AC667" s="63" t="e">
        <f>HLOOKUP("POR Pin State",#REF!,MATCH($A667,#REF!,0),FALSE)</f>
        <v>#REF!</v>
      </c>
      <c r="AD667" s="207"/>
      <c r="AE667" s="208"/>
      <c r="AF667" s="208"/>
      <c r="AG667" s="208"/>
      <c r="AH667" s="209"/>
      <c r="AI667" s="209"/>
      <c r="AJ667" s="210"/>
      <c r="AK667" s="210"/>
      <c r="AL667" s="210"/>
      <c r="AM667" s="210"/>
      <c r="AN667" s="210"/>
      <c r="AO667" s="210"/>
      <c r="AP667" s="210"/>
      <c r="AQ667" s="215" t="s">
        <v>1555</v>
      </c>
      <c r="AR667" s="105"/>
      <c r="AS667" s="105"/>
      <c r="AT667" s="105"/>
      <c r="AU667" s="105"/>
      <c r="AV667" s="105"/>
      <c r="AW667" s="105"/>
      <c r="AX667" s="105"/>
      <c r="AY667" s="105"/>
      <c r="AZ667" s="105"/>
      <c r="BA667" s="105"/>
      <c r="BB667" s="218"/>
      <c r="BC667" s="105"/>
      <c r="BD667" s="250"/>
      <c r="BE667" s="252" t="s">
        <v>1556</v>
      </c>
      <c r="BF667" s="147" t="e">
        <f>VLOOKUP($A667,#REF!,34,FALSE)</f>
        <v>#REF!</v>
      </c>
      <c r="BG667" s="148" t="e">
        <f>VLOOKUP($A667,#REF!,22,FALSE)</f>
        <v>#REF!</v>
      </c>
      <c r="BH667" s="149"/>
    </row>
    <row r="668" s="5" customFormat="1" ht="12.95" customHeight="1" spans="1:60">
      <c r="A668" s="48" t="s">
        <v>1557</v>
      </c>
      <c r="B668" s="38" t="e">
        <f>VLOOKUP($A668,#REF!,34,FALSE)</f>
        <v>#REF!</v>
      </c>
      <c r="C668" s="39" t="str">
        <f t="shared" si="183"/>
        <v>unused_DDR_XM1_B1D5</v>
      </c>
      <c r="D668" s="40" t="e">
        <f>IF(LEN(VLOOKUP($A668,#REF!,8,FALSE)),LEFT(VLOOKUP($A668,#REF!,8,FALSE),LEN(VLOOKUP($A668,#REF!,8,FALSE))-2),"")</f>
        <v>#REF!</v>
      </c>
      <c r="E668" s="41" t="e">
        <f>IF(LEN(VLOOKUP($A668,#REF!,4,FALSE)),IF(INDEX(#REF!,MATCH($A668,#REF!,0),1),LEFT(VLOOKUP($A668,#REF!,4,FALSE),LEN(VLOOKUP($A668,#REF!,4,FALSE))-2),CONCATENATE(LEFT(VLOOKUP($A668,#REF!,4,FALSE),LEN(VLOOKUP($A668,#REF!,4,FALSE))-2),"*")),"")</f>
        <v>#REF!</v>
      </c>
      <c r="F668" s="42" t="e">
        <f>IF(LEN(VLOOKUP($A668,#REF!,5,FALSE)),IF(INDEX(#REF!,MATCH($A668,#REF!,0),2),LEFT(VLOOKUP($A668,#REF!,5,FALSE),LEN(VLOOKUP($A668,#REF!,5,FALSE))-2),CONCATENATE(LEFT(VLOOKUP($A668,#REF!,5,FALSE),LEN(VLOOKUP($A668,#REF!,5,FALSE))-2),"*")),"")</f>
        <v>#REF!</v>
      </c>
      <c r="G668" s="42" t="e">
        <f>IF(LEN(VLOOKUP($A668,#REF!,6,FALSE)),IF(INDEX(#REF!,MATCH($A668,#REF!,0),3),LEFT(VLOOKUP($A668,#REF!,6,FALSE),LEN(VLOOKUP($A668,#REF!,6,FALSE))-2),CONCATENATE(LEFT(VLOOKUP($A668,#REF!,6,FALSE),LEN(VLOOKUP($A668,#REF!,6,FALSE))-2),"*")),"")</f>
        <v>#REF!</v>
      </c>
      <c r="H668" s="43" t="e">
        <f>IF(LEN(VLOOKUP($A668,#REF!,7,FALSE)),IF(INDEX(#REF!,MATCH($A668,#REF!,0),4),LEFT(VLOOKUP($A668,#REF!,7,FALSE),LEN(VLOOKUP($A668,#REF!,7,FALSE))-2),CONCATENATE(LEFT(VLOOKUP($A668,#REF!,7,FALSE),LEN(VLOOKUP($A668,#REF!,7,FALSE))-2),"*")),"")</f>
        <v>#REF!</v>
      </c>
      <c r="I668" s="54" t="e">
        <f>IF(LEN(VLOOKUP($A668,#REF!,8,FALSE)),UPPER(RIGHT(VLOOKUP($A668,#REF!,8,FALSE),1)),"")</f>
        <v>#REF!</v>
      </c>
      <c r="J668" s="42" t="e">
        <f>IF(LEN(VLOOKUP($A668,#REF!,4,FALSE)),UPPER(RIGHT(VLOOKUP($A668,#REF!,4,FALSE),1)),"")</f>
        <v>#REF!</v>
      </c>
      <c r="K668" s="42" t="e">
        <f>IF(LEN(VLOOKUP($A668,#REF!,5,FALSE)),UPPER(RIGHT(VLOOKUP($A668,#REF!,5,FALSE),1)),"")</f>
        <v>#REF!</v>
      </c>
      <c r="L668" s="42" t="e">
        <f>IF(LEN(VLOOKUP($A668,#REF!,6,FALSE)),UPPER(RIGHT(VLOOKUP($A668,#REF!,6,FALSE),1)),"")</f>
        <v>#REF!</v>
      </c>
      <c r="M668" s="43" t="e">
        <f>IF(LEN(VLOOKUP($A668,#REF!,7,FALSE)),UPPER(RIGHT(VLOOKUP($A668,#REF!,7,FALSE),1)),"")</f>
        <v>#REF!</v>
      </c>
      <c r="N668" s="206"/>
      <c r="O668" s="206"/>
      <c r="P668" s="206"/>
      <c r="Q668" s="206"/>
      <c r="R668" s="206"/>
      <c r="S668" s="63" t="e">
        <f>HLOOKUP("Device Tree Pin Name",#REF!,MATCH($A668,#REF!,0),FALSE)</f>
        <v>#REF!</v>
      </c>
      <c r="T668" s="47" t="e">
        <f>HLOOKUP("power rail",#REF!,MATCH($A668,#REF!,0),FALSE)</f>
        <v>#REF!</v>
      </c>
      <c r="U668" s="62" t="e">
        <f>HLOOKUP("Wake Capable",#REF!,MATCH($A668,#REF!,0),FALSE)</f>
        <v>#REF!</v>
      </c>
      <c r="V668" s="62" t="e">
        <f>HLOOKUP("Strap",#REF!,MATCH($A668,#REF!,0),FALSE)</f>
        <v>#REF!</v>
      </c>
      <c r="W668" s="62"/>
      <c r="X668" s="62"/>
      <c r="Y668" s="62"/>
      <c r="Z668" s="47"/>
      <c r="AA668" s="47" t="e">
        <f>HLOOKUP("Pad type",#REF!,MATCH($A668,#REF!,0),FALSE)</f>
        <v>#REF!</v>
      </c>
      <c r="AB668" s="63"/>
      <c r="AC668" s="63" t="e">
        <f>HLOOKUP("POR Pin State",#REF!,MATCH($A668,#REF!,0),FALSE)</f>
        <v>#REF!</v>
      </c>
      <c r="AD668" s="207"/>
      <c r="AE668" s="208"/>
      <c r="AF668" s="208"/>
      <c r="AG668" s="208"/>
      <c r="AH668" s="209"/>
      <c r="AI668" s="209"/>
      <c r="AJ668" s="210"/>
      <c r="AK668" s="210"/>
      <c r="AL668" s="210"/>
      <c r="AM668" s="210"/>
      <c r="AN668" s="210"/>
      <c r="AO668" s="210"/>
      <c r="AP668" s="210"/>
      <c r="AQ668" s="215" t="s">
        <v>1558</v>
      </c>
      <c r="AR668" s="105"/>
      <c r="AS668" s="105"/>
      <c r="AT668" s="105"/>
      <c r="AU668" s="105"/>
      <c r="AV668" s="105"/>
      <c r="AW668" s="105"/>
      <c r="AX668" s="105"/>
      <c r="AY668" s="105"/>
      <c r="AZ668" s="105"/>
      <c r="BA668" s="105"/>
      <c r="BB668" s="218"/>
      <c r="BC668" s="105"/>
      <c r="BD668" s="250"/>
      <c r="BE668" s="252" t="s">
        <v>1559</v>
      </c>
      <c r="BF668" s="147" t="e">
        <f>VLOOKUP($A668,#REF!,34,FALSE)</f>
        <v>#REF!</v>
      </c>
      <c r="BG668" s="148" t="e">
        <f>VLOOKUP($A668,#REF!,22,FALSE)</f>
        <v>#REF!</v>
      </c>
      <c r="BH668" s="149"/>
    </row>
    <row r="669" s="5" customFormat="1" ht="12.95" customHeight="1" spans="1:60">
      <c r="A669" s="48" t="s">
        <v>1560</v>
      </c>
      <c r="B669" s="38" t="e">
        <f>VLOOKUP($A669,#REF!,34,FALSE)</f>
        <v>#REF!</v>
      </c>
      <c r="C669" s="39" t="str">
        <f t="shared" si="183"/>
        <v>unused_DDR_XM1_B1D6</v>
      </c>
      <c r="D669" s="40" t="e">
        <f>IF(LEN(VLOOKUP($A669,#REF!,8,FALSE)),LEFT(VLOOKUP($A669,#REF!,8,FALSE),LEN(VLOOKUP($A669,#REF!,8,FALSE))-2),"")</f>
        <v>#REF!</v>
      </c>
      <c r="E669" s="41" t="e">
        <f>IF(LEN(VLOOKUP($A669,#REF!,4,FALSE)),IF(INDEX(#REF!,MATCH($A669,#REF!,0),1),LEFT(VLOOKUP($A669,#REF!,4,FALSE),LEN(VLOOKUP($A669,#REF!,4,FALSE))-2),CONCATENATE(LEFT(VLOOKUP($A669,#REF!,4,FALSE),LEN(VLOOKUP($A669,#REF!,4,FALSE))-2),"*")),"")</f>
        <v>#REF!</v>
      </c>
      <c r="F669" s="42" t="e">
        <f>IF(LEN(VLOOKUP($A669,#REF!,5,FALSE)),IF(INDEX(#REF!,MATCH($A669,#REF!,0),2),LEFT(VLOOKUP($A669,#REF!,5,FALSE),LEN(VLOOKUP($A669,#REF!,5,FALSE))-2),CONCATENATE(LEFT(VLOOKUP($A669,#REF!,5,FALSE),LEN(VLOOKUP($A669,#REF!,5,FALSE))-2),"*")),"")</f>
        <v>#REF!</v>
      </c>
      <c r="G669" s="42" t="e">
        <f>IF(LEN(VLOOKUP($A669,#REF!,6,FALSE)),IF(INDEX(#REF!,MATCH($A669,#REF!,0),3),LEFT(VLOOKUP($A669,#REF!,6,FALSE),LEN(VLOOKUP($A669,#REF!,6,FALSE))-2),CONCATENATE(LEFT(VLOOKUP($A669,#REF!,6,FALSE),LEN(VLOOKUP($A669,#REF!,6,FALSE))-2),"*")),"")</f>
        <v>#REF!</v>
      </c>
      <c r="H669" s="43" t="e">
        <f>IF(LEN(VLOOKUP($A669,#REF!,7,FALSE)),IF(INDEX(#REF!,MATCH($A669,#REF!,0),4),LEFT(VLOOKUP($A669,#REF!,7,FALSE),LEN(VLOOKUP($A669,#REF!,7,FALSE))-2),CONCATENATE(LEFT(VLOOKUP($A669,#REF!,7,FALSE),LEN(VLOOKUP($A669,#REF!,7,FALSE))-2),"*")),"")</f>
        <v>#REF!</v>
      </c>
      <c r="I669" s="54" t="e">
        <f>IF(LEN(VLOOKUP($A669,#REF!,8,FALSE)),UPPER(RIGHT(VLOOKUP($A669,#REF!,8,FALSE),1)),"")</f>
        <v>#REF!</v>
      </c>
      <c r="J669" s="42" t="e">
        <f>IF(LEN(VLOOKUP($A669,#REF!,4,FALSE)),UPPER(RIGHT(VLOOKUP($A669,#REF!,4,FALSE),1)),"")</f>
        <v>#REF!</v>
      </c>
      <c r="K669" s="42" t="e">
        <f>IF(LEN(VLOOKUP($A669,#REF!,5,FALSE)),UPPER(RIGHT(VLOOKUP($A669,#REF!,5,FALSE),1)),"")</f>
        <v>#REF!</v>
      </c>
      <c r="L669" s="42" t="e">
        <f>IF(LEN(VLOOKUP($A669,#REF!,6,FALSE)),UPPER(RIGHT(VLOOKUP($A669,#REF!,6,FALSE),1)),"")</f>
        <v>#REF!</v>
      </c>
      <c r="M669" s="43" t="e">
        <f>IF(LEN(VLOOKUP($A669,#REF!,7,FALSE)),UPPER(RIGHT(VLOOKUP($A669,#REF!,7,FALSE),1)),"")</f>
        <v>#REF!</v>
      </c>
      <c r="N669" s="206"/>
      <c r="O669" s="206"/>
      <c r="P669" s="206"/>
      <c r="Q669" s="206"/>
      <c r="R669" s="206"/>
      <c r="S669" s="63" t="e">
        <f>HLOOKUP("Device Tree Pin Name",#REF!,MATCH($A669,#REF!,0),FALSE)</f>
        <v>#REF!</v>
      </c>
      <c r="T669" s="47" t="e">
        <f>HLOOKUP("power rail",#REF!,MATCH($A669,#REF!,0),FALSE)</f>
        <v>#REF!</v>
      </c>
      <c r="U669" s="62" t="e">
        <f>HLOOKUP("Wake Capable",#REF!,MATCH($A669,#REF!,0),FALSE)</f>
        <v>#REF!</v>
      </c>
      <c r="V669" s="62" t="e">
        <f>HLOOKUP("Strap",#REF!,MATCH($A669,#REF!,0),FALSE)</f>
        <v>#REF!</v>
      </c>
      <c r="W669" s="62"/>
      <c r="X669" s="62"/>
      <c r="Y669" s="62"/>
      <c r="Z669" s="47"/>
      <c r="AA669" s="47" t="e">
        <f>HLOOKUP("Pad type",#REF!,MATCH($A669,#REF!,0),FALSE)</f>
        <v>#REF!</v>
      </c>
      <c r="AB669" s="63"/>
      <c r="AC669" s="63" t="e">
        <f>HLOOKUP("POR Pin State",#REF!,MATCH($A669,#REF!,0),FALSE)</f>
        <v>#REF!</v>
      </c>
      <c r="AD669" s="207"/>
      <c r="AE669" s="208"/>
      <c r="AF669" s="208"/>
      <c r="AG669" s="208"/>
      <c r="AH669" s="209"/>
      <c r="AI669" s="209"/>
      <c r="AJ669" s="210"/>
      <c r="AK669" s="210"/>
      <c r="AL669" s="210"/>
      <c r="AM669" s="210"/>
      <c r="AN669" s="210"/>
      <c r="AO669" s="210"/>
      <c r="AP669" s="210"/>
      <c r="AQ669" s="215" t="s">
        <v>1561</v>
      </c>
      <c r="AR669" s="105"/>
      <c r="AS669" s="105"/>
      <c r="AT669" s="105"/>
      <c r="AU669" s="105"/>
      <c r="AV669" s="105"/>
      <c r="AW669" s="105"/>
      <c r="AX669" s="105"/>
      <c r="AY669" s="105"/>
      <c r="AZ669" s="105"/>
      <c r="BA669" s="105"/>
      <c r="BB669" s="218"/>
      <c r="BC669" s="105"/>
      <c r="BD669" s="250"/>
      <c r="BE669" s="252" t="s">
        <v>1562</v>
      </c>
      <c r="BF669" s="147" t="e">
        <f>VLOOKUP($A669,#REF!,34,FALSE)</f>
        <v>#REF!</v>
      </c>
      <c r="BG669" s="148" t="e">
        <f>VLOOKUP($A669,#REF!,22,FALSE)</f>
        <v>#REF!</v>
      </c>
      <c r="BH669" s="149"/>
    </row>
    <row r="670" s="5" customFormat="1" ht="12.95" customHeight="1" spans="1:60">
      <c r="A670" s="48" t="s">
        <v>1563</v>
      </c>
      <c r="B670" s="38" t="e">
        <f>VLOOKUP($A670,#REF!,34,FALSE)</f>
        <v>#REF!</v>
      </c>
      <c r="C670" s="39" t="str">
        <f t="shared" si="183"/>
        <v>unused_DDR_XM1_B1D7</v>
      </c>
      <c r="D670" s="40" t="e">
        <f>IF(LEN(VLOOKUP($A670,#REF!,8,FALSE)),LEFT(VLOOKUP($A670,#REF!,8,FALSE),LEN(VLOOKUP($A670,#REF!,8,FALSE))-2),"")</f>
        <v>#REF!</v>
      </c>
      <c r="E670" s="41" t="e">
        <f>IF(LEN(VLOOKUP($A670,#REF!,4,FALSE)),IF(INDEX(#REF!,MATCH($A670,#REF!,0),1),LEFT(VLOOKUP($A670,#REF!,4,FALSE),LEN(VLOOKUP($A670,#REF!,4,FALSE))-2),CONCATENATE(LEFT(VLOOKUP($A670,#REF!,4,FALSE),LEN(VLOOKUP($A670,#REF!,4,FALSE))-2),"*")),"")</f>
        <v>#REF!</v>
      </c>
      <c r="F670" s="42" t="e">
        <f>IF(LEN(VLOOKUP($A670,#REF!,5,FALSE)),IF(INDEX(#REF!,MATCH($A670,#REF!,0),2),LEFT(VLOOKUP($A670,#REF!,5,FALSE),LEN(VLOOKUP($A670,#REF!,5,FALSE))-2),CONCATENATE(LEFT(VLOOKUP($A670,#REF!,5,FALSE),LEN(VLOOKUP($A670,#REF!,5,FALSE))-2),"*")),"")</f>
        <v>#REF!</v>
      </c>
      <c r="G670" s="42" t="e">
        <f>IF(LEN(VLOOKUP($A670,#REF!,6,FALSE)),IF(INDEX(#REF!,MATCH($A670,#REF!,0),3),LEFT(VLOOKUP($A670,#REF!,6,FALSE),LEN(VLOOKUP($A670,#REF!,6,FALSE))-2),CONCATENATE(LEFT(VLOOKUP($A670,#REF!,6,FALSE),LEN(VLOOKUP($A670,#REF!,6,FALSE))-2),"*")),"")</f>
        <v>#REF!</v>
      </c>
      <c r="H670" s="43" t="e">
        <f>IF(LEN(VLOOKUP($A670,#REF!,7,FALSE)),IF(INDEX(#REF!,MATCH($A670,#REF!,0),4),LEFT(VLOOKUP($A670,#REF!,7,FALSE),LEN(VLOOKUP($A670,#REF!,7,FALSE))-2),CONCATENATE(LEFT(VLOOKUP($A670,#REF!,7,FALSE),LEN(VLOOKUP($A670,#REF!,7,FALSE))-2),"*")),"")</f>
        <v>#REF!</v>
      </c>
      <c r="I670" s="54" t="e">
        <f>IF(LEN(VLOOKUP($A670,#REF!,8,FALSE)),UPPER(RIGHT(VLOOKUP($A670,#REF!,8,FALSE),1)),"")</f>
        <v>#REF!</v>
      </c>
      <c r="J670" s="42" t="e">
        <f>IF(LEN(VLOOKUP($A670,#REF!,4,FALSE)),UPPER(RIGHT(VLOOKUP($A670,#REF!,4,FALSE),1)),"")</f>
        <v>#REF!</v>
      </c>
      <c r="K670" s="42" t="e">
        <f>IF(LEN(VLOOKUP($A670,#REF!,5,FALSE)),UPPER(RIGHT(VLOOKUP($A670,#REF!,5,FALSE),1)),"")</f>
        <v>#REF!</v>
      </c>
      <c r="L670" s="42" t="e">
        <f>IF(LEN(VLOOKUP($A670,#REF!,6,FALSE)),UPPER(RIGHT(VLOOKUP($A670,#REF!,6,FALSE),1)),"")</f>
        <v>#REF!</v>
      </c>
      <c r="M670" s="43" t="e">
        <f>IF(LEN(VLOOKUP($A670,#REF!,7,FALSE)),UPPER(RIGHT(VLOOKUP($A670,#REF!,7,FALSE),1)),"")</f>
        <v>#REF!</v>
      </c>
      <c r="N670" s="206"/>
      <c r="O670" s="206"/>
      <c r="P670" s="206"/>
      <c r="Q670" s="206"/>
      <c r="R670" s="206"/>
      <c r="S670" s="63" t="e">
        <f>HLOOKUP("Device Tree Pin Name",#REF!,MATCH($A670,#REF!,0),FALSE)</f>
        <v>#REF!</v>
      </c>
      <c r="T670" s="47" t="e">
        <f>HLOOKUP("power rail",#REF!,MATCH($A670,#REF!,0),FALSE)</f>
        <v>#REF!</v>
      </c>
      <c r="U670" s="62" t="e">
        <f>HLOOKUP("Wake Capable",#REF!,MATCH($A670,#REF!,0),FALSE)</f>
        <v>#REF!</v>
      </c>
      <c r="V670" s="62" t="e">
        <f>HLOOKUP("Strap",#REF!,MATCH($A670,#REF!,0),FALSE)</f>
        <v>#REF!</v>
      </c>
      <c r="W670" s="62"/>
      <c r="X670" s="62"/>
      <c r="Y670" s="62"/>
      <c r="Z670" s="47"/>
      <c r="AA670" s="47" t="e">
        <f>HLOOKUP("Pad type",#REF!,MATCH($A670,#REF!,0),FALSE)</f>
        <v>#REF!</v>
      </c>
      <c r="AB670" s="63"/>
      <c r="AC670" s="63" t="e">
        <f>HLOOKUP("POR Pin State",#REF!,MATCH($A670,#REF!,0),FALSE)</f>
        <v>#REF!</v>
      </c>
      <c r="AD670" s="207"/>
      <c r="AE670" s="208"/>
      <c r="AF670" s="208"/>
      <c r="AG670" s="208"/>
      <c r="AH670" s="209"/>
      <c r="AI670" s="209"/>
      <c r="AJ670" s="210"/>
      <c r="AK670" s="210"/>
      <c r="AL670" s="210"/>
      <c r="AM670" s="210"/>
      <c r="AN670" s="210"/>
      <c r="AO670" s="210"/>
      <c r="AP670" s="210"/>
      <c r="AQ670" s="215" t="s">
        <v>1564</v>
      </c>
      <c r="AR670" s="105"/>
      <c r="AS670" s="105"/>
      <c r="AT670" s="105"/>
      <c r="AU670" s="105"/>
      <c r="AV670" s="105"/>
      <c r="AW670" s="105"/>
      <c r="AX670" s="105"/>
      <c r="AY670" s="105"/>
      <c r="AZ670" s="105"/>
      <c r="BA670" s="105"/>
      <c r="BB670" s="218"/>
      <c r="BC670" s="105"/>
      <c r="BD670" s="250"/>
      <c r="BE670" s="252" t="s">
        <v>1565</v>
      </c>
      <c r="BF670" s="147" t="e">
        <f>VLOOKUP($A670,#REF!,34,FALSE)</f>
        <v>#REF!</v>
      </c>
      <c r="BG670" s="148" t="e">
        <f>VLOOKUP($A670,#REF!,22,FALSE)</f>
        <v>#REF!</v>
      </c>
      <c r="BH670" s="149"/>
    </row>
    <row r="671" s="5" customFormat="1" ht="12.95" customHeight="1" spans="1:60">
      <c r="A671" s="48" t="s">
        <v>1566</v>
      </c>
      <c r="B671" s="38" t="e">
        <f>VLOOKUP($A671,#REF!,34,FALSE)</f>
        <v>#REF!</v>
      </c>
      <c r="C671" s="39" t="str">
        <f t="shared" si="183"/>
        <v>unused_DDR_XM1_B1DMI</v>
      </c>
      <c r="D671" s="40" t="e">
        <f>IF(LEN(VLOOKUP($A671,#REF!,8,FALSE)),LEFT(VLOOKUP($A671,#REF!,8,FALSE),LEN(VLOOKUP($A671,#REF!,8,FALSE))-2),"")</f>
        <v>#REF!</v>
      </c>
      <c r="E671" s="41" t="e">
        <f>IF(LEN(VLOOKUP($A671,#REF!,4,FALSE)),IF(INDEX(#REF!,MATCH($A671,#REF!,0),1),LEFT(VLOOKUP($A671,#REF!,4,FALSE),LEN(VLOOKUP($A671,#REF!,4,FALSE))-2),CONCATENATE(LEFT(VLOOKUP($A671,#REF!,4,FALSE),LEN(VLOOKUP($A671,#REF!,4,FALSE))-2),"*")),"")</f>
        <v>#REF!</v>
      </c>
      <c r="F671" s="42" t="e">
        <f>IF(LEN(VLOOKUP($A671,#REF!,5,FALSE)),IF(INDEX(#REF!,MATCH($A671,#REF!,0),2),LEFT(VLOOKUP($A671,#REF!,5,FALSE),LEN(VLOOKUP($A671,#REF!,5,FALSE))-2),CONCATENATE(LEFT(VLOOKUP($A671,#REF!,5,FALSE),LEN(VLOOKUP($A671,#REF!,5,FALSE))-2),"*")),"")</f>
        <v>#REF!</v>
      </c>
      <c r="G671" s="42" t="e">
        <f>IF(LEN(VLOOKUP($A671,#REF!,6,FALSE)),IF(INDEX(#REF!,MATCH($A671,#REF!,0),3),LEFT(VLOOKUP($A671,#REF!,6,FALSE),LEN(VLOOKUP($A671,#REF!,6,FALSE))-2),CONCATENATE(LEFT(VLOOKUP($A671,#REF!,6,FALSE),LEN(VLOOKUP($A671,#REF!,6,FALSE))-2),"*")),"")</f>
        <v>#REF!</v>
      </c>
      <c r="H671" s="43" t="e">
        <f>IF(LEN(VLOOKUP($A671,#REF!,7,FALSE)),IF(INDEX(#REF!,MATCH($A671,#REF!,0),4),LEFT(VLOOKUP($A671,#REF!,7,FALSE),LEN(VLOOKUP($A671,#REF!,7,FALSE))-2),CONCATENATE(LEFT(VLOOKUP($A671,#REF!,7,FALSE),LEN(VLOOKUP($A671,#REF!,7,FALSE))-2),"*")),"")</f>
        <v>#REF!</v>
      </c>
      <c r="I671" s="54" t="e">
        <f>IF(LEN(VLOOKUP($A671,#REF!,8,FALSE)),UPPER(RIGHT(VLOOKUP($A671,#REF!,8,FALSE),1)),"")</f>
        <v>#REF!</v>
      </c>
      <c r="J671" s="42" t="e">
        <f>IF(LEN(VLOOKUP($A671,#REF!,4,FALSE)),UPPER(RIGHT(VLOOKUP($A671,#REF!,4,FALSE),1)),"")</f>
        <v>#REF!</v>
      </c>
      <c r="K671" s="42" t="e">
        <f>IF(LEN(VLOOKUP($A671,#REF!,5,FALSE)),UPPER(RIGHT(VLOOKUP($A671,#REF!,5,FALSE),1)),"")</f>
        <v>#REF!</v>
      </c>
      <c r="L671" s="42" t="e">
        <f>IF(LEN(VLOOKUP($A671,#REF!,6,FALSE)),UPPER(RIGHT(VLOOKUP($A671,#REF!,6,FALSE),1)),"")</f>
        <v>#REF!</v>
      </c>
      <c r="M671" s="43" t="e">
        <f>IF(LEN(VLOOKUP($A671,#REF!,7,FALSE)),UPPER(RIGHT(VLOOKUP($A671,#REF!,7,FALSE),1)),"")</f>
        <v>#REF!</v>
      </c>
      <c r="N671" s="206"/>
      <c r="O671" s="206"/>
      <c r="P671" s="206"/>
      <c r="Q671" s="206"/>
      <c r="R671" s="206"/>
      <c r="S671" s="63" t="e">
        <f>HLOOKUP("Device Tree Pin Name",#REF!,MATCH($A671,#REF!,0),FALSE)</f>
        <v>#REF!</v>
      </c>
      <c r="T671" s="47" t="e">
        <f>HLOOKUP("power rail",#REF!,MATCH($A671,#REF!,0),FALSE)</f>
        <v>#REF!</v>
      </c>
      <c r="U671" s="62" t="e">
        <f>HLOOKUP("Wake Capable",#REF!,MATCH($A671,#REF!,0),FALSE)</f>
        <v>#REF!</v>
      </c>
      <c r="V671" s="62" t="e">
        <f>HLOOKUP("Strap",#REF!,MATCH($A671,#REF!,0),FALSE)</f>
        <v>#REF!</v>
      </c>
      <c r="W671" s="62"/>
      <c r="X671" s="62"/>
      <c r="Y671" s="62"/>
      <c r="Z671" s="47"/>
      <c r="AA671" s="47" t="e">
        <f>HLOOKUP("Pad type",#REF!,MATCH($A671,#REF!,0),FALSE)</f>
        <v>#REF!</v>
      </c>
      <c r="AB671" s="63"/>
      <c r="AC671" s="63" t="e">
        <f>HLOOKUP("POR Pin State",#REF!,MATCH($A671,#REF!,0),FALSE)</f>
        <v>#REF!</v>
      </c>
      <c r="AD671" s="207"/>
      <c r="AE671" s="208"/>
      <c r="AF671" s="208"/>
      <c r="AG671" s="208"/>
      <c r="AH671" s="209"/>
      <c r="AI671" s="209"/>
      <c r="AJ671" s="210"/>
      <c r="AK671" s="210"/>
      <c r="AL671" s="210"/>
      <c r="AM671" s="210"/>
      <c r="AN671" s="210"/>
      <c r="AO671" s="210"/>
      <c r="AP671" s="210"/>
      <c r="AQ671" s="215" t="s">
        <v>1566</v>
      </c>
      <c r="AR671" s="105"/>
      <c r="AS671" s="105"/>
      <c r="AT671" s="105"/>
      <c r="AU671" s="105"/>
      <c r="AV671" s="105"/>
      <c r="AW671" s="105"/>
      <c r="AX671" s="105"/>
      <c r="AY671" s="105"/>
      <c r="AZ671" s="105"/>
      <c r="BA671" s="105"/>
      <c r="BB671" s="218"/>
      <c r="BC671" s="105"/>
      <c r="BD671" s="250"/>
      <c r="BE671" s="252" t="s">
        <v>1567</v>
      </c>
      <c r="BF671" s="147" t="e">
        <f>VLOOKUP($A671,#REF!,34,FALSE)</f>
        <v>#REF!</v>
      </c>
      <c r="BG671" s="148" t="e">
        <f>VLOOKUP($A671,#REF!,22,FALSE)</f>
        <v>#REF!</v>
      </c>
      <c r="BH671" s="149"/>
    </row>
    <row r="672" s="5" customFormat="1" ht="12.95" customHeight="1" spans="1:60">
      <c r="A672" s="48" t="s">
        <v>1568</v>
      </c>
      <c r="B672" s="38" t="e">
        <f>VLOOKUP($A672,#REF!,34,FALSE)</f>
        <v>#REF!</v>
      </c>
      <c r="C672" s="39" t="str">
        <f t="shared" si="183"/>
        <v>unused_DDR_XM1_B1WCK_P</v>
      </c>
      <c r="D672" s="40" t="e">
        <f>IF(LEN(VLOOKUP($A672,#REF!,8,FALSE)),LEFT(VLOOKUP($A672,#REF!,8,FALSE),LEN(VLOOKUP($A672,#REF!,8,FALSE))-2),"")</f>
        <v>#REF!</v>
      </c>
      <c r="E672" s="41" t="e">
        <f>IF(LEN(VLOOKUP($A672,#REF!,4,FALSE)),IF(INDEX(#REF!,MATCH($A672,#REF!,0),1),LEFT(VLOOKUP($A672,#REF!,4,FALSE),LEN(VLOOKUP($A672,#REF!,4,FALSE))-2),CONCATENATE(LEFT(VLOOKUP($A672,#REF!,4,FALSE),LEN(VLOOKUP($A672,#REF!,4,FALSE))-2),"*")),"")</f>
        <v>#REF!</v>
      </c>
      <c r="F672" s="42" t="e">
        <f>IF(LEN(VLOOKUP($A672,#REF!,5,FALSE)),IF(INDEX(#REF!,MATCH($A672,#REF!,0),2),LEFT(VLOOKUP($A672,#REF!,5,FALSE),LEN(VLOOKUP($A672,#REF!,5,FALSE))-2),CONCATENATE(LEFT(VLOOKUP($A672,#REF!,5,FALSE),LEN(VLOOKUP($A672,#REF!,5,FALSE))-2),"*")),"")</f>
        <v>#REF!</v>
      </c>
      <c r="G672" s="42" t="e">
        <f>IF(LEN(VLOOKUP($A672,#REF!,6,FALSE)),IF(INDEX(#REF!,MATCH($A672,#REF!,0),3),LEFT(VLOOKUP($A672,#REF!,6,FALSE),LEN(VLOOKUP($A672,#REF!,6,FALSE))-2),CONCATENATE(LEFT(VLOOKUP($A672,#REF!,6,FALSE),LEN(VLOOKUP($A672,#REF!,6,FALSE))-2),"*")),"")</f>
        <v>#REF!</v>
      </c>
      <c r="H672" s="43" t="e">
        <f>IF(LEN(VLOOKUP($A672,#REF!,7,FALSE)),IF(INDEX(#REF!,MATCH($A672,#REF!,0),4),LEFT(VLOOKUP($A672,#REF!,7,FALSE),LEN(VLOOKUP($A672,#REF!,7,FALSE))-2),CONCATENATE(LEFT(VLOOKUP($A672,#REF!,7,FALSE),LEN(VLOOKUP($A672,#REF!,7,FALSE))-2),"*")),"")</f>
        <v>#REF!</v>
      </c>
      <c r="I672" s="54" t="e">
        <f>IF(LEN(VLOOKUP($A672,#REF!,8,FALSE)),UPPER(RIGHT(VLOOKUP($A672,#REF!,8,FALSE),1)),"")</f>
        <v>#REF!</v>
      </c>
      <c r="J672" s="42" t="e">
        <f>IF(LEN(VLOOKUP($A672,#REF!,4,FALSE)),UPPER(RIGHT(VLOOKUP($A672,#REF!,4,FALSE),1)),"")</f>
        <v>#REF!</v>
      </c>
      <c r="K672" s="42" t="e">
        <f>IF(LEN(VLOOKUP($A672,#REF!,5,FALSE)),UPPER(RIGHT(VLOOKUP($A672,#REF!,5,FALSE),1)),"")</f>
        <v>#REF!</v>
      </c>
      <c r="L672" s="42" t="e">
        <f>IF(LEN(VLOOKUP($A672,#REF!,6,FALSE)),UPPER(RIGHT(VLOOKUP($A672,#REF!,6,FALSE),1)),"")</f>
        <v>#REF!</v>
      </c>
      <c r="M672" s="43" t="e">
        <f>IF(LEN(VLOOKUP($A672,#REF!,7,FALSE)),UPPER(RIGHT(VLOOKUP($A672,#REF!,7,FALSE),1)),"")</f>
        <v>#REF!</v>
      </c>
      <c r="N672" s="206"/>
      <c r="O672" s="206"/>
      <c r="P672" s="206"/>
      <c r="Q672" s="206"/>
      <c r="R672" s="206"/>
      <c r="S672" s="63" t="e">
        <f>HLOOKUP("Device Tree Pin Name",#REF!,MATCH($A672,#REF!,0),FALSE)</f>
        <v>#REF!</v>
      </c>
      <c r="T672" s="47" t="e">
        <f>HLOOKUP("power rail",#REF!,MATCH($A672,#REF!,0),FALSE)</f>
        <v>#REF!</v>
      </c>
      <c r="U672" s="62" t="e">
        <f>HLOOKUP("Wake Capable",#REF!,MATCH($A672,#REF!,0),FALSE)</f>
        <v>#REF!</v>
      </c>
      <c r="V672" s="62" t="e">
        <f>HLOOKUP("Strap",#REF!,MATCH($A672,#REF!,0),FALSE)</f>
        <v>#REF!</v>
      </c>
      <c r="W672" s="62"/>
      <c r="X672" s="62"/>
      <c r="Y672" s="62"/>
      <c r="Z672" s="47"/>
      <c r="AA672" s="47" t="e">
        <f>HLOOKUP("Pad type",#REF!,MATCH($A672,#REF!,0),FALSE)</f>
        <v>#REF!</v>
      </c>
      <c r="AB672" s="63"/>
      <c r="AC672" s="63" t="e">
        <f>HLOOKUP("POR Pin State",#REF!,MATCH($A672,#REF!,0),FALSE)</f>
        <v>#REF!</v>
      </c>
      <c r="AD672" s="207"/>
      <c r="AE672" s="208"/>
      <c r="AF672" s="208"/>
      <c r="AG672" s="208"/>
      <c r="AH672" s="209"/>
      <c r="AI672" s="209"/>
      <c r="AJ672" s="210"/>
      <c r="AK672" s="210"/>
      <c r="AL672" s="210"/>
      <c r="AM672" s="210"/>
      <c r="AN672" s="210"/>
      <c r="AO672" s="210"/>
      <c r="AP672" s="210"/>
      <c r="AQ672" s="215" t="s">
        <v>1568</v>
      </c>
      <c r="AR672" s="105"/>
      <c r="AS672" s="105"/>
      <c r="AT672" s="105"/>
      <c r="AU672" s="105"/>
      <c r="AV672" s="105"/>
      <c r="AW672" s="105"/>
      <c r="AX672" s="105"/>
      <c r="AY672" s="105"/>
      <c r="AZ672" s="105"/>
      <c r="BA672" s="105"/>
      <c r="BB672" s="218"/>
      <c r="BC672" s="105"/>
      <c r="BD672" s="250"/>
      <c r="BE672" s="252" t="s">
        <v>1569</v>
      </c>
      <c r="BF672" s="147" t="e">
        <f>VLOOKUP($A672,#REF!,34,FALSE)</f>
        <v>#REF!</v>
      </c>
      <c r="BG672" s="148" t="e">
        <f>VLOOKUP($A672,#REF!,22,FALSE)</f>
        <v>#REF!</v>
      </c>
      <c r="BH672" s="149"/>
    </row>
    <row r="673" s="5" customFormat="1" ht="12.95" customHeight="1" spans="1:60">
      <c r="A673" s="48" t="s">
        <v>1570</v>
      </c>
      <c r="B673" s="38" t="e">
        <f>VLOOKUP($A673,#REF!,34,FALSE)</f>
        <v>#REF!</v>
      </c>
      <c r="C673" s="39" t="str">
        <f t="shared" si="183"/>
        <v>unused_DDR_XM1_B1WCK_N</v>
      </c>
      <c r="D673" s="40" t="e">
        <f>IF(LEN(VLOOKUP($A673,#REF!,8,FALSE)),LEFT(VLOOKUP($A673,#REF!,8,FALSE),LEN(VLOOKUP($A673,#REF!,8,FALSE))-2),"")</f>
        <v>#REF!</v>
      </c>
      <c r="E673" s="41" t="e">
        <f>IF(LEN(VLOOKUP($A673,#REF!,4,FALSE)),IF(INDEX(#REF!,MATCH($A673,#REF!,0),1),LEFT(VLOOKUP($A673,#REF!,4,FALSE),LEN(VLOOKUP($A673,#REF!,4,FALSE))-2),CONCATENATE(LEFT(VLOOKUP($A673,#REF!,4,FALSE),LEN(VLOOKUP($A673,#REF!,4,FALSE))-2),"*")),"")</f>
        <v>#REF!</v>
      </c>
      <c r="F673" s="42" t="e">
        <f>IF(LEN(VLOOKUP($A673,#REF!,5,FALSE)),IF(INDEX(#REF!,MATCH($A673,#REF!,0),2),LEFT(VLOOKUP($A673,#REF!,5,FALSE),LEN(VLOOKUP($A673,#REF!,5,FALSE))-2),CONCATENATE(LEFT(VLOOKUP($A673,#REF!,5,FALSE),LEN(VLOOKUP($A673,#REF!,5,FALSE))-2),"*")),"")</f>
        <v>#REF!</v>
      </c>
      <c r="G673" s="42" t="e">
        <f>IF(LEN(VLOOKUP($A673,#REF!,6,FALSE)),IF(INDEX(#REF!,MATCH($A673,#REF!,0),3),LEFT(VLOOKUP($A673,#REF!,6,FALSE),LEN(VLOOKUP($A673,#REF!,6,FALSE))-2),CONCATENATE(LEFT(VLOOKUP($A673,#REF!,6,FALSE),LEN(VLOOKUP($A673,#REF!,6,FALSE))-2),"*")),"")</f>
        <v>#REF!</v>
      </c>
      <c r="H673" s="43" t="e">
        <f>IF(LEN(VLOOKUP($A673,#REF!,7,FALSE)),IF(INDEX(#REF!,MATCH($A673,#REF!,0),4),LEFT(VLOOKUP($A673,#REF!,7,FALSE),LEN(VLOOKUP($A673,#REF!,7,FALSE))-2),CONCATENATE(LEFT(VLOOKUP($A673,#REF!,7,FALSE),LEN(VLOOKUP($A673,#REF!,7,FALSE))-2),"*")),"")</f>
        <v>#REF!</v>
      </c>
      <c r="I673" s="54" t="e">
        <f>IF(LEN(VLOOKUP($A673,#REF!,8,FALSE)),UPPER(RIGHT(VLOOKUP($A673,#REF!,8,FALSE),1)),"")</f>
        <v>#REF!</v>
      </c>
      <c r="J673" s="42" t="e">
        <f>IF(LEN(VLOOKUP($A673,#REF!,4,FALSE)),UPPER(RIGHT(VLOOKUP($A673,#REF!,4,FALSE),1)),"")</f>
        <v>#REF!</v>
      </c>
      <c r="K673" s="42" t="e">
        <f>IF(LEN(VLOOKUP($A673,#REF!,5,FALSE)),UPPER(RIGHT(VLOOKUP($A673,#REF!,5,FALSE),1)),"")</f>
        <v>#REF!</v>
      </c>
      <c r="L673" s="42" t="e">
        <f>IF(LEN(VLOOKUP($A673,#REF!,6,FALSE)),UPPER(RIGHT(VLOOKUP($A673,#REF!,6,FALSE),1)),"")</f>
        <v>#REF!</v>
      </c>
      <c r="M673" s="43" t="e">
        <f>IF(LEN(VLOOKUP($A673,#REF!,7,FALSE)),UPPER(RIGHT(VLOOKUP($A673,#REF!,7,FALSE),1)),"")</f>
        <v>#REF!</v>
      </c>
      <c r="N673" s="206"/>
      <c r="O673" s="206"/>
      <c r="P673" s="206"/>
      <c r="Q673" s="206"/>
      <c r="R673" s="206"/>
      <c r="S673" s="63" t="e">
        <f>HLOOKUP("Device Tree Pin Name",#REF!,MATCH($A673,#REF!,0),FALSE)</f>
        <v>#REF!</v>
      </c>
      <c r="T673" s="47" t="e">
        <f>HLOOKUP("power rail",#REF!,MATCH($A673,#REF!,0),FALSE)</f>
        <v>#REF!</v>
      </c>
      <c r="U673" s="62" t="e">
        <f>HLOOKUP("Wake Capable",#REF!,MATCH($A673,#REF!,0),FALSE)</f>
        <v>#REF!</v>
      </c>
      <c r="V673" s="62" t="e">
        <f>HLOOKUP("Strap",#REF!,MATCH($A673,#REF!,0),FALSE)</f>
        <v>#REF!</v>
      </c>
      <c r="W673" s="62"/>
      <c r="X673" s="62"/>
      <c r="Y673" s="62"/>
      <c r="Z673" s="47"/>
      <c r="AA673" s="47" t="e">
        <f>HLOOKUP("Pad type",#REF!,MATCH($A673,#REF!,0),FALSE)</f>
        <v>#REF!</v>
      </c>
      <c r="AB673" s="63"/>
      <c r="AC673" s="63" t="e">
        <f>HLOOKUP("POR Pin State",#REF!,MATCH($A673,#REF!,0),FALSE)</f>
        <v>#REF!</v>
      </c>
      <c r="AD673" s="207"/>
      <c r="AE673" s="208"/>
      <c r="AF673" s="208"/>
      <c r="AG673" s="208"/>
      <c r="AH673" s="209"/>
      <c r="AI673" s="209"/>
      <c r="AJ673" s="210"/>
      <c r="AK673" s="210"/>
      <c r="AL673" s="210"/>
      <c r="AM673" s="210"/>
      <c r="AN673" s="210"/>
      <c r="AO673" s="210"/>
      <c r="AP673" s="210"/>
      <c r="AQ673" s="215" t="s">
        <v>1570</v>
      </c>
      <c r="AR673" s="105"/>
      <c r="AS673" s="105"/>
      <c r="AT673" s="105"/>
      <c r="AU673" s="105"/>
      <c r="AV673" s="105"/>
      <c r="AW673" s="105"/>
      <c r="AX673" s="105"/>
      <c r="AY673" s="105"/>
      <c r="AZ673" s="105"/>
      <c r="BA673" s="105"/>
      <c r="BB673" s="218"/>
      <c r="BC673" s="105"/>
      <c r="BD673" s="250"/>
      <c r="BE673" s="252" t="s">
        <v>1571</v>
      </c>
      <c r="BF673" s="147" t="e">
        <f>VLOOKUP($A673,#REF!,34,FALSE)</f>
        <v>#REF!</v>
      </c>
      <c r="BG673" s="148" t="e">
        <f>VLOOKUP($A673,#REF!,22,FALSE)</f>
        <v>#REF!</v>
      </c>
      <c r="BH673" s="149"/>
    </row>
    <row r="674" s="5" customFormat="1" ht="12.95" customHeight="1" spans="1:60">
      <c r="A674" s="48" t="s">
        <v>1572</v>
      </c>
      <c r="B674" s="38" t="e">
        <f>VLOOKUP($A674,#REF!,34,FALSE)</f>
        <v>#REF!</v>
      </c>
      <c r="C674" s="39" t="str">
        <f t="shared" si="183"/>
        <v>unused_DDR_XM1_B1RDQS_P</v>
      </c>
      <c r="D674" s="40" t="e">
        <f>IF(LEN(VLOOKUP($A674,#REF!,8,FALSE)),LEFT(VLOOKUP($A674,#REF!,8,FALSE),LEN(VLOOKUP($A674,#REF!,8,FALSE))-2),"")</f>
        <v>#REF!</v>
      </c>
      <c r="E674" s="41" t="e">
        <f>IF(LEN(VLOOKUP($A674,#REF!,4,FALSE)),IF(INDEX(#REF!,MATCH($A674,#REF!,0),1),LEFT(VLOOKUP($A674,#REF!,4,FALSE),LEN(VLOOKUP($A674,#REF!,4,FALSE))-2),CONCATENATE(LEFT(VLOOKUP($A674,#REF!,4,FALSE),LEN(VLOOKUP($A674,#REF!,4,FALSE))-2),"*")),"")</f>
        <v>#REF!</v>
      </c>
      <c r="F674" s="42" t="e">
        <f>IF(LEN(VLOOKUP($A674,#REF!,5,FALSE)),IF(INDEX(#REF!,MATCH($A674,#REF!,0),2),LEFT(VLOOKUP($A674,#REF!,5,FALSE),LEN(VLOOKUP($A674,#REF!,5,FALSE))-2),CONCATENATE(LEFT(VLOOKUP($A674,#REF!,5,FALSE),LEN(VLOOKUP($A674,#REF!,5,FALSE))-2),"*")),"")</f>
        <v>#REF!</v>
      </c>
      <c r="G674" s="42" t="e">
        <f>IF(LEN(VLOOKUP($A674,#REF!,6,FALSE)),IF(INDEX(#REF!,MATCH($A674,#REF!,0),3),LEFT(VLOOKUP($A674,#REF!,6,FALSE),LEN(VLOOKUP($A674,#REF!,6,FALSE))-2),CONCATENATE(LEFT(VLOOKUP($A674,#REF!,6,FALSE),LEN(VLOOKUP($A674,#REF!,6,FALSE))-2),"*")),"")</f>
        <v>#REF!</v>
      </c>
      <c r="H674" s="43" t="e">
        <f>IF(LEN(VLOOKUP($A674,#REF!,7,FALSE)),IF(INDEX(#REF!,MATCH($A674,#REF!,0),4),LEFT(VLOOKUP($A674,#REF!,7,FALSE),LEN(VLOOKUP($A674,#REF!,7,FALSE))-2),CONCATENATE(LEFT(VLOOKUP($A674,#REF!,7,FALSE),LEN(VLOOKUP($A674,#REF!,7,FALSE))-2),"*")),"")</f>
        <v>#REF!</v>
      </c>
      <c r="I674" s="54" t="e">
        <f>IF(LEN(VLOOKUP($A674,#REF!,8,FALSE)),UPPER(RIGHT(VLOOKUP($A674,#REF!,8,FALSE),1)),"")</f>
        <v>#REF!</v>
      </c>
      <c r="J674" s="42" t="e">
        <f>IF(LEN(VLOOKUP($A674,#REF!,4,FALSE)),UPPER(RIGHT(VLOOKUP($A674,#REF!,4,FALSE),1)),"")</f>
        <v>#REF!</v>
      </c>
      <c r="K674" s="42" t="e">
        <f>IF(LEN(VLOOKUP($A674,#REF!,5,FALSE)),UPPER(RIGHT(VLOOKUP($A674,#REF!,5,FALSE),1)),"")</f>
        <v>#REF!</v>
      </c>
      <c r="L674" s="42" t="e">
        <f>IF(LEN(VLOOKUP($A674,#REF!,6,FALSE)),UPPER(RIGHT(VLOOKUP($A674,#REF!,6,FALSE),1)),"")</f>
        <v>#REF!</v>
      </c>
      <c r="M674" s="43" t="e">
        <f>IF(LEN(VLOOKUP($A674,#REF!,7,FALSE)),UPPER(RIGHT(VLOOKUP($A674,#REF!,7,FALSE),1)),"")</f>
        <v>#REF!</v>
      </c>
      <c r="N674" s="206"/>
      <c r="O674" s="206"/>
      <c r="P674" s="206"/>
      <c r="Q674" s="206"/>
      <c r="R674" s="206"/>
      <c r="S674" s="63" t="e">
        <f>HLOOKUP("Device Tree Pin Name",#REF!,MATCH($A674,#REF!,0),FALSE)</f>
        <v>#REF!</v>
      </c>
      <c r="T674" s="47" t="e">
        <f>HLOOKUP("power rail",#REF!,MATCH($A674,#REF!,0),FALSE)</f>
        <v>#REF!</v>
      </c>
      <c r="U674" s="62" t="e">
        <f>HLOOKUP("Wake Capable",#REF!,MATCH($A674,#REF!,0),FALSE)</f>
        <v>#REF!</v>
      </c>
      <c r="V674" s="62" t="e">
        <f>HLOOKUP("Strap",#REF!,MATCH($A674,#REF!,0),FALSE)</f>
        <v>#REF!</v>
      </c>
      <c r="W674" s="62"/>
      <c r="X674" s="62"/>
      <c r="Y674" s="62"/>
      <c r="Z674" s="47"/>
      <c r="AA674" s="47" t="e">
        <f>HLOOKUP("Pad type",#REF!,MATCH($A674,#REF!,0),FALSE)</f>
        <v>#REF!</v>
      </c>
      <c r="AB674" s="63"/>
      <c r="AC674" s="63" t="e">
        <f>HLOOKUP("POR Pin State",#REF!,MATCH($A674,#REF!,0),FALSE)</f>
        <v>#REF!</v>
      </c>
      <c r="AD674" s="207"/>
      <c r="AE674" s="208"/>
      <c r="AF674" s="208"/>
      <c r="AG674" s="208"/>
      <c r="AH674" s="209"/>
      <c r="AI674" s="209"/>
      <c r="AJ674" s="210"/>
      <c r="AK674" s="210"/>
      <c r="AL674" s="210"/>
      <c r="AM674" s="210"/>
      <c r="AN674" s="210"/>
      <c r="AO674" s="210"/>
      <c r="AP674" s="210"/>
      <c r="AQ674" s="215" t="s">
        <v>1572</v>
      </c>
      <c r="AR674" s="105"/>
      <c r="AS674" s="105"/>
      <c r="AT674" s="105"/>
      <c r="AU674" s="105"/>
      <c r="AV674" s="105"/>
      <c r="AW674" s="105"/>
      <c r="AX674" s="105"/>
      <c r="AY674" s="105"/>
      <c r="AZ674" s="105"/>
      <c r="BA674" s="105"/>
      <c r="BB674" s="218"/>
      <c r="BC674" s="105"/>
      <c r="BD674" s="250"/>
      <c r="BE674" s="252" t="s">
        <v>1573</v>
      </c>
      <c r="BF674" s="147" t="e">
        <f>VLOOKUP($A674,#REF!,34,FALSE)</f>
        <v>#REF!</v>
      </c>
      <c r="BG674" s="148" t="e">
        <f>VLOOKUP($A674,#REF!,22,FALSE)</f>
        <v>#REF!</v>
      </c>
      <c r="BH674" s="149"/>
    </row>
    <row r="675" s="5" customFormat="1" ht="12.95" customHeight="1" spans="1:60">
      <c r="A675" s="48" t="s">
        <v>1574</v>
      </c>
      <c r="B675" s="38" t="e">
        <f>VLOOKUP($A675,#REF!,34,FALSE)</f>
        <v>#REF!</v>
      </c>
      <c r="C675" s="39" t="str">
        <f t="shared" si="183"/>
        <v>unused_DDR_XM1_B1RDQS_N</v>
      </c>
      <c r="D675" s="40" t="e">
        <f>IF(LEN(VLOOKUP($A675,#REF!,8,FALSE)),LEFT(VLOOKUP($A675,#REF!,8,FALSE),LEN(VLOOKUP($A675,#REF!,8,FALSE))-2),"")</f>
        <v>#REF!</v>
      </c>
      <c r="E675" s="41" t="e">
        <f>IF(LEN(VLOOKUP($A675,#REF!,4,FALSE)),IF(INDEX(#REF!,MATCH($A675,#REF!,0),1),LEFT(VLOOKUP($A675,#REF!,4,FALSE),LEN(VLOOKUP($A675,#REF!,4,FALSE))-2),CONCATENATE(LEFT(VLOOKUP($A675,#REF!,4,FALSE),LEN(VLOOKUP($A675,#REF!,4,FALSE))-2),"*")),"")</f>
        <v>#REF!</v>
      </c>
      <c r="F675" s="42" t="e">
        <f>IF(LEN(VLOOKUP($A675,#REF!,5,FALSE)),IF(INDEX(#REF!,MATCH($A675,#REF!,0),2),LEFT(VLOOKUP($A675,#REF!,5,FALSE),LEN(VLOOKUP($A675,#REF!,5,FALSE))-2),CONCATENATE(LEFT(VLOOKUP($A675,#REF!,5,FALSE),LEN(VLOOKUP($A675,#REF!,5,FALSE))-2),"*")),"")</f>
        <v>#REF!</v>
      </c>
      <c r="G675" s="42" t="e">
        <f>IF(LEN(VLOOKUP($A675,#REF!,6,FALSE)),IF(INDEX(#REF!,MATCH($A675,#REF!,0),3),LEFT(VLOOKUP($A675,#REF!,6,FALSE),LEN(VLOOKUP($A675,#REF!,6,FALSE))-2),CONCATENATE(LEFT(VLOOKUP($A675,#REF!,6,FALSE),LEN(VLOOKUP($A675,#REF!,6,FALSE))-2),"*")),"")</f>
        <v>#REF!</v>
      </c>
      <c r="H675" s="43" t="e">
        <f>IF(LEN(VLOOKUP($A675,#REF!,7,FALSE)),IF(INDEX(#REF!,MATCH($A675,#REF!,0),4),LEFT(VLOOKUP($A675,#REF!,7,FALSE),LEN(VLOOKUP($A675,#REF!,7,FALSE))-2),CONCATENATE(LEFT(VLOOKUP($A675,#REF!,7,FALSE),LEN(VLOOKUP($A675,#REF!,7,FALSE))-2),"*")),"")</f>
        <v>#REF!</v>
      </c>
      <c r="I675" s="54" t="e">
        <f>IF(LEN(VLOOKUP($A675,#REF!,8,FALSE)),UPPER(RIGHT(VLOOKUP($A675,#REF!,8,FALSE),1)),"")</f>
        <v>#REF!</v>
      </c>
      <c r="J675" s="42" t="e">
        <f>IF(LEN(VLOOKUP($A675,#REF!,4,FALSE)),UPPER(RIGHT(VLOOKUP($A675,#REF!,4,FALSE),1)),"")</f>
        <v>#REF!</v>
      </c>
      <c r="K675" s="42" t="e">
        <f>IF(LEN(VLOOKUP($A675,#REF!,5,FALSE)),UPPER(RIGHT(VLOOKUP($A675,#REF!,5,FALSE),1)),"")</f>
        <v>#REF!</v>
      </c>
      <c r="L675" s="42" t="e">
        <f>IF(LEN(VLOOKUP($A675,#REF!,6,FALSE)),UPPER(RIGHT(VLOOKUP($A675,#REF!,6,FALSE),1)),"")</f>
        <v>#REF!</v>
      </c>
      <c r="M675" s="43" t="e">
        <f>IF(LEN(VLOOKUP($A675,#REF!,7,FALSE)),UPPER(RIGHT(VLOOKUP($A675,#REF!,7,FALSE),1)),"")</f>
        <v>#REF!</v>
      </c>
      <c r="N675" s="206"/>
      <c r="O675" s="206"/>
      <c r="P675" s="206"/>
      <c r="Q675" s="206"/>
      <c r="R675" s="206"/>
      <c r="S675" s="63" t="e">
        <f>HLOOKUP("Device Tree Pin Name",#REF!,MATCH($A675,#REF!,0),FALSE)</f>
        <v>#REF!</v>
      </c>
      <c r="T675" s="47" t="e">
        <f>HLOOKUP("power rail",#REF!,MATCH($A675,#REF!,0),FALSE)</f>
        <v>#REF!</v>
      </c>
      <c r="U675" s="62" t="e">
        <f>HLOOKUP("Wake Capable",#REF!,MATCH($A675,#REF!,0),FALSE)</f>
        <v>#REF!</v>
      </c>
      <c r="V675" s="62" t="e">
        <f>HLOOKUP("Strap",#REF!,MATCH($A675,#REF!,0),FALSE)</f>
        <v>#REF!</v>
      </c>
      <c r="W675" s="62"/>
      <c r="X675" s="62"/>
      <c r="Y675" s="62"/>
      <c r="Z675" s="47"/>
      <c r="AA675" s="47" t="e">
        <f>HLOOKUP("Pad type",#REF!,MATCH($A675,#REF!,0),FALSE)</f>
        <v>#REF!</v>
      </c>
      <c r="AB675" s="63"/>
      <c r="AC675" s="63" t="e">
        <f>HLOOKUP("POR Pin State",#REF!,MATCH($A675,#REF!,0),FALSE)</f>
        <v>#REF!</v>
      </c>
      <c r="AD675" s="207"/>
      <c r="AE675" s="208"/>
      <c r="AF675" s="208"/>
      <c r="AG675" s="208"/>
      <c r="AH675" s="209"/>
      <c r="AI675" s="209"/>
      <c r="AJ675" s="210"/>
      <c r="AK675" s="210"/>
      <c r="AL675" s="210"/>
      <c r="AM675" s="210"/>
      <c r="AN675" s="210"/>
      <c r="AO675" s="210"/>
      <c r="AP675" s="210"/>
      <c r="AQ675" s="215" t="s">
        <v>1574</v>
      </c>
      <c r="AR675" s="105"/>
      <c r="AS675" s="105"/>
      <c r="AT675" s="105"/>
      <c r="AU675" s="105"/>
      <c r="AV675" s="105"/>
      <c r="AW675" s="105"/>
      <c r="AX675" s="105"/>
      <c r="AY675" s="105"/>
      <c r="AZ675" s="105"/>
      <c r="BA675" s="105"/>
      <c r="BB675" s="218"/>
      <c r="BC675" s="105"/>
      <c r="BD675" s="250"/>
      <c r="BE675" s="252" t="s">
        <v>1575</v>
      </c>
      <c r="BF675" s="147" t="e">
        <f>VLOOKUP($A675,#REF!,34,FALSE)</f>
        <v>#REF!</v>
      </c>
      <c r="BG675" s="148" t="e">
        <f>VLOOKUP($A675,#REF!,22,FALSE)</f>
        <v>#REF!</v>
      </c>
      <c r="BH675" s="149"/>
    </row>
    <row r="676" s="5" customFormat="1" ht="12.95" customHeight="1" spans="1:60">
      <c r="A676" s="48" t="s">
        <v>1576</v>
      </c>
      <c r="B676" s="38" t="e">
        <f>VLOOKUP($A676,#REF!,34,FALSE)</f>
        <v>#REF!</v>
      </c>
      <c r="C676" s="39" t="str">
        <f t="shared" ref="C676:C686" si="184">CONCATENATE("unused_",A676)</f>
        <v>unused_DDR_XM1_B2A_CA0</v>
      </c>
      <c r="D676" s="40" t="e">
        <f>IF(LEN(VLOOKUP($A676,#REF!,8,FALSE)),LEFT(VLOOKUP($A676,#REF!,8,FALSE),LEN(VLOOKUP($A676,#REF!,8,FALSE))-2),"")</f>
        <v>#REF!</v>
      </c>
      <c r="E676" s="41" t="e">
        <f>IF(LEN(VLOOKUP($A676,#REF!,4,FALSE)),IF(INDEX(#REF!,MATCH($A676,#REF!,0),1),LEFT(VLOOKUP($A676,#REF!,4,FALSE),LEN(VLOOKUP($A676,#REF!,4,FALSE))-2),CONCATENATE(LEFT(VLOOKUP($A676,#REF!,4,FALSE),LEN(VLOOKUP($A676,#REF!,4,FALSE))-2),"*")),"")</f>
        <v>#REF!</v>
      </c>
      <c r="F676" s="42" t="e">
        <f>IF(LEN(VLOOKUP($A676,#REF!,5,FALSE)),IF(INDEX(#REF!,MATCH($A676,#REF!,0),2),LEFT(VLOOKUP($A676,#REF!,5,FALSE),LEN(VLOOKUP($A676,#REF!,5,FALSE))-2),CONCATENATE(LEFT(VLOOKUP($A676,#REF!,5,FALSE),LEN(VLOOKUP($A676,#REF!,5,FALSE))-2),"*")),"")</f>
        <v>#REF!</v>
      </c>
      <c r="G676" s="42" t="e">
        <f>IF(LEN(VLOOKUP($A676,#REF!,6,FALSE)),IF(INDEX(#REF!,MATCH($A676,#REF!,0),3),LEFT(VLOOKUP($A676,#REF!,6,FALSE),LEN(VLOOKUP($A676,#REF!,6,FALSE))-2),CONCATENATE(LEFT(VLOOKUP($A676,#REF!,6,FALSE),LEN(VLOOKUP($A676,#REF!,6,FALSE))-2),"*")),"")</f>
        <v>#REF!</v>
      </c>
      <c r="H676" s="43" t="e">
        <f>IF(LEN(VLOOKUP($A676,#REF!,7,FALSE)),IF(INDEX(#REF!,MATCH($A676,#REF!,0),4),LEFT(VLOOKUP($A676,#REF!,7,FALSE),LEN(VLOOKUP($A676,#REF!,7,FALSE))-2),CONCATENATE(LEFT(VLOOKUP($A676,#REF!,7,FALSE),LEN(VLOOKUP($A676,#REF!,7,FALSE))-2),"*")),"")</f>
        <v>#REF!</v>
      </c>
      <c r="I676" s="54" t="e">
        <f>IF(LEN(VLOOKUP($A676,#REF!,8,FALSE)),UPPER(RIGHT(VLOOKUP($A676,#REF!,8,FALSE),1)),"")</f>
        <v>#REF!</v>
      </c>
      <c r="J676" s="42" t="e">
        <f>IF(LEN(VLOOKUP($A676,#REF!,4,FALSE)),UPPER(RIGHT(VLOOKUP($A676,#REF!,4,FALSE),1)),"")</f>
        <v>#REF!</v>
      </c>
      <c r="K676" s="42" t="e">
        <f>IF(LEN(VLOOKUP($A676,#REF!,5,FALSE)),UPPER(RIGHT(VLOOKUP($A676,#REF!,5,FALSE),1)),"")</f>
        <v>#REF!</v>
      </c>
      <c r="L676" s="42" t="e">
        <f>IF(LEN(VLOOKUP($A676,#REF!,6,FALSE)),UPPER(RIGHT(VLOOKUP($A676,#REF!,6,FALSE),1)),"")</f>
        <v>#REF!</v>
      </c>
      <c r="M676" s="43" t="e">
        <f>IF(LEN(VLOOKUP($A676,#REF!,7,FALSE)),UPPER(RIGHT(VLOOKUP($A676,#REF!,7,FALSE),1)),"")</f>
        <v>#REF!</v>
      </c>
      <c r="N676" s="206"/>
      <c r="O676" s="206"/>
      <c r="P676" s="206"/>
      <c r="Q676" s="206"/>
      <c r="R676" s="206"/>
      <c r="S676" s="63" t="e">
        <f>HLOOKUP("Device Tree Pin Name",#REF!,MATCH($A676,#REF!,0),FALSE)</f>
        <v>#REF!</v>
      </c>
      <c r="T676" s="47" t="e">
        <f>HLOOKUP("power rail",#REF!,MATCH($A676,#REF!,0),FALSE)</f>
        <v>#REF!</v>
      </c>
      <c r="U676" s="62" t="e">
        <f>HLOOKUP("Wake Capable",#REF!,MATCH($A676,#REF!,0),FALSE)</f>
        <v>#REF!</v>
      </c>
      <c r="V676" s="62" t="e">
        <f>HLOOKUP("Strap",#REF!,MATCH($A676,#REF!,0),FALSE)</f>
        <v>#REF!</v>
      </c>
      <c r="W676" s="62"/>
      <c r="X676" s="62"/>
      <c r="Y676" s="62"/>
      <c r="Z676" s="47"/>
      <c r="AA676" s="47" t="e">
        <f>HLOOKUP("Pad type",#REF!,MATCH($A676,#REF!,0),FALSE)</f>
        <v>#REF!</v>
      </c>
      <c r="AB676" s="63"/>
      <c r="AC676" s="63" t="e">
        <f>HLOOKUP("POR Pin State",#REF!,MATCH($A676,#REF!,0),FALSE)</f>
        <v>#REF!</v>
      </c>
      <c r="AD676" s="207"/>
      <c r="AE676" s="208"/>
      <c r="AF676" s="208"/>
      <c r="AG676" s="208"/>
      <c r="AH676" s="209"/>
      <c r="AI676" s="209"/>
      <c r="AJ676" s="210"/>
      <c r="AK676" s="210"/>
      <c r="AL676" s="210"/>
      <c r="AM676" s="210"/>
      <c r="AN676" s="210"/>
      <c r="AO676" s="210"/>
      <c r="AP676" s="210"/>
      <c r="AQ676" s="215" t="s">
        <v>1577</v>
      </c>
      <c r="AR676" s="105"/>
      <c r="AS676" s="105"/>
      <c r="AT676" s="105"/>
      <c r="AU676" s="105"/>
      <c r="AV676" s="105"/>
      <c r="AW676" s="105"/>
      <c r="AX676" s="105"/>
      <c r="AY676" s="105"/>
      <c r="AZ676" s="105"/>
      <c r="BA676" s="105"/>
      <c r="BB676" s="218"/>
      <c r="BC676" s="105"/>
      <c r="BD676" s="250"/>
      <c r="BE676" s="252" t="s">
        <v>1578</v>
      </c>
      <c r="BF676" s="147" t="e">
        <f>VLOOKUP($A676,#REF!,34,FALSE)</f>
        <v>#REF!</v>
      </c>
      <c r="BG676" s="148" t="e">
        <f>VLOOKUP($A676,#REF!,22,FALSE)</f>
        <v>#REF!</v>
      </c>
      <c r="BH676" s="149"/>
    </row>
    <row r="677" s="5" customFormat="1" ht="12.95" customHeight="1" spans="1:60">
      <c r="A677" s="48" t="s">
        <v>1579</v>
      </c>
      <c r="B677" s="38" t="e">
        <f>VLOOKUP($A677,#REF!,34,FALSE)</f>
        <v>#REF!</v>
      </c>
      <c r="C677" s="39" t="str">
        <f t="shared" si="184"/>
        <v>unused_DDR_XM1_B2A_CA1</v>
      </c>
      <c r="D677" s="40" t="e">
        <f>IF(LEN(VLOOKUP($A677,#REF!,8,FALSE)),LEFT(VLOOKUP($A677,#REF!,8,FALSE),LEN(VLOOKUP($A677,#REF!,8,FALSE))-2),"")</f>
        <v>#REF!</v>
      </c>
      <c r="E677" s="41" t="e">
        <f>IF(LEN(VLOOKUP($A677,#REF!,4,FALSE)),IF(INDEX(#REF!,MATCH($A677,#REF!,0),1),LEFT(VLOOKUP($A677,#REF!,4,FALSE),LEN(VLOOKUP($A677,#REF!,4,FALSE))-2),CONCATENATE(LEFT(VLOOKUP($A677,#REF!,4,FALSE),LEN(VLOOKUP($A677,#REF!,4,FALSE))-2),"*")),"")</f>
        <v>#REF!</v>
      </c>
      <c r="F677" s="42" t="e">
        <f>IF(LEN(VLOOKUP($A677,#REF!,5,FALSE)),IF(INDEX(#REF!,MATCH($A677,#REF!,0),2),LEFT(VLOOKUP($A677,#REF!,5,FALSE),LEN(VLOOKUP($A677,#REF!,5,FALSE))-2),CONCATENATE(LEFT(VLOOKUP($A677,#REF!,5,FALSE),LEN(VLOOKUP($A677,#REF!,5,FALSE))-2),"*")),"")</f>
        <v>#REF!</v>
      </c>
      <c r="G677" s="42" t="e">
        <f>IF(LEN(VLOOKUP($A677,#REF!,6,FALSE)),IF(INDEX(#REF!,MATCH($A677,#REF!,0),3),LEFT(VLOOKUP($A677,#REF!,6,FALSE),LEN(VLOOKUP($A677,#REF!,6,FALSE))-2),CONCATENATE(LEFT(VLOOKUP($A677,#REF!,6,FALSE),LEN(VLOOKUP($A677,#REF!,6,FALSE))-2),"*")),"")</f>
        <v>#REF!</v>
      </c>
      <c r="H677" s="43" t="e">
        <f>IF(LEN(VLOOKUP($A677,#REF!,7,FALSE)),IF(INDEX(#REF!,MATCH($A677,#REF!,0),4),LEFT(VLOOKUP($A677,#REF!,7,FALSE),LEN(VLOOKUP($A677,#REF!,7,FALSE))-2),CONCATENATE(LEFT(VLOOKUP($A677,#REF!,7,FALSE),LEN(VLOOKUP($A677,#REF!,7,FALSE))-2),"*")),"")</f>
        <v>#REF!</v>
      </c>
      <c r="I677" s="54" t="e">
        <f>IF(LEN(VLOOKUP($A677,#REF!,8,FALSE)),UPPER(RIGHT(VLOOKUP($A677,#REF!,8,FALSE),1)),"")</f>
        <v>#REF!</v>
      </c>
      <c r="J677" s="42" t="e">
        <f>IF(LEN(VLOOKUP($A677,#REF!,4,FALSE)),UPPER(RIGHT(VLOOKUP($A677,#REF!,4,FALSE),1)),"")</f>
        <v>#REF!</v>
      </c>
      <c r="K677" s="42" t="e">
        <f>IF(LEN(VLOOKUP($A677,#REF!,5,FALSE)),UPPER(RIGHT(VLOOKUP($A677,#REF!,5,FALSE),1)),"")</f>
        <v>#REF!</v>
      </c>
      <c r="L677" s="42" t="e">
        <f>IF(LEN(VLOOKUP($A677,#REF!,6,FALSE)),UPPER(RIGHT(VLOOKUP($A677,#REF!,6,FALSE),1)),"")</f>
        <v>#REF!</v>
      </c>
      <c r="M677" s="43" t="e">
        <f>IF(LEN(VLOOKUP($A677,#REF!,7,FALSE)),UPPER(RIGHT(VLOOKUP($A677,#REF!,7,FALSE),1)),"")</f>
        <v>#REF!</v>
      </c>
      <c r="N677" s="206"/>
      <c r="O677" s="206"/>
      <c r="P677" s="206"/>
      <c r="Q677" s="206"/>
      <c r="R677" s="206"/>
      <c r="S677" s="63" t="e">
        <f>HLOOKUP("Device Tree Pin Name",#REF!,MATCH($A677,#REF!,0),FALSE)</f>
        <v>#REF!</v>
      </c>
      <c r="T677" s="47" t="e">
        <f>HLOOKUP("power rail",#REF!,MATCH($A677,#REF!,0),FALSE)</f>
        <v>#REF!</v>
      </c>
      <c r="U677" s="62" t="e">
        <f>HLOOKUP("Wake Capable",#REF!,MATCH($A677,#REF!,0),FALSE)</f>
        <v>#REF!</v>
      </c>
      <c r="V677" s="62" t="e">
        <f>HLOOKUP("Strap",#REF!,MATCH($A677,#REF!,0),FALSE)</f>
        <v>#REF!</v>
      </c>
      <c r="W677" s="62"/>
      <c r="X677" s="62"/>
      <c r="Y677" s="62"/>
      <c r="Z677" s="47"/>
      <c r="AA677" s="47" t="e">
        <f>HLOOKUP("Pad type",#REF!,MATCH($A677,#REF!,0),FALSE)</f>
        <v>#REF!</v>
      </c>
      <c r="AB677" s="63"/>
      <c r="AC677" s="63" t="e">
        <f>HLOOKUP("POR Pin State",#REF!,MATCH($A677,#REF!,0),FALSE)</f>
        <v>#REF!</v>
      </c>
      <c r="AD677" s="207"/>
      <c r="AE677" s="208"/>
      <c r="AF677" s="208"/>
      <c r="AG677" s="208"/>
      <c r="AH677" s="209"/>
      <c r="AI677" s="209"/>
      <c r="AJ677" s="210"/>
      <c r="AK677" s="210"/>
      <c r="AL677" s="210"/>
      <c r="AM677" s="210"/>
      <c r="AN677" s="210"/>
      <c r="AO677" s="210"/>
      <c r="AP677" s="210"/>
      <c r="AQ677" s="215" t="s">
        <v>1580</v>
      </c>
      <c r="AR677" s="105"/>
      <c r="AS677" s="105"/>
      <c r="AT677" s="105"/>
      <c r="AU677" s="105"/>
      <c r="AV677" s="105"/>
      <c r="AW677" s="105"/>
      <c r="AX677" s="105"/>
      <c r="AY677" s="105"/>
      <c r="AZ677" s="105"/>
      <c r="BA677" s="105"/>
      <c r="BB677" s="218"/>
      <c r="BC677" s="105"/>
      <c r="BD677" s="250"/>
      <c r="BE677" s="252" t="s">
        <v>1581</v>
      </c>
      <c r="BF677" s="147" t="e">
        <f>VLOOKUP($A677,#REF!,34,FALSE)</f>
        <v>#REF!</v>
      </c>
      <c r="BG677" s="148" t="e">
        <f>VLOOKUP($A677,#REF!,22,FALSE)</f>
        <v>#REF!</v>
      </c>
      <c r="BH677" s="149"/>
    </row>
    <row r="678" s="5" customFormat="1" ht="12.95" customHeight="1" spans="1:60">
      <c r="A678" s="10" t="s">
        <v>1582</v>
      </c>
      <c r="B678" s="38" t="e">
        <f>VLOOKUP($A678,#REF!,34,FALSE)</f>
        <v>#REF!</v>
      </c>
      <c r="C678" s="39" t="str">
        <f t="shared" si="184"/>
        <v>unused_DDR_XM1_B2A_CA2</v>
      </c>
      <c r="D678" s="40" t="e">
        <f>IF(LEN(VLOOKUP($A678,#REF!,8,FALSE)),LEFT(VLOOKUP($A678,#REF!,8,FALSE),LEN(VLOOKUP($A678,#REF!,8,FALSE))-2),"")</f>
        <v>#REF!</v>
      </c>
      <c r="E678" s="41" t="e">
        <f>IF(LEN(VLOOKUP($A678,#REF!,4,FALSE)),IF(INDEX(#REF!,MATCH($A678,#REF!,0),1),LEFT(VLOOKUP($A678,#REF!,4,FALSE),LEN(VLOOKUP($A678,#REF!,4,FALSE))-2),CONCATENATE(LEFT(VLOOKUP($A678,#REF!,4,FALSE),LEN(VLOOKUP($A678,#REF!,4,FALSE))-2),"*")),"")</f>
        <v>#REF!</v>
      </c>
      <c r="F678" s="42" t="e">
        <f>IF(LEN(VLOOKUP($A678,#REF!,5,FALSE)),IF(INDEX(#REF!,MATCH($A678,#REF!,0),2),LEFT(VLOOKUP($A678,#REF!,5,FALSE),LEN(VLOOKUP($A678,#REF!,5,FALSE))-2),CONCATENATE(LEFT(VLOOKUP($A678,#REF!,5,FALSE),LEN(VLOOKUP($A678,#REF!,5,FALSE))-2),"*")),"")</f>
        <v>#REF!</v>
      </c>
      <c r="G678" s="42" t="e">
        <f>IF(LEN(VLOOKUP($A678,#REF!,6,FALSE)),IF(INDEX(#REF!,MATCH($A678,#REF!,0),3),LEFT(VLOOKUP($A678,#REF!,6,FALSE),LEN(VLOOKUP($A678,#REF!,6,FALSE))-2),CONCATENATE(LEFT(VLOOKUP($A678,#REF!,6,FALSE),LEN(VLOOKUP($A678,#REF!,6,FALSE))-2),"*")),"")</f>
        <v>#REF!</v>
      </c>
      <c r="H678" s="43" t="e">
        <f>IF(LEN(VLOOKUP($A678,#REF!,7,FALSE)),IF(INDEX(#REF!,MATCH($A678,#REF!,0),4),LEFT(VLOOKUP($A678,#REF!,7,FALSE),LEN(VLOOKUP($A678,#REF!,7,FALSE))-2),CONCATENATE(LEFT(VLOOKUP($A678,#REF!,7,FALSE),LEN(VLOOKUP($A678,#REF!,7,FALSE))-2),"*")),"")</f>
        <v>#REF!</v>
      </c>
      <c r="I678" s="54" t="e">
        <f>IF(LEN(VLOOKUP($A678,#REF!,8,FALSE)),UPPER(RIGHT(VLOOKUP($A678,#REF!,8,FALSE),1)),"")</f>
        <v>#REF!</v>
      </c>
      <c r="J678" s="42" t="e">
        <f>IF(LEN(VLOOKUP($A678,#REF!,4,FALSE)),UPPER(RIGHT(VLOOKUP($A678,#REF!,4,FALSE),1)),"")</f>
        <v>#REF!</v>
      </c>
      <c r="K678" s="42" t="e">
        <f>IF(LEN(VLOOKUP($A678,#REF!,5,FALSE)),UPPER(RIGHT(VLOOKUP($A678,#REF!,5,FALSE),1)),"")</f>
        <v>#REF!</v>
      </c>
      <c r="L678" s="42" t="e">
        <f>IF(LEN(VLOOKUP($A678,#REF!,6,FALSE)),UPPER(RIGHT(VLOOKUP($A678,#REF!,6,FALSE),1)),"")</f>
        <v>#REF!</v>
      </c>
      <c r="M678" s="43" t="e">
        <f>IF(LEN(VLOOKUP($A678,#REF!,7,FALSE)),UPPER(RIGHT(VLOOKUP($A678,#REF!,7,FALSE),1)),"")</f>
        <v>#REF!</v>
      </c>
      <c r="N678" s="206"/>
      <c r="O678" s="206"/>
      <c r="P678" s="206"/>
      <c r="Q678" s="206"/>
      <c r="R678" s="206"/>
      <c r="S678" s="63" t="e">
        <f>HLOOKUP("Device Tree Pin Name",#REF!,MATCH($A678,#REF!,0),FALSE)</f>
        <v>#REF!</v>
      </c>
      <c r="T678" s="47" t="e">
        <f>HLOOKUP("power rail",#REF!,MATCH($A678,#REF!,0),FALSE)</f>
        <v>#REF!</v>
      </c>
      <c r="U678" s="62" t="e">
        <f>HLOOKUP("Wake Capable",#REF!,MATCH($A678,#REF!,0),FALSE)</f>
        <v>#REF!</v>
      </c>
      <c r="V678" s="62" t="e">
        <f>HLOOKUP("Strap",#REF!,MATCH($A678,#REF!,0),FALSE)</f>
        <v>#REF!</v>
      </c>
      <c r="W678" s="62"/>
      <c r="X678" s="62"/>
      <c r="Y678" s="62"/>
      <c r="Z678" s="47"/>
      <c r="AA678" s="47" t="e">
        <f>HLOOKUP("Pad type",#REF!,MATCH($A678,#REF!,0),FALSE)</f>
        <v>#REF!</v>
      </c>
      <c r="AB678" s="63"/>
      <c r="AC678" s="63" t="e">
        <f>HLOOKUP("POR Pin State",#REF!,MATCH($A678,#REF!,0),FALSE)</f>
        <v>#REF!</v>
      </c>
      <c r="AD678" s="207"/>
      <c r="AE678" s="208"/>
      <c r="AF678" s="208"/>
      <c r="AG678" s="208"/>
      <c r="AH678" s="209"/>
      <c r="AI678" s="209"/>
      <c r="AJ678" s="210"/>
      <c r="AK678" s="210"/>
      <c r="AL678" s="210"/>
      <c r="AM678" s="210"/>
      <c r="AN678" s="210"/>
      <c r="AO678" s="210"/>
      <c r="AP678" s="210"/>
      <c r="AQ678" s="215" t="s">
        <v>1583</v>
      </c>
      <c r="AR678" s="105"/>
      <c r="AS678" s="105"/>
      <c r="AT678" s="105"/>
      <c r="AU678" s="105"/>
      <c r="AV678" s="105"/>
      <c r="AW678" s="105"/>
      <c r="AX678" s="105"/>
      <c r="AY678" s="105"/>
      <c r="AZ678" s="105"/>
      <c r="BA678" s="105"/>
      <c r="BB678" s="218"/>
      <c r="BC678" s="105"/>
      <c r="BD678" s="250"/>
      <c r="BE678" s="252" t="s">
        <v>1584</v>
      </c>
      <c r="BF678" s="147" t="e">
        <f>VLOOKUP($A678,#REF!,34,FALSE)</f>
        <v>#REF!</v>
      </c>
      <c r="BG678" s="148" t="e">
        <f>VLOOKUP($A678,#REF!,22,FALSE)</f>
        <v>#REF!</v>
      </c>
      <c r="BH678" s="149"/>
    </row>
    <row r="679" s="5" customFormat="1" ht="12.95" customHeight="1" spans="1:60">
      <c r="A679" s="10" t="s">
        <v>1585</v>
      </c>
      <c r="B679" s="38" t="e">
        <f>VLOOKUP($A679,#REF!,34,FALSE)</f>
        <v>#REF!</v>
      </c>
      <c r="C679" s="39" t="str">
        <f t="shared" si="184"/>
        <v>unused_DDR_XM1_B2A_CA3</v>
      </c>
      <c r="D679" s="40" t="e">
        <f>IF(LEN(VLOOKUP($A679,#REF!,8,FALSE)),LEFT(VLOOKUP($A679,#REF!,8,FALSE),LEN(VLOOKUP($A679,#REF!,8,FALSE))-2),"")</f>
        <v>#REF!</v>
      </c>
      <c r="E679" s="41" t="e">
        <f>IF(LEN(VLOOKUP($A679,#REF!,4,FALSE)),IF(INDEX(#REF!,MATCH($A679,#REF!,0),1),LEFT(VLOOKUP($A679,#REF!,4,FALSE),LEN(VLOOKUP($A679,#REF!,4,FALSE))-2),CONCATENATE(LEFT(VLOOKUP($A679,#REF!,4,FALSE),LEN(VLOOKUP($A679,#REF!,4,FALSE))-2),"*")),"")</f>
        <v>#REF!</v>
      </c>
      <c r="F679" s="42" t="e">
        <f>IF(LEN(VLOOKUP($A679,#REF!,5,FALSE)),IF(INDEX(#REF!,MATCH($A679,#REF!,0),2),LEFT(VLOOKUP($A679,#REF!,5,FALSE),LEN(VLOOKUP($A679,#REF!,5,FALSE))-2),CONCATENATE(LEFT(VLOOKUP($A679,#REF!,5,FALSE),LEN(VLOOKUP($A679,#REF!,5,FALSE))-2),"*")),"")</f>
        <v>#REF!</v>
      </c>
      <c r="G679" s="42" t="e">
        <f>IF(LEN(VLOOKUP($A679,#REF!,6,FALSE)),IF(INDEX(#REF!,MATCH($A679,#REF!,0),3),LEFT(VLOOKUP($A679,#REF!,6,FALSE),LEN(VLOOKUP($A679,#REF!,6,FALSE))-2),CONCATENATE(LEFT(VLOOKUP($A679,#REF!,6,FALSE),LEN(VLOOKUP($A679,#REF!,6,FALSE))-2),"*")),"")</f>
        <v>#REF!</v>
      </c>
      <c r="H679" s="43" t="e">
        <f>IF(LEN(VLOOKUP($A679,#REF!,7,FALSE)),IF(INDEX(#REF!,MATCH($A679,#REF!,0),4),LEFT(VLOOKUP($A679,#REF!,7,FALSE),LEN(VLOOKUP($A679,#REF!,7,FALSE))-2),CONCATENATE(LEFT(VLOOKUP($A679,#REF!,7,FALSE),LEN(VLOOKUP($A679,#REF!,7,FALSE))-2),"*")),"")</f>
        <v>#REF!</v>
      </c>
      <c r="I679" s="54" t="e">
        <f>IF(LEN(VLOOKUP($A679,#REF!,8,FALSE)),UPPER(RIGHT(VLOOKUP($A679,#REF!,8,FALSE),1)),"")</f>
        <v>#REF!</v>
      </c>
      <c r="J679" s="42" t="e">
        <f>IF(LEN(VLOOKUP($A679,#REF!,4,FALSE)),UPPER(RIGHT(VLOOKUP($A679,#REF!,4,FALSE),1)),"")</f>
        <v>#REF!</v>
      </c>
      <c r="K679" s="42" t="e">
        <f>IF(LEN(VLOOKUP($A679,#REF!,5,FALSE)),UPPER(RIGHT(VLOOKUP($A679,#REF!,5,FALSE),1)),"")</f>
        <v>#REF!</v>
      </c>
      <c r="L679" s="42" t="e">
        <f>IF(LEN(VLOOKUP($A679,#REF!,6,FALSE)),UPPER(RIGHT(VLOOKUP($A679,#REF!,6,FALSE),1)),"")</f>
        <v>#REF!</v>
      </c>
      <c r="M679" s="43" t="e">
        <f>IF(LEN(VLOOKUP($A679,#REF!,7,FALSE)),UPPER(RIGHT(VLOOKUP($A679,#REF!,7,FALSE),1)),"")</f>
        <v>#REF!</v>
      </c>
      <c r="N679" s="206"/>
      <c r="O679" s="206"/>
      <c r="P679" s="206"/>
      <c r="Q679" s="206"/>
      <c r="R679" s="206"/>
      <c r="S679" s="63" t="e">
        <f>HLOOKUP("Device Tree Pin Name",#REF!,MATCH($A679,#REF!,0),FALSE)</f>
        <v>#REF!</v>
      </c>
      <c r="T679" s="47" t="e">
        <f>HLOOKUP("power rail",#REF!,MATCH($A679,#REF!,0),FALSE)</f>
        <v>#REF!</v>
      </c>
      <c r="U679" s="62" t="e">
        <f>HLOOKUP("Wake Capable",#REF!,MATCH($A679,#REF!,0),FALSE)</f>
        <v>#REF!</v>
      </c>
      <c r="V679" s="62" t="e">
        <f>HLOOKUP("Strap",#REF!,MATCH($A679,#REF!,0),FALSE)</f>
        <v>#REF!</v>
      </c>
      <c r="W679" s="62"/>
      <c r="X679" s="62"/>
      <c r="Y679" s="62"/>
      <c r="Z679" s="47"/>
      <c r="AA679" s="47" t="e">
        <f>HLOOKUP("Pad type",#REF!,MATCH($A679,#REF!,0),FALSE)</f>
        <v>#REF!</v>
      </c>
      <c r="AB679" s="63"/>
      <c r="AC679" s="63" t="e">
        <f>HLOOKUP("POR Pin State",#REF!,MATCH($A679,#REF!,0),FALSE)</f>
        <v>#REF!</v>
      </c>
      <c r="AD679" s="207"/>
      <c r="AE679" s="208"/>
      <c r="AF679" s="208"/>
      <c r="AG679" s="208"/>
      <c r="AH679" s="209"/>
      <c r="AI679" s="209"/>
      <c r="AJ679" s="210"/>
      <c r="AK679" s="210"/>
      <c r="AL679" s="210"/>
      <c r="AM679" s="210"/>
      <c r="AN679" s="210"/>
      <c r="AO679" s="210"/>
      <c r="AP679" s="210"/>
      <c r="AQ679" s="215" t="s">
        <v>1586</v>
      </c>
      <c r="AR679" s="105"/>
      <c r="AS679" s="105"/>
      <c r="AT679" s="105"/>
      <c r="AU679" s="105"/>
      <c r="AV679" s="105"/>
      <c r="AW679" s="105"/>
      <c r="AX679" s="105"/>
      <c r="AY679" s="105"/>
      <c r="AZ679" s="105"/>
      <c r="BA679" s="105"/>
      <c r="BB679" s="218"/>
      <c r="BC679" s="105"/>
      <c r="BD679" s="250"/>
      <c r="BE679" s="252" t="s">
        <v>1587</v>
      </c>
      <c r="BF679" s="147" t="e">
        <f>VLOOKUP($A679,#REF!,34,FALSE)</f>
        <v>#REF!</v>
      </c>
      <c r="BG679" s="148" t="e">
        <f>VLOOKUP($A679,#REF!,22,FALSE)</f>
        <v>#REF!</v>
      </c>
      <c r="BH679" s="149"/>
    </row>
    <row r="680" s="5" customFormat="1" ht="12.95" customHeight="1" spans="1:60">
      <c r="A680" s="48" t="s">
        <v>1588</v>
      </c>
      <c r="B680" s="38" t="e">
        <f>VLOOKUP($A680,#REF!,34,FALSE)</f>
        <v>#REF!</v>
      </c>
      <c r="C680" s="39" t="str">
        <f t="shared" si="184"/>
        <v>unused_DDR_XM1_B2A_CA4</v>
      </c>
      <c r="D680" s="40" t="e">
        <f>IF(LEN(VLOOKUP($A680,#REF!,8,FALSE)),LEFT(VLOOKUP($A680,#REF!,8,FALSE),LEN(VLOOKUP($A680,#REF!,8,FALSE))-2),"")</f>
        <v>#REF!</v>
      </c>
      <c r="E680" s="41" t="e">
        <f>IF(LEN(VLOOKUP($A680,#REF!,4,FALSE)),IF(INDEX(#REF!,MATCH($A680,#REF!,0),1),LEFT(VLOOKUP($A680,#REF!,4,FALSE),LEN(VLOOKUP($A680,#REF!,4,FALSE))-2),CONCATENATE(LEFT(VLOOKUP($A680,#REF!,4,FALSE),LEN(VLOOKUP($A680,#REF!,4,FALSE))-2),"*")),"")</f>
        <v>#REF!</v>
      </c>
      <c r="F680" s="42" t="e">
        <f>IF(LEN(VLOOKUP($A680,#REF!,5,FALSE)),IF(INDEX(#REF!,MATCH($A680,#REF!,0),2),LEFT(VLOOKUP($A680,#REF!,5,FALSE),LEN(VLOOKUP($A680,#REF!,5,FALSE))-2),CONCATENATE(LEFT(VLOOKUP($A680,#REF!,5,FALSE),LEN(VLOOKUP($A680,#REF!,5,FALSE))-2),"*")),"")</f>
        <v>#REF!</v>
      </c>
      <c r="G680" s="42" t="e">
        <f>IF(LEN(VLOOKUP($A680,#REF!,6,FALSE)),IF(INDEX(#REF!,MATCH($A680,#REF!,0),3),LEFT(VLOOKUP($A680,#REF!,6,FALSE),LEN(VLOOKUP($A680,#REF!,6,FALSE))-2),CONCATENATE(LEFT(VLOOKUP($A680,#REF!,6,FALSE),LEN(VLOOKUP($A680,#REF!,6,FALSE))-2),"*")),"")</f>
        <v>#REF!</v>
      </c>
      <c r="H680" s="43" t="e">
        <f>IF(LEN(VLOOKUP($A680,#REF!,7,FALSE)),IF(INDEX(#REF!,MATCH($A680,#REF!,0),4),LEFT(VLOOKUP($A680,#REF!,7,FALSE),LEN(VLOOKUP($A680,#REF!,7,FALSE))-2),CONCATENATE(LEFT(VLOOKUP($A680,#REF!,7,FALSE),LEN(VLOOKUP($A680,#REF!,7,FALSE))-2),"*")),"")</f>
        <v>#REF!</v>
      </c>
      <c r="I680" s="54" t="e">
        <f>IF(LEN(VLOOKUP($A680,#REF!,8,FALSE)),UPPER(RIGHT(VLOOKUP($A680,#REF!,8,FALSE),1)),"")</f>
        <v>#REF!</v>
      </c>
      <c r="J680" s="42" t="e">
        <f>IF(LEN(VLOOKUP($A680,#REF!,4,FALSE)),UPPER(RIGHT(VLOOKUP($A680,#REF!,4,FALSE),1)),"")</f>
        <v>#REF!</v>
      </c>
      <c r="K680" s="42" t="e">
        <f>IF(LEN(VLOOKUP($A680,#REF!,5,FALSE)),UPPER(RIGHT(VLOOKUP($A680,#REF!,5,FALSE),1)),"")</f>
        <v>#REF!</v>
      </c>
      <c r="L680" s="42" t="e">
        <f>IF(LEN(VLOOKUP($A680,#REF!,6,FALSE)),UPPER(RIGHT(VLOOKUP($A680,#REF!,6,FALSE),1)),"")</f>
        <v>#REF!</v>
      </c>
      <c r="M680" s="43" t="e">
        <f>IF(LEN(VLOOKUP($A680,#REF!,7,FALSE)),UPPER(RIGHT(VLOOKUP($A680,#REF!,7,FALSE),1)),"")</f>
        <v>#REF!</v>
      </c>
      <c r="N680" s="206"/>
      <c r="O680" s="206"/>
      <c r="P680" s="206"/>
      <c r="Q680" s="206"/>
      <c r="R680" s="206"/>
      <c r="S680" s="63" t="e">
        <f>HLOOKUP("Device Tree Pin Name",#REF!,MATCH($A680,#REF!,0),FALSE)</f>
        <v>#REF!</v>
      </c>
      <c r="T680" s="47" t="e">
        <f>HLOOKUP("power rail",#REF!,MATCH($A680,#REF!,0),FALSE)</f>
        <v>#REF!</v>
      </c>
      <c r="U680" s="62" t="e">
        <f>HLOOKUP("Wake Capable",#REF!,MATCH($A680,#REF!,0),FALSE)</f>
        <v>#REF!</v>
      </c>
      <c r="V680" s="62" t="e">
        <f>HLOOKUP("Strap",#REF!,MATCH($A680,#REF!,0),FALSE)</f>
        <v>#REF!</v>
      </c>
      <c r="W680" s="62"/>
      <c r="X680" s="62"/>
      <c r="Y680" s="62"/>
      <c r="Z680" s="47"/>
      <c r="AA680" s="47" t="e">
        <f>HLOOKUP("Pad type",#REF!,MATCH($A680,#REF!,0),FALSE)</f>
        <v>#REF!</v>
      </c>
      <c r="AB680" s="63"/>
      <c r="AC680" s="63" t="e">
        <f>HLOOKUP("POR Pin State",#REF!,MATCH($A680,#REF!,0),FALSE)</f>
        <v>#REF!</v>
      </c>
      <c r="AD680" s="207"/>
      <c r="AE680" s="208"/>
      <c r="AF680" s="208"/>
      <c r="AG680" s="208"/>
      <c r="AH680" s="209"/>
      <c r="AI680" s="209"/>
      <c r="AJ680" s="210"/>
      <c r="AK680" s="210"/>
      <c r="AL680" s="210"/>
      <c r="AM680" s="210"/>
      <c r="AN680" s="210"/>
      <c r="AO680" s="210"/>
      <c r="AP680" s="210"/>
      <c r="AQ680" s="215" t="s">
        <v>1589</v>
      </c>
      <c r="AR680" s="105"/>
      <c r="AS680" s="105"/>
      <c r="AT680" s="105"/>
      <c r="AU680" s="105"/>
      <c r="AV680" s="105"/>
      <c r="AW680" s="105"/>
      <c r="AX680" s="105"/>
      <c r="AY680" s="105"/>
      <c r="AZ680" s="105"/>
      <c r="BA680" s="105"/>
      <c r="BB680" s="218"/>
      <c r="BC680" s="105"/>
      <c r="BD680" s="250"/>
      <c r="BE680" s="252" t="s">
        <v>1590</v>
      </c>
      <c r="BF680" s="147" t="e">
        <f>VLOOKUP($A680,#REF!,34,FALSE)</f>
        <v>#REF!</v>
      </c>
      <c r="BG680" s="148" t="e">
        <f>VLOOKUP($A680,#REF!,22,FALSE)</f>
        <v>#REF!</v>
      </c>
      <c r="BH680" s="149"/>
    </row>
    <row r="681" s="5" customFormat="1" ht="12.95" customHeight="1" spans="1:60">
      <c r="A681" s="48" t="s">
        <v>1591</v>
      </c>
      <c r="B681" s="38" t="e">
        <f>VLOOKUP($A681,#REF!,34,FALSE)</f>
        <v>#REF!</v>
      </c>
      <c r="C681" s="39" t="str">
        <f t="shared" si="184"/>
        <v>unused_DDR_XM1_B2A_CA5</v>
      </c>
      <c r="D681" s="40" t="e">
        <f>IF(LEN(VLOOKUP($A681,#REF!,8,FALSE)),LEFT(VLOOKUP($A681,#REF!,8,FALSE),LEN(VLOOKUP($A681,#REF!,8,FALSE))-2),"")</f>
        <v>#REF!</v>
      </c>
      <c r="E681" s="41" t="e">
        <f>IF(LEN(VLOOKUP($A681,#REF!,4,FALSE)),IF(INDEX(#REF!,MATCH($A681,#REF!,0),1),LEFT(VLOOKUP($A681,#REF!,4,FALSE),LEN(VLOOKUP($A681,#REF!,4,FALSE))-2),CONCATENATE(LEFT(VLOOKUP($A681,#REF!,4,FALSE),LEN(VLOOKUP($A681,#REF!,4,FALSE))-2),"*")),"")</f>
        <v>#REF!</v>
      </c>
      <c r="F681" s="42" t="e">
        <f>IF(LEN(VLOOKUP($A681,#REF!,5,FALSE)),IF(INDEX(#REF!,MATCH($A681,#REF!,0),2),LEFT(VLOOKUP($A681,#REF!,5,FALSE),LEN(VLOOKUP($A681,#REF!,5,FALSE))-2),CONCATENATE(LEFT(VLOOKUP($A681,#REF!,5,FALSE),LEN(VLOOKUP($A681,#REF!,5,FALSE))-2),"*")),"")</f>
        <v>#REF!</v>
      </c>
      <c r="G681" s="42" t="e">
        <f>IF(LEN(VLOOKUP($A681,#REF!,6,FALSE)),IF(INDEX(#REF!,MATCH($A681,#REF!,0),3),LEFT(VLOOKUP($A681,#REF!,6,FALSE),LEN(VLOOKUP($A681,#REF!,6,FALSE))-2),CONCATENATE(LEFT(VLOOKUP($A681,#REF!,6,FALSE),LEN(VLOOKUP($A681,#REF!,6,FALSE))-2),"*")),"")</f>
        <v>#REF!</v>
      </c>
      <c r="H681" s="43" t="e">
        <f>IF(LEN(VLOOKUP($A681,#REF!,7,FALSE)),IF(INDEX(#REF!,MATCH($A681,#REF!,0),4),LEFT(VLOOKUP($A681,#REF!,7,FALSE),LEN(VLOOKUP($A681,#REF!,7,FALSE))-2),CONCATENATE(LEFT(VLOOKUP($A681,#REF!,7,FALSE),LEN(VLOOKUP($A681,#REF!,7,FALSE))-2),"*")),"")</f>
        <v>#REF!</v>
      </c>
      <c r="I681" s="54" t="e">
        <f>IF(LEN(VLOOKUP($A681,#REF!,8,FALSE)),UPPER(RIGHT(VLOOKUP($A681,#REF!,8,FALSE),1)),"")</f>
        <v>#REF!</v>
      </c>
      <c r="J681" s="42" t="e">
        <f>IF(LEN(VLOOKUP($A681,#REF!,4,FALSE)),UPPER(RIGHT(VLOOKUP($A681,#REF!,4,FALSE),1)),"")</f>
        <v>#REF!</v>
      </c>
      <c r="K681" s="42" t="e">
        <f>IF(LEN(VLOOKUP($A681,#REF!,5,FALSE)),UPPER(RIGHT(VLOOKUP($A681,#REF!,5,FALSE),1)),"")</f>
        <v>#REF!</v>
      </c>
      <c r="L681" s="42" t="e">
        <f>IF(LEN(VLOOKUP($A681,#REF!,6,FALSE)),UPPER(RIGHT(VLOOKUP($A681,#REF!,6,FALSE),1)),"")</f>
        <v>#REF!</v>
      </c>
      <c r="M681" s="43" t="e">
        <f>IF(LEN(VLOOKUP($A681,#REF!,7,FALSE)),UPPER(RIGHT(VLOOKUP($A681,#REF!,7,FALSE),1)),"")</f>
        <v>#REF!</v>
      </c>
      <c r="N681" s="206"/>
      <c r="O681" s="206"/>
      <c r="P681" s="206"/>
      <c r="Q681" s="206"/>
      <c r="R681" s="206"/>
      <c r="S681" s="63" t="e">
        <f>HLOOKUP("Device Tree Pin Name",#REF!,MATCH($A681,#REF!,0),FALSE)</f>
        <v>#REF!</v>
      </c>
      <c r="T681" s="47" t="e">
        <f>HLOOKUP("power rail",#REF!,MATCH($A681,#REF!,0),FALSE)</f>
        <v>#REF!</v>
      </c>
      <c r="U681" s="62" t="e">
        <f>HLOOKUP("Wake Capable",#REF!,MATCH($A681,#REF!,0),FALSE)</f>
        <v>#REF!</v>
      </c>
      <c r="V681" s="62" t="e">
        <f>HLOOKUP("Strap",#REF!,MATCH($A681,#REF!,0),FALSE)</f>
        <v>#REF!</v>
      </c>
      <c r="W681" s="62"/>
      <c r="X681" s="62"/>
      <c r="Y681" s="62"/>
      <c r="Z681" s="47"/>
      <c r="AA681" s="47" t="e">
        <f>HLOOKUP("Pad type",#REF!,MATCH($A681,#REF!,0),FALSE)</f>
        <v>#REF!</v>
      </c>
      <c r="AB681" s="63"/>
      <c r="AC681" s="63" t="e">
        <f>HLOOKUP("POR Pin State",#REF!,MATCH($A681,#REF!,0),FALSE)</f>
        <v>#REF!</v>
      </c>
      <c r="AD681" s="207"/>
      <c r="AE681" s="208"/>
      <c r="AF681" s="208"/>
      <c r="AG681" s="208"/>
      <c r="AH681" s="209"/>
      <c r="AI681" s="209"/>
      <c r="AJ681" s="210"/>
      <c r="AK681" s="210"/>
      <c r="AL681" s="210"/>
      <c r="AM681" s="210"/>
      <c r="AN681" s="210"/>
      <c r="AO681" s="210"/>
      <c r="AP681" s="210"/>
      <c r="AQ681" s="215" t="s">
        <v>1592</v>
      </c>
      <c r="AR681" s="105"/>
      <c r="AS681" s="105"/>
      <c r="AT681" s="105"/>
      <c r="AU681" s="105"/>
      <c r="AV681" s="105"/>
      <c r="AW681" s="105"/>
      <c r="AX681" s="105"/>
      <c r="AY681" s="105"/>
      <c r="AZ681" s="105"/>
      <c r="BA681" s="105"/>
      <c r="BB681" s="218"/>
      <c r="BC681" s="105"/>
      <c r="BD681" s="250"/>
      <c r="BE681" s="252" t="s">
        <v>1593</v>
      </c>
      <c r="BF681" s="147" t="e">
        <f>VLOOKUP($A681,#REF!,34,FALSE)</f>
        <v>#REF!</v>
      </c>
      <c r="BG681" s="148" t="e">
        <f>VLOOKUP($A681,#REF!,22,FALSE)</f>
        <v>#REF!</v>
      </c>
      <c r="BH681" s="149"/>
    </row>
    <row r="682" s="5" customFormat="1" ht="12.95" customHeight="1" spans="1:60">
      <c r="A682" s="48" t="s">
        <v>1594</v>
      </c>
      <c r="B682" s="38" t="e">
        <f>VLOOKUP($A682,#REF!,34,FALSE)</f>
        <v>#REF!</v>
      </c>
      <c r="C682" s="39" t="str">
        <f t="shared" si="184"/>
        <v>unused_DDR_XM1_B2A_CA6</v>
      </c>
      <c r="D682" s="40" t="e">
        <f>IF(LEN(VLOOKUP($A682,#REF!,8,FALSE)),LEFT(VLOOKUP($A682,#REF!,8,FALSE),LEN(VLOOKUP($A682,#REF!,8,FALSE))-2),"")</f>
        <v>#REF!</v>
      </c>
      <c r="E682" s="41" t="e">
        <f>IF(LEN(VLOOKUP($A682,#REF!,4,FALSE)),IF(INDEX(#REF!,MATCH($A682,#REF!,0),1),LEFT(VLOOKUP($A682,#REF!,4,FALSE),LEN(VLOOKUP($A682,#REF!,4,FALSE))-2),CONCATENATE(LEFT(VLOOKUP($A682,#REF!,4,FALSE),LEN(VLOOKUP($A682,#REF!,4,FALSE))-2),"*")),"")</f>
        <v>#REF!</v>
      </c>
      <c r="F682" s="42" t="e">
        <f>IF(LEN(VLOOKUP($A682,#REF!,5,FALSE)),IF(INDEX(#REF!,MATCH($A682,#REF!,0),2),LEFT(VLOOKUP($A682,#REF!,5,FALSE),LEN(VLOOKUP($A682,#REF!,5,FALSE))-2),CONCATENATE(LEFT(VLOOKUP($A682,#REF!,5,FALSE),LEN(VLOOKUP($A682,#REF!,5,FALSE))-2),"*")),"")</f>
        <v>#REF!</v>
      </c>
      <c r="G682" s="42" t="e">
        <f>IF(LEN(VLOOKUP($A682,#REF!,6,FALSE)),IF(INDEX(#REF!,MATCH($A682,#REF!,0),3),LEFT(VLOOKUP($A682,#REF!,6,FALSE),LEN(VLOOKUP($A682,#REF!,6,FALSE))-2),CONCATENATE(LEFT(VLOOKUP($A682,#REF!,6,FALSE),LEN(VLOOKUP($A682,#REF!,6,FALSE))-2),"*")),"")</f>
        <v>#REF!</v>
      </c>
      <c r="H682" s="43" t="e">
        <f>IF(LEN(VLOOKUP($A682,#REF!,7,FALSE)),IF(INDEX(#REF!,MATCH($A682,#REF!,0),4),LEFT(VLOOKUP($A682,#REF!,7,FALSE),LEN(VLOOKUP($A682,#REF!,7,FALSE))-2),CONCATENATE(LEFT(VLOOKUP($A682,#REF!,7,FALSE),LEN(VLOOKUP($A682,#REF!,7,FALSE))-2),"*")),"")</f>
        <v>#REF!</v>
      </c>
      <c r="I682" s="54" t="e">
        <f>IF(LEN(VLOOKUP($A682,#REF!,8,FALSE)),UPPER(RIGHT(VLOOKUP($A682,#REF!,8,FALSE),1)),"")</f>
        <v>#REF!</v>
      </c>
      <c r="J682" s="42" t="e">
        <f>IF(LEN(VLOOKUP($A682,#REF!,4,FALSE)),UPPER(RIGHT(VLOOKUP($A682,#REF!,4,FALSE),1)),"")</f>
        <v>#REF!</v>
      </c>
      <c r="K682" s="42" t="e">
        <f>IF(LEN(VLOOKUP($A682,#REF!,5,FALSE)),UPPER(RIGHT(VLOOKUP($A682,#REF!,5,FALSE),1)),"")</f>
        <v>#REF!</v>
      </c>
      <c r="L682" s="42" t="e">
        <f>IF(LEN(VLOOKUP($A682,#REF!,6,FALSE)),UPPER(RIGHT(VLOOKUP($A682,#REF!,6,FALSE),1)),"")</f>
        <v>#REF!</v>
      </c>
      <c r="M682" s="43" t="e">
        <f>IF(LEN(VLOOKUP($A682,#REF!,7,FALSE)),UPPER(RIGHT(VLOOKUP($A682,#REF!,7,FALSE),1)),"")</f>
        <v>#REF!</v>
      </c>
      <c r="N682" s="206"/>
      <c r="O682" s="206"/>
      <c r="P682" s="206"/>
      <c r="Q682" s="206"/>
      <c r="R682" s="206"/>
      <c r="S682" s="63" t="e">
        <f>HLOOKUP("Device Tree Pin Name",#REF!,MATCH($A682,#REF!,0),FALSE)</f>
        <v>#REF!</v>
      </c>
      <c r="T682" s="47" t="e">
        <f>HLOOKUP("power rail",#REF!,MATCH($A682,#REF!,0),FALSE)</f>
        <v>#REF!</v>
      </c>
      <c r="U682" s="62" t="e">
        <f>HLOOKUP("Wake Capable",#REF!,MATCH($A682,#REF!,0),FALSE)</f>
        <v>#REF!</v>
      </c>
      <c r="V682" s="62" t="e">
        <f>HLOOKUP("Strap",#REF!,MATCH($A682,#REF!,0),FALSE)</f>
        <v>#REF!</v>
      </c>
      <c r="W682" s="62"/>
      <c r="X682" s="62"/>
      <c r="Y682" s="62"/>
      <c r="Z682" s="47"/>
      <c r="AA682" s="47" t="e">
        <f>HLOOKUP("Pad type",#REF!,MATCH($A682,#REF!,0),FALSE)</f>
        <v>#REF!</v>
      </c>
      <c r="AB682" s="63"/>
      <c r="AC682" s="63" t="e">
        <f>HLOOKUP("POR Pin State",#REF!,MATCH($A682,#REF!,0),FALSE)</f>
        <v>#REF!</v>
      </c>
      <c r="AD682" s="207"/>
      <c r="AE682" s="208"/>
      <c r="AF682" s="208"/>
      <c r="AG682" s="208"/>
      <c r="AH682" s="209"/>
      <c r="AI682" s="209"/>
      <c r="AJ682" s="210"/>
      <c r="AK682" s="210"/>
      <c r="AL682" s="210"/>
      <c r="AM682" s="210"/>
      <c r="AN682" s="210"/>
      <c r="AO682" s="210"/>
      <c r="AP682" s="210"/>
      <c r="AQ682" s="215" t="s">
        <v>1595</v>
      </c>
      <c r="AR682" s="105"/>
      <c r="AS682" s="105"/>
      <c r="AT682" s="105"/>
      <c r="AU682" s="105"/>
      <c r="AV682" s="105"/>
      <c r="AW682" s="105"/>
      <c r="AX682" s="105"/>
      <c r="AY682" s="105"/>
      <c r="AZ682" s="105"/>
      <c r="BA682" s="105"/>
      <c r="BB682" s="218"/>
      <c r="BC682" s="105"/>
      <c r="BD682" s="250"/>
      <c r="BE682" s="252" t="s">
        <v>1596</v>
      </c>
      <c r="BF682" s="147" t="e">
        <f>VLOOKUP($A682,#REF!,34,FALSE)</f>
        <v>#REF!</v>
      </c>
      <c r="BG682" s="148" t="e">
        <f>VLOOKUP($A682,#REF!,22,FALSE)</f>
        <v>#REF!</v>
      </c>
      <c r="BH682" s="149"/>
    </row>
    <row r="683" s="5" customFormat="1" ht="12.95" customHeight="1" spans="1:60">
      <c r="A683" s="48" t="s">
        <v>1597</v>
      </c>
      <c r="B683" s="38" t="e">
        <f>VLOOKUP($A683,#REF!,34,FALSE)</f>
        <v>#REF!</v>
      </c>
      <c r="C683" s="39" t="str">
        <f t="shared" si="184"/>
        <v>unused_DDR_XM1_B2B_CA0</v>
      </c>
      <c r="D683" s="40" t="e">
        <f>IF(LEN(VLOOKUP($A683,#REF!,8,FALSE)),LEFT(VLOOKUP($A683,#REF!,8,FALSE),LEN(VLOOKUP($A683,#REF!,8,FALSE))-2),"")</f>
        <v>#REF!</v>
      </c>
      <c r="E683" s="41" t="e">
        <f>IF(LEN(VLOOKUP($A683,#REF!,4,FALSE)),IF(INDEX(#REF!,MATCH($A683,#REF!,0),1),LEFT(VLOOKUP($A683,#REF!,4,FALSE),LEN(VLOOKUP($A683,#REF!,4,FALSE))-2),CONCATENATE(LEFT(VLOOKUP($A683,#REF!,4,FALSE),LEN(VLOOKUP($A683,#REF!,4,FALSE))-2),"*")),"")</f>
        <v>#REF!</v>
      </c>
      <c r="F683" s="42" t="e">
        <f>IF(LEN(VLOOKUP($A683,#REF!,5,FALSE)),IF(INDEX(#REF!,MATCH($A683,#REF!,0),2),LEFT(VLOOKUP($A683,#REF!,5,FALSE),LEN(VLOOKUP($A683,#REF!,5,FALSE))-2),CONCATENATE(LEFT(VLOOKUP($A683,#REF!,5,FALSE),LEN(VLOOKUP($A683,#REF!,5,FALSE))-2),"*")),"")</f>
        <v>#REF!</v>
      </c>
      <c r="G683" s="42" t="e">
        <f>IF(LEN(VLOOKUP($A683,#REF!,6,FALSE)),IF(INDEX(#REF!,MATCH($A683,#REF!,0),3),LEFT(VLOOKUP($A683,#REF!,6,FALSE),LEN(VLOOKUP($A683,#REF!,6,FALSE))-2),CONCATENATE(LEFT(VLOOKUP($A683,#REF!,6,FALSE),LEN(VLOOKUP($A683,#REF!,6,FALSE))-2),"*")),"")</f>
        <v>#REF!</v>
      </c>
      <c r="H683" s="43" t="e">
        <f>IF(LEN(VLOOKUP($A683,#REF!,7,FALSE)),IF(INDEX(#REF!,MATCH($A683,#REF!,0),4),LEFT(VLOOKUP($A683,#REF!,7,FALSE),LEN(VLOOKUP($A683,#REF!,7,FALSE))-2),CONCATENATE(LEFT(VLOOKUP($A683,#REF!,7,FALSE),LEN(VLOOKUP($A683,#REF!,7,FALSE))-2),"*")),"")</f>
        <v>#REF!</v>
      </c>
      <c r="I683" s="54" t="e">
        <f>IF(LEN(VLOOKUP($A683,#REF!,8,FALSE)),UPPER(RIGHT(VLOOKUP($A683,#REF!,8,FALSE),1)),"")</f>
        <v>#REF!</v>
      </c>
      <c r="J683" s="42" t="e">
        <f>IF(LEN(VLOOKUP($A683,#REF!,4,FALSE)),UPPER(RIGHT(VLOOKUP($A683,#REF!,4,FALSE),1)),"")</f>
        <v>#REF!</v>
      </c>
      <c r="K683" s="42" t="e">
        <f>IF(LEN(VLOOKUP($A683,#REF!,5,FALSE)),UPPER(RIGHT(VLOOKUP($A683,#REF!,5,FALSE),1)),"")</f>
        <v>#REF!</v>
      </c>
      <c r="L683" s="42" t="e">
        <f>IF(LEN(VLOOKUP($A683,#REF!,6,FALSE)),UPPER(RIGHT(VLOOKUP($A683,#REF!,6,FALSE),1)),"")</f>
        <v>#REF!</v>
      </c>
      <c r="M683" s="43" t="e">
        <f>IF(LEN(VLOOKUP($A683,#REF!,7,FALSE)),UPPER(RIGHT(VLOOKUP($A683,#REF!,7,FALSE),1)),"")</f>
        <v>#REF!</v>
      </c>
      <c r="N683" s="206"/>
      <c r="O683" s="206"/>
      <c r="P683" s="206"/>
      <c r="Q683" s="206"/>
      <c r="R683" s="206"/>
      <c r="S683" s="63" t="e">
        <f>HLOOKUP("Device Tree Pin Name",#REF!,MATCH($A683,#REF!,0),FALSE)</f>
        <v>#REF!</v>
      </c>
      <c r="T683" s="47" t="e">
        <f>HLOOKUP("power rail",#REF!,MATCH($A683,#REF!,0),FALSE)</f>
        <v>#REF!</v>
      </c>
      <c r="U683" s="62" t="e">
        <f>HLOOKUP("Wake Capable",#REF!,MATCH($A683,#REF!,0),FALSE)</f>
        <v>#REF!</v>
      </c>
      <c r="V683" s="62" t="e">
        <f>HLOOKUP("Strap",#REF!,MATCH($A683,#REF!,0),FALSE)</f>
        <v>#REF!</v>
      </c>
      <c r="W683" s="62"/>
      <c r="X683" s="62"/>
      <c r="Y683" s="62"/>
      <c r="Z683" s="47"/>
      <c r="AA683" s="47" t="e">
        <f>HLOOKUP("Pad type",#REF!,MATCH($A683,#REF!,0),FALSE)</f>
        <v>#REF!</v>
      </c>
      <c r="AB683" s="63"/>
      <c r="AC683" s="63" t="e">
        <f>HLOOKUP("POR Pin State",#REF!,MATCH($A683,#REF!,0),FALSE)</f>
        <v>#REF!</v>
      </c>
      <c r="AD683" s="207"/>
      <c r="AE683" s="208"/>
      <c r="AF683" s="208"/>
      <c r="AG683" s="208"/>
      <c r="AH683" s="209"/>
      <c r="AI683" s="209"/>
      <c r="AJ683" s="210"/>
      <c r="AK683" s="210"/>
      <c r="AL683" s="210"/>
      <c r="AM683" s="210"/>
      <c r="AN683" s="210"/>
      <c r="AO683" s="210"/>
      <c r="AP683" s="210"/>
      <c r="AQ683" s="215" t="s">
        <v>1598</v>
      </c>
      <c r="AR683" s="105"/>
      <c r="AS683" s="105"/>
      <c r="AT683" s="105"/>
      <c r="AU683" s="105"/>
      <c r="AV683" s="105"/>
      <c r="AW683" s="105"/>
      <c r="AX683" s="105"/>
      <c r="AY683" s="105"/>
      <c r="AZ683" s="105"/>
      <c r="BA683" s="105"/>
      <c r="BB683" s="218"/>
      <c r="BC683" s="105"/>
      <c r="BD683" s="250"/>
      <c r="BE683" s="252" t="s">
        <v>1599</v>
      </c>
      <c r="BF683" s="147" t="e">
        <f>VLOOKUP($A683,#REF!,34,FALSE)</f>
        <v>#REF!</v>
      </c>
      <c r="BG683" s="148" t="e">
        <f>VLOOKUP($A683,#REF!,22,FALSE)</f>
        <v>#REF!</v>
      </c>
      <c r="BH683" s="149"/>
    </row>
    <row r="684" s="5" customFormat="1" ht="12.95" customHeight="1" spans="1:60">
      <c r="A684" s="48" t="s">
        <v>1600</v>
      </c>
      <c r="B684" s="38" t="e">
        <f>VLOOKUP($A684,#REF!,34,FALSE)</f>
        <v>#REF!</v>
      </c>
      <c r="C684" s="39" t="str">
        <f t="shared" si="184"/>
        <v>unused_DDR_XM1_B2B_CA1</v>
      </c>
      <c r="D684" s="40" t="e">
        <f>IF(LEN(VLOOKUP($A684,#REF!,8,FALSE)),LEFT(VLOOKUP($A684,#REF!,8,FALSE),LEN(VLOOKUP($A684,#REF!,8,FALSE))-2),"")</f>
        <v>#REF!</v>
      </c>
      <c r="E684" s="41" t="e">
        <f>IF(LEN(VLOOKUP($A684,#REF!,4,FALSE)),IF(INDEX(#REF!,MATCH($A684,#REF!,0),1),LEFT(VLOOKUP($A684,#REF!,4,FALSE),LEN(VLOOKUP($A684,#REF!,4,FALSE))-2),CONCATENATE(LEFT(VLOOKUP($A684,#REF!,4,FALSE),LEN(VLOOKUP($A684,#REF!,4,FALSE))-2),"*")),"")</f>
        <v>#REF!</v>
      </c>
      <c r="F684" s="42" t="e">
        <f>IF(LEN(VLOOKUP($A684,#REF!,5,FALSE)),IF(INDEX(#REF!,MATCH($A684,#REF!,0),2),LEFT(VLOOKUP($A684,#REF!,5,FALSE),LEN(VLOOKUP($A684,#REF!,5,FALSE))-2),CONCATENATE(LEFT(VLOOKUP($A684,#REF!,5,FALSE),LEN(VLOOKUP($A684,#REF!,5,FALSE))-2),"*")),"")</f>
        <v>#REF!</v>
      </c>
      <c r="G684" s="42" t="e">
        <f>IF(LEN(VLOOKUP($A684,#REF!,6,FALSE)),IF(INDEX(#REF!,MATCH($A684,#REF!,0),3),LEFT(VLOOKUP($A684,#REF!,6,FALSE),LEN(VLOOKUP($A684,#REF!,6,FALSE))-2),CONCATENATE(LEFT(VLOOKUP($A684,#REF!,6,FALSE),LEN(VLOOKUP($A684,#REF!,6,FALSE))-2),"*")),"")</f>
        <v>#REF!</v>
      </c>
      <c r="H684" s="43" t="e">
        <f>IF(LEN(VLOOKUP($A684,#REF!,7,FALSE)),IF(INDEX(#REF!,MATCH($A684,#REF!,0),4),LEFT(VLOOKUP($A684,#REF!,7,FALSE),LEN(VLOOKUP($A684,#REF!,7,FALSE))-2),CONCATENATE(LEFT(VLOOKUP($A684,#REF!,7,FALSE),LEN(VLOOKUP($A684,#REF!,7,FALSE))-2),"*")),"")</f>
        <v>#REF!</v>
      </c>
      <c r="I684" s="54" t="e">
        <f>IF(LEN(VLOOKUP($A684,#REF!,8,FALSE)),UPPER(RIGHT(VLOOKUP($A684,#REF!,8,FALSE),1)),"")</f>
        <v>#REF!</v>
      </c>
      <c r="J684" s="42" t="e">
        <f>IF(LEN(VLOOKUP($A684,#REF!,4,FALSE)),UPPER(RIGHT(VLOOKUP($A684,#REF!,4,FALSE),1)),"")</f>
        <v>#REF!</v>
      </c>
      <c r="K684" s="42" t="e">
        <f>IF(LEN(VLOOKUP($A684,#REF!,5,FALSE)),UPPER(RIGHT(VLOOKUP($A684,#REF!,5,FALSE),1)),"")</f>
        <v>#REF!</v>
      </c>
      <c r="L684" s="42" t="e">
        <f>IF(LEN(VLOOKUP($A684,#REF!,6,FALSE)),UPPER(RIGHT(VLOOKUP($A684,#REF!,6,FALSE),1)),"")</f>
        <v>#REF!</v>
      </c>
      <c r="M684" s="43" t="e">
        <f>IF(LEN(VLOOKUP($A684,#REF!,7,FALSE)),UPPER(RIGHT(VLOOKUP($A684,#REF!,7,FALSE),1)),"")</f>
        <v>#REF!</v>
      </c>
      <c r="N684" s="206"/>
      <c r="O684" s="206"/>
      <c r="P684" s="206"/>
      <c r="Q684" s="206"/>
      <c r="R684" s="206"/>
      <c r="S684" s="63" t="e">
        <f>HLOOKUP("Device Tree Pin Name",#REF!,MATCH($A684,#REF!,0),FALSE)</f>
        <v>#REF!</v>
      </c>
      <c r="T684" s="47" t="e">
        <f>HLOOKUP("power rail",#REF!,MATCH($A684,#REF!,0),FALSE)</f>
        <v>#REF!</v>
      </c>
      <c r="U684" s="62" t="e">
        <f>HLOOKUP("Wake Capable",#REF!,MATCH($A684,#REF!,0),FALSE)</f>
        <v>#REF!</v>
      </c>
      <c r="V684" s="62" t="e">
        <f>HLOOKUP("Strap",#REF!,MATCH($A684,#REF!,0),FALSE)</f>
        <v>#REF!</v>
      </c>
      <c r="W684" s="62"/>
      <c r="X684" s="62"/>
      <c r="Y684" s="62"/>
      <c r="Z684" s="47"/>
      <c r="AA684" s="47" t="e">
        <f>HLOOKUP("Pad type",#REF!,MATCH($A684,#REF!,0),FALSE)</f>
        <v>#REF!</v>
      </c>
      <c r="AB684" s="63"/>
      <c r="AC684" s="63" t="e">
        <f>HLOOKUP("POR Pin State",#REF!,MATCH($A684,#REF!,0),FALSE)</f>
        <v>#REF!</v>
      </c>
      <c r="AD684" s="207"/>
      <c r="AE684" s="208"/>
      <c r="AF684" s="208"/>
      <c r="AG684" s="208"/>
      <c r="AH684" s="209"/>
      <c r="AI684" s="209"/>
      <c r="AJ684" s="210"/>
      <c r="AK684" s="210"/>
      <c r="AL684" s="210"/>
      <c r="AM684" s="210"/>
      <c r="AN684" s="210"/>
      <c r="AO684" s="210"/>
      <c r="AP684" s="210"/>
      <c r="AQ684" s="215" t="s">
        <v>1601</v>
      </c>
      <c r="AR684" s="105"/>
      <c r="AS684" s="105"/>
      <c r="AT684" s="105"/>
      <c r="AU684" s="105"/>
      <c r="AV684" s="105"/>
      <c r="AW684" s="105"/>
      <c r="AX684" s="105"/>
      <c r="AY684" s="105"/>
      <c r="AZ684" s="105"/>
      <c r="BA684" s="105"/>
      <c r="BB684" s="218"/>
      <c r="BC684" s="105"/>
      <c r="BD684" s="250"/>
      <c r="BE684" s="252" t="s">
        <v>1602</v>
      </c>
      <c r="BF684" s="147" t="e">
        <f>VLOOKUP($A684,#REF!,34,FALSE)</f>
        <v>#REF!</v>
      </c>
      <c r="BG684" s="148" t="e">
        <f>VLOOKUP($A684,#REF!,22,FALSE)</f>
        <v>#REF!</v>
      </c>
      <c r="BH684" s="149"/>
    </row>
    <row r="685" s="5" customFormat="1" ht="12.95" customHeight="1" spans="1:60">
      <c r="A685" s="48" t="s">
        <v>1603</v>
      </c>
      <c r="B685" s="38" t="e">
        <f>VLOOKUP($A685,#REF!,34,FALSE)</f>
        <v>#REF!</v>
      </c>
      <c r="C685" s="39" t="str">
        <f t="shared" si="184"/>
        <v>unused_DDR_XM1_B2B_CA2</v>
      </c>
      <c r="D685" s="40" t="e">
        <f>IF(LEN(VLOOKUP($A685,#REF!,8,FALSE)),LEFT(VLOOKUP($A685,#REF!,8,FALSE),LEN(VLOOKUP($A685,#REF!,8,FALSE))-2),"")</f>
        <v>#REF!</v>
      </c>
      <c r="E685" s="41" t="e">
        <f>IF(LEN(VLOOKUP($A685,#REF!,4,FALSE)),IF(INDEX(#REF!,MATCH($A685,#REF!,0),1),LEFT(VLOOKUP($A685,#REF!,4,FALSE),LEN(VLOOKUP($A685,#REF!,4,FALSE))-2),CONCATENATE(LEFT(VLOOKUP($A685,#REF!,4,FALSE),LEN(VLOOKUP($A685,#REF!,4,FALSE))-2),"*")),"")</f>
        <v>#REF!</v>
      </c>
      <c r="F685" s="42" t="e">
        <f>IF(LEN(VLOOKUP($A685,#REF!,5,FALSE)),IF(INDEX(#REF!,MATCH($A685,#REF!,0),2),LEFT(VLOOKUP($A685,#REF!,5,FALSE),LEN(VLOOKUP($A685,#REF!,5,FALSE))-2),CONCATENATE(LEFT(VLOOKUP($A685,#REF!,5,FALSE),LEN(VLOOKUP($A685,#REF!,5,FALSE))-2),"*")),"")</f>
        <v>#REF!</v>
      </c>
      <c r="G685" s="42" t="e">
        <f>IF(LEN(VLOOKUP($A685,#REF!,6,FALSE)),IF(INDEX(#REF!,MATCH($A685,#REF!,0),3),LEFT(VLOOKUP($A685,#REF!,6,FALSE),LEN(VLOOKUP($A685,#REF!,6,FALSE))-2),CONCATENATE(LEFT(VLOOKUP($A685,#REF!,6,FALSE),LEN(VLOOKUP($A685,#REF!,6,FALSE))-2),"*")),"")</f>
        <v>#REF!</v>
      </c>
      <c r="H685" s="43" t="e">
        <f>IF(LEN(VLOOKUP($A685,#REF!,7,FALSE)),IF(INDEX(#REF!,MATCH($A685,#REF!,0),4),LEFT(VLOOKUP($A685,#REF!,7,FALSE),LEN(VLOOKUP($A685,#REF!,7,FALSE))-2),CONCATENATE(LEFT(VLOOKUP($A685,#REF!,7,FALSE),LEN(VLOOKUP($A685,#REF!,7,FALSE))-2),"*")),"")</f>
        <v>#REF!</v>
      </c>
      <c r="I685" s="54" t="e">
        <f>IF(LEN(VLOOKUP($A685,#REF!,8,FALSE)),UPPER(RIGHT(VLOOKUP($A685,#REF!,8,FALSE),1)),"")</f>
        <v>#REF!</v>
      </c>
      <c r="J685" s="42" t="e">
        <f>IF(LEN(VLOOKUP($A685,#REF!,4,FALSE)),UPPER(RIGHT(VLOOKUP($A685,#REF!,4,FALSE),1)),"")</f>
        <v>#REF!</v>
      </c>
      <c r="K685" s="42" t="e">
        <f>IF(LEN(VLOOKUP($A685,#REF!,5,FALSE)),UPPER(RIGHT(VLOOKUP($A685,#REF!,5,FALSE),1)),"")</f>
        <v>#REF!</v>
      </c>
      <c r="L685" s="42" t="e">
        <f>IF(LEN(VLOOKUP($A685,#REF!,6,FALSE)),UPPER(RIGHT(VLOOKUP($A685,#REF!,6,FALSE),1)),"")</f>
        <v>#REF!</v>
      </c>
      <c r="M685" s="43" t="e">
        <f>IF(LEN(VLOOKUP($A685,#REF!,7,FALSE)),UPPER(RIGHT(VLOOKUP($A685,#REF!,7,FALSE),1)),"")</f>
        <v>#REF!</v>
      </c>
      <c r="N685" s="206"/>
      <c r="O685" s="206"/>
      <c r="P685" s="206"/>
      <c r="Q685" s="206"/>
      <c r="R685" s="206"/>
      <c r="S685" s="63" t="e">
        <f>HLOOKUP("Device Tree Pin Name",#REF!,MATCH($A685,#REF!,0),FALSE)</f>
        <v>#REF!</v>
      </c>
      <c r="T685" s="47" t="e">
        <f>HLOOKUP("power rail",#REF!,MATCH($A685,#REF!,0),FALSE)</f>
        <v>#REF!</v>
      </c>
      <c r="U685" s="62" t="e">
        <f>HLOOKUP("Wake Capable",#REF!,MATCH($A685,#REF!,0),FALSE)</f>
        <v>#REF!</v>
      </c>
      <c r="V685" s="62" t="e">
        <f>HLOOKUP("Strap",#REF!,MATCH($A685,#REF!,0),FALSE)</f>
        <v>#REF!</v>
      </c>
      <c r="W685" s="62"/>
      <c r="X685" s="62"/>
      <c r="Y685" s="62"/>
      <c r="Z685" s="47"/>
      <c r="AA685" s="47" t="e">
        <f>HLOOKUP("Pad type",#REF!,MATCH($A685,#REF!,0),FALSE)</f>
        <v>#REF!</v>
      </c>
      <c r="AB685" s="63"/>
      <c r="AC685" s="63" t="e">
        <f>HLOOKUP("POR Pin State",#REF!,MATCH($A685,#REF!,0),FALSE)</f>
        <v>#REF!</v>
      </c>
      <c r="AD685" s="207"/>
      <c r="AE685" s="208"/>
      <c r="AF685" s="208"/>
      <c r="AG685" s="208"/>
      <c r="AH685" s="209"/>
      <c r="AI685" s="209"/>
      <c r="AJ685" s="210"/>
      <c r="AK685" s="210"/>
      <c r="AL685" s="210"/>
      <c r="AM685" s="210"/>
      <c r="AN685" s="210"/>
      <c r="AO685" s="210"/>
      <c r="AP685" s="210"/>
      <c r="AQ685" s="215" t="s">
        <v>1604</v>
      </c>
      <c r="AR685" s="105"/>
      <c r="AS685" s="105"/>
      <c r="AT685" s="105"/>
      <c r="AU685" s="105"/>
      <c r="AV685" s="105"/>
      <c r="AW685" s="105"/>
      <c r="AX685" s="105"/>
      <c r="AY685" s="105"/>
      <c r="AZ685" s="105"/>
      <c r="BA685" s="105"/>
      <c r="BB685" s="218"/>
      <c r="BC685" s="105"/>
      <c r="BD685" s="250"/>
      <c r="BE685" s="252" t="s">
        <v>1605</v>
      </c>
      <c r="BF685" s="147" t="e">
        <f>VLOOKUP($A685,#REF!,34,FALSE)</f>
        <v>#REF!</v>
      </c>
      <c r="BG685" s="148" t="e">
        <f>VLOOKUP($A685,#REF!,22,FALSE)</f>
        <v>#REF!</v>
      </c>
      <c r="BH685" s="149"/>
    </row>
    <row r="686" s="5" customFormat="1" ht="12.95" customHeight="1" spans="1:60">
      <c r="A686" s="48" t="s">
        <v>1606</v>
      </c>
      <c r="B686" s="38" t="e">
        <f>VLOOKUP($A686,#REF!,34,FALSE)</f>
        <v>#REF!</v>
      </c>
      <c r="C686" s="39" t="str">
        <f t="shared" si="184"/>
        <v>unused_DDR_XM1_B2B_CA3</v>
      </c>
      <c r="D686" s="40" t="e">
        <f>IF(LEN(VLOOKUP($A686,#REF!,8,FALSE)),LEFT(VLOOKUP($A686,#REF!,8,FALSE),LEN(VLOOKUP($A686,#REF!,8,FALSE))-2),"")</f>
        <v>#REF!</v>
      </c>
      <c r="E686" s="41" t="e">
        <f>IF(LEN(VLOOKUP($A686,#REF!,4,FALSE)),IF(INDEX(#REF!,MATCH($A686,#REF!,0),1),LEFT(VLOOKUP($A686,#REF!,4,FALSE),LEN(VLOOKUP($A686,#REF!,4,FALSE))-2),CONCATENATE(LEFT(VLOOKUP($A686,#REF!,4,FALSE),LEN(VLOOKUP($A686,#REF!,4,FALSE))-2),"*")),"")</f>
        <v>#REF!</v>
      </c>
      <c r="F686" s="42" t="e">
        <f>IF(LEN(VLOOKUP($A686,#REF!,5,FALSE)),IF(INDEX(#REF!,MATCH($A686,#REF!,0),2),LEFT(VLOOKUP($A686,#REF!,5,FALSE),LEN(VLOOKUP($A686,#REF!,5,FALSE))-2),CONCATENATE(LEFT(VLOOKUP($A686,#REF!,5,FALSE),LEN(VLOOKUP($A686,#REF!,5,FALSE))-2),"*")),"")</f>
        <v>#REF!</v>
      </c>
      <c r="G686" s="42" t="e">
        <f>IF(LEN(VLOOKUP($A686,#REF!,6,FALSE)),IF(INDEX(#REF!,MATCH($A686,#REF!,0),3),LEFT(VLOOKUP($A686,#REF!,6,FALSE),LEN(VLOOKUP($A686,#REF!,6,FALSE))-2),CONCATENATE(LEFT(VLOOKUP($A686,#REF!,6,FALSE),LEN(VLOOKUP($A686,#REF!,6,FALSE))-2),"*")),"")</f>
        <v>#REF!</v>
      </c>
      <c r="H686" s="43" t="e">
        <f>IF(LEN(VLOOKUP($A686,#REF!,7,FALSE)),IF(INDEX(#REF!,MATCH($A686,#REF!,0),4),LEFT(VLOOKUP($A686,#REF!,7,FALSE),LEN(VLOOKUP($A686,#REF!,7,FALSE))-2),CONCATENATE(LEFT(VLOOKUP($A686,#REF!,7,FALSE),LEN(VLOOKUP($A686,#REF!,7,FALSE))-2),"*")),"")</f>
        <v>#REF!</v>
      </c>
      <c r="I686" s="54" t="e">
        <f>IF(LEN(VLOOKUP($A686,#REF!,8,FALSE)),UPPER(RIGHT(VLOOKUP($A686,#REF!,8,FALSE),1)),"")</f>
        <v>#REF!</v>
      </c>
      <c r="J686" s="42" t="e">
        <f>IF(LEN(VLOOKUP($A686,#REF!,4,FALSE)),UPPER(RIGHT(VLOOKUP($A686,#REF!,4,FALSE),1)),"")</f>
        <v>#REF!</v>
      </c>
      <c r="K686" s="42" t="e">
        <f>IF(LEN(VLOOKUP($A686,#REF!,5,FALSE)),UPPER(RIGHT(VLOOKUP($A686,#REF!,5,FALSE),1)),"")</f>
        <v>#REF!</v>
      </c>
      <c r="L686" s="42" t="e">
        <f>IF(LEN(VLOOKUP($A686,#REF!,6,FALSE)),UPPER(RIGHT(VLOOKUP($A686,#REF!,6,FALSE),1)),"")</f>
        <v>#REF!</v>
      </c>
      <c r="M686" s="43" t="e">
        <f>IF(LEN(VLOOKUP($A686,#REF!,7,FALSE)),UPPER(RIGHT(VLOOKUP($A686,#REF!,7,FALSE),1)),"")</f>
        <v>#REF!</v>
      </c>
      <c r="N686" s="206"/>
      <c r="O686" s="206"/>
      <c r="P686" s="206"/>
      <c r="Q686" s="206"/>
      <c r="R686" s="206"/>
      <c r="S686" s="63" t="e">
        <f>HLOOKUP("Device Tree Pin Name",#REF!,MATCH($A686,#REF!,0),FALSE)</f>
        <v>#REF!</v>
      </c>
      <c r="T686" s="47" t="e">
        <f>HLOOKUP("power rail",#REF!,MATCH($A686,#REF!,0),FALSE)</f>
        <v>#REF!</v>
      </c>
      <c r="U686" s="62" t="e">
        <f>HLOOKUP("Wake Capable",#REF!,MATCH($A686,#REF!,0),FALSE)</f>
        <v>#REF!</v>
      </c>
      <c r="V686" s="62" t="e">
        <f>HLOOKUP("Strap",#REF!,MATCH($A686,#REF!,0),FALSE)</f>
        <v>#REF!</v>
      </c>
      <c r="W686" s="62"/>
      <c r="X686" s="62"/>
      <c r="Y686" s="62"/>
      <c r="Z686" s="47"/>
      <c r="AA686" s="47" t="e">
        <f>HLOOKUP("Pad type",#REF!,MATCH($A686,#REF!,0),FALSE)</f>
        <v>#REF!</v>
      </c>
      <c r="AB686" s="63"/>
      <c r="AC686" s="63" t="e">
        <f>HLOOKUP("POR Pin State",#REF!,MATCH($A686,#REF!,0),FALSE)</f>
        <v>#REF!</v>
      </c>
      <c r="AD686" s="207"/>
      <c r="AE686" s="208"/>
      <c r="AF686" s="208"/>
      <c r="AG686" s="208"/>
      <c r="AH686" s="209"/>
      <c r="AI686" s="209"/>
      <c r="AJ686" s="210"/>
      <c r="AK686" s="210"/>
      <c r="AL686" s="210"/>
      <c r="AM686" s="210"/>
      <c r="AN686" s="210"/>
      <c r="AO686" s="210"/>
      <c r="AP686" s="210"/>
      <c r="AQ686" s="215" t="s">
        <v>1607</v>
      </c>
      <c r="AR686" s="105"/>
      <c r="AS686" s="105"/>
      <c r="AT686" s="105"/>
      <c r="AU686" s="105"/>
      <c r="AV686" s="105"/>
      <c r="AW686" s="105"/>
      <c r="AX686" s="105"/>
      <c r="AY686" s="105"/>
      <c r="AZ686" s="105"/>
      <c r="BA686" s="105"/>
      <c r="BB686" s="218"/>
      <c r="BC686" s="105"/>
      <c r="BD686" s="250"/>
      <c r="BE686" s="252" t="s">
        <v>1608</v>
      </c>
      <c r="BF686" s="147" t="e">
        <f>VLOOKUP($A686,#REF!,34,FALSE)</f>
        <v>#REF!</v>
      </c>
      <c r="BG686" s="148" t="e">
        <f>VLOOKUP($A686,#REF!,22,FALSE)</f>
        <v>#REF!</v>
      </c>
      <c r="BH686" s="149"/>
    </row>
    <row r="687" s="5" customFormat="1" ht="12.95" customHeight="1" spans="1:60">
      <c r="A687" s="48" t="s">
        <v>1609</v>
      </c>
      <c r="B687" s="38" t="e">
        <f>VLOOKUP($A687,#REF!,34,FALSE)</f>
        <v>#REF!</v>
      </c>
      <c r="C687" s="39" t="str">
        <f t="shared" ref="C687:C697" si="185">CONCATENATE("unused_",A687)</f>
        <v>unused_DDR_XM1_B2B_CA4</v>
      </c>
      <c r="D687" s="40" t="e">
        <f>IF(LEN(VLOOKUP($A687,#REF!,8,FALSE)),LEFT(VLOOKUP($A687,#REF!,8,FALSE),LEN(VLOOKUP($A687,#REF!,8,FALSE))-2),"")</f>
        <v>#REF!</v>
      </c>
      <c r="E687" s="41" t="e">
        <f>IF(LEN(VLOOKUP($A687,#REF!,4,FALSE)),IF(INDEX(#REF!,MATCH($A687,#REF!,0),1),LEFT(VLOOKUP($A687,#REF!,4,FALSE),LEN(VLOOKUP($A687,#REF!,4,FALSE))-2),CONCATENATE(LEFT(VLOOKUP($A687,#REF!,4,FALSE),LEN(VLOOKUP($A687,#REF!,4,FALSE))-2),"*")),"")</f>
        <v>#REF!</v>
      </c>
      <c r="F687" s="42" t="e">
        <f>IF(LEN(VLOOKUP($A687,#REF!,5,FALSE)),IF(INDEX(#REF!,MATCH($A687,#REF!,0),2),LEFT(VLOOKUP($A687,#REF!,5,FALSE),LEN(VLOOKUP($A687,#REF!,5,FALSE))-2),CONCATENATE(LEFT(VLOOKUP($A687,#REF!,5,FALSE),LEN(VLOOKUP($A687,#REF!,5,FALSE))-2),"*")),"")</f>
        <v>#REF!</v>
      </c>
      <c r="G687" s="42" t="e">
        <f>IF(LEN(VLOOKUP($A687,#REF!,6,FALSE)),IF(INDEX(#REF!,MATCH($A687,#REF!,0),3),LEFT(VLOOKUP($A687,#REF!,6,FALSE),LEN(VLOOKUP($A687,#REF!,6,FALSE))-2),CONCATENATE(LEFT(VLOOKUP($A687,#REF!,6,FALSE),LEN(VLOOKUP($A687,#REF!,6,FALSE))-2),"*")),"")</f>
        <v>#REF!</v>
      </c>
      <c r="H687" s="43" t="e">
        <f>IF(LEN(VLOOKUP($A687,#REF!,7,FALSE)),IF(INDEX(#REF!,MATCH($A687,#REF!,0),4),LEFT(VLOOKUP($A687,#REF!,7,FALSE),LEN(VLOOKUP($A687,#REF!,7,FALSE))-2),CONCATENATE(LEFT(VLOOKUP($A687,#REF!,7,FALSE),LEN(VLOOKUP($A687,#REF!,7,FALSE))-2),"*")),"")</f>
        <v>#REF!</v>
      </c>
      <c r="I687" s="54" t="e">
        <f>IF(LEN(VLOOKUP($A687,#REF!,8,FALSE)),UPPER(RIGHT(VLOOKUP($A687,#REF!,8,FALSE),1)),"")</f>
        <v>#REF!</v>
      </c>
      <c r="J687" s="42" t="e">
        <f>IF(LEN(VLOOKUP($A687,#REF!,4,FALSE)),UPPER(RIGHT(VLOOKUP($A687,#REF!,4,FALSE),1)),"")</f>
        <v>#REF!</v>
      </c>
      <c r="K687" s="42" t="e">
        <f>IF(LEN(VLOOKUP($A687,#REF!,5,FALSE)),UPPER(RIGHT(VLOOKUP($A687,#REF!,5,FALSE),1)),"")</f>
        <v>#REF!</v>
      </c>
      <c r="L687" s="42" t="e">
        <f>IF(LEN(VLOOKUP($A687,#REF!,6,FALSE)),UPPER(RIGHT(VLOOKUP($A687,#REF!,6,FALSE),1)),"")</f>
        <v>#REF!</v>
      </c>
      <c r="M687" s="43" t="e">
        <f>IF(LEN(VLOOKUP($A687,#REF!,7,FALSE)),UPPER(RIGHT(VLOOKUP($A687,#REF!,7,FALSE),1)),"")</f>
        <v>#REF!</v>
      </c>
      <c r="N687" s="206"/>
      <c r="O687" s="206"/>
      <c r="P687" s="206"/>
      <c r="Q687" s="206"/>
      <c r="R687" s="206"/>
      <c r="S687" s="63" t="e">
        <f>HLOOKUP("Device Tree Pin Name",#REF!,MATCH($A687,#REF!,0),FALSE)</f>
        <v>#REF!</v>
      </c>
      <c r="T687" s="47" t="e">
        <f>HLOOKUP("power rail",#REF!,MATCH($A687,#REF!,0),FALSE)</f>
        <v>#REF!</v>
      </c>
      <c r="U687" s="62" t="e">
        <f>HLOOKUP("Wake Capable",#REF!,MATCH($A687,#REF!,0),FALSE)</f>
        <v>#REF!</v>
      </c>
      <c r="V687" s="62" t="e">
        <f>HLOOKUP("Strap",#REF!,MATCH($A687,#REF!,0),FALSE)</f>
        <v>#REF!</v>
      </c>
      <c r="W687" s="62"/>
      <c r="X687" s="62"/>
      <c r="Y687" s="62"/>
      <c r="Z687" s="47"/>
      <c r="AA687" s="47" t="e">
        <f>HLOOKUP("Pad type",#REF!,MATCH($A687,#REF!,0),FALSE)</f>
        <v>#REF!</v>
      </c>
      <c r="AB687" s="63"/>
      <c r="AC687" s="63" t="e">
        <f>HLOOKUP("POR Pin State",#REF!,MATCH($A687,#REF!,0),FALSE)</f>
        <v>#REF!</v>
      </c>
      <c r="AD687" s="207"/>
      <c r="AE687" s="208"/>
      <c r="AF687" s="208"/>
      <c r="AG687" s="208"/>
      <c r="AH687" s="209"/>
      <c r="AI687" s="209"/>
      <c r="AJ687" s="210"/>
      <c r="AK687" s="210"/>
      <c r="AL687" s="210"/>
      <c r="AM687" s="210"/>
      <c r="AN687" s="210"/>
      <c r="AO687" s="210"/>
      <c r="AP687" s="210"/>
      <c r="AQ687" s="215" t="s">
        <v>1610</v>
      </c>
      <c r="AR687" s="105"/>
      <c r="AS687" s="105"/>
      <c r="AT687" s="105"/>
      <c r="AU687" s="105"/>
      <c r="AV687" s="105"/>
      <c r="AW687" s="105"/>
      <c r="AX687" s="105"/>
      <c r="AY687" s="105"/>
      <c r="AZ687" s="105"/>
      <c r="BA687" s="105"/>
      <c r="BB687" s="218"/>
      <c r="BC687" s="105"/>
      <c r="BD687" s="250"/>
      <c r="BE687" s="252" t="s">
        <v>1611</v>
      </c>
      <c r="BF687" s="147" t="e">
        <f>VLOOKUP($A687,#REF!,34,FALSE)</f>
        <v>#REF!</v>
      </c>
      <c r="BG687" s="148" t="e">
        <f>VLOOKUP($A687,#REF!,22,FALSE)</f>
        <v>#REF!</v>
      </c>
      <c r="BH687" s="149"/>
    </row>
    <row r="688" s="5" customFormat="1" ht="12.95" customHeight="1" spans="1:60">
      <c r="A688" s="48" t="s">
        <v>1612</v>
      </c>
      <c r="B688" s="38" t="e">
        <f>VLOOKUP($A688,#REF!,34,FALSE)</f>
        <v>#REF!</v>
      </c>
      <c r="C688" s="39" t="str">
        <f t="shared" si="185"/>
        <v>unused_DDR_XM1_B2B_CA5</v>
      </c>
      <c r="D688" s="40" t="e">
        <f>IF(LEN(VLOOKUP($A688,#REF!,8,FALSE)),LEFT(VLOOKUP($A688,#REF!,8,FALSE),LEN(VLOOKUP($A688,#REF!,8,FALSE))-2),"")</f>
        <v>#REF!</v>
      </c>
      <c r="E688" s="41" t="e">
        <f>IF(LEN(VLOOKUP($A688,#REF!,4,FALSE)),IF(INDEX(#REF!,MATCH($A688,#REF!,0),1),LEFT(VLOOKUP($A688,#REF!,4,FALSE),LEN(VLOOKUP($A688,#REF!,4,FALSE))-2),CONCATENATE(LEFT(VLOOKUP($A688,#REF!,4,FALSE),LEN(VLOOKUP($A688,#REF!,4,FALSE))-2),"*")),"")</f>
        <v>#REF!</v>
      </c>
      <c r="F688" s="42" t="e">
        <f>IF(LEN(VLOOKUP($A688,#REF!,5,FALSE)),IF(INDEX(#REF!,MATCH($A688,#REF!,0),2),LEFT(VLOOKUP($A688,#REF!,5,FALSE),LEN(VLOOKUP($A688,#REF!,5,FALSE))-2),CONCATENATE(LEFT(VLOOKUP($A688,#REF!,5,FALSE),LEN(VLOOKUP($A688,#REF!,5,FALSE))-2),"*")),"")</f>
        <v>#REF!</v>
      </c>
      <c r="G688" s="42" t="e">
        <f>IF(LEN(VLOOKUP($A688,#REF!,6,FALSE)),IF(INDEX(#REF!,MATCH($A688,#REF!,0),3),LEFT(VLOOKUP($A688,#REF!,6,FALSE),LEN(VLOOKUP($A688,#REF!,6,FALSE))-2),CONCATENATE(LEFT(VLOOKUP($A688,#REF!,6,FALSE),LEN(VLOOKUP($A688,#REF!,6,FALSE))-2),"*")),"")</f>
        <v>#REF!</v>
      </c>
      <c r="H688" s="43" t="e">
        <f>IF(LEN(VLOOKUP($A688,#REF!,7,FALSE)),IF(INDEX(#REF!,MATCH($A688,#REF!,0),4),LEFT(VLOOKUP($A688,#REF!,7,FALSE),LEN(VLOOKUP($A688,#REF!,7,FALSE))-2),CONCATENATE(LEFT(VLOOKUP($A688,#REF!,7,FALSE),LEN(VLOOKUP($A688,#REF!,7,FALSE))-2),"*")),"")</f>
        <v>#REF!</v>
      </c>
      <c r="I688" s="54" t="e">
        <f>IF(LEN(VLOOKUP($A688,#REF!,8,FALSE)),UPPER(RIGHT(VLOOKUP($A688,#REF!,8,FALSE),1)),"")</f>
        <v>#REF!</v>
      </c>
      <c r="J688" s="42" t="e">
        <f>IF(LEN(VLOOKUP($A688,#REF!,4,FALSE)),UPPER(RIGHT(VLOOKUP($A688,#REF!,4,FALSE),1)),"")</f>
        <v>#REF!</v>
      </c>
      <c r="K688" s="42" t="e">
        <f>IF(LEN(VLOOKUP($A688,#REF!,5,FALSE)),UPPER(RIGHT(VLOOKUP($A688,#REF!,5,FALSE),1)),"")</f>
        <v>#REF!</v>
      </c>
      <c r="L688" s="42" t="e">
        <f>IF(LEN(VLOOKUP($A688,#REF!,6,FALSE)),UPPER(RIGHT(VLOOKUP($A688,#REF!,6,FALSE),1)),"")</f>
        <v>#REF!</v>
      </c>
      <c r="M688" s="43" t="e">
        <f>IF(LEN(VLOOKUP($A688,#REF!,7,FALSE)),UPPER(RIGHT(VLOOKUP($A688,#REF!,7,FALSE),1)),"")</f>
        <v>#REF!</v>
      </c>
      <c r="N688" s="206"/>
      <c r="O688" s="206"/>
      <c r="P688" s="206"/>
      <c r="Q688" s="206"/>
      <c r="R688" s="206"/>
      <c r="S688" s="63" t="e">
        <f>HLOOKUP("Device Tree Pin Name",#REF!,MATCH($A688,#REF!,0),FALSE)</f>
        <v>#REF!</v>
      </c>
      <c r="T688" s="47" t="e">
        <f>HLOOKUP("power rail",#REF!,MATCH($A688,#REF!,0),FALSE)</f>
        <v>#REF!</v>
      </c>
      <c r="U688" s="62" t="e">
        <f>HLOOKUP("Wake Capable",#REF!,MATCH($A688,#REF!,0),FALSE)</f>
        <v>#REF!</v>
      </c>
      <c r="V688" s="62" t="e">
        <f>HLOOKUP("Strap",#REF!,MATCH($A688,#REF!,0),FALSE)</f>
        <v>#REF!</v>
      </c>
      <c r="W688" s="62"/>
      <c r="X688" s="62"/>
      <c r="Y688" s="62"/>
      <c r="Z688" s="47"/>
      <c r="AA688" s="47" t="e">
        <f>HLOOKUP("Pad type",#REF!,MATCH($A688,#REF!,0),FALSE)</f>
        <v>#REF!</v>
      </c>
      <c r="AB688" s="63"/>
      <c r="AC688" s="63" t="e">
        <f>HLOOKUP("POR Pin State",#REF!,MATCH($A688,#REF!,0),FALSE)</f>
        <v>#REF!</v>
      </c>
      <c r="AD688" s="207"/>
      <c r="AE688" s="208"/>
      <c r="AF688" s="208"/>
      <c r="AG688" s="208"/>
      <c r="AH688" s="209"/>
      <c r="AI688" s="209"/>
      <c r="AJ688" s="210"/>
      <c r="AK688" s="210"/>
      <c r="AL688" s="210"/>
      <c r="AM688" s="210"/>
      <c r="AN688" s="210"/>
      <c r="AO688" s="210"/>
      <c r="AP688" s="210"/>
      <c r="AQ688" s="215" t="s">
        <v>1613</v>
      </c>
      <c r="AR688" s="105"/>
      <c r="AS688" s="105"/>
      <c r="AT688" s="105"/>
      <c r="AU688" s="105"/>
      <c r="AV688" s="105"/>
      <c r="AW688" s="105"/>
      <c r="AX688" s="105"/>
      <c r="AY688" s="105"/>
      <c r="AZ688" s="105"/>
      <c r="BA688" s="105"/>
      <c r="BB688" s="218"/>
      <c r="BC688" s="105"/>
      <c r="BD688" s="250"/>
      <c r="BE688" s="252" t="s">
        <v>1614</v>
      </c>
      <c r="BF688" s="147" t="e">
        <f>VLOOKUP($A688,#REF!,34,FALSE)</f>
        <v>#REF!</v>
      </c>
      <c r="BG688" s="148" t="e">
        <f>VLOOKUP($A688,#REF!,22,FALSE)</f>
        <v>#REF!</v>
      </c>
      <c r="BH688" s="149"/>
    </row>
    <row r="689" s="5" customFormat="1" ht="12.95" customHeight="1" spans="1:60">
      <c r="A689" s="48" t="s">
        <v>1615</v>
      </c>
      <c r="B689" s="38" t="e">
        <f>VLOOKUP($A689,#REF!,34,FALSE)</f>
        <v>#REF!</v>
      </c>
      <c r="C689" s="39" t="str">
        <f t="shared" si="185"/>
        <v>unused_DDR_XM1_B2B_CA6</v>
      </c>
      <c r="D689" s="40" t="e">
        <f>IF(LEN(VLOOKUP($A689,#REF!,8,FALSE)),LEFT(VLOOKUP($A689,#REF!,8,FALSE),LEN(VLOOKUP($A689,#REF!,8,FALSE))-2),"")</f>
        <v>#REF!</v>
      </c>
      <c r="E689" s="41" t="e">
        <f>IF(LEN(VLOOKUP($A689,#REF!,4,FALSE)),IF(INDEX(#REF!,MATCH($A689,#REF!,0),1),LEFT(VLOOKUP($A689,#REF!,4,FALSE),LEN(VLOOKUP($A689,#REF!,4,FALSE))-2),CONCATENATE(LEFT(VLOOKUP($A689,#REF!,4,FALSE),LEN(VLOOKUP($A689,#REF!,4,FALSE))-2),"*")),"")</f>
        <v>#REF!</v>
      </c>
      <c r="F689" s="42" t="e">
        <f>IF(LEN(VLOOKUP($A689,#REF!,5,FALSE)),IF(INDEX(#REF!,MATCH($A689,#REF!,0),2),LEFT(VLOOKUP($A689,#REF!,5,FALSE),LEN(VLOOKUP($A689,#REF!,5,FALSE))-2),CONCATENATE(LEFT(VLOOKUP($A689,#REF!,5,FALSE),LEN(VLOOKUP($A689,#REF!,5,FALSE))-2),"*")),"")</f>
        <v>#REF!</v>
      </c>
      <c r="G689" s="42" t="e">
        <f>IF(LEN(VLOOKUP($A689,#REF!,6,FALSE)),IF(INDEX(#REF!,MATCH($A689,#REF!,0),3),LEFT(VLOOKUP($A689,#REF!,6,FALSE),LEN(VLOOKUP($A689,#REF!,6,FALSE))-2),CONCATENATE(LEFT(VLOOKUP($A689,#REF!,6,FALSE),LEN(VLOOKUP($A689,#REF!,6,FALSE))-2),"*")),"")</f>
        <v>#REF!</v>
      </c>
      <c r="H689" s="43" t="e">
        <f>IF(LEN(VLOOKUP($A689,#REF!,7,FALSE)),IF(INDEX(#REF!,MATCH($A689,#REF!,0),4),LEFT(VLOOKUP($A689,#REF!,7,FALSE),LEN(VLOOKUP($A689,#REF!,7,FALSE))-2),CONCATENATE(LEFT(VLOOKUP($A689,#REF!,7,FALSE),LEN(VLOOKUP($A689,#REF!,7,FALSE))-2),"*")),"")</f>
        <v>#REF!</v>
      </c>
      <c r="I689" s="54" t="e">
        <f>IF(LEN(VLOOKUP($A689,#REF!,8,FALSE)),UPPER(RIGHT(VLOOKUP($A689,#REF!,8,FALSE),1)),"")</f>
        <v>#REF!</v>
      </c>
      <c r="J689" s="42" t="e">
        <f>IF(LEN(VLOOKUP($A689,#REF!,4,FALSE)),UPPER(RIGHT(VLOOKUP($A689,#REF!,4,FALSE),1)),"")</f>
        <v>#REF!</v>
      </c>
      <c r="K689" s="42" t="e">
        <f>IF(LEN(VLOOKUP($A689,#REF!,5,FALSE)),UPPER(RIGHT(VLOOKUP($A689,#REF!,5,FALSE),1)),"")</f>
        <v>#REF!</v>
      </c>
      <c r="L689" s="42" t="e">
        <f>IF(LEN(VLOOKUP($A689,#REF!,6,FALSE)),UPPER(RIGHT(VLOOKUP($A689,#REF!,6,FALSE),1)),"")</f>
        <v>#REF!</v>
      </c>
      <c r="M689" s="43" t="e">
        <f>IF(LEN(VLOOKUP($A689,#REF!,7,FALSE)),UPPER(RIGHT(VLOOKUP($A689,#REF!,7,FALSE),1)),"")</f>
        <v>#REF!</v>
      </c>
      <c r="N689" s="206"/>
      <c r="O689" s="206"/>
      <c r="P689" s="206"/>
      <c r="Q689" s="206"/>
      <c r="R689" s="206"/>
      <c r="S689" s="63" t="e">
        <f>HLOOKUP("Device Tree Pin Name",#REF!,MATCH($A689,#REF!,0),FALSE)</f>
        <v>#REF!</v>
      </c>
      <c r="T689" s="47" t="e">
        <f>HLOOKUP("power rail",#REF!,MATCH($A689,#REF!,0),FALSE)</f>
        <v>#REF!</v>
      </c>
      <c r="U689" s="62" t="e">
        <f>HLOOKUP("Wake Capable",#REF!,MATCH($A689,#REF!,0),FALSE)</f>
        <v>#REF!</v>
      </c>
      <c r="V689" s="62" t="e">
        <f>HLOOKUP("Strap",#REF!,MATCH($A689,#REF!,0),FALSE)</f>
        <v>#REF!</v>
      </c>
      <c r="W689" s="62"/>
      <c r="X689" s="62"/>
      <c r="Y689" s="62"/>
      <c r="Z689" s="47"/>
      <c r="AA689" s="47" t="e">
        <f>HLOOKUP("Pad type",#REF!,MATCH($A689,#REF!,0),FALSE)</f>
        <v>#REF!</v>
      </c>
      <c r="AB689" s="63"/>
      <c r="AC689" s="63" t="e">
        <f>HLOOKUP("POR Pin State",#REF!,MATCH($A689,#REF!,0),FALSE)</f>
        <v>#REF!</v>
      </c>
      <c r="AD689" s="207"/>
      <c r="AE689" s="208"/>
      <c r="AF689" s="208"/>
      <c r="AG689" s="208"/>
      <c r="AH689" s="209"/>
      <c r="AI689" s="209"/>
      <c r="AJ689" s="210"/>
      <c r="AK689" s="210"/>
      <c r="AL689" s="210"/>
      <c r="AM689" s="210"/>
      <c r="AN689" s="210"/>
      <c r="AO689" s="210"/>
      <c r="AP689" s="210"/>
      <c r="AQ689" s="215" t="s">
        <v>1616</v>
      </c>
      <c r="AR689" s="105"/>
      <c r="AS689" s="105"/>
      <c r="AT689" s="105"/>
      <c r="AU689" s="105"/>
      <c r="AV689" s="105"/>
      <c r="AW689" s="105"/>
      <c r="AX689" s="105"/>
      <c r="AY689" s="105"/>
      <c r="AZ689" s="105"/>
      <c r="BA689" s="105"/>
      <c r="BB689" s="218"/>
      <c r="BC689" s="105"/>
      <c r="BD689" s="250"/>
      <c r="BE689" s="252" t="s">
        <v>1617</v>
      </c>
      <c r="BF689" s="147" t="e">
        <f>VLOOKUP($A689,#REF!,34,FALSE)</f>
        <v>#REF!</v>
      </c>
      <c r="BG689" s="148" t="e">
        <f>VLOOKUP($A689,#REF!,22,FALSE)</f>
        <v>#REF!</v>
      </c>
      <c r="BH689" s="149"/>
    </row>
    <row r="690" s="5" customFormat="1" ht="12.95" customHeight="1" spans="1:60">
      <c r="A690" s="10" t="s">
        <v>1618</v>
      </c>
      <c r="B690" s="38" t="e">
        <f>VLOOKUP($A690,#REF!,34,FALSE)</f>
        <v>#REF!</v>
      </c>
      <c r="C690" s="39" t="str">
        <f t="shared" si="185"/>
        <v>unused_DDR_XM1_B2A_CS_CKE0</v>
      </c>
      <c r="D690" s="40" t="e">
        <f>IF(LEN(VLOOKUP($A690,#REF!,8,FALSE)),LEFT(VLOOKUP($A690,#REF!,8,FALSE),LEN(VLOOKUP($A690,#REF!,8,FALSE))-2),"")</f>
        <v>#REF!</v>
      </c>
      <c r="E690" s="41" t="e">
        <f>IF(LEN(VLOOKUP($A690,#REF!,4,FALSE)),IF(INDEX(#REF!,MATCH($A690,#REF!,0),1),LEFT(VLOOKUP($A690,#REF!,4,FALSE),LEN(VLOOKUP($A690,#REF!,4,FALSE))-2),CONCATENATE(LEFT(VLOOKUP($A690,#REF!,4,FALSE),LEN(VLOOKUP($A690,#REF!,4,FALSE))-2),"*")),"")</f>
        <v>#REF!</v>
      </c>
      <c r="F690" s="42" t="e">
        <f>IF(LEN(VLOOKUP($A690,#REF!,5,FALSE)),IF(INDEX(#REF!,MATCH($A690,#REF!,0),2),LEFT(VLOOKUP($A690,#REF!,5,FALSE),LEN(VLOOKUP($A690,#REF!,5,FALSE))-2),CONCATENATE(LEFT(VLOOKUP($A690,#REF!,5,FALSE),LEN(VLOOKUP($A690,#REF!,5,FALSE))-2),"*")),"")</f>
        <v>#REF!</v>
      </c>
      <c r="G690" s="42" t="e">
        <f>IF(LEN(VLOOKUP($A690,#REF!,6,FALSE)),IF(INDEX(#REF!,MATCH($A690,#REF!,0),3),LEFT(VLOOKUP($A690,#REF!,6,FALSE),LEN(VLOOKUP($A690,#REF!,6,FALSE))-2),CONCATENATE(LEFT(VLOOKUP($A690,#REF!,6,FALSE),LEN(VLOOKUP($A690,#REF!,6,FALSE))-2),"*")),"")</f>
        <v>#REF!</v>
      </c>
      <c r="H690" s="43" t="e">
        <f>IF(LEN(VLOOKUP($A690,#REF!,7,FALSE)),IF(INDEX(#REF!,MATCH($A690,#REF!,0),4),LEFT(VLOOKUP($A690,#REF!,7,FALSE),LEN(VLOOKUP($A690,#REF!,7,FALSE))-2),CONCATENATE(LEFT(VLOOKUP($A690,#REF!,7,FALSE),LEN(VLOOKUP($A690,#REF!,7,FALSE))-2),"*")),"")</f>
        <v>#REF!</v>
      </c>
      <c r="I690" s="54" t="e">
        <f>IF(LEN(VLOOKUP($A690,#REF!,8,FALSE)),UPPER(RIGHT(VLOOKUP($A690,#REF!,8,FALSE),1)),"")</f>
        <v>#REF!</v>
      </c>
      <c r="J690" s="42" t="e">
        <f>IF(LEN(VLOOKUP($A690,#REF!,4,FALSE)),UPPER(RIGHT(VLOOKUP($A690,#REF!,4,FALSE),1)),"")</f>
        <v>#REF!</v>
      </c>
      <c r="K690" s="42" t="e">
        <f>IF(LEN(VLOOKUP($A690,#REF!,5,FALSE)),UPPER(RIGHT(VLOOKUP($A690,#REF!,5,FALSE),1)),"")</f>
        <v>#REF!</v>
      </c>
      <c r="L690" s="42" t="e">
        <f>IF(LEN(VLOOKUP($A690,#REF!,6,FALSE)),UPPER(RIGHT(VLOOKUP($A690,#REF!,6,FALSE),1)),"")</f>
        <v>#REF!</v>
      </c>
      <c r="M690" s="43" t="e">
        <f>IF(LEN(VLOOKUP($A690,#REF!,7,FALSE)),UPPER(RIGHT(VLOOKUP($A690,#REF!,7,FALSE),1)),"")</f>
        <v>#REF!</v>
      </c>
      <c r="N690" s="206"/>
      <c r="O690" s="206"/>
      <c r="P690" s="206"/>
      <c r="Q690" s="206"/>
      <c r="R690" s="206"/>
      <c r="S690" s="63" t="e">
        <f>HLOOKUP("Device Tree Pin Name",#REF!,MATCH($A690,#REF!,0),FALSE)</f>
        <v>#REF!</v>
      </c>
      <c r="T690" s="47" t="e">
        <f>HLOOKUP("power rail",#REF!,MATCH($A690,#REF!,0),FALSE)</f>
        <v>#REF!</v>
      </c>
      <c r="U690" s="62" t="e">
        <f>HLOOKUP("Wake Capable",#REF!,MATCH($A690,#REF!,0),FALSE)</f>
        <v>#REF!</v>
      </c>
      <c r="V690" s="62" t="e">
        <f>HLOOKUP("Strap",#REF!,MATCH($A690,#REF!,0),FALSE)</f>
        <v>#REF!</v>
      </c>
      <c r="W690" s="62"/>
      <c r="X690" s="62"/>
      <c r="Y690" s="62"/>
      <c r="Z690" s="47"/>
      <c r="AA690" s="47" t="e">
        <f>HLOOKUP("Pad type",#REF!,MATCH($A690,#REF!,0),FALSE)</f>
        <v>#REF!</v>
      </c>
      <c r="AB690" s="63"/>
      <c r="AC690" s="63" t="e">
        <f>HLOOKUP("POR Pin State",#REF!,MATCH($A690,#REF!,0),FALSE)</f>
        <v>#REF!</v>
      </c>
      <c r="AD690" s="207"/>
      <c r="AE690" s="208"/>
      <c r="AF690" s="208"/>
      <c r="AG690" s="208"/>
      <c r="AH690" s="209"/>
      <c r="AI690" s="209"/>
      <c r="AJ690" s="210"/>
      <c r="AK690" s="210"/>
      <c r="AL690" s="210"/>
      <c r="AM690" s="210"/>
      <c r="AN690" s="210"/>
      <c r="AO690" s="210"/>
      <c r="AP690" s="210"/>
      <c r="AQ690" s="215" t="s">
        <v>1618</v>
      </c>
      <c r="AR690" s="105"/>
      <c r="AS690" s="105"/>
      <c r="AT690" s="105"/>
      <c r="AU690" s="105"/>
      <c r="AV690" s="105"/>
      <c r="AW690" s="105"/>
      <c r="AX690" s="105"/>
      <c r="AY690" s="105"/>
      <c r="AZ690" s="105"/>
      <c r="BA690" s="105"/>
      <c r="BB690" s="218"/>
      <c r="BC690" s="105"/>
      <c r="BD690" s="250"/>
      <c r="BE690" s="252" t="s">
        <v>1619</v>
      </c>
      <c r="BF690" s="147" t="e">
        <f>VLOOKUP($A690,#REF!,34,FALSE)</f>
        <v>#REF!</v>
      </c>
      <c r="BG690" s="148" t="e">
        <f>VLOOKUP($A690,#REF!,22,FALSE)</f>
        <v>#REF!</v>
      </c>
      <c r="BH690" s="149"/>
    </row>
    <row r="691" s="5" customFormat="1" ht="12.95" customHeight="1" spans="1:60">
      <c r="A691" s="10" t="s">
        <v>1620</v>
      </c>
      <c r="B691" s="38" t="e">
        <f>VLOOKUP($A691,#REF!,34,FALSE)</f>
        <v>#REF!</v>
      </c>
      <c r="C691" s="39" t="str">
        <f t="shared" si="185"/>
        <v>unused_DDR_XM1_B2A_CS_CKE1</v>
      </c>
      <c r="D691" s="40" t="e">
        <f>IF(LEN(VLOOKUP($A691,#REF!,8,FALSE)),LEFT(VLOOKUP($A691,#REF!,8,FALSE),LEN(VLOOKUP($A691,#REF!,8,FALSE))-2),"")</f>
        <v>#REF!</v>
      </c>
      <c r="E691" s="41" t="e">
        <f>IF(LEN(VLOOKUP($A691,#REF!,4,FALSE)),IF(INDEX(#REF!,MATCH($A691,#REF!,0),1),LEFT(VLOOKUP($A691,#REF!,4,FALSE),LEN(VLOOKUP($A691,#REF!,4,FALSE))-2),CONCATENATE(LEFT(VLOOKUP($A691,#REF!,4,FALSE),LEN(VLOOKUP($A691,#REF!,4,FALSE))-2),"*")),"")</f>
        <v>#REF!</v>
      </c>
      <c r="F691" s="42" t="e">
        <f>IF(LEN(VLOOKUP($A691,#REF!,5,FALSE)),IF(INDEX(#REF!,MATCH($A691,#REF!,0),2),LEFT(VLOOKUP($A691,#REF!,5,FALSE),LEN(VLOOKUP($A691,#REF!,5,FALSE))-2),CONCATENATE(LEFT(VLOOKUP($A691,#REF!,5,FALSE),LEN(VLOOKUP($A691,#REF!,5,FALSE))-2),"*")),"")</f>
        <v>#REF!</v>
      </c>
      <c r="G691" s="42" t="e">
        <f>IF(LEN(VLOOKUP($A691,#REF!,6,FALSE)),IF(INDEX(#REF!,MATCH($A691,#REF!,0),3),LEFT(VLOOKUP($A691,#REF!,6,FALSE),LEN(VLOOKUP($A691,#REF!,6,FALSE))-2),CONCATENATE(LEFT(VLOOKUP($A691,#REF!,6,FALSE),LEN(VLOOKUP($A691,#REF!,6,FALSE))-2),"*")),"")</f>
        <v>#REF!</v>
      </c>
      <c r="H691" s="43" t="e">
        <f>IF(LEN(VLOOKUP($A691,#REF!,7,FALSE)),IF(INDEX(#REF!,MATCH($A691,#REF!,0),4),LEFT(VLOOKUP($A691,#REF!,7,FALSE),LEN(VLOOKUP($A691,#REF!,7,FALSE))-2),CONCATENATE(LEFT(VLOOKUP($A691,#REF!,7,FALSE),LEN(VLOOKUP($A691,#REF!,7,FALSE))-2),"*")),"")</f>
        <v>#REF!</v>
      </c>
      <c r="I691" s="54" t="e">
        <f>IF(LEN(VLOOKUP($A691,#REF!,8,FALSE)),UPPER(RIGHT(VLOOKUP($A691,#REF!,8,FALSE),1)),"")</f>
        <v>#REF!</v>
      </c>
      <c r="J691" s="42" t="e">
        <f>IF(LEN(VLOOKUP($A691,#REF!,4,FALSE)),UPPER(RIGHT(VLOOKUP($A691,#REF!,4,FALSE),1)),"")</f>
        <v>#REF!</v>
      </c>
      <c r="K691" s="42" t="e">
        <f>IF(LEN(VLOOKUP($A691,#REF!,5,FALSE)),UPPER(RIGHT(VLOOKUP($A691,#REF!,5,FALSE),1)),"")</f>
        <v>#REF!</v>
      </c>
      <c r="L691" s="42" t="e">
        <f>IF(LEN(VLOOKUP($A691,#REF!,6,FALSE)),UPPER(RIGHT(VLOOKUP($A691,#REF!,6,FALSE),1)),"")</f>
        <v>#REF!</v>
      </c>
      <c r="M691" s="43" t="e">
        <f>IF(LEN(VLOOKUP($A691,#REF!,7,FALSE)),UPPER(RIGHT(VLOOKUP($A691,#REF!,7,FALSE),1)),"")</f>
        <v>#REF!</v>
      </c>
      <c r="N691" s="206"/>
      <c r="O691" s="206"/>
      <c r="P691" s="206"/>
      <c r="Q691" s="206"/>
      <c r="R691" s="206"/>
      <c r="S691" s="63" t="e">
        <f>HLOOKUP("Device Tree Pin Name",#REF!,MATCH($A691,#REF!,0),FALSE)</f>
        <v>#REF!</v>
      </c>
      <c r="T691" s="47" t="e">
        <f>HLOOKUP("power rail",#REF!,MATCH($A691,#REF!,0),FALSE)</f>
        <v>#REF!</v>
      </c>
      <c r="U691" s="62" t="e">
        <f>HLOOKUP("Wake Capable",#REF!,MATCH($A691,#REF!,0),FALSE)</f>
        <v>#REF!</v>
      </c>
      <c r="V691" s="62" t="e">
        <f>HLOOKUP("Strap",#REF!,MATCH($A691,#REF!,0),FALSE)</f>
        <v>#REF!</v>
      </c>
      <c r="W691" s="62"/>
      <c r="X691" s="62"/>
      <c r="Y691" s="62"/>
      <c r="Z691" s="47"/>
      <c r="AA691" s="47" t="e">
        <f>HLOOKUP("Pad type",#REF!,MATCH($A691,#REF!,0),FALSE)</f>
        <v>#REF!</v>
      </c>
      <c r="AB691" s="63"/>
      <c r="AC691" s="63" t="e">
        <f>HLOOKUP("POR Pin State",#REF!,MATCH($A691,#REF!,0),FALSE)</f>
        <v>#REF!</v>
      </c>
      <c r="AD691" s="207"/>
      <c r="AE691" s="208"/>
      <c r="AF691" s="208"/>
      <c r="AG691" s="208"/>
      <c r="AH691" s="209"/>
      <c r="AI691" s="209"/>
      <c r="AJ691" s="210"/>
      <c r="AK691" s="210"/>
      <c r="AL691" s="210"/>
      <c r="AM691" s="210"/>
      <c r="AN691" s="210"/>
      <c r="AO691" s="210"/>
      <c r="AP691" s="210"/>
      <c r="AQ691" s="215" t="s">
        <v>1620</v>
      </c>
      <c r="AR691" s="105"/>
      <c r="AS691" s="105"/>
      <c r="AT691" s="105"/>
      <c r="AU691" s="105"/>
      <c r="AV691" s="105"/>
      <c r="AW691" s="105"/>
      <c r="AX691" s="105"/>
      <c r="AY691" s="105"/>
      <c r="AZ691" s="105"/>
      <c r="BA691" s="105"/>
      <c r="BB691" s="218"/>
      <c r="BC691" s="105"/>
      <c r="BD691" s="250"/>
      <c r="BE691" s="252" t="s">
        <v>1621</v>
      </c>
      <c r="BF691" s="147" t="e">
        <f>VLOOKUP($A691,#REF!,34,FALSE)</f>
        <v>#REF!</v>
      </c>
      <c r="BG691" s="148" t="e">
        <f>VLOOKUP($A691,#REF!,22,FALSE)</f>
        <v>#REF!</v>
      </c>
      <c r="BH691" s="149"/>
    </row>
    <row r="692" s="5" customFormat="1" ht="12.95" customHeight="1" spans="1:60">
      <c r="A692" s="48" t="s">
        <v>1622</v>
      </c>
      <c r="B692" s="38" t="e">
        <f>VLOOKUP($A692,#REF!,34,FALSE)</f>
        <v>#REF!</v>
      </c>
      <c r="C692" s="39" t="str">
        <f t="shared" si="185"/>
        <v>unused_DDR_XM1_B2B_CS_CKE0</v>
      </c>
      <c r="D692" s="40" t="e">
        <f>IF(LEN(VLOOKUP($A692,#REF!,8,FALSE)),LEFT(VLOOKUP($A692,#REF!,8,FALSE),LEN(VLOOKUP($A692,#REF!,8,FALSE))-2),"")</f>
        <v>#REF!</v>
      </c>
      <c r="E692" s="41" t="e">
        <f>IF(LEN(VLOOKUP($A692,#REF!,4,FALSE)),IF(INDEX(#REF!,MATCH($A692,#REF!,0),1),LEFT(VLOOKUP($A692,#REF!,4,FALSE),LEN(VLOOKUP($A692,#REF!,4,FALSE))-2),CONCATENATE(LEFT(VLOOKUP($A692,#REF!,4,FALSE),LEN(VLOOKUP($A692,#REF!,4,FALSE))-2),"*")),"")</f>
        <v>#REF!</v>
      </c>
      <c r="F692" s="42" t="e">
        <f>IF(LEN(VLOOKUP($A692,#REF!,5,FALSE)),IF(INDEX(#REF!,MATCH($A692,#REF!,0),2),LEFT(VLOOKUP($A692,#REF!,5,FALSE),LEN(VLOOKUP($A692,#REF!,5,FALSE))-2),CONCATENATE(LEFT(VLOOKUP($A692,#REF!,5,FALSE),LEN(VLOOKUP($A692,#REF!,5,FALSE))-2),"*")),"")</f>
        <v>#REF!</v>
      </c>
      <c r="G692" s="42" t="e">
        <f>IF(LEN(VLOOKUP($A692,#REF!,6,FALSE)),IF(INDEX(#REF!,MATCH($A692,#REF!,0),3),LEFT(VLOOKUP($A692,#REF!,6,FALSE),LEN(VLOOKUP($A692,#REF!,6,FALSE))-2),CONCATENATE(LEFT(VLOOKUP($A692,#REF!,6,FALSE),LEN(VLOOKUP($A692,#REF!,6,FALSE))-2),"*")),"")</f>
        <v>#REF!</v>
      </c>
      <c r="H692" s="43" t="e">
        <f>IF(LEN(VLOOKUP($A692,#REF!,7,FALSE)),IF(INDEX(#REF!,MATCH($A692,#REF!,0),4),LEFT(VLOOKUP($A692,#REF!,7,FALSE),LEN(VLOOKUP($A692,#REF!,7,FALSE))-2),CONCATENATE(LEFT(VLOOKUP($A692,#REF!,7,FALSE),LEN(VLOOKUP($A692,#REF!,7,FALSE))-2),"*")),"")</f>
        <v>#REF!</v>
      </c>
      <c r="I692" s="54" t="e">
        <f>IF(LEN(VLOOKUP($A692,#REF!,8,FALSE)),UPPER(RIGHT(VLOOKUP($A692,#REF!,8,FALSE),1)),"")</f>
        <v>#REF!</v>
      </c>
      <c r="J692" s="42" t="e">
        <f>IF(LEN(VLOOKUP($A692,#REF!,4,FALSE)),UPPER(RIGHT(VLOOKUP($A692,#REF!,4,FALSE),1)),"")</f>
        <v>#REF!</v>
      </c>
      <c r="K692" s="42" t="e">
        <f>IF(LEN(VLOOKUP($A692,#REF!,5,FALSE)),UPPER(RIGHT(VLOOKUP($A692,#REF!,5,FALSE),1)),"")</f>
        <v>#REF!</v>
      </c>
      <c r="L692" s="42" t="e">
        <f>IF(LEN(VLOOKUP($A692,#REF!,6,FALSE)),UPPER(RIGHT(VLOOKUP($A692,#REF!,6,FALSE),1)),"")</f>
        <v>#REF!</v>
      </c>
      <c r="M692" s="43" t="e">
        <f>IF(LEN(VLOOKUP($A692,#REF!,7,FALSE)),UPPER(RIGHT(VLOOKUP($A692,#REF!,7,FALSE),1)),"")</f>
        <v>#REF!</v>
      </c>
      <c r="N692" s="206"/>
      <c r="O692" s="206"/>
      <c r="P692" s="206"/>
      <c r="Q692" s="206"/>
      <c r="R692" s="206"/>
      <c r="S692" s="63" t="e">
        <f>HLOOKUP("Device Tree Pin Name",#REF!,MATCH($A692,#REF!,0),FALSE)</f>
        <v>#REF!</v>
      </c>
      <c r="T692" s="47" t="e">
        <f>HLOOKUP("power rail",#REF!,MATCH($A692,#REF!,0),FALSE)</f>
        <v>#REF!</v>
      </c>
      <c r="U692" s="62" t="e">
        <f>HLOOKUP("Wake Capable",#REF!,MATCH($A692,#REF!,0),FALSE)</f>
        <v>#REF!</v>
      </c>
      <c r="V692" s="62" t="e">
        <f>HLOOKUP("Strap",#REF!,MATCH($A692,#REF!,0),FALSE)</f>
        <v>#REF!</v>
      </c>
      <c r="W692" s="62"/>
      <c r="X692" s="62"/>
      <c r="Y692" s="62"/>
      <c r="Z692" s="47"/>
      <c r="AA692" s="47" t="e">
        <f>HLOOKUP("Pad type",#REF!,MATCH($A692,#REF!,0),FALSE)</f>
        <v>#REF!</v>
      </c>
      <c r="AB692" s="63"/>
      <c r="AC692" s="63" t="e">
        <f>HLOOKUP("POR Pin State",#REF!,MATCH($A692,#REF!,0),FALSE)</f>
        <v>#REF!</v>
      </c>
      <c r="AD692" s="207"/>
      <c r="AE692" s="208"/>
      <c r="AF692" s="208"/>
      <c r="AG692" s="208"/>
      <c r="AH692" s="209"/>
      <c r="AI692" s="209"/>
      <c r="AJ692" s="210"/>
      <c r="AK692" s="210"/>
      <c r="AL692" s="210"/>
      <c r="AM692" s="210"/>
      <c r="AN692" s="210"/>
      <c r="AO692" s="210"/>
      <c r="AP692" s="210"/>
      <c r="AQ692" s="215" t="s">
        <v>1622</v>
      </c>
      <c r="AR692" s="105"/>
      <c r="AS692" s="105"/>
      <c r="AT692" s="105"/>
      <c r="AU692" s="105"/>
      <c r="AV692" s="105"/>
      <c r="AW692" s="105"/>
      <c r="AX692" s="105"/>
      <c r="AY692" s="105"/>
      <c r="AZ692" s="105"/>
      <c r="BA692" s="105"/>
      <c r="BB692" s="218"/>
      <c r="BC692" s="105"/>
      <c r="BD692" s="250"/>
      <c r="BE692" s="252" t="s">
        <v>1623</v>
      </c>
      <c r="BF692" s="147" t="e">
        <f>VLOOKUP($A692,#REF!,34,FALSE)</f>
        <v>#REF!</v>
      </c>
      <c r="BG692" s="148" t="e">
        <f>VLOOKUP($A692,#REF!,22,FALSE)</f>
        <v>#REF!</v>
      </c>
      <c r="BH692" s="149"/>
    </row>
    <row r="693" s="5" customFormat="1" ht="12.95" customHeight="1" spans="1:60">
      <c r="A693" s="48" t="s">
        <v>1624</v>
      </c>
      <c r="B693" s="38" t="e">
        <f>VLOOKUP($A693,#REF!,34,FALSE)</f>
        <v>#REF!</v>
      </c>
      <c r="C693" s="39" t="str">
        <f t="shared" si="185"/>
        <v>unused_DDR_XM1_B2B_CS_CKE1</v>
      </c>
      <c r="D693" s="40" t="e">
        <f>IF(LEN(VLOOKUP($A693,#REF!,8,FALSE)),LEFT(VLOOKUP($A693,#REF!,8,FALSE),LEN(VLOOKUP($A693,#REF!,8,FALSE))-2),"")</f>
        <v>#REF!</v>
      </c>
      <c r="E693" s="41" t="e">
        <f>IF(LEN(VLOOKUP($A693,#REF!,4,FALSE)),IF(INDEX(#REF!,MATCH($A693,#REF!,0),1),LEFT(VLOOKUP($A693,#REF!,4,FALSE),LEN(VLOOKUP($A693,#REF!,4,FALSE))-2),CONCATENATE(LEFT(VLOOKUP($A693,#REF!,4,FALSE),LEN(VLOOKUP($A693,#REF!,4,FALSE))-2),"*")),"")</f>
        <v>#REF!</v>
      </c>
      <c r="F693" s="42" t="e">
        <f>IF(LEN(VLOOKUP($A693,#REF!,5,FALSE)),IF(INDEX(#REF!,MATCH($A693,#REF!,0),2),LEFT(VLOOKUP($A693,#REF!,5,FALSE),LEN(VLOOKUP($A693,#REF!,5,FALSE))-2),CONCATENATE(LEFT(VLOOKUP($A693,#REF!,5,FALSE),LEN(VLOOKUP($A693,#REF!,5,FALSE))-2),"*")),"")</f>
        <v>#REF!</v>
      </c>
      <c r="G693" s="42" t="e">
        <f>IF(LEN(VLOOKUP($A693,#REF!,6,FALSE)),IF(INDEX(#REF!,MATCH($A693,#REF!,0),3),LEFT(VLOOKUP($A693,#REF!,6,FALSE),LEN(VLOOKUP($A693,#REF!,6,FALSE))-2),CONCATENATE(LEFT(VLOOKUP($A693,#REF!,6,FALSE),LEN(VLOOKUP($A693,#REF!,6,FALSE))-2),"*")),"")</f>
        <v>#REF!</v>
      </c>
      <c r="H693" s="43" t="e">
        <f>IF(LEN(VLOOKUP($A693,#REF!,7,FALSE)),IF(INDEX(#REF!,MATCH($A693,#REF!,0),4),LEFT(VLOOKUP($A693,#REF!,7,FALSE),LEN(VLOOKUP($A693,#REF!,7,FALSE))-2),CONCATENATE(LEFT(VLOOKUP($A693,#REF!,7,FALSE),LEN(VLOOKUP($A693,#REF!,7,FALSE))-2),"*")),"")</f>
        <v>#REF!</v>
      </c>
      <c r="I693" s="54" t="e">
        <f>IF(LEN(VLOOKUP($A693,#REF!,8,FALSE)),UPPER(RIGHT(VLOOKUP($A693,#REF!,8,FALSE),1)),"")</f>
        <v>#REF!</v>
      </c>
      <c r="J693" s="42" t="e">
        <f>IF(LEN(VLOOKUP($A693,#REF!,4,FALSE)),UPPER(RIGHT(VLOOKUP($A693,#REF!,4,FALSE),1)),"")</f>
        <v>#REF!</v>
      </c>
      <c r="K693" s="42" t="e">
        <f>IF(LEN(VLOOKUP($A693,#REF!,5,FALSE)),UPPER(RIGHT(VLOOKUP($A693,#REF!,5,FALSE),1)),"")</f>
        <v>#REF!</v>
      </c>
      <c r="L693" s="42" t="e">
        <f>IF(LEN(VLOOKUP($A693,#REF!,6,FALSE)),UPPER(RIGHT(VLOOKUP($A693,#REF!,6,FALSE),1)),"")</f>
        <v>#REF!</v>
      </c>
      <c r="M693" s="43" t="e">
        <f>IF(LEN(VLOOKUP($A693,#REF!,7,FALSE)),UPPER(RIGHT(VLOOKUP($A693,#REF!,7,FALSE),1)),"")</f>
        <v>#REF!</v>
      </c>
      <c r="N693" s="206"/>
      <c r="O693" s="206"/>
      <c r="P693" s="206"/>
      <c r="Q693" s="206"/>
      <c r="R693" s="206"/>
      <c r="S693" s="63" t="e">
        <f>HLOOKUP("Device Tree Pin Name",#REF!,MATCH($A693,#REF!,0),FALSE)</f>
        <v>#REF!</v>
      </c>
      <c r="T693" s="47" t="e">
        <f>HLOOKUP("power rail",#REF!,MATCH($A693,#REF!,0),FALSE)</f>
        <v>#REF!</v>
      </c>
      <c r="U693" s="62" t="e">
        <f>HLOOKUP("Wake Capable",#REF!,MATCH($A693,#REF!,0),FALSE)</f>
        <v>#REF!</v>
      </c>
      <c r="V693" s="62" t="e">
        <f>HLOOKUP("Strap",#REF!,MATCH($A693,#REF!,0),FALSE)</f>
        <v>#REF!</v>
      </c>
      <c r="W693" s="62"/>
      <c r="X693" s="62"/>
      <c r="Y693" s="62"/>
      <c r="Z693" s="47"/>
      <c r="AA693" s="47" t="e">
        <f>HLOOKUP("Pad type",#REF!,MATCH($A693,#REF!,0),FALSE)</f>
        <v>#REF!</v>
      </c>
      <c r="AB693" s="63"/>
      <c r="AC693" s="63" t="e">
        <f>HLOOKUP("POR Pin State",#REF!,MATCH($A693,#REF!,0),FALSE)</f>
        <v>#REF!</v>
      </c>
      <c r="AD693" s="207"/>
      <c r="AE693" s="208"/>
      <c r="AF693" s="208"/>
      <c r="AG693" s="208"/>
      <c r="AH693" s="209"/>
      <c r="AI693" s="209"/>
      <c r="AJ693" s="210"/>
      <c r="AK693" s="210"/>
      <c r="AL693" s="210"/>
      <c r="AM693" s="210"/>
      <c r="AN693" s="210"/>
      <c r="AO693" s="210"/>
      <c r="AP693" s="210"/>
      <c r="AQ693" s="215" t="s">
        <v>1624</v>
      </c>
      <c r="AR693" s="105"/>
      <c r="AS693" s="105"/>
      <c r="AT693" s="105"/>
      <c r="AU693" s="105"/>
      <c r="AV693" s="105"/>
      <c r="AW693" s="105"/>
      <c r="AX693" s="105"/>
      <c r="AY693" s="105"/>
      <c r="AZ693" s="105"/>
      <c r="BA693" s="105"/>
      <c r="BB693" s="218"/>
      <c r="BC693" s="105"/>
      <c r="BD693" s="250"/>
      <c r="BE693" s="252" t="s">
        <v>1625</v>
      </c>
      <c r="BF693" s="147" t="e">
        <f>VLOOKUP($A693,#REF!,34,FALSE)</f>
        <v>#REF!</v>
      </c>
      <c r="BG693" s="148" t="e">
        <f>VLOOKUP($A693,#REF!,22,FALSE)</f>
        <v>#REF!</v>
      </c>
      <c r="BH693" s="149"/>
    </row>
    <row r="694" s="5" customFormat="1" ht="12.95" customHeight="1" spans="1:60">
      <c r="A694" s="48" t="s">
        <v>1626</v>
      </c>
      <c r="B694" s="38" t="e">
        <f>VLOOKUP($A694,#REF!,34,FALSE)</f>
        <v>#REF!</v>
      </c>
      <c r="C694" s="39" t="str">
        <f t="shared" si="185"/>
        <v>unused_DDR_XM1_B2A_CLK_P</v>
      </c>
      <c r="D694" s="40" t="e">
        <f>IF(LEN(VLOOKUP($A694,#REF!,8,FALSE)),LEFT(VLOOKUP($A694,#REF!,8,FALSE),LEN(VLOOKUP($A694,#REF!,8,FALSE))-2),"")</f>
        <v>#REF!</v>
      </c>
      <c r="E694" s="41" t="e">
        <f>IF(LEN(VLOOKUP($A694,#REF!,4,FALSE)),IF(INDEX(#REF!,MATCH($A694,#REF!,0),1),LEFT(VLOOKUP($A694,#REF!,4,FALSE),LEN(VLOOKUP($A694,#REF!,4,FALSE))-2),CONCATENATE(LEFT(VLOOKUP($A694,#REF!,4,FALSE),LEN(VLOOKUP($A694,#REF!,4,FALSE))-2),"*")),"")</f>
        <v>#REF!</v>
      </c>
      <c r="F694" s="42" t="e">
        <f>IF(LEN(VLOOKUP($A694,#REF!,5,FALSE)),IF(INDEX(#REF!,MATCH($A694,#REF!,0),2),LEFT(VLOOKUP($A694,#REF!,5,FALSE),LEN(VLOOKUP($A694,#REF!,5,FALSE))-2),CONCATENATE(LEFT(VLOOKUP($A694,#REF!,5,FALSE),LEN(VLOOKUP($A694,#REF!,5,FALSE))-2),"*")),"")</f>
        <v>#REF!</v>
      </c>
      <c r="G694" s="42" t="e">
        <f>IF(LEN(VLOOKUP($A694,#REF!,6,FALSE)),IF(INDEX(#REF!,MATCH($A694,#REF!,0),3),LEFT(VLOOKUP($A694,#REF!,6,FALSE),LEN(VLOOKUP($A694,#REF!,6,FALSE))-2),CONCATENATE(LEFT(VLOOKUP($A694,#REF!,6,FALSE),LEN(VLOOKUP($A694,#REF!,6,FALSE))-2),"*")),"")</f>
        <v>#REF!</v>
      </c>
      <c r="H694" s="43" t="e">
        <f>IF(LEN(VLOOKUP($A694,#REF!,7,FALSE)),IF(INDEX(#REF!,MATCH($A694,#REF!,0),4),LEFT(VLOOKUP($A694,#REF!,7,FALSE),LEN(VLOOKUP($A694,#REF!,7,FALSE))-2),CONCATENATE(LEFT(VLOOKUP($A694,#REF!,7,FALSE),LEN(VLOOKUP($A694,#REF!,7,FALSE))-2),"*")),"")</f>
        <v>#REF!</v>
      </c>
      <c r="I694" s="54" t="e">
        <f>IF(LEN(VLOOKUP($A694,#REF!,8,FALSE)),UPPER(RIGHT(VLOOKUP($A694,#REF!,8,FALSE),1)),"")</f>
        <v>#REF!</v>
      </c>
      <c r="J694" s="42" t="e">
        <f>IF(LEN(VLOOKUP($A694,#REF!,4,FALSE)),UPPER(RIGHT(VLOOKUP($A694,#REF!,4,FALSE),1)),"")</f>
        <v>#REF!</v>
      </c>
      <c r="K694" s="42" t="e">
        <f>IF(LEN(VLOOKUP($A694,#REF!,5,FALSE)),UPPER(RIGHT(VLOOKUP($A694,#REF!,5,FALSE),1)),"")</f>
        <v>#REF!</v>
      </c>
      <c r="L694" s="42" t="e">
        <f>IF(LEN(VLOOKUP($A694,#REF!,6,FALSE)),UPPER(RIGHT(VLOOKUP($A694,#REF!,6,FALSE),1)),"")</f>
        <v>#REF!</v>
      </c>
      <c r="M694" s="43" t="e">
        <f>IF(LEN(VLOOKUP($A694,#REF!,7,FALSE)),UPPER(RIGHT(VLOOKUP($A694,#REF!,7,FALSE),1)),"")</f>
        <v>#REF!</v>
      </c>
      <c r="N694" s="206"/>
      <c r="O694" s="206"/>
      <c r="P694" s="206"/>
      <c r="Q694" s="206"/>
      <c r="R694" s="206"/>
      <c r="S694" s="63" t="e">
        <f>HLOOKUP("Device Tree Pin Name",#REF!,MATCH($A694,#REF!,0),FALSE)</f>
        <v>#REF!</v>
      </c>
      <c r="T694" s="47" t="e">
        <f>HLOOKUP("power rail",#REF!,MATCH($A694,#REF!,0),FALSE)</f>
        <v>#REF!</v>
      </c>
      <c r="U694" s="62" t="e">
        <f>HLOOKUP("Wake Capable",#REF!,MATCH($A694,#REF!,0),FALSE)</f>
        <v>#REF!</v>
      </c>
      <c r="V694" s="62" t="e">
        <f>HLOOKUP("Strap",#REF!,MATCH($A694,#REF!,0),FALSE)</f>
        <v>#REF!</v>
      </c>
      <c r="W694" s="62"/>
      <c r="X694" s="62"/>
      <c r="Y694" s="62"/>
      <c r="Z694" s="47"/>
      <c r="AA694" s="47" t="e">
        <f>HLOOKUP("Pad type",#REF!,MATCH($A694,#REF!,0),FALSE)</f>
        <v>#REF!</v>
      </c>
      <c r="AB694" s="63"/>
      <c r="AC694" s="63" t="e">
        <f>HLOOKUP("POR Pin State",#REF!,MATCH($A694,#REF!,0),FALSE)</f>
        <v>#REF!</v>
      </c>
      <c r="AD694" s="207"/>
      <c r="AE694" s="208"/>
      <c r="AF694" s="208"/>
      <c r="AG694" s="208"/>
      <c r="AH694" s="209"/>
      <c r="AI694" s="209"/>
      <c r="AJ694" s="210"/>
      <c r="AK694" s="210"/>
      <c r="AL694" s="210"/>
      <c r="AM694" s="210"/>
      <c r="AN694" s="210"/>
      <c r="AO694" s="210"/>
      <c r="AP694" s="210"/>
      <c r="AQ694" s="215" t="s">
        <v>1626</v>
      </c>
      <c r="AR694" s="105"/>
      <c r="AS694" s="105"/>
      <c r="AT694" s="105"/>
      <c r="AU694" s="105"/>
      <c r="AV694" s="105"/>
      <c r="AW694" s="105"/>
      <c r="AX694" s="105"/>
      <c r="AY694" s="105"/>
      <c r="AZ694" s="105"/>
      <c r="BA694" s="105"/>
      <c r="BB694" s="218"/>
      <c r="BC694" s="105"/>
      <c r="BD694" s="250"/>
      <c r="BE694" s="252" t="s">
        <v>1627</v>
      </c>
      <c r="BF694" s="147" t="e">
        <f>VLOOKUP($A694,#REF!,34,FALSE)</f>
        <v>#REF!</v>
      </c>
      <c r="BG694" s="148" t="e">
        <f>VLOOKUP($A694,#REF!,22,FALSE)</f>
        <v>#REF!</v>
      </c>
      <c r="BH694" s="149"/>
    </row>
    <row r="695" s="5" customFormat="1" ht="12.95" customHeight="1" spans="1:60">
      <c r="A695" s="48" t="s">
        <v>1628</v>
      </c>
      <c r="B695" s="38" t="e">
        <f>VLOOKUP($A695,#REF!,34,FALSE)</f>
        <v>#REF!</v>
      </c>
      <c r="C695" s="39" t="str">
        <f t="shared" si="185"/>
        <v>unused_DDR_XM1_B2A_CLK_N</v>
      </c>
      <c r="D695" s="40" t="e">
        <f>IF(LEN(VLOOKUP($A695,#REF!,8,FALSE)),LEFT(VLOOKUP($A695,#REF!,8,FALSE),LEN(VLOOKUP($A695,#REF!,8,FALSE))-2),"")</f>
        <v>#REF!</v>
      </c>
      <c r="E695" s="41" t="e">
        <f>IF(LEN(VLOOKUP($A695,#REF!,4,FALSE)),IF(INDEX(#REF!,MATCH($A695,#REF!,0),1),LEFT(VLOOKUP($A695,#REF!,4,FALSE),LEN(VLOOKUP($A695,#REF!,4,FALSE))-2),CONCATENATE(LEFT(VLOOKUP($A695,#REF!,4,FALSE),LEN(VLOOKUP($A695,#REF!,4,FALSE))-2),"*")),"")</f>
        <v>#REF!</v>
      </c>
      <c r="F695" s="42" t="e">
        <f>IF(LEN(VLOOKUP($A695,#REF!,5,FALSE)),IF(INDEX(#REF!,MATCH($A695,#REF!,0),2),LEFT(VLOOKUP($A695,#REF!,5,FALSE),LEN(VLOOKUP($A695,#REF!,5,FALSE))-2),CONCATENATE(LEFT(VLOOKUP($A695,#REF!,5,FALSE),LEN(VLOOKUP($A695,#REF!,5,FALSE))-2),"*")),"")</f>
        <v>#REF!</v>
      </c>
      <c r="G695" s="42" t="e">
        <f>IF(LEN(VLOOKUP($A695,#REF!,6,FALSE)),IF(INDEX(#REF!,MATCH($A695,#REF!,0),3),LEFT(VLOOKUP($A695,#REF!,6,FALSE),LEN(VLOOKUP($A695,#REF!,6,FALSE))-2),CONCATENATE(LEFT(VLOOKUP($A695,#REF!,6,FALSE),LEN(VLOOKUP($A695,#REF!,6,FALSE))-2),"*")),"")</f>
        <v>#REF!</v>
      </c>
      <c r="H695" s="43" t="e">
        <f>IF(LEN(VLOOKUP($A695,#REF!,7,FALSE)),IF(INDEX(#REF!,MATCH($A695,#REF!,0),4),LEFT(VLOOKUP($A695,#REF!,7,FALSE),LEN(VLOOKUP($A695,#REF!,7,FALSE))-2),CONCATENATE(LEFT(VLOOKUP($A695,#REF!,7,FALSE),LEN(VLOOKUP($A695,#REF!,7,FALSE))-2),"*")),"")</f>
        <v>#REF!</v>
      </c>
      <c r="I695" s="54" t="e">
        <f>IF(LEN(VLOOKUP($A695,#REF!,8,FALSE)),UPPER(RIGHT(VLOOKUP($A695,#REF!,8,FALSE),1)),"")</f>
        <v>#REF!</v>
      </c>
      <c r="J695" s="42" t="e">
        <f>IF(LEN(VLOOKUP($A695,#REF!,4,FALSE)),UPPER(RIGHT(VLOOKUP($A695,#REF!,4,FALSE),1)),"")</f>
        <v>#REF!</v>
      </c>
      <c r="K695" s="42" t="e">
        <f>IF(LEN(VLOOKUP($A695,#REF!,5,FALSE)),UPPER(RIGHT(VLOOKUP($A695,#REF!,5,FALSE),1)),"")</f>
        <v>#REF!</v>
      </c>
      <c r="L695" s="42" t="e">
        <f>IF(LEN(VLOOKUP($A695,#REF!,6,FALSE)),UPPER(RIGHT(VLOOKUP($A695,#REF!,6,FALSE),1)),"")</f>
        <v>#REF!</v>
      </c>
      <c r="M695" s="43" t="e">
        <f>IF(LEN(VLOOKUP($A695,#REF!,7,FALSE)),UPPER(RIGHT(VLOOKUP($A695,#REF!,7,FALSE),1)),"")</f>
        <v>#REF!</v>
      </c>
      <c r="N695" s="206"/>
      <c r="O695" s="206"/>
      <c r="P695" s="206"/>
      <c r="Q695" s="206"/>
      <c r="R695" s="206"/>
      <c r="S695" s="63" t="e">
        <f>HLOOKUP("Device Tree Pin Name",#REF!,MATCH($A695,#REF!,0),FALSE)</f>
        <v>#REF!</v>
      </c>
      <c r="T695" s="47" t="e">
        <f>HLOOKUP("power rail",#REF!,MATCH($A695,#REF!,0),FALSE)</f>
        <v>#REF!</v>
      </c>
      <c r="U695" s="62" t="e">
        <f>HLOOKUP("Wake Capable",#REF!,MATCH($A695,#REF!,0),FALSE)</f>
        <v>#REF!</v>
      </c>
      <c r="V695" s="62" t="e">
        <f>HLOOKUP("Strap",#REF!,MATCH($A695,#REF!,0),FALSE)</f>
        <v>#REF!</v>
      </c>
      <c r="W695" s="62"/>
      <c r="X695" s="62"/>
      <c r="Y695" s="62"/>
      <c r="Z695" s="47"/>
      <c r="AA695" s="47" t="e">
        <f>HLOOKUP("Pad type",#REF!,MATCH($A695,#REF!,0),FALSE)</f>
        <v>#REF!</v>
      </c>
      <c r="AB695" s="63"/>
      <c r="AC695" s="63" t="e">
        <f>HLOOKUP("POR Pin State",#REF!,MATCH($A695,#REF!,0),FALSE)</f>
        <v>#REF!</v>
      </c>
      <c r="AD695" s="207"/>
      <c r="AE695" s="208"/>
      <c r="AF695" s="208"/>
      <c r="AG695" s="208"/>
      <c r="AH695" s="209"/>
      <c r="AI695" s="209"/>
      <c r="AJ695" s="210"/>
      <c r="AK695" s="210"/>
      <c r="AL695" s="210"/>
      <c r="AM695" s="210"/>
      <c r="AN695" s="210"/>
      <c r="AO695" s="210"/>
      <c r="AP695" s="210"/>
      <c r="AQ695" s="215" t="s">
        <v>1628</v>
      </c>
      <c r="AR695" s="105"/>
      <c r="AS695" s="105"/>
      <c r="AT695" s="105"/>
      <c r="AU695" s="105"/>
      <c r="AV695" s="105"/>
      <c r="AW695" s="105"/>
      <c r="AX695" s="105"/>
      <c r="AY695" s="105"/>
      <c r="AZ695" s="105"/>
      <c r="BA695" s="105"/>
      <c r="BB695" s="218"/>
      <c r="BC695" s="105"/>
      <c r="BD695" s="250"/>
      <c r="BE695" s="252" t="s">
        <v>1629</v>
      </c>
      <c r="BF695" s="147" t="e">
        <f>VLOOKUP($A695,#REF!,34,FALSE)</f>
        <v>#REF!</v>
      </c>
      <c r="BG695" s="148" t="e">
        <f>VLOOKUP($A695,#REF!,22,FALSE)</f>
        <v>#REF!</v>
      </c>
      <c r="BH695" s="149"/>
    </row>
    <row r="696" s="5" customFormat="1" ht="12.95" customHeight="1" spans="1:60">
      <c r="A696" s="48" t="s">
        <v>1630</v>
      </c>
      <c r="B696" s="38" t="e">
        <f>VLOOKUP($A696,#REF!,34,FALSE)</f>
        <v>#REF!</v>
      </c>
      <c r="C696" s="39" t="str">
        <f t="shared" si="185"/>
        <v>unused_DDR_XM1_B2B_CLK_P</v>
      </c>
      <c r="D696" s="40" t="e">
        <f>IF(LEN(VLOOKUP($A696,#REF!,8,FALSE)),LEFT(VLOOKUP($A696,#REF!,8,FALSE),LEN(VLOOKUP($A696,#REF!,8,FALSE))-2),"")</f>
        <v>#REF!</v>
      </c>
      <c r="E696" s="41" t="e">
        <f>IF(LEN(VLOOKUP($A696,#REF!,4,FALSE)),IF(INDEX(#REF!,MATCH($A696,#REF!,0),1),LEFT(VLOOKUP($A696,#REF!,4,FALSE),LEN(VLOOKUP($A696,#REF!,4,FALSE))-2),CONCATENATE(LEFT(VLOOKUP($A696,#REF!,4,FALSE),LEN(VLOOKUP($A696,#REF!,4,FALSE))-2),"*")),"")</f>
        <v>#REF!</v>
      </c>
      <c r="F696" s="42" t="e">
        <f>IF(LEN(VLOOKUP($A696,#REF!,5,FALSE)),IF(INDEX(#REF!,MATCH($A696,#REF!,0),2),LEFT(VLOOKUP($A696,#REF!,5,FALSE),LEN(VLOOKUP($A696,#REF!,5,FALSE))-2),CONCATENATE(LEFT(VLOOKUP($A696,#REF!,5,FALSE),LEN(VLOOKUP($A696,#REF!,5,FALSE))-2),"*")),"")</f>
        <v>#REF!</v>
      </c>
      <c r="G696" s="42" t="e">
        <f>IF(LEN(VLOOKUP($A696,#REF!,6,FALSE)),IF(INDEX(#REF!,MATCH($A696,#REF!,0),3),LEFT(VLOOKUP($A696,#REF!,6,FALSE),LEN(VLOOKUP($A696,#REF!,6,FALSE))-2),CONCATENATE(LEFT(VLOOKUP($A696,#REF!,6,FALSE),LEN(VLOOKUP($A696,#REF!,6,FALSE))-2),"*")),"")</f>
        <v>#REF!</v>
      </c>
      <c r="H696" s="43" t="e">
        <f>IF(LEN(VLOOKUP($A696,#REF!,7,FALSE)),IF(INDEX(#REF!,MATCH($A696,#REF!,0),4),LEFT(VLOOKUP($A696,#REF!,7,FALSE),LEN(VLOOKUP($A696,#REF!,7,FALSE))-2),CONCATENATE(LEFT(VLOOKUP($A696,#REF!,7,FALSE),LEN(VLOOKUP($A696,#REF!,7,FALSE))-2),"*")),"")</f>
        <v>#REF!</v>
      </c>
      <c r="I696" s="54" t="e">
        <f>IF(LEN(VLOOKUP($A696,#REF!,8,FALSE)),UPPER(RIGHT(VLOOKUP($A696,#REF!,8,FALSE),1)),"")</f>
        <v>#REF!</v>
      </c>
      <c r="J696" s="42" t="e">
        <f>IF(LEN(VLOOKUP($A696,#REF!,4,FALSE)),UPPER(RIGHT(VLOOKUP($A696,#REF!,4,FALSE),1)),"")</f>
        <v>#REF!</v>
      </c>
      <c r="K696" s="42" t="e">
        <f>IF(LEN(VLOOKUP($A696,#REF!,5,FALSE)),UPPER(RIGHT(VLOOKUP($A696,#REF!,5,FALSE),1)),"")</f>
        <v>#REF!</v>
      </c>
      <c r="L696" s="42" t="e">
        <f>IF(LEN(VLOOKUP($A696,#REF!,6,FALSE)),UPPER(RIGHT(VLOOKUP($A696,#REF!,6,FALSE),1)),"")</f>
        <v>#REF!</v>
      </c>
      <c r="M696" s="43" t="e">
        <f>IF(LEN(VLOOKUP($A696,#REF!,7,FALSE)),UPPER(RIGHT(VLOOKUP($A696,#REF!,7,FALSE),1)),"")</f>
        <v>#REF!</v>
      </c>
      <c r="N696" s="206"/>
      <c r="O696" s="206"/>
      <c r="P696" s="206"/>
      <c r="Q696" s="206"/>
      <c r="R696" s="206"/>
      <c r="S696" s="63" t="e">
        <f>HLOOKUP("Device Tree Pin Name",#REF!,MATCH($A696,#REF!,0),FALSE)</f>
        <v>#REF!</v>
      </c>
      <c r="T696" s="47" t="e">
        <f>HLOOKUP("power rail",#REF!,MATCH($A696,#REF!,0),FALSE)</f>
        <v>#REF!</v>
      </c>
      <c r="U696" s="62" t="e">
        <f>HLOOKUP("Wake Capable",#REF!,MATCH($A696,#REF!,0),FALSE)</f>
        <v>#REF!</v>
      </c>
      <c r="V696" s="62" t="e">
        <f>HLOOKUP("Strap",#REF!,MATCH($A696,#REF!,0),FALSE)</f>
        <v>#REF!</v>
      </c>
      <c r="W696" s="62"/>
      <c r="X696" s="62"/>
      <c r="Y696" s="62"/>
      <c r="Z696" s="47"/>
      <c r="AA696" s="47" t="e">
        <f>HLOOKUP("Pad type",#REF!,MATCH($A696,#REF!,0),FALSE)</f>
        <v>#REF!</v>
      </c>
      <c r="AB696" s="63"/>
      <c r="AC696" s="63" t="e">
        <f>HLOOKUP("POR Pin State",#REF!,MATCH($A696,#REF!,0),FALSE)</f>
        <v>#REF!</v>
      </c>
      <c r="AD696" s="207"/>
      <c r="AE696" s="208"/>
      <c r="AF696" s="208"/>
      <c r="AG696" s="208"/>
      <c r="AH696" s="209"/>
      <c r="AI696" s="209"/>
      <c r="AJ696" s="210"/>
      <c r="AK696" s="210"/>
      <c r="AL696" s="210"/>
      <c r="AM696" s="210"/>
      <c r="AN696" s="210"/>
      <c r="AO696" s="210"/>
      <c r="AP696" s="210"/>
      <c r="AQ696" s="215" t="s">
        <v>1630</v>
      </c>
      <c r="AR696" s="105"/>
      <c r="AS696" s="105"/>
      <c r="AT696" s="105"/>
      <c r="AU696" s="105"/>
      <c r="AV696" s="105"/>
      <c r="AW696" s="105"/>
      <c r="AX696" s="105"/>
      <c r="AY696" s="105"/>
      <c r="AZ696" s="105"/>
      <c r="BA696" s="105"/>
      <c r="BB696" s="218"/>
      <c r="BC696" s="105"/>
      <c r="BD696" s="250"/>
      <c r="BE696" s="252" t="s">
        <v>1631</v>
      </c>
      <c r="BF696" s="147" t="e">
        <f>VLOOKUP($A696,#REF!,34,FALSE)</f>
        <v>#REF!</v>
      </c>
      <c r="BG696" s="148" t="e">
        <f>VLOOKUP($A696,#REF!,22,FALSE)</f>
        <v>#REF!</v>
      </c>
      <c r="BH696" s="149"/>
    </row>
    <row r="697" s="5" customFormat="1" ht="12.95" customHeight="1" spans="1:60">
      <c r="A697" s="48" t="s">
        <v>1632</v>
      </c>
      <c r="B697" s="38" t="e">
        <f>VLOOKUP($A697,#REF!,34,FALSE)</f>
        <v>#REF!</v>
      </c>
      <c r="C697" s="39" t="str">
        <f t="shared" si="185"/>
        <v>unused_DDR_XM1_B2B_CLK_N</v>
      </c>
      <c r="D697" s="40" t="e">
        <f>IF(LEN(VLOOKUP($A697,#REF!,8,FALSE)),LEFT(VLOOKUP($A697,#REF!,8,FALSE),LEN(VLOOKUP($A697,#REF!,8,FALSE))-2),"")</f>
        <v>#REF!</v>
      </c>
      <c r="E697" s="41" t="e">
        <f>IF(LEN(VLOOKUP($A697,#REF!,4,FALSE)),IF(INDEX(#REF!,MATCH($A697,#REF!,0),1),LEFT(VLOOKUP($A697,#REF!,4,FALSE),LEN(VLOOKUP($A697,#REF!,4,FALSE))-2),CONCATENATE(LEFT(VLOOKUP($A697,#REF!,4,FALSE),LEN(VLOOKUP($A697,#REF!,4,FALSE))-2),"*")),"")</f>
        <v>#REF!</v>
      </c>
      <c r="F697" s="42" t="e">
        <f>IF(LEN(VLOOKUP($A697,#REF!,5,FALSE)),IF(INDEX(#REF!,MATCH($A697,#REF!,0),2),LEFT(VLOOKUP($A697,#REF!,5,FALSE),LEN(VLOOKUP($A697,#REF!,5,FALSE))-2),CONCATENATE(LEFT(VLOOKUP($A697,#REF!,5,FALSE),LEN(VLOOKUP($A697,#REF!,5,FALSE))-2),"*")),"")</f>
        <v>#REF!</v>
      </c>
      <c r="G697" s="42" t="e">
        <f>IF(LEN(VLOOKUP($A697,#REF!,6,FALSE)),IF(INDEX(#REF!,MATCH($A697,#REF!,0),3),LEFT(VLOOKUP($A697,#REF!,6,FALSE),LEN(VLOOKUP($A697,#REF!,6,FALSE))-2),CONCATENATE(LEFT(VLOOKUP($A697,#REF!,6,FALSE),LEN(VLOOKUP($A697,#REF!,6,FALSE))-2),"*")),"")</f>
        <v>#REF!</v>
      </c>
      <c r="H697" s="43" t="e">
        <f>IF(LEN(VLOOKUP($A697,#REF!,7,FALSE)),IF(INDEX(#REF!,MATCH($A697,#REF!,0),4),LEFT(VLOOKUP($A697,#REF!,7,FALSE),LEN(VLOOKUP($A697,#REF!,7,FALSE))-2),CONCATENATE(LEFT(VLOOKUP($A697,#REF!,7,FALSE),LEN(VLOOKUP($A697,#REF!,7,FALSE))-2),"*")),"")</f>
        <v>#REF!</v>
      </c>
      <c r="I697" s="54" t="e">
        <f>IF(LEN(VLOOKUP($A697,#REF!,8,FALSE)),UPPER(RIGHT(VLOOKUP($A697,#REF!,8,FALSE),1)),"")</f>
        <v>#REF!</v>
      </c>
      <c r="J697" s="42" t="e">
        <f>IF(LEN(VLOOKUP($A697,#REF!,4,FALSE)),UPPER(RIGHT(VLOOKUP($A697,#REF!,4,FALSE),1)),"")</f>
        <v>#REF!</v>
      </c>
      <c r="K697" s="42" t="e">
        <f>IF(LEN(VLOOKUP($A697,#REF!,5,FALSE)),UPPER(RIGHT(VLOOKUP($A697,#REF!,5,FALSE),1)),"")</f>
        <v>#REF!</v>
      </c>
      <c r="L697" s="42" t="e">
        <f>IF(LEN(VLOOKUP($A697,#REF!,6,FALSE)),UPPER(RIGHT(VLOOKUP($A697,#REF!,6,FALSE),1)),"")</f>
        <v>#REF!</v>
      </c>
      <c r="M697" s="43" t="e">
        <f>IF(LEN(VLOOKUP($A697,#REF!,7,FALSE)),UPPER(RIGHT(VLOOKUP($A697,#REF!,7,FALSE),1)),"")</f>
        <v>#REF!</v>
      </c>
      <c r="N697" s="206"/>
      <c r="O697" s="206"/>
      <c r="P697" s="206"/>
      <c r="Q697" s="206"/>
      <c r="R697" s="206"/>
      <c r="S697" s="63" t="e">
        <f>HLOOKUP("Device Tree Pin Name",#REF!,MATCH($A697,#REF!,0),FALSE)</f>
        <v>#REF!</v>
      </c>
      <c r="T697" s="47" t="e">
        <f>HLOOKUP("power rail",#REF!,MATCH($A697,#REF!,0),FALSE)</f>
        <v>#REF!</v>
      </c>
      <c r="U697" s="62" t="e">
        <f>HLOOKUP("Wake Capable",#REF!,MATCH($A697,#REF!,0),FALSE)</f>
        <v>#REF!</v>
      </c>
      <c r="V697" s="62" t="e">
        <f>HLOOKUP("Strap",#REF!,MATCH($A697,#REF!,0),FALSE)</f>
        <v>#REF!</v>
      </c>
      <c r="W697" s="62"/>
      <c r="X697" s="62"/>
      <c r="Y697" s="62"/>
      <c r="Z697" s="47"/>
      <c r="AA697" s="47" t="e">
        <f>HLOOKUP("Pad type",#REF!,MATCH($A697,#REF!,0),FALSE)</f>
        <v>#REF!</v>
      </c>
      <c r="AB697" s="63"/>
      <c r="AC697" s="63" t="e">
        <f>HLOOKUP("POR Pin State",#REF!,MATCH($A697,#REF!,0),FALSE)</f>
        <v>#REF!</v>
      </c>
      <c r="AD697" s="207"/>
      <c r="AE697" s="208"/>
      <c r="AF697" s="208"/>
      <c r="AG697" s="208"/>
      <c r="AH697" s="209"/>
      <c r="AI697" s="209"/>
      <c r="AJ697" s="210"/>
      <c r="AK697" s="210"/>
      <c r="AL697" s="210"/>
      <c r="AM697" s="210"/>
      <c r="AN697" s="210"/>
      <c r="AO697" s="210"/>
      <c r="AP697" s="210"/>
      <c r="AQ697" s="215" t="s">
        <v>1632</v>
      </c>
      <c r="AR697" s="105"/>
      <c r="AS697" s="105"/>
      <c r="AT697" s="105"/>
      <c r="AU697" s="105"/>
      <c r="AV697" s="105"/>
      <c r="AW697" s="105"/>
      <c r="AX697" s="105"/>
      <c r="AY697" s="105"/>
      <c r="AZ697" s="105"/>
      <c r="BA697" s="105"/>
      <c r="BB697" s="218"/>
      <c r="BC697" s="105"/>
      <c r="BD697" s="250"/>
      <c r="BE697" s="252" t="s">
        <v>1633</v>
      </c>
      <c r="BF697" s="147" t="e">
        <f>VLOOKUP($A697,#REF!,34,FALSE)</f>
        <v>#REF!</v>
      </c>
      <c r="BG697" s="148" t="e">
        <f>VLOOKUP($A697,#REF!,22,FALSE)</f>
        <v>#REF!</v>
      </c>
      <c r="BH697" s="149"/>
    </row>
    <row r="698" s="5" customFormat="1" ht="12.95" customHeight="1" spans="1:60">
      <c r="A698" s="48" t="s">
        <v>1634</v>
      </c>
      <c r="B698" s="38" t="e">
        <f>VLOOKUP($A698,#REF!,34,FALSE)</f>
        <v>#REF!</v>
      </c>
      <c r="C698" s="39" t="str">
        <f t="shared" ref="C698:C708" si="186">CONCATENATE("unused_",A698)</f>
        <v>unused_DDR_XM1_B3D0</v>
      </c>
      <c r="D698" s="40" t="e">
        <f>IF(LEN(VLOOKUP($A698,#REF!,8,FALSE)),LEFT(VLOOKUP($A698,#REF!,8,FALSE),LEN(VLOOKUP($A698,#REF!,8,FALSE))-2),"")</f>
        <v>#REF!</v>
      </c>
      <c r="E698" s="41" t="e">
        <f>IF(LEN(VLOOKUP($A698,#REF!,4,FALSE)),IF(INDEX(#REF!,MATCH($A698,#REF!,0),1),LEFT(VLOOKUP($A698,#REF!,4,FALSE),LEN(VLOOKUP($A698,#REF!,4,FALSE))-2),CONCATENATE(LEFT(VLOOKUP($A698,#REF!,4,FALSE),LEN(VLOOKUP($A698,#REF!,4,FALSE))-2),"*")),"")</f>
        <v>#REF!</v>
      </c>
      <c r="F698" s="42" t="e">
        <f>IF(LEN(VLOOKUP($A698,#REF!,5,FALSE)),IF(INDEX(#REF!,MATCH($A698,#REF!,0),2),LEFT(VLOOKUP($A698,#REF!,5,FALSE),LEN(VLOOKUP($A698,#REF!,5,FALSE))-2),CONCATENATE(LEFT(VLOOKUP($A698,#REF!,5,FALSE),LEN(VLOOKUP($A698,#REF!,5,FALSE))-2),"*")),"")</f>
        <v>#REF!</v>
      </c>
      <c r="G698" s="42" t="e">
        <f>IF(LEN(VLOOKUP($A698,#REF!,6,FALSE)),IF(INDEX(#REF!,MATCH($A698,#REF!,0),3),LEFT(VLOOKUP($A698,#REF!,6,FALSE),LEN(VLOOKUP($A698,#REF!,6,FALSE))-2),CONCATENATE(LEFT(VLOOKUP($A698,#REF!,6,FALSE),LEN(VLOOKUP($A698,#REF!,6,FALSE))-2),"*")),"")</f>
        <v>#REF!</v>
      </c>
      <c r="H698" s="43" t="e">
        <f>IF(LEN(VLOOKUP($A698,#REF!,7,FALSE)),IF(INDEX(#REF!,MATCH($A698,#REF!,0),4),LEFT(VLOOKUP($A698,#REF!,7,FALSE),LEN(VLOOKUP($A698,#REF!,7,FALSE))-2),CONCATENATE(LEFT(VLOOKUP($A698,#REF!,7,FALSE),LEN(VLOOKUP($A698,#REF!,7,FALSE))-2),"*")),"")</f>
        <v>#REF!</v>
      </c>
      <c r="I698" s="54" t="e">
        <f>IF(LEN(VLOOKUP($A698,#REF!,8,FALSE)),UPPER(RIGHT(VLOOKUP($A698,#REF!,8,FALSE),1)),"")</f>
        <v>#REF!</v>
      </c>
      <c r="J698" s="42" t="e">
        <f>IF(LEN(VLOOKUP($A698,#REF!,4,FALSE)),UPPER(RIGHT(VLOOKUP($A698,#REF!,4,FALSE),1)),"")</f>
        <v>#REF!</v>
      </c>
      <c r="K698" s="42" t="e">
        <f>IF(LEN(VLOOKUP($A698,#REF!,5,FALSE)),UPPER(RIGHT(VLOOKUP($A698,#REF!,5,FALSE),1)),"")</f>
        <v>#REF!</v>
      </c>
      <c r="L698" s="42" t="e">
        <f>IF(LEN(VLOOKUP($A698,#REF!,6,FALSE)),UPPER(RIGHT(VLOOKUP($A698,#REF!,6,FALSE),1)),"")</f>
        <v>#REF!</v>
      </c>
      <c r="M698" s="43" t="e">
        <f>IF(LEN(VLOOKUP($A698,#REF!,7,FALSE)),UPPER(RIGHT(VLOOKUP($A698,#REF!,7,FALSE),1)),"")</f>
        <v>#REF!</v>
      </c>
      <c r="N698" s="206"/>
      <c r="O698" s="206"/>
      <c r="P698" s="206"/>
      <c r="Q698" s="206"/>
      <c r="R698" s="206"/>
      <c r="S698" s="63" t="e">
        <f>HLOOKUP("Device Tree Pin Name",#REF!,MATCH($A698,#REF!,0),FALSE)</f>
        <v>#REF!</v>
      </c>
      <c r="T698" s="47" t="e">
        <f>HLOOKUP("power rail",#REF!,MATCH($A698,#REF!,0),FALSE)</f>
        <v>#REF!</v>
      </c>
      <c r="U698" s="62" t="e">
        <f>HLOOKUP("Wake Capable",#REF!,MATCH($A698,#REF!,0),FALSE)</f>
        <v>#REF!</v>
      </c>
      <c r="V698" s="62" t="e">
        <f>HLOOKUP("Strap",#REF!,MATCH($A698,#REF!,0),FALSE)</f>
        <v>#REF!</v>
      </c>
      <c r="W698" s="62"/>
      <c r="X698" s="62"/>
      <c r="Y698" s="62"/>
      <c r="Z698" s="47"/>
      <c r="AA698" s="47" t="e">
        <f>HLOOKUP("Pad type",#REF!,MATCH($A698,#REF!,0),FALSE)</f>
        <v>#REF!</v>
      </c>
      <c r="AB698" s="63"/>
      <c r="AC698" s="63" t="e">
        <f>HLOOKUP("POR Pin State",#REF!,MATCH($A698,#REF!,0),FALSE)</f>
        <v>#REF!</v>
      </c>
      <c r="AD698" s="207"/>
      <c r="AE698" s="208"/>
      <c r="AF698" s="208"/>
      <c r="AG698" s="208"/>
      <c r="AH698" s="209"/>
      <c r="AI698" s="209"/>
      <c r="AJ698" s="210"/>
      <c r="AK698" s="210"/>
      <c r="AL698" s="210"/>
      <c r="AM698" s="210"/>
      <c r="AN698" s="210"/>
      <c r="AO698" s="210"/>
      <c r="AP698" s="210"/>
      <c r="AQ698" s="215" t="s">
        <v>1635</v>
      </c>
      <c r="AR698" s="105"/>
      <c r="AS698" s="105"/>
      <c r="AT698" s="105"/>
      <c r="AU698" s="105"/>
      <c r="AV698" s="105"/>
      <c r="AW698" s="105"/>
      <c r="AX698" s="105"/>
      <c r="AY698" s="105"/>
      <c r="AZ698" s="105"/>
      <c r="BA698" s="105"/>
      <c r="BB698" s="218"/>
      <c r="BC698" s="105"/>
      <c r="BD698" s="250"/>
      <c r="BE698" s="252" t="s">
        <v>1636</v>
      </c>
      <c r="BF698" s="147" t="e">
        <f>VLOOKUP($A698,#REF!,34,FALSE)</f>
        <v>#REF!</v>
      </c>
      <c r="BG698" s="148" t="e">
        <f>VLOOKUP($A698,#REF!,22,FALSE)</f>
        <v>#REF!</v>
      </c>
      <c r="BH698" s="149"/>
    </row>
    <row r="699" s="5" customFormat="1" ht="12.95" customHeight="1" spans="1:60">
      <c r="A699" s="48" t="s">
        <v>1637</v>
      </c>
      <c r="B699" s="38" t="e">
        <f>VLOOKUP($A699,#REF!,34,FALSE)</f>
        <v>#REF!</v>
      </c>
      <c r="C699" s="39" t="str">
        <f t="shared" si="186"/>
        <v>unused_DDR_XM1_B3D1</v>
      </c>
      <c r="D699" s="40" t="e">
        <f>IF(LEN(VLOOKUP($A699,#REF!,8,FALSE)),LEFT(VLOOKUP($A699,#REF!,8,FALSE),LEN(VLOOKUP($A699,#REF!,8,FALSE))-2),"")</f>
        <v>#REF!</v>
      </c>
      <c r="E699" s="41" t="e">
        <f>IF(LEN(VLOOKUP($A699,#REF!,4,FALSE)),IF(INDEX(#REF!,MATCH($A699,#REF!,0),1),LEFT(VLOOKUP($A699,#REF!,4,FALSE),LEN(VLOOKUP($A699,#REF!,4,FALSE))-2),CONCATENATE(LEFT(VLOOKUP($A699,#REF!,4,FALSE),LEN(VLOOKUP($A699,#REF!,4,FALSE))-2),"*")),"")</f>
        <v>#REF!</v>
      </c>
      <c r="F699" s="42" t="e">
        <f>IF(LEN(VLOOKUP($A699,#REF!,5,FALSE)),IF(INDEX(#REF!,MATCH($A699,#REF!,0),2),LEFT(VLOOKUP($A699,#REF!,5,FALSE),LEN(VLOOKUP($A699,#REF!,5,FALSE))-2),CONCATENATE(LEFT(VLOOKUP($A699,#REF!,5,FALSE),LEN(VLOOKUP($A699,#REF!,5,FALSE))-2),"*")),"")</f>
        <v>#REF!</v>
      </c>
      <c r="G699" s="42" t="e">
        <f>IF(LEN(VLOOKUP($A699,#REF!,6,FALSE)),IF(INDEX(#REF!,MATCH($A699,#REF!,0),3),LEFT(VLOOKUP($A699,#REF!,6,FALSE),LEN(VLOOKUP($A699,#REF!,6,FALSE))-2),CONCATENATE(LEFT(VLOOKUP($A699,#REF!,6,FALSE),LEN(VLOOKUP($A699,#REF!,6,FALSE))-2),"*")),"")</f>
        <v>#REF!</v>
      </c>
      <c r="H699" s="43" t="e">
        <f>IF(LEN(VLOOKUP($A699,#REF!,7,FALSE)),IF(INDEX(#REF!,MATCH($A699,#REF!,0),4),LEFT(VLOOKUP($A699,#REF!,7,FALSE),LEN(VLOOKUP($A699,#REF!,7,FALSE))-2),CONCATENATE(LEFT(VLOOKUP($A699,#REF!,7,FALSE),LEN(VLOOKUP($A699,#REF!,7,FALSE))-2),"*")),"")</f>
        <v>#REF!</v>
      </c>
      <c r="I699" s="54" t="e">
        <f>IF(LEN(VLOOKUP($A699,#REF!,8,FALSE)),UPPER(RIGHT(VLOOKUP($A699,#REF!,8,FALSE),1)),"")</f>
        <v>#REF!</v>
      </c>
      <c r="J699" s="42" t="e">
        <f>IF(LEN(VLOOKUP($A699,#REF!,4,FALSE)),UPPER(RIGHT(VLOOKUP($A699,#REF!,4,FALSE),1)),"")</f>
        <v>#REF!</v>
      </c>
      <c r="K699" s="42" t="e">
        <f>IF(LEN(VLOOKUP($A699,#REF!,5,FALSE)),UPPER(RIGHT(VLOOKUP($A699,#REF!,5,FALSE),1)),"")</f>
        <v>#REF!</v>
      </c>
      <c r="L699" s="42" t="e">
        <f>IF(LEN(VLOOKUP($A699,#REF!,6,FALSE)),UPPER(RIGHT(VLOOKUP($A699,#REF!,6,FALSE),1)),"")</f>
        <v>#REF!</v>
      </c>
      <c r="M699" s="43" t="e">
        <f>IF(LEN(VLOOKUP($A699,#REF!,7,FALSE)),UPPER(RIGHT(VLOOKUP($A699,#REF!,7,FALSE),1)),"")</f>
        <v>#REF!</v>
      </c>
      <c r="N699" s="206"/>
      <c r="O699" s="206"/>
      <c r="P699" s="206"/>
      <c r="Q699" s="206"/>
      <c r="R699" s="206"/>
      <c r="S699" s="63" t="e">
        <f>HLOOKUP("Device Tree Pin Name",#REF!,MATCH($A699,#REF!,0),FALSE)</f>
        <v>#REF!</v>
      </c>
      <c r="T699" s="47" t="e">
        <f>HLOOKUP("power rail",#REF!,MATCH($A699,#REF!,0),FALSE)</f>
        <v>#REF!</v>
      </c>
      <c r="U699" s="62" t="e">
        <f>HLOOKUP("Wake Capable",#REF!,MATCH($A699,#REF!,0),FALSE)</f>
        <v>#REF!</v>
      </c>
      <c r="V699" s="62" t="e">
        <f>HLOOKUP("Strap",#REF!,MATCH($A699,#REF!,0),FALSE)</f>
        <v>#REF!</v>
      </c>
      <c r="W699" s="62"/>
      <c r="X699" s="62"/>
      <c r="Y699" s="62"/>
      <c r="Z699" s="47"/>
      <c r="AA699" s="47" t="e">
        <f>HLOOKUP("Pad type",#REF!,MATCH($A699,#REF!,0),FALSE)</f>
        <v>#REF!</v>
      </c>
      <c r="AB699" s="63"/>
      <c r="AC699" s="63" t="e">
        <f>HLOOKUP("POR Pin State",#REF!,MATCH($A699,#REF!,0),FALSE)</f>
        <v>#REF!</v>
      </c>
      <c r="AD699" s="207"/>
      <c r="AE699" s="208"/>
      <c r="AF699" s="208"/>
      <c r="AG699" s="208"/>
      <c r="AH699" s="209"/>
      <c r="AI699" s="209"/>
      <c r="AJ699" s="210"/>
      <c r="AK699" s="210"/>
      <c r="AL699" s="210"/>
      <c r="AM699" s="210"/>
      <c r="AN699" s="210"/>
      <c r="AO699" s="210"/>
      <c r="AP699" s="210"/>
      <c r="AQ699" s="215" t="s">
        <v>1638</v>
      </c>
      <c r="AR699" s="105"/>
      <c r="AS699" s="105"/>
      <c r="AT699" s="105"/>
      <c r="AU699" s="105"/>
      <c r="AV699" s="105"/>
      <c r="AW699" s="105"/>
      <c r="AX699" s="105"/>
      <c r="AY699" s="105"/>
      <c r="AZ699" s="105"/>
      <c r="BA699" s="105"/>
      <c r="BB699" s="218"/>
      <c r="BC699" s="105"/>
      <c r="BD699" s="250"/>
      <c r="BE699" s="252" t="s">
        <v>1639</v>
      </c>
      <c r="BF699" s="147" t="e">
        <f>VLOOKUP($A699,#REF!,34,FALSE)</f>
        <v>#REF!</v>
      </c>
      <c r="BG699" s="148" t="e">
        <f>VLOOKUP($A699,#REF!,22,FALSE)</f>
        <v>#REF!</v>
      </c>
      <c r="BH699" s="149"/>
    </row>
    <row r="700" s="5" customFormat="1" ht="12.95" customHeight="1" spans="1:60">
      <c r="A700" s="48" t="s">
        <v>1640</v>
      </c>
      <c r="B700" s="38" t="e">
        <f>VLOOKUP($A700,#REF!,34,FALSE)</f>
        <v>#REF!</v>
      </c>
      <c r="C700" s="39" t="str">
        <f t="shared" si="186"/>
        <v>unused_DDR_XM1_B3D2</v>
      </c>
      <c r="D700" s="40" t="e">
        <f>IF(LEN(VLOOKUP($A700,#REF!,8,FALSE)),LEFT(VLOOKUP($A700,#REF!,8,FALSE),LEN(VLOOKUP($A700,#REF!,8,FALSE))-2),"")</f>
        <v>#REF!</v>
      </c>
      <c r="E700" s="41" t="e">
        <f>IF(LEN(VLOOKUP($A700,#REF!,4,FALSE)),IF(INDEX(#REF!,MATCH($A700,#REF!,0),1),LEFT(VLOOKUP($A700,#REF!,4,FALSE),LEN(VLOOKUP($A700,#REF!,4,FALSE))-2),CONCATENATE(LEFT(VLOOKUP($A700,#REF!,4,FALSE),LEN(VLOOKUP($A700,#REF!,4,FALSE))-2),"*")),"")</f>
        <v>#REF!</v>
      </c>
      <c r="F700" s="42" t="e">
        <f>IF(LEN(VLOOKUP($A700,#REF!,5,FALSE)),IF(INDEX(#REF!,MATCH($A700,#REF!,0),2),LEFT(VLOOKUP($A700,#REF!,5,FALSE),LEN(VLOOKUP($A700,#REF!,5,FALSE))-2),CONCATENATE(LEFT(VLOOKUP($A700,#REF!,5,FALSE),LEN(VLOOKUP($A700,#REF!,5,FALSE))-2),"*")),"")</f>
        <v>#REF!</v>
      </c>
      <c r="G700" s="42" t="e">
        <f>IF(LEN(VLOOKUP($A700,#REF!,6,FALSE)),IF(INDEX(#REF!,MATCH($A700,#REF!,0),3),LEFT(VLOOKUP($A700,#REF!,6,FALSE),LEN(VLOOKUP($A700,#REF!,6,FALSE))-2),CONCATENATE(LEFT(VLOOKUP($A700,#REF!,6,FALSE),LEN(VLOOKUP($A700,#REF!,6,FALSE))-2),"*")),"")</f>
        <v>#REF!</v>
      </c>
      <c r="H700" s="43" t="e">
        <f>IF(LEN(VLOOKUP($A700,#REF!,7,FALSE)),IF(INDEX(#REF!,MATCH($A700,#REF!,0),4),LEFT(VLOOKUP($A700,#REF!,7,FALSE),LEN(VLOOKUP($A700,#REF!,7,FALSE))-2),CONCATENATE(LEFT(VLOOKUP($A700,#REF!,7,FALSE),LEN(VLOOKUP($A700,#REF!,7,FALSE))-2),"*")),"")</f>
        <v>#REF!</v>
      </c>
      <c r="I700" s="54" t="e">
        <f>IF(LEN(VLOOKUP($A700,#REF!,8,FALSE)),UPPER(RIGHT(VLOOKUP($A700,#REF!,8,FALSE),1)),"")</f>
        <v>#REF!</v>
      </c>
      <c r="J700" s="42" t="e">
        <f>IF(LEN(VLOOKUP($A700,#REF!,4,FALSE)),UPPER(RIGHT(VLOOKUP($A700,#REF!,4,FALSE),1)),"")</f>
        <v>#REF!</v>
      </c>
      <c r="K700" s="42" t="e">
        <f>IF(LEN(VLOOKUP($A700,#REF!,5,FALSE)),UPPER(RIGHT(VLOOKUP($A700,#REF!,5,FALSE),1)),"")</f>
        <v>#REF!</v>
      </c>
      <c r="L700" s="42" t="e">
        <f>IF(LEN(VLOOKUP($A700,#REF!,6,FALSE)),UPPER(RIGHT(VLOOKUP($A700,#REF!,6,FALSE),1)),"")</f>
        <v>#REF!</v>
      </c>
      <c r="M700" s="43" t="e">
        <f>IF(LEN(VLOOKUP($A700,#REF!,7,FALSE)),UPPER(RIGHT(VLOOKUP($A700,#REF!,7,FALSE),1)),"")</f>
        <v>#REF!</v>
      </c>
      <c r="N700" s="206"/>
      <c r="O700" s="206"/>
      <c r="P700" s="206"/>
      <c r="Q700" s="206"/>
      <c r="R700" s="206"/>
      <c r="S700" s="63" t="e">
        <f>HLOOKUP("Device Tree Pin Name",#REF!,MATCH($A700,#REF!,0),FALSE)</f>
        <v>#REF!</v>
      </c>
      <c r="T700" s="47" t="e">
        <f>HLOOKUP("power rail",#REF!,MATCH($A700,#REF!,0),FALSE)</f>
        <v>#REF!</v>
      </c>
      <c r="U700" s="62" t="e">
        <f>HLOOKUP("Wake Capable",#REF!,MATCH($A700,#REF!,0),FALSE)</f>
        <v>#REF!</v>
      </c>
      <c r="V700" s="62" t="e">
        <f>HLOOKUP("Strap",#REF!,MATCH($A700,#REF!,0),FALSE)</f>
        <v>#REF!</v>
      </c>
      <c r="W700" s="62"/>
      <c r="X700" s="62"/>
      <c r="Y700" s="62"/>
      <c r="Z700" s="47"/>
      <c r="AA700" s="47" t="e">
        <f>HLOOKUP("Pad type",#REF!,MATCH($A700,#REF!,0),FALSE)</f>
        <v>#REF!</v>
      </c>
      <c r="AB700" s="63"/>
      <c r="AC700" s="63" t="e">
        <f>HLOOKUP("POR Pin State",#REF!,MATCH($A700,#REF!,0),FALSE)</f>
        <v>#REF!</v>
      </c>
      <c r="AD700" s="207"/>
      <c r="AE700" s="208"/>
      <c r="AF700" s="208"/>
      <c r="AG700" s="208"/>
      <c r="AH700" s="209"/>
      <c r="AI700" s="209"/>
      <c r="AJ700" s="210"/>
      <c r="AK700" s="210"/>
      <c r="AL700" s="210"/>
      <c r="AM700" s="210"/>
      <c r="AN700" s="210"/>
      <c r="AO700" s="210"/>
      <c r="AP700" s="210"/>
      <c r="AQ700" s="215" t="s">
        <v>1641</v>
      </c>
      <c r="AR700" s="105"/>
      <c r="AS700" s="105"/>
      <c r="AT700" s="105"/>
      <c r="AU700" s="105"/>
      <c r="AV700" s="105"/>
      <c r="AW700" s="105"/>
      <c r="AX700" s="105"/>
      <c r="AY700" s="105"/>
      <c r="AZ700" s="105"/>
      <c r="BA700" s="105"/>
      <c r="BB700" s="218"/>
      <c r="BC700" s="105"/>
      <c r="BD700" s="250"/>
      <c r="BE700" s="252" t="s">
        <v>1642</v>
      </c>
      <c r="BF700" s="147" t="e">
        <f>VLOOKUP($A700,#REF!,34,FALSE)</f>
        <v>#REF!</v>
      </c>
      <c r="BG700" s="148" t="e">
        <f>VLOOKUP($A700,#REF!,22,FALSE)</f>
        <v>#REF!</v>
      </c>
      <c r="BH700" s="149"/>
    </row>
    <row r="701" s="5" customFormat="1" ht="12.95" customHeight="1" spans="1:60">
      <c r="A701" s="48" t="s">
        <v>1643</v>
      </c>
      <c r="B701" s="38" t="e">
        <f>VLOOKUP($A701,#REF!,34,FALSE)</f>
        <v>#REF!</v>
      </c>
      <c r="C701" s="39" t="str">
        <f t="shared" si="186"/>
        <v>unused_DDR_XM1_B3D3</v>
      </c>
      <c r="D701" s="40" t="e">
        <f>IF(LEN(VLOOKUP($A701,#REF!,8,FALSE)),LEFT(VLOOKUP($A701,#REF!,8,FALSE),LEN(VLOOKUP($A701,#REF!,8,FALSE))-2),"")</f>
        <v>#REF!</v>
      </c>
      <c r="E701" s="41" t="e">
        <f>IF(LEN(VLOOKUP($A701,#REF!,4,FALSE)),IF(INDEX(#REF!,MATCH($A701,#REF!,0),1),LEFT(VLOOKUP($A701,#REF!,4,FALSE),LEN(VLOOKUP($A701,#REF!,4,FALSE))-2),CONCATENATE(LEFT(VLOOKUP($A701,#REF!,4,FALSE),LEN(VLOOKUP($A701,#REF!,4,FALSE))-2),"*")),"")</f>
        <v>#REF!</v>
      </c>
      <c r="F701" s="42" t="e">
        <f>IF(LEN(VLOOKUP($A701,#REF!,5,FALSE)),IF(INDEX(#REF!,MATCH($A701,#REF!,0),2),LEFT(VLOOKUP($A701,#REF!,5,FALSE),LEN(VLOOKUP($A701,#REF!,5,FALSE))-2),CONCATENATE(LEFT(VLOOKUP($A701,#REF!,5,FALSE),LEN(VLOOKUP($A701,#REF!,5,FALSE))-2),"*")),"")</f>
        <v>#REF!</v>
      </c>
      <c r="G701" s="42" t="e">
        <f>IF(LEN(VLOOKUP($A701,#REF!,6,FALSE)),IF(INDEX(#REF!,MATCH($A701,#REF!,0),3),LEFT(VLOOKUP($A701,#REF!,6,FALSE),LEN(VLOOKUP($A701,#REF!,6,FALSE))-2),CONCATENATE(LEFT(VLOOKUP($A701,#REF!,6,FALSE),LEN(VLOOKUP($A701,#REF!,6,FALSE))-2),"*")),"")</f>
        <v>#REF!</v>
      </c>
      <c r="H701" s="43" t="e">
        <f>IF(LEN(VLOOKUP($A701,#REF!,7,FALSE)),IF(INDEX(#REF!,MATCH($A701,#REF!,0),4),LEFT(VLOOKUP($A701,#REF!,7,FALSE),LEN(VLOOKUP($A701,#REF!,7,FALSE))-2),CONCATENATE(LEFT(VLOOKUP($A701,#REF!,7,FALSE),LEN(VLOOKUP($A701,#REF!,7,FALSE))-2),"*")),"")</f>
        <v>#REF!</v>
      </c>
      <c r="I701" s="54" t="e">
        <f>IF(LEN(VLOOKUP($A701,#REF!,8,FALSE)),UPPER(RIGHT(VLOOKUP($A701,#REF!,8,FALSE),1)),"")</f>
        <v>#REF!</v>
      </c>
      <c r="J701" s="42" t="e">
        <f>IF(LEN(VLOOKUP($A701,#REF!,4,FALSE)),UPPER(RIGHT(VLOOKUP($A701,#REF!,4,FALSE),1)),"")</f>
        <v>#REF!</v>
      </c>
      <c r="K701" s="42" t="e">
        <f>IF(LEN(VLOOKUP($A701,#REF!,5,FALSE)),UPPER(RIGHT(VLOOKUP($A701,#REF!,5,FALSE),1)),"")</f>
        <v>#REF!</v>
      </c>
      <c r="L701" s="42" t="e">
        <f>IF(LEN(VLOOKUP($A701,#REF!,6,FALSE)),UPPER(RIGHT(VLOOKUP($A701,#REF!,6,FALSE),1)),"")</f>
        <v>#REF!</v>
      </c>
      <c r="M701" s="43" t="e">
        <f>IF(LEN(VLOOKUP($A701,#REF!,7,FALSE)),UPPER(RIGHT(VLOOKUP($A701,#REF!,7,FALSE),1)),"")</f>
        <v>#REF!</v>
      </c>
      <c r="N701" s="206"/>
      <c r="O701" s="206"/>
      <c r="P701" s="206"/>
      <c r="Q701" s="206"/>
      <c r="R701" s="206"/>
      <c r="S701" s="63" t="e">
        <f>HLOOKUP("Device Tree Pin Name",#REF!,MATCH($A701,#REF!,0),FALSE)</f>
        <v>#REF!</v>
      </c>
      <c r="T701" s="47" t="e">
        <f>HLOOKUP("power rail",#REF!,MATCH($A701,#REF!,0),FALSE)</f>
        <v>#REF!</v>
      </c>
      <c r="U701" s="62" t="e">
        <f>HLOOKUP("Wake Capable",#REF!,MATCH($A701,#REF!,0),FALSE)</f>
        <v>#REF!</v>
      </c>
      <c r="V701" s="62" t="e">
        <f>HLOOKUP("Strap",#REF!,MATCH($A701,#REF!,0),FALSE)</f>
        <v>#REF!</v>
      </c>
      <c r="W701" s="62"/>
      <c r="X701" s="62"/>
      <c r="Y701" s="62"/>
      <c r="Z701" s="47"/>
      <c r="AA701" s="47" t="e">
        <f>HLOOKUP("Pad type",#REF!,MATCH($A701,#REF!,0),FALSE)</f>
        <v>#REF!</v>
      </c>
      <c r="AB701" s="63"/>
      <c r="AC701" s="63" t="e">
        <f>HLOOKUP("POR Pin State",#REF!,MATCH($A701,#REF!,0),FALSE)</f>
        <v>#REF!</v>
      </c>
      <c r="AD701" s="207"/>
      <c r="AE701" s="208"/>
      <c r="AF701" s="208"/>
      <c r="AG701" s="208"/>
      <c r="AH701" s="209"/>
      <c r="AI701" s="209"/>
      <c r="AJ701" s="210"/>
      <c r="AK701" s="210"/>
      <c r="AL701" s="210"/>
      <c r="AM701" s="210"/>
      <c r="AN701" s="210"/>
      <c r="AO701" s="210"/>
      <c r="AP701" s="210"/>
      <c r="AQ701" s="215" t="s">
        <v>1644</v>
      </c>
      <c r="AR701" s="105"/>
      <c r="AS701" s="105"/>
      <c r="AT701" s="105"/>
      <c r="AU701" s="105"/>
      <c r="AV701" s="105"/>
      <c r="AW701" s="105"/>
      <c r="AX701" s="105"/>
      <c r="AY701" s="105"/>
      <c r="AZ701" s="105"/>
      <c r="BA701" s="105"/>
      <c r="BB701" s="218"/>
      <c r="BC701" s="105"/>
      <c r="BD701" s="250"/>
      <c r="BE701" s="252" t="s">
        <v>1645</v>
      </c>
      <c r="BF701" s="147" t="e">
        <f>VLOOKUP($A701,#REF!,34,FALSE)</f>
        <v>#REF!</v>
      </c>
      <c r="BG701" s="148" t="e">
        <f>VLOOKUP($A701,#REF!,22,FALSE)</f>
        <v>#REF!</v>
      </c>
      <c r="BH701" s="149"/>
    </row>
    <row r="702" s="5" customFormat="1" ht="12.95" customHeight="1" spans="1:60">
      <c r="A702" s="10" t="s">
        <v>1646</v>
      </c>
      <c r="B702" s="38" t="e">
        <f>VLOOKUP($A702,#REF!,34,FALSE)</f>
        <v>#REF!</v>
      </c>
      <c r="C702" s="39" t="str">
        <f t="shared" si="186"/>
        <v>unused_DDR_XM1_B3D4</v>
      </c>
      <c r="D702" s="40" t="e">
        <f>IF(LEN(VLOOKUP($A702,#REF!,8,FALSE)),LEFT(VLOOKUP($A702,#REF!,8,FALSE),LEN(VLOOKUP($A702,#REF!,8,FALSE))-2),"")</f>
        <v>#REF!</v>
      </c>
      <c r="E702" s="41" t="e">
        <f>IF(LEN(VLOOKUP($A702,#REF!,4,FALSE)),IF(INDEX(#REF!,MATCH($A702,#REF!,0),1),LEFT(VLOOKUP($A702,#REF!,4,FALSE),LEN(VLOOKUP($A702,#REF!,4,FALSE))-2),CONCATENATE(LEFT(VLOOKUP($A702,#REF!,4,FALSE),LEN(VLOOKUP($A702,#REF!,4,FALSE))-2),"*")),"")</f>
        <v>#REF!</v>
      </c>
      <c r="F702" s="42" t="e">
        <f>IF(LEN(VLOOKUP($A702,#REF!,5,FALSE)),IF(INDEX(#REF!,MATCH($A702,#REF!,0),2),LEFT(VLOOKUP($A702,#REF!,5,FALSE),LEN(VLOOKUP($A702,#REF!,5,FALSE))-2),CONCATENATE(LEFT(VLOOKUP($A702,#REF!,5,FALSE),LEN(VLOOKUP($A702,#REF!,5,FALSE))-2),"*")),"")</f>
        <v>#REF!</v>
      </c>
      <c r="G702" s="42" t="e">
        <f>IF(LEN(VLOOKUP($A702,#REF!,6,FALSE)),IF(INDEX(#REF!,MATCH($A702,#REF!,0),3),LEFT(VLOOKUP($A702,#REF!,6,FALSE),LEN(VLOOKUP($A702,#REF!,6,FALSE))-2),CONCATENATE(LEFT(VLOOKUP($A702,#REF!,6,FALSE),LEN(VLOOKUP($A702,#REF!,6,FALSE))-2),"*")),"")</f>
        <v>#REF!</v>
      </c>
      <c r="H702" s="43" t="e">
        <f>IF(LEN(VLOOKUP($A702,#REF!,7,FALSE)),IF(INDEX(#REF!,MATCH($A702,#REF!,0),4),LEFT(VLOOKUP($A702,#REF!,7,FALSE),LEN(VLOOKUP($A702,#REF!,7,FALSE))-2),CONCATENATE(LEFT(VLOOKUP($A702,#REF!,7,FALSE),LEN(VLOOKUP($A702,#REF!,7,FALSE))-2),"*")),"")</f>
        <v>#REF!</v>
      </c>
      <c r="I702" s="54" t="e">
        <f>IF(LEN(VLOOKUP($A702,#REF!,8,FALSE)),UPPER(RIGHT(VLOOKUP($A702,#REF!,8,FALSE),1)),"")</f>
        <v>#REF!</v>
      </c>
      <c r="J702" s="42" t="e">
        <f>IF(LEN(VLOOKUP($A702,#REF!,4,FALSE)),UPPER(RIGHT(VLOOKUP($A702,#REF!,4,FALSE),1)),"")</f>
        <v>#REF!</v>
      </c>
      <c r="K702" s="42" t="e">
        <f>IF(LEN(VLOOKUP($A702,#REF!,5,FALSE)),UPPER(RIGHT(VLOOKUP($A702,#REF!,5,FALSE),1)),"")</f>
        <v>#REF!</v>
      </c>
      <c r="L702" s="42" t="e">
        <f>IF(LEN(VLOOKUP($A702,#REF!,6,FALSE)),UPPER(RIGHT(VLOOKUP($A702,#REF!,6,FALSE),1)),"")</f>
        <v>#REF!</v>
      </c>
      <c r="M702" s="43" t="e">
        <f>IF(LEN(VLOOKUP($A702,#REF!,7,FALSE)),UPPER(RIGHT(VLOOKUP($A702,#REF!,7,FALSE),1)),"")</f>
        <v>#REF!</v>
      </c>
      <c r="N702" s="206"/>
      <c r="O702" s="206"/>
      <c r="P702" s="206"/>
      <c r="Q702" s="206"/>
      <c r="R702" s="206"/>
      <c r="S702" s="63" t="e">
        <f>HLOOKUP("Device Tree Pin Name",#REF!,MATCH($A702,#REF!,0),FALSE)</f>
        <v>#REF!</v>
      </c>
      <c r="T702" s="47" t="e">
        <f>HLOOKUP("power rail",#REF!,MATCH($A702,#REF!,0),FALSE)</f>
        <v>#REF!</v>
      </c>
      <c r="U702" s="62" t="e">
        <f>HLOOKUP("Wake Capable",#REF!,MATCH($A702,#REF!,0),FALSE)</f>
        <v>#REF!</v>
      </c>
      <c r="V702" s="62" t="e">
        <f>HLOOKUP("Strap",#REF!,MATCH($A702,#REF!,0),FALSE)</f>
        <v>#REF!</v>
      </c>
      <c r="W702" s="62"/>
      <c r="X702" s="62"/>
      <c r="Y702" s="62"/>
      <c r="Z702" s="47"/>
      <c r="AA702" s="47" t="e">
        <f>HLOOKUP("Pad type",#REF!,MATCH($A702,#REF!,0),FALSE)</f>
        <v>#REF!</v>
      </c>
      <c r="AB702" s="63"/>
      <c r="AC702" s="63" t="e">
        <f>HLOOKUP("POR Pin State",#REF!,MATCH($A702,#REF!,0),FALSE)</f>
        <v>#REF!</v>
      </c>
      <c r="AD702" s="207"/>
      <c r="AE702" s="208"/>
      <c r="AF702" s="208"/>
      <c r="AG702" s="208"/>
      <c r="AH702" s="209"/>
      <c r="AI702" s="209"/>
      <c r="AJ702" s="210"/>
      <c r="AK702" s="210"/>
      <c r="AL702" s="210"/>
      <c r="AM702" s="210"/>
      <c r="AN702" s="210"/>
      <c r="AO702" s="210"/>
      <c r="AP702" s="210"/>
      <c r="AQ702" s="215" t="s">
        <v>1647</v>
      </c>
      <c r="AR702" s="105"/>
      <c r="AS702" s="105"/>
      <c r="AT702" s="105"/>
      <c r="AU702" s="105"/>
      <c r="AV702" s="105"/>
      <c r="AW702" s="105"/>
      <c r="AX702" s="105"/>
      <c r="AY702" s="105"/>
      <c r="AZ702" s="105"/>
      <c r="BA702" s="105"/>
      <c r="BB702" s="218"/>
      <c r="BC702" s="105"/>
      <c r="BD702" s="250"/>
      <c r="BE702" s="252" t="s">
        <v>1648</v>
      </c>
      <c r="BF702" s="147" t="e">
        <f>VLOOKUP($A702,#REF!,34,FALSE)</f>
        <v>#REF!</v>
      </c>
      <c r="BG702" s="148" t="e">
        <f>VLOOKUP($A702,#REF!,22,FALSE)</f>
        <v>#REF!</v>
      </c>
      <c r="BH702" s="149"/>
    </row>
    <row r="703" s="5" customFormat="1" ht="12.95" customHeight="1" spans="1:60">
      <c r="A703" s="10" t="s">
        <v>1649</v>
      </c>
      <c r="B703" s="38" t="e">
        <f>VLOOKUP($A703,#REF!,34,FALSE)</f>
        <v>#REF!</v>
      </c>
      <c r="C703" s="39" t="str">
        <f t="shared" si="186"/>
        <v>unused_DDR_XM1_B3D5</v>
      </c>
      <c r="D703" s="40" t="e">
        <f>IF(LEN(VLOOKUP($A703,#REF!,8,FALSE)),LEFT(VLOOKUP($A703,#REF!,8,FALSE),LEN(VLOOKUP($A703,#REF!,8,FALSE))-2),"")</f>
        <v>#REF!</v>
      </c>
      <c r="E703" s="41" t="e">
        <f>IF(LEN(VLOOKUP($A703,#REF!,4,FALSE)),IF(INDEX(#REF!,MATCH($A703,#REF!,0),1),LEFT(VLOOKUP($A703,#REF!,4,FALSE),LEN(VLOOKUP($A703,#REF!,4,FALSE))-2),CONCATENATE(LEFT(VLOOKUP($A703,#REF!,4,FALSE),LEN(VLOOKUP($A703,#REF!,4,FALSE))-2),"*")),"")</f>
        <v>#REF!</v>
      </c>
      <c r="F703" s="42" t="e">
        <f>IF(LEN(VLOOKUP($A703,#REF!,5,FALSE)),IF(INDEX(#REF!,MATCH($A703,#REF!,0),2),LEFT(VLOOKUP($A703,#REF!,5,FALSE),LEN(VLOOKUP($A703,#REF!,5,FALSE))-2),CONCATENATE(LEFT(VLOOKUP($A703,#REF!,5,FALSE),LEN(VLOOKUP($A703,#REF!,5,FALSE))-2),"*")),"")</f>
        <v>#REF!</v>
      </c>
      <c r="G703" s="42" t="e">
        <f>IF(LEN(VLOOKUP($A703,#REF!,6,FALSE)),IF(INDEX(#REF!,MATCH($A703,#REF!,0),3),LEFT(VLOOKUP($A703,#REF!,6,FALSE),LEN(VLOOKUP($A703,#REF!,6,FALSE))-2),CONCATENATE(LEFT(VLOOKUP($A703,#REF!,6,FALSE),LEN(VLOOKUP($A703,#REF!,6,FALSE))-2),"*")),"")</f>
        <v>#REF!</v>
      </c>
      <c r="H703" s="43" t="e">
        <f>IF(LEN(VLOOKUP($A703,#REF!,7,FALSE)),IF(INDEX(#REF!,MATCH($A703,#REF!,0),4),LEFT(VLOOKUP($A703,#REF!,7,FALSE),LEN(VLOOKUP($A703,#REF!,7,FALSE))-2),CONCATENATE(LEFT(VLOOKUP($A703,#REF!,7,FALSE),LEN(VLOOKUP($A703,#REF!,7,FALSE))-2),"*")),"")</f>
        <v>#REF!</v>
      </c>
      <c r="I703" s="54" t="e">
        <f>IF(LEN(VLOOKUP($A703,#REF!,8,FALSE)),UPPER(RIGHT(VLOOKUP($A703,#REF!,8,FALSE),1)),"")</f>
        <v>#REF!</v>
      </c>
      <c r="J703" s="42" t="e">
        <f>IF(LEN(VLOOKUP($A703,#REF!,4,FALSE)),UPPER(RIGHT(VLOOKUP($A703,#REF!,4,FALSE),1)),"")</f>
        <v>#REF!</v>
      </c>
      <c r="K703" s="42" t="e">
        <f>IF(LEN(VLOOKUP($A703,#REF!,5,FALSE)),UPPER(RIGHT(VLOOKUP($A703,#REF!,5,FALSE),1)),"")</f>
        <v>#REF!</v>
      </c>
      <c r="L703" s="42" t="e">
        <f>IF(LEN(VLOOKUP($A703,#REF!,6,FALSE)),UPPER(RIGHT(VLOOKUP($A703,#REF!,6,FALSE),1)),"")</f>
        <v>#REF!</v>
      </c>
      <c r="M703" s="43" t="e">
        <f>IF(LEN(VLOOKUP($A703,#REF!,7,FALSE)),UPPER(RIGHT(VLOOKUP($A703,#REF!,7,FALSE),1)),"")</f>
        <v>#REF!</v>
      </c>
      <c r="N703" s="206"/>
      <c r="O703" s="206"/>
      <c r="P703" s="206"/>
      <c r="Q703" s="206"/>
      <c r="R703" s="206"/>
      <c r="S703" s="63" t="e">
        <f>HLOOKUP("Device Tree Pin Name",#REF!,MATCH($A703,#REF!,0),FALSE)</f>
        <v>#REF!</v>
      </c>
      <c r="T703" s="47" t="e">
        <f>HLOOKUP("power rail",#REF!,MATCH($A703,#REF!,0),FALSE)</f>
        <v>#REF!</v>
      </c>
      <c r="U703" s="62" t="e">
        <f>HLOOKUP("Wake Capable",#REF!,MATCH($A703,#REF!,0),FALSE)</f>
        <v>#REF!</v>
      </c>
      <c r="V703" s="62" t="e">
        <f>HLOOKUP("Strap",#REF!,MATCH($A703,#REF!,0),FALSE)</f>
        <v>#REF!</v>
      </c>
      <c r="W703" s="62"/>
      <c r="X703" s="62"/>
      <c r="Y703" s="62"/>
      <c r="Z703" s="47"/>
      <c r="AA703" s="47" t="e">
        <f>HLOOKUP("Pad type",#REF!,MATCH($A703,#REF!,0),FALSE)</f>
        <v>#REF!</v>
      </c>
      <c r="AB703" s="63"/>
      <c r="AC703" s="63" t="e">
        <f>HLOOKUP("POR Pin State",#REF!,MATCH($A703,#REF!,0),FALSE)</f>
        <v>#REF!</v>
      </c>
      <c r="AD703" s="207"/>
      <c r="AE703" s="208"/>
      <c r="AF703" s="208"/>
      <c r="AG703" s="208"/>
      <c r="AH703" s="209"/>
      <c r="AI703" s="209"/>
      <c r="AJ703" s="210"/>
      <c r="AK703" s="210"/>
      <c r="AL703" s="210"/>
      <c r="AM703" s="210"/>
      <c r="AN703" s="210"/>
      <c r="AO703" s="210"/>
      <c r="AP703" s="210"/>
      <c r="AQ703" s="215" t="s">
        <v>1650</v>
      </c>
      <c r="AR703" s="105"/>
      <c r="AS703" s="105"/>
      <c r="AT703" s="105"/>
      <c r="AU703" s="105"/>
      <c r="AV703" s="105"/>
      <c r="AW703" s="105"/>
      <c r="AX703" s="105"/>
      <c r="AY703" s="105"/>
      <c r="AZ703" s="105"/>
      <c r="BA703" s="105"/>
      <c r="BB703" s="218"/>
      <c r="BC703" s="105"/>
      <c r="BD703" s="250"/>
      <c r="BE703" s="252" t="s">
        <v>1651</v>
      </c>
      <c r="BF703" s="147" t="e">
        <f>VLOOKUP($A703,#REF!,34,FALSE)</f>
        <v>#REF!</v>
      </c>
      <c r="BG703" s="148" t="e">
        <f>VLOOKUP($A703,#REF!,22,FALSE)</f>
        <v>#REF!</v>
      </c>
      <c r="BH703" s="149"/>
    </row>
    <row r="704" s="5" customFormat="1" ht="12.95" customHeight="1" spans="1:60">
      <c r="A704" s="48" t="s">
        <v>1652</v>
      </c>
      <c r="B704" s="38" t="e">
        <f>VLOOKUP($A704,#REF!,34,FALSE)</f>
        <v>#REF!</v>
      </c>
      <c r="C704" s="39" t="str">
        <f t="shared" si="186"/>
        <v>unused_DDR_XM1_B3D6</v>
      </c>
      <c r="D704" s="40" t="e">
        <f>IF(LEN(VLOOKUP($A704,#REF!,8,FALSE)),LEFT(VLOOKUP($A704,#REF!,8,FALSE),LEN(VLOOKUP($A704,#REF!,8,FALSE))-2),"")</f>
        <v>#REF!</v>
      </c>
      <c r="E704" s="41" t="e">
        <f>IF(LEN(VLOOKUP($A704,#REF!,4,FALSE)),IF(INDEX(#REF!,MATCH($A704,#REF!,0),1),LEFT(VLOOKUP($A704,#REF!,4,FALSE),LEN(VLOOKUP($A704,#REF!,4,FALSE))-2),CONCATENATE(LEFT(VLOOKUP($A704,#REF!,4,FALSE),LEN(VLOOKUP($A704,#REF!,4,FALSE))-2),"*")),"")</f>
        <v>#REF!</v>
      </c>
      <c r="F704" s="42" t="e">
        <f>IF(LEN(VLOOKUP($A704,#REF!,5,FALSE)),IF(INDEX(#REF!,MATCH($A704,#REF!,0),2),LEFT(VLOOKUP($A704,#REF!,5,FALSE),LEN(VLOOKUP($A704,#REF!,5,FALSE))-2),CONCATENATE(LEFT(VLOOKUP($A704,#REF!,5,FALSE),LEN(VLOOKUP($A704,#REF!,5,FALSE))-2),"*")),"")</f>
        <v>#REF!</v>
      </c>
      <c r="G704" s="42" t="e">
        <f>IF(LEN(VLOOKUP($A704,#REF!,6,FALSE)),IF(INDEX(#REF!,MATCH($A704,#REF!,0),3),LEFT(VLOOKUP($A704,#REF!,6,FALSE),LEN(VLOOKUP($A704,#REF!,6,FALSE))-2),CONCATENATE(LEFT(VLOOKUP($A704,#REF!,6,FALSE),LEN(VLOOKUP($A704,#REF!,6,FALSE))-2),"*")),"")</f>
        <v>#REF!</v>
      </c>
      <c r="H704" s="43" t="e">
        <f>IF(LEN(VLOOKUP($A704,#REF!,7,FALSE)),IF(INDEX(#REF!,MATCH($A704,#REF!,0),4),LEFT(VLOOKUP($A704,#REF!,7,FALSE),LEN(VLOOKUP($A704,#REF!,7,FALSE))-2),CONCATENATE(LEFT(VLOOKUP($A704,#REF!,7,FALSE),LEN(VLOOKUP($A704,#REF!,7,FALSE))-2),"*")),"")</f>
        <v>#REF!</v>
      </c>
      <c r="I704" s="54" t="e">
        <f>IF(LEN(VLOOKUP($A704,#REF!,8,FALSE)),UPPER(RIGHT(VLOOKUP($A704,#REF!,8,FALSE),1)),"")</f>
        <v>#REF!</v>
      </c>
      <c r="J704" s="42" t="e">
        <f>IF(LEN(VLOOKUP($A704,#REF!,4,FALSE)),UPPER(RIGHT(VLOOKUP($A704,#REF!,4,FALSE),1)),"")</f>
        <v>#REF!</v>
      </c>
      <c r="K704" s="42" t="e">
        <f>IF(LEN(VLOOKUP($A704,#REF!,5,FALSE)),UPPER(RIGHT(VLOOKUP($A704,#REF!,5,FALSE),1)),"")</f>
        <v>#REF!</v>
      </c>
      <c r="L704" s="42" t="e">
        <f>IF(LEN(VLOOKUP($A704,#REF!,6,FALSE)),UPPER(RIGHT(VLOOKUP($A704,#REF!,6,FALSE),1)),"")</f>
        <v>#REF!</v>
      </c>
      <c r="M704" s="43" t="e">
        <f>IF(LEN(VLOOKUP($A704,#REF!,7,FALSE)),UPPER(RIGHT(VLOOKUP($A704,#REF!,7,FALSE),1)),"")</f>
        <v>#REF!</v>
      </c>
      <c r="N704" s="206"/>
      <c r="O704" s="206"/>
      <c r="P704" s="206"/>
      <c r="Q704" s="206"/>
      <c r="R704" s="206"/>
      <c r="S704" s="63" t="e">
        <f>HLOOKUP("Device Tree Pin Name",#REF!,MATCH($A704,#REF!,0),FALSE)</f>
        <v>#REF!</v>
      </c>
      <c r="T704" s="47" t="e">
        <f>HLOOKUP("power rail",#REF!,MATCH($A704,#REF!,0),FALSE)</f>
        <v>#REF!</v>
      </c>
      <c r="U704" s="62" t="e">
        <f>HLOOKUP("Wake Capable",#REF!,MATCH($A704,#REF!,0),FALSE)</f>
        <v>#REF!</v>
      </c>
      <c r="V704" s="62" t="e">
        <f>HLOOKUP("Strap",#REF!,MATCH($A704,#REF!,0),FALSE)</f>
        <v>#REF!</v>
      </c>
      <c r="W704" s="62"/>
      <c r="X704" s="62"/>
      <c r="Y704" s="62"/>
      <c r="Z704" s="47"/>
      <c r="AA704" s="47" t="e">
        <f>HLOOKUP("Pad type",#REF!,MATCH($A704,#REF!,0),FALSE)</f>
        <v>#REF!</v>
      </c>
      <c r="AB704" s="63"/>
      <c r="AC704" s="63" t="e">
        <f>HLOOKUP("POR Pin State",#REF!,MATCH($A704,#REF!,0),FALSE)</f>
        <v>#REF!</v>
      </c>
      <c r="AD704" s="207"/>
      <c r="AE704" s="208"/>
      <c r="AF704" s="208"/>
      <c r="AG704" s="208"/>
      <c r="AH704" s="209"/>
      <c r="AI704" s="209"/>
      <c r="AJ704" s="210"/>
      <c r="AK704" s="210"/>
      <c r="AL704" s="210"/>
      <c r="AM704" s="210"/>
      <c r="AN704" s="210"/>
      <c r="AO704" s="210"/>
      <c r="AP704" s="210"/>
      <c r="AQ704" s="215" t="s">
        <v>1653</v>
      </c>
      <c r="AR704" s="105"/>
      <c r="AS704" s="105"/>
      <c r="AT704" s="105"/>
      <c r="AU704" s="105"/>
      <c r="AV704" s="105"/>
      <c r="AW704" s="105"/>
      <c r="AX704" s="105"/>
      <c r="AY704" s="105"/>
      <c r="AZ704" s="105"/>
      <c r="BA704" s="105"/>
      <c r="BB704" s="218"/>
      <c r="BC704" s="105"/>
      <c r="BD704" s="250"/>
      <c r="BE704" s="252" t="s">
        <v>1654</v>
      </c>
      <c r="BF704" s="147" t="e">
        <f>VLOOKUP($A704,#REF!,34,FALSE)</f>
        <v>#REF!</v>
      </c>
      <c r="BG704" s="148" t="e">
        <f>VLOOKUP($A704,#REF!,22,FALSE)</f>
        <v>#REF!</v>
      </c>
      <c r="BH704" s="149"/>
    </row>
    <row r="705" s="5" customFormat="1" ht="12.95" customHeight="1" spans="1:60">
      <c r="A705" s="48" t="s">
        <v>1655</v>
      </c>
      <c r="B705" s="38" t="e">
        <f>VLOOKUP($A705,#REF!,34,FALSE)</f>
        <v>#REF!</v>
      </c>
      <c r="C705" s="39" t="str">
        <f t="shared" si="186"/>
        <v>unused_DDR_XM1_B3D7</v>
      </c>
      <c r="D705" s="40" t="e">
        <f>IF(LEN(VLOOKUP($A705,#REF!,8,FALSE)),LEFT(VLOOKUP($A705,#REF!,8,FALSE),LEN(VLOOKUP($A705,#REF!,8,FALSE))-2),"")</f>
        <v>#REF!</v>
      </c>
      <c r="E705" s="41" t="e">
        <f>IF(LEN(VLOOKUP($A705,#REF!,4,FALSE)),IF(INDEX(#REF!,MATCH($A705,#REF!,0),1),LEFT(VLOOKUP($A705,#REF!,4,FALSE),LEN(VLOOKUP($A705,#REF!,4,FALSE))-2),CONCATENATE(LEFT(VLOOKUP($A705,#REF!,4,FALSE),LEN(VLOOKUP($A705,#REF!,4,FALSE))-2),"*")),"")</f>
        <v>#REF!</v>
      </c>
      <c r="F705" s="42" t="e">
        <f>IF(LEN(VLOOKUP($A705,#REF!,5,FALSE)),IF(INDEX(#REF!,MATCH($A705,#REF!,0),2),LEFT(VLOOKUP($A705,#REF!,5,FALSE),LEN(VLOOKUP($A705,#REF!,5,FALSE))-2),CONCATENATE(LEFT(VLOOKUP($A705,#REF!,5,FALSE),LEN(VLOOKUP($A705,#REF!,5,FALSE))-2),"*")),"")</f>
        <v>#REF!</v>
      </c>
      <c r="G705" s="42" t="e">
        <f>IF(LEN(VLOOKUP($A705,#REF!,6,FALSE)),IF(INDEX(#REF!,MATCH($A705,#REF!,0),3),LEFT(VLOOKUP($A705,#REF!,6,FALSE),LEN(VLOOKUP($A705,#REF!,6,FALSE))-2),CONCATENATE(LEFT(VLOOKUP($A705,#REF!,6,FALSE),LEN(VLOOKUP($A705,#REF!,6,FALSE))-2),"*")),"")</f>
        <v>#REF!</v>
      </c>
      <c r="H705" s="43" t="e">
        <f>IF(LEN(VLOOKUP($A705,#REF!,7,FALSE)),IF(INDEX(#REF!,MATCH($A705,#REF!,0),4),LEFT(VLOOKUP($A705,#REF!,7,FALSE),LEN(VLOOKUP($A705,#REF!,7,FALSE))-2),CONCATENATE(LEFT(VLOOKUP($A705,#REF!,7,FALSE),LEN(VLOOKUP($A705,#REF!,7,FALSE))-2),"*")),"")</f>
        <v>#REF!</v>
      </c>
      <c r="I705" s="54" t="e">
        <f>IF(LEN(VLOOKUP($A705,#REF!,8,FALSE)),UPPER(RIGHT(VLOOKUP($A705,#REF!,8,FALSE),1)),"")</f>
        <v>#REF!</v>
      </c>
      <c r="J705" s="42" t="e">
        <f>IF(LEN(VLOOKUP($A705,#REF!,4,FALSE)),UPPER(RIGHT(VLOOKUP($A705,#REF!,4,FALSE),1)),"")</f>
        <v>#REF!</v>
      </c>
      <c r="K705" s="42" t="e">
        <f>IF(LEN(VLOOKUP($A705,#REF!,5,FALSE)),UPPER(RIGHT(VLOOKUP($A705,#REF!,5,FALSE),1)),"")</f>
        <v>#REF!</v>
      </c>
      <c r="L705" s="42" t="e">
        <f>IF(LEN(VLOOKUP($A705,#REF!,6,FALSE)),UPPER(RIGHT(VLOOKUP($A705,#REF!,6,FALSE),1)),"")</f>
        <v>#REF!</v>
      </c>
      <c r="M705" s="43" t="e">
        <f>IF(LEN(VLOOKUP($A705,#REF!,7,FALSE)),UPPER(RIGHT(VLOOKUP($A705,#REF!,7,FALSE),1)),"")</f>
        <v>#REF!</v>
      </c>
      <c r="N705" s="206"/>
      <c r="O705" s="206"/>
      <c r="P705" s="206"/>
      <c r="Q705" s="206"/>
      <c r="R705" s="206"/>
      <c r="S705" s="63" t="e">
        <f>HLOOKUP("Device Tree Pin Name",#REF!,MATCH($A705,#REF!,0),FALSE)</f>
        <v>#REF!</v>
      </c>
      <c r="T705" s="47" t="e">
        <f>HLOOKUP("power rail",#REF!,MATCH($A705,#REF!,0),FALSE)</f>
        <v>#REF!</v>
      </c>
      <c r="U705" s="62" t="e">
        <f>HLOOKUP("Wake Capable",#REF!,MATCH($A705,#REF!,0),FALSE)</f>
        <v>#REF!</v>
      </c>
      <c r="V705" s="62" t="e">
        <f>HLOOKUP("Strap",#REF!,MATCH($A705,#REF!,0),FALSE)</f>
        <v>#REF!</v>
      </c>
      <c r="W705" s="62"/>
      <c r="X705" s="62"/>
      <c r="Y705" s="62"/>
      <c r="Z705" s="47"/>
      <c r="AA705" s="47" t="e">
        <f>HLOOKUP("Pad type",#REF!,MATCH($A705,#REF!,0),FALSE)</f>
        <v>#REF!</v>
      </c>
      <c r="AB705" s="63"/>
      <c r="AC705" s="63" t="e">
        <f>HLOOKUP("POR Pin State",#REF!,MATCH($A705,#REF!,0),FALSE)</f>
        <v>#REF!</v>
      </c>
      <c r="AD705" s="207"/>
      <c r="AE705" s="208"/>
      <c r="AF705" s="208"/>
      <c r="AG705" s="208"/>
      <c r="AH705" s="209"/>
      <c r="AI705" s="209"/>
      <c r="AJ705" s="210"/>
      <c r="AK705" s="210"/>
      <c r="AL705" s="210"/>
      <c r="AM705" s="210"/>
      <c r="AN705" s="210"/>
      <c r="AO705" s="210"/>
      <c r="AP705" s="210"/>
      <c r="AQ705" s="215" t="s">
        <v>1656</v>
      </c>
      <c r="AR705" s="105"/>
      <c r="AS705" s="105"/>
      <c r="AT705" s="105"/>
      <c r="AU705" s="105"/>
      <c r="AV705" s="105"/>
      <c r="AW705" s="105"/>
      <c r="AX705" s="105"/>
      <c r="AY705" s="105"/>
      <c r="AZ705" s="105"/>
      <c r="BA705" s="105"/>
      <c r="BB705" s="218"/>
      <c r="BC705" s="105"/>
      <c r="BD705" s="250"/>
      <c r="BE705" s="252" t="s">
        <v>1657</v>
      </c>
      <c r="BF705" s="147" t="e">
        <f>VLOOKUP($A705,#REF!,34,FALSE)</f>
        <v>#REF!</v>
      </c>
      <c r="BG705" s="148" t="e">
        <f>VLOOKUP($A705,#REF!,22,FALSE)</f>
        <v>#REF!</v>
      </c>
      <c r="BH705" s="149"/>
    </row>
    <row r="706" s="5" customFormat="1" ht="12.95" customHeight="1" spans="1:60">
      <c r="A706" s="48" t="s">
        <v>1658</v>
      </c>
      <c r="B706" s="38" t="e">
        <f>VLOOKUP($A706,#REF!,34,FALSE)</f>
        <v>#REF!</v>
      </c>
      <c r="C706" s="39" t="str">
        <f t="shared" si="186"/>
        <v>unused_DDR_XM1_B3DMI</v>
      </c>
      <c r="D706" s="40" t="e">
        <f>IF(LEN(VLOOKUP($A706,#REF!,8,FALSE)),LEFT(VLOOKUP($A706,#REF!,8,FALSE),LEN(VLOOKUP($A706,#REF!,8,FALSE))-2),"")</f>
        <v>#REF!</v>
      </c>
      <c r="E706" s="41" t="e">
        <f>IF(LEN(VLOOKUP($A706,#REF!,4,FALSE)),IF(INDEX(#REF!,MATCH($A706,#REF!,0),1),LEFT(VLOOKUP($A706,#REF!,4,FALSE),LEN(VLOOKUP($A706,#REF!,4,FALSE))-2),CONCATENATE(LEFT(VLOOKUP($A706,#REF!,4,FALSE),LEN(VLOOKUP($A706,#REF!,4,FALSE))-2),"*")),"")</f>
        <v>#REF!</v>
      </c>
      <c r="F706" s="42" t="e">
        <f>IF(LEN(VLOOKUP($A706,#REF!,5,FALSE)),IF(INDEX(#REF!,MATCH($A706,#REF!,0),2),LEFT(VLOOKUP($A706,#REF!,5,FALSE),LEN(VLOOKUP($A706,#REF!,5,FALSE))-2),CONCATENATE(LEFT(VLOOKUP($A706,#REF!,5,FALSE),LEN(VLOOKUP($A706,#REF!,5,FALSE))-2),"*")),"")</f>
        <v>#REF!</v>
      </c>
      <c r="G706" s="42" t="e">
        <f>IF(LEN(VLOOKUP($A706,#REF!,6,FALSE)),IF(INDEX(#REF!,MATCH($A706,#REF!,0),3),LEFT(VLOOKUP($A706,#REF!,6,FALSE),LEN(VLOOKUP($A706,#REF!,6,FALSE))-2),CONCATENATE(LEFT(VLOOKUP($A706,#REF!,6,FALSE),LEN(VLOOKUP($A706,#REF!,6,FALSE))-2),"*")),"")</f>
        <v>#REF!</v>
      </c>
      <c r="H706" s="43" t="e">
        <f>IF(LEN(VLOOKUP($A706,#REF!,7,FALSE)),IF(INDEX(#REF!,MATCH($A706,#REF!,0),4),LEFT(VLOOKUP($A706,#REF!,7,FALSE),LEN(VLOOKUP($A706,#REF!,7,FALSE))-2),CONCATENATE(LEFT(VLOOKUP($A706,#REF!,7,FALSE),LEN(VLOOKUP($A706,#REF!,7,FALSE))-2),"*")),"")</f>
        <v>#REF!</v>
      </c>
      <c r="I706" s="54" t="e">
        <f>IF(LEN(VLOOKUP($A706,#REF!,8,FALSE)),UPPER(RIGHT(VLOOKUP($A706,#REF!,8,FALSE),1)),"")</f>
        <v>#REF!</v>
      </c>
      <c r="J706" s="42" t="e">
        <f>IF(LEN(VLOOKUP($A706,#REF!,4,FALSE)),UPPER(RIGHT(VLOOKUP($A706,#REF!,4,FALSE),1)),"")</f>
        <v>#REF!</v>
      </c>
      <c r="K706" s="42" t="e">
        <f>IF(LEN(VLOOKUP($A706,#REF!,5,FALSE)),UPPER(RIGHT(VLOOKUP($A706,#REF!,5,FALSE),1)),"")</f>
        <v>#REF!</v>
      </c>
      <c r="L706" s="42" t="e">
        <f>IF(LEN(VLOOKUP($A706,#REF!,6,FALSE)),UPPER(RIGHT(VLOOKUP($A706,#REF!,6,FALSE),1)),"")</f>
        <v>#REF!</v>
      </c>
      <c r="M706" s="43" t="e">
        <f>IF(LEN(VLOOKUP($A706,#REF!,7,FALSE)),UPPER(RIGHT(VLOOKUP($A706,#REF!,7,FALSE),1)),"")</f>
        <v>#REF!</v>
      </c>
      <c r="N706" s="206"/>
      <c r="O706" s="206"/>
      <c r="P706" s="206"/>
      <c r="Q706" s="206"/>
      <c r="R706" s="206"/>
      <c r="S706" s="63" t="e">
        <f>HLOOKUP("Device Tree Pin Name",#REF!,MATCH($A706,#REF!,0),FALSE)</f>
        <v>#REF!</v>
      </c>
      <c r="T706" s="47" t="e">
        <f>HLOOKUP("power rail",#REF!,MATCH($A706,#REF!,0),FALSE)</f>
        <v>#REF!</v>
      </c>
      <c r="U706" s="62" t="e">
        <f>HLOOKUP("Wake Capable",#REF!,MATCH($A706,#REF!,0),FALSE)</f>
        <v>#REF!</v>
      </c>
      <c r="V706" s="62" t="e">
        <f>HLOOKUP("Strap",#REF!,MATCH($A706,#REF!,0),FALSE)</f>
        <v>#REF!</v>
      </c>
      <c r="W706" s="62"/>
      <c r="X706" s="62"/>
      <c r="Y706" s="62"/>
      <c r="Z706" s="47"/>
      <c r="AA706" s="47" t="e">
        <f>HLOOKUP("Pad type",#REF!,MATCH($A706,#REF!,0),FALSE)</f>
        <v>#REF!</v>
      </c>
      <c r="AB706" s="63"/>
      <c r="AC706" s="63" t="e">
        <f>HLOOKUP("POR Pin State",#REF!,MATCH($A706,#REF!,0),FALSE)</f>
        <v>#REF!</v>
      </c>
      <c r="AD706" s="207"/>
      <c r="AE706" s="208"/>
      <c r="AF706" s="208"/>
      <c r="AG706" s="208"/>
      <c r="AH706" s="209"/>
      <c r="AI706" s="209"/>
      <c r="AJ706" s="210"/>
      <c r="AK706" s="210"/>
      <c r="AL706" s="210"/>
      <c r="AM706" s="210"/>
      <c r="AN706" s="210"/>
      <c r="AO706" s="210"/>
      <c r="AP706" s="210"/>
      <c r="AQ706" s="215" t="s">
        <v>1658</v>
      </c>
      <c r="AR706" s="105"/>
      <c r="AS706" s="105"/>
      <c r="AT706" s="105"/>
      <c r="AU706" s="105"/>
      <c r="AV706" s="105"/>
      <c r="AW706" s="105"/>
      <c r="AX706" s="105"/>
      <c r="AY706" s="105"/>
      <c r="AZ706" s="105"/>
      <c r="BA706" s="105"/>
      <c r="BB706" s="218"/>
      <c r="BC706" s="105"/>
      <c r="BD706" s="250"/>
      <c r="BE706" s="252" t="s">
        <v>1659</v>
      </c>
      <c r="BF706" s="147" t="e">
        <f>VLOOKUP($A706,#REF!,34,FALSE)</f>
        <v>#REF!</v>
      </c>
      <c r="BG706" s="148" t="e">
        <f>VLOOKUP($A706,#REF!,22,FALSE)</f>
        <v>#REF!</v>
      </c>
      <c r="BH706" s="149"/>
    </row>
    <row r="707" s="5" customFormat="1" ht="12.95" customHeight="1" spans="1:60">
      <c r="A707" s="48" t="s">
        <v>1660</v>
      </c>
      <c r="B707" s="38" t="e">
        <f>VLOOKUP($A707,#REF!,34,FALSE)</f>
        <v>#REF!</v>
      </c>
      <c r="C707" s="39" t="str">
        <f t="shared" si="186"/>
        <v>unused_DDR_XM1_B3WCK_P</v>
      </c>
      <c r="D707" s="40" t="e">
        <f>IF(LEN(VLOOKUP($A707,#REF!,8,FALSE)),LEFT(VLOOKUP($A707,#REF!,8,FALSE),LEN(VLOOKUP($A707,#REF!,8,FALSE))-2),"")</f>
        <v>#REF!</v>
      </c>
      <c r="E707" s="41" t="e">
        <f>IF(LEN(VLOOKUP($A707,#REF!,4,FALSE)),IF(INDEX(#REF!,MATCH($A707,#REF!,0),1),LEFT(VLOOKUP($A707,#REF!,4,FALSE),LEN(VLOOKUP($A707,#REF!,4,FALSE))-2),CONCATENATE(LEFT(VLOOKUP($A707,#REF!,4,FALSE),LEN(VLOOKUP($A707,#REF!,4,FALSE))-2),"*")),"")</f>
        <v>#REF!</v>
      </c>
      <c r="F707" s="42" t="e">
        <f>IF(LEN(VLOOKUP($A707,#REF!,5,FALSE)),IF(INDEX(#REF!,MATCH($A707,#REF!,0),2),LEFT(VLOOKUP($A707,#REF!,5,FALSE),LEN(VLOOKUP($A707,#REF!,5,FALSE))-2),CONCATENATE(LEFT(VLOOKUP($A707,#REF!,5,FALSE),LEN(VLOOKUP($A707,#REF!,5,FALSE))-2),"*")),"")</f>
        <v>#REF!</v>
      </c>
      <c r="G707" s="42" t="e">
        <f>IF(LEN(VLOOKUP($A707,#REF!,6,FALSE)),IF(INDEX(#REF!,MATCH($A707,#REF!,0),3),LEFT(VLOOKUP($A707,#REF!,6,FALSE),LEN(VLOOKUP($A707,#REF!,6,FALSE))-2),CONCATENATE(LEFT(VLOOKUP($A707,#REF!,6,FALSE),LEN(VLOOKUP($A707,#REF!,6,FALSE))-2),"*")),"")</f>
        <v>#REF!</v>
      </c>
      <c r="H707" s="43" t="e">
        <f>IF(LEN(VLOOKUP($A707,#REF!,7,FALSE)),IF(INDEX(#REF!,MATCH($A707,#REF!,0),4),LEFT(VLOOKUP($A707,#REF!,7,FALSE),LEN(VLOOKUP($A707,#REF!,7,FALSE))-2),CONCATENATE(LEFT(VLOOKUP($A707,#REF!,7,FALSE),LEN(VLOOKUP($A707,#REF!,7,FALSE))-2),"*")),"")</f>
        <v>#REF!</v>
      </c>
      <c r="I707" s="54" t="e">
        <f>IF(LEN(VLOOKUP($A707,#REF!,8,FALSE)),UPPER(RIGHT(VLOOKUP($A707,#REF!,8,FALSE),1)),"")</f>
        <v>#REF!</v>
      </c>
      <c r="J707" s="42" t="e">
        <f>IF(LEN(VLOOKUP($A707,#REF!,4,FALSE)),UPPER(RIGHT(VLOOKUP($A707,#REF!,4,FALSE),1)),"")</f>
        <v>#REF!</v>
      </c>
      <c r="K707" s="42" t="e">
        <f>IF(LEN(VLOOKUP($A707,#REF!,5,FALSE)),UPPER(RIGHT(VLOOKUP($A707,#REF!,5,FALSE),1)),"")</f>
        <v>#REF!</v>
      </c>
      <c r="L707" s="42" t="e">
        <f>IF(LEN(VLOOKUP($A707,#REF!,6,FALSE)),UPPER(RIGHT(VLOOKUP($A707,#REF!,6,FALSE),1)),"")</f>
        <v>#REF!</v>
      </c>
      <c r="M707" s="43" t="e">
        <f>IF(LEN(VLOOKUP($A707,#REF!,7,FALSE)),UPPER(RIGHT(VLOOKUP($A707,#REF!,7,FALSE),1)),"")</f>
        <v>#REF!</v>
      </c>
      <c r="N707" s="206"/>
      <c r="O707" s="206"/>
      <c r="P707" s="206"/>
      <c r="Q707" s="206"/>
      <c r="R707" s="206"/>
      <c r="S707" s="63" t="e">
        <f>HLOOKUP("Device Tree Pin Name",#REF!,MATCH($A707,#REF!,0),FALSE)</f>
        <v>#REF!</v>
      </c>
      <c r="T707" s="47" t="e">
        <f>HLOOKUP("power rail",#REF!,MATCH($A707,#REF!,0),FALSE)</f>
        <v>#REF!</v>
      </c>
      <c r="U707" s="62" t="e">
        <f>HLOOKUP("Wake Capable",#REF!,MATCH($A707,#REF!,0),FALSE)</f>
        <v>#REF!</v>
      </c>
      <c r="V707" s="62" t="e">
        <f>HLOOKUP("Strap",#REF!,MATCH($A707,#REF!,0),FALSE)</f>
        <v>#REF!</v>
      </c>
      <c r="W707" s="62"/>
      <c r="X707" s="62"/>
      <c r="Y707" s="62"/>
      <c r="Z707" s="47"/>
      <c r="AA707" s="47" t="e">
        <f>HLOOKUP("Pad type",#REF!,MATCH($A707,#REF!,0),FALSE)</f>
        <v>#REF!</v>
      </c>
      <c r="AB707" s="63"/>
      <c r="AC707" s="63" t="e">
        <f>HLOOKUP("POR Pin State",#REF!,MATCH($A707,#REF!,0),FALSE)</f>
        <v>#REF!</v>
      </c>
      <c r="AD707" s="207"/>
      <c r="AE707" s="208"/>
      <c r="AF707" s="208"/>
      <c r="AG707" s="208"/>
      <c r="AH707" s="209"/>
      <c r="AI707" s="209"/>
      <c r="AJ707" s="210"/>
      <c r="AK707" s="210"/>
      <c r="AL707" s="210"/>
      <c r="AM707" s="210"/>
      <c r="AN707" s="210"/>
      <c r="AO707" s="210"/>
      <c r="AP707" s="210"/>
      <c r="AQ707" s="215" t="s">
        <v>1660</v>
      </c>
      <c r="AR707" s="105"/>
      <c r="AS707" s="105"/>
      <c r="AT707" s="105"/>
      <c r="AU707" s="105"/>
      <c r="AV707" s="105"/>
      <c r="AW707" s="105"/>
      <c r="AX707" s="105"/>
      <c r="AY707" s="105"/>
      <c r="AZ707" s="105"/>
      <c r="BA707" s="105"/>
      <c r="BB707" s="218"/>
      <c r="BC707" s="105"/>
      <c r="BD707" s="250"/>
      <c r="BE707" s="252" t="s">
        <v>1661</v>
      </c>
      <c r="BF707" s="147" t="e">
        <f>VLOOKUP($A707,#REF!,34,FALSE)</f>
        <v>#REF!</v>
      </c>
      <c r="BG707" s="148" t="e">
        <f>VLOOKUP($A707,#REF!,22,FALSE)</f>
        <v>#REF!</v>
      </c>
      <c r="BH707" s="149"/>
    </row>
    <row r="708" s="5" customFormat="1" ht="12.95" customHeight="1" spans="1:60">
      <c r="A708" s="48" t="s">
        <v>1662</v>
      </c>
      <c r="B708" s="38" t="e">
        <f>VLOOKUP($A708,#REF!,34,FALSE)</f>
        <v>#REF!</v>
      </c>
      <c r="C708" s="39" t="str">
        <f t="shared" si="186"/>
        <v>unused_DDR_XM1_B3WCK_N</v>
      </c>
      <c r="D708" s="40" t="e">
        <f>IF(LEN(VLOOKUP($A708,#REF!,8,FALSE)),LEFT(VLOOKUP($A708,#REF!,8,FALSE),LEN(VLOOKUP($A708,#REF!,8,FALSE))-2),"")</f>
        <v>#REF!</v>
      </c>
      <c r="E708" s="41" t="e">
        <f>IF(LEN(VLOOKUP($A708,#REF!,4,FALSE)),IF(INDEX(#REF!,MATCH($A708,#REF!,0),1),LEFT(VLOOKUP($A708,#REF!,4,FALSE),LEN(VLOOKUP($A708,#REF!,4,FALSE))-2),CONCATENATE(LEFT(VLOOKUP($A708,#REF!,4,FALSE),LEN(VLOOKUP($A708,#REF!,4,FALSE))-2),"*")),"")</f>
        <v>#REF!</v>
      </c>
      <c r="F708" s="42" t="e">
        <f>IF(LEN(VLOOKUP($A708,#REF!,5,FALSE)),IF(INDEX(#REF!,MATCH($A708,#REF!,0),2),LEFT(VLOOKUP($A708,#REF!,5,FALSE),LEN(VLOOKUP($A708,#REF!,5,FALSE))-2),CONCATENATE(LEFT(VLOOKUP($A708,#REF!,5,FALSE),LEN(VLOOKUP($A708,#REF!,5,FALSE))-2),"*")),"")</f>
        <v>#REF!</v>
      </c>
      <c r="G708" s="42" t="e">
        <f>IF(LEN(VLOOKUP($A708,#REF!,6,FALSE)),IF(INDEX(#REF!,MATCH($A708,#REF!,0),3),LEFT(VLOOKUP($A708,#REF!,6,FALSE),LEN(VLOOKUP($A708,#REF!,6,FALSE))-2),CONCATENATE(LEFT(VLOOKUP($A708,#REF!,6,FALSE),LEN(VLOOKUP($A708,#REF!,6,FALSE))-2),"*")),"")</f>
        <v>#REF!</v>
      </c>
      <c r="H708" s="43" t="e">
        <f>IF(LEN(VLOOKUP($A708,#REF!,7,FALSE)),IF(INDEX(#REF!,MATCH($A708,#REF!,0),4),LEFT(VLOOKUP($A708,#REF!,7,FALSE),LEN(VLOOKUP($A708,#REF!,7,FALSE))-2),CONCATENATE(LEFT(VLOOKUP($A708,#REF!,7,FALSE),LEN(VLOOKUP($A708,#REF!,7,FALSE))-2),"*")),"")</f>
        <v>#REF!</v>
      </c>
      <c r="I708" s="54" t="e">
        <f>IF(LEN(VLOOKUP($A708,#REF!,8,FALSE)),UPPER(RIGHT(VLOOKUP($A708,#REF!,8,FALSE),1)),"")</f>
        <v>#REF!</v>
      </c>
      <c r="J708" s="42" t="e">
        <f>IF(LEN(VLOOKUP($A708,#REF!,4,FALSE)),UPPER(RIGHT(VLOOKUP($A708,#REF!,4,FALSE),1)),"")</f>
        <v>#REF!</v>
      </c>
      <c r="K708" s="42" t="e">
        <f>IF(LEN(VLOOKUP($A708,#REF!,5,FALSE)),UPPER(RIGHT(VLOOKUP($A708,#REF!,5,FALSE),1)),"")</f>
        <v>#REF!</v>
      </c>
      <c r="L708" s="42" t="e">
        <f>IF(LEN(VLOOKUP($A708,#REF!,6,FALSE)),UPPER(RIGHT(VLOOKUP($A708,#REF!,6,FALSE),1)),"")</f>
        <v>#REF!</v>
      </c>
      <c r="M708" s="43" t="e">
        <f>IF(LEN(VLOOKUP($A708,#REF!,7,FALSE)),UPPER(RIGHT(VLOOKUP($A708,#REF!,7,FALSE),1)),"")</f>
        <v>#REF!</v>
      </c>
      <c r="N708" s="206"/>
      <c r="O708" s="206"/>
      <c r="P708" s="206"/>
      <c r="Q708" s="206"/>
      <c r="R708" s="206"/>
      <c r="S708" s="63" t="e">
        <f>HLOOKUP("Device Tree Pin Name",#REF!,MATCH($A708,#REF!,0),FALSE)</f>
        <v>#REF!</v>
      </c>
      <c r="T708" s="47" t="e">
        <f>HLOOKUP("power rail",#REF!,MATCH($A708,#REF!,0),FALSE)</f>
        <v>#REF!</v>
      </c>
      <c r="U708" s="62" t="e">
        <f>HLOOKUP("Wake Capable",#REF!,MATCH($A708,#REF!,0),FALSE)</f>
        <v>#REF!</v>
      </c>
      <c r="V708" s="62" t="e">
        <f>HLOOKUP("Strap",#REF!,MATCH($A708,#REF!,0),FALSE)</f>
        <v>#REF!</v>
      </c>
      <c r="W708" s="62"/>
      <c r="X708" s="62"/>
      <c r="Y708" s="62"/>
      <c r="Z708" s="47"/>
      <c r="AA708" s="47" t="e">
        <f>HLOOKUP("Pad type",#REF!,MATCH($A708,#REF!,0),FALSE)</f>
        <v>#REF!</v>
      </c>
      <c r="AB708" s="63"/>
      <c r="AC708" s="63" t="e">
        <f>HLOOKUP("POR Pin State",#REF!,MATCH($A708,#REF!,0),FALSE)</f>
        <v>#REF!</v>
      </c>
      <c r="AD708" s="207"/>
      <c r="AE708" s="208"/>
      <c r="AF708" s="208"/>
      <c r="AG708" s="208"/>
      <c r="AH708" s="209"/>
      <c r="AI708" s="209"/>
      <c r="AJ708" s="210"/>
      <c r="AK708" s="210"/>
      <c r="AL708" s="210"/>
      <c r="AM708" s="210"/>
      <c r="AN708" s="210"/>
      <c r="AO708" s="210"/>
      <c r="AP708" s="210"/>
      <c r="AQ708" s="215" t="s">
        <v>1662</v>
      </c>
      <c r="AR708" s="105"/>
      <c r="AS708" s="105"/>
      <c r="AT708" s="105"/>
      <c r="AU708" s="105"/>
      <c r="AV708" s="105"/>
      <c r="AW708" s="105"/>
      <c r="AX708" s="105"/>
      <c r="AY708" s="105"/>
      <c r="AZ708" s="105"/>
      <c r="BA708" s="105"/>
      <c r="BB708" s="218"/>
      <c r="BC708" s="105"/>
      <c r="BD708" s="250"/>
      <c r="BE708" s="252" t="s">
        <v>1663</v>
      </c>
      <c r="BF708" s="147" t="e">
        <f>VLOOKUP($A708,#REF!,34,FALSE)</f>
        <v>#REF!</v>
      </c>
      <c r="BG708" s="148" t="e">
        <f>VLOOKUP($A708,#REF!,22,FALSE)</f>
        <v>#REF!</v>
      </c>
      <c r="BH708" s="149"/>
    </row>
    <row r="709" s="5" customFormat="1" ht="12.95" customHeight="1" spans="1:60">
      <c r="A709" s="48" t="s">
        <v>1664</v>
      </c>
      <c r="B709" s="38" t="e">
        <f>VLOOKUP($A709,#REF!,34,FALSE)</f>
        <v>#REF!</v>
      </c>
      <c r="C709" s="39" t="str">
        <f t="shared" ref="C709:C779" si="187">CONCATENATE("unused_",A709)</f>
        <v>unused_DDR_XM1_B3RDQS_P</v>
      </c>
      <c r="D709" s="40" t="e">
        <f>IF(LEN(VLOOKUP($A709,#REF!,8,FALSE)),LEFT(VLOOKUP($A709,#REF!,8,FALSE),LEN(VLOOKUP($A709,#REF!,8,FALSE))-2),"")</f>
        <v>#REF!</v>
      </c>
      <c r="E709" s="41" t="e">
        <f>IF(LEN(VLOOKUP($A709,#REF!,4,FALSE)),IF(INDEX(#REF!,MATCH($A709,#REF!,0),1),LEFT(VLOOKUP($A709,#REF!,4,FALSE),LEN(VLOOKUP($A709,#REF!,4,FALSE))-2),CONCATENATE(LEFT(VLOOKUP($A709,#REF!,4,FALSE),LEN(VLOOKUP($A709,#REF!,4,FALSE))-2),"*")),"")</f>
        <v>#REF!</v>
      </c>
      <c r="F709" s="42" t="e">
        <f>IF(LEN(VLOOKUP($A709,#REF!,5,FALSE)),IF(INDEX(#REF!,MATCH($A709,#REF!,0),2),LEFT(VLOOKUP($A709,#REF!,5,FALSE),LEN(VLOOKUP($A709,#REF!,5,FALSE))-2),CONCATENATE(LEFT(VLOOKUP($A709,#REF!,5,FALSE),LEN(VLOOKUP($A709,#REF!,5,FALSE))-2),"*")),"")</f>
        <v>#REF!</v>
      </c>
      <c r="G709" s="42" t="e">
        <f>IF(LEN(VLOOKUP($A709,#REF!,6,FALSE)),IF(INDEX(#REF!,MATCH($A709,#REF!,0),3),LEFT(VLOOKUP($A709,#REF!,6,FALSE),LEN(VLOOKUP($A709,#REF!,6,FALSE))-2),CONCATENATE(LEFT(VLOOKUP($A709,#REF!,6,FALSE),LEN(VLOOKUP($A709,#REF!,6,FALSE))-2),"*")),"")</f>
        <v>#REF!</v>
      </c>
      <c r="H709" s="43" t="e">
        <f>IF(LEN(VLOOKUP($A709,#REF!,7,FALSE)),IF(INDEX(#REF!,MATCH($A709,#REF!,0),4),LEFT(VLOOKUP($A709,#REF!,7,FALSE),LEN(VLOOKUP($A709,#REF!,7,FALSE))-2),CONCATENATE(LEFT(VLOOKUP($A709,#REF!,7,FALSE),LEN(VLOOKUP($A709,#REF!,7,FALSE))-2),"*")),"")</f>
        <v>#REF!</v>
      </c>
      <c r="I709" s="54" t="e">
        <f>IF(LEN(VLOOKUP($A709,#REF!,8,FALSE)),UPPER(RIGHT(VLOOKUP($A709,#REF!,8,FALSE),1)),"")</f>
        <v>#REF!</v>
      </c>
      <c r="J709" s="42" t="e">
        <f>IF(LEN(VLOOKUP($A709,#REF!,4,FALSE)),UPPER(RIGHT(VLOOKUP($A709,#REF!,4,FALSE),1)),"")</f>
        <v>#REF!</v>
      </c>
      <c r="K709" s="42" t="e">
        <f>IF(LEN(VLOOKUP($A709,#REF!,5,FALSE)),UPPER(RIGHT(VLOOKUP($A709,#REF!,5,FALSE),1)),"")</f>
        <v>#REF!</v>
      </c>
      <c r="L709" s="42" t="e">
        <f>IF(LEN(VLOOKUP($A709,#REF!,6,FALSE)),UPPER(RIGHT(VLOOKUP($A709,#REF!,6,FALSE),1)),"")</f>
        <v>#REF!</v>
      </c>
      <c r="M709" s="43" t="e">
        <f>IF(LEN(VLOOKUP($A709,#REF!,7,FALSE)),UPPER(RIGHT(VLOOKUP($A709,#REF!,7,FALSE),1)),"")</f>
        <v>#REF!</v>
      </c>
      <c r="N709" s="206"/>
      <c r="O709" s="206"/>
      <c r="P709" s="206"/>
      <c r="Q709" s="206"/>
      <c r="R709" s="206"/>
      <c r="S709" s="63" t="e">
        <f>HLOOKUP("Device Tree Pin Name",#REF!,MATCH($A709,#REF!,0),FALSE)</f>
        <v>#REF!</v>
      </c>
      <c r="T709" s="47" t="e">
        <f>HLOOKUP("power rail",#REF!,MATCH($A709,#REF!,0),FALSE)</f>
        <v>#REF!</v>
      </c>
      <c r="U709" s="62" t="e">
        <f>HLOOKUP("Wake Capable",#REF!,MATCH($A709,#REF!,0),FALSE)</f>
        <v>#REF!</v>
      </c>
      <c r="V709" s="62" t="e">
        <f>HLOOKUP("Strap",#REF!,MATCH($A709,#REF!,0),FALSE)</f>
        <v>#REF!</v>
      </c>
      <c r="W709" s="62"/>
      <c r="X709" s="62"/>
      <c r="Y709" s="62"/>
      <c r="Z709" s="47"/>
      <c r="AA709" s="47" t="e">
        <f>HLOOKUP("Pad type",#REF!,MATCH($A709,#REF!,0),FALSE)</f>
        <v>#REF!</v>
      </c>
      <c r="AB709" s="63"/>
      <c r="AC709" s="63" t="e">
        <f>HLOOKUP("POR Pin State",#REF!,MATCH($A709,#REF!,0),FALSE)</f>
        <v>#REF!</v>
      </c>
      <c r="AD709" s="207"/>
      <c r="AE709" s="208"/>
      <c r="AF709" s="208"/>
      <c r="AG709" s="208"/>
      <c r="AH709" s="209"/>
      <c r="AI709" s="209"/>
      <c r="AJ709" s="210"/>
      <c r="AK709" s="210"/>
      <c r="AL709" s="210"/>
      <c r="AM709" s="210"/>
      <c r="AN709" s="210"/>
      <c r="AO709" s="210"/>
      <c r="AP709" s="210"/>
      <c r="AQ709" s="215" t="s">
        <v>1664</v>
      </c>
      <c r="AR709" s="105"/>
      <c r="AS709" s="105"/>
      <c r="AT709" s="105"/>
      <c r="AU709" s="105"/>
      <c r="AV709" s="105"/>
      <c r="AW709" s="105"/>
      <c r="AX709" s="105"/>
      <c r="AY709" s="105"/>
      <c r="AZ709" s="105"/>
      <c r="BA709" s="105"/>
      <c r="BB709" s="218"/>
      <c r="BC709" s="105"/>
      <c r="BD709" s="250"/>
      <c r="BE709" s="252" t="s">
        <v>1665</v>
      </c>
      <c r="BF709" s="147" t="e">
        <f>VLOOKUP($A709,#REF!,34,FALSE)</f>
        <v>#REF!</v>
      </c>
      <c r="BG709" s="148" t="e">
        <f>VLOOKUP($A709,#REF!,22,FALSE)</f>
        <v>#REF!</v>
      </c>
      <c r="BH709" s="149"/>
    </row>
    <row r="710" s="5" customFormat="1" ht="12.95" customHeight="1" spans="1:60">
      <c r="A710" s="48" t="s">
        <v>1666</v>
      </c>
      <c r="B710" s="38" t="e">
        <f>VLOOKUP($A710,#REF!,34,FALSE)</f>
        <v>#REF!</v>
      </c>
      <c r="C710" s="39" t="str">
        <f t="shared" si="187"/>
        <v>unused_DDR_XM1_B3RDQS_N</v>
      </c>
      <c r="D710" s="40" t="e">
        <f>IF(LEN(VLOOKUP($A710,#REF!,8,FALSE)),LEFT(VLOOKUP($A710,#REF!,8,FALSE),LEN(VLOOKUP($A710,#REF!,8,FALSE))-2),"")</f>
        <v>#REF!</v>
      </c>
      <c r="E710" s="41" t="e">
        <f>IF(LEN(VLOOKUP($A710,#REF!,4,FALSE)),IF(INDEX(#REF!,MATCH($A710,#REF!,0),1),LEFT(VLOOKUP($A710,#REF!,4,FALSE),LEN(VLOOKUP($A710,#REF!,4,FALSE))-2),CONCATENATE(LEFT(VLOOKUP($A710,#REF!,4,FALSE),LEN(VLOOKUP($A710,#REF!,4,FALSE))-2),"*")),"")</f>
        <v>#REF!</v>
      </c>
      <c r="F710" s="42" t="e">
        <f>IF(LEN(VLOOKUP($A710,#REF!,5,FALSE)),IF(INDEX(#REF!,MATCH($A710,#REF!,0),2),LEFT(VLOOKUP($A710,#REF!,5,FALSE),LEN(VLOOKUP($A710,#REF!,5,FALSE))-2),CONCATENATE(LEFT(VLOOKUP($A710,#REF!,5,FALSE),LEN(VLOOKUP($A710,#REF!,5,FALSE))-2),"*")),"")</f>
        <v>#REF!</v>
      </c>
      <c r="G710" s="42" t="e">
        <f>IF(LEN(VLOOKUP($A710,#REF!,6,FALSE)),IF(INDEX(#REF!,MATCH($A710,#REF!,0),3),LEFT(VLOOKUP($A710,#REF!,6,FALSE),LEN(VLOOKUP($A710,#REF!,6,FALSE))-2),CONCATENATE(LEFT(VLOOKUP($A710,#REF!,6,FALSE),LEN(VLOOKUP($A710,#REF!,6,FALSE))-2),"*")),"")</f>
        <v>#REF!</v>
      </c>
      <c r="H710" s="43" t="e">
        <f>IF(LEN(VLOOKUP($A710,#REF!,7,FALSE)),IF(INDEX(#REF!,MATCH($A710,#REF!,0),4),LEFT(VLOOKUP($A710,#REF!,7,FALSE),LEN(VLOOKUP($A710,#REF!,7,FALSE))-2),CONCATENATE(LEFT(VLOOKUP($A710,#REF!,7,FALSE),LEN(VLOOKUP($A710,#REF!,7,FALSE))-2),"*")),"")</f>
        <v>#REF!</v>
      </c>
      <c r="I710" s="54" t="e">
        <f>IF(LEN(VLOOKUP($A710,#REF!,8,FALSE)),UPPER(RIGHT(VLOOKUP($A710,#REF!,8,FALSE),1)),"")</f>
        <v>#REF!</v>
      </c>
      <c r="J710" s="42" t="e">
        <f>IF(LEN(VLOOKUP($A710,#REF!,4,FALSE)),UPPER(RIGHT(VLOOKUP($A710,#REF!,4,FALSE),1)),"")</f>
        <v>#REF!</v>
      </c>
      <c r="K710" s="42" t="e">
        <f>IF(LEN(VLOOKUP($A710,#REF!,5,FALSE)),UPPER(RIGHT(VLOOKUP($A710,#REF!,5,FALSE),1)),"")</f>
        <v>#REF!</v>
      </c>
      <c r="L710" s="42" t="e">
        <f>IF(LEN(VLOOKUP($A710,#REF!,6,FALSE)),UPPER(RIGHT(VLOOKUP($A710,#REF!,6,FALSE),1)),"")</f>
        <v>#REF!</v>
      </c>
      <c r="M710" s="43" t="e">
        <f>IF(LEN(VLOOKUP($A710,#REF!,7,FALSE)),UPPER(RIGHT(VLOOKUP($A710,#REF!,7,FALSE),1)),"")</f>
        <v>#REF!</v>
      </c>
      <c r="N710" s="206"/>
      <c r="O710" s="206"/>
      <c r="P710" s="206"/>
      <c r="Q710" s="206"/>
      <c r="R710" s="206"/>
      <c r="S710" s="63" t="e">
        <f>HLOOKUP("Device Tree Pin Name",#REF!,MATCH($A710,#REF!,0),FALSE)</f>
        <v>#REF!</v>
      </c>
      <c r="T710" s="47" t="e">
        <f>HLOOKUP("power rail",#REF!,MATCH($A710,#REF!,0),FALSE)</f>
        <v>#REF!</v>
      </c>
      <c r="U710" s="62" t="e">
        <f>HLOOKUP("Wake Capable",#REF!,MATCH($A710,#REF!,0),FALSE)</f>
        <v>#REF!</v>
      </c>
      <c r="V710" s="62" t="e">
        <f>HLOOKUP("Strap",#REF!,MATCH($A710,#REF!,0),FALSE)</f>
        <v>#REF!</v>
      </c>
      <c r="W710" s="62"/>
      <c r="X710" s="62"/>
      <c r="Y710" s="62"/>
      <c r="Z710" s="47"/>
      <c r="AA710" s="47" t="e">
        <f>HLOOKUP("Pad type",#REF!,MATCH($A710,#REF!,0),FALSE)</f>
        <v>#REF!</v>
      </c>
      <c r="AB710" s="63"/>
      <c r="AC710" s="63" t="e">
        <f>HLOOKUP("POR Pin State",#REF!,MATCH($A710,#REF!,0),FALSE)</f>
        <v>#REF!</v>
      </c>
      <c r="AD710" s="207"/>
      <c r="AE710" s="208"/>
      <c r="AF710" s="208"/>
      <c r="AG710" s="208"/>
      <c r="AH710" s="209"/>
      <c r="AI710" s="209"/>
      <c r="AJ710" s="210"/>
      <c r="AK710" s="210"/>
      <c r="AL710" s="210"/>
      <c r="AM710" s="210"/>
      <c r="AN710" s="210"/>
      <c r="AO710" s="210"/>
      <c r="AP710" s="210"/>
      <c r="AQ710" s="215" t="s">
        <v>1666</v>
      </c>
      <c r="AR710" s="105"/>
      <c r="AS710" s="105"/>
      <c r="AT710" s="105"/>
      <c r="AU710" s="105"/>
      <c r="AV710" s="105"/>
      <c r="AW710" s="105"/>
      <c r="AX710" s="105"/>
      <c r="AY710" s="105"/>
      <c r="AZ710" s="105"/>
      <c r="BA710" s="105"/>
      <c r="BB710" s="218"/>
      <c r="BC710" s="105"/>
      <c r="BD710" s="250"/>
      <c r="BE710" s="252" t="s">
        <v>1667</v>
      </c>
      <c r="BF710" s="147" t="e">
        <f>VLOOKUP($A710,#REF!,34,FALSE)</f>
        <v>#REF!</v>
      </c>
      <c r="BG710" s="148" t="e">
        <f>VLOOKUP($A710,#REF!,22,FALSE)</f>
        <v>#REF!</v>
      </c>
      <c r="BH710" s="149"/>
    </row>
    <row r="711" s="5" customFormat="1" ht="12.95" customHeight="1" spans="1:60">
      <c r="A711" s="48" t="s">
        <v>1668</v>
      </c>
      <c r="B711" s="38" t="e">
        <f>VLOOKUP($A711,#REF!,34,FALSE)</f>
        <v>#REF!</v>
      </c>
      <c r="C711" s="39" t="str">
        <f t="shared" si="187"/>
        <v>unused_DDR_XM1_B4D0</v>
      </c>
      <c r="D711" s="40" t="e">
        <f>IF(LEN(VLOOKUP($A711,#REF!,8,FALSE)),LEFT(VLOOKUP($A711,#REF!,8,FALSE),LEN(VLOOKUP($A711,#REF!,8,FALSE))-2),"")</f>
        <v>#REF!</v>
      </c>
      <c r="E711" s="41" t="e">
        <f>IF(LEN(VLOOKUP($A711,#REF!,4,FALSE)),IF(INDEX(#REF!,MATCH($A711,#REF!,0),1),LEFT(VLOOKUP($A711,#REF!,4,FALSE),LEN(VLOOKUP($A711,#REF!,4,FALSE))-2),CONCATENATE(LEFT(VLOOKUP($A711,#REF!,4,FALSE),LEN(VLOOKUP($A711,#REF!,4,FALSE))-2),"*")),"")</f>
        <v>#REF!</v>
      </c>
      <c r="F711" s="42" t="e">
        <f>IF(LEN(VLOOKUP($A711,#REF!,5,FALSE)),IF(INDEX(#REF!,MATCH($A711,#REF!,0),2),LEFT(VLOOKUP($A711,#REF!,5,FALSE),LEN(VLOOKUP($A711,#REF!,5,FALSE))-2),CONCATENATE(LEFT(VLOOKUP($A711,#REF!,5,FALSE),LEN(VLOOKUP($A711,#REF!,5,FALSE))-2),"*")),"")</f>
        <v>#REF!</v>
      </c>
      <c r="G711" s="42" t="e">
        <f>IF(LEN(VLOOKUP($A711,#REF!,6,FALSE)),IF(INDEX(#REF!,MATCH($A711,#REF!,0),3),LEFT(VLOOKUP($A711,#REF!,6,FALSE),LEN(VLOOKUP($A711,#REF!,6,FALSE))-2),CONCATENATE(LEFT(VLOOKUP($A711,#REF!,6,FALSE),LEN(VLOOKUP($A711,#REF!,6,FALSE))-2),"*")),"")</f>
        <v>#REF!</v>
      </c>
      <c r="H711" s="43" t="e">
        <f>IF(LEN(VLOOKUP($A711,#REF!,7,FALSE)),IF(INDEX(#REF!,MATCH($A711,#REF!,0),4),LEFT(VLOOKUP($A711,#REF!,7,FALSE),LEN(VLOOKUP($A711,#REF!,7,FALSE))-2),CONCATENATE(LEFT(VLOOKUP($A711,#REF!,7,FALSE),LEN(VLOOKUP($A711,#REF!,7,FALSE))-2),"*")),"")</f>
        <v>#REF!</v>
      </c>
      <c r="I711" s="54" t="e">
        <f>IF(LEN(VLOOKUP($A711,#REF!,8,FALSE)),UPPER(RIGHT(VLOOKUP($A711,#REF!,8,FALSE),1)),"")</f>
        <v>#REF!</v>
      </c>
      <c r="J711" s="42" t="e">
        <f>IF(LEN(VLOOKUP($A711,#REF!,4,FALSE)),UPPER(RIGHT(VLOOKUP($A711,#REF!,4,FALSE),1)),"")</f>
        <v>#REF!</v>
      </c>
      <c r="K711" s="42" t="e">
        <f>IF(LEN(VLOOKUP($A711,#REF!,5,FALSE)),UPPER(RIGHT(VLOOKUP($A711,#REF!,5,FALSE),1)),"")</f>
        <v>#REF!</v>
      </c>
      <c r="L711" s="42" t="e">
        <f>IF(LEN(VLOOKUP($A711,#REF!,6,FALSE)),UPPER(RIGHT(VLOOKUP($A711,#REF!,6,FALSE),1)),"")</f>
        <v>#REF!</v>
      </c>
      <c r="M711" s="43" t="e">
        <f>IF(LEN(VLOOKUP($A711,#REF!,7,FALSE)),UPPER(RIGHT(VLOOKUP($A711,#REF!,7,FALSE),1)),"")</f>
        <v>#REF!</v>
      </c>
      <c r="N711" s="206"/>
      <c r="O711" s="206"/>
      <c r="P711" s="206"/>
      <c r="Q711" s="206"/>
      <c r="R711" s="206"/>
      <c r="S711" s="63" t="e">
        <f>HLOOKUP("Device Tree Pin Name",#REF!,MATCH($A711,#REF!,0),FALSE)</f>
        <v>#REF!</v>
      </c>
      <c r="T711" s="47" t="e">
        <f>HLOOKUP("power rail",#REF!,MATCH($A711,#REF!,0),FALSE)</f>
        <v>#REF!</v>
      </c>
      <c r="U711" s="62" t="e">
        <f>HLOOKUP("Wake Capable",#REF!,MATCH($A711,#REF!,0),FALSE)</f>
        <v>#REF!</v>
      </c>
      <c r="V711" s="62" t="e">
        <f>HLOOKUP("Strap",#REF!,MATCH($A711,#REF!,0),FALSE)</f>
        <v>#REF!</v>
      </c>
      <c r="W711" s="62"/>
      <c r="X711" s="62"/>
      <c r="Y711" s="62"/>
      <c r="Z711" s="47"/>
      <c r="AA711" s="47" t="e">
        <f>HLOOKUP("Pad type",#REF!,MATCH($A711,#REF!,0),FALSE)</f>
        <v>#REF!</v>
      </c>
      <c r="AB711" s="63"/>
      <c r="AC711" s="63" t="e">
        <f>HLOOKUP("POR Pin State",#REF!,MATCH($A711,#REF!,0),FALSE)</f>
        <v>#REF!</v>
      </c>
      <c r="AD711" s="207"/>
      <c r="AE711" s="208"/>
      <c r="AF711" s="208"/>
      <c r="AG711" s="208"/>
      <c r="AH711" s="209"/>
      <c r="AI711" s="209"/>
      <c r="AJ711" s="210"/>
      <c r="AK711" s="210"/>
      <c r="AL711" s="210"/>
      <c r="AM711" s="210"/>
      <c r="AN711" s="210"/>
      <c r="AO711" s="210"/>
      <c r="AP711" s="210"/>
      <c r="AQ711" s="215" t="s">
        <v>1669</v>
      </c>
      <c r="AR711" s="105"/>
      <c r="AS711" s="105"/>
      <c r="AT711" s="105"/>
      <c r="AU711" s="105"/>
      <c r="AV711" s="105"/>
      <c r="AW711" s="105"/>
      <c r="AX711" s="105"/>
      <c r="AY711" s="105"/>
      <c r="AZ711" s="105"/>
      <c r="BA711" s="105"/>
      <c r="BB711" s="218"/>
      <c r="BC711" s="105"/>
      <c r="BD711" s="250"/>
      <c r="BE711" s="252" t="s">
        <v>1670</v>
      </c>
      <c r="BF711" s="147" t="e">
        <f>VLOOKUP($A711,#REF!,34,FALSE)</f>
        <v>#REF!</v>
      </c>
      <c r="BG711" s="148" t="e">
        <f>VLOOKUP($A711,#REF!,22,FALSE)</f>
        <v>#REF!</v>
      </c>
      <c r="BH711" s="149"/>
    </row>
    <row r="712" s="5" customFormat="1" ht="12.95" customHeight="1" spans="1:60">
      <c r="A712" s="48" t="s">
        <v>1671</v>
      </c>
      <c r="B712" s="38" t="e">
        <f>VLOOKUP($A712,#REF!,34,FALSE)</f>
        <v>#REF!</v>
      </c>
      <c r="C712" s="39" t="str">
        <f t="shared" si="187"/>
        <v>unused_DDR_XM1_B4D1</v>
      </c>
      <c r="D712" s="40" t="e">
        <f>IF(LEN(VLOOKUP($A712,#REF!,8,FALSE)),LEFT(VLOOKUP($A712,#REF!,8,FALSE),LEN(VLOOKUP($A712,#REF!,8,FALSE))-2),"")</f>
        <v>#REF!</v>
      </c>
      <c r="E712" s="41" t="e">
        <f>IF(LEN(VLOOKUP($A712,#REF!,4,FALSE)),IF(INDEX(#REF!,MATCH($A712,#REF!,0),1),LEFT(VLOOKUP($A712,#REF!,4,FALSE),LEN(VLOOKUP($A712,#REF!,4,FALSE))-2),CONCATENATE(LEFT(VLOOKUP($A712,#REF!,4,FALSE),LEN(VLOOKUP($A712,#REF!,4,FALSE))-2),"*")),"")</f>
        <v>#REF!</v>
      </c>
      <c r="F712" s="42" t="e">
        <f>IF(LEN(VLOOKUP($A712,#REF!,5,FALSE)),IF(INDEX(#REF!,MATCH($A712,#REF!,0),2),LEFT(VLOOKUP($A712,#REF!,5,FALSE),LEN(VLOOKUP($A712,#REF!,5,FALSE))-2),CONCATENATE(LEFT(VLOOKUP($A712,#REF!,5,FALSE),LEN(VLOOKUP($A712,#REF!,5,FALSE))-2),"*")),"")</f>
        <v>#REF!</v>
      </c>
      <c r="G712" s="42" t="e">
        <f>IF(LEN(VLOOKUP($A712,#REF!,6,FALSE)),IF(INDEX(#REF!,MATCH($A712,#REF!,0),3),LEFT(VLOOKUP($A712,#REF!,6,FALSE),LEN(VLOOKUP($A712,#REF!,6,FALSE))-2),CONCATENATE(LEFT(VLOOKUP($A712,#REF!,6,FALSE),LEN(VLOOKUP($A712,#REF!,6,FALSE))-2),"*")),"")</f>
        <v>#REF!</v>
      </c>
      <c r="H712" s="43" t="e">
        <f>IF(LEN(VLOOKUP($A712,#REF!,7,FALSE)),IF(INDEX(#REF!,MATCH($A712,#REF!,0),4),LEFT(VLOOKUP($A712,#REF!,7,FALSE),LEN(VLOOKUP($A712,#REF!,7,FALSE))-2),CONCATENATE(LEFT(VLOOKUP($A712,#REF!,7,FALSE),LEN(VLOOKUP($A712,#REF!,7,FALSE))-2),"*")),"")</f>
        <v>#REF!</v>
      </c>
      <c r="I712" s="54" t="e">
        <f>IF(LEN(VLOOKUP($A712,#REF!,8,FALSE)),UPPER(RIGHT(VLOOKUP($A712,#REF!,8,FALSE),1)),"")</f>
        <v>#REF!</v>
      </c>
      <c r="J712" s="42" t="e">
        <f>IF(LEN(VLOOKUP($A712,#REF!,4,FALSE)),UPPER(RIGHT(VLOOKUP($A712,#REF!,4,FALSE),1)),"")</f>
        <v>#REF!</v>
      </c>
      <c r="K712" s="42" t="e">
        <f>IF(LEN(VLOOKUP($A712,#REF!,5,FALSE)),UPPER(RIGHT(VLOOKUP($A712,#REF!,5,FALSE),1)),"")</f>
        <v>#REF!</v>
      </c>
      <c r="L712" s="42" t="e">
        <f>IF(LEN(VLOOKUP($A712,#REF!,6,FALSE)),UPPER(RIGHT(VLOOKUP($A712,#REF!,6,FALSE),1)),"")</f>
        <v>#REF!</v>
      </c>
      <c r="M712" s="43" t="e">
        <f>IF(LEN(VLOOKUP($A712,#REF!,7,FALSE)),UPPER(RIGHT(VLOOKUP($A712,#REF!,7,FALSE),1)),"")</f>
        <v>#REF!</v>
      </c>
      <c r="N712" s="206"/>
      <c r="O712" s="206"/>
      <c r="P712" s="206"/>
      <c r="Q712" s="206"/>
      <c r="R712" s="206"/>
      <c r="S712" s="63" t="e">
        <f>HLOOKUP("Device Tree Pin Name",#REF!,MATCH($A712,#REF!,0),FALSE)</f>
        <v>#REF!</v>
      </c>
      <c r="T712" s="47" t="e">
        <f>HLOOKUP("power rail",#REF!,MATCH($A712,#REF!,0),FALSE)</f>
        <v>#REF!</v>
      </c>
      <c r="U712" s="62" t="e">
        <f>HLOOKUP("Wake Capable",#REF!,MATCH($A712,#REF!,0),FALSE)</f>
        <v>#REF!</v>
      </c>
      <c r="V712" s="62" t="e">
        <f>HLOOKUP("Strap",#REF!,MATCH($A712,#REF!,0),FALSE)</f>
        <v>#REF!</v>
      </c>
      <c r="W712" s="62"/>
      <c r="X712" s="62"/>
      <c r="Y712" s="62"/>
      <c r="Z712" s="47"/>
      <c r="AA712" s="47" t="e">
        <f>HLOOKUP("Pad type",#REF!,MATCH($A712,#REF!,0),FALSE)</f>
        <v>#REF!</v>
      </c>
      <c r="AB712" s="63"/>
      <c r="AC712" s="63" t="e">
        <f>HLOOKUP("POR Pin State",#REF!,MATCH($A712,#REF!,0),FALSE)</f>
        <v>#REF!</v>
      </c>
      <c r="AD712" s="207"/>
      <c r="AE712" s="208"/>
      <c r="AF712" s="208"/>
      <c r="AG712" s="208"/>
      <c r="AH712" s="209"/>
      <c r="AI712" s="209"/>
      <c r="AJ712" s="210"/>
      <c r="AK712" s="210"/>
      <c r="AL712" s="210"/>
      <c r="AM712" s="210"/>
      <c r="AN712" s="210"/>
      <c r="AO712" s="210"/>
      <c r="AP712" s="210"/>
      <c r="AQ712" s="215" t="s">
        <v>1672</v>
      </c>
      <c r="AR712" s="105"/>
      <c r="AS712" s="105"/>
      <c r="AT712" s="105"/>
      <c r="AU712" s="105"/>
      <c r="AV712" s="105"/>
      <c r="AW712" s="105"/>
      <c r="AX712" s="105"/>
      <c r="AY712" s="105"/>
      <c r="AZ712" s="105"/>
      <c r="BA712" s="105"/>
      <c r="BB712" s="218"/>
      <c r="BC712" s="105"/>
      <c r="BD712" s="250"/>
      <c r="BE712" s="252" t="s">
        <v>1673</v>
      </c>
      <c r="BF712" s="147" t="e">
        <f>VLOOKUP($A712,#REF!,34,FALSE)</f>
        <v>#REF!</v>
      </c>
      <c r="BG712" s="148" t="e">
        <f>VLOOKUP($A712,#REF!,22,FALSE)</f>
        <v>#REF!</v>
      </c>
      <c r="BH712" s="149"/>
    </row>
    <row r="713" s="5" customFormat="1" ht="12.95" customHeight="1" spans="1:60">
      <c r="A713" s="48" t="s">
        <v>1674</v>
      </c>
      <c r="B713" s="38" t="e">
        <f>VLOOKUP($A713,#REF!,34,FALSE)</f>
        <v>#REF!</v>
      </c>
      <c r="C713" s="39" t="str">
        <f t="shared" si="187"/>
        <v>unused_DDR_XM1_B4D2</v>
      </c>
      <c r="D713" s="40" t="e">
        <f>IF(LEN(VLOOKUP($A713,#REF!,8,FALSE)),LEFT(VLOOKUP($A713,#REF!,8,FALSE),LEN(VLOOKUP($A713,#REF!,8,FALSE))-2),"")</f>
        <v>#REF!</v>
      </c>
      <c r="E713" s="41" t="e">
        <f>IF(LEN(VLOOKUP($A713,#REF!,4,FALSE)),IF(INDEX(#REF!,MATCH($A713,#REF!,0),1),LEFT(VLOOKUP($A713,#REF!,4,FALSE),LEN(VLOOKUP($A713,#REF!,4,FALSE))-2),CONCATENATE(LEFT(VLOOKUP($A713,#REF!,4,FALSE),LEN(VLOOKUP($A713,#REF!,4,FALSE))-2),"*")),"")</f>
        <v>#REF!</v>
      </c>
      <c r="F713" s="42" t="e">
        <f>IF(LEN(VLOOKUP($A713,#REF!,5,FALSE)),IF(INDEX(#REF!,MATCH($A713,#REF!,0),2),LEFT(VLOOKUP($A713,#REF!,5,FALSE),LEN(VLOOKUP($A713,#REF!,5,FALSE))-2),CONCATENATE(LEFT(VLOOKUP($A713,#REF!,5,FALSE),LEN(VLOOKUP($A713,#REF!,5,FALSE))-2),"*")),"")</f>
        <v>#REF!</v>
      </c>
      <c r="G713" s="42" t="e">
        <f>IF(LEN(VLOOKUP($A713,#REF!,6,FALSE)),IF(INDEX(#REF!,MATCH($A713,#REF!,0),3),LEFT(VLOOKUP($A713,#REF!,6,FALSE),LEN(VLOOKUP($A713,#REF!,6,FALSE))-2),CONCATENATE(LEFT(VLOOKUP($A713,#REF!,6,FALSE),LEN(VLOOKUP($A713,#REF!,6,FALSE))-2),"*")),"")</f>
        <v>#REF!</v>
      </c>
      <c r="H713" s="43" t="e">
        <f>IF(LEN(VLOOKUP($A713,#REF!,7,FALSE)),IF(INDEX(#REF!,MATCH($A713,#REF!,0),4),LEFT(VLOOKUP($A713,#REF!,7,FALSE),LEN(VLOOKUP($A713,#REF!,7,FALSE))-2),CONCATENATE(LEFT(VLOOKUP($A713,#REF!,7,FALSE),LEN(VLOOKUP($A713,#REF!,7,FALSE))-2),"*")),"")</f>
        <v>#REF!</v>
      </c>
      <c r="I713" s="54" t="e">
        <f>IF(LEN(VLOOKUP($A713,#REF!,8,FALSE)),UPPER(RIGHT(VLOOKUP($A713,#REF!,8,FALSE),1)),"")</f>
        <v>#REF!</v>
      </c>
      <c r="J713" s="42" t="e">
        <f>IF(LEN(VLOOKUP($A713,#REF!,4,FALSE)),UPPER(RIGHT(VLOOKUP($A713,#REF!,4,FALSE),1)),"")</f>
        <v>#REF!</v>
      </c>
      <c r="K713" s="42" t="e">
        <f>IF(LEN(VLOOKUP($A713,#REF!,5,FALSE)),UPPER(RIGHT(VLOOKUP($A713,#REF!,5,FALSE),1)),"")</f>
        <v>#REF!</v>
      </c>
      <c r="L713" s="42" t="e">
        <f>IF(LEN(VLOOKUP($A713,#REF!,6,FALSE)),UPPER(RIGHT(VLOOKUP($A713,#REF!,6,FALSE),1)),"")</f>
        <v>#REF!</v>
      </c>
      <c r="M713" s="43" t="e">
        <f>IF(LEN(VLOOKUP($A713,#REF!,7,FALSE)),UPPER(RIGHT(VLOOKUP($A713,#REF!,7,FALSE),1)),"")</f>
        <v>#REF!</v>
      </c>
      <c r="N713" s="206"/>
      <c r="O713" s="206"/>
      <c r="P713" s="206"/>
      <c r="Q713" s="206"/>
      <c r="R713" s="206"/>
      <c r="S713" s="63" t="e">
        <f>HLOOKUP("Device Tree Pin Name",#REF!,MATCH($A713,#REF!,0),FALSE)</f>
        <v>#REF!</v>
      </c>
      <c r="T713" s="47" t="e">
        <f>HLOOKUP("power rail",#REF!,MATCH($A713,#REF!,0),FALSE)</f>
        <v>#REF!</v>
      </c>
      <c r="U713" s="62" t="e">
        <f>HLOOKUP("Wake Capable",#REF!,MATCH($A713,#REF!,0),FALSE)</f>
        <v>#REF!</v>
      </c>
      <c r="V713" s="62" t="e">
        <f>HLOOKUP("Strap",#REF!,MATCH($A713,#REF!,0),FALSE)</f>
        <v>#REF!</v>
      </c>
      <c r="W713" s="62"/>
      <c r="X713" s="62"/>
      <c r="Y713" s="62"/>
      <c r="Z713" s="47"/>
      <c r="AA713" s="47" t="e">
        <f>HLOOKUP("Pad type",#REF!,MATCH($A713,#REF!,0),FALSE)</f>
        <v>#REF!</v>
      </c>
      <c r="AB713" s="63"/>
      <c r="AC713" s="63" t="e">
        <f>HLOOKUP("POR Pin State",#REF!,MATCH($A713,#REF!,0),FALSE)</f>
        <v>#REF!</v>
      </c>
      <c r="AD713" s="207"/>
      <c r="AE713" s="208"/>
      <c r="AF713" s="208"/>
      <c r="AG713" s="208"/>
      <c r="AH713" s="209"/>
      <c r="AI713" s="209"/>
      <c r="AJ713" s="210"/>
      <c r="AK713" s="210"/>
      <c r="AL713" s="210"/>
      <c r="AM713" s="210"/>
      <c r="AN713" s="210"/>
      <c r="AO713" s="210"/>
      <c r="AP713" s="210"/>
      <c r="AQ713" s="215" t="s">
        <v>1675</v>
      </c>
      <c r="AR713" s="105"/>
      <c r="AS713" s="105"/>
      <c r="AT713" s="105"/>
      <c r="AU713" s="105"/>
      <c r="AV713" s="105"/>
      <c r="AW713" s="105"/>
      <c r="AX713" s="105"/>
      <c r="AY713" s="105"/>
      <c r="AZ713" s="105"/>
      <c r="BA713" s="105"/>
      <c r="BB713" s="218"/>
      <c r="BC713" s="105"/>
      <c r="BD713" s="250"/>
      <c r="BE713" s="252" t="s">
        <v>1676</v>
      </c>
      <c r="BF713" s="147" t="e">
        <f>VLOOKUP($A713,#REF!,34,FALSE)</f>
        <v>#REF!</v>
      </c>
      <c r="BG713" s="148" t="e">
        <f>VLOOKUP($A713,#REF!,22,FALSE)</f>
        <v>#REF!</v>
      </c>
      <c r="BH713" s="149"/>
    </row>
    <row r="714" s="5" customFormat="1" ht="12.95" customHeight="1" spans="1:60">
      <c r="A714" s="10" t="s">
        <v>1677</v>
      </c>
      <c r="B714" s="38" t="e">
        <f>VLOOKUP($A714,#REF!,34,FALSE)</f>
        <v>#REF!</v>
      </c>
      <c r="C714" s="39" t="str">
        <f t="shared" si="187"/>
        <v>unused_DDR_XM1_B4D3</v>
      </c>
      <c r="D714" s="40" t="e">
        <f>IF(LEN(VLOOKUP($A714,#REF!,8,FALSE)),LEFT(VLOOKUP($A714,#REF!,8,FALSE),LEN(VLOOKUP($A714,#REF!,8,FALSE))-2),"")</f>
        <v>#REF!</v>
      </c>
      <c r="E714" s="41" t="e">
        <f>IF(LEN(VLOOKUP($A714,#REF!,4,FALSE)),IF(INDEX(#REF!,MATCH($A714,#REF!,0),1),LEFT(VLOOKUP($A714,#REF!,4,FALSE),LEN(VLOOKUP($A714,#REF!,4,FALSE))-2),CONCATENATE(LEFT(VLOOKUP($A714,#REF!,4,FALSE),LEN(VLOOKUP($A714,#REF!,4,FALSE))-2),"*")),"")</f>
        <v>#REF!</v>
      </c>
      <c r="F714" s="42" t="e">
        <f>IF(LEN(VLOOKUP($A714,#REF!,5,FALSE)),IF(INDEX(#REF!,MATCH($A714,#REF!,0),2),LEFT(VLOOKUP($A714,#REF!,5,FALSE),LEN(VLOOKUP($A714,#REF!,5,FALSE))-2),CONCATENATE(LEFT(VLOOKUP($A714,#REF!,5,FALSE),LEN(VLOOKUP($A714,#REF!,5,FALSE))-2),"*")),"")</f>
        <v>#REF!</v>
      </c>
      <c r="G714" s="42" t="e">
        <f>IF(LEN(VLOOKUP($A714,#REF!,6,FALSE)),IF(INDEX(#REF!,MATCH($A714,#REF!,0),3),LEFT(VLOOKUP($A714,#REF!,6,FALSE),LEN(VLOOKUP($A714,#REF!,6,FALSE))-2),CONCATENATE(LEFT(VLOOKUP($A714,#REF!,6,FALSE),LEN(VLOOKUP($A714,#REF!,6,FALSE))-2),"*")),"")</f>
        <v>#REF!</v>
      </c>
      <c r="H714" s="43" t="e">
        <f>IF(LEN(VLOOKUP($A714,#REF!,7,FALSE)),IF(INDEX(#REF!,MATCH($A714,#REF!,0),4),LEFT(VLOOKUP($A714,#REF!,7,FALSE),LEN(VLOOKUP($A714,#REF!,7,FALSE))-2),CONCATENATE(LEFT(VLOOKUP($A714,#REF!,7,FALSE),LEN(VLOOKUP($A714,#REF!,7,FALSE))-2),"*")),"")</f>
        <v>#REF!</v>
      </c>
      <c r="I714" s="54" t="e">
        <f>IF(LEN(VLOOKUP($A714,#REF!,8,FALSE)),UPPER(RIGHT(VLOOKUP($A714,#REF!,8,FALSE),1)),"")</f>
        <v>#REF!</v>
      </c>
      <c r="J714" s="42" t="e">
        <f>IF(LEN(VLOOKUP($A714,#REF!,4,FALSE)),UPPER(RIGHT(VLOOKUP($A714,#REF!,4,FALSE),1)),"")</f>
        <v>#REF!</v>
      </c>
      <c r="K714" s="42" t="e">
        <f>IF(LEN(VLOOKUP($A714,#REF!,5,FALSE)),UPPER(RIGHT(VLOOKUP($A714,#REF!,5,FALSE),1)),"")</f>
        <v>#REF!</v>
      </c>
      <c r="L714" s="42" t="e">
        <f>IF(LEN(VLOOKUP($A714,#REF!,6,FALSE)),UPPER(RIGHT(VLOOKUP($A714,#REF!,6,FALSE),1)),"")</f>
        <v>#REF!</v>
      </c>
      <c r="M714" s="43" t="e">
        <f>IF(LEN(VLOOKUP($A714,#REF!,7,FALSE)),UPPER(RIGHT(VLOOKUP($A714,#REF!,7,FALSE),1)),"")</f>
        <v>#REF!</v>
      </c>
      <c r="N714" s="206"/>
      <c r="O714" s="206"/>
      <c r="P714" s="206"/>
      <c r="Q714" s="206"/>
      <c r="R714" s="206"/>
      <c r="S714" s="63" t="e">
        <f>HLOOKUP("Device Tree Pin Name",#REF!,MATCH($A714,#REF!,0),FALSE)</f>
        <v>#REF!</v>
      </c>
      <c r="T714" s="47" t="e">
        <f>HLOOKUP("power rail",#REF!,MATCH($A714,#REF!,0),FALSE)</f>
        <v>#REF!</v>
      </c>
      <c r="U714" s="62" t="e">
        <f>HLOOKUP("Wake Capable",#REF!,MATCH($A714,#REF!,0),FALSE)</f>
        <v>#REF!</v>
      </c>
      <c r="V714" s="62" t="e">
        <f>HLOOKUP("Strap",#REF!,MATCH($A714,#REF!,0),FALSE)</f>
        <v>#REF!</v>
      </c>
      <c r="W714" s="62"/>
      <c r="X714" s="62"/>
      <c r="Y714" s="62"/>
      <c r="Z714" s="47"/>
      <c r="AA714" s="47" t="e">
        <f>HLOOKUP("Pad type",#REF!,MATCH($A714,#REF!,0),FALSE)</f>
        <v>#REF!</v>
      </c>
      <c r="AB714" s="63"/>
      <c r="AC714" s="63" t="e">
        <f>HLOOKUP("POR Pin State",#REF!,MATCH($A714,#REF!,0),FALSE)</f>
        <v>#REF!</v>
      </c>
      <c r="AD714" s="207"/>
      <c r="AE714" s="208"/>
      <c r="AF714" s="208"/>
      <c r="AG714" s="208"/>
      <c r="AH714" s="209"/>
      <c r="AI714" s="209"/>
      <c r="AJ714" s="210"/>
      <c r="AK714" s="210"/>
      <c r="AL714" s="210"/>
      <c r="AM714" s="210"/>
      <c r="AN714" s="210"/>
      <c r="AO714" s="210"/>
      <c r="AP714" s="210"/>
      <c r="AQ714" s="215" t="s">
        <v>1678</v>
      </c>
      <c r="AR714" s="105"/>
      <c r="AS714" s="105"/>
      <c r="AT714" s="105"/>
      <c r="AU714" s="105"/>
      <c r="AV714" s="105"/>
      <c r="AW714" s="105"/>
      <c r="AX714" s="105"/>
      <c r="AY714" s="105"/>
      <c r="AZ714" s="105"/>
      <c r="BA714" s="105"/>
      <c r="BB714" s="218"/>
      <c r="BC714" s="105"/>
      <c r="BD714" s="250"/>
      <c r="BE714" s="252" t="s">
        <v>1679</v>
      </c>
      <c r="BF714" s="147" t="e">
        <f>VLOOKUP($A714,#REF!,34,FALSE)</f>
        <v>#REF!</v>
      </c>
      <c r="BG714" s="148" t="e">
        <f>VLOOKUP($A714,#REF!,22,FALSE)</f>
        <v>#REF!</v>
      </c>
      <c r="BH714" s="149"/>
    </row>
    <row r="715" s="5" customFormat="1" ht="12.95" customHeight="1" spans="1:60">
      <c r="A715" s="10" t="s">
        <v>1680</v>
      </c>
      <c r="B715" s="38" t="e">
        <f>VLOOKUP($A715,#REF!,34,FALSE)</f>
        <v>#REF!</v>
      </c>
      <c r="C715" s="39" t="str">
        <f t="shared" si="187"/>
        <v>unused_DDR_XM1_B4D4</v>
      </c>
      <c r="D715" s="40" t="e">
        <f>IF(LEN(VLOOKUP($A715,#REF!,8,FALSE)),LEFT(VLOOKUP($A715,#REF!,8,FALSE),LEN(VLOOKUP($A715,#REF!,8,FALSE))-2),"")</f>
        <v>#REF!</v>
      </c>
      <c r="E715" s="41" t="e">
        <f>IF(LEN(VLOOKUP($A715,#REF!,4,FALSE)),IF(INDEX(#REF!,MATCH($A715,#REF!,0),1),LEFT(VLOOKUP($A715,#REF!,4,FALSE),LEN(VLOOKUP($A715,#REF!,4,FALSE))-2),CONCATENATE(LEFT(VLOOKUP($A715,#REF!,4,FALSE),LEN(VLOOKUP($A715,#REF!,4,FALSE))-2),"*")),"")</f>
        <v>#REF!</v>
      </c>
      <c r="F715" s="42" t="e">
        <f>IF(LEN(VLOOKUP($A715,#REF!,5,FALSE)),IF(INDEX(#REF!,MATCH($A715,#REF!,0),2),LEFT(VLOOKUP($A715,#REF!,5,FALSE),LEN(VLOOKUP($A715,#REF!,5,FALSE))-2),CONCATENATE(LEFT(VLOOKUP($A715,#REF!,5,FALSE),LEN(VLOOKUP($A715,#REF!,5,FALSE))-2),"*")),"")</f>
        <v>#REF!</v>
      </c>
      <c r="G715" s="42" t="e">
        <f>IF(LEN(VLOOKUP($A715,#REF!,6,FALSE)),IF(INDEX(#REF!,MATCH($A715,#REF!,0),3),LEFT(VLOOKUP($A715,#REF!,6,FALSE),LEN(VLOOKUP($A715,#REF!,6,FALSE))-2),CONCATENATE(LEFT(VLOOKUP($A715,#REF!,6,FALSE),LEN(VLOOKUP($A715,#REF!,6,FALSE))-2),"*")),"")</f>
        <v>#REF!</v>
      </c>
      <c r="H715" s="43" t="e">
        <f>IF(LEN(VLOOKUP($A715,#REF!,7,FALSE)),IF(INDEX(#REF!,MATCH($A715,#REF!,0),4),LEFT(VLOOKUP($A715,#REF!,7,FALSE),LEN(VLOOKUP($A715,#REF!,7,FALSE))-2),CONCATENATE(LEFT(VLOOKUP($A715,#REF!,7,FALSE),LEN(VLOOKUP($A715,#REF!,7,FALSE))-2),"*")),"")</f>
        <v>#REF!</v>
      </c>
      <c r="I715" s="54" t="e">
        <f>IF(LEN(VLOOKUP($A715,#REF!,8,FALSE)),UPPER(RIGHT(VLOOKUP($A715,#REF!,8,FALSE),1)),"")</f>
        <v>#REF!</v>
      </c>
      <c r="J715" s="42" t="e">
        <f>IF(LEN(VLOOKUP($A715,#REF!,4,FALSE)),UPPER(RIGHT(VLOOKUP($A715,#REF!,4,FALSE),1)),"")</f>
        <v>#REF!</v>
      </c>
      <c r="K715" s="42" t="e">
        <f>IF(LEN(VLOOKUP($A715,#REF!,5,FALSE)),UPPER(RIGHT(VLOOKUP($A715,#REF!,5,FALSE),1)),"")</f>
        <v>#REF!</v>
      </c>
      <c r="L715" s="42" t="e">
        <f>IF(LEN(VLOOKUP($A715,#REF!,6,FALSE)),UPPER(RIGHT(VLOOKUP($A715,#REF!,6,FALSE),1)),"")</f>
        <v>#REF!</v>
      </c>
      <c r="M715" s="43" t="e">
        <f>IF(LEN(VLOOKUP($A715,#REF!,7,FALSE)),UPPER(RIGHT(VLOOKUP($A715,#REF!,7,FALSE),1)),"")</f>
        <v>#REF!</v>
      </c>
      <c r="N715" s="206"/>
      <c r="O715" s="206"/>
      <c r="P715" s="206"/>
      <c r="Q715" s="206"/>
      <c r="R715" s="206"/>
      <c r="S715" s="63" t="e">
        <f>HLOOKUP("Device Tree Pin Name",#REF!,MATCH($A715,#REF!,0),FALSE)</f>
        <v>#REF!</v>
      </c>
      <c r="T715" s="47" t="e">
        <f>HLOOKUP("power rail",#REF!,MATCH($A715,#REF!,0),FALSE)</f>
        <v>#REF!</v>
      </c>
      <c r="U715" s="62" t="e">
        <f>HLOOKUP("Wake Capable",#REF!,MATCH($A715,#REF!,0),FALSE)</f>
        <v>#REF!</v>
      </c>
      <c r="V715" s="62" t="e">
        <f>HLOOKUP("Strap",#REF!,MATCH($A715,#REF!,0),FALSE)</f>
        <v>#REF!</v>
      </c>
      <c r="W715" s="62"/>
      <c r="X715" s="62"/>
      <c r="Y715" s="62"/>
      <c r="Z715" s="47"/>
      <c r="AA715" s="47" t="e">
        <f>HLOOKUP("Pad type",#REF!,MATCH($A715,#REF!,0),FALSE)</f>
        <v>#REF!</v>
      </c>
      <c r="AB715" s="63"/>
      <c r="AC715" s="63" t="e">
        <f>HLOOKUP("POR Pin State",#REF!,MATCH($A715,#REF!,0),FALSE)</f>
        <v>#REF!</v>
      </c>
      <c r="AD715" s="207"/>
      <c r="AE715" s="208"/>
      <c r="AF715" s="208"/>
      <c r="AG715" s="208"/>
      <c r="AH715" s="209"/>
      <c r="AI715" s="209"/>
      <c r="AJ715" s="210"/>
      <c r="AK715" s="210"/>
      <c r="AL715" s="210"/>
      <c r="AM715" s="210"/>
      <c r="AN715" s="210"/>
      <c r="AO715" s="210"/>
      <c r="AP715" s="210"/>
      <c r="AQ715" s="215" t="s">
        <v>1681</v>
      </c>
      <c r="AR715" s="105"/>
      <c r="AS715" s="105"/>
      <c r="AT715" s="105"/>
      <c r="AU715" s="105"/>
      <c r="AV715" s="105"/>
      <c r="AW715" s="105"/>
      <c r="AX715" s="105"/>
      <c r="AY715" s="105"/>
      <c r="AZ715" s="105"/>
      <c r="BA715" s="105"/>
      <c r="BB715" s="218"/>
      <c r="BC715" s="105"/>
      <c r="BD715" s="250"/>
      <c r="BE715" s="252" t="s">
        <v>1682</v>
      </c>
      <c r="BF715" s="147" t="e">
        <f>VLOOKUP($A715,#REF!,34,FALSE)</f>
        <v>#REF!</v>
      </c>
      <c r="BG715" s="148" t="e">
        <f>VLOOKUP($A715,#REF!,22,FALSE)</f>
        <v>#REF!</v>
      </c>
      <c r="BH715" s="149"/>
    </row>
    <row r="716" s="5" customFormat="1" ht="12.95" customHeight="1" spans="1:60">
      <c r="A716" s="48" t="s">
        <v>1683</v>
      </c>
      <c r="B716" s="38" t="e">
        <f>VLOOKUP($A716,#REF!,34,FALSE)</f>
        <v>#REF!</v>
      </c>
      <c r="C716" s="39" t="str">
        <f t="shared" si="187"/>
        <v>unused_DDR_XM1_B4D5</v>
      </c>
      <c r="D716" s="40" t="e">
        <f>IF(LEN(VLOOKUP($A716,#REF!,8,FALSE)),LEFT(VLOOKUP($A716,#REF!,8,FALSE),LEN(VLOOKUP($A716,#REF!,8,FALSE))-2),"")</f>
        <v>#REF!</v>
      </c>
      <c r="E716" s="41" t="e">
        <f>IF(LEN(VLOOKUP($A716,#REF!,4,FALSE)),IF(INDEX(#REF!,MATCH($A716,#REF!,0),1),LEFT(VLOOKUP($A716,#REF!,4,FALSE),LEN(VLOOKUP($A716,#REF!,4,FALSE))-2),CONCATENATE(LEFT(VLOOKUP($A716,#REF!,4,FALSE),LEN(VLOOKUP($A716,#REF!,4,FALSE))-2),"*")),"")</f>
        <v>#REF!</v>
      </c>
      <c r="F716" s="42" t="e">
        <f>IF(LEN(VLOOKUP($A716,#REF!,5,FALSE)),IF(INDEX(#REF!,MATCH($A716,#REF!,0),2),LEFT(VLOOKUP($A716,#REF!,5,FALSE),LEN(VLOOKUP($A716,#REF!,5,FALSE))-2),CONCATENATE(LEFT(VLOOKUP($A716,#REF!,5,FALSE),LEN(VLOOKUP($A716,#REF!,5,FALSE))-2),"*")),"")</f>
        <v>#REF!</v>
      </c>
      <c r="G716" s="42" t="e">
        <f>IF(LEN(VLOOKUP($A716,#REF!,6,FALSE)),IF(INDEX(#REF!,MATCH($A716,#REF!,0),3),LEFT(VLOOKUP($A716,#REF!,6,FALSE),LEN(VLOOKUP($A716,#REF!,6,FALSE))-2),CONCATENATE(LEFT(VLOOKUP($A716,#REF!,6,FALSE),LEN(VLOOKUP($A716,#REF!,6,FALSE))-2),"*")),"")</f>
        <v>#REF!</v>
      </c>
      <c r="H716" s="43" t="e">
        <f>IF(LEN(VLOOKUP($A716,#REF!,7,FALSE)),IF(INDEX(#REF!,MATCH($A716,#REF!,0),4),LEFT(VLOOKUP($A716,#REF!,7,FALSE),LEN(VLOOKUP($A716,#REF!,7,FALSE))-2),CONCATENATE(LEFT(VLOOKUP($A716,#REF!,7,FALSE),LEN(VLOOKUP($A716,#REF!,7,FALSE))-2),"*")),"")</f>
        <v>#REF!</v>
      </c>
      <c r="I716" s="54" t="e">
        <f>IF(LEN(VLOOKUP($A716,#REF!,8,FALSE)),UPPER(RIGHT(VLOOKUP($A716,#REF!,8,FALSE),1)),"")</f>
        <v>#REF!</v>
      </c>
      <c r="J716" s="42" t="e">
        <f>IF(LEN(VLOOKUP($A716,#REF!,4,FALSE)),UPPER(RIGHT(VLOOKUP($A716,#REF!,4,FALSE),1)),"")</f>
        <v>#REF!</v>
      </c>
      <c r="K716" s="42" t="e">
        <f>IF(LEN(VLOOKUP($A716,#REF!,5,FALSE)),UPPER(RIGHT(VLOOKUP($A716,#REF!,5,FALSE),1)),"")</f>
        <v>#REF!</v>
      </c>
      <c r="L716" s="42" t="e">
        <f>IF(LEN(VLOOKUP($A716,#REF!,6,FALSE)),UPPER(RIGHT(VLOOKUP($A716,#REF!,6,FALSE),1)),"")</f>
        <v>#REF!</v>
      </c>
      <c r="M716" s="43" t="e">
        <f>IF(LEN(VLOOKUP($A716,#REF!,7,FALSE)),UPPER(RIGHT(VLOOKUP($A716,#REF!,7,FALSE),1)),"")</f>
        <v>#REF!</v>
      </c>
      <c r="N716" s="206"/>
      <c r="O716" s="206"/>
      <c r="P716" s="206"/>
      <c r="Q716" s="206"/>
      <c r="R716" s="206"/>
      <c r="S716" s="63" t="e">
        <f>HLOOKUP("Device Tree Pin Name",#REF!,MATCH($A716,#REF!,0),FALSE)</f>
        <v>#REF!</v>
      </c>
      <c r="T716" s="47" t="e">
        <f>HLOOKUP("power rail",#REF!,MATCH($A716,#REF!,0),FALSE)</f>
        <v>#REF!</v>
      </c>
      <c r="U716" s="62" t="e">
        <f>HLOOKUP("Wake Capable",#REF!,MATCH($A716,#REF!,0),FALSE)</f>
        <v>#REF!</v>
      </c>
      <c r="V716" s="62" t="e">
        <f>HLOOKUP("Strap",#REF!,MATCH($A716,#REF!,0),FALSE)</f>
        <v>#REF!</v>
      </c>
      <c r="W716" s="62"/>
      <c r="X716" s="62"/>
      <c r="Y716" s="62"/>
      <c r="Z716" s="47"/>
      <c r="AA716" s="47" t="e">
        <f>HLOOKUP("Pad type",#REF!,MATCH($A716,#REF!,0),FALSE)</f>
        <v>#REF!</v>
      </c>
      <c r="AB716" s="63"/>
      <c r="AC716" s="63" t="e">
        <f>HLOOKUP("POR Pin State",#REF!,MATCH($A716,#REF!,0),FALSE)</f>
        <v>#REF!</v>
      </c>
      <c r="AD716" s="207"/>
      <c r="AE716" s="208"/>
      <c r="AF716" s="208"/>
      <c r="AG716" s="208"/>
      <c r="AH716" s="209"/>
      <c r="AI716" s="209"/>
      <c r="AJ716" s="210"/>
      <c r="AK716" s="210"/>
      <c r="AL716" s="210"/>
      <c r="AM716" s="210"/>
      <c r="AN716" s="210"/>
      <c r="AO716" s="210"/>
      <c r="AP716" s="210"/>
      <c r="AQ716" s="215" t="s">
        <v>1684</v>
      </c>
      <c r="AR716" s="105"/>
      <c r="AS716" s="105"/>
      <c r="AT716" s="105"/>
      <c r="AU716" s="105"/>
      <c r="AV716" s="105"/>
      <c r="AW716" s="105"/>
      <c r="AX716" s="105"/>
      <c r="AY716" s="105"/>
      <c r="AZ716" s="105"/>
      <c r="BA716" s="105"/>
      <c r="BB716" s="218"/>
      <c r="BC716" s="105"/>
      <c r="BD716" s="250"/>
      <c r="BE716" s="252" t="s">
        <v>1685</v>
      </c>
      <c r="BF716" s="147" t="e">
        <f>VLOOKUP($A716,#REF!,34,FALSE)</f>
        <v>#REF!</v>
      </c>
      <c r="BG716" s="148" t="e">
        <f>VLOOKUP($A716,#REF!,22,FALSE)</f>
        <v>#REF!</v>
      </c>
      <c r="BH716" s="149"/>
    </row>
    <row r="717" s="5" customFormat="1" ht="12.95" customHeight="1" spans="1:60">
      <c r="A717" s="48" t="s">
        <v>1686</v>
      </c>
      <c r="B717" s="38" t="e">
        <f>VLOOKUP($A717,#REF!,34,FALSE)</f>
        <v>#REF!</v>
      </c>
      <c r="C717" s="39" t="str">
        <f t="shared" si="187"/>
        <v>unused_DDR_XM1_B4D6</v>
      </c>
      <c r="D717" s="40" t="e">
        <f>IF(LEN(VLOOKUP($A717,#REF!,8,FALSE)),LEFT(VLOOKUP($A717,#REF!,8,FALSE),LEN(VLOOKUP($A717,#REF!,8,FALSE))-2),"")</f>
        <v>#REF!</v>
      </c>
      <c r="E717" s="41" t="e">
        <f>IF(LEN(VLOOKUP($A717,#REF!,4,FALSE)),IF(INDEX(#REF!,MATCH($A717,#REF!,0),1),LEFT(VLOOKUP($A717,#REF!,4,FALSE),LEN(VLOOKUP($A717,#REF!,4,FALSE))-2),CONCATENATE(LEFT(VLOOKUP($A717,#REF!,4,FALSE),LEN(VLOOKUP($A717,#REF!,4,FALSE))-2),"*")),"")</f>
        <v>#REF!</v>
      </c>
      <c r="F717" s="42" t="e">
        <f>IF(LEN(VLOOKUP($A717,#REF!,5,FALSE)),IF(INDEX(#REF!,MATCH($A717,#REF!,0),2),LEFT(VLOOKUP($A717,#REF!,5,FALSE),LEN(VLOOKUP($A717,#REF!,5,FALSE))-2),CONCATENATE(LEFT(VLOOKUP($A717,#REF!,5,FALSE),LEN(VLOOKUP($A717,#REF!,5,FALSE))-2),"*")),"")</f>
        <v>#REF!</v>
      </c>
      <c r="G717" s="42" t="e">
        <f>IF(LEN(VLOOKUP($A717,#REF!,6,FALSE)),IF(INDEX(#REF!,MATCH($A717,#REF!,0),3),LEFT(VLOOKUP($A717,#REF!,6,FALSE),LEN(VLOOKUP($A717,#REF!,6,FALSE))-2),CONCATENATE(LEFT(VLOOKUP($A717,#REF!,6,FALSE),LEN(VLOOKUP($A717,#REF!,6,FALSE))-2),"*")),"")</f>
        <v>#REF!</v>
      </c>
      <c r="H717" s="43" t="e">
        <f>IF(LEN(VLOOKUP($A717,#REF!,7,FALSE)),IF(INDEX(#REF!,MATCH($A717,#REF!,0),4),LEFT(VLOOKUP($A717,#REF!,7,FALSE),LEN(VLOOKUP($A717,#REF!,7,FALSE))-2),CONCATENATE(LEFT(VLOOKUP($A717,#REF!,7,FALSE),LEN(VLOOKUP($A717,#REF!,7,FALSE))-2),"*")),"")</f>
        <v>#REF!</v>
      </c>
      <c r="I717" s="54" t="e">
        <f>IF(LEN(VLOOKUP($A717,#REF!,8,FALSE)),UPPER(RIGHT(VLOOKUP($A717,#REF!,8,FALSE),1)),"")</f>
        <v>#REF!</v>
      </c>
      <c r="J717" s="42" t="e">
        <f>IF(LEN(VLOOKUP($A717,#REF!,4,FALSE)),UPPER(RIGHT(VLOOKUP($A717,#REF!,4,FALSE),1)),"")</f>
        <v>#REF!</v>
      </c>
      <c r="K717" s="42" t="e">
        <f>IF(LEN(VLOOKUP($A717,#REF!,5,FALSE)),UPPER(RIGHT(VLOOKUP($A717,#REF!,5,FALSE),1)),"")</f>
        <v>#REF!</v>
      </c>
      <c r="L717" s="42" t="e">
        <f>IF(LEN(VLOOKUP($A717,#REF!,6,FALSE)),UPPER(RIGHT(VLOOKUP($A717,#REF!,6,FALSE),1)),"")</f>
        <v>#REF!</v>
      </c>
      <c r="M717" s="43" t="e">
        <f>IF(LEN(VLOOKUP($A717,#REF!,7,FALSE)),UPPER(RIGHT(VLOOKUP($A717,#REF!,7,FALSE),1)),"")</f>
        <v>#REF!</v>
      </c>
      <c r="N717" s="206"/>
      <c r="O717" s="206"/>
      <c r="P717" s="206"/>
      <c r="Q717" s="206"/>
      <c r="R717" s="206"/>
      <c r="S717" s="63" t="e">
        <f>HLOOKUP("Device Tree Pin Name",#REF!,MATCH($A717,#REF!,0),FALSE)</f>
        <v>#REF!</v>
      </c>
      <c r="T717" s="47" t="e">
        <f>HLOOKUP("power rail",#REF!,MATCH($A717,#REF!,0),FALSE)</f>
        <v>#REF!</v>
      </c>
      <c r="U717" s="62" t="e">
        <f>HLOOKUP("Wake Capable",#REF!,MATCH($A717,#REF!,0),FALSE)</f>
        <v>#REF!</v>
      </c>
      <c r="V717" s="62" t="e">
        <f>HLOOKUP("Strap",#REF!,MATCH($A717,#REF!,0),FALSE)</f>
        <v>#REF!</v>
      </c>
      <c r="W717" s="62"/>
      <c r="X717" s="62"/>
      <c r="Y717" s="62"/>
      <c r="Z717" s="47"/>
      <c r="AA717" s="47" t="e">
        <f>HLOOKUP("Pad type",#REF!,MATCH($A717,#REF!,0),FALSE)</f>
        <v>#REF!</v>
      </c>
      <c r="AB717" s="63"/>
      <c r="AC717" s="63" t="e">
        <f>HLOOKUP("POR Pin State",#REF!,MATCH($A717,#REF!,0),FALSE)</f>
        <v>#REF!</v>
      </c>
      <c r="AD717" s="207"/>
      <c r="AE717" s="208"/>
      <c r="AF717" s="208"/>
      <c r="AG717" s="208"/>
      <c r="AH717" s="209"/>
      <c r="AI717" s="209"/>
      <c r="AJ717" s="210"/>
      <c r="AK717" s="210"/>
      <c r="AL717" s="210"/>
      <c r="AM717" s="210"/>
      <c r="AN717" s="210"/>
      <c r="AO717" s="210"/>
      <c r="AP717" s="210"/>
      <c r="AQ717" s="215" t="s">
        <v>1687</v>
      </c>
      <c r="AR717" s="105"/>
      <c r="AS717" s="105"/>
      <c r="AT717" s="105"/>
      <c r="AU717" s="105"/>
      <c r="AV717" s="105"/>
      <c r="AW717" s="105"/>
      <c r="AX717" s="105"/>
      <c r="AY717" s="105"/>
      <c r="AZ717" s="105"/>
      <c r="BA717" s="105"/>
      <c r="BB717" s="218"/>
      <c r="BC717" s="105"/>
      <c r="BD717" s="250"/>
      <c r="BE717" s="252" t="s">
        <v>1688</v>
      </c>
      <c r="BF717" s="147" t="e">
        <f>VLOOKUP($A717,#REF!,34,FALSE)</f>
        <v>#REF!</v>
      </c>
      <c r="BG717" s="148" t="e">
        <f>VLOOKUP($A717,#REF!,22,FALSE)</f>
        <v>#REF!</v>
      </c>
      <c r="BH717" s="149"/>
    </row>
    <row r="718" s="5" customFormat="1" ht="12.95" customHeight="1" spans="1:60">
      <c r="A718" s="48" t="s">
        <v>1689</v>
      </c>
      <c r="B718" s="38" t="e">
        <f>VLOOKUP($A718,#REF!,34,FALSE)</f>
        <v>#REF!</v>
      </c>
      <c r="C718" s="39" t="str">
        <f t="shared" si="187"/>
        <v>unused_DDR_XM1_B4D7</v>
      </c>
      <c r="D718" s="40" t="e">
        <f>IF(LEN(VLOOKUP($A718,#REF!,8,FALSE)),LEFT(VLOOKUP($A718,#REF!,8,FALSE),LEN(VLOOKUP($A718,#REF!,8,FALSE))-2),"")</f>
        <v>#REF!</v>
      </c>
      <c r="E718" s="41" t="e">
        <f>IF(LEN(VLOOKUP($A718,#REF!,4,FALSE)),IF(INDEX(#REF!,MATCH($A718,#REF!,0),1),LEFT(VLOOKUP($A718,#REF!,4,FALSE),LEN(VLOOKUP($A718,#REF!,4,FALSE))-2),CONCATENATE(LEFT(VLOOKUP($A718,#REF!,4,FALSE),LEN(VLOOKUP($A718,#REF!,4,FALSE))-2),"*")),"")</f>
        <v>#REF!</v>
      </c>
      <c r="F718" s="42" t="e">
        <f>IF(LEN(VLOOKUP($A718,#REF!,5,FALSE)),IF(INDEX(#REF!,MATCH($A718,#REF!,0),2),LEFT(VLOOKUP($A718,#REF!,5,FALSE),LEN(VLOOKUP($A718,#REF!,5,FALSE))-2),CONCATENATE(LEFT(VLOOKUP($A718,#REF!,5,FALSE),LEN(VLOOKUP($A718,#REF!,5,FALSE))-2),"*")),"")</f>
        <v>#REF!</v>
      </c>
      <c r="G718" s="42" t="e">
        <f>IF(LEN(VLOOKUP($A718,#REF!,6,FALSE)),IF(INDEX(#REF!,MATCH($A718,#REF!,0),3),LEFT(VLOOKUP($A718,#REF!,6,FALSE),LEN(VLOOKUP($A718,#REF!,6,FALSE))-2),CONCATENATE(LEFT(VLOOKUP($A718,#REF!,6,FALSE),LEN(VLOOKUP($A718,#REF!,6,FALSE))-2),"*")),"")</f>
        <v>#REF!</v>
      </c>
      <c r="H718" s="43" t="e">
        <f>IF(LEN(VLOOKUP($A718,#REF!,7,FALSE)),IF(INDEX(#REF!,MATCH($A718,#REF!,0),4),LEFT(VLOOKUP($A718,#REF!,7,FALSE),LEN(VLOOKUP($A718,#REF!,7,FALSE))-2),CONCATENATE(LEFT(VLOOKUP($A718,#REF!,7,FALSE),LEN(VLOOKUP($A718,#REF!,7,FALSE))-2),"*")),"")</f>
        <v>#REF!</v>
      </c>
      <c r="I718" s="54" t="e">
        <f>IF(LEN(VLOOKUP($A718,#REF!,8,FALSE)),UPPER(RIGHT(VLOOKUP($A718,#REF!,8,FALSE),1)),"")</f>
        <v>#REF!</v>
      </c>
      <c r="J718" s="42" t="e">
        <f>IF(LEN(VLOOKUP($A718,#REF!,4,FALSE)),UPPER(RIGHT(VLOOKUP($A718,#REF!,4,FALSE),1)),"")</f>
        <v>#REF!</v>
      </c>
      <c r="K718" s="42" t="e">
        <f>IF(LEN(VLOOKUP($A718,#REF!,5,FALSE)),UPPER(RIGHT(VLOOKUP($A718,#REF!,5,FALSE),1)),"")</f>
        <v>#REF!</v>
      </c>
      <c r="L718" s="42" t="e">
        <f>IF(LEN(VLOOKUP($A718,#REF!,6,FALSE)),UPPER(RIGHT(VLOOKUP($A718,#REF!,6,FALSE),1)),"")</f>
        <v>#REF!</v>
      </c>
      <c r="M718" s="43" t="e">
        <f>IF(LEN(VLOOKUP($A718,#REF!,7,FALSE)),UPPER(RIGHT(VLOOKUP($A718,#REF!,7,FALSE),1)),"")</f>
        <v>#REF!</v>
      </c>
      <c r="N718" s="206"/>
      <c r="O718" s="206"/>
      <c r="P718" s="206"/>
      <c r="Q718" s="206"/>
      <c r="R718" s="206"/>
      <c r="S718" s="63" t="e">
        <f>HLOOKUP("Device Tree Pin Name",#REF!,MATCH($A718,#REF!,0),FALSE)</f>
        <v>#REF!</v>
      </c>
      <c r="T718" s="47" t="e">
        <f>HLOOKUP("power rail",#REF!,MATCH($A718,#REF!,0),FALSE)</f>
        <v>#REF!</v>
      </c>
      <c r="U718" s="62" t="e">
        <f>HLOOKUP("Wake Capable",#REF!,MATCH($A718,#REF!,0),FALSE)</f>
        <v>#REF!</v>
      </c>
      <c r="V718" s="62" t="e">
        <f>HLOOKUP("Strap",#REF!,MATCH($A718,#REF!,0),FALSE)</f>
        <v>#REF!</v>
      </c>
      <c r="W718" s="62"/>
      <c r="X718" s="62"/>
      <c r="Y718" s="62"/>
      <c r="Z718" s="47"/>
      <c r="AA718" s="47" t="e">
        <f>HLOOKUP("Pad type",#REF!,MATCH($A718,#REF!,0),FALSE)</f>
        <v>#REF!</v>
      </c>
      <c r="AB718" s="63"/>
      <c r="AC718" s="63" t="e">
        <f>HLOOKUP("POR Pin State",#REF!,MATCH($A718,#REF!,0),FALSE)</f>
        <v>#REF!</v>
      </c>
      <c r="AD718" s="207"/>
      <c r="AE718" s="208"/>
      <c r="AF718" s="208"/>
      <c r="AG718" s="208"/>
      <c r="AH718" s="209"/>
      <c r="AI718" s="209"/>
      <c r="AJ718" s="210"/>
      <c r="AK718" s="210"/>
      <c r="AL718" s="210"/>
      <c r="AM718" s="210"/>
      <c r="AN718" s="210"/>
      <c r="AO718" s="210"/>
      <c r="AP718" s="210"/>
      <c r="AQ718" s="215" t="s">
        <v>1690</v>
      </c>
      <c r="AR718" s="105"/>
      <c r="AS718" s="105"/>
      <c r="AT718" s="105"/>
      <c r="AU718" s="105"/>
      <c r="AV718" s="105"/>
      <c r="AW718" s="105"/>
      <c r="AX718" s="105"/>
      <c r="AY718" s="105"/>
      <c r="AZ718" s="105"/>
      <c r="BA718" s="105"/>
      <c r="BB718" s="218"/>
      <c r="BC718" s="105"/>
      <c r="BD718" s="250"/>
      <c r="BE718" s="252" t="s">
        <v>1691</v>
      </c>
      <c r="BF718" s="147" t="e">
        <f>VLOOKUP($A718,#REF!,34,FALSE)</f>
        <v>#REF!</v>
      </c>
      <c r="BG718" s="148" t="e">
        <f>VLOOKUP($A718,#REF!,22,FALSE)</f>
        <v>#REF!</v>
      </c>
      <c r="BH718" s="149"/>
    </row>
    <row r="719" s="5" customFormat="1" ht="12.95" customHeight="1" spans="1:60">
      <c r="A719" s="48" t="s">
        <v>1692</v>
      </c>
      <c r="B719" s="38" t="e">
        <f>VLOOKUP($A719,#REF!,34,FALSE)</f>
        <v>#REF!</v>
      </c>
      <c r="C719" s="39" t="str">
        <f t="shared" si="187"/>
        <v>unused_DDR_XM1_B4DMI</v>
      </c>
      <c r="D719" s="40" t="e">
        <f>IF(LEN(VLOOKUP($A719,#REF!,8,FALSE)),LEFT(VLOOKUP($A719,#REF!,8,FALSE),LEN(VLOOKUP($A719,#REF!,8,FALSE))-2),"")</f>
        <v>#REF!</v>
      </c>
      <c r="E719" s="41" t="e">
        <f>IF(LEN(VLOOKUP($A719,#REF!,4,FALSE)),IF(INDEX(#REF!,MATCH($A719,#REF!,0),1),LEFT(VLOOKUP($A719,#REF!,4,FALSE),LEN(VLOOKUP($A719,#REF!,4,FALSE))-2),CONCATENATE(LEFT(VLOOKUP($A719,#REF!,4,FALSE),LEN(VLOOKUP($A719,#REF!,4,FALSE))-2),"*")),"")</f>
        <v>#REF!</v>
      </c>
      <c r="F719" s="42" t="e">
        <f>IF(LEN(VLOOKUP($A719,#REF!,5,FALSE)),IF(INDEX(#REF!,MATCH($A719,#REF!,0),2),LEFT(VLOOKUP($A719,#REF!,5,FALSE),LEN(VLOOKUP($A719,#REF!,5,FALSE))-2),CONCATENATE(LEFT(VLOOKUP($A719,#REF!,5,FALSE),LEN(VLOOKUP($A719,#REF!,5,FALSE))-2),"*")),"")</f>
        <v>#REF!</v>
      </c>
      <c r="G719" s="42" t="e">
        <f>IF(LEN(VLOOKUP($A719,#REF!,6,FALSE)),IF(INDEX(#REF!,MATCH($A719,#REF!,0),3),LEFT(VLOOKUP($A719,#REF!,6,FALSE),LEN(VLOOKUP($A719,#REF!,6,FALSE))-2),CONCATENATE(LEFT(VLOOKUP($A719,#REF!,6,FALSE),LEN(VLOOKUP($A719,#REF!,6,FALSE))-2),"*")),"")</f>
        <v>#REF!</v>
      </c>
      <c r="H719" s="43" t="e">
        <f>IF(LEN(VLOOKUP($A719,#REF!,7,FALSE)),IF(INDEX(#REF!,MATCH($A719,#REF!,0),4),LEFT(VLOOKUP($A719,#REF!,7,FALSE),LEN(VLOOKUP($A719,#REF!,7,FALSE))-2),CONCATENATE(LEFT(VLOOKUP($A719,#REF!,7,FALSE),LEN(VLOOKUP($A719,#REF!,7,FALSE))-2),"*")),"")</f>
        <v>#REF!</v>
      </c>
      <c r="I719" s="54" t="e">
        <f>IF(LEN(VLOOKUP($A719,#REF!,8,FALSE)),UPPER(RIGHT(VLOOKUP($A719,#REF!,8,FALSE),1)),"")</f>
        <v>#REF!</v>
      </c>
      <c r="J719" s="42" t="e">
        <f>IF(LEN(VLOOKUP($A719,#REF!,4,FALSE)),UPPER(RIGHT(VLOOKUP($A719,#REF!,4,FALSE),1)),"")</f>
        <v>#REF!</v>
      </c>
      <c r="K719" s="42" t="e">
        <f>IF(LEN(VLOOKUP($A719,#REF!,5,FALSE)),UPPER(RIGHT(VLOOKUP($A719,#REF!,5,FALSE),1)),"")</f>
        <v>#REF!</v>
      </c>
      <c r="L719" s="42" t="e">
        <f>IF(LEN(VLOOKUP($A719,#REF!,6,FALSE)),UPPER(RIGHT(VLOOKUP($A719,#REF!,6,FALSE),1)),"")</f>
        <v>#REF!</v>
      </c>
      <c r="M719" s="43" t="e">
        <f>IF(LEN(VLOOKUP($A719,#REF!,7,FALSE)),UPPER(RIGHT(VLOOKUP($A719,#REF!,7,FALSE),1)),"")</f>
        <v>#REF!</v>
      </c>
      <c r="N719" s="206"/>
      <c r="O719" s="206"/>
      <c r="P719" s="206"/>
      <c r="Q719" s="206"/>
      <c r="R719" s="206"/>
      <c r="S719" s="63" t="e">
        <f>HLOOKUP("Device Tree Pin Name",#REF!,MATCH($A719,#REF!,0),FALSE)</f>
        <v>#REF!</v>
      </c>
      <c r="T719" s="47" t="e">
        <f>HLOOKUP("power rail",#REF!,MATCH($A719,#REF!,0),FALSE)</f>
        <v>#REF!</v>
      </c>
      <c r="U719" s="62" t="e">
        <f>HLOOKUP("Wake Capable",#REF!,MATCH($A719,#REF!,0),FALSE)</f>
        <v>#REF!</v>
      </c>
      <c r="V719" s="62" t="e">
        <f>HLOOKUP("Strap",#REF!,MATCH($A719,#REF!,0),FALSE)</f>
        <v>#REF!</v>
      </c>
      <c r="W719" s="62"/>
      <c r="X719" s="62"/>
      <c r="Y719" s="62"/>
      <c r="Z719" s="47"/>
      <c r="AA719" s="47" t="e">
        <f>HLOOKUP("Pad type",#REF!,MATCH($A719,#REF!,0),FALSE)</f>
        <v>#REF!</v>
      </c>
      <c r="AB719" s="63"/>
      <c r="AC719" s="63" t="e">
        <f>HLOOKUP("POR Pin State",#REF!,MATCH($A719,#REF!,0),FALSE)</f>
        <v>#REF!</v>
      </c>
      <c r="AD719" s="207"/>
      <c r="AE719" s="208"/>
      <c r="AF719" s="208"/>
      <c r="AG719" s="208"/>
      <c r="AH719" s="209"/>
      <c r="AI719" s="209"/>
      <c r="AJ719" s="210"/>
      <c r="AK719" s="210"/>
      <c r="AL719" s="210"/>
      <c r="AM719" s="210"/>
      <c r="AN719" s="210"/>
      <c r="AO719" s="210"/>
      <c r="AP719" s="210"/>
      <c r="AQ719" s="215" t="s">
        <v>1692</v>
      </c>
      <c r="AR719" s="105"/>
      <c r="AS719" s="105"/>
      <c r="AT719" s="105"/>
      <c r="AU719" s="105"/>
      <c r="AV719" s="105"/>
      <c r="AW719" s="105"/>
      <c r="AX719" s="105"/>
      <c r="AY719" s="105"/>
      <c r="AZ719" s="105"/>
      <c r="BA719" s="105"/>
      <c r="BB719" s="218"/>
      <c r="BC719" s="105"/>
      <c r="BD719" s="250"/>
      <c r="BE719" s="252" t="s">
        <v>1693</v>
      </c>
      <c r="BF719" s="147" t="e">
        <f>VLOOKUP($A719,#REF!,34,FALSE)</f>
        <v>#REF!</v>
      </c>
      <c r="BG719" s="148" t="e">
        <f>VLOOKUP($A719,#REF!,22,FALSE)</f>
        <v>#REF!</v>
      </c>
      <c r="BH719" s="149"/>
    </row>
    <row r="720" s="5" customFormat="1" ht="12.95" customHeight="1" spans="1:60">
      <c r="A720" s="48" t="s">
        <v>1694</v>
      </c>
      <c r="B720" s="38" t="e">
        <f>VLOOKUP($A720,#REF!,34,FALSE)</f>
        <v>#REF!</v>
      </c>
      <c r="C720" s="39" t="str">
        <f t="shared" si="187"/>
        <v>unused_DDR_XM1_B4WCK_P</v>
      </c>
      <c r="D720" s="40" t="e">
        <f>IF(LEN(VLOOKUP($A720,#REF!,8,FALSE)),LEFT(VLOOKUP($A720,#REF!,8,FALSE),LEN(VLOOKUP($A720,#REF!,8,FALSE))-2),"")</f>
        <v>#REF!</v>
      </c>
      <c r="E720" s="41" t="e">
        <f>IF(LEN(VLOOKUP($A720,#REF!,4,FALSE)),IF(INDEX(#REF!,MATCH($A720,#REF!,0),1),LEFT(VLOOKUP($A720,#REF!,4,FALSE),LEN(VLOOKUP($A720,#REF!,4,FALSE))-2),CONCATENATE(LEFT(VLOOKUP($A720,#REF!,4,FALSE),LEN(VLOOKUP($A720,#REF!,4,FALSE))-2),"*")),"")</f>
        <v>#REF!</v>
      </c>
      <c r="F720" s="42" t="e">
        <f>IF(LEN(VLOOKUP($A720,#REF!,5,FALSE)),IF(INDEX(#REF!,MATCH($A720,#REF!,0),2),LEFT(VLOOKUP($A720,#REF!,5,FALSE),LEN(VLOOKUP($A720,#REF!,5,FALSE))-2),CONCATENATE(LEFT(VLOOKUP($A720,#REF!,5,FALSE),LEN(VLOOKUP($A720,#REF!,5,FALSE))-2),"*")),"")</f>
        <v>#REF!</v>
      </c>
      <c r="G720" s="42" t="e">
        <f>IF(LEN(VLOOKUP($A720,#REF!,6,FALSE)),IF(INDEX(#REF!,MATCH($A720,#REF!,0),3),LEFT(VLOOKUP($A720,#REF!,6,FALSE),LEN(VLOOKUP($A720,#REF!,6,FALSE))-2),CONCATENATE(LEFT(VLOOKUP($A720,#REF!,6,FALSE),LEN(VLOOKUP($A720,#REF!,6,FALSE))-2),"*")),"")</f>
        <v>#REF!</v>
      </c>
      <c r="H720" s="43" t="e">
        <f>IF(LEN(VLOOKUP($A720,#REF!,7,FALSE)),IF(INDEX(#REF!,MATCH($A720,#REF!,0),4),LEFT(VLOOKUP($A720,#REF!,7,FALSE),LEN(VLOOKUP($A720,#REF!,7,FALSE))-2),CONCATENATE(LEFT(VLOOKUP($A720,#REF!,7,FALSE),LEN(VLOOKUP($A720,#REF!,7,FALSE))-2),"*")),"")</f>
        <v>#REF!</v>
      </c>
      <c r="I720" s="54" t="e">
        <f>IF(LEN(VLOOKUP($A720,#REF!,8,FALSE)),UPPER(RIGHT(VLOOKUP($A720,#REF!,8,FALSE),1)),"")</f>
        <v>#REF!</v>
      </c>
      <c r="J720" s="42" t="e">
        <f>IF(LEN(VLOOKUP($A720,#REF!,4,FALSE)),UPPER(RIGHT(VLOOKUP($A720,#REF!,4,FALSE),1)),"")</f>
        <v>#REF!</v>
      </c>
      <c r="K720" s="42" t="e">
        <f>IF(LEN(VLOOKUP($A720,#REF!,5,FALSE)),UPPER(RIGHT(VLOOKUP($A720,#REF!,5,FALSE),1)),"")</f>
        <v>#REF!</v>
      </c>
      <c r="L720" s="42" t="e">
        <f>IF(LEN(VLOOKUP($A720,#REF!,6,FALSE)),UPPER(RIGHT(VLOOKUP($A720,#REF!,6,FALSE),1)),"")</f>
        <v>#REF!</v>
      </c>
      <c r="M720" s="43" t="e">
        <f>IF(LEN(VLOOKUP($A720,#REF!,7,FALSE)),UPPER(RIGHT(VLOOKUP($A720,#REF!,7,FALSE),1)),"")</f>
        <v>#REF!</v>
      </c>
      <c r="N720" s="206"/>
      <c r="O720" s="206"/>
      <c r="P720" s="206"/>
      <c r="Q720" s="206"/>
      <c r="R720" s="206"/>
      <c r="S720" s="63" t="e">
        <f>HLOOKUP("Device Tree Pin Name",#REF!,MATCH($A720,#REF!,0),FALSE)</f>
        <v>#REF!</v>
      </c>
      <c r="T720" s="47" t="e">
        <f>HLOOKUP("power rail",#REF!,MATCH($A720,#REF!,0),FALSE)</f>
        <v>#REF!</v>
      </c>
      <c r="U720" s="62" t="e">
        <f>HLOOKUP("Wake Capable",#REF!,MATCH($A720,#REF!,0),FALSE)</f>
        <v>#REF!</v>
      </c>
      <c r="V720" s="62" t="e">
        <f>HLOOKUP("Strap",#REF!,MATCH($A720,#REF!,0),FALSE)</f>
        <v>#REF!</v>
      </c>
      <c r="W720" s="62"/>
      <c r="X720" s="62"/>
      <c r="Y720" s="62"/>
      <c r="Z720" s="47"/>
      <c r="AA720" s="47" t="e">
        <f>HLOOKUP("Pad type",#REF!,MATCH($A720,#REF!,0),FALSE)</f>
        <v>#REF!</v>
      </c>
      <c r="AB720" s="63"/>
      <c r="AC720" s="63" t="e">
        <f>HLOOKUP("POR Pin State",#REF!,MATCH($A720,#REF!,0),FALSE)</f>
        <v>#REF!</v>
      </c>
      <c r="AD720" s="207"/>
      <c r="AE720" s="208"/>
      <c r="AF720" s="208"/>
      <c r="AG720" s="208"/>
      <c r="AH720" s="209"/>
      <c r="AI720" s="209"/>
      <c r="AJ720" s="210"/>
      <c r="AK720" s="210"/>
      <c r="AL720" s="210"/>
      <c r="AM720" s="210"/>
      <c r="AN720" s="210"/>
      <c r="AO720" s="210"/>
      <c r="AP720" s="210"/>
      <c r="AQ720" s="215" t="s">
        <v>1694</v>
      </c>
      <c r="AR720" s="105"/>
      <c r="AS720" s="105"/>
      <c r="AT720" s="105"/>
      <c r="AU720" s="105"/>
      <c r="AV720" s="105"/>
      <c r="AW720" s="105"/>
      <c r="AX720" s="105"/>
      <c r="AY720" s="105"/>
      <c r="AZ720" s="105"/>
      <c r="BA720" s="105"/>
      <c r="BB720" s="218"/>
      <c r="BC720" s="105"/>
      <c r="BD720" s="250"/>
      <c r="BE720" s="252" t="s">
        <v>1695</v>
      </c>
      <c r="BF720" s="147" t="e">
        <f>VLOOKUP($A720,#REF!,34,FALSE)</f>
        <v>#REF!</v>
      </c>
      <c r="BG720" s="148" t="e">
        <f>VLOOKUP($A720,#REF!,22,FALSE)</f>
        <v>#REF!</v>
      </c>
      <c r="BH720" s="149"/>
    </row>
    <row r="721" s="5" customFormat="1" ht="12.95" customHeight="1" spans="1:60">
      <c r="A721" s="48" t="s">
        <v>1696</v>
      </c>
      <c r="B721" s="38" t="e">
        <f>VLOOKUP($A721,#REF!,34,FALSE)</f>
        <v>#REF!</v>
      </c>
      <c r="C721" s="39" t="str">
        <f t="shared" si="187"/>
        <v>unused_DDR_XM1_B4WCK_N</v>
      </c>
      <c r="D721" s="40" t="e">
        <f>IF(LEN(VLOOKUP($A721,#REF!,8,FALSE)),LEFT(VLOOKUP($A721,#REF!,8,FALSE),LEN(VLOOKUP($A721,#REF!,8,FALSE))-2),"")</f>
        <v>#REF!</v>
      </c>
      <c r="E721" s="41" t="e">
        <f>IF(LEN(VLOOKUP($A721,#REF!,4,FALSE)),IF(INDEX(#REF!,MATCH($A721,#REF!,0),1),LEFT(VLOOKUP($A721,#REF!,4,FALSE),LEN(VLOOKUP($A721,#REF!,4,FALSE))-2),CONCATENATE(LEFT(VLOOKUP($A721,#REF!,4,FALSE),LEN(VLOOKUP($A721,#REF!,4,FALSE))-2),"*")),"")</f>
        <v>#REF!</v>
      </c>
      <c r="F721" s="42" t="e">
        <f>IF(LEN(VLOOKUP($A721,#REF!,5,FALSE)),IF(INDEX(#REF!,MATCH($A721,#REF!,0),2),LEFT(VLOOKUP($A721,#REF!,5,FALSE),LEN(VLOOKUP($A721,#REF!,5,FALSE))-2),CONCATENATE(LEFT(VLOOKUP($A721,#REF!,5,FALSE),LEN(VLOOKUP($A721,#REF!,5,FALSE))-2),"*")),"")</f>
        <v>#REF!</v>
      </c>
      <c r="G721" s="42" t="e">
        <f>IF(LEN(VLOOKUP($A721,#REF!,6,FALSE)),IF(INDEX(#REF!,MATCH($A721,#REF!,0),3),LEFT(VLOOKUP($A721,#REF!,6,FALSE),LEN(VLOOKUP($A721,#REF!,6,FALSE))-2),CONCATENATE(LEFT(VLOOKUP($A721,#REF!,6,FALSE),LEN(VLOOKUP($A721,#REF!,6,FALSE))-2),"*")),"")</f>
        <v>#REF!</v>
      </c>
      <c r="H721" s="43" t="e">
        <f>IF(LEN(VLOOKUP($A721,#REF!,7,FALSE)),IF(INDEX(#REF!,MATCH($A721,#REF!,0),4),LEFT(VLOOKUP($A721,#REF!,7,FALSE),LEN(VLOOKUP($A721,#REF!,7,FALSE))-2),CONCATENATE(LEFT(VLOOKUP($A721,#REF!,7,FALSE),LEN(VLOOKUP($A721,#REF!,7,FALSE))-2),"*")),"")</f>
        <v>#REF!</v>
      </c>
      <c r="I721" s="54" t="e">
        <f>IF(LEN(VLOOKUP($A721,#REF!,8,FALSE)),UPPER(RIGHT(VLOOKUP($A721,#REF!,8,FALSE),1)),"")</f>
        <v>#REF!</v>
      </c>
      <c r="J721" s="42" t="e">
        <f>IF(LEN(VLOOKUP($A721,#REF!,4,FALSE)),UPPER(RIGHT(VLOOKUP($A721,#REF!,4,FALSE),1)),"")</f>
        <v>#REF!</v>
      </c>
      <c r="K721" s="42" t="e">
        <f>IF(LEN(VLOOKUP($A721,#REF!,5,FALSE)),UPPER(RIGHT(VLOOKUP($A721,#REF!,5,FALSE),1)),"")</f>
        <v>#REF!</v>
      </c>
      <c r="L721" s="42" t="e">
        <f>IF(LEN(VLOOKUP($A721,#REF!,6,FALSE)),UPPER(RIGHT(VLOOKUP($A721,#REF!,6,FALSE),1)),"")</f>
        <v>#REF!</v>
      </c>
      <c r="M721" s="43" t="e">
        <f>IF(LEN(VLOOKUP($A721,#REF!,7,FALSE)),UPPER(RIGHT(VLOOKUP($A721,#REF!,7,FALSE),1)),"")</f>
        <v>#REF!</v>
      </c>
      <c r="N721" s="206"/>
      <c r="O721" s="206"/>
      <c r="P721" s="206"/>
      <c r="Q721" s="206"/>
      <c r="R721" s="206"/>
      <c r="S721" s="63" t="e">
        <f>HLOOKUP("Device Tree Pin Name",#REF!,MATCH($A721,#REF!,0),FALSE)</f>
        <v>#REF!</v>
      </c>
      <c r="T721" s="47" t="e">
        <f>HLOOKUP("power rail",#REF!,MATCH($A721,#REF!,0),FALSE)</f>
        <v>#REF!</v>
      </c>
      <c r="U721" s="62" t="e">
        <f>HLOOKUP("Wake Capable",#REF!,MATCH($A721,#REF!,0),FALSE)</f>
        <v>#REF!</v>
      </c>
      <c r="V721" s="62" t="e">
        <f>HLOOKUP("Strap",#REF!,MATCH($A721,#REF!,0),FALSE)</f>
        <v>#REF!</v>
      </c>
      <c r="W721" s="62"/>
      <c r="X721" s="62"/>
      <c r="Y721" s="62"/>
      <c r="Z721" s="47"/>
      <c r="AA721" s="47" t="e">
        <f>HLOOKUP("Pad type",#REF!,MATCH($A721,#REF!,0),FALSE)</f>
        <v>#REF!</v>
      </c>
      <c r="AB721" s="63"/>
      <c r="AC721" s="63" t="e">
        <f>HLOOKUP("POR Pin State",#REF!,MATCH($A721,#REF!,0),FALSE)</f>
        <v>#REF!</v>
      </c>
      <c r="AD721" s="207"/>
      <c r="AE721" s="208"/>
      <c r="AF721" s="208"/>
      <c r="AG721" s="208"/>
      <c r="AH721" s="209"/>
      <c r="AI721" s="209"/>
      <c r="AJ721" s="210"/>
      <c r="AK721" s="210"/>
      <c r="AL721" s="210"/>
      <c r="AM721" s="210"/>
      <c r="AN721" s="210"/>
      <c r="AO721" s="210"/>
      <c r="AP721" s="210"/>
      <c r="AQ721" s="215" t="s">
        <v>1696</v>
      </c>
      <c r="AR721" s="105"/>
      <c r="AS721" s="105"/>
      <c r="AT721" s="105"/>
      <c r="AU721" s="105"/>
      <c r="AV721" s="105"/>
      <c r="AW721" s="105"/>
      <c r="AX721" s="105"/>
      <c r="AY721" s="105"/>
      <c r="AZ721" s="105"/>
      <c r="BA721" s="105"/>
      <c r="BB721" s="218"/>
      <c r="BC721" s="105"/>
      <c r="BD721" s="250"/>
      <c r="BE721" s="252" t="s">
        <v>1697</v>
      </c>
      <c r="BF721" s="147" t="e">
        <f>VLOOKUP($A721,#REF!,34,FALSE)</f>
        <v>#REF!</v>
      </c>
      <c r="BG721" s="148" t="e">
        <f>VLOOKUP($A721,#REF!,22,FALSE)</f>
        <v>#REF!</v>
      </c>
      <c r="BH721" s="149"/>
    </row>
    <row r="722" s="5" customFormat="1" ht="12.95" customHeight="1" spans="1:60">
      <c r="A722" s="48" t="s">
        <v>1698</v>
      </c>
      <c r="B722" s="38" t="e">
        <f>VLOOKUP($A722,#REF!,34,FALSE)</f>
        <v>#REF!</v>
      </c>
      <c r="C722" s="39" t="str">
        <f t="shared" si="187"/>
        <v>unused_DDR_XM1_B4RDQS_P</v>
      </c>
      <c r="D722" s="40" t="e">
        <f>IF(LEN(VLOOKUP($A722,#REF!,8,FALSE)),LEFT(VLOOKUP($A722,#REF!,8,FALSE),LEN(VLOOKUP($A722,#REF!,8,FALSE))-2),"")</f>
        <v>#REF!</v>
      </c>
      <c r="E722" s="41" t="e">
        <f>IF(LEN(VLOOKUP($A722,#REF!,4,FALSE)),IF(INDEX(#REF!,MATCH($A722,#REF!,0),1),LEFT(VLOOKUP($A722,#REF!,4,FALSE),LEN(VLOOKUP($A722,#REF!,4,FALSE))-2),CONCATENATE(LEFT(VLOOKUP($A722,#REF!,4,FALSE),LEN(VLOOKUP($A722,#REF!,4,FALSE))-2),"*")),"")</f>
        <v>#REF!</v>
      </c>
      <c r="F722" s="42" t="e">
        <f>IF(LEN(VLOOKUP($A722,#REF!,5,FALSE)),IF(INDEX(#REF!,MATCH($A722,#REF!,0),2),LEFT(VLOOKUP($A722,#REF!,5,FALSE),LEN(VLOOKUP($A722,#REF!,5,FALSE))-2),CONCATENATE(LEFT(VLOOKUP($A722,#REF!,5,FALSE),LEN(VLOOKUP($A722,#REF!,5,FALSE))-2),"*")),"")</f>
        <v>#REF!</v>
      </c>
      <c r="G722" s="42" t="e">
        <f>IF(LEN(VLOOKUP($A722,#REF!,6,FALSE)),IF(INDEX(#REF!,MATCH($A722,#REF!,0),3),LEFT(VLOOKUP($A722,#REF!,6,FALSE),LEN(VLOOKUP($A722,#REF!,6,FALSE))-2),CONCATENATE(LEFT(VLOOKUP($A722,#REF!,6,FALSE),LEN(VLOOKUP($A722,#REF!,6,FALSE))-2),"*")),"")</f>
        <v>#REF!</v>
      </c>
      <c r="H722" s="43" t="e">
        <f>IF(LEN(VLOOKUP($A722,#REF!,7,FALSE)),IF(INDEX(#REF!,MATCH($A722,#REF!,0),4),LEFT(VLOOKUP($A722,#REF!,7,FALSE),LEN(VLOOKUP($A722,#REF!,7,FALSE))-2),CONCATENATE(LEFT(VLOOKUP($A722,#REF!,7,FALSE),LEN(VLOOKUP($A722,#REF!,7,FALSE))-2),"*")),"")</f>
        <v>#REF!</v>
      </c>
      <c r="I722" s="54" t="e">
        <f>IF(LEN(VLOOKUP($A722,#REF!,8,FALSE)),UPPER(RIGHT(VLOOKUP($A722,#REF!,8,FALSE),1)),"")</f>
        <v>#REF!</v>
      </c>
      <c r="J722" s="42" t="e">
        <f>IF(LEN(VLOOKUP($A722,#REF!,4,FALSE)),UPPER(RIGHT(VLOOKUP($A722,#REF!,4,FALSE),1)),"")</f>
        <v>#REF!</v>
      </c>
      <c r="K722" s="42" t="e">
        <f>IF(LEN(VLOOKUP($A722,#REF!,5,FALSE)),UPPER(RIGHT(VLOOKUP($A722,#REF!,5,FALSE),1)),"")</f>
        <v>#REF!</v>
      </c>
      <c r="L722" s="42" t="e">
        <f>IF(LEN(VLOOKUP($A722,#REF!,6,FALSE)),UPPER(RIGHT(VLOOKUP($A722,#REF!,6,FALSE),1)),"")</f>
        <v>#REF!</v>
      </c>
      <c r="M722" s="43" t="e">
        <f>IF(LEN(VLOOKUP($A722,#REF!,7,FALSE)),UPPER(RIGHT(VLOOKUP($A722,#REF!,7,FALSE),1)),"")</f>
        <v>#REF!</v>
      </c>
      <c r="N722" s="206"/>
      <c r="O722" s="206"/>
      <c r="P722" s="206"/>
      <c r="Q722" s="206"/>
      <c r="R722" s="206"/>
      <c r="S722" s="63" t="e">
        <f>HLOOKUP("Device Tree Pin Name",#REF!,MATCH($A722,#REF!,0),FALSE)</f>
        <v>#REF!</v>
      </c>
      <c r="T722" s="47" t="e">
        <f>HLOOKUP("power rail",#REF!,MATCH($A722,#REF!,0),FALSE)</f>
        <v>#REF!</v>
      </c>
      <c r="U722" s="62" t="e">
        <f>HLOOKUP("Wake Capable",#REF!,MATCH($A722,#REF!,0),FALSE)</f>
        <v>#REF!</v>
      </c>
      <c r="V722" s="62" t="e">
        <f>HLOOKUP("Strap",#REF!,MATCH($A722,#REF!,0),FALSE)</f>
        <v>#REF!</v>
      </c>
      <c r="W722" s="62"/>
      <c r="X722" s="62"/>
      <c r="Y722" s="62"/>
      <c r="Z722" s="47"/>
      <c r="AA722" s="47" t="e">
        <f>HLOOKUP("Pad type",#REF!,MATCH($A722,#REF!,0),FALSE)</f>
        <v>#REF!</v>
      </c>
      <c r="AB722" s="63"/>
      <c r="AC722" s="63" t="e">
        <f>HLOOKUP("POR Pin State",#REF!,MATCH($A722,#REF!,0),FALSE)</f>
        <v>#REF!</v>
      </c>
      <c r="AD722" s="207"/>
      <c r="AE722" s="208"/>
      <c r="AF722" s="208"/>
      <c r="AG722" s="208"/>
      <c r="AH722" s="209"/>
      <c r="AI722" s="209"/>
      <c r="AJ722" s="210"/>
      <c r="AK722" s="210"/>
      <c r="AL722" s="210"/>
      <c r="AM722" s="210"/>
      <c r="AN722" s="210"/>
      <c r="AO722" s="210"/>
      <c r="AP722" s="210"/>
      <c r="AQ722" s="215" t="s">
        <v>1698</v>
      </c>
      <c r="AR722" s="105"/>
      <c r="AS722" s="105"/>
      <c r="AT722" s="105"/>
      <c r="AU722" s="105"/>
      <c r="AV722" s="105"/>
      <c r="AW722" s="105"/>
      <c r="AX722" s="105"/>
      <c r="AY722" s="105"/>
      <c r="AZ722" s="105"/>
      <c r="BA722" s="105"/>
      <c r="BB722" s="218"/>
      <c r="BC722" s="105"/>
      <c r="BD722" s="250"/>
      <c r="BE722" s="252" t="s">
        <v>1699</v>
      </c>
      <c r="BF722" s="147" t="e">
        <f>VLOOKUP($A722,#REF!,34,FALSE)</f>
        <v>#REF!</v>
      </c>
      <c r="BG722" s="148" t="e">
        <f>VLOOKUP($A722,#REF!,22,FALSE)</f>
        <v>#REF!</v>
      </c>
      <c r="BH722" s="149"/>
    </row>
    <row r="723" s="5" customFormat="1" ht="12.95" customHeight="1" spans="1:60">
      <c r="A723" s="48" t="s">
        <v>1700</v>
      </c>
      <c r="B723" s="38" t="e">
        <f>VLOOKUP($A723,#REF!,34,FALSE)</f>
        <v>#REF!</v>
      </c>
      <c r="C723" s="39" t="str">
        <f t="shared" si="187"/>
        <v>unused_DDR_XM1_B4RDQS_N</v>
      </c>
      <c r="D723" s="40" t="e">
        <f>IF(LEN(VLOOKUP($A723,#REF!,8,FALSE)),LEFT(VLOOKUP($A723,#REF!,8,FALSE),LEN(VLOOKUP($A723,#REF!,8,FALSE))-2),"")</f>
        <v>#REF!</v>
      </c>
      <c r="E723" s="41" t="e">
        <f>IF(LEN(VLOOKUP($A723,#REF!,4,FALSE)),IF(INDEX(#REF!,MATCH($A723,#REF!,0),1),LEFT(VLOOKUP($A723,#REF!,4,FALSE),LEN(VLOOKUP($A723,#REF!,4,FALSE))-2),CONCATENATE(LEFT(VLOOKUP($A723,#REF!,4,FALSE),LEN(VLOOKUP($A723,#REF!,4,FALSE))-2),"*")),"")</f>
        <v>#REF!</v>
      </c>
      <c r="F723" s="42" t="e">
        <f>IF(LEN(VLOOKUP($A723,#REF!,5,FALSE)),IF(INDEX(#REF!,MATCH($A723,#REF!,0),2),LEFT(VLOOKUP($A723,#REF!,5,FALSE),LEN(VLOOKUP($A723,#REF!,5,FALSE))-2),CONCATENATE(LEFT(VLOOKUP($A723,#REF!,5,FALSE),LEN(VLOOKUP($A723,#REF!,5,FALSE))-2),"*")),"")</f>
        <v>#REF!</v>
      </c>
      <c r="G723" s="42" t="e">
        <f>IF(LEN(VLOOKUP($A723,#REF!,6,FALSE)),IF(INDEX(#REF!,MATCH($A723,#REF!,0),3),LEFT(VLOOKUP($A723,#REF!,6,FALSE),LEN(VLOOKUP($A723,#REF!,6,FALSE))-2),CONCATENATE(LEFT(VLOOKUP($A723,#REF!,6,FALSE),LEN(VLOOKUP($A723,#REF!,6,FALSE))-2),"*")),"")</f>
        <v>#REF!</v>
      </c>
      <c r="H723" s="43" t="e">
        <f>IF(LEN(VLOOKUP($A723,#REF!,7,FALSE)),IF(INDEX(#REF!,MATCH($A723,#REF!,0),4),LEFT(VLOOKUP($A723,#REF!,7,FALSE),LEN(VLOOKUP($A723,#REF!,7,FALSE))-2),CONCATENATE(LEFT(VLOOKUP($A723,#REF!,7,FALSE),LEN(VLOOKUP($A723,#REF!,7,FALSE))-2),"*")),"")</f>
        <v>#REF!</v>
      </c>
      <c r="I723" s="54" t="e">
        <f>IF(LEN(VLOOKUP($A723,#REF!,8,FALSE)),UPPER(RIGHT(VLOOKUP($A723,#REF!,8,FALSE),1)),"")</f>
        <v>#REF!</v>
      </c>
      <c r="J723" s="42" t="e">
        <f>IF(LEN(VLOOKUP($A723,#REF!,4,FALSE)),UPPER(RIGHT(VLOOKUP($A723,#REF!,4,FALSE),1)),"")</f>
        <v>#REF!</v>
      </c>
      <c r="K723" s="42" t="e">
        <f>IF(LEN(VLOOKUP($A723,#REF!,5,FALSE)),UPPER(RIGHT(VLOOKUP($A723,#REF!,5,FALSE),1)),"")</f>
        <v>#REF!</v>
      </c>
      <c r="L723" s="42" t="e">
        <f>IF(LEN(VLOOKUP($A723,#REF!,6,FALSE)),UPPER(RIGHT(VLOOKUP($A723,#REF!,6,FALSE),1)),"")</f>
        <v>#REF!</v>
      </c>
      <c r="M723" s="43" t="e">
        <f>IF(LEN(VLOOKUP($A723,#REF!,7,FALSE)),UPPER(RIGHT(VLOOKUP($A723,#REF!,7,FALSE),1)),"")</f>
        <v>#REF!</v>
      </c>
      <c r="N723" s="206"/>
      <c r="O723" s="206"/>
      <c r="P723" s="206"/>
      <c r="Q723" s="206"/>
      <c r="R723" s="206"/>
      <c r="S723" s="63" t="e">
        <f>HLOOKUP("Device Tree Pin Name",#REF!,MATCH($A723,#REF!,0),FALSE)</f>
        <v>#REF!</v>
      </c>
      <c r="T723" s="47" t="e">
        <f>HLOOKUP("power rail",#REF!,MATCH($A723,#REF!,0),FALSE)</f>
        <v>#REF!</v>
      </c>
      <c r="U723" s="62" t="e">
        <f>HLOOKUP("Wake Capable",#REF!,MATCH($A723,#REF!,0),FALSE)</f>
        <v>#REF!</v>
      </c>
      <c r="V723" s="62" t="e">
        <f>HLOOKUP("Strap",#REF!,MATCH($A723,#REF!,0),FALSE)</f>
        <v>#REF!</v>
      </c>
      <c r="W723" s="62"/>
      <c r="X723" s="62"/>
      <c r="Y723" s="62"/>
      <c r="Z723" s="47"/>
      <c r="AA723" s="47" t="e">
        <f>HLOOKUP("Pad type",#REF!,MATCH($A723,#REF!,0),FALSE)</f>
        <v>#REF!</v>
      </c>
      <c r="AB723" s="63"/>
      <c r="AC723" s="63" t="e">
        <f>HLOOKUP("POR Pin State",#REF!,MATCH($A723,#REF!,0),FALSE)</f>
        <v>#REF!</v>
      </c>
      <c r="AD723" s="207"/>
      <c r="AE723" s="208"/>
      <c r="AF723" s="208"/>
      <c r="AG723" s="208"/>
      <c r="AH723" s="209"/>
      <c r="AI723" s="209"/>
      <c r="AJ723" s="210"/>
      <c r="AK723" s="210"/>
      <c r="AL723" s="210"/>
      <c r="AM723" s="210"/>
      <c r="AN723" s="210"/>
      <c r="AO723" s="210"/>
      <c r="AP723" s="210"/>
      <c r="AQ723" s="215" t="s">
        <v>1700</v>
      </c>
      <c r="AR723" s="105"/>
      <c r="AS723" s="105"/>
      <c r="AT723" s="105"/>
      <c r="AU723" s="105"/>
      <c r="AV723" s="105"/>
      <c r="AW723" s="105"/>
      <c r="AX723" s="105"/>
      <c r="AY723" s="105"/>
      <c r="AZ723" s="105"/>
      <c r="BA723" s="105"/>
      <c r="BB723" s="218"/>
      <c r="BC723" s="105"/>
      <c r="BD723" s="250"/>
      <c r="BE723" s="252" t="s">
        <v>1701</v>
      </c>
      <c r="BF723" s="147" t="e">
        <f>VLOOKUP($A723,#REF!,34,FALSE)</f>
        <v>#REF!</v>
      </c>
      <c r="BG723" s="148" t="e">
        <f>VLOOKUP($A723,#REF!,22,FALSE)</f>
        <v>#REF!</v>
      </c>
      <c r="BH723" s="149"/>
    </row>
    <row r="724" s="5" customFormat="1" ht="12.95" customHeight="1" spans="1:60">
      <c r="A724" s="48" t="s">
        <v>1702</v>
      </c>
      <c r="B724" s="38" t="e">
        <f>VLOOKUP($A724,#REF!,34,FALSE)</f>
        <v>#REF!</v>
      </c>
      <c r="C724" s="39" t="str">
        <f t="shared" si="187"/>
        <v>unused_DDR_XM1_B5D0</v>
      </c>
      <c r="D724" s="40" t="e">
        <f>IF(LEN(VLOOKUP($A724,#REF!,8,FALSE)),LEFT(VLOOKUP($A724,#REF!,8,FALSE),LEN(VLOOKUP($A724,#REF!,8,FALSE))-2),"")</f>
        <v>#REF!</v>
      </c>
      <c r="E724" s="41" t="e">
        <f>IF(LEN(VLOOKUP($A724,#REF!,4,FALSE)),IF(INDEX(#REF!,MATCH($A724,#REF!,0),1),LEFT(VLOOKUP($A724,#REF!,4,FALSE),LEN(VLOOKUP($A724,#REF!,4,FALSE))-2),CONCATENATE(LEFT(VLOOKUP($A724,#REF!,4,FALSE),LEN(VLOOKUP($A724,#REF!,4,FALSE))-2),"*")),"")</f>
        <v>#REF!</v>
      </c>
      <c r="F724" s="42" t="e">
        <f>IF(LEN(VLOOKUP($A724,#REF!,5,FALSE)),IF(INDEX(#REF!,MATCH($A724,#REF!,0),2),LEFT(VLOOKUP($A724,#REF!,5,FALSE),LEN(VLOOKUP($A724,#REF!,5,FALSE))-2),CONCATENATE(LEFT(VLOOKUP($A724,#REF!,5,FALSE),LEN(VLOOKUP($A724,#REF!,5,FALSE))-2),"*")),"")</f>
        <v>#REF!</v>
      </c>
      <c r="G724" s="42" t="e">
        <f>IF(LEN(VLOOKUP($A724,#REF!,6,FALSE)),IF(INDEX(#REF!,MATCH($A724,#REF!,0),3),LEFT(VLOOKUP($A724,#REF!,6,FALSE),LEN(VLOOKUP($A724,#REF!,6,FALSE))-2),CONCATENATE(LEFT(VLOOKUP($A724,#REF!,6,FALSE),LEN(VLOOKUP($A724,#REF!,6,FALSE))-2),"*")),"")</f>
        <v>#REF!</v>
      </c>
      <c r="H724" s="43" t="e">
        <f>IF(LEN(VLOOKUP($A724,#REF!,7,FALSE)),IF(INDEX(#REF!,MATCH($A724,#REF!,0),4),LEFT(VLOOKUP($A724,#REF!,7,FALSE),LEN(VLOOKUP($A724,#REF!,7,FALSE))-2),CONCATENATE(LEFT(VLOOKUP($A724,#REF!,7,FALSE),LEN(VLOOKUP($A724,#REF!,7,FALSE))-2),"*")),"")</f>
        <v>#REF!</v>
      </c>
      <c r="I724" s="54" t="e">
        <f>IF(LEN(VLOOKUP($A724,#REF!,8,FALSE)),UPPER(RIGHT(VLOOKUP($A724,#REF!,8,FALSE),1)),"")</f>
        <v>#REF!</v>
      </c>
      <c r="J724" s="42" t="e">
        <f>IF(LEN(VLOOKUP($A724,#REF!,4,FALSE)),UPPER(RIGHT(VLOOKUP($A724,#REF!,4,FALSE),1)),"")</f>
        <v>#REF!</v>
      </c>
      <c r="K724" s="42" t="e">
        <f>IF(LEN(VLOOKUP($A724,#REF!,5,FALSE)),UPPER(RIGHT(VLOOKUP($A724,#REF!,5,FALSE),1)),"")</f>
        <v>#REF!</v>
      </c>
      <c r="L724" s="42" t="e">
        <f>IF(LEN(VLOOKUP($A724,#REF!,6,FALSE)),UPPER(RIGHT(VLOOKUP($A724,#REF!,6,FALSE),1)),"")</f>
        <v>#REF!</v>
      </c>
      <c r="M724" s="43" t="e">
        <f>IF(LEN(VLOOKUP($A724,#REF!,7,FALSE)),UPPER(RIGHT(VLOOKUP($A724,#REF!,7,FALSE),1)),"")</f>
        <v>#REF!</v>
      </c>
      <c r="N724" s="206"/>
      <c r="O724" s="206"/>
      <c r="P724" s="206"/>
      <c r="Q724" s="206"/>
      <c r="R724" s="206"/>
      <c r="S724" s="63" t="e">
        <f>HLOOKUP("Device Tree Pin Name",#REF!,MATCH($A724,#REF!,0),FALSE)</f>
        <v>#REF!</v>
      </c>
      <c r="T724" s="47" t="e">
        <f>HLOOKUP("power rail",#REF!,MATCH($A724,#REF!,0),FALSE)</f>
        <v>#REF!</v>
      </c>
      <c r="U724" s="62" t="e">
        <f>HLOOKUP("Wake Capable",#REF!,MATCH($A724,#REF!,0),FALSE)</f>
        <v>#REF!</v>
      </c>
      <c r="V724" s="62" t="e">
        <f>HLOOKUP("Strap",#REF!,MATCH($A724,#REF!,0),FALSE)</f>
        <v>#REF!</v>
      </c>
      <c r="W724" s="62"/>
      <c r="X724" s="62"/>
      <c r="Y724" s="62"/>
      <c r="Z724" s="47"/>
      <c r="AA724" s="47" t="e">
        <f>HLOOKUP("Pad type",#REF!,MATCH($A724,#REF!,0),FALSE)</f>
        <v>#REF!</v>
      </c>
      <c r="AB724" s="63"/>
      <c r="AC724" s="63" t="e">
        <f>HLOOKUP("POR Pin State",#REF!,MATCH($A724,#REF!,0),FALSE)</f>
        <v>#REF!</v>
      </c>
      <c r="AD724" s="207"/>
      <c r="AE724" s="208"/>
      <c r="AF724" s="208"/>
      <c r="AG724" s="208"/>
      <c r="AH724" s="209"/>
      <c r="AI724" s="209"/>
      <c r="AJ724" s="210"/>
      <c r="AK724" s="210"/>
      <c r="AL724" s="210"/>
      <c r="AM724" s="210"/>
      <c r="AN724" s="210"/>
      <c r="AO724" s="210"/>
      <c r="AP724" s="210"/>
      <c r="AQ724" s="215" t="s">
        <v>1703</v>
      </c>
      <c r="AR724" s="105"/>
      <c r="AS724" s="105"/>
      <c r="AT724" s="105"/>
      <c r="AU724" s="105"/>
      <c r="AV724" s="105"/>
      <c r="AW724" s="105"/>
      <c r="AX724" s="105"/>
      <c r="AY724" s="105"/>
      <c r="AZ724" s="105"/>
      <c r="BA724" s="105"/>
      <c r="BB724" s="218"/>
      <c r="BC724" s="105"/>
      <c r="BD724" s="250"/>
      <c r="BE724" s="252" t="s">
        <v>1704</v>
      </c>
      <c r="BF724" s="147" t="e">
        <f>VLOOKUP($A724,#REF!,34,FALSE)</f>
        <v>#REF!</v>
      </c>
      <c r="BG724" s="148" t="e">
        <f>VLOOKUP($A724,#REF!,22,FALSE)</f>
        <v>#REF!</v>
      </c>
      <c r="BH724" s="149"/>
    </row>
    <row r="725" s="5" customFormat="1" ht="12.95" customHeight="1" spans="1:60">
      <c r="A725" s="48" t="s">
        <v>1705</v>
      </c>
      <c r="B725" s="38" t="e">
        <f>VLOOKUP($A725,#REF!,34,FALSE)</f>
        <v>#REF!</v>
      </c>
      <c r="C725" s="39" t="str">
        <f t="shared" si="187"/>
        <v>unused_DDR_XM1_B5D1</v>
      </c>
      <c r="D725" s="40" t="e">
        <f>IF(LEN(VLOOKUP($A725,#REF!,8,FALSE)),LEFT(VLOOKUP($A725,#REF!,8,FALSE),LEN(VLOOKUP($A725,#REF!,8,FALSE))-2),"")</f>
        <v>#REF!</v>
      </c>
      <c r="E725" s="41" t="e">
        <f>IF(LEN(VLOOKUP($A725,#REF!,4,FALSE)),IF(INDEX(#REF!,MATCH($A725,#REF!,0),1),LEFT(VLOOKUP($A725,#REF!,4,FALSE),LEN(VLOOKUP($A725,#REF!,4,FALSE))-2),CONCATENATE(LEFT(VLOOKUP($A725,#REF!,4,FALSE),LEN(VLOOKUP($A725,#REF!,4,FALSE))-2),"*")),"")</f>
        <v>#REF!</v>
      </c>
      <c r="F725" s="42" t="e">
        <f>IF(LEN(VLOOKUP($A725,#REF!,5,FALSE)),IF(INDEX(#REF!,MATCH($A725,#REF!,0),2),LEFT(VLOOKUP($A725,#REF!,5,FALSE),LEN(VLOOKUP($A725,#REF!,5,FALSE))-2),CONCATENATE(LEFT(VLOOKUP($A725,#REF!,5,FALSE),LEN(VLOOKUP($A725,#REF!,5,FALSE))-2),"*")),"")</f>
        <v>#REF!</v>
      </c>
      <c r="G725" s="42" t="e">
        <f>IF(LEN(VLOOKUP($A725,#REF!,6,FALSE)),IF(INDEX(#REF!,MATCH($A725,#REF!,0),3),LEFT(VLOOKUP($A725,#REF!,6,FALSE),LEN(VLOOKUP($A725,#REF!,6,FALSE))-2),CONCATENATE(LEFT(VLOOKUP($A725,#REF!,6,FALSE),LEN(VLOOKUP($A725,#REF!,6,FALSE))-2),"*")),"")</f>
        <v>#REF!</v>
      </c>
      <c r="H725" s="43" t="e">
        <f>IF(LEN(VLOOKUP($A725,#REF!,7,FALSE)),IF(INDEX(#REF!,MATCH($A725,#REF!,0),4),LEFT(VLOOKUP($A725,#REF!,7,FALSE),LEN(VLOOKUP($A725,#REF!,7,FALSE))-2),CONCATENATE(LEFT(VLOOKUP($A725,#REF!,7,FALSE),LEN(VLOOKUP($A725,#REF!,7,FALSE))-2),"*")),"")</f>
        <v>#REF!</v>
      </c>
      <c r="I725" s="54" t="e">
        <f>IF(LEN(VLOOKUP($A725,#REF!,8,FALSE)),UPPER(RIGHT(VLOOKUP($A725,#REF!,8,FALSE),1)),"")</f>
        <v>#REF!</v>
      </c>
      <c r="J725" s="42" t="e">
        <f>IF(LEN(VLOOKUP($A725,#REF!,4,FALSE)),UPPER(RIGHT(VLOOKUP($A725,#REF!,4,FALSE),1)),"")</f>
        <v>#REF!</v>
      </c>
      <c r="K725" s="42" t="e">
        <f>IF(LEN(VLOOKUP($A725,#REF!,5,FALSE)),UPPER(RIGHT(VLOOKUP($A725,#REF!,5,FALSE),1)),"")</f>
        <v>#REF!</v>
      </c>
      <c r="L725" s="42" t="e">
        <f>IF(LEN(VLOOKUP($A725,#REF!,6,FALSE)),UPPER(RIGHT(VLOOKUP($A725,#REF!,6,FALSE),1)),"")</f>
        <v>#REF!</v>
      </c>
      <c r="M725" s="43" t="e">
        <f>IF(LEN(VLOOKUP($A725,#REF!,7,FALSE)),UPPER(RIGHT(VLOOKUP($A725,#REF!,7,FALSE),1)),"")</f>
        <v>#REF!</v>
      </c>
      <c r="N725" s="206"/>
      <c r="O725" s="206"/>
      <c r="P725" s="206"/>
      <c r="Q725" s="206"/>
      <c r="R725" s="206"/>
      <c r="S725" s="63" t="e">
        <f>HLOOKUP("Device Tree Pin Name",#REF!,MATCH($A725,#REF!,0),FALSE)</f>
        <v>#REF!</v>
      </c>
      <c r="T725" s="47" t="e">
        <f>HLOOKUP("power rail",#REF!,MATCH($A725,#REF!,0),FALSE)</f>
        <v>#REF!</v>
      </c>
      <c r="U725" s="62" t="e">
        <f>HLOOKUP("Wake Capable",#REF!,MATCH($A725,#REF!,0),FALSE)</f>
        <v>#REF!</v>
      </c>
      <c r="V725" s="62" t="e">
        <f>HLOOKUP("Strap",#REF!,MATCH($A725,#REF!,0),FALSE)</f>
        <v>#REF!</v>
      </c>
      <c r="W725" s="62"/>
      <c r="X725" s="62"/>
      <c r="Y725" s="62"/>
      <c r="Z725" s="47"/>
      <c r="AA725" s="47" t="e">
        <f>HLOOKUP("Pad type",#REF!,MATCH($A725,#REF!,0),FALSE)</f>
        <v>#REF!</v>
      </c>
      <c r="AB725" s="63"/>
      <c r="AC725" s="63" t="e">
        <f>HLOOKUP("POR Pin State",#REF!,MATCH($A725,#REF!,0),FALSE)</f>
        <v>#REF!</v>
      </c>
      <c r="AD725" s="207"/>
      <c r="AE725" s="208"/>
      <c r="AF725" s="208"/>
      <c r="AG725" s="208"/>
      <c r="AH725" s="209"/>
      <c r="AI725" s="209"/>
      <c r="AJ725" s="210"/>
      <c r="AK725" s="210"/>
      <c r="AL725" s="210"/>
      <c r="AM725" s="210"/>
      <c r="AN725" s="210"/>
      <c r="AO725" s="210"/>
      <c r="AP725" s="210"/>
      <c r="AQ725" s="215" t="s">
        <v>1706</v>
      </c>
      <c r="AR725" s="105"/>
      <c r="AS725" s="105"/>
      <c r="AT725" s="105"/>
      <c r="AU725" s="105"/>
      <c r="AV725" s="105"/>
      <c r="AW725" s="105"/>
      <c r="AX725" s="105"/>
      <c r="AY725" s="105"/>
      <c r="AZ725" s="105"/>
      <c r="BA725" s="105"/>
      <c r="BB725" s="218"/>
      <c r="BC725" s="105"/>
      <c r="BD725" s="250"/>
      <c r="BE725" s="252" t="s">
        <v>1707</v>
      </c>
      <c r="BF725" s="147" t="e">
        <f>VLOOKUP($A725,#REF!,34,FALSE)</f>
        <v>#REF!</v>
      </c>
      <c r="BG725" s="148" t="e">
        <f>VLOOKUP($A725,#REF!,22,FALSE)</f>
        <v>#REF!</v>
      </c>
      <c r="BH725" s="149"/>
    </row>
    <row r="726" s="5" customFormat="1" ht="12.95" customHeight="1" spans="1:60">
      <c r="A726" s="10" t="s">
        <v>1708</v>
      </c>
      <c r="B726" s="38" t="e">
        <f>VLOOKUP($A726,#REF!,34,FALSE)</f>
        <v>#REF!</v>
      </c>
      <c r="C726" s="39" t="str">
        <f t="shared" si="187"/>
        <v>unused_DDR_XM1_B5D2</v>
      </c>
      <c r="D726" s="40" t="e">
        <f>IF(LEN(VLOOKUP($A726,#REF!,8,FALSE)),LEFT(VLOOKUP($A726,#REF!,8,FALSE),LEN(VLOOKUP($A726,#REF!,8,FALSE))-2),"")</f>
        <v>#REF!</v>
      </c>
      <c r="E726" s="41" t="e">
        <f>IF(LEN(VLOOKUP($A726,#REF!,4,FALSE)),IF(INDEX(#REF!,MATCH($A726,#REF!,0),1),LEFT(VLOOKUP($A726,#REF!,4,FALSE),LEN(VLOOKUP($A726,#REF!,4,FALSE))-2),CONCATENATE(LEFT(VLOOKUP($A726,#REF!,4,FALSE),LEN(VLOOKUP($A726,#REF!,4,FALSE))-2),"*")),"")</f>
        <v>#REF!</v>
      </c>
      <c r="F726" s="42" t="e">
        <f>IF(LEN(VLOOKUP($A726,#REF!,5,FALSE)),IF(INDEX(#REF!,MATCH($A726,#REF!,0),2),LEFT(VLOOKUP($A726,#REF!,5,FALSE),LEN(VLOOKUP($A726,#REF!,5,FALSE))-2),CONCATENATE(LEFT(VLOOKUP($A726,#REF!,5,FALSE),LEN(VLOOKUP($A726,#REF!,5,FALSE))-2),"*")),"")</f>
        <v>#REF!</v>
      </c>
      <c r="G726" s="42" t="e">
        <f>IF(LEN(VLOOKUP($A726,#REF!,6,FALSE)),IF(INDEX(#REF!,MATCH($A726,#REF!,0),3),LEFT(VLOOKUP($A726,#REF!,6,FALSE),LEN(VLOOKUP($A726,#REF!,6,FALSE))-2),CONCATENATE(LEFT(VLOOKUP($A726,#REF!,6,FALSE),LEN(VLOOKUP($A726,#REF!,6,FALSE))-2),"*")),"")</f>
        <v>#REF!</v>
      </c>
      <c r="H726" s="43" t="e">
        <f>IF(LEN(VLOOKUP($A726,#REF!,7,FALSE)),IF(INDEX(#REF!,MATCH($A726,#REF!,0),4),LEFT(VLOOKUP($A726,#REF!,7,FALSE),LEN(VLOOKUP($A726,#REF!,7,FALSE))-2),CONCATENATE(LEFT(VLOOKUP($A726,#REF!,7,FALSE),LEN(VLOOKUP($A726,#REF!,7,FALSE))-2),"*")),"")</f>
        <v>#REF!</v>
      </c>
      <c r="I726" s="54" t="e">
        <f>IF(LEN(VLOOKUP($A726,#REF!,8,FALSE)),UPPER(RIGHT(VLOOKUP($A726,#REF!,8,FALSE),1)),"")</f>
        <v>#REF!</v>
      </c>
      <c r="J726" s="42" t="e">
        <f>IF(LEN(VLOOKUP($A726,#REF!,4,FALSE)),UPPER(RIGHT(VLOOKUP($A726,#REF!,4,FALSE),1)),"")</f>
        <v>#REF!</v>
      </c>
      <c r="K726" s="42" t="e">
        <f>IF(LEN(VLOOKUP($A726,#REF!,5,FALSE)),UPPER(RIGHT(VLOOKUP($A726,#REF!,5,FALSE),1)),"")</f>
        <v>#REF!</v>
      </c>
      <c r="L726" s="42" t="e">
        <f>IF(LEN(VLOOKUP($A726,#REF!,6,FALSE)),UPPER(RIGHT(VLOOKUP($A726,#REF!,6,FALSE),1)),"")</f>
        <v>#REF!</v>
      </c>
      <c r="M726" s="43" t="e">
        <f>IF(LEN(VLOOKUP($A726,#REF!,7,FALSE)),UPPER(RIGHT(VLOOKUP($A726,#REF!,7,FALSE),1)),"")</f>
        <v>#REF!</v>
      </c>
      <c r="N726" s="206"/>
      <c r="O726" s="206"/>
      <c r="P726" s="206"/>
      <c r="Q726" s="206"/>
      <c r="R726" s="206"/>
      <c r="S726" s="63" t="e">
        <f>HLOOKUP("Device Tree Pin Name",#REF!,MATCH($A726,#REF!,0),FALSE)</f>
        <v>#REF!</v>
      </c>
      <c r="T726" s="47" t="e">
        <f>HLOOKUP("power rail",#REF!,MATCH($A726,#REF!,0),FALSE)</f>
        <v>#REF!</v>
      </c>
      <c r="U726" s="62" t="e">
        <f>HLOOKUP("Wake Capable",#REF!,MATCH($A726,#REF!,0),FALSE)</f>
        <v>#REF!</v>
      </c>
      <c r="V726" s="62" t="e">
        <f>HLOOKUP("Strap",#REF!,MATCH($A726,#REF!,0),FALSE)</f>
        <v>#REF!</v>
      </c>
      <c r="W726" s="62"/>
      <c r="X726" s="62"/>
      <c r="Y726" s="62"/>
      <c r="Z726" s="47"/>
      <c r="AA726" s="47" t="e">
        <f>HLOOKUP("Pad type",#REF!,MATCH($A726,#REF!,0),FALSE)</f>
        <v>#REF!</v>
      </c>
      <c r="AB726" s="63"/>
      <c r="AC726" s="63" t="e">
        <f>HLOOKUP("POR Pin State",#REF!,MATCH($A726,#REF!,0),FALSE)</f>
        <v>#REF!</v>
      </c>
      <c r="AD726" s="207"/>
      <c r="AE726" s="208"/>
      <c r="AF726" s="208"/>
      <c r="AG726" s="208"/>
      <c r="AH726" s="209"/>
      <c r="AI726" s="209"/>
      <c r="AJ726" s="210"/>
      <c r="AK726" s="210"/>
      <c r="AL726" s="210"/>
      <c r="AM726" s="210"/>
      <c r="AN726" s="210"/>
      <c r="AO726" s="210"/>
      <c r="AP726" s="210"/>
      <c r="AQ726" s="215" t="s">
        <v>1709</v>
      </c>
      <c r="AR726" s="105"/>
      <c r="AS726" s="105"/>
      <c r="AT726" s="105"/>
      <c r="AU726" s="105"/>
      <c r="AV726" s="105"/>
      <c r="AW726" s="105"/>
      <c r="AX726" s="105"/>
      <c r="AY726" s="105"/>
      <c r="AZ726" s="105"/>
      <c r="BA726" s="105"/>
      <c r="BB726" s="218"/>
      <c r="BC726" s="105"/>
      <c r="BD726" s="250"/>
      <c r="BE726" s="252" t="s">
        <v>1710</v>
      </c>
      <c r="BF726" s="147" t="e">
        <f>VLOOKUP($A726,#REF!,34,FALSE)</f>
        <v>#REF!</v>
      </c>
      <c r="BG726" s="148" t="e">
        <f>VLOOKUP($A726,#REF!,22,FALSE)</f>
        <v>#REF!</v>
      </c>
      <c r="BH726" s="149"/>
    </row>
    <row r="727" s="5" customFormat="1" ht="12.95" customHeight="1" spans="1:60">
      <c r="A727" s="10" t="s">
        <v>1711</v>
      </c>
      <c r="B727" s="38" t="e">
        <f>VLOOKUP($A727,#REF!,34,FALSE)</f>
        <v>#REF!</v>
      </c>
      <c r="C727" s="39" t="str">
        <f t="shared" si="187"/>
        <v>unused_DDR_XM1_B5D3</v>
      </c>
      <c r="D727" s="40" t="e">
        <f>IF(LEN(VLOOKUP($A727,#REF!,8,FALSE)),LEFT(VLOOKUP($A727,#REF!,8,FALSE),LEN(VLOOKUP($A727,#REF!,8,FALSE))-2),"")</f>
        <v>#REF!</v>
      </c>
      <c r="E727" s="41" t="e">
        <f>IF(LEN(VLOOKUP($A727,#REF!,4,FALSE)),IF(INDEX(#REF!,MATCH($A727,#REF!,0),1),LEFT(VLOOKUP($A727,#REF!,4,FALSE),LEN(VLOOKUP($A727,#REF!,4,FALSE))-2),CONCATENATE(LEFT(VLOOKUP($A727,#REF!,4,FALSE),LEN(VLOOKUP($A727,#REF!,4,FALSE))-2),"*")),"")</f>
        <v>#REF!</v>
      </c>
      <c r="F727" s="42" t="e">
        <f>IF(LEN(VLOOKUP($A727,#REF!,5,FALSE)),IF(INDEX(#REF!,MATCH($A727,#REF!,0),2),LEFT(VLOOKUP($A727,#REF!,5,FALSE),LEN(VLOOKUP($A727,#REF!,5,FALSE))-2),CONCATENATE(LEFT(VLOOKUP($A727,#REF!,5,FALSE),LEN(VLOOKUP($A727,#REF!,5,FALSE))-2),"*")),"")</f>
        <v>#REF!</v>
      </c>
      <c r="G727" s="42" t="e">
        <f>IF(LEN(VLOOKUP($A727,#REF!,6,FALSE)),IF(INDEX(#REF!,MATCH($A727,#REF!,0),3),LEFT(VLOOKUP($A727,#REF!,6,FALSE),LEN(VLOOKUP($A727,#REF!,6,FALSE))-2),CONCATENATE(LEFT(VLOOKUP($A727,#REF!,6,FALSE),LEN(VLOOKUP($A727,#REF!,6,FALSE))-2),"*")),"")</f>
        <v>#REF!</v>
      </c>
      <c r="H727" s="43" t="e">
        <f>IF(LEN(VLOOKUP($A727,#REF!,7,FALSE)),IF(INDEX(#REF!,MATCH($A727,#REF!,0),4),LEFT(VLOOKUP($A727,#REF!,7,FALSE),LEN(VLOOKUP($A727,#REF!,7,FALSE))-2),CONCATENATE(LEFT(VLOOKUP($A727,#REF!,7,FALSE),LEN(VLOOKUP($A727,#REF!,7,FALSE))-2),"*")),"")</f>
        <v>#REF!</v>
      </c>
      <c r="I727" s="54" t="e">
        <f>IF(LEN(VLOOKUP($A727,#REF!,8,FALSE)),UPPER(RIGHT(VLOOKUP($A727,#REF!,8,FALSE),1)),"")</f>
        <v>#REF!</v>
      </c>
      <c r="J727" s="42" t="e">
        <f>IF(LEN(VLOOKUP($A727,#REF!,4,FALSE)),UPPER(RIGHT(VLOOKUP($A727,#REF!,4,FALSE),1)),"")</f>
        <v>#REF!</v>
      </c>
      <c r="K727" s="42" t="e">
        <f>IF(LEN(VLOOKUP($A727,#REF!,5,FALSE)),UPPER(RIGHT(VLOOKUP($A727,#REF!,5,FALSE),1)),"")</f>
        <v>#REF!</v>
      </c>
      <c r="L727" s="42" t="e">
        <f>IF(LEN(VLOOKUP($A727,#REF!,6,FALSE)),UPPER(RIGHT(VLOOKUP($A727,#REF!,6,FALSE),1)),"")</f>
        <v>#REF!</v>
      </c>
      <c r="M727" s="43" t="e">
        <f>IF(LEN(VLOOKUP($A727,#REF!,7,FALSE)),UPPER(RIGHT(VLOOKUP($A727,#REF!,7,FALSE),1)),"")</f>
        <v>#REF!</v>
      </c>
      <c r="N727" s="206"/>
      <c r="O727" s="206"/>
      <c r="P727" s="206"/>
      <c r="Q727" s="206"/>
      <c r="R727" s="206"/>
      <c r="S727" s="63" t="e">
        <f>HLOOKUP("Device Tree Pin Name",#REF!,MATCH($A727,#REF!,0),FALSE)</f>
        <v>#REF!</v>
      </c>
      <c r="T727" s="47" t="e">
        <f>HLOOKUP("power rail",#REF!,MATCH($A727,#REF!,0),FALSE)</f>
        <v>#REF!</v>
      </c>
      <c r="U727" s="62" t="e">
        <f>HLOOKUP("Wake Capable",#REF!,MATCH($A727,#REF!,0),FALSE)</f>
        <v>#REF!</v>
      </c>
      <c r="V727" s="62" t="e">
        <f>HLOOKUP("Strap",#REF!,MATCH($A727,#REF!,0),FALSE)</f>
        <v>#REF!</v>
      </c>
      <c r="W727" s="62"/>
      <c r="X727" s="62"/>
      <c r="Y727" s="62"/>
      <c r="Z727" s="47"/>
      <c r="AA727" s="47" t="e">
        <f>HLOOKUP("Pad type",#REF!,MATCH($A727,#REF!,0),FALSE)</f>
        <v>#REF!</v>
      </c>
      <c r="AB727" s="63"/>
      <c r="AC727" s="63" t="e">
        <f>HLOOKUP("POR Pin State",#REF!,MATCH($A727,#REF!,0),FALSE)</f>
        <v>#REF!</v>
      </c>
      <c r="AD727" s="207"/>
      <c r="AE727" s="208"/>
      <c r="AF727" s="208"/>
      <c r="AG727" s="208"/>
      <c r="AH727" s="209"/>
      <c r="AI727" s="209"/>
      <c r="AJ727" s="210"/>
      <c r="AK727" s="210"/>
      <c r="AL727" s="210"/>
      <c r="AM727" s="210"/>
      <c r="AN727" s="210"/>
      <c r="AO727" s="210"/>
      <c r="AP727" s="210"/>
      <c r="AQ727" s="215" t="s">
        <v>1712</v>
      </c>
      <c r="AR727" s="105"/>
      <c r="AS727" s="105"/>
      <c r="AT727" s="105"/>
      <c r="AU727" s="105"/>
      <c r="AV727" s="105"/>
      <c r="AW727" s="105"/>
      <c r="AX727" s="105"/>
      <c r="AY727" s="105"/>
      <c r="AZ727" s="105"/>
      <c r="BA727" s="105"/>
      <c r="BB727" s="218"/>
      <c r="BC727" s="105"/>
      <c r="BD727" s="250"/>
      <c r="BE727" s="252" t="s">
        <v>1713</v>
      </c>
      <c r="BF727" s="147" t="e">
        <f>VLOOKUP($A727,#REF!,34,FALSE)</f>
        <v>#REF!</v>
      </c>
      <c r="BG727" s="148" t="e">
        <f>VLOOKUP($A727,#REF!,22,FALSE)</f>
        <v>#REF!</v>
      </c>
      <c r="BH727" s="149"/>
    </row>
    <row r="728" s="5" customFormat="1" ht="12.75" customHeight="1" spans="1:60">
      <c r="A728" s="48" t="s">
        <v>1714</v>
      </c>
      <c r="B728" s="38" t="e">
        <f>VLOOKUP($A728,#REF!,34,FALSE)</f>
        <v>#REF!</v>
      </c>
      <c r="C728" s="39" t="str">
        <f t="shared" si="187"/>
        <v>unused_DDR_XM1_B5D4</v>
      </c>
      <c r="D728" s="40" t="e">
        <f>IF(LEN(VLOOKUP($A728,#REF!,8,FALSE)),LEFT(VLOOKUP($A728,#REF!,8,FALSE),LEN(VLOOKUP($A728,#REF!,8,FALSE))-2),"")</f>
        <v>#REF!</v>
      </c>
      <c r="E728" s="41" t="e">
        <f>IF(LEN(VLOOKUP($A728,#REF!,4,FALSE)),IF(INDEX(#REF!,MATCH($A728,#REF!,0),1),LEFT(VLOOKUP($A728,#REF!,4,FALSE),LEN(VLOOKUP($A728,#REF!,4,FALSE))-2),CONCATENATE(LEFT(VLOOKUP($A728,#REF!,4,FALSE),LEN(VLOOKUP($A728,#REF!,4,FALSE))-2),"*")),"")</f>
        <v>#REF!</v>
      </c>
      <c r="F728" s="42" t="e">
        <f>IF(LEN(VLOOKUP($A728,#REF!,5,FALSE)),IF(INDEX(#REF!,MATCH($A728,#REF!,0),2),LEFT(VLOOKUP($A728,#REF!,5,FALSE),LEN(VLOOKUP($A728,#REF!,5,FALSE))-2),CONCATENATE(LEFT(VLOOKUP($A728,#REF!,5,FALSE),LEN(VLOOKUP($A728,#REF!,5,FALSE))-2),"*")),"")</f>
        <v>#REF!</v>
      </c>
      <c r="G728" s="42" t="e">
        <f>IF(LEN(VLOOKUP($A728,#REF!,6,FALSE)),IF(INDEX(#REF!,MATCH($A728,#REF!,0),3),LEFT(VLOOKUP($A728,#REF!,6,FALSE),LEN(VLOOKUP($A728,#REF!,6,FALSE))-2),CONCATENATE(LEFT(VLOOKUP($A728,#REF!,6,FALSE),LEN(VLOOKUP($A728,#REF!,6,FALSE))-2),"*")),"")</f>
        <v>#REF!</v>
      </c>
      <c r="H728" s="43" t="e">
        <f>IF(LEN(VLOOKUP($A728,#REF!,7,FALSE)),IF(INDEX(#REF!,MATCH($A728,#REF!,0),4),LEFT(VLOOKUP($A728,#REF!,7,FALSE),LEN(VLOOKUP($A728,#REF!,7,FALSE))-2),CONCATENATE(LEFT(VLOOKUP($A728,#REF!,7,FALSE),LEN(VLOOKUP($A728,#REF!,7,FALSE))-2),"*")),"")</f>
        <v>#REF!</v>
      </c>
      <c r="I728" s="54" t="e">
        <f>IF(LEN(VLOOKUP($A728,#REF!,8,FALSE)),UPPER(RIGHT(VLOOKUP($A728,#REF!,8,FALSE),1)),"")</f>
        <v>#REF!</v>
      </c>
      <c r="J728" s="42" t="e">
        <f>IF(LEN(VLOOKUP($A728,#REF!,4,FALSE)),UPPER(RIGHT(VLOOKUP($A728,#REF!,4,FALSE),1)),"")</f>
        <v>#REF!</v>
      </c>
      <c r="K728" s="42" t="e">
        <f>IF(LEN(VLOOKUP($A728,#REF!,5,FALSE)),UPPER(RIGHT(VLOOKUP($A728,#REF!,5,FALSE),1)),"")</f>
        <v>#REF!</v>
      </c>
      <c r="L728" s="42" t="e">
        <f>IF(LEN(VLOOKUP($A728,#REF!,6,FALSE)),UPPER(RIGHT(VLOOKUP($A728,#REF!,6,FALSE),1)),"")</f>
        <v>#REF!</v>
      </c>
      <c r="M728" s="43" t="e">
        <f>IF(LEN(VLOOKUP($A728,#REF!,7,FALSE)),UPPER(RIGHT(VLOOKUP($A728,#REF!,7,FALSE),1)),"")</f>
        <v>#REF!</v>
      </c>
      <c r="N728" s="206"/>
      <c r="O728" s="206"/>
      <c r="P728" s="206"/>
      <c r="Q728" s="206"/>
      <c r="R728" s="206"/>
      <c r="S728" s="63" t="e">
        <f>HLOOKUP("Device Tree Pin Name",#REF!,MATCH($A728,#REF!,0),FALSE)</f>
        <v>#REF!</v>
      </c>
      <c r="T728" s="47" t="e">
        <f>HLOOKUP("power rail",#REF!,MATCH($A728,#REF!,0),FALSE)</f>
        <v>#REF!</v>
      </c>
      <c r="U728" s="62" t="e">
        <f>HLOOKUP("Wake Capable",#REF!,MATCH($A728,#REF!,0),FALSE)</f>
        <v>#REF!</v>
      </c>
      <c r="V728" s="62" t="e">
        <f>HLOOKUP("Strap",#REF!,MATCH($A728,#REF!,0),FALSE)</f>
        <v>#REF!</v>
      </c>
      <c r="W728" s="62"/>
      <c r="X728" s="62"/>
      <c r="Y728" s="62"/>
      <c r="Z728" s="47"/>
      <c r="AA728" s="47" t="e">
        <f>HLOOKUP("Pad type",#REF!,MATCH($A728,#REF!,0),FALSE)</f>
        <v>#REF!</v>
      </c>
      <c r="AB728" s="63"/>
      <c r="AC728" s="63" t="e">
        <f>HLOOKUP("POR Pin State",#REF!,MATCH($A728,#REF!,0),FALSE)</f>
        <v>#REF!</v>
      </c>
      <c r="AD728" s="207"/>
      <c r="AE728" s="208"/>
      <c r="AF728" s="208"/>
      <c r="AG728" s="208"/>
      <c r="AH728" s="209"/>
      <c r="AI728" s="209"/>
      <c r="AJ728" s="210"/>
      <c r="AK728" s="210"/>
      <c r="AL728" s="210"/>
      <c r="AM728" s="210"/>
      <c r="AN728" s="210"/>
      <c r="AO728" s="210"/>
      <c r="AP728" s="210"/>
      <c r="AQ728" s="215" t="s">
        <v>1715</v>
      </c>
      <c r="AR728" s="105"/>
      <c r="AS728" s="105"/>
      <c r="AT728" s="105"/>
      <c r="AU728" s="105"/>
      <c r="AV728" s="105"/>
      <c r="AW728" s="105"/>
      <c r="AX728" s="105"/>
      <c r="AY728" s="105"/>
      <c r="AZ728" s="105"/>
      <c r="BA728" s="105"/>
      <c r="BB728" s="218"/>
      <c r="BC728" s="105"/>
      <c r="BD728" s="250"/>
      <c r="BE728" s="252" t="s">
        <v>1716</v>
      </c>
      <c r="BF728" s="147" t="e">
        <f>VLOOKUP($A728,#REF!,34,FALSE)</f>
        <v>#REF!</v>
      </c>
      <c r="BG728" s="148" t="e">
        <f>VLOOKUP($A728,#REF!,22,FALSE)</f>
        <v>#REF!</v>
      </c>
      <c r="BH728" s="149"/>
    </row>
    <row r="729" s="5" customFormat="1" ht="12.95" customHeight="1" spans="1:60">
      <c r="A729" s="48" t="s">
        <v>1717</v>
      </c>
      <c r="B729" s="38" t="e">
        <f>VLOOKUP($A729,#REF!,34,FALSE)</f>
        <v>#REF!</v>
      </c>
      <c r="C729" s="39" t="str">
        <f t="shared" si="187"/>
        <v>unused_DDR_XM1_B5D5</v>
      </c>
      <c r="D729" s="40" t="e">
        <f>IF(LEN(VLOOKUP($A729,#REF!,8,FALSE)),LEFT(VLOOKUP($A729,#REF!,8,FALSE),LEN(VLOOKUP($A729,#REF!,8,FALSE))-2),"")</f>
        <v>#REF!</v>
      </c>
      <c r="E729" s="41" t="e">
        <f>IF(LEN(VLOOKUP($A729,#REF!,4,FALSE)),IF(INDEX(#REF!,MATCH($A729,#REF!,0),1),LEFT(VLOOKUP($A729,#REF!,4,FALSE),LEN(VLOOKUP($A729,#REF!,4,FALSE))-2),CONCATENATE(LEFT(VLOOKUP($A729,#REF!,4,FALSE),LEN(VLOOKUP($A729,#REF!,4,FALSE))-2),"*")),"")</f>
        <v>#REF!</v>
      </c>
      <c r="F729" s="42" t="e">
        <f>IF(LEN(VLOOKUP($A729,#REF!,5,FALSE)),IF(INDEX(#REF!,MATCH($A729,#REF!,0),2),LEFT(VLOOKUP($A729,#REF!,5,FALSE),LEN(VLOOKUP($A729,#REF!,5,FALSE))-2),CONCATENATE(LEFT(VLOOKUP($A729,#REF!,5,FALSE),LEN(VLOOKUP($A729,#REF!,5,FALSE))-2),"*")),"")</f>
        <v>#REF!</v>
      </c>
      <c r="G729" s="42" t="e">
        <f>IF(LEN(VLOOKUP($A729,#REF!,6,FALSE)),IF(INDEX(#REF!,MATCH($A729,#REF!,0),3),LEFT(VLOOKUP($A729,#REF!,6,FALSE),LEN(VLOOKUP($A729,#REF!,6,FALSE))-2),CONCATENATE(LEFT(VLOOKUP($A729,#REF!,6,FALSE),LEN(VLOOKUP($A729,#REF!,6,FALSE))-2),"*")),"")</f>
        <v>#REF!</v>
      </c>
      <c r="H729" s="43" t="e">
        <f>IF(LEN(VLOOKUP($A729,#REF!,7,FALSE)),IF(INDEX(#REF!,MATCH($A729,#REF!,0),4),LEFT(VLOOKUP($A729,#REF!,7,FALSE),LEN(VLOOKUP($A729,#REF!,7,FALSE))-2),CONCATENATE(LEFT(VLOOKUP($A729,#REF!,7,FALSE),LEN(VLOOKUP($A729,#REF!,7,FALSE))-2),"*")),"")</f>
        <v>#REF!</v>
      </c>
      <c r="I729" s="54" t="e">
        <f>IF(LEN(VLOOKUP($A729,#REF!,8,FALSE)),UPPER(RIGHT(VLOOKUP($A729,#REF!,8,FALSE),1)),"")</f>
        <v>#REF!</v>
      </c>
      <c r="J729" s="42" t="e">
        <f>IF(LEN(VLOOKUP($A729,#REF!,4,FALSE)),UPPER(RIGHT(VLOOKUP($A729,#REF!,4,FALSE),1)),"")</f>
        <v>#REF!</v>
      </c>
      <c r="K729" s="42" t="e">
        <f>IF(LEN(VLOOKUP($A729,#REF!,5,FALSE)),UPPER(RIGHT(VLOOKUP($A729,#REF!,5,FALSE),1)),"")</f>
        <v>#REF!</v>
      </c>
      <c r="L729" s="42" t="e">
        <f>IF(LEN(VLOOKUP($A729,#REF!,6,FALSE)),UPPER(RIGHT(VLOOKUP($A729,#REF!,6,FALSE),1)),"")</f>
        <v>#REF!</v>
      </c>
      <c r="M729" s="43" t="e">
        <f>IF(LEN(VLOOKUP($A729,#REF!,7,FALSE)),UPPER(RIGHT(VLOOKUP($A729,#REF!,7,FALSE),1)),"")</f>
        <v>#REF!</v>
      </c>
      <c r="N729" s="206"/>
      <c r="O729" s="206"/>
      <c r="P729" s="206"/>
      <c r="Q729" s="206"/>
      <c r="R729" s="206"/>
      <c r="S729" s="63" t="e">
        <f>HLOOKUP("Device Tree Pin Name",#REF!,MATCH($A729,#REF!,0),FALSE)</f>
        <v>#REF!</v>
      </c>
      <c r="T729" s="47" t="e">
        <f>HLOOKUP("power rail",#REF!,MATCH($A729,#REF!,0),FALSE)</f>
        <v>#REF!</v>
      </c>
      <c r="U729" s="62" t="e">
        <f>HLOOKUP("Wake Capable",#REF!,MATCH($A729,#REF!,0),FALSE)</f>
        <v>#REF!</v>
      </c>
      <c r="V729" s="62" t="e">
        <f>HLOOKUP("Strap",#REF!,MATCH($A729,#REF!,0),FALSE)</f>
        <v>#REF!</v>
      </c>
      <c r="W729" s="62"/>
      <c r="X729" s="62"/>
      <c r="Y729" s="62"/>
      <c r="Z729" s="47"/>
      <c r="AA729" s="47" t="e">
        <f>HLOOKUP("Pad type",#REF!,MATCH($A729,#REF!,0),FALSE)</f>
        <v>#REF!</v>
      </c>
      <c r="AB729" s="63"/>
      <c r="AC729" s="63" t="e">
        <f>HLOOKUP("POR Pin State",#REF!,MATCH($A729,#REF!,0),FALSE)</f>
        <v>#REF!</v>
      </c>
      <c r="AD729" s="207"/>
      <c r="AE729" s="208"/>
      <c r="AF729" s="208"/>
      <c r="AG729" s="208"/>
      <c r="AH729" s="209"/>
      <c r="AI729" s="209"/>
      <c r="AJ729" s="210"/>
      <c r="AK729" s="210"/>
      <c r="AL729" s="210"/>
      <c r="AM729" s="210"/>
      <c r="AN729" s="210"/>
      <c r="AO729" s="210"/>
      <c r="AP729" s="210"/>
      <c r="AQ729" s="215" t="s">
        <v>1718</v>
      </c>
      <c r="AR729" s="105"/>
      <c r="AS729" s="105"/>
      <c r="AT729" s="105"/>
      <c r="AU729" s="105"/>
      <c r="AV729" s="105"/>
      <c r="AW729" s="105"/>
      <c r="AX729" s="105"/>
      <c r="AY729" s="105"/>
      <c r="AZ729" s="105"/>
      <c r="BA729" s="105"/>
      <c r="BB729" s="218"/>
      <c r="BC729" s="105"/>
      <c r="BD729" s="250"/>
      <c r="BE729" s="252" t="s">
        <v>1719</v>
      </c>
      <c r="BF729" s="147" t="e">
        <f>VLOOKUP($A729,#REF!,34,FALSE)</f>
        <v>#REF!</v>
      </c>
      <c r="BG729" s="148" t="e">
        <f>VLOOKUP($A729,#REF!,22,FALSE)</f>
        <v>#REF!</v>
      </c>
      <c r="BH729" s="149"/>
    </row>
    <row r="730" s="5" customFormat="1" ht="12.95" customHeight="1" spans="1:60">
      <c r="A730" s="48" t="s">
        <v>1720</v>
      </c>
      <c r="B730" s="38" t="e">
        <f>VLOOKUP($A730,#REF!,34,FALSE)</f>
        <v>#REF!</v>
      </c>
      <c r="C730" s="39" t="str">
        <f t="shared" si="187"/>
        <v>unused_DDR_XM1_B5D6</v>
      </c>
      <c r="D730" s="40" t="e">
        <f>IF(LEN(VLOOKUP($A730,#REF!,8,FALSE)),LEFT(VLOOKUP($A730,#REF!,8,FALSE),LEN(VLOOKUP($A730,#REF!,8,FALSE))-2),"")</f>
        <v>#REF!</v>
      </c>
      <c r="E730" s="41" t="e">
        <f>IF(LEN(VLOOKUP($A730,#REF!,4,FALSE)),IF(INDEX(#REF!,MATCH($A730,#REF!,0),1),LEFT(VLOOKUP($A730,#REF!,4,FALSE),LEN(VLOOKUP($A730,#REF!,4,FALSE))-2),CONCATENATE(LEFT(VLOOKUP($A730,#REF!,4,FALSE),LEN(VLOOKUP($A730,#REF!,4,FALSE))-2),"*")),"")</f>
        <v>#REF!</v>
      </c>
      <c r="F730" s="42" t="e">
        <f>IF(LEN(VLOOKUP($A730,#REF!,5,FALSE)),IF(INDEX(#REF!,MATCH($A730,#REF!,0),2),LEFT(VLOOKUP($A730,#REF!,5,FALSE),LEN(VLOOKUP($A730,#REF!,5,FALSE))-2),CONCATENATE(LEFT(VLOOKUP($A730,#REF!,5,FALSE),LEN(VLOOKUP($A730,#REF!,5,FALSE))-2),"*")),"")</f>
        <v>#REF!</v>
      </c>
      <c r="G730" s="42" t="e">
        <f>IF(LEN(VLOOKUP($A730,#REF!,6,FALSE)),IF(INDEX(#REF!,MATCH($A730,#REF!,0),3),LEFT(VLOOKUP($A730,#REF!,6,FALSE),LEN(VLOOKUP($A730,#REF!,6,FALSE))-2),CONCATENATE(LEFT(VLOOKUP($A730,#REF!,6,FALSE),LEN(VLOOKUP($A730,#REF!,6,FALSE))-2),"*")),"")</f>
        <v>#REF!</v>
      </c>
      <c r="H730" s="43" t="e">
        <f>IF(LEN(VLOOKUP($A730,#REF!,7,FALSE)),IF(INDEX(#REF!,MATCH($A730,#REF!,0),4),LEFT(VLOOKUP($A730,#REF!,7,FALSE),LEN(VLOOKUP($A730,#REF!,7,FALSE))-2),CONCATENATE(LEFT(VLOOKUP($A730,#REF!,7,FALSE),LEN(VLOOKUP($A730,#REF!,7,FALSE))-2),"*")),"")</f>
        <v>#REF!</v>
      </c>
      <c r="I730" s="54" t="e">
        <f>IF(LEN(VLOOKUP($A730,#REF!,8,FALSE)),UPPER(RIGHT(VLOOKUP($A730,#REF!,8,FALSE),1)),"")</f>
        <v>#REF!</v>
      </c>
      <c r="J730" s="42" t="e">
        <f>IF(LEN(VLOOKUP($A730,#REF!,4,FALSE)),UPPER(RIGHT(VLOOKUP($A730,#REF!,4,FALSE),1)),"")</f>
        <v>#REF!</v>
      </c>
      <c r="K730" s="42" t="e">
        <f>IF(LEN(VLOOKUP($A730,#REF!,5,FALSE)),UPPER(RIGHT(VLOOKUP($A730,#REF!,5,FALSE),1)),"")</f>
        <v>#REF!</v>
      </c>
      <c r="L730" s="42" t="e">
        <f>IF(LEN(VLOOKUP($A730,#REF!,6,FALSE)),UPPER(RIGHT(VLOOKUP($A730,#REF!,6,FALSE),1)),"")</f>
        <v>#REF!</v>
      </c>
      <c r="M730" s="43" t="e">
        <f>IF(LEN(VLOOKUP($A730,#REF!,7,FALSE)),UPPER(RIGHT(VLOOKUP($A730,#REF!,7,FALSE),1)),"")</f>
        <v>#REF!</v>
      </c>
      <c r="N730" s="206"/>
      <c r="O730" s="206"/>
      <c r="P730" s="206"/>
      <c r="Q730" s="206"/>
      <c r="R730" s="206"/>
      <c r="S730" s="63" t="e">
        <f>HLOOKUP("Device Tree Pin Name",#REF!,MATCH($A730,#REF!,0),FALSE)</f>
        <v>#REF!</v>
      </c>
      <c r="T730" s="47" t="e">
        <f>HLOOKUP("power rail",#REF!,MATCH($A730,#REF!,0),FALSE)</f>
        <v>#REF!</v>
      </c>
      <c r="U730" s="62" t="e">
        <f>HLOOKUP("Wake Capable",#REF!,MATCH($A730,#REF!,0),FALSE)</f>
        <v>#REF!</v>
      </c>
      <c r="V730" s="62" t="e">
        <f>HLOOKUP("Strap",#REF!,MATCH($A730,#REF!,0),FALSE)</f>
        <v>#REF!</v>
      </c>
      <c r="W730" s="62"/>
      <c r="X730" s="62"/>
      <c r="Y730" s="62"/>
      <c r="Z730" s="47"/>
      <c r="AA730" s="47" t="e">
        <f>HLOOKUP("Pad type",#REF!,MATCH($A730,#REF!,0),FALSE)</f>
        <v>#REF!</v>
      </c>
      <c r="AB730" s="63"/>
      <c r="AC730" s="63" t="e">
        <f>HLOOKUP("POR Pin State",#REF!,MATCH($A730,#REF!,0),FALSE)</f>
        <v>#REF!</v>
      </c>
      <c r="AD730" s="207"/>
      <c r="AE730" s="208"/>
      <c r="AF730" s="208"/>
      <c r="AG730" s="208"/>
      <c r="AH730" s="209"/>
      <c r="AI730" s="209"/>
      <c r="AJ730" s="210"/>
      <c r="AK730" s="210"/>
      <c r="AL730" s="210"/>
      <c r="AM730" s="210"/>
      <c r="AN730" s="210"/>
      <c r="AO730" s="210"/>
      <c r="AP730" s="210"/>
      <c r="AQ730" s="215" t="s">
        <v>1721</v>
      </c>
      <c r="AR730" s="105"/>
      <c r="AS730" s="105"/>
      <c r="AT730" s="105"/>
      <c r="AU730" s="105"/>
      <c r="AV730" s="105"/>
      <c r="AW730" s="105"/>
      <c r="AX730" s="105"/>
      <c r="AY730" s="105"/>
      <c r="AZ730" s="105"/>
      <c r="BA730" s="105"/>
      <c r="BB730" s="218"/>
      <c r="BC730" s="105"/>
      <c r="BD730" s="250"/>
      <c r="BE730" s="252" t="s">
        <v>1722</v>
      </c>
      <c r="BF730" s="147" t="e">
        <f>VLOOKUP($A730,#REF!,34,FALSE)</f>
        <v>#REF!</v>
      </c>
      <c r="BG730" s="148" t="e">
        <f>VLOOKUP($A730,#REF!,22,FALSE)</f>
        <v>#REF!</v>
      </c>
      <c r="BH730" s="149"/>
    </row>
    <row r="731" s="5" customFormat="1" ht="12.95" customHeight="1" spans="1:60">
      <c r="A731" s="48" t="s">
        <v>1723</v>
      </c>
      <c r="B731" s="38" t="e">
        <f>VLOOKUP($A731,#REF!,34,FALSE)</f>
        <v>#REF!</v>
      </c>
      <c r="C731" s="39" t="str">
        <f t="shared" si="187"/>
        <v>unused_DDR_XM1_B5D7</v>
      </c>
      <c r="D731" s="40" t="e">
        <f>IF(LEN(VLOOKUP($A731,#REF!,8,FALSE)),LEFT(VLOOKUP($A731,#REF!,8,FALSE),LEN(VLOOKUP($A731,#REF!,8,FALSE))-2),"")</f>
        <v>#REF!</v>
      </c>
      <c r="E731" s="41" t="e">
        <f>IF(LEN(VLOOKUP($A731,#REF!,4,FALSE)),IF(INDEX(#REF!,MATCH($A731,#REF!,0),1),LEFT(VLOOKUP($A731,#REF!,4,FALSE),LEN(VLOOKUP($A731,#REF!,4,FALSE))-2),CONCATENATE(LEFT(VLOOKUP($A731,#REF!,4,FALSE),LEN(VLOOKUP($A731,#REF!,4,FALSE))-2),"*")),"")</f>
        <v>#REF!</v>
      </c>
      <c r="F731" s="42" t="e">
        <f>IF(LEN(VLOOKUP($A731,#REF!,5,FALSE)),IF(INDEX(#REF!,MATCH($A731,#REF!,0),2),LEFT(VLOOKUP($A731,#REF!,5,FALSE),LEN(VLOOKUP($A731,#REF!,5,FALSE))-2),CONCATENATE(LEFT(VLOOKUP($A731,#REF!,5,FALSE),LEN(VLOOKUP($A731,#REF!,5,FALSE))-2),"*")),"")</f>
        <v>#REF!</v>
      </c>
      <c r="G731" s="42" t="e">
        <f>IF(LEN(VLOOKUP($A731,#REF!,6,FALSE)),IF(INDEX(#REF!,MATCH($A731,#REF!,0),3),LEFT(VLOOKUP($A731,#REF!,6,FALSE),LEN(VLOOKUP($A731,#REF!,6,FALSE))-2),CONCATENATE(LEFT(VLOOKUP($A731,#REF!,6,FALSE),LEN(VLOOKUP($A731,#REF!,6,FALSE))-2),"*")),"")</f>
        <v>#REF!</v>
      </c>
      <c r="H731" s="43" t="e">
        <f>IF(LEN(VLOOKUP($A731,#REF!,7,FALSE)),IF(INDEX(#REF!,MATCH($A731,#REF!,0),4),LEFT(VLOOKUP($A731,#REF!,7,FALSE),LEN(VLOOKUP($A731,#REF!,7,FALSE))-2),CONCATENATE(LEFT(VLOOKUP($A731,#REF!,7,FALSE),LEN(VLOOKUP($A731,#REF!,7,FALSE))-2),"*")),"")</f>
        <v>#REF!</v>
      </c>
      <c r="I731" s="54" t="e">
        <f>IF(LEN(VLOOKUP($A731,#REF!,8,FALSE)),UPPER(RIGHT(VLOOKUP($A731,#REF!,8,FALSE),1)),"")</f>
        <v>#REF!</v>
      </c>
      <c r="J731" s="42" t="e">
        <f>IF(LEN(VLOOKUP($A731,#REF!,4,FALSE)),UPPER(RIGHT(VLOOKUP($A731,#REF!,4,FALSE),1)),"")</f>
        <v>#REF!</v>
      </c>
      <c r="K731" s="42" t="e">
        <f>IF(LEN(VLOOKUP($A731,#REF!,5,FALSE)),UPPER(RIGHT(VLOOKUP($A731,#REF!,5,FALSE),1)),"")</f>
        <v>#REF!</v>
      </c>
      <c r="L731" s="42" t="e">
        <f>IF(LEN(VLOOKUP($A731,#REF!,6,FALSE)),UPPER(RIGHT(VLOOKUP($A731,#REF!,6,FALSE),1)),"")</f>
        <v>#REF!</v>
      </c>
      <c r="M731" s="43" t="e">
        <f>IF(LEN(VLOOKUP($A731,#REF!,7,FALSE)),UPPER(RIGHT(VLOOKUP($A731,#REF!,7,FALSE),1)),"")</f>
        <v>#REF!</v>
      </c>
      <c r="N731" s="206"/>
      <c r="O731" s="206"/>
      <c r="P731" s="206"/>
      <c r="Q731" s="206"/>
      <c r="R731" s="206"/>
      <c r="S731" s="63" t="e">
        <f>HLOOKUP("Device Tree Pin Name",#REF!,MATCH($A731,#REF!,0),FALSE)</f>
        <v>#REF!</v>
      </c>
      <c r="T731" s="47" t="e">
        <f>HLOOKUP("power rail",#REF!,MATCH($A731,#REF!,0),FALSE)</f>
        <v>#REF!</v>
      </c>
      <c r="U731" s="62" t="e">
        <f>HLOOKUP("Wake Capable",#REF!,MATCH($A731,#REF!,0),FALSE)</f>
        <v>#REF!</v>
      </c>
      <c r="V731" s="62" t="e">
        <f>HLOOKUP("Strap",#REF!,MATCH($A731,#REF!,0),FALSE)</f>
        <v>#REF!</v>
      </c>
      <c r="W731" s="62"/>
      <c r="X731" s="62"/>
      <c r="Y731" s="62"/>
      <c r="Z731" s="47"/>
      <c r="AA731" s="47" t="e">
        <f>HLOOKUP("Pad type",#REF!,MATCH($A731,#REF!,0),FALSE)</f>
        <v>#REF!</v>
      </c>
      <c r="AB731" s="63"/>
      <c r="AC731" s="63" t="e">
        <f>HLOOKUP("POR Pin State",#REF!,MATCH($A731,#REF!,0),FALSE)</f>
        <v>#REF!</v>
      </c>
      <c r="AD731" s="207"/>
      <c r="AE731" s="208"/>
      <c r="AF731" s="208"/>
      <c r="AG731" s="208"/>
      <c r="AH731" s="209"/>
      <c r="AI731" s="209"/>
      <c r="AJ731" s="210"/>
      <c r="AK731" s="210"/>
      <c r="AL731" s="210"/>
      <c r="AM731" s="210"/>
      <c r="AN731" s="210"/>
      <c r="AO731" s="210"/>
      <c r="AP731" s="210"/>
      <c r="AQ731" s="215" t="s">
        <v>1724</v>
      </c>
      <c r="AR731" s="105"/>
      <c r="AS731" s="105"/>
      <c r="AT731" s="105"/>
      <c r="AU731" s="105"/>
      <c r="AV731" s="105"/>
      <c r="AW731" s="105"/>
      <c r="AX731" s="105"/>
      <c r="AY731" s="105"/>
      <c r="AZ731" s="105"/>
      <c r="BA731" s="105"/>
      <c r="BB731" s="218"/>
      <c r="BC731" s="105"/>
      <c r="BD731" s="250"/>
      <c r="BE731" s="252" t="s">
        <v>1725</v>
      </c>
      <c r="BF731" s="147" t="e">
        <f>VLOOKUP($A731,#REF!,34,FALSE)</f>
        <v>#REF!</v>
      </c>
      <c r="BG731" s="148" t="e">
        <f>VLOOKUP($A731,#REF!,22,FALSE)</f>
        <v>#REF!</v>
      </c>
      <c r="BH731" s="149"/>
    </row>
    <row r="732" s="5" customFormat="1" ht="12.95" customHeight="1" spans="1:60">
      <c r="A732" s="48" t="s">
        <v>1726</v>
      </c>
      <c r="B732" s="38" t="e">
        <f>VLOOKUP($A732,#REF!,34,FALSE)</f>
        <v>#REF!</v>
      </c>
      <c r="C732" s="39" t="str">
        <f t="shared" si="187"/>
        <v>unused_DDR_XM1_B5DMI</v>
      </c>
      <c r="D732" s="40" t="e">
        <f>IF(LEN(VLOOKUP($A732,#REF!,8,FALSE)),LEFT(VLOOKUP($A732,#REF!,8,FALSE),LEN(VLOOKUP($A732,#REF!,8,FALSE))-2),"")</f>
        <v>#REF!</v>
      </c>
      <c r="E732" s="41" t="e">
        <f>IF(LEN(VLOOKUP($A732,#REF!,4,FALSE)),IF(INDEX(#REF!,MATCH($A732,#REF!,0),1),LEFT(VLOOKUP($A732,#REF!,4,FALSE),LEN(VLOOKUP($A732,#REF!,4,FALSE))-2),CONCATENATE(LEFT(VLOOKUP($A732,#REF!,4,FALSE),LEN(VLOOKUP($A732,#REF!,4,FALSE))-2),"*")),"")</f>
        <v>#REF!</v>
      </c>
      <c r="F732" s="42" t="e">
        <f>IF(LEN(VLOOKUP($A732,#REF!,5,FALSE)),IF(INDEX(#REF!,MATCH($A732,#REF!,0),2),LEFT(VLOOKUP($A732,#REF!,5,FALSE),LEN(VLOOKUP($A732,#REF!,5,FALSE))-2),CONCATENATE(LEFT(VLOOKUP($A732,#REF!,5,FALSE),LEN(VLOOKUP($A732,#REF!,5,FALSE))-2),"*")),"")</f>
        <v>#REF!</v>
      </c>
      <c r="G732" s="42" t="e">
        <f>IF(LEN(VLOOKUP($A732,#REF!,6,FALSE)),IF(INDEX(#REF!,MATCH($A732,#REF!,0),3),LEFT(VLOOKUP($A732,#REF!,6,FALSE),LEN(VLOOKUP($A732,#REF!,6,FALSE))-2),CONCATENATE(LEFT(VLOOKUP($A732,#REF!,6,FALSE),LEN(VLOOKUP($A732,#REF!,6,FALSE))-2),"*")),"")</f>
        <v>#REF!</v>
      </c>
      <c r="H732" s="43" t="e">
        <f>IF(LEN(VLOOKUP($A732,#REF!,7,FALSE)),IF(INDEX(#REF!,MATCH($A732,#REF!,0),4),LEFT(VLOOKUP($A732,#REF!,7,FALSE),LEN(VLOOKUP($A732,#REF!,7,FALSE))-2),CONCATENATE(LEFT(VLOOKUP($A732,#REF!,7,FALSE),LEN(VLOOKUP($A732,#REF!,7,FALSE))-2),"*")),"")</f>
        <v>#REF!</v>
      </c>
      <c r="I732" s="54" t="e">
        <f>IF(LEN(VLOOKUP($A732,#REF!,8,FALSE)),UPPER(RIGHT(VLOOKUP($A732,#REF!,8,FALSE),1)),"")</f>
        <v>#REF!</v>
      </c>
      <c r="J732" s="42" t="e">
        <f>IF(LEN(VLOOKUP($A732,#REF!,4,FALSE)),UPPER(RIGHT(VLOOKUP($A732,#REF!,4,FALSE),1)),"")</f>
        <v>#REF!</v>
      </c>
      <c r="K732" s="42" t="e">
        <f>IF(LEN(VLOOKUP($A732,#REF!,5,FALSE)),UPPER(RIGHT(VLOOKUP($A732,#REF!,5,FALSE),1)),"")</f>
        <v>#REF!</v>
      </c>
      <c r="L732" s="42" t="e">
        <f>IF(LEN(VLOOKUP($A732,#REF!,6,FALSE)),UPPER(RIGHT(VLOOKUP($A732,#REF!,6,FALSE),1)),"")</f>
        <v>#REF!</v>
      </c>
      <c r="M732" s="43" t="e">
        <f>IF(LEN(VLOOKUP($A732,#REF!,7,FALSE)),UPPER(RIGHT(VLOOKUP($A732,#REF!,7,FALSE),1)),"")</f>
        <v>#REF!</v>
      </c>
      <c r="N732" s="206"/>
      <c r="O732" s="206"/>
      <c r="P732" s="206"/>
      <c r="Q732" s="206"/>
      <c r="R732" s="206"/>
      <c r="S732" s="63" t="e">
        <f>HLOOKUP("Device Tree Pin Name",#REF!,MATCH($A732,#REF!,0),FALSE)</f>
        <v>#REF!</v>
      </c>
      <c r="T732" s="47" t="e">
        <f>HLOOKUP("power rail",#REF!,MATCH($A732,#REF!,0),FALSE)</f>
        <v>#REF!</v>
      </c>
      <c r="U732" s="62" t="e">
        <f>HLOOKUP("Wake Capable",#REF!,MATCH($A732,#REF!,0),FALSE)</f>
        <v>#REF!</v>
      </c>
      <c r="V732" s="62" t="e">
        <f>HLOOKUP("Strap",#REF!,MATCH($A732,#REF!,0),FALSE)</f>
        <v>#REF!</v>
      </c>
      <c r="W732" s="62"/>
      <c r="X732" s="62"/>
      <c r="Y732" s="62"/>
      <c r="Z732" s="47"/>
      <c r="AA732" s="47" t="e">
        <f>HLOOKUP("Pad type",#REF!,MATCH($A732,#REF!,0),FALSE)</f>
        <v>#REF!</v>
      </c>
      <c r="AB732" s="63"/>
      <c r="AC732" s="63" t="e">
        <f>HLOOKUP("POR Pin State",#REF!,MATCH($A732,#REF!,0),FALSE)</f>
        <v>#REF!</v>
      </c>
      <c r="AD732" s="207"/>
      <c r="AE732" s="208"/>
      <c r="AF732" s="208"/>
      <c r="AG732" s="208"/>
      <c r="AH732" s="209"/>
      <c r="AI732" s="209"/>
      <c r="AJ732" s="210"/>
      <c r="AK732" s="210"/>
      <c r="AL732" s="210"/>
      <c r="AM732" s="210"/>
      <c r="AN732" s="210"/>
      <c r="AO732" s="210"/>
      <c r="AP732" s="210"/>
      <c r="AQ732" s="215" t="s">
        <v>1726</v>
      </c>
      <c r="AR732" s="105"/>
      <c r="AS732" s="105"/>
      <c r="AT732" s="105"/>
      <c r="AU732" s="105"/>
      <c r="AV732" s="105"/>
      <c r="AW732" s="105"/>
      <c r="AX732" s="105"/>
      <c r="AY732" s="105"/>
      <c r="AZ732" s="105"/>
      <c r="BA732" s="105"/>
      <c r="BB732" s="218"/>
      <c r="BC732" s="105"/>
      <c r="BD732" s="250"/>
      <c r="BE732" s="252" t="s">
        <v>1727</v>
      </c>
      <c r="BF732" s="147" t="e">
        <f>VLOOKUP($A732,#REF!,34,FALSE)</f>
        <v>#REF!</v>
      </c>
      <c r="BG732" s="148" t="e">
        <f>VLOOKUP($A732,#REF!,22,FALSE)</f>
        <v>#REF!</v>
      </c>
      <c r="BH732" s="149"/>
    </row>
    <row r="733" s="5" customFormat="1" ht="12.95" customHeight="1" spans="1:60">
      <c r="A733" s="48" t="s">
        <v>1728</v>
      </c>
      <c r="B733" s="38" t="e">
        <f>VLOOKUP($A733,#REF!,34,FALSE)</f>
        <v>#REF!</v>
      </c>
      <c r="C733" s="39" t="str">
        <f t="shared" si="187"/>
        <v>unused_DDR_XM1_B5WCK_P</v>
      </c>
      <c r="D733" s="40" t="e">
        <f>IF(LEN(VLOOKUP($A733,#REF!,8,FALSE)),LEFT(VLOOKUP($A733,#REF!,8,FALSE),LEN(VLOOKUP($A733,#REF!,8,FALSE))-2),"")</f>
        <v>#REF!</v>
      </c>
      <c r="E733" s="41" t="e">
        <f>IF(LEN(VLOOKUP($A733,#REF!,4,FALSE)),IF(INDEX(#REF!,MATCH($A733,#REF!,0),1),LEFT(VLOOKUP($A733,#REF!,4,FALSE),LEN(VLOOKUP($A733,#REF!,4,FALSE))-2),CONCATENATE(LEFT(VLOOKUP($A733,#REF!,4,FALSE),LEN(VLOOKUP($A733,#REF!,4,FALSE))-2),"*")),"")</f>
        <v>#REF!</v>
      </c>
      <c r="F733" s="42" t="e">
        <f>IF(LEN(VLOOKUP($A733,#REF!,5,FALSE)),IF(INDEX(#REF!,MATCH($A733,#REF!,0),2),LEFT(VLOOKUP($A733,#REF!,5,FALSE),LEN(VLOOKUP($A733,#REF!,5,FALSE))-2),CONCATENATE(LEFT(VLOOKUP($A733,#REF!,5,FALSE),LEN(VLOOKUP($A733,#REF!,5,FALSE))-2),"*")),"")</f>
        <v>#REF!</v>
      </c>
      <c r="G733" s="42" t="e">
        <f>IF(LEN(VLOOKUP($A733,#REF!,6,FALSE)),IF(INDEX(#REF!,MATCH($A733,#REF!,0),3),LEFT(VLOOKUP($A733,#REF!,6,FALSE),LEN(VLOOKUP($A733,#REF!,6,FALSE))-2),CONCATENATE(LEFT(VLOOKUP($A733,#REF!,6,FALSE),LEN(VLOOKUP($A733,#REF!,6,FALSE))-2),"*")),"")</f>
        <v>#REF!</v>
      </c>
      <c r="H733" s="43" t="e">
        <f>IF(LEN(VLOOKUP($A733,#REF!,7,FALSE)),IF(INDEX(#REF!,MATCH($A733,#REF!,0),4),LEFT(VLOOKUP($A733,#REF!,7,FALSE),LEN(VLOOKUP($A733,#REF!,7,FALSE))-2),CONCATENATE(LEFT(VLOOKUP($A733,#REF!,7,FALSE),LEN(VLOOKUP($A733,#REF!,7,FALSE))-2),"*")),"")</f>
        <v>#REF!</v>
      </c>
      <c r="I733" s="54" t="e">
        <f>IF(LEN(VLOOKUP($A733,#REF!,8,FALSE)),UPPER(RIGHT(VLOOKUP($A733,#REF!,8,FALSE),1)),"")</f>
        <v>#REF!</v>
      </c>
      <c r="J733" s="42" t="e">
        <f>IF(LEN(VLOOKUP($A733,#REF!,4,FALSE)),UPPER(RIGHT(VLOOKUP($A733,#REF!,4,FALSE),1)),"")</f>
        <v>#REF!</v>
      </c>
      <c r="K733" s="42" t="e">
        <f>IF(LEN(VLOOKUP($A733,#REF!,5,FALSE)),UPPER(RIGHT(VLOOKUP($A733,#REF!,5,FALSE),1)),"")</f>
        <v>#REF!</v>
      </c>
      <c r="L733" s="42" t="e">
        <f>IF(LEN(VLOOKUP($A733,#REF!,6,FALSE)),UPPER(RIGHT(VLOOKUP($A733,#REF!,6,FALSE),1)),"")</f>
        <v>#REF!</v>
      </c>
      <c r="M733" s="43" t="e">
        <f>IF(LEN(VLOOKUP($A733,#REF!,7,FALSE)),UPPER(RIGHT(VLOOKUP($A733,#REF!,7,FALSE),1)),"")</f>
        <v>#REF!</v>
      </c>
      <c r="N733" s="206"/>
      <c r="O733" s="206"/>
      <c r="P733" s="206"/>
      <c r="Q733" s="206"/>
      <c r="R733" s="206"/>
      <c r="S733" s="63" t="e">
        <f>HLOOKUP("Device Tree Pin Name",#REF!,MATCH($A733,#REF!,0),FALSE)</f>
        <v>#REF!</v>
      </c>
      <c r="T733" s="47" t="e">
        <f>HLOOKUP("power rail",#REF!,MATCH($A733,#REF!,0),FALSE)</f>
        <v>#REF!</v>
      </c>
      <c r="U733" s="62" t="e">
        <f>HLOOKUP("Wake Capable",#REF!,MATCH($A733,#REF!,0),FALSE)</f>
        <v>#REF!</v>
      </c>
      <c r="V733" s="62" t="e">
        <f>HLOOKUP("Strap",#REF!,MATCH($A733,#REF!,0),FALSE)</f>
        <v>#REF!</v>
      </c>
      <c r="W733" s="62"/>
      <c r="X733" s="62"/>
      <c r="Y733" s="62"/>
      <c r="Z733" s="47"/>
      <c r="AA733" s="47" t="e">
        <f>HLOOKUP("Pad type",#REF!,MATCH($A733,#REF!,0),FALSE)</f>
        <v>#REF!</v>
      </c>
      <c r="AB733" s="63"/>
      <c r="AC733" s="63" t="e">
        <f>HLOOKUP("POR Pin State",#REF!,MATCH($A733,#REF!,0),FALSE)</f>
        <v>#REF!</v>
      </c>
      <c r="AD733" s="207"/>
      <c r="AE733" s="208"/>
      <c r="AF733" s="208"/>
      <c r="AG733" s="208"/>
      <c r="AH733" s="209"/>
      <c r="AI733" s="209"/>
      <c r="AJ733" s="210"/>
      <c r="AK733" s="210"/>
      <c r="AL733" s="210"/>
      <c r="AM733" s="210"/>
      <c r="AN733" s="210"/>
      <c r="AO733" s="210"/>
      <c r="AP733" s="210"/>
      <c r="AQ733" s="215" t="s">
        <v>1728</v>
      </c>
      <c r="AR733" s="105"/>
      <c r="AS733" s="105"/>
      <c r="AT733" s="105"/>
      <c r="AU733" s="105"/>
      <c r="AV733" s="105"/>
      <c r="AW733" s="105"/>
      <c r="AX733" s="105"/>
      <c r="AY733" s="105"/>
      <c r="AZ733" s="105"/>
      <c r="BA733" s="105"/>
      <c r="BB733" s="218"/>
      <c r="BC733" s="105"/>
      <c r="BD733" s="250"/>
      <c r="BE733" s="252" t="s">
        <v>1729</v>
      </c>
      <c r="BF733" s="147" t="e">
        <f>VLOOKUP($A733,#REF!,34,FALSE)</f>
        <v>#REF!</v>
      </c>
      <c r="BG733" s="148" t="e">
        <f>VLOOKUP($A733,#REF!,22,FALSE)</f>
        <v>#REF!</v>
      </c>
      <c r="BH733" s="149"/>
    </row>
    <row r="734" s="5" customFormat="1" ht="12.95" customHeight="1" spans="1:60">
      <c r="A734" s="48" t="s">
        <v>1730</v>
      </c>
      <c r="B734" s="38" t="e">
        <f>VLOOKUP($A734,#REF!,34,FALSE)</f>
        <v>#REF!</v>
      </c>
      <c r="C734" s="39" t="str">
        <f t="shared" si="187"/>
        <v>unused_DDR_XM1_B5WCK_N</v>
      </c>
      <c r="D734" s="40" t="e">
        <f>IF(LEN(VLOOKUP($A734,#REF!,8,FALSE)),LEFT(VLOOKUP($A734,#REF!,8,FALSE),LEN(VLOOKUP($A734,#REF!,8,FALSE))-2),"")</f>
        <v>#REF!</v>
      </c>
      <c r="E734" s="41" t="e">
        <f>IF(LEN(VLOOKUP($A734,#REF!,4,FALSE)),IF(INDEX(#REF!,MATCH($A734,#REF!,0),1),LEFT(VLOOKUP($A734,#REF!,4,FALSE),LEN(VLOOKUP($A734,#REF!,4,FALSE))-2),CONCATENATE(LEFT(VLOOKUP($A734,#REF!,4,FALSE),LEN(VLOOKUP($A734,#REF!,4,FALSE))-2),"*")),"")</f>
        <v>#REF!</v>
      </c>
      <c r="F734" s="42" t="e">
        <f>IF(LEN(VLOOKUP($A734,#REF!,5,FALSE)),IF(INDEX(#REF!,MATCH($A734,#REF!,0),2),LEFT(VLOOKUP($A734,#REF!,5,FALSE),LEN(VLOOKUP($A734,#REF!,5,FALSE))-2),CONCATENATE(LEFT(VLOOKUP($A734,#REF!,5,FALSE),LEN(VLOOKUP($A734,#REF!,5,FALSE))-2),"*")),"")</f>
        <v>#REF!</v>
      </c>
      <c r="G734" s="42" t="e">
        <f>IF(LEN(VLOOKUP($A734,#REF!,6,FALSE)),IF(INDEX(#REF!,MATCH($A734,#REF!,0),3),LEFT(VLOOKUP($A734,#REF!,6,FALSE),LEN(VLOOKUP($A734,#REF!,6,FALSE))-2),CONCATENATE(LEFT(VLOOKUP($A734,#REF!,6,FALSE),LEN(VLOOKUP($A734,#REF!,6,FALSE))-2),"*")),"")</f>
        <v>#REF!</v>
      </c>
      <c r="H734" s="43" t="e">
        <f>IF(LEN(VLOOKUP($A734,#REF!,7,FALSE)),IF(INDEX(#REF!,MATCH($A734,#REF!,0),4),LEFT(VLOOKUP($A734,#REF!,7,FALSE),LEN(VLOOKUP($A734,#REF!,7,FALSE))-2),CONCATENATE(LEFT(VLOOKUP($A734,#REF!,7,FALSE),LEN(VLOOKUP($A734,#REF!,7,FALSE))-2),"*")),"")</f>
        <v>#REF!</v>
      </c>
      <c r="I734" s="54" t="e">
        <f>IF(LEN(VLOOKUP($A734,#REF!,8,FALSE)),UPPER(RIGHT(VLOOKUP($A734,#REF!,8,FALSE),1)),"")</f>
        <v>#REF!</v>
      </c>
      <c r="J734" s="42" t="e">
        <f>IF(LEN(VLOOKUP($A734,#REF!,4,FALSE)),UPPER(RIGHT(VLOOKUP($A734,#REF!,4,FALSE),1)),"")</f>
        <v>#REF!</v>
      </c>
      <c r="K734" s="42" t="e">
        <f>IF(LEN(VLOOKUP($A734,#REF!,5,FALSE)),UPPER(RIGHT(VLOOKUP($A734,#REF!,5,FALSE),1)),"")</f>
        <v>#REF!</v>
      </c>
      <c r="L734" s="42" t="e">
        <f>IF(LEN(VLOOKUP($A734,#REF!,6,FALSE)),UPPER(RIGHT(VLOOKUP($A734,#REF!,6,FALSE),1)),"")</f>
        <v>#REF!</v>
      </c>
      <c r="M734" s="43" t="e">
        <f>IF(LEN(VLOOKUP($A734,#REF!,7,FALSE)),UPPER(RIGHT(VLOOKUP($A734,#REF!,7,FALSE),1)),"")</f>
        <v>#REF!</v>
      </c>
      <c r="N734" s="206"/>
      <c r="O734" s="206"/>
      <c r="P734" s="206"/>
      <c r="Q734" s="206"/>
      <c r="R734" s="206"/>
      <c r="S734" s="63" t="e">
        <f>HLOOKUP("Device Tree Pin Name",#REF!,MATCH($A734,#REF!,0),FALSE)</f>
        <v>#REF!</v>
      </c>
      <c r="T734" s="47" t="e">
        <f>HLOOKUP("power rail",#REF!,MATCH($A734,#REF!,0),FALSE)</f>
        <v>#REF!</v>
      </c>
      <c r="U734" s="62" t="e">
        <f>HLOOKUP("Wake Capable",#REF!,MATCH($A734,#REF!,0),FALSE)</f>
        <v>#REF!</v>
      </c>
      <c r="V734" s="62" t="e">
        <f>HLOOKUP("Strap",#REF!,MATCH($A734,#REF!,0),FALSE)</f>
        <v>#REF!</v>
      </c>
      <c r="W734" s="62"/>
      <c r="X734" s="62"/>
      <c r="Y734" s="62"/>
      <c r="Z734" s="47"/>
      <c r="AA734" s="47" t="e">
        <f>HLOOKUP("Pad type",#REF!,MATCH($A734,#REF!,0),FALSE)</f>
        <v>#REF!</v>
      </c>
      <c r="AB734" s="63"/>
      <c r="AC734" s="63" t="e">
        <f>HLOOKUP("POR Pin State",#REF!,MATCH($A734,#REF!,0),FALSE)</f>
        <v>#REF!</v>
      </c>
      <c r="AD734" s="207"/>
      <c r="AE734" s="208"/>
      <c r="AF734" s="208"/>
      <c r="AG734" s="208"/>
      <c r="AH734" s="209"/>
      <c r="AI734" s="209"/>
      <c r="AJ734" s="210"/>
      <c r="AK734" s="210"/>
      <c r="AL734" s="210"/>
      <c r="AM734" s="210"/>
      <c r="AN734" s="210"/>
      <c r="AO734" s="210"/>
      <c r="AP734" s="210"/>
      <c r="AQ734" s="215" t="s">
        <v>1730</v>
      </c>
      <c r="AR734" s="105"/>
      <c r="AS734" s="105"/>
      <c r="AT734" s="105"/>
      <c r="AU734" s="105"/>
      <c r="AV734" s="105"/>
      <c r="AW734" s="105"/>
      <c r="AX734" s="105"/>
      <c r="AY734" s="105"/>
      <c r="AZ734" s="105"/>
      <c r="BA734" s="105"/>
      <c r="BB734" s="218"/>
      <c r="BC734" s="105"/>
      <c r="BD734" s="250"/>
      <c r="BE734" s="252" t="s">
        <v>1731</v>
      </c>
      <c r="BF734" s="147" t="e">
        <f>VLOOKUP($A734,#REF!,34,FALSE)</f>
        <v>#REF!</v>
      </c>
      <c r="BG734" s="148" t="e">
        <f>VLOOKUP($A734,#REF!,22,FALSE)</f>
        <v>#REF!</v>
      </c>
      <c r="BH734" s="149"/>
    </row>
    <row r="735" s="5" customFormat="1" ht="12.95" customHeight="1" spans="1:60">
      <c r="A735" s="48" t="s">
        <v>1732</v>
      </c>
      <c r="B735" s="38" t="e">
        <f>VLOOKUP($A735,#REF!,34,FALSE)</f>
        <v>#REF!</v>
      </c>
      <c r="C735" s="39" t="str">
        <f t="shared" si="187"/>
        <v>unused_DDR_XM1_B5RDQS_P</v>
      </c>
      <c r="D735" s="40" t="e">
        <f>IF(LEN(VLOOKUP($A735,#REF!,8,FALSE)),LEFT(VLOOKUP($A735,#REF!,8,FALSE),LEN(VLOOKUP($A735,#REF!,8,FALSE))-2),"")</f>
        <v>#REF!</v>
      </c>
      <c r="E735" s="41" t="e">
        <f>IF(LEN(VLOOKUP($A735,#REF!,4,FALSE)),IF(INDEX(#REF!,MATCH($A735,#REF!,0),1),LEFT(VLOOKUP($A735,#REF!,4,FALSE),LEN(VLOOKUP($A735,#REF!,4,FALSE))-2),CONCATENATE(LEFT(VLOOKUP($A735,#REF!,4,FALSE),LEN(VLOOKUP($A735,#REF!,4,FALSE))-2),"*")),"")</f>
        <v>#REF!</v>
      </c>
      <c r="F735" s="42" t="e">
        <f>IF(LEN(VLOOKUP($A735,#REF!,5,FALSE)),IF(INDEX(#REF!,MATCH($A735,#REF!,0),2),LEFT(VLOOKUP($A735,#REF!,5,FALSE),LEN(VLOOKUP($A735,#REF!,5,FALSE))-2),CONCATENATE(LEFT(VLOOKUP($A735,#REF!,5,FALSE),LEN(VLOOKUP($A735,#REF!,5,FALSE))-2),"*")),"")</f>
        <v>#REF!</v>
      </c>
      <c r="G735" s="42" t="e">
        <f>IF(LEN(VLOOKUP($A735,#REF!,6,FALSE)),IF(INDEX(#REF!,MATCH($A735,#REF!,0),3),LEFT(VLOOKUP($A735,#REF!,6,FALSE),LEN(VLOOKUP($A735,#REF!,6,FALSE))-2),CONCATENATE(LEFT(VLOOKUP($A735,#REF!,6,FALSE),LEN(VLOOKUP($A735,#REF!,6,FALSE))-2),"*")),"")</f>
        <v>#REF!</v>
      </c>
      <c r="H735" s="43" t="e">
        <f>IF(LEN(VLOOKUP($A735,#REF!,7,FALSE)),IF(INDEX(#REF!,MATCH($A735,#REF!,0),4),LEFT(VLOOKUP($A735,#REF!,7,FALSE),LEN(VLOOKUP($A735,#REF!,7,FALSE))-2),CONCATENATE(LEFT(VLOOKUP($A735,#REF!,7,FALSE),LEN(VLOOKUP($A735,#REF!,7,FALSE))-2),"*")),"")</f>
        <v>#REF!</v>
      </c>
      <c r="I735" s="54" t="e">
        <f>IF(LEN(VLOOKUP($A735,#REF!,8,FALSE)),UPPER(RIGHT(VLOOKUP($A735,#REF!,8,FALSE),1)),"")</f>
        <v>#REF!</v>
      </c>
      <c r="J735" s="42" t="e">
        <f>IF(LEN(VLOOKUP($A735,#REF!,4,FALSE)),UPPER(RIGHT(VLOOKUP($A735,#REF!,4,FALSE),1)),"")</f>
        <v>#REF!</v>
      </c>
      <c r="K735" s="42" t="e">
        <f>IF(LEN(VLOOKUP($A735,#REF!,5,FALSE)),UPPER(RIGHT(VLOOKUP($A735,#REF!,5,FALSE),1)),"")</f>
        <v>#REF!</v>
      </c>
      <c r="L735" s="42" t="e">
        <f>IF(LEN(VLOOKUP($A735,#REF!,6,FALSE)),UPPER(RIGHT(VLOOKUP($A735,#REF!,6,FALSE),1)),"")</f>
        <v>#REF!</v>
      </c>
      <c r="M735" s="43" t="e">
        <f>IF(LEN(VLOOKUP($A735,#REF!,7,FALSE)),UPPER(RIGHT(VLOOKUP($A735,#REF!,7,FALSE),1)),"")</f>
        <v>#REF!</v>
      </c>
      <c r="N735" s="206"/>
      <c r="O735" s="206"/>
      <c r="P735" s="206"/>
      <c r="Q735" s="206"/>
      <c r="R735" s="206"/>
      <c r="S735" s="63" t="e">
        <f>HLOOKUP("Device Tree Pin Name",#REF!,MATCH($A735,#REF!,0),FALSE)</f>
        <v>#REF!</v>
      </c>
      <c r="T735" s="47" t="e">
        <f>HLOOKUP("power rail",#REF!,MATCH($A735,#REF!,0),FALSE)</f>
        <v>#REF!</v>
      </c>
      <c r="U735" s="62" t="e">
        <f>HLOOKUP("Wake Capable",#REF!,MATCH($A735,#REF!,0),FALSE)</f>
        <v>#REF!</v>
      </c>
      <c r="V735" s="62" t="e">
        <f>HLOOKUP("Strap",#REF!,MATCH($A735,#REF!,0),FALSE)</f>
        <v>#REF!</v>
      </c>
      <c r="W735" s="62"/>
      <c r="X735" s="62"/>
      <c r="Y735" s="62"/>
      <c r="Z735" s="47"/>
      <c r="AA735" s="47" t="e">
        <f>HLOOKUP("Pad type",#REF!,MATCH($A735,#REF!,0),FALSE)</f>
        <v>#REF!</v>
      </c>
      <c r="AB735" s="63"/>
      <c r="AC735" s="63" t="e">
        <f>HLOOKUP("POR Pin State",#REF!,MATCH($A735,#REF!,0),FALSE)</f>
        <v>#REF!</v>
      </c>
      <c r="AD735" s="207"/>
      <c r="AE735" s="208"/>
      <c r="AF735" s="208"/>
      <c r="AG735" s="208"/>
      <c r="AH735" s="209"/>
      <c r="AI735" s="209"/>
      <c r="AJ735" s="210"/>
      <c r="AK735" s="210"/>
      <c r="AL735" s="210"/>
      <c r="AM735" s="210"/>
      <c r="AN735" s="210"/>
      <c r="AO735" s="210"/>
      <c r="AP735" s="210"/>
      <c r="AQ735" s="215" t="s">
        <v>1732</v>
      </c>
      <c r="AR735" s="105"/>
      <c r="AS735" s="105"/>
      <c r="AT735" s="105"/>
      <c r="AU735" s="105"/>
      <c r="AV735" s="105"/>
      <c r="AW735" s="105"/>
      <c r="AX735" s="105"/>
      <c r="AY735" s="105"/>
      <c r="AZ735" s="105"/>
      <c r="BA735" s="105"/>
      <c r="BB735" s="218"/>
      <c r="BC735" s="105"/>
      <c r="BD735" s="250"/>
      <c r="BE735" s="252" t="s">
        <v>1733</v>
      </c>
      <c r="BF735" s="147" t="e">
        <f>VLOOKUP($A735,#REF!,34,FALSE)</f>
        <v>#REF!</v>
      </c>
      <c r="BG735" s="148" t="e">
        <f>VLOOKUP($A735,#REF!,22,FALSE)</f>
        <v>#REF!</v>
      </c>
      <c r="BH735" s="149"/>
    </row>
    <row r="736" s="5" customFormat="1" ht="12.95" customHeight="1" spans="1:60">
      <c r="A736" s="48" t="s">
        <v>1734</v>
      </c>
      <c r="B736" s="38" t="e">
        <f>VLOOKUP($A736,#REF!,34,FALSE)</f>
        <v>#REF!</v>
      </c>
      <c r="C736" s="39" t="str">
        <f t="shared" si="187"/>
        <v>unused_DDR_XM1_B5RDQS_N</v>
      </c>
      <c r="D736" s="40" t="e">
        <f>IF(LEN(VLOOKUP($A736,#REF!,8,FALSE)),LEFT(VLOOKUP($A736,#REF!,8,FALSE),LEN(VLOOKUP($A736,#REF!,8,FALSE))-2),"")</f>
        <v>#REF!</v>
      </c>
      <c r="E736" s="41" t="e">
        <f>IF(LEN(VLOOKUP($A736,#REF!,4,FALSE)),IF(INDEX(#REF!,MATCH($A736,#REF!,0),1),LEFT(VLOOKUP($A736,#REF!,4,FALSE),LEN(VLOOKUP($A736,#REF!,4,FALSE))-2),CONCATENATE(LEFT(VLOOKUP($A736,#REF!,4,FALSE),LEN(VLOOKUP($A736,#REF!,4,FALSE))-2),"*")),"")</f>
        <v>#REF!</v>
      </c>
      <c r="F736" s="42" t="e">
        <f>IF(LEN(VLOOKUP($A736,#REF!,5,FALSE)),IF(INDEX(#REF!,MATCH($A736,#REF!,0),2),LEFT(VLOOKUP($A736,#REF!,5,FALSE),LEN(VLOOKUP($A736,#REF!,5,FALSE))-2),CONCATENATE(LEFT(VLOOKUP($A736,#REF!,5,FALSE),LEN(VLOOKUP($A736,#REF!,5,FALSE))-2),"*")),"")</f>
        <v>#REF!</v>
      </c>
      <c r="G736" s="42" t="e">
        <f>IF(LEN(VLOOKUP($A736,#REF!,6,FALSE)),IF(INDEX(#REF!,MATCH($A736,#REF!,0),3),LEFT(VLOOKUP($A736,#REF!,6,FALSE),LEN(VLOOKUP($A736,#REF!,6,FALSE))-2),CONCATENATE(LEFT(VLOOKUP($A736,#REF!,6,FALSE),LEN(VLOOKUP($A736,#REF!,6,FALSE))-2),"*")),"")</f>
        <v>#REF!</v>
      </c>
      <c r="H736" s="43" t="e">
        <f>IF(LEN(VLOOKUP($A736,#REF!,7,FALSE)),IF(INDEX(#REF!,MATCH($A736,#REF!,0),4),LEFT(VLOOKUP($A736,#REF!,7,FALSE),LEN(VLOOKUP($A736,#REF!,7,FALSE))-2),CONCATENATE(LEFT(VLOOKUP($A736,#REF!,7,FALSE),LEN(VLOOKUP($A736,#REF!,7,FALSE))-2),"*")),"")</f>
        <v>#REF!</v>
      </c>
      <c r="I736" s="54" t="e">
        <f>IF(LEN(VLOOKUP($A736,#REF!,8,FALSE)),UPPER(RIGHT(VLOOKUP($A736,#REF!,8,FALSE),1)),"")</f>
        <v>#REF!</v>
      </c>
      <c r="J736" s="42" t="e">
        <f>IF(LEN(VLOOKUP($A736,#REF!,4,FALSE)),UPPER(RIGHT(VLOOKUP($A736,#REF!,4,FALSE),1)),"")</f>
        <v>#REF!</v>
      </c>
      <c r="K736" s="42" t="e">
        <f>IF(LEN(VLOOKUP($A736,#REF!,5,FALSE)),UPPER(RIGHT(VLOOKUP($A736,#REF!,5,FALSE),1)),"")</f>
        <v>#REF!</v>
      </c>
      <c r="L736" s="42" t="e">
        <f>IF(LEN(VLOOKUP($A736,#REF!,6,FALSE)),UPPER(RIGHT(VLOOKUP($A736,#REF!,6,FALSE),1)),"")</f>
        <v>#REF!</v>
      </c>
      <c r="M736" s="43" t="e">
        <f>IF(LEN(VLOOKUP($A736,#REF!,7,FALSE)),UPPER(RIGHT(VLOOKUP($A736,#REF!,7,FALSE),1)),"")</f>
        <v>#REF!</v>
      </c>
      <c r="N736" s="206"/>
      <c r="O736" s="206"/>
      <c r="P736" s="206"/>
      <c r="Q736" s="206"/>
      <c r="R736" s="206"/>
      <c r="S736" s="63" t="e">
        <f>HLOOKUP("Device Tree Pin Name",#REF!,MATCH($A736,#REF!,0),FALSE)</f>
        <v>#REF!</v>
      </c>
      <c r="T736" s="47" t="e">
        <f>HLOOKUP("power rail",#REF!,MATCH($A736,#REF!,0),FALSE)</f>
        <v>#REF!</v>
      </c>
      <c r="U736" s="62" t="e">
        <f>HLOOKUP("Wake Capable",#REF!,MATCH($A736,#REF!,0),FALSE)</f>
        <v>#REF!</v>
      </c>
      <c r="V736" s="62" t="e">
        <f>HLOOKUP("Strap",#REF!,MATCH($A736,#REF!,0),FALSE)</f>
        <v>#REF!</v>
      </c>
      <c r="W736" s="62"/>
      <c r="X736" s="62"/>
      <c r="Y736" s="62"/>
      <c r="Z736" s="47"/>
      <c r="AA736" s="47" t="e">
        <f>HLOOKUP("Pad type",#REF!,MATCH($A736,#REF!,0),FALSE)</f>
        <v>#REF!</v>
      </c>
      <c r="AB736" s="63"/>
      <c r="AC736" s="63" t="e">
        <f>HLOOKUP("POR Pin State",#REF!,MATCH($A736,#REF!,0),FALSE)</f>
        <v>#REF!</v>
      </c>
      <c r="AD736" s="207"/>
      <c r="AE736" s="208"/>
      <c r="AF736" s="208"/>
      <c r="AG736" s="208"/>
      <c r="AH736" s="209"/>
      <c r="AI736" s="209"/>
      <c r="AJ736" s="210"/>
      <c r="AK736" s="210"/>
      <c r="AL736" s="210"/>
      <c r="AM736" s="210"/>
      <c r="AN736" s="210"/>
      <c r="AO736" s="210"/>
      <c r="AP736" s="210"/>
      <c r="AQ736" s="215" t="s">
        <v>1734</v>
      </c>
      <c r="AR736" s="105"/>
      <c r="AS736" s="105"/>
      <c r="AT736" s="105"/>
      <c r="AU736" s="105"/>
      <c r="AV736" s="105"/>
      <c r="AW736" s="105"/>
      <c r="AX736" s="105"/>
      <c r="AY736" s="105"/>
      <c r="AZ736" s="105"/>
      <c r="BA736" s="105"/>
      <c r="BB736" s="218"/>
      <c r="BC736" s="105"/>
      <c r="BD736" s="250"/>
      <c r="BE736" s="252" t="s">
        <v>1735</v>
      </c>
      <c r="BF736" s="147" t="e">
        <f>VLOOKUP($A736,#REF!,34,FALSE)</f>
        <v>#REF!</v>
      </c>
      <c r="BG736" s="148" t="e">
        <f>VLOOKUP($A736,#REF!,22,FALSE)</f>
        <v>#REF!</v>
      </c>
      <c r="BH736" s="149"/>
    </row>
    <row r="737" s="5" customFormat="1" ht="12.95" customHeight="1" spans="1:60">
      <c r="A737" s="10" t="s">
        <v>1736</v>
      </c>
      <c r="B737" s="38" t="e">
        <f>VLOOKUP($A737,#REF!,34,FALSE)</f>
        <v>#REF!</v>
      </c>
      <c r="C737" s="39" t="str">
        <f t="shared" si="187"/>
        <v>unused_DDR_XM1_B6D0</v>
      </c>
      <c r="D737" s="40" t="e">
        <f>IF(LEN(VLOOKUP($A737,#REF!,8,FALSE)),LEFT(VLOOKUP($A737,#REF!,8,FALSE),LEN(VLOOKUP($A737,#REF!,8,FALSE))-2),"")</f>
        <v>#REF!</v>
      </c>
      <c r="E737" s="41" t="e">
        <f>IF(LEN(VLOOKUP($A737,#REF!,4,FALSE)),IF(INDEX(#REF!,MATCH($A737,#REF!,0),1),LEFT(VLOOKUP($A737,#REF!,4,FALSE),LEN(VLOOKUP($A737,#REF!,4,FALSE))-2),CONCATENATE(LEFT(VLOOKUP($A737,#REF!,4,FALSE),LEN(VLOOKUP($A737,#REF!,4,FALSE))-2),"*")),"")</f>
        <v>#REF!</v>
      </c>
      <c r="F737" s="42" t="e">
        <f>IF(LEN(VLOOKUP($A737,#REF!,5,FALSE)),IF(INDEX(#REF!,MATCH($A737,#REF!,0),2),LEFT(VLOOKUP($A737,#REF!,5,FALSE),LEN(VLOOKUP($A737,#REF!,5,FALSE))-2),CONCATENATE(LEFT(VLOOKUP($A737,#REF!,5,FALSE),LEN(VLOOKUP($A737,#REF!,5,FALSE))-2),"*")),"")</f>
        <v>#REF!</v>
      </c>
      <c r="G737" s="42" t="e">
        <f>IF(LEN(VLOOKUP($A737,#REF!,6,FALSE)),IF(INDEX(#REF!,MATCH($A737,#REF!,0),3),LEFT(VLOOKUP($A737,#REF!,6,FALSE),LEN(VLOOKUP($A737,#REF!,6,FALSE))-2),CONCATENATE(LEFT(VLOOKUP($A737,#REF!,6,FALSE),LEN(VLOOKUP($A737,#REF!,6,FALSE))-2),"*")),"")</f>
        <v>#REF!</v>
      </c>
      <c r="H737" s="43" t="e">
        <f>IF(LEN(VLOOKUP($A737,#REF!,7,FALSE)),IF(INDEX(#REF!,MATCH($A737,#REF!,0),4),LEFT(VLOOKUP($A737,#REF!,7,FALSE),LEN(VLOOKUP($A737,#REF!,7,FALSE))-2),CONCATENATE(LEFT(VLOOKUP($A737,#REF!,7,FALSE),LEN(VLOOKUP($A737,#REF!,7,FALSE))-2),"*")),"")</f>
        <v>#REF!</v>
      </c>
      <c r="I737" s="54" t="e">
        <f>IF(LEN(VLOOKUP($A737,#REF!,8,FALSE)),UPPER(RIGHT(VLOOKUP($A737,#REF!,8,FALSE),1)),"")</f>
        <v>#REF!</v>
      </c>
      <c r="J737" s="42" t="e">
        <f>IF(LEN(VLOOKUP($A737,#REF!,4,FALSE)),UPPER(RIGHT(VLOOKUP($A737,#REF!,4,FALSE),1)),"")</f>
        <v>#REF!</v>
      </c>
      <c r="K737" s="42" t="e">
        <f>IF(LEN(VLOOKUP($A737,#REF!,5,FALSE)),UPPER(RIGHT(VLOOKUP($A737,#REF!,5,FALSE),1)),"")</f>
        <v>#REF!</v>
      </c>
      <c r="L737" s="42" t="e">
        <f>IF(LEN(VLOOKUP($A737,#REF!,6,FALSE)),UPPER(RIGHT(VLOOKUP($A737,#REF!,6,FALSE),1)),"")</f>
        <v>#REF!</v>
      </c>
      <c r="M737" s="43" t="e">
        <f>IF(LEN(VLOOKUP($A737,#REF!,7,FALSE)),UPPER(RIGHT(VLOOKUP($A737,#REF!,7,FALSE),1)),"")</f>
        <v>#REF!</v>
      </c>
      <c r="N737" s="206"/>
      <c r="O737" s="206"/>
      <c r="P737" s="206"/>
      <c r="Q737" s="206"/>
      <c r="R737" s="206"/>
      <c r="S737" s="63" t="e">
        <f>HLOOKUP("Device Tree Pin Name",#REF!,MATCH($A737,#REF!,0),FALSE)</f>
        <v>#REF!</v>
      </c>
      <c r="T737" s="47" t="e">
        <f>HLOOKUP("power rail",#REF!,MATCH($A737,#REF!,0),FALSE)</f>
        <v>#REF!</v>
      </c>
      <c r="U737" s="62" t="e">
        <f>HLOOKUP("Wake Capable",#REF!,MATCH($A737,#REF!,0),FALSE)</f>
        <v>#REF!</v>
      </c>
      <c r="V737" s="62" t="e">
        <f>HLOOKUP("Strap",#REF!,MATCH($A737,#REF!,0),FALSE)</f>
        <v>#REF!</v>
      </c>
      <c r="W737" s="62"/>
      <c r="X737" s="62"/>
      <c r="Y737" s="62"/>
      <c r="Z737" s="47"/>
      <c r="AA737" s="47" t="e">
        <f>HLOOKUP("Pad type",#REF!,MATCH($A737,#REF!,0),FALSE)</f>
        <v>#REF!</v>
      </c>
      <c r="AB737" s="63"/>
      <c r="AC737" s="63" t="e">
        <f>HLOOKUP("POR Pin State",#REF!,MATCH($A737,#REF!,0),FALSE)</f>
        <v>#REF!</v>
      </c>
      <c r="AD737" s="207"/>
      <c r="AE737" s="208"/>
      <c r="AF737" s="208"/>
      <c r="AG737" s="208"/>
      <c r="AH737" s="209"/>
      <c r="AI737" s="209"/>
      <c r="AJ737" s="210"/>
      <c r="AK737" s="210"/>
      <c r="AL737" s="210"/>
      <c r="AM737" s="210"/>
      <c r="AN737" s="210"/>
      <c r="AO737" s="210"/>
      <c r="AP737" s="210"/>
      <c r="AQ737" s="215" t="s">
        <v>1737</v>
      </c>
      <c r="AR737" s="105"/>
      <c r="AS737" s="105"/>
      <c r="AT737" s="105"/>
      <c r="AU737" s="105"/>
      <c r="AV737" s="105"/>
      <c r="AW737" s="105"/>
      <c r="AX737" s="105"/>
      <c r="AY737" s="105"/>
      <c r="AZ737" s="105"/>
      <c r="BA737" s="105"/>
      <c r="BB737" s="218"/>
      <c r="BC737" s="105"/>
      <c r="BD737" s="250"/>
      <c r="BE737" s="252" t="s">
        <v>1738</v>
      </c>
      <c r="BF737" s="147" t="e">
        <f>VLOOKUP($A737,#REF!,34,FALSE)</f>
        <v>#REF!</v>
      </c>
      <c r="BG737" s="148" t="e">
        <f>VLOOKUP($A737,#REF!,22,FALSE)</f>
        <v>#REF!</v>
      </c>
      <c r="BH737" s="149"/>
    </row>
    <row r="738" s="5" customFormat="1" ht="12.95" customHeight="1" spans="1:60">
      <c r="A738" s="10" t="s">
        <v>1739</v>
      </c>
      <c r="B738" s="38" t="e">
        <f>VLOOKUP($A738,#REF!,34,FALSE)</f>
        <v>#REF!</v>
      </c>
      <c r="C738" s="39" t="str">
        <f t="shared" si="187"/>
        <v>unused_DDR_XM1_B6D1</v>
      </c>
      <c r="D738" s="40" t="e">
        <f>IF(LEN(VLOOKUP($A738,#REF!,8,FALSE)),LEFT(VLOOKUP($A738,#REF!,8,FALSE),LEN(VLOOKUP($A738,#REF!,8,FALSE))-2),"")</f>
        <v>#REF!</v>
      </c>
      <c r="E738" s="41" t="e">
        <f>IF(LEN(VLOOKUP($A738,#REF!,4,FALSE)),IF(INDEX(#REF!,MATCH($A738,#REF!,0),1),LEFT(VLOOKUP($A738,#REF!,4,FALSE),LEN(VLOOKUP($A738,#REF!,4,FALSE))-2),CONCATENATE(LEFT(VLOOKUP($A738,#REF!,4,FALSE),LEN(VLOOKUP($A738,#REF!,4,FALSE))-2),"*")),"")</f>
        <v>#REF!</v>
      </c>
      <c r="F738" s="42" t="e">
        <f>IF(LEN(VLOOKUP($A738,#REF!,5,FALSE)),IF(INDEX(#REF!,MATCH($A738,#REF!,0),2),LEFT(VLOOKUP($A738,#REF!,5,FALSE),LEN(VLOOKUP($A738,#REF!,5,FALSE))-2),CONCATENATE(LEFT(VLOOKUP($A738,#REF!,5,FALSE),LEN(VLOOKUP($A738,#REF!,5,FALSE))-2),"*")),"")</f>
        <v>#REF!</v>
      </c>
      <c r="G738" s="42" t="e">
        <f>IF(LEN(VLOOKUP($A738,#REF!,6,FALSE)),IF(INDEX(#REF!,MATCH($A738,#REF!,0),3),LEFT(VLOOKUP($A738,#REF!,6,FALSE),LEN(VLOOKUP($A738,#REF!,6,FALSE))-2),CONCATENATE(LEFT(VLOOKUP($A738,#REF!,6,FALSE),LEN(VLOOKUP($A738,#REF!,6,FALSE))-2),"*")),"")</f>
        <v>#REF!</v>
      </c>
      <c r="H738" s="43" t="e">
        <f>IF(LEN(VLOOKUP($A738,#REF!,7,FALSE)),IF(INDEX(#REF!,MATCH($A738,#REF!,0),4),LEFT(VLOOKUP($A738,#REF!,7,FALSE),LEN(VLOOKUP($A738,#REF!,7,FALSE))-2),CONCATENATE(LEFT(VLOOKUP($A738,#REF!,7,FALSE),LEN(VLOOKUP($A738,#REF!,7,FALSE))-2),"*")),"")</f>
        <v>#REF!</v>
      </c>
      <c r="I738" s="54" t="e">
        <f>IF(LEN(VLOOKUP($A738,#REF!,8,FALSE)),UPPER(RIGHT(VLOOKUP($A738,#REF!,8,FALSE),1)),"")</f>
        <v>#REF!</v>
      </c>
      <c r="J738" s="42" t="e">
        <f>IF(LEN(VLOOKUP($A738,#REF!,4,FALSE)),UPPER(RIGHT(VLOOKUP($A738,#REF!,4,FALSE),1)),"")</f>
        <v>#REF!</v>
      </c>
      <c r="K738" s="42" t="e">
        <f>IF(LEN(VLOOKUP($A738,#REF!,5,FALSE)),UPPER(RIGHT(VLOOKUP($A738,#REF!,5,FALSE),1)),"")</f>
        <v>#REF!</v>
      </c>
      <c r="L738" s="42" t="e">
        <f>IF(LEN(VLOOKUP($A738,#REF!,6,FALSE)),UPPER(RIGHT(VLOOKUP($A738,#REF!,6,FALSE),1)),"")</f>
        <v>#REF!</v>
      </c>
      <c r="M738" s="43" t="e">
        <f>IF(LEN(VLOOKUP($A738,#REF!,7,FALSE)),UPPER(RIGHT(VLOOKUP($A738,#REF!,7,FALSE),1)),"")</f>
        <v>#REF!</v>
      </c>
      <c r="N738" s="206"/>
      <c r="O738" s="206"/>
      <c r="P738" s="206"/>
      <c r="Q738" s="206"/>
      <c r="R738" s="206"/>
      <c r="S738" s="63" t="e">
        <f>HLOOKUP("Device Tree Pin Name",#REF!,MATCH($A738,#REF!,0),FALSE)</f>
        <v>#REF!</v>
      </c>
      <c r="T738" s="47" t="e">
        <f>HLOOKUP("power rail",#REF!,MATCH($A738,#REF!,0),FALSE)</f>
        <v>#REF!</v>
      </c>
      <c r="U738" s="62" t="e">
        <f>HLOOKUP("Wake Capable",#REF!,MATCH($A738,#REF!,0),FALSE)</f>
        <v>#REF!</v>
      </c>
      <c r="V738" s="62" t="e">
        <f>HLOOKUP("Strap",#REF!,MATCH($A738,#REF!,0),FALSE)</f>
        <v>#REF!</v>
      </c>
      <c r="W738" s="62"/>
      <c r="X738" s="62"/>
      <c r="Y738" s="62"/>
      <c r="Z738" s="47"/>
      <c r="AA738" s="47" t="e">
        <f>HLOOKUP("Pad type",#REF!,MATCH($A738,#REF!,0),FALSE)</f>
        <v>#REF!</v>
      </c>
      <c r="AB738" s="63"/>
      <c r="AC738" s="63" t="e">
        <f>HLOOKUP("POR Pin State",#REF!,MATCH($A738,#REF!,0),FALSE)</f>
        <v>#REF!</v>
      </c>
      <c r="AD738" s="207"/>
      <c r="AE738" s="208"/>
      <c r="AF738" s="208"/>
      <c r="AG738" s="208"/>
      <c r="AH738" s="209"/>
      <c r="AI738" s="209"/>
      <c r="AJ738" s="210"/>
      <c r="AK738" s="210"/>
      <c r="AL738" s="210"/>
      <c r="AM738" s="210"/>
      <c r="AN738" s="210"/>
      <c r="AO738" s="210"/>
      <c r="AP738" s="210"/>
      <c r="AQ738" s="215" t="s">
        <v>1740</v>
      </c>
      <c r="AR738" s="105"/>
      <c r="AS738" s="105"/>
      <c r="AT738" s="105"/>
      <c r="AU738" s="105"/>
      <c r="AV738" s="105"/>
      <c r="AW738" s="105"/>
      <c r="AX738" s="105"/>
      <c r="AY738" s="105"/>
      <c r="AZ738" s="105"/>
      <c r="BA738" s="105"/>
      <c r="BB738" s="218"/>
      <c r="BC738" s="105"/>
      <c r="BD738" s="250"/>
      <c r="BE738" s="252" t="s">
        <v>1741</v>
      </c>
      <c r="BF738" s="147" t="e">
        <f>VLOOKUP($A738,#REF!,34,FALSE)</f>
        <v>#REF!</v>
      </c>
      <c r="BG738" s="148" t="e">
        <f>VLOOKUP($A738,#REF!,22,FALSE)</f>
        <v>#REF!</v>
      </c>
      <c r="BH738" s="149"/>
    </row>
    <row r="739" s="5" customFormat="1" ht="12.95" customHeight="1" spans="1:60">
      <c r="A739" s="48" t="s">
        <v>1742</v>
      </c>
      <c r="B739" s="38" t="e">
        <f>VLOOKUP($A739,#REF!,34,FALSE)</f>
        <v>#REF!</v>
      </c>
      <c r="C739" s="39" t="str">
        <f t="shared" si="187"/>
        <v>unused_DDR_XM1_B6D2</v>
      </c>
      <c r="D739" s="40" t="e">
        <f>IF(LEN(VLOOKUP($A739,#REF!,8,FALSE)),LEFT(VLOOKUP($A739,#REF!,8,FALSE),LEN(VLOOKUP($A739,#REF!,8,FALSE))-2),"")</f>
        <v>#REF!</v>
      </c>
      <c r="E739" s="41" t="e">
        <f>IF(LEN(VLOOKUP($A739,#REF!,4,FALSE)),IF(INDEX(#REF!,MATCH($A739,#REF!,0),1),LEFT(VLOOKUP($A739,#REF!,4,FALSE),LEN(VLOOKUP($A739,#REF!,4,FALSE))-2),CONCATENATE(LEFT(VLOOKUP($A739,#REF!,4,FALSE),LEN(VLOOKUP($A739,#REF!,4,FALSE))-2),"*")),"")</f>
        <v>#REF!</v>
      </c>
      <c r="F739" s="42" t="e">
        <f>IF(LEN(VLOOKUP($A739,#REF!,5,FALSE)),IF(INDEX(#REF!,MATCH($A739,#REF!,0),2),LEFT(VLOOKUP($A739,#REF!,5,FALSE),LEN(VLOOKUP($A739,#REF!,5,FALSE))-2),CONCATENATE(LEFT(VLOOKUP($A739,#REF!,5,FALSE),LEN(VLOOKUP($A739,#REF!,5,FALSE))-2),"*")),"")</f>
        <v>#REF!</v>
      </c>
      <c r="G739" s="42" t="e">
        <f>IF(LEN(VLOOKUP($A739,#REF!,6,FALSE)),IF(INDEX(#REF!,MATCH($A739,#REF!,0),3),LEFT(VLOOKUP($A739,#REF!,6,FALSE),LEN(VLOOKUP($A739,#REF!,6,FALSE))-2),CONCATENATE(LEFT(VLOOKUP($A739,#REF!,6,FALSE),LEN(VLOOKUP($A739,#REF!,6,FALSE))-2),"*")),"")</f>
        <v>#REF!</v>
      </c>
      <c r="H739" s="43" t="e">
        <f>IF(LEN(VLOOKUP($A739,#REF!,7,FALSE)),IF(INDEX(#REF!,MATCH($A739,#REF!,0),4),LEFT(VLOOKUP($A739,#REF!,7,FALSE),LEN(VLOOKUP($A739,#REF!,7,FALSE))-2),CONCATENATE(LEFT(VLOOKUP($A739,#REF!,7,FALSE),LEN(VLOOKUP($A739,#REF!,7,FALSE))-2),"*")),"")</f>
        <v>#REF!</v>
      </c>
      <c r="I739" s="54" t="e">
        <f>IF(LEN(VLOOKUP($A739,#REF!,8,FALSE)),UPPER(RIGHT(VLOOKUP($A739,#REF!,8,FALSE),1)),"")</f>
        <v>#REF!</v>
      </c>
      <c r="J739" s="42" t="e">
        <f>IF(LEN(VLOOKUP($A739,#REF!,4,FALSE)),UPPER(RIGHT(VLOOKUP($A739,#REF!,4,FALSE),1)),"")</f>
        <v>#REF!</v>
      </c>
      <c r="K739" s="42" t="e">
        <f>IF(LEN(VLOOKUP($A739,#REF!,5,FALSE)),UPPER(RIGHT(VLOOKUP($A739,#REF!,5,FALSE),1)),"")</f>
        <v>#REF!</v>
      </c>
      <c r="L739" s="42" t="e">
        <f>IF(LEN(VLOOKUP($A739,#REF!,6,FALSE)),UPPER(RIGHT(VLOOKUP($A739,#REF!,6,FALSE),1)),"")</f>
        <v>#REF!</v>
      </c>
      <c r="M739" s="43" t="e">
        <f>IF(LEN(VLOOKUP($A739,#REF!,7,FALSE)),UPPER(RIGHT(VLOOKUP($A739,#REF!,7,FALSE),1)),"")</f>
        <v>#REF!</v>
      </c>
      <c r="N739" s="206"/>
      <c r="O739" s="206"/>
      <c r="P739" s="206"/>
      <c r="Q739" s="206"/>
      <c r="R739" s="206"/>
      <c r="S739" s="63" t="e">
        <f>HLOOKUP("Device Tree Pin Name",#REF!,MATCH($A739,#REF!,0),FALSE)</f>
        <v>#REF!</v>
      </c>
      <c r="T739" s="47" t="e">
        <f>HLOOKUP("power rail",#REF!,MATCH($A739,#REF!,0),FALSE)</f>
        <v>#REF!</v>
      </c>
      <c r="U739" s="62" t="e">
        <f>HLOOKUP("Wake Capable",#REF!,MATCH($A739,#REF!,0),FALSE)</f>
        <v>#REF!</v>
      </c>
      <c r="V739" s="62" t="e">
        <f>HLOOKUP("Strap",#REF!,MATCH($A739,#REF!,0),FALSE)</f>
        <v>#REF!</v>
      </c>
      <c r="W739" s="62"/>
      <c r="X739" s="62"/>
      <c r="Y739" s="62"/>
      <c r="Z739" s="47"/>
      <c r="AA739" s="47" t="e">
        <f>HLOOKUP("Pad type",#REF!,MATCH($A739,#REF!,0),FALSE)</f>
        <v>#REF!</v>
      </c>
      <c r="AB739" s="63"/>
      <c r="AC739" s="63" t="e">
        <f>HLOOKUP("POR Pin State",#REF!,MATCH($A739,#REF!,0),FALSE)</f>
        <v>#REF!</v>
      </c>
      <c r="AD739" s="207"/>
      <c r="AE739" s="208"/>
      <c r="AF739" s="208"/>
      <c r="AG739" s="208"/>
      <c r="AH739" s="209"/>
      <c r="AI739" s="209"/>
      <c r="AJ739" s="210"/>
      <c r="AK739" s="210"/>
      <c r="AL739" s="210"/>
      <c r="AM739" s="210"/>
      <c r="AN739" s="210"/>
      <c r="AO739" s="210"/>
      <c r="AP739" s="210"/>
      <c r="AQ739" s="215" t="s">
        <v>1743</v>
      </c>
      <c r="AR739" s="105"/>
      <c r="AS739" s="105"/>
      <c r="AT739" s="105"/>
      <c r="AU739" s="105"/>
      <c r="AV739" s="105"/>
      <c r="AW739" s="105"/>
      <c r="AX739" s="105"/>
      <c r="AY739" s="105"/>
      <c r="AZ739" s="105"/>
      <c r="BA739" s="105"/>
      <c r="BB739" s="218"/>
      <c r="BC739" s="105"/>
      <c r="BD739" s="250"/>
      <c r="BE739" s="252" t="s">
        <v>1744</v>
      </c>
      <c r="BF739" s="147" t="e">
        <f>VLOOKUP($A739,#REF!,34,FALSE)</f>
        <v>#REF!</v>
      </c>
      <c r="BG739" s="148" t="e">
        <f>VLOOKUP($A739,#REF!,22,FALSE)</f>
        <v>#REF!</v>
      </c>
      <c r="BH739" s="149"/>
    </row>
    <row r="740" s="5" customFormat="1" ht="12.95" customHeight="1" spans="1:60">
      <c r="A740" s="48" t="s">
        <v>1745</v>
      </c>
      <c r="B740" s="38" t="e">
        <f>VLOOKUP($A740,#REF!,34,FALSE)</f>
        <v>#REF!</v>
      </c>
      <c r="C740" s="39" t="str">
        <f t="shared" si="187"/>
        <v>unused_DDR_XM1_B6D3</v>
      </c>
      <c r="D740" s="40" t="e">
        <f>IF(LEN(VLOOKUP($A740,#REF!,8,FALSE)),LEFT(VLOOKUP($A740,#REF!,8,FALSE),LEN(VLOOKUP($A740,#REF!,8,FALSE))-2),"")</f>
        <v>#REF!</v>
      </c>
      <c r="E740" s="41" t="e">
        <f>IF(LEN(VLOOKUP($A740,#REF!,4,FALSE)),IF(INDEX(#REF!,MATCH($A740,#REF!,0),1),LEFT(VLOOKUP($A740,#REF!,4,FALSE),LEN(VLOOKUP($A740,#REF!,4,FALSE))-2),CONCATENATE(LEFT(VLOOKUP($A740,#REF!,4,FALSE),LEN(VLOOKUP($A740,#REF!,4,FALSE))-2),"*")),"")</f>
        <v>#REF!</v>
      </c>
      <c r="F740" s="42" t="e">
        <f>IF(LEN(VLOOKUP($A740,#REF!,5,FALSE)),IF(INDEX(#REF!,MATCH($A740,#REF!,0),2),LEFT(VLOOKUP($A740,#REF!,5,FALSE),LEN(VLOOKUP($A740,#REF!,5,FALSE))-2),CONCATENATE(LEFT(VLOOKUP($A740,#REF!,5,FALSE),LEN(VLOOKUP($A740,#REF!,5,FALSE))-2),"*")),"")</f>
        <v>#REF!</v>
      </c>
      <c r="G740" s="42" t="e">
        <f>IF(LEN(VLOOKUP($A740,#REF!,6,FALSE)),IF(INDEX(#REF!,MATCH($A740,#REF!,0),3),LEFT(VLOOKUP($A740,#REF!,6,FALSE),LEN(VLOOKUP($A740,#REF!,6,FALSE))-2),CONCATENATE(LEFT(VLOOKUP($A740,#REF!,6,FALSE),LEN(VLOOKUP($A740,#REF!,6,FALSE))-2),"*")),"")</f>
        <v>#REF!</v>
      </c>
      <c r="H740" s="43" t="e">
        <f>IF(LEN(VLOOKUP($A740,#REF!,7,FALSE)),IF(INDEX(#REF!,MATCH($A740,#REF!,0),4),LEFT(VLOOKUP($A740,#REF!,7,FALSE),LEN(VLOOKUP($A740,#REF!,7,FALSE))-2),CONCATENATE(LEFT(VLOOKUP($A740,#REF!,7,FALSE),LEN(VLOOKUP($A740,#REF!,7,FALSE))-2),"*")),"")</f>
        <v>#REF!</v>
      </c>
      <c r="I740" s="54" t="e">
        <f>IF(LEN(VLOOKUP($A740,#REF!,8,FALSE)),UPPER(RIGHT(VLOOKUP($A740,#REF!,8,FALSE),1)),"")</f>
        <v>#REF!</v>
      </c>
      <c r="J740" s="42" t="e">
        <f>IF(LEN(VLOOKUP($A740,#REF!,4,FALSE)),UPPER(RIGHT(VLOOKUP($A740,#REF!,4,FALSE),1)),"")</f>
        <v>#REF!</v>
      </c>
      <c r="K740" s="42" t="e">
        <f>IF(LEN(VLOOKUP($A740,#REF!,5,FALSE)),UPPER(RIGHT(VLOOKUP($A740,#REF!,5,FALSE),1)),"")</f>
        <v>#REF!</v>
      </c>
      <c r="L740" s="42" t="e">
        <f>IF(LEN(VLOOKUP($A740,#REF!,6,FALSE)),UPPER(RIGHT(VLOOKUP($A740,#REF!,6,FALSE),1)),"")</f>
        <v>#REF!</v>
      </c>
      <c r="M740" s="43" t="e">
        <f>IF(LEN(VLOOKUP($A740,#REF!,7,FALSE)),UPPER(RIGHT(VLOOKUP($A740,#REF!,7,FALSE),1)),"")</f>
        <v>#REF!</v>
      </c>
      <c r="N740" s="206"/>
      <c r="O740" s="206"/>
      <c r="P740" s="206"/>
      <c r="Q740" s="206"/>
      <c r="R740" s="206"/>
      <c r="S740" s="63" t="e">
        <f>HLOOKUP("Device Tree Pin Name",#REF!,MATCH($A740,#REF!,0),FALSE)</f>
        <v>#REF!</v>
      </c>
      <c r="T740" s="47" t="e">
        <f>HLOOKUP("power rail",#REF!,MATCH($A740,#REF!,0),FALSE)</f>
        <v>#REF!</v>
      </c>
      <c r="U740" s="62" t="e">
        <f>HLOOKUP("Wake Capable",#REF!,MATCH($A740,#REF!,0),FALSE)</f>
        <v>#REF!</v>
      </c>
      <c r="V740" s="62" t="e">
        <f>HLOOKUP("Strap",#REF!,MATCH($A740,#REF!,0),FALSE)</f>
        <v>#REF!</v>
      </c>
      <c r="W740" s="62"/>
      <c r="X740" s="62"/>
      <c r="Y740" s="62"/>
      <c r="Z740" s="47"/>
      <c r="AA740" s="47" t="e">
        <f>HLOOKUP("Pad type",#REF!,MATCH($A740,#REF!,0),FALSE)</f>
        <v>#REF!</v>
      </c>
      <c r="AB740" s="63"/>
      <c r="AC740" s="63" t="e">
        <f>HLOOKUP("POR Pin State",#REF!,MATCH($A740,#REF!,0),FALSE)</f>
        <v>#REF!</v>
      </c>
      <c r="AD740" s="207"/>
      <c r="AE740" s="208"/>
      <c r="AF740" s="208"/>
      <c r="AG740" s="208"/>
      <c r="AH740" s="209"/>
      <c r="AI740" s="209"/>
      <c r="AJ740" s="210"/>
      <c r="AK740" s="210"/>
      <c r="AL740" s="210"/>
      <c r="AM740" s="210"/>
      <c r="AN740" s="210"/>
      <c r="AO740" s="210"/>
      <c r="AP740" s="210"/>
      <c r="AQ740" s="215" t="s">
        <v>1746</v>
      </c>
      <c r="AR740" s="105"/>
      <c r="AS740" s="105"/>
      <c r="AT740" s="105"/>
      <c r="AU740" s="105"/>
      <c r="AV740" s="105"/>
      <c r="AW740" s="105"/>
      <c r="AX740" s="105"/>
      <c r="AY740" s="105"/>
      <c r="AZ740" s="105"/>
      <c r="BA740" s="105"/>
      <c r="BB740" s="218"/>
      <c r="BC740" s="105"/>
      <c r="BD740" s="250"/>
      <c r="BE740" s="252" t="s">
        <v>1747</v>
      </c>
      <c r="BF740" s="147" t="e">
        <f>VLOOKUP($A740,#REF!,34,FALSE)</f>
        <v>#REF!</v>
      </c>
      <c r="BG740" s="148" t="e">
        <f>VLOOKUP($A740,#REF!,22,FALSE)</f>
        <v>#REF!</v>
      </c>
      <c r="BH740" s="149"/>
    </row>
    <row r="741" s="5" customFormat="1" ht="12.95" customHeight="1" spans="1:60">
      <c r="A741" s="48" t="s">
        <v>1748</v>
      </c>
      <c r="B741" s="38" t="e">
        <f>VLOOKUP($A741,#REF!,34,FALSE)</f>
        <v>#REF!</v>
      </c>
      <c r="C741" s="39" t="str">
        <f t="shared" si="187"/>
        <v>unused_DDR_XM1_B6D4</v>
      </c>
      <c r="D741" s="40" t="e">
        <f>IF(LEN(VLOOKUP($A741,#REF!,8,FALSE)),LEFT(VLOOKUP($A741,#REF!,8,FALSE),LEN(VLOOKUP($A741,#REF!,8,FALSE))-2),"")</f>
        <v>#REF!</v>
      </c>
      <c r="E741" s="41" t="e">
        <f>IF(LEN(VLOOKUP($A741,#REF!,4,FALSE)),IF(INDEX(#REF!,MATCH($A741,#REF!,0),1),LEFT(VLOOKUP($A741,#REF!,4,FALSE),LEN(VLOOKUP($A741,#REF!,4,FALSE))-2),CONCATENATE(LEFT(VLOOKUP($A741,#REF!,4,FALSE),LEN(VLOOKUP($A741,#REF!,4,FALSE))-2),"*")),"")</f>
        <v>#REF!</v>
      </c>
      <c r="F741" s="42" t="e">
        <f>IF(LEN(VLOOKUP($A741,#REF!,5,FALSE)),IF(INDEX(#REF!,MATCH($A741,#REF!,0),2),LEFT(VLOOKUP($A741,#REF!,5,FALSE),LEN(VLOOKUP($A741,#REF!,5,FALSE))-2),CONCATENATE(LEFT(VLOOKUP($A741,#REF!,5,FALSE),LEN(VLOOKUP($A741,#REF!,5,FALSE))-2),"*")),"")</f>
        <v>#REF!</v>
      </c>
      <c r="G741" s="42" t="e">
        <f>IF(LEN(VLOOKUP($A741,#REF!,6,FALSE)),IF(INDEX(#REF!,MATCH($A741,#REF!,0),3),LEFT(VLOOKUP($A741,#REF!,6,FALSE),LEN(VLOOKUP($A741,#REF!,6,FALSE))-2),CONCATENATE(LEFT(VLOOKUP($A741,#REF!,6,FALSE),LEN(VLOOKUP($A741,#REF!,6,FALSE))-2),"*")),"")</f>
        <v>#REF!</v>
      </c>
      <c r="H741" s="43" t="e">
        <f>IF(LEN(VLOOKUP($A741,#REF!,7,FALSE)),IF(INDEX(#REF!,MATCH($A741,#REF!,0),4),LEFT(VLOOKUP($A741,#REF!,7,FALSE),LEN(VLOOKUP($A741,#REF!,7,FALSE))-2),CONCATENATE(LEFT(VLOOKUP($A741,#REF!,7,FALSE),LEN(VLOOKUP($A741,#REF!,7,FALSE))-2),"*")),"")</f>
        <v>#REF!</v>
      </c>
      <c r="I741" s="54" t="e">
        <f>IF(LEN(VLOOKUP($A741,#REF!,8,FALSE)),UPPER(RIGHT(VLOOKUP($A741,#REF!,8,FALSE),1)),"")</f>
        <v>#REF!</v>
      </c>
      <c r="J741" s="42" t="e">
        <f>IF(LEN(VLOOKUP($A741,#REF!,4,FALSE)),UPPER(RIGHT(VLOOKUP($A741,#REF!,4,FALSE),1)),"")</f>
        <v>#REF!</v>
      </c>
      <c r="K741" s="42" t="e">
        <f>IF(LEN(VLOOKUP($A741,#REF!,5,FALSE)),UPPER(RIGHT(VLOOKUP($A741,#REF!,5,FALSE),1)),"")</f>
        <v>#REF!</v>
      </c>
      <c r="L741" s="42" t="e">
        <f>IF(LEN(VLOOKUP($A741,#REF!,6,FALSE)),UPPER(RIGHT(VLOOKUP($A741,#REF!,6,FALSE),1)),"")</f>
        <v>#REF!</v>
      </c>
      <c r="M741" s="43" t="e">
        <f>IF(LEN(VLOOKUP($A741,#REF!,7,FALSE)),UPPER(RIGHT(VLOOKUP($A741,#REF!,7,FALSE),1)),"")</f>
        <v>#REF!</v>
      </c>
      <c r="N741" s="206"/>
      <c r="O741" s="206"/>
      <c r="P741" s="206"/>
      <c r="Q741" s="206"/>
      <c r="R741" s="206"/>
      <c r="S741" s="63" t="e">
        <f>HLOOKUP("Device Tree Pin Name",#REF!,MATCH($A741,#REF!,0),FALSE)</f>
        <v>#REF!</v>
      </c>
      <c r="T741" s="47" t="e">
        <f>HLOOKUP("power rail",#REF!,MATCH($A741,#REF!,0),FALSE)</f>
        <v>#REF!</v>
      </c>
      <c r="U741" s="62" t="e">
        <f>HLOOKUP("Wake Capable",#REF!,MATCH($A741,#REF!,0),FALSE)</f>
        <v>#REF!</v>
      </c>
      <c r="V741" s="62" t="e">
        <f>HLOOKUP("Strap",#REF!,MATCH($A741,#REF!,0),FALSE)</f>
        <v>#REF!</v>
      </c>
      <c r="W741" s="62"/>
      <c r="X741" s="62"/>
      <c r="Y741" s="62"/>
      <c r="Z741" s="47"/>
      <c r="AA741" s="47" t="e">
        <f>HLOOKUP("Pad type",#REF!,MATCH($A741,#REF!,0),FALSE)</f>
        <v>#REF!</v>
      </c>
      <c r="AB741" s="63"/>
      <c r="AC741" s="63" t="e">
        <f>HLOOKUP("POR Pin State",#REF!,MATCH($A741,#REF!,0),FALSE)</f>
        <v>#REF!</v>
      </c>
      <c r="AD741" s="207"/>
      <c r="AE741" s="208"/>
      <c r="AF741" s="208"/>
      <c r="AG741" s="208"/>
      <c r="AH741" s="209"/>
      <c r="AI741" s="209"/>
      <c r="AJ741" s="210"/>
      <c r="AK741" s="210"/>
      <c r="AL741" s="210"/>
      <c r="AM741" s="210"/>
      <c r="AN741" s="210"/>
      <c r="AO741" s="210"/>
      <c r="AP741" s="210"/>
      <c r="AQ741" s="215" t="s">
        <v>1749</v>
      </c>
      <c r="AR741" s="105"/>
      <c r="AS741" s="105"/>
      <c r="AT741" s="105"/>
      <c r="AU741" s="105"/>
      <c r="AV741" s="105"/>
      <c r="AW741" s="105"/>
      <c r="AX741" s="105"/>
      <c r="AY741" s="105"/>
      <c r="AZ741" s="105"/>
      <c r="BA741" s="105"/>
      <c r="BB741" s="218"/>
      <c r="BC741" s="105"/>
      <c r="BD741" s="250"/>
      <c r="BE741" s="252" t="s">
        <v>1750</v>
      </c>
      <c r="BF741" s="147" t="e">
        <f>VLOOKUP($A741,#REF!,34,FALSE)</f>
        <v>#REF!</v>
      </c>
      <c r="BG741" s="148" t="e">
        <f>VLOOKUP($A741,#REF!,22,FALSE)</f>
        <v>#REF!</v>
      </c>
      <c r="BH741" s="149"/>
    </row>
    <row r="742" s="5" customFormat="1" ht="12.95" customHeight="1" spans="1:60">
      <c r="A742" s="48" t="s">
        <v>1751</v>
      </c>
      <c r="B742" s="38" t="e">
        <f>VLOOKUP($A742,#REF!,34,FALSE)</f>
        <v>#REF!</v>
      </c>
      <c r="C742" s="39" t="str">
        <f t="shared" si="187"/>
        <v>unused_DDR_XM1_B6D5</v>
      </c>
      <c r="D742" s="40" t="e">
        <f>IF(LEN(VLOOKUP($A742,#REF!,8,FALSE)),LEFT(VLOOKUP($A742,#REF!,8,FALSE),LEN(VLOOKUP($A742,#REF!,8,FALSE))-2),"")</f>
        <v>#REF!</v>
      </c>
      <c r="E742" s="41" t="e">
        <f>IF(LEN(VLOOKUP($A742,#REF!,4,FALSE)),IF(INDEX(#REF!,MATCH($A742,#REF!,0),1),LEFT(VLOOKUP($A742,#REF!,4,FALSE),LEN(VLOOKUP($A742,#REF!,4,FALSE))-2),CONCATENATE(LEFT(VLOOKUP($A742,#REF!,4,FALSE),LEN(VLOOKUP($A742,#REF!,4,FALSE))-2),"*")),"")</f>
        <v>#REF!</v>
      </c>
      <c r="F742" s="42" t="e">
        <f>IF(LEN(VLOOKUP($A742,#REF!,5,FALSE)),IF(INDEX(#REF!,MATCH($A742,#REF!,0),2),LEFT(VLOOKUP($A742,#REF!,5,FALSE),LEN(VLOOKUP($A742,#REF!,5,FALSE))-2),CONCATENATE(LEFT(VLOOKUP($A742,#REF!,5,FALSE),LEN(VLOOKUP($A742,#REF!,5,FALSE))-2),"*")),"")</f>
        <v>#REF!</v>
      </c>
      <c r="G742" s="42" t="e">
        <f>IF(LEN(VLOOKUP($A742,#REF!,6,FALSE)),IF(INDEX(#REF!,MATCH($A742,#REF!,0),3),LEFT(VLOOKUP($A742,#REF!,6,FALSE),LEN(VLOOKUP($A742,#REF!,6,FALSE))-2),CONCATENATE(LEFT(VLOOKUP($A742,#REF!,6,FALSE),LEN(VLOOKUP($A742,#REF!,6,FALSE))-2),"*")),"")</f>
        <v>#REF!</v>
      </c>
      <c r="H742" s="43" t="e">
        <f>IF(LEN(VLOOKUP($A742,#REF!,7,FALSE)),IF(INDEX(#REF!,MATCH($A742,#REF!,0),4),LEFT(VLOOKUP($A742,#REF!,7,FALSE),LEN(VLOOKUP($A742,#REF!,7,FALSE))-2),CONCATENATE(LEFT(VLOOKUP($A742,#REF!,7,FALSE),LEN(VLOOKUP($A742,#REF!,7,FALSE))-2),"*")),"")</f>
        <v>#REF!</v>
      </c>
      <c r="I742" s="54" t="e">
        <f>IF(LEN(VLOOKUP($A742,#REF!,8,FALSE)),UPPER(RIGHT(VLOOKUP($A742,#REF!,8,FALSE),1)),"")</f>
        <v>#REF!</v>
      </c>
      <c r="J742" s="42" t="e">
        <f>IF(LEN(VLOOKUP($A742,#REF!,4,FALSE)),UPPER(RIGHT(VLOOKUP($A742,#REF!,4,FALSE),1)),"")</f>
        <v>#REF!</v>
      </c>
      <c r="K742" s="42" t="e">
        <f>IF(LEN(VLOOKUP($A742,#REF!,5,FALSE)),UPPER(RIGHT(VLOOKUP($A742,#REF!,5,FALSE),1)),"")</f>
        <v>#REF!</v>
      </c>
      <c r="L742" s="42" t="e">
        <f>IF(LEN(VLOOKUP($A742,#REF!,6,FALSE)),UPPER(RIGHT(VLOOKUP($A742,#REF!,6,FALSE),1)),"")</f>
        <v>#REF!</v>
      </c>
      <c r="M742" s="43" t="e">
        <f>IF(LEN(VLOOKUP($A742,#REF!,7,FALSE)),UPPER(RIGHT(VLOOKUP($A742,#REF!,7,FALSE),1)),"")</f>
        <v>#REF!</v>
      </c>
      <c r="N742" s="206"/>
      <c r="O742" s="206"/>
      <c r="P742" s="206"/>
      <c r="Q742" s="206"/>
      <c r="R742" s="206"/>
      <c r="S742" s="63" t="e">
        <f>HLOOKUP("Device Tree Pin Name",#REF!,MATCH($A742,#REF!,0),FALSE)</f>
        <v>#REF!</v>
      </c>
      <c r="T742" s="47" t="e">
        <f>HLOOKUP("power rail",#REF!,MATCH($A742,#REF!,0),FALSE)</f>
        <v>#REF!</v>
      </c>
      <c r="U742" s="62" t="e">
        <f>HLOOKUP("Wake Capable",#REF!,MATCH($A742,#REF!,0),FALSE)</f>
        <v>#REF!</v>
      </c>
      <c r="V742" s="62" t="e">
        <f>HLOOKUP("Strap",#REF!,MATCH($A742,#REF!,0),FALSE)</f>
        <v>#REF!</v>
      </c>
      <c r="W742" s="62"/>
      <c r="X742" s="62"/>
      <c r="Y742" s="62"/>
      <c r="Z742" s="47"/>
      <c r="AA742" s="47" t="e">
        <f>HLOOKUP("Pad type",#REF!,MATCH($A742,#REF!,0),FALSE)</f>
        <v>#REF!</v>
      </c>
      <c r="AB742" s="63"/>
      <c r="AC742" s="63" t="e">
        <f>HLOOKUP("POR Pin State",#REF!,MATCH($A742,#REF!,0),FALSE)</f>
        <v>#REF!</v>
      </c>
      <c r="AD742" s="207"/>
      <c r="AE742" s="208"/>
      <c r="AF742" s="208"/>
      <c r="AG742" s="208"/>
      <c r="AH742" s="209"/>
      <c r="AI742" s="209"/>
      <c r="AJ742" s="210"/>
      <c r="AK742" s="210"/>
      <c r="AL742" s="210"/>
      <c r="AM742" s="210"/>
      <c r="AN742" s="210"/>
      <c r="AO742" s="210"/>
      <c r="AP742" s="210"/>
      <c r="AQ742" s="215" t="s">
        <v>1752</v>
      </c>
      <c r="AR742" s="105"/>
      <c r="AS742" s="105"/>
      <c r="AT742" s="105"/>
      <c r="AU742" s="105"/>
      <c r="AV742" s="105"/>
      <c r="AW742" s="105"/>
      <c r="AX742" s="105"/>
      <c r="AY742" s="105"/>
      <c r="AZ742" s="105"/>
      <c r="BA742" s="105"/>
      <c r="BB742" s="218"/>
      <c r="BC742" s="105"/>
      <c r="BD742" s="250"/>
      <c r="BE742" s="252" t="s">
        <v>1753</v>
      </c>
      <c r="BF742" s="147" t="e">
        <f>VLOOKUP($A742,#REF!,34,FALSE)</f>
        <v>#REF!</v>
      </c>
      <c r="BG742" s="148" t="e">
        <f>VLOOKUP($A742,#REF!,22,FALSE)</f>
        <v>#REF!</v>
      </c>
      <c r="BH742" s="149"/>
    </row>
    <row r="743" s="5" customFormat="1" ht="12.95" customHeight="1" spans="1:60">
      <c r="A743" s="48" t="s">
        <v>1754</v>
      </c>
      <c r="B743" s="38" t="e">
        <f>VLOOKUP($A743,#REF!,34,FALSE)</f>
        <v>#REF!</v>
      </c>
      <c r="C743" s="39" t="str">
        <f t="shared" si="187"/>
        <v>unused_DDR_XM1_B6D6</v>
      </c>
      <c r="D743" s="40" t="e">
        <f>IF(LEN(VLOOKUP($A743,#REF!,8,FALSE)),LEFT(VLOOKUP($A743,#REF!,8,FALSE),LEN(VLOOKUP($A743,#REF!,8,FALSE))-2),"")</f>
        <v>#REF!</v>
      </c>
      <c r="E743" s="41" t="e">
        <f>IF(LEN(VLOOKUP($A743,#REF!,4,FALSE)),IF(INDEX(#REF!,MATCH($A743,#REF!,0),1),LEFT(VLOOKUP($A743,#REF!,4,FALSE),LEN(VLOOKUP($A743,#REF!,4,FALSE))-2),CONCATENATE(LEFT(VLOOKUP($A743,#REF!,4,FALSE),LEN(VLOOKUP($A743,#REF!,4,FALSE))-2),"*")),"")</f>
        <v>#REF!</v>
      </c>
      <c r="F743" s="42" t="e">
        <f>IF(LEN(VLOOKUP($A743,#REF!,5,FALSE)),IF(INDEX(#REF!,MATCH($A743,#REF!,0),2),LEFT(VLOOKUP($A743,#REF!,5,FALSE),LEN(VLOOKUP($A743,#REF!,5,FALSE))-2),CONCATENATE(LEFT(VLOOKUP($A743,#REF!,5,FALSE),LEN(VLOOKUP($A743,#REF!,5,FALSE))-2),"*")),"")</f>
        <v>#REF!</v>
      </c>
      <c r="G743" s="42" t="e">
        <f>IF(LEN(VLOOKUP($A743,#REF!,6,FALSE)),IF(INDEX(#REF!,MATCH($A743,#REF!,0),3),LEFT(VLOOKUP($A743,#REF!,6,FALSE),LEN(VLOOKUP($A743,#REF!,6,FALSE))-2),CONCATENATE(LEFT(VLOOKUP($A743,#REF!,6,FALSE),LEN(VLOOKUP($A743,#REF!,6,FALSE))-2),"*")),"")</f>
        <v>#REF!</v>
      </c>
      <c r="H743" s="43" t="e">
        <f>IF(LEN(VLOOKUP($A743,#REF!,7,FALSE)),IF(INDEX(#REF!,MATCH($A743,#REF!,0),4),LEFT(VLOOKUP($A743,#REF!,7,FALSE),LEN(VLOOKUP($A743,#REF!,7,FALSE))-2),CONCATENATE(LEFT(VLOOKUP($A743,#REF!,7,FALSE),LEN(VLOOKUP($A743,#REF!,7,FALSE))-2),"*")),"")</f>
        <v>#REF!</v>
      </c>
      <c r="I743" s="54" t="e">
        <f>IF(LEN(VLOOKUP($A743,#REF!,8,FALSE)),UPPER(RIGHT(VLOOKUP($A743,#REF!,8,FALSE),1)),"")</f>
        <v>#REF!</v>
      </c>
      <c r="J743" s="42" t="e">
        <f>IF(LEN(VLOOKUP($A743,#REF!,4,FALSE)),UPPER(RIGHT(VLOOKUP($A743,#REF!,4,FALSE),1)),"")</f>
        <v>#REF!</v>
      </c>
      <c r="K743" s="42" t="e">
        <f>IF(LEN(VLOOKUP($A743,#REF!,5,FALSE)),UPPER(RIGHT(VLOOKUP($A743,#REF!,5,FALSE),1)),"")</f>
        <v>#REF!</v>
      </c>
      <c r="L743" s="42" t="e">
        <f>IF(LEN(VLOOKUP($A743,#REF!,6,FALSE)),UPPER(RIGHT(VLOOKUP($A743,#REF!,6,FALSE),1)),"")</f>
        <v>#REF!</v>
      </c>
      <c r="M743" s="43" t="e">
        <f>IF(LEN(VLOOKUP($A743,#REF!,7,FALSE)),UPPER(RIGHT(VLOOKUP($A743,#REF!,7,FALSE),1)),"")</f>
        <v>#REF!</v>
      </c>
      <c r="N743" s="206"/>
      <c r="O743" s="206"/>
      <c r="P743" s="206"/>
      <c r="Q743" s="206"/>
      <c r="R743" s="206"/>
      <c r="S743" s="63" t="e">
        <f>HLOOKUP("Device Tree Pin Name",#REF!,MATCH($A743,#REF!,0),FALSE)</f>
        <v>#REF!</v>
      </c>
      <c r="T743" s="47" t="e">
        <f>HLOOKUP("power rail",#REF!,MATCH($A743,#REF!,0),FALSE)</f>
        <v>#REF!</v>
      </c>
      <c r="U743" s="62" t="e">
        <f>HLOOKUP("Wake Capable",#REF!,MATCH($A743,#REF!,0),FALSE)</f>
        <v>#REF!</v>
      </c>
      <c r="V743" s="62" t="e">
        <f>HLOOKUP("Strap",#REF!,MATCH($A743,#REF!,0),FALSE)</f>
        <v>#REF!</v>
      </c>
      <c r="W743" s="62"/>
      <c r="X743" s="62"/>
      <c r="Y743" s="62"/>
      <c r="Z743" s="47"/>
      <c r="AA743" s="47" t="e">
        <f>HLOOKUP("Pad type",#REF!,MATCH($A743,#REF!,0),FALSE)</f>
        <v>#REF!</v>
      </c>
      <c r="AB743" s="63"/>
      <c r="AC743" s="63" t="e">
        <f>HLOOKUP("POR Pin State",#REF!,MATCH($A743,#REF!,0),FALSE)</f>
        <v>#REF!</v>
      </c>
      <c r="AD743" s="207"/>
      <c r="AE743" s="208"/>
      <c r="AF743" s="208"/>
      <c r="AG743" s="208"/>
      <c r="AH743" s="209"/>
      <c r="AI743" s="209"/>
      <c r="AJ743" s="210"/>
      <c r="AK743" s="210"/>
      <c r="AL743" s="210"/>
      <c r="AM743" s="210"/>
      <c r="AN743" s="210"/>
      <c r="AO743" s="210"/>
      <c r="AP743" s="210"/>
      <c r="AQ743" s="215" t="s">
        <v>1755</v>
      </c>
      <c r="AR743" s="105"/>
      <c r="AS743" s="105"/>
      <c r="AT743" s="105"/>
      <c r="AU743" s="105"/>
      <c r="AV743" s="105"/>
      <c r="AW743" s="105"/>
      <c r="AX743" s="105"/>
      <c r="AY743" s="105"/>
      <c r="AZ743" s="105"/>
      <c r="BA743" s="105"/>
      <c r="BB743" s="218"/>
      <c r="BC743" s="105"/>
      <c r="BD743" s="250"/>
      <c r="BE743" s="252" t="s">
        <v>1756</v>
      </c>
      <c r="BF743" s="147" t="e">
        <f>VLOOKUP($A743,#REF!,34,FALSE)</f>
        <v>#REF!</v>
      </c>
      <c r="BG743" s="148" t="e">
        <f>VLOOKUP($A743,#REF!,22,FALSE)</f>
        <v>#REF!</v>
      </c>
      <c r="BH743" s="149"/>
    </row>
    <row r="744" s="5" customFormat="1" ht="12.95" customHeight="1" spans="1:60">
      <c r="A744" s="48" t="s">
        <v>1757</v>
      </c>
      <c r="B744" s="38" t="e">
        <f>VLOOKUP($A744,#REF!,34,FALSE)</f>
        <v>#REF!</v>
      </c>
      <c r="C744" s="39" t="str">
        <f t="shared" si="187"/>
        <v>unused_DDR_XM1_B6D7</v>
      </c>
      <c r="D744" s="40" t="e">
        <f>IF(LEN(VLOOKUP($A744,#REF!,8,FALSE)),LEFT(VLOOKUP($A744,#REF!,8,FALSE),LEN(VLOOKUP($A744,#REF!,8,FALSE))-2),"")</f>
        <v>#REF!</v>
      </c>
      <c r="E744" s="41" t="e">
        <f>IF(LEN(VLOOKUP($A744,#REF!,4,FALSE)),IF(INDEX(#REF!,MATCH($A744,#REF!,0),1),LEFT(VLOOKUP($A744,#REF!,4,FALSE),LEN(VLOOKUP($A744,#REF!,4,FALSE))-2),CONCATENATE(LEFT(VLOOKUP($A744,#REF!,4,FALSE),LEN(VLOOKUP($A744,#REF!,4,FALSE))-2),"*")),"")</f>
        <v>#REF!</v>
      </c>
      <c r="F744" s="42" t="e">
        <f>IF(LEN(VLOOKUP($A744,#REF!,5,FALSE)),IF(INDEX(#REF!,MATCH($A744,#REF!,0),2),LEFT(VLOOKUP($A744,#REF!,5,FALSE),LEN(VLOOKUP($A744,#REF!,5,FALSE))-2),CONCATENATE(LEFT(VLOOKUP($A744,#REF!,5,FALSE),LEN(VLOOKUP($A744,#REF!,5,FALSE))-2),"*")),"")</f>
        <v>#REF!</v>
      </c>
      <c r="G744" s="42" t="e">
        <f>IF(LEN(VLOOKUP($A744,#REF!,6,FALSE)),IF(INDEX(#REF!,MATCH($A744,#REF!,0),3),LEFT(VLOOKUP($A744,#REF!,6,FALSE),LEN(VLOOKUP($A744,#REF!,6,FALSE))-2),CONCATENATE(LEFT(VLOOKUP($A744,#REF!,6,FALSE),LEN(VLOOKUP($A744,#REF!,6,FALSE))-2),"*")),"")</f>
        <v>#REF!</v>
      </c>
      <c r="H744" s="43" t="e">
        <f>IF(LEN(VLOOKUP($A744,#REF!,7,FALSE)),IF(INDEX(#REF!,MATCH($A744,#REF!,0),4),LEFT(VLOOKUP($A744,#REF!,7,FALSE),LEN(VLOOKUP($A744,#REF!,7,FALSE))-2),CONCATENATE(LEFT(VLOOKUP($A744,#REF!,7,FALSE),LEN(VLOOKUP($A744,#REF!,7,FALSE))-2),"*")),"")</f>
        <v>#REF!</v>
      </c>
      <c r="I744" s="54" t="e">
        <f>IF(LEN(VLOOKUP($A744,#REF!,8,FALSE)),UPPER(RIGHT(VLOOKUP($A744,#REF!,8,FALSE),1)),"")</f>
        <v>#REF!</v>
      </c>
      <c r="J744" s="42" t="e">
        <f>IF(LEN(VLOOKUP($A744,#REF!,4,FALSE)),UPPER(RIGHT(VLOOKUP($A744,#REF!,4,FALSE),1)),"")</f>
        <v>#REF!</v>
      </c>
      <c r="K744" s="42" t="e">
        <f>IF(LEN(VLOOKUP($A744,#REF!,5,FALSE)),UPPER(RIGHT(VLOOKUP($A744,#REF!,5,FALSE),1)),"")</f>
        <v>#REF!</v>
      </c>
      <c r="L744" s="42" t="e">
        <f>IF(LEN(VLOOKUP($A744,#REF!,6,FALSE)),UPPER(RIGHT(VLOOKUP($A744,#REF!,6,FALSE),1)),"")</f>
        <v>#REF!</v>
      </c>
      <c r="M744" s="43" t="e">
        <f>IF(LEN(VLOOKUP($A744,#REF!,7,FALSE)),UPPER(RIGHT(VLOOKUP($A744,#REF!,7,FALSE),1)),"")</f>
        <v>#REF!</v>
      </c>
      <c r="N744" s="206"/>
      <c r="O744" s="206"/>
      <c r="P744" s="206"/>
      <c r="Q744" s="206"/>
      <c r="R744" s="206"/>
      <c r="S744" s="63" t="e">
        <f>HLOOKUP("Device Tree Pin Name",#REF!,MATCH($A744,#REF!,0),FALSE)</f>
        <v>#REF!</v>
      </c>
      <c r="T744" s="47" t="e">
        <f>HLOOKUP("power rail",#REF!,MATCH($A744,#REF!,0),FALSE)</f>
        <v>#REF!</v>
      </c>
      <c r="U744" s="62" t="e">
        <f>HLOOKUP("Wake Capable",#REF!,MATCH($A744,#REF!,0),FALSE)</f>
        <v>#REF!</v>
      </c>
      <c r="V744" s="62" t="e">
        <f>HLOOKUP("Strap",#REF!,MATCH($A744,#REF!,0),FALSE)</f>
        <v>#REF!</v>
      </c>
      <c r="W744" s="62"/>
      <c r="X744" s="62"/>
      <c r="Y744" s="62"/>
      <c r="Z744" s="47"/>
      <c r="AA744" s="47" t="e">
        <f>HLOOKUP("Pad type",#REF!,MATCH($A744,#REF!,0),FALSE)</f>
        <v>#REF!</v>
      </c>
      <c r="AB744" s="63"/>
      <c r="AC744" s="63" t="e">
        <f>HLOOKUP("POR Pin State",#REF!,MATCH($A744,#REF!,0),FALSE)</f>
        <v>#REF!</v>
      </c>
      <c r="AD744" s="207"/>
      <c r="AE744" s="208"/>
      <c r="AF744" s="208"/>
      <c r="AG744" s="208"/>
      <c r="AH744" s="209"/>
      <c r="AI744" s="209"/>
      <c r="AJ744" s="210"/>
      <c r="AK744" s="210"/>
      <c r="AL744" s="210"/>
      <c r="AM744" s="210"/>
      <c r="AN744" s="210"/>
      <c r="AO744" s="210"/>
      <c r="AP744" s="210"/>
      <c r="AQ744" s="215" t="s">
        <v>1758</v>
      </c>
      <c r="AR744" s="105"/>
      <c r="AS744" s="105"/>
      <c r="AT744" s="105"/>
      <c r="AU744" s="105"/>
      <c r="AV744" s="105"/>
      <c r="AW744" s="105"/>
      <c r="AX744" s="105"/>
      <c r="AY744" s="105"/>
      <c r="AZ744" s="105"/>
      <c r="BA744" s="105"/>
      <c r="BB744" s="218"/>
      <c r="BC744" s="105"/>
      <c r="BD744" s="250"/>
      <c r="BE744" s="252" t="s">
        <v>1759</v>
      </c>
      <c r="BF744" s="147" t="e">
        <f>VLOOKUP($A744,#REF!,34,FALSE)</f>
        <v>#REF!</v>
      </c>
      <c r="BG744" s="148" t="e">
        <f>VLOOKUP($A744,#REF!,22,FALSE)</f>
        <v>#REF!</v>
      </c>
      <c r="BH744" s="149"/>
    </row>
    <row r="745" s="5" customFormat="1" ht="12.95" customHeight="1" spans="1:60">
      <c r="A745" s="48" t="s">
        <v>1760</v>
      </c>
      <c r="B745" s="38" t="e">
        <f>VLOOKUP($A745,#REF!,34,FALSE)</f>
        <v>#REF!</v>
      </c>
      <c r="C745" s="39" t="str">
        <f t="shared" si="187"/>
        <v>unused_DDR_XM1_B6DMI</v>
      </c>
      <c r="D745" s="40" t="e">
        <f>IF(LEN(VLOOKUP($A745,#REF!,8,FALSE)),LEFT(VLOOKUP($A745,#REF!,8,FALSE),LEN(VLOOKUP($A745,#REF!,8,FALSE))-2),"")</f>
        <v>#REF!</v>
      </c>
      <c r="E745" s="41" t="e">
        <f>IF(LEN(VLOOKUP($A745,#REF!,4,FALSE)),IF(INDEX(#REF!,MATCH($A745,#REF!,0),1),LEFT(VLOOKUP($A745,#REF!,4,FALSE),LEN(VLOOKUP($A745,#REF!,4,FALSE))-2),CONCATENATE(LEFT(VLOOKUP($A745,#REF!,4,FALSE),LEN(VLOOKUP($A745,#REF!,4,FALSE))-2),"*")),"")</f>
        <v>#REF!</v>
      </c>
      <c r="F745" s="42" t="e">
        <f>IF(LEN(VLOOKUP($A745,#REF!,5,FALSE)),IF(INDEX(#REF!,MATCH($A745,#REF!,0),2),LEFT(VLOOKUP($A745,#REF!,5,FALSE),LEN(VLOOKUP($A745,#REF!,5,FALSE))-2),CONCATENATE(LEFT(VLOOKUP($A745,#REF!,5,FALSE),LEN(VLOOKUP($A745,#REF!,5,FALSE))-2),"*")),"")</f>
        <v>#REF!</v>
      </c>
      <c r="G745" s="42" t="e">
        <f>IF(LEN(VLOOKUP($A745,#REF!,6,FALSE)),IF(INDEX(#REF!,MATCH($A745,#REF!,0),3),LEFT(VLOOKUP($A745,#REF!,6,FALSE),LEN(VLOOKUP($A745,#REF!,6,FALSE))-2),CONCATENATE(LEFT(VLOOKUP($A745,#REF!,6,FALSE),LEN(VLOOKUP($A745,#REF!,6,FALSE))-2),"*")),"")</f>
        <v>#REF!</v>
      </c>
      <c r="H745" s="43" t="e">
        <f>IF(LEN(VLOOKUP($A745,#REF!,7,FALSE)),IF(INDEX(#REF!,MATCH($A745,#REF!,0),4),LEFT(VLOOKUP($A745,#REF!,7,FALSE),LEN(VLOOKUP($A745,#REF!,7,FALSE))-2),CONCATENATE(LEFT(VLOOKUP($A745,#REF!,7,FALSE),LEN(VLOOKUP($A745,#REF!,7,FALSE))-2),"*")),"")</f>
        <v>#REF!</v>
      </c>
      <c r="I745" s="54" t="e">
        <f>IF(LEN(VLOOKUP($A745,#REF!,8,FALSE)),UPPER(RIGHT(VLOOKUP($A745,#REF!,8,FALSE),1)),"")</f>
        <v>#REF!</v>
      </c>
      <c r="J745" s="42" t="e">
        <f>IF(LEN(VLOOKUP($A745,#REF!,4,FALSE)),UPPER(RIGHT(VLOOKUP($A745,#REF!,4,FALSE),1)),"")</f>
        <v>#REF!</v>
      </c>
      <c r="K745" s="42" t="e">
        <f>IF(LEN(VLOOKUP($A745,#REF!,5,FALSE)),UPPER(RIGHT(VLOOKUP($A745,#REF!,5,FALSE),1)),"")</f>
        <v>#REF!</v>
      </c>
      <c r="L745" s="42" t="e">
        <f>IF(LEN(VLOOKUP($A745,#REF!,6,FALSE)),UPPER(RIGHT(VLOOKUP($A745,#REF!,6,FALSE),1)),"")</f>
        <v>#REF!</v>
      </c>
      <c r="M745" s="43" t="e">
        <f>IF(LEN(VLOOKUP($A745,#REF!,7,FALSE)),UPPER(RIGHT(VLOOKUP($A745,#REF!,7,FALSE),1)),"")</f>
        <v>#REF!</v>
      </c>
      <c r="N745" s="206"/>
      <c r="O745" s="206"/>
      <c r="P745" s="206"/>
      <c r="Q745" s="206"/>
      <c r="R745" s="206"/>
      <c r="S745" s="63" t="e">
        <f>HLOOKUP("Device Tree Pin Name",#REF!,MATCH($A745,#REF!,0),FALSE)</f>
        <v>#REF!</v>
      </c>
      <c r="T745" s="47" t="e">
        <f>HLOOKUP("power rail",#REF!,MATCH($A745,#REF!,0),FALSE)</f>
        <v>#REF!</v>
      </c>
      <c r="U745" s="62" t="e">
        <f>HLOOKUP("Wake Capable",#REF!,MATCH($A745,#REF!,0),FALSE)</f>
        <v>#REF!</v>
      </c>
      <c r="V745" s="62" t="e">
        <f>HLOOKUP("Strap",#REF!,MATCH($A745,#REF!,0),FALSE)</f>
        <v>#REF!</v>
      </c>
      <c r="W745" s="62"/>
      <c r="X745" s="62"/>
      <c r="Y745" s="62"/>
      <c r="Z745" s="47"/>
      <c r="AA745" s="47" t="e">
        <f>HLOOKUP("Pad type",#REF!,MATCH($A745,#REF!,0),FALSE)</f>
        <v>#REF!</v>
      </c>
      <c r="AB745" s="63"/>
      <c r="AC745" s="63" t="e">
        <f>HLOOKUP("POR Pin State",#REF!,MATCH($A745,#REF!,0),FALSE)</f>
        <v>#REF!</v>
      </c>
      <c r="AD745" s="207"/>
      <c r="AE745" s="208"/>
      <c r="AF745" s="208"/>
      <c r="AG745" s="208"/>
      <c r="AH745" s="209"/>
      <c r="AI745" s="209"/>
      <c r="AJ745" s="210"/>
      <c r="AK745" s="210"/>
      <c r="AL745" s="210"/>
      <c r="AM745" s="210"/>
      <c r="AN745" s="210"/>
      <c r="AO745" s="210"/>
      <c r="AP745" s="210"/>
      <c r="AQ745" s="215" t="s">
        <v>1760</v>
      </c>
      <c r="AR745" s="105"/>
      <c r="AS745" s="105"/>
      <c r="AT745" s="105"/>
      <c r="AU745" s="105"/>
      <c r="AV745" s="105"/>
      <c r="AW745" s="105"/>
      <c r="AX745" s="105"/>
      <c r="AY745" s="105"/>
      <c r="AZ745" s="105"/>
      <c r="BA745" s="105"/>
      <c r="BB745" s="218"/>
      <c r="BC745" s="105"/>
      <c r="BD745" s="250"/>
      <c r="BE745" s="252" t="s">
        <v>1761</v>
      </c>
      <c r="BF745" s="147" t="e">
        <f>VLOOKUP($A745,#REF!,34,FALSE)</f>
        <v>#REF!</v>
      </c>
      <c r="BG745" s="148" t="e">
        <f>VLOOKUP($A745,#REF!,22,FALSE)</f>
        <v>#REF!</v>
      </c>
      <c r="BH745" s="149"/>
    </row>
    <row r="746" s="5" customFormat="1" ht="12.95" customHeight="1" spans="1:60">
      <c r="A746" s="48" t="s">
        <v>1762</v>
      </c>
      <c r="B746" s="38" t="e">
        <f>VLOOKUP($A746,#REF!,34,FALSE)</f>
        <v>#REF!</v>
      </c>
      <c r="C746" s="39" t="str">
        <f t="shared" si="187"/>
        <v>unused_DDR_XM1_B6WCK_P</v>
      </c>
      <c r="D746" s="40" t="e">
        <f>IF(LEN(VLOOKUP($A746,#REF!,8,FALSE)),LEFT(VLOOKUP($A746,#REF!,8,FALSE),LEN(VLOOKUP($A746,#REF!,8,FALSE))-2),"")</f>
        <v>#REF!</v>
      </c>
      <c r="E746" s="41" t="e">
        <f>IF(LEN(VLOOKUP($A746,#REF!,4,FALSE)),IF(INDEX(#REF!,MATCH($A746,#REF!,0),1),LEFT(VLOOKUP($A746,#REF!,4,FALSE),LEN(VLOOKUP($A746,#REF!,4,FALSE))-2),CONCATENATE(LEFT(VLOOKUP($A746,#REF!,4,FALSE),LEN(VLOOKUP($A746,#REF!,4,FALSE))-2),"*")),"")</f>
        <v>#REF!</v>
      </c>
      <c r="F746" s="42" t="e">
        <f>IF(LEN(VLOOKUP($A746,#REF!,5,FALSE)),IF(INDEX(#REF!,MATCH($A746,#REF!,0),2),LEFT(VLOOKUP($A746,#REF!,5,FALSE),LEN(VLOOKUP($A746,#REF!,5,FALSE))-2),CONCATENATE(LEFT(VLOOKUP($A746,#REF!,5,FALSE),LEN(VLOOKUP($A746,#REF!,5,FALSE))-2),"*")),"")</f>
        <v>#REF!</v>
      </c>
      <c r="G746" s="42" t="e">
        <f>IF(LEN(VLOOKUP($A746,#REF!,6,FALSE)),IF(INDEX(#REF!,MATCH($A746,#REF!,0),3),LEFT(VLOOKUP($A746,#REF!,6,FALSE),LEN(VLOOKUP($A746,#REF!,6,FALSE))-2),CONCATENATE(LEFT(VLOOKUP($A746,#REF!,6,FALSE),LEN(VLOOKUP($A746,#REF!,6,FALSE))-2),"*")),"")</f>
        <v>#REF!</v>
      </c>
      <c r="H746" s="43" t="e">
        <f>IF(LEN(VLOOKUP($A746,#REF!,7,FALSE)),IF(INDEX(#REF!,MATCH($A746,#REF!,0),4),LEFT(VLOOKUP($A746,#REF!,7,FALSE),LEN(VLOOKUP($A746,#REF!,7,FALSE))-2),CONCATENATE(LEFT(VLOOKUP($A746,#REF!,7,FALSE),LEN(VLOOKUP($A746,#REF!,7,FALSE))-2),"*")),"")</f>
        <v>#REF!</v>
      </c>
      <c r="I746" s="54" t="e">
        <f>IF(LEN(VLOOKUP($A746,#REF!,8,FALSE)),UPPER(RIGHT(VLOOKUP($A746,#REF!,8,FALSE),1)),"")</f>
        <v>#REF!</v>
      </c>
      <c r="J746" s="42" t="e">
        <f>IF(LEN(VLOOKUP($A746,#REF!,4,FALSE)),UPPER(RIGHT(VLOOKUP($A746,#REF!,4,FALSE),1)),"")</f>
        <v>#REF!</v>
      </c>
      <c r="K746" s="42" t="e">
        <f>IF(LEN(VLOOKUP($A746,#REF!,5,FALSE)),UPPER(RIGHT(VLOOKUP($A746,#REF!,5,FALSE),1)),"")</f>
        <v>#REF!</v>
      </c>
      <c r="L746" s="42" t="e">
        <f>IF(LEN(VLOOKUP($A746,#REF!,6,FALSE)),UPPER(RIGHT(VLOOKUP($A746,#REF!,6,FALSE),1)),"")</f>
        <v>#REF!</v>
      </c>
      <c r="M746" s="43" t="e">
        <f>IF(LEN(VLOOKUP($A746,#REF!,7,FALSE)),UPPER(RIGHT(VLOOKUP($A746,#REF!,7,FALSE),1)),"")</f>
        <v>#REF!</v>
      </c>
      <c r="N746" s="206"/>
      <c r="O746" s="206"/>
      <c r="P746" s="206"/>
      <c r="Q746" s="206"/>
      <c r="R746" s="206"/>
      <c r="S746" s="63" t="e">
        <f>HLOOKUP("Device Tree Pin Name",#REF!,MATCH($A746,#REF!,0),FALSE)</f>
        <v>#REF!</v>
      </c>
      <c r="T746" s="47" t="e">
        <f>HLOOKUP("power rail",#REF!,MATCH($A746,#REF!,0),FALSE)</f>
        <v>#REF!</v>
      </c>
      <c r="U746" s="62" t="e">
        <f>HLOOKUP("Wake Capable",#REF!,MATCH($A746,#REF!,0),FALSE)</f>
        <v>#REF!</v>
      </c>
      <c r="V746" s="62" t="e">
        <f>HLOOKUP("Strap",#REF!,MATCH($A746,#REF!,0),FALSE)</f>
        <v>#REF!</v>
      </c>
      <c r="W746" s="62"/>
      <c r="X746" s="62"/>
      <c r="Y746" s="62"/>
      <c r="Z746" s="47"/>
      <c r="AA746" s="47" t="e">
        <f>HLOOKUP("Pad type",#REF!,MATCH($A746,#REF!,0),FALSE)</f>
        <v>#REF!</v>
      </c>
      <c r="AB746" s="63"/>
      <c r="AC746" s="63" t="e">
        <f>HLOOKUP("POR Pin State",#REF!,MATCH($A746,#REF!,0),FALSE)</f>
        <v>#REF!</v>
      </c>
      <c r="AD746" s="207"/>
      <c r="AE746" s="208"/>
      <c r="AF746" s="208"/>
      <c r="AG746" s="208"/>
      <c r="AH746" s="209"/>
      <c r="AI746" s="209"/>
      <c r="AJ746" s="210"/>
      <c r="AK746" s="210"/>
      <c r="AL746" s="210"/>
      <c r="AM746" s="210"/>
      <c r="AN746" s="210"/>
      <c r="AO746" s="210"/>
      <c r="AP746" s="210"/>
      <c r="AQ746" s="215" t="s">
        <v>1762</v>
      </c>
      <c r="AR746" s="105"/>
      <c r="AS746" s="105"/>
      <c r="AT746" s="105"/>
      <c r="AU746" s="105"/>
      <c r="AV746" s="105"/>
      <c r="AW746" s="105"/>
      <c r="AX746" s="105"/>
      <c r="AY746" s="105"/>
      <c r="AZ746" s="105"/>
      <c r="BA746" s="105"/>
      <c r="BB746" s="218"/>
      <c r="BC746" s="105"/>
      <c r="BD746" s="250"/>
      <c r="BE746" s="252" t="s">
        <v>1763</v>
      </c>
      <c r="BF746" s="147" t="e">
        <f>VLOOKUP($A746,#REF!,34,FALSE)</f>
        <v>#REF!</v>
      </c>
      <c r="BG746" s="148" t="e">
        <f>VLOOKUP($A746,#REF!,22,FALSE)</f>
        <v>#REF!</v>
      </c>
      <c r="BH746" s="149"/>
    </row>
    <row r="747" s="5" customFormat="1" ht="12.95" customHeight="1" spans="1:60">
      <c r="A747" s="48" t="s">
        <v>1764</v>
      </c>
      <c r="B747" s="38" t="e">
        <f>VLOOKUP($A747,#REF!,34,FALSE)</f>
        <v>#REF!</v>
      </c>
      <c r="C747" s="39" t="str">
        <f t="shared" si="187"/>
        <v>unused_DDR_XM1_B6WCK_N</v>
      </c>
      <c r="D747" s="40" t="e">
        <f>IF(LEN(VLOOKUP($A747,#REF!,8,FALSE)),LEFT(VLOOKUP($A747,#REF!,8,FALSE),LEN(VLOOKUP($A747,#REF!,8,FALSE))-2),"")</f>
        <v>#REF!</v>
      </c>
      <c r="E747" s="41" t="e">
        <f>IF(LEN(VLOOKUP($A747,#REF!,4,FALSE)),IF(INDEX(#REF!,MATCH($A747,#REF!,0),1),LEFT(VLOOKUP($A747,#REF!,4,FALSE),LEN(VLOOKUP($A747,#REF!,4,FALSE))-2),CONCATENATE(LEFT(VLOOKUP($A747,#REF!,4,FALSE),LEN(VLOOKUP($A747,#REF!,4,FALSE))-2),"*")),"")</f>
        <v>#REF!</v>
      </c>
      <c r="F747" s="42" t="e">
        <f>IF(LEN(VLOOKUP($A747,#REF!,5,FALSE)),IF(INDEX(#REF!,MATCH($A747,#REF!,0),2),LEFT(VLOOKUP($A747,#REF!,5,FALSE),LEN(VLOOKUP($A747,#REF!,5,FALSE))-2),CONCATENATE(LEFT(VLOOKUP($A747,#REF!,5,FALSE),LEN(VLOOKUP($A747,#REF!,5,FALSE))-2),"*")),"")</f>
        <v>#REF!</v>
      </c>
      <c r="G747" s="42" t="e">
        <f>IF(LEN(VLOOKUP($A747,#REF!,6,FALSE)),IF(INDEX(#REF!,MATCH($A747,#REF!,0),3),LEFT(VLOOKUP($A747,#REF!,6,FALSE),LEN(VLOOKUP($A747,#REF!,6,FALSE))-2),CONCATENATE(LEFT(VLOOKUP($A747,#REF!,6,FALSE),LEN(VLOOKUP($A747,#REF!,6,FALSE))-2),"*")),"")</f>
        <v>#REF!</v>
      </c>
      <c r="H747" s="43" t="e">
        <f>IF(LEN(VLOOKUP($A747,#REF!,7,FALSE)),IF(INDEX(#REF!,MATCH($A747,#REF!,0),4),LEFT(VLOOKUP($A747,#REF!,7,FALSE),LEN(VLOOKUP($A747,#REF!,7,FALSE))-2),CONCATENATE(LEFT(VLOOKUP($A747,#REF!,7,FALSE),LEN(VLOOKUP($A747,#REF!,7,FALSE))-2),"*")),"")</f>
        <v>#REF!</v>
      </c>
      <c r="I747" s="54" t="e">
        <f>IF(LEN(VLOOKUP($A747,#REF!,8,FALSE)),UPPER(RIGHT(VLOOKUP($A747,#REF!,8,FALSE),1)),"")</f>
        <v>#REF!</v>
      </c>
      <c r="J747" s="42" t="e">
        <f>IF(LEN(VLOOKUP($A747,#REF!,4,FALSE)),UPPER(RIGHT(VLOOKUP($A747,#REF!,4,FALSE),1)),"")</f>
        <v>#REF!</v>
      </c>
      <c r="K747" s="42" t="e">
        <f>IF(LEN(VLOOKUP($A747,#REF!,5,FALSE)),UPPER(RIGHT(VLOOKUP($A747,#REF!,5,FALSE),1)),"")</f>
        <v>#REF!</v>
      </c>
      <c r="L747" s="42" t="e">
        <f>IF(LEN(VLOOKUP($A747,#REF!,6,FALSE)),UPPER(RIGHT(VLOOKUP($A747,#REF!,6,FALSE),1)),"")</f>
        <v>#REF!</v>
      </c>
      <c r="M747" s="43" t="e">
        <f>IF(LEN(VLOOKUP($A747,#REF!,7,FALSE)),UPPER(RIGHT(VLOOKUP($A747,#REF!,7,FALSE),1)),"")</f>
        <v>#REF!</v>
      </c>
      <c r="N747" s="206"/>
      <c r="O747" s="206"/>
      <c r="P747" s="206"/>
      <c r="Q747" s="206"/>
      <c r="R747" s="206"/>
      <c r="S747" s="63" t="e">
        <f>HLOOKUP("Device Tree Pin Name",#REF!,MATCH($A747,#REF!,0),FALSE)</f>
        <v>#REF!</v>
      </c>
      <c r="T747" s="47" t="e">
        <f>HLOOKUP("power rail",#REF!,MATCH($A747,#REF!,0),FALSE)</f>
        <v>#REF!</v>
      </c>
      <c r="U747" s="62" t="e">
        <f>HLOOKUP("Wake Capable",#REF!,MATCH($A747,#REF!,0),FALSE)</f>
        <v>#REF!</v>
      </c>
      <c r="V747" s="62" t="e">
        <f>HLOOKUP("Strap",#REF!,MATCH($A747,#REF!,0),FALSE)</f>
        <v>#REF!</v>
      </c>
      <c r="W747" s="62"/>
      <c r="X747" s="62"/>
      <c r="Y747" s="62"/>
      <c r="Z747" s="47"/>
      <c r="AA747" s="47" t="e">
        <f>HLOOKUP("Pad type",#REF!,MATCH($A747,#REF!,0),FALSE)</f>
        <v>#REF!</v>
      </c>
      <c r="AB747" s="63"/>
      <c r="AC747" s="63" t="e">
        <f>HLOOKUP("POR Pin State",#REF!,MATCH($A747,#REF!,0),FALSE)</f>
        <v>#REF!</v>
      </c>
      <c r="AD747" s="207"/>
      <c r="AE747" s="208"/>
      <c r="AF747" s="208"/>
      <c r="AG747" s="208"/>
      <c r="AH747" s="209"/>
      <c r="AI747" s="209"/>
      <c r="AJ747" s="210"/>
      <c r="AK747" s="210"/>
      <c r="AL747" s="210"/>
      <c r="AM747" s="210"/>
      <c r="AN747" s="210"/>
      <c r="AO747" s="210"/>
      <c r="AP747" s="210"/>
      <c r="AQ747" s="215" t="s">
        <v>1764</v>
      </c>
      <c r="AR747" s="105"/>
      <c r="AS747" s="105"/>
      <c r="AT747" s="105"/>
      <c r="AU747" s="105"/>
      <c r="AV747" s="105"/>
      <c r="AW747" s="105"/>
      <c r="AX747" s="105"/>
      <c r="AY747" s="105"/>
      <c r="AZ747" s="105"/>
      <c r="BA747" s="105"/>
      <c r="BB747" s="218"/>
      <c r="BC747" s="105"/>
      <c r="BD747" s="250"/>
      <c r="BE747" s="252" t="s">
        <v>1765</v>
      </c>
      <c r="BF747" s="147" t="e">
        <f>VLOOKUP($A747,#REF!,34,FALSE)</f>
        <v>#REF!</v>
      </c>
      <c r="BG747" s="148" t="e">
        <f>VLOOKUP($A747,#REF!,22,FALSE)</f>
        <v>#REF!</v>
      </c>
      <c r="BH747" s="149"/>
    </row>
    <row r="748" s="5" customFormat="1" ht="12.95" customHeight="1" spans="1:60">
      <c r="A748" s="48" t="s">
        <v>1766</v>
      </c>
      <c r="B748" s="38" t="e">
        <f>VLOOKUP($A748,#REF!,34,FALSE)</f>
        <v>#REF!</v>
      </c>
      <c r="C748" s="39" t="str">
        <f t="shared" si="187"/>
        <v>unused_DDR_XM1_B6RDQS_P</v>
      </c>
      <c r="D748" s="40" t="e">
        <f>IF(LEN(VLOOKUP($A748,#REF!,8,FALSE)),LEFT(VLOOKUP($A748,#REF!,8,FALSE),LEN(VLOOKUP($A748,#REF!,8,FALSE))-2),"")</f>
        <v>#REF!</v>
      </c>
      <c r="E748" s="41" t="e">
        <f>IF(LEN(VLOOKUP($A748,#REF!,4,FALSE)),IF(INDEX(#REF!,MATCH($A748,#REF!,0),1),LEFT(VLOOKUP($A748,#REF!,4,FALSE),LEN(VLOOKUP($A748,#REF!,4,FALSE))-2),CONCATENATE(LEFT(VLOOKUP($A748,#REF!,4,FALSE),LEN(VLOOKUP($A748,#REF!,4,FALSE))-2),"*")),"")</f>
        <v>#REF!</v>
      </c>
      <c r="F748" s="42" t="e">
        <f>IF(LEN(VLOOKUP($A748,#REF!,5,FALSE)),IF(INDEX(#REF!,MATCH($A748,#REF!,0),2),LEFT(VLOOKUP($A748,#REF!,5,FALSE),LEN(VLOOKUP($A748,#REF!,5,FALSE))-2),CONCATENATE(LEFT(VLOOKUP($A748,#REF!,5,FALSE),LEN(VLOOKUP($A748,#REF!,5,FALSE))-2),"*")),"")</f>
        <v>#REF!</v>
      </c>
      <c r="G748" s="42" t="e">
        <f>IF(LEN(VLOOKUP($A748,#REF!,6,FALSE)),IF(INDEX(#REF!,MATCH($A748,#REF!,0),3),LEFT(VLOOKUP($A748,#REF!,6,FALSE),LEN(VLOOKUP($A748,#REF!,6,FALSE))-2),CONCATENATE(LEFT(VLOOKUP($A748,#REF!,6,FALSE),LEN(VLOOKUP($A748,#REF!,6,FALSE))-2),"*")),"")</f>
        <v>#REF!</v>
      </c>
      <c r="H748" s="43" t="e">
        <f>IF(LEN(VLOOKUP($A748,#REF!,7,FALSE)),IF(INDEX(#REF!,MATCH($A748,#REF!,0),4),LEFT(VLOOKUP($A748,#REF!,7,FALSE),LEN(VLOOKUP($A748,#REF!,7,FALSE))-2),CONCATENATE(LEFT(VLOOKUP($A748,#REF!,7,FALSE),LEN(VLOOKUP($A748,#REF!,7,FALSE))-2),"*")),"")</f>
        <v>#REF!</v>
      </c>
      <c r="I748" s="54" t="e">
        <f>IF(LEN(VLOOKUP($A748,#REF!,8,FALSE)),UPPER(RIGHT(VLOOKUP($A748,#REF!,8,FALSE),1)),"")</f>
        <v>#REF!</v>
      </c>
      <c r="J748" s="42" t="e">
        <f>IF(LEN(VLOOKUP($A748,#REF!,4,FALSE)),UPPER(RIGHT(VLOOKUP($A748,#REF!,4,FALSE),1)),"")</f>
        <v>#REF!</v>
      </c>
      <c r="K748" s="42" t="e">
        <f>IF(LEN(VLOOKUP($A748,#REF!,5,FALSE)),UPPER(RIGHT(VLOOKUP($A748,#REF!,5,FALSE),1)),"")</f>
        <v>#REF!</v>
      </c>
      <c r="L748" s="42" t="e">
        <f>IF(LEN(VLOOKUP($A748,#REF!,6,FALSE)),UPPER(RIGHT(VLOOKUP($A748,#REF!,6,FALSE),1)),"")</f>
        <v>#REF!</v>
      </c>
      <c r="M748" s="43" t="e">
        <f>IF(LEN(VLOOKUP($A748,#REF!,7,FALSE)),UPPER(RIGHT(VLOOKUP($A748,#REF!,7,FALSE),1)),"")</f>
        <v>#REF!</v>
      </c>
      <c r="N748" s="206"/>
      <c r="O748" s="206"/>
      <c r="P748" s="206"/>
      <c r="Q748" s="206"/>
      <c r="R748" s="206"/>
      <c r="S748" s="63" t="e">
        <f>HLOOKUP("Device Tree Pin Name",#REF!,MATCH($A748,#REF!,0),FALSE)</f>
        <v>#REF!</v>
      </c>
      <c r="T748" s="47" t="e">
        <f>HLOOKUP("power rail",#REF!,MATCH($A748,#REF!,0),FALSE)</f>
        <v>#REF!</v>
      </c>
      <c r="U748" s="62" t="e">
        <f>HLOOKUP("Wake Capable",#REF!,MATCH($A748,#REF!,0),FALSE)</f>
        <v>#REF!</v>
      </c>
      <c r="V748" s="62" t="e">
        <f>HLOOKUP("Strap",#REF!,MATCH($A748,#REF!,0),FALSE)</f>
        <v>#REF!</v>
      </c>
      <c r="W748" s="62"/>
      <c r="X748" s="62"/>
      <c r="Y748" s="62"/>
      <c r="Z748" s="47"/>
      <c r="AA748" s="47" t="e">
        <f>HLOOKUP("Pad type",#REF!,MATCH($A748,#REF!,0),FALSE)</f>
        <v>#REF!</v>
      </c>
      <c r="AB748" s="63"/>
      <c r="AC748" s="63" t="e">
        <f>HLOOKUP("POR Pin State",#REF!,MATCH($A748,#REF!,0),FALSE)</f>
        <v>#REF!</v>
      </c>
      <c r="AD748" s="207"/>
      <c r="AE748" s="208"/>
      <c r="AF748" s="208"/>
      <c r="AG748" s="208"/>
      <c r="AH748" s="209"/>
      <c r="AI748" s="209"/>
      <c r="AJ748" s="210"/>
      <c r="AK748" s="210"/>
      <c r="AL748" s="210"/>
      <c r="AM748" s="210"/>
      <c r="AN748" s="210"/>
      <c r="AO748" s="210"/>
      <c r="AP748" s="210"/>
      <c r="AQ748" s="215" t="s">
        <v>1766</v>
      </c>
      <c r="AR748" s="105"/>
      <c r="AS748" s="105"/>
      <c r="AT748" s="105"/>
      <c r="AU748" s="105"/>
      <c r="AV748" s="105"/>
      <c r="AW748" s="105"/>
      <c r="AX748" s="105"/>
      <c r="AY748" s="105"/>
      <c r="AZ748" s="105"/>
      <c r="BA748" s="105"/>
      <c r="BB748" s="218"/>
      <c r="BC748" s="105"/>
      <c r="BD748" s="250"/>
      <c r="BE748" s="252" t="s">
        <v>1767</v>
      </c>
      <c r="BF748" s="147" t="e">
        <f>VLOOKUP($A748,#REF!,34,FALSE)</f>
        <v>#REF!</v>
      </c>
      <c r="BG748" s="148" t="e">
        <f>VLOOKUP($A748,#REF!,22,FALSE)</f>
        <v>#REF!</v>
      </c>
      <c r="BH748" s="149"/>
    </row>
    <row r="749" s="5" customFormat="1" ht="12.95" customHeight="1" spans="1:60">
      <c r="A749" s="10" t="s">
        <v>1768</v>
      </c>
      <c r="B749" s="38" t="e">
        <f>VLOOKUP($A749,#REF!,34,FALSE)</f>
        <v>#REF!</v>
      </c>
      <c r="C749" s="39" t="str">
        <f t="shared" si="187"/>
        <v>unused_DDR_XM1_B6RDQS_N</v>
      </c>
      <c r="D749" s="40" t="e">
        <f>IF(LEN(VLOOKUP($A749,#REF!,8,FALSE)),LEFT(VLOOKUP($A749,#REF!,8,FALSE),LEN(VLOOKUP($A749,#REF!,8,FALSE))-2),"")</f>
        <v>#REF!</v>
      </c>
      <c r="E749" s="41" t="e">
        <f>IF(LEN(VLOOKUP($A749,#REF!,4,FALSE)),IF(INDEX(#REF!,MATCH($A749,#REF!,0),1),LEFT(VLOOKUP($A749,#REF!,4,FALSE),LEN(VLOOKUP($A749,#REF!,4,FALSE))-2),CONCATENATE(LEFT(VLOOKUP($A749,#REF!,4,FALSE),LEN(VLOOKUP($A749,#REF!,4,FALSE))-2),"*")),"")</f>
        <v>#REF!</v>
      </c>
      <c r="F749" s="42" t="e">
        <f>IF(LEN(VLOOKUP($A749,#REF!,5,FALSE)),IF(INDEX(#REF!,MATCH($A749,#REF!,0),2),LEFT(VLOOKUP($A749,#REF!,5,FALSE),LEN(VLOOKUP($A749,#REF!,5,FALSE))-2),CONCATENATE(LEFT(VLOOKUP($A749,#REF!,5,FALSE),LEN(VLOOKUP($A749,#REF!,5,FALSE))-2),"*")),"")</f>
        <v>#REF!</v>
      </c>
      <c r="G749" s="42" t="e">
        <f>IF(LEN(VLOOKUP($A749,#REF!,6,FALSE)),IF(INDEX(#REF!,MATCH($A749,#REF!,0),3),LEFT(VLOOKUP($A749,#REF!,6,FALSE),LEN(VLOOKUP($A749,#REF!,6,FALSE))-2),CONCATENATE(LEFT(VLOOKUP($A749,#REF!,6,FALSE),LEN(VLOOKUP($A749,#REF!,6,FALSE))-2),"*")),"")</f>
        <v>#REF!</v>
      </c>
      <c r="H749" s="43" t="e">
        <f>IF(LEN(VLOOKUP($A749,#REF!,7,FALSE)),IF(INDEX(#REF!,MATCH($A749,#REF!,0),4),LEFT(VLOOKUP($A749,#REF!,7,FALSE),LEN(VLOOKUP($A749,#REF!,7,FALSE))-2),CONCATENATE(LEFT(VLOOKUP($A749,#REF!,7,FALSE),LEN(VLOOKUP($A749,#REF!,7,FALSE))-2),"*")),"")</f>
        <v>#REF!</v>
      </c>
      <c r="I749" s="54" t="e">
        <f>IF(LEN(VLOOKUP($A749,#REF!,8,FALSE)),UPPER(RIGHT(VLOOKUP($A749,#REF!,8,FALSE),1)),"")</f>
        <v>#REF!</v>
      </c>
      <c r="J749" s="42" t="e">
        <f>IF(LEN(VLOOKUP($A749,#REF!,4,FALSE)),UPPER(RIGHT(VLOOKUP($A749,#REF!,4,FALSE),1)),"")</f>
        <v>#REF!</v>
      </c>
      <c r="K749" s="42" t="e">
        <f>IF(LEN(VLOOKUP($A749,#REF!,5,FALSE)),UPPER(RIGHT(VLOOKUP($A749,#REF!,5,FALSE),1)),"")</f>
        <v>#REF!</v>
      </c>
      <c r="L749" s="42" t="e">
        <f>IF(LEN(VLOOKUP($A749,#REF!,6,FALSE)),UPPER(RIGHT(VLOOKUP($A749,#REF!,6,FALSE),1)),"")</f>
        <v>#REF!</v>
      </c>
      <c r="M749" s="43" t="e">
        <f>IF(LEN(VLOOKUP($A749,#REF!,7,FALSE)),UPPER(RIGHT(VLOOKUP($A749,#REF!,7,FALSE),1)),"")</f>
        <v>#REF!</v>
      </c>
      <c r="N749" s="206"/>
      <c r="O749" s="206"/>
      <c r="P749" s="206"/>
      <c r="Q749" s="206"/>
      <c r="R749" s="206"/>
      <c r="S749" s="63" t="e">
        <f>HLOOKUP("Device Tree Pin Name",#REF!,MATCH($A749,#REF!,0),FALSE)</f>
        <v>#REF!</v>
      </c>
      <c r="T749" s="47" t="e">
        <f>HLOOKUP("power rail",#REF!,MATCH($A749,#REF!,0),FALSE)</f>
        <v>#REF!</v>
      </c>
      <c r="U749" s="62" t="e">
        <f>HLOOKUP("Wake Capable",#REF!,MATCH($A749,#REF!,0),FALSE)</f>
        <v>#REF!</v>
      </c>
      <c r="V749" s="62" t="e">
        <f>HLOOKUP("Strap",#REF!,MATCH($A749,#REF!,0),FALSE)</f>
        <v>#REF!</v>
      </c>
      <c r="W749" s="62"/>
      <c r="X749" s="62"/>
      <c r="Y749" s="62"/>
      <c r="Z749" s="47"/>
      <c r="AA749" s="47" t="e">
        <f>HLOOKUP("Pad type",#REF!,MATCH($A749,#REF!,0),FALSE)</f>
        <v>#REF!</v>
      </c>
      <c r="AB749" s="63"/>
      <c r="AC749" s="63" t="e">
        <f>HLOOKUP("POR Pin State",#REF!,MATCH($A749,#REF!,0),FALSE)</f>
        <v>#REF!</v>
      </c>
      <c r="AD749" s="207"/>
      <c r="AE749" s="208"/>
      <c r="AF749" s="208"/>
      <c r="AG749" s="208"/>
      <c r="AH749" s="209"/>
      <c r="AI749" s="209"/>
      <c r="AJ749" s="210"/>
      <c r="AK749" s="210"/>
      <c r="AL749" s="210"/>
      <c r="AM749" s="210"/>
      <c r="AN749" s="210"/>
      <c r="AO749" s="210"/>
      <c r="AP749" s="210"/>
      <c r="AQ749" s="215" t="s">
        <v>1768</v>
      </c>
      <c r="AR749" s="105"/>
      <c r="AS749" s="105"/>
      <c r="AT749" s="105"/>
      <c r="AU749" s="105"/>
      <c r="AV749" s="105"/>
      <c r="AW749" s="105"/>
      <c r="AX749" s="105"/>
      <c r="AY749" s="105"/>
      <c r="AZ749" s="105"/>
      <c r="BA749" s="105"/>
      <c r="BB749" s="218"/>
      <c r="BC749" s="105"/>
      <c r="BD749" s="250"/>
      <c r="BE749" s="252" t="s">
        <v>1769</v>
      </c>
      <c r="BF749" s="147" t="e">
        <f>VLOOKUP($A749,#REF!,34,FALSE)</f>
        <v>#REF!</v>
      </c>
      <c r="BG749" s="148" t="e">
        <f>VLOOKUP($A749,#REF!,22,FALSE)</f>
        <v>#REF!</v>
      </c>
      <c r="BH749" s="149"/>
    </row>
    <row r="750" s="5" customFormat="1" ht="12.95" customHeight="1" spans="1:60">
      <c r="A750" s="10" t="s">
        <v>1770</v>
      </c>
      <c r="B750" s="38" t="e">
        <f>VLOOKUP($A750,#REF!,34,FALSE)</f>
        <v>#REF!</v>
      </c>
      <c r="C750" s="39" t="str">
        <f t="shared" si="187"/>
        <v>unused_DDR_XM1_B7A_CA0</v>
      </c>
      <c r="D750" s="40" t="e">
        <f>IF(LEN(VLOOKUP($A750,#REF!,8,FALSE)),LEFT(VLOOKUP($A750,#REF!,8,FALSE),LEN(VLOOKUP($A750,#REF!,8,FALSE))-2),"")</f>
        <v>#REF!</v>
      </c>
      <c r="E750" s="41" t="e">
        <f>IF(LEN(VLOOKUP($A750,#REF!,4,FALSE)),IF(INDEX(#REF!,MATCH($A750,#REF!,0),1),LEFT(VLOOKUP($A750,#REF!,4,FALSE),LEN(VLOOKUP($A750,#REF!,4,FALSE))-2),CONCATENATE(LEFT(VLOOKUP($A750,#REF!,4,FALSE),LEN(VLOOKUP($A750,#REF!,4,FALSE))-2),"*")),"")</f>
        <v>#REF!</v>
      </c>
      <c r="F750" s="42" t="e">
        <f>IF(LEN(VLOOKUP($A750,#REF!,5,FALSE)),IF(INDEX(#REF!,MATCH($A750,#REF!,0),2),LEFT(VLOOKUP($A750,#REF!,5,FALSE),LEN(VLOOKUP($A750,#REF!,5,FALSE))-2),CONCATENATE(LEFT(VLOOKUP($A750,#REF!,5,FALSE),LEN(VLOOKUP($A750,#REF!,5,FALSE))-2),"*")),"")</f>
        <v>#REF!</v>
      </c>
      <c r="G750" s="42" t="e">
        <f>IF(LEN(VLOOKUP($A750,#REF!,6,FALSE)),IF(INDEX(#REF!,MATCH($A750,#REF!,0),3),LEFT(VLOOKUP($A750,#REF!,6,FALSE),LEN(VLOOKUP($A750,#REF!,6,FALSE))-2),CONCATENATE(LEFT(VLOOKUP($A750,#REF!,6,FALSE),LEN(VLOOKUP($A750,#REF!,6,FALSE))-2),"*")),"")</f>
        <v>#REF!</v>
      </c>
      <c r="H750" s="43" t="e">
        <f>IF(LEN(VLOOKUP($A750,#REF!,7,FALSE)),IF(INDEX(#REF!,MATCH($A750,#REF!,0),4),LEFT(VLOOKUP($A750,#REF!,7,FALSE),LEN(VLOOKUP($A750,#REF!,7,FALSE))-2),CONCATENATE(LEFT(VLOOKUP($A750,#REF!,7,FALSE),LEN(VLOOKUP($A750,#REF!,7,FALSE))-2),"*")),"")</f>
        <v>#REF!</v>
      </c>
      <c r="I750" s="54" t="e">
        <f>IF(LEN(VLOOKUP($A750,#REF!,8,FALSE)),UPPER(RIGHT(VLOOKUP($A750,#REF!,8,FALSE),1)),"")</f>
        <v>#REF!</v>
      </c>
      <c r="J750" s="42" t="e">
        <f>IF(LEN(VLOOKUP($A750,#REF!,4,FALSE)),UPPER(RIGHT(VLOOKUP($A750,#REF!,4,FALSE),1)),"")</f>
        <v>#REF!</v>
      </c>
      <c r="K750" s="42" t="e">
        <f>IF(LEN(VLOOKUP($A750,#REF!,5,FALSE)),UPPER(RIGHT(VLOOKUP($A750,#REF!,5,FALSE),1)),"")</f>
        <v>#REF!</v>
      </c>
      <c r="L750" s="42" t="e">
        <f>IF(LEN(VLOOKUP($A750,#REF!,6,FALSE)),UPPER(RIGHT(VLOOKUP($A750,#REF!,6,FALSE),1)),"")</f>
        <v>#REF!</v>
      </c>
      <c r="M750" s="43" t="e">
        <f>IF(LEN(VLOOKUP($A750,#REF!,7,FALSE)),UPPER(RIGHT(VLOOKUP($A750,#REF!,7,FALSE),1)),"")</f>
        <v>#REF!</v>
      </c>
      <c r="N750" s="206"/>
      <c r="O750" s="206"/>
      <c r="P750" s="206"/>
      <c r="Q750" s="206"/>
      <c r="R750" s="206"/>
      <c r="S750" s="63" t="e">
        <f>HLOOKUP("Device Tree Pin Name",#REF!,MATCH($A750,#REF!,0),FALSE)</f>
        <v>#REF!</v>
      </c>
      <c r="T750" s="47" t="e">
        <f>HLOOKUP("power rail",#REF!,MATCH($A750,#REF!,0),FALSE)</f>
        <v>#REF!</v>
      </c>
      <c r="U750" s="62" t="e">
        <f>HLOOKUP("Wake Capable",#REF!,MATCH($A750,#REF!,0),FALSE)</f>
        <v>#REF!</v>
      </c>
      <c r="V750" s="62" t="e">
        <f>HLOOKUP("Strap",#REF!,MATCH($A750,#REF!,0),FALSE)</f>
        <v>#REF!</v>
      </c>
      <c r="W750" s="62"/>
      <c r="X750" s="62"/>
      <c r="Y750" s="62"/>
      <c r="Z750" s="47"/>
      <c r="AA750" s="47" t="e">
        <f>HLOOKUP("Pad type",#REF!,MATCH($A750,#REF!,0),FALSE)</f>
        <v>#REF!</v>
      </c>
      <c r="AB750" s="63"/>
      <c r="AC750" s="63" t="e">
        <f>HLOOKUP("POR Pin State",#REF!,MATCH($A750,#REF!,0),FALSE)</f>
        <v>#REF!</v>
      </c>
      <c r="AD750" s="207"/>
      <c r="AE750" s="208"/>
      <c r="AF750" s="208"/>
      <c r="AG750" s="208"/>
      <c r="AH750" s="209"/>
      <c r="AI750" s="209"/>
      <c r="AJ750" s="210"/>
      <c r="AK750" s="210"/>
      <c r="AL750" s="210"/>
      <c r="AM750" s="210"/>
      <c r="AN750" s="210"/>
      <c r="AO750" s="210"/>
      <c r="AP750" s="210"/>
      <c r="AQ750" s="215" t="s">
        <v>1771</v>
      </c>
      <c r="AR750" s="105"/>
      <c r="AS750" s="105"/>
      <c r="AT750" s="105"/>
      <c r="AU750" s="105"/>
      <c r="AV750" s="105"/>
      <c r="AW750" s="105"/>
      <c r="AX750" s="105"/>
      <c r="AY750" s="105"/>
      <c r="AZ750" s="105"/>
      <c r="BA750" s="105"/>
      <c r="BB750" s="218"/>
      <c r="BC750" s="105"/>
      <c r="BD750" s="250"/>
      <c r="BE750" s="252" t="s">
        <v>1772</v>
      </c>
      <c r="BF750" s="147" t="e">
        <f>VLOOKUP($A750,#REF!,34,FALSE)</f>
        <v>#REF!</v>
      </c>
      <c r="BG750" s="148" t="e">
        <f>VLOOKUP($A750,#REF!,22,FALSE)</f>
        <v>#REF!</v>
      </c>
      <c r="BH750" s="149"/>
    </row>
    <row r="751" s="5" customFormat="1" ht="12.95" customHeight="1" spans="1:60">
      <c r="A751" s="48" t="s">
        <v>1773</v>
      </c>
      <c r="B751" s="38" t="e">
        <f>VLOOKUP($A751,#REF!,34,FALSE)</f>
        <v>#REF!</v>
      </c>
      <c r="C751" s="39" t="str">
        <f t="shared" si="187"/>
        <v>unused_DDR_XM1_B7A_CA1</v>
      </c>
      <c r="D751" s="40" t="e">
        <f>IF(LEN(VLOOKUP($A751,#REF!,8,FALSE)),LEFT(VLOOKUP($A751,#REF!,8,FALSE),LEN(VLOOKUP($A751,#REF!,8,FALSE))-2),"")</f>
        <v>#REF!</v>
      </c>
      <c r="E751" s="41" t="e">
        <f>IF(LEN(VLOOKUP($A751,#REF!,4,FALSE)),IF(INDEX(#REF!,MATCH($A751,#REF!,0),1),LEFT(VLOOKUP($A751,#REF!,4,FALSE),LEN(VLOOKUP($A751,#REF!,4,FALSE))-2),CONCATENATE(LEFT(VLOOKUP($A751,#REF!,4,FALSE),LEN(VLOOKUP($A751,#REF!,4,FALSE))-2),"*")),"")</f>
        <v>#REF!</v>
      </c>
      <c r="F751" s="42" t="e">
        <f>IF(LEN(VLOOKUP($A751,#REF!,5,FALSE)),IF(INDEX(#REF!,MATCH($A751,#REF!,0),2),LEFT(VLOOKUP($A751,#REF!,5,FALSE),LEN(VLOOKUP($A751,#REF!,5,FALSE))-2),CONCATENATE(LEFT(VLOOKUP($A751,#REF!,5,FALSE),LEN(VLOOKUP($A751,#REF!,5,FALSE))-2),"*")),"")</f>
        <v>#REF!</v>
      </c>
      <c r="G751" s="42" t="e">
        <f>IF(LEN(VLOOKUP($A751,#REF!,6,FALSE)),IF(INDEX(#REF!,MATCH($A751,#REF!,0),3),LEFT(VLOOKUP($A751,#REF!,6,FALSE),LEN(VLOOKUP($A751,#REF!,6,FALSE))-2),CONCATENATE(LEFT(VLOOKUP($A751,#REF!,6,FALSE),LEN(VLOOKUP($A751,#REF!,6,FALSE))-2),"*")),"")</f>
        <v>#REF!</v>
      </c>
      <c r="H751" s="43" t="e">
        <f>IF(LEN(VLOOKUP($A751,#REF!,7,FALSE)),IF(INDEX(#REF!,MATCH($A751,#REF!,0),4),LEFT(VLOOKUP($A751,#REF!,7,FALSE),LEN(VLOOKUP($A751,#REF!,7,FALSE))-2),CONCATENATE(LEFT(VLOOKUP($A751,#REF!,7,FALSE),LEN(VLOOKUP($A751,#REF!,7,FALSE))-2),"*")),"")</f>
        <v>#REF!</v>
      </c>
      <c r="I751" s="54" t="e">
        <f>IF(LEN(VLOOKUP($A751,#REF!,8,FALSE)),UPPER(RIGHT(VLOOKUP($A751,#REF!,8,FALSE),1)),"")</f>
        <v>#REF!</v>
      </c>
      <c r="J751" s="42" t="e">
        <f>IF(LEN(VLOOKUP($A751,#REF!,4,FALSE)),UPPER(RIGHT(VLOOKUP($A751,#REF!,4,FALSE),1)),"")</f>
        <v>#REF!</v>
      </c>
      <c r="K751" s="42" t="e">
        <f>IF(LEN(VLOOKUP($A751,#REF!,5,FALSE)),UPPER(RIGHT(VLOOKUP($A751,#REF!,5,FALSE),1)),"")</f>
        <v>#REF!</v>
      </c>
      <c r="L751" s="42" t="e">
        <f>IF(LEN(VLOOKUP($A751,#REF!,6,FALSE)),UPPER(RIGHT(VLOOKUP($A751,#REF!,6,FALSE),1)),"")</f>
        <v>#REF!</v>
      </c>
      <c r="M751" s="43" t="e">
        <f>IF(LEN(VLOOKUP($A751,#REF!,7,FALSE)),UPPER(RIGHT(VLOOKUP($A751,#REF!,7,FALSE),1)),"")</f>
        <v>#REF!</v>
      </c>
      <c r="N751" s="206"/>
      <c r="O751" s="206"/>
      <c r="P751" s="206"/>
      <c r="Q751" s="206"/>
      <c r="R751" s="206"/>
      <c r="S751" s="63" t="e">
        <f>HLOOKUP("Device Tree Pin Name",#REF!,MATCH($A751,#REF!,0),FALSE)</f>
        <v>#REF!</v>
      </c>
      <c r="T751" s="47" t="e">
        <f>HLOOKUP("power rail",#REF!,MATCH($A751,#REF!,0),FALSE)</f>
        <v>#REF!</v>
      </c>
      <c r="U751" s="62" t="e">
        <f>HLOOKUP("Wake Capable",#REF!,MATCH($A751,#REF!,0),FALSE)</f>
        <v>#REF!</v>
      </c>
      <c r="V751" s="62" t="e">
        <f>HLOOKUP("Strap",#REF!,MATCH($A751,#REF!,0),FALSE)</f>
        <v>#REF!</v>
      </c>
      <c r="W751" s="62"/>
      <c r="X751" s="62"/>
      <c r="Y751" s="62"/>
      <c r="Z751" s="47"/>
      <c r="AA751" s="47" t="e">
        <f>HLOOKUP("Pad type",#REF!,MATCH($A751,#REF!,0),FALSE)</f>
        <v>#REF!</v>
      </c>
      <c r="AB751" s="63"/>
      <c r="AC751" s="63" t="e">
        <f>HLOOKUP("POR Pin State",#REF!,MATCH($A751,#REF!,0),FALSE)</f>
        <v>#REF!</v>
      </c>
      <c r="AD751" s="207"/>
      <c r="AE751" s="208"/>
      <c r="AF751" s="208"/>
      <c r="AG751" s="208"/>
      <c r="AH751" s="209"/>
      <c r="AI751" s="209"/>
      <c r="AJ751" s="210"/>
      <c r="AK751" s="210"/>
      <c r="AL751" s="210"/>
      <c r="AM751" s="210"/>
      <c r="AN751" s="210"/>
      <c r="AO751" s="210"/>
      <c r="AP751" s="210"/>
      <c r="AQ751" s="215" t="s">
        <v>1774</v>
      </c>
      <c r="AR751" s="105"/>
      <c r="AS751" s="105"/>
      <c r="AT751" s="105"/>
      <c r="AU751" s="105"/>
      <c r="AV751" s="105"/>
      <c r="AW751" s="105"/>
      <c r="AX751" s="105"/>
      <c r="AY751" s="105"/>
      <c r="AZ751" s="105"/>
      <c r="BA751" s="105"/>
      <c r="BB751" s="218"/>
      <c r="BC751" s="105"/>
      <c r="BD751" s="250"/>
      <c r="BE751" s="252" t="s">
        <v>1775</v>
      </c>
      <c r="BF751" s="147" t="e">
        <f>VLOOKUP($A751,#REF!,34,FALSE)</f>
        <v>#REF!</v>
      </c>
      <c r="BG751" s="148" t="e">
        <f>VLOOKUP($A751,#REF!,22,FALSE)</f>
        <v>#REF!</v>
      </c>
      <c r="BH751" s="149"/>
    </row>
    <row r="752" s="5" customFormat="1" ht="12.95" customHeight="1" spans="1:60">
      <c r="A752" s="48" t="s">
        <v>1776</v>
      </c>
      <c r="B752" s="38" t="e">
        <f>VLOOKUP($A752,#REF!,34,FALSE)</f>
        <v>#REF!</v>
      </c>
      <c r="C752" s="39" t="str">
        <f t="shared" si="187"/>
        <v>unused_DDR_XM1_B7A_CA2</v>
      </c>
      <c r="D752" s="40" t="e">
        <f>IF(LEN(VLOOKUP($A752,#REF!,8,FALSE)),LEFT(VLOOKUP($A752,#REF!,8,FALSE),LEN(VLOOKUP($A752,#REF!,8,FALSE))-2),"")</f>
        <v>#REF!</v>
      </c>
      <c r="E752" s="41" t="e">
        <f>IF(LEN(VLOOKUP($A752,#REF!,4,FALSE)),IF(INDEX(#REF!,MATCH($A752,#REF!,0),1),LEFT(VLOOKUP($A752,#REF!,4,FALSE),LEN(VLOOKUP($A752,#REF!,4,FALSE))-2),CONCATENATE(LEFT(VLOOKUP($A752,#REF!,4,FALSE),LEN(VLOOKUP($A752,#REF!,4,FALSE))-2),"*")),"")</f>
        <v>#REF!</v>
      </c>
      <c r="F752" s="42" t="e">
        <f>IF(LEN(VLOOKUP($A752,#REF!,5,FALSE)),IF(INDEX(#REF!,MATCH($A752,#REF!,0),2),LEFT(VLOOKUP($A752,#REF!,5,FALSE),LEN(VLOOKUP($A752,#REF!,5,FALSE))-2),CONCATENATE(LEFT(VLOOKUP($A752,#REF!,5,FALSE),LEN(VLOOKUP($A752,#REF!,5,FALSE))-2),"*")),"")</f>
        <v>#REF!</v>
      </c>
      <c r="G752" s="42" t="e">
        <f>IF(LEN(VLOOKUP($A752,#REF!,6,FALSE)),IF(INDEX(#REF!,MATCH($A752,#REF!,0),3),LEFT(VLOOKUP($A752,#REF!,6,FALSE),LEN(VLOOKUP($A752,#REF!,6,FALSE))-2),CONCATENATE(LEFT(VLOOKUP($A752,#REF!,6,FALSE),LEN(VLOOKUP($A752,#REF!,6,FALSE))-2),"*")),"")</f>
        <v>#REF!</v>
      </c>
      <c r="H752" s="43" t="e">
        <f>IF(LEN(VLOOKUP($A752,#REF!,7,FALSE)),IF(INDEX(#REF!,MATCH($A752,#REF!,0),4),LEFT(VLOOKUP($A752,#REF!,7,FALSE),LEN(VLOOKUP($A752,#REF!,7,FALSE))-2),CONCATENATE(LEFT(VLOOKUP($A752,#REF!,7,FALSE),LEN(VLOOKUP($A752,#REF!,7,FALSE))-2),"*")),"")</f>
        <v>#REF!</v>
      </c>
      <c r="I752" s="54" t="e">
        <f>IF(LEN(VLOOKUP($A752,#REF!,8,FALSE)),UPPER(RIGHT(VLOOKUP($A752,#REF!,8,FALSE),1)),"")</f>
        <v>#REF!</v>
      </c>
      <c r="J752" s="42" t="e">
        <f>IF(LEN(VLOOKUP($A752,#REF!,4,FALSE)),UPPER(RIGHT(VLOOKUP($A752,#REF!,4,FALSE),1)),"")</f>
        <v>#REF!</v>
      </c>
      <c r="K752" s="42" t="e">
        <f>IF(LEN(VLOOKUP($A752,#REF!,5,FALSE)),UPPER(RIGHT(VLOOKUP($A752,#REF!,5,FALSE),1)),"")</f>
        <v>#REF!</v>
      </c>
      <c r="L752" s="42" t="e">
        <f>IF(LEN(VLOOKUP($A752,#REF!,6,FALSE)),UPPER(RIGHT(VLOOKUP($A752,#REF!,6,FALSE),1)),"")</f>
        <v>#REF!</v>
      </c>
      <c r="M752" s="43" t="e">
        <f>IF(LEN(VLOOKUP($A752,#REF!,7,FALSE)),UPPER(RIGHT(VLOOKUP($A752,#REF!,7,FALSE),1)),"")</f>
        <v>#REF!</v>
      </c>
      <c r="N752" s="206"/>
      <c r="O752" s="206"/>
      <c r="P752" s="206"/>
      <c r="Q752" s="206"/>
      <c r="R752" s="206"/>
      <c r="S752" s="63" t="e">
        <f>HLOOKUP("Device Tree Pin Name",#REF!,MATCH($A752,#REF!,0),FALSE)</f>
        <v>#REF!</v>
      </c>
      <c r="T752" s="47" t="e">
        <f>HLOOKUP("power rail",#REF!,MATCH($A752,#REF!,0),FALSE)</f>
        <v>#REF!</v>
      </c>
      <c r="U752" s="62" t="e">
        <f>HLOOKUP("Wake Capable",#REF!,MATCH($A752,#REF!,0),FALSE)</f>
        <v>#REF!</v>
      </c>
      <c r="V752" s="62" t="e">
        <f>HLOOKUP("Strap",#REF!,MATCH($A752,#REF!,0),FALSE)</f>
        <v>#REF!</v>
      </c>
      <c r="W752" s="62"/>
      <c r="X752" s="62"/>
      <c r="Y752" s="62"/>
      <c r="Z752" s="47"/>
      <c r="AA752" s="47" t="e">
        <f>HLOOKUP("Pad type",#REF!,MATCH($A752,#REF!,0),FALSE)</f>
        <v>#REF!</v>
      </c>
      <c r="AB752" s="63"/>
      <c r="AC752" s="63" t="e">
        <f>HLOOKUP("POR Pin State",#REF!,MATCH($A752,#REF!,0),FALSE)</f>
        <v>#REF!</v>
      </c>
      <c r="AD752" s="207"/>
      <c r="AE752" s="208"/>
      <c r="AF752" s="208"/>
      <c r="AG752" s="208"/>
      <c r="AH752" s="209"/>
      <c r="AI752" s="209"/>
      <c r="AJ752" s="210"/>
      <c r="AK752" s="210"/>
      <c r="AL752" s="210"/>
      <c r="AM752" s="210"/>
      <c r="AN752" s="210"/>
      <c r="AO752" s="210"/>
      <c r="AP752" s="210"/>
      <c r="AQ752" s="215" t="s">
        <v>1777</v>
      </c>
      <c r="AR752" s="105"/>
      <c r="AS752" s="105"/>
      <c r="AT752" s="105"/>
      <c r="AU752" s="105"/>
      <c r="AV752" s="105"/>
      <c r="AW752" s="105"/>
      <c r="AX752" s="105"/>
      <c r="AY752" s="105"/>
      <c r="AZ752" s="105"/>
      <c r="BA752" s="105"/>
      <c r="BB752" s="218"/>
      <c r="BC752" s="105"/>
      <c r="BD752" s="250"/>
      <c r="BE752" s="252" t="s">
        <v>1778</v>
      </c>
      <c r="BF752" s="147" t="e">
        <f>VLOOKUP($A752,#REF!,34,FALSE)</f>
        <v>#REF!</v>
      </c>
      <c r="BG752" s="148" t="e">
        <f>VLOOKUP($A752,#REF!,22,FALSE)</f>
        <v>#REF!</v>
      </c>
      <c r="BH752" s="149"/>
    </row>
    <row r="753" s="5" customFormat="1" ht="12.95" customHeight="1" spans="1:60">
      <c r="A753" s="48" t="s">
        <v>1779</v>
      </c>
      <c r="B753" s="38" t="e">
        <f>VLOOKUP($A753,#REF!,34,FALSE)</f>
        <v>#REF!</v>
      </c>
      <c r="C753" s="39" t="str">
        <f t="shared" si="187"/>
        <v>unused_DDR_XM1_B7A_CA3</v>
      </c>
      <c r="D753" s="40" t="e">
        <f>IF(LEN(VLOOKUP($A753,#REF!,8,FALSE)),LEFT(VLOOKUP($A753,#REF!,8,FALSE),LEN(VLOOKUP($A753,#REF!,8,FALSE))-2),"")</f>
        <v>#REF!</v>
      </c>
      <c r="E753" s="41" t="e">
        <f>IF(LEN(VLOOKUP($A753,#REF!,4,FALSE)),IF(INDEX(#REF!,MATCH($A753,#REF!,0),1),LEFT(VLOOKUP($A753,#REF!,4,FALSE),LEN(VLOOKUP($A753,#REF!,4,FALSE))-2),CONCATENATE(LEFT(VLOOKUP($A753,#REF!,4,FALSE),LEN(VLOOKUP($A753,#REF!,4,FALSE))-2),"*")),"")</f>
        <v>#REF!</v>
      </c>
      <c r="F753" s="42" t="e">
        <f>IF(LEN(VLOOKUP($A753,#REF!,5,FALSE)),IF(INDEX(#REF!,MATCH($A753,#REF!,0),2),LEFT(VLOOKUP($A753,#REF!,5,FALSE),LEN(VLOOKUP($A753,#REF!,5,FALSE))-2),CONCATENATE(LEFT(VLOOKUP($A753,#REF!,5,FALSE),LEN(VLOOKUP($A753,#REF!,5,FALSE))-2),"*")),"")</f>
        <v>#REF!</v>
      </c>
      <c r="G753" s="42" t="e">
        <f>IF(LEN(VLOOKUP($A753,#REF!,6,FALSE)),IF(INDEX(#REF!,MATCH($A753,#REF!,0),3),LEFT(VLOOKUP($A753,#REF!,6,FALSE),LEN(VLOOKUP($A753,#REF!,6,FALSE))-2),CONCATENATE(LEFT(VLOOKUP($A753,#REF!,6,FALSE),LEN(VLOOKUP($A753,#REF!,6,FALSE))-2),"*")),"")</f>
        <v>#REF!</v>
      </c>
      <c r="H753" s="43" t="e">
        <f>IF(LEN(VLOOKUP($A753,#REF!,7,FALSE)),IF(INDEX(#REF!,MATCH($A753,#REF!,0),4),LEFT(VLOOKUP($A753,#REF!,7,FALSE),LEN(VLOOKUP($A753,#REF!,7,FALSE))-2),CONCATENATE(LEFT(VLOOKUP($A753,#REF!,7,FALSE),LEN(VLOOKUP($A753,#REF!,7,FALSE))-2),"*")),"")</f>
        <v>#REF!</v>
      </c>
      <c r="I753" s="54" t="e">
        <f>IF(LEN(VLOOKUP($A753,#REF!,8,FALSE)),UPPER(RIGHT(VLOOKUP($A753,#REF!,8,FALSE),1)),"")</f>
        <v>#REF!</v>
      </c>
      <c r="J753" s="42" t="e">
        <f>IF(LEN(VLOOKUP($A753,#REF!,4,FALSE)),UPPER(RIGHT(VLOOKUP($A753,#REF!,4,FALSE),1)),"")</f>
        <v>#REF!</v>
      </c>
      <c r="K753" s="42" t="e">
        <f>IF(LEN(VLOOKUP($A753,#REF!,5,FALSE)),UPPER(RIGHT(VLOOKUP($A753,#REF!,5,FALSE),1)),"")</f>
        <v>#REF!</v>
      </c>
      <c r="L753" s="42" t="e">
        <f>IF(LEN(VLOOKUP($A753,#REF!,6,FALSE)),UPPER(RIGHT(VLOOKUP($A753,#REF!,6,FALSE),1)),"")</f>
        <v>#REF!</v>
      </c>
      <c r="M753" s="43" t="e">
        <f>IF(LEN(VLOOKUP($A753,#REF!,7,FALSE)),UPPER(RIGHT(VLOOKUP($A753,#REF!,7,FALSE),1)),"")</f>
        <v>#REF!</v>
      </c>
      <c r="N753" s="206"/>
      <c r="O753" s="206"/>
      <c r="P753" s="206"/>
      <c r="Q753" s="206"/>
      <c r="R753" s="206"/>
      <c r="S753" s="63" t="e">
        <f>HLOOKUP("Device Tree Pin Name",#REF!,MATCH($A753,#REF!,0),FALSE)</f>
        <v>#REF!</v>
      </c>
      <c r="T753" s="47" t="e">
        <f>HLOOKUP("power rail",#REF!,MATCH($A753,#REF!,0),FALSE)</f>
        <v>#REF!</v>
      </c>
      <c r="U753" s="62" t="e">
        <f>HLOOKUP("Wake Capable",#REF!,MATCH($A753,#REF!,0),FALSE)</f>
        <v>#REF!</v>
      </c>
      <c r="V753" s="62" t="e">
        <f>HLOOKUP("Strap",#REF!,MATCH($A753,#REF!,0),FALSE)</f>
        <v>#REF!</v>
      </c>
      <c r="W753" s="62"/>
      <c r="X753" s="62"/>
      <c r="Y753" s="62"/>
      <c r="Z753" s="47"/>
      <c r="AA753" s="47" t="e">
        <f>HLOOKUP("Pad type",#REF!,MATCH($A753,#REF!,0),FALSE)</f>
        <v>#REF!</v>
      </c>
      <c r="AB753" s="63"/>
      <c r="AC753" s="63" t="e">
        <f>HLOOKUP("POR Pin State",#REF!,MATCH($A753,#REF!,0),FALSE)</f>
        <v>#REF!</v>
      </c>
      <c r="AD753" s="207"/>
      <c r="AE753" s="208"/>
      <c r="AF753" s="208"/>
      <c r="AG753" s="208"/>
      <c r="AH753" s="209"/>
      <c r="AI753" s="209"/>
      <c r="AJ753" s="210"/>
      <c r="AK753" s="210"/>
      <c r="AL753" s="210"/>
      <c r="AM753" s="210"/>
      <c r="AN753" s="210"/>
      <c r="AO753" s="210"/>
      <c r="AP753" s="210"/>
      <c r="AQ753" s="215" t="s">
        <v>1780</v>
      </c>
      <c r="AR753" s="105"/>
      <c r="AS753" s="105"/>
      <c r="AT753" s="105"/>
      <c r="AU753" s="105"/>
      <c r="AV753" s="105"/>
      <c r="AW753" s="105"/>
      <c r="AX753" s="105"/>
      <c r="AY753" s="105"/>
      <c r="AZ753" s="105"/>
      <c r="BA753" s="105"/>
      <c r="BB753" s="218"/>
      <c r="BC753" s="105"/>
      <c r="BD753" s="250"/>
      <c r="BE753" s="252" t="s">
        <v>1781</v>
      </c>
      <c r="BF753" s="147" t="e">
        <f>VLOOKUP($A753,#REF!,34,FALSE)</f>
        <v>#REF!</v>
      </c>
      <c r="BG753" s="148" t="e">
        <f>VLOOKUP($A753,#REF!,22,FALSE)</f>
        <v>#REF!</v>
      </c>
      <c r="BH753" s="149"/>
    </row>
    <row r="754" s="5" customFormat="1" ht="12.95" customHeight="1" spans="1:60">
      <c r="A754" s="48" t="s">
        <v>1782</v>
      </c>
      <c r="B754" s="38" t="e">
        <f>VLOOKUP($A754,#REF!,34,FALSE)</f>
        <v>#REF!</v>
      </c>
      <c r="C754" s="39" t="str">
        <f t="shared" si="187"/>
        <v>unused_DDR_XM1_B7A_CA4</v>
      </c>
      <c r="D754" s="40" t="e">
        <f>IF(LEN(VLOOKUP($A754,#REF!,8,FALSE)),LEFT(VLOOKUP($A754,#REF!,8,FALSE),LEN(VLOOKUP($A754,#REF!,8,FALSE))-2),"")</f>
        <v>#REF!</v>
      </c>
      <c r="E754" s="41" t="e">
        <f>IF(LEN(VLOOKUP($A754,#REF!,4,FALSE)),IF(INDEX(#REF!,MATCH($A754,#REF!,0),1),LEFT(VLOOKUP($A754,#REF!,4,FALSE),LEN(VLOOKUP($A754,#REF!,4,FALSE))-2),CONCATENATE(LEFT(VLOOKUP($A754,#REF!,4,FALSE),LEN(VLOOKUP($A754,#REF!,4,FALSE))-2),"*")),"")</f>
        <v>#REF!</v>
      </c>
      <c r="F754" s="42" t="e">
        <f>IF(LEN(VLOOKUP($A754,#REF!,5,FALSE)),IF(INDEX(#REF!,MATCH($A754,#REF!,0),2),LEFT(VLOOKUP($A754,#REF!,5,FALSE),LEN(VLOOKUP($A754,#REF!,5,FALSE))-2),CONCATENATE(LEFT(VLOOKUP($A754,#REF!,5,FALSE),LEN(VLOOKUP($A754,#REF!,5,FALSE))-2),"*")),"")</f>
        <v>#REF!</v>
      </c>
      <c r="G754" s="42" t="e">
        <f>IF(LEN(VLOOKUP($A754,#REF!,6,FALSE)),IF(INDEX(#REF!,MATCH($A754,#REF!,0),3),LEFT(VLOOKUP($A754,#REF!,6,FALSE),LEN(VLOOKUP($A754,#REF!,6,FALSE))-2),CONCATENATE(LEFT(VLOOKUP($A754,#REF!,6,FALSE),LEN(VLOOKUP($A754,#REF!,6,FALSE))-2),"*")),"")</f>
        <v>#REF!</v>
      </c>
      <c r="H754" s="43" t="e">
        <f>IF(LEN(VLOOKUP($A754,#REF!,7,FALSE)),IF(INDEX(#REF!,MATCH($A754,#REF!,0),4),LEFT(VLOOKUP($A754,#REF!,7,FALSE),LEN(VLOOKUP($A754,#REF!,7,FALSE))-2),CONCATENATE(LEFT(VLOOKUP($A754,#REF!,7,FALSE),LEN(VLOOKUP($A754,#REF!,7,FALSE))-2),"*")),"")</f>
        <v>#REF!</v>
      </c>
      <c r="I754" s="54" t="e">
        <f>IF(LEN(VLOOKUP($A754,#REF!,8,FALSE)),UPPER(RIGHT(VLOOKUP($A754,#REF!,8,FALSE),1)),"")</f>
        <v>#REF!</v>
      </c>
      <c r="J754" s="42" t="e">
        <f>IF(LEN(VLOOKUP($A754,#REF!,4,FALSE)),UPPER(RIGHT(VLOOKUP($A754,#REF!,4,FALSE),1)),"")</f>
        <v>#REF!</v>
      </c>
      <c r="K754" s="42" t="e">
        <f>IF(LEN(VLOOKUP($A754,#REF!,5,FALSE)),UPPER(RIGHT(VLOOKUP($A754,#REF!,5,FALSE),1)),"")</f>
        <v>#REF!</v>
      </c>
      <c r="L754" s="42" t="e">
        <f>IF(LEN(VLOOKUP($A754,#REF!,6,FALSE)),UPPER(RIGHT(VLOOKUP($A754,#REF!,6,FALSE),1)),"")</f>
        <v>#REF!</v>
      </c>
      <c r="M754" s="43" t="e">
        <f>IF(LEN(VLOOKUP($A754,#REF!,7,FALSE)),UPPER(RIGHT(VLOOKUP($A754,#REF!,7,FALSE),1)),"")</f>
        <v>#REF!</v>
      </c>
      <c r="N754" s="206"/>
      <c r="O754" s="206"/>
      <c r="P754" s="206"/>
      <c r="Q754" s="206"/>
      <c r="R754" s="206"/>
      <c r="S754" s="63" t="e">
        <f>HLOOKUP("Device Tree Pin Name",#REF!,MATCH($A754,#REF!,0),FALSE)</f>
        <v>#REF!</v>
      </c>
      <c r="T754" s="47" t="e">
        <f>HLOOKUP("power rail",#REF!,MATCH($A754,#REF!,0),FALSE)</f>
        <v>#REF!</v>
      </c>
      <c r="U754" s="62" t="e">
        <f>HLOOKUP("Wake Capable",#REF!,MATCH($A754,#REF!,0),FALSE)</f>
        <v>#REF!</v>
      </c>
      <c r="V754" s="62" t="e">
        <f>HLOOKUP("Strap",#REF!,MATCH($A754,#REF!,0),FALSE)</f>
        <v>#REF!</v>
      </c>
      <c r="W754" s="62"/>
      <c r="X754" s="62"/>
      <c r="Y754" s="62"/>
      <c r="Z754" s="47"/>
      <c r="AA754" s="47" t="e">
        <f>HLOOKUP("Pad type",#REF!,MATCH($A754,#REF!,0),FALSE)</f>
        <v>#REF!</v>
      </c>
      <c r="AB754" s="63"/>
      <c r="AC754" s="63" t="e">
        <f>HLOOKUP("POR Pin State",#REF!,MATCH($A754,#REF!,0),FALSE)</f>
        <v>#REF!</v>
      </c>
      <c r="AD754" s="207"/>
      <c r="AE754" s="208"/>
      <c r="AF754" s="208"/>
      <c r="AG754" s="208"/>
      <c r="AH754" s="209"/>
      <c r="AI754" s="209"/>
      <c r="AJ754" s="210"/>
      <c r="AK754" s="210"/>
      <c r="AL754" s="210"/>
      <c r="AM754" s="210"/>
      <c r="AN754" s="210"/>
      <c r="AO754" s="210"/>
      <c r="AP754" s="210"/>
      <c r="AQ754" s="215" t="s">
        <v>1783</v>
      </c>
      <c r="AR754" s="105"/>
      <c r="AS754" s="105"/>
      <c r="AT754" s="105"/>
      <c r="AU754" s="105"/>
      <c r="AV754" s="105"/>
      <c r="AW754" s="105"/>
      <c r="AX754" s="105"/>
      <c r="AY754" s="105"/>
      <c r="AZ754" s="105"/>
      <c r="BA754" s="105"/>
      <c r="BB754" s="218"/>
      <c r="BC754" s="105"/>
      <c r="BD754" s="250"/>
      <c r="BE754" s="252" t="s">
        <v>1784</v>
      </c>
      <c r="BF754" s="147" t="e">
        <f>VLOOKUP($A754,#REF!,34,FALSE)</f>
        <v>#REF!</v>
      </c>
      <c r="BG754" s="148" t="e">
        <f>VLOOKUP($A754,#REF!,22,FALSE)</f>
        <v>#REF!</v>
      </c>
      <c r="BH754" s="149"/>
    </row>
    <row r="755" s="5" customFormat="1" ht="12.95" customHeight="1" spans="1:60">
      <c r="A755" s="48" t="s">
        <v>1785</v>
      </c>
      <c r="B755" s="38" t="e">
        <f>VLOOKUP($A755,#REF!,34,FALSE)</f>
        <v>#REF!</v>
      </c>
      <c r="C755" s="39" t="str">
        <f t="shared" si="187"/>
        <v>unused_DDR_XM1_B7A_CA5</v>
      </c>
      <c r="D755" s="40" t="e">
        <f>IF(LEN(VLOOKUP($A755,#REF!,8,FALSE)),LEFT(VLOOKUP($A755,#REF!,8,FALSE),LEN(VLOOKUP($A755,#REF!,8,FALSE))-2),"")</f>
        <v>#REF!</v>
      </c>
      <c r="E755" s="41" t="e">
        <f>IF(LEN(VLOOKUP($A755,#REF!,4,FALSE)),IF(INDEX(#REF!,MATCH($A755,#REF!,0),1),LEFT(VLOOKUP($A755,#REF!,4,FALSE),LEN(VLOOKUP($A755,#REF!,4,FALSE))-2),CONCATENATE(LEFT(VLOOKUP($A755,#REF!,4,FALSE),LEN(VLOOKUP($A755,#REF!,4,FALSE))-2),"*")),"")</f>
        <v>#REF!</v>
      </c>
      <c r="F755" s="42" t="e">
        <f>IF(LEN(VLOOKUP($A755,#REF!,5,FALSE)),IF(INDEX(#REF!,MATCH($A755,#REF!,0),2),LEFT(VLOOKUP($A755,#REF!,5,FALSE),LEN(VLOOKUP($A755,#REF!,5,FALSE))-2),CONCATENATE(LEFT(VLOOKUP($A755,#REF!,5,FALSE),LEN(VLOOKUP($A755,#REF!,5,FALSE))-2),"*")),"")</f>
        <v>#REF!</v>
      </c>
      <c r="G755" s="42" t="e">
        <f>IF(LEN(VLOOKUP($A755,#REF!,6,FALSE)),IF(INDEX(#REF!,MATCH($A755,#REF!,0),3),LEFT(VLOOKUP($A755,#REF!,6,FALSE),LEN(VLOOKUP($A755,#REF!,6,FALSE))-2),CONCATENATE(LEFT(VLOOKUP($A755,#REF!,6,FALSE),LEN(VLOOKUP($A755,#REF!,6,FALSE))-2),"*")),"")</f>
        <v>#REF!</v>
      </c>
      <c r="H755" s="43" t="e">
        <f>IF(LEN(VLOOKUP($A755,#REF!,7,FALSE)),IF(INDEX(#REF!,MATCH($A755,#REF!,0),4),LEFT(VLOOKUP($A755,#REF!,7,FALSE),LEN(VLOOKUP($A755,#REF!,7,FALSE))-2),CONCATENATE(LEFT(VLOOKUP($A755,#REF!,7,FALSE),LEN(VLOOKUP($A755,#REF!,7,FALSE))-2),"*")),"")</f>
        <v>#REF!</v>
      </c>
      <c r="I755" s="54" t="e">
        <f>IF(LEN(VLOOKUP($A755,#REF!,8,FALSE)),UPPER(RIGHT(VLOOKUP($A755,#REF!,8,FALSE),1)),"")</f>
        <v>#REF!</v>
      </c>
      <c r="J755" s="42" t="e">
        <f>IF(LEN(VLOOKUP($A755,#REF!,4,FALSE)),UPPER(RIGHT(VLOOKUP($A755,#REF!,4,FALSE),1)),"")</f>
        <v>#REF!</v>
      </c>
      <c r="K755" s="42" t="e">
        <f>IF(LEN(VLOOKUP($A755,#REF!,5,FALSE)),UPPER(RIGHT(VLOOKUP($A755,#REF!,5,FALSE),1)),"")</f>
        <v>#REF!</v>
      </c>
      <c r="L755" s="42" t="e">
        <f>IF(LEN(VLOOKUP($A755,#REF!,6,FALSE)),UPPER(RIGHT(VLOOKUP($A755,#REF!,6,FALSE),1)),"")</f>
        <v>#REF!</v>
      </c>
      <c r="M755" s="43" t="e">
        <f>IF(LEN(VLOOKUP($A755,#REF!,7,FALSE)),UPPER(RIGHT(VLOOKUP($A755,#REF!,7,FALSE),1)),"")</f>
        <v>#REF!</v>
      </c>
      <c r="N755" s="206"/>
      <c r="O755" s="206"/>
      <c r="P755" s="206"/>
      <c r="Q755" s="206"/>
      <c r="R755" s="206"/>
      <c r="S755" s="63" t="e">
        <f>HLOOKUP("Device Tree Pin Name",#REF!,MATCH($A755,#REF!,0),FALSE)</f>
        <v>#REF!</v>
      </c>
      <c r="T755" s="47" t="e">
        <f>HLOOKUP("power rail",#REF!,MATCH($A755,#REF!,0),FALSE)</f>
        <v>#REF!</v>
      </c>
      <c r="U755" s="62" t="e">
        <f>HLOOKUP("Wake Capable",#REF!,MATCH($A755,#REF!,0),FALSE)</f>
        <v>#REF!</v>
      </c>
      <c r="V755" s="62" t="e">
        <f>HLOOKUP("Strap",#REF!,MATCH($A755,#REF!,0),FALSE)</f>
        <v>#REF!</v>
      </c>
      <c r="W755" s="62"/>
      <c r="X755" s="62"/>
      <c r="Y755" s="62"/>
      <c r="Z755" s="47"/>
      <c r="AA755" s="47" t="e">
        <f>HLOOKUP("Pad type",#REF!,MATCH($A755,#REF!,0),FALSE)</f>
        <v>#REF!</v>
      </c>
      <c r="AB755" s="63"/>
      <c r="AC755" s="63" t="e">
        <f>HLOOKUP("POR Pin State",#REF!,MATCH($A755,#REF!,0),FALSE)</f>
        <v>#REF!</v>
      </c>
      <c r="AD755" s="207"/>
      <c r="AE755" s="208"/>
      <c r="AF755" s="208"/>
      <c r="AG755" s="208"/>
      <c r="AH755" s="209"/>
      <c r="AI755" s="209"/>
      <c r="AJ755" s="210"/>
      <c r="AK755" s="210"/>
      <c r="AL755" s="210"/>
      <c r="AM755" s="210"/>
      <c r="AN755" s="210"/>
      <c r="AO755" s="210"/>
      <c r="AP755" s="210"/>
      <c r="AQ755" s="215" t="s">
        <v>1786</v>
      </c>
      <c r="AR755" s="105"/>
      <c r="AS755" s="105"/>
      <c r="AT755" s="105"/>
      <c r="AU755" s="105"/>
      <c r="AV755" s="105"/>
      <c r="AW755" s="105"/>
      <c r="AX755" s="105"/>
      <c r="AY755" s="105"/>
      <c r="AZ755" s="105"/>
      <c r="BA755" s="105"/>
      <c r="BB755" s="218"/>
      <c r="BC755" s="105"/>
      <c r="BD755" s="250"/>
      <c r="BE755" s="252" t="s">
        <v>1787</v>
      </c>
      <c r="BF755" s="147" t="e">
        <f>VLOOKUP($A755,#REF!,34,FALSE)</f>
        <v>#REF!</v>
      </c>
      <c r="BG755" s="148" t="e">
        <f>VLOOKUP($A755,#REF!,22,FALSE)</f>
        <v>#REF!</v>
      </c>
      <c r="BH755" s="149"/>
    </row>
    <row r="756" s="5" customFormat="1" ht="12.95" customHeight="1" spans="1:60">
      <c r="A756" s="48" t="s">
        <v>1788</v>
      </c>
      <c r="B756" s="38" t="e">
        <f>VLOOKUP($A756,#REF!,34,FALSE)</f>
        <v>#REF!</v>
      </c>
      <c r="C756" s="39" t="str">
        <f t="shared" si="187"/>
        <v>unused_DDR_XM1_B7A_CA6</v>
      </c>
      <c r="D756" s="40" t="e">
        <f>IF(LEN(VLOOKUP($A756,#REF!,8,FALSE)),LEFT(VLOOKUP($A756,#REF!,8,FALSE),LEN(VLOOKUP($A756,#REF!,8,FALSE))-2),"")</f>
        <v>#REF!</v>
      </c>
      <c r="E756" s="41" t="e">
        <f>IF(LEN(VLOOKUP($A756,#REF!,4,FALSE)),IF(INDEX(#REF!,MATCH($A756,#REF!,0),1),LEFT(VLOOKUP($A756,#REF!,4,FALSE),LEN(VLOOKUP($A756,#REF!,4,FALSE))-2),CONCATENATE(LEFT(VLOOKUP($A756,#REF!,4,FALSE),LEN(VLOOKUP($A756,#REF!,4,FALSE))-2),"*")),"")</f>
        <v>#REF!</v>
      </c>
      <c r="F756" s="42" t="e">
        <f>IF(LEN(VLOOKUP($A756,#REF!,5,FALSE)),IF(INDEX(#REF!,MATCH($A756,#REF!,0),2),LEFT(VLOOKUP($A756,#REF!,5,FALSE),LEN(VLOOKUP($A756,#REF!,5,FALSE))-2),CONCATENATE(LEFT(VLOOKUP($A756,#REF!,5,FALSE),LEN(VLOOKUP($A756,#REF!,5,FALSE))-2),"*")),"")</f>
        <v>#REF!</v>
      </c>
      <c r="G756" s="42" t="e">
        <f>IF(LEN(VLOOKUP($A756,#REF!,6,FALSE)),IF(INDEX(#REF!,MATCH($A756,#REF!,0),3),LEFT(VLOOKUP($A756,#REF!,6,FALSE),LEN(VLOOKUP($A756,#REF!,6,FALSE))-2),CONCATENATE(LEFT(VLOOKUP($A756,#REF!,6,FALSE),LEN(VLOOKUP($A756,#REF!,6,FALSE))-2),"*")),"")</f>
        <v>#REF!</v>
      </c>
      <c r="H756" s="43" t="e">
        <f>IF(LEN(VLOOKUP($A756,#REF!,7,FALSE)),IF(INDEX(#REF!,MATCH($A756,#REF!,0),4),LEFT(VLOOKUP($A756,#REF!,7,FALSE),LEN(VLOOKUP($A756,#REF!,7,FALSE))-2),CONCATENATE(LEFT(VLOOKUP($A756,#REF!,7,FALSE),LEN(VLOOKUP($A756,#REF!,7,FALSE))-2),"*")),"")</f>
        <v>#REF!</v>
      </c>
      <c r="I756" s="54" t="e">
        <f>IF(LEN(VLOOKUP($A756,#REF!,8,FALSE)),UPPER(RIGHT(VLOOKUP($A756,#REF!,8,FALSE),1)),"")</f>
        <v>#REF!</v>
      </c>
      <c r="J756" s="42" t="e">
        <f>IF(LEN(VLOOKUP($A756,#REF!,4,FALSE)),UPPER(RIGHT(VLOOKUP($A756,#REF!,4,FALSE),1)),"")</f>
        <v>#REF!</v>
      </c>
      <c r="K756" s="42" t="e">
        <f>IF(LEN(VLOOKUP($A756,#REF!,5,FALSE)),UPPER(RIGHT(VLOOKUP($A756,#REF!,5,FALSE),1)),"")</f>
        <v>#REF!</v>
      </c>
      <c r="L756" s="42" t="e">
        <f>IF(LEN(VLOOKUP($A756,#REF!,6,FALSE)),UPPER(RIGHT(VLOOKUP($A756,#REF!,6,FALSE),1)),"")</f>
        <v>#REF!</v>
      </c>
      <c r="M756" s="43" t="e">
        <f>IF(LEN(VLOOKUP($A756,#REF!,7,FALSE)),UPPER(RIGHT(VLOOKUP($A756,#REF!,7,FALSE),1)),"")</f>
        <v>#REF!</v>
      </c>
      <c r="N756" s="206"/>
      <c r="O756" s="206"/>
      <c r="P756" s="206"/>
      <c r="Q756" s="206"/>
      <c r="R756" s="206"/>
      <c r="S756" s="63" t="e">
        <f>HLOOKUP("Device Tree Pin Name",#REF!,MATCH($A756,#REF!,0),FALSE)</f>
        <v>#REF!</v>
      </c>
      <c r="T756" s="47" t="e">
        <f>HLOOKUP("power rail",#REF!,MATCH($A756,#REF!,0),FALSE)</f>
        <v>#REF!</v>
      </c>
      <c r="U756" s="62" t="e">
        <f>HLOOKUP("Wake Capable",#REF!,MATCH($A756,#REF!,0),FALSE)</f>
        <v>#REF!</v>
      </c>
      <c r="V756" s="62" t="e">
        <f>HLOOKUP("Strap",#REF!,MATCH($A756,#REF!,0),FALSE)</f>
        <v>#REF!</v>
      </c>
      <c r="W756" s="62"/>
      <c r="X756" s="62"/>
      <c r="Y756" s="62"/>
      <c r="Z756" s="47"/>
      <c r="AA756" s="47" t="e">
        <f>HLOOKUP("Pad type",#REF!,MATCH($A756,#REF!,0),FALSE)</f>
        <v>#REF!</v>
      </c>
      <c r="AB756" s="63"/>
      <c r="AC756" s="63" t="e">
        <f>HLOOKUP("POR Pin State",#REF!,MATCH($A756,#REF!,0),FALSE)</f>
        <v>#REF!</v>
      </c>
      <c r="AD756" s="207"/>
      <c r="AE756" s="208"/>
      <c r="AF756" s="208"/>
      <c r="AG756" s="208"/>
      <c r="AH756" s="209"/>
      <c r="AI756" s="209"/>
      <c r="AJ756" s="210"/>
      <c r="AK756" s="210"/>
      <c r="AL756" s="210"/>
      <c r="AM756" s="210"/>
      <c r="AN756" s="210"/>
      <c r="AO756" s="210"/>
      <c r="AP756" s="210"/>
      <c r="AQ756" s="215" t="s">
        <v>1789</v>
      </c>
      <c r="AR756" s="105"/>
      <c r="AS756" s="105"/>
      <c r="AT756" s="105"/>
      <c r="AU756" s="105"/>
      <c r="AV756" s="105"/>
      <c r="AW756" s="105"/>
      <c r="AX756" s="105"/>
      <c r="AY756" s="105"/>
      <c r="AZ756" s="105"/>
      <c r="BA756" s="105"/>
      <c r="BB756" s="218"/>
      <c r="BC756" s="105"/>
      <c r="BD756" s="250"/>
      <c r="BE756" s="252" t="s">
        <v>1790</v>
      </c>
      <c r="BF756" s="147" t="e">
        <f>VLOOKUP($A756,#REF!,34,FALSE)</f>
        <v>#REF!</v>
      </c>
      <c r="BG756" s="148" t="e">
        <f>VLOOKUP($A756,#REF!,22,FALSE)</f>
        <v>#REF!</v>
      </c>
      <c r="BH756" s="149"/>
    </row>
    <row r="757" s="5" customFormat="1" ht="12.95" customHeight="1" spans="1:60">
      <c r="A757" s="48" t="s">
        <v>1791</v>
      </c>
      <c r="B757" s="38" t="e">
        <f>VLOOKUP($A757,#REF!,34,FALSE)</f>
        <v>#REF!</v>
      </c>
      <c r="C757" s="39" t="str">
        <f t="shared" si="187"/>
        <v>unused_DDR_XM1_B7B_CA0</v>
      </c>
      <c r="D757" s="40" t="e">
        <f>IF(LEN(VLOOKUP($A757,#REF!,8,FALSE)),LEFT(VLOOKUP($A757,#REF!,8,FALSE),LEN(VLOOKUP($A757,#REF!,8,FALSE))-2),"")</f>
        <v>#REF!</v>
      </c>
      <c r="E757" s="41" t="e">
        <f>IF(LEN(VLOOKUP($A757,#REF!,4,FALSE)),IF(INDEX(#REF!,MATCH($A757,#REF!,0),1),LEFT(VLOOKUP($A757,#REF!,4,FALSE),LEN(VLOOKUP($A757,#REF!,4,FALSE))-2),CONCATENATE(LEFT(VLOOKUP($A757,#REF!,4,FALSE),LEN(VLOOKUP($A757,#REF!,4,FALSE))-2),"*")),"")</f>
        <v>#REF!</v>
      </c>
      <c r="F757" s="42" t="e">
        <f>IF(LEN(VLOOKUP($A757,#REF!,5,FALSE)),IF(INDEX(#REF!,MATCH($A757,#REF!,0),2),LEFT(VLOOKUP($A757,#REF!,5,FALSE),LEN(VLOOKUP($A757,#REF!,5,FALSE))-2),CONCATENATE(LEFT(VLOOKUP($A757,#REF!,5,FALSE),LEN(VLOOKUP($A757,#REF!,5,FALSE))-2),"*")),"")</f>
        <v>#REF!</v>
      </c>
      <c r="G757" s="42" t="e">
        <f>IF(LEN(VLOOKUP($A757,#REF!,6,FALSE)),IF(INDEX(#REF!,MATCH($A757,#REF!,0),3),LEFT(VLOOKUP($A757,#REF!,6,FALSE),LEN(VLOOKUP($A757,#REF!,6,FALSE))-2),CONCATENATE(LEFT(VLOOKUP($A757,#REF!,6,FALSE),LEN(VLOOKUP($A757,#REF!,6,FALSE))-2),"*")),"")</f>
        <v>#REF!</v>
      </c>
      <c r="H757" s="43" t="e">
        <f>IF(LEN(VLOOKUP($A757,#REF!,7,FALSE)),IF(INDEX(#REF!,MATCH($A757,#REF!,0),4),LEFT(VLOOKUP($A757,#REF!,7,FALSE),LEN(VLOOKUP($A757,#REF!,7,FALSE))-2),CONCATENATE(LEFT(VLOOKUP($A757,#REF!,7,FALSE),LEN(VLOOKUP($A757,#REF!,7,FALSE))-2),"*")),"")</f>
        <v>#REF!</v>
      </c>
      <c r="I757" s="54" t="e">
        <f>IF(LEN(VLOOKUP($A757,#REF!,8,FALSE)),UPPER(RIGHT(VLOOKUP($A757,#REF!,8,FALSE),1)),"")</f>
        <v>#REF!</v>
      </c>
      <c r="J757" s="42" t="e">
        <f>IF(LEN(VLOOKUP($A757,#REF!,4,FALSE)),UPPER(RIGHT(VLOOKUP($A757,#REF!,4,FALSE),1)),"")</f>
        <v>#REF!</v>
      </c>
      <c r="K757" s="42" t="e">
        <f>IF(LEN(VLOOKUP($A757,#REF!,5,FALSE)),UPPER(RIGHT(VLOOKUP($A757,#REF!,5,FALSE),1)),"")</f>
        <v>#REF!</v>
      </c>
      <c r="L757" s="42" t="e">
        <f>IF(LEN(VLOOKUP($A757,#REF!,6,FALSE)),UPPER(RIGHT(VLOOKUP($A757,#REF!,6,FALSE),1)),"")</f>
        <v>#REF!</v>
      </c>
      <c r="M757" s="43" t="e">
        <f>IF(LEN(VLOOKUP($A757,#REF!,7,FALSE)),UPPER(RIGHT(VLOOKUP($A757,#REF!,7,FALSE),1)),"")</f>
        <v>#REF!</v>
      </c>
      <c r="N757" s="206"/>
      <c r="O757" s="206"/>
      <c r="P757" s="206"/>
      <c r="Q757" s="206"/>
      <c r="R757" s="206"/>
      <c r="S757" s="63" t="e">
        <f>HLOOKUP("Device Tree Pin Name",#REF!,MATCH($A757,#REF!,0),FALSE)</f>
        <v>#REF!</v>
      </c>
      <c r="T757" s="47" t="e">
        <f>HLOOKUP("power rail",#REF!,MATCH($A757,#REF!,0),FALSE)</f>
        <v>#REF!</v>
      </c>
      <c r="U757" s="62" t="e">
        <f>HLOOKUP("Wake Capable",#REF!,MATCH($A757,#REF!,0),FALSE)</f>
        <v>#REF!</v>
      </c>
      <c r="V757" s="62" t="e">
        <f>HLOOKUP("Strap",#REF!,MATCH($A757,#REF!,0),FALSE)</f>
        <v>#REF!</v>
      </c>
      <c r="W757" s="62"/>
      <c r="X757" s="62"/>
      <c r="Y757" s="62"/>
      <c r="Z757" s="47"/>
      <c r="AA757" s="47" t="e">
        <f>HLOOKUP("Pad type",#REF!,MATCH($A757,#REF!,0),FALSE)</f>
        <v>#REF!</v>
      </c>
      <c r="AB757" s="63"/>
      <c r="AC757" s="63" t="e">
        <f>HLOOKUP("POR Pin State",#REF!,MATCH($A757,#REF!,0),FALSE)</f>
        <v>#REF!</v>
      </c>
      <c r="AD757" s="207"/>
      <c r="AE757" s="208"/>
      <c r="AF757" s="208"/>
      <c r="AG757" s="208"/>
      <c r="AH757" s="209"/>
      <c r="AI757" s="209"/>
      <c r="AJ757" s="210"/>
      <c r="AK757" s="210"/>
      <c r="AL757" s="210"/>
      <c r="AM757" s="210"/>
      <c r="AN757" s="210"/>
      <c r="AO757" s="210"/>
      <c r="AP757" s="210"/>
      <c r="AQ757" s="215" t="s">
        <v>1792</v>
      </c>
      <c r="AR757" s="105"/>
      <c r="AS757" s="105"/>
      <c r="AT757" s="105"/>
      <c r="AU757" s="105"/>
      <c r="AV757" s="105"/>
      <c r="AW757" s="105"/>
      <c r="AX757" s="105"/>
      <c r="AY757" s="105"/>
      <c r="AZ757" s="105"/>
      <c r="BA757" s="105"/>
      <c r="BB757" s="218"/>
      <c r="BC757" s="105"/>
      <c r="BD757" s="250"/>
      <c r="BE757" s="252" t="s">
        <v>1793</v>
      </c>
      <c r="BF757" s="147" t="e">
        <f>VLOOKUP($A757,#REF!,34,FALSE)</f>
        <v>#REF!</v>
      </c>
      <c r="BG757" s="148" t="e">
        <f>VLOOKUP($A757,#REF!,22,FALSE)</f>
        <v>#REF!</v>
      </c>
      <c r="BH757" s="149"/>
    </row>
    <row r="758" s="5" customFormat="1" ht="12.95" customHeight="1" spans="1:60">
      <c r="A758" s="48" t="s">
        <v>1794</v>
      </c>
      <c r="B758" s="38" t="e">
        <f>VLOOKUP($A758,#REF!,34,FALSE)</f>
        <v>#REF!</v>
      </c>
      <c r="C758" s="39" t="str">
        <f t="shared" si="187"/>
        <v>unused_DDR_XM1_B7B_CA1</v>
      </c>
      <c r="D758" s="40" t="e">
        <f>IF(LEN(VLOOKUP($A758,#REF!,8,FALSE)),LEFT(VLOOKUP($A758,#REF!,8,FALSE),LEN(VLOOKUP($A758,#REF!,8,FALSE))-2),"")</f>
        <v>#REF!</v>
      </c>
      <c r="E758" s="41" t="e">
        <f>IF(LEN(VLOOKUP($A758,#REF!,4,FALSE)),IF(INDEX(#REF!,MATCH($A758,#REF!,0),1),LEFT(VLOOKUP($A758,#REF!,4,FALSE),LEN(VLOOKUP($A758,#REF!,4,FALSE))-2),CONCATENATE(LEFT(VLOOKUP($A758,#REF!,4,FALSE),LEN(VLOOKUP($A758,#REF!,4,FALSE))-2),"*")),"")</f>
        <v>#REF!</v>
      </c>
      <c r="F758" s="42" t="e">
        <f>IF(LEN(VLOOKUP($A758,#REF!,5,FALSE)),IF(INDEX(#REF!,MATCH($A758,#REF!,0),2),LEFT(VLOOKUP($A758,#REF!,5,FALSE),LEN(VLOOKUP($A758,#REF!,5,FALSE))-2),CONCATENATE(LEFT(VLOOKUP($A758,#REF!,5,FALSE),LEN(VLOOKUP($A758,#REF!,5,FALSE))-2),"*")),"")</f>
        <v>#REF!</v>
      </c>
      <c r="G758" s="42" t="e">
        <f>IF(LEN(VLOOKUP($A758,#REF!,6,FALSE)),IF(INDEX(#REF!,MATCH($A758,#REF!,0),3),LEFT(VLOOKUP($A758,#REF!,6,FALSE),LEN(VLOOKUP($A758,#REF!,6,FALSE))-2),CONCATENATE(LEFT(VLOOKUP($A758,#REF!,6,FALSE),LEN(VLOOKUP($A758,#REF!,6,FALSE))-2),"*")),"")</f>
        <v>#REF!</v>
      </c>
      <c r="H758" s="43" t="e">
        <f>IF(LEN(VLOOKUP($A758,#REF!,7,FALSE)),IF(INDEX(#REF!,MATCH($A758,#REF!,0),4),LEFT(VLOOKUP($A758,#REF!,7,FALSE),LEN(VLOOKUP($A758,#REF!,7,FALSE))-2),CONCATENATE(LEFT(VLOOKUP($A758,#REF!,7,FALSE),LEN(VLOOKUP($A758,#REF!,7,FALSE))-2),"*")),"")</f>
        <v>#REF!</v>
      </c>
      <c r="I758" s="54" t="e">
        <f>IF(LEN(VLOOKUP($A758,#REF!,8,FALSE)),UPPER(RIGHT(VLOOKUP($A758,#REF!,8,FALSE),1)),"")</f>
        <v>#REF!</v>
      </c>
      <c r="J758" s="42" t="e">
        <f>IF(LEN(VLOOKUP($A758,#REF!,4,FALSE)),UPPER(RIGHT(VLOOKUP($A758,#REF!,4,FALSE),1)),"")</f>
        <v>#REF!</v>
      </c>
      <c r="K758" s="42" t="e">
        <f>IF(LEN(VLOOKUP($A758,#REF!,5,FALSE)),UPPER(RIGHT(VLOOKUP($A758,#REF!,5,FALSE),1)),"")</f>
        <v>#REF!</v>
      </c>
      <c r="L758" s="42" t="e">
        <f>IF(LEN(VLOOKUP($A758,#REF!,6,FALSE)),UPPER(RIGHT(VLOOKUP($A758,#REF!,6,FALSE),1)),"")</f>
        <v>#REF!</v>
      </c>
      <c r="M758" s="43" t="e">
        <f>IF(LEN(VLOOKUP($A758,#REF!,7,FALSE)),UPPER(RIGHT(VLOOKUP($A758,#REF!,7,FALSE),1)),"")</f>
        <v>#REF!</v>
      </c>
      <c r="N758" s="206"/>
      <c r="O758" s="206"/>
      <c r="P758" s="206"/>
      <c r="Q758" s="206"/>
      <c r="R758" s="206"/>
      <c r="S758" s="63" t="e">
        <f>HLOOKUP("Device Tree Pin Name",#REF!,MATCH($A758,#REF!,0),FALSE)</f>
        <v>#REF!</v>
      </c>
      <c r="T758" s="47" t="e">
        <f>HLOOKUP("power rail",#REF!,MATCH($A758,#REF!,0),FALSE)</f>
        <v>#REF!</v>
      </c>
      <c r="U758" s="62" t="e">
        <f>HLOOKUP("Wake Capable",#REF!,MATCH($A758,#REF!,0),FALSE)</f>
        <v>#REF!</v>
      </c>
      <c r="V758" s="62" t="e">
        <f>HLOOKUP("Strap",#REF!,MATCH($A758,#REF!,0),FALSE)</f>
        <v>#REF!</v>
      </c>
      <c r="W758" s="62"/>
      <c r="X758" s="62"/>
      <c r="Y758" s="62"/>
      <c r="Z758" s="47"/>
      <c r="AA758" s="47" t="e">
        <f>HLOOKUP("Pad type",#REF!,MATCH($A758,#REF!,0),FALSE)</f>
        <v>#REF!</v>
      </c>
      <c r="AB758" s="63"/>
      <c r="AC758" s="63" t="e">
        <f>HLOOKUP("POR Pin State",#REF!,MATCH($A758,#REF!,0),FALSE)</f>
        <v>#REF!</v>
      </c>
      <c r="AD758" s="207"/>
      <c r="AE758" s="208"/>
      <c r="AF758" s="208"/>
      <c r="AG758" s="208"/>
      <c r="AH758" s="209"/>
      <c r="AI758" s="209"/>
      <c r="AJ758" s="210"/>
      <c r="AK758" s="210"/>
      <c r="AL758" s="210"/>
      <c r="AM758" s="210"/>
      <c r="AN758" s="210"/>
      <c r="AO758" s="210"/>
      <c r="AP758" s="210"/>
      <c r="AQ758" s="215" t="s">
        <v>1795</v>
      </c>
      <c r="AR758" s="105"/>
      <c r="AS758" s="105"/>
      <c r="AT758" s="105"/>
      <c r="AU758" s="105"/>
      <c r="AV758" s="105"/>
      <c r="AW758" s="105"/>
      <c r="AX758" s="105"/>
      <c r="AY758" s="105"/>
      <c r="AZ758" s="105"/>
      <c r="BA758" s="105"/>
      <c r="BB758" s="218"/>
      <c r="BC758" s="105"/>
      <c r="BD758" s="250"/>
      <c r="BE758" s="252" t="s">
        <v>1796</v>
      </c>
      <c r="BF758" s="147" t="e">
        <f>VLOOKUP($A758,#REF!,34,FALSE)</f>
        <v>#REF!</v>
      </c>
      <c r="BG758" s="148" t="e">
        <f>VLOOKUP($A758,#REF!,22,FALSE)</f>
        <v>#REF!</v>
      </c>
      <c r="BH758" s="149"/>
    </row>
    <row r="759" s="5" customFormat="1" ht="12.95" customHeight="1" spans="1:60">
      <c r="A759" s="48" t="s">
        <v>1797</v>
      </c>
      <c r="B759" s="38" t="e">
        <f>VLOOKUP($A759,#REF!,34,FALSE)</f>
        <v>#REF!</v>
      </c>
      <c r="C759" s="39" t="str">
        <f t="shared" si="187"/>
        <v>unused_DDR_XM1_B7B_CA2</v>
      </c>
      <c r="D759" s="40" t="e">
        <f>IF(LEN(VLOOKUP($A759,#REF!,8,FALSE)),LEFT(VLOOKUP($A759,#REF!,8,FALSE),LEN(VLOOKUP($A759,#REF!,8,FALSE))-2),"")</f>
        <v>#REF!</v>
      </c>
      <c r="E759" s="41" t="e">
        <f>IF(LEN(VLOOKUP($A759,#REF!,4,FALSE)),IF(INDEX(#REF!,MATCH($A759,#REF!,0),1),LEFT(VLOOKUP($A759,#REF!,4,FALSE),LEN(VLOOKUP($A759,#REF!,4,FALSE))-2),CONCATENATE(LEFT(VLOOKUP($A759,#REF!,4,FALSE),LEN(VLOOKUP($A759,#REF!,4,FALSE))-2),"*")),"")</f>
        <v>#REF!</v>
      </c>
      <c r="F759" s="42" t="e">
        <f>IF(LEN(VLOOKUP($A759,#REF!,5,FALSE)),IF(INDEX(#REF!,MATCH($A759,#REF!,0),2),LEFT(VLOOKUP($A759,#REF!,5,FALSE),LEN(VLOOKUP($A759,#REF!,5,FALSE))-2),CONCATENATE(LEFT(VLOOKUP($A759,#REF!,5,FALSE),LEN(VLOOKUP($A759,#REF!,5,FALSE))-2),"*")),"")</f>
        <v>#REF!</v>
      </c>
      <c r="G759" s="42" t="e">
        <f>IF(LEN(VLOOKUP($A759,#REF!,6,FALSE)),IF(INDEX(#REF!,MATCH($A759,#REF!,0),3),LEFT(VLOOKUP($A759,#REF!,6,FALSE),LEN(VLOOKUP($A759,#REF!,6,FALSE))-2),CONCATENATE(LEFT(VLOOKUP($A759,#REF!,6,FALSE),LEN(VLOOKUP($A759,#REF!,6,FALSE))-2),"*")),"")</f>
        <v>#REF!</v>
      </c>
      <c r="H759" s="43" t="e">
        <f>IF(LEN(VLOOKUP($A759,#REF!,7,FALSE)),IF(INDEX(#REF!,MATCH($A759,#REF!,0),4),LEFT(VLOOKUP($A759,#REF!,7,FALSE),LEN(VLOOKUP($A759,#REF!,7,FALSE))-2),CONCATENATE(LEFT(VLOOKUP($A759,#REF!,7,FALSE),LEN(VLOOKUP($A759,#REF!,7,FALSE))-2),"*")),"")</f>
        <v>#REF!</v>
      </c>
      <c r="I759" s="54" t="e">
        <f>IF(LEN(VLOOKUP($A759,#REF!,8,FALSE)),UPPER(RIGHT(VLOOKUP($A759,#REF!,8,FALSE),1)),"")</f>
        <v>#REF!</v>
      </c>
      <c r="J759" s="42" t="e">
        <f>IF(LEN(VLOOKUP($A759,#REF!,4,FALSE)),UPPER(RIGHT(VLOOKUP($A759,#REF!,4,FALSE),1)),"")</f>
        <v>#REF!</v>
      </c>
      <c r="K759" s="42" t="e">
        <f>IF(LEN(VLOOKUP($A759,#REF!,5,FALSE)),UPPER(RIGHT(VLOOKUP($A759,#REF!,5,FALSE),1)),"")</f>
        <v>#REF!</v>
      </c>
      <c r="L759" s="42" t="e">
        <f>IF(LEN(VLOOKUP($A759,#REF!,6,FALSE)),UPPER(RIGHT(VLOOKUP($A759,#REF!,6,FALSE),1)),"")</f>
        <v>#REF!</v>
      </c>
      <c r="M759" s="43" t="e">
        <f>IF(LEN(VLOOKUP($A759,#REF!,7,FALSE)),UPPER(RIGHT(VLOOKUP($A759,#REF!,7,FALSE),1)),"")</f>
        <v>#REF!</v>
      </c>
      <c r="N759" s="206"/>
      <c r="O759" s="206"/>
      <c r="P759" s="206"/>
      <c r="Q759" s="206"/>
      <c r="R759" s="206"/>
      <c r="S759" s="63" t="e">
        <f>HLOOKUP("Device Tree Pin Name",#REF!,MATCH($A759,#REF!,0),FALSE)</f>
        <v>#REF!</v>
      </c>
      <c r="T759" s="47" t="e">
        <f>HLOOKUP("power rail",#REF!,MATCH($A759,#REF!,0),FALSE)</f>
        <v>#REF!</v>
      </c>
      <c r="U759" s="62" t="e">
        <f>HLOOKUP("Wake Capable",#REF!,MATCH($A759,#REF!,0),FALSE)</f>
        <v>#REF!</v>
      </c>
      <c r="V759" s="62" t="e">
        <f>HLOOKUP("Strap",#REF!,MATCH($A759,#REF!,0),FALSE)</f>
        <v>#REF!</v>
      </c>
      <c r="W759" s="62"/>
      <c r="X759" s="62"/>
      <c r="Y759" s="62"/>
      <c r="Z759" s="47"/>
      <c r="AA759" s="47" t="e">
        <f>HLOOKUP("Pad type",#REF!,MATCH($A759,#REF!,0),FALSE)</f>
        <v>#REF!</v>
      </c>
      <c r="AB759" s="63"/>
      <c r="AC759" s="63" t="e">
        <f>HLOOKUP("POR Pin State",#REF!,MATCH($A759,#REF!,0),FALSE)</f>
        <v>#REF!</v>
      </c>
      <c r="AD759" s="207"/>
      <c r="AE759" s="208"/>
      <c r="AF759" s="208"/>
      <c r="AG759" s="208"/>
      <c r="AH759" s="209"/>
      <c r="AI759" s="209"/>
      <c r="AJ759" s="210"/>
      <c r="AK759" s="210"/>
      <c r="AL759" s="210"/>
      <c r="AM759" s="210"/>
      <c r="AN759" s="210"/>
      <c r="AO759" s="210"/>
      <c r="AP759" s="210"/>
      <c r="AQ759" s="215" t="s">
        <v>1798</v>
      </c>
      <c r="AR759" s="105"/>
      <c r="AS759" s="105"/>
      <c r="AT759" s="105"/>
      <c r="AU759" s="105"/>
      <c r="AV759" s="105"/>
      <c r="AW759" s="105"/>
      <c r="AX759" s="105"/>
      <c r="AY759" s="105"/>
      <c r="AZ759" s="105"/>
      <c r="BA759" s="105"/>
      <c r="BB759" s="218"/>
      <c r="BC759" s="105"/>
      <c r="BD759" s="250"/>
      <c r="BE759" s="252" t="s">
        <v>1799</v>
      </c>
      <c r="BF759" s="147" t="e">
        <f>VLOOKUP($A759,#REF!,34,FALSE)</f>
        <v>#REF!</v>
      </c>
      <c r="BG759" s="148" t="e">
        <f>VLOOKUP($A759,#REF!,22,FALSE)</f>
        <v>#REF!</v>
      </c>
      <c r="BH759" s="149"/>
    </row>
    <row r="760" s="5" customFormat="1" ht="12.95" customHeight="1" spans="1:60">
      <c r="A760" s="48" t="s">
        <v>1800</v>
      </c>
      <c r="B760" s="38" t="e">
        <f>VLOOKUP($A760,#REF!,34,FALSE)</f>
        <v>#REF!</v>
      </c>
      <c r="C760" s="39" t="str">
        <f t="shared" si="187"/>
        <v>unused_DDR_XM1_B7B_CA3</v>
      </c>
      <c r="D760" s="40" t="e">
        <f>IF(LEN(VLOOKUP($A760,#REF!,8,FALSE)),LEFT(VLOOKUP($A760,#REF!,8,FALSE),LEN(VLOOKUP($A760,#REF!,8,FALSE))-2),"")</f>
        <v>#REF!</v>
      </c>
      <c r="E760" s="41" t="e">
        <f>IF(LEN(VLOOKUP($A760,#REF!,4,FALSE)),IF(INDEX(#REF!,MATCH($A760,#REF!,0),1),LEFT(VLOOKUP($A760,#REF!,4,FALSE),LEN(VLOOKUP($A760,#REF!,4,FALSE))-2),CONCATENATE(LEFT(VLOOKUP($A760,#REF!,4,FALSE),LEN(VLOOKUP($A760,#REF!,4,FALSE))-2),"*")),"")</f>
        <v>#REF!</v>
      </c>
      <c r="F760" s="42" t="e">
        <f>IF(LEN(VLOOKUP($A760,#REF!,5,FALSE)),IF(INDEX(#REF!,MATCH($A760,#REF!,0),2),LEFT(VLOOKUP($A760,#REF!,5,FALSE),LEN(VLOOKUP($A760,#REF!,5,FALSE))-2),CONCATENATE(LEFT(VLOOKUP($A760,#REF!,5,FALSE),LEN(VLOOKUP($A760,#REF!,5,FALSE))-2),"*")),"")</f>
        <v>#REF!</v>
      </c>
      <c r="G760" s="42" t="e">
        <f>IF(LEN(VLOOKUP($A760,#REF!,6,FALSE)),IF(INDEX(#REF!,MATCH($A760,#REF!,0),3),LEFT(VLOOKUP($A760,#REF!,6,FALSE),LEN(VLOOKUP($A760,#REF!,6,FALSE))-2),CONCATENATE(LEFT(VLOOKUP($A760,#REF!,6,FALSE),LEN(VLOOKUP($A760,#REF!,6,FALSE))-2),"*")),"")</f>
        <v>#REF!</v>
      </c>
      <c r="H760" s="43" t="e">
        <f>IF(LEN(VLOOKUP($A760,#REF!,7,FALSE)),IF(INDEX(#REF!,MATCH($A760,#REF!,0),4),LEFT(VLOOKUP($A760,#REF!,7,FALSE),LEN(VLOOKUP($A760,#REF!,7,FALSE))-2),CONCATENATE(LEFT(VLOOKUP($A760,#REF!,7,FALSE),LEN(VLOOKUP($A760,#REF!,7,FALSE))-2),"*")),"")</f>
        <v>#REF!</v>
      </c>
      <c r="I760" s="54" t="e">
        <f>IF(LEN(VLOOKUP($A760,#REF!,8,FALSE)),UPPER(RIGHT(VLOOKUP($A760,#REF!,8,FALSE),1)),"")</f>
        <v>#REF!</v>
      </c>
      <c r="J760" s="42" t="e">
        <f>IF(LEN(VLOOKUP($A760,#REF!,4,FALSE)),UPPER(RIGHT(VLOOKUP($A760,#REF!,4,FALSE),1)),"")</f>
        <v>#REF!</v>
      </c>
      <c r="K760" s="42" t="e">
        <f>IF(LEN(VLOOKUP($A760,#REF!,5,FALSE)),UPPER(RIGHT(VLOOKUP($A760,#REF!,5,FALSE),1)),"")</f>
        <v>#REF!</v>
      </c>
      <c r="L760" s="42" t="e">
        <f>IF(LEN(VLOOKUP($A760,#REF!,6,FALSE)),UPPER(RIGHT(VLOOKUP($A760,#REF!,6,FALSE),1)),"")</f>
        <v>#REF!</v>
      </c>
      <c r="M760" s="43" t="e">
        <f>IF(LEN(VLOOKUP($A760,#REF!,7,FALSE)),UPPER(RIGHT(VLOOKUP($A760,#REF!,7,FALSE),1)),"")</f>
        <v>#REF!</v>
      </c>
      <c r="N760" s="206"/>
      <c r="O760" s="206"/>
      <c r="P760" s="206"/>
      <c r="Q760" s="206"/>
      <c r="R760" s="206"/>
      <c r="S760" s="63" t="e">
        <f>HLOOKUP("Device Tree Pin Name",#REF!,MATCH($A760,#REF!,0),FALSE)</f>
        <v>#REF!</v>
      </c>
      <c r="T760" s="47" t="e">
        <f>HLOOKUP("power rail",#REF!,MATCH($A760,#REF!,0),FALSE)</f>
        <v>#REF!</v>
      </c>
      <c r="U760" s="62" t="e">
        <f>HLOOKUP("Wake Capable",#REF!,MATCH($A760,#REF!,0),FALSE)</f>
        <v>#REF!</v>
      </c>
      <c r="V760" s="62" t="e">
        <f>HLOOKUP("Strap",#REF!,MATCH($A760,#REF!,0),FALSE)</f>
        <v>#REF!</v>
      </c>
      <c r="W760" s="62"/>
      <c r="X760" s="62"/>
      <c r="Y760" s="62"/>
      <c r="Z760" s="47"/>
      <c r="AA760" s="47" t="e">
        <f>HLOOKUP("Pad type",#REF!,MATCH($A760,#REF!,0),FALSE)</f>
        <v>#REF!</v>
      </c>
      <c r="AB760" s="63"/>
      <c r="AC760" s="63" t="e">
        <f>HLOOKUP("POR Pin State",#REF!,MATCH($A760,#REF!,0),FALSE)</f>
        <v>#REF!</v>
      </c>
      <c r="AD760" s="207"/>
      <c r="AE760" s="208"/>
      <c r="AF760" s="208"/>
      <c r="AG760" s="208"/>
      <c r="AH760" s="209"/>
      <c r="AI760" s="209"/>
      <c r="AJ760" s="210"/>
      <c r="AK760" s="210"/>
      <c r="AL760" s="210"/>
      <c r="AM760" s="210"/>
      <c r="AN760" s="210"/>
      <c r="AO760" s="210"/>
      <c r="AP760" s="210"/>
      <c r="AQ760" s="215" t="s">
        <v>1801</v>
      </c>
      <c r="AR760" s="105"/>
      <c r="AS760" s="105"/>
      <c r="AT760" s="105"/>
      <c r="AU760" s="105"/>
      <c r="AV760" s="105"/>
      <c r="AW760" s="105"/>
      <c r="AX760" s="105"/>
      <c r="AY760" s="105"/>
      <c r="AZ760" s="105"/>
      <c r="BA760" s="105"/>
      <c r="BB760" s="218"/>
      <c r="BC760" s="105"/>
      <c r="BD760" s="250"/>
      <c r="BE760" s="252" t="s">
        <v>1802</v>
      </c>
      <c r="BF760" s="147" t="e">
        <f>VLOOKUP($A760,#REF!,34,FALSE)</f>
        <v>#REF!</v>
      </c>
      <c r="BG760" s="148" t="e">
        <f>VLOOKUP($A760,#REF!,22,FALSE)</f>
        <v>#REF!</v>
      </c>
      <c r="BH760" s="149"/>
    </row>
    <row r="761" s="5" customFormat="1" ht="12.95" customHeight="1" spans="1:60">
      <c r="A761" s="10" t="s">
        <v>1803</v>
      </c>
      <c r="B761" s="38" t="e">
        <f>VLOOKUP($A761,#REF!,34,FALSE)</f>
        <v>#REF!</v>
      </c>
      <c r="C761" s="39" t="str">
        <f t="shared" si="187"/>
        <v>unused_DDR_XM1_B7B_CA4</v>
      </c>
      <c r="D761" s="40" t="e">
        <f>IF(LEN(VLOOKUP($A761,#REF!,8,FALSE)),LEFT(VLOOKUP($A761,#REF!,8,FALSE),LEN(VLOOKUP($A761,#REF!,8,FALSE))-2),"")</f>
        <v>#REF!</v>
      </c>
      <c r="E761" s="41" t="e">
        <f>IF(LEN(VLOOKUP($A761,#REF!,4,FALSE)),IF(INDEX(#REF!,MATCH($A761,#REF!,0),1),LEFT(VLOOKUP($A761,#REF!,4,FALSE),LEN(VLOOKUP($A761,#REF!,4,FALSE))-2),CONCATENATE(LEFT(VLOOKUP($A761,#REF!,4,FALSE),LEN(VLOOKUP($A761,#REF!,4,FALSE))-2),"*")),"")</f>
        <v>#REF!</v>
      </c>
      <c r="F761" s="42" t="e">
        <f>IF(LEN(VLOOKUP($A761,#REF!,5,FALSE)),IF(INDEX(#REF!,MATCH($A761,#REF!,0),2),LEFT(VLOOKUP($A761,#REF!,5,FALSE),LEN(VLOOKUP($A761,#REF!,5,FALSE))-2),CONCATENATE(LEFT(VLOOKUP($A761,#REF!,5,FALSE),LEN(VLOOKUP($A761,#REF!,5,FALSE))-2),"*")),"")</f>
        <v>#REF!</v>
      </c>
      <c r="G761" s="42" t="e">
        <f>IF(LEN(VLOOKUP($A761,#REF!,6,FALSE)),IF(INDEX(#REF!,MATCH($A761,#REF!,0),3),LEFT(VLOOKUP($A761,#REF!,6,FALSE),LEN(VLOOKUP($A761,#REF!,6,FALSE))-2),CONCATENATE(LEFT(VLOOKUP($A761,#REF!,6,FALSE),LEN(VLOOKUP($A761,#REF!,6,FALSE))-2),"*")),"")</f>
        <v>#REF!</v>
      </c>
      <c r="H761" s="43" t="e">
        <f>IF(LEN(VLOOKUP($A761,#REF!,7,FALSE)),IF(INDEX(#REF!,MATCH($A761,#REF!,0),4),LEFT(VLOOKUP($A761,#REF!,7,FALSE),LEN(VLOOKUP($A761,#REF!,7,FALSE))-2),CONCATENATE(LEFT(VLOOKUP($A761,#REF!,7,FALSE),LEN(VLOOKUP($A761,#REF!,7,FALSE))-2),"*")),"")</f>
        <v>#REF!</v>
      </c>
      <c r="I761" s="54" t="e">
        <f>IF(LEN(VLOOKUP($A761,#REF!,8,FALSE)),UPPER(RIGHT(VLOOKUP($A761,#REF!,8,FALSE),1)),"")</f>
        <v>#REF!</v>
      </c>
      <c r="J761" s="42" t="e">
        <f>IF(LEN(VLOOKUP($A761,#REF!,4,FALSE)),UPPER(RIGHT(VLOOKUP($A761,#REF!,4,FALSE),1)),"")</f>
        <v>#REF!</v>
      </c>
      <c r="K761" s="42" t="e">
        <f>IF(LEN(VLOOKUP($A761,#REF!,5,FALSE)),UPPER(RIGHT(VLOOKUP($A761,#REF!,5,FALSE),1)),"")</f>
        <v>#REF!</v>
      </c>
      <c r="L761" s="42" t="e">
        <f>IF(LEN(VLOOKUP($A761,#REF!,6,FALSE)),UPPER(RIGHT(VLOOKUP($A761,#REF!,6,FALSE),1)),"")</f>
        <v>#REF!</v>
      </c>
      <c r="M761" s="43" t="e">
        <f>IF(LEN(VLOOKUP($A761,#REF!,7,FALSE)),UPPER(RIGHT(VLOOKUP($A761,#REF!,7,FALSE),1)),"")</f>
        <v>#REF!</v>
      </c>
      <c r="N761" s="206"/>
      <c r="O761" s="206"/>
      <c r="P761" s="206"/>
      <c r="Q761" s="206"/>
      <c r="R761" s="206"/>
      <c r="S761" s="63" t="e">
        <f>HLOOKUP("Device Tree Pin Name",#REF!,MATCH($A761,#REF!,0),FALSE)</f>
        <v>#REF!</v>
      </c>
      <c r="T761" s="47" t="e">
        <f>HLOOKUP("power rail",#REF!,MATCH($A761,#REF!,0),FALSE)</f>
        <v>#REF!</v>
      </c>
      <c r="U761" s="62" t="e">
        <f>HLOOKUP("Wake Capable",#REF!,MATCH($A761,#REF!,0),FALSE)</f>
        <v>#REF!</v>
      </c>
      <c r="V761" s="62" t="e">
        <f>HLOOKUP("Strap",#REF!,MATCH($A761,#REF!,0),FALSE)</f>
        <v>#REF!</v>
      </c>
      <c r="W761" s="62"/>
      <c r="X761" s="62"/>
      <c r="Y761" s="62"/>
      <c r="Z761" s="47"/>
      <c r="AA761" s="47" t="e">
        <f>HLOOKUP("Pad type",#REF!,MATCH($A761,#REF!,0),FALSE)</f>
        <v>#REF!</v>
      </c>
      <c r="AB761" s="63"/>
      <c r="AC761" s="63" t="e">
        <f>HLOOKUP("POR Pin State",#REF!,MATCH($A761,#REF!,0),FALSE)</f>
        <v>#REF!</v>
      </c>
      <c r="AD761" s="207"/>
      <c r="AE761" s="208"/>
      <c r="AF761" s="208"/>
      <c r="AG761" s="208"/>
      <c r="AH761" s="209"/>
      <c r="AI761" s="209"/>
      <c r="AJ761" s="210"/>
      <c r="AK761" s="210"/>
      <c r="AL761" s="210"/>
      <c r="AM761" s="210"/>
      <c r="AN761" s="210"/>
      <c r="AO761" s="210"/>
      <c r="AP761" s="210"/>
      <c r="AQ761" s="215" t="s">
        <v>1804</v>
      </c>
      <c r="AR761" s="105"/>
      <c r="AS761" s="105"/>
      <c r="AT761" s="105"/>
      <c r="AU761" s="105"/>
      <c r="AV761" s="105"/>
      <c r="AW761" s="105"/>
      <c r="AX761" s="105"/>
      <c r="AY761" s="105"/>
      <c r="AZ761" s="105"/>
      <c r="BA761" s="105"/>
      <c r="BB761" s="218"/>
      <c r="BC761" s="105"/>
      <c r="BD761" s="250"/>
      <c r="BE761" s="252" t="s">
        <v>1805</v>
      </c>
      <c r="BF761" s="147" t="e">
        <f>VLOOKUP($A761,#REF!,34,FALSE)</f>
        <v>#REF!</v>
      </c>
      <c r="BG761" s="148" t="e">
        <f>VLOOKUP($A761,#REF!,22,FALSE)</f>
        <v>#REF!</v>
      </c>
      <c r="BH761" s="149"/>
    </row>
    <row r="762" s="5" customFormat="1" ht="12.95" customHeight="1" spans="1:60">
      <c r="A762" s="10" t="s">
        <v>1806</v>
      </c>
      <c r="B762" s="38" t="e">
        <f>VLOOKUP($A762,#REF!,34,FALSE)</f>
        <v>#REF!</v>
      </c>
      <c r="C762" s="39" t="str">
        <f t="shared" si="187"/>
        <v>unused_DDR_XM1_B7B_CA5</v>
      </c>
      <c r="D762" s="40" t="e">
        <f>IF(LEN(VLOOKUP($A762,#REF!,8,FALSE)),LEFT(VLOOKUP($A762,#REF!,8,FALSE),LEN(VLOOKUP($A762,#REF!,8,FALSE))-2),"")</f>
        <v>#REF!</v>
      </c>
      <c r="E762" s="41" t="e">
        <f>IF(LEN(VLOOKUP($A762,#REF!,4,FALSE)),IF(INDEX(#REF!,MATCH($A762,#REF!,0),1),LEFT(VLOOKUP($A762,#REF!,4,FALSE),LEN(VLOOKUP($A762,#REF!,4,FALSE))-2),CONCATENATE(LEFT(VLOOKUP($A762,#REF!,4,FALSE),LEN(VLOOKUP($A762,#REF!,4,FALSE))-2),"*")),"")</f>
        <v>#REF!</v>
      </c>
      <c r="F762" s="42" t="e">
        <f>IF(LEN(VLOOKUP($A762,#REF!,5,FALSE)),IF(INDEX(#REF!,MATCH($A762,#REF!,0),2),LEFT(VLOOKUP($A762,#REF!,5,FALSE),LEN(VLOOKUP($A762,#REF!,5,FALSE))-2),CONCATENATE(LEFT(VLOOKUP($A762,#REF!,5,FALSE),LEN(VLOOKUP($A762,#REF!,5,FALSE))-2),"*")),"")</f>
        <v>#REF!</v>
      </c>
      <c r="G762" s="42" t="e">
        <f>IF(LEN(VLOOKUP($A762,#REF!,6,FALSE)),IF(INDEX(#REF!,MATCH($A762,#REF!,0),3),LEFT(VLOOKUP($A762,#REF!,6,FALSE),LEN(VLOOKUP($A762,#REF!,6,FALSE))-2),CONCATENATE(LEFT(VLOOKUP($A762,#REF!,6,FALSE),LEN(VLOOKUP($A762,#REF!,6,FALSE))-2),"*")),"")</f>
        <v>#REF!</v>
      </c>
      <c r="H762" s="43" t="e">
        <f>IF(LEN(VLOOKUP($A762,#REF!,7,FALSE)),IF(INDEX(#REF!,MATCH($A762,#REF!,0),4),LEFT(VLOOKUP($A762,#REF!,7,FALSE),LEN(VLOOKUP($A762,#REF!,7,FALSE))-2),CONCATENATE(LEFT(VLOOKUP($A762,#REF!,7,FALSE),LEN(VLOOKUP($A762,#REF!,7,FALSE))-2),"*")),"")</f>
        <v>#REF!</v>
      </c>
      <c r="I762" s="54" t="e">
        <f>IF(LEN(VLOOKUP($A762,#REF!,8,FALSE)),UPPER(RIGHT(VLOOKUP($A762,#REF!,8,FALSE),1)),"")</f>
        <v>#REF!</v>
      </c>
      <c r="J762" s="42" t="e">
        <f>IF(LEN(VLOOKUP($A762,#REF!,4,FALSE)),UPPER(RIGHT(VLOOKUP($A762,#REF!,4,FALSE),1)),"")</f>
        <v>#REF!</v>
      </c>
      <c r="K762" s="42" t="e">
        <f>IF(LEN(VLOOKUP($A762,#REF!,5,FALSE)),UPPER(RIGHT(VLOOKUP($A762,#REF!,5,FALSE),1)),"")</f>
        <v>#REF!</v>
      </c>
      <c r="L762" s="42" t="e">
        <f>IF(LEN(VLOOKUP($A762,#REF!,6,FALSE)),UPPER(RIGHT(VLOOKUP($A762,#REF!,6,FALSE),1)),"")</f>
        <v>#REF!</v>
      </c>
      <c r="M762" s="43" t="e">
        <f>IF(LEN(VLOOKUP($A762,#REF!,7,FALSE)),UPPER(RIGHT(VLOOKUP($A762,#REF!,7,FALSE),1)),"")</f>
        <v>#REF!</v>
      </c>
      <c r="N762" s="206"/>
      <c r="O762" s="206"/>
      <c r="P762" s="206"/>
      <c r="Q762" s="206"/>
      <c r="R762" s="206"/>
      <c r="S762" s="63" t="e">
        <f>HLOOKUP("Device Tree Pin Name",#REF!,MATCH($A762,#REF!,0),FALSE)</f>
        <v>#REF!</v>
      </c>
      <c r="T762" s="47" t="e">
        <f>HLOOKUP("power rail",#REF!,MATCH($A762,#REF!,0),FALSE)</f>
        <v>#REF!</v>
      </c>
      <c r="U762" s="62" t="e">
        <f>HLOOKUP("Wake Capable",#REF!,MATCH($A762,#REF!,0),FALSE)</f>
        <v>#REF!</v>
      </c>
      <c r="V762" s="62" t="e">
        <f>HLOOKUP("Strap",#REF!,MATCH($A762,#REF!,0),FALSE)</f>
        <v>#REF!</v>
      </c>
      <c r="W762" s="62"/>
      <c r="X762" s="62"/>
      <c r="Y762" s="62"/>
      <c r="Z762" s="47"/>
      <c r="AA762" s="47" t="e">
        <f>HLOOKUP("Pad type",#REF!,MATCH($A762,#REF!,0),FALSE)</f>
        <v>#REF!</v>
      </c>
      <c r="AB762" s="63"/>
      <c r="AC762" s="63" t="e">
        <f>HLOOKUP("POR Pin State",#REF!,MATCH($A762,#REF!,0),FALSE)</f>
        <v>#REF!</v>
      </c>
      <c r="AD762" s="207"/>
      <c r="AE762" s="208"/>
      <c r="AF762" s="208"/>
      <c r="AG762" s="208"/>
      <c r="AH762" s="209"/>
      <c r="AI762" s="209"/>
      <c r="AJ762" s="210"/>
      <c r="AK762" s="210"/>
      <c r="AL762" s="210"/>
      <c r="AM762" s="210"/>
      <c r="AN762" s="210"/>
      <c r="AO762" s="210"/>
      <c r="AP762" s="210"/>
      <c r="AQ762" s="215" t="s">
        <v>1807</v>
      </c>
      <c r="AR762" s="105"/>
      <c r="AS762" s="105"/>
      <c r="AT762" s="105"/>
      <c r="AU762" s="105"/>
      <c r="AV762" s="105"/>
      <c r="AW762" s="105"/>
      <c r="AX762" s="105"/>
      <c r="AY762" s="105"/>
      <c r="AZ762" s="105"/>
      <c r="BA762" s="105"/>
      <c r="BB762" s="218"/>
      <c r="BC762" s="105"/>
      <c r="BD762" s="250"/>
      <c r="BE762" s="252" t="s">
        <v>1808</v>
      </c>
      <c r="BF762" s="147" t="e">
        <f>VLOOKUP($A762,#REF!,34,FALSE)</f>
        <v>#REF!</v>
      </c>
      <c r="BG762" s="148" t="e">
        <f>VLOOKUP($A762,#REF!,22,FALSE)</f>
        <v>#REF!</v>
      </c>
      <c r="BH762" s="149"/>
    </row>
    <row r="763" s="5" customFormat="1" ht="12.95" customHeight="1" spans="1:60">
      <c r="A763" s="48" t="s">
        <v>1809</v>
      </c>
      <c r="B763" s="38" t="e">
        <f>VLOOKUP($A763,#REF!,34,FALSE)</f>
        <v>#REF!</v>
      </c>
      <c r="C763" s="39" t="str">
        <f t="shared" si="187"/>
        <v>unused_DDR_XM1_B7B_CA6</v>
      </c>
      <c r="D763" s="40" t="e">
        <f>IF(LEN(VLOOKUP($A763,#REF!,8,FALSE)),LEFT(VLOOKUP($A763,#REF!,8,FALSE),LEN(VLOOKUP($A763,#REF!,8,FALSE))-2),"")</f>
        <v>#REF!</v>
      </c>
      <c r="E763" s="41" t="e">
        <f>IF(LEN(VLOOKUP($A763,#REF!,4,FALSE)),IF(INDEX(#REF!,MATCH($A763,#REF!,0),1),LEFT(VLOOKUP($A763,#REF!,4,FALSE),LEN(VLOOKUP($A763,#REF!,4,FALSE))-2),CONCATENATE(LEFT(VLOOKUP($A763,#REF!,4,FALSE),LEN(VLOOKUP($A763,#REF!,4,FALSE))-2),"*")),"")</f>
        <v>#REF!</v>
      </c>
      <c r="F763" s="42" t="e">
        <f>IF(LEN(VLOOKUP($A763,#REF!,5,FALSE)),IF(INDEX(#REF!,MATCH($A763,#REF!,0),2),LEFT(VLOOKUP($A763,#REF!,5,FALSE),LEN(VLOOKUP($A763,#REF!,5,FALSE))-2),CONCATENATE(LEFT(VLOOKUP($A763,#REF!,5,FALSE),LEN(VLOOKUP($A763,#REF!,5,FALSE))-2),"*")),"")</f>
        <v>#REF!</v>
      </c>
      <c r="G763" s="42" t="e">
        <f>IF(LEN(VLOOKUP($A763,#REF!,6,FALSE)),IF(INDEX(#REF!,MATCH($A763,#REF!,0),3),LEFT(VLOOKUP($A763,#REF!,6,FALSE),LEN(VLOOKUP($A763,#REF!,6,FALSE))-2),CONCATENATE(LEFT(VLOOKUP($A763,#REF!,6,FALSE),LEN(VLOOKUP($A763,#REF!,6,FALSE))-2),"*")),"")</f>
        <v>#REF!</v>
      </c>
      <c r="H763" s="43" t="e">
        <f>IF(LEN(VLOOKUP($A763,#REF!,7,FALSE)),IF(INDEX(#REF!,MATCH($A763,#REF!,0),4),LEFT(VLOOKUP($A763,#REF!,7,FALSE),LEN(VLOOKUP($A763,#REF!,7,FALSE))-2),CONCATENATE(LEFT(VLOOKUP($A763,#REF!,7,FALSE),LEN(VLOOKUP($A763,#REF!,7,FALSE))-2),"*")),"")</f>
        <v>#REF!</v>
      </c>
      <c r="I763" s="54" t="e">
        <f>IF(LEN(VLOOKUP($A763,#REF!,8,FALSE)),UPPER(RIGHT(VLOOKUP($A763,#REF!,8,FALSE),1)),"")</f>
        <v>#REF!</v>
      </c>
      <c r="J763" s="42" t="e">
        <f>IF(LEN(VLOOKUP($A763,#REF!,4,FALSE)),UPPER(RIGHT(VLOOKUP($A763,#REF!,4,FALSE),1)),"")</f>
        <v>#REF!</v>
      </c>
      <c r="K763" s="42" t="e">
        <f>IF(LEN(VLOOKUP($A763,#REF!,5,FALSE)),UPPER(RIGHT(VLOOKUP($A763,#REF!,5,FALSE),1)),"")</f>
        <v>#REF!</v>
      </c>
      <c r="L763" s="42" t="e">
        <f>IF(LEN(VLOOKUP($A763,#REF!,6,FALSE)),UPPER(RIGHT(VLOOKUP($A763,#REF!,6,FALSE),1)),"")</f>
        <v>#REF!</v>
      </c>
      <c r="M763" s="43" t="e">
        <f>IF(LEN(VLOOKUP($A763,#REF!,7,FALSE)),UPPER(RIGHT(VLOOKUP($A763,#REF!,7,FALSE),1)),"")</f>
        <v>#REF!</v>
      </c>
      <c r="N763" s="206"/>
      <c r="O763" s="206"/>
      <c r="P763" s="206"/>
      <c r="Q763" s="206"/>
      <c r="R763" s="206"/>
      <c r="S763" s="63" t="e">
        <f>HLOOKUP("Device Tree Pin Name",#REF!,MATCH($A763,#REF!,0),FALSE)</f>
        <v>#REF!</v>
      </c>
      <c r="T763" s="47" t="e">
        <f>HLOOKUP("power rail",#REF!,MATCH($A763,#REF!,0),FALSE)</f>
        <v>#REF!</v>
      </c>
      <c r="U763" s="62" t="e">
        <f>HLOOKUP("Wake Capable",#REF!,MATCH($A763,#REF!,0),FALSE)</f>
        <v>#REF!</v>
      </c>
      <c r="V763" s="62" t="e">
        <f>HLOOKUP("Strap",#REF!,MATCH($A763,#REF!,0),FALSE)</f>
        <v>#REF!</v>
      </c>
      <c r="W763" s="62"/>
      <c r="X763" s="62"/>
      <c r="Y763" s="62"/>
      <c r="Z763" s="47"/>
      <c r="AA763" s="47" t="e">
        <f>HLOOKUP("Pad type",#REF!,MATCH($A763,#REF!,0),FALSE)</f>
        <v>#REF!</v>
      </c>
      <c r="AB763" s="63"/>
      <c r="AC763" s="63" t="e">
        <f>HLOOKUP("POR Pin State",#REF!,MATCH($A763,#REF!,0),FALSE)</f>
        <v>#REF!</v>
      </c>
      <c r="AD763" s="207"/>
      <c r="AE763" s="208"/>
      <c r="AF763" s="208"/>
      <c r="AG763" s="208"/>
      <c r="AH763" s="209"/>
      <c r="AI763" s="209"/>
      <c r="AJ763" s="210"/>
      <c r="AK763" s="210"/>
      <c r="AL763" s="210"/>
      <c r="AM763" s="210"/>
      <c r="AN763" s="210"/>
      <c r="AO763" s="210"/>
      <c r="AP763" s="210"/>
      <c r="AQ763" s="215" t="s">
        <v>1810</v>
      </c>
      <c r="AR763" s="105"/>
      <c r="AS763" s="105"/>
      <c r="AT763" s="105"/>
      <c r="AU763" s="105"/>
      <c r="AV763" s="105"/>
      <c r="AW763" s="105"/>
      <c r="AX763" s="105"/>
      <c r="AY763" s="105"/>
      <c r="AZ763" s="105"/>
      <c r="BA763" s="105"/>
      <c r="BB763" s="218"/>
      <c r="BC763" s="105"/>
      <c r="BD763" s="250"/>
      <c r="BE763" s="252" t="s">
        <v>1811</v>
      </c>
      <c r="BF763" s="147" t="e">
        <f>VLOOKUP($A763,#REF!,34,FALSE)</f>
        <v>#REF!</v>
      </c>
      <c r="BG763" s="148" t="e">
        <f>VLOOKUP($A763,#REF!,22,FALSE)</f>
        <v>#REF!</v>
      </c>
      <c r="BH763" s="149"/>
    </row>
    <row r="764" s="5" customFormat="1" ht="12.95" customHeight="1" spans="1:60">
      <c r="A764" s="48" t="s">
        <v>1812</v>
      </c>
      <c r="B764" s="38" t="e">
        <f>VLOOKUP($A764,#REF!,34,FALSE)</f>
        <v>#REF!</v>
      </c>
      <c r="C764" s="39" t="str">
        <f t="shared" si="187"/>
        <v>unused_DDR_XM1_B7A_CS_CKE0</v>
      </c>
      <c r="D764" s="40" t="e">
        <f>IF(LEN(VLOOKUP($A764,#REF!,8,FALSE)),LEFT(VLOOKUP($A764,#REF!,8,FALSE),LEN(VLOOKUP($A764,#REF!,8,FALSE))-2),"")</f>
        <v>#REF!</v>
      </c>
      <c r="E764" s="41" t="e">
        <f>IF(LEN(VLOOKUP($A764,#REF!,4,FALSE)),IF(INDEX(#REF!,MATCH($A764,#REF!,0),1),LEFT(VLOOKUP($A764,#REF!,4,FALSE),LEN(VLOOKUP($A764,#REF!,4,FALSE))-2),CONCATENATE(LEFT(VLOOKUP($A764,#REF!,4,FALSE),LEN(VLOOKUP($A764,#REF!,4,FALSE))-2),"*")),"")</f>
        <v>#REF!</v>
      </c>
      <c r="F764" s="42" t="e">
        <f>IF(LEN(VLOOKUP($A764,#REF!,5,FALSE)),IF(INDEX(#REF!,MATCH($A764,#REF!,0),2),LEFT(VLOOKUP($A764,#REF!,5,FALSE),LEN(VLOOKUP($A764,#REF!,5,FALSE))-2),CONCATENATE(LEFT(VLOOKUP($A764,#REF!,5,FALSE),LEN(VLOOKUP($A764,#REF!,5,FALSE))-2),"*")),"")</f>
        <v>#REF!</v>
      </c>
      <c r="G764" s="42" t="e">
        <f>IF(LEN(VLOOKUP($A764,#REF!,6,FALSE)),IF(INDEX(#REF!,MATCH($A764,#REF!,0),3),LEFT(VLOOKUP($A764,#REF!,6,FALSE),LEN(VLOOKUP($A764,#REF!,6,FALSE))-2),CONCATENATE(LEFT(VLOOKUP($A764,#REF!,6,FALSE),LEN(VLOOKUP($A764,#REF!,6,FALSE))-2),"*")),"")</f>
        <v>#REF!</v>
      </c>
      <c r="H764" s="43" t="e">
        <f>IF(LEN(VLOOKUP($A764,#REF!,7,FALSE)),IF(INDEX(#REF!,MATCH($A764,#REF!,0),4),LEFT(VLOOKUP($A764,#REF!,7,FALSE),LEN(VLOOKUP($A764,#REF!,7,FALSE))-2),CONCATENATE(LEFT(VLOOKUP($A764,#REF!,7,FALSE),LEN(VLOOKUP($A764,#REF!,7,FALSE))-2),"*")),"")</f>
        <v>#REF!</v>
      </c>
      <c r="I764" s="54" t="e">
        <f>IF(LEN(VLOOKUP($A764,#REF!,8,FALSE)),UPPER(RIGHT(VLOOKUP($A764,#REF!,8,FALSE),1)),"")</f>
        <v>#REF!</v>
      </c>
      <c r="J764" s="42" t="e">
        <f>IF(LEN(VLOOKUP($A764,#REF!,4,FALSE)),UPPER(RIGHT(VLOOKUP($A764,#REF!,4,FALSE),1)),"")</f>
        <v>#REF!</v>
      </c>
      <c r="K764" s="42" t="e">
        <f>IF(LEN(VLOOKUP($A764,#REF!,5,FALSE)),UPPER(RIGHT(VLOOKUP($A764,#REF!,5,FALSE),1)),"")</f>
        <v>#REF!</v>
      </c>
      <c r="L764" s="42" t="e">
        <f>IF(LEN(VLOOKUP($A764,#REF!,6,FALSE)),UPPER(RIGHT(VLOOKUP($A764,#REF!,6,FALSE),1)),"")</f>
        <v>#REF!</v>
      </c>
      <c r="M764" s="43" t="e">
        <f>IF(LEN(VLOOKUP($A764,#REF!,7,FALSE)),UPPER(RIGHT(VLOOKUP($A764,#REF!,7,FALSE),1)),"")</f>
        <v>#REF!</v>
      </c>
      <c r="N764" s="206"/>
      <c r="O764" s="206"/>
      <c r="P764" s="206"/>
      <c r="Q764" s="206"/>
      <c r="R764" s="206"/>
      <c r="S764" s="63" t="e">
        <f>HLOOKUP("Device Tree Pin Name",#REF!,MATCH($A764,#REF!,0),FALSE)</f>
        <v>#REF!</v>
      </c>
      <c r="T764" s="47" t="e">
        <f>HLOOKUP("power rail",#REF!,MATCH($A764,#REF!,0),FALSE)</f>
        <v>#REF!</v>
      </c>
      <c r="U764" s="62" t="e">
        <f>HLOOKUP("Wake Capable",#REF!,MATCH($A764,#REF!,0),FALSE)</f>
        <v>#REF!</v>
      </c>
      <c r="V764" s="62" t="e">
        <f>HLOOKUP("Strap",#REF!,MATCH($A764,#REF!,0),FALSE)</f>
        <v>#REF!</v>
      </c>
      <c r="W764" s="62"/>
      <c r="X764" s="62"/>
      <c r="Y764" s="62"/>
      <c r="Z764" s="47"/>
      <c r="AA764" s="47" t="e">
        <f>HLOOKUP("Pad type",#REF!,MATCH($A764,#REF!,0),FALSE)</f>
        <v>#REF!</v>
      </c>
      <c r="AB764" s="63"/>
      <c r="AC764" s="63" t="e">
        <f>HLOOKUP("POR Pin State",#REF!,MATCH($A764,#REF!,0),FALSE)</f>
        <v>#REF!</v>
      </c>
      <c r="AD764" s="207"/>
      <c r="AE764" s="208"/>
      <c r="AF764" s="208"/>
      <c r="AG764" s="208"/>
      <c r="AH764" s="209"/>
      <c r="AI764" s="209"/>
      <c r="AJ764" s="210"/>
      <c r="AK764" s="210"/>
      <c r="AL764" s="210"/>
      <c r="AM764" s="210"/>
      <c r="AN764" s="210"/>
      <c r="AO764" s="210"/>
      <c r="AP764" s="210"/>
      <c r="AQ764" s="215" t="s">
        <v>1812</v>
      </c>
      <c r="AR764" s="105"/>
      <c r="AS764" s="105"/>
      <c r="AT764" s="105"/>
      <c r="AU764" s="105"/>
      <c r="AV764" s="105"/>
      <c r="AW764" s="105"/>
      <c r="AX764" s="105"/>
      <c r="AY764" s="105"/>
      <c r="AZ764" s="105"/>
      <c r="BA764" s="105"/>
      <c r="BB764" s="218"/>
      <c r="BC764" s="105"/>
      <c r="BD764" s="250"/>
      <c r="BE764" s="252" t="s">
        <v>1813</v>
      </c>
      <c r="BF764" s="147" t="e">
        <f>VLOOKUP($A764,#REF!,34,FALSE)</f>
        <v>#REF!</v>
      </c>
      <c r="BG764" s="148" t="e">
        <f>VLOOKUP($A764,#REF!,22,FALSE)</f>
        <v>#REF!</v>
      </c>
      <c r="BH764" s="149"/>
    </row>
    <row r="765" s="5" customFormat="1" ht="12.95" customHeight="1" spans="1:60">
      <c r="A765" s="48" t="s">
        <v>1814</v>
      </c>
      <c r="B765" s="38" t="e">
        <f>VLOOKUP($A765,#REF!,34,FALSE)</f>
        <v>#REF!</v>
      </c>
      <c r="C765" s="39" t="str">
        <f t="shared" si="187"/>
        <v>unused_DDR_XM1_B7A_CS_CKE1</v>
      </c>
      <c r="D765" s="40" t="e">
        <f>IF(LEN(VLOOKUP($A765,#REF!,8,FALSE)),LEFT(VLOOKUP($A765,#REF!,8,FALSE),LEN(VLOOKUP($A765,#REF!,8,FALSE))-2),"")</f>
        <v>#REF!</v>
      </c>
      <c r="E765" s="41" t="e">
        <f>IF(LEN(VLOOKUP($A765,#REF!,4,FALSE)),IF(INDEX(#REF!,MATCH($A765,#REF!,0),1),LEFT(VLOOKUP($A765,#REF!,4,FALSE),LEN(VLOOKUP($A765,#REF!,4,FALSE))-2),CONCATENATE(LEFT(VLOOKUP($A765,#REF!,4,FALSE),LEN(VLOOKUP($A765,#REF!,4,FALSE))-2),"*")),"")</f>
        <v>#REF!</v>
      </c>
      <c r="F765" s="42" t="e">
        <f>IF(LEN(VLOOKUP($A765,#REF!,5,FALSE)),IF(INDEX(#REF!,MATCH($A765,#REF!,0),2),LEFT(VLOOKUP($A765,#REF!,5,FALSE),LEN(VLOOKUP($A765,#REF!,5,FALSE))-2),CONCATENATE(LEFT(VLOOKUP($A765,#REF!,5,FALSE),LEN(VLOOKUP($A765,#REF!,5,FALSE))-2),"*")),"")</f>
        <v>#REF!</v>
      </c>
      <c r="G765" s="42" t="e">
        <f>IF(LEN(VLOOKUP($A765,#REF!,6,FALSE)),IF(INDEX(#REF!,MATCH($A765,#REF!,0),3),LEFT(VLOOKUP($A765,#REF!,6,FALSE),LEN(VLOOKUP($A765,#REF!,6,FALSE))-2),CONCATENATE(LEFT(VLOOKUP($A765,#REF!,6,FALSE),LEN(VLOOKUP($A765,#REF!,6,FALSE))-2),"*")),"")</f>
        <v>#REF!</v>
      </c>
      <c r="H765" s="43" t="e">
        <f>IF(LEN(VLOOKUP($A765,#REF!,7,FALSE)),IF(INDEX(#REF!,MATCH($A765,#REF!,0),4),LEFT(VLOOKUP($A765,#REF!,7,FALSE),LEN(VLOOKUP($A765,#REF!,7,FALSE))-2),CONCATENATE(LEFT(VLOOKUP($A765,#REF!,7,FALSE),LEN(VLOOKUP($A765,#REF!,7,FALSE))-2),"*")),"")</f>
        <v>#REF!</v>
      </c>
      <c r="I765" s="54" t="e">
        <f>IF(LEN(VLOOKUP($A765,#REF!,8,FALSE)),UPPER(RIGHT(VLOOKUP($A765,#REF!,8,FALSE),1)),"")</f>
        <v>#REF!</v>
      </c>
      <c r="J765" s="42" t="e">
        <f>IF(LEN(VLOOKUP($A765,#REF!,4,FALSE)),UPPER(RIGHT(VLOOKUP($A765,#REF!,4,FALSE),1)),"")</f>
        <v>#REF!</v>
      </c>
      <c r="K765" s="42" t="e">
        <f>IF(LEN(VLOOKUP($A765,#REF!,5,FALSE)),UPPER(RIGHT(VLOOKUP($A765,#REF!,5,FALSE),1)),"")</f>
        <v>#REF!</v>
      </c>
      <c r="L765" s="42" t="e">
        <f>IF(LEN(VLOOKUP($A765,#REF!,6,FALSE)),UPPER(RIGHT(VLOOKUP($A765,#REF!,6,FALSE),1)),"")</f>
        <v>#REF!</v>
      </c>
      <c r="M765" s="43" t="e">
        <f>IF(LEN(VLOOKUP($A765,#REF!,7,FALSE)),UPPER(RIGHT(VLOOKUP($A765,#REF!,7,FALSE),1)),"")</f>
        <v>#REF!</v>
      </c>
      <c r="N765" s="206"/>
      <c r="O765" s="206"/>
      <c r="P765" s="206"/>
      <c r="Q765" s="206"/>
      <c r="R765" s="206"/>
      <c r="S765" s="63" t="e">
        <f>HLOOKUP("Device Tree Pin Name",#REF!,MATCH($A765,#REF!,0),FALSE)</f>
        <v>#REF!</v>
      </c>
      <c r="T765" s="47" t="e">
        <f>HLOOKUP("power rail",#REF!,MATCH($A765,#REF!,0),FALSE)</f>
        <v>#REF!</v>
      </c>
      <c r="U765" s="62" t="e">
        <f>HLOOKUP("Wake Capable",#REF!,MATCH($A765,#REF!,0),FALSE)</f>
        <v>#REF!</v>
      </c>
      <c r="V765" s="62" t="e">
        <f>HLOOKUP("Strap",#REF!,MATCH($A765,#REF!,0),FALSE)</f>
        <v>#REF!</v>
      </c>
      <c r="W765" s="62"/>
      <c r="X765" s="62"/>
      <c r="Y765" s="62"/>
      <c r="Z765" s="47"/>
      <c r="AA765" s="47" t="e">
        <f>HLOOKUP("Pad type",#REF!,MATCH($A765,#REF!,0),FALSE)</f>
        <v>#REF!</v>
      </c>
      <c r="AB765" s="63"/>
      <c r="AC765" s="63" t="e">
        <f>HLOOKUP("POR Pin State",#REF!,MATCH($A765,#REF!,0),FALSE)</f>
        <v>#REF!</v>
      </c>
      <c r="AD765" s="207"/>
      <c r="AE765" s="208"/>
      <c r="AF765" s="208"/>
      <c r="AG765" s="208"/>
      <c r="AH765" s="209"/>
      <c r="AI765" s="209"/>
      <c r="AJ765" s="210"/>
      <c r="AK765" s="210"/>
      <c r="AL765" s="210"/>
      <c r="AM765" s="210"/>
      <c r="AN765" s="210"/>
      <c r="AO765" s="210"/>
      <c r="AP765" s="210"/>
      <c r="AQ765" s="215" t="s">
        <v>1814</v>
      </c>
      <c r="AR765" s="105"/>
      <c r="AS765" s="105"/>
      <c r="AT765" s="105"/>
      <c r="AU765" s="105"/>
      <c r="AV765" s="105"/>
      <c r="AW765" s="105"/>
      <c r="AX765" s="105"/>
      <c r="AY765" s="105"/>
      <c r="AZ765" s="105"/>
      <c r="BA765" s="105"/>
      <c r="BB765" s="218"/>
      <c r="BC765" s="105"/>
      <c r="BD765" s="250"/>
      <c r="BE765" s="252" t="s">
        <v>1815</v>
      </c>
      <c r="BF765" s="147" t="e">
        <f>VLOOKUP($A765,#REF!,34,FALSE)</f>
        <v>#REF!</v>
      </c>
      <c r="BG765" s="148" t="e">
        <f>VLOOKUP($A765,#REF!,22,FALSE)</f>
        <v>#REF!</v>
      </c>
      <c r="BH765" s="149"/>
    </row>
    <row r="766" s="5" customFormat="1" ht="12.95" customHeight="1" spans="1:60">
      <c r="A766" s="48" t="s">
        <v>1816</v>
      </c>
      <c r="B766" s="38" t="e">
        <f>VLOOKUP($A766,#REF!,34,FALSE)</f>
        <v>#REF!</v>
      </c>
      <c r="C766" s="39" t="str">
        <f t="shared" si="187"/>
        <v>unused_DDR_XM1_B7B_CS_CKE0</v>
      </c>
      <c r="D766" s="40" t="e">
        <f>IF(LEN(VLOOKUP($A766,#REF!,8,FALSE)),LEFT(VLOOKUP($A766,#REF!,8,FALSE),LEN(VLOOKUP($A766,#REF!,8,FALSE))-2),"")</f>
        <v>#REF!</v>
      </c>
      <c r="E766" s="41" t="e">
        <f>IF(LEN(VLOOKUP($A766,#REF!,4,FALSE)),IF(INDEX(#REF!,MATCH($A766,#REF!,0),1),LEFT(VLOOKUP($A766,#REF!,4,FALSE),LEN(VLOOKUP($A766,#REF!,4,FALSE))-2),CONCATENATE(LEFT(VLOOKUP($A766,#REF!,4,FALSE),LEN(VLOOKUP($A766,#REF!,4,FALSE))-2),"*")),"")</f>
        <v>#REF!</v>
      </c>
      <c r="F766" s="42" t="e">
        <f>IF(LEN(VLOOKUP($A766,#REF!,5,FALSE)),IF(INDEX(#REF!,MATCH($A766,#REF!,0),2),LEFT(VLOOKUP($A766,#REF!,5,FALSE),LEN(VLOOKUP($A766,#REF!,5,FALSE))-2),CONCATENATE(LEFT(VLOOKUP($A766,#REF!,5,FALSE),LEN(VLOOKUP($A766,#REF!,5,FALSE))-2),"*")),"")</f>
        <v>#REF!</v>
      </c>
      <c r="G766" s="42" t="e">
        <f>IF(LEN(VLOOKUP($A766,#REF!,6,FALSE)),IF(INDEX(#REF!,MATCH($A766,#REF!,0),3),LEFT(VLOOKUP($A766,#REF!,6,FALSE),LEN(VLOOKUP($A766,#REF!,6,FALSE))-2),CONCATENATE(LEFT(VLOOKUP($A766,#REF!,6,FALSE),LEN(VLOOKUP($A766,#REF!,6,FALSE))-2),"*")),"")</f>
        <v>#REF!</v>
      </c>
      <c r="H766" s="43" t="e">
        <f>IF(LEN(VLOOKUP($A766,#REF!,7,FALSE)),IF(INDEX(#REF!,MATCH($A766,#REF!,0),4),LEFT(VLOOKUP($A766,#REF!,7,FALSE),LEN(VLOOKUP($A766,#REF!,7,FALSE))-2),CONCATENATE(LEFT(VLOOKUP($A766,#REF!,7,FALSE),LEN(VLOOKUP($A766,#REF!,7,FALSE))-2),"*")),"")</f>
        <v>#REF!</v>
      </c>
      <c r="I766" s="54" t="e">
        <f>IF(LEN(VLOOKUP($A766,#REF!,8,FALSE)),UPPER(RIGHT(VLOOKUP($A766,#REF!,8,FALSE),1)),"")</f>
        <v>#REF!</v>
      </c>
      <c r="J766" s="42" t="e">
        <f>IF(LEN(VLOOKUP($A766,#REF!,4,FALSE)),UPPER(RIGHT(VLOOKUP($A766,#REF!,4,FALSE),1)),"")</f>
        <v>#REF!</v>
      </c>
      <c r="K766" s="42" t="e">
        <f>IF(LEN(VLOOKUP($A766,#REF!,5,FALSE)),UPPER(RIGHT(VLOOKUP($A766,#REF!,5,FALSE),1)),"")</f>
        <v>#REF!</v>
      </c>
      <c r="L766" s="42" t="e">
        <f>IF(LEN(VLOOKUP($A766,#REF!,6,FALSE)),UPPER(RIGHT(VLOOKUP($A766,#REF!,6,FALSE),1)),"")</f>
        <v>#REF!</v>
      </c>
      <c r="M766" s="43" t="e">
        <f>IF(LEN(VLOOKUP($A766,#REF!,7,FALSE)),UPPER(RIGHT(VLOOKUP($A766,#REF!,7,FALSE),1)),"")</f>
        <v>#REF!</v>
      </c>
      <c r="N766" s="206"/>
      <c r="O766" s="206"/>
      <c r="P766" s="206"/>
      <c r="Q766" s="206"/>
      <c r="R766" s="206"/>
      <c r="S766" s="63" t="e">
        <f>HLOOKUP("Device Tree Pin Name",#REF!,MATCH($A766,#REF!,0),FALSE)</f>
        <v>#REF!</v>
      </c>
      <c r="T766" s="47" t="e">
        <f>HLOOKUP("power rail",#REF!,MATCH($A766,#REF!,0),FALSE)</f>
        <v>#REF!</v>
      </c>
      <c r="U766" s="62" t="e">
        <f>HLOOKUP("Wake Capable",#REF!,MATCH($A766,#REF!,0),FALSE)</f>
        <v>#REF!</v>
      </c>
      <c r="V766" s="62" t="e">
        <f>HLOOKUP("Strap",#REF!,MATCH($A766,#REF!,0),FALSE)</f>
        <v>#REF!</v>
      </c>
      <c r="W766" s="62"/>
      <c r="X766" s="62"/>
      <c r="Y766" s="62"/>
      <c r="Z766" s="47"/>
      <c r="AA766" s="47" t="e">
        <f>HLOOKUP("Pad type",#REF!,MATCH($A766,#REF!,0),FALSE)</f>
        <v>#REF!</v>
      </c>
      <c r="AB766" s="63"/>
      <c r="AC766" s="63" t="e">
        <f>HLOOKUP("POR Pin State",#REF!,MATCH($A766,#REF!,0),FALSE)</f>
        <v>#REF!</v>
      </c>
      <c r="AD766" s="207"/>
      <c r="AE766" s="208"/>
      <c r="AF766" s="208"/>
      <c r="AG766" s="208"/>
      <c r="AH766" s="209"/>
      <c r="AI766" s="209"/>
      <c r="AJ766" s="210"/>
      <c r="AK766" s="210"/>
      <c r="AL766" s="210"/>
      <c r="AM766" s="210"/>
      <c r="AN766" s="210"/>
      <c r="AO766" s="210"/>
      <c r="AP766" s="210"/>
      <c r="AQ766" s="215" t="s">
        <v>1816</v>
      </c>
      <c r="AR766" s="105"/>
      <c r="AS766" s="105"/>
      <c r="AT766" s="105"/>
      <c r="AU766" s="105"/>
      <c r="AV766" s="105"/>
      <c r="AW766" s="105"/>
      <c r="AX766" s="105"/>
      <c r="AY766" s="105"/>
      <c r="AZ766" s="105"/>
      <c r="BA766" s="105"/>
      <c r="BB766" s="218"/>
      <c r="BC766" s="105"/>
      <c r="BD766" s="250"/>
      <c r="BE766" s="252" t="s">
        <v>1817</v>
      </c>
      <c r="BF766" s="147" t="e">
        <f>VLOOKUP($A766,#REF!,34,FALSE)</f>
        <v>#REF!</v>
      </c>
      <c r="BG766" s="148" t="e">
        <f>VLOOKUP($A766,#REF!,22,FALSE)</f>
        <v>#REF!</v>
      </c>
      <c r="BH766" s="149"/>
    </row>
    <row r="767" s="5" customFormat="1" ht="12.95" customHeight="1" spans="1:60">
      <c r="A767" s="48" t="s">
        <v>1818</v>
      </c>
      <c r="B767" s="38" t="e">
        <f>VLOOKUP($A767,#REF!,34,FALSE)</f>
        <v>#REF!</v>
      </c>
      <c r="C767" s="39" t="str">
        <f t="shared" si="187"/>
        <v>unused_DDR_XM1_B7B_CS_CKE1</v>
      </c>
      <c r="D767" s="40" t="e">
        <f>IF(LEN(VLOOKUP($A767,#REF!,8,FALSE)),LEFT(VLOOKUP($A767,#REF!,8,FALSE),LEN(VLOOKUP($A767,#REF!,8,FALSE))-2),"")</f>
        <v>#REF!</v>
      </c>
      <c r="E767" s="41" t="e">
        <f>IF(LEN(VLOOKUP($A767,#REF!,4,FALSE)),IF(INDEX(#REF!,MATCH($A767,#REF!,0),1),LEFT(VLOOKUP($A767,#REF!,4,FALSE),LEN(VLOOKUP($A767,#REF!,4,FALSE))-2),CONCATENATE(LEFT(VLOOKUP($A767,#REF!,4,FALSE),LEN(VLOOKUP($A767,#REF!,4,FALSE))-2),"*")),"")</f>
        <v>#REF!</v>
      </c>
      <c r="F767" s="42" t="e">
        <f>IF(LEN(VLOOKUP($A767,#REF!,5,FALSE)),IF(INDEX(#REF!,MATCH($A767,#REF!,0),2),LEFT(VLOOKUP($A767,#REF!,5,FALSE),LEN(VLOOKUP($A767,#REF!,5,FALSE))-2),CONCATENATE(LEFT(VLOOKUP($A767,#REF!,5,FALSE),LEN(VLOOKUP($A767,#REF!,5,FALSE))-2),"*")),"")</f>
        <v>#REF!</v>
      </c>
      <c r="G767" s="42" t="e">
        <f>IF(LEN(VLOOKUP($A767,#REF!,6,FALSE)),IF(INDEX(#REF!,MATCH($A767,#REF!,0),3),LEFT(VLOOKUP($A767,#REF!,6,FALSE),LEN(VLOOKUP($A767,#REF!,6,FALSE))-2),CONCATENATE(LEFT(VLOOKUP($A767,#REF!,6,FALSE),LEN(VLOOKUP($A767,#REF!,6,FALSE))-2),"*")),"")</f>
        <v>#REF!</v>
      </c>
      <c r="H767" s="43" t="e">
        <f>IF(LEN(VLOOKUP($A767,#REF!,7,FALSE)),IF(INDEX(#REF!,MATCH($A767,#REF!,0),4),LEFT(VLOOKUP($A767,#REF!,7,FALSE),LEN(VLOOKUP($A767,#REF!,7,FALSE))-2),CONCATENATE(LEFT(VLOOKUP($A767,#REF!,7,FALSE),LEN(VLOOKUP($A767,#REF!,7,FALSE))-2),"*")),"")</f>
        <v>#REF!</v>
      </c>
      <c r="I767" s="54" t="e">
        <f>IF(LEN(VLOOKUP($A767,#REF!,8,FALSE)),UPPER(RIGHT(VLOOKUP($A767,#REF!,8,FALSE),1)),"")</f>
        <v>#REF!</v>
      </c>
      <c r="J767" s="42" t="e">
        <f>IF(LEN(VLOOKUP($A767,#REF!,4,FALSE)),UPPER(RIGHT(VLOOKUP($A767,#REF!,4,FALSE),1)),"")</f>
        <v>#REF!</v>
      </c>
      <c r="K767" s="42" t="e">
        <f>IF(LEN(VLOOKUP($A767,#REF!,5,FALSE)),UPPER(RIGHT(VLOOKUP($A767,#REF!,5,FALSE),1)),"")</f>
        <v>#REF!</v>
      </c>
      <c r="L767" s="42" t="e">
        <f>IF(LEN(VLOOKUP($A767,#REF!,6,FALSE)),UPPER(RIGHT(VLOOKUP($A767,#REF!,6,FALSE),1)),"")</f>
        <v>#REF!</v>
      </c>
      <c r="M767" s="43" t="e">
        <f>IF(LEN(VLOOKUP($A767,#REF!,7,FALSE)),UPPER(RIGHT(VLOOKUP($A767,#REF!,7,FALSE),1)),"")</f>
        <v>#REF!</v>
      </c>
      <c r="N767" s="206"/>
      <c r="O767" s="206"/>
      <c r="P767" s="206"/>
      <c r="Q767" s="206"/>
      <c r="R767" s="206"/>
      <c r="S767" s="63" t="e">
        <f>HLOOKUP("Device Tree Pin Name",#REF!,MATCH($A767,#REF!,0),FALSE)</f>
        <v>#REF!</v>
      </c>
      <c r="T767" s="47" t="e">
        <f>HLOOKUP("power rail",#REF!,MATCH($A767,#REF!,0),FALSE)</f>
        <v>#REF!</v>
      </c>
      <c r="U767" s="62" t="e">
        <f>HLOOKUP("Wake Capable",#REF!,MATCH($A767,#REF!,0),FALSE)</f>
        <v>#REF!</v>
      </c>
      <c r="V767" s="62" t="e">
        <f>HLOOKUP("Strap",#REF!,MATCH($A767,#REF!,0),FALSE)</f>
        <v>#REF!</v>
      </c>
      <c r="W767" s="62"/>
      <c r="X767" s="62"/>
      <c r="Y767" s="62"/>
      <c r="Z767" s="47"/>
      <c r="AA767" s="47" t="e">
        <f>HLOOKUP("Pad type",#REF!,MATCH($A767,#REF!,0),FALSE)</f>
        <v>#REF!</v>
      </c>
      <c r="AB767" s="63"/>
      <c r="AC767" s="63" t="e">
        <f>HLOOKUP("POR Pin State",#REF!,MATCH($A767,#REF!,0),FALSE)</f>
        <v>#REF!</v>
      </c>
      <c r="AD767" s="207"/>
      <c r="AE767" s="208"/>
      <c r="AF767" s="208"/>
      <c r="AG767" s="208"/>
      <c r="AH767" s="209"/>
      <c r="AI767" s="209"/>
      <c r="AJ767" s="210"/>
      <c r="AK767" s="210"/>
      <c r="AL767" s="210"/>
      <c r="AM767" s="210"/>
      <c r="AN767" s="210"/>
      <c r="AO767" s="210"/>
      <c r="AP767" s="210"/>
      <c r="AQ767" s="215" t="s">
        <v>1818</v>
      </c>
      <c r="AR767" s="105"/>
      <c r="AS767" s="105"/>
      <c r="AT767" s="105"/>
      <c r="AU767" s="105"/>
      <c r="AV767" s="105"/>
      <c r="AW767" s="105"/>
      <c r="AX767" s="105"/>
      <c r="AY767" s="105"/>
      <c r="AZ767" s="105"/>
      <c r="BA767" s="105"/>
      <c r="BB767" s="218"/>
      <c r="BC767" s="105"/>
      <c r="BD767" s="250"/>
      <c r="BE767" s="252" t="s">
        <v>1819</v>
      </c>
      <c r="BF767" s="147" t="e">
        <f>VLOOKUP($A767,#REF!,34,FALSE)</f>
        <v>#REF!</v>
      </c>
      <c r="BG767" s="148" t="e">
        <f>VLOOKUP($A767,#REF!,22,FALSE)</f>
        <v>#REF!</v>
      </c>
      <c r="BH767" s="149"/>
    </row>
    <row r="768" s="5" customFormat="1" ht="12.95" customHeight="1" spans="1:60">
      <c r="A768" s="48" t="s">
        <v>1820</v>
      </c>
      <c r="B768" s="38" t="e">
        <f>VLOOKUP($A768,#REF!,34,FALSE)</f>
        <v>#REF!</v>
      </c>
      <c r="C768" s="39" t="str">
        <f t="shared" si="187"/>
        <v>unused_DDR_XM1_B7A_CLK_P</v>
      </c>
      <c r="D768" s="40" t="e">
        <f>IF(LEN(VLOOKUP($A768,#REF!,8,FALSE)),LEFT(VLOOKUP($A768,#REF!,8,FALSE),LEN(VLOOKUP($A768,#REF!,8,FALSE))-2),"")</f>
        <v>#REF!</v>
      </c>
      <c r="E768" s="41" t="e">
        <f>IF(LEN(VLOOKUP($A768,#REF!,4,FALSE)),IF(INDEX(#REF!,MATCH($A768,#REF!,0),1),LEFT(VLOOKUP($A768,#REF!,4,FALSE),LEN(VLOOKUP($A768,#REF!,4,FALSE))-2),CONCATENATE(LEFT(VLOOKUP($A768,#REF!,4,FALSE),LEN(VLOOKUP($A768,#REF!,4,FALSE))-2),"*")),"")</f>
        <v>#REF!</v>
      </c>
      <c r="F768" s="42" t="e">
        <f>IF(LEN(VLOOKUP($A768,#REF!,5,FALSE)),IF(INDEX(#REF!,MATCH($A768,#REF!,0),2),LEFT(VLOOKUP($A768,#REF!,5,FALSE),LEN(VLOOKUP($A768,#REF!,5,FALSE))-2),CONCATENATE(LEFT(VLOOKUP($A768,#REF!,5,FALSE),LEN(VLOOKUP($A768,#REF!,5,FALSE))-2),"*")),"")</f>
        <v>#REF!</v>
      </c>
      <c r="G768" s="42" t="e">
        <f>IF(LEN(VLOOKUP($A768,#REF!,6,FALSE)),IF(INDEX(#REF!,MATCH($A768,#REF!,0),3),LEFT(VLOOKUP($A768,#REF!,6,FALSE),LEN(VLOOKUP($A768,#REF!,6,FALSE))-2),CONCATENATE(LEFT(VLOOKUP($A768,#REF!,6,FALSE),LEN(VLOOKUP($A768,#REF!,6,FALSE))-2),"*")),"")</f>
        <v>#REF!</v>
      </c>
      <c r="H768" s="43" t="e">
        <f>IF(LEN(VLOOKUP($A768,#REF!,7,FALSE)),IF(INDEX(#REF!,MATCH($A768,#REF!,0),4),LEFT(VLOOKUP($A768,#REF!,7,FALSE),LEN(VLOOKUP($A768,#REF!,7,FALSE))-2),CONCATENATE(LEFT(VLOOKUP($A768,#REF!,7,FALSE),LEN(VLOOKUP($A768,#REF!,7,FALSE))-2),"*")),"")</f>
        <v>#REF!</v>
      </c>
      <c r="I768" s="54" t="e">
        <f>IF(LEN(VLOOKUP($A768,#REF!,8,FALSE)),UPPER(RIGHT(VLOOKUP($A768,#REF!,8,FALSE),1)),"")</f>
        <v>#REF!</v>
      </c>
      <c r="J768" s="42" t="e">
        <f>IF(LEN(VLOOKUP($A768,#REF!,4,FALSE)),UPPER(RIGHT(VLOOKUP($A768,#REF!,4,FALSE),1)),"")</f>
        <v>#REF!</v>
      </c>
      <c r="K768" s="42" t="e">
        <f>IF(LEN(VLOOKUP($A768,#REF!,5,FALSE)),UPPER(RIGHT(VLOOKUP($A768,#REF!,5,FALSE),1)),"")</f>
        <v>#REF!</v>
      </c>
      <c r="L768" s="42" t="e">
        <f>IF(LEN(VLOOKUP($A768,#REF!,6,FALSE)),UPPER(RIGHT(VLOOKUP($A768,#REF!,6,FALSE),1)),"")</f>
        <v>#REF!</v>
      </c>
      <c r="M768" s="43" t="e">
        <f>IF(LEN(VLOOKUP($A768,#REF!,7,FALSE)),UPPER(RIGHT(VLOOKUP($A768,#REF!,7,FALSE),1)),"")</f>
        <v>#REF!</v>
      </c>
      <c r="N768" s="206"/>
      <c r="O768" s="206"/>
      <c r="P768" s="206"/>
      <c r="Q768" s="206"/>
      <c r="R768" s="206"/>
      <c r="S768" s="63" t="e">
        <f>HLOOKUP("Device Tree Pin Name",#REF!,MATCH($A768,#REF!,0),FALSE)</f>
        <v>#REF!</v>
      </c>
      <c r="T768" s="47" t="e">
        <f>HLOOKUP("power rail",#REF!,MATCH($A768,#REF!,0),FALSE)</f>
        <v>#REF!</v>
      </c>
      <c r="U768" s="62" t="e">
        <f>HLOOKUP("Wake Capable",#REF!,MATCH($A768,#REF!,0),FALSE)</f>
        <v>#REF!</v>
      </c>
      <c r="V768" s="62" t="e">
        <f>HLOOKUP("Strap",#REF!,MATCH($A768,#REF!,0),FALSE)</f>
        <v>#REF!</v>
      </c>
      <c r="W768" s="62"/>
      <c r="X768" s="62"/>
      <c r="Y768" s="62"/>
      <c r="Z768" s="47"/>
      <c r="AA768" s="47" t="e">
        <f>HLOOKUP("Pad type",#REF!,MATCH($A768,#REF!,0),FALSE)</f>
        <v>#REF!</v>
      </c>
      <c r="AB768" s="63"/>
      <c r="AC768" s="63" t="e">
        <f>HLOOKUP("POR Pin State",#REF!,MATCH($A768,#REF!,0),FALSE)</f>
        <v>#REF!</v>
      </c>
      <c r="AD768" s="207"/>
      <c r="AE768" s="208"/>
      <c r="AF768" s="208"/>
      <c r="AG768" s="208"/>
      <c r="AH768" s="209"/>
      <c r="AI768" s="209"/>
      <c r="AJ768" s="210"/>
      <c r="AK768" s="210"/>
      <c r="AL768" s="210"/>
      <c r="AM768" s="210"/>
      <c r="AN768" s="210"/>
      <c r="AO768" s="210"/>
      <c r="AP768" s="210"/>
      <c r="AQ768" s="215" t="s">
        <v>1820</v>
      </c>
      <c r="AR768" s="105"/>
      <c r="AS768" s="105"/>
      <c r="AT768" s="105"/>
      <c r="AU768" s="105"/>
      <c r="AV768" s="105"/>
      <c r="AW768" s="105"/>
      <c r="AX768" s="105"/>
      <c r="AY768" s="105"/>
      <c r="AZ768" s="105"/>
      <c r="BA768" s="105"/>
      <c r="BB768" s="218"/>
      <c r="BC768" s="105"/>
      <c r="BD768" s="250"/>
      <c r="BE768" s="252" t="s">
        <v>1821</v>
      </c>
      <c r="BF768" s="147" t="e">
        <f>VLOOKUP($A768,#REF!,34,FALSE)</f>
        <v>#REF!</v>
      </c>
      <c r="BG768" s="148" t="e">
        <f>VLOOKUP($A768,#REF!,22,FALSE)</f>
        <v>#REF!</v>
      </c>
      <c r="BH768" s="149"/>
    </row>
    <row r="769" s="5" customFormat="1" ht="12.95" customHeight="1" spans="1:60">
      <c r="A769" s="48" t="s">
        <v>1822</v>
      </c>
      <c r="B769" s="38" t="e">
        <f>VLOOKUP($A769,#REF!,34,FALSE)</f>
        <v>#REF!</v>
      </c>
      <c r="C769" s="39" t="str">
        <f t="shared" si="187"/>
        <v>unused_DDR_XM1_B7A_CLK_N</v>
      </c>
      <c r="D769" s="40" t="e">
        <f>IF(LEN(VLOOKUP($A769,#REF!,8,FALSE)),LEFT(VLOOKUP($A769,#REF!,8,FALSE),LEN(VLOOKUP($A769,#REF!,8,FALSE))-2),"")</f>
        <v>#REF!</v>
      </c>
      <c r="E769" s="41" t="e">
        <f>IF(LEN(VLOOKUP($A769,#REF!,4,FALSE)),IF(INDEX(#REF!,MATCH($A769,#REF!,0),1),LEFT(VLOOKUP($A769,#REF!,4,FALSE),LEN(VLOOKUP($A769,#REF!,4,FALSE))-2),CONCATENATE(LEFT(VLOOKUP($A769,#REF!,4,FALSE),LEN(VLOOKUP($A769,#REF!,4,FALSE))-2),"*")),"")</f>
        <v>#REF!</v>
      </c>
      <c r="F769" s="42" t="e">
        <f>IF(LEN(VLOOKUP($A769,#REF!,5,FALSE)),IF(INDEX(#REF!,MATCH($A769,#REF!,0),2),LEFT(VLOOKUP($A769,#REF!,5,FALSE),LEN(VLOOKUP($A769,#REF!,5,FALSE))-2),CONCATENATE(LEFT(VLOOKUP($A769,#REF!,5,FALSE),LEN(VLOOKUP($A769,#REF!,5,FALSE))-2),"*")),"")</f>
        <v>#REF!</v>
      </c>
      <c r="G769" s="42" t="e">
        <f>IF(LEN(VLOOKUP($A769,#REF!,6,FALSE)),IF(INDEX(#REF!,MATCH($A769,#REF!,0),3),LEFT(VLOOKUP($A769,#REF!,6,FALSE),LEN(VLOOKUP($A769,#REF!,6,FALSE))-2),CONCATENATE(LEFT(VLOOKUP($A769,#REF!,6,FALSE),LEN(VLOOKUP($A769,#REF!,6,FALSE))-2),"*")),"")</f>
        <v>#REF!</v>
      </c>
      <c r="H769" s="43" t="e">
        <f>IF(LEN(VLOOKUP($A769,#REF!,7,FALSE)),IF(INDEX(#REF!,MATCH($A769,#REF!,0),4),LEFT(VLOOKUP($A769,#REF!,7,FALSE),LEN(VLOOKUP($A769,#REF!,7,FALSE))-2),CONCATENATE(LEFT(VLOOKUP($A769,#REF!,7,FALSE),LEN(VLOOKUP($A769,#REF!,7,FALSE))-2),"*")),"")</f>
        <v>#REF!</v>
      </c>
      <c r="I769" s="54" t="e">
        <f>IF(LEN(VLOOKUP($A769,#REF!,8,FALSE)),UPPER(RIGHT(VLOOKUP($A769,#REF!,8,FALSE),1)),"")</f>
        <v>#REF!</v>
      </c>
      <c r="J769" s="42" t="e">
        <f>IF(LEN(VLOOKUP($A769,#REF!,4,FALSE)),UPPER(RIGHT(VLOOKUP($A769,#REF!,4,FALSE),1)),"")</f>
        <v>#REF!</v>
      </c>
      <c r="K769" s="42" t="e">
        <f>IF(LEN(VLOOKUP($A769,#REF!,5,FALSE)),UPPER(RIGHT(VLOOKUP($A769,#REF!,5,FALSE),1)),"")</f>
        <v>#REF!</v>
      </c>
      <c r="L769" s="42" t="e">
        <f>IF(LEN(VLOOKUP($A769,#REF!,6,FALSE)),UPPER(RIGHT(VLOOKUP($A769,#REF!,6,FALSE),1)),"")</f>
        <v>#REF!</v>
      </c>
      <c r="M769" s="43" t="e">
        <f>IF(LEN(VLOOKUP($A769,#REF!,7,FALSE)),UPPER(RIGHT(VLOOKUP($A769,#REF!,7,FALSE),1)),"")</f>
        <v>#REF!</v>
      </c>
      <c r="N769" s="206"/>
      <c r="O769" s="206"/>
      <c r="P769" s="206"/>
      <c r="Q769" s="206"/>
      <c r="R769" s="206"/>
      <c r="S769" s="63" t="e">
        <f>HLOOKUP("Device Tree Pin Name",#REF!,MATCH($A769,#REF!,0),FALSE)</f>
        <v>#REF!</v>
      </c>
      <c r="T769" s="47" t="e">
        <f>HLOOKUP("power rail",#REF!,MATCH($A769,#REF!,0),FALSE)</f>
        <v>#REF!</v>
      </c>
      <c r="U769" s="62" t="e">
        <f>HLOOKUP("Wake Capable",#REF!,MATCH($A769,#REF!,0),FALSE)</f>
        <v>#REF!</v>
      </c>
      <c r="V769" s="62" t="e">
        <f>HLOOKUP("Strap",#REF!,MATCH($A769,#REF!,0),FALSE)</f>
        <v>#REF!</v>
      </c>
      <c r="W769" s="62"/>
      <c r="X769" s="62"/>
      <c r="Y769" s="62"/>
      <c r="Z769" s="47"/>
      <c r="AA769" s="47" t="e">
        <f>HLOOKUP("Pad type",#REF!,MATCH($A769,#REF!,0),FALSE)</f>
        <v>#REF!</v>
      </c>
      <c r="AB769" s="63"/>
      <c r="AC769" s="63" t="e">
        <f>HLOOKUP("POR Pin State",#REF!,MATCH($A769,#REF!,0),FALSE)</f>
        <v>#REF!</v>
      </c>
      <c r="AD769" s="207"/>
      <c r="AE769" s="208"/>
      <c r="AF769" s="208"/>
      <c r="AG769" s="208"/>
      <c r="AH769" s="209"/>
      <c r="AI769" s="209"/>
      <c r="AJ769" s="210"/>
      <c r="AK769" s="210"/>
      <c r="AL769" s="210"/>
      <c r="AM769" s="210"/>
      <c r="AN769" s="210"/>
      <c r="AO769" s="210"/>
      <c r="AP769" s="210"/>
      <c r="AQ769" s="215" t="s">
        <v>1822</v>
      </c>
      <c r="AR769" s="105"/>
      <c r="AS769" s="105"/>
      <c r="AT769" s="105"/>
      <c r="AU769" s="105"/>
      <c r="AV769" s="105"/>
      <c r="AW769" s="105"/>
      <c r="AX769" s="105"/>
      <c r="AY769" s="105"/>
      <c r="AZ769" s="105"/>
      <c r="BA769" s="105"/>
      <c r="BB769" s="218"/>
      <c r="BC769" s="105"/>
      <c r="BD769" s="250"/>
      <c r="BE769" s="252" t="s">
        <v>1823</v>
      </c>
      <c r="BF769" s="147" t="e">
        <f>VLOOKUP($A769,#REF!,34,FALSE)</f>
        <v>#REF!</v>
      </c>
      <c r="BG769" s="148" t="e">
        <f>VLOOKUP($A769,#REF!,22,FALSE)</f>
        <v>#REF!</v>
      </c>
      <c r="BH769" s="149"/>
    </row>
    <row r="770" s="5" customFormat="1" ht="12.95" customHeight="1" spans="1:60">
      <c r="A770" s="48" t="s">
        <v>1824</v>
      </c>
      <c r="B770" s="38" t="e">
        <f>VLOOKUP($A770,#REF!,34,FALSE)</f>
        <v>#REF!</v>
      </c>
      <c r="C770" s="39" t="str">
        <f t="shared" si="187"/>
        <v>unused_DDR_XM1_B7B_CLK_P</v>
      </c>
      <c r="D770" s="40" t="e">
        <f>IF(LEN(VLOOKUP($A770,#REF!,8,FALSE)),LEFT(VLOOKUP($A770,#REF!,8,FALSE),LEN(VLOOKUP($A770,#REF!,8,FALSE))-2),"")</f>
        <v>#REF!</v>
      </c>
      <c r="E770" s="41" t="e">
        <f>IF(LEN(VLOOKUP($A770,#REF!,4,FALSE)),IF(INDEX(#REF!,MATCH($A770,#REF!,0),1),LEFT(VLOOKUP($A770,#REF!,4,FALSE),LEN(VLOOKUP($A770,#REF!,4,FALSE))-2),CONCATENATE(LEFT(VLOOKUP($A770,#REF!,4,FALSE),LEN(VLOOKUP($A770,#REF!,4,FALSE))-2),"*")),"")</f>
        <v>#REF!</v>
      </c>
      <c r="F770" s="42" t="e">
        <f>IF(LEN(VLOOKUP($A770,#REF!,5,FALSE)),IF(INDEX(#REF!,MATCH($A770,#REF!,0),2),LEFT(VLOOKUP($A770,#REF!,5,FALSE),LEN(VLOOKUP($A770,#REF!,5,FALSE))-2),CONCATENATE(LEFT(VLOOKUP($A770,#REF!,5,FALSE),LEN(VLOOKUP($A770,#REF!,5,FALSE))-2),"*")),"")</f>
        <v>#REF!</v>
      </c>
      <c r="G770" s="42" t="e">
        <f>IF(LEN(VLOOKUP($A770,#REF!,6,FALSE)),IF(INDEX(#REF!,MATCH($A770,#REF!,0),3),LEFT(VLOOKUP($A770,#REF!,6,FALSE),LEN(VLOOKUP($A770,#REF!,6,FALSE))-2),CONCATENATE(LEFT(VLOOKUP($A770,#REF!,6,FALSE),LEN(VLOOKUP($A770,#REF!,6,FALSE))-2),"*")),"")</f>
        <v>#REF!</v>
      </c>
      <c r="H770" s="43" t="e">
        <f>IF(LEN(VLOOKUP($A770,#REF!,7,FALSE)),IF(INDEX(#REF!,MATCH($A770,#REF!,0),4),LEFT(VLOOKUP($A770,#REF!,7,FALSE),LEN(VLOOKUP($A770,#REF!,7,FALSE))-2),CONCATENATE(LEFT(VLOOKUP($A770,#REF!,7,FALSE),LEN(VLOOKUP($A770,#REF!,7,FALSE))-2),"*")),"")</f>
        <v>#REF!</v>
      </c>
      <c r="I770" s="54" t="e">
        <f>IF(LEN(VLOOKUP($A770,#REF!,8,FALSE)),UPPER(RIGHT(VLOOKUP($A770,#REF!,8,FALSE),1)),"")</f>
        <v>#REF!</v>
      </c>
      <c r="J770" s="42" t="e">
        <f>IF(LEN(VLOOKUP($A770,#REF!,4,FALSE)),UPPER(RIGHT(VLOOKUP($A770,#REF!,4,FALSE),1)),"")</f>
        <v>#REF!</v>
      </c>
      <c r="K770" s="42" t="e">
        <f>IF(LEN(VLOOKUP($A770,#REF!,5,FALSE)),UPPER(RIGHT(VLOOKUP($A770,#REF!,5,FALSE),1)),"")</f>
        <v>#REF!</v>
      </c>
      <c r="L770" s="42" t="e">
        <f>IF(LEN(VLOOKUP($A770,#REF!,6,FALSE)),UPPER(RIGHT(VLOOKUP($A770,#REF!,6,FALSE),1)),"")</f>
        <v>#REF!</v>
      </c>
      <c r="M770" s="43" t="e">
        <f>IF(LEN(VLOOKUP($A770,#REF!,7,FALSE)),UPPER(RIGHT(VLOOKUP($A770,#REF!,7,FALSE),1)),"")</f>
        <v>#REF!</v>
      </c>
      <c r="N770" s="206"/>
      <c r="O770" s="206"/>
      <c r="P770" s="206"/>
      <c r="Q770" s="206"/>
      <c r="R770" s="206"/>
      <c r="S770" s="63" t="e">
        <f>HLOOKUP("Device Tree Pin Name",#REF!,MATCH($A770,#REF!,0),FALSE)</f>
        <v>#REF!</v>
      </c>
      <c r="T770" s="47" t="e">
        <f>HLOOKUP("power rail",#REF!,MATCH($A770,#REF!,0),FALSE)</f>
        <v>#REF!</v>
      </c>
      <c r="U770" s="62" t="e">
        <f>HLOOKUP("Wake Capable",#REF!,MATCH($A770,#REF!,0),FALSE)</f>
        <v>#REF!</v>
      </c>
      <c r="V770" s="62" t="e">
        <f>HLOOKUP("Strap",#REF!,MATCH($A770,#REF!,0),FALSE)</f>
        <v>#REF!</v>
      </c>
      <c r="W770" s="62"/>
      <c r="X770" s="62"/>
      <c r="Y770" s="62"/>
      <c r="Z770" s="47"/>
      <c r="AA770" s="47" t="e">
        <f>HLOOKUP("Pad type",#REF!,MATCH($A770,#REF!,0),FALSE)</f>
        <v>#REF!</v>
      </c>
      <c r="AB770" s="63"/>
      <c r="AC770" s="63" t="e">
        <f>HLOOKUP("POR Pin State",#REF!,MATCH($A770,#REF!,0),FALSE)</f>
        <v>#REF!</v>
      </c>
      <c r="AD770" s="207"/>
      <c r="AE770" s="208"/>
      <c r="AF770" s="208"/>
      <c r="AG770" s="208"/>
      <c r="AH770" s="209"/>
      <c r="AI770" s="209"/>
      <c r="AJ770" s="210"/>
      <c r="AK770" s="210"/>
      <c r="AL770" s="210"/>
      <c r="AM770" s="210"/>
      <c r="AN770" s="210"/>
      <c r="AO770" s="210"/>
      <c r="AP770" s="210"/>
      <c r="AQ770" s="215" t="s">
        <v>1824</v>
      </c>
      <c r="AR770" s="105"/>
      <c r="AS770" s="105"/>
      <c r="AT770" s="105"/>
      <c r="AU770" s="105"/>
      <c r="AV770" s="105"/>
      <c r="AW770" s="105"/>
      <c r="AX770" s="105"/>
      <c r="AY770" s="105"/>
      <c r="AZ770" s="105"/>
      <c r="BA770" s="105"/>
      <c r="BB770" s="218"/>
      <c r="BC770" s="105"/>
      <c r="BD770" s="250"/>
      <c r="BE770" s="252" t="s">
        <v>1825</v>
      </c>
      <c r="BF770" s="147" t="e">
        <f>VLOOKUP($A770,#REF!,34,FALSE)</f>
        <v>#REF!</v>
      </c>
      <c r="BG770" s="148" t="e">
        <f>VLOOKUP($A770,#REF!,22,FALSE)</f>
        <v>#REF!</v>
      </c>
      <c r="BH770" s="149"/>
    </row>
    <row r="771" s="5" customFormat="1" ht="12.95" customHeight="1" spans="1:60">
      <c r="A771" s="48" t="s">
        <v>1826</v>
      </c>
      <c r="B771" s="38" t="e">
        <f>VLOOKUP($A771,#REF!,34,FALSE)</f>
        <v>#REF!</v>
      </c>
      <c r="C771" s="39" t="str">
        <f t="shared" si="187"/>
        <v>unused_DDR_XM1_B7B_CLK_N</v>
      </c>
      <c r="D771" s="40" t="e">
        <f>IF(LEN(VLOOKUP($A771,#REF!,8,FALSE)),LEFT(VLOOKUP($A771,#REF!,8,FALSE),LEN(VLOOKUP($A771,#REF!,8,FALSE))-2),"")</f>
        <v>#REF!</v>
      </c>
      <c r="E771" s="41" t="e">
        <f>IF(LEN(VLOOKUP($A771,#REF!,4,FALSE)),IF(INDEX(#REF!,MATCH($A771,#REF!,0),1),LEFT(VLOOKUP($A771,#REF!,4,FALSE),LEN(VLOOKUP($A771,#REF!,4,FALSE))-2),CONCATENATE(LEFT(VLOOKUP($A771,#REF!,4,FALSE),LEN(VLOOKUP($A771,#REF!,4,FALSE))-2),"*")),"")</f>
        <v>#REF!</v>
      </c>
      <c r="F771" s="42" t="e">
        <f>IF(LEN(VLOOKUP($A771,#REF!,5,FALSE)),IF(INDEX(#REF!,MATCH($A771,#REF!,0),2),LEFT(VLOOKUP($A771,#REF!,5,FALSE),LEN(VLOOKUP($A771,#REF!,5,FALSE))-2),CONCATENATE(LEFT(VLOOKUP($A771,#REF!,5,FALSE),LEN(VLOOKUP($A771,#REF!,5,FALSE))-2),"*")),"")</f>
        <v>#REF!</v>
      </c>
      <c r="G771" s="42" t="e">
        <f>IF(LEN(VLOOKUP($A771,#REF!,6,FALSE)),IF(INDEX(#REF!,MATCH($A771,#REF!,0),3),LEFT(VLOOKUP($A771,#REF!,6,FALSE),LEN(VLOOKUP($A771,#REF!,6,FALSE))-2),CONCATENATE(LEFT(VLOOKUP($A771,#REF!,6,FALSE),LEN(VLOOKUP($A771,#REF!,6,FALSE))-2),"*")),"")</f>
        <v>#REF!</v>
      </c>
      <c r="H771" s="43" t="e">
        <f>IF(LEN(VLOOKUP($A771,#REF!,7,FALSE)),IF(INDEX(#REF!,MATCH($A771,#REF!,0),4),LEFT(VLOOKUP($A771,#REF!,7,FALSE),LEN(VLOOKUP($A771,#REF!,7,FALSE))-2),CONCATENATE(LEFT(VLOOKUP($A771,#REF!,7,FALSE),LEN(VLOOKUP($A771,#REF!,7,FALSE))-2),"*")),"")</f>
        <v>#REF!</v>
      </c>
      <c r="I771" s="54" t="e">
        <f>IF(LEN(VLOOKUP($A771,#REF!,8,FALSE)),UPPER(RIGHT(VLOOKUP($A771,#REF!,8,FALSE),1)),"")</f>
        <v>#REF!</v>
      </c>
      <c r="J771" s="42" t="e">
        <f>IF(LEN(VLOOKUP($A771,#REF!,4,FALSE)),UPPER(RIGHT(VLOOKUP($A771,#REF!,4,FALSE),1)),"")</f>
        <v>#REF!</v>
      </c>
      <c r="K771" s="42" t="e">
        <f>IF(LEN(VLOOKUP($A771,#REF!,5,FALSE)),UPPER(RIGHT(VLOOKUP($A771,#REF!,5,FALSE),1)),"")</f>
        <v>#REF!</v>
      </c>
      <c r="L771" s="42" t="e">
        <f>IF(LEN(VLOOKUP($A771,#REF!,6,FALSE)),UPPER(RIGHT(VLOOKUP($A771,#REF!,6,FALSE),1)),"")</f>
        <v>#REF!</v>
      </c>
      <c r="M771" s="43" t="e">
        <f>IF(LEN(VLOOKUP($A771,#REF!,7,FALSE)),UPPER(RIGHT(VLOOKUP($A771,#REF!,7,FALSE),1)),"")</f>
        <v>#REF!</v>
      </c>
      <c r="N771" s="206"/>
      <c r="O771" s="206"/>
      <c r="P771" s="206"/>
      <c r="Q771" s="206"/>
      <c r="R771" s="206"/>
      <c r="S771" s="63" t="e">
        <f>HLOOKUP("Device Tree Pin Name",#REF!,MATCH($A771,#REF!,0),FALSE)</f>
        <v>#REF!</v>
      </c>
      <c r="T771" s="47" t="e">
        <f>HLOOKUP("power rail",#REF!,MATCH($A771,#REF!,0),FALSE)</f>
        <v>#REF!</v>
      </c>
      <c r="U771" s="62" t="e">
        <f>HLOOKUP("Wake Capable",#REF!,MATCH($A771,#REF!,0),FALSE)</f>
        <v>#REF!</v>
      </c>
      <c r="V771" s="62" t="e">
        <f>HLOOKUP("Strap",#REF!,MATCH($A771,#REF!,0),FALSE)</f>
        <v>#REF!</v>
      </c>
      <c r="W771" s="62"/>
      <c r="X771" s="62"/>
      <c r="Y771" s="62"/>
      <c r="Z771" s="47"/>
      <c r="AA771" s="47" t="e">
        <f>HLOOKUP("Pad type",#REF!,MATCH($A771,#REF!,0),FALSE)</f>
        <v>#REF!</v>
      </c>
      <c r="AB771" s="63"/>
      <c r="AC771" s="63" t="e">
        <f>HLOOKUP("POR Pin State",#REF!,MATCH($A771,#REF!,0),FALSE)</f>
        <v>#REF!</v>
      </c>
      <c r="AD771" s="207"/>
      <c r="AE771" s="208"/>
      <c r="AF771" s="208"/>
      <c r="AG771" s="208"/>
      <c r="AH771" s="209"/>
      <c r="AI771" s="209"/>
      <c r="AJ771" s="210"/>
      <c r="AK771" s="210"/>
      <c r="AL771" s="210"/>
      <c r="AM771" s="210"/>
      <c r="AN771" s="210"/>
      <c r="AO771" s="210"/>
      <c r="AP771" s="210"/>
      <c r="AQ771" s="215" t="s">
        <v>1826</v>
      </c>
      <c r="AR771" s="105"/>
      <c r="AS771" s="105"/>
      <c r="AT771" s="105"/>
      <c r="AU771" s="105"/>
      <c r="AV771" s="105"/>
      <c r="AW771" s="105"/>
      <c r="AX771" s="105"/>
      <c r="AY771" s="105"/>
      <c r="AZ771" s="105"/>
      <c r="BA771" s="105"/>
      <c r="BB771" s="218"/>
      <c r="BC771" s="105"/>
      <c r="BD771" s="250"/>
      <c r="BE771" s="252" t="s">
        <v>1827</v>
      </c>
      <c r="BF771" s="147" t="e">
        <f>VLOOKUP($A771,#REF!,34,FALSE)</f>
        <v>#REF!</v>
      </c>
      <c r="BG771" s="148" t="e">
        <f>VLOOKUP($A771,#REF!,22,FALSE)</f>
        <v>#REF!</v>
      </c>
      <c r="BH771" s="149"/>
    </row>
    <row r="772" s="5" customFormat="1" ht="12.95" customHeight="1" spans="1:60">
      <c r="A772" s="48" t="s">
        <v>1828</v>
      </c>
      <c r="B772" s="38" t="e">
        <f>VLOOKUP($A772,#REF!,34,FALSE)</f>
        <v>#REF!</v>
      </c>
      <c r="C772" s="39" t="str">
        <f t="shared" si="187"/>
        <v>unused_DDR_XM1_B8D0</v>
      </c>
      <c r="D772" s="40" t="e">
        <f>IF(LEN(VLOOKUP($A772,#REF!,8,FALSE)),LEFT(VLOOKUP($A772,#REF!,8,FALSE),LEN(VLOOKUP($A772,#REF!,8,FALSE))-2),"")</f>
        <v>#REF!</v>
      </c>
      <c r="E772" s="41" t="e">
        <f>IF(LEN(VLOOKUP($A772,#REF!,4,FALSE)),IF(INDEX(#REF!,MATCH($A772,#REF!,0),1),LEFT(VLOOKUP($A772,#REF!,4,FALSE),LEN(VLOOKUP($A772,#REF!,4,FALSE))-2),CONCATENATE(LEFT(VLOOKUP($A772,#REF!,4,FALSE),LEN(VLOOKUP($A772,#REF!,4,FALSE))-2),"*")),"")</f>
        <v>#REF!</v>
      </c>
      <c r="F772" s="42" t="e">
        <f>IF(LEN(VLOOKUP($A772,#REF!,5,FALSE)),IF(INDEX(#REF!,MATCH($A772,#REF!,0),2),LEFT(VLOOKUP($A772,#REF!,5,FALSE),LEN(VLOOKUP($A772,#REF!,5,FALSE))-2),CONCATENATE(LEFT(VLOOKUP($A772,#REF!,5,FALSE),LEN(VLOOKUP($A772,#REF!,5,FALSE))-2),"*")),"")</f>
        <v>#REF!</v>
      </c>
      <c r="G772" s="42" t="e">
        <f>IF(LEN(VLOOKUP($A772,#REF!,6,FALSE)),IF(INDEX(#REF!,MATCH($A772,#REF!,0),3),LEFT(VLOOKUP($A772,#REF!,6,FALSE),LEN(VLOOKUP($A772,#REF!,6,FALSE))-2),CONCATENATE(LEFT(VLOOKUP($A772,#REF!,6,FALSE),LEN(VLOOKUP($A772,#REF!,6,FALSE))-2),"*")),"")</f>
        <v>#REF!</v>
      </c>
      <c r="H772" s="43" t="e">
        <f>IF(LEN(VLOOKUP($A772,#REF!,7,FALSE)),IF(INDEX(#REF!,MATCH($A772,#REF!,0),4),LEFT(VLOOKUP($A772,#REF!,7,FALSE),LEN(VLOOKUP($A772,#REF!,7,FALSE))-2),CONCATENATE(LEFT(VLOOKUP($A772,#REF!,7,FALSE),LEN(VLOOKUP($A772,#REF!,7,FALSE))-2),"*")),"")</f>
        <v>#REF!</v>
      </c>
      <c r="I772" s="54" t="e">
        <f>IF(LEN(VLOOKUP($A772,#REF!,8,FALSE)),UPPER(RIGHT(VLOOKUP($A772,#REF!,8,FALSE),1)),"")</f>
        <v>#REF!</v>
      </c>
      <c r="J772" s="42" t="e">
        <f>IF(LEN(VLOOKUP($A772,#REF!,4,FALSE)),UPPER(RIGHT(VLOOKUP($A772,#REF!,4,FALSE),1)),"")</f>
        <v>#REF!</v>
      </c>
      <c r="K772" s="42" t="e">
        <f>IF(LEN(VLOOKUP($A772,#REF!,5,FALSE)),UPPER(RIGHT(VLOOKUP($A772,#REF!,5,FALSE),1)),"")</f>
        <v>#REF!</v>
      </c>
      <c r="L772" s="42" t="e">
        <f>IF(LEN(VLOOKUP($A772,#REF!,6,FALSE)),UPPER(RIGHT(VLOOKUP($A772,#REF!,6,FALSE),1)),"")</f>
        <v>#REF!</v>
      </c>
      <c r="M772" s="43" t="e">
        <f>IF(LEN(VLOOKUP($A772,#REF!,7,FALSE)),UPPER(RIGHT(VLOOKUP($A772,#REF!,7,FALSE),1)),"")</f>
        <v>#REF!</v>
      </c>
      <c r="N772" s="206"/>
      <c r="O772" s="206"/>
      <c r="P772" s="206"/>
      <c r="Q772" s="206"/>
      <c r="R772" s="206"/>
      <c r="S772" s="63" t="e">
        <f>HLOOKUP("Device Tree Pin Name",#REF!,MATCH($A772,#REF!,0),FALSE)</f>
        <v>#REF!</v>
      </c>
      <c r="T772" s="47" t="e">
        <f>HLOOKUP("power rail",#REF!,MATCH($A772,#REF!,0),FALSE)</f>
        <v>#REF!</v>
      </c>
      <c r="U772" s="62" t="e">
        <f>HLOOKUP("Wake Capable",#REF!,MATCH($A772,#REF!,0),FALSE)</f>
        <v>#REF!</v>
      </c>
      <c r="V772" s="62" t="e">
        <f>HLOOKUP("Strap",#REF!,MATCH($A772,#REF!,0),FALSE)</f>
        <v>#REF!</v>
      </c>
      <c r="W772" s="62"/>
      <c r="X772" s="62"/>
      <c r="Y772" s="62"/>
      <c r="Z772" s="47"/>
      <c r="AA772" s="47" t="e">
        <f>HLOOKUP("Pad type",#REF!,MATCH($A772,#REF!,0),FALSE)</f>
        <v>#REF!</v>
      </c>
      <c r="AB772" s="63"/>
      <c r="AC772" s="63" t="e">
        <f>HLOOKUP("POR Pin State",#REF!,MATCH($A772,#REF!,0),FALSE)</f>
        <v>#REF!</v>
      </c>
      <c r="AD772" s="207"/>
      <c r="AE772" s="208"/>
      <c r="AF772" s="208"/>
      <c r="AG772" s="208"/>
      <c r="AH772" s="209"/>
      <c r="AI772" s="209"/>
      <c r="AJ772" s="210"/>
      <c r="AK772" s="210"/>
      <c r="AL772" s="210"/>
      <c r="AM772" s="210"/>
      <c r="AN772" s="210"/>
      <c r="AO772" s="210"/>
      <c r="AP772" s="210"/>
      <c r="AQ772" s="215" t="s">
        <v>1829</v>
      </c>
      <c r="AR772" s="105"/>
      <c r="AS772" s="105"/>
      <c r="AT772" s="105"/>
      <c r="AU772" s="105"/>
      <c r="AV772" s="105"/>
      <c r="AW772" s="105"/>
      <c r="AX772" s="105"/>
      <c r="AY772" s="105"/>
      <c r="AZ772" s="105"/>
      <c r="BA772" s="105"/>
      <c r="BB772" s="218"/>
      <c r="BC772" s="105"/>
      <c r="BD772" s="250"/>
      <c r="BE772" s="252" t="s">
        <v>1830</v>
      </c>
      <c r="BF772" s="147" t="e">
        <f>VLOOKUP($A772,#REF!,34,FALSE)</f>
        <v>#REF!</v>
      </c>
      <c r="BG772" s="148" t="e">
        <f>VLOOKUP($A772,#REF!,22,FALSE)</f>
        <v>#REF!</v>
      </c>
      <c r="BH772" s="149"/>
    </row>
    <row r="773" s="5" customFormat="1" ht="12.95" customHeight="1" spans="1:60">
      <c r="A773" s="10" t="s">
        <v>1831</v>
      </c>
      <c r="B773" s="38" t="e">
        <f>VLOOKUP($A773,#REF!,34,FALSE)</f>
        <v>#REF!</v>
      </c>
      <c r="C773" s="39" t="str">
        <f t="shared" si="187"/>
        <v>unused_DDR_XM1_B8D1</v>
      </c>
      <c r="D773" s="40" t="e">
        <f>IF(LEN(VLOOKUP($A773,#REF!,8,FALSE)),LEFT(VLOOKUP($A773,#REF!,8,FALSE),LEN(VLOOKUP($A773,#REF!,8,FALSE))-2),"")</f>
        <v>#REF!</v>
      </c>
      <c r="E773" s="41" t="e">
        <f>IF(LEN(VLOOKUP($A773,#REF!,4,FALSE)),IF(INDEX(#REF!,MATCH($A773,#REF!,0),1),LEFT(VLOOKUP($A773,#REF!,4,FALSE),LEN(VLOOKUP($A773,#REF!,4,FALSE))-2),CONCATENATE(LEFT(VLOOKUP($A773,#REF!,4,FALSE),LEN(VLOOKUP($A773,#REF!,4,FALSE))-2),"*")),"")</f>
        <v>#REF!</v>
      </c>
      <c r="F773" s="42" t="e">
        <f>IF(LEN(VLOOKUP($A773,#REF!,5,FALSE)),IF(INDEX(#REF!,MATCH($A773,#REF!,0),2),LEFT(VLOOKUP($A773,#REF!,5,FALSE),LEN(VLOOKUP($A773,#REF!,5,FALSE))-2),CONCATENATE(LEFT(VLOOKUP($A773,#REF!,5,FALSE),LEN(VLOOKUP($A773,#REF!,5,FALSE))-2),"*")),"")</f>
        <v>#REF!</v>
      </c>
      <c r="G773" s="42" t="e">
        <f>IF(LEN(VLOOKUP($A773,#REF!,6,FALSE)),IF(INDEX(#REF!,MATCH($A773,#REF!,0),3),LEFT(VLOOKUP($A773,#REF!,6,FALSE),LEN(VLOOKUP($A773,#REF!,6,FALSE))-2),CONCATENATE(LEFT(VLOOKUP($A773,#REF!,6,FALSE),LEN(VLOOKUP($A773,#REF!,6,FALSE))-2),"*")),"")</f>
        <v>#REF!</v>
      </c>
      <c r="H773" s="43" t="e">
        <f>IF(LEN(VLOOKUP($A773,#REF!,7,FALSE)),IF(INDEX(#REF!,MATCH($A773,#REF!,0),4),LEFT(VLOOKUP($A773,#REF!,7,FALSE),LEN(VLOOKUP($A773,#REF!,7,FALSE))-2),CONCATENATE(LEFT(VLOOKUP($A773,#REF!,7,FALSE),LEN(VLOOKUP($A773,#REF!,7,FALSE))-2),"*")),"")</f>
        <v>#REF!</v>
      </c>
      <c r="I773" s="54" t="e">
        <f>IF(LEN(VLOOKUP($A773,#REF!,8,FALSE)),UPPER(RIGHT(VLOOKUP($A773,#REF!,8,FALSE),1)),"")</f>
        <v>#REF!</v>
      </c>
      <c r="J773" s="42" t="e">
        <f>IF(LEN(VLOOKUP($A773,#REF!,4,FALSE)),UPPER(RIGHT(VLOOKUP($A773,#REF!,4,FALSE),1)),"")</f>
        <v>#REF!</v>
      </c>
      <c r="K773" s="42" t="e">
        <f>IF(LEN(VLOOKUP($A773,#REF!,5,FALSE)),UPPER(RIGHT(VLOOKUP($A773,#REF!,5,FALSE),1)),"")</f>
        <v>#REF!</v>
      </c>
      <c r="L773" s="42" t="e">
        <f>IF(LEN(VLOOKUP($A773,#REF!,6,FALSE)),UPPER(RIGHT(VLOOKUP($A773,#REF!,6,FALSE),1)),"")</f>
        <v>#REF!</v>
      </c>
      <c r="M773" s="43" t="e">
        <f>IF(LEN(VLOOKUP($A773,#REF!,7,FALSE)),UPPER(RIGHT(VLOOKUP($A773,#REF!,7,FALSE),1)),"")</f>
        <v>#REF!</v>
      </c>
      <c r="N773" s="206"/>
      <c r="O773" s="206"/>
      <c r="P773" s="206"/>
      <c r="Q773" s="206"/>
      <c r="R773" s="206"/>
      <c r="S773" s="63" t="e">
        <f>HLOOKUP("Device Tree Pin Name",#REF!,MATCH($A773,#REF!,0),FALSE)</f>
        <v>#REF!</v>
      </c>
      <c r="T773" s="47" t="e">
        <f>HLOOKUP("power rail",#REF!,MATCH($A773,#REF!,0),FALSE)</f>
        <v>#REF!</v>
      </c>
      <c r="U773" s="62" t="e">
        <f>HLOOKUP("Wake Capable",#REF!,MATCH($A773,#REF!,0),FALSE)</f>
        <v>#REF!</v>
      </c>
      <c r="V773" s="62" t="e">
        <f>HLOOKUP("Strap",#REF!,MATCH($A773,#REF!,0),FALSE)</f>
        <v>#REF!</v>
      </c>
      <c r="W773" s="62"/>
      <c r="X773" s="62"/>
      <c r="Y773" s="62"/>
      <c r="Z773" s="47"/>
      <c r="AA773" s="47" t="e">
        <f>HLOOKUP("Pad type",#REF!,MATCH($A773,#REF!,0),FALSE)</f>
        <v>#REF!</v>
      </c>
      <c r="AB773" s="63"/>
      <c r="AC773" s="63" t="e">
        <f>HLOOKUP("POR Pin State",#REF!,MATCH($A773,#REF!,0),FALSE)</f>
        <v>#REF!</v>
      </c>
      <c r="AD773" s="207"/>
      <c r="AE773" s="208"/>
      <c r="AF773" s="208"/>
      <c r="AG773" s="208"/>
      <c r="AH773" s="209"/>
      <c r="AI773" s="209"/>
      <c r="AJ773" s="210"/>
      <c r="AK773" s="210"/>
      <c r="AL773" s="210"/>
      <c r="AM773" s="210"/>
      <c r="AN773" s="210"/>
      <c r="AO773" s="210"/>
      <c r="AP773" s="210"/>
      <c r="AQ773" s="215" t="s">
        <v>1832</v>
      </c>
      <c r="AR773" s="105"/>
      <c r="AS773" s="105"/>
      <c r="AT773" s="105"/>
      <c r="AU773" s="105"/>
      <c r="AV773" s="105"/>
      <c r="AW773" s="105"/>
      <c r="AX773" s="105"/>
      <c r="AY773" s="105"/>
      <c r="AZ773" s="105"/>
      <c r="BA773" s="105"/>
      <c r="BB773" s="218"/>
      <c r="BC773" s="105"/>
      <c r="BD773" s="250"/>
      <c r="BE773" s="252" t="s">
        <v>1833</v>
      </c>
      <c r="BF773" s="147" t="e">
        <f>VLOOKUP($A773,#REF!,34,FALSE)</f>
        <v>#REF!</v>
      </c>
      <c r="BG773" s="148" t="e">
        <f>VLOOKUP($A773,#REF!,22,FALSE)</f>
        <v>#REF!</v>
      </c>
      <c r="BH773" s="149"/>
    </row>
    <row r="774" s="5" customFormat="1" ht="12.95" customHeight="1" spans="1:60">
      <c r="A774" s="10" t="s">
        <v>1834</v>
      </c>
      <c r="B774" s="38" t="e">
        <f>VLOOKUP($A774,#REF!,34,FALSE)</f>
        <v>#REF!</v>
      </c>
      <c r="C774" s="39" t="str">
        <f t="shared" si="187"/>
        <v>unused_DDR_XM1_B8D2</v>
      </c>
      <c r="D774" s="40" t="e">
        <f>IF(LEN(VLOOKUP($A774,#REF!,8,FALSE)),LEFT(VLOOKUP($A774,#REF!,8,FALSE),LEN(VLOOKUP($A774,#REF!,8,FALSE))-2),"")</f>
        <v>#REF!</v>
      </c>
      <c r="E774" s="41" t="e">
        <f>IF(LEN(VLOOKUP($A774,#REF!,4,FALSE)),IF(INDEX(#REF!,MATCH($A774,#REF!,0),1),LEFT(VLOOKUP($A774,#REF!,4,FALSE),LEN(VLOOKUP($A774,#REF!,4,FALSE))-2),CONCATENATE(LEFT(VLOOKUP($A774,#REF!,4,FALSE),LEN(VLOOKUP($A774,#REF!,4,FALSE))-2),"*")),"")</f>
        <v>#REF!</v>
      </c>
      <c r="F774" s="42" t="e">
        <f>IF(LEN(VLOOKUP($A774,#REF!,5,FALSE)),IF(INDEX(#REF!,MATCH($A774,#REF!,0),2),LEFT(VLOOKUP($A774,#REF!,5,FALSE),LEN(VLOOKUP($A774,#REF!,5,FALSE))-2),CONCATENATE(LEFT(VLOOKUP($A774,#REF!,5,FALSE),LEN(VLOOKUP($A774,#REF!,5,FALSE))-2),"*")),"")</f>
        <v>#REF!</v>
      </c>
      <c r="G774" s="42" t="e">
        <f>IF(LEN(VLOOKUP($A774,#REF!,6,FALSE)),IF(INDEX(#REF!,MATCH($A774,#REF!,0),3),LEFT(VLOOKUP($A774,#REF!,6,FALSE),LEN(VLOOKUP($A774,#REF!,6,FALSE))-2),CONCATENATE(LEFT(VLOOKUP($A774,#REF!,6,FALSE),LEN(VLOOKUP($A774,#REF!,6,FALSE))-2),"*")),"")</f>
        <v>#REF!</v>
      </c>
      <c r="H774" s="43" t="e">
        <f>IF(LEN(VLOOKUP($A774,#REF!,7,FALSE)),IF(INDEX(#REF!,MATCH($A774,#REF!,0),4),LEFT(VLOOKUP($A774,#REF!,7,FALSE),LEN(VLOOKUP($A774,#REF!,7,FALSE))-2),CONCATENATE(LEFT(VLOOKUP($A774,#REF!,7,FALSE),LEN(VLOOKUP($A774,#REF!,7,FALSE))-2),"*")),"")</f>
        <v>#REF!</v>
      </c>
      <c r="I774" s="54" t="e">
        <f>IF(LEN(VLOOKUP($A774,#REF!,8,FALSE)),UPPER(RIGHT(VLOOKUP($A774,#REF!,8,FALSE),1)),"")</f>
        <v>#REF!</v>
      </c>
      <c r="J774" s="42" t="e">
        <f>IF(LEN(VLOOKUP($A774,#REF!,4,FALSE)),UPPER(RIGHT(VLOOKUP($A774,#REF!,4,FALSE),1)),"")</f>
        <v>#REF!</v>
      </c>
      <c r="K774" s="42" t="e">
        <f>IF(LEN(VLOOKUP($A774,#REF!,5,FALSE)),UPPER(RIGHT(VLOOKUP($A774,#REF!,5,FALSE),1)),"")</f>
        <v>#REF!</v>
      </c>
      <c r="L774" s="42" t="e">
        <f>IF(LEN(VLOOKUP($A774,#REF!,6,FALSE)),UPPER(RIGHT(VLOOKUP($A774,#REF!,6,FALSE),1)),"")</f>
        <v>#REF!</v>
      </c>
      <c r="M774" s="43" t="e">
        <f>IF(LEN(VLOOKUP($A774,#REF!,7,FALSE)),UPPER(RIGHT(VLOOKUP($A774,#REF!,7,FALSE),1)),"")</f>
        <v>#REF!</v>
      </c>
      <c r="N774" s="206"/>
      <c r="O774" s="206"/>
      <c r="P774" s="206"/>
      <c r="Q774" s="206"/>
      <c r="R774" s="206"/>
      <c r="S774" s="63" t="e">
        <f>HLOOKUP("Device Tree Pin Name",#REF!,MATCH($A774,#REF!,0),FALSE)</f>
        <v>#REF!</v>
      </c>
      <c r="T774" s="47" t="e">
        <f>HLOOKUP("power rail",#REF!,MATCH($A774,#REF!,0),FALSE)</f>
        <v>#REF!</v>
      </c>
      <c r="U774" s="62" t="e">
        <f>HLOOKUP("Wake Capable",#REF!,MATCH($A774,#REF!,0),FALSE)</f>
        <v>#REF!</v>
      </c>
      <c r="V774" s="62" t="e">
        <f>HLOOKUP("Strap",#REF!,MATCH($A774,#REF!,0),FALSE)</f>
        <v>#REF!</v>
      </c>
      <c r="W774" s="62"/>
      <c r="X774" s="62"/>
      <c r="Y774" s="62"/>
      <c r="Z774" s="47"/>
      <c r="AA774" s="47" t="e">
        <f>HLOOKUP("Pad type",#REF!,MATCH($A774,#REF!,0),FALSE)</f>
        <v>#REF!</v>
      </c>
      <c r="AB774" s="63"/>
      <c r="AC774" s="63" t="e">
        <f>HLOOKUP("POR Pin State",#REF!,MATCH($A774,#REF!,0),FALSE)</f>
        <v>#REF!</v>
      </c>
      <c r="AD774" s="207"/>
      <c r="AE774" s="208"/>
      <c r="AF774" s="208"/>
      <c r="AG774" s="208"/>
      <c r="AH774" s="209"/>
      <c r="AI774" s="209"/>
      <c r="AJ774" s="210"/>
      <c r="AK774" s="210"/>
      <c r="AL774" s="210"/>
      <c r="AM774" s="210"/>
      <c r="AN774" s="210"/>
      <c r="AO774" s="210"/>
      <c r="AP774" s="210"/>
      <c r="AQ774" s="215" t="s">
        <v>1835</v>
      </c>
      <c r="AR774" s="105"/>
      <c r="AS774" s="105"/>
      <c r="AT774" s="105"/>
      <c r="AU774" s="105"/>
      <c r="AV774" s="105"/>
      <c r="AW774" s="105"/>
      <c r="AX774" s="105"/>
      <c r="AY774" s="105"/>
      <c r="AZ774" s="105"/>
      <c r="BA774" s="105"/>
      <c r="BB774" s="218"/>
      <c r="BC774" s="105"/>
      <c r="BD774" s="250"/>
      <c r="BE774" s="252" t="s">
        <v>1836</v>
      </c>
      <c r="BF774" s="147" t="e">
        <f>VLOOKUP($A774,#REF!,34,FALSE)</f>
        <v>#REF!</v>
      </c>
      <c r="BG774" s="148" t="e">
        <f>VLOOKUP($A774,#REF!,22,FALSE)</f>
        <v>#REF!</v>
      </c>
      <c r="BH774" s="149"/>
    </row>
    <row r="775" s="5" customFormat="1" ht="12.95" customHeight="1" spans="1:60">
      <c r="A775" s="48" t="s">
        <v>1837</v>
      </c>
      <c r="B775" s="38" t="e">
        <f>VLOOKUP($A775,#REF!,34,FALSE)</f>
        <v>#REF!</v>
      </c>
      <c r="C775" s="39" t="str">
        <f t="shared" si="187"/>
        <v>unused_DDR_XM1_B8D3</v>
      </c>
      <c r="D775" s="40" t="e">
        <f>IF(LEN(VLOOKUP($A775,#REF!,8,FALSE)),LEFT(VLOOKUP($A775,#REF!,8,FALSE),LEN(VLOOKUP($A775,#REF!,8,FALSE))-2),"")</f>
        <v>#REF!</v>
      </c>
      <c r="E775" s="41" t="e">
        <f>IF(LEN(VLOOKUP($A775,#REF!,4,FALSE)),IF(INDEX(#REF!,MATCH($A775,#REF!,0),1),LEFT(VLOOKUP($A775,#REF!,4,FALSE),LEN(VLOOKUP($A775,#REF!,4,FALSE))-2),CONCATENATE(LEFT(VLOOKUP($A775,#REF!,4,FALSE),LEN(VLOOKUP($A775,#REF!,4,FALSE))-2),"*")),"")</f>
        <v>#REF!</v>
      </c>
      <c r="F775" s="42" t="e">
        <f>IF(LEN(VLOOKUP($A775,#REF!,5,FALSE)),IF(INDEX(#REF!,MATCH($A775,#REF!,0),2),LEFT(VLOOKUP($A775,#REF!,5,FALSE),LEN(VLOOKUP($A775,#REF!,5,FALSE))-2),CONCATENATE(LEFT(VLOOKUP($A775,#REF!,5,FALSE),LEN(VLOOKUP($A775,#REF!,5,FALSE))-2),"*")),"")</f>
        <v>#REF!</v>
      </c>
      <c r="G775" s="42" t="e">
        <f>IF(LEN(VLOOKUP($A775,#REF!,6,FALSE)),IF(INDEX(#REF!,MATCH($A775,#REF!,0),3),LEFT(VLOOKUP($A775,#REF!,6,FALSE),LEN(VLOOKUP($A775,#REF!,6,FALSE))-2),CONCATENATE(LEFT(VLOOKUP($A775,#REF!,6,FALSE),LEN(VLOOKUP($A775,#REF!,6,FALSE))-2),"*")),"")</f>
        <v>#REF!</v>
      </c>
      <c r="H775" s="43" t="e">
        <f>IF(LEN(VLOOKUP($A775,#REF!,7,FALSE)),IF(INDEX(#REF!,MATCH($A775,#REF!,0),4),LEFT(VLOOKUP($A775,#REF!,7,FALSE),LEN(VLOOKUP($A775,#REF!,7,FALSE))-2),CONCATENATE(LEFT(VLOOKUP($A775,#REF!,7,FALSE),LEN(VLOOKUP($A775,#REF!,7,FALSE))-2),"*")),"")</f>
        <v>#REF!</v>
      </c>
      <c r="I775" s="54" t="e">
        <f>IF(LEN(VLOOKUP($A775,#REF!,8,FALSE)),UPPER(RIGHT(VLOOKUP($A775,#REF!,8,FALSE),1)),"")</f>
        <v>#REF!</v>
      </c>
      <c r="J775" s="42" t="e">
        <f>IF(LEN(VLOOKUP($A775,#REF!,4,FALSE)),UPPER(RIGHT(VLOOKUP($A775,#REF!,4,FALSE),1)),"")</f>
        <v>#REF!</v>
      </c>
      <c r="K775" s="42" t="e">
        <f>IF(LEN(VLOOKUP($A775,#REF!,5,FALSE)),UPPER(RIGHT(VLOOKUP($A775,#REF!,5,FALSE),1)),"")</f>
        <v>#REF!</v>
      </c>
      <c r="L775" s="42" t="e">
        <f>IF(LEN(VLOOKUP($A775,#REF!,6,FALSE)),UPPER(RIGHT(VLOOKUP($A775,#REF!,6,FALSE),1)),"")</f>
        <v>#REF!</v>
      </c>
      <c r="M775" s="43" t="e">
        <f>IF(LEN(VLOOKUP($A775,#REF!,7,FALSE)),UPPER(RIGHT(VLOOKUP($A775,#REF!,7,FALSE),1)),"")</f>
        <v>#REF!</v>
      </c>
      <c r="N775" s="206"/>
      <c r="O775" s="206"/>
      <c r="P775" s="206"/>
      <c r="Q775" s="206"/>
      <c r="R775" s="206"/>
      <c r="S775" s="63" t="e">
        <f>HLOOKUP("Device Tree Pin Name",#REF!,MATCH($A775,#REF!,0),FALSE)</f>
        <v>#REF!</v>
      </c>
      <c r="T775" s="47" t="e">
        <f>HLOOKUP("power rail",#REF!,MATCH($A775,#REF!,0),FALSE)</f>
        <v>#REF!</v>
      </c>
      <c r="U775" s="62" t="e">
        <f>HLOOKUP("Wake Capable",#REF!,MATCH($A775,#REF!,0),FALSE)</f>
        <v>#REF!</v>
      </c>
      <c r="V775" s="62" t="e">
        <f>HLOOKUP("Strap",#REF!,MATCH($A775,#REF!,0),FALSE)</f>
        <v>#REF!</v>
      </c>
      <c r="W775" s="62"/>
      <c r="X775" s="62"/>
      <c r="Y775" s="62"/>
      <c r="Z775" s="47"/>
      <c r="AA775" s="47" t="e">
        <f>HLOOKUP("Pad type",#REF!,MATCH($A775,#REF!,0),FALSE)</f>
        <v>#REF!</v>
      </c>
      <c r="AB775" s="63"/>
      <c r="AC775" s="63" t="e">
        <f>HLOOKUP("POR Pin State",#REF!,MATCH($A775,#REF!,0),FALSE)</f>
        <v>#REF!</v>
      </c>
      <c r="AD775" s="207"/>
      <c r="AE775" s="208"/>
      <c r="AF775" s="208"/>
      <c r="AG775" s="208"/>
      <c r="AH775" s="209"/>
      <c r="AI775" s="209"/>
      <c r="AJ775" s="210"/>
      <c r="AK775" s="210"/>
      <c r="AL775" s="210"/>
      <c r="AM775" s="210"/>
      <c r="AN775" s="210"/>
      <c r="AO775" s="210"/>
      <c r="AP775" s="210"/>
      <c r="AQ775" s="215" t="s">
        <v>1838</v>
      </c>
      <c r="AR775" s="105"/>
      <c r="AS775" s="105"/>
      <c r="AT775" s="105"/>
      <c r="AU775" s="105"/>
      <c r="AV775" s="105"/>
      <c r="AW775" s="105"/>
      <c r="AX775" s="105"/>
      <c r="AY775" s="105"/>
      <c r="AZ775" s="105"/>
      <c r="BA775" s="105"/>
      <c r="BB775" s="218"/>
      <c r="BC775" s="105"/>
      <c r="BD775" s="250"/>
      <c r="BE775" s="252" t="s">
        <v>1839</v>
      </c>
      <c r="BF775" s="147" t="e">
        <f>VLOOKUP($A775,#REF!,34,FALSE)</f>
        <v>#REF!</v>
      </c>
      <c r="BG775" s="148" t="e">
        <f>VLOOKUP($A775,#REF!,22,FALSE)</f>
        <v>#REF!</v>
      </c>
      <c r="BH775" s="149"/>
    </row>
    <row r="776" s="5" customFormat="1" ht="12.95" customHeight="1" spans="1:60">
      <c r="A776" s="48" t="s">
        <v>1840</v>
      </c>
      <c r="B776" s="38" t="e">
        <f>VLOOKUP($A776,#REF!,34,FALSE)</f>
        <v>#REF!</v>
      </c>
      <c r="C776" s="39" t="str">
        <f t="shared" si="187"/>
        <v>unused_DDR_XM1_B8D4</v>
      </c>
      <c r="D776" s="40" t="e">
        <f>IF(LEN(VLOOKUP($A776,#REF!,8,FALSE)),LEFT(VLOOKUP($A776,#REF!,8,FALSE),LEN(VLOOKUP($A776,#REF!,8,FALSE))-2),"")</f>
        <v>#REF!</v>
      </c>
      <c r="E776" s="41" t="e">
        <f>IF(LEN(VLOOKUP($A776,#REF!,4,FALSE)),IF(INDEX(#REF!,MATCH($A776,#REF!,0),1),LEFT(VLOOKUP($A776,#REF!,4,FALSE),LEN(VLOOKUP($A776,#REF!,4,FALSE))-2),CONCATENATE(LEFT(VLOOKUP($A776,#REF!,4,FALSE),LEN(VLOOKUP($A776,#REF!,4,FALSE))-2),"*")),"")</f>
        <v>#REF!</v>
      </c>
      <c r="F776" s="42" t="e">
        <f>IF(LEN(VLOOKUP($A776,#REF!,5,FALSE)),IF(INDEX(#REF!,MATCH($A776,#REF!,0),2),LEFT(VLOOKUP($A776,#REF!,5,FALSE),LEN(VLOOKUP($A776,#REF!,5,FALSE))-2),CONCATENATE(LEFT(VLOOKUP($A776,#REF!,5,FALSE),LEN(VLOOKUP($A776,#REF!,5,FALSE))-2),"*")),"")</f>
        <v>#REF!</v>
      </c>
      <c r="G776" s="42" t="e">
        <f>IF(LEN(VLOOKUP($A776,#REF!,6,FALSE)),IF(INDEX(#REF!,MATCH($A776,#REF!,0),3),LEFT(VLOOKUP($A776,#REF!,6,FALSE),LEN(VLOOKUP($A776,#REF!,6,FALSE))-2),CONCATENATE(LEFT(VLOOKUP($A776,#REF!,6,FALSE),LEN(VLOOKUP($A776,#REF!,6,FALSE))-2),"*")),"")</f>
        <v>#REF!</v>
      </c>
      <c r="H776" s="43" t="e">
        <f>IF(LEN(VLOOKUP($A776,#REF!,7,FALSE)),IF(INDEX(#REF!,MATCH($A776,#REF!,0),4),LEFT(VLOOKUP($A776,#REF!,7,FALSE),LEN(VLOOKUP($A776,#REF!,7,FALSE))-2),CONCATENATE(LEFT(VLOOKUP($A776,#REF!,7,FALSE),LEN(VLOOKUP($A776,#REF!,7,FALSE))-2),"*")),"")</f>
        <v>#REF!</v>
      </c>
      <c r="I776" s="54" t="e">
        <f>IF(LEN(VLOOKUP($A776,#REF!,8,FALSE)),UPPER(RIGHT(VLOOKUP($A776,#REF!,8,FALSE),1)),"")</f>
        <v>#REF!</v>
      </c>
      <c r="J776" s="42" t="e">
        <f>IF(LEN(VLOOKUP($A776,#REF!,4,FALSE)),UPPER(RIGHT(VLOOKUP($A776,#REF!,4,FALSE),1)),"")</f>
        <v>#REF!</v>
      </c>
      <c r="K776" s="42" t="e">
        <f>IF(LEN(VLOOKUP($A776,#REF!,5,FALSE)),UPPER(RIGHT(VLOOKUP($A776,#REF!,5,FALSE),1)),"")</f>
        <v>#REF!</v>
      </c>
      <c r="L776" s="42" t="e">
        <f>IF(LEN(VLOOKUP($A776,#REF!,6,FALSE)),UPPER(RIGHT(VLOOKUP($A776,#REF!,6,FALSE),1)),"")</f>
        <v>#REF!</v>
      </c>
      <c r="M776" s="43" t="e">
        <f>IF(LEN(VLOOKUP($A776,#REF!,7,FALSE)),UPPER(RIGHT(VLOOKUP($A776,#REF!,7,FALSE),1)),"")</f>
        <v>#REF!</v>
      </c>
      <c r="N776" s="206"/>
      <c r="O776" s="206"/>
      <c r="P776" s="206"/>
      <c r="Q776" s="206"/>
      <c r="R776" s="206"/>
      <c r="S776" s="63" t="e">
        <f>HLOOKUP("Device Tree Pin Name",#REF!,MATCH($A776,#REF!,0),FALSE)</f>
        <v>#REF!</v>
      </c>
      <c r="T776" s="47" t="e">
        <f>HLOOKUP("power rail",#REF!,MATCH($A776,#REF!,0),FALSE)</f>
        <v>#REF!</v>
      </c>
      <c r="U776" s="62" t="e">
        <f>HLOOKUP("Wake Capable",#REF!,MATCH($A776,#REF!,0),FALSE)</f>
        <v>#REF!</v>
      </c>
      <c r="V776" s="62" t="e">
        <f>HLOOKUP("Strap",#REF!,MATCH($A776,#REF!,0),FALSE)</f>
        <v>#REF!</v>
      </c>
      <c r="W776" s="62"/>
      <c r="X776" s="62"/>
      <c r="Y776" s="62"/>
      <c r="Z776" s="47"/>
      <c r="AA776" s="47" t="e">
        <f>HLOOKUP("Pad type",#REF!,MATCH($A776,#REF!,0),FALSE)</f>
        <v>#REF!</v>
      </c>
      <c r="AB776" s="63"/>
      <c r="AC776" s="63" t="e">
        <f>HLOOKUP("POR Pin State",#REF!,MATCH($A776,#REF!,0),FALSE)</f>
        <v>#REF!</v>
      </c>
      <c r="AD776" s="207"/>
      <c r="AE776" s="208"/>
      <c r="AF776" s="208"/>
      <c r="AG776" s="208"/>
      <c r="AH776" s="209"/>
      <c r="AI776" s="209"/>
      <c r="AJ776" s="210"/>
      <c r="AK776" s="210"/>
      <c r="AL776" s="210"/>
      <c r="AM776" s="210"/>
      <c r="AN776" s="210"/>
      <c r="AO776" s="210"/>
      <c r="AP776" s="210"/>
      <c r="AQ776" s="215" t="s">
        <v>1841</v>
      </c>
      <c r="AR776" s="105"/>
      <c r="AS776" s="105"/>
      <c r="AT776" s="105"/>
      <c r="AU776" s="105"/>
      <c r="AV776" s="105"/>
      <c r="AW776" s="105"/>
      <c r="AX776" s="105"/>
      <c r="AY776" s="105"/>
      <c r="AZ776" s="105"/>
      <c r="BA776" s="105"/>
      <c r="BB776" s="218"/>
      <c r="BC776" s="105"/>
      <c r="BD776" s="250"/>
      <c r="BE776" s="252" t="s">
        <v>1842</v>
      </c>
      <c r="BF776" s="147" t="e">
        <f>VLOOKUP($A776,#REF!,34,FALSE)</f>
        <v>#REF!</v>
      </c>
      <c r="BG776" s="148" t="e">
        <f>VLOOKUP($A776,#REF!,22,FALSE)</f>
        <v>#REF!</v>
      </c>
      <c r="BH776" s="149"/>
    </row>
    <row r="777" s="5" customFormat="1" ht="12.95" customHeight="1" spans="1:60">
      <c r="A777" s="48" t="s">
        <v>1843</v>
      </c>
      <c r="B777" s="38" t="e">
        <f>VLOOKUP($A777,#REF!,34,FALSE)</f>
        <v>#REF!</v>
      </c>
      <c r="C777" s="39" t="str">
        <f t="shared" si="187"/>
        <v>unused_DDR_XM1_B8D5</v>
      </c>
      <c r="D777" s="40" t="e">
        <f>IF(LEN(VLOOKUP($A777,#REF!,8,FALSE)),LEFT(VLOOKUP($A777,#REF!,8,FALSE),LEN(VLOOKUP($A777,#REF!,8,FALSE))-2),"")</f>
        <v>#REF!</v>
      </c>
      <c r="E777" s="41" t="e">
        <f>IF(LEN(VLOOKUP($A777,#REF!,4,FALSE)),IF(INDEX(#REF!,MATCH($A777,#REF!,0),1),LEFT(VLOOKUP($A777,#REF!,4,FALSE),LEN(VLOOKUP($A777,#REF!,4,FALSE))-2),CONCATENATE(LEFT(VLOOKUP($A777,#REF!,4,FALSE),LEN(VLOOKUP($A777,#REF!,4,FALSE))-2),"*")),"")</f>
        <v>#REF!</v>
      </c>
      <c r="F777" s="42" t="e">
        <f>IF(LEN(VLOOKUP($A777,#REF!,5,FALSE)),IF(INDEX(#REF!,MATCH($A777,#REF!,0),2),LEFT(VLOOKUP($A777,#REF!,5,FALSE),LEN(VLOOKUP($A777,#REF!,5,FALSE))-2),CONCATENATE(LEFT(VLOOKUP($A777,#REF!,5,FALSE),LEN(VLOOKUP($A777,#REF!,5,FALSE))-2),"*")),"")</f>
        <v>#REF!</v>
      </c>
      <c r="G777" s="42" t="e">
        <f>IF(LEN(VLOOKUP($A777,#REF!,6,FALSE)),IF(INDEX(#REF!,MATCH($A777,#REF!,0),3),LEFT(VLOOKUP($A777,#REF!,6,FALSE),LEN(VLOOKUP($A777,#REF!,6,FALSE))-2),CONCATENATE(LEFT(VLOOKUP($A777,#REF!,6,FALSE),LEN(VLOOKUP($A777,#REF!,6,FALSE))-2),"*")),"")</f>
        <v>#REF!</v>
      </c>
      <c r="H777" s="43" t="e">
        <f>IF(LEN(VLOOKUP($A777,#REF!,7,FALSE)),IF(INDEX(#REF!,MATCH($A777,#REF!,0),4),LEFT(VLOOKUP($A777,#REF!,7,FALSE),LEN(VLOOKUP($A777,#REF!,7,FALSE))-2),CONCATENATE(LEFT(VLOOKUP($A777,#REF!,7,FALSE),LEN(VLOOKUP($A777,#REF!,7,FALSE))-2),"*")),"")</f>
        <v>#REF!</v>
      </c>
      <c r="I777" s="54" t="e">
        <f>IF(LEN(VLOOKUP($A777,#REF!,8,FALSE)),UPPER(RIGHT(VLOOKUP($A777,#REF!,8,FALSE),1)),"")</f>
        <v>#REF!</v>
      </c>
      <c r="J777" s="42" t="e">
        <f>IF(LEN(VLOOKUP($A777,#REF!,4,FALSE)),UPPER(RIGHT(VLOOKUP($A777,#REF!,4,FALSE),1)),"")</f>
        <v>#REF!</v>
      </c>
      <c r="K777" s="42" t="e">
        <f>IF(LEN(VLOOKUP($A777,#REF!,5,FALSE)),UPPER(RIGHT(VLOOKUP($A777,#REF!,5,FALSE),1)),"")</f>
        <v>#REF!</v>
      </c>
      <c r="L777" s="42" t="e">
        <f>IF(LEN(VLOOKUP($A777,#REF!,6,FALSE)),UPPER(RIGHT(VLOOKUP($A777,#REF!,6,FALSE),1)),"")</f>
        <v>#REF!</v>
      </c>
      <c r="M777" s="43" t="e">
        <f>IF(LEN(VLOOKUP($A777,#REF!,7,FALSE)),UPPER(RIGHT(VLOOKUP($A777,#REF!,7,FALSE),1)),"")</f>
        <v>#REF!</v>
      </c>
      <c r="N777" s="206"/>
      <c r="O777" s="206"/>
      <c r="P777" s="206"/>
      <c r="Q777" s="206"/>
      <c r="R777" s="206"/>
      <c r="S777" s="63" t="e">
        <f>HLOOKUP("Device Tree Pin Name",#REF!,MATCH($A777,#REF!,0),FALSE)</f>
        <v>#REF!</v>
      </c>
      <c r="T777" s="47" t="e">
        <f>HLOOKUP("power rail",#REF!,MATCH($A777,#REF!,0),FALSE)</f>
        <v>#REF!</v>
      </c>
      <c r="U777" s="62" t="e">
        <f>HLOOKUP("Wake Capable",#REF!,MATCH($A777,#REF!,0),FALSE)</f>
        <v>#REF!</v>
      </c>
      <c r="V777" s="62" t="e">
        <f>HLOOKUP("Strap",#REF!,MATCH($A777,#REF!,0),FALSE)</f>
        <v>#REF!</v>
      </c>
      <c r="W777" s="62"/>
      <c r="X777" s="62"/>
      <c r="Y777" s="62"/>
      <c r="Z777" s="47"/>
      <c r="AA777" s="47" t="e">
        <f>HLOOKUP("Pad type",#REF!,MATCH($A777,#REF!,0),FALSE)</f>
        <v>#REF!</v>
      </c>
      <c r="AB777" s="63"/>
      <c r="AC777" s="63" t="e">
        <f>HLOOKUP("POR Pin State",#REF!,MATCH($A777,#REF!,0),FALSE)</f>
        <v>#REF!</v>
      </c>
      <c r="AD777" s="207"/>
      <c r="AE777" s="208"/>
      <c r="AF777" s="208"/>
      <c r="AG777" s="208"/>
      <c r="AH777" s="209"/>
      <c r="AI777" s="209"/>
      <c r="AJ777" s="210"/>
      <c r="AK777" s="210"/>
      <c r="AL777" s="210"/>
      <c r="AM777" s="210"/>
      <c r="AN777" s="210"/>
      <c r="AO777" s="210"/>
      <c r="AP777" s="210"/>
      <c r="AQ777" s="215" t="s">
        <v>1844</v>
      </c>
      <c r="AR777" s="105"/>
      <c r="AS777" s="105"/>
      <c r="AT777" s="105"/>
      <c r="AU777" s="105"/>
      <c r="AV777" s="105"/>
      <c r="AW777" s="105"/>
      <c r="AX777" s="105"/>
      <c r="AY777" s="105"/>
      <c r="AZ777" s="105"/>
      <c r="BA777" s="105"/>
      <c r="BB777" s="218"/>
      <c r="BC777" s="105"/>
      <c r="BD777" s="250"/>
      <c r="BE777" s="252" t="s">
        <v>1845</v>
      </c>
      <c r="BF777" s="147" t="e">
        <f>VLOOKUP($A777,#REF!,34,FALSE)</f>
        <v>#REF!</v>
      </c>
      <c r="BG777" s="148" t="e">
        <f>VLOOKUP($A777,#REF!,22,FALSE)</f>
        <v>#REF!</v>
      </c>
      <c r="BH777" s="149"/>
    </row>
    <row r="778" s="5" customFormat="1" ht="12.95" customHeight="1" spans="1:60">
      <c r="A778" s="48" t="s">
        <v>1846</v>
      </c>
      <c r="B778" s="38" t="e">
        <f>VLOOKUP($A778,#REF!,34,FALSE)</f>
        <v>#REF!</v>
      </c>
      <c r="C778" s="39" t="str">
        <f t="shared" si="187"/>
        <v>unused_DDR_XM1_B8D6</v>
      </c>
      <c r="D778" s="40" t="e">
        <f>IF(LEN(VLOOKUP($A778,#REF!,8,FALSE)),LEFT(VLOOKUP($A778,#REF!,8,FALSE),LEN(VLOOKUP($A778,#REF!,8,FALSE))-2),"")</f>
        <v>#REF!</v>
      </c>
      <c r="E778" s="41" t="e">
        <f>IF(LEN(VLOOKUP($A778,#REF!,4,FALSE)),IF(INDEX(#REF!,MATCH($A778,#REF!,0),1),LEFT(VLOOKUP($A778,#REF!,4,FALSE),LEN(VLOOKUP($A778,#REF!,4,FALSE))-2),CONCATENATE(LEFT(VLOOKUP($A778,#REF!,4,FALSE),LEN(VLOOKUP($A778,#REF!,4,FALSE))-2),"*")),"")</f>
        <v>#REF!</v>
      </c>
      <c r="F778" s="42" t="e">
        <f>IF(LEN(VLOOKUP($A778,#REF!,5,FALSE)),IF(INDEX(#REF!,MATCH($A778,#REF!,0),2),LEFT(VLOOKUP($A778,#REF!,5,FALSE),LEN(VLOOKUP($A778,#REF!,5,FALSE))-2),CONCATENATE(LEFT(VLOOKUP($A778,#REF!,5,FALSE),LEN(VLOOKUP($A778,#REF!,5,FALSE))-2),"*")),"")</f>
        <v>#REF!</v>
      </c>
      <c r="G778" s="42" t="e">
        <f>IF(LEN(VLOOKUP($A778,#REF!,6,FALSE)),IF(INDEX(#REF!,MATCH($A778,#REF!,0),3),LEFT(VLOOKUP($A778,#REF!,6,FALSE),LEN(VLOOKUP($A778,#REF!,6,FALSE))-2),CONCATENATE(LEFT(VLOOKUP($A778,#REF!,6,FALSE),LEN(VLOOKUP($A778,#REF!,6,FALSE))-2),"*")),"")</f>
        <v>#REF!</v>
      </c>
      <c r="H778" s="43" t="e">
        <f>IF(LEN(VLOOKUP($A778,#REF!,7,FALSE)),IF(INDEX(#REF!,MATCH($A778,#REF!,0),4),LEFT(VLOOKUP($A778,#REF!,7,FALSE),LEN(VLOOKUP($A778,#REF!,7,FALSE))-2),CONCATENATE(LEFT(VLOOKUP($A778,#REF!,7,FALSE),LEN(VLOOKUP($A778,#REF!,7,FALSE))-2),"*")),"")</f>
        <v>#REF!</v>
      </c>
      <c r="I778" s="54" t="e">
        <f>IF(LEN(VLOOKUP($A778,#REF!,8,FALSE)),UPPER(RIGHT(VLOOKUP($A778,#REF!,8,FALSE),1)),"")</f>
        <v>#REF!</v>
      </c>
      <c r="J778" s="42" t="e">
        <f>IF(LEN(VLOOKUP($A778,#REF!,4,FALSE)),UPPER(RIGHT(VLOOKUP($A778,#REF!,4,FALSE),1)),"")</f>
        <v>#REF!</v>
      </c>
      <c r="K778" s="42" t="e">
        <f>IF(LEN(VLOOKUP($A778,#REF!,5,FALSE)),UPPER(RIGHT(VLOOKUP($A778,#REF!,5,FALSE),1)),"")</f>
        <v>#REF!</v>
      </c>
      <c r="L778" s="42" t="e">
        <f>IF(LEN(VLOOKUP($A778,#REF!,6,FALSE)),UPPER(RIGHT(VLOOKUP($A778,#REF!,6,FALSE),1)),"")</f>
        <v>#REF!</v>
      </c>
      <c r="M778" s="43" t="e">
        <f>IF(LEN(VLOOKUP($A778,#REF!,7,FALSE)),UPPER(RIGHT(VLOOKUP($A778,#REF!,7,FALSE),1)),"")</f>
        <v>#REF!</v>
      </c>
      <c r="N778" s="206"/>
      <c r="O778" s="206"/>
      <c r="P778" s="206"/>
      <c r="Q778" s="206"/>
      <c r="R778" s="206"/>
      <c r="S778" s="63" t="e">
        <f>HLOOKUP("Device Tree Pin Name",#REF!,MATCH($A778,#REF!,0),FALSE)</f>
        <v>#REF!</v>
      </c>
      <c r="T778" s="47" t="e">
        <f>HLOOKUP("power rail",#REF!,MATCH($A778,#REF!,0),FALSE)</f>
        <v>#REF!</v>
      </c>
      <c r="U778" s="62" t="e">
        <f>HLOOKUP("Wake Capable",#REF!,MATCH($A778,#REF!,0),FALSE)</f>
        <v>#REF!</v>
      </c>
      <c r="V778" s="62" t="e">
        <f>HLOOKUP("Strap",#REF!,MATCH($A778,#REF!,0),FALSE)</f>
        <v>#REF!</v>
      </c>
      <c r="W778" s="62"/>
      <c r="X778" s="62"/>
      <c r="Y778" s="62"/>
      <c r="Z778" s="47"/>
      <c r="AA778" s="47" t="e">
        <f>HLOOKUP("Pad type",#REF!,MATCH($A778,#REF!,0),FALSE)</f>
        <v>#REF!</v>
      </c>
      <c r="AB778" s="63"/>
      <c r="AC778" s="63" t="e">
        <f>HLOOKUP("POR Pin State",#REF!,MATCH($A778,#REF!,0),FALSE)</f>
        <v>#REF!</v>
      </c>
      <c r="AD778" s="207"/>
      <c r="AE778" s="208"/>
      <c r="AF778" s="208"/>
      <c r="AG778" s="208"/>
      <c r="AH778" s="209"/>
      <c r="AI778" s="209"/>
      <c r="AJ778" s="210"/>
      <c r="AK778" s="210"/>
      <c r="AL778" s="210"/>
      <c r="AM778" s="210"/>
      <c r="AN778" s="210"/>
      <c r="AO778" s="210"/>
      <c r="AP778" s="210"/>
      <c r="AQ778" s="215" t="s">
        <v>1847</v>
      </c>
      <c r="AR778" s="105"/>
      <c r="AS778" s="105"/>
      <c r="AT778" s="105"/>
      <c r="AU778" s="105"/>
      <c r="AV778" s="105"/>
      <c r="AW778" s="105"/>
      <c r="AX778" s="105"/>
      <c r="AY778" s="105"/>
      <c r="AZ778" s="105"/>
      <c r="BA778" s="105"/>
      <c r="BB778" s="218"/>
      <c r="BC778" s="105"/>
      <c r="BD778" s="250"/>
      <c r="BE778" s="252" t="s">
        <v>1848</v>
      </c>
      <c r="BF778" s="147" t="e">
        <f>VLOOKUP($A778,#REF!,34,FALSE)</f>
        <v>#REF!</v>
      </c>
      <c r="BG778" s="148" t="e">
        <f>VLOOKUP($A778,#REF!,22,FALSE)</f>
        <v>#REF!</v>
      </c>
      <c r="BH778" s="149"/>
    </row>
    <row r="779" s="5" customFormat="1" ht="12.95" customHeight="1" spans="1:60">
      <c r="A779" s="48" t="s">
        <v>1849</v>
      </c>
      <c r="B779" s="38" t="e">
        <f>VLOOKUP($A779,#REF!,34,FALSE)</f>
        <v>#REF!</v>
      </c>
      <c r="C779" s="39" t="str">
        <f t="shared" si="187"/>
        <v>unused_DDR_XM1_B8D7</v>
      </c>
      <c r="D779" s="40" t="e">
        <f>IF(LEN(VLOOKUP($A779,#REF!,8,FALSE)),LEFT(VLOOKUP($A779,#REF!,8,FALSE),LEN(VLOOKUP($A779,#REF!,8,FALSE))-2),"")</f>
        <v>#REF!</v>
      </c>
      <c r="E779" s="41" t="e">
        <f>IF(LEN(VLOOKUP($A779,#REF!,4,FALSE)),IF(INDEX(#REF!,MATCH($A779,#REF!,0),1),LEFT(VLOOKUP($A779,#REF!,4,FALSE),LEN(VLOOKUP($A779,#REF!,4,FALSE))-2),CONCATENATE(LEFT(VLOOKUP($A779,#REF!,4,FALSE),LEN(VLOOKUP($A779,#REF!,4,FALSE))-2),"*")),"")</f>
        <v>#REF!</v>
      </c>
      <c r="F779" s="42" t="e">
        <f>IF(LEN(VLOOKUP($A779,#REF!,5,FALSE)),IF(INDEX(#REF!,MATCH($A779,#REF!,0),2),LEFT(VLOOKUP($A779,#REF!,5,FALSE),LEN(VLOOKUP($A779,#REF!,5,FALSE))-2),CONCATENATE(LEFT(VLOOKUP($A779,#REF!,5,FALSE),LEN(VLOOKUP($A779,#REF!,5,FALSE))-2),"*")),"")</f>
        <v>#REF!</v>
      </c>
      <c r="G779" s="42" t="e">
        <f>IF(LEN(VLOOKUP($A779,#REF!,6,FALSE)),IF(INDEX(#REF!,MATCH($A779,#REF!,0),3),LEFT(VLOOKUP($A779,#REF!,6,FALSE),LEN(VLOOKUP($A779,#REF!,6,FALSE))-2),CONCATENATE(LEFT(VLOOKUP($A779,#REF!,6,FALSE),LEN(VLOOKUP($A779,#REF!,6,FALSE))-2),"*")),"")</f>
        <v>#REF!</v>
      </c>
      <c r="H779" s="43" t="e">
        <f>IF(LEN(VLOOKUP($A779,#REF!,7,FALSE)),IF(INDEX(#REF!,MATCH($A779,#REF!,0),4),LEFT(VLOOKUP($A779,#REF!,7,FALSE),LEN(VLOOKUP($A779,#REF!,7,FALSE))-2),CONCATENATE(LEFT(VLOOKUP($A779,#REF!,7,FALSE),LEN(VLOOKUP($A779,#REF!,7,FALSE))-2),"*")),"")</f>
        <v>#REF!</v>
      </c>
      <c r="I779" s="54" t="e">
        <f>IF(LEN(VLOOKUP($A779,#REF!,8,FALSE)),UPPER(RIGHT(VLOOKUP($A779,#REF!,8,FALSE),1)),"")</f>
        <v>#REF!</v>
      </c>
      <c r="J779" s="42" t="e">
        <f>IF(LEN(VLOOKUP($A779,#REF!,4,FALSE)),UPPER(RIGHT(VLOOKUP($A779,#REF!,4,FALSE),1)),"")</f>
        <v>#REF!</v>
      </c>
      <c r="K779" s="42" t="e">
        <f>IF(LEN(VLOOKUP($A779,#REF!,5,FALSE)),UPPER(RIGHT(VLOOKUP($A779,#REF!,5,FALSE),1)),"")</f>
        <v>#REF!</v>
      </c>
      <c r="L779" s="42" t="e">
        <f>IF(LEN(VLOOKUP($A779,#REF!,6,FALSE)),UPPER(RIGHT(VLOOKUP($A779,#REF!,6,FALSE),1)),"")</f>
        <v>#REF!</v>
      </c>
      <c r="M779" s="43" t="e">
        <f>IF(LEN(VLOOKUP($A779,#REF!,7,FALSE)),UPPER(RIGHT(VLOOKUP($A779,#REF!,7,FALSE),1)),"")</f>
        <v>#REF!</v>
      </c>
      <c r="N779" s="206"/>
      <c r="O779" s="206"/>
      <c r="P779" s="206"/>
      <c r="Q779" s="206"/>
      <c r="R779" s="206"/>
      <c r="S779" s="63" t="e">
        <f>HLOOKUP("Device Tree Pin Name",#REF!,MATCH($A779,#REF!,0),FALSE)</f>
        <v>#REF!</v>
      </c>
      <c r="T779" s="47" t="e">
        <f>HLOOKUP("power rail",#REF!,MATCH($A779,#REF!,0),FALSE)</f>
        <v>#REF!</v>
      </c>
      <c r="U779" s="62" t="e">
        <f>HLOOKUP("Wake Capable",#REF!,MATCH($A779,#REF!,0),FALSE)</f>
        <v>#REF!</v>
      </c>
      <c r="V779" s="62" t="e">
        <f>HLOOKUP("Strap",#REF!,MATCH($A779,#REF!,0),FALSE)</f>
        <v>#REF!</v>
      </c>
      <c r="W779" s="62"/>
      <c r="X779" s="62"/>
      <c r="Y779" s="62"/>
      <c r="Z779" s="47"/>
      <c r="AA779" s="47" t="e">
        <f>HLOOKUP("Pad type",#REF!,MATCH($A779,#REF!,0),FALSE)</f>
        <v>#REF!</v>
      </c>
      <c r="AB779" s="63"/>
      <c r="AC779" s="63" t="e">
        <f>HLOOKUP("POR Pin State",#REF!,MATCH($A779,#REF!,0),FALSE)</f>
        <v>#REF!</v>
      </c>
      <c r="AD779" s="207"/>
      <c r="AE779" s="208"/>
      <c r="AF779" s="208"/>
      <c r="AG779" s="208"/>
      <c r="AH779" s="209"/>
      <c r="AI779" s="209"/>
      <c r="AJ779" s="210"/>
      <c r="AK779" s="210"/>
      <c r="AL779" s="210"/>
      <c r="AM779" s="210"/>
      <c r="AN779" s="210"/>
      <c r="AO779" s="210"/>
      <c r="AP779" s="210"/>
      <c r="AQ779" s="215" t="s">
        <v>1850</v>
      </c>
      <c r="AR779" s="105"/>
      <c r="AS779" s="105"/>
      <c r="AT779" s="105"/>
      <c r="AU779" s="105"/>
      <c r="AV779" s="105"/>
      <c r="AW779" s="105"/>
      <c r="AX779" s="105"/>
      <c r="AY779" s="105"/>
      <c r="AZ779" s="105"/>
      <c r="BA779" s="105"/>
      <c r="BB779" s="218"/>
      <c r="BC779" s="105"/>
      <c r="BD779" s="250"/>
      <c r="BE779" s="252" t="s">
        <v>1851</v>
      </c>
      <c r="BF779" s="147" t="e">
        <f>VLOOKUP($A779,#REF!,34,FALSE)</f>
        <v>#REF!</v>
      </c>
      <c r="BG779" s="148" t="e">
        <f>VLOOKUP($A779,#REF!,22,FALSE)</f>
        <v>#REF!</v>
      </c>
      <c r="BH779" s="149"/>
    </row>
    <row r="780" s="5" customFormat="1" ht="12.95" customHeight="1" spans="1:60">
      <c r="A780" s="48" t="s">
        <v>1852</v>
      </c>
      <c r="B780" s="38" t="e">
        <f>VLOOKUP($A780,#REF!,34,FALSE)</f>
        <v>#REF!</v>
      </c>
      <c r="C780" s="39" t="str">
        <f t="shared" ref="C780:C806" si="188">CONCATENATE("unused_",A780)</f>
        <v>unused_DDR_XM1_B8DMI</v>
      </c>
      <c r="D780" s="40" t="e">
        <f>IF(LEN(VLOOKUP($A780,#REF!,8,FALSE)),LEFT(VLOOKUP($A780,#REF!,8,FALSE),LEN(VLOOKUP($A780,#REF!,8,FALSE))-2),"")</f>
        <v>#REF!</v>
      </c>
      <c r="E780" s="41" t="e">
        <f>IF(LEN(VLOOKUP($A780,#REF!,4,FALSE)),IF(INDEX(#REF!,MATCH($A780,#REF!,0),1),LEFT(VLOOKUP($A780,#REF!,4,FALSE),LEN(VLOOKUP($A780,#REF!,4,FALSE))-2),CONCATENATE(LEFT(VLOOKUP($A780,#REF!,4,FALSE),LEN(VLOOKUP($A780,#REF!,4,FALSE))-2),"*")),"")</f>
        <v>#REF!</v>
      </c>
      <c r="F780" s="42" t="e">
        <f>IF(LEN(VLOOKUP($A780,#REF!,5,FALSE)),IF(INDEX(#REF!,MATCH($A780,#REF!,0),2),LEFT(VLOOKUP($A780,#REF!,5,FALSE),LEN(VLOOKUP($A780,#REF!,5,FALSE))-2),CONCATENATE(LEFT(VLOOKUP($A780,#REF!,5,FALSE),LEN(VLOOKUP($A780,#REF!,5,FALSE))-2),"*")),"")</f>
        <v>#REF!</v>
      </c>
      <c r="G780" s="42" t="e">
        <f>IF(LEN(VLOOKUP($A780,#REF!,6,FALSE)),IF(INDEX(#REF!,MATCH($A780,#REF!,0),3),LEFT(VLOOKUP($A780,#REF!,6,FALSE),LEN(VLOOKUP($A780,#REF!,6,FALSE))-2),CONCATENATE(LEFT(VLOOKUP($A780,#REF!,6,FALSE),LEN(VLOOKUP($A780,#REF!,6,FALSE))-2),"*")),"")</f>
        <v>#REF!</v>
      </c>
      <c r="H780" s="43" t="e">
        <f>IF(LEN(VLOOKUP($A780,#REF!,7,FALSE)),IF(INDEX(#REF!,MATCH($A780,#REF!,0),4),LEFT(VLOOKUP($A780,#REF!,7,FALSE),LEN(VLOOKUP($A780,#REF!,7,FALSE))-2),CONCATENATE(LEFT(VLOOKUP($A780,#REF!,7,FALSE),LEN(VLOOKUP($A780,#REF!,7,FALSE))-2),"*")),"")</f>
        <v>#REF!</v>
      </c>
      <c r="I780" s="54" t="e">
        <f>IF(LEN(VLOOKUP($A780,#REF!,8,FALSE)),UPPER(RIGHT(VLOOKUP($A780,#REF!,8,FALSE),1)),"")</f>
        <v>#REF!</v>
      </c>
      <c r="J780" s="42" t="e">
        <f>IF(LEN(VLOOKUP($A780,#REF!,4,FALSE)),UPPER(RIGHT(VLOOKUP($A780,#REF!,4,FALSE),1)),"")</f>
        <v>#REF!</v>
      </c>
      <c r="K780" s="42" t="e">
        <f>IF(LEN(VLOOKUP($A780,#REF!,5,FALSE)),UPPER(RIGHT(VLOOKUP($A780,#REF!,5,FALSE),1)),"")</f>
        <v>#REF!</v>
      </c>
      <c r="L780" s="42" t="e">
        <f>IF(LEN(VLOOKUP($A780,#REF!,6,FALSE)),UPPER(RIGHT(VLOOKUP($A780,#REF!,6,FALSE),1)),"")</f>
        <v>#REF!</v>
      </c>
      <c r="M780" s="43" t="e">
        <f>IF(LEN(VLOOKUP($A780,#REF!,7,FALSE)),UPPER(RIGHT(VLOOKUP($A780,#REF!,7,FALSE),1)),"")</f>
        <v>#REF!</v>
      </c>
      <c r="N780" s="206"/>
      <c r="O780" s="206"/>
      <c r="P780" s="206"/>
      <c r="Q780" s="206"/>
      <c r="R780" s="206"/>
      <c r="S780" s="63" t="e">
        <f>HLOOKUP("Device Tree Pin Name",#REF!,MATCH($A780,#REF!,0),FALSE)</f>
        <v>#REF!</v>
      </c>
      <c r="T780" s="47" t="e">
        <f>HLOOKUP("power rail",#REF!,MATCH($A780,#REF!,0),FALSE)</f>
        <v>#REF!</v>
      </c>
      <c r="U780" s="62" t="e">
        <f>HLOOKUP("Wake Capable",#REF!,MATCH($A780,#REF!,0),FALSE)</f>
        <v>#REF!</v>
      </c>
      <c r="V780" s="62" t="e">
        <f>HLOOKUP("Strap",#REF!,MATCH($A780,#REF!,0),FALSE)</f>
        <v>#REF!</v>
      </c>
      <c r="W780" s="62"/>
      <c r="X780" s="62"/>
      <c r="Y780" s="62"/>
      <c r="Z780" s="47"/>
      <c r="AA780" s="47" t="e">
        <f>HLOOKUP("Pad type",#REF!,MATCH($A780,#REF!,0),FALSE)</f>
        <v>#REF!</v>
      </c>
      <c r="AB780" s="63"/>
      <c r="AC780" s="63" t="e">
        <f>HLOOKUP("POR Pin State",#REF!,MATCH($A780,#REF!,0),FALSE)</f>
        <v>#REF!</v>
      </c>
      <c r="AD780" s="207"/>
      <c r="AE780" s="208"/>
      <c r="AF780" s="208"/>
      <c r="AG780" s="208"/>
      <c r="AH780" s="209"/>
      <c r="AI780" s="209"/>
      <c r="AJ780" s="210"/>
      <c r="AK780" s="210"/>
      <c r="AL780" s="210"/>
      <c r="AM780" s="210"/>
      <c r="AN780" s="210"/>
      <c r="AO780" s="210"/>
      <c r="AP780" s="210"/>
      <c r="AQ780" s="215" t="s">
        <v>1852</v>
      </c>
      <c r="AR780" s="105"/>
      <c r="AS780" s="105"/>
      <c r="AT780" s="105"/>
      <c r="AU780" s="105"/>
      <c r="AV780" s="105"/>
      <c r="AW780" s="105"/>
      <c r="AX780" s="105"/>
      <c r="AY780" s="105"/>
      <c r="AZ780" s="105"/>
      <c r="BA780" s="105"/>
      <c r="BB780" s="218"/>
      <c r="BC780" s="105"/>
      <c r="BD780" s="250"/>
      <c r="BE780" s="252" t="s">
        <v>1853</v>
      </c>
      <c r="BF780" s="147" t="e">
        <f>VLOOKUP($A780,#REF!,34,FALSE)</f>
        <v>#REF!</v>
      </c>
      <c r="BG780" s="148" t="e">
        <f>VLOOKUP($A780,#REF!,22,FALSE)</f>
        <v>#REF!</v>
      </c>
      <c r="BH780" s="149"/>
    </row>
    <row r="781" s="5" customFormat="1" ht="12.95" customHeight="1" spans="1:60">
      <c r="A781" s="48" t="s">
        <v>1854</v>
      </c>
      <c r="B781" s="38" t="e">
        <f>VLOOKUP($A781,#REF!,34,FALSE)</f>
        <v>#REF!</v>
      </c>
      <c r="C781" s="39" t="str">
        <f t="shared" si="188"/>
        <v>unused_DDR_XM1_B8WCK_P</v>
      </c>
      <c r="D781" s="40" t="e">
        <f>IF(LEN(VLOOKUP($A781,#REF!,8,FALSE)),LEFT(VLOOKUP($A781,#REF!,8,FALSE),LEN(VLOOKUP($A781,#REF!,8,FALSE))-2),"")</f>
        <v>#REF!</v>
      </c>
      <c r="E781" s="41" t="e">
        <f>IF(LEN(VLOOKUP($A781,#REF!,4,FALSE)),IF(INDEX(#REF!,MATCH($A781,#REF!,0),1),LEFT(VLOOKUP($A781,#REF!,4,FALSE),LEN(VLOOKUP($A781,#REF!,4,FALSE))-2),CONCATENATE(LEFT(VLOOKUP($A781,#REF!,4,FALSE),LEN(VLOOKUP($A781,#REF!,4,FALSE))-2),"*")),"")</f>
        <v>#REF!</v>
      </c>
      <c r="F781" s="42" t="e">
        <f>IF(LEN(VLOOKUP($A781,#REF!,5,FALSE)),IF(INDEX(#REF!,MATCH($A781,#REF!,0),2),LEFT(VLOOKUP($A781,#REF!,5,FALSE),LEN(VLOOKUP($A781,#REF!,5,FALSE))-2),CONCATENATE(LEFT(VLOOKUP($A781,#REF!,5,FALSE),LEN(VLOOKUP($A781,#REF!,5,FALSE))-2),"*")),"")</f>
        <v>#REF!</v>
      </c>
      <c r="G781" s="42" t="e">
        <f>IF(LEN(VLOOKUP($A781,#REF!,6,FALSE)),IF(INDEX(#REF!,MATCH($A781,#REF!,0),3),LEFT(VLOOKUP($A781,#REF!,6,FALSE),LEN(VLOOKUP($A781,#REF!,6,FALSE))-2),CONCATENATE(LEFT(VLOOKUP($A781,#REF!,6,FALSE),LEN(VLOOKUP($A781,#REF!,6,FALSE))-2),"*")),"")</f>
        <v>#REF!</v>
      </c>
      <c r="H781" s="43" t="e">
        <f>IF(LEN(VLOOKUP($A781,#REF!,7,FALSE)),IF(INDEX(#REF!,MATCH($A781,#REF!,0),4),LEFT(VLOOKUP($A781,#REF!,7,FALSE),LEN(VLOOKUP($A781,#REF!,7,FALSE))-2),CONCATENATE(LEFT(VLOOKUP($A781,#REF!,7,FALSE),LEN(VLOOKUP($A781,#REF!,7,FALSE))-2),"*")),"")</f>
        <v>#REF!</v>
      </c>
      <c r="I781" s="54" t="e">
        <f>IF(LEN(VLOOKUP($A781,#REF!,8,FALSE)),UPPER(RIGHT(VLOOKUP($A781,#REF!,8,FALSE),1)),"")</f>
        <v>#REF!</v>
      </c>
      <c r="J781" s="42" t="e">
        <f>IF(LEN(VLOOKUP($A781,#REF!,4,FALSE)),UPPER(RIGHT(VLOOKUP($A781,#REF!,4,FALSE),1)),"")</f>
        <v>#REF!</v>
      </c>
      <c r="K781" s="42" t="e">
        <f>IF(LEN(VLOOKUP($A781,#REF!,5,FALSE)),UPPER(RIGHT(VLOOKUP($A781,#REF!,5,FALSE),1)),"")</f>
        <v>#REF!</v>
      </c>
      <c r="L781" s="42" t="e">
        <f>IF(LEN(VLOOKUP($A781,#REF!,6,FALSE)),UPPER(RIGHT(VLOOKUP($A781,#REF!,6,FALSE),1)),"")</f>
        <v>#REF!</v>
      </c>
      <c r="M781" s="43" t="e">
        <f>IF(LEN(VLOOKUP($A781,#REF!,7,FALSE)),UPPER(RIGHT(VLOOKUP($A781,#REF!,7,FALSE),1)),"")</f>
        <v>#REF!</v>
      </c>
      <c r="N781" s="206"/>
      <c r="O781" s="206"/>
      <c r="P781" s="206"/>
      <c r="Q781" s="206"/>
      <c r="R781" s="206"/>
      <c r="S781" s="63" t="e">
        <f>HLOOKUP("Device Tree Pin Name",#REF!,MATCH($A781,#REF!,0),FALSE)</f>
        <v>#REF!</v>
      </c>
      <c r="T781" s="47" t="e">
        <f>HLOOKUP("power rail",#REF!,MATCH($A781,#REF!,0),FALSE)</f>
        <v>#REF!</v>
      </c>
      <c r="U781" s="62" t="e">
        <f>HLOOKUP("Wake Capable",#REF!,MATCH($A781,#REF!,0),FALSE)</f>
        <v>#REF!</v>
      </c>
      <c r="V781" s="62" t="e">
        <f>HLOOKUP("Strap",#REF!,MATCH($A781,#REF!,0),FALSE)</f>
        <v>#REF!</v>
      </c>
      <c r="W781" s="62"/>
      <c r="X781" s="62"/>
      <c r="Y781" s="62"/>
      <c r="Z781" s="47"/>
      <c r="AA781" s="47" t="e">
        <f>HLOOKUP("Pad type",#REF!,MATCH($A781,#REF!,0),FALSE)</f>
        <v>#REF!</v>
      </c>
      <c r="AB781" s="63"/>
      <c r="AC781" s="63" t="e">
        <f>HLOOKUP("POR Pin State",#REF!,MATCH($A781,#REF!,0),FALSE)</f>
        <v>#REF!</v>
      </c>
      <c r="AD781" s="207"/>
      <c r="AE781" s="208"/>
      <c r="AF781" s="208"/>
      <c r="AG781" s="208"/>
      <c r="AH781" s="209"/>
      <c r="AI781" s="209"/>
      <c r="AJ781" s="210"/>
      <c r="AK781" s="210"/>
      <c r="AL781" s="210"/>
      <c r="AM781" s="210"/>
      <c r="AN781" s="210"/>
      <c r="AO781" s="210"/>
      <c r="AP781" s="210"/>
      <c r="AQ781" s="215" t="s">
        <v>1854</v>
      </c>
      <c r="AR781" s="105"/>
      <c r="AS781" s="105"/>
      <c r="AT781" s="105"/>
      <c r="AU781" s="105"/>
      <c r="AV781" s="105"/>
      <c r="AW781" s="105"/>
      <c r="AX781" s="105"/>
      <c r="AY781" s="105"/>
      <c r="AZ781" s="105"/>
      <c r="BA781" s="105"/>
      <c r="BB781" s="218"/>
      <c r="BC781" s="105"/>
      <c r="BD781" s="250"/>
      <c r="BE781" s="252" t="s">
        <v>1855</v>
      </c>
      <c r="BF781" s="147" t="e">
        <f>VLOOKUP($A781,#REF!,34,FALSE)</f>
        <v>#REF!</v>
      </c>
      <c r="BG781" s="148" t="e">
        <f>VLOOKUP($A781,#REF!,22,FALSE)</f>
        <v>#REF!</v>
      </c>
      <c r="BH781" s="149"/>
    </row>
    <row r="782" s="5" customFormat="1" ht="12.95" customHeight="1" spans="1:60">
      <c r="A782" s="48" t="s">
        <v>1856</v>
      </c>
      <c r="B782" s="38" t="e">
        <f>VLOOKUP($A782,#REF!,34,FALSE)</f>
        <v>#REF!</v>
      </c>
      <c r="C782" s="39" t="str">
        <f t="shared" si="188"/>
        <v>unused_DDR_XM1_B8WCK_N</v>
      </c>
      <c r="D782" s="40" t="e">
        <f>IF(LEN(VLOOKUP($A782,#REF!,8,FALSE)),LEFT(VLOOKUP($A782,#REF!,8,FALSE),LEN(VLOOKUP($A782,#REF!,8,FALSE))-2),"")</f>
        <v>#REF!</v>
      </c>
      <c r="E782" s="41" t="e">
        <f>IF(LEN(VLOOKUP($A782,#REF!,4,FALSE)),IF(INDEX(#REF!,MATCH($A782,#REF!,0),1),LEFT(VLOOKUP($A782,#REF!,4,FALSE),LEN(VLOOKUP($A782,#REF!,4,FALSE))-2),CONCATENATE(LEFT(VLOOKUP($A782,#REF!,4,FALSE),LEN(VLOOKUP($A782,#REF!,4,FALSE))-2),"*")),"")</f>
        <v>#REF!</v>
      </c>
      <c r="F782" s="42" t="e">
        <f>IF(LEN(VLOOKUP($A782,#REF!,5,FALSE)),IF(INDEX(#REF!,MATCH($A782,#REF!,0),2),LEFT(VLOOKUP($A782,#REF!,5,FALSE),LEN(VLOOKUP($A782,#REF!,5,FALSE))-2),CONCATENATE(LEFT(VLOOKUP($A782,#REF!,5,FALSE),LEN(VLOOKUP($A782,#REF!,5,FALSE))-2),"*")),"")</f>
        <v>#REF!</v>
      </c>
      <c r="G782" s="42" t="e">
        <f>IF(LEN(VLOOKUP($A782,#REF!,6,FALSE)),IF(INDEX(#REF!,MATCH($A782,#REF!,0),3),LEFT(VLOOKUP($A782,#REF!,6,FALSE),LEN(VLOOKUP($A782,#REF!,6,FALSE))-2),CONCATENATE(LEFT(VLOOKUP($A782,#REF!,6,FALSE),LEN(VLOOKUP($A782,#REF!,6,FALSE))-2),"*")),"")</f>
        <v>#REF!</v>
      </c>
      <c r="H782" s="43" t="e">
        <f>IF(LEN(VLOOKUP($A782,#REF!,7,FALSE)),IF(INDEX(#REF!,MATCH($A782,#REF!,0),4),LEFT(VLOOKUP($A782,#REF!,7,FALSE),LEN(VLOOKUP($A782,#REF!,7,FALSE))-2),CONCATENATE(LEFT(VLOOKUP($A782,#REF!,7,FALSE),LEN(VLOOKUP($A782,#REF!,7,FALSE))-2),"*")),"")</f>
        <v>#REF!</v>
      </c>
      <c r="I782" s="54" t="e">
        <f>IF(LEN(VLOOKUP($A782,#REF!,8,FALSE)),UPPER(RIGHT(VLOOKUP($A782,#REF!,8,FALSE),1)),"")</f>
        <v>#REF!</v>
      </c>
      <c r="J782" s="42" t="e">
        <f>IF(LEN(VLOOKUP($A782,#REF!,4,FALSE)),UPPER(RIGHT(VLOOKUP($A782,#REF!,4,FALSE),1)),"")</f>
        <v>#REF!</v>
      </c>
      <c r="K782" s="42" t="e">
        <f>IF(LEN(VLOOKUP($A782,#REF!,5,FALSE)),UPPER(RIGHT(VLOOKUP($A782,#REF!,5,FALSE),1)),"")</f>
        <v>#REF!</v>
      </c>
      <c r="L782" s="42" t="e">
        <f>IF(LEN(VLOOKUP($A782,#REF!,6,FALSE)),UPPER(RIGHT(VLOOKUP($A782,#REF!,6,FALSE),1)),"")</f>
        <v>#REF!</v>
      </c>
      <c r="M782" s="43" t="e">
        <f>IF(LEN(VLOOKUP($A782,#REF!,7,FALSE)),UPPER(RIGHT(VLOOKUP($A782,#REF!,7,FALSE),1)),"")</f>
        <v>#REF!</v>
      </c>
      <c r="N782" s="206"/>
      <c r="O782" s="206"/>
      <c r="P782" s="206"/>
      <c r="Q782" s="206"/>
      <c r="R782" s="206"/>
      <c r="S782" s="63" t="e">
        <f>HLOOKUP("Device Tree Pin Name",#REF!,MATCH($A782,#REF!,0),FALSE)</f>
        <v>#REF!</v>
      </c>
      <c r="T782" s="47" t="e">
        <f>HLOOKUP("power rail",#REF!,MATCH($A782,#REF!,0),FALSE)</f>
        <v>#REF!</v>
      </c>
      <c r="U782" s="62" t="e">
        <f>HLOOKUP("Wake Capable",#REF!,MATCH($A782,#REF!,0),FALSE)</f>
        <v>#REF!</v>
      </c>
      <c r="V782" s="62" t="e">
        <f>HLOOKUP("Strap",#REF!,MATCH($A782,#REF!,0),FALSE)</f>
        <v>#REF!</v>
      </c>
      <c r="W782" s="62"/>
      <c r="X782" s="62"/>
      <c r="Y782" s="62"/>
      <c r="Z782" s="47"/>
      <c r="AA782" s="47" t="e">
        <f>HLOOKUP("Pad type",#REF!,MATCH($A782,#REF!,0),FALSE)</f>
        <v>#REF!</v>
      </c>
      <c r="AB782" s="63"/>
      <c r="AC782" s="63" t="e">
        <f>HLOOKUP("POR Pin State",#REF!,MATCH($A782,#REF!,0),FALSE)</f>
        <v>#REF!</v>
      </c>
      <c r="AD782" s="207"/>
      <c r="AE782" s="208"/>
      <c r="AF782" s="208"/>
      <c r="AG782" s="208"/>
      <c r="AH782" s="209"/>
      <c r="AI782" s="209"/>
      <c r="AJ782" s="210"/>
      <c r="AK782" s="210"/>
      <c r="AL782" s="210"/>
      <c r="AM782" s="210"/>
      <c r="AN782" s="210"/>
      <c r="AO782" s="210"/>
      <c r="AP782" s="210"/>
      <c r="AQ782" s="215" t="s">
        <v>1856</v>
      </c>
      <c r="AR782" s="105"/>
      <c r="AS782" s="105"/>
      <c r="AT782" s="105"/>
      <c r="AU782" s="105"/>
      <c r="AV782" s="105"/>
      <c r="AW782" s="105"/>
      <c r="AX782" s="105"/>
      <c r="AY782" s="105"/>
      <c r="AZ782" s="105"/>
      <c r="BA782" s="105"/>
      <c r="BB782" s="218"/>
      <c r="BC782" s="105"/>
      <c r="BD782" s="250"/>
      <c r="BE782" s="252" t="s">
        <v>1857</v>
      </c>
      <c r="BF782" s="147" t="e">
        <f>VLOOKUP($A782,#REF!,34,FALSE)</f>
        <v>#REF!</v>
      </c>
      <c r="BG782" s="148" t="e">
        <f>VLOOKUP($A782,#REF!,22,FALSE)</f>
        <v>#REF!</v>
      </c>
      <c r="BH782" s="149"/>
    </row>
    <row r="783" s="5" customFormat="1" ht="12.95" customHeight="1" spans="1:60">
      <c r="A783" s="48" t="s">
        <v>1858</v>
      </c>
      <c r="B783" s="38" t="e">
        <f>VLOOKUP($A783,#REF!,34,FALSE)</f>
        <v>#REF!</v>
      </c>
      <c r="C783" s="39" t="str">
        <f t="shared" si="188"/>
        <v>unused_DDR_XM1_B8RDQS_P</v>
      </c>
      <c r="D783" s="40" t="e">
        <f>IF(LEN(VLOOKUP($A783,#REF!,8,FALSE)),LEFT(VLOOKUP($A783,#REF!,8,FALSE),LEN(VLOOKUP($A783,#REF!,8,FALSE))-2),"")</f>
        <v>#REF!</v>
      </c>
      <c r="E783" s="41" t="e">
        <f>IF(LEN(VLOOKUP($A783,#REF!,4,FALSE)),IF(INDEX(#REF!,MATCH($A783,#REF!,0),1),LEFT(VLOOKUP($A783,#REF!,4,FALSE),LEN(VLOOKUP($A783,#REF!,4,FALSE))-2),CONCATENATE(LEFT(VLOOKUP($A783,#REF!,4,FALSE),LEN(VLOOKUP($A783,#REF!,4,FALSE))-2),"*")),"")</f>
        <v>#REF!</v>
      </c>
      <c r="F783" s="42" t="e">
        <f>IF(LEN(VLOOKUP($A783,#REF!,5,FALSE)),IF(INDEX(#REF!,MATCH($A783,#REF!,0),2),LEFT(VLOOKUP($A783,#REF!,5,FALSE),LEN(VLOOKUP($A783,#REF!,5,FALSE))-2),CONCATENATE(LEFT(VLOOKUP($A783,#REF!,5,FALSE),LEN(VLOOKUP($A783,#REF!,5,FALSE))-2),"*")),"")</f>
        <v>#REF!</v>
      </c>
      <c r="G783" s="42" t="e">
        <f>IF(LEN(VLOOKUP($A783,#REF!,6,FALSE)),IF(INDEX(#REF!,MATCH($A783,#REF!,0),3),LEFT(VLOOKUP($A783,#REF!,6,FALSE),LEN(VLOOKUP($A783,#REF!,6,FALSE))-2),CONCATENATE(LEFT(VLOOKUP($A783,#REF!,6,FALSE),LEN(VLOOKUP($A783,#REF!,6,FALSE))-2),"*")),"")</f>
        <v>#REF!</v>
      </c>
      <c r="H783" s="43" t="e">
        <f>IF(LEN(VLOOKUP($A783,#REF!,7,FALSE)),IF(INDEX(#REF!,MATCH($A783,#REF!,0),4),LEFT(VLOOKUP($A783,#REF!,7,FALSE),LEN(VLOOKUP($A783,#REF!,7,FALSE))-2),CONCATENATE(LEFT(VLOOKUP($A783,#REF!,7,FALSE),LEN(VLOOKUP($A783,#REF!,7,FALSE))-2),"*")),"")</f>
        <v>#REF!</v>
      </c>
      <c r="I783" s="54" t="e">
        <f>IF(LEN(VLOOKUP($A783,#REF!,8,FALSE)),UPPER(RIGHT(VLOOKUP($A783,#REF!,8,FALSE),1)),"")</f>
        <v>#REF!</v>
      </c>
      <c r="J783" s="42" t="e">
        <f>IF(LEN(VLOOKUP($A783,#REF!,4,FALSE)),UPPER(RIGHT(VLOOKUP($A783,#REF!,4,FALSE),1)),"")</f>
        <v>#REF!</v>
      </c>
      <c r="K783" s="42" t="e">
        <f>IF(LEN(VLOOKUP($A783,#REF!,5,FALSE)),UPPER(RIGHT(VLOOKUP($A783,#REF!,5,FALSE),1)),"")</f>
        <v>#REF!</v>
      </c>
      <c r="L783" s="42" t="e">
        <f>IF(LEN(VLOOKUP($A783,#REF!,6,FALSE)),UPPER(RIGHT(VLOOKUP($A783,#REF!,6,FALSE),1)),"")</f>
        <v>#REF!</v>
      </c>
      <c r="M783" s="43" t="e">
        <f>IF(LEN(VLOOKUP($A783,#REF!,7,FALSE)),UPPER(RIGHT(VLOOKUP($A783,#REF!,7,FALSE),1)),"")</f>
        <v>#REF!</v>
      </c>
      <c r="N783" s="206"/>
      <c r="O783" s="206"/>
      <c r="P783" s="206"/>
      <c r="Q783" s="206"/>
      <c r="R783" s="206"/>
      <c r="S783" s="63" t="e">
        <f>HLOOKUP("Device Tree Pin Name",#REF!,MATCH($A783,#REF!,0),FALSE)</f>
        <v>#REF!</v>
      </c>
      <c r="T783" s="47" t="e">
        <f>HLOOKUP("power rail",#REF!,MATCH($A783,#REF!,0),FALSE)</f>
        <v>#REF!</v>
      </c>
      <c r="U783" s="62" t="e">
        <f>HLOOKUP("Wake Capable",#REF!,MATCH($A783,#REF!,0),FALSE)</f>
        <v>#REF!</v>
      </c>
      <c r="V783" s="62" t="e">
        <f>HLOOKUP("Strap",#REF!,MATCH($A783,#REF!,0),FALSE)</f>
        <v>#REF!</v>
      </c>
      <c r="W783" s="62"/>
      <c r="X783" s="62"/>
      <c r="Y783" s="62"/>
      <c r="Z783" s="47"/>
      <c r="AA783" s="47" t="e">
        <f>HLOOKUP("Pad type",#REF!,MATCH($A783,#REF!,0),FALSE)</f>
        <v>#REF!</v>
      </c>
      <c r="AB783" s="63"/>
      <c r="AC783" s="63" t="e">
        <f>HLOOKUP("POR Pin State",#REF!,MATCH($A783,#REF!,0),FALSE)</f>
        <v>#REF!</v>
      </c>
      <c r="AD783" s="207"/>
      <c r="AE783" s="208"/>
      <c r="AF783" s="208"/>
      <c r="AG783" s="208"/>
      <c r="AH783" s="209"/>
      <c r="AI783" s="209"/>
      <c r="AJ783" s="210"/>
      <c r="AK783" s="210"/>
      <c r="AL783" s="210"/>
      <c r="AM783" s="210"/>
      <c r="AN783" s="210"/>
      <c r="AO783" s="210"/>
      <c r="AP783" s="210"/>
      <c r="AQ783" s="215" t="s">
        <v>1858</v>
      </c>
      <c r="AR783" s="105"/>
      <c r="AS783" s="105"/>
      <c r="AT783" s="105"/>
      <c r="AU783" s="105"/>
      <c r="AV783" s="105"/>
      <c r="AW783" s="105"/>
      <c r="AX783" s="105"/>
      <c r="AY783" s="105"/>
      <c r="AZ783" s="105"/>
      <c r="BA783" s="105"/>
      <c r="BB783" s="218"/>
      <c r="BC783" s="105"/>
      <c r="BD783" s="250"/>
      <c r="BE783" s="252" t="s">
        <v>1859</v>
      </c>
      <c r="BF783" s="147" t="e">
        <f>VLOOKUP($A783,#REF!,34,FALSE)</f>
        <v>#REF!</v>
      </c>
      <c r="BG783" s="148" t="e">
        <f>VLOOKUP($A783,#REF!,22,FALSE)</f>
        <v>#REF!</v>
      </c>
      <c r="BH783" s="149"/>
    </row>
    <row r="784" s="5" customFormat="1" ht="12.95" customHeight="1" spans="1:60">
      <c r="A784" s="48" t="s">
        <v>1860</v>
      </c>
      <c r="B784" s="38" t="e">
        <f>VLOOKUP($A784,#REF!,34,FALSE)</f>
        <v>#REF!</v>
      </c>
      <c r="C784" s="39" t="str">
        <f t="shared" si="188"/>
        <v>unused_DDR_XM1_B8RDQS_N</v>
      </c>
      <c r="D784" s="40" t="e">
        <f>IF(LEN(VLOOKUP($A784,#REF!,8,FALSE)),LEFT(VLOOKUP($A784,#REF!,8,FALSE),LEN(VLOOKUP($A784,#REF!,8,FALSE))-2),"")</f>
        <v>#REF!</v>
      </c>
      <c r="E784" s="41" t="e">
        <f>IF(LEN(VLOOKUP($A784,#REF!,4,FALSE)),IF(INDEX(#REF!,MATCH($A784,#REF!,0),1),LEFT(VLOOKUP($A784,#REF!,4,FALSE),LEN(VLOOKUP($A784,#REF!,4,FALSE))-2),CONCATENATE(LEFT(VLOOKUP($A784,#REF!,4,FALSE),LEN(VLOOKUP($A784,#REF!,4,FALSE))-2),"*")),"")</f>
        <v>#REF!</v>
      </c>
      <c r="F784" s="42" t="e">
        <f>IF(LEN(VLOOKUP($A784,#REF!,5,FALSE)),IF(INDEX(#REF!,MATCH($A784,#REF!,0),2),LEFT(VLOOKUP($A784,#REF!,5,FALSE),LEN(VLOOKUP($A784,#REF!,5,FALSE))-2),CONCATENATE(LEFT(VLOOKUP($A784,#REF!,5,FALSE),LEN(VLOOKUP($A784,#REF!,5,FALSE))-2),"*")),"")</f>
        <v>#REF!</v>
      </c>
      <c r="G784" s="42" t="e">
        <f>IF(LEN(VLOOKUP($A784,#REF!,6,FALSE)),IF(INDEX(#REF!,MATCH($A784,#REF!,0),3),LEFT(VLOOKUP($A784,#REF!,6,FALSE),LEN(VLOOKUP($A784,#REF!,6,FALSE))-2),CONCATENATE(LEFT(VLOOKUP($A784,#REF!,6,FALSE),LEN(VLOOKUP($A784,#REF!,6,FALSE))-2),"*")),"")</f>
        <v>#REF!</v>
      </c>
      <c r="H784" s="43" t="e">
        <f>IF(LEN(VLOOKUP($A784,#REF!,7,FALSE)),IF(INDEX(#REF!,MATCH($A784,#REF!,0),4),LEFT(VLOOKUP($A784,#REF!,7,FALSE),LEN(VLOOKUP($A784,#REF!,7,FALSE))-2),CONCATENATE(LEFT(VLOOKUP($A784,#REF!,7,FALSE),LEN(VLOOKUP($A784,#REF!,7,FALSE))-2),"*")),"")</f>
        <v>#REF!</v>
      </c>
      <c r="I784" s="54" t="e">
        <f>IF(LEN(VLOOKUP($A784,#REF!,8,FALSE)),UPPER(RIGHT(VLOOKUP($A784,#REF!,8,FALSE),1)),"")</f>
        <v>#REF!</v>
      </c>
      <c r="J784" s="42" t="e">
        <f>IF(LEN(VLOOKUP($A784,#REF!,4,FALSE)),UPPER(RIGHT(VLOOKUP($A784,#REF!,4,FALSE),1)),"")</f>
        <v>#REF!</v>
      </c>
      <c r="K784" s="42" t="e">
        <f>IF(LEN(VLOOKUP($A784,#REF!,5,FALSE)),UPPER(RIGHT(VLOOKUP($A784,#REF!,5,FALSE),1)),"")</f>
        <v>#REF!</v>
      </c>
      <c r="L784" s="42" t="e">
        <f>IF(LEN(VLOOKUP($A784,#REF!,6,FALSE)),UPPER(RIGHT(VLOOKUP($A784,#REF!,6,FALSE),1)),"")</f>
        <v>#REF!</v>
      </c>
      <c r="M784" s="43" t="e">
        <f>IF(LEN(VLOOKUP($A784,#REF!,7,FALSE)),UPPER(RIGHT(VLOOKUP($A784,#REF!,7,FALSE),1)),"")</f>
        <v>#REF!</v>
      </c>
      <c r="N784" s="206"/>
      <c r="O784" s="206"/>
      <c r="P784" s="206"/>
      <c r="Q784" s="206"/>
      <c r="R784" s="206"/>
      <c r="S784" s="63" t="e">
        <f>HLOOKUP("Device Tree Pin Name",#REF!,MATCH($A784,#REF!,0),FALSE)</f>
        <v>#REF!</v>
      </c>
      <c r="T784" s="47" t="e">
        <f>HLOOKUP("power rail",#REF!,MATCH($A784,#REF!,0),FALSE)</f>
        <v>#REF!</v>
      </c>
      <c r="U784" s="62" t="e">
        <f>HLOOKUP("Wake Capable",#REF!,MATCH($A784,#REF!,0),FALSE)</f>
        <v>#REF!</v>
      </c>
      <c r="V784" s="62" t="e">
        <f>HLOOKUP("Strap",#REF!,MATCH($A784,#REF!,0),FALSE)</f>
        <v>#REF!</v>
      </c>
      <c r="W784" s="62"/>
      <c r="X784" s="62"/>
      <c r="Y784" s="62"/>
      <c r="Z784" s="47"/>
      <c r="AA784" s="47" t="e">
        <f>HLOOKUP("Pad type",#REF!,MATCH($A784,#REF!,0),FALSE)</f>
        <v>#REF!</v>
      </c>
      <c r="AB784" s="63"/>
      <c r="AC784" s="63" t="e">
        <f>HLOOKUP("POR Pin State",#REF!,MATCH($A784,#REF!,0),FALSE)</f>
        <v>#REF!</v>
      </c>
      <c r="AD784" s="207"/>
      <c r="AE784" s="208"/>
      <c r="AF784" s="208"/>
      <c r="AG784" s="208"/>
      <c r="AH784" s="209"/>
      <c r="AI784" s="209"/>
      <c r="AJ784" s="210"/>
      <c r="AK784" s="210"/>
      <c r="AL784" s="210"/>
      <c r="AM784" s="210"/>
      <c r="AN784" s="210"/>
      <c r="AO784" s="210"/>
      <c r="AP784" s="210"/>
      <c r="AQ784" s="215" t="s">
        <v>1860</v>
      </c>
      <c r="AR784" s="105"/>
      <c r="AS784" s="105"/>
      <c r="AT784" s="105"/>
      <c r="AU784" s="105"/>
      <c r="AV784" s="105"/>
      <c r="AW784" s="105"/>
      <c r="AX784" s="105"/>
      <c r="AY784" s="105"/>
      <c r="AZ784" s="105"/>
      <c r="BA784" s="105"/>
      <c r="BB784" s="218"/>
      <c r="BC784" s="105"/>
      <c r="BD784" s="250"/>
      <c r="BE784" s="252" t="s">
        <v>1861</v>
      </c>
      <c r="BF784" s="147" t="e">
        <f>VLOOKUP($A784,#REF!,34,FALSE)</f>
        <v>#REF!</v>
      </c>
      <c r="BG784" s="148" t="e">
        <f>VLOOKUP($A784,#REF!,22,FALSE)</f>
        <v>#REF!</v>
      </c>
      <c r="BH784" s="149"/>
    </row>
    <row r="785" s="5" customFormat="1" ht="12.95" customHeight="1" spans="1:60">
      <c r="A785" s="10" t="s">
        <v>1862</v>
      </c>
      <c r="B785" s="38" t="e">
        <f>VLOOKUP($A785,#REF!,34,FALSE)</f>
        <v>#REF!</v>
      </c>
      <c r="C785" s="39" t="str">
        <f t="shared" si="188"/>
        <v>unused_DDR_XM1_B9D0</v>
      </c>
      <c r="D785" s="40" t="e">
        <f>IF(LEN(VLOOKUP($A785,#REF!,8,FALSE)),LEFT(VLOOKUP($A785,#REF!,8,FALSE),LEN(VLOOKUP($A785,#REF!,8,FALSE))-2),"")</f>
        <v>#REF!</v>
      </c>
      <c r="E785" s="41" t="e">
        <f>IF(LEN(VLOOKUP($A785,#REF!,4,FALSE)),IF(INDEX(#REF!,MATCH($A785,#REF!,0),1),LEFT(VLOOKUP($A785,#REF!,4,FALSE),LEN(VLOOKUP($A785,#REF!,4,FALSE))-2),CONCATENATE(LEFT(VLOOKUP($A785,#REF!,4,FALSE),LEN(VLOOKUP($A785,#REF!,4,FALSE))-2),"*")),"")</f>
        <v>#REF!</v>
      </c>
      <c r="F785" s="42" t="e">
        <f>IF(LEN(VLOOKUP($A785,#REF!,5,FALSE)),IF(INDEX(#REF!,MATCH($A785,#REF!,0),2),LEFT(VLOOKUP($A785,#REF!,5,FALSE),LEN(VLOOKUP($A785,#REF!,5,FALSE))-2),CONCATENATE(LEFT(VLOOKUP($A785,#REF!,5,FALSE),LEN(VLOOKUP($A785,#REF!,5,FALSE))-2),"*")),"")</f>
        <v>#REF!</v>
      </c>
      <c r="G785" s="42" t="e">
        <f>IF(LEN(VLOOKUP($A785,#REF!,6,FALSE)),IF(INDEX(#REF!,MATCH($A785,#REF!,0),3),LEFT(VLOOKUP($A785,#REF!,6,FALSE),LEN(VLOOKUP($A785,#REF!,6,FALSE))-2),CONCATENATE(LEFT(VLOOKUP($A785,#REF!,6,FALSE),LEN(VLOOKUP($A785,#REF!,6,FALSE))-2),"*")),"")</f>
        <v>#REF!</v>
      </c>
      <c r="H785" s="43" t="e">
        <f>IF(LEN(VLOOKUP($A785,#REF!,7,FALSE)),IF(INDEX(#REF!,MATCH($A785,#REF!,0),4),LEFT(VLOOKUP($A785,#REF!,7,FALSE),LEN(VLOOKUP($A785,#REF!,7,FALSE))-2),CONCATENATE(LEFT(VLOOKUP($A785,#REF!,7,FALSE),LEN(VLOOKUP($A785,#REF!,7,FALSE))-2),"*")),"")</f>
        <v>#REF!</v>
      </c>
      <c r="I785" s="54" t="e">
        <f>IF(LEN(VLOOKUP($A785,#REF!,8,FALSE)),UPPER(RIGHT(VLOOKUP($A785,#REF!,8,FALSE),1)),"")</f>
        <v>#REF!</v>
      </c>
      <c r="J785" s="42" t="e">
        <f>IF(LEN(VLOOKUP($A785,#REF!,4,FALSE)),UPPER(RIGHT(VLOOKUP($A785,#REF!,4,FALSE),1)),"")</f>
        <v>#REF!</v>
      </c>
      <c r="K785" s="42" t="e">
        <f>IF(LEN(VLOOKUP($A785,#REF!,5,FALSE)),UPPER(RIGHT(VLOOKUP($A785,#REF!,5,FALSE),1)),"")</f>
        <v>#REF!</v>
      </c>
      <c r="L785" s="42" t="e">
        <f>IF(LEN(VLOOKUP($A785,#REF!,6,FALSE)),UPPER(RIGHT(VLOOKUP($A785,#REF!,6,FALSE),1)),"")</f>
        <v>#REF!</v>
      </c>
      <c r="M785" s="43" t="e">
        <f>IF(LEN(VLOOKUP($A785,#REF!,7,FALSE)),UPPER(RIGHT(VLOOKUP($A785,#REF!,7,FALSE),1)),"")</f>
        <v>#REF!</v>
      </c>
      <c r="N785" s="206"/>
      <c r="O785" s="206"/>
      <c r="P785" s="206"/>
      <c r="Q785" s="206"/>
      <c r="R785" s="206"/>
      <c r="S785" s="63" t="e">
        <f>HLOOKUP("Device Tree Pin Name",#REF!,MATCH($A785,#REF!,0),FALSE)</f>
        <v>#REF!</v>
      </c>
      <c r="T785" s="47" t="e">
        <f>HLOOKUP("power rail",#REF!,MATCH($A785,#REF!,0),FALSE)</f>
        <v>#REF!</v>
      </c>
      <c r="U785" s="62" t="e">
        <f>HLOOKUP("Wake Capable",#REF!,MATCH($A785,#REF!,0),FALSE)</f>
        <v>#REF!</v>
      </c>
      <c r="V785" s="62" t="e">
        <f>HLOOKUP("Strap",#REF!,MATCH($A785,#REF!,0),FALSE)</f>
        <v>#REF!</v>
      </c>
      <c r="W785" s="62"/>
      <c r="X785" s="62"/>
      <c r="Y785" s="62"/>
      <c r="Z785" s="47"/>
      <c r="AA785" s="47" t="e">
        <f>HLOOKUP("Pad type",#REF!,MATCH($A785,#REF!,0),FALSE)</f>
        <v>#REF!</v>
      </c>
      <c r="AB785" s="63"/>
      <c r="AC785" s="63" t="e">
        <f>HLOOKUP("POR Pin State",#REF!,MATCH($A785,#REF!,0),FALSE)</f>
        <v>#REF!</v>
      </c>
      <c r="AD785" s="207"/>
      <c r="AE785" s="208"/>
      <c r="AF785" s="208"/>
      <c r="AG785" s="208"/>
      <c r="AH785" s="209"/>
      <c r="AI785" s="209"/>
      <c r="AJ785" s="210"/>
      <c r="AK785" s="210"/>
      <c r="AL785" s="210"/>
      <c r="AM785" s="210"/>
      <c r="AN785" s="210"/>
      <c r="AO785" s="210"/>
      <c r="AP785" s="210"/>
      <c r="AQ785" s="215" t="s">
        <v>1863</v>
      </c>
      <c r="AR785" s="105"/>
      <c r="AS785" s="105"/>
      <c r="AT785" s="105"/>
      <c r="AU785" s="105"/>
      <c r="AV785" s="105"/>
      <c r="AW785" s="105"/>
      <c r="AX785" s="105"/>
      <c r="AY785" s="105"/>
      <c r="AZ785" s="105"/>
      <c r="BA785" s="105"/>
      <c r="BB785" s="218"/>
      <c r="BC785" s="105"/>
      <c r="BD785" s="250"/>
      <c r="BE785" s="252" t="s">
        <v>1864</v>
      </c>
      <c r="BF785" s="147" t="e">
        <f>VLOOKUP($A785,#REF!,34,FALSE)</f>
        <v>#REF!</v>
      </c>
      <c r="BG785" s="148" t="e">
        <f>VLOOKUP($A785,#REF!,22,FALSE)</f>
        <v>#REF!</v>
      </c>
      <c r="BH785" s="149"/>
    </row>
    <row r="786" s="5" customFormat="1" ht="12.95" customHeight="1" spans="1:60">
      <c r="A786" s="10" t="s">
        <v>1865</v>
      </c>
      <c r="B786" s="38" t="e">
        <f>VLOOKUP($A786,#REF!,34,FALSE)</f>
        <v>#REF!</v>
      </c>
      <c r="C786" s="39" t="str">
        <f t="shared" si="188"/>
        <v>unused_DDR_XM1_B9D1</v>
      </c>
      <c r="D786" s="40" t="e">
        <f>IF(LEN(VLOOKUP($A786,#REF!,8,FALSE)),LEFT(VLOOKUP($A786,#REF!,8,FALSE),LEN(VLOOKUP($A786,#REF!,8,FALSE))-2),"")</f>
        <v>#REF!</v>
      </c>
      <c r="E786" s="41" t="e">
        <f>IF(LEN(VLOOKUP($A786,#REF!,4,FALSE)),IF(INDEX(#REF!,MATCH($A786,#REF!,0),1),LEFT(VLOOKUP($A786,#REF!,4,FALSE),LEN(VLOOKUP($A786,#REF!,4,FALSE))-2),CONCATENATE(LEFT(VLOOKUP($A786,#REF!,4,FALSE),LEN(VLOOKUP($A786,#REF!,4,FALSE))-2),"*")),"")</f>
        <v>#REF!</v>
      </c>
      <c r="F786" s="42" t="e">
        <f>IF(LEN(VLOOKUP($A786,#REF!,5,FALSE)),IF(INDEX(#REF!,MATCH($A786,#REF!,0),2),LEFT(VLOOKUP($A786,#REF!,5,FALSE),LEN(VLOOKUP($A786,#REF!,5,FALSE))-2),CONCATENATE(LEFT(VLOOKUP($A786,#REF!,5,FALSE),LEN(VLOOKUP($A786,#REF!,5,FALSE))-2),"*")),"")</f>
        <v>#REF!</v>
      </c>
      <c r="G786" s="42" t="e">
        <f>IF(LEN(VLOOKUP($A786,#REF!,6,FALSE)),IF(INDEX(#REF!,MATCH($A786,#REF!,0),3),LEFT(VLOOKUP($A786,#REF!,6,FALSE),LEN(VLOOKUP($A786,#REF!,6,FALSE))-2),CONCATENATE(LEFT(VLOOKUP($A786,#REF!,6,FALSE),LEN(VLOOKUP($A786,#REF!,6,FALSE))-2),"*")),"")</f>
        <v>#REF!</v>
      </c>
      <c r="H786" s="43" t="e">
        <f>IF(LEN(VLOOKUP($A786,#REF!,7,FALSE)),IF(INDEX(#REF!,MATCH($A786,#REF!,0),4),LEFT(VLOOKUP($A786,#REF!,7,FALSE),LEN(VLOOKUP($A786,#REF!,7,FALSE))-2),CONCATENATE(LEFT(VLOOKUP($A786,#REF!,7,FALSE),LEN(VLOOKUP($A786,#REF!,7,FALSE))-2),"*")),"")</f>
        <v>#REF!</v>
      </c>
      <c r="I786" s="54" t="e">
        <f>IF(LEN(VLOOKUP($A786,#REF!,8,FALSE)),UPPER(RIGHT(VLOOKUP($A786,#REF!,8,FALSE),1)),"")</f>
        <v>#REF!</v>
      </c>
      <c r="J786" s="42" t="e">
        <f>IF(LEN(VLOOKUP($A786,#REF!,4,FALSE)),UPPER(RIGHT(VLOOKUP($A786,#REF!,4,FALSE),1)),"")</f>
        <v>#REF!</v>
      </c>
      <c r="K786" s="42" t="e">
        <f>IF(LEN(VLOOKUP($A786,#REF!,5,FALSE)),UPPER(RIGHT(VLOOKUP($A786,#REF!,5,FALSE),1)),"")</f>
        <v>#REF!</v>
      </c>
      <c r="L786" s="42" t="e">
        <f>IF(LEN(VLOOKUP($A786,#REF!,6,FALSE)),UPPER(RIGHT(VLOOKUP($A786,#REF!,6,FALSE),1)),"")</f>
        <v>#REF!</v>
      </c>
      <c r="M786" s="43" t="e">
        <f>IF(LEN(VLOOKUP($A786,#REF!,7,FALSE)),UPPER(RIGHT(VLOOKUP($A786,#REF!,7,FALSE),1)),"")</f>
        <v>#REF!</v>
      </c>
      <c r="N786" s="206"/>
      <c r="O786" s="206"/>
      <c r="P786" s="206"/>
      <c r="Q786" s="206"/>
      <c r="R786" s="206"/>
      <c r="S786" s="63" t="e">
        <f>HLOOKUP("Device Tree Pin Name",#REF!,MATCH($A786,#REF!,0),FALSE)</f>
        <v>#REF!</v>
      </c>
      <c r="T786" s="47" t="e">
        <f>HLOOKUP("power rail",#REF!,MATCH($A786,#REF!,0),FALSE)</f>
        <v>#REF!</v>
      </c>
      <c r="U786" s="62" t="e">
        <f>HLOOKUP("Wake Capable",#REF!,MATCH($A786,#REF!,0),FALSE)</f>
        <v>#REF!</v>
      </c>
      <c r="V786" s="62" t="e">
        <f>HLOOKUP("Strap",#REF!,MATCH($A786,#REF!,0),FALSE)</f>
        <v>#REF!</v>
      </c>
      <c r="W786" s="62"/>
      <c r="X786" s="62"/>
      <c r="Y786" s="62"/>
      <c r="Z786" s="47"/>
      <c r="AA786" s="47" t="e">
        <f>HLOOKUP("Pad type",#REF!,MATCH($A786,#REF!,0),FALSE)</f>
        <v>#REF!</v>
      </c>
      <c r="AB786" s="63"/>
      <c r="AC786" s="63" t="e">
        <f>HLOOKUP("POR Pin State",#REF!,MATCH($A786,#REF!,0),FALSE)</f>
        <v>#REF!</v>
      </c>
      <c r="AD786" s="207"/>
      <c r="AE786" s="208"/>
      <c r="AF786" s="208"/>
      <c r="AG786" s="208"/>
      <c r="AH786" s="209"/>
      <c r="AI786" s="209"/>
      <c r="AJ786" s="210"/>
      <c r="AK786" s="210"/>
      <c r="AL786" s="210"/>
      <c r="AM786" s="210"/>
      <c r="AN786" s="210"/>
      <c r="AO786" s="210"/>
      <c r="AP786" s="210"/>
      <c r="AQ786" s="215" t="s">
        <v>1866</v>
      </c>
      <c r="AR786" s="105"/>
      <c r="AS786" s="105"/>
      <c r="AT786" s="105"/>
      <c r="AU786" s="105"/>
      <c r="AV786" s="105"/>
      <c r="AW786" s="105"/>
      <c r="AX786" s="105"/>
      <c r="AY786" s="105"/>
      <c r="AZ786" s="105"/>
      <c r="BA786" s="105"/>
      <c r="BB786" s="218"/>
      <c r="BC786" s="105"/>
      <c r="BD786" s="250"/>
      <c r="BE786" s="252" t="s">
        <v>1867</v>
      </c>
      <c r="BF786" s="147" t="e">
        <f>VLOOKUP($A786,#REF!,34,FALSE)</f>
        <v>#REF!</v>
      </c>
      <c r="BG786" s="148" t="e">
        <f>VLOOKUP($A786,#REF!,22,FALSE)</f>
        <v>#REF!</v>
      </c>
      <c r="BH786" s="149"/>
    </row>
    <row r="787" s="5" customFormat="1" ht="12.95" customHeight="1" spans="1:60">
      <c r="A787" s="10" t="s">
        <v>1868</v>
      </c>
      <c r="B787" s="38" t="e">
        <f>VLOOKUP($A787,#REF!,34,FALSE)</f>
        <v>#REF!</v>
      </c>
      <c r="C787" s="39" t="str">
        <f t="shared" si="188"/>
        <v>unused_DDR_XM1_B9D2</v>
      </c>
      <c r="D787" s="40" t="e">
        <f>IF(LEN(VLOOKUP($A787,#REF!,8,FALSE)),LEFT(VLOOKUP($A787,#REF!,8,FALSE),LEN(VLOOKUP($A787,#REF!,8,FALSE))-2),"")</f>
        <v>#REF!</v>
      </c>
      <c r="E787" s="41" t="e">
        <f>IF(LEN(VLOOKUP($A787,#REF!,4,FALSE)),IF(INDEX(#REF!,MATCH($A787,#REF!,0),1),LEFT(VLOOKUP($A787,#REF!,4,FALSE),LEN(VLOOKUP($A787,#REF!,4,FALSE))-2),CONCATENATE(LEFT(VLOOKUP($A787,#REF!,4,FALSE),LEN(VLOOKUP($A787,#REF!,4,FALSE))-2),"*")),"")</f>
        <v>#REF!</v>
      </c>
      <c r="F787" s="42" t="e">
        <f>IF(LEN(VLOOKUP($A787,#REF!,5,FALSE)),IF(INDEX(#REF!,MATCH($A787,#REF!,0),2),LEFT(VLOOKUP($A787,#REF!,5,FALSE),LEN(VLOOKUP($A787,#REF!,5,FALSE))-2),CONCATENATE(LEFT(VLOOKUP($A787,#REF!,5,FALSE),LEN(VLOOKUP($A787,#REF!,5,FALSE))-2),"*")),"")</f>
        <v>#REF!</v>
      </c>
      <c r="G787" s="42" t="e">
        <f>IF(LEN(VLOOKUP($A787,#REF!,6,FALSE)),IF(INDEX(#REF!,MATCH($A787,#REF!,0),3),LEFT(VLOOKUP($A787,#REF!,6,FALSE),LEN(VLOOKUP($A787,#REF!,6,FALSE))-2),CONCATENATE(LEFT(VLOOKUP($A787,#REF!,6,FALSE),LEN(VLOOKUP($A787,#REF!,6,FALSE))-2),"*")),"")</f>
        <v>#REF!</v>
      </c>
      <c r="H787" s="43" t="e">
        <f>IF(LEN(VLOOKUP($A787,#REF!,7,FALSE)),IF(INDEX(#REF!,MATCH($A787,#REF!,0),4),LEFT(VLOOKUP($A787,#REF!,7,FALSE),LEN(VLOOKUP($A787,#REF!,7,FALSE))-2),CONCATENATE(LEFT(VLOOKUP($A787,#REF!,7,FALSE),LEN(VLOOKUP($A787,#REF!,7,FALSE))-2),"*")),"")</f>
        <v>#REF!</v>
      </c>
      <c r="I787" s="54" t="e">
        <f>IF(LEN(VLOOKUP($A787,#REF!,8,FALSE)),UPPER(RIGHT(VLOOKUP($A787,#REF!,8,FALSE),1)),"")</f>
        <v>#REF!</v>
      </c>
      <c r="J787" s="42" t="e">
        <f>IF(LEN(VLOOKUP($A787,#REF!,4,FALSE)),UPPER(RIGHT(VLOOKUP($A787,#REF!,4,FALSE),1)),"")</f>
        <v>#REF!</v>
      </c>
      <c r="K787" s="42" t="e">
        <f>IF(LEN(VLOOKUP($A787,#REF!,5,FALSE)),UPPER(RIGHT(VLOOKUP($A787,#REF!,5,FALSE),1)),"")</f>
        <v>#REF!</v>
      </c>
      <c r="L787" s="42" t="e">
        <f>IF(LEN(VLOOKUP($A787,#REF!,6,FALSE)),UPPER(RIGHT(VLOOKUP($A787,#REF!,6,FALSE),1)),"")</f>
        <v>#REF!</v>
      </c>
      <c r="M787" s="43" t="e">
        <f>IF(LEN(VLOOKUP($A787,#REF!,7,FALSE)),UPPER(RIGHT(VLOOKUP($A787,#REF!,7,FALSE),1)),"")</f>
        <v>#REF!</v>
      </c>
      <c r="N787" s="206"/>
      <c r="O787" s="206"/>
      <c r="P787" s="206"/>
      <c r="Q787" s="206"/>
      <c r="R787" s="206"/>
      <c r="S787" s="63" t="e">
        <f>HLOOKUP("Device Tree Pin Name",#REF!,MATCH($A787,#REF!,0),FALSE)</f>
        <v>#REF!</v>
      </c>
      <c r="T787" s="47" t="e">
        <f>HLOOKUP("power rail",#REF!,MATCH($A787,#REF!,0),FALSE)</f>
        <v>#REF!</v>
      </c>
      <c r="U787" s="62" t="e">
        <f>HLOOKUP("Wake Capable",#REF!,MATCH($A787,#REF!,0),FALSE)</f>
        <v>#REF!</v>
      </c>
      <c r="V787" s="62" t="e">
        <f>HLOOKUP("Strap",#REF!,MATCH($A787,#REF!,0),FALSE)</f>
        <v>#REF!</v>
      </c>
      <c r="W787" s="62"/>
      <c r="X787" s="62"/>
      <c r="Y787" s="62"/>
      <c r="Z787" s="47"/>
      <c r="AA787" s="47" t="e">
        <f>HLOOKUP("Pad type",#REF!,MATCH($A787,#REF!,0),FALSE)</f>
        <v>#REF!</v>
      </c>
      <c r="AB787" s="63"/>
      <c r="AC787" s="63" t="e">
        <f>HLOOKUP("POR Pin State",#REF!,MATCH($A787,#REF!,0),FALSE)</f>
        <v>#REF!</v>
      </c>
      <c r="AD787" s="207"/>
      <c r="AE787" s="208"/>
      <c r="AF787" s="208"/>
      <c r="AG787" s="208"/>
      <c r="AH787" s="209"/>
      <c r="AI787" s="209"/>
      <c r="AJ787" s="210"/>
      <c r="AK787" s="210"/>
      <c r="AL787" s="210"/>
      <c r="AM787" s="210"/>
      <c r="AN787" s="210"/>
      <c r="AO787" s="210"/>
      <c r="AP787" s="210"/>
      <c r="AQ787" s="215" t="s">
        <v>1869</v>
      </c>
      <c r="AR787" s="105"/>
      <c r="AS787" s="105"/>
      <c r="AT787" s="105"/>
      <c r="AU787" s="105"/>
      <c r="AV787" s="105"/>
      <c r="AW787" s="105"/>
      <c r="AX787" s="105"/>
      <c r="AY787" s="105"/>
      <c r="AZ787" s="105"/>
      <c r="BA787" s="105"/>
      <c r="BB787" s="218"/>
      <c r="BC787" s="105"/>
      <c r="BD787" s="250"/>
      <c r="BE787" s="252" t="s">
        <v>1870</v>
      </c>
      <c r="BF787" s="147" t="e">
        <f>VLOOKUP($A787,#REF!,34,FALSE)</f>
        <v>#REF!</v>
      </c>
      <c r="BG787" s="148" t="e">
        <f>VLOOKUP($A787,#REF!,22,FALSE)</f>
        <v>#REF!</v>
      </c>
      <c r="BH787" s="149"/>
    </row>
    <row r="788" s="6" customFormat="1" ht="13.35" customHeight="1" spans="1:60">
      <c r="A788" s="254" t="s">
        <v>1871</v>
      </c>
      <c r="B788" s="38" t="e">
        <f>VLOOKUP($A788,#REF!,34,FALSE)</f>
        <v>#REF!</v>
      </c>
      <c r="C788" s="39" t="str">
        <f t="shared" si="188"/>
        <v>unused_DDR_XM1_B9D3</v>
      </c>
      <c r="D788" s="40" t="e">
        <f>IF(LEN(VLOOKUP($A788,#REF!,8,FALSE)),LEFT(VLOOKUP($A788,#REF!,8,FALSE),LEN(VLOOKUP($A788,#REF!,8,FALSE))-2),"")</f>
        <v>#REF!</v>
      </c>
      <c r="E788" s="41" t="e">
        <f>IF(LEN(VLOOKUP($A788,#REF!,4,FALSE)),IF(INDEX(#REF!,MATCH($A788,#REF!,0),1),LEFT(VLOOKUP($A788,#REF!,4,FALSE),LEN(VLOOKUP($A788,#REF!,4,FALSE))-2),CONCATENATE(LEFT(VLOOKUP($A788,#REF!,4,FALSE),LEN(VLOOKUP($A788,#REF!,4,FALSE))-2),"*")),"")</f>
        <v>#REF!</v>
      </c>
      <c r="F788" s="42" t="e">
        <f>IF(LEN(VLOOKUP($A788,#REF!,5,FALSE)),IF(INDEX(#REF!,MATCH($A788,#REF!,0),2),LEFT(VLOOKUP($A788,#REF!,5,FALSE),LEN(VLOOKUP($A788,#REF!,5,FALSE))-2),CONCATENATE(LEFT(VLOOKUP($A788,#REF!,5,FALSE),LEN(VLOOKUP($A788,#REF!,5,FALSE))-2),"*")),"")</f>
        <v>#REF!</v>
      </c>
      <c r="G788" s="42" t="e">
        <f>IF(LEN(VLOOKUP($A788,#REF!,6,FALSE)),IF(INDEX(#REF!,MATCH($A788,#REF!,0),3),LEFT(VLOOKUP($A788,#REF!,6,FALSE),LEN(VLOOKUP($A788,#REF!,6,FALSE))-2),CONCATENATE(LEFT(VLOOKUP($A788,#REF!,6,FALSE),LEN(VLOOKUP($A788,#REF!,6,FALSE))-2),"*")),"")</f>
        <v>#REF!</v>
      </c>
      <c r="H788" s="43" t="e">
        <f>IF(LEN(VLOOKUP($A788,#REF!,7,FALSE)),IF(INDEX(#REF!,MATCH($A788,#REF!,0),4),LEFT(VLOOKUP($A788,#REF!,7,FALSE),LEN(VLOOKUP($A788,#REF!,7,FALSE))-2),CONCATENATE(LEFT(VLOOKUP($A788,#REF!,7,FALSE),LEN(VLOOKUP($A788,#REF!,7,FALSE))-2),"*")),"")</f>
        <v>#REF!</v>
      </c>
      <c r="I788" s="54" t="e">
        <f>IF(LEN(VLOOKUP($A788,#REF!,8,FALSE)),UPPER(RIGHT(VLOOKUP($A788,#REF!,8,FALSE),1)),"")</f>
        <v>#REF!</v>
      </c>
      <c r="J788" s="42" t="e">
        <f>IF(LEN(VLOOKUP($A788,#REF!,4,FALSE)),UPPER(RIGHT(VLOOKUP($A788,#REF!,4,FALSE),1)),"")</f>
        <v>#REF!</v>
      </c>
      <c r="K788" s="42" t="e">
        <f>IF(LEN(VLOOKUP($A788,#REF!,5,FALSE)),UPPER(RIGHT(VLOOKUP($A788,#REF!,5,FALSE),1)),"")</f>
        <v>#REF!</v>
      </c>
      <c r="L788" s="42" t="e">
        <f>IF(LEN(VLOOKUP($A788,#REF!,6,FALSE)),UPPER(RIGHT(VLOOKUP($A788,#REF!,6,FALSE),1)),"")</f>
        <v>#REF!</v>
      </c>
      <c r="M788" s="43" t="e">
        <f>IF(LEN(VLOOKUP($A788,#REF!,7,FALSE)),UPPER(RIGHT(VLOOKUP($A788,#REF!,7,FALSE),1)),"")</f>
        <v>#REF!</v>
      </c>
      <c r="N788" s="206"/>
      <c r="O788" s="206"/>
      <c r="P788" s="206"/>
      <c r="Q788" s="206"/>
      <c r="R788" s="206"/>
      <c r="S788" s="63" t="e">
        <f>HLOOKUP("Device Tree Pin Name",#REF!,MATCH($A788,#REF!,0),FALSE)</f>
        <v>#REF!</v>
      </c>
      <c r="T788" s="47" t="e">
        <f>HLOOKUP("power rail",#REF!,MATCH($A788,#REF!,0),FALSE)</f>
        <v>#REF!</v>
      </c>
      <c r="U788" s="62" t="e">
        <f>HLOOKUP("Wake Capable",#REF!,MATCH($A788,#REF!,0),FALSE)</f>
        <v>#REF!</v>
      </c>
      <c r="V788" s="62" t="e">
        <f>HLOOKUP("Strap",#REF!,MATCH($A788,#REF!,0),FALSE)</f>
        <v>#REF!</v>
      </c>
      <c r="W788" s="62"/>
      <c r="X788" s="62"/>
      <c r="Y788" s="62"/>
      <c r="Z788" s="47"/>
      <c r="AA788" s="47" t="e">
        <f>HLOOKUP("Pad type",#REF!,MATCH($A788,#REF!,0),FALSE)</f>
        <v>#REF!</v>
      </c>
      <c r="AB788" s="63"/>
      <c r="AC788" s="63" t="e">
        <f>HLOOKUP("POR Pin State",#REF!,MATCH($A788,#REF!,0),FALSE)</f>
        <v>#REF!</v>
      </c>
      <c r="AD788" s="207"/>
      <c r="AE788" s="208"/>
      <c r="AF788" s="208"/>
      <c r="AG788" s="208"/>
      <c r="AH788" s="209"/>
      <c r="AI788" s="209"/>
      <c r="AJ788" s="210"/>
      <c r="AK788" s="210"/>
      <c r="AL788" s="210"/>
      <c r="AM788" s="210"/>
      <c r="AN788" s="210"/>
      <c r="AO788" s="210"/>
      <c r="AP788" s="210"/>
      <c r="AQ788" s="215" t="s">
        <v>1872</v>
      </c>
      <c r="AR788" s="105"/>
      <c r="AS788" s="105"/>
      <c r="AT788" s="105"/>
      <c r="AU788" s="105"/>
      <c r="AV788" s="105"/>
      <c r="AW788" s="105"/>
      <c r="AX788" s="105"/>
      <c r="AY788" s="105"/>
      <c r="AZ788" s="105"/>
      <c r="BA788" s="105"/>
      <c r="BB788" s="218"/>
      <c r="BC788" s="105"/>
      <c r="BD788" s="250"/>
      <c r="BE788" s="269" t="s">
        <v>1873</v>
      </c>
      <c r="BF788" s="147" t="e">
        <f>VLOOKUP($A788,#REF!,34,FALSE)</f>
        <v>#REF!</v>
      </c>
      <c r="BG788" s="148" t="e">
        <f>VLOOKUP($A788,#REF!,22,FALSE)</f>
        <v>#REF!</v>
      </c>
      <c r="BH788" s="149"/>
    </row>
    <row r="789" s="7" customFormat="1" ht="12.95" customHeight="1" spans="1:60">
      <c r="A789" s="267" t="s">
        <v>1874</v>
      </c>
      <c r="B789" s="38" t="e">
        <f>VLOOKUP($A789,#REF!,34,FALSE)</f>
        <v>#REF!</v>
      </c>
      <c r="C789" s="39" t="str">
        <f t="shared" si="188"/>
        <v>unused_DDR_XM1_B9D4</v>
      </c>
      <c r="D789" s="40" t="e">
        <f>IF(LEN(VLOOKUP($A789,#REF!,8,FALSE)),LEFT(VLOOKUP($A789,#REF!,8,FALSE),LEN(VLOOKUP($A789,#REF!,8,FALSE))-2),"")</f>
        <v>#REF!</v>
      </c>
      <c r="E789" s="41" t="e">
        <f>IF(LEN(VLOOKUP($A789,#REF!,4,FALSE)),IF(INDEX(#REF!,MATCH($A789,#REF!,0),1),LEFT(VLOOKUP($A789,#REF!,4,FALSE),LEN(VLOOKUP($A789,#REF!,4,FALSE))-2),CONCATENATE(LEFT(VLOOKUP($A789,#REF!,4,FALSE),LEN(VLOOKUP($A789,#REF!,4,FALSE))-2),"*")),"")</f>
        <v>#REF!</v>
      </c>
      <c r="F789" s="42" t="e">
        <f>IF(LEN(VLOOKUP($A789,#REF!,5,FALSE)),IF(INDEX(#REF!,MATCH($A789,#REF!,0),2),LEFT(VLOOKUP($A789,#REF!,5,FALSE),LEN(VLOOKUP($A789,#REF!,5,FALSE))-2),CONCATENATE(LEFT(VLOOKUP($A789,#REF!,5,FALSE),LEN(VLOOKUP($A789,#REF!,5,FALSE))-2),"*")),"")</f>
        <v>#REF!</v>
      </c>
      <c r="G789" s="42" t="e">
        <f>IF(LEN(VLOOKUP($A789,#REF!,6,FALSE)),IF(INDEX(#REF!,MATCH($A789,#REF!,0),3),LEFT(VLOOKUP($A789,#REF!,6,FALSE),LEN(VLOOKUP($A789,#REF!,6,FALSE))-2),CONCATENATE(LEFT(VLOOKUP($A789,#REF!,6,FALSE),LEN(VLOOKUP($A789,#REF!,6,FALSE))-2),"*")),"")</f>
        <v>#REF!</v>
      </c>
      <c r="H789" s="43" t="e">
        <f>IF(LEN(VLOOKUP($A789,#REF!,7,FALSE)),IF(INDEX(#REF!,MATCH($A789,#REF!,0),4),LEFT(VLOOKUP($A789,#REF!,7,FALSE),LEN(VLOOKUP($A789,#REF!,7,FALSE))-2),CONCATENATE(LEFT(VLOOKUP($A789,#REF!,7,FALSE),LEN(VLOOKUP($A789,#REF!,7,FALSE))-2),"*")),"")</f>
        <v>#REF!</v>
      </c>
      <c r="I789" s="54" t="e">
        <f>IF(LEN(VLOOKUP($A789,#REF!,8,FALSE)),UPPER(RIGHT(VLOOKUP($A789,#REF!,8,FALSE),1)),"")</f>
        <v>#REF!</v>
      </c>
      <c r="J789" s="42" t="e">
        <f>IF(LEN(VLOOKUP($A789,#REF!,4,FALSE)),UPPER(RIGHT(VLOOKUP($A789,#REF!,4,FALSE),1)),"")</f>
        <v>#REF!</v>
      </c>
      <c r="K789" s="42" t="e">
        <f>IF(LEN(VLOOKUP($A789,#REF!,5,FALSE)),UPPER(RIGHT(VLOOKUP($A789,#REF!,5,FALSE),1)),"")</f>
        <v>#REF!</v>
      </c>
      <c r="L789" s="42" t="e">
        <f>IF(LEN(VLOOKUP($A789,#REF!,6,FALSE)),UPPER(RIGHT(VLOOKUP($A789,#REF!,6,FALSE),1)),"")</f>
        <v>#REF!</v>
      </c>
      <c r="M789" s="43" t="e">
        <f>IF(LEN(VLOOKUP($A789,#REF!,7,FALSE)),UPPER(RIGHT(VLOOKUP($A789,#REF!,7,FALSE),1)),"")</f>
        <v>#REF!</v>
      </c>
      <c r="N789" s="206"/>
      <c r="O789" s="206"/>
      <c r="P789" s="206"/>
      <c r="Q789" s="206"/>
      <c r="R789" s="206"/>
      <c r="S789" s="63" t="e">
        <f>HLOOKUP("Device Tree Pin Name",#REF!,MATCH($A789,#REF!,0),FALSE)</f>
        <v>#REF!</v>
      </c>
      <c r="T789" s="47" t="e">
        <f>HLOOKUP("power rail",#REF!,MATCH($A789,#REF!,0),FALSE)</f>
        <v>#REF!</v>
      </c>
      <c r="U789" s="62" t="e">
        <f>HLOOKUP("Wake Capable",#REF!,MATCH($A789,#REF!,0),FALSE)</f>
        <v>#REF!</v>
      </c>
      <c r="V789" s="62" t="e">
        <f>HLOOKUP("Strap",#REF!,MATCH($A789,#REF!,0),FALSE)</f>
        <v>#REF!</v>
      </c>
      <c r="W789" s="62"/>
      <c r="X789" s="62"/>
      <c r="Y789" s="62"/>
      <c r="Z789" s="47"/>
      <c r="AA789" s="47" t="e">
        <f>HLOOKUP("Pad type",#REF!,MATCH($A789,#REF!,0),FALSE)</f>
        <v>#REF!</v>
      </c>
      <c r="AB789" s="63"/>
      <c r="AC789" s="63" t="e">
        <f>HLOOKUP("POR Pin State",#REF!,MATCH($A789,#REF!,0),FALSE)</f>
        <v>#REF!</v>
      </c>
      <c r="AD789" s="207"/>
      <c r="AE789" s="208"/>
      <c r="AF789" s="208"/>
      <c r="AG789" s="208"/>
      <c r="AH789" s="209"/>
      <c r="AI789" s="209"/>
      <c r="AJ789" s="210"/>
      <c r="AK789" s="210"/>
      <c r="AL789" s="210"/>
      <c r="AM789" s="210"/>
      <c r="AN789" s="210"/>
      <c r="AO789" s="210"/>
      <c r="AP789" s="210"/>
      <c r="AQ789" s="215" t="s">
        <v>1875</v>
      </c>
      <c r="AR789" s="105"/>
      <c r="AS789" s="105"/>
      <c r="AT789" s="105"/>
      <c r="AU789" s="105"/>
      <c r="AV789" s="105"/>
      <c r="AW789" s="105"/>
      <c r="AX789" s="105"/>
      <c r="AY789" s="105"/>
      <c r="AZ789" s="105"/>
      <c r="BA789" s="105"/>
      <c r="BB789" s="218"/>
      <c r="BC789" s="105"/>
      <c r="BD789" s="250"/>
      <c r="BE789" s="270" t="s">
        <v>1876</v>
      </c>
      <c r="BF789" s="147" t="e">
        <f>VLOOKUP($A789,#REF!,34,FALSE)</f>
        <v>#REF!</v>
      </c>
      <c r="BG789" s="148" t="e">
        <f>VLOOKUP($A789,#REF!,22,FALSE)</f>
        <v>#REF!</v>
      </c>
      <c r="BH789" s="149"/>
    </row>
    <row r="790" s="8" customFormat="1" ht="13.5" customHeight="1" spans="1:60">
      <c r="A790" s="254" t="s">
        <v>1877</v>
      </c>
      <c r="B790" s="38" t="e">
        <f>VLOOKUP($A790,#REF!,34,FALSE)</f>
        <v>#REF!</v>
      </c>
      <c r="C790" s="39" t="str">
        <f t="shared" si="188"/>
        <v>unused_DDR_XM1_B9D5</v>
      </c>
      <c r="D790" s="40" t="e">
        <f>IF(LEN(VLOOKUP($A790,#REF!,8,FALSE)),LEFT(VLOOKUP($A790,#REF!,8,FALSE),LEN(VLOOKUP($A790,#REF!,8,FALSE))-2),"")</f>
        <v>#REF!</v>
      </c>
      <c r="E790" s="41" t="e">
        <f>IF(LEN(VLOOKUP($A790,#REF!,4,FALSE)),IF(INDEX(#REF!,MATCH($A790,#REF!,0),1),LEFT(VLOOKUP($A790,#REF!,4,FALSE),LEN(VLOOKUP($A790,#REF!,4,FALSE))-2),CONCATENATE(LEFT(VLOOKUP($A790,#REF!,4,FALSE),LEN(VLOOKUP($A790,#REF!,4,FALSE))-2),"*")),"")</f>
        <v>#REF!</v>
      </c>
      <c r="F790" s="42" t="e">
        <f>IF(LEN(VLOOKUP($A790,#REF!,5,FALSE)),IF(INDEX(#REF!,MATCH($A790,#REF!,0),2),LEFT(VLOOKUP($A790,#REF!,5,FALSE),LEN(VLOOKUP($A790,#REF!,5,FALSE))-2),CONCATENATE(LEFT(VLOOKUP($A790,#REF!,5,FALSE),LEN(VLOOKUP($A790,#REF!,5,FALSE))-2),"*")),"")</f>
        <v>#REF!</v>
      </c>
      <c r="G790" s="42" t="e">
        <f>IF(LEN(VLOOKUP($A790,#REF!,6,FALSE)),IF(INDEX(#REF!,MATCH($A790,#REF!,0),3),LEFT(VLOOKUP($A790,#REF!,6,FALSE),LEN(VLOOKUP($A790,#REF!,6,FALSE))-2),CONCATENATE(LEFT(VLOOKUP($A790,#REF!,6,FALSE),LEN(VLOOKUP($A790,#REF!,6,FALSE))-2),"*")),"")</f>
        <v>#REF!</v>
      </c>
      <c r="H790" s="43" t="e">
        <f>IF(LEN(VLOOKUP($A790,#REF!,7,FALSE)),IF(INDEX(#REF!,MATCH($A790,#REF!,0),4),LEFT(VLOOKUP($A790,#REF!,7,FALSE),LEN(VLOOKUP($A790,#REF!,7,FALSE))-2),CONCATENATE(LEFT(VLOOKUP($A790,#REF!,7,FALSE),LEN(VLOOKUP($A790,#REF!,7,FALSE))-2),"*")),"")</f>
        <v>#REF!</v>
      </c>
      <c r="I790" s="54" t="e">
        <f>IF(LEN(VLOOKUP($A790,#REF!,8,FALSE)),UPPER(RIGHT(VLOOKUP($A790,#REF!,8,FALSE),1)),"")</f>
        <v>#REF!</v>
      </c>
      <c r="J790" s="42" t="e">
        <f>IF(LEN(VLOOKUP($A790,#REF!,4,FALSE)),UPPER(RIGHT(VLOOKUP($A790,#REF!,4,FALSE),1)),"")</f>
        <v>#REF!</v>
      </c>
      <c r="K790" s="42" t="e">
        <f>IF(LEN(VLOOKUP($A790,#REF!,5,FALSE)),UPPER(RIGHT(VLOOKUP($A790,#REF!,5,FALSE),1)),"")</f>
        <v>#REF!</v>
      </c>
      <c r="L790" s="42" t="e">
        <f>IF(LEN(VLOOKUP($A790,#REF!,6,FALSE)),UPPER(RIGHT(VLOOKUP($A790,#REF!,6,FALSE),1)),"")</f>
        <v>#REF!</v>
      </c>
      <c r="M790" s="43" t="e">
        <f>IF(LEN(VLOOKUP($A790,#REF!,7,FALSE)),UPPER(RIGHT(VLOOKUP($A790,#REF!,7,FALSE),1)),"")</f>
        <v>#REF!</v>
      </c>
      <c r="N790" s="206"/>
      <c r="O790" s="206"/>
      <c r="P790" s="206"/>
      <c r="Q790" s="206"/>
      <c r="R790" s="206"/>
      <c r="S790" s="63" t="e">
        <f>HLOOKUP("Device Tree Pin Name",#REF!,MATCH($A790,#REF!,0),FALSE)</f>
        <v>#REF!</v>
      </c>
      <c r="T790" s="47" t="e">
        <f>HLOOKUP("power rail",#REF!,MATCH($A790,#REF!,0),FALSE)</f>
        <v>#REF!</v>
      </c>
      <c r="U790" s="62" t="e">
        <f>HLOOKUP("Wake Capable",#REF!,MATCH($A790,#REF!,0),FALSE)</f>
        <v>#REF!</v>
      </c>
      <c r="V790" s="62" t="e">
        <f>HLOOKUP("Strap",#REF!,MATCH($A790,#REF!,0),FALSE)</f>
        <v>#REF!</v>
      </c>
      <c r="W790" s="62"/>
      <c r="X790" s="62"/>
      <c r="Y790" s="62"/>
      <c r="Z790" s="47"/>
      <c r="AA790" s="47" t="e">
        <f>HLOOKUP("Pad type",#REF!,MATCH($A790,#REF!,0),FALSE)</f>
        <v>#REF!</v>
      </c>
      <c r="AB790" s="63"/>
      <c r="AC790" s="63" t="e">
        <f>HLOOKUP("POR Pin State",#REF!,MATCH($A790,#REF!,0),FALSE)</f>
        <v>#REF!</v>
      </c>
      <c r="AD790" s="207"/>
      <c r="AE790" s="208"/>
      <c r="AF790" s="208"/>
      <c r="AG790" s="208"/>
      <c r="AH790" s="209"/>
      <c r="AI790" s="209"/>
      <c r="AJ790" s="210"/>
      <c r="AK790" s="210"/>
      <c r="AL790" s="210"/>
      <c r="AM790" s="210"/>
      <c r="AN790" s="210"/>
      <c r="AO790" s="210"/>
      <c r="AP790" s="210"/>
      <c r="AQ790" s="215" t="s">
        <v>1878</v>
      </c>
      <c r="AR790" s="105"/>
      <c r="AS790" s="105"/>
      <c r="AT790" s="105"/>
      <c r="AU790" s="105"/>
      <c r="AV790" s="105"/>
      <c r="AW790" s="105"/>
      <c r="AX790" s="105"/>
      <c r="AY790" s="105"/>
      <c r="AZ790" s="105"/>
      <c r="BA790" s="105"/>
      <c r="BB790" s="218"/>
      <c r="BC790" s="105"/>
      <c r="BD790" s="250"/>
      <c r="BE790" s="270" t="s">
        <v>1879</v>
      </c>
      <c r="BF790" s="147" t="e">
        <f>VLOOKUP($A790,#REF!,34,FALSE)</f>
        <v>#REF!</v>
      </c>
      <c r="BG790" s="148" t="e">
        <f>VLOOKUP($A790,#REF!,22,FALSE)</f>
        <v>#REF!</v>
      </c>
      <c r="BH790" s="149"/>
    </row>
    <row r="791" s="5" customFormat="1" ht="12.95" customHeight="1" spans="1:60">
      <c r="A791" s="268" t="s">
        <v>1880</v>
      </c>
      <c r="B791" s="38" t="e">
        <f>VLOOKUP($A791,#REF!,34,FALSE)</f>
        <v>#REF!</v>
      </c>
      <c r="C791" s="39" t="str">
        <f t="shared" si="188"/>
        <v>unused_DDR_XM1_B9D6</v>
      </c>
      <c r="D791" s="40" t="e">
        <f>IF(LEN(VLOOKUP($A791,#REF!,8,FALSE)),LEFT(VLOOKUP($A791,#REF!,8,FALSE),LEN(VLOOKUP($A791,#REF!,8,FALSE))-2),"")</f>
        <v>#REF!</v>
      </c>
      <c r="E791" s="41" t="e">
        <f>IF(LEN(VLOOKUP($A791,#REF!,4,FALSE)),IF(INDEX(#REF!,MATCH($A791,#REF!,0),1),LEFT(VLOOKUP($A791,#REF!,4,FALSE),LEN(VLOOKUP($A791,#REF!,4,FALSE))-2),CONCATENATE(LEFT(VLOOKUP($A791,#REF!,4,FALSE),LEN(VLOOKUP($A791,#REF!,4,FALSE))-2),"*")),"")</f>
        <v>#REF!</v>
      </c>
      <c r="F791" s="42" t="e">
        <f>IF(LEN(VLOOKUP($A791,#REF!,5,FALSE)),IF(INDEX(#REF!,MATCH($A791,#REF!,0),2),LEFT(VLOOKUP($A791,#REF!,5,FALSE),LEN(VLOOKUP($A791,#REF!,5,FALSE))-2),CONCATENATE(LEFT(VLOOKUP($A791,#REF!,5,FALSE),LEN(VLOOKUP($A791,#REF!,5,FALSE))-2),"*")),"")</f>
        <v>#REF!</v>
      </c>
      <c r="G791" s="42" t="e">
        <f>IF(LEN(VLOOKUP($A791,#REF!,6,FALSE)),IF(INDEX(#REF!,MATCH($A791,#REF!,0),3),LEFT(VLOOKUP($A791,#REF!,6,FALSE),LEN(VLOOKUP($A791,#REF!,6,FALSE))-2),CONCATENATE(LEFT(VLOOKUP($A791,#REF!,6,FALSE),LEN(VLOOKUP($A791,#REF!,6,FALSE))-2),"*")),"")</f>
        <v>#REF!</v>
      </c>
      <c r="H791" s="43" t="e">
        <f>IF(LEN(VLOOKUP($A791,#REF!,7,FALSE)),IF(INDEX(#REF!,MATCH($A791,#REF!,0),4),LEFT(VLOOKUP($A791,#REF!,7,FALSE),LEN(VLOOKUP($A791,#REF!,7,FALSE))-2),CONCATENATE(LEFT(VLOOKUP($A791,#REF!,7,FALSE),LEN(VLOOKUP($A791,#REF!,7,FALSE))-2),"*")),"")</f>
        <v>#REF!</v>
      </c>
      <c r="I791" s="54" t="e">
        <f>IF(LEN(VLOOKUP($A791,#REF!,8,FALSE)),UPPER(RIGHT(VLOOKUP($A791,#REF!,8,FALSE),1)),"")</f>
        <v>#REF!</v>
      </c>
      <c r="J791" s="42" t="e">
        <f>IF(LEN(VLOOKUP($A791,#REF!,4,FALSE)),UPPER(RIGHT(VLOOKUP($A791,#REF!,4,FALSE),1)),"")</f>
        <v>#REF!</v>
      </c>
      <c r="K791" s="42" t="e">
        <f>IF(LEN(VLOOKUP($A791,#REF!,5,FALSE)),UPPER(RIGHT(VLOOKUP($A791,#REF!,5,FALSE),1)),"")</f>
        <v>#REF!</v>
      </c>
      <c r="L791" s="42" t="e">
        <f>IF(LEN(VLOOKUP($A791,#REF!,6,FALSE)),UPPER(RIGHT(VLOOKUP($A791,#REF!,6,FALSE),1)),"")</f>
        <v>#REF!</v>
      </c>
      <c r="M791" s="43" t="e">
        <f>IF(LEN(VLOOKUP($A791,#REF!,7,FALSE)),UPPER(RIGHT(VLOOKUP($A791,#REF!,7,FALSE),1)),"")</f>
        <v>#REF!</v>
      </c>
      <c r="N791" s="206"/>
      <c r="O791" s="206"/>
      <c r="P791" s="206"/>
      <c r="Q791" s="206"/>
      <c r="R791" s="206"/>
      <c r="S791" s="63" t="e">
        <f>HLOOKUP("Device Tree Pin Name",#REF!,MATCH($A791,#REF!,0),FALSE)</f>
        <v>#REF!</v>
      </c>
      <c r="T791" s="47" t="e">
        <f>HLOOKUP("power rail",#REF!,MATCH($A791,#REF!,0),FALSE)</f>
        <v>#REF!</v>
      </c>
      <c r="U791" s="62" t="e">
        <f>HLOOKUP("Wake Capable",#REF!,MATCH($A791,#REF!,0),FALSE)</f>
        <v>#REF!</v>
      </c>
      <c r="V791" s="62" t="e">
        <f>HLOOKUP("Strap",#REF!,MATCH($A791,#REF!,0),FALSE)</f>
        <v>#REF!</v>
      </c>
      <c r="W791" s="62"/>
      <c r="X791" s="62"/>
      <c r="Y791" s="62"/>
      <c r="Z791" s="47"/>
      <c r="AA791" s="47" t="e">
        <f>HLOOKUP("Pad type",#REF!,MATCH($A791,#REF!,0),FALSE)</f>
        <v>#REF!</v>
      </c>
      <c r="AB791" s="61"/>
      <c r="AC791" s="61" t="e">
        <f>HLOOKUP("POR Pin State",#REF!,MATCH($A791,#REF!,0),FALSE)</f>
        <v>#REF!</v>
      </c>
      <c r="AD791" s="233"/>
      <c r="AE791" s="234"/>
      <c r="AF791" s="234"/>
      <c r="AG791" s="234"/>
      <c r="AH791" s="235"/>
      <c r="AI791" s="209"/>
      <c r="AJ791" s="210"/>
      <c r="AK791" s="210"/>
      <c r="AL791" s="210"/>
      <c r="AM791" s="210"/>
      <c r="AN791" s="210"/>
      <c r="AO791" s="210"/>
      <c r="AP791" s="210"/>
      <c r="AQ791" s="215" t="s">
        <v>1881</v>
      </c>
      <c r="AR791" s="105"/>
      <c r="AS791" s="105"/>
      <c r="AT791" s="105"/>
      <c r="AU791" s="105"/>
      <c r="AV791" s="105"/>
      <c r="AW791" s="105"/>
      <c r="AX791" s="105"/>
      <c r="AY791" s="105"/>
      <c r="AZ791" s="105"/>
      <c r="BA791" s="105"/>
      <c r="BB791" s="218"/>
      <c r="BC791" s="216"/>
      <c r="BD791" s="250"/>
      <c r="BE791" s="270" t="s">
        <v>1882</v>
      </c>
      <c r="BF791" s="147" t="e">
        <f>VLOOKUP($A791,#REF!,34,FALSE)</f>
        <v>#REF!</v>
      </c>
      <c r="BG791" s="148" t="e">
        <f>VLOOKUP($A791,#REF!,22,FALSE)</f>
        <v>#REF!</v>
      </c>
      <c r="BH791" s="149"/>
    </row>
    <row r="792" s="5" customFormat="1" ht="12.95" customHeight="1" spans="1:60">
      <c r="A792" s="268" t="s">
        <v>1883</v>
      </c>
      <c r="B792" s="38" t="e">
        <f>VLOOKUP($A792,#REF!,34,FALSE)</f>
        <v>#REF!</v>
      </c>
      <c r="C792" s="39" t="str">
        <f t="shared" si="188"/>
        <v>unused_DDR_XM1_B9D7</v>
      </c>
      <c r="D792" s="40" t="e">
        <f>IF(LEN(VLOOKUP($A792,#REF!,8,FALSE)),LEFT(VLOOKUP($A792,#REF!,8,FALSE),LEN(VLOOKUP($A792,#REF!,8,FALSE))-2),"")</f>
        <v>#REF!</v>
      </c>
      <c r="E792" s="41" t="e">
        <f>IF(LEN(VLOOKUP($A792,#REF!,4,FALSE)),IF(INDEX(#REF!,MATCH($A792,#REF!,0),1),LEFT(VLOOKUP($A792,#REF!,4,FALSE),LEN(VLOOKUP($A792,#REF!,4,FALSE))-2),CONCATENATE(LEFT(VLOOKUP($A792,#REF!,4,FALSE),LEN(VLOOKUP($A792,#REF!,4,FALSE))-2),"*")),"")</f>
        <v>#REF!</v>
      </c>
      <c r="F792" s="42" t="e">
        <f>IF(LEN(VLOOKUP($A792,#REF!,5,FALSE)),IF(INDEX(#REF!,MATCH($A792,#REF!,0),2),LEFT(VLOOKUP($A792,#REF!,5,FALSE),LEN(VLOOKUP($A792,#REF!,5,FALSE))-2),CONCATENATE(LEFT(VLOOKUP($A792,#REF!,5,FALSE),LEN(VLOOKUP($A792,#REF!,5,FALSE))-2),"*")),"")</f>
        <v>#REF!</v>
      </c>
      <c r="G792" s="42" t="e">
        <f>IF(LEN(VLOOKUP($A792,#REF!,6,FALSE)),IF(INDEX(#REF!,MATCH($A792,#REF!,0),3),LEFT(VLOOKUP($A792,#REF!,6,FALSE),LEN(VLOOKUP($A792,#REF!,6,FALSE))-2),CONCATENATE(LEFT(VLOOKUP($A792,#REF!,6,FALSE),LEN(VLOOKUP($A792,#REF!,6,FALSE))-2),"*")),"")</f>
        <v>#REF!</v>
      </c>
      <c r="H792" s="43" t="e">
        <f>IF(LEN(VLOOKUP($A792,#REF!,7,FALSE)),IF(INDEX(#REF!,MATCH($A792,#REF!,0),4),LEFT(VLOOKUP($A792,#REF!,7,FALSE),LEN(VLOOKUP($A792,#REF!,7,FALSE))-2),CONCATENATE(LEFT(VLOOKUP($A792,#REF!,7,FALSE),LEN(VLOOKUP($A792,#REF!,7,FALSE))-2),"*")),"")</f>
        <v>#REF!</v>
      </c>
      <c r="I792" s="54" t="e">
        <f>IF(LEN(VLOOKUP($A792,#REF!,8,FALSE)),UPPER(RIGHT(VLOOKUP($A792,#REF!,8,FALSE),1)),"")</f>
        <v>#REF!</v>
      </c>
      <c r="J792" s="42" t="e">
        <f>IF(LEN(VLOOKUP($A792,#REF!,4,FALSE)),UPPER(RIGHT(VLOOKUP($A792,#REF!,4,FALSE),1)),"")</f>
        <v>#REF!</v>
      </c>
      <c r="K792" s="42" t="e">
        <f>IF(LEN(VLOOKUP($A792,#REF!,5,FALSE)),UPPER(RIGHT(VLOOKUP($A792,#REF!,5,FALSE),1)),"")</f>
        <v>#REF!</v>
      </c>
      <c r="L792" s="42" t="e">
        <f>IF(LEN(VLOOKUP($A792,#REF!,6,FALSE)),UPPER(RIGHT(VLOOKUP($A792,#REF!,6,FALSE),1)),"")</f>
        <v>#REF!</v>
      </c>
      <c r="M792" s="43" t="e">
        <f>IF(LEN(VLOOKUP($A792,#REF!,7,FALSE)),UPPER(RIGHT(VLOOKUP($A792,#REF!,7,FALSE),1)),"")</f>
        <v>#REF!</v>
      </c>
      <c r="N792" s="206"/>
      <c r="O792" s="206"/>
      <c r="P792" s="206"/>
      <c r="Q792" s="206"/>
      <c r="R792" s="206"/>
      <c r="S792" s="63" t="e">
        <f>HLOOKUP("Device Tree Pin Name",#REF!,MATCH($A792,#REF!,0),FALSE)</f>
        <v>#REF!</v>
      </c>
      <c r="T792" s="47" t="e">
        <f>HLOOKUP("power rail",#REF!,MATCH($A792,#REF!,0),FALSE)</f>
        <v>#REF!</v>
      </c>
      <c r="U792" s="62" t="e">
        <f>HLOOKUP("Wake Capable",#REF!,MATCH($A792,#REF!,0),FALSE)</f>
        <v>#REF!</v>
      </c>
      <c r="V792" s="62" t="e">
        <f>HLOOKUP("Strap",#REF!,MATCH($A792,#REF!,0),FALSE)</f>
        <v>#REF!</v>
      </c>
      <c r="W792" s="62"/>
      <c r="X792" s="62"/>
      <c r="Y792" s="62"/>
      <c r="Z792" s="47"/>
      <c r="AA792" s="47" t="e">
        <f>HLOOKUP("Pad type",#REF!,MATCH($A792,#REF!,0),FALSE)</f>
        <v>#REF!</v>
      </c>
      <c r="AB792" s="63"/>
      <c r="AC792" s="63" t="e">
        <f>HLOOKUP("POR Pin State",#REF!,MATCH($A792,#REF!,0),FALSE)</f>
        <v>#REF!</v>
      </c>
      <c r="AD792" s="207"/>
      <c r="AE792" s="208"/>
      <c r="AF792" s="208"/>
      <c r="AG792" s="208"/>
      <c r="AH792" s="209"/>
      <c r="AI792" s="209"/>
      <c r="AJ792" s="210"/>
      <c r="AK792" s="210"/>
      <c r="AL792" s="210"/>
      <c r="AM792" s="210"/>
      <c r="AN792" s="210"/>
      <c r="AO792" s="210"/>
      <c r="AP792" s="210"/>
      <c r="AQ792" s="215" t="s">
        <v>1884</v>
      </c>
      <c r="AR792" s="105"/>
      <c r="AS792" s="105"/>
      <c r="AT792" s="105"/>
      <c r="AU792" s="105"/>
      <c r="AV792" s="105"/>
      <c r="AW792" s="105"/>
      <c r="AX792" s="105"/>
      <c r="AY792" s="105"/>
      <c r="AZ792" s="105"/>
      <c r="BA792" s="105"/>
      <c r="BB792" s="218"/>
      <c r="BC792" s="105"/>
      <c r="BD792" s="250"/>
      <c r="BE792" s="252" t="s">
        <v>1885</v>
      </c>
      <c r="BF792" s="147" t="e">
        <f>VLOOKUP($A792,#REF!,34,FALSE)</f>
        <v>#REF!</v>
      </c>
      <c r="BG792" s="148" t="e">
        <f>VLOOKUP($A792,#REF!,22,FALSE)</f>
        <v>#REF!</v>
      </c>
      <c r="BH792" s="149"/>
    </row>
    <row r="793" s="5" customFormat="1" ht="12.95" customHeight="1" spans="1:60">
      <c r="A793" s="48" t="s">
        <v>1886</v>
      </c>
      <c r="B793" s="38" t="e">
        <f>VLOOKUP($A793,#REF!,34,FALSE)</f>
        <v>#REF!</v>
      </c>
      <c r="C793" s="39" t="str">
        <f t="shared" si="188"/>
        <v>unused_DDR_XM1_B9DMI</v>
      </c>
      <c r="D793" s="40" t="e">
        <f>IF(LEN(VLOOKUP($A793,#REF!,8,FALSE)),LEFT(VLOOKUP($A793,#REF!,8,FALSE),LEN(VLOOKUP($A793,#REF!,8,FALSE))-2),"")</f>
        <v>#REF!</v>
      </c>
      <c r="E793" s="41" t="e">
        <f>IF(LEN(VLOOKUP($A793,#REF!,4,FALSE)),IF(INDEX(#REF!,MATCH($A793,#REF!,0),1),LEFT(VLOOKUP($A793,#REF!,4,FALSE),LEN(VLOOKUP($A793,#REF!,4,FALSE))-2),CONCATENATE(LEFT(VLOOKUP($A793,#REF!,4,FALSE),LEN(VLOOKUP($A793,#REF!,4,FALSE))-2),"*")),"")</f>
        <v>#REF!</v>
      </c>
      <c r="F793" s="42" t="e">
        <f>IF(LEN(VLOOKUP($A793,#REF!,5,FALSE)),IF(INDEX(#REF!,MATCH($A793,#REF!,0),2),LEFT(VLOOKUP($A793,#REF!,5,FALSE),LEN(VLOOKUP($A793,#REF!,5,FALSE))-2),CONCATENATE(LEFT(VLOOKUP($A793,#REF!,5,FALSE),LEN(VLOOKUP($A793,#REF!,5,FALSE))-2),"*")),"")</f>
        <v>#REF!</v>
      </c>
      <c r="G793" s="42" t="e">
        <f>IF(LEN(VLOOKUP($A793,#REF!,6,FALSE)),IF(INDEX(#REF!,MATCH($A793,#REF!,0),3),LEFT(VLOOKUP($A793,#REF!,6,FALSE),LEN(VLOOKUP($A793,#REF!,6,FALSE))-2),CONCATENATE(LEFT(VLOOKUP($A793,#REF!,6,FALSE),LEN(VLOOKUP($A793,#REF!,6,FALSE))-2),"*")),"")</f>
        <v>#REF!</v>
      </c>
      <c r="H793" s="43" t="e">
        <f>IF(LEN(VLOOKUP($A793,#REF!,7,FALSE)),IF(INDEX(#REF!,MATCH($A793,#REF!,0),4),LEFT(VLOOKUP($A793,#REF!,7,FALSE),LEN(VLOOKUP($A793,#REF!,7,FALSE))-2),CONCATENATE(LEFT(VLOOKUP($A793,#REF!,7,FALSE),LEN(VLOOKUP($A793,#REF!,7,FALSE))-2),"*")),"")</f>
        <v>#REF!</v>
      </c>
      <c r="I793" s="54" t="e">
        <f>IF(LEN(VLOOKUP($A793,#REF!,8,FALSE)),UPPER(RIGHT(VLOOKUP($A793,#REF!,8,FALSE),1)),"")</f>
        <v>#REF!</v>
      </c>
      <c r="J793" s="42" t="e">
        <f>IF(LEN(VLOOKUP($A793,#REF!,4,FALSE)),UPPER(RIGHT(VLOOKUP($A793,#REF!,4,FALSE),1)),"")</f>
        <v>#REF!</v>
      </c>
      <c r="K793" s="42" t="e">
        <f>IF(LEN(VLOOKUP($A793,#REF!,5,FALSE)),UPPER(RIGHT(VLOOKUP($A793,#REF!,5,FALSE),1)),"")</f>
        <v>#REF!</v>
      </c>
      <c r="L793" s="42" t="e">
        <f>IF(LEN(VLOOKUP($A793,#REF!,6,FALSE)),UPPER(RIGHT(VLOOKUP($A793,#REF!,6,FALSE),1)),"")</f>
        <v>#REF!</v>
      </c>
      <c r="M793" s="43" t="e">
        <f>IF(LEN(VLOOKUP($A793,#REF!,7,FALSE)),UPPER(RIGHT(VLOOKUP($A793,#REF!,7,FALSE),1)),"")</f>
        <v>#REF!</v>
      </c>
      <c r="N793" s="206"/>
      <c r="O793" s="206"/>
      <c r="P793" s="206"/>
      <c r="Q793" s="206"/>
      <c r="R793" s="206"/>
      <c r="S793" s="63" t="e">
        <f>HLOOKUP("Device Tree Pin Name",#REF!,MATCH($A793,#REF!,0),FALSE)</f>
        <v>#REF!</v>
      </c>
      <c r="T793" s="47" t="e">
        <f>HLOOKUP("power rail",#REF!,MATCH($A793,#REF!,0),FALSE)</f>
        <v>#REF!</v>
      </c>
      <c r="U793" s="62" t="e">
        <f>HLOOKUP("Wake Capable",#REF!,MATCH($A793,#REF!,0),FALSE)</f>
        <v>#REF!</v>
      </c>
      <c r="V793" s="62" t="e">
        <f>HLOOKUP("Strap",#REF!,MATCH($A793,#REF!,0),FALSE)</f>
        <v>#REF!</v>
      </c>
      <c r="W793" s="62"/>
      <c r="X793" s="62"/>
      <c r="Y793" s="62"/>
      <c r="Z793" s="47"/>
      <c r="AA793" s="47" t="e">
        <f>HLOOKUP("Pad type",#REF!,MATCH($A793,#REF!,0),FALSE)</f>
        <v>#REF!</v>
      </c>
      <c r="AB793" s="63"/>
      <c r="AC793" s="63" t="e">
        <f>HLOOKUP("POR Pin State",#REF!,MATCH($A793,#REF!,0),FALSE)</f>
        <v>#REF!</v>
      </c>
      <c r="AD793" s="207"/>
      <c r="AE793" s="208"/>
      <c r="AF793" s="208"/>
      <c r="AG793" s="208"/>
      <c r="AH793" s="209"/>
      <c r="AI793" s="209"/>
      <c r="AJ793" s="210"/>
      <c r="AK793" s="210"/>
      <c r="AL793" s="210"/>
      <c r="AM793" s="210"/>
      <c r="AN793" s="210"/>
      <c r="AO793" s="210"/>
      <c r="AP793" s="210"/>
      <c r="AQ793" s="215" t="s">
        <v>1886</v>
      </c>
      <c r="AR793" s="105"/>
      <c r="AS793" s="105"/>
      <c r="AT793" s="105"/>
      <c r="AU793" s="105"/>
      <c r="AV793" s="105"/>
      <c r="AW793" s="105"/>
      <c r="AX793" s="105"/>
      <c r="AY793" s="105"/>
      <c r="AZ793" s="105"/>
      <c r="BA793" s="105"/>
      <c r="BB793" s="218"/>
      <c r="BC793" s="105"/>
      <c r="BD793" s="250"/>
      <c r="BE793" s="252" t="s">
        <v>1887</v>
      </c>
      <c r="BF793" s="147" t="e">
        <f>VLOOKUP($A793,#REF!,34,FALSE)</f>
        <v>#REF!</v>
      </c>
      <c r="BG793" s="148" t="e">
        <f>VLOOKUP($A793,#REF!,22,FALSE)</f>
        <v>#REF!</v>
      </c>
      <c r="BH793" s="149"/>
    </row>
    <row r="794" s="5" customFormat="1" ht="12.95" customHeight="1" spans="1:60">
      <c r="A794" s="48" t="s">
        <v>1888</v>
      </c>
      <c r="B794" s="38" t="e">
        <f>VLOOKUP($A794,#REF!,34,FALSE)</f>
        <v>#REF!</v>
      </c>
      <c r="C794" s="39" t="str">
        <f t="shared" si="188"/>
        <v>unused_DDR_XM1_B9WCK_P</v>
      </c>
      <c r="D794" s="40" t="e">
        <f>IF(LEN(VLOOKUP($A794,#REF!,8,FALSE)),LEFT(VLOOKUP($A794,#REF!,8,FALSE),LEN(VLOOKUP($A794,#REF!,8,FALSE))-2),"")</f>
        <v>#REF!</v>
      </c>
      <c r="E794" s="41" t="e">
        <f>IF(LEN(VLOOKUP($A794,#REF!,4,FALSE)),IF(INDEX(#REF!,MATCH($A794,#REF!,0),1),LEFT(VLOOKUP($A794,#REF!,4,FALSE),LEN(VLOOKUP($A794,#REF!,4,FALSE))-2),CONCATENATE(LEFT(VLOOKUP($A794,#REF!,4,FALSE),LEN(VLOOKUP($A794,#REF!,4,FALSE))-2),"*")),"")</f>
        <v>#REF!</v>
      </c>
      <c r="F794" s="42" t="e">
        <f>IF(LEN(VLOOKUP($A794,#REF!,5,FALSE)),IF(INDEX(#REF!,MATCH($A794,#REF!,0),2),LEFT(VLOOKUP($A794,#REF!,5,FALSE),LEN(VLOOKUP($A794,#REF!,5,FALSE))-2),CONCATENATE(LEFT(VLOOKUP($A794,#REF!,5,FALSE),LEN(VLOOKUP($A794,#REF!,5,FALSE))-2),"*")),"")</f>
        <v>#REF!</v>
      </c>
      <c r="G794" s="42" t="e">
        <f>IF(LEN(VLOOKUP($A794,#REF!,6,FALSE)),IF(INDEX(#REF!,MATCH($A794,#REF!,0),3),LEFT(VLOOKUP($A794,#REF!,6,FALSE),LEN(VLOOKUP($A794,#REF!,6,FALSE))-2),CONCATENATE(LEFT(VLOOKUP($A794,#REF!,6,FALSE),LEN(VLOOKUP($A794,#REF!,6,FALSE))-2),"*")),"")</f>
        <v>#REF!</v>
      </c>
      <c r="H794" s="43" t="e">
        <f>IF(LEN(VLOOKUP($A794,#REF!,7,FALSE)),IF(INDEX(#REF!,MATCH($A794,#REF!,0),4),LEFT(VLOOKUP($A794,#REF!,7,FALSE),LEN(VLOOKUP($A794,#REF!,7,FALSE))-2),CONCATENATE(LEFT(VLOOKUP($A794,#REF!,7,FALSE),LEN(VLOOKUP($A794,#REF!,7,FALSE))-2),"*")),"")</f>
        <v>#REF!</v>
      </c>
      <c r="I794" s="54" t="e">
        <f>IF(LEN(VLOOKUP($A794,#REF!,8,FALSE)),UPPER(RIGHT(VLOOKUP($A794,#REF!,8,FALSE),1)),"")</f>
        <v>#REF!</v>
      </c>
      <c r="J794" s="42" t="e">
        <f>IF(LEN(VLOOKUP($A794,#REF!,4,FALSE)),UPPER(RIGHT(VLOOKUP($A794,#REF!,4,FALSE),1)),"")</f>
        <v>#REF!</v>
      </c>
      <c r="K794" s="42" t="e">
        <f>IF(LEN(VLOOKUP($A794,#REF!,5,FALSE)),UPPER(RIGHT(VLOOKUP($A794,#REF!,5,FALSE),1)),"")</f>
        <v>#REF!</v>
      </c>
      <c r="L794" s="42" t="e">
        <f>IF(LEN(VLOOKUP($A794,#REF!,6,FALSE)),UPPER(RIGHT(VLOOKUP($A794,#REF!,6,FALSE),1)),"")</f>
        <v>#REF!</v>
      </c>
      <c r="M794" s="43" t="e">
        <f>IF(LEN(VLOOKUP($A794,#REF!,7,FALSE)),UPPER(RIGHT(VLOOKUP($A794,#REF!,7,FALSE),1)),"")</f>
        <v>#REF!</v>
      </c>
      <c r="N794" s="206"/>
      <c r="O794" s="206"/>
      <c r="P794" s="206"/>
      <c r="Q794" s="206"/>
      <c r="R794" s="206"/>
      <c r="S794" s="63" t="e">
        <f>HLOOKUP("Device Tree Pin Name",#REF!,MATCH($A794,#REF!,0),FALSE)</f>
        <v>#REF!</v>
      </c>
      <c r="T794" s="47" t="e">
        <f>HLOOKUP("power rail",#REF!,MATCH($A794,#REF!,0),FALSE)</f>
        <v>#REF!</v>
      </c>
      <c r="U794" s="62" t="e">
        <f>HLOOKUP("Wake Capable",#REF!,MATCH($A794,#REF!,0),FALSE)</f>
        <v>#REF!</v>
      </c>
      <c r="V794" s="62" t="e">
        <f>HLOOKUP("Strap",#REF!,MATCH($A794,#REF!,0),FALSE)</f>
        <v>#REF!</v>
      </c>
      <c r="W794" s="62"/>
      <c r="X794" s="62"/>
      <c r="Y794" s="62"/>
      <c r="Z794" s="47"/>
      <c r="AA794" s="47" t="e">
        <f>HLOOKUP("Pad type",#REF!,MATCH($A794,#REF!,0),FALSE)</f>
        <v>#REF!</v>
      </c>
      <c r="AB794" s="63"/>
      <c r="AC794" s="63" t="e">
        <f>HLOOKUP("POR Pin State",#REF!,MATCH($A794,#REF!,0),FALSE)</f>
        <v>#REF!</v>
      </c>
      <c r="AD794" s="207"/>
      <c r="AE794" s="208"/>
      <c r="AF794" s="208"/>
      <c r="AG794" s="208"/>
      <c r="AH794" s="209"/>
      <c r="AI794" s="209"/>
      <c r="AJ794" s="210"/>
      <c r="AK794" s="210"/>
      <c r="AL794" s="210"/>
      <c r="AM794" s="210"/>
      <c r="AN794" s="210"/>
      <c r="AO794" s="210"/>
      <c r="AP794" s="210"/>
      <c r="AQ794" s="215" t="s">
        <v>1888</v>
      </c>
      <c r="AR794" s="105"/>
      <c r="AS794" s="105"/>
      <c r="AT794" s="105"/>
      <c r="AU794" s="105"/>
      <c r="AV794" s="105"/>
      <c r="AW794" s="105"/>
      <c r="AX794" s="105"/>
      <c r="AY794" s="105"/>
      <c r="AZ794" s="105"/>
      <c r="BA794" s="105"/>
      <c r="BB794" s="218"/>
      <c r="BC794" s="105"/>
      <c r="BD794" s="250"/>
      <c r="BE794" s="252" t="s">
        <v>1889</v>
      </c>
      <c r="BF794" s="147" t="e">
        <f>VLOOKUP($A794,#REF!,34,FALSE)</f>
        <v>#REF!</v>
      </c>
      <c r="BG794" s="148" t="e">
        <f>VLOOKUP($A794,#REF!,22,FALSE)</f>
        <v>#REF!</v>
      </c>
      <c r="BH794" s="149"/>
    </row>
    <row r="795" s="5" customFormat="1" ht="12.95" customHeight="1" spans="1:60">
      <c r="A795" s="48" t="s">
        <v>1890</v>
      </c>
      <c r="B795" s="38" t="e">
        <f>VLOOKUP($A795,#REF!,34,FALSE)</f>
        <v>#REF!</v>
      </c>
      <c r="C795" s="39" t="str">
        <f t="shared" si="188"/>
        <v>unused_DDR_XM1_B9WCK_N</v>
      </c>
      <c r="D795" s="40" t="e">
        <f>IF(LEN(VLOOKUP($A795,#REF!,8,FALSE)),LEFT(VLOOKUP($A795,#REF!,8,FALSE),LEN(VLOOKUP($A795,#REF!,8,FALSE))-2),"")</f>
        <v>#REF!</v>
      </c>
      <c r="E795" s="41" t="e">
        <f>IF(LEN(VLOOKUP($A795,#REF!,4,FALSE)),IF(INDEX(#REF!,MATCH($A795,#REF!,0),1),LEFT(VLOOKUP($A795,#REF!,4,FALSE),LEN(VLOOKUP($A795,#REF!,4,FALSE))-2),CONCATENATE(LEFT(VLOOKUP($A795,#REF!,4,FALSE),LEN(VLOOKUP($A795,#REF!,4,FALSE))-2),"*")),"")</f>
        <v>#REF!</v>
      </c>
      <c r="F795" s="42" t="e">
        <f>IF(LEN(VLOOKUP($A795,#REF!,5,FALSE)),IF(INDEX(#REF!,MATCH($A795,#REF!,0),2),LEFT(VLOOKUP($A795,#REF!,5,FALSE),LEN(VLOOKUP($A795,#REF!,5,FALSE))-2),CONCATENATE(LEFT(VLOOKUP($A795,#REF!,5,FALSE),LEN(VLOOKUP($A795,#REF!,5,FALSE))-2),"*")),"")</f>
        <v>#REF!</v>
      </c>
      <c r="G795" s="42" t="e">
        <f>IF(LEN(VLOOKUP($A795,#REF!,6,FALSE)),IF(INDEX(#REF!,MATCH($A795,#REF!,0),3),LEFT(VLOOKUP($A795,#REF!,6,FALSE),LEN(VLOOKUP($A795,#REF!,6,FALSE))-2),CONCATENATE(LEFT(VLOOKUP($A795,#REF!,6,FALSE),LEN(VLOOKUP($A795,#REF!,6,FALSE))-2),"*")),"")</f>
        <v>#REF!</v>
      </c>
      <c r="H795" s="43" t="e">
        <f>IF(LEN(VLOOKUP($A795,#REF!,7,FALSE)),IF(INDEX(#REF!,MATCH($A795,#REF!,0),4),LEFT(VLOOKUP($A795,#REF!,7,FALSE),LEN(VLOOKUP($A795,#REF!,7,FALSE))-2),CONCATENATE(LEFT(VLOOKUP($A795,#REF!,7,FALSE),LEN(VLOOKUP($A795,#REF!,7,FALSE))-2),"*")),"")</f>
        <v>#REF!</v>
      </c>
      <c r="I795" s="54" t="e">
        <f>IF(LEN(VLOOKUP($A795,#REF!,8,FALSE)),UPPER(RIGHT(VLOOKUP($A795,#REF!,8,FALSE),1)),"")</f>
        <v>#REF!</v>
      </c>
      <c r="J795" s="42" t="e">
        <f>IF(LEN(VLOOKUP($A795,#REF!,4,FALSE)),UPPER(RIGHT(VLOOKUP($A795,#REF!,4,FALSE),1)),"")</f>
        <v>#REF!</v>
      </c>
      <c r="K795" s="42" t="e">
        <f>IF(LEN(VLOOKUP($A795,#REF!,5,FALSE)),UPPER(RIGHT(VLOOKUP($A795,#REF!,5,FALSE),1)),"")</f>
        <v>#REF!</v>
      </c>
      <c r="L795" s="42" t="e">
        <f>IF(LEN(VLOOKUP($A795,#REF!,6,FALSE)),UPPER(RIGHT(VLOOKUP($A795,#REF!,6,FALSE),1)),"")</f>
        <v>#REF!</v>
      </c>
      <c r="M795" s="43" t="e">
        <f>IF(LEN(VLOOKUP($A795,#REF!,7,FALSE)),UPPER(RIGHT(VLOOKUP($A795,#REF!,7,FALSE),1)),"")</f>
        <v>#REF!</v>
      </c>
      <c r="N795" s="206"/>
      <c r="O795" s="206"/>
      <c r="P795" s="206"/>
      <c r="Q795" s="206"/>
      <c r="R795" s="206"/>
      <c r="S795" s="63" t="e">
        <f>HLOOKUP("Device Tree Pin Name",#REF!,MATCH($A795,#REF!,0),FALSE)</f>
        <v>#REF!</v>
      </c>
      <c r="T795" s="47" t="e">
        <f>HLOOKUP("power rail",#REF!,MATCH($A795,#REF!,0),FALSE)</f>
        <v>#REF!</v>
      </c>
      <c r="U795" s="62" t="e">
        <f>HLOOKUP("Wake Capable",#REF!,MATCH($A795,#REF!,0),FALSE)</f>
        <v>#REF!</v>
      </c>
      <c r="V795" s="62" t="e">
        <f>HLOOKUP("Strap",#REF!,MATCH($A795,#REF!,0),FALSE)</f>
        <v>#REF!</v>
      </c>
      <c r="W795" s="62"/>
      <c r="X795" s="62"/>
      <c r="Y795" s="62"/>
      <c r="Z795" s="47"/>
      <c r="AA795" s="47" t="e">
        <f>HLOOKUP("Pad type",#REF!,MATCH($A795,#REF!,0),FALSE)</f>
        <v>#REF!</v>
      </c>
      <c r="AB795" s="63"/>
      <c r="AC795" s="63" t="e">
        <f>HLOOKUP("POR Pin State",#REF!,MATCH($A795,#REF!,0),FALSE)</f>
        <v>#REF!</v>
      </c>
      <c r="AD795" s="207"/>
      <c r="AE795" s="208"/>
      <c r="AF795" s="208"/>
      <c r="AG795" s="208"/>
      <c r="AH795" s="209"/>
      <c r="AI795" s="209"/>
      <c r="AJ795" s="210"/>
      <c r="AK795" s="210"/>
      <c r="AL795" s="210"/>
      <c r="AM795" s="210"/>
      <c r="AN795" s="210"/>
      <c r="AO795" s="210"/>
      <c r="AP795" s="210"/>
      <c r="AQ795" s="215" t="s">
        <v>1890</v>
      </c>
      <c r="AR795" s="105"/>
      <c r="AS795" s="105"/>
      <c r="AT795" s="105"/>
      <c r="AU795" s="105"/>
      <c r="AV795" s="105"/>
      <c r="AW795" s="105"/>
      <c r="AX795" s="105"/>
      <c r="AY795" s="105"/>
      <c r="AZ795" s="105"/>
      <c r="BA795" s="105"/>
      <c r="BB795" s="218"/>
      <c r="BC795" s="105"/>
      <c r="BD795" s="250"/>
      <c r="BE795" s="252" t="s">
        <v>1891</v>
      </c>
      <c r="BF795" s="147" t="e">
        <f>VLOOKUP($A795,#REF!,34,FALSE)</f>
        <v>#REF!</v>
      </c>
      <c r="BG795" s="148" t="e">
        <f>VLOOKUP($A795,#REF!,22,FALSE)</f>
        <v>#REF!</v>
      </c>
      <c r="BH795" s="149"/>
    </row>
    <row r="796" s="5" customFormat="1" ht="12.95" customHeight="1" spans="1:60">
      <c r="A796" s="48" t="s">
        <v>1892</v>
      </c>
      <c r="B796" s="38" t="e">
        <f>VLOOKUP($A796,#REF!,34,FALSE)</f>
        <v>#REF!</v>
      </c>
      <c r="C796" s="39" t="str">
        <f t="shared" si="188"/>
        <v>unused_DDR_XM1_B9RDQS_P</v>
      </c>
      <c r="D796" s="40" t="e">
        <f>IF(LEN(VLOOKUP($A796,#REF!,8,FALSE)),LEFT(VLOOKUP($A796,#REF!,8,FALSE),LEN(VLOOKUP($A796,#REF!,8,FALSE))-2),"")</f>
        <v>#REF!</v>
      </c>
      <c r="E796" s="41" t="e">
        <f>IF(LEN(VLOOKUP($A796,#REF!,4,FALSE)),IF(INDEX(#REF!,MATCH($A796,#REF!,0),1),LEFT(VLOOKUP($A796,#REF!,4,FALSE),LEN(VLOOKUP($A796,#REF!,4,FALSE))-2),CONCATENATE(LEFT(VLOOKUP($A796,#REF!,4,FALSE),LEN(VLOOKUP($A796,#REF!,4,FALSE))-2),"*")),"")</f>
        <v>#REF!</v>
      </c>
      <c r="F796" s="42" t="e">
        <f>IF(LEN(VLOOKUP($A796,#REF!,5,FALSE)),IF(INDEX(#REF!,MATCH($A796,#REF!,0),2),LEFT(VLOOKUP($A796,#REF!,5,FALSE),LEN(VLOOKUP($A796,#REF!,5,FALSE))-2),CONCATENATE(LEFT(VLOOKUP($A796,#REF!,5,FALSE),LEN(VLOOKUP($A796,#REF!,5,FALSE))-2),"*")),"")</f>
        <v>#REF!</v>
      </c>
      <c r="G796" s="42" t="e">
        <f>IF(LEN(VLOOKUP($A796,#REF!,6,FALSE)),IF(INDEX(#REF!,MATCH($A796,#REF!,0),3),LEFT(VLOOKUP($A796,#REF!,6,FALSE),LEN(VLOOKUP($A796,#REF!,6,FALSE))-2),CONCATENATE(LEFT(VLOOKUP($A796,#REF!,6,FALSE),LEN(VLOOKUP($A796,#REF!,6,FALSE))-2),"*")),"")</f>
        <v>#REF!</v>
      </c>
      <c r="H796" s="43" t="e">
        <f>IF(LEN(VLOOKUP($A796,#REF!,7,FALSE)),IF(INDEX(#REF!,MATCH($A796,#REF!,0),4),LEFT(VLOOKUP($A796,#REF!,7,FALSE),LEN(VLOOKUP($A796,#REF!,7,FALSE))-2),CONCATENATE(LEFT(VLOOKUP($A796,#REF!,7,FALSE),LEN(VLOOKUP($A796,#REF!,7,FALSE))-2),"*")),"")</f>
        <v>#REF!</v>
      </c>
      <c r="I796" s="54" t="e">
        <f>IF(LEN(VLOOKUP($A796,#REF!,8,FALSE)),UPPER(RIGHT(VLOOKUP($A796,#REF!,8,FALSE),1)),"")</f>
        <v>#REF!</v>
      </c>
      <c r="J796" s="42" t="e">
        <f>IF(LEN(VLOOKUP($A796,#REF!,4,FALSE)),UPPER(RIGHT(VLOOKUP($A796,#REF!,4,FALSE),1)),"")</f>
        <v>#REF!</v>
      </c>
      <c r="K796" s="42" t="e">
        <f>IF(LEN(VLOOKUP($A796,#REF!,5,FALSE)),UPPER(RIGHT(VLOOKUP($A796,#REF!,5,FALSE),1)),"")</f>
        <v>#REF!</v>
      </c>
      <c r="L796" s="42" t="e">
        <f>IF(LEN(VLOOKUP($A796,#REF!,6,FALSE)),UPPER(RIGHT(VLOOKUP($A796,#REF!,6,FALSE),1)),"")</f>
        <v>#REF!</v>
      </c>
      <c r="M796" s="43" t="e">
        <f>IF(LEN(VLOOKUP($A796,#REF!,7,FALSE)),UPPER(RIGHT(VLOOKUP($A796,#REF!,7,FALSE),1)),"")</f>
        <v>#REF!</v>
      </c>
      <c r="N796" s="206"/>
      <c r="O796" s="206"/>
      <c r="P796" s="206"/>
      <c r="Q796" s="206"/>
      <c r="R796" s="206"/>
      <c r="S796" s="63" t="e">
        <f>HLOOKUP("Device Tree Pin Name",#REF!,MATCH($A796,#REF!,0),FALSE)</f>
        <v>#REF!</v>
      </c>
      <c r="T796" s="47" t="e">
        <f>HLOOKUP("power rail",#REF!,MATCH($A796,#REF!,0),FALSE)</f>
        <v>#REF!</v>
      </c>
      <c r="U796" s="62" t="e">
        <f>HLOOKUP("Wake Capable",#REF!,MATCH($A796,#REF!,0),FALSE)</f>
        <v>#REF!</v>
      </c>
      <c r="V796" s="62" t="e">
        <f>HLOOKUP("Strap",#REF!,MATCH($A796,#REF!,0),FALSE)</f>
        <v>#REF!</v>
      </c>
      <c r="W796" s="62"/>
      <c r="X796" s="62"/>
      <c r="Y796" s="62"/>
      <c r="Z796" s="47"/>
      <c r="AA796" s="47" t="e">
        <f>HLOOKUP("Pad type",#REF!,MATCH($A796,#REF!,0),FALSE)</f>
        <v>#REF!</v>
      </c>
      <c r="AB796" s="63"/>
      <c r="AC796" s="63" t="e">
        <f>HLOOKUP("POR Pin State",#REF!,MATCH($A796,#REF!,0),FALSE)</f>
        <v>#REF!</v>
      </c>
      <c r="AD796" s="207"/>
      <c r="AE796" s="208"/>
      <c r="AF796" s="208"/>
      <c r="AG796" s="208"/>
      <c r="AH796" s="209"/>
      <c r="AI796" s="209"/>
      <c r="AJ796" s="210"/>
      <c r="AK796" s="210"/>
      <c r="AL796" s="210"/>
      <c r="AM796" s="210"/>
      <c r="AN796" s="210"/>
      <c r="AO796" s="210"/>
      <c r="AP796" s="210"/>
      <c r="AQ796" s="215" t="s">
        <v>1892</v>
      </c>
      <c r="AR796" s="105"/>
      <c r="AS796" s="105"/>
      <c r="AT796" s="105"/>
      <c r="AU796" s="105"/>
      <c r="AV796" s="105"/>
      <c r="AW796" s="105"/>
      <c r="AX796" s="105"/>
      <c r="AY796" s="105"/>
      <c r="AZ796" s="105"/>
      <c r="BA796" s="105"/>
      <c r="BB796" s="218"/>
      <c r="BC796" s="105"/>
      <c r="BD796" s="250"/>
      <c r="BE796" s="252" t="s">
        <v>1893</v>
      </c>
      <c r="BF796" s="147" t="e">
        <f>VLOOKUP($A796,#REF!,34,FALSE)</f>
        <v>#REF!</v>
      </c>
      <c r="BG796" s="148" t="e">
        <f>VLOOKUP($A796,#REF!,22,FALSE)</f>
        <v>#REF!</v>
      </c>
      <c r="BH796" s="149"/>
    </row>
    <row r="797" s="5" customFormat="1" ht="12.95" customHeight="1" spans="1:60">
      <c r="A797" s="48" t="s">
        <v>1894</v>
      </c>
      <c r="B797" s="38" t="e">
        <f>VLOOKUP($A797,#REF!,34,FALSE)</f>
        <v>#REF!</v>
      </c>
      <c r="C797" s="39" t="str">
        <f t="shared" si="188"/>
        <v>unused_DDR_XM1_B9RDQS_N</v>
      </c>
      <c r="D797" s="40" t="e">
        <f>IF(LEN(VLOOKUP($A797,#REF!,8,FALSE)),LEFT(VLOOKUP($A797,#REF!,8,FALSE),LEN(VLOOKUP($A797,#REF!,8,FALSE))-2),"")</f>
        <v>#REF!</v>
      </c>
      <c r="E797" s="41" t="e">
        <f>IF(LEN(VLOOKUP($A797,#REF!,4,FALSE)),IF(INDEX(#REF!,MATCH($A797,#REF!,0),1),LEFT(VLOOKUP($A797,#REF!,4,FALSE),LEN(VLOOKUP($A797,#REF!,4,FALSE))-2),CONCATENATE(LEFT(VLOOKUP($A797,#REF!,4,FALSE),LEN(VLOOKUP($A797,#REF!,4,FALSE))-2),"*")),"")</f>
        <v>#REF!</v>
      </c>
      <c r="F797" s="42" t="e">
        <f>IF(LEN(VLOOKUP($A797,#REF!,5,FALSE)),IF(INDEX(#REF!,MATCH($A797,#REF!,0),2),LEFT(VLOOKUP($A797,#REF!,5,FALSE),LEN(VLOOKUP($A797,#REF!,5,FALSE))-2),CONCATENATE(LEFT(VLOOKUP($A797,#REF!,5,FALSE),LEN(VLOOKUP($A797,#REF!,5,FALSE))-2),"*")),"")</f>
        <v>#REF!</v>
      </c>
      <c r="G797" s="42" t="e">
        <f>IF(LEN(VLOOKUP($A797,#REF!,6,FALSE)),IF(INDEX(#REF!,MATCH($A797,#REF!,0),3),LEFT(VLOOKUP($A797,#REF!,6,FALSE),LEN(VLOOKUP($A797,#REF!,6,FALSE))-2),CONCATENATE(LEFT(VLOOKUP($A797,#REF!,6,FALSE),LEN(VLOOKUP($A797,#REF!,6,FALSE))-2),"*")),"")</f>
        <v>#REF!</v>
      </c>
      <c r="H797" s="43" t="e">
        <f>IF(LEN(VLOOKUP($A797,#REF!,7,FALSE)),IF(INDEX(#REF!,MATCH($A797,#REF!,0),4),LEFT(VLOOKUP($A797,#REF!,7,FALSE),LEN(VLOOKUP($A797,#REF!,7,FALSE))-2),CONCATENATE(LEFT(VLOOKUP($A797,#REF!,7,FALSE),LEN(VLOOKUP($A797,#REF!,7,FALSE))-2),"*")),"")</f>
        <v>#REF!</v>
      </c>
      <c r="I797" s="54" t="e">
        <f>IF(LEN(VLOOKUP($A797,#REF!,8,FALSE)),UPPER(RIGHT(VLOOKUP($A797,#REF!,8,FALSE),1)),"")</f>
        <v>#REF!</v>
      </c>
      <c r="J797" s="42" t="e">
        <f>IF(LEN(VLOOKUP($A797,#REF!,4,FALSE)),UPPER(RIGHT(VLOOKUP($A797,#REF!,4,FALSE),1)),"")</f>
        <v>#REF!</v>
      </c>
      <c r="K797" s="42" t="e">
        <f>IF(LEN(VLOOKUP($A797,#REF!,5,FALSE)),UPPER(RIGHT(VLOOKUP($A797,#REF!,5,FALSE),1)),"")</f>
        <v>#REF!</v>
      </c>
      <c r="L797" s="42" t="e">
        <f>IF(LEN(VLOOKUP($A797,#REF!,6,FALSE)),UPPER(RIGHT(VLOOKUP($A797,#REF!,6,FALSE),1)),"")</f>
        <v>#REF!</v>
      </c>
      <c r="M797" s="43" t="e">
        <f>IF(LEN(VLOOKUP($A797,#REF!,7,FALSE)),UPPER(RIGHT(VLOOKUP($A797,#REF!,7,FALSE),1)),"")</f>
        <v>#REF!</v>
      </c>
      <c r="N797" s="206"/>
      <c r="O797" s="206"/>
      <c r="P797" s="206"/>
      <c r="Q797" s="206"/>
      <c r="R797" s="206"/>
      <c r="S797" s="63" t="e">
        <f>HLOOKUP("Device Tree Pin Name",#REF!,MATCH($A797,#REF!,0),FALSE)</f>
        <v>#REF!</v>
      </c>
      <c r="T797" s="47" t="e">
        <f>HLOOKUP("power rail",#REF!,MATCH($A797,#REF!,0),FALSE)</f>
        <v>#REF!</v>
      </c>
      <c r="U797" s="62" t="e">
        <f>HLOOKUP("Wake Capable",#REF!,MATCH($A797,#REF!,0),FALSE)</f>
        <v>#REF!</v>
      </c>
      <c r="V797" s="62" t="e">
        <f>HLOOKUP("Strap",#REF!,MATCH($A797,#REF!,0),FALSE)</f>
        <v>#REF!</v>
      </c>
      <c r="W797" s="62"/>
      <c r="X797" s="62"/>
      <c r="Y797" s="62"/>
      <c r="Z797" s="47"/>
      <c r="AA797" s="47" t="e">
        <f>HLOOKUP("Pad type",#REF!,MATCH($A797,#REF!,0),FALSE)</f>
        <v>#REF!</v>
      </c>
      <c r="AB797" s="63"/>
      <c r="AC797" s="63" t="e">
        <f>HLOOKUP("POR Pin State",#REF!,MATCH($A797,#REF!,0),FALSE)</f>
        <v>#REF!</v>
      </c>
      <c r="AD797" s="207"/>
      <c r="AE797" s="208"/>
      <c r="AF797" s="208"/>
      <c r="AG797" s="208"/>
      <c r="AH797" s="209"/>
      <c r="AI797" s="209"/>
      <c r="AJ797" s="210"/>
      <c r="AK797" s="210"/>
      <c r="AL797" s="210"/>
      <c r="AM797" s="210"/>
      <c r="AN797" s="210"/>
      <c r="AO797" s="210"/>
      <c r="AP797" s="210"/>
      <c r="AQ797" s="215" t="s">
        <v>1894</v>
      </c>
      <c r="AR797" s="105"/>
      <c r="AS797" s="105"/>
      <c r="AT797" s="105"/>
      <c r="AU797" s="105"/>
      <c r="AV797" s="105"/>
      <c r="AW797" s="105"/>
      <c r="AX797" s="105"/>
      <c r="AY797" s="105"/>
      <c r="AZ797" s="105"/>
      <c r="BA797" s="105"/>
      <c r="BB797" s="218"/>
      <c r="BC797" s="105"/>
      <c r="BD797" s="250"/>
      <c r="BE797" s="252" t="s">
        <v>1895</v>
      </c>
      <c r="BF797" s="147" t="e">
        <f>VLOOKUP($A797,#REF!,34,FALSE)</f>
        <v>#REF!</v>
      </c>
      <c r="BG797" s="148" t="e">
        <f>VLOOKUP($A797,#REF!,22,FALSE)</f>
        <v>#REF!</v>
      </c>
      <c r="BH797" s="149"/>
    </row>
    <row r="798" s="5" customFormat="1" ht="18.75" customHeight="1" spans="1:60">
      <c r="A798" s="32" t="s">
        <v>1896</v>
      </c>
      <c r="B798" s="32" t="s">
        <v>1117</v>
      </c>
      <c r="C798" s="206"/>
      <c r="D798" s="206"/>
      <c r="E798" s="206"/>
      <c r="F798" s="206"/>
      <c r="G798" s="206"/>
      <c r="H798" s="206"/>
      <c r="I798" s="206"/>
      <c r="J798" s="206"/>
      <c r="K798" s="206"/>
      <c r="L798" s="206"/>
      <c r="M798" s="206"/>
      <c r="N798" s="206"/>
      <c r="O798" s="206"/>
      <c r="P798" s="206"/>
      <c r="Q798" s="206"/>
      <c r="R798" s="206"/>
      <c r="S798" s="206"/>
      <c r="T798" s="206"/>
      <c r="U798" s="206"/>
      <c r="V798" s="206"/>
      <c r="W798" s="206"/>
      <c r="X798" s="206"/>
      <c r="Y798" s="206"/>
      <c r="Z798" s="206"/>
      <c r="AA798" s="206"/>
      <c r="AB798" s="206"/>
      <c r="AC798" s="206"/>
      <c r="AD798" s="206"/>
      <c r="AE798" s="206"/>
      <c r="AF798" s="206"/>
      <c r="AG798" s="206"/>
      <c r="AH798" s="206"/>
      <c r="AI798" s="206"/>
      <c r="AJ798" s="206"/>
      <c r="AK798" s="206"/>
      <c r="AL798" s="206"/>
      <c r="AM798" s="206"/>
      <c r="AN798" s="206"/>
      <c r="AO798" s="210"/>
      <c r="AP798" s="206"/>
      <c r="AQ798" s="218"/>
      <c r="AR798" s="260"/>
      <c r="AS798" s="260"/>
      <c r="AT798" s="260"/>
      <c r="AU798" s="260"/>
      <c r="AV798" s="260"/>
      <c r="AW798" s="260"/>
      <c r="AX798" s="260"/>
      <c r="AY798" s="260"/>
      <c r="AZ798" s="260"/>
      <c r="BA798" s="260"/>
      <c r="BB798" s="260"/>
      <c r="BC798" s="400" t="s">
        <v>1118</v>
      </c>
      <c r="BD798" s="218"/>
      <c r="BE798" s="251" t="s">
        <v>1896</v>
      </c>
      <c r="BF798" s="271" t="s">
        <v>1117</v>
      </c>
      <c r="BG798" s="243"/>
      <c r="BH798" s="244"/>
    </row>
    <row r="799" s="5" customFormat="1" ht="12.95" customHeight="1" spans="1:60">
      <c r="A799" s="48" t="s">
        <v>1897</v>
      </c>
      <c r="B799" s="38" t="e">
        <f>VLOOKUP($A799,#REF!,34,FALSE)</f>
        <v>#REF!</v>
      </c>
      <c r="C799" s="39" t="str">
        <f t="shared" si="188"/>
        <v>unused_DDR_XM2_B0D0</v>
      </c>
      <c r="D799" s="40" t="e">
        <f>IF(LEN(VLOOKUP($A799,#REF!,8,FALSE)),LEFT(VLOOKUP($A799,#REF!,8,FALSE),LEN(VLOOKUP($A799,#REF!,8,FALSE))-2),"")</f>
        <v>#REF!</v>
      </c>
      <c r="E799" s="41" t="e">
        <f>IF(LEN(VLOOKUP($A799,#REF!,4,FALSE)),IF(INDEX(#REF!,MATCH($A799,#REF!,0),1),LEFT(VLOOKUP($A799,#REF!,4,FALSE),LEN(VLOOKUP($A799,#REF!,4,FALSE))-2),CONCATENATE(LEFT(VLOOKUP($A799,#REF!,4,FALSE),LEN(VLOOKUP($A799,#REF!,4,FALSE))-2),"*")),"")</f>
        <v>#REF!</v>
      </c>
      <c r="F799" s="42" t="e">
        <f>IF(LEN(VLOOKUP($A799,#REF!,5,FALSE)),IF(INDEX(#REF!,MATCH($A799,#REF!,0),2),LEFT(VLOOKUP($A799,#REF!,5,FALSE),LEN(VLOOKUP($A799,#REF!,5,FALSE))-2),CONCATENATE(LEFT(VLOOKUP($A799,#REF!,5,FALSE),LEN(VLOOKUP($A799,#REF!,5,FALSE))-2),"*")),"")</f>
        <v>#REF!</v>
      </c>
      <c r="G799" s="42" t="e">
        <f>IF(LEN(VLOOKUP($A799,#REF!,6,FALSE)),IF(INDEX(#REF!,MATCH($A799,#REF!,0),3),LEFT(VLOOKUP($A799,#REF!,6,FALSE),LEN(VLOOKUP($A799,#REF!,6,FALSE))-2),CONCATENATE(LEFT(VLOOKUP($A799,#REF!,6,FALSE),LEN(VLOOKUP($A799,#REF!,6,FALSE))-2),"*")),"")</f>
        <v>#REF!</v>
      </c>
      <c r="H799" s="43" t="e">
        <f>IF(LEN(VLOOKUP($A799,#REF!,7,FALSE)),IF(INDEX(#REF!,MATCH($A799,#REF!,0),4),LEFT(VLOOKUP($A799,#REF!,7,FALSE),LEN(VLOOKUP($A799,#REF!,7,FALSE))-2),CONCATENATE(LEFT(VLOOKUP($A799,#REF!,7,FALSE),LEN(VLOOKUP($A799,#REF!,7,FALSE))-2),"*")),"")</f>
        <v>#REF!</v>
      </c>
      <c r="I799" s="54" t="e">
        <f>IF(LEN(VLOOKUP($A799,#REF!,8,FALSE)),UPPER(RIGHT(VLOOKUP($A799,#REF!,8,FALSE),1)),"")</f>
        <v>#REF!</v>
      </c>
      <c r="J799" s="42" t="e">
        <f>IF(LEN(VLOOKUP($A799,#REF!,4,FALSE)),UPPER(RIGHT(VLOOKUP($A799,#REF!,4,FALSE),1)),"")</f>
        <v>#REF!</v>
      </c>
      <c r="K799" s="42" t="e">
        <f>IF(LEN(VLOOKUP($A799,#REF!,5,FALSE)),UPPER(RIGHT(VLOOKUP($A799,#REF!,5,FALSE),1)),"")</f>
        <v>#REF!</v>
      </c>
      <c r="L799" s="42" t="e">
        <f>IF(LEN(VLOOKUP($A799,#REF!,6,FALSE)),UPPER(RIGHT(VLOOKUP($A799,#REF!,6,FALSE),1)),"")</f>
        <v>#REF!</v>
      </c>
      <c r="M799" s="43" t="e">
        <f>IF(LEN(VLOOKUP($A799,#REF!,7,FALSE)),UPPER(RIGHT(VLOOKUP($A799,#REF!,7,FALSE),1)),"")</f>
        <v>#REF!</v>
      </c>
      <c r="N799" s="206"/>
      <c r="O799" s="206"/>
      <c r="P799" s="206"/>
      <c r="Q799" s="206"/>
      <c r="R799" s="206"/>
      <c r="S799" s="63" t="e">
        <f>HLOOKUP("Device Tree Pin Name",#REF!,MATCH($A799,#REF!,0),FALSE)</f>
        <v>#REF!</v>
      </c>
      <c r="T799" s="47" t="e">
        <f>HLOOKUP("power rail",#REF!,MATCH($A799,#REF!,0),FALSE)</f>
        <v>#REF!</v>
      </c>
      <c r="U799" s="62" t="e">
        <f>HLOOKUP("Wake Capable",#REF!,MATCH($A799,#REF!,0),FALSE)</f>
        <v>#REF!</v>
      </c>
      <c r="V799" s="62" t="e">
        <f>HLOOKUP("Strap",#REF!,MATCH($A799,#REF!,0),FALSE)</f>
        <v>#REF!</v>
      </c>
      <c r="W799" s="62"/>
      <c r="X799" s="62"/>
      <c r="Y799" s="62"/>
      <c r="Z799" s="47"/>
      <c r="AA799" s="47" t="e">
        <f>HLOOKUP("Pad type",#REF!,MATCH($A799,#REF!,0),FALSE)</f>
        <v>#REF!</v>
      </c>
      <c r="AB799" s="63"/>
      <c r="AC799" s="63" t="e">
        <f>HLOOKUP("POR Pin State",#REF!,MATCH($A799,#REF!,0),FALSE)</f>
        <v>#REF!</v>
      </c>
      <c r="AD799" s="207"/>
      <c r="AE799" s="208"/>
      <c r="AF799" s="208"/>
      <c r="AG799" s="208"/>
      <c r="AH799" s="209"/>
      <c r="AI799" s="209"/>
      <c r="AJ799" s="210"/>
      <c r="AK799" s="210"/>
      <c r="AL799" s="210"/>
      <c r="AM799" s="210"/>
      <c r="AN799" s="210"/>
      <c r="AO799" s="210"/>
      <c r="AP799" s="210"/>
      <c r="AQ799" s="215" t="s">
        <v>1898</v>
      </c>
      <c r="AR799" s="105"/>
      <c r="AS799" s="105"/>
      <c r="AT799" s="105"/>
      <c r="AU799" s="105"/>
      <c r="AV799" s="105"/>
      <c r="AW799" s="105"/>
      <c r="AX799" s="105"/>
      <c r="AY799" s="105"/>
      <c r="AZ799" s="105"/>
      <c r="BA799" s="105"/>
      <c r="BB799" s="218"/>
      <c r="BC799" s="105"/>
      <c r="BD799" s="250"/>
      <c r="BE799" s="252" t="s">
        <v>1899</v>
      </c>
      <c r="BF799" s="147" t="e">
        <f>VLOOKUP($A799,#REF!,34,FALSE)</f>
        <v>#REF!</v>
      </c>
      <c r="BG799" s="148" t="e">
        <f>VLOOKUP($A799,#REF!,22,FALSE)</f>
        <v>#REF!</v>
      </c>
      <c r="BH799" s="149"/>
    </row>
    <row r="800" s="5" customFormat="1" ht="12.95" customHeight="1" spans="1:60">
      <c r="A800" s="10" t="s">
        <v>1900</v>
      </c>
      <c r="B800" s="38" t="e">
        <f>VLOOKUP($A800,#REF!,34,FALSE)</f>
        <v>#REF!</v>
      </c>
      <c r="C800" s="39" t="str">
        <f t="shared" si="188"/>
        <v>unused_DDR_XM2_B0D1</v>
      </c>
      <c r="D800" s="40" t="e">
        <f>IF(LEN(VLOOKUP($A800,#REF!,8,FALSE)),LEFT(VLOOKUP($A800,#REF!,8,FALSE),LEN(VLOOKUP($A800,#REF!,8,FALSE))-2),"")</f>
        <v>#REF!</v>
      </c>
      <c r="E800" s="41" t="e">
        <f>IF(LEN(VLOOKUP($A800,#REF!,4,FALSE)),IF(INDEX(#REF!,MATCH($A800,#REF!,0),1),LEFT(VLOOKUP($A800,#REF!,4,FALSE),LEN(VLOOKUP($A800,#REF!,4,FALSE))-2),CONCATENATE(LEFT(VLOOKUP($A800,#REF!,4,FALSE),LEN(VLOOKUP($A800,#REF!,4,FALSE))-2),"*")),"")</f>
        <v>#REF!</v>
      </c>
      <c r="F800" s="42" t="e">
        <f>IF(LEN(VLOOKUP($A800,#REF!,5,FALSE)),IF(INDEX(#REF!,MATCH($A800,#REF!,0),2),LEFT(VLOOKUP($A800,#REF!,5,FALSE),LEN(VLOOKUP($A800,#REF!,5,FALSE))-2),CONCATENATE(LEFT(VLOOKUP($A800,#REF!,5,FALSE),LEN(VLOOKUP($A800,#REF!,5,FALSE))-2),"*")),"")</f>
        <v>#REF!</v>
      </c>
      <c r="G800" s="42" t="e">
        <f>IF(LEN(VLOOKUP($A800,#REF!,6,FALSE)),IF(INDEX(#REF!,MATCH($A800,#REF!,0),3),LEFT(VLOOKUP($A800,#REF!,6,FALSE),LEN(VLOOKUP($A800,#REF!,6,FALSE))-2),CONCATENATE(LEFT(VLOOKUP($A800,#REF!,6,FALSE),LEN(VLOOKUP($A800,#REF!,6,FALSE))-2),"*")),"")</f>
        <v>#REF!</v>
      </c>
      <c r="H800" s="43" t="e">
        <f>IF(LEN(VLOOKUP($A800,#REF!,7,FALSE)),IF(INDEX(#REF!,MATCH($A800,#REF!,0),4),LEFT(VLOOKUP($A800,#REF!,7,FALSE),LEN(VLOOKUP($A800,#REF!,7,FALSE))-2),CONCATENATE(LEFT(VLOOKUP($A800,#REF!,7,FALSE),LEN(VLOOKUP($A800,#REF!,7,FALSE))-2),"*")),"")</f>
        <v>#REF!</v>
      </c>
      <c r="I800" s="54" t="e">
        <f>IF(LEN(VLOOKUP($A800,#REF!,8,FALSE)),UPPER(RIGHT(VLOOKUP($A800,#REF!,8,FALSE),1)),"")</f>
        <v>#REF!</v>
      </c>
      <c r="J800" s="42" t="e">
        <f>IF(LEN(VLOOKUP($A800,#REF!,4,FALSE)),UPPER(RIGHT(VLOOKUP($A800,#REF!,4,FALSE),1)),"")</f>
        <v>#REF!</v>
      </c>
      <c r="K800" s="42" t="e">
        <f>IF(LEN(VLOOKUP($A800,#REF!,5,FALSE)),UPPER(RIGHT(VLOOKUP($A800,#REF!,5,FALSE),1)),"")</f>
        <v>#REF!</v>
      </c>
      <c r="L800" s="42" t="e">
        <f>IF(LEN(VLOOKUP($A800,#REF!,6,FALSE)),UPPER(RIGHT(VLOOKUP($A800,#REF!,6,FALSE),1)),"")</f>
        <v>#REF!</v>
      </c>
      <c r="M800" s="43" t="e">
        <f>IF(LEN(VLOOKUP($A800,#REF!,7,FALSE)),UPPER(RIGHT(VLOOKUP($A800,#REF!,7,FALSE),1)),"")</f>
        <v>#REF!</v>
      </c>
      <c r="N800" s="206"/>
      <c r="O800" s="206"/>
      <c r="P800" s="206"/>
      <c r="Q800" s="206"/>
      <c r="R800" s="206"/>
      <c r="S800" s="63" t="e">
        <f>HLOOKUP("Device Tree Pin Name",#REF!,MATCH($A800,#REF!,0),FALSE)</f>
        <v>#REF!</v>
      </c>
      <c r="T800" s="47" t="e">
        <f>HLOOKUP("power rail",#REF!,MATCH($A800,#REF!,0),FALSE)</f>
        <v>#REF!</v>
      </c>
      <c r="U800" s="62" t="e">
        <f>HLOOKUP("Wake Capable",#REF!,MATCH($A800,#REF!,0),FALSE)</f>
        <v>#REF!</v>
      </c>
      <c r="V800" s="62" t="e">
        <f>HLOOKUP("Strap",#REF!,MATCH($A800,#REF!,0),FALSE)</f>
        <v>#REF!</v>
      </c>
      <c r="W800" s="62"/>
      <c r="X800" s="62"/>
      <c r="Y800" s="62"/>
      <c r="Z800" s="47"/>
      <c r="AA800" s="47" t="e">
        <f>HLOOKUP("Pad type",#REF!,MATCH($A800,#REF!,0),FALSE)</f>
        <v>#REF!</v>
      </c>
      <c r="AB800" s="63"/>
      <c r="AC800" s="63" t="e">
        <f>HLOOKUP("POR Pin State",#REF!,MATCH($A800,#REF!,0),FALSE)</f>
        <v>#REF!</v>
      </c>
      <c r="AD800" s="207"/>
      <c r="AE800" s="208"/>
      <c r="AF800" s="208"/>
      <c r="AG800" s="208"/>
      <c r="AH800" s="209"/>
      <c r="AI800" s="209"/>
      <c r="AJ800" s="210"/>
      <c r="AK800" s="210"/>
      <c r="AL800" s="210"/>
      <c r="AM800" s="210"/>
      <c r="AN800" s="210"/>
      <c r="AO800" s="210"/>
      <c r="AP800" s="210"/>
      <c r="AQ800" s="215" t="s">
        <v>1901</v>
      </c>
      <c r="AR800" s="105"/>
      <c r="AS800" s="105"/>
      <c r="AT800" s="105"/>
      <c r="AU800" s="105"/>
      <c r="AV800" s="105"/>
      <c r="AW800" s="105"/>
      <c r="AX800" s="105"/>
      <c r="AY800" s="105"/>
      <c r="AZ800" s="105"/>
      <c r="BA800" s="105"/>
      <c r="BB800" s="218"/>
      <c r="BC800" s="105"/>
      <c r="BD800" s="250"/>
      <c r="BE800" s="252" t="s">
        <v>1902</v>
      </c>
      <c r="BF800" s="147" t="e">
        <f>VLOOKUP($A800,#REF!,34,FALSE)</f>
        <v>#REF!</v>
      </c>
      <c r="BG800" s="148" t="e">
        <f>VLOOKUP($A800,#REF!,22,FALSE)</f>
        <v>#REF!</v>
      </c>
      <c r="BH800" s="149"/>
    </row>
    <row r="801" s="5" customFormat="1" ht="12.95" customHeight="1" spans="1:60">
      <c r="A801" s="10" t="s">
        <v>1903</v>
      </c>
      <c r="B801" s="38" t="e">
        <f>VLOOKUP($A801,#REF!,34,FALSE)</f>
        <v>#REF!</v>
      </c>
      <c r="C801" s="39" t="str">
        <f t="shared" si="188"/>
        <v>unused_DDR_XM2_B0D2</v>
      </c>
      <c r="D801" s="40" t="e">
        <f>IF(LEN(VLOOKUP($A801,#REF!,8,FALSE)),LEFT(VLOOKUP($A801,#REF!,8,FALSE),LEN(VLOOKUP($A801,#REF!,8,FALSE))-2),"")</f>
        <v>#REF!</v>
      </c>
      <c r="E801" s="41" t="e">
        <f>IF(LEN(VLOOKUP($A801,#REF!,4,FALSE)),IF(INDEX(#REF!,MATCH($A801,#REF!,0),1),LEFT(VLOOKUP($A801,#REF!,4,FALSE),LEN(VLOOKUP($A801,#REF!,4,FALSE))-2),CONCATENATE(LEFT(VLOOKUP($A801,#REF!,4,FALSE),LEN(VLOOKUP($A801,#REF!,4,FALSE))-2),"*")),"")</f>
        <v>#REF!</v>
      </c>
      <c r="F801" s="42" t="e">
        <f>IF(LEN(VLOOKUP($A801,#REF!,5,FALSE)),IF(INDEX(#REF!,MATCH($A801,#REF!,0),2),LEFT(VLOOKUP($A801,#REF!,5,FALSE),LEN(VLOOKUP($A801,#REF!,5,FALSE))-2),CONCATENATE(LEFT(VLOOKUP($A801,#REF!,5,FALSE),LEN(VLOOKUP($A801,#REF!,5,FALSE))-2),"*")),"")</f>
        <v>#REF!</v>
      </c>
      <c r="G801" s="42" t="e">
        <f>IF(LEN(VLOOKUP($A801,#REF!,6,FALSE)),IF(INDEX(#REF!,MATCH($A801,#REF!,0),3),LEFT(VLOOKUP($A801,#REF!,6,FALSE),LEN(VLOOKUP($A801,#REF!,6,FALSE))-2),CONCATENATE(LEFT(VLOOKUP($A801,#REF!,6,FALSE),LEN(VLOOKUP($A801,#REF!,6,FALSE))-2),"*")),"")</f>
        <v>#REF!</v>
      </c>
      <c r="H801" s="43" t="e">
        <f>IF(LEN(VLOOKUP($A801,#REF!,7,FALSE)),IF(INDEX(#REF!,MATCH($A801,#REF!,0),4),LEFT(VLOOKUP($A801,#REF!,7,FALSE),LEN(VLOOKUP($A801,#REF!,7,FALSE))-2),CONCATENATE(LEFT(VLOOKUP($A801,#REF!,7,FALSE),LEN(VLOOKUP($A801,#REF!,7,FALSE))-2),"*")),"")</f>
        <v>#REF!</v>
      </c>
      <c r="I801" s="54" t="e">
        <f>IF(LEN(VLOOKUP($A801,#REF!,8,FALSE)),UPPER(RIGHT(VLOOKUP($A801,#REF!,8,FALSE),1)),"")</f>
        <v>#REF!</v>
      </c>
      <c r="J801" s="42" t="e">
        <f>IF(LEN(VLOOKUP($A801,#REF!,4,FALSE)),UPPER(RIGHT(VLOOKUP($A801,#REF!,4,FALSE),1)),"")</f>
        <v>#REF!</v>
      </c>
      <c r="K801" s="42" t="e">
        <f>IF(LEN(VLOOKUP($A801,#REF!,5,FALSE)),UPPER(RIGHT(VLOOKUP($A801,#REF!,5,FALSE),1)),"")</f>
        <v>#REF!</v>
      </c>
      <c r="L801" s="42" t="e">
        <f>IF(LEN(VLOOKUP($A801,#REF!,6,FALSE)),UPPER(RIGHT(VLOOKUP($A801,#REF!,6,FALSE),1)),"")</f>
        <v>#REF!</v>
      </c>
      <c r="M801" s="43" t="e">
        <f>IF(LEN(VLOOKUP($A801,#REF!,7,FALSE)),UPPER(RIGHT(VLOOKUP($A801,#REF!,7,FALSE),1)),"")</f>
        <v>#REF!</v>
      </c>
      <c r="N801" s="206"/>
      <c r="O801" s="206"/>
      <c r="P801" s="206"/>
      <c r="Q801" s="206"/>
      <c r="R801" s="206"/>
      <c r="S801" s="63" t="e">
        <f>HLOOKUP("Device Tree Pin Name",#REF!,MATCH($A801,#REF!,0),FALSE)</f>
        <v>#REF!</v>
      </c>
      <c r="T801" s="47" t="e">
        <f>HLOOKUP("power rail",#REF!,MATCH($A801,#REF!,0),FALSE)</f>
        <v>#REF!</v>
      </c>
      <c r="U801" s="62" t="e">
        <f>HLOOKUP("Wake Capable",#REF!,MATCH($A801,#REF!,0),FALSE)</f>
        <v>#REF!</v>
      </c>
      <c r="V801" s="62" t="e">
        <f>HLOOKUP("Strap",#REF!,MATCH($A801,#REF!,0),FALSE)</f>
        <v>#REF!</v>
      </c>
      <c r="W801" s="62"/>
      <c r="X801" s="62"/>
      <c r="Y801" s="62"/>
      <c r="Z801" s="47"/>
      <c r="AA801" s="47" t="e">
        <f>HLOOKUP("Pad type",#REF!,MATCH($A801,#REF!,0),FALSE)</f>
        <v>#REF!</v>
      </c>
      <c r="AB801" s="63"/>
      <c r="AC801" s="63" t="e">
        <f>HLOOKUP("POR Pin State",#REF!,MATCH($A801,#REF!,0),FALSE)</f>
        <v>#REF!</v>
      </c>
      <c r="AD801" s="207"/>
      <c r="AE801" s="208"/>
      <c r="AF801" s="208"/>
      <c r="AG801" s="208"/>
      <c r="AH801" s="209"/>
      <c r="AI801" s="209"/>
      <c r="AJ801" s="210"/>
      <c r="AK801" s="210"/>
      <c r="AL801" s="210"/>
      <c r="AM801" s="210"/>
      <c r="AN801" s="210"/>
      <c r="AO801" s="210"/>
      <c r="AP801" s="210"/>
      <c r="AQ801" s="215" t="s">
        <v>1904</v>
      </c>
      <c r="AR801" s="105"/>
      <c r="AS801" s="105"/>
      <c r="AT801" s="105"/>
      <c r="AU801" s="105"/>
      <c r="AV801" s="105"/>
      <c r="AW801" s="105"/>
      <c r="AX801" s="105"/>
      <c r="AY801" s="105"/>
      <c r="AZ801" s="105"/>
      <c r="BA801" s="105"/>
      <c r="BB801" s="218"/>
      <c r="BC801" s="105"/>
      <c r="BD801" s="250"/>
      <c r="BE801" s="252" t="s">
        <v>1905</v>
      </c>
      <c r="BF801" s="147" t="e">
        <f>VLOOKUP($A801,#REF!,34,FALSE)</f>
        <v>#REF!</v>
      </c>
      <c r="BG801" s="148" t="e">
        <f>VLOOKUP($A801,#REF!,22,FALSE)</f>
        <v>#REF!</v>
      </c>
      <c r="BH801" s="149"/>
    </row>
    <row r="802" s="5" customFormat="1" ht="12.95" customHeight="1" spans="1:60">
      <c r="A802" s="48" t="s">
        <v>1906</v>
      </c>
      <c r="B802" s="38" t="e">
        <f>VLOOKUP($A802,#REF!,34,FALSE)</f>
        <v>#REF!</v>
      </c>
      <c r="C802" s="39" t="str">
        <f t="shared" si="188"/>
        <v>unused_DDR_XM2_B0D3</v>
      </c>
      <c r="D802" s="40" t="e">
        <f>IF(LEN(VLOOKUP($A802,#REF!,8,FALSE)),LEFT(VLOOKUP($A802,#REF!,8,FALSE),LEN(VLOOKUP($A802,#REF!,8,FALSE))-2),"")</f>
        <v>#REF!</v>
      </c>
      <c r="E802" s="41" t="e">
        <f>IF(LEN(VLOOKUP($A802,#REF!,4,FALSE)),IF(INDEX(#REF!,MATCH($A802,#REF!,0),1),LEFT(VLOOKUP($A802,#REF!,4,FALSE),LEN(VLOOKUP($A802,#REF!,4,FALSE))-2),CONCATENATE(LEFT(VLOOKUP($A802,#REF!,4,FALSE),LEN(VLOOKUP($A802,#REF!,4,FALSE))-2),"*")),"")</f>
        <v>#REF!</v>
      </c>
      <c r="F802" s="42" t="e">
        <f>IF(LEN(VLOOKUP($A802,#REF!,5,FALSE)),IF(INDEX(#REF!,MATCH($A802,#REF!,0),2),LEFT(VLOOKUP($A802,#REF!,5,FALSE),LEN(VLOOKUP($A802,#REF!,5,FALSE))-2),CONCATENATE(LEFT(VLOOKUP($A802,#REF!,5,FALSE),LEN(VLOOKUP($A802,#REF!,5,FALSE))-2),"*")),"")</f>
        <v>#REF!</v>
      </c>
      <c r="G802" s="42" t="e">
        <f>IF(LEN(VLOOKUP($A802,#REF!,6,FALSE)),IF(INDEX(#REF!,MATCH($A802,#REF!,0),3),LEFT(VLOOKUP($A802,#REF!,6,FALSE),LEN(VLOOKUP($A802,#REF!,6,FALSE))-2),CONCATENATE(LEFT(VLOOKUP($A802,#REF!,6,FALSE),LEN(VLOOKUP($A802,#REF!,6,FALSE))-2),"*")),"")</f>
        <v>#REF!</v>
      </c>
      <c r="H802" s="43" t="e">
        <f>IF(LEN(VLOOKUP($A802,#REF!,7,FALSE)),IF(INDEX(#REF!,MATCH($A802,#REF!,0),4),LEFT(VLOOKUP($A802,#REF!,7,FALSE),LEN(VLOOKUP($A802,#REF!,7,FALSE))-2),CONCATENATE(LEFT(VLOOKUP($A802,#REF!,7,FALSE),LEN(VLOOKUP($A802,#REF!,7,FALSE))-2),"*")),"")</f>
        <v>#REF!</v>
      </c>
      <c r="I802" s="54" t="e">
        <f>IF(LEN(VLOOKUP($A802,#REF!,8,FALSE)),UPPER(RIGHT(VLOOKUP($A802,#REF!,8,FALSE),1)),"")</f>
        <v>#REF!</v>
      </c>
      <c r="J802" s="42" t="e">
        <f>IF(LEN(VLOOKUP($A802,#REF!,4,FALSE)),UPPER(RIGHT(VLOOKUP($A802,#REF!,4,FALSE),1)),"")</f>
        <v>#REF!</v>
      </c>
      <c r="K802" s="42" t="e">
        <f>IF(LEN(VLOOKUP($A802,#REF!,5,FALSE)),UPPER(RIGHT(VLOOKUP($A802,#REF!,5,FALSE),1)),"")</f>
        <v>#REF!</v>
      </c>
      <c r="L802" s="42" t="e">
        <f>IF(LEN(VLOOKUP($A802,#REF!,6,FALSE)),UPPER(RIGHT(VLOOKUP($A802,#REF!,6,FALSE),1)),"")</f>
        <v>#REF!</v>
      </c>
      <c r="M802" s="43" t="e">
        <f>IF(LEN(VLOOKUP($A802,#REF!,7,FALSE)),UPPER(RIGHT(VLOOKUP($A802,#REF!,7,FALSE),1)),"")</f>
        <v>#REF!</v>
      </c>
      <c r="N802" s="206"/>
      <c r="O802" s="206"/>
      <c r="P802" s="206"/>
      <c r="Q802" s="206"/>
      <c r="R802" s="206"/>
      <c r="S802" s="63" t="e">
        <f>HLOOKUP("Device Tree Pin Name",#REF!,MATCH($A802,#REF!,0),FALSE)</f>
        <v>#REF!</v>
      </c>
      <c r="T802" s="47" t="e">
        <f>HLOOKUP("power rail",#REF!,MATCH($A802,#REF!,0),FALSE)</f>
        <v>#REF!</v>
      </c>
      <c r="U802" s="62" t="e">
        <f>HLOOKUP("Wake Capable",#REF!,MATCH($A802,#REF!,0),FALSE)</f>
        <v>#REF!</v>
      </c>
      <c r="V802" s="62" t="e">
        <f>HLOOKUP("Strap",#REF!,MATCH($A802,#REF!,0),FALSE)</f>
        <v>#REF!</v>
      </c>
      <c r="W802" s="62"/>
      <c r="X802" s="62"/>
      <c r="Y802" s="62"/>
      <c r="Z802" s="47"/>
      <c r="AA802" s="47" t="e">
        <f>HLOOKUP("Pad type",#REF!,MATCH($A802,#REF!,0),FALSE)</f>
        <v>#REF!</v>
      </c>
      <c r="AB802" s="63"/>
      <c r="AC802" s="63" t="e">
        <f>HLOOKUP("POR Pin State",#REF!,MATCH($A802,#REF!,0),FALSE)</f>
        <v>#REF!</v>
      </c>
      <c r="AD802" s="207"/>
      <c r="AE802" s="208"/>
      <c r="AF802" s="208"/>
      <c r="AG802" s="208"/>
      <c r="AH802" s="209"/>
      <c r="AI802" s="209"/>
      <c r="AJ802" s="210"/>
      <c r="AK802" s="210"/>
      <c r="AL802" s="210"/>
      <c r="AM802" s="210"/>
      <c r="AN802" s="210"/>
      <c r="AO802" s="210"/>
      <c r="AP802" s="210"/>
      <c r="AQ802" s="215" t="s">
        <v>1907</v>
      </c>
      <c r="AR802" s="105"/>
      <c r="AS802" s="105"/>
      <c r="AT802" s="105"/>
      <c r="AU802" s="105"/>
      <c r="AV802" s="105"/>
      <c r="AW802" s="105"/>
      <c r="AX802" s="105"/>
      <c r="AY802" s="105"/>
      <c r="AZ802" s="105"/>
      <c r="BA802" s="105"/>
      <c r="BB802" s="218"/>
      <c r="BC802" s="105"/>
      <c r="BD802" s="250"/>
      <c r="BE802" s="252" t="s">
        <v>1908</v>
      </c>
      <c r="BF802" s="147" t="e">
        <f>VLOOKUP($A802,#REF!,34,FALSE)</f>
        <v>#REF!</v>
      </c>
      <c r="BG802" s="148" t="e">
        <f>VLOOKUP($A802,#REF!,22,FALSE)</f>
        <v>#REF!</v>
      </c>
      <c r="BH802" s="149"/>
    </row>
    <row r="803" s="5" customFormat="1" ht="12.95" customHeight="1" spans="1:60">
      <c r="A803" s="48" t="s">
        <v>1909</v>
      </c>
      <c r="B803" s="38" t="e">
        <f>VLOOKUP($A803,#REF!,34,FALSE)</f>
        <v>#REF!</v>
      </c>
      <c r="C803" s="39" t="str">
        <f t="shared" si="188"/>
        <v>unused_DDR_XM2_B0D4</v>
      </c>
      <c r="D803" s="40" t="e">
        <f>IF(LEN(VLOOKUP($A803,#REF!,8,FALSE)),LEFT(VLOOKUP($A803,#REF!,8,FALSE),LEN(VLOOKUP($A803,#REF!,8,FALSE))-2),"")</f>
        <v>#REF!</v>
      </c>
      <c r="E803" s="41" t="e">
        <f>IF(LEN(VLOOKUP($A803,#REF!,4,FALSE)),IF(INDEX(#REF!,MATCH($A803,#REF!,0),1),LEFT(VLOOKUP($A803,#REF!,4,FALSE),LEN(VLOOKUP($A803,#REF!,4,FALSE))-2),CONCATENATE(LEFT(VLOOKUP($A803,#REF!,4,FALSE),LEN(VLOOKUP($A803,#REF!,4,FALSE))-2),"*")),"")</f>
        <v>#REF!</v>
      </c>
      <c r="F803" s="42" t="e">
        <f>IF(LEN(VLOOKUP($A803,#REF!,5,FALSE)),IF(INDEX(#REF!,MATCH($A803,#REF!,0),2),LEFT(VLOOKUP($A803,#REF!,5,FALSE),LEN(VLOOKUP($A803,#REF!,5,FALSE))-2),CONCATENATE(LEFT(VLOOKUP($A803,#REF!,5,FALSE),LEN(VLOOKUP($A803,#REF!,5,FALSE))-2),"*")),"")</f>
        <v>#REF!</v>
      </c>
      <c r="G803" s="42" t="e">
        <f>IF(LEN(VLOOKUP($A803,#REF!,6,FALSE)),IF(INDEX(#REF!,MATCH($A803,#REF!,0),3),LEFT(VLOOKUP($A803,#REF!,6,FALSE),LEN(VLOOKUP($A803,#REF!,6,FALSE))-2),CONCATENATE(LEFT(VLOOKUP($A803,#REF!,6,FALSE),LEN(VLOOKUP($A803,#REF!,6,FALSE))-2),"*")),"")</f>
        <v>#REF!</v>
      </c>
      <c r="H803" s="43" t="e">
        <f>IF(LEN(VLOOKUP($A803,#REF!,7,FALSE)),IF(INDEX(#REF!,MATCH($A803,#REF!,0),4),LEFT(VLOOKUP($A803,#REF!,7,FALSE),LEN(VLOOKUP($A803,#REF!,7,FALSE))-2),CONCATENATE(LEFT(VLOOKUP($A803,#REF!,7,FALSE),LEN(VLOOKUP($A803,#REF!,7,FALSE))-2),"*")),"")</f>
        <v>#REF!</v>
      </c>
      <c r="I803" s="54" t="e">
        <f>IF(LEN(VLOOKUP($A803,#REF!,8,FALSE)),UPPER(RIGHT(VLOOKUP($A803,#REF!,8,FALSE),1)),"")</f>
        <v>#REF!</v>
      </c>
      <c r="J803" s="42" t="e">
        <f>IF(LEN(VLOOKUP($A803,#REF!,4,FALSE)),UPPER(RIGHT(VLOOKUP($A803,#REF!,4,FALSE),1)),"")</f>
        <v>#REF!</v>
      </c>
      <c r="K803" s="42" t="e">
        <f>IF(LEN(VLOOKUP($A803,#REF!,5,FALSE)),UPPER(RIGHT(VLOOKUP($A803,#REF!,5,FALSE),1)),"")</f>
        <v>#REF!</v>
      </c>
      <c r="L803" s="42" t="e">
        <f>IF(LEN(VLOOKUP($A803,#REF!,6,FALSE)),UPPER(RIGHT(VLOOKUP($A803,#REF!,6,FALSE),1)),"")</f>
        <v>#REF!</v>
      </c>
      <c r="M803" s="43" t="e">
        <f>IF(LEN(VLOOKUP($A803,#REF!,7,FALSE)),UPPER(RIGHT(VLOOKUP($A803,#REF!,7,FALSE),1)),"")</f>
        <v>#REF!</v>
      </c>
      <c r="N803" s="206"/>
      <c r="O803" s="206"/>
      <c r="P803" s="206"/>
      <c r="Q803" s="206"/>
      <c r="R803" s="206"/>
      <c r="S803" s="63" t="e">
        <f>HLOOKUP("Device Tree Pin Name",#REF!,MATCH($A803,#REF!,0),FALSE)</f>
        <v>#REF!</v>
      </c>
      <c r="T803" s="47" t="e">
        <f>HLOOKUP("power rail",#REF!,MATCH($A803,#REF!,0),FALSE)</f>
        <v>#REF!</v>
      </c>
      <c r="U803" s="62" t="e">
        <f>HLOOKUP("Wake Capable",#REF!,MATCH($A803,#REF!,0),FALSE)</f>
        <v>#REF!</v>
      </c>
      <c r="V803" s="62" t="e">
        <f>HLOOKUP("Strap",#REF!,MATCH($A803,#REF!,0),FALSE)</f>
        <v>#REF!</v>
      </c>
      <c r="W803" s="62"/>
      <c r="X803" s="62"/>
      <c r="Y803" s="62"/>
      <c r="Z803" s="47"/>
      <c r="AA803" s="47" t="e">
        <f>HLOOKUP("Pad type",#REF!,MATCH($A803,#REF!,0),FALSE)</f>
        <v>#REF!</v>
      </c>
      <c r="AB803" s="63"/>
      <c r="AC803" s="63" t="e">
        <f>HLOOKUP("POR Pin State",#REF!,MATCH($A803,#REF!,0),FALSE)</f>
        <v>#REF!</v>
      </c>
      <c r="AD803" s="207"/>
      <c r="AE803" s="208"/>
      <c r="AF803" s="208"/>
      <c r="AG803" s="208"/>
      <c r="AH803" s="209"/>
      <c r="AI803" s="209"/>
      <c r="AJ803" s="210"/>
      <c r="AK803" s="210"/>
      <c r="AL803" s="210"/>
      <c r="AM803" s="210"/>
      <c r="AN803" s="210"/>
      <c r="AO803" s="210"/>
      <c r="AP803" s="210"/>
      <c r="AQ803" s="215" t="s">
        <v>1910</v>
      </c>
      <c r="AR803" s="105"/>
      <c r="AS803" s="105"/>
      <c r="AT803" s="105"/>
      <c r="AU803" s="105"/>
      <c r="AV803" s="105"/>
      <c r="AW803" s="105"/>
      <c r="AX803" s="105"/>
      <c r="AY803" s="105"/>
      <c r="AZ803" s="105"/>
      <c r="BA803" s="105"/>
      <c r="BB803" s="218"/>
      <c r="BC803" s="105"/>
      <c r="BD803" s="250"/>
      <c r="BE803" s="252" t="s">
        <v>1911</v>
      </c>
      <c r="BF803" s="147" t="e">
        <f>VLOOKUP($A803,#REF!,34,FALSE)</f>
        <v>#REF!</v>
      </c>
      <c r="BG803" s="148" t="e">
        <f>VLOOKUP($A803,#REF!,22,FALSE)</f>
        <v>#REF!</v>
      </c>
      <c r="BH803" s="149"/>
    </row>
    <row r="804" s="5" customFormat="1" ht="12.95" customHeight="1" spans="1:60">
      <c r="A804" s="48" t="s">
        <v>1912</v>
      </c>
      <c r="B804" s="38" t="e">
        <f>VLOOKUP($A804,#REF!,34,FALSE)</f>
        <v>#REF!</v>
      </c>
      <c r="C804" s="39" t="str">
        <f t="shared" si="188"/>
        <v>unused_DDR_XM2_B0D5</v>
      </c>
      <c r="D804" s="40" t="e">
        <f>IF(LEN(VLOOKUP($A804,#REF!,8,FALSE)),LEFT(VLOOKUP($A804,#REF!,8,FALSE),LEN(VLOOKUP($A804,#REF!,8,FALSE))-2),"")</f>
        <v>#REF!</v>
      </c>
      <c r="E804" s="41" t="e">
        <f>IF(LEN(VLOOKUP($A804,#REF!,4,FALSE)),IF(INDEX(#REF!,MATCH($A804,#REF!,0),1),LEFT(VLOOKUP($A804,#REF!,4,FALSE),LEN(VLOOKUP($A804,#REF!,4,FALSE))-2),CONCATENATE(LEFT(VLOOKUP($A804,#REF!,4,FALSE),LEN(VLOOKUP($A804,#REF!,4,FALSE))-2),"*")),"")</f>
        <v>#REF!</v>
      </c>
      <c r="F804" s="42" t="e">
        <f>IF(LEN(VLOOKUP($A804,#REF!,5,FALSE)),IF(INDEX(#REF!,MATCH($A804,#REF!,0),2),LEFT(VLOOKUP($A804,#REF!,5,FALSE),LEN(VLOOKUP($A804,#REF!,5,FALSE))-2),CONCATENATE(LEFT(VLOOKUP($A804,#REF!,5,FALSE),LEN(VLOOKUP($A804,#REF!,5,FALSE))-2),"*")),"")</f>
        <v>#REF!</v>
      </c>
      <c r="G804" s="42" t="e">
        <f>IF(LEN(VLOOKUP($A804,#REF!,6,FALSE)),IF(INDEX(#REF!,MATCH($A804,#REF!,0),3),LEFT(VLOOKUP($A804,#REF!,6,FALSE),LEN(VLOOKUP($A804,#REF!,6,FALSE))-2),CONCATENATE(LEFT(VLOOKUP($A804,#REF!,6,FALSE),LEN(VLOOKUP($A804,#REF!,6,FALSE))-2),"*")),"")</f>
        <v>#REF!</v>
      </c>
      <c r="H804" s="43" t="e">
        <f>IF(LEN(VLOOKUP($A804,#REF!,7,FALSE)),IF(INDEX(#REF!,MATCH($A804,#REF!,0),4),LEFT(VLOOKUP($A804,#REF!,7,FALSE),LEN(VLOOKUP($A804,#REF!,7,FALSE))-2),CONCATENATE(LEFT(VLOOKUP($A804,#REF!,7,FALSE),LEN(VLOOKUP($A804,#REF!,7,FALSE))-2),"*")),"")</f>
        <v>#REF!</v>
      </c>
      <c r="I804" s="54" t="e">
        <f>IF(LEN(VLOOKUP($A804,#REF!,8,FALSE)),UPPER(RIGHT(VLOOKUP($A804,#REF!,8,FALSE),1)),"")</f>
        <v>#REF!</v>
      </c>
      <c r="J804" s="42" t="e">
        <f>IF(LEN(VLOOKUP($A804,#REF!,4,FALSE)),UPPER(RIGHT(VLOOKUP($A804,#REF!,4,FALSE),1)),"")</f>
        <v>#REF!</v>
      </c>
      <c r="K804" s="42" t="e">
        <f>IF(LEN(VLOOKUP($A804,#REF!,5,FALSE)),UPPER(RIGHT(VLOOKUP($A804,#REF!,5,FALSE),1)),"")</f>
        <v>#REF!</v>
      </c>
      <c r="L804" s="42" t="e">
        <f>IF(LEN(VLOOKUP($A804,#REF!,6,FALSE)),UPPER(RIGHT(VLOOKUP($A804,#REF!,6,FALSE),1)),"")</f>
        <v>#REF!</v>
      </c>
      <c r="M804" s="43" t="e">
        <f>IF(LEN(VLOOKUP($A804,#REF!,7,FALSE)),UPPER(RIGHT(VLOOKUP($A804,#REF!,7,FALSE),1)),"")</f>
        <v>#REF!</v>
      </c>
      <c r="N804" s="206"/>
      <c r="O804" s="206"/>
      <c r="P804" s="206"/>
      <c r="Q804" s="206"/>
      <c r="R804" s="206"/>
      <c r="S804" s="63" t="e">
        <f>HLOOKUP("Device Tree Pin Name",#REF!,MATCH($A804,#REF!,0),FALSE)</f>
        <v>#REF!</v>
      </c>
      <c r="T804" s="47" t="e">
        <f>HLOOKUP("power rail",#REF!,MATCH($A804,#REF!,0),FALSE)</f>
        <v>#REF!</v>
      </c>
      <c r="U804" s="62" t="e">
        <f>HLOOKUP("Wake Capable",#REF!,MATCH($A804,#REF!,0),FALSE)</f>
        <v>#REF!</v>
      </c>
      <c r="V804" s="62" t="e">
        <f>HLOOKUP("Strap",#REF!,MATCH($A804,#REF!,0),FALSE)</f>
        <v>#REF!</v>
      </c>
      <c r="W804" s="62"/>
      <c r="X804" s="62"/>
      <c r="Y804" s="62"/>
      <c r="Z804" s="47"/>
      <c r="AA804" s="47" t="e">
        <f>HLOOKUP("Pad type",#REF!,MATCH($A804,#REF!,0),FALSE)</f>
        <v>#REF!</v>
      </c>
      <c r="AB804" s="63"/>
      <c r="AC804" s="63" t="e">
        <f>HLOOKUP("POR Pin State",#REF!,MATCH($A804,#REF!,0),FALSE)</f>
        <v>#REF!</v>
      </c>
      <c r="AD804" s="207"/>
      <c r="AE804" s="208"/>
      <c r="AF804" s="208"/>
      <c r="AG804" s="208"/>
      <c r="AH804" s="209"/>
      <c r="AI804" s="209"/>
      <c r="AJ804" s="210"/>
      <c r="AK804" s="210"/>
      <c r="AL804" s="210"/>
      <c r="AM804" s="210"/>
      <c r="AN804" s="210"/>
      <c r="AO804" s="210"/>
      <c r="AP804" s="210"/>
      <c r="AQ804" s="215" t="s">
        <v>1913</v>
      </c>
      <c r="AR804" s="105"/>
      <c r="AS804" s="105"/>
      <c r="AT804" s="105"/>
      <c r="AU804" s="105"/>
      <c r="AV804" s="105"/>
      <c r="AW804" s="105"/>
      <c r="AX804" s="105"/>
      <c r="AY804" s="105"/>
      <c r="AZ804" s="105"/>
      <c r="BA804" s="105"/>
      <c r="BB804" s="218"/>
      <c r="BC804" s="105"/>
      <c r="BD804" s="250"/>
      <c r="BE804" s="252" t="s">
        <v>1914</v>
      </c>
      <c r="BF804" s="147" t="e">
        <f>VLOOKUP($A804,#REF!,34,FALSE)</f>
        <v>#REF!</v>
      </c>
      <c r="BG804" s="148" t="e">
        <f>VLOOKUP($A804,#REF!,22,FALSE)</f>
        <v>#REF!</v>
      </c>
      <c r="BH804" s="149"/>
    </row>
    <row r="805" s="5" customFormat="1" ht="12.95" customHeight="1" spans="1:60">
      <c r="A805" s="48" t="s">
        <v>1915</v>
      </c>
      <c r="B805" s="38" t="e">
        <f>VLOOKUP($A805,#REF!,34,FALSE)</f>
        <v>#REF!</v>
      </c>
      <c r="C805" s="39" t="str">
        <f t="shared" si="188"/>
        <v>unused_DDR_XM2_B0D6</v>
      </c>
      <c r="D805" s="40" t="e">
        <f>IF(LEN(VLOOKUP($A805,#REF!,8,FALSE)),LEFT(VLOOKUP($A805,#REF!,8,FALSE),LEN(VLOOKUP($A805,#REF!,8,FALSE))-2),"")</f>
        <v>#REF!</v>
      </c>
      <c r="E805" s="41" t="e">
        <f>IF(LEN(VLOOKUP($A805,#REF!,4,FALSE)),IF(INDEX(#REF!,MATCH($A805,#REF!,0),1),LEFT(VLOOKUP($A805,#REF!,4,FALSE),LEN(VLOOKUP($A805,#REF!,4,FALSE))-2),CONCATENATE(LEFT(VLOOKUP($A805,#REF!,4,FALSE),LEN(VLOOKUP($A805,#REF!,4,FALSE))-2),"*")),"")</f>
        <v>#REF!</v>
      </c>
      <c r="F805" s="42" t="e">
        <f>IF(LEN(VLOOKUP($A805,#REF!,5,FALSE)),IF(INDEX(#REF!,MATCH($A805,#REF!,0),2),LEFT(VLOOKUP($A805,#REF!,5,FALSE),LEN(VLOOKUP($A805,#REF!,5,FALSE))-2),CONCATENATE(LEFT(VLOOKUP($A805,#REF!,5,FALSE),LEN(VLOOKUP($A805,#REF!,5,FALSE))-2),"*")),"")</f>
        <v>#REF!</v>
      </c>
      <c r="G805" s="42" t="e">
        <f>IF(LEN(VLOOKUP($A805,#REF!,6,FALSE)),IF(INDEX(#REF!,MATCH($A805,#REF!,0),3),LEFT(VLOOKUP($A805,#REF!,6,FALSE),LEN(VLOOKUP($A805,#REF!,6,FALSE))-2),CONCATENATE(LEFT(VLOOKUP($A805,#REF!,6,FALSE),LEN(VLOOKUP($A805,#REF!,6,FALSE))-2),"*")),"")</f>
        <v>#REF!</v>
      </c>
      <c r="H805" s="43" t="e">
        <f>IF(LEN(VLOOKUP($A805,#REF!,7,FALSE)),IF(INDEX(#REF!,MATCH($A805,#REF!,0),4),LEFT(VLOOKUP($A805,#REF!,7,FALSE),LEN(VLOOKUP($A805,#REF!,7,FALSE))-2),CONCATENATE(LEFT(VLOOKUP($A805,#REF!,7,FALSE),LEN(VLOOKUP($A805,#REF!,7,FALSE))-2),"*")),"")</f>
        <v>#REF!</v>
      </c>
      <c r="I805" s="54" t="e">
        <f>IF(LEN(VLOOKUP($A805,#REF!,8,FALSE)),UPPER(RIGHT(VLOOKUP($A805,#REF!,8,FALSE),1)),"")</f>
        <v>#REF!</v>
      </c>
      <c r="J805" s="42" t="e">
        <f>IF(LEN(VLOOKUP($A805,#REF!,4,FALSE)),UPPER(RIGHT(VLOOKUP($A805,#REF!,4,FALSE),1)),"")</f>
        <v>#REF!</v>
      </c>
      <c r="K805" s="42" t="e">
        <f>IF(LEN(VLOOKUP($A805,#REF!,5,FALSE)),UPPER(RIGHT(VLOOKUP($A805,#REF!,5,FALSE),1)),"")</f>
        <v>#REF!</v>
      </c>
      <c r="L805" s="42" t="e">
        <f>IF(LEN(VLOOKUP($A805,#REF!,6,FALSE)),UPPER(RIGHT(VLOOKUP($A805,#REF!,6,FALSE),1)),"")</f>
        <v>#REF!</v>
      </c>
      <c r="M805" s="43" t="e">
        <f>IF(LEN(VLOOKUP($A805,#REF!,7,FALSE)),UPPER(RIGHT(VLOOKUP($A805,#REF!,7,FALSE),1)),"")</f>
        <v>#REF!</v>
      </c>
      <c r="N805" s="206"/>
      <c r="O805" s="206"/>
      <c r="P805" s="206"/>
      <c r="Q805" s="206"/>
      <c r="R805" s="206"/>
      <c r="S805" s="63" t="e">
        <f>HLOOKUP("Device Tree Pin Name",#REF!,MATCH($A805,#REF!,0),FALSE)</f>
        <v>#REF!</v>
      </c>
      <c r="T805" s="47" t="e">
        <f>HLOOKUP("power rail",#REF!,MATCH($A805,#REF!,0),FALSE)</f>
        <v>#REF!</v>
      </c>
      <c r="U805" s="62" t="e">
        <f>HLOOKUP("Wake Capable",#REF!,MATCH($A805,#REF!,0),FALSE)</f>
        <v>#REF!</v>
      </c>
      <c r="V805" s="62" t="e">
        <f>HLOOKUP("Strap",#REF!,MATCH($A805,#REF!,0),FALSE)</f>
        <v>#REF!</v>
      </c>
      <c r="W805" s="62"/>
      <c r="X805" s="62"/>
      <c r="Y805" s="62"/>
      <c r="Z805" s="47"/>
      <c r="AA805" s="47" t="e">
        <f>HLOOKUP("Pad type",#REF!,MATCH($A805,#REF!,0),FALSE)</f>
        <v>#REF!</v>
      </c>
      <c r="AB805" s="63"/>
      <c r="AC805" s="63" t="e">
        <f>HLOOKUP("POR Pin State",#REF!,MATCH($A805,#REF!,0),FALSE)</f>
        <v>#REF!</v>
      </c>
      <c r="AD805" s="207"/>
      <c r="AE805" s="208"/>
      <c r="AF805" s="208"/>
      <c r="AG805" s="208"/>
      <c r="AH805" s="209"/>
      <c r="AI805" s="209"/>
      <c r="AJ805" s="210"/>
      <c r="AK805" s="210"/>
      <c r="AL805" s="210"/>
      <c r="AM805" s="210"/>
      <c r="AN805" s="210"/>
      <c r="AO805" s="210"/>
      <c r="AP805" s="210"/>
      <c r="AQ805" s="215" t="s">
        <v>1916</v>
      </c>
      <c r="AR805" s="105"/>
      <c r="AS805" s="105"/>
      <c r="AT805" s="105"/>
      <c r="AU805" s="105"/>
      <c r="AV805" s="105"/>
      <c r="AW805" s="105"/>
      <c r="AX805" s="105"/>
      <c r="AY805" s="105"/>
      <c r="AZ805" s="105"/>
      <c r="BA805" s="105"/>
      <c r="BB805" s="218"/>
      <c r="BC805" s="105"/>
      <c r="BD805" s="250"/>
      <c r="BE805" s="252" t="s">
        <v>1917</v>
      </c>
      <c r="BF805" s="147" t="e">
        <f>VLOOKUP($A805,#REF!,34,FALSE)</f>
        <v>#REF!</v>
      </c>
      <c r="BG805" s="148" t="e">
        <f>VLOOKUP($A805,#REF!,22,FALSE)</f>
        <v>#REF!</v>
      </c>
      <c r="BH805" s="149"/>
    </row>
    <row r="806" s="5" customFormat="1" ht="12.95" customHeight="1" spans="1:60">
      <c r="A806" s="48" t="s">
        <v>1918</v>
      </c>
      <c r="B806" s="38" t="e">
        <f>VLOOKUP($A806,#REF!,34,FALSE)</f>
        <v>#REF!</v>
      </c>
      <c r="C806" s="39" t="str">
        <f t="shared" si="188"/>
        <v>unused_DDR_XM2_B0D7</v>
      </c>
      <c r="D806" s="40" t="e">
        <f>IF(LEN(VLOOKUP($A806,#REF!,8,FALSE)),LEFT(VLOOKUP($A806,#REF!,8,FALSE),LEN(VLOOKUP($A806,#REF!,8,FALSE))-2),"")</f>
        <v>#REF!</v>
      </c>
      <c r="E806" s="41" t="e">
        <f>IF(LEN(VLOOKUP($A806,#REF!,4,FALSE)),IF(INDEX(#REF!,MATCH($A806,#REF!,0),1),LEFT(VLOOKUP($A806,#REF!,4,FALSE),LEN(VLOOKUP($A806,#REF!,4,FALSE))-2),CONCATENATE(LEFT(VLOOKUP($A806,#REF!,4,FALSE),LEN(VLOOKUP($A806,#REF!,4,FALSE))-2),"*")),"")</f>
        <v>#REF!</v>
      </c>
      <c r="F806" s="42" t="e">
        <f>IF(LEN(VLOOKUP($A806,#REF!,5,FALSE)),IF(INDEX(#REF!,MATCH($A806,#REF!,0),2),LEFT(VLOOKUP($A806,#REF!,5,FALSE),LEN(VLOOKUP($A806,#REF!,5,FALSE))-2),CONCATENATE(LEFT(VLOOKUP($A806,#REF!,5,FALSE),LEN(VLOOKUP($A806,#REF!,5,FALSE))-2),"*")),"")</f>
        <v>#REF!</v>
      </c>
      <c r="G806" s="42" t="e">
        <f>IF(LEN(VLOOKUP($A806,#REF!,6,FALSE)),IF(INDEX(#REF!,MATCH($A806,#REF!,0),3),LEFT(VLOOKUP($A806,#REF!,6,FALSE),LEN(VLOOKUP($A806,#REF!,6,FALSE))-2),CONCATENATE(LEFT(VLOOKUP($A806,#REF!,6,FALSE),LEN(VLOOKUP($A806,#REF!,6,FALSE))-2),"*")),"")</f>
        <v>#REF!</v>
      </c>
      <c r="H806" s="43" t="e">
        <f>IF(LEN(VLOOKUP($A806,#REF!,7,FALSE)),IF(INDEX(#REF!,MATCH($A806,#REF!,0),4),LEFT(VLOOKUP($A806,#REF!,7,FALSE),LEN(VLOOKUP($A806,#REF!,7,FALSE))-2),CONCATENATE(LEFT(VLOOKUP($A806,#REF!,7,FALSE),LEN(VLOOKUP($A806,#REF!,7,FALSE))-2),"*")),"")</f>
        <v>#REF!</v>
      </c>
      <c r="I806" s="54" t="e">
        <f>IF(LEN(VLOOKUP($A806,#REF!,8,FALSE)),UPPER(RIGHT(VLOOKUP($A806,#REF!,8,FALSE),1)),"")</f>
        <v>#REF!</v>
      </c>
      <c r="J806" s="42" t="e">
        <f>IF(LEN(VLOOKUP($A806,#REF!,4,FALSE)),UPPER(RIGHT(VLOOKUP($A806,#REF!,4,FALSE),1)),"")</f>
        <v>#REF!</v>
      </c>
      <c r="K806" s="42" t="e">
        <f>IF(LEN(VLOOKUP($A806,#REF!,5,FALSE)),UPPER(RIGHT(VLOOKUP($A806,#REF!,5,FALSE),1)),"")</f>
        <v>#REF!</v>
      </c>
      <c r="L806" s="42" t="e">
        <f>IF(LEN(VLOOKUP($A806,#REF!,6,FALSE)),UPPER(RIGHT(VLOOKUP($A806,#REF!,6,FALSE),1)),"")</f>
        <v>#REF!</v>
      </c>
      <c r="M806" s="43" t="e">
        <f>IF(LEN(VLOOKUP($A806,#REF!,7,FALSE)),UPPER(RIGHT(VLOOKUP($A806,#REF!,7,FALSE),1)),"")</f>
        <v>#REF!</v>
      </c>
      <c r="N806" s="206"/>
      <c r="O806" s="206"/>
      <c r="P806" s="206"/>
      <c r="Q806" s="206"/>
      <c r="R806" s="206"/>
      <c r="S806" s="63" t="e">
        <f>HLOOKUP("Device Tree Pin Name",#REF!,MATCH($A806,#REF!,0),FALSE)</f>
        <v>#REF!</v>
      </c>
      <c r="T806" s="47" t="e">
        <f>HLOOKUP("power rail",#REF!,MATCH($A806,#REF!,0),FALSE)</f>
        <v>#REF!</v>
      </c>
      <c r="U806" s="62" t="e">
        <f>HLOOKUP("Wake Capable",#REF!,MATCH($A806,#REF!,0),FALSE)</f>
        <v>#REF!</v>
      </c>
      <c r="V806" s="62" t="e">
        <f>HLOOKUP("Strap",#REF!,MATCH($A806,#REF!,0),FALSE)</f>
        <v>#REF!</v>
      </c>
      <c r="W806" s="62"/>
      <c r="X806" s="62"/>
      <c r="Y806" s="62"/>
      <c r="Z806" s="47"/>
      <c r="AA806" s="47" t="e">
        <f>HLOOKUP("Pad type",#REF!,MATCH($A806,#REF!,0),FALSE)</f>
        <v>#REF!</v>
      </c>
      <c r="AB806" s="63"/>
      <c r="AC806" s="63" t="e">
        <f>HLOOKUP("POR Pin State",#REF!,MATCH($A806,#REF!,0),FALSE)</f>
        <v>#REF!</v>
      </c>
      <c r="AD806" s="207"/>
      <c r="AE806" s="208"/>
      <c r="AF806" s="208"/>
      <c r="AG806" s="208"/>
      <c r="AH806" s="209"/>
      <c r="AI806" s="209"/>
      <c r="AJ806" s="210"/>
      <c r="AK806" s="210"/>
      <c r="AL806" s="210"/>
      <c r="AM806" s="210"/>
      <c r="AN806" s="210"/>
      <c r="AO806" s="210"/>
      <c r="AP806" s="210"/>
      <c r="AQ806" s="215" t="s">
        <v>1919</v>
      </c>
      <c r="AR806" s="105"/>
      <c r="AS806" s="105"/>
      <c r="AT806" s="105"/>
      <c r="AU806" s="105"/>
      <c r="AV806" s="105"/>
      <c r="AW806" s="105"/>
      <c r="AX806" s="105"/>
      <c r="AY806" s="105"/>
      <c r="AZ806" s="105"/>
      <c r="BA806" s="105"/>
      <c r="BB806" s="218"/>
      <c r="BC806" s="105"/>
      <c r="BD806" s="250"/>
      <c r="BE806" s="252" t="s">
        <v>1920</v>
      </c>
      <c r="BF806" s="147" t="e">
        <f>VLOOKUP($A806,#REF!,34,FALSE)</f>
        <v>#REF!</v>
      </c>
      <c r="BG806" s="148" t="e">
        <f>VLOOKUP($A806,#REF!,22,FALSE)</f>
        <v>#REF!</v>
      </c>
      <c r="BH806" s="149"/>
    </row>
    <row r="807" s="5" customFormat="1" ht="12.95" customHeight="1" spans="1:60">
      <c r="A807" s="48" t="s">
        <v>1921</v>
      </c>
      <c r="B807" s="38" t="e">
        <f>VLOOKUP($A807,#REF!,34,FALSE)</f>
        <v>#REF!</v>
      </c>
      <c r="C807" s="39" t="str">
        <f t="shared" ref="C807:C821" si="189">CONCATENATE("unused_",A807)</f>
        <v>unused_DDR_XM2_B0DMI</v>
      </c>
      <c r="D807" s="40" t="e">
        <f>IF(LEN(VLOOKUP($A807,#REF!,8,FALSE)),LEFT(VLOOKUP($A807,#REF!,8,FALSE),LEN(VLOOKUP($A807,#REF!,8,FALSE))-2),"")</f>
        <v>#REF!</v>
      </c>
      <c r="E807" s="41" t="e">
        <f>IF(LEN(VLOOKUP($A807,#REF!,4,FALSE)),IF(INDEX(#REF!,MATCH($A807,#REF!,0),1),LEFT(VLOOKUP($A807,#REF!,4,FALSE),LEN(VLOOKUP($A807,#REF!,4,FALSE))-2),CONCATENATE(LEFT(VLOOKUP($A807,#REF!,4,FALSE),LEN(VLOOKUP($A807,#REF!,4,FALSE))-2),"*")),"")</f>
        <v>#REF!</v>
      </c>
      <c r="F807" s="42" t="e">
        <f>IF(LEN(VLOOKUP($A807,#REF!,5,FALSE)),IF(INDEX(#REF!,MATCH($A807,#REF!,0),2),LEFT(VLOOKUP($A807,#REF!,5,FALSE),LEN(VLOOKUP($A807,#REF!,5,FALSE))-2),CONCATENATE(LEFT(VLOOKUP($A807,#REF!,5,FALSE),LEN(VLOOKUP($A807,#REF!,5,FALSE))-2),"*")),"")</f>
        <v>#REF!</v>
      </c>
      <c r="G807" s="42" t="e">
        <f>IF(LEN(VLOOKUP($A807,#REF!,6,FALSE)),IF(INDEX(#REF!,MATCH($A807,#REF!,0),3),LEFT(VLOOKUP($A807,#REF!,6,FALSE),LEN(VLOOKUP($A807,#REF!,6,FALSE))-2),CONCATENATE(LEFT(VLOOKUP($A807,#REF!,6,FALSE),LEN(VLOOKUP($A807,#REF!,6,FALSE))-2),"*")),"")</f>
        <v>#REF!</v>
      </c>
      <c r="H807" s="43" t="e">
        <f>IF(LEN(VLOOKUP($A807,#REF!,7,FALSE)),IF(INDEX(#REF!,MATCH($A807,#REF!,0),4),LEFT(VLOOKUP($A807,#REF!,7,FALSE),LEN(VLOOKUP($A807,#REF!,7,FALSE))-2),CONCATENATE(LEFT(VLOOKUP($A807,#REF!,7,FALSE),LEN(VLOOKUP($A807,#REF!,7,FALSE))-2),"*")),"")</f>
        <v>#REF!</v>
      </c>
      <c r="I807" s="54" t="e">
        <f>IF(LEN(VLOOKUP($A807,#REF!,8,FALSE)),UPPER(RIGHT(VLOOKUP($A807,#REF!,8,FALSE),1)),"")</f>
        <v>#REF!</v>
      </c>
      <c r="J807" s="42" t="e">
        <f>IF(LEN(VLOOKUP($A807,#REF!,4,FALSE)),UPPER(RIGHT(VLOOKUP($A807,#REF!,4,FALSE),1)),"")</f>
        <v>#REF!</v>
      </c>
      <c r="K807" s="42" t="e">
        <f>IF(LEN(VLOOKUP($A807,#REF!,5,FALSE)),UPPER(RIGHT(VLOOKUP($A807,#REF!,5,FALSE),1)),"")</f>
        <v>#REF!</v>
      </c>
      <c r="L807" s="42" t="e">
        <f>IF(LEN(VLOOKUP($A807,#REF!,6,FALSE)),UPPER(RIGHT(VLOOKUP($A807,#REF!,6,FALSE),1)),"")</f>
        <v>#REF!</v>
      </c>
      <c r="M807" s="43" t="e">
        <f>IF(LEN(VLOOKUP($A807,#REF!,7,FALSE)),UPPER(RIGHT(VLOOKUP($A807,#REF!,7,FALSE),1)),"")</f>
        <v>#REF!</v>
      </c>
      <c r="N807" s="206"/>
      <c r="O807" s="206"/>
      <c r="P807" s="206"/>
      <c r="Q807" s="206"/>
      <c r="R807" s="206"/>
      <c r="S807" s="63" t="e">
        <f>HLOOKUP("Device Tree Pin Name",#REF!,MATCH($A807,#REF!,0),FALSE)</f>
        <v>#REF!</v>
      </c>
      <c r="T807" s="47" t="e">
        <f>HLOOKUP("power rail",#REF!,MATCH($A807,#REF!,0),FALSE)</f>
        <v>#REF!</v>
      </c>
      <c r="U807" s="62" t="e">
        <f>HLOOKUP("Wake Capable",#REF!,MATCH($A807,#REF!,0),FALSE)</f>
        <v>#REF!</v>
      </c>
      <c r="V807" s="62" t="e">
        <f>HLOOKUP("Strap",#REF!,MATCH($A807,#REF!,0),FALSE)</f>
        <v>#REF!</v>
      </c>
      <c r="W807" s="62"/>
      <c r="X807" s="62"/>
      <c r="Y807" s="62"/>
      <c r="Z807" s="47"/>
      <c r="AA807" s="47" t="e">
        <f>HLOOKUP("Pad type",#REF!,MATCH($A807,#REF!,0),FALSE)</f>
        <v>#REF!</v>
      </c>
      <c r="AB807" s="63"/>
      <c r="AC807" s="63" t="e">
        <f>HLOOKUP("POR Pin State",#REF!,MATCH($A807,#REF!,0),FALSE)</f>
        <v>#REF!</v>
      </c>
      <c r="AD807" s="207"/>
      <c r="AE807" s="208"/>
      <c r="AF807" s="208"/>
      <c r="AG807" s="208"/>
      <c r="AH807" s="209"/>
      <c r="AI807" s="209"/>
      <c r="AJ807" s="210"/>
      <c r="AK807" s="210"/>
      <c r="AL807" s="210"/>
      <c r="AM807" s="210"/>
      <c r="AN807" s="210"/>
      <c r="AO807" s="210"/>
      <c r="AP807" s="210"/>
      <c r="AQ807" s="215" t="s">
        <v>1921</v>
      </c>
      <c r="AR807" s="105"/>
      <c r="AS807" s="105"/>
      <c r="AT807" s="105"/>
      <c r="AU807" s="105"/>
      <c r="AV807" s="105"/>
      <c r="AW807" s="105"/>
      <c r="AX807" s="105"/>
      <c r="AY807" s="105"/>
      <c r="AZ807" s="105"/>
      <c r="BA807" s="105"/>
      <c r="BB807" s="218"/>
      <c r="BC807" s="105"/>
      <c r="BD807" s="250"/>
      <c r="BE807" s="252" t="s">
        <v>1922</v>
      </c>
      <c r="BF807" s="147" t="e">
        <f>VLOOKUP($A807,#REF!,34,FALSE)</f>
        <v>#REF!</v>
      </c>
      <c r="BG807" s="148" t="e">
        <f>VLOOKUP($A807,#REF!,22,FALSE)</f>
        <v>#REF!</v>
      </c>
      <c r="BH807" s="149"/>
    </row>
    <row r="808" s="5" customFormat="1" ht="12.95" customHeight="1" spans="1:60">
      <c r="A808" s="48" t="s">
        <v>1923</v>
      </c>
      <c r="B808" s="38" t="e">
        <f>VLOOKUP($A808,#REF!,34,FALSE)</f>
        <v>#REF!</v>
      </c>
      <c r="C808" s="39" t="str">
        <f t="shared" si="189"/>
        <v>unused_DDR_XM2_B0WCK_P</v>
      </c>
      <c r="D808" s="40" t="e">
        <f>IF(LEN(VLOOKUP($A808,#REF!,8,FALSE)),LEFT(VLOOKUP($A808,#REF!,8,FALSE),LEN(VLOOKUP($A808,#REF!,8,FALSE))-2),"")</f>
        <v>#REF!</v>
      </c>
      <c r="E808" s="41" t="e">
        <f>IF(LEN(VLOOKUP($A808,#REF!,4,FALSE)),IF(INDEX(#REF!,MATCH($A808,#REF!,0),1),LEFT(VLOOKUP($A808,#REF!,4,FALSE),LEN(VLOOKUP($A808,#REF!,4,FALSE))-2),CONCATENATE(LEFT(VLOOKUP($A808,#REF!,4,FALSE),LEN(VLOOKUP($A808,#REF!,4,FALSE))-2),"*")),"")</f>
        <v>#REF!</v>
      </c>
      <c r="F808" s="42" t="e">
        <f>IF(LEN(VLOOKUP($A808,#REF!,5,FALSE)),IF(INDEX(#REF!,MATCH($A808,#REF!,0),2),LEFT(VLOOKUP($A808,#REF!,5,FALSE),LEN(VLOOKUP($A808,#REF!,5,FALSE))-2),CONCATENATE(LEFT(VLOOKUP($A808,#REF!,5,FALSE),LEN(VLOOKUP($A808,#REF!,5,FALSE))-2),"*")),"")</f>
        <v>#REF!</v>
      </c>
      <c r="G808" s="42" t="e">
        <f>IF(LEN(VLOOKUP($A808,#REF!,6,FALSE)),IF(INDEX(#REF!,MATCH($A808,#REF!,0),3),LEFT(VLOOKUP($A808,#REF!,6,FALSE),LEN(VLOOKUP($A808,#REF!,6,FALSE))-2),CONCATENATE(LEFT(VLOOKUP($A808,#REF!,6,FALSE),LEN(VLOOKUP($A808,#REF!,6,FALSE))-2),"*")),"")</f>
        <v>#REF!</v>
      </c>
      <c r="H808" s="43" t="e">
        <f>IF(LEN(VLOOKUP($A808,#REF!,7,FALSE)),IF(INDEX(#REF!,MATCH($A808,#REF!,0),4),LEFT(VLOOKUP($A808,#REF!,7,FALSE),LEN(VLOOKUP($A808,#REF!,7,FALSE))-2),CONCATENATE(LEFT(VLOOKUP($A808,#REF!,7,FALSE),LEN(VLOOKUP($A808,#REF!,7,FALSE))-2),"*")),"")</f>
        <v>#REF!</v>
      </c>
      <c r="I808" s="54" t="e">
        <f>IF(LEN(VLOOKUP($A808,#REF!,8,FALSE)),UPPER(RIGHT(VLOOKUP($A808,#REF!,8,FALSE),1)),"")</f>
        <v>#REF!</v>
      </c>
      <c r="J808" s="42" t="e">
        <f>IF(LEN(VLOOKUP($A808,#REF!,4,FALSE)),UPPER(RIGHT(VLOOKUP($A808,#REF!,4,FALSE),1)),"")</f>
        <v>#REF!</v>
      </c>
      <c r="K808" s="42" t="e">
        <f>IF(LEN(VLOOKUP($A808,#REF!,5,FALSE)),UPPER(RIGHT(VLOOKUP($A808,#REF!,5,FALSE),1)),"")</f>
        <v>#REF!</v>
      </c>
      <c r="L808" s="42" t="e">
        <f>IF(LEN(VLOOKUP($A808,#REF!,6,FALSE)),UPPER(RIGHT(VLOOKUP($A808,#REF!,6,FALSE),1)),"")</f>
        <v>#REF!</v>
      </c>
      <c r="M808" s="43" t="e">
        <f>IF(LEN(VLOOKUP($A808,#REF!,7,FALSE)),UPPER(RIGHT(VLOOKUP($A808,#REF!,7,FALSE),1)),"")</f>
        <v>#REF!</v>
      </c>
      <c r="N808" s="206"/>
      <c r="O808" s="206"/>
      <c r="P808" s="206"/>
      <c r="Q808" s="206"/>
      <c r="R808" s="206"/>
      <c r="S808" s="63" t="e">
        <f>HLOOKUP("Device Tree Pin Name",#REF!,MATCH($A808,#REF!,0),FALSE)</f>
        <v>#REF!</v>
      </c>
      <c r="T808" s="47" t="e">
        <f>HLOOKUP("power rail",#REF!,MATCH($A808,#REF!,0),FALSE)</f>
        <v>#REF!</v>
      </c>
      <c r="U808" s="62" t="e">
        <f>HLOOKUP("Wake Capable",#REF!,MATCH($A808,#REF!,0),FALSE)</f>
        <v>#REF!</v>
      </c>
      <c r="V808" s="62" t="e">
        <f>HLOOKUP("Strap",#REF!,MATCH($A808,#REF!,0),FALSE)</f>
        <v>#REF!</v>
      </c>
      <c r="W808" s="62"/>
      <c r="X808" s="62"/>
      <c r="Y808" s="62"/>
      <c r="Z808" s="47"/>
      <c r="AA808" s="47" t="e">
        <f>HLOOKUP("Pad type",#REF!,MATCH($A808,#REF!,0),FALSE)</f>
        <v>#REF!</v>
      </c>
      <c r="AB808" s="63"/>
      <c r="AC808" s="63" t="e">
        <f>HLOOKUP("POR Pin State",#REF!,MATCH($A808,#REF!,0),FALSE)</f>
        <v>#REF!</v>
      </c>
      <c r="AD808" s="207"/>
      <c r="AE808" s="208"/>
      <c r="AF808" s="208"/>
      <c r="AG808" s="208"/>
      <c r="AH808" s="209"/>
      <c r="AI808" s="209"/>
      <c r="AJ808" s="210"/>
      <c r="AK808" s="210"/>
      <c r="AL808" s="210"/>
      <c r="AM808" s="210"/>
      <c r="AN808" s="210"/>
      <c r="AO808" s="210"/>
      <c r="AP808" s="210"/>
      <c r="AQ808" s="215" t="s">
        <v>1923</v>
      </c>
      <c r="AR808" s="105"/>
      <c r="AS808" s="105"/>
      <c r="AT808" s="105"/>
      <c r="AU808" s="105"/>
      <c r="AV808" s="105"/>
      <c r="AW808" s="105"/>
      <c r="AX808" s="105"/>
      <c r="AY808" s="105"/>
      <c r="AZ808" s="105"/>
      <c r="BA808" s="105"/>
      <c r="BB808" s="218"/>
      <c r="BC808" s="105"/>
      <c r="BD808" s="250"/>
      <c r="BE808" s="252" t="s">
        <v>1924</v>
      </c>
      <c r="BF808" s="147" t="e">
        <f>VLOOKUP($A808,#REF!,34,FALSE)</f>
        <v>#REF!</v>
      </c>
      <c r="BG808" s="148" t="e">
        <f>VLOOKUP($A808,#REF!,22,FALSE)</f>
        <v>#REF!</v>
      </c>
      <c r="BH808" s="149"/>
    </row>
    <row r="809" s="5" customFormat="1" ht="12.95" customHeight="1" spans="1:60">
      <c r="A809" s="48" t="s">
        <v>1925</v>
      </c>
      <c r="B809" s="38" t="e">
        <f>VLOOKUP($A809,#REF!,34,FALSE)</f>
        <v>#REF!</v>
      </c>
      <c r="C809" s="39" t="str">
        <f t="shared" si="189"/>
        <v>unused_DDR_XM2_B0WCK_N</v>
      </c>
      <c r="D809" s="40" t="e">
        <f>IF(LEN(VLOOKUP($A809,#REF!,8,FALSE)),LEFT(VLOOKUP($A809,#REF!,8,FALSE),LEN(VLOOKUP($A809,#REF!,8,FALSE))-2),"")</f>
        <v>#REF!</v>
      </c>
      <c r="E809" s="41" t="e">
        <f>IF(LEN(VLOOKUP($A809,#REF!,4,FALSE)),IF(INDEX(#REF!,MATCH($A809,#REF!,0),1),LEFT(VLOOKUP($A809,#REF!,4,FALSE),LEN(VLOOKUP($A809,#REF!,4,FALSE))-2),CONCATENATE(LEFT(VLOOKUP($A809,#REF!,4,FALSE),LEN(VLOOKUP($A809,#REF!,4,FALSE))-2),"*")),"")</f>
        <v>#REF!</v>
      </c>
      <c r="F809" s="42" t="e">
        <f>IF(LEN(VLOOKUP($A809,#REF!,5,FALSE)),IF(INDEX(#REF!,MATCH($A809,#REF!,0),2),LEFT(VLOOKUP($A809,#REF!,5,FALSE),LEN(VLOOKUP($A809,#REF!,5,FALSE))-2),CONCATENATE(LEFT(VLOOKUP($A809,#REF!,5,FALSE),LEN(VLOOKUP($A809,#REF!,5,FALSE))-2),"*")),"")</f>
        <v>#REF!</v>
      </c>
      <c r="G809" s="42" t="e">
        <f>IF(LEN(VLOOKUP($A809,#REF!,6,FALSE)),IF(INDEX(#REF!,MATCH($A809,#REF!,0),3),LEFT(VLOOKUP($A809,#REF!,6,FALSE),LEN(VLOOKUP($A809,#REF!,6,FALSE))-2),CONCATENATE(LEFT(VLOOKUP($A809,#REF!,6,FALSE),LEN(VLOOKUP($A809,#REF!,6,FALSE))-2),"*")),"")</f>
        <v>#REF!</v>
      </c>
      <c r="H809" s="43" t="e">
        <f>IF(LEN(VLOOKUP($A809,#REF!,7,FALSE)),IF(INDEX(#REF!,MATCH($A809,#REF!,0),4),LEFT(VLOOKUP($A809,#REF!,7,FALSE),LEN(VLOOKUP($A809,#REF!,7,FALSE))-2),CONCATENATE(LEFT(VLOOKUP($A809,#REF!,7,FALSE),LEN(VLOOKUP($A809,#REF!,7,FALSE))-2),"*")),"")</f>
        <v>#REF!</v>
      </c>
      <c r="I809" s="54" t="e">
        <f>IF(LEN(VLOOKUP($A809,#REF!,8,FALSE)),UPPER(RIGHT(VLOOKUP($A809,#REF!,8,FALSE),1)),"")</f>
        <v>#REF!</v>
      </c>
      <c r="J809" s="42" t="e">
        <f>IF(LEN(VLOOKUP($A809,#REF!,4,FALSE)),UPPER(RIGHT(VLOOKUP($A809,#REF!,4,FALSE),1)),"")</f>
        <v>#REF!</v>
      </c>
      <c r="K809" s="42" t="e">
        <f>IF(LEN(VLOOKUP($A809,#REF!,5,FALSE)),UPPER(RIGHT(VLOOKUP($A809,#REF!,5,FALSE),1)),"")</f>
        <v>#REF!</v>
      </c>
      <c r="L809" s="42" t="e">
        <f>IF(LEN(VLOOKUP($A809,#REF!,6,FALSE)),UPPER(RIGHT(VLOOKUP($A809,#REF!,6,FALSE),1)),"")</f>
        <v>#REF!</v>
      </c>
      <c r="M809" s="43" t="e">
        <f>IF(LEN(VLOOKUP($A809,#REF!,7,FALSE)),UPPER(RIGHT(VLOOKUP($A809,#REF!,7,FALSE),1)),"")</f>
        <v>#REF!</v>
      </c>
      <c r="N809" s="206"/>
      <c r="O809" s="206"/>
      <c r="P809" s="206"/>
      <c r="Q809" s="206"/>
      <c r="R809" s="206"/>
      <c r="S809" s="63" t="e">
        <f>HLOOKUP("Device Tree Pin Name",#REF!,MATCH($A809,#REF!,0),FALSE)</f>
        <v>#REF!</v>
      </c>
      <c r="T809" s="47" t="e">
        <f>HLOOKUP("power rail",#REF!,MATCH($A809,#REF!,0),FALSE)</f>
        <v>#REF!</v>
      </c>
      <c r="U809" s="62" t="e">
        <f>HLOOKUP("Wake Capable",#REF!,MATCH($A809,#REF!,0),FALSE)</f>
        <v>#REF!</v>
      </c>
      <c r="V809" s="62" t="e">
        <f>HLOOKUP("Strap",#REF!,MATCH($A809,#REF!,0),FALSE)</f>
        <v>#REF!</v>
      </c>
      <c r="W809" s="62"/>
      <c r="X809" s="62"/>
      <c r="Y809" s="62"/>
      <c r="Z809" s="47"/>
      <c r="AA809" s="47" t="e">
        <f>HLOOKUP("Pad type",#REF!,MATCH($A809,#REF!,0),FALSE)</f>
        <v>#REF!</v>
      </c>
      <c r="AB809" s="63"/>
      <c r="AC809" s="63" t="e">
        <f>HLOOKUP("POR Pin State",#REF!,MATCH($A809,#REF!,0),FALSE)</f>
        <v>#REF!</v>
      </c>
      <c r="AD809" s="207"/>
      <c r="AE809" s="208"/>
      <c r="AF809" s="208"/>
      <c r="AG809" s="208"/>
      <c r="AH809" s="209"/>
      <c r="AI809" s="209"/>
      <c r="AJ809" s="210"/>
      <c r="AK809" s="210"/>
      <c r="AL809" s="210"/>
      <c r="AM809" s="210"/>
      <c r="AN809" s="210"/>
      <c r="AO809" s="210"/>
      <c r="AP809" s="210"/>
      <c r="AQ809" s="215" t="s">
        <v>1925</v>
      </c>
      <c r="AR809" s="105"/>
      <c r="AS809" s="105"/>
      <c r="AT809" s="105"/>
      <c r="AU809" s="105"/>
      <c r="AV809" s="105"/>
      <c r="AW809" s="105"/>
      <c r="AX809" s="105"/>
      <c r="AY809" s="105"/>
      <c r="AZ809" s="105"/>
      <c r="BA809" s="105"/>
      <c r="BB809" s="218"/>
      <c r="BC809" s="105"/>
      <c r="BD809" s="250"/>
      <c r="BE809" s="252" t="s">
        <v>1926</v>
      </c>
      <c r="BF809" s="147" t="e">
        <f>VLOOKUP($A809,#REF!,34,FALSE)</f>
        <v>#REF!</v>
      </c>
      <c r="BG809" s="148" t="e">
        <f>VLOOKUP($A809,#REF!,22,FALSE)</f>
        <v>#REF!</v>
      </c>
      <c r="BH809" s="149"/>
    </row>
    <row r="810" s="5" customFormat="1" ht="12.95" customHeight="1" spans="1:60">
      <c r="A810" s="48" t="s">
        <v>1927</v>
      </c>
      <c r="B810" s="38" t="e">
        <f>VLOOKUP($A810,#REF!,34,FALSE)</f>
        <v>#REF!</v>
      </c>
      <c r="C810" s="39" t="str">
        <f t="shared" si="189"/>
        <v>unused_DDR_XM2_B0RDQS_P</v>
      </c>
      <c r="D810" s="40" t="e">
        <f>IF(LEN(VLOOKUP($A810,#REF!,8,FALSE)),LEFT(VLOOKUP($A810,#REF!,8,FALSE),LEN(VLOOKUP($A810,#REF!,8,FALSE))-2),"")</f>
        <v>#REF!</v>
      </c>
      <c r="E810" s="41" t="e">
        <f>IF(LEN(VLOOKUP($A810,#REF!,4,FALSE)),IF(INDEX(#REF!,MATCH($A810,#REF!,0),1),LEFT(VLOOKUP($A810,#REF!,4,FALSE),LEN(VLOOKUP($A810,#REF!,4,FALSE))-2),CONCATENATE(LEFT(VLOOKUP($A810,#REF!,4,FALSE),LEN(VLOOKUP($A810,#REF!,4,FALSE))-2),"*")),"")</f>
        <v>#REF!</v>
      </c>
      <c r="F810" s="42" t="e">
        <f>IF(LEN(VLOOKUP($A810,#REF!,5,FALSE)),IF(INDEX(#REF!,MATCH($A810,#REF!,0),2),LEFT(VLOOKUP($A810,#REF!,5,FALSE),LEN(VLOOKUP($A810,#REF!,5,FALSE))-2),CONCATENATE(LEFT(VLOOKUP($A810,#REF!,5,FALSE),LEN(VLOOKUP($A810,#REF!,5,FALSE))-2),"*")),"")</f>
        <v>#REF!</v>
      </c>
      <c r="G810" s="42" t="e">
        <f>IF(LEN(VLOOKUP($A810,#REF!,6,FALSE)),IF(INDEX(#REF!,MATCH($A810,#REF!,0),3),LEFT(VLOOKUP($A810,#REF!,6,FALSE),LEN(VLOOKUP($A810,#REF!,6,FALSE))-2),CONCATENATE(LEFT(VLOOKUP($A810,#REF!,6,FALSE),LEN(VLOOKUP($A810,#REF!,6,FALSE))-2),"*")),"")</f>
        <v>#REF!</v>
      </c>
      <c r="H810" s="43" t="e">
        <f>IF(LEN(VLOOKUP($A810,#REF!,7,FALSE)),IF(INDEX(#REF!,MATCH($A810,#REF!,0),4),LEFT(VLOOKUP($A810,#REF!,7,FALSE),LEN(VLOOKUP($A810,#REF!,7,FALSE))-2),CONCATENATE(LEFT(VLOOKUP($A810,#REF!,7,FALSE),LEN(VLOOKUP($A810,#REF!,7,FALSE))-2),"*")),"")</f>
        <v>#REF!</v>
      </c>
      <c r="I810" s="54" t="e">
        <f>IF(LEN(VLOOKUP($A810,#REF!,8,FALSE)),UPPER(RIGHT(VLOOKUP($A810,#REF!,8,FALSE),1)),"")</f>
        <v>#REF!</v>
      </c>
      <c r="J810" s="42" t="e">
        <f>IF(LEN(VLOOKUP($A810,#REF!,4,FALSE)),UPPER(RIGHT(VLOOKUP($A810,#REF!,4,FALSE),1)),"")</f>
        <v>#REF!</v>
      </c>
      <c r="K810" s="42" t="e">
        <f>IF(LEN(VLOOKUP($A810,#REF!,5,FALSE)),UPPER(RIGHT(VLOOKUP($A810,#REF!,5,FALSE),1)),"")</f>
        <v>#REF!</v>
      </c>
      <c r="L810" s="42" t="e">
        <f>IF(LEN(VLOOKUP($A810,#REF!,6,FALSE)),UPPER(RIGHT(VLOOKUP($A810,#REF!,6,FALSE),1)),"")</f>
        <v>#REF!</v>
      </c>
      <c r="M810" s="43" t="e">
        <f>IF(LEN(VLOOKUP($A810,#REF!,7,FALSE)),UPPER(RIGHT(VLOOKUP($A810,#REF!,7,FALSE),1)),"")</f>
        <v>#REF!</v>
      </c>
      <c r="N810" s="206"/>
      <c r="O810" s="206"/>
      <c r="P810" s="206"/>
      <c r="Q810" s="206"/>
      <c r="R810" s="206"/>
      <c r="S810" s="63" t="e">
        <f>HLOOKUP("Device Tree Pin Name",#REF!,MATCH($A810,#REF!,0),FALSE)</f>
        <v>#REF!</v>
      </c>
      <c r="T810" s="47" t="e">
        <f>HLOOKUP("power rail",#REF!,MATCH($A810,#REF!,0),FALSE)</f>
        <v>#REF!</v>
      </c>
      <c r="U810" s="62" t="e">
        <f>HLOOKUP("Wake Capable",#REF!,MATCH($A810,#REF!,0),FALSE)</f>
        <v>#REF!</v>
      </c>
      <c r="V810" s="62" t="e">
        <f>HLOOKUP("Strap",#REF!,MATCH($A810,#REF!,0),FALSE)</f>
        <v>#REF!</v>
      </c>
      <c r="W810" s="62"/>
      <c r="X810" s="62"/>
      <c r="Y810" s="62"/>
      <c r="Z810" s="47"/>
      <c r="AA810" s="47" t="e">
        <f>HLOOKUP("Pad type",#REF!,MATCH($A810,#REF!,0),FALSE)</f>
        <v>#REF!</v>
      </c>
      <c r="AB810" s="63"/>
      <c r="AC810" s="63" t="e">
        <f>HLOOKUP("POR Pin State",#REF!,MATCH($A810,#REF!,0),FALSE)</f>
        <v>#REF!</v>
      </c>
      <c r="AD810" s="207"/>
      <c r="AE810" s="208"/>
      <c r="AF810" s="208"/>
      <c r="AG810" s="208"/>
      <c r="AH810" s="209"/>
      <c r="AI810" s="209"/>
      <c r="AJ810" s="210"/>
      <c r="AK810" s="210"/>
      <c r="AL810" s="210"/>
      <c r="AM810" s="210"/>
      <c r="AN810" s="210"/>
      <c r="AO810" s="210"/>
      <c r="AP810" s="210"/>
      <c r="AQ810" s="215" t="s">
        <v>1927</v>
      </c>
      <c r="AR810" s="105"/>
      <c r="AS810" s="105"/>
      <c r="AT810" s="105"/>
      <c r="AU810" s="105"/>
      <c r="AV810" s="105"/>
      <c r="AW810" s="105"/>
      <c r="AX810" s="105"/>
      <c r="AY810" s="105"/>
      <c r="AZ810" s="105"/>
      <c r="BA810" s="105"/>
      <c r="BB810" s="218"/>
      <c r="BC810" s="105"/>
      <c r="BD810" s="250"/>
      <c r="BE810" s="252" t="s">
        <v>1928</v>
      </c>
      <c r="BF810" s="147" t="e">
        <f>VLOOKUP($A810,#REF!,34,FALSE)</f>
        <v>#REF!</v>
      </c>
      <c r="BG810" s="148" t="e">
        <f>VLOOKUP($A810,#REF!,22,FALSE)</f>
        <v>#REF!</v>
      </c>
      <c r="BH810" s="149"/>
    </row>
    <row r="811" s="5" customFormat="1" ht="12.95" customHeight="1" spans="1:60">
      <c r="A811" s="48" t="s">
        <v>1929</v>
      </c>
      <c r="B811" s="38" t="e">
        <f>VLOOKUP($A811,#REF!,34,FALSE)</f>
        <v>#REF!</v>
      </c>
      <c r="C811" s="39" t="str">
        <f t="shared" si="189"/>
        <v>unused_DDR_XM2_B0RDQS_N</v>
      </c>
      <c r="D811" s="40" t="e">
        <f>IF(LEN(VLOOKUP($A811,#REF!,8,FALSE)),LEFT(VLOOKUP($A811,#REF!,8,FALSE),LEN(VLOOKUP($A811,#REF!,8,FALSE))-2),"")</f>
        <v>#REF!</v>
      </c>
      <c r="E811" s="41" t="e">
        <f>IF(LEN(VLOOKUP($A811,#REF!,4,FALSE)),IF(INDEX(#REF!,MATCH($A811,#REF!,0),1),LEFT(VLOOKUP($A811,#REF!,4,FALSE),LEN(VLOOKUP($A811,#REF!,4,FALSE))-2),CONCATENATE(LEFT(VLOOKUP($A811,#REF!,4,FALSE),LEN(VLOOKUP($A811,#REF!,4,FALSE))-2),"*")),"")</f>
        <v>#REF!</v>
      </c>
      <c r="F811" s="42" t="e">
        <f>IF(LEN(VLOOKUP($A811,#REF!,5,FALSE)),IF(INDEX(#REF!,MATCH($A811,#REF!,0),2),LEFT(VLOOKUP($A811,#REF!,5,FALSE),LEN(VLOOKUP($A811,#REF!,5,FALSE))-2),CONCATENATE(LEFT(VLOOKUP($A811,#REF!,5,FALSE),LEN(VLOOKUP($A811,#REF!,5,FALSE))-2),"*")),"")</f>
        <v>#REF!</v>
      </c>
      <c r="G811" s="42" t="e">
        <f>IF(LEN(VLOOKUP($A811,#REF!,6,FALSE)),IF(INDEX(#REF!,MATCH($A811,#REF!,0),3),LEFT(VLOOKUP($A811,#REF!,6,FALSE),LEN(VLOOKUP($A811,#REF!,6,FALSE))-2),CONCATENATE(LEFT(VLOOKUP($A811,#REF!,6,FALSE),LEN(VLOOKUP($A811,#REF!,6,FALSE))-2),"*")),"")</f>
        <v>#REF!</v>
      </c>
      <c r="H811" s="43" t="e">
        <f>IF(LEN(VLOOKUP($A811,#REF!,7,FALSE)),IF(INDEX(#REF!,MATCH($A811,#REF!,0),4),LEFT(VLOOKUP($A811,#REF!,7,FALSE),LEN(VLOOKUP($A811,#REF!,7,FALSE))-2),CONCATENATE(LEFT(VLOOKUP($A811,#REF!,7,FALSE),LEN(VLOOKUP($A811,#REF!,7,FALSE))-2),"*")),"")</f>
        <v>#REF!</v>
      </c>
      <c r="I811" s="54" t="e">
        <f>IF(LEN(VLOOKUP($A811,#REF!,8,FALSE)),UPPER(RIGHT(VLOOKUP($A811,#REF!,8,FALSE),1)),"")</f>
        <v>#REF!</v>
      </c>
      <c r="J811" s="42" t="e">
        <f>IF(LEN(VLOOKUP($A811,#REF!,4,FALSE)),UPPER(RIGHT(VLOOKUP($A811,#REF!,4,FALSE),1)),"")</f>
        <v>#REF!</v>
      </c>
      <c r="K811" s="42" t="e">
        <f>IF(LEN(VLOOKUP($A811,#REF!,5,FALSE)),UPPER(RIGHT(VLOOKUP($A811,#REF!,5,FALSE),1)),"")</f>
        <v>#REF!</v>
      </c>
      <c r="L811" s="42" t="e">
        <f>IF(LEN(VLOOKUP($A811,#REF!,6,FALSE)),UPPER(RIGHT(VLOOKUP($A811,#REF!,6,FALSE),1)),"")</f>
        <v>#REF!</v>
      </c>
      <c r="M811" s="43" t="e">
        <f>IF(LEN(VLOOKUP($A811,#REF!,7,FALSE)),UPPER(RIGHT(VLOOKUP($A811,#REF!,7,FALSE),1)),"")</f>
        <v>#REF!</v>
      </c>
      <c r="N811" s="206"/>
      <c r="O811" s="206"/>
      <c r="P811" s="206"/>
      <c r="Q811" s="206"/>
      <c r="R811" s="206"/>
      <c r="S811" s="63" t="e">
        <f>HLOOKUP("Device Tree Pin Name",#REF!,MATCH($A811,#REF!,0),FALSE)</f>
        <v>#REF!</v>
      </c>
      <c r="T811" s="47" t="e">
        <f>HLOOKUP("power rail",#REF!,MATCH($A811,#REF!,0),FALSE)</f>
        <v>#REF!</v>
      </c>
      <c r="U811" s="62" t="e">
        <f>HLOOKUP("Wake Capable",#REF!,MATCH($A811,#REF!,0),FALSE)</f>
        <v>#REF!</v>
      </c>
      <c r="V811" s="62" t="e">
        <f>HLOOKUP("Strap",#REF!,MATCH($A811,#REF!,0),FALSE)</f>
        <v>#REF!</v>
      </c>
      <c r="W811" s="62"/>
      <c r="X811" s="62"/>
      <c r="Y811" s="62"/>
      <c r="Z811" s="47"/>
      <c r="AA811" s="47" t="e">
        <f>HLOOKUP("Pad type",#REF!,MATCH($A811,#REF!,0),FALSE)</f>
        <v>#REF!</v>
      </c>
      <c r="AB811" s="63"/>
      <c r="AC811" s="63" t="e">
        <f>HLOOKUP("POR Pin State",#REF!,MATCH($A811,#REF!,0),FALSE)</f>
        <v>#REF!</v>
      </c>
      <c r="AD811" s="207"/>
      <c r="AE811" s="208"/>
      <c r="AF811" s="208"/>
      <c r="AG811" s="208"/>
      <c r="AH811" s="209"/>
      <c r="AI811" s="209"/>
      <c r="AJ811" s="210"/>
      <c r="AK811" s="210"/>
      <c r="AL811" s="210"/>
      <c r="AM811" s="210"/>
      <c r="AN811" s="210"/>
      <c r="AO811" s="210"/>
      <c r="AP811" s="210"/>
      <c r="AQ811" s="215" t="s">
        <v>1929</v>
      </c>
      <c r="AR811" s="105"/>
      <c r="AS811" s="105"/>
      <c r="AT811" s="105"/>
      <c r="AU811" s="105"/>
      <c r="AV811" s="105"/>
      <c r="AW811" s="105"/>
      <c r="AX811" s="105"/>
      <c r="AY811" s="105"/>
      <c r="AZ811" s="105"/>
      <c r="BA811" s="105"/>
      <c r="BB811" s="218"/>
      <c r="BC811" s="105"/>
      <c r="BD811" s="250"/>
      <c r="BE811" s="252" t="s">
        <v>1930</v>
      </c>
      <c r="BF811" s="147" t="e">
        <f>VLOOKUP($A811,#REF!,34,FALSE)</f>
        <v>#REF!</v>
      </c>
      <c r="BG811" s="148" t="e">
        <f>VLOOKUP($A811,#REF!,22,FALSE)</f>
        <v>#REF!</v>
      </c>
      <c r="BH811" s="149"/>
    </row>
    <row r="812" s="5" customFormat="1" ht="12.95" customHeight="1" spans="1:60">
      <c r="A812" s="10" t="s">
        <v>1931</v>
      </c>
      <c r="B812" s="38" t="e">
        <f>VLOOKUP($A812,#REF!,34,FALSE)</f>
        <v>#REF!</v>
      </c>
      <c r="C812" s="39" t="str">
        <f t="shared" si="189"/>
        <v>unused_DDR_XM2_B1D0</v>
      </c>
      <c r="D812" s="40" t="e">
        <f>IF(LEN(VLOOKUP($A812,#REF!,8,FALSE)),LEFT(VLOOKUP($A812,#REF!,8,FALSE),LEN(VLOOKUP($A812,#REF!,8,FALSE))-2),"")</f>
        <v>#REF!</v>
      </c>
      <c r="E812" s="41" t="e">
        <f>IF(LEN(VLOOKUP($A812,#REF!,4,FALSE)),IF(INDEX(#REF!,MATCH($A812,#REF!,0),1),LEFT(VLOOKUP($A812,#REF!,4,FALSE),LEN(VLOOKUP($A812,#REF!,4,FALSE))-2),CONCATENATE(LEFT(VLOOKUP($A812,#REF!,4,FALSE),LEN(VLOOKUP($A812,#REF!,4,FALSE))-2),"*")),"")</f>
        <v>#REF!</v>
      </c>
      <c r="F812" s="42" t="e">
        <f>IF(LEN(VLOOKUP($A812,#REF!,5,FALSE)),IF(INDEX(#REF!,MATCH($A812,#REF!,0),2),LEFT(VLOOKUP($A812,#REF!,5,FALSE),LEN(VLOOKUP($A812,#REF!,5,FALSE))-2),CONCATENATE(LEFT(VLOOKUP($A812,#REF!,5,FALSE),LEN(VLOOKUP($A812,#REF!,5,FALSE))-2),"*")),"")</f>
        <v>#REF!</v>
      </c>
      <c r="G812" s="42" t="e">
        <f>IF(LEN(VLOOKUP($A812,#REF!,6,FALSE)),IF(INDEX(#REF!,MATCH($A812,#REF!,0),3),LEFT(VLOOKUP($A812,#REF!,6,FALSE),LEN(VLOOKUP($A812,#REF!,6,FALSE))-2),CONCATENATE(LEFT(VLOOKUP($A812,#REF!,6,FALSE),LEN(VLOOKUP($A812,#REF!,6,FALSE))-2),"*")),"")</f>
        <v>#REF!</v>
      </c>
      <c r="H812" s="43" t="e">
        <f>IF(LEN(VLOOKUP($A812,#REF!,7,FALSE)),IF(INDEX(#REF!,MATCH($A812,#REF!,0),4),LEFT(VLOOKUP($A812,#REF!,7,FALSE),LEN(VLOOKUP($A812,#REF!,7,FALSE))-2),CONCATENATE(LEFT(VLOOKUP($A812,#REF!,7,FALSE),LEN(VLOOKUP($A812,#REF!,7,FALSE))-2),"*")),"")</f>
        <v>#REF!</v>
      </c>
      <c r="I812" s="54" t="e">
        <f>IF(LEN(VLOOKUP($A812,#REF!,8,FALSE)),UPPER(RIGHT(VLOOKUP($A812,#REF!,8,FALSE),1)),"")</f>
        <v>#REF!</v>
      </c>
      <c r="J812" s="42" t="e">
        <f>IF(LEN(VLOOKUP($A812,#REF!,4,FALSE)),UPPER(RIGHT(VLOOKUP($A812,#REF!,4,FALSE),1)),"")</f>
        <v>#REF!</v>
      </c>
      <c r="K812" s="42" t="e">
        <f>IF(LEN(VLOOKUP($A812,#REF!,5,FALSE)),UPPER(RIGHT(VLOOKUP($A812,#REF!,5,FALSE),1)),"")</f>
        <v>#REF!</v>
      </c>
      <c r="L812" s="42" t="e">
        <f>IF(LEN(VLOOKUP($A812,#REF!,6,FALSE)),UPPER(RIGHT(VLOOKUP($A812,#REF!,6,FALSE),1)),"")</f>
        <v>#REF!</v>
      </c>
      <c r="M812" s="43" t="e">
        <f>IF(LEN(VLOOKUP($A812,#REF!,7,FALSE)),UPPER(RIGHT(VLOOKUP($A812,#REF!,7,FALSE),1)),"")</f>
        <v>#REF!</v>
      </c>
      <c r="N812" s="206"/>
      <c r="O812" s="206"/>
      <c r="P812" s="206"/>
      <c r="Q812" s="206"/>
      <c r="R812" s="206"/>
      <c r="S812" s="63" t="e">
        <f>HLOOKUP("Device Tree Pin Name",#REF!,MATCH($A812,#REF!,0),FALSE)</f>
        <v>#REF!</v>
      </c>
      <c r="T812" s="47" t="e">
        <f>HLOOKUP("power rail",#REF!,MATCH($A812,#REF!,0),FALSE)</f>
        <v>#REF!</v>
      </c>
      <c r="U812" s="62" t="e">
        <f>HLOOKUP("Wake Capable",#REF!,MATCH($A812,#REF!,0),FALSE)</f>
        <v>#REF!</v>
      </c>
      <c r="V812" s="62" t="e">
        <f>HLOOKUP("Strap",#REF!,MATCH($A812,#REF!,0),FALSE)</f>
        <v>#REF!</v>
      </c>
      <c r="W812" s="62"/>
      <c r="X812" s="62"/>
      <c r="Y812" s="62"/>
      <c r="Z812" s="47"/>
      <c r="AA812" s="47" t="e">
        <f>HLOOKUP("Pad type",#REF!,MATCH($A812,#REF!,0),FALSE)</f>
        <v>#REF!</v>
      </c>
      <c r="AB812" s="63"/>
      <c r="AC812" s="63" t="e">
        <f>HLOOKUP("POR Pin State",#REF!,MATCH($A812,#REF!,0),FALSE)</f>
        <v>#REF!</v>
      </c>
      <c r="AD812" s="207"/>
      <c r="AE812" s="208"/>
      <c r="AF812" s="208"/>
      <c r="AG812" s="208"/>
      <c r="AH812" s="209"/>
      <c r="AI812" s="209"/>
      <c r="AJ812" s="210"/>
      <c r="AK812" s="210"/>
      <c r="AL812" s="210"/>
      <c r="AM812" s="210"/>
      <c r="AN812" s="210"/>
      <c r="AO812" s="210"/>
      <c r="AP812" s="210"/>
      <c r="AQ812" s="215" t="s">
        <v>1932</v>
      </c>
      <c r="AR812" s="105"/>
      <c r="AS812" s="105"/>
      <c r="AT812" s="105"/>
      <c r="AU812" s="105"/>
      <c r="AV812" s="105"/>
      <c r="AW812" s="105"/>
      <c r="AX812" s="105"/>
      <c r="AY812" s="105"/>
      <c r="AZ812" s="105"/>
      <c r="BA812" s="105"/>
      <c r="BB812" s="218"/>
      <c r="BC812" s="105"/>
      <c r="BD812" s="250"/>
      <c r="BE812" s="252" t="s">
        <v>1933</v>
      </c>
      <c r="BF812" s="147" t="e">
        <f>VLOOKUP($A812,#REF!,34,FALSE)</f>
        <v>#REF!</v>
      </c>
      <c r="BG812" s="148" t="e">
        <f>VLOOKUP($A812,#REF!,22,FALSE)</f>
        <v>#REF!</v>
      </c>
      <c r="BH812" s="149"/>
    </row>
    <row r="813" s="5" customFormat="1" ht="12.95" customHeight="1" spans="1:60">
      <c r="A813" s="10" t="s">
        <v>1934</v>
      </c>
      <c r="B813" s="38" t="e">
        <f>VLOOKUP($A813,#REF!,34,FALSE)</f>
        <v>#REF!</v>
      </c>
      <c r="C813" s="39" t="str">
        <f t="shared" si="189"/>
        <v>unused_DDR_XM2_B1D1</v>
      </c>
      <c r="D813" s="40" t="e">
        <f>IF(LEN(VLOOKUP($A813,#REF!,8,FALSE)),LEFT(VLOOKUP($A813,#REF!,8,FALSE),LEN(VLOOKUP($A813,#REF!,8,FALSE))-2),"")</f>
        <v>#REF!</v>
      </c>
      <c r="E813" s="41" t="e">
        <f>IF(LEN(VLOOKUP($A813,#REF!,4,FALSE)),IF(INDEX(#REF!,MATCH($A813,#REF!,0),1),LEFT(VLOOKUP($A813,#REF!,4,FALSE),LEN(VLOOKUP($A813,#REF!,4,FALSE))-2),CONCATENATE(LEFT(VLOOKUP($A813,#REF!,4,FALSE),LEN(VLOOKUP($A813,#REF!,4,FALSE))-2),"*")),"")</f>
        <v>#REF!</v>
      </c>
      <c r="F813" s="42" t="e">
        <f>IF(LEN(VLOOKUP($A813,#REF!,5,FALSE)),IF(INDEX(#REF!,MATCH($A813,#REF!,0),2),LEFT(VLOOKUP($A813,#REF!,5,FALSE),LEN(VLOOKUP($A813,#REF!,5,FALSE))-2),CONCATENATE(LEFT(VLOOKUP($A813,#REF!,5,FALSE),LEN(VLOOKUP($A813,#REF!,5,FALSE))-2),"*")),"")</f>
        <v>#REF!</v>
      </c>
      <c r="G813" s="42" t="e">
        <f>IF(LEN(VLOOKUP($A813,#REF!,6,FALSE)),IF(INDEX(#REF!,MATCH($A813,#REF!,0),3),LEFT(VLOOKUP($A813,#REF!,6,FALSE),LEN(VLOOKUP($A813,#REF!,6,FALSE))-2),CONCATENATE(LEFT(VLOOKUP($A813,#REF!,6,FALSE),LEN(VLOOKUP($A813,#REF!,6,FALSE))-2),"*")),"")</f>
        <v>#REF!</v>
      </c>
      <c r="H813" s="43" t="e">
        <f>IF(LEN(VLOOKUP($A813,#REF!,7,FALSE)),IF(INDEX(#REF!,MATCH($A813,#REF!,0),4),LEFT(VLOOKUP($A813,#REF!,7,FALSE),LEN(VLOOKUP($A813,#REF!,7,FALSE))-2),CONCATENATE(LEFT(VLOOKUP($A813,#REF!,7,FALSE),LEN(VLOOKUP($A813,#REF!,7,FALSE))-2),"*")),"")</f>
        <v>#REF!</v>
      </c>
      <c r="I813" s="54" t="e">
        <f>IF(LEN(VLOOKUP($A813,#REF!,8,FALSE)),UPPER(RIGHT(VLOOKUP($A813,#REF!,8,FALSE),1)),"")</f>
        <v>#REF!</v>
      </c>
      <c r="J813" s="42" t="e">
        <f>IF(LEN(VLOOKUP($A813,#REF!,4,FALSE)),UPPER(RIGHT(VLOOKUP($A813,#REF!,4,FALSE),1)),"")</f>
        <v>#REF!</v>
      </c>
      <c r="K813" s="42" t="e">
        <f>IF(LEN(VLOOKUP($A813,#REF!,5,FALSE)),UPPER(RIGHT(VLOOKUP($A813,#REF!,5,FALSE),1)),"")</f>
        <v>#REF!</v>
      </c>
      <c r="L813" s="42" t="e">
        <f>IF(LEN(VLOOKUP($A813,#REF!,6,FALSE)),UPPER(RIGHT(VLOOKUP($A813,#REF!,6,FALSE),1)),"")</f>
        <v>#REF!</v>
      </c>
      <c r="M813" s="43" t="e">
        <f>IF(LEN(VLOOKUP($A813,#REF!,7,FALSE)),UPPER(RIGHT(VLOOKUP($A813,#REF!,7,FALSE),1)),"")</f>
        <v>#REF!</v>
      </c>
      <c r="N813" s="206"/>
      <c r="O813" s="206"/>
      <c r="P813" s="206"/>
      <c r="Q813" s="206"/>
      <c r="R813" s="206"/>
      <c r="S813" s="63" t="e">
        <f>HLOOKUP("Device Tree Pin Name",#REF!,MATCH($A813,#REF!,0),FALSE)</f>
        <v>#REF!</v>
      </c>
      <c r="T813" s="47" t="e">
        <f>HLOOKUP("power rail",#REF!,MATCH($A813,#REF!,0),FALSE)</f>
        <v>#REF!</v>
      </c>
      <c r="U813" s="62" t="e">
        <f>HLOOKUP("Wake Capable",#REF!,MATCH($A813,#REF!,0),FALSE)</f>
        <v>#REF!</v>
      </c>
      <c r="V813" s="62" t="e">
        <f>HLOOKUP("Strap",#REF!,MATCH($A813,#REF!,0),FALSE)</f>
        <v>#REF!</v>
      </c>
      <c r="W813" s="62"/>
      <c r="X813" s="62"/>
      <c r="Y813" s="62"/>
      <c r="Z813" s="47"/>
      <c r="AA813" s="47" t="e">
        <f>HLOOKUP("Pad type",#REF!,MATCH($A813,#REF!,0),FALSE)</f>
        <v>#REF!</v>
      </c>
      <c r="AB813" s="63"/>
      <c r="AC813" s="63" t="e">
        <f>HLOOKUP("POR Pin State",#REF!,MATCH($A813,#REF!,0),FALSE)</f>
        <v>#REF!</v>
      </c>
      <c r="AD813" s="207"/>
      <c r="AE813" s="208"/>
      <c r="AF813" s="208"/>
      <c r="AG813" s="208"/>
      <c r="AH813" s="209"/>
      <c r="AI813" s="209"/>
      <c r="AJ813" s="210"/>
      <c r="AK813" s="210"/>
      <c r="AL813" s="210"/>
      <c r="AM813" s="210"/>
      <c r="AN813" s="210"/>
      <c r="AO813" s="210"/>
      <c r="AP813" s="210"/>
      <c r="AQ813" s="215" t="s">
        <v>1935</v>
      </c>
      <c r="AR813" s="105"/>
      <c r="AS813" s="105"/>
      <c r="AT813" s="105"/>
      <c r="AU813" s="105"/>
      <c r="AV813" s="105"/>
      <c r="AW813" s="105"/>
      <c r="AX813" s="105"/>
      <c r="AY813" s="105"/>
      <c r="AZ813" s="105"/>
      <c r="BA813" s="105"/>
      <c r="BB813" s="218"/>
      <c r="BC813" s="105"/>
      <c r="BD813" s="250"/>
      <c r="BE813" s="252" t="s">
        <v>1936</v>
      </c>
      <c r="BF813" s="147" t="e">
        <f>VLOOKUP($A813,#REF!,34,FALSE)</f>
        <v>#REF!</v>
      </c>
      <c r="BG813" s="148" t="e">
        <f>VLOOKUP($A813,#REF!,22,FALSE)</f>
        <v>#REF!</v>
      </c>
      <c r="BH813" s="149"/>
    </row>
    <row r="814" s="5" customFormat="1" ht="12.95" customHeight="1" spans="1:60">
      <c r="A814" s="48" t="s">
        <v>1937</v>
      </c>
      <c r="B814" s="38" t="e">
        <f>VLOOKUP($A814,#REF!,34,FALSE)</f>
        <v>#REF!</v>
      </c>
      <c r="C814" s="39" t="str">
        <f t="shared" si="189"/>
        <v>unused_DDR_XM2_B1D2</v>
      </c>
      <c r="D814" s="40" t="e">
        <f>IF(LEN(VLOOKUP($A814,#REF!,8,FALSE)),LEFT(VLOOKUP($A814,#REF!,8,FALSE),LEN(VLOOKUP($A814,#REF!,8,FALSE))-2),"")</f>
        <v>#REF!</v>
      </c>
      <c r="E814" s="41" t="e">
        <f>IF(LEN(VLOOKUP($A814,#REF!,4,FALSE)),IF(INDEX(#REF!,MATCH($A814,#REF!,0),1),LEFT(VLOOKUP($A814,#REF!,4,FALSE),LEN(VLOOKUP($A814,#REF!,4,FALSE))-2),CONCATENATE(LEFT(VLOOKUP($A814,#REF!,4,FALSE),LEN(VLOOKUP($A814,#REF!,4,FALSE))-2),"*")),"")</f>
        <v>#REF!</v>
      </c>
      <c r="F814" s="42" t="e">
        <f>IF(LEN(VLOOKUP($A814,#REF!,5,FALSE)),IF(INDEX(#REF!,MATCH($A814,#REF!,0),2),LEFT(VLOOKUP($A814,#REF!,5,FALSE),LEN(VLOOKUP($A814,#REF!,5,FALSE))-2),CONCATENATE(LEFT(VLOOKUP($A814,#REF!,5,FALSE),LEN(VLOOKUP($A814,#REF!,5,FALSE))-2),"*")),"")</f>
        <v>#REF!</v>
      </c>
      <c r="G814" s="42" t="e">
        <f>IF(LEN(VLOOKUP($A814,#REF!,6,FALSE)),IF(INDEX(#REF!,MATCH($A814,#REF!,0),3),LEFT(VLOOKUP($A814,#REF!,6,FALSE),LEN(VLOOKUP($A814,#REF!,6,FALSE))-2),CONCATENATE(LEFT(VLOOKUP($A814,#REF!,6,FALSE),LEN(VLOOKUP($A814,#REF!,6,FALSE))-2),"*")),"")</f>
        <v>#REF!</v>
      </c>
      <c r="H814" s="43" t="e">
        <f>IF(LEN(VLOOKUP($A814,#REF!,7,FALSE)),IF(INDEX(#REF!,MATCH($A814,#REF!,0),4),LEFT(VLOOKUP($A814,#REF!,7,FALSE),LEN(VLOOKUP($A814,#REF!,7,FALSE))-2),CONCATENATE(LEFT(VLOOKUP($A814,#REF!,7,FALSE),LEN(VLOOKUP($A814,#REF!,7,FALSE))-2),"*")),"")</f>
        <v>#REF!</v>
      </c>
      <c r="I814" s="54" t="e">
        <f>IF(LEN(VLOOKUP($A814,#REF!,8,FALSE)),UPPER(RIGHT(VLOOKUP($A814,#REF!,8,FALSE),1)),"")</f>
        <v>#REF!</v>
      </c>
      <c r="J814" s="42" t="e">
        <f>IF(LEN(VLOOKUP($A814,#REF!,4,FALSE)),UPPER(RIGHT(VLOOKUP($A814,#REF!,4,FALSE),1)),"")</f>
        <v>#REF!</v>
      </c>
      <c r="K814" s="42" t="e">
        <f>IF(LEN(VLOOKUP($A814,#REF!,5,FALSE)),UPPER(RIGHT(VLOOKUP($A814,#REF!,5,FALSE),1)),"")</f>
        <v>#REF!</v>
      </c>
      <c r="L814" s="42" t="e">
        <f>IF(LEN(VLOOKUP($A814,#REF!,6,FALSE)),UPPER(RIGHT(VLOOKUP($A814,#REF!,6,FALSE),1)),"")</f>
        <v>#REF!</v>
      </c>
      <c r="M814" s="43" t="e">
        <f>IF(LEN(VLOOKUP($A814,#REF!,7,FALSE)),UPPER(RIGHT(VLOOKUP($A814,#REF!,7,FALSE),1)),"")</f>
        <v>#REF!</v>
      </c>
      <c r="N814" s="206"/>
      <c r="O814" s="206"/>
      <c r="P814" s="206"/>
      <c r="Q814" s="206"/>
      <c r="R814" s="206"/>
      <c r="S814" s="63" t="e">
        <f>HLOOKUP("Device Tree Pin Name",#REF!,MATCH($A814,#REF!,0),FALSE)</f>
        <v>#REF!</v>
      </c>
      <c r="T814" s="47" t="e">
        <f>HLOOKUP("power rail",#REF!,MATCH($A814,#REF!,0),FALSE)</f>
        <v>#REF!</v>
      </c>
      <c r="U814" s="62" t="e">
        <f>HLOOKUP("Wake Capable",#REF!,MATCH($A814,#REF!,0),FALSE)</f>
        <v>#REF!</v>
      </c>
      <c r="V814" s="62" t="e">
        <f>HLOOKUP("Strap",#REF!,MATCH($A814,#REF!,0),FALSE)</f>
        <v>#REF!</v>
      </c>
      <c r="W814" s="62"/>
      <c r="X814" s="62"/>
      <c r="Y814" s="62"/>
      <c r="Z814" s="47"/>
      <c r="AA814" s="47" t="e">
        <f>HLOOKUP("Pad type",#REF!,MATCH($A814,#REF!,0),FALSE)</f>
        <v>#REF!</v>
      </c>
      <c r="AB814" s="63"/>
      <c r="AC814" s="63" t="e">
        <f>HLOOKUP("POR Pin State",#REF!,MATCH($A814,#REF!,0),FALSE)</f>
        <v>#REF!</v>
      </c>
      <c r="AD814" s="207"/>
      <c r="AE814" s="208"/>
      <c r="AF814" s="208"/>
      <c r="AG814" s="208"/>
      <c r="AH814" s="209"/>
      <c r="AI814" s="209"/>
      <c r="AJ814" s="210"/>
      <c r="AK814" s="210"/>
      <c r="AL814" s="210"/>
      <c r="AM814" s="210"/>
      <c r="AN814" s="210"/>
      <c r="AO814" s="210"/>
      <c r="AP814" s="210"/>
      <c r="AQ814" s="215" t="s">
        <v>1938</v>
      </c>
      <c r="AR814" s="105"/>
      <c r="AS814" s="105"/>
      <c r="AT814" s="105"/>
      <c r="AU814" s="105"/>
      <c r="AV814" s="105"/>
      <c r="AW814" s="105"/>
      <c r="AX814" s="105"/>
      <c r="AY814" s="105"/>
      <c r="AZ814" s="105"/>
      <c r="BA814" s="105"/>
      <c r="BB814" s="218"/>
      <c r="BC814" s="105"/>
      <c r="BD814" s="250"/>
      <c r="BE814" s="252" t="s">
        <v>1939</v>
      </c>
      <c r="BF814" s="147" t="e">
        <f>VLOOKUP($A814,#REF!,34,FALSE)</f>
        <v>#REF!</v>
      </c>
      <c r="BG814" s="148" t="e">
        <f>VLOOKUP($A814,#REF!,22,FALSE)</f>
        <v>#REF!</v>
      </c>
      <c r="BH814" s="149"/>
    </row>
    <row r="815" s="5" customFormat="1" ht="12.95" customHeight="1" spans="1:60">
      <c r="A815" s="48" t="s">
        <v>1940</v>
      </c>
      <c r="B815" s="38" t="e">
        <f>VLOOKUP($A815,#REF!,34,FALSE)</f>
        <v>#REF!</v>
      </c>
      <c r="C815" s="39" t="str">
        <f t="shared" si="189"/>
        <v>unused_DDR_XM2_B1D3</v>
      </c>
      <c r="D815" s="40" t="e">
        <f>IF(LEN(VLOOKUP($A815,#REF!,8,FALSE)),LEFT(VLOOKUP($A815,#REF!,8,FALSE),LEN(VLOOKUP($A815,#REF!,8,FALSE))-2),"")</f>
        <v>#REF!</v>
      </c>
      <c r="E815" s="41" t="e">
        <f>IF(LEN(VLOOKUP($A815,#REF!,4,FALSE)),IF(INDEX(#REF!,MATCH($A815,#REF!,0),1),LEFT(VLOOKUP($A815,#REF!,4,FALSE),LEN(VLOOKUP($A815,#REF!,4,FALSE))-2),CONCATENATE(LEFT(VLOOKUP($A815,#REF!,4,FALSE),LEN(VLOOKUP($A815,#REF!,4,FALSE))-2),"*")),"")</f>
        <v>#REF!</v>
      </c>
      <c r="F815" s="42" t="e">
        <f>IF(LEN(VLOOKUP($A815,#REF!,5,FALSE)),IF(INDEX(#REF!,MATCH($A815,#REF!,0),2),LEFT(VLOOKUP($A815,#REF!,5,FALSE),LEN(VLOOKUP($A815,#REF!,5,FALSE))-2),CONCATENATE(LEFT(VLOOKUP($A815,#REF!,5,FALSE),LEN(VLOOKUP($A815,#REF!,5,FALSE))-2),"*")),"")</f>
        <v>#REF!</v>
      </c>
      <c r="G815" s="42" t="e">
        <f>IF(LEN(VLOOKUP($A815,#REF!,6,FALSE)),IF(INDEX(#REF!,MATCH($A815,#REF!,0),3),LEFT(VLOOKUP($A815,#REF!,6,FALSE),LEN(VLOOKUP($A815,#REF!,6,FALSE))-2),CONCATENATE(LEFT(VLOOKUP($A815,#REF!,6,FALSE),LEN(VLOOKUP($A815,#REF!,6,FALSE))-2),"*")),"")</f>
        <v>#REF!</v>
      </c>
      <c r="H815" s="43" t="e">
        <f>IF(LEN(VLOOKUP($A815,#REF!,7,FALSE)),IF(INDEX(#REF!,MATCH($A815,#REF!,0),4),LEFT(VLOOKUP($A815,#REF!,7,FALSE),LEN(VLOOKUP($A815,#REF!,7,FALSE))-2),CONCATENATE(LEFT(VLOOKUP($A815,#REF!,7,FALSE),LEN(VLOOKUP($A815,#REF!,7,FALSE))-2),"*")),"")</f>
        <v>#REF!</v>
      </c>
      <c r="I815" s="54" t="e">
        <f>IF(LEN(VLOOKUP($A815,#REF!,8,FALSE)),UPPER(RIGHT(VLOOKUP($A815,#REF!,8,FALSE),1)),"")</f>
        <v>#REF!</v>
      </c>
      <c r="J815" s="42" t="e">
        <f>IF(LEN(VLOOKUP($A815,#REF!,4,FALSE)),UPPER(RIGHT(VLOOKUP($A815,#REF!,4,FALSE),1)),"")</f>
        <v>#REF!</v>
      </c>
      <c r="K815" s="42" t="e">
        <f>IF(LEN(VLOOKUP($A815,#REF!,5,FALSE)),UPPER(RIGHT(VLOOKUP($A815,#REF!,5,FALSE),1)),"")</f>
        <v>#REF!</v>
      </c>
      <c r="L815" s="42" t="e">
        <f>IF(LEN(VLOOKUP($A815,#REF!,6,FALSE)),UPPER(RIGHT(VLOOKUP($A815,#REF!,6,FALSE),1)),"")</f>
        <v>#REF!</v>
      </c>
      <c r="M815" s="43" t="e">
        <f>IF(LEN(VLOOKUP($A815,#REF!,7,FALSE)),UPPER(RIGHT(VLOOKUP($A815,#REF!,7,FALSE),1)),"")</f>
        <v>#REF!</v>
      </c>
      <c r="N815" s="206"/>
      <c r="O815" s="206"/>
      <c r="P815" s="206"/>
      <c r="Q815" s="206"/>
      <c r="R815" s="206"/>
      <c r="S815" s="63" t="e">
        <f>HLOOKUP("Device Tree Pin Name",#REF!,MATCH($A815,#REF!,0),FALSE)</f>
        <v>#REF!</v>
      </c>
      <c r="T815" s="47" t="e">
        <f>HLOOKUP("power rail",#REF!,MATCH($A815,#REF!,0),FALSE)</f>
        <v>#REF!</v>
      </c>
      <c r="U815" s="62" t="e">
        <f>HLOOKUP("Wake Capable",#REF!,MATCH($A815,#REF!,0),FALSE)</f>
        <v>#REF!</v>
      </c>
      <c r="V815" s="62" t="e">
        <f>HLOOKUP("Strap",#REF!,MATCH($A815,#REF!,0),FALSE)</f>
        <v>#REF!</v>
      </c>
      <c r="W815" s="62"/>
      <c r="X815" s="62"/>
      <c r="Y815" s="62"/>
      <c r="Z815" s="47"/>
      <c r="AA815" s="47" t="e">
        <f>HLOOKUP("Pad type",#REF!,MATCH($A815,#REF!,0),FALSE)</f>
        <v>#REF!</v>
      </c>
      <c r="AB815" s="63"/>
      <c r="AC815" s="63" t="e">
        <f>HLOOKUP("POR Pin State",#REF!,MATCH($A815,#REF!,0),FALSE)</f>
        <v>#REF!</v>
      </c>
      <c r="AD815" s="207"/>
      <c r="AE815" s="208"/>
      <c r="AF815" s="208"/>
      <c r="AG815" s="208"/>
      <c r="AH815" s="209"/>
      <c r="AI815" s="209"/>
      <c r="AJ815" s="210"/>
      <c r="AK815" s="210"/>
      <c r="AL815" s="210"/>
      <c r="AM815" s="210"/>
      <c r="AN815" s="210"/>
      <c r="AO815" s="210"/>
      <c r="AP815" s="210"/>
      <c r="AQ815" s="215" t="s">
        <v>1941</v>
      </c>
      <c r="AR815" s="105"/>
      <c r="AS815" s="105"/>
      <c r="AT815" s="105"/>
      <c r="AU815" s="105"/>
      <c r="AV815" s="105"/>
      <c r="AW815" s="105"/>
      <c r="AX815" s="105"/>
      <c r="AY815" s="105"/>
      <c r="AZ815" s="105"/>
      <c r="BA815" s="105"/>
      <c r="BB815" s="218"/>
      <c r="BC815" s="105"/>
      <c r="BD815" s="250"/>
      <c r="BE815" s="252" t="s">
        <v>1942</v>
      </c>
      <c r="BF815" s="147" t="e">
        <f>VLOOKUP($A815,#REF!,34,FALSE)</f>
        <v>#REF!</v>
      </c>
      <c r="BG815" s="148" t="e">
        <f>VLOOKUP($A815,#REF!,22,FALSE)</f>
        <v>#REF!</v>
      </c>
      <c r="BH815" s="149"/>
    </row>
    <row r="816" s="5" customFormat="1" ht="12.95" customHeight="1" spans="1:60">
      <c r="A816" s="48" t="s">
        <v>1943</v>
      </c>
      <c r="B816" s="38" t="e">
        <f>VLOOKUP($A816,#REF!,34,FALSE)</f>
        <v>#REF!</v>
      </c>
      <c r="C816" s="39" t="str">
        <f t="shared" si="189"/>
        <v>unused_DDR_XM2_B1D4</v>
      </c>
      <c r="D816" s="40" t="e">
        <f>IF(LEN(VLOOKUP($A816,#REF!,8,FALSE)),LEFT(VLOOKUP($A816,#REF!,8,FALSE),LEN(VLOOKUP($A816,#REF!,8,FALSE))-2),"")</f>
        <v>#REF!</v>
      </c>
      <c r="E816" s="41" t="e">
        <f>IF(LEN(VLOOKUP($A816,#REF!,4,FALSE)),IF(INDEX(#REF!,MATCH($A816,#REF!,0),1),LEFT(VLOOKUP($A816,#REF!,4,FALSE),LEN(VLOOKUP($A816,#REF!,4,FALSE))-2),CONCATENATE(LEFT(VLOOKUP($A816,#REF!,4,FALSE),LEN(VLOOKUP($A816,#REF!,4,FALSE))-2),"*")),"")</f>
        <v>#REF!</v>
      </c>
      <c r="F816" s="42" t="e">
        <f>IF(LEN(VLOOKUP($A816,#REF!,5,FALSE)),IF(INDEX(#REF!,MATCH($A816,#REF!,0),2),LEFT(VLOOKUP($A816,#REF!,5,FALSE),LEN(VLOOKUP($A816,#REF!,5,FALSE))-2),CONCATENATE(LEFT(VLOOKUP($A816,#REF!,5,FALSE),LEN(VLOOKUP($A816,#REF!,5,FALSE))-2),"*")),"")</f>
        <v>#REF!</v>
      </c>
      <c r="G816" s="42" t="e">
        <f>IF(LEN(VLOOKUP($A816,#REF!,6,FALSE)),IF(INDEX(#REF!,MATCH($A816,#REF!,0),3),LEFT(VLOOKUP($A816,#REF!,6,FALSE),LEN(VLOOKUP($A816,#REF!,6,FALSE))-2),CONCATENATE(LEFT(VLOOKUP($A816,#REF!,6,FALSE),LEN(VLOOKUP($A816,#REF!,6,FALSE))-2),"*")),"")</f>
        <v>#REF!</v>
      </c>
      <c r="H816" s="43" t="e">
        <f>IF(LEN(VLOOKUP($A816,#REF!,7,FALSE)),IF(INDEX(#REF!,MATCH($A816,#REF!,0),4),LEFT(VLOOKUP($A816,#REF!,7,FALSE),LEN(VLOOKUP($A816,#REF!,7,FALSE))-2),CONCATENATE(LEFT(VLOOKUP($A816,#REF!,7,FALSE),LEN(VLOOKUP($A816,#REF!,7,FALSE))-2),"*")),"")</f>
        <v>#REF!</v>
      </c>
      <c r="I816" s="54" t="e">
        <f>IF(LEN(VLOOKUP($A816,#REF!,8,FALSE)),UPPER(RIGHT(VLOOKUP($A816,#REF!,8,FALSE),1)),"")</f>
        <v>#REF!</v>
      </c>
      <c r="J816" s="42" t="e">
        <f>IF(LEN(VLOOKUP($A816,#REF!,4,FALSE)),UPPER(RIGHT(VLOOKUP($A816,#REF!,4,FALSE),1)),"")</f>
        <v>#REF!</v>
      </c>
      <c r="K816" s="42" t="e">
        <f>IF(LEN(VLOOKUP($A816,#REF!,5,FALSE)),UPPER(RIGHT(VLOOKUP($A816,#REF!,5,FALSE),1)),"")</f>
        <v>#REF!</v>
      </c>
      <c r="L816" s="42" t="e">
        <f>IF(LEN(VLOOKUP($A816,#REF!,6,FALSE)),UPPER(RIGHT(VLOOKUP($A816,#REF!,6,FALSE),1)),"")</f>
        <v>#REF!</v>
      </c>
      <c r="M816" s="43" t="e">
        <f>IF(LEN(VLOOKUP($A816,#REF!,7,FALSE)),UPPER(RIGHT(VLOOKUP($A816,#REF!,7,FALSE),1)),"")</f>
        <v>#REF!</v>
      </c>
      <c r="N816" s="206"/>
      <c r="O816" s="206"/>
      <c r="P816" s="206"/>
      <c r="Q816" s="206"/>
      <c r="R816" s="206"/>
      <c r="S816" s="63" t="e">
        <f>HLOOKUP("Device Tree Pin Name",#REF!,MATCH($A816,#REF!,0),FALSE)</f>
        <v>#REF!</v>
      </c>
      <c r="T816" s="47" t="e">
        <f>HLOOKUP("power rail",#REF!,MATCH($A816,#REF!,0),FALSE)</f>
        <v>#REF!</v>
      </c>
      <c r="U816" s="62" t="e">
        <f>HLOOKUP("Wake Capable",#REF!,MATCH($A816,#REF!,0),FALSE)</f>
        <v>#REF!</v>
      </c>
      <c r="V816" s="62" t="e">
        <f>HLOOKUP("Strap",#REF!,MATCH($A816,#REF!,0),FALSE)</f>
        <v>#REF!</v>
      </c>
      <c r="W816" s="62"/>
      <c r="X816" s="62"/>
      <c r="Y816" s="62"/>
      <c r="Z816" s="47"/>
      <c r="AA816" s="47" t="e">
        <f>HLOOKUP("Pad type",#REF!,MATCH($A816,#REF!,0),FALSE)</f>
        <v>#REF!</v>
      </c>
      <c r="AB816" s="63"/>
      <c r="AC816" s="63" t="e">
        <f>HLOOKUP("POR Pin State",#REF!,MATCH($A816,#REF!,0),FALSE)</f>
        <v>#REF!</v>
      </c>
      <c r="AD816" s="207"/>
      <c r="AE816" s="208"/>
      <c r="AF816" s="208"/>
      <c r="AG816" s="208"/>
      <c r="AH816" s="209"/>
      <c r="AI816" s="209"/>
      <c r="AJ816" s="210"/>
      <c r="AK816" s="210"/>
      <c r="AL816" s="210"/>
      <c r="AM816" s="210"/>
      <c r="AN816" s="210"/>
      <c r="AO816" s="210"/>
      <c r="AP816" s="210"/>
      <c r="AQ816" s="215" t="s">
        <v>1944</v>
      </c>
      <c r="AR816" s="105"/>
      <c r="AS816" s="105"/>
      <c r="AT816" s="105"/>
      <c r="AU816" s="105"/>
      <c r="AV816" s="105"/>
      <c r="AW816" s="105"/>
      <c r="AX816" s="105"/>
      <c r="AY816" s="105"/>
      <c r="AZ816" s="105"/>
      <c r="BA816" s="105"/>
      <c r="BB816" s="218"/>
      <c r="BC816" s="105"/>
      <c r="BD816" s="250"/>
      <c r="BE816" s="252" t="s">
        <v>1945</v>
      </c>
      <c r="BF816" s="147" t="e">
        <f>VLOOKUP($A816,#REF!,34,FALSE)</f>
        <v>#REF!</v>
      </c>
      <c r="BG816" s="148" t="e">
        <f>VLOOKUP($A816,#REF!,22,FALSE)</f>
        <v>#REF!</v>
      </c>
      <c r="BH816" s="149"/>
    </row>
    <row r="817" s="5" customFormat="1" ht="12.95" customHeight="1" spans="1:60">
      <c r="A817" s="48" t="s">
        <v>1946</v>
      </c>
      <c r="B817" s="38" t="e">
        <f>VLOOKUP($A817,#REF!,34,FALSE)</f>
        <v>#REF!</v>
      </c>
      <c r="C817" s="39" t="str">
        <f t="shared" si="189"/>
        <v>unused_DDR_XM2_B1D5</v>
      </c>
      <c r="D817" s="40" t="e">
        <f>IF(LEN(VLOOKUP($A817,#REF!,8,FALSE)),LEFT(VLOOKUP($A817,#REF!,8,FALSE),LEN(VLOOKUP($A817,#REF!,8,FALSE))-2),"")</f>
        <v>#REF!</v>
      </c>
      <c r="E817" s="41" t="e">
        <f>IF(LEN(VLOOKUP($A817,#REF!,4,FALSE)),IF(INDEX(#REF!,MATCH($A817,#REF!,0),1),LEFT(VLOOKUP($A817,#REF!,4,FALSE),LEN(VLOOKUP($A817,#REF!,4,FALSE))-2),CONCATENATE(LEFT(VLOOKUP($A817,#REF!,4,FALSE),LEN(VLOOKUP($A817,#REF!,4,FALSE))-2),"*")),"")</f>
        <v>#REF!</v>
      </c>
      <c r="F817" s="42" t="e">
        <f>IF(LEN(VLOOKUP($A817,#REF!,5,FALSE)),IF(INDEX(#REF!,MATCH($A817,#REF!,0),2),LEFT(VLOOKUP($A817,#REF!,5,FALSE),LEN(VLOOKUP($A817,#REF!,5,FALSE))-2),CONCATENATE(LEFT(VLOOKUP($A817,#REF!,5,FALSE),LEN(VLOOKUP($A817,#REF!,5,FALSE))-2),"*")),"")</f>
        <v>#REF!</v>
      </c>
      <c r="G817" s="42" t="e">
        <f>IF(LEN(VLOOKUP($A817,#REF!,6,FALSE)),IF(INDEX(#REF!,MATCH($A817,#REF!,0),3),LEFT(VLOOKUP($A817,#REF!,6,FALSE),LEN(VLOOKUP($A817,#REF!,6,FALSE))-2),CONCATENATE(LEFT(VLOOKUP($A817,#REF!,6,FALSE),LEN(VLOOKUP($A817,#REF!,6,FALSE))-2),"*")),"")</f>
        <v>#REF!</v>
      </c>
      <c r="H817" s="43" t="e">
        <f>IF(LEN(VLOOKUP($A817,#REF!,7,FALSE)),IF(INDEX(#REF!,MATCH($A817,#REF!,0),4),LEFT(VLOOKUP($A817,#REF!,7,FALSE),LEN(VLOOKUP($A817,#REF!,7,FALSE))-2),CONCATENATE(LEFT(VLOOKUP($A817,#REF!,7,FALSE),LEN(VLOOKUP($A817,#REF!,7,FALSE))-2),"*")),"")</f>
        <v>#REF!</v>
      </c>
      <c r="I817" s="54" t="e">
        <f>IF(LEN(VLOOKUP($A817,#REF!,8,FALSE)),UPPER(RIGHT(VLOOKUP($A817,#REF!,8,FALSE),1)),"")</f>
        <v>#REF!</v>
      </c>
      <c r="J817" s="42" t="e">
        <f>IF(LEN(VLOOKUP($A817,#REF!,4,FALSE)),UPPER(RIGHT(VLOOKUP($A817,#REF!,4,FALSE),1)),"")</f>
        <v>#REF!</v>
      </c>
      <c r="K817" s="42" t="e">
        <f>IF(LEN(VLOOKUP($A817,#REF!,5,FALSE)),UPPER(RIGHT(VLOOKUP($A817,#REF!,5,FALSE),1)),"")</f>
        <v>#REF!</v>
      </c>
      <c r="L817" s="42" t="e">
        <f>IF(LEN(VLOOKUP($A817,#REF!,6,FALSE)),UPPER(RIGHT(VLOOKUP($A817,#REF!,6,FALSE),1)),"")</f>
        <v>#REF!</v>
      </c>
      <c r="M817" s="43" t="e">
        <f>IF(LEN(VLOOKUP($A817,#REF!,7,FALSE)),UPPER(RIGHT(VLOOKUP($A817,#REF!,7,FALSE),1)),"")</f>
        <v>#REF!</v>
      </c>
      <c r="N817" s="206"/>
      <c r="O817" s="206"/>
      <c r="P817" s="206"/>
      <c r="Q817" s="206"/>
      <c r="R817" s="206"/>
      <c r="S817" s="63" t="e">
        <f>HLOOKUP("Device Tree Pin Name",#REF!,MATCH($A817,#REF!,0),FALSE)</f>
        <v>#REF!</v>
      </c>
      <c r="T817" s="47" t="e">
        <f>HLOOKUP("power rail",#REF!,MATCH($A817,#REF!,0),FALSE)</f>
        <v>#REF!</v>
      </c>
      <c r="U817" s="62" t="e">
        <f>HLOOKUP("Wake Capable",#REF!,MATCH($A817,#REF!,0),FALSE)</f>
        <v>#REF!</v>
      </c>
      <c r="V817" s="62" t="e">
        <f>HLOOKUP("Strap",#REF!,MATCH($A817,#REF!,0),FALSE)</f>
        <v>#REF!</v>
      </c>
      <c r="W817" s="62"/>
      <c r="X817" s="62"/>
      <c r="Y817" s="62"/>
      <c r="Z817" s="47"/>
      <c r="AA817" s="47" t="e">
        <f>HLOOKUP("Pad type",#REF!,MATCH($A817,#REF!,0),FALSE)</f>
        <v>#REF!</v>
      </c>
      <c r="AB817" s="63"/>
      <c r="AC817" s="63" t="e">
        <f>HLOOKUP("POR Pin State",#REF!,MATCH($A817,#REF!,0),FALSE)</f>
        <v>#REF!</v>
      </c>
      <c r="AD817" s="207"/>
      <c r="AE817" s="208"/>
      <c r="AF817" s="208"/>
      <c r="AG817" s="208"/>
      <c r="AH817" s="209"/>
      <c r="AI817" s="209"/>
      <c r="AJ817" s="210"/>
      <c r="AK817" s="210"/>
      <c r="AL817" s="210"/>
      <c r="AM817" s="210"/>
      <c r="AN817" s="210"/>
      <c r="AO817" s="210"/>
      <c r="AP817" s="210"/>
      <c r="AQ817" s="215" t="s">
        <v>1947</v>
      </c>
      <c r="AR817" s="105"/>
      <c r="AS817" s="105"/>
      <c r="AT817" s="105"/>
      <c r="AU817" s="105"/>
      <c r="AV817" s="105"/>
      <c r="AW817" s="105"/>
      <c r="AX817" s="105"/>
      <c r="AY817" s="105"/>
      <c r="AZ817" s="105"/>
      <c r="BA817" s="105"/>
      <c r="BB817" s="218"/>
      <c r="BC817" s="105"/>
      <c r="BD817" s="250"/>
      <c r="BE817" s="252" t="s">
        <v>1948</v>
      </c>
      <c r="BF817" s="147" t="e">
        <f>VLOOKUP($A817,#REF!,34,FALSE)</f>
        <v>#REF!</v>
      </c>
      <c r="BG817" s="148" t="e">
        <f>VLOOKUP($A817,#REF!,22,FALSE)</f>
        <v>#REF!</v>
      </c>
      <c r="BH817" s="149"/>
    </row>
    <row r="818" s="5" customFormat="1" ht="12.95" customHeight="1" spans="1:60">
      <c r="A818" s="48" t="s">
        <v>1949</v>
      </c>
      <c r="B818" s="38" t="e">
        <f>VLOOKUP($A818,#REF!,34,FALSE)</f>
        <v>#REF!</v>
      </c>
      <c r="C818" s="39" t="str">
        <f t="shared" si="189"/>
        <v>unused_DDR_XM2_B1D6</v>
      </c>
      <c r="D818" s="40" t="e">
        <f>IF(LEN(VLOOKUP($A818,#REF!,8,FALSE)),LEFT(VLOOKUP($A818,#REF!,8,FALSE),LEN(VLOOKUP($A818,#REF!,8,FALSE))-2),"")</f>
        <v>#REF!</v>
      </c>
      <c r="E818" s="41" t="e">
        <f>IF(LEN(VLOOKUP($A818,#REF!,4,FALSE)),IF(INDEX(#REF!,MATCH($A818,#REF!,0),1),LEFT(VLOOKUP($A818,#REF!,4,FALSE),LEN(VLOOKUP($A818,#REF!,4,FALSE))-2),CONCATENATE(LEFT(VLOOKUP($A818,#REF!,4,FALSE),LEN(VLOOKUP($A818,#REF!,4,FALSE))-2),"*")),"")</f>
        <v>#REF!</v>
      </c>
      <c r="F818" s="42" t="e">
        <f>IF(LEN(VLOOKUP($A818,#REF!,5,FALSE)),IF(INDEX(#REF!,MATCH($A818,#REF!,0),2),LEFT(VLOOKUP($A818,#REF!,5,FALSE),LEN(VLOOKUP($A818,#REF!,5,FALSE))-2),CONCATENATE(LEFT(VLOOKUP($A818,#REF!,5,FALSE),LEN(VLOOKUP($A818,#REF!,5,FALSE))-2),"*")),"")</f>
        <v>#REF!</v>
      </c>
      <c r="G818" s="42" t="e">
        <f>IF(LEN(VLOOKUP($A818,#REF!,6,FALSE)),IF(INDEX(#REF!,MATCH($A818,#REF!,0),3),LEFT(VLOOKUP($A818,#REF!,6,FALSE),LEN(VLOOKUP($A818,#REF!,6,FALSE))-2),CONCATENATE(LEFT(VLOOKUP($A818,#REF!,6,FALSE),LEN(VLOOKUP($A818,#REF!,6,FALSE))-2),"*")),"")</f>
        <v>#REF!</v>
      </c>
      <c r="H818" s="43" t="e">
        <f>IF(LEN(VLOOKUP($A818,#REF!,7,FALSE)),IF(INDEX(#REF!,MATCH($A818,#REF!,0),4),LEFT(VLOOKUP($A818,#REF!,7,FALSE),LEN(VLOOKUP($A818,#REF!,7,FALSE))-2),CONCATENATE(LEFT(VLOOKUP($A818,#REF!,7,FALSE),LEN(VLOOKUP($A818,#REF!,7,FALSE))-2),"*")),"")</f>
        <v>#REF!</v>
      </c>
      <c r="I818" s="54" t="e">
        <f>IF(LEN(VLOOKUP($A818,#REF!,8,FALSE)),UPPER(RIGHT(VLOOKUP($A818,#REF!,8,FALSE),1)),"")</f>
        <v>#REF!</v>
      </c>
      <c r="J818" s="42" t="e">
        <f>IF(LEN(VLOOKUP($A818,#REF!,4,FALSE)),UPPER(RIGHT(VLOOKUP($A818,#REF!,4,FALSE),1)),"")</f>
        <v>#REF!</v>
      </c>
      <c r="K818" s="42" t="e">
        <f>IF(LEN(VLOOKUP($A818,#REF!,5,FALSE)),UPPER(RIGHT(VLOOKUP($A818,#REF!,5,FALSE),1)),"")</f>
        <v>#REF!</v>
      </c>
      <c r="L818" s="42" t="e">
        <f>IF(LEN(VLOOKUP($A818,#REF!,6,FALSE)),UPPER(RIGHT(VLOOKUP($A818,#REF!,6,FALSE),1)),"")</f>
        <v>#REF!</v>
      </c>
      <c r="M818" s="43" t="e">
        <f>IF(LEN(VLOOKUP($A818,#REF!,7,FALSE)),UPPER(RIGHT(VLOOKUP($A818,#REF!,7,FALSE),1)),"")</f>
        <v>#REF!</v>
      </c>
      <c r="N818" s="206"/>
      <c r="O818" s="206"/>
      <c r="P818" s="206"/>
      <c r="Q818" s="206"/>
      <c r="R818" s="206"/>
      <c r="S818" s="63" t="e">
        <f>HLOOKUP("Device Tree Pin Name",#REF!,MATCH($A818,#REF!,0),FALSE)</f>
        <v>#REF!</v>
      </c>
      <c r="T818" s="47" t="e">
        <f>HLOOKUP("power rail",#REF!,MATCH($A818,#REF!,0),FALSE)</f>
        <v>#REF!</v>
      </c>
      <c r="U818" s="62" t="e">
        <f>HLOOKUP("Wake Capable",#REF!,MATCH($A818,#REF!,0),FALSE)</f>
        <v>#REF!</v>
      </c>
      <c r="V818" s="62" t="e">
        <f>HLOOKUP("Strap",#REF!,MATCH($A818,#REF!,0),FALSE)</f>
        <v>#REF!</v>
      </c>
      <c r="W818" s="62"/>
      <c r="X818" s="62"/>
      <c r="Y818" s="62"/>
      <c r="Z818" s="47"/>
      <c r="AA818" s="47" t="e">
        <f>HLOOKUP("Pad type",#REF!,MATCH($A818,#REF!,0),FALSE)</f>
        <v>#REF!</v>
      </c>
      <c r="AB818" s="63"/>
      <c r="AC818" s="63" t="e">
        <f>HLOOKUP("POR Pin State",#REF!,MATCH($A818,#REF!,0),FALSE)</f>
        <v>#REF!</v>
      </c>
      <c r="AD818" s="207"/>
      <c r="AE818" s="208"/>
      <c r="AF818" s="208"/>
      <c r="AG818" s="208"/>
      <c r="AH818" s="209"/>
      <c r="AI818" s="209"/>
      <c r="AJ818" s="210"/>
      <c r="AK818" s="210"/>
      <c r="AL818" s="210"/>
      <c r="AM818" s="210"/>
      <c r="AN818" s="210"/>
      <c r="AO818" s="210"/>
      <c r="AP818" s="210"/>
      <c r="AQ818" s="215" t="s">
        <v>1950</v>
      </c>
      <c r="AR818" s="105"/>
      <c r="AS818" s="105"/>
      <c r="AT818" s="105"/>
      <c r="AU818" s="105"/>
      <c r="AV818" s="105"/>
      <c r="AW818" s="105"/>
      <c r="AX818" s="105"/>
      <c r="AY818" s="105"/>
      <c r="AZ818" s="105"/>
      <c r="BA818" s="105"/>
      <c r="BB818" s="218"/>
      <c r="BC818" s="105"/>
      <c r="BD818" s="250"/>
      <c r="BE818" s="252" t="s">
        <v>1951</v>
      </c>
      <c r="BF818" s="147" t="e">
        <f>VLOOKUP($A818,#REF!,34,FALSE)</f>
        <v>#REF!</v>
      </c>
      <c r="BG818" s="148" t="e">
        <f>VLOOKUP($A818,#REF!,22,FALSE)</f>
        <v>#REF!</v>
      </c>
      <c r="BH818" s="149"/>
    </row>
    <row r="819" s="5" customFormat="1" ht="12.95" customHeight="1" spans="1:60">
      <c r="A819" s="48" t="s">
        <v>1952</v>
      </c>
      <c r="B819" s="38" t="e">
        <f>VLOOKUP($A819,#REF!,34,FALSE)</f>
        <v>#REF!</v>
      </c>
      <c r="C819" s="39" t="str">
        <f t="shared" si="189"/>
        <v>unused_DDR_XM2_B1D7</v>
      </c>
      <c r="D819" s="40" t="e">
        <f>IF(LEN(VLOOKUP($A819,#REF!,8,FALSE)),LEFT(VLOOKUP($A819,#REF!,8,FALSE),LEN(VLOOKUP($A819,#REF!,8,FALSE))-2),"")</f>
        <v>#REF!</v>
      </c>
      <c r="E819" s="41" t="e">
        <f>IF(LEN(VLOOKUP($A819,#REF!,4,FALSE)),IF(INDEX(#REF!,MATCH($A819,#REF!,0),1),LEFT(VLOOKUP($A819,#REF!,4,FALSE),LEN(VLOOKUP($A819,#REF!,4,FALSE))-2),CONCATENATE(LEFT(VLOOKUP($A819,#REF!,4,FALSE),LEN(VLOOKUP($A819,#REF!,4,FALSE))-2),"*")),"")</f>
        <v>#REF!</v>
      </c>
      <c r="F819" s="42" t="e">
        <f>IF(LEN(VLOOKUP($A819,#REF!,5,FALSE)),IF(INDEX(#REF!,MATCH($A819,#REF!,0),2),LEFT(VLOOKUP($A819,#REF!,5,FALSE),LEN(VLOOKUP($A819,#REF!,5,FALSE))-2),CONCATENATE(LEFT(VLOOKUP($A819,#REF!,5,FALSE),LEN(VLOOKUP($A819,#REF!,5,FALSE))-2),"*")),"")</f>
        <v>#REF!</v>
      </c>
      <c r="G819" s="42" t="e">
        <f>IF(LEN(VLOOKUP($A819,#REF!,6,FALSE)),IF(INDEX(#REF!,MATCH($A819,#REF!,0),3),LEFT(VLOOKUP($A819,#REF!,6,FALSE),LEN(VLOOKUP($A819,#REF!,6,FALSE))-2),CONCATENATE(LEFT(VLOOKUP($A819,#REF!,6,FALSE),LEN(VLOOKUP($A819,#REF!,6,FALSE))-2),"*")),"")</f>
        <v>#REF!</v>
      </c>
      <c r="H819" s="43" t="e">
        <f>IF(LEN(VLOOKUP($A819,#REF!,7,FALSE)),IF(INDEX(#REF!,MATCH($A819,#REF!,0),4),LEFT(VLOOKUP($A819,#REF!,7,FALSE),LEN(VLOOKUP($A819,#REF!,7,FALSE))-2),CONCATENATE(LEFT(VLOOKUP($A819,#REF!,7,FALSE),LEN(VLOOKUP($A819,#REF!,7,FALSE))-2),"*")),"")</f>
        <v>#REF!</v>
      </c>
      <c r="I819" s="54" t="e">
        <f>IF(LEN(VLOOKUP($A819,#REF!,8,FALSE)),UPPER(RIGHT(VLOOKUP($A819,#REF!,8,FALSE),1)),"")</f>
        <v>#REF!</v>
      </c>
      <c r="J819" s="42" t="e">
        <f>IF(LEN(VLOOKUP($A819,#REF!,4,FALSE)),UPPER(RIGHT(VLOOKUP($A819,#REF!,4,FALSE),1)),"")</f>
        <v>#REF!</v>
      </c>
      <c r="K819" s="42" t="e">
        <f>IF(LEN(VLOOKUP($A819,#REF!,5,FALSE)),UPPER(RIGHT(VLOOKUP($A819,#REF!,5,FALSE),1)),"")</f>
        <v>#REF!</v>
      </c>
      <c r="L819" s="42" t="e">
        <f>IF(LEN(VLOOKUP($A819,#REF!,6,FALSE)),UPPER(RIGHT(VLOOKUP($A819,#REF!,6,FALSE),1)),"")</f>
        <v>#REF!</v>
      </c>
      <c r="M819" s="43" t="e">
        <f>IF(LEN(VLOOKUP($A819,#REF!,7,FALSE)),UPPER(RIGHT(VLOOKUP($A819,#REF!,7,FALSE),1)),"")</f>
        <v>#REF!</v>
      </c>
      <c r="N819" s="206"/>
      <c r="O819" s="206"/>
      <c r="P819" s="206"/>
      <c r="Q819" s="206"/>
      <c r="R819" s="206"/>
      <c r="S819" s="63" t="e">
        <f>HLOOKUP("Device Tree Pin Name",#REF!,MATCH($A819,#REF!,0),FALSE)</f>
        <v>#REF!</v>
      </c>
      <c r="T819" s="47" t="e">
        <f>HLOOKUP("power rail",#REF!,MATCH($A819,#REF!,0),FALSE)</f>
        <v>#REF!</v>
      </c>
      <c r="U819" s="62" t="e">
        <f>HLOOKUP("Wake Capable",#REF!,MATCH($A819,#REF!,0),FALSE)</f>
        <v>#REF!</v>
      </c>
      <c r="V819" s="62" t="e">
        <f>HLOOKUP("Strap",#REF!,MATCH($A819,#REF!,0),FALSE)</f>
        <v>#REF!</v>
      </c>
      <c r="W819" s="62"/>
      <c r="X819" s="62"/>
      <c r="Y819" s="62"/>
      <c r="Z819" s="47"/>
      <c r="AA819" s="47" t="e">
        <f>HLOOKUP("Pad type",#REF!,MATCH($A819,#REF!,0),FALSE)</f>
        <v>#REF!</v>
      </c>
      <c r="AB819" s="63"/>
      <c r="AC819" s="63" t="e">
        <f>HLOOKUP("POR Pin State",#REF!,MATCH($A819,#REF!,0),FALSE)</f>
        <v>#REF!</v>
      </c>
      <c r="AD819" s="207"/>
      <c r="AE819" s="208"/>
      <c r="AF819" s="208"/>
      <c r="AG819" s="208"/>
      <c r="AH819" s="209"/>
      <c r="AI819" s="209"/>
      <c r="AJ819" s="210"/>
      <c r="AK819" s="210"/>
      <c r="AL819" s="210"/>
      <c r="AM819" s="210"/>
      <c r="AN819" s="210"/>
      <c r="AO819" s="210"/>
      <c r="AP819" s="210"/>
      <c r="AQ819" s="215" t="s">
        <v>1953</v>
      </c>
      <c r="AR819" s="105"/>
      <c r="AS819" s="105"/>
      <c r="AT819" s="105"/>
      <c r="AU819" s="105"/>
      <c r="AV819" s="105"/>
      <c r="AW819" s="105"/>
      <c r="AX819" s="105"/>
      <c r="AY819" s="105"/>
      <c r="AZ819" s="105"/>
      <c r="BA819" s="105"/>
      <c r="BB819" s="218"/>
      <c r="BC819" s="105"/>
      <c r="BD819" s="250"/>
      <c r="BE819" s="252" t="s">
        <v>1954</v>
      </c>
      <c r="BF819" s="147" t="e">
        <f>VLOOKUP($A819,#REF!,34,FALSE)</f>
        <v>#REF!</v>
      </c>
      <c r="BG819" s="148" t="e">
        <f>VLOOKUP($A819,#REF!,22,FALSE)</f>
        <v>#REF!</v>
      </c>
      <c r="BH819" s="149"/>
    </row>
    <row r="820" s="5" customFormat="1" ht="12.95" customHeight="1" spans="1:60">
      <c r="A820" s="48" t="s">
        <v>1955</v>
      </c>
      <c r="B820" s="38" t="e">
        <f>VLOOKUP($A820,#REF!,34,FALSE)</f>
        <v>#REF!</v>
      </c>
      <c r="C820" s="39" t="str">
        <f t="shared" si="189"/>
        <v>unused_DDR_XM2_B1DMI</v>
      </c>
      <c r="D820" s="40" t="e">
        <f>IF(LEN(VLOOKUP($A820,#REF!,8,FALSE)),LEFT(VLOOKUP($A820,#REF!,8,FALSE),LEN(VLOOKUP($A820,#REF!,8,FALSE))-2),"")</f>
        <v>#REF!</v>
      </c>
      <c r="E820" s="41" t="e">
        <f>IF(LEN(VLOOKUP($A820,#REF!,4,FALSE)),IF(INDEX(#REF!,MATCH($A820,#REF!,0),1),LEFT(VLOOKUP($A820,#REF!,4,FALSE),LEN(VLOOKUP($A820,#REF!,4,FALSE))-2),CONCATENATE(LEFT(VLOOKUP($A820,#REF!,4,FALSE),LEN(VLOOKUP($A820,#REF!,4,FALSE))-2),"*")),"")</f>
        <v>#REF!</v>
      </c>
      <c r="F820" s="42" t="e">
        <f>IF(LEN(VLOOKUP($A820,#REF!,5,FALSE)),IF(INDEX(#REF!,MATCH($A820,#REF!,0),2),LEFT(VLOOKUP($A820,#REF!,5,FALSE),LEN(VLOOKUP($A820,#REF!,5,FALSE))-2),CONCATENATE(LEFT(VLOOKUP($A820,#REF!,5,FALSE),LEN(VLOOKUP($A820,#REF!,5,FALSE))-2),"*")),"")</f>
        <v>#REF!</v>
      </c>
      <c r="G820" s="42" t="e">
        <f>IF(LEN(VLOOKUP($A820,#REF!,6,FALSE)),IF(INDEX(#REF!,MATCH($A820,#REF!,0),3),LEFT(VLOOKUP($A820,#REF!,6,FALSE),LEN(VLOOKUP($A820,#REF!,6,FALSE))-2),CONCATENATE(LEFT(VLOOKUP($A820,#REF!,6,FALSE),LEN(VLOOKUP($A820,#REF!,6,FALSE))-2),"*")),"")</f>
        <v>#REF!</v>
      </c>
      <c r="H820" s="43" t="e">
        <f>IF(LEN(VLOOKUP($A820,#REF!,7,FALSE)),IF(INDEX(#REF!,MATCH($A820,#REF!,0),4),LEFT(VLOOKUP($A820,#REF!,7,FALSE),LEN(VLOOKUP($A820,#REF!,7,FALSE))-2),CONCATENATE(LEFT(VLOOKUP($A820,#REF!,7,FALSE),LEN(VLOOKUP($A820,#REF!,7,FALSE))-2),"*")),"")</f>
        <v>#REF!</v>
      </c>
      <c r="I820" s="54" t="e">
        <f>IF(LEN(VLOOKUP($A820,#REF!,8,FALSE)),UPPER(RIGHT(VLOOKUP($A820,#REF!,8,FALSE),1)),"")</f>
        <v>#REF!</v>
      </c>
      <c r="J820" s="42" t="e">
        <f>IF(LEN(VLOOKUP($A820,#REF!,4,FALSE)),UPPER(RIGHT(VLOOKUP($A820,#REF!,4,FALSE),1)),"")</f>
        <v>#REF!</v>
      </c>
      <c r="K820" s="42" t="e">
        <f>IF(LEN(VLOOKUP($A820,#REF!,5,FALSE)),UPPER(RIGHT(VLOOKUP($A820,#REF!,5,FALSE),1)),"")</f>
        <v>#REF!</v>
      </c>
      <c r="L820" s="42" t="e">
        <f>IF(LEN(VLOOKUP($A820,#REF!,6,FALSE)),UPPER(RIGHT(VLOOKUP($A820,#REF!,6,FALSE),1)),"")</f>
        <v>#REF!</v>
      </c>
      <c r="M820" s="43" t="e">
        <f>IF(LEN(VLOOKUP($A820,#REF!,7,FALSE)),UPPER(RIGHT(VLOOKUP($A820,#REF!,7,FALSE),1)),"")</f>
        <v>#REF!</v>
      </c>
      <c r="N820" s="206"/>
      <c r="O820" s="206"/>
      <c r="P820" s="206"/>
      <c r="Q820" s="206"/>
      <c r="R820" s="206"/>
      <c r="S820" s="63" t="e">
        <f>HLOOKUP("Device Tree Pin Name",#REF!,MATCH($A820,#REF!,0),FALSE)</f>
        <v>#REF!</v>
      </c>
      <c r="T820" s="47" t="e">
        <f>HLOOKUP("power rail",#REF!,MATCH($A820,#REF!,0),FALSE)</f>
        <v>#REF!</v>
      </c>
      <c r="U820" s="62" t="e">
        <f>HLOOKUP("Wake Capable",#REF!,MATCH($A820,#REF!,0),FALSE)</f>
        <v>#REF!</v>
      </c>
      <c r="V820" s="62" t="e">
        <f>HLOOKUP("Strap",#REF!,MATCH($A820,#REF!,0),FALSE)</f>
        <v>#REF!</v>
      </c>
      <c r="W820" s="62"/>
      <c r="X820" s="62"/>
      <c r="Y820" s="62"/>
      <c r="Z820" s="47"/>
      <c r="AA820" s="47" t="e">
        <f>HLOOKUP("Pad type",#REF!,MATCH($A820,#REF!,0),FALSE)</f>
        <v>#REF!</v>
      </c>
      <c r="AB820" s="63"/>
      <c r="AC820" s="63" t="e">
        <f>HLOOKUP("POR Pin State",#REF!,MATCH($A820,#REF!,0),FALSE)</f>
        <v>#REF!</v>
      </c>
      <c r="AD820" s="207"/>
      <c r="AE820" s="208"/>
      <c r="AF820" s="208"/>
      <c r="AG820" s="208"/>
      <c r="AH820" s="209"/>
      <c r="AI820" s="209"/>
      <c r="AJ820" s="210"/>
      <c r="AK820" s="210"/>
      <c r="AL820" s="210"/>
      <c r="AM820" s="210"/>
      <c r="AN820" s="210"/>
      <c r="AO820" s="210"/>
      <c r="AP820" s="210"/>
      <c r="AQ820" s="215" t="s">
        <v>1955</v>
      </c>
      <c r="AR820" s="105"/>
      <c r="AS820" s="105"/>
      <c r="AT820" s="105"/>
      <c r="AU820" s="105"/>
      <c r="AV820" s="105"/>
      <c r="AW820" s="105"/>
      <c r="AX820" s="105"/>
      <c r="AY820" s="105"/>
      <c r="AZ820" s="105"/>
      <c r="BA820" s="105"/>
      <c r="BB820" s="218"/>
      <c r="BC820" s="105"/>
      <c r="BD820" s="250"/>
      <c r="BE820" s="252" t="s">
        <v>1956</v>
      </c>
      <c r="BF820" s="147" t="e">
        <f>VLOOKUP($A820,#REF!,34,FALSE)</f>
        <v>#REF!</v>
      </c>
      <c r="BG820" s="148" t="e">
        <f>VLOOKUP($A820,#REF!,22,FALSE)</f>
        <v>#REF!</v>
      </c>
      <c r="BH820" s="149"/>
    </row>
    <row r="821" s="5" customFormat="1" ht="12.95" customHeight="1" spans="1:60">
      <c r="A821" s="48" t="s">
        <v>1957</v>
      </c>
      <c r="B821" s="38" t="e">
        <f>VLOOKUP($A821,#REF!,34,FALSE)</f>
        <v>#REF!</v>
      </c>
      <c r="C821" s="39" t="str">
        <f t="shared" si="189"/>
        <v>unused_DDR_XM2_B1WCK_P</v>
      </c>
      <c r="D821" s="40" t="e">
        <f>IF(LEN(VLOOKUP($A821,#REF!,8,FALSE)),LEFT(VLOOKUP($A821,#REF!,8,FALSE),LEN(VLOOKUP($A821,#REF!,8,FALSE))-2),"")</f>
        <v>#REF!</v>
      </c>
      <c r="E821" s="41" t="e">
        <f>IF(LEN(VLOOKUP($A821,#REF!,4,FALSE)),IF(INDEX(#REF!,MATCH($A821,#REF!,0),1),LEFT(VLOOKUP($A821,#REF!,4,FALSE),LEN(VLOOKUP($A821,#REF!,4,FALSE))-2),CONCATENATE(LEFT(VLOOKUP($A821,#REF!,4,FALSE),LEN(VLOOKUP($A821,#REF!,4,FALSE))-2),"*")),"")</f>
        <v>#REF!</v>
      </c>
      <c r="F821" s="42" t="e">
        <f>IF(LEN(VLOOKUP($A821,#REF!,5,FALSE)),IF(INDEX(#REF!,MATCH($A821,#REF!,0),2),LEFT(VLOOKUP($A821,#REF!,5,FALSE),LEN(VLOOKUP($A821,#REF!,5,FALSE))-2),CONCATENATE(LEFT(VLOOKUP($A821,#REF!,5,FALSE),LEN(VLOOKUP($A821,#REF!,5,FALSE))-2),"*")),"")</f>
        <v>#REF!</v>
      </c>
      <c r="G821" s="42" t="e">
        <f>IF(LEN(VLOOKUP($A821,#REF!,6,FALSE)),IF(INDEX(#REF!,MATCH($A821,#REF!,0),3),LEFT(VLOOKUP($A821,#REF!,6,FALSE),LEN(VLOOKUP($A821,#REF!,6,FALSE))-2),CONCATENATE(LEFT(VLOOKUP($A821,#REF!,6,FALSE),LEN(VLOOKUP($A821,#REF!,6,FALSE))-2),"*")),"")</f>
        <v>#REF!</v>
      </c>
      <c r="H821" s="43" t="e">
        <f>IF(LEN(VLOOKUP($A821,#REF!,7,FALSE)),IF(INDEX(#REF!,MATCH($A821,#REF!,0),4),LEFT(VLOOKUP($A821,#REF!,7,FALSE),LEN(VLOOKUP($A821,#REF!,7,FALSE))-2),CONCATENATE(LEFT(VLOOKUP($A821,#REF!,7,FALSE),LEN(VLOOKUP($A821,#REF!,7,FALSE))-2),"*")),"")</f>
        <v>#REF!</v>
      </c>
      <c r="I821" s="54" t="e">
        <f>IF(LEN(VLOOKUP($A821,#REF!,8,FALSE)),UPPER(RIGHT(VLOOKUP($A821,#REF!,8,FALSE),1)),"")</f>
        <v>#REF!</v>
      </c>
      <c r="J821" s="42" t="e">
        <f>IF(LEN(VLOOKUP($A821,#REF!,4,FALSE)),UPPER(RIGHT(VLOOKUP($A821,#REF!,4,FALSE),1)),"")</f>
        <v>#REF!</v>
      </c>
      <c r="K821" s="42" t="e">
        <f>IF(LEN(VLOOKUP($A821,#REF!,5,FALSE)),UPPER(RIGHT(VLOOKUP($A821,#REF!,5,FALSE),1)),"")</f>
        <v>#REF!</v>
      </c>
      <c r="L821" s="42" t="e">
        <f>IF(LEN(VLOOKUP($A821,#REF!,6,FALSE)),UPPER(RIGHT(VLOOKUP($A821,#REF!,6,FALSE),1)),"")</f>
        <v>#REF!</v>
      </c>
      <c r="M821" s="43" t="e">
        <f>IF(LEN(VLOOKUP($A821,#REF!,7,FALSE)),UPPER(RIGHT(VLOOKUP($A821,#REF!,7,FALSE),1)),"")</f>
        <v>#REF!</v>
      </c>
      <c r="N821" s="206"/>
      <c r="O821" s="206"/>
      <c r="P821" s="206"/>
      <c r="Q821" s="206"/>
      <c r="R821" s="206"/>
      <c r="S821" s="63" t="e">
        <f>HLOOKUP("Device Tree Pin Name",#REF!,MATCH($A821,#REF!,0),FALSE)</f>
        <v>#REF!</v>
      </c>
      <c r="T821" s="47" t="e">
        <f>HLOOKUP("power rail",#REF!,MATCH($A821,#REF!,0),FALSE)</f>
        <v>#REF!</v>
      </c>
      <c r="U821" s="62" t="e">
        <f>HLOOKUP("Wake Capable",#REF!,MATCH($A821,#REF!,0),FALSE)</f>
        <v>#REF!</v>
      </c>
      <c r="V821" s="62" t="e">
        <f>HLOOKUP("Strap",#REF!,MATCH($A821,#REF!,0),FALSE)</f>
        <v>#REF!</v>
      </c>
      <c r="W821" s="62"/>
      <c r="X821" s="62"/>
      <c r="Y821" s="62"/>
      <c r="Z821" s="47"/>
      <c r="AA821" s="47" t="e">
        <f>HLOOKUP("Pad type",#REF!,MATCH($A821,#REF!,0),FALSE)</f>
        <v>#REF!</v>
      </c>
      <c r="AB821" s="63"/>
      <c r="AC821" s="63" t="e">
        <f>HLOOKUP("POR Pin State",#REF!,MATCH($A821,#REF!,0),FALSE)</f>
        <v>#REF!</v>
      </c>
      <c r="AD821" s="207"/>
      <c r="AE821" s="208"/>
      <c r="AF821" s="208"/>
      <c r="AG821" s="208"/>
      <c r="AH821" s="209"/>
      <c r="AI821" s="209"/>
      <c r="AJ821" s="210"/>
      <c r="AK821" s="210"/>
      <c r="AL821" s="210"/>
      <c r="AM821" s="210"/>
      <c r="AN821" s="210"/>
      <c r="AO821" s="210"/>
      <c r="AP821" s="210"/>
      <c r="AQ821" s="215" t="s">
        <v>1957</v>
      </c>
      <c r="AR821" s="105"/>
      <c r="AS821" s="105"/>
      <c r="AT821" s="105"/>
      <c r="AU821" s="105"/>
      <c r="AV821" s="105"/>
      <c r="AW821" s="105"/>
      <c r="AX821" s="105"/>
      <c r="AY821" s="105"/>
      <c r="AZ821" s="105"/>
      <c r="BA821" s="105"/>
      <c r="BB821" s="218"/>
      <c r="BC821" s="105"/>
      <c r="BD821" s="250"/>
      <c r="BE821" s="252" t="s">
        <v>1958</v>
      </c>
      <c r="BF821" s="147" t="e">
        <f>VLOOKUP($A821,#REF!,34,FALSE)</f>
        <v>#REF!</v>
      </c>
      <c r="BG821" s="148" t="e">
        <f>VLOOKUP($A821,#REF!,22,FALSE)</f>
        <v>#REF!</v>
      </c>
      <c r="BH821" s="149"/>
    </row>
    <row r="822" s="5" customFormat="1" ht="12.95" customHeight="1" spans="1:60">
      <c r="A822" s="48" t="s">
        <v>1959</v>
      </c>
      <c r="B822" s="38" t="e">
        <f>VLOOKUP($A822,#REF!,34,FALSE)</f>
        <v>#REF!</v>
      </c>
      <c r="C822" s="39" t="str">
        <f t="shared" ref="C822:C832" si="190">CONCATENATE("unused_",A822)</f>
        <v>unused_DDR_XM2_B1WCK_N</v>
      </c>
      <c r="D822" s="40" t="e">
        <f>IF(LEN(VLOOKUP($A822,#REF!,8,FALSE)),LEFT(VLOOKUP($A822,#REF!,8,FALSE),LEN(VLOOKUP($A822,#REF!,8,FALSE))-2),"")</f>
        <v>#REF!</v>
      </c>
      <c r="E822" s="41" t="e">
        <f>IF(LEN(VLOOKUP($A822,#REF!,4,FALSE)),IF(INDEX(#REF!,MATCH($A822,#REF!,0),1),LEFT(VLOOKUP($A822,#REF!,4,FALSE),LEN(VLOOKUP($A822,#REF!,4,FALSE))-2),CONCATENATE(LEFT(VLOOKUP($A822,#REF!,4,FALSE),LEN(VLOOKUP($A822,#REF!,4,FALSE))-2),"*")),"")</f>
        <v>#REF!</v>
      </c>
      <c r="F822" s="42" t="e">
        <f>IF(LEN(VLOOKUP($A822,#REF!,5,FALSE)),IF(INDEX(#REF!,MATCH($A822,#REF!,0),2),LEFT(VLOOKUP($A822,#REF!,5,FALSE),LEN(VLOOKUP($A822,#REF!,5,FALSE))-2),CONCATENATE(LEFT(VLOOKUP($A822,#REF!,5,FALSE),LEN(VLOOKUP($A822,#REF!,5,FALSE))-2),"*")),"")</f>
        <v>#REF!</v>
      </c>
      <c r="G822" s="42" t="e">
        <f>IF(LEN(VLOOKUP($A822,#REF!,6,FALSE)),IF(INDEX(#REF!,MATCH($A822,#REF!,0),3),LEFT(VLOOKUP($A822,#REF!,6,FALSE),LEN(VLOOKUP($A822,#REF!,6,FALSE))-2),CONCATENATE(LEFT(VLOOKUP($A822,#REF!,6,FALSE),LEN(VLOOKUP($A822,#REF!,6,FALSE))-2),"*")),"")</f>
        <v>#REF!</v>
      </c>
      <c r="H822" s="43" t="e">
        <f>IF(LEN(VLOOKUP($A822,#REF!,7,FALSE)),IF(INDEX(#REF!,MATCH($A822,#REF!,0),4),LEFT(VLOOKUP($A822,#REF!,7,FALSE),LEN(VLOOKUP($A822,#REF!,7,FALSE))-2),CONCATENATE(LEFT(VLOOKUP($A822,#REF!,7,FALSE),LEN(VLOOKUP($A822,#REF!,7,FALSE))-2),"*")),"")</f>
        <v>#REF!</v>
      </c>
      <c r="I822" s="54" t="e">
        <f>IF(LEN(VLOOKUP($A822,#REF!,8,FALSE)),UPPER(RIGHT(VLOOKUP($A822,#REF!,8,FALSE),1)),"")</f>
        <v>#REF!</v>
      </c>
      <c r="J822" s="42" t="e">
        <f>IF(LEN(VLOOKUP($A822,#REF!,4,FALSE)),UPPER(RIGHT(VLOOKUP($A822,#REF!,4,FALSE),1)),"")</f>
        <v>#REF!</v>
      </c>
      <c r="K822" s="42" t="e">
        <f>IF(LEN(VLOOKUP($A822,#REF!,5,FALSE)),UPPER(RIGHT(VLOOKUP($A822,#REF!,5,FALSE),1)),"")</f>
        <v>#REF!</v>
      </c>
      <c r="L822" s="42" t="e">
        <f>IF(LEN(VLOOKUP($A822,#REF!,6,FALSE)),UPPER(RIGHT(VLOOKUP($A822,#REF!,6,FALSE),1)),"")</f>
        <v>#REF!</v>
      </c>
      <c r="M822" s="43" t="e">
        <f>IF(LEN(VLOOKUP($A822,#REF!,7,FALSE)),UPPER(RIGHT(VLOOKUP($A822,#REF!,7,FALSE),1)),"")</f>
        <v>#REF!</v>
      </c>
      <c r="N822" s="206"/>
      <c r="O822" s="206"/>
      <c r="P822" s="206"/>
      <c r="Q822" s="206"/>
      <c r="R822" s="206"/>
      <c r="S822" s="63" t="e">
        <f>HLOOKUP("Device Tree Pin Name",#REF!,MATCH($A822,#REF!,0),FALSE)</f>
        <v>#REF!</v>
      </c>
      <c r="T822" s="47" t="e">
        <f>HLOOKUP("power rail",#REF!,MATCH($A822,#REF!,0),FALSE)</f>
        <v>#REF!</v>
      </c>
      <c r="U822" s="62" t="e">
        <f>HLOOKUP("Wake Capable",#REF!,MATCH($A822,#REF!,0),FALSE)</f>
        <v>#REF!</v>
      </c>
      <c r="V822" s="62" t="e">
        <f>HLOOKUP("Strap",#REF!,MATCH($A822,#REF!,0),FALSE)</f>
        <v>#REF!</v>
      </c>
      <c r="W822" s="62"/>
      <c r="X822" s="62"/>
      <c r="Y822" s="62"/>
      <c r="Z822" s="47"/>
      <c r="AA822" s="47" t="e">
        <f>HLOOKUP("Pad type",#REF!,MATCH($A822,#REF!,0),FALSE)</f>
        <v>#REF!</v>
      </c>
      <c r="AB822" s="63"/>
      <c r="AC822" s="63" t="e">
        <f>HLOOKUP("POR Pin State",#REF!,MATCH($A822,#REF!,0),FALSE)</f>
        <v>#REF!</v>
      </c>
      <c r="AD822" s="207"/>
      <c r="AE822" s="208"/>
      <c r="AF822" s="208"/>
      <c r="AG822" s="208"/>
      <c r="AH822" s="209"/>
      <c r="AI822" s="209"/>
      <c r="AJ822" s="210"/>
      <c r="AK822" s="210"/>
      <c r="AL822" s="210"/>
      <c r="AM822" s="210"/>
      <c r="AN822" s="210"/>
      <c r="AO822" s="210"/>
      <c r="AP822" s="210"/>
      <c r="AQ822" s="215" t="s">
        <v>1959</v>
      </c>
      <c r="AR822" s="105"/>
      <c r="AS822" s="105"/>
      <c r="AT822" s="105"/>
      <c r="AU822" s="105"/>
      <c r="AV822" s="105"/>
      <c r="AW822" s="105"/>
      <c r="AX822" s="105"/>
      <c r="AY822" s="105"/>
      <c r="AZ822" s="105"/>
      <c r="BA822" s="105"/>
      <c r="BB822" s="218"/>
      <c r="BC822" s="105"/>
      <c r="BD822" s="250"/>
      <c r="BE822" s="252" t="s">
        <v>1960</v>
      </c>
      <c r="BF822" s="147" t="e">
        <f>VLOOKUP($A822,#REF!,34,FALSE)</f>
        <v>#REF!</v>
      </c>
      <c r="BG822" s="148" t="e">
        <f>VLOOKUP($A822,#REF!,22,FALSE)</f>
        <v>#REF!</v>
      </c>
      <c r="BH822" s="149"/>
    </row>
    <row r="823" s="5" customFormat="1" ht="12.95" customHeight="1" spans="1:60">
      <c r="A823" s="48" t="s">
        <v>1961</v>
      </c>
      <c r="B823" s="38" t="e">
        <f>VLOOKUP($A823,#REF!,34,FALSE)</f>
        <v>#REF!</v>
      </c>
      <c r="C823" s="39" t="str">
        <f t="shared" si="190"/>
        <v>unused_DDR_XM2_B1RDQS_P</v>
      </c>
      <c r="D823" s="40" t="e">
        <f>IF(LEN(VLOOKUP($A823,#REF!,8,FALSE)),LEFT(VLOOKUP($A823,#REF!,8,FALSE),LEN(VLOOKUP($A823,#REF!,8,FALSE))-2),"")</f>
        <v>#REF!</v>
      </c>
      <c r="E823" s="41" t="e">
        <f>IF(LEN(VLOOKUP($A823,#REF!,4,FALSE)),IF(INDEX(#REF!,MATCH($A823,#REF!,0),1),LEFT(VLOOKUP($A823,#REF!,4,FALSE),LEN(VLOOKUP($A823,#REF!,4,FALSE))-2),CONCATENATE(LEFT(VLOOKUP($A823,#REF!,4,FALSE),LEN(VLOOKUP($A823,#REF!,4,FALSE))-2),"*")),"")</f>
        <v>#REF!</v>
      </c>
      <c r="F823" s="42" t="e">
        <f>IF(LEN(VLOOKUP($A823,#REF!,5,FALSE)),IF(INDEX(#REF!,MATCH($A823,#REF!,0),2),LEFT(VLOOKUP($A823,#REF!,5,FALSE),LEN(VLOOKUP($A823,#REF!,5,FALSE))-2),CONCATENATE(LEFT(VLOOKUP($A823,#REF!,5,FALSE),LEN(VLOOKUP($A823,#REF!,5,FALSE))-2),"*")),"")</f>
        <v>#REF!</v>
      </c>
      <c r="G823" s="42" t="e">
        <f>IF(LEN(VLOOKUP($A823,#REF!,6,FALSE)),IF(INDEX(#REF!,MATCH($A823,#REF!,0),3),LEFT(VLOOKUP($A823,#REF!,6,FALSE),LEN(VLOOKUP($A823,#REF!,6,FALSE))-2),CONCATENATE(LEFT(VLOOKUP($A823,#REF!,6,FALSE),LEN(VLOOKUP($A823,#REF!,6,FALSE))-2),"*")),"")</f>
        <v>#REF!</v>
      </c>
      <c r="H823" s="43" t="e">
        <f>IF(LEN(VLOOKUP($A823,#REF!,7,FALSE)),IF(INDEX(#REF!,MATCH($A823,#REF!,0),4),LEFT(VLOOKUP($A823,#REF!,7,FALSE),LEN(VLOOKUP($A823,#REF!,7,FALSE))-2),CONCATENATE(LEFT(VLOOKUP($A823,#REF!,7,FALSE),LEN(VLOOKUP($A823,#REF!,7,FALSE))-2),"*")),"")</f>
        <v>#REF!</v>
      </c>
      <c r="I823" s="54" t="e">
        <f>IF(LEN(VLOOKUP($A823,#REF!,8,FALSE)),UPPER(RIGHT(VLOOKUP($A823,#REF!,8,FALSE),1)),"")</f>
        <v>#REF!</v>
      </c>
      <c r="J823" s="42" t="e">
        <f>IF(LEN(VLOOKUP($A823,#REF!,4,FALSE)),UPPER(RIGHT(VLOOKUP($A823,#REF!,4,FALSE),1)),"")</f>
        <v>#REF!</v>
      </c>
      <c r="K823" s="42" t="e">
        <f>IF(LEN(VLOOKUP($A823,#REF!,5,FALSE)),UPPER(RIGHT(VLOOKUP($A823,#REF!,5,FALSE),1)),"")</f>
        <v>#REF!</v>
      </c>
      <c r="L823" s="42" t="e">
        <f>IF(LEN(VLOOKUP($A823,#REF!,6,FALSE)),UPPER(RIGHT(VLOOKUP($A823,#REF!,6,FALSE),1)),"")</f>
        <v>#REF!</v>
      </c>
      <c r="M823" s="43" t="e">
        <f>IF(LEN(VLOOKUP($A823,#REF!,7,FALSE)),UPPER(RIGHT(VLOOKUP($A823,#REF!,7,FALSE),1)),"")</f>
        <v>#REF!</v>
      </c>
      <c r="N823" s="206"/>
      <c r="O823" s="206"/>
      <c r="P823" s="206"/>
      <c r="Q823" s="206"/>
      <c r="R823" s="206"/>
      <c r="S823" s="63" t="e">
        <f>HLOOKUP("Device Tree Pin Name",#REF!,MATCH($A823,#REF!,0),FALSE)</f>
        <v>#REF!</v>
      </c>
      <c r="T823" s="47" t="e">
        <f>HLOOKUP("power rail",#REF!,MATCH($A823,#REF!,0),FALSE)</f>
        <v>#REF!</v>
      </c>
      <c r="U823" s="62" t="e">
        <f>HLOOKUP("Wake Capable",#REF!,MATCH($A823,#REF!,0),FALSE)</f>
        <v>#REF!</v>
      </c>
      <c r="V823" s="62" t="e">
        <f>HLOOKUP("Strap",#REF!,MATCH($A823,#REF!,0),FALSE)</f>
        <v>#REF!</v>
      </c>
      <c r="W823" s="62"/>
      <c r="X823" s="62"/>
      <c r="Y823" s="62"/>
      <c r="Z823" s="47"/>
      <c r="AA823" s="47" t="e">
        <f>HLOOKUP("Pad type",#REF!,MATCH($A823,#REF!,0),FALSE)</f>
        <v>#REF!</v>
      </c>
      <c r="AB823" s="63"/>
      <c r="AC823" s="63" t="e">
        <f>HLOOKUP("POR Pin State",#REF!,MATCH($A823,#REF!,0),FALSE)</f>
        <v>#REF!</v>
      </c>
      <c r="AD823" s="207"/>
      <c r="AE823" s="208"/>
      <c r="AF823" s="208"/>
      <c r="AG823" s="208"/>
      <c r="AH823" s="209"/>
      <c r="AI823" s="209"/>
      <c r="AJ823" s="210"/>
      <c r="AK823" s="210"/>
      <c r="AL823" s="210"/>
      <c r="AM823" s="210"/>
      <c r="AN823" s="210"/>
      <c r="AO823" s="210"/>
      <c r="AP823" s="210"/>
      <c r="AQ823" s="215" t="s">
        <v>1961</v>
      </c>
      <c r="AR823" s="105"/>
      <c r="AS823" s="105"/>
      <c r="AT823" s="105"/>
      <c r="AU823" s="105"/>
      <c r="AV823" s="105"/>
      <c r="AW823" s="105"/>
      <c r="AX823" s="105"/>
      <c r="AY823" s="105"/>
      <c r="AZ823" s="105"/>
      <c r="BA823" s="105"/>
      <c r="BB823" s="218"/>
      <c r="BC823" s="105"/>
      <c r="BD823" s="250"/>
      <c r="BE823" s="252" t="s">
        <v>1962</v>
      </c>
      <c r="BF823" s="147" t="e">
        <f>VLOOKUP($A823,#REF!,34,FALSE)</f>
        <v>#REF!</v>
      </c>
      <c r="BG823" s="148" t="e">
        <f>VLOOKUP($A823,#REF!,22,FALSE)</f>
        <v>#REF!</v>
      </c>
      <c r="BH823" s="149"/>
    </row>
    <row r="824" s="5" customFormat="1" ht="12.95" customHeight="1" spans="1:60">
      <c r="A824" s="10" t="s">
        <v>1963</v>
      </c>
      <c r="B824" s="38" t="e">
        <f>VLOOKUP($A824,#REF!,34,FALSE)</f>
        <v>#REF!</v>
      </c>
      <c r="C824" s="39" t="str">
        <f t="shared" si="190"/>
        <v>unused_DDR_XM2_B1RDQS_N</v>
      </c>
      <c r="D824" s="40" t="e">
        <f>IF(LEN(VLOOKUP($A824,#REF!,8,FALSE)),LEFT(VLOOKUP($A824,#REF!,8,FALSE),LEN(VLOOKUP($A824,#REF!,8,FALSE))-2),"")</f>
        <v>#REF!</v>
      </c>
      <c r="E824" s="41" t="e">
        <f>IF(LEN(VLOOKUP($A824,#REF!,4,FALSE)),IF(INDEX(#REF!,MATCH($A824,#REF!,0),1),LEFT(VLOOKUP($A824,#REF!,4,FALSE),LEN(VLOOKUP($A824,#REF!,4,FALSE))-2),CONCATENATE(LEFT(VLOOKUP($A824,#REF!,4,FALSE),LEN(VLOOKUP($A824,#REF!,4,FALSE))-2),"*")),"")</f>
        <v>#REF!</v>
      </c>
      <c r="F824" s="42" t="e">
        <f>IF(LEN(VLOOKUP($A824,#REF!,5,FALSE)),IF(INDEX(#REF!,MATCH($A824,#REF!,0),2),LEFT(VLOOKUP($A824,#REF!,5,FALSE),LEN(VLOOKUP($A824,#REF!,5,FALSE))-2),CONCATENATE(LEFT(VLOOKUP($A824,#REF!,5,FALSE),LEN(VLOOKUP($A824,#REF!,5,FALSE))-2),"*")),"")</f>
        <v>#REF!</v>
      </c>
      <c r="G824" s="42" t="e">
        <f>IF(LEN(VLOOKUP($A824,#REF!,6,FALSE)),IF(INDEX(#REF!,MATCH($A824,#REF!,0),3),LEFT(VLOOKUP($A824,#REF!,6,FALSE),LEN(VLOOKUP($A824,#REF!,6,FALSE))-2),CONCATENATE(LEFT(VLOOKUP($A824,#REF!,6,FALSE),LEN(VLOOKUP($A824,#REF!,6,FALSE))-2),"*")),"")</f>
        <v>#REF!</v>
      </c>
      <c r="H824" s="43" t="e">
        <f>IF(LEN(VLOOKUP($A824,#REF!,7,FALSE)),IF(INDEX(#REF!,MATCH($A824,#REF!,0),4),LEFT(VLOOKUP($A824,#REF!,7,FALSE),LEN(VLOOKUP($A824,#REF!,7,FALSE))-2),CONCATENATE(LEFT(VLOOKUP($A824,#REF!,7,FALSE),LEN(VLOOKUP($A824,#REF!,7,FALSE))-2),"*")),"")</f>
        <v>#REF!</v>
      </c>
      <c r="I824" s="54" t="e">
        <f>IF(LEN(VLOOKUP($A824,#REF!,8,FALSE)),UPPER(RIGHT(VLOOKUP($A824,#REF!,8,FALSE),1)),"")</f>
        <v>#REF!</v>
      </c>
      <c r="J824" s="42" t="e">
        <f>IF(LEN(VLOOKUP($A824,#REF!,4,FALSE)),UPPER(RIGHT(VLOOKUP($A824,#REF!,4,FALSE),1)),"")</f>
        <v>#REF!</v>
      </c>
      <c r="K824" s="42" t="e">
        <f>IF(LEN(VLOOKUP($A824,#REF!,5,FALSE)),UPPER(RIGHT(VLOOKUP($A824,#REF!,5,FALSE),1)),"")</f>
        <v>#REF!</v>
      </c>
      <c r="L824" s="42" t="e">
        <f>IF(LEN(VLOOKUP($A824,#REF!,6,FALSE)),UPPER(RIGHT(VLOOKUP($A824,#REF!,6,FALSE),1)),"")</f>
        <v>#REF!</v>
      </c>
      <c r="M824" s="43" t="e">
        <f>IF(LEN(VLOOKUP($A824,#REF!,7,FALSE)),UPPER(RIGHT(VLOOKUP($A824,#REF!,7,FALSE),1)),"")</f>
        <v>#REF!</v>
      </c>
      <c r="N824" s="206"/>
      <c r="O824" s="206"/>
      <c r="P824" s="206"/>
      <c r="Q824" s="206"/>
      <c r="R824" s="206"/>
      <c r="S824" s="63" t="e">
        <f>HLOOKUP("Device Tree Pin Name",#REF!,MATCH($A824,#REF!,0),FALSE)</f>
        <v>#REF!</v>
      </c>
      <c r="T824" s="47" t="e">
        <f>HLOOKUP("power rail",#REF!,MATCH($A824,#REF!,0),FALSE)</f>
        <v>#REF!</v>
      </c>
      <c r="U824" s="62" t="e">
        <f>HLOOKUP("Wake Capable",#REF!,MATCH($A824,#REF!,0),FALSE)</f>
        <v>#REF!</v>
      </c>
      <c r="V824" s="62" t="e">
        <f>HLOOKUP("Strap",#REF!,MATCH($A824,#REF!,0),FALSE)</f>
        <v>#REF!</v>
      </c>
      <c r="W824" s="62"/>
      <c r="X824" s="62"/>
      <c r="Y824" s="62"/>
      <c r="Z824" s="47"/>
      <c r="AA824" s="47" t="e">
        <f>HLOOKUP("Pad type",#REF!,MATCH($A824,#REF!,0),FALSE)</f>
        <v>#REF!</v>
      </c>
      <c r="AB824" s="63"/>
      <c r="AC824" s="63" t="e">
        <f>HLOOKUP("POR Pin State",#REF!,MATCH($A824,#REF!,0),FALSE)</f>
        <v>#REF!</v>
      </c>
      <c r="AD824" s="207"/>
      <c r="AE824" s="208"/>
      <c r="AF824" s="208"/>
      <c r="AG824" s="208"/>
      <c r="AH824" s="209"/>
      <c r="AI824" s="209"/>
      <c r="AJ824" s="210"/>
      <c r="AK824" s="210"/>
      <c r="AL824" s="210"/>
      <c r="AM824" s="210"/>
      <c r="AN824" s="210"/>
      <c r="AO824" s="210"/>
      <c r="AP824" s="210"/>
      <c r="AQ824" s="215" t="s">
        <v>1963</v>
      </c>
      <c r="AR824" s="105"/>
      <c r="AS824" s="105"/>
      <c r="AT824" s="105"/>
      <c r="AU824" s="105"/>
      <c r="AV824" s="105"/>
      <c r="AW824" s="105"/>
      <c r="AX824" s="105"/>
      <c r="AY824" s="105"/>
      <c r="AZ824" s="105"/>
      <c r="BA824" s="105"/>
      <c r="BB824" s="218"/>
      <c r="BC824" s="105"/>
      <c r="BD824" s="250"/>
      <c r="BE824" s="252" t="s">
        <v>1964</v>
      </c>
      <c r="BF824" s="147" t="e">
        <f>VLOOKUP($A824,#REF!,34,FALSE)</f>
        <v>#REF!</v>
      </c>
      <c r="BG824" s="148" t="e">
        <f>VLOOKUP($A824,#REF!,22,FALSE)</f>
        <v>#REF!</v>
      </c>
      <c r="BH824" s="149"/>
    </row>
    <row r="825" s="5" customFormat="1" ht="12.95" customHeight="1" spans="1:60">
      <c r="A825" s="10" t="s">
        <v>1965</v>
      </c>
      <c r="B825" s="38" t="e">
        <f>VLOOKUP($A825,#REF!,34,FALSE)</f>
        <v>#REF!</v>
      </c>
      <c r="C825" s="39" t="str">
        <f t="shared" si="190"/>
        <v>unused_DDR_XM2_B2A_CA0</v>
      </c>
      <c r="D825" s="40" t="e">
        <f>IF(LEN(VLOOKUP($A825,#REF!,8,FALSE)),LEFT(VLOOKUP($A825,#REF!,8,FALSE),LEN(VLOOKUP($A825,#REF!,8,FALSE))-2),"")</f>
        <v>#REF!</v>
      </c>
      <c r="E825" s="41" t="e">
        <f>IF(LEN(VLOOKUP($A825,#REF!,4,FALSE)),IF(INDEX(#REF!,MATCH($A825,#REF!,0),1),LEFT(VLOOKUP($A825,#REF!,4,FALSE),LEN(VLOOKUP($A825,#REF!,4,FALSE))-2),CONCATENATE(LEFT(VLOOKUP($A825,#REF!,4,FALSE),LEN(VLOOKUP($A825,#REF!,4,FALSE))-2),"*")),"")</f>
        <v>#REF!</v>
      </c>
      <c r="F825" s="42" t="e">
        <f>IF(LEN(VLOOKUP($A825,#REF!,5,FALSE)),IF(INDEX(#REF!,MATCH($A825,#REF!,0),2),LEFT(VLOOKUP($A825,#REF!,5,FALSE),LEN(VLOOKUP($A825,#REF!,5,FALSE))-2),CONCATENATE(LEFT(VLOOKUP($A825,#REF!,5,FALSE),LEN(VLOOKUP($A825,#REF!,5,FALSE))-2),"*")),"")</f>
        <v>#REF!</v>
      </c>
      <c r="G825" s="42" t="e">
        <f>IF(LEN(VLOOKUP($A825,#REF!,6,FALSE)),IF(INDEX(#REF!,MATCH($A825,#REF!,0),3),LEFT(VLOOKUP($A825,#REF!,6,FALSE),LEN(VLOOKUP($A825,#REF!,6,FALSE))-2),CONCATENATE(LEFT(VLOOKUP($A825,#REF!,6,FALSE),LEN(VLOOKUP($A825,#REF!,6,FALSE))-2),"*")),"")</f>
        <v>#REF!</v>
      </c>
      <c r="H825" s="43" t="e">
        <f>IF(LEN(VLOOKUP($A825,#REF!,7,FALSE)),IF(INDEX(#REF!,MATCH($A825,#REF!,0),4),LEFT(VLOOKUP($A825,#REF!,7,FALSE),LEN(VLOOKUP($A825,#REF!,7,FALSE))-2),CONCATENATE(LEFT(VLOOKUP($A825,#REF!,7,FALSE),LEN(VLOOKUP($A825,#REF!,7,FALSE))-2),"*")),"")</f>
        <v>#REF!</v>
      </c>
      <c r="I825" s="54" t="e">
        <f>IF(LEN(VLOOKUP($A825,#REF!,8,FALSE)),UPPER(RIGHT(VLOOKUP($A825,#REF!,8,FALSE),1)),"")</f>
        <v>#REF!</v>
      </c>
      <c r="J825" s="42" t="e">
        <f>IF(LEN(VLOOKUP($A825,#REF!,4,FALSE)),UPPER(RIGHT(VLOOKUP($A825,#REF!,4,FALSE),1)),"")</f>
        <v>#REF!</v>
      </c>
      <c r="K825" s="42" t="e">
        <f>IF(LEN(VLOOKUP($A825,#REF!,5,FALSE)),UPPER(RIGHT(VLOOKUP($A825,#REF!,5,FALSE),1)),"")</f>
        <v>#REF!</v>
      </c>
      <c r="L825" s="42" t="e">
        <f>IF(LEN(VLOOKUP($A825,#REF!,6,FALSE)),UPPER(RIGHT(VLOOKUP($A825,#REF!,6,FALSE),1)),"")</f>
        <v>#REF!</v>
      </c>
      <c r="M825" s="43" t="e">
        <f>IF(LEN(VLOOKUP($A825,#REF!,7,FALSE)),UPPER(RIGHT(VLOOKUP($A825,#REF!,7,FALSE),1)),"")</f>
        <v>#REF!</v>
      </c>
      <c r="N825" s="206"/>
      <c r="O825" s="206"/>
      <c r="P825" s="206"/>
      <c r="Q825" s="206"/>
      <c r="R825" s="206"/>
      <c r="S825" s="63" t="e">
        <f>HLOOKUP("Device Tree Pin Name",#REF!,MATCH($A825,#REF!,0),FALSE)</f>
        <v>#REF!</v>
      </c>
      <c r="T825" s="47" t="e">
        <f>HLOOKUP("power rail",#REF!,MATCH($A825,#REF!,0),FALSE)</f>
        <v>#REF!</v>
      </c>
      <c r="U825" s="62" t="e">
        <f>HLOOKUP("Wake Capable",#REF!,MATCH($A825,#REF!,0),FALSE)</f>
        <v>#REF!</v>
      </c>
      <c r="V825" s="62" t="e">
        <f>HLOOKUP("Strap",#REF!,MATCH($A825,#REF!,0),FALSE)</f>
        <v>#REF!</v>
      </c>
      <c r="W825" s="62"/>
      <c r="X825" s="62"/>
      <c r="Y825" s="62"/>
      <c r="Z825" s="47"/>
      <c r="AA825" s="47" t="e">
        <f>HLOOKUP("Pad type",#REF!,MATCH($A825,#REF!,0),FALSE)</f>
        <v>#REF!</v>
      </c>
      <c r="AB825" s="63"/>
      <c r="AC825" s="63" t="e">
        <f>HLOOKUP("POR Pin State",#REF!,MATCH($A825,#REF!,0),FALSE)</f>
        <v>#REF!</v>
      </c>
      <c r="AD825" s="207"/>
      <c r="AE825" s="208"/>
      <c r="AF825" s="208"/>
      <c r="AG825" s="208"/>
      <c r="AH825" s="209"/>
      <c r="AI825" s="209"/>
      <c r="AJ825" s="210"/>
      <c r="AK825" s="210"/>
      <c r="AL825" s="210"/>
      <c r="AM825" s="210"/>
      <c r="AN825" s="210"/>
      <c r="AO825" s="210"/>
      <c r="AP825" s="210"/>
      <c r="AQ825" s="215" t="s">
        <v>1966</v>
      </c>
      <c r="AR825" s="105"/>
      <c r="AS825" s="105"/>
      <c r="AT825" s="105"/>
      <c r="AU825" s="105"/>
      <c r="AV825" s="105"/>
      <c r="AW825" s="105"/>
      <c r="AX825" s="105"/>
      <c r="AY825" s="105"/>
      <c r="AZ825" s="105"/>
      <c r="BA825" s="105"/>
      <c r="BB825" s="218"/>
      <c r="BC825" s="105"/>
      <c r="BD825" s="250"/>
      <c r="BE825" s="252" t="s">
        <v>1967</v>
      </c>
      <c r="BF825" s="147" t="e">
        <f>VLOOKUP($A825,#REF!,34,FALSE)</f>
        <v>#REF!</v>
      </c>
      <c r="BG825" s="148" t="e">
        <f>VLOOKUP($A825,#REF!,22,FALSE)</f>
        <v>#REF!</v>
      </c>
      <c r="BH825" s="149"/>
    </row>
    <row r="826" s="5" customFormat="1" ht="12.95" customHeight="1" spans="1:60">
      <c r="A826" s="48" t="s">
        <v>1968</v>
      </c>
      <c r="B826" s="38" t="e">
        <f>VLOOKUP($A826,#REF!,34,FALSE)</f>
        <v>#REF!</v>
      </c>
      <c r="C826" s="39" t="str">
        <f t="shared" si="190"/>
        <v>unused_DDR_XM2_B2A_CA1</v>
      </c>
      <c r="D826" s="40" t="e">
        <f>IF(LEN(VLOOKUP($A826,#REF!,8,FALSE)),LEFT(VLOOKUP($A826,#REF!,8,FALSE),LEN(VLOOKUP($A826,#REF!,8,FALSE))-2),"")</f>
        <v>#REF!</v>
      </c>
      <c r="E826" s="41" t="e">
        <f>IF(LEN(VLOOKUP($A826,#REF!,4,FALSE)),IF(INDEX(#REF!,MATCH($A826,#REF!,0),1),LEFT(VLOOKUP($A826,#REF!,4,FALSE),LEN(VLOOKUP($A826,#REF!,4,FALSE))-2),CONCATENATE(LEFT(VLOOKUP($A826,#REF!,4,FALSE),LEN(VLOOKUP($A826,#REF!,4,FALSE))-2),"*")),"")</f>
        <v>#REF!</v>
      </c>
      <c r="F826" s="42" t="e">
        <f>IF(LEN(VLOOKUP($A826,#REF!,5,FALSE)),IF(INDEX(#REF!,MATCH($A826,#REF!,0),2),LEFT(VLOOKUP($A826,#REF!,5,FALSE),LEN(VLOOKUP($A826,#REF!,5,FALSE))-2),CONCATENATE(LEFT(VLOOKUP($A826,#REF!,5,FALSE),LEN(VLOOKUP($A826,#REF!,5,FALSE))-2),"*")),"")</f>
        <v>#REF!</v>
      </c>
      <c r="G826" s="42" t="e">
        <f>IF(LEN(VLOOKUP($A826,#REF!,6,FALSE)),IF(INDEX(#REF!,MATCH($A826,#REF!,0),3),LEFT(VLOOKUP($A826,#REF!,6,FALSE),LEN(VLOOKUP($A826,#REF!,6,FALSE))-2),CONCATENATE(LEFT(VLOOKUP($A826,#REF!,6,FALSE),LEN(VLOOKUP($A826,#REF!,6,FALSE))-2),"*")),"")</f>
        <v>#REF!</v>
      </c>
      <c r="H826" s="43" t="e">
        <f>IF(LEN(VLOOKUP($A826,#REF!,7,FALSE)),IF(INDEX(#REF!,MATCH($A826,#REF!,0),4),LEFT(VLOOKUP($A826,#REF!,7,FALSE),LEN(VLOOKUP($A826,#REF!,7,FALSE))-2),CONCATENATE(LEFT(VLOOKUP($A826,#REF!,7,FALSE),LEN(VLOOKUP($A826,#REF!,7,FALSE))-2),"*")),"")</f>
        <v>#REF!</v>
      </c>
      <c r="I826" s="54" t="e">
        <f>IF(LEN(VLOOKUP($A826,#REF!,8,FALSE)),UPPER(RIGHT(VLOOKUP($A826,#REF!,8,FALSE),1)),"")</f>
        <v>#REF!</v>
      </c>
      <c r="J826" s="42" t="e">
        <f>IF(LEN(VLOOKUP($A826,#REF!,4,FALSE)),UPPER(RIGHT(VLOOKUP($A826,#REF!,4,FALSE),1)),"")</f>
        <v>#REF!</v>
      </c>
      <c r="K826" s="42" t="e">
        <f>IF(LEN(VLOOKUP($A826,#REF!,5,FALSE)),UPPER(RIGHT(VLOOKUP($A826,#REF!,5,FALSE),1)),"")</f>
        <v>#REF!</v>
      </c>
      <c r="L826" s="42" t="e">
        <f>IF(LEN(VLOOKUP($A826,#REF!,6,FALSE)),UPPER(RIGHT(VLOOKUP($A826,#REF!,6,FALSE),1)),"")</f>
        <v>#REF!</v>
      </c>
      <c r="M826" s="43" t="e">
        <f>IF(LEN(VLOOKUP($A826,#REF!,7,FALSE)),UPPER(RIGHT(VLOOKUP($A826,#REF!,7,FALSE),1)),"")</f>
        <v>#REF!</v>
      </c>
      <c r="N826" s="206"/>
      <c r="O826" s="206"/>
      <c r="P826" s="206"/>
      <c r="Q826" s="206"/>
      <c r="R826" s="206"/>
      <c r="S826" s="63" t="e">
        <f>HLOOKUP("Device Tree Pin Name",#REF!,MATCH($A826,#REF!,0),FALSE)</f>
        <v>#REF!</v>
      </c>
      <c r="T826" s="47" t="e">
        <f>HLOOKUP("power rail",#REF!,MATCH($A826,#REF!,0),FALSE)</f>
        <v>#REF!</v>
      </c>
      <c r="U826" s="62" t="e">
        <f>HLOOKUP("Wake Capable",#REF!,MATCH($A826,#REF!,0),FALSE)</f>
        <v>#REF!</v>
      </c>
      <c r="V826" s="62" t="e">
        <f>HLOOKUP("Strap",#REF!,MATCH($A826,#REF!,0),FALSE)</f>
        <v>#REF!</v>
      </c>
      <c r="W826" s="62"/>
      <c r="X826" s="62"/>
      <c r="Y826" s="62"/>
      <c r="Z826" s="47"/>
      <c r="AA826" s="47" t="e">
        <f>HLOOKUP("Pad type",#REF!,MATCH($A826,#REF!,0),FALSE)</f>
        <v>#REF!</v>
      </c>
      <c r="AB826" s="63"/>
      <c r="AC826" s="63" t="e">
        <f>HLOOKUP("POR Pin State",#REF!,MATCH($A826,#REF!,0),FALSE)</f>
        <v>#REF!</v>
      </c>
      <c r="AD826" s="207"/>
      <c r="AE826" s="208"/>
      <c r="AF826" s="208"/>
      <c r="AG826" s="208"/>
      <c r="AH826" s="209"/>
      <c r="AI826" s="209"/>
      <c r="AJ826" s="210"/>
      <c r="AK826" s="210"/>
      <c r="AL826" s="210"/>
      <c r="AM826" s="210"/>
      <c r="AN826" s="210"/>
      <c r="AO826" s="210"/>
      <c r="AP826" s="210"/>
      <c r="AQ826" s="215" t="s">
        <v>1969</v>
      </c>
      <c r="AR826" s="105"/>
      <c r="AS826" s="105"/>
      <c r="AT826" s="105"/>
      <c r="AU826" s="105"/>
      <c r="AV826" s="105"/>
      <c r="AW826" s="105"/>
      <c r="AX826" s="105"/>
      <c r="AY826" s="105"/>
      <c r="AZ826" s="105"/>
      <c r="BA826" s="105"/>
      <c r="BB826" s="218"/>
      <c r="BC826" s="105"/>
      <c r="BD826" s="250"/>
      <c r="BE826" s="252" t="s">
        <v>1970</v>
      </c>
      <c r="BF826" s="147" t="e">
        <f>VLOOKUP($A826,#REF!,34,FALSE)</f>
        <v>#REF!</v>
      </c>
      <c r="BG826" s="148" t="e">
        <f>VLOOKUP($A826,#REF!,22,FALSE)</f>
        <v>#REF!</v>
      </c>
      <c r="BH826" s="149"/>
    </row>
    <row r="827" s="5" customFormat="1" ht="12.95" customHeight="1" spans="1:60">
      <c r="A827" s="48" t="s">
        <v>1971</v>
      </c>
      <c r="B827" s="38" t="e">
        <f>VLOOKUP($A827,#REF!,34,FALSE)</f>
        <v>#REF!</v>
      </c>
      <c r="C827" s="39" t="str">
        <f t="shared" si="190"/>
        <v>unused_DDR_XM2_B2A_CA2</v>
      </c>
      <c r="D827" s="40" t="e">
        <f>IF(LEN(VLOOKUP($A827,#REF!,8,FALSE)),LEFT(VLOOKUP($A827,#REF!,8,FALSE),LEN(VLOOKUP($A827,#REF!,8,FALSE))-2),"")</f>
        <v>#REF!</v>
      </c>
      <c r="E827" s="41" t="e">
        <f>IF(LEN(VLOOKUP($A827,#REF!,4,FALSE)),IF(INDEX(#REF!,MATCH($A827,#REF!,0),1),LEFT(VLOOKUP($A827,#REF!,4,FALSE),LEN(VLOOKUP($A827,#REF!,4,FALSE))-2),CONCATENATE(LEFT(VLOOKUP($A827,#REF!,4,FALSE),LEN(VLOOKUP($A827,#REF!,4,FALSE))-2),"*")),"")</f>
        <v>#REF!</v>
      </c>
      <c r="F827" s="42" t="e">
        <f>IF(LEN(VLOOKUP($A827,#REF!,5,FALSE)),IF(INDEX(#REF!,MATCH($A827,#REF!,0),2),LEFT(VLOOKUP($A827,#REF!,5,FALSE),LEN(VLOOKUP($A827,#REF!,5,FALSE))-2),CONCATENATE(LEFT(VLOOKUP($A827,#REF!,5,FALSE),LEN(VLOOKUP($A827,#REF!,5,FALSE))-2),"*")),"")</f>
        <v>#REF!</v>
      </c>
      <c r="G827" s="42" t="e">
        <f>IF(LEN(VLOOKUP($A827,#REF!,6,FALSE)),IF(INDEX(#REF!,MATCH($A827,#REF!,0),3),LEFT(VLOOKUP($A827,#REF!,6,FALSE),LEN(VLOOKUP($A827,#REF!,6,FALSE))-2),CONCATENATE(LEFT(VLOOKUP($A827,#REF!,6,FALSE),LEN(VLOOKUP($A827,#REF!,6,FALSE))-2),"*")),"")</f>
        <v>#REF!</v>
      </c>
      <c r="H827" s="43" t="e">
        <f>IF(LEN(VLOOKUP($A827,#REF!,7,FALSE)),IF(INDEX(#REF!,MATCH($A827,#REF!,0),4),LEFT(VLOOKUP($A827,#REF!,7,FALSE),LEN(VLOOKUP($A827,#REF!,7,FALSE))-2),CONCATENATE(LEFT(VLOOKUP($A827,#REF!,7,FALSE),LEN(VLOOKUP($A827,#REF!,7,FALSE))-2),"*")),"")</f>
        <v>#REF!</v>
      </c>
      <c r="I827" s="54" t="e">
        <f>IF(LEN(VLOOKUP($A827,#REF!,8,FALSE)),UPPER(RIGHT(VLOOKUP($A827,#REF!,8,FALSE),1)),"")</f>
        <v>#REF!</v>
      </c>
      <c r="J827" s="42" t="e">
        <f>IF(LEN(VLOOKUP($A827,#REF!,4,FALSE)),UPPER(RIGHT(VLOOKUP($A827,#REF!,4,FALSE),1)),"")</f>
        <v>#REF!</v>
      </c>
      <c r="K827" s="42" t="e">
        <f>IF(LEN(VLOOKUP($A827,#REF!,5,FALSE)),UPPER(RIGHT(VLOOKUP($A827,#REF!,5,FALSE),1)),"")</f>
        <v>#REF!</v>
      </c>
      <c r="L827" s="42" t="e">
        <f>IF(LEN(VLOOKUP($A827,#REF!,6,FALSE)),UPPER(RIGHT(VLOOKUP($A827,#REF!,6,FALSE),1)),"")</f>
        <v>#REF!</v>
      </c>
      <c r="M827" s="43" t="e">
        <f>IF(LEN(VLOOKUP($A827,#REF!,7,FALSE)),UPPER(RIGHT(VLOOKUP($A827,#REF!,7,FALSE),1)),"")</f>
        <v>#REF!</v>
      </c>
      <c r="N827" s="206"/>
      <c r="O827" s="206"/>
      <c r="P827" s="206"/>
      <c r="Q827" s="206"/>
      <c r="R827" s="206"/>
      <c r="S827" s="63" t="e">
        <f>HLOOKUP("Device Tree Pin Name",#REF!,MATCH($A827,#REF!,0),FALSE)</f>
        <v>#REF!</v>
      </c>
      <c r="T827" s="47" t="e">
        <f>HLOOKUP("power rail",#REF!,MATCH($A827,#REF!,0),FALSE)</f>
        <v>#REF!</v>
      </c>
      <c r="U827" s="62" t="e">
        <f>HLOOKUP("Wake Capable",#REF!,MATCH($A827,#REF!,0),FALSE)</f>
        <v>#REF!</v>
      </c>
      <c r="V827" s="62" t="e">
        <f>HLOOKUP("Strap",#REF!,MATCH($A827,#REF!,0),FALSE)</f>
        <v>#REF!</v>
      </c>
      <c r="W827" s="62"/>
      <c r="X827" s="62"/>
      <c r="Y827" s="62"/>
      <c r="Z827" s="47"/>
      <c r="AA827" s="47" t="e">
        <f>HLOOKUP("Pad type",#REF!,MATCH($A827,#REF!,0),FALSE)</f>
        <v>#REF!</v>
      </c>
      <c r="AB827" s="63"/>
      <c r="AC827" s="63" t="e">
        <f>HLOOKUP("POR Pin State",#REF!,MATCH($A827,#REF!,0),FALSE)</f>
        <v>#REF!</v>
      </c>
      <c r="AD827" s="207"/>
      <c r="AE827" s="208"/>
      <c r="AF827" s="208"/>
      <c r="AG827" s="208"/>
      <c r="AH827" s="209"/>
      <c r="AI827" s="209"/>
      <c r="AJ827" s="210"/>
      <c r="AK827" s="210"/>
      <c r="AL827" s="210"/>
      <c r="AM827" s="210"/>
      <c r="AN827" s="210"/>
      <c r="AO827" s="210"/>
      <c r="AP827" s="210"/>
      <c r="AQ827" s="215" t="s">
        <v>1972</v>
      </c>
      <c r="AR827" s="105"/>
      <c r="AS827" s="105"/>
      <c r="AT827" s="105"/>
      <c r="AU827" s="105"/>
      <c r="AV827" s="105"/>
      <c r="AW827" s="105"/>
      <c r="AX827" s="105"/>
      <c r="AY827" s="105"/>
      <c r="AZ827" s="105"/>
      <c r="BA827" s="105"/>
      <c r="BB827" s="218"/>
      <c r="BC827" s="105"/>
      <c r="BD827" s="250"/>
      <c r="BE827" s="252" t="s">
        <v>1973</v>
      </c>
      <c r="BF827" s="147" t="e">
        <f>VLOOKUP($A827,#REF!,34,FALSE)</f>
        <v>#REF!</v>
      </c>
      <c r="BG827" s="148" t="e">
        <f>VLOOKUP($A827,#REF!,22,FALSE)</f>
        <v>#REF!</v>
      </c>
      <c r="BH827" s="149"/>
    </row>
    <row r="828" s="5" customFormat="1" ht="12.95" customHeight="1" spans="1:60">
      <c r="A828" s="48" t="s">
        <v>1974</v>
      </c>
      <c r="B828" s="38" t="e">
        <f>VLOOKUP($A828,#REF!,34,FALSE)</f>
        <v>#REF!</v>
      </c>
      <c r="C828" s="39" t="str">
        <f t="shared" si="190"/>
        <v>unused_DDR_XM2_B2A_CA3</v>
      </c>
      <c r="D828" s="40" t="e">
        <f>IF(LEN(VLOOKUP($A828,#REF!,8,FALSE)),LEFT(VLOOKUP($A828,#REF!,8,FALSE),LEN(VLOOKUP($A828,#REF!,8,FALSE))-2),"")</f>
        <v>#REF!</v>
      </c>
      <c r="E828" s="41" t="e">
        <f>IF(LEN(VLOOKUP($A828,#REF!,4,FALSE)),IF(INDEX(#REF!,MATCH($A828,#REF!,0),1),LEFT(VLOOKUP($A828,#REF!,4,FALSE),LEN(VLOOKUP($A828,#REF!,4,FALSE))-2),CONCATENATE(LEFT(VLOOKUP($A828,#REF!,4,FALSE),LEN(VLOOKUP($A828,#REF!,4,FALSE))-2),"*")),"")</f>
        <v>#REF!</v>
      </c>
      <c r="F828" s="42" t="e">
        <f>IF(LEN(VLOOKUP($A828,#REF!,5,FALSE)),IF(INDEX(#REF!,MATCH($A828,#REF!,0),2),LEFT(VLOOKUP($A828,#REF!,5,FALSE),LEN(VLOOKUP($A828,#REF!,5,FALSE))-2),CONCATENATE(LEFT(VLOOKUP($A828,#REF!,5,FALSE),LEN(VLOOKUP($A828,#REF!,5,FALSE))-2),"*")),"")</f>
        <v>#REF!</v>
      </c>
      <c r="G828" s="42" t="e">
        <f>IF(LEN(VLOOKUP($A828,#REF!,6,FALSE)),IF(INDEX(#REF!,MATCH($A828,#REF!,0),3),LEFT(VLOOKUP($A828,#REF!,6,FALSE),LEN(VLOOKUP($A828,#REF!,6,FALSE))-2),CONCATENATE(LEFT(VLOOKUP($A828,#REF!,6,FALSE),LEN(VLOOKUP($A828,#REF!,6,FALSE))-2),"*")),"")</f>
        <v>#REF!</v>
      </c>
      <c r="H828" s="43" t="e">
        <f>IF(LEN(VLOOKUP($A828,#REF!,7,FALSE)),IF(INDEX(#REF!,MATCH($A828,#REF!,0),4),LEFT(VLOOKUP($A828,#REF!,7,FALSE),LEN(VLOOKUP($A828,#REF!,7,FALSE))-2),CONCATENATE(LEFT(VLOOKUP($A828,#REF!,7,FALSE),LEN(VLOOKUP($A828,#REF!,7,FALSE))-2),"*")),"")</f>
        <v>#REF!</v>
      </c>
      <c r="I828" s="54" t="e">
        <f>IF(LEN(VLOOKUP($A828,#REF!,8,FALSE)),UPPER(RIGHT(VLOOKUP($A828,#REF!,8,FALSE),1)),"")</f>
        <v>#REF!</v>
      </c>
      <c r="J828" s="42" t="e">
        <f>IF(LEN(VLOOKUP($A828,#REF!,4,FALSE)),UPPER(RIGHT(VLOOKUP($A828,#REF!,4,FALSE),1)),"")</f>
        <v>#REF!</v>
      </c>
      <c r="K828" s="42" t="e">
        <f>IF(LEN(VLOOKUP($A828,#REF!,5,FALSE)),UPPER(RIGHT(VLOOKUP($A828,#REF!,5,FALSE),1)),"")</f>
        <v>#REF!</v>
      </c>
      <c r="L828" s="42" t="e">
        <f>IF(LEN(VLOOKUP($A828,#REF!,6,FALSE)),UPPER(RIGHT(VLOOKUP($A828,#REF!,6,FALSE),1)),"")</f>
        <v>#REF!</v>
      </c>
      <c r="M828" s="43" t="e">
        <f>IF(LEN(VLOOKUP($A828,#REF!,7,FALSE)),UPPER(RIGHT(VLOOKUP($A828,#REF!,7,FALSE),1)),"")</f>
        <v>#REF!</v>
      </c>
      <c r="N828" s="206"/>
      <c r="O828" s="206"/>
      <c r="P828" s="206"/>
      <c r="Q828" s="206"/>
      <c r="R828" s="206"/>
      <c r="S828" s="63" t="e">
        <f>HLOOKUP("Device Tree Pin Name",#REF!,MATCH($A828,#REF!,0),FALSE)</f>
        <v>#REF!</v>
      </c>
      <c r="T828" s="47" t="e">
        <f>HLOOKUP("power rail",#REF!,MATCH($A828,#REF!,0),FALSE)</f>
        <v>#REF!</v>
      </c>
      <c r="U828" s="62" t="e">
        <f>HLOOKUP("Wake Capable",#REF!,MATCH($A828,#REF!,0),FALSE)</f>
        <v>#REF!</v>
      </c>
      <c r="V828" s="62" t="e">
        <f>HLOOKUP("Strap",#REF!,MATCH($A828,#REF!,0),FALSE)</f>
        <v>#REF!</v>
      </c>
      <c r="W828" s="62"/>
      <c r="X828" s="62"/>
      <c r="Y828" s="62"/>
      <c r="Z828" s="47"/>
      <c r="AA828" s="47" t="e">
        <f>HLOOKUP("Pad type",#REF!,MATCH($A828,#REF!,0),FALSE)</f>
        <v>#REF!</v>
      </c>
      <c r="AB828" s="63"/>
      <c r="AC828" s="63" t="e">
        <f>HLOOKUP("POR Pin State",#REF!,MATCH($A828,#REF!,0),FALSE)</f>
        <v>#REF!</v>
      </c>
      <c r="AD828" s="207"/>
      <c r="AE828" s="208"/>
      <c r="AF828" s="208"/>
      <c r="AG828" s="208"/>
      <c r="AH828" s="209"/>
      <c r="AI828" s="209"/>
      <c r="AJ828" s="210"/>
      <c r="AK828" s="210"/>
      <c r="AL828" s="210"/>
      <c r="AM828" s="210"/>
      <c r="AN828" s="210"/>
      <c r="AO828" s="210"/>
      <c r="AP828" s="210"/>
      <c r="AQ828" s="215" t="s">
        <v>1975</v>
      </c>
      <c r="AR828" s="105"/>
      <c r="AS828" s="105"/>
      <c r="AT828" s="105"/>
      <c r="AU828" s="105"/>
      <c r="AV828" s="105"/>
      <c r="AW828" s="105"/>
      <c r="AX828" s="105"/>
      <c r="AY828" s="105"/>
      <c r="AZ828" s="105"/>
      <c r="BA828" s="105"/>
      <c r="BB828" s="218"/>
      <c r="BC828" s="105"/>
      <c r="BD828" s="250"/>
      <c r="BE828" s="252" t="s">
        <v>1976</v>
      </c>
      <c r="BF828" s="147" t="e">
        <f>VLOOKUP($A828,#REF!,34,FALSE)</f>
        <v>#REF!</v>
      </c>
      <c r="BG828" s="148" t="e">
        <f>VLOOKUP($A828,#REF!,22,FALSE)</f>
        <v>#REF!</v>
      </c>
      <c r="BH828" s="149"/>
    </row>
    <row r="829" s="5" customFormat="1" ht="12.95" customHeight="1" spans="1:60">
      <c r="A829" s="48" t="s">
        <v>1977</v>
      </c>
      <c r="B829" s="38" t="e">
        <f>VLOOKUP($A829,#REF!,34,FALSE)</f>
        <v>#REF!</v>
      </c>
      <c r="C829" s="39" t="str">
        <f t="shared" si="190"/>
        <v>unused_DDR_XM2_B2A_CA4</v>
      </c>
      <c r="D829" s="40" t="e">
        <f>IF(LEN(VLOOKUP($A829,#REF!,8,FALSE)),LEFT(VLOOKUP($A829,#REF!,8,FALSE),LEN(VLOOKUP($A829,#REF!,8,FALSE))-2),"")</f>
        <v>#REF!</v>
      </c>
      <c r="E829" s="41" t="e">
        <f>IF(LEN(VLOOKUP($A829,#REF!,4,FALSE)),IF(INDEX(#REF!,MATCH($A829,#REF!,0),1),LEFT(VLOOKUP($A829,#REF!,4,FALSE),LEN(VLOOKUP($A829,#REF!,4,FALSE))-2),CONCATENATE(LEFT(VLOOKUP($A829,#REF!,4,FALSE),LEN(VLOOKUP($A829,#REF!,4,FALSE))-2),"*")),"")</f>
        <v>#REF!</v>
      </c>
      <c r="F829" s="42" t="e">
        <f>IF(LEN(VLOOKUP($A829,#REF!,5,FALSE)),IF(INDEX(#REF!,MATCH($A829,#REF!,0),2),LEFT(VLOOKUP($A829,#REF!,5,FALSE),LEN(VLOOKUP($A829,#REF!,5,FALSE))-2),CONCATENATE(LEFT(VLOOKUP($A829,#REF!,5,FALSE),LEN(VLOOKUP($A829,#REF!,5,FALSE))-2),"*")),"")</f>
        <v>#REF!</v>
      </c>
      <c r="G829" s="42" t="e">
        <f>IF(LEN(VLOOKUP($A829,#REF!,6,FALSE)),IF(INDEX(#REF!,MATCH($A829,#REF!,0),3),LEFT(VLOOKUP($A829,#REF!,6,FALSE),LEN(VLOOKUP($A829,#REF!,6,FALSE))-2),CONCATENATE(LEFT(VLOOKUP($A829,#REF!,6,FALSE),LEN(VLOOKUP($A829,#REF!,6,FALSE))-2),"*")),"")</f>
        <v>#REF!</v>
      </c>
      <c r="H829" s="43" t="e">
        <f>IF(LEN(VLOOKUP($A829,#REF!,7,FALSE)),IF(INDEX(#REF!,MATCH($A829,#REF!,0),4),LEFT(VLOOKUP($A829,#REF!,7,FALSE),LEN(VLOOKUP($A829,#REF!,7,FALSE))-2),CONCATENATE(LEFT(VLOOKUP($A829,#REF!,7,FALSE),LEN(VLOOKUP($A829,#REF!,7,FALSE))-2),"*")),"")</f>
        <v>#REF!</v>
      </c>
      <c r="I829" s="54" t="e">
        <f>IF(LEN(VLOOKUP($A829,#REF!,8,FALSE)),UPPER(RIGHT(VLOOKUP($A829,#REF!,8,FALSE),1)),"")</f>
        <v>#REF!</v>
      </c>
      <c r="J829" s="42" t="e">
        <f>IF(LEN(VLOOKUP($A829,#REF!,4,FALSE)),UPPER(RIGHT(VLOOKUP($A829,#REF!,4,FALSE),1)),"")</f>
        <v>#REF!</v>
      </c>
      <c r="K829" s="42" t="e">
        <f>IF(LEN(VLOOKUP($A829,#REF!,5,FALSE)),UPPER(RIGHT(VLOOKUP($A829,#REF!,5,FALSE),1)),"")</f>
        <v>#REF!</v>
      </c>
      <c r="L829" s="42" t="e">
        <f>IF(LEN(VLOOKUP($A829,#REF!,6,FALSE)),UPPER(RIGHT(VLOOKUP($A829,#REF!,6,FALSE),1)),"")</f>
        <v>#REF!</v>
      </c>
      <c r="M829" s="43" t="e">
        <f>IF(LEN(VLOOKUP($A829,#REF!,7,FALSE)),UPPER(RIGHT(VLOOKUP($A829,#REF!,7,FALSE),1)),"")</f>
        <v>#REF!</v>
      </c>
      <c r="N829" s="206"/>
      <c r="O829" s="206"/>
      <c r="P829" s="206"/>
      <c r="Q829" s="206"/>
      <c r="R829" s="206"/>
      <c r="S829" s="63" t="e">
        <f>HLOOKUP("Device Tree Pin Name",#REF!,MATCH($A829,#REF!,0),FALSE)</f>
        <v>#REF!</v>
      </c>
      <c r="T829" s="47" t="e">
        <f>HLOOKUP("power rail",#REF!,MATCH($A829,#REF!,0),FALSE)</f>
        <v>#REF!</v>
      </c>
      <c r="U829" s="62" t="e">
        <f>HLOOKUP("Wake Capable",#REF!,MATCH($A829,#REF!,0),FALSE)</f>
        <v>#REF!</v>
      </c>
      <c r="V829" s="62" t="e">
        <f>HLOOKUP("Strap",#REF!,MATCH($A829,#REF!,0),FALSE)</f>
        <v>#REF!</v>
      </c>
      <c r="W829" s="62"/>
      <c r="X829" s="62"/>
      <c r="Y829" s="62"/>
      <c r="Z829" s="47"/>
      <c r="AA829" s="47" t="e">
        <f>HLOOKUP("Pad type",#REF!,MATCH($A829,#REF!,0),FALSE)</f>
        <v>#REF!</v>
      </c>
      <c r="AB829" s="63"/>
      <c r="AC829" s="63" t="e">
        <f>HLOOKUP("POR Pin State",#REF!,MATCH($A829,#REF!,0),FALSE)</f>
        <v>#REF!</v>
      </c>
      <c r="AD829" s="207"/>
      <c r="AE829" s="208"/>
      <c r="AF829" s="208"/>
      <c r="AG829" s="208"/>
      <c r="AH829" s="209"/>
      <c r="AI829" s="209"/>
      <c r="AJ829" s="210"/>
      <c r="AK829" s="210"/>
      <c r="AL829" s="210"/>
      <c r="AM829" s="210"/>
      <c r="AN829" s="210"/>
      <c r="AO829" s="210"/>
      <c r="AP829" s="210"/>
      <c r="AQ829" s="215" t="s">
        <v>1978</v>
      </c>
      <c r="AR829" s="105"/>
      <c r="AS829" s="105"/>
      <c r="AT829" s="105"/>
      <c r="AU829" s="105"/>
      <c r="AV829" s="105"/>
      <c r="AW829" s="105"/>
      <c r="AX829" s="105"/>
      <c r="AY829" s="105"/>
      <c r="AZ829" s="105"/>
      <c r="BA829" s="105"/>
      <c r="BB829" s="218"/>
      <c r="BC829" s="105"/>
      <c r="BD829" s="250"/>
      <c r="BE829" s="252" t="s">
        <v>1979</v>
      </c>
      <c r="BF829" s="147" t="e">
        <f>VLOOKUP($A829,#REF!,34,FALSE)</f>
        <v>#REF!</v>
      </c>
      <c r="BG829" s="148" t="e">
        <f>VLOOKUP($A829,#REF!,22,FALSE)</f>
        <v>#REF!</v>
      </c>
      <c r="BH829" s="149"/>
    </row>
    <row r="830" s="5" customFormat="1" ht="12.95" customHeight="1" spans="1:60">
      <c r="A830" s="48" t="s">
        <v>1980</v>
      </c>
      <c r="B830" s="38" t="e">
        <f>VLOOKUP($A830,#REF!,34,FALSE)</f>
        <v>#REF!</v>
      </c>
      <c r="C830" s="39" t="str">
        <f t="shared" si="190"/>
        <v>unused_DDR_XM2_B2A_CA5</v>
      </c>
      <c r="D830" s="40" t="e">
        <f>IF(LEN(VLOOKUP($A830,#REF!,8,FALSE)),LEFT(VLOOKUP($A830,#REF!,8,FALSE),LEN(VLOOKUP($A830,#REF!,8,FALSE))-2),"")</f>
        <v>#REF!</v>
      </c>
      <c r="E830" s="41" t="e">
        <f>IF(LEN(VLOOKUP($A830,#REF!,4,FALSE)),IF(INDEX(#REF!,MATCH($A830,#REF!,0),1),LEFT(VLOOKUP($A830,#REF!,4,FALSE),LEN(VLOOKUP($A830,#REF!,4,FALSE))-2),CONCATENATE(LEFT(VLOOKUP($A830,#REF!,4,FALSE),LEN(VLOOKUP($A830,#REF!,4,FALSE))-2),"*")),"")</f>
        <v>#REF!</v>
      </c>
      <c r="F830" s="42" t="e">
        <f>IF(LEN(VLOOKUP($A830,#REF!,5,FALSE)),IF(INDEX(#REF!,MATCH($A830,#REF!,0),2),LEFT(VLOOKUP($A830,#REF!,5,FALSE),LEN(VLOOKUP($A830,#REF!,5,FALSE))-2),CONCATENATE(LEFT(VLOOKUP($A830,#REF!,5,FALSE),LEN(VLOOKUP($A830,#REF!,5,FALSE))-2),"*")),"")</f>
        <v>#REF!</v>
      </c>
      <c r="G830" s="42" t="e">
        <f>IF(LEN(VLOOKUP($A830,#REF!,6,FALSE)),IF(INDEX(#REF!,MATCH($A830,#REF!,0),3),LEFT(VLOOKUP($A830,#REF!,6,FALSE),LEN(VLOOKUP($A830,#REF!,6,FALSE))-2),CONCATENATE(LEFT(VLOOKUP($A830,#REF!,6,FALSE),LEN(VLOOKUP($A830,#REF!,6,FALSE))-2),"*")),"")</f>
        <v>#REF!</v>
      </c>
      <c r="H830" s="43" t="e">
        <f>IF(LEN(VLOOKUP($A830,#REF!,7,FALSE)),IF(INDEX(#REF!,MATCH($A830,#REF!,0),4),LEFT(VLOOKUP($A830,#REF!,7,FALSE),LEN(VLOOKUP($A830,#REF!,7,FALSE))-2),CONCATENATE(LEFT(VLOOKUP($A830,#REF!,7,FALSE),LEN(VLOOKUP($A830,#REF!,7,FALSE))-2),"*")),"")</f>
        <v>#REF!</v>
      </c>
      <c r="I830" s="54" t="e">
        <f>IF(LEN(VLOOKUP($A830,#REF!,8,FALSE)),UPPER(RIGHT(VLOOKUP($A830,#REF!,8,FALSE),1)),"")</f>
        <v>#REF!</v>
      </c>
      <c r="J830" s="42" t="e">
        <f>IF(LEN(VLOOKUP($A830,#REF!,4,FALSE)),UPPER(RIGHT(VLOOKUP($A830,#REF!,4,FALSE),1)),"")</f>
        <v>#REF!</v>
      </c>
      <c r="K830" s="42" t="e">
        <f>IF(LEN(VLOOKUP($A830,#REF!,5,FALSE)),UPPER(RIGHT(VLOOKUP($A830,#REF!,5,FALSE),1)),"")</f>
        <v>#REF!</v>
      </c>
      <c r="L830" s="42" t="e">
        <f>IF(LEN(VLOOKUP($A830,#REF!,6,FALSE)),UPPER(RIGHT(VLOOKUP($A830,#REF!,6,FALSE),1)),"")</f>
        <v>#REF!</v>
      </c>
      <c r="M830" s="43" t="e">
        <f>IF(LEN(VLOOKUP($A830,#REF!,7,FALSE)),UPPER(RIGHT(VLOOKUP($A830,#REF!,7,FALSE),1)),"")</f>
        <v>#REF!</v>
      </c>
      <c r="N830" s="206"/>
      <c r="O830" s="206"/>
      <c r="P830" s="206"/>
      <c r="Q830" s="206"/>
      <c r="R830" s="206"/>
      <c r="S830" s="63" t="e">
        <f>HLOOKUP("Device Tree Pin Name",#REF!,MATCH($A830,#REF!,0),FALSE)</f>
        <v>#REF!</v>
      </c>
      <c r="T830" s="47" t="e">
        <f>HLOOKUP("power rail",#REF!,MATCH($A830,#REF!,0),FALSE)</f>
        <v>#REF!</v>
      </c>
      <c r="U830" s="62" t="e">
        <f>HLOOKUP("Wake Capable",#REF!,MATCH($A830,#REF!,0),FALSE)</f>
        <v>#REF!</v>
      </c>
      <c r="V830" s="62" t="e">
        <f>HLOOKUP("Strap",#REF!,MATCH($A830,#REF!,0),FALSE)</f>
        <v>#REF!</v>
      </c>
      <c r="W830" s="62"/>
      <c r="X830" s="62"/>
      <c r="Y830" s="62"/>
      <c r="Z830" s="47"/>
      <c r="AA830" s="47" t="e">
        <f>HLOOKUP("Pad type",#REF!,MATCH($A830,#REF!,0),FALSE)</f>
        <v>#REF!</v>
      </c>
      <c r="AB830" s="63"/>
      <c r="AC830" s="63" t="e">
        <f>HLOOKUP("POR Pin State",#REF!,MATCH($A830,#REF!,0),FALSE)</f>
        <v>#REF!</v>
      </c>
      <c r="AD830" s="207"/>
      <c r="AE830" s="208"/>
      <c r="AF830" s="208"/>
      <c r="AG830" s="208"/>
      <c r="AH830" s="209"/>
      <c r="AI830" s="209"/>
      <c r="AJ830" s="210"/>
      <c r="AK830" s="210"/>
      <c r="AL830" s="210"/>
      <c r="AM830" s="210"/>
      <c r="AN830" s="210"/>
      <c r="AO830" s="210"/>
      <c r="AP830" s="210"/>
      <c r="AQ830" s="215" t="s">
        <v>1981</v>
      </c>
      <c r="AR830" s="105"/>
      <c r="AS830" s="105"/>
      <c r="AT830" s="105"/>
      <c r="AU830" s="105"/>
      <c r="AV830" s="105"/>
      <c r="AW830" s="105"/>
      <c r="AX830" s="105"/>
      <c r="AY830" s="105"/>
      <c r="AZ830" s="105"/>
      <c r="BA830" s="105"/>
      <c r="BB830" s="218"/>
      <c r="BC830" s="105"/>
      <c r="BD830" s="250"/>
      <c r="BE830" s="252" t="s">
        <v>1982</v>
      </c>
      <c r="BF830" s="147" t="e">
        <f>VLOOKUP($A830,#REF!,34,FALSE)</f>
        <v>#REF!</v>
      </c>
      <c r="BG830" s="148" t="e">
        <f>VLOOKUP($A830,#REF!,22,FALSE)</f>
        <v>#REF!</v>
      </c>
      <c r="BH830" s="149"/>
    </row>
    <row r="831" s="5" customFormat="1" ht="12.95" customHeight="1" spans="1:60">
      <c r="A831" s="48" t="s">
        <v>1983</v>
      </c>
      <c r="B831" s="38" t="e">
        <f>VLOOKUP($A831,#REF!,34,FALSE)</f>
        <v>#REF!</v>
      </c>
      <c r="C831" s="39" t="str">
        <f t="shared" si="190"/>
        <v>unused_DDR_XM2_B2A_CA6</v>
      </c>
      <c r="D831" s="40" t="e">
        <f>IF(LEN(VLOOKUP($A831,#REF!,8,FALSE)),LEFT(VLOOKUP($A831,#REF!,8,FALSE),LEN(VLOOKUP($A831,#REF!,8,FALSE))-2),"")</f>
        <v>#REF!</v>
      </c>
      <c r="E831" s="41" t="e">
        <f>IF(LEN(VLOOKUP($A831,#REF!,4,FALSE)),IF(INDEX(#REF!,MATCH($A831,#REF!,0),1),LEFT(VLOOKUP($A831,#REF!,4,FALSE),LEN(VLOOKUP($A831,#REF!,4,FALSE))-2),CONCATENATE(LEFT(VLOOKUP($A831,#REF!,4,FALSE),LEN(VLOOKUP($A831,#REF!,4,FALSE))-2),"*")),"")</f>
        <v>#REF!</v>
      </c>
      <c r="F831" s="42" t="e">
        <f>IF(LEN(VLOOKUP($A831,#REF!,5,FALSE)),IF(INDEX(#REF!,MATCH($A831,#REF!,0),2),LEFT(VLOOKUP($A831,#REF!,5,FALSE),LEN(VLOOKUP($A831,#REF!,5,FALSE))-2),CONCATENATE(LEFT(VLOOKUP($A831,#REF!,5,FALSE),LEN(VLOOKUP($A831,#REF!,5,FALSE))-2),"*")),"")</f>
        <v>#REF!</v>
      </c>
      <c r="G831" s="42" t="e">
        <f>IF(LEN(VLOOKUP($A831,#REF!,6,FALSE)),IF(INDEX(#REF!,MATCH($A831,#REF!,0),3),LEFT(VLOOKUP($A831,#REF!,6,FALSE),LEN(VLOOKUP($A831,#REF!,6,FALSE))-2),CONCATENATE(LEFT(VLOOKUP($A831,#REF!,6,FALSE),LEN(VLOOKUP($A831,#REF!,6,FALSE))-2),"*")),"")</f>
        <v>#REF!</v>
      </c>
      <c r="H831" s="43" t="e">
        <f>IF(LEN(VLOOKUP($A831,#REF!,7,FALSE)),IF(INDEX(#REF!,MATCH($A831,#REF!,0),4),LEFT(VLOOKUP($A831,#REF!,7,FALSE),LEN(VLOOKUP($A831,#REF!,7,FALSE))-2),CONCATENATE(LEFT(VLOOKUP($A831,#REF!,7,FALSE),LEN(VLOOKUP($A831,#REF!,7,FALSE))-2),"*")),"")</f>
        <v>#REF!</v>
      </c>
      <c r="I831" s="54" t="e">
        <f>IF(LEN(VLOOKUP($A831,#REF!,8,FALSE)),UPPER(RIGHT(VLOOKUP($A831,#REF!,8,FALSE),1)),"")</f>
        <v>#REF!</v>
      </c>
      <c r="J831" s="42" t="e">
        <f>IF(LEN(VLOOKUP($A831,#REF!,4,FALSE)),UPPER(RIGHT(VLOOKUP($A831,#REF!,4,FALSE),1)),"")</f>
        <v>#REF!</v>
      </c>
      <c r="K831" s="42" t="e">
        <f>IF(LEN(VLOOKUP($A831,#REF!,5,FALSE)),UPPER(RIGHT(VLOOKUP($A831,#REF!,5,FALSE),1)),"")</f>
        <v>#REF!</v>
      </c>
      <c r="L831" s="42" t="e">
        <f>IF(LEN(VLOOKUP($A831,#REF!,6,FALSE)),UPPER(RIGHT(VLOOKUP($A831,#REF!,6,FALSE),1)),"")</f>
        <v>#REF!</v>
      </c>
      <c r="M831" s="43" t="e">
        <f>IF(LEN(VLOOKUP($A831,#REF!,7,FALSE)),UPPER(RIGHT(VLOOKUP($A831,#REF!,7,FALSE),1)),"")</f>
        <v>#REF!</v>
      </c>
      <c r="N831" s="206"/>
      <c r="O831" s="206"/>
      <c r="P831" s="206"/>
      <c r="Q831" s="206"/>
      <c r="R831" s="206"/>
      <c r="S831" s="63" t="e">
        <f>HLOOKUP("Device Tree Pin Name",#REF!,MATCH($A831,#REF!,0),FALSE)</f>
        <v>#REF!</v>
      </c>
      <c r="T831" s="47" t="e">
        <f>HLOOKUP("power rail",#REF!,MATCH($A831,#REF!,0),FALSE)</f>
        <v>#REF!</v>
      </c>
      <c r="U831" s="62" t="e">
        <f>HLOOKUP("Wake Capable",#REF!,MATCH($A831,#REF!,0),FALSE)</f>
        <v>#REF!</v>
      </c>
      <c r="V831" s="62" t="e">
        <f>HLOOKUP("Strap",#REF!,MATCH($A831,#REF!,0),FALSE)</f>
        <v>#REF!</v>
      </c>
      <c r="W831" s="62"/>
      <c r="X831" s="62"/>
      <c r="Y831" s="62"/>
      <c r="Z831" s="47"/>
      <c r="AA831" s="47" t="e">
        <f>HLOOKUP("Pad type",#REF!,MATCH($A831,#REF!,0),FALSE)</f>
        <v>#REF!</v>
      </c>
      <c r="AB831" s="63"/>
      <c r="AC831" s="63" t="e">
        <f>HLOOKUP("POR Pin State",#REF!,MATCH($A831,#REF!,0),FALSE)</f>
        <v>#REF!</v>
      </c>
      <c r="AD831" s="207"/>
      <c r="AE831" s="208"/>
      <c r="AF831" s="208"/>
      <c r="AG831" s="208"/>
      <c r="AH831" s="209"/>
      <c r="AI831" s="209"/>
      <c r="AJ831" s="210"/>
      <c r="AK831" s="210"/>
      <c r="AL831" s="210"/>
      <c r="AM831" s="210"/>
      <c r="AN831" s="210"/>
      <c r="AO831" s="210"/>
      <c r="AP831" s="210"/>
      <c r="AQ831" s="215" t="s">
        <v>1984</v>
      </c>
      <c r="AR831" s="105"/>
      <c r="AS831" s="105"/>
      <c r="AT831" s="105"/>
      <c r="AU831" s="105"/>
      <c r="AV831" s="105"/>
      <c r="AW831" s="105"/>
      <c r="AX831" s="105"/>
      <c r="AY831" s="105"/>
      <c r="AZ831" s="105"/>
      <c r="BA831" s="105"/>
      <c r="BB831" s="218"/>
      <c r="BC831" s="105"/>
      <c r="BD831" s="250"/>
      <c r="BE831" s="252" t="s">
        <v>1985</v>
      </c>
      <c r="BF831" s="147" t="e">
        <f>VLOOKUP($A831,#REF!,34,FALSE)</f>
        <v>#REF!</v>
      </c>
      <c r="BG831" s="148" t="e">
        <f>VLOOKUP($A831,#REF!,22,FALSE)</f>
        <v>#REF!</v>
      </c>
      <c r="BH831" s="149"/>
    </row>
    <row r="832" s="5" customFormat="1" ht="12.95" customHeight="1" spans="1:60">
      <c r="A832" s="48" t="s">
        <v>1986</v>
      </c>
      <c r="B832" s="38" t="e">
        <f>VLOOKUP($A832,#REF!,34,FALSE)</f>
        <v>#REF!</v>
      </c>
      <c r="C832" s="39" t="str">
        <f t="shared" si="190"/>
        <v>unused_DDR_XM2_B2B_CA0</v>
      </c>
      <c r="D832" s="40" t="e">
        <f>IF(LEN(VLOOKUP($A832,#REF!,8,FALSE)),LEFT(VLOOKUP($A832,#REF!,8,FALSE),LEN(VLOOKUP($A832,#REF!,8,FALSE))-2),"")</f>
        <v>#REF!</v>
      </c>
      <c r="E832" s="41" t="e">
        <f>IF(LEN(VLOOKUP($A832,#REF!,4,FALSE)),IF(INDEX(#REF!,MATCH($A832,#REF!,0),1),LEFT(VLOOKUP($A832,#REF!,4,FALSE),LEN(VLOOKUP($A832,#REF!,4,FALSE))-2),CONCATENATE(LEFT(VLOOKUP($A832,#REF!,4,FALSE),LEN(VLOOKUP($A832,#REF!,4,FALSE))-2),"*")),"")</f>
        <v>#REF!</v>
      </c>
      <c r="F832" s="42" t="e">
        <f>IF(LEN(VLOOKUP($A832,#REF!,5,FALSE)),IF(INDEX(#REF!,MATCH($A832,#REF!,0),2),LEFT(VLOOKUP($A832,#REF!,5,FALSE),LEN(VLOOKUP($A832,#REF!,5,FALSE))-2),CONCATENATE(LEFT(VLOOKUP($A832,#REF!,5,FALSE),LEN(VLOOKUP($A832,#REF!,5,FALSE))-2),"*")),"")</f>
        <v>#REF!</v>
      </c>
      <c r="G832" s="42" t="e">
        <f>IF(LEN(VLOOKUP($A832,#REF!,6,FALSE)),IF(INDEX(#REF!,MATCH($A832,#REF!,0),3),LEFT(VLOOKUP($A832,#REF!,6,FALSE),LEN(VLOOKUP($A832,#REF!,6,FALSE))-2),CONCATENATE(LEFT(VLOOKUP($A832,#REF!,6,FALSE),LEN(VLOOKUP($A832,#REF!,6,FALSE))-2),"*")),"")</f>
        <v>#REF!</v>
      </c>
      <c r="H832" s="43" t="e">
        <f>IF(LEN(VLOOKUP($A832,#REF!,7,FALSE)),IF(INDEX(#REF!,MATCH($A832,#REF!,0),4),LEFT(VLOOKUP($A832,#REF!,7,FALSE),LEN(VLOOKUP($A832,#REF!,7,FALSE))-2),CONCATENATE(LEFT(VLOOKUP($A832,#REF!,7,FALSE),LEN(VLOOKUP($A832,#REF!,7,FALSE))-2),"*")),"")</f>
        <v>#REF!</v>
      </c>
      <c r="I832" s="54" t="e">
        <f>IF(LEN(VLOOKUP($A832,#REF!,8,FALSE)),UPPER(RIGHT(VLOOKUP($A832,#REF!,8,FALSE),1)),"")</f>
        <v>#REF!</v>
      </c>
      <c r="J832" s="42" t="e">
        <f>IF(LEN(VLOOKUP($A832,#REF!,4,FALSE)),UPPER(RIGHT(VLOOKUP($A832,#REF!,4,FALSE),1)),"")</f>
        <v>#REF!</v>
      </c>
      <c r="K832" s="42" t="e">
        <f>IF(LEN(VLOOKUP($A832,#REF!,5,FALSE)),UPPER(RIGHT(VLOOKUP($A832,#REF!,5,FALSE),1)),"")</f>
        <v>#REF!</v>
      </c>
      <c r="L832" s="42" t="e">
        <f>IF(LEN(VLOOKUP($A832,#REF!,6,FALSE)),UPPER(RIGHT(VLOOKUP($A832,#REF!,6,FALSE),1)),"")</f>
        <v>#REF!</v>
      </c>
      <c r="M832" s="43" t="e">
        <f>IF(LEN(VLOOKUP($A832,#REF!,7,FALSE)),UPPER(RIGHT(VLOOKUP($A832,#REF!,7,FALSE),1)),"")</f>
        <v>#REF!</v>
      </c>
      <c r="N832" s="206"/>
      <c r="O832" s="206"/>
      <c r="P832" s="206"/>
      <c r="Q832" s="206"/>
      <c r="R832" s="206"/>
      <c r="S832" s="63" t="e">
        <f>HLOOKUP("Device Tree Pin Name",#REF!,MATCH($A832,#REF!,0),FALSE)</f>
        <v>#REF!</v>
      </c>
      <c r="T832" s="47" t="e">
        <f>HLOOKUP("power rail",#REF!,MATCH($A832,#REF!,0),FALSE)</f>
        <v>#REF!</v>
      </c>
      <c r="U832" s="62" t="e">
        <f>HLOOKUP("Wake Capable",#REF!,MATCH($A832,#REF!,0),FALSE)</f>
        <v>#REF!</v>
      </c>
      <c r="V832" s="62" t="e">
        <f>HLOOKUP("Strap",#REF!,MATCH($A832,#REF!,0),FALSE)</f>
        <v>#REF!</v>
      </c>
      <c r="W832" s="62"/>
      <c r="X832" s="62"/>
      <c r="Y832" s="62"/>
      <c r="Z832" s="47"/>
      <c r="AA832" s="47" t="e">
        <f>HLOOKUP("Pad type",#REF!,MATCH($A832,#REF!,0),FALSE)</f>
        <v>#REF!</v>
      </c>
      <c r="AB832" s="63"/>
      <c r="AC832" s="63" t="e">
        <f>HLOOKUP("POR Pin State",#REF!,MATCH($A832,#REF!,0),FALSE)</f>
        <v>#REF!</v>
      </c>
      <c r="AD832" s="207"/>
      <c r="AE832" s="208"/>
      <c r="AF832" s="208"/>
      <c r="AG832" s="208"/>
      <c r="AH832" s="209"/>
      <c r="AI832" s="209"/>
      <c r="AJ832" s="210"/>
      <c r="AK832" s="210"/>
      <c r="AL832" s="210"/>
      <c r="AM832" s="210"/>
      <c r="AN832" s="210"/>
      <c r="AO832" s="210"/>
      <c r="AP832" s="210"/>
      <c r="AQ832" s="215" t="s">
        <v>1987</v>
      </c>
      <c r="AR832" s="105"/>
      <c r="AS832" s="105"/>
      <c r="AT832" s="105"/>
      <c r="AU832" s="105"/>
      <c r="AV832" s="105"/>
      <c r="AW832" s="105"/>
      <c r="AX832" s="105"/>
      <c r="AY832" s="105"/>
      <c r="AZ832" s="105"/>
      <c r="BA832" s="105"/>
      <c r="BB832" s="218"/>
      <c r="BC832" s="105"/>
      <c r="BD832" s="250"/>
      <c r="BE832" s="252" t="s">
        <v>1988</v>
      </c>
      <c r="BF832" s="147" t="e">
        <f>VLOOKUP($A832,#REF!,34,FALSE)</f>
        <v>#REF!</v>
      </c>
      <c r="BG832" s="148" t="e">
        <f>VLOOKUP($A832,#REF!,22,FALSE)</f>
        <v>#REF!</v>
      </c>
      <c r="BH832" s="149"/>
    </row>
    <row r="833" s="5" customFormat="1" ht="12.95" customHeight="1" spans="1:60">
      <c r="A833" s="48" t="s">
        <v>1989</v>
      </c>
      <c r="B833" s="38" t="e">
        <f>VLOOKUP($A833,#REF!,34,FALSE)</f>
        <v>#REF!</v>
      </c>
      <c r="C833" s="39" t="str">
        <f t="shared" ref="C833:C843" si="191">CONCATENATE("unused_",A833)</f>
        <v>unused_DDR_XM2_B2B_CA1</v>
      </c>
      <c r="D833" s="40" t="e">
        <f>IF(LEN(VLOOKUP($A833,#REF!,8,FALSE)),LEFT(VLOOKUP($A833,#REF!,8,FALSE),LEN(VLOOKUP($A833,#REF!,8,FALSE))-2),"")</f>
        <v>#REF!</v>
      </c>
      <c r="E833" s="41" t="e">
        <f>IF(LEN(VLOOKUP($A833,#REF!,4,FALSE)),IF(INDEX(#REF!,MATCH($A833,#REF!,0),1),LEFT(VLOOKUP($A833,#REF!,4,FALSE),LEN(VLOOKUP($A833,#REF!,4,FALSE))-2),CONCATENATE(LEFT(VLOOKUP($A833,#REF!,4,FALSE),LEN(VLOOKUP($A833,#REF!,4,FALSE))-2),"*")),"")</f>
        <v>#REF!</v>
      </c>
      <c r="F833" s="42" t="e">
        <f>IF(LEN(VLOOKUP($A833,#REF!,5,FALSE)),IF(INDEX(#REF!,MATCH($A833,#REF!,0),2),LEFT(VLOOKUP($A833,#REF!,5,FALSE),LEN(VLOOKUP($A833,#REF!,5,FALSE))-2),CONCATENATE(LEFT(VLOOKUP($A833,#REF!,5,FALSE),LEN(VLOOKUP($A833,#REF!,5,FALSE))-2),"*")),"")</f>
        <v>#REF!</v>
      </c>
      <c r="G833" s="42" t="e">
        <f>IF(LEN(VLOOKUP($A833,#REF!,6,FALSE)),IF(INDEX(#REF!,MATCH($A833,#REF!,0),3),LEFT(VLOOKUP($A833,#REF!,6,FALSE),LEN(VLOOKUP($A833,#REF!,6,FALSE))-2),CONCATENATE(LEFT(VLOOKUP($A833,#REF!,6,FALSE),LEN(VLOOKUP($A833,#REF!,6,FALSE))-2),"*")),"")</f>
        <v>#REF!</v>
      </c>
      <c r="H833" s="43" t="e">
        <f>IF(LEN(VLOOKUP($A833,#REF!,7,FALSE)),IF(INDEX(#REF!,MATCH($A833,#REF!,0),4),LEFT(VLOOKUP($A833,#REF!,7,FALSE),LEN(VLOOKUP($A833,#REF!,7,FALSE))-2),CONCATENATE(LEFT(VLOOKUP($A833,#REF!,7,FALSE),LEN(VLOOKUP($A833,#REF!,7,FALSE))-2),"*")),"")</f>
        <v>#REF!</v>
      </c>
      <c r="I833" s="54" t="e">
        <f>IF(LEN(VLOOKUP($A833,#REF!,8,FALSE)),UPPER(RIGHT(VLOOKUP($A833,#REF!,8,FALSE),1)),"")</f>
        <v>#REF!</v>
      </c>
      <c r="J833" s="42" t="e">
        <f>IF(LEN(VLOOKUP($A833,#REF!,4,FALSE)),UPPER(RIGHT(VLOOKUP($A833,#REF!,4,FALSE),1)),"")</f>
        <v>#REF!</v>
      </c>
      <c r="K833" s="42" t="e">
        <f>IF(LEN(VLOOKUP($A833,#REF!,5,FALSE)),UPPER(RIGHT(VLOOKUP($A833,#REF!,5,FALSE),1)),"")</f>
        <v>#REF!</v>
      </c>
      <c r="L833" s="42" t="e">
        <f>IF(LEN(VLOOKUP($A833,#REF!,6,FALSE)),UPPER(RIGHT(VLOOKUP($A833,#REF!,6,FALSE),1)),"")</f>
        <v>#REF!</v>
      </c>
      <c r="M833" s="43" t="e">
        <f>IF(LEN(VLOOKUP($A833,#REF!,7,FALSE)),UPPER(RIGHT(VLOOKUP($A833,#REF!,7,FALSE),1)),"")</f>
        <v>#REF!</v>
      </c>
      <c r="N833" s="206"/>
      <c r="O833" s="206"/>
      <c r="P833" s="206"/>
      <c r="Q833" s="206"/>
      <c r="R833" s="206"/>
      <c r="S833" s="63" t="e">
        <f>HLOOKUP("Device Tree Pin Name",#REF!,MATCH($A833,#REF!,0),FALSE)</f>
        <v>#REF!</v>
      </c>
      <c r="T833" s="47" t="e">
        <f>HLOOKUP("power rail",#REF!,MATCH($A833,#REF!,0),FALSE)</f>
        <v>#REF!</v>
      </c>
      <c r="U833" s="62" t="e">
        <f>HLOOKUP("Wake Capable",#REF!,MATCH($A833,#REF!,0),FALSE)</f>
        <v>#REF!</v>
      </c>
      <c r="V833" s="62" t="e">
        <f>HLOOKUP("Strap",#REF!,MATCH($A833,#REF!,0),FALSE)</f>
        <v>#REF!</v>
      </c>
      <c r="W833" s="62"/>
      <c r="X833" s="62"/>
      <c r="Y833" s="62"/>
      <c r="Z833" s="47"/>
      <c r="AA833" s="47" t="e">
        <f>HLOOKUP("Pad type",#REF!,MATCH($A833,#REF!,0),FALSE)</f>
        <v>#REF!</v>
      </c>
      <c r="AB833" s="63"/>
      <c r="AC833" s="63" t="e">
        <f>HLOOKUP("POR Pin State",#REF!,MATCH($A833,#REF!,0),FALSE)</f>
        <v>#REF!</v>
      </c>
      <c r="AD833" s="207"/>
      <c r="AE833" s="208"/>
      <c r="AF833" s="208"/>
      <c r="AG833" s="208"/>
      <c r="AH833" s="209"/>
      <c r="AI833" s="209"/>
      <c r="AJ833" s="210"/>
      <c r="AK833" s="210"/>
      <c r="AL833" s="210"/>
      <c r="AM833" s="210"/>
      <c r="AN833" s="210"/>
      <c r="AO833" s="210"/>
      <c r="AP833" s="210"/>
      <c r="AQ833" s="215" t="s">
        <v>1990</v>
      </c>
      <c r="AR833" s="105"/>
      <c r="AS833" s="105"/>
      <c r="AT833" s="105"/>
      <c r="AU833" s="105"/>
      <c r="AV833" s="105"/>
      <c r="AW833" s="105"/>
      <c r="AX833" s="105"/>
      <c r="AY833" s="105"/>
      <c r="AZ833" s="105"/>
      <c r="BA833" s="105"/>
      <c r="BB833" s="218"/>
      <c r="BC833" s="105"/>
      <c r="BD833" s="250"/>
      <c r="BE833" s="252" t="s">
        <v>1991</v>
      </c>
      <c r="BF833" s="147" t="e">
        <f>VLOOKUP($A833,#REF!,34,FALSE)</f>
        <v>#REF!</v>
      </c>
      <c r="BG833" s="148" t="e">
        <f>VLOOKUP($A833,#REF!,22,FALSE)</f>
        <v>#REF!</v>
      </c>
      <c r="BH833" s="149"/>
    </row>
    <row r="834" s="5" customFormat="1" ht="12.95" customHeight="1" spans="1:60">
      <c r="A834" s="48" t="s">
        <v>1992</v>
      </c>
      <c r="B834" s="38" t="e">
        <f>VLOOKUP($A834,#REF!,34,FALSE)</f>
        <v>#REF!</v>
      </c>
      <c r="C834" s="39" t="str">
        <f t="shared" si="191"/>
        <v>unused_DDR_XM2_B2B_CA2</v>
      </c>
      <c r="D834" s="40" t="e">
        <f>IF(LEN(VLOOKUP($A834,#REF!,8,FALSE)),LEFT(VLOOKUP($A834,#REF!,8,FALSE),LEN(VLOOKUP($A834,#REF!,8,FALSE))-2),"")</f>
        <v>#REF!</v>
      </c>
      <c r="E834" s="41" t="e">
        <f>IF(LEN(VLOOKUP($A834,#REF!,4,FALSE)),IF(INDEX(#REF!,MATCH($A834,#REF!,0),1),LEFT(VLOOKUP($A834,#REF!,4,FALSE),LEN(VLOOKUP($A834,#REF!,4,FALSE))-2),CONCATENATE(LEFT(VLOOKUP($A834,#REF!,4,FALSE),LEN(VLOOKUP($A834,#REF!,4,FALSE))-2),"*")),"")</f>
        <v>#REF!</v>
      </c>
      <c r="F834" s="42" t="e">
        <f>IF(LEN(VLOOKUP($A834,#REF!,5,FALSE)),IF(INDEX(#REF!,MATCH($A834,#REF!,0),2),LEFT(VLOOKUP($A834,#REF!,5,FALSE),LEN(VLOOKUP($A834,#REF!,5,FALSE))-2),CONCATENATE(LEFT(VLOOKUP($A834,#REF!,5,FALSE),LEN(VLOOKUP($A834,#REF!,5,FALSE))-2),"*")),"")</f>
        <v>#REF!</v>
      </c>
      <c r="G834" s="42" t="e">
        <f>IF(LEN(VLOOKUP($A834,#REF!,6,FALSE)),IF(INDEX(#REF!,MATCH($A834,#REF!,0),3),LEFT(VLOOKUP($A834,#REF!,6,FALSE),LEN(VLOOKUP($A834,#REF!,6,FALSE))-2),CONCATENATE(LEFT(VLOOKUP($A834,#REF!,6,FALSE),LEN(VLOOKUP($A834,#REF!,6,FALSE))-2),"*")),"")</f>
        <v>#REF!</v>
      </c>
      <c r="H834" s="43" t="e">
        <f>IF(LEN(VLOOKUP($A834,#REF!,7,FALSE)),IF(INDEX(#REF!,MATCH($A834,#REF!,0),4),LEFT(VLOOKUP($A834,#REF!,7,FALSE),LEN(VLOOKUP($A834,#REF!,7,FALSE))-2),CONCATENATE(LEFT(VLOOKUP($A834,#REF!,7,FALSE),LEN(VLOOKUP($A834,#REF!,7,FALSE))-2),"*")),"")</f>
        <v>#REF!</v>
      </c>
      <c r="I834" s="54" t="e">
        <f>IF(LEN(VLOOKUP($A834,#REF!,8,FALSE)),UPPER(RIGHT(VLOOKUP($A834,#REF!,8,FALSE),1)),"")</f>
        <v>#REF!</v>
      </c>
      <c r="J834" s="42" t="e">
        <f>IF(LEN(VLOOKUP($A834,#REF!,4,FALSE)),UPPER(RIGHT(VLOOKUP($A834,#REF!,4,FALSE),1)),"")</f>
        <v>#REF!</v>
      </c>
      <c r="K834" s="42" t="e">
        <f>IF(LEN(VLOOKUP($A834,#REF!,5,FALSE)),UPPER(RIGHT(VLOOKUP($A834,#REF!,5,FALSE),1)),"")</f>
        <v>#REF!</v>
      </c>
      <c r="L834" s="42" t="e">
        <f>IF(LEN(VLOOKUP($A834,#REF!,6,FALSE)),UPPER(RIGHT(VLOOKUP($A834,#REF!,6,FALSE),1)),"")</f>
        <v>#REF!</v>
      </c>
      <c r="M834" s="43" t="e">
        <f>IF(LEN(VLOOKUP($A834,#REF!,7,FALSE)),UPPER(RIGHT(VLOOKUP($A834,#REF!,7,FALSE),1)),"")</f>
        <v>#REF!</v>
      </c>
      <c r="N834" s="206"/>
      <c r="O834" s="206"/>
      <c r="P834" s="206"/>
      <c r="Q834" s="206"/>
      <c r="R834" s="206"/>
      <c r="S834" s="63" t="e">
        <f>HLOOKUP("Device Tree Pin Name",#REF!,MATCH($A834,#REF!,0),FALSE)</f>
        <v>#REF!</v>
      </c>
      <c r="T834" s="47" t="e">
        <f>HLOOKUP("power rail",#REF!,MATCH($A834,#REF!,0),FALSE)</f>
        <v>#REF!</v>
      </c>
      <c r="U834" s="62" t="e">
        <f>HLOOKUP("Wake Capable",#REF!,MATCH($A834,#REF!,0),FALSE)</f>
        <v>#REF!</v>
      </c>
      <c r="V834" s="62" t="e">
        <f>HLOOKUP("Strap",#REF!,MATCH($A834,#REF!,0),FALSE)</f>
        <v>#REF!</v>
      </c>
      <c r="W834" s="62"/>
      <c r="X834" s="62"/>
      <c r="Y834" s="62"/>
      <c r="Z834" s="47"/>
      <c r="AA834" s="47" t="e">
        <f>HLOOKUP("Pad type",#REF!,MATCH($A834,#REF!,0),FALSE)</f>
        <v>#REF!</v>
      </c>
      <c r="AB834" s="63"/>
      <c r="AC834" s="63" t="e">
        <f>HLOOKUP("POR Pin State",#REF!,MATCH($A834,#REF!,0),FALSE)</f>
        <v>#REF!</v>
      </c>
      <c r="AD834" s="207"/>
      <c r="AE834" s="208"/>
      <c r="AF834" s="208"/>
      <c r="AG834" s="208"/>
      <c r="AH834" s="209"/>
      <c r="AI834" s="209"/>
      <c r="AJ834" s="210"/>
      <c r="AK834" s="210"/>
      <c r="AL834" s="210"/>
      <c r="AM834" s="210"/>
      <c r="AN834" s="210"/>
      <c r="AO834" s="210"/>
      <c r="AP834" s="210"/>
      <c r="AQ834" s="215" t="s">
        <v>1993</v>
      </c>
      <c r="AR834" s="105"/>
      <c r="AS834" s="105"/>
      <c r="AT834" s="105"/>
      <c r="AU834" s="105"/>
      <c r="AV834" s="105"/>
      <c r="AW834" s="105"/>
      <c r="AX834" s="105"/>
      <c r="AY834" s="105"/>
      <c r="AZ834" s="105"/>
      <c r="BA834" s="105"/>
      <c r="BB834" s="218"/>
      <c r="BC834" s="105"/>
      <c r="BD834" s="250"/>
      <c r="BE834" s="252" t="s">
        <v>1994</v>
      </c>
      <c r="BF834" s="147" t="e">
        <f>VLOOKUP($A834,#REF!,34,FALSE)</f>
        <v>#REF!</v>
      </c>
      <c r="BG834" s="148" t="e">
        <f>VLOOKUP($A834,#REF!,22,FALSE)</f>
        <v>#REF!</v>
      </c>
      <c r="BH834" s="149"/>
    </row>
    <row r="835" s="5" customFormat="1" ht="12.95" customHeight="1" spans="1:60">
      <c r="A835" s="48" t="s">
        <v>1995</v>
      </c>
      <c r="B835" s="38" t="e">
        <f>VLOOKUP($A835,#REF!,34,FALSE)</f>
        <v>#REF!</v>
      </c>
      <c r="C835" s="39" t="str">
        <f t="shared" si="191"/>
        <v>unused_DDR_XM2_B2B_CA3</v>
      </c>
      <c r="D835" s="40" t="e">
        <f>IF(LEN(VLOOKUP($A835,#REF!,8,FALSE)),LEFT(VLOOKUP($A835,#REF!,8,FALSE),LEN(VLOOKUP($A835,#REF!,8,FALSE))-2),"")</f>
        <v>#REF!</v>
      </c>
      <c r="E835" s="41" t="e">
        <f>IF(LEN(VLOOKUP($A835,#REF!,4,FALSE)),IF(INDEX(#REF!,MATCH($A835,#REF!,0),1),LEFT(VLOOKUP($A835,#REF!,4,FALSE),LEN(VLOOKUP($A835,#REF!,4,FALSE))-2),CONCATENATE(LEFT(VLOOKUP($A835,#REF!,4,FALSE),LEN(VLOOKUP($A835,#REF!,4,FALSE))-2),"*")),"")</f>
        <v>#REF!</v>
      </c>
      <c r="F835" s="42" t="e">
        <f>IF(LEN(VLOOKUP($A835,#REF!,5,FALSE)),IF(INDEX(#REF!,MATCH($A835,#REF!,0),2),LEFT(VLOOKUP($A835,#REF!,5,FALSE),LEN(VLOOKUP($A835,#REF!,5,FALSE))-2),CONCATENATE(LEFT(VLOOKUP($A835,#REF!,5,FALSE),LEN(VLOOKUP($A835,#REF!,5,FALSE))-2),"*")),"")</f>
        <v>#REF!</v>
      </c>
      <c r="G835" s="42" t="e">
        <f>IF(LEN(VLOOKUP($A835,#REF!,6,FALSE)),IF(INDEX(#REF!,MATCH($A835,#REF!,0),3),LEFT(VLOOKUP($A835,#REF!,6,FALSE),LEN(VLOOKUP($A835,#REF!,6,FALSE))-2),CONCATENATE(LEFT(VLOOKUP($A835,#REF!,6,FALSE),LEN(VLOOKUP($A835,#REF!,6,FALSE))-2),"*")),"")</f>
        <v>#REF!</v>
      </c>
      <c r="H835" s="43" t="e">
        <f>IF(LEN(VLOOKUP($A835,#REF!,7,FALSE)),IF(INDEX(#REF!,MATCH($A835,#REF!,0),4),LEFT(VLOOKUP($A835,#REF!,7,FALSE),LEN(VLOOKUP($A835,#REF!,7,FALSE))-2),CONCATENATE(LEFT(VLOOKUP($A835,#REF!,7,FALSE),LEN(VLOOKUP($A835,#REF!,7,FALSE))-2),"*")),"")</f>
        <v>#REF!</v>
      </c>
      <c r="I835" s="54" t="e">
        <f>IF(LEN(VLOOKUP($A835,#REF!,8,FALSE)),UPPER(RIGHT(VLOOKUP($A835,#REF!,8,FALSE),1)),"")</f>
        <v>#REF!</v>
      </c>
      <c r="J835" s="42" t="e">
        <f>IF(LEN(VLOOKUP($A835,#REF!,4,FALSE)),UPPER(RIGHT(VLOOKUP($A835,#REF!,4,FALSE),1)),"")</f>
        <v>#REF!</v>
      </c>
      <c r="K835" s="42" t="e">
        <f>IF(LEN(VLOOKUP($A835,#REF!,5,FALSE)),UPPER(RIGHT(VLOOKUP($A835,#REF!,5,FALSE),1)),"")</f>
        <v>#REF!</v>
      </c>
      <c r="L835" s="42" t="e">
        <f>IF(LEN(VLOOKUP($A835,#REF!,6,FALSE)),UPPER(RIGHT(VLOOKUP($A835,#REF!,6,FALSE),1)),"")</f>
        <v>#REF!</v>
      </c>
      <c r="M835" s="43" t="e">
        <f>IF(LEN(VLOOKUP($A835,#REF!,7,FALSE)),UPPER(RIGHT(VLOOKUP($A835,#REF!,7,FALSE),1)),"")</f>
        <v>#REF!</v>
      </c>
      <c r="N835" s="206"/>
      <c r="O835" s="206"/>
      <c r="P835" s="206"/>
      <c r="Q835" s="206"/>
      <c r="R835" s="206"/>
      <c r="S835" s="63" t="e">
        <f>HLOOKUP("Device Tree Pin Name",#REF!,MATCH($A835,#REF!,0),FALSE)</f>
        <v>#REF!</v>
      </c>
      <c r="T835" s="47" t="e">
        <f>HLOOKUP("power rail",#REF!,MATCH($A835,#REF!,0),FALSE)</f>
        <v>#REF!</v>
      </c>
      <c r="U835" s="62" t="e">
        <f>HLOOKUP("Wake Capable",#REF!,MATCH($A835,#REF!,0),FALSE)</f>
        <v>#REF!</v>
      </c>
      <c r="V835" s="62" t="e">
        <f>HLOOKUP("Strap",#REF!,MATCH($A835,#REF!,0),FALSE)</f>
        <v>#REF!</v>
      </c>
      <c r="W835" s="62"/>
      <c r="X835" s="62"/>
      <c r="Y835" s="62"/>
      <c r="Z835" s="47"/>
      <c r="AA835" s="47" t="e">
        <f>HLOOKUP("Pad type",#REF!,MATCH($A835,#REF!,0),FALSE)</f>
        <v>#REF!</v>
      </c>
      <c r="AB835" s="63"/>
      <c r="AC835" s="63" t="e">
        <f>HLOOKUP("POR Pin State",#REF!,MATCH($A835,#REF!,0),FALSE)</f>
        <v>#REF!</v>
      </c>
      <c r="AD835" s="207"/>
      <c r="AE835" s="208"/>
      <c r="AF835" s="208"/>
      <c r="AG835" s="208"/>
      <c r="AH835" s="209"/>
      <c r="AI835" s="209"/>
      <c r="AJ835" s="210"/>
      <c r="AK835" s="210"/>
      <c r="AL835" s="210"/>
      <c r="AM835" s="210"/>
      <c r="AN835" s="210"/>
      <c r="AO835" s="210"/>
      <c r="AP835" s="210"/>
      <c r="AQ835" s="215" t="s">
        <v>1996</v>
      </c>
      <c r="AR835" s="105"/>
      <c r="AS835" s="105"/>
      <c r="AT835" s="105"/>
      <c r="AU835" s="105"/>
      <c r="AV835" s="105"/>
      <c r="AW835" s="105"/>
      <c r="AX835" s="105"/>
      <c r="AY835" s="105"/>
      <c r="AZ835" s="105"/>
      <c r="BA835" s="105"/>
      <c r="BB835" s="218"/>
      <c r="BC835" s="105"/>
      <c r="BD835" s="250"/>
      <c r="BE835" s="252" t="s">
        <v>1997</v>
      </c>
      <c r="BF835" s="147" t="e">
        <f>VLOOKUP($A835,#REF!,34,FALSE)</f>
        <v>#REF!</v>
      </c>
      <c r="BG835" s="148" t="e">
        <f>VLOOKUP($A835,#REF!,22,FALSE)</f>
        <v>#REF!</v>
      </c>
      <c r="BH835" s="149"/>
    </row>
    <row r="836" s="5" customFormat="1" ht="12.95" customHeight="1" spans="1:60">
      <c r="A836" s="10" t="s">
        <v>1998</v>
      </c>
      <c r="B836" s="38" t="e">
        <f>VLOOKUP($A836,#REF!,34,FALSE)</f>
        <v>#REF!</v>
      </c>
      <c r="C836" s="39" t="str">
        <f t="shared" si="191"/>
        <v>unused_DDR_XM2_B2B_CA4</v>
      </c>
      <c r="D836" s="40" t="e">
        <f>IF(LEN(VLOOKUP($A836,#REF!,8,FALSE)),LEFT(VLOOKUP($A836,#REF!,8,FALSE),LEN(VLOOKUP($A836,#REF!,8,FALSE))-2),"")</f>
        <v>#REF!</v>
      </c>
      <c r="E836" s="41" t="e">
        <f>IF(LEN(VLOOKUP($A836,#REF!,4,FALSE)),IF(INDEX(#REF!,MATCH($A836,#REF!,0),1),LEFT(VLOOKUP($A836,#REF!,4,FALSE),LEN(VLOOKUP($A836,#REF!,4,FALSE))-2),CONCATENATE(LEFT(VLOOKUP($A836,#REF!,4,FALSE),LEN(VLOOKUP($A836,#REF!,4,FALSE))-2),"*")),"")</f>
        <v>#REF!</v>
      </c>
      <c r="F836" s="42" t="e">
        <f>IF(LEN(VLOOKUP($A836,#REF!,5,FALSE)),IF(INDEX(#REF!,MATCH($A836,#REF!,0),2),LEFT(VLOOKUP($A836,#REF!,5,FALSE),LEN(VLOOKUP($A836,#REF!,5,FALSE))-2),CONCATENATE(LEFT(VLOOKUP($A836,#REF!,5,FALSE),LEN(VLOOKUP($A836,#REF!,5,FALSE))-2),"*")),"")</f>
        <v>#REF!</v>
      </c>
      <c r="G836" s="42" t="e">
        <f>IF(LEN(VLOOKUP($A836,#REF!,6,FALSE)),IF(INDEX(#REF!,MATCH($A836,#REF!,0),3),LEFT(VLOOKUP($A836,#REF!,6,FALSE),LEN(VLOOKUP($A836,#REF!,6,FALSE))-2),CONCATENATE(LEFT(VLOOKUP($A836,#REF!,6,FALSE),LEN(VLOOKUP($A836,#REF!,6,FALSE))-2),"*")),"")</f>
        <v>#REF!</v>
      </c>
      <c r="H836" s="43" t="e">
        <f>IF(LEN(VLOOKUP($A836,#REF!,7,FALSE)),IF(INDEX(#REF!,MATCH($A836,#REF!,0),4),LEFT(VLOOKUP($A836,#REF!,7,FALSE),LEN(VLOOKUP($A836,#REF!,7,FALSE))-2),CONCATENATE(LEFT(VLOOKUP($A836,#REF!,7,FALSE),LEN(VLOOKUP($A836,#REF!,7,FALSE))-2),"*")),"")</f>
        <v>#REF!</v>
      </c>
      <c r="I836" s="54" t="e">
        <f>IF(LEN(VLOOKUP($A836,#REF!,8,FALSE)),UPPER(RIGHT(VLOOKUP($A836,#REF!,8,FALSE),1)),"")</f>
        <v>#REF!</v>
      </c>
      <c r="J836" s="42" t="e">
        <f>IF(LEN(VLOOKUP($A836,#REF!,4,FALSE)),UPPER(RIGHT(VLOOKUP($A836,#REF!,4,FALSE),1)),"")</f>
        <v>#REF!</v>
      </c>
      <c r="K836" s="42" t="e">
        <f>IF(LEN(VLOOKUP($A836,#REF!,5,FALSE)),UPPER(RIGHT(VLOOKUP($A836,#REF!,5,FALSE),1)),"")</f>
        <v>#REF!</v>
      </c>
      <c r="L836" s="42" t="e">
        <f>IF(LEN(VLOOKUP($A836,#REF!,6,FALSE)),UPPER(RIGHT(VLOOKUP($A836,#REF!,6,FALSE),1)),"")</f>
        <v>#REF!</v>
      </c>
      <c r="M836" s="43" t="e">
        <f>IF(LEN(VLOOKUP($A836,#REF!,7,FALSE)),UPPER(RIGHT(VLOOKUP($A836,#REF!,7,FALSE),1)),"")</f>
        <v>#REF!</v>
      </c>
      <c r="N836" s="206"/>
      <c r="O836" s="206"/>
      <c r="P836" s="206"/>
      <c r="Q836" s="206"/>
      <c r="R836" s="206"/>
      <c r="S836" s="63" t="e">
        <f>HLOOKUP("Device Tree Pin Name",#REF!,MATCH($A836,#REF!,0),FALSE)</f>
        <v>#REF!</v>
      </c>
      <c r="T836" s="47" t="e">
        <f>HLOOKUP("power rail",#REF!,MATCH($A836,#REF!,0),FALSE)</f>
        <v>#REF!</v>
      </c>
      <c r="U836" s="62" t="e">
        <f>HLOOKUP("Wake Capable",#REF!,MATCH($A836,#REF!,0),FALSE)</f>
        <v>#REF!</v>
      </c>
      <c r="V836" s="62" t="e">
        <f>HLOOKUP("Strap",#REF!,MATCH($A836,#REF!,0),FALSE)</f>
        <v>#REF!</v>
      </c>
      <c r="W836" s="62"/>
      <c r="X836" s="62"/>
      <c r="Y836" s="62"/>
      <c r="Z836" s="47"/>
      <c r="AA836" s="47" t="e">
        <f>HLOOKUP("Pad type",#REF!,MATCH($A836,#REF!,0),FALSE)</f>
        <v>#REF!</v>
      </c>
      <c r="AB836" s="63"/>
      <c r="AC836" s="63" t="e">
        <f>HLOOKUP("POR Pin State",#REF!,MATCH($A836,#REF!,0),FALSE)</f>
        <v>#REF!</v>
      </c>
      <c r="AD836" s="207"/>
      <c r="AE836" s="208"/>
      <c r="AF836" s="208"/>
      <c r="AG836" s="208"/>
      <c r="AH836" s="209"/>
      <c r="AI836" s="209"/>
      <c r="AJ836" s="210"/>
      <c r="AK836" s="210"/>
      <c r="AL836" s="210"/>
      <c r="AM836" s="210"/>
      <c r="AN836" s="210"/>
      <c r="AO836" s="210"/>
      <c r="AP836" s="210"/>
      <c r="AQ836" s="215" t="s">
        <v>1999</v>
      </c>
      <c r="AR836" s="105"/>
      <c r="AS836" s="105"/>
      <c r="AT836" s="105"/>
      <c r="AU836" s="105"/>
      <c r="AV836" s="105"/>
      <c r="AW836" s="105"/>
      <c r="AX836" s="105"/>
      <c r="AY836" s="105"/>
      <c r="AZ836" s="105"/>
      <c r="BA836" s="105"/>
      <c r="BB836" s="218"/>
      <c r="BC836" s="105"/>
      <c r="BD836" s="250"/>
      <c r="BE836" s="252" t="s">
        <v>2000</v>
      </c>
      <c r="BF836" s="147" t="e">
        <f>VLOOKUP($A836,#REF!,34,FALSE)</f>
        <v>#REF!</v>
      </c>
      <c r="BG836" s="148" t="e">
        <f>VLOOKUP($A836,#REF!,22,FALSE)</f>
        <v>#REF!</v>
      </c>
      <c r="BH836" s="149"/>
    </row>
    <row r="837" s="5" customFormat="1" ht="12.95" customHeight="1" spans="1:60">
      <c r="A837" s="10" t="s">
        <v>2001</v>
      </c>
      <c r="B837" s="38" t="e">
        <f>VLOOKUP($A837,#REF!,34,FALSE)</f>
        <v>#REF!</v>
      </c>
      <c r="C837" s="39" t="str">
        <f t="shared" si="191"/>
        <v>unused_DDR_XM2_B2B_CA5</v>
      </c>
      <c r="D837" s="40" t="e">
        <f>IF(LEN(VLOOKUP($A837,#REF!,8,FALSE)),LEFT(VLOOKUP($A837,#REF!,8,FALSE),LEN(VLOOKUP($A837,#REF!,8,FALSE))-2),"")</f>
        <v>#REF!</v>
      </c>
      <c r="E837" s="41" t="e">
        <f>IF(LEN(VLOOKUP($A837,#REF!,4,FALSE)),IF(INDEX(#REF!,MATCH($A837,#REF!,0),1),LEFT(VLOOKUP($A837,#REF!,4,FALSE),LEN(VLOOKUP($A837,#REF!,4,FALSE))-2),CONCATENATE(LEFT(VLOOKUP($A837,#REF!,4,FALSE),LEN(VLOOKUP($A837,#REF!,4,FALSE))-2),"*")),"")</f>
        <v>#REF!</v>
      </c>
      <c r="F837" s="42" t="e">
        <f>IF(LEN(VLOOKUP($A837,#REF!,5,FALSE)),IF(INDEX(#REF!,MATCH($A837,#REF!,0),2),LEFT(VLOOKUP($A837,#REF!,5,FALSE),LEN(VLOOKUP($A837,#REF!,5,FALSE))-2),CONCATENATE(LEFT(VLOOKUP($A837,#REF!,5,FALSE),LEN(VLOOKUP($A837,#REF!,5,FALSE))-2),"*")),"")</f>
        <v>#REF!</v>
      </c>
      <c r="G837" s="42" t="e">
        <f>IF(LEN(VLOOKUP($A837,#REF!,6,FALSE)),IF(INDEX(#REF!,MATCH($A837,#REF!,0),3),LEFT(VLOOKUP($A837,#REF!,6,FALSE),LEN(VLOOKUP($A837,#REF!,6,FALSE))-2),CONCATENATE(LEFT(VLOOKUP($A837,#REF!,6,FALSE),LEN(VLOOKUP($A837,#REF!,6,FALSE))-2),"*")),"")</f>
        <v>#REF!</v>
      </c>
      <c r="H837" s="43" t="e">
        <f>IF(LEN(VLOOKUP($A837,#REF!,7,FALSE)),IF(INDEX(#REF!,MATCH($A837,#REF!,0),4),LEFT(VLOOKUP($A837,#REF!,7,FALSE),LEN(VLOOKUP($A837,#REF!,7,FALSE))-2),CONCATENATE(LEFT(VLOOKUP($A837,#REF!,7,FALSE),LEN(VLOOKUP($A837,#REF!,7,FALSE))-2),"*")),"")</f>
        <v>#REF!</v>
      </c>
      <c r="I837" s="54" t="e">
        <f>IF(LEN(VLOOKUP($A837,#REF!,8,FALSE)),UPPER(RIGHT(VLOOKUP($A837,#REF!,8,FALSE),1)),"")</f>
        <v>#REF!</v>
      </c>
      <c r="J837" s="42" t="e">
        <f>IF(LEN(VLOOKUP($A837,#REF!,4,FALSE)),UPPER(RIGHT(VLOOKUP($A837,#REF!,4,FALSE),1)),"")</f>
        <v>#REF!</v>
      </c>
      <c r="K837" s="42" t="e">
        <f>IF(LEN(VLOOKUP($A837,#REF!,5,FALSE)),UPPER(RIGHT(VLOOKUP($A837,#REF!,5,FALSE),1)),"")</f>
        <v>#REF!</v>
      </c>
      <c r="L837" s="42" t="e">
        <f>IF(LEN(VLOOKUP($A837,#REF!,6,FALSE)),UPPER(RIGHT(VLOOKUP($A837,#REF!,6,FALSE),1)),"")</f>
        <v>#REF!</v>
      </c>
      <c r="M837" s="43" t="e">
        <f>IF(LEN(VLOOKUP($A837,#REF!,7,FALSE)),UPPER(RIGHT(VLOOKUP($A837,#REF!,7,FALSE),1)),"")</f>
        <v>#REF!</v>
      </c>
      <c r="N837" s="206"/>
      <c r="O837" s="206"/>
      <c r="P837" s="206"/>
      <c r="Q837" s="206"/>
      <c r="R837" s="206"/>
      <c r="S837" s="63" t="e">
        <f>HLOOKUP("Device Tree Pin Name",#REF!,MATCH($A837,#REF!,0),FALSE)</f>
        <v>#REF!</v>
      </c>
      <c r="T837" s="47" t="e">
        <f>HLOOKUP("power rail",#REF!,MATCH($A837,#REF!,0),FALSE)</f>
        <v>#REF!</v>
      </c>
      <c r="U837" s="62" t="e">
        <f>HLOOKUP("Wake Capable",#REF!,MATCH($A837,#REF!,0),FALSE)</f>
        <v>#REF!</v>
      </c>
      <c r="V837" s="62" t="e">
        <f>HLOOKUP("Strap",#REF!,MATCH($A837,#REF!,0),FALSE)</f>
        <v>#REF!</v>
      </c>
      <c r="W837" s="62"/>
      <c r="X837" s="62"/>
      <c r="Y837" s="62"/>
      <c r="Z837" s="47"/>
      <c r="AA837" s="47" t="e">
        <f>HLOOKUP("Pad type",#REF!,MATCH($A837,#REF!,0),FALSE)</f>
        <v>#REF!</v>
      </c>
      <c r="AB837" s="63"/>
      <c r="AC837" s="63" t="e">
        <f>HLOOKUP("POR Pin State",#REF!,MATCH($A837,#REF!,0),FALSE)</f>
        <v>#REF!</v>
      </c>
      <c r="AD837" s="207"/>
      <c r="AE837" s="208"/>
      <c r="AF837" s="208"/>
      <c r="AG837" s="208"/>
      <c r="AH837" s="209"/>
      <c r="AI837" s="209"/>
      <c r="AJ837" s="210"/>
      <c r="AK837" s="210"/>
      <c r="AL837" s="210"/>
      <c r="AM837" s="210"/>
      <c r="AN837" s="210"/>
      <c r="AO837" s="210"/>
      <c r="AP837" s="210"/>
      <c r="AQ837" s="215" t="s">
        <v>2002</v>
      </c>
      <c r="AR837" s="105"/>
      <c r="AS837" s="105"/>
      <c r="AT837" s="105"/>
      <c r="AU837" s="105"/>
      <c r="AV837" s="105"/>
      <c r="AW837" s="105"/>
      <c r="AX837" s="105"/>
      <c r="AY837" s="105"/>
      <c r="AZ837" s="105"/>
      <c r="BA837" s="105"/>
      <c r="BB837" s="218"/>
      <c r="BC837" s="105"/>
      <c r="BD837" s="250"/>
      <c r="BE837" s="252" t="s">
        <v>2003</v>
      </c>
      <c r="BF837" s="147" t="e">
        <f>VLOOKUP($A837,#REF!,34,FALSE)</f>
        <v>#REF!</v>
      </c>
      <c r="BG837" s="148" t="e">
        <f>VLOOKUP($A837,#REF!,22,FALSE)</f>
        <v>#REF!</v>
      </c>
      <c r="BH837" s="149"/>
    </row>
    <row r="838" s="5" customFormat="1" ht="12.95" customHeight="1" spans="1:60">
      <c r="A838" s="48" t="s">
        <v>2004</v>
      </c>
      <c r="B838" s="38" t="e">
        <f>VLOOKUP($A838,#REF!,34,FALSE)</f>
        <v>#REF!</v>
      </c>
      <c r="C838" s="39" t="str">
        <f t="shared" si="191"/>
        <v>unused_DDR_XM2_B2B_CA6</v>
      </c>
      <c r="D838" s="40" t="e">
        <f>IF(LEN(VLOOKUP($A838,#REF!,8,FALSE)),LEFT(VLOOKUP($A838,#REF!,8,FALSE),LEN(VLOOKUP($A838,#REF!,8,FALSE))-2),"")</f>
        <v>#REF!</v>
      </c>
      <c r="E838" s="41" t="e">
        <f>IF(LEN(VLOOKUP($A838,#REF!,4,FALSE)),IF(INDEX(#REF!,MATCH($A838,#REF!,0),1),LEFT(VLOOKUP($A838,#REF!,4,FALSE),LEN(VLOOKUP($A838,#REF!,4,FALSE))-2),CONCATENATE(LEFT(VLOOKUP($A838,#REF!,4,FALSE),LEN(VLOOKUP($A838,#REF!,4,FALSE))-2),"*")),"")</f>
        <v>#REF!</v>
      </c>
      <c r="F838" s="42" t="e">
        <f>IF(LEN(VLOOKUP($A838,#REF!,5,FALSE)),IF(INDEX(#REF!,MATCH($A838,#REF!,0),2),LEFT(VLOOKUP($A838,#REF!,5,FALSE),LEN(VLOOKUP($A838,#REF!,5,FALSE))-2),CONCATENATE(LEFT(VLOOKUP($A838,#REF!,5,FALSE),LEN(VLOOKUP($A838,#REF!,5,FALSE))-2),"*")),"")</f>
        <v>#REF!</v>
      </c>
      <c r="G838" s="42" t="e">
        <f>IF(LEN(VLOOKUP($A838,#REF!,6,FALSE)),IF(INDEX(#REF!,MATCH($A838,#REF!,0),3),LEFT(VLOOKUP($A838,#REF!,6,FALSE),LEN(VLOOKUP($A838,#REF!,6,FALSE))-2),CONCATENATE(LEFT(VLOOKUP($A838,#REF!,6,FALSE),LEN(VLOOKUP($A838,#REF!,6,FALSE))-2),"*")),"")</f>
        <v>#REF!</v>
      </c>
      <c r="H838" s="43" t="e">
        <f>IF(LEN(VLOOKUP($A838,#REF!,7,FALSE)),IF(INDEX(#REF!,MATCH($A838,#REF!,0),4),LEFT(VLOOKUP($A838,#REF!,7,FALSE),LEN(VLOOKUP($A838,#REF!,7,FALSE))-2),CONCATENATE(LEFT(VLOOKUP($A838,#REF!,7,FALSE),LEN(VLOOKUP($A838,#REF!,7,FALSE))-2),"*")),"")</f>
        <v>#REF!</v>
      </c>
      <c r="I838" s="54" t="e">
        <f>IF(LEN(VLOOKUP($A838,#REF!,8,FALSE)),UPPER(RIGHT(VLOOKUP($A838,#REF!,8,FALSE),1)),"")</f>
        <v>#REF!</v>
      </c>
      <c r="J838" s="42" t="e">
        <f>IF(LEN(VLOOKUP($A838,#REF!,4,FALSE)),UPPER(RIGHT(VLOOKUP($A838,#REF!,4,FALSE),1)),"")</f>
        <v>#REF!</v>
      </c>
      <c r="K838" s="42" t="e">
        <f>IF(LEN(VLOOKUP($A838,#REF!,5,FALSE)),UPPER(RIGHT(VLOOKUP($A838,#REF!,5,FALSE),1)),"")</f>
        <v>#REF!</v>
      </c>
      <c r="L838" s="42" t="e">
        <f>IF(LEN(VLOOKUP($A838,#REF!,6,FALSE)),UPPER(RIGHT(VLOOKUP($A838,#REF!,6,FALSE),1)),"")</f>
        <v>#REF!</v>
      </c>
      <c r="M838" s="43" t="e">
        <f>IF(LEN(VLOOKUP($A838,#REF!,7,FALSE)),UPPER(RIGHT(VLOOKUP($A838,#REF!,7,FALSE),1)),"")</f>
        <v>#REF!</v>
      </c>
      <c r="N838" s="206"/>
      <c r="O838" s="206"/>
      <c r="P838" s="206"/>
      <c r="Q838" s="206"/>
      <c r="R838" s="206"/>
      <c r="S838" s="63" t="e">
        <f>HLOOKUP("Device Tree Pin Name",#REF!,MATCH($A838,#REF!,0),FALSE)</f>
        <v>#REF!</v>
      </c>
      <c r="T838" s="47" t="e">
        <f>HLOOKUP("power rail",#REF!,MATCH($A838,#REF!,0),FALSE)</f>
        <v>#REF!</v>
      </c>
      <c r="U838" s="62" t="e">
        <f>HLOOKUP("Wake Capable",#REF!,MATCH($A838,#REF!,0),FALSE)</f>
        <v>#REF!</v>
      </c>
      <c r="V838" s="62" t="e">
        <f>HLOOKUP("Strap",#REF!,MATCH($A838,#REF!,0),FALSE)</f>
        <v>#REF!</v>
      </c>
      <c r="W838" s="62"/>
      <c r="X838" s="62"/>
      <c r="Y838" s="62"/>
      <c r="Z838" s="47"/>
      <c r="AA838" s="47" t="e">
        <f>HLOOKUP("Pad type",#REF!,MATCH($A838,#REF!,0),FALSE)</f>
        <v>#REF!</v>
      </c>
      <c r="AB838" s="63"/>
      <c r="AC838" s="63" t="e">
        <f>HLOOKUP("POR Pin State",#REF!,MATCH($A838,#REF!,0),FALSE)</f>
        <v>#REF!</v>
      </c>
      <c r="AD838" s="207"/>
      <c r="AE838" s="208"/>
      <c r="AF838" s="208"/>
      <c r="AG838" s="208"/>
      <c r="AH838" s="209"/>
      <c r="AI838" s="209"/>
      <c r="AJ838" s="210"/>
      <c r="AK838" s="210"/>
      <c r="AL838" s="210"/>
      <c r="AM838" s="210"/>
      <c r="AN838" s="210"/>
      <c r="AO838" s="210"/>
      <c r="AP838" s="210"/>
      <c r="AQ838" s="215" t="s">
        <v>2005</v>
      </c>
      <c r="AR838" s="105"/>
      <c r="AS838" s="105"/>
      <c r="AT838" s="105"/>
      <c r="AU838" s="105"/>
      <c r="AV838" s="105"/>
      <c r="AW838" s="105"/>
      <c r="AX838" s="105"/>
      <c r="AY838" s="105"/>
      <c r="AZ838" s="105"/>
      <c r="BA838" s="105"/>
      <c r="BB838" s="218"/>
      <c r="BC838" s="105"/>
      <c r="BD838" s="250"/>
      <c r="BE838" s="252" t="s">
        <v>2006</v>
      </c>
      <c r="BF838" s="147" t="e">
        <f>VLOOKUP($A838,#REF!,34,FALSE)</f>
        <v>#REF!</v>
      </c>
      <c r="BG838" s="148" t="e">
        <f>VLOOKUP($A838,#REF!,22,FALSE)</f>
        <v>#REF!</v>
      </c>
      <c r="BH838" s="149"/>
    </row>
    <row r="839" s="5" customFormat="1" ht="12.95" customHeight="1" spans="1:60">
      <c r="A839" s="48" t="s">
        <v>2007</v>
      </c>
      <c r="B839" s="38" t="e">
        <f>VLOOKUP($A839,#REF!,34,FALSE)</f>
        <v>#REF!</v>
      </c>
      <c r="C839" s="39" t="str">
        <f t="shared" si="191"/>
        <v>unused_DDR_XM2_B2A_CS_CKE0</v>
      </c>
      <c r="D839" s="40" t="e">
        <f>IF(LEN(VLOOKUP($A839,#REF!,8,FALSE)),LEFT(VLOOKUP($A839,#REF!,8,FALSE),LEN(VLOOKUP($A839,#REF!,8,FALSE))-2),"")</f>
        <v>#REF!</v>
      </c>
      <c r="E839" s="41" t="e">
        <f>IF(LEN(VLOOKUP($A839,#REF!,4,FALSE)),IF(INDEX(#REF!,MATCH($A839,#REF!,0),1),LEFT(VLOOKUP($A839,#REF!,4,FALSE),LEN(VLOOKUP($A839,#REF!,4,FALSE))-2),CONCATENATE(LEFT(VLOOKUP($A839,#REF!,4,FALSE),LEN(VLOOKUP($A839,#REF!,4,FALSE))-2),"*")),"")</f>
        <v>#REF!</v>
      </c>
      <c r="F839" s="42" t="e">
        <f>IF(LEN(VLOOKUP($A839,#REF!,5,FALSE)),IF(INDEX(#REF!,MATCH($A839,#REF!,0),2),LEFT(VLOOKUP($A839,#REF!,5,FALSE),LEN(VLOOKUP($A839,#REF!,5,FALSE))-2),CONCATENATE(LEFT(VLOOKUP($A839,#REF!,5,FALSE),LEN(VLOOKUP($A839,#REF!,5,FALSE))-2),"*")),"")</f>
        <v>#REF!</v>
      </c>
      <c r="G839" s="42" t="e">
        <f>IF(LEN(VLOOKUP($A839,#REF!,6,FALSE)),IF(INDEX(#REF!,MATCH($A839,#REF!,0),3),LEFT(VLOOKUP($A839,#REF!,6,FALSE),LEN(VLOOKUP($A839,#REF!,6,FALSE))-2),CONCATENATE(LEFT(VLOOKUP($A839,#REF!,6,FALSE),LEN(VLOOKUP($A839,#REF!,6,FALSE))-2),"*")),"")</f>
        <v>#REF!</v>
      </c>
      <c r="H839" s="43" t="e">
        <f>IF(LEN(VLOOKUP($A839,#REF!,7,FALSE)),IF(INDEX(#REF!,MATCH($A839,#REF!,0),4),LEFT(VLOOKUP($A839,#REF!,7,FALSE),LEN(VLOOKUP($A839,#REF!,7,FALSE))-2),CONCATENATE(LEFT(VLOOKUP($A839,#REF!,7,FALSE),LEN(VLOOKUP($A839,#REF!,7,FALSE))-2),"*")),"")</f>
        <v>#REF!</v>
      </c>
      <c r="I839" s="54" t="e">
        <f>IF(LEN(VLOOKUP($A839,#REF!,8,FALSE)),UPPER(RIGHT(VLOOKUP($A839,#REF!,8,FALSE),1)),"")</f>
        <v>#REF!</v>
      </c>
      <c r="J839" s="42" t="e">
        <f>IF(LEN(VLOOKUP($A839,#REF!,4,FALSE)),UPPER(RIGHT(VLOOKUP($A839,#REF!,4,FALSE),1)),"")</f>
        <v>#REF!</v>
      </c>
      <c r="K839" s="42" t="e">
        <f>IF(LEN(VLOOKUP($A839,#REF!,5,FALSE)),UPPER(RIGHT(VLOOKUP($A839,#REF!,5,FALSE),1)),"")</f>
        <v>#REF!</v>
      </c>
      <c r="L839" s="42" t="e">
        <f>IF(LEN(VLOOKUP($A839,#REF!,6,FALSE)),UPPER(RIGHT(VLOOKUP($A839,#REF!,6,FALSE),1)),"")</f>
        <v>#REF!</v>
      </c>
      <c r="M839" s="43" t="e">
        <f>IF(LEN(VLOOKUP($A839,#REF!,7,FALSE)),UPPER(RIGHT(VLOOKUP($A839,#REF!,7,FALSE),1)),"")</f>
        <v>#REF!</v>
      </c>
      <c r="N839" s="206"/>
      <c r="O839" s="206"/>
      <c r="P839" s="206"/>
      <c r="Q839" s="206"/>
      <c r="R839" s="206"/>
      <c r="S839" s="63" t="e">
        <f>HLOOKUP("Device Tree Pin Name",#REF!,MATCH($A839,#REF!,0),FALSE)</f>
        <v>#REF!</v>
      </c>
      <c r="T839" s="47" t="e">
        <f>HLOOKUP("power rail",#REF!,MATCH($A839,#REF!,0),FALSE)</f>
        <v>#REF!</v>
      </c>
      <c r="U839" s="62" t="e">
        <f>HLOOKUP("Wake Capable",#REF!,MATCH($A839,#REF!,0),FALSE)</f>
        <v>#REF!</v>
      </c>
      <c r="V839" s="62" t="e">
        <f>HLOOKUP("Strap",#REF!,MATCH($A839,#REF!,0),FALSE)</f>
        <v>#REF!</v>
      </c>
      <c r="W839" s="62"/>
      <c r="X839" s="62"/>
      <c r="Y839" s="62"/>
      <c r="Z839" s="47"/>
      <c r="AA839" s="47" t="e">
        <f>HLOOKUP("Pad type",#REF!,MATCH($A839,#REF!,0),FALSE)</f>
        <v>#REF!</v>
      </c>
      <c r="AB839" s="63"/>
      <c r="AC839" s="63" t="e">
        <f>HLOOKUP("POR Pin State",#REF!,MATCH($A839,#REF!,0),FALSE)</f>
        <v>#REF!</v>
      </c>
      <c r="AD839" s="207"/>
      <c r="AE839" s="208"/>
      <c r="AF839" s="208"/>
      <c r="AG839" s="208"/>
      <c r="AH839" s="209"/>
      <c r="AI839" s="209"/>
      <c r="AJ839" s="210"/>
      <c r="AK839" s="210"/>
      <c r="AL839" s="210"/>
      <c r="AM839" s="210"/>
      <c r="AN839" s="210"/>
      <c r="AO839" s="210"/>
      <c r="AP839" s="210"/>
      <c r="AQ839" s="215" t="s">
        <v>2007</v>
      </c>
      <c r="AR839" s="105"/>
      <c r="AS839" s="105"/>
      <c r="AT839" s="105"/>
      <c r="AU839" s="105"/>
      <c r="AV839" s="105"/>
      <c r="AW839" s="105"/>
      <c r="AX839" s="105"/>
      <c r="AY839" s="105"/>
      <c r="AZ839" s="105"/>
      <c r="BA839" s="105"/>
      <c r="BB839" s="218"/>
      <c r="BC839" s="105"/>
      <c r="BD839" s="250"/>
      <c r="BE839" s="252" t="s">
        <v>2008</v>
      </c>
      <c r="BF839" s="147" t="e">
        <f>VLOOKUP($A839,#REF!,34,FALSE)</f>
        <v>#REF!</v>
      </c>
      <c r="BG839" s="148" t="e">
        <f>VLOOKUP($A839,#REF!,22,FALSE)</f>
        <v>#REF!</v>
      </c>
      <c r="BH839" s="149"/>
    </row>
    <row r="840" s="5" customFormat="1" ht="12.95" customHeight="1" spans="1:60">
      <c r="A840" s="48" t="s">
        <v>2009</v>
      </c>
      <c r="B840" s="38" t="e">
        <f>VLOOKUP($A840,#REF!,34,FALSE)</f>
        <v>#REF!</v>
      </c>
      <c r="C840" s="39" t="str">
        <f t="shared" si="191"/>
        <v>unused_DDR_XM2_B2A_CS_CKE1</v>
      </c>
      <c r="D840" s="40" t="e">
        <f>IF(LEN(VLOOKUP($A840,#REF!,8,FALSE)),LEFT(VLOOKUP($A840,#REF!,8,FALSE),LEN(VLOOKUP($A840,#REF!,8,FALSE))-2),"")</f>
        <v>#REF!</v>
      </c>
      <c r="E840" s="41" t="e">
        <f>IF(LEN(VLOOKUP($A840,#REF!,4,FALSE)),IF(INDEX(#REF!,MATCH($A840,#REF!,0),1),LEFT(VLOOKUP($A840,#REF!,4,FALSE),LEN(VLOOKUP($A840,#REF!,4,FALSE))-2),CONCATENATE(LEFT(VLOOKUP($A840,#REF!,4,FALSE),LEN(VLOOKUP($A840,#REF!,4,FALSE))-2),"*")),"")</f>
        <v>#REF!</v>
      </c>
      <c r="F840" s="42" t="e">
        <f>IF(LEN(VLOOKUP($A840,#REF!,5,FALSE)),IF(INDEX(#REF!,MATCH($A840,#REF!,0),2),LEFT(VLOOKUP($A840,#REF!,5,FALSE),LEN(VLOOKUP($A840,#REF!,5,FALSE))-2),CONCATENATE(LEFT(VLOOKUP($A840,#REF!,5,FALSE),LEN(VLOOKUP($A840,#REF!,5,FALSE))-2),"*")),"")</f>
        <v>#REF!</v>
      </c>
      <c r="G840" s="42" t="e">
        <f>IF(LEN(VLOOKUP($A840,#REF!,6,FALSE)),IF(INDEX(#REF!,MATCH($A840,#REF!,0),3),LEFT(VLOOKUP($A840,#REF!,6,FALSE),LEN(VLOOKUP($A840,#REF!,6,FALSE))-2),CONCATENATE(LEFT(VLOOKUP($A840,#REF!,6,FALSE),LEN(VLOOKUP($A840,#REF!,6,FALSE))-2),"*")),"")</f>
        <v>#REF!</v>
      </c>
      <c r="H840" s="43" t="e">
        <f>IF(LEN(VLOOKUP($A840,#REF!,7,FALSE)),IF(INDEX(#REF!,MATCH($A840,#REF!,0),4),LEFT(VLOOKUP($A840,#REF!,7,FALSE),LEN(VLOOKUP($A840,#REF!,7,FALSE))-2),CONCATENATE(LEFT(VLOOKUP($A840,#REF!,7,FALSE),LEN(VLOOKUP($A840,#REF!,7,FALSE))-2),"*")),"")</f>
        <v>#REF!</v>
      </c>
      <c r="I840" s="54" t="e">
        <f>IF(LEN(VLOOKUP($A840,#REF!,8,FALSE)),UPPER(RIGHT(VLOOKUP($A840,#REF!,8,FALSE),1)),"")</f>
        <v>#REF!</v>
      </c>
      <c r="J840" s="42" t="e">
        <f>IF(LEN(VLOOKUP($A840,#REF!,4,FALSE)),UPPER(RIGHT(VLOOKUP($A840,#REF!,4,FALSE),1)),"")</f>
        <v>#REF!</v>
      </c>
      <c r="K840" s="42" t="e">
        <f>IF(LEN(VLOOKUP($A840,#REF!,5,FALSE)),UPPER(RIGHT(VLOOKUP($A840,#REF!,5,FALSE),1)),"")</f>
        <v>#REF!</v>
      </c>
      <c r="L840" s="42" t="e">
        <f>IF(LEN(VLOOKUP($A840,#REF!,6,FALSE)),UPPER(RIGHT(VLOOKUP($A840,#REF!,6,FALSE),1)),"")</f>
        <v>#REF!</v>
      </c>
      <c r="M840" s="43" t="e">
        <f>IF(LEN(VLOOKUP($A840,#REF!,7,FALSE)),UPPER(RIGHT(VLOOKUP($A840,#REF!,7,FALSE),1)),"")</f>
        <v>#REF!</v>
      </c>
      <c r="N840" s="206"/>
      <c r="O840" s="206"/>
      <c r="P840" s="206"/>
      <c r="Q840" s="206"/>
      <c r="R840" s="206"/>
      <c r="S840" s="63" t="e">
        <f>HLOOKUP("Device Tree Pin Name",#REF!,MATCH($A840,#REF!,0),FALSE)</f>
        <v>#REF!</v>
      </c>
      <c r="T840" s="47" t="e">
        <f>HLOOKUP("power rail",#REF!,MATCH($A840,#REF!,0),FALSE)</f>
        <v>#REF!</v>
      </c>
      <c r="U840" s="62" t="e">
        <f>HLOOKUP("Wake Capable",#REF!,MATCH($A840,#REF!,0),FALSE)</f>
        <v>#REF!</v>
      </c>
      <c r="V840" s="62" t="e">
        <f>HLOOKUP("Strap",#REF!,MATCH($A840,#REF!,0),FALSE)</f>
        <v>#REF!</v>
      </c>
      <c r="W840" s="62"/>
      <c r="X840" s="62"/>
      <c r="Y840" s="62"/>
      <c r="Z840" s="47"/>
      <c r="AA840" s="47" t="e">
        <f>HLOOKUP("Pad type",#REF!,MATCH($A840,#REF!,0),FALSE)</f>
        <v>#REF!</v>
      </c>
      <c r="AB840" s="63"/>
      <c r="AC840" s="63" t="e">
        <f>HLOOKUP("POR Pin State",#REF!,MATCH($A840,#REF!,0),FALSE)</f>
        <v>#REF!</v>
      </c>
      <c r="AD840" s="207"/>
      <c r="AE840" s="208"/>
      <c r="AF840" s="208"/>
      <c r="AG840" s="208"/>
      <c r="AH840" s="209"/>
      <c r="AI840" s="209"/>
      <c r="AJ840" s="210"/>
      <c r="AK840" s="210"/>
      <c r="AL840" s="210"/>
      <c r="AM840" s="210"/>
      <c r="AN840" s="210"/>
      <c r="AO840" s="210"/>
      <c r="AP840" s="210"/>
      <c r="AQ840" s="215" t="s">
        <v>2009</v>
      </c>
      <c r="AR840" s="105"/>
      <c r="AS840" s="105"/>
      <c r="AT840" s="105"/>
      <c r="AU840" s="105"/>
      <c r="AV840" s="105"/>
      <c r="AW840" s="105"/>
      <c r="AX840" s="105"/>
      <c r="AY840" s="105"/>
      <c r="AZ840" s="105"/>
      <c r="BA840" s="105"/>
      <c r="BB840" s="218"/>
      <c r="BC840" s="105"/>
      <c r="BD840" s="250"/>
      <c r="BE840" s="252" t="s">
        <v>2010</v>
      </c>
      <c r="BF840" s="147" t="e">
        <f>VLOOKUP($A840,#REF!,34,FALSE)</f>
        <v>#REF!</v>
      </c>
      <c r="BG840" s="148" t="e">
        <f>VLOOKUP($A840,#REF!,22,FALSE)</f>
        <v>#REF!</v>
      </c>
      <c r="BH840" s="149"/>
    </row>
    <row r="841" s="5" customFormat="1" ht="12.95" customHeight="1" spans="1:60">
      <c r="A841" s="48" t="s">
        <v>2011</v>
      </c>
      <c r="B841" s="38" t="e">
        <f>VLOOKUP($A841,#REF!,34,FALSE)</f>
        <v>#REF!</v>
      </c>
      <c r="C841" s="39" t="str">
        <f t="shared" si="191"/>
        <v>unused_DDR_XM2_B2B_CS_CKE0</v>
      </c>
      <c r="D841" s="40" t="e">
        <f>IF(LEN(VLOOKUP($A841,#REF!,8,FALSE)),LEFT(VLOOKUP($A841,#REF!,8,FALSE),LEN(VLOOKUP($A841,#REF!,8,FALSE))-2),"")</f>
        <v>#REF!</v>
      </c>
      <c r="E841" s="41" t="e">
        <f>IF(LEN(VLOOKUP($A841,#REF!,4,FALSE)),IF(INDEX(#REF!,MATCH($A841,#REF!,0),1),LEFT(VLOOKUP($A841,#REF!,4,FALSE),LEN(VLOOKUP($A841,#REF!,4,FALSE))-2),CONCATENATE(LEFT(VLOOKUP($A841,#REF!,4,FALSE),LEN(VLOOKUP($A841,#REF!,4,FALSE))-2),"*")),"")</f>
        <v>#REF!</v>
      </c>
      <c r="F841" s="42" t="e">
        <f>IF(LEN(VLOOKUP($A841,#REF!,5,FALSE)),IF(INDEX(#REF!,MATCH($A841,#REF!,0),2),LEFT(VLOOKUP($A841,#REF!,5,FALSE),LEN(VLOOKUP($A841,#REF!,5,FALSE))-2),CONCATENATE(LEFT(VLOOKUP($A841,#REF!,5,FALSE),LEN(VLOOKUP($A841,#REF!,5,FALSE))-2),"*")),"")</f>
        <v>#REF!</v>
      </c>
      <c r="G841" s="42" t="e">
        <f>IF(LEN(VLOOKUP($A841,#REF!,6,FALSE)),IF(INDEX(#REF!,MATCH($A841,#REF!,0),3),LEFT(VLOOKUP($A841,#REF!,6,FALSE),LEN(VLOOKUP($A841,#REF!,6,FALSE))-2),CONCATENATE(LEFT(VLOOKUP($A841,#REF!,6,FALSE),LEN(VLOOKUP($A841,#REF!,6,FALSE))-2),"*")),"")</f>
        <v>#REF!</v>
      </c>
      <c r="H841" s="43" t="e">
        <f>IF(LEN(VLOOKUP($A841,#REF!,7,FALSE)),IF(INDEX(#REF!,MATCH($A841,#REF!,0),4),LEFT(VLOOKUP($A841,#REF!,7,FALSE),LEN(VLOOKUP($A841,#REF!,7,FALSE))-2),CONCATENATE(LEFT(VLOOKUP($A841,#REF!,7,FALSE),LEN(VLOOKUP($A841,#REF!,7,FALSE))-2),"*")),"")</f>
        <v>#REF!</v>
      </c>
      <c r="I841" s="54" t="e">
        <f>IF(LEN(VLOOKUP($A841,#REF!,8,FALSE)),UPPER(RIGHT(VLOOKUP($A841,#REF!,8,FALSE),1)),"")</f>
        <v>#REF!</v>
      </c>
      <c r="J841" s="42" t="e">
        <f>IF(LEN(VLOOKUP($A841,#REF!,4,FALSE)),UPPER(RIGHT(VLOOKUP($A841,#REF!,4,FALSE),1)),"")</f>
        <v>#REF!</v>
      </c>
      <c r="K841" s="42" t="e">
        <f>IF(LEN(VLOOKUP($A841,#REF!,5,FALSE)),UPPER(RIGHT(VLOOKUP($A841,#REF!,5,FALSE),1)),"")</f>
        <v>#REF!</v>
      </c>
      <c r="L841" s="42" t="e">
        <f>IF(LEN(VLOOKUP($A841,#REF!,6,FALSE)),UPPER(RIGHT(VLOOKUP($A841,#REF!,6,FALSE),1)),"")</f>
        <v>#REF!</v>
      </c>
      <c r="M841" s="43" t="e">
        <f>IF(LEN(VLOOKUP($A841,#REF!,7,FALSE)),UPPER(RIGHT(VLOOKUP($A841,#REF!,7,FALSE),1)),"")</f>
        <v>#REF!</v>
      </c>
      <c r="N841" s="206"/>
      <c r="O841" s="206"/>
      <c r="P841" s="206"/>
      <c r="Q841" s="206"/>
      <c r="R841" s="206"/>
      <c r="S841" s="63" t="e">
        <f>HLOOKUP("Device Tree Pin Name",#REF!,MATCH($A841,#REF!,0),FALSE)</f>
        <v>#REF!</v>
      </c>
      <c r="T841" s="47" t="e">
        <f>HLOOKUP("power rail",#REF!,MATCH($A841,#REF!,0),FALSE)</f>
        <v>#REF!</v>
      </c>
      <c r="U841" s="62" t="e">
        <f>HLOOKUP("Wake Capable",#REF!,MATCH($A841,#REF!,0),FALSE)</f>
        <v>#REF!</v>
      </c>
      <c r="V841" s="62" t="e">
        <f>HLOOKUP("Strap",#REF!,MATCH($A841,#REF!,0),FALSE)</f>
        <v>#REF!</v>
      </c>
      <c r="W841" s="62"/>
      <c r="X841" s="62"/>
      <c r="Y841" s="62"/>
      <c r="Z841" s="47"/>
      <c r="AA841" s="47" t="e">
        <f>HLOOKUP("Pad type",#REF!,MATCH($A841,#REF!,0),FALSE)</f>
        <v>#REF!</v>
      </c>
      <c r="AB841" s="63"/>
      <c r="AC841" s="63" t="e">
        <f>HLOOKUP("POR Pin State",#REF!,MATCH($A841,#REF!,0),FALSE)</f>
        <v>#REF!</v>
      </c>
      <c r="AD841" s="207"/>
      <c r="AE841" s="208"/>
      <c r="AF841" s="208"/>
      <c r="AG841" s="208"/>
      <c r="AH841" s="209"/>
      <c r="AI841" s="209"/>
      <c r="AJ841" s="210"/>
      <c r="AK841" s="210"/>
      <c r="AL841" s="210"/>
      <c r="AM841" s="210"/>
      <c r="AN841" s="210"/>
      <c r="AO841" s="210"/>
      <c r="AP841" s="210"/>
      <c r="AQ841" s="215" t="s">
        <v>2011</v>
      </c>
      <c r="AR841" s="105"/>
      <c r="AS841" s="105"/>
      <c r="AT841" s="105"/>
      <c r="AU841" s="105"/>
      <c r="AV841" s="105"/>
      <c r="AW841" s="105"/>
      <c r="AX841" s="105"/>
      <c r="AY841" s="105"/>
      <c r="AZ841" s="105"/>
      <c r="BA841" s="105"/>
      <c r="BB841" s="218"/>
      <c r="BC841" s="105"/>
      <c r="BD841" s="250"/>
      <c r="BE841" s="252" t="s">
        <v>2012</v>
      </c>
      <c r="BF841" s="147" t="e">
        <f>VLOOKUP($A841,#REF!,34,FALSE)</f>
        <v>#REF!</v>
      </c>
      <c r="BG841" s="148" t="e">
        <f>VLOOKUP($A841,#REF!,22,FALSE)</f>
        <v>#REF!</v>
      </c>
      <c r="BH841" s="149"/>
    </row>
    <row r="842" s="5" customFormat="1" ht="12.95" customHeight="1" spans="1:60">
      <c r="A842" s="48" t="s">
        <v>2013</v>
      </c>
      <c r="B842" s="38" t="e">
        <f>VLOOKUP($A842,#REF!,34,FALSE)</f>
        <v>#REF!</v>
      </c>
      <c r="C842" s="39" t="str">
        <f t="shared" si="191"/>
        <v>unused_DDR_XM2_B2B_CS_CKE1</v>
      </c>
      <c r="D842" s="40" t="e">
        <f>IF(LEN(VLOOKUP($A842,#REF!,8,FALSE)),LEFT(VLOOKUP($A842,#REF!,8,FALSE),LEN(VLOOKUP($A842,#REF!,8,FALSE))-2),"")</f>
        <v>#REF!</v>
      </c>
      <c r="E842" s="41" t="e">
        <f>IF(LEN(VLOOKUP($A842,#REF!,4,FALSE)),IF(INDEX(#REF!,MATCH($A842,#REF!,0),1),LEFT(VLOOKUP($A842,#REF!,4,FALSE),LEN(VLOOKUP($A842,#REF!,4,FALSE))-2),CONCATENATE(LEFT(VLOOKUP($A842,#REF!,4,FALSE),LEN(VLOOKUP($A842,#REF!,4,FALSE))-2),"*")),"")</f>
        <v>#REF!</v>
      </c>
      <c r="F842" s="42" t="e">
        <f>IF(LEN(VLOOKUP($A842,#REF!,5,FALSE)),IF(INDEX(#REF!,MATCH($A842,#REF!,0),2),LEFT(VLOOKUP($A842,#REF!,5,FALSE),LEN(VLOOKUP($A842,#REF!,5,FALSE))-2),CONCATENATE(LEFT(VLOOKUP($A842,#REF!,5,FALSE),LEN(VLOOKUP($A842,#REF!,5,FALSE))-2),"*")),"")</f>
        <v>#REF!</v>
      </c>
      <c r="G842" s="42" t="e">
        <f>IF(LEN(VLOOKUP($A842,#REF!,6,FALSE)),IF(INDEX(#REF!,MATCH($A842,#REF!,0),3),LEFT(VLOOKUP($A842,#REF!,6,FALSE),LEN(VLOOKUP($A842,#REF!,6,FALSE))-2),CONCATENATE(LEFT(VLOOKUP($A842,#REF!,6,FALSE),LEN(VLOOKUP($A842,#REF!,6,FALSE))-2),"*")),"")</f>
        <v>#REF!</v>
      </c>
      <c r="H842" s="43" t="e">
        <f>IF(LEN(VLOOKUP($A842,#REF!,7,FALSE)),IF(INDEX(#REF!,MATCH($A842,#REF!,0),4),LEFT(VLOOKUP($A842,#REF!,7,FALSE),LEN(VLOOKUP($A842,#REF!,7,FALSE))-2),CONCATENATE(LEFT(VLOOKUP($A842,#REF!,7,FALSE),LEN(VLOOKUP($A842,#REF!,7,FALSE))-2),"*")),"")</f>
        <v>#REF!</v>
      </c>
      <c r="I842" s="54" t="e">
        <f>IF(LEN(VLOOKUP($A842,#REF!,8,FALSE)),UPPER(RIGHT(VLOOKUP($A842,#REF!,8,FALSE),1)),"")</f>
        <v>#REF!</v>
      </c>
      <c r="J842" s="42" t="e">
        <f>IF(LEN(VLOOKUP($A842,#REF!,4,FALSE)),UPPER(RIGHT(VLOOKUP($A842,#REF!,4,FALSE),1)),"")</f>
        <v>#REF!</v>
      </c>
      <c r="K842" s="42" t="e">
        <f>IF(LEN(VLOOKUP($A842,#REF!,5,FALSE)),UPPER(RIGHT(VLOOKUP($A842,#REF!,5,FALSE),1)),"")</f>
        <v>#REF!</v>
      </c>
      <c r="L842" s="42" t="e">
        <f>IF(LEN(VLOOKUP($A842,#REF!,6,FALSE)),UPPER(RIGHT(VLOOKUP($A842,#REF!,6,FALSE),1)),"")</f>
        <v>#REF!</v>
      </c>
      <c r="M842" s="43" t="e">
        <f>IF(LEN(VLOOKUP($A842,#REF!,7,FALSE)),UPPER(RIGHT(VLOOKUP($A842,#REF!,7,FALSE),1)),"")</f>
        <v>#REF!</v>
      </c>
      <c r="N842" s="206"/>
      <c r="O842" s="206"/>
      <c r="P842" s="206"/>
      <c r="Q842" s="206"/>
      <c r="R842" s="206"/>
      <c r="S842" s="63" t="e">
        <f>HLOOKUP("Device Tree Pin Name",#REF!,MATCH($A842,#REF!,0),FALSE)</f>
        <v>#REF!</v>
      </c>
      <c r="T842" s="47" t="e">
        <f>HLOOKUP("power rail",#REF!,MATCH($A842,#REF!,0),FALSE)</f>
        <v>#REF!</v>
      </c>
      <c r="U842" s="62" t="e">
        <f>HLOOKUP("Wake Capable",#REF!,MATCH($A842,#REF!,0),FALSE)</f>
        <v>#REF!</v>
      </c>
      <c r="V842" s="62" t="e">
        <f>HLOOKUP("Strap",#REF!,MATCH($A842,#REF!,0),FALSE)</f>
        <v>#REF!</v>
      </c>
      <c r="W842" s="62"/>
      <c r="X842" s="62"/>
      <c r="Y842" s="62"/>
      <c r="Z842" s="47"/>
      <c r="AA842" s="47" t="e">
        <f>HLOOKUP("Pad type",#REF!,MATCH($A842,#REF!,0),FALSE)</f>
        <v>#REF!</v>
      </c>
      <c r="AB842" s="63"/>
      <c r="AC842" s="63" t="e">
        <f>HLOOKUP("POR Pin State",#REF!,MATCH($A842,#REF!,0),FALSE)</f>
        <v>#REF!</v>
      </c>
      <c r="AD842" s="207"/>
      <c r="AE842" s="208"/>
      <c r="AF842" s="208"/>
      <c r="AG842" s="208"/>
      <c r="AH842" s="209"/>
      <c r="AI842" s="209"/>
      <c r="AJ842" s="210"/>
      <c r="AK842" s="210"/>
      <c r="AL842" s="210"/>
      <c r="AM842" s="210"/>
      <c r="AN842" s="210"/>
      <c r="AO842" s="210"/>
      <c r="AP842" s="210"/>
      <c r="AQ842" s="215" t="s">
        <v>2013</v>
      </c>
      <c r="AR842" s="105"/>
      <c r="AS842" s="105"/>
      <c r="AT842" s="105"/>
      <c r="AU842" s="105"/>
      <c r="AV842" s="105"/>
      <c r="AW842" s="105"/>
      <c r="AX842" s="105"/>
      <c r="AY842" s="105"/>
      <c r="AZ842" s="105"/>
      <c r="BA842" s="105"/>
      <c r="BB842" s="218"/>
      <c r="BC842" s="105"/>
      <c r="BD842" s="250"/>
      <c r="BE842" s="252" t="s">
        <v>2014</v>
      </c>
      <c r="BF842" s="147" t="e">
        <f>VLOOKUP($A842,#REF!,34,FALSE)</f>
        <v>#REF!</v>
      </c>
      <c r="BG842" s="148" t="e">
        <f>VLOOKUP($A842,#REF!,22,FALSE)</f>
        <v>#REF!</v>
      </c>
      <c r="BH842" s="149"/>
    </row>
    <row r="843" s="5" customFormat="1" ht="12.95" customHeight="1" spans="1:60">
      <c r="A843" s="48" t="s">
        <v>2015</v>
      </c>
      <c r="B843" s="38" t="e">
        <f>VLOOKUP($A843,#REF!,34,FALSE)</f>
        <v>#REF!</v>
      </c>
      <c r="C843" s="39" t="str">
        <f t="shared" si="191"/>
        <v>unused_DDR_XM2_B2A_CLK_P</v>
      </c>
      <c r="D843" s="40" t="e">
        <f>IF(LEN(VLOOKUP($A843,#REF!,8,FALSE)),LEFT(VLOOKUP($A843,#REF!,8,FALSE),LEN(VLOOKUP($A843,#REF!,8,FALSE))-2),"")</f>
        <v>#REF!</v>
      </c>
      <c r="E843" s="41" t="e">
        <f>IF(LEN(VLOOKUP($A843,#REF!,4,FALSE)),IF(INDEX(#REF!,MATCH($A843,#REF!,0),1),LEFT(VLOOKUP($A843,#REF!,4,FALSE),LEN(VLOOKUP($A843,#REF!,4,FALSE))-2),CONCATENATE(LEFT(VLOOKUP($A843,#REF!,4,FALSE),LEN(VLOOKUP($A843,#REF!,4,FALSE))-2),"*")),"")</f>
        <v>#REF!</v>
      </c>
      <c r="F843" s="42" t="e">
        <f>IF(LEN(VLOOKUP($A843,#REF!,5,FALSE)),IF(INDEX(#REF!,MATCH($A843,#REF!,0),2),LEFT(VLOOKUP($A843,#REF!,5,FALSE),LEN(VLOOKUP($A843,#REF!,5,FALSE))-2),CONCATENATE(LEFT(VLOOKUP($A843,#REF!,5,FALSE),LEN(VLOOKUP($A843,#REF!,5,FALSE))-2),"*")),"")</f>
        <v>#REF!</v>
      </c>
      <c r="G843" s="42" t="e">
        <f>IF(LEN(VLOOKUP($A843,#REF!,6,FALSE)),IF(INDEX(#REF!,MATCH($A843,#REF!,0),3),LEFT(VLOOKUP($A843,#REF!,6,FALSE),LEN(VLOOKUP($A843,#REF!,6,FALSE))-2),CONCATENATE(LEFT(VLOOKUP($A843,#REF!,6,FALSE),LEN(VLOOKUP($A843,#REF!,6,FALSE))-2),"*")),"")</f>
        <v>#REF!</v>
      </c>
      <c r="H843" s="43" t="e">
        <f>IF(LEN(VLOOKUP($A843,#REF!,7,FALSE)),IF(INDEX(#REF!,MATCH($A843,#REF!,0),4),LEFT(VLOOKUP($A843,#REF!,7,FALSE),LEN(VLOOKUP($A843,#REF!,7,FALSE))-2),CONCATENATE(LEFT(VLOOKUP($A843,#REF!,7,FALSE),LEN(VLOOKUP($A843,#REF!,7,FALSE))-2),"*")),"")</f>
        <v>#REF!</v>
      </c>
      <c r="I843" s="54" t="e">
        <f>IF(LEN(VLOOKUP($A843,#REF!,8,FALSE)),UPPER(RIGHT(VLOOKUP($A843,#REF!,8,FALSE),1)),"")</f>
        <v>#REF!</v>
      </c>
      <c r="J843" s="42" t="e">
        <f>IF(LEN(VLOOKUP($A843,#REF!,4,FALSE)),UPPER(RIGHT(VLOOKUP($A843,#REF!,4,FALSE),1)),"")</f>
        <v>#REF!</v>
      </c>
      <c r="K843" s="42" t="e">
        <f>IF(LEN(VLOOKUP($A843,#REF!,5,FALSE)),UPPER(RIGHT(VLOOKUP($A843,#REF!,5,FALSE),1)),"")</f>
        <v>#REF!</v>
      </c>
      <c r="L843" s="42" t="e">
        <f>IF(LEN(VLOOKUP($A843,#REF!,6,FALSE)),UPPER(RIGHT(VLOOKUP($A843,#REF!,6,FALSE),1)),"")</f>
        <v>#REF!</v>
      </c>
      <c r="M843" s="43" t="e">
        <f>IF(LEN(VLOOKUP($A843,#REF!,7,FALSE)),UPPER(RIGHT(VLOOKUP($A843,#REF!,7,FALSE),1)),"")</f>
        <v>#REF!</v>
      </c>
      <c r="N843" s="206"/>
      <c r="O843" s="206"/>
      <c r="P843" s="206"/>
      <c r="Q843" s="206"/>
      <c r="R843" s="206"/>
      <c r="S843" s="63" t="e">
        <f>HLOOKUP("Device Tree Pin Name",#REF!,MATCH($A843,#REF!,0),FALSE)</f>
        <v>#REF!</v>
      </c>
      <c r="T843" s="47" t="e">
        <f>HLOOKUP("power rail",#REF!,MATCH($A843,#REF!,0),FALSE)</f>
        <v>#REF!</v>
      </c>
      <c r="U843" s="62" t="e">
        <f>HLOOKUP("Wake Capable",#REF!,MATCH($A843,#REF!,0),FALSE)</f>
        <v>#REF!</v>
      </c>
      <c r="V843" s="62" t="e">
        <f>HLOOKUP("Strap",#REF!,MATCH($A843,#REF!,0),FALSE)</f>
        <v>#REF!</v>
      </c>
      <c r="W843" s="62"/>
      <c r="X843" s="62"/>
      <c r="Y843" s="62"/>
      <c r="Z843" s="47"/>
      <c r="AA843" s="47" t="e">
        <f>HLOOKUP("Pad type",#REF!,MATCH($A843,#REF!,0),FALSE)</f>
        <v>#REF!</v>
      </c>
      <c r="AB843" s="63"/>
      <c r="AC843" s="63" t="e">
        <f>HLOOKUP("POR Pin State",#REF!,MATCH($A843,#REF!,0),FALSE)</f>
        <v>#REF!</v>
      </c>
      <c r="AD843" s="207"/>
      <c r="AE843" s="208"/>
      <c r="AF843" s="208"/>
      <c r="AG843" s="208"/>
      <c r="AH843" s="209"/>
      <c r="AI843" s="209"/>
      <c r="AJ843" s="210"/>
      <c r="AK843" s="210"/>
      <c r="AL843" s="210"/>
      <c r="AM843" s="210"/>
      <c r="AN843" s="210"/>
      <c r="AO843" s="210"/>
      <c r="AP843" s="210"/>
      <c r="AQ843" s="215" t="s">
        <v>2015</v>
      </c>
      <c r="AR843" s="105"/>
      <c r="AS843" s="105"/>
      <c r="AT843" s="105"/>
      <c r="AU843" s="105"/>
      <c r="AV843" s="105"/>
      <c r="AW843" s="105"/>
      <c r="AX843" s="105"/>
      <c r="AY843" s="105"/>
      <c r="AZ843" s="105"/>
      <c r="BA843" s="105"/>
      <c r="BB843" s="218"/>
      <c r="BC843" s="105"/>
      <c r="BD843" s="250"/>
      <c r="BE843" s="252" t="s">
        <v>2016</v>
      </c>
      <c r="BF843" s="147" t="e">
        <f>VLOOKUP($A843,#REF!,34,FALSE)</f>
        <v>#REF!</v>
      </c>
      <c r="BG843" s="148" t="e">
        <f>VLOOKUP($A843,#REF!,22,FALSE)</f>
        <v>#REF!</v>
      </c>
      <c r="BH843" s="149"/>
    </row>
    <row r="844" s="5" customFormat="1" ht="12.95" customHeight="1" spans="1:60">
      <c r="A844" s="48" t="s">
        <v>2017</v>
      </c>
      <c r="B844" s="38" t="e">
        <f>VLOOKUP($A844,#REF!,34,FALSE)</f>
        <v>#REF!</v>
      </c>
      <c r="C844" s="39" t="str">
        <f t="shared" ref="C844:C854" si="192">CONCATENATE("unused_",A844)</f>
        <v>unused_DDR_XM2_B2A_CLK_N</v>
      </c>
      <c r="D844" s="40" t="e">
        <f>IF(LEN(VLOOKUP($A844,#REF!,8,FALSE)),LEFT(VLOOKUP($A844,#REF!,8,FALSE),LEN(VLOOKUP($A844,#REF!,8,FALSE))-2),"")</f>
        <v>#REF!</v>
      </c>
      <c r="E844" s="41" t="e">
        <f>IF(LEN(VLOOKUP($A844,#REF!,4,FALSE)),IF(INDEX(#REF!,MATCH($A844,#REF!,0),1),LEFT(VLOOKUP($A844,#REF!,4,FALSE),LEN(VLOOKUP($A844,#REF!,4,FALSE))-2),CONCATENATE(LEFT(VLOOKUP($A844,#REF!,4,FALSE),LEN(VLOOKUP($A844,#REF!,4,FALSE))-2),"*")),"")</f>
        <v>#REF!</v>
      </c>
      <c r="F844" s="42" t="e">
        <f>IF(LEN(VLOOKUP($A844,#REF!,5,FALSE)),IF(INDEX(#REF!,MATCH($A844,#REF!,0),2),LEFT(VLOOKUP($A844,#REF!,5,FALSE),LEN(VLOOKUP($A844,#REF!,5,FALSE))-2),CONCATENATE(LEFT(VLOOKUP($A844,#REF!,5,FALSE),LEN(VLOOKUP($A844,#REF!,5,FALSE))-2),"*")),"")</f>
        <v>#REF!</v>
      </c>
      <c r="G844" s="42" t="e">
        <f>IF(LEN(VLOOKUP($A844,#REF!,6,FALSE)),IF(INDEX(#REF!,MATCH($A844,#REF!,0),3),LEFT(VLOOKUP($A844,#REF!,6,FALSE),LEN(VLOOKUP($A844,#REF!,6,FALSE))-2),CONCATENATE(LEFT(VLOOKUP($A844,#REF!,6,FALSE),LEN(VLOOKUP($A844,#REF!,6,FALSE))-2),"*")),"")</f>
        <v>#REF!</v>
      </c>
      <c r="H844" s="43" t="e">
        <f>IF(LEN(VLOOKUP($A844,#REF!,7,FALSE)),IF(INDEX(#REF!,MATCH($A844,#REF!,0),4),LEFT(VLOOKUP($A844,#REF!,7,FALSE),LEN(VLOOKUP($A844,#REF!,7,FALSE))-2),CONCATENATE(LEFT(VLOOKUP($A844,#REF!,7,FALSE),LEN(VLOOKUP($A844,#REF!,7,FALSE))-2),"*")),"")</f>
        <v>#REF!</v>
      </c>
      <c r="I844" s="54" t="e">
        <f>IF(LEN(VLOOKUP($A844,#REF!,8,FALSE)),UPPER(RIGHT(VLOOKUP($A844,#REF!,8,FALSE),1)),"")</f>
        <v>#REF!</v>
      </c>
      <c r="J844" s="42" t="e">
        <f>IF(LEN(VLOOKUP($A844,#REF!,4,FALSE)),UPPER(RIGHT(VLOOKUP($A844,#REF!,4,FALSE),1)),"")</f>
        <v>#REF!</v>
      </c>
      <c r="K844" s="42" t="e">
        <f>IF(LEN(VLOOKUP($A844,#REF!,5,FALSE)),UPPER(RIGHT(VLOOKUP($A844,#REF!,5,FALSE),1)),"")</f>
        <v>#REF!</v>
      </c>
      <c r="L844" s="42" t="e">
        <f>IF(LEN(VLOOKUP($A844,#REF!,6,FALSE)),UPPER(RIGHT(VLOOKUP($A844,#REF!,6,FALSE),1)),"")</f>
        <v>#REF!</v>
      </c>
      <c r="M844" s="43" t="e">
        <f>IF(LEN(VLOOKUP($A844,#REF!,7,FALSE)),UPPER(RIGHT(VLOOKUP($A844,#REF!,7,FALSE),1)),"")</f>
        <v>#REF!</v>
      </c>
      <c r="N844" s="206"/>
      <c r="O844" s="206"/>
      <c r="P844" s="206"/>
      <c r="Q844" s="206"/>
      <c r="R844" s="206"/>
      <c r="S844" s="63" t="e">
        <f>HLOOKUP("Device Tree Pin Name",#REF!,MATCH($A844,#REF!,0),FALSE)</f>
        <v>#REF!</v>
      </c>
      <c r="T844" s="47" t="e">
        <f>HLOOKUP("power rail",#REF!,MATCH($A844,#REF!,0),FALSE)</f>
        <v>#REF!</v>
      </c>
      <c r="U844" s="62" t="e">
        <f>HLOOKUP("Wake Capable",#REF!,MATCH($A844,#REF!,0),FALSE)</f>
        <v>#REF!</v>
      </c>
      <c r="V844" s="62" t="e">
        <f>HLOOKUP("Strap",#REF!,MATCH($A844,#REF!,0),FALSE)</f>
        <v>#REF!</v>
      </c>
      <c r="W844" s="62"/>
      <c r="X844" s="62"/>
      <c r="Y844" s="62"/>
      <c r="Z844" s="47"/>
      <c r="AA844" s="47" t="e">
        <f>HLOOKUP("Pad type",#REF!,MATCH($A844,#REF!,0),FALSE)</f>
        <v>#REF!</v>
      </c>
      <c r="AB844" s="63"/>
      <c r="AC844" s="63" t="e">
        <f>HLOOKUP("POR Pin State",#REF!,MATCH($A844,#REF!,0),FALSE)</f>
        <v>#REF!</v>
      </c>
      <c r="AD844" s="207"/>
      <c r="AE844" s="208"/>
      <c r="AF844" s="208"/>
      <c r="AG844" s="208"/>
      <c r="AH844" s="209"/>
      <c r="AI844" s="209"/>
      <c r="AJ844" s="210"/>
      <c r="AK844" s="210"/>
      <c r="AL844" s="210"/>
      <c r="AM844" s="210"/>
      <c r="AN844" s="210"/>
      <c r="AO844" s="210"/>
      <c r="AP844" s="210"/>
      <c r="AQ844" s="215" t="s">
        <v>2017</v>
      </c>
      <c r="AR844" s="105"/>
      <c r="AS844" s="105"/>
      <c r="AT844" s="105"/>
      <c r="AU844" s="105"/>
      <c r="AV844" s="105"/>
      <c r="AW844" s="105"/>
      <c r="AX844" s="105"/>
      <c r="AY844" s="105"/>
      <c r="AZ844" s="105"/>
      <c r="BA844" s="105"/>
      <c r="BB844" s="218"/>
      <c r="BC844" s="105"/>
      <c r="BD844" s="250"/>
      <c r="BE844" s="252" t="s">
        <v>2018</v>
      </c>
      <c r="BF844" s="147" t="e">
        <f>VLOOKUP($A844,#REF!,34,FALSE)</f>
        <v>#REF!</v>
      </c>
      <c r="BG844" s="148" t="e">
        <f>VLOOKUP($A844,#REF!,22,FALSE)</f>
        <v>#REF!</v>
      </c>
      <c r="BH844" s="149"/>
    </row>
    <row r="845" s="5" customFormat="1" ht="12.95" customHeight="1" spans="1:60">
      <c r="A845" s="48" t="s">
        <v>2019</v>
      </c>
      <c r="B845" s="38" t="e">
        <f>VLOOKUP($A845,#REF!,34,FALSE)</f>
        <v>#REF!</v>
      </c>
      <c r="C845" s="39" t="str">
        <f t="shared" si="192"/>
        <v>unused_DDR_XM2_B2B_CLK_P</v>
      </c>
      <c r="D845" s="40" t="e">
        <f>IF(LEN(VLOOKUP($A845,#REF!,8,FALSE)),LEFT(VLOOKUP($A845,#REF!,8,FALSE),LEN(VLOOKUP($A845,#REF!,8,FALSE))-2),"")</f>
        <v>#REF!</v>
      </c>
      <c r="E845" s="41" t="e">
        <f>IF(LEN(VLOOKUP($A845,#REF!,4,FALSE)),IF(INDEX(#REF!,MATCH($A845,#REF!,0),1),LEFT(VLOOKUP($A845,#REF!,4,FALSE),LEN(VLOOKUP($A845,#REF!,4,FALSE))-2),CONCATENATE(LEFT(VLOOKUP($A845,#REF!,4,FALSE),LEN(VLOOKUP($A845,#REF!,4,FALSE))-2),"*")),"")</f>
        <v>#REF!</v>
      </c>
      <c r="F845" s="42" t="e">
        <f>IF(LEN(VLOOKUP($A845,#REF!,5,FALSE)),IF(INDEX(#REF!,MATCH($A845,#REF!,0),2),LEFT(VLOOKUP($A845,#REF!,5,FALSE),LEN(VLOOKUP($A845,#REF!,5,FALSE))-2),CONCATENATE(LEFT(VLOOKUP($A845,#REF!,5,FALSE),LEN(VLOOKUP($A845,#REF!,5,FALSE))-2),"*")),"")</f>
        <v>#REF!</v>
      </c>
      <c r="G845" s="42" t="e">
        <f>IF(LEN(VLOOKUP($A845,#REF!,6,FALSE)),IF(INDEX(#REF!,MATCH($A845,#REF!,0),3),LEFT(VLOOKUP($A845,#REF!,6,FALSE),LEN(VLOOKUP($A845,#REF!,6,FALSE))-2),CONCATENATE(LEFT(VLOOKUP($A845,#REF!,6,FALSE),LEN(VLOOKUP($A845,#REF!,6,FALSE))-2),"*")),"")</f>
        <v>#REF!</v>
      </c>
      <c r="H845" s="43" t="e">
        <f>IF(LEN(VLOOKUP($A845,#REF!,7,FALSE)),IF(INDEX(#REF!,MATCH($A845,#REF!,0),4),LEFT(VLOOKUP($A845,#REF!,7,FALSE),LEN(VLOOKUP($A845,#REF!,7,FALSE))-2),CONCATENATE(LEFT(VLOOKUP($A845,#REF!,7,FALSE),LEN(VLOOKUP($A845,#REF!,7,FALSE))-2),"*")),"")</f>
        <v>#REF!</v>
      </c>
      <c r="I845" s="54" t="e">
        <f>IF(LEN(VLOOKUP($A845,#REF!,8,FALSE)),UPPER(RIGHT(VLOOKUP($A845,#REF!,8,FALSE),1)),"")</f>
        <v>#REF!</v>
      </c>
      <c r="J845" s="42" t="e">
        <f>IF(LEN(VLOOKUP($A845,#REF!,4,FALSE)),UPPER(RIGHT(VLOOKUP($A845,#REF!,4,FALSE),1)),"")</f>
        <v>#REF!</v>
      </c>
      <c r="K845" s="42" t="e">
        <f>IF(LEN(VLOOKUP($A845,#REF!,5,FALSE)),UPPER(RIGHT(VLOOKUP($A845,#REF!,5,FALSE),1)),"")</f>
        <v>#REF!</v>
      </c>
      <c r="L845" s="42" t="e">
        <f>IF(LEN(VLOOKUP($A845,#REF!,6,FALSE)),UPPER(RIGHT(VLOOKUP($A845,#REF!,6,FALSE),1)),"")</f>
        <v>#REF!</v>
      </c>
      <c r="M845" s="43" t="e">
        <f>IF(LEN(VLOOKUP($A845,#REF!,7,FALSE)),UPPER(RIGHT(VLOOKUP($A845,#REF!,7,FALSE),1)),"")</f>
        <v>#REF!</v>
      </c>
      <c r="N845" s="206"/>
      <c r="O845" s="206"/>
      <c r="P845" s="206"/>
      <c r="Q845" s="206"/>
      <c r="R845" s="206"/>
      <c r="S845" s="63" t="e">
        <f>HLOOKUP("Device Tree Pin Name",#REF!,MATCH($A845,#REF!,0),FALSE)</f>
        <v>#REF!</v>
      </c>
      <c r="T845" s="47" t="e">
        <f>HLOOKUP("power rail",#REF!,MATCH($A845,#REF!,0),FALSE)</f>
        <v>#REF!</v>
      </c>
      <c r="U845" s="62" t="e">
        <f>HLOOKUP("Wake Capable",#REF!,MATCH($A845,#REF!,0),FALSE)</f>
        <v>#REF!</v>
      </c>
      <c r="V845" s="62" t="e">
        <f>HLOOKUP("Strap",#REF!,MATCH($A845,#REF!,0),FALSE)</f>
        <v>#REF!</v>
      </c>
      <c r="W845" s="62"/>
      <c r="X845" s="62"/>
      <c r="Y845" s="62"/>
      <c r="Z845" s="47"/>
      <c r="AA845" s="47" t="e">
        <f>HLOOKUP("Pad type",#REF!,MATCH($A845,#REF!,0),FALSE)</f>
        <v>#REF!</v>
      </c>
      <c r="AB845" s="63"/>
      <c r="AC845" s="63" t="e">
        <f>HLOOKUP("POR Pin State",#REF!,MATCH($A845,#REF!,0),FALSE)</f>
        <v>#REF!</v>
      </c>
      <c r="AD845" s="207"/>
      <c r="AE845" s="208"/>
      <c r="AF845" s="208"/>
      <c r="AG845" s="208"/>
      <c r="AH845" s="209"/>
      <c r="AI845" s="209"/>
      <c r="AJ845" s="210"/>
      <c r="AK845" s="210"/>
      <c r="AL845" s="210"/>
      <c r="AM845" s="210"/>
      <c r="AN845" s="210"/>
      <c r="AO845" s="210"/>
      <c r="AP845" s="210"/>
      <c r="AQ845" s="215" t="s">
        <v>2019</v>
      </c>
      <c r="AR845" s="105"/>
      <c r="AS845" s="105"/>
      <c r="AT845" s="105"/>
      <c r="AU845" s="105"/>
      <c r="AV845" s="105"/>
      <c r="AW845" s="105"/>
      <c r="AX845" s="105"/>
      <c r="AY845" s="105"/>
      <c r="AZ845" s="105"/>
      <c r="BA845" s="105"/>
      <c r="BB845" s="218"/>
      <c r="BC845" s="105"/>
      <c r="BD845" s="250"/>
      <c r="BE845" s="252" t="s">
        <v>2020</v>
      </c>
      <c r="BF845" s="147" t="e">
        <f>VLOOKUP($A845,#REF!,34,FALSE)</f>
        <v>#REF!</v>
      </c>
      <c r="BG845" s="148" t="e">
        <f>VLOOKUP($A845,#REF!,22,FALSE)</f>
        <v>#REF!</v>
      </c>
      <c r="BH845" s="149"/>
    </row>
    <row r="846" s="5" customFormat="1" ht="12.95" customHeight="1" spans="1:60">
      <c r="A846" s="48" t="s">
        <v>2021</v>
      </c>
      <c r="B846" s="38" t="e">
        <f>VLOOKUP($A846,#REF!,34,FALSE)</f>
        <v>#REF!</v>
      </c>
      <c r="C846" s="39" t="str">
        <f t="shared" si="192"/>
        <v>unused_DDR_XM2_B2B_CLK_N</v>
      </c>
      <c r="D846" s="40" t="e">
        <f>IF(LEN(VLOOKUP($A846,#REF!,8,FALSE)),LEFT(VLOOKUP($A846,#REF!,8,FALSE),LEN(VLOOKUP($A846,#REF!,8,FALSE))-2),"")</f>
        <v>#REF!</v>
      </c>
      <c r="E846" s="41" t="e">
        <f>IF(LEN(VLOOKUP($A846,#REF!,4,FALSE)),IF(INDEX(#REF!,MATCH($A846,#REF!,0),1),LEFT(VLOOKUP($A846,#REF!,4,FALSE),LEN(VLOOKUP($A846,#REF!,4,FALSE))-2),CONCATENATE(LEFT(VLOOKUP($A846,#REF!,4,FALSE),LEN(VLOOKUP($A846,#REF!,4,FALSE))-2),"*")),"")</f>
        <v>#REF!</v>
      </c>
      <c r="F846" s="42" t="e">
        <f>IF(LEN(VLOOKUP($A846,#REF!,5,FALSE)),IF(INDEX(#REF!,MATCH($A846,#REF!,0),2),LEFT(VLOOKUP($A846,#REF!,5,FALSE),LEN(VLOOKUP($A846,#REF!,5,FALSE))-2),CONCATENATE(LEFT(VLOOKUP($A846,#REF!,5,FALSE),LEN(VLOOKUP($A846,#REF!,5,FALSE))-2),"*")),"")</f>
        <v>#REF!</v>
      </c>
      <c r="G846" s="42" t="e">
        <f>IF(LEN(VLOOKUP($A846,#REF!,6,FALSE)),IF(INDEX(#REF!,MATCH($A846,#REF!,0),3),LEFT(VLOOKUP($A846,#REF!,6,FALSE),LEN(VLOOKUP($A846,#REF!,6,FALSE))-2),CONCATENATE(LEFT(VLOOKUP($A846,#REF!,6,FALSE),LEN(VLOOKUP($A846,#REF!,6,FALSE))-2),"*")),"")</f>
        <v>#REF!</v>
      </c>
      <c r="H846" s="43" t="e">
        <f>IF(LEN(VLOOKUP($A846,#REF!,7,FALSE)),IF(INDEX(#REF!,MATCH($A846,#REF!,0),4),LEFT(VLOOKUP($A846,#REF!,7,FALSE),LEN(VLOOKUP($A846,#REF!,7,FALSE))-2),CONCATENATE(LEFT(VLOOKUP($A846,#REF!,7,FALSE),LEN(VLOOKUP($A846,#REF!,7,FALSE))-2),"*")),"")</f>
        <v>#REF!</v>
      </c>
      <c r="I846" s="54" t="e">
        <f>IF(LEN(VLOOKUP($A846,#REF!,8,FALSE)),UPPER(RIGHT(VLOOKUP($A846,#REF!,8,FALSE),1)),"")</f>
        <v>#REF!</v>
      </c>
      <c r="J846" s="42" t="e">
        <f>IF(LEN(VLOOKUP($A846,#REF!,4,FALSE)),UPPER(RIGHT(VLOOKUP($A846,#REF!,4,FALSE),1)),"")</f>
        <v>#REF!</v>
      </c>
      <c r="K846" s="42" t="e">
        <f>IF(LEN(VLOOKUP($A846,#REF!,5,FALSE)),UPPER(RIGHT(VLOOKUP($A846,#REF!,5,FALSE),1)),"")</f>
        <v>#REF!</v>
      </c>
      <c r="L846" s="42" t="e">
        <f>IF(LEN(VLOOKUP($A846,#REF!,6,FALSE)),UPPER(RIGHT(VLOOKUP($A846,#REF!,6,FALSE),1)),"")</f>
        <v>#REF!</v>
      </c>
      <c r="M846" s="43" t="e">
        <f>IF(LEN(VLOOKUP($A846,#REF!,7,FALSE)),UPPER(RIGHT(VLOOKUP($A846,#REF!,7,FALSE),1)),"")</f>
        <v>#REF!</v>
      </c>
      <c r="N846" s="206"/>
      <c r="O846" s="206"/>
      <c r="P846" s="206"/>
      <c r="Q846" s="206"/>
      <c r="R846" s="206"/>
      <c r="S846" s="63" t="e">
        <f>HLOOKUP("Device Tree Pin Name",#REF!,MATCH($A846,#REF!,0),FALSE)</f>
        <v>#REF!</v>
      </c>
      <c r="T846" s="47" t="e">
        <f>HLOOKUP("power rail",#REF!,MATCH($A846,#REF!,0),FALSE)</f>
        <v>#REF!</v>
      </c>
      <c r="U846" s="62" t="e">
        <f>HLOOKUP("Wake Capable",#REF!,MATCH($A846,#REF!,0),FALSE)</f>
        <v>#REF!</v>
      </c>
      <c r="V846" s="62" t="e">
        <f>HLOOKUP("Strap",#REF!,MATCH($A846,#REF!,0),FALSE)</f>
        <v>#REF!</v>
      </c>
      <c r="W846" s="62"/>
      <c r="X846" s="62"/>
      <c r="Y846" s="62"/>
      <c r="Z846" s="47"/>
      <c r="AA846" s="47" t="e">
        <f>HLOOKUP("Pad type",#REF!,MATCH($A846,#REF!,0),FALSE)</f>
        <v>#REF!</v>
      </c>
      <c r="AB846" s="63"/>
      <c r="AC846" s="63" t="e">
        <f>HLOOKUP("POR Pin State",#REF!,MATCH($A846,#REF!,0),FALSE)</f>
        <v>#REF!</v>
      </c>
      <c r="AD846" s="207"/>
      <c r="AE846" s="208"/>
      <c r="AF846" s="208"/>
      <c r="AG846" s="208"/>
      <c r="AH846" s="209"/>
      <c r="AI846" s="209"/>
      <c r="AJ846" s="210"/>
      <c r="AK846" s="210"/>
      <c r="AL846" s="210"/>
      <c r="AM846" s="210"/>
      <c r="AN846" s="210"/>
      <c r="AO846" s="210"/>
      <c r="AP846" s="210"/>
      <c r="AQ846" s="215" t="s">
        <v>2021</v>
      </c>
      <c r="AR846" s="105"/>
      <c r="AS846" s="105"/>
      <c r="AT846" s="105"/>
      <c r="AU846" s="105"/>
      <c r="AV846" s="105"/>
      <c r="AW846" s="105"/>
      <c r="AX846" s="105"/>
      <c r="AY846" s="105"/>
      <c r="AZ846" s="105"/>
      <c r="BA846" s="105"/>
      <c r="BB846" s="218"/>
      <c r="BC846" s="105"/>
      <c r="BD846" s="250"/>
      <c r="BE846" s="252" t="s">
        <v>2022</v>
      </c>
      <c r="BF846" s="147" t="e">
        <f>VLOOKUP($A846,#REF!,34,FALSE)</f>
        <v>#REF!</v>
      </c>
      <c r="BG846" s="148" t="e">
        <f>VLOOKUP($A846,#REF!,22,FALSE)</f>
        <v>#REF!</v>
      </c>
      <c r="BH846" s="149"/>
    </row>
    <row r="847" s="5" customFormat="1" ht="12.95" customHeight="1" spans="1:60">
      <c r="A847" s="48" t="s">
        <v>2023</v>
      </c>
      <c r="B847" s="38" t="e">
        <f>VLOOKUP($A847,#REF!,34,FALSE)</f>
        <v>#REF!</v>
      </c>
      <c r="C847" s="39" t="str">
        <f t="shared" si="192"/>
        <v>unused_DDR_XM2_B3D0</v>
      </c>
      <c r="D847" s="40" t="e">
        <f>IF(LEN(VLOOKUP($A847,#REF!,8,FALSE)),LEFT(VLOOKUP($A847,#REF!,8,FALSE),LEN(VLOOKUP($A847,#REF!,8,FALSE))-2),"")</f>
        <v>#REF!</v>
      </c>
      <c r="E847" s="41" t="e">
        <f>IF(LEN(VLOOKUP($A847,#REF!,4,FALSE)),IF(INDEX(#REF!,MATCH($A847,#REF!,0),1),LEFT(VLOOKUP($A847,#REF!,4,FALSE),LEN(VLOOKUP($A847,#REF!,4,FALSE))-2),CONCATENATE(LEFT(VLOOKUP($A847,#REF!,4,FALSE),LEN(VLOOKUP($A847,#REF!,4,FALSE))-2),"*")),"")</f>
        <v>#REF!</v>
      </c>
      <c r="F847" s="42" t="e">
        <f>IF(LEN(VLOOKUP($A847,#REF!,5,FALSE)),IF(INDEX(#REF!,MATCH($A847,#REF!,0),2),LEFT(VLOOKUP($A847,#REF!,5,FALSE),LEN(VLOOKUP($A847,#REF!,5,FALSE))-2),CONCATENATE(LEFT(VLOOKUP($A847,#REF!,5,FALSE),LEN(VLOOKUP($A847,#REF!,5,FALSE))-2),"*")),"")</f>
        <v>#REF!</v>
      </c>
      <c r="G847" s="42" t="e">
        <f>IF(LEN(VLOOKUP($A847,#REF!,6,FALSE)),IF(INDEX(#REF!,MATCH($A847,#REF!,0),3),LEFT(VLOOKUP($A847,#REF!,6,FALSE),LEN(VLOOKUP($A847,#REF!,6,FALSE))-2),CONCATENATE(LEFT(VLOOKUP($A847,#REF!,6,FALSE),LEN(VLOOKUP($A847,#REF!,6,FALSE))-2),"*")),"")</f>
        <v>#REF!</v>
      </c>
      <c r="H847" s="43" t="e">
        <f>IF(LEN(VLOOKUP($A847,#REF!,7,FALSE)),IF(INDEX(#REF!,MATCH($A847,#REF!,0),4),LEFT(VLOOKUP($A847,#REF!,7,FALSE),LEN(VLOOKUP($A847,#REF!,7,FALSE))-2),CONCATENATE(LEFT(VLOOKUP($A847,#REF!,7,FALSE),LEN(VLOOKUP($A847,#REF!,7,FALSE))-2),"*")),"")</f>
        <v>#REF!</v>
      </c>
      <c r="I847" s="54" t="e">
        <f>IF(LEN(VLOOKUP($A847,#REF!,8,FALSE)),UPPER(RIGHT(VLOOKUP($A847,#REF!,8,FALSE),1)),"")</f>
        <v>#REF!</v>
      </c>
      <c r="J847" s="42" t="e">
        <f>IF(LEN(VLOOKUP($A847,#REF!,4,FALSE)),UPPER(RIGHT(VLOOKUP($A847,#REF!,4,FALSE),1)),"")</f>
        <v>#REF!</v>
      </c>
      <c r="K847" s="42" t="e">
        <f>IF(LEN(VLOOKUP($A847,#REF!,5,FALSE)),UPPER(RIGHT(VLOOKUP($A847,#REF!,5,FALSE),1)),"")</f>
        <v>#REF!</v>
      </c>
      <c r="L847" s="42" t="e">
        <f>IF(LEN(VLOOKUP($A847,#REF!,6,FALSE)),UPPER(RIGHT(VLOOKUP($A847,#REF!,6,FALSE),1)),"")</f>
        <v>#REF!</v>
      </c>
      <c r="M847" s="43" t="e">
        <f>IF(LEN(VLOOKUP($A847,#REF!,7,FALSE)),UPPER(RIGHT(VLOOKUP($A847,#REF!,7,FALSE),1)),"")</f>
        <v>#REF!</v>
      </c>
      <c r="N847" s="206"/>
      <c r="O847" s="206"/>
      <c r="P847" s="206"/>
      <c r="Q847" s="206"/>
      <c r="R847" s="206"/>
      <c r="S847" s="63" t="e">
        <f>HLOOKUP("Device Tree Pin Name",#REF!,MATCH($A847,#REF!,0),FALSE)</f>
        <v>#REF!</v>
      </c>
      <c r="T847" s="47" t="e">
        <f>HLOOKUP("power rail",#REF!,MATCH($A847,#REF!,0),FALSE)</f>
        <v>#REF!</v>
      </c>
      <c r="U847" s="62" t="e">
        <f>HLOOKUP("Wake Capable",#REF!,MATCH($A847,#REF!,0),FALSE)</f>
        <v>#REF!</v>
      </c>
      <c r="V847" s="62" t="e">
        <f>HLOOKUP("Strap",#REF!,MATCH($A847,#REF!,0),FALSE)</f>
        <v>#REF!</v>
      </c>
      <c r="W847" s="62"/>
      <c r="X847" s="62"/>
      <c r="Y847" s="62"/>
      <c r="Z847" s="47"/>
      <c r="AA847" s="47" t="e">
        <f>HLOOKUP("Pad type",#REF!,MATCH($A847,#REF!,0),FALSE)</f>
        <v>#REF!</v>
      </c>
      <c r="AB847" s="63"/>
      <c r="AC847" s="63" t="e">
        <f>HLOOKUP("POR Pin State",#REF!,MATCH($A847,#REF!,0),FALSE)</f>
        <v>#REF!</v>
      </c>
      <c r="AD847" s="207"/>
      <c r="AE847" s="208"/>
      <c r="AF847" s="208"/>
      <c r="AG847" s="208"/>
      <c r="AH847" s="209"/>
      <c r="AI847" s="209"/>
      <c r="AJ847" s="210"/>
      <c r="AK847" s="210"/>
      <c r="AL847" s="210"/>
      <c r="AM847" s="210"/>
      <c r="AN847" s="210"/>
      <c r="AO847" s="210"/>
      <c r="AP847" s="210"/>
      <c r="AQ847" s="215" t="s">
        <v>2024</v>
      </c>
      <c r="AR847" s="105"/>
      <c r="AS847" s="105"/>
      <c r="AT847" s="105"/>
      <c r="AU847" s="105"/>
      <c r="AV847" s="105"/>
      <c r="AW847" s="105"/>
      <c r="AX847" s="105"/>
      <c r="AY847" s="105"/>
      <c r="AZ847" s="105"/>
      <c r="BA847" s="105"/>
      <c r="BB847" s="218"/>
      <c r="BC847" s="105"/>
      <c r="BD847" s="250"/>
      <c r="BE847" s="252" t="s">
        <v>2025</v>
      </c>
      <c r="BF847" s="147" t="e">
        <f>VLOOKUP($A847,#REF!,34,FALSE)</f>
        <v>#REF!</v>
      </c>
      <c r="BG847" s="148" t="e">
        <f>VLOOKUP($A847,#REF!,22,FALSE)</f>
        <v>#REF!</v>
      </c>
      <c r="BH847" s="149"/>
    </row>
    <row r="848" s="5" customFormat="1" ht="12.95" customHeight="1" spans="1:60">
      <c r="A848" s="10" t="s">
        <v>2026</v>
      </c>
      <c r="B848" s="38" t="e">
        <f>VLOOKUP($A848,#REF!,34,FALSE)</f>
        <v>#REF!</v>
      </c>
      <c r="C848" s="39" t="str">
        <f t="shared" si="192"/>
        <v>unused_DDR_XM2_B3D1</v>
      </c>
      <c r="D848" s="40" t="e">
        <f>IF(LEN(VLOOKUP($A848,#REF!,8,FALSE)),LEFT(VLOOKUP($A848,#REF!,8,FALSE),LEN(VLOOKUP($A848,#REF!,8,FALSE))-2),"")</f>
        <v>#REF!</v>
      </c>
      <c r="E848" s="41" t="e">
        <f>IF(LEN(VLOOKUP($A848,#REF!,4,FALSE)),IF(INDEX(#REF!,MATCH($A848,#REF!,0),1),LEFT(VLOOKUP($A848,#REF!,4,FALSE),LEN(VLOOKUP($A848,#REF!,4,FALSE))-2),CONCATENATE(LEFT(VLOOKUP($A848,#REF!,4,FALSE),LEN(VLOOKUP($A848,#REF!,4,FALSE))-2),"*")),"")</f>
        <v>#REF!</v>
      </c>
      <c r="F848" s="42" t="e">
        <f>IF(LEN(VLOOKUP($A848,#REF!,5,FALSE)),IF(INDEX(#REF!,MATCH($A848,#REF!,0),2),LEFT(VLOOKUP($A848,#REF!,5,FALSE),LEN(VLOOKUP($A848,#REF!,5,FALSE))-2),CONCATENATE(LEFT(VLOOKUP($A848,#REF!,5,FALSE),LEN(VLOOKUP($A848,#REF!,5,FALSE))-2),"*")),"")</f>
        <v>#REF!</v>
      </c>
      <c r="G848" s="42" t="e">
        <f>IF(LEN(VLOOKUP($A848,#REF!,6,FALSE)),IF(INDEX(#REF!,MATCH($A848,#REF!,0),3),LEFT(VLOOKUP($A848,#REF!,6,FALSE),LEN(VLOOKUP($A848,#REF!,6,FALSE))-2),CONCATENATE(LEFT(VLOOKUP($A848,#REF!,6,FALSE),LEN(VLOOKUP($A848,#REF!,6,FALSE))-2),"*")),"")</f>
        <v>#REF!</v>
      </c>
      <c r="H848" s="43" t="e">
        <f>IF(LEN(VLOOKUP($A848,#REF!,7,FALSE)),IF(INDEX(#REF!,MATCH($A848,#REF!,0),4),LEFT(VLOOKUP($A848,#REF!,7,FALSE),LEN(VLOOKUP($A848,#REF!,7,FALSE))-2),CONCATENATE(LEFT(VLOOKUP($A848,#REF!,7,FALSE),LEN(VLOOKUP($A848,#REF!,7,FALSE))-2),"*")),"")</f>
        <v>#REF!</v>
      </c>
      <c r="I848" s="54" t="e">
        <f>IF(LEN(VLOOKUP($A848,#REF!,8,FALSE)),UPPER(RIGHT(VLOOKUP($A848,#REF!,8,FALSE),1)),"")</f>
        <v>#REF!</v>
      </c>
      <c r="J848" s="42" t="e">
        <f>IF(LEN(VLOOKUP($A848,#REF!,4,FALSE)),UPPER(RIGHT(VLOOKUP($A848,#REF!,4,FALSE),1)),"")</f>
        <v>#REF!</v>
      </c>
      <c r="K848" s="42" t="e">
        <f>IF(LEN(VLOOKUP($A848,#REF!,5,FALSE)),UPPER(RIGHT(VLOOKUP($A848,#REF!,5,FALSE),1)),"")</f>
        <v>#REF!</v>
      </c>
      <c r="L848" s="42" t="e">
        <f>IF(LEN(VLOOKUP($A848,#REF!,6,FALSE)),UPPER(RIGHT(VLOOKUP($A848,#REF!,6,FALSE),1)),"")</f>
        <v>#REF!</v>
      </c>
      <c r="M848" s="43" t="e">
        <f>IF(LEN(VLOOKUP($A848,#REF!,7,FALSE)),UPPER(RIGHT(VLOOKUP($A848,#REF!,7,FALSE),1)),"")</f>
        <v>#REF!</v>
      </c>
      <c r="N848" s="206"/>
      <c r="O848" s="206"/>
      <c r="P848" s="206"/>
      <c r="Q848" s="206"/>
      <c r="R848" s="206"/>
      <c r="S848" s="63" t="e">
        <f>HLOOKUP("Device Tree Pin Name",#REF!,MATCH($A848,#REF!,0),FALSE)</f>
        <v>#REF!</v>
      </c>
      <c r="T848" s="47" t="e">
        <f>HLOOKUP("power rail",#REF!,MATCH($A848,#REF!,0),FALSE)</f>
        <v>#REF!</v>
      </c>
      <c r="U848" s="62" t="e">
        <f>HLOOKUP("Wake Capable",#REF!,MATCH($A848,#REF!,0),FALSE)</f>
        <v>#REF!</v>
      </c>
      <c r="V848" s="62" t="e">
        <f>HLOOKUP("Strap",#REF!,MATCH($A848,#REF!,0),FALSE)</f>
        <v>#REF!</v>
      </c>
      <c r="W848" s="62"/>
      <c r="X848" s="62"/>
      <c r="Y848" s="62"/>
      <c r="Z848" s="47"/>
      <c r="AA848" s="47" t="e">
        <f>HLOOKUP("Pad type",#REF!,MATCH($A848,#REF!,0),FALSE)</f>
        <v>#REF!</v>
      </c>
      <c r="AB848" s="63"/>
      <c r="AC848" s="63" t="e">
        <f>HLOOKUP("POR Pin State",#REF!,MATCH($A848,#REF!,0),FALSE)</f>
        <v>#REF!</v>
      </c>
      <c r="AD848" s="207"/>
      <c r="AE848" s="208"/>
      <c r="AF848" s="208"/>
      <c r="AG848" s="208"/>
      <c r="AH848" s="209"/>
      <c r="AI848" s="209"/>
      <c r="AJ848" s="210"/>
      <c r="AK848" s="210"/>
      <c r="AL848" s="210"/>
      <c r="AM848" s="210"/>
      <c r="AN848" s="210"/>
      <c r="AO848" s="210"/>
      <c r="AP848" s="210"/>
      <c r="AQ848" s="215" t="s">
        <v>2027</v>
      </c>
      <c r="AR848" s="105"/>
      <c r="AS848" s="105"/>
      <c r="AT848" s="105"/>
      <c r="AU848" s="105"/>
      <c r="AV848" s="105"/>
      <c r="AW848" s="105"/>
      <c r="AX848" s="105"/>
      <c r="AY848" s="105"/>
      <c r="AZ848" s="105"/>
      <c r="BA848" s="105"/>
      <c r="BB848" s="218"/>
      <c r="BC848" s="105"/>
      <c r="BD848" s="250"/>
      <c r="BE848" s="252" t="s">
        <v>2028</v>
      </c>
      <c r="BF848" s="147" t="e">
        <f>VLOOKUP($A848,#REF!,34,FALSE)</f>
        <v>#REF!</v>
      </c>
      <c r="BG848" s="148" t="e">
        <f>VLOOKUP($A848,#REF!,22,FALSE)</f>
        <v>#REF!</v>
      </c>
      <c r="BH848" s="149"/>
    </row>
    <row r="849" s="5" customFormat="1" ht="12.95" customHeight="1" spans="1:60">
      <c r="A849" s="10" t="s">
        <v>2029</v>
      </c>
      <c r="B849" s="38" t="e">
        <f>VLOOKUP($A849,#REF!,34,FALSE)</f>
        <v>#REF!</v>
      </c>
      <c r="C849" s="39" t="str">
        <f t="shared" si="192"/>
        <v>unused_DDR_XM2_B3D2</v>
      </c>
      <c r="D849" s="40" t="e">
        <f>IF(LEN(VLOOKUP($A849,#REF!,8,FALSE)),LEFT(VLOOKUP($A849,#REF!,8,FALSE),LEN(VLOOKUP($A849,#REF!,8,FALSE))-2),"")</f>
        <v>#REF!</v>
      </c>
      <c r="E849" s="41" t="e">
        <f>IF(LEN(VLOOKUP($A849,#REF!,4,FALSE)),IF(INDEX(#REF!,MATCH($A849,#REF!,0),1),LEFT(VLOOKUP($A849,#REF!,4,FALSE),LEN(VLOOKUP($A849,#REF!,4,FALSE))-2),CONCATENATE(LEFT(VLOOKUP($A849,#REF!,4,FALSE),LEN(VLOOKUP($A849,#REF!,4,FALSE))-2),"*")),"")</f>
        <v>#REF!</v>
      </c>
      <c r="F849" s="42" t="e">
        <f>IF(LEN(VLOOKUP($A849,#REF!,5,FALSE)),IF(INDEX(#REF!,MATCH($A849,#REF!,0),2),LEFT(VLOOKUP($A849,#REF!,5,FALSE),LEN(VLOOKUP($A849,#REF!,5,FALSE))-2),CONCATENATE(LEFT(VLOOKUP($A849,#REF!,5,FALSE),LEN(VLOOKUP($A849,#REF!,5,FALSE))-2),"*")),"")</f>
        <v>#REF!</v>
      </c>
      <c r="G849" s="42" t="e">
        <f>IF(LEN(VLOOKUP($A849,#REF!,6,FALSE)),IF(INDEX(#REF!,MATCH($A849,#REF!,0),3),LEFT(VLOOKUP($A849,#REF!,6,FALSE),LEN(VLOOKUP($A849,#REF!,6,FALSE))-2),CONCATENATE(LEFT(VLOOKUP($A849,#REF!,6,FALSE),LEN(VLOOKUP($A849,#REF!,6,FALSE))-2),"*")),"")</f>
        <v>#REF!</v>
      </c>
      <c r="H849" s="43" t="e">
        <f>IF(LEN(VLOOKUP($A849,#REF!,7,FALSE)),IF(INDEX(#REF!,MATCH($A849,#REF!,0),4),LEFT(VLOOKUP($A849,#REF!,7,FALSE),LEN(VLOOKUP($A849,#REF!,7,FALSE))-2),CONCATENATE(LEFT(VLOOKUP($A849,#REF!,7,FALSE),LEN(VLOOKUP($A849,#REF!,7,FALSE))-2),"*")),"")</f>
        <v>#REF!</v>
      </c>
      <c r="I849" s="54" t="e">
        <f>IF(LEN(VLOOKUP($A849,#REF!,8,FALSE)),UPPER(RIGHT(VLOOKUP($A849,#REF!,8,FALSE),1)),"")</f>
        <v>#REF!</v>
      </c>
      <c r="J849" s="42" t="e">
        <f>IF(LEN(VLOOKUP($A849,#REF!,4,FALSE)),UPPER(RIGHT(VLOOKUP($A849,#REF!,4,FALSE),1)),"")</f>
        <v>#REF!</v>
      </c>
      <c r="K849" s="42" t="e">
        <f>IF(LEN(VLOOKUP($A849,#REF!,5,FALSE)),UPPER(RIGHT(VLOOKUP($A849,#REF!,5,FALSE),1)),"")</f>
        <v>#REF!</v>
      </c>
      <c r="L849" s="42" t="e">
        <f>IF(LEN(VLOOKUP($A849,#REF!,6,FALSE)),UPPER(RIGHT(VLOOKUP($A849,#REF!,6,FALSE),1)),"")</f>
        <v>#REF!</v>
      </c>
      <c r="M849" s="43" t="e">
        <f>IF(LEN(VLOOKUP($A849,#REF!,7,FALSE)),UPPER(RIGHT(VLOOKUP($A849,#REF!,7,FALSE),1)),"")</f>
        <v>#REF!</v>
      </c>
      <c r="N849" s="206"/>
      <c r="O849" s="206"/>
      <c r="P849" s="206"/>
      <c r="Q849" s="206"/>
      <c r="R849" s="206"/>
      <c r="S849" s="63" t="e">
        <f>HLOOKUP("Device Tree Pin Name",#REF!,MATCH($A849,#REF!,0),FALSE)</f>
        <v>#REF!</v>
      </c>
      <c r="T849" s="47" t="e">
        <f>HLOOKUP("power rail",#REF!,MATCH($A849,#REF!,0),FALSE)</f>
        <v>#REF!</v>
      </c>
      <c r="U849" s="62" t="e">
        <f>HLOOKUP("Wake Capable",#REF!,MATCH($A849,#REF!,0),FALSE)</f>
        <v>#REF!</v>
      </c>
      <c r="V849" s="62" t="e">
        <f>HLOOKUP("Strap",#REF!,MATCH($A849,#REF!,0),FALSE)</f>
        <v>#REF!</v>
      </c>
      <c r="W849" s="62"/>
      <c r="X849" s="62"/>
      <c r="Y849" s="62"/>
      <c r="Z849" s="47"/>
      <c r="AA849" s="47" t="e">
        <f>HLOOKUP("Pad type",#REF!,MATCH($A849,#REF!,0),FALSE)</f>
        <v>#REF!</v>
      </c>
      <c r="AB849" s="63"/>
      <c r="AC849" s="63" t="e">
        <f>HLOOKUP("POR Pin State",#REF!,MATCH($A849,#REF!,0),FALSE)</f>
        <v>#REF!</v>
      </c>
      <c r="AD849" s="207"/>
      <c r="AE849" s="208"/>
      <c r="AF849" s="208"/>
      <c r="AG849" s="208"/>
      <c r="AH849" s="209"/>
      <c r="AI849" s="209"/>
      <c r="AJ849" s="210"/>
      <c r="AK849" s="210"/>
      <c r="AL849" s="210"/>
      <c r="AM849" s="210"/>
      <c r="AN849" s="210"/>
      <c r="AO849" s="210"/>
      <c r="AP849" s="210"/>
      <c r="AQ849" s="215" t="s">
        <v>2030</v>
      </c>
      <c r="AR849" s="105"/>
      <c r="AS849" s="105"/>
      <c r="AT849" s="105"/>
      <c r="AU849" s="105"/>
      <c r="AV849" s="105"/>
      <c r="AW849" s="105"/>
      <c r="AX849" s="105"/>
      <c r="AY849" s="105"/>
      <c r="AZ849" s="105"/>
      <c r="BA849" s="105"/>
      <c r="BB849" s="218"/>
      <c r="BC849" s="105"/>
      <c r="BD849" s="250"/>
      <c r="BE849" s="252" t="s">
        <v>2031</v>
      </c>
      <c r="BF849" s="147" t="e">
        <f>VLOOKUP($A849,#REF!,34,FALSE)</f>
        <v>#REF!</v>
      </c>
      <c r="BG849" s="148" t="e">
        <f>VLOOKUP($A849,#REF!,22,FALSE)</f>
        <v>#REF!</v>
      </c>
      <c r="BH849" s="149"/>
    </row>
    <row r="850" s="5" customFormat="1" ht="12.95" customHeight="1" spans="1:60">
      <c r="A850" s="48" t="s">
        <v>2032</v>
      </c>
      <c r="B850" s="38" t="e">
        <f>VLOOKUP($A850,#REF!,34,FALSE)</f>
        <v>#REF!</v>
      </c>
      <c r="C850" s="39" t="str">
        <f t="shared" si="192"/>
        <v>unused_DDR_XM2_B3D3</v>
      </c>
      <c r="D850" s="40" t="e">
        <f>IF(LEN(VLOOKUP($A850,#REF!,8,FALSE)),LEFT(VLOOKUP($A850,#REF!,8,FALSE),LEN(VLOOKUP($A850,#REF!,8,FALSE))-2),"")</f>
        <v>#REF!</v>
      </c>
      <c r="E850" s="41" t="e">
        <f>IF(LEN(VLOOKUP($A850,#REF!,4,FALSE)),IF(INDEX(#REF!,MATCH($A850,#REF!,0),1),LEFT(VLOOKUP($A850,#REF!,4,FALSE),LEN(VLOOKUP($A850,#REF!,4,FALSE))-2),CONCATENATE(LEFT(VLOOKUP($A850,#REF!,4,FALSE),LEN(VLOOKUP($A850,#REF!,4,FALSE))-2),"*")),"")</f>
        <v>#REF!</v>
      </c>
      <c r="F850" s="42" t="e">
        <f>IF(LEN(VLOOKUP($A850,#REF!,5,FALSE)),IF(INDEX(#REF!,MATCH($A850,#REF!,0),2),LEFT(VLOOKUP($A850,#REF!,5,FALSE),LEN(VLOOKUP($A850,#REF!,5,FALSE))-2),CONCATENATE(LEFT(VLOOKUP($A850,#REF!,5,FALSE),LEN(VLOOKUP($A850,#REF!,5,FALSE))-2),"*")),"")</f>
        <v>#REF!</v>
      </c>
      <c r="G850" s="42" t="e">
        <f>IF(LEN(VLOOKUP($A850,#REF!,6,FALSE)),IF(INDEX(#REF!,MATCH($A850,#REF!,0),3),LEFT(VLOOKUP($A850,#REF!,6,FALSE),LEN(VLOOKUP($A850,#REF!,6,FALSE))-2),CONCATENATE(LEFT(VLOOKUP($A850,#REF!,6,FALSE),LEN(VLOOKUP($A850,#REF!,6,FALSE))-2),"*")),"")</f>
        <v>#REF!</v>
      </c>
      <c r="H850" s="43" t="e">
        <f>IF(LEN(VLOOKUP($A850,#REF!,7,FALSE)),IF(INDEX(#REF!,MATCH($A850,#REF!,0),4),LEFT(VLOOKUP($A850,#REF!,7,FALSE),LEN(VLOOKUP($A850,#REF!,7,FALSE))-2),CONCATENATE(LEFT(VLOOKUP($A850,#REF!,7,FALSE),LEN(VLOOKUP($A850,#REF!,7,FALSE))-2),"*")),"")</f>
        <v>#REF!</v>
      </c>
      <c r="I850" s="54" t="e">
        <f>IF(LEN(VLOOKUP($A850,#REF!,8,FALSE)),UPPER(RIGHT(VLOOKUP($A850,#REF!,8,FALSE),1)),"")</f>
        <v>#REF!</v>
      </c>
      <c r="J850" s="42" t="e">
        <f>IF(LEN(VLOOKUP($A850,#REF!,4,FALSE)),UPPER(RIGHT(VLOOKUP($A850,#REF!,4,FALSE),1)),"")</f>
        <v>#REF!</v>
      </c>
      <c r="K850" s="42" t="e">
        <f>IF(LEN(VLOOKUP($A850,#REF!,5,FALSE)),UPPER(RIGHT(VLOOKUP($A850,#REF!,5,FALSE),1)),"")</f>
        <v>#REF!</v>
      </c>
      <c r="L850" s="42" t="e">
        <f>IF(LEN(VLOOKUP($A850,#REF!,6,FALSE)),UPPER(RIGHT(VLOOKUP($A850,#REF!,6,FALSE),1)),"")</f>
        <v>#REF!</v>
      </c>
      <c r="M850" s="43" t="e">
        <f>IF(LEN(VLOOKUP($A850,#REF!,7,FALSE)),UPPER(RIGHT(VLOOKUP($A850,#REF!,7,FALSE),1)),"")</f>
        <v>#REF!</v>
      </c>
      <c r="N850" s="206"/>
      <c r="O850" s="206"/>
      <c r="P850" s="206"/>
      <c r="Q850" s="206"/>
      <c r="R850" s="206"/>
      <c r="S850" s="63" t="e">
        <f>HLOOKUP("Device Tree Pin Name",#REF!,MATCH($A850,#REF!,0),FALSE)</f>
        <v>#REF!</v>
      </c>
      <c r="T850" s="47" t="e">
        <f>HLOOKUP("power rail",#REF!,MATCH($A850,#REF!,0),FALSE)</f>
        <v>#REF!</v>
      </c>
      <c r="U850" s="62" t="e">
        <f>HLOOKUP("Wake Capable",#REF!,MATCH($A850,#REF!,0),FALSE)</f>
        <v>#REF!</v>
      </c>
      <c r="V850" s="62" t="e">
        <f>HLOOKUP("Strap",#REF!,MATCH($A850,#REF!,0),FALSE)</f>
        <v>#REF!</v>
      </c>
      <c r="W850" s="62"/>
      <c r="X850" s="62"/>
      <c r="Y850" s="62"/>
      <c r="Z850" s="47"/>
      <c r="AA850" s="47" t="e">
        <f>HLOOKUP("Pad type",#REF!,MATCH($A850,#REF!,0),FALSE)</f>
        <v>#REF!</v>
      </c>
      <c r="AB850" s="63"/>
      <c r="AC850" s="63" t="e">
        <f>HLOOKUP("POR Pin State",#REF!,MATCH($A850,#REF!,0),FALSE)</f>
        <v>#REF!</v>
      </c>
      <c r="AD850" s="207"/>
      <c r="AE850" s="208"/>
      <c r="AF850" s="208"/>
      <c r="AG850" s="208"/>
      <c r="AH850" s="209"/>
      <c r="AI850" s="209"/>
      <c r="AJ850" s="210"/>
      <c r="AK850" s="210"/>
      <c r="AL850" s="210"/>
      <c r="AM850" s="210"/>
      <c r="AN850" s="210"/>
      <c r="AO850" s="210"/>
      <c r="AP850" s="210"/>
      <c r="AQ850" s="215" t="s">
        <v>2033</v>
      </c>
      <c r="AR850" s="105"/>
      <c r="AS850" s="105"/>
      <c r="AT850" s="105"/>
      <c r="AU850" s="105"/>
      <c r="AV850" s="105"/>
      <c r="AW850" s="105"/>
      <c r="AX850" s="105"/>
      <c r="AY850" s="105"/>
      <c r="AZ850" s="105"/>
      <c r="BA850" s="105"/>
      <c r="BB850" s="218"/>
      <c r="BC850" s="105"/>
      <c r="BD850" s="250"/>
      <c r="BE850" s="252" t="s">
        <v>2034</v>
      </c>
      <c r="BF850" s="147" t="e">
        <f>VLOOKUP($A850,#REF!,34,FALSE)</f>
        <v>#REF!</v>
      </c>
      <c r="BG850" s="148" t="e">
        <f>VLOOKUP($A850,#REF!,22,FALSE)</f>
        <v>#REF!</v>
      </c>
      <c r="BH850" s="149"/>
    </row>
    <row r="851" s="5" customFormat="1" ht="12.95" customHeight="1" spans="1:60">
      <c r="A851" s="48" t="s">
        <v>2035</v>
      </c>
      <c r="B851" s="38" t="e">
        <f>VLOOKUP($A851,#REF!,34,FALSE)</f>
        <v>#REF!</v>
      </c>
      <c r="C851" s="39" t="str">
        <f t="shared" si="192"/>
        <v>unused_DDR_XM2_B3D4</v>
      </c>
      <c r="D851" s="40" t="e">
        <f>IF(LEN(VLOOKUP($A851,#REF!,8,FALSE)),LEFT(VLOOKUP($A851,#REF!,8,FALSE),LEN(VLOOKUP($A851,#REF!,8,FALSE))-2),"")</f>
        <v>#REF!</v>
      </c>
      <c r="E851" s="41" t="e">
        <f>IF(LEN(VLOOKUP($A851,#REF!,4,FALSE)),IF(INDEX(#REF!,MATCH($A851,#REF!,0),1),LEFT(VLOOKUP($A851,#REF!,4,FALSE),LEN(VLOOKUP($A851,#REF!,4,FALSE))-2),CONCATENATE(LEFT(VLOOKUP($A851,#REF!,4,FALSE),LEN(VLOOKUP($A851,#REF!,4,FALSE))-2),"*")),"")</f>
        <v>#REF!</v>
      </c>
      <c r="F851" s="42" t="e">
        <f>IF(LEN(VLOOKUP($A851,#REF!,5,FALSE)),IF(INDEX(#REF!,MATCH($A851,#REF!,0),2),LEFT(VLOOKUP($A851,#REF!,5,FALSE),LEN(VLOOKUP($A851,#REF!,5,FALSE))-2),CONCATENATE(LEFT(VLOOKUP($A851,#REF!,5,FALSE),LEN(VLOOKUP($A851,#REF!,5,FALSE))-2),"*")),"")</f>
        <v>#REF!</v>
      </c>
      <c r="G851" s="42" t="e">
        <f>IF(LEN(VLOOKUP($A851,#REF!,6,FALSE)),IF(INDEX(#REF!,MATCH($A851,#REF!,0),3),LEFT(VLOOKUP($A851,#REF!,6,FALSE),LEN(VLOOKUP($A851,#REF!,6,FALSE))-2),CONCATENATE(LEFT(VLOOKUP($A851,#REF!,6,FALSE),LEN(VLOOKUP($A851,#REF!,6,FALSE))-2),"*")),"")</f>
        <v>#REF!</v>
      </c>
      <c r="H851" s="43" t="e">
        <f>IF(LEN(VLOOKUP($A851,#REF!,7,FALSE)),IF(INDEX(#REF!,MATCH($A851,#REF!,0),4),LEFT(VLOOKUP($A851,#REF!,7,FALSE),LEN(VLOOKUP($A851,#REF!,7,FALSE))-2),CONCATENATE(LEFT(VLOOKUP($A851,#REF!,7,FALSE),LEN(VLOOKUP($A851,#REF!,7,FALSE))-2),"*")),"")</f>
        <v>#REF!</v>
      </c>
      <c r="I851" s="54" t="e">
        <f>IF(LEN(VLOOKUP($A851,#REF!,8,FALSE)),UPPER(RIGHT(VLOOKUP($A851,#REF!,8,FALSE),1)),"")</f>
        <v>#REF!</v>
      </c>
      <c r="J851" s="42" t="e">
        <f>IF(LEN(VLOOKUP($A851,#REF!,4,FALSE)),UPPER(RIGHT(VLOOKUP($A851,#REF!,4,FALSE),1)),"")</f>
        <v>#REF!</v>
      </c>
      <c r="K851" s="42" t="e">
        <f>IF(LEN(VLOOKUP($A851,#REF!,5,FALSE)),UPPER(RIGHT(VLOOKUP($A851,#REF!,5,FALSE),1)),"")</f>
        <v>#REF!</v>
      </c>
      <c r="L851" s="42" t="e">
        <f>IF(LEN(VLOOKUP($A851,#REF!,6,FALSE)),UPPER(RIGHT(VLOOKUP($A851,#REF!,6,FALSE),1)),"")</f>
        <v>#REF!</v>
      </c>
      <c r="M851" s="43" t="e">
        <f>IF(LEN(VLOOKUP($A851,#REF!,7,FALSE)),UPPER(RIGHT(VLOOKUP($A851,#REF!,7,FALSE),1)),"")</f>
        <v>#REF!</v>
      </c>
      <c r="N851" s="206"/>
      <c r="O851" s="206"/>
      <c r="P851" s="206"/>
      <c r="Q851" s="206"/>
      <c r="R851" s="206"/>
      <c r="S851" s="63" t="e">
        <f>HLOOKUP("Device Tree Pin Name",#REF!,MATCH($A851,#REF!,0),FALSE)</f>
        <v>#REF!</v>
      </c>
      <c r="T851" s="47" t="e">
        <f>HLOOKUP("power rail",#REF!,MATCH($A851,#REF!,0),FALSE)</f>
        <v>#REF!</v>
      </c>
      <c r="U851" s="62" t="e">
        <f>HLOOKUP("Wake Capable",#REF!,MATCH($A851,#REF!,0),FALSE)</f>
        <v>#REF!</v>
      </c>
      <c r="V851" s="62" t="e">
        <f>HLOOKUP("Strap",#REF!,MATCH($A851,#REF!,0),FALSE)</f>
        <v>#REF!</v>
      </c>
      <c r="W851" s="62"/>
      <c r="X851" s="62"/>
      <c r="Y851" s="62"/>
      <c r="Z851" s="47"/>
      <c r="AA851" s="47" t="e">
        <f>HLOOKUP("Pad type",#REF!,MATCH($A851,#REF!,0),FALSE)</f>
        <v>#REF!</v>
      </c>
      <c r="AB851" s="63"/>
      <c r="AC851" s="63" t="e">
        <f>HLOOKUP("POR Pin State",#REF!,MATCH($A851,#REF!,0),FALSE)</f>
        <v>#REF!</v>
      </c>
      <c r="AD851" s="207"/>
      <c r="AE851" s="208"/>
      <c r="AF851" s="208"/>
      <c r="AG851" s="208"/>
      <c r="AH851" s="209"/>
      <c r="AI851" s="209"/>
      <c r="AJ851" s="210"/>
      <c r="AK851" s="210"/>
      <c r="AL851" s="210"/>
      <c r="AM851" s="210"/>
      <c r="AN851" s="210"/>
      <c r="AO851" s="210"/>
      <c r="AP851" s="210"/>
      <c r="AQ851" s="215" t="s">
        <v>2036</v>
      </c>
      <c r="AR851" s="105"/>
      <c r="AS851" s="105"/>
      <c r="AT851" s="105"/>
      <c r="AU851" s="105"/>
      <c r="AV851" s="105"/>
      <c r="AW851" s="105"/>
      <c r="AX851" s="105"/>
      <c r="AY851" s="105"/>
      <c r="AZ851" s="105"/>
      <c r="BA851" s="105"/>
      <c r="BB851" s="218"/>
      <c r="BC851" s="105"/>
      <c r="BD851" s="250"/>
      <c r="BE851" s="252" t="s">
        <v>2037</v>
      </c>
      <c r="BF851" s="147" t="e">
        <f>VLOOKUP($A851,#REF!,34,FALSE)</f>
        <v>#REF!</v>
      </c>
      <c r="BG851" s="148" t="e">
        <f>VLOOKUP($A851,#REF!,22,FALSE)</f>
        <v>#REF!</v>
      </c>
      <c r="BH851" s="149"/>
    </row>
    <row r="852" s="5" customFormat="1" ht="12.95" customHeight="1" spans="1:60">
      <c r="A852" s="48" t="s">
        <v>2038</v>
      </c>
      <c r="B852" s="38" t="e">
        <f>VLOOKUP($A852,#REF!,34,FALSE)</f>
        <v>#REF!</v>
      </c>
      <c r="C852" s="39" t="str">
        <f t="shared" si="192"/>
        <v>unused_DDR_XM2_B3D5</v>
      </c>
      <c r="D852" s="40" t="e">
        <f>IF(LEN(VLOOKUP($A852,#REF!,8,FALSE)),LEFT(VLOOKUP($A852,#REF!,8,FALSE),LEN(VLOOKUP($A852,#REF!,8,FALSE))-2),"")</f>
        <v>#REF!</v>
      </c>
      <c r="E852" s="41" t="e">
        <f>IF(LEN(VLOOKUP($A852,#REF!,4,FALSE)),IF(INDEX(#REF!,MATCH($A852,#REF!,0),1),LEFT(VLOOKUP($A852,#REF!,4,FALSE),LEN(VLOOKUP($A852,#REF!,4,FALSE))-2),CONCATENATE(LEFT(VLOOKUP($A852,#REF!,4,FALSE),LEN(VLOOKUP($A852,#REF!,4,FALSE))-2),"*")),"")</f>
        <v>#REF!</v>
      </c>
      <c r="F852" s="42" t="e">
        <f>IF(LEN(VLOOKUP($A852,#REF!,5,FALSE)),IF(INDEX(#REF!,MATCH($A852,#REF!,0),2),LEFT(VLOOKUP($A852,#REF!,5,FALSE),LEN(VLOOKUP($A852,#REF!,5,FALSE))-2),CONCATENATE(LEFT(VLOOKUP($A852,#REF!,5,FALSE),LEN(VLOOKUP($A852,#REF!,5,FALSE))-2),"*")),"")</f>
        <v>#REF!</v>
      </c>
      <c r="G852" s="42" t="e">
        <f>IF(LEN(VLOOKUP($A852,#REF!,6,FALSE)),IF(INDEX(#REF!,MATCH($A852,#REF!,0),3),LEFT(VLOOKUP($A852,#REF!,6,FALSE),LEN(VLOOKUP($A852,#REF!,6,FALSE))-2),CONCATENATE(LEFT(VLOOKUP($A852,#REF!,6,FALSE),LEN(VLOOKUP($A852,#REF!,6,FALSE))-2),"*")),"")</f>
        <v>#REF!</v>
      </c>
      <c r="H852" s="43" t="e">
        <f>IF(LEN(VLOOKUP($A852,#REF!,7,FALSE)),IF(INDEX(#REF!,MATCH($A852,#REF!,0),4),LEFT(VLOOKUP($A852,#REF!,7,FALSE),LEN(VLOOKUP($A852,#REF!,7,FALSE))-2),CONCATENATE(LEFT(VLOOKUP($A852,#REF!,7,FALSE),LEN(VLOOKUP($A852,#REF!,7,FALSE))-2),"*")),"")</f>
        <v>#REF!</v>
      </c>
      <c r="I852" s="54" t="e">
        <f>IF(LEN(VLOOKUP($A852,#REF!,8,FALSE)),UPPER(RIGHT(VLOOKUP($A852,#REF!,8,FALSE),1)),"")</f>
        <v>#REF!</v>
      </c>
      <c r="J852" s="42" t="e">
        <f>IF(LEN(VLOOKUP($A852,#REF!,4,FALSE)),UPPER(RIGHT(VLOOKUP($A852,#REF!,4,FALSE),1)),"")</f>
        <v>#REF!</v>
      </c>
      <c r="K852" s="42" t="e">
        <f>IF(LEN(VLOOKUP($A852,#REF!,5,FALSE)),UPPER(RIGHT(VLOOKUP($A852,#REF!,5,FALSE),1)),"")</f>
        <v>#REF!</v>
      </c>
      <c r="L852" s="42" t="e">
        <f>IF(LEN(VLOOKUP($A852,#REF!,6,FALSE)),UPPER(RIGHT(VLOOKUP($A852,#REF!,6,FALSE),1)),"")</f>
        <v>#REF!</v>
      </c>
      <c r="M852" s="43" t="e">
        <f>IF(LEN(VLOOKUP($A852,#REF!,7,FALSE)),UPPER(RIGHT(VLOOKUP($A852,#REF!,7,FALSE),1)),"")</f>
        <v>#REF!</v>
      </c>
      <c r="N852" s="206"/>
      <c r="O852" s="206"/>
      <c r="P852" s="206"/>
      <c r="Q852" s="206"/>
      <c r="R852" s="206"/>
      <c r="S852" s="63" t="e">
        <f>HLOOKUP("Device Tree Pin Name",#REF!,MATCH($A852,#REF!,0),FALSE)</f>
        <v>#REF!</v>
      </c>
      <c r="T852" s="47" t="e">
        <f>HLOOKUP("power rail",#REF!,MATCH($A852,#REF!,0),FALSE)</f>
        <v>#REF!</v>
      </c>
      <c r="U852" s="62" t="e">
        <f>HLOOKUP("Wake Capable",#REF!,MATCH($A852,#REF!,0),FALSE)</f>
        <v>#REF!</v>
      </c>
      <c r="V852" s="62" t="e">
        <f>HLOOKUP("Strap",#REF!,MATCH($A852,#REF!,0),FALSE)</f>
        <v>#REF!</v>
      </c>
      <c r="W852" s="62"/>
      <c r="X852" s="62"/>
      <c r="Y852" s="62"/>
      <c r="Z852" s="47"/>
      <c r="AA852" s="47" t="e">
        <f>HLOOKUP("Pad type",#REF!,MATCH($A852,#REF!,0),FALSE)</f>
        <v>#REF!</v>
      </c>
      <c r="AB852" s="63"/>
      <c r="AC852" s="63" t="e">
        <f>HLOOKUP("POR Pin State",#REF!,MATCH($A852,#REF!,0),FALSE)</f>
        <v>#REF!</v>
      </c>
      <c r="AD852" s="207"/>
      <c r="AE852" s="208"/>
      <c r="AF852" s="208"/>
      <c r="AG852" s="208"/>
      <c r="AH852" s="209"/>
      <c r="AI852" s="209"/>
      <c r="AJ852" s="210"/>
      <c r="AK852" s="210"/>
      <c r="AL852" s="210"/>
      <c r="AM852" s="210"/>
      <c r="AN852" s="210"/>
      <c r="AO852" s="210"/>
      <c r="AP852" s="210"/>
      <c r="AQ852" s="215" t="s">
        <v>2039</v>
      </c>
      <c r="AR852" s="105"/>
      <c r="AS852" s="105"/>
      <c r="AT852" s="105"/>
      <c r="AU852" s="105"/>
      <c r="AV852" s="105"/>
      <c r="AW852" s="105"/>
      <c r="AX852" s="105"/>
      <c r="AY852" s="105"/>
      <c r="AZ852" s="105"/>
      <c r="BA852" s="105"/>
      <c r="BB852" s="218"/>
      <c r="BC852" s="105"/>
      <c r="BD852" s="250"/>
      <c r="BE852" s="252" t="s">
        <v>2040</v>
      </c>
      <c r="BF852" s="147" t="e">
        <f>VLOOKUP($A852,#REF!,34,FALSE)</f>
        <v>#REF!</v>
      </c>
      <c r="BG852" s="148" t="e">
        <f>VLOOKUP($A852,#REF!,22,FALSE)</f>
        <v>#REF!</v>
      </c>
      <c r="BH852" s="149"/>
    </row>
    <row r="853" s="5" customFormat="1" ht="12.95" customHeight="1" spans="1:60">
      <c r="A853" s="48" t="s">
        <v>2041</v>
      </c>
      <c r="B853" s="38" t="e">
        <f>VLOOKUP($A853,#REF!,34,FALSE)</f>
        <v>#REF!</v>
      </c>
      <c r="C853" s="39" t="str">
        <f t="shared" si="192"/>
        <v>unused_DDR_XM2_B3D6</v>
      </c>
      <c r="D853" s="40" t="e">
        <f>IF(LEN(VLOOKUP($A853,#REF!,8,FALSE)),LEFT(VLOOKUP($A853,#REF!,8,FALSE),LEN(VLOOKUP($A853,#REF!,8,FALSE))-2),"")</f>
        <v>#REF!</v>
      </c>
      <c r="E853" s="41" t="e">
        <f>IF(LEN(VLOOKUP($A853,#REF!,4,FALSE)),IF(INDEX(#REF!,MATCH($A853,#REF!,0),1),LEFT(VLOOKUP($A853,#REF!,4,FALSE),LEN(VLOOKUP($A853,#REF!,4,FALSE))-2),CONCATENATE(LEFT(VLOOKUP($A853,#REF!,4,FALSE),LEN(VLOOKUP($A853,#REF!,4,FALSE))-2),"*")),"")</f>
        <v>#REF!</v>
      </c>
      <c r="F853" s="42" t="e">
        <f>IF(LEN(VLOOKUP($A853,#REF!,5,FALSE)),IF(INDEX(#REF!,MATCH($A853,#REF!,0),2),LEFT(VLOOKUP($A853,#REF!,5,FALSE),LEN(VLOOKUP($A853,#REF!,5,FALSE))-2),CONCATENATE(LEFT(VLOOKUP($A853,#REF!,5,FALSE),LEN(VLOOKUP($A853,#REF!,5,FALSE))-2),"*")),"")</f>
        <v>#REF!</v>
      </c>
      <c r="G853" s="42" t="e">
        <f>IF(LEN(VLOOKUP($A853,#REF!,6,FALSE)),IF(INDEX(#REF!,MATCH($A853,#REF!,0),3),LEFT(VLOOKUP($A853,#REF!,6,FALSE),LEN(VLOOKUP($A853,#REF!,6,FALSE))-2),CONCATENATE(LEFT(VLOOKUP($A853,#REF!,6,FALSE),LEN(VLOOKUP($A853,#REF!,6,FALSE))-2),"*")),"")</f>
        <v>#REF!</v>
      </c>
      <c r="H853" s="43" t="e">
        <f>IF(LEN(VLOOKUP($A853,#REF!,7,FALSE)),IF(INDEX(#REF!,MATCH($A853,#REF!,0),4),LEFT(VLOOKUP($A853,#REF!,7,FALSE),LEN(VLOOKUP($A853,#REF!,7,FALSE))-2),CONCATENATE(LEFT(VLOOKUP($A853,#REF!,7,FALSE),LEN(VLOOKUP($A853,#REF!,7,FALSE))-2),"*")),"")</f>
        <v>#REF!</v>
      </c>
      <c r="I853" s="54" t="e">
        <f>IF(LEN(VLOOKUP($A853,#REF!,8,FALSE)),UPPER(RIGHT(VLOOKUP($A853,#REF!,8,FALSE),1)),"")</f>
        <v>#REF!</v>
      </c>
      <c r="J853" s="42" t="e">
        <f>IF(LEN(VLOOKUP($A853,#REF!,4,FALSE)),UPPER(RIGHT(VLOOKUP($A853,#REF!,4,FALSE),1)),"")</f>
        <v>#REF!</v>
      </c>
      <c r="K853" s="42" t="e">
        <f>IF(LEN(VLOOKUP($A853,#REF!,5,FALSE)),UPPER(RIGHT(VLOOKUP($A853,#REF!,5,FALSE),1)),"")</f>
        <v>#REF!</v>
      </c>
      <c r="L853" s="42" t="e">
        <f>IF(LEN(VLOOKUP($A853,#REF!,6,FALSE)),UPPER(RIGHT(VLOOKUP($A853,#REF!,6,FALSE),1)),"")</f>
        <v>#REF!</v>
      </c>
      <c r="M853" s="43" t="e">
        <f>IF(LEN(VLOOKUP($A853,#REF!,7,FALSE)),UPPER(RIGHT(VLOOKUP($A853,#REF!,7,FALSE),1)),"")</f>
        <v>#REF!</v>
      </c>
      <c r="N853" s="206"/>
      <c r="O853" s="206"/>
      <c r="P853" s="206"/>
      <c r="Q853" s="206"/>
      <c r="R853" s="206"/>
      <c r="S853" s="63" t="e">
        <f>HLOOKUP("Device Tree Pin Name",#REF!,MATCH($A853,#REF!,0),FALSE)</f>
        <v>#REF!</v>
      </c>
      <c r="T853" s="47" t="e">
        <f>HLOOKUP("power rail",#REF!,MATCH($A853,#REF!,0),FALSE)</f>
        <v>#REF!</v>
      </c>
      <c r="U853" s="62" t="e">
        <f>HLOOKUP("Wake Capable",#REF!,MATCH($A853,#REF!,0),FALSE)</f>
        <v>#REF!</v>
      </c>
      <c r="V853" s="62" t="e">
        <f>HLOOKUP("Strap",#REF!,MATCH($A853,#REF!,0),FALSE)</f>
        <v>#REF!</v>
      </c>
      <c r="W853" s="62"/>
      <c r="X853" s="62"/>
      <c r="Y853" s="62"/>
      <c r="Z853" s="47"/>
      <c r="AA853" s="47" t="e">
        <f>HLOOKUP("Pad type",#REF!,MATCH($A853,#REF!,0),FALSE)</f>
        <v>#REF!</v>
      </c>
      <c r="AB853" s="63"/>
      <c r="AC853" s="63" t="e">
        <f>HLOOKUP("POR Pin State",#REF!,MATCH($A853,#REF!,0),FALSE)</f>
        <v>#REF!</v>
      </c>
      <c r="AD853" s="207"/>
      <c r="AE853" s="208"/>
      <c r="AF853" s="208"/>
      <c r="AG853" s="208"/>
      <c r="AH853" s="209"/>
      <c r="AI853" s="209"/>
      <c r="AJ853" s="210"/>
      <c r="AK853" s="210"/>
      <c r="AL853" s="210"/>
      <c r="AM853" s="210"/>
      <c r="AN853" s="210"/>
      <c r="AO853" s="210"/>
      <c r="AP853" s="210"/>
      <c r="AQ853" s="215" t="s">
        <v>2042</v>
      </c>
      <c r="AR853" s="105"/>
      <c r="AS853" s="105"/>
      <c r="AT853" s="105"/>
      <c r="AU853" s="105"/>
      <c r="AV853" s="105"/>
      <c r="AW853" s="105"/>
      <c r="AX853" s="105"/>
      <c r="AY853" s="105"/>
      <c r="AZ853" s="105"/>
      <c r="BA853" s="105"/>
      <c r="BB853" s="218"/>
      <c r="BC853" s="105"/>
      <c r="BD853" s="250"/>
      <c r="BE853" s="252" t="s">
        <v>2043</v>
      </c>
      <c r="BF853" s="147" t="e">
        <f>VLOOKUP($A853,#REF!,34,FALSE)</f>
        <v>#REF!</v>
      </c>
      <c r="BG853" s="148" t="e">
        <f>VLOOKUP($A853,#REF!,22,FALSE)</f>
        <v>#REF!</v>
      </c>
      <c r="BH853" s="149"/>
    </row>
    <row r="854" s="5" customFormat="1" ht="12.95" customHeight="1" spans="1:60">
      <c r="A854" s="48" t="s">
        <v>2044</v>
      </c>
      <c r="B854" s="38" t="e">
        <f>VLOOKUP($A854,#REF!,34,FALSE)</f>
        <v>#REF!</v>
      </c>
      <c r="C854" s="39" t="str">
        <f t="shared" si="192"/>
        <v>unused_DDR_XM2_B3D7</v>
      </c>
      <c r="D854" s="40" t="e">
        <f>IF(LEN(VLOOKUP($A854,#REF!,8,FALSE)),LEFT(VLOOKUP($A854,#REF!,8,FALSE),LEN(VLOOKUP($A854,#REF!,8,FALSE))-2),"")</f>
        <v>#REF!</v>
      </c>
      <c r="E854" s="41" t="e">
        <f>IF(LEN(VLOOKUP($A854,#REF!,4,FALSE)),IF(INDEX(#REF!,MATCH($A854,#REF!,0),1),LEFT(VLOOKUP($A854,#REF!,4,FALSE),LEN(VLOOKUP($A854,#REF!,4,FALSE))-2),CONCATENATE(LEFT(VLOOKUP($A854,#REF!,4,FALSE),LEN(VLOOKUP($A854,#REF!,4,FALSE))-2),"*")),"")</f>
        <v>#REF!</v>
      </c>
      <c r="F854" s="42" t="e">
        <f>IF(LEN(VLOOKUP($A854,#REF!,5,FALSE)),IF(INDEX(#REF!,MATCH($A854,#REF!,0),2),LEFT(VLOOKUP($A854,#REF!,5,FALSE),LEN(VLOOKUP($A854,#REF!,5,FALSE))-2),CONCATENATE(LEFT(VLOOKUP($A854,#REF!,5,FALSE),LEN(VLOOKUP($A854,#REF!,5,FALSE))-2),"*")),"")</f>
        <v>#REF!</v>
      </c>
      <c r="G854" s="42" t="e">
        <f>IF(LEN(VLOOKUP($A854,#REF!,6,FALSE)),IF(INDEX(#REF!,MATCH($A854,#REF!,0),3),LEFT(VLOOKUP($A854,#REF!,6,FALSE),LEN(VLOOKUP($A854,#REF!,6,FALSE))-2),CONCATENATE(LEFT(VLOOKUP($A854,#REF!,6,FALSE),LEN(VLOOKUP($A854,#REF!,6,FALSE))-2),"*")),"")</f>
        <v>#REF!</v>
      </c>
      <c r="H854" s="43" t="e">
        <f>IF(LEN(VLOOKUP($A854,#REF!,7,FALSE)),IF(INDEX(#REF!,MATCH($A854,#REF!,0),4),LEFT(VLOOKUP($A854,#REF!,7,FALSE),LEN(VLOOKUP($A854,#REF!,7,FALSE))-2),CONCATENATE(LEFT(VLOOKUP($A854,#REF!,7,FALSE),LEN(VLOOKUP($A854,#REF!,7,FALSE))-2),"*")),"")</f>
        <v>#REF!</v>
      </c>
      <c r="I854" s="54" t="e">
        <f>IF(LEN(VLOOKUP($A854,#REF!,8,FALSE)),UPPER(RIGHT(VLOOKUP($A854,#REF!,8,FALSE),1)),"")</f>
        <v>#REF!</v>
      </c>
      <c r="J854" s="42" t="e">
        <f>IF(LEN(VLOOKUP($A854,#REF!,4,FALSE)),UPPER(RIGHT(VLOOKUP($A854,#REF!,4,FALSE),1)),"")</f>
        <v>#REF!</v>
      </c>
      <c r="K854" s="42" t="e">
        <f>IF(LEN(VLOOKUP($A854,#REF!,5,FALSE)),UPPER(RIGHT(VLOOKUP($A854,#REF!,5,FALSE),1)),"")</f>
        <v>#REF!</v>
      </c>
      <c r="L854" s="42" t="e">
        <f>IF(LEN(VLOOKUP($A854,#REF!,6,FALSE)),UPPER(RIGHT(VLOOKUP($A854,#REF!,6,FALSE),1)),"")</f>
        <v>#REF!</v>
      </c>
      <c r="M854" s="43" t="e">
        <f>IF(LEN(VLOOKUP($A854,#REF!,7,FALSE)),UPPER(RIGHT(VLOOKUP($A854,#REF!,7,FALSE),1)),"")</f>
        <v>#REF!</v>
      </c>
      <c r="N854" s="206"/>
      <c r="O854" s="206"/>
      <c r="P854" s="206"/>
      <c r="Q854" s="206"/>
      <c r="R854" s="206"/>
      <c r="S854" s="63" t="e">
        <f>HLOOKUP("Device Tree Pin Name",#REF!,MATCH($A854,#REF!,0),FALSE)</f>
        <v>#REF!</v>
      </c>
      <c r="T854" s="47" t="e">
        <f>HLOOKUP("power rail",#REF!,MATCH($A854,#REF!,0),FALSE)</f>
        <v>#REF!</v>
      </c>
      <c r="U854" s="62" t="e">
        <f>HLOOKUP("Wake Capable",#REF!,MATCH($A854,#REF!,0),FALSE)</f>
        <v>#REF!</v>
      </c>
      <c r="V854" s="62" t="e">
        <f>HLOOKUP("Strap",#REF!,MATCH($A854,#REF!,0),FALSE)</f>
        <v>#REF!</v>
      </c>
      <c r="W854" s="62"/>
      <c r="X854" s="62"/>
      <c r="Y854" s="62"/>
      <c r="Z854" s="47"/>
      <c r="AA854" s="47" t="e">
        <f>HLOOKUP("Pad type",#REF!,MATCH($A854,#REF!,0),FALSE)</f>
        <v>#REF!</v>
      </c>
      <c r="AB854" s="63"/>
      <c r="AC854" s="63" t="e">
        <f>HLOOKUP("POR Pin State",#REF!,MATCH($A854,#REF!,0),FALSE)</f>
        <v>#REF!</v>
      </c>
      <c r="AD854" s="207"/>
      <c r="AE854" s="208"/>
      <c r="AF854" s="208"/>
      <c r="AG854" s="208"/>
      <c r="AH854" s="209"/>
      <c r="AI854" s="209"/>
      <c r="AJ854" s="210"/>
      <c r="AK854" s="210"/>
      <c r="AL854" s="210"/>
      <c r="AM854" s="210"/>
      <c r="AN854" s="210"/>
      <c r="AO854" s="210"/>
      <c r="AP854" s="210"/>
      <c r="AQ854" s="215" t="s">
        <v>2045</v>
      </c>
      <c r="AR854" s="105"/>
      <c r="AS854" s="105"/>
      <c r="AT854" s="105"/>
      <c r="AU854" s="105"/>
      <c r="AV854" s="105"/>
      <c r="AW854" s="105"/>
      <c r="AX854" s="105"/>
      <c r="AY854" s="105"/>
      <c r="AZ854" s="105"/>
      <c r="BA854" s="105"/>
      <c r="BB854" s="218"/>
      <c r="BC854" s="105"/>
      <c r="BD854" s="250"/>
      <c r="BE854" s="252" t="s">
        <v>2046</v>
      </c>
      <c r="BF854" s="147" t="e">
        <f>VLOOKUP($A854,#REF!,34,FALSE)</f>
        <v>#REF!</v>
      </c>
      <c r="BG854" s="148" t="e">
        <f>VLOOKUP($A854,#REF!,22,FALSE)</f>
        <v>#REF!</v>
      </c>
      <c r="BH854" s="149"/>
    </row>
    <row r="855" s="5" customFormat="1" ht="12.95" customHeight="1" spans="1:60">
      <c r="A855" s="48" t="s">
        <v>2047</v>
      </c>
      <c r="B855" s="38" t="e">
        <f>VLOOKUP($A855,#REF!,34,FALSE)</f>
        <v>#REF!</v>
      </c>
      <c r="C855" s="39" t="str">
        <f t="shared" ref="C855:C925" si="193">CONCATENATE("unused_",A855)</f>
        <v>unused_DDR_XM2_B3DMI</v>
      </c>
      <c r="D855" s="40" t="e">
        <f>IF(LEN(VLOOKUP($A855,#REF!,8,FALSE)),LEFT(VLOOKUP($A855,#REF!,8,FALSE),LEN(VLOOKUP($A855,#REF!,8,FALSE))-2),"")</f>
        <v>#REF!</v>
      </c>
      <c r="E855" s="41" t="e">
        <f>IF(LEN(VLOOKUP($A855,#REF!,4,FALSE)),IF(INDEX(#REF!,MATCH($A855,#REF!,0),1),LEFT(VLOOKUP($A855,#REF!,4,FALSE),LEN(VLOOKUP($A855,#REF!,4,FALSE))-2),CONCATENATE(LEFT(VLOOKUP($A855,#REF!,4,FALSE),LEN(VLOOKUP($A855,#REF!,4,FALSE))-2),"*")),"")</f>
        <v>#REF!</v>
      </c>
      <c r="F855" s="42" t="e">
        <f>IF(LEN(VLOOKUP($A855,#REF!,5,FALSE)),IF(INDEX(#REF!,MATCH($A855,#REF!,0),2),LEFT(VLOOKUP($A855,#REF!,5,FALSE),LEN(VLOOKUP($A855,#REF!,5,FALSE))-2),CONCATENATE(LEFT(VLOOKUP($A855,#REF!,5,FALSE),LEN(VLOOKUP($A855,#REF!,5,FALSE))-2),"*")),"")</f>
        <v>#REF!</v>
      </c>
      <c r="G855" s="42" t="e">
        <f>IF(LEN(VLOOKUP($A855,#REF!,6,FALSE)),IF(INDEX(#REF!,MATCH($A855,#REF!,0),3),LEFT(VLOOKUP($A855,#REF!,6,FALSE),LEN(VLOOKUP($A855,#REF!,6,FALSE))-2),CONCATENATE(LEFT(VLOOKUP($A855,#REF!,6,FALSE),LEN(VLOOKUP($A855,#REF!,6,FALSE))-2),"*")),"")</f>
        <v>#REF!</v>
      </c>
      <c r="H855" s="43" t="e">
        <f>IF(LEN(VLOOKUP($A855,#REF!,7,FALSE)),IF(INDEX(#REF!,MATCH($A855,#REF!,0),4),LEFT(VLOOKUP($A855,#REF!,7,FALSE),LEN(VLOOKUP($A855,#REF!,7,FALSE))-2),CONCATENATE(LEFT(VLOOKUP($A855,#REF!,7,FALSE),LEN(VLOOKUP($A855,#REF!,7,FALSE))-2),"*")),"")</f>
        <v>#REF!</v>
      </c>
      <c r="I855" s="54" t="e">
        <f>IF(LEN(VLOOKUP($A855,#REF!,8,FALSE)),UPPER(RIGHT(VLOOKUP($A855,#REF!,8,FALSE),1)),"")</f>
        <v>#REF!</v>
      </c>
      <c r="J855" s="42" t="e">
        <f>IF(LEN(VLOOKUP($A855,#REF!,4,FALSE)),UPPER(RIGHT(VLOOKUP($A855,#REF!,4,FALSE),1)),"")</f>
        <v>#REF!</v>
      </c>
      <c r="K855" s="42" t="e">
        <f>IF(LEN(VLOOKUP($A855,#REF!,5,FALSE)),UPPER(RIGHT(VLOOKUP($A855,#REF!,5,FALSE),1)),"")</f>
        <v>#REF!</v>
      </c>
      <c r="L855" s="42" t="e">
        <f>IF(LEN(VLOOKUP($A855,#REF!,6,FALSE)),UPPER(RIGHT(VLOOKUP($A855,#REF!,6,FALSE),1)),"")</f>
        <v>#REF!</v>
      </c>
      <c r="M855" s="43" t="e">
        <f>IF(LEN(VLOOKUP($A855,#REF!,7,FALSE)),UPPER(RIGHT(VLOOKUP($A855,#REF!,7,FALSE),1)),"")</f>
        <v>#REF!</v>
      </c>
      <c r="N855" s="206"/>
      <c r="O855" s="206"/>
      <c r="P855" s="206"/>
      <c r="Q855" s="206"/>
      <c r="R855" s="206"/>
      <c r="S855" s="63" t="e">
        <f>HLOOKUP("Device Tree Pin Name",#REF!,MATCH($A855,#REF!,0),FALSE)</f>
        <v>#REF!</v>
      </c>
      <c r="T855" s="47" t="e">
        <f>HLOOKUP("power rail",#REF!,MATCH($A855,#REF!,0),FALSE)</f>
        <v>#REF!</v>
      </c>
      <c r="U855" s="62" t="e">
        <f>HLOOKUP("Wake Capable",#REF!,MATCH($A855,#REF!,0),FALSE)</f>
        <v>#REF!</v>
      </c>
      <c r="V855" s="62" t="e">
        <f>HLOOKUP("Strap",#REF!,MATCH($A855,#REF!,0),FALSE)</f>
        <v>#REF!</v>
      </c>
      <c r="W855" s="62"/>
      <c r="X855" s="62"/>
      <c r="Y855" s="62"/>
      <c r="Z855" s="47"/>
      <c r="AA855" s="47" t="e">
        <f>HLOOKUP("Pad type",#REF!,MATCH($A855,#REF!,0),FALSE)</f>
        <v>#REF!</v>
      </c>
      <c r="AB855" s="63"/>
      <c r="AC855" s="63" t="e">
        <f>HLOOKUP("POR Pin State",#REF!,MATCH($A855,#REF!,0),FALSE)</f>
        <v>#REF!</v>
      </c>
      <c r="AD855" s="207"/>
      <c r="AE855" s="208"/>
      <c r="AF855" s="208"/>
      <c r="AG855" s="208"/>
      <c r="AH855" s="209"/>
      <c r="AI855" s="209"/>
      <c r="AJ855" s="210"/>
      <c r="AK855" s="210"/>
      <c r="AL855" s="210"/>
      <c r="AM855" s="210"/>
      <c r="AN855" s="210"/>
      <c r="AO855" s="210"/>
      <c r="AP855" s="210"/>
      <c r="AQ855" s="215" t="s">
        <v>2047</v>
      </c>
      <c r="AR855" s="105"/>
      <c r="AS855" s="105"/>
      <c r="AT855" s="105"/>
      <c r="AU855" s="105"/>
      <c r="AV855" s="105"/>
      <c r="AW855" s="105"/>
      <c r="AX855" s="105"/>
      <c r="AY855" s="105"/>
      <c r="AZ855" s="105"/>
      <c r="BA855" s="105"/>
      <c r="BB855" s="218"/>
      <c r="BC855" s="105"/>
      <c r="BD855" s="250"/>
      <c r="BE855" s="252" t="s">
        <v>2048</v>
      </c>
      <c r="BF855" s="147" t="e">
        <f>VLOOKUP($A855,#REF!,34,FALSE)</f>
        <v>#REF!</v>
      </c>
      <c r="BG855" s="148" t="e">
        <f>VLOOKUP($A855,#REF!,22,FALSE)</f>
        <v>#REF!</v>
      </c>
      <c r="BH855" s="149"/>
    </row>
    <row r="856" s="5" customFormat="1" ht="12.95" customHeight="1" spans="1:60">
      <c r="A856" s="48" t="s">
        <v>2049</v>
      </c>
      <c r="B856" s="38" t="e">
        <f>VLOOKUP($A856,#REF!,34,FALSE)</f>
        <v>#REF!</v>
      </c>
      <c r="C856" s="39" t="str">
        <f t="shared" si="193"/>
        <v>unused_DDR_XM2_B3WCK_P</v>
      </c>
      <c r="D856" s="40" t="e">
        <f>IF(LEN(VLOOKUP($A856,#REF!,8,FALSE)),LEFT(VLOOKUP($A856,#REF!,8,FALSE),LEN(VLOOKUP($A856,#REF!,8,FALSE))-2),"")</f>
        <v>#REF!</v>
      </c>
      <c r="E856" s="41" t="e">
        <f>IF(LEN(VLOOKUP($A856,#REF!,4,FALSE)),IF(INDEX(#REF!,MATCH($A856,#REF!,0),1),LEFT(VLOOKUP($A856,#REF!,4,FALSE),LEN(VLOOKUP($A856,#REF!,4,FALSE))-2),CONCATENATE(LEFT(VLOOKUP($A856,#REF!,4,FALSE),LEN(VLOOKUP($A856,#REF!,4,FALSE))-2),"*")),"")</f>
        <v>#REF!</v>
      </c>
      <c r="F856" s="42" t="e">
        <f>IF(LEN(VLOOKUP($A856,#REF!,5,FALSE)),IF(INDEX(#REF!,MATCH($A856,#REF!,0),2),LEFT(VLOOKUP($A856,#REF!,5,FALSE),LEN(VLOOKUP($A856,#REF!,5,FALSE))-2),CONCATENATE(LEFT(VLOOKUP($A856,#REF!,5,FALSE),LEN(VLOOKUP($A856,#REF!,5,FALSE))-2),"*")),"")</f>
        <v>#REF!</v>
      </c>
      <c r="G856" s="42" t="e">
        <f>IF(LEN(VLOOKUP($A856,#REF!,6,FALSE)),IF(INDEX(#REF!,MATCH($A856,#REF!,0),3),LEFT(VLOOKUP($A856,#REF!,6,FALSE),LEN(VLOOKUP($A856,#REF!,6,FALSE))-2),CONCATENATE(LEFT(VLOOKUP($A856,#REF!,6,FALSE),LEN(VLOOKUP($A856,#REF!,6,FALSE))-2),"*")),"")</f>
        <v>#REF!</v>
      </c>
      <c r="H856" s="43" t="e">
        <f>IF(LEN(VLOOKUP($A856,#REF!,7,FALSE)),IF(INDEX(#REF!,MATCH($A856,#REF!,0),4),LEFT(VLOOKUP($A856,#REF!,7,FALSE),LEN(VLOOKUP($A856,#REF!,7,FALSE))-2),CONCATENATE(LEFT(VLOOKUP($A856,#REF!,7,FALSE),LEN(VLOOKUP($A856,#REF!,7,FALSE))-2),"*")),"")</f>
        <v>#REF!</v>
      </c>
      <c r="I856" s="54" t="e">
        <f>IF(LEN(VLOOKUP($A856,#REF!,8,FALSE)),UPPER(RIGHT(VLOOKUP($A856,#REF!,8,FALSE),1)),"")</f>
        <v>#REF!</v>
      </c>
      <c r="J856" s="42" t="e">
        <f>IF(LEN(VLOOKUP($A856,#REF!,4,FALSE)),UPPER(RIGHT(VLOOKUP($A856,#REF!,4,FALSE),1)),"")</f>
        <v>#REF!</v>
      </c>
      <c r="K856" s="42" t="e">
        <f>IF(LEN(VLOOKUP($A856,#REF!,5,FALSE)),UPPER(RIGHT(VLOOKUP($A856,#REF!,5,FALSE),1)),"")</f>
        <v>#REF!</v>
      </c>
      <c r="L856" s="42" t="e">
        <f>IF(LEN(VLOOKUP($A856,#REF!,6,FALSE)),UPPER(RIGHT(VLOOKUP($A856,#REF!,6,FALSE),1)),"")</f>
        <v>#REF!</v>
      </c>
      <c r="M856" s="43" t="e">
        <f>IF(LEN(VLOOKUP($A856,#REF!,7,FALSE)),UPPER(RIGHT(VLOOKUP($A856,#REF!,7,FALSE),1)),"")</f>
        <v>#REF!</v>
      </c>
      <c r="N856" s="206"/>
      <c r="O856" s="206"/>
      <c r="P856" s="206"/>
      <c r="Q856" s="206"/>
      <c r="R856" s="206"/>
      <c r="S856" s="63" t="e">
        <f>HLOOKUP("Device Tree Pin Name",#REF!,MATCH($A856,#REF!,0),FALSE)</f>
        <v>#REF!</v>
      </c>
      <c r="T856" s="47" t="e">
        <f>HLOOKUP("power rail",#REF!,MATCH($A856,#REF!,0),FALSE)</f>
        <v>#REF!</v>
      </c>
      <c r="U856" s="62" t="e">
        <f>HLOOKUP("Wake Capable",#REF!,MATCH($A856,#REF!,0),FALSE)</f>
        <v>#REF!</v>
      </c>
      <c r="V856" s="62" t="e">
        <f>HLOOKUP("Strap",#REF!,MATCH($A856,#REF!,0),FALSE)</f>
        <v>#REF!</v>
      </c>
      <c r="W856" s="62"/>
      <c r="X856" s="62"/>
      <c r="Y856" s="62"/>
      <c r="Z856" s="47"/>
      <c r="AA856" s="47" t="e">
        <f>HLOOKUP("Pad type",#REF!,MATCH($A856,#REF!,0),FALSE)</f>
        <v>#REF!</v>
      </c>
      <c r="AB856" s="63"/>
      <c r="AC856" s="63" t="e">
        <f>HLOOKUP("POR Pin State",#REF!,MATCH($A856,#REF!,0),FALSE)</f>
        <v>#REF!</v>
      </c>
      <c r="AD856" s="207"/>
      <c r="AE856" s="208"/>
      <c r="AF856" s="208"/>
      <c r="AG856" s="208"/>
      <c r="AH856" s="209"/>
      <c r="AI856" s="209"/>
      <c r="AJ856" s="210"/>
      <c r="AK856" s="210"/>
      <c r="AL856" s="210"/>
      <c r="AM856" s="210"/>
      <c r="AN856" s="210"/>
      <c r="AO856" s="210"/>
      <c r="AP856" s="210"/>
      <c r="AQ856" s="215" t="s">
        <v>2049</v>
      </c>
      <c r="AR856" s="105"/>
      <c r="AS856" s="105"/>
      <c r="AT856" s="105"/>
      <c r="AU856" s="105"/>
      <c r="AV856" s="105"/>
      <c r="AW856" s="105"/>
      <c r="AX856" s="105"/>
      <c r="AY856" s="105"/>
      <c r="AZ856" s="105"/>
      <c r="BA856" s="105"/>
      <c r="BB856" s="218"/>
      <c r="BC856" s="105"/>
      <c r="BD856" s="250"/>
      <c r="BE856" s="252" t="s">
        <v>2050</v>
      </c>
      <c r="BF856" s="147" t="e">
        <f>VLOOKUP($A856,#REF!,34,FALSE)</f>
        <v>#REF!</v>
      </c>
      <c r="BG856" s="148" t="e">
        <f>VLOOKUP($A856,#REF!,22,FALSE)</f>
        <v>#REF!</v>
      </c>
      <c r="BH856" s="149"/>
    </row>
    <row r="857" s="5" customFormat="1" ht="12.95" customHeight="1" spans="1:60">
      <c r="A857" s="48" t="s">
        <v>2051</v>
      </c>
      <c r="B857" s="38" t="e">
        <f>VLOOKUP($A857,#REF!,34,FALSE)</f>
        <v>#REF!</v>
      </c>
      <c r="C857" s="39" t="str">
        <f t="shared" si="193"/>
        <v>unused_DDR_XM2_B3WCK_N</v>
      </c>
      <c r="D857" s="40" t="e">
        <f>IF(LEN(VLOOKUP($A857,#REF!,8,FALSE)),LEFT(VLOOKUP($A857,#REF!,8,FALSE),LEN(VLOOKUP($A857,#REF!,8,FALSE))-2),"")</f>
        <v>#REF!</v>
      </c>
      <c r="E857" s="41" t="e">
        <f>IF(LEN(VLOOKUP($A857,#REF!,4,FALSE)),IF(INDEX(#REF!,MATCH($A857,#REF!,0),1),LEFT(VLOOKUP($A857,#REF!,4,FALSE),LEN(VLOOKUP($A857,#REF!,4,FALSE))-2),CONCATENATE(LEFT(VLOOKUP($A857,#REF!,4,FALSE),LEN(VLOOKUP($A857,#REF!,4,FALSE))-2),"*")),"")</f>
        <v>#REF!</v>
      </c>
      <c r="F857" s="42" t="e">
        <f>IF(LEN(VLOOKUP($A857,#REF!,5,FALSE)),IF(INDEX(#REF!,MATCH($A857,#REF!,0),2),LEFT(VLOOKUP($A857,#REF!,5,FALSE),LEN(VLOOKUP($A857,#REF!,5,FALSE))-2),CONCATENATE(LEFT(VLOOKUP($A857,#REF!,5,FALSE),LEN(VLOOKUP($A857,#REF!,5,FALSE))-2),"*")),"")</f>
        <v>#REF!</v>
      </c>
      <c r="G857" s="42" t="e">
        <f>IF(LEN(VLOOKUP($A857,#REF!,6,FALSE)),IF(INDEX(#REF!,MATCH($A857,#REF!,0),3),LEFT(VLOOKUP($A857,#REF!,6,FALSE),LEN(VLOOKUP($A857,#REF!,6,FALSE))-2),CONCATENATE(LEFT(VLOOKUP($A857,#REF!,6,FALSE),LEN(VLOOKUP($A857,#REF!,6,FALSE))-2),"*")),"")</f>
        <v>#REF!</v>
      </c>
      <c r="H857" s="43" t="e">
        <f>IF(LEN(VLOOKUP($A857,#REF!,7,FALSE)),IF(INDEX(#REF!,MATCH($A857,#REF!,0),4),LEFT(VLOOKUP($A857,#REF!,7,FALSE),LEN(VLOOKUP($A857,#REF!,7,FALSE))-2),CONCATENATE(LEFT(VLOOKUP($A857,#REF!,7,FALSE),LEN(VLOOKUP($A857,#REF!,7,FALSE))-2),"*")),"")</f>
        <v>#REF!</v>
      </c>
      <c r="I857" s="54" t="e">
        <f>IF(LEN(VLOOKUP($A857,#REF!,8,FALSE)),UPPER(RIGHT(VLOOKUP($A857,#REF!,8,FALSE),1)),"")</f>
        <v>#REF!</v>
      </c>
      <c r="J857" s="42" t="e">
        <f>IF(LEN(VLOOKUP($A857,#REF!,4,FALSE)),UPPER(RIGHT(VLOOKUP($A857,#REF!,4,FALSE),1)),"")</f>
        <v>#REF!</v>
      </c>
      <c r="K857" s="42" t="e">
        <f>IF(LEN(VLOOKUP($A857,#REF!,5,FALSE)),UPPER(RIGHT(VLOOKUP($A857,#REF!,5,FALSE),1)),"")</f>
        <v>#REF!</v>
      </c>
      <c r="L857" s="42" t="e">
        <f>IF(LEN(VLOOKUP($A857,#REF!,6,FALSE)),UPPER(RIGHT(VLOOKUP($A857,#REF!,6,FALSE),1)),"")</f>
        <v>#REF!</v>
      </c>
      <c r="M857" s="43" t="e">
        <f>IF(LEN(VLOOKUP($A857,#REF!,7,FALSE)),UPPER(RIGHT(VLOOKUP($A857,#REF!,7,FALSE),1)),"")</f>
        <v>#REF!</v>
      </c>
      <c r="N857" s="206"/>
      <c r="O857" s="206"/>
      <c r="P857" s="206"/>
      <c r="Q857" s="206"/>
      <c r="R857" s="206"/>
      <c r="S857" s="63" t="e">
        <f>HLOOKUP("Device Tree Pin Name",#REF!,MATCH($A857,#REF!,0),FALSE)</f>
        <v>#REF!</v>
      </c>
      <c r="T857" s="47" t="e">
        <f>HLOOKUP("power rail",#REF!,MATCH($A857,#REF!,0),FALSE)</f>
        <v>#REF!</v>
      </c>
      <c r="U857" s="62" t="e">
        <f>HLOOKUP("Wake Capable",#REF!,MATCH($A857,#REF!,0),FALSE)</f>
        <v>#REF!</v>
      </c>
      <c r="V857" s="62" t="e">
        <f>HLOOKUP("Strap",#REF!,MATCH($A857,#REF!,0),FALSE)</f>
        <v>#REF!</v>
      </c>
      <c r="W857" s="62"/>
      <c r="X857" s="62"/>
      <c r="Y857" s="62"/>
      <c r="Z857" s="47"/>
      <c r="AA857" s="47" t="e">
        <f>HLOOKUP("Pad type",#REF!,MATCH($A857,#REF!,0),FALSE)</f>
        <v>#REF!</v>
      </c>
      <c r="AB857" s="63"/>
      <c r="AC857" s="63" t="e">
        <f>HLOOKUP("POR Pin State",#REF!,MATCH($A857,#REF!,0),FALSE)</f>
        <v>#REF!</v>
      </c>
      <c r="AD857" s="207"/>
      <c r="AE857" s="208"/>
      <c r="AF857" s="208"/>
      <c r="AG857" s="208"/>
      <c r="AH857" s="209"/>
      <c r="AI857" s="209"/>
      <c r="AJ857" s="210"/>
      <c r="AK857" s="210"/>
      <c r="AL857" s="210"/>
      <c r="AM857" s="210"/>
      <c r="AN857" s="210"/>
      <c r="AO857" s="210"/>
      <c r="AP857" s="210"/>
      <c r="AQ857" s="215" t="s">
        <v>2051</v>
      </c>
      <c r="AR857" s="105"/>
      <c r="AS857" s="105"/>
      <c r="AT857" s="105"/>
      <c r="AU857" s="105"/>
      <c r="AV857" s="105"/>
      <c r="AW857" s="105"/>
      <c r="AX857" s="105"/>
      <c r="AY857" s="105"/>
      <c r="AZ857" s="105"/>
      <c r="BA857" s="105"/>
      <c r="BB857" s="218"/>
      <c r="BC857" s="105"/>
      <c r="BD857" s="250"/>
      <c r="BE857" s="252" t="s">
        <v>2052</v>
      </c>
      <c r="BF857" s="147" t="e">
        <f>VLOOKUP($A857,#REF!,34,FALSE)</f>
        <v>#REF!</v>
      </c>
      <c r="BG857" s="148" t="e">
        <f>VLOOKUP($A857,#REF!,22,FALSE)</f>
        <v>#REF!</v>
      </c>
      <c r="BH857" s="149"/>
    </row>
    <row r="858" s="5" customFormat="1" ht="12.95" customHeight="1" spans="1:60">
      <c r="A858" s="48" t="s">
        <v>2053</v>
      </c>
      <c r="B858" s="38" t="e">
        <f>VLOOKUP($A858,#REF!,34,FALSE)</f>
        <v>#REF!</v>
      </c>
      <c r="C858" s="39" t="str">
        <f t="shared" si="193"/>
        <v>unused_DDR_XM2_B3RDQS_P</v>
      </c>
      <c r="D858" s="40" t="e">
        <f>IF(LEN(VLOOKUP($A858,#REF!,8,FALSE)),LEFT(VLOOKUP($A858,#REF!,8,FALSE),LEN(VLOOKUP($A858,#REF!,8,FALSE))-2),"")</f>
        <v>#REF!</v>
      </c>
      <c r="E858" s="41" t="e">
        <f>IF(LEN(VLOOKUP($A858,#REF!,4,FALSE)),IF(INDEX(#REF!,MATCH($A858,#REF!,0),1),LEFT(VLOOKUP($A858,#REF!,4,FALSE),LEN(VLOOKUP($A858,#REF!,4,FALSE))-2),CONCATENATE(LEFT(VLOOKUP($A858,#REF!,4,FALSE),LEN(VLOOKUP($A858,#REF!,4,FALSE))-2),"*")),"")</f>
        <v>#REF!</v>
      </c>
      <c r="F858" s="42" t="e">
        <f>IF(LEN(VLOOKUP($A858,#REF!,5,FALSE)),IF(INDEX(#REF!,MATCH($A858,#REF!,0),2),LEFT(VLOOKUP($A858,#REF!,5,FALSE),LEN(VLOOKUP($A858,#REF!,5,FALSE))-2),CONCATENATE(LEFT(VLOOKUP($A858,#REF!,5,FALSE),LEN(VLOOKUP($A858,#REF!,5,FALSE))-2),"*")),"")</f>
        <v>#REF!</v>
      </c>
      <c r="G858" s="42" t="e">
        <f>IF(LEN(VLOOKUP($A858,#REF!,6,FALSE)),IF(INDEX(#REF!,MATCH($A858,#REF!,0),3),LEFT(VLOOKUP($A858,#REF!,6,FALSE),LEN(VLOOKUP($A858,#REF!,6,FALSE))-2),CONCATENATE(LEFT(VLOOKUP($A858,#REF!,6,FALSE),LEN(VLOOKUP($A858,#REF!,6,FALSE))-2),"*")),"")</f>
        <v>#REF!</v>
      </c>
      <c r="H858" s="43" t="e">
        <f>IF(LEN(VLOOKUP($A858,#REF!,7,FALSE)),IF(INDEX(#REF!,MATCH($A858,#REF!,0),4),LEFT(VLOOKUP($A858,#REF!,7,FALSE),LEN(VLOOKUP($A858,#REF!,7,FALSE))-2),CONCATENATE(LEFT(VLOOKUP($A858,#REF!,7,FALSE),LEN(VLOOKUP($A858,#REF!,7,FALSE))-2),"*")),"")</f>
        <v>#REF!</v>
      </c>
      <c r="I858" s="54" t="e">
        <f>IF(LEN(VLOOKUP($A858,#REF!,8,FALSE)),UPPER(RIGHT(VLOOKUP($A858,#REF!,8,FALSE),1)),"")</f>
        <v>#REF!</v>
      </c>
      <c r="J858" s="42" t="e">
        <f>IF(LEN(VLOOKUP($A858,#REF!,4,FALSE)),UPPER(RIGHT(VLOOKUP($A858,#REF!,4,FALSE),1)),"")</f>
        <v>#REF!</v>
      </c>
      <c r="K858" s="42" t="e">
        <f>IF(LEN(VLOOKUP($A858,#REF!,5,FALSE)),UPPER(RIGHT(VLOOKUP($A858,#REF!,5,FALSE),1)),"")</f>
        <v>#REF!</v>
      </c>
      <c r="L858" s="42" t="e">
        <f>IF(LEN(VLOOKUP($A858,#REF!,6,FALSE)),UPPER(RIGHT(VLOOKUP($A858,#REF!,6,FALSE),1)),"")</f>
        <v>#REF!</v>
      </c>
      <c r="M858" s="43" t="e">
        <f>IF(LEN(VLOOKUP($A858,#REF!,7,FALSE)),UPPER(RIGHT(VLOOKUP($A858,#REF!,7,FALSE),1)),"")</f>
        <v>#REF!</v>
      </c>
      <c r="N858" s="206"/>
      <c r="O858" s="206"/>
      <c r="P858" s="206"/>
      <c r="Q858" s="206"/>
      <c r="R858" s="206"/>
      <c r="S858" s="63" t="e">
        <f>HLOOKUP("Device Tree Pin Name",#REF!,MATCH($A858,#REF!,0),FALSE)</f>
        <v>#REF!</v>
      </c>
      <c r="T858" s="47" t="e">
        <f>HLOOKUP("power rail",#REF!,MATCH($A858,#REF!,0),FALSE)</f>
        <v>#REF!</v>
      </c>
      <c r="U858" s="62" t="e">
        <f>HLOOKUP("Wake Capable",#REF!,MATCH($A858,#REF!,0),FALSE)</f>
        <v>#REF!</v>
      </c>
      <c r="V858" s="62" t="e">
        <f>HLOOKUP("Strap",#REF!,MATCH($A858,#REF!,0),FALSE)</f>
        <v>#REF!</v>
      </c>
      <c r="W858" s="62"/>
      <c r="X858" s="62"/>
      <c r="Y858" s="62"/>
      <c r="Z858" s="47"/>
      <c r="AA858" s="47" t="e">
        <f>HLOOKUP("Pad type",#REF!,MATCH($A858,#REF!,0),FALSE)</f>
        <v>#REF!</v>
      </c>
      <c r="AB858" s="63"/>
      <c r="AC858" s="63" t="e">
        <f>HLOOKUP("POR Pin State",#REF!,MATCH($A858,#REF!,0),FALSE)</f>
        <v>#REF!</v>
      </c>
      <c r="AD858" s="207"/>
      <c r="AE858" s="208"/>
      <c r="AF858" s="208"/>
      <c r="AG858" s="208"/>
      <c r="AH858" s="209"/>
      <c r="AI858" s="209"/>
      <c r="AJ858" s="210"/>
      <c r="AK858" s="210"/>
      <c r="AL858" s="210"/>
      <c r="AM858" s="210"/>
      <c r="AN858" s="210"/>
      <c r="AO858" s="210"/>
      <c r="AP858" s="210"/>
      <c r="AQ858" s="215" t="s">
        <v>2053</v>
      </c>
      <c r="AR858" s="105"/>
      <c r="AS858" s="105"/>
      <c r="AT858" s="105"/>
      <c r="AU858" s="105"/>
      <c r="AV858" s="105"/>
      <c r="AW858" s="105"/>
      <c r="AX858" s="105"/>
      <c r="AY858" s="105"/>
      <c r="AZ858" s="105"/>
      <c r="BA858" s="105"/>
      <c r="BB858" s="218"/>
      <c r="BC858" s="105"/>
      <c r="BD858" s="250"/>
      <c r="BE858" s="252" t="s">
        <v>2054</v>
      </c>
      <c r="BF858" s="147" t="e">
        <f>VLOOKUP($A858,#REF!,34,FALSE)</f>
        <v>#REF!</v>
      </c>
      <c r="BG858" s="148" t="e">
        <f>VLOOKUP($A858,#REF!,22,FALSE)</f>
        <v>#REF!</v>
      </c>
      <c r="BH858" s="149"/>
    </row>
    <row r="859" s="5" customFormat="1" ht="12.95" customHeight="1" spans="1:60">
      <c r="A859" s="48" t="s">
        <v>2055</v>
      </c>
      <c r="B859" s="38" t="e">
        <f>VLOOKUP($A859,#REF!,34,FALSE)</f>
        <v>#REF!</v>
      </c>
      <c r="C859" s="39" t="str">
        <f t="shared" si="193"/>
        <v>unused_DDR_XM2_B3RDQS_N</v>
      </c>
      <c r="D859" s="40" t="e">
        <f>IF(LEN(VLOOKUP($A859,#REF!,8,FALSE)),LEFT(VLOOKUP($A859,#REF!,8,FALSE),LEN(VLOOKUP($A859,#REF!,8,FALSE))-2),"")</f>
        <v>#REF!</v>
      </c>
      <c r="E859" s="41" t="e">
        <f>IF(LEN(VLOOKUP($A859,#REF!,4,FALSE)),IF(INDEX(#REF!,MATCH($A859,#REF!,0),1),LEFT(VLOOKUP($A859,#REF!,4,FALSE),LEN(VLOOKUP($A859,#REF!,4,FALSE))-2),CONCATENATE(LEFT(VLOOKUP($A859,#REF!,4,FALSE),LEN(VLOOKUP($A859,#REF!,4,FALSE))-2),"*")),"")</f>
        <v>#REF!</v>
      </c>
      <c r="F859" s="42" t="e">
        <f>IF(LEN(VLOOKUP($A859,#REF!,5,FALSE)),IF(INDEX(#REF!,MATCH($A859,#REF!,0),2),LEFT(VLOOKUP($A859,#REF!,5,FALSE),LEN(VLOOKUP($A859,#REF!,5,FALSE))-2),CONCATENATE(LEFT(VLOOKUP($A859,#REF!,5,FALSE),LEN(VLOOKUP($A859,#REF!,5,FALSE))-2),"*")),"")</f>
        <v>#REF!</v>
      </c>
      <c r="G859" s="42" t="e">
        <f>IF(LEN(VLOOKUP($A859,#REF!,6,FALSE)),IF(INDEX(#REF!,MATCH($A859,#REF!,0),3),LEFT(VLOOKUP($A859,#REF!,6,FALSE),LEN(VLOOKUP($A859,#REF!,6,FALSE))-2),CONCATENATE(LEFT(VLOOKUP($A859,#REF!,6,FALSE),LEN(VLOOKUP($A859,#REF!,6,FALSE))-2),"*")),"")</f>
        <v>#REF!</v>
      </c>
      <c r="H859" s="43" t="e">
        <f>IF(LEN(VLOOKUP($A859,#REF!,7,FALSE)),IF(INDEX(#REF!,MATCH($A859,#REF!,0),4),LEFT(VLOOKUP($A859,#REF!,7,FALSE),LEN(VLOOKUP($A859,#REF!,7,FALSE))-2),CONCATENATE(LEFT(VLOOKUP($A859,#REF!,7,FALSE),LEN(VLOOKUP($A859,#REF!,7,FALSE))-2),"*")),"")</f>
        <v>#REF!</v>
      </c>
      <c r="I859" s="54" t="e">
        <f>IF(LEN(VLOOKUP($A859,#REF!,8,FALSE)),UPPER(RIGHT(VLOOKUP($A859,#REF!,8,FALSE),1)),"")</f>
        <v>#REF!</v>
      </c>
      <c r="J859" s="42" t="e">
        <f>IF(LEN(VLOOKUP($A859,#REF!,4,FALSE)),UPPER(RIGHT(VLOOKUP($A859,#REF!,4,FALSE),1)),"")</f>
        <v>#REF!</v>
      </c>
      <c r="K859" s="42" t="e">
        <f>IF(LEN(VLOOKUP($A859,#REF!,5,FALSE)),UPPER(RIGHT(VLOOKUP($A859,#REF!,5,FALSE),1)),"")</f>
        <v>#REF!</v>
      </c>
      <c r="L859" s="42" t="e">
        <f>IF(LEN(VLOOKUP($A859,#REF!,6,FALSE)),UPPER(RIGHT(VLOOKUP($A859,#REF!,6,FALSE),1)),"")</f>
        <v>#REF!</v>
      </c>
      <c r="M859" s="43" t="e">
        <f>IF(LEN(VLOOKUP($A859,#REF!,7,FALSE)),UPPER(RIGHT(VLOOKUP($A859,#REF!,7,FALSE),1)),"")</f>
        <v>#REF!</v>
      </c>
      <c r="N859" s="206"/>
      <c r="O859" s="206"/>
      <c r="P859" s="206"/>
      <c r="Q859" s="206"/>
      <c r="R859" s="206"/>
      <c r="S859" s="63" t="e">
        <f>HLOOKUP("Device Tree Pin Name",#REF!,MATCH($A859,#REF!,0),FALSE)</f>
        <v>#REF!</v>
      </c>
      <c r="T859" s="47" t="e">
        <f>HLOOKUP("power rail",#REF!,MATCH($A859,#REF!,0),FALSE)</f>
        <v>#REF!</v>
      </c>
      <c r="U859" s="62" t="e">
        <f>HLOOKUP("Wake Capable",#REF!,MATCH($A859,#REF!,0),FALSE)</f>
        <v>#REF!</v>
      </c>
      <c r="V859" s="62" t="e">
        <f>HLOOKUP("Strap",#REF!,MATCH($A859,#REF!,0),FALSE)</f>
        <v>#REF!</v>
      </c>
      <c r="W859" s="62"/>
      <c r="X859" s="62"/>
      <c r="Y859" s="62"/>
      <c r="Z859" s="47"/>
      <c r="AA859" s="47" t="e">
        <f>HLOOKUP("Pad type",#REF!,MATCH($A859,#REF!,0),FALSE)</f>
        <v>#REF!</v>
      </c>
      <c r="AB859" s="63"/>
      <c r="AC859" s="63" t="e">
        <f>HLOOKUP("POR Pin State",#REF!,MATCH($A859,#REF!,0),FALSE)</f>
        <v>#REF!</v>
      </c>
      <c r="AD859" s="207"/>
      <c r="AE859" s="208"/>
      <c r="AF859" s="208"/>
      <c r="AG859" s="208"/>
      <c r="AH859" s="209"/>
      <c r="AI859" s="209"/>
      <c r="AJ859" s="210"/>
      <c r="AK859" s="210"/>
      <c r="AL859" s="210"/>
      <c r="AM859" s="210"/>
      <c r="AN859" s="210"/>
      <c r="AO859" s="210"/>
      <c r="AP859" s="210"/>
      <c r="AQ859" s="215" t="s">
        <v>2055</v>
      </c>
      <c r="AR859" s="105"/>
      <c r="AS859" s="105"/>
      <c r="AT859" s="105"/>
      <c r="AU859" s="105"/>
      <c r="AV859" s="105"/>
      <c r="AW859" s="105"/>
      <c r="AX859" s="105"/>
      <c r="AY859" s="105"/>
      <c r="AZ859" s="105"/>
      <c r="BA859" s="105"/>
      <c r="BB859" s="218"/>
      <c r="BC859" s="105"/>
      <c r="BD859" s="250"/>
      <c r="BE859" s="252" t="s">
        <v>2056</v>
      </c>
      <c r="BF859" s="147" t="e">
        <f>VLOOKUP($A859,#REF!,34,FALSE)</f>
        <v>#REF!</v>
      </c>
      <c r="BG859" s="148" t="e">
        <f>VLOOKUP($A859,#REF!,22,FALSE)</f>
        <v>#REF!</v>
      </c>
      <c r="BH859" s="149"/>
    </row>
    <row r="860" s="5" customFormat="1" ht="12.95" customHeight="1" spans="1:60">
      <c r="A860" s="10" t="s">
        <v>2057</v>
      </c>
      <c r="B860" s="38" t="e">
        <f>VLOOKUP($A860,#REF!,34,FALSE)</f>
        <v>#REF!</v>
      </c>
      <c r="C860" s="39" t="str">
        <f t="shared" si="193"/>
        <v>unused_DDR_XM2_B4D0</v>
      </c>
      <c r="D860" s="40" t="e">
        <f>IF(LEN(VLOOKUP($A860,#REF!,8,FALSE)),LEFT(VLOOKUP($A860,#REF!,8,FALSE),LEN(VLOOKUP($A860,#REF!,8,FALSE))-2),"")</f>
        <v>#REF!</v>
      </c>
      <c r="E860" s="41" t="e">
        <f>IF(LEN(VLOOKUP($A860,#REF!,4,FALSE)),IF(INDEX(#REF!,MATCH($A860,#REF!,0),1),LEFT(VLOOKUP($A860,#REF!,4,FALSE),LEN(VLOOKUP($A860,#REF!,4,FALSE))-2),CONCATENATE(LEFT(VLOOKUP($A860,#REF!,4,FALSE),LEN(VLOOKUP($A860,#REF!,4,FALSE))-2),"*")),"")</f>
        <v>#REF!</v>
      </c>
      <c r="F860" s="42" t="e">
        <f>IF(LEN(VLOOKUP($A860,#REF!,5,FALSE)),IF(INDEX(#REF!,MATCH($A860,#REF!,0),2),LEFT(VLOOKUP($A860,#REF!,5,FALSE),LEN(VLOOKUP($A860,#REF!,5,FALSE))-2),CONCATENATE(LEFT(VLOOKUP($A860,#REF!,5,FALSE),LEN(VLOOKUP($A860,#REF!,5,FALSE))-2),"*")),"")</f>
        <v>#REF!</v>
      </c>
      <c r="G860" s="42" t="e">
        <f>IF(LEN(VLOOKUP($A860,#REF!,6,FALSE)),IF(INDEX(#REF!,MATCH($A860,#REF!,0),3),LEFT(VLOOKUP($A860,#REF!,6,FALSE),LEN(VLOOKUP($A860,#REF!,6,FALSE))-2),CONCATENATE(LEFT(VLOOKUP($A860,#REF!,6,FALSE),LEN(VLOOKUP($A860,#REF!,6,FALSE))-2),"*")),"")</f>
        <v>#REF!</v>
      </c>
      <c r="H860" s="43" t="e">
        <f>IF(LEN(VLOOKUP($A860,#REF!,7,FALSE)),IF(INDEX(#REF!,MATCH($A860,#REF!,0),4),LEFT(VLOOKUP($A860,#REF!,7,FALSE),LEN(VLOOKUP($A860,#REF!,7,FALSE))-2),CONCATENATE(LEFT(VLOOKUP($A860,#REF!,7,FALSE),LEN(VLOOKUP($A860,#REF!,7,FALSE))-2),"*")),"")</f>
        <v>#REF!</v>
      </c>
      <c r="I860" s="54" t="e">
        <f>IF(LEN(VLOOKUP($A860,#REF!,8,FALSE)),UPPER(RIGHT(VLOOKUP($A860,#REF!,8,FALSE),1)),"")</f>
        <v>#REF!</v>
      </c>
      <c r="J860" s="42" t="e">
        <f>IF(LEN(VLOOKUP($A860,#REF!,4,FALSE)),UPPER(RIGHT(VLOOKUP($A860,#REF!,4,FALSE),1)),"")</f>
        <v>#REF!</v>
      </c>
      <c r="K860" s="42" t="e">
        <f>IF(LEN(VLOOKUP($A860,#REF!,5,FALSE)),UPPER(RIGHT(VLOOKUP($A860,#REF!,5,FALSE),1)),"")</f>
        <v>#REF!</v>
      </c>
      <c r="L860" s="42" t="e">
        <f>IF(LEN(VLOOKUP($A860,#REF!,6,FALSE)),UPPER(RIGHT(VLOOKUP($A860,#REF!,6,FALSE),1)),"")</f>
        <v>#REF!</v>
      </c>
      <c r="M860" s="43" t="e">
        <f>IF(LEN(VLOOKUP($A860,#REF!,7,FALSE)),UPPER(RIGHT(VLOOKUP($A860,#REF!,7,FALSE),1)),"")</f>
        <v>#REF!</v>
      </c>
      <c r="N860" s="206"/>
      <c r="O860" s="206"/>
      <c r="P860" s="206"/>
      <c r="Q860" s="206"/>
      <c r="R860" s="206"/>
      <c r="S860" s="63" t="e">
        <f>HLOOKUP("Device Tree Pin Name",#REF!,MATCH($A860,#REF!,0),FALSE)</f>
        <v>#REF!</v>
      </c>
      <c r="T860" s="47" t="e">
        <f>HLOOKUP("power rail",#REF!,MATCH($A860,#REF!,0),FALSE)</f>
        <v>#REF!</v>
      </c>
      <c r="U860" s="62" t="e">
        <f>HLOOKUP("Wake Capable",#REF!,MATCH($A860,#REF!,0),FALSE)</f>
        <v>#REF!</v>
      </c>
      <c r="V860" s="62" t="e">
        <f>HLOOKUP("Strap",#REF!,MATCH($A860,#REF!,0),FALSE)</f>
        <v>#REF!</v>
      </c>
      <c r="W860" s="62"/>
      <c r="X860" s="62"/>
      <c r="Y860" s="62"/>
      <c r="Z860" s="47"/>
      <c r="AA860" s="47" t="e">
        <f>HLOOKUP("Pad type",#REF!,MATCH($A860,#REF!,0),FALSE)</f>
        <v>#REF!</v>
      </c>
      <c r="AB860" s="63"/>
      <c r="AC860" s="63" t="e">
        <f>HLOOKUP("POR Pin State",#REF!,MATCH($A860,#REF!,0),FALSE)</f>
        <v>#REF!</v>
      </c>
      <c r="AD860" s="207"/>
      <c r="AE860" s="208"/>
      <c r="AF860" s="208"/>
      <c r="AG860" s="208"/>
      <c r="AH860" s="209"/>
      <c r="AI860" s="209"/>
      <c r="AJ860" s="210"/>
      <c r="AK860" s="210"/>
      <c r="AL860" s="210"/>
      <c r="AM860" s="210"/>
      <c r="AN860" s="210"/>
      <c r="AO860" s="210"/>
      <c r="AP860" s="210"/>
      <c r="AQ860" s="215" t="s">
        <v>2058</v>
      </c>
      <c r="AR860" s="105"/>
      <c r="AS860" s="105"/>
      <c r="AT860" s="105"/>
      <c r="AU860" s="105"/>
      <c r="AV860" s="105"/>
      <c r="AW860" s="105"/>
      <c r="AX860" s="105"/>
      <c r="AY860" s="105"/>
      <c r="AZ860" s="105"/>
      <c r="BA860" s="105"/>
      <c r="BB860" s="218"/>
      <c r="BC860" s="105"/>
      <c r="BD860" s="250"/>
      <c r="BE860" s="252" t="s">
        <v>2059</v>
      </c>
      <c r="BF860" s="147" t="e">
        <f>VLOOKUP($A860,#REF!,34,FALSE)</f>
        <v>#REF!</v>
      </c>
      <c r="BG860" s="148" t="e">
        <f>VLOOKUP($A860,#REF!,22,FALSE)</f>
        <v>#REF!</v>
      </c>
      <c r="BH860" s="149"/>
    </row>
    <row r="861" s="5" customFormat="1" ht="12.95" customHeight="1" spans="1:60">
      <c r="A861" s="10" t="s">
        <v>2060</v>
      </c>
      <c r="B861" s="38" t="e">
        <f>VLOOKUP($A861,#REF!,34,FALSE)</f>
        <v>#REF!</v>
      </c>
      <c r="C861" s="39" t="str">
        <f t="shared" si="193"/>
        <v>unused_DDR_XM2_B4D1</v>
      </c>
      <c r="D861" s="40" t="e">
        <f>IF(LEN(VLOOKUP($A861,#REF!,8,FALSE)),LEFT(VLOOKUP($A861,#REF!,8,FALSE),LEN(VLOOKUP($A861,#REF!,8,FALSE))-2),"")</f>
        <v>#REF!</v>
      </c>
      <c r="E861" s="41" t="e">
        <f>IF(LEN(VLOOKUP($A861,#REF!,4,FALSE)),IF(INDEX(#REF!,MATCH($A861,#REF!,0),1),LEFT(VLOOKUP($A861,#REF!,4,FALSE),LEN(VLOOKUP($A861,#REF!,4,FALSE))-2),CONCATENATE(LEFT(VLOOKUP($A861,#REF!,4,FALSE),LEN(VLOOKUP($A861,#REF!,4,FALSE))-2),"*")),"")</f>
        <v>#REF!</v>
      </c>
      <c r="F861" s="42" t="e">
        <f>IF(LEN(VLOOKUP($A861,#REF!,5,FALSE)),IF(INDEX(#REF!,MATCH($A861,#REF!,0),2),LEFT(VLOOKUP($A861,#REF!,5,FALSE),LEN(VLOOKUP($A861,#REF!,5,FALSE))-2),CONCATENATE(LEFT(VLOOKUP($A861,#REF!,5,FALSE),LEN(VLOOKUP($A861,#REF!,5,FALSE))-2),"*")),"")</f>
        <v>#REF!</v>
      </c>
      <c r="G861" s="42" t="e">
        <f>IF(LEN(VLOOKUP($A861,#REF!,6,FALSE)),IF(INDEX(#REF!,MATCH($A861,#REF!,0),3),LEFT(VLOOKUP($A861,#REF!,6,FALSE),LEN(VLOOKUP($A861,#REF!,6,FALSE))-2),CONCATENATE(LEFT(VLOOKUP($A861,#REF!,6,FALSE),LEN(VLOOKUP($A861,#REF!,6,FALSE))-2),"*")),"")</f>
        <v>#REF!</v>
      </c>
      <c r="H861" s="43" t="e">
        <f>IF(LEN(VLOOKUP($A861,#REF!,7,FALSE)),IF(INDEX(#REF!,MATCH($A861,#REF!,0),4),LEFT(VLOOKUP($A861,#REF!,7,FALSE),LEN(VLOOKUP($A861,#REF!,7,FALSE))-2),CONCATENATE(LEFT(VLOOKUP($A861,#REF!,7,FALSE),LEN(VLOOKUP($A861,#REF!,7,FALSE))-2),"*")),"")</f>
        <v>#REF!</v>
      </c>
      <c r="I861" s="54" t="e">
        <f>IF(LEN(VLOOKUP($A861,#REF!,8,FALSE)),UPPER(RIGHT(VLOOKUP($A861,#REF!,8,FALSE),1)),"")</f>
        <v>#REF!</v>
      </c>
      <c r="J861" s="42" t="e">
        <f>IF(LEN(VLOOKUP($A861,#REF!,4,FALSE)),UPPER(RIGHT(VLOOKUP($A861,#REF!,4,FALSE),1)),"")</f>
        <v>#REF!</v>
      </c>
      <c r="K861" s="42" t="e">
        <f>IF(LEN(VLOOKUP($A861,#REF!,5,FALSE)),UPPER(RIGHT(VLOOKUP($A861,#REF!,5,FALSE),1)),"")</f>
        <v>#REF!</v>
      </c>
      <c r="L861" s="42" t="e">
        <f>IF(LEN(VLOOKUP($A861,#REF!,6,FALSE)),UPPER(RIGHT(VLOOKUP($A861,#REF!,6,FALSE),1)),"")</f>
        <v>#REF!</v>
      </c>
      <c r="M861" s="43" t="e">
        <f>IF(LEN(VLOOKUP($A861,#REF!,7,FALSE)),UPPER(RIGHT(VLOOKUP($A861,#REF!,7,FALSE),1)),"")</f>
        <v>#REF!</v>
      </c>
      <c r="N861" s="206"/>
      <c r="O861" s="206"/>
      <c r="P861" s="206"/>
      <c r="Q861" s="206"/>
      <c r="R861" s="206"/>
      <c r="S861" s="63" t="e">
        <f>HLOOKUP("Device Tree Pin Name",#REF!,MATCH($A861,#REF!,0),FALSE)</f>
        <v>#REF!</v>
      </c>
      <c r="T861" s="47" t="e">
        <f>HLOOKUP("power rail",#REF!,MATCH($A861,#REF!,0),FALSE)</f>
        <v>#REF!</v>
      </c>
      <c r="U861" s="62" t="e">
        <f>HLOOKUP("Wake Capable",#REF!,MATCH($A861,#REF!,0),FALSE)</f>
        <v>#REF!</v>
      </c>
      <c r="V861" s="62" t="e">
        <f>HLOOKUP("Strap",#REF!,MATCH($A861,#REF!,0),FALSE)</f>
        <v>#REF!</v>
      </c>
      <c r="W861" s="62"/>
      <c r="X861" s="62"/>
      <c r="Y861" s="62"/>
      <c r="Z861" s="47"/>
      <c r="AA861" s="47" t="e">
        <f>HLOOKUP("Pad type",#REF!,MATCH($A861,#REF!,0),FALSE)</f>
        <v>#REF!</v>
      </c>
      <c r="AB861" s="63"/>
      <c r="AC861" s="63" t="e">
        <f>HLOOKUP("POR Pin State",#REF!,MATCH($A861,#REF!,0),FALSE)</f>
        <v>#REF!</v>
      </c>
      <c r="AD861" s="207"/>
      <c r="AE861" s="208"/>
      <c r="AF861" s="208"/>
      <c r="AG861" s="208"/>
      <c r="AH861" s="209"/>
      <c r="AI861" s="209"/>
      <c r="AJ861" s="210"/>
      <c r="AK861" s="210"/>
      <c r="AL861" s="210"/>
      <c r="AM861" s="210"/>
      <c r="AN861" s="210"/>
      <c r="AO861" s="210"/>
      <c r="AP861" s="210"/>
      <c r="AQ861" s="215" t="s">
        <v>2061</v>
      </c>
      <c r="AR861" s="105"/>
      <c r="AS861" s="105"/>
      <c r="AT861" s="105"/>
      <c r="AU861" s="105"/>
      <c r="AV861" s="105"/>
      <c r="AW861" s="105"/>
      <c r="AX861" s="105"/>
      <c r="AY861" s="105"/>
      <c r="AZ861" s="105"/>
      <c r="BA861" s="105"/>
      <c r="BB861" s="218"/>
      <c r="BC861" s="105"/>
      <c r="BD861" s="250"/>
      <c r="BE861" s="252" t="s">
        <v>2062</v>
      </c>
      <c r="BF861" s="147" t="e">
        <f>VLOOKUP($A861,#REF!,34,FALSE)</f>
        <v>#REF!</v>
      </c>
      <c r="BG861" s="148" t="e">
        <f>VLOOKUP($A861,#REF!,22,FALSE)</f>
        <v>#REF!</v>
      </c>
      <c r="BH861" s="149"/>
    </row>
    <row r="862" s="5" customFormat="1" ht="12.95" customHeight="1" spans="1:60">
      <c r="A862" s="48" t="s">
        <v>2063</v>
      </c>
      <c r="B862" s="38" t="e">
        <f>VLOOKUP($A862,#REF!,34,FALSE)</f>
        <v>#REF!</v>
      </c>
      <c r="C862" s="39" t="str">
        <f t="shared" si="193"/>
        <v>unused_DDR_XM2_B4D2</v>
      </c>
      <c r="D862" s="40" t="e">
        <f>IF(LEN(VLOOKUP($A862,#REF!,8,FALSE)),LEFT(VLOOKUP($A862,#REF!,8,FALSE),LEN(VLOOKUP($A862,#REF!,8,FALSE))-2),"")</f>
        <v>#REF!</v>
      </c>
      <c r="E862" s="41" t="e">
        <f>IF(LEN(VLOOKUP($A862,#REF!,4,FALSE)),IF(INDEX(#REF!,MATCH($A862,#REF!,0),1),LEFT(VLOOKUP($A862,#REF!,4,FALSE),LEN(VLOOKUP($A862,#REF!,4,FALSE))-2),CONCATENATE(LEFT(VLOOKUP($A862,#REF!,4,FALSE),LEN(VLOOKUP($A862,#REF!,4,FALSE))-2),"*")),"")</f>
        <v>#REF!</v>
      </c>
      <c r="F862" s="42" t="e">
        <f>IF(LEN(VLOOKUP($A862,#REF!,5,FALSE)),IF(INDEX(#REF!,MATCH($A862,#REF!,0),2),LEFT(VLOOKUP($A862,#REF!,5,FALSE),LEN(VLOOKUP($A862,#REF!,5,FALSE))-2),CONCATENATE(LEFT(VLOOKUP($A862,#REF!,5,FALSE),LEN(VLOOKUP($A862,#REF!,5,FALSE))-2),"*")),"")</f>
        <v>#REF!</v>
      </c>
      <c r="G862" s="42" t="e">
        <f>IF(LEN(VLOOKUP($A862,#REF!,6,FALSE)),IF(INDEX(#REF!,MATCH($A862,#REF!,0),3),LEFT(VLOOKUP($A862,#REF!,6,FALSE),LEN(VLOOKUP($A862,#REF!,6,FALSE))-2),CONCATENATE(LEFT(VLOOKUP($A862,#REF!,6,FALSE),LEN(VLOOKUP($A862,#REF!,6,FALSE))-2),"*")),"")</f>
        <v>#REF!</v>
      </c>
      <c r="H862" s="43" t="e">
        <f>IF(LEN(VLOOKUP($A862,#REF!,7,FALSE)),IF(INDEX(#REF!,MATCH($A862,#REF!,0),4),LEFT(VLOOKUP($A862,#REF!,7,FALSE),LEN(VLOOKUP($A862,#REF!,7,FALSE))-2),CONCATENATE(LEFT(VLOOKUP($A862,#REF!,7,FALSE),LEN(VLOOKUP($A862,#REF!,7,FALSE))-2),"*")),"")</f>
        <v>#REF!</v>
      </c>
      <c r="I862" s="54" t="e">
        <f>IF(LEN(VLOOKUP($A862,#REF!,8,FALSE)),UPPER(RIGHT(VLOOKUP($A862,#REF!,8,FALSE),1)),"")</f>
        <v>#REF!</v>
      </c>
      <c r="J862" s="42" t="e">
        <f>IF(LEN(VLOOKUP($A862,#REF!,4,FALSE)),UPPER(RIGHT(VLOOKUP($A862,#REF!,4,FALSE),1)),"")</f>
        <v>#REF!</v>
      </c>
      <c r="K862" s="42" t="e">
        <f>IF(LEN(VLOOKUP($A862,#REF!,5,FALSE)),UPPER(RIGHT(VLOOKUP($A862,#REF!,5,FALSE),1)),"")</f>
        <v>#REF!</v>
      </c>
      <c r="L862" s="42" t="e">
        <f>IF(LEN(VLOOKUP($A862,#REF!,6,FALSE)),UPPER(RIGHT(VLOOKUP($A862,#REF!,6,FALSE),1)),"")</f>
        <v>#REF!</v>
      </c>
      <c r="M862" s="43" t="e">
        <f>IF(LEN(VLOOKUP($A862,#REF!,7,FALSE)),UPPER(RIGHT(VLOOKUP($A862,#REF!,7,FALSE),1)),"")</f>
        <v>#REF!</v>
      </c>
      <c r="N862" s="206"/>
      <c r="O862" s="206"/>
      <c r="P862" s="206"/>
      <c r="Q862" s="206"/>
      <c r="R862" s="206"/>
      <c r="S862" s="63" t="e">
        <f>HLOOKUP("Device Tree Pin Name",#REF!,MATCH($A862,#REF!,0),FALSE)</f>
        <v>#REF!</v>
      </c>
      <c r="T862" s="47" t="e">
        <f>HLOOKUP("power rail",#REF!,MATCH($A862,#REF!,0),FALSE)</f>
        <v>#REF!</v>
      </c>
      <c r="U862" s="62" t="e">
        <f>HLOOKUP("Wake Capable",#REF!,MATCH($A862,#REF!,0),FALSE)</f>
        <v>#REF!</v>
      </c>
      <c r="V862" s="62" t="e">
        <f>HLOOKUP("Strap",#REF!,MATCH($A862,#REF!,0),FALSE)</f>
        <v>#REF!</v>
      </c>
      <c r="W862" s="62"/>
      <c r="X862" s="62"/>
      <c r="Y862" s="62"/>
      <c r="Z862" s="47"/>
      <c r="AA862" s="47" t="e">
        <f>HLOOKUP("Pad type",#REF!,MATCH($A862,#REF!,0),FALSE)</f>
        <v>#REF!</v>
      </c>
      <c r="AB862" s="63"/>
      <c r="AC862" s="63" t="e">
        <f>HLOOKUP("POR Pin State",#REF!,MATCH($A862,#REF!,0),FALSE)</f>
        <v>#REF!</v>
      </c>
      <c r="AD862" s="207"/>
      <c r="AE862" s="208"/>
      <c r="AF862" s="208"/>
      <c r="AG862" s="208"/>
      <c r="AH862" s="209"/>
      <c r="AI862" s="209"/>
      <c r="AJ862" s="210"/>
      <c r="AK862" s="210"/>
      <c r="AL862" s="210"/>
      <c r="AM862" s="210"/>
      <c r="AN862" s="210"/>
      <c r="AO862" s="210"/>
      <c r="AP862" s="210"/>
      <c r="AQ862" s="215" t="s">
        <v>2064</v>
      </c>
      <c r="AR862" s="105"/>
      <c r="AS862" s="105"/>
      <c r="AT862" s="105"/>
      <c r="AU862" s="105"/>
      <c r="AV862" s="105"/>
      <c r="AW862" s="105"/>
      <c r="AX862" s="105"/>
      <c r="AY862" s="105"/>
      <c r="AZ862" s="105"/>
      <c r="BA862" s="105"/>
      <c r="BB862" s="218"/>
      <c r="BC862" s="105"/>
      <c r="BD862" s="250"/>
      <c r="BE862" s="252" t="s">
        <v>2065</v>
      </c>
      <c r="BF862" s="147" t="e">
        <f>VLOOKUP($A862,#REF!,34,FALSE)</f>
        <v>#REF!</v>
      </c>
      <c r="BG862" s="148" t="e">
        <f>VLOOKUP($A862,#REF!,22,FALSE)</f>
        <v>#REF!</v>
      </c>
      <c r="BH862" s="149"/>
    </row>
    <row r="863" s="5" customFormat="1" ht="12.95" customHeight="1" spans="1:60">
      <c r="A863" s="48" t="s">
        <v>2066</v>
      </c>
      <c r="B863" s="38" t="e">
        <f>VLOOKUP($A863,#REF!,34,FALSE)</f>
        <v>#REF!</v>
      </c>
      <c r="C863" s="39" t="str">
        <f t="shared" si="193"/>
        <v>unused_DDR_XM2_B4D3</v>
      </c>
      <c r="D863" s="40" t="e">
        <f>IF(LEN(VLOOKUP($A863,#REF!,8,FALSE)),LEFT(VLOOKUP($A863,#REF!,8,FALSE),LEN(VLOOKUP($A863,#REF!,8,FALSE))-2),"")</f>
        <v>#REF!</v>
      </c>
      <c r="E863" s="41" t="e">
        <f>IF(LEN(VLOOKUP($A863,#REF!,4,FALSE)),IF(INDEX(#REF!,MATCH($A863,#REF!,0),1),LEFT(VLOOKUP($A863,#REF!,4,FALSE),LEN(VLOOKUP($A863,#REF!,4,FALSE))-2),CONCATENATE(LEFT(VLOOKUP($A863,#REF!,4,FALSE),LEN(VLOOKUP($A863,#REF!,4,FALSE))-2),"*")),"")</f>
        <v>#REF!</v>
      </c>
      <c r="F863" s="42" t="e">
        <f>IF(LEN(VLOOKUP($A863,#REF!,5,FALSE)),IF(INDEX(#REF!,MATCH($A863,#REF!,0),2),LEFT(VLOOKUP($A863,#REF!,5,FALSE),LEN(VLOOKUP($A863,#REF!,5,FALSE))-2),CONCATENATE(LEFT(VLOOKUP($A863,#REF!,5,FALSE),LEN(VLOOKUP($A863,#REF!,5,FALSE))-2),"*")),"")</f>
        <v>#REF!</v>
      </c>
      <c r="G863" s="42" t="e">
        <f>IF(LEN(VLOOKUP($A863,#REF!,6,FALSE)),IF(INDEX(#REF!,MATCH($A863,#REF!,0),3),LEFT(VLOOKUP($A863,#REF!,6,FALSE),LEN(VLOOKUP($A863,#REF!,6,FALSE))-2),CONCATENATE(LEFT(VLOOKUP($A863,#REF!,6,FALSE),LEN(VLOOKUP($A863,#REF!,6,FALSE))-2),"*")),"")</f>
        <v>#REF!</v>
      </c>
      <c r="H863" s="43" t="e">
        <f>IF(LEN(VLOOKUP($A863,#REF!,7,FALSE)),IF(INDEX(#REF!,MATCH($A863,#REF!,0),4),LEFT(VLOOKUP($A863,#REF!,7,FALSE),LEN(VLOOKUP($A863,#REF!,7,FALSE))-2),CONCATENATE(LEFT(VLOOKUP($A863,#REF!,7,FALSE),LEN(VLOOKUP($A863,#REF!,7,FALSE))-2),"*")),"")</f>
        <v>#REF!</v>
      </c>
      <c r="I863" s="54" t="e">
        <f>IF(LEN(VLOOKUP($A863,#REF!,8,FALSE)),UPPER(RIGHT(VLOOKUP($A863,#REF!,8,FALSE),1)),"")</f>
        <v>#REF!</v>
      </c>
      <c r="J863" s="42" t="e">
        <f>IF(LEN(VLOOKUP($A863,#REF!,4,FALSE)),UPPER(RIGHT(VLOOKUP($A863,#REF!,4,FALSE),1)),"")</f>
        <v>#REF!</v>
      </c>
      <c r="K863" s="42" t="e">
        <f>IF(LEN(VLOOKUP($A863,#REF!,5,FALSE)),UPPER(RIGHT(VLOOKUP($A863,#REF!,5,FALSE),1)),"")</f>
        <v>#REF!</v>
      </c>
      <c r="L863" s="42" t="e">
        <f>IF(LEN(VLOOKUP($A863,#REF!,6,FALSE)),UPPER(RIGHT(VLOOKUP($A863,#REF!,6,FALSE),1)),"")</f>
        <v>#REF!</v>
      </c>
      <c r="M863" s="43" t="e">
        <f>IF(LEN(VLOOKUP($A863,#REF!,7,FALSE)),UPPER(RIGHT(VLOOKUP($A863,#REF!,7,FALSE),1)),"")</f>
        <v>#REF!</v>
      </c>
      <c r="N863" s="206"/>
      <c r="O863" s="206"/>
      <c r="P863" s="206"/>
      <c r="Q863" s="206"/>
      <c r="R863" s="206"/>
      <c r="S863" s="63" t="e">
        <f>HLOOKUP("Device Tree Pin Name",#REF!,MATCH($A863,#REF!,0),FALSE)</f>
        <v>#REF!</v>
      </c>
      <c r="T863" s="47" t="e">
        <f>HLOOKUP("power rail",#REF!,MATCH($A863,#REF!,0),FALSE)</f>
        <v>#REF!</v>
      </c>
      <c r="U863" s="62" t="e">
        <f>HLOOKUP("Wake Capable",#REF!,MATCH($A863,#REF!,0),FALSE)</f>
        <v>#REF!</v>
      </c>
      <c r="V863" s="62" t="e">
        <f>HLOOKUP("Strap",#REF!,MATCH($A863,#REF!,0),FALSE)</f>
        <v>#REF!</v>
      </c>
      <c r="W863" s="62"/>
      <c r="X863" s="62"/>
      <c r="Y863" s="62"/>
      <c r="Z863" s="47"/>
      <c r="AA863" s="47" t="e">
        <f>HLOOKUP("Pad type",#REF!,MATCH($A863,#REF!,0),FALSE)</f>
        <v>#REF!</v>
      </c>
      <c r="AB863" s="63"/>
      <c r="AC863" s="63" t="e">
        <f>HLOOKUP("POR Pin State",#REF!,MATCH($A863,#REF!,0),FALSE)</f>
        <v>#REF!</v>
      </c>
      <c r="AD863" s="207"/>
      <c r="AE863" s="208"/>
      <c r="AF863" s="208"/>
      <c r="AG863" s="208"/>
      <c r="AH863" s="209"/>
      <c r="AI863" s="209"/>
      <c r="AJ863" s="210"/>
      <c r="AK863" s="210"/>
      <c r="AL863" s="210"/>
      <c r="AM863" s="210"/>
      <c r="AN863" s="210"/>
      <c r="AO863" s="210"/>
      <c r="AP863" s="210"/>
      <c r="AQ863" s="215" t="s">
        <v>2067</v>
      </c>
      <c r="AR863" s="105"/>
      <c r="AS863" s="105"/>
      <c r="AT863" s="105"/>
      <c r="AU863" s="105"/>
      <c r="AV863" s="105"/>
      <c r="AW863" s="105"/>
      <c r="AX863" s="105"/>
      <c r="AY863" s="105"/>
      <c r="AZ863" s="105"/>
      <c r="BA863" s="105"/>
      <c r="BB863" s="218"/>
      <c r="BC863" s="105"/>
      <c r="BD863" s="250"/>
      <c r="BE863" s="252" t="s">
        <v>2068</v>
      </c>
      <c r="BF863" s="147" t="e">
        <f>VLOOKUP($A863,#REF!,34,FALSE)</f>
        <v>#REF!</v>
      </c>
      <c r="BG863" s="148" t="e">
        <f>VLOOKUP($A863,#REF!,22,FALSE)</f>
        <v>#REF!</v>
      </c>
      <c r="BH863" s="149"/>
    </row>
    <row r="864" s="5" customFormat="1" ht="12.95" customHeight="1" spans="1:60">
      <c r="A864" s="48" t="s">
        <v>2069</v>
      </c>
      <c r="B864" s="38" t="e">
        <f>VLOOKUP($A864,#REF!,34,FALSE)</f>
        <v>#REF!</v>
      </c>
      <c r="C864" s="39" t="str">
        <f t="shared" si="193"/>
        <v>unused_DDR_XM2_B4D4</v>
      </c>
      <c r="D864" s="40" t="e">
        <f>IF(LEN(VLOOKUP($A864,#REF!,8,FALSE)),LEFT(VLOOKUP($A864,#REF!,8,FALSE),LEN(VLOOKUP($A864,#REF!,8,FALSE))-2),"")</f>
        <v>#REF!</v>
      </c>
      <c r="E864" s="41" t="e">
        <f>IF(LEN(VLOOKUP($A864,#REF!,4,FALSE)),IF(INDEX(#REF!,MATCH($A864,#REF!,0),1),LEFT(VLOOKUP($A864,#REF!,4,FALSE),LEN(VLOOKUP($A864,#REF!,4,FALSE))-2),CONCATENATE(LEFT(VLOOKUP($A864,#REF!,4,FALSE),LEN(VLOOKUP($A864,#REF!,4,FALSE))-2),"*")),"")</f>
        <v>#REF!</v>
      </c>
      <c r="F864" s="42" t="e">
        <f>IF(LEN(VLOOKUP($A864,#REF!,5,FALSE)),IF(INDEX(#REF!,MATCH($A864,#REF!,0),2),LEFT(VLOOKUP($A864,#REF!,5,FALSE),LEN(VLOOKUP($A864,#REF!,5,FALSE))-2),CONCATENATE(LEFT(VLOOKUP($A864,#REF!,5,FALSE),LEN(VLOOKUP($A864,#REF!,5,FALSE))-2),"*")),"")</f>
        <v>#REF!</v>
      </c>
      <c r="G864" s="42" t="e">
        <f>IF(LEN(VLOOKUP($A864,#REF!,6,FALSE)),IF(INDEX(#REF!,MATCH($A864,#REF!,0),3),LEFT(VLOOKUP($A864,#REF!,6,FALSE),LEN(VLOOKUP($A864,#REF!,6,FALSE))-2),CONCATENATE(LEFT(VLOOKUP($A864,#REF!,6,FALSE),LEN(VLOOKUP($A864,#REF!,6,FALSE))-2),"*")),"")</f>
        <v>#REF!</v>
      </c>
      <c r="H864" s="43" t="e">
        <f>IF(LEN(VLOOKUP($A864,#REF!,7,FALSE)),IF(INDEX(#REF!,MATCH($A864,#REF!,0),4),LEFT(VLOOKUP($A864,#REF!,7,FALSE),LEN(VLOOKUP($A864,#REF!,7,FALSE))-2),CONCATENATE(LEFT(VLOOKUP($A864,#REF!,7,FALSE),LEN(VLOOKUP($A864,#REF!,7,FALSE))-2),"*")),"")</f>
        <v>#REF!</v>
      </c>
      <c r="I864" s="54" t="e">
        <f>IF(LEN(VLOOKUP($A864,#REF!,8,FALSE)),UPPER(RIGHT(VLOOKUP($A864,#REF!,8,FALSE),1)),"")</f>
        <v>#REF!</v>
      </c>
      <c r="J864" s="42" t="e">
        <f>IF(LEN(VLOOKUP($A864,#REF!,4,FALSE)),UPPER(RIGHT(VLOOKUP($A864,#REF!,4,FALSE),1)),"")</f>
        <v>#REF!</v>
      </c>
      <c r="K864" s="42" t="e">
        <f>IF(LEN(VLOOKUP($A864,#REF!,5,FALSE)),UPPER(RIGHT(VLOOKUP($A864,#REF!,5,FALSE),1)),"")</f>
        <v>#REF!</v>
      </c>
      <c r="L864" s="42" t="e">
        <f>IF(LEN(VLOOKUP($A864,#REF!,6,FALSE)),UPPER(RIGHT(VLOOKUP($A864,#REF!,6,FALSE),1)),"")</f>
        <v>#REF!</v>
      </c>
      <c r="M864" s="43" t="e">
        <f>IF(LEN(VLOOKUP($A864,#REF!,7,FALSE)),UPPER(RIGHT(VLOOKUP($A864,#REF!,7,FALSE),1)),"")</f>
        <v>#REF!</v>
      </c>
      <c r="N864" s="206"/>
      <c r="O864" s="206"/>
      <c r="P864" s="206"/>
      <c r="Q864" s="206"/>
      <c r="R864" s="206"/>
      <c r="S864" s="63" t="e">
        <f>HLOOKUP("Device Tree Pin Name",#REF!,MATCH($A864,#REF!,0),FALSE)</f>
        <v>#REF!</v>
      </c>
      <c r="T864" s="47" t="e">
        <f>HLOOKUP("power rail",#REF!,MATCH($A864,#REF!,0),FALSE)</f>
        <v>#REF!</v>
      </c>
      <c r="U864" s="62" t="e">
        <f>HLOOKUP("Wake Capable",#REF!,MATCH($A864,#REF!,0),FALSE)</f>
        <v>#REF!</v>
      </c>
      <c r="V864" s="62" t="e">
        <f>HLOOKUP("Strap",#REF!,MATCH($A864,#REF!,0),FALSE)</f>
        <v>#REF!</v>
      </c>
      <c r="W864" s="62"/>
      <c r="X864" s="62"/>
      <c r="Y864" s="62"/>
      <c r="Z864" s="47"/>
      <c r="AA864" s="47" t="e">
        <f>HLOOKUP("Pad type",#REF!,MATCH($A864,#REF!,0),FALSE)</f>
        <v>#REF!</v>
      </c>
      <c r="AB864" s="63"/>
      <c r="AC864" s="63" t="e">
        <f>HLOOKUP("POR Pin State",#REF!,MATCH($A864,#REF!,0),FALSE)</f>
        <v>#REF!</v>
      </c>
      <c r="AD864" s="207"/>
      <c r="AE864" s="208"/>
      <c r="AF864" s="208"/>
      <c r="AG864" s="208"/>
      <c r="AH864" s="209"/>
      <c r="AI864" s="209"/>
      <c r="AJ864" s="210"/>
      <c r="AK864" s="210"/>
      <c r="AL864" s="210"/>
      <c r="AM864" s="210"/>
      <c r="AN864" s="210"/>
      <c r="AO864" s="210"/>
      <c r="AP864" s="210"/>
      <c r="AQ864" s="215" t="s">
        <v>2070</v>
      </c>
      <c r="AR864" s="105"/>
      <c r="AS864" s="105"/>
      <c r="AT864" s="105"/>
      <c r="AU864" s="105"/>
      <c r="AV864" s="105"/>
      <c r="AW864" s="105"/>
      <c r="AX864" s="105"/>
      <c r="AY864" s="105"/>
      <c r="AZ864" s="105"/>
      <c r="BA864" s="105"/>
      <c r="BB864" s="218"/>
      <c r="BC864" s="105"/>
      <c r="BD864" s="250"/>
      <c r="BE864" s="252" t="s">
        <v>2071</v>
      </c>
      <c r="BF864" s="147" t="e">
        <f>VLOOKUP($A864,#REF!,34,FALSE)</f>
        <v>#REF!</v>
      </c>
      <c r="BG864" s="148" t="e">
        <f>VLOOKUP($A864,#REF!,22,FALSE)</f>
        <v>#REF!</v>
      </c>
      <c r="BH864" s="149"/>
    </row>
    <row r="865" s="5" customFormat="1" ht="12.95" customHeight="1" spans="1:60">
      <c r="A865" s="48" t="s">
        <v>2072</v>
      </c>
      <c r="B865" s="38" t="e">
        <f>VLOOKUP($A865,#REF!,34,FALSE)</f>
        <v>#REF!</v>
      </c>
      <c r="C865" s="39" t="str">
        <f t="shared" si="193"/>
        <v>unused_DDR_XM2_B4D5</v>
      </c>
      <c r="D865" s="40" t="e">
        <f>IF(LEN(VLOOKUP($A865,#REF!,8,FALSE)),LEFT(VLOOKUP($A865,#REF!,8,FALSE),LEN(VLOOKUP($A865,#REF!,8,FALSE))-2),"")</f>
        <v>#REF!</v>
      </c>
      <c r="E865" s="41" t="e">
        <f>IF(LEN(VLOOKUP($A865,#REF!,4,FALSE)),IF(INDEX(#REF!,MATCH($A865,#REF!,0),1),LEFT(VLOOKUP($A865,#REF!,4,FALSE),LEN(VLOOKUP($A865,#REF!,4,FALSE))-2),CONCATENATE(LEFT(VLOOKUP($A865,#REF!,4,FALSE),LEN(VLOOKUP($A865,#REF!,4,FALSE))-2),"*")),"")</f>
        <v>#REF!</v>
      </c>
      <c r="F865" s="42" t="e">
        <f>IF(LEN(VLOOKUP($A865,#REF!,5,FALSE)),IF(INDEX(#REF!,MATCH($A865,#REF!,0),2),LEFT(VLOOKUP($A865,#REF!,5,FALSE),LEN(VLOOKUP($A865,#REF!,5,FALSE))-2),CONCATENATE(LEFT(VLOOKUP($A865,#REF!,5,FALSE),LEN(VLOOKUP($A865,#REF!,5,FALSE))-2),"*")),"")</f>
        <v>#REF!</v>
      </c>
      <c r="G865" s="42" t="e">
        <f>IF(LEN(VLOOKUP($A865,#REF!,6,FALSE)),IF(INDEX(#REF!,MATCH($A865,#REF!,0),3),LEFT(VLOOKUP($A865,#REF!,6,FALSE),LEN(VLOOKUP($A865,#REF!,6,FALSE))-2),CONCATENATE(LEFT(VLOOKUP($A865,#REF!,6,FALSE),LEN(VLOOKUP($A865,#REF!,6,FALSE))-2),"*")),"")</f>
        <v>#REF!</v>
      </c>
      <c r="H865" s="43" t="e">
        <f>IF(LEN(VLOOKUP($A865,#REF!,7,FALSE)),IF(INDEX(#REF!,MATCH($A865,#REF!,0),4),LEFT(VLOOKUP($A865,#REF!,7,FALSE),LEN(VLOOKUP($A865,#REF!,7,FALSE))-2),CONCATENATE(LEFT(VLOOKUP($A865,#REF!,7,FALSE),LEN(VLOOKUP($A865,#REF!,7,FALSE))-2),"*")),"")</f>
        <v>#REF!</v>
      </c>
      <c r="I865" s="54" t="e">
        <f>IF(LEN(VLOOKUP($A865,#REF!,8,FALSE)),UPPER(RIGHT(VLOOKUP($A865,#REF!,8,FALSE),1)),"")</f>
        <v>#REF!</v>
      </c>
      <c r="J865" s="42" t="e">
        <f>IF(LEN(VLOOKUP($A865,#REF!,4,FALSE)),UPPER(RIGHT(VLOOKUP($A865,#REF!,4,FALSE),1)),"")</f>
        <v>#REF!</v>
      </c>
      <c r="K865" s="42" t="e">
        <f>IF(LEN(VLOOKUP($A865,#REF!,5,FALSE)),UPPER(RIGHT(VLOOKUP($A865,#REF!,5,FALSE),1)),"")</f>
        <v>#REF!</v>
      </c>
      <c r="L865" s="42" t="e">
        <f>IF(LEN(VLOOKUP($A865,#REF!,6,FALSE)),UPPER(RIGHT(VLOOKUP($A865,#REF!,6,FALSE),1)),"")</f>
        <v>#REF!</v>
      </c>
      <c r="M865" s="43" t="e">
        <f>IF(LEN(VLOOKUP($A865,#REF!,7,FALSE)),UPPER(RIGHT(VLOOKUP($A865,#REF!,7,FALSE),1)),"")</f>
        <v>#REF!</v>
      </c>
      <c r="N865" s="206"/>
      <c r="O865" s="206"/>
      <c r="P865" s="206"/>
      <c r="Q865" s="206"/>
      <c r="R865" s="206"/>
      <c r="S865" s="63" t="e">
        <f>HLOOKUP("Device Tree Pin Name",#REF!,MATCH($A865,#REF!,0),FALSE)</f>
        <v>#REF!</v>
      </c>
      <c r="T865" s="47" t="e">
        <f>HLOOKUP("power rail",#REF!,MATCH($A865,#REF!,0),FALSE)</f>
        <v>#REF!</v>
      </c>
      <c r="U865" s="62" t="e">
        <f>HLOOKUP("Wake Capable",#REF!,MATCH($A865,#REF!,0),FALSE)</f>
        <v>#REF!</v>
      </c>
      <c r="V865" s="62" t="e">
        <f>HLOOKUP("Strap",#REF!,MATCH($A865,#REF!,0),FALSE)</f>
        <v>#REF!</v>
      </c>
      <c r="W865" s="62"/>
      <c r="X865" s="62"/>
      <c r="Y865" s="62"/>
      <c r="Z865" s="47"/>
      <c r="AA865" s="47" t="e">
        <f>HLOOKUP("Pad type",#REF!,MATCH($A865,#REF!,0),FALSE)</f>
        <v>#REF!</v>
      </c>
      <c r="AB865" s="63"/>
      <c r="AC865" s="63" t="e">
        <f>HLOOKUP("POR Pin State",#REF!,MATCH($A865,#REF!,0),FALSE)</f>
        <v>#REF!</v>
      </c>
      <c r="AD865" s="207"/>
      <c r="AE865" s="208"/>
      <c r="AF865" s="208"/>
      <c r="AG865" s="208"/>
      <c r="AH865" s="209"/>
      <c r="AI865" s="209"/>
      <c r="AJ865" s="210"/>
      <c r="AK865" s="210"/>
      <c r="AL865" s="210"/>
      <c r="AM865" s="210"/>
      <c r="AN865" s="210"/>
      <c r="AO865" s="210"/>
      <c r="AP865" s="210"/>
      <c r="AQ865" s="215" t="s">
        <v>2073</v>
      </c>
      <c r="AR865" s="105"/>
      <c r="AS865" s="105"/>
      <c r="AT865" s="105"/>
      <c r="AU865" s="105"/>
      <c r="AV865" s="105"/>
      <c r="AW865" s="105"/>
      <c r="AX865" s="105"/>
      <c r="AY865" s="105"/>
      <c r="AZ865" s="105"/>
      <c r="BA865" s="105"/>
      <c r="BB865" s="218"/>
      <c r="BC865" s="105"/>
      <c r="BD865" s="250"/>
      <c r="BE865" s="252" t="s">
        <v>2074</v>
      </c>
      <c r="BF865" s="147" t="e">
        <f>VLOOKUP($A865,#REF!,34,FALSE)</f>
        <v>#REF!</v>
      </c>
      <c r="BG865" s="148" t="e">
        <f>VLOOKUP($A865,#REF!,22,FALSE)</f>
        <v>#REF!</v>
      </c>
      <c r="BH865" s="149"/>
    </row>
    <row r="866" s="5" customFormat="1" ht="12.95" customHeight="1" spans="1:60">
      <c r="A866" s="48" t="s">
        <v>2075</v>
      </c>
      <c r="B866" s="38" t="e">
        <f>VLOOKUP($A866,#REF!,34,FALSE)</f>
        <v>#REF!</v>
      </c>
      <c r="C866" s="39" t="str">
        <f t="shared" si="193"/>
        <v>unused_DDR_XM2_B4D6</v>
      </c>
      <c r="D866" s="40" t="e">
        <f>IF(LEN(VLOOKUP($A866,#REF!,8,FALSE)),LEFT(VLOOKUP($A866,#REF!,8,FALSE),LEN(VLOOKUP($A866,#REF!,8,FALSE))-2),"")</f>
        <v>#REF!</v>
      </c>
      <c r="E866" s="41" t="e">
        <f>IF(LEN(VLOOKUP($A866,#REF!,4,FALSE)),IF(INDEX(#REF!,MATCH($A866,#REF!,0),1),LEFT(VLOOKUP($A866,#REF!,4,FALSE),LEN(VLOOKUP($A866,#REF!,4,FALSE))-2),CONCATENATE(LEFT(VLOOKUP($A866,#REF!,4,FALSE),LEN(VLOOKUP($A866,#REF!,4,FALSE))-2),"*")),"")</f>
        <v>#REF!</v>
      </c>
      <c r="F866" s="42" t="e">
        <f>IF(LEN(VLOOKUP($A866,#REF!,5,FALSE)),IF(INDEX(#REF!,MATCH($A866,#REF!,0),2),LEFT(VLOOKUP($A866,#REF!,5,FALSE),LEN(VLOOKUP($A866,#REF!,5,FALSE))-2),CONCATENATE(LEFT(VLOOKUP($A866,#REF!,5,FALSE),LEN(VLOOKUP($A866,#REF!,5,FALSE))-2),"*")),"")</f>
        <v>#REF!</v>
      </c>
      <c r="G866" s="42" t="e">
        <f>IF(LEN(VLOOKUP($A866,#REF!,6,FALSE)),IF(INDEX(#REF!,MATCH($A866,#REF!,0),3),LEFT(VLOOKUP($A866,#REF!,6,FALSE),LEN(VLOOKUP($A866,#REF!,6,FALSE))-2),CONCATENATE(LEFT(VLOOKUP($A866,#REF!,6,FALSE),LEN(VLOOKUP($A866,#REF!,6,FALSE))-2),"*")),"")</f>
        <v>#REF!</v>
      </c>
      <c r="H866" s="43" t="e">
        <f>IF(LEN(VLOOKUP($A866,#REF!,7,FALSE)),IF(INDEX(#REF!,MATCH($A866,#REF!,0),4),LEFT(VLOOKUP($A866,#REF!,7,FALSE),LEN(VLOOKUP($A866,#REF!,7,FALSE))-2),CONCATENATE(LEFT(VLOOKUP($A866,#REF!,7,FALSE),LEN(VLOOKUP($A866,#REF!,7,FALSE))-2),"*")),"")</f>
        <v>#REF!</v>
      </c>
      <c r="I866" s="54" t="e">
        <f>IF(LEN(VLOOKUP($A866,#REF!,8,FALSE)),UPPER(RIGHT(VLOOKUP($A866,#REF!,8,FALSE),1)),"")</f>
        <v>#REF!</v>
      </c>
      <c r="J866" s="42" t="e">
        <f>IF(LEN(VLOOKUP($A866,#REF!,4,FALSE)),UPPER(RIGHT(VLOOKUP($A866,#REF!,4,FALSE),1)),"")</f>
        <v>#REF!</v>
      </c>
      <c r="K866" s="42" t="e">
        <f>IF(LEN(VLOOKUP($A866,#REF!,5,FALSE)),UPPER(RIGHT(VLOOKUP($A866,#REF!,5,FALSE),1)),"")</f>
        <v>#REF!</v>
      </c>
      <c r="L866" s="42" t="e">
        <f>IF(LEN(VLOOKUP($A866,#REF!,6,FALSE)),UPPER(RIGHT(VLOOKUP($A866,#REF!,6,FALSE),1)),"")</f>
        <v>#REF!</v>
      </c>
      <c r="M866" s="43" t="e">
        <f>IF(LEN(VLOOKUP($A866,#REF!,7,FALSE)),UPPER(RIGHT(VLOOKUP($A866,#REF!,7,FALSE),1)),"")</f>
        <v>#REF!</v>
      </c>
      <c r="N866" s="206"/>
      <c r="O866" s="206"/>
      <c r="P866" s="206"/>
      <c r="Q866" s="206"/>
      <c r="R866" s="206"/>
      <c r="S866" s="63" t="e">
        <f>HLOOKUP("Device Tree Pin Name",#REF!,MATCH($A866,#REF!,0),FALSE)</f>
        <v>#REF!</v>
      </c>
      <c r="T866" s="47" t="e">
        <f>HLOOKUP("power rail",#REF!,MATCH($A866,#REF!,0),FALSE)</f>
        <v>#REF!</v>
      </c>
      <c r="U866" s="62" t="e">
        <f>HLOOKUP("Wake Capable",#REF!,MATCH($A866,#REF!,0),FALSE)</f>
        <v>#REF!</v>
      </c>
      <c r="V866" s="62" t="e">
        <f>HLOOKUP("Strap",#REF!,MATCH($A866,#REF!,0),FALSE)</f>
        <v>#REF!</v>
      </c>
      <c r="W866" s="62"/>
      <c r="X866" s="62"/>
      <c r="Y866" s="62"/>
      <c r="Z866" s="47"/>
      <c r="AA866" s="47" t="e">
        <f>HLOOKUP("Pad type",#REF!,MATCH($A866,#REF!,0),FALSE)</f>
        <v>#REF!</v>
      </c>
      <c r="AB866" s="63"/>
      <c r="AC866" s="63" t="e">
        <f>HLOOKUP("POR Pin State",#REF!,MATCH($A866,#REF!,0),FALSE)</f>
        <v>#REF!</v>
      </c>
      <c r="AD866" s="207"/>
      <c r="AE866" s="208"/>
      <c r="AF866" s="208"/>
      <c r="AG866" s="208"/>
      <c r="AH866" s="209"/>
      <c r="AI866" s="209"/>
      <c r="AJ866" s="210"/>
      <c r="AK866" s="210"/>
      <c r="AL866" s="210"/>
      <c r="AM866" s="210"/>
      <c r="AN866" s="210"/>
      <c r="AO866" s="210"/>
      <c r="AP866" s="210"/>
      <c r="AQ866" s="215" t="s">
        <v>2076</v>
      </c>
      <c r="AR866" s="105"/>
      <c r="AS866" s="105"/>
      <c r="AT866" s="105"/>
      <c r="AU866" s="105"/>
      <c r="AV866" s="105"/>
      <c r="AW866" s="105"/>
      <c r="AX866" s="105"/>
      <c r="AY866" s="105"/>
      <c r="AZ866" s="105"/>
      <c r="BA866" s="105"/>
      <c r="BB866" s="218"/>
      <c r="BC866" s="105"/>
      <c r="BD866" s="250"/>
      <c r="BE866" s="252" t="s">
        <v>2077</v>
      </c>
      <c r="BF866" s="147" t="e">
        <f>VLOOKUP($A866,#REF!,34,FALSE)</f>
        <v>#REF!</v>
      </c>
      <c r="BG866" s="148" t="e">
        <f>VLOOKUP($A866,#REF!,22,FALSE)</f>
        <v>#REF!</v>
      </c>
      <c r="BH866" s="149"/>
    </row>
    <row r="867" s="5" customFormat="1" ht="12.95" customHeight="1" spans="1:60">
      <c r="A867" s="48" t="s">
        <v>2078</v>
      </c>
      <c r="B867" s="38" t="e">
        <f>VLOOKUP($A867,#REF!,34,FALSE)</f>
        <v>#REF!</v>
      </c>
      <c r="C867" s="39" t="str">
        <f t="shared" si="193"/>
        <v>unused_DDR_XM2_B4D7</v>
      </c>
      <c r="D867" s="40" t="e">
        <f>IF(LEN(VLOOKUP($A867,#REF!,8,FALSE)),LEFT(VLOOKUP($A867,#REF!,8,FALSE),LEN(VLOOKUP($A867,#REF!,8,FALSE))-2),"")</f>
        <v>#REF!</v>
      </c>
      <c r="E867" s="41" t="e">
        <f>IF(LEN(VLOOKUP($A867,#REF!,4,FALSE)),IF(INDEX(#REF!,MATCH($A867,#REF!,0),1),LEFT(VLOOKUP($A867,#REF!,4,FALSE),LEN(VLOOKUP($A867,#REF!,4,FALSE))-2),CONCATENATE(LEFT(VLOOKUP($A867,#REF!,4,FALSE),LEN(VLOOKUP($A867,#REF!,4,FALSE))-2),"*")),"")</f>
        <v>#REF!</v>
      </c>
      <c r="F867" s="42" t="e">
        <f>IF(LEN(VLOOKUP($A867,#REF!,5,FALSE)),IF(INDEX(#REF!,MATCH($A867,#REF!,0),2),LEFT(VLOOKUP($A867,#REF!,5,FALSE),LEN(VLOOKUP($A867,#REF!,5,FALSE))-2),CONCATENATE(LEFT(VLOOKUP($A867,#REF!,5,FALSE),LEN(VLOOKUP($A867,#REF!,5,FALSE))-2),"*")),"")</f>
        <v>#REF!</v>
      </c>
      <c r="G867" s="42" t="e">
        <f>IF(LEN(VLOOKUP($A867,#REF!,6,FALSE)),IF(INDEX(#REF!,MATCH($A867,#REF!,0),3),LEFT(VLOOKUP($A867,#REF!,6,FALSE),LEN(VLOOKUP($A867,#REF!,6,FALSE))-2),CONCATENATE(LEFT(VLOOKUP($A867,#REF!,6,FALSE),LEN(VLOOKUP($A867,#REF!,6,FALSE))-2),"*")),"")</f>
        <v>#REF!</v>
      </c>
      <c r="H867" s="43" t="e">
        <f>IF(LEN(VLOOKUP($A867,#REF!,7,FALSE)),IF(INDEX(#REF!,MATCH($A867,#REF!,0),4),LEFT(VLOOKUP($A867,#REF!,7,FALSE),LEN(VLOOKUP($A867,#REF!,7,FALSE))-2),CONCATENATE(LEFT(VLOOKUP($A867,#REF!,7,FALSE),LEN(VLOOKUP($A867,#REF!,7,FALSE))-2),"*")),"")</f>
        <v>#REF!</v>
      </c>
      <c r="I867" s="54" t="e">
        <f>IF(LEN(VLOOKUP($A867,#REF!,8,FALSE)),UPPER(RIGHT(VLOOKUP($A867,#REF!,8,FALSE),1)),"")</f>
        <v>#REF!</v>
      </c>
      <c r="J867" s="42" t="e">
        <f>IF(LEN(VLOOKUP($A867,#REF!,4,FALSE)),UPPER(RIGHT(VLOOKUP($A867,#REF!,4,FALSE),1)),"")</f>
        <v>#REF!</v>
      </c>
      <c r="K867" s="42" t="e">
        <f>IF(LEN(VLOOKUP($A867,#REF!,5,FALSE)),UPPER(RIGHT(VLOOKUP($A867,#REF!,5,FALSE),1)),"")</f>
        <v>#REF!</v>
      </c>
      <c r="L867" s="42" t="e">
        <f>IF(LEN(VLOOKUP($A867,#REF!,6,FALSE)),UPPER(RIGHT(VLOOKUP($A867,#REF!,6,FALSE),1)),"")</f>
        <v>#REF!</v>
      </c>
      <c r="M867" s="43" t="e">
        <f>IF(LEN(VLOOKUP($A867,#REF!,7,FALSE)),UPPER(RIGHT(VLOOKUP($A867,#REF!,7,FALSE),1)),"")</f>
        <v>#REF!</v>
      </c>
      <c r="N867" s="206"/>
      <c r="O867" s="206"/>
      <c r="P867" s="206"/>
      <c r="Q867" s="206"/>
      <c r="R867" s="206"/>
      <c r="S867" s="63" t="e">
        <f>HLOOKUP("Device Tree Pin Name",#REF!,MATCH($A867,#REF!,0),FALSE)</f>
        <v>#REF!</v>
      </c>
      <c r="T867" s="47" t="e">
        <f>HLOOKUP("power rail",#REF!,MATCH($A867,#REF!,0),FALSE)</f>
        <v>#REF!</v>
      </c>
      <c r="U867" s="62" t="e">
        <f>HLOOKUP("Wake Capable",#REF!,MATCH($A867,#REF!,0),FALSE)</f>
        <v>#REF!</v>
      </c>
      <c r="V867" s="62" t="e">
        <f>HLOOKUP("Strap",#REF!,MATCH($A867,#REF!,0),FALSE)</f>
        <v>#REF!</v>
      </c>
      <c r="W867" s="62"/>
      <c r="X867" s="62"/>
      <c r="Y867" s="62"/>
      <c r="Z867" s="47"/>
      <c r="AA867" s="47" t="e">
        <f>HLOOKUP("Pad type",#REF!,MATCH($A867,#REF!,0),FALSE)</f>
        <v>#REF!</v>
      </c>
      <c r="AB867" s="63"/>
      <c r="AC867" s="63" t="e">
        <f>HLOOKUP("POR Pin State",#REF!,MATCH($A867,#REF!,0),FALSE)</f>
        <v>#REF!</v>
      </c>
      <c r="AD867" s="207"/>
      <c r="AE867" s="208"/>
      <c r="AF867" s="208"/>
      <c r="AG867" s="208"/>
      <c r="AH867" s="209"/>
      <c r="AI867" s="209"/>
      <c r="AJ867" s="210"/>
      <c r="AK867" s="210"/>
      <c r="AL867" s="210"/>
      <c r="AM867" s="210"/>
      <c r="AN867" s="210"/>
      <c r="AO867" s="210"/>
      <c r="AP867" s="210"/>
      <c r="AQ867" s="215" t="s">
        <v>2079</v>
      </c>
      <c r="AR867" s="105"/>
      <c r="AS867" s="105"/>
      <c r="AT867" s="105"/>
      <c r="AU867" s="105"/>
      <c r="AV867" s="105"/>
      <c r="AW867" s="105"/>
      <c r="AX867" s="105"/>
      <c r="AY867" s="105"/>
      <c r="AZ867" s="105"/>
      <c r="BA867" s="105"/>
      <c r="BB867" s="218"/>
      <c r="BC867" s="105"/>
      <c r="BD867" s="250"/>
      <c r="BE867" s="252" t="s">
        <v>2080</v>
      </c>
      <c r="BF867" s="147" t="e">
        <f>VLOOKUP($A867,#REF!,34,FALSE)</f>
        <v>#REF!</v>
      </c>
      <c r="BG867" s="148" t="e">
        <f>VLOOKUP($A867,#REF!,22,FALSE)</f>
        <v>#REF!</v>
      </c>
      <c r="BH867" s="149"/>
    </row>
    <row r="868" s="5" customFormat="1" ht="12.95" customHeight="1" spans="1:60">
      <c r="A868" s="48" t="s">
        <v>2081</v>
      </c>
      <c r="B868" s="38" t="e">
        <f>VLOOKUP($A868,#REF!,34,FALSE)</f>
        <v>#REF!</v>
      </c>
      <c r="C868" s="39" t="str">
        <f t="shared" si="193"/>
        <v>unused_DDR_XM2_B4DMI</v>
      </c>
      <c r="D868" s="40" t="e">
        <f>IF(LEN(VLOOKUP($A868,#REF!,8,FALSE)),LEFT(VLOOKUP($A868,#REF!,8,FALSE),LEN(VLOOKUP($A868,#REF!,8,FALSE))-2),"")</f>
        <v>#REF!</v>
      </c>
      <c r="E868" s="41" t="e">
        <f>IF(LEN(VLOOKUP($A868,#REF!,4,FALSE)),IF(INDEX(#REF!,MATCH($A868,#REF!,0),1),LEFT(VLOOKUP($A868,#REF!,4,FALSE),LEN(VLOOKUP($A868,#REF!,4,FALSE))-2),CONCATENATE(LEFT(VLOOKUP($A868,#REF!,4,FALSE),LEN(VLOOKUP($A868,#REF!,4,FALSE))-2),"*")),"")</f>
        <v>#REF!</v>
      </c>
      <c r="F868" s="42" t="e">
        <f>IF(LEN(VLOOKUP($A868,#REF!,5,FALSE)),IF(INDEX(#REF!,MATCH($A868,#REF!,0),2),LEFT(VLOOKUP($A868,#REF!,5,FALSE),LEN(VLOOKUP($A868,#REF!,5,FALSE))-2),CONCATENATE(LEFT(VLOOKUP($A868,#REF!,5,FALSE),LEN(VLOOKUP($A868,#REF!,5,FALSE))-2),"*")),"")</f>
        <v>#REF!</v>
      </c>
      <c r="G868" s="42" t="e">
        <f>IF(LEN(VLOOKUP($A868,#REF!,6,FALSE)),IF(INDEX(#REF!,MATCH($A868,#REF!,0),3),LEFT(VLOOKUP($A868,#REF!,6,FALSE),LEN(VLOOKUP($A868,#REF!,6,FALSE))-2),CONCATENATE(LEFT(VLOOKUP($A868,#REF!,6,FALSE),LEN(VLOOKUP($A868,#REF!,6,FALSE))-2),"*")),"")</f>
        <v>#REF!</v>
      </c>
      <c r="H868" s="43" t="e">
        <f>IF(LEN(VLOOKUP($A868,#REF!,7,FALSE)),IF(INDEX(#REF!,MATCH($A868,#REF!,0),4),LEFT(VLOOKUP($A868,#REF!,7,FALSE),LEN(VLOOKUP($A868,#REF!,7,FALSE))-2),CONCATENATE(LEFT(VLOOKUP($A868,#REF!,7,FALSE),LEN(VLOOKUP($A868,#REF!,7,FALSE))-2),"*")),"")</f>
        <v>#REF!</v>
      </c>
      <c r="I868" s="54" t="e">
        <f>IF(LEN(VLOOKUP($A868,#REF!,8,FALSE)),UPPER(RIGHT(VLOOKUP($A868,#REF!,8,FALSE),1)),"")</f>
        <v>#REF!</v>
      </c>
      <c r="J868" s="42" t="e">
        <f>IF(LEN(VLOOKUP($A868,#REF!,4,FALSE)),UPPER(RIGHT(VLOOKUP($A868,#REF!,4,FALSE),1)),"")</f>
        <v>#REF!</v>
      </c>
      <c r="K868" s="42" t="e">
        <f>IF(LEN(VLOOKUP($A868,#REF!,5,FALSE)),UPPER(RIGHT(VLOOKUP($A868,#REF!,5,FALSE),1)),"")</f>
        <v>#REF!</v>
      </c>
      <c r="L868" s="42" t="e">
        <f>IF(LEN(VLOOKUP($A868,#REF!,6,FALSE)),UPPER(RIGHT(VLOOKUP($A868,#REF!,6,FALSE),1)),"")</f>
        <v>#REF!</v>
      </c>
      <c r="M868" s="43" t="e">
        <f>IF(LEN(VLOOKUP($A868,#REF!,7,FALSE)),UPPER(RIGHT(VLOOKUP($A868,#REF!,7,FALSE),1)),"")</f>
        <v>#REF!</v>
      </c>
      <c r="N868" s="206"/>
      <c r="O868" s="206"/>
      <c r="P868" s="206"/>
      <c r="Q868" s="206"/>
      <c r="R868" s="206"/>
      <c r="S868" s="63" t="e">
        <f>HLOOKUP("Device Tree Pin Name",#REF!,MATCH($A868,#REF!,0),FALSE)</f>
        <v>#REF!</v>
      </c>
      <c r="T868" s="47" t="e">
        <f>HLOOKUP("power rail",#REF!,MATCH($A868,#REF!,0),FALSE)</f>
        <v>#REF!</v>
      </c>
      <c r="U868" s="62" t="e">
        <f>HLOOKUP("Wake Capable",#REF!,MATCH($A868,#REF!,0),FALSE)</f>
        <v>#REF!</v>
      </c>
      <c r="V868" s="62" t="e">
        <f>HLOOKUP("Strap",#REF!,MATCH($A868,#REF!,0),FALSE)</f>
        <v>#REF!</v>
      </c>
      <c r="W868" s="62"/>
      <c r="X868" s="62"/>
      <c r="Y868" s="62"/>
      <c r="Z868" s="47"/>
      <c r="AA868" s="47" t="e">
        <f>HLOOKUP("Pad type",#REF!,MATCH($A868,#REF!,0),FALSE)</f>
        <v>#REF!</v>
      </c>
      <c r="AB868" s="63"/>
      <c r="AC868" s="63" t="e">
        <f>HLOOKUP("POR Pin State",#REF!,MATCH($A868,#REF!,0),FALSE)</f>
        <v>#REF!</v>
      </c>
      <c r="AD868" s="207"/>
      <c r="AE868" s="208"/>
      <c r="AF868" s="208"/>
      <c r="AG868" s="208"/>
      <c r="AH868" s="209"/>
      <c r="AI868" s="209"/>
      <c r="AJ868" s="210"/>
      <c r="AK868" s="210"/>
      <c r="AL868" s="210"/>
      <c r="AM868" s="210"/>
      <c r="AN868" s="210"/>
      <c r="AO868" s="210"/>
      <c r="AP868" s="210"/>
      <c r="AQ868" s="215" t="s">
        <v>2081</v>
      </c>
      <c r="AR868" s="105"/>
      <c r="AS868" s="105"/>
      <c r="AT868" s="105"/>
      <c r="AU868" s="105"/>
      <c r="AV868" s="105"/>
      <c r="AW868" s="105"/>
      <c r="AX868" s="105"/>
      <c r="AY868" s="105"/>
      <c r="AZ868" s="105"/>
      <c r="BA868" s="105"/>
      <c r="BB868" s="218"/>
      <c r="BC868" s="105"/>
      <c r="BD868" s="250"/>
      <c r="BE868" s="252" t="s">
        <v>2082</v>
      </c>
      <c r="BF868" s="147" t="e">
        <f>VLOOKUP($A868,#REF!,34,FALSE)</f>
        <v>#REF!</v>
      </c>
      <c r="BG868" s="148" t="e">
        <f>VLOOKUP($A868,#REF!,22,FALSE)</f>
        <v>#REF!</v>
      </c>
      <c r="BH868" s="149"/>
    </row>
    <row r="869" s="5" customFormat="1" ht="12.95" customHeight="1" spans="1:60">
      <c r="A869" s="48" t="s">
        <v>2083</v>
      </c>
      <c r="B869" s="38" t="e">
        <f>VLOOKUP($A869,#REF!,34,FALSE)</f>
        <v>#REF!</v>
      </c>
      <c r="C869" s="39" t="str">
        <f t="shared" si="193"/>
        <v>unused_DDR_XM2_B4WCK_P</v>
      </c>
      <c r="D869" s="40" t="e">
        <f>IF(LEN(VLOOKUP($A869,#REF!,8,FALSE)),LEFT(VLOOKUP($A869,#REF!,8,FALSE),LEN(VLOOKUP($A869,#REF!,8,FALSE))-2),"")</f>
        <v>#REF!</v>
      </c>
      <c r="E869" s="41" t="e">
        <f>IF(LEN(VLOOKUP($A869,#REF!,4,FALSE)),IF(INDEX(#REF!,MATCH($A869,#REF!,0),1),LEFT(VLOOKUP($A869,#REF!,4,FALSE),LEN(VLOOKUP($A869,#REF!,4,FALSE))-2),CONCATENATE(LEFT(VLOOKUP($A869,#REF!,4,FALSE),LEN(VLOOKUP($A869,#REF!,4,FALSE))-2),"*")),"")</f>
        <v>#REF!</v>
      </c>
      <c r="F869" s="42" t="e">
        <f>IF(LEN(VLOOKUP($A869,#REF!,5,FALSE)),IF(INDEX(#REF!,MATCH($A869,#REF!,0),2),LEFT(VLOOKUP($A869,#REF!,5,FALSE),LEN(VLOOKUP($A869,#REF!,5,FALSE))-2),CONCATENATE(LEFT(VLOOKUP($A869,#REF!,5,FALSE),LEN(VLOOKUP($A869,#REF!,5,FALSE))-2),"*")),"")</f>
        <v>#REF!</v>
      </c>
      <c r="G869" s="42" t="e">
        <f>IF(LEN(VLOOKUP($A869,#REF!,6,FALSE)),IF(INDEX(#REF!,MATCH($A869,#REF!,0),3),LEFT(VLOOKUP($A869,#REF!,6,FALSE),LEN(VLOOKUP($A869,#REF!,6,FALSE))-2),CONCATENATE(LEFT(VLOOKUP($A869,#REF!,6,FALSE),LEN(VLOOKUP($A869,#REF!,6,FALSE))-2),"*")),"")</f>
        <v>#REF!</v>
      </c>
      <c r="H869" s="43" t="e">
        <f>IF(LEN(VLOOKUP($A869,#REF!,7,FALSE)),IF(INDEX(#REF!,MATCH($A869,#REF!,0),4),LEFT(VLOOKUP($A869,#REF!,7,FALSE),LEN(VLOOKUP($A869,#REF!,7,FALSE))-2),CONCATENATE(LEFT(VLOOKUP($A869,#REF!,7,FALSE),LEN(VLOOKUP($A869,#REF!,7,FALSE))-2),"*")),"")</f>
        <v>#REF!</v>
      </c>
      <c r="I869" s="54" t="e">
        <f>IF(LEN(VLOOKUP($A869,#REF!,8,FALSE)),UPPER(RIGHT(VLOOKUP($A869,#REF!,8,FALSE),1)),"")</f>
        <v>#REF!</v>
      </c>
      <c r="J869" s="42" t="e">
        <f>IF(LEN(VLOOKUP($A869,#REF!,4,FALSE)),UPPER(RIGHT(VLOOKUP($A869,#REF!,4,FALSE),1)),"")</f>
        <v>#REF!</v>
      </c>
      <c r="K869" s="42" t="e">
        <f>IF(LEN(VLOOKUP($A869,#REF!,5,FALSE)),UPPER(RIGHT(VLOOKUP($A869,#REF!,5,FALSE),1)),"")</f>
        <v>#REF!</v>
      </c>
      <c r="L869" s="42" t="e">
        <f>IF(LEN(VLOOKUP($A869,#REF!,6,FALSE)),UPPER(RIGHT(VLOOKUP($A869,#REF!,6,FALSE),1)),"")</f>
        <v>#REF!</v>
      </c>
      <c r="M869" s="43" t="e">
        <f>IF(LEN(VLOOKUP($A869,#REF!,7,FALSE)),UPPER(RIGHT(VLOOKUP($A869,#REF!,7,FALSE),1)),"")</f>
        <v>#REF!</v>
      </c>
      <c r="N869" s="206"/>
      <c r="O869" s="206"/>
      <c r="P869" s="206"/>
      <c r="Q869" s="206"/>
      <c r="R869" s="206"/>
      <c r="S869" s="63" t="e">
        <f>HLOOKUP("Device Tree Pin Name",#REF!,MATCH($A869,#REF!,0),FALSE)</f>
        <v>#REF!</v>
      </c>
      <c r="T869" s="47" t="e">
        <f>HLOOKUP("power rail",#REF!,MATCH($A869,#REF!,0),FALSE)</f>
        <v>#REF!</v>
      </c>
      <c r="U869" s="62" t="e">
        <f>HLOOKUP("Wake Capable",#REF!,MATCH($A869,#REF!,0),FALSE)</f>
        <v>#REF!</v>
      </c>
      <c r="V869" s="62" t="e">
        <f>HLOOKUP("Strap",#REF!,MATCH($A869,#REF!,0),FALSE)</f>
        <v>#REF!</v>
      </c>
      <c r="W869" s="62"/>
      <c r="X869" s="62"/>
      <c r="Y869" s="62"/>
      <c r="Z869" s="47"/>
      <c r="AA869" s="47" t="e">
        <f>HLOOKUP("Pad type",#REF!,MATCH($A869,#REF!,0),FALSE)</f>
        <v>#REF!</v>
      </c>
      <c r="AB869" s="63"/>
      <c r="AC869" s="63" t="e">
        <f>HLOOKUP("POR Pin State",#REF!,MATCH($A869,#REF!,0),FALSE)</f>
        <v>#REF!</v>
      </c>
      <c r="AD869" s="207"/>
      <c r="AE869" s="208"/>
      <c r="AF869" s="208"/>
      <c r="AG869" s="208"/>
      <c r="AH869" s="209"/>
      <c r="AI869" s="209"/>
      <c r="AJ869" s="210"/>
      <c r="AK869" s="210"/>
      <c r="AL869" s="210"/>
      <c r="AM869" s="210"/>
      <c r="AN869" s="210"/>
      <c r="AO869" s="210"/>
      <c r="AP869" s="210"/>
      <c r="AQ869" s="215" t="s">
        <v>2083</v>
      </c>
      <c r="AR869" s="105"/>
      <c r="AS869" s="105"/>
      <c r="AT869" s="105"/>
      <c r="AU869" s="105"/>
      <c r="AV869" s="105"/>
      <c r="AW869" s="105"/>
      <c r="AX869" s="105"/>
      <c r="AY869" s="105"/>
      <c r="AZ869" s="105"/>
      <c r="BA869" s="105"/>
      <c r="BB869" s="218"/>
      <c r="BC869" s="105"/>
      <c r="BD869" s="250"/>
      <c r="BE869" s="252" t="s">
        <v>2084</v>
      </c>
      <c r="BF869" s="147" t="e">
        <f>VLOOKUP($A869,#REF!,34,FALSE)</f>
        <v>#REF!</v>
      </c>
      <c r="BG869" s="148" t="e">
        <f>VLOOKUP($A869,#REF!,22,FALSE)</f>
        <v>#REF!</v>
      </c>
      <c r="BH869" s="149"/>
    </row>
    <row r="870" s="5" customFormat="1" ht="12.95" customHeight="1" spans="1:60">
      <c r="A870" s="48" t="s">
        <v>2085</v>
      </c>
      <c r="B870" s="38" t="e">
        <f>VLOOKUP($A870,#REF!,34,FALSE)</f>
        <v>#REF!</v>
      </c>
      <c r="C870" s="39" t="str">
        <f t="shared" si="193"/>
        <v>unused_DDR_XM2_B4WCK_N</v>
      </c>
      <c r="D870" s="40" t="e">
        <f>IF(LEN(VLOOKUP($A870,#REF!,8,FALSE)),LEFT(VLOOKUP($A870,#REF!,8,FALSE),LEN(VLOOKUP($A870,#REF!,8,FALSE))-2),"")</f>
        <v>#REF!</v>
      </c>
      <c r="E870" s="41" t="e">
        <f>IF(LEN(VLOOKUP($A870,#REF!,4,FALSE)),IF(INDEX(#REF!,MATCH($A870,#REF!,0),1),LEFT(VLOOKUP($A870,#REF!,4,FALSE),LEN(VLOOKUP($A870,#REF!,4,FALSE))-2),CONCATENATE(LEFT(VLOOKUP($A870,#REF!,4,FALSE),LEN(VLOOKUP($A870,#REF!,4,FALSE))-2),"*")),"")</f>
        <v>#REF!</v>
      </c>
      <c r="F870" s="42" t="e">
        <f>IF(LEN(VLOOKUP($A870,#REF!,5,FALSE)),IF(INDEX(#REF!,MATCH($A870,#REF!,0),2),LEFT(VLOOKUP($A870,#REF!,5,FALSE),LEN(VLOOKUP($A870,#REF!,5,FALSE))-2),CONCATENATE(LEFT(VLOOKUP($A870,#REF!,5,FALSE),LEN(VLOOKUP($A870,#REF!,5,FALSE))-2),"*")),"")</f>
        <v>#REF!</v>
      </c>
      <c r="G870" s="42" t="e">
        <f>IF(LEN(VLOOKUP($A870,#REF!,6,FALSE)),IF(INDEX(#REF!,MATCH($A870,#REF!,0),3),LEFT(VLOOKUP($A870,#REF!,6,FALSE),LEN(VLOOKUP($A870,#REF!,6,FALSE))-2),CONCATENATE(LEFT(VLOOKUP($A870,#REF!,6,FALSE),LEN(VLOOKUP($A870,#REF!,6,FALSE))-2),"*")),"")</f>
        <v>#REF!</v>
      </c>
      <c r="H870" s="43" t="e">
        <f>IF(LEN(VLOOKUP($A870,#REF!,7,FALSE)),IF(INDEX(#REF!,MATCH($A870,#REF!,0),4),LEFT(VLOOKUP($A870,#REF!,7,FALSE),LEN(VLOOKUP($A870,#REF!,7,FALSE))-2),CONCATENATE(LEFT(VLOOKUP($A870,#REF!,7,FALSE),LEN(VLOOKUP($A870,#REF!,7,FALSE))-2),"*")),"")</f>
        <v>#REF!</v>
      </c>
      <c r="I870" s="54" t="e">
        <f>IF(LEN(VLOOKUP($A870,#REF!,8,FALSE)),UPPER(RIGHT(VLOOKUP($A870,#REF!,8,FALSE),1)),"")</f>
        <v>#REF!</v>
      </c>
      <c r="J870" s="42" t="e">
        <f>IF(LEN(VLOOKUP($A870,#REF!,4,FALSE)),UPPER(RIGHT(VLOOKUP($A870,#REF!,4,FALSE),1)),"")</f>
        <v>#REF!</v>
      </c>
      <c r="K870" s="42" t="e">
        <f>IF(LEN(VLOOKUP($A870,#REF!,5,FALSE)),UPPER(RIGHT(VLOOKUP($A870,#REF!,5,FALSE),1)),"")</f>
        <v>#REF!</v>
      </c>
      <c r="L870" s="42" t="e">
        <f>IF(LEN(VLOOKUP($A870,#REF!,6,FALSE)),UPPER(RIGHT(VLOOKUP($A870,#REF!,6,FALSE),1)),"")</f>
        <v>#REF!</v>
      </c>
      <c r="M870" s="43" t="e">
        <f>IF(LEN(VLOOKUP($A870,#REF!,7,FALSE)),UPPER(RIGHT(VLOOKUP($A870,#REF!,7,FALSE),1)),"")</f>
        <v>#REF!</v>
      </c>
      <c r="N870" s="206"/>
      <c r="O870" s="206"/>
      <c r="P870" s="206"/>
      <c r="Q870" s="206"/>
      <c r="R870" s="206"/>
      <c r="S870" s="63" t="e">
        <f>HLOOKUP("Device Tree Pin Name",#REF!,MATCH($A870,#REF!,0),FALSE)</f>
        <v>#REF!</v>
      </c>
      <c r="T870" s="47" t="e">
        <f>HLOOKUP("power rail",#REF!,MATCH($A870,#REF!,0),FALSE)</f>
        <v>#REF!</v>
      </c>
      <c r="U870" s="62" t="e">
        <f>HLOOKUP("Wake Capable",#REF!,MATCH($A870,#REF!,0),FALSE)</f>
        <v>#REF!</v>
      </c>
      <c r="V870" s="62" t="e">
        <f>HLOOKUP("Strap",#REF!,MATCH($A870,#REF!,0),FALSE)</f>
        <v>#REF!</v>
      </c>
      <c r="W870" s="62"/>
      <c r="X870" s="62"/>
      <c r="Y870" s="62"/>
      <c r="Z870" s="47"/>
      <c r="AA870" s="47" t="e">
        <f>HLOOKUP("Pad type",#REF!,MATCH($A870,#REF!,0),FALSE)</f>
        <v>#REF!</v>
      </c>
      <c r="AB870" s="63"/>
      <c r="AC870" s="63" t="e">
        <f>HLOOKUP("POR Pin State",#REF!,MATCH($A870,#REF!,0),FALSE)</f>
        <v>#REF!</v>
      </c>
      <c r="AD870" s="207"/>
      <c r="AE870" s="208"/>
      <c r="AF870" s="208"/>
      <c r="AG870" s="208"/>
      <c r="AH870" s="209"/>
      <c r="AI870" s="209"/>
      <c r="AJ870" s="210"/>
      <c r="AK870" s="210"/>
      <c r="AL870" s="210"/>
      <c r="AM870" s="210"/>
      <c r="AN870" s="210"/>
      <c r="AO870" s="210"/>
      <c r="AP870" s="210"/>
      <c r="AQ870" s="215" t="s">
        <v>2085</v>
      </c>
      <c r="AR870" s="105"/>
      <c r="AS870" s="105"/>
      <c r="AT870" s="105"/>
      <c r="AU870" s="105"/>
      <c r="AV870" s="105"/>
      <c r="AW870" s="105"/>
      <c r="AX870" s="105"/>
      <c r="AY870" s="105"/>
      <c r="AZ870" s="105"/>
      <c r="BA870" s="105"/>
      <c r="BB870" s="218"/>
      <c r="BC870" s="105"/>
      <c r="BD870" s="250"/>
      <c r="BE870" s="252" t="s">
        <v>2086</v>
      </c>
      <c r="BF870" s="147" t="e">
        <f>VLOOKUP($A870,#REF!,34,FALSE)</f>
        <v>#REF!</v>
      </c>
      <c r="BG870" s="148" t="e">
        <f>VLOOKUP($A870,#REF!,22,FALSE)</f>
        <v>#REF!</v>
      </c>
      <c r="BH870" s="149"/>
    </row>
    <row r="871" s="5" customFormat="1" ht="12.95" customHeight="1" spans="1:60">
      <c r="A871" s="48" t="s">
        <v>2087</v>
      </c>
      <c r="B871" s="38" t="e">
        <f>VLOOKUP($A871,#REF!,34,FALSE)</f>
        <v>#REF!</v>
      </c>
      <c r="C871" s="39" t="str">
        <f t="shared" si="193"/>
        <v>unused_DDR_XM2_B4RDQS_P</v>
      </c>
      <c r="D871" s="40" t="e">
        <f>IF(LEN(VLOOKUP($A871,#REF!,8,FALSE)),LEFT(VLOOKUP($A871,#REF!,8,FALSE),LEN(VLOOKUP($A871,#REF!,8,FALSE))-2),"")</f>
        <v>#REF!</v>
      </c>
      <c r="E871" s="41" t="e">
        <f>IF(LEN(VLOOKUP($A871,#REF!,4,FALSE)),IF(INDEX(#REF!,MATCH($A871,#REF!,0),1),LEFT(VLOOKUP($A871,#REF!,4,FALSE),LEN(VLOOKUP($A871,#REF!,4,FALSE))-2),CONCATENATE(LEFT(VLOOKUP($A871,#REF!,4,FALSE),LEN(VLOOKUP($A871,#REF!,4,FALSE))-2),"*")),"")</f>
        <v>#REF!</v>
      </c>
      <c r="F871" s="42" t="e">
        <f>IF(LEN(VLOOKUP($A871,#REF!,5,FALSE)),IF(INDEX(#REF!,MATCH($A871,#REF!,0),2),LEFT(VLOOKUP($A871,#REF!,5,FALSE),LEN(VLOOKUP($A871,#REF!,5,FALSE))-2),CONCATENATE(LEFT(VLOOKUP($A871,#REF!,5,FALSE),LEN(VLOOKUP($A871,#REF!,5,FALSE))-2),"*")),"")</f>
        <v>#REF!</v>
      </c>
      <c r="G871" s="42" t="e">
        <f>IF(LEN(VLOOKUP($A871,#REF!,6,FALSE)),IF(INDEX(#REF!,MATCH($A871,#REF!,0),3),LEFT(VLOOKUP($A871,#REF!,6,FALSE),LEN(VLOOKUP($A871,#REF!,6,FALSE))-2),CONCATENATE(LEFT(VLOOKUP($A871,#REF!,6,FALSE),LEN(VLOOKUP($A871,#REF!,6,FALSE))-2),"*")),"")</f>
        <v>#REF!</v>
      </c>
      <c r="H871" s="43" t="e">
        <f>IF(LEN(VLOOKUP($A871,#REF!,7,FALSE)),IF(INDEX(#REF!,MATCH($A871,#REF!,0),4),LEFT(VLOOKUP($A871,#REF!,7,FALSE),LEN(VLOOKUP($A871,#REF!,7,FALSE))-2),CONCATENATE(LEFT(VLOOKUP($A871,#REF!,7,FALSE),LEN(VLOOKUP($A871,#REF!,7,FALSE))-2),"*")),"")</f>
        <v>#REF!</v>
      </c>
      <c r="I871" s="54" t="e">
        <f>IF(LEN(VLOOKUP($A871,#REF!,8,FALSE)),UPPER(RIGHT(VLOOKUP($A871,#REF!,8,FALSE),1)),"")</f>
        <v>#REF!</v>
      </c>
      <c r="J871" s="42" t="e">
        <f>IF(LEN(VLOOKUP($A871,#REF!,4,FALSE)),UPPER(RIGHT(VLOOKUP($A871,#REF!,4,FALSE),1)),"")</f>
        <v>#REF!</v>
      </c>
      <c r="K871" s="42" t="e">
        <f>IF(LEN(VLOOKUP($A871,#REF!,5,FALSE)),UPPER(RIGHT(VLOOKUP($A871,#REF!,5,FALSE),1)),"")</f>
        <v>#REF!</v>
      </c>
      <c r="L871" s="42" t="e">
        <f>IF(LEN(VLOOKUP($A871,#REF!,6,FALSE)),UPPER(RIGHT(VLOOKUP($A871,#REF!,6,FALSE),1)),"")</f>
        <v>#REF!</v>
      </c>
      <c r="M871" s="43" t="e">
        <f>IF(LEN(VLOOKUP($A871,#REF!,7,FALSE)),UPPER(RIGHT(VLOOKUP($A871,#REF!,7,FALSE),1)),"")</f>
        <v>#REF!</v>
      </c>
      <c r="N871" s="206"/>
      <c r="O871" s="206"/>
      <c r="P871" s="206"/>
      <c r="Q871" s="206"/>
      <c r="R871" s="206"/>
      <c r="S871" s="63" t="e">
        <f>HLOOKUP("Device Tree Pin Name",#REF!,MATCH($A871,#REF!,0),FALSE)</f>
        <v>#REF!</v>
      </c>
      <c r="T871" s="47" t="e">
        <f>HLOOKUP("power rail",#REF!,MATCH($A871,#REF!,0),FALSE)</f>
        <v>#REF!</v>
      </c>
      <c r="U871" s="62" t="e">
        <f>HLOOKUP("Wake Capable",#REF!,MATCH($A871,#REF!,0),FALSE)</f>
        <v>#REF!</v>
      </c>
      <c r="V871" s="62" t="e">
        <f>HLOOKUP("Strap",#REF!,MATCH($A871,#REF!,0),FALSE)</f>
        <v>#REF!</v>
      </c>
      <c r="W871" s="62"/>
      <c r="X871" s="62"/>
      <c r="Y871" s="62"/>
      <c r="Z871" s="47"/>
      <c r="AA871" s="47" t="e">
        <f>HLOOKUP("Pad type",#REF!,MATCH($A871,#REF!,0),FALSE)</f>
        <v>#REF!</v>
      </c>
      <c r="AB871" s="63"/>
      <c r="AC871" s="63" t="e">
        <f>HLOOKUP("POR Pin State",#REF!,MATCH($A871,#REF!,0),FALSE)</f>
        <v>#REF!</v>
      </c>
      <c r="AD871" s="207"/>
      <c r="AE871" s="208"/>
      <c r="AF871" s="208"/>
      <c r="AG871" s="208"/>
      <c r="AH871" s="209"/>
      <c r="AI871" s="209"/>
      <c r="AJ871" s="210"/>
      <c r="AK871" s="210"/>
      <c r="AL871" s="210"/>
      <c r="AM871" s="210"/>
      <c r="AN871" s="210"/>
      <c r="AO871" s="210"/>
      <c r="AP871" s="210"/>
      <c r="AQ871" s="215" t="s">
        <v>2087</v>
      </c>
      <c r="AR871" s="105"/>
      <c r="AS871" s="105"/>
      <c r="AT871" s="105"/>
      <c r="AU871" s="105"/>
      <c r="AV871" s="105"/>
      <c r="AW871" s="105"/>
      <c r="AX871" s="105"/>
      <c r="AY871" s="105"/>
      <c r="AZ871" s="105"/>
      <c r="BA871" s="105"/>
      <c r="BB871" s="218"/>
      <c r="BC871" s="105"/>
      <c r="BD871" s="250"/>
      <c r="BE871" s="252" t="s">
        <v>2088</v>
      </c>
      <c r="BF871" s="147" t="e">
        <f>VLOOKUP($A871,#REF!,34,FALSE)</f>
        <v>#REF!</v>
      </c>
      <c r="BG871" s="148" t="e">
        <f>VLOOKUP($A871,#REF!,22,FALSE)</f>
        <v>#REF!</v>
      </c>
      <c r="BH871" s="149"/>
    </row>
    <row r="872" s="5" customFormat="1" ht="12.95" customHeight="1" spans="1:60">
      <c r="A872" s="10" t="s">
        <v>2089</v>
      </c>
      <c r="B872" s="38" t="e">
        <f>VLOOKUP($A872,#REF!,34,FALSE)</f>
        <v>#REF!</v>
      </c>
      <c r="C872" s="39" t="str">
        <f t="shared" si="193"/>
        <v>unused_DDR_XM2_B4RDQS_N</v>
      </c>
      <c r="D872" s="40" t="e">
        <f>IF(LEN(VLOOKUP($A872,#REF!,8,FALSE)),LEFT(VLOOKUP($A872,#REF!,8,FALSE),LEN(VLOOKUP($A872,#REF!,8,FALSE))-2),"")</f>
        <v>#REF!</v>
      </c>
      <c r="E872" s="41" t="e">
        <f>IF(LEN(VLOOKUP($A872,#REF!,4,FALSE)),IF(INDEX(#REF!,MATCH($A872,#REF!,0),1),LEFT(VLOOKUP($A872,#REF!,4,FALSE),LEN(VLOOKUP($A872,#REF!,4,FALSE))-2),CONCATENATE(LEFT(VLOOKUP($A872,#REF!,4,FALSE),LEN(VLOOKUP($A872,#REF!,4,FALSE))-2),"*")),"")</f>
        <v>#REF!</v>
      </c>
      <c r="F872" s="42" t="e">
        <f>IF(LEN(VLOOKUP($A872,#REF!,5,FALSE)),IF(INDEX(#REF!,MATCH($A872,#REF!,0),2),LEFT(VLOOKUP($A872,#REF!,5,FALSE),LEN(VLOOKUP($A872,#REF!,5,FALSE))-2),CONCATENATE(LEFT(VLOOKUP($A872,#REF!,5,FALSE),LEN(VLOOKUP($A872,#REF!,5,FALSE))-2),"*")),"")</f>
        <v>#REF!</v>
      </c>
      <c r="G872" s="42" t="e">
        <f>IF(LEN(VLOOKUP($A872,#REF!,6,FALSE)),IF(INDEX(#REF!,MATCH($A872,#REF!,0),3),LEFT(VLOOKUP($A872,#REF!,6,FALSE),LEN(VLOOKUP($A872,#REF!,6,FALSE))-2),CONCATENATE(LEFT(VLOOKUP($A872,#REF!,6,FALSE),LEN(VLOOKUP($A872,#REF!,6,FALSE))-2),"*")),"")</f>
        <v>#REF!</v>
      </c>
      <c r="H872" s="43" t="e">
        <f>IF(LEN(VLOOKUP($A872,#REF!,7,FALSE)),IF(INDEX(#REF!,MATCH($A872,#REF!,0),4),LEFT(VLOOKUP($A872,#REF!,7,FALSE),LEN(VLOOKUP($A872,#REF!,7,FALSE))-2),CONCATENATE(LEFT(VLOOKUP($A872,#REF!,7,FALSE),LEN(VLOOKUP($A872,#REF!,7,FALSE))-2),"*")),"")</f>
        <v>#REF!</v>
      </c>
      <c r="I872" s="54" t="e">
        <f>IF(LEN(VLOOKUP($A872,#REF!,8,FALSE)),UPPER(RIGHT(VLOOKUP($A872,#REF!,8,FALSE),1)),"")</f>
        <v>#REF!</v>
      </c>
      <c r="J872" s="42" t="e">
        <f>IF(LEN(VLOOKUP($A872,#REF!,4,FALSE)),UPPER(RIGHT(VLOOKUP($A872,#REF!,4,FALSE),1)),"")</f>
        <v>#REF!</v>
      </c>
      <c r="K872" s="42" t="e">
        <f>IF(LEN(VLOOKUP($A872,#REF!,5,FALSE)),UPPER(RIGHT(VLOOKUP($A872,#REF!,5,FALSE),1)),"")</f>
        <v>#REF!</v>
      </c>
      <c r="L872" s="42" t="e">
        <f>IF(LEN(VLOOKUP($A872,#REF!,6,FALSE)),UPPER(RIGHT(VLOOKUP($A872,#REF!,6,FALSE),1)),"")</f>
        <v>#REF!</v>
      </c>
      <c r="M872" s="43" t="e">
        <f>IF(LEN(VLOOKUP($A872,#REF!,7,FALSE)),UPPER(RIGHT(VLOOKUP($A872,#REF!,7,FALSE),1)),"")</f>
        <v>#REF!</v>
      </c>
      <c r="N872" s="206"/>
      <c r="O872" s="206"/>
      <c r="P872" s="206"/>
      <c r="Q872" s="206"/>
      <c r="R872" s="206"/>
      <c r="S872" s="63" t="e">
        <f>HLOOKUP("Device Tree Pin Name",#REF!,MATCH($A872,#REF!,0),FALSE)</f>
        <v>#REF!</v>
      </c>
      <c r="T872" s="47" t="e">
        <f>HLOOKUP("power rail",#REF!,MATCH($A872,#REF!,0),FALSE)</f>
        <v>#REF!</v>
      </c>
      <c r="U872" s="62" t="e">
        <f>HLOOKUP("Wake Capable",#REF!,MATCH($A872,#REF!,0),FALSE)</f>
        <v>#REF!</v>
      </c>
      <c r="V872" s="62" t="e">
        <f>HLOOKUP("Strap",#REF!,MATCH($A872,#REF!,0),FALSE)</f>
        <v>#REF!</v>
      </c>
      <c r="W872" s="62"/>
      <c r="X872" s="62"/>
      <c r="Y872" s="62"/>
      <c r="Z872" s="47"/>
      <c r="AA872" s="47" t="e">
        <f>HLOOKUP("Pad type",#REF!,MATCH($A872,#REF!,0),FALSE)</f>
        <v>#REF!</v>
      </c>
      <c r="AB872" s="63"/>
      <c r="AC872" s="63" t="e">
        <f>HLOOKUP("POR Pin State",#REF!,MATCH($A872,#REF!,0),FALSE)</f>
        <v>#REF!</v>
      </c>
      <c r="AD872" s="207"/>
      <c r="AE872" s="208"/>
      <c r="AF872" s="208"/>
      <c r="AG872" s="208"/>
      <c r="AH872" s="209"/>
      <c r="AI872" s="209"/>
      <c r="AJ872" s="210"/>
      <c r="AK872" s="210"/>
      <c r="AL872" s="210"/>
      <c r="AM872" s="210"/>
      <c r="AN872" s="210"/>
      <c r="AO872" s="210"/>
      <c r="AP872" s="210"/>
      <c r="AQ872" s="215" t="s">
        <v>2089</v>
      </c>
      <c r="AR872" s="105"/>
      <c r="AS872" s="105"/>
      <c r="AT872" s="105"/>
      <c r="AU872" s="105"/>
      <c r="AV872" s="105"/>
      <c r="AW872" s="105"/>
      <c r="AX872" s="105"/>
      <c r="AY872" s="105"/>
      <c r="AZ872" s="105"/>
      <c r="BA872" s="105"/>
      <c r="BB872" s="218"/>
      <c r="BC872" s="105"/>
      <c r="BD872" s="250"/>
      <c r="BE872" s="252" t="s">
        <v>2090</v>
      </c>
      <c r="BF872" s="147" t="e">
        <f>VLOOKUP($A872,#REF!,34,FALSE)</f>
        <v>#REF!</v>
      </c>
      <c r="BG872" s="148" t="e">
        <f>VLOOKUP($A872,#REF!,22,FALSE)</f>
        <v>#REF!</v>
      </c>
      <c r="BH872" s="149"/>
    </row>
    <row r="873" s="5" customFormat="1" ht="12.95" customHeight="1" spans="1:60">
      <c r="A873" s="10" t="s">
        <v>2091</v>
      </c>
      <c r="B873" s="38" t="e">
        <f>VLOOKUP($A873,#REF!,34,FALSE)</f>
        <v>#REF!</v>
      </c>
      <c r="C873" s="39" t="str">
        <f t="shared" si="193"/>
        <v>unused_DDR_XM2_B5D0</v>
      </c>
      <c r="D873" s="40" t="e">
        <f>IF(LEN(VLOOKUP($A873,#REF!,8,FALSE)),LEFT(VLOOKUP($A873,#REF!,8,FALSE),LEN(VLOOKUP($A873,#REF!,8,FALSE))-2),"")</f>
        <v>#REF!</v>
      </c>
      <c r="E873" s="41" t="e">
        <f>IF(LEN(VLOOKUP($A873,#REF!,4,FALSE)),IF(INDEX(#REF!,MATCH($A873,#REF!,0),1),LEFT(VLOOKUP($A873,#REF!,4,FALSE),LEN(VLOOKUP($A873,#REF!,4,FALSE))-2),CONCATENATE(LEFT(VLOOKUP($A873,#REF!,4,FALSE),LEN(VLOOKUP($A873,#REF!,4,FALSE))-2),"*")),"")</f>
        <v>#REF!</v>
      </c>
      <c r="F873" s="42" t="e">
        <f>IF(LEN(VLOOKUP($A873,#REF!,5,FALSE)),IF(INDEX(#REF!,MATCH($A873,#REF!,0),2),LEFT(VLOOKUP($A873,#REF!,5,FALSE),LEN(VLOOKUP($A873,#REF!,5,FALSE))-2),CONCATENATE(LEFT(VLOOKUP($A873,#REF!,5,FALSE),LEN(VLOOKUP($A873,#REF!,5,FALSE))-2),"*")),"")</f>
        <v>#REF!</v>
      </c>
      <c r="G873" s="42" t="e">
        <f>IF(LEN(VLOOKUP($A873,#REF!,6,FALSE)),IF(INDEX(#REF!,MATCH($A873,#REF!,0),3),LEFT(VLOOKUP($A873,#REF!,6,FALSE),LEN(VLOOKUP($A873,#REF!,6,FALSE))-2),CONCATENATE(LEFT(VLOOKUP($A873,#REF!,6,FALSE),LEN(VLOOKUP($A873,#REF!,6,FALSE))-2),"*")),"")</f>
        <v>#REF!</v>
      </c>
      <c r="H873" s="43" t="e">
        <f>IF(LEN(VLOOKUP($A873,#REF!,7,FALSE)),IF(INDEX(#REF!,MATCH($A873,#REF!,0),4),LEFT(VLOOKUP($A873,#REF!,7,FALSE),LEN(VLOOKUP($A873,#REF!,7,FALSE))-2),CONCATENATE(LEFT(VLOOKUP($A873,#REF!,7,FALSE),LEN(VLOOKUP($A873,#REF!,7,FALSE))-2),"*")),"")</f>
        <v>#REF!</v>
      </c>
      <c r="I873" s="54" t="e">
        <f>IF(LEN(VLOOKUP($A873,#REF!,8,FALSE)),UPPER(RIGHT(VLOOKUP($A873,#REF!,8,FALSE),1)),"")</f>
        <v>#REF!</v>
      </c>
      <c r="J873" s="42" t="e">
        <f>IF(LEN(VLOOKUP($A873,#REF!,4,FALSE)),UPPER(RIGHT(VLOOKUP($A873,#REF!,4,FALSE),1)),"")</f>
        <v>#REF!</v>
      </c>
      <c r="K873" s="42" t="e">
        <f>IF(LEN(VLOOKUP($A873,#REF!,5,FALSE)),UPPER(RIGHT(VLOOKUP($A873,#REF!,5,FALSE),1)),"")</f>
        <v>#REF!</v>
      </c>
      <c r="L873" s="42" t="e">
        <f>IF(LEN(VLOOKUP($A873,#REF!,6,FALSE)),UPPER(RIGHT(VLOOKUP($A873,#REF!,6,FALSE),1)),"")</f>
        <v>#REF!</v>
      </c>
      <c r="M873" s="43" t="e">
        <f>IF(LEN(VLOOKUP($A873,#REF!,7,FALSE)),UPPER(RIGHT(VLOOKUP($A873,#REF!,7,FALSE),1)),"")</f>
        <v>#REF!</v>
      </c>
      <c r="N873" s="206"/>
      <c r="O873" s="206"/>
      <c r="P873" s="206"/>
      <c r="Q873" s="206"/>
      <c r="R873" s="206"/>
      <c r="S873" s="63" t="e">
        <f>HLOOKUP("Device Tree Pin Name",#REF!,MATCH($A873,#REF!,0),FALSE)</f>
        <v>#REF!</v>
      </c>
      <c r="T873" s="47" t="e">
        <f>HLOOKUP("power rail",#REF!,MATCH($A873,#REF!,0),FALSE)</f>
        <v>#REF!</v>
      </c>
      <c r="U873" s="62" t="e">
        <f>HLOOKUP("Wake Capable",#REF!,MATCH($A873,#REF!,0),FALSE)</f>
        <v>#REF!</v>
      </c>
      <c r="V873" s="62" t="e">
        <f>HLOOKUP("Strap",#REF!,MATCH($A873,#REF!,0),FALSE)</f>
        <v>#REF!</v>
      </c>
      <c r="W873" s="62"/>
      <c r="X873" s="62"/>
      <c r="Y873" s="62"/>
      <c r="Z873" s="47"/>
      <c r="AA873" s="47" t="e">
        <f>HLOOKUP("Pad type",#REF!,MATCH($A873,#REF!,0),FALSE)</f>
        <v>#REF!</v>
      </c>
      <c r="AB873" s="63"/>
      <c r="AC873" s="63" t="e">
        <f>HLOOKUP("POR Pin State",#REF!,MATCH($A873,#REF!,0),FALSE)</f>
        <v>#REF!</v>
      </c>
      <c r="AD873" s="207"/>
      <c r="AE873" s="208"/>
      <c r="AF873" s="208"/>
      <c r="AG873" s="208"/>
      <c r="AH873" s="209"/>
      <c r="AI873" s="209"/>
      <c r="AJ873" s="210"/>
      <c r="AK873" s="210"/>
      <c r="AL873" s="210"/>
      <c r="AM873" s="210"/>
      <c r="AN873" s="210"/>
      <c r="AO873" s="210"/>
      <c r="AP873" s="210"/>
      <c r="AQ873" s="215" t="s">
        <v>2092</v>
      </c>
      <c r="AR873" s="105"/>
      <c r="AS873" s="105"/>
      <c r="AT873" s="105"/>
      <c r="AU873" s="105"/>
      <c r="AV873" s="105"/>
      <c r="AW873" s="105"/>
      <c r="AX873" s="105"/>
      <c r="AY873" s="105"/>
      <c r="AZ873" s="105"/>
      <c r="BA873" s="105"/>
      <c r="BB873" s="218"/>
      <c r="BC873" s="105"/>
      <c r="BD873" s="250"/>
      <c r="BE873" s="252" t="s">
        <v>2093</v>
      </c>
      <c r="BF873" s="147" t="e">
        <f>VLOOKUP($A873,#REF!,34,FALSE)</f>
        <v>#REF!</v>
      </c>
      <c r="BG873" s="148" t="e">
        <f>VLOOKUP($A873,#REF!,22,FALSE)</f>
        <v>#REF!</v>
      </c>
      <c r="BH873" s="149"/>
    </row>
    <row r="874" s="5" customFormat="1" ht="12.75" customHeight="1" spans="1:60">
      <c r="A874" s="48" t="s">
        <v>2094</v>
      </c>
      <c r="B874" s="38" t="e">
        <f>VLOOKUP($A874,#REF!,34,FALSE)</f>
        <v>#REF!</v>
      </c>
      <c r="C874" s="39" t="str">
        <f t="shared" si="193"/>
        <v>unused_DDR_XM2_B5D1</v>
      </c>
      <c r="D874" s="40" t="e">
        <f>IF(LEN(VLOOKUP($A874,#REF!,8,FALSE)),LEFT(VLOOKUP($A874,#REF!,8,FALSE),LEN(VLOOKUP($A874,#REF!,8,FALSE))-2),"")</f>
        <v>#REF!</v>
      </c>
      <c r="E874" s="41" t="e">
        <f>IF(LEN(VLOOKUP($A874,#REF!,4,FALSE)),IF(INDEX(#REF!,MATCH($A874,#REF!,0),1),LEFT(VLOOKUP($A874,#REF!,4,FALSE),LEN(VLOOKUP($A874,#REF!,4,FALSE))-2),CONCATENATE(LEFT(VLOOKUP($A874,#REF!,4,FALSE),LEN(VLOOKUP($A874,#REF!,4,FALSE))-2),"*")),"")</f>
        <v>#REF!</v>
      </c>
      <c r="F874" s="42" t="e">
        <f>IF(LEN(VLOOKUP($A874,#REF!,5,FALSE)),IF(INDEX(#REF!,MATCH($A874,#REF!,0),2),LEFT(VLOOKUP($A874,#REF!,5,FALSE),LEN(VLOOKUP($A874,#REF!,5,FALSE))-2),CONCATENATE(LEFT(VLOOKUP($A874,#REF!,5,FALSE),LEN(VLOOKUP($A874,#REF!,5,FALSE))-2),"*")),"")</f>
        <v>#REF!</v>
      </c>
      <c r="G874" s="42" t="e">
        <f>IF(LEN(VLOOKUP($A874,#REF!,6,FALSE)),IF(INDEX(#REF!,MATCH($A874,#REF!,0),3),LEFT(VLOOKUP($A874,#REF!,6,FALSE),LEN(VLOOKUP($A874,#REF!,6,FALSE))-2),CONCATENATE(LEFT(VLOOKUP($A874,#REF!,6,FALSE),LEN(VLOOKUP($A874,#REF!,6,FALSE))-2),"*")),"")</f>
        <v>#REF!</v>
      </c>
      <c r="H874" s="43" t="e">
        <f>IF(LEN(VLOOKUP($A874,#REF!,7,FALSE)),IF(INDEX(#REF!,MATCH($A874,#REF!,0),4),LEFT(VLOOKUP($A874,#REF!,7,FALSE),LEN(VLOOKUP($A874,#REF!,7,FALSE))-2),CONCATENATE(LEFT(VLOOKUP($A874,#REF!,7,FALSE),LEN(VLOOKUP($A874,#REF!,7,FALSE))-2),"*")),"")</f>
        <v>#REF!</v>
      </c>
      <c r="I874" s="54" t="e">
        <f>IF(LEN(VLOOKUP($A874,#REF!,8,FALSE)),UPPER(RIGHT(VLOOKUP($A874,#REF!,8,FALSE),1)),"")</f>
        <v>#REF!</v>
      </c>
      <c r="J874" s="42" t="e">
        <f>IF(LEN(VLOOKUP($A874,#REF!,4,FALSE)),UPPER(RIGHT(VLOOKUP($A874,#REF!,4,FALSE),1)),"")</f>
        <v>#REF!</v>
      </c>
      <c r="K874" s="42" t="e">
        <f>IF(LEN(VLOOKUP($A874,#REF!,5,FALSE)),UPPER(RIGHT(VLOOKUP($A874,#REF!,5,FALSE),1)),"")</f>
        <v>#REF!</v>
      </c>
      <c r="L874" s="42" t="e">
        <f>IF(LEN(VLOOKUP($A874,#REF!,6,FALSE)),UPPER(RIGHT(VLOOKUP($A874,#REF!,6,FALSE),1)),"")</f>
        <v>#REF!</v>
      </c>
      <c r="M874" s="43" t="e">
        <f>IF(LEN(VLOOKUP($A874,#REF!,7,FALSE)),UPPER(RIGHT(VLOOKUP($A874,#REF!,7,FALSE),1)),"")</f>
        <v>#REF!</v>
      </c>
      <c r="N874" s="206"/>
      <c r="O874" s="206"/>
      <c r="P874" s="206"/>
      <c r="Q874" s="206"/>
      <c r="R874" s="206"/>
      <c r="S874" s="63" t="e">
        <f>HLOOKUP("Device Tree Pin Name",#REF!,MATCH($A874,#REF!,0),FALSE)</f>
        <v>#REF!</v>
      </c>
      <c r="T874" s="47" t="e">
        <f>HLOOKUP("power rail",#REF!,MATCH($A874,#REF!,0),FALSE)</f>
        <v>#REF!</v>
      </c>
      <c r="U874" s="62" t="e">
        <f>HLOOKUP("Wake Capable",#REF!,MATCH($A874,#REF!,0),FALSE)</f>
        <v>#REF!</v>
      </c>
      <c r="V874" s="62" t="e">
        <f>HLOOKUP("Strap",#REF!,MATCH($A874,#REF!,0),FALSE)</f>
        <v>#REF!</v>
      </c>
      <c r="W874" s="62"/>
      <c r="X874" s="62"/>
      <c r="Y874" s="62"/>
      <c r="Z874" s="47"/>
      <c r="AA874" s="47" t="e">
        <f>HLOOKUP("Pad type",#REF!,MATCH($A874,#REF!,0),FALSE)</f>
        <v>#REF!</v>
      </c>
      <c r="AB874" s="63"/>
      <c r="AC874" s="63" t="e">
        <f>HLOOKUP("POR Pin State",#REF!,MATCH($A874,#REF!,0),FALSE)</f>
        <v>#REF!</v>
      </c>
      <c r="AD874" s="207"/>
      <c r="AE874" s="208"/>
      <c r="AF874" s="208"/>
      <c r="AG874" s="208"/>
      <c r="AH874" s="209"/>
      <c r="AI874" s="209"/>
      <c r="AJ874" s="210"/>
      <c r="AK874" s="210"/>
      <c r="AL874" s="210"/>
      <c r="AM874" s="210"/>
      <c r="AN874" s="210"/>
      <c r="AO874" s="210"/>
      <c r="AP874" s="210"/>
      <c r="AQ874" s="215" t="s">
        <v>2095</v>
      </c>
      <c r="AR874" s="105"/>
      <c r="AS874" s="105"/>
      <c r="AT874" s="105"/>
      <c r="AU874" s="105"/>
      <c r="AV874" s="105"/>
      <c r="AW874" s="105"/>
      <c r="AX874" s="105"/>
      <c r="AY874" s="105"/>
      <c r="AZ874" s="105"/>
      <c r="BA874" s="105"/>
      <c r="BB874" s="218"/>
      <c r="BC874" s="105"/>
      <c r="BD874" s="250"/>
      <c r="BE874" s="252" t="s">
        <v>2096</v>
      </c>
      <c r="BF874" s="147" t="e">
        <f>VLOOKUP($A874,#REF!,34,FALSE)</f>
        <v>#REF!</v>
      </c>
      <c r="BG874" s="148" t="e">
        <f>VLOOKUP($A874,#REF!,22,FALSE)</f>
        <v>#REF!</v>
      </c>
      <c r="BH874" s="149"/>
    </row>
    <row r="875" s="5" customFormat="1" ht="12.95" customHeight="1" spans="1:60">
      <c r="A875" s="48" t="s">
        <v>2097</v>
      </c>
      <c r="B875" s="38" t="e">
        <f>VLOOKUP($A875,#REF!,34,FALSE)</f>
        <v>#REF!</v>
      </c>
      <c r="C875" s="39" t="str">
        <f t="shared" si="193"/>
        <v>unused_DDR_XM2_B5D2</v>
      </c>
      <c r="D875" s="40" t="e">
        <f>IF(LEN(VLOOKUP($A875,#REF!,8,FALSE)),LEFT(VLOOKUP($A875,#REF!,8,FALSE),LEN(VLOOKUP($A875,#REF!,8,FALSE))-2),"")</f>
        <v>#REF!</v>
      </c>
      <c r="E875" s="41" t="e">
        <f>IF(LEN(VLOOKUP($A875,#REF!,4,FALSE)),IF(INDEX(#REF!,MATCH($A875,#REF!,0),1),LEFT(VLOOKUP($A875,#REF!,4,FALSE),LEN(VLOOKUP($A875,#REF!,4,FALSE))-2),CONCATENATE(LEFT(VLOOKUP($A875,#REF!,4,FALSE),LEN(VLOOKUP($A875,#REF!,4,FALSE))-2),"*")),"")</f>
        <v>#REF!</v>
      </c>
      <c r="F875" s="42" t="e">
        <f>IF(LEN(VLOOKUP($A875,#REF!,5,FALSE)),IF(INDEX(#REF!,MATCH($A875,#REF!,0),2),LEFT(VLOOKUP($A875,#REF!,5,FALSE),LEN(VLOOKUP($A875,#REF!,5,FALSE))-2),CONCATENATE(LEFT(VLOOKUP($A875,#REF!,5,FALSE),LEN(VLOOKUP($A875,#REF!,5,FALSE))-2),"*")),"")</f>
        <v>#REF!</v>
      </c>
      <c r="G875" s="42" t="e">
        <f>IF(LEN(VLOOKUP($A875,#REF!,6,FALSE)),IF(INDEX(#REF!,MATCH($A875,#REF!,0),3),LEFT(VLOOKUP($A875,#REF!,6,FALSE),LEN(VLOOKUP($A875,#REF!,6,FALSE))-2),CONCATENATE(LEFT(VLOOKUP($A875,#REF!,6,FALSE),LEN(VLOOKUP($A875,#REF!,6,FALSE))-2),"*")),"")</f>
        <v>#REF!</v>
      </c>
      <c r="H875" s="43" t="e">
        <f>IF(LEN(VLOOKUP($A875,#REF!,7,FALSE)),IF(INDEX(#REF!,MATCH($A875,#REF!,0),4),LEFT(VLOOKUP($A875,#REF!,7,FALSE),LEN(VLOOKUP($A875,#REF!,7,FALSE))-2),CONCATENATE(LEFT(VLOOKUP($A875,#REF!,7,FALSE),LEN(VLOOKUP($A875,#REF!,7,FALSE))-2),"*")),"")</f>
        <v>#REF!</v>
      </c>
      <c r="I875" s="54" t="e">
        <f>IF(LEN(VLOOKUP($A875,#REF!,8,FALSE)),UPPER(RIGHT(VLOOKUP($A875,#REF!,8,FALSE),1)),"")</f>
        <v>#REF!</v>
      </c>
      <c r="J875" s="42" t="e">
        <f>IF(LEN(VLOOKUP($A875,#REF!,4,FALSE)),UPPER(RIGHT(VLOOKUP($A875,#REF!,4,FALSE),1)),"")</f>
        <v>#REF!</v>
      </c>
      <c r="K875" s="42" t="e">
        <f>IF(LEN(VLOOKUP($A875,#REF!,5,FALSE)),UPPER(RIGHT(VLOOKUP($A875,#REF!,5,FALSE),1)),"")</f>
        <v>#REF!</v>
      </c>
      <c r="L875" s="42" t="e">
        <f>IF(LEN(VLOOKUP($A875,#REF!,6,FALSE)),UPPER(RIGHT(VLOOKUP($A875,#REF!,6,FALSE),1)),"")</f>
        <v>#REF!</v>
      </c>
      <c r="M875" s="43" t="e">
        <f>IF(LEN(VLOOKUP($A875,#REF!,7,FALSE)),UPPER(RIGHT(VLOOKUP($A875,#REF!,7,FALSE),1)),"")</f>
        <v>#REF!</v>
      </c>
      <c r="N875" s="206"/>
      <c r="O875" s="206"/>
      <c r="P875" s="206"/>
      <c r="Q875" s="206"/>
      <c r="R875" s="206"/>
      <c r="S875" s="63" t="e">
        <f>HLOOKUP("Device Tree Pin Name",#REF!,MATCH($A875,#REF!,0),FALSE)</f>
        <v>#REF!</v>
      </c>
      <c r="T875" s="47" t="e">
        <f>HLOOKUP("power rail",#REF!,MATCH($A875,#REF!,0),FALSE)</f>
        <v>#REF!</v>
      </c>
      <c r="U875" s="62" t="e">
        <f>HLOOKUP("Wake Capable",#REF!,MATCH($A875,#REF!,0),FALSE)</f>
        <v>#REF!</v>
      </c>
      <c r="V875" s="62" t="e">
        <f>HLOOKUP("Strap",#REF!,MATCH($A875,#REF!,0),FALSE)</f>
        <v>#REF!</v>
      </c>
      <c r="W875" s="62"/>
      <c r="X875" s="62"/>
      <c r="Y875" s="62"/>
      <c r="Z875" s="47"/>
      <c r="AA875" s="47" t="e">
        <f>HLOOKUP("Pad type",#REF!,MATCH($A875,#REF!,0),FALSE)</f>
        <v>#REF!</v>
      </c>
      <c r="AB875" s="63"/>
      <c r="AC875" s="63" t="e">
        <f>HLOOKUP("POR Pin State",#REF!,MATCH($A875,#REF!,0),FALSE)</f>
        <v>#REF!</v>
      </c>
      <c r="AD875" s="207"/>
      <c r="AE875" s="208"/>
      <c r="AF875" s="208"/>
      <c r="AG875" s="208"/>
      <c r="AH875" s="209"/>
      <c r="AI875" s="209"/>
      <c r="AJ875" s="210"/>
      <c r="AK875" s="210"/>
      <c r="AL875" s="210"/>
      <c r="AM875" s="210"/>
      <c r="AN875" s="210"/>
      <c r="AO875" s="210"/>
      <c r="AP875" s="210"/>
      <c r="AQ875" s="215" t="s">
        <v>2098</v>
      </c>
      <c r="AR875" s="105"/>
      <c r="AS875" s="105"/>
      <c r="AT875" s="105"/>
      <c r="AU875" s="105"/>
      <c r="AV875" s="105"/>
      <c r="AW875" s="105"/>
      <c r="AX875" s="105"/>
      <c r="AY875" s="105"/>
      <c r="AZ875" s="105"/>
      <c r="BA875" s="105"/>
      <c r="BB875" s="218"/>
      <c r="BC875" s="105"/>
      <c r="BD875" s="250"/>
      <c r="BE875" s="252" t="s">
        <v>2099</v>
      </c>
      <c r="BF875" s="147" t="e">
        <f>VLOOKUP($A875,#REF!,34,FALSE)</f>
        <v>#REF!</v>
      </c>
      <c r="BG875" s="148" t="e">
        <f>VLOOKUP($A875,#REF!,22,FALSE)</f>
        <v>#REF!</v>
      </c>
      <c r="BH875" s="149"/>
    </row>
    <row r="876" s="5" customFormat="1" ht="12.95" customHeight="1" spans="1:60">
      <c r="A876" s="48" t="s">
        <v>2100</v>
      </c>
      <c r="B876" s="38" t="e">
        <f>VLOOKUP($A876,#REF!,34,FALSE)</f>
        <v>#REF!</v>
      </c>
      <c r="C876" s="39" t="str">
        <f t="shared" si="193"/>
        <v>unused_DDR_XM2_B5D3</v>
      </c>
      <c r="D876" s="40" t="e">
        <f>IF(LEN(VLOOKUP($A876,#REF!,8,FALSE)),LEFT(VLOOKUP($A876,#REF!,8,FALSE),LEN(VLOOKUP($A876,#REF!,8,FALSE))-2),"")</f>
        <v>#REF!</v>
      </c>
      <c r="E876" s="41" t="e">
        <f>IF(LEN(VLOOKUP($A876,#REF!,4,FALSE)),IF(INDEX(#REF!,MATCH($A876,#REF!,0),1),LEFT(VLOOKUP($A876,#REF!,4,FALSE),LEN(VLOOKUP($A876,#REF!,4,FALSE))-2),CONCATENATE(LEFT(VLOOKUP($A876,#REF!,4,FALSE),LEN(VLOOKUP($A876,#REF!,4,FALSE))-2),"*")),"")</f>
        <v>#REF!</v>
      </c>
      <c r="F876" s="42" t="e">
        <f>IF(LEN(VLOOKUP($A876,#REF!,5,FALSE)),IF(INDEX(#REF!,MATCH($A876,#REF!,0),2),LEFT(VLOOKUP($A876,#REF!,5,FALSE),LEN(VLOOKUP($A876,#REF!,5,FALSE))-2),CONCATENATE(LEFT(VLOOKUP($A876,#REF!,5,FALSE),LEN(VLOOKUP($A876,#REF!,5,FALSE))-2),"*")),"")</f>
        <v>#REF!</v>
      </c>
      <c r="G876" s="42" t="e">
        <f>IF(LEN(VLOOKUP($A876,#REF!,6,FALSE)),IF(INDEX(#REF!,MATCH($A876,#REF!,0),3),LEFT(VLOOKUP($A876,#REF!,6,FALSE),LEN(VLOOKUP($A876,#REF!,6,FALSE))-2),CONCATENATE(LEFT(VLOOKUP($A876,#REF!,6,FALSE),LEN(VLOOKUP($A876,#REF!,6,FALSE))-2),"*")),"")</f>
        <v>#REF!</v>
      </c>
      <c r="H876" s="43" t="e">
        <f>IF(LEN(VLOOKUP($A876,#REF!,7,FALSE)),IF(INDEX(#REF!,MATCH($A876,#REF!,0),4),LEFT(VLOOKUP($A876,#REF!,7,FALSE),LEN(VLOOKUP($A876,#REF!,7,FALSE))-2),CONCATENATE(LEFT(VLOOKUP($A876,#REF!,7,FALSE),LEN(VLOOKUP($A876,#REF!,7,FALSE))-2),"*")),"")</f>
        <v>#REF!</v>
      </c>
      <c r="I876" s="54" t="e">
        <f>IF(LEN(VLOOKUP($A876,#REF!,8,FALSE)),UPPER(RIGHT(VLOOKUP($A876,#REF!,8,FALSE),1)),"")</f>
        <v>#REF!</v>
      </c>
      <c r="J876" s="42" t="e">
        <f>IF(LEN(VLOOKUP($A876,#REF!,4,FALSE)),UPPER(RIGHT(VLOOKUP($A876,#REF!,4,FALSE),1)),"")</f>
        <v>#REF!</v>
      </c>
      <c r="K876" s="42" t="e">
        <f>IF(LEN(VLOOKUP($A876,#REF!,5,FALSE)),UPPER(RIGHT(VLOOKUP($A876,#REF!,5,FALSE),1)),"")</f>
        <v>#REF!</v>
      </c>
      <c r="L876" s="42" t="e">
        <f>IF(LEN(VLOOKUP($A876,#REF!,6,FALSE)),UPPER(RIGHT(VLOOKUP($A876,#REF!,6,FALSE),1)),"")</f>
        <v>#REF!</v>
      </c>
      <c r="M876" s="43" t="e">
        <f>IF(LEN(VLOOKUP($A876,#REF!,7,FALSE)),UPPER(RIGHT(VLOOKUP($A876,#REF!,7,FALSE),1)),"")</f>
        <v>#REF!</v>
      </c>
      <c r="N876" s="206"/>
      <c r="O876" s="206"/>
      <c r="P876" s="206"/>
      <c r="Q876" s="206"/>
      <c r="R876" s="206"/>
      <c r="S876" s="63" t="e">
        <f>HLOOKUP("Device Tree Pin Name",#REF!,MATCH($A876,#REF!,0),FALSE)</f>
        <v>#REF!</v>
      </c>
      <c r="T876" s="47" t="e">
        <f>HLOOKUP("power rail",#REF!,MATCH($A876,#REF!,0),FALSE)</f>
        <v>#REF!</v>
      </c>
      <c r="U876" s="62" t="e">
        <f>HLOOKUP("Wake Capable",#REF!,MATCH($A876,#REF!,0),FALSE)</f>
        <v>#REF!</v>
      </c>
      <c r="V876" s="62" t="e">
        <f>HLOOKUP("Strap",#REF!,MATCH($A876,#REF!,0),FALSE)</f>
        <v>#REF!</v>
      </c>
      <c r="W876" s="62"/>
      <c r="X876" s="62"/>
      <c r="Y876" s="62"/>
      <c r="Z876" s="47"/>
      <c r="AA876" s="47" t="e">
        <f>HLOOKUP("Pad type",#REF!,MATCH($A876,#REF!,0),FALSE)</f>
        <v>#REF!</v>
      </c>
      <c r="AB876" s="63"/>
      <c r="AC876" s="63" t="e">
        <f>HLOOKUP("POR Pin State",#REF!,MATCH($A876,#REF!,0),FALSE)</f>
        <v>#REF!</v>
      </c>
      <c r="AD876" s="207"/>
      <c r="AE876" s="208"/>
      <c r="AF876" s="208"/>
      <c r="AG876" s="208"/>
      <c r="AH876" s="209"/>
      <c r="AI876" s="209"/>
      <c r="AJ876" s="210"/>
      <c r="AK876" s="210"/>
      <c r="AL876" s="210"/>
      <c r="AM876" s="210"/>
      <c r="AN876" s="210"/>
      <c r="AO876" s="210"/>
      <c r="AP876" s="210"/>
      <c r="AQ876" s="215" t="s">
        <v>2101</v>
      </c>
      <c r="AR876" s="105"/>
      <c r="AS876" s="105"/>
      <c r="AT876" s="105"/>
      <c r="AU876" s="105"/>
      <c r="AV876" s="105"/>
      <c r="AW876" s="105"/>
      <c r="AX876" s="105"/>
      <c r="AY876" s="105"/>
      <c r="AZ876" s="105"/>
      <c r="BA876" s="105"/>
      <c r="BB876" s="218"/>
      <c r="BC876" s="105"/>
      <c r="BD876" s="250"/>
      <c r="BE876" s="252" t="s">
        <v>2102</v>
      </c>
      <c r="BF876" s="147" t="e">
        <f>VLOOKUP($A876,#REF!,34,FALSE)</f>
        <v>#REF!</v>
      </c>
      <c r="BG876" s="148" t="e">
        <f>VLOOKUP($A876,#REF!,22,FALSE)</f>
        <v>#REF!</v>
      </c>
      <c r="BH876" s="149"/>
    </row>
    <row r="877" s="5" customFormat="1" ht="12.95" customHeight="1" spans="1:60">
      <c r="A877" s="48" t="s">
        <v>2103</v>
      </c>
      <c r="B877" s="38" t="e">
        <f>VLOOKUP($A877,#REF!,34,FALSE)</f>
        <v>#REF!</v>
      </c>
      <c r="C877" s="39" t="str">
        <f t="shared" si="193"/>
        <v>unused_DDR_XM2_B5D4</v>
      </c>
      <c r="D877" s="40" t="e">
        <f>IF(LEN(VLOOKUP($A877,#REF!,8,FALSE)),LEFT(VLOOKUP($A877,#REF!,8,FALSE),LEN(VLOOKUP($A877,#REF!,8,FALSE))-2),"")</f>
        <v>#REF!</v>
      </c>
      <c r="E877" s="41" t="e">
        <f>IF(LEN(VLOOKUP($A877,#REF!,4,FALSE)),IF(INDEX(#REF!,MATCH($A877,#REF!,0),1),LEFT(VLOOKUP($A877,#REF!,4,FALSE),LEN(VLOOKUP($A877,#REF!,4,FALSE))-2),CONCATENATE(LEFT(VLOOKUP($A877,#REF!,4,FALSE),LEN(VLOOKUP($A877,#REF!,4,FALSE))-2),"*")),"")</f>
        <v>#REF!</v>
      </c>
      <c r="F877" s="42" t="e">
        <f>IF(LEN(VLOOKUP($A877,#REF!,5,FALSE)),IF(INDEX(#REF!,MATCH($A877,#REF!,0),2),LEFT(VLOOKUP($A877,#REF!,5,FALSE),LEN(VLOOKUP($A877,#REF!,5,FALSE))-2),CONCATENATE(LEFT(VLOOKUP($A877,#REF!,5,FALSE),LEN(VLOOKUP($A877,#REF!,5,FALSE))-2),"*")),"")</f>
        <v>#REF!</v>
      </c>
      <c r="G877" s="42" t="e">
        <f>IF(LEN(VLOOKUP($A877,#REF!,6,FALSE)),IF(INDEX(#REF!,MATCH($A877,#REF!,0),3),LEFT(VLOOKUP($A877,#REF!,6,FALSE),LEN(VLOOKUP($A877,#REF!,6,FALSE))-2),CONCATENATE(LEFT(VLOOKUP($A877,#REF!,6,FALSE),LEN(VLOOKUP($A877,#REF!,6,FALSE))-2),"*")),"")</f>
        <v>#REF!</v>
      </c>
      <c r="H877" s="43" t="e">
        <f>IF(LEN(VLOOKUP($A877,#REF!,7,FALSE)),IF(INDEX(#REF!,MATCH($A877,#REF!,0),4),LEFT(VLOOKUP($A877,#REF!,7,FALSE),LEN(VLOOKUP($A877,#REF!,7,FALSE))-2),CONCATENATE(LEFT(VLOOKUP($A877,#REF!,7,FALSE),LEN(VLOOKUP($A877,#REF!,7,FALSE))-2),"*")),"")</f>
        <v>#REF!</v>
      </c>
      <c r="I877" s="54" t="e">
        <f>IF(LEN(VLOOKUP($A877,#REF!,8,FALSE)),UPPER(RIGHT(VLOOKUP($A877,#REF!,8,FALSE),1)),"")</f>
        <v>#REF!</v>
      </c>
      <c r="J877" s="42" t="e">
        <f>IF(LEN(VLOOKUP($A877,#REF!,4,FALSE)),UPPER(RIGHT(VLOOKUP($A877,#REF!,4,FALSE),1)),"")</f>
        <v>#REF!</v>
      </c>
      <c r="K877" s="42" t="e">
        <f>IF(LEN(VLOOKUP($A877,#REF!,5,FALSE)),UPPER(RIGHT(VLOOKUP($A877,#REF!,5,FALSE),1)),"")</f>
        <v>#REF!</v>
      </c>
      <c r="L877" s="42" t="e">
        <f>IF(LEN(VLOOKUP($A877,#REF!,6,FALSE)),UPPER(RIGHT(VLOOKUP($A877,#REF!,6,FALSE),1)),"")</f>
        <v>#REF!</v>
      </c>
      <c r="M877" s="43" t="e">
        <f>IF(LEN(VLOOKUP($A877,#REF!,7,FALSE)),UPPER(RIGHT(VLOOKUP($A877,#REF!,7,FALSE),1)),"")</f>
        <v>#REF!</v>
      </c>
      <c r="N877" s="206"/>
      <c r="O877" s="206"/>
      <c r="P877" s="206"/>
      <c r="Q877" s="206"/>
      <c r="R877" s="206"/>
      <c r="S877" s="63" t="e">
        <f>HLOOKUP("Device Tree Pin Name",#REF!,MATCH($A877,#REF!,0),FALSE)</f>
        <v>#REF!</v>
      </c>
      <c r="T877" s="47" t="e">
        <f>HLOOKUP("power rail",#REF!,MATCH($A877,#REF!,0),FALSE)</f>
        <v>#REF!</v>
      </c>
      <c r="U877" s="62" t="e">
        <f>HLOOKUP("Wake Capable",#REF!,MATCH($A877,#REF!,0),FALSE)</f>
        <v>#REF!</v>
      </c>
      <c r="V877" s="62" t="e">
        <f>HLOOKUP("Strap",#REF!,MATCH($A877,#REF!,0),FALSE)</f>
        <v>#REF!</v>
      </c>
      <c r="W877" s="62"/>
      <c r="X877" s="62"/>
      <c r="Y877" s="62"/>
      <c r="Z877" s="47"/>
      <c r="AA877" s="47" t="e">
        <f>HLOOKUP("Pad type",#REF!,MATCH($A877,#REF!,0),FALSE)</f>
        <v>#REF!</v>
      </c>
      <c r="AB877" s="63"/>
      <c r="AC877" s="63" t="e">
        <f>HLOOKUP("POR Pin State",#REF!,MATCH($A877,#REF!,0),FALSE)</f>
        <v>#REF!</v>
      </c>
      <c r="AD877" s="207"/>
      <c r="AE877" s="208"/>
      <c r="AF877" s="208"/>
      <c r="AG877" s="208"/>
      <c r="AH877" s="209"/>
      <c r="AI877" s="209"/>
      <c r="AJ877" s="210"/>
      <c r="AK877" s="210"/>
      <c r="AL877" s="210"/>
      <c r="AM877" s="210"/>
      <c r="AN877" s="210"/>
      <c r="AO877" s="210"/>
      <c r="AP877" s="210"/>
      <c r="AQ877" s="215" t="s">
        <v>2104</v>
      </c>
      <c r="AR877" s="105"/>
      <c r="AS877" s="105"/>
      <c r="AT877" s="105"/>
      <c r="AU877" s="105"/>
      <c r="AV877" s="105"/>
      <c r="AW877" s="105"/>
      <c r="AX877" s="105"/>
      <c r="AY877" s="105"/>
      <c r="AZ877" s="105"/>
      <c r="BA877" s="105"/>
      <c r="BB877" s="218"/>
      <c r="BC877" s="105"/>
      <c r="BD877" s="250"/>
      <c r="BE877" s="252" t="s">
        <v>2105</v>
      </c>
      <c r="BF877" s="147" t="e">
        <f>VLOOKUP($A877,#REF!,34,FALSE)</f>
        <v>#REF!</v>
      </c>
      <c r="BG877" s="148" t="e">
        <f>VLOOKUP($A877,#REF!,22,FALSE)</f>
        <v>#REF!</v>
      </c>
      <c r="BH877" s="149"/>
    </row>
    <row r="878" s="5" customFormat="1" ht="12.95" customHeight="1" spans="1:60">
      <c r="A878" s="48" t="s">
        <v>2106</v>
      </c>
      <c r="B878" s="38" t="e">
        <f>VLOOKUP($A878,#REF!,34,FALSE)</f>
        <v>#REF!</v>
      </c>
      <c r="C878" s="39" t="str">
        <f t="shared" si="193"/>
        <v>unused_DDR_XM2_B5D5</v>
      </c>
      <c r="D878" s="40" t="e">
        <f>IF(LEN(VLOOKUP($A878,#REF!,8,FALSE)),LEFT(VLOOKUP($A878,#REF!,8,FALSE),LEN(VLOOKUP($A878,#REF!,8,FALSE))-2),"")</f>
        <v>#REF!</v>
      </c>
      <c r="E878" s="41" t="e">
        <f>IF(LEN(VLOOKUP($A878,#REF!,4,FALSE)),IF(INDEX(#REF!,MATCH($A878,#REF!,0),1),LEFT(VLOOKUP($A878,#REF!,4,FALSE),LEN(VLOOKUP($A878,#REF!,4,FALSE))-2),CONCATENATE(LEFT(VLOOKUP($A878,#REF!,4,FALSE),LEN(VLOOKUP($A878,#REF!,4,FALSE))-2),"*")),"")</f>
        <v>#REF!</v>
      </c>
      <c r="F878" s="42" t="e">
        <f>IF(LEN(VLOOKUP($A878,#REF!,5,FALSE)),IF(INDEX(#REF!,MATCH($A878,#REF!,0),2),LEFT(VLOOKUP($A878,#REF!,5,FALSE),LEN(VLOOKUP($A878,#REF!,5,FALSE))-2),CONCATENATE(LEFT(VLOOKUP($A878,#REF!,5,FALSE),LEN(VLOOKUP($A878,#REF!,5,FALSE))-2),"*")),"")</f>
        <v>#REF!</v>
      </c>
      <c r="G878" s="42" t="e">
        <f>IF(LEN(VLOOKUP($A878,#REF!,6,FALSE)),IF(INDEX(#REF!,MATCH($A878,#REF!,0),3),LEFT(VLOOKUP($A878,#REF!,6,FALSE),LEN(VLOOKUP($A878,#REF!,6,FALSE))-2),CONCATENATE(LEFT(VLOOKUP($A878,#REF!,6,FALSE),LEN(VLOOKUP($A878,#REF!,6,FALSE))-2),"*")),"")</f>
        <v>#REF!</v>
      </c>
      <c r="H878" s="43" t="e">
        <f>IF(LEN(VLOOKUP($A878,#REF!,7,FALSE)),IF(INDEX(#REF!,MATCH($A878,#REF!,0),4),LEFT(VLOOKUP($A878,#REF!,7,FALSE),LEN(VLOOKUP($A878,#REF!,7,FALSE))-2),CONCATENATE(LEFT(VLOOKUP($A878,#REF!,7,FALSE),LEN(VLOOKUP($A878,#REF!,7,FALSE))-2),"*")),"")</f>
        <v>#REF!</v>
      </c>
      <c r="I878" s="54" t="e">
        <f>IF(LEN(VLOOKUP($A878,#REF!,8,FALSE)),UPPER(RIGHT(VLOOKUP($A878,#REF!,8,FALSE),1)),"")</f>
        <v>#REF!</v>
      </c>
      <c r="J878" s="42" t="e">
        <f>IF(LEN(VLOOKUP($A878,#REF!,4,FALSE)),UPPER(RIGHT(VLOOKUP($A878,#REF!,4,FALSE),1)),"")</f>
        <v>#REF!</v>
      </c>
      <c r="K878" s="42" t="e">
        <f>IF(LEN(VLOOKUP($A878,#REF!,5,FALSE)),UPPER(RIGHT(VLOOKUP($A878,#REF!,5,FALSE),1)),"")</f>
        <v>#REF!</v>
      </c>
      <c r="L878" s="42" t="e">
        <f>IF(LEN(VLOOKUP($A878,#REF!,6,FALSE)),UPPER(RIGHT(VLOOKUP($A878,#REF!,6,FALSE),1)),"")</f>
        <v>#REF!</v>
      </c>
      <c r="M878" s="43" t="e">
        <f>IF(LEN(VLOOKUP($A878,#REF!,7,FALSE)),UPPER(RIGHT(VLOOKUP($A878,#REF!,7,FALSE),1)),"")</f>
        <v>#REF!</v>
      </c>
      <c r="N878" s="206"/>
      <c r="O878" s="206"/>
      <c r="P878" s="206"/>
      <c r="Q878" s="206"/>
      <c r="R878" s="206"/>
      <c r="S878" s="63" t="e">
        <f>HLOOKUP("Device Tree Pin Name",#REF!,MATCH($A878,#REF!,0),FALSE)</f>
        <v>#REF!</v>
      </c>
      <c r="T878" s="47" t="e">
        <f>HLOOKUP("power rail",#REF!,MATCH($A878,#REF!,0),FALSE)</f>
        <v>#REF!</v>
      </c>
      <c r="U878" s="62" t="e">
        <f>HLOOKUP("Wake Capable",#REF!,MATCH($A878,#REF!,0),FALSE)</f>
        <v>#REF!</v>
      </c>
      <c r="V878" s="62" t="e">
        <f>HLOOKUP("Strap",#REF!,MATCH($A878,#REF!,0),FALSE)</f>
        <v>#REF!</v>
      </c>
      <c r="W878" s="62"/>
      <c r="X878" s="62"/>
      <c r="Y878" s="62"/>
      <c r="Z878" s="47"/>
      <c r="AA878" s="47" t="e">
        <f>HLOOKUP("Pad type",#REF!,MATCH($A878,#REF!,0),FALSE)</f>
        <v>#REF!</v>
      </c>
      <c r="AB878" s="63"/>
      <c r="AC878" s="63" t="e">
        <f>HLOOKUP("POR Pin State",#REF!,MATCH($A878,#REF!,0),FALSE)</f>
        <v>#REF!</v>
      </c>
      <c r="AD878" s="207"/>
      <c r="AE878" s="208"/>
      <c r="AF878" s="208"/>
      <c r="AG878" s="208"/>
      <c r="AH878" s="209"/>
      <c r="AI878" s="209"/>
      <c r="AJ878" s="210"/>
      <c r="AK878" s="210"/>
      <c r="AL878" s="210"/>
      <c r="AM878" s="210"/>
      <c r="AN878" s="210"/>
      <c r="AO878" s="210"/>
      <c r="AP878" s="210"/>
      <c r="AQ878" s="215" t="s">
        <v>2107</v>
      </c>
      <c r="AR878" s="105"/>
      <c r="AS878" s="105"/>
      <c r="AT878" s="105"/>
      <c r="AU878" s="105"/>
      <c r="AV878" s="105"/>
      <c r="AW878" s="105"/>
      <c r="AX878" s="105"/>
      <c r="AY878" s="105"/>
      <c r="AZ878" s="105"/>
      <c r="BA878" s="105"/>
      <c r="BB878" s="218"/>
      <c r="BC878" s="105"/>
      <c r="BD878" s="250"/>
      <c r="BE878" s="252" t="s">
        <v>2108</v>
      </c>
      <c r="BF878" s="147" t="e">
        <f>VLOOKUP($A878,#REF!,34,FALSE)</f>
        <v>#REF!</v>
      </c>
      <c r="BG878" s="148" t="e">
        <f>VLOOKUP($A878,#REF!,22,FALSE)</f>
        <v>#REF!</v>
      </c>
      <c r="BH878" s="149"/>
    </row>
    <row r="879" s="5" customFormat="1" ht="12.95" customHeight="1" spans="1:60">
      <c r="A879" s="48" t="s">
        <v>2109</v>
      </c>
      <c r="B879" s="38" t="e">
        <f>VLOOKUP($A879,#REF!,34,FALSE)</f>
        <v>#REF!</v>
      </c>
      <c r="C879" s="39" t="str">
        <f t="shared" si="193"/>
        <v>unused_DDR_XM2_B5D6</v>
      </c>
      <c r="D879" s="40" t="e">
        <f>IF(LEN(VLOOKUP($A879,#REF!,8,FALSE)),LEFT(VLOOKUP($A879,#REF!,8,FALSE),LEN(VLOOKUP($A879,#REF!,8,FALSE))-2),"")</f>
        <v>#REF!</v>
      </c>
      <c r="E879" s="41" t="e">
        <f>IF(LEN(VLOOKUP($A879,#REF!,4,FALSE)),IF(INDEX(#REF!,MATCH($A879,#REF!,0),1),LEFT(VLOOKUP($A879,#REF!,4,FALSE),LEN(VLOOKUP($A879,#REF!,4,FALSE))-2),CONCATENATE(LEFT(VLOOKUP($A879,#REF!,4,FALSE),LEN(VLOOKUP($A879,#REF!,4,FALSE))-2),"*")),"")</f>
        <v>#REF!</v>
      </c>
      <c r="F879" s="42" t="e">
        <f>IF(LEN(VLOOKUP($A879,#REF!,5,FALSE)),IF(INDEX(#REF!,MATCH($A879,#REF!,0),2),LEFT(VLOOKUP($A879,#REF!,5,FALSE),LEN(VLOOKUP($A879,#REF!,5,FALSE))-2),CONCATENATE(LEFT(VLOOKUP($A879,#REF!,5,FALSE),LEN(VLOOKUP($A879,#REF!,5,FALSE))-2),"*")),"")</f>
        <v>#REF!</v>
      </c>
      <c r="G879" s="42" t="e">
        <f>IF(LEN(VLOOKUP($A879,#REF!,6,FALSE)),IF(INDEX(#REF!,MATCH($A879,#REF!,0),3),LEFT(VLOOKUP($A879,#REF!,6,FALSE),LEN(VLOOKUP($A879,#REF!,6,FALSE))-2),CONCATENATE(LEFT(VLOOKUP($A879,#REF!,6,FALSE),LEN(VLOOKUP($A879,#REF!,6,FALSE))-2),"*")),"")</f>
        <v>#REF!</v>
      </c>
      <c r="H879" s="43" t="e">
        <f>IF(LEN(VLOOKUP($A879,#REF!,7,FALSE)),IF(INDEX(#REF!,MATCH($A879,#REF!,0),4),LEFT(VLOOKUP($A879,#REF!,7,FALSE),LEN(VLOOKUP($A879,#REF!,7,FALSE))-2),CONCATENATE(LEFT(VLOOKUP($A879,#REF!,7,FALSE),LEN(VLOOKUP($A879,#REF!,7,FALSE))-2),"*")),"")</f>
        <v>#REF!</v>
      </c>
      <c r="I879" s="54" t="e">
        <f>IF(LEN(VLOOKUP($A879,#REF!,8,FALSE)),UPPER(RIGHT(VLOOKUP($A879,#REF!,8,FALSE),1)),"")</f>
        <v>#REF!</v>
      </c>
      <c r="J879" s="42" t="e">
        <f>IF(LEN(VLOOKUP($A879,#REF!,4,FALSE)),UPPER(RIGHT(VLOOKUP($A879,#REF!,4,FALSE),1)),"")</f>
        <v>#REF!</v>
      </c>
      <c r="K879" s="42" t="e">
        <f>IF(LEN(VLOOKUP($A879,#REF!,5,FALSE)),UPPER(RIGHT(VLOOKUP($A879,#REF!,5,FALSE),1)),"")</f>
        <v>#REF!</v>
      </c>
      <c r="L879" s="42" t="e">
        <f>IF(LEN(VLOOKUP($A879,#REF!,6,FALSE)),UPPER(RIGHT(VLOOKUP($A879,#REF!,6,FALSE),1)),"")</f>
        <v>#REF!</v>
      </c>
      <c r="M879" s="43" t="e">
        <f>IF(LEN(VLOOKUP($A879,#REF!,7,FALSE)),UPPER(RIGHT(VLOOKUP($A879,#REF!,7,FALSE),1)),"")</f>
        <v>#REF!</v>
      </c>
      <c r="N879" s="206"/>
      <c r="O879" s="206"/>
      <c r="P879" s="206"/>
      <c r="Q879" s="206"/>
      <c r="R879" s="206"/>
      <c r="S879" s="63" t="e">
        <f>HLOOKUP("Device Tree Pin Name",#REF!,MATCH($A879,#REF!,0),FALSE)</f>
        <v>#REF!</v>
      </c>
      <c r="T879" s="47" t="e">
        <f>HLOOKUP("power rail",#REF!,MATCH($A879,#REF!,0),FALSE)</f>
        <v>#REF!</v>
      </c>
      <c r="U879" s="62" t="e">
        <f>HLOOKUP("Wake Capable",#REF!,MATCH($A879,#REF!,0),FALSE)</f>
        <v>#REF!</v>
      </c>
      <c r="V879" s="62" t="e">
        <f>HLOOKUP("Strap",#REF!,MATCH($A879,#REF!,0),FALSE)</f>
        <v>#REF!</v>
      </c>
      <c r="W879" s="62"/>
      <c r="X879" s="62"/>
      <c r="Y879" s="62"/>
      <c r="Z879" s="47"/>
      <c r="AA879" s="47" t="e">
        <f>HLOOKUP("Pad type",#REF!,MATCH($A879,#REF!,0),FALSE)</f>
        <v>#REF!</v>
      </c>
      <c r="AB879" s="63"/>
      <c r="AC879" s="63" t="e">
        <f>HLOOKUP("POR Pin State",#REF!,MATCH($A879,#REF!,0),FALSE)</f>
        <v>#REF!</v>
      </c>
      <c r="AD879" s="207"/>
      <c r="AE879" s="208"/>
      <c r="AF879" s="208"/>
      <c r="AG879" s="208"/>
      <c r="AH879" s="209"/>
      <c r="AI879" s="209"/>
      <c r="AJ879" s="210"/>
      <c r="AK879" s="210"/>
      <c r="AL879" s="210"/>
      <c r="AM879" s="210"/>
      <c r="AN879" s="210"/>
      <c r="AO879" s="210"/>
      <c r="AP879" s="210"/>
      <c r="AQ879" s="215" t="s">
        <v>2110</v>
      </c>
      <c r="AR879" s="105"/>
      <c r="AS879" s="105"/>
      <c r="AT879" s="105"/>
      <c r="AU879" s="105"/>
      <c r="AV879" s="105"/>
      <c r="AW879" s="105"/>
      <c r="AX879" s="105"/>
      <c r="AY879" s="105"/>
      <c r="AZ879" s="105"/>
      <c r="BA879" s="105"/>
      <c r="BB879" s="218"/>
      <c r="BC879" s="105"/>
      <c r="BD879" s="250"/>
      <c r="BE879" s="252" t="s">
        <v>2111</v>
      </c>
      <c r="BF879" s="147" t="e">
        <f>VLOOKUP($A879,#REF!,34,FALSE)</f>
        <v>#REF!</v>
      </c>
      <c r="BG879" s="148" t="e">
        <f>VLOOKUP($A879,#REF!,22,FALSE)</f>
        <v>#REF!</v>
      </c>
      <c r="BH879" s="149"/>
    </row>
    <row r="880" s="5" customFormat="1" ht="12.95" customHeight="1" spans="1:60">
      <c r="A880" s="48" t="s">
        <v>2112</v>
      </c>
      <c r="B880" s="38" t="e">
        <f>VLOOKUP($A880,#REF!,34,FALSE)</f>
        <v>#REF!</v>
      </c>
      <c r="C880" s="39" t="str">
        <f t="shared" si="193"/>
        <v>unused_DDR_XM2_B5D7</v>
      </c>
      <c r="D880" s="40" t="e">
        <f>IF(LEN(VLOOKUP($A880,#REF!,8,FALSE)),LEFT(VLOOKUP($A880,#REF!,8,FALSE),LEN(VLOOKUP($A880,#REF!,8,FALSE))-2),"")</f>
        <v>#REF!</v>
      </c>
      <c r="E880" s="41" t="e">
        <f>IF(LEN(VLOOKUP($A880,#REF!,4,FALSE)),IF(INDEX(#REF!,MATCH($A880,#REF!,0),1),LEFT(VLOOKUP($A880,#REF!,4,FALSE),LEN(VLOOKUP($A880,#REF!,4,FALSE))-2),CONCATENATE(LEFT(VLOOKUP($A880,#REF!,4,FALSE),LEN(VLOOKUP($A880,#REF!,4,FALSE))-2),"*")),"")</f>
        <v>#REF!</v>
      </c>
      <c r="F880" s="42" t="e">
        <f>IF(LEN(VLOOKUP($A880,#REF!,5,FALSE)),IF(INDEX(#REF!,MATCH($A880,#REF!,0),2),LEFT(VLOOKUP($A880,#REF!,5,FALSE),LEN(VLOOKUP($A880,#REF!,5,FALSE))-2),CONCATENATE(LEFT(VLOOKUP($A880,#REF!,5,FALSE),LEN(VLOOKUP($A880,#REF!,5,FALSE))-2),"*")),"")</f>
        <v>#REF!</v>
      </c>
      <c r="G880" s="42" t="e">
        <f>IF(LEN(VLOOKUP($A880,#REF!,6,FALSE)),IF(INDEX(#REF!,MATCH($A880,#REF!,0),3),LEFT(VLOOKUP($A880,#REF!,6,FALSE),LEN(VLOOKUP($A880,#REF!,6,FALSE))-2),CONCATENATE(LEFT(VLOOKUP($A880,#REF!,6,FALSE),LEN(VLOOKUP($A880,#REF!,6,FALSE))-2),"*")),"")</f>
        <v>#REF!</v>
      </c>
      <c r="H880" s="43" t="e">
        <f>IF(LEN(VLOOKUP($A880,#REF!,7,FALSE)),IF(INDEX(#REF!,MATCH($A880,#REF!,0),4),LEFT(VLOOKUP($A880,#REF!,7,FALSE),LEN(VLOOKUP($A880,#REF!,7,FALSE))-2),CONCATENATE(LEFT(VLOOKUP($A880,#REF!,7,FALSE),LEN(VLOOKUP($A880,#REF!,7,FALSE))-2),"*")),"")</f>
        <v>#REF!</v>
      </c>
      <c r="I880" s="54" t="e">
        <f>IF(LEN(VLOOKUP($A880,#REF!,8,FALSE)),UPPER(RIGHT(VLOOKUP($A880,#REF!,8,FALSE),1)),"")</f>
        <v>#REF!</v>
      </c>
      <c r="J880" s="42" t="e">
        <f>IF(LEN(VLOOKUP($A880,#REF!,4,FALSE)),UPPER(RIGHT(VLOOKUP($A880,#REF!,4,FALSE),1)),"")</f>
        <v>#REF!</v>
      </c>
      <c r="K880" s="42" t="e">
        <f>IF(LEN(VLOOKUP($A880,#REF!,5,FALSE)),UPPER(RIGHT(VLOOKUP($A880,#REF!,5,FALSE),1)),"")</f>
        <v>#REF!</v>
      </c>
      <c r="L880" s="42" t="e">
        <f>IF(LEN(VLOOKUP($A880,#REF!,6,FALSE)),UPPER(RIGHT(VLOOKUP($A880,#REF!,6,FALSE),1)),"")</f>
        <v>#REF!</v>
      </c>
      <c r="M880" s="43" t="e">
        <f>IF(LEN(VLOOKUP($A880,#REF!,7,FALSE)),UPPER(RIGHT(VLOOKUP($A880,#REF!,7,FALSE),1)),"")</f>
        <v>#REF!</v>
      </c>
      <c r="N880" s="206"/>
      <c r="O880" s="206"/>
      <c r="P880" s="206"/>
      <c r="Q880" s="206"/>
      <c r="R880" s="206"/>
      <c r="S880" s="63" t="e">
        <f>HLOOKUP("Device Tree Pin Name",#REF!,MATCH($A880,#REF!,0),FALSE)</f>
        <v>#REF!</v>
      </c>
      <c r="T880" s="47" t="e">
        <f>HLOOKUP("power rail",#REF!,MATCH($A880,#REF!,0),FALSE)</f>
        <v>#REF!</v>
      </c>
      <c r="U880" s="62" t="e">
        <f>HLOOKUP("Wake Capable",#REF!,MATCH($A880,#REF!,0),FALSE)</f>
        <v>#REF!</v>
      </c>
      <c r="V880" s="62" t="e">
        <f>HLOOKUP("Strap",#REF!,MATCH($A880,#REF!,0),FALSE)</f>
        <v>#REF!</v>
      </c>
      <c r="W880" s="62"/>
      <c r="X880" s="62"/>
      <c r="Y880" s="62"/>
      <c r="Z880" s="47"/>
      <c r="AA880" s="47" t="e">
        <f>HLOOKUP("Pad type",#REF!,MATCH($A880,#REF!,0),FALSE)</f>
        <v>#REF!</v>
      </c>
      <c r="AB880" s="63"/>
      <c r="AC880" s="63" t="e">
        <f>HLOOKUP("POR Pin State",#REF!,MATCH($A880,#REF!,0),FALSE)</f>
        <v>#REF!</v>
      </c>
      <c r="AD880" s="207"/>
      <c r="AE880" s="208"/>
      <c r="AF880" s="208"/>
      <c r="AG880" s="208"/>
      <c r="AH880" s="209"/>
      <c r="AI880" s="209"/>
      <c r="AJ880" s="210"/>
      <c r="AK880" s="210"/>
      <c r="AL880" s="210"/>
      <c r="AM880" s="210"/>
      <c r="AN880" s="210"/>
      <c r="AO880" s="210"/>
      <c r="AP880" s="210"/>
      <c r="AQ880" s="215" t="s">
        <v>2113</v>
      </c>
      <c r="AR880" s="105"/>
      <c r="AS880" s="105"/>
      <c r="AT880" s="105"/>
      <c r="AU880" s="105"/>
      <c r="AV880" s="105"/>
      <c r="AW880" s="105"/>
      <c r="AX880" s="105"/>
      <c r="AY880" s="105"/>
      <c r="AZ880" s="105"/>
      <c r="BA880" s="105"/>
      <c r="BB880" s="218"/>
      <c r="BC880" s="105"/>
      <c r="BD880" s="250"/>
      <c r="BE880" s="252" t="s">
        <v>2114</v>
      </c>
      <c r="BF880" s="147" t="e">
        <f>VLOOKUP($A880,#REF!,34,FALSE)</f>
        <v>#REF!</v>
      </c>
      <c r="BG880" s="148" t="e">
        <f>VLOOKUP($A880,#REF!,22,FALSE)</f>
        <v>#REF!</v>
      </c>
      <c r="BH880" s="149"/>
    </row>
    <row r="881" s="5" customFormat="1" ht="12.95" customHeight="1" spans="1:60">
      <c r="A881" s="48" t="s">
        <v>2115</v>
      </c>
      <c r="B881" s="38" t="e">
        <f>VLOOKUP($A881,#REF!,34,FALSE)</f>
        <v>#REF!</v>
      </c>
      <c r="C881" s="39" t="str">
        <f t="shared" si="193"/>
        <v>unused_DDR_XM2_B5DMI</v>
      </c>
      <c r="D881" s="40" t="e">
        <f>IF(LEN(VLOOKUP($A881,#REF!,8,FALSE)),LEFT(VLOOKUP($A881,#REF!,8,FALSE),LEN(VLOOKUP($A881,#REF!,8,FALSE))-2),"")</f>
        <v>#REF!</v>
      </c>
      <c r="E881" s="41" t="e">
        <f>IF(LEN(VLOOKUP($A881,#REF!,4,FALSE)),IF(INDEX(#REF!,MATCH($A881,#REF!,0),1),LEFT(VLOOKUP($A881,#REF!,4,FALSE),LEN(VLOOKUP($A881,#REF!,4,FALSE))-2),CONCATENATE(LEFT(VLOOKUP($A881,#REF!,4,FALSE),LEN(VLOOKUP($A881,#REF!,4,FALSE))-2),"*")),"")</f>
        <v>#REF!</v>
      </c>
      <c r="F881" s="42" t="e">
        <f>IF(LEN(VLOOKUP($A881,#REF!,5,FALSE)),IF(INDEX(#REF!,MATCH($A881,#REF!,0),2),LEFT(VLOOKUP($A881,#REF!,5,FALSE),LEN(VLOOKUP($A881,#REF!,5,FALSE))-2),CONCATENATE(LEFT(VLOOKUP($A881,#REF!,5,FALSE),LEN(VLOOKUP($A881,#REF!,5,FALSE))-2),"*")),"")</f>
        <v>#REF!</v>
      </c>
      <c r="G881" s="42" t="e">
        <f>IF(LEN(VLOOKUP($A881,#REF!,6,FALSE)),IF(INDEX(#REF!,MATCH($A881,#REF!,0),3),LEFT(VLOOKUP($A881,#REF!,6,FALSE),LEN(VLOOKUP($A881,#REF!,6,FALSE))-2),CONCATENATE(LEFT(VLOOKUP($A881,#REF!,6,FALSE),LEN(VLOOKUP($A881,#REF!,6,FALSE))-2),"*")),"")</f>
        <v>#REF!</v>
      </c>
      <c r="H881" s="43" t="e">
        <f>IF(LEN(VLOOKUP($A881,#REF!,7,FALSE)),IF(INDEX(#REF!,MATCH($A881,#REF!,0),4),LEFT(VLOOKUP($A881,#REF!,7,FALSE),LEN(VLOOKUP($A881,#REF!,7,FALSE))-2),CONCATENATE(LEFT(VLOOKUP($A881,#REF!,7,FALSE),LEN(VLOOKUP($A881,#REF!,7,FALSE))-2),"*")),"")</f>
        <v>#REF!</v>
      </c>
      <c r="I881" s="54" t="e">
        <f>IF(LEN(VLOOKUP($A881,#REF!,8,FALSE)),UPPER(RIGHT(VLOOKUP($A881,#REF!,8,FALSE),1)),"")</f>
        <v>#REF!</v>
      </c>
      <c r="J881" s="42" t="e">
        <f>IF(LEN(VLOOKUP($A881,#REF!,4,FALSE)),UPPER(RIGHT(VLOOKUP($A881,#REF!,4,FALSE),1)),"")</f>
        <v>#REF!</v>
      </c>
      <c r="K881" s="42" t="e">
        <f>IF(LEN(VLOOKUP($A881,#REF!,5,FALSE)),UPPER(RIGHT(VLOOKUP($A881,#REF!,5,FALSE),1)),"")</f>
        <v>#REF!</v>
      </c>
      <c r="L881" s="42" t="e">
        <f>IF(LEN(VLOOKUP($A881,#REF!,6,FALSE)),UPPER(RIGHT(VLOOKUP($A881,#REF!,6,FALSE),1)),"")</f>
        <v>#REF!</v>
      </c>
      <c r="M881" s="43" t="e">
        <f>IF(LEN(VLOOKUP($A881,#REF!,7,FALSE)),UPPER(RIGHT(VLOOKUP($A881,#REF!,7,FALSE),1)),"")</f>
        <v>#REF!</v>
      </c>
      <c r="N881" s="206"/>
      <c r="O881" s="206"/>
      <c r="P881" s="206"/>
      <c r="Q881" s="206"/>
      <c r="R881" s="206"/>
      <c r="S881" s="63" t="e">
        <f>HLOOKUP("Device Tree Pin Name",#REF!,MATCH($A881,#REF!,0),FALSE)</f>
        <v>#REF!</v>
      </c>
      <c r="T881" s="47" t="e">
        <f>HLOOKUP("power rail",#REF!,MATCH($A881,#REF!,0),FALSE)</f>
        <v>#REF!</v>
      </c>
      <c r="U881" s="62" t="e">
        <f>HLOOKUP("Wake Capable",#REF!,MATCH($A881,#REF!,0),FALSE)</f>
        <v>#REF!</v>
      </c>
      <c r="V881" s="62" t="e">
        <f>HLOOKUP("Strap",#REF!,MATCH($A881,#REF!,0),FALSE)</f>
        <v>#REF!</v>
      </c>
      <c r="W881" s="62"/>
      <c r="X881" s="62"/>
      <c r="Y881" s="62"/>
      <c r="Z881" s="47"/>
      <c r="AA881" s="47" t="e">
        <f>HLOOKUP("Pad type",#REF!,MATCH($A881,#REF!,0),FALSE)</f>
        <v>#REF!</v>
      </c>
      <c r="AB881" s="63"/>
      <c r="AC881" s="63" t="e">
        <f>HLOOKUP("POR Pin State",#REF!,MATCH($A881,#REF!,0),FALSE)</f>
        <v>#REF!</v>
      </c>
      <c r="AD881" s="207"/>
      <c r="AE881" s="208"/>
      <c r="AF881" s="208"/>
      <c r="AG881" s="208"/>
      <c r="AH881" s="209"/>
      <c r="AI881" s="209"/>
      <c r="AJ881" s="210"/>
      <c r="AK881" s="210"/>
      <c r="AL881" s="210"/>
      <c r="AM881" s="210"/>
      <c r="AN881" s="210"/>
      <c r="AO881" s="210"/>
      <c r="AP881" s="210"/>
      <c r="AQ881" s="215" t="s">
        <v>2115</v>
      </c>
      <c r="AR881" s="105"/>
      <c r="AS881" s="105"/>
      <c r="AT881" s="105"/>
      <c r="AU881" s="105"/>
      <c r="AV881" s="105"/>
      <c r="AW881" s="105"/>
      <c r="AX881" s="105"/>
      <c r="AY881" s="105"/>
      <c r="AZ881" s="105"/>
      <c r="BA881" s="105"/>
      <c r="BB881" s="218"/>
      <c r="BC881" s="105"/>
      <c r="BD881" s="250"/>
      <c r="BE881" s="252" t="s">
        <v>2116</v>
      </c>
      <c r="BF881" s="147" t="e">
        <f>VLOOKUP($A881,#REF!,34,FALSE)</f>
        <v>#REF!</v>
      </c>
      <c r="BG881" s="148" t="e">
        <f>VLOOKUP($A881,#REF!,22,FALSE)</f>
        <v>#REF!</v>
      </c>
      <c r="BH881" s="149"/>
    </row>
    <row r="882" s="5" customFormat="1" ht="12.95" customHeight="1" spans="1:60">
      <c r="A882" s="48" t="s">
        <v>2117</v>
      </c>
      <c r="B882" s="38" t="e">
        <f>VLOOKUP($A882,#REF!,34,FALSE)</f>
        <v>#REF!</v>
      </c>
      <c r="C882" s="39" t="str">
        <f t="shared" si="193"/>
        <v>unused_DDR_XM2_B5WCK_P</v>
      </c>
      <c r="D882" s="40" t="e">
        <f>IF(LEN(VLOOKUP($A882,#REF!,8,FALSE)),LEFT(VLOOKUP($A882,#REF!,8,FALSE),LEN(VLOOKUP($A882,#REF!,8,FALSE))-2),"")</f>
        <v>#REF!</v>
      </c>
      <c r="E882" s="41" t="e">
        <f>IF(LEN(VLOOKUP($A882,#REF!,4,FALSE)),IF(INDEX(#REF!,MATCH($A882,#REF!,0),1),LEFT(VLOOKUP($A882,#REF!,4,FALSE),LEN(VLOOKUP($A882,#REF!,4,FALSE))-2),CONCATENATE(LEFT(VLOOKUP($A882,#REF!,4,FALSE),LEN(VLOOKUP($A882,#REF!,4,FALSE))-2),"*")),"")</f>
        <v>#REF!</v>
      </c>
      <c r="F882" s="42" t="e">
        <f>IF(LEN(VLOOKUP($A882,#REF!,5,FALSE)),IF(INDEX(#REF!,MATCH($A882,#REF!,0),2),LEFT(VLOOKUP($A882,#REF!,5,FALSE),LEN(VLOOKUP($A882,#REF!,5,FALSE))-2),CONCATENATE(LEFT(VLOOKUP($A882,#REF!,5,FALSE),LEN(VLOOKUP($A882,#REF!,5,FALSE))-2),"*")),"")</f>
        <v>#REF!</v>
      </c>
      <c r="G882" s="42" t="e">
        <f>IF(LEN(VLOOKUP($A882,#REF!,6,FALSE)),IF(INDEX(#REF!,MATCH($A882,#REF!,0),3),LEFT(VLOOKUP($A882,#REF!,6,FALSE),LEN(VLOOKUP($A882,#REF!,6,FALSE))-2),CONCATENATE(LEFT(VLOOKUP($A882,#REF!,6,FALSE),LEN(VLOOKUP($A882,#REF!,6,FALSE))-2),"*")),"")</f>
        <v>#REF!</v>
      </c>
      <c r="H882" s="43" t="e">
        <f>IF(LEN(VLOOKUP($A882,#REF!,7,FALSE)),IF(INDEX(#REF!,MATCH($A882,#REF!,0),4),LEFT(VLOOKUP($A882,#REF!,7,FALSE),LEN(VLOOKUP($A882,#REF!,7,FALSE))-2),CONCATENATE(LEFT(VLOOKUP($A882,#REF!,7,FALSE),LEN(VLOOKUP($A882,#REF!,7,FALSE))-2),"*")),"")</f>
        <v>#REF!</v>
      </c>
      <c r="I882" s="54" t="e">
        <f>IF(LEN(VLOOKUP($A882,#REF!,8,FALSE)),UPPER(RIGHT(VLOOKUP($A882,#REF!,8,FALSE),1)),"")</f>
        <v>#REF!</v>
      </c>
      <c r="J882" s="42" t="e">
        <f>IF(LEN(VLOOKUP($A882,#REF!,4,FALSE)),UPPER(RIGHT(VLOOKUP($A882,#REF!,4,FALSE),1)),"")</f>
        <v>#REF!</v>
      </c>
      <c r="K882" s="42" t="e">
        <f>IF(LEN(VLOOKUP($A882,#REF!,5,FALSE)),UPPER(RIGHT(VLOOKUP($A882,#REF!,5,FALSE),1)),"")</f>
        <v>#REF!</v>
      </c>
      <c r="L882" s="42" t="e">
        <f>IF(LEN(VLOOKUP($A882,#REF!,6,FALSE)),UPPER(RIGHT(VLOOKUP($A882,#REF!,6,FALSE),1)),"")</f>
        <v>#REF!</v>
      </c>
      <c r="M882" s="43" t="e">
        <f>IF(LEN(VLOOKUP($A882,#REF!,7,FALSE)),UPPER(RIGHT(VLOOKUP($A882,#REF!,7,FALSE),1)),"")</f>
        <v>#REF!</v>
      </c>
      <c r="N882" s="206"/>
      <c r="O882" s="206"/>
      <c r="P882" s="206"/>
      <c r="Q882" s="206"/>
      <c r="R882" s="206"/>
      <c r="S882" s="63" t="e">
        <f>HLOOKUP("Device Tree Pin Name",#REF!,MATCH($A882,#REF!,0),FALSE)</f>
        <v>#REF!</v>
      </c>
      <c r="T882" s="47" t="e">
        <f>HLOOKUP("power rail",#REF!,MATCH($A882,#REF!,0),FALSE)</f>
        <v>#REF!</v>
      </c>
      <c r="U882" s="62" t="e">
        <f>HLOOKUP("Wake Capable",#REF!,MATCH($A882,#REF!,0),FALSE)</f>
        <v>#REF!</v>
      </c>
      <c r="V882" s="62" t="e">
        <f>HLOOKUP("Strap",#REF!,MATCH($A882,#REF!,0),FALSE)</f>
        <v>#REF!</v>
      </c>
      <c r="W882" s="62"/>
      <c r="X882" s="62"/>
      <c r="Y882" s="62"/>
      <c r="Z882" s="47"/>
      <c r="AA882" s="47" t="e">
        <f>HLOOKUP("Pad type",#REF!,MATCH($A882,#REF!,0),FALSE)</f>
        <v>#REF!</v>
      </c>
      <c r="AB882" s="63"/>
      <c r="AC882" s="63" t="e">
        <f>HLOOKUP("POR Pin State",#REF!,MATCH($A882,#REF!,0),FALSE)</f>
        <v>#REF!</v>
      </c>
      <c r="AD882" s="207"/>
      <c r="AE882" s="208"/>
      <c r="AF882" s="208"/>
      <c r="AG882" s="208"/>
      <c r="AH882" s="209"/>
      <c r="AI882" s="209"/>
      <c r="AJ882" s="210"/>
      <c r="AK882" s="210"/>
      <c r="AL882" s="210"/>
      <c r="AM882" s="210"/>
      <c r="AN882" s="210"/>
      <c r="AO882" s="210"/>
      <c r="AP882" s="210"/>
      <c r="AQ882" s="215" t="s">
        <v>2117</v>
      </c>
      <c r="AR882" s="105"/>
      <c r="AS882" s="105"/>
      <c r="AT882" s="105"/>
      <c r="AU882" s="105"/>
      <c r="AV882" s="105"/>
      <c r="AW882" s="105"/>
      <c r="AX882" s="105"/>
      <c r="AY882" s="105"/>
      <c r="AZ882" s="105"/>
      <c r="BA882" s="105"/>
      <c r="BB882" s="218"/>
      <c r="BC882" s="105"/>
      <c r="BD882" s="250"/>
      <c r="BE882" s="252" t="s">
        <v>2118</v>
      </c>
      <c r="BF882" s="147" t="e">
        <f>VLOOKUP($A882,#REF!,34,FALSE)</f>
        <v>#REF!</v>
      </c>
      <c r="BG882" s="148" t="e">
        <f>VLOOKUP($A882,#REF!,22,FALSE)</f>
        <v>#REF!</v>
      </c>
      <c r="BH882" s="149"/>
    </row>
    <row r="883" s="5" customFormat="1" ht="12.95" customHeight="1" spans="1:60">
      <c r="A883" s="48" t="s">
        <v>2119</v>
      </c>
      <c r="B883" s="38" t="e">
        <f>VLOOKUP($A883,#REF!,34,FALSE)</f>
        <v>#REF!</v>
      </c>
      <c r="C883" s="39" t="str">
        <f t="shared" si="193"/>
        <v>unused_DDR_XM2_B5WCK_N</v>
      </c>
      <c r="D883" s="40" t="e">
        <f>IF(LEN(VLOOKUP($A883,#REF!,8,FALSE)),LEFT(VLOOKUP($A883,#REF!,8,FALSE),LEN(VLOOKUP($A883,#REF!,8,FALSE))-2),"")</f>
        <v>#REF!</v>
      </c>
      <c r="E883" s="41" t="e">
        <f>IF(LEN(VLOOKUP($A883,#REF!,4,FALSE)),IF(INDEX(#REF!,MATCH($A883,#REF!,0),1),LEFT(VLOOKUP($A883,#REF!,4,FALSE),LEN(VLOOKUP($A883,#REF!,4,FALSE))-2),CONCATENATE(LEFT(VLOOKUP($A883,#REF!,4,FALSE),LEN(VLOOKUP($A883,#REF!,4,FALSE))-2),"*")),"")</f>
        <v>#REF!</v>
      </c>
      <c r="F883" s="42" t="e">
        <f>IF(LEN(VLOOKUP($A883,#REF!,5,FALSE)),IF(INDEX(#REF!,MATCH($A883,#REF!,0),2),LEFT(VLOOKUP($A883,#REF!,5,FALSE),LEN(VLOOKUP($A883,#REF!,5,FALSE))-2),CONCATENATE(LEFT(VLOOKUP($A883,#REF!,5,FALSE),LEN(VLOOKUP($A883,#REF!,5,FALSE))-2),"*")),"")</f>
        <v>#REF!</v>
      </c>
      <c r="G883" s="42" t="e">
        <f>IF(LEN(VLOOKUP($A883,#REF!,6,FALSE)),IF(INDEX(#REF!,MATCH($A883,#REF!,0),3),LEFT(VLOOKUP($A883,#REF!,6,FALSE),LEN(VLOOKUP($A883,#REF!,6,FALSE))-2),CONCATENATE(LEFT(VLOOKUP($A883,#REF!,6,FALSE),LEN(VLOOKUP($A883,#REF!,6,FALSE))-2),"*")),"")</f>
        <v>#REF!</v>
      </c>
      <c r="H883" s="43" t="e">
        <f>IF(LEN(VLOOKUP($A883,#REF!,7,FALSE)),IF(INDEX(#REF!,MATCH($A883,#REF!,0),4),LEFT(VLOOKUP($A883,#REF!,7,FALSE),LEN(VLOOKUP($A883,#REF!,7,FALSE))-2),CONCATENATE(LEFT(VLOOKUP($A883,#REF!,7,FALSE),LEN(VLOOKUP($A883,#REF!,7,FALSE))-2),"*")),"")</f>
        <v>#REF!</v>
      </c>
      <c r="I883" s="54" t="e">
        <f>IF(LEN(VLOOKUP($A883,#REF!,8,FALSE)),UPPER(RIGHT(VLOOKUP($A883,#REF!,8,FALSE),1)),"")</f>
        <v>#REF!</v>
      </c>
      <c r="J883" s="42" t="e">
        <f>IF(LEN(VLOOKUP($A883,#REF!,4,FALSE)),UPPER(RIGHT(VLOOKUP($A883,#REF!,4,FALSE),1)),"")</f>
        <v>#REF!</v>
      </c>
      <c r="K883" s="42" t="e">
        <f>IF(LEN(VLOOKUP($A883,#REF!,5,FALSE)),UPPER(RIGHT(VLOOKUP($A883,#REF!,5,FALSE),1)),"")</f>
        <v>#REF!</v>
      </c>
      <c r="L883" s="42" t="e">
        <f>IF(LEN(VLOOKUP($A883,#REF!,6,FALSE)),UPPER(RIGHT(VLOOKUP($A883,#REF!,6,FALSE),1)),"")</f>
        <v>#REF!</v>
      </c>
      <c r="M883" s="43" t="e">
        <f>IF(LEN(VLOOKUP($A883,#REF!,7,FALSE)),UPPER(RIGHT(VLOOKUP($A883,#REF!,7,FALSE),1)),"")</f>
        <v>#REF!</v>
      </c>
      <c r="N883" s="206"/>
      <c r="O883" s="206"/>
      <c r="P883" s="206"/>
      <c r="Q883" s="206"/>
      <c r="R883" s="206"/>
      <c r="S883" s="63" t="e">
        <f>HLOOKUP("Device Tree Pin Name",#REF!,MATCH($A883,#REF!,0),FALSE)</f>
        <v>#REF!</v>
      </c>
      <c r="T883" s="47" t="e">
        <f>HLOOKUP("power rail",#REF!,MATCH($A883,#REF!,0),FALSE)</f>
        <v>#REF!</v>
      </c>
      <c r="U883" s="62" t="e">
        <f>HLOOKUP("Wake Capable",#REF!,MATCH($A883,#REF!,0),FALSE)</f>
        <v>#REF!</v>
      </c>
      <c r="V883" s="62" t="e">
        <f>HLOOKUP("Strap",#REF!,MATCH($A883,#REF!,0),FALSE)</f>
        <v>#REF!</v>
      </c>
      <c r="W883" s="62"/>
      <c r="X883" s="62"/>
      <c r="Y883" s="62"/>
      <c r="Z883" s="47"/>
      <c r="AA883" s="47" t="e">
        <f>HLOOKUP("Pad type",#REF!,MATCH($A883,#REF!,0),FALSE)</f>
        <v>#REF!</v>
      </c>
      <c r="AB883" s="63"/>
      <c r="AC883" s="63" t="e">
        <f>HLOOKUP("POR Pin State",#REF!,MATCH($A883,#REF!,0),FALSE)</f>
        <v>#REF!</v>
      </c>
      <c r="AD883" s="207"/>
      <c r="AE883" s="208"/>
      <c r="AF883" s="208"/>
      <c r="AG883" s="208"/>
      <c r="AH883" s="209"/>
      <c r="AI883" s="209"/>
      <c r="AJ883" s="210"/>
      <c r="AK883" s="210"/>
      <c r="AL883" s="210"/>
      <c r="AM883" s="210"/>
      <c r="AN883" s="210"/>
      <c r="AO883" s="210"/>
      <c r="AP883" s="210"/>
      <c r="AQ883" s="215" t="s">
        <v>2119</v>
      </c>
      <c r="AR883" s="105"/>
      <c r="AS883" s="105"/>
      <c r="AT883" s="105"/>
      <c r="AU883" s="105"/>
      <c r="AV883" s="105"/>
      <c r="AW883" s="105"/>
      <c r="AX883" s="105"/>
      <c r="AY883" s="105"/>
      <c r="AZ883" s="105"/>
      <c r="BA883" s="105"/>
      <c r="BB883" s="218"/>
      <c r="BC883" s="105"/>
      <c r="BD883" s="250"/>
      <c r="BE883" s="252" t="s">
        <v>2120</v>
      </c>
      <c r="BF883" s="147" t="e">
        <f>VLOOKUP($A883,#REF!,34,FALSE)</f>
        <v>#REF!</v>
      </c>
      <c r="BG883" s="148" t="e">
        <f>VLOOKUP($A883,#REF!,22,FALSE)</f>
        <v>#REF!</v>
      </c>
      <c r="BH883" s="149"/>
    </row>
    <row r="884" s="5" customFormat="1" ht="12.95" customHeight="1" spans="1:60">
      <c r="A884" s="10" t="s">
        <v>2121</v>
      </c>
      <c r="B884" s="38" t="e">
        <f>VLOOKUP($A884,#REF!,34,FALSE)</f>
        <v>#REF!</v>
      </c>
      <c r="C884" s="39" t="str">
        <f t="shared" si="193"/>
        <v>unused_DDR_XM2_B5RDQS_P</v>
      </c>
      <c r="D884" s="40" t="e">
        <f>IF(LEN(VLOOKUP($A884,#REF!,8,FALSE)),LEFT(VLOOKUP($A884,#REF!,8,FALSE),LEN(VLOOKUP($A884,#REF!,8,FALSE))-2),"")</f>
        <v>#REF!</v>
      </c>
      <c r="E884" s="41" t="e">
        <f>IF(LEN(VLOOKUP($A884,#REF!,4,FALSE)),IF(INDEX(#REF!,MATCH($A884,#REF!,0),1),LEFT(VLOOKUP($A884,#REF!,4,FALSE),LEN(VLOOKUP($A884,#REF!,4,FALSE))-2),CONCATENATE(LEFT(VLOOKUP($A884,#REF!,4,FALSE),LEN(VLOOKUP($A884,#REF!,4,FALSE))-2),"*")),"")</f>
        <v>#REF!</v>
      </c>
      <c r="F884" s="42" t="e">
        <f>IF(LEN(VLOOKUP($A884,#REF!,5,FALSE)),IF(INDEX(#REF!,MATCH($A884,#REF!,0),2),LEFT(VLOOKUP($A884,#REF!,5,FALSE),LEN(VLOOKUP($A884,#REF!,5,FALSE))-2),CONCATENATE(LEFT(VLOOKUP($A884,#REF!,5,FALSE),LEN(VLOOKUP($A884,#REF!,5,FALSE))-2),"*")),"")</f>
        <v>#REF!</v>
      </c>
      <c r="G884" s="42" t="e">
        <f>IF(LEN(VLOOKUP($A884,#REF!,6,FALSE)),IF(INDEX(#REF!,MATCH($A884,#REF!,0),3),LEFT(VLOOKUP($A884,#REF!,6,FALSE),LEN(VLOOKUP($A884,#REF!,6,FALSE))-2),CONCATENATE(LEFT(VLOOKUP($A884,#REF!,6,FALSE),LEN(VLOOKUP($A884,#REF!,6,FALSE))-2),"*")),"")</f>
        <v>#REF!</v>
      </c>
      <c r="H884" s="43" t="e">
        <f>IF(LEN(VLOOKUP($A884,#REF!,7,FALSE)),IF(INDEX(#REF!,MATCH($A884,#REF!,0),4),LEFT(VLOOKUP($A884,#REF!,7,FALSE),LEN(VLOOKUP($A884,#REF!,7,FALSE))-2),CONCATENATE(LEFT(VLOOKUP($A884,#REF!,7,FALSE),LEN(VLOOKUP($A884,#REF!,7,FALSE))-2),"*")),"")</f>
        <v>#REF!</v>
      </c>
      <c r="I884" s="54" t="e">
        <f>IF(LEN(VLOOKUP($A884,#REF!,8,FALSE)),UPPER(RIGHT(VLOOKUP($A884,#REF!,8,FALSE),1)),"")</f>
        <v>#REF!</v>
      </c>
      <c r="J884" s="42" t="e">
        <f>IF(LEN(VLOOKUP($A884,#REF!,4,FALSE)),UPPER(RIGHT(VLOOKUP($A884,#REF!,4,FALSE),1)),"")</f>
        <v>#REF!</v>
      </c>
      <c r="K884" s="42" t="e">
        <f>IF(LEN(VLOOKUP($A884,#REF!,5,FALSE)),UPPER(RIGHT(VLOOKUP($A884,#REF!,5,FALSE),1)),"")</f>
        <v>#REF!</v>
      </c>
      <c r="L884" s="42" t="e">
        <f>IF(LEN(VLOOKUP($A884,#REF!,6,FALSE)),UPPER(RIGHT(VLOOKUP($A884,#REF!,6,FALSE),1)),"")</f>
        <v>#REF!</v>
      </c>
      <c r="M884" s="43" t="e">
        <f>IF(LEN(VLOOKUP($A884,#REF!,7,FALSE)),UPPER(RIGHT(VLOOKUP($A884,#REF!,7,FALSE),1)),"")</f>
        <v>#REF!</v>
      </c>
      <c r="N884" s="206"/>
      <c r="O884" s="206"/>
      <c r="P884" s="206"/>
      <c r="Q884" s="206"/>
      <c r="R884" s="206"/>
      <c r="S884" s="63" t="e">
        <f>HLOOKUP("Device Tree Pin Name",#REF!,MATCH($A884,#REF!,0),FALSE)</f>
        <v>#REF!</v>
      </c>
      <c r="T884" s="47" t="e">
        <f>HLOOKUP("power rail",#REF!,MATCH($A884,#REF!,0),FALSE)</f>
        <v>#REF!</v>
      </c>
      <c r="U884" s="62" t="e">
        <f>HLOOKUP("Wake Capable",#REF!,MATCH($A884,#REF!,0),FALSE)</f>
        <v>#REF!</v>
      </c>
      <c r="V884" s="62" t="e">
        <f>HLOOKUP("Strap",#REF!,MATCH($A884,#REF!,0),FALSE)</f>
        <v>#REF!</v>
      </c>
      <c r="W884" s="62"/>
      <c r="X884" s="62"/>
      <c r="Y884" s="62"/>
      <c r="Z884" s="47"/>
      <c r="AA884" s="47" t="e">
        <f>HLOOKUP("Pad type",#REF!,MATCH($A884,#REF!,0),FALSE)</f>
        <v>#REF!</v>
      </c>
      <c r="AB884" s="63"/>
      <c r="AC884" s="63" t="e">
        <f>HLOOKUP("POR Pin State",#REF!,MATCH($A884,#REF!,0),FALSE)</f>
        <v>#REF!</v>
      </c>
      <c r="AD884" s="207"/>
      <c r="AE884" s="208"/>
      <c r="AF884" s="208"/>
      <c r="AG884" s="208"/>
      <c r="AH884" s="209"/>
      <c r="AI884" s="209"/>
      <c r="AJ884" s="210"/>
      <c r="AK884" s="210"/>
      <c r="AL884" s="210"/>
      <c r="AM884" s="210"/>
      <c r="AN884" s="210"/>
      <c r="AO884" s="210"/>
      <c r="AP884" s="210"/>
      <c r="AQ884" s="215" t="s">
        <v>2121</v>
      </c>
      <c r="AR884" s="105"/>
      <c r="AS884" s="105"/>
      <c r="AT884" s="105"/>
      <c r="AU884" s="105"/>
      <c r="AV884" s="105"/>
      <c r="AW884" s="105"/>
      <c r="AX884" s="105"/>
      <c r="AY884" s="105"/>
      <c r="AZ884" s="105"/>
      <c r="BA884" s="105"/>
      <c r="BB884" s="218"/>
      <c r="BC884" s="105"/>
      <c r="BD884" s="250"/>
      <c r="BE884" s="252" t="s">
        <v>2122</v>
      </c>
      <c r="BF884" s="147" t="e">
        <f>VLOOKUP($A884,#REF!,34,FALSE)</f>
        <v>#REF!</v>
      </c>
      <c r="BG884" s="148" t="e">
        <f>VLOOKUP($A884,#REF!,22,FALSE)</f>
        <v>#REF!</v>
      </c>
      <c r="BH884" s="149"/>
    </row>
    <row r="885" s="5" customFormat="1" ht="12.95" customHeight="1" spans="1:60">
      <c r="A885" s="10" t="s">
        <v>2123</v>
      </c>
      <c r="B885" s="38" t="e">
        <f>VLOOKUP($A885,#REF!,34,FALSE)</f>
        <v>#REF!</v>
      </c>
      <c r="C885" s="39" t="str">
        <f t="shared" si="193"/>
        <v>unused_DDR_XM2_B5RDQS_N</v>
      </c>
      <c r="D885" s="40" t="e">
        <f>IF(LEN(VLOOKUP($A885,#REF!,8,FALSE)),LEFT(VLOOKUP($A885,#REF!,8,FALSE),LEN(VLOOKUP($A885,#REF!,8,FALSE))-2),"")</f>
        <v>#REF!</v>
      </c>
      <c r="E885" s="41" t="e">
        <f>IF(LEN(VLOOKUP($A885,#REF!,4,FALSE)),IF(INDEX(#REF!,MATCH($A885,#REF!,0),1),LEFT(VLOOKUP($A885,#REF!,4,FALSE),LEN(VLOOKUP($A885,#REF!,4,FALSE))-2),CONCATENATE(LEFT(VLOOKUP($A885,#REF!,4,FALSE),LEN(VLOOKUP($A885,#REF!,4,FALSE))-2),"*")),"")</f>
        <v>#REF!</v>
      </c>
      <c r="F885" s="42" t="e">
        <f>IF(LEN(VLOOKUP($A885,#REF!,5,FALSE)),IF(INDEX(#REF!,MATCH($A885,#REF!,0),2),LEFT(VLOOKUP($A885,#REF!,5,FALSE),LEN(VLOOKUP($A885,#REF!,5,FALSE))-2),CONCATENATE(LEFT(VLOOKUP($A885,#REF!,5,FALSE),LEN(VLOOKUP($A885,#REF!,5,FALSE))-2),"*")),"")</f>
        <v>#REF!</v>
      </c>
      <c r="G885" s="42" t="e">
        <f>IF(LEN(VLOOKUP($A885,#REF!,6,FALSE)),IF(INDEX(#REF!,MATCH($A885,#REF!,0),3),LEFT(VLOOKUP($A885,#REF!,6,FALSE),LEN(VLOOKUP($A885,#REF!,6,FALSE))-2),CONCATENATE(LEFT(VLOOKUP($A885,#REF!,6,FALSE),LEN(VLOOKUP($A885,#REF!,6,FALSE))-2),"*")),"")</f>
        <v>#REF!</v>
      </c>
      <c r="H885" s="43" t="e">
        <f>IF(LEN(VLOOKUP($A885,#REF!,7,FALSE)),IF(INDEX(#REF!,MATCH($A885,#REF!,0),4),LEFT(VLOOKUP($A885,#REF!,7,FALSE),LEN(VLOOKUP($A885,#REF!,7,FALSE))-2),CONCATENATE(LEFT(VLOOKUP($A885,#REF!,7,FALSE),LEN(VLOOKUP($A885,#REF!,7,FALSE))-2),"*")),"")</f>
        <v>#REF!</v>
      </c>
      <c r="I885" s="54" t="e">
        <f>IF(LEN(VLOOKUP($A885,#REF!,8,FALSE)),UPPER(RIGHT(VLOOKUP($A885,#REF!,8,FALSE),1)),"")</f>
        <v>#REF!</v>
      </c>
      <c r="J885" s="42" t="e">
        <f>IF(LEN(VLOOKUP($A885,#REF!,4,FALSE)),UPPER(RIGHT(VLOOKUP($A885,#REF!,4,FALSE),1)),"")</f>
        <v>#REF!</v>
      </c>
      <c r="K885" s="42" t="e">
        <f>IF(LEN(VLOOKUP($A885,#REF!,5,FALSE)),UPPER(RIGHT(VLOOKUP($A885,#REF!,5,FALSE),1)),"")</f>
        <v>#REF!</v>
      </c>
      <c r="L885" s="42" t="e">
        <f>IF(LEN(VLOOKUP($A885,#REF!,6,FALSE)),UPPER(RIGHT(VLOOKUP($A885,#REF!,6,FALSE),1)),"")</f>
        <v>#REF!</v>
      </c>
      <c r="M885" s="43" t="e">
        <f>IF(LEN(VLOOKUP($A885,#REF!,7,FALSE)),UPPER(RIGHT(VLOOKUP($A885,#REF!,7,FALSE),1)),"")</f>
        <v>#REF!</v>
      </c>
      <c r="N885" s="206"/>
      <c r="O885" s="206"/>
      <c r="P885" s="206"/>
      <c r="Q885" s="206"/>
      <c r="R885" s="206"/>
      <c r="S885" s="63" t="e">
        <f>HLOOKUP("Device Tree Pin Name",#REF!,MATCH($A885,#REF!,0),FALSE)</f>
        <v>#REF!</v>
      </c>
      <c r="T885" s="47" t="e">
        <f>HLOOKUP("power rail",#REF!,MATCH($A885,#REF!,0),FALSE)</f>
        <v>#REF!</v>
      </c>
      <c r="U885" s="62" t="e">
        <f>HLOOKUP("Wake Capable",#REF!,MATCH($A885,#REF!,0),FALSE)</f>
        <v>#REF!</v>
      </c>
      <c r="V885" s="62" t="e">
        <f>HLOOKUP("Strap",#REF!,MATCH($A885,#REF!,0),FALSE)</f>
        <v>#REF!</v>
      </c>
      <c r="W885" s="62"/>
      <c r="X885" s="62"/>
      <c r="Y885" s="62"/>
      <c r="Z885" s="47"/>
      <c r="AA885" s="47" t="e">
        <f>HLOOKUP("Pad type",#REF!,MATCH($A885,#REF!,0),FALSE)</f>
        <v>#REF!</v>
      </c>
      <c r="AB885" s="63"/>
      <c r="AC885" s="63" t="e">
        <f>HLOOKUP("POR Pin State",#REF!,MATCH($A885,#REF!,0),FALSE)</f>
        <v>#REF!</v>
      </c>
      <c r="AD885" s="207"/>
      <c r="AE885" s="208"/>
      <c r="AF885" s="208"/>
      <c r="AG885" s="208"/>
      <c r="AH885" s="209"/>
      <c r="AI885" s="209"/>
      <c r="AJ885" s="210"/>
      <c r="AK885" s="210"/>
      <c r="AL885" s="210"/>
      <c r="AM885" s="210"/>
      <c r="AN885" s="210"/>
      <c r="AO885" s="210"/>
      <c r="AP885" s="210"/>
      <c r="AQ885" s="215" t="s">
        <v>2123</v>
      </c>
      <c r="AR885" s="105"/>
      <c r="AS885" s="105"/>
      <c r="AT885" s="105"/>
      <c r="AU885" s="105"/>
      <c r="AV885" s="105"/>
      <c r="AW885" s="105"/>
      <c r="AX885" s="105"/>
      <c r="AY885" s="105"/>
      <c r="AZ885" s="105"/>
      <c r="BA885" s="105"/>
      <c r="BB885" s="218"/>
      <c r="BC885" s="105"/>
      <c r="BD885" s="250"/>
      <c r="BE885" s="252" t="s">
        <v>2124</v>
      </c>
      <c r="BF885" s="147" t="e">
        <f>VLOOKUP($A885,#REF!,34,FALSE)</f>
        <v>#REF!</v>
      </c>
      <c r="BG885" s="148" t="e">
        <f>VLOOKUP($A885,#REF!,22,FALSE)</f>
        <v>#REF!</v>
      </c>
      <c r="BH885" s="149"/>
    </row>
    <row r="886" s="5" customFormat="1" ht="12.95" customHeight="1" spans="1:60">
      <c r="A886" s="48" t="s">
        <v>2125</v>
      </c>
      <c r="B886" s="38" t="e">
        <f>VLOOKUP($A886,#REF!,34,FALSE)</f>
        <v>#REF!</v>
      </c>
      <c r="C886" s="39" t="str">
        <f t="shared" si="193"/>
        <v>unused_DDR_XM2_B6D0</v>
      </c>
      <c r="D886" s="40" t="e">
        <f>IF(LEN(VLOOKUP($A886,#REF!,8,FALSE)),LEFT(VLOOKUP($A886,#REF!,8,FALSE),LEN(VLOOKUP($A886,#REF!,8,FALSE))-2),"")</f>
        <v>#REF!</v>
      </c>
      <c r="E886" s="41" t="e">
        <f>IF(LEN(VLOOKUP($A886,#REF!,4,FALSE)),IF(INDEX(#REF!,MATCH($A886,#REF!,0),1),LEFT(VLOOKUP($A886,#REF!,4,FALSE),LEN(VLOOKUP($A886,#REF!,4,FALSE))-2),CONCATENATE(LEFT(VLOOKUP($A886,#REF!,4,FALSE),LEN(VLOOKUP($A886,#REF!,4,FALSE))-2),"*")),"")</f>
        <v>#REF!</v>
      </c>
      <c r="F886" s="42" t="e">
        <f>IF(LEN(VLOOKUP($A886,#REF!,5,FALSE)),IF(INDEX(#REF!,MATCH($A886,#REF!,0),2),LEFT(VLOOKUP($A886,#REF!,5,FALSE),LEN(VLOOKUP($A886,#REF!,5,FALSE))-2),CONCATENATE(LEFT(VLOOKUP($A886,#REF!,5,FALSE),LEN(VLOOKUP($A886,#REF!,5,FALSE))-2),"*")),"")</f>
        <v>#REF!</v>
      </c>
      <c r="G886" s="42" t="e">
        <f>IF(LEN(VLOOKUP($A886,#REF!,6,FALSE)),IF(INDEX(#REF!,MATCH($A886,#REF!,0),3),LEFT(VLOOKUP($A886,#REF!,6,FALSE),LEN(VLOOKUP($A886,#REF!,6,FALSE))-2),CONCATENATE(LEFT(VLOOKUP($A886,#REF!,6,FALSE),LEN(VLOOKUP($A886,#REF!,6,FALSE))-2),"*")),"")</f>
        <v>#REF!</v>
      </c>
      <c r="H886" s="43" t="e">
        <f>IF(LEN(VLOOKUP($A886,#REF!,7,FALSE)),IF(INDEX(#REF!,MATCH($A886,#REF!,0),4),LEFT(VLOOKUP($A886,#REF!,7,FALSE),LEN(VLOOKUP($A886,#REF!,7,FALSE))-2),CONCATENATE(LEFT(VLOOKUP($A886,#REF!,7,FALSE),LEN(VLOOKUP($A886,#REF!,7,FALSE))-2),"*")),"")</f>
        <v>#REF!</v>
      </c>
      <c r="I886" s="54" t="e">
        <f>IF(LEN(VLOOKUP($A886,#REF!,8,FALSE)),UPPER(RIGHT(VLOOKUP($A886,#REF!,8,FALSE),1)),"")</f>
        <v>#REF!</v>
      </c>
      <c r="J886" s="42" t="e">
        <f>IF(LEN(VLOOKUP($A886,#REF!,4,FALSE)),UPPER(RIGHT(VLOOKUP($A886,#REF!,4,FALSE),1)),"")</f>
        <v>#REF!</v>
      </c>
      <c r="K886" s="42" t="e">
        <f>IF(LEN(VLOOKUP($A886,#REF!,5,FALSE)),UPPER(RIGHT(VLOOKUP($A886,#REF!,5,FALSE),1)),"")</f>
        <v>#REF!</v>
      </c>
      <c r="L886" s="42" t="e">
        <f>IF(LEN(VLOOKUP($A886,#REF!,6,FALSE)),UPPER(RIGHT(VLOOKUP($A886,#REF!,6,FALSE),1)),"")</f>
        <v>#REF!</v>
      </c>
      <c r="M886" s="43" t="e">
        <f>IF(LEN(VLOOKUP($A886,#REF!,7,FALSE)),UPPER(RIGHT(VLOOKUP($A886,#REF!,7,FALSE),1)),"")</f>
        <v>#REF!</v>
      </c>
      <c r="N886" s="206"/>
      <c r="O886" s="206"/>
      <c r="P886" s="206"/>
      <c r="Q886" s="206"/>
      <c r="R886" s="206"/>
      <c r="S886" s="63" t="e">
        <f>HLOOKUP("Device Tree Pin Name",#REF!,MATCH($A886,#REF!,0),FALSE)</f>
        <v>#REF!</v>
      </c>
      <c r="T886" s="47" t="e">
        <f>HLOOKUP("power rail",#REF!,MATCH($A886,#REF!,0),FALSE)</f>
        <v>#REF!</v>
      </c>
      <c r="U886" s="62" t="e">
        <f>HLOOKUP("Wake Capable",#REF!,MATCH($A886,#REF!,0),FALSE)</f>
        <v>#REF!</v>
      </c>
      <c r="V886" s="62" t="e">
        <f>HLOOKUP("Strap",#REF!,MATCH($A886,#REF!,0),FALSE)</f>
        <v>#REF!</v>
      </c>
      <c r="W886" s="62"/>
      <c r="X886" s="62"/>
      <c r="Y886" s="62"/>
      <c r="Z886" s="47"/>
      <c r="AA886" s="47" t="e">
        <f>HLOOKUP("Pad type",#REF!,MATCH($A886,#REF!,0),FALSE)</f>
        <v>#REF!</v>
      </c>
      <c r="AB886" s="63"/>
      <c r="AC886" s="63" t="e">
        <f>HLOOKUP("POR Pin State",#REF!,MATCH($A886,#REF!,0),FALSE)</f>
        <v>#REF!</v>
      </c>
      <c r="AD886" s="207"/>
      <c r="AE886" s="208"/>
      <c r="AF886" s="208"/>
      <c r="AG886" s="208"/>
      <c r="AH886" s="209"/>
      <c r="AI886" s="209"/>
      <c r="AJ886" s="210"/>
      <c r="AK886" s="210"/>
      <c r="AL886" s="210"/>
      <c r="AM886" s="210"/>
      <c r="AN886" s="210"/>
      <c r="AO886" s="210"/>
      <c r="AP886" s="210"/>
      <c r="AQ886" s="215" t="s">
        <v>2126</v>
      </c>
      <c r="AR886" s="105"/>
      <c r="AS886" s="105"/>
      <c r="AT886" s="105"/>
      <c r="AU886" s="105"/>
      <c r="AV886" s="105"/>
      <c r="AW886" s="105"/>
      <c r="AX886" s="105"/>
      <c r="AY886" s="105"/>
      <c r="AZ886" s="105"/>
      <c r="BA886" s="105"/>
      <c r="BB886" s="218"/>
      <c r="BC886" s="105"/>
      <c r="BD886" s="250"/>
      <c r="BE886" s="252" t="s">
        <v>2127</v>
      </c>
      <c r="BF886" s="147" t="e">
        <f>VLOOKUP($A886,#REF!,34,FALSE)</f>
        <v>#REF!</v>
      </c>
      <c r="BG886" s="148" t="e">
        <f>VLOOKUP($A886,#REF!,22,FALSE)</f>
        <v>#REF!</v>
      </c>
      <c r="BH886" s="149"/>
    </row>
    <row r="887" s="5" customFormat="1" ht="12.95" customHeight="1" spans="1:60">
      <c r="A887" s="48" t="s">
        <v>2128</v>
      </c>
      <c r="B887" s="38" t="e">
        <f>VLOOKUP($A887,#REF!,34,FALSE)</f>
        <v>#REF!</v>
      </c>
      <c r="C887" s="39" t="str">
        <f t="shared" si="193"/>
        <v>unused_DDR_XM2_B6D1</v>
      </c>
      <c r="D887" s="40" t="e">
        <f>IF(LEN(VLOOKUP($A887,#REF!,8,FALSE)),LEFT(VLOOKUP($A887,#REF!,8,FALSE),LEN(VLOOKUP($A887,#REF!,8,FALSE))-2),"")</f>
        <v>#REF!</v>
      </c>
      <c r="E887" s="41" t="e">
        <f>IF(LEN(VLOOKUP($A887,#REF!,4,FALSE)),IF(INDEX(#REF!,MATCH($A887,#REF!,0),1),LEFT(VLOOKUP($A887,#REF!,4,FALSE),LEN(VLOOKUP($A887,#REF!,4,FALSE))-2),CONCATENATE(LEFT(VLOOKUP($A887,#REF!,4,FALSE),LEN(VLOOKUP($A887,#REF!,4,FALSE))-2),"*")),"")</f>
        <v>#REF!</v>
      </c>
      <c r="F887" s="42" t="e">
        <f>IF(LEN(VLOOKUP($A887,#REF!,5,FALSE)),IF(INDEX(#REF!,MATCH($A887,#REF!,0),2),LEFT(VLOOKUP($A887,#REF!,5,FALSE),LEN(VLOOKUP($A887,#REF!,5,FALSE))-2),CONCATENATE(LEFT(VLOOKUP($A887,#REF!,5,FALSE),LEN(VLOOKUP($A887,#REF!,5,FALSE))-2),"*")),"")</f>
        <v>#REF!</v>
      </c>
      <c r="G887" s="42" t="e">
        <f>IF(LEN(VLOOKUP($A887,#REF!,6,FALSE)),IF(INDEX(#REF!,MATCH($A887,#REF!,0),3),LEFT(VLOOKUP($A887,#REF!,6,FALSE),LEN(VLOOKUP($A887,#REF!,6,FALSE))-2),CONCATENATE(LEFT(VLOOKUP($A887,#REF!,6,FALSE),LEN(VLOOKUP($A887,#REF!,6,FALSE))-2),"*")),"")</f>
        <v>#REF!</v>
      </c>
      <c r="H887" s="43" t="e">
        <f>IF(LEN(VLOOKUP($A887,#REF!,7,FALSE)),IF(INDEX(#REF!,MATCH($A887,#REF!,0),4),LEFT(VLOOKUP($A887,#REF!,7,FALSE),LEN(VLOOKUP($A887,#REF!,7,FALSE))-2),CONCATENATE(LEFT(VLOOKUP($A887,#REF!,7,FALSE),LEN(VLOOKUP($A887,#REF!,7,FALSE))-2),"*")),"")</f>
        <v>#REF!</v>
      </c>
      <c r="I887" s="54" t="e">
        <f>IF(LEN(VLOOKUP($A887,#REF!,8,FALSE)),UPPER(RIGHT(VLOOKUP($A887,#REF!,8,FALSE),1)),"")</f>
        <v>#REF!</v>
      </c>
      <c r="J887" s="42" t="e">
        <f>IF(LEN(VLOOKUP($A887,#REF!,4,FALSE)),UPPER(RIGHT(VLOOKUP($A887,#REF!,4,FALSE),1)),"")</f>
        <v>#REF!</v>
      </c>
      <c r="K887" s="42" t="e">
        <f>IF(LEN(VLOOKUP($A887,#REF!,5,FALSE)),UPPER(RIGHT(VLOOKUP($A887,#REF!,5,FALSE),1)),"")</f>
        <v>#REF!</v>
      </c>
      <c r="L887" s="42" t="e">
        <f>IF(LEN(VLOOKUP($A887,#REF!,6,FALSE)),UPPER(RIGHT(VLOOKUP($A887,#REF!,6,FALSE),1)),"")</f>
        <v>#REF!</v>
      </c>
      <c r="M887" s="43" t="e">
        <f>IF(LEN(VLOOKUP($A887,#REF!,7,FALSE)),UPPER(RIGHT(VLOOKUP($A887,#REF!,7,FALSE),1)),"")</f>
        <v>#REF!</v>
      </c>
      <c r="N887" s="206"/>
      <c r="O887" s="206"/>
      <c r="P887" s="206"/>
      <c r="Q887" s="206"/>
      <c r="R887" s="206"/>
      <c r="S887" s="63" t="e">
        <f>HLOOKUP("Device Tree Pin Name",#REF!,MATCH($A887,#REF!,0),FALSE)</f>
        <v>#REF!</v>
      </c>
      <c r="T887" s="47" t="e">
        <f>HLOOKUP("power rail",#REF!,MATCH($A887,#REF!,0),FALSE)</f>
        <v>#REF!</v>
      </c>
      <c r="U887" s="62" t="e">
        <f>HLOOKUP("Wake Capable",#REF!,MATCH($A887,#REF!,0),FALSE)</f>
        <v>#REF!</v>
      </c>
      <c r="V887" s="62" t="e">
        <f>HLOOKUP("Strap",#REF!,MATCH($A887,#REF!,0),FALSE)</f>
        <v>#REF!</v>
      </c>
      <c r="W887" s="62"/>
      <c r="X887" s="62"/>
      <c r="Y887" s="62"/>
      <c r="Z887" s="47"/>
      <c r="AA887" s="47" t="e">
        <f>HLOOKUP("Pad type",#REF!,MATCH($A887,#REF!,0),FALSE)</f>
        <v>#REF!</v>
      </c>
      <c r="AB887" s="63"/>
      <c r="AC887" s="63" t="e">
        <f>HLOOKUP("POR Pin State",#REF!,MATCH($A887,#REF!,0),FALSE)</f>
        <v>#REF!</v>
      </c>
      <c r="AD887" s="207"/>
      <c r="AE887" s="208"/>
      <c r="AF887" s="208"/>
      <c r="AG887" s="208"/>
      <c r="AH887" s="209"/>
      <c r="AI887" s="209"/>
      <c r="AJ887" s="210"/>
      <c r="AK887" s="210"/>
      <c r="AL887" s="210"/>
      <c r="AM887" s="210"/>
      <c r="AN887" s="210"/>
      <c r="AO887" s="210"/>
      <c r="AP887" s="210"/>
      <c r="AQ887" s="215" t="s">
        <v>2129</v>
      </c>
      <c r="AR887" s="105"/>
      <c r="AS887" s="105"/>
      <c r="AT887" s="105"/>
      <c r="AU887" s="105"/>
      <c r="AV887" s="105"/>
      <c r="AW887" s="105"/>
      <c r="AX887" s="105"/>
      <c r="AY887" s="105"/>
      <c r="AZ887" s="105"/>
      <c r="BA887" s="105"/>
      <c r="BB887" s="218"/>
      <c r="BC887" s="105"/>
      <c r="BD887" s="250"/>
      <c r="BE887" s="252" t="s">
        <v>2130</v>
      </c>
      <c r="BF887" s="147" t="e">
        <f>VLOOKUP($A887,#REF!,34,FALSE)</f>
        <v>#REF!</v>
      </c>
      <c r="BG887" s="148" t="e">
        <f>VLOOKUP($A887,#REF!,22,FALSE)</f>
        <v>#REF!</v>
      </c>
      <c r="BH887" s="149"/>
    </row>
    <row r="888" s="5" customFormat="1" ht="12.95" customHeight="1" spans="1:60">
      <c r="A888" s="48" t="s">
        <v>2131</v>
      </c>
      <c r="B888" s="38" t="e">
        <f>VLOOKUP($A888,#REF!,34,FALSE)</f>
        <v>#REF!</v>
      </c>
      <c r="C888" s="39" t="str">
        <f t="shared" si="193"/>
        <v>unused_DDR_XM2_B6D2</v>
      </c>
      <c r="D888" s="40" t="e">
        <f>IF(LEN(VLOOKUP($A888,#REF!,8,FALSE)),LEFT(VLOOKUP($A888,#REF!,8,FALSE),LEN(VLOOKUP($A888,#REF!,8,FALSE))-2),"")</f>
        <v>#REF!</v>
      </c>
      <c r="E888" s="41" t="e">
        <f>IF(LEN(VLOOKUP($A888,#REF!,4,FALSE)),IF(INDEX(#REF!,MATCH($A888,#REF!,0),1),LEFT(VLOOKUP($A888,#REF!,4,FALSE),LEN(VLOOKUP($A888,#REF!,4,FALSE))-2),CONCATENATE(LEFT(VLOOKUP($A888,#REF!,4,FALSE),LEN(VLOOKUP($A888,#REF!,4,FALSE))-2),"*")),"")</f>
        <v>#REF!</v>
      </c>
      <c r="F888" s="42" t="e">
        <f>IF(LEN(VLOOKUP($A888,#REF!,5,FALSE)),IF(INDEX(#REF!,MATCH($A888,#REF!,0),2),LEFT(VLOOKUP($A888,#REF!,5,FALSE),LEN(VLOOKUP($A888,#REF!,5,FALSE))-2),CONCATENATE(LEFT(VLOOKUP($A888,#REF!,5,FALSE),LEN(VLOOKUP($A888,#REF!,5,FALSE))-2),"*")),"")</f>
        <v>#REF!</v>
      </c>
      <c r="G888" s="42" t="e">
        <f>IF(LEN(VLOOKUP($A888,#REF!,6,FALSE)),IF(INDEX(#REF!,MATCH($A888,#REF!,0),3),LEFT(VLOOKUP($A888,#REF!,6,FALSE),LEN(VLOOKUP($A888,#REF!,6,FALSE))-2),CONCATENATE(LEFT(VLOOKUP($A888,#REF!,6,FALSE),LEN(VLOOKUP($A888,#REF!,6,FALSE))-2),"*")),"")</f>
        <v>#REF!</v>
      </c>
      <c r="H888" s="43" t="e">
        <f>IF(LEN(VLOOKUP($A888,#REF!,7,FALSE)),IF(INDEX(#REF!,MATCH($A888,#REF!,0),4),LEFT(VLOOKUP($A888,#REF!,7,FALSE),LEN(VLOOKUP($A888,#REF!,7,FALSE))-2),CONCATENATE(LEFT(VLOOKUP($A888,#REF!,7,FALSE),LEN(VLOOKUP($A888,#REF!,7,FALSE))-2),"*")),"")</f>
        <v>#REF!</v>
      </c>
      <c r="I888" s="54" t="e">
        <f>IF(LEN(VLOOKUP($A888,#REF!,8,FALSE)),UPPER(RIGHT(VLOOKUP($A888,#REF!,8,FALSE),1)),"")</f>
        <v>#REF!</v>
      </c>
      <c r="J888" s="42" t="e">
        <f>IF(LEN(VLOOKUP($A888,#REF!,4,FALSE)),UPPER(RIGHT(VLOOKUP($A888,#REF!,4,FALSE),1)),"")</f>
        <v>#REF!</v>
      </c>
      <c r="K888" s="42" t="e">
        <f>IF(LEN(VLOOKUP($A888,#REF!,5,FALSE)),UPPER(RIGHT(VLOOKUP($A888,#REF!,5,FALSE),1)),"")</f>
        <v>#REF!</v>
      </c>
      <c r="L888" s="42" t="e">
        <f>IF(LEN(VLOOKUP($A888,#REF!,6,FALSE)),UPPER(RIGHT(VLOOKUP($A888,#REF!,6,FALSE),1)),"")</f>
        <v>#REF!</v>
      </c>
      <c r="M888" s="43" t="e">
        <f>IF(LEN(VLOOKUP($A888,#REF!,7,FALSE)),UPPER(RIGHT(VLOOKUP($A888,#REF!,7,FALSE),1)),"")</f>
        <v>#REF!</v>
      </c>
      <c r="N888" s="206"/>
      <c r="O888" s="206"/>
      <c r="P888" s="206"/>
      <c r="Q888" s="206"/>
      <c r="R888" s="206"/>
      <c r="S888" s="63" t="e">
        <f>HLOOKUP("Device Tree Pin Name",#REF!,MATCH($A888,#REF!,0),FALSE)</f>
        <v>#REF!</v>
      </c>
      <c r="T888" s="47" t="e">
        <f>HLOOKUP("power rail",#REF!,MATCH($A888,#REF!,0),FALSE)</f>
        <v>#REF!</v>
      </c>
      <c r="U888" s="62" t="e">
        <f>HLOOKUP("Wake Capable",#REF!,MATCH($A888,#REF!,0),FALSE)</f>
        <v>#REF!</v>
      </c>
      <c r="V888" s="62" t="e">
        <f>HLOOKUP("Strap",#REF!,MATCH($A888,#REF!,0),FALSE)</f>
        <v>#REF!</v>
      </c>
      <c r="W888" s="62"/>
      <c r="X888" s="62"/>
      <c r="Y888" s="62"/>
      <c r="Z888" s="47"/>
      <c r="AA888" s="47" t="e">
        <f>HLOOKUP("Pad type",#REF!,MATCH($A888,#REF!,0),FALSE)</f>
        <v>#REF!</v>
      </c>
      <c r="AB888" s="63"/>
      <c r="AC888" s="63" t="e">
        <f>HLOOKUP("POR Pin State",#REF!,MATCH($A888,#REF!,0),FALSE)</f>
        <v>#REF!</v>
      </c>
      <c r="AD888" s="207"/>
      <c r="AE888" s="208"/>
      <c r="AF888" s="208"/>
      <c r="AG888" s="208"/>
      <c r="AH888" s="209"/>
      <c r="AI888" s="209"/>
      <c r="AJ888" s="210"/>
      <c r="AK888" s="210"/>
      <c r="AL888" s="210"/>
      <c r="AM888" s="210"/>
      <c r="AN888" s="210"/>
      <c r="AO888" s="210"/>
      <c r="AP888" s="210"/>
      <c r="AQ888" s="215" t="s">
        <v>2132</v>
      </c>
      <c r="AR888" s="105"/>
      <c r="AS888" s="105"/>
      <c r="AT888" s="105"/>
      <c r="AU888" s="105"/>
      <c r="AV888" s="105"/>
      <c r="AW888" s="105"/>
      <c r="AX888" s="105"/>
      <c r="AY888" s="105"/>
      <c r="AZ888" s="105"/>
      <c r="BA888" s="105"/>
      <c r="BB888" s="218"/>
      <c r="BC888" s="105"/>
      <c r="BD888" s="250"/>
      <c r="BE888" s="252" t="s">
        <v>2133</v>
      </c>
      <c r="BF888" s="147" t="e">
        <f>VLOOKUP($A888,#REF!,34,FALSE)</f>
        <v>#REF!</v>
      </c>
      <c r="BG888" s="148" t="e">
        <f>VLOOKUP($A888,#REF!,22,FALSE)</f>
        <v>#REF!</v>
      </c>
      <c r="BH888" s="149"/>
    </row>
    <row r="889" s="5" customFormat="1" ht="12.95" customHeight="1" spans="1:60">
      <c r="A889" s="48" t="s">
        <v>2134</v>
      </c>
      <c r="B889" s="38" t="e">
        <f>VLOOKUP($A889,#REF!,34,FALSE)</f>
        <v>#REF!</v>
      </c>
      <c r="C889" s="39" t="str">
        <f t="shared" si="193"/>
        <v>unused_DDR_XM2_B6D3</v>
      </c>
      <c r="D889" s="40" t="e">
        <f>IF(LEN(VLOOKUP($A889,#REF!,8,FALSE)),LEFT(VLOOKUP($A889,#REF!,8,FALSE),LEN(VLOOKUP($A889,#REF!,8,FALSE))-2),"")</f>
        <v>#REF!</v>
      </c>
      <c r="E889" s="41" t="e">
        <f>IF(LEN(VLOOKUP($A889,#REF!,4,FALSE)),IF(INDEX(#REF!,MATCH($A889,#REF!,0),1),LEFT(VLOOKUP($A889,#REF!,4,FALSE),LEN(VLOOKUP($A889,#REF!,4,FALSE))-2),CONCATENATE(LEFT(VLOOKUP($A889,#REF!,4,FALSE),LEN(VLOOKUP($A889,#REF!,4,FALSE))-2),"*")),"")</f>
        <v>#REF!</v>
      </c>
      <c r="F889" s="42" t="e">
        <f>IF(LEN(VLOOKUP($A889,#REF!,5,FALSE)),IF(INDEX(#REF!,MATCH($A889,#REF!,0),2),LEFT(VLOOKUP($A889,#REF!,5,FALSE),LEN(VLOOKUP($A889,#REF!,5,FALSE))-2),CONCATENATE(LEFT(VLOOKUP($A889,#REF!,5,FALSE),LEN(VLOOKUP($A889,#REF!,5,FALSE))-2),"*")),"")</f>
        <v>#REF!</v>
      </c>
      <c r="G889" s="42" t="e">
        <f>IF(LEN(VLOOKUP($A889,#REF!,6,FALSE)),IF(INDEX(#REF!,MATCH($A889,#REF!,0),3),LEFT(VLOOKUP($A889,#REF!,6,FALSE),LEN(VLOOKUP($A889,#REF!,6,FALSE))-2),CONCATENATE(LEFT(VLOOKUP($A889,#REF!,6,FALSE),LEN(VLOOKUP($A889,#REF!,6,FALSE))-2),"*")),"")</f>
        <v>#REF!</v>
      </c>
      <c r="H889" s="43" t="e">
        <f>IF(LEN(VLOOKUP($A889,#REF!,7,FALSE)),IF(INDEX(#REF!,MATCH($A889,#REF!,0),4),LEFT(VLOOKUP($A889,#REF!,7,FALSE),LEN(VLOOKUP($A889,#REF!,7,FALSE))-2),CONCATENATE(LEFT(VLOOKUP($A889,#REF!,7,FALSE),LEN(VLOOKUP($A889,#REF!,7,FALSE))-2),"*")),"")</f>
        <v>#REF!</v>
      </c>
      <c r="I889" s="54" t="e">
        <f>IF(LEN(VLOOKUP($A889,#REF!,8,FALSE)),UPPER(RIGHT(VLOOKUP($A889,#REF!,8,FALSE),1)),"")</f>
        <v>#REF!</v>
      </c>
      <c r="J889" s="42" t="e">
        <f>IF(LEN(VLOOKUP($A889,#REF!,4,FALSE)),UPPER(RIGHT(VLOOKUP($A889,#REF!,4,FALSE),1)),"")</f>
        <v>#REF!</v>
      </c>
      <c r="K889" s="42" t="e">
        <f>IF(LEN(VLOOKUP($A889,#REF!,5,FALSE)),UPPER(RIGHT(VLOOKUP($A889,#REF!,5,FALSE),1)),"")</f>
        <v>#REF!</v>
      </c>
      <c r="L889" s="42" t="e">
        <f>IF(LEN(VLOOKUP($A889,#REF!,6,FALSE)),UPPER(RIGHT(VLOOKUP($A889,#REF!,6,FALSE),1)),"")</f>
        <v>#REF!</v>
      </c>
      <c r="M889" s="43" t="e">
        <f>IF(LEN(VLOOKUP($A889,#REF!,7,FALSE)),UPPER(RIGHT(VLOOKUP($A889,#REF!,7,FALSE),1)),"")</f>
        <v>#REF!</v>
      </c>
      <c r="N889" s="206"/>
      <c r="O889" s="206"/>
      <c r="P889" s="206"/>
      <c r="Q889" s="206"/>
      <c r="R889" s="206"/>
      <c r="S889" s="63" t="e">
        <f>HLOOKUP("Device Tree Pin Name",#REF!,MATCH($A889,#REF!,0),FALSE)</f>
        <v>#REF!</v>
      </c>
      <c r="T889" s="47" t="e">
        <f>HLOOKUP("power rail",#REF!,MATCH($A889,#REF!,0),FALSE)</f>
        <v>#REF!</v>
      </c>
      <c r="U889" s="62" t="e">
        <f>HLOOKUP("Wake Capable",#REF!,MATCH($A889,#REF!,0),FALSE)</f>
        <v>#REF!</v>
      </c>
      <c r="V889" s="62" t="e">
        <f>HLOOKUP("Strap",#REF!,MATCH($A889,#REF!,0),FALSE)</f>
        <v>#REF!</v>
      </c>
      <c r="W889" s="62"/>
      <c r="X889" s="62"/>
      <c r="Y889" s="62"/>
      <c r="Z889" s="47"/>
      <c r="AA889" s="47" t="e">
        <f>HLOOKUP("Pad type",#REF!,MATCH($A889,#REF!,0),FALSE)</f>
        <v>#REF!</v>
      </c>
      <c r="AB889" s="63"/>
      <c r="AC889" s="63" t="e">
        <f>HLOOKUP("POR Pin State",#REF!,MATCH($A889,#REF!,0),FALSE)</f>
        <v>#REF!</v>
      </c>
      <c r="AD889" s="207"/>
      <c r="AE889" s="208"/>
      <c r="AF889" s="208"/>
      <c r="AG889" s="208"/>
      <c r="AH889" s="209"/>
      <c r="AI889" s="209"/>
      <c r="AJ889" s="210"/>
      <c r="AK889" s="210"/>
      <c r="AL889" s="210"/>
      <c r="AM889" s="210"/>
      <c r="AN889" s="210"/>
      <c r="AO889" s="210"/>
      <c r="AP889" s="210"/>
      <c r="AQ889" s="215" t="s">
        <v>2135</v>
      </c>
      <c r="AR889" s="105"/>
      <c r="AS889" s="105"/>
      <c r="AT889" s="105"/>
      <c r="AU889" s="105"/>
      <c r="AV889" s="105"/>
      <c r="AW889" s="105"/>
      <c r="AX889" s="105"/>
      <c r="AY889" s="105"/>
      <c r="AZ889" s="105"/>
      <c r="BA889" s="105"/>
      <c r="BB889" s="218"/>
      <c r="BC889" s="105"/>
      <c r="BD889" s="250"/>
      <c r="BE889" s="252" t="s">
        <v>2136</v>
      </c>
      <c r="BF889" s="147" t="e">
        <f>VLOOKUP($A889,#REF!,34,FALSE)</f>
        <v>#REF!</v>
      </c>
      <c r="BG889" s="148" t="e">
        <f>VLOOKUP($A889,#REF!,22,FALSE)</f>
        <v>#REF!</v>
      </c>
      <c r="BH889" s="149"/>
    </row>
    <row r="890" s="5" customFormat="1" ht="12.95" customHeight="1" spans="1:60">
      <c r="A890" s="48" t="s">
        <v>2137</v>
      </c>
      <c r="B890" s="38" t="e">
        <f>VLOOKUP($A890,#REF!,34,FALSE)</f>
        <v>#REF!</v>
      </c>
      <c r="C890" s="39" t="str">
        <f t="shared" si="193"/>
        <v>unused_DDR_XM2_B6D4</v>
      </c>
      <c r="D890" s="40" t="e">
        <f>IF(LEN(VLOOKUP($A890,#REF!,8,FALSE)),LEFT(VLOOKUP($A890,#REF!,8,FALSE),LEN(VLOOKUP($A890,#REF!,8,FALSE))-2),"")</f>
        <v>#REF!</v>
      </c>
      <c r="E890" s="41" t="e">
        <f>IF(LEN(VLOOKUP($A890,#REF!,4,FALSE)),IF(INDEX(#REF!,MATCH($A890,#REF!,0),1),LEFT(VLOOKUP($A890,#REF!,4,FALSE),LEN(VLOOKUP($A890,#REF!,4,FALSE))-2),CONCATENATE(LEFT(VLOOKUP($A890,#REF!,4,FALSE),LEN(VLOOKUP($A890,#REF!,4,FALSE))-2),"*")),"")</f>
        <v>#REF!</v>
      </c>
      <c r="F890" s="42" t="e">
        <f>IF(LEN(VLOOKUP($A890,#REF!,5,FALSE)),IF(INDEX(#REF!,MATCH($A890,#REF!,0),2),LEFT(VLOOKUP($A890,#REF!,5,FALSE),LEN(VLOOKUP($A890,#REF!,5,FALSE))-2),CONCATENATE(LEFT(VLOOKUP($A890,#REF!,5,FALSE),LEN(VLOOKUP($A890,#REF!,5,FALSE))-2),"*")),"")</f>
        <v>#REF!</v>
      </c>
      <c r="G890" s="42" t="e">
        <f>IF(LEN(VLOOKUP($A890,#REF!,6,FALSE)),IF(INDEX(#REF!,MATCH($A890,#REF!,0),3),LEFT(VLOOKUP($A890,#REF!,6,FALSE),LEN(VLOOKUP($A890,#REF!,6,FALSE))-2),CONCATENATE(LEFT(VLOOKUP($A890,#REF!,6,FALSE),LEN(VLOOKUP($A890,#REF!,6,FALSE))-2),"*")),"")</f>
        <v>#REF!</v>
      </c>
      <c r="H890" s="43" t="e">
        <f>IF(LEN(VLOOKUP($A890,#REF!,7,FALSE)),IF(INDEX(#REF!,MATCH($A890,#REF!,0),4),LEFT(VLOOKUP($A890,#REF!,7,FALSE),LEN(VLOOKUP($A890,#REF!,7,FALSE))-2),CONCATENATE(LEFT(VLOOKUP($A890,#REF!,7,FALSE),LEN(VLOOKUP($A890,#REF!,7,FALSE))-2),"*")),"")</f>
        <v>#REF!</v>
      </c>
      <c r="I890" s="54" t="e">
        <f>IF(LEN(VLOOKUP($A890,#REF!,8,FALSE)),UPPER(RIGHT(VLOOKUP($A890,#REF!,8,FALSE),1)),"")</f>
        <v>#REF!</v>
      </c>
      <c r="J890" s="42" t="e">
        <f>IF(LEN(VLOOKUP($A890,#REF!,4,FALSE)),UPPER(RIGHT(VLOOKUP($A890,#REF!,4,FALSE),1)),"")</f>
        <v>#REF!</v>
      </c>
      <c r="K890" s="42" t="e">
        <f>IF(LEN(VLOOKUP($A890,#REF!,5,FALSE)),UPPER(RIGHT(VLOOKUP($A890,#REF!,5,FALSE),1)),"")</f>
        <v>#REF!</v>
      </c>
      <c r="L890" s="42" t="e">
        <f>IF(LEN(VLOOKUP($A890,#REF!,6,FALSE)),UPPER(RIGHT(VLOOKUP($A890,#REF!,6,FALSE),1)),"")</f>
        <v>#REF!</v>
      </c>
      <c r="M890" s="43" t="e">
        <f>IF(LEN(VLOOKUP($A890,#REF!,7,FALSE)),UPPER(RIGHT(VLOOKUP($A890,#REF!,7,FALSE),1)),"")</f>
        <v>#REF!</v>
      </c>
      <c r="N890" s="206"/>
      <c r="O890" s="206"/>
      <c r="P890" s="206"/>
      <c r="Q890" s="206"/>
      <c r="R890" s="206"/>
      <c r="S890" s="63" t="e">
        <f>HLOOKUP("Device Tree Pin Name",#REF!,MATCH($A890,#REF!,0),FALSE)</f>
        <v>#REF!</v>
      </c>
      <c r="T890" s="47" t="e">
        <f>HLOOKUP("power rail",#REF!,MATCH($A890,#REF!,0),FALSE)</f>
        <v>#REF!</v>
      </c>
      <c r="U890" s="62" t="e">
        <f>HLOOKUP("Wake Capable",#REF!,MATCH($A890,#REF!,0),FALSE)</f>
        <v>#REF!</v>
      </c>
      <c r="V890" s="62" t="e">
        <f>HLOOKUP("Strap",#REF!,MATCH($A890,#REF!,0),FALSE)</f>
        <v>#REF!</v>
      </c>
      <c r="W890" s="62"/>
      <c r="X890" s="62"/>
      <c r="Y890" s="62"/>
      <c r="Z890" s="47"/>
      <c r="AA890" s="47" t="e">
        <f>HLOOKUP("Pad type",#REF!,MATCH($A890,#REF!,0),FALSE)</f>
        <v>#REF!</v>
      </c>
      <c r="AB890" s="63"/>
      <c r="AC890" s="63" t="e">
        <f>HLOOKUP("POR Pin State",#REF!,MATCH($A890,#REF!,0),FALSE)</f>
        <v>#REF!</v>
      </c>
      <c r="AD890" s="207"/>
      <c r="AE890" s="208"/>
      <c r="AF890" s="208"/>
      <c r="AG890" s="208"/>
      <c r="AH890" s="209"/>
      <c r="AI890" s="209"/>
      <c r="AJ890" s="210"/>
      <c r="AK890" s="210"/>
      <c r="AL890" s="210"/>
      <c r="AM890" s="210"/>
      <c r="AN890" s="210"/>
      <c r="AO890" s="210"/>
      <c r="AP890" s="210"/>
      <c r="AQ890" s="215" t="s">
        <v>2138</v>
      </c>
      <c r="AR890" s="105"/>
      <c r="AS890" s="105"/>
      <c r="AT890" s="105"/>
      <c r="AU890" s="105"/>
      <c r="AV890" s="105"/>
      <c r="AW890" s="105"/>
      <c r="AX890" s="105"/>
      <c r="AY890" s="105"/>
      <c r="AZ890" s="105"/>
      <c r="BA890" s="105"/>
      <c r="BB890" s="218"/>
      <c r="BC890" s="105"/>
      <c r="BD890" s="250"/>
      <c r="BE890" s="252" t="s">
        <v>2139</v>
      </c>
      <c r="BF890" s="147" t="e">
        <f>VLOOKUP($A890,#REF!,34,FALSE)</f>
        <v>#REF!</v>
      </c>
      <c r="BG890" s="148" t="e">
        <f>VLOOKUP($A890,#REF!,22,FALSE)</f>
        <v>#REF!</v>
      </c>
      <c r="BH890" s="149"/>
    </row>
    <row r="891" s="5" customFormat="1" ht="12.95" customHeight="1" spans="1:60">
      <c r="A891" s="48" t="s">
        <v>2140</v>
      </c>
      <c r="B891" s="38" t="e">
        <f>VLOOKUP($A891,#REF!,34,FALSE)</f>
        <v>#REF!</v>
      </c>
      <c r="C891" s="39" t="str">
        <f t="shared" si="193"/>
        <v>unused_DDR_XM2_B6D5</v>
      </c>
      <c r="D891" s="40" t="e">
        <f>IF(LEN(VLOOKUP($A891,#REF!,8,FALSE)),LEFT(VLOOKUP($A891,#REF!,8,FALSE),LEN(VLOOKUP($A891,#REF!,8,FALSE))-2),"")</f>
        <v>#REF!</v>
      </c>
      <c r="E891" s="41" t="e">
        <f>IF(LEN(VLOOKUP($A891,#REF!,4,FALSE)),IF(INDEX(#REF!,MATCH($A891,#REF!,0),1),LEFT(VLOOKUP($A891,#REF!,4,FALSE),LEN(VLOOKUP($A891,#REF!,4,FALSE))-2),CONCATENATE(LEFT(VLOOKUP($A891,#REF!,4,FALSE),LEN(VLOOKUP($A891,#REF!,4,FALSE))-2),"*")),"")</f>
        <v>#REF!</v>
      </c>
      <c r="F891" s="42" t="e">
        <f>IF(LEN(VLOOKUP($A891,#REF!,5,FALSE)),IF(INDEX(#REF!,MATCH($A891,#REF!,0),2),LEFT(VLOOKUP($A891,#REF!,5,FALSE),LEN(VLOOKUP($A891,#REF!,5,FALSE))-2),CONCATENATE(LEFT(VLOOKUP($A891,#REF!,5,FALSE),LEN(VLOOKUP($A891,#REF!,5,FALSE))-2),"*")),"")</f>
        <v>#REF!</v>
      </c>
      <c r="G891" s="42" t="e">
        <f>IF(LEN(VLOOKUP($A891,#REF!,6,FALSE)),IF(INDEX(#REF!,MATCH($A891,#REF!,0),3),LEFT(VLOOKUP($A891,#REF!,6,FALSE),LEN(VLOOKUP($A891,#REF!,6,FALSE))-2),CONCATENATE(LEFT(VLOOKUP($A891,#REF!,6,FALSE),LEN(VLOOKUP($A891,#REF!,6,FALSE))-2),"*")),"")</f>
        <v>#REF!</v>
      </c>
      <c r="H891" s="43" t="e">
        <f>IF(LEN(VLOOKUP($A891,#REF!,7,FALSE)),IF(INDEX(#REF!,MATCH($A891,#REF!,0),4),LEFT(VLOOKUP($A891,#REF!,7,FALSE),LEN(VLOOKUP($A891,#REF!,7,FALSE))-2),CONCATENATE(LEFT(VLOOKUP($A891,#REF!,7,FALSE),LEN(VLOOKUP($A891,#REF!,7,FALSE))-2),"*")),"")</f>
        <v>#REF!</v>
      </c>
      <c r="I891" s="54" t="e">
        <f>IF(LEN(VLOOKUP($A891,#REF!,8,FALSE)),UPPER(RIGHT(VLOOKUP($A891,#REF!,8,FALSE),1)),"")</f>
        <v>#REF!</v>
      </c>
      <c r="J891" s="42" t="e">
        <f>IF(LEN(VLOOKUP($A891,#REF!,4,FALSE)),UPPER(RIGHT(VLOOKUP($A891,#REF!,4,FALSE),1)),"")</f>
        <v>#REF!</v>
      </c>
      <c r="K891" s="42" t="e">
        <f>IF(LEN(VLOOKUP($A891,#REF!,5,FALSE)),UPPER(RIGHT(VLOOKUP($A891,#REF!,5,FALSE),1)),"")</f>
        <v>#REF!</v>
      </c>
      <c r="L891" s="42" t="e">
        <f>IF(LEN(VLOOKUP($A891,#REF!,6,FALSE)),UPPER(RIGHT(VLOOKUP($A891,#REF!,6,FALSE),1)),"")</f>
        <v>#REF!</v>
      </c>
      <c r="M891" s="43" t="e">
        <f>IF(LEN(VLOOKUP($A891,#REF!,7,FALSE)),UPPER(RIGHT(VLOOKUP($A891,#REF!,7,FALSE),1)),"")</f>
        <v>#REF!</v>
      </c>
      <c r="N891" s="206"/>
      <c r="O891" s="206"/>
      <c r="P891" s="206"/>
      <c r="Q891" s="206"/>
      <c r="R891" s="206"/>
      <c r="S891" s="63" t="e">
        <f>HLOOKUP("Device Tree Pin Name",#REF!,MATCH($A891,#REF!,0),FALSE)</f>
        <v>#REF!</v>
      </c>
      <c r="T891" s="47" t="e">
        <f>HLOOKUP("power rail",#REF!,MATCH($A891,#REF!,0),FALSE)</f>
        <v>#REF!</v>
      </c>
      <c r="U891" s="62" t="e">
        <f>HLOOKUP("Wake Capable",#REF!,MATCH($A891,#REF!,0),FALSE)</f>
        <v>#REF!</v>
      </c>
      <c r="V891" s="62" t="e">
        <f>HLOOKUP("Strap",#REF!,MATCH($A891,#REF!,0),FALSE)</f>
        <v>#REF!</v>
      </c>
      <c r="W891" s="62"/>
      <c r="X891" s="62"/>
      <c r="Y891" s="62"/>
      <c r="Z891" s="47"/>
      <c r="AA891" s="47" t="e">
        <f>HLOOKUP("Pad type",#REF!,MATCH($A891,#REF!,0),FALSE)</f>
        <v>#REF!</v>
      </c>
      <c r="AB891" s="63"/>
      <c r="AC891" s="63" t="e">
        <f>HLOOKUP("POR Pin State",#REF!,MATCH($A891,#REF!,0),FALSE)</f>
        <v>#REF!</v>
      </c>
      <c r="AD891" s="207"/>
      <c r="AE891" s="208"/>
      <c r="AF891" s="208"/>
      <c r="AG891" s="208"/>
      <c r="AH891" s="209"/>
      <c r="AI891" s="209"/>
      <c r="AJ891" s="210"/>
      <c r="AK891" s="210"/>
      <c r="AL891" s="210"/>
      <c r="AM891" s="210"/>
      <c r="AN891" s="210"/>
      <c r="AO891" s="210"/>
      <c r="AP891" s="210"/>
      <c r="AQ891" s="215" t="s">
        <v>2141</v>
      </c>
      <c r="AR891" s="105"/>
      <c r="AS891" s="105"/>
      <c r="AT891" s="105"/>
      <c r="AU891" s="105"/>
      <c r="AV891" s="105"/>
      <c r="AW891" s="105"/>
      <c r="AX891" s="105"/>
      <c r="AY891" s="105"/>
      <c r="AZ891" s="105"/>
      <c r="BA891" s="105"/>
      <c r="BB891" s="218"/>
      <c r="BC891" s="105"/>
      <c r="BD891" s="250"/>
      <c r="BE891" s="252" t="s">
        <v>2142</v>
      </c>
      <c r="BF891" s="147" t="e">
        <f>VLOOKUP($A891,#REF!,34,FALSE)</f>
        <v>#REF!</v>
      </c>
      <c r="BG891" s="148" t="e">
        <f>VLOOKUP($A891,#REF!,22,FALSE)</f>
        <v>#REF!</v>
      </c>
      <c r="BH891" s="149"/>
    </row>
    <row r="892" s="5" customFormat="1" ht="12.95" customHeight="1" spans="1:60">
      <c r="A892" s="48" t="s">
        <v>2143</v>
      </c>
      <c r="B892" s="38" t="e">
        <f>VLOOKUP($A892,#REF!,34,FALSE)</f>
        <v>#REF!</v>
      </c>
      <c r="C892" s="39" t="str">
        <f t="shared" si="193"/>
        <v>unused_DDR_XM2_B6D6</v>
      </c>
      <c r="D892" s="40" t="e">
        <f>IF(LEN(VLOOKUP($A892,#REF!,8,FALSE)),LEFT(VLOOKUP($A892,#REF!,8,FALSE),LEN(VLOOKUP($A892,#REF!,8,FALSE))-2),"")</f>
        <v>#REF!</v>
      </c>
      <c r="E892" s="41" t="e">
        <f>IF(LEN(VLOOKUP($A892,#REF!,4,FALSE)),IF(INDEX(#REF!,MATCH($A892,#REF!,0),1),LEFT(VLOOKUP($A892,#REF!,4,FALSE),LEN(VLOOKUP($A892,#REF!,4,FALSE))-2),CONCATENATE(LEFT(VLOOKUP($A892,#REF!,4,FALSE),LEN(VLOOKUP($A892,#REF!,4,FALSE))-2),"*")),"")</f>
        <v>#REF!</v>
      </c>
      <c r="F892" s="42" t="e">
        <f>IF(LEN(VLOOKUP($A892,#REF!,5,FALSE)),IF(INDEX(#REF!,MATCH($A892,#REF!,0),2),LEFT(VLOOKUP($A892,#REF!,5,FALSE),LEN(VLOOKUP($A892,#REF!,5,FALSE))-2),CONCATENATE(LEFT(VLOOKUP($A892,#REF!,5,FALSE),LEN(VLOOKUP($A892,#REF!,5,FALSE))-2),"*")),"")</f>
        <v>#REF!</v>
      </c>
      <c r="G892" s="42" t="e">
        <f>IF(LEN(VLOOKUP($A892,#REF!,6,FALSE)),IF(INDEX(#REF!,MATCH($A892,#REF!,0),3),LEFT(VLOOKUP($A892,#REF!,6,FALSE),LEN(VLOOKUP($A892,#REF!,6,FALSE))-2),CONCATENATE(LEFT(VLOOKUP($A892,#REF!,6,FALSE),LEN(VLOOKUP($A892,#REF!,6,FALSE))-2),"*")),"")</f>
        <v>#REF!</v>
      </c>
      <c r="H892" s="43" t="e">
        <f>IF(LEN(VLOOKUP($A892,#REF!,7,FALSE)),IF(INDEX(#REF!,MATCH($A892,#REF!,0),4),LEFT(VLOOKUP($A892,#REF!,7,FALSE),LEN(VLOOKUP($A892,#REF!,7,FALSE))-2),CONCATENATE(LEFT(VLOOKUP($A892,#REF!,7,FALSE),LEN(VLOOKUP($A892,#REF!,7,FALSE))-2),"*")),"")</f>
        <v>#REF!</v>
      </c>
      <c r="I892" s="54" t="e">
        <f>IF(LEN(VLOOKUP($A892,#REF!,8,FALSE)),UPPER(RIGHT(VLOOKUP($A892,#REF!,8,FALSE),1)),"")</f>
        <v>#REF!</v>
      </c>
      <c r="J892" s="42" t="e">
        <f>IF(LEN(VLOOKUP($A892,#REF!,4,FALSE)),UPPER(RIGHT(VLOOKUP($A892,#REF!,4,FALSE),1)),"")</f>
        <v>#REF!</v>
      </c>
      <c r="K892" s="42" t="e">
        <f>IF(LEN(VLOOKUP($A892,#REF!,5,FALSE)),UPPER(RIGHT(VLOOKUP($A892,#REF!,5,FALSE),1)),"")</f>
        <v>#REF!</v>
      </c>
      <c r="L892" s="42" t="e">
        <f>IF(LEN(VLOOKUP($A892,#REF!,6,FALSE)),UPPER(RIGHT(VLOOKUP($A892,#REF!,6,FALSE),1)),"")</f>
        <v>#REF!</v>
      </c>
      <c r="M892" s="43" t="e">
        <f>IF(LEN(VLOOKUP($A892,#REF!,7,FALSE)),UPPER(RIGHT(VLOOKUP($A892,#REF!,7,FALSE),1)),"")</f>
        <v>#REF!</v>
      </c>
      <c r="N892" s="206"/>
      <c r="O892" s="206"/>
      <c r="P892" s="206"/>
      <c r="Q892" s="206"/>
      <c r="R892" s="206"/>
      <c r="S892" s="63" t="e">
        <f>HLOOKUP("Device Tree Pin Name",#REF!,MATCH($A892,#REF!,0),FALSE)</f>
        <v>#REF!</v>
      </c>
      <c r="T892" s="47" t="e">
        <f>HLOOKUP("power rail",#REF!,MATCH($A892,#REF!,0),FALSE)</f>
        <v>#REF!</v>
      </c>
      <c r="U892" s="62" t="e">
        <f>HLOOKUP("Wake Capable",#REF!,MATCH($A892,#REF!,0),FALSE)</f>
        <v>#REF!</v>
      </c>
      <c r="V892" s="62" t="e">
        <f>HLOOKUP("Strap",#REF!,MATCH($A892,#REF!,0),FALSE)</f>
        <v>#REF!</v>
      </c>
      <c r="W892" s="62"/>
      <c r="X892" s="62"/>
      <c r="Y892" s="62"/>
      <c r="Z892" s="47"/>
      <c r="AA892" s="47" t="e">
        <f>HLOOKUP("Pad type",#REF!,MATCH($A892,#REF!,0),FALSE)</f>
        <v>#REF!</v>
      </c>
      <c r="AB892" s="63"/>
      <c r="AC892" s="63" t="e">
        <f>HLOOKUP("POR Pin State",#REF!,MATCH($A892,#REF!,0),FALSE)</f>
        <v>#REF!</v>
      </c>
      <c r="AD892" s="207"/>
      <c r="AE892" s="208"/>
      <c r="AF892" s="208"/>
      <c r="AG892" s="208"/>
      <c r="AH892" s="209"/>
      <c r="AI892" s="209"/>
      <c r="AJ892" s="210"/>
      <c r="AK892" s="210"/>
      <c r="AL892" s="210"/>
      <c r="AM892" s="210"/>
      <c r="AN892" s="210"/>
      <c r="AO892" s="210"/>
      <c r="AP892" s="210"/>
      <c r="AQ892" s="215" t="s">
        <v>2144</v>
      </c>
      <c r="AR892" s="105"/>
      <c r="AS892" s="105"/>
      <c r="AT892" s="105"/>
      <c r="AU892" s="105"/>
      <c r="AV892" s="105"/>
      <c r="AW892" s="105"/>
      <c r="AX892" s="105"/>
      <c r="AY892" s="105"/>
      <c r="AZ892" s="105"/>
      <c r="BA892" s="105"/>
      <c r="BB892" s="218"/>
      <c r="BC892" s="105"/>
      <c r="BD892" s="250"/>
      <c r="BE892" s="252" t="s">
        <v>2145</v>
      </c>
      <c r="BF892" s="147" t="e">
        <f>VLOOKUP($A892,#REF!,34,FALSE)</f>
        <v>#REF!</v>
      </c>
      <c r="BG892" s="148" t="e">
        <f>VLOOKUP($A892,#REF!,22,FALSE)</f>
        <v>#REF!</v>
      </c>
      <c r="BH892" s="149"/>
    </row>
    <row r="893" s="5" customFormat="1" ht="12.95" customHeight="1" spans="1:60">
      <c r="A893" s="48" t="s">
        <v>2146</v>
      </c>
      <c r="B893" s="38" t="e">
        <f>VLOOKUP($A893,#REF!,34,FALSE)</f>
        <v>#REF!</v>
      </c>
      <c r="C893" s="39" t="str">
        <f t="shared" si="193"/>
        <v>unused_DDR_XM2_B6D7</v>
      </c>
      <c r="D893" s="40" t="e">
        <f>IF(LEN(VLOOKUP($A893,#REF!,8,FALSE)),LEFT(VLOOKUP($A893,#REF!,8,FALSE),LEN(VLOOKUP($A893,#REF!,8,FALSE))-2),"")</f>
        <v>#REF!</v>
      </c>
      <c r="E893" s="41" t="e">
        <f>IF(LEN(VLOOKUP($A893,#REF!,4,FALSE)),IF(INDEX(#REF!,MATCH($A893,#REF!,0),1),LEFT(VLOOKUP($A893,#REF!,4,FALSE),LEN(VLOOKUP($A893,#REF!,4,FALSE))-2),CONCATENATE(LEFT(VLOOKUP($A893,#REF!,4,FALSE),LEN(VLOOKUP($A893,#REF!,4,FALSE))-2),"*")),"")</f>
        <v>#REF!</v>
      </c>
      <c r="F893" s="42" t="e">
        <f>IF(LEN(VLOOKUP($A893,#REF!,5,FALSE)),IF(INDEX(#REF!,MATCH($A893,#REF!,0),2),LEFT(VLOOKUP($A893,#REF!,5,FALSE),LEN(VLOOKUP($A893,#REF!,5,FALSE))-2),CONCATENATE(LEFT(VLOOKUP($A893,#REF!,5,FALSE),LEN(VLOOKUP($A893,#REF!,5,FALSE))-2),"*")),"")</f>
        <v>#REF!</v>
      </c>
      <c r="G893" s="42" t="e">
        <f>IF(LEN(VLOOKUP($A893,#REF!,6,FALSE)),IF(INDEX(#REF!,MATCH($A893,#REF!,0),3),LEFT(VLOOKUP($A893,#REF!,6,FALSE),LEN(VLOOKUP($A893,#REF!,6,FALSE))-2),CONCATENATE(LEFT(VLOOKUP($A893,#REF!,6,FALSE),LEN(VLOOKUP($A893,#REF!,6,FALSE))-2),"*")),"")</f>
        <v>#REF!</v>
      </c>
      <c r="H893" s="43" t="e">
        <f>IF(LEN(VLOOKUP($A893,#REF!,7,FALSE)),IF(INDEX(#REF!,MATCH($A893,#REF!,0),4),LEFT(VLOOKUP($A893,#REF!,7,FALSE),LEN(VLOOKUP($A893,#REF!,7,FALSE))-2),CONCATENATE(LEFT(VLOOKUP($A893,#REF!,7,FALSE),LEN(VLOOKUP($A893,#REF!,7,FALSE))-2),"*")),"")</f>
        <v>#REF!</v>
      </c>
      <c r="I893" s="54" t="e">
        <f>IF(LEN(VLOOKUP($A893,#REF!,8,FALSE)),UPPER(RIGHT(VLOOKUP($A893,#REF!,8,FALSE),1)),"")</f>
        <v>#REF!</v>
      </c>
      <c r="J893" s="42" t="e">
        <f>IF(LEN(VLOOKUP($A893,#REF!,4,FALSE)),UPPER(RIGHT(VLOOKUP($A893,#REF!,4,FALSE),1)),"")</f>
        <v>#REF!</v>
      </c>
      <c r="K893" s="42" t="e">
        <f>IF(LEN(VLOOKUP($A893,#REF!,5,FALSE)),UPPER(RIGHT(VLOOKUP($A893,#REF!,5,FALSE),1)),"")</f>
        <v>#REF!</v>
      </c>
      <c r="L893" s="42" t="e">
        <f>IF(LEN(VLOOKUP($A893,#REF!,6,FALSE)),UPPER(RIGHT(VLOOKUP($A893,#REF!,6,FALSE),1)),"")</f>
        <v>#REF!</v>
      </c>
      <c r="M893" s="43" t="e">
        <f>IF(LEN(VLOOKUP($A893,#REF!,7,FALSE)),UPPER(RIGHT(VLOOKUP($A893,#REF!,7,FALSE),1)),"")</f>
        <v>#REF!</v>
      </c>
      <c r="N893" s="206"/>
      <c r="O893" s="206"/>
      <c r="P893" s="206"/>
      <c r="Q893" s="206"/>
      <c r="R893" s="206"/>
      <c r="S893" s="63" t="e">
        <f>HLOOKUP("Device Tree Pin Name",#REF!,MATCH($A893,#REF!,0),FALSE)</f>
        <v>#REF!</v>
      </c>
      <c r="T893" s="47" t="e">
        <f>HLOOKUP("power rail",#REF!,MATCH($A893,#REF!,0),FALSE)</f>
        <v>#REF!</v>
      </c>
      <c r="U893" s="62" t="e">
        <f>HLOOKUP("Wake Capable",#REF!,MATCH($A893,#REF!,0),FALSE)</f>
        <v>#REF!</v>
      </c>
      <c r="V893" s="62" t="e">
        <f>HLOOKUP("Strap",#REF!,MATCH($A893,#REF!,0),FALSE)</f>
        <v>#REF!</v>
      </c>
      <c r="W893" s="62"/>
      <c r="X893" s="62"/>
      <c r="Y893" s="62"/>
      <c r="Z893" s="47"/>
      <c r="AA893" s="47" t="e">
        <f>HLOOKUP("Pad type",#REF!,MATCH($A893,#REF!,0),FALSE)</f>
        <v>#REF!</v>
      </c>
      <c r="AB893" s="63"/>
      <c r="AC893" s="63" t="e">
        <f>HLOOKUP("POR Pin State",#REF!,MATCH($A893,#REF!,0),FALSE)</f>
        <v>#REF!</v>
      </c>
      <c r="AD893" s="207"/>
      <c r="AE893" s="208"/>
      <c r="AF893" s="208"/>
      <c r="AG893" s="208"/>
      <c r="AH893" s="209"/>
      <c r="AI893" s="209"/>
      <c r="AJ893" s="210"/>
      <c r="AK893" s="210"/>
      <c r="AL893" s="210"/>
      <c r="AM893" s="210"/>
      <c r="AN893" s="210"/>
      <c r="AO893" s="210"/>
      <c r="AP893" s="210"/>
      <c r="AQ893" s="215" t="s">
        <v>2147</v>
      </c>
      <c r="AR893" s="105"/>
      <c r="AS893" s="105"/>
      <c r="AT893" s="105"/>
      <c r="AU893" s="105"/>
      <c r="AV893" s="105"/>
      <c r="AW893" s="105"/>
      <c r="AX893" s="105"/>
      <c r="AY893" s="105"/>
      <c r="AZ893" s="105"/>
      <c r="BA893" s="105"/>
      <c r="BB893" s="218"/>
      <c r="BC893" s="105"/>
      <c r="BD893" s="250"/>
      <c r="BE893" s="252" t="s">
        <v>2148</v>
      </c>
      <c r="BF893" s="147" t="e">
        <f>VLOOKUP($A893,#REF!,34,FALSE)</f>
        <v>#REF!</v>
      </c>
      <c r="BG893" s="148" t="e">
        <f>VLOOKUP($A893,#REF!,22,FALSE)</f>
        <v>#REF!</v>
      </c>
      <c r="BH893" s="149"/>
    </row>
    <row r="894" s="5" customFormat="1" ht="12.95" customHeight="1" spans="1:60">
      <c r="A894" s="48" t="s">
        <v>2149</v>
      </c>
      <c r="B894" s="38" t="e">
        <f>VLOOKUP($A894,#REF!,34,FALSE)</f>
        <v>#REF!</v>
      </c>
      <c r="C894" s="39" t="str">
        <f t="shared" si="193"/>
        <v>unused_DDR_XM2_B6DMI</v>
      </c>
      <c r="D894" s="40" t="e">
        <f>IF(LEN(VLOOKUP($A894,#REF!,8,FALSE)),LEFT(VLOOKUP($A894,#REF!,8,FALSE),LEN(VLOOKUP($A894,#REF!,8,FALSE))-2),"")</f>
        <v>#REF!</v>
      </c>
      <c r="E894" s="41" t="e">
        <f>IF(LEN(VLOOKUP($A894,#REF!,4,FALSE)),IF(INDEX(#REF!,MATCH($A894,#REF!,0),1),LEFT(VLOOKUP($A894,#REF!,4,FALSE),LEN(VLOOKUP($A894,#REF!,4,FALSE))-2),CONCATENATE(LEFT(VLOOKUP($A894,#REF!,4,FALSE),LEN(VLOOKUP($A894,#REF!,4,FALSE))-2),"*")),"")</f>
        <v>#REF!</v>
      </c>
      <c r="F894" s="42" t="e">
        <f>IF(LEN(VLOOKUP($A894,#REF!,5,FALSE)),IF(INDEX(#REF!,MATCH($A894,#REF!,0),2),LEFT(VLOOKUP($A894,#REF!,5,FALSE),LEN(VLOOKUP($A894,#REF!,5,FALSE))-2),CONCATENATE(LEFT(VLOOKUP($A894,#REF!,5,FALSE),LEN(VLOOKUP($A894,#REF!,5,FALSE))-2),"*")),"")</f>
        <v>#REF!</v>
      </c>
      <c r="G894" s="42" t="e">
        <f>IF(LEN(VLOOKUP($A894,#REF!,6,FALSE)),IF(INDEX(#REF!,MATCH($A894,#REF!,0),3),LEFT(VLOOKUP($A894,#REF!,6,FALSE),LEN(VLOOKUP($A894,#REF!,6,FALSE))-2),CONCATENATE(LEFT(VLOOKUP($A894,#REF!,6,FALSE),LEN(VLOOKUP($A894,#REF!,6,FALSE))-2),"*")),"")</f>
        <v>#REF!</v>
      </c>
      <c r="H894" s="43" t="e">
        <f>IF(LEN(VLOOKUP($A894,#REF!,7,FALSE)),IF(INDEX(#REF!,MATCH($A894,#REF!,0),4),LEFT(VLOOKUP($A894,#REF!,7,FALSE),LEN(VLOOKUP($A894,#REF!,7,FALSE))-2),CONCATENATE(LEFT(VLOOKUP($A894,#REF!,7,FALSE),LEN(VLOOKUP($A894,#REF!,7,FALSE))-2),"*")),"")</f>
        <v>#REF!</v>
      </c>
      <c r="I894" s="54" t="e">
        <f>IF(LEN(VLOOKUP($A894,#REF!,8,FALSE)),UPPER(RIGHT(VLOOKUP($A894,#REF!,8,FALSE),1)),"")</f>
        <v>#REF!</v>
      </c>
      <c r="J894" s="42" t="e">
        <f>IF(LEN(VLOOKUP($A894,#REF!,4,FALSE)),UPPER(RIGHT(VLOOKUP($A894,#REF!,4,FALSE),1)),"")</f>
        <v>#REF!</v>
      </c>
      <c r="K894" s="42" t="e">
        <f>IF(LEN(VLOOKUP($A894,#REF!,5,FALSE)),UPPER(RIGHT(VLOOKUP($A894,#REF!,5,FALSE),1)),"")</f>
        <v>#REF!</v>
      </c>
      <c r="L894" s="42" t="e">
        <f>IF(LEN(VLOOKUP($A894,#REF!,6,FALSE)),UPPER(RIGHT(VLOOKUP($A894,#REF!,6,FALSE),1)),"")</f>
        <v>#REF!</v>
      </c>
      <c r="M894" s="43" t="e">
        <f>IF(LEN(VLOOKUP($A894,#REF!,7,FALSE)),UPPER(RIGHT(VLOOKUP($A894,#REF!,7,FALSE),1)),"")</f>
        <v>#REF!</v>
      </c>
      <c r="N894" s="206"/>
      <c r="O894" s="206"/>
      <c r="P894" s="206"/>
      <c r="Q894" s="206"/>
      <c r="R894" s="206"/>
      <c r="S894" s="63" t="e">
        <f>HLOOKUP("Device Tree Pin Name",#REF!,MATCH($A894,#REF!,0),FALSE)</f>
        <v>#REF!</v>
      </c>
      <c r="T894" s="47" t="e">
        <f>HLOOKUP("power rail",#REF!,MATCH($A894,#REF!,0),FALSE)</f>
        <v>#REF!</v>
      </c>
      <c r="U894" s="62" t="e">
        <f>HLOOKUP("Wake Capable",#REF!,MATCH($A894,#REF!,0),FALSE)</f>
        <v>#REF!</v>
      </c>
      <c r="V894" s="62" t="e">
        <f>HLOOKUP("Strap",#REF!,MATCH($A894,#REF!,0),FALSE)</f>
        <v>#REF!</v>
      </c>
      <c r="W894" s="62"/>
      <c r="X894" s="62"/>
      <c r="Y894" s="62"/>
      <c r="Z894" s="47"/>
      <c r="AA894" s="47" t="e">
        <f>HLOOKUP("Pad type",#REF!,MATCH($A894,#REF!,0),FALSE)</f>
        <v>#REF!</v>
      </c>
      <c r="AB894" s="63"/>
      <c r="AC894" s="63" t="e">
        <f>HLOOKUP("POR Pin State",#REF!,MATCH($A894,#REF!,0),FALSE)</f>
        <v>#REF!</v>
      </c>
      <c r="AD894" s="207"/>
      <c r="AE894" s="208"/>
      <c r="AF894" s="208"/>
      <c r="AG894" s="208"/>
      <c r="AH894" s="209"/>
      <c r="AI894" s="209"/>
      <c r="AJ894" s="210"/>
      <c r="AK894" s="210"/>
      <c r="AL894" s="210"/>
      <c r="AM894" s="210"/>
      <c r="AN894" s="210"/>
      <c r="AO894" s="210"/>
      <c r="AP894" s="210"/>
      <c r="AQ894" s="215" t="s">
        <v>2149</v>
      </c>
      <c r="AR894" s="105"/>
      <c r="AS894" s="105"/>
      <c r="AT894" s="105"/>
      <c r="AU894" s="105"/>
      <c r="AV894" s="105"/>
      <c r="AW894" s="105"/>
      <c r="AX894" s="105"/>
      <c r="AY894" s="105"/>
      <c r="AZ894" s="105"/>
      <c r="BA894" s="105"/>
      <c r="BB894" s="218"/>
      <c r="BC894" s="105"/>
      <c r="BD894" s="250"/>
      <c r="BE894" s="252" t="s">
        <v>2150</v>
      </c>
      <c r="BF894" s="147" t="e">
        <f>VLOOKUP($A894,#REF!,34,FALSE)</f>
        <v>#REF!</v>
      </c>
      <c r="BG894" s="148" t="e">
        <f>VLOOKUP($A894,#REF!,22,FALSE)</f>
        <v>#REF!</v>
      </c>
      <c r="BH894" s="149"/>
    </row>
    <row r="895" s="5" customFormat="1" ht="12.95" customHeight="1" spans="1:60">
      <c r="A895" s="10" t="s">
        <v>2151</v>
      </c>
      <c r="B895" s="38" t="e">
        <f>VLOOKUP($A895,#REF!,34,FALSE)</f>
        <v>#REF!</v>
      </c>
      <c r="C895" s="39" t="str">
        <f t="shared" si="193"/>
        <v>unused_DDR_XM2_B6WCK_P</v>
      </c>
      <c r="D895" s="40" t="e">
        <f>IF(LEN(VLOOKUP($A895,#REF!,8,FALSE)),LEFT(VLOOKUP($A895,#REF!,8,FALSE),LEN(VLOOKUP($A895,#REF!,8,FALSE))-2),"")</f>
        <v>#REF!</v>
      </c>
      <c r="E895" s="41" t="e">
        <f>IF(LEN(VLOOKUP($A895,#REF!,4,FALSE)),IF(INDEX(#REF!,MATCH($A895,#REF!,0),1),LEFT(VLOOKUP($A895,#REF!,4,FALSE),LEN(VLOOKUP($A895,#REF!,4,FALSE))-2),CONCATENATE(LEFT(VLOOKUP($A895,#REF!,4,FALSE),LEN(VLOOKUP($A895,#REF!,4,FALSE))-2),"*")),"")</f>
        <v>#REF!</v>
      </c>
      <c r="F895" s="42" t="e">
        <f>IF(LEN(VLOOKUP($A895,#REF!,5,FALSE)),IF(INDEX(#REF!,MATCH($A895,#REF!,0),2),LEFT(VLOOKUP($A895,#REF!,5,FALSE),LEN(VLOOKUP($A895,#REF!,5,FALSE))-2),CONCATENATE(LEFT(VLOOKUP($A895,#REF!,5,FALSE),LEN(VLOOKUP($A895,#REF!,5,FALSE))-2),"*")),"")</f>
        <v>#REF!</v>
      </c>
      <c r="G895" s="42" t="e">
        <f>IF(LEN(VLOOKUP($A895,#REF!,6,FALSE)),IF(INDEX(#REF!,MATCH($A895,#REF!,0),3),LEFT(VLOOKUP($A895,#REF!,6,FALSE),LEN(VLOOKUP($A895,#REF!,6,FALSE))-2),CONCATENATE(LEFT(VLOOKUP($A895,#REF!,6,FALSE),LEN(VLOOKUP($A895,#REF!,6,FALSE))-2),"*")),"")</f>
        <v>#REF!</v>
      </c>
      <c r="H895" s="43" t="e">
        <f>IF(LEN(VLOOKUP($A895,#REF!,7,FALSE)),IF(INDEX(#REF!,MATCH($A895,#REF!,0),4),LEFT(VLOOKUP($A895,#REF!,7,FALSE),LEN(VLOOKUP($A895,#REF!,7,FALSE))-2),CONCATENATE(LEFT(VLOOKUP($A895,#REF!,7,FALSE),LEN(VLOOKUP($A895,#REF!,7,FALSE))-2),"*")),"")</f>
        <v>#REF!</v>
      </c>
      <c r="I895" s="54" t="e">
        <f>IF(LEN(VLOOKUP($A895,#REF!,8,FALSE)),UPPER(RIGHT(VLOOKUP($A895,#REF!,8,FALSE),1)),"")</f>
        <v>#REF!</v>
      </c>
      <c r="J895" s="42" t="e">
        <f>IF(LEN(VLOOKUP($A895,#REF!,4,FALSE)),UPPER(RIGHT(VLOOKUP($A895,#REF!,4,FALSE),1)),"")</f>
        <v>#REF!</v>
      </c>
      <c r="K895" s="42" t="e">
        <f>IF(LEN(VLOOKUP($A895,#REF!,5,FALSE)),UPPER(RIGHT(VLOOKUP($A895,#REF!,5,FALSE),1)),"")</f>
        <v>#REF!</v>
      </c>
      <c r="L895" s="42" t="e">
        <f>IF(LEN(VLOOKUP($A895,#REF!,6,FALSE)),UPPER(RIGHT(VLOOKUP($A895,#REF!,6,FALSE),1)),"")</f>
        <v>#REF!</v>
      </c>
      <c r="M895" s="43" t="e">
        <f>IF(LEN(VLOOKUP($A895,#REF!,7,FALSE)),UPPER(RIGHT(VLOOKUP($A895,#REF!,7,FALSE),1)),"")</f>
        <v>#REF!</v>
      </c>
      <c r="N895" s="206"/>
      <c r="O895" s="206"/>
      <c r="P895" s="206"/>
      <c r="Q895" s="206"/>
      <c r="R895" s="206"/>
      <c r="S895" s="63" t="e">
        <f>HLOOKUP("Device Tree Pin Name",#REF!,MATCH($A895,#REF!,0),FALSE)</f>
        <v>#REF!</v>
      </c>
      <c r="T895" s="47" t="e">
        <f>HLOOKUP("power rail",#REF!,MATCH($A895,#REF!,0),FALSE)</f>
        <v>#REF!</v>
      </c>
      <c r="U895" s="62" t="e">
        <f>HLOOKUP("Wake Capable",#REF!,MATCH($A895,#REF!,0),FALSE)</f>
        <v>#REF!</v>
      </c>
      <c r="V895" s="62" t="e">
        <f>HLOOKUP("Strap",#REF!,MATCH($A895,#REF!,0),FALSE)</f>
        <v>#REF!</v>
      </c>
      <c r="W895" s="62"/>
      <c r="X895" s="62"/>
      <c r="Y895" s="62"/>
      <c r="Z895" s="47"/>
      <c r="AA895" s="47" t="e">
        <f>HLOOKUP("Pad type",#REF!,MATCH($A895,#REF!,0),FALSE)</f>
        <v>#REF!</v>
      </c>
      <c r="AB895" s="63"/>
      <c r="AC895" s="63" t="e">
        <f>HLOOKUP("POR Pin State",#REF!,MATCH($A895,#REF!,0),FALSE)</f>
        <v>#REF!</v>
      </c>
      <c r="AD895" s="207"/>
      <c r="AE895" s="208"/>
      <c r="AF895" s="208"/>
      <c r="AG895" s="208"/>
      <c r="AH895" s="209"/>
      <c r="AI895" s="209"/>
      <c r="AJ895" s="210"/>
      <c r="AK895" s="210"/>
      <c r="AL895" s="210"/>
      <c r="AM895" s="210"/>
      <c r="AN895" s="210"/>
      <c r="AO895" s="210"/>
      <c r="AP895" s="210"/>
      <c r="AQ895" s="215" t="s">
        <v>2151</v>
      </c>
      <c r="AR895" s="105"/>
      <c r="AS895" s="105"/>
      <c r="AT895" s="105"/>
      <c r="AU895" s="105"/>
      <c r="AV895" s="105"/>
      <c r="AW895" s="105"/>
      <c r="AX895" s="105"/>
      <c r="AY895" s="105"/>
      <c r="AZ895" s="105"/>
      <c r="BA895" s="105"/>
      <c r="BB895" s="218"/>
      <c r="BC895" s="105"/>
      <c r="BD895" s="250"/>
      <c r="BE895" s="252" t="s">
        <v>2152</v>
      </c>
      <c r="BF895" s="147" t="e">
        <f>VLOOKUP($A895,#REF!,34,FALSE)</f>
        <v>#REF!</v>
      </c>
      <c r="BG895" s="148" t="e">
        <f>VLOOKUP($A895,#REF!,22,FALSE)</f>
        <v>#REF!</v>
      </c>
      <c r="BH895" s="149"/>
    </row>
    <row r="896" s="5" customFormat="1" ht="12.95" customHeight="1" spans="1:60">
      <c r="A896" s="10" t="s">
        <v>2153</v>
      </c>
      <c r="B896" s="38" t="e">
        <f>VLOOKUP($A896,#REF!,34,FALSE)</f>
        <v>#REF!</v>
      </c>
      <c r="C896" s="39" t="str">
        <f t="shared" si="193"/>
        <v>unused_DDR_XM2_B6WCK_N</v>
      </c>
      <c r="D896" s="40" t="e">
        <f>IF(LEN(VLOOKUP($A896,#REF!,8,FALSE)),LEFT(VLOOKUP($A896,#REF!,8,FALSE),LEN(VLOOKUP($A896,#REF!,8,FALSE))-2),"")</f>
        <v>#REF!</v>
      </c>
      <c r="E896" s="41" t="e">
        <f>IF(LEN(VLOOKUP($A896,#REF!,4,FALSE)),IF(INDEX(#REF!,MATCH($A896,#REF!,0),1),LEFT(VLOOKUP($A896,#REF!,4,FALSE),LEN(VLOOKUP($A896,#REF!,4,FALSE))-2),CONCATENATE(LEFT(VLOOKUP($A896,#REF!,4,FALSE),LEN(VLOOKUP($A896,#REF!,4,FALSE))-2),"*")),"")</f>
        <v>#REF!</v>
      </c>
      <c r="F896" s="42" t="e">
        <f>IF(LEN(VLOOKUP($A896,#REF!,5,FALSE)),IF(INDEX(#REF!,MATCH($A896,#REF!,0),2),LEFT(VLOOKUP($A896,#REF!,5,FALSE),LEN(VLOOKUP($A896,#REF!,5,FALSE))-2),CONCATENATE(LEFT(VLOOKUP($A896,#REF!,5,FALSE),LEN(VLOOKUP($A896,#REF!,5,FALSE))-2),"*")),"")</f>
        <v>#REF!</v>
      </c>
      <c r="G896" s="42" t="e">
        <f>IF(LEN(VLOOKUP($A896,#REF!,6,FALSE)),IF(INDEX(#REF!,MATCH($A896,#REF!,0),3),LEFT(VLOOKUP($A896,#REF!,6,FALSE),LEN(VLOOKUP($A896,#REF!,6,FALSE))-2),CONCATENATE(LEFT(VLOOKUP($A896,#REF!,6,FALSE),LEN(VLOOKUP($A896,#REF!,6,FALSE))-2),"*")),"")</f>
        <v>#REF!</v>
      </c>
      <c r="H896" s="43" t="e">
        <f>IF(LEN(VLOOKUP($A896,#REF!,7,FALSE)),IF(INDEX(#REF!,MATCH($A896,#REF!,0),4),LEFT(VLOOKUP($A896,#REF!,7,FALSE),LEN(VLOOKUP($A896,#REF!,7,FALSE))-2),CONCATENATE(LEFT(VLOOKUP($A896,#REF!,7,FALSE),LEN(VLOOKUP($A896,#REF!,7,FALSE))-2),"*")),"")</f>
        <v>#REF!</v>
      </c>
      <c r="I896" s="54" t="e">
        <f>IF(LEN(VLOOKUP($A896,#REF!,8,FALSE)),UPPER(RIGHT(VLOOKUP($A896,#REF!,8,FALSE),1)),"")</f>
        <v>#REF!</v>
      </c>
      <c r="J896" s="42" t="e">
        <f>IF(LEN(VLOOKUP($A896,#REF!,4,FALSE)),UPPER(RIGHT(VLOOKUP($A896,#REF!,4,FALSE),1)),"")</f>
        <v>#REF!</v>
      </c>
      <c r="K896" s="42" t="e">
        <f>IF(LEN(VLOOKUP($A896,#REF!,5,FALSE)),UPPER(RIGHT(VLOOKUP($A896,#REF!,5,FALSE),1)),"")</f>
        <v>#REF!</v>
      </c>
      <c r="L896" s="42" t="e">
        <f>IF(LEN(VLOOKUP($A896,#REF!,6,FALSE)),UPPER(RIGHT(VLOOKUP($A896,#REF!,6,FALSE),1)),"")</f>
        <v>#REF!</v>
      </c>
      <c r="M896" s="43" t="e">
        <f>IF(LEN(VLOOKUP($A896,#REF!,7,FALSE)),UPPER(RIGHT(VLOOKUP($A896,#REF!,7,FALSE),1)),"")</f>
        <v>#REF!</v>
      </c>
      <c r="N896" s="206"/>
      <c r="O896" s="206"/>
      <c r="P896" s="206"/>
      <c r="Q896" s="206"/>
      <c r="R896" s="206"/>
      <c r="S896" s="63" t="e">
        <f>HLOOKUP("Device Tree Pin Name",#REF!,MATCH($A896,#REF!,0),FALSE)</f>
        <v>#REF!</v>
      </c>
      <c r="T896" s="47" t="e">
        <f>HLOOKUP("power rail",#REF!,MATCH($A896,#REF!,0),FALSE)</f>
        <v>#REF!</v>
      </c>
      <c r="U896" s="62" t="e">
        <f>HLOOKUP("Wake Capable",#REF!,MATCH($A896,#REF!,0),FALSE)</f>
        <v>#REF!</v>
      </c>
      <c r="V896" s="62" t="e">
        <f>HLOOKUP("Strap",#REF!,MATCH($A896,#REF!,0),FALSE)</f>
        <v>#REF!</v>
      </c>
      <c r="W896" s="62"/>
      <c r="X896" s="62"/>
      <c r="Y896" s="62"/>
      <c r="Z896" s="47"/>
      <c r="AA896" s="47" t="e">
        <f>HLOOKUP("Pad type",#REF!,MATCH($A896,#REF!,0),FALSE)</f>
        <v>#REF!</v>
      </c>
      <c r="AB896" s="63"/>
      <c r="AC896" s="63" t="e">
        <f>HLOOKUP("POR Pin State",#REF!,MATCH($A896,#REF!,0),FALSE)</f>
        <v>#REF!</v>
      </c>
      <c r="AD896" s="207"/>
      <c r="AE896" s="208"/>
      <c r="AF896" s="208"/>
      <c r="AG896" s="208"/>
      <c r="AH896" s="209"/>
      <c r="AI896" s="209"/>
      <c r="AJ896" s="210"/>
      <c r="AK896" s="210"/>
      <c r="AL896" s="210"/>
      <c r="AM896" s="210"/>
      <c r="AN896" s="210"/>
      <c r="AO896" s="210"/>
      <c r="AP896" s="210"/>
      <c r="AQ896" s="215" t="s">
        <v>2153</v>
      </c>
      <c r="AR896" s="105"/>
      <c r="AS896" s="105"/>
      <c r="AT896" s="105"/>
      <c r="AU896" s="105"/>
      <c r="AV896" s="105"/>
      <c r="AW896" s="105"/>
      <c r="AX896" s="105"/>
      <c r="AY896" s="105"/>
      <c r="AZ896" s="105"/>
      <c r="BA896" s="105"/>
      <c r="BB896" s="218"/>
      <c r="BC896" s="105"/>
      <c r="BD896" s="250"/>
      <c r="BE896" s="252" t="s">
        <v>2154</v>
      </c>
      <c r="BF896" s="147" t="e">
        <f>VLOOKUP($A896,#REF!,34,FALSE)</f>
        <v>#REF!</v>
      </c>
      <c r="BG896" s="148" t="e">
        <f>VLOOKUP($A896,#REF!,22,FALSE)</f>
        <v>#REF!</v>
      </c>
      <c r="BH896" s="149"/>
    </row>
    <row r="897" s="5" customFormat="1" ht="12.95" customHeight="1" spans="1:60">
      <c r="A897" s="48" t="s">
        <v>2155</v>
      </c>
      <c r="B897" s="38" t="e">
        <f>VLOOKUP($A897,#REF!,34,FALSE)</f>
        <v>#REF!</v>
      </c>
      <c r="C897" s="39" t="str">
        <f t="shared" si="193"/>
        <v>unused_DDR_XM2_B6RDQS_P</v>
      </c>
      <c r="D897" s="40" t="e">
        <f>IF(LEN(VLOOKUP($A897,#REF!,8,FALSE)),LEFT(VLOOKUP($A897,#REF!,8,FALSE),LEN(VLOOKUP($A897,#REF!,8,FALSE))-2),"")</f>
        <v>#REF!</v>
      </c>
      <c r="E897" s="41" t="e">
        <f>IF(LEN(VLOOKUP($A897,#REF!,4,FALSE)),IF(INDEX(#REF!,MATCH($A897,#REF!,0),1),LEFT(VLOOKUP($A897,#REF!,4,FALSE),LEN(VLOOKUP($A897,#REF!,4,FALSE))-2),CONCATENATE(LEFT(VLOOKUP($A897,#REF!,4,FALSE),LEN(VLOOKUP($A897,#REF!,4,FALSE))-2),"*")),"")</f>
        <v>#REF!</v>
      </c>
      <c r="F897" s="42" t="e">
        <f>IF(LEN(VLOOKUP($A897,#REF!,5,FALSE)),IF(INDEX(#REF!,MATCH($A897,#REF!,0),2),LEFT(VLOOKUP($A897,#REF!,5,FALSE),LEN(VLOOKUP($A897,#REF!,5,FALSE))-2),CONCATENATE(LEFT(VLOOKUP($A897,#REF!,5,FALSE),LEN(VLOOKUP($A897,#REF!,5,FALSE))-2),"*")),"")</f>
        <v>#REF!</v>
      </c>
      <c r="G897" s="42" t="e">
        <f>IF(LEN(VLOOKUP($A897,#REF!,6,FALSE)),IF(INDEX(#REF!,MATCH($A897,#REF!,0),3),LEFT(VLOOKUP($A897,#REF!,6,FALSE),LEN(VLOOKUP($A897,#REF!,6,FALSE))-2),CONCATENATE(LEFT(VLOOKUP($A897,#REF!,6,FALSE),LEN(VLOOKUP($A897,#REF!,6,FALSE))-2),"*")),"")</f>
        <v>#REF!</v>
      </c>
      <c r="H897" s="43" t="e">
        <f>IF(LEN(VLOOKUP($A897,#REF!,7,FALSE)),IF(INDEX(#REF!,MATCH($A897,#REF!,0),4),LEFT(VLOOKUP($A897,#REF!,7,FALSE),LEN(VLOOKUP($A897,#REF!,7,FALSE))-2),CONCATENATE(LEFT(VLOOKUP($A897,#REF!,7,FALSE),LEN(VLOOKUP($A897,#REF!,7,FALSE))-2),"*")),"")</f>
        <v>#REF!</v>
      </c>
      <c r="I897" s="54" t="e">
        <f>IF(LEN(VLOOKUP($A897,#REF!,8,FALSE)),UPPER(RIGHT(VLOOKUP($A897,#REF!,8,FALSE),1)),"")</f>
        <v>#REF!</v>
      </c>
      <c r="J897" s="42" t="e">
        <f>IF(LEN(VLOOKUP($A897,#REF!,4,FALSE)),UPPER(RIGHT(VLOOKUP($A897,#REF!,4,FALSE),1)),"")</f>
        <v>#REF!</v>
      </c>
      <c r="K897" s="42" t="e">
        <f>IF(LEN(VLOOKUP($A897,#REF!,5,FALSE)),UPPER(RIGHT(VLOOKUP($A897,#REF!,5,FALSE),1)),"")</f>
        <v>#REF!</v>
      </c>
      <c r="L897" s="42" t="e">
        <f>IF(LEN(VLOOKUP($A897,#REF!,6,FALSE)),UPPER(RIGHT(VLOOKUP($A897,#REF!,6,FALSE),1)),"")</f>
        <v>#REF!</v>
      </c>
      <c r="M897" s="43" t="e">
        <f>IF(LEN(VLOOKUP($A897,#REF!,7,FALSE)),UPPER(RIGHT(VLOOKUP($A897,#REF!,7,FALSE),1)),"")</f>
        <v>#REF!</v>
      </c>
      <c r="N897" s="206"/>
      <c r="O897" s="206"/>
      <c r="P897" s="206"/>
      <c r="Q897" s="206"/>
      <c r="R897" s="206"/>
      <c r="S897" s="63" t="e">
        <f>HLOOKUP("Device Tree Pin Name",#REF!,MATCH($A897,#REF!,0),FALSE)</f>
        <v>#REF!</v>
      </c>
      <c r="T897" s="47" t="e">
        <f>HLOOKUP("power rail",#REF!,MATCH($A897,#REF!,0),FALSE)</f>
        <v>#REF!</v>
      </c>
      <c r="U897" s="62" t="e">
        <f>HLOOKUP("Wake Capable",#REF!,MATCH($A897,#REF!,0),FALSE)</f>
        <v>#REF!</v>
      </c>
      <c r="V897" s="62" t="e">
        <f>HLOOKUP("Strap",#REF!,MATCH($A897,#REF!,0),FALSE)</f>
        <v>#REF!</v>
      </c>
      <c r="W897" s="62"/>
      <c r="X897" s="62"/>
      <c r="Y897" s="62"/>
      <c r="Z897" s="47"/>
      <c r="AA897" s="47" t="e">
        <f>HLOOKUP("Pad type",#REF!,MATCH($A897,#REF!,0),FALSE)</f>
        <v>#REF!</v>
      </c>
      <c r="AB897" s="63"/>
      <c r="AC897" s="63" t="e">
        <f>HLOOKUP("POR Pin State",#REF!,MATCH($A897,#REF!,0),FALSE)</f>
        <v>#REF!</v>
      </c>
      <c r="AD897" s="207"/>
      <c r="AE897" s="208"/>
      <c r="AF897" s="208"/>
      <c r="AG897" s="208"/>
      <c r="AH897" s="209"/>
      <c r="AI897" s="209"/>
      <c r="AJ897" s="210"/>
      <c r="AK897" s="210"/>
      <c r="AL897" s="210"/>
      <c r="AM897" s="210"/>
      <c r="AN897" s="210"/>
      <c r="AO897" s="210"/>
      <c r="AP897" s="210"/>
      <c r="AQ897" s="215" t="s">
        <v>2155</v>
      </c>
      <c r="AR897" s="105"/>
      <c r="AS897" s="105"/>
      <c r="AT897" s="105"/>
      <c r="AU897" s="105"/>
      <c r="AV897" s="105"/>
      <c r="AW897" s="105"/>
      <c r="AX897" s="105"/>
      <c r="AY897" s="105"/>
      <c r="AZ897" s="105"/>
      <c r="BA897" s="105"/>
      <c r="BB897" s="218"/>
      <c r="BC897" s="105"/>
      <c r="BD897" s="250"/>
      <c r="BE897" s="252" t="s">
        <v>2156</v>
      </c>
      <c r="BF897" s="147" t="e">
        <f>VLOOKUP($A897,#REF!,34,FALSE)</f>
        <v>#REF!</v>
      </c>
      <c r="BG897" s="148" t="e">
        <f>VLOOKUP($A897,#REF!,22,FALSE)</f>
        <v>#REF!</v>
      </c>
      <c r="BH897" s="149"/>
    </row>
    <row r="898" s="5" customFormat="1" ht="12.95" customHeight="1" spans="1:60">
      <c r="A898" s="48" t="s">
        <v>2157</v>
      </c>
      <c r="B898" s="38" t="e">
        <f>VLOOKUP($A898,#REF!,34,FALSE)</f>
        <v>#REF!</v>
      </c>
      <c r="C898" s="39" t="str">
        <f t="shared" si="193"/>
        <v>unused_DDR_XM2_B6RDQS_N</v>
      </c>
      <c r="D898" s="40" t="e">
        <f>IF(LEN(VLOOKUP($A898,#REF!,8,FALSE)),LEFT(VLOOKUP($A898,#REF!,8,FALSE),LEN(VLOOKUP($A898,#REF!,8,FALSE))-2),"")</f>
        <v>#REF!</v>
      </c>
      <c r="E898" s="41" t="e">
        <f>IF(LEN(VLOOKUP($A898,#REF!,4,FALSE)),IF(INDEX(#REF!,MATCH($A898,#REF!,0),1),LEFT(VLOOKUP($A898,#REF!,4,FALSE),LEN(VLOOKUP($A898,#REF!,4,FALSE))-2),CONCATENATE(LEFT(VLOOKUP($A898,#REF!,4,FALSE),LEN(VLOOKUP($A898,#REF!,4,FALSE))-2),"*")),"")</f>
        <v>#REF!</v>
      </c>
      <c r="F898" s="42" t="e">
        <f>IF(LEN(VLOOKUP($A898,#REF!,5,FALSE)),IF(INDEX(#REF!,MATCH($A898,#REF!,0),2),LEFT(VLOOKUP($A898,#REF!,5,FALSE),LEN(VLOOKUP($A898,#REF!,5,FALSE))-2),CONCATENATE(LEFT(VLOOKUP($A898,#REF!,5,FALSE),LEN(VLOOKUP($A898,#REF!,5,FALSE))-2),"*")),"")</f>
        <v>#REF!</v>
      </c>
      <c r="G898" s="42" t="e">
        <f>IF(LEN(VLOOKUP($A898,#REF!,6,FALSE)),IF(INDEX(#REF!,MATCH($A898,#REF!,0),3),LEFT(VLOOKUP($A898,#REF!,6,FALSE),LEN(VLOOKUP($A898,#REF!,6,FALSE))-2),CONCATENATE(LEFT(VLOOKUP($A898,#REF!,6,FALSE),LEN(VLOOKUP($A898,#REF!,6,FALSE))-2),"*")),"")</f>
        <v>#REF!</v>
      </c>
      <c r="H898" s="43" t="e">
        <f>IF(LEN(VLOOKUP($A898,#REF!,7,FALSE)),IF(INDEX(#REF!,MATCH($A898,#REF!,0),4),LEFT(VLOOKUP($A898,#REF!,7,FALSE),LEN(VLOOKUP($A898,#REF!,7,FALSE))-2),CONCATENATE(LEFT(VLOOKUP($A898,#REF!,7,FALSE),LEN(VLOOKUP($A898,#REF!,7,FALSE))-2),"*")),"")</f>
        <v>#REF!</v>
      </c>
      <c r="I898" s="54" t="e">
        <f>IF(LEN(VLOOKUP($A898,#REF!,8,FALSE)),UPPER(RIGHT(VLOOKUP($A898,#REF!,8,FALSE),1)),"")</f>
        <v>#REF!</v>
      </c>
      <c r="J898" s="42" t="e">
        <f>IF(LEN(VLOOKUP($A898,#REF!,4,FALSE)),UPPER(RIGHT(VLOOKUP($A898,#REF!,4,FALSE),1)),"")</f>
        <v>#REF!</v>
      </c>
      <c r="K898" s="42" t="e">
        <f>IF(LEN(VLOOKUP($A898,#REF!,5,FALSE)),UPPER(RIGHT(VLOOKUP($A898,#REF!,5,FALSE),1)),"")</f>
        <v>#REF!</v>
      </c>
      <c r="L898" s="42" t="e">
        <f>IF(LEN(VLOOKUP($A898,#REF!,6,FALSE)),UPPER(RIGHT(VLOOKUP($A898,#REF!,6,FALSE),1)),"")</f>
        <v>#REF!</v>
      </c>
      <c r="M898" s="43" t="e">
        <f>IF(LEN(VLOOKUP($A898,#REF!,7,FALSE)),UPPER(RIGHT(VLOOKUP($A898,#REF!,7,FALSE),1)),"")</f>
        <v>#REF!</v>
      </c>
      <c r="N898" s="206"/>
      <c r="O898" s="206"/>
      <c r="P898" s="206"/>
      <c r="Q898" s="206"/>
      <c r="R898" s="206"/>
      <c r="S898" s="63" t="e">
        <f>HLOOKUP("Device Tree Pin Name",#REF!,MATCH($A898,#REF!,0),FALSE)</f>
        <v>#REF!</v>
      </c>
      <c r="T898" s="47" t="e">
        <f>HLOOKUP("power rail",#REF!,MATCH($A898,#REF!,0),FALSE)</f>
        <v>#REF!</v>
      </c>
      <c r="U898" s="62" t="e">
        <f>HLOOKUP("Wake Capable",#REF!,MATCH($A898,#REF!,0),FALSE)</f>
        <v>#REF!</v>
      </c>
      <c r="V898" s="62" t="e">
        <f>HLOOKUP("Strap",#REF!,MATCH($A898,#REF!,0),FALSE)</f>
        <v>#REF!</v>
      </c>
      <c r="W898" s="62"/>
      <c r="X898" s="62"/>
      <c r="Y898" s="62"/>
      <c r="Z898" s="47"/>
      <c r="AA898" s="47" t="e">
        <f>HLOOKUP("Pad type",#REF!,MATCH($A898,#REF!,0),FALSE)</f>
        <v>#REF!</v>
      </c>
      <c r="AB898" s="63"/>
      <c r="AC898" s="63" t="e">
        <f>HLOOKUP("POR Pin State",#REF!,MATCH($A898,#REF!,0),FALSE)</f>
        <v>#REF!</v>
      </c>
      <c r="AD898" s="207"/>
      <c r="AE898" s="208"/>
      <c r="AF898" s="208"/>
      <c r="AG898" s="208"/>
      <c r="AH898" s="209"/>
      <c r="AI898" s="209"/>
      <c r="AJ898" s="210"/>
      <c r="AK898" s="210"/>
      <c r="AL898" s="210"/>
      <c r="AM898" s="210"/>
      <c r="AN898" s="210"/>
      <c r="AO898" s="210"/>
      <c r="AP898" s="210"/>
      <c r="AQ898" s="215" t="s">
        <v>2157</v>
      </c>
      <c r="AR898" s="105"/>
      <c r="AS898" s="105"/>
      <c r="AT898" s="105"/>
      <c r="AU898" s="105"/>
      <c r="AV898" s="105"/>
      <c r="AW898" s="105"/>
      <c r="AX898" s="105"/>
      <c r="AY898" s="105"/>
      <c r="AZ898" s="105"/>
      <c r="BA898" s="105"/>
      <c r="BB898" s="218"/>
      <c r="BC898" s="105"/>
      <c r="BD898" s="250"/>
      <c r="BE898" s="252" t="s">
        <v>2158</v>
      </c>
      <c r="BF898" s="147" t="e">
        <f>VLOOKUP($A898,#REF!,34,FALSE)</f>
        <v>#REF!</v>
      </c>
      <c r="BG898" s="148" t="e">
        <f>VLOOKUP($A898,#REF!,22,FALSE)</f>
        <v>#REF!</v>
      </c>
      <c r="BH898" s="149"/>
    </row>
    <row r="899" s="5" customFormat="1" ht="12.95" customHeight="1" spans="1:60">
      <c r="A899" s="48" t="s">
        <v>2159</v>
      </c>
      <c r="B899" s="38" t="e">
        <f>VLOOKUP($A899,#REF!,34,FALSE)</f>
        <v>#REF!</v>
      </c>
      <c r="C899" s="39" t="str">
        <f t="shared" si="193"/>
        <v>unused_DDR_XM2_B7A_CA0</v>
      </c>
      <c r="D899" s="40" t="e">
        <f>IF(LEN(VLOOKUP($A899,#REF!,8,FALSE)),LEFT(VLOOKUP($A899,#REF!,8,FALSE),LEN(VLOOKUP($A899,#REF!,8,FALSE))-2),"")</f>
        <v>#REF!</v>
      </c>
      <c r="E899" s="41" t="e">
        <f>IF(LEN(VLOOKUP($A899,#REF!,4,FALSE)),IF(INDEX(#REF!,MATCH($A899,#REF!,0),1),LEFT(VLOOKUP($A899,#REF!,4,FALSE),LEN(VLOOKUP($A899,#REF!,4,FALSE))-2),CONCATENATE(LEFT(VLOOKUP($A899,#REF!,4,FALSE),LEN(VLOOKUP($A899,#REF!,4,FALSE))-2),"*")),"")</f>
        <v>#REF!</v>
      </c>
      <c r="F899" s="42" t="e">
        <f>IF(LEN(VLOOKUP($A899,#REF!,5,FALSE)),IF(INDEX(#REF!,MATCH($A899,#REF!,0),2),LEFT(VLOOKUP($A899,#REF!,5,FALSE),LEN(VLOOKUP($A899,#REF!,5,FALSE))-2),CONCATENATE(LEFT(VLOOKUP($A899,#REF!,5,FALSE),LEN(VLOOKUP($A899,#REF!,5,FALSE))-2),"*")),"")</f>
        <v>#REF!</v>
      </c>
      <c r="G899" s="42" t="e">
        <f>IF(LEN(VLOOKUP($A899,#REF!,6,FALSE)),IF(INDEX(#REF!,MATCH($A899,#REF!,0),3),LEFT(VLOOKUP($A899,#REF!,6,FALSE),LEN(VLOOKUP($A899,#REF!,6,FALSE))-2),CONCATENATE(LEFT(VLOOKUP($A899,#REF!,6,FALSE),LEN(VLOOKUP($A899,#REF!,6,FALSE))-2),"*")),"")</f>
        <v>#REF!</v>
      </c>
      <c r="H899" s="43" t="e">
        <f>IF(LEN(VLOOKUP($A899,#REF!,7,FALSE)),IF(INDEX(#REF!,MATCH($A899,#REF!,0),4),LEFT(VLOOKUP($A899,#REF!,7,FALSE),LEN(VLOOKUP($A899,#REF!,7,FALSE))-2),CONCATENATE(LEFT(VLOOKUP($A899,#REF!,7,FALSE),LEN(VLOOKUP($A899,#REF!,7,FALSE))-2),"*")),"")</f>
        <v>#REF!</v>
      </c>
      <c r="I899" s="54" t="e">
        <f>IF(LEN(VLOOKUP($A899,#REF!,8,FALSE)),UPPER(RIGHT(VLOOKUP($A899,#REF!,8,FALSE),1)),"")</f>
        <v>#REF!</v>
      </c>
      <c r="J899" s="42" t="e">
        <f>IF(LEN(VLOOKUP($A899,#REF!,4,FALSE)),UPPER(RIGHT(VLOOKUP($A899,#REF!,4,FALSE),1)),"")</f>
        <v>#REF!</v>
      </c>
      <c r="K899" s="42" t="e">
        <f>IF(LEN(VLOOKUP($A899,#REF!,5,FALSE)),UPPER(RIGHT(VLOOKUP($A899,#REF!,5,FALSE),1)),"")</f>
        <v>#REF!</v>
      </c>
      <c r="L899" s="42" t="e">
        <f>IF(LEN(VLOOKUP($A899,#REF!,6,FALSE)),UPPER(RIGHT(VLOOKUP($A899,#REF!,6,FALSE),1)),"")</f>
        <v>#REF!</v>
      </c>
      <c r="M899" s="43" t="e">
        <f>IF(LEN(VLOOKUP($A899,#REF!,7,FALSE)),UPPER(RIGHT(VLOOKUP($A899,#REF!,7,FALSE),1)),"")</f>
        <v>#REF!</v>
      </c>
      <c r="N899" s="206"/>
      <c r="O899" s="206"/>
      <c r="P899" s="206"/>
      <c r="Q899" s="206"/>
      <c r="R899" s="206"/>
      <c r="S899" s="63" t="e">
        <f>HLOOKUP("Device Tree Pin Name",#REF!,MATCH($A899,#REF!,0),FALSE)</f>
        <v>#REF!</v>
      </c>
      <c r="T899" s="47" t="e">
        <f>HLOOKUP("power rail",#REF!,MATCH($A899,#REF!,0),FALSE)</f>
        <v>#REF!</v>
      </c>
      <c r="U899" s="62" t="e">
        <f>HLOOKUP("Wake Capable",#REF!,MATCH($A899,#REF!,0),FALSE)</f>
        <v>#REF!</v>
      </c>
      <c r="V899" s="62" t="e">
        <f>HLOOKUP("Strap",#REF!,MATCH($A899,#REF!,0),FALSE)</f>
        <v>#REF!</v>
      </c>
      <c r="W899" s="62"/>
      <c r="X899" s="62"/>
      <c r="Y899" s="62"/>
      <c r="Z899" s="47"/>
      <c r="AA899" s="47" t="e">
        <f>HLOOKUP("Pad type",#REF!,MATCH($A899,#REF!,0),FALSE)</f>
        <v>#REF!</v>
      </c>
      <c r="AB899" s="63"/>
      <c r="AC899" s="63" t="e">
        <f>HLOOKUP("POR Pin State",#REF!,MATCH($A899,#REF!,0),FALSE)</f>
        <v>#REF!</v>
      </c>
      <c r="AD899" s="207"/>
      <c r="AE899" s="208"/>
      <c r="AF899" s="208"/>
      <c r="AG899" s="208"/>
      <c r="AH899" s="209"/>
      <c r="AI899" s="209"/>
      <c r="AJ899" s="210"/>
      <c r="AK899" s="210"/>
      <c r="AL899" s="210"/>
      <c r="AM899" s="210"/>
      <c r="AN899" s="210"/>
      <c r="AO899" s="210"/>
      <c r="AP899" s="210"/>
      <c r="AQ899" s="215" t="s">
        <v>2160</v>
      </c>
      <c r="AR899" s="105"/>
      <c r="AS899" s="105"/>
      <c r="AT899" s="105"/>
      <c r="AU899" s="105"/>
      <c r="AV899" s="105"/>
      <c r="AW899" s="105"/>
      <c r="AX899" s="105"/>
      <c r="AY899" s="105"/>
      <c r="AZ899" s="105"/>
      <c r="BA899" s="105"/>
      <c r="BB899" s="218"/>
      <c r="BC899" s="105"/>
      <c r="BD899" s="250"/>
      <c r="BE899" s="252" t="s">
        <v>2161</v>
      </c>
      <c r="BF899" s="147" t="e">
        <f>VLOOKUP($A899,#REF!,34,FALSE)</f>
        <v>#REF!</v>
      </c>
      <c r="BG899" s="148" t="e">
        <f>VLOOKUP($A899,#REF!,22,FALSE)</f>
        <v>#REF!</v>
      </c>
      <c r="BH899" s="149"/>
    </row>
    <row r="900" s="5" customFormat="1" ht="12.95" customHeight="1" spans="1:60">
      <c r="A900" s="48" t="s">
        <v>2162</v>
      </c>
      <c r="B900" s="38" t="e">
        <f>VLOOKUP($A900,#REF!,34,FALSE)</f>
        <v>#REF!</v>
      </c>
      <c r="C900" s="39" t="str">
        <f t="shared" si="193"/>
        <v>unused_DDR_XM2_B7A_CA1</v>
      </c>
      <c r="D900" s="40" t="e">
        <f>IF(LEN(VLOOKUP($A900,#REF!,8,FALSE)),LEFT(VLOOKUP($A900,#REF!,8,FALSE),LEN(VLOOKUP($A900,#REF!,8,FALSE))-2),"")</f>
        <v>#REF!</v>
      </c>
      <c r="E900" s="41" t="e">
        <f>IF(LEN(VLOOKUP($A900,#REF!,4,FALSE)),IF(INDEX(#REF!,MATCH($A900,#REF!,0),1),LEFT(VLOOKUP($A900,#REF!,4,FALSE),LEN(VLOOKUP($A900,#REF!,4,FALSE))-2),CONCATENATE(LEFT(VLOOKUP($A900,#REF!,4,FALSE),LEN(VLOOKUP($A900,#REF!,4,FALSE))-2),"*")),"")</f>
        <v>#REF!</v>
      </c>
      <c r="F900" s="42" t="e">
        <f>IF(LEN(VLOOKUP($A900,#REF!,5,FALSE)),IF(INDEX(#REF!,MATCH($A900,#REF!,0),2),LEFT(VLOOKUP($A900,#REF!,5,FALSE),LEN(VLOOKUP($A900,#REF!,5,FALSE))-2),CONCATENATE(LEFT(VLOOKUP($A900,#REF!,5,FALSE),LEN(VLOOKUP($A900,#REF!,5,FALSE))-2),"*")),"")</f>
        <v>#REF!</v>
      </c>
      <c r="G900" s="42" t="e">
        <f>IF(LEN(VLOOKUP($A900,#REF!,6,FALSE)),IF(INDEX(#REF!,MATCH($A900,#REF!,0),3),LEFT(VLOOKUP($A900,#REF!,6,FALSE),LEN(VLOOKUP($A900,#REF!,6,FALSE))-2),CONCATENATE(LEFT(VLOOKUP($A900,#REF!,6,FALSE),LEN(VLOOKUP($A900,#REF!,6,FALSE))-2),"*")),"")</f>
        <v>#REF!</v>
      </c>
      <c r="H900" s="43" t="e">
        <f>IF(LEN(VLOOKUP($A900,#REF!,7,FALSE)),IF(INDEX(#REF!,MATCH($A900,#REF!,0),4),LEFT(VLOOKUP($A900,#REF!,7,FALSE),LEN(VLOOKUP($A900,#REF!,7,FALSE))-2),CONCATENATE(LEFT(VLOOKUP($A900,#REF!,7,FALSE),LEN(VLOOKUP($A900,#REF!,7,FALSE))-2),"*")),"")</f>
        <v>#REF!</v>
      </c>
      <c r="I900" s="54" t="e">
        <f>IF(LEN(VLOOKUP($A900,#REF!,8,FALSE)),UPPER(RIGHT(VLOOKUP($A900,#REF!,8,FALSE),1)),"")</f>
        <v>#REF!</v>
      </c>
      <c r="J900" s="42" t="e">
        <f>IF(LEN(VLOOKUP($A900,#REF!,4,FALSE)),UPPER(RIGHT(VLOOKUP($A900,#REF!,4,FALSE),1)),"")</f>
        <v>#REF!</v>
      </c>
      <c r="K900" s="42" t="e">
        <f>IF(LEN(VLOOKUP($A900,#REF!,5,FALSE)),UPPER(RIGHT(VLOOKUP($A900,#REF!,5,FALSE),1)),"")</f>
        <v>#REF!</v>
      </c>
      <c r="L900" s="42" t="e">
        <f>IF(LEN(VLOOKUP($A900,#REF!,6,FALSE)),UPPER(RIGHT(VLOOKUP($A900,#REF!,6,FALSE),1)),"")</f>
        <v>#REF!</v>
      </c>
      <c r="M900" s="43" t="e">
        <f>IF(LEN(VLOOKUP($A900,#REF!,7,FALSE)),UPPER(RIGHT(VLOOKUP($A900,#REF!,7,FALSE),1)),"")</f>
        <v>#REF!</v>
      </c>
      <c r="N900" s="206"/>
      <c r="O900" s="206"/>
      <c r="P900" s="206"/>
      <c r="Q900" s="206"/>
      <c r="R900" s="206"/>
      <c r="S900" s="63" t="e">
        <f>HLOOKUP("Device Tree Pin Name",#REF!,MATCH($A900,#REF!,0),FALSE)</f>
        <v>#REF!</v>
      </c>
      <c r="T900" s="47" t="e">
        <f>HLOOKUP("power rail",#REF!,MATCH($A900,#REF!,0),FALSE)</f>
        <v>#REF!</v>
      </c>
      <c r="U900" s="62" t="e">
        <f>HLOOKUP("Wake Capable",#REF!,MATCH($A900,#REF!,0),FALSE)</f>
        <v>#REF!</v>
      </c>
      <c r="V900" s="62" t="e">
        <f>HLOOKUP("Strap",#REF!,MATCH($A900,#REF!,0),FALSE)</f>
        <v>#REF!</v>
      </c>
      <c r="W900" s="62"/>
      <c r="X900" s="62"/>
      <c r="Y900" s="62"/>
      <c r="Z900" s="47"/>
      <c r="AA900" s="47" t="e">
        <f>HLOOKUP("Pad type",#REF!,MATCH($A900,#REF!,0),FALSE)</f>
        <v>#REF!</v>
      </c>
      <c r="AB900" s="63"/>
      <c r="AC900" s="63" t="e">
        <f>HLOOKUP("POR Pin State",#REF!,MATCH($A900,#REF!,0),FALSE)</f>
        <v>#REF!</v>
      </c>
      <c r="AD900" s="207"/>
      <c r="AE900" s="208"/>
      <c r="AF900" s="208"/>
      <c r="AG900" s="208"/>
      <c r="AH900" s="209"/>
      <c r="AI900" s="209"/>
      <c r="AJ900" s="210"/>
      <c r="AK900" s="210"/>
      <c r="AL900" s="210"/>
      <c r="AM900" s="210"/>
      <c r="AN900" s="210"/>
      <c r="AO900" s="210"/>
      <c r="AP900" s="210"/>
      <c r="AQ900" s="215" t="s">
        <v>2163</v>
      </c>
      <c r="AR900" s="105"/>
      <c r="AS900" s="105"/>
      <c r="AT900" s="105"/>
      <c r="AU900" s="105"/>
      <c r="AV900" s="105"/>
      <c r="AW900" s="105"/>
      <c r="AX900" s="105"/>
      <c r="AY900" s="105"/>
      <c r="AZ900" s="105"/>
      <c r="BA900" s="105"/>
      <c r="BB900" s="218"/>
      <c r="BC900" s="105"/>
      <c r="BD900" s="250"/>
      <c r="BE900" s="252" t="s">
        <v>2164</v>
      </c>
      <c r="BF900" s="147" t="e">
        <f>VLOOKUP($A900,#REF!,34,FALSE)</f>
        <v>#REF!</v>
      </c>
      <c r="BG900" s="148" t="e">
        <f>VLOOKUP($A900,#REF!,22,FALSE)</f>
        <v>#REF!</v>
      </c>
      <c r="BH900" s="149"/>
    </row>
    <row r="901" s="5" customFormat="1" ht="12.95" customHeight="1" spans="1:60">
      <c r="A901" s="48" t="s">
        <v>2165</v>
      </c>
      <c r="B901" s="38" t="e">
        <f>VLOOKUP($A901,#REF!,34,FALSE)</f>
        <v>#REF!</v>
      </c>
      <c r="C901" s="39" t="str">
        <f t="shared" si="193"/>
        <v>unused_DDR_XM2_B7A_CA2</v>
      </c>
      <c r="D901" s="40" t="e">
        <f>IF(LEN(VLOOKUP($A901,#REF!,8,FALSE)),LEFT(VLOOKUP($A901,#REF!,8,FALSE),LEN(VLOOKUP($A901,#REF!,8,FALSE))-2),"")</f>
        <v>#REF!</v>
      </c>
      <c r="E901" s="41" t="e">
        <f>IF(LEN(VLOOKUP($A901,#REF!,4,FALSE)),IF(INDEX(#REF!,MATCH($A901,#REF!,0),1),LEFT(VLOOKUP($A901,#REF!,4,FALSE),LEN(VLOOKUP($A901,#REF!,4,FALSE))-2),CONCATENATE(LEFT(VLOOKUP($A901,#REF!,4,FALSE),LEN(VLOOKUP($A901,#REF!,4,FALSE))-2),"*")),"")</f>
        <v>#REF!</v>
      </c>
      <c r="F901" s="42" t="e">
        <f>IF(LEN(VLOOKUP($A901,#REF!,5,FALSE)),IF(INDEX(#REF!,MATCH($A901,#REF!,0),2),LEFT(VLOOKUP($A901,#REF!,5,FALSE),LEN(VLOOKUP($A901,#REF!,5,FALSE))-2),CONCATENATE(LEFT(VLOOKUP($A901,#REF!,5,FALSE),LEN(VLOOKUP($A901,#REF!,5,FALSE))-2),"*")),"")</f>
        <v>#REF!</v>
      </c>
      <c r="G901" s="42" t="e">
        <f>IF(LEN(VLOOKUP($A901,#REF!,6,FALSE)),IF(INDEX(#REF!,MATCH($A901,#REF!,0),3),LEFT(VLOOKUP($A901,#REF!,6,FALSE),LEN(VLOOKUP($A901,#REF!,6,FALSE))-2),CONCATENATE(LEFT(VLOOKUP($A901,#REF!,6,FALSE),LEN(VLOOKUP($A901,#REF!,6,FALSE))-2),"*")),"")</f>
        <v>#REF!</v>
      </c>
      <c r="H901" s="43" t="e">
        <f>IF(LEN(VLOOKUP($A901,#REF!,7,FALSE)),IF(INDEX(#REF!,MATCH($A901,#REF!,0),4),LEFT(VLOOKUP($A901,#REF!,7,FALSE),LEN(VLOOKUP($A901,#REF!,7,FALSE))-2),CONCATENATE(LEFT(VLOOKUP($A901,#REF!,7,FALSE),LEN(VLOOKUP($A901,#REF!,7,FALSE))-2),"*")),"")</f>
        <v>#REF!</v>
      </c>
      <c r="I901" s="54" t="e">
        <f>IF(LEN(VLOOKUP($A901,#REF!,8,FALSE)),UPPER(RIGHT(VLOOKUP($A901,#REF!,8,FALSE),1)),"")</f>
        <v>#REF!</v>
      </c>
      <c r="J901" s="42" t="e">
        <f>IF(LEN(VLOOKUP($A901,#REF!,4,FALSE)),UPPER(RIGHT(VLOOKUP($A901,#REF!,4,FALSE),1)),"")</f>
        <v>#REF!</v>
      </c>
      <c r="K901" s="42" t="e">
        <f>IF(LEN(VLOOKUP($A901,#REF!,5,FALSE)),UPPER(RIGHT(VLOOKUP($A901,#REF!,5,FALSE),1)),"")</f>
        <v>#REF!</v>
      </c>
      <c r="L901" s="42" t="e">
        <f>IF(LEN(VLOOKUP($A901,#REF!,6,FALSE)),UPPER(RIGHT(VLOOKUP($A901,#REF!,6,FALSE),1)),"")</f>
        <v>#REF!</v>
      </c>
      <c r="M901" s="43" t="e">
        <f>IF(LEN(VLOOKUP($A901,#REF!,7,FALSE)),UPPER(RIGHT(VLOOKUP($A901,#REF!,7,FALSE),1)),"")</f>
        <v>#REF!</v>
      </c>
      <c r="N901" s="206"/>
      <c r="O901" s="206"/>
      <c r="P901" s="206"/>
      <c r="Q901" s="206"/>
      <c r="R901" s="206"/>
      <c r="S901" s="63" t="e">
        <f>HLOOKUP("Device Tree Pin Name",#REF!,MATCH($A901,#REF!,0),FALSE)</f>
        <v>#REF!</v>
      </c>
      <c r="T901" s="47" t="e">
        <f>HLOOKUP("power rail",#REF!,MATCH($A901,#REF!,0),FALSE)</f>
        <v>#REF!</v>
      </c>
      <c r="U901" s="62" t="e">
        <f>HLOOKUP("Wake Capable",#REF!,MATCH($A901,#REF!,0),FALSE)</f>
        <v>#REF!</v>
      </c>
      <c r="V901" s="62" t="e">
        <f>HLOOKUP("Strap",#REF!,MATCH($A901,#REF!,0),FALSE)</f>
        <v>#REF!</v>
      </c>
      <c r="W901" s="62"/>
      <c r="X901" s="62"/>
      <c r="Y901" s="62"/>
      <c r="Z901" s="47"/>
      <c r="AA901" s="47" t="e">
        <f>HLOOKUP("Pad type",#REF!,MATCH($A901,#REF!,0),FALSE)</f>
        <v>#REF!</v>
      </c>
      <c r="AB901" s="63"/>
      <c r="AC901" s="63" t="e">
        <f>HLOOKUP("POR Pin State",#REF!,MATCH($A901,#REF!,0),FALSE)</f>
        <v>#REF!</v>
      </c>
      <c r="AD901" s="207"/>
      <c r="AE901" s="208"/>
      <c r="AF901" s="208"/>
      <c r="AG901" s="208"/>
      <c r="AH901" s="209"/>
      <c r="AI901" s="209"/>
      <c r="AJ901" s="210"/>
      <c r="AK901" s="210"/>
      <c r="AL901" s="210"/>
      <c r="AM901" s="210"/>
      <c r="AN901" s="210"/>
      <c r="AO901" s="210"/>
      <c r="AP901" s="210"/>
      <c r="AQ901" s="215" t="s">
        <v>2166</v>
      </c>
      <c r="AR901" s="105"/>
      <c r="AS901" s="105"/>
      <c r="AT901" s="105"/>
      <c r="AU901" s="105"/>
      <c r="AV901" s="105"/>
      <c r="AW901" s="105"/>
      <c r="AX901" s="105"/>
      <c r="AY901" s="105"/>
      <c r="AZ901" s="105"/>
      <c r="BA901" s="105"/>
      <c r="BB901" s="218"/>
      <c r="BC901" s="105"/>
      <c r="BD901" s="250"/>
      <c r="BE901" s="252" t="s">
        <v>2167</v>
      </c>
      <c r="BF901" s="147" t="e">
        <f>VLOOKUP($A901,#REF!,34,FALSE)</f>
        <v>#REF!</v>
      </c>
      <c r="BG901" s="148" t="e">
        <f>VLOOKUP($A901,#REF!,22,FALSE)</f>
        <v>#REF!</v>
      </c>
      <c r="BH901" s="149"/>
    </row>
    <row r="902" s="5" customFormat="1" ht="12.95" customHeight="1" spans="1:60">
      <c r="A902" s="48" t="s">
        <v>2168</v>
      </c>
      <c r="B902" s="38" t="e">
        <f>VLOOKUP($A902,#REF!,34,FALSE)</f>
        <v>#REF!</v>
      </c>
      <c r="C902" s="39" t="str">
        <f t="shared" si="193"/>
        <v>unused_DDR_XM2_B7A_CA3</v>
      </c>
      <c r="D902" s="40" t="e">
        <f>IF(LEN(VLOOKUP($A902,#REF!,8,FALSE)),LEFT(VLOOKUP($A902,#REF!,8,FALSE),LEN(VLOOKUP($A902,#REF!,8,FALSE))-2),"")</f>
        <v>#REF!</v>
      </c>
      <c r="E902" s="41" t="e">
        <f>IF(LEN(VLOOKUP($A902,#REF!,4,FALSE)),IF(INDEX(#REF!,MATCH($A902,#REF!,0),1),LEFT(VLOOKUP($A902,#REF!,4,FALSE),LEN(VLOOKUP($A902,#REF!,4,FALSE))-2),CONCATENATE(LEFT(VLOOKUP($A902,#REF!,4,FALSE),LEN(VLOOKUP($A902,#REF!,4,FALSE))-2),"*")),"")</f>
        <v>#REF!</v>
      </c>
      <c r="F902" s="42" t="e">
        <f>IF(LEN(VLOOKUP($A902,#REF!,5,FALSE)),IF(INDEX(#REF!,MATCH($A902,#REF!,0),2),LEFT(VLOOKUP($A902,#REF!,5,FALSE),LEN(VLOOKUP($A902,#REF!,5,FALSE))-2),CONCATENATE(LEFT(VLOOKUP($A902,#REF!,5,FALSE),LEN(VLOOKUP($A902,#REF!,5,FALSE))-2),"*")),"")</f>
        <v>#REF!</v>
      </c>
      <c r="G902" s="42" t="e">
        <f>IF(LEN(VLOOKUP($A902,#REF!,6,FALSE)),IF(INDEX(#REF!,MATCH($A902,#REF!,0),3),LEFT(VLOOKUP($A902,#REF!,6,FALSE),LEN(VLOOKUP($A902,#REF!,6,FALSE))-2),CONCATENATE(LEFT(VLOOKUP($A902,#REF!,6,FALSE),LEN(VLOOKUP($A902,#REF!,6,FALSE))-2),"*")),"")</f>
        <v>#REF!</v>
      </c>
      <c r="H902" s="43" t="e">
        <f>IF(LEN(VLOOKUP($A902,#REF!,7,FALSE)),IF(INDEX(#REF!,MATCH($A902,#REF!,0),4),LEFT(VLOOKUP($A902,#REF!,7,FALSE),LEN(VLOOKUP($A902,#REF!,7,FALSE))-2),CONCATENATE(LEFT(VLOOKUP($A902,#REF!,7,FALSE),LEN(VLOOKUP($A902,#REF!,7,FALSE))-2),"*")),"")</f>
        <v>#REF!</v>
      </c>
      <c r="I902" s="54" t="e">
        <f>IF(LEN(VLOOKUP($A902,#REF!,8,FALSE)),UPPER(RIGHT(VLOOKUP($A902,#REF!,8,FALSE),1)),"")</f>
        <v>#REF!</v>
      </c>
      <c r="J902" s="42" t="e">
        <f>IF(LEN(VLOOKUP($A902,#REF!,4,FALSE)),UPPER(RIGHT(VLOOKUP($A902,#REF!,4,FALSE),1)),"")</f>
        <v>#REF!</v>
      </c>
      <c r="K902" s="42" t="e">
        <f>IF(LEN(VLOOKUP($A902,#REF!,5,FALSE)),UPPER(RIGHT(VLOOKUP($A902,#REF!,5,FALSE),1)),"")</f>
        <v>#REF!</v>
      </c>
      <c r="L902" s="42" t="e">
        <f>IF(LEN(VLOOKUP($A902,#REF!,6,FALSE)),UPPER(RIGHT(VLOOKUP($A902,#REF!,6,FALSE),1)),"")</f>
        <v>#REF!</v>
      </c>
      <c r="M902" s="43" t="e">
        <f>IF(LEN(VLOOKUP($A902,#REF!,7,FALSE)),UPPER(RIGHT(VLOOKUP($A902,#REF!,7,FALSE),1)),"")</f>
        <v>#REF!</v>
      </c>
      <c r="N902" s="206"/>
      <c r="O902" s="206"/>
      <c r="P902" s="206"/>
      <c r="Q902" s="206"/>
      <c r="R902" s="206"/>
      <c r="S902" s="63" t="e">
        <f>HLOOKUP("Device Tree Pin Name",#REF!,MATCH($A902,#REF!,0),FALSE)</f>
        <v>#REF!</v>
      </c>
      <c r="T902" s="47" t="e">
        <f>HLOOKUP("power rail",#REF!,MATCH($A902,#REF!,0),FALSE)</f>
        <v>#REF!</v>
      </c>
      <c r="U902" s="62" t="e">
        <f>HLOOKUP("Wake Capable",#REF!,MATCH($A902,#REF!,0),FALSE)</f>
        <v>#REF!</v>
      </c>
      <c r="V902" s="62" t="e">
        <f>HLOOKUP("Strap",#REF!,MATCH($A902,#REF!,0),FALSE)</f>
        <v>#REF!</v>
      </c>
      <c r="W902" s="62"/>
      <c r="X902" s="62"/>
      <c r="Y902" s="62"/>
      <c r="Z902" s="47"/>
      <c r="AA902" s="47" t="e">
        <f>HLOOKUP("Pad type",#REF!,MATCH($A902,#REF!,0),FALSE)</f>
        <v>#REF!</v>
      </c>
      <c r="AB902" s="63"/>
      <c r="AC902" s="63" t="e">
        <f>HLOOKUP("POR Pin State",#REF!,MATCH($A902,#REF!,0),FALSE)</f>
        <v>#REF!</v>
      </c>
      <c r="AD902" s="207"/>
      <c r="AE902" s="208"/>
      <c r="AF902" s="208"/>
      <c r="AG902" s="208"/>
      <c r="AH902" s="209"/>
      <c r="AI902" s="209"/>
      <c r="AJ902" s="210"/>
      <c r="AK902" s="210"/>
      <c r="AL902" s="210"/>
      <c r="AM902" s="210"/>
      <c r="AN902" s="210"/>
      <c r="AO902" s="210"/>
      <c r="AP902" s="210"/>
      <c r="AQ902" s="215" t="s">
        <v>2169</v>
      </c>
      <c r="AR902" s="105"/>
      <c r="AS902" s="105"/>
      <c r="AT902" s="105"/>
      <c r="AU902" s="105"/>
      <c r="AV902" s="105"/>
      <c r="AW902" s="105"/>
      <c r="AX902" s="105"/>
      <c r="AY902" s="105"/>
      <c r="AZ902" s="105"/>
      <c r="BA902" s="105"/>
      <c r="BB902" s="218"/>
      <c r="BC902" s="105"/>
      <c r="BD902" s="250"/>
      <c r="BE902" s="252" t="s">
        <v>2170</v>
      </c>
      <c r="BF902" s="147" t="e">
        <f>VLOOKUP($A902,#REF!,34,FALSE)</f>
        <v>#REF!</v>
      </c>
      <c r="BG902" s="148" t="e">
        <f>VLOOKUP($A902,#REF!,22,FALSE)</f>
        <v>#REF!</v>
      </c>
      <c r="BH902" s="149"/>
    </row>
    <row r="903" s="5" customFormat="1" ht="12.95" customHeight="1" spans="1:60">
      <c r="A903" s="48" t="s">
        <v>2171</v>
      </c>
      <c r="B903" s="38" t="e">
        <f>VLOOKUP($A903,#REF!,34,FALSE)</f>
        <v>#REF!</v>
      </c>
      <c r="C903" s="39" t="str">
        <f t="shared" si="193"/>
        <v>unused_DDR_XM2_B7A_CA4</v>
      </c>
      <c r="D903" s="40" t="e">
        <f>IF(LEN(VLOOKUP($A903,#REF!,8,FALSE)),LEFT(VLOOKUP($A903,#REF!,8,FALSE),LEN(VLOOKUP($A903,#REF!,8,FALSE))-2),"")</f>
        <v>#REF!</v>
      </c>
      <c r="E903" s="41" t="e">
        <f>IF(LEN(VLOOKUP($A903,#REF!,4,FALSE)),IF(INDEX(#REF!,MATCH($A903,#REF!,0),1),LEFT(VLOOKUP($A903,#REF!,4,FALSE),LEN(VLOOKUP($A903,#REF!,4,FALSE))-2),CONCATENATE(LEFT(VLOOKUP($A903,#REF!,4,FALSE),LEN(VLOOKUP($A903,#REF!,4,FALSE))-2),"*")),"")</f>
        <v>#REF!</v>
      </c>
      <c r="F903" s="42" t="e">
        <f>IF(LEN(VLOOKUP($A903,#REF!,5,FALSE)),IF(INDEX(#REF!,MATCH($A903,#REF!,0),2),LEFT(VLOOKUP($A903,#REF!,5,FALSE),LEN(VLOOKUP($A903,#REF!,5,FALSE))-2),CONCATENATE(LEFT(VLOOKUP($A903,#REF!,5,FALSE),LEN(VLOOKUP($A903,#REF!,5,FALSE))-2),"*")),"")</f>
        <v>#REF!</v>
      </c>
      <c r="G903" s="42" t="e">
        <f>IF(LEN(VLOOKUP($A903,#REF!,6,FALSE)),IF(INDEX(#REF!,MATCH($A903,#REF!,0),3),LEFT(VLOOKUP($A903,#REF!,6,FALSE),LEN(VLOOKUP($A903,#REF!,6,FALSE))-2),CONCATENATE(LEFT(VLOOKUP($A903,#REF!,6,FALSE),LEN(VLOOKUP($A903,#REF!,6,FALSE))-2),"*")),"")</f>
        <v>#REF!</v>
      </c>
      <c r="H903" s="43" t="e">
        <f>IF(LEN(VLOOKUP($A903,#REF!,7,FALSE)),IF(INDEX(#REF!,MATCH($A903,#REF!,0),4),LEFT(VLOOKUP($A903,#REF!,7,FALSE),LEN(VLOOKUP($A903,#REF!,7,FALSE))-2),CONCATENATE(LEFT(VLOOKUP($A903,#REF!,7,FALSE),LEN(VLOOKUP($A903,#REF!,7,FALSE))-2),"*")),"")</f>
        <v>#REF!</v>
      </c>
      <c r="I903" s="54" t="e">
        <f>IF(LEN(VLOOKUP($A903,#REF!,8,FALSE)),UPPER(RIGHT(VLOOKUP($A903,#REF!,8,FALSE),1)),"")</f>
        <v>#REF!</v>
      </c>
      <c r="J903" s="42" t="e">
        <f>IF(LEN(VLOOKUP($A903,#REF!,4,FALSE)),UPPER(RIGHT(VLOOKUP($A903,#REF!,4,FALSE),1)),"")</f>
        <v>#REF!</v>
      </c>
      <c r="K903" s="42" t="e">
        <f>IF(LEN(VLOOKUP($A903,#REF!,5,FALSE)),UPPER(RIGHT(VLOOKUP($A903,#REF!,5,FALSE),1)),"")</f>
        <v>#REF!</v>
      </c>
      <c r="L903" s="42" t="e">
        <f>IF(LEN(VLOOKUP($A903,#REF!,6,FALSE)),UPPER(RIGHT(VLOOKUP($A903,#REF!,6,FALSE),1)),"")</f>
        <v>#REF!</v>
      </c>
      <c r="M903" s="43" t="e">
        <f>IF(LEN(VLOOKUP($A903,#REF!,7,FALSE)),UPPER(RIGHT(VLOOKUP($A903,#REF!,7,FALSE),1)),"")</f>
        <v>#REF!</v>
      </c>
      <c r="N903" s="206"/>
      <c r="O903" s="206"/>
      <c r="P903" s="206"/>
      <c r="Q903" s="206"/>
      <c r="R903" s="206"/>
      <c r="S903" s="63" t="e">
        <f>HLOOKUP("Device Tree Pin Name",#REF!,MATCH($A903,#REF!,0),FALSE)</f>
        <v>#REF!</v>
      </c>
      <c r="T903" s="47" t="e">
        <f>HLOOKUP("power rail",#REF!,MATCH($A903,#REF!,0),FALSE)</f>
        <v>#REF!</v>
      </c>
      <c r="U903" s="62" t="e">
        <f>HLOOKUP("Wake Capable",#REF!,MATCH($A903,#REF!,0),FALSE)</f>
        <v>#REF!</v>
      </c>
      <c r="V903" s="62" t="e">
        <f>HLOOKUP("Strap",#REF!,MATCH($A903,#REF!,0),FALSE)</f>
        <v>#REF!</v>
      </c>
      <c r="W903" s="62"/>
      <c r="X903" s="62"/>
      <c r="Y903" s="62"/>
      <c r="Z903" s="47"/>
      <c r="AA903" s="47" t="e">
        <f>HLOOKUP("Pad type",#REF!,MATCH($A903,#REF!,0),FALSE)</f>
        <v>#REF!</v>
      </c>
      <c r="AB903" s="63"/>
      <c r="AC903" s="63" t="e">
        <f>HLOOKUP("POR Pin State",#REF!,MATCH($A903,#REF!,0),FALSE)</f>
        <v>#REF!</v>
      </c>
      <c r="AD903" s="207"/>
      <c r="AE903" s="208"/>
      <c r="AF903" s="208"/>
      <c r="AG903" s="208"/>
      <c r="AH903" s="209"/>
      <c r="AI903" s="209"/>
      <c r="AJ903" s="210"/>
      <c r="AK903" s="210"/>
      <c r="AL903" s="210"/>
      <c r="AM903" s="210"/>
      <c r="AN903" s="210"/>
      <c r="AO903" s="210"/>
      <c r="AP903" s="210"/>
      <c r="AQ903" s="215" t="s">
        <v>2172</v>
      </c>
      <c r="AR903" s="105"/>
      <c r="AS903" s="105"/>
      <c r="AT903" s="105"/>
      <c r="AU903" s="105"/>
      <c r="AV903" s="105"/>
      <c r="AW903" s="105"/>
      <c r="AX903" s="105"/>
      <c r="AY903" s="105"/>
      <c r="AZ903" s="105"/>
      <c r="BA903" s="105"/>
      <c r="BB903" s="218"/>
      <c r="BC903" s="105"/>
      <c r="BD903" s="250"/>
      <c r="BE903" s="252" t="s">
        <v>2173</v>
      </c>
      <c r="BF903" s="147" t="e">
        <f>VLOOKUP($A903,#REF!,34,FALSE)</f>
        <v>#REF!</v>
      </c>
      <c r="BG903" s="148" t="e">
        <f>VLOOKUP($A903,#REF!,22,FALSE)</f>
        <v>#REF!</v>
      </c>
      <c r="BH903" s="149"/>
    </row>
    <row r="904" s="5" customFormat="1" ht="12.95" customHeight="1" spans="1:60">
      <c r="A904" s="48" t="s">
        <v>2174</v>
      </c>
      <c r="B904" s="38" t="e">
        <f>VLOOKUP($A904,#REF!,34,FALSE)</f>
        <v>#REF!</v>
      </c>
      <c r="C904" s="39" t="str">
        <f t="shared" si="193"/>
        <v>unused_DDR_XM2_B7A_CA5</v>
      </c>
      <c r="D904" s="40" t="e">
        <f>IF(LEN(VLOOKUP($A904,#REF!,8,FALSE)),LEFT(VLOOKUP($A904,#REF!,8,FALSE),LEN(VLOOKUP($A904,#REF!,8,FALSE))-2),"")</f>
        <v>#REF!</v>
      </c>
      <c r="E904" s="41" t="e">
        <f>IF(LEN(VLOOKUP($A904,#REF!,4,FALSE)),IF(INDEX(#REF!,MATCH($A904,#REF!,0),1),LEFT(VLOOKUP($A904,#REF!,4,FALSE),LEN(VLOOKUP($A904,#REF!,4,FALSE))-2),CONCATENATE(LEFT(VLOOKUP($A904,#REF!,4,FALSE),LEN(VLOOKUP($A904,#REF!,4,FALSE))-2),"*")),"")</f>
        <v>#REF!</v>
      </c>
      <c r="F904" s="42" t="e">
        <f>IF(LEN(VLOOKUP($A904,#REF!,5,FALSE)),IF(INDEX(#REF!,MATCH($A904,#REF!,0),2),LEFT(VLOOKUP($A904,#REF!,5,FALSE),LEN(VLOOKUP($A904,#REF!,5,FALSE))-2),CONCATENATE(LEFT(VLOOKUP($A904,#REF!,5,FALSE),LEN(VLOOKUP($A904,#REF!,5,FALSE))-2),"*")),"")</f>
        <v>#REF!</v>
      </c>
      <c r="G904" s="42" t="e">
        <f>IF(LEN(VLOOKUP($A904,#REF!,6,FALSE)),IF(INDEX(#REF!,MATCH($A904,#REF!,0),3),LEFT(VLOOKUP($A904,#REF!,6,FALSE),LEN(VLOOKUP($A904,#REF!,6,FALSE))-2),CONCATENATE(LEFT(VLOOKUP($A904,#REF!,6,FALSE),LEN(VLOOKUP($A904,#REF!,6,FALSE))-2),"*")),"")</f>
        <v>#REF!</v>
      </c>
      <c r="H904" s="43" t="e">
        <f>IF(LEN(VLOOKUP($A904,#REF!,7,FALSE)),IF(INDEX(#REF!,MATCH($A904,#REF!,0),4),LEFT(VLOOKUP($A904,#REF!,7,FALSE),LEN(VLOOKUP($A904,#REF!,7,FALSE))-2),CONCATENATE(LEFT(VLOOKUP($A904,#REF!,7,FALSE),LEN(VLOOKUP($A904,#REF!,7,FALSE))-2),"*")),"")</f>
        <v>#REF!</v>
      </c>
      <c r="I904" s="54" t="e">
        <f>IF(LEN(VLOOKUP($A904,#REF!,8,FALSE)),UPPER(RIGHT(VLOOKUP($A904,#REF!,8,FALSE),1)),"")</f>
        <v>#REF!</v>
      </c>
      <c r="J904" s="42" t="e">
        <f>IF(LEN(VLOOKUP($A904,#REF!,4,FALSE)),UPPER(RIGHT(VLOOKUP($A904,#REF!,4,FALSE),1)),"")</f>
        <v>#REF!</v>
      </c>
      <c r="K904" s="42" t="e">
        <f>IF(LEN(VLOOKUP($A904,#REF!,5,FALSE)),UPPER(RIGHT(VLOOKUP($A904,#REF!,5,FALSE),1)),"")</f>
        <v>#REF!</v>
      </c>
      <c r="L904" s="42" t="e">
        <f>IF(LEN(VLOOKUP($A904,#REF!,6,FALSE)),UPPER(RIGHT(VLOOKUP($A904,#REF!,6,FALSE),1)),"")</f>
        <v>#REF!</v>
      </c>
      <c r="M904" s="43" t="e">
        <f>IF(LEN(VLOOKUP($A904,#REF!,7,FALSE)),UPPER(RIGHT(VLOOKUP($A904,#REF!,7,FALSE),1)),"")</f>
        <v>#REF!</v>
      </c>
      <c r="N904" s="206"/>
      <c r="O904" s="206"/>
      <c r="P904" s="206"/>
      <c r="Q904" s="206"/>
      <c r="R904" s="206"/>
      <c r="S904" s="63" t="e">
        <f>HLOOKUP("Device Tree Pin Name",#REF!,MATCH($A904,#REF!,0),FALSE)</f>
        <v>#REF!</v>
      </c>
      <c r="T904" s="47" t="e">
        <f>HLOOKUP("power rail",#REF!,MATCH($A904,#REF!,0),FALSE)</f>
        <v>#REF!</v>
      </c>
      <c r="U904" s="62" t="e">
        <f>HLOOKUP("Wake Capable",#REF!,MATCH($A904,#REF!,0),FALSE)</f>
        <v>#REF!</v>
      </c>
      <c r="V904" s="62" t="e">
        <f>HLOOKUP("Strap",#REF!,MATCH($A904,#REF!,0),FALSE)</f>
        <v>#REF!</v>
      </c>
      <c r="W904" s="62"/>
      <c r="X904" s="62"/>
      <c r="Y904" s="62"/>
      <c r="Z904" s="47"/>
      <c r="AA904" s="47" t="e">
        <f>HLOOKUP("Pad type",#REF!,MATCH($A904,#REF!,0),FALSE)</f>
        <v>#REF!</v>
      </c>
      <c r="AB904" s="63"/>
      <c r="AC904" s="63" t="e">
        <f>HLOOKUP("POR Pin State",#REF!,MATCH($A904,#REF!,0),FALSE)</f>
        <v>#REF!</v>
      </c>
      <c r="AD904" s="207"/>
      <c r="AE904" s="208"/>
      <c r="AF904" s="208"/>
      <c r="AG904" s="208"/>
      <c r="AH904" s="209"/>
      <c r="AI904" s="209"/>
      <c r="AJ904" s="210"/>
      <c r="AK904" s="210"/>
      <c r="AL904" s="210"/>
      <c r="AM904" s="210"/>
      <c r="AN904" s="210"/>
      <c r="AO904" s="210"/>
      <c r="AP904" s="210"/>
      <c r="AQ904" s="215" t="s">
        <v>2175</v>
      </c>
      <c r="AR904" s="105"/>
      <c r="AS904" s="105"/>
      <c r="AT904" s="105"/>
      <c r="AU904" s="105"/>
      <c r="AV904" s="105"/>
      <c r="AW904" s="105"/>
      <c r="AX904" s="105"/>
      <c r="AY904" s="105"/>
      <c r="AZ904" s="105"/>
      <c r="BA904" s="105"/>
      <c r="BB904" s="218"/>
      <c r="BC904" s="105"/>
      <c r="BD904" s="250"/>
      <c r="BE904" s="252" t="s">
        <v>2176</v>
      </c>
      <c r="BF904" s="147" t="e">
        <f>VLOOKUP($A904,#REF!,34,FALSE)</f>
        <v>#REF!</v>
      </c>
      <c r="BG904" s="148" t="e">
        <f>VLOOKUP($A904,#REF!,22,FALSE)</f>
        <v>#REF!</v>
      </c>
      <c r="BH904" s="149"/>
    </row>
    <row r="905" s="5" customFormat="1" ht="12.95" customHeight="1" spans="1:60">
      <c r="A905" s="48" t="s">
        <v>2177</v>
      </c>
      <c r="B905" s="38" t="e">
        <f>VLOOKUP($A905,#REF!,34,FALSE)</f>
        <v>#REF!</v>
      </c>
      <c r="C905" s="39" t="str">
        <f t="shared" si="193"/>
        <v>unused_DDR_XM2_B7A_CA6</v>
      </c>
      <c r="D905" s="40" t="e">
        <f>IF(LEN(VLOOKUP($A905,#REF!,8,FALSE)),LEFT(VLOOKUP($A905,#REF!,8,FALSE),LEN(VLOOKUP($A905,#REF!,8,FALSE))-2),"")</f>
        <v>#REF!</v>
      </c>
      <c r="E905" s="41" t="e">
        <f>IF(LEN(VLOOKUP($A905,#REF!,4,FALSE)),IF(INDEX(#REF!,MATCH($A905,#REF!,0),1),LEFT(VLOOKUP($A905,#REF!,4,FALSE),LEN(VLOOKUP($A905,#REF!,4,FALSE))-2),CONCATENATE(LEFT(VLOOKUP($A905,#REF!,4,FALSE),LEN(VLOOKUP($A905,#REF!,4,FALSE))-2),"*")),"")</f>
        <v>#REF!</v>
      </c>
      <c r="F905" s="42" t="e">
        <f>IF(LEN(VLOOKUP($A905,#REF!,5,FALSE)),IF(INDEX(#REF!,MATCH($A905,#REF!,0),2),LEFT(VLOOKUP($A905,#REF!,5,FALSE),LEN(VLOOKUP($A905,#REF!,5,FALSE))-2),CONCATENATE(LEFT(VLOOKUP($A905,#REF!,5,FALSE),LEN(VLOOKUP($A905,#REF!,5,FALSE))-2),"*")),"")</f>
        <v>#REF!</v>
      </c>
      <c r="G905" s="42" t="e">
        <f>IF(LEN(VLOOKUP($A905,#REF!,6,FALSE)),IF(INDEX(#REF!,MATCH($A905,#REF!,0),3),LEFT(VLOOKUP($A905,#REF!,6,FALSE),LEN(VLOOKUP($A905,#REF!,6,FALSE))-2),CONCATENATE(LEFT(VLOOKUP($A905,#REF!,6,FALSE),LEN(VLOOKUP($A905,#REF!,6,FALSE))-2),"*")),"")</f>
        <v>#REF!</v>
      </c>
      <c r="H905" s="43" t="e">
        <f>IF(LEN(VLOOKUP($A905,#REF!,7,FALSE)),IF(INDEX(#REF!,MATCH($A905,#REF!,0),4),LEFT(VLOOKUP($A905,#REF!,7,FALSE),LEN(VLOOKUP($A905,#REF!,7,FALSE))-2),CONCATENATE(LEFT(VLOOKUP($A905,#REF!,7,FALSE),LEN(VLOOKUP($A905,#REF!,7,FALSE))-2),"*")),"")</f>
        <v>#REF!</v>
      </c>
      <c r="I905" s="54" t="e">
        <f>IF(LEN(VLOOKUP($A905,#REF!,8,FALSE)),UPPER(RIGHT(VLOOKUP($A905,#REF!,8,FALSE),1)),"")</f>
        <v>#REF!</v>
      </c>
      <c r="J905" s="42" t="e">
        <f>IF(LEN(VLOOKUP($A905,#REF!,4,FALSE)),UPPER(RIGHT(VLOOKUP($A905,#REF!,4,FALSE),1)),"")</f>
        <v>#REF!</v>
      </c>
      <c r="K905" s="42" t="e">
        <f>IF(LEN(VLOOKUP($A905,#REF!,5,FALSE)),UPPER(RIGHT(VLOOKUP($A905,#REF!,5,FALSE),1)),"")</f>
        <v>#REF!</v>
      </c>
      <c r="L905" s="42" t="e">
        <f>IF(LEN(VLOOKUP($A905,#REF!,6,FALSE)),UPPER(RIGHT(VLOOKUP($A905,#REF!,6,FALSE),1)),"")</f>
        <v>#REF!</v>
      </c>
      <c r="M905" s="43" t="e">
        <f>IF(LEN(VLOOKUP($A905,#REF!,7,FALSE)),UPPER(RIGHT(VLOOKUP($A905,#REF!,7,FALSE),1)),"")</f>
        <v>#REF!</v>
      </c>
      <c r="N905" s="206"/>
      <c r="O905" s="206"/>
      <c r="P905" s="206"/>
      <c r="Q905" s="206"/>
      <c r="R905" s="206"/>
      <c r="S905" s="63" t="e">
        <f>HLOOKUP("Device Tree Pin Name",#REF!,MATCH($A905,#REF!,0),FALSE)</f>
        <v>#REF!</v>
      </c>
      <c r="T905" s="47" t="e">
        <f>HLOOKUP("power rail",#REF!,MATCH($A905,#REF!,0),FALSE)</f>
        <v>#REF!</v>
      </c>
      <c r="U905" s="62" t="e">
        <f>HLOOKUP("Wake Capable",#REF!,MATCH($A905,#REF!,0),FALSE)</f>
        <v>#REF!</v>
      </c>
      <c r="V905" s="62" t="e">
        <f>HLOOKUP("Strap",#REF!,MATCH($A905,#REF!,0),FALSE)</f>
        <v>#REF!</v>
      </c>
      <c r="W905" s="62"/>
      <c r="X905" s="62"/>
      <c r="Y905" s="62"/>
      <c r="Z905" s="47"/>
      <c r="AA905" s="47" t="e">
        <f>HLOOKUP("Pad type",#REF!,MATCH($A905,#REF!,0),FALSE)</f>
        <v>#REF!</v>
      </c>
      <c r="AB905" s="63"/>
      <c r="AC905" s="63" t="e">
        <f>HLOOKUP("POR Pin State",#REF!,MATCH($A905,#REF!,0),FALSE)</f>
        <v>#REF!</v>
      </c>
      <c r="AD905" s="207"/>
      <c r="AE905" s="208"/>
      <c r="AF905" s="208"/>
      <c r="AG905" s="208"/>
      <c r="AH905" s="209"/>
      <c r="AI905" s="209"/>
      <c r="AJ905" s="210"/>
      <c r="AK905" s="210"/>
      <c r="AL905" s="210"/>
      <c r="AM905" s="210"/>
      <c r="AN905" s="210"/>
      <c r="AO905" s="210"/>
      <c r="AP905" s="210"/>
      <c r="AQ905" s="215" t="s">
        <v>2178</v>
      </c>
      <c r="AR905" s="105"/>
      <c r="AS905" s="105"/>
      <c r="AT905" s="105"/>
      <c r="AU905" s="105"/>
      <c r="AV905" s="105"/>
      <c r="AW905" s="105"/>
      <c r="AX905" s="105"/>
      <c r="AY905" s="105"/>
      <c r="AZ905" s="105"/>
      <c r="BA905" s="105"/>
      <c r="BB905" s="218"/>
      <c r="BC905" s="105"/>
      <c r="BD905" s="250"/>
      <c r="BE905" s="252" t="s">
        <v>2179</v>
      </c>
      <c r="BF905" s="147" t="e">
        <f>VLOOKUP($A905,#REF!,34,FALSE)</f>
        <v>#REF!</v>
      </c>
      <c r="BG905" s="148" t="e">
        <f>VLOOKUP($A905,#REF!,22,FALSE)</f>
        <v>#REF!</v>
      </c>
      <c r="BH905" s="149"/>
    </row>
    <row r="906" s="5" customFormat="1" ht="12.95" customHeight="1" spans="1:60">
      <c r="A906" s="48" t="s">
        <v>2180</v>
      </c>
      <c r="B906" s="38" t="e">
        <f>VLOOKUP($A906,#REF!,34,FALSE)</f>
        <v>#REF!</v>
      </c>
      <c r="C906" s="39" t="str">
        <f t="shared" si="193"/>
        <v>unused_DDR_XM2_B7B_CA0</v>
      </c>
      <c r="D906" s="40" t="e">
        <f>IF(LEN(VLOOKUP($A906,#REF!,8,FALSE)),LEFT(VLOOKUP($A906,#REF!,8,FALSE),LEN(VLOOKUP($A906,#REF!,8,FALSE))-2),"")</f>
        <v>#REF!</v>
      </c>
      <c r="E906" s="41" t="e">
        <f>IF(LEN(VLOOKUP($A906,#REF!,4,FALSE)),IF(INDEX(#REF!,MATCH($A906,#REF!,0),1),LEFT(VLOOKUP($A906,#REF!,4,FALSE),LEN(VLOOKUP($A906,#REF!,4,FALSE))-2),CONCATENATE(LEFT(VLOOKUP($A906,#REF!,4,FALSE),LEN(VLOOKUP($A906,#REF!,4,FALSE))-2),"*")),"")</f>
        <v>#REF!</v>
      </c>
      <c r="F906" s="42" t="e">
        <f>IF(LEN(VLOOKUP($A906,#REF!,5,FALSE)),IF(INDEX(#REF!,MATCH($A906,#REF!,0),2),LEFT(VLOOKUP($A906,#REF!,5,FALSE),LEN(VLOOKUP($A906,#REF!,5,FALSE))-2),CONCATENATE(LEFT(VLOOKUP($A906,#REF!,5,FALSE),LEN(VLOOKUP($A906,#REF!,5,FALSE))-2),"*")),"")</f>
        <v>#REF!</v>
      </c>
      <c r="G906" s="42" t="e">
        <f>IF(LEN(VLOOKUP($A906,#REF!,6,FALSE)),IF(INDEX(#REF!,MATCH($A906,#REF!,0),3),LEFT(VLOOKUP($A906,#REF!,6,FALSE),LEN(VLOOKUP($A906,#REF!,6,FALSE))-2),CONCATENATE(LEFT(VLOOKUP($A906,#REF!,6,FALSE),LEN(VLOOKUP($A906,#REF!,6,FALSE))-2),"*")),"")</f>
        <v>#REF!</v>
      </c>
      <c r="H906" s="43" t="e">
        <f>IF(LEN(VLOOKUP($A906,#REF!,7,FALSE)),IF(INDEX(#REF!,MATCH($A906,#REF!,0),4),LEFT(VLOOKUP($A906,#REF!,7,FALSE),LEN(VLOOKUP($A906,#REF!,7,FALSE))-2),CONCATENATE(LEFT(VLOOKUP($A906,#REF!,7,FALSE),LEN(VLOOKUP($A906,#REF!,7,FALSE))-2),"*")),"")</f>
        <v>#REF!</v>
      </c>
      <c r="I906" s="54" t="e">
        <f>IF(LEN(VLOOKUP($A906,#REF!,8,FALSE)),UPPER(RIGHT(VLOOKUP($A906,#REF!,8,FALSE),1)),"")</f>
        <v>#REF!</v>
      </c>
      <c r="J906" s="42" t="e">
        <f>IF(LEN(VLOOKUP($A906,#REF!,4,FALSE)),UPPER(RIGHT(VLOOKUP($A906,#REF!,4,FALSE),1)),"")</f>
        <v>#REF!</v>
      </c>
      <c r="K906" s="42" t="e">
        <f>IF(LEN(VLOOKUP($A906,#REF!,5,FALSE)),UPPER(RIGHT(VLOOKUP($A906,#REF!,5,FALSE),1)),"")</f>
        <v>#REF!</v>
      </c>
      <c r="L906" s="42" t="e">
        <f>IF(LEN(VLOOKUP($A906,#REF!,6,FALSE)),UPPER(RIGHT(VLOOKUP($A906,#REF!,6,FALSE),1)),"")</f>
        <v>#REF!</v>
      </c>
      <c r="M906" s="43" t="e">
        <f>IF(LEN(VLOOKUP($A906,#REF!,7,FALSE)),UPPER(RIGHT(VLOOKUP($A906,#REF!,7,FALSE),1)),"")</f>
        <v>#REF!</v>
      </c>
      <c r="N906" s="206"/>
      <c r="O906" s="206"/>
      <c r="P906" s="206"/>
      <c r="Q906" s="206"/>
      <c r="R906" s="206"/>
      <c r="S906" s="63" t="e">
        <f>HLOOKUP("Device Tree Pin Name",#REF!,MATCH($A906,#REF!,0),FALSE)</f>
        <v>#REF!</v>
      </c>
      <c r="T906" s="47" t="e">
        <f>HLOOKUP("power rail",#REF!,MATCH($A906,#REF!,0),FALSE)</f>
        <v>#REF!</v>
      </c>
      <c r="U906" s="62" t="e">
        <f>HLOOKUP("Wake Capable",#REF!,MATCH($A906,#REF!,0),FALSE)</f>
        <v>#REF!</v>
      </c>
      <c r="V906" s="62" t="e">
        <f>HLOOKUP("Strap",#REF!,MATCH($A906,#REF!,0),FALSE)</f>
        <v>#REF!</v>
      </c>
      <c r="W906" s="62"/>
      <c r="X906" s="62"/>
      <c r="Y906" s="62"/>
      <c r="Z906" s="47"/>
      <c r="AA906" s="47" t="e">
        <f>HLOOKUP("Pad type",#REF!,MATCH($A906,#REF!,0),FALSE)</f>
        <v>#REF!</v>
      </c>
      <c r="AB906" s="63"/>
      <c r="AC906" s="63" t="e">
        <f>HLOOKUP("POR Pin State",#REF!,MATCH($A906,#REF!,0),FALSE)</f>
        <v>#REF!</v>
      </c>
      <c r="AD906" s="207"/>
      <c r="AE906" s="208"/>
      <c r="AF906" s="208"/>
      <c r="AG906" s="208"/>
      <c r="AH906" s="209"/>
      <c r="AI906" s="209"/>
      <c r="AJ906" s="210"/>
      <c r="AK906" s="210"/>
      <c r="AL906" s="210"/>
      <c r="AM906" s="210"/>
      <c r="AN906" s="210"/>
      <c r="AO906" s="210"/>
      <c r="AP906" s="210"/>
      <c r="AQ906" s="215" t="s">
        <v>2181</v>
      </c>
      <c r="AR906" s="105"/>
      <c r="AS906" s="105"/>
      <c r="AT906" s="105"/>
      <c r="AU906" s="105"/>
      <c r="AV906" s="105"/>
      <c r="AW906" s="105"/>
      <c r="AX906" s="105"/>
      <c r="AY906" s="105"/>
      <c r="AZ906" s="105"/>
      <c r="BA906" s="105"/>
      <c r="BB906" s="218"/>
      <c r="BC906" s="105"/>
      <c r="BD906" s="250"/>
      <c r="BE906" s="252" t="s">
        <v>2182</v>
      </c>
      <c r="BF906" s="147" t="e">
        <f>VLOOKUP($A906,#REF!,34,FALSE)</f>
        <v>#REF!</v>
      </c>
      <c r="BG906" s="148" t="e">
        <f>VLOOKUP($A906,#REF!,22,FALSE)</f>
        <v>#REF!</v>
      </c>
      <c r="BH906" s="149"/>
    </row>
    <row r="907" s="5" customFormat="1" ht="12.95" customHeight="1" spans="1:60">
      <c r="A907" s="10" t="s">
        <v>2183</v>
      </c>
      <c r="B907" s="38" t="e">
        <f>VLOOKUP($A907,#REF!,34,FALSE)</f>
        <v>#REF!</v>
      </c>
      <c r="C907" s="39" t="str">
        <f t="shared" si="193"/>
        <v>unused_DDR_XM2_B7B_CA1</v>
      </c>
      <c r="D907" s="40" t="e">
        <f>IF(LEN(VLOOKUP($A907,#REF!,8,FALSE)),LEFT(VLOOKUP($A907,#REF!,8,FALSE),LEN(VLOOKUP($A907,#REF!,8,FALSE))-2),"")</f>
        <v>#REF!</v>
      </c>
      <c r="E907" s="41" t="e">
        <f>IF(LEN(VLOOKUP($A907,#REF!,4,FALSE)),IF(INDEX(#REF!,MATCH($A907,#REF!,0),1),LEFT(VLOOKUP($A907,#REF!,4,FALSE),LEN(VLOOKUP($A907,#REF!,4,FALSE))-2),CONCATENATE(LEFT(VLOOKUP($A907,#REF!,4,FALSE),LEN(VLOOKUP($A907,#REF!,4,FALSE))-2),"*")),"")</f>
        <v>#REF!</v>
      </c>
      <c r="F907" s="42" t="e">
        <f>IF(LEN(VLOOKUP($A907,#REF!,5,FALSE)),IF(INDEX(#REF!,MATCH($A907,#REF!,0),2),LEFT(VLOOKUP($A907,#REF!,5,FALSE),LEN(VLOOKUP($A907,#REF!,5,FALSE))-2),CONCATENATE(LEFT(VLOOKUP($A907,#REF!,5,FALSE),LEN(VLOOKUP($A907,#REF!,5,FALSE))-2),"*")),"")</f>
        <v>#REF!</v>
      </c>
      <c r="G907" s="42" t="e">
        <f>IF(LEN(VLOOKUP($A907,#REF!,6,FALSE)),IF(INDEX(#REF!,MATCH($A907,#REF!,0),3),LEFT(VLOOKUP($A907,#REF!,6,FALSE),LEN(VLOOKUP($A907,#REF!,6,FALSE))-2),CONCATENATE(LEFT(VLOOKUP($A907,#REF!,6,FALSE),LEN(VLOOKUP($A907,#REF!,6,FALSE))-2),"*")),"")</f>
        <v>#REF!</v>
      </c>
      <c r="H907" s="43" t="e">
        <f>IF(LEN(VLOOKUP($A907,#REF!,7,FALSE)),IF(INDEX(#REF!,MATCH($A907,#REF!,0),4),LEFT(VLOOKUP($A907,#REF!,7,FALSE),LEN(VLOOKUP($A907,#REF!,7,FALSE))-2),CONCATENATE(LEFT(VLOOKUP($A907,#REF!,7,FALSE),LEN(VLOOKUP($A907,#REF!,7,FALSE))-2),"*")),"")</f>
        <v>#REF!</v>
      </c>
      <c r="I907" s="54" t="e">
        <f>IF(LEN(VLOOKUP($A907,#REF!,8,FALSE)),UPPER(RIGHT(VLOOKUP($A907,#REF!,8,FALSE),1)),"")</f>
        <v>#REF!</v>
      </c>
      <c r="J907" s="42" t="e">
        <f>IF(LEN(VLOOKUP($A907,#REF!,4,FALSE)),UPPER(RIGHT(VLOOKUP($A907,#REF!,4,FALSE),1)),"")</f>
        <v>#REF!</v>
      </c>
      <c r="K907" s="42" t="e">
        <f>IF(LEN(VLOOKUP($A907,#REF!,5,FALSE)),UPPER(RIGHT(VLOOKUP($A907,#REF!,5,FALSE),1)),"")</f>
        <v>#REF!</v>
      </c>
      <c r="L907" s="42" t="e">
        <f>IF(LEN(VLOOKUP($A907,#REF!,6,FALSE)),UPPER(RIGHT(VLOOKUP($A907,#REF!,6,FALSE),1)),"")</f>
        <v>#REF!</v>
      </c>
      <c r="M907" s="43" t="e">
        <f>IF(LEN(VLOOKUP($A907,#REF!,7,FALSE)),UPPER(RIGHT(VLOOKUP($A907,#REF!,7,FALSE),1)),"")</f>
        <v>#REF!</v>
      </c>
      <c r="N907" s="206"/>
      <c r="O907" s="206"/>
      <c r="P907" s="206"/>
      <c r="Q907" s="206"/>
      <c r="R907" s="206"/>
      <c r="S907" s="63" t="e">
        <f>HLOOKUP("Device Tree Pin Name",#REF!,MATCH($A907,#REF!,0),FALSE)</f>
        <v>#REF!</v>
      </c>
      <c r="T907" s="47" t="e">
        <f>HLOOKUP("power rail",#REF!,MATCH($A907,#REF!,0),FALSE)</f>
        <v>#REF!</v>
      </c>
      <c r="U907" s="62" t="e">
        <f>HLOOKUP("Wake Capable",#REF!,MATCH($A907,#REF!,0),FALSE)</f>
        <v>#REF!</v>
      </c>
      <c r="V907" s="62" t="e">
        <f>HLOOKUP("Strap",#REF!,MATCH($A907,#REF!,0),FALSE)</f>
        <v>#REF!</v>
      </c>
      <c r="W907" s="62"/>
      <c r="X907" s="62"/>
      <c r="Y907" s="62"/>
      <c r="Z907" s="47"/>
      <c r="AA907" s="47" t="e">
        <f>HLOOKUP("Pad type",#REF!,MATCH($A907,#REF!,0),FALSE)</f>
        <v>#REF!</v>
      </c>
      <c r="AB907" s="63"/>
      <c r="AC907" s="63" t="e">
        <f>HLOOKUP("POR Pin State",#REF!,MATCH($A907,#REF!,0),FALSE)</f>
        <v>#REF!</v>
      </c>
      <c r="AD907" s="207"/>
      <c r="AE907" s="208"/>
      <c r="AF907" s="208"/>
      <c r="AG907" s="208"/>
      <c r="AH907" s="209"/>
      <c r="AI907" s="209"/>
      <c r="AJ907" s="210"/>
      <c r="AK907" s="210"/>
      <c r="AL907" s="210"/>
      <c r="AM907" s="210"/>
      <c r="AN907" s="210"/>
      <c r="AO907" s="210"/>
      <c r="AP907" s="210"/>
      <c r="AQ907" s="215" t="s">
        <v>2184</v>
      </c>
      <c r="AR907" s="105"/>
      <c r="AS907" s="105"/>
      <c r="AT907" s="105"/>
      <c r="AU907" s="105"/>
      <c r="AV907" s="105"/>
      <c r="AW907" s="105"/>
      <c r="AX907" s="105"/>
      <c r="AY907" s="105"/>
      <c r="AZ907" s="105"/>
      <c r="BA907" s="105"/>
      <c r="BB907" s="218"/>
      <c r="BC907" s="105"/>
      <c r="BD907" s="250"/>
      <c r="BE907" s="252" t="s">
        <v>2185</v>
      </c>
      <c r="BF907" s="147" t="e">
        <f>VLOOKUP($A907,#REF!,34,FALSE)</f>
        <v>#REF!</v>
      </c>
      <c r="BG907" s="148" t="e">
        <f>VLOOKUP($A907,#REF!,22,FALSE)</f>
        <v>#REF!</v>
      </c>
      <c r="BH907" s="149"/>
    </row>
    <row r="908" s="5" customFormat="1" ht="12.95" customHeight="1" spans="1:60">
      <c r="A908" s="10" t="s">
        <v>2186</v>
      </c>
      <c r="B908" s="38" t="e">
        <f>VLOOKUP($A908,#REF!,34,FALSE)</f>
        <v>#REF!</v>
      </c>
      <c r="C908" s="39" t="str">
        <f t="shared" si="193"/>
        <v>unused_DDR_XM2_B7B_CA2</v>
      </c>
      <c r="D908" s="40" t="e">
        <f>IF(LEN(VLOOKUP($A908,#REF!,8,FALSE)),LEFT(VLOOKUP($A908,#REF!,8,FALSE),LEN(VLOOKUP($A908,#REF!,8,FALSE))-2),"")</f>
        <v>#REF!</v>
      </c>
      <c r="E908" s="41" t="e">
        <f>IF(LEN(VLOOKUP($A908,#REF!,4,FALSE)),IF(INDEX(#REF!,MATCH($A908,#REF!,0),1),LEFT(VLOOKUP($A908,#REF!,4,FALSE),LEN(VLOOKUP($A908,#REF!,4,FALSE))-2),CONCATENATE(LEFT(VLOOKUP($A908,#REF!,4,FALSE),LEN(VLOOKUP($A908,#REF!,4,FALSE))-2),"*")),"")</f>
        <v>#REF!</v>
      </c>
      <c r="F908" s="42" t="e">
        <f>IF(LEN(VLOOKUP($A908,#REF!,5,FALSE)),IF(INDEX(#REF!,MATCH($A908,#REF!,0),2),LEFT(VLOOKUP($A908,#REF!,5,FALSE),LEN(VLOOKUP($A908,#REF!,5,FALSE))-2),CONCATENATE(LEFT(VLOOKUP($A908,#REF!,5,FALSE),LEN(VLOOKUP($A908,#REF!,5,FALSE))-2),"*")),"")</f>
        <v>#REF!</v>
      </c>
      <c r="G908" s="42" t="e">
        <f>IF(LEN(VLOOKUP($A908,#REF!,6,FALSE)),IF(INDEX(#REF!,MATCH($A908,#REF!,0),3),LEFT(VLOOKUP($A908,#REF!,6,FALSE),LEN(VLOOKUP($A908,#REF!,6,FALSE))-2),CONCATENATE(LEFT(VLOOKUP($A908,#REF!,6,FALSE),LEN(VLOOKUP($A908,#REF!,6,FALSE))-2),"*")),"")</f>
        <v>#REF!</v>
      </c>
      <c r="H908" s="43" t="e">
        <f>IF(LEN(VLOOKUP($A908,#REF!,7,FALSE)),IF(INDEX(#REF!,MATCH($A908,#REF!,0),4),LEFT(VLOOKUP($A908,#REF!,7,FALSE),LEN(VLOOKUP($A908,#REF!,7,FALSE))-2),CONCATENATE(LEFT(VLOOKUP($A908,#REF!,7,FALSE),LEN(VLOOKUP($A908,#REF!,7,FALSE))-2),"*")),"")</f>
        <v>#REF!</v>
      </c>
      <c r="I908" s="54" t="e">
        <f>IF(LEN(VLOOKUP($A908,#REF!,8,FALSE)),UPPER(RIGHT(VLOOKUP($A908,#REF!,8,FALSE),1)),"")</f>
        <v>#REF!</v>
      </c>
      <c r="J908" s="42" t="e">
        <f>IF(LEN(VLOOKUP($A908,#REF!,4,FALSE)),UPPER(RIGHT(VLOOKUP($A908,#REF!,4,FALSE),1)),"")</f>
        <v>#REF!</v>
      </c>
      <c r="K908" s="42" t="e">
        <f>IF(LEN(VLOOKUP($A908,#REF!,5,FALSE)),UPPER(RIGHT(VLOOKUP($A908,#REF!,5,FALSE),1)),"")</f>
        <v>#REF!</v>
      </c>
      <c r="L908" s="42" t="e">
        <f>IF(LEN(VLOOKUP($A908,#REF!,6,FALSE)),UPPER(RIGHT(VLOOKUP($A908,#REF!,6,FALSE),1)),"")</f>
        <v>#REF!</v>
      </c>
      <c r="M908" s="43" t="e">
        <f>IF(LEN(VLOOKUP($A908,#REF!,7,FALSE)),UPPER(RIGHT(VLOOKUP($A908,#REF!,7,FALSE),1)),"")</f>
        <v>#REF!</v>
      </c>
      <c r="N908" s="206"/>
      <c r="O908" s="206"/>
      <c r="P908" s="206"/>
      <c r="Q908" s="206"/>
      <c r="R908" s="206"/>
      <c r="S908" s="63" t="e">
        <f>HLOOKUP("Device Tree Pin Name",#REF!,MATCH($A908,#REF!,0),FALSE)</f>
        <v>#REF!</v>
      </c>
      <c r="T908" s="47" t="e">
        <f>HLOOKUP("power rail",#REF!,MATCH($A908,#REF!,0),FALSE)</f>
        <v>#REF!</v>
      </c>
      <c r="U908" s="62" t="e">
        <f>HLOOKUP("Wake Capable",#REF!,MATCH($A908,#REF!,0),FALSE)</f>
        <v>#REF!</v>
      </c>
      <c r="V908" s="62" t="e">
        <f>HLOOKUP("Strap",#REF!,MATCH($A908,#REF!,0),FALSE)</f>
        <v>#REF!</v>
      </c>
      <c r="W908" s="62"/>
      <c r="X908" s="62"/>
      <c r="Y908" s="62"/>
      <c r="Z908" s="47"/>
      <c r="AA908" s="47" t="e">
        <f>HLOOKUP("Pad type",#REF!,MATCH($A908,#REF!,0),FALSE)</f>
        <v>#REF!</v>
      </c>
      <c r="AB908" s="63"/>
      <c r="AC908" s="63" t="e">
        <f>HLOOKUP("POR Pin State",#REF!,MATCH($A908,#REF!,0),FALSE)</f>
        <v>#REF!</v>
      </c>
      <c r="AD908" s="207"/>
      <c r="AE908" s="208"/>
      <c r="AF908" s="208"/>
      <c r="AG908" s="208"/>
      <c r="AH908" s="209"/>
      <c r="AI908" s="209"/>
      <c r="AJ908" s="210"/>
      <c r="AK908" s="210"/>
      <c r="AL908" s="210"/>
      <c r="AM908" s="210"/>
      <c r="AN908" s="210"/>
      <c r="AO908" s="210"/>
      <c r="AP908" s="210"/>
      <c r="AQ908" s="215" t="s">
        <v>2187</v>
      </c>
      <c r="AR908" s="105"/>
      <c r="AS908" s="105"/>
      <c r="AT908" s="105"/>
      <c r="AU908" s="105"/>
      <c r="AV908" s="105"/>
      <c r="AW908" s="105"/>
      <c r="AX908" s="105"/>
      <c r="AY908" s="105"/>
      <c r="AZ908" s="105"/>
      <c r="BA908" s="105"/>
      <c r="BB908" s="218"/>
      <c r="BC908" s="105"/>
      <c r="BD908" s="250"/>
      <c r="BE908" s="252" t="s">
        <v>2188</v>
      </c>
      <c r="BF908" s="147" t="e">
        <f>VLOOKUP($A908,#REF!,34,FALSE)</f>
        <v>#REF!</v>
      </c>
      <c r="BG908" s="148" t="e">
        <f>VLOOKUP($A908,#REF!,22,FALSE)</f>
        <v>#REF!</v>
      </c>
      <c r="BH908" s="149"/>
    </row>
    <row r="909" s="5" customFormat="1" ht="12.95" customHeight="1" spans="1:60">
      <c r="A909" s="48" t="s">
        <v>2189</v>
      </c>
      <c r="B909" s="38" t="e">
        <f>VLOOKUP($A909,#REF!,34,FALSE)</f>
        <v>#REF!</v>
      </c>
      <c r="C909" s="39" t="str">
        <f t="shared" si="193"/>
        <v>unused_DDR_XM2_B7B_CA3</v>
      </c>
      <c r="D909" s="40" t="e">
        <f>IF(LEN(VLOOKUP($A909,#REF!,8,FALSE)),LEFT(VLOOKUP($A909,#REF!,8,FALSE),LEN(VLOOKUP($A909,#REF!,8,FALSE))-2),"")</f>
        <v>#REF!</v>
      </c>
      <c r="E909" s="41" t="e">
        <f>IF(LEN(VLOOKUP($A909,#REF!,4,FALSE)),IF(INDEX(#REF!,MATCH($A909,#REF!,0),1),LEFT(VLOOKUP($A909,#REF!,4,FALSE),LEN(VLOOKUP($A909,#REF!,4,FALSE))-2),CONCATENATE(LEFT(VLOOKUP($A909,#REF!,4,FALSE),LEN(VLOOKUP($A909,#REF!,4,FALSE))-2),"*")),"")</f>
        <v>#REF!</v>
      </c>
      <c r="F909" s="42" t="e">
        <f>IF(LEN(VLOOKUP($A909,#REF!,5,FALSE)),IF(INDEX(#REF!,MATCH($A909,#REF!,0),2),LEFT(VLOOKUP($A909,#REF!,5,FALSE),LEN(VLOOKUP($A909,#REF!,5,FALSE))-2),CONCATENATE(LEFT(VLOOKUP($A909,#REF!,5,FALSE),LEN(VLOOKUP($A909,#REF!,5,FALSE))-2),"*")),"")</f>
        <v>#REF!</v>
      </c>
      <c r="G909" s="42" t="e">
        <f>IF(LEN(VLOOKUP($A909,#REF!,6,FALSE)),IF(INDEX(#REF!,MATCH($A909,#REF!,0),3),LEFT(VLOOKUP($A909,#REF!,6,FALSE),LEN(VLOOKUP($A909,#REF!,6,FALSE))-2),CONCATENATE(LEFT(VLOOKUP($A909,#REF!,6,FALSE),LEN(VLOOKUP($A909,#REF!,6,FALSE))-2),"*")),"")</f>
        <v>#REF!</v>
      </c>
      <c r="H909" s="43" t="e">
        <f>IF(LEN(VLOOKUP($A909,#REF!,7,FALSE)),IF(INDEX(#REF!,MATCH($A909,#REF!,0),4),LEFT(VLOOKUP($A909,#REF!,7,FALSE),LEN(VLOOKUP($A909,#REF!,7,FALSE))-2),CONCATENATE(LEFT(VLOOKUP($A909,#REF!,7,FALSE),LEN(VLOOKUP($A909,#REF!,7,FALSE))-2),"*")),"")</f>
        <v>#REF!</v>
      </c>
      <c r="I909" s="54" t="e">
        <f>IF(LEN(VLOOKUP($A909,#REF!,8,FALSE)),UPPER(RIGHT(VLOOKUP($A909,#REF!,8,FALSE),1)),"")</f>
        <v>#REF!</v>
      </c>
      <c r="J909" s="42" t="e">
        <f>IF(LEN(VLOOKUP($A909,#REF!,4,FALSE)),UPPER(RIGHT(VLOOKUP($A909,#REF!,4,FALSE),1)),"")</f>
        <v>#REF!</v>
      </c>
      <c r="K909" s="42" t="e">
        <f>IF(LEN(VLOOKUP($A909,#REF!,5,FALSE)),UPPER(RIGHT(VLOOKUP($A909,#REF!,5,FALSE),1)),"")</f>
        <v>#REF!</v>
      </c>
      <c r="L909" s="42" t="e">
        <f>IF(LEN(VLOOKUP($A909,#REF!,6,FALSE)),UPPER(RIGHT(VLOOKUP($A909,#REF!,6,FALSE),1)),"")</f>
        <v>#REF!</v>
      </c>
      <c r="M909" s="43" t="e">
        <f>IF(LEN(VLOOKUP($A909,#REF!,7,FALSE)),UPPER(RIGHT(VLOOKUP($A909,#REF!,7,FALSE),1)),"")</f>
        <v>#REF!</v>
      </c>
      <c r="N909" s="206"/>
      <c r="O909" s="206"/>
      <c r="P909" s="206"/>
      <c r="Q909" s="206"/>
      <c r="R909" s="206"/>
      <c r="S909" s="63" t="e">
        <f>HLOOKUP("Device Tree Pin Name",#REF!,MATCH($A909,#REF!,0),FALSE)</f>
        <v>#REF!</v>
      </c>
      <c r="T909" s="47" t="e">
        <f>HLOOKUP("power rail",#REF!,MATCH($A909,#REF!,0),FALSE)</f>
        <v>#REF!</v>
      </c>
      <c r="U909" s="62" t="e">
        <f>HLOOKUP("Wake Capable",#REF!,MATCH($A909,#REF!,0),FALSE)</f>
        <v>#REF!</v>
      </c>
      <c r="V909" s="62" t="e">
        <f>HLOOKUP("Strap",#REF!,MATCH($A909,#REF!,0),FALSE)</f>
        <v>#REF!</v>
      </c>
      <c r="W909" s="62"/>
      <c r="X909" s="62"/>
      <c r="Y909" s="62"/>
      <c r="Z909" s="47"/>
      <c r="AA909" s="47" t="e">
        <f>HLOOKUP("Pad type",#REF!,MATCH($A909,#REF!,0),FALSE)</f>
        <v>#REF!</v>
      </c>
      <c r="AB909" s="63"/>
      <c r="AC909" s="63" t="e">
        <f>HLOOKUP("POR Pin State",#REF!,MATCH($A909,#REF!,0),FALSE)</f>
        <v>#REF!</v>
      </c>
      <c r="AD909" s="207"/>
      <c r="AE909" s="208"/>
      <c r="AF909" s="208"/>
      <c r="AG909" s="208"/>
      <c r="AH909" s="209"/>
      <c r="AI909" s="209"/>
      <c r="AJ909" s="210"/>
      <c r="AK909" s="210"/>
      <c r="AL909" s="210"/>
      <c r="AM909" s="210"/>
      <c r="AN909" s="210"/>
      <c r="AO909" s="210"/>
      <c r="AP909" s="210"/>
      <c r="AQ909" s="215" t="s">
        <v>2190</v>
      </c>
      <c r="AR909" s="105"/>
      <c r="AS909" s="105"/>
      <c r="AT909" s="105"/>
      <c r="AU909" s="105"/>
      <c r="AV909" s="105"/>
      <c r="AW909" s="105"/>
      <c r="AX909" s="105"/>
      <c r="AY909" s="105"/>
      <c r="AZ909" s="105"/>
      <c r="BA909" s="105"/>
      <c r="BB909" s="218"/>
      <c r="BC909" s="105"/>
      <c r="BD909" s="250"/>
      <c r="BE909" s="252" t="s">
        <v>2191</v>
      </c>
      <c r="BF909" s="147" t="e">
        <f>VLOOKUP($A909,#REF!,34,FALSE)</f>
        <v>#REF!</v>
      </c>
      <c r="BG909" s="148" t="e">
        <f>VLOOKUP($A909,#REF!,22,FALSE)</f>
        <v>#REF!</v>
      </c>
      <c r="BH909" s="149"/>
    </row>
    <row r="910" s="5" customFormat="1" ht="12.95" customHeight="1" spans="1:60">
      <c r="A910" s="48" t="s">
        <v>2192</v>
      </c>
      <c r="B910" s="38" t="e">
        <f>VLOOKUP($A910,#REF!,34,FALSE)</f>
        <v>#REF!</v>
      </c>
      <c r="C910" s="39" t="str">
        <f t="shared" si="193"/>
        <v>unused_DDR_XM2_B7B_CA4</v>
      </c>
      <c r="D910" s="40" t="e">
        <f>IF(LEN(VLOOKUP($A910,#REF!,8,FALSE)),LEFT(VLOOKUP($A910,#REF!,8,FALSE),LEN(VLOOKUP($A910,#REF!,8,FALSE))-2),"")</f>
        <v>#REF!</v>
      </c>
      <c r="E910" s="41" t="e">
        <f>IF(LEN(VLOOKUP($A910,#REF!,4,FALSE)),IF(INDEX(#REF!,MATCH($A910,#REF!,0),1),LEFT(VLOOKUP($A910,#REF!,4,FALSE),LEN(VLOOKUP($A910,#REF!,4,FALSE))-2),CONCATENATE(LEFT(VLOOKUP($A910,#REF!,4,FALSE),LEN(VLOOKUP($A910,#REF!,4,FALSE))-2),"*")),"")</f>
        <v>#REF!</v>
      </c>
      <c r="F910" s="42" t="e">
        <f>IF(LEN(VLOOKUP($A910,#REF!,5,FALSE)),IF(INDEX(#REF!,MATCH($A910,#REF!,0),2),LEFT(VLOOKUP($A910,#REF!,5,FALSE),LEN(VLOOKUP($A910,#REF!,5,FALSE))-2),CONCATENATE(LEFT(VLOOKUP($A910,#REF!,5,FALSE),LEN(VLOOKUP($A910,#REF!,5,FALSE))-2),"*")),"")</f>
        <v>#REF!</v>
      </c>
      <c r="G910" s="42" t="e">
        <f>IF(LEN(VLOOKUP($A910,#REF!,6,FALSE)),IF(INDEX(#REF!,MATCH($A910,#REF!,0),3),LEFT(VLOOKUP($A910,#REF!,6,FALSE),LEN(VLOOKUP($A910,#REF!,6,FALSE))-2),CONCATENATE(LEFT(VLOOKUP($A910,#REF!,6,FALSE),LEN(VLOOKUP($A910,#REF!,6,FALSE))-2),"*")),"")</f>
        <v>#REF!</v>
      </c>
      <c r="H910" s="43" t="e">
        <f>IF(LEN(VLOOKUP($A910,#REF!,7,FALSE)),IF(INDEX(#REF!,MATCH($A910,#REF!,0),4),LEFT(VLOOKUP($A910,#REF!,7,FALSE),LEN(VLOOKUP($A910,#REF!,7,FALSE))-2),CONCATENATE(LEFT(VLOOKUP($A910,#REF!,7,FALSE),LEN(VLOOKUP($A910,#REF!,7,FALSE))-2),"*")),"")</f>
        <v>#REF!</v>
      </c>
      <c r="I910" s="54" t="e">
        <f>IF(LEN(VLOOKUP($A910,#REF!,8,FALSE)),UPPER(RIGHT(VLOOKUP($A910,#REF!,8,FALSE),1)),"")</f>
        <v>#REF!</v>
      </c>
      <c r="J910" s="42" t="e">
        <f>IF(LEN(VLOOKUP($A910,#REF!,4,FALSE)),UPPER(RIGHT(VLOOKUP($A910,#REF!,4,FALSE),1)),"")</f>
        <v>#REF!</v>
      </c>
      <c r="K910" s="42" t="e">
        <f>IF(LEN(VLOOKUP($A910,#REF!,5,FALSE)),UPPER(RIGHT(VLOOKUP($A910,#REF!,5,FALSE),1)),"")</f>
        <v>#REF!</v>
      </c>
      <c r="L910" s="42" t="e">
        <f>IF(LEN(VLOOKUP($A910,#REF!,6,FALSE)),UPPER(RIGHT(VLOOKUP($A910,#REF!,6,FALSE),1)),"")</f>
        <v>#REF!</v>
      </c>
      <c r="M910" s="43" t="e">
        <f>IF(LEN(VLOOKUP($A910,#REF!,7,FALSE)),UPPER(RIGHT(VLOOKUP($A910,#REF!,7,FALSE),1)),"")</f>
        <v>#REF!</v>
      </c>
      <c r="N910" s="206"/>
      <c r="O910" s="206"/>
      <c r="P910" s="206"/>
      <c r="Q910" s="206"/>
      <c r="R910" s="206"/>
      <c r="S910" s="63" t="e">
        <f>HLOOKUP("Device Tree Pin Name",#REF!,MATCH($A910,#REF!,0),FALSE)</f>
        <v>#REF!</v>
      </c>
      <c r="T910" s="47" t="e">
        <f>HLOOKUP("power rail",#REF!,MATCH($A910,#REF!,0),FALSE)</f>
        <v>#REF!</v>
      </c>
      <c r="U910" s="62" t="e">
        <f>HLOOKUP("Wake Capable",#REF!,MATCH($A910,#REF!,0),FALSE)</f>
        <v>#REF!</v>
      </c>
      <c r="V910" s="62" t="e">
        <f>HLOOKUP("Strap",#REF!,MATCH($A910,#REF!,0),FALSE)</f>
        <v>#REF!</v>
      </c>
      <c r="W910" s="62"/>
      <c r="X910" s="62"/>
      <c r="Y910" s="62"/>
      <c r="Z910" s="47"/>
      <c r="AA910" s="47" t="e">
        <f>HLOOKUP("Pad type",#REF!,MATCH($A910,#REF!,0),FALSE)</f>
        <v>#REF!</v>
      </c>
      <c r="AB910" s="63"/>
      <c r="AC910" s="63" t="e">
        <f>HLOOKUP("POR Pin State",#REF!,MATCH($A910,#REF!,0),FALSE)</f>
        <v>#REF!</v>
      </c>
      <c r="AD910" s="207"/>
      <c r="AE910" s="208"/>
      <c r="AF910" s="208"/>
      <c r="AG910" s="208"/>
      <c r="AH910" s="209"/>
      <c r="AI910" s="209"/>
      <c r="AJ910" s="210"/>
      <c r="AK910" s="210"/>
      <c r="AL910" s="210"/>
      <c r="AM910" s="210"/>
      <c r="AN910" s="210"/>
      <c r="AO910" s="210"/>
      <c r="AP910" s="210"/>
      <c r="AQ910" s="215" t="s">
        <v>2193</v>
      </c>
      <c r="AR910" s="105"/>
      <c r="AS910" s="105"/>
      <c r="AT910" s="105"/>
      <c r="AU910" s="105"/>
      <c r="AV910" s="105"/>
      <c r="AW910" s="105"/>
      <c r="AX910" s="105"/>
      <c r="AY910" s="105"/>
      <c r="AZ910" s="105"/>
      <c r="BA910" s="105"/>
      <c r="BB910" s="218"/>
      <c r="BC910" s="105"/>
      <c r="BD910" s="250"/>
      <c r="BE910" s="252" t="s">
        <v>2194</v>
      </c>
      <c r="BF910" s="147" t="e">
        <f>VLOOKUP($A910,#REF!,34,FALSE)</f>
        <v>#REF!</v>
      </c>
      <c r="BG910" s="148" t="e">
        <f>VLOOKUP($A910,#REF!,22,FALSE)</f>
        <v>#REF!</v>
      </c>
      <c r="BH910" s="149"/>
    </row>
    <row r="911" s="5" customFormat="1" ht="12.95" customHeight="1" spans="1:60">
      <c r="A911" s="48" t="s">
        <v>2195</v>
      </c>
      <c r="B911" s="38" t="e">
        <f>VLOOKUP($A911,#REF!,34,FALSE)</f>
        <v>#REF!</v>
      </c>
      <c r="C911" s="39" t="str">
        <f t="shared" si="193"/>
        <v>unused_DDR_XM2_B7B_CA5</v>
      </c>
      <c r="D911" s="40" t="e">
        <f>IF(LEN(VLOOKUP($A911,#REF!,8,FALSE)),LEFT(VLOOKUP($A911,#REF!,8,FALSE),LEN(VLOOKUP($A911,#REF!,8,FALSE))-2),"")</f>
        <v>#REF!</v>
      </c>
      <c r="E911" s="41" t="e">
        <f>IF(LEN(VLOOKUP($A911,#REF!,4,FALSE)),IF(INDEX(#REF!,MATCH($A911,#REF!,0),1),LEFT(VLOOKUP($A911,#REF!,4,FALSE),LEN(VLOOKUP($A911,#REF!,4,FALSE))-2),CONCATENATE(LEFT(VLOOKUP($A911,#REF!,4,FALSE),LEN(VLOOKUP($A911,#REF!,4,FALSE))-2),"*")),"")</f>
        <v>#REF!</v>
      </c>
      <c r="F911" s="42" t="e">
        <f>IF(LEN(VLOOKUP($A911,#REF!,5,FALSE)),IF(INDEX(#REF!,MATCH($A911,#REF!,0),2),LEFT(VLOOKUP($A911,#REF!,5,FALSE),LEN(VLOOKUP($A911,#REF!,5,FALSE))-2),CONCATENATE(LEFT(VLOOKUP($A911,#REF!,5,FALSE),LEN(VLOOKUP($A911,#REF!,5,FALSE))-2),"*")),"")</f>
        <v>#REF!</v>
      </c>
      <c r="G911" s="42" t="e">
        <f>IF(LEN(VLOOKUP($A911,#REF!,6,FALSE)),IF(INDEX(#REF!,MATCH($A911,#REF!,0),3),LEFT(VLOOKUP($A911,#REF!,6,FALSE),LEN(VLOOKUP($A911,#REF!,6,FALSE))-2),CONCATENATE(LEFT(VLOOKUP($A911,#REF!,6,FALSE),LEN(VLOOKUP($A911,#REF!,6,FALSE))-2),"*")),"")</f>
        <v>#REF!</v>
      </c>
      <c r="H911" s="43" t="e">
        <f>IF(LEN(VLOOKUP($A911,#REF!,7,FALSE)),IF(INDEX(#REF!,MATCH($A911,#REF!,0),4),LEFT(VLOOKUP($A911,#REF!,7,FALSE),LEN(VLOOKUP($A911,#REF!,7,FALSE))-2),CONCATENATE(LEFT(VLOOKUP($A911,#REF!,7,FALSE),LEN(VLOOKUP($A911,#REF!,7,FALSE))-2),"*")),"")</f>
        <v>#REF!</v>
      </c>
      <c r="I911" s="54" t="e">
        <f>IF(LEN(VLOOKUP($A911,#REF!,8,FALSE)),UPPER(RIGHT(VLOOKUP($A911,#REF!,8,FALSE),1)),"")</f>
        <v>#REF!</v>
      </c>
      <c r="J911" s="42" t="e">
        <f>IF(LEN(VLOOKUP($A911,#REF!,4,FALSE)),UPPER(RIGHT(VLOOKUP($A911,#REF!,4,FALSE),1)),"")</f>
        <v>#REF!</v>
      </c>
      <c r="K911" s="42" t="e">
        <f>IF(LEN(VLOOKUP($A911,#REF!,5,FALSE)),UPPER(RIGHT(VLOOKUP($A911,#REF!,5,FALSE),1)),"")</f>
        <v>#REF!</v>
      </c>
      <c r="L911" s="42" t="e">
        <f>IF(LEN(VLOOKUP($A911,#REF!,6,FALSE)),UPPER(RIGHT(VLOOKUP($A911,#REF!,6,FALSE),1)),"")</f>
        <v>#REF!</v>
      </c>
      <c r="M911" s="43" t="e">
        <f>IF(LEN(VLOOKUP($A911,#REF!,7,FALSE)),UPPER(RIGHT(VLOOKUP($A911,#REF!,7,FALSE),1)),"")</f>
        <v>#REF!</v>
      </c>
      <c r="N911" s="206"/>
      <c r="O911" s="206"/>
      <c r="P911" s="206"/>
      <c r="Q911" s="206"/>
      <c r="R911" s="206"/>
      <c r="S911" s="63" t="e">
        <f>HLOOKUP("Device Tree Pin Name",#REF!,MATCH($A911,#REF!,0),FALSE)</f>
        <v>#REF!</v>
      </c>
      <c r="T911" s="47" t="e">
        <f>HLOOKUP("power rail",#REF!,MATCH($A911,#REF!,0),FALSE)</f>
        <v>#REF!</v>
      </c>
      <c r="U911" s="62" t="e">
        <f>HLOOKUP("Wake Capable",#REF!,MATCH($A911,#REF!,0),FALSE)</f>
        <v>#REF!</v>
      </c>
      <c r="V911" s="62" t="e">
        <f>HLOOKUP("Strap",#REF!,MATCH($A911,#REF!,0),FALSE)</f>
        <v>#REF!</v>
      </c>
      <c r="W911" s="62"/>
      <c r="X911" s="62"/>
      <c r="Y911" s="62"/>
      <c r="Z911" s="47"/>
      <c r="AA911" s="47" t="e">
        <f>HLOOKUP("Pad type",#REF!,MATCH($A911,#REF!,0),FALSE)</f>
        <v>#REF!</v>
      </c>
      <c r="AB911" s="63"/>
      <c r="AC911" s="63" t="e">
        <f>HLOOKUP("POR Pin State",#REF!,MATCH($A911,#REF!,0),FALSE)</f>
        <v>#REF!</v>
      </c>
      <c r="AD911" s="207"/>
      <c r="AE911" s="208"/>
      <c r="AF911" s="208"/>
      <c r="AG911" s="208"/>
      <c r="AH911" s="209"/>
      <c r="AI911" s="209"/>
      <c r="AJ911" s="210"/>
      <c r="AK911" s="210"/>
      <c r="AL911" s="210"/>
      <c r="AM911" s="210"/>
      <c r="AN911" s="210"/>
      <c r="AO911" s="210"/>
      <c r="AP911" s="210"/>
      <c r="AQ911" s="215" t="s">
        <v>2196</v>
      </c>
      <c r="AR911" s="105"/>
      <c r="AS911" s="105"/>
      <c r="AT911" s="105"/>
      <c r="AU911" s="105"/>
      <c r="AV911" s="105"/>
      <c r="AW911" s="105"/>
      <c r="AX911" s="105"/>
      <c r="AY911" s="105"/>
      <c r="AZ911" s="105"/>
      <c r="BA911" s="105"/>
      <c r="BB911" s="218"/>
      <c r="BC911" s="105"/>
      <c r="BD911" s="250"/>
      <c r="BE911" s="252" t="s">
        <v>2197</v>
      </c>
      <c r="BF911" s="147" t="e">
        <f>VLOOKUP($A911,#REF!,34,FALSE)</f>
        <v>#REF!</v>
      </c>
      <c r="BG911" s="148" t="e">
        <f>VLOOKUP($A911,#REF!,22,FALSE)</f>
        <v>#REF!</v>
      </c>
      <c r="BH911" s="149"/>
    </row>
    <row r="912" s="5" customFormat="1" ht="12.95" customHeight="1" spans="1:60">
      <c r="A912" s="48" t="s">
        <v>2198</v>
      </c>
      <c r="B912" s="38" t="e">
        <f>VLOOKUP($A912,#REF!,34,FALSE)</f>
        <v>#REF!</v>
      </c>
      <c r="C912" s="39" t="str">
        <f t="shared" si="193"/>
        <v>unused_DDR_XM2_B7B_CA6</v>
      </c>
      <c r="D912" s="40" t="e">
        <f>IF(LEN(VLOOKUP($A912,#REF!,8,FALSE)),LEFT(VLOOKUP($A912,#REF!,8,FALSE),LEN(VLOOKUP($A912,#REF!,8,FALSE))-2),"")</f>
        <v>#REF!</v>
      </c>
      <c r="E912" s="41" t="e">
        <f>IF(LEN(VLOOKUP($A912,#REF!,4,FALSE)),IF(INDEX(#REF!,MATCH($A912,#REF!,0),1),LEFT(VLOOKUP($A912,#REF!,4,FALSE),LEN(VLOOKUP($A912,#REF!,4,FALSE))-2),CONCATENATE(LEFT(VLOOKUP($A912,#REF!,4,FALSE),LEN(VLOOKUP($A912,#REF!,4,FALSE))-2),"*")),"")</f>
        <v>#REF!</v>
      </c>
      <c r="F912" s="42" t="e">
        <f>IF(LEN(VLOOKUP($A912,#REF!,5,FALSE)),IF(INDEX(#REF!,MATCH($A912,#REF!,0),2),LEFT(VLOOKUP($A912,#REF!,5,FALSE),LEN(VLOOKUP($A912,#REF!,5,FALSE))-2),CONCATENATE(LEFT(VLOOKUP($A912,#REF!,5,FALSE),LEN(VLOOKUP($A912,#REF!,5,FALSE))-2),"*")),"")</f>
        <v>#REF!</v>
      </c>
      <c r="G912" s="42" t="e">
        <f>IF(LEN(VLOOKUP($A912,#REF!,6,FALSE)),IF(INDEX(#REF!,MATCH($A912,#REF!,0),3),LEFT(VLOOKUP($A912,#REF!,6,FALSE),LEN(VLOOKUP($A912,#REF!,6,FALSE))-2),CONCATENATE(LEFT(VLOOKUP($A912,#REF!,6,FALSE),LEN(VLOOKUP($A912,#REF!,6,FALSE))-2),"*")),"")</f>
        <v>#REF!</v>
      </c>
      <c r="H912" s="43" t="e">
        <f>IF(LEN(VLOOKUP($A912,#REF!,7,FALSE)),IF(INDEX(#REF!,MATCH($A912,#REF!,0),4),LEFT(VLOOKUP($A912,#REF!,7,FALSE),LEN(VLOOKUP($A912,#REF!,7,FALSE))-2),CONCATENATE(LEFT(VLOOKUP($A912,#REF!,7,FALSE),LEN(VLOOKUP($A912,#REF!,7,FALSE))-2),"*")),"")</f>
        <v>#REF!</v>
      </c>
      <c r="I912" s="54" t="e">
        <f>IF(LEN(VLOOKUP($A912,#REF!,8,FALSE)),UPPER(RIGHT(VLOOKUP($A912,#REF!,8,FALSE),1)),"")</f>
        <v>#REF!</v>
      </c>
      <c r="J912" s="42" t="e">
        <f>IF(LEN(VLOOKUP($A912,#REF!,4,FALSE)),UPPER(RIGHT(VLOOKUP($A912,#REF!,4,FALSE),1)),"")</f>
        <v>#REF!</v>
      </c>
      <c r="K912" s="42" t="e">
        <f>IF(LEN(VLOOKUP($A912,#REF!,5,FALSE)),UPPER(RIGHT(VLOOKUP($A912,#REF!,5,FALSE),1)),"")</f>
        <v>#REF!</v>
      </c>
      <c r="L912" s="42" t="e">
        <f>IF(LEN(VLOOKUP($A912,#REF!,6,FALSE)),UPPER(RIGHT(VLOOKUP($A912,#REF!,6,FALSE),1)),"")</f>
        <v>#REF!</v>
      </c>
      <c r="M912" s="43" t="e">
        <f>IF(LEN(VLOOKUP($A912,#REF!,7,FALSE)),UPPER(RIGHT(VLOOKUP($A912,#REF!,7,FALSE),1)),"")</f>
        <v>#REF!</v>
      </c>
      <c r="N912" s="206"/>
      <c r="O912" s="206"/>
      <c r="P912" s="206"/>
      <c r="Q912" s="206"/>
      <c r="R912" s="206"/>
      <c r="S912" s="63" t="e">
        <f>HLOOKUP("Device Tree Pin Name",#REF!,MATCH($A912,#REF!,0),FALSE)</f>
        <v>#REF!</v>
      </c>
      <c r="T912" s="47" t="e">
        <f>HLOOKUP("power rail",#REF!,MATCH($A912,#REF!,0),FALSE)</f>
        <v>#REF!</v>
      </c>
      <c r="U912" s="62" t="e">
        <f>HLOOKUP("Wake Capable",#REF!,MATCH($A912,#REF!,0),FALSE)</f>
        <v>#REF!</v>
      </c>
      <c r="V912" s="62" t="e">
        <f>HLOOKUP("Strap",#REF!,MATCH($A912,#REF!,0),FALSE)</f>
        <v>#REF!</v>
      </c>
      <c r="W912" s="62"/>
      <c r="X912" s="62"/>
      <c r="Y912" s="62"/>
      <c r="Z912" s="47"/>
      <c r="AA912" s="47" t="e">
        <f>HLOOKUP("Pad type",#REF!,MATCH($A912,#REF!,0),FALSE)</f>
        <v>#REF!</v>
      </c>
      <c r="AB912" s="63"/>
      <c r="AC912" s="63" t="e">
        <f>HLOOKUP("POR Pin State",#REF!,MATCH($A912,#REF!,0),FALSE)</f>
        <v>#REF!</v>
      </c>
      <c r="AD912" s="207"/>
      <c r="AE912" s="208"/>
      <c r="AF912" s="208"/>
      <c r="AG912" s="208"/>
      <c r="AH912" s="209"/>
      <c r="AI912" s="209"/>
      <c r="AJ912" s="210"/>
      <c r="AK912" s="210"/>
      <c r="AL912" s="210"/>
      <c r="AM912" s="210"/>
      <c r="AN912" s="210"/>
      <c r="AO912" s="210"/>
      <c r="AP912" s="210"/>
      <c r="AQ912" s="215" t="s">
        <v>2199</v>
      </c>
      <c r="AR912" s="105"/>
      <c r="AS912" s="105"/>
      <c r="AT912" s="105"/>
      <c r="AU912" s="105"/>
      <c r="AV912" s="105"/>
      <c r="AW912" s="105"/>
      <c r="AX912" s="105"/>
      <c r="AY912" s="105"/>
      <c r="AZ912" s="105"/>
      <c r="BA912" s="105"/>
      <c r="BB912" s="218"/>
      <c r="BC912" s="105"/>
      <c r="BD912" s="250"/>
      <c r="BE912" s="252" t="s">
        <v>2200</v>
      </c>
      <c r="BF912" s="147" t="e">
        <f>VLOOKUP($A912,#REF!,34,FALSE)</f>
        <v>#REF!</v>
      </c>
      <c r="BG912" s="148" t="e">
        <f>VLOOKUP($A912,#REF!,22,FALSE)</f>
        <v>#REF!</v>
      </c>
      <c r="BH912" s="149"/>
    </row>
    <row r="913" s="5" customFormat="1" ht="12.95" customHeight="1" spans="1:60">
      <c r="A913" s="48" t="s">
        <v>2201</v>
      </c>
      <c r="B913" s="38" t="e">
        <f>VLOOKUP($A913,#REF!,34,FALSE)</f>
        <v>#REF!</v>
      </c>
      <c r="C913" s="39" t="str">
        <f t="shared" si="193"/>
        <v>unused_DDR_XM2_B7A_CS_CKE0</v>
      </c>
      <c r="D913" s="40" t="e">
        <f>IF(LEN(VLOOKUP($A913,#REF!,8,FALSE)),LEFT(VLOOKUP($A913,#REF!,8,FALSE),LEN(VLOOKUP($A913,#REF!,8,FALSE))-2),"")</f>
        <v>#REF!</v>
      </c>
      <c r="E913" s="41" t="e">
        <f>IF(LEN(VLOOKUP($A913,#REF!,4,FALSE)),IF(INDEX(#REF!,MATCH($A913,#REF!,0),1),LEFT(VLOOKUP($A913,#REF!,4,FALSE),LEN(VLOOKUP($A913,#REF!,4,FALSE))-2),CONCATENATE(LEFT(VLOOKUP($A913,#REF!,4,FALSE),LEN(VLOOKUP($A913,#REF!,4,FALSE))-2),"*")),"")</f>
        <v>#REF!</v>
      </c>
      <c r="F913" s="42" t="e">
        <f>IF(LEN(VLOOKUP($A913,#REF!,5,FALSE)),IF(INDEX(#REF!,MATCH($A913,#REF!,0),2),LEFT(VLOOKUP($A913,#REF!,5,FALSE),LEN(VLOOKUP($A913,#REF!,5,FALSE))-2),CONCATENATE(LEFT(VLOOKUP($A913,#REF!,5,FALSE),LEN(VLOOKUP($A913,#REF!,5,FALSE))-2),"*")),"")</f>
        <v>#REF!</v>
      </c>
      <c r="G913" s="42" t="e">
        <f>IF(LEN(VLOOKUP($A913,#REF!,6,FALSE)),IF(INDEX(#REF!,MATCH($A913,#REF!,0),3),LEFT(VLOOKUP($A913,#REF!,6,FALSE),LEN(VLOOKUP($A913,#REF!,6,FALSE))-2),CONCATENATE(LEFT(VLOOKUP($A913,#REF!,6,FALSE),LEN(VLOOKUP($A913,#REF!,6,FALSE))-2),"*")),"")</f>
        <v>#REF!</v>
      </c>
      <c r="H913" s="43" t="e">
        <f>IF(LEN(VLOOKUP($A913,#REF!,7,FALSE)),IF(INDEX(#REF!,MATCH($A913,#REF!,0),4),LEFT(VLOOKUP($A913,#REF!,7,FALSE),LEN(VLOOKUP($A913,#REF!,7,FALSE))-2),CONCATENATE(LEFT(VLOOKUP($A913,#REF!,7,FALSE),LEN(VLOOKUP($A913,#REF!,7,FALSE))-2),"*")),"")</f>
        <v>#REF!</v>
      </c>
      <c r="I913" s="54" t="e">
        <f>IF(LEN(VLOOKUP($A913,#REF!,8,FALSE)),UPPER(RIGHT(VLOOKUP($A913,#REF!,8,FALSE),1)),"")</f>
        <v>#REF!</v>
      </c>
      <c r="J913" s="42" t="e">
        <f>IF(LEN(VLOOKUP($A913,#REF!,4,FALSE)),UPPER(RIGHT(VLOOKUP($A913,#REF!,4,FALSE),1)),"")</f>
        <v>#REF!</v>
      </c>
      <c r="K913" s="42" t="e">
        <f>IF(LEN(VLOOKUP($A913,#REF!,5,FALSE)),UPPER(RIGHT(VLOOKUP($A913,#REF!,5,FALSE),1)),"")</f>
        <v>#REF!</v>
      </c>
      <c r="L913" s="42" t="e">
        <f>IF(LEN(VLOOKUP($A913,#REF!,6,FALSE)),UPPER(RIGHT(VLOOKUP($A913,#REF!,6,FALSE),1)),"")</f>
        <v>#REF!</v>
      </c>
      <c r="M913" s="43" t="e">
        <f>IF(LEN(VLOOKUP($A913,#REF!,7,FALSE)),UPPER(RIGHT(VLOOKUP($A913,#REF!,7,FALSE),1)),"")</f>
        <v>#REF!</v>
      </c>
      <c r="N913" s="206"/>
      <c r="O913" s="206"/>
      <c r="P913" s="206"/>
      <c r="Q913" s="206"/>
      <c r="R913" s="206"/>
      <c r="S913" s="63" t="e">
        <f>HLOOKUP("Device Tree Pin Name",#REF!,MATCH($A913,#REF!,0),FALSE)</f>
        <v>#REF!</v>
      </c>
      <c r="T913" s="47" t="e">
        <f>HLOOKUP("power rail",#REF!,MATCH($A913,#REF!,0),FALSE)</f>
        <v>#REF!</v>
      </c>
      <c r="U913" s="62" t="e">
        <f>HLOOKUP("Wake Capable",#REF!,MATCH($A913,#REF!,0),FALSE)</f>
        <v>#REF!</v>
      </c>
      <c r="V913" s="62" t="e">
        <f>HLOOKUP("Strap",#REF!,MATCH($A913,#REF!,0),FALSE)</f>
        <v>#REF!</v>
      </c>
      <c r="W913" s="62"/>
      <c r="X913" s="62"/>
      <c r="Y913" s="62"/>
      <c r="Z913" s="47"/>
      <c r="AA913" s="47" t="e">
        <f>HLOOKUP("Pad type",#REF!,MATCH($A913,#REF!,0),FALSE)</f>
        <v>#REF!</v>
      </c>
      <c r="AB913" s="63"/>
      <c r="AC913" s="63" t="e">
        <f>HLOOKUP("POR Pin State",#REF!,MATCH($A913,#REF!,0),FALSE)</f>
        <v>#REF!</v>
      </c>
      <c r="AD913" s="207"/>
      <c r="AE913" s="208"/>
      <c r="AF913" s="208"/>
      <c r="AG913" s="208"/>
      <c r="AH913" s="209"/>
      <c r="AI913" s="209"/>
      <c r="AJ913" s="210"/>
      <c r="AK913" s="210"/>
      <c r="AL913" s="210"/>
      <c r="AM913" s="210"/>
      <c r="AN913" s="210"/>
      <c r="AO913" s="210"/>
      <c r="AP913" s="210"/>
      <c r="AQ913" s="215" t="s">
        <v>2201</v>
      </c>
      <c r="AR913" s="105"/>
      <c r="AS913" s="105"/>
      <c r="AT913" s="105"/>
      <c r="AU913" s="105"/>
      <c r="AV913" s="105"/>
      <c r="AW913" s="105"/>
      <c r="AX913" s="105"/>
      <c r="AY913" s="105"/>
      <c r="AZ913" s="105"/>
      <c r="BA913" s="105"/>
      <c r="BB913" s="218"/>
      <c r="BC913" s="105"/>
      <c r="BD913" s="250"/>
      <c r="BE913" s="252" t="s">
        <v>2202</v>
      </c>
      <c r="BF913" s="147" t="e">
        <f>VLOOKUP($A913,#REF!,34,FALSE)</f>
        <v>#REF!</v>
      </c>
      <c r="BG913" s="148" t="e">
        <f>VLOOKUP($A913,#REF!,22,FALSE)</f>
        <v>#REF!</v>
      </c>
      <c r="BH913" s="149"/>
    </row>
    <row r="914" s="5" customFormat="1" ht="12.95" customHeight="1" spans="1:60">
      <c r="A914" s="48" t="s">
        <v>2203</v>
      </c>
      <c r="B914" s="38" t="e">
        <f>VLOOKUP($A914,#REF!,34,FALSE)</f>
        <v>#REF!</v>
      </c>
      <c r="C914" s="39" t="str">
        <f t="shared" si="193"/>
        <v>unused_DDR_XM2_B7A_CS_CKE1</v>
      </c>
      <c r="D914" s="40" t="e">
        <f>IF(LEN(VLOOKUP($A914,#REF!,8,FALSE)),LEFT(VLOOKUP($A914,#REF!,8,FALSE),LEN(VLOOKUP($A914,#REF!,8,FALSE))-2),"")</f>
        <v>#REF!</v>
      </c>
      <c r="E914" s="41" t="e">
        <f>IF(LEN(VLOOKUP($A914,#REF!,4,FALSE)),IF(INDEX(#REF!,MATCH($A914,#REF!,0),1),LEFT(VLOOKUP($A914,#REF!,4,FALSE),LEN(VLOOKUP($A914,#REF!,4,FALSE))-2),CONCATENATE(LEFT(VLOOKUP($A914,#REF!,4,FALSE),LEN(VLOOKUP($A914,#REF!,4,FALSE))-2),"*")),"")</f>
        <v>#REF!</v>
      </c>
      <c r="F914" s="42" t="e">
        <f>IF(LEN(VLOOKUP($A914,#REF!,5,FALSE)),IF(INDEX(#REF!,MATCH($A914,#REF!,0),2),LEFT(VLOOKUP($A914,#REF!,5,FALSE),LEN(VLOOKUP($A914,#REF!,5,FALSE))-2),CONCATENATE(LEFT(VLOOKUP($A914,#REF!,5,FALSE),LEN(VLOOKUP($A914,#REF!,5,FALSE))-2),"*")),"")</f>
        <v>#REF!</v>
      </c>
      <c r="G914" s="42" t="e">
        <f>IF(LEN(VLOOKUP($A914,#REF!,6,FALSE)),IF(INDEX(#REF!,MATCH($A914,#REF!,0),3),LEFT(VLOOKUP($A914,#REF!,6,FALSE),LEN(VLOOKUP($A914,#REF!,6,FALSE))-2),CONCATENATE(LEFT(VLOOKUP($A914,#REF!,6,FALSE),LEN(VLOOKUP($A914,#REF!,6,FALSE))-2),"*")),"")</f>
        <v>#REF!</v>
      </c>
      <c r="H914" s="43" t="e">
        <f>IF(LEN(VLOOKUP($A914,#REF!,7,FALSE)),IF(INDEX(#REF!,MATCH($A914,#REF!,0),4),LEFT(VLOOKUP($A914,#REF!,7,FALSE),LEN(VLOOKUP($A914,#REF!,7,FALSE))-2),CONCATENATE(LEFT(VLOOKUP($A914,#REF!,7,FALSE),LEN(VLOOKUP($A914,#REF!,7,FALSE))-2),"*")),"")</f>
        <v>#REF!</v>
      </c>
      <c r="I914" s="54" t="e">
        <f>IF(LEN(VLOOKUP($A914,#REF!,8,FALSE)),UPPER(RIGHT(VLOOKUP($A914,#REF!,8,FALSE),1)),"")</f>
        <v>#REF!</v>
      </c>
      <c r="J914" s="42" t="e">
        <f>IF(LEN(VLOOKUP($A914,#REF!,4,FALSE)),UPPER(RIGHT(VLOOKUP($A914,#REF!,4,FALSE),1)),"")</f>
        <v>#REF!</v>
      </c>
      <c r="K914" s="42" t="e">
        <f>IF(LEN(VLOOKUP($A914,#REF!,5,FALSE)),UPPER(RIGHT(VLOOKUP($A914,#REF!,5,FALSE),1)),"")</f>
        <v>#REF!</v>
      </c>
      <c r="L914" s="42" t="e">
        <f>IF(LEN(VLOOKUP($A914,#REF!,6,FALSE)),UPPER(RIGHT(VLOOKUP($A914,#REF!,6,FALSE),1)),"")</f>
        <v>#REF!</v>
      </c>
      <c r="M914" s="43" t="e">
        <f>IF(LEN(VLOOKUP($A914,#REF!,7,FALSE)),UPPER(RIGHT(VLOOKUP($A914,#REF!,7,FALSE),1)),"")</f>
        <v>#REF!</v>
      </c>
      <c r="N914" s="206"/>
      <c r="O914" s="206"/>
      <c r="P914" s="206"/>
      <c r="Q914" s="206"/>
      <c r="R914" s="206"/>
      <c r="S914" s="63" t="e">
        <f>HLOOKUP("Device Tree Pin Name",#REF!,MATCH($A914,#REF!,0),FALSE)</f>
        <v>#REF!</v>
      </c>
      <c r="T914" s="47" t="e">
        <f>HLOOKUP("power rail",#REF!,MATCH($A914,#REF!,0),FALSE)</f>
        <v>#REF!</v>
      </c>
      <c r="U914" s="62" t="e">
        <f>HLOOKUP("Wake Capable",#REF!,MATCH($A914,#REF!,0),FALSE)</f>
        <v>#REF!</v>
      </c>
      <c r="V914" s="62" t="e">
        <f>HLOOKUP("Strap",#REF!,MATCH($A914,#REF!,0),FALSE)</f>
        <v>#REF!</v>
      </c>
      <c r="W914" s="62"/>
      <c r="X914" s="62"/>
      <c r="Y914" s="62"/>
      <c r="Z914" s="47"/>
      <c r="AA914" s="47" t="e">
        <f>HLOOKUP("Pad type",#REF!,MATCH($A914,#REF!,0),FALSE)</f>
        <v>#REF!</v>
      </c>
      <c r="AB914" s="63"/>
      <c r="AC914" s="63" t="e">
        <f>HLOOKUP("POR Pin State",#REF!,MATCH($A914,#REF!,0),FALSE)</f>
        <v>#REF!</v>
      </c>
      <c r="AD914" s="207"/>
      <c r="AE914" s="208"/>
      <c r="AF914" s="208"/>
      <c r="AG914" s="208"/>
      <c r="AH914" s="209"/>
      <c r="AI914" s="209"/>
      <c r="AJ914" s="210"/>
      <c r="AK914" s="210"/>
      <c r="AL914" s="210"/>
      <c r="AM914" s="210"/>
      <c r="AN914" s="210"/>
      <c r="AO914" s="210"/>
      <c r="AP914" s="210"/>
      <c r="AQ914" s="215" t="s">
        <v>2203</v>
      </c>
      <c r="AR914" s="105"/>
      <c r="AS914" s="105"/>
      <c r="AT914" s="105"/>
      <c r="AU914" s="105"/>
      <c r="AV914" s="105"/>
      <c r="AW914" s="105"/>
      <c r="AX914" s="105"/>
      <c r="AY914" s="105"/>
      <c r="AZ914" s="105"/>
      <c r="BA914" s="105"/>
      <c r="BB914" s="218"/>
      <c r="BC914" s="105"/>
      <c r="BD914" s="250"/>
      <c r="BE914" s="252" t="s">
        <v>2204</v>
      </c>
      <c r="BF914" s="147" t="e">
        <f>VLOOKUP($A914,#REF!,34,FALSE)</f>
        <v>#REF!</v>
      </c>
      <c r="BG914" s="148" t="e">
        <f>VLOOKUP($A914,#REF!,22,FALSE)</f>
        <v>#REF!</v>
      </c>
      <c r="BH914" s="149"/>
    </row>
    <row r="915" s="5" customFormat="1" ht="12.95" customHeight="1" spans="1:60">
      <c r="A915" s="48" t="s">
        <v>2205</v>
      </c>
      <c r="B915" s="38" t="e">
        <f>VLOOKUP($A915,#REF!,34,FALSE)</f>
        <v>#REF!</v>
      </c>
      <c r="C915" s="39" t="str">
        <f t="shared" si="193"/>
        <v>unused_DDR_XM2_B7B_CS_CKE0</v>
      </c>
      <c r="D915" s="40" t="e">
        <f>IF(LEN(VLOOKUP($A915,#REF!,8,FALSE)),LEFT(VLOOKUP($A915,#REF!,8,FALSE),LEN(VLOOKUP($A915,#REF!,8,FALSE))-2),"")</f>
        <v>#REF!</v>
      </c>
      <c r="E915" s="41" t="e">
        <f>IF(LEN(VLOOKUP($A915,#REF!,4,FALSE)),IF(INDEX(#REF!,MATCH($A915,#REF!,0),1),LEFT(VLOOKUP($A915,#REF!,4,FALSE),LEN(VLOOKUP($A915,#REF!,4,FALSE))-2),CONCATENATE(LEFT(VLOOKUP($A915,#REF!,4,FALSE),LEN(VLOOKUP($A915,#REF!,4,FALSE))-2),"*")),"")</f>
        <v>#REF!</v>
      </c>
      <c r="F915" s="42" t="e">
        <f>IF(LEN(VLOOKUP($A915,#REF!,5,FALSE)),IF(INDEX(#REF!,MATCH($A915,#REF!,0),2),LEFT(VLOOKUP($A915,#REF!,5,FALSE),LEN(VLOOKUP($A915,#REF!,5,FALSE))-2),CONCATENATE(LEFT(VLOOKUP($A915,#REF!,5,FALSE),LEN(VLOOKUP($A915,#REF!,5,FALSE))-2),"*")),"")</f>
        <v>#REF!</v>
      </c>
      <c r="G915" s="42" t="e">
        <f>IF(LEN(VLOOKUP($A915,#REF!,6,FALSE)),IF(INDEX(#REF!,MATCH($A915,#REF!,0),3),LEFT(VLOOKUP($A915,#REF!,6,FALSE),LEN(VLOOKUP($A915,#REF!,6,FALSE))-2),CONCATENATE(LEFT(VLOOKUP($A915,#REF!,6,FALSE),LEN(VLOOKUP($A915,#REF!,6,FALSE))-2),"*")),"")</f>
        <v>#REF!</v>
      </c>
      <c r="H915" s="43" t="e">
        <f>IF(LEN(VLOOKUP($A915,#REF!,7,FALSE)),IF(INDEX(#REF!,MATCH($A915,#REF!,0),4),LEFT(VLOOKUP($A915,#REF!,7,FALSE),LEN(VLOOKUP($A915,#REF!,7,FALSE))-2),CONCATENATE(LEFT(VLOOKUP($A915,#REF!,7,FALSE),LEN(VLOOKUP($A915,#REF!,7,FALSE))-2),"*")),"")</f>
        <v>#REF!</v>
      </c>
      <c r="I915" s="54" t="e">
        <f>IF(LEN(VLOOKUP($A915,#REF!,8,FALSE)),UPPER(RIGHT(VLOOKUP($A915,#REF!,8,FALSE),1)),"")</f>
        <v>#REF!</v>
      </c>
      <c r="J915" s="42" t="e">
        <f>IF(LEN(VLOOKUP($A915,#REF!,4,FALSE)),UPPER(RIGHT(VLOOKUP($A915,#REF!,4,FALSE),1)),"")</f>
        <v>#REF!</v>
      </c>
      <c r="K915" s="42" t="e">
        <f>IF(LEN(VLOOKUP($A915,#REF!,5,FALSE)),UPPER(RIGHT(VLOOKUP($A915,#REF!,5,FALSE),1)),"")</f>
        <v>#REF!</v>
      </c>
      <c r="L915" s="42" t="e">
        <f>IF(LEN(VLOOKUP($A915,#REF!,6,FALSE)),UPPER(RIGHT(VLOOKUP($A915,#REF!,6,FALSE),1)),"")</f>
        <v>#REF!</v>
      </c>
      <c r="M915" s="43" t="e">
        <f>IF(LEN(VLOOKUP($A915,#REF!,7,FALSE)),UPPER(RIGHT(VLOOKUP($A915,#REF!,7,FALSE),1)),"")</f>
        <v>#REF!</v>
      </c>
      <c r="N915" s="206"/>
      <c r="O915" s="206"/>
      <c r="P915" s="206"/>
      <c r="Q915" s="206"/>
      <c r="R915" s="206"/>
      <c r="S915" s="63" t="e">
        <f>HLOOKUP("Device Tree Pin Name",#REF!,MATCH($A915,#REF!,0),FALSE)</f>
        <v>#REF!</v>
      </c>
      <c r="T915" s="47" t="e">
        <f>HLOOKUP("power rail",#REF!,MATCH($A915,#REF!,0),FALSE)</f>
        <v>#REF!</v>
      </c>
      <c r="U915" s="62" t="e">
        <f>HLOOKUP("Wake Capable",#REF!,MATCH($A915,#REF!,0),FALSE)</f>
        <v>#REF!</v>
      </c>
      <c r="V915" s="62" t="e">
        <f>HLOOKUP("Strap",#REF!,MATCH($A915,#REF!,0),FALSE)</f>
        <v>#REF!</v>
      </c>
      <c r="W915" s="62"/>
      <c r="X915" s="62"/>
      <c r="Y915" s="62"/>
      <c r="Z915" s="47"/>
      <c r="AA915" s="47" t="e">
        <f>HLOOKUP("Pad type",#REF!,MATCH($A915,#REF!,0),FALSE)</f>
        <v>#REF!</v>
      </c>
      <c r="AB915" s="63"/>
      <c r="AC915" s="63" t="e">
        <f>HLOOKUP("POR Pin State",#REF!,MATCH($A915,#REF!,0),FALSE)</f>
        <v>#REF!</v>
      </c>
      <c r="AD915" s="207"/>
      <c r="AE915" s="208"/>
      <c r="AF915" s="208"/>
      <c r="AG915" s="208"/>
      <c r="AH915" s="209"/>
      <c r="AI915" s="209"/>
      <c r="AJ915" s="210"/>
      <c r="AK915" s="210"/>
      <c r="AL915" s="210"/>
      <c r="AM915" s="210"/>
      <c r="AN915" s="210"/>
      <c r="AO915" s="210"/>
      <c r="AP915" s="210"/>
      <c r="AQ915" s="215" t="s">
        <v>2205</v>
      </c>
      <c r="AR915" s="105"/>
      <c r="AS915" s="105"/>
      <c r="AT915" s="105"/>
      <c r="AU915" s="105"/>
      <c r="AV915" s="105"/>
      <c r="AW915" s="105"/>
      <c r="AX915" s="105"/>
      <c r="AY915" s="105"/>
      <c r="AZ915" s="105"/>
      <c r="BA915" s="105"/>
      <c r="BB915" s="218"/>
      <c r="BC915" s="105"/>
      <c r="BD915" s="250"/>
      <c r="BE915" s="252" t="s">
        <v>2206</v>
      </c>
      <c r="BF915" s="147" t="e">
        <f>VLOOKUP($A915,#REF!,34,FALSE)</f>
        <v>#REF!</v>
      </c>
      <c r="BG915" s="148" t="e">
        <f>VLOOKUP($A915,#REF!,22,FALSE)</f>
        <v>#REF!</v>
      </c>
      <c r="BH915" s="149"/>
    </row>
    <row r="916" s="5" customFormat="1" ht="12.95" customHeight="1" spans="1:60">
      <c r="A916" s="48" t="s">
        <v>2207</v>
      </c>
      <c r="B916" s="38" t="e">
        <f>VLOOKUP($A916,#REF!,34,FALSE)</f>
        <v>#REF!</v>
      </c>
      <c r="C916" s="39" t="str">
        <f t="shared" si="193"/>
        <v>unused_DDR_XM2_B7B_CS_CKE1</v>
      </c>
      <c r="D916" s="40" t="e">
        <f>IF(LEN(VLOOKUP($A916,#REF!,8,FALSE)),LEFT(VLOOKUP($A916,#REF!,8,FALSE),LEN(VLOOKUP($A916,#REF!,8,FALSE))-2),"")</f>
        <v>#REF!</v>
      </c>
      <c r="E916" s="41" t="e">
        <f>IF(LEN(VLOOKUP($A916,#REF!,4,FALSE)),IF(INDEX(#REF!,MATCH($A916,#REF!,0),1),LEFT(VLOOKUP($A916,#REF!,4,FALSE),LEN(VLOOKUP($A916,#REF!,4,FALSE))-2),CONCATENATE(LEFT(VLOOKUP($A916,#REF!,4,FALSE),LEN(VLOOKUP($A916,#REF!,4,FALSE))-2),"*")),"")</f>
        <v>#REF!</v>
      </c>
      <c r="F916" s="42" t="e">
        <f>IF(LEN(VLOOKUP($A916,#REF!,5,FALSE)),IF(INDEX(#REF!,MATCH($A916,#REF!,0),2),LEFT(VLOOKUP($A916,#REF!,5,FALSE),LEN(VLOOKUP($A916,#REF!,5,FALSE))-2),CONCATENATE(LEFT(VLOOKUP($A916,#REF!,5,FALSE),LEN(VLOOKUP($A916,#REF!,5,FALSE))-2),"*")),"")</f>
        <v>#REF!</v>
      </c>
      <c r="G916" s="42" t="e">
        <f>IF(LEN(VLOOKUP($A916,#REF!,6,FALSE)),IF(INDEX(#REF!,MATCH($A916,#REF!,0),3),LEFT(VLOOKUP($A916,#REF!,6,FALSE),LEN(VLOOKUP($A916,#REF!,6,FALSE))-2),CONCATENATE(LEFT(VLOOKUP($A916,#REF!,6,FALSE),LEN(VLOOKUP($A916,#REF!,6,FALSE))-2),"*")),"")</f>
        <v>#REF!</v>
      </c>
      <c r="H916" s="43" t="e">
        <f>IF(LEN(VLOOKUP($A916,#REF!,7,FALSE)),IF(INDEX(#REF!,MATCH($A916,#REF!,0),4),LEFT(VLOOKUP($A916,#REF!,7,FALSE),LEN(VLOOKUP($A916,#REF!,7,FALSE))-2),CONCATENATE(LEFT(VLOOKUP($A916,#REF!,7,FALSE),LEN(VLOOKUP($A916,#REF!,7,FALSE))-2),"*")),"")</f>
        <v>#REF!</v>
      </c>
      <c r="I916" s="54" t="e">
        <f>IF(LEN(VLOOKUP($A916,#REF!,8,FALSE)),UPPER(RIGHT(VLOOKUP($A916,#REF!,8,FALSE),1)),"")</f>
        <v>#REF!</v>
      </c>
      <c r="J916" s="42" t="e">
        <f>IF(LEN(VLOOKUP($A916,#REF!,4,FALSE)),UPPER(RIGHT(VLOOKUP($A916,#REF!,4,FALSE),1)),"")</f>
        <v>#REF!</v>
      </c>
      <c r="K916" s="42" t="e">
        <f>IF(LEN(VLOOKUP($A916,#REF!,5,FALSE)),UPPER(RIGHT(VLOOKUP($A916,#REF!,5,FALSE),1)),"")</f>
        <v>#REF!</v>
      </c>
      <c r="L916" s="42" t="e">
        <f>IF(LEN(VLOOKUP($A916,#REF!,6,FALSE)),UPPER(RIGHT(VLOOKUP($A916,#REF!,6,FALSE),1)),"")</f>
        <v>#REF!</v>
      </c>
      <c r="M916" s="43" t="e">
        <f>IF(LEN(VLOOKUP($A916,#REF!,7,FALSE)),UPPER(RIGHT(VLOOKUP($A916,#REF!,7,FALSE),1)),"")</f>
        <v>#REF!</v>
      </c>
      <c r="N916" s="206"/>
      <c r="O916" s="206"/>
      <c r="P916" s="206"/>
      <c r="Q916" s="206"/>
      <c r="R916" s="206"/>
      <c r="S916" s="63" t="e">
        <f>HLOOKUP("Device Tree Pin Name",#REF!,MATCH($A916,#REF!,0),FALSE)</f>
        <v>#REF!</v>
      </c>
      <c r="T916" s="47" t="e">
        <f>HLOOKUP("power rail",#REF!,MATCH($A916,#REF!,0),FALSE)</f>
        <v>#REF!</v>
      </c>
      <c r="U916" s="62" t="e">
        <f>HLOOKUP("Wake Capable",#REF!,MATCH($A916,#REF!,0),FALSE)</f>
        <v>#REF!</v>
      </c>
      <c r="V916" s="62" t="e">
        <f>HLOOKUP("Strap",#REF!,MATCH($A916,#REF!,0),FALSE)</f>
        <v>#REF!</v>
      </c>
      <c r="W916" s="62"/>
      <c r="X916" s="62"/>
      <c r="Y916" s="62"/>
      <c r="Z916" s="47"/>
      <c r="AA916" s="47" t="e">
        <f>HLOOKUP("Pad type",#REF!,MATCH($A916,#REF!,0),FALSE)</f>
        <v>#REF!</v>
      </c>
      <c r="AB916" s="63"/>
      <c r="AC916" s="63" t="e">
        <f>HLOOKUP("POR Pin State",#REF!,MATCH($A916,#REF!,0),FALSE)</f>
        <v>#REF!</v>
      </c>
      <c r="AD916" s="207"/>
      <c r="AE916" s="208"/>
      <c r="AF916" s="208"/>
      <c r="AG916" s="208"/>
      <c r="AH916" s="209"/>
      <c r="AI916" s="209"/>
      <c r="AJ916" s="210"/>
      <c r="AK916" s="210"/>
      <c r="AL916" s="210"/>
      <c r="AM916" s="210"/>
      <c r="AN916" s="210"/>
      <c r="AO916" s="210"/>
      <c r="AP916" s="210"/>
      <c r="AQ916" s="215" t="s">
        <v>2207</v>
      </c>
      <c r="AR916" s="105"/>
      <c r="AS916" s="105"/>
      <c r="AT916" s="105"/>
      <c r="AU916" s="105"/>
      <c r="AV916" s="105"/>
      <c r="AW916" s="105"/>
      <c r="AX916" s="105"/>
      <c r="AY916" s="105"/>
      <c r="AZ916" s="105"/>
      <c r="BA916" s="105"/>
      <c r="BB916" s="218"/>
      <c r="BC916" s="105"/>
      <c r="BD916" s="250"/>
      <c r="BE916" s="252" t="s">
        <v>2208</v>
      </c>
      <c r="BF916" s="147" t="e">
        <f>VLOOKUP($A916,#REF!,34,FALSE)</f>
        <v>#REF!</v>
      </c>
      <c r="BG916" s="148" t="e">
        <f>VLOOKUP($A916,#REF!,22,FALSE)</f>
        <v>#REF!</v>
      </c>
      <c r="BH916" s="149"/>
    </row>
    <row r="917" s="5" customFormat="1" ht="12.95" customHeight="1" spans="1:60">
      <c r="A917" s="48" t="s">
        <v>2209</v>
      </c>
      <c r="B917" s="38" t="e">
        <f>VLOOKUP($A917,#REF!,34,FALSE)</f>
        <v>#REF!</v>
      </c>
      <c r="C917" s="39" t="str">
        <f t="shared" si="193"/>
        <v>unused_DDR_XM2_B7A_CLK_P</v>
      </c>
      <c r="D917" s="40" t="e">
        <f>IF(LEN(VLOOKUP($A917,#REF!,8,FALSE)),LEFT(VLOOKUP($A917,#REF!,8,FALSE),LEN(VLOOKUP($A917,#REF!,8,FALSE))-2),"")</f>
        <v>#REF!</v>
      </c>
      <c r="E917" s="41" t="e">
        <f>IF(LEN(VLOOKUP($A917,#REF!,4,FALSE)),IF(INDEX(#REF!,MATCH($A917,#REF!,0),1),LEFT(VLOOKUP($A917,#REF!,4,FALSE),LEN(VLOOKUP($A917,#REF!,4,FALSE))-2),CONCATENATE(LEFT(VLOOKUP($A917,#REF!,4,FALSE),LEN(VLOOKUP($A917,#REF!,4,FALSE))-2),"*")),"")</f>
        <v>#REF!</v>
      </c>
      <c r="F917" s="42" t="e">
        <f>IF(LEN(VLOOKUP($A917,#REF!,5,FALSE)),IF(INDEX(#REF!,MATCH($A917,#REF!,0),2),LEFT(VLOOKUP($A917,#REF!,5,FALSE),LEN(VLOOKUP($A917,#REF!,5,FALSE))-2),CONCATENATE(LEFT(VLOOKUP($A917,#REF!,5,FALSE),LEN(VLOOKUP($A917,#REF!,5,FALSE))-2),"*")),"")</f>
        <v>#REF!</v>
      </c>
      <c r="G917" s="42" t="e">
        <f>IF(LEN(VLOOKUP($A917,#REF!,6,FALSE)),IF(INDEX(#REF!,MATCH($A917,#REF!,0),3),LEFT(VLOOKUP($A917,#REF!,6,FALSE),LEN(VLOOKUP($A917,#REF!,6,FALSE))-2),CONCATENATE(LEFT(VLOOKUP($A917,#REF!,6,FALSE),LEN(VLOOKUP($A917,#REF!,6,FALSE))-2),"*")),"")</f>
        <v>#REF!</v>
      </c>
      <c r="H917" s="43" t="e">
        <f>IF(LEN(VLOOKUP($A917,#REF!,7,FALSE)),IF(INDEX(#REF!,MATCH($A917,#REF!,0),4),LEFT(VLOOKUP($A917,#REF!,7,FALSE),LEN(VLOOKUP($A917,#REF!,7,FALSE))-2),CONCATENATE(LEFT(VLOOKUP($A917,#REF!,7,FALSE),LEN(VLOOKUP($A917,#REF!,7,FALSE))-2),"*")),"")</f>
        <v>#REF!</v>
      </c>
      <c r="I917" s="54" t="e">
        <f>IF(LEN(VLOOKUP($A917,#REF!,8,FALSE)),UPPER(RIGHT(VLOOKUP($A917,#REF!,8,FALSE),1)),"")</f>
        <v>#REF!</v>
      </c>
      <c r="J917" s="42" t="e">
        <f>IF(LEN(VLOOKUP($A917,#REF!,4,FALSE)),UPPER(RIGHT(VLOOKUP($A917,#REF!,4,FALSE),1)),"")</f>
        <v>#REF!</v>
      </c>
      <c r="K917" s="42" t="e">
        <f>IF(LEN(VLOOKUP($A917,#REF!,5,FALSE)),UPPER(RIGHT(VLOOKUP($A917,#REF!,5,FALSE),1)),"")</f>
        <v>#REF!</v>
      </c>
      <c r="L917" s="42" t="e">
        <f>IF(LEN(VLOOKUP($A917,#REF!,6,FALSE)),UPPER(RIGHT(VLOOKUP($A917,#REF!,6,FALSE),1)),"")</f>
        <v>#REF!</v>
      </c>
      <c r="M917" s="43" t="e">
        <f>IF(LEN(VLOOKUP($A917,#REF!,7,FALSE)),UPPER(RIGHT(VLOOKUP($A917,#REF!,7,FALSE),1)),"")</f>
        <v>#REF!</v>
      </c>
      <c r="N917" s="206"/>
      <c r="O917" s="206"/>
      <c r="P917" s="206"/>
      <c r="Q917" s="206"/>
      <c r="R917" s="206"/>
      <c r="S917" s="63" t="e">
        <f>HLOOKUP("Device Tree Pin Name",#REF!,MATCH($A917,#REF!,0),FALSE)</f>
        <v>#REF!</v>
      </c>
      <c r="T917" s="47" t="e">
        <f>HLOOKUP("power rail",#REF!,MATCH($A917,#REF!,0),FALSE)</f>
        <v>#REF!</v>
      </c>
      <c r="U917" s="62" t="e">
        <f>HLOOKUP("Wake Capable",#REF!,MATCH($A917,#REF!,0),FALSE)</f>
        <v>#REF!</v>
      </c>
      <c r="V917" s="62" t="e">
        <f>HLOOKUP("Strap",#REF!,MATCH($A917,#REF!,0),FALSE)</f>
        <v>#REF!</v>
      </c>
      <c r="W917" s="62"/>
      <c r="X917" s="62"/>
      <c r="Y917" s="62"/>
      <c r="Z917" s="47"/>
      <c r="AA917" s="47" t="e">
        <f>HLOOKUP("Pad type",#REF!,MATCH($A917,#REF!,0),FALSE)</f>
        <v>#REF!</v>
      </c>
      <c r="AB917" s="63"/>
      <c r="AC917" s="63" t="e">
        <f>HLOOKUP("POR Pin State",#REF!,MATCH($A917,#REF!,0),FALSE)</f>
        <v>#REF!</v>
      </c>
      <c r="AD917" s="207"/>
      <c r="AE917" s="208"/>
      <c r="AF917" s="208"/>
      <c r="AG917" s="208"/>
      <c r="AH917" s="209"/>
      <c r="AI917" s="209"/>
      <c r="AJ917" s="210"/>
      <c r="AK917" s="210"/>
      <c r="AL917" s="210"/>
      <c r="AM917" s="210"/>
      <c r="AN917" s="210"/>
      <c r="AO917" s="210"/>
      <c r="AP917" s="210"/>
      <c r="AQ917" s="215" t="s">
        <v>2209</v>
      </c>
      <c r="AR917" s="105"/>
      <c r="AS917" s="105"/>
      <c r="AT917" s="105"/>
      <c r="AU917" s="105"/>
      <c r="AV917" s="105"/>
      <c r="AW917" s="105"/>
      <c r="AX917" s="105"/>
      <c r="AY917" s="105"/>
      <c r="AZ917" s="105"/>
      <c r="BA917" s="105"/>
      <c r="BB917" s="218"/>
      <c r="BC917" s="105"/>
      <c r="BD917" s="250"/>
      <c r="BE917" s="252" t="s">
        <v>2210</v>
      </c>
      <c r="BF917" s="147" t="e">
        <f>VLOOKUP($A917,#REF!,34,FALSE)</f>
        <v>#REF!</v>
      </c>
      <c r="BG917" s="148" t="e">
        <f>VLOOKUP($A917,#REF!,22,FALSE)</f>
        <v>#REF!</v>
      </c>
      <c r="BH917" s="149"/>
    </row>
    <row r="918" s="5" customFormat="1" ht="12.95" customHeight="1" spans="1:60">
      <c r="A918" s="48" t="s">
        <v>2211</v>
      </c>
      <c r="B918" s="38" t="e">
        <f>VLOOKUP($A918,#REF!,34,FALSE)</f>
        <v>#REF!</v>
      </c>
      <c r="C918" s="39" t="str">
        <f t="shared" si="193"/>
        <v>unused_DDR_XM2_B7A_CLK_N</v>
      </c>
      <c r="D918" s="40" t="e">
        <f>IF(LEN(VLOOKUP($A918,#REF!,8,FALSE)),LEFT(VLOOKUP($A918,#REF!,8,FALSE),LEN(VLOOKUP($A918,#REF!,8,FALSE))-2),"")</f>
        <v>#REF!</v>
      </c>
      <c r="E918" s="41" t="e">
        <f>IF(LEN(VLOOKUP($A918,#REF!,4,FALSE)),IF(INDEX(#REF!,MATCH($A918,#REF!,0),1),LEFT(VLOOKUP($A918,#REF!,4,FALSE),LEN(VLOOKUP($A918,#REF!,4,FALSE))-2),CONCATENATE(LEFT(VLOOKUP($A918,#REF!,4,FALSE),LEN(VLOOKUP($A918,#REF!,4,FALSE))-2),"*")),"")</f>
        <v>#REF!</v>
      </c>
      <c r="F918" s="42" t="e">
        <f>IF(LEN(VLOOKUP($A918,#REF!,5,FALSE)),IF(INDEX(#REF!,MATCH($A918,#REF!,0),2),LEFT(VLOOKUP($A918,#REF!,5,FALSE),LEN(VLOOKUP($A918,#REF!,5,FALSE))-2),CONCATENATE(LEFT(VLOOKUP($A918,#REF!,5,FALSE),LEN(VLOOKUP($A918,#REF!,5,FALSE))-2),"*")),"")</f>
        <v>#REF!</v>
      </c>
      <c r="G918" s="42" t="e">
        <f>IF(LEN(VLOOKUP($A918,#REF!,6,FALSE)),IF(INDEX(#REF!,MATCH($A918,#REF!,0),3),LEFT(VLOOKUP($A918,#REF!,6,FALSE),LEN(VLOOKUP($A918,#REF!,6,FALSE))-2),CONCATENATE(LEFT(VLOOKUP($A918,#REF!,6,FALSE),LEN(VLOOKUP($A918,#REF!,6,FALSE))-2),"*")),"")</f>
        <v>#REF!</v>
      </c>
      <c r="H918" s="43" t="e">
        <f>IF(LEN(VLOOKUP($A918,#REF!,7,FALSE)),IF(INDEX(#REF!,MATCH($A918,#REF!,0),4),LEFT(VLOOKUP($A918,#REF!,7,FALSE),LEN(VLOOKUP($A918,#REF!,7,FALSE))-2),CONCATENATE(LEFT(VLOOKUP($A918,#REF!,7,FALSE),LEN(VLOOKUP($A918,#REF!,7,FALSE))-2),"*")),"")</f>
        <v>#REF!</v>
      </c>
      <c r="I918" s="54" t="e">
        <f>IF(LEN(VLOOKUP($A918,#REF!,8,FALSE)),UPPER(RIGHT(VLOOKUP($A918,#REF!,8,FALSE),1)),"")</f>
        <v>#REF!</v>
      </c>
      <c r="J918" s="42" t="e">
        <f>IF(LEN(VLOOKUP($A918,#REF!,4,FALSE)),UPPER(RIGHT(VLOOKUP($A918,#REF!,4,FALSE),1)),"")</f>
        <v>#REF!</v>
      </c>
      <c r="K918" s="42" t="e">
        <f>IF(LEN(VLOOKUP($A918,#REF!,5,FALSE)),UPPER(RIGHT(VLOOKUP($A918,#REF!,5,FALSE),1)),"")</f>
        <v>#REF!</v>
      </c>
      <c r="L918" s="42" t="e">
        <f>IF(LEN(VLOOKUP($A918,#REF!,6,FALSE)),UPPER(RIGHT(VLOOKUP($A918,#REF!,6,FALSE),1)),"")</f>
        <v>#REF!</v>
      </c>
      <c r="M918" s="43" t="e">
        <f>IF(LEN(VLOOKUP($A918,#REF!,7,FALSE)),UPPER(RIGHT(VLOOKUP($A918,#REF!,7,FALSE),1)),"")</f>
        <v>#REF!</v>
      </c>
      <c r="N918" s="206"/>
      <c r="O918" s="206"/>
      <c r="P918" s="206"/>
      <c r="Q918" s="206"/>
      <c r="R918" s="206"/>
      <c r="S918" s="63" t="e">
        <f>HLOOKUP("Device Tree Pin Name",#REF!,MATCH($A918,#REF!,0),FALSE)</f>
        <v>#REF!</v>
      </c>
      <c r="T918" s="47" t="e">
        <f>HLOOKUP("power rail",#REF!,MATCH($A918,#REF!,0),FALSE)</f>
        <v>#REF!</v>
      </c>
      <c r="U918" s="62" t="e">
        <f>HLOOKUP("Wake Capable",#REF!,MATCH($A918,#REF!,0),FALSE)</f>
        <v>#REF!</v>
      </c>
      <c r="V918" s="62" t="e">
        <f>HLOOKUP("Strap",#REF!,MATCH($A918,#REF!,0),FALSE)</f>
        <v>#REF!</v>
      </c>
      <c r="W918" s="62"/>
      <c r="X918" s="62"/>
      <c r="Y918" s="62"/>
      <c r="Z918" s="47"/>
      <c r="AA918" s="47" t="e">
        <f>HLOOKUP("Pad type",#REF!,MATCH($A918,#REF!,0),FALSE)</f>
        <v>#REF!</v>
      </c>
      <c r="AB918" s="63"/>
      <c r="AC918" s="63" t="e">
        <f>HLOOKUP("POR Pin State",#REF!,MATCH($A918,#REF!,0),FALSE)</f>
        <v>#REF!</v>
      </c>
      <c r="AD918" s="207"/>
      <c r="AE918" s="208"/>
      <c r="AF918" s="208"/>
      <c r="AG918" s="208"/>
      <c r="AH918" s="209"/>
      <c r="AI918" s="209"/>
      <c r="AJ918" s="210"/>
      <c r="AK918" s="210"/>
      <c r="AL918" s="210"/>
      <c r="AM918" s="210"/>
      <c r="AN918" s="210"/>
      <c r="AO918" s="210"/>
      <c r="AP918" s="210"/>
      <c r="AQ918" s="215" t="s">
        <v>2211</v>
      </c>
      <c r="AR918" s="105"/>
      <c r="AS918" s="105"/>
      <c r="AT918" s="105"/>
      <c r="AU918" s="105"/>
      <c r="AV918" s="105"/>
      <c r="AW918" s="105"/>
      <c r="AX918" s="105"/>
      <c r="AY918" s="105"/>
      <c r="AZ918" s="105"/>
      <c r="BA918" s="105"/>
      <c r="BB918" s="218"/>
      <c r="BC918" s="105"/>
      <c r="BD918" s="250"/>
      <c r="BE918" s="252" t="s">
        <v>2212</v>
      </c>
      <c r="BF918" s="147" t="e">
        <f>VLOOKUP($A918,#REF!,34,FALSE)</f>
        <v>#REF!</v>
      </c>
      <c r="BG918" s="148" t="e">
        <f>VLOOKUP($A918,#REF!,22,FALSE)</f>
        <v>#REF!</v>
      </c>
      <c r="BH918" s="149"/>
    </row>
    <row r="919" s="5" customFormat="1" ht="12.95" customHeight="1" spans="1:60">
      <c r="A919" s="10" t="s">
        <v>2213</v>
      </c>
      <c r="B919" s="38" t="e">
        <f>VLOOKUP($A919,#REF!,34,FALSE)</f>
        <v>#REF!</v>
      </c>
      <c r="C919" s="39" t="str">
        <f t="shared" si="193"/>
        <v>unused_DDR_XM2_B7B_CLK_P</v>
      </c>
      <c r="D919" s="40" t="e">
        <f>IF(LEN(VLOOKUP($A919,#REF!,8,FALSE)),LEFT(VLOOKUP($A919,#REF!,8,FALSE),LEN(VLOOKUP($A919,#REF!,8,FALSE))-2),"")</f>
        <v>#REF!</v>
      </c>
      <c r="E919" s="41" t="e">
        <f>IF(LEN(VLOOKUP($A919,#REF!,4,FALSE)),IF(INDEX(#REF!,MATCH($A919,#REF!,0),1),LEFT(VLOOKUP($A919,#REF!,4,FALSE),LEN(VLOOKUP($A919,#REF!,4,FALSE))-2),CONCATENATE(LEFT(VLOOKUP($A919,#REF!,4,FALSE),LEN(VLOOKUP($A919,#REF!,4,FALSE))-2),"*")),"")</f>
        <v>#REF!</v>
      </c>
      <c r="F919" s="42" t="e">
        <f>IF(LEN(VLOOKUP($A919,#REF!,5,FALSE)),IF(INDEX(#REF!,MATCH($A919,#REF!,0),2),LEFT(VLOOKUP($A919,#REF!,5,FALSE),LEN(VLOOKUP($A919,#REF!,5,FALSE))-2),CONCATENATE(LEFT(VLOOKUP($A919,#REF!,5,FALSE),LEN(VLOOKUP($A919,#REF!,5,FALSE))-2),"*")),"")</f>
        <v>#REF!</v>
      </c>
      <c r="G919" s="42" t="e">
        <f>IF(LEN(VLOOKUP($A919,#REF!,6,FALSE)),IF(INDEX(#REF!,MATCH($A919,#REF!,0),3),LEFT(VLOOKUP($A919,#REF!,6,FALSE),LEN(VLOOKUP($A919,#REF!,6,FALSE))-2),CONCATENATE(LEFT(VLOOKUP($A919,#REF!,6,FALSE),LEN(VLOOKUP($A919,#REF!,6,FALSE))-2),"*")),"")</f>
        <v>#REF!</v>
      </c>
      <c r="H919" s="43" t="e">
        <f>IF(LEN(VLOOKUP($A919,#REF!,7,FALSE)),IF(INDEX(#REF!,MATCH($A919,#REF!,0),4),LEFT(VLOOKUP($A919,#REF!,7,FALSE),LEN(VLOOKUP($A919,#REF!,7,FALSE))-2),CONCATENATE(LEFT(VLOOKUP($A919,#REF!,7,FALSE),LEN(VLOOKUP($A919,#REF!,7,FALSE))-2),"*")),"")</f>
        <v>#REF!</v>
      </c>
      <c r="I919" s="54" t="e">
        <f>IF(LEN(VLOOKUP($A919,#REF!,8,FALSE)),UPPER(RIGHT(VLOOKUP($A919,#REF!,8,FALSE),1)),"")</f>
        <v>#REF!</v>
      </c>
      <c r="J919" s="42" t="e">
        <f>IF(LEN(VLOOKUP($A919,#REF!,4,FALSE)),UPPER(RIGHT(VLOOKUP($A919,#REF!,4,FALSE),1)),"")</f>
        <v>#REF!</v>
      </c>
      <c r="K919" s="42" t="e">
        <f>IF(LEN(VLOOKUP($A919,#REF!,5,FALSE)),UPPER(RIGHT(VLOOKUP($A919,#REF!,5,FALSE),1)),"")</f>
        <v>#REF!</v>
      </c>
      <c r="L919" s="42" t="e">
        <f>IF(LEN(VLOOKUP($A919,#REF!,6,FALSE)),UPPER(RIGHT(VLOOKUP($A919,#REF!,6,FALSE),1)),"")</f>
        <v>#REF!</v>
      </c>
      <c r="M919" s="43" t="e">
        <f>IF(LEN(VLOOKUP($A919,#REF!,7,FALSE)),UPPER(RIGHT(VLOOKUP($A919,#REF!,7,FALSE),1)),"")</f>
        <v>#REF!</v>
      </c>
      <c r="N919" s="206"/>
      <c r="O919" s="206"/>
      <c r="P919" s="206"/>
      <c r="Q919" s="206"/>
      <c r="R919" s="206"/>
      <c r="S919" s="63" t="e">
        <f>HLOOKUP("Device Tree Pin Name",#REF!,MATCH($A919,#REF!,0),FALSE)</f>
        <v>#REF!</v>
      </c>
      <c r="T919" s="47" t="e">
        <f>HLOOKUP("power rail",#REF!,MATCH($A919,#REF!,0),FALSE)</f>
        <v>#REF!</v>
      </c>
      <c r="U919" s="62" t="e">
        <f>HLOOKUP("Wake Capable",#REF!,MATCH($A919,#REF!,0),FALSE)</f>
        <v>#REF!</v>
      </c>
      <c r="V919" s="62" t="e">
        <f>HLOOKUP("Strap",#REF!,MATCH($A919,#REF!,0),FALSE)</f>
        <v>#REF!</v>
      </c>
      <c r="W919" s="62"/>
      <c r="X919" s="62"/>
      <c r="Y919" s="62"/>
      <c r="Z919" s="47"/>
      <c r="AA919" s="47" t="e">
        <f>HLOOKUP("Pad type",#REF!,MATCH($A919,#REF!,0),FALSE)</f>
        <v>#REF!</v>
      </c>
      <c r="AB919" s="63"/>
      <c r="AC919" s="63" t="e">
        <f>HLOOKUP("POR Pin State",#REF!,MATCH($A919,#REF!,0),FALSE)</f>
        <v>#REF!</v>
      </c>
      <c r="AD919" s="207"/>
      <c r="AE919" s="208"/>
      <c r="AF919" s="208"/>
      <c r="AG919" s="208"/>
      <c r="AH919" s="209"/>
      <c r="AI919" s="209"/>
      <c r="AJ919" s="210"/>
      <c r="AK919" s="210"/>
      <c r="AL919" s="210"/>
      <c r="AM919" s="210"/>
      <c r="AN919" s="210"/>
      <c r="AO919" s="210"/>
      <c r="AP919" s="210"/>
      <c r="AQ919" s="215" t="s">
        <v>2213</v>
      </c>
      <c r="AR919" s="105"/>
      <c r="AS919" s="105"/>
      <c r="AT919" s="105"/>
      <c r="AU919" s="105"/>
      <c r="AV919" s="105"/>
      <c r="AW919" s="105"/>
      <c r="AX919" s="105"/>
      <c r="AY919" s="105"/>
      <c r="AZ919" s="105"/>
      <c r="BA919" s="105"/>
      <c r="BB919" s="218"/>
      <c r="BC919" s="105"/>
      <c r="BD919" s="250"/>
      <c r="BE919" s="252" t="s">
        <v>2214</v>
      </c>
      <c r="BF919" s="147" t="e">
        <f>VLOOKUP($A919,#REF!,34,FALSE)</f>
        <v>#REF!</v>
      </c>
      <c r="BG919" s="148" t="e">
        <f>VLOOKUP($A919,#REF!,22,FALSE)</f>
        <v>#REF!</v>
      </c>
      <c r="BH919" s="149"/>
    </row>
    <row r="920" s="5" customFormat="1" ht="12.95" customHeight="1" spans="1:60">
      <c r="A920" s="10" t="s">
        <v>2215</v>
      </c>
      <c r="B920" s="38" t="e">
        <f>VLOOKUP($A920,#REF!,34,FALSE)</f>
        <v>#REF!</v>
      </c>
      <c r="C920" s="39" t="str">
        <f t="shared" si="193"/>
        <v>unused_DDR_XM2_B7B_CLK_N</v>
      </c>
      <c r="D920" s="40" t="e">
        <f>IF(LEN(VLOOKUP($A920,#REF!,8,FALSE)),LEFT(VLOOKUP($A920,#REF!,8,FALSE),LEN(VLOOKUP($A920,#REF!,8,FALSE))-2),"")</f>
        <v>#REF!</v>
      </c>
      <c r="E920" s="41" t="e">
        <f>IF(LEN(VLOOKUP($A920,#REF!,4,FALSE)),IF(INDEX(#REF!,MATCH($A920,#REF!,0),1),LEFT(VLOOKUP($A920,#REF!,4,FALSE),LEN(VLOOKUP($A920,#REF!,4,FALSE))-2),CONCATENATE(LEFT(VLOOKUP($A920,#REF!,4,FALSE),LEN(VLOOKUP($A920,#REF!,4,FALSE))-2),"*")),"")</f>
        <v>#REF!</v>
      </c>
      <c r="F920" s="42" t="e">
        <f>IF(LEN(VLOOKUP($A920,#REF!,5,FALSE)),IF(INDEX(#REF!,MATCH($A920,#REF!,0),2),LEFT(VLOOKUP($A920,#REF!,5,FALSE),LEN(VLOOKUP($A920,#REF!,5,FALSE))-2),CONCATENATE(LEFT(VLOOKUP($A920,#REF!,5,FALSE),LEN(VLOOKUP($A920,#REF!,5,FALSE))-2),"*")),"")</f>
        <v>#REF!</v>
      </c>
      <c r="G920" s="42" t="e">
        <f>IF(LEN(VLOOKUP($A920,#REF!,6,FALSE)),IF(INDEX(#REF!,MATCH($A920,#REF!,0),3),LEFT(VLOOKUP($A920,#REF!,6,FALSE),LEN(VLOOKUP($A920,#REF!,6,FALSE))-2),CONCATENATE(LEFT(VLOOKUP($A920,#REF!,6,FALSE),LEN(VLOOKUP($A920,#REF!,6,FALSE))-2),"*")),"")</f>
        <v>#REF!</v>
      </c>
      <c r="H920" s="43" t="e">
        <f>IF(LEN(VLOOKUP($A920,#REF!,7,FALSE)),IF(INDEX(#REF!,MATCH($A920,#REF!,0),4),LEFT(VLOOKUP($A920,#REF!,7,FALSE),LEN(VLOOKUP($A920,#REF!,7,FALSE))-2),CONCATENATE(LEFT(VLOOKUP($A920,#REF!,7,FALSE),LEN(VLOOKUP($A920,#REF!,7,FALSE))-2),"*")),"")</f>
        <v>#REF!</v>
      </c>
      <c r="I920" s="54" t="e">
        <f>IF(LEN(VLOOKUP($A920,#REF!,8,FALSE)),UPPER(RIGHT(VLOOKUP($A920,#REF!,8,FALSE),1)),"")</f>
        <v>#REF!</v>
      </c>
      <c r="J920" s="42" t="e">
        <f>IF(LEN(VLOOKUP($A920,#REF!,4,FALSE)),UPPER(RIGHT(VLOOKUP($A920,#REF!,4,FALSE),1)),"")</f>
        <v>#REF!</v>
      </c>
      <c r="K920" s="42" t="e">
        <f>IF(LEN(VLOOKUP($A920,#REF!,5,FALSE)),UPPER(RIGHT(VLOOKUP($A920,#REF!,5,FALSE),1)),"")</f>
        <v>#REF!</v>
      </c>
      <c r="L920" s="42" t="e">
        <f>IF(LEN(VLOOKUP($A920,#REF!,6,FALSE)),UPPER(RIGHT(VLOOKUP($A920,#REF!,6,FALSE),1)),"")</f>
        <v>#REF!</v>
      </c>
      <c r="M920" s="43" t="e">
        <f>IF(LEN(VLOOKUP($A920,#REF!,7,FALSE)),UPPER(RIGHT(VLOOKUP($A920,#REF!,7,FALSE),1)),"")</f>
        <v>#REF!</v>
      </c>
      <c r="N920" s="206"/>
      <c r="O920" s="206"/>
      <c r="P920" s="206"/>
      <c r="Q920" s="206"/>
      <c r="R920" s="206"/>
      <c r="S920" s="63" t="e">
        <f>HLOOKUP("Device Tree Pin Name",#REF!,MATCH($A920,#REF!,0),FALSE)</f>
        <v>#REF!</v>
      </c>
      <c r="T920" s="47" t="e">
        <f>HLOOKUP("power rail",#REF!,MATCH($A920,#REF!,0),FALSE)</f>
        <v>#REF!</v>
      </c>
      <c r="U920" s="62" t="e">
        <f>HLOOKUP("Wake Capable",#REF!,MATCH($A920,#REF!,0),FALSE)</f>
        <v>#REF!</v>
      </c>
      <c r="V920" s="62" t="e">
        <f>HLOOKUP("Strap",#REF!,MATCH($A920,#REF!,0),FALSE)</f>
        <v>#REF!</v>
      </c>
      <c r="W920" s="62"/>
      <c r="X920" s="62"/>
      <c r="Y920" s="62"/>
      <c r="Z920" s="47"/>
      <c r="AA920" s="47" t="e">
        <f>HLOOKUP("Pad type",#REF!,MATCH($A920,#REF!,0),FALSE)</f>
        <v>#REF!</v>
      </c>
      <c r="AB920" s="63"/>
      <c r="AC920" s="63" t="e">
        <f>HLOOKUP("POR Pin State",#REF!,MATCH($A920,#REF!,0),FALSE)</f>
        <v>#REF!</v>
      </c>
      <c r="AD920" s="207"/>
      <c r="AE920" s="208"/>
      <c r="AF920" s="208"/>
      <c r="AG920" s="208"/>
      <c r="AH920" s="209"/>
      <c r="AI920" s="209"/>
      <c r="AJ920" s="210"/>
      <c r="AK920" s="210"/>
      <c r="AL920" s="210"/>
      <c r="AM920" s="210"/>
      <c r="AN920" s="210"/>
      <c r="AO920" s="210"/>
      <c r="AP920" s="210"/>
      <c r="AQ920" s="215" t="s">
        <v>2215</v>
      </c>
      <c r="AR920" s="105"/>
      <c r="AS920" s="105"/>
      <c r="AT920" s="105"/>
      <c r="AU920" s="105"/>
      <c r="AV920" s="105"/>
      <c r="AW920" s="105"/>
      <c r="AX920" s="105"/>
      <c r="AY920" s="105"/>
      <c r="AZ920" s="105"/>
      <c r="BA920" s="105"/>
      <c r="BB920" s="218"/>
      <c r="BC920" s="105"/>
      <c r="BD920" s="250"/>
      <c r="BE920" s="252" t="s">
        <v>2216</v>
      </c>
      <c r="BF920" s="147" t="e">
        <f>VLOOKUP($A920,#REF!,34,FALSE)</f>
        <v>#REF!</v>
      </c>
      <c r="BG920" s="148" t="e">
        <f>VLOOKUP($A920,#REF!,22,FALSE)</f>
        <v>#REF!</v>
      </c>
      <c r="BH920" s="149"/>
    </row>
    <row r="921" s="5" customFormat="1" ht="12.95" customHeight="1" spans="1:60">
      <c r="A921" s="48" t="s">
        <v>2217</v>
      </c>
      <c r="B921" s="38" t="e">
        <f>VLOOKUP($A921,#REF!,34,FALSE)</f>
        <v>#REF!</v>
      </c>
      <c r="C921" s="39" t="str">
        <f t="shared" si="193"/>
        <v>unused_DDR_XM2_B8D0</v>
      </c>
      <c r="D921" s="40" t="e">
        <f>IF(LEN(VLOOKUP($A921,#REF!,8,FALSE)),LEFT(VLOOKUP($A921,#REF!,8,FALSE),LEN(VLOOKUP($A921,#REF!,8,FALSE))-2),"")</f>
        <v>#REF!</v>
      </c>
      <c r="E921" s="41" t="e">
        <f>IF(LEN(VLOOKUP($A921,#REF!,4,FALSE)),IF(INDEX(#REF!,MATCH($A921,#REF!,0),1),LEFT(VLOOKUP($A921,#REF!,4,FALSE),LEN(VLOOKUP($A921,#REF!,4,FALSE))-2),CONCATENATE(LEFT(VLOOKUP($A921,#REF!,4,FALSE),LEN(VLOOKUP($A921,#REF!,4,FALSE))-2),"*")),"")</f>
        <v>#REF!</v>
      </c>
      <c r="F921" s="42" t="e">
        <f>IF(LEN(VLOOKUP($A921,#REF!,5,FALSE)),IF(INDEX(#REF!,MATCH($A921,#REF!,0),2),LEFT(VLOOKUP($A921,#REF!,5,FALSE),LEN(VLOOKUP($A921,#REF!,5,FALSE))-2),CONCATENATE(LEFT(VLOOKUP($A921,#REF!,5,FALSE),LEN(VLOOKUP($A921,#REF!,5,FALSE))-2),"*")),"")</f>
        <v>#REF!</v>
      </c>
      <c r="G921" s="42" t="e">
        <f>IF(LEN(VLOOKUP($A921,#REF!,6,FALSE)),IF(INDEX(#REF!,MATCH($A921,#REF!,0),3),LEFT(VLOOKUP($A921,#REF!,6,FALSE),LEN(VLOOKUP($A921,#REF!,6,FALSE))-2),CONCATENATE(LEFT(VLOOKUP($A921,#REF!,6,FALSE),LEN(VLOOKUP($A921,#REF!,6,FALSE))-2),"*")),"")</f>
        <v>#REF!</v>
      </c>
      <c r="H921" s="43" t="e">
        <f>IF(LEN(VLOOKUP($A921,#REF!,7,FALSE)),IF(INDEX(#REF!,MATCH($A921,#REF!,0),4),LEFT(VLOOKUP($A921,#REF!,7,FALSE),LEN(VLOOKUP($A921,#REF!,7,FALSE))-2),CONCATENATE(LEFT(VLOOKUP($A921,#REF!,7,FALSE),LEN(VLOOKUP($A921,#REF!,7,FALSE))-2),"*")),"")</f>
        <v>#REF!</v>
      </c>
      <c r="I921" s="54" t="e">
        <f>IF(LEN(VLOOKUP($A921,#REF!,8,FALSE)),UPPER(RIGHT(VLOOKUP($A921,#REF!,8,FALSE),1)),"")</f>
        <v>#REF!</v>
      </c>
      <c r="J921" s="42" t="e">
        <f>IF(LEN(VLOOKUP($A921,#REF!,4,FALSE)),UPPER(RIGHT(VLOOKUP($A921,#REF!,4,FALSE),1)),"")</f>
        <v>#REF!</v>
      </c>
      <c r="K921" s="42" t="e">
        <f>IF(LEN(VLOOKUP($A921,#REF!,5,FALSE)),UPPER(RIGHT(VLOOKUP($A921,#REF!,5,FALSE),1)),"")</f>
        <v>#REF!</v>
      </c>
      <c r="L921" s="42" t="e">
        <f>IF(LEN(VLOOKUP($A921,#REF!,6,FALSE)),UPPER(RIGHT(VLOOKUP($A921,#REF!,6,FALSE),1)),"")</f>
        <v>#REF!</v>
      </c>
      <c r="M921" s="43" t="e">
        <f>IF(LEN(VLOOKUP($A921,#REF!,7,FALSE)),UPPER(RIGHT(VLOOKUP($A921,#REF!,7,FALSE),1)),"")</f>
        <v>#REF!</v>
      </c>
      <c r="N921" s="206"/>
      <c r="O921" s="206"/>
      <c r="P921" s="206"/>
      <c r="Q921" s="206"/>
      <c r="R921" s="206"/>
      <c r="S921" s="63" t="e">
        <f>HLOOKUP("Device Tree Pin Name",#REF!,MATCH($A921,#REF!,0),FALSE)</f>
        <v>#REF!</v>
      </c>
      <c r="T921" s="47" t="e">
        <f>HLOOKUP("power rail",#REF!,MATCH($A921,#REF!,0),FALSE)</f>
        <v>#REF!</v>
      </c>
      <c r="U921" s="62" t="e">
        <f>HLOOKUP("Wake Capable",#REF!,MATCH($A921,#REF!,0),FALSE)</f>
        <v>#REF!</v>
      </c>
      <c r="V921" s="62" t="e">
        <f>HLOOKUP("Strap",#REF!,MATCH($A921,#REF!,0),FALSE)</f>
        <v>#REF!</v>
      </c>
      <c r="W921" s="62"/>
      <c r="X921" s="62"/>
      <c r="Y921" s="62"/>
      <c r="Z921" s="47"/>
      <c r="AA921" s="47" t="e">
        <f>HLOOKUP("Pad type",#REF!,MATCH($A921,#REF!,0),FALSE)</f>
        <v>#REF!</v>
      </c>
      <c r="AB921" s="63"/>
      <c r="AC921" s="63" t="e">
        <f>HLOOKUP("POR Pin State",#REF!,MATCH($A921,#REF!,0),FALSE)</f>
        <v>#REF!</v>
      </c>
      <c r="AD921" s="207"/>
      <c r="AE921" s="208"/>
      <c r="AF921" s="208"/>
      <c r="AG921" s="208"/>
      <c r="AH921" s="209"/>
      <c r="AI921" s="209"/>
      <c r="AJ921" s="210"/>
      <c r="AK921" s="210"/>
      <c r="AL921" s="210"/>
      <c r="AM921" s="210"/>
      <c r="AN921" s="210"/>
      <c r="AO921" s="210"/>
      <c r="AP921" s="210"/>
      <c r="AQ921" s="215" t="s">
        <v>2218</v>
      </c>
      <c r="AR921" s="105"/>
      <c r="AS921" s="105"/>
      <c r="AT921" s="105"/>
      <c r="AU921" s="105"/>
      <c r="AV921" s="105"/>
      <c r="AW921" s="105"/>
      <c r="AX921" s="105"/>
      <c r="AY921" s="105"/>
      <c r="AZ921" s="105"/>
      <c r="BA921" s="105"/>
      <c r="BB921" s="218"/>
      <c r="BC921" s="105"/>
      <c r="BD921" s="250"/>
      <c r="BE921" s="252" t="s">
        <v>2219</v>
      </c>
      <c r="BF921" s="147" t="e">
        <f>VLOOKUP($A921,#REF!,34,FALSE)</f>
        <v>#REF!</v>
      </c>
      <c r="BG921" s="148" t="e">
        <f>VLOOKUP($A921,#REF!,22,FALSE)</f>
        <v>#REF!</v>
      </c>
      <c r="BH921" s="149"/>
    </row>
    <row r="922" s="5" customFormat="1" ht="12.95" customHeight="1" spans="1:60">
      <c r="A922" s="48" t="s">
        <v>2220</v>
      </c>
      <c r="B922" s="38" t="e">
        <f>VLOOKUP($A922,#REF!,34,FALSE)</f>
        <v>#REF!</v>
      </c>
      <c r="C922" s="39" t="str">
        <f t="shared" si="193"/>
        <v>unused_DDR_XM2_B8D1</v>
      </c>
      <c r="D922" s="40" t="e">
        <f>IF(LEN(VLOOKUP($A922,#REF!,8,FALSE)),LEFT(VLOOKUP($A922,#REF!,8,FALSE),LEN(VLOOKUP($A922,#REF!,8,FALSE))-2),"")</f>
        <v>#REF!</v>
      </c>
      <c r="E922" s="41" t="e">
        <f>IF(LEN(VLOOKUP($A922,#REF!,4,FALSE)),IF(INDEX(#REF!,MATCH($A922,#REF!,0),1),LEFT(VLOOKUP($A922,#REF!,4,FALSE),LEN(VLOOKUP($A922,#REF!,4,FALSE))-2),CONCATENATE(LEFT(VLOOKUP($A922,#REF!,4,FALSE),LEN(VLOOKUP($A922,#REF!,4,FALSE))-2),"*")),"")</f>
        <v>#REF!</v>
      </c>
      <c r="F922" s="42" t="e">
        <f>IF(LEN(VLOOKUP($A922,#REF!,5,FALSE)),IF(INDEX(#REF!,MATCH($A922,#REF!,0),2),LEFT(VLOOKUP($A922,#REF!,5,FALSE),LEN(VLOOKUP($A922,#REF!,5,FALSE))-2),CONCATENATE(LEFT(VLOOKUP($A922,#REF!,5,FALSE),LEN(VLOOKUP($A922,#REF!,5,FALSE))-2),"*")),"")</f>
        <v>#REF!</v>
      </c>
      <c r="G922" s="42" t="e">
        <f>IF(LEN(VLOOKUP($A922,#REF!,6,FALSE)),IF(INDEX(#REF!,MATCH($A922,#REF!,0),3),LEFT(VLOOKUP($A922,#REF!,6,FALSE),LEN(VLOOKUP($A922,#REF!,6,FALSE))-2),CONCATENATE(LEFT(VLOOKUP($A922,#REF!,6,FALSE),LEN(VLOOKUP($A922,#REF!,6,FALSE))-2),"*")),"")</f>
        <v>#REF!</v>
      </c>
      <c r="H922" s="43" t="e">
        <f>IF(LEN(VLOOKUP($A922,#REF!,7,FALSE)),IF(INDEX(#REF!,MATCH($A922,#REF!,0),4),LEFT(VLOOKUP($A922,#REF!,7,FALSE),LEN(VLOOKUP($A922,#REF!,7,FALSE))-2),CONCATENATE(LEFT(VLOOKUP($A922,#REF!,7,FALSE),LEN(VLOOKUP($A922,#REF!,7,FALSE))-2),"*")),"")</f>
        <v>#REF!</v>
      </c>
      <c r="I922" s="54" t="e">
        <f>IF(LEN(VLOOKUP($A922,#REF!,8,FALSE)),UPPER(RIGHT(VLOOKUP($A922,#REF!,8,FALSE),1)),"")</f>
        <v>#REF!</v>
      </c>
      <c r="J922" s="42" t="e">
        <f>IF(LEN(VLOOKUP($A922,#REF!,4,FALSE)),UPPER(RIGHT(VLOOKUP($A922,#REF!,4,FALSE),1)),"")</f>
        <v>#REF!</v>
      </c>
      <c r="K922" s="42" t="e">
        <f>IF(LEN(VLOOKUP($A922,#REF!,5,FALSE)),UPPER(RIGHT(VLOOKUP($A922,#REF!,5,FALSE),1)),"")</f>
        <v>#REF!</v>
      </c>
      <c r="L922" s="42" t="e">
        <f>IF(LEN(VLOOKUP($A922,#REF!,6,FALSE)),UPPER(RIGHT(VLOOKUP($A922,#REF!,6,FALSE),1)),"")</f>
        <v>#REF!</v>
      </c>
      <c r="M922" s="43" t="e">
        <f>IF(LEN(VLOOKUP($A922,#REF!,7,FALSE)),UPPER(RIGHT(VLOOKUP($A922,#REF!,7,FALSE),1)),"")</f>
        <v>#REF!</v>
      </c>
      <c r="N922" s="206"/>
      <c r="O922" s="206"/>
      <c r="P922" s="206"/>
      <c r="Q922" s="206"/>
      <c r="R922" s="206"/>
      <c r="S922" s="63" t="e">
        <f>HLOOKUP("Device Tree Pin Name",#REF!,MATCH($A922,#REF!,0),FALSE)</f>
        <v>#REF!</v>
      </c>
      <c r="T922" s="47" t="e">
        <f>HLOOKUP("power rail",#REF!,MATCH($A922,#REF!,0),FALSE)</f>
        <v>#REF!</v>
      </c>
      <c r="U922" s="62" t="e">
        <f>HLOOKUP("Wake Capable",#REF!,MATCH($A922,#REF!,0),FALSE)</f>
        <v>#REF!</v>
      </c>
      <c r="V922" s="62" t="e">
        <f>HLOOKUP("Strap",#REF!,MATCH($A922,#REF!,0),FALSE)</f>
        <v>#REF!</v>
      </c>
      <c r="W922" s="62"/>
      <c r="X922" s="62"/>
      <c r="Y922" s="62"/>
      <c r="Z922" s="47"/>
      <c r="AA922" s="47" t="e">
        <f>HLOOKUP("Pad type",#REF!,MATCH($A922,#REF!,0),FALSE)</f>
        <v>#REF!</v>
      </c>
      <c r="AB922" s="63"/>
      <c r="AC922" s="63" t="e">
        <f>HLOOKUP("POR Pin State",#REF!,MATCH($A922,#REF!,0),FALSE)</f>
        <v>#REF!</v>
      </c>
      <c r="AD922" s="207"/>
      <c r="AE922" s="208"/>
      <c r="AF922" s="208"/>
      <c r="AG922" s="208"/>
      <c r="AH922" s="209"/>
      <c r="AI922" s="209"/>
      <c r="AJ922" s="210"/>
      <c r="AK922" s="210"/>
      <c r="AL922" s="210"/>
      <c r="AM922" s="210"/>
      <c r="AN922" s="210"/>
      <c r="AO922" s="210"/>
      <c r="AP922" s="210"/>
      <c r="AQ922" s="215" t="s">
        <v>2221</v>
      </c>
      <c r="AR922" s="105"/>
      <c r="AS922" s="105"/>
      <c r="AT922" s="105"/>
      <c r="AU922" s="105"/>
      <c r="AV922" s="105"/>
      <c r="AW922" s="105"/>
      <c r="AX922" s="105"/>
      <c r="AY922" s="105"/>
      <c r="AZ922" s="105"/>
      <c r="BA922" s="105"/>
      <c r="BB922" s="218"/>
      <c r="BC922" s="105"/>
      <c r="BD922" s="250"/>
      <c r="BE922" s="252" t="s">
        <v>2222</v>
      </c>
      <c r="BF922" s="147" t="e">
        <f>VLOOKUP($A922,#REF!,34,FALSE)</f>
        <v>#REF!</v>
      </c>
      <c r="BG922" s="148" t="e">
        <f>VLOOKUP($A922,#REF!,22,FALSE)</f>
        <v>#REF!</v>
      </c>
      <c r="BH922" s="149"/>
    </row>
    <row r="923" s="5" customFormat="1" ht="12.95" customHeight="1" spans="1:60">
      <c r="A923" s="48" t="s">
        <v>2223</v>
      </c>
      <c r="B923" s="38" t="e">
        <f>VLOOKUP($A923,#REF!,34,FALSE)</f>
        <v>#REF!</v>
      </c>
      <c r="C923" s="39" t="str">
        <f t="shared" si="193"/>
        <v>unused_DDR_XM2_B8D2</v>
      </c>
      <c r="D923" s="40" t="e">
        <f>IF(LEN(VLOOKUP($A923,#REF!,8,FALSE)),LEFT(VLOOKUP($A923,#REF!,8,FALSE),LEN(VLOOKUP($A923,#REF!,8,FALSE))-2),"")</f>
        <v>#REF!</v>
      </c>
      <c r="E923" s="41" t="e">
        <f>IF(LEN(VLOOKUP($A923,#REF!,4,FALSE)),IF(INDEX(#REF!,MATCH($A923,#REF!,0),1),LEFT(VLOOKUP($A923,#REF!,4,FALSE),LEN(VLOOKUP($A923,#REF!,4,FALSE))-2),CONCATENATE(LEFT(VLOOKUP($A923,#REF!,4,FALSE),LEN(VLOOKUP($A923,#REF!,4,FALSE))-2),"*")),"")</f>
        <v>#REF!</v>
      </c>
      <c r="F923" s="42" t="e">
        <f>IF(LEN(VLOOKUP($A923,#REF!,5,FALSE)),IF(INDEX(#REF!,MATCH($A923,#REF!,0),2),LEFT(VLOOKUP($A923,#REF!,5,FALSE),LEN(VLOOKUP($A923,#REF!,5,FALSE))-2),CONCATENATE(LEFT(VLOOKUP($A923,#REF!,5,FALSE),LEN(VLOOKUP($A923,#REF!,5,FALSE))-2),"*")),"")</f>
        <v>#REF!</v>
      </c>
      <c r="G923" s="42" t="e">
        <f>IF(LEN(VLOOKUP($A923,#REF!,6,FALSE)),IF(INDEX(#REF!,MATCH($A923,#REF!,0),3),LEFT(VLOOKUP($A923,#REF!,6,FALSE),LEN(VLOOKUP($A923,#REF!,6,FALSE))-2),CONCATENATE(LEFT(VLOOKUP($A923,#REF!,6,FALSE),LEN(VLOOKUP($A923,#REF!,6,FALSE))-2),"*")),"")</f>
        <v>#REF!</v>
      </c>
      <c r="H923" s="43" t="e">
        <f>IF(LEN(VLOOKUP($A923,#REF!,7,FALSE)),IF(INDEX(#REF!,MATCH($A923,#REF!,0),4),LEFT(VLOOKUP($A923,#REF!,7,FALSE),LEN(VLOOKUP($A923,#REF!,7,FALSE))-2),CONCATENATE(LEFT(VLOOKUP($A923,#REF!,7,FALSE),LEN(VLOOKUP($A923,#REF!,7,FALSE))-2),"*")),"")</f>
        <v>#REF!</v>
      </c>
      <c r="I923" s="54" t="e">
        <f>IF(LEN(VLOOKUP($A923,#REF!,8,FALSE)),UPPER(RIGHT(VLOOKUP($A923,#REF!,8,FALSE),1)),"")</f>
        <v>#REF!</v>
      </c>
      <c r="J923" s="42" t="e">
        <f>IF(LEN(VLOOKUP($A923,#REF!,4,FALSE)),UPPER(RIGHT(VLOOKUP($A923,#REF!,4,FALSE),1)),"")</f>
        <v>#REF!</v>
      </c>
      <c r="K923" s="42" t="e">
        <f>IF(LEN(VLOOKUP($A923,#REF!,5,FALSE)),UPPER(RIGHT(VLOOKUP($A923,#REF!,5,FALSE),1)),"")</f>
        <v>#REF!</v>
      </c>
      <c r="L923" s="42" t="e">
        <f>IF(LEN(VLOOKUP($A923,#REF!,6,FALSE)),UPPER(RIGHT(VLOOKUP($A923,#REF!,6,FALSE),1)),"")</f>
        <v>#REF!</v>
      </c>
      <c r="M923" s="43" t="e">
        <f>IF(LEN(VLOOKUP($A923,#REF!,7,FALSE)),UPPER(RIGHT(VLOOKUP($A923,#REF!,7,FALSE),1)),"")</f>
        <v>#REF!</v>
      </c>
      <c r="N923" s="206"/>
      <c r="O923" s="206"/>
      <c r="P923" s="206"/>
      <c r="Q923" s="206"/>
      <c r="R923" s="206"/>
      <c r="S923" s="63" t="e">
        <f>HLOOKUP("Device Tree Pin Name",#REF!,MATCH($A923,#REF!,0),FALSE)</f>
        <v>#REF!</v>
      </c>
      <c r="T923" s="47" t="e">
        <f>HLOOKUP("power rail",#REF!,MATCH($A923,#REF!,0),FALSE)</f>
        <v>#REF!</v>
      </c>
      <c r="U923" s="62" t="e">
        <f>HLOOKUP("Wake Capable",#REF!,MATCH($A923,#REF!,0),FALSE)</f>
        <v>#REF!</v>
      </c>
      <c r="V923" s="62" t="e">
        <f>HLOOKUP("Strap",#REF!,MATCH($A923,#REF!,0),FALSE)</f>
        <v>#REF!</v>
      </c>
      <c r="W923" s="62"/>
      <c r="X923" s="62"/>
      <c r="Y923" s="62"/>
      <c r="Z923" s="47"/>
      <c r="AA923" s="47" t="e">
        <f>HLOOKUP("Pad type",#REF!,MATCH($A923,#REF!,0),FALSE)</f>
        <v>#REF!</v>
      </c>
      <c r="AB923" s="63"/>
      <c r="AC923" s="63" t="e">
        <f>HLOOKUP("POR Pin State",#REF!,MATCH($A923,#REF!,0),FALSE)</f>
        <v>#REF!</v>
      </c>
      <c r="AD923" s="207"/>
      <c r="AE923" s="208"/>
      <c r="AF923" s="208"/>
      <c r="AG923" s="208"/>
      <c r="AH923" s="209"/>
      <c r="AI923" s="209"/>
      <c r="AJ923" s="210"/>
      <c r="AK923" s="210"/>
      <c r="AL923" s="210"/>
      <c r="AM923" s="210"/>
      <c r="AN923" s="210"/>
      <c r="AO923" s="210"/>
      <c r="AP923" s="210"/>
      <c r="AQ923" s="215" t="s">
        <v>2224</v>
      </c>
      <c r="AR923" s="105"/>
      <c r="AS923" s="105"/>
      <c r="AT923" s="105"/>
      <c r="AU923" s="105"/>
      <c r="AV923" s="105"/>
      <c r="AW923" s="105"/>
      <c r="AX923" s="105"/>
      <c r="AY923" s="105"/>
      <c r="AZ923" s="105"/>
      <c r="BA923" s="105"/>
      <c r="BB923" s="218"/>
      <c r="BC923" s="105"/>
      <c r="BD923" s="250"/>
      <c r="BE923" s="252" t="s">
        <v>2225</v>
      </c>
      <c r="BF923" s="147" t="e">
        <f>VLOOKUP($A923,#REF!,34,FALSE)</f>
        <v>#REF!</v>
      </c>
      <c r="BG923" s="148" t="e">
        <f>VLOOKUP($A923,#REF!,22,FALSE)</f>
        <v>#REF!</v>
      </c>
      <c r="BH923" s="149"/>
    </row>
    <row r="924" s="5" customFormat="1" ht="12.95" customHeight="1" spans="1:60">
      <c r="A924" s="48" t="s">
        <v>2226</v>
      </c>
      <c r="B924" s="38" t="e">
        <f>VLOOKUP($A924,#REF!,34,FALSE)</f>
        <v>#REF!</v>
      </c>
      <c r="C924" s="39" t="str">
        <f t="shared" si="193"/>
        <v>unused_DDR_XM2_B8D3</v>
      </c>
      <c r="D924" s="40" t="e">
        <f>IF(LEN(VLOOKUP($A924,#REF!,8,FALSE)),LEFT(VLOOKUP($A924,#REF!,8,FALSE),LEN(VLOOKUP($A924,#REF!,8,FALSE))-2),"")</f>
        <v>#REF!</v>
      </c>
      <c r="E924" s="41" t="e">
        <f>IF(LEN(VLOOKUP($A924,#REF!,4,FALSE)),IF(INDEX(#REF!,MATCH($A924,#REF!,0),1),LEFT(VLOOKUP($A924,#REF!,4,FALSE),LEN(VLOOKUP($A924,#REF!,4,FALSE))-2),CONCATENATE(LEFT(VLOOKUP($A924,#REF!,4,FALSE),LEN(VLOOKUP($A924,#REF!,4,FALSE))-2),"*")),"")</f>
        <v>#REF!</v>
      </c>
      <c r="F924" s="42" t="e">
        <f>IF(LEN(VLOOKUP($A924,#REF!,5,FALSE)),IF(INDEX(#REF!,MATCH($A924,#REF!,0),2),LEFT(VLOOKUP($A924,#REF!,5,FALSE),LEN(VLOOKUP($A924,#REF!,5,FALSE))-2),CONCATENATE(LEFT(VLOOKUP($A924,#REF!,5,FALSE),LEN(VLOOKUP($A924,#REF!,5,FALSE))-2),"*")),"")</f>
        <v>#REF!</v>
      </c>
      <c r="G924" s="42" t="e">
        <f>IF(LEN(VLOOKUP($A924,#REF!,6,FALSE)),IF(INDEX(#REF!,MATCH($A924,#REF!,0),3),LEFT(VLOOKUP($A924,#REF!,6,FALSE),LEN(VLOOKUP($A924,#REF!,6,FALSE))-2),CONCATENATE(LEFT(VLOOKUP($A924,#REF!,6,FALSE),LEN(VLOOKUP($A924,#REF!,6,FALSE))-2),"*")),"")</f>
        <v>#REF!</v>
      </c>
      <c r="H924" s="43" t="e">
        <f>IF(LEN(VLOOKUP($A924,#REF!,7,FALSE)),IF(INDEX(#REF!,MATCH($A924,#REF!,0),4),LEFT(VLOOKUP($A924,#REF!,7,FALSE),LEN(VLOOKUP($A924,#REF!,7,FALSE))-2),CONCATENATE(LEFT(VLOOKUP($A924,#REF!,7,FALSE),LEN(VLOOKUP($A924,#REF!,7,FALSE))-2),"*")),"")</f>
        <v>#REF!</v>
      </c>
      <c r="I924" s="54" t="e">
        <f>IF(LEN(VLOOKUP($A924,#REF!,8,FALSE)),UPPER(RIGHT(VLOOKUP($A924,#REF!,8,FALSE),1)),"")</f>
        <v>#REF!</v>
      </c>
      <c r="J924" s="42" t="e">
        <f>IF(LEN(VLOOKUP($A924,#REF!,4,FALSE)),UPPER(RIGHT(VLOOKUP($A924,#REF!,4,FALSE),1)),"")</f>
        <v>#REF!</v>
      </c>
      <c r="K924" s="42" t="e">
        <f>IF(LEN(VLOOKUP($A924,#REF!,5,FALSE)),UPPER(RIGHT(VLOOKUP($A924,#REF!,5,FALSE),1)),"")</f>
        <v>#REF!</v>
      </c>
      <c r="L924" s="42" t="e">
        <f>IF(LEN(VLOOKUP($A924,#REF!,6,FALSE)),UPPER(RIGHT(VLOOKUP($A924,#REF!,6,FALSE),1)),"")</f>
        <v>#REF!</v>
      </c>
      <c r="M924" s="43" t="e">
        <f>IF(LEN(VLOOKUP($A924,#REF!,7,FALSE)),UPPER(RIGHT(VLOOKUP($A924,#REF!,7,FALSE),1)),"")</f>
        <v>#REF!</v>
      </c>
      <c r="N924" s="206"/>
      <c r="O924" s="206"/>
      <c r="P924" s="206"/>
      <c r="Q924" s="206"/>
      <c r="R924" s="206"/>
      <c r="S924" s="63" t="e">
        <f>HLOOKUP("Device Tree Pin Name",#REF!,MATCH($A924,#REF!,0),FALSE)</f>
        <v>#REF!</v>
      </c>
      <c r="T924" s="47" t="e">
        <f>HLOOKUP("power rail",#REF!,MATCH($A924,#REF!,0),FALSE)</f>
        <v>#REF!</v>
      </c>
      <c r="U924" s="62" t="e">
        <f>HLOOKUP("Wake Capable",#REF!,MATCH($A924,#REF!,0),FALSE)</f>
        <v>#REF!</v>
      </c>
      <c r="V924" s="62" t="e">
        <f>HLOOKUP("Strap",#REF!,MATCH($A924,#REF!,0),FALSE)</f>
        <v>#REF!</v>
      </c>
      <c r="W924" s="62"/>
      <c r="X924" s="62"/>
      <c r="Y924" s="62"/>
      <c r="Z924" s="47"/>
      <c r="AA924" s="47" t="e">
        <f>HLOOKUP("Pad type",#REF!,MATCH($A924,#REF!,0),FALSE)</f>
        <v>#REF!</v>
      </c>
      <c r="AB924" s="63"/>
      <c r="AC924" s="63" t="e">
        <f>HLOOKUP("POR Pin State",#REF!,MATCH($A924,#REF!,0),FALSE)</f>
        <v>#REF!</v>
      </c>
      <c r="AD924" s="207"/>
      <c r="AE924" s="208"/>
      <c r="AF924" s="208"/>
      <c r="AG924" s="208"/>
      <c r="AH924" s="209"/>
      <c r="AI924" s="209"/>
      <c r="AJ924" s="210"/>
      <c r="AK924" s="210"/>
      <c r="AL924" s="210"/>
      <c r="AM924" s="210"/>
      <c r="AN924" s="210"/>
      <c r="AO924" s="210"/>
      <c r="AP924" s="210"/>
      <c r="AQ924" s="215" t="s">
        <v>2227</v>
      </c>
      <c r="AR924" s="105"/>
      <c r="AS924" s="105"/>
      <c r="AT924" s="105"/>
      <c r="AU924" s="105"/>
      <c r="AV924" s="105"/>
      <c r="AW924" s="105"/>
      <c r="AX924" s="105"/>
      <c r="AY924" s="105"/>
      <c r="AZ924" s="105"/>
      <c r="BA924" s="105"/>
      <c r="BB924" s="218"/>
      <c r="BC924" s="105"/>
      <c r="BD924" s="250"/>
      <c r="BE924" s="252" t="s">
        <v>2228</v>
      </c>
      <c r="BF924" s="147" t="e">
        <f>VLOOKUP($A924,#REF!,34,FALSE)</f>
        <v>#REF!</v>
      </c>
      <c r="BG924" s="148" t="e">
        <f>VLOOKUP($A924,#REF!,22,FALSE)</f>
        <v>#REF!</v>
      </c>
      <c r="BH924" s="149"/>
    </row>
    <row r="925" s="5" customFormat="1" ht="12.95" customHeight="1" spans="1:60">
      <c r="A925" s="48" t="s">
        <v>2229</v>
      </c>
      <c r="B925" s="38" t="e">
        <f>VLOOKUP($A925,#REF!,34,FALSE)</f>
        <v>#REF!</v>
      </c>
      <c r="C925" s="39" t="str">
        <f t="shared" si="193"/>
        <v>unused_DDR_XM2_B8D4</v>
      </c>
      <c r="D925" s="40" t="e">
        <f>IF(LEN(VLOOKUP($A925,#REF!,8,FALSE)),LEFT(VLOOKUP($A925,#REF!,8,FALSE),LEN(VLOOKUP($A925,#REF!,8,FALSE))-2),"")</f>
        <v>#REF!</v>
      </c>
      <c r="E925" s="41" t="e">
        <f>IF(LEN(VLOOKUP($A925,#REF!,4,FALSE)),IF(INDEX(#REF!,MATCH($A925,#REF!,0),1),LEFT(VLOOKUP($A925,#REF!,4,FALSE),LEN(VLOOKUP($A925,#REF!,4,FALSE))-2),CONCATENATE(LEFT(VLOOKUP($A925,#REF!,4,FALSE),LEN(VLOOKUP($A925,#REF!,4,FALSE))-2),"*")),"")</f>
        <v>#REF!</v>
      </c>
      <c r="F925" s="42" t="e">
        <f>IF(LEN(VLOOKUP($A925,#REF!,5,FALSE)),IF(INDEX(#REF!,MATCH($A925,#REF!,0),2),LEFT(VLOOKUP($A925,#REF!,5,FALSE),LEN(VLOOKUP($A925,#REF!,5,FALSE))-2),CONCATENATE(LEFT(VLOOKUP($A925,#REF!,5,FALSE),LEN(VLOOKUP($A925,#REF!,5,FALSE))-2),"*")),"")</f>
        <v>#REF!</v>
      </c>
      <c r="G925" s="42" t="e">
        <f>IF(LEN(VLOOKUP($A925,#REF!,6,FALSE)),IF(INDEX(#REF!,MATCH($A925,#REF!,0),3),LEFT(VLOOKUP($A925,#REF!,6,FALSE),LEN(VLOOKUP($A925,#REF!,6,FALSE))-2),CONCATENATE(LEFT(VLOOKUP($A925,#REF!,6,FALSE),LEN(VLOOKUP($A925,#REF!,6,FALSE))-2),"*")),"")</f>
        <v>#REF!</v>
      </c>
      <c r="H925" s="43" t="e">
        <f>IF(LEN(VLOOKUP($A925,#REF!,7,FALSE)),IF(INDEX(#REF!,MATCH($A925,#REF!,0),4),LEFT(VLOOKUP($A925,#REF!,7,FALSE),LEN(VLOOKUP($A925,#REF!,7,FALSE))-2),CONCATENATE(LEFT(VLOOKUP($A925,#REF!,7,FALSE),LEN(VLOOKUP($A925,#REF!,7,FALSE))-2),"*")),"")</f>
        <v>#REF!</v>
      </c>
      <c r="I925" s="54" t="e">
        <f>IF(LEN(VLOOKUP($A925,#REF!,8,FALSE)),UPPER(RIGHT(VLOOKUP($A925,#REF!,8,FALSE),1)),"")</f>
        <v>#REF!</v>
      </c>
      <c r="J925" s="42" t="e">
        <f>IF(LEN(VLOOKUP($A925,#REF!,4,FALSE)),UPPER(RIGHT(VLOOKUP($A925,#REF!,4,FALSE),1)),"")</f>
        <v>#REF!</v>
      </c>
      <c r="K925" s="42" t="e">
        <f>IF(LEN(VLOOKUP($A925,#REF!,5,FALSE)),UPPER(RIGHT(VLOOKUP($A925,#REF!,5,FALSE),1)),"")</f>
        <v>#REF!</v>
      </c>
      <c r="L925" s="42" t="e">
        <f>IF(LEN(VLOOKUP($A925,#REF!,6,FALSE)),UPPER(RIGHT(VLOOKUP($A925,#REF!,6,FALSE),1)),"")</f>
        <v>#REF!</v>
      </c>
      <c r="M925" s="43" t="e">
        <f>IF(LEN(VLOOKUP($A925,#REF!,7,FALSE)),UPPER(RIGHT(VLOOKUP($A925,#REF!,7,FALSE),1)),"")</f>
        <v>#REF!</v>
      </c>
      <c r="N925" s="206"/>
      <c r="O925" s="206"/>
      <c r="P925" s="206"/>
      <c r="Q925" s="206"/>
      <c r="R925" s="206"/>
      <c r="S925" s="63" t="e">
        <f>HLOOKUP("Device Tree Pin Name",#REF!,MATCH($A925,#REF!,0),FALSE)</f>
        <v>#REF!</v>
      </c>
      <c r="T925" s="47" t="e">
        <f>HLOOKUP("power rail",#REF!,MATCH($A925,#REF!,0),FALSE)</f>
        <v>#REF!</v>
      </c>
      <c r="U925" s="62" t="e">
        <f>HLOOKUP("Wake Capable",#REF!,MATCH($A925,#REF!,0),FALSE)</f>
        <v>#REF!</v>
      </c>
      <c r="V925" s="62" t="e">
        <f>HLOOKUP("Strap",#REF!,MATCH($A925,#REF!,0),FALSE)</f>
        <v>#REF!</v>
      </c>
      <c r="W925" s="62"/>
      <c r="X925" s="62"/>
      <c r="Y925" s="62"/>
      <c r="Z925" s="47"/>
      <c r="AA925" s="47" t="e">
        <f>HLOOKUP("Pad type",#REF!,MATCH($A925,#REF!,0),FALSE)</f>
        <v>#REF!</v>
      </c>
      <c r="AB925" s="63"/>
      <c r="AC925" s="63" t="e">
        <f>HLOOKUP("POR Pin State",#REF!,MATCH($A925,#REF!,0),FALSE)</f>
        <v>#REF!</v>
      </c>
      <c r="AD925" s="207"/>
      <c r="AE925" s="208"/>
      <c r="AF925" s="208"/>
      <c r="AG925" s="208"/>
      <c r="AH925" s="209"/>
      <c r="AI925" s="209"/>
      <c r="AJ925" s="210"/>
      <c r="AK925" s="210"/>
      <c r="AL925" s="210"/>
      <c r="AM925" s="210"/>
      <c r="AN925" s="210"/>
      <c r="AO925" s="210"/>
      <c r="AP925" s="210"/>
      <c r="AQ925" s="215" t="s">
        <v>2230</v>
      </c>
      <c r="AR925" s="105"/>
      <c r="AS925" s="105"/>
      <c r="AT925" s="105"/>
      <c r="AU925" s="105"/>
      <c r="AV925" s="105"/>
      <c r="AW925" s="105"/>
      <c r="AX925" s="105"/>
      <c r="AY925" s="105"/>
      <c r="AZ925" s="105"/>
      <c r="BA925" s="105"/>
      <c r="BB925" s="218"/>
      <c r="BC925" s="105"/>
      <c r="BD925" s="250"/>
      <c r="BE925" s="252" t="s">
        <v>2231</v>
      </c>
      <c r="BF925" s="147" t="e">
        <f>VLOOKUP($A925,#REF!,34,FALSE)</f>
        <v>#REF!</v>
      </c>
      <c r="BG925" s="148" t="e">
        <f>VLOOKUP($A925,#REF!,22,FALSE)</f>
        <v>#REF!</v>
      </c>
      <c r="BH925" s="149"/>
    </row>
    <row r="926" s="5" customFormat="1" ht="12.95" customHeight="1" spans="1:60">
      <c r="A926" s="48" t="s">
        <v>2232</v>
      </c>
      <c r="B926" s="38" t="e">
        <f>VLOOKUP($A926,#REF!,34,FALSE)</f>
        <v>#REF!</v>
      </c>
      <c r="C926" s="39" t="str">
        <f t="shared" ref="C926:C953" si="194">CONCATENATE("unused_",A926)</f>
        <v>unused_DDR_XM2_B8D5</v>
      </c>
      <c r="D926" s="40" t="e">
        <f>IF(LEN(VLOOKUP($A926,#REF!,8,FALSE)),LEFT(VLOOKUP($A926,#REF!,8,FALSE),LEN(VLOOKUP($A926,#REF!,8,FALSE))-2),"")</f>
        <v>#REF!</v>
      </c>
      <c r="E926" s="41" t="e">
        <f>IF(LEN(VLOOKUP($A926,#REF!,4,FALSE)),IF(INDEX(#REF!,MATCH($A926,#REF!,0),1),LEFT(VLOOKUP($A926,#REF!,4,FALSE),LEN(VLOOKUP($A926,#REF!,4,FALSE))-2),CONCATENATE(LEFT(VLOOKUP($A926,#REF!,4,FALSE),LEN(VLOOKUP($A926,#REF!,4,FALSE))-2),"*")),"")</f>
        <v>#REF!</v>
      </c>
      <c r="F926" s="42" t="e">
        <f>IF(LEN(VLOOKUP($A926,#REF!,5,FALSE)),IF(INDEX(#REF!,MATCH($A926,#REF!,0),2),LEFT(VLOOKUP($A926,#REF!,5,FALSE),LEN(VLOOKUP($A926,#REF!,5,FALSE))-2),CONCATENATE(LEFT(VLOOKUP($A926,#REF!,5,FALSE),LEN(VLOOKUP($A926,#REF!,5,FALSE))-2),"*")),"")</f>
        <v>#REF!</v>
      </c>
      <c r="G926" s="42" t="e">
        <f>IF(LEN(VLOOKUP($A926,#REF!,6,FALSE)),IF(INDEX(#REF!,MATCH($A926,#REF!,0),3),LEFT(VLOOKUP($A926,#REF!,6,FALSE),LEN(VLOOKUP($A926,#REF!,6,FALSE))-2),CONCATENATE(LEFT(VLOOKUP($A926,#REF!,6,FALSE),LEN(VLOOKUP($A926,#REF!,6,FALSE))-2),"*")),"")</f>
        <v>#REF!</v>
      </c>
      <c r="H926" s="43" t="e">
        <f>IF(LEN(VLOOKUP($A926,#REF!,7,FALSE)),IF(INDEX(#REF!,MATCH($A926,#REF!,0),4),LEFT(VLOOKUP($A926,#REF!,7,FALSE),LEN(VLOOKUP($A926,#REF!,7,FALSE))-2),CONCATENATE(LEFT(VLOOKUP($A926,#REF!,7,FALSE),LEN(VLOOKUP($A926,#REF!,7,FALSE))-2),"*")),"")</f>
        <v>#REF!</v>
      </c>
      <c r="I926" s="54" t="e">
        <f>IF(LEN(VLOOKUP($A926,#REF!,8,FALSE)),UPPER(RIGHT(VLOOKUP($A926,#REF!,8,FALSE),1)),"")</f>
        <v>#REF!</v>
      </c>
      <c r="J926" s="42" t="e">
        <f>IF(LEN(VLOOKUP($A926,#REF!,4,FALSE)),UPPER(RIGHT(VLOOKUP($A926,#REF!,4,FALSE),1)),"")</f>
        <v>#REF!</v>
      </c>
      <c r="K926" s="42" t="e">
        <f>IF(LEN(VLOOKUP($A926,#REF!,5,FALSE)),UPPER(RIGHT(VLOOKUP($A926,#REF!,5,FALSE),1)),"")</f>
        <v>#REF!</v>
      </c>
      <c r="L926" s="42" t="e">
        <f>IF(LEN(VLOOKUP($A926,#REF!,6,FALSE)),UPPER(RIGHT(VLOOKUP($A926,#REF!,6,FALSE),1)),"")</f>
        <v>#REF!</v>
      </c>
      <c r="M926" s="43" t="e">
        <f>IF(LEN(VLOOKUP($A926,#REF!,7,FALSE)),UPPER(RIGHT(VLOOKUP($A926,#REF!,7,FALSE),1)),"")</f>
        <v>#REF!</v>
      </c>
      <c r="N926" s="206"/>
      <c r="O926" s="206"/>
      <c r="P926" s="206"/>
      <c r="Q926" s="206"/>
      <c r="R926" s="206"/>
      <c r="S926" s="63" t="e">
        <f>HLOOKUP("Device Tree Pin Name",#REF!,MATCH($A926,#REF!,0),FALSE)</f>
        <v>#REF!</v>
      </c>
      <c r="T926" s="47" t="e">
        <f>HLOOKUP("power rail",#REF!,MATCH($A926,#REF!,0),FALSE)</f>
        <v>#REF!</v>
      </c>
      <c r="U926" s="62" t="e">
        <f>HLOOKUP("Wake Capable",#REF!,MATCH($A926,#REF!,0),FALSE)</f>
        <v>#REF!</v>
      </c>
      <c r="V926" s="62" t="e">
        <f>HLOOKUP("Strap",#REF!,MATCH($A926,#REF!,0),FALSE)</f>
        <v>#REF!</v>
      </c>
      <c r="W926" s="62"/>
      <c r="X926" s="62"/>
      <c r="Y926" s="62"/>
      <c r="Z926" s="47"/>
      <c r="AA926" s="47" t="e">
        <f>HLOOKUP("Pad type",#REF!,MATCH($A926,#REF!,0),FALSE)</f>
        <v>#REF!</v>
      </c>
      <c r="AB926" s="63"/>
      <c r="AC926" s="63" t="e">
        <f>HLOOKUP("POR Pin State",#REF!,MATCH($A926,#REF!,0),FALSE)</f>
        <v>#REF!</v>
      </c>
      <c r="AD926" s="207"/>
      <c r="AE926" s="208"/>
      <c r="AF926" s="208"/>
      <c r="AG926" s="208"/>
      <c r="AH926" s="209"/>
      <c r="AI926" s="209"/>
      <c r="AJ926" s="210"/>
      <c r="AK926" s="210"/>
      <c r="AL926" s="210"/>
      <c r="AM926" s="210"/>
      <c r="AN926" s="210"/>
      <c r="AO926" s="210"/>
      <c r="AP926" s="210"/>
      <c r="AQ926" s="215" t="s">
        <v>2233</v>
      </c>
      <c r="AR926" s="105"/>
      <c r="AS926" s="105"/>
      <c r="AT926" s="105"/>
      <c r="AU926" s="105"/>
      <c r="AV926" s="105"/>
      <c r="AW926" s="105"/>
      <c r="AX926" s="105"/>
      <c r="AY926" s="105"/>
      <c r="AZ926" s="105"/>
      <c r="BA926" s="105"/>
      <c r="BB926" s="218"/>
      <c r="BC926" s="105"/>
      <c r="BD926" s="250"/>
      <c r="BE926" s="252" t="s">
        <v>2234</v>
      </c>
      <c r="BF926" s="147" t="e">
        <f>VLOOKUP($A926,#REF!,34,FALSE)</f>
        <v>#REF!</v>
      </c>
      <c r="BG926" s="148" t="e">
        <f>VLOOKUP($A926,#REF!,22,FALSE)</f>
        <v>#REF!</v>
      </c>
      <c r="BH926" s="149"/>
    </row>
    <row r="927" s="5" customFormat="1" ht="12.95" customHeight="1" spans="1:60">
      <c r="A927" s="48" t="s">
        <v>2235</v>
      </c>
      <c r="B927" s="38" t="e">
        <f>VLOOKUP($A927,#REF!,34,FALSE)</f>
        <v>#REF!</v>
      </c>
      <c r="C927" s="39" t="str">
        <f t="shared" si="194"/>
        <v>unused_DDR_XM2_B8D6</v>
      </c>
      <c r="D927" s="40" t="e">
        <f>IF(LEN(VLOOKUP($A927,#REF!,8,FALSE)),LEFT(VLOOKUP($A927,#REF!,8,FALSE),LEN(VLOOKUP($A927,#REF!,8,FALSE))-2),"")</f>
        <v>#REF!</v>
      </c>
      <c r="E927" s="41" t="e">
        <f>IF(LEN(VLOOKUP($A927,#REF!,4,FALSE)),IF(INDEX(#REF!,MATCH($A927,#REF!,0),1),LEFT(VLOOKUP($A927,#REF!,4,FALSE),LEN(VLOOKUP($A927,#REF!,4,FALSE))-2),CONCATENATE(LEFT(VLOOKUP($A927,#REF!,4,FALSE),LEN(VLOOKUP($A927,#REF!,4,FALSE))-2),"*")),"")</f>
        <v>#REF!</v>
      </c>
      <c r="F927" s="42" t="e">
        <f>IF(LEN(VLOOKUP($A927,#REF!,5,FALSE)),IF(INDEX(#REF!,MATCH($A927,#REF!,0),2),LEFT(VLOOKUP($A927,#REF!,5,FALSE),LEN(VLOOKUP($A927,#REF!,5,FALSE))-2),CONCATENATE(LEFT(VLOOKUP($A927,#REF!,5,FALSE),LEN(VLOOKUP($A927,#REF!,5,FALSE))-2),"*")),"")</f>
        <v>#REF!</v>
      </c>
      <c r="G927" s="42" t="e">
        <f>IF(LEN(VLOOKUP($A927,#REF!,6,FALSE)),IF(INDEX(#REF!,MATCH($A927,#REF!,0),3),LEFT(VLOOKUP($A927,#REF!,6,FALSE),LEN(VLOOKUP($A927,#REF!,6,FALSE))-2),CONCATENATE(LEFT(VLOOKUP($A927,#REF!,6,FALSE),LEN(VLOOKUP($A927,#REF!,6,FALSE))-2),"*")),"")</f>
        <v>#REF!</v>
      </c>
      <c r="H927" s="43" t="e">
        <f>IF(LEN(VLOOKUP($A927,#REF!,7,FALSE)),IF(INDEX(#REF!,MATCH($A927,#REF!,0),4),LEFT(VLOOKUP($A927,#REF!,7,FALSE),LEN(VLOOKUP($A927,#REF!,7,FALSE))-2),CONCATENATE(LEFT(VLOOKUP($A927,#REF!,7,FALSE),LEN(VLOOKUP($A927,#REF!,7,FALSE))-2),"*")),"")</f>
        <v>#REF!</v>
      </c>
      <c r="I927" s="54" t="e">
        <f>IF(LEN(VLOOKUP($A927,#REF!,8,FALSE)),UPPER(RIGHT(VLOOKUP($A927,#REF!,8,FALSE),1)),"")</f>
        <v>#REF!</v>
      </c>
      <c r="J927" s="42" t="e">
        <f>IF(LEN(VLOOKUP($A927,#REF!,4,FALSE)),UPPER(RIGHT(VLOOKUP($A927,#REF!,4,FALSE),1)),"")</f>
        <v>#REF!</v>
      </c>
      <c r="K927" s="42" t="e">
        <f>IF(LEN(VLOOKUP($A927,#REF!,5,FALSE)),UPPER(RIGHT(VLOOKUP($A927,#REF!,5,FALSE),1)),"")</f>
        <v>#REF!</v>
      </c>
      <c r="L927" s="42" t="e">
        <f>IF(LEN(VLOOKUP($A927,#REF!,6,FALSE)),UPPER(RIGHT(VLOOKUP($A927,#REF!,6,FALSE),1)),"")</f>
        <v>#REF!</v>
      </c>
      <c r="M927" s="43" t="e">
        <f>IF(LEN(VLOOKUP($A927,#REF!,7,FALSE)),UPPER(RIGHT(VLOOKUP($A927,#REF!,7,FALSE),1)),"")</f>
        <v>#REF!</v>
      </c>
      <c r="N927" s="206"/>
      <c r="O927" s="206"/>
      <c r="P927" s="206"/>
      <c r="Q927" s="206"/>
      <c r="R927" s="206"/>
      <c r="S927" s="63" t="e">
        <f>HLOOKUP("Device Tree Pin Name",#REF!,MATCH($A927,#REF!,0),FALSE)</f>
        <v>#REF!</v>
      </c>
      <c r="T927" s="47" t="e">
        <f>HLOOKUP("power rail",#REF!,MATCH($A927,#REF!,0),FALSE)</f>
        <v>#REF!</v>
      </c>
      <c r="U927" s="62" t="e">
        <f>HLOOKUP("Wake Capable",#REF!,MATCH($A927,#REF!,0),FALSE)</f>
        <v>#REF!</v>
      </c>
      <c r="V927" s="62" t="e">
        <f>HLOOKUP("Strap",#REF!,MATCH($A927,#REF!,0),FALSE)</f>
        <v>#REF!</v>
      </c>
      <c r="W927" s="62"/>
      <c r="X927" s="62"/>
      <c r="Y927" s="62"/>
      <c r="Z927" s="47"/>
      <c r="AA927" s="47" t="e">
        <f>HLOOKUP("Pad type",#REF!,MATCH($A927,#REF!,0),FALSE)</f>
        <v>#REF!</v>
      </c>
      <c r="AB927" s="63"/>
      <c r="AC927" s="63" t="e">
        <f>HLOOKUP("POR Pin State",#REF!,MATCH($A927,#REF!,0),FALSE)</f>
        <v>#REF!</v>
      </c>
      <c r="AD927" s="207"/>
      <c r="AE927" s="208"/>
      <c r="AF927" s="208"/>
      <c r="AG927" s="208"/>
      <c r="AH927" s="209"/>
      <c r="AI927" s="209"/>
      <c r="AJ927" s="210"/>
      <c r="AK927" s="210"/>
      <c r="AL927" s="210"/>
      <c r="AM927" s="210"/>
      <c r="AN927" s="210"/>
      <c r="AO927" s="210"/>
      <c r="AP927" s="210"/>
      <c r="AQ927" s="215" t="s">
        <v>2236</v>
      </c>
      <c r="AR927" s="105"/>
      <c r="AS927" s="105"/>
      <c r="AT927" s="105"/>
      <c r="AU927" s="105"/>
      <c r="AV927" s="105"/>
      <c r="AW927" s="105"/>
      <c r="AX927" s="105"/>
      <c r="AY927" s="105"/>
      <c r="AZ927" s="105"/>
      <c r="BA927" s="105"/>
      <c r="BB927" s="218"/>
      <c r="BC927" s="105"/>
      <c r="BD927" s="250"/>
      <c r="BE927" s="252" t="s">
        <v>2237</v>
      </c>
      <c r="BF927" s="147" t="e">
        <f>VLOOKUP($A927,#REF!,34,FALSE)</f>
        <v>#REF!</v>
      </c>
      <c r="BG927" s="148" t="e">
        <f>VLOOKUP($A927,#REF!,22,FALSE)</f>
        <v>#REF!</v>
      </c>
      <c r="BH927" s="149"/>
    </row>
    <row r="928" s="5" customFormat="1" ht="12.95" customHeight="1" spans="1:60">
      <c r="A928" s="48" t="s">
        <v>2238</v>
      </c>
      <c r="B928" s="38" t="e">
        <f>VLOOKUP($A928,#REF!,34,FALSE)</f>
        <v>#REF!</v>
      </c>
      <c r="C928" s="39" t="str">
        <f t="shared" si="194"/>
        <v>unused_DDR_XM2_B8D7</v>
      </c>
      <c r="D928" s="40" t="e">
        <f>IF(LEN(VLOOKUP($A928,#REF!,8,FALSE)),LEFT(VLOOKUP($A928,#REF!,8,FALSE),LEN(VLOOKUP($A928,#REF!,8,FALSE))-2),"")</f>
        <v>#REF!</v>
      </c>
      <c r="E928" s="41" t="e">
        <f>IF(LEN(VLOOKUP($A928,#REF!,4,FALSE)),IF(INDEX(#REF!,MATCH($A928,#REF!,0),1),LEFT(VLOOKUP($A928,#REF!,4,FALSE),LEN(VLOOKUP($A928,#REF!,4,FALSE))-2),CONCATENATE(LEFT(VLOOKUP($A928,#REF!,4,FALSE),LEN(VLOOKUP($A928,#REF!,4,FALSE))-2),"*")),"")</f>
        <v>#REF!</v>
      </c>
      <c r="F928" s="42" t="e">
        <f>IF(LEN(VLOOKUP($A928,#REF!,5,FALSE)),IF(INDEX(#REF!,MATCH($A928,#REF!,0),2),LEFT(VLOOKUP($A928,#REF!,5,FALSE),LEN(VLOOKUP($A928,#REF!,5,FALSE))-2),CONCATENATE(LEFT(VLOOKUP($A928,#REF!,5,FALSE),LEN(VLOOKUP($A928,#REF!,5,FALSE))-2),"*")),"")</f>
        <v>#REF!</v>
      </c>
      <c r="G928" s="42" t="e">
        <f>IF(LEN(VLOOKUP($A928,#REF!,6,FALSE)),IF(INDEX(#REF!,MATCH($A928,#REF!,0),3),LEFT(VLOOKUP($A928,#REF!,6,FALSE),LEN(VLOOKUP($A928,#REF!,6,FALSE))-2),CONCATENATE(LEFT(VLOOKUP($A928,#REF!,6,FALSE),LEN(VLOOKUP($A928,#REF!,6,FALSE))-2),"*")),"")</f>
        <v>#REF!</v>
      </c>
      <c r="H928" s="43" t="e">
        <f>IF(LEN(VLOOKUP($A928,#REF!,7,FALSE)),IF(INDEX(#REF!,MATCH($A928,#REF!,0),4),LEFT(VLOOKUP($A928,#REF!,7,FALSE),LEN(VLOOKUP($A928,#REF!,7,FALSE))-2),CONCATENATE(LEFT(VLOOKUP($A928,#REF!,7,FALSE),LEN(VLOOKUP($A928,#REF!,7,FALSE))-2),"*")),"")</f>
        <v>#REF!</v>
      </c>
      <c r="I928" s="54" t="e">
        <f>IF(LEN(VLOOKUP($A928,#REF!,8,FALSE)),UPPER(RIGHT(VLOOKUP($A928,#REF!,8,FALSE),1)),"")</f>
        <v>#REF!</v>
      </c>
      <c r="J928" s="42" t="e">
        <f>IF(LEN(VLOOKUP($A928,#REF!,4,FALSE)),UPPER(RIGHT(VLOOKUP($A928,#REF!,4,FALSE),1)),"")</f>
        <v>#REF!</v>
      </c>
      <c r="K928" s="42" t="e">
        <f>IF(LEN(VLOOKUP($A928,#REF!,5,FALSE)),UPPER(RIGHT(VLOOKUP($A928,#REF!,5,FALSE),1)),"")</f>
        <v>#REF!</v>
      </c>
      <c r="L928" s="42" t="e">
        <f>IF(LEN(VLOOKUP($A928,#REF!,6,FALSE)),UPPER(RIGHT(VLOOKUP($A928,#REF!,6,FALSE),1)),"")</f>
        <v>#REF!</v>
      </c>
      <c r="M928" s="43" t="e">
        <f>IF(LEN(VLOOKUP($A928,#REF!,7,FALSE)),UPPER(RIGHT(VLOOKUP($A928,#REF!,7,FALSE),1)),"")</f>
        <v>#REF!</v>
      </c>
      <c r="N928" s="206"/>
      <c r="O928" s="206"/>
      <c r="P928" s="206"/>
      <c r="Q928" s="206"/>
      <c r="R928" s="206"/>
      <c r="S928" s="63" t="e">
        <f>HLOOKUP("Device Tree Pin Name",#REF!,MATCH($A928,#REF!,0),FALSE)</f>
        <v>#REF!</v>
      </c>
      <c r="T928" s="47" t="e">
        <f>HLOOKUP("power rail",#REF!,MATCH($A928,#REF!,0),FALSE)</f>
        <v>#REF!</v>
      </c>
      <c r="U928" s="62" t="e">
        <f>HLOOKUP("Wake Capable",#REF!,MATCH($A928,#REF!,0),FALSE)</f>
        <v>#REF!</v>
      </c>
      <c r="V928" s="62" t="e">
        <f>HLOOKUP("Strap",#REF!,MATCH($A928,#REF!,0),FALSE)</f>
        <v>#REF!</v>
      </c>
      <c r="W928" s="62"/>
      <c r="X928" s="62"/>
      <c r="Y928" s="62"/>
      <c r="Z928" s="47"/>
      <c r="AA928" s="47" t="e">
        <f>HLOOKUP("Pad type",#REF!,MATCH($A928,#REF!,0),FALSE)</f>
        <v>#REF!</v>
      </c>
      <c r="AB928" s="63"/>
      <c r="AC928" s="63" t="e">
        <f>HLOOKUP("POR Pin State",#REF!,MATCH($A928,#REF!,0),FALSE)</f>
        <v>#REF!</v>
      </c>
      <c r="AD928" s="207"/>
      <c r="AE928" s="208"/>
      <c r="AF928" s="208"/>
      <c r="AG928" s="208"/>
      <c r="AH928" s="209"/>
      <c r="AI928" s="209"/>
      <c r="AJ928" s="210"/>
      <c r="AK928" s="210"/>
      <c r="AL928" s="210"/>
      <c r="AM928" s="210"/>
      <c r="AN928" s="210"/>
      <c r="AO928" s="210"/>
      <c r="AP928" s="210"/>
      <c r="AQ928" s="215" t="s">
        <v>2239</v>
      </c>
      <c r="AR928" s="105"/>
      <c r="AS928" s="105"/>
      <c r="AT928" s="105"/>
      <c r="AU928" s="105"/>
      <c r="AV928" s="105"/>
      <c r="AW928" s="105"/>
      <c r="AX928" s="105"/>
      <c r="AY928" s="105"/>
      <c r="AZ928" s="105"/>
      <c r="BA928" s="105"/>
      <c r="BB928" s="218"/>
      <c r="BC928" s="105"/>
      <c r="BD928" s="250"/>
      <c r="BE928" s="252" t="s">
        <v>2240</v>
      </c>
      <c r="BF928" s="147" t="e">
        <f>VLOOKUP($A928,#REF!,34,FALSE)</f>
        <v>#REF!</v>
      </c>
      <c r="BG928" s="148" t="e">
        <f>VLOOKUP($A928,#REF!,22,FALSE)</f>
        <v>#REF!</v>
      </c>
      <c r="BH928" s="149"/>
    </row>
    <row r="929" s="5" customFormat="1" ht="12.95" customHeight="1" spans="1:60">
      <c r="A929" s="48" t="s">
        <v>2241</v>
      </c>
      <c r="B929" s="38" t="e">
        <f>VLOOKUP($A929,#REF!,34,FALSE)</f>
        <v>#REF!</v>
      </c>
      <c r="C929" s="39" t="str">
        <f t="shared" si="194"/>
        <v>unused_DDR_XM2_B8DMI</v>
      </c>
      <c r="D929" s="40" t="e">
        <f>IF(LEN(VLOOKUP($A929,#REF!,8,FALSE)),LEFT(VLOOKUP($A929,#REF!,8,FALSE),LEN(VLOOKUP($A929,#REF!,8,FALSE))-2),"")</f>
        <v>#REF!</v>
      </c>
      <c r="E929" s="41" t="e">
        <f>IF(LEN(VLOOKUP($A929,#REF!,4,FALSE)),IF(INDEX(#REF!,MATCH($A929,#REF!,0),1),LEFT(VLOOKUP($A929,#REF!,4,FALSE),LEN(VLOOKUP($A929,#REF!,4,FALSE))-2),CONCATENATE(LEFT(VLOOKUP($A929,#REF!,4,FALSE),LEN(VLOOKUP($A929,#REF!,4,FALSE))-2),"*")),"")</f>
        <v>#REF!</v>
      </c>
      <c r="F929" s="42" t="e">
        <f>IF(LEN(VLOOKUP($A929,#REF!,5,FALSE)),IF(INDEX(#REF!,MATCH($A929,#REF!,0),2),LEFT(VLOOKUP($A929,#REF!,5,FALSE),LEN(VLOOKUP($A929,#REF!,5,FALSE))-2),CONCATENATE(LEFT(VLOOKUP($A929,#REF!,5,FALSE),LEN(VLOOKUP($A929,#REF!,5,FALSE))-2),"*")),"")</f>
        <v>#REF!</v>
      </c>
      <c r="G929" s="42" t="e">
        <f>IF(LEN(VLOOKUP($A929,#REF!,6,FALSE)),IF(INDEX(#REF!,MATCH($A929,#REF!,0),3),LEFT(VLOOKUP($A929,#REF!,6,FALSE),LEN(VLOOKUP($A929,#REF!,6,FALSE))-2),CONCATENATE(LEFT(VLOOKUP($A929,#REF!,6,FALSE),LEN(VLOOKUP($A929,#REF!,6,FALSE))-2),"*")),"")</f>
        <v>#REF!</v>
      </c>
      <c r="H929" s="43" t="e">
        <f>IF(LEN(VLOOKUP($A929,#REF!,7,FALSE)),IF(INDEX(#REF!,MATCH($A929,#REF!,0),4),LEFT(VLOOKUP($A929,#REF!,7,FALSE),LEN(VLOOKUP($A929,#REF!,7,FALSE))-2),CONCATENATE(LEFT(VLOOKUP($A929,#REF!,7,FALSE),LEN(VLOOKUP($A929,#REF!,7,FALSE))-2),"*")),"")</f>
        <v>#REF!</v>
      </c>
      <c r="I929" s="54" t="e">
        <f>IF(LEN(VLOOKUP($A929,#REF!,8,FALSE)),UPPER(RIGHT(VLOOKUP($A929,#REF!,8,FALSE),1)),"")</f>
        <v>#REF!</v>
      </c>
      <c r="J929" s="42" t="e">
        <f>IF(LEN(VLOOKUP($A929,#REF!,4,FALSE)),UPPER(RIGHT(VLOOKUP($A929,#REF!,4,FALSE),1)),"")</f>
        <v>#REF!</v>
      </c>
      <c r="K929" s="42" t="e">
        <f>IF(LEN(VLOOKUP($A929,#REF!,5,FALSE)),UPPER(RIGHT(VLOOKUP($A929,#REF!,5,FALSE),1)),"")</f>
        <v>#REF!</v>
      </c>
      <c r="L929" s="42" t="e">
        <f>IF(LEN(VLOOKUP($A929,#REF!,6,FALSE)),UPPER(RIGHT(VLOOKUP($A929,#REF!,6,FALSE),1)),"")</f>
        <v>#REF!</v>
      </c>
      <c r="M929" s="43" t="e">
        <f>IF(LEN(VLOOKUP($A929,#REF!,7,FALSE)),UPPER(RIGHT(VLOOKUP($A929,#REF!,7,FALSE),1)),"")</f>
        <v>#REF!</v>
      </c>
      <c r="N929" s="206"/>
      <c r="O929" s="206"/>
      <c r="P929" s="206"/>
      <c r="Q929" s="206"/>
      <c r="R929" s="206"/>
      <c r="S929" s="63" t="e">
        <f>HLOOKUP("Device Tree Pin Name",#REF!,MATCH($A929,#REF!,0),FALSE)</f>
        <v>#REF!</v>
      </c>
      <c r="T929" s="47" t="e">
        <f>HLOOKUP("power rail",#REF!,MATCH($A929,#REF!,0),FALSE)</f>
        <v>#REF!</v>
      </c>
      <c r="U929" s="62" t="e">
        <f>HLOOKUP("Wake Capable",#REF!,MATCH($A929,#REF!,0),FALSE)</f>
        <v>#REF!</v>
      </c>
      <c r="V929" s="62" t="e">
        <f>HLOOKUP("Strap",#REF!,MATCH($A929,#REF!,0),FALSE)</f>
        <v>#REF!</v>
      </c>
      <c r="W929" s="62"/>
      <c r="X929" s="62"/>
      <c r="Y929" s="62"/>
      <c r="Z929" s="47"/>
      <c r="AA929" s="47" t="e">
        <f>HLOOKUP("Pad type",#REF!,MATCH($A929,#REF!,0),FALSE)</f>
        <v>#REF!</v>
      </c>
      <c r="AB929" s="63"/>
      <c r="AC929" s="63" t="e">
        <f>HLOOKUP("POR Pin State",#REF!,MATCH($A929,#REF!,0),FALSE)</f>
        <v>#REF!</v>
      </c>
      <c r="AD929" s="207"/>
      <c r="AE929" s="208"/>
      <c r="AF929" s="208"/>
      <c r="AG929" s="208"/>
      <c r="AH929" s="209"/>
      <c r="AI929" s="209"/>
      <c r="AJ929" s="210"/>
      <c r="AK929" s="210"/>
      <c r="AL929" s="210"/>
      <c r="AM929" s="210"/>
      <c r="AN929" s="210"/>
      <c r="AO929" s="210"/>
      <c r="AP929" s="210"/>
      <c r="AQ929" s="215" t="s">
        <v>2241</v>
      </c>
      <c r="AR929" s="105"/>
      <c r="AS929" s="105"/>
      <c r="AT929" s="105"/>
      <c r="AU929" s="105"/>
      <c r="AV929" s="105"/>
      <c r="AW929" s="105"/>
      <c r="AX929" s="105"/>
      <c r="AY929" s="105"/>
      <c r="AZ929" s="105"/>
      <c r="BA929" s="105"/>
      <c r="BB929" s="218"/>
      <c r="BC929" s="105"/>
      <c r="BD929" s="250"/>
      <c r="BE929" s="252" t="s">
        <v>2242</v>
      </c>
      <c r="BF929" s="147" t="e">
        <f>VLOOKUP($A929,#REF!,34,FALSE)</f>
        <v>#REF!</v>
      </c>
      <c r="BG929" s="148" t="e">
        <f>VLOOKUP($A929,#REF!,22,FALSE)</f>
        <v>#REF!</v>
      </c>
      <c r="BH929" s="149"/>
    </row>
    <row r="930" s="5" customFormat="1" ht="12.95" customHeight="1" spans="1:60">
      <c r="A930" s="48" t="s">
        <v>2243</v>
      </c>
      <c r="B930" s="38" t="e">
        <f>VLOOKUP($A930,#REF!,34,FALSE)</f>
        <v>#REF!</v>
      </c>
      <c r="C930" s="39" t="str">
        <f t="shared" si="194"/>
        <v>unused_DDR_XM2_B8WCK_P</v>
      </c>
      <c r="D930" s="40" t="e">
        <f>IF(LEN(VLOOKUP($A930,#REF!,8,FALSE)),LEFT(VLOOKUP($A930,#REF!,8,FALSE),LEN(VLOOKUP($A930,#REF!,8,FALSE))-2),"")</f>
        <v>#REF!</v>
      </c>
      <c r="E930" s="41" t="e">
        <f>IF(LEN(VLOOKUP($A930,#REF!,4,FALSE)),IF(INDEX(#REF!,MATCH($A930,#REF!,0),1),LEFT(VLOOKUP($A930,#REF!,4,FALSE),LEN(VLOOKUP($A930,#REF!,4,FALSE))-2),CONCATENATE(LEFT(VLOOKUP($A930,#REF!,4,FALSE),LEN(VLOOKUP($A930,#REF!,4,FALSE))-2),"*")),"")</f>
        <v>#REF!</v>
      </c>
      <c r="F930" s="42" t="e">
        <f>IF(LEN(VLOOKUP($A930,#REF!,5,FALSE)),IF(INDEX(#REF!,MATCH($A930,#REF!,0),2),LEFT(VLOOKUP($A930,#REF!,5,FALSE),LEN(VLOOKUP($A930,#REF!,5,FALSE))-2),CONCATENATE(LEFT(VLOOKUP($A930,#REF!,5,FALSE),LEN(VLOOKUP($A930,#REF!,5,FALSE))-2),"*")),"")</f>
        <v>#REF!</v>
      </c>
      <c r="G930" s="42" t="e">
        <f>IF(LEN(VLOOKUP($A930,#REF!,6,FALSE)),IF(INDEX(#REF!,MATCH($A930,#REF!,0),3),LEFT(VLOOKUP($A930,#REF!,6,FALSE),LEN(VLOOKUP($A930,#REF!,6,FALSE))-2),CONCATENATE(LEFT(VLOOKUP($A930,#REF!,6,FALSE),LEN(VLOOKUP($A930,#REF!,6,FALSE))-2),"*")),"")</f>
        <v>#REF!</v>
      </c>
      <c r="H930" s="43" t="e">
        <f>IF(LEN(VLOOKUP($A930,#REF!,7,FALSE)),IF(INDEX(#REF!,MATCH($A930,#REF!,0),4),LEFT(VLOOKUP($A930,#REF!,7,FALSE),LEN(VLOOKUP($A930,#REF!,7,FALSE))-2),CONCATENATE(LEFT(VLOOKUP($A930,#REF!,7,FALSE),LEN(VLOOKUP($A930,#REF!,7,FALSE))-2),"*")),"")</f>
        <v>#REF!</v>
      </c>
      <c r="I930" s="54" t="e">
        <f>IF(LEN(VLOOKUP($A930,#REF!,8,FALSE)),UPPER(RIGHT(VLOOKUP($A930,#REF!,8,FALSE),1)),"")</f>
        <v>#REF!</v>
      </c>
      <c r="J930" s="42" t="e">
        <f>IF(LEN(VLOOKUP($A930,#REF!,4,FALSE)),UPPER(RIGHT(VLOOKUP($A930,#REF!,4,FALSE),1)),"")</f>
        <v>#REF!</v>
      </c>
      <c r="K930" s="42" t="e">
        <f>IF(LEN(VLOOKUP($A930,#REF!,5,FALSE)),UPPER(RIGHT(VLOOKUP($A930,#REF!,5,FALSE),1)),"")</f>
        <v>#REF!</v>
      </c>
      <c r="L930" s="42" t="e">
        <f>IF(LEN(VLOOKUP($A930,#REF!,6,FALSE)),UPPER(RIGHT(VLOOKUP($A930,#REF!,6,FALSE),1)),"")</f>
        <v>#REF!</v>
      </c>
      <c r="M930" s="43" t="e">
        <f>IF(LEN(VLOOKUP($A930,#REF!,7,FALSE)),UPPER(RIGHT(VLOOKUP($A930,#REF!,7,FALSE),1)),"")</f>
        <v>#REF!</v>
      </c>
      <c r="N930" s="206"/>
      <c r="O930" s="206"/>
      <c r="P930" s="206"/>
      <c r="Q930" s="206"/>
      <c r="R930" s="206"/>
      <c r="S930" s="63" t="e">
        <f>HLOOKUP("Device Tree Pin Name",#REF!,MATCH($A930,#REF!,0),FALSE)</f>
        <v>#REF!</v>
      </c>
      <c r="T930" s="47" t="e">
        <f>HLOOKUP("power rail",#REF!,MATCH($A930,#REF!,0),FALSE)</f>
        <v>#REF!</v>
      </c>
      <c r="U930" s="62" t="e">
        <f>HLOOKUP("Wake Capable",#REF!,MATCH($A930,#REF!,0),FALSE)</f>
        <v>#REF!</v>
      </c>
      <c r="V930" s="62" t="e">
        <f>HLOOKUP("Strap",#REF!,MATCH($A930,#REF!,0),FALSE)</f>
        <v>#REF!</v>
      </c>
      <c r="W930" s="62"/>
      <c r="X930" s="62"/>
      <c r="Y930" s="62"/>
      <c r="Z930" s="47"/>
      <c r="AA930" s="47" t="e">
        <f>HLOOKUP("Pad type",#REF!,MATCH($A930,#REF!,0),FALSE)</f>
        <v>#REF!</v>
      </c>
      <c r="AB930" s="63"/>
      <c r="AC930" s="63" t="e">
        <f>HLOOKUP("POR Pin State",#REF!,MATCH($A930,#REF!,0),FALSE)</f>
        <v>#REF!</v>
      </c>
      <c r="AD930" s="207"/>
      <c r="AE930" s="208"/>
      <c r="AF930" s="208"/>
      <c r="AG930" s="208"/>
      <c r="AH930" s="209"/>
      <c r="AI930" s="209"/>
      <c r="AJ930" s="210"/>
      <c r="AK930" s="210"/>
      <c r="AL930" s="210"/>
      <c r="AM930" s="210"/>
      <c r="AN930" s="210"/>
      <c r="AO930" s="210"/>
      <c r="AP930" s="210"/>
      <c r="AQ930" s="215" t="s">
        <v>2243</v>
      </c>
      <c r="AR930" s="105"/>
      <c r="AS930" s="105"/>
      <c r="AT930" s="105"/>
      <c r="AU930" s="105"/>
      <c r="AV930" s="105"/>
      <c r="AW930" s="105"/>
      <c r="AX930" s="105"/>
      <c r="AY930" s="105"/>
      <c r="AZ930" s="105"/>
      <c r="BA930" s="105"/>
      <c r="BB930" s="218"/>
      <c r="BC930" s="105"/>
      <c r="BD930" s="250"/>
      <c r="BE930" s="252" t="s">
        <v>2244</v>
      </c>
      <c r="BF930" s="147" t="e">
        <f>VLOOKUP($A930,#REF!,34,FALSE)</f>
        <v>#REF!</v>
      </c>
      <c r="BG930" s="148" t="e">
        <f>VLOOKUP($A930,#REF!,22,FALSE)</f>
        <v>#REF!</v>
      </c>
      <c r="BH930" s="149"/>
    </row>
    <row r="931" s="5" customFormat="1" ht="12.95" customHeight="1" spans="1:60">
      <c r="A931" s="10" t="s">
        <v>2245</v>
      </c>
      <c r="B931" s="38" t="e">
        <f>VLOOKUP($A931,#REF!,34,FALSE)</f>
        <v>#REF!</v>
      </c>
      <c r="C931" s="39" t="str">
        <f t="shared" si="194"/>
        <v>unused_DDR_XM2_B8WCK_N</v>
      </c>
      <c r="D931" s="40" t="e">
        <f>IF(LEN(VLOOKUP($A931,#REF!,8,FALSE)),LEFT(VLOOKUP($A931,#REF!,8,FALSE),LEN(VLOOKUP($A931,#REF!,8,FALSE))-2),"")</f>
        <v>#REF!</v>
      </c>
      <c r="E931" s="41" t="e">
        <f>IF(LEN(VLOOKUP($A931,#REF!,4,FALSE)),IF(INDEX(#REF!,MATCH($A931,#REF!,0),1),LEFT(VLOOKUP($A931,#REF!,4,FALSE),LEN(VLOOKUP($A931,#REF!,4,FALSE))-2),CONCATENATE(LEFT(VLOOKUP($A931,#REF!,4,FALSE),LEN(VLOOKUP($A931,#REF!,4,FALSE))-2),"*")),"")</f>
        <v>#REF!</v>
      </c>
      <c r="F931" s="42" t="e">
        <f>IF(LEN(VLOOKUP($A931,#REF!,5,FALSE)),IF(INDEX(#REF!,MATCH($A931,#REF!,0),2),LEFT(VLOOKUP($A931,#REF!,5,FALSE),LEN(VLOOKUP($A931,#REF!,5,FALSE))-2),CONCATENATE(LEFT(VLOOKUP($A931,#REF!,5,FALSE),LEN(VLOOKUP($A931,#REF!,5,FALSE))-2),"*")),"")</f>
        <v>#REF!</v>
      </c>
      <c r="G931" s="42" t="e">
        <f>IF(LEN(VLOOKUP($A931,#REF!,6,FALSE)),IF(INDEX(#REF!,MATCH($A931,#REF!,0),3),LEFT(VLOOKUP($A931,#REF!,6,FALSE),LEN(VLOOKUP($A931,#REF!,6,FALSE))-2),CONCATENATE(LEFT(VLOOKUP($A931,#REF!,6,FALSE),LEN(VLOOKUP($A931,#REF!,6,FALSE))-2),"*")),"")</f>
        <v>#REF!</v>
      </c>
      <c r="H931" s="43" t="e">
        <f>IF(LEN(VLOOKUP($A931,#REF!,7,FALSE)),IF(INDEX(#REF!,MATCH($A931,#REF!,0),4),LEFT(VLOOKUP($A931,#REF!,7,FALSE),LEN(VLOOKUP($A931,#REF!,7,FALSE))-2),CONCATENATE(LEFT(VLOOKUP($A931,#REF!,7,FALSE),LEN(VLOOKUP($A931,#REF!,7,FALSE))-2),"*")),"")</f>
        <v>#REF!</v>
      </c>
      <c r="I931" s="54" t="e">
        <f>IF(LEN(VLOOKUP($A931,#REF!,8,FALSE)),UPPER(RIGHT(VLOOKUP($A931,#REF!,8,FALSE),1)),"")</f>
        <v>#REF!</v>
      </c>
      <c r="J931" s="42" t="e">
        <f>IF(LEN(VLOOKUP($A931,#REF!,4,FALSE)),UPPER(RIGHT(VLOOKUP($A931,#REF!,4,FALSE),1)),"")</f>
        <v>#REF!</v>
      </c>
      <c r="K931" s="42" t="e">
        <f>IF(LEN(VLOOKUP($A931,#REF!,5,FALSE)),UPPER(RIGHT(VLOOKUP($A931,#REF!,5,FALSE),1)),"")</f>
        <v>#REF!</v>
      </c>
      <c r="L931" s="42" t="e">
        <f>IF(LEN(VLOOKUP($A931,#REF!,6,FALSE)),UPPER(RIGHT(VLOOKUP($A931,#REF!,6,FALSE),1)),"")</f>
        <v>#REF!</v>
      </c>
      <c r="M931" s="43" t="e">
        <f>IF(LEN(VLOOKUP($A931,#REF!,7,FALSE)),UPPER(RIGHT(VLOOKUP($A931,#REF!,7,FALSE),1)),"")</f>
        <v>#REF!</v>
      </c>
      <c r="N931" s="206"/>
      <c r="O931" s="206"/>
      <c r="P931" s="206"/>
      <c r="Q931" s="206"/>
      <c r="R931" s="206"/>
      <c r="S931" s="63" t="e">
        <f>HLOOKUP("Device Tree Pin Name",#REF!,MATCH($A931,#REF!,0),FALSE)</f>
        <v>#REF!</v>
      </c>
      <c r="T931" s="47" t="e">
        <f>HLOOKUP("power rail",#REF!,MATCH($A931,#REF!,0),FALSE)</f>
        <v>#REF!</v>
      </c>
      <c r="U931" s="62" t="e">
        <f>HLOOKUP("Wake Capable",#REF!,MATCH($A931,#REF!,0),FALSE)</f>
        <v>#REF!</v>
      </c>
      <c r="V931" s="62" t="e">
        <f>HLOOKUP("Strap",#REF!,MATCH($A931,#REF!,0),FALSE)</f>
        <v>#REF!</v>
      </c>
      <c r="W931" s="62"/>
      <c r="X931" s="62"/>
      <c r="Y931" s="62"/>
      <c r="Z931" s="47"/>
      <c r="AA931" s="47" t="e">
        <f>HLOOKUP("Pad type",#REF!,MATCH($A931,#REF!,0),FALSE)</f>
        <v>#REF!</v>
      </c>
      <c r="AB931" s="63"/>
      <c r="AC931" s="63" t="e">
        <f>HLOOKUP("POR Pin State",#REF!,MATCH($A931,#REF!,0),FALSE)</f>
        <v>#REF!</v>
      </c>
      <c r="AD931" s="207"/>
      <c r="AE931" s="208"/>
      <c r="AF931" s="208"/>
      <c r="AG931" s="208"/>
      <c r="AH931" s="209"/>
      <c r="AI931" s="209"/>
      <c r="AJ931" s="210"/>
      <c r="AK931" s="210"/>
      <c r="AL931" s="210"/>
      <c r="AM931" s="210"/>
      <c r="AN931" s="210"/>
      <c r="AO931" s="210"/>
      <c r="AP931" s="210"/>
      <c r="AQ931" s="215" t="s">
        <v>2245</v>
      </c>
      <c r="AR931" s="105"/>
      <c r="AS931" s="105"/>
      <c r="AT931" s="105"/>
      <c r="AU931" s="105"/>
      <c r="AV931" s="105"/>
      <c r="AW931" s="105"/>
      <c r="AX931" s="105"/>
      <c r="AY931" s="105"/>
      <c r="AZ931" s="105"/>
      <c r="BA931" s="105"/>
      <c r="BB931" s="218"/>
      <c r="BC931" s="105"/>
      <c r="BD931" s="250"/>
      <c r="BE931" s="252" t="s">
        <v>2246</v>
      </c>
      <c r="BF931" s="147" t="e">
        <f>VLOOKUP($A931,#REF!,34,FALSE)</f>
        <v>#REF!</v>
      </c>
      <c r="BG931" s="148" t="e">
        <f>VLOOKUP($A931,#REF!,22,FALSE)</f>
        <v>#REF!</v>
      </c>
      <c r="BH931" s="149"/>
    </row>
    <row r="932" s="5" customFormat="1" ht="12.95" customHeight="1" spans="1:60">
      <c r="A932" s="10" t="s">
        <v>2247</v>
      </c>
      <c r="B932" s="38" t="e">
        <f>VLOOKUP($A932,#REF!,34,FALSE)</f>
        <v>#REF!</v>
      </c>
      <c r="C932" s="39" t="str">
        <f t="shared" si="194"/>
        <v>unused_DDR_XM2_B8RDQS_P</v>
      </c>
      <c r="D932" s="40" t="e">
        <f>IF(LEN(VLOOKUP($A932,#REF!,8,FALSE)),LEFT(VLOOKUP($A932,#REF!,8,FALSE),LEN(VLOOKUP($A932,#REF!,8,FALSE))-2),"")</f>
        <v>#REF!</v>
      </c>
      <c r="E932" s="41" t="e">
        <f>IF(LEN(VLOOKUP($A932,#REF!,4,FALSE)),IF(INDEX(#REF!,MATCH($A932,#REF!,0),1),LEFT(VLOOKUP($A932,#REF!,4,FALSE),LEN(VLOOKUP($A932,#REF!,4,FALSE))-2),CONCATENATE(LEFT(VLOOKUP($A932,#REF!,4,FALSE),LEN(VLOOKUP($A932,#REF!,4,FALSE))-2),"*")),"")</f>
        <v>#REF!</v>
      </c>
      <c r="F932" s="42" t="e">
        <f>IF(LEN(VLOOKUP($A932,#REF!,5,FALSE)),IF(INDEX(#REF!,MATCH($A932,#REF!,0),2),LEFT(VLOOKUP($A932,#REF!,5,FALSE),LEN(VLOOKUP($A932,#REF!,5,FALSE))-2),CONCATENATE(LEFT(VLOOKUP($A932,#REF!,5,FALSE),LEN(VLOOKUP($A932,#REF!,5,FALSE))-2),"*")),"")</f>
        <v>#REF!</v>
      </c>
      <c r="G932" s="42" t="e">
        <f>IF(LEN(VLOOKUP($A932,#REF!,6,FALSE)),IF(INDEX(#REF!,MATCH($A932,#REF!,0),3),LEFT(VLOOKUP($A932,#REF!,6,FALSE),LEN(VLOOKUP($A932,#REF!,6,FALSE))-2),CONCATENATE(LEFT(VLOOKUP($A932,#REF!,6,FALSE),LEN(VLOOKUP($A932,#REF!,6,FALSE))-2),"*")),"")</f>
        <v>#REF!</v>
      </c>
      <c r="H932" s="43" t="e">
        <f>IF(LEN(VLOOKUP($A932,#REF!,7,FALSE)),IF(INDEX(#REF!,MATCH($A932,#REF!,0),4),LEFT(VLOOKUP($A932,#REF!,7,FALSE),LEN(VLOOKUP($A932,#REF!,7,FALSE))-2),CONCATENATE(LEFT(VLOOKUP($A932,#REF!,7,FALSE),LEN(VLOOKUP($A932,#REF!,7,FALSE))-2),"*")),"")</f>
        <v>#REF!</v>
      </c>
      <c r="I932" s="54" t="e">
        <f>IF(LEN(VLOOKUP($A932,#REF!,8,FALSE)),UPPER(RIGHT(VLOOKUP($A932,#REF!,8,FALSE),1)),"")</f>
        <v>#REF!</v>
      </c>
      <c r="J932" s="42" t="e">
        <f>IF(LEN(VLOOKUP($A932,#REF!,4,FALSE)),UPPER(RIGHT(VLOOKUP($A932,#REF!,4,FALSE),1)),"")</f>
        <v>#REF!</v>
      </c>
      <c r="K932" s="42" t="e">
        <f>IF(LEN(VLOOKUP($A932,#REF!,5,FALSE)),UPPER(RIGHT(VLOOKUP($A932,#REF!,5,FALSE),1)),"")</f>
        <v>#REF!</v>
      </c>
      <c r="L932" s="42" t="e">
        <f>IF(LEN(VLOOKUP($A932,#REF!,6,FALSE)),UPPER(RIGHT(VLOOKUP($A932,#REF!,6,FALSE),1)),"")</f>
        <v>#REF!</v>
      </c>
      <c r="M932" s="43" t="e">
        <f>IF(LEN(VLOOKUP($A932,#REF!,7,FALSE)),UPPER(RIGHT(VLOOKUP($A932,#REF!,7,FALSE),1)),"")</f>
        <v>#REF!</v>
      </c>
      <c r="N932" s="206"/>
      <c r="O932" s="206"/>
      <c r="P932" s="206"/>
      <c r="Q932" s="206"/>
      <c r="R932" s="206"/>
      <c r="S932" s="63" t="e">
        <f>HLOOKUP("Device Tree Pin Name",#REF!,MATCH($A932,#REF!,0),FALSE)</f>
        <v>#REF!</v>
      </c>
      <c r="T932" s="47" t="e">
        <f>HLOOKUP("power rail",#REF!,MATCH($A932,#REF!,0),FALSE)</f>
        <v>#REF!</v>
      </c>
      <c r="U932" s="62" t="e">
        <f>HLOOKUP("Wake Capable",#REF!,MATCH($A932,#REF!,0),FALSE)</f>
        <v>#REF!</v>
      </c>
      <c r="V932" s="62" t="e">
        <f>HLOOKUP("Strap",#REF!,MATCH($A932,#REF!,0),FALSE)</f>
        <v>#REF!</v>
      </c>
      <c r="W932" s="62"/>
      <c r="X932" s="62"/>
      <c r="Y932" s="62"/>
      <c r="Z932" s="47"/>
      <c r="AA932" s="47" t="e">
        <f>HLOOKUP("Pad type",#REF!,MATCH($A932,#REF!,0),FALSE)</f>
        <v>#REF!</v>
      </c>
      <c r="AB932" s="63"/>
      <c r="AC932" s="63" t="e">
        <f>HLOOKUP("POR Pin State",#REF!,MATCH($A932,#REF!,0),FALSE)</f>
        <v>#REF!</v>
      </c>
      <c r="AD932" s="207"/>
      <c r="AE932" s="208"/>
      <c r="AF932" s="208"/>
      <c r="AG932" s="208"/>
      <c r="AH932" s="209"/>
      <c r="AI932" s="209"/>
      <c r="AJ932" s="210"/>
      <c r="AK932" s="210"/>
      <c r="AL932" s="210"/>
      <c r="AM932" s="210"/>
      <c r="AN932" s="210"/>
      <c r="AO932" s="210"/>
      <c r="AP932" s="210"/>
      <c r="AQ932" s="215" t="s">
        <v>2247</v>
      </c>
      <c r="AR932" s="105"/>
      <c r="AS932" s="105"/>
      <c r="AT932" s="105"/>
      <c r="AU932" s="105"/>
      <c r="AV932" s="105"/>
      <c r="AW932" s="105"/>
      <c r="AX932" s="105"/>
      <c r="AY932" s="105"/>
      <c r="AZ932" s="105"/>
      <c r="BA932" s="105"/>
      <c r="BB932" s="218"/>
      <c r="BC932" s="105"/>
      <c r="BD932" s="250"/>
      <c r="BE932" s="252" t="s">
        <v>2248</v>
      </c>
      <c r="BF932" s="147" t="e">
        <f>VLOOKUP($A932,#REF!,34,FALSE)</f>
        <v>#REF!</v>
      </c>
      <c r="BG932" s="148" t="e">
        <f>VLOOKUP($A932,#REF!,22,FALSE)</f>
        <v>#REF!</v>
      </c>
      <c r="BH932" s="149"/>
    </row>
    <row r="933" s="5" customFormat="1" ht="12.95" customHeight="1" spans="1:60">
      <c r="A933" s="10" t="s">
        <v>2249</v>
      </c>
      <c r="B933" s="38" t="e">
        <f>VLOOKUP($A933,#REF!,34,FALSE)</f>
        <v>#REF!</v>
      </c>
      <c r="C933" s="39" t="str">
        <f t="shared" si="194"/>
        <v>unused_DDR_XM2_B8RDQS_N</v>
      </c>
      <c r="D933" s="40" t="e">
        <f>IF(LEN(VLOOKUP($A933,#REF!,8,FALSE)),LEFT(VLOOKUP($A933,#REF!,8,FALSE),LEN(VLOOKUP($A933,#REF!,8,FALSE))-2),"")</f>
        <v>#REF!</v>
      </c>
      <c r="E933" s="41" t="e">
        <f>IF(LEN(VLOOKUP($A933,#REF!,4,FALSE)),IF(INDEX(#REF!,MATCH($A933,#REF!,0),1),LEFT(VLOOKUP($A933,#REF!,4,FALSE),LEN(VLOOKUP($A933,#REF!,4,FALSE))-2),CONCATENATE(LEFT(VLOOKUP($A933,#REF!,4,FALSE),LEN(VLOOKUP($A933,#REF!,4,FALSE))-2),"*")),"")</f>
        <v>#REF!</v>
      </c>
      <c r="F933" s="42" t="e">
        <f>IF(LEN(VLOOKUP($A933,#REF!,5,FALSE)),IF(INDEX(#REF!,MATCH($A933,#REF!,0),2),LEFT(VLOOKUP($A933,#REF!,5,FALSE),LEN(VLOOKUP($A933,#REF!,5,FALSE))-2),CONCATENATE(LEFT(VLOOKUP($A933,#REF!,5,FALSE),LEN(VLOOKUP($A933,#REF!,5,FALSE))-2),"*")),"")</f>
        <v>#REF!</v>
      </c>
      <c r="G933" s="42" t="e">
        <f>IF(LEN(VLOOKUP($A933,#REF!,6,FALSE)),IF(INDEX(#REF!,MATCH($A933,#REF!,0),3),LEFT(VLOOKUP($A933,#REF!,6,FALSE),LEN(VLOOKUP($A933,#REF!,6,FALSE))-2),CONCATENATE(LEFT(VLOOKUP($A933,#REF!,6,FALSE),LEN(VLOOKUP($A933,#REF!,6,FALSE))-2),"*")),"")</f>
        <v>#REF!</v>
      </c>
      <c r="H933" s="43" t="e">
        <f>IF(LEN(VLOOKUP($A933,#REF!,7,FALSE)),IF(INDEX(#REF!,MATCH($A933,#REF!,0),4),LEFT(VLOOKUP($A933,#REF!,7,FALSE),LEN(VLOOKUP($A933,#REF!,7,FALSE))-2),CONCATENATE(LEFT(VLOOKUP($A933,#REF!,7,FALSE),LEN(VLOOKUP($A933,#REF!,7,FALSE))-2),"*")),"")</f>
        <v>#REF!</v>
      </c>
      <c r="I933" s="54" t="e">
        <f>IF(LEN(VLOOKUP($A933,#REF!,8,FALSE)),UPPER(RIGHT(VLOOKUP($A933,#REF!,8,FALSE),1)),"")</f>
        <v>#REF!</v>
      </c>
      <c r="J933" s="42" t="e">
        <f>IF(LEN(VLOOKUP($A933,#REF!,4,FALSE)),UPPER(RIGHT(VLOOKUP($A933,#REF!,4,FALSE),1)),"")</f>
        <v>#REF!</v>
      </c>
      <c r="K933" s="42" t="e">
        <f>IF(LEN(VLOOKUP($A933,#REF!,5,FALSE)),UPPER(RIGHT(VLOOKUP($A933,#REF!,5,FALSE),1)),"")</f>
        <v>#REF!</v>
      </c>
      <c r="L933" s="42" t="e">
        <f>IF(LEN(VLOOKUP($A933,#REF!,6,FALSE)),UPPER(RIGHT(VLOOKUP($A933,#REF!,6,FALSE),1)),"")</f>
        <v>#REF!</v>
      </c>
      <c r="M933" s="43" t="e">
        <f>IF(LEN(VLOOKUP($A933,#REF!,7,FALSE)),UPPER(RIGHT(VLOOKUP($A933,#REF!,7,FALSE),1)),"")</f>
        <v>#REF!</v>
      </c>
      <c r="N933" s="206"/>
      <c r="O933" s="206"/>
      <c r="P933" s="206"/>
      <c r="Q933" s="206"/>
      <c r="R933" s="206"/>
      <c r="S933" s="63" t="e">
        <f>HLOOKUP("Device Tree Pin Name",#REF!,MATCH($A933,#REF!,0),FALSE)</f>
        <v>#REF!</v>
      </c>
      <c r="T933" s="47" t="e">
        <f>HLOOKUP("power rail",#REF!,MATCH($A933,#REF!,0),FALSE)</f>
        <v>#REF!</v>
      </c>
      <c r="U933" s="62" t="e">
        <f>HLOOKUP("Wake Capable",#REF!,MATCH($A933,#REF!,0),FALSE)</f>
        <v>#REF!</v>
      </c>
      <c r="V933" s="62" t="e">
        <f>HLOOKUP("Strap",#REF!,MATCH($A933,#REF!,0),FALSE)</f>
        <v>#REF!</v>
      </c>
      <c r="W933" s="62"/>
      <c r="X933" s="62"/>
      <c r="Y933" s="62"/>
      <c r="Z933" s="47"/>
      <c r="AA933" s="47" t="e">
        <f>HLOOKUP("Pad type",#REF!,MATCH($A933,#REF!,0),FALSE)</f>
        <v>#REF!</v>
      </c>
      <c r="AB933" s="63"/>
      <c r="AC933" s="63" t="e">
        <f>HLOOKUP("POR Pin State",#REF!,MATCH($A933,#REF!,0),FALSE)</f>
        <v>#REF!</v>
      </c>
      <c r="AD933" s="207"/>
      <c r="AE933" s="208"/>
      <c r="AF933" s="208"/>
      <c r="AG933" s="208"/>
      <c r="AH933" s="209"/>
      <c r="AI933" s="209"/>
      <c r="AJ933" s="210"/>
      <c r="AK933" s="210"/>
      <c r="AL933" s="210"/>
      <c r="AM933" s="210"/>
      <c r="AN933" s="210"/>
      <c r="AO933" s="210"/>
      <c r="AP933" s="210"/>
      <c r="AQ933" s="215" t="s">
        <v>2249</v>
      </c>
      <c r="AR933" s="105"/>
      <c r="AS933" s="105"/>
      <c r="AT933" s="105"/>
      <c r="AU933" s="105"/>
      <c r="AV933" s="105"/>
      <c r="AW933" s="105"/>
      <c r="AX933" s="105"/>
      <c r="AY933" s="105"/>
      <c r="AZ933" s="105"/>
      <c r="BA933" s="105"/>
      <c r="BB933" s="218"/>
      <c r="BC933" s="105"/>
      <c r="BD933" s="250"/>
      <c r="BE933" s="252" t="s">
        <v>2250</v>
      </c>
      <c r="BF933" s="147" t="e">
        <f>VLOOKUP($A933,#REF!,34,FALSE)</f>
        <v>#REF!</v>
      </c>
      <c r="BG933" s="148" t="e">
        <f>VLOOKUP($A933,#REF!,22,FALSE)</f>
        <v>#REF!</v>
      </c>
      <c r="BH933" s="149"/>
    </row>
    <row r="934" s="9" customFormat="1" ht="13.35" customHeight="1" spans="1:60">
      <c r="A934" s="254" t="s">
        <v>2251</v>
      </c>
      <c r="B934" s="38" t="e">
        <f>VLOOKUP($A934,#REF!,34,FALSE)</f>
        <v>#REF!</v>
      </c>
      <c r="C934" s="39" t="str">
        <f t="shared" si="194"/>
        <v>unused_DDR_XM2_B9D0</v>
      </c>
      <c r="D934" s="40" t="e">
        <f>IF(LEN(VLOOKUP($A934,#REF!,8,FALSE)),LEFT(VLOOKUP($A934,#REF!,8,FALSE),LEN(VLOOKUP($A934,#REF!,8,FALSE))-2),"")</f>
        <v>#REF!</v>
      </c>
      <c r="E934" s="41" t="e">
        <f>IF(LEN(VLOOKUP($A934,#REF!,4,FALSE)),IF(INDEX(#REF!,MATCH($A934,#REF!,0),1),LEFT(VLOOKUP($A934,#REF!,4,FALSE),LEN(VLOOKUP($A934,#REF!,4,FALSE))-2),CONCATENATE(LEFT(VLOOKUP($A934,#REF!,4,FALSE),LEN(VLOOKUP($A934,#REF!,4,FALSE))-2),"*")),"")</f>
        <v>#REF!</v>
      </c>
      <c r="F934" s="42" t="e">
        <f>IF(LEN(VLOOKUP($A934,#REF!,5,FALSE)),IF(INDEX(#REF!,MATCH($A934,#REF!,0),2),LEFT(VLOOKUP($A934,#REF!,5,FALSE),LEN(VLOOKUP($A934,#REF!,5,FALSE))-2),CONCATENATE(LEFT(VLOOKUP($A934,#REF!,5,FALSE),LEN(VLOOKUP($A934,#REF!,5,FALSE))-2),"*")),"")</f>
        <v>#REF!</v>
      </c>
      <c r="G934" s="42" t="e">
        <f>IF(LEN(VLOOKUP($A934,#REF!,6,FALSE)),IF(INDEX(#REF!,MATCH($A934,#REF!,0),3),LEFT(VLOOKUP($A934,#REF!,6,FALSE),LEN(VLOOKUP($A934,#REF!,6,FALSE))-2),CONCATENATE(LEFT(VLOOKUP($A934,#REF!,6,FALSE),LEN(VLOOKUP($A934,#REF!,6,FALSE))-2),"*")),"")</f>
        <v>#REF!</v>
      </c>
      <c r="H934" s="43" t="e">
        <f>IF(LEN(VLOOKUP($A934,#REF!,7,FALSE)),IF(INDEX(#REF!,MATCH($A934,#REF!,0),4),LEFT(VLOOKUP($A934,#REF!,7,FALSE),LEN(VLOOKUP($A934,#REF!,7,FALSE))-2),CONCATENATE(LEFT(VLOOKUP($A934,#REF!,7,FALSE),LEN(VLOOKUP($A934,#REF!,7,FALSE))-2),"*")),"")</f>
        <v>#REF!</v>
      </c>
      <c r="I934" s="54" t="e">
        <f>IF(LEN(VLOOKUP($A934,#REF!,8,FALSE)),UPPER(RIGHT(VLOOKUP($A934,#REF!,8,FALSE),1)),"")</f>
        <v>#REF!</v>
      </c>
      <c r="J934" s="42" t="e">
        <f>IF(LEN(VLOOKUP($A934,#REF!,4,FALSE)),UPPER(RIGHT(VLOOKUP($A934,#REF!,4,FALSE),1)),"")</f>
        <v>#REF!</v>
      </c>
      <c r="K934" s="42" t="e">
        <f>IF(LEN(VLOOKUP($A934,#REF!,5,FALSE)),UPPER(RIGHT(VLOOKUP($A934,#REF!,5,FALSE),1)),"")</f>
        <v>#REF!</v>
      </c>
      <c r="L934" s="42" t="e">
        <f>IF(LEN(VLOOKUP($A934,#REF!,6,FALSE)),UPPER(RIGHT(VLOOKUP($A934,#REF!,6,FALSE),1)),"")</f>
        <v>#REF!</v>
      </c>
      <c r="M934" s="43" t="e">
        <f>IF(LEN(VLOOKUP($A934,#REF!,7,FALSE)),UPPER(RIGHT(VLOOKUP($A934,#REF!,7,FALSE),1)),"")</f>
        <v>#REF!</v>
      </c>
      <c r="N934" s="206"/>
      <c r="O934" s="206"/>
      <c r="P934" s="206"/>
      <c r="Q934" s="206"/>
      <c r="R934" s="206"/>
      <c r="S934" s="63" t="e">
        <f>HLOOKUP("Device Tree Pin Name",#REF!,MATCH($A934,#REF!,0),FALSE)</f>
        <v>#REF!</v>
      </c>
      <c r="T934" s="47" t="e">
        <f>HLOOKUP("power rail",#REF!,MATCH($A934,#REF!,0),FALSE)</f>
        <v>#REF!</v>
      </c>
      <c r="U934" s="62" t="e">
        <f>HLOOKUP("Wake Capable",#REF!,MATCH($A934,#REF!,0),FALSE)</f>
        <v>#REF!</v>
      </c>
      <c r="V934" s="62" t="e">
        <f>HLOOKUP("Strap",#REF!,MATCH($A934,#REF!,0),FALSE)</f>
        <v>#REF!</v>
      </c>
      <c r="W934" s="62"/>
      <c r="X934" s="62"/>
      <c r="Y934" s="62"/>
      <c r="Z934" s="47"/>
      <c r="AA934" s="47" t="e">
        <f>HLOOKUP("Pad type",#REF!,MATCH($A934,#REF!,0),FALSE)</f>
        <v>#REF!</v>
      </c>
      <c r="AB934" s="63"/>
      <c r="AC934" s="63" t="e">
        <f>HLOOKUP("POR Pin State",#REF!,MATCH($A934,#REF!,0),FALSE)</f>
        <v>#REF!</v>
      </c>
      <c r="AD934" s="207"/>
      <c r="AE934" s="208"/>
      <c r="AF934" s="208"/>
      <c r="AG934" s="208"/>
      <c r="AH934" s="209"/>
      <c r="AI934" s="209"/>
      <c r="AJ934" s="210"/>
      <c r="AK934" s="210"/>
      <c r="AL934" s="210"/>
      <c r="AM934" s="210"/>
      <c r="AN934" s="210"/>
      <c r="AO934" s="210"/>
      <c r="AP934" s="210"/>
      <c r="AQ934" s="215" t="s">
        <v>2252</v>
      </c>
      <c r="AR934" s="272"/>
      <c r="AS934" s="272"/>
      <c r="AT934" s="272"/>
      <c r="AU934" s="272"/>
      <c r="AV934" s="272"/>
      <c r="AW934" s="272"/>
      <c r="AX934" s="272"/>
      <c r="AY934" s="272"/>
      <c r="AZ934" s="272"/>
      <c r="BA934" s="272"/>
      <c r="BB934" s="273"/>
      <c r="BC934" s="272"/>
      <c r="BD934" s="250"/>
      <c r="BE934" s="269" t="s">
        <v>2253</v>
      </c>
      <c r="BF934" s="147" t="e">
        <f>VLOOKUP($A934,#REF!,34,FALSE)</f>
        <v>#REF!</v>
      </c>
      <c r="BG934" s="148" t="e">
        <f>VLOOKUP($A934,#REF!,22,FALSE)</f>
        <v>#REF!</v>
      </c>
      <c r="BH934" s="149"/>
    </row>
    <row r="935" s="5" customFormat="1" ht="12.95" customHeight="1" spans="1:60">
      <c r="A935" s="48" t="s">
        <v>2254</v>
      </c>
      <c r="B935" s="38" t="e">
        <f>VLOOKUP($A935,#REF!,34,FALSE)</f>
        <v>#REF!</v>
      </c>
      <c r="C935" s="39" t="str">
        <f t="shared" si="194"/>
        <v>unused_DDR_XM2_B9D1</v>
      </c>
      <c r="D935" s="40" t="e">
        <f>IF(LEN(VLOOKUP($A935,#REF!,8,FALSE)),LEFT(VLOOKUP($A935,#REF!,8,FALSE),LEN(VLOOKUP($A935,#REF!,8,FALSE))-2),"")</f>
        <v>#REF!</v>
      </c>
      <c r="E935" s="41" t="e">
        <f>IF(LEN(VLOOKUP($A935,#REF!,4,FALSE)),IF(INDEX(#REF!,MATCH($A935,#REF!,0),1),LEFT(VLOOKUP($A935,#REF!,4,FALSE),LEN(VLOOKUP($A935,#REF!,4,FALSE))-2),CONCATENATE(LEFT(VLOOKUP($A935,#REF!,4,FALSE),LEN(VLOOKUP($A935,#REF!,4,FALSE))-2),"*")),"")</f>
        <v>#REF!</v>
      </c>
      <c r="F935" s="42" t="e">
        <f>IF(LEN(VLOOKUP($A935,#REF!,5,FALSE)),IF(INDEX(#REF!,MATCH($A935,#REF!,0),2),LEFT(VLOOKUP($A935,#REF!,5,FALSE),LEN(VLOOKUP($A935,#REF!,5,FALSE))-2),CONCATENATE(LEFT(VLOOKUP($A935,#REF!,5,FALSE),LEN(VLOOKUP($A935,#REF!,5,FALSE))-2),"*")),"")</f>
        <v>#REF!</v>
      </c>
      <c r="G935" s="42" t="e">
        <f>IF(LEN(VLOOKUP($A935,#REF!,6,FALSE)),IF(INDEX(#REF!,MATCH($A935,#REF!,0),3),LEFT(VLOOKUP($A935,#REF!,6,FALSE),LEN(VLOOKUP($A935,#REF!,6,FALSE))-2),CONCATENATE(LEFT(VLOOKUP($A935,#REF!,6,FALSE),LEN(VLOOKUP($A935,#REF!,6,FALSE))-2),"*")),"")</f>
        <v>#REF!</v>
      </c>
      <c r="H935" s="43" t="e">
        <f>IF(LEN(VLOOKUP($A935,#REF!,7,FALSE)),IF(INDEX(#REF!,MATCH($A935,#REF!,0),4),LEFT(VLOOKUP($A935,#REF!,7,FALSE),LEN(VLOOKUP($A935,#REF!,7,FALSE))-2),CONCATENATE(LEFT(VLOOKUP($A935,#REF!,7,FALSE),LEN(VLOOKUP($A935,#REF!,7,FALSE))-2),"*")),"")</f>
        <v>#REF!</v>
      </c>
      <c r="I935" s="54" t="e">
        <f>IF(LEN(VLOOKUP($A935,#REF!,8,FALSE)),UPPER(RIGHT(VLOOKUP($A935,#REF!,8,FALSE),1)),"")</f>
        <v>#REF!</v>
      </c>
      <c r="J935" s="42" t="e">
        <f>IF(LEN(VLOOKUP($A935,#REF!,4,FALSE)),UPPER(RIGHT(VLOOKUP($A935,#REF!,4,FALSE),1)),"")</f>
        <v>#REF!</v>
      </c>
      <c r="K935" s="42" t="e">
        <f>IF(LEN(VLOOKUP($A935,#REF!,5,FALSE)),UPPER(RIGHT(VLOOKUP($A935,#REF!,5,FALSE),1)),"")</f>
        <v>#REF!</v>
      </c>
      <c r="L935" s="42" t="e">
        <f>IF(LEN(VLOOKUP($A935,#REF!,6,FALSE)),UPPER(RIGHT(VLOOKUP($A935,#REF!,6,FALSE),1)),"")</f>
        <v>#REF!</v>
      </c>
      <c r="M935" s="43" t="e">
        <f>IF(LEN(VLOOKUP($A935,#REF!,7,FALSE)),UPPER(RIGHT(VLOOKUP($A935,#REF!,7,FALSE),1)),"")</f>
        <v>#REF!</v>
      </c>
      <c r="N935" s="206"/>
      <c r="O935" s="206"/>
      <c r="P935" s="206"/>
      <c r="Q935" s="206"/>
      <c r="R935" s="206"/>
      <c r="S935" s="63" t="e">
        <f>HLOOKUP("Device Tree Pin Name",#REF!,MATCH($A935,#REF!,0),FALSE)</f>
        <v>#REF!</v>
      </c>
      <c r="T935" s="47" t="e">
        <f>HLOOKUP("power rail",#REF!,MATCH($A935,#REF!,0),FALSE)</f>
        <v>#REF!</v>
      </c>
      <c r="U935" s="62" t="e">
        <f>HLOOKUP("Wake Capable",#REF!,MATCH($A935,#REF!,0),FALSE)</f>
        <v>#REF!</v>
      </c>
      <c r="V935" s="62" t="e">
        <f>HLOOKUP("Strap",#REF!,MATCH($A935,#REF!,0),FALSE)</f>
        <v>#REF!</v>
      </c>
      <c r="W935" s="62"/>
      <c r="X935" s="62"/>
      <c r="Y935" s="62"/>
      <c r="Z935" s="47"/>
      <c r="AA935" s="47" t="e">
        <f>HLOOKUP("Pad type",#REF!,MATCH($A935,#REF!,0),FALSE)</f>
        <v>#REF!</v>
      </c>
      <c r="AB935" s="63"/>
      <c r="AC935" s="63" t="e">
        <f>HLOOKUP("POR Pin State",#REF!,MATCH($A935,#REF!,0),FALSE)</f>
        <v>#REF!</v>
      </c>
      <c r="AD935" s="207"/>
      <c r="AE935" s="208"/>
      <c r="AF935" s="208"/>
      <c r="AG935" s="208"/>
      <c r="AH935" s="209"/>
      <c r="AI935" s="209"/>
      <c r="AJ935" s="210"/>
      <c r="AK935" s="210"/>
      <c r="AL935" s="210"/>
      <c r="AM935" s="210"/>
      <c r="AN935" s="210"/>
      <c r="AO935" s="210"/>
      <c r="AP935" s="210"/>
      <c r="AQ935" s="215" t="s">
        <v>2255</v>
      </c>
      <c r="AR935" s="105"/>
      <c r="AS935" s="105"/>
      <c r="AT935" s="105"/>
      <c r="AU935" s="105"/>
      <c r="AV935" s="105"/>
      <c r="AW935" s="105"/>
      <c r="AX935" s="105"/>
      <c r="AY935" s="105"/>
      <c r="AZ935" s="105"/>
      <c r="BA935" s="105"/>
      <c r="BB935" s="218"/>
      <c r="BC935" s="216"/>
      <c r="BD935" s="249"/>
      <c r="BE935" s="252" t="s">
        <v>2256</v>
      </c>
      <c r="BF935" s="147" t="e">
        <f>VLOOKUP($A935,#REF!,34,FALSE)</f>
        <v>#REF!</v>
      </c>
      <c r="BG935" s="148" t="e">
        <f>VLOOKUP($A935,#REF!,22,FALSE)</f>
        <v>#REF!</v>
      </c>
      <c r="BH935" s="149"/>
    </row>
    <row r="936" s="5" customFormat="1" ht="12.95" customHeight="1" spans="1:60">
      <c r="A936" s="48" t="s">
        <v>2257</v>
      </c>
      <c r="B936" s="38" t="e">
        <f>VLOOKUP($A936,#REF!,34,FALSE)</f>
        <v>#REF!</v>
      </c>
      <c r="C936" s="39" t="str">
        <f t="shared" si="194"/>
        <v>unused_DDR_XM2_B9D2</v>
      </c>
      <c r="D936" s="40" t="e">
        <f>IF(LEN(VLOOKUP($A936,#REF!,8,FALSE)),LEFT(VLOOKUP($A936,#REF!,8,FALSE),LEN(VLOOKUP($A936,#REF!,8,FALSE))-2),"")</f>
        <v>#REF!</v>
      </c>
      <c r="E936" s="41" t="e">
        <f>IF(LEN(VLOOKUP($A936,#REF!,4,FALSE)),IF(INDEX(#REF!,MATCH($A936,#REF!,0),1),LEFT(VLOOKUP($A936,#REF!,4,FALSE),LEN(VLOOKUP($A936,#REF!,4,FALSE))-2),CONCATENATE(LEFT(VLOOKUP($A936,#REF!,4,FALSE),LEN(VLOOKUP($A936,#REF!,4,FALSE))-2),"*")),"")</f>
        <v>#REF!</v>
      </c>
      <c r="F936" s="42" t="e">
        <f>IF(LEN(VLOOKUP($A936,#REF!,5,FALSE)),IF(INDEX(#REF!,MATCH($A936,#REF!,0),2),LEFT(VLOOKUP($A936,#REF!,5,FALSE),LEN(VLOOKUP($A936,#REF!,5,FALSE))-2),CONCATENATE(LEFT(VLOOKUP($A936,#REF!,5,FALSE),LEN(VLOOKUP($A936,#REF!,5,FALSE))-2),"*")),"")</f>
        <v>#REF!</v>
      </c>
      <c r="G936" s="42" t="e">
        <f>IF(LEN(VLOOKUP($A936,#REF!,6,FALSE)),IF(INDEX(#REF!,MATCH($A936,#REF!,0),3),LEFT(VLOOKUP($A936,#REF!,6,FALSE),LEN(VLOOKUP($A936,#REF!,6,FALSE))-2),CONCATENATE(LEFT(VLOOKUP($A936,#REF!,6,FALSE),LEN(VLOOKUP($A936,#REF!,6,FALSE))-2),"*")),"")</f>
        <v>#REF!</v>
      </c>
      <c r="H936" s="43" t="e">
        <f>IF(LEN(VLOOKUP($A936,#REF!,7,FALSE)),IF(INDEX(#REF!,MATCH($A936,#REF!,0),4),LEFT(VLOOKUP($A936,#REF!,7,FALSE),LEN(VLOOKUP($A936,#REF!,7,FALSE))-2),CONCATENATE(LEFT(VLOOKUP($A936,#REF!,7,FALSE),LEN(VLOOKUP($A936,#REF!,7,FALSE))-2),"*")),"")</f>
        <v>#REF!</v>
      </c>
      <c r="I936" s="54" t="e">
        <f>IF(LEN(VLOOKUP($A936,#REF!,8,FALSE)),UPPER(RIGHT(VLOOKUP($A936,#REF!,8,FALSE),1)),"")</f>
        <v>#REF!</v>
      </c>
      <c r="J936" s="42" t="e">
        <f>IF(LEN(VLOOKUP($A936,#REF!,4,FALSE)),UPPER(RIGHT(VLOOKUP($A936,#REF!,4,FALSE),1)),"")</f>
        <v>#REF!</v>
      </c>
      <c r="K936" s="42" t="e">
        <f>IF(LEN(VLOOKUP($A936,#REF!,5,FALSE)),UPPER(RIGHT(VLOOKUP($A936,#REF!,5,FALSE),1)),"")</f>
        <v>#REF!</v>
      </c>
      <c r="L936" s="42" t="e">
        <f>IF(LEN(VLOOKUP($A936,#REF!,6,FALSE)),UPPER(RIGHT(VLOOKUP($A936,#REF!,6,FALSE),1)),"")</f>
        <v>#REF!</v>
      </c>
      <c r="M936" s="43" t="e">
        <f>IF(LEN(VLOOKUP($A936,#REF!,7,FALSE)),UPPER(RIGHT(VLOOKUP($A936,#REF!,7,FALSE),1)),"")</f>
        <v>#REF!</v>
      </c>
      <c r="N936" s="206"/>
      <c r="O936" s="206"/>
      <c r="P936" s="206"/>
      <c r="Q936" s="206"/>
      <c r="R936" s="206"/>
      <c r="S936" s="63" t="e">
        <f>HLOOKUP("Device Tree Pin Name",#REF!,MATCH($A936,#REF!,0),FALSE)</f>
        <v>#REF!</v>
      </c>
      <c r="T936" s="47" t="e">
        <f>HLOOKUP("power rail",#REF!,MATCH($A936,#REF!,0),FALSE)</f>
        <v>#REF!</v>
      </c>
      <c r="U936" s="62" t="e">
        <f>HLOOKUP("Wake Capable",#REF!,MATCH($A936,#REF!,0),FALSE)</f>
        <v>#REF!</v>
      </c>
      <c r="V936" s="62" t="e">
        <f>HLOOKUP("Strap",#REF!,MATCH($A936,#REF!,0),FALSE)</f>
        <v>#REF!</v>
      </c>
      <c r="W936" s="62"/>
      <c r="X936" s="62"/>
      <c r="Y936" s="62"/>
      <c r="Z936" s="47"/>
      <c r="AA936" s="47" t="e">
        <f>HLOOKUP("Pad type",#REF!,MATCH($A936,#REF!,0),FALSE)</f>
        <v>#REF!</v>
      </c>
      <c r="AB936" s="63"/>
      <c r="AC936" s="63" t="e">
        <f>HLOOKUP("POR Pin State",#REF!,MATCH($A936,#REF!,0),FALSE)</f>
        <v>#REF!</v>
      </c>
      <c r="AD936" s="207"/>
      <c r="AE936" s="208"/>
      <c r="AF936" s="208"/>
      <c r="AG936" s="208"/>
      <c r="AH936" s="209"/>
      <c r="AI936" s="209"/>
      <c r="AJ936" s="210"/>
      <c r="AK936" s="210"/>
      <c r="AL936" s="210"/>
      <c r="AM936" s="210"/>
      <c r="AN936" s="210"/>
      <c r="AO936" s="210"/>
      <c r="AP936" s="210"/>
      <c r="AQ936" s="215" t="s">
        <v>2258</v>
      </c>
      <c r="AR936" s="105"/>
      <c r="AS936" s="105"/>
      <c r="AT936" s="105"/>
      <c r="AU936" s="105"/>
      <c r="AV936" s="105"/>
      <c r="AW936" s="105"/>
      <c r="AX936" s="105"/>
      <c r="AY936" s="105"/>
      <c r="AZ936" s="105"/>
      <c r="BA936" s="105"/>
      <c r="BB936" s="218"/>
      <c r="BC936" s="105"/>
      <c r="BD936" s="250"/>
      <c r="BE936" s="252" t="s">
        <v>2259</v>
      </c>
      <c r="BF936" s="147" t="e">
        <f>VLOOKUP($A936,#REF!,34,FALSE)</f>
        <v>#REF!</v>
      </c>
      <c r="BG936" s="148" t="e">
        <f>VLOOKUP($A936,#REF!,22,FALSE)</f>
        <v>#REF!</v>
      </c>
      <c r="BH936" s="149"/>
    </row>
    <row r="937" s="5" customFormat="1" ht="12.95" customHeight="1" spans="1:60">
      <c r="A937" s="48" t="s">
        <v>2260</v>
      </c>
      <c r="B937" s="38" t="e">
        <f>VLOOKUP($A937,#REF!,34,FALSE)</f>
        <v>#REF!</v>
      </c>
      <c r="C937" s="39" t="str">
        <f t="shared" si="194"/>
        <v>unused_DDR_XM2_B9D3</v>
      </c>
      <c r="D937" s="40" t="e">
        <f>IF(LEN(VLOOKUP($A937,#REF!,8,FALSE)),LEFT(VLOOKUP($A937,#REF!,8,FALSE),LEN(VLOOKUP($A937,#REF!,8,FALSE))-2),"")</f>
        <v>#REF!</v>
      </c>
      <c r="E937" s="41" t="e">
        <f>IF(LEN(VLOOKUP($A937,#REF!,4,FALSE)),IF(INDEX(#REF!,MATCH($A937,#REF!,0),1),LEFT(VLOOKUP($A937,#REF!,4,FALSE),LEN(VLOOKUP($A937,#REF!,4,FALSE))-2),CONCATENATE(LEFT(VLOOKUP($A937,#REF!,4,FALSE),LEN(VLOOKUP($A937,#REF!,4,FALSE))-2),"*")),"")</f>
        <v>#REF!</v>
      </c>
      <c r="F937" s="42" t="e">
        <f>IF(LEN(VLOOKUP($A937,#REF!,5,FALSE)),IF(INDEX(#REF!,MATCH($A937,#REF!,0),2),LEFT(VLOOKUP($A937,#REF!,5,FALSE),LEN(VLOOKUP($A937,#REF!,5,FALSE))-2),CONCATENATE(LEFT(VLOOKUP($A937,#REF!,5,FALSE),LEN(VLOOKUP($A937,#REF!,5,FALSE))-2),"*")),"")</f>
        <v>#REF!</v>
      </c>
      <c r="G937" s="42" t="e">
        <f>IF(LEN(VLOOKUP($A937,#REF!,6,FALSE)),IF(INDEX(#REF!,MATCH($A937,#REF!,0),3),LEFT(VLOOKUP($A937,#REF!,6,FALSE),LEN(VLOOKUP($A937,#REF!,6,FALSE))-2),CONCATENATE(LEFT(VLOOKUP($A937,#REF!,6,FALSE),LEN(VLOOKUP($A937,#REF!,6,FALSE))-2),"*")),"")</f>
        <v>#REF!</v>
      </c>
      <c r="H937" s="43" t="e">
        <f>IF(LEN(VLOOKUP($A937,#REF!,7,FALSE)),IF(INDEX(#REF!,MATCH($A937,#REF!,0),4),LEFT(VLOOKUP($A937,#REF!,7,FALSE),LEN(VLOOKUP($A937,#REF!,7,FALSE))-2),CONCATENATE(LEFT(VLOOKUP($A937,#REF!,7,FALSE),LEN(VLOOKUP($A937,#REF!,7,FALSE))-2),"*")),"")</f>
        <v>#REF!</v>
      </c>
      <c r="I937" s="54" t="e">
        <f>IF(LEN(VLOOKUP($A937,#REF!,8,FALSE)),UPPER(RIGHT(VLOOKUP($A937,#REF!,8,FALSE),1)),"")</f>
        <v>#REF!</v>
      </c>
      <c r="J937" s="42" t="e">
        <f>IF(LEN(VLOOKUP($A937,#REF!,4,FALSE)),UPPER(RIGHT(VLOOKUP($A937,#REF!,4,FALSE),1)),"")</f>
        <v>#REF!</v>
      </c>
      <c r="K937" s="42" t="e">
        <f>IF(LEN(VLOOKUP($A937,#REF!,5,FALSE)),UPPER(RIGHT(VLOOKUP($A937,#REF!,5,FALSE),1)),"")</f>
        <v>#REF!</v>
      </c>
      <c r="L937" s="42" t="e">
        <f>IF(LEN(VLOOKUP($A937,#REF!,6,FALSE)),UPPER(RIGHT(VLOOKUP($A937,#REF!,6,FALSE),1)),"")</f>
        <v>#REF!</v>
      </c>
      <c r="M937" s="43" t="e">
        <f>IF(LEN(VLOOKUP($A937,#REF!,7,FALSE)),UPPER(RIGHT(VLOOKUP($A937,#REF!,7,FALSE),1)),"")</f>
        <v>#REF!</v>
      </c>
      <c r="N937" s="206"/>
      <c r="O937" s="206"/>
      <c r="P937" s="206"/>
      <c r="Q937" s="206"/>
      <c r="R937" s="206"/>
      <c r="S937" s="63" t="e">
        <f>HLOOKUP("Device Tree Pin Name",#REF!,MATCH($A937,#REF!,0),FALSE)</f>
        <v>#REF!</v>
      </c>
      <c r="T937" s="47" t="e">
        <f>HLOOKUP("power rail",#REF!,MATCH($A937,#REF!,0),FALSE)</f>
        <v>#REF!</v>
      </c>
      <c r="U937" s="62" t="e">
        <f>HLOOKUP("Wake Capable",#REF!,MATCH($A937,#REF!,0),FALSE)</f>
        <v>#REF!</v>
      </c>
      <c r="V937" s="62" t="e">
        <f>HLOOKUP("Strap",#REF!,MATCH($A937,#REF!,0),FALSE)</f>
        <v>#REF!</v>
      </c>
      <c r="W937" s="62"/>
      <c r="X937" s="62"/>
      <c r="Y937" s="62"/>
      <c r="Z937" s="47"/>
      <c r="AA937" s="47" t="e">
        <f>HLOOKUP("Pad type",#REF!,MATCH($A937,#REF!,0),FALSE)</f>
        <v>#REF!</v>
      </c>
      <c r="AB937" s="63"/>
      <c r="AC937" s="63" t="e">
        <f>HLOOKUP("POR Pin State",#REF!,MATCH($A937,#REF!,0),FALSE)</f>
        <v>#REF!</v>
      </c>
      <c r="AD937" s="207"/>
      <c r="AE937" s="208"/>
      <c r="AF937" s="208"/>
      <c r="AG937" s="208"/>
      <c r="AH937" s="209"/>
      <c r="AI937" s="209"/>
      <c r="AJ937" s="210"/>
      <c r="AK937" s="210"/>
      <c r="AL937" s="210"/>
      <c r="AM937" s="210"/>
      <c r="AN937" s="210"/>
      <c r="AO937" s="210"/>
      <c r="AP937" s="210"/>
      <c r="AQ937" s="215" t="s">
        <v>2261</v>
      </c>
      <c r="AR937" s="105"/>
      <c r="AS937" s="105"/>
      <c r="AT937" s="105"/>
      <c r="AU937" s="105"/>
      <c r="AV937" s="105"/>
      <c r="AW937" s="105"/>
      <c r="AX937" s="105"/>
      <c r="AY937" s="105"/>
      <c r="AZ937" s="105"/>
      <c r="BA937" s="105"/>
      <c r="BB937" s="218"/>
      <c r="BC937" s="105"/>
      <c r="BD937" s="250"/>
      <c r="BE937" s="252" t="s">
        <v>2262</v>
      </c>
      <c r="BF937" s="147" t="e">
        <f>VLOOKUP($A937,#REF!,34,FALSE)</f>
        <v>#REF!</v>
      </c>
      <c r="BG937" s="148" t="e">
        <f>VLOOKUP($A937,#REF!,22,FALSE)</f>
        <v>#REF!</v>
      </c>
      <c r="BH937" s="149"/>
    </row>
    <row r="938" s="5" customFormat="1" ht="12.95" customHeight="1" spans="1:60">
      <c r="A938" s="48" t="s">
        <v>2263</v>
      </c>
      <c r="B938" s="38" t="e">
        <f>VLOOKUP($A938,#REF!,34,FALSE)</f>
        <v>#REF!</v>
      </c>
      <c r="C938" s="39" t="str">
        <f t="shared" si="194"/>
        <v>unused_DDR_XM2_B9D4</v>
      </c>
      <c r="D938" s="40" t="e">
        <f>IF(LEN(VLOOKUP($A938,#REF!,8,FALSE)),LEFT(VLOOKUP($A938,#REF!,8,FALSE),LEN(VLOOKUP($A938,#REF!,8,FALSE))-2),"")</f>
        <v>#REF!</v>
      </c>
      <c r="E938" s="41" t="e">
        <f>IF(LEN(VLOOKUP($A938,#REF!,4,FALSE)),IF(INDEX(#REF!,MATCH($A938,#REF!,0),1),LEFT(VLOOKUP($A938,#REF!,4,FALSE),LEN(VLOOKUP($A938,#REF!,4,FALSE))-2),CONCATENATE(LEFT(VLOOKUP($A938,#REF!,4,FALSE),LEN(VLOOKUP($A938,#REF!,4,FALSE))-2),"*")),"")</f>
        <v>#REF!</v>
      </c>
      <c r="F938" s="42" t="e">
        <f>IF(LEN(VLOOKUP($A938,#REF!,5,FALSE)),IF(INDEX(#REF!,MATCH($A938,#REF!,0),2),LEFT(VLOOKUP($A938,#REF!,5,FALSE),LEN(VLOOKUP($A938,#REF!,5,FALSE))-2),CONCATENATE(LEFT(VLOOKUP($A938,#REF!,5,FALSE),LEN(VLOOKUP($A938,#REF!,5,FALSE))-2),"*")),"")</f>
        <v>#REF!</v>
      </c>
      <c r="G938" s="42" t="e">
        <f>IF(LEN(VLOOKUP($A938,#REF!,6,FALSE)),IF(INDEX(#REF!,MATCH($A938,#REF!,0),3),LEFT(VLOOKUP($A938,#REF!,6,FALSE),LEN(VLOOKUP($A938,#REF!,6,FALSE))-2),CONCATENATE(LEFT(VLOOKUP($A938,#REF!,6,FALSE),LEN(VLOOKUP($A938,#REF!,6,FALSE))-2),"*")),"")</f>
        <v>#REF!</v>
      </c>
      <c r="H938" s="43" t="e">
        <f>IF(LEN(VLOOKUP($A938,#REF!,7,FALSE)),IF(INDEX(#REF!,MATCH($A938,#REF!,0),4),LEFT(VLOOKUP($A938,#REF!,7,FALSE),LEN(VLOOKUP($A938,#REF!,7,FALSE))-2),CONCATENATE(LEFT(VLOOKUP($A938,#REF!,7,FALSE),LEN(VLOOKUP($A938,#REF!,7,FALSE))-2),"*")),"")</f>
        <v>#REF!</v>
      </c>
      <c r="I938" s="54" t="e">
        <f>IF(LEN(VLOOKUP($A938,#REF!,8,FALSE)),UPPER(RIGHT(VLOOKUP($A938,#REF!,8,FALSE),1)),"")</f>
        <v>#REF!</v>
      </c>
      <c r="J938" s="42" t="e">
        <f>IF(LEN(VLOOKUP($A938,#REF!,4,FALSE)),UPPER(RIGHT(VLOOKUP($A938,#REF!,4,FALSE),1)),"")</f>
        <v>#REF!</v>
      </c>
      <c r="K938" s="42" t="e">
        <f>IF(LEN(VLOOKUP($A938,#REF!,5,FALSE)),UPPER(RIGHT(VLOOKUP($A938,#REF!,5,FALSE),1)),"")</f>
        <v>#REF!</v>
      </c>
      <c r="L938" s="42" t="e">
        <f>IF(LEN(VLOOKUP($A938,#REF!,6,FALSE)),UPPER(RIGHT(VLOOKUP($A938,#REF!,6,FALSE),1)),"")</f>
        <v>#REF!</v>
      </c>
      <c r="M938" s="43" t="e">
        <f>IF(LEN(VLOOKUP($A938,#REF!,7,FALSE)),UPPER(RIGHT(VLOOKUP($A938,#REF!,7,FALSE),1)),"")</f>
        <v>#REF!</v>
      </c>
      <c r="N938" s="206"/>
      <c r="O938" s="206"/>
      <c r="P938" s="206"/>
      <c r="Q938" s="206"/>
      <c r="R938" s="206"/>
      <c r="S938" s="63" t="e">
        <f>HLOOKUP("Device Tree Pin Name",#REF!,MATCH($A938,#REF!,0),FALSE)</f>
        <v>#REF!</v>
      </c>
      <c r="T938" s="47" t="e">
        <f>HLOOKUP("power rail",#REF!,MATCH($A938,#REF!,0),FALSE)</f>
        <v>#REF!</v>
      </c>
      <c r="U938" s="62" t="e">
        <f>HLOOKUP("Wake Capable",#REF!,MATCH($A938,#REF!,0),FALSE)</f>
        <v>#REF!</v>
      </c>
      <c r="V938" s="62" t="e">
        <f>HLOOKUP("Strap",#REF!,MATCH($A938,#REF!,0),FALSE)</f>
        <v>#REF!</v>
      </c>
      <c r="W938" s="62"/>
      <c r="X938" s="62"/>
      <c r="Y938" s="62"/>
      <c r="Z938" s="47"/>
      <c r="AA938" s="47" t="e">
        <f>HLOOKUP("Pad type",#REF!,MATCH($A938,#REF!,0),FALSE)</f>
        <v>#REF!</v>
      </c>
      <c r="AB938" s="63"/>
      <c r="AC938" s="63" t="e">
        <f>HLOOKUP("POR Pin State",#REF!,MATCH($A938,#REF!,0),FALSE)</f>
        <v>#REF!</v>
      </c>
      <c r="AD938" s="207"/>
      <c r="AE938" s="208"/>
      <c r="AF938" s="208"/>
      <c r="AG938" s="208"/>
      <c r="AH938" s="209"/>
      <c r="AI938" s="209"/>
      <c r="AJ938" s="210"/>
      <c r="AK938" s="210"/>
      <c r="AL938" s="210"/>
      <c r="AM938" s="210"/>
      <c r="AN938" s="210"/>
      <c r="AO938" s="210"/>
      <c r="AP938" s="210"/>
      <c r="AQ938" s="215" t="s">
        <v>2264</v>
      </c>
      <c r="AR938" s="105"/>
      <c r="AS938" s="105"/>
      <c r="AT938" s="105"/>
      <c r="AU938" s="105"/>
      <c r="AV938" s="105"/>
      <c r="AW938" s="105"/>
      <c r="AX938" s="105"/>
      <c r="AY938" s="105"/>
      <c r="AZ938" s="105"/>
      <c r="BA938" s="105"/>
      <c r="BB938" s="218"/>
      <c r="BC938" s="105"/>
      <c r="BD938" s="250"/>
      <c r="BE938" s="252" t="s">
        <v>2265</v>
      </c>
      <c r="BF938" s="147" t="e">
        <f>VLOOKUP($A938,#REF!,34,FALSE)</f>
        <v>#REF!</v>
      </c>
      <c r="BG938" s="148" t="e">
        <f>VLOOKUP($A938,#REF!,22,FALSE)</f>
        <v>#REF!</v>
      </c>
      <c r="BH938" s="149"/>
    </row>
    <row r="939" s="5" customFormat="1" ht="12.95" customHeight="1" spans="1:60">
      <c r="A939" s="48" t="s">
        <v>2266</v>
      </c>
      <c r="B939" s="38" t="e">
        <f>VLOOKUP($A939,#REF!,34,FALSE)</f>
        <v>#REF!</v>
      </c>
      <c r="C939" s="39" t="str">
        <f t="shared" si="194"/>
        <v>unused_DDR_XM2_B9D5</v>
      </c>
      <c r="D939" s="40" t="e">
        <f>IF(LEN(VLOOKUP($A939,#REF!,8,FALSE)),LEFT(VLOOKUP($A939,#REF!,8,FALSE),LEN(VLOOKUP($A939,#REF!,8,FALSE))-2),"")</f>
        <v>#REF!</v>
      </c>
      <c r="E939" s="41" t="e">
        <f>IF(LEN(VLOOKUP($A939,#REF!,4,FALSE)),IF(INDEX(#REF!,MATCH($A939,#REF!,0),1),LEFT(VLOOKUP($A939,#REF!,4,FALSE),LEN(VLOOKUP($A939,#REF!,4,FALSE))-2),CONCATENATE(LEFT(VLOOKUP($A939,#REF!,4,FALSE),LEN(VLOOKUP($A939,#REF!,4,FALSE))-2),"*")),"")</f>
        <v>#REF!</v>
      </c>
      <c r="F939" s="42" t="e">
        <f>IF(LEN(VLOOKUP($A939,#REF!,5,FALSE)),IF(INDEX(#REF!,MATCH($A939,#REF!,0),2),LEFT(VLOOKUP($A939,#REF!,5,FALSE),LEN(VLOOKUP($A939,#REF!,5,FALSE))-2),CONCATENATE(LEFT(VLOOKUP($A939,#REF!,5,FALSE),LEN(VLOOKUP($A939,#REF!,5,FALSE))-2),"*")),"")</f>
        <v>#REF!</v>
      </c>
      <c r="G939" s="42" t="e">
        <f>IF(LEN(VLOOKUP($A939,#REF!,6,FALSE)),IF(INDEX(#REF!,MATCH($A939,#REF!,0),3),LEFT(VLOOKUP($A939,#REF!,6,FALSE),LEN(VLOOKUP($A939,#REF!,6,FALSE))-2),CONCATENATE(LEFT(VLOOKUP($A939,#REF!,6,FALSE),LEN(VLOOKUP($A939,#REF!,6,FALSE))-2),"*")),"")</f>
        <v>#REF!</v>
      </c>
      <c r="H939" s="43" t="e">
        <f>IF(LEN(VLOOKUP($A939,#REF!,7,FALSE)),IF(INDEX(#REF!,MATCH($A939,#REF!,0),4),LEFT(VLOOKUP($A939,#REF!,7,FALSE),LEN(VLOOKUP($A939,#REF!,7,FALSE))-2),CONCATENATE(LEFT(VLOOKUP($A939,#REF!,7,FALSE),LEN(VLOOKUP($A939,#REF!,7,FALSE))-2),"*")),"")</f>
        <v>#REF!</v>
      </c>
      <c r="I939" s="54" t="e">
        <f>IF(LEN(VLOOKUP($A939,#REF!,8,FALSE)),UPPER(RIGHT(VLOOKUP($A939,#REF!,8,FALSE),1)),"")</f>
        <v>#REF!</v>
      </c>
      <c r="J939" s="42" t="e">
        <f>IF(LEN(VLOOKUP($A939,#REF!,4,FALSE)),UPPER(RIGHT(VLOOKUP($A939,#REF!,4,FALSE),1)),"")</f>
        <v>#REF!</v>
      </c>
      <c r="K939" s="42" t="e">
        <f>IF(LEN(VLOOKUP($A939,#REF!,5,FALSE)),UPPER(RIGHT(VLOOKUP($A939,#REF!,5,FALSE),1)),"")</f>
        <v>#REF!</v>
      </c>
      <c r="L939" s="42" t="e">
        <f>IF(LEN(VLOOKUP($A939,#REF!,6,FALSE)),UPPER(RIGHT(VLOOKUP($A939,#REF!,6,FALSE),1)),"")</f>
        <v>#REF!</v>
      </c>
      <c r="M939" s="43" t="e">
        <f>IF(LEN(VLOOKUP($A939,#REF!,7,FALSE)),UPPER(RIGHT(VLOOKUP($A939,#REF!,7,FALSE),1)),"")</f>
        <v>#REF!</v>
      </c>
      <c r="N939" s="206"/>
      <c r="O939" s="206"/>
      <c r="P939" s="206"/>
      <c r="Q939" s="206"/>
      <c r="R939" s="206"/>
      <c r="S939" s="63" t="e">
        <f>HLOOKUP("Device Tree Pin Name",#REF!,MATCH($A939,#REF!,0),FALSE)</f>
        <v>#REF!</v>
      </c>
      <c r="T939" s="47" t="e">
        <f>HLOOKUP("power rail",#REF!,MATCH($A939,#REF!,0),FALSE)</f>
        <v>#REF!</v>
      </c>
      <c r="U939" s="62" t="e">
        <f>HLOOKUP("Wake Capable",#REF!,MATCH($A939,#REF!,0),FALSE)</f>
        <v>#REF!</v>
      </c>
      <c r="V939" s="62" t="e">
        <f>HLOOKUP("Strap",#REF!,MATCH($A939,#REF!,0),FALSE)</f>
        <v>#REF!</v>
      </c>
      <c r="W939" s="62"/>
      <c r="X939" s="62"/>
      <c r="Y939" s="62"/>
      <c r="Z939" s="47"/>
      <c r="AA939" s="47" t="e">
        <f>HLOOKUP("Pad type",#REF!,MATCH($A939,#REF!,0),FALSE)</f>
        <v>#REF!</v>
      </c>
      <c r="AB939" s="63"/>
      <c r="AC939" s="63" t="e">
        <f>HLOOKUP("POR Pin State",#REF!,MATCH($A939,#REF!,0),FALSE)</f>
        <v>#REF!</v>
      </c>
      <c r="AD939" s="207"/>
      <c r="AE939" s="208"/>
      <c r="AF939" s="208"/>
      <c r="AG939" s="208"/>
      <c r="AH939" s="209"/>
      <c r="AI939" s="209"/>
      <c r="AJ939" s="210"/>
      <c r="AK939" s="210"/>
      <c r="AL939" s="210"/>
      <c r="AM939" s="210"/>
      <c r="AN939" s="210"/>
      <c r="AO939" s="210"/>
      <c r="AP939" s="210"/>
      <c r="AQ939" s="215" t="s">
        <v>2267</v>
      </c>
      <c r="AR939" s="105"/>
      <c r="AS939" s="105"/>
      <c r="AT939" s="105"/>
      <c r="AU939" s="105"/>
      <c r="AV939" s="105"/>
      <c r="AW939" s="105"/>
      <c r="AX939" s="105"/>
      <c r="AY939" s="105"/>
      <c r="AZ939" s="105"/>
      <c r="BA939" s="105"/>
      <c r="BB939" s="218"/>
      <c r="BC939" s="105"/>
      <c r="BD939" s="250"/>
      <c r="BE939" s="252" t="s">
        <v>2268</v>
      </c>
      <c r="BF939" s="147" t="e">
        <f>VLOOKUP($A939,#REF!,34,FALSE)</f>
        <v>#REF!</v>
      </c>
      <c r="BG939" s="148" t="e">
        <f>VLOOKUP($A939,#REF!,22,FALSE)</f>
        <v>#REF!</v>
      </c>
      <c r="BH939" s="149"/>
    </row>
    <row r="940" s="5" customFormat="1" ht="12.95" customHeight="1" spans="1:60">
      <c r="A940" s="48" t="s">
        <v>2269</v>
      </c>
      <c r="B940" s="38" t="e">
        <f>VLOOKUP($A940,#REF!,34,FALSE)</f>
        <v>#REF!</v>
      </c>
      <c r="C940" s="39" t="str">
        <f t="shared" si="194"/>
        <v>unused_DDR_XM2_B9D6</v>
      </c>
      <c r="D940" s="40" t="e">
        <f>IF(LEN(VLOOKUP($A940,#REF!,8,FALSE)),LEFT(VLOOKUP($A940,#REF!,8,FALSE),LEN(VLOOKUP($A940,#REF!,8,FALSE))-2),"")</f>
        <v>#REF!</v>
      </c>
      <c r="E940" s="41" t="e">
        <f>IF(LEN(VLOOKUP($A940,#REF!,4,FALSE)),IF(INDEX(#REF!,MATCH($A940,#REF!,0),1),LEFT(VLOOKUP($A940,#REF!,4,FALSE),LEN(VLOOKUP($A940,#REF!,4,FALSE))-2),CONCATENATE(LEFT(VLOOKUP($A940,#REF!,4,FALSE),LEN(VLOOKUP($A940,#REF!,4,FALSE))-2),"*")),"")</f>
        <v>#REF!</v>
      </c>
      <c r="F940" s="42" t="e">
        <f>IF(LEN(VLOOKUP($A940,#REF!,5,FALSE)),IF(INDEX(#REF!,MATCH($A940,#REF!,0),2),LEFT(VLOOKUP($A940,#REF!,5,FALSE),LEN(VLOOKUP($A940,#REF!,5,FALSE))-2),CONCATENATE(LEFT(VLOOKUP($A940,#REF!,5,FALSE),LEN(VLOOKUP($A940,#REF!,5,FALSE))-2),"*")),"")</f>
        <v>#REF!</v>
      </c>
      <c r="G940" s="42" t="e">
        <f>IF(LEN(VLOOKUP($A940,#REF!,6,FALSE)),IF(INDEX(#REF!,MATCH($A940,#REF!,0),3),LEFT(VLOOKUP($A940,#REF!,6,FALSE),LEN(VLOOKUP($A940,#REF!,6,FALSE))-2),CONCATENATE(LEFT(VLOOKUP($A940,#REF!,6,FALSE),LEN(VLOOKUP($A940,#REF!,6,FALSE))-2),"*")),"")</f>
        <v>#REF!</v>
      </c>
      <c r="H940" s="43" t="e">
        <f>IF(LEN(VLOOKUP($A940,#REF!,7,FALSE)),IF(INDEX(#REF!,MATCH($A940,#REF!,0),4),LEFT(VLOOKUP($A940,#REF!,7,FALSE),LEN(VLOOKUP($A940,#REF!,7,FALSE))-2),CONCATENATE(LEFT(VLOOKUP($A940,#REF!,7,FALSE),LEN(VLOOKUP($A940,#REF!,7,FALSE))-2),"*")),"")</f>
        <v>#REF!</v>
      </c>
      <c r="I940" s="54" t="e">
        <f>IF(LEN(VLOOKUP($A940,#REF!,8,FALSE)),UPPER(RIGHT(VLOOKUP($A940,#REF!,8,FALSE),1)),"")</f>
        <v>#REF!</v>
      </c>
      <c r="J940" s="42" t="e">
        <f>IF(LEN(VLOOKUP($A940,#REF!,4,FALSE)),UPPER(RIGHT(VLOOKUP($A940,#REF!,4,FALSE),1)),"")</f>
        <v>#REF!</v>
      </c>
      <c r="K940" s="42" t="e">
        <f>IF(LEN(VLOOKUP($A940,#REF!,5,FALSE)),UPPER(RIGHT(VLOOKUP($A940,#REF!,5,FALSE),1)),"")</f>
        <v>#REF!</v>
      </c>
      <c r="L940" s="42" t="e">
        <f>IF(LEN(VLOOKUP($A940,#REF!,6,FALSE)),UPPER(RIGHT(VLOOKUP($A940,#REF!,6,FALSE),1)),"")</f>
        <v>#REF!</v>
      </c>
      <c r="M940" s="43" t="e">
        <f>IF(LEN(VLOOKUP($A940,#REF!,7,FALSE)),UPPER(RIGHT(VLOOKUP($A940,#REF!,7,FALSE),1)),"")</f>
        <v>#REF!</v>
      </c>
      <c r="N940" s="206"/>
      <c r="O940" s="206"/>
      <c r="P940" s="206"/>
      <c r="Q940" s="206"/>
      <c r="R940" s="206"/>
      <c r="S940" s="63" t="e">
        <f>HLOOKUP("Device Tree Pin Name",#REF!,MATCH($A940,#REF!,0),FALSE)</f>
        <v>#REF!</v>
      </c>
      <c r="T940" s="47" t="e">
        <f>HLOOKUP("power rail",#REF!,MATCH($A940,#REF!,0),FALSE)</f>
        <v>#REF!</v>
      </c>
      <c r="U940" s="62" t="e">
        <f>HLOOKUP("Wake Capable",#REF!,MATCH($A940,#REF!,0),FALSE)</f>
        <v>#REF!</v>
      </c>
      <c r="V940" s="62" t="e">
        <f>HLOOKUP("Strap",#REF!,MATCH($A940,#REF!,0),FALSE)</f>
        <v>#REF!</v>
      </c>
      <c r="W940" s="62"/>
      <c r="X940" s="62"/>
      <c r="Y940" s="62"/>
      <c r="Z940" s="47"/>
      <c r="AA940" s="47" t="e">
        <f>HLOOKUP("Pad type",#REF!,MATCH($A940,#REF!,0),FALSE)</f>
        <v>#REF!</v>
      </c>
      <c r="AB940" s="63"/>
      <c r="AC940" s="63" t="e">
        <f>HLOOKUP("POR Pin State",#REF!,MATCH($A940,#REF!,0),FALSE)</f>
        <v>#REF!</v>
      </c>
      <c r="AD940" s="207"/>
      <c r="AE940" s="208"/>
      <c r="AF940" s="208"/>
      <c r="AG940" s="208"/>
      <c r="AH940" s="209"/>
      <c r="AI940" s="209"/>
      <c r="AJ940" s="210"/>
      <c r="AK940" s="210"/>
      <c r="AL940" s="210"/>
      <c r="AM940" s="210"/>
      <c r="AN940" s="210"/>
      <c r="AO940" s="210"/>
      <c r="AP940" s="210"/>
      <c r="AQ940" s="215" t="s">
        <v>2270</v>
      </c>
      <c r="AR940" s="105"/>
      <c r="AS940" s="105"/>
      <c r="AT940" s="105"/>
      <c r="AU940" s="105"/>
      <c r="AV940" s="105"/>
      <c r="AW940" s="105"/>
      <c r="AX940" s="105"/>
      <c r="AY940" s="105"/>
      <c r="AZ940" s="105"/>
      <c r="BA940" s="105"/>
      <c r="BB940" s="218"/>
      <c r="BC940" s="105"/>
      <c r="BD940" s="250"/>
      <c r="BE940" s="252" t="s">
        <v>2271</v>
      </c>
      <c r="BF940" s="147" t="e">
        <f>VLOOKUP($A940,#REF!,34,FALSE)</f>
        <v>#REF!</v>
      </c>
      <c r="BG940" s="148" t="e">
        <f>VLOOKUP($A940,#REF!,22,FALSE)</f>
        <v>#REF!</v>
      </c>
      <c r="BH940" s="149"/>
    </row>
    <row r="941" s="5" customFormat="1" ht="12.95" customHeight="1" spans="1:60">
      <c r="A941" s="48" t="s">
        <v>2272</v>
      </c>
      <c r="B941" s="38" t="e">
        <f>VLOOKUP($A941,#REF!,34,FALSE)</f>
        <v>#REF!</v>
      </c>
      <c r="C941" s="39" t="str">
        <f t="shared" si="194"/>
        <v>unused_DDR_XM2_B9D7</v>
      </c>
      <c r="D941" s="40" t="e">
        <f>IF(LEN(VLOOKUP($A941,#REF!,8,FALSE)),LEFT(VLOOKUP($A941,#REF!,8,FALSE),LEN(VLOOKUP($A941,#REF!,8,FALSE))-2),"")</f>
        <v>#REF!</v>
      </c>
      <c r="E941" s="41" t="e">
        <f>IF(LEN(VLOOKUP($A941,#REF!,4,FALSE)),IF(INDEX(#REF!,MATCH($A941,#REF!,0),1),LEFT(VLOOKUP($A941,#REF!,4,FALSE),LEN(VLOOKUP($A941,#REF!,4,FALSE))-2),CONCATENATE(LEFT(VLOOKUP($A941,#REF!,4,FALSE),LEN(VLOOKUP($A941,#REF!,4,FALSE))-2),"*")),"")</f>
        <v>#REF!</v>
      </c>
      <c r="F941" s="42" t="e">
        <f>IF(LEN(VLOOKUP($A941,#REF!,5,FALSE)),IF(INDEX(#REF!,MATCH($A941,#REF!,0),2),LEFT(VLOOKUP($A941,#REF!,5,FALSE),LEN(VLOOKUP($A941,#REF!,5,FALSE))-2),CONCATENATE(LEFT(VLOOKUP($A941,#REF!,5,FALSE),LEN(VLOOKUP($A941,#REF!,5,FALSE))-2),"*")),"")</f>
        <v>#REF!</v>
      </c>
      <c r="G941" s="42" t="e">
        <f>IF(LEN(VLOOKUP($A941,#REF!,6,FALSE)),IF(INDEX(#REF!,MATCH($A941,#REF!,0),3),LEFT(VLOOKUP($A941,#REF!,6,FALSE),LEN(VLOOKUP($A941,#REF!,6,FALSE))-2),CONCATENATE(LEFT(VLOOKUP($A941,#REF!,6,FALSE),LEN(VLOOKUP($A941,#REF!,6,FALSE))-2),"*")),"")</f>
        <v>#REF!</v>
      </c>
      <c r="H941" s="43" t="e">
        <f>IF(LEN(VLOOKUP($A941,#REF!,7,FALSE)),IF(INDEX(#REF!,MATCH($A941,#REF!,0),4),LEFT(VLOOKUP($A941,#REF!,7,FALSE),LEN(VLOOKUP($A941,#REF!,7,FALSE))-2),CONCATENATE(LEFT(VLOOKUP($A941,#REF!,7,FALSE),LEN(VLOOKUP($A941,#REF!,7,FALSE))-2),"*")),"")</f>
        <v>#REF!</v>
      </c>
      <c r="I941" s="54" t="e">
        <f>IF(LEN(VLOOKUP($A941,#REF!,8,FALSE)),UPPER(RIGHT(VLOOKUP($A941,#REF!,8,FALSE),1)),"")</f>
        <v>#REF!</v>
      </c>
      <c r="J941" s="42" t="e">
        <f>IF(LEN(VLOOKUP($A941,#REF!,4,FALSE)),UPPER(RIGHT(VLOOKUP($A941,#REF!,4,FALSE),1)),"")</f>
        <v>#REF!</v>
      </c>
      <c r="K941" s="42" t="e">
        <f>IF(LEN(VLOOKUP($A941,#REF!,5,FALSE)),UPPER(RIGHT(VLOOKUP($A941,#REF!,5,FALSE),1)),"")</f>
        <v>#REF!</v>
      </c>
      <c r="L941" s="42" t="e">
        <f>IF(LEN(VLOOKUP($A941,#REF!,6,FALSE)),UPPER(RIGHT(VLOOKUP($A941,#REF!,6,FALSE),1)),"")</f>
        <v>#REF!</v>
      </c>
      <c r="M941" s="43" t="e">
        <f>IF(LEN(VLOOKUP($A941,#REF!,7,FALSE)),UPPER(RIGHT(VLOOKUP($A941,#REF!,7,FALSE),1)),"")</f>
        <v>#REF!</v>
      </c>
      <c r="N941" s="206"/>
      <c r="O941" s="206"/>
      <c r="P941" s="206"/>
      <c r="Q941" s="206"/>
      <c r="R941" s="206"/>
      <c r="S941" s="63" t="e">
        <f>HLOOKUP("Device Tree Pin Name",#REF!,MATCH($A941,#REF!,0),FALSE)</f>
        <v>#REF!</v>
      </c>
      <c r="T941" s="47" t="e">
        <f>HLOOKUP("power rail",#REF!,MATCH($A941,#REF!,0),FALSE)</f>
        <v>#REF!</v>
      </c>
      <c r="U941" s="62" t="e">
        <f>HLOOKUP("Wake Capable",#REF!,MATCH($A941,#REF!,0),FALSE)</f>
        <v>#REF!</v>
      </c>
      <c r="V941" s="62" t="e">
        <f>HLOOKUP("Strap",#REF!,MATCH($A941,#REF!,0),FALSE)</f>
        <v>#REF!</v>
      </c>
      <c r="W941" s="62"/>
      <c r="X941" s="62"/>
      <c r="Y941" s="62"/>
      <c r="Z941" s="47"/>
      <c r="AA941" s="47" t="e">
        <f>HLOOKUP("Pad type",#REF!,MATCH($A941,#REF!,0),FALSE)</f>
        <v>#REF!</v>
      </c>
      <c r="AB941" s="63"/>
      <c r="AC941" s="63" t="e">
        <f>HLOOKUP("POR Pin State",#REF!,MATCH($A941,#REF!,0),FALSE)</f>
        <v>#REF!</v>
      </c>
      <c r="AD941" s="207"/>
      <c r="AE941" s="208"/>
      <c r="AF941" s="208"/>
      <c r="AG941" s="208"/>
      <c r="AH941" s="209"/>
      <c r="AI941" s="209"/>
      <c r="AJ941" s="210"/>
      <c r="AK941" s="210"/>
      <c r="AL941" s="210"/>
      <c r="AM941" s="210"/>
      <c r="AN941" s="210"/>
      <c r="AO941" s="210"/>
      <c r="AP941" s="210"/>
      <c r="AQ941" s="215" t="s">
        <v>2273</v>
      </c>
      <c r="AR941" s="105"/>
      <c r="AS941" s="105"/>
      <c r="AT941" s="105"/>
      <c r="AU941" s="105"/>
      <c r="AV941" s="105"/>
      <c r="AW941" s="105"/>
      <c r="AX941" s="105"/>
      <c r="AY941" s="105"/>
      <c r="AZ941" s="105"/>
      <c r="BA941" s="105"/>
      <c r="BB941" s="218"/>
      <c r="BC941" s="105"/>
      <c r="BD941" s="250"/>
      <c r="BE941" s="252" t="s">
        <v>2274</v>
      </c>
      <c r="BF941" s="147" t="e">
        <f>VLOOKUP($A941,#REF!,34,FALSE)</f>
        <v>#REF!</v>
      </c>
      <c r="BG941" s="148" t="e">
        <f>VLOOKUP($A941,#REF!,22,FALSE)</f>
        <v>#REF!</v>
      </c>
      <c r="BH941" s="149"/>
    </row>
    <row r="942" s="5" customFormat="1" ht="12.95" customHeight="1" spans="1:60">
      <c r="A942" s="48" t="s">
        <v>2275</v>
      </c>
      <c r="B942" s="38" t="e">
        <f>VLOOKUP($A942,#REF!,34,FALSE)</f>
        <v>#REF!</v>
      </c>
      <c r="C942" s="39" t="str">
        <f t="shared" si="194"/>
        <v>unused_DDR_XM2_B9DMI</v>
      </c>
      <c r="D942" s="40" t="e">
        <f>IF(LEN(VLOOKUP($A942,#REF!,8,FALSE)),LEFT(VLOOKUP($A942,#REF!,8,FALSE),LEN(VLOOKUP($A942,#REF!,8,FALSE))-2),"")</f>
        <v>#REF!</v>
      </c>
      <c r="E942" s="41" t="e">
        <f>IF(LEN(VLOOKUP($A942,#REF!,4,FALSE)),IF(INDEX(#REF!,MATCH($A942,#REF!,0),1),LEFT(VLOOKUP($A942,#REF!,4,FALSE),LEN(VLOOKUP($A942,#REF!,4,FALSE))-2),CONCATENATE(LEFT(VLOOKUP($A942,#REF!,4,FALSE),LEN(VLOOKUP($A942,#REF!,4,FALSE))-2),"*")),"")</f>
        <v>#REF!</v>
      </c>
      <c r="F942" s="42" t="e">
        <f>IF(LEN(VLOOKUP($A942,#REF!,5,FALSE)),IF(INDEX(#REF!,MATCH($A942,#REF!,0),2),LEFT(VLOOKUP($A942,#REF!,5,FALSE),LEN(VLOOKUP($A942,#REF!,5,FALSE))-2),CONCATENATE(LEFT(VLOOKUP($A942,#REF!,5,FALSE),LEN(VLOOKUP($A942,#REF!,5,FALSE))-2),"*")),"")</f>
        <v>#REF!</v>
      </c>
      <c r="G942" s="42" t="e">
        <f>IF(LEN(VLOOKUP($A942,#REF!,6,FALSE)),IF(INDEX(#REF!,MATCH($A942,#REF!,0),3),LEFT(VLOOKUP($A942,#REF!,6,FALSE),LEN(VLOOKUP($A942,#REF!,6,FALSE))-2),CONCATENATE(LEFT(VLOOKUP($A942,#REF!,6,FALSE),LEN(VLOOKUP($A942,#REF!,6,FALSE))-2),"*")),"")</f>
        <v>#REF!</v>
      </c>
      <c r="H942" s="43" t="e">
        <f>IF(LEN(VLOOKUP($A942,#REF!,7,FALSE)),IF(INDEX(#REF!,MATCH($A942,#REF!,0),4),LEFT(VLOOKUP($A942,#REF!,7,FALSE),LEN(VLOOKUP($A942,#REF!,7,FALSE))-2),CONCATENATE(LEFT(VLOOKUP($A942,#REF!,7,FALSE),LEN(VLOOKUP($A942,#REF!,7,FALSE))-2),"*")),"")</f>
        <v>#REF!</v>
      </c>
      <c r="I942" s="54" t="e">
        <f>IF(LEN(VLOOKUP($A942,#REF!,8,FALSE)),UPPER(RIGHT(VLOOKUP($A942,#REF!,8,FALSE),1)),"")</f>
        <v>#REF!</v>
      </c>
      <c r="J942" s="42" t="e">
        <f>IF(LEN(VLOOKUP($A942,#REF!,4,FALSE)),UPPER(RIGHT(VLOOKUP($A942,#REF!,4,FALSE),1)),"")</f>
        <v>#REF!</v>
      </c>
      <c r="K942" s="42" t="e">
        <f>IF(LEN(VLOOKUP($A942,#REF!,5,FALSE)),UPPER(RIGHT(VLOOKUP($A942,#REF!,5,FALSE),1)),"")</f>
        <v>#REF!</v>
      </c>
      <c r="L942" s="42" t="e">
        <f>IF(LEN(VLOOKUP($A942,#REF!,6,FALSE)),UPPER(RIGHT(VLOOKUP($A942,#REF!,6,FALSE),1)),"")</f>
        <v>#REF!</v>
      </c>
      <c r="M942" s="43" t="e">
        <f>IF(LEN(VLOOKUP($A942,#REF!,7,FALSE)),UPPER(RIGHT(VLOOKUP($A942,#REF!,7,FALSE),1)),"")</f>
        <v>#REF!</v>
      </c>
      <c r="N942" s="206"/>
      <c r="O942" s="206"/>
      <c r="P942" s="206"/>
      <c r="Q942" s="206"/>
      <c r="R942" s="206"/>
      <c r="S942" s="63" t="e">
        <f>HLOOKUP("Device Tree Pin Name",#REF!,MATCH($A942,#REF!,0),FALSE)</f>
        <v>#REF!</v>
      </c>
      <c r="T942" s="47" t="e">
        <f>HLOOKUP("power rail",#REF!,MATCH($A942,#REF!,0),FALSE)</f>
        <v>#REF!</v>
      </c>
      <c r="U942" s="62" t="e">
        <f>HLOOKUP("Wake Capable",#REF!,MATCH($A942,#REF!,0),FALSE)</f>
        <v>#REF!</v>
      </c>
      <c r="V942" s="62" t="e">
        <f>HLOOKUP("Strap",#REF!,MATCH($A942,#REF!,0),FALSE)</f>
        <v>#REF!</v>
      </c>
      <c r="W942" s="62"/>
      <c r="X942" s="62"/>
      <c r="Y942" s="62"/>
      <c r="Z942" s="47"/>
      <c r="AA942" s="47" t="e">
        <f>HLOOKUP("Pad type",#REF!,MATCH($A942,#REF!,0),FALSE)</f>
        <v>#REF!</v>
      </c>
      <c r="AB942" s="63"/>
      <c r="AC942" s="63" t="e">
        <f>HLOOKUP("POR Pin State",#REF!,MATCH($A942,#REF!,0),FALSE)</f>
        <v>#REF!</v>
      </c>
      <c r="AD942" s="207"/>
      <c r="AE942" s="208"/>
      <c r="AF942" s="208"/>
      <c r="AG942" s="208"/>
      <c r="AH942" s="209"/>
      <c r="AI942" s="209"/>
      <c r="AJ942" s="210"/>
      <c r="AK942" s="210"/>
      <c r="AL942" s="210"/>
      <c r="AM942" s="210"/>
      <c r="AN942" s="210"/>
      <c r="AO942" s="210"/>
      <c r="AP942" s="210"/>
      <c r="AQ942" s="215" t="s">
        <v>2275</v>
      </c>
      <c r="AR942" s="105"/>
      <c r="AS942" s="105"/>
      <c r="AT942" s="105"/>
      <c r="AU942" s="105"/>
      <c r="AV942" s="105"/>
      <c r="AW942" s="105"/>
      <c r="AX942" s="105"/>
      <c r="AY942" s="105"/>
      <c r="AZ942" s="105"/>
      <c r="BA942" s="105"/>
      <c r="BB942" s="218"/>
      <c r="BC942" s="105"/>
      <c r="BD942" s="250"/>
      <c r="BE942" s="252" t="s">
        <v>2276</v>
      </c>
      <c r="BF942" s="147" t="e">
        <f>VLOOKUP($A942,#REF!,34,FALSE)</f>
        <v>#REF!</v>
      </c>
      <c r="BG942" s="148" t="e">
        <f>VLOOKUP($A942,#REF!,22,FALSE)</f>
        <v>#REF!</v>
      </c>
      <c r="BH942" s="149"/>
    </row>
    <row r="943" s="5" customFormat="1" ht="12.95" customHeight="1" spans="1:60">
      <c r="A943" s="48" t="s">
        <v>2277</v>
      </c>
      <c r="B943" s="38" t="e">
        <f>VLOOKUP($A943,#REF!,34,FALSE)</f>
        <v>#REF!</v>
      </c>
      <c r="C943" s="39" t="str">
        <f t="shared" si="194"/>
        <v>unused_DDR_XM2_B9WCK_P</v>
      </c>
      <c r="D943" s="40" t="e">
        <f>IF(LEN(VLOOKUP($A943,#REF!,8,FALSE)),LEFT(VLOOKUP($A943,#REF!,8,FALSE),LEN(VLOOKUP($A943,#REF!,8,FALSE))-2),"")</f>
        <v>#REF!</v>
      </c>
      <c r="E943" s="41" t="e">
        <f>IF(LEN(VLOOKUP($A943,#REF!,4,FALSE)),IF(INDEX(#REF!,MATCH($A943,#REF!,0),1),LEFT(VLOOKUP($A943,#REF!,4,FALSE),LEN(VLOOKUP($A943,#REF!,4,FALSE))-2),CONCATENATE(LEFT(VLOOKUP($A943,#REF!,4,FALSE),LEN(VLOOKUP($A943,#REF!,4,FALSE))-2),"*")),"")</f>
        <v>#REF!</v>
      </c>
      <c r="F943" s="42" t="e">
        <f>IF(LEN(VLOOKUP($A943,#REF!,5,FALSE)),IF(INDEX(#REF!,MATCH($A943,#REF!,0),2),LEFT(VLOOKUP($A943,#REF!,5,FALSE),LEN(VLOOKUP($A943,#REF!,5,FALSE))-2),CONCATENATE(LEFT(VLOOKUP($A943,#REF!,5,FALSE),LEN(VLOOKUP($A943,#REF!,5,FALSE))-2),"*")),"")</f>
        <v>#REF!</v>
      </c>
      <c r="G943" s="42" t="e">
        <f>IF(LEN(VLOOKUP($A943,#REF!,6,FALSE)),IF(INDEX(#REF!,MATCH($A943,#REF!,0),3),LEFT(VLOOKUP($A943,#REF!,6,FALSE),LEN(VLOOKUP($A943,#REF!,6,FALSE))-2),CONCATENATE(LEFT(VLOOKUP($A943,#REF!,6,FALSE),LEN(VLOOKUP($A943,#REF!,6,FALSE))-2),"*")),"")</f>
        <v>#REF!</v>
      </c>
      <c r="H943" s="43" t="e">
        <f>IF(LEN(VLOOKUP($A943,#REF!,7,FALSE)),IF(INDEX(#REF!,MATCH($A943,#REF!,0),4),LEFT(VLOOKUP($A943,#REF!,7,FALSE),LEN(VLOOKUP($A943,#REF!,7,FALSE))-2),CONCATENATE(LEFT(VLOOKUP($A943,#REF!,7,FALSE),LEN(VLOOKUP($A943,#REF!,7,FALSE))-2),"*")),"")</f>
        <v>#REF!</v>
      </c>
      <c r="I943" s="54" t="e">
        <f>IF(LEN(VLOOKUP($A943,#REF!,8,FALSE)),UPPER(RIGHT(VLOOKUP($A943,#REF!,8,FALSE),1)),"")</f>
        <v>#REF!</v>
      </c>
      <c r="J943" s="42" t="e">
        <f>IF(LEN(VLOOKUP($A943,#REF!,4,FALSE)),UPPER(RIGHT(VLOOKUP($A943,#REF!,4,FALSE),1)),"")</f>
        <v>#REF!</v>
      </c>
      <c r="K943" s="42" t="e">
        <f>IF(LEN(VLOOKUP($A943,#REF!,5,FALSE)),UPPER(RIGHT(VLOOKUP($A943,#REF!,5,FALSE),1)),"")</f>
        <v>#REF!</v>
      </c>
      <c r="L943" s="42" t="e">
        <f>IF(LEN(VLOOKUP($A943,#REF!,6,FALSE)),UPPER(RIGHT(VLOOKUP($A943,#REF!,6,FALSE),1)),"")</f>
        <v>#REF!</v>
      </c>
      <c r="M943" s="43" t="e">
        <f>IF(LEN(VLOOKUP($A943,#REF!,7,FALSE)),UPPER(RIGHT(VLOOKUP($A943,#REF!,7,FALSE),1)),"")</f>
        <v>#REF!</v>
      </c>
      <c r="N943" s="206"/>
      <c r="O943" s="206"/>
      <c r="P943" s="206"/>
      <c r="Q943" s="206"/>
      <c r="R943" s="206"/>
      <c r="S943" s="63" t="e">
        <f>HLOOKUP("Device Tree Pin Name",#REF!,MATCH($A943,#REF!,0),FALSE)</f>
        <v>#REF!</v>
      </c>
      <c r="T943" s="47" t="e">
        <f>HLOOKUP("power rail",#REF!,MATCH($A943,#REF!,0),FALSE)</f>
        <v>#REF!</v>
      </c>
      <c r="U943" s="62" t="e">
        <f>HLOOKUP("Wake Capable",#REF!,MATCH($A943,#REF!,0),FALSE)</f>
        <v>#REF!</v>
      </c>
      <c r="V943" s="62" t="e">
        <f>HLOOKUP("Strap",#REF!,MATCH($A943,#REF!,0),FALSE)</f>
        <v>#REF!</v>
      </c>
      <c r="W943" s="62"/>
      <c r="X943" s="62"/>
      <c r="Y943" s="62"/>
      <c r="Z943" s="47"/>
      <c r="AA943" s="47" t="e">
        <f>HLOOKUP("Pad type",#REF!,MATCH($A943,#REF!,0),FALSE)</f>
        <v>#REF!</v>
      </c>
      <c r="AB943" s="63"/>
      <c r="AC943" s="63" t="e">
        <f>HLOOKUP("POR Pin State",#REF!,MATCH($A943,#REF!,0),FALSE)</f>
        <v>#REF!</v>
      </c>
      <c r="AD943" s="207"/>
      <c r="AE943" s="208"/>
      <c r="AF943" s="208"/>
      <c r="AG943" s="208"/>
      <c r="AH943" s="209"/>
      <c r="AI943" s="209"/>
      <c r="AJ943" s="210"/>
      <c r="AK943" s="210"/>
      <c r="AL943" s="210"/>
      <c r="AM943" s="210"/>
      <c r="AN943" s="210"/>
      <c r="AO943" s="210"/>
      <c r="AP943" s="210"/>
      <c r="AQ943" s="215" t="s">
        <v>2277</v>
      </c>
      <c r="AR943" s="105"/>
      <c r="AS943" s="105"/>
      <c r="AT943" s="105"/>
      <c r="AU943" s="105"/>
      <c r="AV943" s="105"/>
      <c r="AW943" s="105"/>
      <c r="AX943" s="105"/>
      <c r="AY943" s="105"/>
      <c r="AZ943" s="105"/>
      <c r="BA943" s="105"/>
      <c r="BB943" s="218"/>
      <c r="BC943" s="105"/>
      <c r="BD943" s="250"/>
      <c r="BE943" s="252" t="s">
        <v>2278</v>
      </c>
      <c r="BF943" s="147" t="e">
        <f>VLOOKUP($A943,#REF!,34,FALSE)</f>
        <v>#REF!</v>
      </c>
      <c r="BG943" s="148" t="e">
        <f>VLOOKUP($A943,#REF!,22,FALSE)</f>
        <v>#REF!</v>
      </c>
      <c r="BH943" s="149"/>
    </row>
    <row r="944" s="5" customFormat="1" ht="12.95" customHeight="1" spans="1:60">
      <c r="A944" s="10" t="s">
        <v>2279</v>
      </c>
      <c r="B944" s="38" t="e">
        <f>VLOOKUP($A944,#REF!,34,FALSE)</f>
        <v>#REF!</v>
      </c>
      <c r="C944" s="39" t="str">
        <f t="shared" si="194"/>
        <v>unused_DDR_XM2_B9WCK_N</v>
      </c>
      <c r="D944" s="40" t="e">
        <f>IF(LEN(VLOOKUP($A944,#REF!,8,FALSE)),LEFT(VLOOKUP($A944,#REF!,8,FALSE),LEN(VLOOKUP($A944,#REF!,8,FALSE))-2),"")</f>
        <v>#REF!</v>
      </c>
      <c r="E944" s="41" t="e">
        <f>IF(LEN(VLOOKUP($A944,#REF!,4,FALSE)),IF(INDEX(#REF!,MATCH($A944,#REF!,0),1),LEFT(VLOOKUP($A944,#REF!,4,FALSE),LEN(VLOOKUP($A944,#REF!,4,FALSE))-2),CONCATENATE(LEFT(VLOOKUP($A944,#REF!,4,FALSE),LEN(VLOOKUP($A944,#REF!,4,FALSE))-2),"*")),"")</f>
        <v>#REF!</v>
      </c>
      <c r="F944" s="42" t="e">
        <f>IF(LEN(VLOOKUP($A944,#REF!,5,FALSE)),IF(INDEX(#REF!,MATCH($A944,#REF!,0),2),LEFT(VLOOKUP($A944,#REF!,5,FALSE),LEN(VLOOKUP($A944,#REF!,5,FALSE))-2),CONCATENATE(LEFT(VLOOKUP($A944,#REF!,5,FALSE),LEN(VLOOKUP($A944,#REF!,5,FALSE))-2),"*")),"")</f>
        <v>#REF!</v>
      </c>
      <c r="G944" s="42" t="e">
        <f>IF(LEN(VLOOKUP($A944,#REF!,6,FALSE)),IF(INDEX(#REF!,MATCH($A944,#REF!,0),3),LEFT(VLOOKUP($A944,#REF!,6,FALSE),LEN(VLOOKUP($A944,#REF!,6,FALSE))-2),CONCATENATE(LEFT(VLOOKUP($A944,#REF!,6,FALSE),LEN(VLOOKUP($A944,#REF!,6,FALSE))-2),"*")),"")</f>
        <v>#REF!</v>
      </c>
      <c r="H944" s="43" t="e">
        <f>IF(LEN(VLOOKUP($A944,#REF!,7,FALSE)),IF(INDEX(#REF!,MATCH($A944,#REF!,0),4),LEFT(VLOOKUP($A944,#REF!,7,FALSE),LEN(VLOOKUP($A944,#REF!,7,FALSE))-2),CONCATENATE(LEFT(VLOOKUP($A944,#REF!,7,FALSE),LEN(VLOOKUP($A944,#REF!,7,FALSE))-2),"*")),"")</f>
        <v>#REF!</v>
      </c>
      <c r="I944" s="54" t="e">
        <f>IF(LEN(VLOOKUP($A944,#REF!,8,FALSE)),UPPER(RIGHT(VLOOKUP($A944,#REF!,8,FALSE),1)),"")</f>
        <v>#REF!</v>
      </c>
      <c r="J944" s="42" t="e">
        <f>IF(LEN(VLOOKUP($A944,#REF!,4,FALSE)),UPPER(RIGHT(VLOOKUP($A944,#REF!,4,FALSE),1)),"")</f>
        <v>#REF!</v>
      </c>
      <c r="K944" s="42" t="e">
        <f>IF(LEN(VLOOKUP($A944,#REF!,5,FALSE)),UPPER(RIGHT(VLOOKUP($A944,#REF!,5,FALSE),1)),"")</f>
        <v>#REF!</v>
      </c>
      <c r="L944" s="42" t="e">
        <f>IF(LEN(VLOOKUP($A944,#REF!,6,FALSE)),UPPER(RIGHT(VLOOKUP($A944,#REF!,6,FALSE),1)),"")</f>
        <v>#REF!</v>
      </c>
      <c r="M944" s="43" t="e">
        <f>IF(LEN(VLOOKUP($A944,#REF!,7,FALSE)),UPPER(RIGHT(VLOOKUP($A944,#REF!,7,FALSE),1)),"")</f>
        <v>#REF!</v>
      </c>
      <c r="N944" s="206"/>
      <c r="O944" s="206"/>
      <c r="P944" s="206"/>
      <c r="Q944" s="206"/>
      <c r="R944" s="206"/>
      <c r="S944" s="63" t="e">
        <f>HLOOKUP("Device Tree Pin Name",#REF!,MATCH($A944,#REF!,0),FALSE)</f>
        <v>#REF!</v>
      </c>
      <c r="T944" s="47" t="e">
        <f>HLOOKUP("power rail",#REF!,MATCH($A944,#REF!,0),FALSE)</f>
        <v>#REF!</v>
      </c>
      <c r="U944" s="62" t="e">
        <f>HLOOKUP("Wake Capable",#REF!,MATCH($A944,#REF!,0),FALSE)</f>
        <v>#REF!</v>
      </c>
      <c r="V944" s="62" t="e">
        <f>HLOOKUP("Strap",#REF!,MATCH($A944,#REF!,0),FALSE)</f>
        <v>#REF!</v>
      </c>
      <c r="W944" s="62"/>
      <c r="X944" s="62"/>
      <c r="Y944" s="62"/>
      <c r="Z944" s="47"/>
      <c r="AA944" s="47" t="e">
        <f>HLOOKUP("Pad type",#REF!,MATCH($A944,#REF!,0),FALSE)</f>
        <v>#REF!</v>
      </c>
      <c r="AB944" s="63"/>
      <c r="AC944" s="63" t="e">
        <f>HLOOKUP("POR Pin State",#REF!,MATCH($A944,#REF!,0),FALSE)</f>
        <v>#REF!</v>
      </c>
      <c r="AD944" s="207"/>
      <c r="AE944" s="208"/>
      <c r="AF944" s="208"/>
      <c r="AG944" s="208"/>
      <c r="AH944" s="209"/>
      <c r="AI944" s="209"/>
      <c r="AJ944" s="210"/>
      <c r="AK944" s="210"/>
      <c r="AL944" s="210"/>
      <c r="AM944" s="210"/>
      <c r="AN944" s="210"/>
      <c r="AO944" s="210"/>
      <c r="AP944" s="210"/>
      <c r="AQ944" s="215" t="s">
        <v>2279</v>
      </c>
      <c r="AR944" s="105"/>
      <c r="AS944" s="105"/>
      <c r="AT944" s="105"/>
      <c r="AU944" s="105"/>
      <c r="AV944" s="105"/>
      <c r="AW944" s="105"/>
      <c r="AX944" s="105"/>
      <c r="AY944" s="105"/>
      <c r="AZ944" s="105"/>
      <c r="BA944" s="105"/>
      <c r="BB944" s="218"/>
      <c r="BC944" s="105"/>
      <c r="BD944" s="250"/>
      <c r="BE944" s="252" t="s">
        <v>2280</v>
      </c>
      <c r="BF944" s="147" t="e">
        <f>VLOOKUP($A944,#REF!,34,FALSE)</f>
        <v>#REF!</v>
      </c>
      <c r="BG944" s="148" t="e">
        <f>VLOOKUP($A944,#REF!,22,FALSE)</f>
        <v>#REF!</v>
      </c>
      <c r="BH944" s="149"/>
    </row>
    <row r="945" s="5" customFormat="1" ht="12.95" customHeight="1" spans="1:60">
      <c r="A945" s="10" t="s">
        <v>2281</v>
      </c>
      <c r="B945" s="38" t="e">
        <f>VLOOKUP($A945,#REF!,34,FALSE)</f>
        <v>#REF!</v>
      </c>
      <c r="C945" s="39" t="str">
        <f t="shared" si="194"/>
        <v>unused_DDR_XM2_B9RDQS_P</v>
      </c>
      <c r="D945" s="40" t="e">
        <f>IF(LEN(VLOOKUP($A945,#REF!,8,FALSE)),LEFT(VLOOKUP($A945,#REF!,8,FALSE),LEN(VLOOKUP($A945,#REF!,8,FALSE))-2),"")</f>
        <v>#REF!</v>
      </c>
      <c r="E945" s="41" t="e">
        <f>IF(LEN(VLOOKUP($A945,#REF!,4,FALSE)),IF(INDEX(#REF!,MATCH($A945,#REF!,0),1),LEFT(VLOOKUP($A945,#REF!,4,FALSE),LEN(VLOOKUP($A945,#REF!,4,FALSE))-2),CONCATENATE(LEFT(VLOOKUP($A945,#REF!,4,FALSE),LEN(VLOOKUP($A945,#REF!,4,FALSE))-2),"*")),"")</f>
        <v>#REF!</v>
      </c>
      <c r="F945" s="42" t="e">
        <f>IF(LEN(VLOOKUP($A945,#REF!,5,FALSE)),IF(INDEX(#REF!,MATCH($A945,#REF!,0),2),LEFT(VLOOKUP($A945,#REF!,5,FALSE),LEN(VLOOKUP($A945,#REF!,5,FALSE))-2),CONCATENATE(LEFT(VLOOKUP($A945,#REF!,5,FALSE),LEN(VLOOKUP($A945,#REF!,5,FALSE))-2),"*")),"")</f>
        <v>#REF!</v>
      </c>
      <c r="G945" s="42" t="e">
        <f>IF(LEN(VLOOKUP($A945,#REF!,6,FALSE)),IF(INDEX(#REF!,MATCH($A945,#REF!,0),3),LEFT(VLOOKUP($A945,#REF!,6,FALSE),LEN(VLOOKUP($A945,#REF!,6,FALSE))-2),CONCATENATE(LEFT(VLOOKUP($A945,#REF!,6,FALSE),LEN(VLOOKUP($A945,#REF!,6,FALSE))-2),"*")),"")</f>
        <v>#REF!</v>
      </c>
      <c r="H945" s="43" t="e">
        <f>IF(LEN(VLOOKUP($A945,#REF!,7,FALSE)),IF(INDEX(#REF!,MATCH($A945,#REF!,0),4),LEFT(VLOOKUP($A945,#REF!,7,FALSE),LEN(VLOOKUP($A945,#REF!,7,FALSE))-2),CONCATENATE(LEFT(VLOOKUP($A945,#REF!,7,FALSE),LEN(VLOOKUP($A945,#REF!,7,FALSE))-2),"*")),"")</f>
        <v>#REF!</v>
      </c>
      <c r="I945" s="54" t="e">
        <f>IF(LEN(VLOOKUP($A945,#REF!,8,FALSE)),UPPER(RIGHT(VLOOKUP($A945,#REF!,8,FALSE),1)),"")</f>
        <v>#REF!</v>
      </c>
      <c r="J945" s="42" t="e">
        <f>IF(LEN(VLOOKUP($A945,#REF!,4,FALSE)),UPPER(RIGHT(VLOOKUP($A945,#REF!,4,FALSE),1)),"")</f>
        <v>#REF!</v>
      </c>
      <c r="K945" s="42" t="e">
        <f>IF(LEN(VLOOKUP($A945,#REF!,5,FALSE)),UPPER(RIGHT(VLOOKUP($A945,#REF!,5,FALSE),1)),"")</f>
        <v>#REF!</v>
      </c>
      <c r="L945" s="42" t="e">
        <f>IF(LEN(VLOOKUP($A945,#REF!,6,FALSE)),UPPER(RIGHT(VLOOKUP($A945,#REF!,6,FALSE),1)),"")</f>
        <v>#REF!</v>
      </c>
      <c r="M945" s="43" t="e">
        <f>IF(LEN(VLOOKUP($A945,#REF!,7,FALSE)),UPPER(RIGHT(VLOOKUP($A945,#REF!,7,FALSE),1)),"")</f>
        <v>#REF!</v>
      </c>
      <c r="N945" s="206"/>
      <c r="O945" s="206"/>
      <c r="P945" s="206"/>
      <c r="Q945" s="206"/>
      <c r="R945" s="206"/>
      <c r="S945" s="63" t="e">
        <f>HLOOKUP("Device Tree Pin Name",#REF!,MATCH($A945,#REF!,0),FALSE)</f>
        <v>#REF!</v>
      </c>
      <c r="T945" s="47" t="e">
        <f>HLOOKUP("power rail",#REF!,MATCH($A945,#REF!,0),FALSE)</f>
        <v>#REF!</v>
      </c>
      <c r="U945" s="62" t="e">
        <f>HLOOKUP("Wake Capable",#REF!,MATCH($A945,#REF!,0),FALSE)</f>
        <v>#REF!</v>
      </c>
      <c r="V945" s="62" t="e">
        <f>HLOOKUP("Strap",#REF!,MATCH($A945,#REF!,0),FALSE)</f>
        <v>#REF!</v>
      </c>
      <c r="W945" s="62"/>
      <c r="X945" s="62"/>
      <c r="Y945" s="62"/>
      <c r="Z945" s="47"/>
      <c r="AA945" s="47" t="e">
        <f>HLOOKUP("Pad type",#REF!,MATCH($A945,#REF!,0),FALSE)</f>
        <v>#REF!</v>
      </c>
      <c r="AB945" s="63"/>
      <c r="AC945" s="63" t="e">
        <f>HLOOKUP("POR Pin State",#REF!,MATCH($A945,#REF!,0),FALSE)</f>
        <v>#REF!</v>
      </c>
      <c r="AD945" s="207"/>
      <c r="AE945" s="208"/>
      <c r="AF945" s="208"/>
      <c r="AG945" s="208"/>
      <c r="AH945" s="209"/>
      <c r="AI945" s="209"/>
      <c r="AJ945" s="210"/>
      <c r="AK945" s="210"/>
      <c r="AL945" s="210"/>
      <c r="AM945" s="210"/>
      <c r="AN945" s="210"/>
      <c r="AO945" s="210"/>
      <c r="AP945" s="210"/>
      <c r="AQ945" s="215" t="s">
        <v>2281</v>
      </c>
      <c r="AR945" s="105"/>
      <c r="AS945" s="105"/>
      <c r="AT945" s="105"/>
      <c r="AU945" s="105"/>
      <c r="AV945" s="105"/>
      <c r="AW945" s="105"/>
      <c r="AX945" s="105"/>
      <c r="AY945" s="105"/>
      <c r="AZ945" s="105"/>
      <c r="BA945" s="105"/>
      <c r="BB945" s="218"/>
      <c r="BC945" s="105"/>
      <c r="BD945" s="250"/>
      <c r="BE945" s="252" t="s">
        <v>2282</v>
      </c>
      <c r="BF945" s="147" t="e">
        <f>VLOOKUP($A945,#REF!,34,FALSE)</f>
        <v>#REF!</v>
      </c>
      <c r="BG945" s="148" t="e">
        <f>VLOOKUP($A945,#REF!,22,FALSE)</f>
        <v>#REF!</v>
      </c>
      <c r="BH945" s="149"/>
    </row>
    <row r="946" s="5" customFormat="1" ht="12.95" customHeight="1" spans="1:60">
      <c r="A946" s="48" t="s">
        <v>2283</v>
      </c>
      <c r="B946" s="38" t="e">
        <f>VLOOKUP($A946,#REF!,34,FALSE)</f>
        <v>#REF!</v>
      </c>
      <c r="C946" s="39" t="str">
        <f t="shared" si="194"/>
        <v>unused_DDR_XM2_B9RDQS_N</v>
      </c>
      <c r="D946" s="40" t="e">
        <f>IF(LEN(VLOOKUP($A946,#REF!,8,FALSE)),LEFT(VLOOKUP($A946,#REF!,8,FALSE),LEN(VLOOKUP($A946,#REF!,8,FALSE))-2),"")</f>
        <v>#REF!</v>
      </c>
      <c r="E946" s="41" t="e">
        <f>IF(LEN(VLOOKUP($A946,#REF!,4,FALSE)),IF(INDEX(#REF!,MATCH($A946,#REF!,0),1),LEFT(VLOOKUP($A946,#REF!,4,FALSE),LEN(VLOOKUP($A946,#REF!,4,FALSE))-2),CONCATENATE(LEFT(VLOOKUP($A946,#REF!,4,FALSE),LEN(VLOOKUP($A946,#REF!,4,FALSE))-2),"*")),"")</f>
        <v>#REF!</v>
      </c>
      <c r="F946" s="42" t="e">
        <f>IF(LEN(VLOOKUP($A946,#REF!,5,FALSE)),IF(INDEX(#REF!,MATCH($A946,#REF!,0),2),LEFT(VLOOKUP($A946,#REF!,5,FALSE),LEN(VLOOKUP($A946,#REF!,5,FALSE))-2),CONCATENATE(LEFT(VLOOKUP($A946,#REF!,5,FALSE),LEN(VLOOKUP($A946,#REF!,5,FALSE))-2),"*")),"")</f>
        <v>#REF!</v>
      </c>
      <c r="G946" s="42" t="e">
        <f>IF(LEN(VLOOKUP($A946,#REF!,6,FALSE)),IF(INDEX(#REF!,MATCH($A946,#REF!,0),3),LEFT(VLOOKUP($A946,#REF!,6,FALSE),LEN(VLOOKUP($A946,#REF!,6,FALSE))-2),CONCATENATE(LEFT(VLOOKUP($A946,#REF!,6,FALSE),LEN(VLOOKUP($A946,#REF!,6,FALSE))-2),"*")),"")</f>
        <v>#REF!</v>
      </c>
      <c r="H946" s="43" t="e">
        <f>IF(LEN(VLOOKUP($A946,#REF!,7,FALSE)),IF(INDEX(#REF!,MATCH($A946,#REF!,0),4),LEFT(VLOOKUP($A946,#REF!,7,FALSE),LEN(VLOOKUP($A946,#REF!,7,FALSE))-2),CONCATENATE(LEFT(VLOOKUP($A946,#REF!,7,FALSE),LEN(VLOOKUP($A946,#REF!,7,FALSE))-2),"*")),"")</f>
        <v>#REF!</v>
      </c>
      <c r="I946" s="54" t="e">
        <f>IF(LEN(VLOOKUP($A946,#REF!,8,FALSE)),UPPER(RIGHT(VLOOKUP($A946,#REF!,8,FALSE),1)),"")</f>
        <v>#REF!</v>
      </c>
      <c r="J946" s="42" t="e">
        <f>IF(LEN(VLOOKUP($A946,#REF!,4,FALSE)),UPPER(RIGHT(VLOOKUP($A946,#REF!,4,FALSE),1)),"")</f>
        <v>#REF!</v>
      </c>
      <c r="K946" s="42" t="e">
        <f>IF(LEN(VLOOKUP($A946,#REF!,5,FALSE)),UPPER(RIGHT(VLOOKUP($A946,#REF!,5,FALSE),1)),"")</f>
        <v>#REF!</v>
      </c>
      <c r="L946" s="42" t="e">
        <f>IF(LEN(VLOOKUP($A946,#REF!,6,FALSE)),UPPER(RIGHT(VLOOKUP($A946,#REF!,6,FALSE),1)),"")</f>
        <v>#REF!</v>
      </c>
      <c r="M946" s="43" t="e">
        <f>IF(LEN(VLOOKUP($A946,#REF!,7,FALSE)),UPPER(RIGHT(VLOOKUP($A946,#REF!,7,FALSE),1)),"")</f>
        <v>#REF!</v>
      </c>
      <c r="N946" s="206"/>
      <c r="O946" s="206"/>
      <c r="P946" s="206"/>
      <c r="Q946" s="206"/>
      <c r="R946" s="206"/>
      <c r="S946" s="63" t="e">
        <f>HLOOKUP("Device Tree Pin Name",#REF!,MATCH($A946,#REF!,0),FALSE)</f>
        <v>#REF!</v>
      </c>
      <c r="T946" s="47" t="e">
        <f>HLOOKUP("power rail",#REF!,MATCH($A946,#REF!,0),FALSE)</f>
        <v>#REF!</v>
      </c>
      <c r="U946" s="62" t="e">
        <f>HLOOKUP("Wake Capable",#REF!,MATCH($A946,#REF!,0),FALSE)</f>
        <v>#REF!</v>
      </c>
      <c r="V946" s="62" t="e">
        <f>HLOOKUP("Strap",#REF!,MATCH($A946,#REF!,0),FALSE)</f>
        <v>#REF!</v>
      </c>
      <c r="W946" s="62"/>
      <c r="X946" s="62"/>
      <c r="Y946" s="62"/>
      <c r="Z946" s="47"/>
      <c r="AA946" s="47" t="e">
        <f>HLOOKUP("Pad type",#REF!,MATCH($A946,#REF!,0),FALSE)</f>
        <v>#REF!</v>
      </c>
      <c r="AB946" s="63"/>
      <c r="AC946" s="63" t="e">
        <f>HLOOKUP("POR Pin State",#REF!,MATCH($A946,#REF!,0),FALSE)</f>
        <v>#REF!</v>
      </c>
      <c r="AD946" s="207"/>
      <c r="AE946" s="208"/>
      <c r="AF946" s="208"/>
      <c r="AG946" s="208"/>
      <c r="AH946" s="209"/>
      <c r="AI946" s="209"/>
      <c r="AJ946" s="210"/>
      <c r="AK946" s="210"/>
      <c r="AL946" s="210"/>
      <c r="AM946" s="210"/>
      <c r="AN946" s="210"/>
      <c r="AO946" s="210"/>
      <c r="AP946" s="210"/>
      <c r="AQ946" s="215" t="s">
        <v>2283</v>
      </c>
      <c r="AR946" s="105"/>
      <c r="AS946" s="105"/>
      <c r="AT946" s="105"/>
      <c r="AU946" s="105"/>
      <c r="AV946" s="105"/>
      <c r="AW946" s="105"/>
      <c r="AX946" s="105"/>
      <c r="AY946" s="105"/>
      <c r="AZ946" s="105"/>
      <c r="BA946" s="105"/>
      <c r="BB946" s="218"/>
      <c r="BC946" s="105"/>
      <c r="BD946" s="250"/>
      <c r="BE946" s="252" t="s">
        <v>2284</v>
      </c>
      <c r="BF946" s="147" t="e">
        <f>VLOOKUP($A946,#REF!,34,FALSE)</f>
        <v>#REF!</v>
      </c>
      <c r="BG946" s="148" t="e">
        <f>VLOOKUP($A946,#REF!,22,FALSE)</f>
        <v>#REF!</v>
      </c>
      <c r="BH946" s="149"/>
    </row>
    <row r="947" s="5" customFormat="1" ht="12.95" customHeight="1" spans="1:60">
      <c r="A947" s="10" t="s">
        <v>2285</v>
      </c>
      <c r="B947" s="38" t="e">
        <f>VLOOKUP($A947,#REF!,34,FALSE)</f>
        <v>#REF!</v>
      </c>
      <c r="C947" s="39" t="str">
        <f t="shared" si="194"/>
        <v>unused_DDR_XM2_COMP_PU_HV</v>
      </c>
      <c r="D947" s="40" t="e">
        <f>IF(LEN(VLOOKUP($A947,#REF!,8,FALSE)),LEFT(VLOOKUP($A947,#REF!,8,FALSE),LEN(VLOOKUP($A947,#REF!,8,FALSE))-2),"")</f>
        <v>#REF!</v>
      </c>
      <c r="E947" s="41" t="e">
        <f>IF(LEN(VLOOKUP($A947,#REF!,4,FALSE)),IF(INDEX(#REF!,MATCH($A947,#REF!,0),1),LEFT(VLOOKUP($A947,#REF!,4,FALSE),LEN(VLOOKUP($A947,#REF!,4,FALSE))-2),CONCATENATE(LEFT(VLOOKUP($A947,#REF!,4,FALSE),LEN(VLOOKUP($A947,#REF!,4,FALSE))-2),"*")),"")</f>
        <v>#REF!</v>
      </c>
      <c r="F947" s="42" t="e">
        <f>IF(LEN(VLOOKUP($A947,#REF!,5,FALSE)),IF(INDEX(#REF!,MATCH($A947,#REF!,0),2),LEFT(VLOOKUP($A947,#REF!,5,FALSE),LEN(VLOOKUP($A947,#REF!,5,FALSE))-2),CONCATENATE(LEFT(VLOOKUP($A947,#REF!,5,FALSE),LEN(VLOOKUP($A947,#REF!,5,FALSE))-2),"*")),"")</f>
        <v>#REF!</v>
      </c>
      <c r="G947" s="42" t="e">
        <f>IF(LEN(VLOOKUP($A947,#REF!,6,FALSE)),IF(INDEX(#REF!,MATCH($A947,#REF!,0),3),LEFT(VLOOKUP($A947,#REF!,6,FALSE),LEN(VLOOKUP($A947,#REF!,6,FALSE))-2),CONCATENATE(LEFT(VLOOKUP($A947,#REF!,6,FALSE),LEN(VLOOKUP($A947,#REF!,6,FALSE))-2),"*")),"")</f>
        <v>#REF!</v>
      </c>
      <c r="H947" s="43" t="e">
        <f>IF(LEN(VLOOKUP($A947,#REF!,7,FALSE)),IF(INDEX(#REF!,MATCH($A947,#REF!,0),4),LEFT(VLOOKUP($A947,#REF!,7,FALSE),LEN(VLOOKUP($A947,#REF!,7,FALSE))-2),CONCATENATE(LEFT(VLOOKUP($A947,#REF!,7,FALSE),LEN(VLOOKUP($A947,#REF!,7,FALSE))-2),"*")),"")</f>
        <v>#REF!</v>
      </c>
      <c r="I947" s="54" t="e">
        <f>IF(LEN(VLOOKUP($A947,#REF!,8,FALSE)),UPPER(RIGHT(VLOOKUP($A947,#REF!,8,FALSE),1)),"")</f>
        <v>#REF!</v>
      </c>
      <c r="J947" s="42" t="e">
        <f>IF(LEN(VLOOKUP($A947,#REF!,4,FALSE)),UPPER(RIGHT(VLOOKUP($A947,#REF!,4,FALSE),1)),"")</f>
        <v>#REF!</v>
      </c>
      <c r="K947" s="42" t="e">
        <f>IF(LEN(VLOOKUP($A947,#REF!,5,FALSE)),UPPER(RIGHT(VLOOKUP($A947,#REF!,5,FALSE),1)),"")</f>
        <v>#REF!</v>
      </c>
      <c r="L947" s="42" t="e">
        <f>IF(LEN(VLOOKUP($A947,#REF!,6,FALSE)),UPPER(RIGHT(VLOOKUP($A947,#REF!,6,FALSE),1)),"")</f>
        <v>#REF!</v>
      </c>
      <c r="M947" s="43" t="e">
        <f>IF(LEN(VLOOKUP($A947,#REF!,7,FALSE)),UPPER(RIGHT(VLOOKUP($A947,#REF!,7,FALSE),1)),"")</f>
        <v>#REF!</v>
      </c>
      <c r="N947" s="206"/>
      <c r="O947" s="206"/>
      <c r="P947" s="206"/>
      <c r="Q947" s="206"/>
      <c r="R947" s="206"/>
      <c r="S947" s="63" t="e">
        <f>HLOOKUP("Device Tree Pin Name",#REF!,MATCH($A947,#REF!,0),FALSE)</f>
        <v>#REF!</v>
      </c>
      <c r="T947" s="47" t="e">
        <f>HLOOKUP("power rail",#REF!,MATCH($A947,#REF!,0),FALSE)</f>
        <v>#REF!</v>
      </c>
      <c r="U947" s="62" t="e">
        <f>HLOOKUP("Wake Capable",#REF!,MATCH($A947,#REF!,0),FALSE)</f>
        <v>#REF!</v>
      </c>
      <c r="V947" s="62" t="e">
        <f>HLOOKUP("Strap",#REF!,MATCH($A947,#REF!,0),FALSE)</f>
        <v>#REF!</v>
      </c>
      <c r="W947" s="62"/>
      <c r="X947" s="62"/>
      <c r="Y947" s="62"/>
      <c r="Z947" s="47"/>
      <c r="AA947" s="47" t="e">
        <f>HLOOKUP("Pad type",#REF!,MATCH($A947,#REF!,0),FALSE)</f>
        <v>#REF!</v>
      </c>
      <c r="AB947" s="63"/>
      <c r="AC947" s="63" t="e">
        <f>HLOOKUP("POR Pin State",#REF!,MATCH($A947,#REF!,0),FALSE)</f>
        <v>#REF!</v>
      </c>
      <c r="AD947" s="207"/>
      <c r="AE947" s="208"/>
      <c r="AF947" s="208"/>
      <c r="AG947" s="208"/>
      <c r="AH947" s="209"/>
      <c r="AI947" s="209"/>
      <c r="AJ947" s="210"/>
      <c r="AK947" s="210"/>
      <c r="AL947" s="210"/>
      <c r="AM947" s="210"/>
      <c r="AN947" s="210"/>
      <c r="AO947" s="210"/>
      <c r="AP947" s="210"/>
      <c r="AQ947" s="215" t="s">
        <v>2285</v>
      </c>
      <c r="AR947" s="105"/>
      <c r="AS947" s="105"/>
      <c r="AT947" s="105"/>
      <c r="AU947" s="105"/>
      <c r="AV947" s="105"/>
      <c r="AW947" s="105"/>
      <c r="AX947" s="105"/>
      <c r="AY947" s="105"/>
      <c r="AZ947" s="274" t="s">
        <v>2286</v>
      </c>
      <c r="BA947" s="105"/>
      <c r="BB947" s="218"/>
      <c r="BC947" s="105"/>
      <c r="BD947" s="250"/>
      <c r="BE947" s="252" t="s">
        <v>2287</v>
      </c>
      <c r="BF947" s="147" t="e">
        <f>VLOOKUP($A947,#REF!,34,FALSE)</f>
        <v>#REF!</v>
      </c>
      <c r="BG947" s="148" t="e">
        <f>VLOOKUP($A947,#REF!,22,FALSE)</f>
        <v>#REF!</v>
      </c>
      <c r="BH947" s="149"/>
    </row>
    <row r="948" s="5" customFormat="1" ht="12.95" customHeight="1" spans="1:60">
      <c r="A948" s="10" t="s">
        <v>2288</v>
      </c>
      <c r="B948" s="38" t="e">
        <f>VLOOKUP($A948,#REF!,34,FALSE)</f>
        <v>#REF!</v>
      </c>
      <c r="C948" s="39" t="str">
        <f t="shared" si="194"/>
        <v>unused_DDR_XM2_COMP_PU_LV</v>
      </c>
      <c r="D948" s="40" t="e">
        <f>IF(LEN(VLOOKUP($A948,#REF!,8,FALSE)),LEFT(VLOOKUP($A948,#REF!,8,FALSE),LEN(VLOOKUP($A948,#REF!,8,FALSE))-2),"")</f>
        <v>#REF!</v>
      </c>
      <c r="E948" s="41" t="e">
        <f>IF(LEN(VLOOKUP($A948,#REF!,4,FALSE)),IF(INDEX(#REF!,MATCH($A948,#REF!,0),1),LEFT(VLOOKUP($A948,#REF!,4,FALSE),LEN(VLOOKUP($A948,#REF!,4,FALSE))-2),CONCATENATE(LEFT(VLOOKUP($A948,#REF!,4,FALSE),LEN(VLOOKUP($A948,#REF!,4,FALSE))-2),"*")),"")</f>
        <v>#REF!</v>
      </c>
      <c r="F948" s="42" t="e">
        <f>IF(LEN(VLOOKUP($A948,#REF!,5,FALSE)),IF(INDEX(#REF!,MATCH($A948,#REF!,0),2),LEFT(VLOOKUP($A948,#REF!,5,FALSE),LEN(VLOOKUP($A948,#REF!,5,FALSE))-2),CONCATENATE(LEFT(VLOOKUP($A948,#REF!,5,FALSE),LEN(VLOOKUP($A948,#REF!,5,FALSE))-2),"*")),"")</f>
        <v>#REF!</v>
      </c>
      <c r="G948" s="42" t="e">
        <f>IF(LEN(VLOOKUP($A948,#REF!,6,FALSE)),IF(INDEX(#REF!,MATCH($A948,#REF!,0),3),LEFT(VLOOKUP($A948,#REF!,6,FALSE),LEN(VLOOKUP($A948,#REF!,6,FALSE))-2),CONCATENATE(LEFT(VLOOKUP($A948,#REF!,6,FALSE),LEN(VLOOKUP($A948,#REF!,6,FALSE))-2),"*")),"")</f>
        <v>#REF!</v>
      </c>
      <c r="H948" s="43" t="e">
        <f>IF(LEN(VLOOKUP($A948,#REF!,7,FALSE)),IF(INDEX(#REF!,MATCH($A948,#REF!,0),4),LEFT(VLOOKUP($A948,#REF!,7,FALSE),LEN(VLOOKUP($A948,#REF!,7,FALSE))-2),CONCATENATE(LEFT(VLOOKUP($A948,#REF!,7,FALSE),LEN(VLOOKUP($A948,#REF!,7,FALSE))-2),"*")),"")</f>
        <v>#REF!</v>
      </c>
      <c r="I948" s="54" t="e">
        <f>IF(LEN(VLOOKUP($A948,#REF!,8,FALSE)),UPPER(RIGHT(VLOOKUP($A948,#REF!,8,FALSE),1)),"")</f>
        <v>#REF!</v>
      </c>
      <c r="J948" s="42" t="e">
        <f>IF(LEN(VLOOKUP($A948,#REF!,4,FALSE)),UPPER(RIGHT(VLOOKUP($A948,#REF!,4,FALSE),1)),"")</f>
        <v>#REF!</v>
      </c>
      <c r="K948" s="42" t="e">
        <f>IF(LEN(VLOOKUP($A948,#REF!,5,FALSE)),UPPER(RIGHT(VLOOKUP($A948,#REF!,5,FALSE),1)),"")</f>
        <v>#REF!</v>
      </c>
      <c r="L948" s="42" t="e">
        <f>IF(LEN(VLOOKUP($A948,#REF!,6,FALSE)),UPPER(RIGHT(VLOOKUP($A948,#REF!,6,FALSE),1)),"")</f>
        <v>#REF!</v>
      </c>
      <c r="M948" s="43" t="e">
        <f>IF(LEN(VLOOKUP($A948,#REF!,7,FALSE)),UPPER(RIGHT(VLOOKUP($A948,#REF!,7,FALSE),1)),"")</f>
        <v>#REF!</v>
      </c>
      <c r="N948" s="206"/>
      <c r="O948" s="206"/>
      <c r="P948" s="206"/>
      <c r="Q948" s="206"/>
      <c r="R948" s="206"/>
      <c r="S948" s="63" t="e">
        <f>HLOOKUP("Device Tree Pin Name",#REF!,MATCH($A948,#REF!,0),FALSE)</f>
        <v>#REF!</v>
      </c>
      <c r="T948" s="47" t="e">
        <f>HLOOKUP("power rail",#REF!,MATCH($A948,#REF!,0),FALSE)</f>
        <v>#REF!</v>
      </c>
      <c r="U948" s="62" t="e">
        <f>HLOOKUP("Wake Capable",#REF!,MATCH($A948,#REF!,0),FALSE)</f>
        <v>#REF!</v>
      </c>
      <c r="V948" s="62" t="e">
        <f>HLOOKUP("Strap",#REF!,MATCH($A948,#REF!,0),FALSE)</f>
        <v>#REF!</v>
      </c>
      <c r="W948" s="62"/>
      <c r="X948" s="62"/>
      <c r="Y948" s="62"/>
      <c r="Z948" s="47"/>
      <c r="AA948" s="47" t="e">
        <f>HLOOKUP("Pad type",#REF!,MATCH($A948,#REF!,0),FALSE)</f>
        <v>#REF!</v>
      </c>
      <c r="AB948" s="63"/>
      <c r="AC948" s="63" t="e">
        <f>HLOOKUP("POR Pin State",#REF!,MATCH($A948,#REF!,0),FALSE)</f>
        <v>#REF!</v>
      </c>
      <c r="AD948" s="207"/>
      <c r="AE948" s="208"/>
      <c r="AF948" s="208"/>
      <c r="AG948" s="208"/>
      <c r="AH948" s="209"/>
      <c r="AI948" s="209"/>
      <c r="AJ948" s="210"/>
      <c r="AK948" s="210"/>
      <c r="AL948" s="210"/>
      <c r="AM948" s="210"/>
      <c r="AN948" s="210"/>
      <c r="AO948" s="210"/>
      <c r="AP948" s="210"/>
      <c r="AQ948" s="215" t="s">
        <v>2288</v>
      </c>
      <c r="AR948" s="105"/>
      <c r="AS948" s="105"/>
      <c r="AT948" s="105"/>
      <c r="AU948" s="105"/>
      <c r="AV948" s="105"/>
      <c r="AW948" s="105"/>
      <c r="AX948" s="105"/>
      <c r="AY948" s="105"/>
      <c r="AZ948" s="274" t="s">
        <v>2286</v>
      </c>
      <c r="BA948" s="105"/>
      <c r="BB948" s="218"/>
      <c r="BC948" s="105"/>
      <c r="BD948" s="250"/>
      <c r="BE948" s="252" t="s">
        <v>2289</v>
      </c>
      <c r="BF948" s="147" t="e">
        <f>VLOOKUP($A948,#REF!,34,FALSE)</f>
        <v>#REF!</v>
      </c>
      <c r="BG948" s="148" t="e">
        <f>VLOOKUP($A948,#REF!,22,FALSE)</f>
        <v>#REF!</v>
      </c>
      <c r="BH948" s="149"/>
    </row>
    <row r="949" s="5" customFormat="1" ht="12.95" customHeight="1" spans="1:60">
      <c r="A949" s="10" t="s">
        <v>2290</v>
      </c>
      <c r="B949" s="38" t="e">
        <f>VLOOKUP($A949,#REF!,34,FALSE)</f>
        <v>#REF!</v>
      </c>
      <c r="C949" s="39" t="str">
        <f t="shared" si="194"/>
        <v>unused_DDR_XM2_COMP_PD_RESCAL</v>
      </c>
      <c r="D949" s="40" t="e">
        <f>IF(LEN(VLOOKUP($A949,#REF!,8,FALSE)),LEFT(VLOOKUP($A949,#REF!,8,FALSE),LEN(VLOOKUP($A949,#REF!,8,FALSE))-2),"")</f>
        <v>#REF!</v>
      </c>
      <c r="E949" s="41" t="s">
        <v>2291</v>
      </c>
      <c r="F949" s="42" t="e">
        <f>IF(LEN(VLOOKUP($A949,#REF!,5,FALSE)),IF(INDEX(#REF!,MATCH($A949,#REF!,0),2),LEFT(VLOOKUP($A949,#REF!,5,FALSE),LEN(VLOOKUP($A949,#REF!,5,FALSE))-2),CONCATENATE(LEFT(VLOOKUP($A949,#REF!,5,FALSE),LEN(VLOOKUP($A949,#REF!,5,FALSE))-2),"*")),"")</f>
        <v>#REF!</v>
      </c>
      <c r="G949" s="42" t="e">
        <f>IF(LEN(VLOOKUP($A949,#REF!,6,FALSE)),IF(INDEX(#REF!,MATCH($A949,#REF!,0),3),LEFT(VLOOKUP($A949,#REF!,6,FALSE),LEN(VLOOKUP($A949,#REF!,6,FALSE))-2),CONCATENATE(LEFT(VLOOKUP($A949,#REF!,6,FALSE),LEN(VLOOKUP($A949,#REF!,6,FALSE))-2),"*")),"")</f>
        <v>#REF!</v>
      </c>
      <c r="H949" s="43" t="e">
        <f>IF(LEN(VLOOKUP($A949,#REF!,7,FALSE)),IF(INDEX(#REF!,MATCH($A949,#REF!,0),4),LEFT(VLOOKUP($A949,#REF!,7,FALSE),LEN(VLOOKUP($A949,#REF!,7,FALSE))-2),CONCATENATE(LEFT(VLOOKUP($A949,#REF!,7,FALSE),LEN(VLOOKUP($A949,#REF!,7,FALSE))-2),"*")),"")</f>
        <v>#REF!</v>
      </c>
      <c r="I949" s="54" t="e">
        <f>IF(LEN(VLOOKUP($A949,#REF!,8,FALSE)),UPPER(RIGHT(VLOOKUP($A949,#REF!,8,FALSE),1)),"")</f>
        <v>#REF!</v>
      </c>
      <c r="J949" s="42" t="e">
        <f>IF(LEN(VLOOKUP($A949,#REF!,4,FALSE)),UPPER(RIGHT(VLOOKUP($A949,#REF!,4,FALSE),1)),"")</f>
        <v>#REF!</v>
      </c>
      <c r="K949" s="42" t="e">
        <f>IF(LEN(VLOOKUP($A949,#REF!,5,FALSE)),UPPER(RIGHT(VLOOKUP($A949,#REF!,5,FALSE),1)),"")</f>
        <v>#REF!</v>
      </c>
      <c r="L949" s="42" t="e">
        <f>IF(LEN(VLOOKUP($A949,#REF!,6,FALSE)),UPPER(RIGHT(VLOOKUP($A949,#REF!,6,FALSE),1)),"")</f>
        <v>#REF!</v>
      </c>
      <c r="M949" s="43" t="e">
        <f>IF(LEN(VLOOKUP($A949,#REF!,7,FALSE)),UPPER(RIGHT(VLOOKUP($A949,#REF!,7,FALSE),1)),"")</f>
        <v>#REF!</v>
      </c>
      <c r="N949" s="206"/>
      <c r="O949" s="206"/>
      <c r="P949" s="206"/>
      <c r="Q949" s="206"/>
      <c r="R949" s="206"/>
      <c r="S949" s="63" t="e">
        <f>HLOOKUP("Device Tree Pin Name",#REF!,MATCH($A949,#REF!,0),FALSE)</f>
        <v>#REF!</v>
      </c>
      <c r="T949" s="47" t="e">
        <f>HLOOKUP("power rail",#REF!,MATCH($A949,#REF!,0),FALSE)</f>
        <v>#REF!</v>
      </c>
      <c r="U949" s="62" t="e">
        <f>HLOOKUP("Wake Capable",#REF!,MATCH($A949,#REF!,0),FALSE)</f>
        <v>#REF!</v>
      </c>
      <c r="V949" s="62" t="e">
        <f>HLOOKUP("Strap",#REF!,MATCH($A949,#REF!,0),FALSE)</f>
        <v>#REF!</v>
      </c>
      <c r="W949" s="62"/>
      <c r="X949" s="62"/>
      <c r="Y949" s="62"/>
      <c r="Z949" s="47"/>
      <c r="AA949" s="47" t="e">
        <f>HLOOKUP("Pad type",#REF!,MATCH($A949,#REF!,0),FALSE)</f>
        <v>#REF!</v>
      </c>
      <c r="AB949" s="63"/>
      <c r="AC949" s="63" t="e">
        <f>HLOOKUP("POR Pin State",#REF!,MATCH($A949,#REF!,0),FALSE)</f>
        <v>#REF!</v>
      </c>
      <c r="AD949" s="207"/>
      <c r="AE949" s="208"/>
      <c r="AF949" s="208"/>
      <c r="AG949" s="208"/>
      <c r="AH949" s="209"/>
      <c r="AI949" s="209"/>
      <c r="AJ949" s="210"/>
      <c r="AK949" s="210"/>
      <c r="AL949" s="210"/>
      <c r="AM949" s="210"/>
      <c r="AN949" s="210"/>
      <c r="AO949" s="210"/>
      <c r="AP949" s="210"/>
      <c r="AQ949" s="215" t="s">
        <v>2291</v>
      </c>
      <c r="AR949" s="105"/>
      <c r="AS949" s="105"/>
      <c r="AT949" s="105"/>
      <c r="AU949" s="105"/>
      <c r="AV949" s="105"/>
      <c r="AW949" s="105"/>
      <c r="AX949" s="105"/>
      <c r="AY949" s="105"/>
      <c r="AZ949" s="105"/>
      <c r="BA949" s="274" t="s">
        <v>2292</v>
      </c>
      <c r="BB949" s="218"/>
      <c r="BC949" s="105"/>
      <c r="BD949" s="250"/>
      <c r="BE949" s="252" t="s">
        <v>2293</v>
      </c>
      <c r="BF949" s="147" t="e">
        <f>VLOOKUP($A949,#REF!,34,FALSE)</f>
        <v>#REF!</v>
      </c>
      <c r="BG949" s="148" t="e">
        <f>VLOOKUP($A949,#REF!,22,FALSE)</f>
        <v>#REF!</v>
      </c>
      <c r="BH949" s="149"/>
    </row>
    <row r="950" s="5" customFormat="1" ht="18.75" customHeight="1" spans="1:60">
      <c r="A950" s="32" t="s">
        <v>2294</v>
      </c>
      <c r="B950" s="32" t="s">
        <v>1117</v>
      </c>
      <c r="C950" s="206"/>
      <c r="D950" s="206"/>
      <c r="E950" s="206"/>
      <c r="F950" s="206"/>
      <c r="G950" s="206"/>
      <c r="H950" s="206"/>
      <c r="I950" s="206"/>
      <c r="J950" s="206"/>
      <c r="K950" s="206"/>
      <c r="L950" s="206"/>
      <c r="M950" s="206"/>
      <c r="N950" s="206"/>
      <c r="O950" s="206"/>
      <c r="P950" s="206"/>
      <c r="Q950" s="206"/>
      <c r="R950" s="206"/>
      <c r="S950" s="206"/>
      <c r="T950" s="206"/>
      <c r="U950" s="206"/>
      <c r="V950" s="206"/>
      <c r="W950" s="206"/>
      <c r="X950" s="206"/>
      <c r="Y950" s="206"/>
      <c r="Z950" s="206"/>
      <c r="AA950" s="206"/>
      <c r="AB950" s="206"/>
      <c r="AC950" s="206"/>
      <c r="AD950" s="207"/>
      <c r="AE950" s="208"/>
      <c r="AF950" s="208"/>
      <c r="AG950" s="208"/>
      <c r="AH950" s="209"/>
      <c r="AI950" s="209"/>
      <c r="AJ950" s="210"/>
      <c r="AK950" s="210"/>
      <c r="AL950" s="210"/>
      <c r="AM950" s="210"/>
      <c r="AN950" s="210"/>
      <c r="AO950" s="210"/>
      <c r="AP950" s="210"/>
      <c r="AQ950" s="218"/>
      <c r="AR950" s="260"/>
      <c r="AS950" s="260"/>
      <c r="AT950" s="260"/>
      <c r="AU950" s="260"/>
      <c r="AV950" s="260"/>
      <c r="AW950" s="260"/>
      <c r="AX950" s="260"/>
      <c r="AY950" s="260"/>
      <c r="AZ950" s="260"/>
      <c r="BA950" s="260"/>
      <c r="BB950" s="260"/>
      <c r="BC950" s="400" t="s">
        <v>1118</v>
      </c>
      <c r="BD950" s="218"/>
      <c r="BE950" s="32" t="s">
        <v>2294</v>
      </c>
      <c r="BF950" s="275" t="s">
        <v>1117</v>
      </c>
      <c r="BG950" s="218"/>
      <c r="BH950" s="276"/>
    </row>
    <row r="951" s="5" customFormat="1" ht="12.95" customHeight="1" spans="1:60">
      <c r="A951" s="48" t="s">
        <v>2295</v>
      </c>
      <c r="B951" s="38" t="e">
        <f>VLOOKUP($A951,#REF!,34,FALSE)</f>
        <v>#REF!</v>
      </c>
      <c r="C951" s="39" t="str">
        <f t="shared" si="194"/>
        <v>unused_DDR_XM3_B0D0</v>
      </c>
      <c r="D951" s="40" t="e">
        <f>IF(LEN(VLOOKUP($A951,#REF!,8,FALSE)),LEFT(VLOOKUP($A951,#REF!,8,FALSE),LEN(VLOOKUP($A951,#REF!,8,FALSE))-2),"")</f>
        <v>#REF!</v>
      </c>
      <c r="E951" s="41" t="e">
        <f>IF(LEN(VLOOKUP($A951,#REF!,4,FALSE)),IF(INDEX(#REF!,MATCH($A951,#REF!,0),1),LEFT(VLOOKUP($A951,#REF!,4,FALSE),LEN(VLOOKUP($A951,#REF!,4,FALSE))-2),CONCATENATE(LEFT(VLOOKUP($A951,#REF!,4,FALSE),LEN(VLOOKUP($A951,#REF!,4,FALSE))-2),"*")),"")</f>
        <v>#REF!</v>
      </c>
      <c r="F951" s="42" t="e">
        <f>IF(LEN(VLOOKUP($A951,#REF!,5,FALSE)),IF(INDEX(#REF!,MATCH($A951,#REF!,0),2),LEFT(VLOOKUP($A951,#REF!,5,FALSE),LEN(VLOOKUP($A951,#REF!,5,FALSE))-2),CONCATENATE(LEFT(VLOOKUP($A951,#REF!,5,FALSE),LEN(VLOOKUP($A951,#REF!,5,FALSE))-2),"*")),"")</f>
        <v>#REF!</v>
      </c>
      <c r="G951" s="42" t="e">
        <f>IF(LEN(VLOOKUP($A951,#REF!,6,FALSE)),IF(INDEX(#REF!,MATCH($A951,#REF!,0),3),LEFT(VLOOKUP($A951,#REF!,6,FALSE),LEN(VLOOKUP($A951,#REF!,6,FALSE))-2),CONCATENATE(LEFT(VLOOKUP($A951,#REF!,6,FALSE),LEN(VLOOKUP($A951,#REF!,6,FALSE))-2),"*")),"")</f>
        <v>#REF!</v>
      </c>
      <c r="H951" s="43" t="e">
        <f>IF(LEN(VLOOKUP($A951,#REF!,7,FALSE)),IF(INDEX(#REF!,MATCH($A951,#REF!,0),4),LEFT(VLOOKUP($A951,#REF!,7,FALSE),LEN(VLOOKUP($A951,#REF!,7,FALSE))-2),CONCATENATE(LEFT(VLOOKUP($A951,#REF!,7,FALSE),LEN(VLOOKUP($A951,#REF!,7,FALSE))-2),"*")),"")</f>
        <v>#REF!</v>
      </c>
      <c r="I951" s="54" t="e">
        <f>IF(LEN(VLOOKUP($A951,#REF!,8,FALSE)),UPPER(RIGHT(VLOOKUP($A951,#REF!,8,FALSE),1)),"")</f>
        <v>#REF!</v>
      </c>
      <c r="J951" s="42" t="e">
        <f>IF(LEN(VLOOKUP($A951,#REF!,4,FALSE)),UPPER(RIGHT(VLOOKUP($A951,#REF!,4,FALSE),1)),"")</f>
        <v>#REF!</v>
      </c>
      <c r="K951" s="42" t="e">
        <f>IF(LEN(VLOOKUP($A951,#REF!,5,FALSE)),UPPER(RIGHT(VLOOKUP($A951,#REF!,5,FALSE),1)),"")</f>
        <v>#REF!</v>
      </c>
      <c r="L951" s="42" t="e">
        <f>IF(LEN(VLOOKUP($A951,#REF!,6,FALSE)),UPPER(RIGHT(VLOOKUP($A951,#REF!,6,FALSE),1)),"")</f>
        <v>#REF!</v>
      </c>
      <c r="M951" s="43" t="e">
        <f>IF(LEN(VLOOKUP($A951,#REF!,7,FALSE)),UPPER(RIGHT(VLOOKUP($A951,#REF!,7,FALSE),1)),"")</f>
        <v>#REF!</v>
      </c>
      <c r="N951" s="206"/>
      <c r="O951" s="206"/>
      <c r="P951" s="206"/>
      <c r="Q951" s="206"/>
      <c r="R951" s="206"/>
      <c r="S951" s="63" t="e">
        <f>HLOOKUP("Device Tree Pin Name",#REF!,MATCH($A951,#REF!,0),FALSE)</f>
        <v>#REF!</v>
      </c>
      <c r="T951" s="47" t="e">
        <f>HLOOKUP("power rail",#REF!,MATCH($A951,#REF!,0),FALSE)</f>
        <v>#REF!</v>
      </c>
      <c r="U951" s="62" t="e">
        <f>HLOOKUP("Wake Capable",#REF!,MATCH($A951,#REF!,0),FALSE)</f>
        <v>#REF!</v>
      </c>
      <c r="V951" s="62" t="e">
        <f>HLOOKUP("Strap",#REF!,MATCH($A951,#REF!,0),FALSE)</f>
        <v>#REF!</v>
      </c>
      <c r="W951" s="62"/>
      <c r="X951" s="62"/>
      <c r="Y951" s="62"/>
      <c r="Z951" s="47"/>
      <c r="AA951" s="47" t="e">
        <f>HLOOKUP("Pad type",#REF!,MATCH($A951,#REF!,0),FALSE)</f>
        <v>#REF!</v>
      </c>
      <c r="AB951" s="63"/>
      <c r="AC951" s="63" t="e">
        <f>HLOOKUP("POR Pin State",#REF!,MATCH($A951,#REF!,0),FALSE)</f>
        <v>#REF!</v>
      </c>
      <c r="AD951" s="207"/>
      <c r="AE951" s="208"/>
      <c r="AF951" s="208"/>
      <c r="AG951" s="208"/>
      <c r="AH951" s="209"/>
      <c r="AI951" s="209"/>
      <c r="AJ951" s="210"/>
      <c r="AK951" s="210"/>
      <c r="AL951" s="210"/>
      <c r="AM951" s="210"/>
      <c r="AN951" s="210"/>
      <c r="AO951" s="210"/>
      <c r="AP951" s="210"/>
      <c r="AQ951" s="215" t="s">
        <v>2296</v>
      </c>
      <c r="AR951" s="105"/>
      <c r="AS951" s="105"/>
      <c r="AT951" s="105"/>
      <c r="AU951" s="105"/>
      <c r="AV951" s="105"/>
      <c r="AW951" s="105"/>
      <c r="AX951" s="105"/>
      <c r="AY951" s="105"/>
      <c r="AZ951" s="105"/>
      <c r="BA951" s="105"/>
      <c r="BB951" s="218"/>
      <c r="BC951" s="105"/>
      <c r="BD951" s="250"/>
      <c r="BE951" s="252" t="s">
        <v>2297</v>
      </c>
      <c r="BF951" s="147" t="e">
        <f>VLOOKUP($A951,#REF!,34,FALSE)</f>
        <v>#REF!</v>
      </c>
      <c r="BG951" s="148" t="e">
        <f>VLOOKUP($A951,#REF!,22,FALSE)</f>
        <v>#REF!</v>
      </c>
      <c r="BH951" s="149"/>
    </row>
    <row r="952" s="5" customFormat="1" ht="12.95" customHeight="1" spans="1:60">
      <c r="A952" s="48" t="s">
        <v>2298</v>
      </c>
      <c r="B952" s="38" t="e">
        <f>VLOOKUP($A952,#REF!,34,FALSE)</f>
        <v>#REF!</v>
      </c>
      <c r="C952" s="39" t="str">
        <f t="shared" si="194"/>
        <v>unused_DDR_XM3_B0D1</v>
      </c>
      <c r="D952" s="40" t="e">
        <f>IF(LEN(VLOOKUP($A952,#REF!,8,FALSE)),LEFT(VLOOKUP($A952,#REF!,8,FALSE),LEN(VLOOKUP($A952,#REF!,8,FALSE))-2),"")</f>
        <v>#REF!</v>
      </c>
      <c r="E952" s="41" t="e">
        <f>IF(LEN(VLOOKUP($A952,#REF!,4,FALSE)),IF(INDEX(#REF!,MATCH($A952,#REF!,0),1),LEFT(VLOOKUP($A952,#REF!,4,FALSE),LEN(VLOOKUP($A952,#REF!,4,FALSE))-2),CONCATENATE(LEFT(VLOOKUP($A952,#REF!,4,FALSE),LEN(VLOOKUP($A952,#REF!,4,FALSE))-2),"*")),"")</f>
        <v>#REF!</v>
      </c>
      <c r="F952" s="42" t="e">
        <f>IF(LEN(VLOOKUP($A952,#REF!,5,FALSE)),IF(INDEX(#REF!,MATCH($A952,#REF!,0),2),LEFT(VLOOKUP($A952,#REF!,5,FALSE),LEN(VLOOKUP($A952,#REF!,5,FALSE))-2),CONCATENATE(LEFT(VLOOKUP($A952,#REF!,5,FALSE),LEN(VLOOKUP($A952,#REF!,5,FALSE))-2),"*")),"")</f>
        <v>#REF!</v>
      </c>
      <c r="G952" s="42" t="e">
        <f>IF(LEN(VLOOKUP($A952,#REF!,6,FALSE)),IF(INDEX(#REF!,MATCH($A952,#REF!,0),3),LEFT(VLOOKUP($A952,#REF!,6,FALSE),LEN(VLOOKUP($A952,#REF!,6,FALSE))-2),CONCATENATE(LEFT(VLOOKUP($A952,#REF!,6,FALSE),LEN(VLOOKUP($A952,#REF!,6,FALSE))-2),"*")),"")</f>
        <v>#REF!</v>
      </c>
      <c r="H952" s="43" t="e">
        <f>IF(LEN(VLOOKUP($A952,#REF!,7,FALSE)),IF(INDEX(#REF!,MATCH($A952,#REF!,0),4),LEFT(VLOOKUP($A952,#REF!,7,FALSE),LEN(VLOOKUP($A952,#REF!,7,FALSE))-2),CONCATENATE(LEFT(VLOOKUP($A952,#REF!,7,FALSE),LEN(VLOOKUP($A952,#REF!,7,FALSE))-2),"*")),"")</f>
        <v>#REF!</v>
      </c>
      <c r="I952" s="54" t="e">
        <f>IF(LEN(VLOOKUP($A952,#REF!,8,FALSE)),UPPER(RIGHT(VLOOKUP($A952,#REF!,8,FALSE),1)),"")</f>
        <v>#REF!</v>
      </c>
      <c r="J952" s="42" t="e">
        <f>IF(LEN(VLOOKUP($A952,#REF!,4,FALSE)),UPPER(RIGHT(VLOOKUP($A952,#REF!,4,FALSE),1)),"")</f>
        <v>#REF!</v>
      </c>
      <c r="K952" s="42" t="e">
        <f>IF(LEN(VLOOKUP($A952,#REF!,5,FALSE)),UPPER(RIGHT(VLOOKUP($A952,#REF!,5,FALSE),1)),"")</f>
        <v>#REF!</v>
      </c>
      <c r="L952" s="42" t="e">
        <f>IF(LEN(VLOOKUP($A952,#REF!,6,FALSE)),UPPER(RIGHT(VLOOKUP($A952,#REF!,6,FALSE),1)),"")</f>
        <v>#REF!</v>
      </c>
      <c r="M952" s="43" t="e">
        <f>IF(LEN(VLOOKUP($A952,#REF!,7,FALSE)),UPPER(RIGHT(VLOOKUP($A952,#REF!,7,FALSE),1)),"")</f>
        <v>#REF!</v>
      </c>
      <c r="N952" s="206"/>
      <c r="O952" s="206"/>
      <c r="P952" s="206"/>
      <c r="Q952" s="206"/>
      <c r="R952" s="206"/>
      <c r="S952" s="63" t="e">
        <f>HLOOKUP("Device Tree Pin Name",#REF!,MATCH($A952,#REF!,0),FALSE)</f>
        <v>#REF!</v>
      </c>
      <c r="T952" s="47" t="e">
        <f>HLOOKUP("power rail",#REF!,MATCH($A952,#REF!,0),FALSE)</f>
        <v>#REF!</v>
      </c>
      <c r="U952" s="62" t="e">
        <f>HLOOKUP("Wake Capable",#REF!,MATCH($A952,#REF!,0),FALSE)</f>
        <v>#REF!</v>
      </c>
      <c r="V952" s="62" t="e">
        <f>HLOOKUP("Strap",#REF!,MATCH($A952,#REF!,0),FALSE)</f>
        <v>#REF!</v>
      </c>
      <c r="W952" s="62"/>
      <c r="X952" s="62"/>
      <c r="Y952" s="62"/>
      <c r="Z952" s="47"/>
      <c r="AA952" s="47" t="e">
        <f>HLOOKUP("Pad type",#REF!,MATCH($A952,#REF!,0),FALSE)</f>
        <v>#REF!</v>
      </c>
      <c r="AB952" s="63"/>
      <c r="AC952" s="63" t="e">
        <f>HLOOKUP("POR Pin State",#REF!,MATCH($A952,#REF!,0),FALSE)</f>
        <v>#REF!</v>
      </c>
      <c r="AD952" s="207"/>
      <c r="AE952" s="208"/>
      <c r="AF952" s="208"/>
      <c r="AG952" s="208"/>
      <c r="AH952" s="209"/>
      <c r="AI952" s="209"/>
      <c r="AJ952" s="210"/>
      <c r="AK952" s="210"/>
      <c r="AL952" s="210"/>
      <c r="AM952" s="210"/>
      <c r="AN952" s="210"/>
      <c r="AO952" s="210"/>
      <c r="AP952" s="210"/>
      <c r="AQ952" s="215" t="s">
        <v>2299</v>
      </c>
      <c r="AR952" s="105"/>
      <c r="AS952" s="105"/>
      <c r="AT952" s="105"/>
      <c r="AU952" s="105"/>
      <c r="AV952" s="105"/>
      <c r="AW952" s="105"/>
      <c r="AX952" s="105"/>
      <c r="AY952" s="105"/>
      <c r="AZ952" s="105"/>
      <c r="BA952" s="105"/>
      <c r="BB952" s="218"/>
      <c r="BC952" s="105"/>
      <c r="BD952" s="250"/>
      <c r="BE952" s="252" t="s">
        <v>2300</v>
      </c>
      <c r="BF952" s="147" t="e">
        <f>VLOOKUP($A952,#REF!,34,FALSE)</f>
        <v>#REF!</v>
      </c>
      <c r="BG952" s="148" t="e">
        <f>VLOOKUP($A952,#REF!,22,FALSE)</f>
        <v>#REF!</v>
      </c>
      <c r="BH952" s="149"/>
    </row>
    <row r="953" s="5" customFormat="1" ht="12.95" customHeight="1" spans="1:60">
      <c r="A953" s="48" t="s">
        <v>2301</v>
      </c>
      <c r="B953" s="38" t="e">
        <f>VLOOKUP($A953,#REF!,34,FALSE)</f>
        <v>#REF!</v>
      </c>
      <c r="C953" s="39" t="str">
        <f t="shared" si="194"/>
        <v>unused_DDR_XM3_B0D2</v>
      </c>
      <c r="D953" s="40" t="e">
        <f>IF(LEN(VLOOKUP($A953,#REF!,8,FALSE)),LEFT(VLOOKUP($A953,#REF!,8,FALSE),LEN(VLOOKUP($A953,#REF!,8,FALSE))-2),"")</f>
        <v>#REF!</v>
      </c>
      <c r="E953" s="41" t="e">
        <f>IF(LEN(VLOOKUP($A953,#REF!,4,FALSE)),IF(INDEX(#REF!,MATCH($A953,#REF!,0),1),LEFT(VLOOKUP($A953,#REF!,4,FALSE),LEN(VLOOKUP($A953,#REF!,4,FALSE))-2),CONCATENATE(LEFT(VLOOKUP($A953,#REF!,4,FALSE),LEN(VLOOKUP($A953,#REF!,4,FALSE))-2),"*")),"")</f>
        <v>#REF!</v>
      </c>
      <c r="F953" s="42" t="e">
        <f>IF(LEN(VLOOKUP($A953,#REF!,5,FALSE)),IF(INDEX(#REF!,MATCH($A953,#REF!,0),2),LEFT(VLOOKUP($A953,#REF!,5,FALSE),LEN(VLOOKUP($A953,#REF!,5,FALSE))-2),CONCATENATE(LEFT(VLOOKUP($A953,#REF!,5,FALSE),LEN(VLOOKUP($A953,#REF!,5,FALSE))-2),"*")),"")</f>
        <v>#REF!</v>
      </c>
      <c r="G953" s="42" t="e">
        <f>IF(LEN(VLOOKUP($A953,#REF!,6,FALSE)),IF(INDEX(#REF!,MATCH($A953,#REF!,0),3),LEFT(VLOOKUP($A953,#REF!,6,FALSE),LEN(VLOOKUP($A953,#REF!,6,FALSE))-2),CONCATENATE(LEFT(VLOOKUP($A953,#REF!,6,FALSE),LEN(VLOOKUP($A953,#REF!,6,FALSE))-2),"*")),"")</f>
        <v>#REF!</v>
      </c>
      <c r="H953" s="43" t="e">
        <f>IF(LEN(VLOOKUP($A953,#REF!,7,FALSE)),IF(INDEX(#REF!,MATCH($A953,#REF!,0),4),LEFT(VLOOKUP($A953,#REF!,7,FALSE),LEN(VLOOKUP($A953,#REF!,7,FALSE))-2),CONCATENATE(LEFT(VLOOKUP($A953,#REF!,7,FALSE),LEN(VLOOKUP($A953,#REF!,7,FALSE))-2),"*")),"")</f>
        <v>#REF!</v>
      </c>
      <c r="I953" s="54" t="e">
        <f>IF(LEN(VLOOKUP($A953,#REF!,8,FALSE)),UPPER(RIGHT(VLOOKUP($A953,#REF!,8,FALSE),1)),"")</f>
        <v>#REF!</v>
      </c>
      <c r="J953" s="42" t="e">
        <f>IF(LEN(VLOOKUP($A953,#REF!,4,FALSE)),UPPER(RIGHT(VLOOKUP($A953,#REF!,4,FALSE),1)),"")</f>
        <v>#REF!</v>
      </c>
      <c r="K953" s="42" t="e">
        <f>IF(LEN(VLOOKUP($A953,#REF!,5,FALSE)),UPPER(RIGHT(VLOOKUP($A953,#REF!,5,FALSE),1)),"")</f>
        <v>#REF!</v>
      </c>
      <c r="L953" s="42" t="e">
        <f>IF(LEN(VLOOKUP($A953,#REF!,6,FALSE)),UPPER(RIGHT(VLOOKUP($A953,#REF!,6,FALSE),1)),"")</f>
        <v>#REF!</v>
      </c>
      <c r="M953" s="43" t="e">
        <f>IF(LEN(VLOOKUP($A953,#REF!,7,FALSE)),UPPER(RIGHT(VLOOKUP($A953,#REF!,7,FALSE),1)),"")</f>
        <v>#REF!</v>
      </c>
      <c r="N953" s="206"/>
      <c r="O953" s="206"/>
      <c r="P953" s="206"/>
      <c r="Q953" s="206"/>
      <c r="R953" s="206"/>
      <c r="S953" s="63" t="e">
        <f>HLOOKUP("Device Tree Pin Name",#REF!,MATCH($A953,#REF!,0),FALSE)</f>
        <v>#REF!</v>
      </c>
      <c r="T953" s="47" t="e">
        <f>HLOOKUP("power rail",#REF!,MATCH($A953,#REF!,0),FALSE)</f>
        <v>#REF!</v>
      </c>
      <c r="U953" s="62" t="e">
        <f>HLOOKUP("Wake Capable",#REF!,MATCH($A953,#REF!,0),FALSE)</f>
        <v>#REF!</v>
      </c>
      <c r="V953" s="62" t="e">
        <f>HLOOKUP("Strap",#REF!,MATCH($A953,#REF!,0),FALSE)</f>
        <v>#REF!</v>
      </c>
      <c r="W953" s="62"/>
      <c r="X953" s="62"/>
      <c r="Y953" s="62"/>
      <c r="Z953" s="47"/>
      <c r="AA953" s="47" t="e">
        <f>HLOOKUP("Pad type",#REF!,MATCH($A953,#REF!,0),FALSE)</f>
        <v>#REF!</v>
      </c>
      <c r="AB953" s="63"/>
      <c r="AC953" s="63" t="e">
        <f>HLOOKUP("POR Pin State",#REF!,MATCH($A953,#REF!,0),FALSE)</f>
        <v>#REF!</v>
      </c>
      <c r="AD953" s="207"/>
      <c r="AE953" s="208"/>
      <c r="AF953" s="208"/>
      <c r="AG953" s="208"/>
      <c r="AH953" s="209"/>
      <c r="AI953" s="209"/>
      <c r="AJ953" s="210"/>
      <c r="AK953" s="210"/>
      <c r="AL953" s="210"/>
      <c r="AM953" s="210"/>
      <c r="AN953" s="210"/>
      <c r="AO953" s="210"/>
      <c r="AP953" s="210"/>
      <c r="AQ953" s="215" t="s">
        <v>2302</v>
      </c>
      <c r="AR953" s="105"/>
      <c r="AS953" s="105"/>
      <c r="AT953" s="105"/>
      <c r="AU953" s="105"/>
      <c r="AV953" s="105"/>
      <c r="AW953" s="105"/>
      <c r="AX953" s="105"/>
      <c r="AY953" s="105"/>
      <c r="AZ953" s="105"/>
      <c r="BA953" s="105"/>
      <c r="BB953" s="218"/>
      <c r="BC953" s="105"/>
      <c r="BD953" s="250"/>
      <c r="BE953" s="252" t="s">
        <v>2303</v>
      </c>
      <c r="BF953" s="147" t="e">
        <f>VLOOKUP($A953,#REF!,34,FALSE)</f>
        <v>#REF!</v>
      </c>
      <c r="BG953" s="148" t="e">
        <f>VLOOKUP($A953,#REF!,22,FALSE)</f>
        <v>#REF!</v>
      </c>
      <c r="BH953" s="149"/>
    </row>
    <row r="954" s="5" customFormat="1" ht="12.95" customHeight="1" spans="1:60">
      <c r="A954" s="48" t="s">
        <v>2304</v>
      </c>
      <c r="B954" s="38" t="e">
        <f>VLOOKUP($A954,#REF!,34,FALSE)</f>
        <v>#REF!</v>
      </c>
      <c r="C954" s="39" t="str">
        <f t="shared" ref="C954:C968" si="195">CONCATENATE("unused_",A954)</f>
        <v>unused_DDR_XM3_B0D3</v>
      </c>
      <c r="D954" s="40" t="e">
        <f>IF(LEN(VLOOKUP($A954,#REF!,8,FALSE)),LEFT(VLOOKUP($A954,#REF!,8,FALSE),LEN(VLOOKUP($A954,#REF!,8,FALSE))-2),"")</f>
        <v>#REF!</v>
      </c>
      <c r="E954" s="41" t="e">
        <f>IF(LEN(VLOOKUP($A954,#REF!,4,FALSE)),IF(INDEX(#REF!,MATCH($A954,#REF!,0),1),LEFT(VLOOKUP($A954,#REF!,4,FALSE),LEN(VLOOKUP($A954,#REF!,4,FALSE))-2),CONCATENATE(LEFT(VLOOKUP($A954,#REF!,4,FALSE),LEN(VLOOKUP($A954,#REF!,4,FALSE))-2),"*")),"")</f>
        <v>#REF!</v>
      </c>
      <c r="F954" s="42" t="e">
        <f>IF(LEN(VLOOKUP($A954,#REF!,5,FALSE)),IF(INDEX(#REF!,MATCH($A954,#REF!,0),2),LEFT(VLOOKUP($A954,#REF!,5,FALSE),LEN(VLOOKUP($A954,#REF!,5,FALSE))-2),CONCATENATE(LEFT(VLOOKUP($A954,#REF!,5,FALSE),LEN(VLOOKUP($A954,#REF!,5,FALSE))-2),"*")),"")</f>
        <v>#REF!</v>
      </c>
      <c r="G954" s="42" t="e">
        <f>IF(LEN(VLOOKUP($A954,#REF!,6,FALSE)),IF(INDEX(#REF!,MATCH($A954,#REF!,0),3),LEFT(VLOOKUP($A954,#REF!,6,FALSE),LEN(VLOOKUP($A954,#REF!,6,FALSE))-2),CONCATENATE(LEFT(VLOOKUP($A954,#REF!,6,FALSE),LEN(VLOOKUP($A954,#REF!,6,FALSE))-2),"*")),"")</f>
        <v>#REF!</v>
      </c>
      <c r="H954" s="43" t="e">
        <f>IF(LEN(VLOOKUP($A954,#REF!,7,FALSE)),IF(INDEX(#REF!,MATCH($A954,#REF!,0),4),LEFT(VLOOKUP($A954,#REF!,7,FALSE),LEN(VLOOKUP($A954,#REF!,7,FALSE))-2),CONCATENATE(LEFT(VLOOKUP($A954,#REF!,7,FALSE),LEN(VLOOKUP($A954,#REF!,7,FALSE))-2),"*")),"")</f>
        <v>#REF!</v>
      </c>
      <c r="I954" s="54" t="e">
        <f>IF(LEN(VLOOKUP($A954,#REF!,8,FALSE)),UPPER(RIGHT(VLOOKUP($A954,#REF!,8,FALSE),1)),"")</f>
        <v>#REF!</v>
      </c>
      <c r="J954" s="42" t="e">
        <f>IF(LEN(VLOOKUP($A954,#REF!,4,FALSE)),UPPER(RIGHT(VLOOKUP($A954,#REF!,4,FALSE),1)),"")</f>
        <v>#REF!</v>
      </c>
      <c r="K954" s="42" t="e">
        <f>IF(LEN(VLOOKUP($A954,#REF!,5,FALSE)),UPPER(RIGHT(VLOOKUP($A954,#REF!,5,FALSE),1)),"")</f>
        <v>#REF!</v>
      </c>
      <c r="L954" s="42" t="e">
        <f>IF(LEN(VLOOKUP($A954,#REF!,6,FALSE)),UPPER(RIGHT(VLOOKUP($A954,#REF!,6,FALSE),1)),"")</f>
        <v>#REF!</v>
      </c>
      <c r="M954" s="43" t="e">
        <f>IF(LEN(VLOOKUP($A954,#REF!,7,FALSE)),UPPER(RIGHT(VLOOKUP($A954,#REF!,7,FALSE),1)),"")</f>
        <v>#REF!</v>
      </c>
      <c r="N954" s="206"/>
      <c r="O954" s="206"/>
      <c r="P954" s="206"/>
      <c r="Q954" s="206"/>
      <c r="R954" s="206"/>
      <c r="S954" s="63" t="e">
        <f>HLOOKUP("Device Tree Pin Name",#REF!,MATCH($A954,#REF!,0),FALSE)</f>
        <v>#REF!</v>
      </c>
      <c r="T954" s="47" t="e">
        <f>HLOOKUP("power rail",#REF!,MATCH($A954,#REF!,0),FALSE)</f>
        <v>#REF!</v>
      </c>
      <c r="U954" s="62" t="e">
        <f>HLOOKUP("Wake Capable",#REF!,MATCH($A954,#REF!,0),FALSE)</f>
        <v>#REF!</v>
      </c>
      <c r="V954" s="62" t="e">
        <f>HLOOKUP("Strap",#REF!,MATCH($A954,#REF!,0),FALSE)</f>
        <v>#REF!</v>
      </c>
      <c r="W954" s="62"/>
      <c r="X954" s="62"/>
      <c r="Y954" s="62"/>
      <c r="Z954" s="47"/>
      <c r="AA954" s="47" t="e">
        <f>HLOOKUP("Pad type",#REF!,MATCH($A954,#REF!,0),FALSE)</f>
        <v>#REF!</v>
      </c>
      <c r="AB954" s="63"/>
      <c r="AC954" s="63" t="e">
        <f>HLOOKUP("POR Pin State",#REF!,MATCH($A954,#REF!,0),FALSE)</f>
        <v>#REF!</v>
      </c>
      <c r="AD954" s="207"/>
      <c r="AE954" s="208"/>
      <c r="AF954" s="208"/>
      <c r="AG954" s="208"/>
      <c r="AH954" s="209"/>
      <c r="AI954" s="209"/>
      <c r="AJ954" s="210"/>
      <c r="AK954" s="210"/>
      <c r="AL954" s="210"/>
      <c r="AM954" s="210"/>
      <c r="AN954" s="210"/>
      <c r="AO954" s="210"/>
      <c r="AP954" s="210"/>
      <c r="AQ954" s="215" t="s">
        <v>2305</v>
      </c>
      <c r="AR954" s="105"/>
      <c r="AS954" s="105"/>
      <c r="AT954" s="105"/>
      <c r="AU954" s="105"/>
      <c r="AV954" s="105"/>
      <c r="AW954" s="105"/>
      <c r="AX954" s="105"/>
      <c r="AY954" s="105"/>
      <c r="AZ954" s="105"/>
      <c r="BA954" s="105"/>
      <c r="BB954" s="218"/>
      <c r="BC954" s="105"/>
      <c r="BD954" s="250"/>
      <c r="BE954" s="252" t="s">
        <v>2306</v>
      </c>
      <c r="BF954" s="147" t="e">
        <f>VLOOKUP($A954,#REF!,34,FALSE)</f>
        <v>#REF!</v>
      </c>
      <c r="BG954" s="148" t="e">
        <f>VLOOKUP($A954,#REF!,22,FALSE)</f>
        <v>#REF!</v>
      </c>
      <c r="BH954" s="149"/>
    </row>
    <row r="955" s="5" customFormat="1" ht="12.95" customHeight="1" spans="1:60">
      <c r="A955" s="48" t="s">
        <v>2307</v>
      </c>
      <c r="B955" s="38" t="e">
        <f>VLOOKUP($A955,#REF!,34,FALSE)</f>
        <v>#REF!</v>
      </c>
      <c r="C955" s="39" t="str">
        <f t="shared" si="195"/>
        <v>unused_DDR_XM3_B0D4</v>
      </c>
      <c r="D955" s="40" t="e">
        <f>IF(LEN(VLOOKUP($A955,#REF!,8,FALSE)),LEFT(VLOOKUP($A955,#REF!,8,FALSE),LEN(VLOOKUP($A955,#REF!,8,FALSE))-2),"")</f>
        <v>#REF!</v>
      </c>
      <c r="E955" s="41" t="e">
        <f>IF(LEN(VLOOKUP($A955,#REF!,4,FALSE)),IF(INDEX(#REF!,MATCH($A955,#REF!,0),1),LEFT(VLOOKUP($A955,#REF!,4,FALSE),LEN(VLOOKUP($A955,#REF!,4,FALSE))-2),CONCATENATE(LEFT(VLOOKUP($A955,#REF!,4,FALSE),LEN(VLOOKUP($A955,#REF!,4,FALSE))-2),"*")),"")</f>
        <v>#REF!</v>
      </c>
      <c r="F955" s="42" t="e">
        <f>IF(LEN(VLOOKUP($A955,#REF!,5,FALSE)),IF(INDEX(#REF!,MATCH($A955,#REF!,0),2),LEFT(VLOOKUP($A955,#REF!,5,FALSE),LEN(VLOOKUP($A955,#REF!,5,FALSE))-2),CONCATENATE(LEFT(VLOOKUP($A955,#REF!,5,FALSE),LEN(VLOOKUP($A955,#REF!,5,FALSE))-2),"*")),"")</f>
        <v>#REF!</v>
      </c>
      <c r="G955" s="42" t="e">
        <f>IF(LEN(VLOOKUP($A955,#REF!,6,FALSE)),IF(INDEX(#REF!,MATCH($A955,#REF!,0),3),LEFT(VLOOKUP($A955,#REF!,6,FALSE),LEN(VLOOKUP($A955,#REF!,6,FALSE))-2),CONCATENATE(LEFT(VLOOKUP($A955,#REF!,6,FALSE),LEN(VLOOKUP($A955,#REF!,6,FALSE))-2),"*")),"")</f>
        <v>#REF!</v>
      </c>
      <c r="H955" s="43" t="e">
        <f>IF(LEN(VLOOKUP($A955,#REF!,7,FALSE)),IF(INDEX(#REF!,MATCH($A955,#REF!,0),4),LEFT(VLOOKUP($A955,#REF!,7,FALSE),LEN(VLOOKUP($A955,#REF!,7,FALSE))-2),CONCATENATE(LEFT(VLOOKUP($A955,#REF!,7,FALSE),LEN(VLOOKUP($A955,#REF!,7,FALSE))-2),"*")),"")</f>
        <v>#REF!</v>
      </c>
      <c r="I955" s="54" t="e">
        <f>IF(LEN(VLOOKUP($A955,#REF!,8,FALSE)),UPPER(RIGHT(VLOOKUP($A955,#REF!,8,FALSE),1)),"")</f>
        <v>#REF!</v>
      </c>
      <c r="J955" s="42" t="e">
        <f>IF(LEN(VLOOKUP($A955,#REF!,4,FALSE)),UPPER(RIGHT(VLOOKUP($A955,#REF!,4,FALSE),1)),"")</f>
        <v>#REF!</v>
      </c>
      <c r="K955" s="42" t="e">
        <f>IF(LEN(VLOOKUP($A955,#REF!,5,FALSE)),UPPER(RIGHT(VLOOKUP($A955,#REF!,5,FALSE),1)),"")</f>
        <v>#REF!</v>
      </c>
      <c r="L955" s="42" t="e">
        <f>IF(LEN(VLOOKUP($A955,#REF!,6,FALSE)),UPPER(RIGHT(VLOOKUP($A955,#REF!,6,FALSE),1)),"")</f>
        <v>#REF!</v>
      </c>
      <c r="M955" s="43" t="e">
        <f>IF(LEN(VLOOKUP($A955,#REF!,7,FALSE)),UPPER(RIGHT(VLOOKUP($A955,#REF!,7,FALSE),1)),"")</f>
        <v>#REF!</v>
      </c>
      <c r="N955" s="206"/>
      <c r="O955" s="206"/>
      <c r="P955" s="206"/>
      <c r="Q955" s="206"/>
      <c r="R955" s="206"/>
      <c r="S955" s="63" t="e">
        <f>HLOOKUP("Device Tree Pin Name",#REF!,MATCH($A955,#REF!,0),FALSE)</f>
        <v>#REF!</v>
      </c>
      <c r="T955" s="47" t="e">
        <f>HLOOKUP("power rail",#REF!,MATCH($A955,#REF!,0),FALSE)</f>
        <v>#REF!</v>
      </c>
      <c r="U955" s="62" t="e">
        <f>HLOOKUP("Wake Capable",#REF!,MATCH($A955,#REF!,0),FALSE)</f>
        <v>#REF!</v>
      </c>
      <c r="V955" s="62" t="e">
        <f>HLOOKUP("Strap",#REF!,MATCH($A955,#REF!,0),FALSE)</f>
        <v>#REF!</v>
      </c>
      <c r="W955" s="62"/>
      <c r="X955" s="62"/>
      <c r="Y955" s="62"/>
      <c r="Z955" s="47"/>
      <c r="AA955" s="47" t="e">
        <f>HLOOKUP("Pad type",#REF!,MATCH($A955,#REF!,0),FALSE)</f>
        <v>#REF!</v>
      </c>
      <c r="AB955" s="63"/>
      <c r="AC955" s="63" t="e">
        <f>HLOOKUP("POR Pin State",#REF!,MATCH($A955,#REF!,0),FALSE)</f>
        <v>#REF!</v>
      </c>
      <c r="AD955" s="207"/>
      <c r="AE955" s="208"/>
      <c r="AF955" s="208"/>
      <c r="AG955" s="208"/>
      <c r="AH955" s="209"/>
      <c r="AI955" s="209"/>
      <c r="AJ955" s="210"/>
      <c r="AK955" s="210"/>
      <c r="AL955" s="210"/>
      <c r="AM955" s="210"/>
      <c r="AN955" s="210"/>
      <c r="AO955" s="210"/>
      <c r="AP955" s="210"/>
      <c r="AQ955" s="215" t="s">
        <v>2308</v>
      </c>
      <c r="AR955" s="105"/>
      <c r="AS955" s="105"/>
      <c r="AT955" s="105"/>
      <c r="AU955" s="105"/>
      <c r="AV955" s="105"/>
      <c r="AW955" s="105"/>
      <c r="AX955" s="105"/>
      <c r="AY955" s="105"/>
      <c r="AZ955" s="105"/>
      <c r="BA955" s="105"/>
      <c r="BB955" s="218"/>
      <c r="BC955" s="105"/>
      <c r="BD955" s="250"/>
      <c r="BE955" s="252" t="s">
        <v>2309</v>
      </c>
      <c r="BF955" s="147" t="e">
        <f>VLOOKUP($A955,#REF!,34,FALSE)</f>
        <v>#REF!</v>
      </c>
      <c r="BG955" s="148" t="e">
        <f>VLOOKUP($A955,#REF!,22,FALSE)</f>
        <v>#REF!</v>
      </c>
      <c r="BH955" s="149"/>
    </row>
    <row r="956" s="5" customFormat="1" ht="12.95" customHeight="1" spans="1:60">
      <c r="A956" s="48" t="s">
        <v>2310</v>
      </c>
      <c r="B956" s="38" t="e">
        <f>VLOOKUP($A956,#REF!,34,FALSE)</f>
        <v>#REF!</v>
      </c>
      <c r="C956" s="39" t="str">
        <f t="shared" si="195"/>
        <v>unused_DDR_XM3_B0D5</v>
      </c>
      <c r="D956" s="40" t="e">
        <f>IF(LEN(VLOOKUP($A956,#REF!,8,FALSE)),LEFT(VLOOKUP($A956,#REF!,8,FALSE),LEN(VLOOKUP($A956,#REF!,8,FALSE))-2),"")</f>
        <v>#REF!</v>
      </c>
      <c r="E956" s="41" t="e">
        <f>IF(LEN(VLOOKUP($A956,#REF!,4,FALSE)),IF(INDEX(#REF!,MATCH($A956,#REF!,0),1),LEFT(VLOOKUP($A956,#REF!,4,FALSE),LEN(VLOOKUP($A956,#REF!,4,FALSE))-2),CONCATENATE(LEFT(VLOOKUP($A956,#REF!,4,FALSE),LEN(VLOOKUP($A956,#REF!,4,FALSE))-2),"*")),"")</f>
        <v>#REF!</v>
      </c>
      <c r="F956" s="42" t="e">
        <f>IF(LEN(VLOOKUP($A956,#REF!,5,FALSE)),IF(INDEX(#REF!,MATCH($A956,#REF!,0),2),LEFT(VLOOKUP($A956,#REF!,5,FALSE),LEN(VLOOKUP($A956,#REF!,5,FALSE))-2),CONCATENATE(LEFT(VLOOKUP($A956,#REF!,5,FALSE),LEN(VLOOKUP($A956,#REF!,5,FALSE))-2),"*")),"")</f>
        <v>#REF!</v>
      </c>
      <c r="G956" s="42" t="e">
        <f>IF(LEN(VLOOKUP($A956,#REF!,6,FALSE)),IF(INDEX(#REF!,MATCH($A956,#REF!,0),3),LEFT(VLOOKUP($A956,#REF!,6,FALSE),LEN(VLOOKUP($A956,#REF!,6,FALSE))-2),CONCATENATE(LEFT(VLOOKUP($A956,#REF!,6,FALSE),LEN(VLOOKUP($A956,#REF!,6,FALSE))-2),"*")),"")</f>
        <v>#REF!</v>
      </c>
      <c r="H956" s="43" t="e">
        <f>IF(LEN(VLOOKUP($A956,#REF!,7,FALSE)),IF(INDEX(#REF!,MATCH($A956,#REF!,0),4),LEFT(VLOOKUP($A956,#REF!,7,FALSE),LEN(VLOOKUP($A956,#REF!,7,FALSE))-2),CONCATENATE(LEFT(VLOOKUP($A956,#REF!,7,FALSE),LEN(VLOOKUP($A956,#REF!,7,FALSE))-2),"*")),"")</f>
        <v>#REF!</v>
      </c>
      <c r="I956" s="54" t="e">
        <f>IF(LEN(VLOOKUP($A956,#REF!,8,FALSE)),UPPER(RIGHT(VLOOKUP($A956,#REF!,8,FALSE),1)),"")</f>
        <v>#REF!</v>
      </c>
      <c r="J956" s="42" t="e">
        <f>IF(LEN(VLOOKUP($A956,#REF!,4,FALSE)),UPPER(RIGHT(VLOOKUP($A956,#REF!,4,FALSE),1)),"")</f>
        <v>#REF!</v>
      </c>
      <c r="K956" s="42" t="e">
        <f>IF(LEN(VLOOKUP($A956,#REF!,5,FALSE)),UPPER(RIGHT(VLOOKUP($A956,#REF!,5,FALSE),1)),"")</f>
        <v>#REF!</v>
      </c>
      <c r="L956" s="42" t="e">
        <f>IF(LEN(VLOOKUP($A956,#REF!,6,FALSE)),UPPER(RIGHT(VLOOKUP($A956,#REF!,6,FALSE),1)),"")</f>
        <v>#REF!</v>
      </c>
      <c r="M956" s="43" t="e">
        <f>IF(LEN(VLOOKUP($A956,#REF!,7,FALSE)),UPPER(RIGHT(VLOOKUP($A956,#REF!,7,FALSE),1)),"")</f>
        <v>#REF!</v>
      </c>
      <c r="N956" s="206"/>
      <c r="O956" s="206"/>
      <c r="P956" s="206"/>
      <c r="Q956" s="206"/>
      <c r="R956" s="206"/>
      <c r="S956" s="63" t="e">
        <f>HLOOKUP("Device Tree Pin Name",#REF!,MATCH($A956,#REF!,0),FALSE)</f>
        <v>#REF!</v>
      </c>
      <c r="T956" s="47" t="e">
        <f>HLOOKUP("power rail",#REF!,MATCH($A956,#REF!,0),FALSE)</f>
        <v>#REF!</v>
      </c>
      <c r="U956" s="62" t="e">
        <f>HLOOKUP("Wake Capable",#REF!,MATCH($A956,#REF!,0),FALSE)</f>
        <v>#REF!</v>
      </c>
      <c r="V956" s="62" t="e">
        <f>HLOOKUP("Strap",#REF!,MATCH($A956,#REF!,0),FALSE)</f>
        <v>#REF!</v>
      </c>
      <c r="W956" s="62"/>
      <c r="X956" s="62"/>
      <c r="Y956" s="62"/>
      <c r="Z956" s="47"/>
      <c r="AA956" s="47" t="e">
        <f>HLOOKUP("Pad type",#REF!,MATCH($A956,#REF!,0),FALSE)</f>
        <v>#REF!</v>
      </c>
      <c r="AB956" s="63"/>
      <c r="AC956" s="63" t="e">
        <f>HLOOKUP("POR Pin State",#REF!,MATCH($A956,#REF!,0),FALSE)</f>
        <v>#REF!</v>
      </c>
      <c r="AD956" s="207"/>
      <c r="AE956" s="208"/>
      <c r="AF956" s="208"/>
      <c r="AG956" s="208"/>
      <c r="AH956" s="209"/>
      <c r="AI956" s="209"/>
      <c r="AJ956" s="210"/>
      <c r="AK956" s="210"/>
      <c r="AL956" s="210"/>
      <c r="AM956" s="210"/>
      <c r="AN956" s="210"/>
      <c r="AO956" s="210"/>
      <c r="AP956" s="210"/>
      <c r="AQ956" s="215" t="s">
        <v>2311</v>
      </c>
      <c r="AR956" s="105"/>
      <c r="AS956" s="105"/>
      <c r="AT956" s="105"/>
      <c r="AU956" s="105"/>
      <c r="AV956" s="105"/>
      <c r="AW956" s="105"/>
      <c r="AX956" s="105"/>
      <c r="AY956" s="105"/>
      <c r="AZ956" s="105"/>
      <c r="BA956" s="105"/>
      <c r="BB956" s="218"/>
      <c r="BC956" s="105"/>
      <c r="BD956" s="250"/>
      <c r="BE956" s="252" t="s">
        <v>2312</v>
      </c>
      <c r="BF956" s="147" t="e">
        <f>VLOOKUP($A956,#REF!,34,FALSE)</f>
        <v>#REF!</v>
      </c>
      <c r="BG956" s="148" t="e">
        <f>VLOOKUP($A956,#REF!,22,FALSE)</f>
        <v>#REF!</v>
      </c>
      <c r="BH956" s="149"/>
    </row>
    <row r="957" s="5" customFormat="1" ht="12.95" customHeight="1" spans="1:60">
      <c r="A957" s="48" t="s">
        <v>2313</v>
      </c>
      <c r="B957" s="38" t="e">
        <f>VLOOKUP($A957,#REF!,34,FALSE)</f>
        <v>#REF!</v>
      </c>
      <c r="C957" s="39" t="str">
        <f t="shared" si="195"/>
        <v>unused_DDR_XM3_B0D6</v>
      </c>
      <c r="D957" s="40" t="e">
        <f>IF(LEN(VLOOKUP($A957,#REF!,8,FALSE)),LEFT(VLOOKUP($A957,#REF!,8,FALSE),LEN(VLOOKUP($A957,#REF!,8,FALSE))-2),"")</f>
        <v>#REF!</v>
      </c>
      <c r="E957" s="41" t="e">
        <f>IF(LEN(VLOOKUP($A957,#REF!,4,FALSE)),IF(INDEX(#REF!,MATCH($A957,#REF!,0),1),LEFT(VLOOKUP($A957,#REF!,4,FALSE),LEN(VLOOKUP($A957,#REF!,4,FALSE))-2),CONCATENATE(LEFT(VLOOKUP($A957,#REF!,4,FALSE),LEN(VLOOKUP($A957,#REF!,4,FALSE))-2),"*")),"")</f>
        <v>#REF!</v>
      </c>
      <c r="F957" s="42" t="e">
        <f>IF(LEN(VLOOKUP($A957,#REF!,5,FALSE)),IF(INDEX(#REF!,MATCH($A957,#REF!,0),2),LEFT(VLOOKUP($A957,#REF!,5,FALSE),LEN(VLOOKUP($A957,#REF!,5,FALSE))-2),CONCATENATE(LEFT(VLOOKUP($A957,#REF!,5,FALSE),LEN(VLOOKUP($A957,#REF!,5,FALSE))-2),"*")),"")</f>
        <v>#REF!</v>
      </c>
      <c r="G957" s="42" t="e">
        <f>IF(LEN(VLOOKUP($A957,#REF!,6,FALSE)),IF(INDEX(#REF!,MATCH($A957,#REF!,0),3),LEFT(VLOOKUP($A957,#REF!,6,FALSE),LEN(VLOOKUP($A957,#REF!,6,FALSE))-2),CONCATENATE(LEFT(VLOOKUP($A957,#REF!,6,FALSE),LEN(VLOOKUP($A957,#REF!,6,FALSE))-2),"*")),"")</f>
        <v>#REF!</v>
      </c>
      <c r="H957" s="43" t="e">
        <f>IF(LEN(VLOOKUP($A957,#REF!,7,FALSE)),IF(INDEX(#REF!,MATCH($A957,#REF!,0),4),LEFT(VLOOKUP($A957,#REF!,7,FALSE),LEN(VLOOKUP($A957,#REF!,7,FALSE))-2),CONCATENATE(LEFT(VLOOKUP($A957,#REF!,7,FALSE),LEN(VLOOKUP($A957,#REF!,7,FALSE))-2),"*")),"")</f>
        <v>#REF!</v>
      </c>
      <c r="I957" s="54" t="e">
        <f>IF(LEN(VLOOKUP($A957,#REF!,8,FALSE)),UPPER(RIGHT(VLOOKUP($A957,#REF!,8,FALSE),1)),"")</f>
        <v>#REF!</v>
      </c>
      <c r="J957" s="42" t="e">
        <f>IF(LEN(VLOOKUP($A957,#REF!,4,FALSE)),UPPER(RIGHT(VLOOKUP($A957,#REF!,4,FALSE),1)),"")</f>
        <v>#REF!</v>
      </c>
      <c r="K957" s="42" t="e">
        <f>IF(LEN(VLOOKUP($A957,#REF!,5,FALSE)),UPPER(RIGHT(VLOOKUP($A957,#REF!,5,FALSE),1)),"")</f>
        <v>#REF!</v>
      </c>
      <c r="L957" s="42" t="e">
        <f>IF(LEN(VLOOKUP($A957,#REF!,6,FALSE)),UPPER(RIGHT(VLOOKUP($A957,#REF!,6,FALSE),1)),"")</f>
        <v>#REF!</v>
      </c>
      <c r="M957" s="43" t="e">
        <f>IF(LEN(VLOOKUP($A957,#REF!,7,FALSE)),UPPER(RIGHT(VLOOKUP($A957,#REF!,7,FALSE),1)),"")</f>
        <v>#REF!</v>
      </c>
      <c r="N957" s="206"/>
      <c r="O957" s="206"/>
      <c r="P957" s="206"/>
      <c r="Q957" s="206"/>
      <c r="R957" s="206"/>
      <c r="S957" s="63" t="e">
        <f>HLOOKUP("Device Tree Pin Name",#REF!,MATCH($A957,#REF!,0),FALSE)</f>
        <v>#REF!</v>
      </c>
      <c r="T957" s="47" t="e">
        <f>HLOOKUP("power rail",#REF!,MATCH($A957,#REF!,0),FALSE)</f>
        <v>#REF!</v>
      </c>
      <c r="U957" s="62" t="e">
        <f>HLOOKUP("Wake Capable",#REF!,MATCH($A957,#REF!,0),FALSE)</f>
        <v>#REF!</v>
      </c>
      <c r="V957" s="62" t="e">
        <f>HLOOKUP("Strap",#REF!,MATCH($A957,#REF!,0),FALSE)</f>
        <v>#REF!</v>
      </c>
      <c r="W957" s="62"/>
      <c r="X957" s="62"/>
      <c r="Y957" s="62"/>
      <c r="Z957" s="47"/>
      <c r="AA957" s="47" t="e">
        <f>HLOOKUP("Pad type",#REF!,MATCH($A957,#REF!,0),FALSE)</f>
        <v>#REF!</v>
      </c>
      <c r="AB957" s="63"/>
      <c r="AC957" s="63" t="e">
        <f>HLOOKUP("POR Pin State",#REF!,MATCH($A957,#REF!,0),FALSE)</f>
        <v>#REF!</v>
      </c>
      <c r="AD957" s="207"/>
      <c r="AE957" s="208"/>
      <c r="AF957" s="208"/>
      <c r="AG957" s="208"/>
      <c r="AH957" s="209"/>
      <c r="AI957" s="209"/>
      <c r="AJ957" s="210"/>
      <c r="AK957" s="210"/>
      <c r="AL957" s="210"/>
      <c r="AM957" s="210"/>
      <c r="AN957" s="210"/>
      <c r="AO957" s="210"/>
      <c r="AP957" s="210"/>
      <c r="AQ957" s="215" t="s">
        <v>2314</v>
      </c>
      <c r="AR957" s="105"/>
      <c r="AS957" s="105"/>
      <c r="AT957" s="105"/>
      <c r="AU957" s="105"/>
      <c r="AV957" s="105"/>
      <c r="AW957" s="105"/>
      <c r="AX957" s="105"/>
      <c r="AY957" s="105"/>
      <c r="AZ957" s="105"/>
      <c r="BA957" s="105"/>
      <c r="BB957" s="218"/>
      <c r="BC957" s="105"/>
      <c r="BD957" s="250"/>
      <c r="BE957" s="252" t="s">
        <v>2315</v>
      </c>
      <c r="BF957" s="147" t="e">
        <f>VLOOKUP($A957,#REF!,34,FALSE)</f>
        <v>#REF!</v>
      </c>
      <c r="BG957" s="148" t="e">
        <f>VLOOKUP($A957,#REF!,22,FALSE)</f>
        <v>#REF!</v>
      </c>
      <c r="BH957" s="149"/>
    </row>
    <row r="958" s="5" customFormat="1" ht="12.95" customHeight="1" spans="1:60">
      <c r="A958" s="48" t="s">
        <v>2316</v>
      </c>
      <c r="B958" s="38" t="e">
        <f>VLOOKUP($A958,#REF!,34,FALSE)</f>
        <v>#REF!</v>
      </c>
      <c r="C958" s="39" t="str">
        <f t="shared" si="195"/>
        <v>unused_DDR_XM3_B0D7</v>
      </c>
      <c r="D958" s="40" t="e">
        <f>IF(LEN(VLOOKUP($A958,#REF!,8,FALSE)),LEFT(VLOOKUP($A958,#REF!,8,FALSE),LEN(VLOOKUP($A958,#REF!,8,FALSE))-2),"")</f>
        <v>#REF!</v>
      </c>
      <c r="E958" s="41" t="e">
        <f>IF(LEN(VLOOKUP($A958,#REF!,4,FALSE)),IF(INDEX(#REF!,MATCH($A958,#REF!,0),1),LEFT(VLOOKUP($A958,#REF!,4,FALSE),LEN(VLOOKUP($A958,#REF!,4,FALSE))-2),CONCATENATE(LEFT(VLOOKUP($A958,#REF!,4,FALSE),LEN(VLOOKUP($A958,#REF!,4,FALSE))-2),"*")),"")</f>
        <v>#REF!</v>
      </c>
      <c r="F958" s="42" t="e">
        <f>IF(LEN(VLOOKUP($A958,#REF!,5,FALSE)),IF(INDEX(#REF!,MATCH($A958,#REF!,0),2),LEFT(VLOOKUP($A958,#REF!,5,FALSE),LEN(VLOOKUP($A958,#REF!,5,FALSE))-2),CONCATENATE(LEFT(VLOOKUP($A958,#REF!,5,FALSE),LEN(VLOOKUP($A958,#REF!,5,FALSE))-2),"*")),"")</f>
        <v>#REF!</v>
      </c>
      <c r="G958" s="42" t="e">
        <f>IF(LEN(VLOOKUP($A958,#REF!,6,FALSE)),IF(INDEX(#REF!,MATCH($A958,#REF!,0),3),LEFT(VLOOKUP($A958,#REF!,6,FALSE),LEN(VLOOKUP($A958,#REF!,6,FALSE))-2),CONCATENATE(LEFT(VLOOKUP($A958,#REF!,6,FALSE),LEN(VLOOKUP($A958,#REF!,6,FALSE))-2),"*")),"")</f>
        <v>#REF!</v>
      </c>
      <c r="H958" s="43" t="e">
        <f>IF(LEN(VLOOKUP($A958,#REF!,7,FALSE)),IF(INDEX(#REF!,MATCH($A958,#REF!,0),4),LEFT(VLOOKUP($A958,#REF!,7,FALSE),LEN(VLOOKUP($A958,#REF!,7,FALSE))-2),CONCATENATE(LEFT(VLOOKUP($A958,#REF!,7,FALSE),LEN(VLOOKUP($A958,#REF!,7,FALSE))-2),"*")),"")</f>
        <v>#REF!</v>
      </c>
      <c r="I958" s="54" t="e">
        <f>IF(LEN(VLOOKUP($A958,#REF!,8,FALSE)),UPPER(RIGHT(VLOOKUP($A958,#REF!,8,FALSE),1)),"")</f>
        <v>#REF!</v>
      </c>
      <c r="J958" s="42" t="e">
        <f>IF(LEN(VLOOKUP($A958,#REF!,4,FALSE)),UPPER(RIGHT(VLOOKUP($A958,#REF!,4,FALSE),1)),"")</f>
        <v>#REF!</v>
      </c>
      <c r="K958" s="42" t="e">
        <f>IF(LEN(VLOOKUP($A958,#REF!,5,FALSE)),UPPER(RIGHT(VLOOKUP($A958,#REF!,5,FALSE),1)),"")</f>
        <v>#REF!</v>
      </c>
      <c r="L958" s="42" t="e">
        <f>IF(LEN(VLOOKUP($A958,#REF!,6,FALSE)),UPPER(RIGHT(VLOOKUP($A958,#REF!,6,FALSE),1)),"")</f>
        <v>#REF!</v>
      </c>
      <c r="M958" s="43" t="e">
        <f>IF(LEN(VLOOKUP($A958,#REF!,7,FALSE)),UPPER(RIGHT(VLOOKUP($A958,#REF!,7,FALSE),1)),"")</f>
        <v>#REF!</v>
      </c>
      <c r="N958" s="206"/>
      <c r="O958" s="206"/>
      <c r="P958" s="206"/>
      <c r="Q958" s="206"/>
      <c r="R958" s="206"/>
      <c r="S958" s="63" t="e">
        <f>HLOOKUP("Device Tree Pin Name",#REF!,MATCH($A958,#REF!,0),FALSE)</f>
        <v>#REF!</v>
      </c>
      <c r="T958" s="47" t="e">
        <f>HLOOKUP("power rail",#REF!,MATCH($A958,#REF!,0),FALSE)</f>
        <v>#REF!</v>
      </c>
      <c r="U958" s="62" t="e">
        <f>HLOOKUP("Wake Capable",#REF!,MATCH($A958,#REF!,0),FALSE)</f>
        <v>#REF!</v>
      </c>
      <c r="V958" s="62" t="e">
        <f>HLOOKUP("Strap",#REF!,MATCH($A958,#REF!,0),FALSE)</f>
        <v>#REF!</v>
      </c>
      <c r="W958" s="62"/>
      <c r="X958" s="62"/>
      <c r="Y958" s="62"/>
      <c r="Z958" s="47"/>
      <c r="AA958" s="47" t="e">
        <f>HLOOKUP("Pad type",#REF!,MATCH($A958,#REF!,0),FALSE)</f>
        <v>#REF!</v>
      </c>
      <c r="AB958" s="63"/>
      <c r="AC958" s="63" t="e">
        <f>HLOOKUP("POR Pin State",#REF!,MATCH($A958,#REF!,0),FALSE)</f>
        <v>#REF!</v>
      </c>
      <c r="AD958" s="207"/>
      <c r="AE958" s="208"/>
      <c r="AF958" s="208"/>
      <c r="AG958" s="208"/>
      <c r="AH958" s="209"/>
      <c r="AI958" s="209"/>
      <c r="AJ958" s="210"/>
      <c r="AK958" s="210"/>
      <c r="AL958" s="210"/>
      <c r="AM958" s="210"/>
      <c r="AN958" s="210"/>
      <c r="AO958" s="210"/>
      <c r="AP958" s="210"/>
      <c r="AQ958" s="215" t="s">
        <v>2317</v>
      </c>
      <c r="AR958" s="105"/>
      <c r="AS958" s="105"/>
      <c r="AT958" s="105"/>
      <c r="AU958" s="105"/>
      <c r="AV958" s="105"/>
      <c r="AW958" s="105"/>
      <c r="AX958" s="105"/>
      <c r="AY958" s="105"/>
      <c r="AZ958" s="105"/>
      <c r="BA958" s="105"/>
      <c r="BB958" s="218"/>
      <c r="BC958" s="105"/>
      <c r="BD958" s="250"/>
      <c r="BE958" s="252" t="s">
        <v>2318</v>
      </c>
      <c r="BF958" s="147" t="e">
        <f>VLOOKUP($A958,#REF!,34,FALSE)</f>
        <v>#REF!</v>
      </c>
      <c r="BG958" s="148" t="e">
        <f>VLOOKUP($A958,#REF!,22,FALSE)</f>
        <v>#REF!</v>
      </c>
      <c r="BH958" s="149"/>
    </row>
    <row r="959" s="5" customFormat="1" ht="12.95" customHeight="1" spans="1:60">
      <c r="A959" s="10" t="s">
        <v>2319</v>
      </c>
      <c r="B959" s="38" t="e">
        <f>VLOOKUP($A959,#REF!,34,FALSE)</f>
        <v>#REF!</v>
      </c>
      <c r="C959" s="39" t="str">
        <f t="shared" si="195"/>
        <v>unused_DDR_XM3_B0DMI</v>
      </c>
      <c r="D959" s="40" t="e">
        <f>IF(LEN(VLOOKUP($A959,#REF!,8,FALSE)),LEFT(VLOOKUP($A959,#REF!,8,FALSE),LEN(VLOOKUP($A959,#REF!,8,FALSE))-2),"")</f>
        <v>#REF!</v>
      </c>
      <c r="E959" s="41" t="e">
        <f>IF(LEN(VLOOKUP($A959,#REF!,4,FALSE)),IF(INDEX(#REF!,MATCH($A959,#REF!,0),1),LEFT(VLOOKUP($A959,#REF!,4,FALSE),LEN(VLOOKUP($A959,#REF!,4,FALSE))-2),CONCATENATE(LEFT(VLOOKUP($A959,#REF!,4,FALSE),LEN(VLOOKUP($A959,#REF!,4,FALSE))-2),"*")),"")</f>
        <v>#REF!</v>
      </c>
      <c r="F959" s="42" t="e">
        <f>IF(LEN(VLOOKUP($A959,#REF!,5,FALSE)),IF(INDEX(#REF!,MATCH($A959,#REF!,0),2),LEFT(VLOOKUP($A959,#REF!,5,FALSE),LEN(VLOOKUP($A959,#REF!,5,FALSE))-2),CONCATENATE(LEFT(VLOOKUP($A959,#REF!,5,FALSE),LEN(VLOOKUP($A959,#REF!,5,FALSE))-2),"*")),"")</f>
        <v>#REF!</v>
      </c>
      <c r="G959" s="42" t="e">
        <f>IF(LEN(VLOOKUP($A959,#REF!,6,FALSE)),IF(INDEX(#REF!,MATCH($A959,#REF!,0),3),LEFT(VLOOKUP($A959,#REF!,6,FALSE),LEN(VLOOKUP($A959,#REF!,6,FALSE))-2),CONCATENATE(LEFT(VLOOKUP($A959,#REF!,6,FALSE),LEN(VLOOKUP($A959,#REF!,6,FALSE))-2),"*")),"")</f>
        <v>#REF!</v>
      </c>
      <c r="H959" s="43" t="e">
        <f>IF(LEN(VLOOKUP($A959,#REF!,7,FALSE)),IF(INDEX(#REF!,MATCH($A959,#REF!,0),4),LEFT(VLOOKUP($A959,#REF!,7,FALSE),LEN(VLOOKUP($A959,#REF!,7,FALSE))-2),CONCATENATE(LEFT(VLOOKUP($A959,#REF!,7,FALSE),LEN(VLOOKUP($A959,#REF!,7,FALSE))-2),"*")),"")</f>
        <v>#REF!</v>
      </c>
      <c r="I959" s="54" t="e">
        <f>IF(LEN(VLOOKUP($A959,#REF!,8,FALSE)),UPPER(RIGHT(VLOOKUP($A959,#REF!,8,FALSE),1)),"")</f>
        <v>#REF!</v>
      </c>
      <c r="J959" s="42" t="e">
        <f>IF(LEN(VLOOKUP($A959,#REF!,4,FALSE)),UPPER(RIGHT(VLOOKUP($A959,#REF!,4,FALSE),1)),"")</f>
        <v>#REF!</v>
      </c>
      <c r="K959" s="42" t="e">
        <f>IF(LEN(VLOOKUP($A959,#REF!,5,FALSE)),UPPER(RIGHT(VLOOKUP($A959,#REF!,5,FALSE),1)),"")</f>
        <v>#REF!</v>
      </c>
      <c r="L959" s="42" t="e">
        <f>IF(LEN(VLOOKUP($A959,#REF!,6,FALSE)),UPPER(RIGHT(VLOOKUP($A959,#REF!,6,FALSE),1)),"")</f>
        <v>#REF!</v>
      </c>
      <c r="M959" s="43" t="e">
        <f>IF(LEN(VLOOKUP($A959,#REF!,7,FALSE)),UPPER(RIGHT(VLOOKUP($A959,#REF!,7,FALSE),1)),"")</f>
        <v>#REF!</v>
      </c>
      <c r="N959" s="206"/>
      <c r="O959" s="206"/>
      <c r="P959" s="206"/>
      <c r="Q959" s="206"/>
      <c r="R959" s="206"/>
      <c r="S959" s="63" t="e">
        <f>HLOOKUP("Device Tree Pin Name",#REF!,MATCH($A959,#REF!,0),FALSE)</f>
        <v>#REF!</v>
      </c>
      <c r="T959" s="47" t="e">
        <f>HLOOKUP("power rail",#REF!,MATCH($A959,#REF!,0),FALSE)</f>
        <v>#REF!</v>
      </c>
      <c r="U959" s="62" t="e">
        <f>HLOOKUP("Wake Capable",#REF!,MATCH($A959,#REF!,0),FALSE)</f>
        <v>#REF!</v>
      </c>
      <c r="V959" s="62" t="e">
        <f>HLOOKUP("Strap",#REF!,MATCH($A959,#REF!,0),FALSE)</f>
        <v>#REF!</v>
      </c>
      <c r="W959" s="62"/>
      <c r="X959" s="62"/>
      <c r="Y959" s="62"/>
      <c r="Z959" s="47"/>
      <c r="AA959" s="47" t="e">
        <f>HLOOKUP("Pad type",#REF!,MATCH($A959,#REF!,0),FALSE)</f>
        <v>#REF!</v>
      </c>
      <c r="AB959" s="63"/>
      <c r="AC959" s="63" t="e">
        <f>HLOOKUP("POR Pin State",#REF!,MATCH($A959,#REF!,0),FALSE)</f>
        <v>#REF!</v>
      </c>
      <c r="AD959" s="207"/>
      <c r="AE959" s="208"/>
      <c r="AF959" s="208"/>
      <c r="AG959" s="208"/>
      <c r="AH959" s="209"/>
      <c r="AI959" s="209"/>
      <c r="AJ959" s="210"/>
      <c r="AK959" s="210"/>
      <c r="AL959" s="210"/>
      <c r="AM959" s="210"/>
      <c r="AN959" s="210"/>
      <c r="AO959" s="210"/>
      <c r="AP959" s="210"/>
      <c r="AQ959" s="215" t="s">
        <v>2319</v>
      </c>
      <c r="AR959" s="105"/>
      <c r="AS959" s="105"/>
      <c r="AT959" s="105"/>
      <c r="AU959" s="105"/>
      <c r="AV959" s="105"/>
      <c r="AW959" s="105"/>
      <c r="AX959" s="105"/>
      <c r="AY959" s="105"/>
      <c r="AZ959" s="105"/>
      <c r="BA959" s="105"/>
      <c r="BB959" s="218"/>
      <c r="BC959" s="105"/>
      <c r="BD959" s="250"/>
      <c r="BE959" s="252" t="s">
        <v>2320</v>
      </c>
      <c r="BF959" s="147" t="e">
        <f>VLOOKUP($A959,#REF!,34,FALSE)</f>
        <v>#REF!</v>
      </c>
      <c r="BG959" s="148" t="e">
        <f>VLOOKUP($A959,#REF!,22,FALSE)</f>
        <v>#REF!</v>
      </c>
      <c r="BH959" s="149"/>
    </row>
    <row r="960" s="5" customFormat="1" ht="12.95" customHeight="1" spans="1:60">
      <c r="A960" s="10" t="s">
        <v>2321</v>
      </c>
      <c r="B960" s="38" t="e">
        <f>VLOOKUP($A960,#REF!,34,FALSE)</f>
        <v>#REF!</v>
      </c>
      <c r="C960" s="39" t="str">
        <f t="shared" si="195"/>
        <v>unused_DDR_XM3_B0WCK_P</v>
      </c>
      <c r="D960" s="40" t="e">
        <f>IF(LEN(VLOOKUP($A960,#REF!,8,FALSE)),LEFT(VLOOKUP($A960,#REF!,8,FALSE),LEN(VLOOKUP($A960,#REF!,8,FALSE))-2),"")</f>
        <v>#REF!</v>
      </c>
      <c r="E960" s="41" t="e">
        <f>IF(LEN(VLOOKUP($A960,#REF!,4,FALSE)),IF(INDEX(#REF!,MATCH($A960,#REF!,0),1),LEFT(VLOOKUP($A960,#REF!,4,FALSE),LEN(VLOOKUP($A960,#REF!,4,FALSE))-2),CONCATENATE(LEFT(VLOOKUP($A960,#REF!,4,FALSE),LEN(VLOOKUP($A960,#REF!,4,FALSE))-2),"*")),"")</f>
        <v>#REF!</v>
      </c>
      <c r="F960" s="42" t="e">
        <f>IF(LEN(VLOOKUP($A960,#REF!,5,FALSE)),IF(INDEX(#REF!,MATCH($A960,#REF!,0),2),LEFT(VLOOKUP($A960,#REF!,5,FALSE),LEN(VLOOKUP($A960,#REF!,5,FALSE))-2),CONCATENATE(LEFT(VLOOKUP($A960,#REF!,5,FALSE),LEN(VLOOKUP($A960,#REF!,5,FALSE))-2),"*")),"")</f>
        <v>#REF!</v>
      </c>
      <c r="G960" s="42" t="e">
        <f>IF(LEN(VLOOKUP($A960,#REF!,6,FALSE)),IF(INDEX(#REF!,MATCH($A960,#REF!,0),3),LEFT(VLOOKUP($A960,#REF!,6,FALSE),LEN(VLOOKUP($A960,#REF!,6,FALSE))-2),CONCATENATE(LEFT(VLOOKUP($A960,#REF!,6,FALSE),LEN(VLOOKUP($A960,#REF!,6,FALSE))-2),"*")),"")</f>
        <v>#REF!</v>
      </c>
      <c r="H960" s="43" t="e">
        <f>IF(LEN(VLOOKUP($A960,#REF!,7,FALSE)),IF(INDEX(#REF!,MATCH($A960,#REF!,0),4),LEFT(VLOOKUP($A960,#REF!,7,FALSE),LEN(VLOOKUP($A960,#REF!,7,FALSE))-2),CONCATENATE(LEFT(VLOOKUP($A960,#REF!,7,FALSE),LEN(VLOOKUP($A960,#REF!,7,FALSE))-2),"*")),"")</f>
        <v>#REF!</v>
      </c>
      <c r="I960" s="54" t="e">
        <f>IF(LEN(VLOOKUP($A960,#REF!,8,FALSE)),UPPER(RIGHT(VLOOKUP($A960,#REF!,8,FALSE),1)),"")</f>
        <v>#REF!</v>
      </c>
      <c r="J960" s="42" t="e">
        <f>IF(LEN(VLOOKUP($A960,#REF!,4,FALSE)),UPPER(RIGHT(VLOOKUP($A960,#REF!,4,FALSE),1)),"")</f>
        <v>#REF!</v>
      </c>
      <c r="K960" s="42" t="e">
        <f>IF(LEN(VLOOKUP($A960,#REF!,5,FALSE)),UPPER(RIGHT(VLOOKUP($A960,#REF!,5,FALSE),1)),"")</f>
        <v>#REF!</v>
      </c>
      <c r="L960" s="42" t="e">
        <f>IF(LEN(VLOOKUP($A960,#REF!,6,FALSE)),UPPER(RIGHT(VLOOKUP($A960,#REF!,6,FALSE),1)),"")</f>
        <v>#REF!</v>
      </c>
      <c r="M960" s="43" t="e">
        <f>IF(LEN(VLOOKUP($A960,#REF!,7,FALSE)),UPPER(RIGHT(VLOOKUP($A960,#REF!,7,FALSE),1)),"")</f>
        <v>#REF!</v>
      </c>
      <c r="N960" s="206"/>
      <c r="O960" s="206"/>
      <c r="P960" s="206"/>
      <c r="Q960" s="206"/>
      <c r="R960" s="206"/>
      <c r="S960" s="63" t="e">
        <f>HLOOKUP("Device Tree Pin Name",#REF!,MATCH($A960,#REF!,0),FALSE)</f>
        <v>#REF!</v>
      </c>
      <c r="T960" s="47" t="e">
        <f>HLOOKUP("power rail",#REF!,MATCH($A960,#REF!,0),FALSE)</f>
        <v>#REF!</v>
      </c>
      <c r="U960" s="62" t="e">
        <f>HLOOKUP("Wake Capable",#REF!,MATCH($A960,#REF!,0),FALSE)</f>
        <v>#REF!</v>
      </c>
      <c r="V960" s="62" t="e">
        <f>HLOOKUP("Strap",#REF!,MATCH($A960,#REF!,0),FALSE)</f>
        <v>#REF!</v>
      </c>
      <c r="W960" s="62"/>
      <c r="X960" s="62"/>
      <c r="Y960" s="62"/>
      <c r="Z960" s="47"/>
      <c r="AA960" s="47" t="e">
        <f>HLOOKUP("Pad type",#REF!,MATCH($A960,#REF!,0),FALSE)</f>
        <v>#REF!</v>
      </c>
      <c r="AB960" s="63"/>
      <c r="AC960" s="63" t="e">
        <f>HLOOKUP("POR Pin State",#REF!,MATCH($A960,#REF!,0),FALSE)</f>
        <v>#REF!</v>
      </c>
      <c r="AD960" s="207"/>
      <c r="AE960" s="208"/>
      <c r="AF960" s="208"/>
      <c r="AG960" s="208"/>
      <c r="AH960" s="209"/>
      <c r="AI960" s="209"/>
      <c r="AJ960" s="210"/>
      <c r="AK960" s="210"/>
      <c r="AL960" s="210"/>
      <c r="AM960" s="210"/>
      <c r="AN960" s="210"/>
      <c r="AO960" s="210"/>
      <c r="AP960" s="210"/>
      <c r="AQ960" s="215" t="s">
        <v>2321</v>
      </c>
      <c r="AR960" s="105"/>
      <c r="AS960" s="105"/>
      <c r="AT960" s="105"/>
      <c r="AU960" s="105"/>
      <c r="AV960" s="105"/>
      <c r="AW960" s="105"/>
      <c r="AX960" s="105"/>
      <c r="AY960" s="105"/>
      <c r="AZ960" s="105"/>
      <c r="BA960" s="105"/>
      <c r="BB960" s="218"/>
      <c r="BC960" s="105"/>
      <c r="BD960" s="250"/>
      <c r="BE960" s="252" t="s">
        <v>2322</v>
      </c>
      <c r="BF960" s="147" t="e">
        <f>VLOOKUP($A960,#REF!,34,FALSE)</f>
        <v>#REF!</v>
      </c>
      <c r="BG960" s="148" t="e">
        <f>VLOOKUP($A960,#REF!,22,FALSE)</f>
        <v>#REF!</v>
      </c>
      <c r="BH960" s="149"/>
    </row>
    <row r="961" s="5" customFormat="1" ht="12.95" customHeight="1" spans="1:60">
      <c r="A961" s="48" t="s">
        <v>2323</v>
      </c>
      <c r="B961" s="38" t="e">
        <f>VLOOKUP($A961,#REF!,34,FALSE)</f>
        <v>#REF!</v>
      </c>
      <c r="C961" s="39" t="str">
        <f t="shared" si="195"/>
        <v>unused_DDR_XM3_B0WCK_N</v>
      </c>
      <c r="D961" s="40" t="e">
        <f>IF(LEN(VLOOKUP($A961,#REF!,8,FALSE)),LEFT(VLOOKUP($A961,#REF!,8,FALSE),LEN(VLOOKUP($A961,#REF!,8,FALSE))-2),"")</f>
        <v>#REF!</v>
      </c>
      <c r="E961" s="41" t="e">
        <f>IF(LEN(VLOOKUP($A961,#REF!,4,FALSE)),IF(INDEX(#REF!,MATCH($A961,#REF!,0),1),LEFT(VLOOKUP($A961,#REF!,4,FALSE),LEN(VLOOKUP($A961,#REF!,4,FALSE))-2),CONCATENATE(LEFT(VLOOKUP($A961,#REF!,4,FALSE),LEN(VLOOKUP($A961,#REF!,4,FALSE))-2),"*")),"")</f>
        <v>#REF!</v>
      </c>
      <c r="F961" s="42" t="e">
        <f>IF(LEN(VLOOKUP($A961,#REF!,5,FALSE)),IF(INDEX(#REF!,MATCH($A961,#REF!,0),2),LEFT(VLOOKUP($A961,#REF!,5,FALSE),LEN(VLOOKUP($A961,#REF!,5,FALSE))-2),CONCATENATE(LEFT(VLOOKUP($A961,#REF!,5,FALSE),LEN(VLOOKUP($A961,#REF!,5,FALSE))-2),"*")),"")</f>
        <v>#REF!</v>
      </c>
      <c r="G961" s="42" t="e">
        <f>IF(LEN(VLOOKUP($A961,#REF!,6,FALSE)),IF(INDEX(#REF!,MATCH($A961,#REF!,0),3),LEFT(VLOOKUP($A961,#REF!,6,FALSE),LEN(VLOOKUP($A961,#REF!,6,FALSE))-2),CONCATENATE(LEFT(VLOOKUP($A961,#REF!,6,FALSE),LEN(VLOOKUP($A961,#REF!,6,FALSE))-2),"*")),"")</f>
        <v>#REF!</v>
      </c>
      <c r="H961" s="43" t="e">
        <f>IF(LEN(VLOOKUP($A961,#REF!,7,FALSE)),IF(INDEX(#REF!,MATCH($A961,#REF!,0),4),LEFT(VLOOKUP($A961,#REF!,7,FALSE),LEN(VLOOKUP($A961,#REF!,7,FALSE))-2),CONCATENATE(LEFT(VLOOKUP($A961,#REF!,7,FALSE),LEN(VLOOKUP($A961,#REF!,7,FALSE))-2),"*")),"")</f>
        <v>#REF!</v>
      </c>
      <c r="I961" s="54" t="e">
        <f>IF(LEN(VLOOKUP($A961,#REF!,8,FALSE)),UPPER(RIGHT(VLOOKUP($A961,#REF!,8,FALSE),1)),"")</f>
        <v>#REF!</v>
      </c>
      <c r="J961" s="42" t="e">
        <f>IF(LEN(VLOOKUP($A961,#REF!,4,FALSE)),UPPER(RIGHT(VLOOKUP($A961,#REF!,4,FALSE),1)),"")</f>
        <v>#REF!</v>
      </c>
      <c r="K961" s="42" t="e">
        <f>IF(LEN(VLOOKUP($A961,#REF!,5,FALSE)),UPPER(RIGHT(VLOOKUP($A961,#REF!,5,FALSE),1)),"")</f>
        <v>#REF!</v>
      </c>
      <c r="L961" s="42" t="e">
        <f>IF(LEN(VLOOKUP($A961,#REF!,6,FALSE)),UPPER(RIGHT(VLOOKUP($A961,#REF!,6,FALSE),1)),"")</f>
        <v>#REF!</v>
      </c>
      <c r="M961" s="43" t="e">
        <f>IF(LEN(VLOOKUP($A961,#REF!,7,FALSE)),UPPER(RIGHT(VLOOKUP($A961,#REF!,7,FALSE),1)),"")</f>
        <v>#REF!</v>
      </c>
      <c r="N961" s="206"/>
      <c r="O961" s="206"/>
      <c r="P961" s="206"/>
      <c r="Q961" s="206"/>
      <c r="R961" s="206"/>
      <c r="S961" s="63" t="e">
        <f>HLOOKUP("Device Tree Pin Name",#REF!,MATCH($A961,#REF!,0),FALSE)</f>
        <v>#REF!</v>
      </c>
      <c r="T961" s="47" t="e">
        <f>HLOOKUP("power rail",#REF!,MATCH($A961,#REF!,0),FALSE)</f>
        <v>#REF!</v>
      </c>
      <c r="U961" s="62" t="e">
        <f>HLOOKUP("Wake Capable",#REF!,MATCH($A961,#REF!,0),FALSE)</f>
        <v>#REF!</v>
      </c>
      <c r="V961" s="62" t="e">
        <f>HLOOKUP("Strap",#REF!,MATCH($A961,#REF!,0),FALSE)</f>
        <v>#REF!</v>
      </c>
      <c r="W961" s="62"/>
      <c r="X961" s="62"/>
      <c r="Y961" s="62"/>
      <c r="Z961" s="47"/>
      <c r="AA961" s="47" t="e">
        <f>HLOOKUP("Pad type",#REF!,MATCH($A961,#REF!,0),FALSE)</f>
        <v>#REF!</v>
      </c>
      <c r="AB961" s="63"/>
      <c r="AC961" s="63" t="e">
        <f>HLOOKUP("POR Pin State",#REF!,MATCH($A961,#REF!,0),FALSE)</f>
        <v>#REF!</v>
      </c>
      <c r="AD961" s="207"/>
      <c r="AE961" s="208"/>
      <c r="AF961" s="208"/>
      <c r="AG961" s="208"/>
      <c r="AH961" s="209"/>
      <c r="AI961" s="209"/>
      <c r="AJ961" s="210"/>
      <c r="AK961" s="210"/>
      <c r="AL961" s="210"/>
      <c r="AM961" s="210"/>
      <c r="AN961" s="210"/>
      <c r="AO961" s="210"/>
      <c r="AP961" s="210"/>
      <c r="AQ961" s="215" t="s">
        <v>2323</v>
      </c>
      <c r="AR961" s="105"/>
      <c r="AS961" s="105"/>
      <c r="AT961" s="105"/>
      <c r="AU961" s="105"/>
      <c r="AV961" s="105"/>
      <c r="AW961" s="105"/>
      <c r="AX961" s="105"/>
      <c r="AY961" s="105"/>
      <c r="AZ961" s="105"/>
      <c r="BA961" s="105"/>
      <c r="BB961" s="218"/>
      <c r="BC961" s="105"/>
      <c r="BD961" s="250"/>
      <c r="BE961" s="252" t="s">
        <v>2324</v>
      </c>
      <c r="BF961" s="147" t="e">
        <f>VLOOKUP($A961,#REF!,34,FALSE)</f>
        <v>#REF!</v>
      </c>
      <c r="BG961" s="148" t="e">
        <f>VLOOKUP($A961,#REF!,22,FALSE)</f>
        <v>#REF!</v>
      </c>
      <c r="BH961" s="149"/>
    </row>
    <row r="962" s="5" customFormat="1" ht="12.95" customHeight="1" spans="1:60">
      <c r="A962" s="48" t="s">
        <v>2325</v>
      </c>
      <c r="B962" s="38" t="e">
        <f>VLOOKUP($A962,#REF!,34,FALSE)</f>
        <v>#REF!</v>
      </c>
      <c r="C962" s="39" t="str">
        <f t="shared" si="195"/>
        <v>unused_DDR_XM3_B0RDQS_P</v>
      </c>
      <c r="D962" s="40" t="e">
        <f>IF(LEN(VLOOKUP($A962,#REF!,8,FALSE)),LEFT(VLOOKUP($A962,#REF!,8,FALSE),LEN(VLOOKUP($A962,#REF!,8,FALSE))-2),"")</f>
        <v>#REF!</v>
      </c>
      <c r="E962" s="41" t="e">
        <f>IF(LEN(VLOOKUP($A962,#REF!,4,FALSE)),IF(INDEX(#REF!,MATCH($A962,#REF!,0),1),LEFT(VLOOKUP($A962,#REF!,4,FALSE),LEN(VLOOKUP($A962,#REF!,4,FALSE))-2),CONCATENATE(LEFT(VLOOKUP($A962,#REF!,4,FALSE),LEN(VLOOKUP($A962,#REF!,4,FALSE))-2),"*")),"")</f>
        <v>#REF!</v>
      </c>
      <c r="F962" s="42" t="e">
        <f>IF(LEN(VLOOKUP($A962,#REF!,5,FALSE)),IF(INDEX(#REF!,MATCH($A962,#REF!,0),2),LEFT(VLOOKUP($A962,#REF!,5,FALSE),LEN(VLOOKUP($A962,#REF!,5,FALSE))-2),CONCATENATE(LEFT(VLOOKUP($A962,#REF!,5,FALSE),LEN(VLOOKUP($A962,#REF!,5,FALSE))-2),"*")),"")</f>
        <v>#REF!</v>
      </c>
      <c r="G962" s="42" t="e">
        <f>IF(LEN(VLOOKUP($A962,#REF!,6,FALSE)),IF(INDEX(#REF!,MATCH($A962,#REF!,0),3),LEFT(VLOOKUP($A962,#REF!,6,FALSE),LEN(VLOOKUP($A962,#REF!,6,FALSE))-2),CONCATENATE(LEFT(VLOOKUP($A962,#REF!,6,FALSE),LEN(VLOOKUP($A962,#REF!,6,FALSE))-2),"*")),"")</f>
        <v>#REF!</v>
      </c>
      <c r="H962" s="43" t="e">
        <f>IF(LEN(VLOOKUP($A962,#REF!,7,FALSE)),IF(INDEX(#REF!,MATCH($A962,#REF!,0),4),LEFT(VLOOKUP($A962,#REF!,7,FALSE),LEN(VLOOKUP($A962,#REF!,7,FALSE))-2),CONCATENATE(LEFT(VLOOKUP($A962,#REF!,7,FALSE),LEN(VLOOKUP($A962,#REF!,7,FALSE))-2),"*")),"")</f>
        <v>#REF!</v>
      </c>
      <c r="I962" s="54" t="e">
        <f>IF(LEN(VLOOKUP($A962,#REF!,8,FALSE)),UPPER(RIGHT(VLOOKUP($A962,#REF!,8,FALSE),1)),"")</f>
        <v>#REF!</v>
      </c>
      <c r="J962" s="42" t="e">
        <f>IF(LEN(VLOOKUP($A962,#REF!,4,FALSE)),UPPER(RIGHT(VLOOKUP($A962,#REF!,4,FALSE),1)),"")</f>
        <v>#REF!</v>
      </c>
      <c r="K962" s="42" t="e">
        <f>IF(LEN(VLOOKUP($A962,#REF!,5,FALSE)),UPPER(RIGHT(VLOOKUP($A962,#REF!,5,FALSE),1)),"")</f>
        <v>#REF!</v>
      </c>
      <c r="L962" s="42" t="e">
        <f>IF(LEN(VLOOKUP($A962,#REF!,6,FALSE)),UPPER(RIGHT(VLOOKUP($A962,#REF!,6,FALSE),1)),"")</f>
        <v>#REF!</v>
      </c>
      <c r="M962" s="43" t="e">
        <f>IF(LEN(VLOOKUP($A962,#REF!,7,FALSE)),UPPER(RIGHT(VLOOKUP($A962,#REF!,7,FALSE),1)),"")</f>
        <v>#REF!</v>
      </c>
      <c r="N962" s="206"/>
      <c r="O962" s="206"/>
      <c r="P962" s="206"/>
      <c r="Q962" s="206"/>
      <c r="R962" s="206"/>
      <c r="S962" s="63" t="e">
        <f>HLOOKUP("Device Tree Pin Name",#REF!,MATCH($A962,#REF!,0),FALSE)</f>
        <v>#REF!</v>
      </c>
      <c r="T962" s="47" t="e">
        <f>HLOOKUP("power rail",#REF!,MATCH($A962,#REF!,0),FALSE)</f>
        <v>#REF!</v>
      </c>
      <c r="U962" s="62" t="e">
        <f>HLOOKUP("Wake Capable",#REF!,MATCH($A962,#REF!,0),FALSE)</f>
        <v>#REF!</v>
      </c>
      <c r="V962" s="62" t="e">
        <f>HLOOKUP("Strap",#REF!,MATCH($A962,#REF!,0),FALSE)</f>
        <v>#REF!</v>
      </c>
      <c r="W962" s="62"/>
      <c r="X962" s="62"/>
      <c r="Y962" s="62"/>
      <c r="Z962" s="47"/>
      <c r="AA962" s="47" t="e">
        <f>HLOOKUP("Pad type",#REF!,MATCH($A962,#REF!,0),FALSE)</f>
        <v>#REF!</v>
      </c>
      <c r="AB962" s="63"/>
      <c r="AC962" s="63" t="e">
        <f>HLOOKUP("POR Pin State",#REF!,MATCH($A962,#REF!,0),FALSE)</f>
        <v>#REF!</v>
      </c>
      <c r="AD962" s="207"/>
      <c r="AE962" s="208"/>
      <c r="AF962" s="208"/>
      <c r="AG962" s="208"/>
      <c r="AH962" s="209"/>
      <c r="AI962" s="209"/>
      <c r="AJ962" s="210"/>
      <c r="AK962" s="210"/>
      <c r="AL962" s="210"/>
      <c r="AM962" s="210"/>
      <c r="AN962" s="210"/>
      <c r="AO962" s="210"/>
      <c r="AP962" s="210"/>
      <c r="AQ962" s="215" t="s">
        <v>2325</v>
      </c>
      <c r="AR962" s="105"/>
      <c r="AS962" s="105"/>
      <c r="AT962" s="105"/>
      <c r="AU962" s="105"/>
      <c r="AV962" s="105"/>
      <c r="AW962" s="105"/>
      <c r="AX962" s="105"/>
      <c r="AY962" s="105"/>
      <c r="AZ962" s="105"/>
      <c r="BA962" s="105"/>
      <c r="BB962" s="218"/>
      <c r="BC962" s="105"/>
      <c r="BD962" s="250"/>
      <c r="BE962" s="252" t="s">
        <v>2326</v>
      </c>
      <c r="BF962" s="147" t="e">
        <f>VLOOKUP($A962,#REF!,34,FALSE)</f>
        <v>#REF!</v>
      </c>
      <c r="BG962" s="148" t="e">
        <f>VLOOKUP($A962,#REF!,22,FALSE)</f>
        <v>#REF!</v>
      </c>
      <c r="BH962" s="149"/>
    </row>
    <row r="963" s="5" customFormat="1" ht="12.95" customHeight="1" spans="1:60">
      <c r="A963" s="48" t="s">
        <v>2327</v>
      </c>
      <c r="B963" s="38" t="e">
        <f>VLOOKUP($A963,#REF!,34,FALSE)</f>
        <v>#REF!</v>
      </c>
      <c r="C963" s="39" t="str">
        <f t="shared" si="195"/>
        <v>unused_DDR_XM3_B0RDQS_N</v>
      </c>
      <c r="D963" s="40" t="e">
        <f>IF(LEN(VLOOKUP($A963,#REF!,8,FALSE)),LEFT(VLOOKUP($A963,#REF!,8,FALSE),LEN(VLOOKUP($A963,#REF!,8,FALSE))-2),"")</f>
        <v>#REF!</v>
      </c>
      <c r="E963" s="41" t="e">
        <f>IF(LEN(VLOOKUP($A963,#REF!,4,FALSE)),IF(INDEX(#REF!,MATCH($A963,#REF!,0),1),LEFT(VLOOKUP($A963,#REF!,4,FALSE),LEN(VLOOKUP($A963,#REF!,4,FALSE))-2),CONCATENATE(LEFT(VLOOKUP($A963,#REF!,4,FALSE),LEN(VLOOKUP($A963,#REF!,4,FALSE))-2),"*")),"")</f>
        <v>#REF!</v>
      </c>
      <c r="F963" s="42" t="e">
        <f>IF(LEN(VLOOKUP($A963,#REF!,5,FALSE)),IF(INDEX(#REF!,MATCH($A963,#REF!,0),2),LEFT(VLOOKUP($A963,#REF!,5,FALSE),LEN(VLOOKUP($A963,#REF!,5,FALSE))-2),CONCATENATE(LEFT(VLOOKUP($A963,#REF!,5,FALSE),LEN(VLOOKUP($A963,#REF!,5,FALSE))-2),"*")),"")</f>
        <v>#REF!</v>
      </c>
      <c r="G963" s="42" t="e">
        <f>IF(LEN(VLOOKUP($A963,#REF!,6,FALSE)),IF(INDEX(#REF!,MATCH($A963,#REF!,0),3),LEFT(VLOOKUP($A963,#REF!,6,FALSE),LEN(VLOOKUP($A963,#REF!,6,FALSE))-2),CONCATENATE(LEFT(VLOOKUP($A963,#REF!,6,FALSE),LEN(VLOOKUP($A963,#REF!,6,FALSE))-2),"*")),"")</f>
        <v>#REF!</v>
      </c>
      <c r="H963" s="43" t="e">
        <f>IF(LEN(VLOOKUP($A963,#REF!,7,FALSE)),IF(INDEX(#REF!,MATCH($A963,#REF!,0),4),LEFT(VLOOKUP($A963,#REF!,7,FALSE),LEN(VLOOKUP($A963,#REF!,7,FALSE))-2),CONCATENATE(LEFT(VLOOKUP($A963,#REF!,7,FALSE),LEN(VLOOKUP($A963,#REF!,7,FALSE))-2),"*")),"")</f>
        <v>#REF!</v>
      </c>
      <c r="I963" s="54" t="e">
        <f>IF(LEN(VLOOKUP($A963,#REF!,8,FALSE)),UPPER(RIGHT(VLOOKUP($A963,#REF!,8,FALSE),1)),"")</f>
        <v>#REF!</v>
      </c>
      <c r="J963" s="42" t="e">
        <f>IF(LEN(VLOOKUP($A963,#REF!,4,FALSE)),UPPER(RIGHT(VLOOKUP($A963,#REF!,4,FALSE),1)),"")</f>
        <v>#REF!</v>
      </c>
      <c r="K963" s="42" t="e">
        <f>IF(LEN(VLOOKUP($A963,#REF!,5,FALSE)),UPPER(RIGHT(VLOOKUP($A963,#REF!,5,FALSE),1)),"")</f>
        <v>#REF!</v>
      </c>
      <c r="L963" s="42" t="e">
        <f>IF(LEN(VLOOKUP($A963,#REF!,6,FALSE)),UPPER(RIGHT(VLOOKUP($A963,#REF!,6,FALSE),1)),"")</f>
        <v>#REF!</v>
      </c>
      <c r="M963" s="43" t="e">
        <f>IF(LEN(VLOOKUP($A963,#REF!,7,FALSE)),UPPER(RIGHT(VLOOKUP($A963,#REF!,7,FALSE),1)),"")</f>
        <v>#REF!</v>
      </c>
      <c r="N963" s="206"/>
      <c r="O963" s="206"/>
      <c r="P963" s="206"/>
      <c r="Q963" s="206"/>
      <c r="R963" s="206"/>
      <c r="S963" s="63" t="e">
        <f>HLOOKUP("Device Tree Pin Name",#REF!,MATCH($A963,#REF!,0),FALSE)</f>
        <v>#REF!</v>
      </c>
      <c r="T963" s="47" t="e">
        <f>HLOOKUP("power rail",#REF!,MATCH($A963,#REF!,0),FALSE)</f>
        <v>#REF!</v>
      </c>
      <c r="U963" s="62" t="e">
        <f>HLOOKUP("Wake Capable",#REF!,MATCH($A963,#REF!,0),FALSE)</f>
        <v>#REF!</v>
      </c>
      <c r="V963" s="62" t="e">
        <f>HLOOKUP("Strap",#REF!,MATCH($A963,#REF!,0),FALSE)</f>
        <v>#REF!</v>
      </c>
      <c r="W963" s="62"/>
      <c r="X963" s="62"/>
      <c r="Y963" s="62"/>
      <c r="Z963" s="47"/>
      <c r="AA963" s="47" t="e">
        <f>HLOOKUP("Pad type",#REF!,MATCH($A963,#REF!,0),FALSE)</f>
        <v>#REF!</v>
      </c>
      <c r="AB963" s="63"/>
      <c r="AC963" s="63" t="e">
        <f>HLOOKUP("POR Pin State",#REF!,MATCH($A963,#REF!,0),FALSE)</f>
        <v>#REF!</v>
      </c>
      <c r="AD963" s="207"/>
      <c r="AE963" s="208"/>
      <c r="AF963" s="208"/>
      <c r="AG963" s="208"/>
      <c r="AH963" s="209"/>
      <c r="AI963" s="209"/>
      <c r="AJ963" s="210"/>
      <c r="AK963" s="210"/>
      <c r="AL963" s="210"/>
      <c r="AM963" s="210"/>
      <c r="AN963" s="210"/>
      <c r="AO963" s="210"/>
      <c r="AP963" s="210"/>
      <c r="AQ963" s="215" t="s">
        <v>2327</v>
      </c>
      <c r="AR963" s="105"/>
      <c r="AS963" s="105"/>
      <c r="AT963" s="105"/>
      <c r="AU963" s="105"/>
      <c r="AV963" s="105"/>
      <c r="AW963" s="105"/>
      <c r="AX963" s="105"/>
      <c r="AY963" s="105"/>
      <c r="AZ963" s="105"/>
      <c r="BA963" s="105"/>
      <c r="BB963" s="218"/>
      <c r="BC963" s="105"/>
      <c r="BD963" s="250"/>
      <c r="BE963" s="252" t="s">
        <v>2328</v>
      </c>
      <c r="BF963" s="147" t="e">
        <f>VLOOKUP($A963,#REF!,34,FALSE)</f>
        <v>#REF!</v>
      </c>
      <c r="BG963" s="148" t="e">
        <f>VLOOKUP($A963,#REF!,22,FALSE)</f>
        <v>#REF!</v>
      </c>
      <c r="BH963" s="149"/>
    </row>
    <row r="964" s="5" customFormat="1" ht="12.95" customHeight="1" spans="1:60">
      <c r="A964" s="48" t="s">
        <v>2329</v>
      </c>
      <c r="B964" s="38" t="e">
        <f>VLOOKUP($A964,#REF!,34,FALSE)</f>
        <v>#REF!</v>
      </c>
      <c r="C964" s="39" t="str">
        <f t="shared" si="195"/>
        <v>unused_DDR_XM3_B1D0</v>
      </c>
      <c r="D964" s="40" t="e">
        <f>IF(LEN(VLOOKUP($A964,#REF!,8,FALSE)),LEFT(VLOOKUP($A964,#REF!,8,FALSE),LEN(VLOOKUP($A964,#REF!,8,FALSE))-2),"")</f>
        <v>#REF!</v>
      </c>
      <c r="E964" s="41" t="e">
        <f>IF(LEN(VLOOKUP($A964,#REF!,4,FALSE)),IF(INDEX(#REF!,MATCH($A964,#REF!,0),1),LEFT(VLOOKUP($A964,#REF!,4,FALSE),LEN(VLOOKUP($A964,#REF!,4,FALSE))-2),CONCATENATE(LEFT(VLOOKUP($A964,#REF!,4,FALSE),LEN(VLOOKUP($A964,#REF!,4,FALSE))-2),"*")),"")</f>
        <v>#REF!</v>
      </c>
      <c r="F964" s="42" t="e">
        <f>IF(LEN(VLOOKUP($A964,#REF!,5,FALSE)),IF(INDEX(#REF!,MATCH($A964,#REF!,0),2),LEFT(VLOOKUP($A964,#REF!,5,FALSE),LEN(VLOOKUP($A964,#REF!,5,FALSE))-2),CONCATENATE(LEFT(VLOOKUP($A964,#REF!,5,FALSE),LEN(VLOOKUP($A964,#REF!,5,FALSE))-2),"*")),"")</f>
        <v>#REF!</v>
      </c>
      <c r="G964" s="42" t="e">
        <f>IF(LEN(VLOOKUP($A964,#REF!,6,FALSE)),IF(INDEX(#REF!,MATCH($A964,#REF!,0),3),LEFT(VLOOKUP($A964,#REF!,6,FALSE),LEN(VLOOKUP($A964,#REF!,6,FALSE))-2),CONCATENATE(LEFT(VLOOKUP($A964,#REF!,6,FALSE),LEN(VLOOKUP($A964,#REF!,6,FALSE))-2),"*")),"")</f>
        <v>#REF!</v>
      </c>
      <c r="H964" s="43" t="e">
        <f>IF(LEN(VLOOKUP($A964,#REF!,7,FALSE)),IF(INDEX(#REF!,MATCH($A964,#REF!,0),4),LEFT(VLOOKUP($A964,#REF!,7,FALSE),LEN(VLOOKUP($A964,#REF!,7,FALSE))-2),CONCATENATE(LEFT(VLOOKUP($A964,#REF!,7,FALSE),LEN(VLOOKUP($A964,#REF!,7,FALSE))-2),"*")),"")</f>
        <v>#REF!</v>
      </c>
      <c r="I964" s="54" t="e">
        <f>IF(LEN(VLOOKUP($A964,#REF!,8,FALSE)),UPPER(RIGHT(VLOOKUP($A964,#REF!,8,FALSE),1)),"")</f>
        <v>#REF!</v>
      </c>
      <c r="J964" s="42" t="e">
        <f>IF(LEN(VLOOKUP($A964,#REF!,4,FALSE)),UPPER(RIGHT(VLOOKUP($A964,#REF!,4,FALSE),1)),"")</f>
        <v>#REF!</v>
      </c>
      <c r="K964" s="42" t="e">
        <f>IF(LEN(VLOOKUP($A964,#REF!,5,FALSE)),UPPER(RIGHT(VLOOKUP($A964,#REF!,5,FALSE),1)),"")</f>
        <v>#REF!</v>
      </c>
      <c r="L964" s="42" t="e">
        <f>IF(LEN(VLOOKUP($A964,#REF!,6,FALSE)),UPPER(RIGHT(VLOOKUP($A964,#REF!,6,FALSE),1)),"")</f>
        <v>#REF!</v>
      </c>
      <c r="M964" s="43" t="e">
        <f>IF(LEN(VLOOKUP($A964,#REF!,7,FALSE)),UPPER(RIGHT(VLOOKUP($A964,#REF!,7,FALSE),1)),"")</f>
        <v>#REF!</v>
      </c>
      <c r="N964" s="206"/>
      <c r="O964" s="206"/>
      <c r="P964" s="206"/>
      <c r="Q964" s="206"/>
      <c r="R964" s="206"/>
      <c r="S964" s="63" t="e">
        <f>HLOOKUP("Device Tree Pin Name",#REF!,MATCH($A964,#REF!,0),FALSE)</f>
        <v>#REF!</v>
      </c>
      <c r="T964" s="47" t="e">
        <f>HLOOKUP("power rail",#REF!,MATCH($A964,#REF!,0),FALSE)</f>
        <v>#REF!</v>
      </c>
      <c r="U964" s="62" t="e">
        <f>HLOOKUP("Wake Capable",#REF!,MATCH($A964,#REF!,0),FALSE)</f>
        <v>#REF!</v>
      </c>
      <c r="V964" s="62" t="e">
        <f>HLOOKUP("Strap",#REF!,MATCH($A964,#REF!,0),FALSE)</f>
        <v>#REF!</v>
      </c>
      <c r="W964" s="62"/>
      <c r="X964" s="62"/>
      <c r="Y964" s="62"/>
      <c r="Z964" s="47"/>
      <c r="AA964" s="47" t="e">
        <f>HLOOKUP("Pad type",#REF!,MATCH($A964,#REF!,0),FALSE)</f>
        <v>#REF!</v>
      </c>
      <c r="AB964" s="63"/>
      <c r="AC964" s="63" t="e">
        <f>HLOOKUP("POR Pin State",#REF!,MATCH($A964,#REF!,0),FALSE)</f>
        <v>#REF!</v>
      </c>
      <c r="AD964" s="207"/>
      <c r="AE964" s="208"/>
      <c r="AF964" s="208"/>
      <c r="AG964" s="208"/>
      <c r="AH964" s="209"/>
      <c r="AI964" s="209"/>
      <c r="AJ964" s="210"/>
      <c r="AK964" s="210"/>
      <c r="AL964" s="210"/>
      <c r="AM964" s="210"/>
      <c r="AN964" s="210"/>
      <c r="AO964" s="210"/>
      <c r="AP964" s="210"/>
      <c r="AQ964" s="215" t="s">
        <v>2330</v>
      </c>
      <c r="AR964" s="105"/>
      <c r="AS964" s="105"/>
      <c r="AT964" s="105"/>
      <c r="AU964" s="105"/>
      <c r="AV964" s="105"/>
      <c r="AW964" s="105"/>
      <c r="AX964" s="105"/>
      <c r="AY964" s="105"/>
      <c r="AZ964" s="105"/>
      <c r="BA964" s="105"/>
      <c r="BB964" s="218"/>
      <c r="BC964" s="105"/>
      <c r="BD964" s="250"/>
      <c r="BE964" s="252" t="s">
        <v>2331</v>
      </c>
      <c r="BF964" s="147" t="e">
        <f>VLOOKUP($A964,#REF!,34,FALSE)</f>
        <v>#REF!</v>
      </c>
      <c r="BG964" s="148" t="e">
        <f>VLOOKUP($A964,#REF!,22,FALSE)</f>
        <v>#REF!</v>
      </c>
      <c r="BH964" s="149"/>
    </row>
    <row r="965" s="5" customFormat="1" ht="12.95" customHeight="1" spans="1:60">
      <c r="A965" s="48" t="s">
        <v>2332</v>
      </c>
      <c r="B965" s="38" t="e">
        <f>VLOOKUP($A965,#REF!,34,FALSE)</f>
        <v>#REF!</v>
      </c>
      <c r="C965" s="39" t="str">
        <f t="shared" si="195"/>
        <v>unused_DDR_XM3_B1D1</v>
      </c>
      <c r="D965" s="40" t="e">
        <f>IF(LEN(VLOOKUP($A965,#REF!,8,FALSE)),LEFT(VLOOKUP($A965,#REF!,8,FALSE),LEN(VLOOKUP($A965,#REF!,8,FALSE))-2),"")</f>
        <v>#REF!</v>
      </c>
      <c r="E965" s="41" t="e">
        <f>IF(LEN(VLOOKUP($A965,#REF!,4,FALSE)),IF(INDEX(#REF!,MATCH($A965,#REF!,0),1),LEFT(VLOOKUP($A965,#REF!,4,FALSE),LEN(VLOOKUP($A965,#REF!,4,FALSE))-2),CONCATENATE(LEFT(VLOOKUP($A965,#REF!,4,FALSE),LEN(VLOOKUP($A965,#REF!,4,FALSE))-2),"*")),"")</f>
        <v>#REF!</v>
      </c>
      <c r="F965" s="42" t="e">
        <f>IF(LEN(VLOOKUP($A965,#REF!,5,FALSE)),IF(INDEX(#REF!,MATCH($A965,#REF!,0),2),LEFT(VLOOKUP($A965,#REF!,5,FALSE),LEN(VLOOKUP($A965,#REF!,5,FALSE))-2),CONCATENATE(LEFT(VLOOKUP($A965,#REF!,5,FALSE),LEN(VLOOKUP($A965,#REF!,5,FALSE))-2),"*")),"")</f>
        <v>#REF!</v>
      </c>
      <c r="G965" s="42" t="e">
        <f>IF(LEN(VLOOKUP($A965,#REF!,6,FALSE)),IF(INDEX(#REF!,MATCH($A965,#REF!,0),3),LEFT(VLOOKUP($A965,#REF!,6,FALSE),LEN(VLOOKUP($A965,#REF!,6,FALSE))-2),CONCATENATE(LEFT(VLOOKUP($A965,#REF!,6,FALSE),LEN(VLOOKUP($A965,#REF!,6,FALSE))-2),"*")),"")</f>
        <v>#REF!</v>
      </c>
      <c r="H965" s="43" t="e">
        <f>IF(LEN(VLOOKUP($A965,#REF!,7,FALSE)),IF(INDEX(#REF!,MATCH($A965,#REF!,0),4),LEFT(VLOOKUP($A965,#REF!,7,FALSE),LEN(VLOOKUP($A965,#REF!,7,FALSE))-2),CONCATENATE(LEFT(VLOOKUP($A965,#REF!,7,FALSE),LEN(VLOOKUP($A965,#REF!,7,FALSE))-2),"*")),"")</f>
        <v>#REF!</v>
      </c>
      <c r="I965" s="54" t="e">
        <f>IF(LEN(VLOOKUP($A965,#REF!,8,FALSE)),UPPER(RIGHT(VLOOKUP($A965,#REF!,8,FALSE),1)),"")</f>
        <v>#REF!</v>
      </c>
      <c r="J965" s="42" t="e">
        <f>IF(LEN(VLOOKUP($A965,#REF!,4,FALSE)),UPPER(RIGHT(VLOOKUP($A965,#REF!,4,FALSE),1)),"")</f>
        <v>#REF!</v>
      </c>
      <c r="K965" s="42" t="e">
        <f>IF(LEN(VLOOKUP($A965,#REF!,5,FALSE)),UPPER(RIGHT(VLOOKUP($A965,#REF!,5,FALSE),1)),"")</f>
        <v>#REF!</v>
      </c>
      <c r="L965" s="42" t="e">
        <f>IF(LEN(VLOOKUP($A965,#REF!,6,FALSE)),UPPER(RIGHT(VLOOKUP($A965,#REF!,6,FALSE),1)),"")</f>
        <v>#REF!</v>
      </c>
      <c r="M965" s="43" t="e">
        <f>IF(LEN(VLOOKUP($A965,#REF!,7,FALSE)),UPPER(RIGHT(VLOOKUP($A965,#REF!,7,FALSE),1)),"")</f>
        <v>#REF!</v>
      </c>
      <c r="N965" s="206"/>
      <c r="O965" s="206"/>
      <c r="P965" s="206"/>
      <c r="Q965" s="206"/>
      <c r="R965" s="206"/>
      <c r="S965" s="63" t="e">
        <f>HLOOKUP("Device Tree Pin Name",#REF!,MATCH($A965,#REF!,0),FALSE)</f>
        <v>#REF!</v>
      </c>
      <c r="T965" s="47" t="e">
        <f>HLOOKUP("power rail",#REF!,MATCH($A965,#REF!,0),FALSE)</f>
        <v>#REF!</v>
      </c>
      <c r="U965" s="62" t="e">
        <f>HLOOKUP("Wake Capable",#REF!,MATCH($A965,#REF!,0),FALSE)</f>
        <v>#REF!</v>
      </c>
      <c r="V965" s="62" t="e">
        <f>HLOOKUP("Strap",#REF!,MATCH($A965,#REF!,0),FALSE)</f>
        <v>#REF!</v>
      </c>
      <c r="W965" s="62"/>
      <c r="X965" s="62"/>
      <c r="Y965" s="62"/>
      <c r="Z965" s="47"/>
      <c r="AA965" s="47" t="e">
        <f>HLOOKUP("Pad type",#REF!,MATCH($A965,#REF!,0),FALSE)</f>
        <v>#REF!</v>
      </c>
      <c r="AB965" s="63"/>
      <c r="AC965" s="63" t="e">
        <f>HLOOKUP("POR Pin State",#REF!,MATCH($A965,#REF!,0),FALSE)</f>
        <v>#REF!</v>
      </c>
      <c r="AD965" s="207"/>
      <c r="AE965" s="208"/>
      <c r="AF965" s="208"/>
      <c r="AG965" s="208"/>
      <c r="AH965" s="209"/>
      <c r="AI965" s="209"/>
      <c r="AJ965" s="210"/>
      <c r="AK965" s="210"/>
      <c r="AL965" s="210"/>
      <c r="AM965" s="210"/>
      <c r="AN965" s="210"/>
      <c r="AO965" s="210"/>
      <c r="AP965" s="210"/>
      <c r="AQ965" s="215" t="s">
        <v>2333</v>
      </c>
      <c r="AR965" s="105"/>
      <c r="AS965" s="105"/>
      <c r="AT965" s="105"/>
      <c r="AU965" s="105"/>
      <c r="AV965" s="105"/>
      <c r="AW965" s="105"/>
      <c r="AX965" s="105"/>
      <c r="AY965" s="105"/>
      <c r="AZ965" s="105"/>
      <c r="BA965" s="105"/>
      <c r="BB965" s="218"/>
      <c r="BC965" s="105"/>
      <c r="BD965" s="250"/>
      <c r="BE965" s="252" t="s">
        <v>2334</v>
      </c>
      <c r="BF965" s="147" t="e">
        <f>VLOOKUP($A965,#REF!,34,FALSE)</f>
        <v>#REF!</v>
      </c>
      <c r="BG965" s="148" t="e">
        <f>VLOOKUP($A965,#REF!,22,FALSE)</f>
        <v>#REF!</v>
      </c>
      <c r="BH965" s="149"/>
    </row>
    <row r="966" s="5" customFormat="1" ht="12.95" customHeight="1" spans="1:60">
      <c r="A966" s="48" t="s">
        <v>2335</v>
      </c>
      <c r="B966" s="38" t="e">
        <f>VLOOKUP($A966,#REF!,34,FALSE)</f>
        <v>#REF!</v>
      </c>
      <c r="C966" s="39" t="str">
        <f t="shared" si="195"/>
        <v>unused_DDR_XM3_B1D2</v>
      </c>
      <c r="D966" s="40" t="e">
        <f>IF(LEN(VLOOKUP($A966,#REF!,8,FALSE)),LEFT(VLOOKUP($A966,#REF!,8,FALSE),LEN(VLOOKUP($A966,#REF!,8,FALSE))-2),"")</f>
        <v>#REF!</v>
      </c>
      <c r="E966" s="41" t="e">
        <f>IF(LEN(VLOOKUP($A966,#REF!,4,FALSE)),IF(INDEX(#REF!,MATCH($A966,#REF!,0),1),LEFT(VLOOKUP($A966,#REF!,4,FALSE),LEN(VLOOKUP($A966,#REF!,4,FALSE))-2),CONCATENATE(LEFT(VLOOKUP($A966,#REF!,4,FALSE),LEN(VLOOKUP($A966,#REF!,4,FALSE))-2),"*")),"")</f>
        <v>#REF!</v>
      </c>
      <c r="F966" s="42" t="e">
        <f>IF(LEN(VLOOKUP($A966,#REF!,5,FALSE)),IF(INDEX(#REF!,MATCH($A966,#REF!,0),2),LEFT(VLOOKUP($A966,#REF!,5,FALSE),LEN(VLOOKUP($A966,#REF!,5,FALSE))-2),CONCATENATE(LEFT(VLOOKUP($A966,#REF!,5,FALSE),LEN(VLOOKUP($A966,#REF!,5,FALSE))-2),"*")),"")</f>
        <v>#REF!</v>
      </c>
      <c r="G966" s="42" t="e">
        <f>IF(LEN(VLOOKUP($A966,#REF!,6,FALSE)),IF(INDEX(#REF!,MATCH($A966,#REF!,0),3),LEFT(VLOOKUP($A966,#REF!,6,FALSE),LEN(VLOOKUP($A966,#REF!,6,FALSE))-2),CONCATENATE(LEFT(VLOOKUP($A966,#REF!,6,FALSE),LEN(VLOOKUP($A966,#REF!,6,FALSE))-2),"*")),"")</f>
        <v>#REF!</v>
      </c>
      <c r="H966" s="43" t="e">
        <f>IF(LEN(VLOOKUP($A966,#REF!,7,FALSE)),IF(INDEX(#REF!,MATCH($A966,#REF!,0),4),LEFT(VLOOKUP($A966,#REF!,7,FALSE),LEN(VLOOKUP($A966,#REF!,7,FALSE))-2),CONCATENATE(LEFT(VLOOKUP($A966,#REF!,7,FALSE),LEN(VLOOKUP($A966,#REF!,7,FALSE))-2),"*")),"")</f>
        <v>#REF!</v>
      </c>
      <c r="I966" s="54" t="e">
        <f>IF(LEN(VLOOKUP($A966,#REF!,8,FALSE)),UPPER(RIGHT(VLOOKUP($A966,#REF!,8,FALSE),1)),"")</f>
        <v>#REF!</v>
      </c>
      <c r="J966" s="42" t="e">
        <f>IF(LEN(VLOOKUP($A966,#REF!,4,FALSE)),UPPER(RIGHT(VLOOKUP($A966,#REF!,4,FALSE),1)),"")</f>
        <v>#REF!</v>
      </c>
      <c r="K966" s="42" t="e">
        <f>IF(LEN(VLOOKUP($A966,#REF!,5,FALSE)),UPPER(RIGHT(VLOOKUP($A966,#REF!,5,FALSE),1)),"")</f>
        <v>#REF!</v>
      </c>
      <c r="L966" s="42" t="e">
        <f>IF(LEN(VLOOKUP($A966,#REF!,6,FALSE)),UPPER(RIGHT(VLOOKUP($A966,#REF!,6,FALSE),1)),"")</f>
        <v>#REF!</v>
      </c>
      <c r="M966" s="43" t="e">
        <f>IF(LEN(VLOOKUP($A966,#REF!,7,FALSE)),UPPER(RIGHT(VLOOKUP($A966,#REF!,7,FALSE),1)),"")</f>
        <v>#REF!</v>
      </c>
      <c r="N966" s="206"/>
      <c r="O966" s="206"/>
      <c r="P966" s="206"/>
      <c r="Q966" s="206"/>
      <c r="R966" s="206"/>
      <c r="S966" s="63" t="e">
        <f>HLOOKUP("Device Tree Pin Name",#REF!,MATCH($A966,#REF!,0),FALSE)</f>
        <v>#REF!</v>
      </c>
      <c r="T966" s="47" t="e">
        <f>HLOOKUP("power rail",#REF!,MATCH($A966,#REF!,0),FALSE)</f>
        <v>#REF!</v>
      </c>
      <c r="U966" s="62" t="e">
        <f>HLOOKUP("Wake Capable",#REF!,MATCH($A966,#REF!,0),FALSE)</f>
        <v>#REF!</v>
      </c>
      <c r="V966" s="62" t="e">
        <f>HLOOKUP("Strap",#REF!,MATCH($A966,#REF!,0),FALSE)</f>
        <v>#REF!</v>
      </c>
      <c r="W966" s="62"/>
      <c r="X966" s="62"/>
      <c r="Y966" s="62"/>
      <c r="Z966" s="47"/>
      <c r="AA966" s="47" t="e">
        <f>HLOOKUP("Pad type",#REF!,MATCH($A966,#REF!,0),FALSE)</f>
        <v>#REF!</v>
      </c>
      <c r="AB966" s="63"/>
      <c r="AC966" s="63" t="e">
        <f>HLOOKUP("POR Pin State",#REF!,MATCH($A966,#REF!,0),FALSE)</f>
        <v>#REF!</v>
      </c>
      <c r="AD966" s="207"/>
      <c r="AE966" s="208"/>
      <c r="AF966" s="208"/>
      <c r="AG966" s="208"/>
      <c r="AH966" s="209"/>
      <c r="AI966" s="209"/>
      <c r="AJ966" s="210"/>
      <c r="AK966" s="210"/>
      <c r="AL966" s="210"/>
      <c r="AM966" s="210"/>
      <c r="AN966" s="210"/>
      <c r="AO966" s="210"/>
      <c r="AP966" s="210"/>
      <c r="AQ966" s="215" t="s">
        <v>2336</v>
      </c>
      <c r="AR966" s="105"/>
      <c r="AS966" s="105"/>
      <c r="AT966" s="105"/>
      <c r="AU966" s="105"/>
      <c r="AV966" s="105"/>
      <c r="AW966" s="105"/>
      <c r="AX966" s="105"/>
      <c r="AY966" s="105"/>
      <c r="AZ966" s="105"/>
      <c r="BA966" s="105"/>
      <c r="BB966" s="218"/>
      <c r="BC966" s="105"/>
      <c r="BD966" s="250"/>
      <c r="BE966" s="252" t="s">
        <v>2337</v>
      </c>
      <c r="BF966" s="147" t="e">
        <f>VLOOKUP($A966,#REF!,34,FALSE)</f>
        <v>#REF!</v>
      </c>
      <c r="BG966" s="148" t="e">
        <f>VLOOKUP($A966,#REF!,22,FALSE)</f>
        <v>#REF!</v>
      </c>
      <c r="BH966" s="149"/>
    </row>
    <row r="967" s="5" customFormat="1" ht="12.95" customHeight="1" spans="1:60">
      <c r="A967" s="48" t="s">
        <v>2338</v>
      </c>
      <c r="B967" s="38" t="e">
        <f>VLOOKUP($A967,#REF!,34,FALSE)</f>
        <v>#REF!</v>
      </c>
      <c r="C967" s="39" t="str">
        <f t="shared" si="195"/>
        <v>unused_DDR_XM3_B1D3</v>
      </c>
      <c r="D967" s="40" t="e">
        <f>IF(LEN(VLOOKUP($A967,#REF!,8,FALSE)),LEFT(VLOOKUP($A967,#REF!,8,FALSE),LEN(VLOOKUP($A967,#REF!,8,FALSE))-2),"")</f>
        <v>#REF!</v>
      </c>
      <c r="E967" s="41" t="e">
        <f>IF(LEN(VLOOKUP($A967,#REF!,4,FALSE)),IF(INDEX(#REF!,MATCH($A967,#REF!,0),1),LEFT(VLOOKUP($A967,#REF!,4,FALSE),LEN(VLOOKUP($A967,#REF!,4,FALSE))-2),CONCATENATE(LEFT(VLOOKUP($A967,#REF!,4,FALSE),LEN(VLOOKUP($A967,#REF!,4,FALSE))-2),"*")),"")</f>
        <v>#REF!</v>
      </c>
      <c r="F967" s="42" t="e">
        <f>IF(LEN(VLOOKUP($A967,#REF!,5,FALSE)),IF(INDEX(#REF!,MATCH($A967,#REF!,0),2),LEFT(VLOOKUP($A967,#REF!,5,FALSE),LEN(VLOOKUP($A967,#REF!,5,FALSE))-2),CONCATENATE(LEFT(VLOOKUP($A967,#REF!,5,FALSE),LEN(VLOOKUP($A967,#REF!,5,FALSE))-2),"*")),"")</f>
        <v>#REF!</v>
      </c>
      <c r="G967" s="42" t="e">
        <f>IF(LEN(VLOOKUP($A967,#REF!,6,FALSE)),IF(INDEX(#REF!,MATCH($A967,#REF!,0),3),LEFT(VLOOKUP($A967,#REF!,6,FALSE),LEN(VLOOKUP($A967,#REF!,6,FALSE))-2),CONCATENATE(LEFT(VLOOKUP($A967,#REF!,6,FALSE),LEN(VLOOKUP($A967,#REF!,6,FALSE))-2),"*")),"")</f>
        <v>#REF!</v>
      </c>
      <c r="H967" s="43" t="e">
        <f>IF(LEN(VLOOKUP($A967,#REF!,7,FALSE)),IF(INDEX(#REF!,MATCH($A967,#REF!,0),4),LEFT(VLOOKUP($A967,#REF!,7,FALSE),LEN(VLOOKUP($A967,#REF!,7,FALSE))-2),CONCATENATE(LEFT(VLOOKUP($A967,#REF!,7,FALSE),LEN(VLOOKUP($A967,#REF!,7,FALSE))-2),"*")),"")</f>
        <v>#REF!</v>
      </c>
      <c r="I967" s="54" t="e">
        <f>IF(LEN(VLOOKUP($A967,#REF!,8,FALSE)),UPPER(RIGHT(VLOOKUP($A967,#REF!,8,FALSE),1)),"")</f>
        <v>#REF!</v>
      </c>
      <c r="J967" s="42" t="e">
        <f>IF(LEN(VLOOKUP($A967,#REF!,4,FALSE)),UPPER(RIGHT(VLOOKUP($A967,#REF!,4,FALSE),1)),"")</f>
        <v>#REF!</v>
      </c>
      <c r="K967" s="42" t="e">
        <f>IF(LEN(VLOOKUP($A967,#REF!,5,FALSE)),UPPER(RIGHT(VLOOKUP($A967,#REF!,5,FALSE),1)),"")</f>
        <v>#REF!</v>
      </c>
      <c r="L967" s="42" t="e">
        <f>IF(LEN(VLOOKUP($A967,#REF!,6,FALSE)),UPPER(RIGHT(VLOOKUP($A967,#REF!,6,FALSE),1)),"")</f>
        <v>#REF!</v>
      </c>
      <c r="M967" s="43" t="e">
        <f>IF(LEN(VLOOKUP($A967,#REF!,7,FALSE)),UPPER(RIGHT(VLOOKUP($A967,#REF!,7,FALSE),1)),"")</f>
        <v>#REF!</v>
      </c>
      <c r="N967" s="206"/>
      <c r="O967" s="206"/>
      <c r="P967" s="206"/>
      <c r="Q967" s="206"/>
      <c r="R967" s="206"/>
      <c r="S967" s="63" t="e">
        <f>HLOOKUP("Device Tree Pin Name",#REF!,MATCH($A967,#REF!,0),FALSE)</f>
        <v>#REF!</v>
      </c>
      <c r="T967" s="47" t="e">
        <f>HLOOKUP("power rail",#REF!,MATCH($A967,#REF!,0),FALSE)</f>
        <v>#REF!</v>
      </c>
      <c r="U967" s="62" t="e">
        <f>HLOOKUP("Wake Capable",#REF!,MATCH($A967,#REF!,0),FALSE)</f>
        <v>#REF!</v>
      </c>
      <c r="V967" s="62" t="e">
        <f>HLOOKUP("Strap",#REF!,MATCH($A967,#REF!,0),FALSE)</f>
        <v>#REF!</v>
      </c>
      <c r="W967" s="62"/>
      <c r="X967" s="62"/>
      <c r="Y967" s="62"/>
      <c r="Z967" s="47"/>
      <c r="AA967" s="47" t="e">
        <f>HLOOKUP("Pad type",#REF!,MATCH($A967,#REF!,0),FALSE)</f>
        <v>#REF!</v>
      </c>
      <c r="AB967" s="63"/>
      <c r="AC967" s="63" t="e">
        <f>HLOOKUP("POR Pin State",#REF!,MATCH($A967,#REF!,0),FALSE)</f>
        <v>#REF!</v>
      </c>
      <c r="AD967" s="207"/>
      <c r="AE967" s="208"/>
      <c r="AF967" s="208"/>
      <c r="AG967" s="208"/>
      <c r="AH967" s="209"/>
      <c r="AI967" s="209"/>
      <c r="AJ967" s="210"/>
      <c r="AK967" s="210"/>
      <c r="AL967" s="210"/>
      <c r="AM967" s="210"/>
      <c r="AN967" s="210"/>
      <c r="AO967" s="210"/>
      <c r="AP967" s="210"/>
      <c r="AQ967" s="215" t="s">
        <v>2339</v>
      </c>
      <c r="AR967" s="105"/>
      <c r="AS967" s="105"/>
      <c r="AT967" s="105"/>
      <c r="AU967" s="105"/>
      <c r="AV967" s="105"/>
      <c r="AW967" s="105"/>
      <c r="AX967" s="105"/>
      <c r="AY967" s="105"/>
      <c r="AZ967" s="105"/>
      <c r="BA967" s="105"/>
      <c r="BB967" s="218"/>
      <c r="BC967" s="105"/>
      <c r="BD967" s="250"/>
      <c r="BE967" s="252" t="s">
        <v>2340</v>
      </c>
      <c r="BF967" s="147" t="e">
        <f>VLOOKUP($A967,#REF!,34,FALSE)</f>
        <v>#REF!</v>
      </c>
      <c r="BG967" s="148" t="e">
        <f>VLOOKUP($A967,#REF!,22,FALSE)</f>
        <v>#REF!</v>
      </c>
      <c r="BH967" s="149"/>
    </row>
    <row r="968" s="5" customFormat="1" ht="12.95" customHeight="1" spans="1:60">
      <c r="A968" s="48" t="s">
        <v>2341</v>
      </c>
      <c r="B968" s="38" t="e">
        <f>VLOOKUP($A968,#REF!,34,FALSE)</f>
        <v>#REF!</v>
      </c>
      <c r="C968" s="39" t="str">
        <f t="shared" si="195"/>
        <v>unused_DDR_XM3_B1D4</v>
      </c>
      <c r="D968" s="40" t="e">
        <f>IF(LEN(VLOOKUP($A968,#REF!,8,FALSE)),LEFT(VLOOKUP($A968,#REF!,8,FALSE),LEN(VLOOKUP($A968,#REF!,8,FALSE))-2),"")</f>
        <v>#REF!</v>
      </c>
      <c r="E968" s="41" t="e">
        <f>IF(LEN(VLOOKUP($A968,#REF!,4,FALSE)),IF(INDEX(#REF!,MATCH($A968,#REF!,0),1),LEFT(VLOOKUP($A968,#REF!,4,FALSE),LEN(VLOOKUP($A968,#REF!,4,FALSE))-2),CONCATENATE(LEFT(VLOOKUP($A968,#REF!,4,FALSE),LEN(VLOOKUP($A968,#REF!,4,FALSE))-2),"*")),"")</f>
        <v>#REF!</v>
      </c>
      <c r="F968" s="42" t="e">
        <f>IF(LEN(VLOOKUP($A968,#REF!,5,FALSE)),IF(INDEX(#REF!,MATCH($A968,#REF!,0),2),LEFT(VLOOKUP($A968,#REF!,5,FALSE),LEN(VLOOKUP($A968,#REF!,5,FALSE))-2),CONCATENATE(LEFT(VLOOKUP($A968,#REF!,5,FALSE),LEN(VLOOKUP($A968,#REF!,5,FALSE))-2),"*")),"")</f>
        <v>#REF!</v>
      </c>
      <c r="G968" s="42" t="e">
        <f>IF(LEN(VLOOKUP($A968,#REF!,6,FALSE)),IF(INDEX(#REF!,MATCH($A968,#REF!,0),3),LEFT(VLOOKUP($A968,#REF!,6,FALSE),LEN(VLOOKUP($A968,#REF!,6,FALSE))-2),CONCATENATE(LEFT(VLOOKUP($A968,#REF!,6,FALSE),LEN(VLOOKUP($A968,#REF!,6,FALSE))-2),"*")),"")</f>
        <v>#REF!</v>
      </c>
      <c r="H968" s="43" t="e">
        <f>IF(LEN(VLOOKUP($A968,#REF!,7,FALSE)),IF(INDEX(#REF!,MATCH($A968,#REF!,0),4),LEFT(VLOOKUP($A968,#REF!,7,FALSE),LEN(VLOOKUP($A968,#REF!,7,FALSE))-2),CONCATENATE(LEFT(VLOOKUP($A968,#REF!,7,FALSE),LEN(VLOOKUP($A968,#REF!,7,FALSE))-2),"*")),"")</f>
        <v>#REF!</v>
      </c>
      <c r="I968" s="54" t="e">
        <f>IF(LEN(VLOOKUP($A968,#REF!,8,FALSE)),UPPER(RIGHT(VLOOKUP($A968,#REF!,8,FALSE),1)),"")</f>
        <v>#REF!</v>
      </c>
      <c r="J968" s="42" t="e">
        <f>IF(LEN(VLOOKUP($A968,#REF!,4,FALSE)),UPPER(RIGHT(VLOOKUP($A968,#REF!,4,FALSE),1)),"")</f>
        <v>#REF!</v>
      </c>
      <c r="K968" s="42" t="e">
        <f>IF(LEN(VLOOKUP($A968,#REF!,5,FALSE)),UPPER(RIGHT(VLOOKUP($A968,#REF!,5,FALSE),1)),"")</f>
        <v>#REF!</v>
      </c>
      <c r="L968" s="42" t="e">
        <f>IF(LEN(VLOOKUP($A968,#REF!,6,FALSE)),UPPER(RIGHT(VLOOKUP($A968,#REF!,6,FALSE),1)),"")</f>
        <v>#REF!</v>
      </c>
      <c r="M968" s="43" t="e">
        <f>IF(LEN(VLOOKUP($A968,#REF!,7,FALSE)),UPPER(RIGHT(VLOOKUP($A968,#REF!,7,FALSE),1)),"")</f>
        <v>#REF!</v>
      </c>
      <c r="N968" s="206"/>
      <c r="O968" s="206"/>
      <c r="P968" s="206"/>
      <c r="Q968" s="206"/>
      <c r="R968" s="206"/>
      <c r="S968" s="63" t="e">
        <f>HLOOKUP("Device Tree Pin Name",#REF!,MATCH($A968,#REF!,0),FALSE)</f>
        <v>#REF!</v>
      </c>
      <c r="T968" s="47" t="e">
        <f>HLOOKUP("power rail",#REF!,MATCH($A968,#REF!,0),FALSE)</f>
        <v>#REF!</v>
      </c>
      <c r="U968" s="62" t="e">
        <f>HLOOKUP("Wake Capable",#REF!,MATCH($A968,#REF!,0),FALSE)</f>
        <v>#REF!</v>
      </c>
      <c r="V968" s="62" t="e">
        <f>HLOOKUP("Strap",#REF!,MATCH($A968,#REF!,0),FALSE)</f>
        <v>#REF!</v>
      </c>
      <c r="W968" s="62"/>
      <c r="X968" s="62"/>
      <c r="Y968" s="62"/>
      <c r="Z968" s="47"/>
      <c r="AA968" s="47" t="e">
        <f>HLOOKUP("Pad type",#REF!,MATCH($A968,#REF!,0),FALSE)</f>
        <v>#REF!</v>
      </c>
      <c r="AB968" s="63"/>
      <c r="AC968" s="63" t="e">
        <f>HLOOKUP("POR Pin State",#REF!,MATCH($A968,#REF!,0),FALSE)</f>
        <v>#REF!</v>
      </c>
      <c r="AD968" s="207"/>
      <c r="AE968" s="208"/>
      <c r="AF968" s="208"/>
      <c r="AG968" s="208"/>
      <c r="AH968" s="209"/>
      <c r="AI968" s="209"/>
      <c r="AJ968" s="210"/>
      <c r="AK968" s="210"/>
      <c r="AL968" s="210"/>
      <c r="AM968" s="210"/>
      <c r="AN968" s="210"/>
      <c r="AO968" s="210"/>
      <c r="AP968" s="210"/>
      <c r="AQ968" s="215" t="s">
        <v>2342</v>
      </c>
      <c r="AR968" s="105"/>
      <c r="AS968" s="105"/>
      <c r="AT968" s="105"/>
      <c r="AU968" s="105"/>
      <c r="AV968" s="105"/>
      <c r="AW968" s="105"/>
      <c r="AX968" s="105"/>
      <c r="AY968" s="105"/>
      <c r="AZ968" s="105"/>
      <c r="BA968" s="105"/>
      <c r="BB968" s="218"/>
      <c r="BC968" s="105"/>
      <c r="BD968" s="250"/>
      <c r="BE968" s="252" t="s">
        <v>2343</v>
      </c>
      <c r="BF968" s="147" t="e">
        <f>VLOOKUP($A968,#REF!,34,FALSE)</f>
        <v>#REF!</v>
      </c>
      <c r="BG968" s="148" t="e">
        <f>VLOOKUP($A968,#REF!,22,FALSE)</f>
        <v>#REF!</v>
      </c>
      <c r="BH968" s="149"/>
    </row>
    <row r="969" s="5" customFormat="1" ht="12.95" customHeight="1" spans="1:60">
      <c r="A969" s="48" t="s">
        <v>2344</v>
      </c>
      <c r="B969" s="38" t="e">
        <f>VLOOKUP($A969,#REF!,34,FALSE)</f>
        <v>#REF!</v>
      </c>
      <c r="C969" s="39" t="str">
        <f t="shared" ref="C969:C979" si="196">CONCATENATE("unused_",A969)</f>
        <v>unused_DDR_XM3_B1D5</v>
      </c>
      <c r="D969" s="40" t="e">
        <f>IF(LEN(VLOOKUP($A969,#REF!,8,FALSE)),LEFT(VLOOKUP($A969,#REF!,8,FALSE),LEN(VLOOKUP($A969,#REF!,8,FALSE))-2),"")</f>
        <v>#REF!</v>
      </c>
      <c r="E969" s="41" t="e">
        <f>IF(LEN(VLOOKUP($A969,#REF!,4,FALSE)),IF(INDEX(#REF!,MATCH($A969,#REF!,0),1),LEFT(VLOOKUP($A969,#REF!,4,FALSE),LEN(VLOOKUP($A969,#REF!,4,FALSE))-2),CONCATENATE(LEFT(VLOOKUP($A969,#REF!,4,FALSE),LEN(VLOOKUP($A969,#REF!,4,FALSE))-2),"*")),"")</f>
        <v>#REF!</v>
      </c>
      <c r="F969" s="42" t="e">
        <f>IF(LEN(VLOOKUP($A969,#REF!,5,FALSE)),IF(INDEX(#REF!,MATCH($A969,#REF!,0),2),LEFT(VLOOKUP($A969,#REF!,5,FALSE),LEN(VLOOKUP($A969,#REF!,5,FALSE))-2),CONCATENATE(LEFT(VLOOKUP($A969,#REF!,5,FALSE),LEN(VLOOKUP($A969,#REF!,5,FALSE))-2),"*")),"")</f>
        <v>#REF!</v>
      </c>
      <c r="G969" s="42" t="e">
        <f>IF(LEN(VLOOKUP($A969,#REF!,6,FALSE)),IF(INDEX(#REF!,MATCH($A969,#REF!,0),3),LEFT(VLOOKUP($A969,#REF!,6,FALSE),LEN(VLOOKUP($A969,#REF!,6,FALSE))-2),CONCATENATE(LEFT(VLOOKUP($A969,#REF!,6,FALSE),LEN(VLOOKUP($A969,#REF!,6,FALSE))-2),"*")),"")</f>
        <v>#REF!</v>
      </c>
      <c r="H969" s="43" t="e">
        <f>IF(LEN(VLOOKUP($A969,#REF!,7,FALSE)),IF(INDEX(#REF!,MATCH($A969,#REF!,0),4),LEFT(VLOOKUP($A969,#REF!,7,FALSE),LEN(VLOOKUP($A969,#REF!,7,FALSE))-2),CONCATENATE(LEFT(VLOOKUP($A969,#REF!,7,FALSE),LEN(VLOOKUP($A969,#REF!,7,FALSE))-2),"*")),"")</f>
        <v>#REF!</v>
      </c>
      <c r="I969" s="54" t="e">
        <f>IF(LEN(VLOOKUP($A969,#REF!,8,FALSE)),UPPER(RIGHT(VLOOKUP($A969,#REF!,8,FALSE),1)),"")</f>
        <v>#REF!</v>
      </c>
      <c r="J969" s="42" t="e">
        <f>IF(LEN(VLOOKUP($A969,#REF!,4,FALSE)),UPPER(RIGHT(VLOOKUP($A969,#REF!,4,FALSE),1)),"")</f>
        <v>#REF!</v>
      </c>
      <c r="K969" s="42" t="e">
        <f>IF(LEN(VLOOKUP($A969,#REF!,5,FALSE)),UPPER(RIGHT(VLOOKUP($A969,#REF!,5,FALSE),1)),"")</f>
        <v>#REF!</v>
      </c>
      <c r="L969" s="42" t="e">
        <f>IF(LEN(VLOOKUP($A969,#REF!,6,FALSE)),UPPER(RIGHT(VLOOKUP($A969,#REF!,6,FALSE),1)),"")</f>
        <v>#REF!</v>
      </c>
      <c r="M969" s="43" t="e">
        <f>IF(LEN(VLOOKUP($A969,#REF!,7,FALSE)),UPPER(RIGHT(VLOOKUP($A969,#REF!,7,FALSE),1)),"")</f>
        <v>#REF!</v>
      </c>
      <c r="N969" s="206"/>
      <c r="O969" s="206"/>
      <c r="P969" s="206"/>
      <c r="Q969" s="206"/>
      <c r="R969" s="206"/>
      <c r="S969" s="63" t="e">
        <f>HLOOKUP("Device Tree Pin Name",#REF!,MATCH($A969,#REF!,0),FALSE)</f>
        <v>#REF!</v>
      </c>
      <c r="T969" s="47" t="e">
        <f>HLOOKUP("power rail",#REF!,MATCH($A969,#REF!,0),FALSE)</f>
        <v>#REF!</v>
      </c>
      <c r="U969" s="62" t="e">
        <f>HLOOKUP("Wake Capable",#REF!,MATCH($A969,#REF!,0),FALSE)</f>
        <v>#REF!</v>
      </c>
      <c r="V969" s="62" t="e">
        <f>HLOOKUP("Strap",#REF!,MATCH($A969,#REF!,0),FALSE)</f>
        <v>#REF!</v>
      </c>
      <c r="W969" s="62"/>
      <c r="X969" s="62"/>
      <c r="Y969" s="62"/>
      <c r="Z969" s="47"/>
      <c r="AA969" s="47" t="e">
        <f>HLOOKUP("Pad type",#REF!,MATCH($A969,#REF!,0),FALSE)</f>
        <v>#REF!</v>
      </c>
      <c r="AB969" s="63"/>
      <c r="AC969" s="63" t="e">
        <f>HLOOKUP("POR Pin State",#REF!,MATCH($A969,#REF!,0),FALSE)</f>
        <v>#REF!</v>
      </c>
      <c r="AD969" s="207"/>
      <c r="AE969" s="208"/>
      <c r="AF969" s="208"/>
      <c r="AG969" s="208"/>
      <c r="AH969" s="209"/>
      <c r="AI969" s="209"/>
      <c r="AJ969" s="210"/>
      <c r="AK969" s="210"/>
      <c r="AL969" s="210"/>
      <c r="AM969" s="210"/>
      <c r="AN969" s="210"/>
      <c r="AO969" s="210"/>
      <c r="AP969" s="210"/>
      <c r="AQ969" s="215" t="s">
        <v>2345</v>
      </c>
      <c r="AR969" s="105"/>
      <c r="AS969" s="105"/>
      <c r="AT969" s="105"/>
      <c r="AU969" s="105"/>
      <c r="AV969" s="105"/>
      <c r="AW969" s="105"/>
      <c r="AX969" s="105"/>
      <c r="AY969" s="105"/>
      <c r="AZ969" s="105"/>
      <c r="BA969" s="105"/>
      <c r="BB969" s="218"/>
      <c r="BC969" s="105"/>
      <c r="BD969" s="250"/>
      <c r="BE969" s="252" t="s">
        <v>2346</v>
      </c>
      <c r="BF969" s="147" t="e">
        <f>VLOOKUP($A969,#REF!,34,FALSE)</f>
        <v>#REF!</v>
      </c>
      <c r="BG969" s="148" t="e">
        <f>VLOOKUP($A969,#REF!,22,FALSE)</f>
        <v>#REF!</v>
      </c>
      <c r="BH969" s="149"/>
    </row>
    <row r="970" s="5" customFormat="1" ht="12.95" customHeight="1" spans="1:60">
      <c r="A970" s="48" t="s">
        <v>2347</v>
      </c>
      <c r="B970" s="38" t="e">
        <f>VLOOKUP($A970,#REF!,34,FALSE)</f>
        <v>#REF!</v>
      </c>
      <c r="C970" s="39" t="str">
        <f t="shared" si="196"/>
        <v>unused_DDR_XM3_B1D6</v>
      </c>
      <c r="D970" s="40" t="e">
        <f>IF(LEN(VLOOKUP($A970,#REF!,8,FALSE)),LEFT(VLOOKUP($A970,#REF!,8,FALSE),LEN(VLOOKUP($A970,#REF!,8,FALSE))-2),"")</f>
        <v>#REF!</v>
      </c>
      <c r="E970" s="41" t="e">
        <f>IF(LEN(VLOOKUP($A970,#REF!,4,FALSE)),IF(INDEX(#REF!,MATCH($A970,#REF!,0),1),LEFT(VLOOKUP($A970,#REF!,4,FALSE),LEN(VLOOKUP($A970,#REF!,4,FALSE))-2),CONCATENATE(LEFT(VLOOKUP($A970,#REF!,4,FALSE),LEN(VLOOKUP($A970,#REF!,4,FALSE))-2),"*")),"")</f>
        <v>#REF!</v>
      </c>
      <c r="F970" s="42" t="e">
        <f>IF(LEN(VLOOKUP($A970,#REF!,5,FALSE)),IF(INDEX(#REF!,MATCH($A970,#REF!,0),2),LEFT(VLOOKUP($A970,#REF!,5,FALSE),LEN(VLOOKUP($A970,#REF!,5,FALSE))-2),CONCATENATE(LEFT(VLOOKUP($A970,#REF!,5,FALSE),LEN(VLOOKUP($A970,#REF!,5,FALSE))-2),"*")),"")</f>
        <v>#REF!</v>
      </c>
      <c r="G970" s="42" t="e">
        <f>IF(LEN(VLOOKUP($A970,#REF!,6,FALSE)),IF(INDEX(#REF!,MATCH($A970,#REF!,0),3),LEFT(VLOOKUP($A970,#REF!,6,FALSE),LEN(VLOOKUP($A970,#REF!,6,FALSE))-2),CONCATENATE(LEFT(VLOOKUP($A970,#REF!,6,FALSE),LEN(VLOOKUP($A970,#REF!,6,FALSE))-2),"*")),"")</f>
        <v>#REF!</v>
      </c>
      <c r="H970" s="43" t="e">
        <f>IF(LEN(VLOOKUP($A970,#REF!,7,FALSE)),IF(INDEX(#REF!,MATCH($A970,#REF!,0),4),LEFT(VLOOKUP($A970,#REF!,7,FALSE),LEN(VLOOKUP($A970,#REF!,7,FALSE))-2),CONCATENATE(LEFT(VLOOKUP($A970,#REF!,7,FALSE),LEN(VLOOKUP($A970,#REF!,7,FALSE))-2),"*")),"")</f>
        <v>#REF!</v>
      </c>
      <c r="I970" s="54" t="e">
        <f>IF(LEN(VLOOKUP($A970,#REF!,8,FALSE)),UPPER(RIGHT(VLOOKUP($A970,#REF!,8,FALSE),1)),"")</f>
        <v>#REF!</v>
      </c>
      <c r="J970" s="42" t="e">
        <f>IF(LEN(VLOOKUP($A970,#REF!,4,FALSE)),UPPER(RIGHT(VLOOKUP($A970,#REF!,4,FALSE),1)),"")</f>
        <v>#REF!</v>
      </c>
      <c r="K970" s="42" t="e">
        <f>IF(LEN(VLOOKUP($A970,#REF!,5,FALSE)),UPPER(RIGHT(VLOOKUP($A970,#REF!,5,FALSE),1)),"")</f>
        <v>#REF!</v>
      </c>
      <c r="L970" s="42" t="e">
        <f>IF(LEN(VLOOKUP($A970,#REF!,6,FALSE)),UPPER(RIGHT(VLOOKUP($A970,#REF!,6,FALSE),1)),"")</f>
        <v>#REF!</v>
      </c>
      <c r="M970" s="43" t="e">
        <f>IF(LEN(VLOOKUP($A970,#REF!,7,FALSE)),UPPER(RIGHT(VLOOKUP($A970,#REF!,7,FALSE),1)),"")</f>
        <v>#REF!</v>
      </c>
      <c r="N970" s="206"/>
      <c r="O970" s="206"/>
      <c r="P970" s="206"/>
      <c r="Q970" s="206"/>
      <c r="R970" s="206"/>
      <c r="S970" s="63" t="e">
        <f>HLOOKUP("Device Tree Pin Name",#REF!,MATCH($A970,#REF!,0),FALSE)</f>
        <v>#REF!</v>
      </c>
      <c r="T970" s="47" t="e">
        <f>HLOOKUP("power rail",#REF!,MATCH($A970,#REF!,0),FALSE)</f>
        <v>#REF!</v>
      </c>
      <c r="U970" s="62" t="e">
        <f>HLOOKUP("Wake Capable",#REF!,MATCH($A970,#REF!,0),FALSE)</f>
        <v>#REF!</v>
      </c>
      <c r="V970" s="62" t="e">
        <f>HLOOKUP("Strap",#REF!,MATCH($A970,#REF!,0),FALSE)</f>
        <v>#REF!</v>
      </c>
      <c r="W970" s="62"/>
      <c r="X970" s="62"/>
      <c r="Y970" s="62"/>
      <c r="Z970" s="47"/>
      <c r="AA970" s="47" t="e">
        <f>HLOOKUP("Pad type",#REF!,MATCH($A970,#REF!,0),FALSE)</f>
        <v>#REF!</v>
      </c>
      <c r="AB970" s="63"/>
      <c r="AC970" s="63" t="e">
        <f>HLOOKUP("POR Pin State",#REF!,MATCH($A970,#REF!,0),FALSE)</f>
        <v>#REF!</v>
      </c>
      <c r="AD970" s="207"/>
      <c r="AE970" s="208"/>
      <c r="AF970" s="208"/>
      <c r="AG970" s="208"/>
      <c r="AH970" s="209"/>
      <c r="AI970" s="209"/>
      <c r="AJ970" s="210"/>
      <c r="AK970" s="210"/>
      <c r="AL970" s="210"/>
      <c r="AM970" s="210"/>
      <c r="AN970" s="210"/>
      <c r="AO970" s="210"/>
      <c r="AP970" s="210"/>
      <c r="AQ970" s="215" t="s">
        <v>2348</v>
      </c>
      <c r="AR970" s="105"/>
      <c r="AS970" s="105"/>
      <c r="AT970" s="105"/>
      <c r="AU970" s="105"/>
      <c r="AV970" s="105"/>
      <c r="AW970" s="105"/>
      <c r="AX970" s="105"/>
      <c r="AY970" s="105"/>
      <c r="AZ970" s="105"/>
      <c r="BA970" s="105"/>
      <c r="BB970" s="218"/>
      <c r="BC970" s="105"/>
      <c r="BD970" s="250"/>
      <c r="BE970" s="252" t="s">
        <v>2349</v>
      </c>
      <c r="BF970" s="147" t="e">
        <f>VLOOKUP($A970,#REF!,34,FALSE)</f>
        <v>#REF!</v>
      </c>
      <c r="BG970" s="148" t="e">
        <f>VLOOKUP($A970,#REF!,22,FALSE)</f>
        <v>#REF!</v>
      </c>
      <c r="BH970" s="149"/>
    </row>
    <row r="971" s="5" customFormat="1" ht="12.95" customHeight="1" spans="1:60">
      <c r="A971" s="10" t="s">
        <v>2350</v>
      </c>
      <c r="B971" s="38" t="e">
        <f>VLOOKUP($A971,#REF!,34,FALSE)</f>
        <v>#REF!</v>
      </c>
      <c r="C971" s="39" t="str">
        <f t="shared" si="196"/>
        <v>unused_DDR_XM3_B1D7</v>
      </c>
      <c r="D971" s="40" t="e">
        <f>IF(LEN(VLOOKUP($A971,#REF!,8,FALSE)),LEFT(VLOOKUP($A971,#REF!,8,FALSE),LEN(VLOOKUP($A971,#REF!,8,FALSE))-2),"")</f>
        <v>#REF!</v>
      </c>
      <c r="E971" s="41" t="e">
        <f>IF(LEN(VLOOKUP($A971,#REF!,4,FALSE)),IF(INDEX(#REF!,MATCH($A971,#REF!,0),1),LEFT(VLOOKUP($A971,#REF!,4,FALSE),LEN(VLOOKUP($A971,#REF!,4,FALSE))-2),CONCATENATE(LEFT(VLOOKUP($A971,#REF!,4,FALSE),LEN(VLOOKUP($A971,#REF!,4,FALSE))-2),"*")),"")</f>
        <v>#REF!</v>
      </c>
      <c r="F971" s="42" t="e">
        <f>IF(LEN(VLOOKUP($A971,#REF!,5,FALSE)),IF(INDEX(#REF!,MATCH($A971,#REF!,0),2),LEFT(VLOOKUP($A971,#REF!,5,FALSE),LEN(VLOOKUP($A971,#REF!,5,FALSE))-2),CONCATENATE(LEFT(VLOOKUP($A971,#REF!,5,FALSE),LEN(VLOOKUP($A971,#REF!,5,FALSE))-2),"*")),"")</f>
        <v>#REF!</v>
      </c>
      <c r="G971" s="42" t="e">
        <f>IF(LEN(VLOOKUP($A971,#REF!,6,FALSE)),IF(INDEX(#REF!,MATCH($A971,#REF!,0),3),LEFT(VLOOKUP($A971,#REF!,6,FALSE),LEN(VLOOKUP($A971,#REF!,6,FALSE))-2),CONCATENATE(LEFT(VLOOKUP($A971,#REF!,6,FALSE),LEN(VLOOKUP($A971,#REF!,6,FALSE))-2),"*")),"")</f>
        <v>#REF!</v>
      </c>
      <c r="H971" s="43" t="e">
        <f>IF(LEN(VLOOKUP($A971,#REF!,7,FALSE)),IF(INDEX(#REF!,MATCH($A971,#REF!,0),4),LEFT(VLOOKUP($A971,#REF!,7,FALSE),LEN(VLOOKUP($A971,#REF!,7,FALSE))-2),CONCATENATE(LEFT(VLOOKUP($A971,#REF!,7,FALSE),LEN(VLOOKUP($A971,#REF!,7,FALSE))-2),"*")),"")</f>
        <v>#REF!</v>
      </c>
      <c r="I971" s="54" t="e">
        <f>IF(LEN(VLOOKUP($A971,#REF!,8,FALSE)),UPPER(RIGHT(VLOOKUP($A971,#REF!,8,FALSE),1)),"")</f>
        <v>#REF!</v>
      </c>
      <c r="J971" s="42" t="e">
        <f>IF(LEN(VLOOKUP($A971,#REF!,4,FALSE)),UPPER(RIGHT(VLOOKUP($A971,#REF!,4,FALSE),1)),"")</f>
        <v>#REF!</v>
      </c>
      <c r="K971" s="42" t="e">
        <f>IF(LEN(VLOOKUP($A971,#REF!,5,FALSE)),UPPER(RIGHT(VLOOKUP($A971,#REF!,5,FALSE),1)),"")</f>
        <v>#REF!</v>
      </c>
      <c r="L971" s="42" t="e">
        <f>IF(LEN(VLOOKUP($A971,#REF!,6,FALSE)),UPPER(RIGHT(VLOOKUP($A971,#REF!,6,FALSE),1)),"")</f>
        <v>#REF!</v>
      </c>
      <c r="M971" s="43" t="e">
        <f>IF(LEN(VLOOKUP($A971,#REF!,7,FALSE)),UPPER(RIGHT(VLOOKUP($A971,#REF!,7,FALSE),1)),"")</f>
        <v>#REF!</v>
      </c>
      <c r="N971" s="206"/>
      <c r="O971" s="206"/>
      <c r="P971" s="206"/>
      <c r="Q971" s="206"/>
      <c r="R971" s="206"/>
      <c r="S971" s="63" t="e">
        <f>HLOOKUP("Device Tree Pin Name",#REF!,MATCH($A971,#REF!,0),FALSE)</f>
        <v>#REF!</v>
      </c>
      <c r="T971" s="47" t="e">
        <f>HLOOKUP("power rail",#REF!,MATCH($A971,#REF!,0),FALSE)</f>
        <v>#REF!</v>
      </c>
      <c r="U971" s="62" t="e">
        <f>HLOOKUP("Wake Capable",#REF!,MATCH($A971,#REF!,0),FALSE)</f>
        <v>#REF!</v>
      </c>
      <c r="V971" s="62" t="e">
        <f>HLOOKUP("Strap",#REF!,MATCH($A971,#REF!,0),FALSE)</f>
        <v>#REF!</v>
      </c>
      <c r="W971" s="62"/>
      <c r="X971" s="62"/>
      <c r="Y971" s="62"/>
      <c r="Z971" s="47"/>
      <c r="AA971" s="47" t="e">
        <f>HLOOKUP("Pad type",#REF!,MATCH($A971,#REF!,0),FALSE)</f>
        <v>#REF!</v>
      </c>
      <c r="AB971" s="63"/>
      <c r="AC971" s="63" t="e">
        <f>HLOOKUP("POR Pin State",#REF!,MATCH($A971,#REF!,0),FALSE)</f>
        <v>#REF!</v>
      </c>
      <c r="AD971" s="207"/>
      <c r="AE971" s="208"/>
      <c r="AF971" s="208"/>
      <c r="AG971" s="208"/>
      <c r="AH971" s="209"/>
      <c r="AI971" s="209"/>
      <c r="AJ971" s="210"/>
      <c r="AK971" s="210"/>
      <c r="AL971" s="210"/>
      <c r="AM971" s="210"/>
      <c r="AN971" s="210"/>
      <c r="AO971" s="210"/>
      <c r="AP971" s="210"/>
      <c r="AQ971" s="215" t="s">
        <v>2351</v>
      </c>
      <c r="AR971" s="105"/>
      <c r="AS971" s="105"/>
      <c r="AT971" s="105"/>
      <c r="AU971" s="105"/>
      <c r="AV971" s="105"/>
      <c r="AW971" s="105"/>
      <c r="AX971" s="105"/>
      <c r="AY971" s="105"/>
      <c r="AZ971" s="105"/>
      <c r="BA971" s="105"/>
      <c r="BB971" s="218"/>
      <c r="BC971" s="105"/>
      <c r="BD971" s="250"/>
      <c r="BE971" s="252" t="s">
        <v>2352</v>
      </c>
      <c r="BF971" s="147" t="e">
        <f>VLOOKUP($A971,#REF!,34,FALSE)</f>
        <v>#REF!</v>
      </c>
      <c r="BG971" s="148" t="e">
        <f>VLOOKUP($A971,#REF!,22,FALSE)</f>
        <v>#REF!</v>
      </c>
      <c r="BH971" s="149"/>
    </row>
    <row r="972" s="5" customFormat="1" ht="12.95" customHeight="1" spans="1:60">
      <c r="A972" s="10" t="s">
        <v>2353</v>
      </c>
      <c r="B972" s="38" t="e">
        <f>VLOOKUP($A972,#REF!,34,FALSE)</f>
        <v>#REF!</v>
      </c>
      <c r="C972" s="39" t="str">
        <f t="shared" si="196"/>
        <v>unused_DDR_XM3_B1DMI</v>
      </c>
      <c r="D972" s="40" t="e">
        <f>IF(LEN(VLOOKUP($A972,#REF!,8,FALSE)),LEFT(VLOOKUP($A972,#REF!,8,FALSE),LEN(VLOOKUP($A972,#REF!,8,FALSE))-2),"")</f>
        <v>#REF!</v>
      </c>
      <c r="E972" s="41" t="e">
        <f>IF(LEN(VLOOKUP($A972,#REF!,4,FALSE)),IF(INDEX(#REF!,MATCH($A972,#REF!,0),1),LEFT(VLOOKUP($A972,#REF!,4,FALSE),LEN(VLOOKUP($A972,#REF!,4,FALSE))-2),CONCATENATE(LEFT(VLOOKUP($A972,#REF!,4,FALSE),LEN(VLOOKUP($A972,#REF!,4,FALSE))-2),"*")),"")</f>
        <v>#REF!</v>
      </c>
      <c r="F972" s="42" t="e">
        <f>IF(LEN(VLOOKUP($A972,#REF!,5,FALSE)),IF(INDEX(#REF!,MATCH($A972,#REF!,0),2),LEFT(VLOOKUP($A972,#REF!,5,FALSE),LEN(VLOOKUP($A972,#REF!,5,FALSE))-2),CONCATENATE(LEFT(VLOOKUP($A972,#REF!,5,FALSE),LEN(VLOOKUP($A972,#REF!,5,FALSE))-2),"*")),"")</f>
        <v>#REF!</v>
      </c>
      <c r="G972" s="42" t="e">
        <f>IF(LEN(VLOOKUP($A972,#REF!,6,FALSE)),IF(INDEX(#REF!,MATCH($A972,#REF!,0),3),LEFT(VLOOKUP($A972,#REF!,6,FALSE),LEN(VLOOKUP($A972,#REF!,6,FALSE))-2),CONCATENATE(LEFT(VLOOKUP($A972,#REF!,6,FALSE),LEN(VLOOKUP($A972,#REF!,6,FALSE))-2),"*")),"")</f>
        <v>#REF!</v>
      </c>
      <c r="H972" s="43" t="e">
        <f>IF(LEN(VLOOKUP($A972,#REF!,7,FALSE)),IF(INDEX(#REF!,MATCH($A972,#REF!,0),4),LEFT(VLOOKUP($A972,#REF!,7,FALSE),LEN(VLOOKUP($A972,#REF!,7,FALSE))-2),CONCATENATE(LEFT(VLOOKUP($A972,#REF!,7,FALSE),LEN(VLOOKUP($A972,#REF!,7,FALSE))-2),"*")),"")</f>
        <v>#REF!</v>
      </c>
      <c r="I972" s="54" t="e">
        <f>IF(LEN(VLOOKUP($A972,#REF!,8,FALSE)),UPPER(RIGHT(VLOOKUP($A972,#REF!,8,FALSE),1)),"")</f>
        <v>#REF!</v>
      </c>
      <c r="J972" s="42" t="e">
        <f>IF(LEN(VLOOKUP($A972,#REF!,4,FALSE)),UPPER(RIGHT(VLOOKUP($A972,#REF!,4,FALSE),1)),"")</f>
        <v>#REF!</v>
      </c>
      <c r="K972" s="42" t="e">
        <f>IF(LEN(VLOOKUP($A972,#REF!,5,FALSE)),UPPER(RIGHT(VLOOKUP($A972,#REF!,5,FALSE),1)),"")</f>
        <v>#REF!</v>
      </c>
      <c r="L972" s="42" t="e">
        <f>IF(LEN(VLOOKUP($A972,#REF!,6,FALSE)),UPPER(RIGHT(VLOOKUP($A972,#REF!,6,FALSE),1)),"")</f>
        <v>#REF!</v>
      </c>
      <c r="M972" s="43" t="e">
        <f>IF(LEN(VLOOKUP($A972,#REF!,7,FALSE)),UPPER(RIGHT(VLOOKUP($A972,#REF!,7,FALSE),1)),"")</f>
        <v>#REF!</v>
      </c>
      <c r="N972" s="206"/>
      <c r="O972" s="206"/>
      <c r="P972" s="206"/>
      <c r="Q972" s="206"/>
      <c r="R972" s="206"/>
      <c r="S972" s="63" t="e">
        <f>HLOOKUP("Device Tree Pin Name",#REF!,MATCH($A972,#REF!,0),FALSE)</f>
        <v>#REF!</v>
      </c>
      <c r="T972" s="47" t="e">
        <f>HLOOKUP("power rail",#REF!,MATCH($A972,#REF!,0),FALSE)</f>
        <v>#REF!</v>
      </c>
      <c r="U972" s="62" t="e">
        <f>HLOOKUP("Wake Capable",#REF!,MATCH($A972,#REF!,0),FALSE)</f>
        <v>#REF!</v>
      </c>
      <c r="V972" s="62" t="e">
        <f>HLOOKUP("Strap",#REF!,MATCH($A972,#REF!,0),FALSE)</f>
        <v>#REF!</v>
      </c>
      <c r="W972" s="62"/>
      <c r="X972" s="62"/>
      <c r="Y972" s="62"/>
      <c r="Z972" s="47"/>
      <c r="AA972" s="47" t="e">
        <f>HLOOKUP("Pad type",#REF!,MATCH($A972,#REF!,0),FALSE)</f>
        <v>#REF!</v>
      </c>
      <c r="AB972" s="63"/>
      <c r="AC972" s="63" t="e">
        <f>HLOOKUP("POR Pin State",#REF!,MATCH($A972,#REF!,0),FALSE)</f>
        <v>#REF!</v>
      </c>
      <c r="AD972" s="207"/>
      <c r="AE972" s="208"/>
      <c r="AF972" s="208"/>
      <c r="AG972" s="208"/>
      <c r="AH972" s="209"/>
      <c r="AI972" s="209"/>
      <c r="AJ972" s="210"/>
      <c r="AK972" s="210"/>
      <c r="AL972" s="210"/>
      <c r="AM972" s="210"/>
      <c r="AN972" s="210"/>
      <c r="AO972" s="210"/>
      <c r="AP972" s="210"/>
      <c r="AQ972" s="215" t="s">
        <v>2353</v>
      </c>
      <c r="AR972" s="105"/>
      <c r="AS972" s="105"/>
      <c r="AT972" s="105"/>
      <c r="AU972" s="105"/>
      <c r="AV972" s="105"/>
      <c r="AW972" s="105"/>
      <c r="AX972" s="105"/>
      <c r="AY972" s="105"/>
      <c r="AZ972" s="105"/>
      <c r="BA972" s="105"/>
      <c r="BB972" s="218"/>
      <c r="BC972" s="105"/>
      <c r="BD972" s="250"/>
      <c r="BE972" s="252" t="s">
        <v>2354</v>
      </c>
      <c r="BF972" s="147" t="e">
        <f>VLOOKUP($A972,#REF!,34,FALSE)</f>
        <v>#REF!</v>
      </c>
      <c r="BG972" s="148" t="e">
        <f>VLOOKUP($A972,#REF!,22,FALSE)</f>
        <v>#REF!</v>
      </c>
      <c r="BH972" s="149"/>
    </row>
    <row r="973" s="5" customFormat="1" ht="12.95" customHeight="1" spans="1:60">
      <c r="A973" s="48" t="s">
        <v>2355</v>
      </c>
      <c r="B973" s="38" t="e">
        <f>VLOOKUP($A973,#REF!,34,FALSE)</f>
        <v>#REF!</v>
      </c>
      <c r="C973" s="39" t="str">
        <f t="shared" si="196"/>
        <v>unused_DDR_XM3_B1WCK_P</v>
      </c>
      <c r="D973" s="40" t="e">
        <f>IF(LEN(VLOOKUP($A973,#REF!,8,FALSE)),LEFT(VLOOKUP($A973,#REF!,8,FALSE),LEN(VLOOKUP($A973,#REF!,8,FALSE))-2),"")</f>
        <v>#REF!</v>
      </c>
      <c r="E973" s="41" t="e">
        <f>IF(LEN(VLOOKUP($A973,#REF!,4,FALSE)),IF(INDEX(#REF!,MATCH($A973,#REF!,0),1),LEFT(VLOOKUP($A973,#REF!,4,FALSE),LEN(VLOOKUP($A973,#REF!,4,FALSE))-2),CONCATENATE(LEFT(VLOOKUP($A973,#REF!,4,FALSE),LEN(VLOOKUP($A973,#REF!,4,FALSE))-2),"*")),"")</f>
        <v>#REF!</v>
      </c>
      <c r="F973" s="42" t="e">
        <f>IF(LEN(VLOOKUP($A973,#REF!,5,FALSE)),IF(INDEX(#REF!,MATCH($A973,#REF!,0),2),LEFT(VLOOKUP($A973,#REF!,5,FALSE),LEN(VLOOKUP($A973,#REF!,5,FALSE))-2),CONCATENATE(LEFT(VLOOKUP($A973,#REF!,5,FALSE),LEN(VLOOKUP($A973,#REF!,5,FALSE))-2),"*")),"")</f>
        <v>#REF!</v>
      </c>
      <c r="G973" s="42" t="e">
        <f>IF(LEN(VLOOKUP($A973,#REF!,6,FALSE)),IF(INDEX(#REF!,MATCH($A973,#REF!,0),3),LEFT(VLOOKUP($A973,#REF!,6,FALSE),LEN(VLOOKUP($A973,#REF!,6,FALSE))-2),CONCATENATE(LEFT(VLOOKUP($A973,#REF!,6,FALSE),LEN(VLOOKUP($A973,#REF!,6,FALSE))-2),"*")),"")</f>
        <v>#REF!</v>
      </c>
      <c r="H973" s="43" t="e">
        <f>IF(LEN(VLOOKUP($A973,#REF!,7,FALSE)),IF(INDEX(#REF!,MATCH($A973,#REF!,0),4),LEFT(VLOOKUP($A973,#REF!,7,FALSE),LEN(VLOOKUP($A973,#REF!,7,FALSE))-2),CONCATENATE(LEFT(VLOOKUP($A973,#REF!,7,FALSE),LEN(VLOOKUP($A973,#REF!,7,FALSE))-2),"*")),"")</f>
        <v>#REF!</v>
      </c>
      <c r="I973" s="54" t="e">
        <f>IF(LEN(VLOOKUP($A973,#REF!,8,FALSE)),UPPER(RIGHT(VLOOKUP($A973,#REF!,8,FALSE),1)),"")</f>
        <v>#REF!</v>
      </c>
      <c r="J973" s="42" t="e">
        <f>IF(LEN(VLOOKUP($A973,#REF!,4,FALSE)),UPPER(RIGHT(VLOOKUP($A973,#REF!,4,FALSE),1)),"")</f>
        <v>#REF!</v>
      </c>
      <c r="K973" s="42" t="e">
        <f>IF(LEN(VLOOKUP($A973,#REF!,5,FALSE)),UPPER(RIGHT(VLOOKUP($A973,#REF!,5,FALSE),1)),"")</f>
        <v>#REF!</v>
      </c>
      <c r="L973" s="42" t="e">
        <f>IF(LEN(VLOOKUP($A973,#REF!,6,FALSE)),UPPER(RIGHT(VLOOKUP($A973,#REF!,6,FALSE),1)),"")</f>
        <v>#REF!</v>
      </c>
      <c r="M973" s="43" t="e">
        <f>IF(LEN(VLOOKUP($A973,#REF!,7,FALSE)),UPPER(RIGHT(VLOOKUP($A973,#REF!,7,FALSE),1)),"")</f>
        <v>#REF!</v>
      </c>
      <c r="N973" s="206"/>
      <c r="O973" s="206"/>
      <c r="P973" s="206"/>
      <c r="Q973" s="206"/>
      <c r="R973" s="206"/>
      <c r="S973" s="63" t="e">
        <f>HLOOKUP("Device Tree Pin Name",#REF!,MATCH($A973,#REF!,0),FALSE)</f>
        <v>#REF!</v>
      </c>
      <c r="T973" s="47" t="e">
        <f>HLOOKUP("power rail",#REF!,MATCH($A973,#REF!,0),FALSE)</f>
        <v>#REF!</v>
      </c>
      <c r="U973" s="62" t="e">
        <f>HLOOKUP("Wake Capable",#REF!,MATCH($A973,#REF!,0),FALSE)</f>
        <v>#REF!</v>
      </c>
      <c r="V973" s="62" t="e">
        <f>HLOOKUP("Strap",#REF!,MATCH($A973,#REF!,0),FALSE)</f>
        <v>#REF!</v>
      </c>
      <c r="W973" s="62"/>
      <c r="X973" s="62"/>
      <c r="Y973" s="62"/>
      <c r="Z973" s="47"/>
      <c r="AA973" s="47" t="e">
        <f>HLOOKUP("Pad type",#REF!,MATCH($A973,#REF!,0),FALSE)</f>
        <v>#REF!</v>
      </c>
      <c r="AB973" s="63"/>
      <c r="AC973" s="63" t="e">
        <f>HLOOKUP("POR Pin State",#REF!,MATCH($A973,#REF!,0),FALSE)</f>
        <v>#REF!</v>
      </c>
      <c r="AD973" s="207"/>
      <c r="AE973" s="208"/>
      <c r="AF973" s="208"/>
      <c r="AG973" s="208"/>
      <c r="AH973" s="209"/>
      <c r="AI973" s="209"/>
      <c r="AJ973" s="210"/>
      <c r="AK973" s="210"/>
      <c r="AL973" s="210"/>
      <c r="AM973" s="210"/>
      <c r="AN973" s="210"/>
      <c r="AO973" s="210"/>
      <c r="AP973" s="210"/>
      <c r="AQ973" s="215" t="s">
        <v>2355</v>
      </c>
      <c r="AR973" s="105"/>
      <c r="AS973" s="105"/>
      <c r="AT973" s="105"/>
      <c r="AU973" s="105"/>
      <c r="AV973" s="105"/>
      <c r="AW973" s="105"/>
      <c r="AX973" s="105"/>
      <c r="AY973" s="105"/>
      <c r="AZ973" s="105"/>
      <c r="BA973" s="105"/>
      <c r="BB973" s="218"/>
      <c r="BC973" s="105"/>
      <c r="BD973" s="250"/>
      <c r="BE973" s="252" t="s">
        <v>2356</v>
      </c>
      <c r="BF973" s="147" t="e">
        <f>VLOOKUP($A973,#REF!,34,FALSE)</f>
        <v>#REF!</v>
      </c>
      <c r="BG973" s="148" t="e">
        <f>VLOOKUP($A973,#REF!,22,FALSE)</f>
        <v>#REF!</v>
      </c>
      <c r="BH973" s="149"/>
    </row>
    <row r="974" s="5" customFormat="1" ht="12.95" customHeight="1" spans="1:60">
      <c r="A974" s="48" t="s">
        <v>2357</v>
      </c>
      <c r="B974" s="38" t="e">
        <f>VLOOKUP($A974,#REF!,34,FALSE)</f>
        <v>#REF!</v>
      </c>
      <c r="C974" s="39" t="str">
        <f t="shared" si="196"/>
        <v>unused_DDR_XM3_B1WCK_N</v>
      </c>
      <c r="D974" s="40" t="e">
        <f>IF(LEN(VLOOKUP($A974,#REF!,8,FALSE)),LEFT(VLOOKUP($A974,#REF!,8,FALSE),LEN(VLOOKUP($A974,#REF!,8,FALSE))-2),"")</f>
        <v>#REF!</v>
      </c>
      <c r="E974" s="41" t="e">
        <f>IF(LEN(VLOOKUP($A974,#REF!,4,FALSE)),IF(INDEX(#REF!,MATCH($A974,#REF!,0),1),LEFT(VLOOKUP($A974,#REF!,4,FALSE),LEN(VLOOKUP($A974,#REF!,4,FALSE))-2),CONCATENATE(LEFT(VLOOKUP($A974,#REF!,4,FALSE),LEN(VLOOKUP($A974,#REF!,4,FALSE))-2),"*")),"")</f>
        <v>#REF!</v>
      </c>
      <c r="F974" s="42" t="e">
        <f>IF(LEN(VLOOKUP($A974,#REF!,5,FALSE)),IF(INDEX(#REF!,MATCH($A974,#REF!,0),2),LEFT(VLOOKUP($A974,#REF!,5,FALSE),LEN(VLOOKUP($A974,#REF!,5,FALSE))-2),CONCATENATE(LEFT(VLOOKUP($A974,#REF!,5,FALSE),LEN(VLOOKUP($A974,#REF!,5,FALSE))-2),"*")),"")</f>
        <v>#REF!</v>
      </c>
      <c r="G974" s="42" t="e">
        <f>IF(LEN(VLOOKUP($A974,#REF!,6,FALSE)),IF(INDEX(#REF!,MATCH($A974,#REF!,0),3),LEFT(VLOOKUP($A974,#REF!,6,FALSE),LEN(VLOOKUP($A974,#REF!,6,FALSE))-2),CONCATENATE(LEFT(VLOOKUP($A974,#REF!,6,FALSE),LEN(VLOOKUP($A974,#REF!,6,FALSE))-2),"*")),"")</f>
        <v>#REF!</v>
      </c>
      <c r="H974" s="43" t="e">
        <f>IF(LEN(VLOOKUP($A974,#REF!,7,FALSE)),IF(INDEX(#REF!,MATCH($A974,#REF!,0),4),LEFT(VLOOKUP($A974,#REF!,7,FALSE),LEN(VLOOKUP($A974,#REF!,7,FALSE))-2),CONCATENATE(LEFT(VLOOKUP($A974,#REF!,7,FALSE),LEN(VLOOKUP($A974,#REF!,7,FALSE))-2),"*")),"")</f>
        <v>#REF!</v>
      </c>
      <c r="I974" s="54" t="e">
        <f>IF(LEN(VLOOKUP($A974,#REF!,8,FALSE)),UPPER(RIGHT(VLOOKUP($A974,#REF!,8,FALSE),1)),"")</f>
        <v>#REF!</v>
      </c>
      <c r="J974" s="42" t="e">
        <f>IF(LEN(VLOOKUP($A974,#REF!,4,FALSE)),UPPER(RIGHT(VLOOKUP($A974,#REF!,4,FALSE),1)),"")</f>
        <v>#REF!</v>
      </c>
      <c r="K974" s="42" t="e">
        <f>IF(LEN(VLOOKUP($A974,#REF!,5,FALSE)),UPPER(RIGHT(VLOOKUP($A974,#REF!,5,FALSE),1)),"")</f>
        <v>#REF!</v>
      </c>
      <c r="L974" s="42" t="e">
        <f>IF(LEN(VLOOKUP($A974,#REF!,6,FALSE)),UPPER(RIGHT(VLOOKUP($A974,#REF!,6,FALSE),1)),"")</f>
        <v>#REF!</v>
      </c>
      <c r="M974" s="43" t="e">
        <f>IF(LEN(VLOOKUP($A974,#REF!,7,FALSE)),UPPER(RIGHT(VLOOKUP($A974,#REF!,7,FALSE),1)),"")</f>
        <v>#REF!</v>
      </c>
      <c r="N974" s="206"/>
      <c r="O974" s="206"/>
      <c r="P974" s="206"/>
      <c r="Q974" s="206"/>
      <c r="R974" s="206"/>
      <c r="S974" s="63" t="e">
        <f>HLOOKUP("Device Tree Pin Name",#REF!,MATCH($A974,#REF!,0),FALSE)</f>
        <v>#REF!</v>
      </c>
      <c r="T974" s="47" t="e">
        <f>HLOOKUP("power rail",#REF!,MATCH($A974,#REF!,0),FALSE)</f>
        <v>#REF!</v>
      </c>
      <c r="U974" s="62" t="e">
        <f>HLOOKUP("Wake Capable",#REF!,MATCH($A974,#REF!,0),FALSE)</f>
        <v>#REF!</v>
      </c>
      <c r="V974" s="62" t="e">
        <f>HLOOKUP("Strap",#REF!,MATCH($A974,#REF!,0),FALSE)</f>
        <v>#REF!</v>
      </c>
      <c r="W974" s="62"/>
      <c r="X974" s="62"/>
      <c r="Y974" s="62"/>
      <c r="Z974" s="47"/>
      <c r="AA974" s="47" t="e">
        <f>HLOOKUP("Pad type",#REF!,MATCH($A974,#REF!,0),FALSE)</f>
        <v>#REF!</v>
      </c>
      <c r="AB974" s="63"/>
      <c r="AC974" s="63" t="e">
        <f>HLOOKUP("POR Pin State",#REF!,MATCH($A974,#REF!,0),FALSE)</f>
        <v>#REF!</v>
      </c>
      <c r="AD974" s="207"/>
      <c r="AE974" s="208"/>
      <c r="AF974" s="208"/>
      <c r="AG974" s="208"/>
      <c r="AH974" s="209"/>
      <c r="AI974" s="209"/>
      <c r="AJ974" s="210"/>
      <c r="AK974" s="210"/>
      <c r="AL974" s="210"/>
      <c r="AM974" s="210"/>
      <c r="AN974" s="210"/>
      <c r="AO974" s="210"/>
      <c r="AP974" s="210"/>
      <c r="AQ974" s="215" t="s">
        <v>2357</v>
      </c>
      <c r="AR974" s="105"/>
      <c r="AS974" s="105"/>
      <c r="AT974" s="105"/>
      <c r="AU974" s="105"/>
      <c r="AV974" s="105"/>
      <c r="AW974" s="105"/>
      <c r="AX974" s="105"/>
      <c r="AY974" s="105"/>
      <c r="AZ974" s="105"/>
      <c r="BA974" s="105"/>
      <c r="BB974" s="218"/>
      <c r="BC974" s="105"/>
      <c r="BD974" s="250"/>
      <c r="BE974" s="252" t="s">
        <v>2358</v>
      </c>
      <c r="BF974" s="147" t="e">
        <f>VLOOKUP($A974,#REF!,34,FALSE)</f>
        <v>#REF!</v>
      </c>
      <c r="BG974" s="148" t="e">
        <f>VLOOKUP($A974,#REF!,22,FALSE)</f>
        <v>#REF!</v>
      </c>
      <c r="BH974" s="149"/>
    </row>
    <row r="975" s="5" customFormat="1" ht="12.95" customHeight="1" spans="1:60">
      <c r="A975" s="48" t="s">
        <v>2359</v>
      </c>
      <c r="B975" s="38" t="e">
        <f>VLOOKUP($A975,#REF!,34,FALSE)</f>
        <v>#REF!</v>
      </c>
      <c r="C975" s="39" t="str">
        <f t="shared" si="196"/>
        <v>unused_DDR_XM3_B1RDQS_P</v>
      </c>
      <c r="D975" s="40" t="e">
        <f>IF(LEN(VLOOKUP($A975,#REF!,8,FALSE)),LEFT(VLOOKUP($A975,#REF!,8,FALSE),LEN(VLOOKUP($A975,#REF!,8,FALSE))-2),"")</f>
        <v>#REF!</v>
      </c>
      <c r="E975" s="41" t="e">
        <f>IF(LEN(VLOOKUP($A975,#REF!,4,FALSE)),IF(INDEX(#REF!,MATCH($A975,#REF!,0),1),LEFT(VLOOKUP($A975,#REF!,4,FALSE),LEN(VLOOKUP($A975,#REF!,4,FALSE))-2),CONCATENATE(LEFT(VLOOKUP($A975,#REF!,4,FALSE),LEN(VLOOKUP($A975,#REF!,4,FALSE))-2),"*")),"")</f>
        <v>#REF!</v>
      </c>
      <c r="F975" s="42" t="e">
        <f>IF(LEN(VLOOKUP($A975,#REF!,5,FALSE)),IF(INDEX(#REF!,MATCH($A975,#REF!,0),2),LEFT(VLOOKUP($A975,#REF!,5,FALSE),LEN(VLOOKUP($A975,#REF!,5,FALSE))-2),CONCATENATE(LEFT(VLOOKUP($A975,#REF!,5,FALSE),LEN(VLOOKUP($A975,#REF!,5,FALSE))-2),"*")),"")</f>
        <v>#REF!</v>
      </c>
      <c r="G975" s="42" t="e">
        <f>IF(LEN(VLOOKUP($A975,#REF!,6,FALSE)),IF(INDEX(#REF!,MATCH($A975,#REF!,0),3),LEFT(VLOOKUP($A975,#REF!,6,FALSE),LEN(VLOOKUP($A975,#REF!,6,FALSE))-2),CONCATENATE(LEFT(VLOOKUP($A975,#REF!,6,FALSE),LEN(VLOOKUP($A975,#REF!,6,FALSE))-2),"*")),"")</f>
        <v>#REF!</v>
      </c>
      <c r="H975" s="43" t="e">
        <f>IF(LEN(VLOOKUP($A975,#REF!,7,FALSE)),IF(INDEX(#REF!,MATCH($A975,#REF!,0),4),LEFT(VLOOKUP($A975,#REF!,7,FALSE),LEN(VLOOKUP($A975,#REF!,7,FALSE))-2),CONCATENATE(LEFT(VLOOKUP($A975,#REF!,7,FALSE),LEN(VLOOKUP($A975,#REF!,7,FALSE))-2),"*")),"")</f>
        <v>#REF!</v>
      </c>
      <c r="I975" s="54" t="e">
        <f>IF(LEN(VLOOKUP($A975,#REF!,8,FALSE)),UPPER(RIGHT(VLOOKUP($A975,#REF!,8,FALSE),1)),"")</f>
        <v>#REF!</v>
      </c>
      <c r="J975" s="42" t="e">
        <f>IF(LEN(VLOOKUP($A975,#REF!,4,FALSE)),UPPER(RIGHT(VLOOKUP($A975,#REF!,4,FALSE),1)),"")</f>
        <v>#REF!</v>
      </c>
      <c r="K975" s="42" t="e">
        <f>IF(LEN(VLOOKUP($A975,#REF!,5,FALSE)),UPPER(RIGHT(VLOOKUP($A975,#REF!,5,FALSE),1)),"")</f>
        <v>#REF!</v>
      </c>
      <c r="L975" s="42" t="e">
        <f>IF(LEN(VLOOKUP($A975,#REF!,6,FALSE)),UPPER(RIGHT(VLOOKUP($A975,#REF!,6,FALSE),1)),"")</f>
        <v>#REF!</v>
      </c>
      <c r="M975" s="43" t="e">
        <f>IF(LEN(VLOOKUP($A975,#REF!,7,FALSE)),UPPER(RIGHT(VLOOKUP($A975,#REF!,7,FALSE),1)),"")</f>
        <v>#REF!</v>
      </c>
      <c r="N975" s="206"/>
      <c r="O975" s="206"/>
      <c r="P975" s="206"/>
      <c r="Q975" s="206"/>
      <c r="R975" s="206"/>
      <c r="S975" s="63" t="e">
        <f>HLOOKUP("Device Tree Pin Name",#REF!,MATCH($A975,#REF!,0),FALSE)</f>
        <v>#REF!</v>
      </c>
      <c r="T975" s="47" t="e">
        <f>HLOOKUP("power rail",#REF!,MATCH($A975,#REF!,0),FALSE)</f>
        <v>#REF!</v>
      </c>
      <c r="U975" s="62" t="e">
        <f>HLOOKUP("Wake Capable",#REF!,MATCH($A975,#REF!,0),FALSE)</f>
        <v>#REF!</v>
      </c>
      <c r="V975" s="62" t="e">
        <f>HLOOKUP("Strap",#REF!,MATCH($A975,#REF!,0),FALSE)</f>
        <v>#REF!</v>
      </c>
      <c r="W975" s="62"/>
      <c r="X975" s="62"/>
      <c r="Y975" s="62"/>
      <c r="Z975" s="47"/>
      <c r="AA975" s="47" t="e">
        <f>HLOOKUP("Pad type",#REF!,MATCH($A975,#REF!,0),FALSE)</f>
        <v>#REF!</v>
      </c>
      <c r="AB975" s="63"/>
      <c r="AC975" s="63" t="e">
        <f>HLOOKUP("POR Pin State",#REF!,MATCH($A975,#REF!,0),FALSE)</f>
        <v>#REF!</v>
      </c>
      <c r="AD975" s="207"/>
      <c r="AE975" s="208"/>
      <c r="AF975" s="208"/>
      <c r="AG975" s="208"/>
      <c r="AH975" s="209"/>
      <c r="AI975" s="209"/>
      <c r="AJ975" s="210"/>
      <c r="AK975" s="210"/>
      <c r="AL975" s="210"/>
      <c r="AM975" s="210"/>
      <c r="AN975" s="210"/>
      <c r="AO975" s="210"/>
      <c r="AP975" s="210"/>
      <c r="AQ975" s="215" t="s">
        <v>2359</v>
      </c>
      <c r="AR975" s="105"/>
      <c r="AS975" s="105"/>
      <c r="AT975" s="105"/>
      <c r="AU975" s="105"/>
      <c r="AV975" s="105"/>
      <c r="AW975" s="105"/>
      <c r="AX975" s="105"/>
      <c r="AY975" s="105"/>
      <c r="AZ975" s="105"/>
      <c r="BA975" s="105"/>
      <c r="BB975" s="218"/>
      <c r="BC975" s="105"/>
      <c r="BD975" s="250"/>
      <c r="BE975" s="252" t="s">
        <v>2360</v>
      </c>
      <c r="BF975" s="147" t="e">
        <f>VLOOKUP($A975,#REF!,34,FALSE)</f>
        <v>#REF!</v>
      </c>
      <c r="BG975" s="148" t="e">
        <f>VLOOKUP($A975,#REF!,22,FALSE)</f>
        <v>#REF!</v>
      </c>
      <c r="BH975" s="149"/>
    </row>
    <row r="976" s="5" customFormat="1" ht="12.95" customHeight="1" spans="1:60">
      <c r="A976" s="48" t="s">
        <v>2361</v>
      </c>
      <c r="B976" s="38" t="e">
        <f>VLOOKUP($A976,#REF!,34,FALSE)</f>
        <v>#REF!</v>
      </c>
      <c r="C976" s="39" t="str">
        <f t="shared" si="196"/>
        <v>unused_DDR_XM3_B1RDQS_N</v>
      </c>
      <c r="D976" s="40" t="e">
        <f>IF(LEN(VLOOKUP($A976,#REF!,8,FALSE)),LEFT(VLOOKUP($A976,#REF!,8,FALSE),LEN(VLOOKUP($A976,#REF!,8,FALSE))-2),"")</f>
        <v>#REF!</v>
      </c>
      <c r="E976" s="41" t="e">
        <f>IF(LEN(VLOOKUP($A976,#REF!,4,FALSE)),IF(INDEX(#REF!,MATCH($A976,#REF!,0),1),LEFT(VLOOKUP($A976,#REF!,4,FALSE),LEN(VLOOKUP($A976,#REF!,4,FALSE))-2),CONCATENATE(LEFT(VLOOKUP($A976,#REF!,4,FALSE),LEN(VLOOKUP($A976,#REF!,4,FALSE))-2),"*")),"")</f>
        <v>#REF!</v>
      </c>
      <c r="F976" s="42" t="e">
        <f>IF(LEN(VLOOKUP($A976,#REF!,5,FALSE)),IF(INDEX(#REF!,MATCH($A976,#REF!,0),2),LEFT(VLOOKUP($A976,#REF!,5,FALSE),LEN(VLOOKUP($A976,#REF!,5,FALSE))-2),CONCATENATE(LEFT(VLOOKUP($A976,#REF!,5,FALSE),LEN(VLOOKUP($A976,#REF!,5,FALSE))-2),"*")),"")</f>
        <v>#REF!</v>
      </c>
      <c r="G976" s="42" t="e">
        <f>IF(LEN(VLOOKUP($A976,#REF!,6,FALSE)),IF(INDEX(#REF!,MATCH($A976,#REF!,0),3),LEFT(VLOOKUP($A976,#REF!,6,FALSE),LEN(VLOOKUP($A976,#REF!,6,FALSE))-2),CONCATENATE(LEFT(VLOOKUP($A976,#REF!,6,FALSE),LEN(VLOOKUP($A976,#REF!,6,FALSE))-2),"*")),"")</f>
        <v>#REF!</v>
      </c>
      <c r="H976" s="43" t="e">
        <f>IF(LEN(VLOOKUP($A976,#REF!,7,FALSE)),IF(INDEX(#REF!,MATCH($A976,#REF!,0),4),LEFT(VLOOKUP($A976,#REF!,7,FALSE),LEN(VLOOKUP($A976,#REF!,7,FALSE))-2),CONCATENATE(LEFT(VLOOKUP($A976,#REF!,7,FALSE),LEN(VLOOKUP($A976,#REF!,7,FALSE))-2),"*")),"")</f>
        <v>#REF!</v>
      </c>
      <c r="I976" s="54" t="e">
        <f>IF(LEN(VLOOKUP($A976,#REF!,8,FALSE)),UPPER(RIGHT(VLOOKUP($A976,#REF!,8,FALSE),1)),"")</f>
        <v>#REF!</v>
      </c>
      <c r="J976" s="42" t="e">
        <f>IF(LEN(VLOOKUP($A976,#REF!,4,FALSE)),UPPER(RIGHT(VLOOKUP($A976,#REF!,4,FALSE),1)),"")</f>
        <v>#REF!</v>
      </c>
      <c r="K976" s="42" t="e">
        <f>IF(LEN(VLOOKUP($A976,#REF!,5,FALSE)),UPPER(RIGHT(VLOOKUP($A976,#REF!,5,FALSE),1)),"")</f>
        <v>#REF!</v>
      </c>
      <c r="L976" s="42" t="e">
        <f>IF(LEN(VLOOKUP($A976,#REF!,6,FALSE)),UPPER(RIGHT(VLOOKUP($A976,#REF!,6,FALSE),1)),"")</f>
        <v>#REF!</v>
      </c>
      <c r="M976" s="43" t="e">
        <f>IF(LEN(VLOOKUP($A976,#REF!,7,FALSE)),UPPER(RIGHT(VLOOKUP($A976,#REF!,7,FALSE),1)),"")</f>
        <v>#REF!</v>
      </c>
      <c r="N976" s="206"/>
      <c r="O976" s="206"/>
      <c r="P976" s="206"/>
      <c r="Q976" s="206"/>
      <c r="R976" s="206"/>
      <c r="S976" s="63" t="e">
        <f>HLOOKUP("Device Tree Pin Name",#REF!,MATCH($A976,#REF!,0),FALSE)</f>
        <v>#REF!</v>
      </c>
      <c r="T976" s="47" t="e">
        <f>HLOOKUP("power rail",#REF!,MATCH($A976,#REF!,0),FALSE)</f>
        <v>#REF!</v>
      </c>
      <c r="U976" s="62" t="e">
        <f>HLOOKUP("Wake Capable",#REF!,MATCH($A976,#REF!,0),FALSE)</f>
        <v>#REF!</v>
      </c>
      <c r="V976" s="62" t="e">
        <f>HLOOKUP("Strap",#REF!,MATCH($A976,#REF!,0),FALSE)</f>
        <v>#REF!</v>
      </c>
      <c r="W976" s="62"/>
      <c r="X976" s="62"/>
      <c r="Y976" s="62"/>
      <c r="Z976" s="47"/>
      <c r="AA976" s="47" t="e">
        <f>HLOOKUP("Pad type",#REF!,MATCH($A976,#REF!,0),FALSE)</f>
        <v>#REF!</v>
      </c>
      <c r="AB976" s="63"/>
      <c r="AC976" s="63" t="e">
        <f>HLOOKUP("POR Pin State",#REF!,MATCH($A976,#REF!,0),FALSE)</f>
        <v>#REF!</v>
      </c>
      <c r="AD976" s="207"/>
      <c r="AE976" s="208"/>
      <c r="AF976" s="208"/>
      <c r="AG976" s="208"/>
      <c r="AH976" s="209"/>
      <c r="AI976" s="209"/>
      <c r="AJ976" s="210"/>
      <c r="AK976" s="210"/>
      <c r="AL976" s="210"/>
      <c r="AM976" s="210"/>
      <c r="AN976" s="210"/>
      <c r="AO976" s="210"/>
      <c r="AP976" s="210"/>
      <c r="AQ976" s="215" t="s">
        <v>2361</v>
      </c>
      <c r="AR976" s="105"/>
      <c r="AS976" s="105"/>
      <c r="AT976" s="105"/>
      <c r="AU976" s="105"/>
      <c r="AV976" s="105"/>
      <c r="AW976" s="105"/>
      <c r="AX976" s="105"/>
      <c r="AY976" s="105"/>
      <c r="AZ976" s="105"/>
      <c r="BA976" s="105"/>
      <c r="BB976" s="218"/>
      <c r="BC976" s="105"/>
      <c r="BD976" s="250"/>
      <c r="BE976" s="252" t="s">
        <v>2362</v>
      </c>
      <c r="BF976" s="147" t="e">
        <f>VLOOKUP($A976,#REF!,34,FALSE)</f>
        <v>#REF!</v>
      </c>
      <c r="BG976" s="148" t="e">
        <f>VLOOKUP($A976,#REF!,22,FALSE)</f>
        <v>#REF!</v>
      </c>
      <c r="BH976" s="149"/>
    </row>
    <row r="977" s="5" customFormat="1" ht="12.95" customHeight="1" spans="1:60">
      <c r="A977" s="48" t="s">
        <v>2363</v>
      </c>
      <c r="B977" s="38" t="e">
        <f>VLOOKUP($A977,#REF!,34,FALSE)</f>
        <v>#REF!</v>
      </c>
      <c r="C977" s="39" t="str">
        <f t="shared" si="196"/>
        <v>unused_DDR_XM3_B2A_CA0</v>
      </c>
      <c r="D977" s="40" t="e">
        <f>IF(LEN(VLOOKUP($A977,#REF!,8,FALSE)),LEFT(VLOOKUP($A977,#REF!,8,FALSE),LEN(VLOOKUP($A977,#REF!,8,FALSE))-2),"")</f>
        <v>#REF!</v>
      </c>
      <c r="E977" s="41" t="e">
        <f>IF(LEN(VLOOKUP($A977,#REF!,4,FALSE)),IF(INDEX(#REF!,MATCH($A977,#REF!,0),1),LEFT(VLOOKUP($A977,#REF!,4,FALSE),LEN(VLOOKUP($A977,#REF!,4,FALSE))-2),CONCATENATE(LEFT(VLOOKUP($A977,#REF!,4,FALSE),LEN(VLOOKUP($A977,#REF!,4,FALSE))-2),"*")),"")</f>
        <v>#REF!</v>
      </c>
      <c r="F977" s="42" t="e">
        <f>IF(LEN(VLOOKUP($A977,#REF!,5,FALSE)),IF(INDEX(#REF!,MATCH($A977,#REF!,0),2),LEFT(VLOOKUP($A977,#REF!,5,FALSE),LEN(VLOOKUP($A977,#REF!,5,FALSE))-2),CONCATENATE(LEFT(VLOOKUP($A977,#REF!,5,FALSE),LEN(VLOOKUP($A977,#REF!,5,FALSE))-2),"*")),"")</f>
        <v>#REF!</v>
      </c>
      <c r="G977" s="42" t="e">
        <f>IF(LEN(VLOOKUP($A977,#REF!,6,FALSE)),IF(INDEX(#REF!,MATCH($A977,#REF!,0),3),LEFT(VLOOKUP($A977,#REF!,6,FALSE),LEN(VLOOKUP($A977,#REF!,6,FALSE))-2),CONCATENATE(LEFT(VLOOKUP($A977,#REF!,6,FALSE),LEN(VLOOKUP($A977,#REF!,6,FALSE))-2),"*")),"")</f>
        <v>#REF!</v>
      </c>
      <c r="H977" s="43" t="e">
        <f>IF(LEN(VLOOKUP($A977,#REF!,7,FALSE)),IF(INDEX(#REF!,MATCH($A977,#REF!,0),4),LEFT(VLOOKUP($A977,#REF!,7,FALSE),LEN(VLOOKUP($A977,#REF!,7,FALSE))-2),CONCATENATE(LEFT(VLOOKUP($A977,#REF!,7,FALSE),LEN(VLOOKUP($A977,#REF!,7,FALSE))-2),"*")),"")</f>
        <v>#REF!</v>
      </c>
      <c r="I977" s="54" t="e">
        <f>IF(LEN(VLOOKUP($A977,#REF!,8,FALSE)),UPPER(RIGHT(VLOOKUP($A977,#REF!,8,FALSE),1)),"")</f>
        <v>#REF!</v>
      </c>
      <c r="J977" s="42" t="e">
        <f>IF(LEN(VLOOKUP($A977,#REF!,4,FALSE)),UPPER(RIGHT(VLOOKUP($A977,#REF!,4,FALSE),1)),"")</f>
        <v>#REF!</v>
      </c>
      <c r="K977" s="42" t="e">
        <f>IF(LEN(VLOOKUP($A977,#REF!,5,FALSE)),UPPER(RIGHT(VLOOKUP($A977,#REF!,5,FALSE),1)),"")</f>
        <v>#REF!</v>
      </c>
      <c r="L977" s="42" t="e">
        <f>IF(LEN(VLOOKUP($A977,#REF!,6,FALSE)),UPPER(RIGHT(VLOOKUP($A977,#REF!,6,FALSE),1)),"")</f>
        <v>#REF!</v>
      </c>
      <c r="M977" s="43" t="e">
        <f>IF(LEN(VLOOKUP($A977,#REF!,7,FALSE)),UPPER(RIGHT(VLOOKUP($A977,#REF!,7,FALSE),1)),"")</f>
        <v>#REF!</v>
      </c>
      <c r="N977" s="206"/>
      <c r="O977" s="206"/>
      <c r="P977" s="206"/>
      <c r="Q977" s="206"/>
      <c r="R977" s="206"/>
      <c r="S977" s="63" t="e">
        <f>HLOOKUP("Device Tree Pin Name",#REF!,MATCH($A977,#REF!,0),FALSE)</f>
        <v>#REF!</v>
      </c>
      <c r="T977" s="47" t="e">
        <f>HLOOKUP("power rail",#REF!,MATCH($A977,#REF!,0),FALSE)</f>
        <v>#REF!</v>
      </c>
      <c r="U977" s="62" t="e">
        <f>HLOOKUP("Wake Capable",#REF!,MATCH($A977,#REF!,0),FALSE)</f>
        <v>#REF!</v>
      </c>
      <c r="V977" s="62" t="e">
        <f>HLOOKUP("Strap",#REF!,MATCH($A977,#REF!,0),FALSE)</f>
        <v>#REF!</v>
      </c>
      <c r="W977" s="62"/>
      <c r="X977" s="62"/>
      <c r="Y977" s="62"/>
      <c r="Z977" s="47"/>
      <c r="AA977" s="47" t="e">
        <f>HLOOKUP("Pad type",#REF!,MATCH($A977,#REF!,0),FALSE)</f>
        <v>#REF!</v>
      </c>
      <c r="AB977" s="63"/>
      <c r="AC977" s="63" t="e">
        <f>HLOOKUP("POR Pin State",#REF!,MATCH($A977,#REF!,0),FALSE)</f>
        <v>#REF!</v>
      </c>
      <c r="AD977" s="207"/>
      <c r="AE977" s="208"/>
      <c r="AF977" s="208"/>
      <c r="AG977" s="208"/>
      <c r="AH977" s="209"/>
      <c r="AI977" s="209"/>
      <c r="AJ977" s="210"/>
      <c r="AK977" s="210"/>
      <c r="AL977" s="210"/>
      <c r="AM977" s="210"/>
      <c r="AN977" s="210"/>
      <c r="AO977" s="210"/>
      <c r="AP977" s="210"/>
      <c r="AQ977" s="215" t="s">
        <v>2364</v>
      </c>
      <c r="AR977" s="105"/>
      <c r="AS977" s="105"/>
      <c r="AT977" s="105"/>
      <c r="AU977" s="105"/>
      <c r="AV977" s="105"/>
      <c r="AW977" s="105"/>
      <c r="AX977" s="105"/>
      <c r="AY977" s="105"/>
      <c r="AZ977" s="105"/>
      <c r="BA977" s="105"/>
      <c r="BB977" s="218"/>
      <c r="BC977" s="105"/>
      <c r="BD977" s="250"/>
      <c r="BE977" s="252" t="s">
        <v>2365</v>
      </c>
      <c r="BF977" s="147" t="e">
        <f>VLOOKUP($A977,#REF!,34,FALSE)</f>
        <v>#REF!</v>
      </c>
      <c r="BG977" s="148" t="e">
        <f>VLOOKUP($A977,#REF!,22,FALSE)</f>
        <v>#REF!</v>
      </c>
      <c r="BH977" s="149"/>
    </row>
    <row r="978" s="5" customFormat="1" ht="12.95" customHeight="1" spans="1:60">
      <c r="A978" s="48" t="s">
        <v>2366</v>
      </c>
      <c r="B978" s="38" t="e">
        <f>VLOOKUP($A978,#REF!,34,FALSE)</f>
        <v>#REF!</v>
      </c>
      <c r="C978" s="39" t="str">
        <f t="shared" si="196"/>
        <v>unused_DDR_XM3_B2A_CA1</v>
      </c>
      <c r="D978" s="40" t="e">
        <f>IF(LEN(VLOOKUP($A978,#REF!,8,FALSE)),LEFT(VLOOKUP($A978,#REF!,8,FALSE),LEN(VLOOKUP($A978,#REF!,8,FALSE))-2),"")</f>
        <v>#REF!</v>
      </c>
      <c r="E978" s="41" t="e">
        <f>IF(LEN(VLOOKUP($A978,#REF!,4,FALSE)),IF(INDEX(#REF!,MATCH($A978,#REF!,0),1),LEFT(VLOOKUP($A978,#REF!,4,FALSE),LEN(VLOOKUP($A978,#REF!,4,FALSE))-2),CONCATENATE(LEFT(VLOOKUP($A978,#REF!,4,FALSE),LEN(VLOOKUP($A978,#REF!,4,FALSE))-2),"*")),"")</f>
        <v>#REF!</v>
      </c>
      <c r="F978" s="42" t="e">
        <f>IF(LEN(VLOOKUP($A978,#REF!,5,FALSE)),IF(INDEX(#REF!,MATCH($A978,#REF!,0),2),LEFT(VLOOKUP($A978,#REF!,5,FALSE),LEN(VLOOKUP($A978,#REF!,5,FALSE))-2),CONCATENATE(LEFT(VLOOKUP($A978,#REF!,5,FALSE),LEN(VLOOKUP($A978,#REF!,5,FALSE))-2),"*")),"")</f>
        <v>#REF!</v>
      </c>
      <c r="G978" s="42" t="e">
        <f>IF(LEN(VLOOKUP($A978,#REF!,6,FALSE)),IF(INDEX(#REF!,MATCH($A978,#REF!,0),3),LEFT(VLOOKUP($A978,#REF!,6,FALSE),LEN(VLOOKUP($A978,#REF!,6,FALSE))-2),CONCATENATE(LEFT(VLOOKUP($A978,#REF!,6,FALSE),LEN(VLOOKUP($A978,#REF!,6,FALSE))-2),"*")),"")</f>
        <v>#REF!</v>
      </c>
      <c r="H978" s="43" t="e">
        <f>IF(LEN(VLOOKUP($A978,#REF!,7,FALSE)),IF(INDEX(#REF!,MATCH($A978,#REF!,0),4),LEFT(VLOOKUP($A978,#REF!,7,FALSE),LEN(VLOOKUP($A978,#REF!,7,FALSE))-2),CONCATENATE(LEFT(VLOOKUP($A978,#REF!,7,FALSE),LEN(VLOOKUP($A978,#REF!,7,FALSE))-2),"*")),"")</f>
        <v>#REF!</v>
      </c>
      <c r="I978" s="54" t="e">
        <f>IF(LEN(VLOOKUP($A978,#REF!,8,FALSE)),UPPER(RIGHT(VLOOKUP($A978,#REF!,8,FALSE),1)),"")</f>
        <v>#REF!</v>
      </c>
      <c r="J978" s="42" t="e">
        <f>IF(LEN(VLOOKUP($A978,#REF!,4,FALSE)),UPPER(RIGHT(VLOOKUP($A978,#REF!,4,FALSE),1)),"")</f>
        <v>#REF!</v>
      </c>
      <c r="K978" s="42" t="e">
        <f>IF(LEN(VLOOKUP($A978,#REF!,5,FALSE)),UPPER(RIGHT(VLOOKUP($A978,#REF!,5,FALSE),1)),"")</f>
        <v>#REF!</v>
      </c>
      <c r="L978" s="42" t="e">
        <f>IF(LEN(VLOOKUP($A978,#REF!,6,FALSE)),UPPER(RIGHT(VLOOKUP($A978,#REF!,6,FALSE),1)),"")</f>
        <v>#REF!</v>
      </c>
      <c r="M978" s="43" t="e">
        <f>IF(LEN(VLOOKUP($A978,#REF!,7,FALSE)),UPPER(RIGHT(VLOOKUP($A978,#REF!,7,FALSE),1)),"")</f>
        <v>#REF!</v>
      </c>
      <c r="N978" s="206"/>
      <c r="O978" s="206"/>
      <c r="P978" s="206"/>
      <c r="Q978" s="206"/>
      <c r="R978" s="206"/>
      <c r="S978" s="63" t="e">
        <f>HLOOKUP("Device Tree Pin Name",#REF!,MATCH($A978,#REF!,0),FALSE)</f>
        <v>#REF!</v>
      </c>
      <c r="T978" s="47" t="e">
        <f>HLOOKUP("power rail",#REF!,MATCH($A978,#REF!,0),FALSE)</f>
        <v>#REF!</v>
      </c>
      <c r="U978" s="62" t="e">
        <f>HLOOKUP("Wake Capable",#REF!,MATCH($A978,#REF!,0),FALSE)</f>
        <v>#REF!</v>
      </c>
      <c r="V978" s="62" t="e">
        <f>HLOOKUP("Strap",#REF!,MATCH($A978,#REF!,0),FALSE)</f>
        <v>#REF!</v>
      </c>
      <c r="W978" s="62"/>
      <c r="X978" s="62"/>
      <c r="Y978" s="62"/>
      <c r="Z978" s="47"/>
      <c r="AA978" s="47" t="e">
        <f>HLOOKUP("Pad type",#REF!,MATCH($A978,#REF!,0),FALSE)</f>
        <v>#REF!</v>
      </c>
      <c r="AB978" s="63"/>
      <c r="AC978" s="63" t="e">
        <f>HLOOKUP("POR Pin State",#REF!,MATCH($A978,#REF!,0),FALSE)</f>
        <v>#REF!</v>
      </c>
      <c r="AD978" s="207"/>
      <c r="AE978" s="208"/>
      <c r="AF978" s="208"/>
      <c r="AG978" s="208"/>
      <c r="AH978" s="209"/>
      <c r="AI978" s="209"/>
      <c r="AJ978" s="210"/>
      <c r="AK978" s="210"/>
      <c r="AL978" s="210"/>
      <c r="AM978" s="210"/>
      <c r="AN978" s="210"/>
      <c r="AO978" s="210"/>
      <c r="AP978" s="210"/>
      <c r="AQ978" s="215" t="s">
        <v>2367</v>
      </c>
      <c r="AR978" s="105"/>
      <c r="AS978" s="105"/>
      <c r="AT978" s="105"/>
      <c r="AU978" s="105"/>
      <c r="AV978" s="105"/>
      <c r="AW978" s="105"/>
      <c r="AX978" s="105"/>
      <c r="AY978" s="105"/>
      <c r="AZ978" s="105"/>
      <c r="BA978" s="105"/>
      <c r="BB978" s="218"/>
      <c r="BC978" s="105"/>
      <c r="BD978" s="250"/>
      <c r="BE978" s="252" t="s">
        <v>2368</v>
      </c>
      <c r="BF978" s="147" t="e">
        <f>VLOOKUP($A978,#REF!,34,FALSE)</f>
        <v>#REF!</v>
      </c>
      <c r="BG978" s="148" t="e">
        <f>VLOOKUP($A978,#REF!,22,FALSE)</f>
        <v>#REF!</v>
      </c>
      <c r="BH978" s="149"/>
    </row>
    <row r="979" s="5" customFormat="1" ht="12.95" customHeight="1" spans="1:60">
      <c r="A979" s="48" t="s">
        <v>2369</v>
      </c>
      <c r="B979" s="38" t="e">
        <f>VLOOKUP($A979,#REF!,34,FALSE)</f>
        <v>#REF!</v>
      </c>
      <c r="C979" s="39" t="str">
        <f t="shared" si="196"/>
        <v>unused_DDR_XM3_B2A_CA2</v>
      </c>
      <c r="D979" s="40" t="e">
        <f>IF(LEN(VLOOKUP($A979,#REF!,8,FALSE)),LEFT(VLOOKUP($A979,#REF!,8,FALSE),LEN(VLOOKUP($A979,#REF!,8,FALSE))-2),"")</f>
        <v>#REF!</v>
      </c>
      <c r="E979" s="41" t="e">
        <f>IF(LEN(VLOOKUP($A979,#REF!,4,FALSE)),IF(INDEX(#REF!,MATCH($A979,#REF!,0),1),LEFT(VLOOKUP($A979,#REF!,4,FALSE),LEN(VLOOKUP($A979,#REF!,4,FALSE))-2),CONCATENATE(LEFT(VLOOKUP($A979,#REF!,4,FALSE),LEN(VLOOKUP($A979,#REF!,4,FALSE))-2),"*")),"")</f>
        <v>#REF!</v>
      </c>
      <c r="F979" s="42" t="e">
        <f>IF(LEN(VLOOKUP($A979,#REF!,5,FALSE)),IF(INDEX(#REF!,MATCH($A979,#REF!,0),2),LEFT(VLOOKUP($A979,#REF!,5,FALSE),LEN(VLOOKUP($A979,#REF!,5,FALSE))-2),CONCATENATE(LEFT(VLOOKUP($A979,#REF!,5,FALSE),LEN(VLOOKUP($A979,#REF!,5,FALSE))-2),"*")),"")</f>
        <v>#REF!</v>
      </c>
      <c r="G979" s="42" t="e">
        <f>IF(LEN(VLOOKUP($A979,#REF!,6,FALSE)),IF(INDEX(#REF!,MATCH($A979,#REF!,0),3),LEFT(VLOOKUP($A979,#REF!,6,FALSE),LEN(VLOOKUP($A979,#REF!,6,FALSE))-2),CONCATENATE(LEFT(VLOOKUP($A979,#REF!,6,FALSE),LEN(VLOOKUP($A979,#REF!,6,FALSE))-2),"*")),"")</f>
        <v>#REF!</v>
      </c>
      <c r="H979" s="43" t="e">
        <f>IF(LEN(VLOOKUP($A979,#REF!,7,FALSE)),IF(INDEX(#REF!,MATCH($A979,#REF!,0),4),LEFT(VLOOKUP($A979,#REF!,7,FALSE),LEN(VLOOKUP($A979,#REF!,7,FALSE))-2),CONCATENATE(LEFT(VLOOKUP($A979,#REF!,7,FALSE),LEN(VLOOKUP($A979,#REF!,7,FALSE))-2),"*")),"")</f>
        <v>#REF!</v>
      </c>
      <c r="I979" s="54" t="e">
        <f>IF(LEN(VLOOKUP($A979,#REF!,8,FALSE)),UPPER(RIGHT(VLOOKUP($A979,#REF!,8,FALSE),1)),"")</f>
        <v>#REF!</v>
      </c>
      <c r="J979" s="42" t="e">
        <f>IF(LEN(VLOOKUP($A979,#REF!,4,FALSE)),UPPER(RIGHT(VLOOKUP($A979,#REF!,4,FALSE),1)),"")</f>
        <v>#REF!</v>
      </c>
      <c r="K979" s="42" t="e">
        <f>IF(LEN(VLOOKUP($A979,#REF!,5,FALSE)),UPPER(RIGHT(VLOOKUP($A979,#REF!,5,FALSE),1)),"")</f>
        <v>#REF!</v>
      </c>
      <c r="L979" s="42" t="e">
        <f>IF(LEN(VLOOKUP($A979,#REF!,6,FALSE)),UPPER(RIGHT(VLOOKUP($A979,#REF!,6,FALSE),1)),"")</f>
        <v>#REF!</v>
      </c>
      <c r="M979" s="43" t="e">
        <f>IF(LEN(VLOOKUP($A979,#REF!,7,FALSE)),UPPER(RIGHT(VLOOKUP($A979,#REF!,7,FALSE),1)),"")</f>
        <v>#REF!</v>
      </c>
      <c r="N979" s="206"/>
      <c r="O979" s="206"/>
      <c r="P979" s="206"/>
      <c r="Q979" s="206"/>
      <c r="R979" s="206"/>
      <c r="S979" s="63" t="e">
        <f>HLOOKUP("Device Tree Pin Name",#REF!,MATCH($A979,#REF!,0),FALSE)</f>
        <v>#REF!</v>
      </c>
      <c r="T979" s="47" t="e">
        <f>HLOOKUP("power rail",#REF!,MATCH($A979,#REF!,0),FALSE)</f>
        <v>#REF!</v>
      </c>
      <c r="U979" s="62" t="e">
        <f>HLOOKUP("Wake Capable",#REF!,MATCH($A979,#REF!,0),FALSE)</f>
        <v>#REF!</v>
      </c>
      <c r="V979" s="62" t="e">
        <f>HLOOKUP("Strap",#REF!,MATCH($A979,#REF!,0),FALSE)</f>
        <v>#REF!</v>
      </c>
      <c r="W979" s="62"/>
      <c r="X979" s="62"/>
      <c r="Y979" s="62"/>
      <c r="Z979" s="47"/>
      <c r="AA979" s="47" t="e">
        <f>HLOOKUP("Pad type",#REF!,MATCH($A979,#REF!,0),FALSE)</f>
        <v>#REF!</v>
      </c>
      <c r="AB979" s="63"/>
      <c r="AC979" s="63" t="e">
        <f>HLOOKUP("POR Pin State",#REF!,MATCH($A979,#REF!,0),FALSE)</f>
        <v>#REF!</v>
      </c>
      <c r="AD979" s="207"/>
      <c r="AE979" s="208"/>
      <c r="AF979" s="208"/>
      <c r="AG979" s="208"/>
      <c r="AH979" s="209"/>
      <c r="AI979" s="209"/>
      <c r="AJ979" s="210"/>
      <c r="AK979" s="210"/>
      <c r="AL979" s="210"/>
      <c r="AM979" s="210"/>
      <c r="AN979" s="210"/>
      <c r="AO979" s="210"/>
      <c r="AP979" s="210"/>
      <c r="AQ979" s="215" t="s">
        <v>2370</v>
      </c>
      <c r="AR979" s="105"/>
      <c r="AS979" s="105"/>
      <c r="AT979" s="105"/>
      <c r="AU979" s="105"/>
      <c r="AV979" s="105"/>
      <c r="AW979" s="105"/>
      <c r="AX979" s="105"/>
      <c r="AY979" s="105"/>
      <c r="AZ979" s="105"/>
      <c r="BA979" s="105"/>
      <c r="BB979" s="218"/>
      <c r="BC979" s="105"/>
      <c r="BD979" s="250"/>
      <c r="BE979" s="252" t="s">
        <v>2371</v>
      </c>
      <c r="BF979" s="147" t="e">
        <f>VLOOKUP($A979,#REF!,34,FALSE)</f>
        <v>#REF!</v>
      </c>
      <c r="BG979" s="148" t="e">
        <f>VLOOKUP($A979,#REF!,22,FALSE)</f>
        <v>#REF!</v>
      </c>
      <c r="BH979" s="149"/>
    </row>
    <row r="980" s="5" customFormat="1" ht="12.95" customHeight="1" spans="1:60">
      <c r="A980" s="48" t="s">
        <v>2372</v>
      </c>
      <c r="B980" s="38" t="e">
        <f>VLOOKUP($A980,#REF!,34,FALSE)</f>
        <v>#REF!</v>
      </c>
      <c r="C980" s="39" t="str">
        <f t="shared" ref="C980:C990" si="197">CONCATENATE("unused_",A980)</f>
        <v>unused_DDR_XM3_B2A_CA3</v>
      </c>
      <c r="D980" s="40" t="e">
        <f>IF(LEN(VLOOKUP($A980,#REF!,8,FALSE)),LEFT(VLOOKUP($A980,#REF!,8,FALSE),LEN(VLOOKUP($A980,#REF!,8,FALSE))-2),"")</f>
        <v>#REF!</v>
      </c>
      <c r="E980" s="41" t="e">
        <f>IF(LEN(VLOOKUP($A980,#REF!,4,FALSE)),IF(INDEX(#REF!,MATCH($A980,#REF!,0),1),LEFT(VLOOKUP($A980,#REF!,4,FALSE),LEN(VLOOKUP($A980,#REF!,4,FALSE))-2),CONCATENATE(LEFT(VLOOKUP($A980,#REF!,4,FALSE),LEN(VLOOKUP($A980,#REF!,4,FALSE))-2),"*")),"")</f>
        <v>#REF!</v>
      </c>
      <c r="F980" s="42" t="e">
        <f>IF(LEN(VLOOKUP($A980,#REF!,5,FALSE)),IF(INDEX(#REF!,MATCH($A980,#REF!,0),2),LEFT(VLOOKUP($A980,#REF!,5,FALSE),LEN(VLOOKUP($A980,#REF!,5,FALSE))-2),CONCATENATE(LEFT(VLOOKUP($A980,#REF!,5,FALSE),LEN(VLOOKUP($A980,#REF!,5,FALSE))-2),"*")),"")</f>
        <v>#REF!</v>
      </c>
      <c r="G980" s="42" t="e">
        <f>IF(LEN(VLOOKUP($A980,#REF!,6,FALSE)),IF(INDEX(#REF!,MATCH($A980,#REF!,0),3),LEFT(VLOOKUP($A980,#REF!,6,FALSE),LEN(VLOOKUP($A980,#REF!,6,FALSE))-2),CONCATENATE(LEFT(VLOOKUP($A980,#REF!,6,FALSE),LEN(VLOOKUP($A980,#REF!,6,FALSE))-2),"*")),"")</f>
        <v>#REF!</v>
      </c>
      <c r="H980" s="43" t="e">
        <f>IF(LEN(VLOOKUP($A980,#REF!,7,FALSE)),IF(INDEX(#REF!,MATCH($A980,#REF!,0),4),LEFT(VLOOKUP($A980,#REF!,7,FALSE),LEN(VLOOKUP($A980,#REF!,7,FALSE))-2),CONCATENATE(LEFT(VLOOKUP($A980,#REF!,7,FALSE),LEN(VLOOKUP($A980,#REF!,7,FALSE))-2),"*")),"")</f>
        <v>#REF!</v>
      </c>
      <c r="I980" s="54" t="e">
        <f>IF(LEN(VLOOKUP($A980,#REF!,8,FALSE)),UPPER(RIGHT(VLOOKUP($A980,#REF!,8,FALSE),1)),"")</f>
        <v>#REF!</v>
      </c>
      <c r="J980" s="42" t="e">
        <f>IF(LEN(VLOOKUP($A980,#REF!,4,FALSE)),UPPER(RIGHT(VLOOKUP($A980,#REF!,4,FALSE),1)),"")</f>
        <v>#REF!</v>
      </c>
      <c r="K980" s="42" t="e">
        <f>IF(LEN(VLOOKUP($A980,#REF!,5,FALSE)),UPPER(RIGHT(VLOOKUP($A980,#REF!,5,FALSE),1)),"")</f>
        <v>#REF!</v>
      </c>
      <c r="L980" s="42" t="e">
        <f>IF(LEN(VLOOKUP($A980,#REF!,6,FALSE)),UPPER(RIGHT(VLOOKUP($A980,#REF!,6,FALSE),1)),"")</f>
        <v>#REF!</v>
      </c>
      <c r="M980" s="43" t="e">
        <f>IF(LEN(VLOOKUP($A980,#REF!,7,FALSE)),UPPER(RIGHT(VLOOKUP($A980,#REF!,7,FALSE),1)),"")</f>
        <v>#REF!</v>
      </c>
      <c r="N980" s="206"/>
      <c r="O980" s="206"/>
      <c r="P980" s="206"/>
      <c r="Q980" s="206"/>
      <c r="R980" s="206"/>
      <c r="S980" s="63" t="e">
        <f>HLOOKUP("Device Tree Pin Name",#REF!,MATCH($A980,#REF!,0),FALSE)</f>
        <v>#REF!</v>
      </c>
      <c r="T980" s="47" t="e">
        <f>HLOOKUP("power rail",#REF!,MATCH($A980,#REF!,0),FALSE)</f>
        <v>#REF!</v>
      </c>
      <c r="U980" s="62" t="e">
        <f>HLOOKUP("Wake Capable",#REF!,MATCH($A980,#REF!,0),FALSE)</f>
        <v>#REF!</v>
      </c>
      <c r="V980" s="62" t="e">
        <f>HLOOKUP("Strap",#REF!,MATCH($A980,#REF!,0),FALSE)</f>
        <v>#REF!</v>
      </c>
      <c r="W980" s="62"/>
      <c r="X980" s="62"/>
      <c r="Y980" s="62"/>
      <c r="Z980" s="47"/>
      <c r="AA980" s="47" t="e">
        <f>HLOOKUP("Pad type",#REF!,MATCH($A980,#REF!,0),FALSE)</f>
        <v>#REF!</v>
      </c>
      <c r="AB980" s="63"/>
      <c r="AC980" s="63" t="e">
        <f>HLOOKUP("POR Pin State",#REF!,MATCH($A980,#REF!,0),FALSE)</f>
        <v>#REF!</v>
      </c>
      <c r="AD980" s="207"/>
      <c r="AE980" s="208"/>
      <c r="AF980" s="208"/>
      <c r="AG980" s="208"/>
      <c r="AH980" s="209"/>
      <c r="AI980" s="209"/>
      <c r="AJ980" s="210"/>
      <c r="AK980" s="210"/>
      <c r="AL980" s="210"/>
      <c r="AM980" s="210"/>
      <c r="AN980" s="210"/>
      <c r="AO980" s="210"/>
      <c r="AP980" s="210"/>
      <c r="AQ980" s="215" t="s">
        <v>2373</v>
      </c>
      <c r="AR980" s="105"/>
      <c r="AS980" s="105"/>
      <c r="AT980" s="105"/>
      <c r="AU980" s="105"/>
      <c r="AV980" s="105"/>
      <c r="AW980" s="105"/>
      <c r="AX980" s="105"/>
      <c r="AY980" s="105"/>
      <c r="AZ980" s="105"/>
      <c r="BA980" s="105"/>
      <c r="BB980" s="218"/>
      <c r="BC980" s="105"/>
      <c r="BD980" s="250"/>
      <c r="BE980" s="252" t="s">
        <v>2374</v>
      </c>
      <c r="BF980" s="147" t="e">
        <f>VLOOKUP($A980,#REF!,34,FALSE)</f>
        <v>#REF!</v>
      </c>
      <c r="BG980" s="148" t="e">
        <f>VLOOKUP($A980,#REF!,22,FALSE)</f>
        <v>#REF!</v>
      </c>
      <c r="BH980" s="149"/>
    </row>
    <row r="981" s="5" customFormat="1" ht="12.95" customHeight="1" spans="1:60">
      <c r="A981" s="48" t="s">
        <v>2375</v>
      </c>
      <c r="B981" s="38" t="e">
        <f>VLOOKUP($A981,#REF!,34,FALSE)</f>
        <v>#REF!</v>
      </c>
      <c r="C981" s="39" t="str">
        <f t="shared" si="197"/>
        <v>unused_DDR_XM3_B2A_CA4</v>
      </c>
      <c r="D981" s="40" t="e">
        <f>IF(LEN(VLOOKUP($A981,#REF!,8,FALSE)),LEFT(VLOOKUP($A981,#REF!,8,FALSE),LEN(VLOOKUP($A981,#REF!,8,FALSE))-2),"")</f>
        <v>#REF!</v>
      </c>
      <c r="E981" s="41" t="e">
        <f>IF(LEN(VLOOKUP($A981,#REF!,4,FALSE)),IF(INDEX(#REF!,MATCH($A981,#REF!,0),1),LEFT(VLOOKUP($A981,#REF!,4,FALSE),LEN(VLOOKUP($A981,#REF!,4,FALSE))-2),CONCATENATE(LEFT(VLOOKUP($A981,#REF!,4,FALSE),LEN(VLOOKUP($A981,#REF!,4,FALSE))-2),"*")),"")</f>
        <v>#REF!</v>
      </c>
      <c r="F981" s="42" t="e">
        <f>IF(LEN(VLOOKUP($A981,#REF!,5,FALSE)),IF(INDEX(#REF!,MATCH($A981,#REF!,0),2),LEFT(VLOOKUP($A981,#REF!,5,FALSE),LEN(VLOOKUP($A981,#REF!,5,FALSE))-2),CONCATENATE(LEFT(VLOOKUP($A981,#REF!,5,FALSE),LEN(VLOOKUP($A981,#REF!,5,FALSE))-2),"*")),"")</f>
        <v>#REF!</v>
      </c>
      <c r="G981" s="42" t="e">
        <f>IF(LEN(VLOOKUP($A981,#REF!,6,FALSE)),IF(INDEX(#REF!,MATCH($A981,#REF!,0),3),LEFT(VLOOKUP($A981,#REF!,6,FALSE),LEN(VLOOKUP($A981,#REF!,6,FALSE))-2),CONCATENATE(LEFT(VLOOKUP($A981,#REF!,6,FALSE),LEN(VLOOKUP($A981,#REF!,6,FALSE))-2),"*")),"")</f>
        <v>#REF!</v>
      </c>
      <c r="H981" s="43" t="e">
        <f>IF(LEN(VLOOKUP($A981,#REF!,7,FALSE)),IF(INDEX(#REF!,MATCH($A981,#REF!,0),4),LEFT(VLOOKUP($A981,#REF!,7,FALSE),LEN(VLOOKUP($A981,#REF!,7,FALSE))-2),CONCATENATE(LEFT(VLOOKUP($A981,#REF!,7,FALSE),LEN(VLOOKUP($A981,#REF!,7,FALSE))-2),"*")),"")</f>
        <v>#REF!</v>
      </c>
      <c r="I981" s="54" t="e">
        <f>IF(LEN(VLOOKUP($A981,#REF!,8,FALSE)),UPPER(RIGHT(VLOOKUP($A981,#REF!,8,FALSE),1)),"")</f>
        <v>#REF!</v>
      </c>
      <c r="J981" s="42" t="e">
        <f>IF(LEN(VLOOKUP($A981,#REF!,4,FALSE)),UPPER(RIGHT(VLOOKUP($A981,#REF!,4,FALSE),1)),"")</f>
        <v>#REF!</v>
      </c>
      <c r="K981" s="42" t="e">
        <f>IF(LEN(VLOOKUP($A981,#REF!,5,FALSE)),UPPER(RIGHT(VLOOKUP($A981,#REF!,5,FALSE),1)),"")</f>
        <v>#REF!</v>
      </c>
      <c r="L981" s="42" t="e">
        <f>IF(LEN(VLOOKUP($A981,#REF!,6,FALSE)),UPPER(RIGHT(VLOOKUP($A981,#REF!,6,FALSE),1)),"")</f>
        <v>#REF!</v>
      </c>
      <c r="M981" s="43" t="e">
        <f>IF(LEN(VLOOKUP($A981,#REF!,7,FALSE)),UPPER(RIGHT(VLOOKUP($A981,#REF!,7,FALSE),1)),"")</f>
        <v>#REF!</v>
      </c>
      <c r="N981" s="206"/>
      <c r="O981" s="206"/>
      <c r="P981" s="206"/>
      <c r="Q981" s="206"/>
      <c r="R981" s="206"/>
      <c r="S981" s="63" t="e">
        <f>HLOOKUP("Device Tree Pin Name",#REF!,MATCH($A981,#REF!,0),FALSE)</f>
        <v>#REF!</v>
      </c>
      <c r="T981" s="47" t="e">
        <f>HLOOKUP("power rail",#REF!,MATCH($A981,#REF!,0),FALSE)</f>
        <v>#REF!</v>
      </c>
      <c r="U981" s="62" t="e">
        <f>HLOOKUP("Wake Capable",#REF!,MATCH($A981,#REF!,0),FALSE)</f>
        <v>#REF!</v>
      </c>
      <c r="V981" s="62" t="e">
        <f>HLOOKUP("Strap",#REF!,MATCH($A981,#REF!,0),FALSE)</f>
        <v>#REF!</v>
      </c>
      <c r="W981" s="62"/>
      <c r="X981" s="62"/>
      <c r="Y981" s="62"/>
      <c r="Z981" s="47"/>
      <c r="AA981" s="47" t="e">
        <f>HLOOKUP("Pad type",#REF!,MATCH($A981,#REF!,0),FALSE)</f>
        <v>#REF!</v>
      </c>
      <c r="AB981" s="63"/>
      <c r="AC981" s="63" t="e">
        <f>HLOOKUP("POR Pin State",#REF!,MATCH($A981,#REF!,0),FALSE)</f>
        <v>#REF!</v>
      </c>
      <c r="AD981" s="207"/>
      <c r="AE981" s="208"/>
      <c r="AF981" s="208"/>
      <c r="AG981" s="208"/>
      <c r="AH981" s="209"/>
      <c r="AI981" s="209"/>
      <c r="AJ981" s="210"/>
      <c r="AK981" s="210"/>
      <c r="AL981" s="210"/>
      <c r="AM981" s="210"/>
      <c r="AN981" s="210"/>
      <c r="AO981" s="210"/>
      <c r="AP981" s="210"/>
      <c r="AQ981" s="215" t="s">
        <v>2376</v>
      </c>
      <c r="AR981" s="105"/>
      <c r="AS981" s="105"/>
      <c r="AT981" s="105"/>
      <c r="AU981" s="105"/>
      <c r="AV981" s="105"/>
      <c r="AW981" s="105"/>
      <c r="AX981" s="105"/>
      <c r="AY981" s="105"/>
      <c r="AZ981" s="105"/>
      <c r="BA981" s="105"/>
      <c r="BB981" s="218"/>
      <c r="BC981" s="105"/>
      <c r="BD981" s="250"/>
      <c r="BE981" s="252" t="s">
        <v>2377</v>
      </c>
      <c r="BF981" s="147" t="e">
        <f>VLOOKUP($A981,#REF!,34,FALSE)</f>
        <v>#REF!</v>
      </c>
      <c r="BG981" s="148" t="e">
        <f>VLOOKUP($A981,#REF!,22,FALSE)</f>
        <v>#REF!</v>
      </c>
      <c r="BH981" s="149"/>
    </row>
    <row r="982" s="5" customFormat="1" ht="12.95" customHeight="1" spans="1:60">
      <c r="A982" s="48" t="s">
        <v>2378</v>
      </c>
      <c r="B982" s="38" t="e">
        <f>VLOOKUP($A982,#REF!,34,FALSE)</f>
        <v>#REF!</v>
      </c>
      <c r="C982" s="39" t="str">
        <f t="shared" si="197"/>
        <v>unused_DDR_XM3_B2A_CA5</v>
      </c>
      <c r="D982" s="40" t="e">
        <f>IF(LEN(VLOOKUP($A982,#REF!,8,FALSE)),LEFT(VLOOKUP($A982,#REF!,8,FALSE),LEN(VLOOKUP($A982,#REF!,8,FALSE))-2),"")</f>
        <v>#REF!</v>
      </c>
      <c r="E982" s="41" t="e">
        <f>IF(LEN(VLOOKUP($A982,#REF!,4,FALSE)),IF(INDEX(#REF!,MATCH($A982,#REF!,0),1),LEFT(VLOOKUP($A982,#REF!,4,FALSE),LEN(VLOOKUP($A982,#REF!,4,FALSE))-2),CONCATENATE(LEFT(VLOOKUP($A982,#REF!,4,FALSE),LEN(VLOOKUP($A982,#REF!,4,FALSE))-2),"*")),"")</f>
        <v>#REF!</v>
      </c>
      <c r="F982" s="42" t="e">
        <f>IF(LEN(VLOOKUP($A982,#REF!,5,FALSE)),IF(INDEX(#REF!,MATCH($A982,#REF!,0),2),LEFT(VLOOKUP($A982,#REF!,5,FALSE),LEN(VLOOKUP($A982,#REF!,5,FALSE))-2),CONCATENATE(LEFT(VLOOKUP($A982,#REF!,5,FALSE),LEN(VLOOKUP($A982,#REF!,5,FALSE))-2),"*")),"")</f>
        <v>#REF!</v>
      </c>
      <c r="G982" s="42" t="e">
        <f>IF(LEN(VLOOKUP($A982,#REF!,6,FALSE)),IF(INDEX(#REF!,MATCH($A982,#REF!,0),3),LEFT(VLOOKUP($A982,#REF!,6,FALSE),LEN(VLOOKUP($A982,#REF!,6,FALSE))-2),CONCATENATE(LEFT(VLOOKUP($A982,#REF!,6,FALSE),LEN(VLOOKUP($A982,#REF!,6,FALSE))-2),"*")),"")</f>
        <v>#REF!</v>
      </c>
      <c r="H982" s="43" t="e">
        <f>IF(LEN(VLOOKUP($A982,#REF!,7,FALSE)),IF(INDEX(#REF!,MATCH($A982,#REF!,0),4),LEFT(VLOOKUP($A982,#REF!,7,FALSE),LEN(VLOOKUP($A982,#REF!,7,FALSE))-2),CONCATENATE(LEFT(VLOOKUP($A982,#REF!,7,FALSE),LEN(VLOOKUP($A982,#REF!,7,FALSE))-2),"*")),"")</f>
        <v>#REF!</v>
      </c>
      <c r="I982" s="54" t="e">
        <f>IF(LEN(VLOOKUP($A982,#REF!,8,FALSE)),UPPER(RIGHT(VLOOKUP($A982,#REF!,8,FALSE),1)),"")</f>
        <v>#REF!</v>
      </c>
      <c r="J982" s="42" t="e">
        <f>IF(LEN(VLOOKUP($A982,#REF!,4,FALSE)),UPPER(RIGHT(VLOOKUP($A982,#REF!,4,FALSE),1)),"")</f>
        <v>#REF!</v>
      </c>
      <c r="K982" s="42" t="e">
        <f>IF(LEN(VLOOKUP($A982,#REF!,5,FALSE)),UPPER(RIGHT(VLOOKUP($A982,#REF!,5,FALSE),1)),"")</f>
        <v>#REF!</v>
      </c>
      <c r="L982" s="42" t="e">
        <f>IF(LEN(VLOOKUP($A982,#REF!,6,FALSE)),UPPER(RIGHT(VLOOKUP($A982,#REF!,6,FALSE),1)),"")</f>
        <v>#REF!</v>
      </c>
      <c r="M982" s="43" t="e">
        <f>IF(LEN(VLOOKUP($A982,#REF!,7,FALSE)),UPPER(RIGHT(VLOOKUP($A982,#REF!,7,FALSE),1)),"")</f>
        <v>#REF!</v>
      </c>
      <c r="N982" s="206"/>
      <c r="O982" s="206"/>
      <c r="P982" s="206"/>
      <c r="Q982" s="206"/>
      <c r="R982" s="206"/>
      <c r="S982" s="63" t="e">
        <f>HLOOKUP("Device Tree Pin Name",#REF!,MATCH($A982,#REF!,0),FALSE)</f>
        <v>#REF!</v>
      </c>
      <c r="T982" s="47" t="e">
        <f>HLOOKUP("power rail",#REF!,MATCH($A982,#REF!,0),FALSE)</f>
        <v>#REF!</v>
      </c>
      <c r="U982" s="62" t="e">
        <f>HLOOKUP("Wake Capable",#REF!,MATCH($A982,#REF!,0),FALSE)</f>
        <v>#REF!</v>
      </c>
      <c r="V982" s="62" t="e">
        <f>HLOOKUP("Strap",#REF!,MATCH($A982,#REF!,0),FALSE)</f>
        <v>#REF!</v>
      </c>
      <c r="W982" s="62"/>
      <c r="X982" s="62"/>
      <c r="Y982" s="62"/>
      <c r="Z982" s="47"/>
      <c r="AA982" s="47" t="e">
        <f>HLOOKUP("Pad type",#REF!,MATCH($A982,#REF!,0),FALSE)</f>
        <v>#REF!</v>
      </c>
      <c r="AB982" s="63"/>
      <c r="AC982" s="63" t="e">
        <f>HLOOKUP("POR Pin State",#REF!,MATCH($A982,#REF!,0),FALSE)</f>
        <v>#REF!</v>
      </c>
      <c r="AD982" s="207"/>
      <c r="AE982" s="208"/>
      <c r="AF982" s="208"/>
      <c r="AG982" s="208"/>
      <c r="AH982" s="209"/>
      <c r="AI982" s="209"/>
      <c r="AJ982" s="210"/>
      <c r="AK982" s="210"/>
      <c r="AL982" s="210"/>
      <c r="AM982" s="210"/>
      <c r="AN982" s="210"/>
      <c r="AO982" s="210"/>
      <c r="AP982" s="210"/>
      <c r="AQ982" s="215" t="s">
        <v>2379</v>
      </c>
      <c r="AR982" s="105"/>
      <c r="AS982" s="105"/>
      <c r="AT982" s="105"/>
      <c r="AU982" s="105"/>
      <c r="AV982" s="105"/>
      <c r="AW982" s="105"/>
      <c r="AX982" s="105"/>
      <c r="AY982" s="105"/>
      <c r="AZ982" s="105"/>
      <c r="BA982" s="105"/>
      <c r="BB982" s="218"/>
      <c r="BC982" s="105"/>
      <c r="BD982" s="250"/>
      <c r="BE982" s="252" t="s">
        <v>2380</v>
      </c>
      <c r="BF982" s="147" t="e">
        <f>VLOOKUP($A982,#REF!,34,FALSE)</f>
        <v>#REF!</v>
      </c>
      <c r="BG982" s="148" t="e">
        <f>VLOOKUP($A982,#REF!,22,FALSE)</f>
        <v>#REF!</v>
      </c>
      <c r="BH982" s="149"/>
    </row>
    <row r="983" s="5" customFormat="1" ht="12.95" customHeight="1" spans="1:60">
      <c r="A983" s="10" t="s">
        <v>2381</v>
      </c>
      <c r="B983" s="38" t="e">
        <f>VLOOKUP($A983,#REF!,34,FALSE)</f>
        <v>#REF!</v>
      </c>
      <c r="C983" s="39" t="str">
        <f t="shared" si="197"/>
        <v>unused_DDR_XM3_B2A_CA6</v>
      </c>
      <c r="D983" s="40" t="e">
        <f>IF(LEN(VLOOKUP($A983,#REF!,8,FALSE)),LEFT(VLOOKUP($A983,#REF!,8,FALSE),LEN(VLOOKUP($A983,#REF!,8,FALSE))-2),"")</f>
        <v>#REF!</v>
      </c>
      <c r="E983" s="41" t="e">
        <f>IF(LEN(VLOOKUP($A983,#REF!,4,FALSE)),IF(INDEX(#REF!,MATCH($A983,#REF!,0),1),LEFT(VLOOKUP($A983,#REF!,4,FALSE),LEN(VLOOKUP($A983,#REF!,4,FALSE))-2),CONCATENATE(LEFT(VLOOKUP($A983,#REF!,4,FALSE),LEN(VLOOKUP($A983,#REF!,4,FALSE))-2),"*")),"")</f>
        <v>#REF!</v>
      </c>
      <c r="F983" s="42" t="e">
        <f>IF(LEN(VLOOKUP($A983,#REF!,5,FALSE)),IF(INDEX(#REF!,MATCH($A983,#REF!,0),2),LEFT(VLOOKUP($A983,#REF!,5,FALSE),LEN(VLOOKUP($A983,#REF!,5,FALSE))-2),CONCATENATE(LEFT(VLOOKUP($A983,#REF!,5,FALSE),LEN(VLOOKUP($A983,#REF!,5,FALSE))-2),"*")),"")</f>
        <v>#REF!</v>
      </c>
      <c r="G983" s="42" t="e">
        <f>IF(LEN(VLOOKUP($A983,#REF!,6,FALSE)),IF(INDEX(#REF!,MATCH($A983,#REF!,0),3),LEFT(VLOOKUP($A983,#REF!,6,FALSE),LEN(VLOOKUP($A983,#REF!,6,FALSE))-2),CONCATENATE(LEFT(VLOOKUP($A983,#REF!,6,FALSE),LEN(VLOOKUP($A983,#REF!,6,FALSE))-2),"*")),"")</f>
        <v>#REF!</v>
      </c>
      <c r="H983" s="43" t="e">
        <f>IF(LEN(VLOOKUP($A983,#REF!,7,FALSE)),IF(INDEX(#REF!,MATCH($A983,#REF!,0),4),LEFT(VLOOKUP($A983,#REF!,7,FALSE),LEN(VLOOKUP($A983,#REF!,7,FALSE))-2),CONCATENATE(LEFT(VLOOKUP($A983,#REF!,7,FALSE),LEN(VLOOKUP($A983,#REF!,7,FALSE))-2),"*")),"")</f>
        <v>#REF!</v>
      </c>
      <c r="I983" s="54" t="e">
        <f>IF(LEN(VLOOKUP($A983,#REF!,8,FALSE)),UPPER(RIGHT(VLOOKUP($A983,#REF!,8,FALSE),1)),"")</f>
        <v>#REF!</v>
      </c>
      <c r="J983" s="42" t="e">
        <f>IF(LEN(VLOOKUP($A983,#REF!,4,FALSE)),UPPER(RIGHT(VLOOKUP($A983,#REF!,4,FALSE),1)),"")</f>
        <v>#REF!</v>
      </c>
      <c r="K983" s="42" t="e">
        <f>IF(LEN(VLOOKUP($A983,#REF!,5,FALSE)),UPPER(RIGHT(VLOOKUP($A983,#REF!,5,FALSE),1)),"")</f>
        <v>#REF!</v>
      </c>
      <c r="L983" s="42" t="e">
        <f>IF(LEN(VLOOKUP($A983,#REF!,6,FALSE)),UPPER(RIGHT(VLOOKUP($A983,#REF!,6,FALSE),1)),"")</f>
        <v>#REF!</v>
      </c>
      <c r="M983" s="43" t="e">
        <f>IF(LEN(VLOOKUP($A983,#REF!,7,FALSE)),UPPER(RIGHT(VLOOKUP($A983,#REF!,7,FALSE),1)),"")</f>
        <v>#REF!</v>
      </c>
      <c r="N983" s="206"/>
      <c r="O983" s="206"/>
      <c r="P983" s="206"/>
      <c r="Q983" s="206"/>
      <c r="R983" s="206"/>
      <c r="S983" s="63" t="e">
        <f>HLOOKUP("Device Tree Pin Name",#REF!,MATCH($A983,#REF!,0),FALSE)</f>
        <v>#REF!</v>
      </c>
      <c r="T983" s="47" t="e">
        <f>HLOOKUP("power rail",#REF!,MATCH($A983,#REF!,0),FALSE)</f>
        <v>#REF!</v>
      </c>
      <c r="U983" s="62" t="e">
        <f>HLOOKUP("Wake Capable",#REF!,MATCH($A983,#REF!,0),FALSE)</f>
        <v>#REF!</v>
      </c>
      <c r="V983" s="62" t="e">
        <f>HLOOKUP("Strap",#REF!,MATCH($A983,#REF!,0),FALSE)</f>
        <v>#REF!</v>
      </c>
      <c r="W983" s="62"/>
      <c r="X983" s="62"/>
      <c r="Y983" s="62"/>
      <c r="Z983" s="47"/>
      <c r="AA983" s="47" t="e">
        <f>HLOOKUP("Pad type",#REF!,MATCH($A983,#REF!,0),FALSE)</f>
        <v>#REF!</v>
      </c>
      <c r="AB983" s="63"/>
      <c r="AC983" s="63" t="e">
        <f>HLOOKUP("POR Pin State",#REF!,MATCH($A983,#REF!,0),FALSE)</f>
        <v>#REF!</v>
      </c>
      <c r="AD983" s="207"/>
      <c r="AE983" s="208"/>
      <c r="AF983" s="208"/>
      <c r="AG983" s="208"/>
      <c r="AH983" s="209"/>
      <c r="AI983" s="209"/>
      <c r="AJ983" s="210"/>
      <c r="AK983" s="210"/>
      <c r="AL983" s="210"/>
      <c r="AM983" s="210"/>
      <c r="AN983" s="210"/>
      <c r="AO983" s="210"/>
      <c r="AP983" s="210"/>
      <c r="AQ983" s="215" t="s">
        <v>2382</v>
      </c>
      <c r="AR983" s="105"/>
      <c r="AS983" s="105"/>
      <c r="AT983" s="105"/>
      <c r="AU983" s="105"/>
      <c r="AV983" s="105"/>
      <c r="AW983" s="105"/>
      <c r="AX983" s="105"/>
      <c r="AY983" s="105"/>
      <c r="AZ983" s="105"/>
      <c r="BA983" s="105"/>
      <c r="BB983" s="218"/>
      <c r="BC983" s="105"/>
      <c r="BD983" s="250"/>
      <c r="BE983" s="252" t="s">
        <v>2383</v>
      </c>
      <c r="BF983" s="147" t="e">
        <f>VLOOKUP($A983,#REF!,34,FALSE)</f>
        <v>#REF!</v>
      </c>
      <c r="BG983" s="148" t="e">
        <f>VLOOKUP($A983,#REF!,22,FALSE)</f>
        <v>#REF!</v>
      </c>
      <c r="BH983" s="149"/>
    </row>
    <row r="984" s="5" customFormat="1" ht="12.95" customHeight="1" spans="1:60">
      <c r="A984" s="10" t="s">
        <v>2384</v>
      </c>
      <c r="B984" s="38" t="e">
        <f>VLOOKUP($A984,#REF!,34,FALSE)</f>
        <v>#REF!</v>
      </c>
      <c r="C984" s="39" t="str">
        <f t="shared" si="197"/>
        <v>unused_DDR_XM3_B2B_CA0</v>
      </c>
      <c r="D984" s="40" t="e">
        <f>IF(LEN(VLOOKUP($A984,#REF!,8,FALSE)),LEFT(VLOOKUP($A984,#REF!,8,FALSE),LEN(VLOOKUP($A984,#REF!,8,FALSE))-2),"")</f>
        <v>#REF!</v>
      </c>
      <c r="E984" s="41" t="e">
        <f>IF(LEN(VLOOKUP($A984,#REF!,4,FALSE)),IF(INDEX(#REF!,MATCH($A984,#REF!,0),1),LEFT(VLOOKUP($A984,#REF!,4,FALSE),LEN(VLOOKUP($A984,#REF!,4,FALSE))-2),CONCATENATE(LEFT(VLOOKUP($A984,#REF!,4,FALSE),LEN(VLOOKUP($A984,#REF!,4,FALSE))-2),"*")),"")</f>
        <v>#REF!</v>
      </c>
      <c r="F984" s="42" t="e">
        <f>IF(LEN(VLOOKUP($A984,#REF!,5,FALSE)),IF(INDEX(#REF!,MATCH($A984,#REF!,0),2),LEFT(VLOOKUP($A984,#REF!,5,FALSE),LEN(VLOOKUP($A984,#REF!,5,FALSE))-2),CONCATENATE(LEFT(VLOOKUP($A984,#REF!,5,FALSE),LEN(VLOOKUP($A984,#REF!,5,FALSE))-2),"*")),"")</f>
        <v>#REF!</v>
      </c>
      <c r="G984" s="42" t="e">
        <f>IF(LEN(VLOOKUP($A984,#REF!,6,FALSE)),IF(INDEX(#REF!,MATCH($A984,#REF!,0),3),LEFT(VLOOKUP($A984,#REF!,6,FALSE),LEN(VLOOKUP($A984,#REF!,6,FALSE))-2),CONCATENATE(LEFT(VLOOKUP($A984,#REF!,6,FALSE),LEN(VLOOKUP($A984,#REF!,6,FALSE))-2),"*")),"")</f>
        <v>#REF!</v>
      </c>
      <c r="H984" s="43" t="e">
        <f>IF(LEN(VLOOKUP($A984,#REF!,7,FALSE)),IF(INDEX(#REF!,MATCH($A984,#REF!,0),4),LEFT(VLOOKUP($A984,#REF!,7,FALSE),LEN(VLOOKUP($A984,#REF!,7,FALSE))-2),CONCATENATE(LEFT(VLOOKUP($A984,#REF!,7,FALSE),LEN(VLOOKUP($A984,#REF!,7,FALSE))-2),"*")),"")</f>
        <v>#REF!</v>
      </c>
      <c r="I984" s="54" t="e">
        <f>IF(LEN(VLOOKUP($A984,#REF!,8,FALSE)),UPPER(RIGHT(VLOOKUP($A984,#REF!,8,FALSE),1)),"")</f>
        <v>#REF!</v>
      </c>
      <c r="J984" s="42" t="e">
        <f>IF(LEN(VLOOKUP($A984,#REF!,4,FALSE)),UPPER(RIGHT(VLOOKUP($A984,#REF!,4,FALSE),1)),"")</f>
        <v>#REF!</v>
      </c>
      <c r="K984" s="42" t="e">
        <f>IF(LEN(VLOOKUP($A984,#REF!,5,FALSE)),UPPER(RIGHT(VLOOKUP($A984,#REF!,5,FALSE),1)),"")</f>
        <v>#REF!</v>
      </c>
      <c r="L984" s="42" t="e">
        <f>IF(LEN(VLOOKUP($A984,#REF!,6,FALSE)),UPPER(RIGHT(VLOOKUP($A984,#REF!,6,FALSE),1)),"")</f>
        <v>#REF!</v>
      </c>
      <c r="M984" s="43" t="e">
        <f>IF(LEN(VLOOKUP($A984,#REF!,7,FALSE)),UPPER(RIGHT(VLOOKUP($A984,#REF!,7,FALSE),1)),"")</f>
        <v>#REF!</v>
      </c>
      <c r="N984" s="206"/>
      <c r="O984" s="206"/>
      <c r="P984" s="206"/>
      <c r="Q984" s="206"/>
      <c r="R984" s="206"/>
      <c r="S984" s="63" t="e">
        <f>HLOOKUP("Device Tree Pin Name",#REF!,MATCH($A984,#REF!,0),FALSE)</f>
        <v>#REF!</v>
      </c>
      <c r="T984" s="47" t="e">
        <f>HLOOKUP("power rail",#REF!,MATCH($A984,#REF!,0),FALSE)</f>
        <v>#REF!</v>
      </c>
      <c r="U984" s="62" t="e">
        <f>HLOOKUP("Wake Capable",#REF!,MATCH($A984,#REF!,0),FALSE)</f>
        <v>#REF!</v>
      </c>
      <c r="V984" s="62" t="e">
        <f>HLOOKUP("Strap",#REF!,MATCH($A984,#REF!,0),FALSE)</f>
        <v>#REF!</v>
      </c>
      <c r="W984" s="62"/>
      <c r="X984" s="62"/>
      <c r="Y984" s="62"/>
      <c r="Z984" s="47"/>
      <c r="AA984" s="47" t="e">
        <f>HLOOKUP("Pad type",#REF!,MATCH($A984,#REF!,0),FALSE)</f>
        <v>#REF!</v>
      </c>
      <c r="AB984" s="63"/>
      <c r="AC984" s="63" t="e">
        <f>HLOOKUP("POR Pin State",#REF!,MATCH($A984,#REF!,0),FALSE)</f>
        <v>#REF!</v>
      </c>
      <c r="AD984" s="207"/>
      <c r="AE984" s="208"/>
      <c r="AF984" s="208"/>
      <c r="AG984" s="208"/>
      <c r="AH984" s="209"/>
      <c r="AI984" s="209"/>
      <c r="AJ984" s="210"/>
      <c r="AK984" s="210"/>
      <c r="AL984" s="210"/>
      <c r="AM984" s="210"/>
      <c r="AN984" s="210"/>
      <c r="AO984" s="210"/>
      <c r="AP984" s="210"/>
      <c r="AQ984" s="215" t="s">
        <v>2385</v>
      </c>
      <c r="AR984" s="105"/>
      <c r="AS984" s="105"/>
      <c r="AT984" s="105"/>
      <c r="AU984" s="105"/>
      <c r="AV984" s="105"/>
      <c r="AW984" s="105"/>
      <c r="AX984" s="105"/>
      <c r="AY984" s="105"/>
      <c r="AZ984" s="105"/>
      <c r="BA984" s="105"/>
      <c r="BB984" s="218"/>
      <c r="BC984" s="105"/>
      <c r="BD984" s="250"/>
      <c r="BE984" s="252" t="s">
        <v>2386</v>
      </c>
      <c r="BF984" s="147" t="e">
        <f>VLOOKUP($A984,#REF!,34,FALSE)</f>
        <v>#REF!</v>
      </c>
      <c r="BG984" s="148" t="e">
        <f>VLOOKUP($A984,#REF!,22,FALSE)</f>
        <v>#REF!</v>
      </c>
      <c r="BH984" s="149"/>
    </row>
    <row r="985" s="5" customFormat="1" ht="12.95" customHeight="1" spans="1:60">
      <c r="A985" s="48" t="s">
        <v>2387</v>
      </c>
      <c r="B985" s="38" t="e">
        <f>VLOOKUP($A985,#REF!,34,FALSE)</f>
        <v>#REF!</v>
      </c>
      <c r="C985" s="39" t="str">
        <f t="shared" si="197"/>
        <v>unused_DDR_XM3_B2B_CA1</v>
      </c>
      <c r="D985" s="40" t="e">
        <f>IF(LEN(VLOOKUP($A985,#REF!,8,FALSE)),LEFT(VLOOKUP($A985,#REF!,8,FALSE),LEN(VLOOKUP($A985,#REF!,8,FALSE))-2),"")</f>
        <v>#REF!</v>
      </c>
      <c r="E985" s="41" t="e">
        <f>IF(LEN(VLOOKUP($A985,#REF!,4,FALSE)),IF(INDEX(#REF!,MATCH($A985,#REF!,0),1),LEFT(VLOOKUP($A985,#REF!,4,FALSE),LEN(VLOOKUP($A985,#REF!,4,FALSE))-2),CONCATENATE(LEFT(VLOOKUP($A985,#REF!,4,FALSE),LEN(VLOOKUP($A985,#REF!,4,FALSE))-2),"*")),"")</f>
        <v>#REF!</v>
      </c>
      <c r="F985" s="42" t="e">
        <f>IF(LEN(VLOOKUP($A985,#REF!,5,FALSE)),IF(INDEX(#REF!,MATCH($A985,#REF!,0),2),LEFT(VLOOKUP($A985,#REF!,5,FALSE),LEN(VLOOKUP($A985,#REF!,5,FALSE))-2),CONCATENATE(LEFT(VLOOKUP($A985,#REF!,5,FALSE),LEN(VLOOKUP($A985,#REF!,5,FALSE))-2),"*")),"")</f>
        <v>#REF!</v>
      </c>
      <c r="G985" s="42" t="e">
        <f>IF(LEN(VLOOKUP($A985,#REF!,6,FALSE)),IF(INDEX(#REF!,MATCH($A985,#REF!,0),3),LEFT(VLOOKUP($A985,#REF!,6,FALSE),LEN(VLOOKUP($A985,#REF!,6,FALSE))-2),CONCATENATE(LEFT(VLOOKUP($A985,#REF!,6,FALSE),LEN(VLOOKUP($A985,#REF!,6,FALSE))-2),"*")),"")</f>
        <v>#REF!</v>
      </c>
      <c r="H985" s="43" t="e">
        <f>IF(LEN(VLOOKUP($A985,#REF!,7,FALSE)),IF(INDEX(#REF!,MATCH($A985,#REF!,0),4),LEFT(VLOOKUP($A985,#REF!,7,FALSE),LEN(VLOOKUP($A985,#REF!,7,FALSE))-2),CONCATENATE(LEFT(VLOOKUP($A985,#REF!,7,FALSE),LEN(VLOOKUP($A985,#REF!,7,FALSE))-2),"*")),"")</f>
        <v>#REF!</v>
      </c>
      <c r="I985" s="54" t="e">
        <f>IF(LEN(VLOOKUP($A985,#REF!,8,FALSE)),UPPER(RIGHT(VLOOKUP($A985,#REF!,8,FALSE),1)),"")</f>
        <v>#REF!</v>
      </c>
      <c r="J985" s="42" t="e">
        <f>IF(LEN(VLOOKUP($A985,#REF!,4,FALSE)),UPPER(RIGHT(VLOOKUP($A985,#REF!,4,FALSE),1)),"")</f>
        <v>#REF!</v>
      </c>
      <c r="K985" s="42" t="e">
        <f>IF(LEN(VLOOKUP($A985,#REF!,5,FALSE)),UPPER(RIGHT(VLOOKUP($A985,#REF!,5,FALSE),1)),"")</f>
        <v>#REF!</v>
      </c>
      <c r="L985" s="42" t="e">
        <f>IF(LEN(VLOOKUP($A985,#REF!,6,FALSE)),UPPER(RIGHT(VLOOKUP($A985,#REF!,6,FALSE),1)),"")</f>
        <v>#REF!</v>
      </c>
      <c r="M985" s="43" t="e">
        <f>IF(LEN(VLOOKUP($A985,#REF!,7,FALSE)),UPPER(RIGHT(VLOOKUP($A985,#REF!,7,FALSE),1)),"")</f>
        <v>#REF!</v>
      </c>
      <c r="N985" s="206"/>
      <c r="O985" s="206"/>
      <c r="P985" s="206"/>
      <c r="Q985" s="206"/>
      <c r="R985" s="206"/>
      <c r="S985" s="63" t="e">
        <f>HLOOKUP("Device Tree Pin Name",#REF!,MATCH($A985,#REF!,0),FALSE)</f>
        <v>#REF!</v>
      </c>
      <c r="T985" s="47" t="e">
        <f>HLOOKUP("power rail",#REF!,MATCH($A985,#REF!,0),FALSE)</f>
        <v>#REF!</v>
      </c>
      <c r="U985" s="62" t="e">
        <f>HLOOKUP("Wake Capable",#REF!,MATCH($A985,#REF!,0),FALSE)</f>
        <v>#REF!</v>
      </c>
      <c r="V985" s="62" t="e">
        <f>HLOOKUP("Strap",#REF!,MATCH($A985,#REF!,0),FALSE)</f>
        <v>#REF!</v>
      </c>
      <c r="W985" s="62"/>
      <c r="X985" s="62"/>
      <c r="Y985" s="62"/>
      <c r="Z985" s="47"/>
      <c r="AA985" s="47" t="e">
        <f>HLOOKUP("Pad type",#REF!,MATCH($A985,#REF!,0),FALSE)</f>
        <v>#REF!</v>
      </c>
      <c r="AB985" s="63"/>
      <c r="AC985" s="63" t="e">
        <f>HLOOKUP("POR Pin State",#REF!,MATCH($A985,#REF!,0),FALSE)</f>
        <v>#REF!</v>
      </c>
      <c r="AD985" s="207"/>
      <c r="AE985" s="208"/>
      <c r="AF985" s="208"/>
      <c r="AG985" s="208"/>
      <c r="AH985" s="209"/>
      <c r="AI985" s="209"/>
      <c r="AJ985" s="210"/>
      <c r="AK985" s="210"/>
      <c r="AL985" s="210"/>
      <c r="AM985" s="210"/>
      <c r="AN985" s="210"/>
      <c r="AO985" s="210"/>
      <c r="AP985" s="210"/>
      <c r="AQ985" s="215" t="s">
        <v>2388</v>
      </c>
      <c r="AR985" s="105"/>
      <c r="AS985" s="105"/>
      <c r="AT985" s="105"/>
      <c r="AU985" s="105"/>
      <c r="AV985" s="105"/>
      <c r="AW985" s="105"/>
      <c r="AX985" s="105"/>
      <c r="AY985" s="105"/>
      <c r="AZ985" s="105"/>
      <c r="BA985" s="105"/>
      <c r="BB985" s="218"/>
      <c r="BC985" s="105"/>
      <c r="BD985" s="250"/>
      <c r="BE985" s="252" t="s">
        <v>2389</v>
      </c>
      <c r="BF985" s="147" t="e">
        <f>VLOOKUP($A985,#REF!,34,FALSE)</f>
        <v>#REF!</v>
      </c>
      <c r="BG985" s="148" t="e">
        <f>VLOOKUP($A985,#REF!,22,FALSE)</f>
        <v>#REF!</v>
      </c>
      <c r="BH985" s="149"/>
    </row>
    <row r="986" s="5" customFormat="1" ht="12.95" customHeight="1" spans="1:60">
      <c r="A986" s="48" t="s">
        <v>2390</v>
      </c>
      <c r="B986" s="38" t="e">
        <f>VLOOKUP($A986,#REF!,34,FALSE)</f>
        <v>#REF!</v>
      </c>
      <c r="C986" s="39" t="str">
        <f t="shared" si="197"/>
        <v>unused_DDR_XM3_B2B_CA2</v>
      </c>
      <c r="D986" s="40" t="e">
        <f>IF(LEN(VLOOKUP($A986,#REF!,8,FALSE)),LEFT(VLOOKUP($A986,#REF!,8,FALSE),LEN(VLOOKUP($A986,#REF!,8,FALSE))-2),"")</f>
        <v>#REF!</v>
      </c>
      <c r="E986" s="41" t="e">
        <f>IF(LEN(VLOOKUP($A986,#REF!,4,FALSE)),IF(INDEX(#REF!,MATCH($A986,#REF!,0),1),LEFT(VLOOKUP($A986,#REF!,4,FALSE),LEN(VLOOKUP($A986,#REF!,4,FALSE))-2),CONCATENATE(LEFT(VLOOKUP($A986,#REF!,4,FALSE),LEN(VLOOKUP($A986,#REF!,4,FALSE))-2),"*")),"")</f>
        <v>#REF!</v>
      </c>
      <c r="F986" s="42" t="e">
        <f>IF(LEN(VLOOKUP($A986,#REF!,5,FALSE)),IF(INDEX(#REF!,MATCH($A986,#REF!,0),2),LEFT(VLOOKUP($A986,#REF!,5,FALSE),LEN(VLOOKUP($A986,#REF!,5,FALSE))-2),CONCATENATE(LEFT(VLOOKUP($A986,#REF!,5,FALSE),LEN(VLOOKUP($A986,#REF!,5,FALSE))-2),"*")),"")</f>
        <v>#REF!</v>
      </c>
      <c r="G986" s="42" t="e">
        <f>IF(LEN(VLOOKUP($A986,#REF!,6,FALSE)),IF(INDEX(#REF!,MATCH($A986,#REF!,0),3),LEFT(VLOOKUP($A986,#REF!,6,FALSE),LEN(VLOOKUP($A986,#REF!,6,FALSE))-2),CONCATENATE(LEFT(VLOOKUP($A986,#REF!,6,FALSE),LEN(VLOOKUP($A986,#REF!,6,FALSE))-2),"*")),"")</f>
        <v>#REF!</v>
      </c>
      <c r="H986" s="43" t="e">
        <f>IF(LEN(VLOOKUP($A986,#REF!,7,FALSE)),IF(INDEX(#REF!,MATCH($A986,#REF!,0),4),LEFT(VLOOKUP($A986,#REF!,7,FALSE),LEN(VLOOKUP($A986,#REF!,7,FALSE))-2),CONCATENATE(LEFT(VLOOKUP($A986,#REF!,7,FALSE),LEN(VLOOKUP($A986,#REF!,7,FALSE))-2),"*")),"")</f>
        <v>#REF!</v>
      </c>
      <c r="I986" s="54" t="e">
        <f>IF(LEN(VLOOKUP($A986,#REF!,8,FALSE)),UPPER(RIGHT(VLOOKUP($A986,#REF!,8,FALSE),1)),"")</f>
        <v>#REF!</v>
      </c>
      <c r="J986" s="42" t="e">
        <f>IF(LEN(VLOOKUP($A986,#REF!,4,FALSE)),UPPER(RIGHT(VLOOKUP($A986,#REF!,4,FALSE),1)),"")</f>
        <v>#REF!</v>
      </c>
      <c r="K986" s="42" t="e">
        <f>IF(LEN(VLOOKUP($A986,#REF!,5,FALSE)),UPPER(RIGHT(VLOOKUP($A986,#REF!,5,FALSE),1)),"")</f>
        <v>#REF!</v>
      </c>
      <c r="L986" s="42" t="e">
        <f>IF(LEN(VLOOKUP($A986,#REF!,6,FALSE)),UPPER(RIGHT(VLOOKUP($A986,#REF!,6,FALSE),1)),"")</f>
        <v>#REF!</v>
      </c>
      <c r="M986" s="43" t="e">
        <f>IF(LEN(VLOOKUP($A986,#REF!,7,FALSE)),UPPER(RIGHT(VLOOKUP($A986,#REF!,7,FALSE),1)),"")</f>
        <v>#REF!</v>
      </c>
      <c r="N986" s="206"/>
      <c r="O986" s="206"/>
      <c r="P986" s="206"/>
      <c r="Q986" s="206"/>
      <c r="R986" s="206"/>
      <c r="S986" s="63" t="e">
        <f>HLOOKUP("Device Tree Pin Name",#REF!,MATCH($A986,#REF!,0),FALSE)</f>
        <v>#REF!</v>
      </c>
      <c r="T986" s="47" t="e">
        <f>HLOOKUP("power rail",#REF!,MATCH($A986,#REF!,0),FALSE)</f>
        <v>#REF!</v>
      </c>
      <c r="U986" s="62" t="e">
        <f>HLOOKUP("Wake Capable",#REF!,MATCH($A986,#REF!,0),FALSE)</f>
        <v>#REF!</v>
      </c>
      <c r="V986" s="62" t="e">
        <f>HLOOKUP("Strap",#REF!,MATCH($A986,#REF!,0),FALSE)</f>
        <v>#REF!</v>
      </c>
      <c r="W986" s="62"/>
      <c r="X986" s="62"/>
      <c r="Y986" s="62"/>
      <c r="Z986" s="47"/>
      <c r="AA986" s="47" t="e">
        <f>HLOOKUP("Pad type",#REF!,MATCH($A986,#REF!,0),FALSE)</f>
        <v>#REF!</v>
      </c>
      <c r="AB986" s="63"/>
      <c r="AC986" s="63" t="e">
        <f>HLOOKUP("POR Pin State",#REF!,MATCH($A986,#REF!,0),FALSE)</f>
        <v>#REF!</v>
      </c>
      <c r="AD986" s="207"/>
      <c r="AE986" s="208"/>
      <c r="AF986" s="208"/>
      <c r="AG986" s="208"/>
      <c r="AH986" s="209"/>
      <c r="AI986" s="209"/>
      <c r="AJ986" s="210"/>
      <c r="AK986" s="210"/>
      <c r="AL986" s="210"/>
      <c r="AM986" s="210"/>
      <c r="AN986" s="210"/>
      <c r="AO986" s="210"/>
      <c r="AP986" s="210"/>
      <c r="AQ986" s="215" t="s">
        <v>2391</v>
      </c>
      <c r="AR986" s="105"/>
      <c r="AS986" s="105"/>
      <c r="AT986" s="105"/>
      <c r="AU986" s="105"/>
      <c r="AV986" s="105"/>
      <c r="AW986" s="105"/>
      <c r="AX986" s="105"/>
      <c r="AY986" s="105"/>
      <c r="AZ986" s="105"/>
      <c r="BA986" s="105"/>
      <c r="BB986" s="218"/>
      <c r="BC986" s="105"/>
      <c r="BD986" s="250"/>
      <c r="BE986" s="252" t="s">
        <v>2392</v>
      </c>
      <c r="BF986" s="147" t="e">
        <f>VLOOKUP($A986,#REF!,34,FALSE)</f>
        <v>#REF!</v>
      </c>
      <c r="BG986" s="148" t="e">
        <f>VLOOKUP($A986,#REF!,22,FALSE)</f>
        <v>#REF!</v>
      </c>
      <c r="BH986" s="149"/>
    </row>
    <row r="987" s="5" customFormat="1" ht="12.95" customHeight="1" spans="1:60">
      <c r="A987" s="48" t="s">
        <v>2393</v>
      </c>
      <c r="B987" s="38" t="e">
        <f>VLOOKUP($A987,#REF!,34,FALSE)</f>
        <v>#REF!</v>
      </c>
      <c r="C987" s="39" t="str">
        <f t="shared" si="197"/>
        <v>unused_DDR_XM3_B2B_CA3</v>
      </c>
      <c r="D987" s="40" t="e">
        <f>IF(LEN(VLOOKUP($A987,#REF!,8,FALSE)),LEFT(VLOOKUP($A987,#REF!,8,FALSE),LEN(VLOOKUP($A987,#REF!,8,FALSE))-2),"")</f>
        <v>#REF!</v>
      </c>
      <c r="E987" s="41" t="e">
        <f>IF(LEN(VLOOKUP($A987,#REF!,4,FALSE)),IF(INDEX(#REF!,MATCH($A987,#REF!,0),1),LEFT(VLOOKUP($A987,#REF!,4,FALSE),LEN(VLOOKUP($A987,#REF!,4,FALSE))-2),CONCATENATE(LEFT(VLOOKUP($A987,#REF!,4,FALSE),LEN(VLOOKUP($A987,#REF!,4,FALSE))-2),"*")),"")</f>
        <v>#REF!</v>
      </c>
      <c r="F987" s="42" t="e">
        <f>IF(LEN(VLOOKUP($A987,#REF!,5,FALSE)),IF(INDEX(#REF!,MATCH($A987,#REF!,0),2),LEFT(VLOOKUP($A987,#REF!,5,FALSE),LEN(VLOOKUP($A987,#REF!,5,FALSE))-2),CONCATENATE(LEFT(VLOOKUP($A987,#REF!,5,FALSE),LEN(VLOOKUP($A987,#REF!,5,FALSE))-2),"*")),"")</f>
        <v>#REF!</v>
      </c>
      <c r="G987" s="42" t="e">
        <f>IF(LEN(VLOOKUP($A987,#REF!,6,FALSE)),IF(INDEX(#REF!,MATCH($A987,#REF!,0),3),LEFT(VLOOKUP($A987,#REF!,6,FALSE),LEN(VLOOKUP($A987,#REF!,6,FALSE))-2),CONCATENATE(LEFT(VLOOKUP($A987,#REF!,6,FALSE),LEN(VLOOKUP($A987,#REF!,6,FALSE))-2),"*")),"")</f>
        <v>#REF!</v>
      </c>
      <c r="H987" s="43" t="e">
        <f>IF(LEN(VLOOKUP($A987,#REF!,7,FALSE)),IF(INDEX(#REF!,MATCH($A987,#REF!,0),4),LEFT(VLOOKUP($A987,#REF!,7,FALSE),LEN(VLOOKUP($A987,#REF!,7,FALSE))-2),CONCATENATE(LEFT(VLOOKUP($A987,#REF!,7,FALSE),LEN(VLOOKUP($A987,#REF!,7,FALSE))-2),"*")),"")</f>
        <v>#REF!</v>
      </c>
      <c r="I987" s="54" t="e">
        <f>IF(LEN(VLOOKUP($A987,#REF!,8,FALSE)),UPPER(RIGHT(VLOOKUP($A987,#REF!,8,FALSE),1)),"")</f>
        <v>#REF!</v>
      </c>
      <c r="J987" s="42" t="e">
        <f>IF(LEN(VLOOKUP($A987,#REF!,4,FALSE)),UPPER(RIGHT(VLOOKUP($A987,#REF!,4,FALSE),1)),"")</f>
        <v>#REF!</v>
      </c>
      <c r="K987" s="42" t="e">
        <f>IF(LEN(VLOOKUP($A987,#REF!,5,FALSE)),UPPER(RIGHT(VLOOKUP($A987,#REF!,5,FALSE),1)),"")</f>
        <v>#REF!</v>
      </c>
      <c r="L987" s="42" t="e">
        <f>IF(LEN(VLOOKUP($A987,#REF!,6,FALSE)),UPPER(RIGHT(VLOOKUP($A987,#REF!,6,FALSE),1)),"")</f>
        <v>#REF!</v>
      </c>
      <c r="M987" s="43" t="e">
        <f>IF(LEN(VLOOKUP($A987,#REF!,7,FALSE)),UPPER(RIGHT(VLOOKUP($A987,#REF!,7,FALSE),1)),"")</f>
        <v>#REF!</v>
      </c>
      <c r="N987" s="206"/>
      <c r="O987" s="206"/>
      <c r="P987" s="206"/>
      <c r="Q987" s="206"/>
      <c r="R987" s="206"/>
      <c r="S987" s="63" t="e">
        <f>HLOOKUP("Device Tree Pin Name",#REF!,MATCH($A987,#REF!,0),FALSE)</f>
        <v>#REF!</v>
      </c>
      <c r="T987" s="47" t="e">
        <f>HLOOKUP("power rail",#REF!,MATCH($A987,#REF!,0),FALSE)</f>
        <v>#REF!</v>
      </c>
      <c r="U987" s="62" t="e">
        <f>HLOOKUP("Wake Capable",#REF!,MATCH($A987,#REF!,0),FALSE)</f>
        <v>#REF!</v>
      </c>
      <c r="V987" s="62" t="e">
        <f>HLOOKUP("Strap",#REF!,MATCH($A987,#REF!,0),FALSE)</f>
        <v>#REF!</v>
      </c>
      <c r="W987" s="62"/>
      <c r="X987" s="62"/>
      <c r="Y987" s="62"/>
      <c r="Z987" s="47"/>
      <c r="AA987" s="47" t="e">
        <f>HLOOKUP("Pad type",#REF!,MATCH($A987,#REF!,0),FALSE)</f>
        <v>#REF!</v>
      </c>
      <c r="AB987" s="63"/>
      <c r="AC987" s="63" t="e">
        <f>HLOOKUP("POR Pin State",#REF!,MATCH($A987,#REF!,0),FALSE)</f>
        <v>#REF!</v>
      </c>
      <c r="AD987" s="207"/>
      <c r="AE987" s="208"/>
      <c r="AF987" s="208"/>
      <c r="AG987" s="208"/>
      <c r="AH987" s="209"/>
      <c r="AI987" s="209"/>
      <c r="AJ987" s="210"/>
      <c r="AK987" s="210"/>
      <c r="AL987" s="210"/>
      <c r="AM987" s="210"/>
      <c r="AN987" s="210"/>
      <c r="AO987" s="210"/>
      <c r="AP987" s="210"/>
      <c r="AQ987" s="215" t="s">
        <v>2394</v>
      </c>
      <c r="AR987" s="105"/>
      <c r="AS987" s="105"/>
      <c r="AT987" s="105"/>
      <c r="AU987" s="105"/>
      <c r="AV987" s="105"/>
      <c r="AW987" s="105"/>
      <c r="AX987" s="105"/>
      <c r="AY987" s="105"/>
      <c r="AZ987" s="105"/>
      <c r="BA987" s="105"/>
      <c r="BB987" s="218"/>
      <c r="BC987" s="105"/>
      <c r="BD987" s="250"/>
      <c r="BE987" s="252" t="s">
        <v>2395</v>
      </c>
      <c r="BF987" s="147" t="e">
        <f>VLOOKUP($A987,#REF!,34,FALSE)</f>
        <v>#REF!</v>
      </c>
      <c r="BG987" s="148" t="e">
        <f>VLOOKUP($A987,#REF!,22,FALSE)</f>
        <v>#REF!</v>
      </c>
      <c r="BH987" s="149"/>
    </row>
    <row r="988" s="5" customFormat="1" ht="12.95" customHeight="1" spans="1:60">
      <c r="A988" s="48" t="s">
        <v>2396</v>
      </c>
      <c r="B988" s="38" t="e">
        <f>VLOOKUP($A988,#REF!,34,FALSE)</f>
        <v>#REF!</v>
      </c>
      <c r="C988" s="39" t="str">
        <f t="shared" si="197"/>
        <v>unused_DDR_XM3_B2B_CA4</v>
      </c>
      <c r="D988" s="40" t="e">
        <f>IF(LEN(VLOOKUP($A988,#REF!,8,FALSE)),LEFT(VLOOKUP($A988,#REF!,8,FALSE),LEN(VLOOKUP($A988,#REF!,8,FALSE))-2),"")</f>
        <v>#REF!</v>
      </c>
      <c r="E988" s="41" t="e">
        <f>IF(LEN(VLOOKUP($A988,#REF!,4,FALSE)),IF(INDEX(#REF!,MATCH($A988,#REF!,0),1),LEFT(VLOOKUP($A988,#REF!,4,FALSE),LEN(VLOOKUP($A988,#REF!,4,FALSE))-2),CONCATENATE(LEFT(VLOOKUP($A988,#REF!,4,FALSE),LEN(VLOOKUP($A988,#REF!,4,FALSE))-2),"*")),"")</f>
        <v>#REF!</v>
      </c>
      <c r="F988" s="42" t="e">
        <f>IF(LEN(VLOOKUP($A988,#REF!,5,FALSE)),IF(INDEX(#REF!,MATCH($A988,#REF!,0),2),LEFT(VLOOKUP($A988,#REF!,5,FALSE),LEN(VLOOKUP($A988,#REF!,5,FALSE))-2),CONCATENATE(LEFT(VLOOKUP($A988,#REF!,5,FALSE),LEN(VLOOKUP($A988,#REF!,5,FALSE))-2),"*")),"")</f>
        <v>#REF!</v>
      </c>
      <c r="G988" s="42" t="e">
        <f>IF(LEN(VLOOKUP($A988,#REF!,6,FALSE)),IF(INDEX(#REF!,MATCH($A988,#REF!,0),3),LEFT(VLOOKUP($A988,#REF!,6,FALSE),LEN(VLOOKUP($A988,#REF!,6,FALSE))-2),CONCATENATE(LEFT(VLOOKUP($A988,#REF!,6,FALSE),LEN(VLOOKUP($A988,#REF!,6,FALSE))-2),"*")),"")</f>
        <v>#REF!</v>
      </c>
      <c r="H988" s="43" t="e">
        <f>IF(LEN(VLOOKUP($A988,#REF!,7,FALSE)),IF(INDEX(#REF!,MATCH($A988,#REF!,0),4),LEFT(VLOOKUP($A988,#REF!,7,FALSE),LEN(VLOOKUP($A988,#REF!,7,FALSE))-2),CONCATENATE(LEFT(VLOOKUP($A988,#REF!,7,FALSE),LEN(VLOOKUP($A988,#REF!,7,FALSE))-2),"*")),"")</f>
        <v>#REF!</v>
      </c>
      <c r="I988" s="54" t="e">
        <f>IF(LEN(VLOOKUP($A988,#REF!,8,FALSE)),UPPER(RIGHT(VLOOKUP($A988,#REF!,8,FALSE),1)),"")</f>
        <v>#REF!</v>
      </c>
      <c r="J988" s="42" t="e">
        <f>IF(LEN(VLOOKUP($A988,#REF!,4,FALSE)),UPPER(RIGHT(VLOOKUP($A988,#REF!,4,FALSE),1)),"")</f>
        <v>#REF!</v>
      </c>
      <c r="K988" s="42" t="e">
        <f>IF(LEN(VLOOKUP($A988,#REF!,5,FALSE)),UPPER(RIGHT(VLOOKUP($A988,#REF!,5,FALSE),1)),"")</f>
        <v>#REF!</v>
      </c>
      <c r="L988" s="42" t="e">
        <f>IF(LEN(VLOOKUP($A988,#REF!,6,FALSE)),UPPER(RIGHT(VLOOKUP($A988,#REF!,6,FALSE),1)),"")</f>
        <v>#REF!</v>
      </c>
      <c r="M988" s="43" t="e">
        <f>IF(LEN(VLOOKUP($A988,#REF!,7,FALSE)),UPPER(RIGHT(VLOOKUP($A988,#REF!,7,FALSE),1)),"")</f>
        <v>#REF!</v>
      </c>
      <c r="N988" s="206"/>
      <c r="O988" s="206"/>
      <c r="P988" s="206"/>
      <c r="Q988" s="206"/>
      <c r="R988" s="206"/>
      <c r="S988" s="63" t="e">
        <f>HLOOKUP("Device Tree Pin Name",#REF!,MATCH($A988,#REF!,0),FALSE)</f>
        <v>#REF!</v>
      </c>
      <c r="T988" s="47" t="e">
        <f>HLOOKUP("power rail",#REF!,MATCH($A988,#REF!,0),FALSE)</f>
        <v>#REF!</v>
      </c>
      <c r="U988" s="62" t="e">
        <f>HLOOKUP("Wake Capable",#REF!,MATCH($A988,#REF!,0),FALSE)</f>
        <v>#REF!</v>
      </c>
      <c r="V988" s="62" t="e">
        <f>HLOOKUP("Strap",#REF!,MATCH($A988,#REF!,0),FALSE)</f>
        <v>#REF!</v>
      </c>
      <c r="W988" s="62"/>
      <c r="X988" s="62"/>
      <c r="Y988" s="62"/>
      <c r="Z988" s="47"/>
      <c r="AA988" s="47" t="e">
        <f>HLOOKUP("Pad type",#REF!,MATCH($A988,#REF!,0),FALSE)</f>
        <v>#REF!</v>
      </c>
      <c r="AB988" s="63"/>
      <c r="AC988" s="63" t="e">
        <f>HLOOKUP("POR Pin State",#REF!,MATCH($A988,#REF!,0),FALSE)</f>
        <v>#REF!</v>
      </c>
      <c r="AD988" s="207"/>
      <c r="AE988" s="208"/>
      <c r="AF988" s="208"/>
      <c r="AG988" s="208"/>
      <c r="AH988" s="209"/>
      <c r="AI988" s="209"/>
      <c r="AJ988" s="210"/>
      <c r="AK988" s="210"/>
      <c r="AL988" s="210"/>
      <c r="AM988" s="210"/>
      <c r="AN988" s="210"/>
      <c r="AO988" s="210"/>
      <c r="AP988" s="210"/>
      <c r="AQ988" s="215" t="s">
        <v>2397</v>
      </c>
      <c r="AR988" s="105"/>
      <c r="AS988" s="105"/>
      <c r="AT988" s="105"/>
      <c r="AU988" s="105"/>
      <c r="AV988" s="105"/>
      <c r="AW988" s="105"/>
      <c r="AX988" s="105"/>
      <c r="AY988" s="105"/>
      <c r="AZ988" s="105"/>
      <c r="BA988" s="105"/>
      <c r="BB988" s="218"/>
      <c r="BC988" s="105"/>
      <c r="BD988" s="250"/>
      <c r="BE988" s="252" t="s">
        <v>2398</v>
      </c>
      <c r="BF988" s="147" t="e">
        <f>VLOOKUP($A988,#REF!,34,FALSE)</f>
        <v>#REF!</v>
      </c>
      <c r="BG988" s="148" t="e">
        <f>VLOOKUP($A988,#REF!,22,FALSE)</f>
        <v>#REF!</v>
      </c>
      <c r="BH988" s="149"/>
    </row>
    <row r="989" s="5" customFormat="1" ht="12.95" customHeight="1" spans="1:60">
      <c r="A989" s="48" t="s">
        <v>2399</v>
      </c>
      <c r="B989" s="38" t="e">
        <f>VLOOKUP($A989,#REF!,34,FALSE)</f>
        <v>#REF!</v>
      </c>
      <c r="C989" s="39" t="str">
        <f t="shared" si="197"/>
        <v>unused_DDR_XM3_B2B_CA5</v>
      </c>
      <c r="D989" s="40" t="e">
        <f>IF(LEN(VLOOKUP($A989,#REF!,8,FALSE)),LEFT(VLOOKUP($A989,#REF!,8,FALSE),LEN(VLOOKUP($A989,#REF!,8,FALSE))-2),"")</f>
        <v>#REF!</v>
      </c>
      <c r="E989" s="41" t="e">
        <f>IF(LEN(VLOOKUP($A989,#REF!,4,FALSE)),IF(INDEX(#REF!,MATCH($A989,#REF!,0),1),LEFT(VLOOKUP($A989,#REF!,4,FALSE),LEN(VLOOKUP($A989,#REF!,4,FALSE))-2),CONCATENATE(LEFT(VLOOKUP($A989,#REF!,4,FALSE),LEN(VLOOKUP($A989,#REF!,4,FALSE))-2),"*")),"")</f>
        <v>#REF!</v>
      </c>
      <c r="F989" s="42" t="e">
        <f>IF(LEN(VLOOKUP($A989,#REF!,5,FALSE)),IF(INDEX(#REF!,MATCH($A989,#REF!,0),2),LEFT(VLOOKUP($A989,#REF!,5,FALSE),LEN(VLOOKUP($A989,#REF!,5,FALSE))-2),CONCATENATE(LEFT(VLOOKUP($A989,#REF!,5,FALSE),LEN(VLOOKUP($A989,#REF!,5,FALSE))-2),"*")),"")</f>
        <v>#REF!</v>
      </c>
      <c r="G989" s="42" t="e">
        <f>IF(LEN(VLOOKUP($A989,#REF!,6,FALSE)),IF(INDEX(#REF!,MATCH($A989,#REF!,0),3),LEFT(VLOOKUP($A989,#REF!,6,FALSE),LEN(VLOOKUP($A989,#REF!,6,FALSE))-2),CONCATENATE(LEFT(VLOOKUP($A989,#REF!,6,FALSE),LEN(VLOOKUP($A989,#REF!,6,FALSE))-2),"*")),"")</f>
        <v>#REF!</v>
      </c>
      <c r="H989" s="43" t="e">
        <f>IF(LEN(VLOOKUP($A989,#REF!,7,FALSE)),IF(INDEX(#REF!,MATCH($A989,#REF!,0),4),LEFT(VLOOKUP($A989,#REF!,7,FALSE),LEN(VLOOKUP($A989,#REF!,7,FALSE))-2),CONCATENATE(LEFT(VLOOKUP($A989,#REF!,7,FALSE),LEN(VLOOKUP($A989,#REF!,7,FALSE))-2),"*")),"")</f>
        <v>#REF!</v>
      </c>
      <c r="I989" s="54" t="e">
        <f>IF(LEN(VLOOKUP($A989,#REF!,8,FALSE)),UPPER(RIGHT(VLOOKUP($A989,#REF!,8,FALSE),1)),"")</f>
        <v>#REF!</v>
      </c>
      <c r="J989" s="42" t="e">
        <f>IF(LEN(VLOOKUP($A989,#REF!,4,FALSE)),UPPER(RIGHT(VLOOKUP($A989,#REF!,4,FALSE),1)),"")</f>
        <v>#REF!</v>
      </c>
      <c r="K989" s="42" t="e">
        <f>IF(LEN(VLOOKUP($A989,#REF!,5,FALSE)),UPPER(RIGHT(VLOOKUP($A989,#REF!,5,FALSE),1)),"")</f>
        <v>#REF!</v>
      </c>
      <c r="L989" s="42" t="e">
        <f>IF(LEN(VLOOKUP($A989,#REF!,6,FALSE)),UPPER(RIGHT(VLOOKUP($A989,#REF!,6,FALSE),1)),"")</f>
        <v>#REF!</v>
      </c>
      <c r="M989" s="43" t="e">
        <f>IF(LEN(VLOOKUP($A989,#REF!,7,FALSE)),UPPER(RIGHT(VLOOKUP($A989,#REF!,7,FALSE),1)),"")</f>
        <v>#REF!</v>
      </c>
      <c r="N989" s="206"/>
      <c r="O989" s="206"/>
      <c r="P989" s="206"/>
      <c r="Q989" s="206"/>
      <c r="R989" s="206"/>
      <c r="S989" s="63" t="e">
        <f>HLOOKUP("Device Tree Pin Name",#REF!,MATCH($A989,#REF!,0),FALSE)</f>
        <v>#REF!</v>
      </c>
      <c r="T989" s="47" t="e">
        <f>HLOOKUP("power rail",#REF!,MATCH($A989,#REF!,0),FALSE)</f>
        <v>#REF!</v>
      </c>
      <c r="U989" s="62" t="e">
        <f>HLOOKUP("Wake Capable",#REF!,MATCH($A989,#REF!,0),FALSE)</f>
        <v>#REF!</v>
      </c>
      <c r="V989" s="62" t="e">
        <f>HLOOKUP("Strap",#REF!,MATCH($A989,#REF!,0),FALSE)</f>
        <v>#REF!</v>
      </c>
      <c r="W989" s="62"/>
      <c r="X989" s="62"/>
      <c r="Y989" s="62"/>
      <c r="Z989" s="47"/>
      <c r="AA989" s="47" t="e">
        <f>HLOOKUP("Pad type",#REF!,MATCH($A989,#REF!,0),FALSE)</f>
        <v>#REF!</v>
      </c>
      <c r="AB989" s="63"/>
      <c r="AC989" s="63" t="e">
        <f>HLOOKUP("POR Pin State",#REF!,MATCH($A989,#REF!,0),FALSE)</f>
        <v>#REF!</v>
      </c>
      <c r="AD989" s="207"/>
      <c r="AE989" s="208"/>
      <c r="AF989" s="208"/>
      <c r="AG989" s="208"/>
      <c r="AH989" s="209"/>
      <c r="AI989" s="209"/>
      <c r="AJ989" s="210"/>
      <c r="AK989" s="210"/>
      <c r="AL989" s="210"/>
      <c r="AM989" s="210"/>
      <c r="AN989" s="210"/>
      <c r="AO989" s="210"/>
      <c r="AP989" s="210"/>
      <c r="AQ989" s="215" t="s">
        <v>2400</v>
      </c>
      <c r="AR989" s="105"/>
      <c r="AS989" s="105"/>
      <c r="AT989" s="105"/>
      <c r="AU989" s="105"/>
      <c r="AV989" s="105"/>
      <c r="AW989" s="105"/>
      <c r="AX989" s="105"/>
      <c r="AY989" s="105"/>
      <c r="AZ989" s="105"/>
      <c r="BA989" s="105"/>
      <c r="BB989" s="218"/>
      <c r="BC989" s="105"/>
      <c r="BD989" s="250"/>
      <c r="BE989" s="252" t="s">
        <v>2401</v>
      </c>
      <c r="BF989" s="147" t="e">
        <f>VLOOKUP($A989,#REF!,34,FALSE)</f>
        <v>#REF!</v>
      </c>
      <c r="BG989" s="148" t="e">
        <f>VLOOKUP($A989,#REF!,22,FALSE)</f>
        <v>#REF!</v>
      </c>
      <c r="BH989" s="149"/>
    </row>
    <row r="990" s="5" customFormat="1" ht="12.95" customHeight="1" spans="1:60">
      <c r="A990" s="48" t="s">
        <v>2402</v>
      </c>
      <c r="B990" s="38" t="e">
        <f>VLOOKUP($A990,#REF!,34,FALSE)</f>
        <v>#REF!</v>
      </c>
      <c r="C990" s="39" t="str">
        <f t="shared" si="197"/>
        <v>unused_DDR_XM3_B2B_CA6</v>
      </c>
      <c r="D990" s="40" t="e">
        <f>IF(LEN(VLOOKUP($A990,#REF!,8,FALSE)),LEFT(VLOOKUP($A990,#REF!,8,FALSE),LEN(VLOOKUP($A990,#REF!,8,FALSE))-2),"")</f>
        <v>#REF!</v>
      </c>
      <c r="E990" s="41" t="e">
        <f>IF(LEN(VLOOKUP($A990,#REF!,4,FALSE)),IF(INDEX(#REF!,MATCH($A990,#REF!,0),1),LEFT(VLOOKUP($A990,#REF!,4,FALSE),LEN(VLOOKUP($A990,#REF!,4,FALSE))-2),CONCATENATE(LEFT(VLOOKUP($A990,#REF!,4,FALSE),LEN(VLOOKUP($A990,#REF!,4,FALSE))-2),"*")),"")</f>
        <v>#REF!</v>
      </c>
      <c r="F990" s="42" t="e">
        <f>IF(LEN(VLOOKUP($A990,#REF!,5,FALSE)),IF(INDEX(#REF!,MATCH($A990,#REF!,0),2),LEFT(VLOOKUP($A990,#REF!,5,FALSE),LEN(VLOOKUP($A990,#REF!,5,FALSE))-2),CONCATENATE(LEFT(VLOOKUP($A990,#REF!,5,FALSE),LEN(VLOOKUP($A990,#REF!,5,FALSE))-2),"*")),"")</f>
        <v>#REF!</v>
      </c>
      <c r="G990" s="42" t="e">
        <f>IF(LEN(VLOOKUP($A990,#REF!,6,FALSE)),IF(INDEX(#REF!,MATCH($A990,#REF!,0),3),LEFT(VLOOKUP($A990,#REF!,6,FALSE),LEN(VLOOKUP($A990,#REF!,6,FALSE))-2),CONCATENATE(LEFT(VLOOKUP($A990,#REF!,6,FALSE),LEN(VLOOKUP($A990,#REF!,6,FALSE))-2),"*")),"")</f>
        <v>#REF!</v>
      </c>
      <c r="H990" s="43" t="e">
        <f>IF(LEN(VLOOKUP($A990,#REF!,7,FALSE)),IF(INDEX(#REF!,MATCH($A990,#REF!,0),4),LEFT(VLOOKUP($A990,#REF!,7,FALSE),LEN(VLOOKUP($A990,#REF!,7,FALSE))-2),CONCATENATE(LEFT(VLOOKUP($A990,#REF!,7,FALSE),LEN(VLOOKUP($A990,#REF!,7,FALSE))-2),"*")),"")</f>
        <v>#REF!</v>
      </c>
      <c r="I990" s="54" t="e">
        <f>IF(LEN(VLOOKUP($A990,#REF!,8,FALSE)),UPPER(RIGHT(VLOOKUP($A990,#REF!,8,FALSE),1)),"")</f>
        <v>#REF!</v>
      </c>
      <c r="J990" s="42" t="e">
        <f>IF(LEN(VLOOKUP($A990,#REF!,4,FALSE)),UPPER(RIGHT(VLOOKUP($A990,#REF!,4,FALSE),1)),"")</f>
        <v>#REF!</v>
      </c>
      <c r="K990" s="42" t="e">
        <f>IF(LEN(VLOOKUP($A990,#REF!,5,FALSE)),UPPER(RIGHT(VLOOKUP($A990,#REF!,5,FALSE),1)),"")</f>
        <v>#REF!</v>
      </c>
      <c r="L990" s="42" t="e">
        <f>IF(LEN(VLOOKUP($A990,#REF!,6,FALSE)),UPPER(RIGHT(VLOOKUP($A990,#REF!,6,FALSE),1)),"")</f>
        <v>#REF!</v>
      </c>
      <c r="M990" s="43" t="e">
        <f>IF(LEN(VLOOKUP($A990,#REF!,7,FALSE)),UPPER(RIGHT(VLOOKUP($A990,#REF!,7,FALSE),1)),"")</f>
        <v>#REF!</v>
      </c>
      <c r="N990" s="206"/>
      <c r="O990" s="206"/>
      <c r="P990" s="206"/>
      <c r="Q990" s="206"/>
      <c r="R990" s="206"/>
      <c r="S990" s="63" t="e">
        <f>HLOOKUP("Device Tree Pin Name",#REF!,MATCH($A990,#REF!,0),FALSE)</f>
        <v>#REF!</v>
      </c>
      <c r="T990" s="47" t="e">
        <f>HLOOKUP("power rail",#REF!,MATCH($A990,#REF!,0),FALSE)</f>
        <v>#REF!</v>
      </c>
      <c r="U990" s="62" t="e">
        <f>HLOOKUP("Wake Capable",#REF!,MATCH($A990,#REF!,0),FALSE)</f>
        <v>#REF!</v>
      </c>
      <c r="V990" s="62" t="e">
        <f>HLOOKUP("Strap",#REF!,MATCH($A990,#REF!,0),FALSE)</f>
        <v>#REF!</v>
      </c>
      <c r="W990" s="62"/>
      <c r="X990" s="62"/>
      <c r="Y990" s="62"/>
      <c r="Z990" s="47"/>
      <c r="AA990" s="47" t="e">
        <f>HLOOKUP("Pad type",#REF!,MATCH($A990,#REF!,0),FALSE)</f>
        <v>#REF!</v>
      </c>
      <c r="AB990" s="63"/>
      <c r="AC990" s="63" t="e">
        <f>HLOOKUP("POR Pin State",#REF!,MATCH($A990,#REF!,0),FALSE)</f>
        <v>#REF!</v>
      </c>
      <c r="AD990" s="207"/>
      <c r="AE990" s="208"/>
      <c r="AF990" s="208"/>
      <c r="AG990" s="208"/>
      <c r="AH990" s="209"/>
      <c r="AI990" s="209"/>
      <c r="AJ990" s="210"/>
      <c r="AK990" s="210"/>
      <c r="AL990" s="210"/>
      <c r="AM990" s="210"/>
      <c r="AN990" s="210"/>
      <c r="AO990" s="210"/>
      <c r="AP990" s="210"/>
      <c r="AQ990" s="215" t="s">
        <v>2403</v>
      </c>
      <c r="AR990" s="105"/>
      <c r="AS990" s="105"/>
      <c r="AT990" s="105"/>
      <c r="AU990" s="105"/>
      <c r="AV990" s="105"/>
      <c r="AW990" s="105"/>
      <c r="AX990" s="105"/>
      <c r="AY990" s="105"/>
      <c r="AZ990" s="105"/>
      <c r="BA990" s="105"/>
      <c r="BB990" s="218"/>
      <c r="BC990" s="105"/>
      <c r="BD990" s="250"/>
      <c r="BE990" s="252" t="s">
        <v>2404</v>
      </c>
      <c r="BF990" s="147" t="e">
        <f>VLOOKUP($A990,#REF!,34,FALSE)</f>
        <v>#REF!</v>
      </c>
      <c r="BG990" s="148" t="e">
        <f>VLOOKUP($A990,#REF!,22,FALSE)</f>
        <v>#REF!</v>
      </c>
      <c r="BH990" s="149"/>
    </row>
    <row r="991" s="5" customFormat="1" ht="12.95" customHeight="1" spans="1:60">
      <c r="A991" s="48" t="s">
        <v>2405</v>
      </c>
      <c r="B991" s="38" t="e">
        <f>VLOOKUP($A991,#REF!,34,FALSE)</f>
        <v>#REF!</v>
      </c>
      <c r="C991" s="39" t="str">
        <f t="shared" ref="C991:C1001" si="198">CONCATENATE("unused_",A991)</f>
        <v>unused_DDR_XM3_B2A_CS_CKE0</v>
      </c>
      <c r="D991" s="40" t="e">
        <f>IF(LEN(VLOOKUP($A991,#REF!,8,FALSE)),LEFT(VLOOKUP($A991,#REF!,8,FALSE),LEN(VLOOKUP($A991,#REF!,8,FALSE))-2),"")</f>
        <v>#REF!</v>
      </c>
      <c r="E991" s="41" t="e">
        <f>IF(LEN(VLOOKUP($A991,#REF!,4,FALSE)),IF(INDEX(#REF!,MATCH($A991,#REF!,0),1),LEFT(VLOOKUP($A991,#REF!,4,FALSE),LEN(VLOOKUP($A991,#REF!,4,FALSE))-2),CONCATENATE(LEFT(VLOOKUP($A991,#REF!,4,FALSE),LEN(VLOOKUP($A991,#REF!,4,FALSE))-2),"*")),"")</f>
        <v>#REF!</v>
      </c>
      <c r="F991" s="42" t="e">
        <f>IF(LEN(VLOOKUP($A991,#REF!,5,FALSE)),IF(INDEX(#REF!,MATCH($A991,#REF!,0),2),LEFT(VLOOKUP($A991,#REF!,5,FALSE),LEN(VLOOKUP($A991,#REF!,5,FALSE))-2),CONCATENATE(LEFT(VLOOKUP($A991,#REF!,5,FALSE),LEN(VLOOKUP($A991,#REF!,5,FALSE))-2),"*")),"")</f>
        <v>#REF!</v>
      </c>
      <c r="G991" s="42" t="e">
        <f>IF(LEN(VLOOKUP($A991,#REF!,6,FALSE)),IF(INDEX(#REF!,MATCH($A991,#REF!,0),3),LEFT(VLOOKUP($A991,#REF!,6,FALSE),LEN(VLOOKUP($A991,#REF!,6,FALSE))-2),CONCATENATE(LEFT(VLOOKUP($A991,#REF!,6,FALSE),LEN(VLOOKUP($A991,#REF!,6,FALSE))-2),"*")),"")</f>
        <v>#REF!</v>
      </c>
      <c r="H991" s="43" t="e">
        <f>IF(LEN(VLOOKUP($A991,#REF!,7,FALSE)),IF(INDEX(#REF!,MATCH($A991,#REF!,0),4),LEFT(VLOOKUP($A991,#REF!,7,FALSE),LEN(VLOOKUP($A991,#REF!,7,FALSE))-2),CONCATENATE(LEFT(VLOOKUP($A991,#REF!,7,FALSE),LEN(VLOOKUP($A991,#REF!,7,FALSE))-2),"*")),"")</f>
        <v>#REF!</v>
      </c>
      <c r="I991" s="54" t="e">
        <f>IF(LEN(VLOOKUP($A991,#REF!,8,FALSE)),UPPER(RIGHT(VLOOKUP($A991,#REF!,8,FALSE),1)),"")</f>
        <v>#REF!</v>
      </c>
      <c r="J991" s="42" t="e">
        <f>IF(LEN(VLOOKUP($A991,#REF!,4,FALSE)),UPPER(RIGHT(VLOOKUP($A991,#REF!,4,FALSE),1)),"")</f>
        <v>#REF!</v>
      </c>
      <c r="K991" s="42" t="e">
        <f>IF(LEN(VLOOKUP($A991,#REF!,5,FALSE)),UPPER(RIGHT(VLOOKUP($A991,#REF!,5,FALSE),1)),"")</f>
        <v>#REF!</v>
      </c>
      <c r="L991" s="42" t="e">
        <f>IF(LEN(VLOOKUP($A991,#REF!,6,FALSE)),UPPER(RIGHT(VLOOKUP($A991,#REF!,6,FALSE),1)),"")</f>
        <v>#REF!</v>
      </c>
      <c r="M991" s="43" t="e">
        <f>IF(LEN(VLOOKUP($A991,#REF!,7,FALSE)),UPPER(RIGHT(VLOOKUP($A991,#REF!,7,FALSE),1)),"")</f>
        <v>#REF!</v>
      </c>
      <c r="N991" s="206"/>
      <c r="O991" s="206"/>
      <c r="P991" s="206"/>
      <c r="Q991" s="206"/>
      <c r="R991" s="206"/>
      <c r="S991" s="63" t="e">
        <f>HLOOKUP("Device Tree Pin Name",#REF!,MATCH($A991,#REF!,0),FALSE)</f>
        <v>#REF!</v>
      </c>
      <c r="T991" s="47" t="e">
        <f>HLOOKUP("power rail",#REF!,MATCH($A991,#REF!,0),FALSE)</f>
        <v>#REF!</v>
      </c>
      <c r="U991" s="62" t="e">
        <f>HLOOKUP("Wake Capable",#REF!,MATCH($A991,#REF!,0),FALSE)</f>
        <v>#REF!</v>
      </c>
      <c r="V991" s="62" t="e">
        <f>HLOOKUP("Strap",#REF!,MATCH($A991,#REF!,0),FALSE)</f>
        <v>#REF!</v>
      </c>
      <c r="W991" s="62"/>
      <c r="X991" s="62"/>
      <c r="Y991" s="62"/>
      <c r="Z991" s="47"/>
      <c r="AA991" s="47" t="e">
        <f>HLOOKUP("Pad type",#REF!,MATCH($A991,#REF!,0),FALSE)</f>
        <v>#REF!</v>
      </c>
      <c r="AB991" s="63"/>
      <c r="AC991" s="63" t="e">
        <f>HLOOKUP("POR Pin State",#REF!,MATCH($A991,#REF!,0),FALSE)</f>
        <v>#REF!</v>
      </c>
      <c r="AD991" s="207"/>
      <c r="AE991" s="208"/>
      <c r="AF991" s="208"/>
      <c r="AG991" s="208"/>
      <c r="AH991" s="209"/>
      <c r="AI991" s="209"/>
      <c r="AJ991" s="210"/>
      <c r="AK991" s="210"/>
      <c r="AL991" s="210"/>
      <c r="AM991" s="210"/>
      <c r="AN991" s="210"/>
      <c r="AO991" s="210"/>
      <c r="AP991" s="210"/>
      <c r="AQ991" s="215" t="s">
        <v>2405</v>
      </c>
      <c r="AR991" s="105"/>
      <c r="AS991" s="105"/>
      <c r="AT991" s="105"/>
      <c r="AU991" s="105"/>
      <c r="AV991" s="105"/>
      <c r="AW991" s="105"/>
      <c r="AX991" s="105"/>
      <c r="AY991" s="105"/>
      <c r="AZ991" s="105"/>
      <c r="BA991" s="105"/>
      <c r="BB991" s="218"/>
      <c r="BC991" s="105"/>
      <c r="BD991" s="250"/>
      <c r="BE991" s="252" t="s">
        <v>2406</v>
      </c>
      <c r="BF991" s="147" t="e">
        <f>VLOOKUP($A991,#REF!,34,FALSE)</f>
        <v>#REF!</v>
      </c>
      <c r="BG991" s="148" t="e">
        <f>VLOOKUP($A991,#REF!,22,FALSE)</f>
        <v>#REF!</v>
      </c>
      <c r="BH991" s="149"/>
    </row>
    <row r="992" s="5" customFormat="1" ht="12.95" customHeight="1" spans="1:60">
      <c r="A992" s="48" t="s">
        <v>2407</v>
      </c>
      <c r="B992" s="38" t="e">
        <f>VLOOKUP($A992,#REF!,34,FALSE)</f>
        <v>#REF!</v>
      </c>
      <c r="C992" s="39" t="str">
        <f t="shared" si="198"/>
        <v>unused_DDR_XM3_B2A_CS_CKE1</v>
      </c>
      <c r="D992" s="40" t="e">
        <f>IF(LEN(VLOOKUP($A992,#REF!,8,FALSE)),LEFT(VLOOKUP($A992,#REF!,8,FALSE),LEN(VLOOKUP($A992,#REF!,8,FALSE))-2),"")</f>
        <v>#REF!</v>
      </c>
      <c r="E992" s="41" t="e">
        <f>IF(LEN(VLOOKUP($A992,#REF!,4,FALSE)),IF(INDEX(#REF!,MATCH($A992,#REF!,0),1),LEFT(VLOOKUP($A992,#REF!,4,FALSE),LEN(VLOOKUP($A992,#REF!,4,FALSE))-2),CONCATENATE(LEFT(VLOOKUP($A992,#REF!,4,FALSE),LEN(VLOOKUP($A992,#REF!,4,FALSE))-2),"*")),"")</f>
        <v>#REF!</v>
      </c>
      <c r="F992" s="42" t="e">
        <f>IF(LEN(VLOOKUP($A992,#REF!,5,FALSE)),IF(INDEX(#REF!,MATCH($A992,#REF!,0),2),LEFT(VLOOKUP($A992,#REF!,5,FALSE),LEN(VLOOKUP($A992,#REF!,5,FALSE))-2),CONCATENATE(LEFT(VLOOKUP($A992,#REF!,5,FALSE),LEN(VLOOKUP($A992,#REF!,5,FALSE))-2),"*")),"")</f>
        <v>#REF!</v>
      </c>
      <c r="G992" s="42" t="e">
        <f>IF(LEN(VLOOKUP($A992,#REF!,6,FALSE)),IF(INDEX(#REF!,MATCH($A992,#REF!,0),3),LEFT(VLOOKUP($A992,#REF!,6,FALSE),LEN(VLOOKUP($A992,#REF!,6,FALSE))-2),CONCATENATE(LEFT(VLOOKUP($A992,#REF!,6,FALSE),LEN(VLOOKUP($A992,#REF!,6,FALSE))-2),"*")),"")</f>
        <v>#REF!</v>
      </c>
      <c r="H992" s="43" t="e">
        <f>IF(LEN(VLOOKUP($A992,#REF!,7,FALSE)),IF(INDEX(#REF!,MATCH($A992,#REF!,0),4),LEFT(VLOOKUP($A992,#REF!,7,FALSE),LEN(VLOOKUP($A992,#REF!,7,FALSE))-2),CONCATENATE(LEFT(VLOOKUP($A992,#REF!,7,FALSE),LEN(VLOOKUP($A992,#REF!,7,FALSE))-2),"*")),"")</f>
        <v>#REF!</v>
      </c>
      <c r="I992" s="54" t="e">
        <f>IF(LEN(VLOOKUP($A992,#REF!,8,FALSE)),UPPER(RIGHT(VLOOKUP($A992,#REF!,8,FALSE),1)),"")</f>
        <v>#REF!</v>
      </c>
      <c r="J992" s="42" t="e">
        <f>IF(LEN(VLOOKUP($A992,#REF!,4,FALSE)),UPPER(RIGHT(VLOOKUP($A992,#REF!,4,FALSE),1)),"")</f>
        <v>#REF!</v>
      </c>
      <c r="K992" s="42" t="e">
        <f>IF(LEN(VLOOKUP($A992,#REF!,5,FALSE)),UPPER(RIGHT(VLOOKUP($A992,#REF!,5,FALSE),1)),"")</f>
        <v>#REF!</v>
      </c>
      <c r="L992" s="42" t="e">
        <f>IF(LEN(VLOOKUP($A992,#REF!,6,FALSE)),UPPER(RIGHT(VLOOKUP($A992,#REF!,6,FALSE),1)),"")</f>
        <v>#REF!</v>
      </c>
      <c r="M992" s="43" t="e">
        <f>IF(LEN(VLOOKUP($A992,#REF!,7,FALSE)),UPPER(RIGHT(VLOOKUP($A992,#REF!,7,FALSE),1)),"")</f>
        <v>#REF!</v>
      </c>
      <c r="N992" s="206"/>
      <c r="O992" s="206"/>
      <c r="P992" s="206"/>
      <c r="Q992" s="206"/>
      <c r="R992" s="206"/>
      <c r="S992" s="63" t="e">
        <f>HLOOKUP("Device Tree Pin Name",#REF!,MATCH($A992,#REF!,0),FALSE)</f>
        <v>#REF!</v>
      </c>
      <c r="T992" s="47" t="e">
        <f>HLOOKUP("power rail",#REF!,MATCH($A992,#REF!,0),FALSE)</f>
        <v>#REF!</v>
      </c>
      <c r="U992" s="62" t="e">
        <f>HLOOKUP("Wake Capable",#REF!,MATCH($A992,#REF!,0),FALSE)</f>
        <v>#REF!</v>
      </c>
      <c r="V992" s="62" t="e">
        <f>HLOOKUP("Strap",#REF!,MATCH($A992,#REF!,0),FALSE)</f>
        <v>#REF!</v>
      </c>
      <c r="W992" s="62"/>
      <c r="X992" s="62"/>
      <c r="Y992" s="62"/>
      <c r="Z992" s="47"/>
      <c r="AA992" s="47" t="e">
        <f>HLOOKUP("Pad type",#REF!,MATCH($A992,#REF!,0),FALSE)</f>
        <v>#REF!</v>
      </c>
      <c r="AB992" s="63"/>
      <c r="AC992" s="63" t="e">
        <f>HLOOKUP("POR Pin State",#REF!,MATCH($A992,#REF!,0),FALSE)</f>
        <v>#REF!</v>
      </c>
      <c r="AD992" s="207"/>
      <c r="AE992" s="208"/>
      <c r="AF992" s="208"/>
      <c r="AG992" s="208"/>
      <c r="AH992" s="209"/>
      <c r="AI992" s="209"/>
      <c r="AJ992" s="210"/>
      <c r="AK992" s="210"/>
      <c r="AL992" s="210"/>
      <c r="AM992" s="210"/>
      <c r="AN992" s="210"/>
      <c r="AO992" s="210"/>
      <c r="AP992" s="210"/>
      <c r="AQ992" s="215" t="s">
        <v>2407</v>
      </c>
      <c r="AR992" s="105"/>
      <c r="AS992" s="105"/>
      <c r="AT992" s="105"/>
      <c r="AU992" s="105"/>
      <c r="AV992" s="105"/>
      <c r="AW992" s="105"/>
      <c r="AX992" s="105"/>
      <c r="AY992" s="105"/>
      <c r="AZ992" s="105"/>
      <c r="BA992" s="105"/>
      <c r="BB992" s="218"/>
      <c r="BC992" s="105"/>
      <c r="BD992" s="250"/>
      <c r="BE992" s="252" t="s">
        <v>2408</v>
      </c>
      <c r="BF992" s="147" t="e">
        <f>VLOOKUP($A992,#REF!,34,FALSE)</f>
        <v>#REF!</v>
      </c>
      <c r="BG992" s="148" t="e">
        <f>VLOOKUP($A992,#REF!,22,FALSE)</f>
        <v>#REF!</v>
      </c>
      <c r="BH992" s="149"/>
    </row>
    <row r="993" s="5" customFormat="1" ht="12.95" customHeight="1" spans="1:60">
      <c r="A993" s="48" t="s">
        <v>2409</v>
      </c>
      <c r="B993" s="38" t="e">
        <f>VLOOKUP($A993,#REF!,34,FALSE)</f>
        <v>#REF!</v>
      </c>
      <c r="C993" s="39" t="str">
        <f t="shared" si="198"/>
        <v>unused_DDR_XM3_B2B_CS_CKE0</v>
      </c>
      <c r="D993" s="40" t="e">
        <f>IF(LEN(VLOOKUP($A993,#REF!,8,FALSE)),LEFT(VLOOKUP($A993,#REF!,8,FALSE),LEN(VLOOKUP($A993,#REF!,8,FALSE))-2),"")</f>
        <v>#REF!</v>
      </c>
      <c r="E993" s="41" t="e">
        <f>IF(LEN(VLOOKUP($A993,#REF!,4,FALSE)),IF(INDEX(#REF!,MATCH($A993,#REF!,0),1),LEFT(VLOOKUP($A993,#REF!,4,FALSE),LEN(VLOOKUP($A993,#REF!,4,FALSE))-2),CONCATENATE(LEFT(VLOOKUP($A993,#REF!,4,FALSE),LEN(VLOOKUP($A993,#REF!,4,FALSE))-2),"*")),"")</f>
        <v>#REF!</v>
      </c>
      <c r="F993" s="42" t="e">
        <f>IF(LEN(VLOOKUP($A993,#REF!,5,FALSE)),IF(INDEX(#REF!,MATCH($A993,#REF!,0),2),LEFT(VLOOKUP($A993,#REF!,5,FALSE),LEN(VLOOKUP($A993,#REF!,5,FALSE))-2),CONCATENATE(LEFT(VLOOKUP($A993,#REF!,5,FALSE),LEN(VLOOKUP($A993,#REF!,5,FALSE))-2),"*")),"")</f>
        <v>#REF!</v>
      </c>
      <c r="G993" s="42" t="e">
        <f>IF(LEN(VLOOKUP($A993,#REF!,6,FALSE)),IF(INDEX(#REF!,MATCH($A993,#REF!,0),3),LEFT(VLOOKUP($A993,#REF!,6,FALSE),LEN(VLOOKUP($A993,#REF!,6,FALSE))-2),CONCATENATE(LEFT(VLOOKUP($A993,#REF!,6,FALSE),LEN(VLOOKUP($A993,#REF!,6,FALSE))-2),"*")),"")</f>
        <v>#REF!</v>
      </c>
      <c r="H993" s="43" t="e">
        <f>IF(LEN(VLOOKUP($A993,#REF!,7,FALSE)),IF(INDEX(#REF!,MATCH($A993,#REF!,0),4),LEFT(VLOOKUP($A993,#REF!,7,FALSE),LEN(VLOOKUP($A993,#REF!,7,FALSE))-2),CONCATENATE(LEFT(VLOOKUP($A993,#REF!,7,FALSE),LEN(VLOOKUP($A993,#REF!,7,FALSE))-2),"*")),"")</f>
        <v>#REF!</v>
      </c>
      <c r="I993" s="54" t="e">
        <f>IF(LEN(VLOOKUP($A993,#REF!,8,FALSE)),UPPER(RIGHT(VLOOKUP($A993,#REF!,8,FALSE),1)),"")</f>
        <v>#REF!</v>
      </c>
      <c r="J993" s="42" t="e">
        <f>IF(LEN(VLOOKUP($A993,#REF!,4,FALSE)),UPPER(RIGHT(VLOOKUP($A993,#REF!,4,FALSE),1)),"")</f>
        <v>#REF!</v>
      </c>
      <c r="K993" s="42" t="e">
        <f>IF(LEN(VLOOKUP($A993,#REF!,5,FALSE)),UPPER(RIGHT(VLOOKUP($A993,#REF!,5,FALSE),1)),"")</f>
        <v>#REF!</v>
      </c>
      <c r="L993" s="42" t="e">
        <f>IF(LEN(VLOOKUP($A993,#REF!,6,FALSE)),UPPER(RIGHT(VLOOKUP($A993,#REF!,6,FALSE),1)),"")</f>
        <v>#REF!</v>
      </c>
      <c r="M993" s="43" t="e">
        <f>IF(LEN(VLOOKUP($A993,#REF!,7,FALSE)),UPPER(RIGHT(VLOOKUP($A993,#REF!,7,FALSE),1)),"")</f>
        <v>#REF!</v>
      </c>
      <c r="N993" s="206"/>
      <c r="O993" s="206"/>
      <c r="P993" s="206"/>
      <c r="Q993" s="206"/>
      <c r="R993" s="206"/>
      <c r="S993" s="63" t="e">
        <f>HLOOKUP("Device Tree Pin Name",#REF!,MATCH($A993,#REF!,0),FALSE)</f>
        <v>#REF!</v>
      </c>
      <c r="T993" s="47" t="e">
        <f>HLOOKUP("power rail",#REF!,MATCH($A993,#REF!,0),FALSE)</f>
        <v>#REF!</v>
      </c>
      <c r="U993" s="62" t="e">
        <f>HLOOKUP("Wake Capable",#REF!,MATCH($A993,#REF!,0),FALSE)</f>
        <v>#REF!</v>
      </c>
      <c r="V993" s="62" t="e">
        <f>HLOOKUP("Strap",#REF!,MATCH($A993,#REF!,0),FALSE)</f>
        <v>#REF!</v>
      </c>
      <c r="W993" s="62"/>
      <c r="X993" s="62"/>
      <c r="Y993" s="62"/>
      <c r="Z993" s="47"/>
      <c r="AA993" s="47" t="e">
        <f>HLOOKUP("Pad type",#REF!,MATCH($A993,#REF!,0),FALSE)</f>
        <v>#REF!</v>
      </c>
      <c r="AB993" s="63"/>
      <c r="AC993" s="63" t="e">
        <f>HLOOKUP("POR Pin State",#REF!,MATCH($A993,#REF!,0),FALSE)</f>
        <v>#REF!</v>
      </c>
      <c r="AD993" s="207"/>
      <c r="AE993" s="208"/>
      <c r="AF993" s="208"/>
      <c r="AG993" s="208"/>
      <c r="AH993" s="209"/>
      <c r="AI993" s="209"/>
      <c r="AJ993" s="210"/>
      <c r="AK993" s="210"/>
      <c r="AL993" s="210"/>
      <c r="AM993" s="210"/>
      <c r="AN993" s="210"/>
      <c r="AO993" s="210"/>
      <c r="AP993" s="210"/>
      <c r="AQ993" s="215" t="s">
        <v>2409</v>
      </c>
      <c r="AR993" s="105"/>
      <c r="AS993" s="105"/>
      <c r="AT993" s="105"/>
      <c r="AU993" s="105"/>
      <c r="AV993" s="105"/>
      <c r="AW993" s="105"/>
      <c r="AX993" s="105"/>
      <c r="AY993" s="105"/>
      <c r="AZ993" s="105"/>
      <c r="BA993" s="105"/>
      <c r="BB993" s="218"/>
      <c r="BC993" s="105"/>
      <c r="BD993" s="250"/>
      <c r="BE993" s="252" t="s">
        <v>2410</v>
      </c>
      <c r="BF993" s="147" t="e">
        <f>VLOOKUP($A993,#REF!,34,FALSE)</f>
        <v>#REF!</v>
      </c>
      <c r="BG993" s="148" t="e">
        <f>VLOOKUP($A993,#REF!,22,FALSE)</f>
        <v>#REF!</v>
      </c>
      <c r="BH993" s="149"/>
    </row>
    <row r="994" s="5" customFormat="1" ht="12.95" customHeight="1" spans="1:60">
      <c r="A994" s="48" t="s">
        <v>2411</v>
      </c>
      <c r="B994" s="38" t="e">
        <f>VLOOKUP($A994,#REF!,34,FALSE)</f>
        <v>#REF!</v>
      </c>
      <c r="C994" s="39" t="str">
        <f t="shared" si="198"/>
        <v>unused_DDR_XM3_B2B_CS_CKE1</v>
      </c>
      <c r="D994" s="40" t="e">
        <f>IF(LEN(VLOOKUP($A994,#REF!,8,FALSE)),LEFT(VLOOKUP($A994,#REF!,8,FALSE),LEN(VLOOKUP($A994,#REF!,8,FALSE))-2),"")</f>
        <v>#REF!</v>
      </c>
      <c r="E994" s="41" t="e">
        <f>IF(LEN(VLOOKUP($A994,#REF!,4,FALSE)),IF(INDEX(#REF!,MATCH($A994,#REF!,0),1),LEFT(VLOOKUP($A994,#REF!,4,FALSE),LEN(VLOOKUP($A994,#REF!,4,FALSE))-2),CONCATENATE(LEFT(VLOOKUP($A994,#REF!,4,FALSE),LEN(VLOOKUP($A994,#REF!,4,FALSE))-2),"*")),"")</f>
        <v>#REF!</v>
      </c>
      <c r="F994" s="42" t="e">
        <f>IF(LEN(VLOOKUP($A994,#REF!,5,FALSE)),IF(INDEX(#REF!,MATCH($A994,#REF!,0),2),LEFT(VLOOKUP($A994,#REF!,5,FALSE),LEN(VLOOKUP($A994,#REF!,5,FALSE))-2),CONCATENATE(LEFT(VLOOKUP($A994,#REF!,5,FALSE),LEN(VLOOKUP($A994,#REF!,5,FALSE))-2),"*")),"")</f>
        <v>#REF!</v>
      </c>
      <c r="G994" s="42" t="e">
        <f>IF(LEN(VLOOKUP($A994,#REF!,6,FALSE)),IF(INDEX(#REF!,MATCH($A994,#REF!,0),3),LEFT(VLOOKUP($A994,#REF!,6,FALSE),LEN(VLOOKUP($A994,#REF!,6,FALSE))-2),CONCATENATE(LEFT(VLOOKUP($A994,#REF!,6,FALSE),LEN(VLOOKUP($A994,#REF!,6,FALSE))-2),"*")),"")</f>
        <v>#REF!</v>
      </c>
      <c r="H994" s="43" t="e">
        <f>IF(LEN(VLOOKUP($A994,#REF!,7,FALSE)),IF(INDEX(#REF!,MATCH($A994,#REF!,0),4),LEFT(VLOOKUP($A994,#REF!,7,FALSE),LEN(VLOOKUP($A994,#REF!,7,FALSE))-2),CONCATENATE(LEFT(VLOOKUP($A994,#REF!,7,FALSE),LEN(VLOOKUP($A994,#REF!,7,FALSE))-2),"*")),"")</f>
        <v>#REF!</v>
      </c>
      <c r="I994" s="54" t="e">
        <f>IF(LEN(VLOOKUP($A994,#REF!,8,FALSE)),UPPER(RIGHT(VLOOKUP($A994,#REF!,8,FALSE),1)),"")</f>
        <v>#REF!</v>
      </c>
      <c r="J994" s="42" t="e">
        <f>IF(LEN(VLOOKUP($A994,#REF!,4,FALSE)),UPPER(RIGHT(VLOOKUP($A994,#REF!,4,FALSE),1)),"")</f>
        <v>#REF!</v>
      </c>
      <c r="K994" s="42" t="e">
        <f>IF(LEN(VLOOKUP($A994,#REF!,5,FALSE)),UPPER(RIGHT(VLOOKUP($A994,#REF!,5,FALSE),1)),"")</f>
        <v>#REF!</v>
      </c>
      <c r="L994" s="42" t="e">
        <f>IF(LEN(VLOOKUP($A994,#REF!,6,FALSE)),UPPER(RIGHT(VLOOKUP($A994,#REF!,6,FALSE),1)),"")</f>
        <v>#REF!</v>
      </c>
      <c r="M994" s="43" t="e">
        <f>IF(LEN(VLOOKUP($A994,#REF!,7,FALSE)),UPPER(RIGHT(VLOOKUP($A994,#REF!,7,FALSE),1)),"")</f>
        <v>#REF!</v>
      </c>
      <c r="N994" s="206"/>
      <c r="O994" s="206"/>
      <c r="P994" s="206"/>
      <c r="Q994" s="206"/>
      <c r="R994" s="206"/>
      <c r="S994" s="63" t="e">
        <f>HLOOKUP("Device Tree Pin Name",#REF!,MATCH($A994,#REF!,0),FALSE)</f>
        <v>#REF!</v>
      </c>
      <c r="T994" s="47" t="e">
        <f>HLOOKUP("power rail",#REF!,MATCH($A994,#REF!,0),FALSE)</f>
        <v>#REF!</v>
      </c>
      <c r="U994" s="62" t="e">
        <f>HLOOKUP("Wake Capable",#REF!,MATCH($A994,#REF!,0),FALSE)</f>
        <v>#REF!</v>
      </c>
      <c r="V994" s="62" t="e">
        <f>HLOOKUP("Strap",#REF!,MATCH($A994,#REF!,0),FALSE)</f>
        <v>#REF!</v>
      </c>
      <c r="W994" s="62"/>
      <c r="X994" s="62"/>
      <c r="Y994" s="62"/>
      <c r="Z994" s="47"/>
      <c r="AA994" s="47" t="e">
        <f>HLOOKUP("Pad type",#REF!,MATCH($A994,#REF!,0),FALSE)</f>
        <v>#REF!</v>
      </c>
      <c r="AB994" s="63"/>
      <c r="AC994" s="63" t="e">
        <f>HLOOKUP("POR Pin State",#REF!,MATCH($A994,#REF!,0),FALSE)</f>
        <v>#REF!</v>
      </c>
      <c r="AD994" s="207"/>
      <c r="AE994" s="208"/>
      <c r="AF994" s="208"/>
      <c r="AG994" s="208"/>
      <c r="AH994" s="209"/>
      <c r="AI994" s="209"/>
      <c r="AJ994" s="210"/>
      <c r="AK994" s="210"/>
      <c r="AL994" s="210"/>
      <c r="AM994" s="210"/>
      <c r="AN994" s="210"/>
      <c r="AO994" s="210"/>
      <c r="AP994" s="210"/>
      <c r="AQ994" s="215" t="s">
        <v>2411</v>
      </c>
      <c r="AR994" s="105"/>
      <c r="AS994" s="105"/>
      <c r="AT994" s="105"/>
      <c r="AU994" s="105"/>
      <c r="AV994" s="105"/>
      <c r="AW994" s="105"/>
      <c r="AX994" s="105"/>
      <c r="AY994" s="105"/>
      <c r="AZ994" s="105"/>
      <c r="BA994" s="105"/>
      <c r="BB994" s="218"/>
      <c r="BC994" s="105"/>
      <c r="BD994" s="250"/>
      <c r="BE994" s="252" t="s">
        <v>2412</v>
      </c>
      <c r="BF994" s="147" t="e">
        <f>VLOOKUP($A994,#REF!,34,FALSE)</f>
        <v>#REF!</v>
      </c>
      <c r="BG994" s="148" t="e">
        <f>VLOOKUP($A994,#REF!,22,FALSE)</f>
        <v>#REF!</v>
      </c>
      <c r="BH994" s="149"/>
    </row>
    <row r="995" s="5" customFormat="1" ht="12.95" customHeight="1" spans="1:60">
      <c r="A995" s="10" t="s">
        <v>2413</v>
      </c>
      <c r="B995" s="38" t="e">
        <f>VLOOKUP($A995,#REF!,34,FALSE)</f>
        <v>#REF!</v>
      </c>
      <c r="C995" s="39" t="str">
        <f t="shared" si="198"/>
        <v>unused_DDR_XM3_B2A_CLK_P</v>
      </c>
      <c r="D995" s="40" t="e">
        <f>IF(LEN(VLOOKUP($A995,#REF!,8,FALSE)),LEFT(VLOOKUP($A995,#REF!,8,FALSE),LEN(VLOOKUP($A995,#REF!,8,FALSE))-2),"")</f>
        <v>#REF!</v>
      </c>
      <c r="E995" s="41" t="e">
        <f>IF(LEN(VLOOKUP($A995,#REF!,4,FALSE)),IF(INDEX(#REF!,MATCH($A995,#REF!,0),1),LEFT(VLOOKUP($A995,#REF!,4,FALSE),LEN(VLOOKUP($A995,#REF!,4,FALSE))-2),CONCATENATE(LEFT(VLOOKUP($A995,#REF!,4,FALSE),LEN(VLOOKUP($A995,#REF!,4,FALSE))-2),"*")),"")</f>
        <v>#REF!</v>
      </c>
      <c r="F995" s="42" t="e">
        <f>IF(LEN(VLOOKUP($A995,#REF!,5,FALSE)),IF(INDEX(#REF!,MATCH($A995,#REF!,0),2),LEFT(VLOOKUP($A995,#REF!,5,FALSE),LEN(VLOOKUP($A995,#REF!,5,FALSE))-2),CONCATENATE(LEFT(VLOOKUP($A995,#REF!,5,FALSE),LEN(VLOOKUP($A995,#REF!,5,FALSE))-2),"*")),"")</f>
        <v>#REF!</v>
      </c>
      <c r="G995" s="42" t="e">
        <f>IF(LEN(VLOOKUP($A995,#REF!,6,FALSE)),IF(INDEX(#REF!,MATCH($A995,#REF!,0),3),LEFT(VLOOKUP($A995,#REF!,6,FALSE),LEN(VLOOKUP($A995,#REF!,6,FALSE))-2),CONCATENATE(LEFT(VLOOKUP($A995,#REF!,6,FALSE),LEN(VLOOKUP($A995,#REF!,6,FALSE))-2),"*")),"")</f>
        <v>#REF!</v>
      </c>
      <c r="H995" s="43" t="e">
        <f>IF(LEN(VLOOKUP($A995,#REF!,7,FALSE)),IF(INDEX(#REF!,MATCH($A995,#REF!,0),4),LEFT(VLOOKUP($A995,#REF!,7,FALSE),LEN(VLOOKUP($A995,#REF!,7,FALSE))-2),CONCATENATE(LEFT(VLOOKUP($A995,#REF!,7,FALSE),LEN(VLOOKUP($A995,#REF!,7,FALSE))-2),"*")),"")</f>
        <v>#REF!</v>
      </c>
      <c r="I995" s="54" t="e">
        <f>IF(LEN(VLOOKUP($A995,#REF!,8,FALSE)),UPPER(RIGHT(VLOOKUP($A995,#REF!,8,FALSE),1)),"")</f>
        <v>#REF!</v>
      </c>
      <c r="J995" s="42" t="e">
        <f>IF(LEN(VLOOKUP($A995,#REF!,4,FALSE)),UPPER(RIGHT(VLOOKUP($A995,#REF!,4,FALSE),1)),"")</f>
        <v>#REF!</v>
      </c>
      <c r="K995" s="42" t="e">
        <f>IF(LEN(VLOOKUP($A995,#REF!,5,FALSE)),UPPER(RIGHT(VLOOKUP($A995,#REF!,5,FALSE),1)),"")</f>
        <v>#REF!</v>
      </c>
      <c r="L995" s="42" t="e">
        <f>IF(LEN(VLOOKUP($A995,#REF!,6,FALSE)),UPPER(RIGHT(VLOOKUP($A995,#REF!,6,FALSE),1)),"")</f>
        <v>#REF!</v>
      </c>
      <c r="M995" s="43" t="e">
        <f>IF(LEN(VLOOKUP($A995,#REF!,7,FALSE)),UPPER(RIGHT(VLOOKUP($A995,#REF!,7,FALSE),1)),"")</f>
        <v>#REF!</v>
      </c>
      <c r="N995" s="206"/>
      <c r="O995" s="206"/>
      <c r="P995" s="206"/>
      <c r="Q995" s="206"/>
      <c r="R995" s="206"/>
      <c r="S995" s="63" t="e">
        <f>HLOOKUP("Device Tree Pin Name",#REF!,MATCH($A995,#REF!,0),FALSE)</f>
        <v>#REF!</v>
      </c>
      <c r="T995" s="47" t="e">
        <f>HLOOKUP("power rail",#REF!,MATCH($A995,#REF!,0),FALSE)</f>
        <v>#REF!</v>
      </c>
      <c r="U995" s="62" t="e">
        <f>HLOOKUP("Wake Capable",#REF!,MATCH($A995,#REF!,0),FALSE)</f>
        <v>#REF!</v>
      </c>
      <c r="V995" s="62" t="e">
        <f>HLOOKUP("Strap",#REF!,MATCH($A995,#REF!,0),FALSE)</f>
        <v>#REF!</v>
      </c>
      <c r="W995" s="62"/>
      <c r="X995" s="62"/>
      <c r="Y995" s="62"/>
      <c r="Z995" s="47"/>
      <c r="AA995" s="47" t="e">
        <f>HLOOKUP("Pad type",#REF!,MATCH($A995,#REF!,0),FALSE)</f>
        <v>#REF!</v>
      </c>
      <c r="AB995" s="63"/>
      <c r="AC995" s="63" t="e">
        <f>HLOOKUP("POR Pin State",#REF!,MATCH($A995,#REF!,0),FALSE)</f>
        <v>#REF!</v>
      </c>
      <c r="AD995" s="207"/>
      <c r="AE995" s="208"/>
      <c r="AF995" s="208"/>
      <c r="AG995" s="208"/>
      <c r="AH995" s="209"/>
      <c r="AI995" s="209"/>
      <c r="AJ995" s="210"/>
      <c r="AK995" s="210"/>
      <c r="AL995" s="210"/>
      <c r="AM995" s="210"/>
      <c r="AN995" s="210"/>
      <c r="AO995" s="210"/>
      <c r="AP995" s="210"/>
      <c r="AQ995" s="215" t="s">
        <v>2413</v>
      </c>
      <c r="AR995" s="105"/>
      <c r="AS995" s="105"/>
      <c r="AT995" s="105"/>
      <c r="AU995" s="105"/>
      <c r="AV995" s="105"/>
      <c r="AW995" s="105"/>
      <c r="AX995" s="105"/>
      <c r="AY995" s="105"/>
      <c r="AZ995" s="105"/>
      <c r="BA995" s="105"/>
      <c r="BB995" s="218"/>
      <c r="BC995" s="105"/>
      <c r="BD995" s="250"/>
      <c r="BE995" s="252" t="s">
        <v>2414</v>
      </c>
      <c r="BF995" s="147" t="e">
        <f>VLOOKUP($A995,#REF!,34,FALSE)</f>
        <v>#REF!</v>
      </c>
      <c r="BG995" s="148" t="e">
        <f>VLOOKUP($A995,#REF!,22,FALSE)</f>
        <v>#REF!</v>
      </c>
      <c r="BH995" s="149"/>
    </row>
    <row r="996" s="5" customFormat="1" ht="12.95" customHeight="1" spans="1:60">
      <c r="A996" s="10" t="s">
        <v>2415</v>
      </c>
      <c r="B996" s="38" t="e">
        <f>VLOOKUP($A996,#REF!,34,FALSE)</f>
        <v>#REF!</v>
      </c>
      <c r="C996" s="39" t="str">
        <f t="shared" si="198"/>
        <v>unused_DDR_XM3_B2A_CLK_N</v>
      </c>
      <c r="D996" s="40" t="e">
        <f>IF(LEN(VLOOKUP($A996,#REF!,8,FALSE)),LEFT(VLOOKUP($A996,#REF!,8,FALSE),LEN(VLOOKUP($A996,#REF!,8,FALSE))-2),"")</f>
        <v>#REF!</v>
      </c>
      <c r="E996" s="41" t="e">
        <f>IF(LEN(VLOOKUP($A996,#REF!,4,FALSE)),IF(INDEX(#REF!,MATCH($A996,#REF!,0),1),LEFT(VLOOKUP($A996,#REF!,4,FALSE),LEN(VLOOKUP($A996,#REF!,4,FALSE))-2),CONCATENATE(LEFT(VLOOKUP($A996,#REF!,4,FALSE),LEN(VLOOKUP($A996,#REF!,4,FALSE))-2),"*")),"")</f>
        <v>#REF!</v>
      </c>
      <c r="F996" s="42" t="e">
        <f>IF(LEN(VLOOKUP($A996,#REF!,5,FALSE)),IF(INDEX(#REF!,MATCH($A996,#REF!,0),2),LEFT(VLOOKUP($A996,#REF!,5,FALSE),LEN(VLOOKUP($A996,#REF!,5,FALSE))-2),CONCATENATE(LEFT(VLOOKUP($A996,#REF!,5,FALSE),LEN(VLOOKUP($A996,#REF!,5,FALSE))-2),"*")),"")</f>
        <v>#REF!</v>
      </c>
      <c r="G996" s="42" t="e">
        <f>IF(LEN(VLOOKUP($A996,#REF!,6,FALSE)),IF(INDEX(#REF!,MATCH($A996,#REF!,0),3),LEFT(VLOOKUP($A996,#REF!,6,FALSE),LEN(VLOOKUP($A996,#REF!,6,FALSE))-2),CONCATENATE(LEFT(VLOOKUP($A996,#REF!,6,FALSE),LEN(VLOOKUP($A996,#REF!,6,FALSE))-2),"*")),"")</f>
        <v>#REF!</v>
      </c>
      <c r="H996" s="43" t="e">
        <f>IF(LEN(VLOOKUP($A996,#REF!,7,FALSE)),IF(INDEX(#REF!,MATCH($A996,#REF!,0),4),LEFT(VLOOKUP($A996,#REF!,7,FALSE),LEN(VLOOKUP($A996,#REF!,7,FALSE))-2),CONCATENATE(LEFT(VLOOKUP($A996,#REF!,7,FALSE),LEN(VLOOKUP($A996,#REF!,7,FALSE))-2),"*")),"")</f>
        <v>#REF!</v>
      </c>
      <c r="I996" s="54" t="e">
        <f>IF(LEN(VLOOKUP($A996,#REF!,8,FALSE)),UPPER(RIGHT(VLOOKUP($A996,#REF!,8,FALSE),1)),"")</f>
        <v>#REF!</v>
      </c>
      <c r="J996" s="42" t="e">
        <f>IF(LEN(VLOOKUP($A996,#REF!,4,FALSE)),UPPER(RIGHT(VLOOKUP($A996,#REF!,4,FALSE),1)),"")</f>
        <v>#REF!</v>
      </c>
      <c r="K996" s="42" t="e">
        <f>IF(LEN(VLOOKUP($A996,#REF!,5,FALSE)),UPPER(RIGHT(VLOOKUP($A996,#REF!,5,FALSE),1)),"")</f>
        <v>#REF!</v>
      </c>
      <c r="L996" s="42" t="e">
        <f>IF(LEN(VLOOKUP($A996,#REF!,6,FALSE)),UPPER(RIGHT(VLOOKUP($A996,#REF!,6,FALSE),1)),"")</f>
        <v>#REF!</v>
      </c>
      <c r="M996" s="43" t="e">
        <f>IF(LEN(VLOOKUP($A996,#REF!,7,FALSE)),UPPER(RIGHT(VLOOKUP($A996,#REF!,7,FALSE),1)),"")</f>
        <v>#REF!</v>
      </c>
      <c r="N996" s="206"/>
      <c r="O996" s="206"/>
      <c r="P996" s="206"/>
      <c r="Q996" s="206"/>
      <c r="R996" s="206"/>
      <c r="S996" s="63" t="e">
        <f>HLOOKUP("Device Tree Pin Name",#REF!,MATCH($A996,#REF!,0),FALSE)</f>
        <v>#REF!</v>
      </c>
      <c r="T996" s="47" t="e">
        <f>HLOOKUP("power rail",#REF!,MATCH($A996,#REF!,0),FALSE)</f>
        <v>#REF!</v>
      </c>
      <c r="U996" s="62" t="e">
        <f>HLOOKUP("Wake Capable",#REF!,MATCH($A996,#REF!,0),FALSE)</f>
        <v>#REF!</v>
      </c>
      <c r="V996" s="62" t="e">
        <f>HLOOKUP("Strap",#REF!,MATCH($A996,#REF!,0),FALSE)</f>
        <v>#REF!</v>
      </c>
      <c r="W996" s="62"/>
      <c r="X996" s="62"/>
      <c r="Y996" s="62"/>
      <c r="Z996" s="47"/>
      <c r="AA996" s="47" t="e">
        <f>HLOOKUP("Pad type",#REF!,MATCH($A996,#REF!,0),FALSE)</f>
        <v>#REF!</v>
      </c>
      <c r="AB996" s="63"/>
      <c r="AC996" s="63" t="e">
        <f>HLOOKUP("POR Pin State",#REF!,MATCH($A996,#REF!,0),FALSE)</f>
        <v>#REF!</v>
      </c>
      <c r="AD996" s="207"/>
      <c r="AE996" s="208"/>
      <c r="AF996" s="208"/>
      <c r="AG996" s="208"/>
      <c r="AH996" s="209"/>
      <c r="AI996" s="209"/>
      <c r="AJ996" s="210"/>
      <c r="AK996" s="210"/>
      <c r="AL996" s="210"/>
      <c r="AM996" s="210"/>
      <c r="AN996" s="210"/>
      <c r="AO996" s="210"/>
      <c r="AP996" s="210"/>
      <c r="AQ996" s="215" t="s">
        <v>2415</v>
      </c>
      <c r="AR996" s="105"/>
      <c r="AS996" s="105"/>
      <c r="AT996" s="105"/>
      <c r="AU996" s="105"/>
      <c r="AV996" s="105"/>
      <c r="AW996" s="105"/>
      <c r="AX996" s="105"/>
      <c r="AY996" s="105"/>
      <c r="AZ996" s="105"/>
      <c r="BA996" s="105"/>
      <c r="BB996" s="218"/>
      <c r="BC996" s="105"/>
      <c r="BD996" s="250"/>
      <c r="BE996" s="252" t="s">
        <v>2416</v>
      </c>
      <c r="BF996" s="147" t="e">
        <f>VLOOKUP($A996,#REF!,34,FALSE)</f>
        <v>#REF!</v>
      </c>
      <c r="BG996" s="148" t="e">
        <f>VLOOKUP($A996,#REF!,22,FALSE)</f>
        <v>#REF!</v>
      </c>
      <c r="BH996" s="149"/>
    </row>
    <row r="997" s="5" customFormat="1" ht="12.95" customHeight="1" spans="1:60">
      <c r="A997" s="48" t="s">
        <v>2417</v>
      </c>
      <c r="B997" s="38" t="e">
        <f>VLOOKUP($A997,#REF!,34,FALSE)</f>
        <v>#REF!</v>
      </c>
      <c r="C997" s="39" t="str">
        <f t="shared" si="198"/>
        <v>unused_DDR_XM3_B2B_CLK_P</v>
      </c>
      <c r="D997" s="40" t="e">
        <f>IF(LEN(VLOOKUP($A997,#REF!,8,FALSE)),LEFT(VLOOKUP($A997,#REF!,8,FALSE),LEN(VLOOKUP($A997,#REF!,8,FALSE))-2),"")</f>
        <v>#REF!</v>
      </c>
      <c r="E997" s="41" t="e">
        <f>IF(LEN(VLOOKUP($A997,#REF!,4,FALSE)),IF(INDEX(#REF!,MATCH($A997,#REF!,0),1),LEFT(VLOOKUP($A997,#REF!,4,FALSE),LEN(VLOOKUP($A997,#REF!,4,FALSE))-2),CONCATENATE(LEFT(VLOOKUP($A997,#REF!,4,FALSE),LEN(VLOOKUP($A997,#REF!,4,FALSE))-2),"*")),"")</f>
        <v>#REF!</v>
      </c>
      <c r="F997" s="42" t="e">
        <f>IF(LEN(VLOOKUP($A997,#REF!,5,FALSE)),IF(INDEX(#REF!,MATCH($A997,#REF!,0),2),LEFT(VLOOKUP($A997,#REF!,5,FALSE),LEN(VLOOKUP($A997,#REF!,5,FALSE))-2),CONCATENATE(LEFT(VLOOKUP($A997,#REF!,5,FALSE),LEN(VLOOKUP($A997,#REF!,5,FALSE))-2),"*")),"")</f>
        <v>#REF!</v>
      </c>
      <c r="G997" s="42" t="e">
        <f>IF(LEN(VLOOKUP($A997,#REF!,6,FALSE)),IF(INDEX(#REF!,MATCH($A997,#REF!,0),3),LEFT(VLOOKUP($A997,#REF!,6,FALSE),LEN(VLOOKUP($A997,#REF!,6,FALSE))-2),CONCATENATE(LEFT(VLOOKUP($A997,#REF!,6,FALSE),LEN(VLOOKUP($A997,#REF!,6,FALSE))-2),"*")),"")</f>
        <v>#REF!</v>
      </c>
      <c r="H997" s="43" t="e">
        <f>IF(LEN(VLOOKUP($A997,#REF!,7,FALSE)),IF(INDEX(#REF!,MATCH($A997,#REF!,0),4),LEFT(VLOOKUP($A997,#REF!,7,FALSE),LEN(VLOOKUP($A997,#REF!,7,FALSE))-2),CONCATENATE(LEFT(VLOOKUP($A997,#REF!,7,FALSE),LEN(VLOOKUP($A997,#REF!,7,FALSE))-2),"*")),"")</f>
        <v>#REF!</v>
      </c>
      <c r="I997" s="54" t="e">
        <f>IF(LEN(VLOOKUP($A997,#REF!,8,FALSE)),UPPER(RIGHT(VLOOKUP($A997,#REF!,8,FALSE),1)),"")</f>
        <v>#REF!</v>
      </c>
      <c r="J997" s="42" t="e">
        <f>IF(LEN(VLOOKUP($A997,#REF!,4,FALSE)),UPPER(RIGHT(VLOOKUP($A997,#REF!,4,FALSE),1)),"")</f>
        <v>#REF!</v>
      </c>
      <c r="K997" s="42" t="e">
        <f>IF(LEN(VLOOKUP($A997,#REF!,5,FALSE)),UPPER(RIGHT(VLOOKUP($A997,#REF!,5,FALSE),1)),"")</f>
        <v>#REF!</v>
      </c>
      <c r="L997" s="42" t="e">
        <f>IF(LEN(VLOOKUP($A997,#REF!,6,FALSE)),UPPER(RIGHT(VLOOKUP($A997,#REF!,6,FALSE),1)),"")</f>
        <v>#REF!</v>
      </c>
      <c r="M997" s="43" t="e">
        <f>IF(LEN(VLOOKUP($A997,#REF!,7,FALSE)),UPPER(RIGHT(VLOOKUP($A997,#REF!,7,FALSE),1)),"")</f>
        <v>#REF!</v>
      </c>
      <c r="N997" s="206"/>
      <c r="O997" s="206"/>
      <c r="P997" s="206"/>
      <c r="Q997" s="206"/>
      <c r="R997" s="206"/>
      <c r="S997" s="63" t="e">
        <f>HLOOKUP("Device Tree Pin Name",#REF!,MATCH($A997,#REF!,0),FALSE)</f>
        <v>#REF!</v>
      </c>
      <c r="T997" s="47" t="e">
        <f>HLOOKUP("power rail",#REF!,MATCH($A997,#REF!,0),FALSE)</f>
        <v>#REF!</v>
      </c>
      <c r="U997" s="62" t="e">
        <f>HLOOKUP("Wake Capable",#REF!,MATCH($A997,#REF!,0),FALSE)</f>
        <v>#REF!</v>
      </c>
      <c r="V997" s="62" t="e">
        <f>HLOOKUP("Strap",#REF!,MATCH($A997,#REF!,0),FALSE)</f>
        <v>#REF!</v>
      </c>
      <c r="W997" s="62"/>
      <c r="X997" s="62"/>
      <c r="Y997" s="62"/>
      <c r="Z997" s="47"/>
      <c r="AA997" s="47" t="e">
        <f>HLOOKUP("Pad type",#REF!,MATCH($A997,#REF!,0),FALSE)</f>
        <v>#REF!</v>
      </c>
      <c r="AB997" s="63"/>
      <c r="AC997" s="63" t="e">
        <f>HLOOKUP("POR Pin State",#REF!,MATCH($A997,#REF!,0),FALSE)</f>
        <v>#REF!</v>
      </c>
      <c r="AD997" s="207"/>
      <c r="AE997" s="208"/>
      <c r="AF997" s="208"/>
      <c r="AG997" s="208"/>
      <c r="AH997" s="209"/>
      <c r="AI997" s="209"/>
      <c r="AJ997" s="210"/>
      <c r="AK997" s="210"/>
      <c r="AL997" s="210"/>
      <c r="AM997" s="210"/>
      <c r="AN997" s="210"/>
      <c r="AO997" s="210"/>
      <c r="AP997" s="210"/>
      <c r="AQ997" s="215" t="s">
        <v>2417</v>
      </c>
      <c r="AR997" s="105"/>
      <c r="AS997" s="105"/>
      <c r="AT997" s="105"/>
      <c r="AU997" s="105"/>
      <c r="AV997" s="105"/>
      <c r="AW997" s="105"/>
      <c r="AX997" s="105"/>
      <c r="AY997" s="105"/>
      <c r="AZ997" s="105"/>
      <c r="BA997" s="105"/>
      <c r="BB997" s="218"/>
      <c r="BC997" s="105"/>
      <c r="BD997" s="250"/>
      <c r="BE997" s="252" t="s">
        <v>2418</v>
      </c>
      <c r="BF997" s="147" t="e">
        <f>VLOOKUP($A997,#REF!,34,FALSE)</f>
        <v>#REF!</v>
      </c>
      <c r="BG997" s="148" t="e">
        <f>VLOOKUP($A997,#REF!,22,FALSE)</f>
        <v>#REF!</v>
      </c>
      <c r="BH997" s="149"/>
    </row>
    <row r="998" s="5" customFormat="1" ht="12.95" customHeight="1" spans="1:60">
      <c r="A998" s="48" t="s">
        <v>2419</v>
      </c>
      <c r="B998" s="38" t="e">
        <f>VLOOKUP($A998,#REF!,34,FALSE)</f>
        <v>#REF!</v>
      </c>
      <c r="C998" s="39" t="str">
        <f t="shared" si="198"/>
        <v>unused_DDR_XM3_B2B_CLK_N</v>
      </c>
      <c r="D998" s="40" t="e">
        <f>IF(LEN(VLOOKUP($A998,#REF!,8,FALSE)),LEFT(VLOOKUP($A998,#REF!,8,FALSE),LEN(VLOOKUP($A998,#REF!,8,FALSE))-2),"")</f>
        <v>#REF!</v>
      </c>
      <c r="E998" s="41" t="e">
        <f>IF(LEN(VLOOKUP($A998,#REF!,4,FALSE)),IF(INDEX(#REF!,MATCH($A998,#REF!,0),1),LEFT(VLOOKUP($A998,#REF!,4,FALSE),LEN(VLOOKUP($A998,#REF!,4,FALSE))-2),CONCATENATE(LEFT(VLOOKUP($A998,#REF!,4,FALSE),LEN(VLOOKUP($A998,#REF!,4,FALSE))-2),"*")),"")</f>
        <v>#REF!</v>
      </c>
      <c r="F998" s="42" t="e">
        <f>IF(LEN(VLOOKUP($A998,#REF!,5,FALSE)),IF(INDEX(#REF!,MATCH($A998,#REF!,0),2),LEFT(VLOOKUP($A998,#REF!,5,FALSE),LEN(VLOOKUP($A998,#REF!,5,FALSE))-2),CONCATENATE(LEFT(VLOOKUP($A998,#REF!,5,FALSE),LEN(VLOOKUP($A998,#REF!,5,FALSE))-2),"*")),"")</f>
        <v>#REF!</v>
      </c>
      <c r="G998" s="42" t="e">
        <f>IF(LEN(VLOOKUP($A998,#REF!,6,FALSE)),IF(INDEX(#REF!,MATCH($A998,#REF!,0),3),LEFT(VLOOKUP($A998,#REF!,6,FALSE),LEN(VLOOKUP($A998,#REF!,6,FALSE))-2),CONCATENATE(LEFT(VLOOKUP($A998,#REF!,6,FALSE),LEN(VLOOKUP($A998,#REF!,6,FALSE))-2),"*")),"")</f>
        <v>#REF!</v>
      </c>
      <c r="H998" s="43" t="e">
        <f>IF(LEN(VLOOKUP($A998,#REF!,7,FALSE)),IF(INDEX(#REF!,MATCH($A998,#REF!,0),4),LEFT(VLOOKUP($A998,#REF!,7,FALSE),LEN(VLOOKUP($A998,#REF!,7,FALSE))-2),CONCATENATE(LEFT(VLOOKUP($A998,#REF!,7,FALSE),LEN(VLOOKUP($A998,#REF!,7,FALSE))-2),"*")),"")</f>
        <v>#REF!</v>
      </c>
      <c r="I998" s="54" t="e">
        <f>IF(LEN(VLOOKUP($A998,#REF!,8,FALSE)),UPPER(RIGHT(VLOOKUP($A998,#REF!,8,FALSE),1)),"")</f>
        <v>#REF!</v>
      </c>
      <c r="J998" s="42" t="e">
        <f>IF(LEN(VLOOKUP($A998,#REF!,4,FALSE)),UPPER(RIGHT(VLOOKUP($A998,#REF!,4,FALSE),1)),"")</f>
        <v>#REF!</v>
      </c>
      <c r="K998" s="42" t="e">
        <f>IF(LEN(VLOOKUP($A998,#REF!,5,FALSE)),UPPER(RIGHT(VLOOKUP($A998,#REF!,5,FALSE),1)),"")</f>
        <v>#REF!</v>
      </c>
      <c r="L998" s="42" t="e">
        <f>IF(LEN(VLOOKUP($A998,#REF!,6,FALSE)),UPPER(RIGHT(VLOOKUP($A998,#REF!,6,FALSE),1)),"")</f>
        <v>#REF!</v>
      </c>
      <c r="M998" s="43" t="e">
        <f>IF(LEN(VLOOKUP($A998,#REF!,7,FALSE)),UPPER(RIGHT(VLOOKUP($A998,#REF!,7,FALSE),1)),"")</f>
        <v>#REF!</v>
      </c>
      <c r="N998" s="206"/>
      <c r="O998" s="206"/>
      <c r="P998" s="206"/>
      <c r="Q998" s="206"/>
      <c r="R998" s="206"/>
      <c r="S998" s="63" t="e">
        <f>HLOOKUP("Device Tree Pin Name",#REF!,MATCH($A998,#REF!,0),FALSE)</f>
        <v>#REF!</v>
      </c>
      <c r="T998" s="47" t="e">
        <f>HLOOKUP("power rail",#REF!,MATCH($A998,#REF!,0),FALSE)</f>
        <v>#REF!</v>
      </c>
      <c r="U998" s="62" t="e">
        <f>HLOOKUP("Wake Capable",#REF!,MATCH($A998,#REF!,0),FALSE)</f>
        <v>#REF!</v>
      </c>
      <c r="V998" s="62" t="e">
        <f>HLOOKUP("Strap",#REF!,MATCH($A998,#REF!,0),FALSE)</f>
        <v>#REF!</v>
      </c>
      <c r="W998" s="62"/>
      <c r="X998" s="62"/>
      <c r="Y998" s="62"/>
      <c r="Z998" s="47"/>
      <c r="AA998" s="47" t="e">
        <f>HLOOKUP("Pad type",#REF!,MATCH($A998,#REF!,0),FALSE)</f>
        <v>#REF!</v>
      </c>
      <c r="AB998" s="63"/>
      <c r="AC998" s="63" t="e">
        <f>HLOOKUP("POR Pin State",#REF!,MATCH($A998,#REF!,0),FALSE)</f>
        <v>#REF!</v>
      </c>
      <c r="AD998" s="207"/>
      <c r="AE998" s="208"/>
      <c r="AF998" s="208"/>
      <c r="AG998" s="208"/>
      <c r="AH998" s="209"/>
      <c r="AI998" s="209"/>
      <c r="AJ998" s="210"/>
      <c r="AK998" s="210"/>
      <c r="AL998" s="210"/>
      <c r="AM998" s="210"/>
      <c r="AN998" s="210"/>
      <c r="AO998" s="210"/>
      <c r="AP998" s="210"/>
      <c r="AQ998" s="215" t="s">
        <v>2419</v>
      </c>
      <c r="AR998" s="105"/>
      <c r="AS998" s="105"/>
      <c r="AT998" s="105"/>
      <c r="AU998" s="105"/>
      <c r="AV998" s="105"/>
      <c r="AW998" s="105"/>
      <c r="AX998" s="105"/>
      <c r="AY998" s="105"/>
      <c r="AZ998" s="105"/>
      <c r="BA998" s="105"/>
      <c r="BB998" s="218"/>
      <c r="BC998" s="105"/>
      <c r="BD998" s="250"/>
      <c r="BE998" s="252" t="s">
        <v>2420</v>
      </c>
      <c r="BF998" s="147" t="e">
        <f>VLOOKUP($A998,#REF!,34,FALSE)</f>
        <v>#REF!</v>
      </c>
      <c r="BG998" s="148" t="e">
        <f>VLOOKUP($A998,#REF!,22,FALSE)</f>
        <v>#REF!</v>
      </c>
      <c r="BH998" s="149"/>
    </row>
    <row r="999" s="5" customFormat="1" ht="12.95" customHeight="1" spans="1:60">
      <c r="A999" s="48" t="s">
        <v>2421</v>
      </c>
      <c r="B999" s="38" t="e">
        <f>VLOOKUP($A999,#REF!,34,FALSE)</f>
        <v>#REF!</v>
      </c>
      <c r="C999" s="39" t="str">
        <f t="shared" si="198"/>
        <v>unused_DDR_XM3_B3D0</v>
      </c>
      <c r="D999" s="40" t="e">
        <f>IF(LEN(VLOOKUP($A999,#REF!,8,FALSE)),LEFT(VLOOKUP($A999,#REF!,8,FALSE),LEN(VLOOKUP($A999,#REF!,8,FALSE))-2),"")</f>
        <v>#REF!</v>
      </c>
      <c r="E999" s="41" t="e">
        <f>IF(LEN(VLOOKUP($A999,#REF!,4,FALSE)),IF(INDEX(#REF!,MATCH($A999,#REF!,0),1),LEFT(VLOOKUP($A999,#REF!,4,FALSE),LEN(VLOOKUP($A999,#REF!,4,FALSE))-2),CONCATENATE(LEFT(VLOOKUP($A999,#REF!,4,FALSE),LEN(VLOOKUP($A999,#REF!,4,FALSE))-2),"*")),"")</f>
        <v>#REF!</v>
      </c>
      <c r="F999" s="42" t="e">
        <f>IF(LEN(VLOOKUP($A999,#REF!,5,FALSE)),IF(INDEX(#REF!,MATCH($A999,#REF!,0),2),LEFT(VLOOKUP($A999,#REF!,5,FALSE),LEN(VLOOKUP($A999,#REF!,5,FALSE))-2),CONCATENATE(LEFT(VLOOKUP($A999,#REF!,5,FALSE),LEN(VLOOKUP($A999,#REF!,5,FALSE))-2),"*")),"")</f>
        <v>#REF!</v>
      </c>
      <c r="G999" s="42" t="e">
        <f>IF(LEN(VLOOKUP($A999,#REF!,6,FALSE)),IF(INDEX(#REF!,MATCH($A999,#REF!,0),3),LEFT(VLOOKUP($A999,#REF!,6,FALSE),LEN(VLOOKUP($A999,#REF!,6,FALSE))-2),CONCATENATE(LEFT(VLOOKUP($A999,#REF!,6,FALSE),LEN(VLOOKUP($A999,#REF!,6,FALSE))-2),"*")),"")</f>
        <v>#REF!</v>
      </c>
      <c r="H999" s="43" t="e">
        <f>IF(LEN(VLOOKUP($A999,#REF!,7,FALSE)),IF(INDEX(#REF!,MATCH($A999,#REF!,0),4),LEFT(VLOOKUP($A999,#REF!,7,FALSE),LEN(VLOOKUP($A999,#REF!,7,FALSE))-2),CONCATENATE(LEFT(VLOOKUP($A999,#REF!,7,FALSE),LEN(VLOOKUP($A999,#REF!,7,FALSE))-2),"*")),"")</f>
        <v>#REF!</v>
      </c>
      <c r="I999" s="54" t="e">
        <f>IF(LEN(VLOOKUP($A999,#REF!,8,FALSE)),UPPER(RIGHT(VLOOKUP($A999,#REF!,8,FALSE),1)),"")</f>
        <v>#REF!</v>
      </c>
      <c r="J999" s="42" t="e">
        <f>IF(LEN(VLOOKUP($A999,#REF!,4,FALSE)),UPPER(RIGHT(VLOOKUP($A999,#REF!,4,FALSE),1)),"")</f>
        <v>#REF!</v>
      </c>
      <c r="K999" s="42" t="e">
        <f>IF(LEN(VLOOKUP($A999,#REF!,5,FALSE)),UPPER(RIGHT(VLOOKUP($A999,#REF!,5,FALSE),1)),"")</f>
        <v>#REF!</v>
      </c>
      <c r="L999" s="42" t="e">
        <f>IF(LEN(VLOOKUP($A999,#REF!,6,FALSE)),UPPER(RIGHT(VLOOKUP($A999,#REF!,6,FALSE),1)),"")</f>
        <v>#REF!</v>
      </c>
      <c r="M999" s="43" t="e">
        <f>IF(LEN(VLOOKUP($A999,#REF!,7,FALSE)),UPPER(RIGHT(VLOOKUP($A999,#REF!,7,FALSE),1)),"")</f>
        <v>#REF!</v>
      </c>
      <c r="N999" s="206"/>
      <c r="O999" s="206"/>
      <c r="P999" s="206"/>
      <c r="Q999" s="206"/>
      <c r="R999" s="206"/>
      <c r="S999" s="63" t="e">
        <f>HLOOKUP("Device Tree Pin Name",#REF!,MATCH($A999,#REF!,0),FALSE)</f>
        <v>#REF!</v>
      </c>
      <c r="T999" s="47" t="e">
        <f>HLOOKUP("power rail",#REF!,MATCH($A999,#REF!,0),FALSE)</f>
        <v>#REF!</v>
      </c>
      <c r="U999" s="62" t="e">
        <f>HLOOKUP("Wake Capable",#REF!,MATCH($A999,#REF!,0),FALSE)</f>
        <v>#REF!</v>
      </c>
      <c r="V999" s="62" t="e">
        <f>HLOOKUP("Strap",#REF!,MATCH($A999,#REF!,0),FALSE)</f>
        <v>#REF!</v>
      </c>
      <c r="W999" s="62"/>
      <c r="X999" s="62"/>
      <c r="Y999" s="62"/>
      <c r="Z999" s="47"/>
      <c r="AA999" s="47" t="e">
        <f>HLOOKUP("Pad type",#REF!,MATCH($A999,#REF!,0),FALSE)</f>
        <v>#REF!</v>
      </c>
      <c r="AB999" s="63"/>
      <c r="AC999" s="63" t="e">
        <f>HLOOKUP("POR Pin State",#REF!,MATCH($A999,#REF!,0),FALSE)</f>
        <v>#REF!</v>
      </c>
      <c r="AD999" s="207"/>
      <c r="AE999" s="208"/>
      <c r="AF999" s="208"/>
      <c r="AG999" s="208"/>
      <c r="AH999" s="209"/>
      <c r="AI999" s="209"/>
      <c r="AJ999" s="210"/>
      <c r="AK999" s="210"/>
      <c r="AL999" s="210"/>
      <c r="AM999" s="210"/>
      <c r="AN999" s="210"/>
      <c r="AO999" s="210"/>
      <c r="AP999" s="210"/>
      <c r="AQ999" s="215" t="s">
        <v>2422</v>
      </c>
      <c r="AR999" s="105"/>
      <c r="AS999" s="105"/>
      <c r="AT999" s="105"/>
      <c r="AU999" s="105"/>
      <c r="AV999" s="105"/>
      <c r="AW999" s="105"/>
      <c r="AX999" s="105"/>
      <c r="AY999" s="105"/>
      <c r="AZ999" s="105"/>
      <c r="BA999" s="105"/>
      <c r="BB999" s="218"/>
      <c r="BC999" s="105"/>
      <c r="BD999" s="250"/>
      <c r="BE999" s="252" t="s">
        <v>2423</v>
      </c>
      <c r="BF999" s="147" t="e">
        <f>VLOOKUP($A999,#REF!,34,FALSE)</f>
        <v>#REF!</v>
      </c>
      <c r="BG999" s="148" t="e">
        <f>VLOOKUP($A999,#REF!,22,FALSE)</f>
        <v>#REF!</v>
      </c>
      <c r="BH999" s="149"/>
    </row>
    <row r="1000" s="5" customFormat="1" ht="12.95" customHeight="1" spans="1:60">
      <c r="A1000" s="48" t="s">
        <v>2424</v>
      </c>
      <c r="B1000" s="38" t="e">
        <f>VLOOKUP($A1000,#REF!,34,FALSE)</f>
        <v>#REF!</v>
      </c>
      <c r="C1000" s="39" t="str">
        <f t="shared" si="198"/>
        <v>unused_DDR_XM3_B3D1</v>
      </c>
      <c r="D1000" s="40" t="e">
        <f>IF(LEN(VLOOKUP($A1000,#REF!,8,FALSE)),LEFT(VLOOKUP($A1000,#REF!,8,FALSE),LEN(VLOOKUP($A1000,#REF!,8,FALSE))-2),"")</f>
        <v>#REF!</v>
      </c>
      <c r="E1000" s="41" t="e">
        <f>IF(LEN(VLOOKUP($A1000,#REF!,4,FALSE)),IF(INDEX(#REF!,MATCH($A1000,#REF!,0),1),LEFT(VLOOKUP($A1000,#REF!,4,FALSE),LEN(VLOOKUP($A1000,#REF!,4,FALSE))-2),CONCATENATE(LEFT(VLOOKUP($A1000,#REF!,4,FALSE),LEN(VLOOKUP($A1000,#REF!,4,FALSE))-2),"*")),"")</f>
        <v>#REF!</v>
      </c>
      <c r="F1000" s="42" t="e">
        <f>IF(LEN(VLOOKUP($A1000,#REF!,5,FALSE)),IF(INDEX(#REF!,MATCH($A1000,#REF!,0),2),LEFT(VLOOKUP($A1000,#REF!,5,FALSE),LEN(VLOOKUP($A1000,#REF!,5,FALSE))-2),CONCATENATE(LEFT(VLOOKUP($A1000,#REF!,5,FALSE),LEN(VLOOKUP($A1000,#REF!,5,FALSE))-2),"*")),"")</f>
        <v>#REF!</v>
      </c>
      <c r="G1000" s="42" t="e">
        <f>IF(LEN(VLOOKUP($A1000,#REF!,6,FALSE)),IF(INDEX(#REF!,MATCH($A1000,#REF!,0),3),LEFT(VLOOKUP($A1000,#REF!,6,FALSE),LEN(VLOOKUP($A1000,#REF!,6,FALSE))-2),CONCATENATE(LEFT(VLOOKUP($A1000,#REF!,6,FALSE),LEN(VLOOKUP($A1000,#REF!,6,FALSE))-2),"*")),"")</f>
        <v>#REF!</v>
      </c>
      <c r="H1000" s="43" t="e">
        <f>IF(LEN(VLOOKUP($A1000,#REF!,7,FALSE)),IF(INDEX(#REF!,MATCH($A1000,#REF!,0),4),LEFT(VLOOKUP($A1000,#REF!,7,FALSE),LEN(VLOOKUP($A1000,#REF!,7,FALSE))-2),CONCATENATE(LEFT(VLOOKUP($A1000,#REF!,7,FALSE),LEN(VLOOKUP($A1000,#REF!,7,FALSE))-2),"*")),"")</f>
        <v>#REF!</v>
      </c>
      <c r="I1000" s="54" t="e">
        <f>IF(LEN(VLOOKUP($A1000,#REF!,8,FALSE)),UPPER(RIGHT(VLOOKUP($A1000,#REF!,8,FALSE),1)),"")</f>
        <v>#REF!</v>
      </c>
      <c r="J1000" s="42" t="e">
        <f>IF(LEN(VLOOKUP($A1000,#REF!,4,FALSE)),UPPER(RIGHT(VLOOKUP($A1000,#REF!,4,FALSE),1)),"")</f>
        <v>#REF!</v>
      </c>
      <c r="K1000" s="42" t="e">
        <f>IF(LEN(VLOOKUP($A1000,#REF!,5,FALSE)),UPPER(RIGHT(VLOOKUP($A1000,#REF!,5,FALSE),1)),"")</f>
        <v>#REF!</v>
      </c>
      <c r="L1000" s="42" t="e">
        <f>IF(LEN(VLOOKUP($A1000,#REF!,6,FALSE)),UPPER(RIGHT(VLOOKUP($A1000,#REF!,6,FALSE),1)),"")</f>
        <v>#REF!</v>
      </c>
      <c r="M1000" s="43" t="e">
        <f>IF(LEN(VLOOKUP($A1000,#REF!,7,FALSE)),UPPER(RIGHT(VLOOKUP($A1000,#REF!,7,FALSE),1)),"")</f>
        <v>#REF!</v>
      </c>
      <c r="N1000" s="206"/>
      <c r="O1000" s="206"/>
      <c r="P1000" s="206"/>
      <c r="Q1000" s="206"/>
      <c r="R1000" s="206"/>
      <c r="S1000" s="63" t="e">
        <f>HLOOKUP("Device Tree Pin Name",#REF!,MATCH($A1000,#REF!,0),FALSE)</f>
        <v>#REF!</v>
      </c>
      <c r="T1000" s="47" t="e">
        <f>HLOOKUP("power rail",#REF!,MATCH($A1000,#REF!,0),FALSE)</f>
        <v>#REF!</v>
      </c>
      <c r="U1000" s="62" t="e">
        <f>HLOOKUP("Wake Capable",#REF!,MATCH($A1000,#REF!,0),FALSE)</f>
        <v>#REF!</v>
      </c>
      <c r="V1000" s="62" t="e">
        <f>HLOOKUP("Strap",#REF!,MATCH($A1000,#REF!,0),FALSE)</f>
        <v>#REF!</v>
      </c>
      <c r="W1000" s="62"/>
      <c r="X1000" s="62"/>
      <c r="Y1000" s="62"/>
      <c r="Z1000" s="47"/>
      <c r="AA1000" s="47" t="e">
        <f>HLOOKUP("Pad type",#REF!,MATCH($A1000,#REF!,0),FALSE)</f>
        <v>#REF!</v>
      </c>
      <c r="AB1000" s="63"/>
      <c r="AC1000" s="63" t="e">
        <f>HLOOKUP("POR Pin State",#REF!,MATCH($A1000,#REF!,0),FALSE)</f>
        <v>#REF!</v>
      </c>
      <c r="AD1000" s="207"/>
      <c r="AE1000" s="208"/>
      <c r="AF1000" s="208"/>
      <c r="AG1000" s="208"/>
      <c r="AH1000" s="209"/>
      <c r="AI1000" s="209"/>
      <c r="AJ1000" s="210"/>
      <c r="AK1000" s="210"/>
      <c r="AL1000" s="210"/>
      <c r="AM1000" s="210"/>
      <c r="AN1000" s="210"/>
      <c r="AO1000" s="210"/>
      <c r="AP1000" s="210"/>
      <c r="AQ1000" s="215" t="s">
        <v>2425</v>
      </c>
      <c r="AR1000" s="105"/>
      <c r="AS1000" s="105"/>
      <c r="AT1000" s="105"/>
      <c r="AU1000" s="105"/>
      <c r="AV1000" s="105"/>
      <c r="AW1000" s="105"/>
      <c r="AX1000" s="105"/>
      <c r="AY1000" s="105"/>
      <c r="AZ1000" s="105"/>
      <c r="BA1000" s="105"/>
      <c r="BB1000" s="218"/>
      <c r="BC1000" s="105"/>
      <c r="BD1000" s="250"/>
      <c r="BE1000" s="252" t="s">
        <v>2426</v>
      </c>
      <c r="BF1000" s="147" t="e">
        <f>VLOOKUP($A1000,#REF!,34,FALSE)</f>
        <v>#REF!</v>
      </c>
      <c r="BG1000" s="148" t="e">
        <f>VLOOKUP($A1000,#REF!,22,FALSE)</f>
        <v>#REF!</v>
      </c>
      <c r="BH1000" s="149"/>
    </row>
    <row r="1001" s="5" customFormat="1" ht="12.95" customHeight="1" spans="1:60">
      <c r="A1001" s="48" t="s">
        <v>2427</v>
      </c>
      <c r="B1001" s="38" t="e">
        <f>VLOOKUP($A1001,#REF!,34,FALSE)</f>
        <v>#REF!</v>
      </c>
      <c r="C1001" s="39" t="str">
        <f t="shared" si="198"/>
        <v>unused_DDR_XM3_B3D2</v>
      </c>
      <c r="D1001" s="40" t="e">
        <f>IF(LEN(VLOOKUP($A1001,#REF!,8,FALSE)),LEFT(VLOOKUP($A1001,#REF!,8,FALSE),LEN(VLOOKUP($A1001,#REF!,8,FALSE))-2),"")</f>
        <v>#REF!</v>
      </c>
      <c r="E1001" s="41" t="e">
        <f>IF(LEN(VLOOKUP($A1001,#REF!,4,FALSE)),IF(INDEX(#REF!,MATCH($A1001,#REF!,0),1),LEFT(VLOOKUP($A1001,#REF!,4,FALSE),LEN(VLOOKUP($A1001,#REF!,4,FALSE))-2),CONCATENATE(LEFT(VLOOKUP($A1001,#REF!,4,FALSE),LEN(VLOOKUP($A1001,#REF!,4,FALSE))-2),"*")),"")</f>
        <v>#REF!</v>
      </c>
      <c r="F1001" s="42" t="e">
        <f>IF(LEN(VLOOKUP($A1001,#REF!,5,FALSE)),IF(INDEX(#REF!,MATCH($A1001,#REF!,0),2),LEFT(VLOOKUP($A1001,#REF!,5,FALSE),LEN(VLOOKUP($A1001,#REF!,5,FALSE))-2),CONCATENATE(LEFT(VLOOKUP($A1001,#REF!,5,FALSE),LEN(VLOOKUP($A1001,#REF!,5,FALSE))-2),"*")),"")</f>
        <v>#REF!</v>
      </c>
      <c r="G1001" s="42" t="e">
        <f>IF(LEN(VLOOKUP($A1001,#REF!,6,FALSE)),IF(INDEX(#REF!,MATCH($A1001,#REF!,0),3),LEFT(VLOOKUP($A1001,#REF!,6,FALSE),LEN(VLOOKUP($A1001,#REF!,6,FALSE))-2),CONCATENATE(LEFT(VLOOKUP($A1001,#REF!,6,FALSE),LEN(VLOOKUP($A1001,#REF!,6,FALSE))-2),"*")),"")</f>
        <v>#REF!</v>
      </c>
      <c r="H1001" s="43" t="e">
        <f>IF(LEN(VLOOKUP($A1001,#REF!,7,FALSE)),IF(INDEX(#REF!,MATCH($A1001,#REF!,0),4),LEFT(VLOOKUP($A1001,#REF!,7,FALSE),LEN(VLOOKUP($A1001,#REF!,7,FALSE))-2),CONCATENATE(LEFT(VLOOKUP($A1001,#REF!,7,FALSE),LEN(VLOOKUP($A1001,#REF!,7,FALSE))-2),"*")),"")</f>
        <v>#REF!</v>
      </c>
      <c r="I1001" s="54" t="e">
        <f>IF(LEN(VLOOKUP($A1001,#REF!,8,FALSE)),UPPER(RIGHT(VLOOKUP($A1001,#REF!,8,FALSE),1)),"")</f>
        <v>#REF!</v>
      </c>
      <c r="J1001" s="42" t="e">
        <f>IF(LEN(VLOOKUP($A1001,#REF!,4,FALSE)),UPPER(RIGHT(VLOOKUP($A1001,#REF!,4,FALSE),1)),"")</f>
        <v>#REF!</v>
      </c>
      <c r="K1001" s="42" t="e">
        <f>IF(LEN(VLOOKUP($A1001,#REF!,5,FALSE)),UPPER(RIGHT(VLOOKUP($A1001,#REF!,5,FALSE),1)),"")</f>
        <v>#REF!</v>
      </c>
      <c r="L1001" s="42" t="e">
        <f>IF(LEN(VLOOKUP($A1001,#REF!,6,FALSE)),UPPER(RIGHT(VLOOKUP($A1001,#REF!,6,FALSE),1)),"")</f>
        <v>#REF!</v>
      </c>
      <c r="M1001" s="43" t="e">
        <f>IF(LEN(VLOOKUP($A1001,#REF!,7,FALSE)),UPPER(RIGHT(VLOOKUP($A1001,#REF!,7,FALSE),1)),"")</f>
        <v>#REF!</v>
      </c>
      <c r="N1001" s="206"/>
      <c r="O1001" s="206"/>
      <c r="P1001" s="206"/>
      <c r="Q1001" s="206"/>
      <c r="R1001" s="206"/>
      <c r="S1001" s="63" t="e">
        <f>HLOOKUP("Device Tree Pin Name",#REF!,MATCH($A1001,#REF!,0),FALSE)</f>
        <v>#REF!</v>
      </c>
      <c r="T1001" s="47" t="e">
        <f>HLOOKUP("power rail",#REF!,MATCH($A1001,#REF!,0),FALSE)</f>
        <v>#REF!</v>
      </c>
      <c r="U1001" s="62" t="e">
        <f>HLOOKUP("Wake Capable",#REF!,MATCH($A1001,#REF!,0),FALSE)</f>
        <v>#REF!</v>
      </c>
      <c r="V1001" s="62" t="e">
        <f>HLOOKUP("Strap",#REF!,MATCH($A1001,#REF!,0),FALSE)</f>
        <v>#REF!</v>
      </c>
      <c r="W1001" s="62"/>
      <c r="X1001" s="62"/>
      <c r="Y1001" s="62"/>
      <c r="Z1001" s="47"/>
      <c r="AA1001" s="47" t="e">
        <f>HLOOKUP("Pad type",#REF!,MATCH($A1001,#REF!,0),FALSE)</f>
        <v>#REF!</v>
      </c>
      <c r="AB1001" s="63"/>
      <c r="AC1001" s="63" t="e">
        <f>HLOOKUP("POR Pin State",#REF!,MATCH($A1001,#REF!,0),FALSE)</f>
        <v>#REF!</v>
      </c>
      <c r="AD1001" s="207"/>
      <c r="AE1001" s="208"/>
      <c r="AF1001" s="208"/>
      <c r="AG1001" s="208"/>
      <c r="AH1001" s="209"/>
      <c r="AI1001" s="209"/>
      <c r="AJ1001" s="210"/>
      <c r="AK1001" s="210"/>
      <c r="AL1001" s="210"/>
      <c r="AM1001" s="210"/>
      <c r="AN1001" s="210"/>
      <c r="AO1001" s="210"/>
      <c r="AP1001" s="210"/>
      <c r="AQ1001" s="215" t="s">
        <v>2428</v>
      </c>
      <c r="AR1001" s="105"/>
      <c r="AS1001" s="105"/>
      <c r="AT1001" s="105"/>
      <c r="AU1001" s="105"/>
      <c r="AV1001" s="105"/>
      <c r="AW1001" s="105"/>
      <c r="AX1001" s="105"/>
      <c r="AY1001" s="105"/>
      <c r="AZ1001" s="105"/>
      <c r="BA1001" s="105"/>
      <c r="BB1001" s="218"/>
      <c r="BC1001" s="105"/>
      <c r="BD1001" s="250"/>
      <c r="BE1001" s="252" t="s">
        <v>2429</v>
      </c>
      <c r="BF1001" s="147" t="e">
        <f>VLOOKUP($A1001,#REF!,34,FALSE)</f>
        <v>#REF!</v>
      </c>
      <c r="BG1001" s="148" t="e">
        <f>VLOOKUP($A1001,#REF!,22,FALSE)</f>
        <v>#REF!</v>
      </c>
      <c r="BH1001" s="149"/>
    </row>
    <row r="1002" s="5" customFormat="1" ht="12.95" customHeight="1" spans="1:60">
      <c r="A1002" s="48" t="s">
        <v>2430</v>
      </c>
      <c r="B1002" s="38" t="e">
        <f>VLOOKUP($A1002,#REF!,34,FALSE)</f>
        <v>#REF!</v>
      </c>
      <c r="C1002" s="39" t="str">
        <f t="shared" ref="C1002:C1072" si="199">CONCATENATE("unused_",A1002)</f>
        <v>unused_DDR_XM3_B3D3</v>
      </c>
      <c r="D1002" s="40" t="e">
        <f>IF(LEN(VLOOKUP($A1002,#REF!,8,FALSE)),LEFT(VLOOKUP($A1002,#REF!,8,FALSE),LEN(VLOOKUP($A1002,#REF!,8,FALSE))-2),"")</f>
        <v>#REF!</v>
      </c>
      <c r="E1002" s="41" t="e">
        <f>IF(LEN(VLOOKUP($A1002,#REF!,4,FALSE)),IF(INDEX(#REF!,MATCH($A1002,#REF!,0),1),LEFT(VLOOKUP($A1002,#REF!,4,FALSE),LEN(VLOOKUP($A1002,#REF!,4,FALSE))-2),CONCATENATE(LEFT(VLOOKUP($A1002,#REF!,4,FALSE),LEN(VLOOKUP($A1002,#REF!,4,FALSE))-2),"*")),"")</f>
        <v>#REF!</v>
      </c>
      <c r="F1002" s="42" t="e">
        <f>IF(LEN(VLOOKUP($A1002,#REF!,5,FALSE)),IF(INDEX(#REF!,MATCH($A1002,#REF!,0),2),LEFT(VLOOKUP($A1002,#REF!,5,FALSE),LEN(VLOOKUP($A1002,#REF!,5,FALSE))-2),CONCATENATE(LEFT(VLOOKUP($A1002,#REF!,5,FALSE),LEN(VLOOKUP($A1002,#REF!,5,FALSE))-2),"*")),"")</f>
        <v>#REF!</v>
      </c>
      <c r="G1002" s="42" t="e">
        <f>IF(LEN(VLOOKUP($A1002,#REF!,6,FALSE)),IF(INDEX(#REF!,MATCH($A1002,#REF!,0),3),LEFT(VLOOKUP($A1002,#REF!,6,FALSE),LEN(VLOOKUP($A1002,#REF!,6,FALSE))-2),CONCATENATE(LEFT(VLOOKUP($A1002,#REF!,6,FALSE),LEN(VLOOKUP($A1002,#REF!,6,FALSE))-2),"*")),"")</f>
        <v>#REF!</v>
      </c>
      <c r="H1002" s="43" t="e">
        <f>IF(LEN(VLOOKUP($A1002,#REF!,7,FALSE)),IF(INDEX(#REF!,MATCH($A1002,#REF!,0),4),LEFT(VLOOKUP($A1002,#REF!,7,FALSE),LEN(VLOOKUP($A1002,#REF!,7,FALSE))-2),CONCATENATE(LEFT(VLOOKUP($A1002,#REF!,7,FALSE),LEN(VLOOKUP($A1002,#REF!,7,FALSE))-2),"*")),"")</f>
        <v>#REF!</v>
      </c>
      <c r="I1002" s="54" t="e">
        <f>IF(LEN(VLOOKUP($A1002,#REF!,8,FALSE)),UPPER(RIGHT(VLOOKUP($A1002,#REF!,8,FALSE),1)),"")</f>
        <v>#REF!</v>
      </c>
      <c r="J1002" s="42" t="e">
        <f>IF(LEN(VLOOKUP($A1002,#REF!,4,FALSE)),UPPER(RIGHT(VLOOKUP($A1002,#REF!,4,FALSE),1)),"")</f>
        <v>#REF!</v>
      </c>
      <c r="K1002" s="42" t="e">
        <f>IF(LEN(VLOOKUP($A1002,#REF!,5,FALSE)),UPPER(RIGHT(VLOOKUP($A1002,#REF!,5,FALSE),1)),"")</f>
        <v>#REF!</v>
      </c>
      <c r="L1002" s="42" t="e">
        <f>IF(LEN(VLOOKUP($A1002,#REF!,6,FALSE)),UPPER(RIGHT(VLOOKUP($A1002,#REF!,6,FALSE),1)),"")</f>
        <v>#REF!</v>
      </c>
      <c r="M1002" s="43" t="e">
        <f>IF(LEN(VLOOKUP($A1002,#REF!,7,FALSE)),UPPER(RIGHT(VLOOKUP($A1002,#REF!,7,FALSE),1)),"")</f>
        <v>#REF!</v>
      </c>
      <c r="N1002" s="206"/>
      <c r="O1002" s="206"/>
      <c r="P1002" s="206"/>
      <c r="Q1002" s="206"/>
      <c r="R1002" s="206"/>
      <c r="S1002" s="63" t="e">
        <f>HLOOKUP("Device Tree Pin Name",#REF!,MATCH($A1002,#REF!,0),FALSE)</f>
        <v>#REF!</v>
      </c>
      <c r="T1002" s="47" t="e">
        <f>HLOOKUP("power rail",#REF!,MATCH($A1002,#REF!,0),FALSE)</f>
        <v>#REF!</v>
      </c>
      <c r="U1002" s="62" t="e">
        <f>HLOOKUP("Wake Capable",#REF!,MATCH($A1002,#REF!,0),FALSE)</f>
        <v>#REF!</v>
      </c>
      <c r="V1002" s="62" t="e">
        <f>HLOOKUP("Strap",#REF!,MATCH($A1002,#REF!,0),FALSE)</f>
        <v>#REF!</v>
      </c>
      <c r="W1002" s="62"/>
      <c r="X1002" s="62"/>
      <c r="Y1002" s="62"/>
      <c r="Z1002" s="47"/>
      <c r="AA1002" s="47" t="e">
        <f>HLOOKUP("Pad type",#REF!,MATCH($A1002,#REF!,0),FALSE)</f>
        <v>#REF!</v>
      </c>
      <c r="AB1002" s="63"/>
      <c r="AC1002" s="63" t="e">
        <f>HLOOKUP("POR Pin State",#REF!,MATCH($A1002,#REF!,0),FALSE)</f>
        <v>#REF!</v>
      </c>
      <c r="AD1002" s="207"/>
      <c r="AE1002" s="208"/>
      <c r="AF1002" s="208"/>
      <c r="AG1002" s="208"/>
      <c r="AH1002" s="209"/>
      <c r="AI1002" s="209"/>
      <c r="AJ1002" s="210"/>
      <c r="AK1002" s="210"/>
      <c r="AL1002" s="210"/>
      <c r="AM1002" s="210"/>
      <c r="AN1002" s="210"/>
      <c r="AO1002" s="210"/>
      <c r="AP1002" s="210"/>
      <c r="AQ1002" s="215" t="s">
        <v>2431</v>
      </c>
      <c r="AR1002" s="105"/>
      <c r="AS1002" s="105"/>
      <c r="AT1002" s="105"/>
      <c r="AU1002" s="105"/>
      <c r="AV1002" s="105"/>
      <c r="AW1002" s="105"/>
      <c r="AX1002" s="105"/>
      <c r="AY1002" s="105"/>
      <c r="AZ1002" s="105"/>
      <c r="BA1002" s="105"/>
      <c r="BB1002" s="218"/>
      <c r="BC1002" s="105"/>
      <c r="BD1002" s="250"/>
      <c r="BE1002" s="252" t="s">
        <v>2432</v>
      </c>
      <c r="BF1002" s="147" t="e">
        <f>VLOOKUP($A1002,#REF!,34,FALSE)</f>
        <v>#REF!</v>
      </c>
      <c r="BG1002" s="148" t="e">
        <f>VLOOKUP($A1002,#REF!,22,FALSE)</f>
        <v>#REF!</v>
      </c>
      <c r="BH1002" s="149"/>
    </row>
    <row r="1003" s="5" customFormat="1" ht="12.95" customHeight="1" spans="1:60">
      <c r="A1003" s="48" t="s">
        <v>2433</v>
      </c>
      <c r="B1003" s="38" t="e">
        <f>VLOOKUP($A1003,#REF!,34,FALSE)</f>
        <v>#REF!</v>
      </c>
      <c r="C1003" s="39" t="str">
        <f t="shared" si="199"/>
        <v>unused_DDR_XM3_B3D4</v>
      </c>
      <c r="D1003" s="40" t="e">
        <f>IF(LEN(VLOOKUP($A1003,#REF!,8,FALSE)),LEFT(VLOOKUP($A1003,#REF!,8,FALSE),LEN(VLOOKUP($A1003,#REF!,8,FALSE))-2),"")</f>
        <v>#REF!</v>
      </c>
      <c r="E1003" s="41" t="e">
        <f>IF(LEN(VLOOKUP($A1003,#REF!,4,FALSE)),IF(INDEX(#REF!,MATCH($A1003,#REF!,0),1),LEFT(VLOOKUP($A1003,#REF!,4,FALSE),LEN(VLOOKUP($A1003,#REF!,4,FALSE))-2),CONCATENATE(LEFT(VLOOKUP($A1003,#REF!,4,FALSE),LEN(VLOOKUP($A1003,#REF!,4,FALSE))-2),"*")),"")</f>
        <v>#REF!</v>
      </c>
      <c r="F1003" s="42" t="e">
        <f>IF(LEN(VLOOKUP($A1003,#REF!,5,FALSE)),IF(INDEX(#REF!,MATCH($A1003,#REF!,0),2),LEFT(VLOOKUP($A1003,#REF!,5,FALSE),LEN(VLOOKUP($A1003,#REF!,5,FALSE))-2),CONCATENATE(LEFT(VLOOKUP($A1003,#REF!,5,FALSE),LEN(VLOOKUP($A1003,#REF!,5,FALSE))-2),"*")),"")</f>
        <v>#REF!</v>
      </c>
      <c r="G1003" s="42" t="e">
        <f>IF(LEN(VLOOKUP($A1003,#REF!,6,FALSE)),IF(INDEX(#REF!,MATCH($A1003,#REF!,0),3),LEFT(VLOOKUP($A1003,#REF!,6,FALSE),LEN(VLOOKUP($A1003,#REF!,6,FALSE))-2),CONCATENATE(LEFT(VLOOKUP($A1003,#REF!,6,FALSE),LEN(VLOOKUP($A1003,#REF!,6,FALSE))-2),"*")),"")</f>
        <v>#REF!</v>
      </c>
      <c r="H1003" s="43" t="e">
        <f>IF(LEN(VLOOKUP($A1003,#REF!,7,FALSE)),IF(INDEX(#REF!,MATCH($A1003,#REF!,0),4),LEFT(VLOOKUP($A1003,#REF!,7,FALSE),LEN(VLOOKUP($A1003,#REF!,7,FALSE))-2),CONCATENATE(LEFT(VLOOKUP($A1003,#REF!,7,FALSE),LEN(VLOOKUP($A1003,#REF!,7,FALSE))-2),"*")),"")</f>
        <v>#REF!</v>
      </c>
      <c r="I1003" s="54" t="e">
        <f>IF(LEN(VLOOKUP($A1003,#REF!,8,FALSE)),UPPER(RIGHT(VLOOKUP($A1003,#REF!,8,FALSE),1)),"")</f>
        <v>#REF!</v>
      </c>
      <c r="J1003" s="42" t="e">
        <f>IF(LEN(VLOOKUP($A1003,#REF!,4,FALSE)),UPPER(RIGHT(VLOOKUP($A1003,#REF!,4,FALSE),1)),"")</f>
        <v>#REF!</v>
      </c>
      <c r="K1003" s="42" t="e">
        <f>IF(LEN(VLOOKUP($A1003,#REF!,5,FALSE)),UPPER(RIGHT(VLOOKUP($A1003,#REF!,5,FALSE),1)),"")</f>
        <v>#REF!</v>
      </c>
      <c r="L1003" s="42" t="e">
        <f>IF(LEN(VLOOKUP($A1003,#REF!,6,FALSE)),UPPER(RIGHT(VLOOKUP($A1003,#REF!,6,FALSE),1)),"")</f>
        <v>#REF!</v>
      </c>
      <c r="M1003" s="43" t="e">
        <f>IF(LEN(VLOOKUP($A1003,#REF!,7,FALSE)),UPPER(RIGHT(VLOOKUP($A1003,#REF!,7,FALSE),1)),"")</f>
        <v>#REF!</v>
      </c>
      <c r="N1003" s="206"/>
      <c r="O1003" s="206"/>
      <c r="P1003" s="206"/>
      <c r="Q1003" s="206"/>
      <c r="R1003" s="206"/>
      <c r="S1003" s="63" t="e">
        <f>HLOOKUP("Device Tree Pin Name",#REF!,MATCH($A1003,#REF!,0),FALSE)</f>
        <v>#REF!</v>
      </c>
      <c r="T1003" s="47" t="e">
        <f>HLOOKUP("power rail",#REF!,MATCH($A1003,#REF!,0),FALSE)</f>
        <v>#REF!</v>
      </c>
      <c r="U1003" s="62" t="e">
        <f>HLOOKUP("Wake Capable",#REF!,MATCH($A1003,#REF!,0),FALSE)</f>
        <v>#REF!</v>
      </c>
      <c r="V1003" s="62" t="e">
        <f>HLOOKUP("Strap",#REF!,MATCH($A1003,#REF!,0),FALSE)</f>
        <v>#REF!</v>
      </c>
      <c r="W1003" s="62"/>
      <c r="X1003" s="62"/>
      <c r="Y1003" s="62"/>
      <c r="Z1003" s="47"/>
      <c r="AA1003" s="47" t="e">
        <f>HLOOKUP("Pad type",#REF!,MATCH($A1003,#REF!,0),FALSE)</f>
        <v>#REF!</v>
      </c>
      <c r="AB1003" s="63"/>
      <c r="AC1003" s="63" t="e">
        <f>HLOOKUP("POR Pin State",#REF!,MATCH($A1003,#REF!,0),FALSE)</f>
        <v>#REF!</v>
      </c>
      <c r="AD1003" s="207"/>
      <c r="AE1003" s="208"/>
      <c r="AF1003" s="208"/>
      <c r="AG1003" s="208"/>
      <c r="AH1003" s="209"/>
      <c r="AI1003" s="209"/>
      <c r="AJ1003" s="210"/>
      <c r="AK1003" s="210"/>
      <c r="AL1003" s="210"/>
      <c r="AM1003" s="210"/>
      <c r="AN1003" s="210"/>
      <c r="AO1003" s="210"/>
      <c r="AP1003" s="210"/>
      <c r="AQ1003" s="215" t="s">
        <v>2434</v>
      </c>
      <c r="AR1003" s="105"/>
      <c r="AS1003" s="105"/>
      <c r="AT1003" s="105"/>
      <c r="AU1003" s="105"/>
      <c r="AV1003" s="105"/>
      <c r="AW1003" s="105"/>
      <c r="AX1003" s="105"/>
      <c r="AY1003" s="105"/>
      <c r="AZ1003" s="105"/>
      <c r="BA1003" s="105"/>
      <c r="BB1003" s="218"/>
      <c r="BC1003" s="105"/>
      <c r="BD1003" s="250"/>
      <c r="BE1003" s="252" t="s">
        <v>2435</v>
      </c>
      <c r="BF1003" s="147" t="e">
        <f>VLOOKUP($A1003,#REF!,34,FALSE)</f>
        <v>#REF!</v>
      </c>
      <c r="BG1003" s="148" t="e">
        <f>VLOOKUP($A1003,#REF!,22,FALSE)</f>
        <v>#REF!</v>
      </c>
      <c r="BH1003" s="149"/>
    </row>
    <row r="1004" s="5" customFormat="1" ht="12.95" customHeight="1" spans="1:60">
      <c r="A1004" s="48" t="s">
        <v>2436</v>
      </c>
      <c r="B1004" s="38" t="e">
        <f>VLOOKUP($A1004,#REF!,34,FALSE)</f>
        <v>#REF!</v>
      </c>
      <c r="C1004" s="39" t="str">
        <f t="shared" si="199"/>
        <v>unused_DDR_XM3_B3D5</v>
      </c>
      <c r="D1004" s="40" t="e">
        <f>IF(LEN(VLOOKUP($A1004,#REF!,8,FALSE)),LEFT(VLOOKUP($A1004,#REF!,8,FALSE),LEN(VLOOKUP($A1004,#REF!,8,FALSE))-2),"")</f>
        <v>#REF!</v>
      </c>
      <c r="E1004" s="41" t="e">
        <f>IF(LEN(VLOOKUP($A1004,#REF!,4,FALSE)),IF(INDEX(#REF!,MATCH($A1004,#REF!,0),1),LEFT(VLOOKUP($A1004,#REF!,4,FALSE),LEN(VLOOKUP($A1004,#REF!,4,FALSE))-2),CONCATENATE(LEFT(VLOOKUP($A1004,#REF!,4,FALSE),LEN(VLOOKUP($A1004,#REF!,4,FALSE))-2),"*")),"")</f>
        <v>#REF!</v>
      </c>
      <c r="F1004" s="42" t="e">
        <f>IF(LEN(VLOOKUP($A1004,#REF!,5,FALSE)),IF(INDEX(#REF!,MATCH($A1004,#REF!,0),2),LEFT(VLOOKUP($A1004,#REF!,5,FALSE),LEN(VLOOKUP($A1004,#REF!,5,FALSE))-2),CONCATENATE(LEFT(VLOOKUP($A1004,#REF!,5,FALSE),LEN(VLOOKUP($A1004,#REF!,5,FALSE))-2),"*")),"")</f>
        <v>#REF!</v>
      </c>
      <c r="G1004" s="42" t="e">
        <f>IF(LEN(VLOOKUP($A1004,#REF!,6,FALSE)),IF(INDEX(#REF!,MATCH($A1004,#REF!,0),3),LEFT(VLOOKUP($A1004,#REF!,6,FALSE),LEN(VLOOKUP($A1004,#REF!,6,FALSE))-2),CONCATENATE(LEFT(VLOOKUP($A1004,#REF!,6,FALSE),LEN(VLOOKUP($A1004,#REF!,6,FALSE))-2),"*")),"")</f>
        <v>#REF!</v>
      </c>
      <c r="H1004" s="43" t="e">
        <f>IF(LEN(VLOOKUP($A1004,#REF!,7,FALSE)),IF(INDEX(#REF!,MATCH($A1004,#REF!,0),4),LEFT(VLOOKUP($A1004,#REF!,7,FALSE),LEN(VLOOKUP($A1004,#REF!,7,FALSE))-2),CONCATENATE(LEFT(VLOOKUP($A1004,#REF!,7,FALSE),LEN(VLOOKUP($A1004,#REF!,7,FALSE))-2),"*")),"")</f>
        <v>#REF!</v>
      </c>
      <c r="I1004" s="54" t="e">
        <f>IF(LEN(VLOOKUP($A1004,#REF!,8,FALSE)),UPPER(RIGHT(VLOOKUP($A1004,#REF!,8,FALSE),1)),"")</f>
        <v>#REF!</v>
      </c>
      <c r="J1004" s="42" t="e">
        <f>IF(LEN(VLOOKUP($A1004,#REF!,4,FALSE)),UPPER(RIGHT(VLOOKUP($A1004,#REF!,4,FALSE),1)),"")</f>
        <v>#REF!</v>
      </c>
      <c r="K1004" s="42" t="e">
        <f>IF(LEN(VLOOKUP($A1004,#REF!,5,FALSE)),UPPER(RIGHT(VLOOKUP($A1004,#REF!,5,FALSE),1)),"")</f>
        <v>#REF!</v>
      </c>
      <c r="L1004" s="42" t="e">
        <f>IF(LEN(VLOOKUP($A1004,#REF!,6,FALSE)),UPPER(RIGHT(VLOOKUP($A1004,#REF!,6,FALSE),1)),"")</f>
        <v>#REF!</v>
      </c>
      <c r="M1004" s="43" t="e">
        <f>IF(LEN(VLOOKUP($A1004,#REF!,7,FALSE)),UPPER(RIGHT(VLOOKUP($A1004,#REF!,7,FALSE),1)),"")</f>
        <v>#REF!</v>
      </c>
      <c r="N1004" s="206"/>
      <c r="O1004" s="206"/>
      <c r="P1004" s="206"/>
      <c r="Q1004" s="206"/>
      <c r="R1004" s="206"/>
      <c r="S1004" s="63" t="e">
        <f>HLOOKUP("Device Tree Pin Name",#REF!,MATCH($A1004,#REF!,0),FALSE)</f>
        <v>#REF!</v>
      </c>
      <c r="T1004" s="47" t="e">
        <f>HLOOKUP("power rail",#REF!,MATCH($A1004,#REF!,0),FALSE)</f>
        <v>#REF!</v>
      </c>
      <c r="U1004" s="62" t="e">
        <f>HLOOKUP("Wake Capable",#REF!,MATCH($A1004,#REF!,0),FALSE)</f>
        <v>#REF!</v>
      </c>
      <c r="V1004" s="62" t="e">
        <f>HLOOKUP("Strap",#REF!,MATCH($A1004,#REF!,0),FALSE)</f>
        <v>#REF!</v>
      </c>
      <c r="W1004" s="62"/>
      <c r="X1004" s="62"/>
      <c r="Y1004" s="62"/>
      <c r="Z1004" s="47"/>
      <c r="AA1004" s="47" t="e">
        <f>HLOOKUP("Pad type",#REF!,MATCH($A1004,#REF!,0),FALSE)</f>
        <v>#REF!</v>
      </c>
      <c r="AB1004" s="63"/>
      <c r="AC1004" s="63" t="e">
        <f>HLOOKUP("POR Pin State",#REF!,MATCH($A1004,#REF!,0),FALSE)</f>
        <v>#REF!</v>
      </c>
      <c r="AD1004" s="207"/>
      <c r="AE1004" s="208"/>
      <c r="AF1004" s="208"/>
      <c r="AG1004" s="208"/>
      <c r="AH1004" s="209"/>
      <c r="AI1004" s="209"/>
      <c r="AJ1004" s="210"/>
      <c r="AK1004" s="210"/>
      <c r="AL1004" s="210"/>
      <c r="AM1004" s="210"/>
      <c r="AN1004" s="210"/>
      <c r="AO1004" s="210"/>
      <c r="AP1004" s="210"/>
      <c r="AQ1004" s="215" t="s">
        <v>2437</v>
      </c>
      <c r="AR1004" s="105"/>
      <c r="AS1004" s="105"/>
      <c r="AT1004" s="105"/>
      <c r="AU1004" s="105"/>
      <c r="AV1004" s="105"/>
      <c r="AW1004" s="105"/>
      <c r="AX1004" s="105"/>
      <c r="AY1004" s="105"/>
      <c r="AZ1004" s="105"/>
      <c r="BA1004" s="105"/>
      <c r="BB1004" s="218"/>
      <c r="BC1004" s="105"/>
      <c r="BD1004" s="250"/>
      <c r="BE1004" s="252" t="s">
        <v>2438</v>
      </c>
      <c r="BF1004" s="147" t="e">
        <f>VLOOKUP($A1004,#REF!,34,FALSE)</f>
        <v>#REF!</v>
      </c>
      <c r="BG1004" s="148" t="e">
        <f>VLOOKUP($A1004,#REF!,22,FALSE)</f>
        <v>#REF!</v>
      </c>
      <c r="BH1004" s="149"/>
    </row>
    <row r="1005" s="5" customFormat="1" ht="12.95" customHeight="1" spans="1:60">
      <c r="A1005" s="48" t="s">
        <v>2439</v>
      </c>
      <c r="B1005" s="38" t="e">
        <f>VLOOKUP($A1005,#REF!,34,FALSE)</f>
        <v>#REF!</v>
      </c>
      <c r="C1005" s="39" t="str">
        <f t="shared" si="199"/>
        <v>unused_DDR_XM3_B3D6</v>
      </c>
      <c r="D1005" s="40" t="e">
        <f>IF(LEN(VLOOKUP($A1005,#REF!,8,FALSE)),LEFT(VLOOKUP($A1005,#REF!,8,FALSE),LEN(VLOOKUP($A1005,#REF!,8,FALSE))-2),"")</f>
        <v>#REF!</v>
      </c>
      <c r="E1005" s="41" t="e">
        <f>IF(LEN(VLOOKUP($A1005,#REF!,4,FALSE)),IF(INDEX(#REF!,MATCH($A1005,#REF!,0),1),LEFT(VLOOKUP($A1005,#REF!,4,FALSE),LEN(VLOOKUP($A1005,#REF!,4,FALSE))-2),CONCATENATE(LEFT(VLOOKUP($A1005,#REF!,4,FALSE),LEN(VLOOKUP($A1005,#REF!,4,FALSE))-2),"*")),"")</f>
        <v>#REF!</v>
      </c>
      <c r="F1005" s="42" t="e">
        <f>IF(LEN(VLOOKUP($A1005,#REF!,5,FALSE)),IF(INDEX(#REF!,MATCH($A1005,#REF!,0),2),LEFT(VLOOKUP($A1005,#REF!,5,FALSE),LEN(VLOOKUP($A1005,#REF!,5,FALSE))-2),CONCATENATE(LEFT(VLOOKUP($A1005,#REF!,5,FALSE),LEN(VLOOKUP($A1005,#REF!,5,FALSE))-2),"*")),"")</f>
        <v>#REF!</v>
      </c>
      <c r="G1005" s="42" t="e">
        <f>IF(LEN(VLOOKUP($A1005,#REF!,6,FALSE)),IF(INDEX(#REF!,MATCH($A1005,#REF!,0),3),LEFT(VLOOKUP($A1005,#REF!,6,FALSE),LEN(VLOOKUP($A1005,#REF!,6,FALSE))-2),CONCATENATE(LEFT(VLOOKUP($A1005,#REF!,6,FALSE),LEN(VLOOKUP($A1005,#REF!,6,FALSE))-2),"*")),"")</f>
        <v>#REF!</v>
      </c>
      <c r="H1005" s="43" t="e">
        <f>IF(LEN(VLOOKUP($A1005,#REF!,7,FALSE)),IF(INDEX(#REF!,MATCH($A1005,#REF!,0),4),LEFT(VLOOKUP($A1005,#REF!,7,FALSE),LEN(VLOOKUP($A1005,#REF!,7,FALSE))-2),CONCATENATE(LEFT(VLOOKUP($A1005,#REF!,7,FALSE),LEN(VLOOKUP($A1005,#REF!,7,FALSE))-2),"*")),"")</f>
        <v>#REF!</v>
      </c>
      <c r="I1005" s="54" t="e">
        <f>IF(LEN(VLOOKUP($A1005,#REF!,8,FALSE)),UPPER(RIGHT(VLOOKUP($A1005,#REF!,8,FALSE),1)),"")</f>
        <v>#REF!</v>
      </c>
      <c r="J1005" s="42" t="e">
        <f>IF(LEN(VLOOKUP($A1005,#REF!,4,FALSE)),UPPER(RIGHT(VLOOKUP($A1005,#REF!,4,FALSE),1)),"")</f>
        <v>#REF!</v>
      </c>
      <c r="K1005" s="42" t="e">
        <f>IF(LEN(VLOOKUP($A1005,#REF!,5,FALSE)),UPPER(RIGHT(VLOOKUP($A1005,#REF!,5,FALSE),1)),"")</f>
        <v>#REF!</v>
      </c>
      <c r="L1005" s="42" t="e">
        <f>IF(LEN(VLOOKUP($A1005,#REF!,6,FALSE)),UPPER(RIGHT(VLOOKUP($A1005,#REF!,6,FALSE),1)),"")</f>
        <v>#REF!</v>
      </c>
      <c r="M1005" s="43" t="e">
        <f>IF(LEN(VLOOKUP($A1005,#REF!,7,FALSE)),UPPER(RIGHT(VLOOKUP($A1005,#REF!,7,FALSE),1)),"")</f>
        <v>#REF!</v>
      </c>
      <c r="N1005" s="206"/>
      <c r="O1005" s="206"/>
      <c r="P1005" s="206"/>
      <c r="Q1005" s="206"/>
      <c r="R1005" s="206"/>
      <c r="S1005" s="63" t="e">
        <f>HLOOKUP("Device Tree Pin Name",#REF!,MATCH($A1005,#REF!,0),FALSE)</f>
        <v>#REF!</v>
      </c>
      <c r="T1005" s="47" t="e">
        <f>HLOOKUP("power rail",#REF!,MATCH($A1005,#REF!,0),FALSE)</f>
        <v>#REF!</v>
      </c>
      <c r="U1005" s="62" t="e">
        <f>HLOOKUP("Wake Capable",#REF!,MATCH($A1005,#REF!,0),FALSE)</f>
        <v>#REF!</v>
      </c>
      <c r="V1005" s="62" t="e">
        <f>HLOOKUP("Strap",#REF!,MATCH($A1005,#REF!,0),FALSE)</f>
        <v>#REF!</v>
      </c>
      <c r="W1005" s="62"/>
      <c r="X1005" s="62"/>
      <c r="Y1005" s="62"/>
      <c r="Z1005" s="47"/>
      <c r="AA1005" s="47" t="e">
        <f>HLOOKUP("Pad type",#REF!,MATCH($A1005,#REF!,0),FALSE)</f>
        <v>#REF!</v>
      </c>
      <c r="AB1005" s="63"/>
      <c r="AC1005" s="63" t="e">
        <f>HLOOKUP("POR Pin State",#REF!,MATCH($A1005,#REF!,0),FALSE)</f>
        <v>#REF!</v>
      </c>
      <c r="AD1005" s="207"/>
      <c r="AE1005" s="208"/>
      <c r="AF1005" s="208"/>
      <c r="AG1005" s="208"/>
      <c r="AH1005" s="209"/>
      <c r="AI1005" s="209"/>
      <c r="AJ1005" s="210"/>
      <c r="AK1005" s="210"/>
      <c r="AL1005" s="210"/>
      <c r="AM1005" s="210"/>
      <c r="AN1005" s="210"/>
      <c r="AO1005" s="210"/>
      <c r="AP1005" s="210"/>
      <c r="AQ1005" s="215" t="s">
        <v>2440</v>
      </c>
      <c r="AR1005" s="105"/>
      <c r="AS1005" s="105"/>
      <c r="AT1005" s="105"/>
      <c r="AU1005" s="105"/>
      <c r="AV1005" s="105"/>
      <c r="AW1005" s="105"/>
      <c r="AX1005" s="105"/>
      <c r="AY1005" s="105"/>
      <c r="AZ1005" s="105"/>
      <c r="BA1005" s="105"/>
      <c r="BB1005" s="218"/>
      <c r="BC1005" s="105"/>
      <c r="BD1005" s="250"/>
      <c r="BE1005" s="252" t="s">
        <v>2441</v>
      </c>
      <c r="BF1005" s="147" t="e">
        <f>VLOOKUP($A1005,#REF!,34,FALSE)</f>
        <v>#REF!</v>
      </c>
      <c r="BG1005" s="148" t="e">
        <f>VLOOKUP($A1005,#REF!,22,FALSE)</f>
        <v>#REF!</v>
      </c>
      <c r="BH1005" s="149"/>
    </row>
    <row r="1006" s="5" customFormat="1" ht="12.95" customHeight="1" spans="1:60">
      <c r="A1006" s="48" t="s">
        <v>2442</v>
      </c>
      <c r="B1006" s="38" t="e">
        <f>VLOOKUP($A1006,#REF!,34,FALSE)</f>
        <v>#REF!</v>
      </c>
      <c r="C1006" s="39" t="str">
        <f t="shared" si="199"/>
        <v>unused_DDR_XM3_B3D7</v>
      </c>
      <c r="D1006" s="40" t="e">
        <f>IF(LEN(VLOOKUP($A1006,#REF!,8,FALSE)),LEFT(VLOOKUP($A1006,#REF!,8,FALSE),LEN(VLOOKUP($A1006,#REF!,8,FALSE))-2),"")</f>
        <v>#REF!</v>
      </c>
      <c r="E1006" s="41" t="e">
        <f>IF(LEN(VLOOKUP($A1006,#REF!,4,FALSE)),IF(INDEX(#REF!,MATCH($A1006,#REF!,0),1),LEFT(VLOOKUP($A1006,#REF!,4,FALSE),LEN(VLOOKUP($A1006,#REF!,4,FALSE))-2),CONCATENATE(LEFT(VLOOKUP($A1006,#REF!,4,FALSE),LEN(VLOOKUP($A1006,#REF!,4,FALSE))-2),"*")),"")</f>
        <v>#REF!</v>
      </c>
      <c r="F1006" s="42" t="e">
        <f>IF(LEN(VLOOKUP($A1006,#REF!,5,FALSE)),IF(INDEX(#REF!,MATCH($A1006,#REF!,0),2),LEFT(VLOOKUP($A1006,#REF!,5,FALSE),LEN(VLOOKUP($A1006,#REF!,5,FALSE))-2),CONCATENATE(LEFT(VLOOKUP($A1006,#REF!,5,FALSE),LEN(VLOOKUP($A1006,#REF!,5,FALSE))-2),"*")),"")</f>
        <v>#REF!</v>
      </c>
      <c r="G1006" s="42" t="e">
        <f>IF(LEN(VLOOKUP($A1006,#REF!,6,FALSE)),IF(INDEX(#REF!,MATCH($A1006,#REF!,0),3),LEFT(VLOOKUP($A1006,#REF!,6,FALSE),LEN(VLOOKUP($A1006,#REF!,6,FALSE))-2),CONCATENATE(LEFT(VLOOKUP($A1006,#REF!,6,FALSE),LEN(VLOOKUP($A1006,#REF!,6,FALSE))-2),"*")),"")</f>
        <v>#REF!</v>
      </c>
      <c r="H1006" s="43" t="e">
        <f>IF(LEN(VLOOKUP($A1006,#REF!,7,FALSE)),IF(INDEX(#REF!,MATCH($A1006,#REF!,0),4),LEFT(VLOOKUP($A1006,#REF!,7,FALSE),LEN(VLOOKUP($A1006,#REF!,7,FALSE))-2),CONCATENATE(LEFT(VLOOKUP($A1006,#REF!,7,FALSE),LEN(VLOOKUP($A1006,#REF!,7,FALSE))-2),"*")),"")</f>
        <v>#REF!</v>
      </c>
      <c r="I1006" s="54" t="e">
        <f>IF(LEN(VLOOKUP($A1006,#REF!,8,FALSE)),UPPER(RIGHT(VLOOKUP($A1006,#REF!,8,FALSE),1)),"")</f>
        <v>#REF!</v>
      </c>
      <c r="J1006" s="42" t="e">
        <f>IF(LEN(VLOOKUP($A1006,#REF!,4,FALSE)),UPPER(RIGHT(VLOOKUP($A1006,#REF!,4,FALSE),1)),"")</f>
        <v>#REF!</v>
      </c>
      <c r="K1006" s="42" t="e">
        <f>IF(LEN(VLOOKUP($A1006,#REF!,5,FALSE)),UPPER(RIGHT(VLOOKUP($A1006,#REF!,5,FALSE),1)),"")</f>
        <v>#REF!</v>
      </c>
      <c r="L1006" s="42" t="e">
        <f>IF(LEN(VLOOKUP($A1006,#REF!,6,FALSE)),UPPER(RIGHT(VLOOKUP($A1006,#REF!,6,FALSE),1)),"")</f>
        <v>#REF!</v>
      </c>
      <c r="M1006" s="43" t="e">
        <f>IF(LEN(VLOOKUP($A1006,#REF!,7,FALSE)),UPPER(RIGHT(VLOOKUP($A1006,#REF!,7,FALSE),1)),"")</f>
        <v>#REF!</v>
      </c>
      <c r="N1006" s="206"/>
      <c r="O1006" s="206"/>
      <c r="P1006" s="206"/>
      <c r="Q1006" s="206"/>
      <c r="R1006" s="206"/>
      <c r="S1006" s="63" t="e">
        <f>HLOOKUP("Device Tree Pin Name",#REF!,MATCH($A1006,#REF!,0),FALSE)</f>
        <v>#REF!</v>
      </c>
      <c r="T1006" s="47" t="e">
        <f>HLOOKUP("power rail",#REF!,MATCH($A1006,#REF!,0),FALSE)</f>
        <v>#REF!</v>
      </c>
      <c r="U1006" s="62" t="e">
        <f>HLOOKUP("Wake Capable",#REF!,MATCH($A1006,#REF!,0),FALSE)</f>
        <v>#REF!</v>
      </c>
      <c r="V1006" s="62" t="e">
        <f>HLOOKUP("Strap",#REF!,MATCH($A1006,#REF!,0),FALSE)</f>
        <v>#REF!</v>
      </c>
      <c r="W1006" s="62"/>
      <c r="X1006" s="62"/>
      <c r="Y1006" s="62"/>
      <c r="Z1006" s="47"/>
      <c r="AA1006" s="47" t="e">
        <f>HLOOKUP("Pad type",#REF!,MATCH($A1006,#REF!,0),FALSE)</f>
        <v>#REF!</v>
      </c>
      <c r="AB1006" s="63"/>
      <c r="AC1006" s="63" t="e">
        <f>HLOOKUP("POR Pin State",#REF!,MATCH($A1006,#REF!,0),FALSE)</f>
        <v>#REF!</v>
      </c>
      <c r="AD1006" s="207"/>
      <c r="AE1006" s="208"/>
      <c r="AF1006" s="208"/>
      <c r="AG1006" s="208"/>
      <c r="AH1006" s="209"/>
      <c r="AI1006" s="209"/>
      <c r="AJ1006" s="210"/>
      <c r="AK1006" s="210"/>
      <c r="AL1006" s="210"/>
      <c r="AM1006" s="210"/>
      <c r="AN1006" s="210"/>
      <c r="AO1006" s="210"/>
      <c r="AP1006" s="210"/>
      <c r="AQ1006" s="215" t="s">
        <v>2443</v>
      </c>
      <c r="AR1006" s="105"/>
      <c r="AS1006" s="105"/>
      <c r="AT1006" s="105"/>
      <c r="AU1006" s="105"/>
      <c r="AV1006" s="105"/>
      <c r="AW1006" s="105"/>
      <c r="AX1006" s="105"/>
      <c r="AY1006" s="105"/>
      <c r="AZ1006" s="105"/>
      <c r="BA1006" s="105"/>
      <c r="BB1006" s="218"/>
      <c r="BC1006" s="105"/>
      <c r="BD1006" s="250"/>
      <c r="BE1006" s="252" t="s">
        <v>2444</v>
      </c>
      <c r="BF1006" s="147" t="e">
        <f>VLOOKUP($A1006,#REF!,34,FALSE)</f>
        <v>#REF!</v>
      </c>
      <c r="BG1006" s="148" t="e">
        <f>VLOOKUP($A1006,#REF!,22,FALSE)</f>
        <v>#REF!</v>
      </c>
      <c r="BH1006" s="149"/>
    </row>
    <row r="1007" s="5" customFormat="1" ht="12.95" customHeight="1" spans="1:60">
      <c r="A1007" s="10" t="s">
        <v>2445</v>
      </c>
      <c r="B1007" s="38" t="e">
        <f>VLOOKUP($A1007,#REF!,34,FALSE)</f>
        <v>#REF!</v>
      </c>
      <c r="C1007" s="39" t="str">
        <f t="shared" si="199"/>
        <v>unused_DDR_XM3_B3DMI</v>
      </c>
      <c r="D1007" s="40" t="e">
        <f>IF(LEN(VLOOKUP($A1007,#REF!,8,FALSE)),LEFT(VLOOKUP($A1007,#REF!,8,FALSE),LEN(VLOOKUP($A1007,#REF!,8,FALSE))-2),"")</f>
        <v>#REF!</v>
      </c>
      <c r="E1007" s="41" t="e">
        <f>IF(LEN(VLOOKUP($A1007,#REF!,4,FALSE)),IF(INDEX(#REF!,MATCH($A1007,#REF!,0),1),LEFT(VLOOKUP($A1007,#REF!,4,FALSE),LEN(VLOOKUP($A1007,#REF!,4,FALSE))-2),CONCATENATE(LEFT(VLOOKUP($A1007,#REF!,4,FALSE),LEN(VLOOKUP($A1007,#REF!,4,FALSE))-2),"*")),"")</f>
        <v>#REF!</v>
      </c>
      <c r="F1007" s="42" t="e">
        <f>IF(LEN(VLOOKUP($A1007,#REF!,5,FALSE)),IF(INDEX(#REF!,MATCH($A1007,#REF!,0),2),LEFT(VLOOKUP($A1007,#REF!,5,FALSE),LEN(VLOOKUP($A1007,#REF!,5,FALSE))-2),CONCATENATE(LEFT(VLOOKUP($A1007,#REF!,5,FALSE),LEN(VLOOKUP($A1007,#REF!,5,FALSE))-2),"*")),"")</f>
        <v>#REF!</v>
      </c>
      <c r="G1007" s="42" t="e">
        <f>IF(LEN(VLOOKUP($A1007,#REF!,6,FALSE)),IF(INDEX(#REF!,MATCH($A1007,#REF!,0),3),LEFT(VLOOKUP($A1007,#REF!,6,FALSE),LEN(VLOOKUP($A1007,#REF!,6,FALSE))-2),CONCATENATE(LEFT(VLOOKUP($A1007,#REF!,6,FALSE),LEN(VLOOKUP($A1007,#REF!,6,FALSE))-2),"*")),"")</f>
        <v>#REF!</v>
      </c>
      <c r="H1007" s="43" t="e">
        <f>IF(LEN(VLOOKUP($A1007,#REF!,7,FALSE)),IF(INDEX(#REF!,MATCH($A1007,#REF!,0),4),LEFT(VLOOKUP($A1007,#REF!,7,FALSE),LEN(VLOOKUP($A1007,#REF!,7,FALSE))-2),CONCATENATE(LEFT(VLOOKUP($A1007,#REF!,7,FALSE),LEN(VLOOKUP($A1007,#REF!,7,FALSE))-2),"*")),"")</f>
        <v>#REF!</v>
      </c>
      <c r="I1007" s="54" t="e">
        <f>IF(LEN(VLOOKUP($A1007,#REF!,8,FALSE)),UPPER(RIGHT(VLOOKUP($A1007,#REF!,8,FALSE),1)),"")</f>
        <v>#REF!</v>
      </c>
      <c r="J1007" s="42" t="e">
        <f>IF(LEN(VLOOKUP($A1007,#REF!,4,FALSE)),UPPER(RIGHT(VLOOKUP($A1007,#REF!,4,FALSE),1)),"")</f>
        <v>#REF!</v>
      </c>
      <c r="K1007" s="42" t="e">
        <f>IF(LEN(VLOOKUP($A1007,#REF!,5,FALSE)),UPPER(RIGHT(VLOOKUP($A1007,#REF!,5,FALSE),1)),"")</f>
        <v>#REF!</v>
      </c>
      <c r="L1007" s="42" t="e">
        <f>IF(LEN(VLOOKUP($A1007,#REF!,6,FALSE)),UPPER(RIGHT(VLOOKUP($A1007,#REF!,6,FALSE),1)),"")</f>
        <v>#REF!</v>
      </c>
      <c r="M1007" s="43" t="e">
        <f>IF(LEN(VLOOKUP($A1007,#REF!,7,FALSE)),UPPER(RIGHT(VLOOKUP($A1007,#REF!,7,FALSE),1)),"")</f>
        <v>#REF!</v>
      </c>
      <c r="N1007" s="206"/>
      <c r="O1007" s="206"/>
      <c r="P1007" s="206"/>
      <c r="Q1007" s="206"/>
      <c r="R1007" s="206"/>
      <c r="S1007" s="63" t="e">
        <f>HLOOKUP("Device Tree Pin Name",#REF!,MATCH($A1007,#REF!,0),FALSE)</f>
        <v>#REF!</v>
      </c>
      <c r="T1007" s="47" t="e">
        <f>HLOOKUP("power rail",#REF!,MATCH($A1007,#REF!,0),FALSE)</f>
        <v>#REF!</v>
      </c>
      <c r="U1007" s="62" t="e">
        <f>HLOOKUP("Wake Capable",#REF!,MATCH($A1007,#REF!,0),FALSE)</f>
        <v>#REF!</v>
      </c>
      <c r="V1007" s="62" t="e">
        <f>HLOOKUP("Strap",#REF!,MATCH($A1007,#REF!,0),FALSE)</f>
        <v>#REF!</v>
      </c>
      <c r="W1007" s="62"/>
      <c r="X1007" s="62"/>
      <c r="Y1007" s="62"/>
      <c r="Z1007" s="47"/>
      <c r="AA1007" s="47" t="e">
        <f>HLOOKUP("Pad type",#REF!,MATCH($A1007,#REF!,0),FALSE)</f>
        <v>#REF!</v>
      </c>
      <c r="AB1007" s="63"/>
      <c r="AC1007" s="63" t="e">
        <f>HLOOKUP("POR Pin State",#REF!,MATCH($A1007,#REF!,0),FALSE)</f>
        <v>#REF!</v>
      </c>
      <c r="AD1007" s="207"/>
      <c r="AE1007" s="208"/>
      <c r="AF1007" s="208"/>
      <c r="AG1007" s="208"/>
      <c r="AH1007" s="209"/>
      <c r="AI1007" s="209"/>
      <c r="AJ1007" s="210"/>
      <c r="AK1007" s="210"/>
      <c r="AL1007" s="210"/>
      <c r="AM1007" s="210"/>
      <c r="AN1007" s="210"/>
      <c r="AO1007" s="210"/>
      <c r="AP1007" s="210"/>
      <c r="AQ1007" s="215" t="s">
        <v>2445</v>
      </c>
      <c r="AR1007" s="105"/>
      <c r="AS1007" s="105"/>
      <c r="AT1007" s="105"/>
      <c r="AU1007" s="105"/>
      <c r="AV1007" s="105"/>
      <c r="AW1007" s="105"/>
      <c r="AX1007" s="105"/>
      <c r="AY1007" s="105"/>
      <c r="AZ1007" s="105"/>
      <c r="BA1007" s="105"/>
      <c r="BB1007" s="218"/>
      <c r="BC1007" s="105"/>
      <c r="BD1007" s="250"/>
      <c r="BE1007" s="252" t="s">
        <v>2446</v>
      </c>
      <c r="BF1007" s="147" t="e">
        <f>VLOOKUP($A1007,#REF!,34,FALSE)</f>
        <v>#REF!</v>
      </c>
      <c r="BG1007" s="148" t="e">
        <f>VLOOKUP($A1007,#REF!,22,FALSE)</f>
        <v>#REF!</v>
      </c>
      <c r="BH1007" s="149"/>
    </row>
    <row r="1008" s="5" customFormat="1" ht="12.95" customHeight="1" spans="1:60">
      <c r="A1008" s="10" t="s">
        <v>2447</v>
      </c>
      <c r="B1008" s="38" t="e">
        <f>VLOOKUP($A1008,#REF!,34,FALSE)</f>
        <v>#REF!</v>
      </c>
      <c r="C1008" s="39" t="str">
        <f t="shared" si="199"/>
        <v>unused_DDR_XM3_B3WCK_P</v>
      </c>
      <c r="D1008" s="40" t="e">
        <f>IF(LEN(VLOOKUP($A1008,#REF!,8,FALSE)),LEFT(VLOOKUP($A1008,#REF!,8,FALSE),LEN(VLOOKUP($A1008,#REF!,8,FALSE))-2),"")</f>
        <v>#REF!</v>
      </c>
      <c r="E1008" s="41" t="e">
        <f>IF(LEN(VLOOKUP($A1008,#REF!,4,FALSE)),IF(INDEX(#REF!,MATCH($A1008,#REF!,0),1),LEFT(VLOOKUP($A1008,#REF!,4,FALSE),LEN(VLOOKUP($A1008,#REF!,4,FALSE))-2),CONCATENATE(LEFT(VLOOKUP($A1008,#REF!,4,FALSE),LEN(VLOOKUP($A1008,#REF!,4,FALSE))-2),"*")),"")</f>
        <v>#REF!</v>
      </c>
      <c r="F1008" s="42" t="e">
        <f>IF(LEN(VLOOKUP($A1008,#REF!,5,FALSE)),IF(INDEX(#REF!,MATCH($A1008,#REF!,0),2),LEFT(VLOOKUP($A1008,#REF!,5,FALSE),LEN(VLOOKUP($A1008,#REF!,5,FALSE))-2),CONCATENATE(LEFT(VLOOKUP($A1008,#REF!,5,FALSE),LEN(VLOOKUP($A1008,#REF!,5,FALSE))-2),"*")),"")</f>
        <v>#REF!</v>
      </c>
      <c r="G1008" s="42" t="e">
        <f>IF(LEN(VLOOKUP($A1008,#REF!,6,FALSE)),IF(INDEX(#REF!,MATCH($A1008,#REF!,0),3),LEFT(VLOOKUP($A1008,#REF!,6,FALSE),LEN(VLOOKUP($A1008,#REF!,6,FALSE))-2),CONCATENATE(LEFT(VLOOKUP($A1008,#REF!,6,FALSE),LEN(VLOOKUP($A1008,#REF!,6,FALSE))-2),"*")),"")</f>
        <v>#REF!</v>
      </c>
      <c r="H1008" s="43" t="e">
        <f>IF(LEN(VLOOKUP($A1008,#REF!,7,FALSE)),IF(INDEX(#REF!,MATCH($A1008,#REF!,0),4),LEFT(VLOOKUP($A1008,#REF!,7,FALSE),LEN(VLOOKUP($A1008,#REF!,7,FALSE))-2),CONCATENATE(LEFT(VLOOKUP($A1008,#REF!,7,FALSE),LEN(VLOOKUP($A1008,#REF!,7,FALSE))-2),"*")),"")</f>
        <v>#REF!</v>
      </c>
      <c r="I1008" s="54" t="e">
        <f>IF(LEN(VLOOKUP($A1008,#REF!,8,FALSE)),UPPER(RIGHT(VLOOKUP($A1008,#REF!,8,FALSE),1)),"")</f>
        <v>#REF!</v>
      </c>
      <c r="J1008" s="42" t="e">
        <f>IF(LEN(VLOOKUP($A1008,#REF!,4,FALSE)),UPPER(RIGHT(VLOOKUP($A1008,#REF!,4,FALSE),1)),"")</f>
        <v>#REF!</v>
      </c>
      <c r="K1008" s="42" t="e">
        <f>IF(LEN(VLOOKUP($A1008,#REF!,5,FALSE)),UPPER(RIGHT(VLOOKUP($A1008,#REF!,5,FALSE),1)),"")</f>
        <v>#REF!</v>
      </c>
      <c r="L1008" s="42" t="e">
        <f>IF(LEN(VLOOKUP($A1008,#REF!,6,FALSE)),UPPER(RIGHT(VLOOKUP($A1008,#REF!,6,FALSE),1)),"")</f>
        <v>#REF!</v>
      </c>
      <c r="M1008" s="43" t="e">
        <f>IF(LEN(VLOOKUP($A1008,#REF!,7,FALSE)),UPPER(RIGHT(VLOOKUP($A1008,#REF!,7,FALSE),1)),"")</f>
        <v>#REF!</v>
      </c>
      <c r="N1008" s="206"/>
      <c r="O1008" s="206"/>
      <c r="P1008" s="206"/>
      <c r="Q1008" s="206"/>
      <c r="R1008" s="206"/>
      <c r="S1008" s="63" t="e">
        <f>HLOOKUP("Device Tree Pin Name",#REF!,MATCH($A1008,#REF!,0),FALSE)</f>
        <v>#REF!</v>
      </c>
      <c r="T1008" s="47" t="e">
        <f>HLOOKUP("power rail",#REF!,MATCH($A1008,#REF!,0),FALSE)</f>
        <v>#REF!</v>
      </c>
      <c r="U1008" s="62" t="e">
        <f>HLOOKUP("Wake Capable",#REF!,MATCH($A1008,#REF!,0),FALSE)</f>
        <v>#REF!</v>
      </c>
      <c r="V1008" s="62" t="e">
        <f>HLOOKUP("Strap",#REF!,MATCH($A1008,#REF!,0),FALSE)</f>
        <v>#REF!</v>
      </c>
      <c r="W1008" s="62"/>
      <c r="X1008" s="62"/>
      <c r="Y1008" s="62"/>
      <c r="Z1008" s="47"/>
      <c r="AA1008" s="47" t="e">
        <f>HLOOKUP("Pad type",#REF!,MATCH($A1008,#REF!,0),FALSE)</f>
        <v>#REF!</v>
      </c>
      <c r="AB1008" s="63"/>
      <c r="AC1008" s="63" t="e">
        <f>HLOOKUP("POR Pin State",#REF!,MATCH($A1008,#REF!,0),FALSE)</f>
        <v>#REF!</v>
      </c>
      <c r="AD1008" s="207"/>
      <c r="AE1008" s="208"/>
      <c r="AF1008" s="208"/>
      <c r="AG1008" s="208"/>
      <c r="AH1008" s="209"/>
      <c r="AI1008" s="209"/>
      <c r="AJ1008" s="210"/>
      <c r="AK1008" s="210"/>
      <c r="AL1008" s="210"/>
      <c r="AM1008" s="210"/>
      <c r="AN1008" s="210"/>
      <c r="AO1008" s="210"/>
      <c r="AP1008" s="210"/>
      <c r="AQ1008" s="215" t="s">
        <v>2447</v>
      </c>
      <c r="AR1008" s="105"/>
      <c r="AS1008" s="105"/>
      <c r="AT1008" s="105"/>
      <c r="AU1008" s="105"/>
      <c r="AV1008" s="105"/>
      <c r="AW1008" s="105"/>
      <c r="AX1008" s="105"/>
      <c r="AY1008" s="105"/>
      <c r="AZ1008" s="105"/>
      <c r="BA1008" s="105"/>
      <c r="BB1008" s="218"/>
      <c r="BC1008" s="105"/>
      <c r="BD1008" s="250"/>
      <c r="BE1008" s="252" t="s">
        <v>2448</v>
      </c>
      <c r="BF1008" s="147" t="e">
        <f>VLOOKUP($A1008,#REF!,34,FALSE)</f>
        <v>#REF!</v>
      </c>
      <c r="BG1008" s="148" t="e">
        <f>VLOOKUP($A1008,#REF!,22,FALSE)</f>
        <v>#REF!</v>
      </c>
      <c r="BH1008" s="149"/>
    </row>
    <row r="1009" s="5" customFormat="1" ht="12.95" customHeight="1" spans="1:60">
      <c r="A1009" s="48" t="s">
        <v>2449</v>
      </c>
      <c r="B1009" s="38" t="e">
        <f>VLOOKUP($A1009,#REF!,34,FALSE)</f>
        <v>#REF!</v>
      </c>
      <c r="C1009" s="39" t="str">
        <f t="shared" si="199"/>
        <v>unused_DDR_XM3_B3WCK_N</v>
      </c>
      <c r="D1009" s="40" t="e">
        <f>IF(LEN(VLOOKUP($A1009,#REF!,8,FALSE)),LEFT(VLOOKUP($A1009,#REF!,8,FALSE),LEN(VLOOKUP($A1009,#REF!,8,FALSE))-2),"")</f>
        <v>#REF!</v>
      </c>
      <c r="E1009" s="41" t="e">
        <f>IF(LEN(VLOOKUP($A1009,#REF!,4,FALSE)),IF(INDEX(#REF!,MATCH($A1009,#REF!,0),1),LEFT(VLOOKUP($A1009,#REF!,4,FALSE),LEN(VLOOKUP($A1009,#REF!,4,FALSE))-2),CONCATENATE(LEFT(VLOOKUP($A1009,#REF!,4,FALSE),LEN(VLOOKUP($A1009,#REF!,4,FALSE))-2),"*")),"")</f>
        <v>#REF!</v>
      </c>
      <c r="F1009" s="42" t="e">
        <f>IF(LEN(VLOOKUP($A1009,#REF!,5,FALSE)),IF(INDEX(#REF!,MATCH($A1009,#REF!,0),2),LEFT(VLOOKUP($A1009,#REF!,5,FALSE),LEN(VLOOKUP($A1009,#REF!,5,FALSE))-2),CONCATENATE(LEFT(VLOOKUP($A1009,#REF!,5,FALSE),LEN(VLOOKUP($A1009,#REF!,5,FALSE))-2),"*")),"")</f>
        <v>#REF!</v>
      </c>
      <c r="G1009" s="42" t="e">
        <f>IF(LEN(VLOOKUP($A1009,#REF!,6,FALSE)),IF(INDEX(#REF!,MATCH($A1009,#REF!,0),3),LEFT(VLOOKUP($A1009,#REF!,6,FALSE),LEN(VLOOKUP($A1009,#REF!,6,FALSE))-2),CONCATENATE(LEFT(VLOOKUP($A1009,#REF!,6,FALSE),LEN(VLOOKUP($A1009,#REF!,6,FALSE))-2),"*")),"")</f>
        <v>#REF!</v>
      </c>
      <c r="H1009" s="43" t="e">
        <f>IF(LEN(VLOOKUP($A1009,#REF!,7,FALSE)),IF(INDEX(#REF!,MATCH($A1009,#REF!,0),4),LEFT(VLOOKUP($A1009,#REF!,7,FALSE),LEN(VLOOKUP($A1009,#REF!,7,FALSE))-2),CONCATENATE(LEFT(VLOOKUP($A1009,#REF!,7,FALSE),LEN(VLOOKUP($A1009,#REF!,7,FALSE))-2),"*")),"")</f>
        <v>#REF!</v>
      </c>
      <c r="I1009" s="54" t="e">
        <f>IF(LEN(VLOOKUP($A1009,#REF!,8,FALSE)),UPPER(RIGHT(VLOOKUP($A1009,#REF!,8,FALSE),1)),"")</f>
        <v>#REF!</v>
      </c>
      <c r="J1009" s="42" t="e">
        <f>IF(LEN(VLOOKUP($A1009,#REF!,4,FALSE)),UPPER(RIGHT(VLOOKUP($A1009,#REF!,4,FALSE),1)),"")</f>
        <v>#REF!</v>
      </c>
      <c r="K1009" s="42" t="e">
        <f>IF(LEN(VLOOKUP($A1009,#REF!,5,FALSE)),UPPER(RIGHT(VLOOKUP($A1009,#REF!,5,FALSE),1)),"")</f>
        <v>#REF!</v>
      </c>
      <c r="L1009" s="42" t="e">
        <f>IF(LEN(VLOOKUP($A1009,#REF!,6,FALSE)),UPPER(RIGHT(VLOOKUP($A1009,#REF!,6,FALSE),1)),"")</f>
        <v>#REF!</v>
      </c>
      <c r="M1009" s="43" t="e">
        <f>IF(LEN(VLOOKUP($A1009,#REF!,7,FALSE)),UPPER(RIGHT(VLOOKUP($A1009,#REF!,7,FALSE),1)),"")</f>
        <v>#REF!</v>
      </c>
      <c r="N1009" s="206"/>
      <c r="O1009" s="206"/>
      <c r="P1009" s="206"/>
      <c r="Q1009" s="206"/>
      <c r="R1009" s="206"/>
      <c r="S1009" s="63" t="e">
        <f>HLOOKUP("Device Tree Pin Name",#REF!,MATCH($A1009,#REF!,0),FALSE)</f>
        <v>#REF!</v>
      </c>
      <c r="T1009" s="47" t="e">
        <f>HLOOKUP("power rail",#REF!,MATCH($A1009,#REF!,0),FALSE)</f>
        <v>#REF!</v>
      </c>
      <c r="U1009" s="62" t="e">
        <f>HLOOKUP("Wake Capable",#REF!,MATCH($A1009,#REF!,0),FALSE)</f>
        <v>#REF!</v>
      </c>
      <c r="V1009" s="62" t="e">
        <f>HLOOKUP("Strap",#REF!,MATCH($A1009,#REF!,0),FALSE)</f>
        <v>#REF!</v>
      </c>
      <c r="W1009" s="62"/>
      <c r="X1009" s="62"/>
      <c r="Y1009" s="62"/>
      <c r="Z1009" s="47"/>
      <c r="AA1009" s="47" t="e">
        <f>HLOOKUP("Pad type",#REF!,MATCH($A1009,#REF!,0),FALSE)</f>
        <v>#REF!</v>
      </c>
      <c r="AB1009" s="63"/>
      <c r="AC1009" s="63" t="e">
        <f>HLOOKUP("POR Pin State",#REF!,MATCH($A1009,#REF!,0),FALSE)</f>
        <v>#REF!</v>
      </c>
      <c r="AD1009" s="207"/>
      <c r="AE1009" s="208"/>
      <c r="AF1009" s="208"/>
      <c r="AG1009" s="208"/>
      <c r="AH1009" s="209"/>
      <c r="AI1009" s="209"/>
      <c r="AJ1009" s="210"/>
      <c r="AK1009" s="210"/>
      <c r="AL1009" s="210"/>
      <c r="AM1009" s="210"/>
      <c r="AN1009" s="210"/>
      <c r="AO1009" s="210"/>
      <c r="AP1009" s="210"/>
      <c r="AQ1009" s="215" t="s">
        <v>2449</v>
      </c>
      <c r="AR1009" s="105"/>
      <c r="AS1009" s="105"/>
      <c r="AT1009" s="105"/>
      <c r="AU1009" s="105"/>
      <c r="AV1009" s="105"/>
      <c r="AW1009" s="105"/>
      <c r="AX1009" s="105"/>
      <c r="AY1009" s="105"/>
      <c r="AZ1009" s="105"/>
      <c r="BA1009" s="105"/>
      <c r="BB1009" s="218"/>
      <c r="BC1009" s="105"/>
      <c r="BD1009" s="250"/>
      <c r="BE1009" s="252" t="s">
        <v>2450</v>
      </c>
      <c r="BF1009" s="147" t="e">
        <f>VLOOKUP($A1009,#REF!,34,FALSE)</f>
        <v>#REF!</v>
      </c>
      <c r="BG1009" s="148" t="e">
        <f>VLOOKUP($A1009,#REF!,22,FALSE)</f>
        <v>#REF!</v>
      </c>
      <c r="BH1009" s="149"/>
    </row>
    <row r="1010" s="5" customFormat="1" ht="12.95" customHeight="1" spans="1:60">
      <c r="A1010" s="48" t="s">
        <v>2451</v>
      </c>
      <c r="B1010" s="38" t="e">
        <f>VLOOKUP($A1010,#REF!,34,FALSE)</f>
        <v>#REF!</v>
      </c>
      <c r="C1010" s="39" t="str">
        <f t="shared" si="199"/>
        <v>unused_DDR_XM3_B3RDQS_P</v>
      </c>
      <c r="D1010" s="40" t="e">
        <f>IF(LEN(VLOOKUP($A1010,#REF!,8,FALSE)),LEFT(VLOOKUP($A1010,#REF!,8,FALSE),LEN(VLOOKUP($A1010,#REF!,8,FALSE))-2),"")</f>
        <v>#REF!</v>
      </c>
      <c r="E1010" s="41" t="e">
        <f>IF(LEN(VLOOKUP($A1010,#REF!,4,FALSE)),IF(INDEX(#REF!,MATCH($A1010,#REF!,0),1),LEFT(VLOOKUP($A1010,#REF!,4,FALSE),LEN(VLOOKUP($A1010,#REF!,4,FALSE))-2),CONCATENATE(LEFT(VLOOKUP($A1010,#REF!,4,FALSE),LEN(VLOOKUP($A1010,#REF!,4,FALSE))-2),"*")),"")</f>
        <v>#REF!</v>
      </c>
      <c r="F1010" s="42" t="e">
        <f>IF(LEN(VLOOKUP($A1010,#REF!,5,FALSE)),IF(INDEX(#REF!,MATCH($A1010,#REF!,0),2),LEFT(VLOOKUP($A1010,#REF!,5,FALSE),LEN(VLOOKUP($A1010,#REF!,5,FALSE))-2),CONCATENATE(LEFT(VLOOKUP($A1010,#REF!,5,FALSE),LEN(VLOOKUP($A1010,#REF!,5,FALSE))-2),"*")),"")</f>
        <v>#REF!</v>
      </c>
      <c r="G1010" s="42" t="e">
        <f>IF(LEN(VLOOKUP($A1010,#REF!,6,FALSE)),IF(INDEX(#REF!,MATCH($A1010,#REF!,0),3),LEFT(VLOOKUP($A1010,#REF!,6,FALSE),LEN(VLOOKUP($A1010,#REF!,6,FALSE))-2),CONCATENATE(LEFT(VLOOKUP($A1010,#REF!,6,FALSE),LEN(VLOOKUP($A1010,#REF!,6,FALSE))-2),"*")),"")</f>
        <v>#REF!</v>
      </c>
      <c r="H1010" s="43" t="e">
        <f>IF(LEN(VLOOKUP($A1010,#REF!,7,FALSE)),IF(INDEX(#REF!,MATCH($A1010,#REF!,0),4),LEFT(VLOOKUP($A1010,#REF!,7,FALSE),LEN(VLOOKUP($A1010,#REF!,7,FALSE))-2),CONCATENATE(LEFT(VLOOKUP($A1010,#REF!,7,FALSE),LEN(VLOOKUP($A1010,#REF!,7,FALSE))-2),"*")),"")</f>
        <v>#REF!</v>
      </c>
      <c r="I1010" s="54" t="e">
        <f>IF(LEN(VLOOKUP($A1010,#REF!,8,FALSE)),UPPER(RIGHT(VLOOKUP($A1010,#REF!,8,FALSE),1)),"")</f>
        <v>#REF!</v>
      </c>
      <c r="J1010" s="42" t="e">
        <f>IF(LEN(VLOOKUP($A1010,#REF!,4,FALSE)),UPPER(RIGHT(VLOOKUP($A1010,#REF!,4,FALSE),1)),"")</f>
        <v>#REF!</v>
      </c>
      <c r="K1010" s="42" t="e">
        <f>IF(LEN(VLOOKUP($A1010,#REF!,5,FALSE)),UPPER(RIGHT(VLOOKUP($A1010,#REF!,5,FALSE),1)),"")</f>
        <v>#REF!</v>
      </c>
      <c r="L1010" s="42" t="e">
        <f>IF(LEN(VLOOKUP($A1010,#REF!,6,FALSE)),UPPER(RIGHT(VLOOKUP($A1010,#REF!,6,FALSE),1)),"")</f>
        <v>#REF!</v>
      </c>
      <c r="M1010" s="43" t="e">
        <f>IF(LEN(VLOOKUP($A1010,#REF!,7,FALSE)),UPPER(RIGHT(VLOOKUP($A1010,#REF!,7,FALSE),1)),"")</f>
        <v>#REF!</v>
      </c>
      <c r="N1010" s="206"/>
      <c r="O1010" s="206"/>
      <c r="P1010" s="206"/>
      <c r="Q1010" s="206"/>
      <c r="R1010" s="206"/>
      <c r="S1010" s="63" t="e">
        <f>HLOOKUP("Device Tree Pin Name",#REF!,MATCH($A1010,#REF!,0),FALSE)</f>
        <v>#REF!</v>
      </c>
      <c r="T1010" s="47" t="e">
        <f>HLOOKUP("power rail",#REF!,MATCH($A1010,#REF!,0),FALSE)</f>
        <v>#REF!</v>
      </c>
      <c r="U1010" s="62" t="e">
        <f>HLOOKUP("Wake Capable",#REF!,MATCH($A1010,#REF!,0),FALSE)</f>
        <v>#REF!</v>
      </c>
      <c r="V1010" s="62" t="e">
        <f>HLOOKUP("Strap",#REF!,MATCH($A1010,#REF!,0),FALSE)</f>
        <v>#REF!</v>
      </c>
      <c r="W1010" s="62"/>
      <c r="X1010" s="62"/>
      <c r="Y1010" s="62"/>
      <c r="Z1010" s="47"/>
      <c r="AA1010" s="47" t="e">
        <f>HLOOKUP("Pad type",#REF!,MATCH($A1010,#REF!,0),FALSE)</f>
        <v>#REF!</v>
      </c>
      <c r="AB1010" s="63"/>
      <c r="AC1010" s="63" t="e">
        <f>HLOOKUP("POR Pin State",#REF!,MATCH($A1010,#REF!,0),FALSE)</f>
        <v>#REF!</v>
      </c>
      <c r="AD1010" s="207"/>
      <c r="AE1010" s="208"/>
      <c r="AF1010" s="208"/>
      <c r="AG1010" s="208"/>
      <c r="AH1010" s="209"/>
      <c r="AI1010" s="209"/>
      <c r="AJ1010" s="210"/>
      <c r="AK1010" s="210"/>
      <c r="AL1010" s="210"/>
      <c r="AM1010" s="210"/>
      <c r="AN1010" s="210"/>
      <c r="AO1010" s="210"/>
      <c r="AP1010" s="210"/>
      <c r="AQ1010" s="215" t="s">
        <v>2451</v>
      </c>
      <c r="AR1010" s="105"/>
      <c r="AS1010" s="105"/>
      <c r="AT1010" s="105"/>
      <c r="AU1010" s="105"/>
      <c r="AV1010" s="105"/>
      <c r="AW1010" s="105"/>
      <c r="AX1010" s="105"/>
      <c r="AY1010" s="105"/>
      <c r="AZ1010" s="105"/>
      <c r="BA1010" s="105"/>
      <c r="BB1010" s="218"/>
      <c r="BC1010" s="105"/>
      <c r="BD1010" s="250"/>
      <c r="BE1010" s="252" t="s">
        <v>2452</v>
      </c>
      <c r="BF1010" s="147" t="e">
        <f>VLOOKUP($A1010,#REF!,34,FALSE)</f>
        <v>#REF!</v>
      </c>
      <c r="BG1010" s="148" t="e">
        <f>VLOOKUP($A1010,#REF!,22,FALSE)</f>
        <v>#REF!</v>
      </c>
      <c r="BH1010" s="149"/>
    </row>
    <row r="1011" s="5" customFormat="1" ht="12.95" customHeight="1" spans="1:60">
      <c r="A1011" s="48" t="s">
        <v>2453</v>
      </c>
      <c r="B1011" s="38" t="e">
        <f>VLOOKUP($A1011,#REF!,34,FALSE)</f>
        <v>#REF!</v>
      </c>
      <c r="C1011" s="39" t="str">
        <f t="shared" si="199"/>
        <v>unused_DDR_XM3_B3RDQS_N</v>
      </c>
      <c r="D1011" s="40" t="e">
        <f>IF(LEN(VLOOKUP($A1011,#REF!,8,FALSE)),LEFT(VLOOKUP($A1011,#REF!,8,FALSE),LEN(VLOOKUP($A1011,#REF!,8,FALSE))-2),"")</f>
        <v>#REF!</v>
      </c>
      <c r="E1011" s="41" t="e">
        <f>IF(LEN(VLOOKUP($A1011,#REF!,4,FALSE)),IF(INDEX(#REF!,MATCH($A1011,#REF!,0),1),LEFT(VLOOKUP($A1011,#REF!,4,FALSE),LEN(VLOOKUP($A1011,#REF!,4,FALSE))-2),CONCATENATE(LEFT(VLOOKUP($A1011,#REF!,4,FALSE),LEN(VLOOKUP($A1011,#REF!,4,FALSE))-2),"*")),"")</f>
        <v>#REF!</v>
      </c>
      <c r="F1011" s="42" t="e">
        <f>IF(LEN(VLOOKUP($A1011,#REF!,5,FALSE)),IF(INDEX(#REF!,MATCH($A1011,#REF!,0),2),LEFT(VLOOKUP($A1011,#REF!,5,FALSE),LEN(VLOOKUP($A1011,#REF!,5,FALSE))-2),CONCATENATE(LEFT(VLOOKUP($A1011,#REF!,5,FALSE),LEN(VLOOKUP($A1011,#REF!,5,FALSE))-2),"*")),"")</f>
        <v>#REF!</v>
      </c>
      <c r="G1011" s="42" t="e">
        <f>IF(LEN(VLOOKUP($A1011,#REF!,6,FALSE)),IF(INDEX(#REF!,MATCH($A1011,#REF!,0),3),LEFT(VLOOKUP($A1011,#REF!,6,FALSE),LEN(VLOOKUP($A1011,#REF!,6,FALSE))-2),CONCATENATE(LEFT(VLOOKUP($A1011,#REF!,6,FALSE),LEN(VLOOKUP($A1011,#REF!,6,FALSE))-2),"*")),"")</f>
        <v>#REF!</v>
      </c>
      <c r="H1011" s="43" t="e">
        <f>IF(LEN(VLOOKUP($A1011,#REF!,7,FALSE)),IF(INDEX(#REF!,MATCH($A1011,#REF!,0),4),LEFT(VLOOKUP($A1011,#REF!,7,FALSE),LEN(VLOOKUP($A1011,#REF!,7,FALSE))-2),CONCATENATE(LEFT(VLOOKUP($A1011,#REF!,7,FALSE),LEN(VLOOKUP($A1011,#REF!,7,FALSE))-2),"*")),"")</f>
        <v>#REF!</v>
      </c>
      <c r="I1011" s="54" t="e">
        <f>IF(LEN(VLOOKUP($A1011,#REF!,8,FALSE)),UPPER(RIGHT(VLOOKUP($A1011,#REF!,8,FALSE),1)),"")</f>
        <v>#REF!</v>
      </c>
      <c r="J1011" s="42" t="e">
        <f>IF(LEN(VLOOKUP($A1011,#REF!,4,FALSE)),UPPER(RIGHT(VLOOKUP($A1011,#REF!,4,FALSE),1)),"")</f>
        <v>#REF!</v>
      </c>
      <c r="K1011" s="42" t="e">
        <f>IF(LEN(VLOOKUP($A1011,#REF!,5,FALSE)),UPPER(RIGHT(VLOOKUP($A1011,#REF!,5,FALSE),1)),"")</f>
        <v>#REF!</v>
      </c>
      <c r="L1011" s="42" t="e">
        <f>IF(LEN(VLOOKUP($A1011,#REF!,6,FALSE)),UPPER(RIGHT(VLOOKUP($A1011,#REF!,6,FALSE),1)),"")</f>
        <v>#REF!</v>
      </c>
      <c r="M1011" s="43" t="e">
        <f>IF(LEN(VLOOKUP($A1011,#REF!,7,FALSE)),UPPER(RIGHT(VLOOKUP($A1011,#REF!,7,FALSE),1)),"")</f>
        <v>#REF!</v>
      </c>
      <c r="N1011" s="206"/>
      <c r="O1011" s="206"/>
      <c r="P1011" s="206"/>
      <c r="Q1011" s="206"/>
      <c r="R1011" s="206"/>
      <c r="S1011" s="63" t="e">
        <f>HLOOKUP("Device Tree Pin Name",#REF!,MATCH($A1011,#REF!,0),FALSE)</f>
        <v>#REF!</v>
      </c>
      <c r="T1011" s="47" t="e">
        <f>HLOOKUP("power rail",#REF!,MATCH($A1011,#REF!,0),FALSE)</f>
        <v>#REF!</v>
      </c>
      <c r="U1011" s="62" t="e">
        <f>HLOOKUP("Wake Capable",#REF!,MATCH($A1011,#REF!,0),FALSE)</f>
        <v>#REF!</v>
      </c>
      <c r="V1011" s="62" t="e">
        <f>HLOOKUP("Strap",#REF!,MATCH($A1011,#REF!,0),FALSE)</f>
        <v>#REF!</v>
      </c>
      <c r="W1011" s="62"/>
      <c r="X1011" s="62"/>
      <c r="Y1011" s="62"/>
      <c r="Z1011" s="47"/>
      <c r="AA1011" s="47" t="e">
        <f>HLOOKUP("Pad type",#REF!,MATCH($A1011,#REF!,0),FALSE)</f>
        <v>#REF!</v>
      </c>
      <c r="AB1011" s="63"/>
      <c r="AC1011" s="63" t="e">
        <f>HLOOKUP("POR Pin State",#REF!,MATCH($A1011,#REF!,0),FALSE)</f>
        <v>#REF!</v>
      </c>
      <c r="AD1011" s="207"/>
      <c r="AE1011" s="208"/>
      <c r="AF1011" s="208"/>
      <c r="AG1011" s="208"/>
      <c r="AH1011" s="209"/>
      <c r="AI1011" s="209"/>
      <c r="AJ1011" s="210"/>
      <c r="AK1011" s="210"/>
      <c r="AL1011" s="210"/>
      <c r="AM1011" s="210"/>
      <c r="AN1011" s="210"/>
      <c r="AO1011" s="210"/>
      <c r="AP1011" s="210"/>
      <c r="AQ1011" s="215" t="s">
        <v>2453</v>
      </c>
      <c r="AR1011" s="105"/>
      <c r="AS1011" s="105"/>
      <c r="AT1011" s="105"/>
      <c r="AU1011" s="105"/>
      <c r="AV1011" s="105"/>
      <c r="AW1011" s="105"/>
      <c r="AX1011" s="105"/>
      <c r="AY1011" s="105"/>
      <c r="AZ1011" s="105"/>
      <c r="BA1011" s="105"/>
      <c r="BB1011" s="218"/>
      <c r="BC1011" s="105"/>
      <c r="BD1011" s="250"/>
      <c r="BE1011" s="252" t="s">
        <v>2454</v>
      </c>
      <c r="BF1011" s="147" t="e">
        <f>VLOOKUP($A1011,#REF!,34,FALSE)</f>
        <v>#REF!</v>
      </c>
      <c r="BG1011" s="148" t="e">
        <f>VLOOKUP($A1011,#REF!,22,FALSE)</f>
        <v>#REF!</v>
      </c>
      <c r="BH1011" s="149"/>
    </row>
    <row r="1012" s="5" customFormat="1" ht="12.95" customHeight="1" spans="1:60">
      <c r="A1012" s="48" t="s">
        <v>2455</v>
      </c>
      <c r="B1012" s="38" t="e">
        <f>VLOOKUP($A1012,#REF!,34,FALSE)</f>
        <v>#REF!</v>
      </c>
      <c r="C1012" s="39" t="str">
        <f t="shared" si="199"/>
        <v>unused_DDR_XM3_B4D0</v>
      </c>
      <c r="D1012" s="40" t="e">
        <f>IF(LEN(VLOOKUP($A1012,#REF!,8,FALSE)),LEFT(VLOOKUP($A1012,#REF!,8,FALSE),LEN(VLOOKUP($A1012,#REF!,8,FALSE))-2),"")</f>
        <v>#REF!</v>
      </c>
      <c r="E1012" s="41" t="e">
        <f>IF(LEN(VLOOKUP($A1012,#REF!,4,FALSE)),IF(INDEX(#REF!,MATCH($A1012,#REF!,0),1),LEFT(VLOOKUP($A1012,#REF!,4,FALSE),LEN(VLOOKUP($A1012,#REF!,4,FALSE))-2),CONCATENATE(LEFT(VLOOKUP($A1012,#REF!,4,FALSE),LEN(VLOOKUP($A1012,#REF!,4,FALSE))-2),"*")),"")</f>
        <v>#REF!</v>
      </c>
      <c r="F1012" s="42" t="e">
        <f>IF(LEN(VLOOKUP($A1012,#REF!,5,FALSE)),IF(INDEX(#REF!,MATCH($A1012,#REF!,0),2),LEFT(VLOOKUP($A1012,#REF!,5,FALSE),LEN(VLOOKUP($A1012,#REF!,5,FALSE))-2),CONCATENATE(LEFT(VLOOKUP($A1012,#REF!,5,FALSE),LEN(VLOOKUP($A1012,#REF!,5,FALSE))-2),"*")),"")</f>
        <v>#REF!</v>
      </c>
      <c r="G1012" s="42" t="e">
        <f>IF(LEN(VLOOKUP($A1012,#REF!,6,FALSE)),IF(INDEX(#REF!,MATCH($A1012,#REF!,0),3),LEFT(VLOOKUP($A1012,#REF!,6,FALSE),LEN(VLOOKUP($A1012,#REF!,6,FALSE))-2),CONCATENATE(LEFT(VLOOKUP($A1012,#REF!,6,FALSE),LEN(VLOOKUP($A1012,#REF!,6,FALSE))-2),"*")),"")</f>
        <v>#REF!</v>
      </c>
      <c r="H1012" s="43" t="e">
        <f>IF(LEN(VLOOKUP($A1012,#REF!,7,FALSE)),IF(INDEX(#REF!,MATCH($A1012,#REF!,0),4),LEFT(VLOOKUP($A1012,#REF!,7,FALSE),LEN(VLOOKUP($A1012,#REF!,7,FALSE))-2),CONCATENATE(LEFT(VLOOKUP($A1012,#REF!,7,FALSE),LEN(VLOOKUP($A1012,#REF!,7,FALSE))-2),"*")),"")</f>
        <v>#REF!</v>
      </c>
      <c r="I1012" s="54" t="e">
        <f>IF(LEN(VLOOKUP($A1012,#REF!,8,FALSE)),UPPER(RIGHT(VLOOKUP($A1012,#REF!,8,FALSE),1)),"")</f>
        <v>#REF!</v>
      </c>
      <c r="J1012" s="42" t="e">
        <f>IF(LEN(VLOOKUP($A1012,#REF!,4,FALSE)),UPPER(RIGHT(VLOOKUP($A1012,#REF!,4,FALSE),1)),"")</f>
        <v>#REF!</v>
      </c>
      <c r="K1012" s="42" t="e">
        <f>IF(LEN(VLOOKUP($A1012,#REF!,5,FALSE)),UPPER(RIGHT(VLOOKUP($A1012,#REF!,5,FALSE),1)),"")</f>
        <v>#REF!</v>
      </c>
      <c r="L1012" s="42" t="e">
        <f>IF(LEN(VLOOKUP($A1012,#REF!,6,FALSE)),UPPER(RIGHT(VLOOKUP($A1012,#REF!,6,FALSE),1)),"")</f>
        <v>#REF!</v>
      </c>
      <c r="M1012" s="43" t="e">
        <f>IF(LEN(VLOOKUP($A1012,#REF!,7,FALSE)),UPPER(RIGHT(VLOOKUP($A1012,#REF!,7,FALSE),1)),"")</f>
        <v>#REF!</v>
      </c>
      <c r="N1012" s="206"/>
      <c r="O1012" s="206"/>
      <c r="P1012" s="206"/>
      <c r="Q1012" s="206"/>
      <c r="R1012" s="206"/>
      <c r="S1012" s="63" t="e">
        <f>HLOOKUP("Device Tree Pin Name",#REF!,MATCH($A1012,#REF!,0),FALSE)</f>
        <v>#REF!</v>
      </c>
      <c r="T1012" s="47" t="e">
        <f>HLOOKUP("power rail",#REF!,MATCH($A1012,#REF!,0),FALSE)</f>
        <v>#REF!</v>
      </c>
      <c r="U1012" s="62" t="e">
        <f>HLOOKUP("Wake Capable",#REF!,MATCH($A1012,#REF!,0),FALSE)</f>
        <v>#REF!</v>
      </c>
      <c r="V1012" s="62" t="e">
        <f>HLOOKUP("Strap",#REF!,MATCH($A1012,#REF!,0),FALSE)</f>
        <v>#REF!</v>
      </c>
      <c r="W1012" s="62"/>
      <c r="X1012" s="62"/>
      <c r="Y1012" s="62"/>
      <c r="Z1012" s="47"/>
      <c r="AA1012" s="47" t="e">
        <f>HLOOKUP("Pad type",#REF!,MATCH($A1012,#REF!,0),FALSE)</f>
        <v>#REF!</v>
      </c>
      <c r="AB1012" s="63"/>
      <c r="AC1012" s="63" t="e">
        <f>HLOOKUP("POR Pin State",#REF!,MATCH($A1012,#REF!,0),FALSE)</f>
        <v>#REF!</v>
      </c>
      <c r="AD1012" s="207"/>
      <c r="AE1012" s="208"/>
      <c r="AF1012" s="208"/>
      <c r="AG1012" s="208"/>
      <c r="AH1012" s="209"/>
      <c r="AI1012" s="209"/>
      <c r="AJ1012" s="210"/>
      <c r="AK1012" s="210"/>
      <c r="AL1012" s="210"/>
      <c r="AM1012" s="210"/>
      <c r="AN1012" s="210"/>
      <c r="AO1012" s="210"/>
      <c r="AP1012" s="210"/>
      <c r="AQ1012" s="215" t="s">
        <v>2456</v>
      </c>
      <c r="AR1012" s="105"/>
      <c r="AS1012" s="105"/>
      <c r="AT1012" s="105"/>
      <c r="AU1012" s="105"/>
      <c r="AV1012" s="105"/>
      <c r="AW1012" s="105"/>
      <c r="AX1012" s="105"/>
      <c r="AY1012" s="105"/>
      <c r="AZ1012" s="105"/>
      <c r="BA1012" s="105"/>
      <c r="BB1012" s="218"/>
      <c r="BC1012" s="105"/>
      <c r="BD1012" s="250"/>
      <c r="BE1012" s="252" t="s">
        <v>2457</v>
      </c>
      <c r="BF1012" s="147" t="e">
        <f>VLOOKUP($A1012,#REF!,34,FALSE)</f>
        <v>#REF!</v>
      </c>
      <c r="BG1012" s="148" t="e">
        <f>VLOOKUP($A1012,#REF!,22,FALSE)</f>
        <v>#REF!</v>
      </c>
      <c r="BH1012" s="149"/>
    </row>
    <row r="1013" s="5" customFormat="1" ht="12.95" customHeight="1" spans="1:60">
      <c r="A1013" s="48" t="s">
        <v>2458</v>
      </c>
      <c r="B1013" s="38" t="e">
        <f>VLOOKUP($A1013,#REF!,34,FALSE)</f>
        <v>#REF!</v>
      </c>
      <c r="C1013" s="39" t="str">
        <f t="shared" si="199"/>
        <v>unused_DDR_XM3_B4D1</v>
      </c>
      <c r="D1013" s="40" t="e">
        <f>IF(LEN(VLOOKUP($A1013,#REF!,8,FALSE)),LEFT(VLOOKUP($A1013,#REF!,8,FALSE),LEN(VLOOKUP($A1013,#REF!,8,FALSE))-2),"")</f>
        <v>#REF!</v>
      </c>
      <c r="E1013" s="41" t="e">
        <f>IF(LEN(VLOOKUP($A1013,#REF!,4,FALSE)),IF(INDEX(#REF!,MATCH($A1013,#REF!,0),1),LEFT(VLOOKUP($A1013,#REF!,4,FALSE),LEN(VLOOKUP($A1013,#REF!,4,FALSE))-2),CONCATENATE(LEFT(VLOOKUP($A1013,#REF!,4,FALSE),LEN(VLOOKUP($A1013,#REF!,4,FALSE))-2),"*")),"")</f>
        <v>#REF!</v>
      </c>
      <c r="F1013" s="42" t="e">
        <f>IF(LEN(VLOOKUP($A1013,#REF!,5,FALSE)),IF(INDEX(#REF!,MATCH($A1013,#REF!,0),2),LEFT(VLOOKUP($A1013,#REF!,5,FALSE),LEN(VLOOKUP($A1013,#REF!,5,FALSE))-2),CONCATENATE(LEFT(VLOOKUP($A1013,#REF!,5,FALSE),LEN(VLOOKUP($A1013,#REF!,5,FALSE))-2),"*")),"")</f>
        <v>#REF!</v>
      </c>
      <c r="G1013" s="42" t="e">
        <f>IF(LEN(VLOOKUP($A1013,#REF!,6,FALSE)),IF(INDEX(#REF!,MATCH($A1013,#REF!,0),3),LEFT(VLOOKUP($A1013,#REF!,6,FALSE),LEN(VLOOKUP($A1013,#REF!,6,FALSE))-2),CONCATENATE(LEFT(VLOOKUP($A1013,#REF!,6,FALSE),LEN(VLOOKUP($A1013,#REF!,6,FALSE))-2),"*")),"")</f>
        <v>#REF!</v>
      </c>
      <c r="H1013" s="43" t="e">
        <f>IF(LEN(VLOOKUP($A1013,#REF!,7,FALSE)),IF(INDEX(#REF!,MATCH($A1013,#REF!,0),4),LEFT(VLOOKUP($A1013,#REF!,7,FALSE),LEN(VLOOKUP($A1013,#REF!,7,FALSE))-2),CONCATENATE(LEFT(VLOOKUP($A1013,#REF!,7,FALSE),LEN(VLOOKUP($A1013,#REF!,7,FALSE))-2),"*")),"")</f>
        <v>#REF!</v>
      </c>
      <c r="I1013" s="54" t="e">
        <f>IF(LEN(VLOOKUP($A1013,#REF!,8,FALSE)),UPPER(RIGHT(VLOOKUP($A1013,#REF!,8,FALSE),1)),"")</f>
        <v>#REF!</v>
      </c>
      <c r="J1013" s="42" t="e">
        <f>IF(LEN(VLOOKUP($A1013,#REF!,4,FALSE)),UPPER(RIGHT(VLOOKUP($A1013,#REF!,4,FALSE),1)),"")</f>
        <v>#REF!</v>
      </c>
      <c r="K1013" s="42" t="e">
        <f>IF(LEN(VLOOKUP($A1013,#REF!,5,FALSE)),UPPER(RIGHT(VLOOKUP($A1013,#REF!,5,FALSE),1)),"")</f>
        <v>#REF!</v>
      </c>
      <c r="L1013" s="42" t="e">
        <f>IF(LEN(VLOOKUP($A1013,#REF!,6,FALSE)),UPPER(RIGHT(VLOOKUP($A1013,#REF!,6,FALSE),1)),"")</f>
        <v>#REF!</v>
      </c>
      <c r="M1013" s="43" t="e">
        <f>IF(LEN(VLOOKUP($A1013,#REF!,7,FALSE)),UPPER(RIGHT(VLOOKUP($A1013,#REF!,7,FALSE),1)),"")</f>
        <v>#REF!</v>
      </c>
      <c r="N1013" s="206"/>
      <c r="O1013" s="206"/>
      <c r="P1013" s="206"/>
      <c r="Q1013" s="206"/>
      <c r="R1013" s="206"/>
      <c r="S1013" s="63" t="e">
        <f>HLOOKUP("Device Tree Pin Name",#REF!,MATCH($A1013,#REF!,0),FALSE)</f>
        <v>#REF!</v>
      </c>
      <c r="T1013" s="47" t="e">
        <f>HLOOKUP("power rail",#REF!,MATCH($A1013,#REF!,0),FALSE)</f>
        <v>#REF!</v>
      </c>
      <c r="U1013" s="62" t="e">
        <f>HLOOKUP("Wake Capable",#REF!,MATCH($A1013,#REF!,0),FALSE)</f>
        <v>#REF!</v>
      </c>
      <c r="V1013" s="62" t="e">
        <f>HLOOKUP("Strap",#REF!,MATCH($A1013,#REF!,0),FALSE)</f>
        <v>#REF!</v>
      </c>
      <c r="W1013" s="62"/>
      <c r="X1013" s="62"/>
      <c r="Y1013" s="62"/>
      <c r="Z1013" s="47"/>
      <c r="AA1013" s="47" t="e">
        <f>HLOOKUP("Pad type",#REF!,MATCH($A1013,#REF!,0),FALSE)</f>
        <v>#REF!</v>
      </c>
      <c r="AB1013" s="63"/>
      <c r="AC1013" s="63" t="e">
        <f>HLOOKUP("POR Pin State",#REF!,MATCH($A1013,#REF!,0),FALSE)</f>
        <v>#REF!</v>
      </c>
      <c r="AD1013" s="207"/>
      <c r="AE1013" s="208"/>
      <c r="AF1013" s="208"/>
      <c r="AG1013" s="208"/>
      <c r="AH1013" s="209"/>
      <c r="AI1013" s="209"/>
      <c r="AJ1013" s="210"/>
      <c r="AK1013" s="210"/>
      <c r="AL1013" s="210"/>
      <c r="AM1013" s="210"/>
      <c r="AN1013" s="210"/>
      <c r="AO1013" s="210"/>
      <c r="AP1013" s="210"/>
      <c r="AQ1013" s="215" t="s">
        <v>2459</v>
      </c>
      <c r="AR1013" s="105"/>
      <c r="AS1013" s="105"/>
      <c r="AT1013" s="105"/>
      <c r="AU1013" s="105"/>
      <c r="AV1013" s="105"/>
      <c r="AW1013" s="105"/>
      <c r="AX1013" s="105"/>
      <c r="AY1013" s="105"/>
      <c r="AZ1013" s="105"/>
      <c r="BA1013" s="105"/>
      <c r="BB1013" s="218"/>
      <c r="BC1013" s="105"/>
      <c r="BD1013" s="250"/>
      <c r="BE1013" s="252" t="s">
        <v>2460</v>
      </c>
      <c r="BF1013" s="147" t="e">
        <f>VLOOKUP($A1013,#REF!,34,FALSE)</f>
        <v>#REF!</v>
      </c>
      <c r="BG1013" s="148" t="e">
        <f>VLOOKUP($A1013,#REF!,22,FALSE)</f>
        <v>#REF!</v>
      </c>
      <c r="BH1013" s="149"/>
    </row>
    <row r="1014" s="5" customFormat="1" ht="12.95" customHeight="1" spans="1:60">
      <c r="A1014" s="48" t="s">
        <v>2461</v>
      </c>
      <c r="B1014" s="38" t="e">
        <f>VLOOKUP($A1014,#REF!,34,FALSE)</f>
        <v>#REF!</v>
      </c>
      <c r="C1014" s="39" t="str">
        <f t="shared" si="199"/>
        <v>unused_DDR_XM3_B4D2</v>
      </c>
      <c r="D1014" s="40" t="e">
        <f>IF(LEN(VLOOKUP($A1014,#REF!,8,FALSE)),LEFT(VLOOKUP($A1014,#REF!,8,FALSE),LEN(VLOOKUP($A1014,#REF!,8,FALSE))-2),"")</f>
        <v>#REF!</v>
      </c>
      <c r="E1014" s="41" t="e">
        <f>IF(LEN(VLOOKUP($A1014,#REF!,4,FALSE)),IF(INDEX(#REF!,MATCH($A1014,#REF!,0),1),LEFT(VLOOKUP($A1014,#REF!,4,FALSE),LEN(VLOOKUP($A1014,#REF!,4,FALSE))-2),CONCATENATE(LEFT(VLOOKUP($A1014,#REF!,4,FALSE),LEN(VLOOKUP($A1014,#REF!,4,FALSE))-2),"*")),"")</f>
        <v>#REF!</v>
      </c>
      <c r="F1014" s="42" t="e">
        <f>IF(LEN(VLOOKUP($A1014,#REF!,5,FALSE)),IF(INDEX(#REF!,MATCH($A1014,#REF!,0),2),LEFT(VLOOKUP($A1014,#REF!,5,FALSE),LEN(VLOOKUP($A1014,#REF!,5,FALSE))-2),CONCATENATE(LEFT(VLOOKUP($A1014,#REF!,5,FALSE),LEN(VLOOKUP($A1014,#REF!,5,FALSE))-2),"*")),"")</f>
        <v>#REF!</v>
      </c>
      <c r="G1014" s="42" t="e">
        <f>IF(LEN(VLOOKUP($A1014,#REF!,6,FALSE)),IF(INDEX(#REF!,MATCH($A1014,#REF!,0),3),LEFT(VLOOKUP($A1014,#REF!,6,FALSE),LEN(VLOOKUP($A1014,#REF!,6,FALSE))-2),CONCATENATE(LEFT(VLOOKUP($A1014,#REF!,6,FALSE),LEN(VLOOKUP($A1014,#REF!,6,FALSE))-2),"*")),"")</f>
        <v>#REF!</v>
      </c>
      <c r="H1014" s="43" t="e">
        <f>IF(LEN(VLOOKUP($A1014,#REF!,7,FALSE)),IF(INDEX(#REF!,MATCH($A1014,#REF!,0),4),LEFT(VLOOKUP($A1014,#REF!,7,FALSE),LEN(VLOOKUP($A1014,#REF!,7,FALSE))-2),CONCATENATE(LEFT(VLOOKUP($A1014,#REF!,7,FALSE),LEN(VLOOKUP($A1014,#REF!,7,FALSE))-2),"*")),"")</f>
        <v>#REF!</v>
      </c>
      <c r="I1014" s="54" t="e">
        <f>IF(LEN(VLOOKUP($A1014,#REF!,8,FALSE)),UPPER(RIGHT(VLOOKUP($A1014,#REF!,8,FALSE),1)),"")</f>
        <v>#REF!</v>
      </c>
      <c r="J1014" s="42" t="e">
        <f>IF(LEN(VLOOKUP($A1014,#REF!,4,FALSE)),UPPER(RIGHT(VLOOKUP($A1014,#REF!,4,FALSE),1)),"")</f>
        <v>#REF!</v>
      </c>
      <c r="K1014" s="42" t="e">
        <f>IF(LEN(VLOOKUP($A1014,#REF!,5,FALSE)),UPPER(RIGHT(VLOOKUP($A1014,#REF!,5,FALSE),1)),"")</f>
        <v>#REF!</v>
      </c>
      <c r="L1014" s="42" t="e">
        <f>IF(LEN(VLOOKUP($A1014,#REF!,6,FALSE)),UPPER(RIGHT(VLOOKUP($A1014,#REF!,6,FALSE),1)),"")</f>
        <v>#REF!</v>
      </c>
      <c r="M1014" s="43" t="e">
        <f>IF(LEN(VLOOKUP($A1014,#REF!,7,FALSE)),UPPER(RIGHT(VLOOKUP($A1014,#REF!,7,FALSE),1)),"")</f>
        <v>#REF!</v>
      </c>
      <c r="N1014" s="206"/>
      <c r="O1014" s="206"/>
      <c r="P1014" s="206"/>
      <c r="Q1014" s="206"/>
      <c r="R1014" s="206"/>
      <c r="S1014" s="63" t="e">
        <f>HLOOKUP("Device Tree Pin Name",#REF!,MATCH($A1014,#REF!,0),FALSE)</f>
        <v>#REF!</v>
      </c>
      <c r="T1014" s="47" t="e">
        <f>HLOOKUP("power rail",#REF!,MATCH($A1014,#REF!,0),FALSE)</f>
        <v>#REF!</v>
      </c>
      <c r="U1014" s="62" t="e">
        <f>HLOOKUP("Wake Capable",#REF!,MATCH($A1014,#REF!,0),FALSE)</f>
        <v>#REF!</v>
      </c>
      <c r="V1014" s="62" t="e">
        <f>HLOOKUP("Strap",#REF!,MATCH($A1014,#REF!,0),FALSE)</f>
        <v>#REF!</v>
      </c>
      <c r="W1014" s="62"/>
      <c r="X1014" s="62"/>
      <c r="Y1014" s="62"/>
      <c r="Z1014" s="47"/>
      <c r="AA1014" s="47" t="e">
        <f>HLOOKUP("Pad type",#REF!,MATCH($A1014,#REF!,0),FALSE)</f>
        <v>#REF!</v>
      </c>
      <c r="AB1014" s="63"/>
      <c r="AC1014" s="63" t="e">
        <f>HLOOKUP("POR Pin State",#REF!,MATCH($A1014,#REF!,0),FALSE)</f>
        <v>#REF!</v>
      </c>
      <c r="AD1014" s="207"/>
      <c r="AE1014" s="208"/>
      <c r="AF1014" s="208"/>
      <c r="AG1014" s="208"/>
      <c r="AH1014" s="209"/>
      <c r="AI1014" s="209"/>
      <c r="AJ1014" s="210"/>
      <c r="AK1014" s="210"/>
      <c r="AL1014" s="210"/>
      <c r="AM1014" s="210"/>
      <c r="AN1014" s="210"/>
      <c r="AO1014" s="210"/>
      <c r="AP1014" s="210"/>
      <c r="AQ1014" s="215" t="s">
        <v>2462</v>
      </c>
      <c r="AR1014" s="105"/>
      <c r="AS1014" s="105"/>
      <c r="AT1014" s="105"/>
      <c r="AU1014" s="105"/>
      <c r="AV1014" s="105"/>
      <c r="AW1014" s="105"/>
      <c r="AX1014" s="105"/>
      <c r="AY1014" s="105"/>
      <c r="AZ1014" s="105"/>
      <c r="BA1014" s="105"/>
      <c r="BB1014" s="218"/>
      <c r="BC1014" s="105"/>
      <c r="BD1014" s="250"/>
      <c r="BE1014" s="252" t="s">
        <v>2463</v>
      </c>
      <c r="BF1014" s="147" t="e">
        <f>VLOOKUP($A1014,#REF!,34,FALSE)</f>
        <v>#REF!</v>
      </c>
      <c r="BG1014" s="148" t="e">
        <f>VLOOKUP($A1014,#REF!,22,FALSE)</f>
        <v>#REF!</v>
      </c>
      <c r="BH1014" s="149"/>
    </row>
    <row r="1015" s="5" customFormat="1" ht="12.95" customHeight="1" spans="1:60">
      <c r="A1015" s="48" t="s">
        <v>2464</v>
      </c>
      <c r="B1015" s="38" t="e">
        <f>VLOOKUP($A1015,#REF!,34,FALSE)</f>
        <v>#REF!</v>
      </c>
      <c r="C1015" s="39" t="str">
        <f t="shared" si="199"/>
        <v>unused_DDR_XM3_B4D3</v>
      </c>
      <c r="D1015" s="40" t="e">
        <f>IF(LEN(VLOOKUP($A1015,#REF!,8,FALSE)),LEFT(VLOOKUP($A1015,#REF!,8,FALSE),LEN(VLOOKUP($A1015,#REF!,8,FALSE))-2),"")</f>
        <v>#REF!</v>
      </c>
      <c r="E1015" s="41" t="e">
        <f>IF(LEN(VLOOKUP($A1015,#REF!,4,FALSE)),IF(INDEX(#REF!,MATCH($A1015,#REF!,0),1),LEFT(VLOOKUP($A1015,#REF!,4,FALSE),LEN(VLOOKUP($A1015,#REF!,4,FALSE))-2),CONCATENATE(LEFT(VLOOKUP($A1015,#REF!,4,FALSE),LEN(VLOOKUP($A1015,#REF!,4,FALSE))-2),"*")),"")</f>
        <v>#REF!</v>
      </c>
      <c r="F1015" s="42" t="e">
        <f>IF(LEN(VLOOKUP($A1015,#REF!,5,FALSE)),IF(INDEX(#REF!,MATCH($A1015,#REF!,0),2),LEFT(VLOOKUP($A1015,#REF!,5,FALSE),LEN(VLOOKUP($A1015,#REF!,5,FALSE))-2),CONCATENATE(LEFT(VLOOKUP($A1015,#REF!,5,FALSE),LEN(VLOOKUP($A1015,#REF!,5,FALSE))-2),"*")),"")</f>
        <v>#REF!</v>
      </c>
      <c r="G1015" s="42" t="e">
        <f>IF(LEN(VLOOKUP($A1015,#REF!,6,FALSE)),IF(INDEX(#REF!,MATCH($A1015,#REF!,0),3),LEFT(VLOOKUP($A1015,#REF!,6,FALSE),LEN(VLOOKUP($A1015,#REF!,6,FALSE))-2),CONCATENATE(LEFT(VLOOKUP($A1015,#REF!,6,FALSE),LEN(VLOOKUP($A1015,#REF!,6,FALSE))-2),"*")),"")</f>
        <v>#REF!</v>
      </c>
      <c r="H1015" s="43" t="e">
        <f>IF(LEN(VLOOKUP($A1015,#REF!,7,FALSE)),IF(INDEX(#REF!,MATCH($A1015,#REF!,0),4),LEFT(VLOOKUP($A1015,#REF!,7,FALSE),LEN(VLOOKUP($A1015,#REF!,7,FALSE))-2),CONCATENATE(LEFT(VLOOKUP($A1015,#REF!,7,FALSE),LEN(VLOOKUP($A1015,#REF!,7,FALSE))-2),"*")),"")</f>
        <v>#REF!</v>
      </c>
      <c r="I1015" s="54" t="e">
        <f>IF(LEN(VLOOKUP($A1015,#REF!,8,FALSE)),UPPER(RIGHT(VLOOKUP($A1015,#REF!,8,FALSE),1)),"")</f>
        <v>#REF!</v>
      </c>
      <c r="J1015" s="42" t="e">
        <f>IF(LEN(VLOOKUP($A1015,#REF!,4,FALSE)),UPPER(RIGHT(VLOOKUP($A1015,#REF!,4,FALSE),1)),"")</f>
        <v>#REF!</v>
      </c>
      <c r="K1015" s="42" t="e">
        <f>IF(LEN(VLOOKUP($A1015,#REF!,5,FALSE)),UPPER(RIGHT(VLOOKUP($A1015,#REF!,5,FALSE),1)),"")</f>
        <v>#REF!</v>
      </c>
      <c r="L1015" s="42" t="e">
        <f>IF(LEN(VLOOKUP($A1015,#REF!,6,FALSE)),UPPER(RIGHT(VLOOKUP($A1015,#REF!,6,FALSE),1)),"")</f>
        <v>#REF!</v>
      </c>
      <c r="M1015" s="43" t="e">
        <f>IF(LEN(VLOOKUP($A1015,#REF!,7,FALSE)),UPPER(RIGHT(VLOOKUP($A1015,#REF!,7,FALSE),1)),"")</f>
        <v>#REF!</v>
      </c>
      <c r="N1015" s="206"/>
      <c r="O1015" s="206"/>
      <c r="P1015" s="206"/>
      <c r="Q1015" s="206"/>
      <c r="R1015" s="206"/>
      <c r="S1015" s="63" t="e">
        <f>HLOOKUP("Device Tree Pin Name",#REF!,MATCH($A1015,#REF!,0),FALSE)</f>
        <v>#REF!</v>
      </c>
      <c r="T1015" s="47" t="e">
        <f>HLOOKUP("power rail",#REF!,MATCH($A1015,#REF!,0),FALSE)</f>
        <v>#REF!</v>
      </c>
      <c r="U1015" s="62" t="e">
        <f>HLOOKUP("Wake Capable",#REF!,MATCH($A1015,#REF!,0),FALSE)</f>
        <v>#REF!</v>
      </c>
      <c r="V1015" s="62" t="e">
        <f>HLOOKUP("Strap",#REF!,MATCH($A1015,#REF!,0),FALSE)</f>
        <v>#REF!</v>
      </c>
      <c r="W1015" s="62"/>
      <c r="X1015" s="62"/>
      <c r="Y1015" s="62"/>
      <c r="Z1015" s="47"/>
      <c r="AA1015" s="47" t="e">
        <f>HLOOKUP("Pad type",#REF!,MATCH($A1015,#REF!,0),FALSE)</f>
        <v>#REF!</v>
      </c>
      <c r="AB1015" s="63"/>
      <c r="AC1015" s="63" t="e">
        <f>HLOOKUP("POR Pin State",#REF!,MATCH($A1015,#REF!,0),FALSE)</f>
        <v>#REF!</v>
      </c>
      <c r="AD1015" s="207"/>
      <c r="AE1015" s="208"/>
      <c r="AF1015" s="208"/>
      <c r="AG1015" s="208"/>
      <c r="AH1015" s="209"/>
      <c r="AI1015" s="209"/>
      <c r="AJ1015" s="210"/>
      <c r="AK1015" s="210"/>
      <c r="AL1015" s="210"/>
      <c r="AM1015" s="210"/>
      <c r="AN1015" s="210"/>
      <c r="AO1015" s="210"/>
      <c r="AP1015" s="210"/>
      <c r="AQ1015" s="215" t="s">
        <v>2465</v>
      </c>
      <c r="AR1015" s="105"/>
      <c r="AS1015" s="105"/>
      <c r="AT1015" s="105"/>
      <c r="AU1015" s="105"/>
      <c r="AV1015" s="105"/>
      <c r="AW1015" s="105"/>
      <c r="AX1015" s="105"/>
      <c r="AY1015" s="105"/>
      <c r="AZ1015" s="105"/>
      <c r="BA1015" s="105"/>
      <c r="BB1015" s="218"/>
      <c r="BC1015" s="105"/>
      <c r="BD1015" s="250"/>
      <c r="BE1015" s="252" t="s">
        <v>2466</v>
      </c>
      <c r="BF1015" s="147" t="e">
        <f>VLOOKUP($A1015,#REF!,34,FALSE)</f>
        <v>#REF!</v>
      </c>
      <c r="BG1015" s="148" t="e">
        <f>VLOOKUP($A1015,#REF!,22,FALSE)</f>
        <v>#REF!</v>
      </c>
      <c r="BH1015" s="149"/>
    </row>
    <row r="1016" s="5" customFormat="1" ht="12.95" customHeight="1" spans="1:60">
      <c r="A1016" s="48" t="s">
        <v>2467</v>
      </c>
      <c r="B1016" s="38" t="e">
        <f>VLOOKUP($A1016,#REF!,34,FALSE)</f>
        <v>#REF!</v>
      </c>
      <c r="C1016" s="39" t="str">
        <f t="shared" si="199"/>
        <v>unused_DDR_XM3_B4D4</v>
      </c>
      <c r="D1016" s="40" t="e">
        <f>IF(LEN(VLOOKUP($A1016,#REF!,8,FALSE)),LEFT(VLOOKUP($A1016,#REF!,8,FALSE),LEN(VLOOKUP($A1016,#REF!,8,FALSE))-2),"")</f>
        <v>#REF!</v>
      </c>
      <c r="E1016" s="41" t="e">
        <f>IF(LEN(VLOOKUP($A1016,#REF!,4,FALSE)),IF(INDEX(#REF!,MATCH($A1016,#REF!,0),1),LEFT(VLOOKUP($A1016,#REF!,4,FALSE),LEN(VLOOKUP($A1016,#REF!,4,FALSE))-2),CONCATENATE(LEFT(VLOOKUP($A1016,#REF!,4,FALSE),LEN(VLOOKUP($A1016,#REF!,4,FALSE))-2),"*")),"")</f>
        <v>#REF!</v>
      </c>
      <c r="F1016" s="42" t="e">
        <f>IF(LEN(VLOOKUP($A1016,#REF!,5,FALSE)),IF(INDEX(#REF!,MATCH($A1016,#REF!,0),2),LEFT(VLOOKUP($A1016,#REF!,5,FALSE),LEN(VLOOKUP($A1016,#REF!,5,FALSE))-2),CONCATENATE(LEFT(VLOOKUP($A1016,#REF!,5,FALSE),LEN(VLOOKUP($A1016,#REF!,5,FALSE))-2),"*")),"")</f>
        <v>#REF!</v>
      </c>
      <c r="G1016" s="42" t="e">
        <f>IF(LEN(VLOOKUP($A1016,#REF!,6,FALSE)),IF(INDEX(#REF!,MATCH($A1016,#REF!,0),3),LEFT(VLOOKUP($A1016,#REF!,6,FALSE),LEN(VLOOKUP($A1016,#REF!,6,FALSE))-2),CONCATENATE(LEFT(VLOOKUP($A1016,#REF!,6,FALSE),LEN(VLOOKUP($A1016,#REF!,6,FALSE))-2),"*")),"")</f>
        <v>#REF!</v>
      </c>
      <c r="H1016" s="43" t="e">
        <f>IF(LEN(VLOOKUP($A1016,#REF!,7,FALSE)),IF(INDEX(#REF!,MATCH($A1016,#REF!,0),4),LEFT(VLOOKUP($A1016,#REF!,7,FALSE),LEN(VLOOKUP($A1016,#REF!,7,FALSE))-2),CONCATENATE(LEFT(VLOOKUP($A1016,#REF!,7,FALSE),LEN(VLOOKUP($A1016,#REF!,7,FALSE))-2),"*")),"")</f>
        <v>#REF!</v>
      </c>
      <c r="I1016" s="54" t="e">
        <f>IF(LEN(VLOOKUP($A1016,#REF!,8,FALSE)),UPPER(RIGHT(VLOOKUP($A1016,#REF!,8,FALSE),1)),"")</f>
        <v>#REF!</v>
      </c>
      <c r="J1016" s="42" t="e">
        <f>IF(LEN(VLOOKUP($A1016,#REF!,4,FALSE)),UPPER(RIGHT(VLOOKUP($A1016,#REF!,4,FALSE),1)),"")</f>
        <v>#REF!</v>
      </c>
      <c r="K1016" s="42" t="e">
        <f>IF(LEN(VLOOKUP($A1016,#REF!,5,FALSE)),UPPER(RIGHT(VLOOKUP($A1016,#REF!,5,FALSE),1)),"")</f>
        <v>#REF!</v>
      </c>
      <c r="L1016" s="42" t="e">
        <f>IF(LEN(VLOOKUP($A1016,#REF!,6,FALSE)),UPPER(RIGHT(VLOOKUP($A1016,#REF!,6,FALSE),1)),"")</f>
        <v>#REF!</v>
      </c>
      <c r="M1016" s="43" t="e">
        <f>IF(LEN(VLOOKUP($A1016,#REF!,7,FALSE)),UPPER(RIGHT(VLOOKUP($A1016,#REF!,7,FALSE),1)),"")</f>
        <v>#REF!</v>
      </c>
      <c r="N1016" s="206"/>
      <c r="O1016" s="206"/>
      <c r="P1016" s="206"/>
      <c r="Q1016" s="206"/>
      <c r="R1016" s="206"/>
      <c r="S1016" s="63" t="e">
        <f>HLOOKUP("Device Tree Pin Name",#REF!,MATCH($A1016,#REF!,0),FALSE)</f>
        <v>#REF!</v>
      </c>
      <c r="T1016" s="47" t="e">
        <f>HLOOKUP("power rail",#REF!,MATCH($A1016,#REF!,0),FALSE)</f>
        <v>#REF!</v>
      </c>
      <c r="U1016" s="62" t="e">
        <f>HLOOKUP("Wake Capable",#REF!,MATCH($A1016,#REF!,0),FALSE)</f>
        <v>#REF!</v>
      </c>
      <c r="V1016" s="62" t="e">
        <f>HLOOKUP("Strap",#REF!,MATCH($A1016,#REF!,0),FALSE)</f>
        <v>#REF!</v>
      </c>
      <c r="W1016" s="62"/>
      <c r="X1016" s="62"/>
      <c r="Y1016" s="62"/>
      <c r="Z1016" s="47"/>
      <c r="AA1016" s="47" t="e">
        <f>HLOOKUP("Pad type",#REF!,MATCH($A1016,#REF!,0),FALSE)</f>
        <v>#REF!</v>
      </c>
      <c r="AB1016" s="63"/>
      <c r="AC1016" s="63" t="e">
        <f>HLOOKUP("POR Pin State",#REF!,MATCH($A1016,#REF!,0),FALSE)</f>
        <v>#REF!</v>
      </c>
      <c r="AD1016" s="207"/>
      <c r="AE1016" s="208"/>
      <c r="AF1016" s="208"/>
      <c r="AG1016" s="208"/>
      <c r="AH1016" s="209"/>
      <c r="AI1016" s="209"/>
      <c r="AJ1016" s="210"/>
      <c r="AK1016" s="210"/>
      <c r="AL1016" s="210"/>
      <c r="AM1016" s="210"/>
      <c r="AN1016" s="210"/>
      <c r="AO1016" s="210"/>
      <c r="AP1016" s="210"/>
      <c r="AQ1016" s="215" t="s">
        <v>2468</v>
      </c>
      <c r="AR1016" s="105"/>
      <c r="AS1016" s="105"/>
      <c r="AT1016" s="105"/>
      <c r="AU1016" s="105"/>
      <c r="AV1016" s="105"/>
      <c r="AW1016" s="105"/>
      <c r="AX1016" s="105"/>
      <c r="AY1016" s="105"/>
      <c r="AZ1016" s="105"/>
      <c r="BA1016" s="105"/>
      <c r="BB1016" s="218"/>
      <c r="BC1016" s="105"/>
      <c r="BD1016" s="250"/>
      <c r="BE1016" s="252" t="s">
        <v>2469</v>
      </c>
      <c r="BF1016" s="147" t="e">
        <f>VLOOKUP($A1016,#REF!,34,FALSE)</f>
        <v>#REF!</v>
      </c>
      <c r="BG1016" s="148" t="e">
        <f>VLOOKUP($A1016,#REF!,22,FALSE)</f>
        <v>#REF!</v>
      </c>
      <c r="BH1016" s="149"/>
    </row>
    <row r="1017" s="5" customFormat="1" ht="12.95" customHeight="1" spans="1:60">
      <c r="A1017" s="48" t="s">
        <v>2470</v>
      </c>
      <c r="B1017" s="38" t="e">
        <f>VLOOKUP($A1017,#REF!,34,FALSE)</f>
        <v>#REF!</v>
      </c>
      <c r="C1017" s="39" t="str">
        <f t="shared" si="199"/>
        <v>unused_DDR_XM3_B4D5</v>
      </c>
      <c r="D1017" s="40" t="e">
        <f>IF(LEN(VLOOKUP($A1017,#REF!,8,FALSE)),LEFT(VLOOKUP($A1017,#REF!,8,FALSE),LEN(VLOOKUP($A1017,#REF!,8,FALSE))-2),"")</f>
        <v>#REF!</v>
      </c>
      <c r="E1017" s="41" t="e">
        <f>IF(LEN(VLOOKUP($A1017,#REF!,4,FALSE)),IF(INDEX(#REF!,MATCH($A1017,#REF!,0),1),LEFT(VLOOKUP($A1017,#REF!,4,FALSE),LEN(VLOOKUP($A1017,#REF!,4,FALSE))-2),CONCATENATE(LEFT(VLOOKUP($A1017,#REF!,4,FALSE),LEN(VLOOKUP($A1017,#REF!,4,FALSE))-2),"*")),"")</f>
        <v>#REF!</v>
      </c>
      <c r="F1017" s="42" t="e">
        <f>IF(LEN(VLOOKUP($A1017,#REF!,5,FALSE)),IF(INDEX(#REF!,MATCH($A1017,#REF!,0),2),LEFT(VLOOKUP($A1017,#REF!,5,FALSE),LEN(VLOOKUP($A1017,#REF!,5,FALSE))-2),CONCATENATE(LEFT(VLOOKUP($A1017,#REF!,5,FALSE),LEN(VLOOKUP($A1017,#REF!,5,FALSE))-2),"*")),"")</f>
        <v>#REF!</v>
      </c>
      <c r="G1017" s="42" t="e">
        <f>IF(LEN(VLOOKUP($A1017,#REF!,6,FALSE)),IF(INDEX(#REF!,MATCH($A1017,#REF!,0),3),LEFT(VLOOKUP($A1017,#REF!,6,FALSE),LEN(VLOOKUP($A1017,#REF!,6,FALSE))-2),CONCATENATE(LEFT(VLOOKUP($A1017,#REF!,6,FALSE),LEN(VLOOKUP($A1017,#REF!,6,FALSE))-2),"*")),"")</f>
        <v>#REF!</v>
      </c>
      <c r="H1017" s="43" t="e">
        <f>IF(LEN(VLOOKUP($A1017,#REF!,7,FALSE)),IF(INDEX(#REF!,MATCH($A1017,#REF!,0),4),LEFT(VLOOKUP($A1017,#REF!,7,FALSE),LEN(VLOOKUP($A1017,#REF!,7,FALSE))-2),CONCATENATE(LEFT(VLOOKUP($A1017,#REF!,7,FALSE),LEN(VLOOKUP($A1017,#REF!,7,FALSE))-2),"*")),"")</f>
        <v>#REF!</v>
      </c>
      <c r="I1017" s="54" t="e">
        <f>IF(LEN(VLOOKUP($A1017,#REF!,8,FALSE)),UPPER(RIGHT(VLOOKUP($A1017,#REF!,8,FALSE),1)),"")</f>
        <v>#REF!</v>
      </c>
      <c r="J1017" s="42" t="e">
        <f>IF(LEN(VLOOKUP($A1017,#REF!,4,FALSE)),UPPER(RIGHT(VLOOKUP($A1017,#REF!,4,FALSE),1)),"")</f>
        <v>#REF!</v>
      </c>
      <c r="K1017" s="42" t="e">
        <f>IF(LEN(VLOOKUP($A1017,#REF!,5,FALSE)),UPPER(RIGHT(VLOOKUP($A1017,#REF!,5,FALSE),1)),"")</f>
        <v>#REF!</v>
      </c>
      <c r="L1017" s="42" t="e">
        <f>IF(LEN(VLOOKUP($A1017,#REF!,6,FALSE)),UPPER(RIGHT(VLOOKUP($A1017,#REF!,6,FALSE),1)),"")</f>
        <v>#REF!</v>
      </c>
      <c r="M1017" s="43" t="e">
        <f>IF(LEN(VLOOKUP($A1017,#REF!,7,FALSE)),UPPER(RIGHT(VLOOKUP($A1017,#REF!,7,FALSE),1)),"")</f>
        <v>#REF!</v>
      </c>
      <c r="N1017" s="206"/>
      <c r="O1017" s="206"/>
      <c r="P1017" s="206"/>
      <c r="Q1017" s="206"/>
      <c r="R1017" s="206"/>
      <c r="S1017" s="63" t="e">
        <f>HLOOKUP("Device Tree Pin Name",#REF!,MATCH($A1017,#REF!,0),FALSE)</f>
        <v>#REF!</v>
      </c>
      <c r="T1017" s="47" t="e">
        <f>HLOOKUP("power rail",#REF!,MATCH($A1017,#REF!,0),FALSE)</f>
        <v>#REF!</v>
      </c>
      <c r="U1017" s="62" t="e">
        <f>HLOOKUP("Wake Capable",#REF!,MATCH($A1017,#REF!,0),FALSE)</f>
        <v>#REF!</v>
      </c>
      <c r="V1017" s="62" t="e">
        <f>HLOOKUP("Strap",#REF!,MATCH($A1017,#REF!,0),FALSE)</f>
        <v>#REF!</v>
      </c>
      <c r="W1017" s="62"/>
      <c r="X1017" s="62"/>
      <c r="Y1017" s="62"/>
      <c r="Z1017" s="47"/>
      <c r="AA1017" s="47" t="e">
        <f>HLOOKUP("Pad type",#REF!,MATCH($A1017,#REF!,0),FALSE)</f>
        <v>#REF!</v>
      </c>
      <c r="AB1017" s="63"/>
      <c r="AC1017" s="63" t="e">
        <f>HLOOKUP("POR Pin State",#REF!,MATCH($A1017,#REF!,0),FALSE)</f>
        <v>#REF!</v>
      </c>
      <c r="AD1017" s="207"/>
      <c r="AE1017" s="208"/>
      <c r="AF1017" s="208"/>
      <c r="AG1017" s="208"/>
      <c r="AH1017" s="209"/>
      <c r="AI1017" s="209"/>
      <c r="AJ1017" s="210"/>
      <c r="AK1017" s="210"/>
      <c r="AL1017" s="210"/>
      <c r="AM1017" s="210"/>
      <c r="AN1017" s="210"/>
      <c r="AO1017" s="210"/>
      <c r="AP1017" s="210"/>
      <c r="AQ1017" s="215" t="s">
        <v>2471</v>
      </c>
      <c r="AR1017" s="105"/>
      <c r="AS1017" s="105"/>
      <c r="AT1017" s="105"/>
      <c r="AU1017" s="105"/>
      <c r="AV1017" s="105"/>
      <c r="AW1017" s="105"/>
      <c r="AX1017" s="105"/>
      <c r="AY1017" s="105"/>
      <c r="AZ1017" s="105"/>
      <c r="BA1017" s="105"/>
      <c r="BB1017" s="218"/>
      <c r="BC1017" s="105"/>
      <c r="BD1017" s="250"/>
      <c r="BE1017" s="252" t="s">
        <v>2472</v>
      </c>
      <c r="BF1017" s="147" t="e">
        <f>VLOOKUP($A1017,#REF!,34,FALSE)</f>
        <v>#REF!</v>
      </c>
      <c r="BG1017" s="148" t="e">
        <f>VLOOKUP($A1017,#REF!,22,FALSE)</f>
        <v>#REF!</v>
      </c>
      <c r="BH1017" s="149"/>
    </row>
    <row r="1018" s="5" customFormat="1" ht="12.95" customHeight="1" spans="1:60">
      <c r="A1018" s="48" t="s">
        <v>2473</v>
      </c>
      <c r="B1018" s="38" t="e">
        <f>VLOOKUP($A1018,#REF!,34,FALSE)</f>
        <v>#REF!</v>
      </c>
      <c r="C1018" s="39" t="str">
        <f t="shared" si="199"/>
        <v>unused_DDR_XM3_B4D6</v>
      </c>
      <c r="D1018" s="40" t="e">
        <f>IF(LEN(VLOOKUP($A1018,#REF!,8,FALSE)),LEFT(VLOOKUP($A1018,#REF!,8,FALSE),LEN(VLOOKUP($A1018,#REF!,8,FALSE))-2),"")</f>
        <v>#REF!</v>
      </c>
      <c r="E1018" s="41" t="e">
        <f>IF(LEN(VLOOKUP($A1018,#REF!,4,FALSE)),IF(INDEX(#REF!,MATCH($A1018,#REF!,0),1),LEFT(VLOOKUP($A1018,#REF!,4,FALSE),LEN(VLOOKUP($A1018,#REF!,4,FALSE))-2),CONCATENATE(LEFT(VLOOKUP($A1018,#REF!,4,FALSE),LEN(VLOOKUP($A1018,#REF!,4,FALSE))-2),"*")),"")</f>
        <v>#REF!</v>
      </c>
      <c r="F1018" s="42" t="e">
        <f>IF(LEN(VLOOKUP($A1018,#REF!,5,FALSE)),IF(INDEX(#REF!,MATCH($A1018,#REF!,0),2),LEFT(VLOOKUP($A1018,#REF!,5,FALSE),LEN(VLOOKUP($A1018,#REF!,5,FALSE))-2),CONCATENATE(LEFT(VLOOKUP($A1018,#REF!,5,FALSE),LEN(VLOOKUP($A1018,#REF!,5,FALSE))-2),"*")),"")</f>
        <v>#REF!</v>
      </c>
      <c r="G1018" s="42" t="e">
        <f>IF(LEN(VLOOKUP($A1018,#REF!,6,FALSE)),IF(INDEX(#REF!,MATCH($A1018,#REF!,0),3),LEFT(VLOOKUP($A1018,#REF!,6,FALSE),LEN(VLOOKUP($A1018,#REF!,6,FALSE))-2),CONCATENATE(LEFT(VLOOKUP($A1018,#REF!,6,FALSE),LEN(VLOOKUP($A1018,#REF!,6,FALSE))-2),"*")),"")</f>
        <v>#REF!</v>
      </c>
      <c r="H1018" s="43" t="e">
        <f>IF(LEN(VLOOKUP($A1018,#REF!,7,FALSE)),IF(INDEX(#REF!,MATCH($A1018,#REF!,0),4),LEFT(VLOOKUP($A1018,#REF!,7,FALSE),LEN(VLOOKUP($A1018,#REF!,7,FALSE))-2),CONCATENATE(LEFT(VLOOKUP($A1018,#REF!,7,FALSE),LEN(VLOOKUP($A1018,#REF!,7,FALSE))-2),"*")),"")</f>
        <v>#REF!</v>
      </c>
      <c r="I1018" s="54" t="e">
        <f>IF(LEN(VLOOKUP($A1018,#REF!,8,FALSE)),UPPER(RIGHT(VLOOKUP($A1018,#REF!,8,FALSE),1)),"")</f>
        <v>#REF!</v>
      </c>
      <c r="J1018" s="42" t="e">
        <f>IF(LEN(VLOOKUP($A1018,#REF!,4,FALSE)),UPPER(RIGHT(VLOOKUP($A1018,#REF!,4,FALSE),1)),"")</f>
        <v>#REF!</v>
      </c>
      <c r="K1018" s="42" t="e">
        <f>IF(LEN(VLOOKUP($A1018,#REF!,5,FALSE)),UPPER(RIGHT(VLOOKUP($A1018,#REF!,5,FALSE),1)),"")</f>
        <v>#REF!</v>
      </c>
      <c r="L1018" s="42" t="e">
        <f>IF(LEN(VLOOKUP($A1018,#REF!,6,FALSE)),UPPER(RIGHT(VLOOKUP($A1018,#REF!,6,FALSE),1)),"")</f>
        <v>#REF!</v>
      </c>
      <c r="M1018" s="43" t="e">
        <f>IF(LEN(VLOOKUP($A1018,#REF!,7,FALSE)),UPPER(RIGHT(VLOOKUP($A1018,#REF!,7,FALSE),1)),"")</f>
        <v>#REF!</v>
      </c>
      <c r="N1018" s="206"/>
      <c r="O1018" s="206"/>
      <c r="P1018" s="206"/>
      <c r="Q1018" s="206"/>
      <c r="R1018" s="206"/>
      <c r="S1018" s="63" t="e">
        <f>HLOOKUP("Device Tree Pin Name",#REF!,MATCH($A1018,#REF!,0),FALSE)</f>
        <v>#REF!</v>
      </c>
      <c r="T1018" s="47" t="e">
        <f>HLOOKUP("power rail",#REF!,MATCH($A1018,#REF!,0),FALSE)</f>
        <v>#REF!</v>
      </c>
      <c r="U1018" s="62" t="e">
        <f>HLOOKUP("Wake Capable",#REF!,MATCH($A1018,#REF!,0),FALSE)</f>
        <v>#REF!</v>
      </c>
      <c r="V1018" s="62" t="e">
        <f>HLOOKUP("Strap",#REF!,MATCH($A1018,#REF!,0),FALSE)</f>
        <v>#REF!</v>
      </c>
      <c r="W1018" s="62"/>
      <c r="X1018" s="62"/>
      <c r="Y1018" s="62"/>
      <c r="Z1018" s="47"/>
      <c r="AA1018" s="47" t="e">
        <f>HLOOKUP("Pad type",#REF!,MATCH($A1018,#REF!,0),FALSE)</f>
        <v>#REF!</v>
      </c>
      <c r="AB1018" s="63"/>
      <c r="AC1018" s="63" t="e">
        <f>HLOOKUP("POR Pin State",#REF!,MATCH($A1018,#REF!,0),FALSE)</f>
        <v>#REF!</v>
      </c>
      <c r="AD1018" s="207"/>
      <c r="AE1018" s="208"/>
      <c r="AF1018" s="208"/>
      <c r="AG1018" s="208"/>
      <c r="AH1018" s="209"/>
      <c r="AI1018" s="209"/>
      <c r="AJ1018" s="210"/>
      <c r="AK1018" s="210"/>
      <c r="AL1018" s="210"/>
      <c r="AM1018" s="210"/>
      <c r="AN1018" s="210"/>
      <c r="AO1018" s="210"/>
      <c r="AP1018" s="210"/>
      <c r="AQ1018" s="215" t="s">
        <v>2474</v>
      </c>
      <c r="AR1018" s="105"/>
      <c r="AS1018" s="105"/>
      <c r="AT1018" s="105"/>
      <c r="AU1018" s="105"/>
      <c r="AV1018" s="105"/>
      <c r="AW1018" s="105"/>
      <c r="AX1018" s="105"/>
      <c r="AY1018" s="105"/>
      <c r="AZ1018" s="105"/>
      <c r="BA1018" s="105"/>
      <c r="BB1018" s="218"/>
      <c r="BC1018" s="105"/>
      <c r="BD1018" s="250"/>
      <c r="BE1018" s="252" t="s">
        <v>2475</v>
      </c>
      <c r="BF1018" s="147" t="e">
        <f>VLOOKUP($A1018,#REF!,34,FALSE)</f>
        <v>#REF!</v>
      </c>
      <c r="BG1018" s="148" t="e">
        <f>VLOOKUP($A1018,#REF!,22,FALSE)</f>
        <v>#REF!</v>
      </c>
      <c r="BH1018" s="149"/>
    </row>
    <row r="1019" s="5" customFormat="1" ht="12.95" customHeight="1" spans="1:60">
      <c r="A1019" s="10" t="s">
        <v>2476</v>
      </c>
      <c r="B1019" s="38" t="e">
        <f>VLOOKUP($A1019,#REF!,34,FALSE)</f>
        <v>#REF!</v>
      </c>
      <c r="C1019" s="39" t="str">
        <f t="shared" si="199"/>
        <v>unused_DDR_XM3_B4D7</v>
      </c>
      <c r="D1019" s="40" t="e">
        <f>IF(LEN(VLOOKUP($A1019,#REF!,8,FALSE)),LEFT(VLOOKUP($A1019,#REF!,8,FALSE),LEN(VLOOKUP($A1019,#REF!,8,FALSE))-2),"")</f>
        <v>#REF!</v>
      </c>
      <c r="E1019" s="41" t="e">
        <f>IF(LEN(VLOOKUP($A1019,#REF!,4,FALSE)),IF(INDEX(#REF!,MATCH($A1019,#REF!,0),1),LEFT(VLOOKUP($A1019,#REF!,4,FALSE),LEN(VLOOKUP($A1019,#REF!,4,FALSE))-2),CONCATENATE(LEFT(VLOOKUP($A1019,#REF!,4,FALSE),LEN(VLOOKUP($A1019,#REF!,4,FALSE))-2),"*")),"")</f>
        <v>#REF!</v>
      </c>
      <c r="F1019" s="42" t="e">
        <f>IF(LEN(VLOOKUP($A1019,#REF!,5,FALSE)),IF(INDEX(#REF!,MATCH($A1019,#REF!,0),2),LEFT(VLOOKUP($A1019,#REF!,5,FALSE),LEN(VLOOKUP($A1019,#REF!,5,FALSE))-2),CONCATENATE(LEFT(VLOOKUP($A1019,#REF!,5,FALSE),LEN(VLOOKUP($A1019,#REF!,5,FALSE))-2),"*")),"")</f>
        <v>#REF!</v>
      </c>
      <c r="G1019" s="42" t="e">
        <f>IF(LEN(VLOOKUP($A1019,#REF!,6,FALSE)),IF(INDEX(#REF!,MATCH($A1019,#REF!,0),3),LEFT(VLOOKUP($A1019,#REF!,6,FALSE),LEN(VLOOKUP($A1019,#REF!,6,FALSE))-2),CONCATENATE(LEFT(VLOOKUP($A1019,#REF!,6,FALSE),LEN(VLOOKUP($A1019,#REF!,6,FALSE))-2),"*")),"")</f>
        <v>#REF!</v>
      </c>
      <c r="H1019" s="43" t="e">
        <f>IF(LEN(VLOOKUP($A1019,#REF!,7,FALSE)),IF(INDEX(#REF!,MATCH($A1019,#REF!,0),4),LEFT(VLOOKUP($A1019,#REF!,7,FALSE),LEN(VLOOKUP($A1019,#REF!,7,FALSE))-2),CONCATENATE(LEFT(VLOOKUP($A1019,#REF!,7,FALSE),LEN(VLOOKUP($A1019,#REF!,7,FALSE))-2),"*")),"")</f>
        <v>#REF!</v>
      </c>
      <c r="I1019" s="54" t="e">
        <f>IF(LEN(VLOOKUP($A1019,#REF!,8,FALSE)),UPPER(RIGHT(VLOOKUP($A1019,#REF!,8,FALSE),1)),"")</f>
        <v>#REF!</v>
      </c>
      <c r="J1019" s="42" t="e">
        <f>IF(LEN(VLOOKUP($A1019,#REF!,4,FALSE)),UPPER(RIGHT(VLOOKUP($A1019,#REF!,4,FALSE),1)),"")</f>
        <v>#REF!</v>
      </c>
      <c r="K1019" s="42" t="e">
        <f>IF(LEN(VLOOKUP($A1019,#REF!,5,FALSE)),UPPER(RIGHT(VLOOKUP($A1019,#REF!,5,FALSE),1)),"")</f>
        <v>#REF!</v>
      </c>
      <c r="L1019" s="42" t="e">
        <f>IF(LEN(VLOOKUP($A1019,#REF!,6,FALSE)),UPPER(RIGHT(VLOOKUP($A1019,#REF!,6,FALSE),1)),"")</f>
        <v>#REF!</v>
      </c>
      <c r="M1019" s="43" t="e">
        <f>IF(LEN(VLOOKUP($A1019,#REF!,7,FALSE)),UPPER(RIGHT(VLOOKUP($A1019,#REF!,7,FALSE),1)),"")</f>
        <v>#REF!</v>
      </c>
      <c r="N1019" s="206"/>
      <c r="O1019" s="206"/>
      <c r="P1019" s="206"/>
      <c r="Q1019" s="206"/>
      <c r="R1019" s="206"/>
      <c r="S1019" s="63" t="e">
        <f>HLOOKUP("Device Tree Pin Name",#REF!,MATCH($A1019,#REF!,0),FALSE)</f>
        <v>#REF!</v>
      </c>
      <c r="T1019" s="47" t="e">
        <f>HLOOKUP("power rail",#REF!,MATCH($A1019,#REF!,0),FALSE)</f>
        <v>#REF!</v>
      </c>
      <c r="U1019" s="62" t="e">
        <f>HLOOKUP("Wake Capable",#REF!,MATCH($A1019,#REF!,0),FALSE)</f>
        <v>#REF!</v>
      </c>
      <c r="V1019" s="62" t="e">
        <f>HLOOKUP("Strap",#REF!,MATCH($A1019,#REF!,0),FALSE)</f>
        <v>#REF!</v>
      </c>
      <c r="W1019" s="62"/>
      <c r="X1019" s="62"/>
      <c r="Y1019" s="62"/>
      <c r="Z1019" s="47"/>
      <c r="AA1019" s="47" t="e">
        <f>HLOOKUP("Pad type",#REF!,MATCH($A1019,#REF!,0),FALSE)</f>
        <v>#REF!</v>
      </c>
      <c r="AB1019" s="63"/>
      <c r="AC1019" s="63" t="e">
        <f>HLOOKUP("POR Pin State",#REF!,MATCH($A1019,#REF!,0),FALSE)</f>
        <v>#REF!</v>
      </c>
      <c r="AD1019" s="207"/>
      <c r="AE1019" s="208"/>
      <c r="AF1019" s="208"/>
      <c r="AG1019" s="208"/>
      <c r="AH1019" s="209"/>
      <c r="AI1019" s="209"/>
      <c r="AJ1019" s="210"/>
      <c r="AK1019" s="210"/>
      <c r="AL1019" s="210"/>
      <c r="AM1019" s="210"/>
      <c r="AN1019" s="210"/>
      <c r="AO1019" s="210"/>
      <c r="AP1019" s="210"/>
      <c r="AQ1019" s="215" t="s">
        <v>2477</v>
      </c>
      <c r="AR1019" s="105"/>
      <c r="AS1019" s="105"/>
      <c r="AT1019" s="105"/>
      <c r="AU1019" s="105"/>
      <c r="AV1019" s="105"/>
      <c r="AW1019" s="105"/>
      <c r="AX1019" s="105"/>
      <c r="AY1019" s="105"/>
      <c r="AZ1019" s="105"/>
      <c r="BA1019" s="105"/>
      <c r="BB1019" s="218"/>
      <c r="BC1019" s="105"/>
      <c r="BD1019" s="250"/>
      <c r="BE1019" s="252" t="s">
        <v>2478</v>
      </c>
      <c r="BF1019" s="147" t="e">
        <f>VLOOKUP($A1019,#REF!,34,FALSE)</f>
        <v>#REF!</v>
      </c>
      <c r="BG1019" s="148" t="e">
        <f>VLOOKUP($A1019,#REF!,22,FALSE)</f>
        <v>#REF!</v>
      </c>
      <c r="BH1019" s="149"/>
    </row>
    <row r="1020" s="5" customFormat="1" ht="12.95" customHeight="1" spans="1:60">
      <c r="A1020" s="10" t="s">
        <v>2479</v>
      </c>
      <c r="B1020" s="38" t="e">
        <f>VLOOKUP($A1020,#REF!,34,FALSE)</f>
        <v>#REF!</v>
      </c>
      <c r="C1020" s="39" t="str">
        <f t="shared" si="199"/>
        <v>unused_DDR_XM3_B4DMI</v>
      </c>
      <c r="D1020" s="40" t="e">
        <f>IF(LEN(VLOOKUP($A1020,#REF!,8,FALSE)),LEFT(VLOOKUP($A1020,#REF!,8,FALSE),LEN(VLOOKUP($A1020,#REF!,8,FALSE))-2),"")</f>
        <v>#REF!</v>
      </c>
      <c r="E1020" s="41" t="e">
        <f>IF(LEN(VLOOKUP($A1020,#REF!,4,FALSE)),IF(INDEX(#REF!,MATCH($A1020,#REF!,0),1),LEFT(VLOOKUP($A1020,#REF!,4,FALSE),LEN(VLOOKUP($A1020,#REF!,4,FALSE))-2),CONCATENATE(LEFT(VLOOKUP($A1020,#REF!,4,FALSE),LEN(VLOOKUP($A1020,#REF!,4,FALSE))-2),"*")),"")</f>
        <v>#REF!</v>
      </c>
      <c r="F1020" s="42" t="e">
        <f>IF(LEN(VLOOKUP($A1020,#REF!,5,FALSE)),IF(INDEX(#REF!,MATCH($A1020,#REF!,0),2),LEFT(VLOOKUP($A1020,#REF!,5,FALSE),LEN(VLOOKUP($A1020,#REF!,5,FALSE))-2),CONCATENATE(LEFT(VLOOKUP($A1020,#REF!,5,FALSE),LEN(VLOOKUP($A1020,#REF!,5,FALSE))-2),"*")),"")</f>
        <v>#REF!</v>
      </c>
      <c r="G1020" s="42" t="e">
        <f>IF(LEN(VLOOKUP($A1020,#REF!,6,FALSE)),IF(INDEX(#REF!,MATCH($A1020,#REF!,0),3),LEFT(VLOOKUP($A1020,#REF!,6,FALSE),LEN(VLOOKUP($A1020,#REF!,6,FALSE))-2),CONCATENATE(LEFT(VLOOKUP($A1020,#REF!,6,FALSE),LEN(VLOOKUP($A1020,#REF!,6,FALSE))-2),"*")),"")</f>
        <v>#REF!</v>
      </c>
      <c r="H1020" s="43" t="e">
        <f>IF(LEN(VLOOKUP($A1020,#REF!,7,FALSE)),IF(INDEX(#REF!,MATCH($A1020,#REF!,0),4),LEFT(VLOOKUP($A1020,#REF!,7,FALSE),LEN(VLOOKUP($A1020,#REF!,7,FALSE))-2),CONCATENATE(LEFT(VLOOKUP($A1020,#REF!,7,FALSE),LEN(VLOOKUP($A1020,#REF!,7,FALSE))-2),"*")),"")</f>
        <v>#REF!</v>
      </c>
      <c r="I1020" s="54" t="e">
        <f>IF(LEN(VLOOKUP($A1020,#REF!,8,FALSE)),UPPER(RIGHT(VLOOKUP($A1020,#REF!,8,FALSE),1)),"")</f>
        <v>#REF!</v>
      </c>
      <c r="J1020" s="42" t="e">
        <f>IF(LEN(VLOOKUP($A1020,#REF!,4,FALSE)),UPPER(RIGHT(VLOOKUP($A1020,#REF!,4,FALSE),1)),"")</f>
        <v>#REF!</v>
      </c>
      <c r="K1020" s="42" t="e">
        <f>IF(LEN(VLOOKUP($A1020,#REF!,5,FALSE)),UPPER(RIGHT(VLOOKUP($A1020,#REF!,5,FALSE),1)),"")</f>
        <v>#REF!</v>
      </c>
      <c r="L1020" s="42" t="e">
        <f>IF(LEN(VLOOKUP($A1020,#REF!,6,FALSE)),UPPER(RIGHT(VLOOKUP($A1020,#REF!,6,FALSE),1)),"")</f>
        <v>#REF!</v>
      </c>
      <c r="M1020" s="43" t="e">
        <f>IF(LEN(VLOOKUP($A1020,#REF!,7,FALSE)),UPPER(RIGHT(VLOOKUP($A1020,#REF!,7,FALSE),1)),"")</f>
        <v>#REF!</v>
      </c>
      <c r="N1020" s="206"/>
      <c r="O1020" s="206"/>
      <c r="P1020" s="206"/>
      <c r="Q1020" s="206"/>
      <c r="R1020" s="206"/>
      <c r="S1020" s="63" t="e">
        <f>HLOOKUP("Device Tree Pin Name",#REF!,MATCH($A1020,#REF!,0),FALSE)</f>
        <v>#REF!</v>
      </c>
      <c r="T1020" s="47" t="e">
        <f>HLOOKUP("power rail",#REF!,MATCH($A1020,#REF!,0),FALSE)</f>
        <v>#REF!</v>
      </c>
      <c r="U1020" s="62" t="e">
        <f>HLOOKUP("Wake Capable",#REF!,MATCH($A1020,#REF!,0),FALSE)</f>
        <v>#REF!</v>
      </c>
      <c r="V1020" s="62" t="e">
        <f>HLOOKUP("Strap",#REF!,MATCH($A1020,#REF!,0),FALSE)</f>
        <v>#REF!</v>
      </c>
      <c r="W1020" s="62"/>
      <c r="X1020" s="62"/>
      <c r="Y1020" s="62"/>
      <c r="Z1020" s="47"/>
      <c r="AA1020" s="47" t="e">
        <f>HLOOKUP("Pad type",#REF!,MATCH($A1020,#REF!,0),FALSE)</f>
        <v>#REF!</v>
      </c>
      <c r="AB1020" s="63"/>
      <c r="AC1020" s="63" t="e">
        <f>HLOOKUP("POR Pin State",#REF!,MATCH($A1020,#REF!,0),FALSE)</f>
        <v>#REF!</v>
      </c>
      <c r="AD1020" s="207"/>
      <c r="AE1020" s="208"/>
      <c r="AF1020" s="208"/>
      <c r="AG1020" s="208"/>
      <c r="AH1020" s="209"/>
      <c r="AI1020" s="209"/>
      <c r="AJ1020" s="210"/>
      <c r="AK1020" s="210"/>
      <c r="AL1020" s="210"/>
      <c r="AM1020" s="210"/>
      <c r="AN1020" s="210"/>
      <c r="AO1020" s="210"/>
      <c r="AP1020" s="210"/>
      <c r="AQ1020" s="215" t="s">
        <v>2479</v>
      </c>
      <c r="AR1020" s="105"/>
      <c r="AS1020" s="105"/>
      <c r="AT1020" s="105"/>
      <c r="AU1020" s="105"/>
      <c r="AV1020" s="105"/>
      <c r="AW1020" s="105"/>
      <c r="AX1020" s="105"/>
      <c r="AY1020" s="105"/>
      <c r="AZ1020" s="105"/>
      <c r="BA1020" s="105"/>
      <c r="BB1020" s="218"/>
      <c r="BC1020" s="105"/>
      <c r="BD1020" s="250"/>
      <c r="BE1020" s="252" t="s">
        <v>2480</v>
      </c>
      <c r="BF1020" s="147" t="e">
        <f>VLOOKUP($A1020,#REF!,34,FALSE)</f>
        <v>#REF!</v>
      </c>
      <c r="BG1020" s="148" t="e">
        <f>VLOOKUP($A1020,#REF!,22,FALSE)</f>
        <v>#REF!</v>
      </c>
      <c r="BH1020" s="149"/>
    </row>
    <row r="1021" s="5" customFormat="1" ht="12.75" customHeight="1" spans="1:60">
      <c r="A1021" s="48" t="s">
        <v>2481</v>
      </c>
      <c r="B1021" s="38" t="e">
        <f>VLOOKUP($A1021,#REF!,34,FALSE)</f>
        <v>#REF!</v>
      </c>
      <c r="C1021" s="39" t="str">
        <f t="shared" si="199"/>
        <v>unused_DDR_XM3_B4WCK_P</v>
      </c>
      <c r="D1021" s="40" t="e">
        <f>IF(LEN(VLOOKUP($A1021,#REF!,8,FALSE)),LEFT(VLOOKUP($A1021,#REF!,8,FALSE),LEN(VLOOKUP($A1021,#REF!,8,FALSE))-2),"")</f>
        <v>#REF!</v>
      </c>
      <c r="E1021" s="41" t="e">
        <f>IF(LEN(VLOOKUP($A1021,#REF!,4,FALSE)),IF(INDEX(#REF!,MATCH($A1021,#REF!,0),1),LEFT(VLOOKUP($A1021,#REF!,4,FALSE),LEN(VLOOKUP($A1021,#REF!,4,FALSE))-2),CONCATENATE(LEFT(VLOOKUP($A1021,#REF!,4,FALSE),LEN(VLOOKUP($A1021,#REF!,4,FALSE))-2),"*")),"")</f>
        <v>#REF!</v>
      </c>
      <c r="F1021" s="42" t="e">
        <f>IF(LEN(VLOOKUP($A1021,#REF!,5,FALSE)),IF(INDEX(#REF!,MATCH($A1021,#REF!,0),2),LEFT(VLOOKUP($A1021,#REF!,5,FALSE),LEN(VLOOKUP($A1021,#REF!,5,FALSE))-2),CONCATENATE(LEFT(VLOOKUP($A1021,#REF!,5,FALSE),LEN(VLOOKUP($A1021,#REF!,5,FALSE))-2),"*")),"")</f>
        <v>#REF!</v>
      </c>
      <c r="G1021" s="42" t="e">
        <f>IF(LEN(VLOOKUP($A1021,#REF!,6,FALSE)),IF(INDEX(#REF!,MATCH($A1021,#REF!,0),3),LEFT(VLOOKUP($A1021,#REF!,6,FALSE),LEN(VLOOKUP($A1021,#REF!,6,FALSE))-2),CONCATENATE(LEFT(VLOOKUP($A1021,#REF!,6,FALSE),LEN(VLOOKUP($A1021,#REF!,6,FALSE))-2),"*")),"")</f>
        <v>#REF!</v>
      </c>
      <c r="H1021" s="43" t="e">
        <f>IF(LEN(VLOOKUP($A1021,#REF!,7,FALSE)),IF(INDEX(#REF!,MATCH($A1021,#REF!,0),4),LEFT(VLOOKUP($A1021,#REF!,7,FALSE),LEN(VLOOKUP($A1021,#REF!,7,FALSE))-2),CONCATENATE(LEFT(VLOOKUP($A1021,#REF!,7,FALSE),LEN(VLOOKUP($A1021,#REF!,7,FALSE))-2),"*")),"")</f>
        <v>#REF!</v>
      </c>
      <c r="I1021" s="54" t="e">
        <f>IF(LEN(VLOOKUP($A1021,#REF!,8,FALSE)),UPPER(RIGHT(VLOOKUP($A1021,#REF!,8,FALSE),1)),"")</f>
        <v>#REF!</v>
      </c>
      <c r="J1021" s="42" t="e">
        <f>IF(LEN(VLOOKUP($A1021,#REF!,4,FALSE)),UPPER(RIGHT(VLOOKUP($A1021,#REF!,4,FALSE),1)),"")</f>
        <v>#REF!</v>
      </c>
      <c r="K1021" s="42" t="e">
        <f>IF(LEN(VLOOKUP($A1021,#REF!,5,FALSE)),UPPER(RIGHT(VLOOKUP($A1021,#REF!,5,FALSE),1)),"")</f>
        <v>#REF!</v>
      </c>
      <c r="L1021" s="42" t="e">
        <f>IF(LEN(VLOOKUP($A1021,#REF!,6,FALSE)),UPPER(RIGHT(VLOOKUP($A1021,#REF!,6,FALSE),1)),"")</f>
        <v>#REF!</v>
      </c>
      <c r="M1021" s="43" t="e">
        <f>IF(LEN(VLOOKUP($A1021,#REF!,7,FALSE)),UPPER(RIGHT(VLOOKUP($A1021,#REF!,7,FALSE),1)),"")</f>
        <v>#REF!</v>
      </c>
      <c r="N1021" s="206"/>
      <c r="O1021" s="206"/>
      <c r="P1021" s="206"/>
      <c r="Q1021" s="206"/>
      <c r="R1021" s="206"/>
      <c r="S1021" s="63" t="e">
        <f>HLOOKUP("Device Tree Pin Name",#REF!,MATCH($A1021,#REF!,0),FALSE)</f>
        <v>#REF!</v>
      </c>
      <c r="T1021" s="47" t="e">
        <f>HLOOKUP("power rail",#REF!,MATCH($A1021,#REF!,0),FALSE)</f>
        <v>#REF!</v>
      </c>
      <c r="U1021" s="62" t="e">
        <f>HLOOKUP("Wake Capable",#REF!,MATCH($A1021,#REF!,0),FALSE)</f>
        <v>#REF!</v>
      </c>
      <c r="V1021" s="62" t="e">
        <f>HLOOKUP("Strap",#REF!,MATCH($A1021,#REF!,0),FALSE)</f>
        <v>#REF!</v>
      </c>
      <c r="W1021" s="62"/>
      <c r="X1021" s="62"/>
      <c r="Y1021" s="62"/>
      <c r="Z1021" s="47"/>
      <c r="AA1021" s="47" t="e">
        <f>HLOOKUP("Pad type",#REF!,MATCH($A1021,#REF!,0),FALSE)</f>
        <v>#REF!</v>
      </c>
      <c r="AB1021" s="63"/>
      <c r="AC1021" s="63" t="e">
        <f>HLOOKUP("POR Pin State",#REF!,MATCH($A1021,#REF!,0),FALSE)</f>
        <v>#REF!</v>
      </c>
      <c r="AD1021" s="207"/>
      <c r="AE1021" s="208"/>
      <c r="AF1021" s="208"/>
      <c r="AG1021" s="208"/>
      <c r="AH1021" s="209"/>
      <c r="AI1021" s="209"/>
      <c r="AJ1021" s="210"/>
      <c r="AK1021" s="210"/>
      <c r="AL1021" s="210"/>
      <c r="AM1021" s="210"/>
      <c r="AN1021" s="210"/>
      <c r="AO1021" s="210"/>
      <c r="AP1021" s="210"/>
      <c r="AQ1021" s="215" t="s">
        <v>2481</v>
      </c>
      <c r="AR1021" s="105"/>
      <c r="AS1021" s="105"/>
      <c r="AT1021" s="105"/>
      <c r="AU1021" s="105"/>
      <c r="AV1021" s="105"/>
      <c r="AW1021" s="105"/>
      <c r="AX1021" s="105"/>
      <c r="AY1021" s="105"/>
      <c r="AZ1021" s="105"/>
      <c r="BA1021" s="105"/>
      <c r="BB1021" s="218"/>
      <c r="BC1021" s="105"/>
      <c r="BD1021" s="250"/>
      <c r="BE1021" s="252" t="s">
        <v>2482</v>
      </c>
      <c r="BF1021" s="147" t="e">
        <f>VLOOKUP($A1021,#REF!,34,FALSE)</f>
        <v>#REF!</v>
      </c>
      <c r="BG1021" s="148" t="e">
        <f>VLOOKUP($A1021,#REF!,22,FALSE)</f>
        <v>#REF!</v>
      </c>
      <c r="BH1021" s="149"/>
    </row>
    <row r="1022" s="5" customFormat="1" ht="12.95" customHeight="1" spans="1:60">
      <c r="A1022" s="48" t="s">
        <v>2483</v>
      </c>
      <c r="B1022" s="38" t="e">
        <f>VLOOKUP($A1022,#REF!,34,FALSE)</f>
        <v>#REF!</v>
      </c>
      <c r="C1022" s="39" t="str">
        <f t="shared" si="199"/>
        <v>unused_DDR_XM3_B4WCK_N</v>
      </c>
      <c r="D1022" s="40" t="e">
        <f>IF(LEN(VLOOKUP($A1022,#REF!,8,FALSE)),LEFT(VLOOKUP($A1022,#REF!,8,FALSE),LEN(VLOOKUP($A1022,#REF!,8,FALSE))-2),"")</f>
        <v>#REF!</v>
      </c>
      <c r="E1022" s="41" t="e">
        <f>IF(LEN(VLOOKUP($A1022,#REF!,4,FALSE)),IF(INDEX(#REF!,MATCH($A1022,#REF!,0),1),LEFT(VLOOKUP($A1022,#REF!,4,FALSE),LEN(VLOOKUP($A1022,#REF!,4,FALSE))-2),CONCATENATE(LEFT(VLOOKUP($A1022,#REF!,4,FALSE),LEN(VLOOKUP($A1022,#REF!,4,FALSE))-2),"*")),"")</f>
        <v>#REF!</v>
      </c>
      <c r="F1022" s="42" t="e">
        <f>IF(LEN(VLOOKUP($A1022,#REF!,5,FALSE)),IF(INDEX(#REF!,MATCH($A1022,#REF!,0),2),LEFT(VLOOKUP($A1022,#REF!,5,FALSE),LEN(VLOOKUP($A1022,#REF!,5,FALSE))-2),CONCATENATE(LEFT(VLOOKUP($A1022,#REF!,5,FALSE),LEN(VLOOKUP($A1022,#REF!,5,FALSE))-2),"*")),"")</f>
        <v>#REF!</v>
      </c>
      <c r="G1022" s="42" t="e">
        <f>IF(LEN(VLOOKUP($A1022,#REF!,6,FALSE)),IF(INDEX(#REF!,MATCH($A1022,#REF!,0),3),LEFT(VLOOKUP($A1022,#REF!,6,FALSE),LEN(VLOOKUP($A1022,#REF!,6,FALSE))-2),CONCATENATE(LEFT(VLOOKUP($A1022,#REF!,6,FALSE),LEN(VLOOKUP($A1022,#REF!,6,FALSE))-2),"*")),"")</f>
        <v>#REF!</v>
      </c>
      <c r="H1022" s="43" t="e">
        <f>IF(LEN(VLOOKUP($A1022,#REF!,7,FALSE)),IF(INDEX(#REF!,MATCH($A1022,#REF!,0),4),LEFT(VLOOKUP($A1022,#REF!,7,FALSE),LEN(VLOOKUP($A1022,#REF!,7,FALSE))-2),CONCATENATE(LEFT(VLOOKUP($A1022,#REF!,7,FALSE),LEN(VLOOKUP($A1022,#REF!,7,FALSE))-2),"*")),"")</f>
        <v>#REF!</v>
      </c>
      <c r="I1022" s="54" t="e">
        <f>IF(LEN(VLOOKUP($A1022,#REF!,8,FALSE)),UPPER(RIGHT(VLOOKUP($A1022,#REF!,8,FALSE),1)),"")</f>
        <v>#REF!</v>
      </c>
      <c r="J1022" s="42" t="e">
        <f>IF(LEN(VLOOKUP($A1022,#REF!,4,FALSE)),UPPER(RIGHT(VLOOKUP($A1022,#REF!,4,FALSE),1)),"")</f>
        <v>#REF!</v>
      </c>
      <c r="K1022" s="42" t="e">
        <f>IF(LEN(VLOOKUP($A1022,#REF!,5,FALSE)),UPPER(RIGHT(VLOOKUP($A1022,#REF!,5,FALSE),1)),"")</f>
        <v>#REF!</v>
      </c>
      <c r="L1022" s="42" t="e">
        <f>IF(LEN(VLOOKUP($A1022,#REF!,6,FALSE)),UPPER(RIGHT(VLOOKUP($A1022,#REF!,6,FALSE),1)),"")</f>
        <v>#REF!</v>
      </c>
      <c r="M1022" s="43" t="e">
        <f>IF(LEN(VLOOKUP($A1022,#REF!,7,FALSE)),UPPER(RIGHT(VLOOKUP($A1022,#REF!,7,FALSE),1)),"")</f>
        <v>#REF!</v>
      </c>
      <c r="N1022" s="206"/>
      <c r="O1022" s="206"/>
      <c r="P1022" s="206"/>
      <c r="Q1022" s="206"/>
      <c r="R1022" s="206"/>
      <c r="S1022" s="63" t="e">
        <f>HLOOKUP("Device Tree Pin Name",#REF!,MATCH($A1022,#REF!,0),FALSE)</f>
        <v>#REF!</v>
      </c>
      <c r="T1022" s="47" t="e">
        <f>HLOOKUP("power rail",#REF!,MATCH($A1022,#REF!,0),FALSE)</f>
        <v>#REF!</v>
      </c>
      <c r="U1022" s="62" t="e">
        <f>HLOOKUP("Wake Capable",#REF!,MATCH($A1022,#REF!,0),FALSE)</f>
        <v>#REF!</v>
      </c>
      <c r="V1022" s="62" t="e">
        <f>HLOOKUP("Strap",#REF!,MATCH($A1022,#REF!,0),FALSE)</f>
        <v>#REF!</v>
      </c>
      <c r="W1022" s="62"/>
      <c r="X1022" s="62"/>
      <c r="Y1022" s="62"/>
      <c r="Z1022" s="47"/>
      <c r="AA1022" s="47" t="e">
        <f>HLOOKUP("Pad type",#REF!,MATCH($A1022,#REF!,0),FALSE)</f>
        <v>#REF!</v>
      </c>
      <c r="AB1022" s="63"/>
      <c r="AC1022" s="63" t="e">
        <f>HLOOKUP("POR Pin State",#REF!,MATCH($A1022,#REF!,0),FALSE)</f>
        <v>#REF!</v>
      </c>
      <c r="AD1022" s="207"/>
      <c r="AE1022" s="208"/>
      <c r="AF1022" s="208"/>
      <c r="AG1022" s="208"/>
      <c r="AH1022" s="209"/>
      <c r="AI1022" s="209"/>
      <c r="AJ1022" s="210"/>
      <c r="AK1022" s="210"/>
      <c r="AL1022" s="210"/>
      <c r="AM1022" s="210"/>
      <c r="AN1022" s="210"/>
      <c r="AO1022" s="210"/>
      <c r="AP1022" s="210"/>
      <c r="AQ1022" s="215" t="s">
        <v>2483</v>
      </c>
      <c r="AR1022" s="105"/>
      <c r="AS1022" s="105"/>
      <c r="AT1022" s="105"/>
      <c r="AU1022" s="105"/>
      <c r="AV1022" s="105"/>
      <c r="AW1022" s="105"/>
      <c r="AX1022" s="105"/>
      <c r="AY1022" s="105"/>
      <c r="AZ1022" s="105"/>
      <c r="BA1022" s="105"/>
      <c r="BB1022" s="218"/>
      <c r="BC1022" s="105"/>
      <c r="BD1022" s="250"/>
      <c r="BE1022" s="252" t="s">
        <v>2484</v>
      </c>
      <c r="BF1022" s="147" t="e">
        <f>VLOOKUP($A1022,#REF!,34,FALSE)</f>
        <v>#REF!</v>
      </c>
      <c r="BG1022" s="148" t="e">
        <f>VLOOKUP($A1022,#REF!,22,FALSE)</f>
        <v>#REF!</v>
      </c>
      <c r="BH1022" s="149"/>
    </row>
    <row r="1023" s="5" customFormat="1" ht="12.95" customHeight="1" spans="1:60">
      <c r="A1023" s="48" t="s">
        <v>2485</v>
      </c>
      <c r="B1023" s="38" t="e">
        <f>VLOOKUP($A1023,#REF!,34,FALSE)</f>
        <v>#REF!</v>
      </c>
      <c r="C1023" s="39" t="str">
        <f t="shared" si="199"/>
        <v>unused_DDR_XM3_B4RDQS_P</v>
      </c>
      <c r="D1023" s="40" t="e">
        <f>IF(LEN(VLOOKUP($A1023,#REF!,8,FALSE)),LEFT(VLOOKUP($A1023,#REF!,8,FALSE),LEN(VLOOKUP($A1023,#REF!,8,FALSE))-2),"")</f>
        <v>#REF!</v>
      </c>
      <c r="E1023" s="41" t="e">
        <f>IF(LEN(VLOOKUP($A1023,#REF!,4,FALSE)),IF(INDEX(#REF!,MATCH($A1023,#REF!,0),1),LEFT(VLOOKUP($A1023,#REF!,4,FALSE),LEN(VLOOKUP($A1023,#REF!,4,FALSE))-2),CONCATENATE(LEFT(VLOOKUP($A1023,#REF!,4,FALSE),LEN(VLOOKUP($A1023,#REF!,4,FALSE))-2),"*")),"")</f>
        <v>#REF!</v>
      </c>
      <c r="F1023" s="42" t="e">
        <f>IF(LEN(VLOOKUP($A1023,#REF!,5,FALSE)),IF(INDEX(#REF!,MATCH($A1023,#REF!,0),2),LEFT(VLOOKUP($A1023,#REF!,5,FALSE),LEN(VLOOKUP($A1023,#REF!,5,FALSE))-2),CONCATENATE(LEFT(VLOOKUP($A1023,#REF!,5,FALSE),LEN(VLOOKUP($A1023,#REF!,5,FALSE))-2),"*")),"")</f>
        <v>#REF!</v>
      </c>
      <c r="G1023" s="42" t="e">
        <f>IF(LEN(VLOOKUP($A1023,#REF!,6,FALSE)),IF(INDEX(#REF!,MATCH($A1023,#REF!,0),3),LEFT(VLOOKUP($A1023,#REF!,6,FALSE),LEN(VLOOKUP($A1023,#REF!,6,FALSE))-2),CONCATENATE(LEFT(VLOOKUP($A1023,#REF!,6,FALSE),LEN(VLOOKUP($A1023,#REF!,6,FALSE))-2),"*")),"")</f>
        <v>#REF!</v>
      </c>
      <c r="H1023" s="43" t="e">
        <f>IF(LEN(VLOOKUP($A1023,#REF!,7,FALSE)),IF(INDEX(#REF!,MATCH($A1023,#REF!,0),4),LEFT(VLOOKUP($A1023,#REF!,7,FALSE),LEN(VLOOKUP($A1023,#REF!,7,FALSE))-2),CONCATENATE(LEFT(VLOOKUP($A1023,#REF!,7,FALSE),LEN(VLOOKUP($A1023,#REF!,7,FALSE))-2),"*")),"")</f>
        <v>#REF!</v>
      </c>
      <c r="I1023" s="54" t="e">
        <f>IF(LEN(VLOOKUP($A1023,#REF!,8,FALSE)),UPPER(RIGHT(VLOOKUP($A1023,#REF!,8,FALSE),1)),"")</f>
        <v>#REF!</v>
      </c>
      <c r="J1023" s="42" t="e">
        <f>IF(LEN(VLOOKUP($A1023,#REF!,4,FALSE)),UPPER(RIGHT(VLOOKUP($A1023,#REF!,4,FALSE),1)),"")</f>
        <v>#REF!</v>
      </c>
      <c r="K1023" s="42" t="e">
        <f>IF(LEN(VLOOKUP($A1023,#REF!,5,FALSE)),UPPER(RIGHT(VLOOKUP($A1023,#REF!,5,FALSE),1)),"")</f>
        <v>#REF!</v>
      </c>
      <c r="L1023" s="42" t="e">
        <f>IF(LEN(VLOOKUP($A1023,#REF!,6,FALSE)),UPPER(RIGHT(VLOOKUP($A1023,#REF!,6,FALSE),1)),"")</f>
        <v>#REF!</v>
      </c>
      <c r="M1023" s="43" t="e">
        <f>IF(LEN(VLOOKUP($A1023,#REF!,7,FALSE)),UPPER(RIGHT(VLOOKUP($A1023,#REF!,7,FALSE),1)),"")</f>
        <v>#REF!</v>
      </c>
      <c r="N1023" s="206"/>
      <c r="O1023" s="206"/>
      <c r="P1023" s="206"/>
      <c r="Q1023" s="206"/>
      <c r="R1023" s="206"/>
      <c r="S1023" s="63" t="e">
        <f>HLOOKUP("Device Tree Pin Name",#REF!,MATCH($A1023,#REF!,0),FALSE)</f>
        <v>#REF!</v>
      </c>
      <c r="T1023" s="47" t="e">
        <f>HLOOKUP("power rail",#REF!,MATCH($A1023,#REF!,0),FALSE)</f>
        <v>#REF!</v>
      </c>
      <c r="U1023" s="62" t="e">
        <f>HLOOKUP("Wake Capable",#REF!,MATCH($A1023,#REF!,0),FALSE)</f>
        <v>#REF!</v>
      </c>
      <c r="V1023" s="62" t="e">
        <f>HLOOKUP("Strap",#REF!,MATCH($A1023,#REF!,0),FALSE)</f>
        <v>#REF!</v>
      </c>
      <c r="W1023" s="62"/>
      <c r="X1023" s="62"/>
      <c r="Y1023" s="62"/>
      <c r="Z1023" s="47"/>
      <c r="AA1023" s="47" t="e">
        <f>HLOOKUP("Pad type",#REF!,MATCH($A1023,#REF!,0),FALSE)</f>
        <v>#REF!</v>
      </c>
      <c r="AB1023" s="63"/>
      <c r="AC1023" s="63" t="e">
        <f>HLOOKUP("POR Pin State",#REF!,MATCH($A1023,#REF!,0),FALSE)</f>
        <v>#REF!</v>
      </c>
      <c r="AD1023" s="207"/>
      <c r="AE1023" s="208"/>
      <c r="AF1023" s="208"/>
      <c r="AG1023" s="208"/>
      <c r="AH1023" s="209"/>
      <c r="AI1023" s="209"/>
      <c r="AJ1023" s="210"/>
      <c r="AK1023" s="210"/>
      <c r="AL1023" s="210"/>
      <c r="AM1023" s="210"/>
      <c r="AN1023" s="210"/>
      <c r="AO1023" s="210"/>
      <c r="AP1023" s="210"/>
      <c r="AQ1023" s="215" t="s">
        <v>2485</v>
      </c>
      <c r="AR1023" s="105"/>
      <c r="AS1023" s="105"/>
      <c r="AT1023" s="105"/>
      <c r="AU1023" s="105"/>
      <c r="AV1023" s="105"/>
      <c r="AW1023" s="105"/>
      <c r="AX1023" s="105"/>
      <c r="AY1023" s="105"/>
      <c r="AZ1023" s="105"/>
      <c r="BA1023" s="105"/>
      <c r="BB1023" s="218"/>
      <c r="BC1023" s="105"/>
      <c r="BD1023" s="250"/>
      <c r="BE1023" s="252" t="s">
        <v>2486</v>
      </c>
      <c r="BF1023" s="147" t="e">
        <f>VLOOKUP($A1023,#REF!,34,FALSE)</f>
        <v>#REF!</v>
      </c>
      <c r="BG1023" s="148" t="e">
        <f>VLOOKUP($A1023,#REF!,22,FALSE)</f>
        <v>#REF!</v>
      </c>
      <c r="BH1023" s="149"/>
    </row>
    <row r="1024" s="5" customFormat="1" ht="12.95" customHeight="1" spans="1:60">
      <c r="A1024" s="48" t="s">
        <v>2487</v>
      </c>
      <c r="B1024" s="38" t="e">
        <f>VLOOKUP($A1024,#REF!,34,FALSE)</f>
        <v>#REF!</v>
      </c>
      <c r="C1024" s="39" t="str">
        <f t="shared" si="199"/>
        <v>unused_DDR_XM3_B4RDQS_N</v>
      </c>
      <c r="D1024" s="40" t="e">
        <f>IF(LEN(VLOOKUP($A1024,#REF!,8,FALSE)),LEFT(VLOOKUP($A1024,#REF!,8,FALSE),LEN(VLOOKUP($A1024,#REF!,8,FALSE))-2),"")</f>
        <v>#REF!</v>
      </c>
      <c r="E1024" s="41" t="e">
        <f>IF(LEN(VLOOKUP($A1024,#REF!,4,FALSE)),IF(INDEX(#REF!,MATCH($A1024,#REF!,0),1),LEFT(VLOOKUP($A1024,#REF!,4,FALSE),LEN(VLOOKUP($A1024,#REF!,4,FALSE))-2),CONCATENATE(LEFT(VLOOKUP($A1024,#REF!,4,FALSE),LEN(VLOOKUP($A1024,#REF!,4,FALSE))-2),"*")),"")</f>
        <v>#REF!</v>
      </c>
      <c r="F1024" s="42" t="e">
        <f>IF(LEN(VLOOKUP($A1024,#REF!,5,FALSE)),IF(INDEX(#REF!,MATCH($A1024,#REF!,0),2),LEFT(VLOOKUP($A1024,#REF!,5,FALSE),LEN(VLOOKUP($A1024,#REF!,5,FALSE))-2),CONCATENATE(LEFT(VLOOKUP($A1024,#REF!,5,FALSE),LEN(VLOOKUP($A1024,#REF!,5,FALSE))-2),"*")),"")</f>
        <v>#REF!</v>
      </c>
      <c r="G1024" s="42" t="e">
        <f>IF(LEN(VLOOKUP($A1024,#REF!,6,FALSE)),IF(INDEX(#REF!,MATCH($A1024,#REF!,0),3),LEFT(VLOOKUP($A1024,#REF!,6,FALSE),LEN(VLOOKUP($A1024,#REF!,6,FALSE))-2),CONCATENATE(LEFT(VLOOKUP($A1024,#REF!,6,FALSE),LEN(VLOOKUP($A1024,#REF!,6,FALSE))-2),"*")),"")</f>
        <v>#REF!</v>
      </c>
      <c r="H1024" s="43" t="e">
        <f>IF(LEN(VLOOKUP($A1024,#REF!,7,FALSE)),IF(INDEX(#REF!,MATCH($A1024,#REF!,0),4),LEFT(VLOOKUP($A1024,#REF!,7,FALSE),LEN(VLOOKUP($A1024,#REF!,7,FALSE))-2),CONCATENATE(LEFT(VLOOKUP($A1024,#REF!,7,FALSE),LEN(VLOOKUP($A1024,#REF!,7,FALSE))-2),"*")),"")</f>
        <v>#REF!</v>
      </c>
      <c r="I1024" s="54" t="e">
        <f>IF(LEN(VLOOKUP($A1024,#REF!,8,FALSE)),UPPER(RIGHT(VLOOKUP($A1024,#REF!,8,FALSE),1)),"")</f>
        <v>#REF!</v>
      </c>
      <c r="J1024" s="42" t="e">
        <f>IF(LEN(VLOOKUP($A1024,#REF!,4,FALSE)),UPPER(RIGHT(VLOOKUP($A1024,#REF!,4,FALSE),1)),"")</f>
        <v>#REF!</v>
      </c>
      <c r="K1024" s="42" t="e">
        <f>IF(LEN(VLOOKUP($A1024,#REF!,5,FALSE)),UPPER(RIGHT(VLOOKUP($A1024,#REF!,5,FALSE),1)),"")</f>
        <v>#REF!</v>
      </c>
      <c r="L1024" s="42" t="e">
        <f>IF(LEN(VLOOKUP($A1024,#REF!,6,FALSE)),UPPER(RIGHT(VLOOKUP($A1024,#REF!,6,FALSE),1)),"")</f>
        <v>#REF!</v>
      </c>
      <c r="M1024" s="43" t="e">
        <f>IF(LEN(VLOOKUP($A1024,#REF!,7,FALSE)),UPPER(RIGHT(VLOOKUP($A1024,#REF!,7,FALSE),1)),"")</f>
        <v>#REF!</v>
      </c>
      <c r="N1024" s="206"/>
      <c r="O1024" s="206"/>
      <c r="P1024" s="206"/>
      <c r="Q1024" s="206"/>
      <c r="R1024" s="206"/>
      <c r="S1024" s="63" t="e">
        <f>HLOOKUP("Device Tree Pin Name",#REF!,MATCH($A1024,#REF!,0),FALSE)</f>
        <v>#REF!</v>
      </c>
      <c r="T1024" s="47" t="e">
        <f>HLOOKUP("power rail",#REF!,MATCH($A1024,#REF!,0),FALSE)</f>
        <v>#REF!</v>
      </c>
      <c r="U1024" s="62" t="e">
        <f>HLOOKUP("Wake Capable",#REF!,MATCH($A1024,#REF!,0),FALSE)</f>
        <v>#REF!</v>
      </c>
      <c r="V1024" s="62" t="e">
        <f>HLOOKUP("Strap",#REF!,MATCH($A1024,#REF!,0),FALSE)</f>
        <v>#REF!</v>
      </c>
      <c r="W1024" s="62"/>
      <c r="X1024" s="62"/>
      <c r="Y1024" s="62"/>
      <c r="Z1024" s="47"/>
      <c r="AA1024" s="47" t="e">
        <f>HLOOKUP("Pad type",#REF!,MATCH($A1024,#REF!,0),FALSE)</f>
        <v>#REF!</v>
      </c>
      <c r="AB1024" s="63"/>
      <c r="AC1024" s="63" t="e">
        <f>HLOOKUP("POR Pin State",#REF!,MATCH($A1024,#REF!,0),FALSE)</f>
        <v>#REF!</v>
      </c>
      <c r="AD1024" s="207"/>
      <c r="AE1024" s="208"/>
      <c r="AF1024" s="208"/>
      <c r="AG1024" s="208"/>
      <c r="AH1024" s="209"/>
      <c r="AI1024" s="209"/>
      <c r="AJ1024" s="210"/>
      <c r="AK1024" s="210"/>
      <c r="AL1024" s="210"/>
      <c r="AM1024" s="210"/>
      <c r="AN1024" s="210"/>
      <c r="AO1024" s="210"/>
      <c r="AP1024" s="210"/>
      <c r="AQ1024" s="215" t="s">
        <v>2487</v>
      </c>
      <c r="AR1024" s="105"/>
      <c r="AS1024" s="105"/>
      <c r="AT1024" s="105"/>
      <c r="AU1024" s="105"/>
      <c r="AV1024" s="105"/>
      <c r="AW1024" s="105"/>
      <c r="AX1024" s="105"/>
      <c r="AY1024" s="105"/>
      <c r="AZ1024" s="105"/>
      <c r="BA1024" s="105"/>
      <c r="BB1024" s="218"/>
      <c r="BC1024" s="105"/>
      <c r="BD1024" s="250"/>
      <c r="BE1024" s="252" t="s">
        <v>2488</v>
      </c>
      <c r="BF1024" s="147" t="e">
        <f>VLOOKUP($A1024,#REF!,34,FALSE)</f>
        <v>#REF!</v>
      </c>
      <c r="BG1024" s="148" t="e">
        <f>VLOOKUP($A1024,#REF!,22,FALSE)</f>
        <v>#REF!</v>
      </c>
      <c r="BH1024" s="149"/>
    </row>
    <row r="1025" s="5" customFormat="1" ht="12.95" customHeight="1" spans="1:60">
      <c r="A1025" s="48" t="s">
        <v>2489</v>
      </c>
      <c r="B1025" s="38" t="e">
        <f>VLOOKUP($A1025,#REF!,34,FALSE)</f>
        <v>#REF!</v>
      </c>
      <c r="C1025" s="39" t="str">
        <f t="shared" si="199"/>
        <v>unused_DDR_XM3_B5D0</v>
      </c>
      <c r="D1025" s="40" t="e">
        <f>IF(LEN(VLOOKUP($A1025,#REF!,8,FALSE)),LEFT(VLOOKUP($A1025,#REF!,8,FALSE),LEN(VLOOKUP($A1025,#REF!,8,FALSE))-2),"")</f>
        <v>#REF!</v>
      </c>
      <c r="E1025" s="41" t="e">
        <f>IF(LEN(VLOOKUP($A1025,#REF!,4,FALSE)),IF(INDEX(#REF!,MATCH($A1025,#REF!,0),1),LEFT(VLOOKUP($A1025,#REF!,4,FALSE),LEN(VLOOKUP($A1025,#REF!,4,FALSE))-2),CONCATENATE(LEFT(VLOOKUP($A1025,#REF!,4,FALSE),LEN(VLOOKUP($A1025,#REF!,4,FALSE))-2),"*")),"")</f>
        <v>#REF!</v>
      </c>
      <c r="F1025" s="42" t="e">
        <f>IF(LEN(VLOOKUP($A1025,#REF!,5,FALSE)),IF(INDEX(#REF!,MATCH($A1025,#REF!,0),2),LEFT(VLOOKUP($A1025,#REF!,5,FALSE),LEN(VLOOKUP($A1025,#REF!,5,FALSE))-2),CONCATENATE(LEFT(VLOOKUP($A1025,#REF!,5,FALSE),LEN(VLOOKUP($A1025,#REF!,5,FALSE))-2),"*")),"")</f>
        <v>#REF!</v>
      </c>
      <c r="G1025" s="42" t="e">
        <f>IF(LEN(VLOOKUP($A1025,#REF!,6,FALSE)),IF(INDEX(#REF!,MATCH($A1025,#REF!,0),3),LEFT(VLOOKUP($A1025,#REF!,6,FALSE),LEN(VLOOKUP($A1025,#REF!,6,FALSE))-2),CONCATENATE(LEFT(VLOOKUP($A1025,#REF!,6,FALSE),LEN(VLOOKUP($A1025,#REF!,6,FALSE))-2),"*")),"")</f>
        <v>#REF!</v>
      </c>
      <c r="H1025" s="43" t="e">
        <f>IF(LEN(VLOOKUP($A1025,#REF!,7,FALSE)),IF(INDEX(#REF!,MATCH($A1025,#REF!,0),4),LEFT(VLOOKUP($A1025,#REF!,7,FALSE),LEN(VLOOKUP($A1025,#REF!,7,FALSE))-2),CONCATENATE(LEFT(VLOOKUP($A1025,#REF!,7,FALSE),LEN(VLOOKUP($A1025,#REF!,7,FALSE))-2),"*")),"")</f>
        <v>#REF!</v>
      </c>
      <c r="I1025" s="54" t="e">
        <f>IF(LEN(VLOOKUP($A1025,#REF!,8,FALSE)),UPPER(RIGHT(VLOOKUP($A1025,#REF!,8,FALSE),1)),"")</f>
        <v>#REF!</v>
      </c>
      <c r="J1025" s="42" t="e">
        <f>IF(LEN(VLOOKUP($A1025,#REF!,4,FALSE)),UPPER(RIGHT(VLOOKUP($A1025,#REF!,4,FALSE),1)),"")</f>
        <v>#REF!</v>
      </c>
      <c r="K1025" s="42" t="e">
        <f>IF(LEN(VLOOKUP($A1025,#REF!,5,FALSE)),UPPER(RIGHT(VLOOKUP($A1025,#REF!,5,FALSE),1)),"")</f>
        <v>#REF!</v>
      </c>
      <c r="L1025" s="42" t="e">
        <f>IF(LEN(VLOOKUP($A1025,#REF!,6,FALSE)),UPPER(RIGHT(VLOOKUP($A1025,#REF!,6,FALSE),1)),"")</f>
        <v>#REF!</v>
      </c>
      <c r="M1025" s="43" t="e">
        <f>IF(LEN(VLOOKUP($A1025,#REF!,7,FALSE)),UPPER(RIGHT(VLOOKUP($A1025,#REF!,7,FALSE),1)),"")</f>
        <v>#REF!</v>
      </c>
      <c r="N1025" s="206"/>
      <c r="O1025" s="206"/>
      <c r="P1025" s="206"/>
      <c r="Q1025" s="206"/>
      <c r="R1025" s="206"/>
      <c r="S1025" s="63" t="e">
        <f>HLOOKUP("Device Tree Pin Name",#REF!,MATCH($A1025,#REF!,0),FALSE)</f>
        <v>#REF!</v>
      </c>
      <c r="T1025" s="47" t="e">
        <f>HLOOKUP("power rail",#REF!,MATCH($A1025,#REF!,0),FALSE)</f>
        <v>#REF!</v>
      </c>
      <c r="U1025" s="62" t="e">
        <f>HLOOKUP("Wake Capable",#REF!,MATCH($A1025,#REF!,0),FALSE)</f>
        <v>#REF!</v>
      </c>
      <c r="V1025" s="62" t="e">
        <f>HLOOKUP("Strap",#REF!,MATCH($A1025,#REF!,0),FALSE)</f>
        <v>#REF!</v>
      </c>
      <c r="W1025" s="62"/>
      <c r="X1025" s="62"/>
      <c r="Y1025" s="62"/>
      <c r="Z1025" s="47"/>
      <c r="AA1025" s="47" t="e">
        <f>HLOOKUP("Pad type",#REF!,MATCH($A1025,#REF!,0),FALSE)</f>
        <v>#REF!</v>
      </c>
      <c r="AB1025" s="63"/>
      <c r="AC1025" s="63" t="e">
        <f>HLOOKUP("POR Pin State",#REF!,MATCH($A1025,#REF!,0),FALSE)</f>
        <v>#REF!</v>
      </c>
      <c r="AD1025" s="207"/>
      <c r="AE1025" s="208"/>
      <c r="AF1025" s="208"/>
      <c r="AG1025" s="208"/>
      <c r="AH1025" s="209"/>
      <c r="AI1025" s="209"/>
      <c r="AJ1025" s="210"/>
      <c r="AK1025" s="210"/>
      <c r="AL1025" s="210"/>
      <c r="AM1025" s="210"/>
      <c r="AN1025" s="210"/>
      <c r="AO1025" s="210"/>
      <c r="AP1025" s="210"/>
      <c r="AQ1025" s="215" t="s">
        <v>2490</v>
      </c>
      <c r="AR1025" s="105"/>
      <c r="AS1025" s="105"/>
      <c r="AT1025" s="105"/>
      <c r="AU1025" s="105"/>
      <c r="AV1025" s="105"/>
      <c r="AW1025" s="105"/>
      <c r="AX1025" s="105"/>
      <c r="AY1025" s="105"/>
      <c r="AZ1025" s="105"/>
      <c r="BA1025" s="105"/>
      <c r="BB1025" s="218"/>
      <c r="BC1025" s="105"/>
      <c r="BD1025" s="250"/>
      <c r="BE1025" s="252" t="s">
        <v>2491</v>
      </c>
      <c r="BF1025" s="147" t="e">
        <f>VLOOKUP($A1025,#REF!,34,FALSE)</f>
        <v>#REF!</v>
      </c>
      <c r="BG1025" s="148" t="e">
        <f>VLOOKUP($A1025,#REF!,22,FALSE)</f>
        <v>#REF!</v>
      </c>
      <c r="BH1025" s="149"/>
    </row>
    <row r="1026" s="5" customFormat="1" ht="12.95" customHeight="1" spans="1:60">
      <c r="A1026" s="48" t="s">
        <v>2492</v>
      </c>
      <c r="B1026" s="38" t="e">
        <f>VLOOKUP($A1026,#REF!,34,FALSE)</f>
        <v>#REF!</v>
      </c>
      <c r="C1026" s="39" t="str">
        <f t="shared" si="199"/>
        <v>unused_DDR_XM3_B5D1</v>
      </c>
      <c r="D1026" s="40" t="e">
        <f>IF(LEN(VLOOKUP($A1026,#REF!,8,FALSE)),LEFT(VLOOKUP($A1026,#REF!,8,FALSE),LEN(VLOOKUP($A1026,#REF!,8,FALSE))-2),"")</f>
        <v>#REF!</v>
      </c>
      <c r="E1026" s="41" t="e">
        <f>IF(LEN(VLOOKUP($A1026,#REF!,4,FALSE)),IF(INDEX(#REF!,MATCH($A1026,#REF!,0),1),LEFT(VLOOKUP($A1026,#REF!,4,FALSE),LEN(VLOOKUP($A1026,#REF!,4,FALSE))-2),CONCATENATE(LEFT(VLOOKUP($A1026,#REF!,4,FALSE),LEN(VLOOKUP($A1026,#REF!,4,FALSE))-2),"*")),"")</f>
        <v>#REF!</v>
      </c>
      <c r="F1026" s="42" t="e">
        <f>IF(LEN(VLOOKUP($A1026,#REF!,5,FALSE)),IF(INDEX(#REF!,MATCH($A1026,#REF!,0),2),LEFT(VLOOKUP($A1026,#REF!,5,FALSE),LEN(VLOOKUP($A1026,#REF!,5,FALSE))-2),CONCATENATE(LEFT(VLOOKUP($A1026,#REF!,5,FALSE),LEN(VLOOKUP($A1026,#REF!,5,FALSE))-2),"*")),"")</f>
        <v>#REF!</v>
      </c>
      <c r="G1026" s="42" t="e">
        <f>IF(LEN(VLOOKUP($A1026,#REF!,6,FALSE)),IF(INDEX(#REF!,MATCH($A1026,#REF!,0),3),LEFT(VLOOKUP($A1026,#REF!,6,FALSE),LEN(VLOOKUP($A1026,#REF!,6,FALSE))-2),CONCATENATE(LEFT(VLOOKUP($A1026,#REF!,6,FALSE),LEN(VLOOKUP($A1026,#REF!,6,FALSE))-2),"*")),"")</f>
        <v>#REF!</v>
      </c>
      <c r="H1026" s="43" t="e">
        <f>IF(LEN(VLOOKUP($A1026,#REF!,7,FALSE)),IF(INDEX(#REF!,MATCH($A1026,#REF!,0),4),LEFT(VLOOKUP($A1026,#REF!,7,FALSE),LEN(VLOOKUP($A1026,#REF!,7,FALSE))-2),CONCATENATE(LEFT(VLOOKUP($A1026,#REF!,7,FALSE),LEN(VLOOKUP($A1026,#REF!,7,FALSE))-2),"*")),"")</f>
        <v>#REF!</v>
      </c>
      <c r="I1026" s="54" t="e">
        <f>IF(LEN(VLOOKUP($A1026,#REF!,8,FALSE)),UPPER(RIGHT(VLOOKUP($A1026,#REF!,8,FALSE),1)),"")</f>
        <v>#REF!</v>
      </c>
      <c r="J1026" s="42" t="e">
        <f>IF(LEN(VLOOKUP($A1026,#REF!,4,FALSE)),UPPER(RIGHT(VLOOKUP($A1026,#REF!,4,FALSE),1)),"")</f>
        <v>#REF!</v>
      </c>
      <c r="K1026" s="42" t="e">
        <f>IF(LEN(VLOOKUP($A1026,#REF!,5,FALSE)),UPPER(RIGHT(VLOOKUP($A1026,#REF!,5,FALSE),1)),"")</f>
        <v>#REF!</v>
      </c>
      <c r="L1026" s="42" t="e">
        <f>IF(LEN(VLOOKUP($A1026,#REF!,6,FALSE)),UPPER(RIGHT(VLOOKUP($A1026,#REF!,6,FALSE),1)),"")</f>
        <v>#REF!</v>
      </c>
      <c r="M1026" s="43" t="e">
        <f>IF(LEN(VLOOKUP($A1026,#REF!,7,FALSE)),UPPER(RIGHT(VLOOKUP($A1026,#REF!,7,FALSE),1)),"")</f>
        <v>#REF!</v>
      </c>
      <c r="N1026" s="206"/>
      <c r="O1026" s="206"/>
      <c r="P1026" s="206"/>
      <c r="Q1026" s="206"/>
      <c r="R1026" s="206"/>
      <c r="S1026" s="63" t="e">
        <f>HLOOKUP("Device Tree Pin Name",#REF!,MATCH($A1026,#REF!,0),FALSE)</f>
        <v>#REF!</v>
      </c>
      <c r="T1026" s="47" t="e">
        <f>HLOOKUP("power rail",#REF!,MATCH($A1026,#REF!,0),FALSE)</f>
        <v>#REF!</v>
      </c>
      <c r="U1026" s="62" t="e">
        <f>HLOOKUP("Wake Capable",#REF!,MATCH($A1026,#REF!,0),FALSE)</f>
        <v>#REF!</v>
      </c>
      <c r="V1026" s="62" t="e">
        <f>HLOOKUP("Strap",#REF!,MATCH($A1026,#REF!,0),FALSE)</f>
        <v>#REF!</v>
      </c>
      <c r="W1026" s="62"/>
      <c r="X1026" s="62"/>
      <c r="Y1026" s="62"/>
      <c r="Z1026" s="47"/>
      <c r="AA1026" s="47" t="e">
        <f>HLOOKUP("Pad type",#REF!,MATCH($A1026,#REF!,0),FALSE)</f>
        <v>#REF!</v>
      </c>
      <c r="AB1026" s="63"/>
      <c r="AC1026" s="63" t="e">
        <f>HLOOKUP("POR Pin State",#REF!,MATCH($A1026,#REF!,0),FALSE)</f>
        <v>#REF!</v>
      </c>
      <c r="AD1026" s="207"/>
      <c r="AE1026" s="208"/>
      <c r="AF1026" s="208"/>
      <c r="AG1026" s="208"/>
      <c r="AH1026" s="209"/>
      <c r="AI1026" s="209"/>
      <c r="AJ1026" s="210"/>
      <c r="AK1026" s="210"/>
      <c r="AL1026" s="210"/>
      <c r="AM1026" s="210"/>
      <c r="AN1026" s="210"/>
      <c r="AO1026" s="210"/>
      <c r="AP1026" s="210"/>
      <c r="AQ1026" s="215" t="s">
        <v>2493</v>
      </c>
      <c r="AR1026" s="105"/>
      <c r="AS1026" s="105"/>
      <c r="AT1026" s="105"/>
      <c r="AU1026" s="105"/>
      <c r="AV1026" s="105"/>
      <c r="AW1026" s="105"/>
      <c r="AX1026" s="105"/>
      <c r="AY1026" s="105"/>
      <c r="AZ1026" s="105"/>
      <c r="BA1026" s="105"/>
      <c r="BB1026" s="218"/>
      <c r="BC1026" s="105"/>
      <c r="BD1026" s="250"/>
      <c r="BE1026" s="252" t="s">
        <v>2494</v>
      </c>
      <c r="BF1026" s="147" t="e">
        <f>VLOOKUP($A1026,#REF!,34,FALSE)</f>
        <v>#REF!</v>
      </c>
      <c r="BG1026" s="148" t="e">
        <f>VLOOKUP($A1026,#REF!,22,FALSE)</f>
        <v>#REF!</v>
      </c>
      <c r="BH1026" s="149"/>
    </row>
    <row r="1027" s="5" customFormat="1" ht="12.95" customHeight="1" spans="1:60">
      <c r="A1027" s="48" t="s">
        <v>2495</v>
      </c>
      <c r="B1027" s="38" t="e">
        <f>VLOOKUP($A1027,#REF!,34,FALSE)</f>
        <v>#REF!</v>
      </c>
      <c r="C1027" s="39" t="str">
        <f t="shared" si="199"/>
        <v>unused_DDR_XM3_B5D2</v>
      </c>
      <c r="D1027" s="40" t="e">
        <f>IF(LEN(VLOOKUP($A1027,#REF!,8,FALSE)),LEFT(VLOOKUP($A1027,#REF!,8,FALSE),LEN(VLOOKUP($A1027,#REF!,8,FALSE))-2),"")</f>
        <v>#REF!</v>
      </c>
      <c r="E1027" s="41" t="e">
        <f>IF(LEN(VLOOKUP($A1027,#REF!,4,FALSE)),IF(INDEX(#REF!,MATCH($A1027,#REF!,0),1),LEFT(VLOOKUP($A1027,#REF!,4,FALSE),LEN(VLOOKUP($A1027,#REF!,4,FALSE))-2),CONCATENATE(LEFT(VLOOKUP($A1027,#REF!,4,FALSE),LEN(VLOOKUP($A1027,#REF!,4,FALSE))-2),"*")),"")</f>
        <v>#REF!</v>
      </c>
      <c r="F1027" s="42" t="e">
        <f>IF(LEN(VLOOKUP($A1027,#REF!,5,FALSE)),IF(INDEX(#REF!,MATCH($A1027,#REF!,0),2),LEFT(VLOOKUP($A1027,#REF!,5,FALSE),LEN(VLOOKUP($A1027,#REF!,5,FALSE))-2),CONCATENATE(LEFT(VLOOKUP($A1027,#REF!,5,FALSE),LEN(VLOOKUP($A1027,#REF!,5,FALSE))-2),"*")),"")</f>
        <v>#REF!</v>
      </c>
      <c r="G1027" s="42" t="e">
        <f>IF(LEN(VLOOKUP($A1027,#REF!,6,FALSE)),IF(INDEX(#REF!,MATCH($A1027,#REF!,0),3),LEFT(VLOOKUP($A1027,#REF!,6,FALSE),LEN(VLOOKUP($A1027,#REF!,6,FALSE))-2),CONCATENATE(LEFT(VLOOKUP($A1027,#REF!,6,FALSE),LEN(VLOOKUP($A1027,#REF!,6,FALSE))-2),"*")),"")</f>
        <v>#REF!</v>
      </c>
      <c r="H1027" s="43" t="e">
        <f>IF(LEN(VLOOKUP($A1027,#REF!,7,FALSE)),IF(INDEX(#REF!,MATCH($A1027,#REF!,0),4),LEFT(VLOOKUP($A1027,#REF!,7,FALSE),LEN(VLOOKUP($A1027,#REF!,7,FALSE))-2),CONCATENATE(LEFT(VLOOKUP($A1027,#REF!,7,FALSE),LEN(VLOOKUP($A1027,#REF!,7,FALSE))-2),"*")),"")</f>
        <v>#REF!</v>
      </c>
      <c r="I1027" s="54" t="e">
        <f>IF(LEN(VLOOKUP($A1027,#REF!,8,FALSE)),UPPER(RIGHT(VLOOKUP($A1027,#REF!,8,FALSE),1)),"")</f>
        <v>#REF!</v>
      </c>
      <c r="J1027" s="42" t="e">
        <f>IF(LEN(VLOOKUP($A1027,#REF!,4,FALSE)),UPPER(RIGHT(VLOOKUP($A1027,#REF!,4,FALSE),1)),"")</f>
        <v>#REF!</v>
      </c>
      <c r="K1027" s="42" t="e">
        <f>IF(LEN(VLOOKUP($A1027,#REF!,5,FALSE)),UPPER(RIGHT(VLOOKUP($A1027,#REF!,5,FALSE),1)),"")</f>
        <v>#REF!</v>
      </c>
      <c r="L1027" s="42" t="e">
        <f>IF(LEN(VLOOKUP($A1027,#REF!,6,FALSE)),UPPER(RIGHT(VLOOKUP($A1027,#REF!,6,FALSE),1)),"")</f>
        <v>#REF!</v>
      </c>
      <c r="M1027" s="43" t="e">
        <f>IF(LEN(VLOOKUP($A1027,#REF!,7,FALSE)),UPPER(RIGHT(VLOOKUP($A1027,#REF!,7,FALSE),1)),"")</f>
        <v>#REF!</v>
      </c>
      <c r="N1027" s="206"/>
      <c r="O1027" s="206"/>
      <c r="P1027" s="206"/>
      <c r="Q1027" s="206"/>
      <c r="R1027" s="206"/>
      <c r="S1027" s="63" t="e">
        <f>HLOOKUP("Device Tree Pin Name",#REF!,MATCH($A1027,#REF!,0),FALSE)</f>
        <v>#REF!</v>
      </c>
      <c r="T1027" s="47" t="e">
        <f>HLOOKUP("power rail",#REF!,MATCH($A1027,#REF!,0),FALSE)</f>
        <v>#REF!</v>
      </c>
      <c r="U1027" s="62" t="e">
        <f>HLOOKUP("Wake Capable",#REF!,MATCH($A1027,#REF!,0),FALSE)</f>
        <v>#REF!</v>
      </c>
      <c r="V1027" s="62" t="e">
        <f>HLOOKUP("Strap",#REF!,MATCH($A1027,#REF!,0),FALSE)</f>
        <v>#REF!</v>
      </c>
      <c r="W1027" s="62"/>
      <c r="X1027" s="62"/>
      <c r="Y1027" s="62"/>
      <c r="Z1027" s="47"/>
      <c r="AA1027" s="47" t="e">
        <f>HLOOKUP("Pad type",#REF!,MATCH($A1027,#REF!,0),FALSE)</f>
        <v>#REF!</v>
      </c>
      <c r="AB1027" s="63"/>
      <c r="AC1027" s="63" t="e">
        <f>HLOOKUP("POR Pin State",#REF!,MATCH($A1027,#REF!,0),FALSE)</f>
        <v>#REF!</v>
      </c>
      <c r="AD1027" s="207"/>
      <c r="AE1027" s="208"/>
      <c r="AF1027" s="208"/>
      <c r="AG1027" s="208"/>
      <c r="AH1027" s="209"/>
      <c r="AI1027" s="209"/>
      <c r="AJ1027" s="210"/>
      <c r="AK1027" s="210"/>
      <c r="AL1027" s="210"/>
      <c r="AM1027" s="210"/>
      <c r="AN1027" s="210"/>
      <c r="AO1027" s="210"/>
      <c r="AP1027" s="210"/>
      <c r="AQ1027" s="215" t="s">
        <v>2496</v>
      </c>
      <c r="AR1027" s="105"/>
      <c r="AS1027" s="105"/>
      <c r="AT1027" s="105"/>
      <c r="AU1027" s="105"/>
      <c r="AV1027" s="105"/>
      <c r="AW1027" s="105"/>
      <c r="AX1027" s="105"/>
      <c r="AY1027" s="105"/>
      <c r="AZ1027" s="105"/>
      <c r="BA1027" s="105"/>
      <c r="BB1027" s="218"/>
      <c r="BC1027" s="105"/>
      <c r="BD1027" s="250"/>
      <c r="BE1027" s="252" t="s">
        <v>2497</v>
      </c>
      <c r="BF1027" s="147" t="e">
        <f>VLOOKUP($A1027,#REF!,34,FALSE)</f>
        <v>#REF!</v>
      </c>
      <c r="BG1027" s="148" t="e">
        <f>VLOOKUP($A1027,#REF!,22,FALSE)</f>
        <v>#REF!</v>
      </c>
      <c r="BH1027" s="149"/>
    </row>
    <row r="1028" s="5" customFormat="1" ht="12.95" customHeight="1" spans="1:60">
      <c r="A1028" s="48" t="s">
        <v>2498</v>
      </c>
      <c r="B1028" s="38" t="e">
        <f>VLOOKUP($A1028,#REF!,34,FALSE)</f>
        <v>#REF!</v>
      </c>
      <c r="C1028" s="39" t="str">
        <f t="shared" si="199"/>
        <v>unused_DDR_XM3_B5D3</v>
      </c>
      <c r="D1028" s="40" t="e">
        <f>IF(LEN(VLOOKUP($A1028,#REF!,8,FALSE)),LEFT(VLOOKUP($A1028,#REF!,8,FALSE),LEN(VLOOKUP($A1028,#REF!,8,FALSE))-2),"")</f>
        <v>#REF!</v>
      </c>
      <c r="E1028" s="41" t="e">
        <f>IF(LEN(VLOOKUP($A1028,#REF!,4,FALSE)),IF(INDEX(#REF!,MATCH($A1028,#REF!,0),1),LEFT(VLOOKUP($A1028,#REF!,4,FALSE),LEN(VLOOKUP($A1028,#REF!,4,FALSE))-2),CONCATENATE(LEFT(VLOOKUP($A1028,#REF!,4,FALSE),LEN(VLOOKUP($A1028,#REF!,4,FALSE))-2),"*")),"")</f>
        <v>#REF!</v>
      </c>
      <c r="F1028" s="42" t="e">
        <f>IF(LEN(VLOOKUP($A1028,#REF!,5,FALSE)),IF(INDEX(#REF!,MATCH($A1028,#REF!,0),2),LEFT(VLOOKUP($A1028,#REF!,5,FALSE),LEN(VLOOKUP($A1028,#REF!,5,FALSE))-2),CONCATENATE(LEFT(VLOOKUP($A1028,#REF!,5,FALSE),LEN(VLOOKUP($A1028,#REF!,5,FALSE))-2),"*")),"")</f>
        <v>#REF!</v>
      </c>
      <c r="G1028" s="42" t="e">
        <f>IF(LEN(VLOOKUP($A1028,#REF!,6,FALSE)),IF(INDEX(#REF!,MATCH($A1028,#REF!,0),3),LEFT(VLOOKUP($A1028,#REF!,6,FALSE),LEN(VLOOKUP($A1028,#REF!,6,FALSE))-2),CONCATENATE(LEFT(VLOOKUP($A1028,#REF!,6,FALSE),LEN(VLOOKUP($A1028,#REF!,6,FALSE))-2),"*")),"")</f>
        <v>#REF!</v>
      </c>
      <c r="H1028" s="43" t="e">
        <f>IF(LEN(VLOOKUP($A1028,#REF!,7,FALSE)),IF(INDEX(#REF!,MATCH($A1028,#REF!,0),4),LEFT(VLOOKUP($A1028,#REF!,7,FALSE),LEN(VLOOKUP($A1028,#REF!,7,FALSE))-2),CONCATENATE(LEFT(VLOOKUP($A1028,#REF!,7,FALSE),LEN(VLOOKUP($A1028,#REF!,7,FALSE))-2),"*")),"")</f>
        <v>#REF!</v>
      </c>
      <c r="I1028" s="54" t="e">
        <f>IF(LEN(VLOOKUP($A1028,#REF!,8,FALSE)),UPPER(RIGHT(VLOOKUP($A1028,#REF!,8,FALSE),1)),"")</f>
        <v>#REF!</v>
      </c>
      <c r="J1028" s="42" t="e">
        <f>IF(LEN(VLOOKUP($A1028,#REF!,4,FALSE)),UPPER(RIGHT(VLOOKUP($A1028,#REF!,4,FALSE),1)),"")</f>
        <v>#REF!</v>
      </c>
      <c r="K1028" s="42" t="e">
        <f>IF(LEN(VLOOKUP($A1028,#REF!,5,FALSE)),UPPER(RIGHT(VLOOKUP($A1028,#REF!,5,FALSE),1)),"")</f>
        <v>#REF!</v>
      </c>
      <c r="L1028" s="42" t="e">
        <f>IF(LEN(VLOOKUP($A1028,#REF!,6,FALSE)),UPPER(RIGHT(VLOOKUP($A1028,#REF!,6,FALSE),1)),"")</f>
        <v>#REF!</v>
      </c>
      <c r="M1028" s="43" t="e">
        <f>IF(LEN(VLOOKUP($A1028,#REF!,7,FALSE)),UPPER(RIGHT(VLOOKUP($A1028,#REF!,7,FALSE),1)),"")</f>
        <v>#REF!</v>
      </c>
      <c r="N1028" s="206"/>
      <c r="O1028" s="206"/>
      <c r="P1028" s="206"/>
      <c r="Q1028" s="206"/>
      <c r="R1028" s="206"/>
      <c r="S1028" s="63" t="e">
        <f>HLOOKUP("Device Tree Pin Name",#REF!,MATCH($A1028,#REF!,0),FALSE)</f>
        <v>#REF!</v>
      </c>
      <c r="T1028" s="47" t="e">
        <f>HLOOKUP("power rail",#REF!,MATCH($A1028,#REF!,0),FALSE)</f>
        <v>#REF!</v>
      </c>
      <c r="U1028" s="62" t="e">
        <f>HLOOKUP("Wake Capable",#REF!,MATCH($A1028,#REF!,0),FALSE)</f>
        <v>#REF!</v>
      </c>
      <c r="V1028" s="62" t="e">
        <f>HLOOKUP("Strap",#REF!,MATCH($A1028,#REF!,0),FALSE)</f>
        <v>#REF!</v>
      </c>
      <c r="W1028" s="62"/>
      <c r="X1028" s="62"/>
      <c r="Y1028" s="62"/>
      <c r="Z1028" s="47"/>
      <c r="AA1028" s="47" t="e">
        <f>HLOOKUP("Pad type",#REF!,MATCH($A1028,#REF!,0),FALSE)</f>
        <v>#REF!</v>
      </c>
      <c r="AB1028" s="63"/>
      <c r="AC1028" s="63" t="e">
        <f>HLOOKUP("POR Pin State",#REF!,MATCH($A1028,#REF!,0),FALSE)</f>
        <v>#REF!</v>
      </c>
      <c r="AD1028" s="207"/>
      <c r="AE1028" s="208"/>
      <c r="AF1028" s="208"/>
      <c r="AG1028" s="208"/>
      <c r="AH1028" s="209"/>
      <c r="AI1028" s="209"/>
      <c r="AJ1028" s="210"/>
      <c r="AK1028" s="210"/>
      <c r="AL1028" s="210"/>
      <c r="AM1028" s="210"/>
      <c r="AN1028" s="210"/>
      <c r="AO1028" s="210"/>
      <c r="AP1028" s="210"/>
      <c r="AQ1028" s="215" t="s">
        <v>2499</v>
      </c>
      <c r="AR1028" s="105"/>
      <c r="AS1028" s="105"/>
      <c r="AT1028" s="105"/>
      <c r="AU1028" s="105"/>
      <c r="AV1028" s="105"/>
      <c r="AW1028" s="105"/>
      <c r="AX1028" s="105"/>
      <c r="AY1028" s="105"/>
      <c r="AZ1028" s="105"/>
      <c r="BA1028" s="105"/>
      <c r="BB1028" s="218"/>
      <c r="BC1028" s="105"/>
      <c r="BD1028" s="250"/>
      <c r="BE1028" s="252" t="s">
        <v>2500</v>
      </c>
      <c r="BF1028" s="147" t="e">
        <f>VLOOKUP($A1028,#REF!,34,FALSE)</f>
        <v>#REF!</v>
      </c>
      <c r="BG1028" s="148" t="e">
        <f>VLOOKUP($A1028,#REF!,22,FALSE)</f>
        <v>#REF!</v>
      </c>
      <c r="BH1028" s="149"/>
    </row>
    <row r="1029" s="5" customFormat="1" ht="12.95" customHeight="1" spans="1:60">
      <c r="A1029" s="48" t="s">
        <v>2501</v>
      </c>
      <c r="B1029" s="38" t="e">
        <f>VLOOKUP($A1029,#REF!,34,FALSE)</f>
        <v>#REF!</v>
      </c>
      <c r="C1029" s="39" t="str">
        <f t="shared" si="199"/>
        <v>unused_DDR_XM3_B5D4</v>
      </c>
      <c r="D1029" s="40" t="e">
        <f>IF(LEN(VLOOKUP($A1029,#REF!,8,FALSE)),LEFT(VLOOKUP($A1029,#REF!,8,FALSE),LEN(VLOOKUP($A1029,#REF!,8,FALSE))-2),"")</f>
        <v>#REF!</v>
      </c>
      <c r="E1029" s="41" t="e">
        <f>IF(LEN(VLOOKUP($A1029,#REF!,4,FALSE)),IF(INDEX(#REF!,MATCH($A1029,#REF!,0),1),LEFT(VLOOKUP($A1029,#REF!,4,FALSE),LEN(VLOOKUP($A1029,#REF!,4,FALSE))-2),CONCATENATE(LEFT(VLOOKUP($A1029,#REF!,4,FALSE),LEN(VLOOKUP($A1029,#REF!,4,FALSE))-2),"*")),"")</f>
        <v>#REF!</v>
      </c>
      <c r="F1029" s="42" t="e">
        <f>IF(LEN(VLOOKUP($A1029,#REF!,5,FALSE)),IF(INDEX(#REF!,MATCH($A1029,#REF!,0),2),LEFT(VLOOKUP($A1029,#REF!,5,FALSE),LEN(VLOOKUP($A1029,#REF!,5,FALSE))-2),CONCATENATE(LEFT(VLOOKUP($A1029,#REF!,5,FALSE),LEN(VLOOKUP($A1029,#REF!,5,FALSE))-2),"*")),"")</f>
        <v>#REF!</v>
      </c>
      <c r="G1029" s="42" t="e">
        <f>IF(LEN(VLOOKUP($A1029,#REF!,6,FALSE)),IF(INDEX(#REF!,MATCH($A1029,#REF!,0),3),LEFT(VLOOKUP($A1029,#REF!,6,FALSE),LEN(VLOOKUP($A1029,#REF!,6,FALSE))-2),CONCATENATE(LEFT(VLOOKUP($A1029,#REF!,6,FALSE),LEN(VLOOKUP($A1029,#REF!,6,FALSE))-2),"*")),"")</f>
        <v>#REF!</v>
      </c>
      <c r="H1029" s="43" t="e">
        <f>IF(LEN(VLOOKUP($A1029,#REF!,7,FALSE)),IF(INDEX(#REF!,MATCH($A1029,#REF!,0),4),LEFT(VLOOKUP($A1029,#REF!,7,FALSE),LEN(VLOOKUP($A1029,#REF!,7,FALSE))-2),CONCATENATE(LEFT(VLOOKUP($A1029,#REF!,7,FALSE),LEN(VLOOKUP($A1029,#REF!,7,FALSE))-2),"*")),"")</f>
        <v>#REF!</v>
      </c>
      <c r="I1029" s="54" t="e">
        <f>IF(LEN(VLOOKUP($A1029,#REF!,8,FALSE)),UPPER(RIGHT(VLOOKUP($A1029,#REF!,8,FALSE),1)),"")</f>
        <v>#REF!</v>
      </c>
      <c r="J1029" s="42" t="e">
        <f>IF(LEN(VLOOKUP($A1029,#REF!,4,FALSE)),UPPER(RIGHT(VLOOKUP($A1029,#REF!,4,FALSE),1)),"")</f>
        <v>#REF!</v>
      </c>
      <c r="K1029" s="42" t="e">
        <f>IF(LEN(VLOOKUP($A1029,#REF!,5,FALSE)),UPPER(RIGHT(VLOOKUP($A1029,#REF!,5,FALSE),1)),"")</f>
        <v>#REF!</v>
      </c>
      <c r="L1029" s="42" t="e">
        <f>IF(LEN(VLOOKUP($A1029,#REF!,6,FALSE)),UPPER(RIGHT(VLOOKUP($A1029,#REF!,6,FALSE),1)),"")</f>
        <v>#REF!</v>
      </c>
      <c r="M1029" s="43" t="e">
        <f>IF(LEN(VLOOKUP($A1029,#REF!,7,FALSE)),UPPER(RIGHT(VLOOKUP($A1029,#REF!,7,FALSE),1)),"")</f>
        <v>#REF!</v>
      </c>
      <c r="N1029" s="206"/>
      <c r="O1029" s="206"/>
      <c r="P1029" s="206"/>
      <c r="Q1029" s="206"/>
      <c r="R1029" s="206"/>
      <c r="S1029" s="63" t="e">
        <f>HLOOKUP("Device Tree Pin Name",#REF!,MATCH($A1029,#REF!,0),FALSE)</f>
        <v>#REF!</v>
      </c>
      <c r="T1029" s="47" t="e">
        <f>HLOOKUP("power rail",#REF!,MATCH($A1029,#REF!,0),FALSE)</f>
        <v>#REF!</v>
      </c>
      <c r="U1029" s="62" t="e">
        <f>HLOOKUP("Wake Capable",#REF!,MATCH($A1029,#REF!,0),FALSE)</f>
        <v>#REF!</v>
      </c>
      <c r="V1029" s="62" t="e">
        <f>HLOOKUP("Strap",#REF!,MATCH($A1029,#REF!,0),FALSE)</f>
        <v>#REF!</v>
      </c>
      <c r="W1029" s="62"/>
      <c r="X1029" s="62"/>
      <c r="Y1029" s="62"/>
      <c r="Z1029" s="47"/>
      <c r="AA1029" s="47" t="e">
        <f>HLOOKUP("Pad type",#REF!,MATCH($A1029,#REF!,0),FALSE)</f>
        <v>#REF!</v>
      </c>
      <c r="AB1029" s="63"/>
      <c r="AC1029" s="63" t="e">
        <f>HLOOKUP("POR Pin State",#REF!,MATCH($A1029,#REF!,0),FALSE)</f>
        <v>#REF!</v>
      </c>
      <c r="AD1029" s="207"/>
      <c r="AE1029" s="208"/>
      <c r="AF1029" s="208"/>
      <c r="AG1029" s="208"/>
      <c r="AH1029" s="209"/>
      <c r="AI1029" s="209"/>
      <c r="AJ1029" s="210"/>
      <c r="AK1029" s="210"/>
      <c r="AL1029" s="210"/>
      <c r="AM1029" s="210"/>
      <c r="AN1029" s="210"/>
      <c r="AO1029" s="210"/>
      <c r="AP1029" s="210"/>
      <c r="AQ1029" s="215" t="s">
        <v>2502</v>
      </c>
      <c r="AR1029" s="105"/>
      <c r="AS1029" s="105"/>
      <c r="AT1029" s="105"/>
      <c r="AU1029" s="105"/>
      <c r="AV1029" s="105"/>
      <c r="AW1029" s="105"/>
      <c r="AX1029" s="105"/>
      <c r="AY1029" s="105"/>
      <c r="AZ1029" s="105"/>
      <c r="BA1029" s="105"/>
      <c r="BB1029" s="218"/>
      <c r="BC1029" s="105"/>
      <c r="BD1029" s="250"/>
      <c r="BE1029" s="252" t="s">
        <v>2503</v>
      </c>
      <c r="BF1029" s="147" t="e">
        <f>VLOOKUP($A1029,#REF!,34,FALSE)</f>
        <v>#REF!</v>
      </c>
      <c r="BG1029" s="148" t="e">
        <f>VLOOKUP($A1029,#REF!,22,FALSE)</f>
        <v>#REF!</v>
      </c>
      <c r="BH1029" s="149"/>
    </row>
    <row r="1030" s="5" customFormat="1" ht="12.95" customHeight="1" spans="1:60">
      <c r="A1030" s="48" t="s">
        <v>2504</v>
      </c>
      <c r="B1030" s="38" t="e">
        <f>VLOOKUP($A1030,#REF!,34,FALSE)</f>
        <v>#REF!</v>
      </c>
      <c r="C1030" s="39" t="str">
        <f t="shared" si="199"/>
        <v>unused_DDR_XM3_B5D5</v>
      </c>
      <c r="D1030" s="40" t="e">
        <f>IF(LEN(VLOOKUP($A1030,#REF!,8,FALSE)),LEFT(VLOOKUP($A1030,#REF!,8,FALSE),LEN(VLOOKUP($A1030,#REF!,8,FALSE))-2),"")</f>
        <v>#REF!</v>
      </c>
      <c r="E1030" s="41" t="e">
        <f>IF(LEN(VLOOKUP($A1030,#REF!,4,FALSE)),IF(INDEX(#REF!,MATCH($A1030,#REF!,0),1),LEFT(VLOOKUP($A1030,#REF!,4,FALSE),LEN(VLOOKUP($A1030,#REF!,4,FALSE))-2),CONCATENATE(LEFT(VLOOKUP($A1030,#REF!,4,FALSE),LEN(VLOOKUP($A1030,#REF!,4,FALSE))-2),"*")),"")</f>
        <v>#REF!</v>
      </c>
      <c r="F1030" s="42" t="e">
        <f>IF(LEN(VLOOKUP($A1030,#REF!,5,FALSE)),IF(INDEX(#REF!,MATCH($A1030,#REF!,0),2),LEFT(VLOOKUP($A1030,#REF!,5,FALSE),LEN(VLOOKUP($A1030,#REF!,5,FALSE))-2),CONCATENATE(LEFT(VLOOKUP($A1030,#REF!,5,FALSE),LEN(VLOOKUP($A1030,#REF!,5,FALSE))-2),"*")),"")</f>
        <v>#REF!</v>
      </c>
      <c r="G1030" s="42" t="e">
        <f>IF(LEN(VLOOKUP($A1030,#REF!,6,FALSE)),IF(INDEX(#REF!,MATCH($A1030,#REF!,0),3),LEFT(VLOOKUP($A1030,#REF!,6,FALSE),LEN(VLOOKUP($A1030,#REF!,6,FALSE))-2),CONCATENATE(LEFT(VLOOKUP($A1030,#REF!,6,FALSE),LEN(VLOOKUP($A1030,#REF!,6,FALSE))-2),"*")),"")</f>
        <v>#REF!</v>
      </c>
      <c r="H1030" s="43" t="e">
        <f>IF(LEN(VLOOKUP($A1030,#REF!,7,FALSE)),IF(INDEX(#REF!,MATCH($A1030,#REF!,0),4),LEFT(VLOOKUP($A1030,#REF!,7,FALSE),LEN(VLOOKUP($A1030,#REF!,7,FALSE))-2),CONCATENATE(LEFT(VLOOKUP($A1030,#REF!,7,FALSE),LEN(VLOOKUP($A1030,#REF!,7,FALSE))-2),"*")),"")</f>
        <v>#REF!</v>
      </c>
      <c r="I1030" s="54" t="e">
        <f>IF(LEN(VLOOKUP($A1030,#REF!,8,FALSE)),UPPER(RIGHT(VLOOKUP($A1030,#REF!,8,FALSE),1)),"")</f>
        <v>#REF!</v>
      </c>
      <c r="J1030" s="42" t="e">
        <f>IF(LEN(VLOOKUP($A1030,#REF!,4,FALSE)),UPPER(RIGHT(VLOOKUP($A1030,#REF!,4,FALSE),1)),"")</f>
        <v>#REF!</v>
      </c>
      <c r="K1030" s="42" t="e">
        <f>IF(LEN(VLOOKUP($A1030,#REF!,5,FALSE)),UPPER(RIGHT(VLOOKUP($A1030,#REF!,5,FALSE),1)),"")</f>
        <v>#REF!</v>
      </c>
      <c r="L1030" s="42" t="e">
        <f>IF(LEN(VLOOKUP($A1030,#REF!,6,FALSE)),UPPER(RIGHT(VLOOKUP($A1030,#REF!,6,FALSE),1)),"")</f>
        <v>#REF!</v>
      </c>
      <c r="M1030" s="43" t="e">
        <f>IF(LEN(VLOOKUP($A1030,#REF!,7,FALSE)),UPPER(RIGHT(VLOOKUP($A1030,#REF!,7,FALSE),1)),"")</f>
        <v>#REF!</v>
      </c>
      <c r="N1030" s="206"/>
      <c r="O1030" s="206"/>
      <c r="P1030" s="206"/>
      <c r="Q1030" s="206"/>
      <c r="R1030" s="206"/>
      <c r="S1030" s="63" t="e">
        <f>HLOOKUP("Device Tree Pin Name",#REF!,MATCH($A1030,#REF!,0),FALSE)</f>
        <v>#REF!</v>
      </c>
      <c r="T1030" s="47" t="e">
        <f>HLOOKUP("power rail",#REF!,MATCH($A1030,#REF!,0),FALSE)</f>
        <v>#REF!</v>
      </c>
      <c r="U1030" s="62" t="e">
        <f>HLOOKUP("Wake Capable",#REF!,MATCH($A1030,#REF!,0),FALSE)</f>
        <v>#REF!</v>
      </c>
      <c r="V1030" s="62" t="e">
        <f>HLOOKUP("Strap",#REF!,MATCH($A1030,#REF!,0),FALSE)</f>
        <v>#REF!</v>
      </c>
      <c r="W1030" s="62"/>
      <c r="X1030" s="62"/>
      <c r="Y1030" s="62"/>
      <c r="Z1030" s="47"/>
      <c r="AA1030" s="47" t="e">
        <f>HLOOKUP("Pad type",#REF!,MATCH($A1030,#REF!,0),FALSE)</f>
        <v>#REF!</v>
      </c>
      <c r="AB1030" s="63"/>
      <c r="AC1030" s="63" t="e">
        <f>HLOOKUP("POR Pin State",#REF!,MATCH($A1030,#REF!,0),FALSE)</f>
        <v>#REF!</v>
      </c>
      <c r="AD1030" s="207"/>
      <c r="AE1030" s="208"/>
      <c r="AF1030" s="208"/>
      <c r="AG1030" s="208"/>
      <c r="AH1030" s="209"/>
      <c r="AI1030" s="209"/>
      <c r="AJ1030" s="210"/>
      <c r="AK1030" s="210"/>
      <c r="AL1030" s="210"/>
      <c r="AM1030" s="210"/>
      <c r="AN1030" s="210"/>
      <c r="AO1030" s="210"/>
      <c r="AP1030" s="210"/>
      <c r="AQ1030" s="215" t="s">
        <v>2505</v>
      </c>
      <c r="AR1030" s="105"/>
      <c r="AS1030" s="105"/>
      <c r="AT1030" s="105"/>
      <c r="AU1030" s="105"/>
      <c r="AV1030" s="105"/>
      <c r="AW1030" s="105"/>
      <c r="AX1030" s="105"/>
      <c r="AY1030" s="105"/>
      <c r="AZ1030" s="105"/>
      <c r="BA1030" s="105"/>
      <c r="BB1030" s="218"/>
      <c r="BC1030" s="105"/>
      <c r="BD1030" s="250"/>
      <c r="BE1030" s="252" t="s">
        <v>2506</v>
      </c>
      <c r="BF1030" s="147" t="e">
        <f>VLOOKUP($A1030,#REF!,34,FALSE)</f>
        <v>#REF!</v>
      </c>
      <c r="BG1030" s="148" t="e">
        <f>VLOOKUP($A1030,#REF!,22,FALSE)</f>
        <v>#REF!</v>
      </c>
      <c r="BH1030" s="149"/>
    </row>
    <row r="1031" s="5" customFormat="1" ht="12.95" customHeight="1" spans="1:60">
      <c r="A1031" s="10" t="s">
        <v>2507</v>
      </c>
      <c r="B1031" s="38" t="e">
        <f>VLOOKUP($A1031,#REF!,34,FALSE)</f>
        <v>#REF!</v>
      </c>
      <c r="C1031" s="39" t="str">
        <f t="shared" si="199"/>
        <v>unused_DDR_XM3_B5D6</v>
      </c>
      <c r="D1031" s="40" t="e">
        <f>IF(LEN(VLOOKUP($A1031,#REF!,8,FALSE)),LEFT(VLOOKUP($A1031,#REF!,8,FALSE),LEN(VLOOKUP($A1031,#REF!,8,FALSE))-2),"")</f>
        <v>#REF!</v>
      </c>
      <c r="E1031" s="41" t="e">
        <f>IF(LEN(VLOOKUP($A1031,#REF!,4,FALSE)),IF(INDEX(#REF!,MATCH($A1031,#REF!,0),1),LEFT(VLOOKUP($A1031,#REF!,4,FALSE),LEN(VLOOKUP($A1031,#REF!,4,FALSE))-2),CONCATENATE(LEFT(VLOOKUP($A1031,#REF!,4,FALSE),LEN(VLOOKUP($A1031,#REF!,4,FALSE))-2),"*")),"")</f>
        <v>#REF!</v>
      </c>
      <c r="F1031" s="42" t="e">
        <f>IF(LEN(VLOOKUP($A1031,#REF!,5,FALSE)),IF(INDEX(#REF!,MATCH($A1031,#REF!,0),2),LEFT(VLOOKUP($A1031,#REF!,5,FALSE),LEN(VLOOKUP($A1031,#REF!,5,FALSE))-2),CONCATENATE(LEFT(VLOOKUP($A1031,#REF!,5,FALSE),LEN(VLOOKUP($A1031,#REF!,5,FALSE))-2),"*")),"")</f>
        <v>#REF!</v>
      </c>
      <c r="G1031" s="42" t="e">
        <f>IF(LEN(VLOOKUP($A1031,#REF!,6,FALSE)),IF(INDEX(#REF!,MATCH($A1031,#REF!,0),3),LEFT(VLOOKUP($A1031,#REF!,6,FALSE),LEN(VLOOKUP($A1031,#REF!,6,FALSE))-2),CONCATENATE(LEFT(VLOOKUP($A1031,#REF!,6,FALSE),LEN(VLOOKUP($A1031,#REF!,6,FALSE))-2),"*")),"")</f>
        <v>#REF!</v>
      </c>
      <c r="H1031" s="43" t="e">
        <f>IF(LEN(VLOOKUP($A1031,#REF!,7,FALSE)),IF(INDEX(#REF!,MATCH($A1031,#REF!,0),4),LEFT(VLOOKUP($A1031,#REF!,7,FALSE),LEN(VLOOKUP($A1031,#REF!,7,FALSE))-2),CONCATENATE(LEFT(VLOOKUP($A1031,#REF!,7,FALSE),LEN(VLOOKUP($A1031,#REF!,7,FALSE))-2),"*")),"")</f>
        <v>#REF!</v>
      </c>
      <c r="I1031" s="54" t="e">
        <f>IF(LEN(VLOOKUP($A1031,#REF!,8,FALSE)),UPPER(RIGHT(VLOOKUP($A1031,#REF!,8,FALSE),1)),"")</f>
        <v>#REF!</v>
      </c>
      <c r="J1031" s="42" t="e">
        <f>IF(LEN(VLOOKUP($A1031,#REF!,4,FALSE)),UPPER(RIGHT(VLOOKUP($A1031,#REF!,4,FALSE),1)),"")</f>
        <v>#REF!</v>
      </c>
      <c r="K1031" s="42" t="e">
        <f>IF(LEN(VLOOKUP($A1031,#REF!,5,FALSE)),UPPER(RIGHT(VLOOKUP($A1031,#REF!,5,FALSE),1)),"")</f>
        <v>#REF!</v>
      </c>
      <c r="L1031" s="42" t="e">
        <f>IF(LEN(VLOOKUP($A1031,#REF!,6,FALSE)),UPPER(RIGHT(VLOOKUP($A1031,#REF!,6,FALSE),1)),"")</f>
        <v>#REF!</v>
      </c>
      <c r="M1031" s="43" t="e">
        <f>IF(LEN(VLOOKUP($A1031,#REF!,7,FALSE)),UPPER(RIGHT(VLOOKUP($A1031,#REF!,7,FALSE),1)),"")</f>
        <v>#REF!</v>
      </c>
      <c r="N1031" s="206"/>
      <c r="O1031" s="206"/>
      <c r="P1031" s="206"/>
      <c r="Q1031" s="206"/>
      <c r="R1031" s="206"/>
      <c r="S1031" s="63" t="e">
        <f>HLOOKUP("Device Tree Pin Name",#REF!,MATCH($A1031,#REF!,0),FALSE)</f>
        <v>#REF!</v>
      </c>
      <c r="T1031" s="47" t="e">
        <f>HLOOKUP("power rail",#REF!,MATCH($A1031,#REF!,0),FALSE)</f>
        <v>#REF!</v>
      </c>
      <c r="U1031" s="62" t="e">
        <f>HLOOKUP("Wake Capable",#REF!,MATCH($A1031,#REF!,0),FALSE)</f>
        <v>#REF!</v>
      </c>
      <c r="V1031" s="62" t="e">
        <f>HLOOKUP("Strap",#REF!,MATCH($A1031,#REF!,0),FALSE)</f>
        <v>#REF!</v>
      </c>
      <c r="W1031" s="62"/>
      <c r="X1031" s="62"/>
      <c r="Y1031" s="62"/>
      <c r="Z1031" s="47"/>
      <c r="AA1031" s="47" t="e">
        <f>HLOOKUP("Pad type",#REF!,MATCH($A1031,#REF!,0),FALSE)</f>
        <v>#REF!</v>
      </c>
      <c r="AB1031" s="63"/>
      <c r="AC1031" s="63" t="e">
        <f>HLOOKUP("POR Pin State",#REF!,MATCH($A1031,#REF!,0),FALSE)</f>
        <v>#REF!</v>
      </c>
      <c r="AD1031" s="207"/>
      <c r="AE1031" s="208"/>
      <c r="AF1031" s="208"/>
      <c r="AG1031" s="208"/>
      <c r="AH1031" s="209"/>
      <c r="AI1031" s="209"/>
      <c r="AJ1031" s="210"/>
      <c r="AK1031" s="210"/>
      <c r="AL1031" s="210"/>
      <c r="AM1031" s="210"/>
      <c r="AN1031" s="210"/>
      <c r="AO1031" s="210"/>
      <c r="AP1031" s="210"/>
      <c r="AQ1031" s="215" t="s">
        <v>2508</v>
      </c>
      <c r="AR1031" s="105"/>
      <c r="AS1031" s="105"/>
      <c r="AT1031" s="105"/>
      <c r="AU1031" s="105"/>
      <c r="AV1031" s="105"/>
      <c r="AW1031" s="105"/>
      <c r="AX1031" s="105"/>
      <c r="AY1031" s="105"/>
      <c r="AZ1031" s="105"/>
      <c r="BA1031" s="105"/>
      <c r="BB1031" s="218"/>
      <c r="BC1031" s="105"/>
      <c r="BD1031" s="250"/>
      <c r="BE1031" s="252" t="s">
        <v>2509</v>
      </c>
      <c r="BF1031" s="147" t="e">
        <f>VLOOKUP($A1031,#REF!,34,FALSE)</f>
        <v>#REF!</v>
      </c>
      <c r="BG1031" s="148" t="e">
        <f>VLOOKUP($A1031,#REF!,22,FALSE)</f>
        <v>#REF!</v>
      </c>
      <c r="BH1031" s="149"/>
    </row>
    <row r="1032" s="5" customFormat="1" ht="12.95" customHeight="1" spans="1:60">
      <c r="A1032" s="10" t="s">
        <v>2510</v>
      </c>
      <c r="B1032" s="38" t="e">
        <f>VLOOKUP($A1032,#REF!,34,FALSE)</f>
        <v>#REF!</v>
      </c>
      <c r="C1032" s="39" t="str">
        <f t="shared" si="199"/>
        <v>unused_DDR_XM3_B5D7</v>
      </c>
      <c r="D1032" s="40" t="e">
        <f>IF(LEN(VLOOKUP($A1032,#REF!,8,FALSE)),LEFT(VLOOKUP($A1032,#REF!,8,FALSE),LEN(VLOOKUP($A1032,#REF!,8,FALSE))-2),"")</f>
        <v>#REF!</v>
      </c>
      <c r="E1032" s="41" t="e">
        <f>IF(LEN(VLOOKUP($A1032,#REF!,4,FALSE)),IF(INDEX(#REF!,MATCH($A1032,#REF!,0),1),LEFT(VLOOKUP($A1032,#REF!,4,FALSE),LEN(VLOOKUP($A1032,#REF!,4,FALSE))-2),CONCATENATE(LEFT(VLOOKUP($A1032,#REF!,4,FALSE),LEN(VLOOKUP($A1032,#REF!,4,FALSE))-2),"*")),"")</f>
        <v>#REF!</v>
      </c>
      <c r="F1032" s="42" t="e">
        <f>IF(LEN(VLOOKUP($A1032,#REF!,5,FALSE)),IF(INDEX(#REF!,MATCH($A1032,#REF!,0),2),LEFT(VLOOKUP($A1032,#REF!,5,FALSE),LEN(VLOOKUP($A1032,#REF!,5,FALSE))-2),CONCATENATE(LEFT(VLOOKUP($A1032,#REF!,5,FALSE),LEN(VLOOKUP($A1032,#REF!,5,FALSE))-2),"*")),"")</f>
        <v>#REF!</v>
      </c>
      <c r="G1032" s="42" t="e">
        <f>IF(LEN(VLOOKUP($A1032,#REF!,6,FALSE)),IF(INDEX(#REF!,MATCH($A1032,#REF!,0),3),LEFT(VLOOKUP($A1032,#REF!,6,FALSE),LEN(VLOOKUP($A1032,#REF!,6,FALSE))-2),CONCATENATE(LEFT(VLOOKUP($A1032,#REF!,6,FALSE),LEN(VLOOKUP($A1032,#REF!,6,FALSE))-2),"*")),"")</f>
        <v>#REF!</v>
      </c>
      <c r="H1032" s="43" t="e">
        <f>IF(LEN(VLOOKUP($A1032,#REF!,7,FALSE)),IF(INDEX(#REF!,MATCH($A1032,#REF!,0),4),LEFT(VLOOKUP($A1032,#REF!,7,FALSE),LEN(VLOOKUP($A1032,#REF!,7,FALSE))-2),CONCATENATE(LEFT(VLOOKUP($A1032,#REF!,7,FALSE),LEN(VLOOKUP($A1032,#REF!,7,FALSE))-2),"*")),"")</f>
        <v>#REF!</v>
      </c>
      <c r="I1032" s="54" t="e">
        <f>IF(LEN(VLOOKUP($A1032,#REF!,8,FALSE)),UPPER(RIGHT(VLOOKUP($A1032,#REF!,8,FALSE),1)),"")</f>
        <v>#REF!</v>
      </c>
      <c r="J1032" s="42" t="e">
        <f>IF(LEN(VLOOKUP($A1032,#REF!,4,FALSE)),UPPER(RIGHT(VLOOKUP($A1032,#REF!,4,FALSE),1)),"")</f>
        <v>#REF!</v>
      </c>
      <c r="K1032" s="42" t="e">
        <f>IF(LEN(VLOOKUP($A1032,#REF!,5,FALSE)),UPPER(RIGHT(VLOOKUP($A1032,#REF!,5,FALSE),1)),"")</f>
        <v>#REF!</v>
      </c>
      <c r="L1032" s="42" t="e">
        <f>IF(LEN(VLOOKUP($A1032,#REF!,6,FALSE)),UPPER(RIGHT(VLOOKUP($A1032,#REF!,6,FALSE),1)),"")</f>
        <v>#REF!</v>
      </c>
      <c r="M1032" s="43" t="e">
        <f>IF(LEN(VLOOKUP($A1032,#REF!,7,FALSE)),UPPER(RIGHT(VLOOKUP($A1032,#REF!,7,FALSE),1)),"")</f>
        <v>#REF!</v>
      </c>
      <c r="N1032" s="206"/>
      <c r="O1032" s="206"/>
      <c r="P1032" s="206"/>
      <c r="Q1032" s="206"/>
      <c r="R1032" s="206"/>
      <c r="S1032" s="63" t="e">
        <f>HLOOKUP("Device Tree Pin Name",#REF!,MATCH($A1032,#REF!,0),FALSE)</f>
        <v>#REF!</v>
      </c>
      <c r="T1032" s="47" t="e">
        <f>HLOOKUP("power rail",#REF!,MATCH($A1032,#REF!,0),FALSE)</f>
        <v>#REF!</v>
      </c>
      <c r="U1032" s="62" t="e">
        <f>HLOOKUP("Wake Capable",#REF!,MATCH($A1032,#REF!,0),FALSE)</f>
        <v>#REF!</v>
      </c>
      <c r="V1032" s="62" t="e">
        <f>HLOOKUP("Strap",#REF!,MATCH($A1032,#REF!,0),FALSE)</f>
        <v>#REF!</v>
      </c>
      <c r="W1032" s="62"/>
      <c r="X1032" s="62"/>
      <c r="Y1032" s="62"/>
      <c r="Z1032" s="47"/>
      <c r="AA1032" s="47" t="e">
        <f>HLOOKUP("Pad type",#REF!,MATCH($A1032,#REF!,0),FALSE)</f>
        <v>#REF!</v>
      </c>
      <c r="AB1032" s="63"/>
      <c r="AC1032" s="63" t="e">
        <f>HLOOKUP("POR Pin State",#REF!,MATCH($A1032,#REF!,0),FALSE)</f>
        <v>#REF!</v>
      </c>
      <c r="AD1032" s="207"/>
      <c r="AE1032" s="208"/>
      <c r="AF1032" s="208"/>
      <c r="AG1032" s="208"/>
      <c r="AH1032" s="209"/>
      <c r="AI1032" s="209"/>
      <c r="AJ1032" s="210"/>
      <c r="AK1032" s="210"/>
      <c r="AL1032" s="210"/>
      <c r="AM1032" s="210"/>
      <c r="AN1032" s="210"/>
      <c r="AO1032" s="210"/>
      <c r="AP1032" s="210"/>
      <c r="AQ1032" s="215" t="s">
        <v>2511</v>
      </c>
      <c r="AR1032" s="105"/>
      <c r="AS1032" s="105"/>
      <c r="AT1032" s="105"/>
      <c r="AU1032" s="105"/>
      <c r="AV1032" s="105"/>
      <c r="AW1032" s="105"/>
      <c r="AX1032" s="105"/>
      <c r="AY1032" s="105"/>
      <c r="AZ1032" s="105"/>
      <c r="BA1032" s="105"/>
      <c r="BB1032" s="218"/>
      <c r="BC1032" s="105"/>
      <c r="BD1032" s="250"/>
      <c r="BE1032" s="252" t="s">
        <v>2512</v>
      </c>
      <c r="BF1032" s="147" t="e">
        <f>VLOOKUP($A1032,#REF!,34,FALSE)</f>
        <v>#REF!</v>
      </c>
      <c r="BG1032" s="148" t="e">
        <f>VLOOKUP($A1032,#REF!,22,FALSE)</f>
        <v>#REF!</v>
      </c>
      <c r="BH1032" s="149"/>
    </row>
    <row r="1033" s="5" customFormat="1" ht="12.95" customHeight="1" spans="1:60">
      <c r="A1033" s="48" t="s">
        <v>2513</v>
      </c>
      <c r="B1033" s="38" t="e">
        <f>VLOOKUP($A1033,#REF!,34,FALSE)</f>
        <v>#REF!</v>
      </c>
      <c r="C1033" s="39" t="str">
        <f t="shared" si="199"/>
        <v>unused_DDR_XM3_B5DMI</v>
      </c>
      <c r="D1033" s="40" t="e">
        <f>IF(LEN(VLOOKUP($A1033,#REF!,8,FALSE)),LEFT(VLOOKUP($A1033,#REF!,8,FALSE),LEN(VLOOKUP($A1033,#REF!,8,FALSE))-2),"")</f>
        <v>#REF!</v>
      </c>
      <c r="E1033" s="41" t="e">
        <f>IF(LEN(VLOOKUP($A1033,#REF!,4,FALSE)),IF(INDEX(#REF!,MATCH($A1033,#REF!,0),1),LEFT(VLOOKUP($A1033,#REF!,4,FALSE),LEN(VLOOKUP($A1033,#REF!,4,FALSE))-2),CONCATENATE(LEFT(VLOOKUP($A1033,#REF!,4,FALSE),LEN(VLOOKUP($A1033,#REF!,4,FALSE))-2),"*")),"")</f>
        <v>#REF!</v>
      </c>
      <c r="F1033" s="42" t="e">
        <f>IF(LEN(VLOOKUP($A1033,#REF!,5,FALSE)),IF(INDEX(#REF!,MATCH($A1033,#REF!,0),2),LEFT(VLOOKUP($A1033,#REF!,5,FALSE),LEN(VLOOKUP($A1033,#REF!,5,FALSE))-2),CONCATENATE(LEFT(VLOOKUP($A1033,#REF!,5,FALSE),LEN(VLOOKUP($A1033,#REF!,5,FALSE))-2),"*")),"")</f>
        <v>#REF!</v>
      </c>
      <c r="G1033" s="42" t="e">
        <f>IF(LEN(VLOOKUP($A1033,#REF!,6,FALSE)),IF(INDEX(#REF!,MATCH($A1033,#REF!,0),3),LEFT(VLOOKUP($A1033,#REF!,6,FALSE),LEN(VLOOKUP($A1033,#REF!,6,FALSE))-2),CONCATENATE(LEFT(VLOOKUP($A1033,#REF!,6,FALSE),LEN(VLOOKUP($A1033,#REF!,6,FALSE))-2),"*")),"")</f>
        <v>#REF!</v>
      </c>
      <c r="H1033" s="43" t="e">
        <f>IF(LEN(VLOOKUP($A1033,#REF!,7,FALSE)),IF(INDEX(#REF!,MATCH($A1033,#REF!,0),4),LEFT(VLOOKUP($A1033,#REF!,7,FALSE),LEN(VLOOKUP($A1033,#REF!,7,FALSE))-2),CONCATENATE(LEFT(VLOOKUP($A1033,#REF!,7,FALSE),LEN(VLOOKUP($A1033,#REF!,7,FALSE))-2),"*")),"")</f>
        <v>#REF!</v>
      </c>
      <c r="I1033" s="54" t="e">
        <f>IF(LEN(VLOOKUP($A1033,#REF!,8,FALSE)),UPPER(RIGHT(VLOOKUP($A1033,#REF!,8,FALSE),1)),"")</f>
        <v>#REF!</v>
      </c>
      <c r="J1033" s="42" t="e">
        <f>IF(LEN(VLOOKUP($A1033,#REF!,4,FALSE)),UPPER(RIGHT(VLOOKUP($A1033,#REF!,4,FALSE),1)),"")</f>
        <v>#REF!</v>
      </c>
      <c r="K1033" s="42" t="e">
        <f>IF(LEN(VLOOKUP($A1033,#REF!,5,FALSE)),UPPER(RIGHT(VLOOKUP($A1033,#REF!,5,FALSE),1)),"")</f>
        <v>#REF!</v>
      </c>
      <c r="L1033" s="42" t="e">
        <f>IF(LEN(VLOOKUP($A1033,#REF!,6,FALSE)),UPPER(RIGHT(VLOOKUP($A1033,#REF!,6,FALSE),1)),"")</f>
        <v>#REF!</v>
      </c>
      <c r="M1033" s="43" t="e">
        <f>IF(LEN(VLOOKUP($A1033,#REF!,7,FALSE)),UPPER(RIGHT(VLOOKUP($A1033,#REF!,7,FALSE),1)),"")</f>
        <v>#REF!</v>
      </c>
      <c r="N1033" s="206"/>
      <c r="O1033" s="206"/>
      <c r="P1033" s="206"/>
      <c r="Q1033" s="206"/>
      <c r="R1033" s="206"/>
      <c r="S1033" s="63" t="e">
        <f>HLOOKUP("Device Tree Pin Name",#REF!,MATCH($A1033,#REF!,0),FALSE)</f>
        <v>#REF!</v>
      </c>
      <c r="T1033" s="47" t="e">
        <f>HLOOKUP("power rail",#REF!,MATCH($A1033,#REF!,0),FALSE)</f>
        <v>#REF!</v>
      </c>
      <c r="U1033" s="62" t="e">
        <f>HLOOKUP("Wake Capable",#REF!,MATCH($A1033,#REF!,0),FALSE)</f>
        <v>#REF!</v>
      </c>
      <c r="V1033" s="62" t="e">
        <f>HLOOKUP("Strap",#REF!,MATCH($A1033,#REF!,0),FALSE)</f>
        <v>#REF!</v>
      </c>
      <c r="W1033" s="62"/>
      <c r="X1033" s="62"/>
      <c r="Y1033" s="62"/>
      <c r="Z1033" s="47"/>
      <c r="AA1033" s="47" t="e">
        <f>HLOOKUP("Pad type",#REF!,MATCH($A1033,#REF!,0),FALSE)</f>
        <v>#REF!</v>
      </c>
      <c r="AB1033" s="63"/>
      <c r="AC1033" s="63" t="e">
        <f>HLOOKUP("POR Pin State",#REF!,MATCH($A1033,#REF!,0),FALSE)</f>
        <v>#REF!</v>
      </c>
      <c r="AD1033" s="207"/>
      <c r="AE1033" s="208"/>
      <c r="AF1033" s="208"/>
      <c r="AG1033" s="208"/>
      <c r="AH1033" s="209"/>
      <c r="AI1033" s="209"/>
      <c r="AJ1033" s="210"/>
      <c r="AK1033" s="210"/>
      <c r="AL1033" s="210"/>
      <c r="AM1033" s="210"/>
      <c r="AN1033" s="210"/>
      <c r="AO1033" s="210"/>
      <c r="AP1033" s="210"/>
      <c r="AQ1033" s="215" t="s">
        <v>2513</v>
      </c>
      <c r="AR1033" s="105"/>
      <c r="AS1033" s="105"/>
      <c r="AT1033" s="105"/>
      <c r="AU1033" s="105"/>
      <c r="AV1033" s="105"/>
      <c r="AW1033" s="105"/>
      <c r="AX1033" s="105"/>
      <c r="AY1033" s="105"/>
      <c r="AZ1033" s="105"/>
      <c r="BA1033" s="105"/>
      <c r="BB1033" s="218"/>
      <c r="BC1033" s="105"/>
      <c r="BD1033" s="250"/>
      <c r="BE1033" s="252" t="s">
        <v>2514</v>
      </c>
      <c r="BF1033" s="147" t="e">
        <f>VLOOKUP($A1033,#REF!,34,FALSE)</f>
        <v>#REF!</v>
      </c>
      <c r="BG1033" s="148" t="e">
        <f>VLOOKUP($A1033,#REF!,22,FALSE)</f>
        <v>#REF!</v>
      </c>
      <c r="BH1033" s="149"/>
    </row>
    <row r="1034" s="5" customFormat="1" ht="12.95" customHeight="1" spans="1:60">
      <c r="A1034" s="48" t="s">
        <v>2515</v>
      </c>
      <c r="B1034" s="38" t="e">
        <f>VLOOKUP($A1034,#REF!,34,FALSE)</f>
        <v>#REF!</v>
      </c>
      <c r="C1034" s="39" t="str">
        <f t="shared" si="199"/>
        <v>unused_DDR_XM3_B5WCK_P</v>
      </c>
      <c r="D1034" s="40" t="e">
        <f>IF(LEN(VLOOKUP($A1034,#REF!,8,FALSE)),LEFT(VLOOKUP($A1034,#REF!,8,FALSE),LEN(VLOOKUP($A1034,#REF!,8,FALSE))-2),"")</f>
        <v>#REF!</v>
      </c>
      <c r="E1034" s="41" t="e">
        <f>IF(LEN(VLOOKUP($A1034,#REF!,4,FALSE)),IF(INDEX(#REF!,MATCH($A1034,#REF!,0),1),LEFT(VLOOKUP($A1034,#REF!,4,FALSE),LEN(VLOOKUP($A1034,#REF!,4,FALSE))-2),CONCATENATE(LEFT(VLOOKUP($A1034,#REF!,4,FALSE),LEN(VLOOKUP($A1034,#REF!,4,FALSE))-2),"*")),"")</f>
        <v>#REF!</v>
      </c>
      <c r="F1034" s="42" t="e">
        <f>IF(LEN(VLOOKUP($A1034,#REF!,5,FALSE)),IF(INDEX(#REF!,MATCH($A1034,#REF!,0),2),LEFT(VLOOKUP($A1034,#REF!,5,FALSE),LEN(VLOOKUP($A1034,#REF!,5,FALSE))-2),CONCATENATE(LEFT(VLOOKUP($A1034,#REF!,5,FALSE),LEN(VLOOKUP($A1034,#REF!,5,FALSE))-2),"*")),"")</f>
        <v>#REF!</v>
      </c>
      <c r="G1034" s="42" t="e">
        <f>IF(LEN(VLOOKUP($A1034,#REF!,6,FALSE)),IF(INDEX(#REF!,MATCH($A1034,#REF!,0),3),LEFT(VLOOKUP($A1034,#REF!,6,FALSE),LEN(VLOOKUP($A1034,#REF!,6,FALSE))-2),CONCATENATE(LEFT(VLOOKUP($A1034,#REF!,6,FALSE),LEN(VLOOKUP($A1034,#REF!,6,FALSE))-2),"*")),"")</f>
        <v>#REF!</v>
      </c>
      <c r="H1034" s="43" t="e">
        <f>IF(LEN(VLOOKUP($A1034,#REF!,7,FALSE)),IF(INDEX(#REF!,MATCH($A1034,#REF!,0),4),LEFT(VLOOKUP($A1034,#REF!,7,FALSE),LEN(VLOOKUP($A1034,#REF!,7,FALSE))-2),CONCATENATE(LEFT(VLOOKUP($A1034,#REF!,7,FALSE),LEN(VLOOKUP($A1034,#REF!,7,FALSE))-2),"*")),"")</f>
        <v>#REF!</v>
      </c>
      <c r="I1034" s="54" t="e">
        <f>IF(LEN(VLOOKUP($A1034,#REF!,8,FALSE)),UPPER(RIGHT(VLOOKUP($A1034,#REF!,8,FALSE),1)),"")</f>
        <v>#REF!</v>
      </c>
      <c r="J1034" s="42" t="e">
        <f>IF(LEN(VLOOKUP($A1034,#REF!,4,FALSE)),UPPER(RIGHT(VLOOKUP($A1034,#REF!,4,FALSE),1)),"")</f>
        <v>#REF!</v>
      </c>
      <c r="K1034" s="42" t="e">
        <f>IF(LEN(VLOOKUP($A1034,#REF!,5,FALSE)),UPPER(RIGHT(VLOOKUP($A1034,#REF!,5,FALSE),1)),"")</f>
        <v>#REF!</v>
      </c>
      <c r="L1034" s="42" t="e">
        <f>IF(LEN(VLOOKUP($A1034,#REF!,6,FALSE)),UPPER(RIGHT(VLOOKUP($A1034,#REF!,6,FALSE),1)),"")</f>
        <v>#REF!</v>
      </c>
      <c r="M1034" s="43" t="e">
        <f>IF(LEN(VLOOKUP($A1034,#REF!,7,FALSE)),UPPER(RIGHT(VLOOKUP($A1034,#REF!,7,FALSE),1)),"")</f>
        <v>#REF!</v>
      </c>
      <c r="N1034" s="206"/>
      <c r="O1034" s="206"/>
      <c r="P1034" s="206"/>
      <c r="Q1034" s="206"/>
      <c r="R1034" s="206"/>
      <c r="S1034" s="63" t="e">
        <f>HLOOKUP("Device Tree Pin Name",#REF!,MATCH($A1034,#REF!,0),FALSE)</f>
        <v>#REF!</v>
      </c>
      <c r="T1034" s="47" t="e">
        <f>HLOOKUP("power rail",#REF!,MATCH($A1034,#REF!,0),FALSE)</f>
        <v>#REF!</v>
      </c>
      <c r="U1034" s="62" t="e">
        <f>HLOOKUP("Wake Capable",#REF!,MATCH($A1034,#REF!,0),FALSE)</f>
        <v>#REF!</v>
      </c>
      <c r="V1034" s="62" t="e">
        <f>HLOOKUP("Strap",#REF!,MATCH($A1034,#REF!,0),FALSE)</f>
        <v>#REF!</v>
      </c>
      <c r="W1034" s="62"/>
      <c r="X1034" s="62"/>
      <c r="Y1034" s="62"/>
      <c r="Z1034" s="47"/>
      <c r="AA1034" s="47" t="e">
        <f>HLOOKUP("Pad type",#REF!,MATCH($A1034,#REF!,0),FALSE)</f>
        <v>#REF!</v>
      </c>
      <c r="AB1034" s="63"/>
      <c r="AC1034" s="63" t="e">
        <f>HLOOKUP("POR Pin State",#REF!,MATCH($A1034,#REF!,0),FALSE)</f>
        <v>#REF!</v>
      </c>
      <c r="AD1034" s="207"/>
      <c r="AE1034" s="208"/>
      <c r="AF1034" s="208"/>
      <c r="AG1034" s="208"/>
      <c r="AH1034" s="209"/>
      <c r="AI1034" s="209"/>
      <c r="AJ1034" s="210"/>
      <c r="AK1034" s="210"/>
      <c r="AL1034" s="210"/>
      <c r="AM1034" s="210"/>
      <c r="AN1034" s="210"/>
      <c r="AO1034" s="210"/>
      <c r="AP1034" s="210"/>
      <c r="AQ1034" s="215" t="s">
        <v>2515</v>
      </c>
      <c r="AR1034" s="105"/>
      <c r="AS1034" s="105"/>
      <c r="AT1034" s="105"/>
      <c r="AU1034" s="105"/>
      <c r="AV1034" s="105"/>
      <c r="AW1034" s="105"/>
      <c r="AX1034" s="105"/>
      <c r="AY1034" s="105"/>
      <c r="AZ1034" s="105"/>
      <c r="BA1034" s="105"/>
      <c r="BB1034" s="218"/>
      <c r="BC1034" s="105"/>
      <c r="BD1034" s="250"/>
      <c r="BE1034" s="252" t="s">
        <v>2516</v>
      </c>
      <c r="BF1034" s="147" t="e">
        <f>VLOOKUP($A1034,#REF!,34,FALSE)</f>
        <v>#REF!</v>
      </c>
      <c r="BG1034" s="148" t="e">
        <f>VLOOKUP($A1034,#REF!,22,FALSE)</f>
        <v>#REF!</v>
      </c>
      <c r="BH1034" s="149"/>
    </row>
    <row r="1035" s="5" customFormat="1" ht="12.95" customHeight="1" spans="1:60">
      <c r="A1035" s="48" t="s">
        <v>2517</v>
      </c>
      <c r="B1035" s="38" t="e">
        <f>VLOOKUP($A1035,#REF!,34,FALSE)</f>
        <v>#REF!</v>
      </c>
      <c r="C1035" s="39" t="str">
        <f t="shared" si="199"/>
        <v>unused_DDR_XM3_B5WCK_N</v>
      </c>
      <c r="D1035" s="40" t="e">
        <f>IF(LEN(VLOOKUP($A1035,#REF!,8,FALSE)),LEFT(VLOOKUP($A1035,#REF!,8,FALSE),LEN(VLOOKUP($A1035,#REF!,8,FALSE))-2),"")</f>
        <v>#REF!</v>
      </c>
      <c r="E1035" s="41" t="e">
        <f>IF(LEN(VLOOKUP($A1035,#REF!,4,FALSE)),IF(INDEX(#REF!,MATCH($A1035,#REF!,0),1),LEFT(VLOOKUP($A1035,#REF!,4,FALSE),LEN(VLOOKUP($A1035,#REF!,4,FALSE))-2),CONCATENATE(LEFT(VLOOKUP($A1035,#REF!,4,FALSE),LEN(VLOOKUP($A1035,#REF!,4,FALSE))-2),"*")),"")</f>
        <v>#REF!</v>
      </c>
      <c r="F1035" s="42" t="e">
        <f>IF(LEN(VLOOKUP($A1035,#REF!,5,FALSE)),IF(INDEX(#REF!,MATCH($A1035,#REF!,0),2),LEFT(VLOOKUP($A1035,#REF!,5,FALSE),LEN(VLOOKUP($A1035,#REF!,5,FALSE))-2),CONCATENATE(LEFT(VLOOKUP($A1035,#REF!,5,FALSE),LEN(VLOOKUP($A1035,#REF!,5,FALSE))-2),"*")),"")</f>
        <v>#REF!</v>
      </c>
      <c r="G1035" s="42" t="e">
        <f>IF(LEN(VLOOKUP($A1035,#REF!,6,FALSE)),IF(INDEX(#REF!,MATCH($A1035,#REF!,0),3),LEFT(VLOOKUP($A1035,#REF!,6,FALSE),LEN(VLOOKUP($A1035,#REF!,6,FALSE))-2),CONCATENATE(LEFT(VLOOKUP($A1035,#REF!,6,FALSE),LEN(VLOOKUP($A1035,#REF!,6,FALSE))-2),"*")),"")</f>
        <v>#REF!</v>
      </c>
      <c r="H1035" s="43" t="e">
        <f>IF(LEN(VLOOKUP($A1035,#REF!,7,FALSE)),IF(INDEX(#REF!,MATCH($A1035,#REF!,0),4),LEFT(VLOOKUP($A1035,#REF!,7,FALSE),LEN(VLOOKUP($A1035,#REF!,7,FALSE))-2),CONCATENATE(LEFT(VLOOKUP($A1035,#REF!,7,FALSE),LEN(VLOOKUP($A1035,#REF!,7,FALSE))-2),"*")),"")</f>
        <v>#REF!</v>
      </c>
      <c r="I1035" s="54" t="e">
        <f>IF(LEN(VLOOKUP($A1035,#REF!,8,FALSE)),UPPER(RIGHT(VLOOKUP($A1035,#REF!,8,FALSE),1)),"")</f>
        <v>#REF!</v>
      </c>
      <c r="J1035" s="42" t="e">
        <f>IF(LEN(VLOOKUP($A1035,#REF!,4,FALSE)),UPPER(RIGHT(VLOOKUP($A1035,#REF!,4,FALSE),1)),"")</f>
        <v>#REF!</v>
      </c>
      <c r="K1035" s="42" t="e">
        <f>IF(LEN(VLOOKUP($A1035,#REF!,5,FALSE)),UPPER(RIGHT(VLOOKUP($A1035,#REF!,5,FALSE),1)),"")</f>
        <v>#REF!</v>
      </c>
      <c r="L1035" s="42" t="e">
        <f>IF(LEN(VLOOKUP($A1035,#REF!,6,FALSE)),UPPER(RIGHT(VLOOKUP($A1035,#REF!,6,FALSE),1)),"")</f>
        <v>#REF!</v>
      </c>
      <c r="M1035" s="43" t="e">
        <f>IF(LEN(VLOOKUP($A1035,#REF!,7,FALSE)),UPPER(RIGHT(VLOOKUP($A1035,#REF!,7,FALSE),1)),"")</f>
        <v>#REF!</v>
      </c>
      <c r="N1035" s="206"/>
      <c r="O1035" s="206"/>
      <c r="P1035" s="206"/>
      <c r="Q1035" s="206"/>
      <c r="R1035" s="206"/>
      <c r="S1035" s="63" t="e">
        <f>HLOOKUP("Device Tree Pin Name",#REF!,MATCH($A1035,#REF!,0),FALSE)</f>
        <v>#REF!</v>
      </c>
      <c r="T1035" s="47" t="e">
        <f>HLOOKUP("power rail",#REF!,MATCH($A1035,#REF!,0),FALSE)</f>
        <v>#REF!</v>
      </c>
      <c r="U1035" s="62" t="e">
        <f>HLOOKUP("Wake Capable",#REF!,MATCH($A1035,#REF!,0),FALSE)</f>
        <v>#REF!</v>
      </c>
      <c r="V1035" s="62" t="e">
        <f>HLOOKUP("Strap",#REF!,MATCH($A1035,#REF!,0),FALSE)</f>
        <v>#REF!</v>
      </c>
      <c r="W1035" s="62"/>
      <c r="X1035" s="62"/>
      <c r="Y1035" s="62"/>
      <c r="Z1035" s="47"/>
      <c r="AA1035" s="47" t="e">
        <f>HLOOKUP("Pad type",#REF!,MATCH($A1035,#REF!,0),FALSE)</f>
        <v>#REF!</v>
      </c>
      <c r="AB1035" s="63"/>
      <c r="AC1035" s="63" t="e">
        <f>HLOOKUP("POR Pin State",#REF!,MATCH($A1035,#REF!,0),FALSE)</f>
        <v>#REF!</v>
      </c>
      <c r="AD1035" s="207"/>
      <c r="AE1035" s="208"/>
      <c r="AF1035" s="208"/>
      <c r="AG1035" s="208"/>
      <c r="AH1035" s="209"/>
      <c r="AI1035" s="209"/>
      <c r="AJ1035" s="210"/>
      <c r="AK1035" s="210"/>
      <c r="AL1035" s="210"/>
      <c r="AM1035" s="210"/>
      <c r="AN1035" s="210"/>
      <c r="AO1035" s="210"/>
      <c r="AP1035" s="210"/>
      <c r="AQ1035" s="215" t="s">
        <v>2517</v>
      </c>
      <c r="AR1035" s="105"/>
      <c r="AS1035" s="105"/>
      <c r="AT1035" s="105"/>
      <c r="AU1035" s="105"/>
      <c r="AV1035" s="105"/>
      <c r="AW1035" s="105"/>
      <c r="AX1035" s="105"/>
      <c r="AY1035" s="105"/>
      <c r="AZ1035" s="105"/>
      <c r="BA1035" s="105"/>
      <c r="BB1035" s="218"/>
      <c r="BC1035" s="105"/>
      <c r="BD1035" s="250"/>
      <c r="BE1035" s="252" t="s">
        <v>2518</v>
      </c>
      <c r="BF1035" s="147" t="e">
        <f>VLOOKUP($A1035,#REF!,34,FALSE)</f>
        <v>#REF!</v>
      </c>
      <c r="BG1035" s="148" t="e">
        <f>VLOOKUP($A1035,#REF!,22,FALSE)</f>
        <v>#REF!</v>
      </c>
      <c r="BH1035" s="149"/>
    </row>
    <row r="1036" s="5" customFormat="1" ht="12.95" customHeight="1" spans="1:60">
      <c r="A1036" s="48" t="s">
        <v>2519</v>
      </c>
      <c r="B1036" s="38" t="e">
        <f>VLOOKUP($A1036,#REF!,34,FALSE)</f>
        <v>#REF!</v>
      </c>
      <c r="C1036" s="39" t="str">
        <f t="shared" si="199"/>
        <v>unused_DDR_XM3_B5RDQS_P</v>
      </c>
      <c r="D1036" s="40" t="e">
        <f>IF(LEN(VLOOKUP($A1036,#REF!,8,FALSE)),LEFT(VLOOKUP($A1036,#REF!,8,FALSE),LEN(VLOOKUP($A1036,#REF!,8,FALSE))-2),"")</f>
        <v>#REF!</v>
      </c>
      <c r="E1036" s="41" t="e">
        <f>IF(LEN(VLOOKUP($A1036,#REF!,4,FALSE)),IF(INDEX(#REF!,MATCH($A1036,#REF!,0),1),LEFT(VLOOKUP($A1036,#REF!,4,FALSE),LEN(VLOOKUP($A1036,#REF!,4,FALSE))-2),CONCATENATE(LEFT(VLOOKUP($A1036,#REF!,4,FALSE),LEN(VLOOKUP($A1036,#REF!,4,FALSE))-2),"*")),"")</f>
        <v>#REF!</v>
      </c>
      <c r="F1036" s="42" t="e">
        <f>IF(LEN(VLOOKUP($A1036,#REF!,5,FALSE)),IF(INDEX(#REF!,MATCH($A1036,#REF!,0),2),LEFT(VLOOKUP($A1036,#REF!,5,FALSE),LEN(VLOOKUP($A1036,#REF!,5,FALSE))-2),CONCATENATE(LEFT(VLOOKUP($A1036,#REF!,5,FALSE),LEN(VLOOKUP($A1036,#REF!,5,FALSE))-2),"*")),"")</f>
        <v>#REF!</v>
      </c>
      <c r="G1036" s="42" t="e">
        <f>IF(LEN(VLOOKUP($A1036,#REF!,6,FALSE)),IF(INDEX(#REF!,MATCH($A1036,#REF!,0),3),LEFT(VLOOKUP($A1036,#REF!,6,FALSE),LEN(VLOOKUP($A1036,#REF!,6,FALSE))-2),CONCATENATE(LEFT(VLOOKUP($A1036,#REF!,6,FALSE),LEN(VLOOKUP($A1036,#REF!,6,FALSE))-2),"*")),"")</f>
        <v>#REF!</v>
      </c>
      <c r="H1036" s="43" t="e">
        <f>IF(LEN(VLOOKUP($A1036,#REF!,7,FALSE)),IF(INDEX(#REF!,MATCH($A1036,#REF!,0),4),LEFT(VLOOKUP($A1036,#REF!,7,FALSE),LEN(VLOOKUP($A1036,#REF!,7,FALSE))-2),CONCATENATE(LEFT(VLOOKUP($A1036,#REF!,7,FALSE),LEN(VLOOKUP($A1036,#REF!,7,FALSE))-2),"*")),"")</f>
        <v>#REF!</v>
      </c>
      <c r="I1036" s="54" t="e">
        <f>IF(LEN(VLOOKUP($A1036,#REF!,8,FALSE)),UPPER(RIGHT(VLOOKUP($A1036,#REF!,8,FALSE),1)),"")</f>
        <v>#REF!</v>
      </c>
      <c r="J1036" s="42" t="e">
        <f>IF(LEN(VLOOKUP($A1036,#REF!,4,FALSE)),UPPER(RIGHT(VLOOKUP($A1036,#REF!,4,FALSE),1)),"")</f>
        <v>#REF!</v>
      </c>
      <c r="K1036" s="42" t="e">
        <f>IF(LEN(VLOOKUP($A1036,#REF!,5,FALSE)),UPPER(RIGHT(VLOOKUP($A1036,#REF!,5,FALSE),1)),"")</f>
        <v>#REF!</v>
      </c>
      <c r="L1036" s="42" t="e">
        <f>IF(LEN(VLOOKUP($A1036,#REF!,6,FALSE)),UPPER(RIGHT(VLOOKUP($A1036,#REF!,6,FALSE),1)),"")</f>
        <v>#REF!</v>
      </c>
      <c r="M1036" s="43" t="e">
        <f>IF(LEN(VLOOKUP($A1036,#REF!,7,FALSE)),UPPER(RIGHT(VLOOKUP($A1036,#REF!,7,FALSE),1)),"")</f>
        <v>#REF!</v>
      </c>
      <c r="N1036" s="206"/>
      <c r="O1036" s="206"/>
      <c r="P1036" s="206"/>
      <c r="Q1036" s="206"/>
      <c r="R1036" s="206"/>
      <c r="S1036" s="63" t="e">
        <f>HLOOKUP("Device Tree Pin Name",#REF!,MATCH($A1036,#REF!,0),FALSE)</f>
        <v>#REF!</v>
      </c>
      <c r="T1036" s="47" t="e">
        <f>HLOOKUP("power rail",#REF!,MATCH($A1036,#REF!,0),FALSE)</f>
        <v>#REF!</v>
      </c>
      <c r="U1036" s="62" t="e">
        <f>HLOOKUP("Wake Capable",#REF!,MATCH($A1036,#REF!,0),FALSE)</f>
        <v>#REF!</v>
      </c>
      <c r="V1036" s="62" t="e">
        <f>HLOOKUP("Strap",#REF!,MATCH($A1036,#REF!,0),FALSE)</f>
        <v>#REF!</v>
      </c>
      <c r="W1036" s="62"/>
      <c r="X1036" s="62"/>
      <c r="Y1036" s="62"/>
      <c r="Z1036" s="47"/>
      <c r="AA1036" s="47" t="e">
        <f>HLOOKUP("Pad type",#REF!,MATCH($A1036,#REF!,0),FALSE)</f>
        <v>#REF!</v>
      </c>
      <c r="AB1036" s="63"/>
      <c r="AC1036" s="63" t="e">
        <f>HLOOKUP("POR Pin State",#REF!,MATCH($A1036,#REF!,0),FALSE)</f>
        <v>#REF!</v>
      </c>
      <c r="AD1036" s="207"/>
      <c r="AE1036" s="208"/>
      <c r="AF1036" s="208"/>
      <c r="AG1036" s="208"/>
      <c r="AH1036" s="209"/>
      <c r="AI1036" s="209"/>
      <c r="AJ1036" s="210"/>
      <c r="AK1036" s="210"/>
      <c r="AL1036" s="210"/>
      <c r="AM1036" s="210"/>
      <c r="AN1036" s="210"/>
      <c r="AO1036" s="210"/>
      <c r="AP1036" s="210"/>
      <c r="AQ1036" s="215" t="s">
        <v>2519</v>
      </c>
      <c r="AR1036" s="105"/>
      <c r="AS1036" s="105"/>
      <c r="AT1036" s="105"/>
      <c r="AU1036" s="105"/>
      <c r="AV1036" s="105"/>
      <c r="AW1036" s="105"/>
      <c r="AX1036" s="105"/>
      <c r="AY1036" s="105"/>
      <c r="AZ1036" s="105"/>
      <c r="BA1036" s="105"/>
      <c r="BB1036" s="218"/>
      <c r="BC1036" s="105"/>
      <c r="BD1036" s="250"/>
      <c r="BE1036" s="252" t="s">
        <v>2520</v>
      </c>
      <c r="BF1036" s="147" t="e">
        <f>VLOOKUP($A1036,#REF!,34,FALSE)</f>
        <v>#REF!</v>
      </c>
      <c r="BG1036" s="148" t="e">
        <f>VLOOKUP($A1036,#REF!,22,FALSE)</f>
        <v>#REF!</v>
      </c>
      <c r="BH1036" s="149"/>
    </row>
    <row r="1037" s="5" customFormat="1" ht="12.95" customHeight="1" spans="1:60">
      <c r="A1037" s="48" t="s">
        <v>2521</v>
      </c>
      <c r="B1037" s="38" t="e">
        <f>VLOOKUP($A1037,#REF!,34,FALSE)</f>
        <v>#REF!</v>
      </c>
      <c r="C1037" s="39" t="str">
        <f t="shared" si="199"/>
        <v>unused_DDR_XM3_B5RDQS_N</v>
      </c>
      <c r="D1037" s="40" t="e">
        <f>IF(LEN(VLOOKUP($A1037,#REF!,8,FALSE)),LEFT(VLOOKUP($A1037,#REF!,8,FALSE),LEN(VLOOKUP($A1037,#REF!,8,FALSE))-2),"")</f>
        <v>#REF!</v>
      </c>
      <c r="E1037" s="41" t="e">
        <f>IF(LEN(VLOOKUP($A1037,#REF!,4,FALSE)),IF(INDEX(#REF!,MATCH($A1037,#REF!,0),1),LEFT(VLOOKUP($A1037,#REF!,4,FALSE),LEN(VLOOKUP($A1037,#REF!,4,FALSE))-2),CONCATENATE(LEFT(VLOOKUP($A1037,#REF!,4,FALSE),LEN(VLOOKUP($A1037,#REF!,4,FALSE))-2),"*")),"")</f>
        <v>#REF!</v>
      </c>
      <c r="F1037" s="42" t="e">
        <f>IF(LEN(VLOOKUP($A1037,#REF!,5,FALSE)),IF(INDEX(#REF!,MATCH($A1037,#REF!,0),2),LEFT(VLOOKUP($A1037,#REF!,5,FALSE),LEN(VLOOKUP($A1037,#REF!,5,FALSE))-2),CONCATENATE(LEFT(VLOOKUP($A1037,#REF!,5,FALSE),LEN(VLOOKUP($A1037,#REF!,5,FALSE))-2),"*")),"")</f>
        <v>#REF!</v>
      </c>
      <c r="G1037" s="42" t="e">
        <f>IF(LEN(VLOOKUP($A1037,#REF!,6,FALSE)),IF(INDEX(#REF!,MATCH($A1037,#REF!,0),3),LEFT(VLOOKUP($A1037,#REF!,6,FALSE),LEN(VLOOKUP($A1037,#REF!,6,FALSE))-2),CONCATENATE(LEFT(VLOOKUP($A1037,#REF!,6,FALSE),LEN(VLOOKUP($A1037,#REF!,6,FALSE))-2),"*")),"")</f>
        <v>#REF!</v>
      </c>
      <c r="H1037" s="43" t="e">
        <f>IF(LEN(VLOOKUP($A1037,#REF!,7,FALSE)),IF(INDEX(#REF!,MATCH($A1037,#REF!,0),4),LEFT(VLOOKUP($A1037,#REF!,7,FALSE),LEN(VLOOKUP($A1037,#REF!,7,FALSE))-2),CONCATENATE(LEFT(VLOOKUP($A1037,#REF!,7,FALSE),LEN(VLOOKUP($A1037,#REF!,7,FALSE))-2),"*")),"")</f>
        <v>#REF!</v>
      </c>
      <c r="I1037" s="54" t="e">
        <f>IF(LEN(VLOOKUP($A1037,#REF!,8,FALSE)),UPPER(RIGHT(VLOOKUP($A1037,#REF!,8,FALSE),1)),"")</f>
        <v>#REF!</v>
      </c>
      <c r="J1037" s="42" t="e">
        <f>IF(LEN(VLOOKUP($A1037,#REF!,4,FALSE)),UPPER(RIGHT(VLOOKUP($A1037,#REF!,4,FALSE),1)),"")</f>
        <v>#REF!</v>
      </c>
      <c r="K1037" s="42" t="e">
        <f>IF(LEN(VLOOKUP($A1037,#REF!,5,FALSE)),UPPER(RIGHT(VLOOKUP($A1037,#REF!,5,FALSE),1)),"")</f>
        <v>#REF!</v>
      </c>
      <c r="L1037" s="42" t="e">
        <f>IF(LEN(VLOOKUP($A1037,#REF!,6,FALSE)),UPPER(RIGHT(VLOOKUP($A1037,#REF!,6,FALSE),1)),"")</f>
        <v>#REF!</v>
      </c>
      <c r="M1037" s="43" t="e">
        <f>IF(LEN(VLOOKUP($A1037,#REF!,7,FALSE)),UPPER(RIGHT(VLOOKUP($A1037,#REF!,7,FALSE),1)),"")</f>
        <v>#REF!</v>
      </c>
      <c r="N1037" s="206"/>
      <c r="O1037" s="206"/>
      <c r="P1037" s="206"/>
      <c r="Q1037" s="206"/>
      <c r="R1037" s="206"/>
      <c r="S1037" s="63" t="e">
        <f>HLOOKUP("Device Tree Pin Name",#REF!,MATCH($A1037,#REF!,0),FALSE)</f>
        <v>#REF!</v>
      </c>
      <c r="T1037" s="47" t="e">
        <f>HLOOKUP("power rail",#REF!,MATCH($A1037,#REF!,0),FALSE)</f>
        <v>#REF!</v>
      </c>
      <c r="U1037" s="62" t="e">
        <f>HLOOKUP("Wake Capable",#REF!,MATCH($A1037,#REF!,0),FALSE)</f>
        <v>#REF!</v>
      </c>
      <c r="V1037" s="62" t="e">
        <f>HLOOKUP("Strap",#REF!,MATCH($A1037,#REF!,0),FALSE)</f>
        <v>#REF!</v>
      </c>
      <c r="W1037" s="62"/>
      <c r="X1037" s="62"/>
      <c r="Y1037" s="62"/>
      <c r="Z1037" s="47"/>
      <c r="AA1037" s="47" t="e">
        <f>HLOOKUP("Pad type",#REF!,MATCH($A1037,#REF!,0),FALSE)</f>
        <v>#REF!</v>
      </c>
      <c r="AB1037" s="63"/>
      <c r="AC1037" s="63" t="e">
        <f>HLOOKUP("POR Pin State",#REF!,MATCH($A1037,#REF!,0),FALSE)</f>
        <v>#REF!</v>
      </c>
      <c r="AD1037" s="207"/>
      <c r="AE1037" s="208"/>
      <c r="AF1037" s="208"/>
      <c r="AG1037" s="208"/>
      <c r="AH1037" s="209"/>
      <c r="AI1037" s="209"/>
      <c r="AJ1037" s="210"/>
      <c r="AK1037" s="210"/>
      <c r="AL1037" s="210"/>
      <c r="AM1037" s="210"/>
      <c r="AN1037" s="210"/>
      <c r="AO1037" s="210"/>
      <c r="AP1037" s="210"/>
      <c r="AQ1037" s="215" t="s">
        <v>2521</v>
      </c>
      <c r="AR1037" s="105"/>
      <c r="AS1037" s="105"/>
      <c r="AT1037" s="105"/>
      <c r="AU1037" s="105"/>
      <c r="AV1037" s="105"/>
      <c r="AW1037" s="105"/>
      <c r="AX1037" s="105"/>
      <c r="AY1037" s="105"/>
      <c r="AZ1037" s="105"/>
      <c r="BA1037" s="105"/>
      <c r="BB1037" s="218"/>
      <c r="BC1037" s="105"/>
      <c r="BD1037" s="250"/>
      <c r="BE1037" s="252" t="s">
        <v>2522</v>
      </c>
      <c r="BF1037" s="147" t="e">
        <f>VLOOKUP($A1037,#REF!,34,FALSE)</f>
        <v>#REF!</v>
      </c>
      <c r="BG1037" s="148" t="e">
        <f>VLOOKUP($A1037,#REF!,22,FALSE)</f>
        <v>#REF!</v>
      </c>
      <c r="BH1037" s="149"/>
    </row>
    <row r="1038" s="5" customFormat="1" ht="12.95" customHeight="1" spans="1:60">
      <c r="A1038" s="48" t="s">
        <v>2523</v>
      </c>
      <c r="B1038" s="38" t="e">
        <f>VLOOKUP($A1038,#REF!,34,FALSE)</f>
        <v>#REF!</v>
      </c>
      <c r="C1038" s="39" t="str">
        <f t="shared" si="199"/>
        <v>unused_DDR_XM3_B6D0</v>
      </c>
      <c r="D1038" s="40" t="e">
        <f>IF(LEN(VLOOKUP($A1038,#REF!,8,FALSE)),LEFT(VLOOKUP($A1038,#REF!,8,FALSE),LEN(VLOOKUP($A1038,#REF!,8,FALSE))-2),"")</f>
        <v>#REF!</v>
      </c>
      <c r="E1038" s="41" t="e">
        <f>IF(LEN(VLOOKUP($A1038,#REF!,4,FALSE)),IF(INDEX(#REF!,MATCH($A1038,#REF!,0),1),LEFT(VLOOKUP($A1038,#REF!,4,FALSE),LEN(VLOOKUP($A1038,#REF!,4,FALSE))-2),CONCATENATE(LEFT(VLOOKUP($A1038,#REF!,4,FALSE),LEN(VLOOKUP($A1038,#REF!,4,FALSE))-2),"*")),"")</f>
        <v>#REF!</v>
      </c>
      <c r="F1038" s="42" t="e">
        <f>IF(LEN(VLOOKUP($A1038,#REF!,5,FALSE)),IF(INDEX(#REF!,MATCH($A1038,#REF!,0),2),LEFT(VLOOKUP($A1038,#REF!,5,FALSE),LEN(VLOOKUP($A1038,#REF!,5,FALSE))-2),CONCATENATE(LEFT(VLOOKUP($A1038,#REF!,5,FALSE),LEN(VLOOKUP($A1038,#REF!,5,FALSE))-2),"*")),"")</f>
        <v>#REF!</v>
      </c>
      <c r="G1038" s="42" t="e">
        <f>IF(LEN(VLOOKUP($A1038,#REF!,6,FALSE)),IF(INDEX(#REF!,MATCH($A1038,#REF!,0),3),LEFT(VLOOKUP($A1038,#REF!,6,FALSE),LEN(VLOOKUP($A1038,#REF!,6,FALSE))-2),CONCATENATE(LEFT(VLOOKUP($A1038,#REF!,6,FALSE),LEN(VLOOKUP($A1038,#REF!,6,FALSE))-2),"*")),"")</f>
        <v>#REF!</v>
      </c>
      <c r="H1038" s="43" t="e">
        <f>IF(LEN(VLOOKUP($A1038,#REF!,7,FALSE)),IF(INDEX(#REF!,MATCH($A1038,#REF!,0),4),LEFT(VLOOKUP($A1038,#REF!,7,FALSE),LEN(VLOOKUP($A1038,#REF!,7,FALSE))-2),CONCATENATE(LEFT(VLOOKUP($A1038,#REF!,7,FALSE),LEN(VLOOKUP($A1038,#REF!,7,FALSE))-2),"*")),"")</f>
        <v>#REF!</v>
      </c>
      <c r="I1038" s="54" t="e">
        <f>IF(LEN(VLOOKUP($A1038,#REF!,8,FALSE)),UPPER(RIGHT(VLOOKUP($A1038,#REF!,8,FALSE),1)),"")</f>
        <v>#REF!</v>
      </c>
      <c r="J1038" s="42" t="e">
        <f>IF(LEN(VLOOKUP($A1038,#REF!,4,FALSE)),UPPER(RIGHT(VLOOKUP($A1038,#REF!,4,FALSE),1)),"")</f>
        <v>#REF!</v>
      </c>
      <c r="K1038" s="42" t="e">
        <f>IF(LEN(VLOOKUP($A1038,#REF!,5,FALSE)),UPPER(RIGHT(VLOOKUP($A1038,#REF!,5,FALSE),1)),"")</f>
        <v>#REF!</v>
      </c>
      <c r="L1038" s="42" t="e">
        <f>IF(LEN(VLOOKUP($A1038,#REF!,6,FALSE)),UPPER(RIGHT(VLOOKUP($A1038,#REF!,6,FALSE),1)),"")</f>
        <v>#REF!</v>
      </c>
      <c r="M1038" s="43" t="e">
        <f>IF(LEN(VLOOKUP($A1038,#REF!,7,FALSE)),UPPER(RIGHT(VLOOKUP($A1038,#REF!,7,FALSE),1)),"")</f>
        <v>#REF!</v>
      </c>
      <c r="N1038" s="206"/>
      <c r="O1038" s="206"/>
      <c r="P1038" s="206"/>
      <c r="Q1038" s="206"/>
      <c r="R1038" s="206"/>
      <c r="S1038" s="63" t="e">
        <f>HLOOKUP("Device Tree Pin Name",#REF!,MATCH($A1038,#REF!,0),FALSE)</f>
        <v>#REF!</v>
      </c>
      <c r="T1038" s="47" t="e">
        <f>HLOOKUP("power rail",#REF!,MATCH($A1038,#REF!,0),FALSE)</f>
        <v>#REF!</v>
      </c>
      <c r="U1038" s="62" t="e">
        <f>HLOOKUP("Wake Capable",#REF!,MATCH($A1038,#REF!,0),FALSE)</f>
        <v>#REF!</v>
      </c>
      <c r="V1038" s="62" t="e">
        <f>HLOOKUP("Strap",#REF!,MATCH($A1038,#REF!,0),FALSE)</f>
        <v>#REF!</v>
      </c>
      <c r="W1038" s="62"/>
      <c r="X1038" s="62"/>
      <c r="Y1038" s="62"/>
      <c r="Z1038" s="47"/>
      <c r="AA1038" s="47" t="e">
        <f>HLOOKUP("Pad type",#REF!,MATCH($A1038,#REF!,0),FALSE)</f>
        <v>#REF!</v>
      </c>
      <c r="AB1038" s="63"/>
      <c r="AC1038" s="63" t="e">
        <f>HLOOKUP("POR Pin State",#REF!,MATCH($A1038,#REF!,0),FALSE)</f>
        <v>#REF!</v>
      </c>
      <c r="AD1038" s="207"/>
      <c r="AE1038" s="208"/>
      <c r="AF1038" s="208"/>
      <c r="AG1038" s="208"/>
      <c r="AH1038" s="209"/>
      <c r="AI1038" s="209"/>
      <c r="AJ1038" s="210"/>
      <c r="AK1038" s="210"/>
      <c r="AL1038" s="210"/>
      <c r="AM1038" s="210"/>
      <c r="AN1038" s="210"/>
      <c r="AO1038" s="210"/>
      <c r="AP1038" s="210"/>
      <c r="AQ1038" s="215" t="s">
        <v>2524</v>
      </c>
      <c r="AR1038" s="105"/>
      <c r="AS1038" s="105"/>
      <c r="AT1038" s="105"/>
      <c r="AU1038" s="105"/>
      <c r="AV1038" s="105"/>
      <c r="AW1038" s="105"/>
      <c r="AX1038" s="105"/>
      <c r="AY1038" s="105"/>
      <c r="AZ1038" s="105"/>
      <c r="BA1038" s="105"/>
      <c r="BB1038" s="218"/>
      <c r="BC1038" s="105"/>
      <c r="BD1038" s="250"/>
      <c r="BE1038" s="252" t="s">
        <v>2525</v>
      </c>
      <c r="BF1038" s="147" t="e">
        <f>VLOOKUP($A1038,#REF!,34,FALSE)</f>
        <v>#REF!</v>
      </c>
      <c r="BG1038" s="148" t="e">
        <f>VLOOKUP($A1038,#REF!,22,FALSE)</f>
        <v>#REF!</v>
      </c>
      <c r="BH1038" s="149"/>
    </row>
    <row r="1039" s="5" customFormat="1" ht="12.95" customHeight="1" spans="1:60">
      <c r="A1039" s="48" t="s">
        <v>2526</v>
      </c>
      <c r="B1039" s="38" t="e">
        <f>VLOOKUP($A1039,#REF!,34,FALSE)</f>
        <v>#REF!</v>
      </c>
      <c r="C1039" s="39" t="str">
        <f t="shared" si="199"/>
        <v>unused_DDR_XM3_B6D1</v>
      </c>
      <c r="D1039" s="40" t="e">
        <f>IF(LEN(VLOOKUP($A1039,#REF!,8,FALSE)),LEFT(VLOOKUP($A1039,#REF!,8,FALSE),LEN(VLOOKUP($A1039,#REF!,8,FALSE))-2),"")</f>
        <v>#REF!</v>
      </c>
      <c r="E1039" s="41" t="e">
        <f>IF(LEN(VLOOKUP($A1039,#REF!,4,FALSE)),IF(INDEX(#REF!,MATCH($A1039,#REF!,0),1),LEFT(VLOOKUP($A1039,#REF!,4,FALSE),LEN(VLOOKUP($A1039,#REF!,4,FALSE))-2),CONCATENATE(LEFT(VLOOKUP($A1039,#REF!,4,FALSE),LEN(VLOOKUP($A1039,#REF!,4,FALSE))-2),"*")),"")</f>
        <v>#REF!</v>
      </c>
      <c r="F1039" s="42" t="e">
        <f>IF(LEN(VLOOKUP($A1039,#REF!,5,FALSE)),IF(INDEX(#REF!,MATCH($A1039,#REF!,0),2),LEFT(VLOOKUP($A1039,#REF!,5,FALSE),LEN(VLOOKUP($A1039,#REF!,5,FALSE))-2),CONCATENATE(LEFT(VLOOKUP($A1039,#REF!,5,FALSE),LEN(VLOOKUP($A1039,#REF!,5,FALSE))-2),"*")),"")</f>
        <v>#REF!</v>
      </c>
      <c r="G1039" s="42" t="e">
        <f>IF(LEN(VLOOKUP($A1039,#REF!,6,FALSE)),IF(INDEX(#REF!,MATCH($A1039,#REF!,0),3),LEFT(VLOOKUP($A1039,#REF!,6,FALSE),LEN(VLOOKUP($A1039,#REF!,6,FALSE))-2),CONCATENATE(LEFT(VLOOKUP($A1039,#REF!,6,FALSE),LEN(VLOOKUP($A1039,#REF!,6,FALSE))-2),"*")),"")</f>
        <v>#REF!</v>
      </c>
      <c r="H1039" s="43" t="e">
        <f>IF(LEN(VLOOKUP($A1039,#REF!,7,FALSE)),IF(INDEX(#REF!,MATCH($A1039,#REF!,0),4),LEFT(VLOOKUP($A1039,#REF!,7,FALSE),LEN(VLOOKUP($A1039,#REF!,7,FALSE))-2),CONCATENATE(LEFT(VLOOKUP($A1039,#REF!,7,FALSE),LEN(VLOOKUP($A1039,#REF!,7,FALSE))-2),"*")),"")</f>
        <v>#REF!</v>
      </c>
      <c r="I1039" s="54" t="e">
        <f>IF(LEN(VLOOKUP($A1039,#REF!,8,FALSE)),UPPER(RIGHT(VLOOKUP($A1039,#REF!,8,FALSE),1)),"")</f>
        <v>#REF!</v>
      </c>
      <c r="J1039" s="42" t="e">
        <f>IF(LEN(VLOOKUP($A1039,#REF!,4,FALSE)),UPPER(RIGHT(VLOOKUP($A1039,#REF!,4,FALSE),1)),"")</f>
        <v>#REF!</v>
      </c>
      <c r="K1039" s="42" t="e">
        <f>IF(LEN(VLOOKUP($A1039,#REF!,5,FALSE)),UPPER(RIGHT(VLOOKUP($A1039,#REF!,5,FALSE),1)),"")</f>
        <v>#REF!</v>
      </c>
      <c r="L1039" s="42" t="e">
        <f>IF(LEN(VLOOKUP($A1039,#REF!,6,FALSE)),UPPER(RIGHT(VLOOKUP($A1039,#REF!,6,FALSE),1)),"")</f>
        <v>#REF!</v>
      </c>
      <c r="M1039" s="43" t="e">
        <f>IF(LEN(VLOOKUP($A1039,#REF!,7,FALSE)),UPPER(RIGHT(VLOOKUP($A1039,#REF!,7,FALSE),1)),"")</f>
        <v>#REF!</v>
      </c>
      <c r="N1039" s="206"/>
      <c r="O1039" s="206"/>
      <c r="P1039" s="206"/>
      <c r="Q1039" s="206"/>
      <c r="R1039" s="206"/>
      <c r="S1039" s="63" t="e">
        <f>HLOOKUP("Device Tree Pin Name",#REF!,MATCH($A1039,#REF!,0),FALSE)</f>
        <v>#REF!</v>
      </c>
      <c r="T1039" s="47" t="e">
        <f>HLOOKUP("power rail",#REF!,MATCH($A1039,#REF!,0),FALSE)</f>
        <v>#REF!</v>
      </c>
      <c r="U1039" s="62" t="e">
        <f>HLOOKUP("Wake Capable",#REF!,MATCH($A1039,#REF!,0),FALSE)</f>
        <v>#REF!</v>
      </c>
      <c r="V1039" s="62" t="e">
        <f>HLOOKUP("Strap",#REF!,MATCH($A1039,#REF!,0),FALSE)</f>
        <v>#REF!</v>
      </c>
      <c r="W1039" s="62"/>
      <c r="X1039" s="62"/>
      <c r="Y1039" s="62"/>
      <c r="Z1039" s="47"/>
      <c r="AA1039" s="47" t="e">
        <f>HLOOKUP("Pad type",#REF!,MATCH($A1039,#REF!,0),FALSE)</f>
        <v>#REF!</v>
      </c>
      <c r="AB1039" s="63"/>
      <c r="AC1039" s="63" t="e">
        <f>HLOOKUP("POR Pin State",#REF!,MATCH($A1039,#REF!,0),FALSE)</f>
        <v>#REF!</v>
      </c>
      <c r="AD1039" s="207"/>
      <c r="AE1039" s="208"/>
      <c r="AF1039" s="208"/>
      <c r="AG1039" s="208"/>
      <c r="AH1039" s="209"/>
      <c r="AI1039" s="209"/>
      <c r="AJ1039" s="210"/>
      <c r="AK1039" s="210"/>
      <c r="AL1039" s="210"/>
      <c r="AM1039" s="210"/>
      <c r="AN1039" s="210"/>
      <c r="AO1039" s="210"/>
      <c r="AP1039" s="210"/>
      <c r="AQ1039" s="215" t="s">
        <v>2527</v>
      </c>
      <c r="AR1039" s="105"/>
      <c r="AS1039" s="105"/>
      <c r="AT1039" s="105"/>
      <c r="AU1039" s="105"/>
      <c r="AV1039" s="105"/>
      <c r="AW1039" s="105"/>
      <c r="AX1039" s="105"/>
      <c r="AY1039" s="105"/>
      <c r="AZ1039" s="105"/>
      <c r="BA1039" s="105"/>
      <c r="BB1039" s="218"/>
      <c r="BC1039" s="105"/>
      <c r="BD1039" s="250"/>
      <c r="BE1039" s="252" t="s">
        <v>2528</v>
      </c>
      <c r="BF1039" s="147" t="e">
        <f>VLOOKUP($A1039,#REF!,34,FALSE)</f>
        <v>#REF!</v>
      </c>
      <c r="BG1039" s="148" t="e">
        <f>VLOOKUP($A1039,#REF!,22,FALSE)</f>
        <v>#REF!</v>
      </c>
      <c r="BH1039" s="149"/>
    </row>
    <row r="1040" s="5" customFormat="1" ht="12.95" customHeight="1" spans="1:60">
      <c r="A1040" s="48" t="s">
        <v>2529</v>
      </c>
      <c r="B1040" s="38" t="e">
        <f>VLOOKUP($A1040,#REF!,34,FALSE)</f>
        <v>#REF!</v>
      </c>
      <c r="C1040" s="39" t="str">
        <f t="shared" si="199"/>
        <v>unused_DDR_XM3_B6D2</v>
      </c>
      <c r="D1040" s="40" t="e">
        <f>IF(LEN(VLOOKUP($A1040,#REF!,8,FALSE)),LEFT(VLOOKUP($A1040,#REF!,8,FALSE),LEN(VLOOKUP($A1040,#REF!,8,FALSE))-2),"")</f>
        <v>#REF!</v>
      </c>
      <c r="E1040" s="41" t="e">
        <f>IF(LEN(VLOOKUP($A1040,#REF!,4,FALSE)),IF(INDEX(#REF!,MATCH($A1040,#REF!,0),1),LEFT(VLOOKUP($A1040,#REF!,4,FALSE),LEN(VLOOKUP($A1040,#REF!,4,FALSE))-2),CONCATENATE(LEFT(VLOOKUP($A1040,#REF!,4,FALSE),LEN(VLOOKUP($A1040,#REF!,4,FALSE))-2),"*")),"")</f>
        <v>#REF!</v>
      </c>
      <c r="F1040" s="42" t="e">
        <f>IF(LEN(VLOOKUP($A1040,#REF!,5,FALSE)),IF(INDEX(#REF!,MATCH($A1040,#REF!,0),2),LEFT(VLOOKUP($A1040,#REF!,5,FALSE),LEN(VLOOKUP($A1040,#REF!,5,FALSE))-2),CONCATENATE(LEFT(VLOOKUP($A1040,#REF!,5,FALSE),LEN(VLOOKUP($A1040,#REF!,5,FALSE))-2),"*")),"")</f>
        <v>#REF!</v>
      </c>
      <c r="G1040" s="42" t="e">
        <f>IF(LEN(VLOOKUP($A1040,#REF!,6,FALSE)),IF(INDEX(#REF!,MATCH($A1040,#REF!,0),3),LEFT(VLOOKUP($A1040,#REF!,6,FALSE),LEN(VLOOKUP($A1040,#REF!,6,FALSE))-2),CONCATENATE(LEFT(VLOOKUP($A1040,#REF!,6,FALSE),LEN(VLOOKUP($A1040,#REF!,6,FALSE))-2),"*")),"")</f>
        <v>#REF!</v>
      </c>
      <c r="H1040" s="43" t="e">
        <f>IF(LEN(VLOOKUP($A1040,#REF!,7,FALSE)),IF(INDEX(#REF!,MATCH($A1040,#REF!,0),4),LEFT(VLOOKUP($A1040,#REF!,7,FALSE),LEN(VLOOKUP($A1040,#REF!,7,FALSE))-2),CONCATENATE(LEFT(VLOOKUP($A1040,#REF!,7,FALSE),LEN(VLOOKUP($A1040,#REF!,7,FALSE))-2),"*")),"")</f>
        <v>#REF!</v>
      </c>
      <c r="I1040" s="54" t="e">
        <f>IF(LEN(VLOOKUP($A1040,#REF!,8,FALSE)),UPPER(RIGHT(VLOOKUP($A1040,#REF!,8,FALSE),1)),"")</f>
        <v>#REF!</v>
      </c>
      <c r="J1040" s="42" t="e">
        <f>IF(LEN(VLOOKUP($A1040,#REF!,4,FALSE)),UPPER(RIGHT(VLOOKUP($A1040,#REF!,4,FALSE),1)),"")</f>
        <v>#REF!</v>
      </c>
      <c r="K1040" s="42" t="e">
        <f>IF(LEN(VLOOKUP($A1040,#REF!,5,FALSE)),UPPER(RIGHT(VLOOKUP($A1040,#REF!,5,FALSE),1)),"")</f>
        <v>#REF!</v>
      </c>
      <c r="L1040" s="42" t="e">
        <f>IF(LEN(VLOOKUP($A1040,#REF!,6,FALSE)),UPPER(RIGHT(VLOOKUP($A1040,#REF!,6,FALSE),1)),"")</f>
        <v>#REF!</v>
      </c>
      <c r="M1040" s="43" t="e">
        <f>IF(LEN(VLOOKUP($A1040,#REF!,7,FALSE)),UPPER(RIGHT(VLOOKUP($A1040,#REF!,7,FALSE),1)),"")</f>
        <v>#REF!</v>
      </c>
      <c r="N1040" s="206"/>
      <c r="O1040" s="206"/>
      <c r="P1040" s="206"/>
      <c r="Q1040" s="206"/>
      <c r="R1040" s="206"/>
      <c r="S1040" s="63" t="e">
        <f>HLOOKUP("Device Tree Pin Name",#REF!,MATCH($A1040,#REF!,0),FALSE)</f>
        <v>#REF!</v>
      </c>
      <c r="T1040" s="47" t="e">
        <f>HLOOKUP("power rail",#REF!,MATCH($A1040,#REF!,0),FALSE)</f>
        <v>#REF!</v>
      </c>
      <c r="U1040" s="62" t="e">
        <f>HLOOKUP("Wake Capable",#REF!,MATCH($A1040,#REF!,0),FALSE)</f>
        <v>#REF!</v>
      </c>
      <c r="V1040" s="62" t="e">
        <f>HLOOKUP("Strap",#REF!,MATCH($A1040,#REF!,0),FALSE)</f>
        <v>#REF!</v>
      </c>
      <c r="W1040" s="62"/>
      <c r="X1040" s="62"/>
      <c r="Y1040" s="62"/>
      <c r="Z1040" s="47"/>
      <c r="AA1040" s="47" t="e">
        <f>HLOOKUP("Pad type",#REF!,MATCH($A1040,#REF!,0),FALSE)</f>
        <v>#REF!</v>
      </c>
      <c r="AB1040" s="63"/>
      <c r="AC1040" s="63" t="e">
        <f>HLOOKUP("POR Pin State",#REF!,MATCH($A1040,#REF!,0),FALSE)</f>
        <v>#REF!</v>
      </c>
      <c r="AD1040" s="207"/>
      <c r="AE1040" s="208"/>
      <c r="AF1040" s="208"/>
      <c r="AG1040" s="208"/>
      <c r="AH1040" s="209"/>
      <c r="AI1040" s="209"/>
      <c r="AJ1040" s="210"/>
      <c r="AK1040" s="210"/>
      <c r="AL1040" s="210"/>
      <c r="AM1040" s="210"/>
      <c r="AN1040" s="210"/>
      <c r="AO1040" s="210"/>
      <c r="AP1040" s="210"/>
      <c r="AQ1040" s="215" t="s">
        <v>2530</v>
      </c>
      <c r="AR1040" s="105"/>
      <c r="AS1040" s="105"/>
      <c r="AT1040" s="105"/>
      <c r="AU1040" s="105"/>
      <c r="AV1040" s="105"/>
      <c r="AW1040" s="105"/>
      <c r="AX1040" s="105"/>
      <c r="AY1040" s="105"/>
      <c r="AZ1040" s="105"/>
      <c r="BA1040" s="105"/>
      <c r="BB1040" s="218"/>
      <c r="BC1040" s="105"/>
      <c r="BD1040" s="250"/>
      <c r="BE1040" s="252" t="s">
        <v>2531</v>
      </c>
      <c r="BF1040" s="147" t="e">
        <f>VLOOKUP($A1040,#REF!,34,FALSE)</f>
        <v>#REF!</v>
      </c>
      <c r="BG1040" s="148" t="e">
        <f>VLOOKUP($A1040,#REF!,22,FALSE)</f>
        <v>#REF!</v>
      </c>
      <c r="BH1040" s="149"/>
    </row>
    <row r="1041" s="5" customFormat="1" ht="12.95" customHeight="1" spans="1:60">
      <c r="A1041" s="48" t="s">
        <v>2532</v>
      </c>
      <c r="B1041" s="38" t="e">
        <f>VLOOKUP($A1041,#REF!,34,FALSE)</f>
        <v>#REF!</v>
      </c>
      <c r="C1041" s="39" t="str">
        <f t="shared" si="199"/>
        <v>unused_DDR_XM3_B6D3</v>
      </c>
      <c r="D1041" s="40" t="e">
        <f>IF(LEN(VLOOKUP($A1041,#REF!,8,FALSE)),LEFT(VLOOKUP($A1041,#REF!,8,FALSE),LEN(VLOOKUP($A1041,#REF!,8,FALSE))-2),"")</f>
        <v>#REF!</v>
      </c>
      <c r="E1041" s="41" t="e">
        <f>IF(LEN(VLOOKUP($A1041,#REF!,4,FALSE)),IF(INDEX(#REF!,MATCH($A1041,#REF!,0),1),LEFT(VLOOKUP($A1041,#REF!,4,FALSE),LEN(VLOOKUP($A1041,#REF!,4,FALSE))-2),CONCATENATE(LEFT(VLOOKUP($A1041,#REF!,4,FALSE),LEN(VLOOKUP($A1041,#REF!,4,FALSE))-2),"*")),"")</f>
        <v>#REF!</v>
      </c>
      <c r="F1041" s="42" t="e">
        <f>IF(LEN(VLOOKUP($A1041,#REF!,5,FALSE)),IF(INDEX(#REF!,MATCH($A1041,#REF!,0),2),LEFT(VLOOKUP($A1041,#REF!,5,FALSE),LEN(VLOOKUP($A1041,#REF!,5,FALSE))-2),CONCATENATE(LEFT(VLOOKUP($A1041,#REF!,5,FALSE),LEN(VLOOKUP($A1041,#REF!,5,FALSE))-2),"*")),"")</f>
        <v>#REF!</v>
      </c>
      <c r="G1041" s="42" t="e">
        <f>IF(LEN(VLOOKUP($A1041,#REF!,6,FALSE)),IF(INDEX(#REF!,MATCH($A1041,#REF!,0),3),LEFT(VLOOKUP($A1041,#REF!,6,FALSE),LEN(VLOOKUP($A1041,#REF!,6,FALSE))-2),CONCATENATE(LEFT(VLOOKUP($A1041,#REF!,6,FALSE),LEN(VLOOKUP($A1041,#REF!,6,FALSE))-2),"*")),"")</f>
        <v>#REF!</v>
      </c>
      <c r="H1041" s="43" t="e">
        <f>IF(LEN(VLOOKUP($A1041,#REF!,7,FALSE)),IF(INDEX(#REF!,MATCH($A1041,#REF!,0),4),LEFT(VLOOKUP($A1041,#REF!,7,FALSE),LEN(VLOOKUP($A1041,#REF!,7,FALSE))-2),CONCATENATE(LEFT(VLOOKUP($A1041,#REF!,7,FALSE),LEN(VLOOKUP($A1041,#REF!,7,FALSE))-2),"*")),"")</f>
        <v>#REF!</v>
      </c>
      <c r="I1041" s="54" t="e">
        <f>IF(LEN(VLOOKUP($A1041,#REF!,8,FALSE)),UPPER(RIGHT(VLOOKUP($A1041,#REF!,8,FALSE),1)),"")</f>
        <v>#REF!</v>
      </c>
      <c r="J1041" s="42" t="e">
        <f>IF(LEN(VLOOKUP($A1041,#REF!,4,FALSE)),UPPER(RIGHT(VLOOKUP($A1041,#REF!,4,FALSE),1)),"")</f>
        <v>#REF!</v>
      </c>
      <c r="K1041" s="42" t="e">
        <f>IF(LEN(VLOOKUP($A1041,#REF!,5,FALSE)),UPPER(RIGHT(VLOOKUP($A1041,#REF!,5,FALSE),1)),"")</f>
        <v>#REF!</v>
      </c>
      <c r="L1041" s="42" t="e">
        <f>IF(LEN(VLOOKUP($A1041,#REF!,6,FALSE)),UPPER(RIGHT(VLOOKUP($A1041,#REF!,6,FALSE),1)),"")</f>
        <v>#REF!</v>
      </c>
      <c r="M1041" s="43" t="e">
        <f>IF(LEN(VLOOKUP($A1041,#REF!,7,FALSE)),UPPER(RIGHT(VLOOKUP($A1041,#REF!,7,FALSE),1)),"")</f>
        <v>#REF!</v>
      </c>
      <c r="N1041" s="206"/>
      <c r="O1041" s="206"/>
      <c r="P1041" s="206"/>
      <c r="Q1041" s="206"/>
      <c r="R1041" s="206"/>
      <c r="S1041" s="63" t="e">
        <f>HLOOKUP("Device Tree Pin Name",#REF!,MATCH($A1041,#REF!,0),FALSE)</f>
        <v>#REF!</v>
      </c>
      <c r="T1041" s="47" t="e">
        <f>HLOOKUP("power rail",#REF!,MATCH($A1041,#REF!,0),FALSE)</f>
        <v>#REF!</v>
      </c>
      <c r="U1041" s="62" t="e">
        <f>HLOOKUP("Wake Capable",#REF!,MATCH($A1041,#REF!,0),FALSE)</f>
        <v>#REF!</v>
      </c>
      <c r="V1041" s="62" t="e">
        <f>HLOOKUP("Strap",#REF!,MATCH($A1041,#REF!,0),FALSE)</f>
        <v>#REF!</v>
      </c>
      <c r="W1041" s="62"/>
      <c r="X1041" s="62"/>
      <c r="Y1041" s="62"/>
      <c r="Z1041" s="47"/>
      <c r="AA1041" s="47" t="e">
        <f>HLOOKUP("Pad type",#REF!,MATCH($A1041,#REF!,0),FALSE)</f>
        <v>#REF!</v>
      </c>
      <c r="AB1041" s="63"/>
      <c r="AC1041" s="63" t="e">
        <f>HLOOKUP("POR Pin State",#REF!,MATCH($A1041,#REF!,0),FALSE)</f>
        <v>#REF!</v>
      </c>
      <c r="AD1041" s="207"/>
      <c r="AE1041" s="208"/>
      <c r="AF1041" s="208"/>
      <c r="AG1041" s="208"/>
      <c r="AH1041" s="209"/>
      <c r="AI1041" s="209"/>
      <c r="AJ1041" s="210"/>
      <c r="AK1041" s="210"/>
      <c r="AL1041" s="210"/>
      <c r="AM1041" s="210"/>
      <c r="AN1041" s="210"/>
      <c r="AO1041" s="210"/>
      <c r="AP1041" s="210"/>
      <c r="AQ1041" s="215" t="s">
        <v>2533</v>
      </c>
      <c r="AR1041" s="105"/>
      <c r="AS1041" s="105"/>
      <c r="AT1041" s="105"/>
      <c r="AU1041" s="105"/>
      <c r="AV1041" s="105"/>
      <c r="AW1041" s="105"/>
      <c r="AX1041" s="105"/>
      <c r="AY1041" s="105"/>
      <c r="AZ1041" s="105"/>
      <c r="BA1041" s="105"/>
      <c r="BB1041" s="218"/>
      <c r="BC1041" s="105"/>
      <c r="BD1041" s="250"/>
      <c r="BE1041" s="252" t="s">
        <v>2534</v>
      </c>
      <c r="BF1041" s="147" t="e">
        <f>VLOOKUP($A1041,#REF!,34,FALSE)</f>
        <v>#REF!</v>
      </c>
      <c r="BG1041" s="148" t="e">
        <f>VLOOKUP($A1041,#REF!,22,FALSE)</f>
        <v>#REF!</v>
      </c>
      <c r="BH1041" s="149"/>
    </row>
    <row r="1042" s="5" customFormat="1" ht="12.95" customHeight="1" spans="1:60">
      <c r="A1042" s="10" t="s">
        <v>2535</v>
      </c>
      <c r="B1042" s="38" t="e">
        <f>VLOOKUP($A1042,#REF!,34,FALSE)</f>
        <v>#REF!</v>
      </c>
      <c r="C1042" s="39" t="str">
        <f t="shared" si="199"/>
        <v>unused_DDR_XM3_B6D4</v>
      </c>
      <c r="D1042" s="40" t="e">
        <f>IF(LEN(VLOOKUP($A1042,#REF!,8,FALSE)),LEFT(VLOOKUP($A1042,#REF!,8,FALSE),LEN(VLOOKUP($A1042,#REF!,8,FALSE))-2),"")</f>
        <v>#REF!</v>
      </c>
      <c r="E1042" s="41" t="e">
        <f>IF(LEN(VLOOKUP($A1042,#REF!,4,FALSE)),IF(INDEX(#REF!,MATCH($A1042,#REF!,0),1),LEFT(VLOOKUP($A1042,#REF!,4,FALSE),LEN(VLOOKUP($A1042,#REF!,4,FALSE))-2),CONCATENATE(LEFT(VLOOKUP($A1042,#REF!,4,FALSE),LEN(VLOOKUP($A1042,#REF!,4,FALSE))-2),"*")),"")</f>
        <v>#REF!</v>
      </c>
      <c r="F1042" s="42" t="e">
        <f>IF(LEN(VLOOKUP($A1042,#REF!,5,FALSE)),IF(INDEX(#REF!,MATCH($A1042,#REF!,0),2),LEFT(VLOOKUP($A1042,#REF!,5,FALSE),LEN(VLOOKUP($A1042,#REF!,5,FALSE))-2),CONCATENATE(LEFT(VLOOKUP($A1042,#REF!,5,FALSE),LEN(VLOOKUP($A1042,#REF!,5,FALSE))-2),"*")),"")</f>
        <v>#REF!</v>
      </c>
      <c r="G1042" s="42" t="e">
        <f>IF(LEN(VLOOKUP($A1042,#REF!,6,FALSE)),IF(INDEX(#REF!,MATCH($A1042,#REF!,0),3),LEFT(VLOOKUP($A1042,#REF!,6,FALSE),LEN(VLOOKUP($A1042,#REF!,6,FALSE))-2),CONCATENATE(LEFT(VLOOKUP($A1042,#REF!,6,FALSE),LEN(VLOOKUP($A1042,#REF!,6,FALSE))-2),"*")),"")</f>
        <v>#REF!</v>
      </c>
      <c r="H1042" s="43" t="e">
        <f>IF(LEN(VLOOKUP($A1042,#REF!,7,FALSE)),IF(INDEX(#REF!,MATCH($A1042,#REF!,0),4),LEFT(VLOOKUP($A1042,#REF!,7,FALSE),LEN(VLOOKUP($A1042,#REF!,7,FALSE))-2),CONCATENATE(LEFT(VLOOKUP($A1042,#REF!,7,FALSE),LEN(VLOOKUP($A1042,#REF!,7,FALSE))-2),"*")),"")</f>
        <v>#REF!</v>
      </c>
      <c r="I1042" s="54" t="e">
        <f>IF(LEN(VLOOKUP($A1042,#REF!,8,FALSE)),UPPER(RIGHT(VLOOKUP($A1042,#REF!,8,FALSE),1)),"")</f>
        <v>#REF!</v>
      </c>
      <c r="J1042" s="42" t="e">
        <f>IF(LEN(VLOOKUP($A1042,#REF!,4,FALSE)),UPPER(RIGHT(VLOOKUP($A1042,#REF!,4,FALSE),1)),"")</f>
        <v>#REF!</v>
      </c>
      <c r="K1042" s="42" t="e">
        <f>IF(LEN(VLOOKUP($A1042,#REF!,5,FALSE)),UPPER(RIGHT(VLOOKUP($A1042,#REF!,5,FALSE),1)),"")</f>
        <v>#REF!</v>
      </c>
      <c r="L1042" s="42" t="e">
        <f>IF(LEN(VLOOKUP($A1042,#REF!,6,FALSE)),UPPER(RIGHT(VLOOKUP($A1042,#REF!,6,FALSE),1)),"")</f>
        <v>#REF!</v>
      </c>
      <c r="M1042" s="43" t="e">
        <f>IF(LEN(VLOOKUP($A1042,#REF!,7,FALSE)),UPPER(RIGHT(VLOOKUP($A1042,#REF!,7,FALSE),1)),"")</f>
        <v>#REF!</v>
      </c>
      <c r="N1042" s="206"/>
      <c r="O1042" s="206"/>
      <c r="P1042" s="206"/>
      <c r="Q1042" s="206"/>
      <c r="R1042" s="206"/>
      <c r="S1042" s="63" t="e">
        <f>HLOOKUP("Device Tree Pin Name",#REF!,MATCH($A1042,#REF!,0),FALSE)</f>
        <v>#REF!</v>
      </c>
      <c r="T1042" s="47" t="e">
        <f>HLOOKUP("power rail",#REF!,MATCH($A1042,#REF!,0),FALSE)</f>
        <v>#REF!</v>
      </c>
      <c r="U1042" s="62" t="e">
        <f>HLOOKUP("Wake Capable",#REF!,MATCH($A1042,#REF!,0),FALSE)</f>
        <v>#REF!</v>
      </c>
      <c r="V1042" s="62" t="e">
        <f>HLOOKUP("Strap",#REF!,MATCH($A1042,#REF!,0),FALSE)</f>
        <v>#REF!</v>
      </c>
      <c r="W1042" s="62"/>
      <c r="X1042" s="62"/>
      <c r="Y1042" s="62"/>
      <c r="Z1042" s="47"/>
      <c r="AA1042" s="47" t="e">
        <f>HLOOKUP("Pad type",#REF!,MATCH($A1042,#REF!,0),FALSE)</f>
        <v>#REF!</v>
      </c>
      <c r="AB1042" s="63"/>
      <c r="AC1042" s="63" t="e">
        <f>HLOOKUP("POR Pin State",#REF!,MATCH($A1042,#REF!,0),FALSE)</f>
        <v>#REF!</v>
      </c>
      <c r="AD1042" s="207"/>
      <c r="AE1042" s="208"/>
      <c r="AF1042" s="208"/>
      <c r="AG1042" s="208"/>
      <c r="AH1042" s="209"/>
      <c r="AI1042" s="209"/>
      <c r="AJ1042" s="210"/>
      <c r="AK1042" s="210"/>
      <c r="AL1042" s="210"/>
      <c r="AM1042" s="210"/>
      <c r="AN1042" s="210"/>
      <c r="AO1042" s="210"/>
      <c r="AP1042" s="210"/>
      <c r="AQ1042" s="215" t="s">
        <v>2536</v>
      </c>
      <c r="AR1042" s="105"/>
      <c r="AS1042" s="105"/>
      <c r="AT1042" s="105"/>
      <c r="AU1042" s="105"/>
      <c r="AV1042" s="105"/>
      <c r="AW1042" s="105"/>
      <c r="AX1042" s="105"/>
      <c r="AY1042" s="105"/>
      <c r="AZ1042" s="105"/>
      <c r="BA1042" s="105"/>
      <c r="BB1042" s="218"/>
      <c r="BC1042" s="105"/>
      <c r="BD1042" s="250"/>
      <c r="BE1042" s="252" t="s">
        <v>2537</v>
      </c>
      <c r="BF1042" s="147" t="e">
        <f>VLOOKUP($A1042,#REF!,34,FALSE)</f>
        <v>#REF!</v>
      </c>
      <c r="BG1042" s="148" t="e">
        <f>VLOOKUP($A1042,#REF!,22,FALSE)</f>
        <v>#REF!</v>
      </c>
      <c r="BH1042" s="149"/>
    </row>
    <row r="1043" s="5" customFormat="1" ht="12.95" customHeight="1" spans="1:60">
      <c r="A1043" s="10" t="s">
        <v>2538</v>
      </c>
      <c r="B1043" s="38" t="e">
        <f>VLOOKUP($A1043,#REF!,34,FALSE)</f>
        <v>#REF!</v>
      </c>
      <c r="C1043" s="39" t="str">
        <f t="shared" si="199"/>
        <v>unused_DDR_XM3_B6D5</v>
      </c>
      <c r="D1043" s="40" t="e">
        <f>IF(LEN(VLOOKUP($A1043,#REF!,8,FALSE)),LEFT(VLOOKUP($A1043,#REF!,8,FALSE),LEN(VLOOKUP($A1043,#REF!,8,FALSE))-2),"")</f>
        <v>#REF!</v>
      </c>
      <c r="E1043" s="41" t="e">
        <f>IF(LEN(VLOOKUP($A1043,#REF!,4,FALSE)),IF(INDEX(#REF!,MATCH($A1043,#REF!,0),1),LEFT(VLOOKUP($A1043,#REF!,4,FALSE),LEN(VLOOKUP($A1043,#REF!,4,FALSE))-2),CONCATENATE(LEFT(VLOOKUP($A1043,#REF!,4,FALSE),LEN(VLOOKUP($A1043,#REF!,4,FALSE))-2),"*")),"")</f>
        <v>#REF!</v>
      </c>
      <c r="F1043" s="42" t="e">
        <f>IF(LEN(VLOOKUP($A1043,#REF!,5,FALSE)),IF(INDEX(#REF!,MATCH($A1043,#REF!,0),2),LEFT(VLOOKUP($A1043,#REF!,5,FALSE),LEN(VLOOKUP($A1043,#REF!,5,FALSE))-2),CONCATENATE(LEFT(VLOOKUP($A1043,#REF!,5,FALSE),LEN(VLOOKUP($A1043,#REF!,5,FALSE))-2),"*")),"")</f>
        <v>#REF!</v>
      </c>
      <c r="G1043" s="42" t="e">
        <f>IF(LEN(VLOOKUP($A1043,#REF!,6,FALSE)),IF(INDEX(#REF!,MATCH($A1043,#REF!,0),3),LEFT(VLOOKUP($A1043,#REF!,6,FALSE),LEN(VLOOKUP($A1043,#REF!,6,FALSE))-2),CONCATENATE(LEFT(VLOOKUP($A1043,#REF!,6,FALSE),LEN(VLOOKUP($A1043,#REF!,6,FALSE))-2),"*")),"")</f>
        <v>#REF!</v>
      </c>
      <c r="H1043" s="43" t="e">
        <f>IF(LEN(VLOOKUP($A1043,#REF!,7,FALSE)),IF(INDEX(#REF!,MATCH($A1043,#REF!,0),4),LEFT(VLOOKUP($A1043,#REF!,7,FALSE),LEN(VLOOKUP($A1043,#REF!,7,FALSE))-2),CONCATENATE(LEFT(VLOOKUP($A1043,#REF!,7,FALSE),LEN(VLOOKUP($A1043,#REF!,7,FALSE))-2),"*")),"")</f>
        <v>#REF!</v>
      </c>
      <c r="I1043" s="54" t="e">
        <f>IF(LEN(VLOOKUP($A1043,#REF!,8,FALSE)),UPPER(RIGHT(VLOOKUP($A1043,#REF!,8,FALSE),1)),"")</f>
        <v>#REF!</v>
      </c>
      <c r="J1043" s="42" t="e">
        <f>IF(LEN(VLOOKUP($A1043,#REF!,4,FALSE)),UPPER(RIGHT(VLOOKUP($A1043,#REF!,4,FALSE),1)),"")</f>
        <v>#REF!</v>
      </c>
      <c r="K1043" s="42" t="e">
        <f>IF(LEN(VLOOKUP($A1043,#REF!,5,FALSE)),UPPER(RIGHT(VLOOKUP($A1043,#REF!,5,FALSE),1)),"")</f>
        <v>#REF!</v>
      </c>
      <c r="L1043" s="42" t="e">
        <f>IF(LEN(VLOOKUP($A1043,#REF!,6,FALSE)),UPPER(RIGHT(VLOOKUP($A1043,#REF!,6,FALSE),1)),"")</f>
        <v>#REF!</v>
      </c>
      <c r="M1043" s="43" t="e">
        <f>IF(LEN(VLOOKUP($A1043,#REF!,7,FALSE)),UPPER(RIGHT(VLOOKUP($A1043,#REF!,7,FALSE),1)),"")</f>
        <v>#REF!</v>
      </c>
      <c r="N1043" s="206"/>
      <c r="O1043" s="206"/>
      <c r="P1043" s="206"/>
      <c r="Q1043" s="206"/>
      <c r="R1043" s="206"/>
      <c r="S1043" s="63" t="e">
        <f>HLOOKUP("Device Tree Pin Name",#REF!,MATCH($A1043,#REF!,0),FALSE)</f>
        <v>#REF!</v>
      </c>
      <c r="T1043" s="47" t="e">
        <f>HLOOKUP("power rail",#REF!,MATCH($A1043,#REF!,0),FALSE)</f>
        <v>#REF!</v>
      </c>
      <c r="U1043" s="62" t="e">
        <f>HLOOKUP("Wake Capable",#REF!,MATCH($A1043,#REF!,0),FALSE)</f>
        <v>#REF!</v>
      </c>
      <c r="V1043" s="62" t="e">
        <f>HLOOKUP("Strap",#REF!,MATCH($A1043,#REF!,0),FALSE)</f>
        <v>#REF!</v>
      </c>
      <c r="W1043" s="62"/>
      <c r="X1043" s="62"/>
      <c r="Y1043" s="62"/>
      <c r="Z1043" s="47"/>
      <c r="AA1043" s="47" t="e">
        <f>HLOOKUP("Pad type",#REF!,MATCH($A1043,#REF!,0),FALSE)</f>
        <v>#REF!</v>
      </c>
      <c r="AB1043" s="63"/>
      <c r="AC1043" s="63" t="e">
        <f>HLOOKUP("POR Pin State",#REF!,MATCH($A1043,#REF!,0),FALSE)</f>
        <v>#REF!</v>
      </c>
      <c r="AD1043" s="207"/>
      <c r="AE1043" s="208"/>
      <c r="AF1043" s="208"/>
      <c r="AG1043" s="208"/>
      <c r="AH1043" s="209"/>
      <c r="AI1043" s="209"/>
      <c r="AJ1043" s="210"/>
      <c r="AK1043" s="210"/>
      <c r="AL1043" s="210"/>
      <c r="AM1043" s="210"/>
      <c r="AN1043" s="210"/>
      <c r="AO1043" s="210"/>
      <c r="AP1043" s="210"/>
      <c r="AQ1043" s="215" t="s">
        <v>2539</v>
      </c>
      <c r="AR1043" s="105"/>
      <c r="AS1043" s="105"/>
      <c r="AT1043" s="105"/>
      <c r="AU1043" s="105"/>
      <c r="AV1043" s="105"/>
      <c r="AW1043" s="105"/>
      <c r="AX1043" s="105"/>
      <c r="AY1043" s="105"/>
      <c r="AZ1043" s="105"/>
      <c r="BA1043" s="105"/>
      <c r="BB1043" s="218"/>
      <c r="BC1043" s="105"/>
      <c r="BD1043" s="250"/>
      <c r="BE1043" s="252" t="s">
        <v>2540</v>
      </c>
      <c r="BF1043" s="147" t="e">
        <f>VLOOKUP($A1043,#REF!,34,FALSE)</f>
        <v>#REF!</v>
      </c>
      <c r="BG1043" s="148" t="e">
        <f>VLOOKUP($A1043,#REF!,22,FALSE)</f>
        <v>#REF!</v>
      </c>
      <c r="BH1043" s="149"/>
    </row>
    <row r="1044" s="5" customFormat="1" ht="12.95" customHeight="1" spans="1:60">
      <c r="A1044" s="48" t="s">
        <v>2541</v>
      </c>
      <c r="B1044" s="38" t="e">
        <f>VLOOKUP($A1044,#REF!,34,FALSE)</f>
        <v>#REF!</v>
      </c>
      <c r="C1044" s="39" t="str">
        <f t="shared" si="199"/>
        <v>unused_DDR_XM3_B6D6</v>
      </c>
      <c r="D1044" s="40" t="e">
        <f>IF(LEN(VLOOKUP($A1044,#REF!,8,FALSE)),LEFT(VLOOKUP($A1044,#REF!,8,FALSE),LEN(VLOOKUP($A1044,#REF!,8,FALSE))-2),"")</f>
        <v>#REF!</v>
      </c>
      <c r="E1044" s="41" t="e">
        <f>IF(LEN(VLOOKUP($A1044,#REF!,4,FALSE)),IF(INDEX(#REF!,MATCH($A1044,#REF!,0),1),LEFT(VLOOKUP($A1044,#REF!,4,FALSE),LEN(VLOOKUP($A1044,#REF!,4,FALSE))-2),CONCATENATE(LEFT(VLOOKUP($A1044,#REF!,4,FALSE),LEN(VLOOKUP($A1044,#REF!,4,FALSE))-2),"*")),"")</f>
        <v>#REF!</v>
      </c>
      <c r="F1044" s="42" t="e">
        <f>IF(LEN(VLOOKUP($A1044,#REF!,5,FALSE)),IF(INDEX(#REF!,MATCH($A1044,#REF!,0),2),LEFT(VLOOKUP($A1044,#REF!,5,FALSE),LEN(VLOOKUP($A1044,#REF!,5,FALSE))-2),CONCATENATE(LEFT(VLOOKUP($A1044,#REF!,5,FALSE),LEN(VLOOKUP($A1044,#REF!,5,FALSE))-2),"*")),"")</f>
        <v>#REF!</v>
      </c>
      <c r="G1044" s="42" t="e">
        <f>IF(LEN(VLOOKUP($A1044,#REF!,6,FALSE)),IF(INDEX(#REF!,MATCH($A1044,#REF!,0),3),LEFT(VLOOKUP($A1044,#REF!,6,FALSE),LEN(VLOOKUP($A1044,#REF!,6,FALSE))-2),CONCATENATE(LEFT(VLOOKUP($A1044,#REF!,6,FALSE),LEN(VLOOKUP($A1044,#REF!,6,FALSE))-2),"*")),"")</f>
        <v>#REF!</v>
      </c>
      <c r="H1044" s="43" t="e">
        <f>IF(LEN(VLOOKUP($A1044,#REF!,7,FALSE)),IF(INDEX(#REF!,MATCH($A1044,#REF!,0),4),LEFT(VLOOKUP($A1044,#REF!,7,FALSE),LEN(VLOOKUP($A1044,#REF!,7,FALSE))-2),CONCATENATE(LEFT(VLOOKUP($A1044,#REF!,7,FALSE),LEN(VLOOKUP($A1044,#REF!,7,FALSE))-2),"*")),"")</f>
        <v>#REF!</v>
      </c>
      <c r="I1044" s="54" t="e">
        <f>IF(LEN(VLOOKUP($A1044,#REF!,8,FALSE)),UPPER(RIGHT(VLOOKUP($A1044,#REF!,8,FALSE),1)),"")</f>
        <v>#REF!</v>
      </c>
      <c r="J1044" s="42" t="e">
        <f>IF(LEN(VLOOKUP($A1044,#REF!,4,FALSE)),UPPER(RIGHT(VLOOKUP($A1044,#REF!,4,FALSE),1)),"")</f>
        <v>#REF!</v>
      </c>
      <c r="K1044" s="42" t="e">
        <f>IF(LEN(VLOOKUP($A1044,#REF!,5,FALSE)),UPPER(RIGHT(VLOOKUP($A1044,#REF!,5,FALSE),1)),"")</f>
        <v>#REF!</v>
      </c>
      <c r="L1044" s="42" t="e">
        <f>IF(LEN(VLOOKUP($A1044,#REF!,6,FALSE)),UPPER(RIGHT(VLOOKUP($A1044,#REF!,6,FALSE),1)),"")</f>
        <v>#REF!</v>
      </c>
      <c r="M1044" s="43" t="e">
        <f>IF(LEN(VLOOKUP($A1044,#REF!,7,FALSE)),UPPER(RIGHT(VLOOKUP($A1044,#REF!,7,FALSE),1)),"")</f>
        <v>#REF!</v>
      </c>
      <c r="N1044" s="206"/>
      <c r="O1044" s="206"/>
      <c r="P1044" s="206"/>
      <c r="Q1044" s="206"/>
      <c r="R1044" s="206"/>
      <c r="S1044" s="63" t="e">
        <f>HLOOKUP("Device Tree Pin Name",#REF!,MATCH($A1044,#REF!,0),FALSE)</f>
        <v>#REF!</v>
      </c>
      <c r="T1044" s="47" t="e">
        <f>HLOOKUP("power rail",#REF!,MATCH($A1044,#REF!,0),FALSE)</f>
        <v>#REF!</v>
      </c>
      <c r="U1044" s="62" t="e">
        <f>HLOOKUP("Wake Capable",#REF!,MATCH($A1044,#REF!,0),FALSE)</f>
        <v>#REF!</v>
      </c>
      <c r="V1044" s="62" t="e">
        <f>HLOOKUP("Strap",#REF!,MATCH($A1044,#REF!,0),FALSE)</f>
        <v>#REF!</v>
      </c>
      <c r="W1044" s="62"/>
      <c r="X1044" s="62"/>
      <c r="Y1044" s="62"/>
      <c r="Z1044" s="47"/>
      <c r="AA1044" s="47" t="e">
        <f>HLOOKUP("Pad type",#REF!,MATCH($A1044,#REF!,0),FALSE)</f>
        <v>#REF!</v>
      </c>
      <c r="AB1044" s="63"/>
      <c r="AC1044" s="63" t="e">
        <f>HLOOKUP("POR Pin State",#REF!,MATCH($A1044,#REF!,0),FALSE)</f>
        <v>#REF!</v>
      </c>
      <c r="AD1044" s="207"/>
      <c r="AE1044" s="208"/>
      <c r="AF1044" s="208"/>
      <c r="AG1044" s="208"/>
      <c r="AH1044" s="209"/>
      <c r="AI1044" s="209"/>
      <c r="AJ1044" s="210"/>
      <c r="AK1044" s="210"/>
      <c r="AL1044" s="210"/>
      <c r="AM1044" s="210"/>
      <c r="AN1044" s="210"/>
      <c r="AO1044" s="210"/>
      <c r="AP1044" s="210"/>
      <c r="AQ1044" s="215" t="s">
        <v>2542</v>
      </c>
      <c r="AR1044" s="105"/>
      <c r="AS1044" s="105"/>
      <c r="AT1044" s="105"/>
      <c r="AU1044" s="105"/>
      <c r="AV1044" s="105"/>
      <c r="AW1044" s="105"/>
      <c r="AX1044" s="105"/>
      <c r="AY1044" s="105"/>
      <c r="AZ1044" s="105"/>
      <c r="BA1044" s="105"/>
      <c r="BB1044" s="218"/>
      <c r="BC1044" s="105"/>
      <c r="BD1044" s="250"/>
      <c r="BE1044" s="252" t="s">
        <v>2543</v>
      </c>
      <c r="BF1044" s="147" t="e">
        <f>VLOOKUP($A1044,#REF!,34,FALSE)</f>
        <v>#REF!</v>
      </c>
      <c r="BG1044" s="148" t="e">
        <f>VLOOKUP($A1044,#REF!,22,FALSE)</f>
        <v>#REF!</v>
      </c>
      <c r="BH1044" s="149"/>
    </row>
    <row r="1045" s="5" customFormat="1" ht="12.95" customHeight="1" spans="1:60">
      <c r="A1045" s="48" t="s">
        <v>2544</v>
      </c>
      <c r="B1045" s="38" t="e">
        <f>VLOOKUP($A1045,#REF!,34,FALSE)</f>
        <v>#REF!</v>
      </c>
      <c r="C1045" s="39" t="str">
        <f t="shared" si="199"/>
        <v>unused_DDR_XM3_B6D7</v>
      </c>
      <c r="D1045" s="40" t="e">
        <f>IF(LEN(VLOOKUP($A1045,#REF!,8,FALSE)),LEFT(VLOOKUP($A1045,#REF!,8,FALSE),LEN(VLOOKUP($A1045,#REF!,8,FALSE))-2),"")</f>
        <v>#REF!</v>
      </c>
      <c r="E1045" s="41" t="e">
        <f>IF(LEN(VLOOKUP($A1045,#REF!,4,FALSE)),IF(INDEX(#REF!,MATCH($A1045,#REF!,0),1),LEFT(VLOOKUP($A1045,#REF!,4,FALSE),LEN(VLOOKUP($A1045,#REF!,4,FALSE))-2),CONCATENATE(LEFT(VLOOKUP($A1045,#REF!,4,FALSE),LEN(VLOOKUP($A1045,#REF!,4,FALSE))-2),"*")),"")</f>
        <v>#REF!</v>
      </c>
      <c r="F1045" s="42" t="e">
        <f>IF(LEN(VLOOKUP($A1045,#REF!,5,FALSE)),IF(INDEX(#REF!,MATCH($A1045,#REF!,0),2),LEFT(VLOOKUP($A1045,#REF!,5,FALSE),LEN(VLOOKUP($A1045,#REF!,5,FALSE))-2),CONCATENATE(LEFT(VLOOKUP($A1045,#REF!,5,FALSE),LEN(VLOOKUP($A1045,#REF!,5,FALSE))-2),"*")),"")</f>
        <v>#REF!</v>
      </c>
      <c r="G1045" s="42" t="e">
        <f>IF(LEN(VLOOKUP($A1045,#REF!,6,FALSE)),IF(INDEX(#REF!,MATCH($A1045,#REF!,0),3),LEFT(VLOOKUP($A1045,#REF!,6,FALSE),LEN(VLOOKUP($A1045,#REF!,6,FALSE))-2),CONCATENATE(LEFT(VLOOKUP($A1045,#REF!,6,FALSE),LEN(VLOOKUP($A1045,#REF!,6,FALSE))-2),"*")),"")</f>
        <v>#REF!</v>
      </c>
      <c r="H1045" s="43" t="e">
        <f>IF(LEN(VLOOKUP($A1045,#REF!,7,FALSE)),IF(INDEX(#REF!,MATCH($A1045,#REF!,0),4),LEFT(VLOOKUP($A1045,#REF!,7,FALSE),LEN(VLOOKUP($A1045,#REF!,7,FALSE))-2),CONCATENATE(LEFT(VLOOKUP($A1045,#REF!,7,FALSE),LEN(VLOOKUP($A1045,#REF!,7,FALSE))-2),"*")),"")</f>
        <v>#REF!</v>
      </c>
      <c r="I1045" s="54" t="e">
        <f>IF(LEN(VLOOKUP($A1045,#REF!,8,FALSE)),UPPER(RIGHT(VLOOKUP($A1045,#REF!,8,FALSE),1)),"")</f>
        <v>#REF!</v>
      </c>
      <c r="J1045" s="42" t="e">
        <f>IF(LEN(VLOOKUP($A1045,#REF!,4,FALSE)),UPPER(RIGHT(VLOOKUP($A1045,#REF!,4,FALSE),1)),"")</f>
        <v>#REF!</v>
      </c>
      <c r="K1045" s="42" t="e">
        <f>IF(LEN(VLOOKUP($A1045,#REF!,5,FALSE)),UPPER(RIGHT(VLOOKUP($A1045,#REF!,5,FALSE),1)),"")</f>
        <v>#REF!</v>
      </c>
      <c r="L1045" s="42" t="e">
        <f>IF(LEN(VLOOKUP($A1045,#REF!,6,FALSE)),UPPER(RIGHT(VLOOKUP($A1045,#REF!,6,FALSE),1)),"")</f>
        <v>#REF!</v>
      </c>
      <c r="M1045" s="43" t="e">
        <f>IF(LEN(VLOOKUP($A1045,#REF!,7,FALSE)),UPPER(RIGHT(VLOOKUP($A1045,#REF!,7,FALSE),1)),"")</f>
        <v>#REF!</v>
      </c>
      <c r="N1045" s="206"/>
      <c r="O1045" s="206"/>
      <c r="P1045" s="206"/>
      <c r="Q1045" s="206"/>
      <c r="R1045" s="206"/>
      <c r="S1045" s="63" t="e">
        <f>HLOOKUP("Device Tree Pin Name",#REF!,MATCH($A1045,#REF!,0),FALSE)</f>
        <v>#REF!</v>
      </c>
      <c r="T1045" s="47" t="e">
        <f>HLOOKUP("power rail",#REF!,MATCH($A1045,#REF!,0),FALSE)</f>
        <v>#REF!</v>
      </c>
      <c r="U1045" s="62" t="e">
        <f>HLOOKUP("Wake Capable",#REF!,MATCH($A1045,#REF!,0),FALSE)</f>
        <v>#REF!</v>
      </c>
      <c r="V1045" s="62" t="e">
        <f>HLOOKUP("Strap",#REF!,MATCH($A1045,#REF!,0),FALSE)</f>
        <v>#REF!</v>
      </c>
      <c r="W1045" s="62"/>
      <c r="X1045" s="62"/>
      <c r="Y1045" s="62"/>
      <c r="Z1045" s="47"/>
      <c r="AA1045" s="47" t="e">
        <f>HLOOKUP("Pad type",#REF!,MATCH($A1045,#REF!,0),FALSE)</f>
        <v>#REF!</v>
      </c>
      <c r="AB1045" s="63"/>
      <c r="AC1045" s="63" t="e">
        <f>HLOOKUP("POR Pin State",#REF!,MATCH($A1045,#REF!,0),FALSE)</f>
        <v>#REF!</v>
      </c>
      <c r="AD1045" s="207"/>
      <c r="AE1045" s="208"/>
      <c r="AF1045" s="208"/>
      <c r="AG1045" s="208"/>
      <c r="AH1045" s="209"/>
      <c r="AI1045" s="209"/>
      <c r="AJ1045" s="210"/>
      <c r="AK1045" s="210"/>
      <c r="AL1045" s="210"/>
      <c r="AM1045" s="210"/>
      <c r="AN1045" s="210"/>
      <c r="AO1045" s="210"/>
      <c r="AP1045" s="210"/>
      <c r="AQ1045" s="215" t="s">
        <v>2545</v>
      </c>
      <c r="AR1045" s="105"/>
      <c r="AS1045" s="105"/>
      <c r="AT1045" s="105"/>
      <c r="AU1045" s="105"/>
      <c r="AV1045" s="105"/>
      <c r="AW1045" s="105"/>
      <c r="AX1045" s="105"/>
      <c r="AY1045" s="105"/>
      <c r="AZ1045" s="105"/>
      <c r="BA1045" s="105"/>
      <c r="BB1045" s="218"/>
      <c r="BC1045" s="105"/>
      <c r="BD1045" s="250"/>
      <c r="BE1045" s="252" t="s">
        <v>2546</v>
      </c>
      <c r="BF1045" s="147" t="e">
        <f>VLOOKUP($A1045,#REF!,34,FALSE)</f>
        <v>#REF!</v>
      </c>
      <c r="BG1045" s="148" t="e">
        <f>VLOOKUP($A1045,#REF!,22,FALSE)</f>
        <v>#REF!</v>
      </c>
      <c r="BH1045" s="149"/>
    </row>
    <row r="1046" s="5" customFormat="1" ht="12.95" customHeight="1" spans="1:60">
      <c r="A1046" s="48" t="s">
        <v>2547</v>
      </c>
      <c r="B1046" s="38" t="e">
        <f>VLOOKUP($A1046,#REF!,34,FALSE)</f>
        <v>#REF!</v>
      </c>
      <c r="C1046" s="39" t="str">
        <f t="shared" si="199"/>
        <v>unused_DDR_XM3_B6DMI</v>
      </c>
      <c r="D1046" s="40" t="e">
        <f>IF(LEN(VLOOKUP($A1046,#REF!,8,FALSE)),LEFT(VLOOKUP($A1046,#REF!,8,FALSE),LEN(VLOOKUP($A1046,#REF!,8,FALSE))-2),"")</f>
        <v>#REF!</v>
      </c>
      <c r="E1046" s="41" t="e">
        <f>IF(LEN(VLOOKUP($A1046,#REF!,4,FALSE)),IF(INDEX(#REF!,MATCH($A1046,#REF!,0),1),LEFT(VLOOKUP($A1046,#REF!,4,FALSE),LEN(VLOOKUP($A1046,#REF!,4,FALSE))-2),CONCATENATE(LEFT(VLOOKUP($A1046,#REF!,4,FALSE),LEN(VLOOKUP($A1046,#REF!,4,FALSE))-2),"*")),"")</f>
        <v>#REF!</v>
      </c>
      <c r="F1046" s="42" t="e">
        <f>IF(LEN(VLOOKUP($A1046,#REF!,5,FALSE)),IF(INDEX(#REF!,MATCH($A1046,#REF!,0),2),LEFT(VLOOKUP($A1046,#REF!,5,FALSE),LEN(VLOOKUP($A1046,#REF!,5,FALSE))-2),CONCATENATE(LEFT(VLOOKUP($A1046,#REF!,5,FALSE),LEN(VLOOKUP($A1046,#REF!,5,FALSE))-2),"*")),"")</f>
        <v>#REF!</v>
      </c>
      <c r="G1046" s="42" t="e">
        <f>IF(LEN(VLOOKUP($A1046,#REF!,6,FALSE)),IF(INDEX(#REF!,MATCH($A1046,#REF!,0),3),LEFT(VLOOKUP($A1046,#REF!,6,FALSE),LEN(VLOOKUP($A1046,#REF!,6,FALSE))-2),CONCATENATE(LEFT(VLOOKUP($A1046,#REF!,6,FALSE),LEN(VLOOKUP($A1046,#REF!,6,FALSE))-2),"*")),"")</f>
        <v>#REF!</v>
      </c>
      <c r="H1046" s="43" t="e">
        <f>IF(LEN(VLOOKUP($A1046,#REF!,7,FALSE)),IF(INDEX(#REF!,MATCH($A1046,#REF!,0),4),LEFT(VLOOKUP($A1046,#REF!,7,FALSE),LEN(VLOOKUP($A1046,#REF!,7,FALSE))-2),CONCATENATE(LEFT(VLOOKUP($A1046,#REF!,7,FALSE),LEN(VLOOKUP($A1046,#REF!,7,FALSE))-2),"*")),"")</f>
        <v>#REF!</v>
      </c>
      <c r="I1046" s="54" t="e">
        <f>IF(LEN(VLOOKUP($A1046,#REF!,8,FALSE)),UPPER(RIGHT(VLOOKUP($A1046,#REF!,8,FALSE),1)),"")</f>
        <v>#REF!</v>
      </c>
      <c r="J1046" s="42" t="e">
        <f>IF(LEN(VLOOKUP($A1046,#REF!,4,FALSE)),UPPER(RIGHT(VLOOKUP($A1046,#REF!,4,FALSE),1)),"")</f>
        <v>#REF!</v>
      </c>
      <c r="K1046" s="42" t="e">
        <f>IF(LEN(VLOOKUP($A1046,#REF!,5,FALSE)),UPPER(RIGHT(VLOOKUP($A1046,#REF!,5,FALSE),1)),"")</f>
        <v>#REF!</v>
      </c>
      <c r="L1046" s="42" t="e">
        <f>IF(LEN(VLOOKUP($A1046,#REF!,6,FALSE)),UPPER(RIGHT(VLOOKUP($A1046,#REF!,6,FALSE),1)),"")</f>
        <v>#REF!</v>
      </c>
      <c r="M1046" s="43" t="e">
        <f>IF(LEN(VLOOKUP($A1046,#REF!,7,FALSE)),UPPER(RIGHT(VLOOKUP($A1046,#REF!,7,FALSE),1)),"")</f>
        <v>#REF!</v>
      </c>
      <c r="N1046" s="206"/>
      <c r="O1046" s="206"/>
      <c r="P1046" s="206"/>
      <c r="Q1046" s="206"/>
      <c r="R1046" s="206"/>
      <c r="S1046" s="63" t="e">
        <f>HLOOKUP("Device Tree Pin Name",#REF!,MATCH($A1046,#REF!,0),FALSE)</f>
        <v>#REF!</v>
      </c>
      <c r="T1046" s="47" t="e">
        <f>HLOOKUP("power rail",#REF!,MATCH($A1046,#REF!,0),FALSE)</f>
        <v>#REF!</v>
      </c>
      <c r="U1046" s="62" t="e">
        <f>HLOOKUP("Wake Capable",#REF!,MATCH($A1046,#REF!,0),FALSE)</f>
        <v>#REF!</v>
      </c>
      <c r="V1046" s="62" t="e">
        <f>HLOOKUP("Strap",#REF!,MATCH($A1046,#REF!,0),FALSE)</f>
        <v>#REF!</v>
      </c>
      <c r="W1046" s="62"/>
      <c r="X1046" s="62"/>
      <c r="Y1046" s="62"/>
      <c r="Z1046" s="47"/>
      <c r="AA1046" s="47" t="e">
        <f>HLOOKUP("Pad type",#REF!,MATCH($A1046,#REF!,0),FALSE)</f>
        <v>#REF!</v>
      </c>
      <c r="AB1046" s="63"/>
      <c r="AC1046" s="63" t="e">
        <f>HLOOKUP("POR Pin State",#REF!,MATCH($A1046,#REF!,0),FALSE)</f>
        <v>#REF!</v>
      </c>
      <c r="AD1046" s="207"/>
      <c r="AE1046" s="208"/>
      <c r="AF1046" s="208"/>
      <c r="AG1046" s="208"/>
      <c r="AH1046" s="209"/>
      <c r="AI1046" s="209"/>
      <c r="AJ1046" s="210"/>
      <c r="AK1046" s="210"/>
      <c r="AL1046" s="210"/>
      <c r="AM1046" s="210"/>
      <c r="AN1046" s="210"/>
      <c r="AO1046" s="210"/>
      <c r="AP1046" s="210"/>
      <c r="AQ1046" s="215" t="s">
        <v>2547</v>
      </c>
      <c r="AR1046" s="105"/>
      <c r="AS1046" s="105"/>
      <c r="AT1046" s="105"/>
      <c r="AU1046" s="105"/>
      <c r="AV1046" s="105"/>
      <c r="AW1046" s="105"/>
      <c r="AX1046" s="105"/>
      <c r="AY1046" s="105"/>
      <c r="AZ1046" s="105"/>
      <c r="BA1046" s="105"/>
      <c r="BB1046" s="218"/>
      <c r="BC1046" s="105"/>
      <c r="BD1046" s="250"/>
      <c r="BE1046" s="252" t="s">
        <v>2548</v>
      </c>
      <c r="BF1046" s="147" t="e">
        <f>VLOOKUP($A1046,#REF!,34,FALSE)</f>
        <v>#REF!</v>
      </c>
      <c r="BG1046" s="148" t="e">
        <f>VLOOKUP($A1046,#REF!,22,FALSE)</f>
        <v>#REF!</v>
      </c>
      <c r="BH1046" s="149"/>
    </row>
    <row r="1047" s="5" customFormat="1" ht="12.95" customHeight="1" spans="1:60">
      <c r="A1047" s="48" t="s">
        <v>2549</v>
      </c>
      <c r="B1047" s="38" t="e">
        <f>VLOOKUP($A1047,#REF!,34,FALSE)</f>
        <v>#REF!</v>
      </c>
      <c r="C1047" s="39" t="str">
        <f t="shared" si="199"/>
        <v>unused_DDR_XM3_B6WCK_P</v>
      </c>
      <c r="D1047" s="40" t="e">
        <f>IF(LEN(VLOOKUP($A1047,#REF!,8,FALSE)),LEFT(VLOOKUP($A1047,#REF!,8,FALSE),LEN(VLOOKUP($A1047,#REF!,8,FALSE))-2),"")</f>
        <v>#REF!</v>
      </c>
      <c r="E1047" s="41" t="e">
        <f>IF(LEN(VLOOKUP($A1047,#REF!,4,FALSE)),IF(INDEX(#REF!,MATCH($A1047,#REF!,0),1),LEFT(VLOOKUP($A1047,#REF!,4,FALSE),LEN(VLOOKUP($A1047,#REF!,4,FALSE))-2),CONCATENATE(LEFT(VLOOKUP($A1047,#REF!,4,FALSE),LEN(VLOOKUP($A1047,#REF!,4,FALSE))-2),"*")),"")</f>
        <v>#REF!</v>
      </c>
      <c r="F1047" s="42" t="e">
        <f>IF(LEN(VLOOKUP($A1047,#REF!,5,FALSE)),IF(INDEX(#REF!,MATCH($A1047,#REF!,0),2),LEFT(VLOOKUP($A1047,#REF!,5,FALSE),LEN(VLOOKUP($A1047,#REF!,5,FALSE))-2),CONCATENATE(LEFT(VLOOKUP($A1047,#REF!,5,FALSE),LEN(VLOOKUP($A1047,#REF!,5,FALSE))-2),"*")),"")</f>
        <v>#REF!</v>
      </c>
      <c r="G1047" s="42" t="e">
        <f>IF(LEN(VLOOKUP($A1047,#REF!,6,FALSE)),IF(INDEX(#REF!,MATCH($A1047,#REF!,0),3),LEFT(VLOOKUP($A1047,#REF!,6,FALSE),LEN(VLOOKUP($A1047,#REF!,6,FALSE))-2),CONCATENATE(LEFT(VLOOKUP($A1047,#REF!,6,FALSE),LEN(VLOOKUP($A1047,#REF!,6,FALSE))-2),"*")),"")</f>
        <v>#REF!</v>
      </c>
      <c r="H1047" s="43" t="e">
        <f>IF(LEN(VLOOKUP($A1047,#REF!,7,FALSE)),IF(INDEX(#REF!,MATCH($A1047,#REF!,0),4),LEFT(VLOOKUP($A1047,#REF!,7,FALSE),LEN(VLOOKUP($A1047,#REF!,7,FALSE))-2),CONCATENATE(LEFT(VLOOKUP($A1047,#REF!,7,FALSE),LEN(VLOOKUP($A1047,#REF!,7,FALSE))-2),"*")),"")</f>
        <v>#REF!</v>
      </c>
      <c r="I1047" s="54" t="e">
        <f>IF(LEN(VLOOKUP($A1047,#REF!,8,FALSE)),UPPER(RIGHT(VLOOKUP($A1047,#REF!,8,FALSE),1)),"")</f>
        <v>#REF!</v>
      </c>
      <c r="J1047" s="42" t="e">
        <f>IF(LEN(VLOOKUP($A1047,#REF!,4,FALSE)),UPPER(RIGHT(VLOOKUP($A1047,#REF!,4,FALSE),1)),"")</f>
        <v>#REF!</v>
      </c>
      <c r="K1047" s="42" t="e">
        <f>IF(LEN(VLOOKUP($A1047,#REF!,5,FALSE)),UPPER(RIGHT(VLOOKUP($A1047,#REF!,5,FALSE),1)),"")</f>
        <v>#REF!</v>
      </c>
      <c r="L1047" s="42" t="e">
        <f>IF(LEN(VLOOKUP($A1047,#REF!,6,FALSE)),UPPER(RIGHT(VLOOKUP($A1047,#REF!,6,FALSE),1)),"")</f>
        <v>#REF!</v>
      </c>
      <c r="M1047" s="43" t="e">
        <f>IF(LEN(VLOOKUP($A1047,#REF!,7,FALSE)),UPPER(RIGHT(VLOOKUP($A1047,#REF!,7,FALSE),1)),"")</f>
        <v>#REF!</v>
      </c>
      <c r="N1047" s="206"/>
      <c r="O1047" s="206"/>
      <c r="P1047" s="206"/>
      <c r="Q1047" s="206"/>
      <c r="R1047" s="206"/>
      <c r="S1047" s="63" t="e">
        <f>HLOOKUP("Device Tree Pin Name",#REF!,MATCH($A1047,#REF!,0),FALSE)</f>
        <v>#REF!</v>
      </c>
      <c r="T1047" s="47" t="e">
        <f>HLOOKUP("power rail",#REF!,MATCH($A1047,#REF!,0),FALSE)</f>
        <v>#REF!</v>
      </c>
      <c r="U1047" s="62" t="e">
        <f>HLOOKUP("Wake Capable",#REF!,MATCH($A1047,#REF!,0),FALSE)</f>
        <v>#REF!</v>
      </c>
      <c r="V1047" s="62" t="e">
        <f>HLOOKUP("Strap",#REF!,MATCH($A1047,#REF!,0),FALSE)</f>
        <v>#REF!</v>
      </c>
      <c r="W1047" s="62"/>
      <c r="X1047" s="62"/>
      <c r="Y1047" s="62"/>
      <c r="Z1047" s="47"/>
      <c r="AA1047" s="47" t="e">
        <f>HLOOKUP("Pad type",#REF!,MATCH($A1047,#REF!,0),FALSE)</f>
        <v>#REF!</v>
      </c>
      <c r="AB1047" s="63"/>
      <c r="AC1047" s="63" t="e">
        <f>HLOOKUP("POR Pin State",#REF!,MATCH($A1047,#REF!,0),FALSE)</f>
        <v>#REF!</v>
      </c>
      <c r="AD1047" s="207"/>
      <c r="AE1047" s="208"/>
      <c r="AF1047" s="208"/>
      <c r="AG1047" s="208"/>
      <c r="AH1047" s="209"/>
      <c r="AI1047" s="209"/>
      <c r="AJ1047" s="210"/>
      <c r="AK1047" s="210"/>
      <c r="AL1047" s="210"/>
      <c r="AM1047" s="210"/>
      <c r="AN1047" s="210"/>
      <c r="AO1047" s="210"/>
      <c r="AP1047" s="210"/>
      <c r="AQ1047" s="215" t="s">
        <v>2549</v>
      </c>
      <c r="AR1047" s="105"/>
      <c r="AS1047" s="105"/>
      <c r="AT1047" s="105"/>
      <c r="AU1047" s="105"/>
      <c r="AV1047" s="105"/>
      <c r="AW1047" s="105"/>
      <c r="AX1047" s="105"/>
      <c r="AY1047" s="105"/>
      <c r="AZ1047" s="105"/>
      <c r="BA1047" s="105"/>
      <c r="BB1047" s="218"/>
      <c r="BC1047" s="105"/>
      <c r="BD1047" s="250"/>
      <c r="BE1047" s="252" t="s">
        <v>2550</v>
      </c>
      <c r="BF1047" s="147" t="e">
        <f>VLOOKUP($A1047,#REF!,34,FALSE)</f>
        <v>#REF!</v>
      </c>
      <c r="BG1047" s="148" t="e">
        <f>VLOOKUP($A1047,#REF!,22,FALSE)</f>
        <v>#REF!</v>
      </c>
      <c r="BH1047" s="149"/>
    </row>
    <row r="1048" s="5" customFormat="1" ht="12.95" customHeight="1" spans="1:60">
      <c r="A1048" s="48" t="s">
        <v>2551</v>
      </c>
      <c r="B1048" s="38" t="e">
        <f>VLOOKUP($A1048,#REF!,34,FALSE)</f>
        <v>#REF!</v>
      </c>
      <c r="C1048" s="39" t="str">
        <f t="shared" si="199"/>
        <v>unused_DDR_XM3_B6WCK_N</v>
      </c>
      <c r="D1048" s="40" t="e">
        <f>IF(LEN(VLOOKUP($A1048,#REF!,8,FALSE)),LEFT(VLOOKUP($A1048,#REF!,8,FALSE),LEN(VLOOKUP($A1048,#REF!,8,FALSE))-2),"")</f>
        <v>#REF!</v>
      </c>
      <c r="E1048" s="41" t="e">
        <f>IF(LEN(VLOOKUP($A1048,#REF!,4,FALSE)),IF(INDEX(#REF!,MATCH($A1048,#REF!,0),1),LEFT(VLOOKUP($A1048,#REF!,4,FALSE),LEN(VLOOKUP($A1048,#REF!,4,FALSE))-2),CONCATENATE(LEFT(VLOOKUP($A1048,#REF!,4,FALSE),LEN(VLOOKUP($A1048,#REF!,4,FALSE))-2),"*")),"")</f>
        <v>#REF!</v>
      </c>
      <c r="F1048" s="42" t="e">
        <f>IF(LEN(VLOOKUP($A1048,#REF!,5,FALSE)),IF(INDEX(#REF!,MATCH($A1048,#REF!,0),2),LEFT(VLOOKUP($A1048,#REF!,5,FALSE),LEN(VLOOKUP($A1048,#REF!,5,FALSE))-2),CONCATENATE(LEFT(VLOOKUP($A1048,#REF!,5,FALSE),LEN(VLOOKUP($A1048,#REF!,5,FALSE))-2),"*")),"")</f>
        <v>#REF!</v>
      </c>
      <c r="G1048" s="42" t="e">
        <f>IF(LEN(VLOOKUP($A1048,#REF!,6,FALSE)),IF(INDEX(#REF!,MATCH($A1048,#REF!,0),3),LEFT(VLOOKUP($A1048,#REF!,6,FALSE),LEN(VLOOKUP($A1048,#REF!,6,FALSE))-2),CONCATENATE(LEFT(VLOOKUP($A1048,#REF!,6,FALSE),LEN(VLOOKUP($A1048,#REF!,6,FALSE))-2),"*")),"")</f>
        <v>#REF!</v>
      </c>
      <c r="H1048" s="43" t="e">
        <f>IF(LEN(VLOOKUP($A1048,#REF!,7,FALSE)),IF(INDEX(#REF!,MATCH($A1048,#REF!,0),4),LEFT(VLOOKUP($A1048,#REF!,7,FALSE),LEN(VLOOKUP($A1048,#REF!,7,FALSE))-2),CONCATENATE(LEFT(VLOOKUP($A1048,#REF!,7,FALSE),LEN(VLOOKUP($A1048,#REF!,7,FALSE))-2),"*")),"")</f>
        <v>#REF!</v>
      </c>
      <c r="I1048" s="54" t="e">
        <f>IF(LEN(VLOOKUP($A1048,#REF!,8,FALSE)),UPPER(RIGHT(VLOOKUP($A1048,#REF!,8,FALSE),1)),"")</f>
        <v>#REF!</v>
      </c>
      <c r="J1048" s="42" t="e">
        <f>IF(LEN(VLOOKUP($A1048,#REF!,4,FALSE)),UPPER(RIGHT(VLOOKUP($A1048,#REF!,4,FALSE),1)),"")</f>
        <v>#REF!</v>
      </c>
      <c r="K1048" s="42" t="e">
        <f>IF(LEN(VLOOKUP($A1048,#REF!,5,FALSE)),UPPER(RIGHT(VLOOKUP($A1048,#REF!,5,FALSE),1)),"")</f>
        <v>#REF!</v>
      </c>
      <c r="L1048" s="42" t="e">
        <f>IF(LEN(VLOOKUP($A1048,#REF!,6,FALSE)),UPPER(RIGHT(VLOOKUP($A1048,#REF!,6,FALSE),1)),"")</f>
        <v>#REF!</v>
      </c>
      <c r="M1048" s="43" t="e">
        <f>IF(LEN(VLOOKUP($A1048,#REF!,7,FALSE)),UPPER(RIGHT(VLOOKUP($A1048,#REF!,7,FALSE),1)),"")</f>
        <v>#REF!</v>
      </c>
      <c r="N1048" s="206"/>
      <c r="O1048" s="206"/>
      <c r="P1048" s="206"/>
      <c r="Q1048" s="206"/>
      <c r="R1048" s="206"/>
      <c r="S1048" s="63" t="e">
        <f>HLOOKUP("Device Tree Pin Name",#REF!,MATCH($A1048,#REF!,0),FALSE)</f>
        <v>#REF!</v>
      </c>
      <c r="T1048" s="47" t="e">
        <f>HLOOKUP("power rail",#REF!,MATCH($A1048,#REF!,0),FALSE)</f>
        <v>#REF!</v>
      </c>
      <c r="U1048" s="62" t="e">
        <f>HLOOKUP("Wake Capable",#REF!,MATCH($A1048,#REF!,0),FALSE)</f>
        <v>#REF!</v>
      </c>
      <c r="V1048" s="62" t="e">
        <f>HLOOKUP("Strap",#REF!,MATCH($A1048,#REF!,0),FALSE)</f>
        <v>#REF!</v>
      </c>
      <c r="W1048" s="62"/>
      <c r="X1048" s="62"/>
      <c r="Y1048" s="62"/>
      <c r="Z1048" s="47"/>
      <c r="AA1048" s="47" t="e">
        <f>HLOOKUP("Pad type",#REF!,MATCH($A1048,#REF!,0),FALSE)</f>
        <v>#REF!</v>
      </c>
      <c r="AB1048" s="63"/>
      <c r="AC1048" s="63" t="e">
        <f>HLOOKUP("POR Pin State",#REF!,MATCH($A1048,#REF!,0),FALSE)</f>
        <v>#REF!</v>
      </c>
      <c r="AD1048" s="207"/>
      <c r="AE1048" s="208"/>
      <c r="AF1048" s="208"/>
      <c r="AG1048" s="208"/>
      <c r="AH1048" s="209"/>
      <c r="AI1048" s="209"/>
      <c r="AJ1048" s="210"/>
      <c r="AK1048" s="210"/>
      <c r="AL1048" s="210"/>
      <c r="AM1048" s="210"/>
      <c r="AN1048" s="210"/>
      <c r="AO1048" s="210"/>
      <c r="AP1048" s="210"/>
      <c r="AQ1048" s="215" t="s">
        <v>2551</v>
      </c>
      <c r="AR1048" s="105"/>
      <c r="AS1048" s="105"/>
      <c r="AT1048" s="105"/>
      <c r="AU1048" s="105"/>
      <c r="AV1048" s="105"/>
      <c r="AW1048" s="105"/>
      <c r="AX1048" s="105"/>
      <c r="AY1048" s="105"/>
      <c r="AZ1048" s="105"/>
      <c r="BA1048" s="105"/>
      <c r="BB1048" s="218"/>
      <c r="BC1048" s="105"/>
      <c r="BD1048" s="250"/>
      <c r="BE1048" s="252" t="s">
        <v>2552</v>
      </c>
      <c r="BF1048" s="147" t="e">
        <f>VLOOKUP($A1048,#REF!,34,FALSE)</f>
        <v>#REF!</v>
      </c>
      <c r="BG1048" s="148" t="e">
        <f>VLOOKUP($A1048,#REF!,22,FALSE)</f>
        <v>#REF!</v>
      </c>
      <c r="BH1048" s="149"/>
    </row>
    <row r="1049" s="5" customFormat="1" ht="12.95" customHeight="1" spans="1:60">
      <c r="A1049" s="48" t="s">
        <v>2553</v>
      </c>
      <c r="B1049" s="38" t="e">
        <f>VLOOKUP($A1049,#REF!,34,FALSE)</f>
        <v>#REF!</v>
      </c>
      <c r="C1049" s="39" t="str">
        <f t="shared" si="199"/>
        <v>unused_DDR_XM3_B6RDQS_P</v>
      </c>
      <c r="D1049" s="40" t="e">
        <f>IF(LEN(VLOOKUP($A1049,#REF!,8,FALSE)),LEFT(VLOOKUP($A1049,#REF!,8,FALSE),LEN(VLOOKUP($A1049,#REF!,8,FALSE))-2),"")</f>
        <v>#REF!</v>
      </c>
      <c r="E1049" s="41" t="e">
        <f>IF(LEN(VLOOKUP($A1049,#REF!,4,FALSE)),IF(INDEX(#REF!,MATCH($A1049,#REF!,0),1),LEFT(VLOOKUP($A1049,#REF!,4,FALSE),LEN(VLOOKUP($A1049,#REF!,4,FALSE))-2),CONCATENATE(LEFT(VLOOKUP($A1049,#REF!,4,FALSE),LEN(VLOOKUP($A1049,#REF!,4,FALSE))-2),"*")),"")</f>
        <v>#REF!</v>
      </c>
      <c r="F1049" s="42" t="e">
        <f>IF(LEN(VLOOKUP($A1049,#REF!,5,FALSE)),IF(INDEX(#REF!,MATCH($A1049,#REF!,0),2),LEFT(VLOOKUP($A1049,#REF!,5,FALSE),LEN(VLOOKUP($A1049,#REF!,5,FALSE))-2),CONCATENATE(LEFT(VLOOKUP($A1049,#REF!,5,FALSE),LEN(VLOOKUP($A1049,#REF!,5,FALSE))-2),"*")),"")</f>
        <v>#REF!</v>
      </c>
      <c r="G1049" s="42" t="e">
        <f>IF(LEN(VLOOKUP($A1049,#REF!,6,FALSE)),IF(INDEX(#REF!,MATCH($A1049,#REF!,0),3),LEFT(VLOOKUP($A1049,#REF!,6,FALSE),LEN(VLOOKUP($A1049,#REF!,6,FALSE))-2),CONCATENATE(LEFT(VLOOKUP($A1049,#REF!,6,FALSE),LEN(VLOOKUP($A1049,#REF!,6,FALSE))-2),"*")),"")</f>
        <v>#REF!</v>
      </c>
      <c r="H1049" s="43" t="e">
        <f>IF(LEN(VLOOKUP($A1049,#REF!,7,FALSE)),IF(INDEX(#REF!,MATCH($A1049,#REF!,0),4),LEFT(VLOOKUP($A1049,#REF!,7,FALSE),LEN(VLOOKUP($A1049,#REF!,7,FALSE))-2),CONCATENATE(LEFT(VLOOKUP($A1049,#REF!,7,FALSE),LEN(VLOOKUP($A1049,#REF!,7,FALSE))-2),"*")),"")</f>
        <v>#REF!</v>
      </c>
      <c r="I1049" s="54" t="e">
        <f>IF(LEN(VLOOKUP($A1049,#REF!,8,FALSE)),UPPER(RIGHT(VLOOKUP($A1049,#REF!,8,FALSE),1)),"")</f>
        <v>#REF!</v>
      </c>
      <c r="J1049" s="42" t="e">
        <f>IF(LEN(VLOOKUP($A1049,#REF!,4,FALSE)),UPPER(RIGHT(VLOOKUP($A1049,#REF!,4,FALSE),1)),"")</f>
        <v>#REF!</v>
      </c>
      <c r="K1049" s="42" t="e">
        <f>IF(LEN(VLOOKUP($A1049,#REF!,5,FALSE)),UPPER(RIGHT(VLOOKUP($A1049,#REF!,5,FALSE),1)),"")</f>
        <v>#REF!</v>
      </c>
      <c r="L1049" s="42" t="e">
        <f>IF(LEN(VLOOKUP($A1049,#REF!,6,FALSE)),UPPER(RIGHT(VLOOKUP($A1049,#REF!,6,FALSE),1)),"")</f>
        <v>#REF!</v>
      </c>
      <c r="M1049" s="43" t="e">
        <f>IF(LEN(VLOOKUP($A1049,#REF!,7,FALSE)),UPPER(RIGHT(VLOOKUP($A1049,#REF!,7,FALSE),1)),"")</f>
        <v>#REF!</v>
      </c>
      <c r="N1049" s="206"/>
      <c r="O1049" s="206"/>
      <c r="P1049" s="206"/>
      <c r="Q1049" s="206"/>
      <c r="R1049" s="206"/>
      <c r="S1049" s="63" t="e">
        <f>HLOOKUP("Device Tree Pin Name",#REF!,MATCH($A1049,#REF!,0),FALSE)</f>
        <v>#REF!</v>
      </c>
      <c r="T1049" s="47" t="e">
        <f>HLOOKUP("power rail",#REF!,MATCH($A1049,#REF!,0),FALSE)</f>
        <v>#REF!</v>
      </c>
      <c r="U1049" s="62" t="e">
        <f>HLOOKUP("Wake Capable",#REF!,MATCH($A1049,#REF!,0),FALSE)</f>
        <v>#REF!</v>
      </c>
      <c r="V1049" s="62" t="e">
        <f>HLOOKUP("Strap",#REF!,MATCH($A1049,#REF!,0),FALSE)</f>
        <v>#REF!</v>
      </c>
      <c r="W1049" s="62"/>
      <c r="X1049" s="62"/>
      <c r="Y1049" s="62"/>
      <c r="Z1049" s="47"/>
      <c r="AA1049" s="47" t="e">
        <f>HLOOKUP("Pad type",#REF!,MATCH($A1049,#REF!,0),FALSE)</f>
        <v>#REF!</v>
      </c>
      <c r="AB1049" s="63"/>
      <c r="AC1049" s="63" t="e">
        <f>HLOOKUP("POR Pin State",#REF!,MATCH($A1049,#REF!,0),FALSE)</f>
        <v>#REF!</v>
      </c>
      <c r="AD1049" s="207"/>
      <c r="AE1049" s="208"/>
      <c r="AF1049" s="208"/>
      <c r="AG1049" s="208"/>
      <c r="AH1049" s="209"/>
      <c r="AI1049" s="209"/>
      <c r="AJ1049" s="210"/>
      <c r="AK1049" s="210"/>
      <c r="AL1049" s="210"/>
      <c r="AM1049" s="210"/>
      <c r="AN1049" s="210"/>
      <c r="AO1049" s="210"/>
      <c r="AP1049" s="210"/>
      <c r="AQ1049" s="215" t="s">
        <v>2553</v>
      </c>
      <c r="AR1049" s="105"/>
      <c r="AS1049" s="105"/>
      <c r="AT1049" s="105"/>
      <c r="AU1049" s="105"/>
      <c r="AV1049" s="105"/>
      <c r="AW1049" s="105"/>
      <c r="AX1049" s="105"/>
      <c r="AY1049" s="105"/>
      <c r="AZ1049" s="105"/>
      <c r="BA1049" s="105"/>
      <c r="BB1049" s="218"/>
      <c r="BC1049" s="105"/>
      <c r="BD1049" s="250"/>
      <c r="BE1049" s="252" t="s">
        <v>2554</v>
      </c>
      <c r="BF1049" s="147" t="e">
        <f>VLOOKUP($A1049,#REF!,34,FALSE)</f>
        <v>#REF!</v>
      </c>
      <c r="BG1049" s="148" t="e">
        <f>VLOOKUP($A1049,#REF!,22,FALSE)</f>
        <v>#REF!</v>
      </c>
      <c r="BH1049" s="149"/>
    </row>
    <row r="1050" s="5" customFormat="1" ht="12.95" customHeight="1" spans="1:60">
      <c r="A1050" s="48" t="s">
        <v>2555</v>
      </c>
      <c r="B1050" s="38" t="e">
        <f>VLOOKUP($A1050,#REF!,34,FALSE)</f>
        <v>#REF!</v>
      </c>
      <c r="C1050" s="39" t="str">
        <f t="shared" si="199"/>
        <v>unused_DDR_XM3_B6RDQS_N</v>
      </c>
      <c r="D1050" s="40" t="e">
        <f>IF(LEN(VLOOKUP($A1050,#REF!,8,FALSE)),LEFT(VLOOKUP($A1050,#REF!,8,FALSE),LEN(VLOOKUP($A1050,#REF!,8,FALSE))-2),"")</f>
        <v>#REF!</v>
      </c>
      <c r="E1050" s="41" t="e">
        <f>IF(LEN(VLOOKUP($A1050,#REF!,4,FALSE)),IF(INDEX(#REF!,MATCH($A1050,#REF!,0),1),LEFT(VLOOKUP($A1050,#REF!,4,FALSE),LEN(VLOOKUP($A1050,#REF!,4,FALSE))-2),CONCATENATE(LEFT(VLOOKUP($A1050,#REF!,4,FALSE),LEN(VLOOKUP($A1050,#REF!,4,FALSE))-2),"*")),"")</f>
        <v>#REF!</v>
      </c>
      <c r="F1050" s="42" t="e">
        <f>IF(LEN(VLOOKUP($A1050,#REF!,5,FALSE)),IF(INDEX(#REF!,MATCH($A1050,#REF!,0),2),LEFT(VLOOKUP($A1050,#REF!,5,FALSE),LEN(VLOOKUP($A1050,#REF!,5,FALSE))-2),CONCATENATE(LEFT(VLOOKUP($A1050,#REF!,5,FALSE),LEN(VLOOKUP($A1050,#REF!,5,FALSE))-2),"*")),"")</f>
        <v>#REF!</v>
      </c>
      <c r="G1050" s="42" t="e">
        <f>IF(LEN(VLOOKUP($A1050,#REF!,6,FALSE)),IF(INDEX(#REF!,MATCH($A1050,#REF!,0),3),LEFT(VLOOKUP($A1050,#REF!,6,FALSE),LEN(VLOOKUP($A1050,#REF!,6,FALSE))-2),CONCATENATE(LEFT(VLOOKUP($A1050,#REF!,6,FALSE),LEN(VLOOKUP($A1050,#REF!,6,FALSE))-2),"*")),"")</f>
        <v>#REF!</v>
      </c>
      <c r="H1050" s="43" t="e">
        <f>IF(LEN(VLOOKUP($A1050,#REF!,7,FALSE)),IF(INDEX(#REF!,MATCH($A1050,#REF!,0),4),LEFT(VLOOKUP($A1050,#REF!,7,FALSE),LEN(VLOOKUP($A1050,#REF!,7,FALSE))-2),CONCATENATE(LEFT(VLOOKUP($A1050,#REF!,7,FALSE),LEN(VLOOKUP($A1050,#REF!,7,FALSE))-2),"*")),"")</f>
        <v>#REF!</v>
      </c>
      <c r="I1050" s="54" t="e">
        <f>IF(LEN(VLOOKUP($A1050,#REF!,8,FALSE)),UPPER(RIGHT(VLOOKUP($A1050,#REF!,8,FALSE),1)),"")</f>
        <v>#REF!</v>
      </c>
      <c r="J1050" s="42" t="e">
        <f>IF(LEN(VLOOKUP($A1050,#REF!,4,FALSE)),UPPER(RIGHT(VLOOKUP($A1050,#REF!,4,FALSE),1)),"")</f>
        <v>#REF!</v>
      </c>
      <c r="K1050" s="42" t="e">
        <f>IF(LEN(VLOOKUP($A1050,#REF!,5,FALSE)),UPPER(RIGHT(VLOOKUP($A1050,#REF!,5,FALSE),1)),"")</f>
        <v>#REF!</v>
      </c>
      <c r="L1050" s="42" t="e">
        <f>IF(LEN(VLOOKUP($A1050,#REF!,6,FALSE)),UPPER(RIGHT(VLOOKUP($A1050,#REF!,6,FALSE),1)),"")</f>
        <v>#REF!</v>
      </c>
      <c r="M1050" s="43" t="e">
        <f>IF(LEN(VLOOKUP($A1050,#REF!,7,FALSE)),UPPER(RIGHT(VLOOKUP($A1050,#REF!,7,FALSE),1)),"")</f>
        <v>#REF!</v>
      </c>
      <c r="N1050" s="206"/>
      <c r="O1050" s="206"/>
      <c r="P1050" s="206"/>
      <c r="Q1050" s="206"/>
      <c r="R1050" s="206"/>
      <c r="S1050" s="63" t="e">
        <f>HLOOKUP("Device Tree Pin Name",#REF!,MATCH($A1050,#REF!,0),FALSE)</f>
        <v>#REF!</v>
      </c>
      <c r="T1050" s="47" t="e">
        <f>HLOOKUP("power rail",#REF!,MATCH($A1050,#REF!,0),FALSE)</f>
        <v>#REF!</v>
      </c>
      <c r="U1050" s="62" t="e">
        <f>HLOOKUP("Wake Capable",#REF!,MATCH($A1050,#REF!,0),FALSE)</f>
        <v>#REF!</v>
      </c>
      <c r="V1050" s="62" t="e">
        <f>HLOOKUP("Strap",#REF!,MATCH($A1050,#REF!,0),FALSE)</f>
        <v>#REF!</v>
      </c>
      <c r="W1050" s="62"/>
      <c r="X1050" s="62"/>
      <c r="Y1050" s="62"/>
      <c r="Z1050" s="47"/>
      <c r="AA1050" s="47" t="e">
        <f>HLOOKUP("Pad type",#REF!,MATCH($A1050,#REF!,0),FALSE)</f>
        <v>#REF!</v>
      </c>
      <c r="AB1050" s="63"/>
      <c r="AC1050" s="63" t="e">
        <f>HLOOKUP("POR Pin State",#REF!,MATCH($A1050,#REF!,0),FALSE)</f>
        <v>#REF!</v>
      </c>
      <c r="AD1050" s="207"/>
      <c r="AE1050" s="208"/>
      <c r="AF1050" s="208"/>
      <c r="AG1050" s="208"/>
      <c r="AH1050" s="209"/>
      <c r="AI1050" s="209"/>
      <c r="AJ1050" s="210"/>
      <c r="AK1050" s="210"/>
      <c r="AL1050" s="210"/>
      <c r="AM1050" s="210"/>
      <c r="AN1050" s="210"/>
      <c r="AO1050" s="210"/>
      <c r="AP1050" s="210"/>
      <c r="AQ1050" s="215" t="s">
        <v>2555</v>
      </c>
      <c r="AR1050" s="105"/>
      <c r="AS1050" s="105"/>
      <c r="AT1050" s="105"/>
      <c r="AU1050" s="105"/>
      <c r="AV1050" s="105"/>
      <c r="AW1050" s="105"/>
      <c r="AX1050" s="105"/>
      <c r="AY1050" s="105"/>
      <c r="AZ1050" s="105"/>
      <c r="BA1050" s="105"/>
      <c r="BB1050" s="218"/>
      <c r="BC1050" s="105"/>
      <c r="BD1050" s="250"/>
      <c r="BE1050" s="252" t="s">
        <v>2556</v>
      </c>
      <c r="BF1050" s="147" t="e">
        <f>VLOOKUP($A1050,#REF!,34,FALSE)</f>
        <v>#REF!</v>
      </c>
      <c r="BG1050" s="148" t="e">
        <f>VLOOKUP($A1050,#REF!,22,FALSE)</f>
        <v>#REF!</v>
      </c>
      <c r="BH1050" s="149"/>
    </row>
    <row r="1051" s="5" customFormat="1" ht="12.95" customHeight="1" spans="1:60">
      <c r="A1051" s="48" t="s">
        <v>2557</v>
      </c>
      <c r="B1051" s="38" t="e">
        <f>VLOOKUP($A1051,#REF!,34,FALSE)</f>
        <v>#REF!</v>
      </c>
      <c r="C1051" s="39" t="str">
        <f t="shared" si="199"/>
        <v>unused_DDR_XM3_B7A_CA0</v>
      </c>
      <c r="D1051" s="40" t="e">
        <f>IF(LEN(VLOOKUP($A1051,#REF!,8,FALSE)),LEFT(VLOOKUP($A1051,#REF!,8,FALSE),LEN(VLOOKUP($A1051,#REF!,8,FALSE))-2),"")</f>
        <v>#REF!</v>
      </c>
      <c r="E1051" s="41" t="e">
        <f>IF(LEN(VLOOKUP($A1051,#REF!,4,FALSE)),IF(INDEX(#REF!,MATCH($A1051,#REF!,0),1),LEFT(VLOOKUP($A1051,#REF!,4,FALSE),LEN(VLOOKUP($A1051,#REF!,4,FALSE))-2),CONCATENATE(LEFT(VLOOKUP($A1051,#REF!,4,FALSE),LEN(VLOOKUP($A1051,#REF!,4,FALSE))-2),"*")),"")</f>
        <v>#REF!</v>
      </c>
      <c r="F1051" s="42" t="e">
        <f>IF(LEN(VLOOKUP($A1051,#REF!,5,FALSE)),IF(INDEX(#REF!,MATCH($A1051,#REF!,0),2),LEFT(VLOOKUP($A1051,#REF!,5,FALSE),LEN(VLOOKUP($A1051,#REF!,5,FALSE))-2),CONCATENATE(LEFT(VLOOKUP($A1051,#REF!,5,FALSE),LEN(VLOOKUP($A1051,#REF!,5,FALSE))-2),"*")),"")</f>
        <v>#REF!</v>
      </c>
      <c r="G1051" s="42" t="e">
        <f>IF(LEN(VLOOKUP($A1051,#REF!,6,FALSE)),IF(INDEX(#REF!,MATCH($A1051,#REF!,0),3),LEFT(VLOOKUP($A1051,#REF!,6,FALSE),LEN(VLOOKUP($A1051,#REF!,6,FALSE))-2),CONCATENATE(LEFT(VLOOKUP($A1051,#REF!,6,FALSE),LEN(VLOOKUP($A1051,#REF!,6,FALSE))-2),"*")),"")</f>
        <v>#REF!</v>
      </c>
      <c r="H1051" s="43" t="e">
        <f>IF(LEN(VLOOKUP($A1051,#REF!,7,FALSE)),IF(INDEX(#REF!,MATCH($A1051,#REF!,0),4),LEFT(VLOOKUP($A1051,#REF!,7,FALSE),LEN(VLOOKUP($A1051,#REF!,7,FALSE))-2),CONCATENATE(LEFT(VLOOKUP($A1051,#REF!,7,FALSE),LEN(VLOOKUP($A1051,#REF!,7,FALSE))-2),"*")),"")</f>
        <v>#REF!</v>
      </c>
      <c r="I1051" s="54" t="e">
        <f>IF(LEN(VLOOKUP($A1051,#REF!,8,FALSE)),UPPER(RIGHT(VLOOKUP($A1051,#REF!,8,FALSE),1)),"")</f>
        <v>#REF!</v>
      </c>
      <c r="J1051" s="42" t="e">
        <f>IF(LEN(VLOOKUP($A1051,#REF!,4,FALSE)),UPPER(RIGHT(VLOOKUP($A1051,#REF!,4,FALSE),1)),"")</f>
        <v>#REF!</v>
      </c>
      <c r="K1051" s="42" t="e">
        <f>IF(LEN(VLOOKUP($A1051,#REF!,5,FALSE)),UPPER(RIGHT(VLOOKUP($A1051,#REF!,5,FALSE),1)),"")</f>
        <v>#REF!</v>
      </c>
      <c r="L1051" s="42" t="e">
        <f>IF(LEN(VLOOKUP($A1051,#REF!,6,FALSE)),UPPER(RIGHT(VLOOKUP($A1051,#REF!,6,FALSE),1)),"")</f>
        <v>#REF!</v>
      </c>
      <c r="M1051" s="43" t="e">
        <f>IF(LEN(VLOOKUP($A1051,#REF!,7,FALSE)),UPPER(RIGHT(VLOOKUP($A1051,#REF!,7,FALSE),1)),"")</f>
        <v>#REF!</v>
      </c>
      <c r="N1051" s="206"/>
      <c r="O1051" s="206"/>
      <c r="P1051" s="206"/>
      <c r="Q1051" s="206"/>
      <c r="R1051" s="206"/>
      <c r="S1051" s="63" t="e">
        <f>HLOOKUP("Device Tree Pin Name",#REF!,MATCH($A1051,#REF!,0),FALSE)</f>
        <v>#REF!</v>
      </c>
      <c r="T1051" s="47" t="e">
        <f>HLOOKUP("power rail",#REF!,MATCH($A1051,#REF!,0),FALSE)</f>
        <v>#REF!</v>
      </c>
      <c r="U1051" s="62" t="e">
        <f>HLOOKUP("Wake Capable",#REF!,MATCH($A1051,#REF!,0),FALSE)</f>
        <v>#REF!</v>
      </c>
      <c r="V1051" s="62" t="e">
        <f>HLOOKUP("Strap",#REF!,MATCH($A1051,#REF!,0),FALSE)</f>
        <v>#REF!</v>
      </c>
      <c r="W1051" s="62"/>
      <c r="X1051" s="62"/>
      <c r="Y1051" s="62"/>
      <c r="Z1051" s="47"/>
      <c r="AA1051" s="47" t="e">
        <f>HLOOKUP("Pad type",#REF!,MATCH($A1051,#REF!,0),FALSE)</f>
        <v>#REF!</v>
      </c>
      <c r="AB1051" s="63"/>
      <c r="AC1051" s="63" t="e">
        <f>HLOOKUP("POR Pin State",#REF!,MATCH($A1051,#REF!,0),FALSE)</f>
        <v>#REF!</v>
      </c>
      <c r="AD1051" s="207"/>
      <c r="AE1051" s="208"/>
      <c r="AF1051" s="208"/>
      <c r="AG1051" s="208"/>
      <c r="AH1051" s="209"/>
      <c r="AI1051" s="209"/>
      <c r="AJ1051" s="210"/>
      <c r="AK1051" s="210"/>
      <c r="AL1051" s="210"/>
      <c r="AM1051" s="210"/>
      <c r="AN1051" s="210"/>
      <c r="AO1051" s="210"/>
      <c r="AP1051" s="210"/>
      <c r="AQ1051" s="215" t="s">
        <v>2558</v>
      </c>
      <c r="AR1051" s="105"/>
      <c r="AS1051" s="105"/>
      <c r="AT1051" s="105"/>
      <c r="AU1051" s="105"/>
      <c r="AV1051" s="105"/>
      <c r="AW1051" s="105"/>
      <c r="AX1051" s="105"/>
      <c r="AY1051" s="105"/>
      <c r="AZ1051" s="105"/>
      <c r="BA1051" s="105"/>
      <c r="BB1051" s="218"/>
      <c r="BC1051" s="105"/>
      <c r="BD1051" s="250"/>
      <c r="BE1051" s="252" t="s">
        <v>2559</v>
      </c>
      <c r="BF1051" s="147" t="e">
        <f>VLOOKUP($A1051,#REF!,34,FALSE)</f>
        <v>#REF!</v>
      </c>
      <c r="BG1051" s="148" t="e">
        <f>VLOOKUP($A1051,#REF!,22,FALSE)</f>
        <v>#REF!</v>
      </c>
      <c r="BH1051" s="149"/>
    </row>
    <row r="1052" s="5" customFormat="1" ht="12.95" customHeight="1" spans="1:60">
      <c r="A1052" s="48" t="s">
        <v>2560</v>
      </c>
      <c r="B1052" s="38" t="e">
        <f>VLOOKUP($A1052,#REF!,34,FALSE)</f>
        <v>#REF!</v>
      </c>
      <c r="C1052" s="39" t="str">
        <f t="shared" si="199"/>
        <v>unused_DDR_XM3_B7A_CA1</v>
      </c>
      <c r="D1052" s="40" t="e">
        <f>IF(LEN(VLOOKUP($A1052,#REF!,8,FALSE)),LEFT(VLOOKUP($A1052,#REF!,8,FALSE),LEN(VLOOKUP($A1052,#REF!,8,FALSE))-2),"")</f>
        <v>#REF!</v>
      </c>
      <c r="E1052" s="41" t="e">
        <f>IF(LEN(VLOOKUP($A1052,#REF!,4,FALSE)),IF(INDEX(#REF!,MATCH($A1052,#REF!,0),1),LEFT(VLOOKUP($A1052,#REF!,4,FALSE),LEN(VLOOKUP($A1052,#REF!,4,FALSE))-2),CONCATENATE(LEFT(VLOOKUP($A1052,#REF!,4,FALSE),LEN(VLOOKUP($A1052,#REF!,4,FALSE))-2),"*")),"")</f>
        <v>#REF!</v>
      </c>
      <c r="F1052" s="42" t="e">
        <f>IF(LEN(VLOOKUP($A1052,#REF!,5,FALSE)),IF(INDEX(#REF!,MATCH($A1052,#REF!,0),2),LEFT(VLOOKUP($A1052,#REF!,5,FALSE),LEN(VLOOKUP($A1052,#REF!,5,FALSE))-2),CONCATENATE(LEFT(VLOOKUP($A1052,#REF!,5,FALSE),LEN(VLOOKUP($A1052,#REF!,5,FALSE))-2),"*")),"")</f>
        <v>#REF!</v>
      </c>
      <c r="G1052" s="42" t="e">
        <f>IF(LEN(VLOOKUP($A1052,#REF!,6,FALSE)),IF(INDEX(#REF!,MATCH($A1052,#REF!,0),3),LEFT(VLOOKUP($A1052,#REF!,6,FALSE),LEN(VLOOKUP($A1052,#REF!,6,FALSE))-2),CONCATENATE(LEFT(VLOOKUP($A1052,#REF!,6,FALSE),LEN(VLOOKUP($A1052,#REF!,6,FALSE))-2),"*")),"")</f>
        <v>#REF!</v>
      </c>
      <c r="H1052" s="43" t="e">
        <f>IF(LEN(VLOOKUP($A1052,#REF!,7,FALSE)),IF(INDEX(#REF!,MATCH($A1052,#REF!,0),4),LEFT(VLOOKUP($A1052,#REF!,7,FALSE),LEN(VLOOKUP($A1052,#REF!,7,FALSE))-2),CONCATENATE(LEFT(VLOOKUP($A1052,#REF!,7,FALSE),LEN(VLOOKUP($A1052,#REF!,7,FALSE))-2),"*")),"")</f>
        <v>#REF!</v>
      </c>
      <c r="I1052" s="54" t="e">
        <f>IF(LEN(VLOOKUP($A1052,#REF!,8,FALSE)),UPPER(RIGHT(VLOOKUP($A1052,#REF!,8,FALSE),1)),"")</f>
        <v>#REF!</v>
      </c>
      <c r="J1052" s="42" t="e">
        <f>IF(LEN(VLOOKUP($A1052,#REF!,4,FALSE)),UPPER(RIGHT(VLOOKUP($A1052,#REF!,4,FALSE),1)),"")</f>
        <v>#REF!</v>
      </c>
      <c r="K1052" s="42" t="e">
        <f>IF(LEN(VLOOKUP($A1052,#REF!,5,FALSE)),UPPER(RIGHT(VLOOKUP($A1052,#REF!,5,FALSE),1)),"")</f>
        <v>#REF!</v>
      </c>
      <c r="L1052" s="42" t="e">
        <f>IF(LEN(VLOOKUP($A1052,#REF!,6,FALSE)),UPPER(RIGHT(VLOOKUP($A1052,#REF!,6,FALSE),1)),"")</f>
        <v>#REF!</v>
      </c>
      <c r="M1052" s="43" t="e">
        <f>IF(LEN(VLOOKUP($A1052,#REF!,7,FALSE)),UPPER(RIGHT(VLOOKUP($A1052,#REF!,7,FALSE),1)),"")</f>
        <v>#REF!</v>
      </c>
      <c r="N1052" s="206"/>
      <c r="O1052" s="206"/>
      <c r="P1052" s="206"/>
      <c r="Q1052" s="206"/>
      <c r="R1052" s="206"/>
      <c r="S1052" s="63" t="e">
        <f>HLOOKUP("Device Tree Pin Name",#REF!,MATCH($A1052,#REF!,0),FALSE)</f>
        <v>#REF!</v>
      </c>
      <c r="T1052" s="47" t="e">
        <f>HLOOKUP("power rail",#REF!,MATCH($A1052,#REF!,0),FALSE)</f>
        <v>#REF!</v>
      </c>
      <c r="U1052" s="62" t="e">
        <f>HLOOKUP("Wake Capable",#REF!,MATCH($A1052,#REF!,0),FALSE)</f>
        <v>#REF!</v>
      </c>
      <c r="V1052" s="62" t="e">
        <f>HLOOKUP("Strap",#REF!,MATCH($A1052,#REF!,0),FALSE)</f>
        <v>#REF!</v>
      </c>
      <c r="W1052" s="62"/>
      <c r="X1052" s="62"/>
      <c r="Y1052" s="62"/>
      <c r="Z1052" s="47"/>
      <c r="AA1052" s="47" t="e">
        <f>HLOOKUP("Pad type",#REF!,MATCH($A1052,#REF!,0),FALSE)</f>
        <v>#REF!</v>
      </c>
      <c r="AB1052" s="63"/>
      <c r="AC1052" s="63" t="e">
        <f>HLOOKUP("POR Pin State",#REF!,MATCH($A1052,#REF!,0),FALSE)</f>
        <v>#REF!</v>
      </c>
      <c r="AD1052" s="207"/>
      <c r="AE1052" s="208"/>
      <c r="AF1052" s="208"/>
      <c r="AG1052" s="208"/>
      <c r="AH1052" s="209"/>
      <c r="AI1052" s="209"/>
      <c r="AJ1052" s="210"/>
      <c r="AK1052" s="210"/>
      <c r="AL1052" s="210"/>
      <c r="AM1052" s="210"/>
      <c r="AN1052" s="210"/>
      <c r="AO1052" s="210"/>
      <c r="AP1052" s="210"/>
      <c r="AQ1052" s="215" t="s">
        <v>2561</v>
      </c>
      <c r="AR1052" s="105"/>
      <c r="AS1052" s="105"/>
      <c r="AT1052" s="105"/>
      <c r="AU1052" s="105"/>
      <c r="AV1052" s="105"/>
      <c r="AW1052" s="105"/>
      <c r="AX1052" s="105"/>
      <c r="AY1052" s="105"/>
      <c r="AZ1052" s="105"/>
      <c r="BA1052" s="105"/>
      <c r="BB1052" s="218"/>
      <c r="BC1052" s="105"/>
      <c r="BD1052" s="250"/>
      <c r="BE1052" s="252" t="s">
        <v>2562</v>
      </c>
      <c r="BF1052" s="147" t="e">
        <f>VLOOKUP($A1052,#REF!,34,FALSE)</f>
        <v>#REF!</v>
      </c>
      <c r="BG1052" s="148" t="e">
        <f>VLOOKUP($A1052,#REF!,22,FALSE)</f>
        <v>#REF!</v>
      </c>
      <c r="BH1052" s="149"/>
    </row>
    <row r="1053" s="5" customFormat="1" ht="12.95" customHeight="1" spans="1:60">
      <c r="A1053" s="48" t="s">
        <v>2563</v>
      </c>
      <c r="B1053" s="38" t="e">
        <f>VLOOKUP($A1053,#REF!,34,FALSE)</f>
        <v>#REF!</v>
      </c>
      <c r="C1053" s="39" t="str">
        <f t="shared" si="199"/>
        <v>unused_DDR_XM3_B7A_CA2</v>
      </c>
      <c r="D1053" s="40" t="e">
        <f>IF(LEN(VLOOKUP($A1053,#REF!,8,FALSE)),LEFT(VLOOKUP($A1053,#REF!,8,FALSE),LEN(VLOOKUP($A1053,#REF!,8,FALSE))-2),"")</f>
        <v>#REF!</v>
      </c>
      <c r="E1053" s="41" t="e">
        <f>IF(LEN(VLOOKUP($A1053,#REF!,4,FALSE)),IF(INDEX(#REF!,MATCH($A1053,#REF!,0),1),LEFT(VLOOKUP($A1053,#REF!,4,FALSE),LEN(VLOOKUP($A1053,#REF!,4,FALSE))-2),CONCATENATE(LEFT(VLOOKUP($A1053,#REF!,4,FALSE),LEN(VLOOKUP($A1053,#REF!,4,FALSE))-2),"*")),"")</f>
        <v>#REF!</v>
      </c>
      <c r="F1053" s="42" t="e">
        <f>IF(LEN(VLOOKUP($A1053,#REF!,5,FALSE)),IF(INDEX(#REF!,MATCH($A1053,#REF!,0),2),LEFT(VLOOKUP($A1053,#REF!,5,FALSE),LEN(VLOOKUP($A1053,#REF!,5,FALSE))-2),CONCATENATE(LEFT(VLOOKUP($A1053,#REF!,5,FALSE),LEN(VLOOKUP($A1053,#REF!,5,FALSE))-2),"*")),"")</f>
        <v>#REF!</v>
      </c>
      <c r="G1053" s="42" t="e">
        <f>IF(LEN(VLOOKUP($A1053,#REF!,6,FALSE)),IF(INDEX(#REF!,MATCH($A1053,#REF!,0),3),LEFT(VLOOKUP($A1053,#REF!,6,FALSE),LEN(VLOOKUP($A1053,#REF!,6,FALSE))-2),CONCATENATE(LEFT(VLOOKUP($A1053,#REF!,6,FALSE),LEN(VLOOKUP($A1053,#REF!,6,FALSE))-2),"*")),"")</f>
        <v>#REF!</v>
      </c>
      <c r="H1053" s="43" t="e">
        <f>IF(LEN(VLOOKUP($A1053,#REF!,7,FALSE)),IF(INDEX(#REF!,MATCH($A1053,#REF!,0),4),LEFT(VLOOKUP($A1053,#REF!,7,FALSE),LEN(VLOOKUP($A1053,#REF!,7,FALSE))-2),CONCATENATE(LEFT(VLOOKUP($A1053,#REF!,7,FALSE),LEN(VLOOKUP($A1053,#REF!,7,FALSE))-2),"*")),"")</f>
        <v>#REF!</v>
      </c>
      <c r="I1053" s="54" t="e">
        <f>IF(LEN(VLOOKUP($A1053,#REF!,8,FALSE)),UPPER(RIGHT(VLOOKUP($A1053,#REF!,8,FALSE),1)),"")</f>
        <v>#REF!</v>
      </c>
      <c r="J1053" s="42" t="e">
        <f>IF(LEN(VLOOKUP($A1053,#REF!,4,FALSE)),UPPER(RIGHT(VLOOKUP($A1053,#REF!,4,FALSE),1)),"")</f>
        <v>#REF!</v>
      </c>
      <c r="K1053" s="42" t="e">
        <f>IF(LEN(VLOOKUP($A1053,#REF!,5,FALSE)),UPPER(RIGHT(VLOOKUP($A1053,#REF!,5,FALSE),1)),"")</f>
        <v>#REF!</v>
      </c>
      <c r="L1053" s="42" t="e">
        <f>IF(LEN(VLOOKUP($A1053,#REF!,6,FALSE)),UPPER(RIGHT(VLOOKUP($A1053,#REF!,6,FALSE),1)),"")</f>
        <v>#REF!</v>
      </c>
      <c r="M1053" s="43" t="e">
        <f>IF(LEN(VLOOKUP($A1053,#REF!,7,FALSE)),UPPER(RIGHT(VLOOKUP($A1053,#REF!,7,FALSE),1)),"")</f>
        <v>#REF!</v>
      </c>
      <c r="N1053" s="206"/>
      <c r="O1053" s="206"/>
      <c r="P1053" s="206"/>
      <c r="Q1053" s="206"/>
      <c r="R1053" s="206"/>
      <c r="S1053" s="63" t="e">
        <f>HLOOKUP("Device Tree Pin Name",#REF!,MATCH($A1053,#REF!,0),FALSE)</f>
        <v>#REF!</v>
      </c>
      <c r="T1053" s="47" t="e">
        <f>HLOOKUP("power rail",#REF!,MATCH($A1053,#REF!,0),FALSE)</f>
        <v>#REF!</v>
      </c>
      <c r="U1053" s="62" t="e">
        <f>HLOOKUP("Wake Capable",#REF!,MATCH($A1053,#REF!,0),FALSE)</f>
        <v>#REF!</v>
      </c>
      <c r="V1053" s="62" t="e">
        <f>HLOOKUP("Strap",#REF!,MATCH($A1053,#REF!,0),FALSE)</f>
        <v>#REF!</v>
      </c>
      <c r="W1053" s="62"/>
      <c r="X1053" s="62"/>
      <c r="Y1053" s="62"/>
      <c r="Z1053" s="47"/>
      <c r="AA1053" s="47" t="e">
        <f>HLOOKUP("Pad type",#REF!,MATCH($A1053,#REF!,0),FALSE)</f>
        <v>#REF!</v>
      </c>
      <c r="AB1053" s="63"/>
      <c r="AC1053" s="63" t="e">
        <f>HLOOKUP("POR Pin State",#REF!,MATCH($A1053,#REF!,0),FALSE)</f>
        <v>#REF!</v>
      </c>
      <c r="AD1053" s="207"/>
      <c r="AE1053" s="208"/>
      <c r="AF1053" s="208"/>
      <c r="AG1053" s="208"/>
      <c r="AH1053" s="209"/>
      <c r="AI1053" s="209"/>
      <c r="AJ1053" s="210"/>
      <c r="AK1053" s="210"/>
      <c r="AL1053" s="210"/>
      <c r="AM1053" s="210"/>
      <c r="AN1053" s="210"/>
      <c r="AO1053" s="210"/>
      <c r="AP1053" s="210"/>
      <c r="AQ1053" s="215" t="s">
        <v>2564</v>
      </c>
      <c r="AR1053" s="105"/>
      <c r="AS1053" s="105"/>
      <c r="AT1053" s="105"/>
      <c r="AU1053" s="105"/>
      <c r="AV1053" s="105"/>
      <c r="AW1053" s="105"/>
      <c r="AX1053" s="105"/>
      <c r="AY1053" s="105"/>
      <c r="AZ1053" s="105"/>
      <c r="BA1053" s="105"/>
      <c r="BB1053" s="218"/>
      <c r="BC1053" s="105"/>
      <c r="BD1053" s="250"/>
      <c r="BE1053" s="252" t="s">
        <v>2565</v>
      </c>
      <c r="BF1053" s="147" t="e">
        <f>VLOOKUP($A1053,#REF!,34,FALSE)</f>
        <v>#REF!</v>
      </c>
      <c r="BG1053" s="148" t="e">
        <f>VLOOKUP($A1053,#REF!,22,FALSE)</f>
        <v>#REF!</v>
      </c>
      <c r="BH1053" s="149"/>
    </row>
    <row r="1054" s="5" customFormat="1" ht="12.95" customHeight="1" spans="1:60">
      <c r="A1054" s="10" t="s">
        <v>2566</v>
      </c>
      <c r="B1054" s="38" t="e">
        <f>VLOOKUP($A1054,#REF!,34,FALSE)</f>
        <v>#REF!</v>
      </c>
      <c r="C1054" s="39" t="str">
        <f t="shared" si="199"/>
        <v>unused_DDR_XM3_B7A_CA3</v>
      </c>
      <c r="D1054" s="40" t="e">
        <f>IF(LEN(VLOOKUP($A1054,#REF!,8,FALSE)),LEFT(VLOOKUP($A1054,#REF!,8,FALSE),LEN(VLOOKUP($A1054,#REF!,8,FALSE))-2),"")</f>
        <v>#REF!</v>
      </c>
      <c r="E1054" s="41" t="e">
        <f>IF(LEN(VLOOKUP($A1054,#REF!,4,FALSE)),IF(INDEX(#REF!,MATCH($A1054,#REF!,0),1),LEFT(VLOOKUP($A1054,#REF!,4,FALSE),LEN(VLOOKUP($A1054,#REF!,4,FALSE))-2),CONCATENATE(LEFT(VLOOKUP($A1054,#REF!,4,FALSE),LEN(VLOOKUP($A1054,#REF!,4,FALSE))-2),"*")),"")</f>
        <v>#REF!</v>
      </c>
      <c r="F1054" s="42" t="e">
        <f>IF(LEN(VLOOKUP($A1054,#REF!,5,FALSE)),IF(INDEX(#REF!,MATCH($A1054,#REF!,0),2),LEFT(VLOOKUP($A1054,#REF!,5,FALSE),LEN(VLOOKUP($A1054,#REF!,5,FALSE))-2),CONCATENATE(LEFT(VLOOKUP($A1054,#REF!,5,FALSE),LEN(VLOOKUP($A1054,#REF!,5,FALSE))-2),"*")),"")</f>
        <v>#REF!</v>
      </c>
      <c r="G1054" s="42" t="e">
        <f>IF(LEN(VLOOKUP($A1054,#REF!,6,FALSE)),IF(INDEX(#REF!,MATCH($A1054,#REF!,0),3),LEFT(VLOOKUP($A1054,#REF!,6,FALSE),LEN(VLOOKUP($A1054,#REF!,6,FALSE))-2),CONCATENATE(LEFT(VLOOKUP($A1054,#REF!,6,FALSE),LEN(VLOOKUP($A1054,#REF!,6,FALSE))-2),"*")),"")</f>
        <v>#REF!</v>
      </c>
      <c r="H1054" s="43" t="e">
        <f>IF(LEN(VLOOKUP($A1054,#REF!,7,FALSE)),IF(INDEX(#REF!,MATCH($A1054,#REF!,0),4),LEFT(VLOOKUP($A1054,#REF!,7,FALSE),LEN(VLOOKUP($A1054,#REF!,7,FALSE))-2),CONCATENATE(LEFT(VLOOKUP($A1054,#REF!,7,FALSE),LEN(VLOOKUP($A1054,#REF!,7,FALSE))-2),"*")),"")</f>
        <v>#REF!</v>
      </c>
      <c r="I1054" s="54" t="e">
        <f>IF(LEN(VLOOKUP($A1054,#REF!,8,FALSE)),UPPER(RIGHT(VLOOKUP($A1054,#REF!,8,FALSE),1)),"")</f>
        <v>#REF!</v>
      </c>
      <c r="J1054" s="42" t="e">
        <f>IF(LEN(VLOOKUP($A1054,#REF!,4,FALSE)),UPPER(RIGHT(VLOOKUP($A1054,#REF!,4,FALSE),1)),"")</f>
        <v>#REF!</v>
      </c>
      <c r="K1054" s="42" t="e">
        <f>IF(LEN(VLOOKUP($A1054,#REF!,5,FALSE)),UPPER(RIGHT(VLOOKUP($A1054,#REF!,5,FALSE),1)),"")</f>
        <v>#REF!</v>
      </c>
      <c r="L1054" s="42" t="e">
        <f>IF(LEN(VLOOKUP($A1054,#REF!,6,FALSE)),UPPER(RIGHT(VLOOKUP($A1054,#REF!,6,FALSE),1)),"")</f>
        <v>#REF!</v>
      </c>
      <c r="M1054" s="43" t="e">
        <f>IF(LEN(VLOOKUP($A1054,#REF!,7,FALSE)),UPPER(RIGHT(VLOOKUP($A1054,#REF!,7,FALSE),1)),"")</f>
        <v>#REF!</v>
      </c>
      <c r="N1054" s="206"/>
      <c r="O1054" s="206"/>
      <c r="P1054" s="206"/>
      <c r="Q1054" s="206"/>
      <c r="R1054" s="206"/>
      <c r="S1054" s="63" t="e">
        <f>HLOOKUP("Device Tree Pin Name",#REF!,MATCH($A1054,#REF!,0),FALSE)</f>
        <v>#REF!</v>
      </c>
      <c r="T1054" s="47" t="e">
        <f>HLOOKUP("power rail",#REF!,MATCH($A1054,#REF!,0),FALSE)</f>
        <v>#REF!</v>
      </c>
      <c r="U1054" s="62" t="e">
        <f>HLOOKUP("Wake Capable",#REF!,MATCH($A1054,#REF!,0),FALSE)</f>
        <v>#REF!</v>
      </c>
      <c r="V1054" s="62" t="e">
        <f>HLOOKUP("Strap",#REF!,MATCH($A1054,#REF!,0),FALSE)</f>
        <v>#REF!</v>
      </c>
      <c r="W1054" s="62"/>
      <c r="X1054" s="62"/>
      <c r="Y1054" s="62"/>
      <c r="Z1054" s="47"/>
      <c r="AA1054" s="47" t="e">
        <f>HLOOKUP("Pad type",#REF!,MATCH($A1054,#REF!,0),FALSE)</f>
        <v>#REF!</v>
      </c>
      <c r="AB1054" s="63"/>
      <c r="AC1054" s="63" t="e">
        <f>HLOOKUP("POR Pin State",#REF!,MATCH($A1054,#REF!,0),FALSE)</f>
        <v>#REF!</v>
      </c>
      <c r="AD1054" s="207"/>
      <c r="AE1054" s="208"/>
      <c r="AF1054" s="208"/>
      <c r="AG1054" s="208"/>
      <c r="AH1054" s="209"/>
      <c r="AI1054" s="209"/>
      <c r="AJ1054" s="210"/>
      <c r="AK1054" s="210"/>
      <c r="AL1054" s="210"/>
      <c r="AM1054" s="210"/>
      <c r="AN1054" s="210"/>
      <c r="AO1054" s="210"/>
      <c r="AP1054" s="210"/>
      <c r="AQ1054" s="215" t="s">
        <v>2567</v>
      </c>
      <c r="AR1054" s="105"/>
      <c r="AS1054" s="105"/>
      <c r="AT1054" s="105"/>
      <c r="AU1054" s="105"/>
      <c r="AV1054" s="105"/>
      <c r="AW1054" s="105"/>
      <c r="AX1054" s="105"/>
      <c r="AY1054" s="105"/>
      <c r="AZ1054" s="105"/>
      <c r="BA1054" s="105"/>
      <c r="BB1054" s="218"/>
      <c r="BC1054" s="105"/>
      <c r="BD1054" s="250"/>
      <c r="BE1054" s="252" t="s">
        <v>2568</v>
      </c>
      <c r="BF1054" s="147" t="e">
        <f>VLOOKUP($A1054,#REF!,34,FALSE)</f>
        <v>#REF!</v>
      </c>
      <c r="BG1054" s="148" t="e">
        <f>VLOOKUP($A1054,#REF!,22,FALSE)</f>
        <v>#REF!</v>
      </c>
      <c r="BH1054" s="149"/>
    </row>
    <row r="1055" s="5" customFormat="1" ht="12.95" customHeight="1" spans="1:60">
      <c r="A1055" s="10" t="s">
        <v>2569</v>
      </c>
      <c r="B1055" s="38" t="e">
        <f>VLOOKUP($A1055,#REF!,34,FALSE)</f>
        <v>#REF!</v>
      </c>
      <c r="C1055" s="39" t="str">
        <f t="shared" si="199"/>
        <v>unused_DDR_XM3_B7A_CA4</v>
      </c>
      <c r="D1055" s="40" t="e">
        <f>IF(LEN(VLOOKUP($A1055,#REF!,8,FALSE)),LEFT(VLOOKUP($A1055,#REF!,8,FALSE),LEN(VLOOKUP($A1055,#REF!,8,FALSE))-2),"")</f>
        <v>#REF!</v>
      </c>
      <c r="E1055" s="41" t="e">
        <f>IF(LEN(VLOOKUP($A1055,#REF!,4,FALSE)),IF(INDEX(#REF!,MATCH($A1055,#REF!,0),1),LEFT(VLOOKUP($A1055,#REF!,4,FALSE),LEN(VLOOKUP($A1055,#REF!,4,FALSE))-2),CONCATENATE(LEFT(VLOOKUP($A1055,#REF!,4,FALSE),LEN(VLOOKUP($A1055,#REF!,4,FALSE))-2),"*")),"")</f>
        <v>#REF!</v>
      </c>
      <c r="F1055" s="42" t="e">
        <f>IF(LEN(VLOOKUP($A1055,#REF!,5,FALSE)),IF(INDEX(#REF!,MATCH($A1055,#REF!,0),2),LEFT(VLOOKUP($A1055,#REF!,5,FALSE),LEN(VLOOKUP($A1055,#REF!,5,FALSE))-2),CONCATENATE(LEFT(VLOOKUP($A1055,#REF!,5,FALSE),LEN(VLOOKUP($A1055,#REF!,5,FALSE))-2),"*")),"")</f>
        <v>#REF!</v>
      </c>
      <c r="G1055" s="42" t="e">
        <f>IF(LEN(VLOOKUP($A1055,#REF!,6,FALSE)),IF(INDEX(#REF!,MATCH($A1055,#REF!,0),3),LEFT(VLOOKUP($A1055,#REF!,6,FALSE),LEN(VLOOKUP($A1055,#REF!,6,FALSE))-2),CONCATENATE(LEFT(VLOOKUP($A1055,#REF!,6,FALSE),LEN(VLOOKUP($A1055,#REF!,6,FALSE))-2),"*")),"")</f>
        <v>#REF!</v>
      </c>
      <c r="H1055" s="43" t="e">
        <f>IF(LEN(VLOOKUP($A1055,#REF!,7,FALSE)),IF(INDEX(#REF!,MATCH($A1055,#REF!,0),4),LEFT(VLOOKUP($A1055,#REF!,7,FALSE),LEN(VLOOKUP($A1055,#REF!,7,FALSE))-2),CONCATENATE(LEFT(VLOOKUP($A1055,#REF!,7,FALSE),LEN(VLOOKUP($A1055,#REF!,7,FALSE))-2),"*")),"")</f>
        <v>#REF!</v>
      </c>
      <c r="I1055" s="54" t="e">
        <f>IF(LEN(VLOOKUP($A1055,#REF!,8,FALSE)),UPPER(RIGHT(VLOOKUP($A1055,#REF!,8,FALSE),1)),"")</f>
        <v>#REF!</v>
      </c>
      <c r="J1055" s="42" t="e">
        <f>IF(LEN(VLOOKUP($A1055,#REF!,4,FALSE)),UPPER(RIGHT(VLOOKUP($A1055,#REF!,4,FALSE),1)),"")</f>
        <v>#REF!</v>
      </c>
      <c r="K1055" s="42" t="e">
        <f>IF(LEN(VLOOKUP($A1055,#REF!,5,FALSE)),UPPER(RIGHT(VLOOKUP($A1055,#REF!,5,FALSE),1)),"")</f>
        <v>#REF!</v>
      </c>
      <c r="L1055" s="42" t="e">
        <f>IF(LEN(VLOOKUP($A1055,#REF!,6,FALSE)),UPPER(RIGHT(VLOOKUP($A1055,#REF!,6,FALSE),1)),"")</f>
        <v>#REF!</v>
      </c>
      <c r="M1055" s="43" t="e">
        <f>IF(LEN(VLOOKUP($A1055,#REF!,7,FALSE)),UPPER(RIGHT(VLOOKUP($A1055,#REF!,7,FALSE),1)),"")</f>
        <v>#REF!</v>
      </c>
      <c r="N1055" s="206"/>
      <c r="O1055" s="206"/>
      <c r="P1055" s="206"/>
      <c r="Q1055" s="206"/>
      <c r="R1055" s="206"/>
      <c r="S1055" s="63" t="e">
        <f>HLOOKUP("Device Tree Pin Name",#REF!,MATCH($A1055,#REF!,0),FALSE)</f>
        <v>#REF!</v>
      </c>
      <c r="T1055" s="47" t="e">
        <f>HLOOKUP("power rail",#REF!,MATCH($A1055,#REF!,0),FALSE)</f>
        <v>#REF!</v>
      </c>
      <c r="U1055" s="62" t="e">
        <f>HLOOKUP("Wake Capable",#REF!,MATCH($A1055,#REF!,0),FALSE)</f>
        <v>#REF!</v>
      </c>
      <c r="V1055" s="62" t="e">
        <f>HLOOKUP("Strap",#REF!,MATCH($A1055,#REF!,0),FALSE)</f>
        <v>#REF!</v>
      </c>
      <c r="W1055" s="62"/>
      <c r="X1055" s="62"/>
      <c r="Y1055" s="62"/>
      <c r="Z1055" s="47"/>
      <c r="AA1055" s="47" t="e">
        <f>HLOOKUP("Pad type",#REF!,MATCH($A1055,#REF!,0),FALSE)</f>
        <v>#REF!</v>
      </c>
      <c r="AB1055" s="63"/>
      <c r="AC1055" s="63" t="e">
        <f>HLOOKUP("POR Pin State",#REF!,MATCH($A1055,#REF!,0),FALSE)</f>
        <v>#REF!</v>
      </c>
      <c r="AD1055" s="207"/>
      <c r="AE1055" s="208"/>
      <c r="AF1055" s="208"/>
      <c r="AG1055" s="208"/>
      <c r="AH1055" s="209"/>
      <c r="AI1055" s="209"/>
      <c r="AJ1055" s="210"/>
      <c r="AK1055" s="210"/>
      <c r="AL1055" s="210"/>
      <c r="AM1055" s="210"/>
      <c r="AN1055" s="210"/>
      <c r="AO1055" s="210"/>
      <c r="AP1055" s="210"/>
      <c r="AQ1055" s="215" t="s">
        <v>2570</v>
      </c>
      <c r="AR1055" s="105"/>
      <c r="AS1055" s="105"/>
      <c r="AT1055" s="105"/>
      <c r="AU1055" s="105"/>
      <c r="AV1055" s="105"/>
      <c r="AW1055" s="105"/>
      <c r="AX1055" s="105"/>
      <c r="AY1055" s="105"/>
      <c r="AZ1055" s="105"/>
      <c r="BA1055" s="105"/>
      <c r="BB1055" s="218"/>
      <c r="BC1055" s="105"/>
      <c r="BD1055" s="250"/>
      <c r="BE1055" s="252" t="s">
        <v>2571</v>
      </c>
      <c r="BF1055" s="147" t="e">
        <f>VLOOKUP($A1055,#REF!,34,FALSE)</f>
        <v>#REF!</v>
      </c>
      <c r="BG1055" s="148" t="e">
        <f>VLOOKUP($A1055,#REF!,22,FALSE)</f>
        <v>#REF!</v>
      </c>
      <c r="BH1055" s="149"/>
    </row>
    <row r="1056" s="5" customFormat="1" ht="12.95" customHeight="1" spans="1:60">
      <c r="A1056" s="48" t="s">
        <v>2572</v>
      </c>
      <c r="B1056" s="38" t="e">
        <f>VLOOKUP($A1056,#REF!,34,FALSE)</f>
        <v>#REF!</v>
      </c>
      <c r="C1056" s="39" t="str">
        <f t="shared" si="199"/>
        <v>unused_DDR_XM3_B7A_CA5</v>
      </c>
      <c r="D1056" s="40" t="e">
        <f>IF(LEN(VLOOKUP($A1056,#REF!,8,FALSE)),LEFT(VLOOKUP($A1056,#REF!,8,FALSE),LEN(VLOOKUP($A1056,#REF!,8,FALSE))-2),"")</f>
        <v>#REF!</v>
      </c>
      <c r="E1056" s="41" t="e">
        <f>IF(LEN(VLOOKUP($A1056,#REF!,4,FALSE)),IF(INDEX(#REF!,MATCH($A1056,#REF!,0),1),LEFT(VLOOKUP($A1056,#REF!,4,FALSE),LEN(VLOOKUP($A1056,#REF!,4,FALSE))-2),CONCATENATE(LEFT(VLOOKUP($A1056,#REF!,4,FALSE),LEN(VLOOKUP($A1056,#REF!,4,FALSE))-2),"*")),"")</f>
        <v>#REF!</v>
      </c>
      <c r="F1056" s="42" t="e">
        <f>IF(LEN(VLOOKUP($A1056,#REF!,5,FALSE)),IF(INDEX(#REF!,MATCH($A1056,#REF!,0),2),LEFT(VLOOKUP($A1056,#REF!,5,FALSE),LEN(VLOOKUP($A1056,#REF!,5,FALSE))-2),CONCATENATE(LEFT(VLOOKUP($A1056,#REF!,5,FALSE),LEN(VLOOKUP($A1056,#REF!,5,FALSE))-2),"*")),"")</f>
        <v>#REF!</v>
      </c>
      <c r="G1056" s="42" t="e">
        <f>IF(LEN(VLOOKUP($A1056,#REF!,6,FALSE)),IF(INDEX(#REF!,MATCH($A1056,#REF!,0),3),LEFT(VLOOKUP($A1056,#REF!,6,FALSE),LEN(VLOOKUP($A1056,#REF!,6,FALSE))-2),CONCATENATE(LEFT(VLOOKUP($A1056,#REF!,6,FALSE),LEN(VLOOKUP($A1056,#REF!,6,FALSE))-2),"*")),"")</f>
        <v>#REF!</v>
      </c>
      <c r="H1056" s="43" t="e">
        <f>IF(LEN(VLOOKUP($A1056,#REF!,7,FALSE)),IF(INDEX(#REF!,MATCH($A1056,#REF!,0),4),LEFT(VLOOKUP($A1056,#REF!,7,FALSE),LEN(VLOOKUP($A1056,#REF!,7,FALSE))-2),CONCATENATE(LEFT(VLOOKUP($A1056,#REF!,7,FALSE),LEN(VLOOKUP($A1056,#REF!,7,FALSE))-2),"*")),"")</f>
        <v>#REF!</v>
      </c>
      <c r="I1056" s="54" t="e">
        <f>IF(LEN(VLOOKUP($A1056,#REF!,8,FALSE)),UPPER(RIGHT(VLOOKUP($A1056,#REF!,8,FALSE),1)),"")</f>
        <v>#REF!</v>
      </c>
      <c r="J1056" s="42" t="e">
        <f>IF(LEN(VLOOKUP($A1056,#REF!,4,FALSE)),UPPER(RIGHT(VLOOKUP($A1056,#REF!,4,FALSE),1)),"")</f>
        <v>#REF!</v>
      </c>
      <c r="K1056" s="42" t="e">
        <f>IF(LEN(VLOOKUP($A1056,#REF!,5,FALSE)),UPPER(RIGHT(VLOOKUP($A1056,#REF!,5,FALSE),1)),"")</f>
        <v>#REF!</v>
      </c>
      <c r="L1056" s="42" t="e">
        <f>IF(LEN(VLOOKUP($A1056,#REF!,6,FALSE)),UPPER(RIGHT(VLOOKUP($A1056,#REF!,6,FALSE),1)),"")</f>
        <v>#REF!</v>
      </c>
      <c r="M1056" s="43" t="e">
        <f>IF(LEN(VLOOKUP($A1056,#REF!,7,FALSE)),UPPER(RIGHT(VLOOKUP($A1056,#REF!,7,FALSE),1)),"")</f>
        <v>#REF!</v>
      </c>
      <c r="N1056" s="206"/>
      <c r="O1056" s="206"/>
      <c r="P1056" s="206"/>
      <c r="Q1056" s="206"/>
      <c r="R1056" s="206"/>
      <c r="S1056" s="63" t="e">
        <f>HLOOKUP("Device Tree Pin Name",#REF!,MATCH($A1056,#REF!,0),FALSE)</f>
        <v>#REF!</v>
      </c>
      <c r="T1056" s="47" t="e">
        <f>HLOOKUP("power rail",#REF!,MATCH($A1056,#REF!,0),FALSE)</f>
        <v>#REF!</v>
      </c>
      <c r="U1056" s="62" t="e">
        <f>HLOOKUP("Wake Capable",#REF!,MATCH($A1056,#REF!,0),FALSE)</f>
        <v>#REF!</v>
      </c>
      <c r="V1056" s="62" t="e">
        <f>HLOOKUP("Strap",#REF!,MATCH($A1056,#REF!,0),FALSE)</f>
        <v>#REF!</v>
      </c>
      <c r="W1056" s="62"/>
      <c r="X1056" s="62"/>
      <c r="Y1056" s="62"/>
      <c r="Z1056" s="47"/>
      <c r="AA1056" s="47" t="e">
        <f>HLOOKUP("Pad type",#REF!,MATCH($A1056,#REF!,0),FALSE)</f>
        <v>#REF!</v>
      </c>
      <c r="AB1056" s="63"/>
      <c r="AC1056" s="63" t="e">
        <f>HLOOKUP("POR Pin State",#REF!,MATCH($A1056,#REF!,0),FALSE)</f>
        <v>#REF!</v>
      </c>
      <c r="AD1056" s="207"/>
      <c r="AE1056" s="208"/>
      <c r="AF1056" s="208"/>
      <c r="AG1056" s="208"/>
      <c r="AH1056" s="209"/>
      <c r="AI1056" s="209"/>
      <c r="AJ1056" s="210"/>
      <c r="AK1056" s="210"/>
      <c r="AL1056" s="210"/>
      <c r="AM1056" s="210"/>
      <c r="AN1056" s="210"/>
      <c r="AO1056" s="210"/>
      <c r="AP1056" s="210"/>
      <c r="AQ1056" s="215" t="s">
        <v>2573</v>
      </c>
      <c r="AR1056" s="105"/>
      <c r="AS1056" s="105"/>
      <c r="AT1056" s="105"/>
      <c r="AU1056" s="105"/>
      <c r="AV1056" s="105"/>
      <c r="AW1056" s="105"/>
      <c r="AX1056" s="105"/>
      <c r="AY1056" s="105"/>
      <c r="AZ1056" s="105"/>
      <c r="BA1056" s="105"/>
      <c r="BB1056" s="218"/>
      <c r="BC1056" s="105"/>
      <c r="BD1056" s="250"/>
      <c r="BE1056" s="252" t="s">
        <v>2574</v>
      </c>
      <c r="BF1056" s="147" t="e">
        <f>VLOOKUP($A1056,#REF!,34,FALSE)</f>
        <v>#REF!</v>
      </c>
      <c r="BG1056" s="148" t="e">
        <f>VLOOKUP($A1056,#REF!,22,FALSE)</f>
        <v>#REF!</v>
      </c>
      <c r="BH1056" s="149"/>
    </row>
    <row r="1057" s="5" customFormat="1" ht="12.95" customHeight="1" spans="1:60">
      <c r="A1057" s="48" t="s">
        <v>2575</v>
      </c>
      <c r="B1057" s="38" t="e">
        <f>VLOOKUP($A1057,#REF!,34,FALSE)</f>
        <v>#REF!</v>
      </c>
      <c r="C1057" s="39" t="str">
        <f t="shared" si="199"/>
        <v>unused_DDR_XM3_B7A_CA6</v>
      </c>
      <c r="D1057" s="40" t="e">
        <f>IF(LEN(VLOOKUP($A1057,#REF!,8,FALSE)),LEFT(VLOOKUP($A1057,#REF!,8,FALSE),LEN(VLOOKUP($A1057,#REF!,8,FALSE))-2),"")</f>
        <v>#REF!</v>
      </c>
      <c r="E1057" s="41" t="e">
        <f>IF(LEN(VLOOKUP($A1057,#REF!,4,FALSE)),IF(INDEX(#REF!,MATCH($A1057,#REF!,0),1),LEFT(VLOOKUP($A1057,#REF!,4,FALSE),LEN(VLOOKUP($A1057,#REF!,4,FALSE))-2),CONCATENATE(LEFT(VLOOKUP($A1057,#REF!,4,FALSE),LEN(VLOOKUP($A1057,#REF!,4,FALSE))-2),"*")),"")</f>
        <v>#REF!</v>
      </c>
      <c r="F1057" s="42" t="e">
        <f>IF(LEN(VLOOKUP($A1057,#REF!,5,FALSE)),IF(INDEX(#REF!,MATCH($A1057,#REF!,0),2),LEFT(VLOOKUP($A1057,#REF!,5,FALSE),LEN(VLOOKUP($A1057,#REF!,5,FALSE))-2),CONCATENATE(LEFT(VLOOKUP($A1057,#REF!,5,FALSE),LEN(VLOOKUP($A1057,#REF!,5,FALSE))-2),"*")),"")</f>
        <v>#REF!</v>
      </c>
      <c r="G1057" s="42" t="e">
        <f>IF(LEN(VLOOKUP($A1057,#REF!,6,FALSE)),IF(INDEX(#REF!,MATCH($A1057,#REF!,0),3),LEFT(VLOOKUP($A1057,#REF!,6,FALSE),LEN(VLOOKUP($A1057,#REF!,6,FALSE))-2),CONCATENATE(LEFT(VLOOKUP($A1057,#REF!,6,FALSE),LEN(VLOOKUP($A1057,#REF!,6,FALSE))-2),"*")),"")</f>
        <v>#REF!</v>
      </c>
      <c r="H1057" s="43" t="e">
        <f>IF(LEN(VLOOKUP($A1057,#REF!,7,FALSE)),IF(INDEX(#REF!,MATCH($A1057,#REF!,0),4),LEFT(VLOOKUP($A1057,#REF!,7,FALSE),LEN(VLOOKUP($A1057,#REF!,7,FALSE))-2),CONCATENATE(LEFT(VLOOKUP($A1057,#REF!,7,FALSE),LEN(VLOOKUP($A1057,#REF!,7,FALSE))-2),"*")),"")</f>
        <v>#REF!</v>
      </c>
      <c r="I1057" s="54" t="e">
        <f>IF(LEN(VLOOKUP($A1057,#REF!,8,FALSE)),UPPER(RIGHT(VLOOKUP($A1057,#REF!,8,FALSE),1)),"")</f>
        <v>#REF!</v>
      </c>
      <c r="J1057" s="42" t="e">
        <f>IF(LEN(VLOOKUP($A1057,#REF!,4,FALSE)),UPPER(RIGHT(VLOOKUP($A1057,#REF!,4,FALSE),1)),"")</f>
        <v>#REF!</v>
      </c>
      <c r="K1057" s="42" t="e">
        <f>IF(LEN(VLOOKUP($A1057,#REF!,5,FALSE)),UPPER(RIGHT(VLOOKUP($A1057,#REF!,5,FALSE),1)),"")</f>
        <v>#REF!</v>
      </c>
      <c r="L1057" s="42" t="e">
        <f>IF(LEN(VLOOKUP($A1057,#REF!,6,FALSE)),UPPER(RIGHT(VLOOKUP($A1057,#REF!,6,FALSE),1)),"")</f>
        <v>#REF!</v>
      </c>
      <c r="M1057" s="43" t="e">
        <f>IF(LEN(VLOOKUP($A1057,#REF!,7,FALSE)),UPPER(RIGHT(VLOOKUP($A1057,#REF!,7,FALSE),1)),"")</f>
        <v>#REF!</v>
      </c>
      <c r="N1057" s="206"/>
      <c r="O1057" s="206"/>
      <c r="P1057" s="206"/>
      <c r="Q1057" s="206"/>
      <c r="R1057" s="206"/>
      <c r="S1057" s="63" t="e">
        <f>HLOOKUP("Device Tree Pin Name",#REF!,MATCH($A1057,#REF!,0),FALSE)</f>
        <v>#REF!</v>
      </c>
      <c r="T1057" s="47" t="e">
        <f>HLOOKUP("power rail",#REF!,MATCH($A1057,#REF!,0),FALSE)</f>
        <v>#REF!</v>
      </c>
      <c r="U1057" s="62" t="e">
        <f>HLOOKUP("Wake Capable",#REF!,MATCH($A1057,#REF!,0),FALSE)</f>
        <v>#REF!</v>
      </c>
      <c r="V1057" s="62" t="e">
        <f>HLOOKUP("Strap",#REF!,MATCH($A1057,#REF!,0),FALSE)</f>
        <v>#REF!</v>
      </c>
      <c r="W1057" s="62"/>
      <c r="X1057" s="62"/>
      <c r="Y1057" s="62"/>
      <c r="Z1057" s="47"/>
      <c r="AA1057" s="47" t="e">
        <f>HLOOKUP("Pad type",#REF!,MATCH($A1057,#REF!,0),FALSE)</f>
        <v>#REF!</v>
      </c>
      <c r="AB1057" s="63"/>
      <c r="AC1057" s="63" t="e">
        <f>HLOOKUP("POR Pin State",#REF!,MATCH($A1057,#REF!,0),FALSE)</f>
        <v>#REF!</v>
      </c>
      <c r="AD1057" s="207"/>
      <c r="AE1057" s="208"/>
      <c r="AF1057" s="208"/>
      <c r="AG1057" s="208"/>
      <c r="AH1057" s="209"/>
      <c r="AI1057" s="209"/>
      <c r="AJ1057" s="210"/>
      <c r="AK1057" s="210"/>
      <c r="AL1057" s="210"/>
      <c r="AM1057" s="210"/>
      <c r="AN1057" s="210"/>
      <c r="AO1057" s="210"/>
      <c r="AP1057" s="210"/>
      <c r="AQ1057" s="215" t="s">
        <v>2576</v>
      </c>
      <c r="AR1057" s="105"/>
      <c r="AS1057" s="105"/>
      <c r="AT1057" s="105"/>
      <c r="AU1057" s="105"/>
      <c r="AV1057" s="105"/>
      <c r="AW1057" s="105"/>
      <c r="AX1057" s="105"/>
      <c r="AY1057" s="105"/>
      <c r="AZ1057" s="105"/>
      <c r="BA1057" s="105"/>
      <c r="BB1057" s="218"/>
      <c r="BC1057" s="105"/>
      <c r="BD1057" s="250"/>
      <c r="BE1057" s="252" t="s">
        <v>2577</v>
      </c>
      <c r="BF1057" s="147" t="e">
        <f>VLOOKUP($A1057,#REF!,34,FALSE)</f>
        <v>#REF!</v>
      </c>
      <c r="BG1057" s="148" t="e">
        <f>VLOOKUP($A1057,#REF!,22,FALSE)</f>
        <v>#REF!</v>
      </c>
      <c r="BH1057" s="149"/>
    </row>
    <row r="1058" s="5" customFormat="1" ht="12.95" customHeight="1" spans="1:60">
      <c r="A1058" s="48" t="s">
        <v>2578</v>
      </c>
      <c r="B1058" s="38" t="e">
        <f>VLOOKUP($A1058,#REF!,34,FALSE)</f>
        <v>#REF!</v>
      </c>
      <c r="C1058" s="39" t="str">
        <f t="shared" si="199"/>
        <v>unused_DDR_XM3_B7B_CA0</v>
      </c>
      <c r="D1058" s="40" t="e">
        <f>IF(LEN(VLOOKUP($A1058,#REF!,8,FALSE)),LEFT(VLOOKUP($A1058,#REF!,8,FALSE),LEN(VLOOKUP($A1058,#REF!,8,FALSE))-2),"")</f>
        <v>#REF!</v>
      </c>
      <c r="E1058" s="41" t="e">
        <f>IF(LEN(VLOOKUP($A1058,#REF!,4,FALSE)),IF(INDEX(#REF!,MATCH($A1058,#REF!,0),1),LEFT(VLOOKUP($A1058,#REF!,4,FALSE),LEN(VLOOKUP($A1058,#REF!,4,FALSE))-2),CONCATENATE(LEFT(VLOOKUP($A1058,#REF!,4,FALSE),LEN(VLOOKUP($A1058,#REF!,4,FALSE))-2),"*")),"")</f>
        <v>#REF!</v>
      </c>
      <c r="F1058" s="42" t="e">
        <f>IF(LEN(VLOOKUP($A1058,#REF!,5,FALSE)),IF(INDEX(#REF!,MATCH($A1058,#REF!,0),2),LEFT(VLOOKUP($A1058,#REF!,5,FALSE),LEN(VLOOKUP($A1058,#REF!,5,FALSE))-2),CONCATENATE(LEFT(VLOOKUP($A1058,#REF!,5,FALSE),LEN(VLOOKUP($A1058,#REF!,5,FALSE))-2),"*")),"")</f>
        <v>#REF!</v>
      </c>
      <c r="G1058" s="42" t="e">
        <f>IF(LEN(VLOOKUP($A1058,#REF!,6,FALSE)),IF(INDEX(#REF!,MATCH($A1058,#REF!,0),3),LEFT(VLOOKUP($A1058,#REF!,6,FALSE),LEN(VLOOKUP($A1058,#REF!,6,FALSE))-2),CONCATENATE(LEFT(VLOOKUP($A1058,#REF!,6,FALSE),LEN(VLOOKUP($A1058,#REF!,6,FALSE))-2),"*")),"")</f>
        <v>#REF!</v>
      </c>
      <c r="H1058" s="43" t="e">
        <f>IF(LEN(VLOOKUP($A1058,#REF!,7,FALSE)),IF(INDEX(#REF!,MATCH($A1058,#REF!,0),4),LEFT(VLOOKUP($A1058,#REF!,7,FALSE),LEN(VLOOKUP($A1058,#REF!,7,FALSE))-2),CONCATENATE(LEFT(VLOOKUP($A1058,#REF!,7,FALSE),LEN(VLOOKUP($A1058,#REF!,7,FALSE))-2),"*")),"")</f>
        <v>#REF!</v>
      </c>
      <c r="I1058" s="54" t="e">
        <f>IF(LEN(VLOOKUP($A1058,#REF!,8,FALSE)),UPPER(RIGHT(VLOOKUP($A1058,#REF!,8,FALSE),1)),"")</f>
        <v>#REF!</v>
      </c>
      <c r="J1058" s="42" t="e">
        <f>IF(LEN(VLOOKUP($A1058,#REF!,4,FALSE)),UPPER(RIGHT(VLOOKUP($A1058,#REF!,4,FALSE),1)),"")</f>
        <v>#REF!</v>
      </c>
      <c r="K1058" s="42" t="e">
        <f>IF(LEN(VLOOKUP($A1058,#REF!,5,FALSE)),UPPER(RIGHT(VLOOKUP($A1058,#REF!,5,FALSE),1)),"")</f>
        <v>#REF!</v>
      </c>
      <c r="L1058" s="42" t="e">
        <f>IF(LEN(VLOOKUP($A1058,#REF!,6,FALSE)),UPPER(RIGHT(VLOOKUP($A1058,#REF!,6,FALSE),1)),"")</f>
        <v>#REF!</v>
      </c>
      <c r="M1058" s="43" t="e">
        <f>IF(LEN(VLOOKUP($A1058,#REF!,7,FALSE)),UPPER(RIGHT(VLOOKUP($A1058,#REF!,7,FALSE),1)),"")</f>
        <v>#REF!</v>
      </c>
      <c r="N1058" s="206"/>
      <c r="O1058" s="206"/>
      <c r="P1058" s="206"/>
      <c r="Q1058" s="206"/>
      <c r="R1058" s="206"/>
      <c r="S1058" s="63" t="e">
        <f>HLOOKUP("Device Tree Pin Name",#REF!,MATCH($A1058,#REF!,0),FALSE)</f>
        <v>#REF!</v>
      </c>
      <c r="T1058" s="47" t="e">
        <f>HLOOKUP("power rail",#REF!,MATCH($A1058,#REF!,0),FALSE)</f>
        <v>#REF!</v>
      </c>
      <c r="U1058" s="62" t="e">
        <f>HLOOKUP("Wake Capable",#REF!,MATCH($A1058,#REF!,0),FALSE)</f>
        <v>#REF!</v>
      </c>
      <c r="V1058" s="62" t="e">
        <f>HLOOKUP("Strap",#REF!,MATCH($A1058,#REF!,0),FALSE)</f>
        <v>#REF!</v>
      </c>
      <c r="W1058" s="62"/>
      <c r="X1058" s="62"/>
      <c r="Y1058" s="62"/>
      <c r="Z1058" s="47"/>
      <c r="AA1058" s="47" t="e">
        <f>HLOOKUP("Pad type",#REF!,MATCH($A1058,#REF!,0),FALSE)</f>
        <v>#REF!</v>
      </c>
      <c r="AB1058" s="63"/>
      <c r="AC1058" s="63" t="e">
        <f>HLOOKUP("POR Pin State",#REF!,MATCH($A1058,#REF!,0),FALSE)</f>
        <v>#REF!</v>
      </c>
      <c r="AD1058" s="207"/>
      <c r="AE1058" s="208"/>
      <c r="AF1058" s="208"/>
      <c r="AG1058" s="208"/>
      <c r="AH1058" s="209"/>
      <c r="AI1058" s="209"/>
      <c r="AJ1058" s="210"/>
      <c r="AK1058" s="210"/>
      <c r="AL1058" s="210"/>
      <c r="AM1058" s="210"/>
      <c r="AN1058" s="210"/>
      <c r="AO1058" s="210"/>
      <c r="AP1058" s="210"/>
      <c r="AQ1058" s="215" t="s">
        <v>2579</v>
      </c>
      <c r="AR1058" s="105"/>
      <c r="AS1058" s="105"/>
      <c r="AT1058" s="105"/>
      <c r="AU1058" s="105"/>
      <c r="AV1058" s="105"/>
      <c r="AW1058" s="105"/>
      <c r="AX1058" s="105"/>
      <c r="AY1058" s="105"/>
      <c r="AZ1058" s="105"/>
      <c r="BA1058" s="105"/>
      <c r="BB1058" s="218"/>
      <c r="BC1058" s="105"/>
      <c r="BD1058" s="250"/>
      <c r="BE1058" s="252" t="s">
        <v>2580</v>
      </c>
      <c r="BF1058" s="147" t="e">
        <f>VLOOKUP($A1058,#REF!,34,FALSE)</f>
        <v>#REF!</v>
      </c>
      <c r="BG1058" s="148" t="e">
        <f>VLOOKUP($A1058,#REF!,22,FALSE)</f>
        <v>#REF!</v>
      </c>
      <c r="BH1058" s="149"/>
    </row>
    <row r="1059" s="5" customFormat="1" ht="12.95" customHeight="1" spans="1:60">
      <c r="A1059" s="48" t="s">
        <v>2581</v>
      </c>
      <c r="B1059" s="38" t="e">
        <f>VLOOKUP($A1059,#REF!,34,FALSE)</f>
        <v>#REF!</v>
      </c>
      <c r="C1059" s="39" t="str">
        <f t="shared" si="199"/>
        <v>unused_DDR_XM3_B7B_CA1</v>
      </c>
      <c r="D1059" s="40" t="e">
        <f>IF(LEN(VLOOKUP($A1059,#REF!,8,FALSE)),LEFT(VLOOKUP($A1059,#REF!,8,FALSE),LEN(VLOOKUP($A1059,#REF!,8,FALSE))-2),"")</f>
        <v>#REF!</v>
      </c>
      <c r="E1059" s="41" t="e">
        <f>IF(LEN(VLOOKUP($A1059,#REF!,4,FALSE)),IF(INDEX(#REF!,MATCH($A1059,#REF!,0),1),LEFT(VLOOKUP($A1059,#REF!,4,FALSE),LEN(VLOOKUP($A1059,#REF!,4,FALSE))-2),CONCATENATE(LEFT(VLOOKUP($A1059,#REF!,4,FALSE),LEN(VLOOKUP($A1059,#REF!,4,FALSE))-2),"*")),"")</f>
        <v>#REF!</v>
      </c>
      <c r="F1059" s="42" t="e">
        <f>IF(LEN(VLOOKUP($A1059,#REF!,5,FALSE)),IF(INDEX(#REF!,MATCH($A1059,#REF!,0),2),LEFT(VLOOKUP($A1059,#REF!,5,FALSE),LEN(VLOOKUP($A1059,#REF!,5,FALSE))-2),CONCATENATE(LEFT(VLOOKUP($A1059,#REF!,5,FALSE),LEN(VLOOKUP($A1059,#REF!,5,FALSE))-2),"*")),"")</f>
        <v>#REF!</v>
      </c>
      <c r="G1059" s="42" t="e">
        <f>IF(LEN(VLOOKUP($A1059,#REF!,6,FALSE)),IF(INDEX(#REF!,MATCH($A1059,#REF!,0),3),LEFT(VLOOKUP($A1059,#REF!,6,FALSE),LEN(VLOOKUP($A1059,#REF!,6,FALSE))-2),CONCATENATE(LEFT(VLOOKUP($A1059,#REF!,6,FALSE),LEN(VLOOKUP($A1059,#REF!,6,FALSE))-2),"*")),"")</f>
        <v>#REF!</v>
      </c>
      <c r="H1059" s="43" t="e">
        <f>IF(LEN(VLOOKUP($A1059,#REF!,7,FALSE)),IF(INDEX(#REF!,MATCH($A1059,#REF!,0),4),LEFT(VLOOKUP($A1059,#REF!,7,FALSE),LEN(VLOOKUP($A1059,#REF!,7,FALSE))-2),CONCATENATE(LEFT(VLOOKUP($A1059,#REF!,7,FALSE),LEN(VLOOKUP($A1059,#REF!,7,FALSE))-2),"*")),"")</f>
        <v>#REF!</v>
      </c>
      <c r="I1059" s="54" t="e">
        <f>IF(LEN(VLOOKUP($A1059,#REF!,8,FALSE)),UPPER(RIGHT(VLOOKUP($A1059,#REF!,8,FALSE),1)),"")</f>
        <v>#REF!</v>
      </c>
      <c r="J1059" s="42" t="e">
        <f>IF(LEN(VLOOKUP($A1059,#REF!,4,FALSE)),UPPER(RIGHT(VLOOKUP($A1059,#REF!,4,FALSE),1)),"")</f>
        <v>#REF!</v>
      </c>
      <c r="K1059" s="42" t="e">
        <f>IF(LEN(VLOOKUP($A1059,#REF!,5,FALSE)),UPPER(RIGHT(VLOOKUP($A1059,#REF!,5,FALSE),1)),"")</f>
        <v>#REF!</v>
      </c>
      <c r="L1059" s="42" t="e">
        <f>IF(LEN(VLOOKUP($A1059,#REF!,6,FALSE)),UPPER(RIGHT(VLOOKUP($A1059,#REF!,6,FALSE),1)),"")</f>
        <v>#REF!</v>
      </c>
      <c r="M1059" s="43" t="e">
        <f>IF(LEN(VLOOKUP($A1059,#REF!,7,FALSE)),UPPER(RIGHT(VLOOKUP($A1059,#REF!,7,FALSE),1)),"")</f>
        <v>#REF!</v>
      </c>
      <c r="N1059" s="206"/>
      <c r="O1059" s="206"/>
      <c r="P1059" s="206"/>
      <c r="Q1059" s="206"/>
      <c r="R1059" s="206"/>
      <c r="S1059" s="63" t="e">
        <f>HLOOKUP("Device Tree Pin Name",#REF!,MATCH($A1059,#REF!,0),FALSE)</f>
        <v>#REF!</v>
      </c>
      <c r="T1059" s="47" t="e">
        <f>HLOOKUP("power rail",#REF!,MATCH($A1059,#REF!,0),FALSE)</f>
        <v>#REF!</v>
      </c>
      <c r="U1059" s="62" t="e">
        <f>HLOOKUP("Wake Capable",#REF!,MATCH($A1059,#REF!,0),FALSE)</f>
        <v>#REF!</v>
      </c>
      <c r="V1059" s="62" t="e">
        <f>HLOOKUP("Strap",#REF!,MATCH($A1059,#REF!,0),FALSE)</f>
        <v>#REF!</v>
      </c>
      <c r="W1059" s="62"/>
      <c r="X1059" s="62"/>
      <c r="Y1059" s="62"/>
      <c r="Z1059" s="47"/>
      <c r="AA1059" s="47" t="e">
        <f>HLOOKUP("Pad type",#REF!,MATCH($A1059,#REF!,0),FALSE)</f>
        <v>#REF!</v>
      </c>
      <c r="AB1059" s="63"/>
      <c r="AC1059" s="63" t="e">
        <f>HLOOKUP("POR Pin State",#REF!,MATCH($A1059,#REF!,0),FALSE)</f>
        <v>#REF!</v>
      </c>
      <c r="AD1059" s="207"/>
      <c r="AE1059" s="208"/>
      <c r="AF1059" s="208"/>
      <c r="AG1059" s="208"/>
      <c r="AH1059" s="209"/>
      <c r="AI1059" s="209"/>
      <c r="AJ1059" s="210"/>
      <c r="AK1059" s="210"/>
      <c r="AL1059" s="210"/>
      <c r="AM1059" s="210"/>
      <c r="AN1059" s="210"/>
      <c r="AO1059" s="210"/>
      <c r="AP1059" s="210"/>
      <c r="AQ1059" s="215" t="s">
        <v>2582</v>
      </c>
      <c r="AR1059" s="105"/>
      <c r="AS1059" s="105"/>
      <c r="AT1059" s="105"/>
      <c r="AU1059" s="105"/>
      <c r="AV1059" s="105"/>
      <c r="AW1059" s="105"/>
      <c r="AX1059" s="105"/>
      <c r="AY1059" s="105"/>
      <c r="AZ1059" s="105"/>
      <c r="BA1059" s="105"/>
      <c r="BB1059" s="218"/>
      <c r="BC1059" s="105"/>
      <c r="BD1059" s="250"/>
      <c r="BE1059" s="252" t="s">
        <v>2583</v>
      </c>
      <c r="BF1059" s="147" t="e">
        <f>VLOOKUP($A1059,#REF!,34,FALSE)</f>
        <v>#REF!</v>
      </c>
      <c r="BG1059" s="148" t="e">
        <f>VLOOKUP($A1059,#REF!,22,FALSE)</f>
        <v>#REF!</v>
      </c>
      <c r="BH1059" s="149"/>
    </row>
    <row r="1060" s="5" customFormat="1" ht="12.95" customHeight="1" spans="1:60">
      <c r="A1060" s="48" t="s">
        <v>2584</v>
      </c>
      <c r="B1060" s="38" t="e">
        <f>VLOOKUP($A1060,#REF!,34,FALSE)</f>
        <v>#REF!</v>
      </c>
      <c r="C1060" s="39" t="str">
        <f t="shared" si="199"/>
        <v>unused_DDR_XM3_B7B_CA2</v>
      </c>
      <c r="D1060" s="40" t="e">
        <f>IF(LEN(VLOOKUP($A1060,#REF!,8,FALSE)),LEFT(VLOOKUP($A1060,#REF!,8,FALSE),LEN(VLOOKUP($A1060,#REF!,8,FALSE))-2),"")</f>
        <v>#REF!</v>
      </c>
      <c r="E1060" s="41" t="e">
        <f>IF(LEN(VLOOKUP($A1060,#REF!,4,FALSE)),IF(INDEX(#REF!,MATCH($A1060,#REF!,0),1),LEFT(VLOOKUP($A1060,#REF!,4,FALSE),LEN(VLOOKUP($A1060,#REF!,4,FALSE))-2),CONCATENATE(LEFT(VLOOKUP($A1060,#REF!,4,FALSE),LEN(VLOOKUP($A1060,#REF!,4,FALSE))-2),"*")),"")</f>
        <v>#REF!</v>
      </c>
      <c r="F1060" s="42" t="e">
        <f>IF(LEN(VLOOKUP($A1060,#REF!,5,FALSE)),IF(INDEX(#REF!,MATCH($A1060,#REF!,0),2),LEFT(VLOOKUP($A1060,#REF!,5,FALSE),LEN(VLOOKUP($A1060,#REF!,5,FALSE))-2),CONCATENATE(LEFT(VLOOKUP($A1060,#REF!,5,FALSE),LEN(VLOOKUP($A1060,#REF!,5,FALSE))-2),"*")),"")</f>
        <v>#REF!</v>
      </c>
      <c r="G1060" s="42" t="e">
        <f>IF(LEN(VLOOKUP($A1060,#REF!,6,FALSE)),IF(INDEX(#REF!,MATCH($A1060,#REF!,0),3),LEFT(VLOOKUP($A1060,#REF!,6,FALSE),LEN(VLOOKUP($A1060,#REF!,6,FALSE))-2),CONCATENATE(LEFT(VLOOKUP($A1060,#REF!,6,FALSE),LEN(VLOOKUP($A1060,#REF!,6,FALSE))-2),"*")),"")</f>
        <v>#REF!</v>
      </c>
      <c r="H1060" s="43" t="e">
        <f>IF(LEN(VLOOKUP($A1060,#REF!,7,FALSE)),IF(INDEX(#REF!,MATCH($A1060,#REF!,0),4),LEFT(VLOOKUP($A1060,#REF!,7,FALSE),LEN(VLOOKUP($A1060,#REF!,7,FALSE))-2),CONCATENATE(LEFT(VLOOKUP($A1060,#REF!,7,FALSE),LEN(VLOOKUP($A1060,#REF!,7,FALSE))-2),"*")),"")</f>
        <v>#REF!</v>
      </c>
      <c r="I1060" s="54" t="e">
        <f>IF(LEN(VLOOKUP($A1060,#REF!,8,FALSE)),UPPER(RIGHT(VLOOKUP($A1060,#REF!,8,FALSE),1)),"")</f>
        <v>#REF!</v>
      </c>
      <c r="J1060" s="42" t="e">
        <f>IF(LEN(VLOOKUP($A1060,#REF!,4,FALSE)),UPPER(RIGHT(VLOOKUP($A1060,#REF!,4,FALSE),1)),"")</f>
        <v>#REF!</v>
      </c>
      <c r="K1060" s="42" t="e">
        <f>IF(LEN(VLOOKUP($A1060,#REF!,5,FALSE)),UPPER(RIGHT(VLOOKUP($A1060,#REF!,5,FALSE),1)),"")</f>
        <v>#REF!</v>
      </c>
      <c r="L1060" s="42" t="e">
        <f>IF(LEN(VLOOKUP($A1060,#REF!,6,FALSE)),UPPER(RIGHT(VLOOKUP($A1060,#REF!,6,FALSE),1)),"")</f>
        <v>#REF!</v>
      </c>
      <c r="M1060" s="43" t="e">
        <f>IF(LEN(VLOOKUP($A1060,#REF!,7,FALSE)),UPPER(RIGHT(VLOOKUP($A1060,#REF!,7,FALSE),1)),"")</f>
        <v>#REF!</v>
      </c>
      <c r="N1060" s="206"/>
      <c r="O1060" s="206"/>
      <c r="P1060" s="206"/>
      <c r="Q1060" s="206"/>
      <c r="R1060" s="206"/>
      <c r="S1060" s="63" t="e">
        <f>HLOOKUP("Device Tree Pin Name",#REF!,MATCH($A1060,#REF!,0),FALSE)</f>
        <v>#REF!</v>
      </c>
      <c r="T1060" s="47" t="e">
        <f>HLOOKUP("power rail",#REF!,MATCH($A1060,#REF!,0),FALSE)</f>
        <v>#REF!</v>
      </c>
      <c r="U1060" s="62" t="e">
        <f>HLOOKUP("Wake Capable",#REF!,MATCH($A1060,#REF!,0),FALSE)</f>
        <v>#REF!</v>
      </c>
      <c r="V1060" s="62" t="e">
        <f>HLOOKUP("Strap",#REF!,MATCH($A1060,#REF!,0),FALSE)</f>
        <v>#REF!</v>
      </c>
      <c r="W1060" s="62"/>
      <c r="X1060" s="62"/>
      <c r="Y1060" s="62"/>
      <c r="Z1060" s="47"/>
      <c r="AA1060" s="47" t="e">
        <f>HLOOKUP("Pad type",#REF!,MATCH($A1060,#REF!,0),FALSE)</f>
        <v>#REF!</v>
      </c>
      <c r="AB1060" s="63"/>
      <c r="AC1060" s="63" t="e">
        <f>HLOOKUP("POR Pin State",#REF!,MATCH($A1060,#REF!,0),FALSE)</f>
        <v>#REF!</v>
      </c>
      <c r="AD1060" s="207"/>
      <c r="AE1060" s="208"/>
      <c r="AF1060" s="208"/>
      <c r="AG1060" s="208"/>
      <c r="AH1060" s="209"/>
      <c r="AI1060" s="209"/>
      <c r="AJ1060" s="210"/>
      <c r="AK1060" s="210"/>
      <c r="AL1060" s="210"/>
      <c r="AM1060" s="210"/>
      <c r="AN1060" s="210"/>
      <c r="AO1060" s="210"/>
      <c r="AP1060" s="210"/>
      <c r="AQ1060" s="215" t="s">
        <v>2585</v>
      </c>
      <c r="AR1060" s="105"/>
      <c r="AS1060" s="105"/>
      <c r="AT1060" s="105"/>
      <c r="AU1060" s="105"/>
      <c r="AV1060" s="105"/>
      <c r="AW1060" s="105"/>
      <c r="AX1060" s="105"/>
      <c r="AY1060" s="105"/>
      <c r="AZ1060" s="105"/>
      <c r="BA1060" s="105"/>
      <c r="BB1060" s="218"/>
      <c r="BC1060" s="105"/>
      <c r="BD1060" s="250"/>
      <c r="BE1060" s="252" t="s">
        <v>2586</v>
      </c>
      <c r="BF1060" s="147" t="e">
        <f>VLOOKUP($A1060,#REF!,34,FALSE)</f>
        <v>#REF!</v>
      </c>
      <c r="BG1060" s="148" t="e">
        <f>VLOOKUP($A1060,#REF!,22,FALSE)</f>
        <v>#REF!</v>
      </c>
      <c r="BH1060" s="149"/>
    </row>
    <row r="1061" s="5" customFormat="1" ht="12.95" customHeight="1" spans="1:60">
      <c r="A1061" s="48" t="s">
        <v>2587</v>
      </c>
      <c r="B1061" s="38" t="e">
        <f>VLOOKUP($A1061,#REF!,34,FALSE)</f>
        <v>#REF!</v>
      </c>
      <c r="C1061" s="39" t="str">
        <f t="shared" si="199"/>
        <v>unused_DDR_XM3_B7B_CA3</v>
      </c>
      <c r="D1061" s="40" t="e">
        <f>IF(LEN(VLOOKUP($A1061,#REF!,8,FALSE)),LEFT(VLOOKUP($A1061,#REF!,8,FALSE),LEN(VLOOKUP($A1061,#REF!,8,FALSE))-2),"")</f>
        <v>#REF!</v>
      </c>
      <c r="E1061" s="41" t="e">
        <f>IF(LEN(VLOOKUP($A1061,#REF!,4,FALSE)),IF(INDEX(#REF!,MATCH($A1061,#REF!,0),1),LEFT(VLOOKUP($A1061,#REF!,4,FALSE),LEN(VLOOKUP($A1061,#REF!,4,FALSE))-2),CONCATENATE(LEFT(VLOOKUP($A1061,#REF!,4,FALSE),LEN(VLOOKUP($A1061,#REF!,4,FALSE))-2),"*")),"")</f>
        <v>#REF!</v>
      </c>
      <c r="F1061" s="42" t="e">
        <f>IF(LEN(VLOOKUP($A1061,#REF!,5,FALSE)),IF(INDEX(#REF!,MATCH($A1061,#REF!,0),2),LEFT(VLOOKUP($A1061,#REF!,5,FALSE),LEN(VLOOKUP($A1061,#REF!,5,FALSE))-2),CONCATENATE(LEFT(VLOOKUP($A1061,#REF!,5,FALSE),LEN(VLOOKUP($A1061,#REF!,5,FALSE))-2),"*")),"")</f>
        <v>#REF!</v>
      </c>
      <c r="G1061" s="42" t="e">
        <f>IF(LEN(VLOOKUP($A1061,#REF!,6,FALSE)),IF(INDEX(#REF!,MATCH($A1061,#REF!,0),3),LEFT(VLOOKUP($A1061,#REF!,6,FALSE),LEN(VLOOKUP($A1061,#REF!,6,FALSE))-2),CONCATENATE(LEFT(VLOOKUP($A1061,#REF!,6,FALSE),LEN(VLOOKUP($A1061,#REF!,6,FALSE))-2),"*")),"")</f>
        <v>#REF!</v>
      </c>
      <c r="H1061" s="43" t="e">
        <f>IF(LEN(VLOOKUP($A1061,#REF!,7,FALSE)),IF(INDEX(#REF!,MATCH($A1061,#REF!,0),4),LEFT(VLOOKUP($A1061,#REF!,7,FALSE),LEN(VLOOKUP($A1061,#REF!,7,FALSE))-2),CONCATENATE(LEFT(VLOOKUP($A1061,#REF!,7,FALSE),LEN(VLOOKUP($A1061,#REF!,7,FALSE))-2),"*")),"")</f>
        <v>#REF!</v>
      </c>
      <c r="I1061" s="54" t="e">
        <f>IF(LEN(VLOOKUP($A1061,#REF!,8,FALSE)),UPPER(RIGHT(VLOOKUP($A1061,#REF!,8,FALSE),1)),"")</f>
        <v>#REF!</v>
      </c>
      <c r="J1061" s="42" t="e">
        <f>IF(LEN(VLOOKUP($A1061,#REF!,4,FALSE)),UPPER(RIGHT(VLOOKUP($A1061,#REF!,4,FALSE),1)),"")</f>
        <v>#REF!</v>
      </c>
      <c r="K1061" s="42" t="e">
        <f>IF(LEN(VLOOKUP($A1061,#REF!,5,FALSE)),UPPER(RIGHT(VLOOKUP($A1061,#REF!,5,FALSE),1)),"")</f>
        <v>#REF!</v>
      </c>
      <c r="L1061" s="42" t="e">
        <f>IF(LEN(VLOOKUP($A1061,#REF!,6,FALSE)),UPPER(RIGHT(VLOOKUP($A1061,#REF!,6,FALSE),1)),"")</f>
        <v>#REF!</v>
      </c>
      <c r="M1061" s="43" t="e">
        <f>IF(LEN(VLOOKUP($A1061,#REF!,7,FALSE)),UPPER(RIGHT(VLOOKUP($A1061,#REF!,7,FALSE),1)),"")</f>
        <v>#REF!</v>
      </c>
      <c r="N1061" s="206"/>
      <c r="O1061" s="206"/>
      <c r="P1061" s="206"/>
      <c r="Q1061" s="206"/>
      <c r="R1061" s="206"/>
      <c r="S1061" s="63" t="e">
        <f>HLOOKUP("Device Tree Pin Name",#REF!,MATCH($A1061,#REF!,0),FALSE)</f>
        <v>#REF!</v>
      </c>
      <c r="T1061" s="47" t="e">
        <f>HLOOKUP("power rail",#REF!,MATCH($A1061,#REF!,0),FALSE)</f>
        <v>#REF!</v>
      </c>
      <c r="U1061" s="62" t="e">
        <f>HLOOKUP("Wake Capable",#REF!,MATCH($A1061,#REF!,0),FALSE)</f>
        <v>#REF!</v>
      </c>
      <c r="V1061" s="62" t="e">
        <f>HLOOKUP("Strap",#REF!,MATCH($A1061,#REF!,0),FALSE)</f>
        <v>#REF!</v>
      </c>
      <c r="W1061" s="62"/>
      <c r="X1061" s="62"/>
      <c r="Y1061" s="62"/>
      <c r="Z1061" s="47"/>
      <c r="AA1061" s="47" t="e">
        <f>HLOOKUP("Pad type",#REF!,MATCH($A1061,#REF!,0),FALSE)</f>
        <v>#REF!</v>
      </c>
      <c r="AB1061" s="63"/>
      <c r="AC1061" s="63" t="e">
        <f>HLOOKUP("POR Pin State",#REF!,MATCH($A1061,#REF!,0),FALSE)</f>
        <v>#REF!</v>
      </c>
      <c r="AD1061" s="207"/>
      <c r="AE1061" s="208"/>
      <c r="AF1061" s="208"/>
      <c r="AG1061" s="208"/>
      <c r="AH1061" s="209"/>
      <c r="AI1061" s="209"/>
      <c r="AJ1061" s="210"/>
      <c r="AK1061" s="210"/>
      <c r="AL1061" s="210"/>
      <c r="AM1061" s="210"/>
      <c r="AN1061" s="210"/>
      <c r="AO1061" s="210"/>
      <c r="AP1061" s="210"/>
      <c r="AQ1061" s="215" t="s">
        <v>2588</v>
      </c>
      <c r="AR1061" s="105"/>
      <c r="AS1061" s="105"/>
      <c r="AT1061" s="105"/>
      <c r="AU1061" s="105"/>
      <c r="AV1061" s="105"/>
      <c r="AW1061" s="105"/>
      <c r="AX1061" s="105"/>
      <c r="AY1061" s="105"/>
      <c r="AZ1061" s="105"/>
      <c r="BA1061" s="105"/>
      <c r="BB1061" s="218"/>
      <c r="BC1061" s="105"/>
      <c r="BD1061" s="250"/>
      <c r="BE1061" s="252" t="s">
        <v>2589</v>
      </c>
      <c r="BF1061" s="147" t="e">
        <f>VLOOKUP($A1061,#REF!,34,FALSE)</f>
        <v>#REF!</v>
      </c>
      <c r="BG1061" s="148" t="e">
        <f>VLOOKUP($A1061,#REF!,22,FALSE)</f>
        <v>#REF!</v>
      </c>
      <c r="BH1061" s="149"/>
    </row>
    <row r="1062" s="5" customFormat="1" ht="12.95" customHeight="1" spans="1:60">
      <c r="A1062" s="48" t="s">
        <v>2590</v>
      </c>
      <c r="B1062" s="38" t="e">
        <f>VLOOKUP($A1062,#REF!,34,FALSE)</f>
        <v>#REF!</v>
      </c>
      <c r="C1062" s="39" t="str">
        <f t="shared" si="199"/>
        <v>unused_DDR_XM3_B7B_CA4</v>
      </c>
      <c r="D1062" s="40" t="e">
        <f>IF(LEN(VLOOKUP($A1062,#REF!,8,FALSE)),LEFT(VLOOKUP($A1062,#REF!,8,FALSE),LEN(VLOOKUP($A1062,#REF!,8,FALSE))-2),"")</f>
        <v>#REF!</v>
      </c>
      <c r="E1062" s="41" t="e">
        <f>IF(LEN(VLOOKUP($A1062,#REF!,4,FALSE)),IF(INDEX(#REF!,MATCH($A1062,#REF!,0),1),LEFT(VLOOKUP($A1062,#REF!,4,FALSE),LEN(VLOOKUP($A1062,#REF!,4,FALSE))-2),CONCATENATE(LEFT(VLOOKUP($A1062,#REF!,4,FALSE),LEN(VLOOKUP($A1062,#REF!,4,FALSE))-2),"*")),"")</f>
        <v>#REF!</v>
      </c>
      <c r="F1062" s="42" t="e">
        <f>IF(LEN(VLOOKUP($A1062,#REF!,5,FALSE)),IF(INDEX(#REF!,MATCH($A1062,#REF!,0),2),LEFT(VLOOKUP($A1062,#REF!,5,FALSE),LEN(VLOOKUP($A1062,#REF!,5,FALSE))-2),CONCATENATE(LEFT(VLOOKUP($A1062,#REF!,5,FALSE),LEN(VLOOKUP($A1062,#REF!,5,FALSE))-2),"*")),"")</f>
        <v>#REF!</v>
      </c>
      <c r="G1062" s="42" t="e">
        <f>IF(LEN(VLOOKUP($A1062,#REF!,6,FALSE)),IF(INDEX(#REF!,MATCH($A1062,#REF!,0),3),LEFT(VLOOKUP($A1062,#REF!,6,FALSE),LEN(VLOOKUP($A1062,#REF!,6,FALSE))-2),CONCATENATE(LEFT(VLOOKUP($A1062,#REF!,6,FALSE),LEN(VLOOKUP($A1062,#REF!,6,FALSE))-2),"*")),"")</f>
        <v>#REF!</v>
      </c>
      <c r="H1062" s="43" t="e">
        <f>IF(LEN(VLOOKUP($A1062,#REF!,7,FALSE)),IF(INDEX(#REF!,MATCH($A1062,#REF!,0),4),LEFT(VLOOKUP($A1062,#REF!,7,FALSE),LEN(VLOOKUP($A1062,#REF!,7,FALSE))-2),CONCATENATE(LEFT(VLOOKUP($A1062,#REF!,7,FALSE),LEN(VLOOKUP($A1062,#REF!,7,FALSE))-2),"*")),"")</f>
        <v>#REF!</v>
      </c>
      <c r="I1062" s="54" t="e">
        <f>IF(LEN(VLOOKUP($A1062,#REF!,8,FALSE)),UPPER(RIGHT(VLOOKUP($A1062,#REF!,8,FALSE),1)),"")</f>
        <v>#REF!</v>
      </c>
      <c r="J1062" s="42" t="e">
        <f>IF(LEN(VLOOKUP($A1062,#REF!,4,FALSE)),UPPER(RIGHT(VLOOKUP($A1062,#REF!,4,FALSE),1)),"")</f>
        <v>#REF!</v>
      </c>
      <c r="K1062" s="42" t="e">
        <f>IF(LEN(VLOOKUP($A1062,#REF!,5,FALSE)),UPPER(RIGHT(VLOOKUP($A1062,#REF!,5,FALSE),1)),"")</f>
        <v>#REF!</v>
      </c>
      <c r="L1062" s="42" t="e">
        <f>IF(LEN(VLOOKUP($A1062,#REF!,6,FALSE)),UPPER(RIGHT(VLOOKUP($A1062,#REF!,6,FALSE),1)),"")</f>
        <v>#REF!</v>
      </c>
      <c r="M1062" s="43" t="e">
        <f>IF(LEN(VLOOKUP($A1062,#REF!,7,FALSE)),UPPER(RIGHT(VLOOKUP($A1062,#REF!,7,FALSE),1)),"")</f>
        <v>#REF!</v>
      </c>
      <c r="N1062" s="206"/>
      <c r="O1062" s="206"/>
      <c r="P1062" s="206"/>
      <c r="Q1062" s="206"/>
      <c r="R1062" s="206"/>
      <c r="S1062" s="63" t="e">
        <f>HLOOKUP("Device Tree Pin Name",#REF!,MATCH($A1062,#REF!,0),FALSE)</f>
        <v>#REF!</v>
      </c>
      <c r="T1062" s="47" t="e">
        <f>HLOOKUP("power rail",#REF!,MATCH($A1062,#REF!,0),FALSE)</f>
        <v>#REF!</v>
      </c>
      <c r="U1062" s="62" t="e">
        <f>HLOOKUP("Wake Capable",#REF!,MATCH($A1062,#REF!,0),FALSE)</f>
        <v>#REF!</v>
      </c>
      <c r="V1062" s="62" t="e">
        <f>HLOOKUP("Strap",#REF!,MATCH($A1062,#REF!,0),FALSE)</f>
        <v>#REF!</v>
      </c>
      <c r="W1062" s="62"/>
      <c r="X1062" s="62"/>
      <c r="Y1062" s="62"/>
      <c r="Z1062" s="47"/>
      <c r="AA1062" s="47" t="e">
        <f>HLOOKUP("Pad type",#REF!,MATCH($A1062,#REF!,0),FALSE)</f>
        <v>#REF!</v>
      </c>
      <c r="AB1062" s="63"/>
      <c r="AC1062" s="63" t="e">
        <f>HLOOKUP("POR Pin State",#REF!,MATCH($A1062,#REF!,0),FALSE)</f>
        <v>#REF!</v>
      </c>
      <c r="AD1062" s="207"/>
      <c r="AE1062" s="208"/>
      <c r="AF1062" s="208"/>
      <c r="AG1062" s="208"/>
      <c r="AH1062" s="209"/>
      <c r="AI1062" s="209"/>
      <c r="AJ1062" s="210"/>
      <c r="AK1062" s="210"/>
      <c r="AL1062" s="210"/>
      <c r="AM1062" s="210"/>
      <c r="AN1062" s="210"/>
      <c r="AO1062" s="210"/>
      <c r="AP1062" s="210"/>
      <c r="AQ1062" s="215" t="s">
        <v>2591</v>
      </c>
      <c r="AR1062" s="105"/>
      <c r="AS1062" s="105"/>
      <c r="AT1062" s="105"/>
      <c r="AU1062" s="105"/>
      <c r="AV1062" s="105"/>
      <c r="AW1062" s="105"/>
      <c r="AX1062" s="105"/>
      <c r="AY1062" s="105"/>
      <c r="AZ1062" s="105"/>
      <c r="BA1062" s="105"/>
      <c r="BB1062" s="218"/>
      <c r="BC1062" s="105"/>
      <c r="BD1062" s="250"/>
      <c r="BE1062" s="252" t="s">
        <v>2592</v>
      </c>
      <c r="BF1062" s="147" t="e">
        <f>VLOOKUP($A1062,#REF!,34,FALSE)</f>
        <v>#REF!</v>
      </c>
      <c r="BG1062" s="148" t="e">
        <f>VLOOKUP($A1062,#REF!,22,FALSE)</f>
        <v>#REF!</v>
      </c>
      <c r="BH1062" s="149"/>
    </row>
    <row r="1063" s="5" customFormat="1" ht="12.95" customHeight="1" spans="1:60">
      <c r="A1063" s="48" t="s">
        <v>2593</v>
      </c>
      <c r="B1063" s="38" t="e">
        <f>VLOOKUP($A1063,#REF!,34,FALSE)</f>
        <v>#REF!</v>
      </c>
      <c r="C1063" s="39" t="str">
        <f t="shared" si="199"/>
        <v>unused_DDR_XM3_B7B_CA5</v>
      </c>
      <c r="D1063" s="40" t="e">
        <f>IF(LEN(VLOOKUP($A1063,#REF!,8,FALSE)),LEFT(VLOOKUP($A1063,#REF!,8,FALSE),LEN(VLOOKUP($A1063,#REF!,8,FALSE))-2),"")</f>
        <v>#REF!</v>
      </c>
      <c r="E1063" s="41" t="e">
        <f>IF(LEN(VLOOKUP($A1063,#REF!,4,FALSE)),IF(INDEX(#REF!,MATCH($A1063,#REF!,0),1),LEFT(VLOOKUP($A1063,#REF!,4,FALSE),LEN(VLOOKUP($A1063,#REF!,4,FALSE))-2),CONCATENATE(LEFT(VLOOKUP($A1063,#REF!,4,FALSE),LEN(VLOOKUP($A1063,#REF!,4,FALSE))-2),"*")),"")</f>
        <v>#REF!</v>
      </c>
      <c r="F1063" s="42" t="e">
        <f>IF(LEN(VLOOKUP($A1063,#REF!,5,FALSE)),IF(INDEX(#REF!,MATCH($A1063,#REF!,0),2),LEFT(VLOOKUP($A1063,#REF!,5,FALSE),LEN(VLOOKUP($A1063,#REF!,5,FALSE))-2),CONCATENATE(LEFT(VLOOKUP($A1063,#REF!,5,FALSE),LEN(VLOOKUP($A1063,#REF!,5,FALSE))-2),"*")),"")</f>
        <v>#REF!</v>
      </c>
      <c r="G1063" s="42" t="e">
        <f>IF(LEN(VLOOKUP($A1063,#REF!,6,FALSE)),IF(INDEX(#REF!,MATCH($A1063,#REF!,0),3),LEFT(VLOOKUP($A1063,#REF!,6,FALSE),LEN(VLOOKUP($A1063,#REF!,6,FALSE))-2),CONCATENATE(LEFT(VLOOKUP($A1063,#REF!,6,FALSE),LEN(VLOOKUP($A1063,#REF!,6,FALSE))-2),"*")),"")</f>
        <v>#REF!</v>
      </c>
      <c r="H1063" s="43" t="e">
        <f>IF(LEN(VLOOKUP($A1063,#REF!,7,FALSE)),IF(INDEX(#REF!,MATCH($A1063,#REF!,0),4),LEFT(VLOOKUP($A1063,#REF!,7,FALSE),LEN(VLOOKUP($A1063,#REF!,7,FALSE))-2),CONCATENATE(LEFT(VLOOKUP($A1063,#REF!,7,FALSE),LEN(VLOOKUP($A1063,#REF!,7,FALSE))-2),"*")),"")</f>
        <v>#REF!</v>
      </c>
      <c r="I1063" s="54" t="e">
        <f>IF(LEN(VLOOKUP($A1063,#REF!,8,FALSE)),UPPER(RIGHT(VLOOKUP($A1063,#REF!,8,FALSE),1)),"")</f>
        <v>#REF!</v>
      </c>
      <c r="J1063" s="42" t="e">
        <f>IF(LEN(VLOOKUP($A1063,#REF!,4,FALSE)),UPPER(RIGHT(VLOOKUP($A1063,#REF!,4,FALSE),1)),"")</f>
        <v>#REF!</v>
      </c>
      <c r="K1063" s="42" t="e">
        <f>IF(LEN(VLOOKUP($A1063,#REF!,5,FALSE)),UPPER(RIGHT(VLOOKUP($A1063,#REF!,5,FALSE),1)),"")</f>
        <v>#REF!</v>
      </c>
      <c r="L1063" s="42" t="e">
        <f>IF(LEN(VLOOKUP($A1063,#REF!,6,FALSE)),UPPER(RIGHT(VLOOKUP($A1063,#REF!,6,FALSE),1)),"")</f>
        <v>#REF!</v>
      </c>
      <c r="M1063" s="43" t="e">
        <f>IF(LEN(VLOOKUP($A1063,#REF!,7,FALSE)),UPPER(RIGHT(VLOOKUP($A1063,#REF!,7,FALSE),1)),"")</f>
        <v>#REF!</v>
      </c>
      <c r="N1063" s="206"/>
      <c r="O1063" s="206"/>
      <c r="P1063" s="206"/>
      <c r="Q1063" s="206"/>
      <c r="R1063" s="206"/>
      <c r="S1063" s="63" t="e">
        <f>HLOOKUP("Device Tree Pin Name",#REF!,MATCH($A1063,#REF!,0),FALSE)</f>
        <v>#REF!</v>
      </c>
      <c r="T1063" s="47" t="e">
        <f>HLOOKUP("power rail",#REF!,MATCH($A1063,#REF!,0),FALSE)</f>
        <v>#REF!</v>
      </c>
      <c r="U1063" s="62" t="e">
        <f>HLOOKUP("Wake Capable",#REF!,MATCH($A1063,#REF!,0),FALSE)</f>
        <v>#REF!</v>
      </c>
      <c r="V1063" s="62" t="e">
        <f>HLOOKUP("Strap",#REF!,MATCH($A1063,#REF!,0),FALSE)</f>
        <v>#REF!</v>
      </c>
      <c r="W1063" s="62"/>
      <c r="X1063" s="62"/>
      <c r="Y1063" s="62"/>
      <c r="Z1063" s="47"/>
      <c r="AA1063" s="47" t="e">
        <f>HLOOKUP("Pad type",#REF!,MATCH($A1063,#REF!,0),FALSE)</f>
        <v>#REF!</v>
      </c>
      <c r="AB1063" s="63"/>
      <c r="AC1063" s="63" t="e">
        <f>HLOOKUP("POR Pin State",#REF!,MATCH($A1063,#REF!,0),FALSE)</f>
        <v>#REF!</v>
      </c>
      <c r="AD1063" s="207"/>
      <c r="AE1063" s="208"/>
      <c r="AF1063" s="208"/>
      <c r="AG1063" s="208"/>
      <c r="AH1063" s="209"/>
      <c r="AI1063" s="209"/>
      <c r="AJ1063" s="210"/>
      <c r="AK1063" s="210"/>
      <c r="AL1063" s="210"/>
      <c r="AM1063" s="210"/>
      <c r="AN1063" s="210"/>
      <c r="AO1063" s="210"/>
      <c r="AP1063" s="210"/>
      <c r="AQ1063" s="215" t="s">
        <v>2594</v>
      </c>
      <c r="AR1063" s="105"/>
      <c r="AS1063" s="105"/>
      <c r="AT1063" s="105"/>
      <c r="AU1063" s="105"/>
      <c r="AV1063" s="105"/>
      <c r="AW1063" s="105"/>
      <c r="AX1063" s="105"/>
      <c r="AY1063" s="105"/>
      <c r="AZ1063" s="105"/>
      <c r="BA1063" s="105"/>
      <c r="BB1063" s="218"/>
      <c r="BC1063" s="105"/>
      <c r="BD1063" s="250"/>
      <c r="BE1063" s="252" t="s">
        <v>2595</v>
      </c>
      <c r="BF1063" s="147" t="e">
        <f>VLOOKUP($A1063,#REF!,34,FALSE)</f>
        <v>#REF!</v>
      </c>
      <c r="BG1063" s="148" t="e">
        <f>VLOOKUP($A1063,#REF!,22,FALSE)</f>
        <v>#REF!</v>
      </c>
      <c r="BH1063" s="149"/>
    </row>
    <row r="1064" s="5" customFormat="1" ht="12.95" customHeight="1" spans="1:60">
      <c r="A1064" s="48" t="s">
        <v>2596</v>
      </c>
      <c r="B1064" s="38" t="e">
        <f>VLOOKUP($A1064,#REF!,34,FALSE)</f>
        <v>#REF!</v>
      </c>
      <c r="C1064" s="39" t="str">
        <f t="shared" si="199"/>
        <v>unused_DDR_XM3_B7B_CA6</v>
      </c>
      <c r="D1064" s="40" t="e">
        <f>IF(LEN(VLOOKUP($A1064,#REF!,8,FALSE)),LEFT(VLOOKUP($A1064,#REF!,8,FALSE),LEN(VLOOKUP($A1064,#REF!,8,FALSE))-2),"")</f>
        <v>#REF!</v>
      </c>
      <c r="E1064" s="41" t="e">
        <f>IF(LEN(VLOOKUP($A1064,#REF!,4,FALSE)),IF(INDEX(#REF!,MATCH($A1064,#REF!,0),1),LEFT(VLOOKUP($A1064,#REF!,4,FALSE),LEN(VLOOKUP($A1064,#REF!,4,FALSE))-2),CONCATENATE(LEFT(VLOOKUP($A1064,#REF!,4,FALSE),LEN(VLOOKUP($A1064,#REF!,4,FALSE))-2),"*")),"")</f>
        <v>#REF!</v>
      </c>
      <c r="F1064" s="42" t="e">
        <f>IF(LEN(VLOOKUP($A1064,#REF!,5,FALSE)),IF(INDEX(#REF!,MATCH($A1064,#REF!,0),2),LEFT(VLOOKUP($A1064,#REF!,5,FALSE),LEN(VLOOKUP($A1064,#REF!,5,FALSE))-2),CONCATENATE(LEFT(VLOOKUP($A1064,#REF!,5,FALSE),LEN(VLOOKUP($A1064,#REF!,5,FALSE))-2),"*")),"")</f>
        <v>#REF!</v>
      </c>
      <c r="G1064" s="42" t="e">
        <f>IF(LEN(VLOOKUP($A1064,#REF!,6,FALSE)),IF(INDEX(#REF!,MATCH($A1064,#REF!,0),3),LEFT(VLOOKUP($A1064,#REF!,6,FALSE),LEN(VLOOKUP($A1064,#REF!,6,FALSE))-2),CONCATENATE(LEFT(VLOOKUP($A1064,#REF!,6,FALSE),LEN(VLOOKUP($A1064,#REF!,6,FALSE))-2),"*")),"")</f>
        <v>#REF!</v>
      </c>
      <c r="H1064" s="43" t="e">
        <f>IF(LEN(VLOOKUP($A1064,#REF!,7,FALSE)),IF(INDEX(#REF!,MATCH($A1064,#REF!,0),4),LEFT(VLOOKUP($A1064,#REF!,7,FALSE),LEN(VLOOKUP($A1064,#REF!,7,FALSE))-2),CONCATENATE(LEFT(VLOOKUP($A1064,#REF!,7,FALSE),LEN(VLOOKUP($A1064,#REF!,7,FALSE))-2),"*")),"")</f>
        <v>#REF!</v>
      </c>
      <c r="I1064" s="54" t="e">
        <f>IF(LEN(VLOOKUP($A1064,#REF!,8,FALSE)),UPPER(RIGHT(VLOOKUP($A1064,#REF!,8,FALSE),1)),"")</f>
        <v>#REF!</v>
      </c>
      <c r="J1064" s="42" t="e">
        <f>IF(LEN(VLOOKUP($A1064,#REF!,4,FALSE)),UPPER(RIGHT(VLOOKUP($A1064,#REF!,4,FALSE),1)),"")</f>
        <v>#REF!</v>
      </c>
      <c r="K1064" s="42" t="e">
        <f>IF(LEN(VLOOKUP($A1064,#REF!,5,FALSE)),UPPER(RIGHT(VLOOKUP($A1064,#REF!,5,FALSE),1)),"")</f>
        <v>#REF!</v>
      </c>
      <c r="L1064" s="42" t="e">
        <f>IF(LEN(VLOOKUP($A1064,#REF!,6,FALSE)),UPPER(RIGHT(VLOOKUP($A1064,#REF!,6,FALSE),1)),"")</f>
        <v>#REF!</v>
      </c>
      <c r="M1064" s="43" t="e">
        <f>IF(LEN(VLOOKUP($A1064,#REF!,7,FALSE)),UPPER(RIGHT(VLOOKUP($A1064,#REF!,7,FALSE),1)),"")</f>
        <v>#REF!</v>
      </c>
      <c r="N1064" s="206"/>
      <c r="O1064" s="206"/>
      <c r="P1064" s="206"/>
      <c r="Q1064" s="206"/>
      <c r="R1064" s="206"/>
      <c r="S1064" s="63" t="e">
        <f>HLOOKUP("Device Tree Pin Name",#REF!,MATCH($A1064,#REF!,0),FALSE)</f>
        <v>#REF!</v>
      </c>
      <c r="T1064" s="47" t="e">
        <f>HLOOKUP("power rail",#REF!,MATCH($A1064,#REF!,0),FALSE)</f>
        <v>#REF!</v>
      </c>
      <c r="U1064" s="62" t="e">
        <f>HLOOKUP("Wake Capable",#REF!,MATCH($A1064,#REF!,0),FALSE)</f>
        <v>#REF!</v>
      </c>
      <c r="V1064" s="62" t="e">
        <f>HLOOKUP("Strap",#REF!,MATCH($A1064,#REF!,0),FALSE)</f>
        <v>#REF!</v>
      </c>
      <c r="W1064" s="62"/>
      <c r="X1064" s="62"/>
      <c r="Y1064" s="62"/>
      <c r="Z1064" s="47"/>
      <c r="AA1064" s="47" t="e">
        <f>HLOOKUP("Pad type",#REF!,MATCH($A1064,#REF!,0),FALSE)</f>
        <v>#REF!</v>
      </c>
      <c r="AB1064" s="63"/>
      <c r="AC1064" s="63" t="e">
        <f>HLOOKUP("POR Pin State",#REF!,MATCH($A1064,#REF!,0),FALSE)</f>
        <v>#REF!</v>
      </c>
      <c r="AD1064" s="207"/>
      <c r="AE1064" s="208"/>
      <c r="AF1064" s="208"/>
      <c r="AG1064" s="208"/>
      <c r="AH1064" s="209"/>
      <c r="AI1064" s="209"/>
      <c r="AJ1064" s="210"/>
      <c r="AK1064" s="210"/>
      <c r="AL1064" s="210"/>
      <c r="AM1064" s="210"/>
      <c r="AN1064" s="210"/>
      <c r="AO1064" s="210"/>
      <c r="AP1064" s="210"/>
      <c r="AQ1064" s="215" t="s">
        <v>2597</v>
      </c>
      <c r="AR1064" s="105"/>
      <c r="AS1064" s="105"/>
      <c r="AT1064" s="105"/>
      <c r="AU1064" s="105"/>
      <c r="AV1064" s="105"/>
      <c r="AW1064" s="105"/>
      <c r="AX1064" s="105"/>
      <c r="AY1064" s="105"/>
      <c r="AZ1064" s="105"/>
      <c r="BA1064" s="105"/>
      <c r="BB1064" s="218"/>
      <c r="BC1064" s="105"/>
      <c r="BD1064" s="250"/>
      <c r="BE1064" s="252" t="s">
        <v>2598</v>
      </c>
      <c r="BF1064" s="147" t="e">
        <f>VLOOKUP($A1064,#REF!,34,FALSE)</f>
        <v>#REF!</v>
      </c>
      <c r="BG1064" s="148" t="e">
        <f>VLOOKUP($A1064,#REF!,22,FALSE)</f>
        <v>#REF!</v>
      </c>
      <c r="BH1064" s="149"/>
    </row>
    <row r="1065" s="5" customFormat="1" ht="12.95" customHeight="1" spans="1:60">
      <c r="A1065" s="48" t="s">
        <v>2599</v>
      </c>
      <c r="B1065" s="38" t="e">
        <f>VLOOKUP($A1065,#REF!,34,FALSE)</f>
        <v>#REF!</v>
      </c>
      <c r="C1065" s="39" t="str">
        <f t="shared" si="199"/>
        <v>unused_DDR_XM3_B7A_CS_CKE0</v>
      </c>
      <c r="D1065" s="40" t="e">
        <f>IF(LEN(VLOOKUP($A1065,#REF!,8,FALSE)),LEFT(VLOOKUP($A1065,#REF!,8,FALSE),LEN(VLOOKUP($A1065,#REF!,8,FALSE))-2),"")</f>
        <v>#REF!</v>
      </c>
      <c r="E1065" s="41" t="e">
        <f>IF(LEN(VLOOKUP($A1065,#REF!,4,FALSE)),IF(INDEX(#REF!,MATCH($A1065,#REF!,0),1),LEFT(VLOOKUP($A1065,#REF!,4,FALSE),LEN(VLOOKUP($A1065,#REF!,4,FALSE))-2),CONCATENATE(LEFT(VLOOKUP($A1065,#REF!,4,FALSE),LEN(VLOOKUP($A1065,#REF!,4,FALSE))-2),"*")),"")</f>
        <v>#REF!</v>
      </c>
      <c r="F1065" s="42" t="e">
        <f>IF(LEN(VLOOKUP($A1065,#REF!,5,FALSE)),IF(INDEX(#REF!,MATCH($A1065,#REF!,0),2),LEFT(VLOOKUP($A1065,#REF!,5,FALSE),LEN(VLOOKUP($A1065,#REF!,5,FALSE))-2),CONCATENATE(LEFT(VLOOKUP($A1065,#REF!,5,FALSE),LEN(VLOOKUP($A1065,#REF!,5,FALSE))-2),"*")),"")</f>
        <v>#REF!</v>
      </c>
      <c r="G1065" s="42" t="e">
        <f>IF(LEN(VLOOKUP($A1065,#REF!,6,FALSE)),IF(INDEX(#REF!,MATCH($A1065,#REF!,0),3),LEFT(VLOOKUP($A1065,#REF!,6,FALSE),LEN(VLOOKUP($A1065,#REF!,6,FALSE))-2),CONCATENATE(LEFT(VLOOKUP($A1065,#REF!,6,FALSE),LEN(VLOOKUP($A1065,#REF!,6,FALSE))-2),"*")),"")</f>
        <v>#REF!</v>
      </c>
      <c r="H1065" s="43" t="e">
        <f>IF(LEN(VLOOKUP($A1065,#REF!,7,FALSE)),IF(INDEX(#REF!,MATCH($A1065,#REF!,0),4),LEFT(VLOOKUP($A1065,#REF!,7,FALSE),LEN(VLOOKUP($A1065,#REF!,7,FALSE))-2),CONCATENATE(LEFT(VLOOKUP($A1065,#REF!,7,FALSE),LEN(VLOOKUP($A1065,#REF!,7,FALSE))-2),"*")),"")</f>
        <v>#REF!</v>
      </c>
      <c r="I1065" s="54" t="e">
        <f>IF(LEN(VLOOKUP($A1065,#REF!,8,FALSE)),UPPER(RIGHT(VLOOKUP($A1065,#REF!,8,FALSE),1)),"")</f>
        <v>#REF!</v>
      </c>
      <c r="J1065" s="42" t="e">
        <f>IF(LEN(VLOOKUP($A1065,#REF!,4,FALSE)),UPPER(RIGHT(VLOOKUP($A1065,#REF!,4,FALSE),1)),"")</f>
        <v>#REF!</v>
      </c>
      <c r="K1065" s="42" t="e">
        <f>IF(LEN(VLOOKUP($A1065,#REF!,5,FALSE)),UPPER(RIGHT(VLOOKUP($A1065,#REF!,5,FALSE),1)),"")</f>
        <v>#REF!</v>
      </c>
      <c r="L1065" s="42" t="e">
        <f>IF(LEN(VLOOKUP($A1065,#REF!,6,FALSE)),UPPER(RIGHT(VLOOKUP($A1065,#REF!,6,FALSE),1)),"")</f>
        <v>#REF!</v>
      </c>
      <c r="M1065" s="43" t="e">
        <f>IF(LEN(VLOOKUP($A1065,#REF!,7,FALSE)),UPPER(RIGHT(VLOOKUP($A1065,#REF!,7,FALSE),1)),"")</f>
        <v>#REF!</v>
      </c>
      <c r="N1065" s="206"/>
      <c r="O1065" s="206"/>
      <c r="P1065" s="206"/>
      <c r="Q1065" s="206"/>
      <c r="R1065" s="206"/>
      <c r="S1065" s="63" t="e">
        <f>HLOOKUP("Device Tree Pin Name",#REF!,MATCH($A1065,#REF!,0),FALSE)</f>
        <v>#REF!</v>
      </c>
      <c r="T1065" s="47" t="e">
        <f>HLOOKUP("power rail",#REF!,MATCH($A1065,#REF!,0),FALSE)</f>
        <v>#REF!</v>
      </c>
      <c r="U1065" s="62" t="e">
        <f>HLOOKUP("Wake Capable",#REF!,MATCH($A1065,#REF!,0),FALSE)</f>
        <v>#REF!</v>
      </c>
      <c r="V1065" s="62" t="e">
        <f>HLOOKUP("Strap",#REF!,MATCH($A1065,#REF!,0),FALSE)</f>
        <v>#REF!</v>
      </c>
      <c r="W1065" s="62"/>
      <c r="X1065" s="62"/>
      <c r="Y1065" s="62"/>
      <c r="Z1065" s="47"/>
      <c r="AA1065" s="47" t="e">
        <f>HLOOKUP("Pad type",#REF!,MATCH($A1065,#REF!,0),FALSE)</f>
        <v>#REF!</v>
      </c>
      <c r="AB1065" s="63"/>
      <c r="AC1065" s="63" t="e">
        <f>HLOOKUP("POR Pin State",#REF!,MATCH($A1065,#REF!,0),FALSE)</f>
        <v>#REF!</v>
      </c>
      <c r="AD1065" s="207"/>
      <c r="AE1065" s="208"/>
      <c r="AF1065" s="208"/>
      <c r="AG1065" s="208"/>
      <c r="AH1065" s="209"/>
      <c r="AI1065" s="209"/>
      <c r="AJ1065" s="210"/>
      <c r="AK1065" s="210"/>
      <c r="AL1065" s="210"/>
      <c r="AM1065" s="210"/>
      <c r="AN1065" s="210"/>
      <c r="AO1065" s="210"/>
      <c r="AP1065" s="210"/>
      <c r="AQ1065" s="215" t="s">
        <v>2599</v>
      </c>
      <c r="AR1065" s="105"/>
      <c r="AS1065" s="105"/>
      <c r="AT1065" s="105"/>
      <c r="AU1065" s="105"/>
      <c r="AV1065" s="105"/>
      <c r="AW1065" s="105"/>
      <c r="AX1065" s="105"/>
      <c r="AY1065" s="105"/>
      <c r="AZ1065" s="105"/>
      <c r="BA1065" s="105"/>
      <c r="BB1065" s="218"/>
      <c r="BC1065" s="105"/>
      <c r="BD1065" s="250"/>
      <c r="BE1065" s="252" t="s">
        <v>2600</v>
      </c>
      <c r="BF1065" s="147" t="e">
        <f>VLOOKUP($A1065,#REF!,34,FALSE)</f>
        <v>#REF!</v>
      </c>
      <c r="BG1065" s="148" t="e">
        <f>VLOOKUP($A1065,#REF!,22,FALSE)</f>
        <v>#REF!</v>
      </c>
      <c r="BH1065" s="149"/>
    </row>
    <row r="1066" s="5" customFormat="1" ht="12.95" customHeight="1" spans="1:60">
      <c r="A1066" s="10" t="s">
        <v>2601</v>
      </c>
      <c r="B1066" s="38" t="e">
        <f>VLOOKUP($A1066,#REF!,34,FALSE)</f>
        <v>#REF!</v>
      </c>
      <c r="C1066" s="39" t="str">
        <f t="shared" si="199"/>
        <v>unused_DDR_XM3_B7A_CS_CKE1</v>
      </c>
      <c r="D1066" s="40" t="e">
        <f>IF(LEN(VLOOKUP($A1066,#REF!,8,FALSE)),LEFT(VLOOKUP($A1066,#REF!,8,FALSE),LEN(VLOOKUP($A1066,#REF!,8,FALSE))-2),"")</f>
        <v>#REF!</v>
      </c>
      <c r="E1066" s="41" t="e">
        <f>IF(LEN(VLOOKUP($A1066,#REF!,4,FALSE)),IF(INDEX(#REF!,MATCH($A1066,#REF!,0),1),LEFT(VLOOKUP($A1066,#REF!,4,FALSE),LEN(VLOOKUP($A1066,#REF!,4,FALSE))-2),CONCATENATE(LEFT(VLOOKUP($A1066,#REF!,4,FALSE),LEN(VLOOKUP($A1066,#REF!,4,FALSE))-2),"*")),"")</f>
        <v>#REF!</v>
      </c>
      <c r="F1066" s="42" t="e">
        <f>IF(LEN(VLOOKUP($A1066,#REF!,5,FALSE)),IF(INDEX(#REF!,MATCH($A1066,#REF!,0),2),LEFT(VLOOKUP($A1066,#REF!,5,FALSE),LEN(VLOOKUP($A1066,#REF!,5,FALSE))-2),CONCATENATE(LEFT(VLOOKUP($A1066,#REF!,5,FALSE),LEN(VLOOKUP($A1066,#REF!,5,FALSE))-2),"*")),"")</f>
        <v>#REF!</v>
      </c>
      <c r="G1066" s="42" t="e">
        <f>IF(LEN(VLOOKUP($A1066,#REF!,6,FALSE)),IF(INDEX(#REF!,MATCH($A1066,#REF!,0),3),LEFT(VLOOKUP($A1066,#REF!,6,FALSE),LEN(VLOOKUP($A1066,#REF!,6,FALSE))-2),CONCATENATE(LEFT(VLOOKUP($A1066,#REF!,6,FALSE),LEN(VLOOKUP($A1066,#REF!,6,FALSE))-2),"*")),"")</f>
        <v>#REF!</v>
      </c>
      <c r="H1066" s="43" t="e">
        <f>IF(LEN(VLOOKUP($A1066,#REF!,7,FALSE)),IF(INDEX(#REF!,MATCH($A1066,#REF!,0),4),LEFT(VLOOKUP($A1066,#REF!,7,FALSE),LEN(VLOOKUP($A1066,#REF!,7,FALSE))-2),CONCATENATE(LEFT(VLOOKUP($A1066,#REF!,7,FALSE),LEN(VLOOKUP($A1066,#REF!,7,FALSE))-2),"*")),"")</f>
        <v>#REF!</v>
      </c>
      <c r="I1066" s="54" t="e">
        <f>IF(LEN(VLOOKUP($A1066,#REF!,8,FALSE)),UPPER(RIGHT(VLOOKUP($A1066,#REF!,8,FALSE),1)),"")</f>
        <v>#REF!</v>
      </c>
      <c r="J1066" s="42" t="e">
        <f>IF(LEN(VLOOKUP($A1066,#REF!,4,FALSE)),UPPER(RIGHT(VLOOKUP($A1066,#REF!,4,FALSE),1)),"")</f>
        <v>#REF!</v>
      </c>
      <c r="K1066" s="42" t="e">
        <f>IF(LEN(VLOOKUP($A1066,#REF!,5,FALSE)),UPPER(RIGHT(VLOOKUP($A1066,#REF!,5,FALSE),1)),"")</f>
        <v>#REF!</v>
      </c>
      <c r="L1066" s="42" t="e">
        <f>IF(LEN(VLOOKUP($A1066,#REF!,6,FALSE)),UPPER(RIGHT(VLOOKUP($A1066,#REF!,6,FALSE),1)),"")</f>
        <v>#REF!</v>
      </c>
      <c r="M1066" s="43" t="e">
        <f>IF(LEN(VLOOKUP($A1066,#REF!,7,FALSE)),UPPER(RIGHT(VLOOKUP($A1066,#REF!,7,FALSE),1)),"")</f>
        <v>#REF!</v>
      </c>
      <c r="N1066" s="206"/>
      <c r="O1066" s="206"/>
      <c r="P1066" s="206"/>
      <c r="Q1066" s="206"/>
      <c r="R1066" s="206"/>
      <c r="S1066" s="63" t="e">
        <f>HLOOKUP("Device Tree Pin Name",#REF!,MATCH($A1066,#REF!,0),FALSE)</f>
        <v>#REF!</v>
      </c>
      <c r="T1066" s="47" t="e">
        <f>HLOOKUP("power rail",#REF!,MATCH($A1066,#REF!,0),FALSE)</f>
        <v>#REF!</v>
      </c>
      <c r="U1066" s="62" t="e">
        <f>HLOOKUP("Wake Capable",#REF!,MATCH($A1066,#REF!,0),FALSE)</f>
        <v>#REF!</v>
      </c>
      <c r="V1066" s="62" t="e">
        <f>HLOOKUP("Strap",#REF!,MATCH($A1066,#REF!,0),FALSE)</f>
        <v>#REF!</v>
      </c>
      <c r="W1066" s="62"/>
      <c r="X1066" s="62"/>
      <c r="Y1066" s="62"/>
      <c r="Z1066" s="47"/>
      <c r="AA1066" s="47" t="e">
        <f>HLOOKUP("Pad type",#REF!,MATCH($A1066,#REF!,0),FALSE)</f>
        <v>#REF!</v>
      </c>
      <c r="AB1066" s="63"/>
      <c r="AC1066" s="63" t="e">
        <f>HLOOKUP("POR Pin State",#REF!,MATCH($A1066,#REF!,0),FALSE)</f>
        <v>#REF!</v>
      </c>
      <c r="AD1066" s="207"/>
      <c r="AE1066" s="208"/>
      <c r="AF1066" s="208"/>
      <c r="AG1066" s="208"/>
      <c r="AH1066" s="209"/>
      <c r="AI1066" s="209"/>
      <c r="AJ1066" s="210"/>
      <c r="AK1066" s="210"/>
      <c r="AL1066" s="210"/>
      <c r="AM1066" s="210"/>
      <c r="AN1066" s="210"/>
      <c r="AO1066" s="210"/>
      <c r="AP1066" s="210"/>
      <c r="AQ1066" s="215" t="s">
        <v>2601</v>
      </c>
      <c r="AR1066" s="105"/>
      <c r="AS1066" s="105"/>
      <c r="AT1066" s="105"/>
      <c r="AU1066" s="105"/>
      <c r="AV1066" s="105"/>
      <c r="AW1066" s="105"/>
      <c r="AX1066" s="105"/>
      <c r="AY1066" s="105"/>
      <c r="AZ1066" s="105"/>
      <c r="BA1066" s="105"/>
      <c r="BB1066" s="218"/>
      <c r="BC1066" s="105"/>
      <c r="BD1066" s="250"/>
      <c r="BE1066" s="252" t="s">
        <v>2602</v>
      </c>
      <c r="BF1066" s="147" t="e">
        <f>VLOOKUP($A1066,#REF!,34,FALSE)</f>
        <v>#REF!</v>
      </c>
      <c r="BG1066" s="148" t="e">
        <f>VLOOKUP($A1066,#REF!,22,FALSE)</f>
        <v>#REF!</v>
      </c>
      <c r="BH1066" s="149"/>
    </row>
    <row r="1067" s="5" customFormat="1" ht="12.95" customHeight="1" spans="1:60">
      <c r="A1067" s="10" t="s">
        <v>2603</v>
      </c>
      <c r="B1067" s="38" t="e">
        <f>VLOOKUP($A1067,#REF!,34,FALSE)</f>
        <v>#REF!</v>
      </c>
      <c r="C1067" s="39" t="str">
        <f t="shared" si="199"/>
        <v>unused_DDR_XM3_B7B_CS_CKE0</v>
      </c>
      <c r="D1067" s="40" t="e">
        <f>IF(LEN(VLOOKUP($A1067,#REF!,8,FALSE)),LEFT(VLOOKUP($A1067,#REF!,8,FALSE),LEN(VLOOKUP($A1067,#REF!,8,FALSE))-2),"")</f>
        <v>#REF!</v>
      </c>
      <c r="E1067" s="41" t="e">
        <f>IF(LEN(VLOOKUP($A1067,#REF!,4,FALSE)),IF(INDEX(#REF!,MATCH($A1067,#REF!,0),1),LEFT(VLOOKUP($A1067,#REF!,4,FALSE),LEN(VLOOKUP($A1067,#REF!,4,FALSE))-2),CONCATENATE(LEFT(VLOOKUP($A1067,#REF!,4,FALSE),LEN(VLOOKUP($A1067,#REF!,4,FALSE))-2),"*")),"")</f>
        <v>#REF!</v>
      </c>
      <c r="F1067" s="42" t="e">
        <f>IF(LEN(VLOOKUP($A1067,#REF!,5,FALSE)),IF(INDEX(#REF!,MATCH($A1067,#REF!,0),2),LEFT(VLOOKUP($A1067,#REF!,5,FALSE),LEN(VLOOKUP($A1067,#REF!,5,FALSE))-2),CONCATENATE(LEFT(VLOOKUP($A1067,#REF!,5,FALSE),LEN(VLOOKUP($A1067,#REF!,5,FALSE))-2),"*")),"")</f>
        <v>#REF!</v>
      </c>
      <c r="G1067" s="42" t="e">
        <f>IF(LEN(VLOOKUP($A1067,#REF!,6,FALSE)),IF(INDEX(#REF!,MATCH($A1067,#REF!,0),3),LEFT(VLOOKUP($A1067,#REF!,6,FALSE),LEN(VLOOKUP($A1067,#REF!,6,FALSE))-2),CONCATENATE(LEFT(VLOOKUP($A1067,#REF!,6,FALSE),LEN(VLOOKUP($A1067,#REF!,6,FALSE))-2),"*")),"")</f>
        <v>#REF!</v>
      </c>
      <c r="H1067" s="43" t="e">
        <f>IF(LEN(VLOOKUP($A1067,#REF!,7,FALSE)),IF(INDEX(#REF!,MATCH($A1067,#REF!,0),4),LEFT(VLOOKUP($A1067,#REF!,7,FALSE),LEN(VLOOKUP($A1067,#REF!,7,FALSE))-2),CONCATENATE(LEFT(VLOOKUP($A1067,#REF!,7,FALSE),LEN(VLOOKUP($A1067,#REF!,7,FALSE))-2),"*")),"")</f>
        <v>#REF!</v>
      </c>
      <c r="I1067" s="54" t="e">
        <f>IF(LEN(VLOOKUP($A1067,#REF!,8,FALSE)),UPPER(RIGHT(VLOOKUP($A1067,#REF!,8,FALSE),1)),"")</f>
        <v>#REF!</v>
      </c>
      <c r="J1067" s="42" t="e">
        <f>IF(LEN(VLOOKUP($A1067,#REF!,4,FALSE)),UPPER(RIGHT(VLOOKUP($A1067,#REF!,4,FALSE),1)),"")</f>
        <v>#REF!</v>
      </c>
      <c r="K1067" s="42" t="e">
        <f>IF(LEN(VLOOKUP($A1067,#REF!,5,FALSE)),UPPER(RIGHT(VLOOKUP($A1067,#REF!,5,FALSE),1)),"")</f>
        <v>#REF!</v>
      </c>
      <c r="L1067" s="42" t="e">
        <f>IF(LEN(VLOOKUP($A1067,#REF!,6,FALSE)),UPPER(RIGHT(VLOOKUP($A1067,#REF!,6,FALSE),1)),"")</f>
        <v>#REF!</v>
      </c>
      <c r="M1067" s="43" t="e">
        <f>IF(LEN(VLOOKUP($A1067,#REF!,7,FALSE)),UPPER(RIGHT(VLOOKUP($A1067,#REF!,7,FALSE),1)),"")</f>
        <v>#REF!</v>
      </c>
      <c r="N1067" s="206"/>
      <c r="O1067" s="206"/>
      <c r="P1067" s="206"/>
      <c r="Q1067" s="206"/>
      <c r="R1067" s="206"/>
      <c r="S1067" s="63" t="e">
        <f>HLOOKUP("Device Tree Pin Name",#REF!,MATCH($A1067,#REF!,0),FALSE)</f>
        <v>#REF!</v>
      </c>
      <c r="T1067" s="47" t="e">
        <f>HLOOKUP("power rail",#REF!,MATCH($A1067,#REF!,0),FALSE)</f>
        <v>#REF!</v>
      </c>
      <c r="U1067" s="62" t="e">
        <f>HLOOKUP("Wake Capable",#REF!,MATCH($A1067,#REF!,0),FALSE)</f>
        <v>#REF!</v>
      </c>
      <c r="V1067" s="62" t="e">
        <f>HLOOKUP("Strap",#REF!,MATCH($A1067,#REF!,0),FALSE)</f>
        <v>#REF!</v>
      </c>
      <c r="W1067" s="62"/>
      <c r="X1067" s="62"/>
      <c r="Y1067" s="62"/>
      <c r="Z1067" s="47"/>
      <c r="AA1067" s="47" t="e">
        <f>HLOOKUP("Pad type",#REF!,MATCH($A1067,#REF!,0),FALSE)</f>
        <v>#REF!</v>
      </c>
      <c r="AB1067" s="63"/>
      <c r="AC1067" s="63" t="e">
        <f>HLOOKUP("POR Pin State",#REF!,MATCH($A1067,#REF!,0),FALSE)</f>
        <v>#REF!</v>
      </c>
      <c r="AD1067" s="207"/>
      <c r="AE1067" s="208"/>
      <c r="AF1067" s="208"/>
      <c r="AG1067" s="208"/>
      <c r="AH1067" s="209"/>
      <c r="AI1067" s="209"/>
      <c r="AJ1067" s="210"/>
      <c r="AK1067" s="210"/>
      <c r="AL1067" s="210"/>
      <c r="AM1067" s="210"/>
      <c r="AN1067" s="210"/>
      <c r="AO1067" s="210"/>
      <c r="AP1067" s="210"/>
      <c r="AQ1067" s="215" t="s">
        <v>2603</v>
      </c>
      <c r="AR1067" s="105"/>
      <c r="AS1067" s="105"/>
      <c r="AT1067" s="105"/>
      <c r="AU1067" s="105"/>
      <c r="AV1067" s="105"/>
      <c r="AW1067" s="105"/>
      <c r="AX1067" s="105"/>
      <c r="AY1067" s="105"/>
      <c r="AZ1067" s="105"/>
      <c r="BA1067" s="105"/>
      <c r="BB1067" s="218"/>
      <c r="BC1067" s="105"/>
      <c r="BD1067" s="250"/>
      <c r="BE1067" s="252" t="s">
        <v>2604</v>
      </c>
      <c r="BF1067" s="147" t="e">
        <f>VLOOKUP($A1067,#REF!,34,FALSE)</f>
        <v>#REF!</v>
      </c>
      <c r="BG1067" s="148" t="e">
        <f>VLOOKUP($A1067,#REF!,22,FALSE)</f>
        <v>#REF!</v>
      </c>
      <c r="BH1067" s="149"/>
    </row>
    <row r="1068" s="5" customFormat="1" ht="12.95" customHeight="1" spans="1:60">
      <c r="A1068" s="48" t="s">
        <v>2605</v>
      </c>
      <c r="B1068" s="38" t="e">
        <f>VLOOKUP($A1068,#REF!,34,FALSE)</f>
        <v>#REF!</v>
      </c>
      <c r="C1068" s="39" t="str">
        <f t="shared" si="199"/>
        <v>unused_DDR_XM3_B7B_CS_CKE1</v>
      </c>
      <c r="D1068" s="40" t="e">
        <f>IF(LEN(VLOOKUP($A1068,#REF!,8,FALSE)),LEFT(VLOOKUP($A1068,#REF!,8,FALSE),LEN(VLOOKUP($A1068,#REF!,8,FALSE))-2),"")</f>
        <v>#REF!</v>
      </c>
      <c r="E1068" s="41" t="e">
        <f>IF(LEN(VLOOKUP($A1068,#REF!,4,FALSE)),IF(INDEX(#REF!,MATCH($A1068,#REF!,0),1),LEFT(VLOOKUP($A1068,#REF!,4,FALSE),LEN(VLOOKUP($A1068,#REF!,4,FALSE))-2),CONCATENATE(LEFT(VLOOKUP($A1068,#REF!,4,FALSE),LEN(VLOOKUP($A1068,#REF!,4,FALSE))-2),"*")),"")</f>
        <v>#REF!</v>
      </c>
      <c r="F1068" s="42" t="e">
        <f>IF(LEN(VLOOKUP($A1068,#REF!,5,FALSE)),IF(INDEX(#REF!,MATCH($A1068,#REF!,0),2),LEFT(VLOOKUP($A1068,#REF!,5,FALSE),LEN(VLOOKUP($A1068,#REF!,5,FALSE))-2),CONCATENATE(LEFT(VLOOKUP($A1068,#REF!,5,FALSE),LEN(VLOOKUP($A1068,#REF!,5,FALSE))-2),"*")),"")</f>
        <v>#REF!</v>
      </c>
      <c r="G1068" s="42" t="e">
        <f>IF(LEN(VLOOKUP($A1068,#REF!,6,FALSE)),IF(INDEX(#REF!,MATCH($A1068,#REF!,0),3),LEFT(VLOOKUP($A1068,#REF!,6,FALSE),LEN(VLOOKUP($A1068,#REF!,6,FALSE))-2),CONCATENATE(LEFT(VLOOKUP($A1068,#REF!,6,FALSE),LEN(VLOOKUP($A1068,#REF!,6,FALSE))-2),"*")),"")</f>
        <v>#REF!</v>
      </c>
      <c r="H1068" s="43" t="e">
        <f>IF(LEN(VLOOKUP($A1068,#REF!,7,FALSE)),IF(INDEX(#REF!,MATCH($A1068,#REF!,0),4),LEFT(VLOOKUP($A1068,#REF!,7,FALSE),LEN(VLOOKUP($A1068,#REF!,7,FALSE))-2),CONCATENATE(LEFT(VLOOKUP($A1068,#REF!,7,FALSE),LEN(VLOOKUP($A1068,#REF!,7,FALSE))-2),"*")),"")</f>
        <v>#REF!</v>
      </c>
      <c r="I1068" s="54" t="e">
        <f>IF(LEN(VLOOKUP($A1068,#REF!,8,FALSE)),UPPER(RIGHT(VLOOKUP($A1068,#REF!,8,FALSE),1)),"")</f>
        <v>#REF!</v>
      </c>
      <c r="J1068" s="42" t="e">
        <f>IF(LEN(VLOOKUP($A1068,#REF!,4,FALSE)),UPPER(RIGHT(VLOOKUP($A1068,#REF!,4,FALSE),1)),"")</f>
        <v>#REF!</v>
      </c>
      <c r="K1068" s="42" t="e">
        <f>IF(LEN(VLOOKUP($A1068,#REF!,5,FALSE)),UPPER(RIGHT(VLOOKUP($A1068,#REF!,5,FALSE),1)),"")</f>
        <v>#REF!</v>
      </c>
      <c r="L1068" s="42" t="e">
        <f>IF(LEN(VLOOKUP($A1068,#REF!,6,FALSE)),UPPER(RIGHT(VLOOKUP($A1068,#REF!,6,FALSE),1)),"")</f>
        <v>#REF!</v>
      </c>
      <c r="M1068" s="43" t="e">
        <f>IF(LEN(VLOOKUP($A1068,#REF!,7,FALSE)),UPPER(RIGHT(VLOOKUP($A1068,#REF!,7,FALSE),1)),"")</f>
        <v>#REF!</v>
      </c>
      <c r="N1068" s="206"/>
      <c r="O1068" s="206"/>
      <c r="P1068" s="206"/>
      <c r="Q1068" s="206"/>
      <c r="R1068" s="206"/>
      <c r="S1068" s="63" t="e">
        <f>HLOOKUP("Device Tree Pin Name",#REF!,MATCH($A1068,#REF!,0),FALSE)</f>
        <v>#REF!</v>
      </c>
      <c r="T1068" s="47" t="e">
        <f>HLOOKUP("power rail",#REF!,MATCH($A1068,#REF!,0),FALSE)</f>
        <v>#REF!</v>
      </c>
      <c r="U1068" s="62" t="e">
        <f>HLOOKUP("Wake Capable",#REF!,MATCH($A1068,#REF!,0),FALSE)</f>
        <v>#REF!</v>
      </c>
      <c r="V1068" s="62" t="e">
        <f>HLOOKUP("Strap",#REF!,MATCH($A1068,#REF!,0),FALSE)</f>
        <v>#REF!</v>
      </c>
      <c r="W1068" s="62"/>
      <c r="X1068" s="62"/>
      <c r="Y1068" s="62"/>
      <c r="Z1068" s="47"/>
      <c r="AA1068" s="47" t="e">
        <f>HLOOKUP("Pad type",#REF!,MATCH($A1068,#REF!,0),FALSE)</f>
        <v>#REF!</v>
      </c>
      <c r="AB1068" s="63"/>
      <c r="AC1068" s="63" t="e">
        <f>HLOOKUP("POR Pin State",#REF!,MATCH($A1068,#REF!,0),FALSE)</f>
        <v>#REF!</v>
      </c>
      <c r="AD1068" s="207"/>
      <c r="AE1068" s="208"/>
      <c r="AF1068" s="208"/>
      <c r="AG1068" s="208"/>
      <c r="AH1068" s="209"/>
      <c r="AI1068" s="209"/>
      <c r="AJ1068" s="210"/>
      <c r="AK1068" s="210"/>
      <c r="AL1068" s="210"/>
      <c r="AM1068" s="210"/>
      <c r="AN1068" s="210"/>
      <c r="AO1068" s="210"/>
      <c r="AP1068" s="210"/>
      <c r="AQ1068" s="215" t="s">
        <v>2605</v>
      </c>
      <c r="AR1068" s="105"/>
      <c r="AS1068" s="105"/>
      <c r="AT1068" s="105"/>
      <c r="AU1068" s="105"/>
      <c r="AV1068" s="105"/>
      <c r="AW1068" s="105"/>
      <c r="AX1068" s="105"/>
      <c r="AY1068" s="105"/>
      <c r="AZ1068" s="105"/>
      <c r="BA1068" s="105"/>
      <c r="BB1068" s="218"/>
      <c r="BC1068" s="105"/>
      <c r="BD1068" s="250"/>
      <c r="BE1068" s="252" t="s">
        <v>2606</v>
      </c>
      <c r="BF1068" s="147" t="e">
        <f>VLOOKUP($A1068,#REF!,34,FALSE)</f>
        <v>#REF!</v>
      </c>
      <c r="BG1068" s="148" t="e">
        <f>VLOOKUP($A1068,#REF!,22,FALSE)</f>
        <v>#REF!</v>
      </c>
      <c r="BH1068" s="149"/>
    </row>
    <row r="1069" s="5" customFormat="1" ht="12.95" customHeight="1" spans="1:60">
      <c r="A1069" s="48" t="s">
        <v>2607</v>
      </c>
      <c r="B1069" s="38" t="e">
        <f>VLOOKUP($A1069,#REF!,34,FALSE)</f>
        <v>#REF!</v>
      </c>
      <c r="C1069" s="39" t="str">
        <f t="shared" si="199"/>
        <v>unused_DDR_XM3_B7A_CLK_P</v>
      </c>
      <c r="D1069" s="40" t="e">
        <f>IF(LEN(VLOOKUP($A1069,#REF!,8,FALSE)),LEFT(VLOOKUP($A1069,#REF!,8,FALSE),LEN(VLOOKUP($A1069,#REF!,8,FALSE))-2),"")</f>
        <v>#REF!</v>
      </c>
      <c r="E1069" s="41" t="e">
        <f>IF(LEN(VLOOKUP($A1069,#REF!,4,FALSE)),IF(INDEX(#REF!,MATCH($A1069,#REF!,0),1),LEFT(VLOOKUP($A1069,#REF!,4,FALSE),LEN(VLOOKUP($A1069,#REF!,4,FALSE))-2),CONCATENATE(LEFT(VLOOKUP($A1069,#REF!,4,FALSE),LEN(VLOOKUP($A1069,#REF!,4,FALSE))-2),"*")),"")</f>
        <v>#REF!</v>
      </c>
      <c r="F1069" s="42" t="e">
        <f>IF(LEN(VLOOKUP($A1069,#REF!,5,FALSE)),IF(INDEX(#REF!,MATCH($A1069,#REF!,0),2),LEFT(VLOOKUP($A1069,#REF!,5,FALSE),LEN(VLOOKUP($A1069,#REF!,5,FALSE))-2),CONCATENATE(LEFT(VLOOKUP($A1069,#REF!,5,FALSE),LEN(VLOOKUP($A1069,#REF!,5,FALSE))-2),"*")),"")</f>
        <v>#REF!</v>
      </c>
      <c r="G1069" s="42" t="e">
        <f>IF(LEN(VLOOKUP($A1069,#REF!,6,FALSE)),IF(INDEX(#REF!,MATCH($A1069,#REF!,0),3),LEFT(VLOOKUP($A1069,#REF!,6,FALSE),LEN(VLOOKUP($A1069,#REF!,6,FALSE))-2),CONCATENATE(LEFT(VLOOKUP($A1069,#REF!,6,FALSE),LEN(VLOOKUP($A1069,#REF!,6,FALSE))-2),"*")),"")</f>
        <v>#REF!</v>
      </c>
      <c r="H1069" s="43" t="e">
        <f>IF(LEN(VLOOKUP($A1069,#REF!,7,FALSE)),IF(INDEX(#REF!,MATCH($A1069,#REF!,0),4),LEFT(VLOOKUP($A1069,#REF!,7,FALSE),LEN(VLOOKUP($A1069,#REF!,7,FALSE))-2),CONCATENATE(LEFT(VLOOKUP($A1069,#REF!,7,FALSE),LEN(VLOOKUP($A1069,#REF!,7,FALSE))-2),"*")),"")</f>
        <v>#REF!</v>
      </c>
      <c r="I1069" s="54" t="e">
        <f>IF(LEN(VLOOKUP($A1069,#REF!,8,FALSE)),UPPER(RIGHT(VLOOKUP($A1069,#REF!,8,FALSE),1)),"")</f>
        <v>#REF!</v>
      </c>
      <c r="J1069" s="42" t="e">
        <f>IF(LEN(VLOOKUP($A1069,#REF!,4,FALSE)),UPPER(RIGHT(VLOOKUP($A1069,#REF!,4,FALSE),1)),"")</f>
        <v>#REF!</v>
      </c>
      <c r="K1069" s="42" t="e">
        <f>IF(LEN(VLOOKUP($A1069,#REF!,5,FALSE)),UPPER(RIGHT(VLOOKUP($A1069,#REF!,5,FALSE),1)),"")</f>
        <v>#REF!</v>
      </c>
      <c r="L1069" s="42" t="e">
        <f>IF(LEN(VLOOKUP($A1069,#REF!,6,FALSE)),UPPER(RIGHT(VLOOKUP($A1069,#REF!,6,FALSE),1)),"")</f>
        <v>#REF!</v>
      </c>
      <c r="M1069" s="43" t="e">
        <f>IF(LEN(VLOOKUP($A1069,#REF!,7,FALSE)),UPPER(RIGHT(VLOOKUP($A1069,#REF!,7,FALSE),1)),"")</f>
        <v>#REF!</v>
      </c>
      <c r="N1069" s="206"/>
      <c r="O1069" s="206"/>
      <c r="P1069" s="206"/>
      <c r="Q1069" s="206"/>
      <c r="R1069" s="206"/>
      <c r="S1069" s="63" t="e">
        <f>HLOOKUP("Device Tree Pin Name",#REF!,MATCH($A1069,#REF!,0),FALSE)</f>
        <v>#REF!</v>
      </c>
      <c r="T1069" s="47" t="e">
        <f>HLOOKUP("power rail",#REF!,MATCH($A1069,#REF!,0),FALSE)</f>
        <v>#REF!</v>
      </c>
      <c r="U1069" s="62" t="e">
        <f>HLOOKUP("Wake Capable",#REF!,MATCH($A1069,#REF!,0),FALSE)</f>
        <v>#REF!</v>
      </c>
      <c r="V1069" s="62" t="e">
        <f>HLOOKUP("Strap",#REF!,MATCH($A1069,#REF!,0),FALSE)</f>
        <v>#REF!</v>
      </c>
      <c r="W1069" s="62"/>
      <c r="X1069" s="62"/>
      <c r="Y1069" s="62"/>
      <c r="Z1069" s="47"/>
      <c r="AA1069" s="47" t="e">
        <f>HLOOKUP("Pad type",#REF!,MATCH($A1069,#REF!,0),FALSE)</f>
        <v>#REF!</v>
      </c>
      <c r="AB1069" s="63"/>
      <c r="AC1069" s="63" t="e">
        <f>HLOOKUP("POR Pin State",#REF!,MATCH($A1069,#REF!,0),FALSE)</f>
        <v>#REF!</v>
      </c>
      <c r="AD1069" s="207"/>
      <c r="AE1069" s="208"/>
      <c r="AF1069" s="208"/>
      <c r="AG1069" s="208"/>
      <c r="AH1069" s="209"/>
      <c r="AI1069" s="209"/>
      <c r="AJ1069" s="210"/>
      <c r="AK1069" s="210"/>
      <c r="AL1069" s="210"/>
      <c r="AM1069" s="210"/>
      <c r="AN1069" s="210"/>
      <c r="AO1069" s="210"/>
      <c r="AP1069" s="210"/>
      <c r="AQ1069" s="215" t="s">
        <v>2607</v>
      </c>
      <c r="AR1069" s="105"/>
      <c r="AS1069" s="105"/>
      <c r="AT1069" s="105"/>
      <c r="AU1069" s="105"/>
      <c r="AV1069" s="105"/>
      <c r="AW1069" s="105"/>
      <c r="AX1069" s="105"/>
      <c r="AY1069" s="105"/>
      <c r="AZ1069" s="105"/>
      <c r="BA1069" s="105"/>
      <c r="BB1069" s="218"/>
      <c r="BC1069" s="105"/>
      <c r="BD1069" s="250"/>
      <c r="BE1069" s="252" t="s">
        <v>2608</v>
      </c>
      <c r="BF1069" s="147" t="e">
        <f>VLOOKUP($A1069,#REF!,34,FALSE)</f>
        <v>#REF!</v>
      </c>
      <c r="BG1069" s="148" t="e">
        <f>VLOOKUP($A1069,#REF!,22,FALSE)</f>
        <v>#REF!</v>
      </c>
      <c r="BH1069" s="149"/>
    </row>
    <row r="1070" s="5" customFormat="1" ht="12.95" customHeight="1" spans="1:60">
      <c r="A1070" s="48" t="s">
        <v>2609</v>
      </c>
      <c r="B1070" s="38" t="e">
        <f>VLOOKUP($A1070,#REF!,34,FALSE)</f>
        <v>#REF!</v>
      </c>
      <c r="C1070" s="39" t="str">
        <f t="shared" si="199"/>
        <v>unused_DDR_XM3_B7A_CLK_N</v>
      </c>
      <c r="D1070" s="40" t="e">
        <f>IF(LEN(VLOOKUP($A1070,#REF!,8,FALSE)),LEFT(VLOOKUP($A1070,#REF!,8,FALSE),LEN(VLOOKUP($A1070,#REF!,8,FALSE))-2),"")</f>
        <v>#REF!</v>
      </c>
      <c r="E1070" s="41" t="e">
        <f>IF(LEN(VLOOKUP($A1070,#REF!,4,FALSE)),IF(INDEX(#REF!,MATCH($A1070,#REF!,0),1),LEFT(VLOOKUP($A1070,#REF!,4,FALSE),LEN(VLOOKUP($A1070,#REF!,4,FALSE))-2),CONCATENATE(LEFT(VLOOKUP($A1070,#REF!,4,FALSE),LEN(VLOOKUP($A1070,#REF!,4,FALSE))-2),"*")),"")</f>
        <v>#REF!</v>
      </c>
      <c r="F1070" s="42" t="e">
        <f>IF(LEN(VLOOKUP($A1070,#REF!,5,FALSE)),IF(INDEX(#REF!,MATCH($A1070,#REF!,0),2),LEFT(VLOOKUP($A1070,#REF!,5,FALSE),LEN(VLOOKUP($A1070,#REF!,5,FALSE))-2),CONCATENATE(LEFT(VLOOKUP($A1070,#REF!,5,FALSE),LEN(VLOOKUP($A1070,#REF!,5,FALSE))-2),"*")),"")</f>
        <v>#REF!</v>
      </c>
      <c r="G1070" s="42" t="e">
        <f>IF(LEN(VLOOKUP($A1070,#REF!,6,FALSE)),IF(INDEX(#REF!,MATCH($A1070,#REF!,0),3),LEFT(VLOOKUP($A1070,#REF!,6,FALSE),LEN(VLOOKUP($A1070,#REF!,6,FALSE))-2),CONCATENATE(LEFT(VLOOKUP($A1070,#REF!,6,FALSE),LEN(VLOOKUP($A1070,#REF!,6,FALSE))-2),"*")),"")</f>
        <v>#REF!</v>
      </c>
      <c r="H1070" s="43" t="e">
        <f>IF(LEN(VLOOKUP($A1070,#REF!,7,FALSE)),IF(INDEX(#REF!,MATCH($A1070,#REF!,0),4),LEFT(VLOOKUP($A1070,#REF!,7,FALSE),LEN(VLOOKUP($A1070,#REF!,7,FALSE))-2),CONCATENATE(LEFT(VLOOKUP($A1070,#REF!,7,FALSE),LEN(VLOOKUP($A1070,#REF!,7,FALSE))-2),"*")),"")</f>
        <v>#REF!</v>
      </c>
      <c r="I1070" s="54" t="e">
        <f>IF(LEN(VLOOKUP($A1070,#REF!,8,FALSE)),UPPER(RIGHT(VLOOKUP($A1070,#REF!,8,FALSE),1)),"")</f>
        <v>#REF!</v>
      </c>
      <c r="J1070" s="42" t="e">
        <f>IF(LEN(VLOOKUP($A1070,#REF!,4,FALSE)),UPPER(RIGHT(VLOOKUP($A1070,#REF!,4,FALSE),1)),"")</f>
        <v>#REF!</v>
      </c>
      <c r="K1070" s="42" t="e">
        <f>IF(LEN(VLOOKUP($A1070,#REF!,5,FALSE)),UPPER(RIGHT(VLOOKUP($A1070,#REF!,5,FALSE),1)),"")</f>
        <v>#REF!</v>
      </c>
      <c r="L1070" s="42" t="e">
        <f>IF(LEN(VLOOKUP($A1070,#REF!,6,FALSE)),UPPER(RIGHT(VLOOKUP($A1070,#REF!,6,FALSE),1)),"")</f>
        <v>#REF!</v>
      </c>
      <c r="M1070" s="43" t="e">
        <f>IF(LEN(VLOOKUP($A1070,#REF!,7,FALSE)),UPPER(RIGHT(VLOOKUP($A1070,#REF!,7,FALSE),1)),"")</f>
        <v>#REF!</v>
      </c>
      <c r="N1070" s="206"/>
      <c r="O1070" s="206"/>
      <c r="P1070" s="206"/>
      <c r="Q1070" s="206"/>
      <c r="R1070" s="206"/>
      <c r="S1070" s="63" t="e">
        <f>HLOOKUP("Device Tree Pin Name",#REF!,MATCH($A1070,#REF!,0),FALSE)</f>
        <v>#REF!</v>
      </c>
      <c r="T1070" s="47" t="e">
        <f>HLOOKUP("power rail",#REF!,MATCH($A1070,#REF!,0),FALSE)</f>
        <v>#REF!</v>
      </c>
      <c r="U1070" s="62" t="e">
        <f>HLOOKUP("Wake Capable",#REF!,MATCH($A1070,#REF!,0),FALSE)</f>
        <v>#REF!</v>
      </c>
      <c r="V1070" s="62" t="e">
        <f>HLOOKUP("Strap",#REF!,MATCH($A1070,#REF!,0),FALSE)</f>
        <v>#REF!</v>
      </c>
      <c r="W1070" s="62"/>
      <c r="X1070" s="62"/>
      <c r="Y1070" s="62"/>
      <c r="Z1070" s="47"/>
      <c r="AA1070" s="47" t="e">
        <f>HLOOKUP("Pad type",#REF!,MATCH($A1070,#REF!,0),FALSE)</f>
        <v>#REF!</v>
      </c>
      <c r="AB1070" s="63"/>
      <c r="AC1070" s="63" t="e">
        <f>HLOOKUP("POR Pin State",#REF!,MATCH($A1070,#REF!,0),FALSE)</f>
        <v>#REF!</v>
      </c>
      <c r="AD1070" s="207"/>
      <c r="AE1070" s="208"/>
      <c r="AF1070" s="208"/>
      <c r="AG1070" s="208"/>
      <c r="AH1070" s="209"/>
      <c r="AI1070" s="209"/>
      <c r="AJ1070" s="210"/>
      <c r="AK1070" s="210"/>
      <c r="AL1070" s="210"/>
      <c r="AM1070" s="210"/>
      <c r="AN1070" s="210"/>
      <c r="AO1070" s="210"/>
      <c r="AP1070" s="210"/>
      <c r="AQ1070" s="215" t="s">
        <v>2609</v>
      </c>
      <c r="AR1070" s="105"/>
      <c r="AS1070" s="105"/>
      <c r="AT1070" s="105"/>
      <c r="AU1070" s="105"/>
      <c r="AV1070" s="105"/>
      <c r="AW1070" s="105"/>
      <c r="AX1070" s="105"/>
      <c r="AY1070" s="105"/>
      <c r="AZ1070" s="105"/>
      <c r="BA1070" s="105"/>
      <c r="BB1070" s="218"/>
      <c r="BC1070" s="105"/>
      <c r="BD1070" s="250"/>
      <c r="BE1070" s="252" t="s">
        <v>2610</v>
      </c>
      <c r="BF1070" s="147" t="e">
        <f>VLOOKUP($A1070,#REF!,34,FALSE)</f>
        <v>#REF!</v>
      </c>
      <c r="BG1070" s="148" t="e">
        <f>VLOOKUP($A1070,#REF!,22,FALSE)</f>
        <v>#REF!</v>
      </c>
      <c r="BH1070" s="149"/>
    </row>
    <row r="1071" s="5" customFormat="1" ht="12.95" customHeight="1" spans="1:60">
      <c r="A1071" s="48" t="s">
        <v>2611</v>
      </c>
      <c r="B1071" s="38" t="e">
        <f>VLOOKUP($A1071,#REF!,34,FALSE)</f>
        <v>#REF!</v>
      </c>
      <c r="C1071" s="39" t="str">
        <f t="shared" si="199"/>
        <v>unused_DDR_XM3_B7B_CLK_P</v>
      </c>
      <c r="D1071" s="40" t="e">
        <f>IF(LEN(VLOOKUP($A1071,#REF!,8,FALSE)),LEFT(VLOOKUP($A1071,#REF!,8,FALSE),LEN(VLOOKUP($A1071,#REF!,8,FALSE))-2),"")</f>
        <v>#REF!</v>
      </c>
      <c r="E1071" s="41" t="e">
        <f>IF(LEN(VLOOKUP($A1071,#REF!,4,FALSE)),IF(INDEX(#REF!,MATCH($A1071,#REF!,0),1),LEFT(VLOOKUP($A1071,#REF!,4,FALSE),LEN(VLOOKUP($A1071,#REF!,4,FALSE))-2),CONCATENATE(LEFT(VLOOKUP($A1071,#REF!,4,FALSE),LEN(VLOOKUP($A1071,#REF!,4,FALSE))-2),"*")),"")</f>
        <v>#REF!</v>
      </c>
      <c r="F1071" s="42" t="e">
        <f>IF(LEN(VLOOKUP($A1071,#REF!,5,FALSE)),IF(INDEX(#REF!,MATCH($A1071,#REF!,0),2),LEFT(VLOOKUP($A1071,#REF!,5,FALSE),LEN(VLOOKUP($A1071,#REF!,5,FALSE))-2),CONCATENATE(LEFT(VLOOKUP($A1071,#REF!,5,FALSE),LEN(VLOOKUP($A1071,#REF!,5,FALSE))-2),"*")),"")</f>
        <v>#REF!</v>
      </c>
      <c r="G1071" s="42" t="e">
        <f>IF(LEN(VLOOKUP($A1071,#REF!,6,FALSE)),IF(INDEX(#REF!,MATCH($A1071,#REF!,0),3),LEFT(VLOOKUP($A1071,#REF!,6,FALSE),LEN(VLOOKUP($A1071,#REF!,6,FALSE))-2),CONCATENATE(LEFT(VLOOKUP($A1071,#REF!,6,FALSE),LEN(VLOOKUP($A1071,#REF!,6,FALSE))-2),"*")),"")</f>
        <v>#REF!</v>
      </c>
      <c r="H1071" s="43" t="e">
        <f>IF(LEN(VLOOKUP($A1071,#REF!,7,FALSE)),IF(INDEX(#REF!,MATCH($A1071,#REF!,0),4),LEFT(VLOOKUP($A1071,#REF!,7,FALSE),LEN(VLOOKUP($A1071,#REF!,7,FALSE))-2),CONCATENATE(LEFT(VLOOKUP($A1071,#REF!,7,FALSE),LEN(VLOOKUP($A1071,#REF!,7,FALSE))-2),"*")),"")</f>
        <v>#REF!</v>
      </c>
      <c r="I1071" s="54" t="e">
        <f>IF(LEN(VLOOKUP($A1071,#REF!,8,FALSE)),UPPER(RIGHT(VLOOKUP($A1071,#REF!,8,FALSE),1)),"")</f>
        <v>#REF!</v>
      </c>
      <c r="J1071" s="42" t="e">
        <f>IF(LEN(VLOOKUP($A1071,#REF!,4,FALSE)),UPPER(RIGHT(VLOOKUP($A1071,#REF!,4,FALSE),1)),"")</f>
        <v>#REF!</v>
      </c>
      <c r="K1071" s="42" t="e">
        <f>IF(LEN(VLOOKUP($A1071,#REF!,5,FALSE)),UPPER(RIGHT(VLOOKUP($A1071,#REF!,5,FALSE),1)),"")</f>
        <v>#REF!</v>
      </c>
      <c r="L1071" s="42" t="e">
        <f>IF(LEN(VLOOKUP($A1071,#REF!,6,FALSE)),UPPER(RIGHT(VLOOKUP($A1071,#REF!,6,FALSE),1)),"")</f>
        <v>#REF!</v>
      </c>
      <c r="M1071" s="43" t="e">
        <f>IF(LEN(VLOOKUP($A1071,#REF!,7,FALSE)),UPPER(RIGHT(VLOOKUP($A1071,#REF!,7,FALSE),1)),"")</f>
        <v>#REF!</v>
      </c>
      <c r="N1071" s="206"/>
      <c r="O1071" s="206"/>
      <c r="P1071" s="206"/>
      <c r="Q1071" s="206"/>
      <c r="R1071" s="206"/>
      <c r="S1071" s="63" t="e">
        <f>HLOOKUP("Device Tree Pin Name",#REF!,MATCH($A1071,#REF!,0),FALSE)</f>
        <v>#REF!</v>
      </c>
      <c r="T1071" s="47" t="e">
        <f>HLOOKUP("power rail",#REF!,MATCH($A1071,#REF!,0),FALSE)</f>
        <v>#REF!</v>
      </c>
      <c r="U1071" s="62" t="e">
        <f>HLOOKUP("Wake Capable",#REF!,MATCH($A1071,#REF!,0),FALSE)</f>
        <v>#REF!</v>
      </c>
      <c r="V1071" s="62" t="e">
        <f>HLOOKUP("Strap",#REF!,MATCH($A1071,#REF!,0),FALSE)</f>
        <v>#REF!</v>
      </c>
      <c r="W1071" s="62"/>
      <c r="X1071" s="62"/>
      <c r="Y1071" s="62"/>
      <c r="Z1071" s="47"/>
      <c r="AA1071" s="47" t="e">
        <f>HLOOKUP("Pad type",#REF!,MATCH($A1071,#REF!,0),FALSE)</f>
        <v>#REF!</v>
      </c>
      <c r="AB1071" s="63"/>
      <c r="AC1071" s="63" t="e">
        <f>HLOOKUP("POR Pin State",#REF!,MATCH($A1071,#REF!,0),FALSE)</f>
        <v>#REF!</v>
      </c>
      <c r="AD1071" s="207"/>
      <c r="AE1071" s="208"/>
      <c r="AF1071" s="208"/>
      <c r="AG1071" s="208"/>
      <c r="AH1071" s="209"/>
      <c r="AI1071" s="209"/>
      <c r="AJ1071" s="210"/>
      <c r="AK1071" s="210"/>
      <c r="AL1071" s="210"/>
      <c r="AM1071" s="210"/>
      <c r="AN1071" s="210"/>
      <c r="AO1071" s="210"/>
      <c r="AP1071" s="210"/>
      <c r="AQ1071" s="215" t="s">
        <v>2611</v>
      </c>
      <c r="AR1071" s="105"/>
      <c r="AS1071" s="105"/>
      <c r="AT1071" s="105"/>
      <c r="AU1071" s="105"/>
      <c r="AV1071" s="105"/>
      <c r="AW1071" s="105"/>
      <c r="AX1071" s="105"/>
      <c r="AY1071" s="105"/>
      <c r="AZ1071" s="105"/>
      <c r="BA1071" s="105"/>
      <c r="BB1071" s="218"/>
      <c r="BC1071" s="105"/>
      <c r="BD1071" s="250"/>
      <c r="BE1071" s="252" t="s">
        <v>2612</v>
      </c>
      <c r="BF1071" s="147" t="e">
        <f>VLOOKUP($A1071,#REF!,34,FALSE)</f>
        <v>#REF!</v>
      </c>
      <c r="BG1071" s="148" t="e">
        <f>VLOOKUP($A1071,#REF!,22,FALSE)</f>
        <v>#REF!</v>
      </c>
      <c r="BH1071" s="149"/>
    </row>
    <row r="1072" s="5" customFormat="1" ht="12.95" customHeight="1" spans="1:60">
      <c r="A1072" s="48" t="s">
        <v>2613</v>
      </c>
      <c r="B1072" s="38" t="e">
        <f>VLOOKUP($A1072,#REF!,34,FALSE)</f>
        <v>#REF!</v>
      </c>
      <c r="C1072" s="39" t="str">
        <f t="shared" si="199"/>
        <v>unused_DDR_XM3_B7B_CLK_N</v>
      </c>
      <c r="D1072" s="40" t="e">
        <f>IF(LEN(VLOOKUP($A1072,#REF!,8,FALSE)),LEFT(VLOOKUP($A1072,#REF!,8,FALSE),LEN(VLOOKUP($A1072,#REF!,8,FALSE))-2),"")</f>
        <v>#REF!</v>
      </c>
      <c r="E1072" s="41" t="e">
        <f>IF(LEN(VLOOKUP($A1072,#REF!,4,FALSE)),IF(INDEX(#REF!,MATCH($A1072,#REF!,0),1),LEFT(VLOOKUP($A1072,#REF!,4,FALSE),LEN(VLOOKUP($A1072,#REF!,4,FALSE))-2),CONCATENATE(LEFT(VLOOKUP($A1072,#REF!,4,FALSE),LEN(VLOOKUP($A1072,#REF!,4,FALSE))-2),"*")),"")</f>
        <v>#REF!</v>
      </c>
      <c r="F1072" s="42" t="e">
        <f>IF(LEN(VLOOKUP($A1072,#REF!,5,FALSE)),IF(INDEX(#REF!,MATCH($A1072,#REF!,0),2),LEFT(VLOOKUP($A1072,#REF!,5,FALSE),LEN(VLOOKUP($A1072,#REF!,5,FALSE))-2),CONCATENATE(LEFT(VLOOKUP($A1072,#REF!,5,FALSE),LEN(VLOOKUP($A1072,#REF!,5,FALSE))-2),"*")),"")</f>
        <v>#REF!</v>
      </c>
      <c r="G1072" s="42" t="e">
        <f>IF(LEN(VLOOKUP($A1072,#REF!,6,FALSE)),IF(INDEX(#REF!,MATCH($A1072,#REF!,0),3),LEFT(VLOOKUP($A1072,#REF!,6,FALSE),LEN(VLOOKUP($A1072,#REF!,6,FALSE))-2),CONCATENATE(LEFT(VLOOKUP($A1072,#REF!,6,FALSE),LEN(VLOOKUP($A1072,#REF!,6,FALSE))-2),"*")),"")</f>
        <v>#REF!</v>
      </c>
      <c r="H1072" s="43" t="e">
        <f>IF(LEN(VLOOKUP($A1072,#REF!,7,FALSE)),IF(INDEX(#REF!,MATCH($A1072,#REF!,0),4),LEFT(VLOOKUP($A1072,#REF!,7,FALSE),LEN(VLOOKUP($A1072,#REF!,7,FALSE))-2),CONCATENATE(LEFT(VLOOKUP($A1072,#REF!,7,FALSE),LEN(VLOOKUP($A1072,#REF!,7,FALSE))-2),"*")),"")</f>
        <v>#REF!</v>
      </c>
      <c r="I1072" s="54" t="e">
        <f>IF(LEN(VLOOKUP($A1072,#REF!,8,FALSE)),UPPER(RIGHT(VLOOKUP($A1072,#REF!,8,FALSE),1)),"")</f>
        <v>#REF!</v>
      </c>
      <c r="J1072" s="42" t="e">
        <f>IF(LEN(VLOOKUP($A1072,#REF!,4,FALSE)),UPPER(RIGHT(VLOOKUP($A1072,#REF!,4,FALSE),1)),"")</f>
        <v>#REF!</v>
      </c>
      <c r="K1072" s="42" t="e">
        <f>IF(LEN(VLOOKUP($A1072,#REF!,5,FALSE)),UPPER(RIGHT(VLOOKUP($A1072,#REF!,5,FALSE),1)),"")</f>
        <v>#REF!</v>
      </c>
      <c r="L1072" s="42" t="e">
        <f>IF(LEN(VLOOKUP($A1072,#REF!,6,FALSE)),UPPER(RIGHT(VLOOKUP($A1072,#REF!,6,FALSE),1)),"")</f>
        <v>#REF!</v>
      </c>
      <c r="M1072" s="43" t="e">
        <f>IF(LEN(VLOOKUP($A1072,#REF!,7,FALSE)),UPPER(RIGHT(VLOOKUP($A1072,#REF!,7,FALSE),1)),"")</f>
        <v>#REF!</v>
      </c>
      <c r="N1072" s="206"/>
      <c r="O1072" s="206"/>
      <c r="P1072" s="206"/>
      <c r="Q1072" s="206"/>
      <c r="R1072" s="206"/>
      <c r="S1072" s="63" t="e">
        <f>HLOOKUP("Device Tree Pin Name",#REF!,MATCH($A1072,#REF!,0),FALSE)</f>
        <v>#REF!</v>
      </c>
      <c r="T1072" s="47" t="e">
        <f>HLOOKUP("power rail",#REF!,MATCH($A1072,#REF!,0),FALSE)</f>
        <v>#REF!</v>
      </c>
      <c r="U1072" s="62" t="e">
        <f>HLOOKUP("Wake Capable",#REF!,MATCH($A1072,#REF!,0),FALSE)</f>
        <v>#REF!</v>
      </c>
      <c r="V1072" s="62" t="e">
        <f>HLOOKUP("Strap",#REF!,MATCH($A1072,#REF!,0),FALSE)</f>
        <v>#REF!</v>
      </c>
      <c r="W1072" s="62"/>
      <c r="X1072" s="62"/>
      <c r="Y1072" s="62"/>
      <c r="Z1072" s="47"/>
      <c r="AA1072" s="47" t="e">
        <f>HLOOKUP("Pad type",#REF!,MATCH($A1072,#REF!,0),FALSE)</f>
        <v>#REF!</v>
      </c>
      <c r="AB1072" s="63"/>
      <c r="AC1072" s="63" t="e">
        <f>HLOOKUP("POR Pin State",#REF!,MATCH($A1072,#REF!,0),FALSE)</f>
        <v>#REF!</v>
      </c>
      <c r="AD1072" s="207"/>
      <c r="AE1072" s="208"/>
      <c r="AF1072" s="208"/>
      <c r="AG1072" s="208"/>
      <c r="AH1072" s="209"/>
      <c r="AI1072" s="209"/>
      <c r="AJ1072" s="210"/>
      <c r="AK1072" s="210"/>
      <c r="AL1072" s="210"/>
      <c r="AM1072" s="210"/>
      <c r="AN1072" s="210"/>
      <c r="AO1072" s="210"/>
      <c r="AP1072" s="210"/>
      <c r="AQ1072" s="215" t="s">
        <v>2613</v>
      </c>
      <c r="AR1072" s="105"/>
      <c r="AS1072" s="105"/>
      <c r="AT1072" s="105"/>
      <c r="AU1072" s="105"/>
      <c r="AV1072" s="105"/>
      <c r="AW1072" s="105"/>
      <c r="AX1072" s="105"/>
      <c r="AY1072" s="105"/>
      <c r="AZ1072" s="105"/>
      <c r="BA1072" s="105"/>
      <c r="BB1072" s="218"/>
      <c r="BC1072" s="105"/>
      <c r="BD1072" s="250"/>
      <c r="BE1072" s="252" t="s">
        <v>2614</v>
      </c>
      <c r="BF1072" s="147" t="e">
        <f>VLOOKUP($A1072,#REF!,34,FALSE)</f>
        <v>#REF!</v>
      </c>
      <c r="BG1072" s="148" t="e">
        <f>VLOOKUP($A1072,#REF!,22,FALSE)</f>
        <v>#REF!</v>
      </c>
      <c r="BH1072" s="149"/>
    </row>
    <row r="1073" s="5" customFormat="1" ht="12.95" customHeight="1" spans="1:60">
      <c r="A1073" s="48" t="s">
        <v>2615</v>
      </c>
      <c r="B1073" s="38" t="e">
        <f>VLOOKUP($A1073,#REF!,34,FALSE)</f>
        <v>#REF!</v>
      </c>
      <c r="C1073" s="39" t="str">
        <f t="shared" ref="C1073:C1101" si="200">CONCATENATE("unused_",A1073)</f>
        <v>unused_DDR_XM3_B8D0</v>
      </c>
      <c r="D1073" s="40" t="e">
        <f>IF(LEN(VLOOKUP($A1073,#REF!,8,FALSE)),LEFT(VLOOKUP($A1073,#REF!,8,FALSE),LEN(VLOOKUP($A1073,#REF!,8,FALSE))-2),"")</f>
        <v>#REF!</v>
      </c>
      <c r="E1073" s="41" t="e">
        <f>IF(LEN(VLOOKUP($A1073,#REF!,4,FALSE)),IF(INDEX(#REF!,MATCH($A1073,#REF!,0),1),LEFT(VLOOKUP($A1073,#REF!,4,FALSE),LEN(VLOOKUP($A1073,#REF!,4,FALSE))-2),CONCATENATE(LEFT(VLOOKUP($A1073,#REF!,4,FALSE),LEN(VLOOKUP($A1073,#REF!,4,FALSE))-2),"*")),"")</f>
        <v>#REF!</v>
      </c>
      <c r="F1073" s="42" t="e">
        <f>IF(LEN(VLOOKUP($A1073,#REF!,5,FALSE)),IF(INDEX(#REF!,MATCH($A1073,#REF!,0),2),LEFT(VLOOKUP($A1073,#REF!,5,FALSE),LEN(VLOOKUP($A1073,#REF!,5,FALSE))-2),CONCATENATE(LEFT(VLOOKUP($A1073,#REF!,5,FALSE),LEN(VLOOKUP($A1073,#REF!,5,FALSE))-2),"*")),"")</f>
        <v>#REF!</v>
      </c>
      <c r="G1073" s="42" t="e">
        <f>IF(LEN(VLOOKUP($A1073,#REF!,6,FALSE)),IF(INDEX(#REF!,MATCH($A1073,#REF!,0),3),LEFT(VLOOKUP($A1073,#REF!,6,FALSE),LEN(VLOOKUP($A1073,#REF!,6,FALSE))-2),CONCATENATE(LEFT(VLOOKUP($A1073,#REF!,6,FALSE),LEN(VLOOKUP($A1073,#REF!,6,FALSE))-2),"*")),"")</f>
        <v>#REF!</v>
      </c>
      <c r="H1073" s="43" t="e">
        <f>IF(LEN(VLOOKUP($A1073,#REF!,7,FALSE)),IF(INDEX(#REF!,MATCH($A1073,#REF!,0),4),LEFT(VLOOKUP($A1073,#REF!,7,FALSE),LEN(VLOOKUP($A1073,#REF!,7,FALSE))-2),CONCATENATE(LEFT(VLOOKUP($A1073,#REF!,7,FALSE),LEN(VLOOKUP($A1073,#REF!,7,FALSE))-2),"*")),"")</f>
        <v>#REF!</v>
      </c>
      <c r="I1073" s="54" t="e">
        <f>IF(LEN(VLOOKUP($A1073,#REF!,8,FALSE)),UPPER(RIGHT(VLOOKUP($A1073,#REF!,8,FALSE),1)),"")</f>
        <v>#REF!</v>
      </c>
      <c r="J1073" s="42" t="e">
        <f>IF(LEN(VLOOKUP($A1073,#REF!,4,FALSE)),UPPER(RIGHT(VLOOKUP($A1073,#REF!,4,FALSE),1)),"")</f>
        <v>#REF!</v>
      </c>
      <c r="K1073" s="42" t="e">
        <f>IF(LEN(VLOOKUP($A1073,#REF!,5,FALSE)),UPPER(RIGHT(VLOOKUP($A1073,#REF!,5,FALSE),1)),"")</f>
        <v>#REF!</v>
      </c>
      <c r="L1073" s="42" t="e">
        <f>IF(LEN(VLOOKUP($A1073,#REF!,6,FALSE)),UPPER(RIGHT(VLOOKUP($A1073,#REF!,6,FALSE),1)),"")</f>
        <v>#REF!</v>
      </c>
      <c r="M1073" s="43" t="e">
        <f>IF(LEN(VLOOKUP($A1073,#REF!,7,FALSE)),UPPER(RIGHT(VLOOKUP($A1073,#REF!,7,FALSE),1)),"")</f>
        <v>#REF!</v>
      </c>
      <c r="N1073" s="206"/>
      <c r="O1073" s="206"/>
      <c r="P1073" s="206"/>
      <c r="Q1073" s="206"/>
      <c r="R1073" s="206"/>
      <c r="S1073" s="63" t="e">
        <f>HLOOKUP("Device Tree Pin Name",#REF!,MATCH($A1073,#REF!,0),FALSE)</f>
        <v>#REF!</v>
      </c>
      <c r="T1073" s="47" t="e">
        <f>HLOOKUP("power rail",#REF!,MATCH($A1073,#REF!,0),FALSE)</f>
        <v>#REF!</v>
      </c>
      <c r="U1073" s="62" t="e">
        <f>HLOOKUP("Wake Capable",#REF!,MATCH($A1073,#REF!,0),FALSE)</f>
        <v>#REF!</v>
      </c>
      <c r="V1073" s="62" t="e">
        <f>HLOOKUP("Strap",#REF!,MATCH($A1073,#REF!,0),FALSE)</f>
        <v>#REF!</v>
      </c>
      <c r="W1073" s="62"/>
      <c r="X1073" s="62"/>
      <c r="Y1073" s="62"/>
      <c r="Z1073" s="47"/>
      <c r="AA1073" s="47" t="e">
        <f>HLOOKUP("Pad type",#REF!,MATCH($A1073,#REF!,0),FALSE)</f>
        <v>#REF!</v>
      </c>
      <c r="AB1073" s="63"/>
      <c r="AC1073" s="63" t="e">
        <f>HLOOKUP("POR Pin State",#REF!,MATCH($A1073,#REF!,0),FALSE)</f>
        <v>#REF!</v>
      </c>
      <c r="AD1073" s="207"/>
      <c r="AE1073" s="208"/>
      <c r="AF1073" s="208"/>
      <c r="AG1073" s="208"/>
      <c r="AH1073" s="209"/>
      <c r="AI1073" s="209"/>
      <c r="AJ1073" s="210"/>
      <c r="AK1073" s="210"/>
      <c r="AL1073" s="210"/>
      <c r="AM1073" s="210"/>
      <c r="AN1073" s="210"/>
      <c r="AO1073" s="210"/>
      <c r="AP1073" s="210"/>
      <c r="AQ1073" s="215" t="s">
        <v>2616</v>
      </c>
      <c r="AR1073" s="105"/>
      <c r="AS1073" s="105"/>
      <c r="AT1073" s="105"/>
      <c r="AU1073" s="105"/>
      <c r="AV1073" s="105"/>
      <c r="AW1073" s="105"/>
      <c r="AX1073" s="105"/>
      <c r="AY1073" s="105"/>
      <c r="AZ1073" s="105"/>
      <c r="BA1073" s="105"/>
      <c r="BB1073" s="218"/>
      <c r="BC1073" s="105"/>
      <c r="BD1073" s="250"/>
      <c r="BE1073" s="252" t="s">
        <v>2617</v>
      </c>
      <c r="BF1073" s="147" t="e">
        <f>VLOOKUP($A1073,#REF!,34,FALSE)</f>
        <v>#REF!</v>
      </c>
      <c r="BG1073" s="148" t="e">
        <f>VLOOKUP($A1073,#REF!,22,FALSE)</f>
        <v>#REF!</v>
      </c>
      <c r="BH1073" s="149"/>
    </row>
    <row r="1074" s="5" customFormat="1" ht="12.95" customHeight="1" spans="1:60">
      <c r="A1074" s="48" t="s">
        <v>2618</v>
      </c>
      <c r="B1074" s="38" t="e">
        <f>VLOOKUP($A1074,#REF!,34,FALSE)</f>
        <v>#REF!</v>
      </c>
      <c r="C1074" s="39" t="str">
        <f t="shared" si="200"/>
        <v>unused_DDR_XM3_B8D1</v>
      </c>
      <c r="D1074" s="40" t="e">
        <f>IF(LEN(VLOOKUP($A1074,#REF!,8,FALSE)),LEFT(VLOOKUP($A1074,#REF!,8,FALSE),LEN(VLOOKUP($A1074,#REF!,8,FALSE))-2),"")</f>
        <v>#REF!</v>
      </c>
      <c r="E1074" s="41" t="e">
        <f>IF(LEN(VLOOKUP($A1074,#REF!,4,FALSE)),IF(INDEX(#REF!,MATCH($A1074,#REF!,0),1),LEFT(VLOOKUP($A1074,#REF!,4,FALSE),LEN(VLOOKUP($A1074,#REF!,4,FALSE))-2),CONCATENATE(LEFT(VLOOKUP($A1074,#REF!,4,FALSE),LEN(VLOOKUP($A1074,#REF!,4,FALSE))-2),"*")),"")</f>
        <v>#REF!</v>
      </c>
      <c r="F1074" s="42" t="e">
        <f>IF(LEN(VLOOKUP($A1074,#REF!,5,FALSE)),IF(INDEX(#REF!,MATCH($A1074,#REF!,0),2),LEFT(VLOOKUP($A1074,#REF!,5,FALSE),LEN(VLOOKUP($A1074,#REF!,5,FALSE))-2),CONCATENATE(LEFT(VLOOKUP($A1074,#REF!,5,FALSE),LEN(VLOOKUP($A1074,#REF!,5,FALSE))-2),"*")),"")</f>
        <v>#REF!</v>
      </c>
      <c r="G1074" s="42" t="e">
        <f>IF(LEN(VLOOKUP($A1074,#REF!,6,FALSE)),IF(INDEX(#REF!,MATCH($A1074,#REF!,0),3),LEFT(VLOOKUP($A1074,#REF!,6,FALSE),LEN(VLOOKUP($A1074,#REF!,6,FALSE))-2),CONCATENATE(LEFT(VLOOKUP($A1074,#REF!,6,FALSE),LEN(VLOOKUP($A1074,#REF!,6,FALSE))-2),"*")),"")</f>
        <v>#REF!</v>
      </c>
      <c r="H1074" s="43" t="e">
        <f>IF(LEN(VLOOKUP($A1074,#REF!,7,FALSE)),IF(INDEX(#REF!,MATCH($A1074,#REF!,0),4),LEFT(VLOOKUP($A1074,#REF!,7,FALSE),LEN(VLOOKUP($A1074,#REF!,7,FALSE))-2),CONCATENATE(LEFT(VLOOKUP($A1074,#REF!,7,FALSE),LEN(VLOOKUP($A1074,#REF!,7,FALSE))-2),"*")),"")</f>
        <v>#REF!</v>
      </c>
      <c r="I1074" s="54" t="e">
        <f>IF(LEN(VLOOKUP($A1074,#REF!,8,FALSE)),UPPER(RIGHT(VLOOKUP($A1074,#REF!,8,FALSE),1)),"")</f>
        <v>#REF!</v>
      </c>
      <c r="J1074" s="42" t="e">
        <f>IF(LEN(VLOOKUP($A1074,#REF!,4,FALSE)),UPPER(RIGHT(VLOOKUP($A1074,#REF!,4,FALSE),1)),"")</f>
        <v>#REF!</v>
      </c>
      <c r="K1074" s="42" t="e">
        <f>IF(LEN(VLOOKUP($A1074,#REF!,5,FALSE)),UPPER(RIGHT(VLOOKUP($A1074,#REF!,5,FALSE),1)),"")</f>
        <v>#REF!</v>
      </c>
      <c r="L1074" s="42" t="e">
        <f>IF(LEN(VLOOKUP($A1074,#REF!,6,FALSE)),UPPER(RIGHT(VLOOKUP($A1074,#REF!,6,FALSE),1)),"")</f>
        <v>#REF!</v>
      </c>
      <c r="M1074" s="43" t="e">
        <f>IF(LEN(VLOOKUP($A1074,#REF!,7,FALSE)),UPPER(RIGHT(VLOOKUP($A1074,#REF!,7,FALSE),1)),"")</f>
        <v>#REF!</v>
      </c>
      <c r="N1074" s="206"/>
      <c r="O1074" s="206"/>
      <c r="P1074" s="206"/>
      <c r="Q1074" s="206"/>
      <c r="R1074" s="206"/>
      <c r="S1074" s="63" t="e">
        <f>HLOOKUP("Device Tree Pin Name",#REF!,MATCH($A1074,#REF!,0),FALSE)</f>
        <v>#REF!</v>
      </c>
      <c r="T1074" s="47" t="e">
        <f>HLOOKUP("power rail",#REF!,MATCH($A1074,#REF!,0),FALSE)</f>
        <v>#REF!</v>
      </c>
      <c r="U1074" s="62" t="e">
        <f>HLOOKUP("Wake Capable",#REF!,MATCH($A1074,#REF!,0),FALSE)</f>
        <v>#REF!</v>
      </c>
      <c r="V1074" s="62" t="e">
        <f>HLOOKUP("Strap",#REF!,MATCH($A1074,#REF!,0),FALSE)</f>
        <v>#REF!</v>
      </c>
      <c r="W1074" s="62"/>
      <c r="X1074" s="62"/>
      <c r="Y1074" s="62"/>
      <c r="Z1074" s="47"/>
      <c r="AA1074" s="47" t="e">
        <f>HLOOKUP("Pad type",#REF!,MATCH($A1074,#REF!,0),FALSE)</f>
        <v>#REF!</v>
      </c>
      <c r="AB1074" s="63"/>
      <c r="AC1074" s="63" t="e">
        <f>HLOOKUP("POR Pin State",#REF!,MATCH($A1074,#REF!,0),FALSE)</f>
        <v>#REF!</v>
      </c>
      <c r="AD1074" s="207"/>
      <c r="AE1074" s="208"/>
      <c r="AF1074" s="208"/>
      <c r="AG1074" s="208"/>
      <c r="AH1074" s="209"/>
      <c r="AI1074" s="209"/>
      <c r="AJ1074" s="210"/>
      <c r="AK1074" s="210"/>
      <c r="AL1074" s="210"/>
      <c r="AM1074" s="210"/>
      <c r="AN1074" s="210"/>
      <c r="AO1074" s="210"/>
      <c r="AP1074" s="210"/>
      <c r="AQ1074" s="215" t="s">
        <v>2619</v>
      </c>
      <c r="AR1074" s="105"/>
      <c r="AS1074" s="105"/>
      <c r="AT1074" s="105"/>
      <c r="AU1074" s="105"/>
      <c r="AV1074" s="105"/>
      <c r="AW1074" s="105"/>
      <c r="AX1074" s="105"/>
      <c r="AY1074" s="105"/>
      <c r="AZ1074" s="105"/>
      <c r="BA1074" s="105"/>
      <c r="BB1074" s="218"/>
      <c r="BC1074" s="105"/>
      <c r="BD1074" s="250"/>
      <c r="BE1074" s="252" t="s">
        <v>2620</v>
      </c>
      <c r="BF1074" s="147" t="e">
        <f>VLOOKUP($A1074,#REF!,34,FALSE)</f>
        <v>#REF!</v>
      </c>
      <c r="BG1074" s="148" t="e">
        <f>VLOOKUP($A1074,#REF!,22,FALSE)</f>
        <v>#REF!</v>
      </c>
      <c r="BH1074" s="149"/>
    </row>
    <row r="1075" s="5" customFormat="1" ht="12.95" customHeight="1" spans="1:60">
      <c r="A1075" s="48" t="s">
        <v>2621</v>
      </c>
      <c r="B1075" s="38" t="e">
        <f>VLOOKUP($A1075,#REF!,34,FALSE)</f>
        <v>#REF!</v>
      </c>
      <c r="C1075" s="39" t="str">
        <f t="shared" si="200"/>
        <v>unused_DDR_XM3_B8D2</v>
      </c>
      <c r="D1075" s="40" t="e">
        <f>IF(LEN(VLOOKUP($A1075,#REF!,8,FALSE)),LEFT(VLOOKUP($A1075,#REF!,8,FALSE),LEN(VLOOKUP($A1075,#REF!,8,FALSE))-2),"")</f>
        <v>#REF!</v>
      </c>
      <c r="E1075" s="41" t="e">
        <f>IF(LEN(VLOOKUP($A1075,#REF!,4,FALSE)),IF(INDEX(#REF!,MATCH($A1075,#REF!,0),1),LEFT(VLOOKUP($A1075,#REF!,4,FALSE),LEN(VLOOKUP($A1075,#REF!,4,FALSE))-2),CONCATENATE(LEFT(VLOOKUP($A1075,#REF!,4,FALSE),LEN(VLOOKUP($A1075,#REF!,4,FALSE))-2),"*")),"")</f>
        <v>#REF!</v>
      </c>
      <c r="F1075" s="42" t="e">
        <f>IF(LEN(VLOOKUP($A1075,#REF!,5,FALSE)),IF(INDEX(#REF!,MATCH($A1075,#REF!,0),2),LEFT(VLOOKUP($A1075,#REF!,5,FALSE),LEN(VLOOKUP($A1075,#REF!,5,FALSE))-2),CONCATENATE(LEFT(VLOOKUP($A1075,#REF!,5,FALSE),LEN(VLOOKUP($A1075,#REF!,5,FALSE))-2),"*")),"")</f>
        <v>#REF!</v>
      </c>
      <c r="G1075" s="42" t="e">
        <f>IF(LEN(VLOOKUP($A1075,#REF!,6,FALSE)),IF(INDEX(#REF!,MATCH($A1075,#REF!,0),3),LEFT(VLOOKUP($A1075,#REF!,6,FALSE),LEN(VLOOKUP($A1075,#REF!,6,FALSE))-2),CONCATENATE(LEFT(VLOOKUP($A1075,#REF!,6,FALSE),LEN(VLOOKUP($A1075,#REF!,6,FALSE))-2),"*")),"")</f>
        <v>#REF!</v>
      </c>
      <c r="H1075" s="43" t="e">
        <f>IF(LEN(VLOOKUP($A1075,#REF!,7,FALSE)),IF(INDEX(#REF!,MATCH($A1075,#REF!,0),4),LEFT(VLOOKUP($A1075,#REF!,7,FALSE),LEN(VLOOKUP($A1075,#REF!,7,FALSE))-2),CONCATENATE(LEFT(VLOOKUP($A1075,#REF!,7,FALSE),LEN(VLOOKUP($A1075,#REF!,7,FALSE))-2),"*")),"")</f>
        <v>#REF!</v>
      </c>
      <c r="I1075" s="54" t="e">
        <f>IF(LEN(VLOOKUP($A1075,#REF!,8,FALSE)),UPPER(RIGHT(VLOOKUP($A1075,#REF!,8,FALSE),1)),"")</f>
        <v>#REF!</v>
      </c>
      <c r="J1075" s="42" t="e">
        <f>IF(LEN(VLOOKUP($A1075,#REF!,4,FALSE)),UPPER(RIGHT(VLOOKUP($A1075,#REF!,4,FALSE),1)),"")</f>
        <v>#REF!</v>
      </c>
      <c r="K1075" s="42" t="e">
        <f>IF(LEN(VLOOKUP($A1075,#REF!,5,FALSE)),UPPER(RIGHT(VLOOKUP($A1075,#REF!,5,FALSE),1)),"")</f>
        <v>#REF!</v>
      </c>
      <c r="L1075" s="42" t="e">
        <f>IF(LEN(VLOOKUP($A1075,#REF!,6,FALSE)),UPPER(RIGHT(VLOOKUP($A1075,#REF!,6,FALSE),1)),"")</f>
        <v>#REF!</v>
      </c>
      <c r="M1075" s="43" t="e">
        <f>IF(LEN(VLOOKUP($A1075,#REF!,7,FALSE)),UPPER(RIGHT(VLOOKUP($A1075,#REF!,7,FALSE),1)),"")</f>
        <v>#REF!</v>
      </c>
      <c r="N1075" s="206"/>
      <c r="O1075" s="206"/>
      <c r="P1075" s="206"/>
      <c r="Q1075" s="206"/>
      <c r="R1075" s="206"/>
      <c r="S1075" s="63" t="e">
        <f>HLOOKUP("Device Tree Pin Name",#REF!,MATCH($A1075,#REF!,0),FALSE)</f>
        <v>#REF!</v>
      </c>
      <c r="T1075" s="47" t="e">
        <f>HLOOKUP("power rail",#REF!,MATCH($A1075,#REF!,0),FALSE)</f>
        <v>#REF!</v>
      </c>
      <c r="U1075" s="62" t="e">
        <f>HLOOKUP("Wake Capable",#REF!,MATCH($A1075,#REF!,0),FALSE)</f>
        <v>#REF!</v>
      </c>
      <c r="V1075" s="62" t="e">
        <f>HLOOKUP("Strap",#REF!,MATCH($A1075,#REF!,0),FALSE)</f>
        <v>#REF!</v>
      </c>
      <c r="W1075" s="62"/>
      <c r="X1075" s="62"/>
      <c r="Y1075" s="62"/>
      <c r="Z1075" s="47"/>
      <c r="AA1075" s="47" t="e">
        <f>HLOOKUP("Pad type",#REF!,MATCH($A1075,#REF!,0),FALSE)</f>
        <v>#REF!</v>
      </c>
      <c r="AB1075" s="63"/>
      <c r="AC1075" s="63" t="e">
        <f>HLOOKUP("POR Pin State",#REF!,MATCH($A1075,#REF!,0),FALSE)</f>
        <v>#REF!</v>
      </c>
      <c r="AD1075" s="207"/>
      <c r="AE1075" s="208"/>
      <c r="AF1075" s="208"/>
      <c r="AG1075" s="208"/>
      <c r="AH1075" s="209"/>
      <c r="AI1075" s="209"/>
      <c r="AJ1075" s="210"/>
      <c r="AK1075" s="210"/>
      <c r="AL1075" s="210"/>
      <c r="AM1075" s="210"/>
      <c r="AN1075" s="210"/>
      <c r="AO1075" s="210"/>
      <c r="AP1075" s="210"/>
      <c r="AQ1075" s="215" t="s">
        <v>2622</v>
      </c>
      <c r="AR1075" s="105"/>
      <c r="AS1075" s="105"/>
      <c r="AT1075" s="105"/>
      <c r="AU1075" s="105"/>
      <c r="AV1075" s="105"/>
      <c r="AW1075" s="105"/>
      <c r="AX1075" s="105"/>
      <c r="AY1075" s="105"/>
      <c r="AZ1075" s="105"/>
      <c r="BA1075" s="105"/>
      <c r="BB1075" s="218"/>
      <c r="BC1075" s="105"/>
      <c r="BD1075" s="250"/>
      <c r="BE1075" s="252" t="s">
        <v>2623</v>
      </c>
      <c r="BF1075" s="147" t="e">
        <f>VLOOKUP($A1075,#REF!,34,FALSE)</f>
        <v>#REF!</v>
      </c>
      <c r="BG1075" s="148" t="e">
        <f>VLOOKUP($A1075,#REF!,22,FALSE)</f>
        <v>#REF!</v>
      </c>
      <c r="BH1075" s="149"/>
    </row>
    <row r="1076" s="5" customFormat="1" ht="12.95" customHeight="1" spans="1:60">
      <c r="A1076" s="48" t="s">
        <v>2624</v>
      </c>
      <c r="B1076" s="38" t="e">
        <f>VLOOKUP($A1076,#REF!,34,FALSE)</f>
        <v>#REF!</v>
      </c>
      <c r="C1076" s="39" t="str">
        <f t="shared" si="200"/>
        <v>unused_DDR_XM3_B8D3</v>
      </c>
      <c r="D1076" s="40" t="e">
        <f>IF(LEN(VLOOKUP($A1076,#REF!,8,FALSE)),LEFT(VLOOKUP($A1076,#REF!,8,FALSE),LEN(VLOOKUP($A1076,#REF!,8,FALSE))-2),"")</f>
        <v>#REF!</v>
      </c>
      <c r="E1076" s="41" t="e">
        <f>IF(LEN(VLOOKUP($A1076,#REF!,4,FALSE)),IF(INDEX(#REF!,MATCH($A1076,#REF!,0),1),LEFT(VLOOKUP($A1076,#REF!,4,FALSE),LEN(VLOOKUP($A1076,#REF!,4,FALSE))-2),CONCATENATE(LEFT(VLOOKUP($A1076,#REF!,4,FALSE),LEN(VLOOKUP($A1076,#REF!,4,FALSE))-2),"*")),"")</f>
        <v>#REF!</v>
      </c>
      <c r="F1076" s="42" t="e">
        <f>IF(LEN(VLOOKUP($A1076,#REF!,5,FALSE)),IF(INDEX(#REF!,MATCH($A1076,#REF!,0),2),LEFT(VLOOKUP($A1076,#REF!,5,FALSE),LEN(VLOOKUP($A1076,#REF!,5,FALSE))-2),CONCATENATE(LEFT(VLOOKUP($A1076,#REF!,5,FALSE),LEN(VLOOKUP($A1076,#REF!,5,FALSE))-2),"*")),"")</f>
        <v>#REF!</v>
      </c>
      <c r="G1076" s="42" t="e">
        <f>IF(LEN(VLOOKUP($A1076,#REF!,6,FALSE)),IF(INDEX(#REF!,MATCH($A1076,#REF!,0),3),LEFT(VLOOKUP($A1076,#REF!,6,FALSE),LEN(VLOOKUP($A1076,#REF!,6,FALSE))-2),CONCATENATE(LEFT(VLOOKUP($A1076,#REF!,6,FALSE),LEN(VLOOKUP($A1076,#REF!,6,FALSE))-2),"*")),"")</f>
        <v>#REF!</v>
      </c>
      <c r="H1076" s="43" t="e">
        <f>IF(LEN(VLOOKUP($A1076,#REF!,7,FALSE)),IF(INDEX(#REF!,MATCH($A1076,#REF!,0),4),LEFT(VLOOKUP($A1076,#REF!,7,FALSE),LEN(VLOOKUP($A1076,#REF!,7,FALSE))-2),CONCATENATE(LEFT(VLOOKUP($A1076,#REF!,7,FALSE),LEN(VLOOKUP($A1076,#REF!,7,FALSE))-2),"*")),"")</f>
        <v>#REF!</v>
      </c>
      <c r="I1076" s="54" t="e">
        <f>IF(LEN(VLOOKUP($A1076,#REF!,8,FALSE)),UPPER(RIGHT(VLOOKUP($A1076,#REF!,8,FALSE),1)),"")</f>
        <v>#REF!</v>
      </c>
      <c r="J1076" s="42" t="e">
        <f>IF(LEN(VLOOKUP($A1076,#REF!,4,FALSE)),UPPER(RIGHT(VLOOKUP($A1076,#REF!,4,FALSE),1)),"")</f>
        <v>#REF!</v>
      </c>
      <c r="K1076" s="42" t="e">
        <f>IF(LEN(VLOOKUP($A1076,#REF!,5,FALSE)),UPPER(RIGHT(VLOOKUP($A1076,#REF!,5,FALSE),1)),"")</f>
        <v>#REF!</v>
      </c>
      <c r="L1076" s="42" t="e">
        <f>IF(LEN(VLOOKUP($A1076,#REF!,6,FALSE)),UPPER(RIGHT(VLOOKUP($A1076,#REF!,6,FALSE),1)),"")</f>
        <v>#REF!</v>
      </c>
      <c r="M1076" s="43" t="e">
        <f>IF(LEN(VLOOKUP($A1076,#REF!,7,FALSE)),UPPER(RIGHT(VLOOKUP($A1076,#REF!,7,FALSE),1)),"")</f>
        <v>#REF!</v>
      </c>
      <c r="N1076" s="206"/>
      <c r="O1076" s="206"/>
      <c r="P1076" s="206"/>
      <c r="Q1076" s="206"/>
      <c r="R1076" s="206"/>
      <c r="S1076" s="63" t="e">
        <f>HLOOKUP("Device Tree Pin Name",#REF!,MATCH($A1076,#REF!,0),FALSE)</f>
        <v>#REF!</v>
      </c>
      <c r="T1076" s="47" t="e">
        <f>HLOOKUP("power rail",#REF!,MATCH($A1076,#REF!,0),FALSE)</f>
        <v>#REF!</v>
      </c>
      <c r="U1076" s="62" t="e">
        <f>HLOOKUP("Wake Capable",#REF!,MATCH($A1076,#REF!,0),FALSE)</f>
        <v>#REF!</v>
      </c>
      <c r="V1076" s="62" t="e">
        <f>HLOOKUP("Strap",#REF!,MATCH($A1076,#REF!,0),FALSE)</f>
        <v>#REF!</v>
      </c>
      <c r="W1076" s="62"/>
      <c r="X1076" s="62"/>
      <c r="Y1076" s="62"/>
      <c r="Z1076" s="47"/>
      <c r="AA1076" s="47" t="e">
        <f>HLOOKUP("Pad type",#REF!,MATCH($A1076,#REF!,0),FALSE)</f>
        <v>#REF!</v>
      </c>
      <c r="AB1076" s="63"/>
      <c r="AC1076" s="63" t="e">
        <f>HLOOKUP("POR Pin State",#REF!,MATCH($A1076,#REF!,0),FALSE)</f>
        <v>#REF!</v>
      </c>
      <c r="AD1076" s="207"/>
      <c r="AE1076" s="208"/>
      <c r="AF1076" s="208"/>
      <c r="AG1076" s="208"/>
      <c r="AH1076" s="209"/>
      <c r="AI1076" s="209"/>
      <c r="AJ1076" s="210"/>
      <c r="AK1076" s="210"/>
      <c r="AL1076" s="210"/>
      <c r="AM1076" s="210"/>
      <c r="AN1076" s="210"/>
      <c r="AO1076" s="210"/>
      <c r="AP1076" s="210"/>
      <c r="AQ1076" s="215" t="s">
        <v>2625</v>
      </c>
      <c r="AR1076" s="105"/>
      <c r="AS1076" s="105"/>
      <c r="AT1076" s="105"/>
      <c r="AU1076" s="105"/>
      <c r="AV1076" s="105"/>
      <c r="AW1076" s="105"/>
      <c r="AX1076" s="105"/>
      <c r="AY1076" s="105"/>
      <c r="AZ1076" s="105"/>
      <c r="BA1076" s="105"/>
      <c r="BB1076" s="218"/>
      <c r="BC1076" s="105"/>
      <c r="BD1076" s="250"/>
      <c r="BE1076" s="252" t="s">
        <v>2626</v>
      </c>
      <c r="BF1076" s="147" t="e">
        <f>VLOOKUP($A1076,#REF!,34,FALSE)</f>
        <v>#REF!</v>
      </c>
      <c r="BG1076" s="148" t="e">
        <f>VLOOKUP($A1076,#REF!,22,FALSE)</f>
        <v>#REF!</v>
      </c>
      <c r="BH1076" s="149"/>
    </row>
    <row r="1077" s="5" customFormat="1" ht="12.95" customHeight="1" spans="1:60">
      <c r="A1077" s="48" t="s">
        <v>2627</v>
      </c>
      <c r="B1077" s="38" t="e">
        <f>VLOOKUP($A1077,#REF!,34,FALSE)</f>
        <v>#REF!</v>
      </c>
      <c r="C1077" s="39" t="str">
        <f t="shared" si="200"/>
        <v>unused_DDR_XM3_B8D4</v>
      </c>
      <c r="D1077" s="40" t="e">
        <f>IF(LEN(VLOOKUP($A1077,#REF!,8,FALSE)),LEFT(VLOOKUP($A1077,#REF!,8,FALSE),LEN(VLOOKUP($A1077,#REF!,8,FALSE))-2),"")</f>
        <v>#REF!</v>
      </c>
      <c r="E1077" s="41" t="e">
        <f>IF(LEN(VLOOKUP($A1077,#REF!,4,FALSE)),IF(INDEX(#REF!,MATCH($A1077,#REF!,0),1),LEFT(VLOOKUP($A1077,#REF!,4,FALSE),LEN(VLOOKUP($A1077,#REF!,4,FALSE))-2),CONCATENATE(LEFT(VLOOKUP($A1077,#REF!,4,FALSE),LEN(VLOOKUP($A1077,#REF!,4,FALSE))-2),"*")),"")</f>
        <v>#REF!</v>
      </c>
      <c r="F1077" s="42" t="e">
        <f>IF(LEN(VLOOKUP($A1077,#REF!,5,FALSE)),IF(INDEX(#REF!,MATCH($A1077,#REF!,0),2),LEFT(VLOOKUP($A1077,#REF!,5,FALSE),LEN(VLOOKUP($A1077,#REF!,5,FALSE))-2),CONCATENATE(LEFT(VLOOKUP($A1077,#REF!,5,FALSE),LEN(VLOOKUP($A1077,#REF!,5,FALSE))-2),"*")),"")</f>
        <v>#REF!</v>
      </c>
      <c r="G1077" s="42" t="e">
        <f>IF(LEN(VLOOKUP($A1077,#REF!,6,FALSE)),IF(INDEX(#REF!,MATCH($A1077,#REF!,0),3),LEFT(VLOOKUP($A1077,#REF!,6,FALSE),LEN(VLOOKUP($A1077,#REF!,6,FALSE))-2),CONCATENATE(LEFT(VLOOKUP($A1077,#REF!,6,FALSE),LEN(VLOOKUP($A1077,#REF!,6,FALSE))-2),"*")),"")</f>
        <v>#REF!</v>
      </c>
      <c r="H1077" s="43" t="e">
        <f>IF(LEN(VLOOKUP($A1077,#REF!,7,FALSE)),IF(INDEX(#REF!,MATCH($A1077,#REF!,0),4),LEFT(VLOOKUP($A1077,#REF!,7,FALSE),LEN(VLOOKUP($A1077,#REF!,7,FALSE))-2),CONCATENATE(LEFT(VLOOKUP($A1077,#REF!,7,FALSE),LEN(VLOOKUP($A1077,#REF!,7,FALSE))-2),"*")),"")</f>
        <v>#REF!</v>
      </c>
      <c r="I1077" s="54" t="e">
        <f>IF(LEN(VLOOKUP($A1077,#REF!,8,FALSE)),UPPER(RIGHT(VLOOKUP($A1077,#REF!,8,FALSE),1)),"")</f>
        <v>#REF!</v>
      </c>
      <c r="J1077" s="42" t="e">
        <f>IF(LEN(VLOOKUP($A1077,#REF!,4,FALSE)),UPPER(RIGHT(VLOOKUP($A1077,#REF!,4,FALSE),1)),"")</f>
        <v>#REF!</v>
      </c>
      <c r="K1077" s="42" t="e">
        <f>IF(LEN(VLOOKUP($A1077,#REF!,5,FALSE)),UPPER(RIGHT(VLOOKUP($A1077,#REF!,5,FALSE),1)),"")</f>
        <v>#REF!</v>
      </c>
      <c r="L1077" s="42" t="e">
        <f>IF(LEN(VLOOKUP($A1077,#REF!,6,FALSE)),UPPER(RIGHT(VLOOKUP($A1077,#REF!,6,FALSE),1)),"")</f>
        <v>#REF!</v>
      </c>
      <c r="M1077" s="43" t="e">
        <f>IF(LEN(VLOOKUP($A1077,#REF!,7,FALSE)),UPPER(RIGHT(VLOOKUP($A1077,#REF!,7,FALSE),1)),"")</f>
        <v>#REF!</v>
      </c>
      <c r="N1077" s="206"/>
      <c r="O1077" s="206"/>
      <c r="P1077" s="206"/>
      <c r="Q1077" s="206"/>
      <c r="R1077" s="206"/>
      <c r="S1077" s="63" t="e">
        <f>HLOOKUP("Device Tree Pin Name",#REF!,MATCH($A1077,#REF!,0),FALSE)</f>
        <v>#REF!</v>
      </c>
      <c r="T1077" s="47" t="e">
        <f>HLOOKUP("power rail",#REF!,MATCH($A1077,#REF!,0),FALSE)</f>
        <v>#REF!</v>
      </c>
      <c r="U1077" s="62" t="e">
        <f>HLOOKUP("Wake Capable",#REF!,MATCH($A1077,#REF!,0),FALSE)</f>
        <v>#REF!</v>
      </c>
      <c r="V1077" s="62" t="e">
        <f>HLOOKUP("Strap",#REF!,MATCH($A1077,#REF!,0),FALSE)</f>
        <v>#REF!</v>
      </c>
      <c r="W1077" s="62"/>
      <c r="X1077" s="62"/>
      <c r="Y1077" s="62"/>
      <c r="Z1077" s="47"/>
      <c r="AA1077" s="47" t="e">
        <f>HLOOKUP("Pad type",#REF!,MATCH($A1077,#REF!,0),FALSE)</f>
        <v>#REF!</v>
      </c>
      <c r="AB1077" s="63"/>
      <c r="AC1077" s="63" t="e">
        <f>HLOOKUP("POR Pin State",#REF!,MATCH($A1077,#REF!,0),FALSE)</f>
        <v>#REF!</v>
      </c>
      <c r="AD1077" s="207"/>
      <c r="AE1077" s="208"/>
      <c r="AF1077" s="208"/>
      <c r="AG1077" s="208"/>
      <c r="AH1077" s="209"/>
      <c r="AI1077" s="209"/>
      <c r="AJ1077" s="210"/>
      <c r="AK1077" s="210"/>
      <c r="AL1077" s="210"/>
      <c r="AM1077" s="210"/>
      <c r="AN1077" s="210"/>
      <c r="AO1077" s="210"/>
      <c r="AP1077" s="210"/>
      <c r="AQ1077" s="215" t="s">
        <v>2628</v>
      </c>
      <c r="AR1077" s="105"/>
      <c r="AS1077" s="105"/>
      <c r="AT1077" s="105"/>
      <c r="AU1077" s="105"/>
      <c r="AV1077" s="105"/>
      <c r="AW1077" s="105"/>
      <c r="AX1077" s="105"/>
      <c r="AY1077" s="105"/>
      <c r="AZ1077" s="105"/>
      <c r="BA1077" s="105"/>
      <c r="BB1077" s="218"/>
      <c r="BC1077" s="105"/>
      <c r="BD1077" s="250"/>
      <c r="BE1077" s="252" t="s">
        <v>2629</v>
      </c>
      <c r="BF1077" s="147" t="e">
        <f>VLOOKUP($A1077,#REF!,34,FALSE)</f>
        <v>#REF!</v>
      </c>
      <c r="BG1077" s="148" t="e">
        <f>VLOOKUP($A1077,#REF!,22,FALSE)</f>
        <v>#REF!</v>
      </c>
      <c r="BH1077" s="149"/>
    </row>
    <row r="1078" s="5" customFormat="1" ht="12.95" customHeight="1" spans="1:60">
      <c r="A1078" s="10" t="s">
        <v>2630</v>
      </c>
      <c r="B1078" s="38" t="e">
        <f>VLOOKUP($A1078,#REF!,34,FALSE)</f>
        <v>#REF!</v>
      </c>
      <c r="C1078" s="39" t="str">
        <f t="shared" si="200"/>
        <v>unused_DDR_XM3_B8D5</v>
      </c>
      <c r="D1078" s="40" t="e">
        <f>IF(LEN(VLOOKUP($A1078,#REF!,8,FALSE)),LEFT(VLOOKUP($A1078,#REF!,8,FALSE),LEN(VLOOKUP($A1078,#REF!,8,FALSE))-2),"")</f>
        <v>#REF!</v>
      </c>
      <c r="E1078" s="41" t="e">
        <f>IF(LEN(VLOOKUP($A1078,#REF!,4,FALSE)),IF(INDEX(#REF!,MATCH($A1078,#REF!,0),1),LEFT(VLOOKUP($A1078,#REF!,4,FALSE),LEN(VLOOKUP($A1078,#REF!,4,FALSE))-2),CONCATENATE(LEFT(VLOOKUP($A1078,#REF!,4,FALSE),LEN(VLOOKUP($A1078,#REF!,4,FALSE))-2),"*")),"")</f>
        <v>#REF!</v>
      </c>
      <c r="F1078" s="42" t="e">
        <f>IF(LEN(VLOOKUP($A1078,#REF!,5,FALSE)),IF(INDEX(#REF!,MATCH($A1078,#REF!,0),2),LEFT(VLOOKUP($A1078,#REF!,5,FALSE),LEN(VLOOKUP($A1078,#REF!,5,FALSE))-2),CONCATENATE(LEFT(VLOOKUP($A1078,#REF!,5,FALSE),LEN(VLOOKUP($A1078,#REF!,5,FALSE))-2),"*")),"")</f>
        <v>#REF!</v>
      </c>
      <c r="G1078" s="42" t="e">
        <f>IF(LEN(VLOOKUP($A1078,#REF!,6,FALSE)),IF(INDEX(#REF!,MATCH($A1078,#REF!,0),3),LEFT(VLOOKUP($A1078,#REF!,6,FALSE),LEN(VLOOKUP($A1078,#REF!,6,FALSE))-2),CONCATENATE(LEFT(VLOOKUP($A1078,#REF!,6,FALSE),LEN(VLOOKUP($A1078,#REF!,6,FALSE))-2),"*")),"")</f>
        <v>#REF!</v>
      </c>
      <c r="H1078" s="43" t="e">
        <f>IF(LEN(VLOOKUP($A1078,#REF!,7,FALSE)),IF(INDEX(#REF!,MATCH($A1078,#REF!,0),4),LEFT(VLOOKUP($A1078,#REF!,7,FALSE),LEN(VLOOKUP($A1078,#REF!,7,FALSE))-2),CONCATENATE(LEFT(VLOOKUP($A1078,#REF!,7,FALSE),LEN(VLOOKUP($A1078,#REF!,7,FALSE))-2),"*")),"")</f>
        <v>#REF!</v>
      </c>
      <c r="I1078" s="54" t="e">
        <f>IF(LEN(VLOOKUP($A1078,#REF!,8,FALSE)),UPPER(RIGHT(VLOOKUP($A1078,#REF!,8,FALSE),1)),"")</f>
        <v>#REF!</v>
      </c>
      <c r="J1078" s="42" t="e">
        <f>IF(LEN(VLOOKUP($A1078,#REF!,4,FALSE)),UPPER(RIGHT(VLOOKUP($A1078,#REF!,4,FALSE),1)),"")</f>
        <v>#REF!</v>
      </c>
      <c r="K1078" s="42" t="e">
        <f>IF(LEN(VLOOKUP($A1078,#REF!,5,FALSE)),UPPER(RIGHT(VLOOKUP($A1078,#REF!,5,FALSE),1)),"")</f>
        <v>#REF!</v>
      </c>
      <c r="L1078" s="42" t="e">
        <f>IF(LEN(VLOOKUP($A1078,#REF!,6,FALSE)),UPPER(RIGHT(VLOOKUP($A1078,#REF!,6,FALSE),1)),"")</f>
        <v>#REF!</v>
      </c>
      <c r="M1078" s="43" t="e">
        <f>IF(LEN(VLOOKUP($A1078,#REF!,7,FALSE)),UPPER(RIGHT(VLOOKUP($A1078,#REF!,7,FALSE),1)),"")</f>
        <v>#REF!</v>
      </c>
      <c r="N1078" s="206"/>
      <c r="O1078" s="206"/>
      <c r="P1078" s="206"/>
      <c r="Q1078" s="206"/>
      <c r="R1078" s="206"/>
      <c r="S1078" s="63" t="e">
        <f>HLOOKUP("Device Tree Pin Name",#REF!,MATCH($A1078,#REF!,0),FALSE)</f>
        <v>#REF!</v>
      </c>
      <c r="T1078" s="47" t="e">
        <f>HLOOKUP("power rail",#REF!,MATCH($A1078,#REF!,0),FALSE)</f>
        <v>#REF!</v>
      </c>
      <c r="U1078" s="62" t="e">
        <f>HLOOKUP("Wake Capable",#REF!,MATCH($A1078,#REF!,0),FALSE)</f>
        <v>#REF!</v>
      </c>
      <c r="V1078" s="62" t="e">
        <f>HLOOKUP("Strap",#REF!,MATCH($A1078,#REF!,0),FALSE)</f>
        <v>#REF!</v>
      </c>
      <c r="W1078" s="62"/>
      <c r="X1078" s="62"/>
      <c r="Y1078" s="62"/>
      <c r="Z1078" s="47"/>
      <c r="AA1078" s="47" t="e">
        <f>HLOOKUP("Pad type",#REF!,MATCH($A1078,#REF!,0),FALSE)</f>
        <v>#REF!</v>
      </c>
      <c r="AB1078" s="63"/>
      <c r="AC1078" s="63" t="e">
        <f>HLOOKUP("POR Pin State",#REF!,MATCH($A1078,#REF!,0),FALSE)</f>
        <v>#REF!</v>
      </c>
      <c r="AD1078" s="207"/>
      <c r="AE1078" s="208"/>
      <c r="AF1078" s="208"/>
      <c r="AG1078" s="208"/>
      <c r="AH1078" s="209"/>
      <c r="AI1078" s="209"/>
      <c r="AJ1078" s="210"/>
      <c r="AK1078" s="210"/>
      <c r="AL1078" s="210"/>
      <c r="AM1078" s="210"/>
      <c r="AN1078" s="210"/>
      <c r="AO1078" s="210"/>
      <c r="AP1078" s="210"/>
      <c r="AQ1078" s="215" t="s">
        <v>2631</v>
      </c>
      <c r="AR1078" s="105"/>
      <c r="AS1078" s="105"/>
      <c r="AT1078" s="105"/>
      <c r="AU1078" s="105"/>
      <c r="AV1078" s="105"/>
      <c r="AW1078" s="105"/>
      <c r="AX1078" s="105"/>
      <c r="AY1078" s="105"/>
      <c r="AZ1078" s="105"/>
      <c r="BA1078" s="105"/>
      <c r="BB1078" s="218"/>
      <c r="BC1078" s="105"/>
      <c r="BD1078" s="250"/>
      <c r="BE1078" s="252" t="s">
        <v>2632</v>
      </c>
      <c r="BF1078" s="147" t="e">
        <f>VLOOKUP($A1078,#REF!,34,FALSE)</f>
        <v>#REF!</v>
      </c>
      <c r="BG1078" s="148" t="e">
        <f>VLOOKUP($A1078,#REF!,22,FALSE)</f>
        <v>#REF!</v>
      </c>
      <c r="BH1078" s="149"/>
    </row>
    <row r="1079" s="5" customFormat="1" ht="12.95" customHeight="1" spans="1:60">
      <c r="A1079" s="10" t="s">
        <v>2633</v>
      </c>
      <c r="B1079" s="38" t="e">
        <f>VLOOKUP($A1079,#REF!,34,FALSE)</f>
        <v>#REF!</v>
      </c>
      <c r="C1079" s="39" t="str">
        <f t="shared" si="200"/>
        <v>unused_DDR_XM3_B8D6</v>
      </c>
      <c r="D1079" s="40" t="e">
        <f>IF(LEN(VLOOKUP($A1079,#REF!,8,FALSE)),LEFT(VLOOKUP($A1079,#REF!,8,FALSE),LEN(VLOOKUP($A1079,#REF!,8,FALSE))-2),"")</f>
        <v>#REF!</v>
      </c>
      <c r="E1079" s="41" t="e">
        <f>IF(LEN(VLOOKUP($A1079,#REF!,4,FALSE)),IF(INDEX(#REF!,MATCH($A1079,#REF!,0),1),LEFT(VLOOKUP($A1079,#REF!,4,FALSE),LEN(VLOOKUP($A1079,#REF!,4,FALSE))-2),CONCATENATE(LEFT(VLOOKUP($A1079,#REF!,4,FALSE),LEN(VLOOKUP($A1079,#REF!,4,FALSE))-2),"*")),"")</f>
        <v>#REF!</v>
      </c>
      <c r="F1079" s="42" t="e">
        <f>IF(LEN(VLOOKUP($A1079,#REF!,5,FALSE)),IF(INDEX(#REF!,MATCH($A1079,#REF!,0),2),LEFT(VLOOKUP($A1079,#REF!,5,FALSE),LEN(VLOOKUP($A1079,#REF!,5,FALSE))-2),CONCATENATE(LEFT(VLOOKUP($A1079,#REF!,5,FALSE),LEN(VLOOKUP($A1079,#REF!,5,FALSE))-2),"*")),"")</f>
        <v>#REF!</v>
      </c>
      <c r="G1079" s="42" t="e">
        <f>IF(LEN(VLOOKUP($A1079,#REF!,6,FALSE)),IF(INDEX(#REF!,MATCH($A1079,#REF!,0),3),LEFT(VLOOKUP($A1079,#REF!,6,FALSE),LEN(VLOOKUP($A1079,#REF!,6,FALSE))-2),CONCATENATE(LEFT(VLOOKUP($A1079,#REF!,6,FALSE),LEN(VLOOKUP($A1079,#REF!,6,FALSE))-2),"*")),"")</f>
        <v>#REF!</v>
      </c>
      <c r="H1079" s="43" t="e">
        <f>IF(LEN(VLOOKUP($A1079,#REF!,7,FALSE)),IF(INDEX(#REF!,MATCH($A1079,#REF!,0),4),LEFT(VLOOKUP($A1079,#REF!,7,FALSE),LEN(VLOOKUP($A1079,#REF!,7,FALSE))-2),CONCATENATE(LEFT(VLOOKUP($A1079,#REF!,7,FALSE),LEN(VLOOKUP($A1079,#REF!,7,FALSE))-2),"*")),"")</f>
        <v>#REF!</v>
      </c>
      <c r="I1079" s="54" t="e">
        <f>IF(LEN(VLOOKUP($A1079,#REF!,8,FALSE)),UPPER(RIGHT(VLOOKUP($A1079,#REF!,8,FALSE),1)),"")</f>
        <v>#REF!</v>
      </c>
      <c r="J1079" s="42" t="e">
        <f>IF(LEN(VLOOKUP($A1079,#REF!,4,FALSE)),UPPER(RIGHT(VLOOKUP($A1079,#REF!,4,FALSE),1)),"")</f>
        <v>#REF!</v>
      </c>
      <c r="K1079" s="42" t="e">
        <f>IF(LEN(VLOOKUP($A1079,#REF!,5,FALSE)),UPPER(RIGHT(VLOOKUP($A1079,#REF!,5,FALSE),1)),"")</f>
        <v>#REF!</v>
      </c>
      <c r="L1079" s="42" t="e">
        <f>IF(LEN(VLOOKUP($A1079,#REF!,6,FALSE)),UPPER(RIGHT(VLOOKUP($A1079,#REF!,6,FALSE),1)),"")</f>
        <v>#REF!</v>
      </c>
      <c r="M1079" s="43" t="e">
        <f>IF(LEN(VLOOKUP($A1079,#REF!,7,FALSE)),UPPER(RIGHT(VLOOKUP($A1079,#REF!,7,FALSE),1)),"")</f>
        <v>#REF!</v>
      </c>
      <c r="N1079" s="206"/>
      <c r="O1079" s="206"/>
      <c r="P1079" s="206"/>
      <c r="Q1079" s="206"/>
      <c r="R1079" s="206"/>
      <c r="S1079" s="63" t="e">
        <f>HLOOKUP("Device Tree Pin Name",#REF!,MATCH($A1079,#REF!,0),FALSE)</f>
        <v>#REF!</v>
      </c>
      <c r="T1079" s="47" t="e">
        <f>HLOOKUP("power rail",#REF!,MATCH($A1079,#REF!,0),FALSE)</f>
        <v>#REF!</v>
      </c>
      <c r="U1079" s="62" t="e">
        <f>HLOOKUP("Wake Capable",#REF!,MATCH($A1079,#REF!,0),FALSE)</f>
        <v>#REF!</v>
      </c>
      <c r="V1079" s="62" t="e">
        <f>HLOOKUP("Strap",#REF!,MATCH($A1079,#REF!,0),FALSE)</f>
        <v>#REF!</v>
      </c>
      <c r="W1079" s="62"/>
      <c r="X1079" s="62"/>
      <c r="Y1079" s="62"/>
      <c r="Z1079" s="47"/>
      <c r="AA1079" s="47" t="e">
        <f>HLOOKUP("Pad type",#REF!,MATCH($A1079,#REF!,0),FALSE)</f>
        <v>#REF!</v>
      </c>
      <c r="AB1079" s="63"/>
      <c r="AC1079" s="63" t="e">
        <f>HLOOKUP("POR Pin State",#REF!,MATCH($A1079,#REF!,0),FALSE)</f>
        <v>#REF!</v>
      </c>
      <c r="AD1079" s="207"/>
      <c r="AE1079" s="208"/>
      <c r="AF1079" s="208"/>
      <c r="AG1079" s="208"/>
      <c r="AH1079" s="209"/>
      <c r="AI1079" s="209"/>
      <c r="AJ1079" s="210"/>
      <c r="AK1079" s="210"/>
      <c r="AL1079" s="210"/>
      <c r="AM1079" s="210"/>
      <c r="AN1079" s="210"/>
      <c r="AO1079" s="210"/>
      <c r="AP1079" s="210"/>
      <c r="AQ1079" s="215" t="s">
        <v>2634</v>
      </c>
      <c r="AR1079" s="105"/>
      <c r="AS1079" s="105"/>
      <c r="AT1079" s="105"/>
      <c r="AU1079" s="105"/>
      <c r="AV1079" s="105"/>
      <c r="AW1079" s="105"/>
      <c r="AX1079" s="105"/>
      <c r="AY1079" s="105"/>
      <c r="AZ1079" s="105"/>
      <c r="BA1079" s="105"/>
      <c r="BB1079" s="218"/>
      <c r="BC1079" s="105"/>
      <c r="BD1079" s="250"/>
      <c r="BE1079" s="252" t="s">
        <v>2635</v>
      </c>
      <c r="BF1079" s="147" t="e">
        <f>VLOOKUP($A1079,#REF!,34,FALSE)</f>
        <v>#REF!</v>
      </c>
      <c r="BG1079" s="148" t="e">
        <f>VLOOKUP($A1079,#REF!,22,FALSE)</f>
        <v>#REF!</v>
      </c>
      <c r="BH1079" s="149"/>
    </row>
    <row r="1080" s="5" customFormat="1" ht="12.95" customHeight="1" spans="1:60">
      <c r="A1080" s="277" t="s">
        <v>2636</v>
      </c>
      <c r="B1080" s="38" t="e">
        <f>VLOOKUP($A1080,#REF!,34,FALSE)</f>
        <v>#REF!</v>
      </c>
      <c r="C1080" s="278" t="str">
        <f t="shared" si="200"/>
        <v>unused_DDR_XM3_B8D7</v>
      </c>
      <c r="D1080" s="279" t="e">
        <f>IF(LEN(VLOOKUP($A1080,#REF!,8,FALSE)),LEFT(VLOOKUP($A1080,#REF!,8,FALSE),LEN(VLOOKUP($A1080,#REF!,8,FALSE))-2),"")</f>
        <v>#REF!</v>
      </c>
      <c r="E1080" s="279" t="e">
        <f>IF(LEN(VLOOKUP($A1080,#REF!,4,FALSE)),IF(INDEX(#REF!,MATCH($A1080,#REF!,0),1),LEFT(VLOOKUP($A1080,#REF!,4,FALSE),LEN(VLOOKUP($A1080,#REF!,4,FALSE))-2),CONCATENATE(LEFT(VLOOKUP($A1080,#REF!,4,FALSE),LEN(VLOOKUP($A1080,#REF!,4,FALSE))-2),"*")),"")</f>
        <v>#REF!</v>
      </c>
      <c r="F1080" s="280" t="e">
        <f>IF(LEN(VLOOKUP($A1080,#REF!,5,FALSE)),IF(INDEX(#REF!,MATCH($A1080,#REF!,0),2),LEFT(VLOOKUP($A1080,#REF!,5,FALSE),LEN(VLOOKUP($A1080,#REF!,5,FALSE))-2),CONCATENATE(LEFT(VLOOKUP($A1080,#REF!,5,FALSE),LEN(VLOOKUP($A1080,#REF!,5,FALSE))-2),"*")),"")</f>
        <v>#REF!</v>
      </c>
      <c r="G1080" s="280" t="e">
        <f>IF(LEN(VLOOKUP($A1080,#REF!,6,FALSE)),IF(INDEX(#REF!,MATCH($A1080,#REF!,0),3),LEFT(VLOOKUP($A1080,#REF!,6,FALSE),LEN(VLOOKUP($A1080,#REF!,6,FALSE))-2),CONCATENATE(LEFT(VLOOKUP($A1080,#REF!,6,FALSE),LEN(VLOOKUP($A1080,#REF!,6,FALSE))-2),"*")),"")</f>
        <v>#REF!</v>
      </c>
      <c r="H1080" s="43" t="e">
        <f>IF(LEN(VLOOKUP($A1080,#REF!,7,FALSE)),IF(INDEX(#REF!,MATCH($A1080,#REF!,0),4),LEFT(VLOOKUP($A1080,#REF!,7,FALSE),LEN(VLOOKUP($A1080,#REF!,7,FALSE))-2),CONCATENATE(LEFT(VLOOKUP($A1080,#REF!,7,FALSE),LEN(VLOOKUP($A1080,#REF!,7,FALSE))-2),"*")),"")</f>
        <v>#REF!</v>
      </c>
      <c r="I1080" s="280" t="e">
        <f>IF(LEN(VLOOKUP($A1080,#REF!,8,FALSE)),UPPER(RIGHT(VLOOKUP($A1080,#REF!,8,FALSE),1)),"")</f>
        <v>#REF!</v>
      </c>
      <c r="J1080" s="280" t="e">
        <f>IF(LEN(VLOOKUP($A1080,#REF!,4,FALSE)),UPPER(RIGHT(VLOOKUP($A1080,#REF!,4,FALSE),1)),"")</f>
        <v>#REF!</v>
      </c>
      <c r="K1080" s="280" t="e">
        <f>IF(LEN(VLOOKUP($A1080,#REF!,5,FALSE)),UPPER(RIGHT(VLOOKUP($A1080,#REF!,5,FALSE),1)),"")</f>
        <v>#REF!</v>
      </c>
      <c r="L1080" s="280" t="e">
        <f>IF(LEN(VLOOKUP($A1080,#REF!,6,FALSE)),UPPER(RIGHT(VLOOKUP($A1080,#REF!,6,FALSE),1)),"")</f>
        <v>#REF!</v>
      </c>
      <c r="M1080" s="43" t="e">
        <f>IF(LEN(VLOOKUP($A1080,#REF!,7,FALSE)),UPPER(RIGHT(VLOOKUP($A1080,#REF!,7,FALSE),1)),"")</f>
        <v>#REF!</v>
      </c>
      <c r="N1080" s="206"/>
      <c r="O1080" s="206"/>
      <c r="P1080" s="206"/>
      <c r="Q1080" s="206"/>
      <c r="R1080" s="206"/>
      <c r="S1080" s="63" t="e">
        <f>HLOOKUP("Device Tree Pin Name",#REF!,MATCH($A1080,#REF!,0),FALSE)</f>
        <v>#REF!</v>
      </c>
      <c r="T1080" s="47" t="e">
        <f>HLOOKUP("power rail",#REF!,MATCH($A1080,#REF!,0),FALSE)</f>
        <v>#REF!</v>
      </c>
      <c r="U1080" s="62" t="e">
        <f>HLOOKUP("Wake Capable",#REF!,MATCH($A1080,#REF!,0),FALSE)</f>
        <v>#REF!</v>
      </c>
      <c r="V1080" s="62" t="e">
        <f>HLOOKUP("Strap",#REF!,MATCH($A1080,#REF!,0),FALSE)</f>
        <v>#REF!</v>
      </c>
      <c r="W1080" s="62"/>
      <c r="X1080" s="62"/>
      <c r="Y1080" s="62"/>
      <c r="Z1080" s="47"/>
      <c r="AA1080" s="47" t="e">
        <f>HLOOKUP("Pad type",#REF!,MATCH($A1080,#REF!,0),FALSE)</f>
        <v>#REF!</v>
      </c>
      <c r="AB1080" s="63"/>
      <c r="AC1080" s="63" t="e">
        <f>HLOOKUP("POR Pin State",#REF!,MATCH($A1080,#REF!,0),FALSE)</f>
        <v>#REF!</v>
      </c>
      <c r="AD1080" s="207"/>
      <c r="AE1080" s="208"/>
      <c r="AF1080" s="208"/>
      <c r="AG1080" s="208"/>
      <c r="AH1080" s="209"/>
      <c r="AI1080" s="209"/>
      <c r="AJ1080" s="210"/>
      <c r="AK1080" s="210"/>
      <c r="AL1080" s="210"/>
      <c r="AM1080" s="210"/>
      <c r="AN1080" s="210"/>
      <c r="AO1080" s="210"/>
      <c r="AP1080" s="210"/>
      <c r="AQ1080" s="215" t="s">
        <v>2637</v>
      </c>
      <c r="AR1080" s="105"/>
      <c r="AS1080" s="105"/>
      <c r="AT1080" s="105"/>
      <c r="AU1080" s="105"/>
      <c r="AV1080" s="105"/>
      <c r="AW1080" s="105"/>
      <c r="AX1080" s="105"/>
      <c r="AY1080" s="105"/>
      <c r="AZ1080" s="105"/>
      <c r="BA1080" s="105"/>
      <c r="BB1080" s="218"/>
      <c r="BC1080" s="105"/>
      <c r="BD1080" s="250"/>
      <c r="BE1080" s="252" t="s">
        <v>2638</v>
      </c>
      <c r="BF1080" s="147" t="e">
        <f>VLOOKUP($A1080,#REF!,34,FALSE)</f>
        <v>#REF!</v>
      </c>
      <c r="BG1080" s="148" t="e">
        <f>VLOOKUP($A1080,#REF!,22,FALSE)</f>
        <v>#REF!</v>
      </c>
      <c r="BH1080" s="149"/>
    </row>
    <row r="1081" s="8" customFormat="1" ht="13.5" customHeight="1" spans="1:60">
      <c r="A1081" s="254" t="s">
        <v>2639</v>
      </c>
      <c r="B1081" s="38" t="e">
        <f>VLOOKUP($A1081,#REF!,34,FALSE)</f>
        <v>#REF!</v>
      </c>
      <c r="C1081" s="278" t="str">
        <f t="shared" si="200"/>
        <v>unused_DDR_XM3_B8DMI</v>
      </c>
      <c r="D1081" s="279" t="e">
        <f>IF(LEN(VLOOKUP($A1081,#REF!,8,FALSE)),LEFT(VLOOKUP($A1081,#REF!,8,FALSE),LEN(VLOOKUP($A1081,#REF!,8,FALSE))-2),"")</f>
        <v>#REF!</v>
      </c>
      <c r="E1081" s="279" t="e">
        <f>IF(LEN(VLOOKUP($A1081,#REF!,4,FALSE)),IF(INDEX(#REF!,MATCH($A1081,#REF!,0),1),LEFT(VLOOKUP($A1081,#REF!,4,FALSE),LEN(VLOOKUP($A1081,#REF!,4,FALSE))-2),CONCATENATE(LEFT(VLOOKUP($A1081,#REF!,4,FALSE),LEN(VLOOKUP($A1081,#REF!,4,FALSE))-2),"*")),"")</f>
        <v>#REF!</v>
      </c>
      <c r="F1081" s="280" t="e">
        <f>IF(LEN(VLOOKUP($A1081,#REF!,5,FALSE)),IF(INDEX(#REF!,MATCH($A1081,#REF!,0),2),LEFT(VLOOKUP($A1081,#REF!,5,FALSE),LEN(VLOOKUP($A1081,#REF!,5,FALSE))-2),CONCATENATE(LEFT(VLOOKUP($A1081,#REF!,5,FALSE),LEN(VLOOKUP($A1081,#REF!,5,FALSE))-2),"*")),"")</f>
        <v>#REF!</v>
      </c>
      <c r="G1081" s="280" t="e">
        <f>IF(LEN(VLOOKUP($A1081,#REF!,6,FALSE)),IF(INDEX(#REF!,MATCH($A1081,#REF!,0),3),LEFT(VLOOKUP($A1081,#REF!,6,FALSE),LEN(VLOOKUP($A1081,#REF!,6,FALSE))-2),CONCATENATE(LEFT(VLOOKUP($A1081,#REF!,6,FALSE),LEN(VLOOKUP($A1081,#REF!,6,FALSE))-2),"*")),"")</f>
        <v>#REF!</v>
      </c>
      <c r="H1081" s="43" t="e">
        <f>IF(LEN(VLOOKUP($A1081,#REF!,7,FALSE)),IF(INDEX(#REF!,MATCH($A1081,#REF!,0),4),LEFT(VLOOKUP($A1081,#REF!,7,FALSE),LEN(VLOOKUP($A1081,#REF!,7,FALSE))-2),CONCATENATE(LEFT(VLOOKUP($A1081,#REF!,7,FALSE),LEN(VLOOKUP($A1081,#REF!,7,FALSE))-2),"*")),"")</f>
        <v>#REF!</v>
      </c>
      <c r="I1081" s="280" t="e">
        <f>IF(LEN(VLOOKUP($A1081,#REF!,8,FALSE)),UPPER(RIGHT(VLOOKUP($A1081,#REF!,8,FALSE),1)),"")</f>
        <v>#REF!</v>
      </c>
      <c r="J1081" s="280" t="e">
        <f>IF(LEN(VLOOKUP($A1081,#REF!,4,FALSE)),UPPER(RIGHT(VLOOKUP($A1081,#REF!,4,FALSE),1)),"")</f>
        <v>#REF!</v>
      </c>
      <c r="K1081" s="280" t="e">
        <f>IF(LEN(VLOOKUP($A1081,#REF!,5,FALSE)),UPPER(RIGHT(VLOOKUP($A1081,#REF!,5,FALSE),1)),"")</f>
        <v>#REF!</v>
      </c>
      <c r="L1081" s="280" t="e">
        <f>IF(LEN(VLOOKUP($A1081,#REF!,6,FALSE)),UPPER(RIGHT(VLOOKUP($A1081,#REF!,6,FALSE),1)),"")</f>
        <v>#REF!</v>
      </c>
      <c r="M1081" s="43" t="e">
        <f>IF(LEN(VLOOKUP($A1081,#REF!,7,FALSE)),UPPER(RIGHT(VLOOKUP($A1081,#REF!,7,FALSE),1)),"")</f>
        <v>#REF!</v>
      </c>
      <c r="N1081" s="206"/>
      <c r="O1081" s="206"/>
      <c r="P1081" s="206"/>
      <c r="Q1081" s="206"/>
      <c r="R1081" s="206"/>
      <c r="S1081" s="63" t="e">
        <f>HLOOKUP("Device Tree Pin Name",#REF!,MATCH($A1081,#REF!,0),FALSE)</f>
        <v>#REF!</v>
      </c>
      <c r="T1081" s="47" t="e">
        <f>HLOOKUP("power rail",#REF!,MATCH($A1081,#REF!,0),FALSE)</f>
        <v>#REF!</v>
      </c>
      <c r="U1081" s="62" t="e">
        <f>HLOOKUP("Wake Capable",#REF!,MATCH($A1081,#REF!,0),FALSE)</f>
        <v>#REF!</v>
      </c>
      <c r="V1081" s="62" t="e">
        <f>HLOOKUP("Strap",#REF!,MATCH($A1081,#REF!,0),FALSE)</f>
        <v>#REF!</v>
      </c>
      <c r="W1081" s="62"/>
      <c r="X1081" s="62"/>
      <c r="Y1081" s="62"/>
      <c r="Z1081" s="47"/>
      <c r="AA1081" s="47" t="e">
        <f>HLOOKUP("Pad type",#REF!,MATCH($A1081,#REF!,0),FALSE)</f>
        <v>#REF!</v>
      </c>
      <c r="AB1081" s="63"/>
      <c r="AC1081" s="63" t="e">
        <f>HLOOKUP("POR Pin State",#REF!,MATCH($A1081,#REF!,0),FALSE)</f>
        <v>#REF!</v>
      </c>
      <c r="AD1081" s="207"/>
      <c r="AE1081" s="208"/>
      <c r="AF1081" s="208"/>
      <c r="AG1081" s="208"/>
      <c r="AH1081" s="209"/>
      <c r="AI1081" s="209"/>
      <c r="AJ1081" s="210"/>
      <c r="AK1081" s="210"/>
      <c r="AL1081" s="210"/>
      <c r="AM1081" s="210"/>
      <c r="AN1081" s="210"/>
      <c r="AO1081" s="210"/>
      <c r="AP1081" s="210"/>
      <c r="AQ1081" s="215" t="s">
        <v>2639</v>
      </c>
      <c r="AR1081" s="105"/>
      <c r="AS1081" s="105"/>
      <c r="AT1081" s="105"/>
      <c r="AU1081" s="105"/>
      <c r="AV1081" s="105"/>
      <c r="AW1081" s="105"/>
      <c r="AX1081" s="105"/>
      <c r="AY1081" s="105"/>
      <c r="AZ1081" s="105"/>
      <c r="BA1081" s="105"/>
      <c r="BB1081" s="218"/>
      <c r="BC1081" s="105"/>
      <c r="BD1081" s="250"/>
      <c r="BE1081" s="270" t="s">
        <v>2640</v>
      </c>
      <c r="BF1081" s="147" t="e">
        <f>VLOOKUP($A1081,#REF!,34,FALSE)</f>
        <v>#REF!</v>
      </c>
      <c r="BG1081" s="148" t="e">
        <f>VLOOKUP($A1081,#REF!,22,FALSE)</f>
        <v>#REF!</v>
      </c>
      <c r="BH1081" s="149"/>
    </row>
    <row r="1082" s="5" customFormat="1" ht="12.95" customHeight="1" spans="1:60">
      <c r="A1082" s="267" t="s">
        <v>2641</v>
      </c>
      <c r="B1082" s="38" t="e">
        <f>VLOOKUP($A1082,#REF!,34,FALSE)</f>
        <v>#REF!</v>
      </c>
      <c r="C1082" s="278" t="str">
        <f t="shared" si="200"/>
        <v>unused_DDR_XM3_B8WCK_P</v>
      </c>
      <c r="D1082" s="279" t="e">
        <f>IF(LEN(VLOOKUP($A1082,#REF!,8,FALSE)),LEFT(VLOOKUP($A1082,#REF!,8,FALSE),LEN(VLOOKUP($A1082,#REF!,8,FALSE))-2),"")</f>
        <v>#REF!</v>
      </c>
      <c r="E1082" s="279" t="e">
        <f>IF(LEN(VLOOKUP($A1082,#REF!,4,FALSE)),IF(INDEX(#REF!,MATCH($A1082,#REF!,0),1),LEFT(VLOOKUP($A1082,#REF!,4,FALSE),LEN(VLOOKUP($A1082,#REF!,4,FALSE))-2),CONCATENATE(LEFT(VLOOKUP($A1082,#REF!,4,FALSE),LEN(VLOOKUP($A1082,#REF!,4,FALSE))-2),"*")),"")</f>
        <v>#REF!</v>
      </c>
      <c r="F1082" s="280" t="e">
        <f>IF(LEN(VLOOKUP($A1082,#REF!,5,FALSE)),IF(INDEX(#REF!,MATCH($A1082,#REF!,0),2),LEFT(VLOOKUP($A1082,#REF!,5,FALSE),LEN(VLOOKUP($A1082,#REF!,5,FALSE))-2),CONCATENATE(LEFT(VLOOKUP($A1082,#REF!,5,FALSE),LEN(VLOOKUP($A1082,#REF!,5,FALSE))-2),"*")),"")</f>
        <v>#REF!</v>
      </c>
      <c r="G1082" s="280" t="e">
        <f>IF(LEN(VLOOKUP($A1082,#REF!,6,FALSE)),IF(INDEX(#REF!,MATCH($A1082,#REF!,0),3),LEFT(VLOOKUP($A1082,#REF!,6,FALSE),LEN(VLOOKUP($A1082,#REF!,6,FALSE))-2),CONCATENATE(LEFT(VLOOKUP($A1082,#REF!,6,FALSE),LEN(VLOOKUP($A1082,#REF!,6,FALSE))-2),"*")),"")</f>
        <v>#REF!</v>
      </c>
      <c r="H1082" s="43" t="e">
        <f>IF(LEN(VLOOKUP($A1082,#REF!,7,FALSE)),IF(INDEX(#REF!,MATCH($A1082,#REF!,0),4),LEFT(VLOOKUP($A1082,#REF!,7,FALSE),LEN(VLOOKUP($A1082,#REF!,7,FALSE))-2),CONCATENATE(LEFT(VLOOKUP($A1082,#REF!,7,FALSE),LEN(VLOOKUP($A1082,#REF!,7,FALSE))-2),"*")),"")</f>
        <v>#REF!</v>
      </c>
      <c r="I1082" s="280" t="e">
        <f>IF(LEN(VLOOKUP($A1082,#REF!,8,FALSE)),UPPER(RIGHT(VLOOKUP($A1082,#REF!,8,FALSE),1)),"")</f>
        <v>#REF!</v>
      </c>
      <c r="J1082" s="280" t="e">
        <f>IF(LEN(VLOOKUP($A1082,#REF!,4,FALSE)),UPPER(RIGHT(VLOOKUP($A1082,#REF!,4,FALSE),1)),"")</f>
        <v>#REF!</v>
      </c>
      <c r="K1082" s="280" t="e">
        <f>IF(LEN(VLOOKUP($A1082,#REF!,5,FALSE)),UPPER(RIGHT(VLOOKUP($A1082,#REF!,5,FALSE),1)),"")</f>
        <v>#REF!</v>
      </c>
      <c r="L1082" s="280" t="e">
        <f>IF(LEN(VLOOKUP($A1082,#REF!,6,FALSE)),UPPER(RIGHT(VLOOKUP($A1082,#REF!,6,FALSE),1)),"")</f>
        <v>#REF!</v>
      </c>
      <c r="M1082" s="43" t="e">
        <f>IF(LEN(VLOOKUP($A1082,#REF!,7,FALSE)),UPPER(RIGHT(VLOOKUP($A1082,#REF!,7,FALSE),1)),"")</f>
        <v>#REF!</v>
      </c>
      <c r="N1082" s="206"/>
      <c r="O1082" s="206"/>
      <c r="P1082" s="206"/>
      <c r="Q1082" s="206"/>
      <c r="R1082" s="206"/>
      <c r="S1082" s="63" t="e">
        <f>HLOOKUP("Device Tree Pin Name",#REF!,MATCH($A1082,#REF!,0),FALSE)</f>
        <v>#REF!</v>
      </c>
      <c r="T1082" s="47" t="e">
        <f>HLOOKUP("power rail",#REF!,MATCH($A1082,#REF!,0),FALSE)</f>
        <v>#REF!</v>
      </c>
      <c r="U1082" s="62" t="e">
        <f>HLOOKUP("Wake Capable",#REF!,MATCH($A1082,#REF!,0),FALSE)</f>
        <v>#REF!</v>
      </c>
      <c r="V1082" s="62" t="e">
        <f>HLOOKUP("Strap",#REF!,MATCH($A1082,#REF!,0),FALSE)</f>
        <v>#REF!</v>
      </c>
      <c r="W1082" s="62"/>
      <c r="X1082" s="62"/>
      <c r="Y1082" s="62"/>
      <c r="Z1082" s="47"/>
      <c r="AA1082" s="47" t="e">
        <f>HLOOKUP("Pad type",#REF!,MATCH($A1082,#REF!,0),FALSE)</f>
        <v>#REF!</v>
      </c>
      <c r="AB1082" s="63"/>
      <c r="AC1082" s="63" t="e">
        <f>HLOOKUP("POR Pin State",#REF!,MATCH($A1082,#REF!,0),FALSE)</f>
        <v>#REF!</v>
      </c>
      <c r="AD1082" s="207"/>
      <c r="AE1082" s="208"/>
      <c r="AF1082" s="208"/>
      <c r="AG1082" s="208"/>
      <c r="AH1082" s="209"/>
      <c r="AI1082" s="209"/>
      <c r="AJ1082" s="210"/>
      <c r="AK1082" s="210"/>
      <c r="AL1082" s="210"/>
      <c r="AM1082" s="210"/>
      <c r="AN1082" s="210"/>
      <c r="AO1082" s="210"/>
      <c r="AP1082" s="210"/>
      <c r="AQ1082" s="215" t="s">
        <v>2641</v>
      </c>
      <c r="AR1082" s="105"/>
      <c r="AS1082" s="105"/>
      <c r="AT1082" s="105"/>
      <c r="AU1082" s="105"/>
      <c r="AV1082" s="105"/>
      <c r="AW1082" s="105"/>
      <c r="AX1082" s="105"/>
      <c r="AY1082" s="105"/>
      <c r="AZ1082" s="105"/>
      <c r="BA1082" s="105"/>
      <c r="BB1082" s="218"/>
      <c r="BC1082" s="105"/>
      <c r="BD1082" s="250"/>
      <c r="BE1082" s="270" t="s">
        <v>2642</v>
      </c>
      <c r="BF1082" s="147" t="e">
        <f>VLOOKUP($A1082,#REF!,34,FALSE)</f>
        <v>#REF!</v>
      </c>
      <c r="BG1082" s="148" t="e">
        <f>VLOOKUP($A1082,#REF!,22,FALSE)</f>
        <v>#REF!</v>
      </c>
      <c r="BH1082" s="149"/>
    </row>
    <row r="1083" s="8" customFormat="1" ht="13.5" customHeight="1" spans="1:60">
      <c r="A1083" s="254" t="s">
        <v>2643</v>
      </c>
      <c r="B1083" s="38" t="e">
        <f>VLOOKUP($A1083,#REF!,34,FALSE)</f>
        <v>#REF!</v>
      </c>
      <c r="C1083" s="278" t="str">
        <f t="shared" si="200"/>
        <v>unused_DDR_XM3_B8WCK_N</v>
      </c>
      <c r="D1083" s="279" t="e">
        <f>IF(LEN(VLOOKUP($A1083,#REF!,8,FALSE)),LEFT(VLOOKUP($A1083,#REF!,8,FALSE),LEN(VLOOKUP($A1083,#REF!,8,FALSE))-2),"")</f>
        <v>#REF!</v>
      </c>
      <c r="E1083" s="279" t="e">
        <f>IF(LEN(VLOOKUP($A1083,#REF!,4,FALSE)),IF(INDEX(#REF!,MATCH($A1083,#REF!,0),1),LEFT(VLOOKUP($A1083,#REF!,4,FALSE),LEN(VLOOKUP($A1083,#REF!,4,FALSE))-2),CONCATENATE(LEFT(VLOOKUP($A1083,#REF!,4,FALSE),LEN(VLOOKUP($A1083,#REF!,4,FALSE))-2),"*")),"")</f>
        <v>#REF!</v>
      </c>
      <c r="F1083" s="280" t="e">
        <f>IF(LEN(VLOOKUP($A1083,#REF!,5,FALSE)),IF(INDEX(#REF!,MATCH($A1083,#REF!,0),2),LEFT(VLOOKUP($A1083,#REF!,5,FALSE),LEN(VLOOKUP($A1083,#REF!,5,FALSE))-2),CONCATENATE(LEFT(VLOOKUP($A1083,#REF!,5,FALSE),LEN(VLOOKUP($A1083,#REF!,5,FALSE))-2),"*")),"")</f>
        <v>#REF!</v>
      </c>
      <c r="G1083" s="280" t="e">
        <f>IF(LEN(VLOOKUP($A1083,#REF!,6,FALSE)),IF(INDEX(#REF!,MATCH($A1083,#REF!,0),3),LEFT(VLOOKUP($A1083,#REF!,6,FALSE),LEN(VLOOKUP($A1083,#REF!,6,FALSE))-2),CONCATENATE(LEFT(VLOOKUP($A1083,#REF!,6,FALSE),LEN(VLOOKUP($A1083,#REF!,6,FALSE))-2),"*")),"")</f>
        <v>#REF!</v>
      </c>
      <c r="H1083" s="43" t="e">
        <f>IF(LEN(VLOOKUP($A1083,#REF!,7,FALSE)),IF(INDEX(#REF!,MATCH($A1083,#REF!,0),4),LEFT(VLOOKUP($A1083,#REF!,7,FALSE),LEN(VLOOKUP($A1083,#REF!,7,FALSE))-2),CONCATENATE(LEFT(VLOOKUP($A1083,#REF!,7,FALSE),LEN(VLOOKUP($A1083,#REF!,7,FALSE))-2),"*")),"")</f>
        <v>#REF!</v>
      </c>
      <c r="I1083" s="280" t="e">
        <f>IF(LEN(VLOOKUP($A1083,#REF!,8,FALSE)),UPPER(RIGHT(VLOOKUP($A1083,#REF!,8,FALSE),1)),"")</f>
        <v>#REF!</v>
      </c>
      <c r="J1083" s="280" t="e">
        <f>IF(LEN(VLOOKUP($A1083,#REF!,4,FALSE)),UPPER(RIGHT(VLOOKUP($A1083,#REF!,4,FALSE),1)),"")</f>
        <v>#REF!</v>
      </c>
      <c r="K1083" s="280" t="e">
        <f>IF(LEN(VLOOKUP($A1083,#REF!,5,FALSE)),UPPER(RIGHT(VLOOKUP($A1083,#REF!,5,FALSE),1)),"")</f>
        <v>#REF!</v>
      </c>
      <c r="L1083" s="280" t="e">
        <f>IF(LEN(VLOOKUP($A1083,#REF!,6,FALSE)),UPPER(RIGHT(VLOOKUP($A1083,#REF!,6,FALSE),1)),"")</f>
        <v>#REF!</v>
      </c>
      <c r="M1083" s="43" t="e">
        <f>IF(LEN(VLOOKUP($A1083,#REF!,7,FALSE)),UPPER(RIGHT(VLOOKUP($A1083,#REF!,7,FALSE),1)),"")</f>
        <v>#REF!</v>
      </c>
      <c r="N1083" s="206"/>
      <c r="O1083" s="206"/>
      <c r="P1083" s="206"/>
      <c r="Q1083" s="206"/>
      <c r="R1083" s="206"/>
      <c r="S1083" s="63" t="e">
        <f>HLOOKUP("Device Tree Pin Name",#REF!,MATCH($A1083,#REF!,0),FALSE)</f>
        <v>#REF!</v>
      </c>
      <c r="T1083" s="47" t="e">
        <f>HLOOKUP("power rail",#REF!,MATCH($A1083,#REF!,0),FALSE)</f>
        <v>#REF!</v>
      </c>
      <c r="U1083" s="62" t="e">
        <f>HLOOKUP("Wake Capable",#REF!,MATCH($A1083,#REF!,0),FALSE)</f>
        <v>#REF!</v>
      </c>
      <c r="V1083" s="62" t="e">
        <f>HLOOKUP("Strap",#REF!,MATCH($A1083,#REF!,0),FALSE)</f>
        <v>#REF!</v>
      </c>
      <c r="W1083" s="62"/>
      <c r="X1083" s="62"/>
      <c r="Y1083" s="62"/>
      <c r="Z1083" s="47"/>
      <c r="AA1083" s="47" t="e">
        <f>HLOOKUP("Pad type",#REF!,MATCH($A1083,#REF!,0),FALSE)</f>
        <v>#REF!</v>
      </c>
      <c r="AB1083" s="63"/>
      <c r="AC1083" s="63" t="e">
        <f>HLOOKUP("POR Pin State",#REF!,MATCH($A1083,#REF!,0),FALSE)</f>
        <v>#REF!</v>
      </c>
      <c r="AD1083" s="207"/>
      <c r="AE1083" s="208"/>
      <c r="AF1083" s="208"/>
      <c r="AG1083" s="208"/>
      <c r="AH1083" s="209"/>
      <c r="AI1083" s="210"/>
      <c r="AJ1083" s="210"/>
      <c r="AK1083" s="210"/>
      <c r="AL1083" s="210"/>
      <c r="AM1083" s="209"/>
      <c r="AN1083" s="210"/>
      <c r="AO1083" s="210"/>
      <c r="AP1083" s="210"/>
      <c r="AQ1083" s="215" t="s">
        <v>2643</v>
      </c>
      <c r="AR1083" s="105"/>
      <c r="AS1083" s="105"/>
      <c r="AT1083" s="105"/>
      <c r="AU1083" s="105"/>
      <c r="AV1083" s="105"/>
      <c r="AW1083" s="105"/>
      <c r="AX1083" s="105"/>
      <c r="AY1083" s="105"/>
      <c r="AZ1083" s="105"/>
      <c r="BA1083" s="105"/>
      <c r="BB1083" s="105"/>
      <c r="BC1083" s="105"/>
      <c r="BD1083" s="284"/>
      <c r="BE1083" s="270" t="s">
        <v>2644</v>
      </c>
      <c r="BF1083" s="147" t="e">
        <f>VLOOKUP($A1083,#REF!,34,FALSE)</f>
        <v>#REF!</v>
      </c>
      <c r="BG1083" s="148" t="e">
        <f>VLOOKUP($A1083,#REF!,22,FALSE)</f>
        <v>#REF!</v>
      </c>
      <c r="BH1083" s="149"/>
    </row>
    <row r="1084" s="5" customFormat="1" ht="12.95" customHeight="1" spans="1:60">
      <c r="A1084" s="281" t="s">
        <v>2645</v>
      </c>
      <c r="B1084" s="38" t="e">
        <f>VLOOKUP($A1084,#REF!,34,FALSE)</f>
        <v>#REF!</v>
      </c>
      <c r="C1084" s="278" t="str">
        <f t="shared" si="200"/>
        <v>unused_DDR_XM3_B8RDQS_P</v>
      </c>
      <c r="D1084" s="279" t="e">
        <f>IF(LEN(VLOOKUP($A1084,#REF!,8,FALSE)),LEFT(VLOOKUP($A1084,#REF!,8,FALSE),LEN(VLOOKUP($A1084,#REF!,8,FALSE))-2),"")</f>
        <v>#REF!</v>
      </c>
      <c r="E1084" s="279" t="e">
        <f>IF(LEN(VLOOKUP($A1084,#REF!,4,FALSE)),IF(INDEX(#REF!,MATCH($A1084,#REF!,0),1),LEFT(VLOOKUP($A1084,#REF!,4,FALSE),LEN(VLOOKUP($A1084,#REF!,4,FALSE))-2),CONCATENATE(LEFT(VLOOKUP($A1084,#REF!,4,FALSE),LEN(VLOOKUP($A1084,#REF!,4,FALSE))-2),"*")),"")</f>
        <v>#REF!</v>
      </c>
      <c r="F1084" s="280" t="e">
        <f>IF(LEN(VLOOKUP($A1084,#REF!,5,FALSE)),IF(INDEX(#REF!,MATCH($A1084,#REF!,0),2),LEFT(VLOOKUP($A1084,#REF!,5,FALSE),LEN(VLOOKUP($A1084,#REF!,5,FALSE))-2),CONCATENATE(LEFT(VLOOKUP($A1084,#REF!,5,FALSE),LEN(VLOOKUP($A1084,#REF!,5,FALSE))-2),"*")),"")</f>
        <v>#REF!</v>
      </c>
      <c r="G1084" s="280" t="e">
        <f>IF(LEN(VLOOKUP($A1084,#REF!,6,FALSE)),IF(INDEX(#REF!,MATCH($A1084,#REF!,0),3),LEFT(VLOOKUP($A1084,#REF!,6,FALSE),LEN(VLOOKUP($A1084,#REF!,6,FALSE))-2),CONCATENATE(LEFT(VLOOKUP($A1084,#REF!,6,FALSE),LEN(VLOOKUP($A1084,#REF!,6,FALSE))-2),"*")),"")</f>
        <v>#REF!</v>
      </c>
      <c r="H1084" s="43" t="e">
        <f>IF(LEN(VLOOKUP($A1084,#REF!,7,FALSE)),IF(INDEX(#REF!,MATCH($A1084,#REF!,0),4),LEFT(VLOOKUP($A1084,#REF!,7,FALSE),LEN(VLOOKUP($A1084,#REF!,7,FALSE))-2),CONCATENATE(LEFT(VLOOKUP($A1084,#REF!,7,FALSE),LEN(VLOOKUP($A1084,#REF!,7,FALSE))-2),"*")),"")</f>
        <v>#REF!</v>
      </c>
      <c r="I1084" s="280" t="e">
        <f>IF(LEN(VLOOKUP($A1084,#REF!,8,FALSE)),UPPER(RIGHT(VLOOKUP($A1084,#REF!,8,FALSE),1)),"")</f>
        <v>#REF!</v>
      </c>
      <c r="J1084" s="280" t="e">
        <f>IF(LEN(VLOOKUP($A1084,#REF!,4,FALSE)),UPPER(RIGHT(VLOOKUP($A1084,#REF!,4,FALSE),1)),"")</f>
        <v>#REF!</v>
      </c>
      <c r="K1084" s="280" t="e">
        <f>IF(LEN(VLOOKUP($A1084,#REF!,5,FALSE)),UPPER(RIGHT(VLOOKUP($A1084,#REF!,5,FALSE),1)),"")</f>
        <v>#REF!</v>
      </c>
      <c r="L1084" s="280" t="e">
        <f>IF(LEN(VLOOKUP($A1084,#REF!,6,FALSE)),UPPER(RIGHT(VLOOKUP($A1084,#REF!,6,FALSE),1)),"")</f>
        <v>#REF!</v>
      </c>
      <c r="M1084" s="43" t="e">
        <f>IF(LEN(VLOOKUP($A1084,#REF!,7,FALSE)),UPPER(RIGHT(VLOOKUP($A1084,#REF!,7,FALSE),1)),"")</f>
        <v>#REF!</v>
      </c>
      <c r="N1084" s="206"/>
      <c r="O1084" s="206"/>
      <c r="P1084" s="206"/>
      <c r="Q1084" s="206"/>
      <c r="R1084" s="206"/>
      <c r="S1084" s="63" t="e">
        <f>HLOOKUP("Device Tree Pin Name",#REF!,MATCH($A1084,#REF!,0),FALSE)</f>
        <v>#REF!</v>
      </c>
      <c r="T1084" s="47" t="e">
        <f>HLOOKUP("power rail",#REF!,MATCH($A1084,#REF!,0),FALSE)</f>
        <v>#REF!</v>
      </c>
      <c r="U1084" s="62" t="e">
        <f>HLOOKUP("Wake Capable",#REF!,MATCH($A1084,#REF!,0),FALSE)</f>
        <v>#REF!</v>
      </c>
      <c r="V1084" s="62" t="e">
        <f>HLOOKUP("Strap",#REF!,MATCH($A1084,#REF!,0),FALSE)</f>
        <v>#REF!</v>
      </c>
      <c r="W1084" s="62"/>
      <c r="X1084" s="62"/>
      <c r="Y1084" s="62"/>
      <c r="Z1084" s="47"/>
      <c r="AA1084" s="47" t="e">
        <f>HLOOKUP("Pad type",#REF!,MATCH($A1084,#REF!,0),FALSE)</f>
        <v>#REF!</v>
      </c>
      <c r="AB1084" s="63"/>
      <c r="AC1084" s="63" t="e">
        <f>HLOOKUP("POR Pin State",#REF!,MATCH($A1084,#REF!,0),FALSE)</f>
        <v>#REF!</v>
      </c>
      <c r="AD1084" s="255"/>
      <c r="AE1084" s="255"/>
      <c r="AF1084" s="255"/>
      <c r="AG1084" s="255"/>
      <c r="AH1084" s="209"/>
      <c r="AI1084" s="210"/>
      <c r="AJ1084" s="210"/>
      <c r="AK1084" s="210"/>
      <c r="AL1084" s="210"/>
      <c r="AM1084" s="210"/>
      <c r="AN1084" s="210"/>
      <c r="AO1084" s="210"/>
      <c r="AP1084" s="209"/>
      <c r="AQ1084" s="282" t="s">
        <v>2645</v>
      </c>
      <c r="AR1084" s="105"/>
      <c r="AS1084" s="105"/>
      <c r="AT1084" s="105"/>
      <c r="AU1084" s="105"/>
      <c r="AV1084" s="105"/>
      <c r="AW1084" s="105"/>
      <c r="AX1084" s="105"/>
      <c r="AY1084" s="105"/>
      <c r="AZ1084" s="105"/>
      <c r="BA1084" s="105"/>
      <c r="BB1084" s="105"/>
      <c r="BC1084" s="105"/>
      <c r="BD1084" s="284"/>
      <c r="BE1084" s="270" t="s">
        <v>2646</v>
      </c>
      <c r="BF1084" s="147" t="e">
        <f>VLOOKUP($A1084,#REF!,34,FALSE)</f>
        <v>#REF!</v>
      </c>
      <c r="BG1084" s="148" t="e">
        <f>VLOOKUP($A1084,#REF!,22,FALSE)</f>
        <v>#REF!</v>
      </c>
      <c r="BH1084" s="149"/>
    </row>
    <row r="1085" s="5" customFormat="1" ht="12.95" customHeight="1" spans="1:60">
      <c r="A1085" s="281" t="s">
        <v>2647</v>
      </c>
      <c r="B1085" s="38" t="e">
        <f>VLOOKUP($A1085,#REF!,34,FALSE)</f>
        <v>#REF!</v>
      </c>
      <c r="C1085" s="278" t="str">
        <f t="shared" si="200"/>
        <v>unused_DDR_XM3_B8RDQS_N</v>
      </c>
      <c r="D1085" s="279" t="e">
        <f>IF(LEN(VLOOKUP($A1085,#REF!,8,FALSE)),LEFT(VLOOKUP($A1085,#REF!,8,FALSE),LEN(VLOOKUP($A1085,#REF!,8,FALSE))-2),"")</f>
        <v>#REF!</v>
      </c>
      <c r="E1085" s="279" t="e">
        <f>IF(LEN(VLOOKUP($A1085,#REF!,4,FALSE)),IF(INDEX(#REF!,MATCH($A1085,#REF!,0),1),LEFT(VLOOKUP($A1085,#REF!,4,FALSE),LEN(VLOOKUP($A1085,#REF!,4,FALSE))-2),CONCATENATE(LEFT(VLOOKUP($A1085,#REF!,4,FALSE),LEN(VLOOKUP($A1085,#REF!,4,FALSE))-2),"*")),"")</f>
        <v>#REF!</v>
      </c>
      <c r="F1085" s="280" t="e">
        <f>IF(LEN(VLOOKUP($A1085,#REF!,5,FALSE)),IF(INDEX(#REF!,MATCH($A1085,#REF!,0),2),LEFT(VLOOKUP($A1085,#REF!,5,FALSE),LEN(VLOOKUP($A1085,#REF!,5,FALSE))-2),CONCATENATE(LEFT(VLOOKUP($A1085,#REF!,5,FALSE),LEN(VLOOKUP($A1085,#REF!,5,FALSE))-2),"*")),"")</f>
        <v>#REF!</v>
      </c>
      <c r="G1085" s="280" t="e">
        <f>IF(LEN(VLOOKUP($A1085,#REF!,6,FALSE)),IF(INDEX(#REF!,MATCH($A1085,#REF!,0),3),LEFT(VLOOKUP($A1085,#REF!,6,FALSE),LEN(VLOOKUP($A1085,#REF!,6,FALSE))-2),CONCATENATE(LEFT(VLOOKUP($A1085,#REF!,6,FALSE),LEN(VLOOKUP($A1085,#REF!,6,FALSE))-2),"*")),"")</f>
        <v>#REF!</v>
      </c>
      <c r="H1085" s="43" t="e">
        <f>IF(LEN(VLOOKUP($A1085,#REF!,7,FALSE)),IF(INDEX(#REF!,MATCH($A1085,#REF!,0),4),LEFT(VLOOKUP($A1085,#REF!,7,FALSE),LEN(VLOOKUP($A1085,#REF!,7,FALSE))-2),CONCATENATE(LEFT(VLOOKUP($A1085,#REF!,7,FALSE),LEN(VLOOKUP($A1085,#REF!,7,FALSE))-2),"*")),"")</f>
        <v>#REF!</v>
      </c>
      <c r="I1085" s="280" t="e">
        <f>IF(LEN(VLOOKUP($A1085,#REF!,8,FALSE)),UPPER(RIGHT(VLOOKUP($A1085,#REF!,8,FALSE),1)),"")</f>
        <v>#REF!</v>
      </c>
      <c r="J1085" s="280" t="e">
        <f>IF(LEN(VLOOKUP($A1085,#REF!,4,FALSE)),UPPER(RIGHT(VLOOKUP($A1085,#REF!,4,FALSE),1)),"")</f>
        <v>#REF!</v>
      </c>
      <c r="K1085" s="280" t="e">
        <f>IF(LEN(VLOOKUP($A1085,#REF!,5,FALSE)),UPPER(RIGHT(VLOOKUP($A1085,#REF!,5,FALSE),1)),"")</f>
        <v>#REF!</v>
      </c>
      <c r="L1085" s="280" t="e">
        <f>IF(LEN(VLOOKUP($A1085,#REF!,6,FALSE)),UPPER(RIGHT(VLOOKUP($A1085,#REF!,6,FALSE),1)),"")</f>
        <v>#REF!</v>
      </c>
      <c r="M1085" s="43" t="e">
        <f>IF(LEN(VLOOKUP($A1085,#REF!,7,FALSE)),UPPER(RIGHT(VLOOKUP($A1085,#REF!,7,FALSE),1)),"")</f>
        <v>#REF!</v>
      </c>
      <c r="N1085" s="206"/>
      <c r="O1085" s="206"/>
      <c r="P1085" s="206"/>
      <c r="Q1085" s="206"/>
      <c r="R1085" s="206"/>
      <c r="S1085" s="63" t="e">
        <f>HLOOKUP("Device Tree Pin Name",#REF!,MATCH($A1085,#REF!,0),FALSE)</f>
        <v>#REF!</v>
      </c>
      <c r="T1085" s="47" t="e">
        <f>HLOOKUP("power rail",#REF!,MATCH($A1085,#REF!,0),FALSE)</f>
        <v>#REF!</v>
      </c>
      <c r="U1085" s="62" t="e">
        <f>HLOOKUP("Wake Capable",#REF!,MATCH($A1085,#REF!,0),FALSE)</f>
        <v>#REF!</v>
      </c>
      <c r="V1085" s="62" t="e">
        <f>HLOOKUP("Strap",#REF!,MATCH($A1085,#REF!,0),FALSE)</f>
        <v>#REF!</v>
      </c>
      <c r="W1085" s="62"/>
      <c r="X1085" s="62"/>
      <c r="Y1085" s="62"/>
      <c r="Z1085" s="47"/>
      <c r="AA1085" s="47" t="e">
        <f>HLOOKUP("Pad type",#REF!,MATCH($A1085,#REF!,0),FALSE)</f>
        <v>#REF!</v>
      </c>
      <c r="AB1085" s="63"/>
      <c r="AC1085" s="63" t="e">
        <f>HLOOKUP("POR Pin State",#REF!,MATCH($A1085,#REF!,0),FALSE)</f>
        <v>#REF!</v>
      </c>
      <c r="AD1085" s="255"/>
      <c r="AE1085" s="255"/>
      <c r="AF1085" s="255"/>
      <c r="AG1085" s="255"/>
      <c r="AH1085" s="209"/>
      <c r="AI1085" s="210"/>
      <c r="AJ1085" s="210"/>
      <c r="AK1085" s="210"/>
      <c r="AL1085" s="210"/>
      <c r="AM1085" s="210"/>
      <c r="AN1085" s="210"/>
      <c r="AO1085" s="210"/>
      <c r="AP1085" s="209"/>
      <c r="AQ1085" s="283" t="s">
        <v>2647</v>
      </c>
      <c r="AR1085" s="105"/>
      <c r="AS1085" s="105"/>
      <c r="AT1085" s="105"/>
      <c r="AU1085" s="105"/>
      <c r="AV1085" s="105"/>
      <c r="AW1085" s="105"/>
      <c r="AX1085" s="105"/>
      <c r="AY1085" s="105"/>
      <c r="AZ1085" s="105"/>
      <c r="BA1085" s="105"/>
      <c r="BB1085" s="105"/>
      <c r="BC1085" s="105"/>
      <c r="BD1085" s="284"/>
      <c r="BE1085" s="270" t="s">
        <v>2648</v>
      </c>
      <c r="BF1085" s="147" t="e">
        <f>VLOOKUP($A1085,#REF!,34,FALSE)</f>
        <v>#REF!</v>
      </c>
      <c r="BG1085" s="148" t="e">
        <f>VLOOKUP($A1085,#REF!,22,FALSE)</f>
        <v>#REF!</v>
      </c>
      <c r="BH1085" s="149"/>
    </row>
    <row r="1086" ht="13.5" spans="1:60">
      <c r="A1086" s="268" t="s">
        <v>2649</v>
      </c>
      <c r="B1086" s="38" t="e">
        <f>VLOOKUP($A1086,#REF!,34,FALSE)</f>
        <v>#REF!</v>
      </c>
      <c r="C1086" s="278" t="str">
        <f t="shared" si="200"/>
        <v>unused_DDR_XM3_B9D0</v>
      </c>
      <c r="D1086" s="279" t="e">
        <f>IF(LEN(VLOOKUP($A1086,#REF!,8,FALSE)),LEFT(VLOOKUP($A1086,#REF!,8,FALSE),LEN(VLOOKUP($A1086,#REF!,8,FALSE))-2),"")</f>
        <v>#REF!</v>
      </c>
      <c r="E1086" s="279" t="e">
        <f>IF(LEN(VLOOKUP($A1086,#REF!,4,FALSE)),IF(INDEX(#REF!,MATCH($A1086,#REF!,0),1),LEFT(VLOOKUP($A1086,#REF!,4,FALSE),LEN(VLOOKUP($A1086,#REF!,4,FALSE))-2),CONCATENATE(LEFT(VLOOKUP($A1086,#REF!,4,FALSE),LEN(VLOOKUP($A1086,#REF!,4,FALSE))-2),"*")),"")</f>
        <v>#REF!</v>
      </c>
      <c r="F1086" s="280" t="e">
        <f>IF(LEN(VLOOKUP($A1086,#REF!,5,FALSE)),IF(INDEX(#REF!,MATCH($A1086,#REF!,0),2),LEFT(VLOOKUP($A1086,#REF!,5,FALSE),LEN(VLOOKUP($A1086,#REF!,5,FALSE))-2),CONCATENATE(LEFT(VLOOKUP($A1086,#REF!,5,FALSE),LEN(VLOOKUP($A1086,#REF!,5,FALSE))-2),"*")),"")</f>
        <v>#REF!</v>
      </c>
      <c r="G1086" s="280" t="e">
        <f>IF(LEN(VLOOKUP($A1086,#REF!,6,FALSE)),IF(INDEX(#REF!,MATCH($A1086,#REF!,0),3),LEFT(VLOOKUP($A1086,#REF!,6,FALSE),LEN(VLOOKUP($A1086,#REF!,6,FALSE))-2),CONCATENATE(LEFT(VLOOKUP($A1086,#REF!,6,FALSE),LEN(VLOOKUP($A1086,#REF!,6,FALSE))-2),"*")),"")</f>
        <v>#REF!</v>
      </c>
      <c r="H1086" s="43" t="e">
        <f>IF(LEN(VLOOKUP($A1086,#REF!,7,FALSE)),IF(INDEX(#REF!,MATCH($A1086,#REF!,0),4),LEFT(VLOOKUP($A1086,#REF!,7,FALSE),LEN(VLOOKUP($A1086,#REF!,7,FALSE))-2),CONCATENATE(LEFT(VLOOKUP($A1086,#REF!,7,FALSE),LEN(VLOOKUP($A1086,#REF!,7,FALSE))-2),"*")),"")</f>
        <v>#REF!</v>
      </c>
      <c r="I1086" s="280" t="e">
        <f>IF(LEN(VLOOKUP($A1086,#REF!,8,FALSE)),UPPER(RIGHT(VLOOKUP($A1086,#REF!,8,FALSE),1)),"")</f>
        <v>#REF!</v>
      </c>
      <c r="J1086" s="280" t="e">
        <f>IF(LEN(VLOOKUP($A1086,#REF!,4,FALSE)),UPPER(RIGHT(VLOOKUP($A1086,#REF!,4,FALSE),1)),"")</f>
        <v>#REF!</v>
      </c>
      <c r="K1086" s="280" t="e">
        <f>IF(LEN(VLOOKUP($A1086,#REF!,5,FALSE)),UPPER(RIGHT(VLOOKUP($A1086,#REF!,5,FALSE),1)),"")</f>
        <v>#REF!</v>
      </c>
      <c r="L1086" s="280" t="e">
        <f>IF(LEN(VLOOKUP($A1086,#REF!,6,FALSE)),UPPER(RIGHT(VLOOKUP($A1086,#REF!,6,FALSE),1)),"")</f>
        <v>#REF!</v>
      </c>
      <c r="M1086" s="43" t="e">
        <f>IF(LEN(VLOOKUP($A1086,#REF!,7,FALSE)),UPPER(RIGHT(VLOOKUP($A1086,#REF!,7,FALSE),1)),"")</f>
        <v>#REF!</v>
      </c>
      <c r="N1086" s="206"/>
      <c r="O1086" s="206"/>
      <c r="P1086" s="206"/>
      <c r="Q1086" s="206"/>
      <c r="R1086" s="206"/>
      <c r="S1086" s="63" t="e">
        <f>HLOOKUP("Device Tree Pin Name",#REF!,MATCH($A1086,#REF!,0),FALSE)</f>
        <v>#REF!</v>
      </c>
      <c r="T1086" s="47" t="e">
        <f>HLOOKUP("power rail",#REF!,MATCH($A1086,#REF!,0),FALSE)</f>
        <v>#REF!</v>
      </c>
      <c r="U1086" s="62" t="e">
        <f>HLOOKUP("Wake Capable",#REF!,MATCH($A1086,#REF!,0),FALSE)</f>
        <v>#REF!</v>
      </c>
      <c r="V1086" s="62" t="e">
        <f>HLOOKUP("Strap",#REF!,MATCH($A1086,#REF!,0),FALSE)</f>
        <v>#REF!</v>
      </c>
      <c r="W1086" s="62"/>
      <c r="X1086" s="62"/>
      <c r="Y1086" s="62"/>
      <c r="Z1086" s="47"/>
      <c r="AA1086" s="47" t="e">
        <f>HLOOKUP("Pad type",#REF!,MATCH($A1086,#REF!,0),FALSE)</f>
        <v>#REF!</v>
      </c>
      <c r="AB1086" s="63"/>
      <c r="AC1086" s="63" t="e">
        <f>HLOOKUP("POR Pin State",#REF!,MATCH($A1086,#REF!,0),FALSE)</f>
        <v>#REF!</v>
      </c>
      <c r="AD1086" s="255"/>
      <c r="AE1086" s="255"/>
      <c r="AF1086" s="255"/>
      <c r="AG1086" s="255"/>
      <c r="AH1086" s="209"/>
      <c r="AI1086" s="210"/>
      <c r="AJ1086" s="210"/>
      <c r="AK1086" s="210"/>
      <c r="AL1086" s="210"/>
      <c r="AM1086" s="210"/>
      <c r="AN1086" s="210"/>
      <c r="AO1086" s="210"/>
      <c r="AP1086" s="209"/>
      <c r="AQ1086" s="283" t="s">
        <v>2650</v>
      </c>
      <c r="AR1086" s="105"/>
      <c r="AS1086" s="105"/>
      <c r="AT1086" s="105"/>
      <c r="AU1086" s="105"/>
      <c r="AV1086" s="105"/>
      <c r="AW1086" s="105"/>
      <c r="AX1086" s="105"/>
      <c r="AY1086" s="105"/>
      <c r="AZ1086" s="105"/>
      <c r="BA1086" s="105"/>
      <c r="BB1086" s="105"/>
      <c r="BC1086" s="105"/>
      <c r="BD1086" s="284"/>
      <c r="BE1086" s="270" t="s">
        <v>2651</v>
      </c>
      <c r="BF1086" s="147" t="e">
        <f>VLOOKUP($A1086,#REF!,34,FALSE)</f>
        <v>#REF!</v>
      </c>
      <c r="BG1086" s="148" t="e">
        <f>VLOOKUP($A1086,#REF!,22,FALSE)</f>
        <v>#REF!</v>
      </c>
      <c r="BH1086" s="149"/>
    </row>
    <row r="1087" ht="13.5" spans="1:60">
      <c r="A1087" s="268" t="s">
        <v>2652</v>
      </c>
      <c r="B1087" s="38" t="e">
        <f>VLOOKUP($A1087,#REF!,34,FALSE)</f>
        <v>#REF!</v>
      </c>
      <c r="C1087" s="278" t="str">
        <f t="shared" si="200"/>
        <v>unused_DDR_XM3_B9D1</v>
      </c>
      <c r="D1087" s="279" t="e">
        <f>IF(LEN(VLOOKUP($A1087,#REF!,8,FALSE)),LEFT(VLOOKUP($A1087,#REF!,8,FALSE),LEN(VLOOKUP($A1087,#REF!,8,FALSE))-2),"")</f>
        <v>#REF!</v>
      </c>
      <c r="E1087" s="279" t="e">
        <f>IF(LEN(VLOOKUP($A1087,#REF!,4,FALSE)),IF(INDEX(#REF!,MATCH($A1087,#REF!,0),1),LEFT(VLOOKUP($A1087,#REF!,4,FALSE),LEN(VLOOKUP($A1087,#REF!,4,FALSE))-2),CONCATENATE(LEFT(VLOOKUP($A1087,#REF!,4,FALSE),LEN(VLOOKUP($A1087,#REF!,4,FALSE))-2),"*")),"")</f>
        <v>#REF!</v>
      </c>
      <c r="F1087" s="280" t="e">
        <f>IF(LEN(VLOOKUP($A1087,#REF!,5,FALSE)),IF(INDEX(#REF!,MATCH($A1087,#REF!,0),2),LEFT(VLOOKUP($A1087,#REF!,5,FALSE),LEN(VLOOKUP($A1087,#REF!,5,FALSE))-2),CONCATENATE(LEFT(VLOOKUP($A1087,#REF!,5,FALSE),LEN(VLOOKUP($A1087,#REF!,5,FALSE))-2),"*")),"")</f>
        <v>#REF!</v>
      </c>
      <c r="G1087" s="280" t="e">
        <f>IF(LEN(VLOOKUP($A1087,#REF!,6,FALSE)),IF(INDEX(#REF!,MATCH($A1087,#REF!,0),3),LEFT(VLOOKUP($A1087,#REF!,6,FALSE),LEN(VLOOKUP($A1087,#REF!,6,FALSE))-2),CONCATENATE(LEFT(VLOOKUP($A1087,#REF!,6,FALSE),LEN(VLOOKUP($A1087,#REF!,6,FALSE))-2),"*")),"")</f>
        <v>#REF!</v>
      </c>
      <c r="H1087" s="43" t="e">
        <f>IF(LEN(VLOOKUP($A1087,#REF!,7,FALSE)),IF(INDEX(#REF!,MATCH($A1087,#REF!,0),4),LEFT(VLOOKUP($A1087,#REF!,7,FALSE),LEN(VLOOKUP($A1087,#REF!,7,FALSE))-2),CONCATENATE(LEFT(VLOOKUP($A1087,#REF!,7,FALSE),LEN(VLOOKUP($A1087,#REF!,7,FALSE))-2),"*")),"")</f>
        <v>#REF!</v>
      </c>
      <c r="I1087" s="280" t="e">
        <f>IF(LEN(VLOOKUP($A1087,#REF!,8,FALSE)),UPPER(RIGHT(VLOOKUP($A1087,#REF!,8,FALSE),1)),"")</f>
        <v>#REF!</v>
      </c>
      <c r="J1087" s="280" t="e">
        <f>IF(LEN(VLOOKUP($A1087,#REF!,4,FALSE)),UPPER(RIGHT(VLOOKUP($A1087,#REF!,4,FALSE),1)),"")</f>
        <v>#REF!</v>
      </c>
      <c r="K1087" s="280" t="e">
        <f>IF(LEN(VLOOKUP($A1087,#REF!,5,FALSE)),UPPER(RIGHT(VLOOKUP($A1087,#REF!,5,FALSE),1)),"")</f>
        <v>#REF!</v>
      </c>
      <c r="L1087" s="280" t="e">
        <f>IF(LEN(VLOOKUP($A1087,#REF!,6,FALSE)),UPPER(RIGHT(VLOOKUP($A1087,#REF!,6,FALSE),1)),"")</f>
        <v>#REF!</v>
      </c>
      <c r="M1087" s="43" t="e">
        <f>IF(LEN(VLOOKUP($A1087,#REF!,7,FALSE)),UPPER(RIGHT(VLOOKUP($A1087,#REF!,7,FALSE),1)),"")</f>
        <v>#REF!</v>
      </c>
      <c r="N1087" s="206"/>
      <c r="O1087" s="206"/>
      <c r="P1087" s="206"/>
      <c r="Q1087" s="206"/>
      <c r="R1087" s="206"/>
      <c r="S1087" s="63" t="e">
        <f>HLOOKUP("Device Tree Pin Name",#REF!,MATCH($A1087,#REF!,0),FALSE)</f>
        <v>#REF!</v>
      </c>
      <c r="T1087" s="47" t="e">
        <f>HLOOKUP("power rail",#REF!,MATCH($A1087,#REF!,0),FALSE)</f>
        <v>#REF!</v>
      </c>
      <c r="U1087" s="62" t="e">
        <f>HLOOKUP("Wake Capable",#REF!,MATCH($A1087,#REF!,0),FALSE)</f>
        <v>#REF!</v>
      </c>
      <c r="V1087" s="62" t="e">
        <f>HLOOKUP("Strap",#REF!,MATCH($A1087,#REF!,0),FALSE)</f>
        <v>#REF!</v>
      </c>
      <c r="W1087" s="62"/>
      <c r="X1087" s="62"/>
      <c r="Y1087" s="62"/>
      <c r="Z1087" s="47"/>
      <c r="AA1087" s="47" t="e">
        <f>HLOOKUP("Pad type",#REF!,MATCH($A1087,#REF!,0),FALSE)</f>
        <v>#REF!</v>
      </c>
      <c r="AB1087" s="63"/>
      <c r="AC1087" s="63" t="e">
        <f>HLOOKUP("POR Pin State",#REF!,MATCH($A1087,#REF!,0),FALSE)</f>
        <v>#REF!</v>
      </c>
      <c r="AD1087" s="255"/>
      <c r="AE1087" s="255"/>
      <c r="AF1087" s="255"/>
      <c r="AG1087" s="255"/>
      <c r="AH1087" s="209"/>
      <c r="AI1087" s="210"/>
      <c r="AJ1087" s="210"/>
      <c r="AK1087" s="210"/>
      <c r="AL1087" s="210"/>
      <c r="AM1087" s="210"/>
      <c r="AN1087" s="210"/>
      <c r="AO1087" s="210"/>
      <c r="AP1087" s="209"/>
      <c r="AQ1087" s="283" t="s">
        <v>2653</v>
      </c>
      <c r="AR1087" s="105"/>
      <c r="AS1087" s="105"/>
      <c r="AT1087" s="105"/>
      <c r="AU1087" s="105"/>
      <c r="AV1087" s="105"/>
      <c r="AW1087" s="105"/>
      <c r="AX1087" s="105"/>
      <c r="AY1087" s="105"/>
      <c r="AZ1087" s="105"/>
      <c r="BA1087" s="105"/>
      <c r="BB1087" s="105"/>
      <c r="BC1087" s="105"/>
      <c r="BD1087" s="284"/>
      <c r="BE1087" s="270" t="s">
        <v>2654</v>
      </c>
      <c r="BF1087" s="147" t="e">
        <f>VLOOKUP($A1087,#REF!,34,FALSE)</f>
        <v>#REF!</v>
      </c>
      <c r="BG1087" s="148" t="e">
        <f>VLOOKUP($A1087,#REF!,22,FALSE)</f>
        <v>#REF!</v>
      </c>
      <c r="BH1087" s="149"/>
    </row>
    <row r="1088" ht="13.5" spans="1:60">
      <c r="A1088" s="268" t="s">
        <v>2655</v>
      </c>
      <c r="B1088" s="38" t="e">
        <f>VLOOKUP($A1088,#REF!,34,FALSE)</f>
        <v>#REF!</v>
      </c>
      <c r="C1088" s="278" t="str">
        <f t="shared" si="200"/>
        <v>unused_DDR_XM3_B9D2</v>
      </c>
      <c r="D1088" s="279" t="e">
        <f>IF(LEN(VLOOKUP($A1088,#REF!,8,FALSE)),LEFT(VLOOKUP($A1088,#REF!,8,FALSE),LEN(VLOOKUP($A1088,#REF!,8,FALSE))-2),"")</f>
        <v>#REF!</v>
      </c>
      <c r="E1088" s="279" t="e">
        <f>IF(LEN(VLOOKUP($A1088,#REF!,4,FALSE)),IF(INDEX(#REF!,MATCH($A1088,#REF!,0),1),LEFT(VLOOKUP($A1088,#REF!,4,FALSE),LEN(VLOOKUP($A1088,#REF!,4,FALSE))-2),CONCATENATE(LEFT(VLOOKUP($A1088,#REF!,4,FALSE),LEN(VLOOKUP($A1088,#REF!,4,FALSE))-2),"*")),"")</f>
        <v>#REF!</v>
      </c>
      <c r="F1088" s="280" t="e">
        <f>IF(LEN(VLOOKUP($A1088,#REF!,5,FALSE)),IF(INDEX(#REF!,MATCH($A1088,#REF!,0),2),LEFT(VLOOKUP($A1088,#REF!,5,FALSE),LEN(VLOOKUP($A1088,#REF!,5,FALSE))-2),CONCATENATE(LEFT(VLOOKUP($A1088,#REF!,5,FALSE),LEN(VLOOKUP($A1088,#REF!,5,FALSE))-2),"*")),"")</f>
        <v>#REF!</v>
      </c>
      <c r="G1088" s="280" t="e">
        <f>IF(LEN(VLOOKUP($A1088,#REF!,6,FALSE)),IF(INDEX(#REF!,MATCH($A1088,#REF!,0),3),LEFT(VLOOKUP($A1088,#REF!,6,FALSE),LEN(VLOOKUP($A1088,#REF!,6,FALSE))-2),CONCATENATE(LEFT(VLOOKUP($A1088,#REF!,6,FALSE),LEN(VLOOKUP($A1088,#REF!,6,FALSE))-2),"*")),"")</f>
        <v>#REF!</v>
      </c>
      <c r="H1088" s="43" t="e">
        <f>IF(LEN(VLOOKUP($A1088,#REF!,7,FALSE)),IF(INDEX(#REF!,MATCH($A1088,#REF!,0),4),LEFT(VLOOKUP($A1088,#REF!,7,FALSE),LEN(VLOOKUP($A1088,#REF!,7,FALSE))-2),CONCATENATE(LEFT(VLOOKUP($A1088,#REF!,7,FALSE),LEN(VLOOKUP($A1088,#REF!,7,FALSE))-2),"*")),"")</f>
        <v>#REF!</v>
      </c>
      <c r="I1088" s="280" t="e">
        <f>IF(LEN(VLOOKUP($A1088,#REF!,8,FALSE)),UPPER(RIGHT(VLOOKUP($A1088,#REF!,8,FALSE),1)),"")</f>
        <v>#REF!</v>
      </c>
      <c r="J1088" s="280" t="e">
        <f>IF(LEN(VLOOKUP($A1088,#REF!,4,FALSE)),UPPER(RIGHT(VLOOKUP($A1088,#REF!,4,FALSE),1)),"")</f>
        <v>#REF!</v>
      </c>
      <c r="K1088" s="280" t="e">
        <f>IF(LEN(VLOOKUP($A1088,#REF!,5,FALSE)),UPPER(RIGHT(VLOOKUP($A1088,#REF!,5,FALSE),1)),"")</f>
        <v>#REF!</v>
      </c>
      <c r="L1088" s="280" t="e">
        <f>IF(LEN(VLOOKUP($A1088,#REF!,6,FALSE)),UPPER(RIGHT(VLOOKUP($A1088,#REF!,6,FALSE),1)),"")</f>
        <v>#REF!</v>
      </c>
      <c r="M1088" s="43" t="e">
        <f>IF(LEN(VLOOKUP($A1088,#REF!,7,FALSE)),UPPER(RIGHT(VLOOKUP($A1088,#REF!,7,FALSE),1)),"")</f>
        <v>#REF!</v>
      </c>
      <c r="N1088" s="206"/>
      <c r="O1088" s="206"/>
      <c r="P1088" s="206"/>
      <c r="Q1088" s="206"/>
      <c r="R1088" s="206"/>
      <c r="S1088" s="63" t="e">
        <f>HLOOKUP("Device Tree Pin Name",#REF!,MATCH($A1088,#REF!,0),FALSE)</f>
        <v>#REF!</v>
      </c>
      <c r="T1088" s="47" t="e">
        <f>HLOOKUP("power rail",#REF!,MATCH($A1088,#REF!,0),FALSE)</f>
        <v>#REF!</v>
      </c>
      <c r="U1088" s="62" t="e">
        <f>HLOOKUP("Wake Capable",#REF!,MATCH($A1088,#REF!,0),FALSE)</f>
        <v>#REF!</v>
      </c>
      <c r="V1088" s="62" t="e">
        <f>HLOOKUP("Strap",#REF!,MATCH($A1088,#REF!,0),FALSE)</f>
        <v>#REF!</v>
      </c>
      <c r="W1088" s="62"/>
      <c r="X1088" s="62"/>
      <c r="Y1088" s="62"/>
      <c r="Z1088" s="47"/>
      <c r="AA1088" s="47" t="e">
        <f>HLOOKUP("Pad type",#REF!,MATCH($A1088,#REF!,0),FALSE)</f>
        <v>#REF!</v>
      </c>
      <c r="AB1088" s="63"/>
      <c r="AC1088" s="63" t="e">
        <f>HLOOKUP("POR Pin State",#REF!,MATCH($A1088,#REF!,0),FALSE)</f>
        <v>#REF!</v>
      </c>
      <c r="AD1088" s="255"/>
      <c r="AE1088" s="255"/>
      <c r="AF1088" s="255"/>
      <c r="AG1088" s="255"/>
      <c r="AH1088" s="209"/>
      <c r="AI1088" s="210"/>
      <c r="AJ1088" s="210"/>
      <c r="AK1088" s="210"/>
      <c r="AL1088" s="210"/>
      <c r="AM1088" s="210"/>
      <c r="AN1088" s="210"/>
      <c r="AO1088" s="210"/>
      <c r="AP1088" s="209"/>
      <c r="AQ1088" s="283" t="s">
        <v>2656</v>
      </c>
      <c r="AR1088" s="105"/>
      <c r="AS1088" s="105"/>
      <c r="AT1088" s="105"/>
      <c r="AU1088" s="105"/>
      <c r="AV1088" s="105"/>
      <c r="AW1088" s="105"/>
      <c r="AX1088" s="105"/>
      <c r="AY1088" s="105"/>
      <c r="AZ1088" s="105"/>
      <c r="BA1088" s="105"/>
      <c r="BB1088" s="105"/>
      <c r="BC1088" s="105"/>
      <c r="BD1088" s="284"/>
      <c r="BE1088" s="270" t="s">
        <v>2657</v>
      </c>
      <c r="BF1088" s="147" t="e">
        <f>VLOOKUP($A1088,#REF!,34,FALSE)</f>
        <v>#REF!</v>
      </c>
      <c r="BG1088" s="148" t="e">
        <f>VLOOKUP($A1088,#REF!,22,FALSE)</f>
        <v>#REF!</v>
      </c>
      <c r="BH1088" s="149"/>
    </row>
    <row r="1089" ht="13.5" spans="1:60">
      <c r="A1089" s="268" t="s">
        <v>2658</v>
      </c>
      <c r="B1089" s="38" t="e">
        <f>VLOOKUP($A1089,#REF!,34,FALSE)</f>
        <v>#REF!</v>
      </c>
      <c r="C1089" s="278" t="str">
        <f t="shared" si="200"/>
        <v>unused_DDR_XM3_B9D3</v>
      </c>
      <c r="D1089" s="279" t="e">
        <f>IF(LEN(VLOOKUP($A1089,#REF!,8,FALSE)),LEFT(VLOOKUP($A1089,#REF!,8,FALSE),LEN(VLOOKUP($A1089,#REF!,8,FALSE))-2),"")</f>
        <v>#REF!</v>
      </c>
      <c r="E1089" s="279" t="e">
        <f>IF(LEN(VLOOKUP($A1089,#REF!,4,FALSE)),IF(INDEX(#REF!,MATCH($A1089,#REF!,0),1),LEFT(VLOOKUP($A1089,#REF!,4,FALSE),LEN(VLOOKUP($A1089,#REF!,4,FALSE))-2),CONCATENATE(LEFT(VLOOKUP($A1089,#REF!,4,FALSE),LEN(VLOOKUP($A1089,#REF!,4,FALSE))-2),"*")),"")</f>
        <v>#REF!</v>
      </c>
      <c r="F1089" s="280" t="e">
        <f>IF(LEN(VLOOKUP($A1089,#REF!,5,FALSE)),IF(INDEX(#REF!,MATCH($A1089,#REF!,0),2),LEFT(VLOOKUP($A1089,#REF!,5,FALSE),LEN(VLOOKUP($A1089,#REF!,5,FALSE))-2),CONCATENATE(LEFT(VLOOKUP($A1089,#REF!,5,FALSE),LEN(VLOOKUP($A1089,#REF!,5,FALSE))-2),"*")),"")</f>
        <v>#REF!</v>
      </c>
      <c r="G1089" s="280" t="e">
        <f>IF(LEN(VLOOKUP($A1089,#REF!,6,FALSE)),IF(INDEX(#REF!,MATCH($A1089,#REF!,0),3),LEFT(VLOOKUP($A1089,#REF!,6,FALSE),LEN(VLOOKUP($A1089,#REF!,6,FALSE))-2),CONCATENATE(LEFT(VLOOKUP($A1089,#REF!,6,FALSE),LEN(VLOOKUP($A1089,#REF!,6,FALSE))-2),"*")),"")</f>
        <v>#REF!</v>
      </c>
      <c r="H1089" s="43" t="e">
        <f>IF(LEN(VLOOKUP($A1089,#REF!,7,FALSE)),IF(INDEX(#REF!,MATCH($A1089,#REF!,0),4),LEFT(VLOOKUP($A1089,#REF!,7,FALSE),LEN(VLOOKUP($A1089,#REF!,7,FALSE))-2),CONCATENATE(LEFT(VLOOKUP($A1089,#REF!,7,FALSE),LEN(VLOOKUP($A1089,#REF!,7,FALSE))-2),"*")),"")</f>
        <v>#REF!</v>
      </c>
      <c r="I1089" s="280" t="e">
        <f>IF(LEN(VLOOKUP($A1089,#REF!,8,FALSE)),UPPER(RIGHT(VLOOKUP($A1089,#REF!,8,FALSE),1)),"")</f>
        <v>#REF!</v>
      </c>
      <c r="J1089" s="280" t="e">
        <f>IF(LEN(VLOOKUP($A1089,#REF!,4,FALSE)),UPPER(RIGHT(VLOOKUP($A1089,#REF!,4,FALSE),1)),"")</f>
        <v>#REF!</v>
      </c>
      <c r="K1089" s="280" t="e">
        <f>IF(LEN(VLOOKUP($A1089,#REF!,5,FALSE)),UPPER(RIGHT(VLOOKUP($A1089,#REF!,5,FALSE),1)),"")</f>
        <v>#REF!</v>
      </c>
      <c r="L1089" s="280" t="e">
        <f>IF(LEN(VLOOKUP($A1089,#REF!,6,FALSE)),UPPER(RIGHT(VLOOKUP($A1089,#REF!,6,FALSE),1)),"")</f>
        <v>#REF!</v>
      </c>
      <c r="M1089" s="43" t="e">
        <f>IF(LEN(VLOOKUP($A1089,#REF!,7,FALSE)),UPPER(RIGHT(VLOOKUP($A1089,#REF!,7,FALSE),1)),"")</f>
        <v>#REF!</v>
      </c>
      <c r="N1089" s="206"/>
      <c r="O1089" s="206"/>
      <c r="P1089" s="206"/>
      <c r="Q1089" s="206"/>
      <c r="R1089" s="206"/>
      <c r="S1089" s="63" t="e">
        <f>HLOOKUP("Device Tree Pin Name",#REF!,MATCH($A1089,#REF!,0),FALSE)</f>
        <v>#REF!</v>
      </c>
      <c r="T1089" s="47" t="e">
        <f>HLOOKUP("power rail",#REF!,MATCH($A1089,#REF!,0),FALSE)</f>
        <v>#REF!</v>
      </c>
      <c r="U1089" s="62" t="e">
        <f>HLOOKUP("Wake Capable",#REF!,MATCH($A1089,#REF!,0),FALSE)</f>
        <v>#REF!</v>
      </c>
      <c r="V1089" s="62" t="e">
        <f>HLOOKUP("Strap",#REF!,MATCH($A1089,#REF!,0),FALSE)</f>
        <v>#REF!</v>
      </c>
      <c r="W1089" s="62"/>
      <c r="X1089" s="62"/>
      <c r="Y1089" s="62"/>
      <c r="Z1089" s="47"/>
      <c r="AA1089" s="47" t="e">
        <f>HLOOKUP("Pad type",#REF!,MATCH($A1089,#REF!,0),FALSE)</f>
        <v>#REF!</v>
      </c>
      <c r="AB1089" s="63"/>
      <c r="AC1089" s="63" t="e">
        <f>HLOOKUP("POR Pin State",#REF!,MATCH($A1089,#REF!,0),FALSE)</f>
        <v>#REF!</v>
      </c>
      <c r="AD1089" s="255"/>
      <c r="AE1089" s="255"/>
      <c r="AF1089" s="255"/>
      <c r="AG1089" s="255"/>
      <c r="AH1089" s="209"/>
      <c r="AI1089" s="210"/>
      <c r="AJ1089" s="210"/>
      <c r="AK1089" s="210"/>
      <c r="AL1089" s="210"/>
      <c r="AM1089" s="210"/>
      <c r="AN1089" s="210"/>
      <c r="AO1089" s="210"/>
      <c r="AP1089" s="209"/>
      <c r="AQ1089" s="283" t="s">
        <v>2659</v>
      </c>
      <c r="AR1089" s="105"/>
      <c r="AS1089" s="105"/>
      <c r="AT1089" s="105"/>
      <c r="AU1089" s="105"/>
      <c r="AV1089" s="105"/>
      <c r="AW1089" s="105"/>
      <c r="AX1089" s="105"/>
      <c r="AY1089" s="105"/>
      <c r="AZ1089" s="105"/>
      <c r="BA1089" s="105"/>
      <c r="BB1089" s="105"/>
      <c r="BC1089" s="105"/>
      <c r="BD1089" s="284"/>
      <c r="BE1089" s="270" t="s">
        <v>2660</v>
      </c>
      <c r="BF1089" s="147" t="e">
        <f>VLOOKUP($A1089,#REF!,34,FALSE)</f>
        <v>#REF!</v>
      </c>
      <c r="BG1089" s="148" t="e">
        <f>VLOOKUP($A1089,#REF!,22,FALSE)</f>
        <v>#REF!</v>
      </c>
      <c r="BH1089" s="149"/>
    </row>
    <row r="1090" ht="13.5" spans="1:60">
      <c r="A1090" s="48" t="s">
        <v>2661</v>
      </c>
      <c r="B1090" s="38" t="e">
        <f>VLOOKUP($A1090,#REF!,34,FALSE)</f>
        <v>#REF!</v>
      </c>
      <c r="C1090" s="278" t="str">
        <f t="shared" si="200"/>
        <v>unused_DDR_XM3_B9D4</v>
      </c>
      <c r="D1090" s="279" t="e">
        <f>IF(LEN(VLOOKUP($A1090,#REF!,8,FALSE)),LEFT(VLOOKUP($A1090,#REF!,8,FALSE),LEN(VLOOKUP($A1090,#REF!,8,FALSE))-2),"")</f>
        <v>#REF!</v>
      </c>
      <c r="E1090" s="279" t="e">
        <f>IF(LEN(VLOOKUP($A1090,#REF!,4,FALSE)),IF(INDEX(#REF!,MATCH($A1090,#REF!,0),1),LEFT(VLOOKUP($A1090,#REF!,4,FALSE),LEN(VLOOKUP($A1090,#REF!,4,FALSE))-2),CONCATENATE(LEFT(VLOOKUP($A1090,#REF!,4,FALSE),LEN(VLOOKUP($A1090,#REF!,4,FALSE))-2),"*")),"")</f>
        <v>#REF!</v>
      </c>
      <c r="F1090" s="280" t="e">
        <f>IF(LEN(VLOOKUP($A1090,#REF!,5,FALSE)),IF(INDEX(#REF!,MATCH($A1090,#REF!,0),2),LEFT(VLOOKUP($A1090,#REF!,5,FALSE),LEN(VLOOKUP($A1090,#REF!,5,FALSE))-2),CONCATENATE(LEFT(VLOOKUP($A1090,#REF!,5,FALSE),LEN(VLOOKUP($A1090,#REF!,5,FALSE))-2),"*")),"")</f>
        <v>#REF!</v>
      </c>
      <c r="G1090" s="280" t="e">
        <f>IF(LEN(VLOOKUP($A1090,#REF!,6,FALSE)),IF(INDEX(#REF!,MATCH($A1090,#REF!,0),3),LEFT(VLOOKUP($A1090,#REF!,6,FALSE),LEN(VLOOKUP($A1090,#REF!,6,FALSE))-2),CONCATENATE(LEFT(VLOOKUP($A1090,#REF!,6,FALSE),LEN(VLOOKUP($A1090,#REF!,6,FALSE))-2),"*")),"")</f>
        <v>#REF!</v>
      </c>
      <c r="H1090" s="43" t="e">
        <f>IF(LEN(VLOOKUP($A1090,#REF!,7,FALSE)),IF(INDEX(#REF!,MATCH($A1090,#REF!,0),4),LEFT(VLOOKUP($A1090,#REF!,7,FALSE),LEN(VLOOKUP($A1090,#REF!,7,FALSE))-2),CONCATENATE(LEFT(VLOOKUP($A1090,#REF!,7,FALSE),LEN(VLOOKUP($A1090,#REF!,7,FALSE))-2),"*")),"")</f>
        <v>#REF!</v>
      </c>
      <c r="I1090" s="280" t="e">
        <f>IF(LEN(VLOOKUP($A1090,#REF!,8,FALSE)),UPPER(RIGHT(VLOOKUP($A1090,#REF!,8,FALSE),1)),"")</f>
        <v>#REF!</v>
      </c>
      <c r="J1090" s="280" t="e">
        <f>IF(LEN(VLOOKUP($A1090,#REF!,4,FALSE)),UPPER(RIGHT(VLOOKUP($A1090,#REF!,4,FALSE),1)),"")</f>
        <v>#REF!</v>
      </c>
      <c r="K1090" s="280" t="e">
        <f>IF(LEN(VLOOKUP($A1090,#REF!,5,FALSE)),UPPER(RIGHT(VLOOKUP($A1090,#REF!,5,FALSE),1)),"")</f>
        <v>#REF!</v>
      </c>
      <c r="L1090" s="280" t="e">
        <f>IF(LEN(VLOOKUP($A1090,#REF!,6,FALSE)),UPPER(RIGHT(VLOOKUP($A1090,#REF!,6,FALSE),1)),"")</f>
        <v>#REF!</v>
      </c>
      <c r="M1090" s="43" t="e">
        <f>IF(LEN(VLOOKUP($A1090,#REF!,7,FALSE)),UPPER(RIGHT(VLOOKUP($A1090,#REF!,7,FALSE),1)),"")</f>
        <v>#REF!</v>
      </c>
      <c r="N1090" s="206"/>
      <c r="O1090" s="206"/>
      <c r="P1090" s="206"/>
      <c r="Q1090" s="206"/>
      <c r="R1090" s="206"/>
      <c r="S1090" s="63" t="e">
        <f>HLOOKUP("Device Tree Pin Name",#REF!,MATCH($A1090,#REF!,0),FALSE)</f>
        <v>#REF!</v>
      </c>
      <c r="T1090" s="47" t="e">
        <f>HLOOKUP("power rail",#REF!,MATCH($A1090,#REF!,0),FALSE)</f>
        <v>#REF!</v>
      </c>
      <c r="U1090" s="62" t="e">
        <f>HLOOKUP("Wake Capable",#REF!,MATCH($A1090,#REF!,0),FALSE)</f>
        <v>#REF!</v>
      </c>
      <c r="V1090" s="62" t="e">
        <f>HLOOKUP("Strap",#REF!,MATCH($A1090,#REF!,0),FALSE)</f>
        <v>#REF!</v>
      </c>
      <c r="W1090" s="62"/>
      <c r="X1090" s="62"/>
      <c r="Y1090" s="62"/>
      <c r="Z1090" s="47"/>
      <c r="AA1090" s="47" t="e">
        <f>HLOOKUP("Pad type",#REF!,MATCH($A1090,#REF!,0),FALSE)</f>
        <v>#REF!</v>
      </c>
      <c r="AB1090" s="63"/>
      <c r="AC1090" s="63" t="e">
        <f>HLOOKUP("POR Pin State",#REF!,MATCH($A1090,#REF!,0),FALSE)</f>
        <v>#REF!</v>
      </c>
      <c r="AD1090" s="255"/>
      <c r="AE1090" s="255"/>
      <c r="AF1090" s="255"/>
      <c r="AG1090" s="255"/>
      <c r="AH1090" s="209"/>
      <c r="AI1090" s="210"/>
      <c r="AJ1090" s="210"/>
      <c r="AK1090" s="210"/>
      <c r="AL1090" s="210"/>
      <c r="AM1090" s="210"/>
      <c r="AN1090" s="210"/>
      <c r="AO1090" s="210"/>
      <c r="AP1090" s="209"/>
      <c r="AQ1090" s="283" t="s">
        <v>2662</v>
      </c>
      <c r="AR1090" s="105"/>
      <c r="AS1090" s="105"/>
      <c r="AT1090" s="105"/>
      <c r="AU1090" s="105"/>
      <c r="AV1090" s="105"/>
      <c r="AW1090" s="105"/>
      <c r="AX1090" s="105"/>
      <c r="AY1090" s="105"/>
      <c r="AZ1090" s="105"/>
      <c r="BA1090" s="105"/>
      <c r="BB1090" s="105"/>
      <c r="BC1090" s="105"/>
      <c r="BD1090" s="284"/>
      <c r="BE1090" s="270" t="s">
        <v>2663</v>
      </c>
      <c r="BF1090" s="147" t="e">
        <f>VLOOKUP($A1090,#REF!,34,FALSE)</f>
        <v>#REF!</v>
      </c>
      <c r="BG1090" s="148" t="e">
        <f>VLOOKUP($A1090,#REF!,22,FALSE)</f>
        <v>#REF!</v>
      </c>
      <c r="BH1090" s="149"/>
    </row>
    <row r="1091" ht="13.5" spans="1:60">
      <c r="A1091" s="48" t="s">
        <v>2664</v>
      </c>
      <c r="B1091" s="38" t="e">
        <f>VLOOKUP($A1091,#REF!,34,FALSE)</f>
        <v>#REF!</v>
      </c>
      <c r="C1091" s="285" t="str">
        <f t="shared" si="200"/>
        <v>unused_DDR_XM3_B9D5</v>
      </c>
      <c r="D1091" s="286" t="e">
        <f>IF(LEN(VLOOKUP($A1091,#REF!,8,FALSE)),LEFT(VLOOKUP($A1091,#REF!,8,FALSE),LEN(VLOOKUP($A1091,#REF!,8,FALSE))-2),"")</f>
        <v>#REF!</v>
      </c>
      <c r="E1091" s="286" t="e">
        <f>IF(LEN(VLOOKUP($A1091,#REF!,4,FALSE)),IF(INDEX(#REF!,MATCH($A1091,#REF!,0),1),LEFT(VLOOKUP($A1091,#REF!,4,FALSE),LEN(VLOOKUP($A1091,#REF!,4,FALSE))-2),CONCATENATE(LEFT(VLOOKUP($A1091,#REF!,4,FALSE),LEN(VLOOKUP($A1091,#REF!,4,FALSE))-2),"*")),"")</f>
        <v>#REF!</v>
      </c>
      <c r="F1091" s="287" t="e">
        <f>IF(LEN(VLOOKUP($A1091,#REF!,5,FALSE)),IF(INDEX(#REF!,MATCH($A1091,#REF!,0),2),LEFT(VLOOKUP($A1091,#REF!,5,FALSE),LEN(VLOOKUP($A1091,#REF!,5,FALSE))-2),CONCATENATE(LEFT(VLOOKUP($A1091,#REF!,5,FALSE),LEN(VLOOKUP($A1091,#REF!,5,FALSE))-2),"*")),"")</f>
        <v>#REF!</v>
      </c>
      <c r="G1091" s="287" t="e">
        <f>IF(LEN(VLOOKUP($A1091,#REF!,6,FALSE)),IF(INDEX(#REF!,MATCH($A1091,#REF!,0),3),LEFT(VLOOKUP($A1091,#REF!,6,FALSE),LEN(VLOOKUP($A1091,#REF!,6,FALSE))-2),CONCATENATE(LEFT(VLOOKUP($A1091,#REF!,6,FALSE),LEN(VLOOKUP($A1091,#REF!,6,FALSE))-2),"*")),"")</f>
        <v>#REF!</v>
      </c>
      <c r="H1091" s="288" t="e">
        <f>IF(LEN(VLOOKUP($A1091,#REF!,7,FALSE)),IF(INDEX(#REF!,MATCH($A1091,#REF!,0),4),LEFT(VLOOKUP($A1091,#REF!,7,FALSE),LEN(VLOOKUP($A1091,#REF!,7,FALSE))-2),CONCATENATE(LEFT(VLOOKUP($A1091,#REF!,7,FALSE),LEN(VLOOKUP($A1091,#REF!,7,FALSE))-2),"*")),"")</f>
        <v>#REF!</v>
      </c>
      <c r="I1091" s="287" t="e">
        <f>IF(LEN(VLOOKUP($A1091,#REF!,8,FALSE)),UPPER(RIGHT(VLOOKUP($A1091,#REF!,8,FALSE),1)),"")</f>
        <v>#REF!</v>
      </c>
      <c r="J1091" s="287" t="e">
        <f>IF(LEN(VLOOKUP($A1091,#REF!,4,FALSE)),UPPER(RIGHT(VLOOKUP($A1091,#REF!,4,FALSE),1)),"")</f>
        <v>#REF!</v>
      </c>
      <c r="K1091" s="287" t="e">
        <f>IF(LEN(VLOOKUP($A1091,#REF!,5,FALSE)),UPPER(RIGHT(VLOOKUP($A1091,#REF!,5,FALSE),1)),"")</f>
        <v>#REF!</v>
      </c>
      <c r="L1091" s="287" t="e">
        <f>IF(LEN(VLOOKUP($A1091,#REF!,6,FALSE)),UPPER(RIGHT(VLOOKUP($A1091,#REF!,6,FALSE),1)),"")</f>
        <v>#REF!</v>
      </c>
      <c r="M1091" s="288" t="e">
        <f>IF(LEN(VLOOKUP($A1091,#REF!,7,FALSE)),UPPER(RIGHT(VLOOKUP($A1091,#REF!,7,FALSE),1)),"")</f>
        <v>#REF!</v>
      </c>
      <c r="N1091" s="206"/>
      <c r="O1091" s="206"/>
      <c r="P1091" s="206"/>
      <c r="Q1091" s="206"/>
      <c r="R1091" s="206"/>
      <c r="S1091" s="63" t="e">
        <f>HLOOKUP("Device Tree Pin Name",#REF!,MATCH($A1091,#REF!,0),FALSE)</f>
        <v>#REF!</v>
      </c>
      <c r="T1091" s="47" t="e">
        <f>HLOOKUP("power rail",#REF!,MATCH($A1091,#REF!,0),FALSE)</f>
        <v>#REF!</v>
      </c>
      <c r="U1091" s="62" t="e">
        <f>HLOOKUP("Wake Capable",#REF!,MATCH($A1091,#REF!,0),FALSE)</f>
        <v>#REF!</v>
      </c>
      <c r="V1091" s="62" t="e">
        <f>HLOOKUP("Strap",#REF!,MATCH($A1091,#REF!,0),FALSE)</f>
        <v>#REF!</v>
      </c>
      <c r="W1091" s="62"/>
      <c r="X1091" s="62"/>
      <c r="Y1091" s="62"/>
      <c r="Z1091" s="47"/>
      <c r="AA1091" s="47" t="e">
        <f>HLOOKUP("Pad type",#REF!,MATCH($A1091,#REF!,0),FALSE)</f>
        <v>#REF!</v>
      </c>
      <c r="AB1091" s="63"/>
      <c r="AC1091" s="63" t="e">
        <f>HLOOKUP("POR Pin State",#REF!,MATCH($A1091,#REF!,0),FALSE)</f>
        <v>#REF!</v>
      </c>
      <c r="AD1091" s="255"/>
      <c r="AE1091" s="255"/>
      <c r="AF1091" s="255"/>
      <c r="AG1091" s="255"/>
      <c r="AH1091" s="209"/>
      <c r="AI1091" s="210"/>
      <c r="AJ1091" s="210"/>
      <c r="AK1091" s="210"/>
      <c r="AL1091" s="210"/>
      <c r="AM1091" s="210"/>
      <c r="AN1091" s="210"/>
      <c r="AO1091" s="210"/>
      <c r="AP1091" s="209"/>
      <c r="AQ1091" s="283" t="s">
        <v>2665</v>
      </c>
      <c r="AR1091" s="105"/>
      <c r="AS1091" s="105"/>
      <c r="AT1091" s="105"/>
      <c r="AU1091" s="105"/>
      <c r="AV1091" s="105"/>
      <c r="AW1091" s="105"/>
      <c r="AX1091" s="105"/>
      <c r="AY1091" s="105"/>
      <c r="AZ1091" s="105"/>
      <c r="BA1091" s="105"/>
      <c r="BB1091" s="105"/>
      <c r="BC1091" s="105"/>
      <c r="BD1091" s="284"/>
      <c r="BE1091" s="270" t="s">
        <v>2666</v>
      </c>
      <c r="BF1091" s="147" t="e">
        <f>VLOOKUP($A1091,#REF!,34,FALSE)</f>
        <v>#REF!</v>
      </c>
      <c r="BG1091" s="148" t="e">
        <f>VLOOKUP($A1091,#REF!,22,FALSE)</f>
        <v>#REF!</v>
      </c>
      <c r="BH1091" s="149"/>
    </row>
    <row r="1092" ht="13.5" spans="1:60">
      <c r="A1092" s="48" t="s">
        <v>2667</v>
      </c>
      <c r="B1092" s="38" t="e">
        <f>VLOOKUP($A1092,#REF!,34,FALSE)</f>
        <v>#REF!</v>
      </c>
      <c r="C1092" s="285" t="str">
        <f t="shared" si="200"/>
        <v>unused_DDR_XM3_B9D6</v>
      </c>
      <c r="D1092" s="286" t="e">
        <f>IF(LEN(VLOOKUP($A1092,#REF!,8,FALSE)),LEFT(VLOOKUP($A1092,#REF!,8,FALSE),LEN(VLOOKUP($A1092,#REF!,8,FALSE))-2),"")</f>
        <v>#REF!</v>
      </c>
      <c r="E1092" s="286" t="e">
        <f>IF(LEN(VLOOKUP($A1092,#REF!,4,FALSE)),IF(INDEX(#REF!,MATCH($A1092,#REF!,0),1),LEFT(VLOOKUP($A1092,#REF!,4,FALSE),LEN(VLOOKUP($A1092,#REF!,4,FALSE))-2),CONCATENATE(LEFT(VLOOKUP($A1092,#REF!,4,FALSE),LEN(VLOOKUP($A1092,#REF!,4,FALSE))-2),"*")),"")</f>
        <v>#REF!</v>
      </c>
      <c r="F1092" s="287" t="e">
        <f>IF(LEN(VLOOKUP($A1092,#REF!,5,FALSE)),IF(INDEX(#REF!,MATCH($A1092,#REF!,0),2),LEFT(VLOOKUP($A1092,#REF!,5,FALSE),LEN(VLOOKUP($A1092,#REF!,5,FALSE))-2),CONCATENATE(LEFT(VLOOKUP($A1092,#REF!,5,FALSE),LEN(VLOOKUP($A1092,#REF!,5,FALSE))-2),"*")),"")</f>
        <v>#REF!</v>
      </c>
      <c r="G1092" s="287" t="e">
        <f>IF(LEN(VLOOKUP($A1092,#REF!,6,FALSE)),IF(INDEX(#REF!,MATCH($A1092,#REF!,0),3),LEFT(VLOOKUP($A1092,#REF!,6,FALSE),LEN(VLOOKUP($A1092,#REF!,6,FALSE))-2),CONCATENATE(LEFT(VLOOKUP($A1092,#REF!,6,FALSE),LEN(VLOOKUP($A1092,#REF!,6,FALSE))-2),"*")),"")</f>
        <v>#REF!</v>
      </c>
      <c r="H1092" s="288" t="e">
        <f>IF(LEN(VLOOKUP($A1092,#REF!,7,FALSE)),IF(INDEX(#REF!,MATCH($A1092,#REF!,0),4),LEFT(VLOOKUP($A1092,#REF!,7,FALSE),LEN(VLOOKUP($A1092,#REF!,7,FALSE))-2),CONCATENATE(LEFT(VLOOKUP($A1092,#REF!,7,FALSE),LEN(VLOOKUP($A1092,#REF!,7,FALSE))-2),"*")),"")</f>
        <v>#REF!</v>
      </c>
      <c r="I1092" s="297" t="e">
        <f>IF(LEN(VLOOKUP($A1092,#REF!,8,FALSE)),UPPER(RIGHT(VLOOKUP($A1092,#REF!,8,FALSE),1)),"")</f>
        <v>#REF!</v>
      </c>
      <c r="J1092" s="287" t="e">
        <f>IF(LEN(VLOOKUP($A1092,#REF!,4,FALSE)),UPPER(RIGHT(VLOOKUP($A1092,#REF!,4,FALSE),1)),"")</f>
        <v>#REF!</v>
      </c>
      <c r="K1092" s="287" t="e">
        <f>IF(LEN(VLOOKUP($A1092,#REF!,5,FALSE)),UPPER(RIGHT(VLOOKUP($A1092,#REF!,5,FALSE),1)),"")</f>
        <v>#REF!</v>
      </c>
      <c r="L1092" s="287" t="e">
        <f>IF(LEN(VLOOKUP($A1092,#REF!,6,FALSE)),UPPER(RIGHT(VLOOKUP($A1092,#REF!,6,FALSE),1)),"")</f>
        <v>#REF!</v>
      </c>
      <c r="M1092" s="288" t="e">
        <f>IF(LEN(VLOOKUP($A1092,#REF!,7,FALSE)),UPPER(RIGHT(VLOOKUP($A1092,#REF!,7,FALSE),1)),"")</f>
        <v>#REF!</v>
      </c>
      <c r="N1092" s="206"/>
      <c r="O1092" s="206"/>
      <c r="P1092" s="206"/>
      <c r="Q1092" s="206"/>
      <c r="R1092" s="206"/>
      <c r="S1092" s="63" t="e">
        <f>HLOOKUP("Device Tree Pin Name",#REF!,MATCH($A1092,#REF!,0),FALSE)</f>
        <v>#REF!</v>
      </c>
      <c r="T1092" s="47" t="e">
        <f>HLOOKUP("power rail",#REF!,MATCH($A1092,#REF!,0),FALSE)</f>
        <v>#REF!</v>
      </c>
      <c r="U1092" s="62" t="e">
        <f>HLOOKUP("Wake Capable",#REF!,MATCH($A1092,#REF!,0),FALSE)</f>
        <v>#REF!</v>
      </c>
      <c r="V1092" s="62" t="e">
        <f>HLOOKUP("Strap",#REF!,MATCH($A1092,#REF!,0),FALSE)</f>
        <v>#REF!</v>
      </c>
      <c r="W1092" s="62"/>
      <c r="X1092" s="62"/>
      <c r="Y1092" s="62"/>
      <c r="Z1092" s="47"/>
      <c r="AA1092" s="47" t="e">
        <f>HLOOKUP("Pad type",#REF!,MATCH($A1092,#REF!,0),FALSE)</f>
        <v>#REF!</v>
      </c>
      <c r="AB1092" s="63"/>
      <c r="AC1092" s="63" t="e">
        <f>HLOOKUP("POR Pin State",#REF!,MATCH($A1092,#REF!,0),FALSE)</f>
        <v>#REF!</v>
      </c>
      <c r="AD1092" s="255"/>
      <c r="AE1092" s="255"/>
      <c r="AF1092" s="255"/>
      <c r="AG1092" s="255"/>
      <c r="AH1092" s="209"/>
      <c r="AI1092" s="210"/>
      <c r="AJ1092" s="210"/>
      <c r="AK1092" s="210"/>
      <c r="AL1092" s="210"/>
      <c r="AM1092" s="210"/>
      <c r="AN1092" s="210"/>
      <c r="AO1092" s="210"/>
      <c r="AP1092" s="209"/>
      <c r="AQ1092" s="283" t="s">
        <v>2668</v>
      </c>
      <c r="AR1092" s="105"/>
      <c r="AS1092" s="105"/>
      <c r="AT1092" s="105"/>
      <c r="AU1092" s="105"/>
      <c r="AV1092" s="105"/>
      <c r="AW1092" s="105"/>
      <c r="AX1092" s="105"/>
      <c r="AY1092" s="105"/>
      <c r="AZ1092" s="105"/>
      <c r="BA1092" s="105"/>
      <c r="BB1092" s="105"/>
      <c r="BC1092" s="105"/>
      <c r="BD1092" s="284"/>
      <c r="BE1092" s="270" t="s">
        <v>2669</v>
      </c>
      <c r="BF1092" s="147" t="e">
        <f>VLOOKUP($A1092,#REF!,34,FALSE)</f>
        <v>#REF!</v>
      </c>
      <c r="BG1092" s="148" t="e">
        <f>VLOOKUP($A1092,#REF!,22,FALSE)</f>
        <v>#REF!</v>
      </c>
      <c r="BH1092" s="149"/>
    </row>
    <row r="1093" ht="13.5" spans="1:60">
      <c r="A1093" s="48" t="s">
        <v>2670</v>
      </c>
      <c r="B1093" s="38" t="e">
        <f>VLOOKUP($A1093,#REF!,34,FALSE)</f>
        <v>#REF!</v>
      </c>
      <c r="C1093" s="289" t="str">
        <f t="shared" si="200"/>
        <v>unused_DDR_XM3_B9D7</v>
      </c>
      <c r="D1093" s="290" t="e">
        <f>IF(LEN(VLOOKUP($A1093,#REF!,8,FALSE)),LEFT(VLOOKUP($A1093,#REF!,8,FALSE),LEN(VLOOKUP($A1093,#REF!,8,FALSE))-2),"")</f>
        <v>#REF!</v>
      </c>
      <c r="E1093" s="286" t="e">
        <f>IF(LEN(VLOOKUP($A1093,#REF!,4,FALSE)),IF(INDEX(#REF!,MATCH($A1093,#REF!,0),1),LEFT(VLOOKUP($A1093,#REF!,4,FALSE),LEN(VLOOKUP($A1093,#REF!,4,FALSE))-2),CONCATENATE(LEFT(VLOOKUP($A1093,#REF!,4,FALSE),LEN(VLOOKUP($A1093,#REF!,4,FALSE))-2),"*")),"")</f>
        <v>#REF!</v>
      </c>
      <c r="F1093" s="287" t="e">
        <f>IF(LEN(VLOOKUP($A1093,#REF!,5,FALSE)),IF(INDEX(#REF!,MATCH($A1093,#REF!,0),2),LEFT(VLOOKUP($A1093,#REF!,5,FALSE),LEN(VLOOKUP($A1093,#REF!,5,FALSE))-2),CONCATENATE(LEFT(VLOOKUP($A1093,#REF!,5,FALSE),LEN(VLOOKUP($A1093,#REF!,5,FALSE))-2),"*")),"")</f>
        <v>#REF!</v>
      </c>
      <c r="G1093" s="287" t="e">
        <f>IF(LEN(VLOOKUP($A1093,#REF!,6,FALSE)),IF(INDEX(#REF!,MATCH($A1093,#REF!,0),3),LEFT(VLOOKUP($A1093,#REF!,6,FALSE),LEN(VLOOKUP($A1093,#REF!,6,FALSE))-2),CONCATENATE(LEFT(VLOOKUP($A1093,#REF!,6,FALSE),LEN(VLOOKUP($A1093,#REF!,6,FALSE))-2),"*")),"")</f>
        <v>#REF!</v>
      </c>
      <c r="H1093" s="288" t="e">
        <f>IF(LEN(VLOOKUP($A1093,#REF!,7,FALSE)),IF(INDEX(#REF!,MATCH($A1093,#REF!,0),4),LEFT(VLOOKUP($A1093,#REF!,7,FALSE),LEN(VLOOKUP($A1093,#REF!,7,FALSE))-2),CONCATENATE(LEFT(VLOOKUP($A1093,#REF!,7,FALSE),LEN(VLOOKUP($A1093,#REF!,7,FALSE))-2),"*")),"")</f>
        <v>#REF!</v>
      </c>
      <c r="I1093" s="297" t="e">
        <f>IF(LEN(VLOOKUP($A1093,#REF!,8,FALSE)),UPPER(RIGHT(VLOOKUP($A1093,#REF!,8,FALSE),1)),"")</f>
        <v>#REF!</v>
      </c>
      <c r="J1093" s="287" t="e">
        <f>IF(LEN(VLOOKUP($A1093,#REF!,4,FALSE)),UPPER(RIGHT(VLOOKUP($A1093,#REF!,4,FALSE),1)),"")</f>
        <v>#REF!</v>
      </c>
      <c r="K1093" s="287" t="e">
        <f>IF(LEN(VLOOKUP($A1093,#REF!,5,FALSE)),UPPER(RIGHT(VLOOKUP($A1093,#REF!,5,FALSE),1)),"")</f>
        <v>#REF!</v>
      </c>
      <c r="L1093" s="287" t="e">
        <f>IF(LEN(VLOOKUP($A1093,#REF!,6,FALSE)),UPPER(RIGHT(VLOOKUP($A1093,#REF!,6,FALSE),1)),"")</f>
        <v>#REF!</v>
      </c>
      <c r="M1093" s="288" t="e">
        <f>IF(LEN(VLOOKUP($A1093,#REF!,7,FALSE)),UPPER(RIGHT(VLOOKUP($A1093,#REF!,7,FALSE),1)),"")</f>
        <v>#REF!</v>
      </c>
      <c r="N1093" s="206"/>
      <c r="O1093" s="206"/>
      <c r="P1093" s="206"/>
      <c r="Q1093" s="206"/>
      <c r="R1093" s="206"/>
      <c r="S1093" s="63" t="e">
        <f>HLOOKUP("Device Tree Pin Name",#REF!,MATCH($A1093,#REF!,0),FALSE)</f>
        <v>#REF!</v>
      </c>
      <c r="T1093" s="47" t="e">
        <f>HLOOKUP("power rail",#REF!,MATCH($A1093,#REF!,0),FALSE)</f>
        <v>#REF!</v>
      </c>
      <c r="U1093" s="62" t="e">
        <f>HLOOKUP("Wake Capable",#REF!,MATCH($A1093,#REF!,0),FALSE)</f>
        <v>#REF!</v>
      </c>
      <c r="V1093" s="62" t="e">
        <f>HLOOKUP("Strap",#REF!,MATCH($A1093,#REF!,0),FALSE)</f>
        <v>#REF!</v>
      </c>
      <c r="W1093" s="62"/>
      <c r="X1093" s="62"/>
      <c r="Y1093" s="62"/>
      <c r="Z1093" s="47"/>
      <c r="AA1093" s="47" t="e">
        <f>HLOOKUP("Pad type",#REF!,MATCH($A1093,#REF!,0),FALSE)</f>
        <v>#REF!</v>
      </c>
      <c r="AB1093" s="63"/>
      <c r="AC1093" s="63" t="e">
        <f>HLOOKUP("POR Pin State",#REF!,MATCH($A1093,#REF!,0),FALSE)</f>
        <v>#REF!</v>
      </c>
      <c r="AD1093" s="255"/>
      <c r="AE1093" s="255"/>
      <c r="AF1093" s="255"/>
      <c r="AG1093" s="255"/>
      <c r="AH1093" s="209"/>
      <c r="AI1093" s="210"/>
      <c r="AJ1093" s="210"/>
      <c r="AK1093" s="210"/>
      <c r="AL1093" s="210"/>
      <c r="AM1093" s="210"/>
      <c r="AN1093" s="210"/>
      <c r="AO1093" s="210"/>
      <c r="AP1093" s="209"/>
      <c r="AQ1093" s="283" t="s">
        <v>2671</v>
      </c>
      <c r="AR1093" s="105"/>
      <c r="AS1093" s="105"/>
      <c r="AT1093" s="105"/>
      <c r="AU1093" s="105"/>
      <c r="AV1093" s="105"/>
      <c r="AW1093" s="105"/>
      <c r="AX1093" s="105"/>
      <c r="AY1093" s="105"/>
      <c r="AZ1093" s="105"/>
      <c r="BA1093" s="105"/>
      <c r="BB1093" s="105"/>
      <c r="BC1093" s="105"/>
      <c r="BD1093" s="284"/>
      <c r="BE1093" s="270" t="s">
        <v>2672</v>
      </c>
      <c r="BF1093" s="147" t="e">
        <f>VLOOKUP($A1093,#REF!,34,FALSE)</f>
        <v>#REF!</v>
      </c>
      <c r="BG1093" s="148" t="e">
        <f>VLOOKUP($A1093,#REF!,22,FALSE)</f>
        <v>#REF!</v>
      </c>
      <c r="BH1093" s="149"/>
    </row>
    <row r="1094" ht="13.5" spans="1:60">
      <c r="A1094" s="48" t="s">
        <v>2673</v>
      </c>
      <c r="B1094" s="38" t="e">
        <f>VLOOKUP($A1094,#REF!,34,FALSE)</f>
        <v>#REF!</v>
      </c>
      <c r="C1094" s="289" t="str">
        <f t="shared" si="200"/>
        <v>unused_DDR_XM3_B9DMI</v>
      </c>
      <c r="D1094" s="290" t="e">
        <f>IF(LEN(VLOOKUP($A1094,#REF!,8,FALSE)),LEFT(VLOOKUP($A1094,#REF!,8,FALSE),LEN(VLOOKUP($A1094,#REF!,8,FALSE))-2),"")</f>
        <v>#REF!</v>
      </c>
      <c r="E1094" s="286" t="e">
        <f>IF(LEN(VLOOKUP($A1094,#REF!,4,FALSE)),IF(INDEX(#REF!,MATCH($A1094,#REF!,0),1),LEFT(VLOOKUP($A1094,#REF!,4,FALSE),LEN(VLOOKUP($A1094,#REF!,4,FALSE))-2),CONCATENATE(LEFT(VLOOKUP($A1094,#REF!,4,FALSE),LEN(VLOOKUP($A1094,#REF!,4,FALSE))-2),"*")),"")</f>
        <v>#REF!</v>
      </c>
      <c r="F1094" s="287" t="e">
        <f>IF(LEN(VLOOKUP($A1094,#REF!,5,FALSE)),IF(INDEX(#REF!,MATCH($A1094,#REF!,0),2),LEFT(VLOOKUP($A1094,#REF!,5,FALSE),LEN(VLOOKUP($A1094,#REF!,5,FALSE))-2),CONCATENATE(LEFT(VLOOKUP($A1094,#REF!,5,FALSE),LEN(VLOOKUP($A1094,#REF!,5,FALSE))-2),"*")),"")</f>
        <v>#REF!</v>
      </c>
      <c r="G1094" s="287" t="e">
        <f>IF(LEN(VLOOKUP($A1094,#REF!,6,FALSE)),IF(INDEX(#REF!,MATCH($A1094,#REF!,0),3),LEFT(VLOOKUP($A1094,#REF!,6,FALSE),LEN(VLOOKUP($A1094,#REF!,6,FALSE))-2),CONCATENATE(LEFT(VLOOKUP($A1094,#REF!,6,FALSE),LEN(VLOOKUP($A1094,#REF!,6,FALSE))-2),"*")),"")</f>
        <v>#REF!</v>
      </c>
      <c r="H1094" s="288" t="e">
        <f>IF(LEN(VLOOKUP($A1094,#REF!,7,FALSE)),IF(INDEX(#REF!,MATCH($A1094,#REF!,0),4),LEFT(VLOOKUP($A1094,#REF!,7,FALSE),LEN(VLOOKUP($A1094,#REF!,7,FALSE))-2),CONCATENATE(LEFT(VLOOKUP($A1094,#REF!,7,FALSE),LEN(VLOOKUP($A1094,#REF!,7,FALSE))-2),"*")),"")</f>
        <v>#REF!</v>
      </c>
      <c r="I1094" s="297" t="e">
        <f>IF(LEN(VLOOKUP($A1094,#REF!,8,FALSE)),UPPER(RIGHT(VLOOKUP($A1094,#REF!,8,FALSE),1)),"")</f>
        <v>#REF!</v>
      </c>
      <c r="J1094" s="287" t="e">
        <f>IF(LEN(VLOOKUP($A1094,#REF!,4,FALSE)),UPPER(RIGHT(VLOOKUP($A1094,#REF!,4,FALSE),1)),"")</f>
        <v>#REF!</v>
      </c>
      <c r="K1094" s="287" t="e">
        <f>IF(LEN(VLOOKUP($A1094,#REF!,5,FALSE)),UPPER(RIGHT(VLOOKUP($A1094,#REF!,5,FALSE),1)),"")</f>
        <v>#REF!</v>
      </c>
      <c r="L1094" s="287" t="e">
        <f>IF(LEN(VLOOKUP($A1094,#REF!,6,FALSE)),UPPER(RIGHT(VLOOKUP($A1094,#REF!,6,FALSE),1)),"")</f>
        <v>#REF!</v>
      </c>
      <c r="M1094" s="288" t="e">
        <f>IF(LEN(VLOOKUP($A1094,#REF!,7,FALSE)),UPPER(RIGHT(VLOOKUP($A1094,#REF!,7,FALSE),1)),"")</f>
        <v>#REF!</v>
      </c>
      <c r="N1094" s="206"/>
      <c r="O1094" s="206"/>
      <c r="P1094" s="206"/>
      <c r="Q1094" s="206"/>
      <c r="R1094" s="206"/>
      <c r="S1094" s="63" t="e">
        <f>HLOOKUP("Device Tree Pin Name",#REF!,MATCH($A1094,#REF!,0),FALSE)</f>
        <v>#REF!</v>
      </c>
      <c r="T1094" s="47" t="e">
        <f>HLOOKUP("power rail",#REF!,MATCH($A1094,#REF!,0),FALSE)</f>
        <v>#REF!</v>
      </c>
      <c r="U1094" s="62" t="e">
        <f>HLOOKUP("Wake Capable",#REF!,MATCH($A1094,#REF!,0),FALSE)</f>
        <v>#REF!</v>
      </c>
      <c r="V1094" s="62" t="e">
        <f>HLOOKUP("Strap",#REF!,MATCH($A1094,#REF!,0),FALSE)</f>
        <v>#REF!</v>
      </c>
      <c r="W1094" s="62"/>
      <c r="X1094" s="62"/>
      <c r="Y1094" s="62"/>
      <c r="Z1094" s="47"/>
      <c r="AA1094" s="47" t="e">
        <f>HLOOKUP("Pad type",#REF!,MATCH($A1094,#REF!,0),FALSE)</f>
        <v>#REF!</v>
      </c>
      <c r="AB1094" s="63"/>
      <c r="AC1094" s="63" t="e">
        <f>HLOOKUP("POR Pin State",#REF!,MATCH($A1094,#REF!,0),FALSE)</f>
        <v>#REF!</v>
      </c>
      <c r="AD1094" s="255"/>
      <c r="AE1094" s="255"/>
      <c r="AF1094" s="255"/>
      <c r="AG1094" s="255"/>
      <c r="AH1094" s="209"/>
      <c r="AI1094" s="210"/>
      <c r="AJ1094" s="210"/>
      <c r="AK1094" s="210"/>
      <c r="AL1094" s="210"/>
      <c r="AM1094" s="210"/>
      <c r="AN1094" s="210"/>
      <c r="AO1094" s="210"/>
      <c r="AP1094" s="209"/>
      <c r="AQ1094" s="283" t="s">
        <v>2673</v>
      </c>
      <c r="AR1094" s="105"/>
      <c r="AS1094" s="105"/>
      <c r="AT1094" s="105"/>
      <c r="AU1094" s="105"/>
      <c r="AV1094" s="105"/>
      <c r="AW1094" s="105"/>
      <c r="AX1094" s="105"/>
      <c r="AY1094" s="105"/>
      <c r="AZ1094" s="105"/>
      <c r="BA1094" s="105"/>
      <c r="BB1094" s="105"/>
      <c r="BC1094" s="105"/>
      <c r="BD1094" s="284"/>
      <c r="BE1094" s="270" t="s">
        <v>2674</v>
      </c>
      <c r="BF1094" s="147" t="e">
        <f>VLOOKUP($A1094,#REF!,34,FALSE)</f>
        <v>#REF!</v>
      </c>
      <c r="BG1094" s="148" t="e">
        <f>VLOOKUP($A1094,#REF!,22,FALSE)</f>
        <v>#REF!</v>
      </c>
      <c r="BH1094" s="149"/>
    </row>
    <row r="1095" ht="13.5" spans="1:60">
      <c r="A1095" s="48" t="s">
        <v>2675</v>
      </c>
      <c r="B1095" s="38" t="e">
        <f>VLOOKUP($A1095,#REF!,34,FALSE)</f>
        <v>#REF!</v>
      </c>
      <c r="C1095" s="289" t="str">
        <f t="shared" si="200"/>
        <v>unused_DDR_XM3_B9WCK_P</v>
      </c>
      <c r="D1095" s="290" t="e">
        <f>IF(LEN(VLOOKUP($A1095,#REF!,8,FALSE)),LEFT(VLOOKUP($A1095,#REF!,8,FALSE),LEN(VLOOKUP($A1095,#REF!,8,FALSE))-2),"")</f>
        <v>#REF!</v>
      </c>
      <c r="E1095" s="286" t="e">
        <f>IF(LEN(VLOOKUP($A1095,#REF!,4,FALSE)),IF(INDEX(#REF!,MATCH($A1095,#REF!,0),1),LEFT(VLOOKUP($A1095,#REF!,4,FALSE),LEN(VLOOKUP($A1095,#REF!,4,FALSE))-2),CONCATENATE(LEFT(VLOOKUP($A1095,#REF!,4,FALSE),LEN(VLOOKUP($A1095,#REF!,4,FALSE))-2),"*")),"")</f>
        <v>#REF!</v>
      </c>
      <c r="F1095" s="287" t="e">
        <f>IF(LEN(VLOOKUP($A1095,#REF!,5,FALSE)),IF(INDEX(#REF!,MATCH($A1095,#REF!,0),2),LEFT(VLOOKUP($A1095,#REF!,5,FALSE),LEN(VLOOKUP($A1095,#REF!,5,FALSE))-2),CONCATENATE(LEFT(VLOOKUP($A1095,#REF!,5,FALSE),LEN(VLOOKUP($A1095,#REF!,5,FALSE))-2),"*")),"")</f>
        <v>#REF!</v>
      </c>
      <c r="G1095" s="287" t="e">
        <f>IF(LEN(VLOOKUP($A1095,#REF!,6,FALSE)),IF(INDEX(#REF!,MATCH($A1095,#REF!,0),3),LEFT(VLOOKUP($A1095,#REF!,6,FALSE),LEN(VLOOKUP($A1095,#REF!,6,FALSE))-2),CONCATENATE(LEFT(VLOOKUP($A1095,#REF!,6,FALSE),LEN(VLOOKUP($A1095,#REF!,6,FALSE))-2),"*")),"")</f>
        <v>#REF!</v>
      </c>
      <c r="H1095" s="288" t="e">
        <f>IF(LEN(VLOOKUP($A1095,#REF!,7,FALSE)),IF(INDEX(#REF!,MATCH($A1095,#REF!,0),4),LEFT(VLOOKUP($A1095,#REF!,7,FALSE),LEN(VLOOKUP($A1095,#REF!,7,FALSE))-2),CONCATENATE(LEFT(VLOOKUP($A1095,#REF!,7,FALSE),LEN(VLOOKUP($A1095,#REF!,7,FALSE))-2),"*")),"")</f>
        <v>#REF!</v>
      </c>
      <c r="I1095" s="297" t="e">
        <f>IF(LEN(VLOOKUP($A1095,#REF!,8,FALSE)),UPPER(RIGHT(VLOOKUP($A1095,#REF!,8,FALSE),1)),"")</f>
        <v>#REF!</v>
      </c>
      <c r="J1095" s="287" t="e">
        <f>IF(LEN(VLOOKUP($A1095,#REF!,4,FALSE)),UPPER(RIGHT(VLOOKUP($A1095,#REF!,4,FALSE),1)),"")</f>
        <v>#REF!</v>
      </c>
      <c r="K1095" s="287" t="e">
        <f>IF(LEN(VLOOKUP($A1095,#REF!,5,FALSE)),UPPER(RIGHT(VLOOKUP($A1095,#REF!,5,FALSE),1)),"")</f>
        <v>#REF!</v>
      </c>
      <c r="L1095" s="287" t="e">
        <f>IF(LEN(VLOOKUP($A1095,#REF!,6,FALSE)),UPPER(RIGHT(VLOOKUP($A1095,#REF!,6,FALSE),1)),"")</f>
        <v>#REF!</v>
      </c>
      <c r="M1095" s="288" t="e">
        <f>IF(LEN(VLOOKUP($A1095,#REF!,7,FALSE)),UPPER(RIGHT(VLOOKUP($A1095,#REF!,7,FALSE),1)),"")</f>
        <v>#REF!</v>
      </c>
      <c r="N1095" s="206"/>
      <c r="O1095" s="206"/>
      <c r="P1095" s="206"/>
      <c r="Q1095" s="206"/>
      <c r="R1095" s="206"/>
      <c r="S1095" s="63" t="e">
        <f>HLOOKUP("Device Tree Pin Name",#REF!,MATCH($A1095,#REF!,0),FALSE)</f>
        <v>#REF!</v>
      </c>
      <c r="T1095" s="47" t="e">
        <f>HLOOKUP("power rail",#REF!,MATCH($A1095,#REF!,0),FALSE)</f>
        <v>#REF!</v>
      </c>
      <c r="U1095" s="62" t="e">
        <f>HLOOKUP("Wake Capable",#REF!,MATCH($A1095,#REF!,0),FALSE)</f>
        <v>#REF!</v>
      </c>
      <c r="V1095" s="62" t="e">
        <f>HLOOKUP("Strap",#REF!,MATCH($A1095,#REF!,0),FALSE)</f>
        <v>#REF!</v>
      </c>
      <c r="W1095" s="62"/>
      <c r="X1095" s="62"/>
      <c r="Y1095" s="62"/>
      <c r="Z1095" s="47"/>
      <c r="AA1095" s="47" t="e">
        <f>HLOOKUP("Pad type",#REF!,MATCH($A1095,#REF!,0),FALSE)</f>
        <v>#REF!</v>
      </c>
      <c r="AB1095" s="63"/>
      <c r="AC1095" s="63" t="e">
        <f>HLOOKUP("POR Pin State",#REF!,MATCH($A1095,#REF!,0),FALSE)</f>
        <v>#REF!</v>
      </c>
      <c r="AD1095" s="255"/>
      <c r="AE1095" s="255"/>
      <c r="AF1095" s="255"/>
      <c r="AG1095" s="255"/>
      <c r="AH1095" s="209"/>
      <c r="AI1095" s="210"/>
      <c r="AJ1095" s="210"/>
      <c r="AK1095" s="210"/>
      <c r="AL1095" s="210"/>
      <c r="AM1095" s="210"/>
      <c r="AN1095" s="210"/>
      <c r="AO1095" s="210"/>
      <c r="AP1095" s="209"/>
      <c r="AQ1095" s="283" t="s">
        <v>2675</v>
      </c>
      <c r="AR1095" s="105"/>
      <c r="AS1095" s="105"/>
      <c r="AT1095" s="105"/>
      <c r="AU1095" s="105"/>
      <c r="AV1095" s="105"/>
      <c r="AW1095" s="105"/>
      <c r="AX1095" s="105"/>
      <c r="AY1095" s="105"/>
      <c r="AZ1095" s="105"/>
      <c r="BA1095" s="105"/>
      <c r="BB1095" s="105"/>
      <c r="BC1095" s="105"/>
      <c r="BD1095" s="284"/>
      <c r="BE1095" s="270" t="s">
        <v>2676</v>
      </c>
      <c r="BF1095" s="147" t="e">
        <f>VLOOKUP($A1095,#REF!,34,FALSE)</f>
        <v>#REF!</v>
      </c>
      <c r="BG1095" s="148" t="e">
        <f>VLOOKUP($A1095,#REF!,22,FALSE)</f>
        <v>#REF!</v>
      </c>
      <c r="BH1095" s="149"/>
    </row>
    <row r="1096" ht="13.5" spans="1:60">
      <c r="A1096" s="10" t="s">
        <v>2677</v>
      </c>
      <c r="B1096" s="38" t="e">
        <f>VLOOKUP($A1096,#REF!,34,FALSE)</f>
        <v>#REF!</v>
      </c>
      <c r="C1096" s="289" t="str">
        <f t="shared" si="200"/>
        <v>unused_DDR_XM3_B9WCK_N</v>
      </c>
      <c r="D1096" s="290" t="e">
        <f>IF(LEN(VLOOKUP($A1096,#REF!,8,FALSE)),LEFT(VLOOKUP($A1096,#REF!,8,FALSE),LEN(VLOOKUP($A1096,#REF!,8,FALSE))-2),"")</f>
        <v>#REF!</v>
      </c>
      <c r="E1096" s="286" t="e">
        <f>IF(LEN(VLOOKUP($A1096,#REF!,4,FALSE)),IF(INDEX(#REF!,MATCH($A1096,#REF!,0),1),LEFT(VLOOKUP($A1096,#REF!,4,FALSE),LEN(VLOOKUP($A1096,#REF!,4,FALSE))-2),CONCATENATE(LEFT(VLOOKUP($A1096,#REF!,4,FALSE),LEN(VLOOKUP($A1096,#REF!,4,FALSE))-2),"*")),"")</f>
        <v>#REF!</v>
      </c>
      <c r="F1096" s="287" t="e">
        <f>IF(LEN(VLOOKUP($A1096,#REF!,5,FALSE)),IF(INDEX(#REF!,MATCH($A1096,#REF!,0),2),LEFT(VLOOKUP($A1096,#REF!,5,FALSE),LEN(VLOOKUP($A1096,#REF!,5,FALSE))-2),CONCATENATE(LEFT(VLOOKUP($A1096,#REF!,5,FALSE),LEN(VLOOKUP($A1096,#REF!,5,FALSE))-2),"*")),"")</f>
        <v>#REF!</v>
      </c>
      <c r="G1096" s="287" t="e">
        <f>IF(LEN(VLOOKUP($A1096,#REF!,6,FALSE)),IF(INDEX(#REF!,MATCH($A1096,#REF!,0),3),LEFT(VLOOKUP($A1096,#REF!,6,FALSE),LEN(VLOOKUP($A1096,#REF!,6,FALSE))-2),CONCATENATE(LEFT(VLOOKUP($A1096,#REF!,6,FALSE),LEN(VLOOKUP($A1096,#REF!,6,FALSE))-2),"*")),"")</f>
        <v>#REF!</v>
      </c>
      <c r="H1096" s="288" t="e">
        <f>IF(LEN(VLOOKUP($A1096,#REF!,7,FALSE)),IF(INDEX(#REF!,MATCH($A1096,#REF!,0),4),LEFT(VLOOKUP($A1096,#REF!,7,FALSE),LEN(VLOOKUP($A1096,#REF!,7,FALSE))-2),CONCATENATE(LEFT(VLOOKUP($A1096,#REF!,7,FALSE),LEN(VLOOKUP($A1096,#REF!,7,FALSE))-2),"*")),"")</f>
        <v>#REF!</v>
      </c>
      <c r="I1096" s="297" t="e">
        <f>IF(LEN(VLOOKUP($A1096,#REF!,8,FALSE)),UPPER(RIGHT(VLOOKUP($A1096,#REF!,8,FALSE),1)),"")</f>
        <v>#REF!</v>
      </c>
      <c r="J1096" s="287" t="e">
        <f>IF(LEN(VLOOKUP($A1096,#REF!,4,FALSE)),UPPER(RIGHT(VLOOKUP($A1096,#REF!,4,FALSE),1)),"")</f>
        <v>#REF!</v>
      </c>
      <c r="K1096" s="287" t="e">
        <f>IF(LEN(VLOOKUP($A1096,#REF!,5,FALSE)),UPPER(RIGHT(VLOOKUP($A1096,#REF!,5,FALSE),1)),"")</f>
        <v>#REF!</v>
      </c>
      <c r="L1096" s="287" t="e">
        <f>IF(LEN(VLOOKUP($A1096,#REF!,6,FALSE)),UPPER(RIGHT(VLOOKUP($A1096,#REF!,6,FALSE),1)),"")</f>
        <v>#REF!</v>
      </c>
      <c r="M1096" s="288" t="e">
        <f>IF(LEN(VLOOKUP($A1096,#REF!,7,FALSE)),UPPER(RIGHT(VLOOKUP($A1096,#REF!,7,FALSE),1)),"")</f>
        <v>#REF!</v>
      </c>
      <c r="N1096" s="206"/>
      <c r="O1096" s="206"/>
      <c r="P1096" s="206"/>
      <c r="Q1096" s="206"/>
      <c r="R1096" s="206"/>
      <c r="S1096" s="63" t="e">
        <f>HLOOKUP("Device Tree Pin Name",#REF!,MATCH($A1096,#REF!,0),FALSE)</f>
        <v>#REF!</v>
      </c>
      <c r="T1096" s="47" t="e">
        <f>HLOOKUP("power rail",#REF!,MATCH($A1096,#REF!,0),FALSE)</f>
        <v>#REF!</v>
      </c>
      <c r="U1096" s="62" t="e">
        <f>HLOOKUP("Wake Capable",#REF!,MATCH($A1096,#REF!,0),FALSE)</f>
        <v>#REF!</v>
      </c>
      <c r="V1096" s="62" t="e">
        <f>HLOOKUP("Strap",#REF!,MATCH($A1096,#REF!,0),FALSE)</f>
        <v>#REF!</v>
      </c>
      <c r="W1096" s="62"/>
      <c r="X1096" s="62"/>
      <c r="Y1096" s="62"/>
      <c r="Z1096" s="47"/>
      <c r="AA1096" s="47" t="e">
        <f>HLOOKUP("Pad type",#REF!,MATCH($A1096,#REF!,0),FALSE)</f>
        <v>#REF!</v>
      </c>
      <c r="AB1096" s="63"/>
      <c r="AC1096" s="63" t="e">
        <f>HLOOKUP("POR Pin State",#REF!,MATCH($A1096,#REF!,0),FALSE)</f>
        <v>#REF!</v>
      </c>
      <c r="AD1096" s="255"/>
      <c r="AE1096" s="255"/>
      <c r="AF1096" s="255"/>
      <c r="AG1096" s="255"/>
      <c r="AH1096" s="209"/>
      <c r="AI1096" s="210"/>
      <c r="AJ1096" s="210"/>
      <c r="AK1096" s="210"/>
      <c r="AL1096" s="210"/>
      <c r="AM1096" s="210"/>
      <c r="AN1096" s="210"/>
      <c r="AO1096" s="210"/>
      <c r="AP1096" s="209"/>
      <c r="AQ1096" s="283" t="s">
        <v>2677</v>
      </c>
      <c r="AR1096" s="105"/>
      <c r="AS1096" s="105"/>
      <c r="AT1096" s="105"/>
      <c r="AU1096" s="105"/>
      <c r="AV1096" s="105"/>
      <c r="AW1096" s="105"/>
      <c r="AX1096" s="105"/>
      <c r="AY1096" s="105"/>
      <c r="AZ1096" s="105"/>
      <c r="BA1096" s="105"/>
      <c r="BB1096" s="105"/>
      <c r="BC1096" s="105"/>
      <c r="BD1096" s="284"/>
      <c r="BE1096" s="270" t="s">
        <v>2678</v>
      </c>
      <c r="BF1096" s="147" t="e">
        <f>VLOOKUP($A1096,#REF!,34,FALSE)</f>
        <v>#REF!</v>
      </c>
      <c r="BG1096" s="148" t="e">
        <f>VLOOKUP($A1096,#REF!,22,FALSE)</f>
        <v>#REF!</v>
      </c>
      <c r="BH1096" s="149"/>
    </row>
    <row r="1097" ht="13.5" spans="1:60">
      <c r="A1097" s="10" t="s">
        <v>2679</v>
      </c>
      <c r="B1097" s="38" t="e">
        <f>VLOOKUP($A1097,#REF!,34,FALSE)</f>
        <v>#REF!</v>
      </c>
      <c r="C1097" s="289" t="str">
        <f t="shared" si="200"/>
        <v>unused_DDR_XM3_B9RDQS_P</v>
      </c>
      <c r="D1097" s="290" t="e">
        <f>IF(LEN(VLOOKUP($A1097,#REF!,8,FALSE)),LEFT(VLOOKUP($A1097,#REF!,8,FALSE),LEN(VLOOKUP($A1097,#REF!,8,FALSE))-2),"")</f>
        <v>#REF!</v>
      </c>
      <c r="E1097" s="286" t="e">
        <f>IF(LEN(VLOOKUP($A1097,#REF!,4,FALSE)),IF(INDEX(#REF!,MATCH($A1097,#REF!,0),1),LEFT(VLOOKUP($A1097,#REF!,4,FALSE),LEN(VLOOKUP($A1097,#REF!,4,FALSE))-2),CONCATENATE(LEFT(VLOOKUP($A1097,#REF!,4,FALSE),LEN(VLOOKUP($A1097,#REF!,4,FALSE))-2),"*")),"")</f>
        <v>#REF!</v>
      </c>
      <c r="F1097" s="287" t="e">
        <f>IF(LEN(VLOOKUP($A1097,#REF!,5,FALSE)),IF(INDEX(#REF!,MATCH($A1097,#REF!,0),2),LEFT(VLOOKUP($A1097,#REF!,5,FALSE),LEN(VLOOKUP($A1097,#REF!,5,FALSE))-2),CONCATENATE(LEFT(VLOOKUP($A1097,#REF!,5,FALSE),LEN(VLOOKUP($A1097,#REF!,5,FALSE))-2),"*")),"")</f>
        <v>#REF!</v>
      </c>
      <c r="G1097" s="287" t="e">
        <f>IF(LEN(VLOOKUP($A1097,#REF!,6,FALSE)),IF(INDEX(#REF!,MATCH($A1097,#REF!,0),3),LEFT(VLOOKUP($A1097,#REF!,6,FALSE),LEN(VLOOKUP($A1097,#REF!,6,FALSE))-2),CONCATENATE(LEFT(VLOOKUP($A1097,#REF!,6,FALSE),LEN(VLOOKUP($A1097,#REF!,6,FALSE))-2),"*")),"")</f>
        <v>#REF!</v>
      </c>
      <c r="H1097" s="288" t="e">
        <f>IF(LEN(VLOOKUP($A1097,#REF!,7,FALSE)),IF(INDEX(#REF!,MATCH($A1097,#REF!,0),4),LEFT(VLOOKUP($A1097,#REF!,7,FALSE),LEN(VLOOKUP($A1097,#REF!,7,FALSE))-2),CONCATENATE(LEFT(VLOOKUP($A1097,#REF!,7,FALSE),LEN(VLOOKUP($A1097,#REF!,7,FALSE))-2),"*")),"")</f>
        <v>#REF!</v>
      </c>
      <c r="I1097" s="297" t="e">
        <f>IF(LEN(VLOOKUP($A1097,#REF!,8,FALSE)),UPPER(RIGHT(VLOOKUP($A1097,#REF!,8,FALSE),1)),"")</f>
        <v>#REF!</v>
      </c>
      <c r="J1097" s="287" t="e">
        <f>IF(LEN(VLOOKUP($A1097,#REF!,4,FALSE)),UPPER(RIGHT(VLOOKUP($A1097,#REF!,4,FALSE),1)),"")</f>
        <v>#REF!</v>
      </c>
      <c r="K1097" s="287" t="e">
        <f>IF(LEN(VLOOKUP($A1097,#REF!,5,FALSE)),UPPER(RIGHT(VLOOKUP($A1097,#REF!,5,FALSE),1)),"")</f>
        <v>#REF!</v>
      </c>
      <c r="L1097" s="287" t="e">
        <f>IF(LEN(VLOOKUP($A1097,#REF!,6,FALSE)),UPPER(RIGHT(VLOOKUP($A1097,#REF!,6,FALSE),1)),"")</f>
        <v>#REF!</v>
      </c>
      <c r="M1097" s="288" t="e">
        <f>IF(LEN(VLOOKUP($A1097,#REF!,7,FALSE)),UPPER(RIGHT(VLOOKUP($A1097,#REF!,7,FALSE),1)),"")</f>
        <v>#REF!</v>
      </c>
      <c r="N1097" s="206"/>
      <c r="O1097" s="206"/>
      <c r="P1097" s="206"/>
      <c r="Q1097" s="206"/>
      <c r="R1097" s="206"/>
      <c r="S1097" s="63" t="e">
        <f>HLOOKUP("Device Tree Pin Name",#REF!,MATCH($A1097,#REF!,0),FALSE)</f>
        <v>#REF!</v>
      </c>
      <c r="T1097" s="47" t="e">
        <f>HLOOKUP("power rail",#REF!,MATCH($A1097,#REF!,0),FALSE)</f>
        <v>#REF!</v>
      </c>
      <c r="U1097" s="62" t="e">
        <f>HLOOKUP("Wake Capable",#REF!,MATCH($A1097,#REF!,0),FALSE)</f>
        <v>#REF!</v>
      </c>
      <c r="V1097" s="62" t="e">
        <f>HLOOKUP("Strap",#REF!,MATCH($A1097,#REF!,0),FALSE)</f>
        <v>#REF!</v>
      </c>
      <c r="W1097" s="62"/>
      <c r="X1097" s="62"/>
      <c r="Y1097" s="62"/>
      <c r="Z1097" s="47"/>
      <c r="AA1097" s="47" t="e">
        <f>HLOOKUP("Pad type",#REF!,MATCH($A1097,#REF!,0),FALSE)</f>
        <v>#REF!</v>
      </c>
      <c r="AB1097" s="63"/>
      <c r="AC1097" s="63" t="e">
        <f>HLOOKUP("POR Pin State",#REF!,MATCH($A1097,#REF!,0),FALSE)</f>
        <v>#REF!</v>
      </c>
      <c r="AD1097" s="255"/>
      <c r="AE1097" s="255"/>
      <c r="AF1097" s="255"/>
      <c r="AG1097" s="255"/>
      <c r="AH1097" s="209"/>
      <c r="AI1097" s="210"/>
      <c r="AJ1097" s="210"/>
      <c r="AK1097" s="210"/>
      <c r="AL1097" s="210"/>
      <c r="AM1097" s="210"/>
      <c r="AN1097" s="210"/>
      <c r="AO1097" s="210"/>
      <c r="AP1097" s="209"/>
      <c r="AQ1097" s="283" t="s">
        <v>2679</v>
      </c>
      <c r="AR1097" s="105"/>
      <c r="AS1097" s="105"/>
      <c r="AT1097" s="105"/>
      <c r="AU1097" s="105"/>
      <c r="AV1097" s="105"/>
      <c r="AW1097" s="105"/>
      <c r="AX1097" s="105"/>
      <c r="AY1097" s="105"/>
      <c r="AZ1097" s="105"/>
      <c r="BA1097" s="105"/>
      <c r="BB1097" s="105"/>
      <c r="BC1097" s="105"/>
      <c r="BD1097" s="284"/>
      <c r="BE1097" s="270" t="s">
        <v>2680</v>
      </c>
      <c r="BF1097" s="147" t="e">
        <f>VLOOKUP($A1097,#REF!,34,FALSE)</f>
        <v>#REF!</v>
      </c>
      <c r="BG1097" s="148" t="e">
        <f>VLOOKUP($A1097,#REF!,22,FALSE)</f>
        <v>#REF!</v>
      </c>
      <c r="BH1097" s="149"/>
    </row>
    <row r="1098" ht="13.5" spans="1:60">
      <c r="A1098" s="10" t="s">
        <v>2681</v>
      </c>
      <c r="B1098" s="38" t="e">
        <f>VLOOKUP($A1098,#REF!,34,FALSE)</f>
        <v>#REF!</v>
      </c>
      <c r="C1098" s="289" t="str">
        <f t="shared" si="200"/>
        <v>unused_DDR_XM3_B9RDQS_N</v>
      </c>
      <c r="D1098" s="290" t="e">
        <f>IF(LEN(VLOOKUP($A1098,#REF!,8,FALSE)),LEFT(VLOOKUP($A1098,#REF!,8,FALSE),LEN(VLOOKUP($A1098,#REF!,8,FALSE))-2),"")</f>
        <v>#REF!</v>
      </c>
      <c r="E1098" s="286" t="e">
        <f>IF(LEN(VLOOKUP($A1098,#REF!,4,FALSE)),IF(INDEX(#REF!,MATCH($A1098,#REF!,0),1),LEFT(VLOOKUP($A1098,#REF!,4,FALSE),LEN(VLOOKUP($A1098,#REF!,4,FALSE))-2),CONCATENATE(LEFT(VLOOKUP($A1098,#REF!,4,FALSE),LEN(VLOOKUP($A1098,#REF!,4,FALSE))-2),"*")),"")</f>
        <v>#REF!</v>
      </c>
      <c r="F1098" s="287" t="e">
        <f>IF(LEN(VLOOKUP($A1098,#REF!,5,FALSE)),IF(INDEX(#REF!,MATCH($A1098,#REF!,0),2),LEFT(VLOOKUP($A1098,#REF!,5,FALSE),LEN(VLOOKUP($A1098,#REF!,5,FALSE))-2),CONCATENATE(LEFT(VLOOKUP($A1098,#REF!,5,FALSE),LEN(VLOOKUP($A1098,#REF!,5,FALSE))-2),"*")),"")</f>
        <v>#REF!</v>
      </c>
      <c r="G1098" s="287" t="e">
        <f>IF(LEN(VLOOKUP($A1098,#REF!,6,FALSE)),IF(INDEX(#REF!,MATCH($A1098,#REF!,0),3),LEFT(VLOOKUP($A1098,#REF!,6,FALSE),LEN(VLOOKUP($A1098,#REF!,6,FALSE))-2),CONCATENATE(LEFT(VLOOKUP($A1098,#REF!,6,FALSE),LEN(VLOOKUP($A1098,#REF!,6,FALSE))-2),"*")),"")</f>
        <v>#REF!</v>
      </c>
      <c r="H1098" s="288" t="e">
        <f>IF(LEN(VLOOKUP($A1098,#REF!,7,FALSE)),IF(INDEX(#REF!,MATCH($A1098,#REF!,0),4),LEFT(VLOOKUP($A1098,#REF!,7,FALSE),LEN(VLOOKUP($A1098,#REF!,7,FALSE))-2),CONCATENATE(LEFT(VLOOKUP($A1098,#REF!,7,FALSE),LEN(VLOOKUP($A1098,#REF!,7,FALSE))-2),"*")),"")</f>
        <v>#REF!</v>
      </c>
      <c r="I1098" s="297" t="e">
        <f>IF(LEN(VLOOKUP($A1098,#REF!,8,FALSE)),UPPER(RIGHT(VLOOKUP($A1098,#REF!,8,FALSE),1)),"")</f>
        <v>#REF!</v>
      </c>
      <c r="J1098" s="287" t="e">
        <f>IF(LEN(VLOOKUP($A1098,#REF!,4,FALSE)),UPPER(RIGHT(VLOOKUP($A1098,#REF!,4,FALSE),1)),"")</f>
        <v>#REF!</v>
      </c>
      <c r="K1098" s="287" t="e">
        <f>IF(LEN(VLOOKUP($A1098,#REF!,5,FALSE)),UPPER(RIGHT(VLOOKUP($A1098,#REF!,5,FALSE),1)),"")</f>
        <v>#REF!</v>
      </c>
      <c r="L1098" s="287" t="e">
        <f>IF(LEN(VLOOKUP($A1098,#REF!,6,FALSE)),UPPER(RIGHT(VLOOKUP($A1098,#REF!,6,FALSE),1)),"")</f>
        <v>#REF!</v>
      </c>
      <c r="M1098" s="288" t="e">
        <f>IF(LEN(VLOOKUP($A1098,#REF!,7,FALSE)),UPPER(RIGHT(VLOOKUP($A1098,#REF!,7,FALSE),1)),"")</f>
        <v>#REF!</v>
      </c>
      <c r="N1098" s="206"/>
      <c r="O1098" s="206"/>
      <c r="P1098" s="206"/>
      <c r="Q1098" s="206"/>
      <c r="R1098" s="206"/>
      <c r="S1098" s="63" t="e">
        <f>HLOOKUP("Device Tree Pin Name",#REF!,MATCH($A1098,#REF!,0),FALSE)</f>
        <v>#REF!</v>
      </c>
      <c r="T1098" s="47" t="e">
        <f>HLOOKUP("power rail",#REF!,MATCH($A1098,#REF!,0),FALSE)</f>
        <v>#REF!</v>
      </c>
      <c r="U1098" s="62" t="e">
        <f>HLOOKUP("Wake Capable",#REF!,MATCH($A1098,#REF!,0),FALSE)</f>
        <v>#REF!</v>
      </c>
      <c r="V1098" s="62" t="e">
        <f>HLOOKUP("Strap",#REF!,MATCH($A1098,#REF!,0),FALSE)</f>
        <v>#REF!</v>
      </c>
      <c r="W1098" s="62"/>
      <c r="X1098" s="62"/>
      <c r="Y1098" s="62"/>
      <c r="Z1098" s="47"/>
      <c r="AA1098" s="47" t="e">
        <f>HLOOKUP("Pad type",#REF!,MATCH($A1098,#REF!,0),FALSE)</f>
        <v>#REF!</v>
      </c>
      <c r="AB1098" s="63"/>
      <c r="AC1098" s="63" t="e">
        <f>HLOOKUP("POR Pin State",#REF!,MATCH($A1098,#REF!,0),FALSE)</f>
        <v>#REF!</v>
      </c>
      <c r="AD1098" s="255"/>
      <c r="AE1098" s="255"/>
      <c r="AF1098" s="255"/>
      <c r="AG1098" s="255"/>
      <c r="AH1098" s="209"/>
      <c r="AI1098" s="210"/>
      <c r="AJ1098" s="210"/>
      <c r="AK1098" s="210"/>
      <c r="AL1098" s="210"/>
      <c r="AM1098" s="210"/>
      <c r="AN1098" s="210"/>
      <c r="AO1098" s="210"/>
      <c r="AP1098" s="209"/>
      <c r="AQ1098" s="283" t="s">
        <v>2681</v>
      </c>
      <c r="AR1098" s="105"/>
      <c r="AS1098" s="105"/>
      <c r="AT1098" s="105"/>
      <c r="AU1098" s="105"/>
      <c r="AV1098" s="105"/>
      <c r="AW1098" s="105"/>
      <c r="AX1098" s="105"/>
      <c r="AY1098" s="105"/>
      <c r="AZ1098" s="105"/>
      <c r="BA1098" s="105"/>
      <c r="BB1098" s="105"/>
      <c r="BC1098" s="105"/>
      <c r="BD1098" s="284"/>
      <c r="BE1098" s="270" t="s">
        <v>2682</v>
      </c>
      <c r="BF1098" s="147" t="e">
        <f>VLOOKUP($A1098,#REF!,34,FALSE)</f>
        <v>#REF!</v>
      </c>
      <c r="BG1098" s="148" t="e">
        <f>VLOOKUP($A1098,#REF!,22,FALSE)</f>
        <v>#REF!</v>
      </c>
      <c r="BH1098" s="149"/>
    </row>
    <row r="1099" ht="14.25" spans="1:60">
      <c r="A1099" s="291" t="s">
        <v>2683</v>
      </c>
      <c r="B1099" s="291" t="s">
        <v>2684</v>
      </c>
      <c r="C1099" s="292"/>
      <c r="D1099" s="293"/>
      <c r="E1099" s="294"/>
      <c r="F1099" s="295"/>
      <c r="G1099" s="295"/>
      <c r="H1099" s="296"/>
      <c r="I1099" s="298"/>
      <c r="J1099" s="295"/>
      <c r="K1099" s="295"/>
      <c r="L1099" s="295"/>
      <c r="M1099" s="296"/>
      <c r="N1099" s="206"/>
      <c r="O1099" s="206"/>
      <c r="P1099" s="206"/>
      <c r="Q1099" s="206"/>
      <c r="R1099" s="206"/>
      <c r="S1099" s="64"/>
      <c r="T1099" s="299"/>
      <c r="U1099" s="300"/>
      <c r="V1099" s="300"/>
      <c r="W1099" s="300"/>
      <c r="X1099" s="300"/>
      <c r="Y1099" s="300"/>
      <c r="Z1099" s="299"/>
      <c r="AA1099" s="299"/>
      <c r="AB1099" s="64"/>
      <c r="AC1099" s="64"/>
      <c r="AD1099" s="255"/>
      <c r="AE1099" s="255"/>
      <c r="AF1099" s="255"/>
      <c r="AG1099" s="255"/>
      <c r="AH1099" s="209"/>
      <c r="AI1099" s="210"/>
      <c r="AJ1099" s="210"/>
      <c r="AK1099" s="210"/>
      <c r="AL1099" s="210"/>
      <c r="AM1099" s="210"/>
      <c r="AN1099" s="210"/>
      <c r="AO1099" s="210"/>
      <c r="AP1099" s="209"/>
      <c r="AQ1099" s="105"/>
      <c r="AR1099" s="105"/>
      <c r="AS1099" s="105"/>
      <c r="AT1099" s="105"/>
      <c r="AU1099" s="105"/>
      <c r="AV1099" s="105"/>
      <c r="AW1099" s="105"/>
      <c r="AX1099" s="105"/>
      <c r="AY1099" s="105"/>
      <c r="AZ1099" s="105"/>
      <c r="BA1099" s="105"/>
      <c r="BB1099" s="105"/>
      <c r="BC1099" s="404" t="s">
        <v>1118</v>
      </c>
      <c r="BD1099" s="311"/>
      <c r="BE1099" s="311"/>
      <c r="BF1099" s="291" t="s">
        <v>2684</v>
      </c>
      <c r="BG1099" s="218"/>
      <c r="BH1099" s="276"/>
    </row>
    <row r="1100" ht="13.5" spans="1:60">
      <c r="A1100" s="10" t="s">
        <v>2685</v>
      </c>
      <c r="B1100" s="38" t="e">
        <f>VLOOKUP($A1100,#REF!,34,FALSE)</f>
        <v>#REF!</v>
      </c>
      <c r="C1100" s="289" t="str">
        <f t="shared" si="200"/>
        <v>unused_DDR_RESET0_N</v>
      </c>
      <c r="D1100" s="290" t="e">
        <f>IF(LEN(VLOOKUP($A1100,#REF!,8,FALSE)),LEFT(VLOOKUP($A1100,#REF!,8,FALSE),LEN(VLOOKUP($A1100,#REF!,8,FALSE))-2),"")</f>
        <v>#REF!</v>
      </c>
      <c r="E1100" s="286" t="e">
        <f>IF(LEN(VLOOKUP($A1100,#REF!,4,FALSE)),IF(INDEX(#REF!,MATCH($A1100,#REF!,0),1),LEFT(VLOOKUP($A1100,#REF!,4,FALSE),LEN(VLOOKUP($A1100,#REF!,4,FALSE))-2),CONCATENATE(LEFT(VLOOKUP($A1100,#REF!,4,FALSE),LEN(VLOOKUP($A1100,#REF!,4,FALSE))-2),"*")),"")</f>
        <v>#REF!</v>
      </c>
      <c r="F1100" s="287" t="e">
        <f>IF(LEN(VLOOKUP($A1100,#REF!,5,FALSE)),IF(INDEX(#REF!,MATCH($A1100,#REF!,0),2),LEFT(VLOOKUP($A1100,#REF!,5,FALSE),LEN(VLOOKUP($A1100,#REF!,5,FALSE))-2),CONCATENATE(LEFT(VLOOKUP($A1100,#REF!,5,FALSE),LEN(VLOOKUP($A1100,#REF!,5,FALSE))-2),"*")),"")</f>
        <v>#REF!</v>
      </c>
      <c r="G1100" s="287" t="e">
        <f>IF(LEN(VLOOKUP($A1100,#REF!,6,FALSE)),IF(INDEX(#REF!,MATCH($A1100,#REF!,0),3),LEFT(VLOOKUP($A1100,#REF!,6,FALSE),LEN(VLOOKUP($A1100,#REF!,6,FALSE))-2),CONCATENATE(LEFT(VLOOKUP($A1100,#REF!,6,FALSE),LEN(VLOOKUP($A1100,#REF!,6,FALSE))-2),"*")),"")</f>
        <v>#REF!</v>
      </c>
      <c r="H1100" s="288" t="e">
        <f>IF(LEN(VLOOKUP($A1100,#REF!,7,FALSE)),IF(INDEX(#REF!,MATCH($A1100,#REF!,0),4),LEFT(VLOOKUP($A1100,#REF!,7,FALSE),LEN(VLOOKUP($A1100,#REF!,7,FALSE))-2),CONCATENATE(LEFT(VLOOKUP($A1100,#REF!,7,FALSE),LEN(VLOOKUP($A1100,#REF!,7,FALSE))-2),"*")),"")</f>
        <v>#REF!</v>
      </c>
      <c r="I1100" s="297" t="e">
        <f>IF(LEN(VLOOKUP($A1100,#REF!,8,FALSE)),UPPER(RIGHT(VLOOKUP($A1100,#REF!,8,FALSE),1)),"")</f>
        <v>#REF!</v>
      </c>
      <c r="J1100" s="287" t="e">
        <f>IF(LEN(VLOOKUP($A1100,#REF!,4,FALSE)),UPPER(RIGHT(VLOOKUP($A1100,#REF!,4,FALSE),1)),"")</f>
        <v>#REF!</v>
      </c>
      <c r="K1100" s="287" t="e">
        <f>IF(LEN(VLOOKUP($A1100,#REF!,5,FALSE)),UPPER(RIGHT(VLOOKUP($A1100,#REF!,5,FALSE),1)),"")</f>
        <v>#REF!</v>
      </c>
      <c r="L1100" s="287" t="e">
        <f>IF(LEN(VLOOKUP($A1100,#REF!,6,FALSE)),UPPER(RIGHT(VLOOKUP($A1100,#REF!,6,FALSE),1)),"")</f>
        <v>#REF!</v>
      </c>
      <c r="M1100" s="288" t="e">
        <f>IF(LEN(VLOOKUP($A1100,#REF!,7,FALSE)),UPPER(RIGHT(VLOOKUP($A1100,#REF!,7,FALSE),1)),"")</f>
        <v>#REF!</v>
      </c>
      <c r="N1100" s="206"/>
      <c r="O1100" s="206"/>
      <c r="P1100" s="206"/>
      <c r="Q1100" s="206"/>
      <c r="R1100" s="206"/>
      <c r="S1100" s="64" t="e">
        <f>HLOOKUP("Device Tree Pin Name",#REF!,MATCH($A1100,#REF!,0),FALSE)</f>
        <v>#REF!</v>
      </c>
      <c r="T1100" s="299" t="e">
        <f>HLOOKUP("power rail",#REF!,MATCH($A1100,#REF!,0),FALSE)</f>
        <v>#REF!</v>
      </c>
      <c r="U1100" s="300" t="e">
        <f>HLOOKUP("Wake Capable",#REF!,MATCH($A1100,#REF!,0),FALSE)</f>
        <v>#REF!</v>
      </c>
      <c r="V1100" s="300" t="e">
        <f>HLOOKUP("Strap",#REF!,MATCH($A1100,#REF!,0),FALSE)</f>
        <v>#REF!</v>
      </c>
      <c r="W1100" s="300"/>
      <c r="X1100" s="300"/>
      <c r="Y1100" s="300"/>
      <c r="Z1100" s="299"/>
      <c r="AA1100" s="299" t="e">
        <f>HLOOKUP("Pad type",#REF!,MATCH($A1100,#REF!,0),FALSE)</f>
        <v>#REF!</v>
      </c>
      <c r="AB1100" s="64"/>
      <c r="AC1100" s="64" t="e">
        <f>HLOOKUP("POR Pin State",#REF!,MATCH($A1100,#REF!,0),FALSE)</f>
        <v>#REF!</v>
      </c>
      <c r="AD1100" s="255"/>
      <c r="AE1100" s="255"/>
      <c r="AF1100" s="255"/>
      <c r="AG1100" s="255"/>
      <c r="AH1100" s="209"/>
      <c r="AI1100" s="210"/>
      <c r="AJ1100" s="210"/>
      <c r="AK1100" s="210"/>
      <c r="AL1100" s="210"/>
      <c r="AM1100" s="210"/>
      <c r="AN1100" s="210"/>
      <c r="AO1100" s="210"/>
      <c r="AP1100" s="209"/>
      <c r="AQ1100" s="306" t="s">
        <v>2686</v>
      </c>
      <c r="AR1100" s="105"/>
      <c r="AS1100" s="105"/>
      <c r="AT1100" s="105"/>
      <c r="AU1100" s="105"/>
      <c r="AV1100" s="105"/>
      <c r="AW1100" s="105"/>
      <c r="AX1100" s="105"/>
      <c r="AY1100" s="105"/>
      <c r="AZ1100" s="105"/>
      <c r="BA1100" s="105"/>
      <c r="BB1100" s="105"/>
      <c r="BC1100" s="105"/>
      <c r="BD1100" s="284"/>
      <c r="BE1100" s="270" t="s">
        <v>2687</v>
      </c>
      <c r="BF1100" s="147" t="e">
        <f>VLOOKUP($A1100,#REF!,34,FALSE)</f>
        <v>#REF!</v>
      </c>
      <c r="BG1100" s="148" t="e">
        <f>VLOOKUP($A1100,#REF!,22,FALSE)</f>
        <v>#REF!</v>
      </c>
      <c r="BH1100" s="149"/>
    </row>
    <row r="1101" ht="13.5" spans="1:60">
      <c r="A1101" s="10" t="s">
        <v>2688</v>
      </c>
      <c r="B1101" s="38" t="e">
        <f>VLOOKUP($A1101,#REF!,34,FALSE)</f>
        <v>#REF!</v>
      </c>
      <c r="C1101" s="289" t="str">
        <f t="shared" si="200"/>
        <v>unused_DDR_RESET1_N</v>
      </c>
      <c r="D1101" s="290" t="e">
        <f>IF(LEN(VLOOKUP($A1101,#REF!,8,FALSE)),LEFT(VLOOKUP($A1101,#REF!,8,FALSE),LEN(VLOOKUP($A1101,#REF!,8,FALSE))-2),"")</f>
        <v>#REF!</v>
      </c>
      <c r="E1101" s="286" t="e">
        <f>IF(LEN(VLOOKUP($A1101,#REF!,4,FALSE)),IF(INDEX(#REF!,MATCH($A1101,#REF!,0),1),LEFT(VLOOKUP($A1101,#REF!,4,FALSE),LEN(VLOOKUP($A1101,#REF!,4,FALSE))-2),CONCATENATE(LEFT(VLOOKUP($A1101,#REF!,4,FALSE),LEN(VLOOKUP($A1101,#REF!,4,FALSE))-2),"*")),"")</f>
        <v>#REF!</v>
      </c>
      <c r="F1101" s="287" t="e">
        <f>IF(LEN(VLOOKUP($A1101,#REF!,5,FALSE)),IF(INDEX(#REF!,MATCH($A1101,#REF!,0),2),LEFT(VLOOKUP($A1101,#REF!,5,FALSE),LEN(VLOOKUP($A1101,#REF!,5,FALSE))-2),CONCATENATE(LEFT(VLOOKUP($A1101,#REF!,5,FALSE),LEN(VLOOKUP($A1101,#REF!,5,FALSE))-2),"*")),"")</f>
        <v>#REF!</v>
      </c>
      <c r="G1101" s="287" t="e">
        <f>IF(LEN(VLOOKUP($A1101,#REF!,6,FALSE)),IF(INDEX(#REF!,MATCH($A1101,#REF!,0),3),LEFT(VLOOKUP($A1101,#REF!,6,FALSE),LEN(VLOOKUP($A1101,#REF!,6,FALSE))-2),CONCATENATE(LEFT(VLOOKUP($A1101,#REF!,6,FALSE),LEN(VLOOKUP($A1101,#REF!,6,FALSE))-2),"*")),"")</f>
        <v>#REF!</v>
      </c>
      <c r="H1101" s="288" t="e">
        <f>IF(LEN(VLOOKUP($A1101,#REF!,7,FALSE)),IF(INDEX(#REF!,MATCH($A1101,#REF!,0),4),LEFT(VLOOKUP($A1101,#REF!,7,FALSE),LEN(VLOOKUP($A1101,#REF!,7,FALSE))-2),CONCATENATE(LEFT(VLOOKUP($A1101,#REF!,7,FALSE),LEN(VLOOKUP($A1101,#REF!,7,FALSE))-2),"*")),"")</f>
        <v>#REF!</v>
      </c>
      <c r="I1101" s="297" t="e">
        <f>IF(LEN(VLOOKUP($A1101,#REF!,8,FALSE)),UPPER(RIGHT(VLOOKUP($A1101,#REF!,8,FALSE),1)),"")</f>
        <v>#REF!</v>
      </c>
      <c r="J1101" s="287" t="e">
        <f>IF(LEN(VLOOKUP($A1101,#REF!,4,FALSE)),UPPER(RIGHT(VLOOKUP($A1101,#REF!,4,FALSE),1)),"")</f>
        <v>#REF!</v>
      </c>
      <c r="K1101" s="287" t="e">
        <f>IF(LEN(VLOOKUP($A1101,#REF!,5,FALSE)),UPPER(RIGHT(VLOOKUP($A1101,#REF!,5,FALSE),1)),"")</f>
        <v>#REF!</v>
      </c>
      <c r="L1101" s="287" t="e">
        <f>IF(LEN(VLOOKUP($A1101,#REF!,6,FALSE)),UPPER(RIGHT(VLOOKUP($A1101,#REF!,6,FALSE),1)),"")</f>
        <v>#REF!</v>
      </c>
      <c r="M1101" s="288" t="e">
        <f>IF(LEN(VLOOKUP($A1101,#REF!,7,FALSE)),UPPER(RIGHT(VLOOKUP($A1101,#REF!,7,FALSE),1)),"")</f>
        <v>#REF!</v>
      </c>
      <c r="N1101" s="206"/>
      <c r="O1101" s="206"/>
      <c r="P1101" s="206"/>
      <c r="Q1101" s="206"/>
      <c r="R1101" s="206"/>
      <c r="S1101" s="64" t="e">
        <f>HLOOKUP("Device Tree Pin Name",#REF!,MATCH($A1101,#REF!,0),FALSE)</f>
        <v>#REF!</v>
      </c>
      <c r="T1101" s="299" t="e">
        <f>HLOOKUP("power rail",#REF!,MATCH($A1101,#REF!,0),FALSE)</f>
        <v>#REF!</v>
      </c>
      <c r="U1101" s="300" t="e">
        <f>HLOOKUP("Wake Capable",#REF!,MATCH($A1101,#REF!,0),FALSE)</f>
        <v>#REF!</v>
      </c>
      <c r="V1101" s="300" t="e">
        <f>HLOOKUP("Strap",#REF!,MATCH($A1101,#REF!,0),FALSE)</f>
        <v>#REF!</v>
      </c>
      <c r="W1101" s="300"/>
      <c r="X1101" s="300"/>
      <c r="Y1101" s="300"/>
      <c r="Z1101" s="299"/>
      <c r="AA1101" s="299" t="e">
        <f>HLOOKUP("Pad type",#REF!,MATCH($A1101,#REF!,0),FALSE)</f>
        <v>#REF!</v>
      </c>
      <c r="AB1101" s="64"/>
      <c r="AC1101" s="64" t="e">
        <f>HLOOKUP("POR Pin State",#REF!,MATCH($A1101,#REF!,0),FALSE)</f>
        <v>#REF!</v>
      </c>
      <c r="AD1101" s="301"/>
      <c r="AE1101" s="301"/>
      <c r="AF1101" s="301"/>
      <c r="AG1101" s="301"/>
      <c r="AH1101" s="303"/>
      <c r="AI1101" s="304"/>
      <c r="AJ1101" s="305"/>
      <c r="AK1101" s="305"/>
      <c r="AL1101" s="305"/>
      <c r="AM1101" s="305"/>
      <c r="AN1101" s="305"/>
      <c r="AO1101" s="305"/>
      <c r="AP1101" s="307"/>
      <c r="AQ1101" s="308" t="s">
        <v>2689</v>
      </c>
      <c r="AR1101" s="309"/>
      <c r="AS1101" s="105"/>
      <c r="AT1101" s="105"/>
      <c r="AU1101" s="105"/>
      <c r="AV1101" s="105"/>
      <c r="AW1101" s="105"/>
      <c r="AX1101" s="105"/>
      <c r="AY1101" s="105"/>
      <c r="AZ1101" s="105"/>
      <c r="BA1101" s="105"/>
      <c r="BB1101" s="105"/>
      <c r="BC1101" s="105"/>
      <c r="BD1101" s="284"/>
      <c r="BE1101" s="270" t="s">
        <v>2690</v>
      </c>
      <c r="BF1101" s="147" t="e">
        <f>VLOOKUP($A1101,#REF!,34,FALSE)</f>
        <v>#REF!</v>
      </c>
      <c r="BG1101" s="148" t="e">
        <f>VLOOKUP($A1101,#REF!,22,FALSE)</f>
        <v>#REF!</v>
      </c>
      <c r="BH1101" s="149"/>
    </row>
    <row r="1102" s="3" customFormat="1" ht="18" customHeight="1" spans="1:60">
      <c r="A1102" s="163" t="s">
        <v>8113</v>
      </c>
      <c r="B1102" s="190" t="s">
        <v>8114</v>
      </c>
      <c r="C1102" s="44"/>
      <c r="D1102" s="165"/>
      <c r="E1102" s="165"/>
      <c r="F1102" s="165"/>
      <c r="G1102" s="165"/>
      <c r="H1102" s="165"/>
      <c r="I1102" s="44"/>
      <c r="J1102" s="44"/>
      <c r="K1102" s="44"/>
      <c r="L1102" s="44"/>
      <c r="M1102" s="44"/>
      <c r="N1102" s="44"/>
      <c r="O1102" s="44"/>
      <c r="P1102" s="44"/>
      <c r="Q1102" s="44"/>
      <c r="R1102" s="44"/>
      <c r="S1102" s="44"/>
      <c r="T1102" s="44"/>
      <c r="U1102" s="167"/>
      <c r="V1102" s="167"/>
      <c r="W1102" s="167"/>
      <c r="X1102" s="167"/>
      <c r="Y1102" s="167"/>
      <c r="Z1102" s="168"/>
      <c r="AA1102" s="168"/>
      <c r="AB1102" s="168"/>
      <c r="AC1102" s="168"/>
      <c r="AD1102" s="168"/>
      <c r="AE1102" s="168"/>
      <c r="AF1102" s="168"/>
      <c r="AG1102" s="168"/>
      <c r="AH1102" s="168"/>
      <c r="AI1102" s="168"/>
      <c r="AJ1102" s="168"/>
      <c r="AK1102" s="168"/>
      <c r="AL1102" s="168"/>
      <c r="AM1102" s="168"/>
      <c r="AN1102" s="168"/>
      <c r="AO1102" s="168"/>
      <c r="AP1102" s="168"/>
      <c r="AQ1102" s="100"/>
      <c r="AR1102" s="175"/>
      <c r="AS1102" s="176"/>
      <c r="AT1102" s="176"/>
      <c r="AU1102" s="176"/>
      <c r="AV1102" s="176"/>
      <c r="AW1102" s="176"/>
      <c r="AX1102" s="176"/>
      <c r="AY1102" s="176"/>
      <c r="AZ1102" s="176"/>
      <c r="BA1102" s="176"/>
      <c r="BB1102" s="176"/>
      <c r="BC1102" s="400" t="s">
        <v>76</v>
      </c>
      <c r="BD1102" s="176"/>
      <c r="BE1102" s="184" t="s">
        <v>8113</v>
      </c>
      <c r="BF1102" s="185" t="s">
        <v>8114</v>
      </c>
      <c r="BG1102" s="186"/>
      <c r="BH1102" s="187"/>
    </row>
    <row r="1103" ht="13.5" spans="1:60">
      <c r="A1103" s="10" t="s">
        <v>8115</v>
      </c>
      <c r="B1103" s="38" t="e">
        <f>VLOOKUP($A1103,#REF!,34,FALSE)</f>
        <v>#REF!</v>
      </c>
      <c r="C1103" s="289" t="str">
        <f t="shared" ref="C1103:C1104" si="201">CONCATENATE("unused_",A1103)</f>
        <v>unused_XTAL_IN</v>
      </c>
      <c r="D1103" s="290" t="e">
        <f>IF(LEN(VLOOKUP($A1103,#REF!,8,FALSE)),LEFT(VLOOKUP($A1103,#REF!,8,FALSE),LEN(VLOOKUP($A1103,#REF!,8,FALSE))-2),"")</f>
        <v>#REF!</v>
      </c>
      <c r="E1103" s="286" t="e">
        <f>IF(LEN(VLOOKUP($A1103,#REF!,4,FALSE)),IF(INDEX(#REF!,MATCH($A1103,#REF!,0),1),LEFT(VLOOKUP($A1103,#REF!,4,FALSE),LEN(VLOOKUP($A1103,#REF!,4,FALSE))-2),CONCATENATE(LEFT(VLOOKUP($A1103,#REF!,4,FALSE),LEN(VLOOKUP($A1103,#REF!,4,FALSE))-2),"*")),"")</f>
        <v>#REF!</v>
      </c>
      <c r="F1103" s="287" t="e">
        <f>IF(LEN(VLOOKUP($A1103,#REF!,5,FALSE)),IF(INDEX(#REF!,MATCH($A1103,#REF!,0),2),LEFT(VLOOKUP($A1103,#REF!,5,FALSE),LEN(VLOOKUP($A1103,#REF!,5,FALSE))-2),CONCATENATE(LEFT(VLOOKUP($A1103,#REF!,5,FALSE),LEN(VLOOKUP($A1103,#REF!,5,FALSE))-2),"*")),"")</f>
        <v>#REF!</v>
      </c>
      <c r="G1103" s="287" t="e">
        <f>IF(LEN(VLOOKUP($A1103,#REF!,6,FALSE)),IF(INDEX(#REF!,MATCH($A1103,#REF!,0),3),LEFT(VLOOKUP($A1103,#REF!,6,FALSE),LEN(VLOOKUP($A1103,#REF!,6,FALSE))-2),CONCATENATE(LEFT(VLOOKUP($A1103,#REF!,6,FALSE),LEN(VLOOKUP($A1103,#REF!,6,FALSE))-2),"*")),"")</f>
        <v>#REF!</v>
      </c>
      <c r="H1103" s="288" t="e">
        <f>IF(LEN(VLOOKUP($A1103,#REF!,7,FALSE)),IF(INDEX(#REF!,MATCH($A1103,#REF!,0),4),LEFT(VLOOKUP($A1103,#REF!,7,FALSE),LEN(VLOOKUP($A1103,#REF!,7,FALSE))-2),CONCATENATE(LEFT(VLOOKUP($A1103,#REF!,7,FALSE),LEN(VLOOKUP($A1103,#REF!,7,FALSE))-2),"*")),"")</f>
        <v>#REF!</v>
      </c>
      <c r="I1103" s="297" t="e">
        <f>IF(LEN(VLOOKUP($A1103,#REF!,8,FALSE)),UPPER(RIGHT(VLOOKUP($A1103,#REF!,8,FALSE),1)),"")</f>
        <v>#REF!</v>
      </c>
      <c r="J1103" s="287" t="e">
        <f>IF(LEN(VLOOKUP($A1103,#REF!,4,FALSE)),UPPER(RIGHT(VLOOKUP($A1103,#REF!,4,FALSE),1)),"")</f>
        <v>#REF!</v>
      </c>
      <c r="K1103" s="287" t="e">
        <f>IF(LEN(VLOOKUP($A1103,#REF!,5,FALSE)),UPPER(RIGHT(VLOOKUP($A1103,#REF!,5,FALSE),1)),"")</f>
        <v>#REF!</v>
      </c>
      <c r="L1103" s="287" t="e">
        <f>IF(LEN(VLOOKUP($A1103,#REF!,6,FALSE)),UPPER(RIGHT(VLOOKUP($A1103,#REF!,6,FALSE),1)),"")</f>
        <v>#REF!</v>
      </c>
      <c r="M1103" s="288" t="e">
        <f>IF(LEN(VLOOKUP($A1103,#REF!,7,FALSE)),UPPER(RIGHT(VLOOKUP($A1103,#REF!,7,FALSE),1)),"")</f>
        <v>#REF!</v>
      </c>
      <c r="N1103" s="206"/>
      <c r="O1103" s="206"/>
      <c r="P1103" s="206"/>
      <c r="Q1103" s="206"/>
      <c r="R1103" s="206"/>
      <c r="S1103" s="64" t="e">
        <f>HLOOKUP("Device Tree Pin Name",#REF!,MATCH($A1103,#REF!,0),FALSE)</f>
        <v>#REF!</v>
      </c>
      <c r="T1103" s="299" t="e">
        <f>HLOOKUP("power rail",#REF!,MATCH($A1103,#REF!,0),FALSE)</f>
        <v>#REF!</v>
      </c>
      <c r="U1103" s="300" t="e">
        <f>HLOOKUP("Wake Capable",#REF!,MATCH($A1103,#REF!,0),FALSE)</f>
        <v>#REF!</v>
      </c>
      <c r="V1103" s="300" t="e">
        <f>HLOOKUP("Strap",#REF!,MATCH($A1103,#REF!,0),FALSE)</f>
        <v>#REF!</v>
      </c>
      <c r="W1103" s="300"/>
      <c r="X1103" s="300"/>
      <c r="Y1103" s="300"/>
      <c r="Z1103" s="299"/>
      <c r="AA1103" s="299" t="e">
        <f>HLOOKUP("Pad type",#REF!,MATCH($A1103,#REF!,0),FALSE)</f>
        <v>#REF!</v>
      </c>
      <c r="AB1103" s="64"/>
      <c r="AC1103" s="64" t="e">
        <f>HLOOKUP("POR Pin State",#REF!,MATCH($A1103,#REF!,0),FALSE)</f>
        <v>#REF!</v>
      </c>
      <c r="AD1103" s="255"/>
      <c r="AE1103" s="255"/>
      <c r="AF1103" s="255"/>
      <c r="AG1103" s="255"/>
      <c r="AH1103" s="209"/>
      <c r="AI1103" s="210"/>
      <c r="AJ1103" s="210"/>
      <c r="AK1103" s="210"/>
      <c r="AL1103" s="210"/>
      <c r="AM1103" s="210"/>
      <c r="AN1103" s="210"/>
      <c r="AO1103" s="210"/>
      <c r="AP1103" s="209"/>
      <c r="AQ1103" s="306" t="s">
        <v>8116</v>
      </c>
      <c r="AR1103" s="105"/>
      <c r="AS1103" s="105"/>
      <c r="AT1103" s="105"/>
      <c r="AU1103" s="105"/>
      <c r="AV1103" s="105"/>
      <c r="AW1103" s="105"/>
      <c r="AX1103" s="105"/>
      <c r="AY1103" s="105"/>
      <c r="AZ1103" s="105"/>
      <c r="BA1103" s="105"/>
      <c r="BB1103" s="105"/>
      <c r="BC1103" s="105"/>
      <c r="BD1103" s="284" t="s">
        <v>8117</v>
      </c>
      <c r="BE1103" s="270" t="s">
        <v>8118</v>
      </c>
      <c r="BF1103" s="147" t="e">
        <f>VLOOKUP($A1103,#REF!,34,FALSE)</f>
        <v>#REF!</v>
      </c>
      <c r="BG1103" s="148" t="e">
        <f>VLOOKUP($A1103,#REF!,22,FALSE)</f>
        <v>#REF!</v>
      </c>
      <c r="BH1103" s="149"/>
    </row>
    <row r="1104" ht="13.5" spans="1:60">
      <c r="A1104" s="10" t="s">
        <v>8119</v>
      </c>
      <c r="B1104" s="38" t="e">
        <f>VLOOKUP($A1104,#REF!,34,FALSE)</f>
        <v>#REF!</v>
      </c>
      <c r="C1104" s="289" t="str">
        <f t="shared" si="201"/>
        <v>unused_XTAL_OUT</v>
      </c>
      <c r="D1104" s="290" t="e">
        <f>IF(LEN(VLOOKUP($A1104,#REF!,8,FALSE)),LEFT(VLOOKUP($A1104,#REF!,8,FALSE),LEN(VLOOKUP($A1104,#REF!,8,FALSE))-2),"")</f>
        <v>#REF!</v>
      </c>
      <c r="E1104" s="286" t="e">
        <f>IF(LEN(VLOOKUP($A1104,#REF!,4,FALSE)),IF(INDEX(#REF!,MATCH($A1104,#REF!,0),1),LEFT(VLOOKUP($A1104,#REF!,4,FALSE),LEN(VLOOKUP($A1104,#REF!,4,FALSE))-2),CONCATENATE(LEFT(VLOOKUP($A1104,#REF!,4,FALSE),LEN(VLOOKUP($A1104,#REF!,4,FALSE))-2),"*")),"")</f>
        <v>#REF!</v>
      </c>
      <c r="F1104" s="287" t="e">
        <f>IF(LEN(VLOOKUP($A1104,#REF!,5,FALSE)),IF(INDEX(#REF!,MATCH($A1104,#REF!,0),2),LEFT(VLOOKUP($A1104,#REF!,5,FALSE),LEN(VLOOKUP($A1104,#REF!,5,FALSE))-2),CONCATENATE(LEFT(VLOOKUP($A1104,#REF!,5,FALSE),LEN(VLOOKUP($A1104,#REF!,5,FALSE))-2),"*")),"")</f>
        <v>#REF!</v>
      </c>
      <c r="G1104" s="287" t="e">
        <f>IF(LEN(VLOOKUP($A1104,#REF!,6,FALSE)),IF(INDEX(#REF!,MATCH($A1104,#REF!,0),3),LEFT(VLOOKUP($A1104,#REF!,6,FALSE),LEN(VLOOKUP($A1104,#REF!,6,FALSE))-2),CONCATENATE(LEFT(VLOOKUP($A1104,#REF!,6,FALSE),LEN(VLOOKUP($A1104,#REF!,6,FALSE))-2),"*")),"")</f>
        <v>#REF!</v>
      </c>
      <c r="H1104" s="288" t="e">
        <f>IF(LEN(VLOOKUP($A1104,#REF!,7,FALSE)),IF(INDEX(#REF!,MATCH($A1104,#REF!,0),4),LEFT(VLOOKUP($A1104,#REF!,7,FALSE),LEN(VLOOKUP($A1104,#REF!,7,FALSE))-2),CONCATENATE(LEFT(VLOOKUP($A1104,#REF!,7,FALSE),LEN(VLOOKUP($A1104,#REF!,7,FALSE))-2),"*")),"")</f>
        <v>#REF!</v>
      </c>
      <c r="I1104" s="297" t="e">
        <f>IF(LEN(VLOOKUP($A1104,#REF!,8,FALSE)),UPPER(RIGHT(VLOOKUP($A1104,#REF!,8,FALSE),1)),"")</f>
        <v>#REF!</v>
      </c>
      <c r="J1104" s="287" t="e">
        <f>IF(LEN(VLOOKUP($A1104,#REF!,4,FALSE)),UPPER(RIGHT(VLOOKUP($A1104,#REF!,4,FALSE),1)),"")</f>
        <v>#REF!</v>
      </c>
      <c r="K1104" s="287" t="e">
        <f>IF(LEN(VLOOKUP($A1104,#REF!,5,FALSE)),UPPER(RIGHT(VLOOKUP($A1104,#REF!,5,FALSE),1)),"")</f>
        <v>#REF!</v>
      </c>
      <c r="L1104" s="287" t="e">
        <f>IF(LEN(VLOOKUP($A1104,#REF!,6,FALSE)),UPPER(RIGHT(VLOOKUP($A1104,#REF!,6,FALSE),1)),"")</f>
        <v>#REF!</v>
      </c>
      <c r="M1104" s="288" t="e">
        <f>IF(LEN(VLOOKUP($A1104,#REF!,7,FALSE)),UPPER(RIGHT(VLOOKUP($A1104,#REF!,7,FALSE),1)),"")</f>
        <v>#REF!</v>
      </c>
      <c r="N1104" s="206"/>
      <c r="O1104" s="206"/>
      <c r="P1104" s="206"/>
      <c r="Q1104" s="206"/>
      <c r="R1104" s="206"/>
      <c r="S1104" s="64" t="e">
        <f>HLOOKUP("Device Tree Pin Name",#REF!,MATCH($A1104,#REF!,0),FALSE)</f>
        <v>#REF!</v>
      </c>
      <c r="T1104" s="299" t="e">
        <f>HLOOKUP("power rail",#REF!,MATCH($A1104,#REF!,0),FALSE)</f>
        <v>#REF!</v>
      </c>
      <c r="U1104" s="300" t="e">
        <f>HLOOKUP("Wake Capable",#REF!,MATCH($A1104,#REF!,0),FALSE)</f>
        <v>#REF!</v>
      </c>
      <c r="V1104" s="300" t="e">
        <f>HLOOKUP("Strap",#REF!,MATCH($A1104,#REF!,0),FALSE)</f>
        <v>#REF!</v>
      </c>
      <c r="W1104" s="300"/>
      <c r="X1104" s="300"/>
      <c r="Y1104" s="300"/>
      <c r="Z1104" s="299"/>
      <c r="AA1104" s="299" t="e">
        <f>HLOOKUP("Pad type",#REF!,MATCH($A1104,#REF!,0),FALSE)</f>
        <v>#REF!</v>
      </c>
      <c r="AB1104" s="64"/>
      <c r="AC1104" s="64" t="e">
        <f>HLOOKUP("POR Pin State",#REF!,MATCH($A1104,#REF!,0),FALSE)</f>
        <v>#REF!</v>
      </c>
      <c r="AD1104" s="301"/>
      <c r="AE1104" s="301"/>
      <c r="AF1104" s="301"/>
      <c r="AG1104" s="301"/>
      <c r="AH1104" s="303"/>
      <c r="AI1104" s="304"/>
      <c r="AJ1104" s="305"/>
      <c r="AK1104" s="305"/>
      <c r="AL1104" s="305"/>
      <c r="AM1104" s="305"/>
      <c r="AN1104" s="305"/>
      <c r="AO1104" s="305"/>
      <c r="AP1104" s="307"/>
      <c r="AQ1104" s="308" t="s">
        <v>8120</v>
      </c>
      <c r="AR1104" s="309"/>
      <c r="AS1104" s="105"/>
      <c r="AT1104" s="105"/>
      <c r="AU1104" s="105"/>
      <c r="AV1104" s="105"/>
      <c r="AW1104" s="105"/>
      <c r="AX1104" s="105"/>
      <c r="AY1104" s="105"/>
      <c r="AZ1104" s="105"/>
      <c r="BA1104" s="105"/>
      <c r="BB1104" s="105"/>
      <c r="BC1104" s="105"/>
      <c r="BD1104" s="284" t="s">
        <v>8117</v>
      </c>
      <c r="BE1104" s="270" t="s">
        <v>8121</v>
      </c>
      <c r="BF1104" s="147" t="e">
        <f>VLOOKUP($A1104,#REF!,34,FALSE)</f>
        <v>#REF!</v>
      </c>
      <c r="BG1104" s="148" t="e">
        <f>VLOOKUP($A1104,#REF!,22,FALSE)</f>
        <v>#REF!</v>
      </c>
      <c r="BH1104" s="149"/>
    </row>
    <row r="1105" s="3" customFormat="1" ht="18" customHeight="1" spans="1:60">
      <c r="A1105" s="163" t="s">
        <v>8122</v>
      </c>
      <c r="B1105" s="190" t="s">
        <v>8123</v>
      </c>
      <c r="C1105" s="44"/>
      <c r="D1105" s="165"/>
      <c r="E1105" s="165"/>
      <c r="F1105" s="165"/>
      <c r="G1105" s="165"/>
      <c r="H1105" s="165"/>
      <c r="I1105" s="44"/>
      <c r="J1105" s="44"/>
      <c r="K1105" s="44"/>
      <c r="L1105" s="44"/>
      <c r="M1105" s="44"/>
      <c r="N1105" s="44"/>
      <c r="O1105" s="44"/>
      <c r="P1105" s="44"/>
      <c r="Q1105" s="44"/>
      <c r="R1105" s="44"/>
      <c r="S1105" s="44"/>
      <c r="T1105" s="44"/>
      <c r="U1105" s="167"/>
      <c r="V1105" s="167"/>
      <c r="W1105" s="167"/>
      <c r="X1105" s="167"/>
      <c r="Y1105" s="167"/>
      <c r="Z1105" s="168"/>
      <c r="AA1105" s="168"/>
      <c r="AB1105" s="168"/>
      <c r="AC1105" s="168"/>
      <c r="AD1105" s="168"/>
      <c r="AE1105" s="168"/>
      <c r="AF1105" s="168"/>
      <c r="AG1105" s="168"/>
      <c r="AH1105" s="168"/>
      <c r="AI1105" s="168"/>
      <c r="AJ1105" s="168"/>
      <c r="AK1105" s="168"/>
      <c r="AL1105" s="168"/>
      <c r="AM1105" s="168"/>
      <c r="AN1105" s="168"/>
      <c r="AO1105" s="168"/>
      <c r="AP1105" s="168"/>
      <c r="AQ1105" s="100"/>
      <c r="AR1105" s="175"/>
      <c r="AS1105" s="176"/>
      <c r="AT1105" s="176"/>
      <c r="AU1105" s="176"/>
      <c r="AV1105" s="176"/>
      <c r="AW1105" s="176"/>
      <c r="AX1105" s="176"/>
      <c r="AY1105" s="176"/>
      <c r="AZ1105" s="176"/>
      <c r="BA1105" s="176"/>
      <c r="BB1105" s="176"/>
      <c r="BC1105" s="400" t="s">
        <v>76</v>
      </c>
      <c r="BD1105" s="176"/>
      <c r="BE1105" s="184" t="s">
        <v>8122</v>
      </c>
      <c r="BF1105" s="185" t="s">
        <v>8123</v>
      </c>
      <c r="BG1105" s="186"/>
      <c r="BH1105" s="187"/>
    </row>
    <row r="1106" ht="13.5" spans="1:60">
      <c r="A1106" s="10" t="s">
        <v>8124</v>
      </c>
      <c r="B1106" s="38" t="e">
        <f>VLOOKUP($A1106,#REF!,34,FALSE)</f>
        <v>#REF!</v>
      </c>
      <c r="C1106" s="289" t="str">
        <f t="shared" ref="C1106:C1107" si="202">CONCATENATE("unused_",A1106)</f>
        <v>unused_FSI_XTAL_IN</v>
      </c>
      <c r="D1106" s="290" t="e">
        <f>IF(LEN(VLOOKUP($A1106,#REF!,8,FALSE)),LEFT(VLOOKUP($A1106,#REF!,8,FALSE),LEN(VLOOKUP($A1106,#REF!,8,FALSE))-2),"")</f>
        <v>#REF!</v>
      </c>
      <c r="E1106" s="286" t="e">
        <f>IF(LEN(VLOOKUP($A1106,#REF!,4,FALSE)),IF(INDEX(#REF!,MATCH($A1106,#REF!,0),1),LEFT(VLOOKUP($A1106,#REF!,4,FALSE),LEN(VLOOKUP($A1106,#REF!,4,FALSE))-2),CONCATENATE(LEFT(VLOOKUP($A1106,#REF!,4,FALSE),LEN(VLOOKUP($A1106,#REF!,4,FALSE))-2),"*")),"")</f>
        <v>#REF!</v>
      </c>
      <c r="F1106" s="287" t="e">
        <f>IF(LEN(VLOOKUP($A1106,#REF!,5,FALSE)),IF(INDEX(#REF!,MATCH($A1106,#REF!,0),2),LEFT(VLOOKUP($A1106,#REF!,5,FALSE),LEN(VLOOKUP($A1106,#REF!,5,FALSE))-2),CONCATENATE(LEFT(VLOOKUP($A1106,#REF!,5,FALSE),LEN(VLOOKUP($A1106,#REF!,5,FALSE))-2),"*")),"")</f>
        <v>#REF!</v>
      </c>
      <c r="G1106" s="287" t="e">
        <f>IF(LEN(VLOOKUP($A1106,#REF!,6,FALSE)),IF(INDEX(#REF!,MATCH($A1106,#REF!,0),3),LEFT(VLOOKUP($A1106,#REF!,6,FALSE),LEN(VLOOKUP($A1106,#REF!,6,FALSE))-2),CONCATENATE(LEFT(VLOOKUP($A1106,#REF!,6,FALSE),LEN(VLOOKUP($A1106,#REF!,6,FALSE))-2),"*")),"")</f>
        <v>#REF!</v>
      </c>
      <c r="H1106" s="288" t="e">
        <f>IF(LEN(VLOOKUP($A1106,#REF!,7,FALSE)),IF(INDEX(#REF!,MATCH($A1106,#REF!,0),4),LEFT(VLOOKUP($A1106,#REF!,7,FALSE),LEN(VLOOKUP($A1106,#REF!,7,FALSE))-2),CONCATENATE(LEFT(VLOOKUP($A1106,#REF!,7,FALSE),LEN(VLOOKUP($A1106,#REF!,7,FALSE))-2),"*")),"")</f>
        <v>#REF!</v>
      </c>
      <c r="I1106" s="297" t="e">
        <f>IF(LEN(VLOOKUP($A1106,#REF!,8,FALSE)),UPPER(RIGHT(VLOOKUP($A1106,#REF!,8,FALSE),1)),"")</f>
        <v>#REF!</v>
      </c>
      <c r="J1106" s="287" t="e">
        <f>IF(LEN(VLOOKUP($A1106,#REF!,4,FALSE)),UPPER(RIGHT(VLOOKUP($A1106,#REF!,4,FALSE),1)),"")</f>
        <v>#REF!</v>
      </c>
      <c r="K1106" s="287" t="e">
        <f>IF(LEN(VLOOKUP($A1106,#REF!,5,FALSE)),UPPER(RIGHT(VLOOKUP($A1106,#REF!,5,FALSE),1)),"")</f>
        <v>#REF!</v>
      </c>
      <c r="L1106" s="287" t="e">
        <f>IF(LEN(VLOOKUP($A1106,#REF!,6,FALSE)),UPPER(RIGHT(VLOOKUP($A1106,#REF!,6,FALSE),1)),"")</f>
        <v>#REF!</v>
      </c>
      <c r="M1106" s="288" t="e">
        <f>IF(LEN(VLOOKUP($A1106,#REF!,7,FALSE)),UPPER(RIGHT(VLOOKUP($A1106,#REF!,7,FALSE),1)),"")</f>
        <v>#REF!</v>
      </c>
      <c r="N1106" s="206"/>
      <c r="O1106" s="206"/>
      <c r="P1106" s="206"/>
      <c r="Q1106" s="206"/>
      <c r="R1106" s="206"/>
      <c r="S1106" s="64" t="e">
        <f>HLOOKUP("Device Tree Pin Name",#REF!,MATCH($A1106,#REF!,0),FALSE)</f>
        <v>#REF!</v>
      </c>
      <c r="T1106" s="299" t="e">
        <f>HLOOKUP("power rail",#REF!,MATCH($A1106,#REF!,0),FALSE)</f>
        <v>#REF!</v>
      </c>
      <c r="U1106" s="300" t="e">
        <f>HLOOKUP("Wake Capable",#REF!,MATCH($A1106,#REF!,0),FALSE)</f>
        <v>#REF!</v>
      </c>
      <c r="V1106" s="300" t="e">
        <f>HLOOKUP("Strap",#REF!,MATCH($A1106,#REF!,0),FALSE)</f>
        <v>#REF!</v>
      </c>
      <c r="W1106" s="300"/>
      <c r="X1106" s="300"/>
      <c r="Y1106" s="300"/>
      <c r="Z1106" s="299"/>
      <c r="AA1106" s="299" t="e">
        <f>HLOOKUP("Pad type",#REF!,MATCH($A1106,#REF!,0),FALSE)</f>
        <v>#REF!</v>
      </c>
      <c r="AB1106" s="64"/>
      <c r="AC1106" s="64" t="e">
        <f>HLOOKUP("POR Pin State",#REF!,MATCH($A1106,#REF!,0),FALSE)</f>
        <v>#REF!</v>
      </c>
      <c r="AD1106" s="255"/>
      <c r="AE1106" s="255"/>
      <c r="AF1106" s="255"/>
      <c r="AG1106" s="255"/>
      <c r="AH1106" s="209"/>
      <c r="AI1106" s="210"/>
      <c r="AJ1106" s="210"/>
      <c r="AK1106" s="210"/>
      <c r="AL1106" s="210"/>
      <c r="AM1106" s="210"/>
      <c r="AN1106" s="210"/>
      <c r="AO1106" s="210"/>
      <c r="AP1106" s="209"/>
      <c r="AQ1106" s="306" t="s">
        <v>8116</v>
      </c>
      <c r="AR1106" s="105"/>
      <c r="AS1106" s="105"/>
      <c r="AT1106" s="105"/>
      <c r="AU1106" s="105"/>
      <c r="AV1106" s="105"/>
      <c r="AW1106" s="105"/>
      <c r="AX1106" s="105"/>
      <c r="AY1106" s="105"/>
      <c r="AZ1106" s="105"/>
      <c r="BA1106" s="105"/>
      <c r="BB1106" s="105"/>
      <c r="BC1106" s="105"/>
      <c r="BD1106" s="284" t="s">
        <v>8125</v>
      </c>
      <c r="BE1106" s="270" t="s">
        <v>8126</v>
      </c>
      <c r="BF1106" s="147" t="e">
        <f>VLOOKUP($A1106,#REF!,34,FALSE)</f>
        <v>#REF!</v>
      </c>
      <c r="BG1106" s="148" t="e">
        <f>VLOOKUP($A1106,#REF!,22,FALSE)</f>
        <v>#REF!</v>
      </c>
      <c r="BH1106" s="149"/>
    </row>
    <row r="1107" ht="13.5" spans="1:60">
      <c r="A1107" s="10" t="s">
        <v>8127</v>
      </c>
      <c r="B1107" s="38" t="e">
        <f>VLOOKUP($A1107,#REF!,34,FALSE)</f>
        <v>#REF!</v>
      </c>
      <c r="C1107" s="289" t="str">
        <f t="shared" si="202"/>
        <v>unused_FSI_XTAL_OUT</v>
      </c>
      <c r="D1107" s="290" t="e">
        <f>IF(LEN(VLOOKUP($A1107,#REF!,8,FALSE)),LEFT(VLOOKUP($A1107,#REF!,8,FALSE),LEN(VLOOKUP($A1107,#REF!,8,FALSE))-2),"")</f>
        <v>#REF!</v>
      </c>
      <c r="E1107" s="286" t="e">
        <f>IF(LEN(VLOOKUP($A1107,#REF!,4,FALSE)),IF(INDEX(#REF!,MATCH($A1107,#REF!,0),1),LEFT(VLOOKUP($A1107,#REF!,4,FALSE),LEN(VLOOKUP($A1107,#REF!,4,FALSE))-2),CONCATENATE(LEFT(VLOOKUP($A1107,#REF!,4,FALSE),LEN(VLOOKUP($A1107,#REF!,4,FALSE))-2),"*")),"")</f>
        <v>#REF!</v>
      </c>
      <c r="F1107" s="287" t="e">
        <f>IF(LEN(VLOOKUP($A1107,#REF!,5,FALSE)),IF(INDEX(#REF!,MATCH($A1107,#REF!,0),2),LEFT(VLOOKUP($A1107,#REF!,5,FALSE),LEN(VLOOKUP($A1107,#REF!,5,FALSE))-2),CONCATENATE(LEFT(VLOOKUP($A1107,#REF!,5,FALSE),LEN(VLOOKUP($A1107,#REF!,5,FALSE))-2),"*")),"")</f>
        <v>#REF!</v>
      </c>
      <c r="G1107" s="287" t="e">
        <f>IF(LEN(VLOOKUP($A1107,#REF!,6,FALSE)),IF(INDEX(#REF!,MATCH($A1107,#REF!,0),3),LEFT(VLOOKUP($A1107,#REF!,6,FALSE),LEN(VLOOKUP($A1107,#REF!,6,FALSE))-2),CONCATENATE(LEFT(VLOOKUP($A1107,#REF!,6,FALSE),LEN(VLOOKUP($A1107,#REF!,6,FALSE))-2),"*")),"")</f>
        <v>#REF!</v>
      </c>
      <c r="H1107" s="288" t="e">
        <f>IF(LEN(VLOOKUP($A1107,#REF!,7,FALSE)),IF(INDEX(#REF!,MATCH($A1107,#REF!,0),4),LEFT(VLOOKUP($A1107,#REF!,7,FALSE),LEN(VLOOKUP($A1107,#REF!,7,FALSE))-2),CONCATENATE(LEFT(VLOOKUP($A1107,#REF!,7,FALSE),LEN(VLOOKUP($A1107,#REF!,7,FALSE))-2),"*")),"")</f>
        <v>#REF!</v>
      </c>
      <c r="I1107" s="297" t="e">
        <f>IF(LEN(VLOOKUP($A1107,#REF!,8,FALSE)),UPPER(RIGHT(VLOOKUP($A1107,#REF!,8,FALSE),1)),"")</f>
        <v>#REF!</v>
      </c>
      <c r="J1107" s="287" t="e">
        <f>IF(LEN(VLOOKUP($A1107,#REF!,4,FALSE)),UPPER(RIGHT(VLOOKUP($A1107,#REF!,4,FALSE),1)),"")</f>
        <v>#REF!</v>
      </c>
      <c r="K1107" s="287" t="e">
        <f>IF(LEN(VLOOKUP($A1107,#REF!,5,FALSE)),UPPER(RIGHT(VLOOKUP($A1107,#REF!,5,FALSE),1)),"")</f>
        <v>#REF!</v>
      </c>
      <c r="L1107" s="287" t="e">
        <f>IF(LEN(VLOOKUP($A1107,#REF!,6,FALSE)),UPPER(RIGHT(VLOOKUP($A1107,#REF!,6,FALSE),1)),"")</f>
        <v>#REF!</v>
      </c>
      <c r="M1107" s="288" t="e">
        <f>IF(LEN(VLOOKUP($A1107,#REF!,7,FALSE)),UPPER(RIGHT(VLOOKUP($A1107,#REF!,7,FALSE),1)),"")</f>
        <v>#REF!</v>
      </c>
      <c r="N1107" s="206"/>
      <c r="O1107" s="206"/>
      <c r="P1107" s="206"/>
      <c r="Q1107" s="206"/>
      <c r="R1107" s="206"/>
      <c r="S1107" s="64" t="e">
        <f>HLOOKUP("Device Tree Pin Name",#REF!,MATCH($A1107,#REF!,0),FALSE)</f>
        <v>#REF!</v>
      </c>
      <c r="T1107" s="299" t="e">
        <f>HLOOKUP("power rail",#REF!,MATCH($A1107,#REF!,0),FALSE)</f>
        <v>#REF!</v>
      </c>
      <c r="U1107" s="300" t="e">
        <f>HLOOKUP("Wake Capable",#REF!,MATCH($A1107,#REF!,0),FALSE)</f>
        <v>#REF!</v>
      </c>
      <c r="V1107" s="300" t="e">
        <f>HLOOKUP("Strap",#REF!,MATCH($A1107,#REF!,0),FALSE)</f>
        <v>#REF!</v>
      </c>
      <c r="W1107" s="300"/>
      <c r="X1107" s="300"/>
      <c r="Y1107" s="300"/>
      <c r="Z1107" s="299"/>
      <c r="AA1107" s="299" t="e">
        <f>HLOOKUP("Pad type",#REF!,MATCH($A1107,#REF!,0),FALSE)</f>
        <v>#REF!</v>
      </c>
      <c r="AB1107" s="64"/>
      <c r="AC1107" s="64" t="e">
        <f>HLOOKUP("POR Pin State",#REF!,MATCH($A1107,#REF!,0),FALSE)</f>
        <v>#REF!</v>
      </c>
      <c r="AD1107" s="301"/>
      <c r="AE1107" s="301"/>
      <c r="AF1107" s="301"/>
      <c r="AG1107" s="301"/>
      <c r="AH1107" s="303"/>
      <c r="AI1107" s="304"/>
      <c r="AJ1107" s="305"/>
      <c r="AK1107" s="305"/>
      <c r="AL1107" s="305"/>
      <c r="AM1107" s="305"/>
      <c r="AN1107" s="305"/>
      <c r="AO1107" s="305"/>
      <c r="AP1107" s="307"/>
      <c r="AQ1107" s="308" t="s">
        <v>8120</v>
      </c>
      <c r="AR1107" s="309"/>
      <c r="AS1107" s="105"/>
      <c r="AT1107" s="105"/>
      <c r="AU1107" s="105"/>
      <c r="AV1107" s="105"/>
      <c r="AW1107" s="105"/>
      <c r="AX1107" s="105"/>
      <c r="AY1107" s="105"/>
      <c r="AZ1107" s="105"/>
      <c r="BA1107" s="105"/>
      <c r="BB1107" s="105"/>
      <c r="BC1107" s="105"/>
      <c r="BD1107" s="284" t="s">
        <v>8125</v>
      </c>
      <c r="BE1107" s="270" t="s">
        <v>8128</v>
      </c>
      <c r="BF1107" s="147" t="e">
        <f>VLOOKUP($A1107,#REF!,34,FALSE)</f>
        <v>#REF!</v>
      </c>
      <c r="BG1107" s="148" t="e">
        <f>VLOOKUP($A1107,#REF!,22,FALSE)</f>
        <v>#REF!</v>
      </c>
      <c r="BH1107" s="149"/>
    </row>
    <row r="1108" spans="30:34">
      <c r="AD1108" s="302"/>
      <c r="AE1108" s="302"/>
      <c r="AF1108" s="302"/>
      <c r="AG1108" s="302"/>
      <c r="AH1108" s="302"/>
    </row>
    <row r="1109" spans="30:34">
      <c r="AD1109" s="302"/>
      <c r="AE1109" s="302"/>
      <c r="AF1109" s="302"/>
      <c r="AG1109" s="302"/>
      <c r="AH1109" s="38" t="str">
        <f>IF($AQ1109=$E1109,"ENABLE",IF(OR($AQ1109=$C1109,$AR1109="Output"),"DISABLE","ENABLE"))</f>
        <v>ENABLE</v>
      </c>
    </row>
    <row r="1130" spans="56:58">
      <c r="BD1130" s="312" t="s">
        <v>2691</v>
      </c>
      <c r="BE1130" s="312"/>
      <c r="BF1130" s="312"/>
    </row>
    <row r="1131" spans="56:58">
      <c r="BD1131" s="312" t="s">
        <v>2692</v>
      </c>
      <c r="BE1131" s="312" t="s">
        <v>2693</v>
      </c>
      <c r="BF1131" s="312"/>
    </row>
    <row r="1132" spans="56:58">
      <c r="BD1132" s="313" t="s">
        <v>2694</v>
      </c>
      <c r="BE1132" s="313" t="str">
        <f>BC150</f>
        <v>1.8V/3.3V_default_1.8V</v>
      </c>
      <c r="BF1132" s="313"/>
    </row>
    <row r="1133" spans="56:58">
      <c r="BD1133" s="313" t="s">
        <v>481</v>
      </c>
      <c r="BE1133" s="313" t="str">
        <f>BC172</f>
        <v>1.8V</v>
      </c>
      <c r="BF1133" s="313"/>
    </row>
    <row r="1134" spans="56:58">
      <c r="BD1134" s="313" t="s">
        <v>448</v>
      </c>
      <c r="BE1134" s="313" t="str">
        <f>BC158</f>
        <v>1.8V</v>
      </c>
      <c r="BF1134" s="313"/>
    </row>
    <row r="1135" spans="56:58">
      <c r="BD1135" s="313" t="s">
        <v>203</v>
      </c>
      <c r="BE1135" s="313" t="str">
        <f>BC49</f>
        <v>1.8V</v>
      </c>
      <c r="BF1135" s="313"/>
    </row>
    <row r="1136" spans="56:58">
      <c r="BD1136" s="313" t="s">
        <v>2695</v>
      </c>
      <c r="BE1136" s="313" t="str">
        <f>BC36</f>
        <v>3.3V</v>
      </c>
      <c r="BF1136" s="313"/>
    </row>
    <row r="1137" spans="56:58">
      <c r="BD1137" s="313" t="s">
        <v>646</v>
      </c>
      <c r="BE1137" s="313" t="str">
        <f>BC246</f>
        <v>3.3V</v>
      </c>
      <c r="BF1137" s="313"/>
    </row>
    <row r="1138" spans="56:58">
      <c r="BD1138" s="314" t="s">
        <v>546</v>
      </c>
      <c r="BE1138" s="314" t="str">
        <f>BC201</f>
        <v>1.2V</v>
      </c>
      <c r="BF1138" s="314"/>
    </row>
  </sheetData>
  <protectedRanges>
    <protectedRange sqref="AQ501:AQ648 AQ650:AQ797 AQ951:AQ1098 AQ799:AQ949 AQ309:AQ357 AQ359:AQ367 AQ369:AQ377 AQ379:AQ418 AQ420:AQ457 AQ459:AQ499 AQ1100:AQ1101 AQ1106:AQ1107 AQ1103:AQ1104 AZ1108:BC1316 AW1108:AW1316 AQ1108:AU1316" name="Usage"/>
    <protectedRange sqref="BD1139:BD1315 BD501:BD648 BD650:BD797 BD951:BD1098 BD799:BD949 BD309:BD357 BD359:BD367 BD369:BD377 BD379:BD418 BD420:BD457 BD459:BD499 BD1100:BD1101 BD1103:BD1104 BD1106:BD1129" name="Usage_1"/>
    <protectedRange sqref="AQ218:AQ227 AQ205:AQ216 AQ107:AQ108 AQ110:AQ125 AQ285:AQ288 AQ290:AQ293 AQ202:AQ203 AQ37:AQ48 AQ238:AQ245 AQ258:AQ266 AQ268:AQ269 AQ247:AQ256 AQ229:AQ236 AQ271:AQ278 AQ189:AQ200 AQ280:AQ283 AQ10:AQ23 AQ25:AQ35 AQ50:AQ57 AQ127:AQ149 AQ84:AQ105 AQ59:AQ82 AQ151:AQ157 AQ159:AQ171 AQ173:AQ187 AQ295:AQ306" name="Usage_2"/>
    <protectedRange sqref="AX1108:AY1320" name="Usage_3_1"/>
    <protectedRange sqref="AV1108:AV1316" name="Usage_3"/>
  </protectedRanges>
  <mergeCells count="48">
    <mergeCell ref="B1:H1"/>
    <mergeCell ref="B4:H4"/>
    <mergeCell ref="B5:H5"/>
    <mergeCell ref="D6:H6"/>
    <mergeCell ref="I6:M6"/>
    <mergeCell ref="N6:R6"/>
    <mergeCell ref="T6:Y6"/>
    <mergeCell ref="Z6:AB6"/>
    <mergeCell ref="AD6:AI6"/>
    <mergeCell ref="AJ6:AP6"/>
    <mergeCell ref="AQ6:BB6"/>
    <mergeCell ref="BF9:BG9"/>
    <mergeCell ref="BF49:BG49"/>
    <mergeCell ref="BF58:BG58"/>
    <mergeCell ref="BF83:BG83"/>
    <mergeCell ref="BF106:BG106"/>
    <mergeCell ref="BF109:BG109"/>
    <mergeCell ref="BF126:BG126"/>
    <mergeCell ref="BF150:BG150"/>
    <mergeCell ref="BF158:BG158"/>
    <mergeCell ref="BF172:BG172"/>
    <mergeCell ref="BF188:BG188"/>
    <mergeCell ref="BF201:BG201"/>
    <mergeCell ref="BF204:BG204"/>
    <mergeCell ref="BF217:BG217"/>
    <mergeCell ref="BF228:BG228"/>
    <mergeCell ref="BF237:BG237"/>
    <mergeCell ref="BF246:BG246"/>
    <mergeCell ref="BF257:BG257"/>
    <mergeCell ref="BF267:BG267"/>
    <mergeCell ref="BF270:BG270"/>
    <mergeCell ref="BF279:BG279"/>
    <mergeCell ref="BF284:BG284"/>
    <mergeCell ref="BF289:BG289"/>
    <mergeCell ref="BF294:BG294"/>
    <mergeCell ref="BF307:BG307"/>
    <mergeCell ref="BF308:BG308"/>
    <mergeCell ref="BF358:BG358"/>
    <mergeCell ref="BF368:BG368"/>
    <mergeCell ref="BF378:BG378"/>
    <mergeCell ref="BF419:BG419"/>
    <mergeCell ref="BF458:BG458"/>
    <mergeCell ref="BF1102:BG1102"/>
    <mergeCell ref="BF1105:BG1105"/>
    <mergeCell ref="BE6:BE7"/>
    <mergeCell ref="BF6:BF7"/>
    <mergeCell ref="BG6:BG7"/>
    <mergeCell ref="BH6:BH7"/>
  </mergeCells>
  <conditionalFormatting sqref="AQ8">
    <cfRule type="expression" dxfId="0" priority="2386" stopIfTrue="1">
      <formula>REPLACE($AQ8,8,LEN($AQ8),"")="unused_"</formula>
    </cfRule>
  </conditionalFormatting>
  <conditionalFormatting sqref="AR8">
    <cfRule type="cellIs" dxfId="1" priority="2387" operator="equal">
      <formula>"Not Assigned"</formula>
    </cfRule>
  </conditionalFormatting>
  <conditionalFormatting sqref="AT16">
    <cfRule type="expression" dxfId="2" priority="2390">
      <formula>NOT($AM16)</formula>
    </cfRule>
  </conditionalFormatting>
  <conditionalFormatting sqref="AI21">
    <cfRule type="cellIs" dxfId="3" priority="56" operator="equal">
      <formula>"INVALID"</formula>
    </cfRule>
  </conditionalFormatting>
  <conditionalFormatting sqref="AD22:AF22">
    <cfRule type="cellIs" dxfId="3" priority="2466" operator="equal">
      <formula>"INVALID"</formula>
    </cfRule>
  </conditionalFormatting>
  <conditionalFormatting sqref="AI22">
    <cfRule type="cellIs" dxfId="3" priority="328" operator="equal">
      <formula>"INVALID"</formula>
    </cfRule>
  </conditionalFormatting>
  <conditionalFormatting sqref="AJ22">
    <cfRule type="cellIs" dxfId="3" priority="2458" operator="equal">
      <formula>FALSE</formula>
    </cfRule>
    <cfRule type="cellIs" dxfId="3" priority="2452" operator="equal">
      <formula>"INVALID"</formula>
    </cfRule>
  </conditionalFormatting>
  <conditionalFormatting sqref="AK22">
    <cfRule type="cellIs" dxfId="3" priority="2457" operator="equal">
      <formula>FALSE</formula>
    </cfRule>
    <cfRule type="cellIs" dxfId="3" priority="2451" operator="equal">
      <formula>"INVALID"</formula>
    </cfRule>
    <cfRule type="cellIs" dxfId="3" priority="2449" operator="equal">
      <formula>"INVALID"</formula>
    </cfRule>
  </conditionalFormatting>
  <conditionalFormatting sqref="AL22">
    <cfRule type="cellIs" dxfId="3" priority="2456" operator="equal">
      <formula>FALSE</formula>
    </cfRule>
    <cfRule type="cellIs" dxfId="3" priority="2448" operator="equal">
      <formula>"INVALID"</formula>
    </cfRule>
  </conditionalFormatting>
  <conditionalFormatting sqref="AL22:AM22">
    <cfRule type="cellIs" dxfId="3" priority="2450" operator="equal">
      <formula>"INVALID"</formula>
    </cfRule>
  </conditionalFormatting>
  <conditionalFormatting sqref="AM22">
    <cfRule type="cellIs" dxfId="3" priority="2455" operator="equal">
      <formula>FALSE</formula>
    </cfRule>
    <cfRule type="cellIs" dxfId="3" priority="2447" operator="equal">
      <formula>"INVALID"</formula>
    </cfRule>
  </conditionalFormatting>
  <conditionalFormatting sqref="AN22">
    <cfRule type="cellIs" dxfId="3" priority="2454" operator="equal">
      <formula>FALSE</formula>
    </cfRule>
    <cfRule type="cellIs" dxfId="3" priority="2446" operator="equal">
      <formula>"INVALID"</formula>
    </cfRule>
  </conditionalFormatting>
  <conditionalFormatting sqref="AO22">
    <cfRule type="cellIs" dxfId="3" priority="2442" operator="equal">
      <formula>FALSE</formula>
    </cfRule>
    <cfRule type="cellIs" dxfId="3" priority="2441" operator="equal">
      <formula>"INVALID"</formula>
    </cfRule>
    <cfRule type="cellIs" dxfId="3" priority="2440" operator="equal">
      <formula>"INVALID"</formula>
    </cfRule>
  </conditionalFormatting>
  <conditionalFormatting sqref="AP22">
    <cfRule type="cellIs" dxfId="3" priority="2453" operator="equal">
      <formula>"INVALID"</formula>
    </cfRule>
  </conditionalFormatting>
  <conditionalFormatting sqref="AQ22">
    <cfRule type="expression" dxfId="0" priority="2465" stopIfTrue="1">
      <formula>REPLACE($AQ22,8,LEN($AQ22),"")="unused_"</formula>
    </cfRule>
    <cfRule type="expression" dxfId="2" priority="2445">
      <formula>NOT($AJ22)</formula>
    </cfRule>
    <cfRule type="expression" dxfId="4" priority="2459">
      <formula>RIGHT($AQ22,1)="*"</formula>
    </cfRule>
  </conditionalFormatting>
  <conditionalFormatting sqref="AR22">
    <cfRule type="cellIs" dxfId="1" priority="2464" operator="equal">
      <formula>"Not Assigned"</formula>
    </cfRule>
    <cfRule type="expression" dxfId="2" priority="2460">
      <formula>NOT($AL22)</formula>
    </cfRule>
  </conditionalFormatting>
  <conditionalFormatting sqref="AS22">
    <cfRule type="expression" dxfId="2" priority="2463">
      <formula>EXACT(AF22,"INVALID")</formula>
    </cfRule>
    <cfRule type="expression" dxfId="2" priority="2444">
      <formula>NOT($AN22)</formula>
    </cfRule>
    <cfRule type="expression" dxfId="2" priority="2443">
      <formula>NOT($AK22)</formula>
    </cfRule>
  </conditionalFormatting>
  <conditionalFormatting sqref="AZ22">
    <cfRule type="expression" dxfId="2" priority="2462">
      <formula>AND(NOT(ISBLANK(AZ22)),EXACT(AF22,"INVALID"))</formula>
    </cfRule>
  </conditionalFormatting>
  <conditionalFormatting sqref="BA22">
    <cfRule type="expression" dxfId="2" priority="2461">
      <formula>AND(NOT(ISBLANK(BA22)),EXACT(AF22,"INVALID"))</formula>
    </cfRule>
  </conditionalFormatting>
  <conditionalFormatting sqref="AT28">
    <cfRule type="expression" dxfId="2" priority="912">
      <formula>NOT($AM28)</formula>
    </cfRule>
  </conditionalFormatting>
  <conditionalFormatting sqref="AT33">
    <cfRule type="expression" dxfId="2" priority="1804">
      <formula>NOT($AM32)</formula>
    </cfRule>
  </conditionalFormatting>
  <conditionalFormatting sqref="AT35">
    <cfRule type="expression" dxfId="2" priority="911">
      <formula>NOT($AM35)</formula>
    </cfRule>
  </conditionalFormatting>
  <conditionalFormatting sqref="AT38">
    <cfRule type="expression" dxfId="2" priority="910">
      <formula>NOT($AM38)</formula>
    </cfRule>
  </conditionalFormatting>
  <conditionalFormatting sqref="AT43">
    <cfRule type="expression" dxfId="2" priority="1743">
      <formula>NOT($AM43)</formula>
    </cfRule>
  </conditionalFormatting>
  <conditionalFormatting sqref="AT44">
    <cfRule type="expression" dxfId="2" priority="908">
      <formula>NOT($AM44)</formula>
    </cfRule>
  </conditionalFormatting>
  <conditionalFormatting sqref="AT47">
    <cfRule type="expression" dxfId="2" priority="907">
      <formula>NOT($AM47)</formula>
    </cfRule>
  </conditionalFormatting>
  <conditionalFormatting sqref="AD48:AF48">
    <cfRule type="cellIs" dxfId="3" priority="1729" operator="equal">
      <formula>"INVALID"</formula>
    </cfRule>
  </conditionalFormatting>
  <conditionalFormatting sqref="AI48">
    <cfRule type="cellIs" dxfId="3" priority="178" operator="equal">
      <formula>"INVALID"</formula>
    </cfRule>
  </conditionalFormatting>
  <conditionalFormatting sqref="AJ48">
    <cfRule type="cellIs" dxfId="3" priority="1727" operator="equal">
      <formula>FALSE</formula>
    </cfRule>
    <cfRule type="cellIs" dxfId="3" priority="1721" operator="equal">
      <formula>"INVALID"</formula>
    </cfRule>
  </conditionalFormatting>
  <conditionalFormatting sqref="AK48">
    <cfRule type="cellIs" dxfId="3" priority="1726" operator="equal">
      <formula>FALSE</formula>
    </cfRule>
    <cfRule type="cellIs" dxfId="3" priority="1720" operator="equal">
      <formula>"INVALID"</formula>
    </cfRule>
    <cfRule type="cellIs" dxfId="3" priority="1718" operator="equal">
      <formula>"INVALID"</formula>
    </cfRule>
  </conditionalFormatting>
  <conditionalFormatting sqref="AL48">
    <cfRule type="cellIs" dxfId="3" priority="1725" operator="equal">
      <formula>FALSE</formula>
    </cfRule>
    <cfRule type="cellIs" dxfId="3" priority="1717" operator="equal">
      <formula>"INVALID"</formula>
    </cfRule>
  </conditionalFormatting>
  <conditionalFormatting sqref="AL48:AM48">
    <cfRule type="cellIs" dxfId="3" priority="1719" operator="equal">
      <formula>"INVALID"</formula>
    </cfRule>
  </conditionalFormatting>
  <conditionalFormatting sqref="AM48">
    <cfRule type="cellIs" dxfId="3" priority="1724" operator="equal">
      <formula>FALSE</formula>
    </cfRule>
    <cfRule type="cellIs" dxfId="3" priority="1716" operator="equal">
      <formula>"INVALID"</formula>
    </cfRule>
  </conditionalFormatting>
  <conditionalFormatting sqref="AN48">
    <cfRule type="cellIs" dxfId="3" priority="1723" operator="equal">
      <formula>FALSE</formula>
    </cfRule>
    <cfRule type="cellIs" dxfId="3" priority="1715" operator="equal">
      <formula>"INVALID"</formula>
    </cfRule>
  </conditionalFormatting>
  <conditionalFormatting sqref="AO48">
    <cfRule type="cellIs" dxfId="3" priority="1714" operator="equal">
      <formula>FALSE</formula>
    </cfRule>
    <cfRule type="cellIs" dxfId="3" priority="1713" operator="equal">
      <formula>"INVALID"</formula>
    </cfRule>
    <cfRule type="cellIs" dxfId="3" priority="1712" operator="equal">
      <formula>"INVALID"</formula>
    </cfRule>
  </conditionalFormatting>
  <conditionalFormatting sqref="AP48">
    <cfRule type="cellIs" dxfId="3" priority="1722" operator="equal">
      <formula>"INVALID"</formula>
    </cfRule>
  </conditionalFormatting>
  <conditionalFormatting sqref="AQ48">
    <cfRule type="expression" dxfId="0" priority="1738" stopIfTrue="1">
      <formula>REPLACE($AQ48,8,LEN($AQ48),"")="unused_"</formula>
    </cfRule>
    <cfRule type="expression" dxfId="2" priority="1732">
      <formula>NOT($AJ48)</formula>
    </cfRule>
    <cfRule type="expression" dxfId="4" priority="1733">
      <formula>RIGHT($AQ48,1)="*"</formula>
    </cfRule>
  </conditionalFormatting>
  <conditionalFormatting sqref="AR48">
    <cfRule type="expression" dxfId="2" priority="1734">
      <formula>NOT($AL48)</formula>
    </cfRule>
    <cfRule type="cellIs" dxfId="1" priority="1728" operator="equal">
      <formula>"Not Assigned"</formula>
    </cfRule>
  </conditionalFormatting>
  <conditionalFormatting sqref="AS48">
    <cfRule type="expression" dxfId="2" priority="1737">
      <formula>EXACT(AF48,"INVALID")</formula>
    </cfRule>
    <cfRule type="expression" dxfId="2" priority="1731">
      <formula>NOT($AN48)</formula>
    </cfRule>
    <cfRule type="expression" dxfId="2" priority="1730">
      <formula>NOT($AK48)</formula>
    </cfRule>
  </conditionalFormatting>
  <conditionalFormatting sqref="AT48">
    <cfRule type="expression" dxfId="2" priority="906">
      <formula>NOT($AM48)</formula>
    </cfRule>
  </conditionalFormatting>
  <conditionalFormatting sqref="AZ48">
    <cfRule type="expression" dxfId="2" priority="1736">
      <formula>AND(NOT(ISBLANK(AZ48)),EXACT(AF48,"INVALID"))</formula>
    </cfRule>
  </conditionalFormatting>
  <conditionalFormatting sqref="BA48">
    <cfRule type="expression" dxfId="2" priority="1735">
      <formula>AND(NOT(ISBLANK(BA48)),EXACT(AF48,"INVALID"))</formula>
    </cfRule>
  </conditionalFormatting>
  <conditionalFormatting sqref="AX50">
    <cfRule type="expression" dxfId="2" priority="890">
      <formula>NOT($AO50)</formula>
    </cfRule>
  </conditionalFormatting>
  <conditionalFormatting sqref="AT51">
    <cfRule type="expression" dxfId="2" priority="1893">
      <formula>NOT($AM53)</formula>
    </cfRule>
  </conditionalFormatting>
  <conditionalFormatting sqref="AJ55">
    <cfRule type="cellIs" dxfId="3" priority="2437" operator="equal">
      <formula>FALSE</formula>
    </cfRule>
  </conditionalFormatting>
  <conditionalFormatting sqref="AK55">
    <cfRule type="cellIs" dxfId="3" priority="2436" operator="equal">
      <formula>FALSE</formula>
    </cfRule>
  </conditionalFormatting>
  <conditionalFormatting sqref="AL55">
    <cfRule type="cellIs" dxfId="3" priority="2435" operator="equal">
      <formula>FALSE</formula>
    </cfRule>
  </conditionalFormatting>
  <conditionalFormatting sqref="AN55">
    <cfRule type="cellIs" dxfId="3" priority="2433" operator="equal">
      <formula>FALSE</formula>
    </cfRule>
  </conditionalFormatting>
  <conditionalFormatting sqref="AO55">
    <cfRule type="cellIs" dxfId="3" priority="2432" operator="equal">
      <formula>FALSE</formula>
    </cfRule>
  </conditionalFormatting>
  <conditionalFormatting sqref="AR55">
    <cfRule type="cellIs" dxfId="1" priority="2438" operator="equal">
      <formula>"Not Assigned"</formula>
    </cfRule>
  </conditionalFormatting>
  <conditionalFormatting sqref="AT66">
    <cfRule type="expression" dxfId="2" priority="765">
      <formula>NOT($AM66)</formula>
    </cfRule>
  </conditionalFormatting>
  <conditionalFormatting sqref="AD71:AF71">
    <cfRule type="cellIs" dxfId="3" priority="792" operator="equal">
      <formula>"INVALID"</formula>
    </cfRule>
  </conditionalFormatting>
  <conditionalFormatting sqref="AI71">
    <cfRule type="cellIs" dxfId="3" priority="101" operator="equal">
      <formula>"INVALID"</formula>
    </cfRule>
  </conditionalFormatting>
  <conditionalFormatting sqref="AJ71">
    <cfRule type="cellIs" dxfId="3" priority="784" operator="equal">
      <formula>FALSE</formula>
    </cfRule>
    <cfRule type="cellIs" dxfId="3" priority="778" operator="equal">
      <formula>"INVALID"</formula>
    </cfRule>
  </conditionalFormatting>
  <conditionalFormatting sqref="AK71">
    <cfRule type="cellIs" dxfId="3" priority="783" operator="equal">
      <formula>FALSE</formula>
    </cfRule>
    <cfRule type="cellIs" dxfId="3" priority="777" operator="equal">
      <formula>"INVALID"</formula>
    </cfRule>
    <cfRule type="cellIs" dxfId="3" priority="775" operator="equal">
      <formula>"INVALID"</formula>
    </cfRule>
  </conditionalFormatting>
  <conditionalFormatting sqref="AL71">
    <cfRule type="cellIs" dxfId="3" priority="782" operator="equal">
      <formula>FALSE</formula>
    </cfRule>
    <cfRule type="cellIs" dxfId="3" priority="774" operator="equal">
      <formula>"INVALID"</formula>
    </cfRule>
  </conditionalFormatting>
  <conditionalFormatting sqref="AL71:AM71">
    <cfRule type="cellIs" dxfId="3" priority="776" operator="equal">
      <formula>"INVALID"</formula>
    </cfRule>
  </conditionalFormatting>
  <conditionalFormatting sqref="AM71">
    <cfRule type="cellIs" dxfId="3" priority="781" operator="equal">
      <formula>FALSE</formula>
    </cfRule>
    <cfRule type="cellIs" dxfId="3" priority="773" operator="equal">
      <formula>"INVALID"</formula>
    </cfRule>
  </conditionalFormatting>
  <conditionalFormatting sqref="AN71">
    <cfRule type="cellIs" dxfId="3" priority="780" operator="equal">
      <formula>FALSE</formula>
    </cfRule>
    <cfRule type="cellIs" dxfId="3" priority="772" operator="equal">
      <formula>"INVALID"</formula>
    </cfRule>
  </conditionalFormatting>
  <conditionalFormatting sqref="AO71">
    <cfRule type="cellIs" dxfId="3" priority="768" operator="equal">
      <formula>FALSE</formula>
    </cfRule>
    <cfRule type="cellIs" dxfId="3" priority="767" operator="equal">
      <formula>"INVALID"</formula>
    </cfRule>
    <cfRule type="cellIs" dxfId="3" priority="766" operator="equal">
      <formula>"INVALID"</formula>
    </cfRule>
  </conditionalFormatting>
  <conditionalFormatting sqref="AP71">
    <cfRule type="cellIs" dxfId="3" priority="779" operator="equal">
      <formula>"INVALID"</formula>
    </cfRule>
  </conditionalFormatting>
  <conditionalFormatting sqref="AQ71">
    <cfRule type="expression" dxfId="0" priority="791" stopIfTrue="1">
      <formula>REPLACE($AQ71,8,LEN($AQ71),"")="unused_"</formula>
    </cfRule>
    <cfRule type="expression" dxfId="2" priority="771">
      <formula>NOT($AJ71)</formula>
    </cfRule>
    <cfRule type="expression" dxfId="4" priority="785">
      <formula>RIGHT($AQ71,1)="*"</formula>
    </cfRule>
  </conditionalFormatting>
  <conditionalFormatting sqref="AR71">
    <cfRule type="cellIs" dxfId="1" priority="790" operator="equal">
      <formula>"Not Assigned"</formula>
    </cfRule>
    <cfRule type="expression" dxfId="2" priority="786">
      <formula>NOT($AL71)</formula>
    </cfRule>
  </conditionalFormatting>
  <conditionalFormatting sqref="AS71">
    <cfRule type="expression" dxfId="2" priority="789">
      <formula>EXACT(AF71,"INVALID")</formula>
    </cfRule>
    <cfRule type="expression" dxfId="2" priority="770">
      <formula>NOT($AN71)</formula>
    </cfRule>
    <cfRule type="expression" dxfId="2" priority="769">
      <formula>NOT($AK71)</formula>
    </cfRule>
  </conditionalFormatting>
  <conditionalFormatting sqref="AV71">
    <cfRule type="expression" dxfId="2" priority="620">
      <formula>NOT(#REF!)</formula>
    </cfRule>
  </conditionalFormatting>
  <conditionalFormatting sqref="AZ71">
    <cfRule type="expression" dxfId="2" priority="788">
      <formula>AND(NOT(ISBLANK(AZ71)),EXACT(AF71,"INVALID"))</formula>
    </cfRule>
  </conditionalFormatting>
  <conditionalFormatting sqref="BA71">
    <cfRule type="expression" dxfId="2" priority="787">
      <formula>AND(NOT(ISBLANK(BA71)),EXACT(AF71,"INVALID"))</formula>
    </cfRule>
  </conditionalFormatting>
  <conditionalFormatting sqref="AQ72">
    <cfRule type="expression" dxfId="0" priority="855" stopIfTrue="1">
      <formula>REPLACE($AQ72,8,LEN($AQ72),"")="unused_"</formula>
    </cfRule>
    <cfRule type="expression" dxfId="2" priority="849">
      <formula>NOT($AJ72)</formula>
    </cfRule>
    <cfRule type="expression" dxfId="4" priority="850">
      <formula>RIGHT($AQ72,1)="*"</formula>
    </cfRule>
  </conditionalFormatting>
  <conditionalFormatting sqref="AR72">
    <cfRule type="expression" dxfId="2" priority="851">
      <formula>NOT($AL72)</formula>
    </cfRule>
  </conditionalFormatting>
  <conditionalFormatting sqref="AS72">
    <cfRule type="expression" dxfId="2" priority="854">
      <formula>EXACT(AF72,"INVALID")</formula>
    </cfRule>
    <cfRule type="expression" dxfId="2" priority="848">
      <formula>NOT($AN72)</formula>
    </cfRule>
    <cfRule type="expression" dxfId="2" priority="847">
      <formula>NOT($AK72)</formula>
    </cfRule>
  </conditionalFormatting>
  <conditionalFormatting sqref="AZ72">
    <cfRule type="expression" dxfId="2" priority="853">
      <formula>AND(NOT(ISBLANK(AZ72)),EXACT(AF72,"INVALID"))</formula>
    </cfRule>
  </conditionalFormatting>
  <conditionalFormatting sqref="BA72">
    <cfRule type="expression" dxfId="2" priority="852">
      <formula>AND(NOT(ISBLANK(BA72)),EXACT(AF72,"INVALID"))</formula>
    </cfRule>
  </conditionalFormatting>
  <conditionalFormatting sqref="AD73:AF73">
    <cfRule type="cellIs" dxfId="3" priority="751" operator="equal">
      <formula>"INVALID"</formula>
    </cfRule>
  </conditionalFormatting>
  <conditionalFormatting sqref="AI73">
    <cfRule type="cellIs" dxfId="3" priority="98" operator="equal">
      <formula>"INVALID"</formula>
    </cfRule>
  </conditionalFormatting>
  <conditionalFormatting sqref="AJ73">
    <cfRule type="cellIs" dxfId="3" priority="743" operator="equal">
      <formula>FALSE</formula>
    </cfRule>
    <cfRule type="cellIs" dxfId="3" priority="737" operator="equal">
      <formula>"INVALID"</formula>
    </cfRule>
  </conditionalFormatting>
  <conditionalFormatting sqref="AK73">
    <cfRule type="cellIs" dxfId="3" priority="742" operator="equal">
      <formula>FALSE</formula>
    </cfRule>
    <cfRule type="cellIs" dxfId="3" priority="736" operator="equal">
      <formula>"INVALID"</formula>
    </cfRule>
    <cfRule type="cellIs" dxfId="3" priority="734" operator="equal">
      <formula>"INVALID"</formula>
    </cfRule>
  </conditionalFormatting>
  <conditionalFormatting sqref="AL73">
    <cfRule type="cellIs" dxfId="3" priority="741" operator="equal">
      <formula>FALSE</formula>
    </cfRule>
    <cfRule type="cellIs" dxfId="3" priority="733" operator="equal">
      <formula>"INVALID"</formula>
    </cfRule>
  </conditionalFormatting>
  <conditionalFormatting sqref="AL73:AM73">
    <cfRule type="cellIs" dxfId="3" priority="735" operator="equal">
      <formula>"INVALID"</formula>
    </cfRule>
  </conditionalFormatting>
  <conditionalFormatting sqref="AM73">
    <cfRule type="cellIs" dxfId="3" priority="740" operator="equal">
      <formula>FALSE</formula>
    </cfRule>
    <cfRule type="cellIs" dxfId="3" priority="732" operator="equal">
      <formula>"INVALID"</formula>
    </cfRule>
  </conditionalFormatting>
  <conditionalFormatting sqref="AN73">
    <cfRule type="cellIs" dxfId="3" priority="739" operator="equal">
      <formula>FALSE</formula>
    </cfRule>
    <cfRule type="cellIs" dxfId="3" priority="731" operator="equal">
      <formula>"INVALID"</formula>
    </cfRule>
  </conditionalFormatting>
  <conditionalFormatting sqref="AO73">
    <cfRule type="cellIs" dxfId="3" priority="727" operator="equal">
      <formula>FALSE</formula>
    </cfRule>
    <cfRule type="cellIs" dxfId="3" priority="726" operator="equal">
      <formula>"INVALID"</formula>
    </cfRule>
    <cfRule type="cellIs" dxfId="3" priority="725" operator="equal">
      <formula>"INVALID"</formula>
    </cfRule>
  </conditionalFormatting>
  <conditionalFormatting sqref="AP73">
    <cfRule type="cellIs" dxfId="3" priority="738" operator="equal">
      <formula>"INVALID"</formula>
    </cfRule>
  </conditionalFormatting>
  <conditionalFormatting sqref="AQ73">
    <cfRule type="expression" dxfId="0" priority="750" stopIfTrue="1">
      <formula>REPLACE($AQ73,8,LEN($AQ73),"")="unused_"</formula>
    </cfRule>
    <cfRule type="expression" dxfId="2" priority="730">
      <formula>NOT($AJ73)</formula>
    </cfRule>
    <cfRule type="expression" dxfId="4" priority="744">
      <formula>RIGHT($AQ73,1)="*"</formula>
    </cfRule>
  </conditionalFormatting>
  <conditionalFormatting sqref="AR73">
    <cfRule type="cellIs" dxfId="1" priority="749" operator="equal">
      <formula>"Not Assigned"</formula>
    </cfRule>
    <cfRule type="expression" dxfId="2" priority="745">
      <formula>NOT($AL73)</formula>
    </cfRule>
  </conditionalFormatting>
  <conditionalFormatting sqref="AS73">
    <cfRule type="expression" dxfId="2" priority="748">
      <formula>EXACT(AF73,"INVALID")</formula>
    </cfRule>
    <cfRule type="expression" dxfId="2" priority="728">
      <formula>NOT($AK73)</formula>
    </cfRule>
  </conditionalFormatting>
  <conditionalFormatting sqref="AZ73">
    <cfRule type="expression" dxfId="2" priority="747">
      <formula>AND(NOT(ISBLANK(AZ73)),EXACT(AF73,"INVALID"))</formula>
    </cfRule>
  </conditionalFormatting>
  <conditionalFormatting sqref="AZ73:BA73">
    <cfRule type="expression" dxfId="2" priority="729">
      <formula>NOT($AN73)</formula>
    </cfRule>
  </conditionalFormatting>
  <conditionalFormatting sqref="BA73">
    <cfRule type="expression" dxfId="2" priority="746">
      <formula>AND(NOT(ISBLANK(BA73)),EXACT(AF73,"INVALID"))</formula>
    </cfRule>
  </conditionalFormatting>
  <conditionalFormatting sqref="AD77:AF77">
    <cfRule type="cellIs" dxfId="3" priority="697" operator="equal">
      <formula>"INVALID"</formula>
    </cfRule>
  </conditionalFormatting>
  <conditionalFormatting sqref="AI77">
    <cfRule type="cellIs" dxfId="3" priority="96" operator="equal">
      <formula>"INVALID"</formula>
    </cfRule>
  </conditionalFormatting>
  <conditionalFormatting sqref="AJ77">
    <cfRule type="cellIs" dxfId="3" priority="689" operator="equal">
      <formula>FALSE</formula>
    </cfRule>
    <cfRule type="cellIs" dxfId="3" priority="683" operator="equal">
      <formula>"INVALID"</formula>
    </cfRule>
  </conditionalFormatting>
  <conditionalFormatting sqref="AK77">
    <cfRule type="cellIs" dxfId="3" priority="688" operator="equal">
      <formula>FALSE</formula>
    </cfRule>
    <cfRule type="cellIs" dxfId="3" priority="682" operator="equal">
      <formula>"INVALID"</formula>
    </cfRule>
    <cfRule type="cellIs" dxfId="3" priority="680" operator="equal">
      <formula>"INVALID"</formula>
    </cfRule>
  </conditionalFormatting>
  <conditionalFormatting sqref="AL77">
    <cfRule type="cellIs" dxfId="3" priority="687" operator="equal">
      <formula>FALSE</formula>
    </cfRule>
    <cfRule type="cellIs" dxfId="3" priority="679" operator="equal">
      <formula>"INVALID"</formula>
    </cfRule>
  </conditionalFormatting>
  <conditionalFormatting sqref="AL77:AM77">
    <cfRule type="cellIs" dxfId="3" priority="681" operator="equal">
      <formula>"INVALID"</formula>
    </cfRule>
  </conditionalFormatting>
  <conditionalFormatting sqref="AM77">
    <cfRule type="cellIs" dxfId="3" priority="686" operator="equal">
      <formula>FALSE</formula>
    </cfRule>
    <cfRule type="cellIs" dxfId="3" priority="678" operator="equal">
      <formula>"INVALID"</formula>
    </cfRule>
  </conditionalFormatting>
  <conditionalFormatting sqref="AN77">
    <cfRule type="cellIs" dxfId="3" priority="685" operator="equal">
      <formula>FALSE</formula>
    </cfRule>
    <cfRule type="cellIs" dxfId="3" priority="677" operator="equal">
      <formula>"INVALID"</formula>
    </cfRule>
  </conditionalFormatting>
  <conditionalFormatting sqref="AO77">
    <cfRule type="cellIs" dxfId="3" priority="673" operator="equal">
      <formula>FALSE</formula>
    </cfRule>
    <cfRule type="cellIs" dxfId="3" priority="672" operator="equal">
      <formula>"INVALID"</formula>
    </cfRule>
    <cfRule type="cellIs" dxfId="3" priority="671" operator="equal">
      <formula>"INVALID"</formula>
    </cfRule>
  </conditionalFormatting>
  <conditionalFormatting sqref="AP77">
    <cfRule type="cellIs" dxfId="3" priority="684" operator="equal">
      <formula>"INVALID"</formula>
    </cfRule>
  </conditionalFormatting>
  <conditionalFormatting sqref="AQ77">
    <cfRule type="expression" dxfId="0" priority="696" stopIfTrue="1">
      <formula>REPLACE($AQ77,8,LEN($AQ77),"")="unused_"</formula>
    </cfRule>
    <cfRule type="expression" dxfId="2" priority="676">
      <formula>NOT($AJ77)</formula>
    </cfRule>
    <cfRule type="expression" dxfId="4" priority="690">
      <formula>RIGHT($AQ77,1)="*"</formula>
    </cfRule>
  </conditionalFormatting>
  <conditionalFormatting sqref="AR77">
    <cfRule type="cellIs" dxfId="1" priority="695" operator="equal">
      <formula>"Not Assigned"</formula>
    </cfRule>
    <cfRule type="expression" dxfId="2" priority="691">
      <formula>NOT($AL77)</formula>
    </cfRule>
  </conditionalFormatting>
  <conditionalFormatting sqref="AS77">
    <cfRule type="expression" dxfId="2" priority="694">
      <formula>EXACT(AF77,"INVALID")</formula>
    </cfRule>
    <cfRule type="expression" dxfId="2" priority="675">
      <formula>NOT($AN77)</formula>
    </cfRule>
    <cfRule type="expression" dxfId="2" priority="674">
      <formula>NOT($AK77)</formula>
    </cfRule>
  </conditionalFormatting>
  <conditionalFormatting sqref="AZ77">
    <cfRule type="expression" dxfId="2" priority="693">
      <formula>AND(NOT(ISBLANK(AZ77)),EXACT(AF77,"INVALID"))</formula>
    </cfRule>
  </conditionalFormatting>
  <conditionalFormatting sqref="BA77">
    <cfRule type="expression" dxfId="2" priority="692">
      <formula>AND(NOT(ISBLANK(BA77)),EXACT(AF77,"INVALID"))</formula>
    </cfRule>
  </conditionalFormatting>
  <conditionalFormatting sqref="AQ78">
    <cfRule type="expression" dxfId="0" priority="760" stopIfTrue="1">
      <formula>REPLACE($AQ78,8,LEN($AQ78),"")="unused_"</formula>
    </cfRule>
    <cfRule type="expression" dxfId="2" priority="754">
      <formula>NOT($AJ78)</formula>
    </cfRule>
    <cfRule type="expression" dxfId="4" priority="755">
      <formula>RIGHT($AQ78,1)="*"</formula>
    </cfRule>
  </conditionalFormatting>
  <conditionalFormatting sqref="AR78">
    <cfRule type="expression" dxfId="2" priority="756">
      <formula>NOT($AL78)</formula>
    </cfRule>
  </conditionalFormatting>
  <conditionalFormatting sqref="AS78">
    <cfRule type="expression" dxfId="2" priority="759">
      <formula>EXACT(AF78,"INVALID")</formula>
    </cfRule>
    <cfRule type="expression" dxfId="2" priority="753">
      <formula>NOT($AN78)</formula>
    </cfRule>
    <cfRule type="expression" dxfId="2" priority="752">
      <formula>NOT($AK78)</formula>
    </cfRule>
  </conditionalFormatting>
  <conditionalFormatting sqref="AZ78">
    <cfRule type="expression" dxfId="2" priority="758">
      <formula>AND(NOT(ISBLANK(AZ78)),EXACT(AF78,"INVALID"))</formula>
    </cfRule>
  </conditionalFormatting>
  <conditionalFormatting sqref="BA78">
    <cfRule type="expression" dxfId="2" priority="757">
      <formula>AND(NOT(ISBLANK(BA78)),EXACT(AF78,"INVALID"))</formula>
    </cfRule>
  </conditionalFormatting>
  <conditionalFormatting sqref="AD79:AF79">
    <cfRule type="cellIs" dxfId="3" priority="666" operator="equal">
      <formula>"INVALID"</formula>
    </cfRule>
  </conditionalFormatting>
  <conditionalFormatting sqref="AI79">
    <cfRule type="cellIs" dxfId="3" priority="92" operator="equal">
      <formula>"INVALID"</formula>
    </cfRule>
  </conditionalFormatting>
  <conditionalFormatting sqref="AJ79">
    <cfRule type="cellIs" dxfId="3" priority="658" operator="equal">
      <formula>FALSE</formula>
    </cfRule>
    <cfRule type="cellIs" dxfId="3" priority="652" operator="equal">
      <formula>"INVALID"</formula>
    </cfRule>
  </conditionalFormatting>
  <conditionalFormatting sqref="AK79">
    <cfRule type="cellIs" dxfId="3" priority="657" operator="equal">
      <formula>FALSE</formula>
    </cfRule>
    <cfRule type="cellIs" dxfId="3" priority="651" operator="equal">
      <formula>"INVALID"</formula>
    </cfRule>
    <cfRule type="cellIs" dxfId="3" priority="649" operator="equal">
      <formula>"INVALID"</formula>
    </cfRule>
  </conditionalFormatting>
  <conditionalFormatting sqref="AL79">
    <cfRule type="cellIs" dxfId="3" priority="656" operator="equal">
      <formula>FALSE</formula>
    </cfRule>
    <cfRule type="cellIs" dxfId="3" priority="648" operator="equal">
      <formula>"INVALID"</formula>
    </cfRule>
  </conditionalFormatting>
  <conditionalFormatting sqref="AL79:AM79">
    <cfRule type="cellIs" dxfId="3" priority="650" operator="equal">
      <formula>"INVALID"</formula>
    </cfRule>
  </conditionalFormatting>
  <conditionalFormatting sqref="AM79">
    <cfRule type="cellIs" dxfId="3" priority="655" operator="equal">
      <formula>FALSE</formula>
    </cfRule>
    <cfRule type="cellIs" dxfId="3" priority="647" operator="equal">
      <formula>"INVALID"</formula>
    </cfRule>
  </conditionalFormatting>
  <conditionalFormatting sqref="AN79">
    <cfRule type="cellIs" dxfId="3" priority="654" operator="equal">
      <formula>FALSE</formula>
    </cfRule>
    <cfRule type="cellIs" dxfId="3" priority="646" operator="equal">
      <formula>"INVALID"</formula>
    </cfRule>
  </conditionalFormatting>
  <conditionalFormatting sqref="AO79">
    <cfRule type="cellIs" dxfId="3" priority="642" operator="equal">
      <formula>FALSE</formula>
    </cfRule>
    <cfRule type="cellIs" dxfId="3" priority="641" operator="equal">
      <formula>"INVALID"</formula>
    </cfRule>
    <cfRule type="cellIs" dxfId="3" priority="640" operator="equal">
      <formula>"INVALID"</formula>
    </cfRule>
  </conditionalFormatting>
  <conditionalFormatting sqref="AP79">
    <cfRule type="cellIs" dxfId="3" priority="653" operator="equal">
      <formula>"INVALID"</formula>
    </cfRule>
  </conditionalFormatting>
  <conditionalFormatting sqref="AQ79">
    <cfRule type="expression" dxfId="0" priority="665" stopIfTrue="1">
      <formula>REPLACE($AQ79,8,LEN($AQ79),"")="unused_"</formula>
    </cfRule>
    <cfRule type="expression" dxfId="2" priority="645">
      <formula>NOT($AJ79)</formula>
    </cfRule>
    <cfRule type="expression" dxfId="4" priority="659">
      <formula>RIGHT($AQ79,1)="*"</formula>
    </cfRule>
  </conditionalFormatting>
  <conditionalFormatting sqref="AR79">
    <cfRule type="cellIs" dxfId="1" priority="664" operator="equal">
      <formula>"Not Assigned"</formula>
    </cfRule>
    <cfRule type="expression" dxfId="2" priority="660">
      <formula>NOT($AL79)</formula>
    </cfRule>
  </conditionalFormatting>
  <conditionalFormatting sqref="AS79">
    <cfRule type="expression" dxfId="2" priority="663">
      <formula>EXACT(AF79,"INVALID")</formula>
    </cfRule>
    <cfRule type="expression" dxfId="2" priority="643">
      <formula>NOT($AK79)</formula>
    </cfRule>
  </conditionalFormatting>
  <conditionalFormatting sqref="AZ79">
    <cfRule type="expression" dxfId="2" priority="662">
      <formula>AND(NOT(ISBLANK(AZ79)),EXACT(AF79,"INVALID"))</formula>
    </cfRule>
  </conditionalFormatting>
  <conditionalFormatting sqref="AZ79:BA79">
    <cfRule type="expression" dxfId="2" priority="644">
      <formula>NOT($AN79)</formula>
    </cfRule>
  </conditionalFormatting>
  <conditionalFormatting sqref="BA79">
    <cfRule type="expression" dxfId="2" priority="661">
      <formula>AND(NOT(ISBLANK(BA79)),EXACT(AF79,"INVALID"))</formula>
    </cfRule>
  </conditionalFormatting>
  <conditionalFormatting sqref="AD80:AF80">
    <cfRule type="cellIs" dxfId="3" priority="639" operator="equal">
      <formula>"INVALID"</formula>
    </cfRule>
  </conditionalFormatting>
  <conditionalFormatting sqref="AI80">
    <cfRule type="cellIs" dxfId="3" priority="91" operator="equal">
      <formula>"INVALID"</formula>
    </cfRule>
  </conditionalFormatting>
  <conditionalFormatting sqref="AJ80">
    <cfRule type="cellIs" dxfId="3" priority="637" operator="equal">
      <formula>FALSE</formula>
    </cfRule>
    <cfRule type="cellIs" dxfId="3" priority="631" operator="equal">
      <formula>"INVALID"</formula>
    </cfRule>
  </conditionalFormatting>
  <conditionalFormatting sqref="AK80">
    <cfRule type="cellIs" dxfId="3" priority="636" operator="equal">
      <formula>FALSE</formula>
    </cfRule>
    <cfRule type="cellIs" dxfId="3" priority="630" operator="equal">
      <formula>"INVALID"</formula>
    </cfRule>
    <cfRule type="cellIs" dxfId="3" priority="628" operator="equal">
      <formula>"INVALID"</formula>
    </cfRule>
  </conditionalFormatting>
  <conditionalFormatting sqref="AL80">
    <cfRule type="cellIs" dxfId="3" priority="635" operator="equal">
      <formula>FALSE</formula>
    </cfRule>
    <cfRule type="cellIs" dxfId="3" priority="627" operator="equal">
      <formula>"INVALID"</formula>
    </cfRule>
  </conditionalFormatting>
  <conditionalFormatting sqref="AL80:AM80">
    <cfRule type="cellIs" dxfId="3" priority="629" operator="equal">
      <formula>"INVALID"</formula>
    </cfRule>
  </conditionalFormatting>
  <conditionalFormatting sqref="AM80">
    <cfRule type="cellIs" dxfId="3" priority="634" operator="equal">
      <formula>FALSE</formula>
    </cfRule>
    <cfRule type="cellIs" dxfId="3" priority="626" operator="equal">
      <formula>"INVALID"</formula>
    </cfRule>
  </conditionalFormatting>
  <conditionalFormatting sqref="AN80">
    <cfRule type="cellIs" dxfId="3" priority="633" operator="equal">
      <formula>FALSE</formula>
    </cfRule>
    <cfRule type="cellIs" dxfId="3" priority="625" operator="equal">
      <formula>"INVALID"</formula>
    </cfRule>
  </conditionalFormatting>
  <conditionalFormatting sqref="AO80">
    <cfRule type="cellIs" dxfId="3" priority="624" operator="equal">
      <formula>FALSE</formula>
    </cfRule>
    <cfRule type="cellIs" dxfId="3" priority="623" operator="equal">
      <formula>"INVALID"</formula>
    </cfRule>
    <cfRule type="cellIs" dxfId="3" priority="622" operator="equal">
      <formula>"INVALID"</formula>
    </cfRule>
  </conditionalFormatting>
  <conditionalFormatting sqref="AP80">
    <cfRule type="cellIs" dxfId="3" priority="632" operator="equal">
      <formula>"INVALID"</formula>
    </cfRule>
  </conditionalFormatting>
  <conditionalFormatting sqref="AQ80">
    <cfRule type="expression" dxfId="0" priority="865" stopIfTrue="1">
      <formula>REPLACE($AQ80,8,LEN($AQ80),"")="unused_"</formula>
    </cfRule>
    <cfRule type="expression" dxfId="2" priority="859">
      <formula>NOT($AJ80)</formula>
    </cfRule>
    <cfRule type="expression" dxfId="4" priority="860">
      <formula>RIGHT($AQ80,1)="*"</formula>
    </cfRule>
  </conditionalFormatting>
  <conditionalFormatting sqref="AR80">
    <cfRule type="expression" dxfId="2" priority="861">
      <formula>NOT($AL80)</formula>
    </cfRule>
    <cfRule type="cellIs" dxfId="1" priority="638" operator="equal">
      <formula>"Not Assigned"</formula>
    </cfRule>
  </conditionalFormatting>
  <conditionalFormatting sqref="AS80">
    <cfRule type="expression" dxfId="2" priority="864">
      <formula>EXACT(AF80,"INVALID")</formula>
    </cfRule>
    <cfRule type="expression" dxfId="2" priority="857">
      <formula>NOT($AK80)</formula>
    </cfRule>
  </conditionalFormatting>
  <conditionalFormatting sqref="AZ80">
    <cfRule type="expression" dxfId="2" priority="863">
      <formula>AND(NOT(ISBLANK(AZ80)),EXACT(AF80,"INVALID"))</formula>
    </cfRule>
  </conditionalFormatting>
  <conditionalFormatting sqref="BA80">
    <cfRule type="expression" dxfId="2" priority="862">
      <formula>AND(NOT(ISBLANK(BA80)),EXACT(AF80,"INVALID"))</formula>
    </cfRule>
  </conditionalFormatting>
  <conditionalFormatting sqref="AD81:AF81">
    <cfRule type="cellIs" dxfId="3" priority="605" operator="equal">
      <formula>"INVALID"</formula>
    </cfRule>
  </conditionalFormatting>
  <conditionalFormatting sqref="AI81">
    <cfRule type="cellIs" dxfId="3" priority="87" operator="equal">
      <formula>"INVALID"</formula>
    </cfRule>
  </conditionalFormatting>
  <conditionalFormatting sqref="AJ81">
    <cfRule type="cellIs" dxfId="3" priority="597" operator="equal">
      <formula>FALSE</formula>
    </cfRule>
    <cfRule type="cellIs" dxfId="3" priority="591" operator="equal">
      <formula>"INVALID"</formula>
    </cfRule>
  </conditionalFormatting>
  <conditionalFormatting sqref="AK81">
    <cfRule type="cellIs" dxfId="3" priority="596" operator="equal">
      <formula>FALSE</formula>
    </cfRule>
    <cfRule type="cellIs" dxfId="3" priority="590" operator="equal">
      <formula>"INVALID"</formula>
    </cfRule>
    <cfRule type="cellIs" dxfId="3" priority="588" operator="equal">
      <formula>"INVALID"</formula>
    </cfRule>
  </conditionalFormatting>
  <conditionalFormatting sqref="AL81">
    <cfRule type="cellIs" dxfId="3" priority="595" operator="equal">
      <formula>FALSE</formula>
    </cfRule>
    <cfRule type="cellIs" dxfId="3" priority="587" operator="equal">
      <formula>"INVALID"</formula>
    </cfRule>
  </conditionalFormatting>
  <conditionalFormatting sqref="AL81:AM81">
    <cfRule type="cellIs" dxfId="3" priority="589" operator="equal">
      <formula>"INVALID"</formula>
    </cfRule>
  </conditionalFormatting>
  <conditionalFormatting sqref="AM81">
    <cfRule type="cellIs" dxfId="3" priority="594" operator="equal">
      <formula>FALSE</formula>
    </cfRule>
    <cfRule type="cellIs" dxfId="3" priority="586" operator="equal">
      <formula>"INVALID"</formula>
    </cfRule>
  </conditionalFormatting>
  <conditionalFormatting sqref="AN81">
    <cfRule type="cellIs" dxfId="3" priority="593" operator="equal">
      <formula>FALSE</formula>
    </cfRule>
    <cfRule type="cellIs" dxfId="3" priority="585" operator="equal">
      <formula>"INVALID"</formula>
    </cfRule>
  </conditionalFormatting>
  <conditionalFormatting sqref="AO81">
    <cfRule type="cellIs" dxfId="3" priority="581" operator="equal">
      <formula>FALSE</formula>
    </cfRule>
    <cfRule type="cellIs" dxfId="3" priority="580" operator="equal">
      <formula>"INVALID"</formula>
    </cfRule>
    <cfRule type="cellIs" dxfId="3" priority="579" operator="equal">
      <formula>"INVALID"</formula>
    </cfRule>
  </conditionalFormatting>
  <conditionalFormatting sqref="AP81">
    <cfRule type="cellIs" dxfId="3" priority="592" operator="equal">
      <formula>"INVALID"</formula>
    </cfRule>
  </conditionalFormatting>
  <conditionalFormatting sqref="AQ81">
    <cfRule type="expression" dxfId="0" priority="604" stopIfTrue="1">
      <formula>REPLACE($AQ81,8,LEN($AQ81),"")="unused_"</formula>
    </cfRule>
    <cfRule type="expression" dxfId="2" priority="584">
      <formula>NOT($AJ81)</formula>
    </cfRule>
    <cfRule type="expression" dxfId="4" priority="598">
      <formula>RIGHT($AQ81,1)="*"</formula>
    </cfRule>
  </conditionalFormatting>
  <conditionalFormatting sqref="AR81">
    <cfRule type="cellIs" dxfId="1" priority="603" operator="equal">
      <formula>"Not Assigned"</formula>
    </cfRule>
    <cfRule type="expression" dxfId="2" priority="599">
      <formula>NOT($AL81)</formula>
    </cfRule>
  </conditionalFormatting>
  <conditionalFormatting sqref="AS81">
    <cfRule type="expression" dxfId="2" priority="602">
      <formula>EXACT(AF81,"INVALID")</formula>
    </cfRule>
    <cfRule type="expression" dxfId="2" priority="582">
      <formula>NOT($AK81)</formula>
    </cfRule>
  </conditionalFormatting>
  <conditionalFormatting sqref="AT81">
    <cfRule type="expression" dxfId="2" priority="560">
      <formula>NOT($AM80)</formula>
    </cfRule>
  </conditionalFormatting>
  <conditionalFormatting sqref="AZ81">
    <cfRule type="expression" dxfId="2" priority="601">
      <formula>AND(NOT(ISBLANK(AZ81)),EXACT(AF81,"INVALID"))</formula>
    </cfRule>
  </conditionalFormatting>
  <conditionalFormatting sqref="AZ81:BA81">
    <cfRule type="expression" dxfId="2" priority="583">
      <formula>NOT($AN81)</formula>
    </cfRule>
  </conditionalFormatting>
  <conditionalFormatting sqref="BA81">
    <cfRule type="expression" dxfId="2" priority="600">
      <formula>AND(NOT(ISBLANK(BA81)),EXACT(AF81,"INVALID"))</formula>
    </cfRule>
  </conditionalFormatting>
  <conditionalFormatting sqref="AD82:AF82">
    <cfRule type="cellIs" dxfId="3" priority="578" operator="equal">
      <formula>"INVALID"</formula>
    </cfRule>
  </conditionalFormatting>
  <conditionalFormatting sqref="AI82">
    <cfRule type="cellIs" dxfId="3" priority="86" operator="equal">
      <formula>"INVALID"</formula>
    </cfRule>
  </conditionalFormatting>
  <conditionalFormatting sqref="AJ82">
    <cfRule type="cellIs" dxfId="3" priority="576" operator="equal">
      <formula>FALSE</formula>
    </cfRule>
    <cfRule type="cellIs" dxfId="3" priority="570" operator="equal">
      <formula>"INVALID"</formula>
    </cfRule>
  </conditionalFormatting>
  <conditionalFormatting sqref="AK82">
    <cfRule type="cellIs" dxfId="3" priority="575" operator="equal">
      <formula>FALSE</formula>
    </cfRule>
    <cfRule type="cellIs" dxfId="3" priority="569" operator="equal">
      <formula>"INVALID"</formula>
    </cfRule>
    <cfRule type="cellIs" dxfId="3" priority="567" operator="equal">
      <formula>"INVALID"</formula>
    </cfRule>
  </conditionalFormatting>
  <conditionalFormatting sqref="AL82">
    <cfRule type="cellIs" dxfId="3" priority="574" operator="equal">
      <formula>FALSE</formula>
    </cfRule>
    <cfRule type="cellIs" dxfId="3" priority="566" operator="equal">
      <formula>"INVALID"</formula>
    </cfRule>
  </conditionalFormatting>
  <conditionalFormatting sqref="AL82:AM82">
    <cfRule type="cellIs" dxfId="3" priority="568" operator="equal">
      <formula>"INVALID"</formula>
    </cfRule>
  </conditionalFormatting>
  <conditionalFormatting sqref="AM82">
    <cfRule type="cellIs" dxfId="3" priority="573" operator="equal">
      <formula>FALSE</formula>
    </cfRule>
    <cfRule type="cellIs" dxfId="3" priority="565" operator="equal">
      <formula>"INVALID"</formula>
    </cfRule>
  </conditionalFormatting>
  <conditionalFormatting sqref="AN82">
    <cfRule type="cellIs" dxfId="3" priority="572" operator="equal">
      <formula>FALSE</formula>
    </cfRule>
    <cfRule type="cellIs" dxfId="3" priority="564" operator="equal">
      <formula>"INVALID"</formula>
    </cfRule>
  </conditionalFormatting>
  <conditionalFormatting sqref="AO82">
    <cfRule type="cellIs" dxfId="3" priority="563" operator="equal">
      <formula>FALSE</formula>
    </cfRule>
    <cfRule type="cellIs" dxfId="3" priority="562" operator="equal">
      <formula>"INVALID"</formula>
    </cfRule>
    <cfRule type="cellIs" dxfId="3" priority="561" operator="equal">
      <formula>"INVALID"</formula>
    </cfRule>
  </conditionalFormatting>
  <conditionalFormatting sqref="AP82">
    <cfRule type="cellIs" dxfId="3" priority="571" operator="equal">
      <formula>"INVALID"</formula>
    </cfRule>
  </conditionalFormatting>
  <conditionalFormatting sqref="AQ82">
    <cfRule type="expression" dxfId="0" priority="615" stopIfTrue="1">
      <formula>REPLACE($AQ82,8,LEN($AQ82),"")="unused_"</formula>
    </cfRule>
    <cfRule type="expression" dxfId="2" priority="609">
      <formula>NOT($AJ82)</formula>
    </cfRule>
    <cfRule type="expression" dxfId="4" priority="610">
      <formula>RIGHT($AQ82,1)="*"</formula>
    </cfRule>
  </conditionalFormatting>
  <conditionalFormatting sqref="AR82">
    <cfRule type="expression" dxfId="2" priority="611">
      <formula>NOT($AL82)</formula>
    </cfRule>
    <cfRule type="cellIs" dxfId="1" priority="577" operator="equal">
      <formula>"Not Assigned"</formula>
    </cfRule>
  </conditionalFormatting>
  <conditionalFormatting sqref="AS82">
    <cfRule type="expression" dxfId="2" priority="614">
      <formula>EXACT(AF82,"INVALID")</formula>
    </cfRule>
    <cfRule type="expression" dxfId="2" priority="607">
      <formula>NOT($AK82)</formula>
    </cfRule>
  </conditionalFormatting>
  <conditionalFormatting sqref="AT82">
    <cfRule type="expression" dxfId="2" priority="621">
      <formula>NOT($AM78)</formula>
    </cfRule>
  </conditionalFormatting>
  <conditionalFormatting sqref="AV82">
    <cfRule type="expression" dxfId="2" priority="559">
      <formula>NOT(#REF!)</formula>
    </cfRule>
  </conditionalFormatting>
  <conditionalFormatting sqref="AZ82">
    <cfRule type="expression" dxfId="2" priority="613">
      <formula>AND(NOT(ISBLANK(AZ82)),EXACT(AF82,"INVALID"))</formula>
    </cfRule>
  </conditionalFormatting>
  <conditionalFormatting sqref="BA82">
    <cfRule type="expression" dxfId="2" priority="612">
      <formula>AND(NOT(ISBLANK(BA82)),EXACT(AF82,"INVALID"))</formula>
    </cfRule>
  </conditionalFormatting>
  <conditionalFormatting sqref="AT90">
    <cfRule type="expression" dxfId="2" priority="1602">
      <formula>NOT($AM90)</formula>
    </cfRule>
  </conditionalFormatting>
  <conditionalFormatting sqref="AD96:AF96">
    <cfRule type="cellIs" dxfId="3" priority="1636" operator="equal">
      <formula>"INVALID"</formula>
    </cfRule>
  </conditionalFormatting>
  <conditionalFormatting sqref="AI96">
    <cfRule type="cellIs" dxfId="3" priority="171" operator="equal">
      <formula>"INVALID"</formula>
    </cfRule>
  </conditionalFormatting>
  <conditionalFormatting sqref="AJ96">
    <cfRule type="cellIs" dxfId="3" priority="1628" operator="equal">
      <formula>FALSE</formula>
    </cfRule>
    <cfRule type="cellIs" dxfId="3" priority="1622" operator="equal">
      <formula>"INVALID"</formula>
    </cfRule>
  </conditionalFormatting>
  <conditionalFormatting sqref="AK96">
    <cfRule type="cellIs" dxfId="3" priority="1627" operator="equal">
      <formula>FALSE</formula>
    </cfRule>
    <cfRule type="cellIs" dxfId="3" priority="1621" operator="equal">
      <formula>"INVALID"</formula>
    </cfRule>
    <cfRule type="cellIs" dxfId="3" priority="1619" operator="equal">
      <formula>"INVALID"</formula>
    </cfRule>
  </conditionalFormatting>
  <conditionalFormatting sqref="AL96">
    <cfRule type="cellIs" dxfId="3" priority="1626" operator="equal">
      <formula>FALSE</formula>
    </cfRule>
    <cfRule type="cellIs" dxfId="3" priority="1618" operator="equal">
      <formula>"INVALID"</formula>
    </cfRule>
  </conditionalFormatting>
  <conditionalFormatting sqref="AL96:AM96">
    <cfRule type="cellIs" dxfId="3" priority="1620" operator="equal">
      <formula>"INVALID"</formula>
    </cfRule>
  </conditionalFormatting>
  <conditionalFormatting sqref="AM96">
    <cfRule type="cellIs" dxfId="3" priority="1625" operator="equal">
      <formula>FALSE</formula>
    </cfRule>
    <cfRule type="cellIs" dxfId="3" priority="1617" operator="equal">
      <formula>"INVALID"</formula>
    </cfRule>
  </conditionalFormatting>
  <conditionalFormatting sqref="AN96">
    <cfRule type="cellIs" dxfId="3" priority="1624" operator="equal">
      <formula>FALSE</formula>
    </cfRule>
    <cfRule type="cellIs" dxfId="3" priority="1616" operator="equal">
      <formula>"INVALID"</formula>
    </cfRule>
  </conditionalFormatting>
  <conditionalFormatting sqref="AO96">
    <cfRule type="cellIs" dxfId="3" priority="1612" operator="equal">
      <formula>FALSE</formula>
    </cfRule>
    <cfRule type="cellIs" dxfId="3" priority="1611" operator="equal">
      <formula>"INVALID"</formula>
    </cfRule>
    <cfRule type="cellIs" dxfId="3" priority="1610" operator="equal">
      <formula>"INVALID"</formula>
    </cfRule>
  </conditionalFormatting>
  <conditionalFormatting sqref="AP96">
    <cfRule type="cellIs" dxfId="3" priority="1623" operator="equal">
      <formula>"INVALID"</formula>
    </cfRule>
  </conditionalFormatting>
  <conditionalFormatting sqref="AQ96">
    <cfRule type="expression" dxfId="0" priority="1635" stopIfTrue="1">
      <formula>REPLACE($AQ96,8,LEN($AQ96),"")="unused_"</formula>
    </cfRule>
    <cfRule type="expression" dxfId="2" priority="1615">
      <formula>NOT($AJ96)</formula>
    </cfRule>
    <cfRule type="expression" dxfId="4" priority="1629">
      <formula>RIGHT($AQ96,1)="*"</formula>
    </cfRule>
  </conditionalFormatting>
  <conditionalFormatting sqref="AR96">
    <cfRule type="cellIs" dxfId="1" priority="1634" operator="equal">
      <formula>"Not Assigned"</formula>
    </cfRule>
    <cfRule type="expression" dxfId="2" priority="1630">
      <formula>NOT($AL96)</formula>
    </cfRule>
  </conditionalFormatting>
  <conditionalFormatting sqref="AS96">
    <cfRule type="expression" dxfId="2" priority="1633">
      <formula>EXACT(AF96,"INVALID")</formula>
    </cfRule>
    <cfRule type="expression" dxfId="2" priority="1614">
      <formula>NOT($AN96)</formula>
    </cfRule>
    <cfRule type="expression" dxfId="2" priority="1613">
      <formula>NOT($AK96)</formula>
    </cfRule>
  </conditionalFormatting>
  <conditionalFormatting sqref="AZ96">
    <cfRule type="expression" dxfId="2" priority="1632">
      <formula>AND(NOT(ISBLANK(AZ96)),EXACT(AF96,"INVALID"))</formula>
    </cfRule>
  </conditionalFormatting>
  <conditionalFormatting sqref="BA96">
    <cfRule type="expression" dxfId="2" priority="1631">
      <formula>AND(NOT(ISBLANK(BA96)),EXACT(AF96,"INVALID"))</formula>
    </cfRule>
  </conditionalFormatting>
  <conditionalFormatting sqref="AQ97">
    <cfRule type="expression" dxfId="0" priority="1706" stopIfTrue="1">
      <formula>REPLACE($AQ97,8,LEN($AQ97),"")="unused_"</formula>
    </cfRule>
    <cfRule type="expression" dxfId="2" priority="1694">
      <formula>NOT($AJ97)</formula>
    </cfRule>
    <cfRule type="expression" dxfId="4" priority="1700">
      <formula>RIGHT($AQ97,1)="*"</formula>
    </cfRule>
  </conditionalFormatting>
  <conditionalFormatting sqref="AR97">
    <cfRule type="expression" dxfId="2" priority="1701">
      <formula>NOT($AL97)</formula>
    </cfRule>
  </conditionalFormatting>
  <conditionalFormatting sqref="AS97">
    <cfRule type="expression" dxfId="2" priority="1693">
      <formula>NOT($AN97)</formula>
    </cfRule>
    <cfRule type="expression" dxfId="2" priority="1692">
      <formula>NOT($AK97)</formula>
    </cfRule>
  </conditionalFormatting>
  <conditionalFormatting sqref="AD98:AF98">
    <cfRule type="cellIs" dxfId="3" priority="1049" operator="equal">
      <formula>"INVALID"</formula>
    </cfRule>
  </conditionalFormatting>
  <conditionalFormatting sqref="AI98">
    <cfRule type="cellIs" dxfId="3" priority="113" operator="equal">
      <formula>"INVALID"</formula>
    </cfRule>
  </conditionalFormatting>
  <conditionalFormatting sqref="AJ98">
    <cfRule type="cellIs" dxfId="3" priority="1041" operator="equal">
      <formula>FALSE</formula>
    </cfRule>
    <cfRule type="cellIs" dxfId="3" priority="1035" operator="equal">
      <formula>"INVALID"</formula>
    </cfRule>
  </conditionalFormatting>
  <conditionalFormatting sqref="AK98">
    <cfRule type="cellIs" dxfId="3" priority="1040" operator="equal">
      <formula>FALSE</formula>
    </cfRule>
    <cfRule type="cellIs" dxfId="3" priority="1034" operator="equal">
      <formula>"INVALID"</formula>
    </cfRule>
    <cfRule type="cellIs" dxfId="3" priority="1032" operator="equal">
      <formula>"INVALID"</formula>
    </cfRule>
  </conditionalFormatting>
  <conditionalFormatting sqref="AL98">
    <cfRule type="cellIs" dxfId="3" priority="1039" operator="equal">
      <formula>FALSE</formula>
    </cfRule>
    <cfRule type="cellIs" dxfId="3" priority="1031" operator="equal">
      <formula>"INVALID"</formula>
    </cfRule>
  </conditionalFormatting>
  <conditionalFormatting sqref="AL98:AM98">
    <cfRule type="cellIs" dxfId="3" priority="1033" operator="equal">
      <formula>"INVALID"</formula>
    </cfRule>
  </conditionalFormatting>
  <conditionalFormatting sqref="AM98">
    <cfRule type="cellIs" dxfId="3" priority="1038" operator="equal">
      <formula>FALSE</formula>
    </cfRule>
    <cfRule type="cellIs" dxfId="3" priority="1030" operator="equal">
      <formula>"INVALID"</formula>
    </cfRule>
  </conditionalFormatting>
  <conditionalFormatting sqref="AN98">
    <cfRule type="cellIs" dxfId="3" priority="1037" operator="equal">
      <formula>FALSE</formula>
    </cfRule>
    <cfRule type="cellIs" dxfId="3" priority="1029" operator="equal">
      <formula>"INVALID"</formula>
    </cfRule>
  </conditionalFormatting>
  <conditionalFormatting sqref="AO98">
    <cfRule type="cellIs" dxfId="3" priority="1025" operator="equal">
      <formula>FALSE</formula>
    </cfRule>
    <cfRule type="cellIs" dxfId="3" priority="1024" operator="equal">
      <formula>"INVALID"</formula>
    </cfRule>
    <cfRule type="cellIs" dxfId="3" priority="1023" operator="equal">
      <formula>"INVALID"</formula>
    </cfRule>
  </conditionalFormatting>
  <conditionalFormatting sqref="AP98">
    <cfRule type="cellIs" dxfId="3" priority="1036" operator="equal">
      <formula>"INVALID"</formula>
    </cfRule>
  </conditionalFormatting>
  <conditionalFormatting sqref="AQ98">
    <cfRule type="expression" dxfId="0" priority="1048" stopIfTrue="1">
      <formula>REPLACE($AQ98,8,LEN($AQ98),"")="unused_"</formula>
    </cfRule>
    <cfRule type="expression" dxfId="2" priority="1028">
      <formula>NOT($AJ98)</formula>
    </cfRule>
    <cfRule type="expression" dxfId="4" priority="1042">
      <formula>RIGHT($AQ98,1)="*"</formula>
    </cfRule>
  </conditionalFormatting>
  <conditionalFormatting sqref="AR98">
    <cfRule type="cellIs" dxfId="1" priority="1047" operator="equal">
      <formula>"Not Assigned"</formula>
    </cfRule>
    <cfRule type="expression" dxfId="2" priority="1043">
      <formula>NOT($AL98)</formula>
    </cfRule>
  </conditionalFormatting>
  <conditionalFormatting sqref="AS98">
    <cfRule type="expression" dxfId="2" priority="1046">
      <formula>EXACT(AF98,"INVALID")</formula>
    </cfRule>
    <cfRule type="expression" dxfId="2" priority="1026">
      <formula>NOT($AK98)</formula>
    </cfRule>
  </conditionalFormatting>
  <conditionalFormatting sqref="AT98">
    <cfRule type="expression" dxfId="2" priority="968">
      <formula>NOT($AM97)</formula>
    </cfRule>
  </conditionalFormatting>
  <conditionalFormatting sqref="AZ98">
    <cfRule type="expression" dxfId="2" priority="1045">
      <formula>AND(NOT(ISBLANK(AZ98)),EXACT(AF98,"INVALID"))</formula>
    </cfRule>
  </conditionalFormatting>
  <conditionalFormatting sqref="AZ98:BA98">
    <cfRule type="expression" dxfId="2" priority="1027">
      <formula>NOT($AN98)</formula>
    </cfRule>
  </conditionalFormatting>
  <conditionalFormatting sqref="BA98">
    <cfRule type="expression" dxfId="2" priority="1044">
      <formula>AND(NOT(ISBLANK(BA98)),EXACT(AF98,"INVALID"))</formula>
    </cfRule>
  </conditionalFormatting>
  <conditionalFormatting sqref="AD102:AF102">
    <cfRule type="cellIs" dxfId="3" priority="995" operator="equal">
      <formula>"INVALID"</formula>
    </cfRule>
  </conditionalFormatting>
  <conditionalFormatting sqref="AI102">
    <cfRule type="cellIs" dxfId="3" priority="111" operator="equal">
      <formula>"INVALID"</formula>
    </cfRule>
  </conditionalFormatting>
  <conditionalFormatting sqref="AJ102">
    <cfRule type="cellIs" dxfId="3" priority="987" operator="equal">
      <formula>FALSE</formula>
    </cfRule>
    <cfRule type="cellIs" dxfId="3" priority="981" operator="equal">
      <formula>"INVALID"</formula>
    </cfRule>
  </conditionalFormatting>
  <conditionalFormatting sqref="AK102">
    <cfRule type="cellIs" dxfId="3" priority="986" operator="equal">
      <formula>FALSE</formula>
    </cfRule>
    <cfRule type="cellIs" dxfId="3" priority="980" operator="equal">
      <formula>"INVALID"</formula>
    </cfRule>
    <cfRule type="cellIs" dxfId="3" priority="978" operator="equal">
      <formula>"INVALID"</formula>
    </cfRule>
  </conditionalFormatting>
  <conditionalFormatting sqref="AL102">
    <cfRule type="cellIs" dxfId="3" priority="985" operator="equal">
      <formula>FALSE</formula>
    </cfRule>
    <cfRule type="cellIs" dxfId="3" priority="977" operator="equal">
      <formula>"INVALID"</formula>
    </cfRule>
  </conditionalFormatting>
  <conditionalFormatting sqref="AL102:AM102">
    <cfRule type="cellIs" dxfId="3" priority="979" operator="equal">
      <formula>"INVALID"</formula>
    </cfRule>
  </conditionalFormatting>
  <conditionalFormatting sqref="AM102">
    <cfRule type="cellIs" dxfId="3" priority="984" operator="equal">
      <formula>FALSE</formula>
    </cfRule>
    <cfRule type="cellIs" dxfId="3" priority="976" operator="equal">
      <formula>"INVALID"</formula>
    </cfRule>
  </conditionalFormatting>
  <conditionalFormatting sqref="AN102">
    <cfRule type="cellIs" dxfId="3" priority="983" operator="equal">
      <formula>FALSE</formula>
    </cfRule>
    <cfRule type="cellIs" dxfId="3" priority="975" operator="equal">
      <formula>"INVALID"</formula>
    </cfRule>
  </conditionalFormatting>
  <conditionalFormatting sqref="AO102">
    <cfRule type="cellIs" dxfId="3" priority="971" operator="equal">
      <formula>FALSE</formula>
    </cfRule>
    <cfRule type="cellIs" dxfId="3" priority="970" operator="equal">
      <formula>"INVALID"</formula>
    </cfRule>
    <cfRule type="cellIs" dxfId="3" priority="969" operator="equal">
      <formula>"INVALID"</formula>
    </cfRule>
  </conditionalFormatting>
  <conditionalFormatting sqref="AP102">
    <cfRule type="cellIs" dxfId="3" priority="982" operator="equal">
      <formula>"INVALID"</formula>
    </cfRule>
  </conditionalFormatting>
  <conditionalFormatting sqref="AQ102">
    <cfRule type="expression" dxfId="0" priority="994" stopIfTrue="1">
      <formula>REPLACE($AQ102,8,LEN($AQ102),"")="unused_"</formula>
    </cfRule>
    <cfRule type="expression" dxfId="2" priority="974">
      <formula>NOT($AJ102)</formula>
    </cfRule>
    <cfRule type="expression" dxfId="4" priority="988">
      <formula>RIGHT($AQ102,1)="*"</formula>
    </cfRule>
  </conditionalFormatting>
  <conditionalFormatting sqref="AR102">
    <cfRule type="cellIs" dxfId="1" priority="993" operator="equal">
      <formula>"Not Assigned"</formula>
    </cfRule>
    <cfRule type="expression" dxfId="2" priority="989">
      <formula>NOT($AL102)</formula>
    </cfRule>
  </conditionalFormatting>
  <conditionalFormatting sqref="AS102">
    <cfRule type="expression" dxfId="2" priority="992">
      <formula>EXACT(AF102,"INVALID")</formula>
    </cfRule>
    <cfRule type="expression" dxfId="2" priority="973">
      <formula>NOT($AN102)</formula>
    </cfRule>
    <cfRule type="expression" dxfId="2" priority="972">
      <formula>NOT($AK102)</formula>
    </cfRule>
  </conditionalFormatting>
  <conditionalFormatting sqref="AZ102">
    <cfRule type="expression" dxfId="2" priority="991">
      <formula>AND(NOT(ISBLANK(AZ102)),EXACT(AF102,"INVALID"))</formula>
    </cfRule>
  </conditionalFormatting>
  <conditionalFormatting sqref="BA102">
    <cfRule type="expression" dxfId="2" priority="990">
      <formula>AND(NOT(ISBLANK(BA102)),EXACT(AF102,"INVALID"))</formula>
    </cfRule>
  </conditionalFormatting>
  <conditionalFormatting sqref="AQ103">
    <cfRule type="expression" dxfId="0" priority="1058" stopIfTrue="1">
      <formula>REPLACE($AQ103,8,LEN($AQ103),"")="unused_"</formula>
    </cfRule>
    <cfRule type="expression" dxfId="2" priority="1052">
      <formula>NOT($AJ103)</formula>
    </cfRule>
    <cfRule type="expression" dxfId="4" priority="1053">
      <formula>RIGHT($AQ103,1)="*"</formula>
    </cfRule>
  </conditionalFormatting>
  <conditionalFormatting sqref="AR103">
    <cfRule type="expression" dxfId="2" priority="1054">
      <formula>NOT($AL103)</formula>
    </cfRule>
  </conditionalFormatting>
  <conditionalFormatting sqref="AS103">
    <cfRule type="expression" dxfId="2" priority="1057">
      <formula>EXACT(AF103,"INVALID")</formula>
    </cfRule>
    <cfRule type="expression" dxfId="2" priority="1051">
      <formula>NOT($AN103)</formula>
    </cfRule>
    <cfRule type="expression" dxfId="2" priority="1050">
      <formula>NOT($AK103)</formula>
    </cfRule>
  </conditionalFormatting>
  <conditionalFormatting sqref="AZ103">
    <cfRule type="expression" dxfId="2" priority="1056">
      <formula>AND(NOT(ISBLANK(AZ103)),EXACT(AF103,"INVALID"))</formula>
    </cfRule>
  </conditionalFormatting>
  <conditionalFormatting sqref="BA103">
    <cfRule type="expression" dxfId="2" priority="1055">
      <formula>AND(NOT(ISBLANK(BA103)),EXACT(AF103,"INVALID"))</formula>
    </cfRule>
  </conditionalFormatting>
  <conditionalFormatting sqref="AD104:AF104">
    <cfRule type="cellIs" dxfId="3" priority="963" operator="equal">
      <formula>"INVALID"</formula>
    </cfRule>
  </conditionalFormatting>
  <conditionalFormatting sqref="AI104">
    <cfRule type="cellIs" dxfId="3" priority="107" operator="equal">
      <formula>"INVALID"</formula>
    </cfRule>
  </conditionalFormatting>
  <conditionalFormatting sqref="AJ104">
    <cfRule type="cellIs" dxfId="3" priority="955" operator="equal">
      <formula>FALSE</formula>
    </cfRule>
    <cfRule type="cellIs" dxfId="3" priority="949" operator="equal">
      <formula>"INVALID"</formula>
    </cfRule>
  </conditionalFormatting>
  <conditionalFormatting sqref="AK104">
    <cfRule type="cellIs" dxfId="3" priority="954" operator="equal">
      <formula>FALSE</formula>
    </cfRule>
    <cfRule type="cellIs" dxfId="3" priority="948" operator="equal">
      <formula>"INVALID"</formula>
    </cfRule>
    <cfRule type="cellIs" dxfId="3" priority="946" operator="equal">
      <formula>"INVALID"</formula>
    </cfRule>
  </conditionalFormatting>
  <conditionalFormatting sqref="AL104">
    <cfRule type="cellIs" dxfId="3" priority="953" operator="equal">
      <formula>FALSE</formula>
    </cfRule>
    <cfRule type="cellIs" dxfId="3" priority="945" operator="equal">
      <formula>"INVALID"</formula>
    </cfRule>
  </conditionalFormatting>
  <conditionalFormatting sqref="AL104:AM104">
    <cfRule type="cellIs" dxfId="3" priority="947" operator="equal">
      <formula>"INVALID"</formula>
    </cfRule>
  </conditionalFormatting>
  <conditionalFormatting sqref="AM104">
    <cfRule type="cellIs" dxfId="3" priority="952" operator="equal">
      <formula>FALSE</formula>
    </cfRule>
    <cfRule type="cellIs" dxfId="3" priority="944" operator="equal">
      <formula>"INVALID"</formula>
    </cfRule>
  </conditionalFormatting>
  <conditionalFormatting sqref="AN104">
    <cfRule type="cellIs" dxfId="3" priority="951" operator="equal">
      <formula>FALSE</formula>
    </cfRule>
    <cfRule type="cellIs" dxfId="3" priority="943" operator="equal">
      <formula>"INVALID"</formula>
    </cfRule>
  </conditionalFormatting>
  <conditionalFormatting sqref="AO104">
    <cfRule type="cellIs" dxfId="3" priority="939" operator="equal">
      <formula>FALSE</formula>
    </cfRule>
    <cfRule type="cellIs" dxfId="3" priority="938" operator="equal">
      <formula>"INVALID"</formula>
    </cfRule>
    <cfRule type="cellIs" dxfId="3" priority="937" operator="equal">
      <formula>"INVALID"</formula>
    </cfRule>
  </conditionalFormatting>
  <conditionalFormatting sqref="AP104">
    <cfRule type="cellIs" dxfId="3" priority="950" operator="equal">
      <formula>"INVALID"</formula>
    </cfRule>
  </conditionalFormatting>
  <conditionalFormatting sqref="AQ104">
    <cfRule type="expression" dxfId="0" priority="962" stopIfTrue="1">
      <formula>REPLACE($AQ104,8,LEN($AQ104),"")="unused_"</formula>
    </cfRule>
    <cfRule type="expression" dxfId="2" priority="942">
      <formula>NOT($AJ104)</formula>
    </cfRule>
    <cfRule type="expression" dxfId="4" priority="956">
      <formula>RIGHT($AQ104,1)="*"</formula>
    </cfRule>
  </conditionalFormatting>
  <conditionalFormatting sqref="AR104">
    <cfRule type="cellIs" dxfId="1" priority="961" operator="equal">
      <formula>"Not Assigned"</formula>
    </cfRule>
    <cfRule type="expression" dxfId="2" priority="957">
      <formula>NOT($AL104)</formula>
    </cfRule>
  </conditionalFormatting>
  <conditionalFormatting sqref="AS104">
    <cfRule type="expression" dxfId="2" priority="960">
      <formula>EXACT(AF104,"INVALID")</formula>
    </cfRule>
    <cfRule type="expression" dxfId="2" priority="940">
      <formula>NOT($AK104)</formula>
    </cfRule>
  </conditionalFormatting>
  <conditionalFormatting sqref="AT104">
    <cfRule type="expression" dxfId="2" priority="918">
      <formula>NOT($AM103)</formula>
    </cfRule>
  </conditionalFormatting>
  <conditionalFormatting sqref="AZ104">
    <cfRule type="expression" dxfId="2" priority="959">
      <formula>AND(NOT(ISBLANK(AZ104)),EXACT(AF104,"INVALID"))</formula>
    </cfRule>
  </conditionalFormatting>
  <conditionalFormatting sqref="AZ104:BA104">
    <cfRule type="expression" dxfId="2" priority="941">
      <formula>NOT($AN104)</formula>
    </cfRule>
  </conditionalFormatting>
  <conditionalFormatting sqref="BA104">
    <cfRule type="expression" dxfId="2" priority="958">
      <formula>AND(NOT(ISBLANK(BA104)),EXACT(AF104,"INVALID"))</formula>
    </cfRule>
  </conditionalFormatting>
  <conditionalFormatting sqref="AD105:AF105">
    <cfRule type="cellIs" dxfId="3" priority="936" operator="equal">
      <formula>"INVALID"</formula>
    </cfRule>
  </conditionalFormatting>
  <conditionalFormatting sqref="AI105">
    <cfRule type="cellIs" dxfId="3" priority="106" operator="equal">
      <formula>"INVALID"</formula>
    </cfRule>
  </conditionalFormatting>
  <conditionalFormatting sqref="AJ105">
    <cfRule type="cellIs" dxfId="3" priority="934" operator="equal">
      <formula>FALSE</formula>
    </cfRule>
    <cfRule type="cellIs" dxfId="3" priority="928" operator="equal">
      <formula>"INVALID"</formula>
    </cfRule>
  </conditionalFormatting>
  <conditionalFormatting sqref="AK105">
    <cfRule type="cellIs" dxfId="3" priority="933" operator="equal">
      <formula>FALSE</formula>
    </cfRule>
    <cfRule type="cellIs" dxfId="3" priority="927" operator="equal">
      <formula>"INVALID"</formula>
    </cfRule>
    <cfRule type="cellIs" dxfId="3" priority="925" operator="equal">
      <formula>"INVALID"</formula>
    </cfRule>
  </conditionalFormatting>
  <conditionalFormatting sqref="AL105">
    <cfRule type="cellIs" dxfId="3" priority="932" operator="equal">
      <formula>FALSE</formula>
    </cfRule>
    <cfRule type="cellIs" dxfId="3" priority="924" operator="equal">
      <formula>"INVALID"</formula>
    </cfRule>
  </conditionalFormatting>
  <conditionalFormatting sqref="AL105:AM105">
    <cfRule type="cellIs" dxfId="3" priority="926" operator="equal">
      <formula>"INVALID"</formula>
    </cfRule>
  </conditionalFormatting>
  <conditionalFormatting sqref="AM105">
    <cfRule type="cellIs" dxfId="3" priority="931" operator="equal">
      <formula>FALSE</formula>
    </cfRule>
    <cfRule type="cellIs" dxfId="3" priority="923" operator="equal">
      <formula>"INVALID"</formula>
    </cfRule>
  </conditionalFormatting>
  <conditionalFormatting sqref="AN105">
    <cfRule type="cellIs" dxfId="3" priority="930" operator="equal">
      <formula>FALSE</formula>
    </cfRule>
    <cfRule type="cellIs" dxfId="3" priority="922" operator="equal">
      <formula>"INVALID"</formula>
    </cfRule>
  </conditionalFormatting>
  <conditionalFormatting sqref="AO105">
    <cfRule type="cellIs" dxfId="3" priority="921" operator="equal">
      <formula>FALSE</formula>
    </cfRule>
    <cfRule type="cellIs" dxfId="3" priority="920" operator="equal">
      <formula>"INVALID"</formula>
    </cfRule>
    <cfRule type="cellIs" dxfId="3" priority="919" operator="equal">
      <formula>"INVALID"</formula>
    </cfRule>
  </conditionalFormatting>
  <conditionalFormatting sqref="AP105">
    <cfRule type="cellIs" dxfId="3" priority="929" operator="equal">
      <formula>"INVALID"</formula>
    </cfRule>
  </conditionalFormatting>
  <conditionalFormatting sqref="AR105">
    <cfRule type="cellIs" dxfId="1" priority="935" operator="equal">
      <formula>"Not Assigned"</formula>
    </cfRule>
  </conditionalFormatting>
  <conditionalFormatting sqref="AV105">
    <cfRule type="expression" dxfId="2" priority="403">
      <formula>NOT(#REF!)</formula>
    </cfRule>
  </conditionalFormatting>
  <conditionalFormatting sqref="AD107:AF107">
    <cfRule type="cellIs" dxfId="3" priority="1451" operator="equal">
      <formula>"INVALID"</formula>
    </cfRule>
  </conditionalFormatting>
  <conditionalFormatting sqref="AJ107">
    <cfRule type="cellIs" dxfId="3" priority="1443" operator="equal">
      <formula>FALSE</formula>
    </cfRule>
    <cfRule type="cellIs" dxfId="3" priority="1437" operator="equal">
      <formula>"INVALID"</formula>
    </cfRule>
  </conditionalFormatting>
  <conditionalFormatting sqref="AK107">
    <cfRule type="cellIs" dxfId="3" priority="1442" operator="equal">
      <formula>FALSE</formula>
    </cfRule>
    <cfRule type="cellIs" dxfId="3" priority="1436" operator="equal">
      <formula>"INVALID"</formula>
    </cfRule>
    <cfRule type="cellIs" dxfId="3" priority="1434" operator="equal">
      <formula>"INVALID"</formula>
    </cfRule>
  </conditionalFormatting>
  <conditionalFormatting sqref="AL107">
    <cfRule type="cellIs" dxfId="3" priority="1441" operator="equal">
      <formula>FALSE</formula>
    </cfRule>
    <cfRule type="cellIs" dxfId="3" priority="1433" operator="equal">
      <formula>"INVALID"</formula>
    </cfRule>
  </conditionalFormatting>
  <conditionalFormatting sqref="AL107:AM107">
    <cfRule type="cellIs" dxfId="3" priority="1435" operator="equal">
      <formula>"INVALID"</formula>
    </cfRule>
  </conditionalFormatting>
  <conditionalFormatting sqref="AM107">
    <cfRule type="cellIs" dxfId="3" priority="1440" operator="equal">
      <formula>FALSE</formula>
    </cfRule>
    <cfRule type="cellIs" dxfId="3" priority="1432" operator="equal">
      <formula>"INVALID"</formula>
    </cfRule>
  </conditionalFormatting>
  <conditionalFormatting sqref="AN107">
    <cfRule type="cellIs" dxfId="3" priority="1439" operator="equal">
      <formula>FALSE</formula>
    </cfRule>
    <cfRule type="cellIs" dxfId="3" priority="1431" operator="equal">
      <formula>"INVALID"</formula>
    </cfRule>
  </conditionalFormatting>
  <conditionalFormatting sqref="AO107">
    <cfRule type="cellIs" dxfId="3" priority="1427" operator="equal">
      <formula>FALSE</formula>
    </cfRule>
    <cfRule type="cellIs" dxfId="3" priority="1426" operator="equal">
      <formula>"INVALID"</formula>
    </cfRule>
    <cfRule type="cellIs" dxfId="3" priority="1425" operator="equal">
      <formula>"INVALID"</formula>
    </cfRule>
  </conditionalFormatting>
  <conditionalFormatting sqref="AP107">
    <cfRule type="cellIs" dxfId="3" priority="1438" operator="equal">
      <formula>"INVALID"</formula>
    </cfRule>
  </conditionalFormatting>
  <conditionalFormatting sqref="AQ107">
    <cfRule type="expression" dxfId="0" priority="1450" stopIfTrue="1">
      <formula>REPLACE($AQ107,8,LEN($AQ107),"")="unused_"</formula>
    </cfRule>
    <cfRule type="expression" dxfId="2" priority="1430">
      <formula>NOT($AJ107)</formula>
    </cfRule>
    <cfRule type="expression" dxfId="4" priority="1444">
      <formula>RIGHT($AQ107,1)="*"</formula>
    </cfRule>
  </conditionalFormatting>
  <conditionalFormatting sqref="AR107">
    <cfRule type="cellIs" dxfId="1" priority="1449" operator="equal">
      <formula>"Not Assigned"</formula>
    </cfRule>
    <cfRule type="expression" dxfId="2" priority="1445">
      <formula>NOT($AL107)</formula>
    </cfRule>
  </conditionalFormatting>
  <conditionalFormatting sqref="AS107">
    <cfRule type="expression" dxfId="2" priority="1453">
      <formula>NOT($AN107)</formula>
    </cfRule>
    <cfRule type="expression" dxfId="2" priority="1448">
      <formula>EXACT(AF107,"INVALID")</formula>
    </cfRule>
    <cfRule type="expression" dxfId="2" priority="1428">
      <formula>NOT($AK107)</formula>
    </cfRule>
  </conditionalFormatting>
  <conditionalFormatting sqref="AX107">
    <cfRule type="expression" dxfId="2" priority="1452">
      <formula>NOT($AO107)</formula>
    </cfRule>
  </conditionalFormatting>
  <conditionalFormatting sqref="AZ107">
    <cfRule type="expression" dxfId="2" priority="1447">
      <formula>AND(NOT(ISBLANK(AZ107)),EXACT(AF107,"INVALID"))</formula>
    </cfRule>
  </conditionalFormatting>
  <conditionalFormatting sqref="AZ107:BA107">
    <cfRule type="expression" dxfId="2" priority="1429">
      <formula>NOT($AN107)</formula>
    </cfRule>
  </conditionalFormatting>
  <conditionalFormatting sqref="BA107">
    <cfRule type="expression" dxfId="2" priority="1446">
      <formula>AND(NOT(ISBLANK(BA107)),EXACT(AF107,"INVALID"))</formula>
    </cfRule>
  </conditionalFormatting>
  <conditionalFormatting sqref="AD108:AF108">
    <cfRule type="cellIs" dxfId="3" priority="1420" operator="equal">
      <formula>"INVALID"</formula>
    </cfRule>
  </conditionalFormatting>
  <conditionalFormatting sqref="AJ108">
    <cfRule type="cellIs" dxfId="3" priority="1412" operator="equal">
      <formula>FALSE</formula>
    </cfRule>
    <cfRule type="cellIs" dxfId="3" priority="1406" operator="equal">
      <formula>"INVALID"</formula>
    </cfRule>
  </conditionalFormatting>
  <conditionalFormatting sqref="AK108">
    <cfRule type="cellIs" dxfId="3" priority="1411" operator="equal">
      <formula>FALSE</formula>
    </cfRule>
    <cfRule type="cellIs" dxfId="3" priority="1405" operator="equal">
      <formula>"INVALID"</formula>
    </cfRule>
    <cfRule type="cellIs" dxfId="3" priority="1403" operator="equal">
      <formula>"INVALID"</formula>
    </cfRule>
  </conditionalFormatting>
  <conditionalFormatting sqref="AL108">
    <cfRule type="cellIs" dxfId="3" priority="1410" operator="equal">
      <formula>FALSE</formula>
    </cfRule>
    <cfRule type="cellIs" dxfId="3" priority="1402" operator="equal">
      <formula>"INVALID"</formula>
    </cfRule>
  </conditionalFormatting>
  <conditionalFormatting sqref="AL108:AM108">
    <cfRule type="cellIs" dxfId="3" priority="1404" operator="equal">
      <formula>"INVALID"</formula>
    </cfRule>
  </conditionalFormatting>
  <conditionalFormatting sqref="AM108">
    <cfRule type="cellIs" dxfId="3" priority="1409" operator="equal">
      <formula>FALSE</formula>
    </cfRule>
    <cfRule type="cellIs" dxfId="3" priority="1401" operator="equal">
      <formula>"INVALID"</formula>
    </cfRule>
  </conditionalFormatting>
  <conditionalFormatting sqref="AN108">
    <cfRule type="cellIs" dxfId="3" priority="1408" operator="equal">
      <formula>FALSE</formula>
    </cfRule>
    <cfRule type="cellIs" dxfId="3" priority="1400" operator="equal">
      <formula>"INVALID"</formula>
    </cfRule>
  </conditionalFormatting>
  <conditionalFormatting sqref="AO108">
    <cfRule type="cellIs" dxfId="3" priority="1396" operator="equal">
      <formula>FALSE</formula>
    </cfRule>
    <cfRule type="cellIs" dxfId="3" priority="1395" operator="equal">
      <formula>"INVALID"</formula>
    </cfRule>
    <cfRule type="cellIs" dxfId="3" priority="1394" operator="equal">
      <formula>"INVALID"</formula>
    </cfRule>
  </conditionalFormatting>
  <conditionalFormatting sqref="AP108">
    <cfRule type="cellIs" dxfId="3" priority="1407" operator="equal">
      <formula>"INVALID"</formula>
    </cfRule>
  </conditionalFormatting>
  <conditionalFormatting sqref="AQ108">
    <cfRule type="expression" dxfId="0" priority="1419" stopIfTrue="1">
      <formula>REPLACE($AQ108,8,LEN($AQ108),"")="unused_"</formula>
    </cfRule>
    <cfRule type="expression" dxfId="2" priority="1399">
      <formula>NOT($AJ108)</formula>
    </cfRule>
    <cfRule type="expression" dxfId="4" priority="1413">
      <formula>RIGHT($AQ108,1)="*"</formula>
    </cfRule>
  </conditionalFormatting>
  <conditionalFormatting sqref="AR108">
    <cfRule type="cellIs" dxfId="1" priority="1418" operator="equal">
      <formula>"Not Assigned"</formula>
    </cfRule>
    <cfRule type="expression" dxfId="2" priority="1414">
      <formula>NOT($AL108)</formula>
    </cfRule>
  </conditionalFormatting>
  <conditionalFormatting sqref="AS108">
    <cfRule type="expression" dxfId="2" priority="1422">
      <formula>NOT($AN108)</formula>
    </cfRule>
    <cfRule type="expression" dxfId="2" priority="1417">
      <formula>EXACT(AF108,"INVALID")</formula>
    </cfRule>
    <cfRule type="expression" dxfId="2" priority="1397">
      <formula>NOT($AK108)</formula>
    </cfRule>
  </conditionalFormatting>
  <conditionalFormatting sqref="AX108">
    <cfRule type="expression" dxfId="2" priority="1421">
      <formula>NOT($AO108)</formula>
    </cfRule>
  </conditionalFormatting>
  <conditionalFormatting sqref="AZ108">
    <cfRule type="expression" dxfId="2" priority="1416">
      <formula>AND(NOT(ISBLANK(AZ108)),EXACT(AF108,"INVALID"))</formula>
    </cfRule>
  </conditionalFormatting>
  <conditionalFormatting sqref="AZ108:BA108">
    <cfRule type="expression" dxfId="2" priority="1398">
      <formula>NOT($AN108)</formula>
    </cfRule>
  </conditionalFormatting>
  <conditionalFormatting sqref="BA108">
    <cfRule type="expression" dxfId="2" priority="1415">
      <formula>AND(NOT(ISBLANK(BA108)),EXACT(AF108,"INVALID"))</formula>
    </cfRule>
  </conditionalFormatting>
  <conditionalFormatting sqref="AT118">
    <cfRule type="expression" dxfId="2" priority="1543">
      <formula>NOT($AM117)</formula>
    </cfRule>
  </conditionalFormatting>
  <conditionalFormatting sqref="AT125">
    <cfRule type="expression" dxfId="2" priority="1363">
      <formula>NOT($AM124)</formula>
    </cfRule>
  </conditionalFormatting>
  <conditionalFormatting sqref="AT129">
    <cfRule type="expression" dxfId="2" priority="905">
      <formula>NOT($AM129)</formula>
    </cfRule>
  </conditionalFormatting>
  <conditionalFormatting sqref="AT131">
    <cfRule type="expression" dxfId="2" priority="2663">
      <formula>NOT($AM132)</formula>
    </cfRule>
  </conditionalFormatting>
  <conditionalFormatting sqref="AD138:AF138">
    <cfRule type="cellIs" dxfId="3" priority="1471" operator="equal">
      <formula>"INVALID"</formula>
    </cfRule>
  </conditionalFormatting>
  <conditionalFormatting sqref="AI138">
    <cfRule type="cellIs" dxfId="3" priority="153" operator="equal">
      <formula>"INVALID"</formula>
    </cfRule>
  </conditionalFormatting>
  <conditionalFormatting sqref="AJ138">
    <cfRule type="cellIs" dxfId="3" priority="1469" operator="equal">
      <formula>FALSE</formula>
    </cfRule>
    <cfRule type="cellIs" dxfId="3" priority="1463" operator="equal">
      <formula>"INVALID"</formula>
    </cfRule>
  </conditionalFormatting>
  <conditionalFormatting sqref="AK138">
    <cfRule type="cellIs" dxfId="3" priority="1468" operator="equal">
      <formula>FALSE</formula>
    </cfRule>
    <cfRule type="cellIs" dxfId="3" priority="1462" operator="equal">
      <formula>"INVALID"</formula>
    </cfRule>
    <cfRule type="cellIs" dxfId="3" priority="1460" operator="equal">
      <formula>"INVALID"</formula>
    </cfRule>
  </conditionalFormatting>
  <conditionalFormatting sqref="AL138">
    <cfRule type="cellIs" dxfId="3" priority="1467" operator="equal">
      <formula>FALSE</formula>
    </cfRule>
    <cfRule type="cellIs" dxfId="3" priority="1459" operator="equal">
      <formula>"INVALID"</formula>
    </cfRule>
  </conditionalFormatting>
  <conditionalFormatting sqref="AL138:AM138">
    <cfRule type="cellIs" dxfId="3" priority="1461" operator="equal">
      <formula>"INVALID"</formula>
    </cfRule>
  </conditionalFormatting>
  <conditionalFormatting sqref="AM138">
    <cfRule type="cellIs" dxfId="3" priority="1466" operator="equal">
      <formula>FALSE</formula>
    </cfRule>
    <cfRule type="cellIs" dxfId="3" priority="1458" operator="equal">
      <formula>"INVALID"</formula>
    </cfRule>
  </conditionalFormatting>
  <conditionalFormatting sqref="AN138">
    <cfRule type="cellIs" dxfId="3" priority="1465" operator="equal">
      <formula>FALSE</formula>
    </cfRule>
    <cfRule type="cellIs" dxfId="3" priority="1457" operator="equal">
      <formula>"INVALID"</formula>
    </cfRule>
  </conditionalFormatting>
  <conditionalFormatting sqref="AO138">
    <cfRule type="cellIs" dxfId="3" priority="1456" operator="equal">
      <formula>FALSE</formula>
    </cfRule>
    <cfRule type="cellIs" dxfId="3" priority="1455" operator="equal">
      <formula>"INVALID"</formula>
    </cfRule>
    <cfRule type="cellIs" dxfId="3" priority="1454" operator="equal">
      <formula>"INVALID"</formula>
    </cfRule>
  </conditionalFormatting>
  <conditionalFormatting sqref="AP138">
    <cfRule type="cellIs" dxfId="3" priority="1464" operator="equal">
      <formula>"INVALID"</formula>
    </cfRule>
  </conditionalFormatting>
  <conditionalFormatting sqref="AQ138">
    <cfRule type="expression" dxfId="0" priority="1481" stopIfTrue="1">
      <formula>REPLACE($AQ138,8,LEN($AQ138),"")="unused_"</formula>
    </cfRule>
    <cfRule type="expression" dxfId="2" priority="1475">
      <formula>NOT($AJ138)</formula>
    </cfRule>
    <cfRule type="expression" dxfId="4" priority="1476">
      <formula>RIGHT($AQ138,1)="*"</formula>
    </cfRule>
  </conditionalFormatting>
  <conditionalFormatting sqref="AR138">
    <cfRule type="expression" dxfId="2" priority="1477">
      <formula>NOT($AL138)</formula>
    </cfRule>
    <cfRule type="cellIs" dxfId="1" priority="1470" operator="equal">
      <formula>"Not Assigned"</formula>
    </cfRule>
  </conditionalFormatting>
  <conditionalFormatting sqref="AS138">
    <cfRule type="expression" dxfId="2" priority="1480">
      <formula>EXACT(AF138,"INVALID")</formula>
    </cfRule>
    <cfRule type="expression" dxfId="2" priority="1474">
      <formula>NOT($AN138)</formula>
    </cfRule>
    <cfRule type="expression" dxfId="2" priority="1473">
      <formula>NOT($AK138)</formula>
    </cfRule>
  </conditionalFormatting>
  <conditionalFormatting sqref="AX138">
    <cfRule type="expression" dxfId="2" priority="1472">
      <formula>NOT($AO138)</formula>
    </cfRule>
  </conditionalFormatting>
  <conditionalFormatting sqref="AZ138">
    <cfRule type="expression" dxfId="2" priority="1479">
      <formula>AND(NOT(ISBLANK(AZ138)),EXACT(AF138,"INVALID"))</formula>
    </cfRule>
  </conditionalFormatting>
  <conditionalFormatting sqref="BA138">
    <cfRule type="expression" dxfId="2" priority="1478">
      <formula>AND(NOT(ISBLANK(BA138)),EXACT(AF138,"INVALID"))</formula>
    </cfRule>
  </conditionalFormatting>
  <conditionalFormatting sqref="AT141">
    <cfRule type="expression" dxfId="2" priority="2664">
      <formula>NOT($AM134)</formula>
    </cfRule>
  </conditionalFormatting>
  <conditionalFormatting sqref="AR150">
    <cfRule type="cellIs" dxfId="1" priority="1708" operator="equal">
      <formula>"Not Assigned"</formula>
    </cfRule>
  </conditionalFormatting>
  <conditionalFormatting sqref="AH151">
    <cfRule type="cellIs" dxfId="3" priority="1" operator="equal">
      <formula>"INVALID"</formula>
    </cfRule>
  </conditionalFormatting>
  <conditionalFormatting sqref="AY151">
    <cfRule type="expression" dxfId="2" priority="1593">
      <formula>NOT($AO151)</formula>
    </cfRule>
  </conditionalFormatting>
  <conditionalFormatting sqref="AT154">
    <cfRule type="expression" dxfId="2" priority="1594">
      <formula>NOT($AM154)</formula>
    </cfRule>
  </conditionalFormatting>
  <conditionalFormatting sqref="AG157:AI157">
    <cfRule type="cellIs" dxfId="3" priority="82" operator="equal">
      <formula>"INVALID"</formula>
    </cfRule>
  </conditionalFormatting>
  <conditionalFormatting sqref="AJ157">
    <cfRule type="cellIs" dxfId="3" priority="538" operator="equal">
      <formula>FALSE</formula>
    </cfRule>
  </conditionalFormatting>
  <conditionalFormatting sqref="AK157">
    <cfRule type="cellIs" dxfId="3" priority="537" operator="equal">
      <formula>FALSE</formula>
    </cfRule>
  </conditionalFormatting>
  <conditionalFormatting sqref="AL157">
    <cfRule type="cellIs" dxfId="3" priority="536" operator="equal">
      <formula>FALSE</formula>
    </cfRule>
  </conditionalFormatting>
  <conditionalFormatting sqref="AN157">
    <cfRule type="cellIs" dxfId="3" priority="535" operator="equal">
      <formula>FALSE</formula>
    </cfRule>
  </conditionalFormatting>
  <conditionalFormatting sqref="AO157">
    <cfRule type="cellIs" dxfId="3" priority="534" operator="equal">
      <formula>FALSE</formula>
    </cfRule>
  </conditionalFormatting>
  <conditionalFormatting sqref="AQ157">
    <cfRule type="expression" dxfId="0" priority="549" stopIfTrue="1">
      <formula>REPLACE($AQ157,8,LEN($AQ157),"")="unused_"</formula>
    </cfRule>
    <cfRule type="expression" dxfId="2" priority="543">
      <formula>NOT($AJ157)</formula>
    </cfRule>
    <cfRule type="expression" dxfId="4" priority="544">
      <formula>RIGHT($AQ157,1)="*"</formula>
    </cfRule>
  </conditionalFormatting>
  <conditionalFormatting sqref="AR157">
    <cfRule type="expression" dxfId="2" priority="545">
      <formula>NOT($AL157)</formula>
    </cfRule>
    <cfRule type="cellIs" dxfId="1" priority="539" operator="equal">
      <formula>"Not Assigned"</formula>
    </cfRule>
  </conditionalFormatting>
  <conditionalFormatting sqref="AS157">
    <cfRule type="expression" dxfId="2" priority="548">
      <formula>EXACT(AF157,"INVALID")</formula>
    </cfRule>
    <cfRule type="expression" dxfId="2" priority="542">
      <formula>NOT($AN157)</formula>
    </cfRule>
    <cfRule type="expression" dxfId="2" priority="541">
      <formula>NOT($AK157)</formula>
    </cfRule>
  </conditionalFormatting>
  <conditionalFormatting sqref="AZ157">
    <cfRule type="expression" dxfId="2" priority="547">
      <formula>AND(NOT(ISBLANK(AZ157)),EXACT(AF157,"INVALID"))</formula>
    </cfRule>
  </conditionalFormatting>
  <conditionalFormatting sqref="BA157">
    <cfRule type="expression" dxfId="2" priority="546">
      <formula>AND(NOT(ISBLANK(BA157)),EXACT(AF157,"INVALID"))</formula>
    </cfRule>
  </conditionalFormatting>
  <conditionalFormatting sqref="AD168:AF168">
    <cfRule type="cellIs" dxfId="3" priority="2193" operator="equal">
      <formula>"INVALID"</formula>
    </cfRule>
  </conditionalFormatting>
  <conditionalFormatting sqref="AI168">
    <cfRule type="cellIs" dxfId="3" priority="237" operator="equal">
      <formula>"INVALID"</formula>
    </cfRule>
  </conditionalFormatting>
  <conditionalFormatting sqref="AJ168">
    <cfRule type="cellIs" dxfId="3" priority="2189" operator="equal">
      <formula>FALSE</formula>
    </cfRule>
    <cfRule type="cellIs" dxfId="3" priority="2183" operator="equal">
      <formula>"INVALID"</formula>
    </cfRule>
  </conditionalFormatting>
  <conditionalFormatting sqref="AK168">
    <cfRule type="cellIs" dxfId="3" priority="2188" operator="equal">
      <formula>FALSE</formula>
    </cfRule>
    <cfRule type="cellIs" dxfId="3" priority="2182" operator="equal">
      <formula>"INVALID"</formula>
    </cfRule>
    <cfRule type="cellIs" dxfId="3" priority="2180" operator="equal">
      <formula>"INVALID"</formula>
    </cfRule>
  </conditionalFormatting>
  <conditionalFormatting sqref="AL168">
    <cfRule type="cellIs" dxfId="3" priority="2187" operator="equal">
      <formula>FALSE</formula>
    </cfRule>
    <cfRule type="cellIs" dxfId="3" priority="2179" operator="equal">
      <formula>"INVALID"</formula>
    </cfRule>
  </conditionalFormatting>
  <conditionalFormatting sqref="AL168:AM168">
    <cfRule type="cellIs" dxfId="3" priority="2181" operator="equal">
      <formula>"INVALID"</formula>
    </cfRule>
  </conditionalFormatting>
  <conditionalFormatting sqref="AM168">
    <cfRule type="cellIs" dxfId="3" priority="2186" operator="equal">
      <formula>FALSE</formula>
    </cfRule>
    <cfRule type="cellIs" dxfId="3" priority="2178" operator="equal">
      <formula>"INVALID"</formula>
    </cfRule>
  </conditionalFormatting>
  <conditionalFormatting sqref="AN168">
    <cfRule type="cellIs" dxfId="3" priority="2185" operator="equal">
      <formula>FALSE</formula>
    </cfRule>
    <cfRule type="cellIs" dxfId="3" priority="2177" operator="equal">
      <formula>"INVALID"</formula>
    </cfRule>
  </conditionalFormatting>
  <conditionalFormatting sqref="AO168">
    <cfRule type="cellIs" dxfId="3" priority="2176" operator="equal">
      <formula>FALSE</formula>
    </cfRule>
    <cfRule type="cellIs" dxfId="3" priority="2175" operator="equal">
      <formula>"INVALID"</formula>
    </cfRule>
    <cfRule type="cellIs" dxfId="3" priority="2174" operator="equal">
      <formula>"INVALID"</formula>
    </cfRule>
  </conditionalFormatting>
  <conditionalFormatting sqref="AP168">
    <cfRule type="cellIs" dxfId="3" priority="2184" operator="equal">
      <formula>"INVALID"</formula>
    </cfRule>
  </conditionalFormatting>
  <conditionalFormatting sqref="AR168">
    <cfRule type="cellIs" dxfId="1" priority="2194" operator="equal">
      <formula>"Not Assigned"</formula>
    </cfRule>
  </conditionalFormatting>
  <conditionalFormatting sqref="AS168">
    <cfRule type="expression" dxfId="2" priority="2192">
      <formula>EXACT(AF168,"INVALID")</formula>
    </cfRule>
  </conditionalFormatting>
  <conditionalFormatting sqref="AZ168">
    <cfRule type="expression" dxfId="2" priority="2191">
      <formula>AND(NOT(ISBLANK(AZ168)),EXACT(AF168,"INVALID"))</formula>
    </cfRule>
  </conditionalFormatting>
  <conditionalFormatting sqref="BA168">
    <cfRule type="expression" dxfId="2" priority="2190">
      <formula>AND(NOT(ISBLANK(BA168)),EXACT(AF168,"INVALID"))</formula>
    </cfRule>
  </conditionalFormatting>
  <conditionalFormatting sqref="AJ170">
    <cfRule type="cellIs" dxfId="3" priority="2570" operator="equal">
      <formula>"INVALID"</formula>
    </cfRule>
  </conditionalFormatting>
  <conditionalFormatting sqref="AK170">
    <cfRule type="cellIs" dxfId="3" priority="2569" operator="equal">
      <formula>"INVALID"</formula>
    </cfRule>
    <cfRule type="cellIs" dxfId="3" priority="2567" operator="equal">
      <formula>"INVALID"</formula>
    </cfRule>
  </conditionalFormatting>
  <conditionalFormatting sqref="AL170:AM170">
    <cfRule type="cellIs" dxfId="3" priority="2568" operator="equal">
      <formula>"INVALID"</formula>
    </cfRule>
  </conditionalFormatting>
  <conditionalFormatting sqref="AL170">
    <cfRule type="cellIs" dxfId="3" priority="2566" operator="equal">
      <formula>"INVALID"</formula>
    </cfRule>
  </conditionalFormatting>
  <conditionalFormatting sqref="AM170">
    <cfRule type="cellIs" dxfId="3" priority="2565" operator="equal">
      <formula>"INVALID"</formula>
    </cfRule>
  </conditionalFormatting>
  <conditionalFormatting sqref="AN170">
    <cfRule type="cellIs" dxfId="3" priority="2564" operator="equal">
      <formula>"INVALID"</formula>
    </cfRule>
  </conditionalFormatting>
  <conditionalFormatting sqref="AO170">
    <cfRule type="cellIs" dxfId="3" priority="2533" operator="equal">
      <formula>"INVALID"</formula>
    </cfRule>
    <cfRule type="cellIs" dxfId="3" priority="2532" operator="equal">
      <formula>"INVALID"</formula>
    </cfRule>
  </conditionalFormatting>
  <conditionalFormatting sqref="AP170">
    <cfRule type="cellIs" dxfId="3" priority="2571" operator="equal">
      <formula>"INVALID"</formula>
    </cfRule>
  </conditionalFormatting>
  <conditionalFormatting sqref="AD171:AF171">
    <cfRule type="cellIs" dxfId="3" priority="532" operator="equal">
      <formula>"INVALID"</formula>
    </cfRule>
  </conditionalFormatting>
  <conditionalFormatting sqref="AG171:AI171">
    <cfRule type="cellIs" dxfId="3" priority="81" operator="equal">
      <formula>"INVALID"</formula>
    </cfRule>
    <cfRule type="cellIs" dxfId="3" priority="80" operator="equal">
      <formula>"INVALID"</formula>
    </cfRule>
  </conditionalFormatting>
  <conditionalFormatting sqref="AJ171">
    <cfRule type="cellIs" dxfId="3" priority="525" operator="equal">
      <formula>FALSE</formula>
    </cfRule>
    <cfRule type="cellIs" dxfId="3" priority="519" operator="equal">
      <formula>"INVALID"</formula>
    </cfRule>
    <cfRule type="cellIs" dxfId="3" priority="504" operator="equal">
      <formula>FALSE</formula>
    </cfRule>
  </conditionalFormatting>
  <conditionalFormatting sqref="AK171">
    <cfRule type="cellIs" dxfId="3" priority="524" operator="equal">
      <formula>FALSE</formula>
    </cfRule>
    <cfRule type="cellIs" dxfId="3" priority="518" operator="equal">
      <formula>"INVALID"</formula>
    </cfRule>
    <cfRule type="cellIs" dxfId="3" priority="516" operator="equal">
      <formula>"INVALID"</formula>
    </cfRule>
    <cfRule type="cellIs" dxfId="3" priority="503" operator="equal">
      <formula>FALSE</formula>
    </cfRule>
  </conditionalFormatting>
  <conditionalFormatting sqref="AL171">
    <cfRule type="cellIs" dxfId="3" priority="523" operator="equal">
      <formula>FALSE</formula>
    </cfRule>
    <cfRule type="cellIs" dxfId="3" priority="515" operator="equal">
      <formula>"INVALID"</formula>
    </cfRule>
    <cfRule type="cellIs" dxfId="3" priority="502" operator="equal">
      <formula>FALSE</formula>
    </cfRule>
  </conditionalFormatting>
  <conditionalFormatting sqref="AL171:AM171">
    <cfRule type="cellIs" dxfId="3" priority="517" operator="equal">
      <formula>"INVALID"</formula>
    </cfRule>
  </conditionalFormatting>
  <conditionalFormatting sqref="AM171">
    <cfRule type="cellIs" dxfId="3" priority="522" operator="equal">
      <formula>FALSE</formula>
    </cfRule>
    <cfRule type="cellIs" dxfId="3" priority="514" operator="equal">
      <formula>"INVALID"</formula>
    </cfRule>
  </conditionalFormatting>
  <conditionalFormatting sqref="AN171">
    <cfRule type="cellIs" dxfId="3" priority="521" operator="equal">
      <formula>FALSE</formula>
    </cfRule>
    <cfRule type="cellIs" dxfId="3" priority="513" operator="equal">
      <formula>"INVALID"</formula>
    </cfRule>
    <cfRule type="cellIs" dxfId="3" priority="501" operator="equal">
      <formula>FALSE</formula>
    </cfRule>
  </conditionalFormatting>
  <conditionalFormatting sqref="AO171">
    <cfRule type="cellIs" dxfId="3" priority="509" operator="equal">
      <formula>FALSE</formula>
    </cfRule>
    <cfRule type="cellIs" dxfId="3" priority="508" operator="equal">
      <formula>"INVALID"</formula>
    </cfRule>
    <cfRule type="cellIs" dxfId="3" priority="507" operator="equal">
      <formula>"INVALID"</formula>
    </cfRule>
    <cfRule type="cellIs" dxfId="3" priority="500" operator="equal">
      <formula>FALSE</formula>
    </cfRule>
  </conditionalFormatting>
  <conditionalFormatting sqref="AP171">
    <cfRule type="cellIs" dxfId="3" priority="520" operator="equal">
      <formula>"INVALID"</formula>
    </cfRule>
  </conditionalFormatting>
  <conditionalFormatting sqref="AQ171">
    <cfRule type="expression" dxfId="0" priority="531" stopIfTrue="1">
      <formula>REPLACE($AQ171,8,LEN($AQ171),"")="unused_"</formula>
    </cfRule>
    <cfRule type="expression" dxfId="2" priority="512">
      <formula>NOT($AJ171)</formula>
    </cfRule>
    <cfRule type="expression" dxfId="4" priority="526">
      <formula>RIGHT($AQ171,1)="*"</formula>
    </cfRule>
  </conditionalFormatting>
  <conditionalFormatting sqref="AR171">
    <cfRule type="cellIs" dxfId="1" priority="533" operator="equal">
      <formula>"Not Assigned"</formula>
    </cfRule>
    <cfRule type="expression" dxfId="2" priority="527">
      <formula>NOT($AL171)</formula>
    </cfRule>
    <cfRule type="cellIs" dxfId="1" priority="505" operator="equal">
      <formula>"Not Assigned"</formula>
    </cfRule>
  </conditionalFormatting>
  <conditionalFormatting sqref="AS171">
    <cfRule type="expression" dxfId="2" priority="530">
      <formula>EXACT(AF171,"INVALID")</formula>
    </cfRule>
    <cfRule type="expression" dxfId="2" priority="510">
      <formula>NOT($AK171)</formula>
    </cfRule>
  </conditionalFormatting>
  <conditionalFormatting sqref="AZ171">
    <cfRule type="expression" dxfId="2" priority="529">
      <formula>AND(NOT(ISBLANK(AZ171)),EXACT(AF171,"INVALID"))</formula>
    </cfRule>
  </conditionalFormatting>
  <conditionalFormatting sqref="AZ171:BA171">
    <cfRule type="expression" dxfId="2" priority="511">
      <formula>NOT($AN171)</formula>
    </cfRule>
  </conditionalFormatting>
  <conditionalFormatting sqref="BA171">
    <cfRule type="expression" dxfId="2" priority="528">
      <formula>AND(NOT(ISBLANK(BA171)),EXACT(AF171,"INVALID"))</formula>
    </cfRule>
  </conditionalFormatting>
  <conditionalFormatting sqref="AT183">
    <cfRule type="expression" dxfId="2" priority="1892">
      <formula>NOT($AM183)</formula>
    </cfRule>
  </conditionalFormatting>
  <conditionalFormatting sqref="AT185">
    <cfRule type="expression" dxfId="2" priority="2220">
      <formula>NOT($AM185)</formula>
    </cfRule>
  </conditionalFormatting>
  <conditionalFormatting sqref="AC187:AF187">
    <cfRule type="cellIs" dxfId="3" priority="489" operator="equal">
      <formula>"INVALID"</formula>
    </cfRule>
  </conditionalFormatting>
  <conditionalFormatting sqref="AG187:AI187">
    <cfRule type="cellIs" dxfId="3" priority="79" operator="equal">
      <formula>"INVALID"</formula>
    </cfRule>
  </conditionalFormatting>
  <conditionalFormatting sqref="AJ187">
    <cfRule type="cellIs" dxfId="3" priority="482" operator="equal">
      <formula>"INVALID"</formula>
    </cfRule>
    <cfRule type="cellIs" dxfId="3" priority="488" operator="equal">
      <formula>FALSE</formula>
    </cfRule>
  </conditionalFormatting>
  <conditionalFormatting sqref="AK187">
    <cfRule type="cellIs" dxfId="3" priority="481" operator="equal">
      <formula>"INVALID"</formula>
    </cfRule>
    <cfRule type="cellIs" dxfId="3" priority="479" operator="equal">
      <formula>"INVALID"</formula>
    </cfRule>
    <cfRule type="cellIs" dxfId="3" priority="487" operator="equal">
      <formula>FALSE</formula>
    </cfRule>
  </conditionalFormatting>
  <conditionalFormatting sqref="AL187:AM187">
    <cfRule type="cellIs" dxfId="3" priority="480" operator="equal">
      <formula>"INVALID"</formula>
    </cfRule>
  </conditionalFormatting>
  <conditionalFormatting sqref="AL187">
    <cfRule type="cellIs" dxfId="3" priority="478" operator="equal">
      <formula>"INVALID"</formula>
    </cfRule>
    <cfRule type="cellIs" dxfId="3" priority="486" operator="equal">
      <formula>FALSE</formula>
    </cfRule>
  </conditionalFormatting>
  <conditionalFormatting sqref="AM187">
    <cfRule type="cellIs" dxfId="3" priority="477" operator="equal">
      <formula>"INVALID"</formula>
    </cfRule>
    <cfRule type="cellIs" dxfId="3" priority="485" operator="equal">
      <formula>FALSE</formula>
    </cfRule>
  </conditionalFormatting>
  <conditionalFormatting sqref="AN187">
    <cfRule type="cellIs" dxfId="3" priority="476" operator="equal">
      <formula>"INVALID"</formula>
    </cfRule>
    <cfRule type="cellIs" dxfId="3" priority="484" operator="equal">
      <formula>FALSE</formula>
    </cfRule>
  </conditionalFormatting>
  <conditionalFormatting sqref="AO187">
    <cfRule type="cellIs" dxfId="3" priority="474" operator="equal">
      <formula>"INVALID"</formula>
    </cfRule>
    <cfRule type="cellIs" dxfId="3" priority="473" operator="equal">
      <formula>"INVALID"</formula>
    </cfRule>
    <cfRule type="cellIs" dxfId="3" priority="475" operator="equal">
      <formula>FALSE</formula>
    </cfRule>
  </conditionalFormatting>
  <conditionalFormatting sqref="AP187">
    <cfRule type="cellIs" dxfId="3" priority="483" operator="equal">
      <formula>"INVALID"</formula>
    </cfRule>
  </conditionalFormatting>
  <conditionalFormatting sqref="AQ187">
    <cfRule type="expression" dxfId="0" priority="499" stopIfTrue="1">
      <formula>REPLACE($AQ187,8,LEN($AQ187),"")="unused_"</formula>
    </cfRule>
    <cfRule type="expression" dxfId="2" priority="493">
      <formula>NOT($AJ187)</formula>
    </cfRule>
    <cfRule type="expression" dxfId="4" priority="494">
      <formula>RIGHT($AQ187,1)="*"</formula>
    </cfRule>
  </conditionalFormatting>
  <conditionalFormatting sqref="AR187">
    <cfRule type="expression" dxfId="2" priority="495">
      <formula>NOT($AL187)</formula>
    </cfRule>
    <cfRule type="cellIs" dxfId="1" priority="490" operator="equal">
      <formula>"Not Assigned"</formula>
    </cfRule>
  </conditionalFormatting>
  <conditionalFormatting sqref="AS187">
    <cfRule type="expression" dxfId="2" priority="498">
      <formula>EXACT(AF187,"INVALID")</formula>
    </cfRule>
    <cfRule type="expression" dxfId="2" priority="491">
      <formula>NOT($AK187)</formula>
    </cfRule>
  </conditionalFormatting>
  <conditionalFormatting sqref="AZ187">
    <cfRule type="expression" dxfId="2" priority="497">
      <formula>AND(NOT(ISBLANK(AZ187)),EXACT(AF187,"INVALID"))</formula>
    </cfRule>
  </conditionalFormatting>
  <conditionalFormatting sqref="AZ187:BA187">
    <cfRule type="expression" dxfId="2" priority="492">
      <formula>NOT($AN187)</formula>
    </cfRule>
  </conditionalFormatting>
  <conditionalFormatting sqref="BA187">
    <cfRule type="expression" dxfId="2" priority="496">
      <formula>AND(NOT(ISBLANK(BA187)),EXACT(AF187,"INVALID"))</formula>
    </cfRule>
  </conditionalFormatting>
  <conditionalFormatting sqref="AG188">
    <cfRule type="cellIs" dxfId="3" priority="242" operator="equal">
      <formula>"INVALID"</formula>
    </cfRule>
    <cfRule type="cellIs" dxfId="3" priority="241" operator="equal">
      <formula>"INVALID"</formula>
    </cfRule>
    <cfRule type="cellIs" dxfId="3" priority="240" operator="equal">
      <formula>"INVALID"</formula>
    </cfRule>
    <cfRule type="cellIs" dxfId="3" priority="239" operator="equal">
      <formula>"INVALID"</formula>
    </cfRule>
  </conditionalFormatting>
  <conditionalFormatting sqref="AT205">
    <cfRule type="expression" dxfId="2" priority="904">
      <formula>NOT($AM205)</formula>
    </cfRule>
  </conditionalFormatting>
  <conditionalFormatting sqref="AT207">
    <cfRule type="expression" dxfId="2" priority="903">
      <formula>NOT($AM207)</formula>
    </cfRule>
  </conditionalFormatting>
  <conditionalFormatting sqref="AT209">
    <cfRule type="expression" dxfId="2" priority="902">
      <formula>NOT($AM209)</formula>
    </cfRule>
  </conditionalFormatting>
  <conditionalFormatting sqref="AT211">
    <cfRule type="expression" dxfId="2" priority="1252">
      <formula>NOT($AM211)</formula>
    </cfRule>
  </conditionalFormatting>
  <conditionalFormatting sqref="AT213">
    <cfRule type="expression" dxfId="2" priority="901">
      <formula>NOT($AM213)</formula>
    </cfRule>
  </conditionalFormatting>
  <conditionalFormatting sqref="O215">
    <cfRule type="cellIs" dxfId="3" priority="1102" operator="equal">
      <formula>"INVALID"</formula>
    </cfRule>
  </conditionalFormatting>
  <conditionalFormatting sqref="P215">
    <cfRule type="cellIs" dxfId="3" priority="1101" operator="equal">
      <formula>"INVALID"</formula>
    </cfRule>
  </conditionalFormatting>
  <conditionalFormatting sqref="Q215">
    <cfRule type="cellIs" dxfId="3" priority="1100" operator="equal">
      <formula>"INVALID"</formula>
    </cfRule>
  </conditionalFormatting>
  <conditionalFormatting sqref="R215">
    <cfRule type="cellIs" dxfId="3" priority="1099" operator="equal">
      <formula>"INVALID"</formula>
    </cfRule>
  </conditionalFormatting>
  <conditionalFormatting sqref="AJ218:AO218">
    <cfRule type="cellIs" dxfId="3" priority="1241" operator="equal">
      <formula>FALSE</formula>
    </cfRule>
  </conditionalFormatting>
  <conditionalFormatting sqref="AR218">
    <cfRule type="cellIs" dxfId="1" priority="1247" operator="equal">
      <formula>"Not Assigned"</formula>
    </cfRule>
  </conditionalFormatting>
  <conditionalFormatting sqref="AS218">
    <cfRule type="expression" dxfId="2" priority="1244">
      <formula>EXACT(AF218,"INVALID")</formula>
    </cfRule>
  </conditionalFormatting>
  <conditionalFormatting sqref="AT229">
    <cfRule type="expression" dxfId="2" priority="899">
      <formula>NOT($AM229)</formula>
    </cfRule>
  </conditionalFormatting>
  <conditionalFormatting sqref="AT231">
    <cfRule type="expression" dxfId="2" priority="898">
      <formula>NOT($AM231)</formula>
    </cfRule>
  </conditionalFormatting>
  <conditionalFormatting sqref="AT233">
    <cfRule type="expression" dxfId="2" priority="897">
      <formula>NOT($AM233)</formula>
    </cfRule>
  </conditionalFormatting>
  <conditionalFormatting sqref="AT235">
    <cfRule type="expression" dxfId="2" priority="896">
      <formula>NOT($AM235)</formula>
    </cfRule>
  </conditionalFormatting>
  <conditionalFormatting sqref="AE255:AF255">
    <cfRule type="cellIs" dxfId="3" priority="2024" operator="equal">
      <formula>"INVALID"</formula>
    </cfRule>
  </conditionalFormatting>
  <conditionalFormatting sqref="AI255">
    <cfRule type="cellIs" dxfId="3" priority="212" operator="equal">
      <formula>"INVALID"</formula>
    </cfRule>
  </conditionalFormatting>
  <conditionalFormatting sqref="AJ255">
    <cfRule type="cellIs" dxfId="3" priority="2019" operator="equal">
      <formula>FALSE</formula>
    </cfRule>
    <cfRule type="cellIs" dxfId="3" priority="2013" operator="equal">
      <formula>"INVALID"</formula>
    </cfRule>
  </conditionalFormatting>
  <conditionalFormatting sqref="AK255">
    <cfRule type="cellIs" dxfId="3" priority="2018" operator="equal">
      <formula>FALSE</formula>
    </cfRule>
    <cfRule type="cellIs" dxfId="3" priority="2012" operator="equal">
      <formula>"INVALID"</formula>
    </cfRule>
    <cfRule type="cellIs" dxfId="3" priority="2010" operator="equal">
      <formula>"INVALID"</formula>
    </cfRule>
  </conditionalFormatting>
  <conditionalFormatting sqref="AL255">
    <cfRule type="cellIs" dxfId="3" priority="2017" operator="equal">
      <formula>FALSE</formula>
    </cfRule>
    <cfRule type="cellIs" dxfId="3" priority="2009" operator="equal">
      <formula>"INVALID"</formula>
    </cfRule>
  </conditionalFormatting>
  <conditionalFormatting sqref="AL255:AM255">
    <cfRule type="cellIs" dxfId="3" priority="2011" operator="equal">
      <formula>"INVALID"</formula>
    </cfRule>
  </conditionalFormatting>
  <conditionalFormatting sqref="AM255">
    <cfRule type="cellIs" dxfId="3" priority="2016" operator="equal">
      <formula>FALSE</formula>
    </cfRule>
    <cfRule type="cellIs" dxfId="3" priority="2008" operator="equal">
      <formula>"INVALID"</formula>
    </cfRule>
  </conditionalFormatting>
  <conditionalFormatting sqref="AN255">
    <cfRule type="cellIs" dxfId="3" priority="2015" operator="equal">
      <formula>FALSE</formula>
    </cfRule>
    <cfRule type="cellIs" dxfId="3" priority="2007" operator="equal">
      <formula>"INVALID"</formula>
    </cfRule>
  </conditionalFormatting>
  <conditionalFormatting sqref="AO255">
    <cfRule type="cellIs" dxfId="3" priority="2004" operator="equal">
      <formula>FALSE</formula>
    </cfRule>
    <cfRule type="cellIs" dxfId="3" priority="2003" operator="equal">
      <formula>"INVALID"</formula>
    </cfRule>
    <cfRule type="cellIs" dxfId="3" priority="2002" operator="equal">
      <formula>"INVALID"</formula>
    </cfRule>
  </conditionalFormatting>
  <conditionalFormatting sqref="AP255">
    <cfRule type="cellIs" dxfId="3" priority="2014" operator="equal">
      <formula>"INVALID"</formula>
    </cfRule>
  </conditionalFormatting>
  <conditionalFormatting sqref="AQ255">
    <cfRule type="expression" dxfId="0" priority="2001" stopIfTrue="1">
      <formula>REPLACE($AQ255,8,LEN($AQ255),"")="unused_"</formula>
    </cfRule>
    <cfRule type="expression" dxfId="2" priority="1999">
      <formula>NOT($AJ255)</formula>
    </cfRule>
    <cfRule type="expression" dxfId="4" priority="2000">
      <formula>RIGHT($AQ255,1)="*"</formula>
    </cfRule>
  </conditionalFormatting>
  <conditionalFormatting sqref="AR255">
    <cfRule type="cellIs" dxfId="1" priority="2025" operator="equal">
      <formula>"Not Assigned"</formula>
    </cfRule>
    <cfRule type="expression" dxfId="2" priority="2020">
      <formula>NOT($AL255)</formula>
    </cfRule>
  </conditionalFormatting>
  <conditionalFormatting sqref="AS255">
    <cfRule type="expression" dxfId="2" priority="2023">
      <formula>EXACT(AF255,"INVALID")</formula>
    </cfRule>
    <cfRule type="expression" dxfId="2" priority="2006">
      <formula>NOT($AN255)</formula>
    </cfRule>
    <cfRule type="expression" dxfId="2" priority="2005">
      <formula>NOT($AK255)</formula>
    </cfRule>
  </conditionalFormatting>
  <conditionalFormatting sqref="AZ255">
    <cfRule type="expression" dxfId="2" priority="2022">
      <formula>AND(NOT(ISBLANK(AZ255)),EXACT(AF255,"INVALID"))</formula>
    </cfRule>
  </conditionalFormatting>
  <conditionalFormatting sqref="BA255">
    <cfRule type="expression" dxfId="2" priority="2021">
      <formula>AND(NOT(ISBLANK(BA255)),EXACT(AF255,"INVALID"))</formula>
    </cfRule>
  </conditionalFormatting>
  <conditionalFormatting sqref="AE256:AF256">
    <cfRule type="cellIs" dxfId="3" priority="2115" operator="equal">
      <formula>"INVALID"</formula>
    </cfRule>
  </conditionalFormatting>
  <conditionalFormatting sqref="AI256">
    <cfRule type="cellIs" dxfId="3" priority="225" operator="equal">
      <formula>"INVALID"</formula>
    </cfRule>
  </conditionalFormatting>
  <conditionalFormatting sqref="AJ256">
    <cfRule type="cellIs" dxfId="3" priority="2110" operator="equal">
      <formula>FALSE</formula>
    </cfRule>
    <cfRule type="cellIs" dxfId="3" priority="2104" operator="equal">
      <formula>"INVALID"</formula>
    </cfRule>
  </conditionalFormatting>
  <conditionalFormatting sqref="AK256">
    <cfRule type="cellIs" dxfId="3" priority="2109" operator="equal">
      <formula>FALSE</formula>
    </cfRule>
    <cfRule type="cellIs" dxfId="3" priority="2103" operator="equal">
      <formula>"INVALID"</formula>
    </cfRule>
    <cfRule type="cellIs" dxfId="3" priority="2101" operator="equal">
      <formula>"INVALID"</formula>
    </cfRule>
  </conditionalFormatting>
  <conditionalFormatting sqref="AL256">
    <cfRule type="cellIs" dxfId="3" priority="2108" operator="equal">
      <formula>FALSE</formula>
    </cfRule>
    <cfRule type="cellIs" dxfId="3" priority="2100" operator="equal">
      <formula>"INVALID"</formula>
    </cfRule>
  </conditionalFormatting>
  <conditionalFormatting sqref="AL256:AM256">
    <cfRule type="cellIs" dxfId="3" priority="2102" operator="equal">
      <formula>"INVALID"</formula>
    </cfRule>
  </conditionalFormatting>
  <conditionalFormatting sqref="AM256">
    <cfRule type="cellIs" dxfId="3" priority="2107" operator="equal">
      <formula>FALSE</formula>
    </cfRule>
    <cfRule type="cellIs" dxfId="3" priority="2099" operator="equal">
      <formula>"INVALID"</formula>
    </cfRule>
  </conditionalFormatting>
  <conditionalFormatting sqref="AN256">
    <cfRule type="cellIs" dxfId="3" priority="2106" operator="equal">
      <formula>FALSE</formula>
    </cfRule>
    <cfRule type="cellIs" dxfId="3" priority="2098" operator="equal">
      <formula>"INVALID"</formula>
    </cfRule>
  </conditionalFormatting>
  <conditionalFormatting sqref="AO256">
    <cfRule type="cellIs" dxfId="3" priority="2095" operator="equal">
      <formula>FALSE</formula>
    </cfRule>
    <cfRule type="cellIs" dxfId="3" priority="2094" operator="equal">
      <formula>"INVALID"</formula>
    </cfRule>
    <cfRule type="cellIs" dxfId="3" priority="2093" operator="equal">
      <formula>"INVALID"</formula>
    </cfRule>
  </conditionalFormatting>
  <conditionalFormatting sqref="AP256">
    <cfRule type="cellIs" dxfId="3" priority="2105" operator="equal">
      <formula>"INVALID"</formula>
    </cfRule>
  </conditionalFormatting>
  <conditionalFormatting sqref="AQ256">
    <cfRule type="expression" dxfId="0" priority="2092" stopIfTrue="1">
      <formula>REPLACE($AQ256,8,LEN($AQ256),"")="unused_"</formula>
    </cfRule>
    <cfRule type="expression" dxfId="2" priority="2090">
      <formula>NOT($AJ256)</formula>
    </cfRule>
    <cfRule type="expression" dxfId="4" priority="2091">
      <formula>RIGHT($AQ256,1)="*"</formula>
    </cfRule>
  </conditionalFormatting>
  <conditionalFormatting sqref="AR256">
    <cfRule type="cellIs" dxfId="1" priority="2116" operator="equal">
      <formula>"Not Assigned"</formula>
    </cfRule>
    <cfRule type="expression" dxfId="2" priority="2111">
      <formula>NOT($AL256)</formula>
    </cfRule>
  </conditionalFormatting>
  <conditionalFormatting sqref="AS256">
    <cfRule type="expression" dxfId="2" priority="2114">
      <formula>EXACT(AF256,"INVALID")</formula>
    </cfRule>
    <cfRule type="expression" dxfId="2" priority="2097">
      <formula>NOT($AN256)</formula>
    </cfRule>
    <cfRule type="expression" dxfId="2" priority="2096">
      <formula>NOT($AK256)</formula>
    </cfRule>
  </conditionalFormatting>
  <conditionalFormatting sqref="AZ256">
    <cfRule type="expression" dxfId="2" priority="2113">
      <formula>AND(NOT(ISBLANK(AZ256)),EXACT(AF256,"INVALID"))</formula>
    </cfRule>
  </conditionalFormatting>
  <conditionalFormatting sqref="BA256">
    <cfRule type="expression" dxfId="2" priority="2112">
      <formula>AND(NOT(ISBLANK(BA256)),EXACT(AF256,"INVALID"))</formula>
    </cfRule>
  </conditionalFormatting>
  <conditionalFormatting sqref="AF265">
    <cfRule type="cellIs" dxfId="3" priority="2616" operator="equal">
      <formula>"INVALID"</formula>
    </cfRule>
  </conditionalFormatting>
  <conditionalFormatting sqref="AI265">
    <cfRule type="cellIs" dxfId="3" priority="337" operator="equal">
      <formula>"INVALID"</formula>
    </cfRule>
  </conditionalFormatting>
  <conditionalFormatting sqref="AQ265">
    <cfRule type="expression" dxfId="4" priority="2617">
      <formula>RIGHT($AQ265,1)="*"</formula>
    </cfRule>
    <cfRule type="expression" dxfId="0" priority="2618" stopIfTrue="1">
      <formula>REPLACE($AQ265,8,LEN($AQ265),"")="unused_"</formula>
    </cfRule>
  </conditionalFormatting>
  <conditionalFormatting sqref="AR265">
    <cfRule type="cellIs" dxfId="1" priority="2612" operator="equal">
      <formula>"Not Assigned"</formula>
    </cfRule>
  </conditionalFormatting>
  <conditionalFormatting sqref="AS265">
    <cfRule type="expression" dxfId="2" priority="2615">
      <formula>EXACT(AF265,"INVALID")</formula>
    </cfRule>
  </conditionalFormatting>
  <conditionalFormatting sqref="AZ265">
    <cfRule type="expression" dxfId="2" priority="2614">
      <formula>AND(NOT(ISBLANK(AZ265)),EXACT(AF265,"INVALID"))</formula>
    </cfRule>
  </conditionalFormatting>
  <conditionalFormatting sqref="BA265">
    <cfRule type="expression" dxfId="2" priority="2613">
      <formula>AND(NOT(ISBLANK(BA265)),EXACT(AF265,"INVALID"))</formula>
    </cfRule>
  </conditionalFormatting>
  <conditionalFormatting sqref="AF266">
    <cfRule type="cellIs" dxfId="3" priority="2609" operator="equal">
      <formula>"INVALID"</formula>
    </cfRule>
  </conditionalFormatting>
  <conditionalFormatting sqref="AI266">
    <cfRule type="cellIs" dxfId="3" priority="336" operator="equal">
      <formula>"INVALID"</formula>
    </cfRule>
  </conditionalFormatting>
  <conditionalFormatting sqref="AQ266">
    <cfRule type="expression" dxfId="4" priority="2610">
      <formula>RIGHT($AQ266,1)="*"</formula>
    </cfRule>
    <cfRule type="expression" dxfId="0" priority="2611" stopIfTrue="1">
      <formula>REPLACE($AQ266,8,LEN($AQ266),"")="unused_"</formula>
    </cfRule>
  </conditionalFormatting>
  <conditionalFormatting sqref="AR266">
    <cfRule type="cellIs" dxfId="1" priority="2605" operator="equal">
      <formula>"Not Assigned"</formula>
    </cfRule>
  </conditionalFormatting>
  <conditionalFormatting sqref="AS266">
    <cfRule type="expression" dxfId="2" priority="2608">
      <formula>EXACT(AF266,"INVALID")</formula>
    </cfRule>
  </conditionalFormatting>
  <conditionalFormatting sqref="AZ266">
    <cfRule type="expression" dxfId="2" priority="2607">
      <formula>AND(NOT(ISBLANK(AZ266)),EXACT(AF266,"INVALID"))</formula>
    </cfRule>
  </conditionalFormatting>
  <conditionalFormatting sqref="BA266">
    <cfRule type="expression" dxfId="2" priority="2606">
      <formula>AND(NOT(ISBLANK(BA266)),EXACT(AF266,"INVALID"))</formula>
    </cfRule>
  </conditionalFormatting>
  <conditionalFormatting sqref="AS271">
    <cfRule type="expression" dxfId="2" priority="2630">
      <formula>EXACT(AF271,"INVALID")</formula>
    </cfRule>
  </conditionalFormatting>
  <conditionalFormatting sqref="AZ271">
    <cfRule type="expression" dxfId="2" priority="2627">
      <formula>AND(NOT(ISBLANK(AZ271)),EXACT(AF271,"INVALID"))</formula>
    </cfRule>
  </conditionalFormatting>
  <conditionalFormatting sqref="BA271">
    <cfRule type="expression" dxfId="2" priority="2626">
      <formula>AND(NOT(ISBLANK(BA271)),EXACT(AF271,"INVALID"))</formula>
    </cfRule>
  </conditionalFormatting>
  <conditionalFormatting sqref="AS280">
    <cfRule type="expression" dxfId="2" priority="1890">
      <formula>EXACT(AF280,"INVALID")</formula>
    </cfRule>
  </conditionalFormatting>
  <conditionalFormatting sqref="AT280">
    <cfRule type="expression" dxfId="2" priority="1872">
      <formula>NOT($AM281)</formula>
    </cfRule>
  </conditionalFormatting>
  <conditionalFormatting sqref="AZ280">
    <cfRule type="expression" dxfId="2" priority="1889">
      <formula>AND(NOT(ISBLANK(AZ280)),EXACT(AF280,"INVALID"))</formula>
    </cfRule>
  </conditionalFormatting>
  <conditionalFormatting sqref="BA280">
    <cfRule type="expression" dxfId="2" priority="1888">
      <formula>AND(NOT(ISBLANK(BA280)),EXACT(AF280,"INVALID"))</formula>
    </cfRule>
  </conditionalFormatting>
  <conditionalFormatting sqref="AT282">
    <cfRule type="expression" dxfId="2" priority="1885">
      <formula>NOT($AM283)</formula>
    </cfRule>
  </conditionalFormatting>
  <conditionalFormatting sqref="AG306">
    <cfRule type="cellIs" dxfId="3" priority="443" operator="equal">
      <formula>"INVALID"</formula>
    </cfRule>
    <cfRule type="cellIs" dxfId="3" priority="442" operator="equal">
      <formula>"INVALID"</formula>
    </cfRule>
    <cfRule type="cellIs" dxfId="3" priority="445" operator="equal">
      <formula>"INVALID"</formula>
    </cfRule>
    <cfRule type="cellIs" dxfId="3" priority="444" operator="equal">
      <formula>"INVALID"</formula>
    </cfRule>
  </conditionalFormatting>
  <conditionalFormatting sqref="AJ306">
    <cfRule type="cellIs" dxfId="3" priority="458" operator="equal">
      <formula>"INVALID"</formula>
    </cfRule>
  </conditionalFormatting>
  <conditionalFormatting sqref="AJ306:AO306">
    <cfRule type="cellIs" dxfId="3" priority="464" operator="equal">
      <formula>FALSE</formula>
    </cfRule>
  </conditionalFormatting>
  <conditionalFormatting sqref="AK306">
    <cfRule type="cellIs" dxfId="3" priority="457" operator="equal">
      <formula>"INVALID"</formula>
    </cfRule>
    <cfRule type="cellIs" dxfId="3" priority="463" operator="equal">
      <formula>FALSE</formula>
    </cfRule>
    <cfRule type="cellIs" dxfId="3" priority="455" operator="equal">
      <formula>"INVALID"</formula>
    </cfRule>
  </conditionalFormatting>
  <conditionalFormatting sqref="AL306">
    <cfRule type="cellIs" dxfId="3" priority="454" operator="equal">
      <formula>"INVALID"</formula>
    </cfRule>
    <cfRule type="cellIs" dxfId="3" priority="462" operator="equal">
      <formula>FALSE</formula>
    </cfRule>
  </conditionalFormatting>
  <conditionalFormatting sqref="AL306:AM306">
    <cfRule type="cellIs" dxfId="3" priority="456" operator="equal">
      <formula>"INVALID"</formula>
    </cfRule>
  </conditionalFormatting>
  <conditionalFormatting sqref="AM306">
    <cfRule type="cellIs" dxfId="3" priority="453" operator="equal">
      <formula>"INVALID"</formula>
    </cfRule>
    <cfRule type="cellIs" dxfId="3" priority="461" operator="equal">
      <formula>FALSE</formula>
    </cfRule>
  </conditionalFormatting>
  <conditionalFormatting sqref="AN306">
    <cfRule type="cellIs" dxfId="3" priority="452" operator="equal">
      <formula>"INVALID"</formula>
    </cfRule>
    <cfRule type="cellIs" dxfId="3" priority="460" operator="equal">
      <formula>FALSE</formula>
    </cfRule>
  </conditionalFormatting>
  <conditionalFormatting sqref="AO306">
    <cfRule type="cellIs" dxfId="3" priority="446" operator="equal">
      <formula>"INVALID"</formula>
    </cfRule>
    <cfRule type="cellIs" dxfId="3" priority="447" operator="equal">
      <formula>"INVALID"</formula>
    </cfRule>
    <cfRule type="cellIs" dxfId="3" priority="448" operator="equal">
      <formula>FALSE</formula>
    </cfRule>
  </conditionalFormatting>
  <conditionalFormatting sqref="AP306">
    <cfRule type="cellIs" dxfId="3" priority="459" operator="equal">
      <formula>"INVALID"</formula>
    </cfRule>
  </conditionalFormatting>
  <conditionalFormatting sqref="AQ306">
    <cfRule type="expression" dxfId="0" priority="470" stopIfTrue="1">
      <formula>REPLACE($AQ306,8,LEN($AQ306),"")="unused_"</formula>
    </cfRule>
    <cfRule type="expression" dxfId="2" priority="451">
      <formula>NOT($AJ306)</formula>
    </cfRule>
    <cfRule type="expression" dxfId="4" priority="465">
      <formula>RIGHT($AQ306,1)="*"</formula>
    </cfRule>
  </conditionalFormatting>
  <conditionalFormatting sqref="AR306">
    <cfRule type="cellIs" dxfId="1" priority="472" operator="equal">
      <formula>"Not Assigned"</formula>
    </cfRule>
    <cfRule type="expression" dxfId="2" priority="466">
      <formula>NOT($AL306)</formula>
    </cfRule>
  </conditionalFormatting>
  <conditionalFormatting sqref="AS306">
    <cfRule type="expression" dxfId="2" priority="469">
      <formula>EXACT(AF306,"INVALID")</formula>
    </cfRule>
    <cfRule type="expression" dxfId="2" priority="450">
      <formula>NOT($AN306)</formula>
    </cfRule>
    <cfRule type="expression" dxfId="2" priority="449">
      <formula>NOT($AK306)</formula>
    </cfRule>
  </conditionalFormatting>
  <conditionalFormatting sqref="AZ306">
    <cfRule type="expression" dxfId="2" priority="468">
      <formula>AND(NOT(ISBLANK(AZ306)),EXACT(AF306,"INVALID"))</formula>
    </cfRule>
  </conditionalFormatting>
  <conditionalFormatting sqref="BA306">
    <cfRule type="expression" dxfId="2" priority="467">
      <formula>AND(NOT(ISBLANK(BA306)),EXACT(AF306,"INVALID"))</formula>
    </cfRule>
  </conditionalFormatting>
  <conditionalFormatting sqref="AQ307">
    <cfRule type="expression" dxfId="0" priority="2391" stopIfTrue="1">
      <formula>REPLACE($AQ307,8,LEN($AQ307),"")="unused_"</formula>
    </cfRule>
  </conditionalFormatting>
  <conditionalFormatting sqref="S357">
    <cfRule type="cellIs" dxfId="3" priority="436" operator="equal">
      <formula>"INVALID"</formula>
    </cfRule>
    <cfRule type="cellIs" dxfId="3" priority="435" operator="equal">
      <formula>"INVALID"</formula>
    </cfRule>
  </conditionalFormatting>
  <conditionalFormatting sqref="AQ357">
    <cfRule type="expression" dxfId="4" priority="437">
      <formula>RIGHT($AQ357,1)="*"</formula>
    </cfRule>
    <cfRule type="expression" dxfId="0" priority="438" stopIfTrue="1">
      <formula>REPLACE($AQ357,8,LEN($AQ357),"")="unused_"</formula>
    </cfRule>
  </conditionalFormatting>
  <conditionalFormatting sqref="BD357">
    <cfRule type="cellIs" dxfId="1" priority="439" operator="equal">
      <formula>"Not Assigned"</formula>
    </cfRule>
  </conditionalFormatting>
  <conditionalFormatting sqref="AR358">
    <cfRule type="cellIs" dxfId="1" priority="2645" operator="equal">
      <formula>"Not Assigned"</formula>
    </cfRule>
  </conditionalFormatting>
  <conditionalFormatting sqref="S367">
    <cfRule type="cellIs" dxfId="3" priority="432" operator="equal">
      <formula>"INVALID"</formula>
    </cfRule>
    <cfRule type="cellIs" dxfId="3" priority="431" operator="equal">
      <formula>"INVALID"</formula>
    </cfRule>
  </conditionalFormatting>
  <conditionalFormatting sqref="AQ367">
    <cfRule type="expression" dxfId="0" priority="433" stopIfTrue="1">
      <formula>REPLACE($AQ367,8,LEN($AQ367),"")="unused_"</formula>
    </cfRule>
  </conditionalFormatting>
  <conditionalFormatting sqref="BD367">
    <cfRule type="cellIs" dxfId="1" priority="434" operator="equal">
      <formula>"Not Assigned"</formula>
    </cfRule>
  </conditionalFormatting>
  <conditionalFormatting sqref="BD372">
    <cfRule type="cellIs" dxfId="1" priority="2632" operator="equal">
      <formula>"Not Assigned"</formula>
    </cfRule>
  </conditionalFormatting>
  <conditionalFormatting sqref="S377">
    <cfRule type="cellIs" dxfId="3" priority="428" operator="equal">
      <formula>"INVALID"</formula>
    </cfRule>
    <cfRule type="cellIs" dxfId="3" priority="427" operator="equal">
      <formula>"INVALID"</formula>
    </cfRule>
  </conditionalFormatting>
  <conditionalFormatting sqref="AQ377">
    <cfRule type="expression" dxfId="0" priority="429" stopIfTrue="1">
      <formula>REPLACE($AQ377,8,LEN($AQ377),"")="unused_"</formula>
    </cfRule>
  </conditionalFormatting>
  <conditionalFormatting sqref="BD377">
    <cfRule type="cellIs" dxfId="1" priority="430" operator="equal">
      <formula>"Not Assigned"</formula>
    </cfRule>
  </conditionalFormatting>
  <conditionalFormatting sqref="AR378">
    <cfRule type="cellIs" dxfId="1" priority="2643" operator="equal">
      <formula>"Not Assigned"</formula>
    </cfRule>
  </conditionalFormatting>
  <conditionalFormatting sqref="AQ407">
    <cfRule type="expression" dxfId="0" priority="2409" stopIfTrue="1">
      <formula>REPLACE($AQ407,8,LEN($AQ407),"")="unused_"</formula>
    </cfRule>
  </conditionalFormatting>
  <conditionalFormatting sqref="BD407">
    <cfRule type="cellIs" dxfId="1" priority="2408" operator="equal">
      <formula>"Not Assigned"</formula>
    </cfRule>
  </conditionalFormatting>
  <conditionalFormatting sqref="BD414">
    <cfRule type="cellIs" dxfId="1" priority="1950" operator="equal">
      <formula>"Not Assigned"</formula>
    </cfRule>
  </conditionalFormatting>
  <conditionalFormatting sqref="BD418">
    <cfRule type="cellIs" dxfId="1" priority="424" operator="equal">
      <formula>"Not Assigned"</formula>
    </cfRule>
  </conditionalFormatting>
  <conditionalFormatting sqref="AR419">
    <cfRule type="cellIs" dxfId="1" priority="1945" operator="equal">
      <formula>"Not Assigned"</formula>
    </cfRule>
  </conditionalFormatting>
  <conditionalFormatting sqref="AQ450">
    <cfRule type="expression" dxfId="0" priority="1931" stopIfTrue="1">
      <formula>REPLACE($AQ450,8,LEN($AQ450),"")="unused_"</formula>
    </cfRule>
  </conditionalFormatting>
  <conditionalFormatting sqref="BD450">
    <cfRule type="cellIs" dxfId="1" priority="1930" operator="equal">
      <formula>"Not Assigned"</formula>
    </cfRule>
  </conditionalFormatting>
  <conditionalFormatting sqref="AR458">
    <cfRule type="cellIs" dxfId="1" priority="1091" operator="equal">
      <formula>"Not Assigned"</formula>
    </cfRule>
  </conditionalFormatting>
  <conditionalFormatting sqref="AQ491">
    <cfRule type="expression" dxfId="0" priority="1077" stopIfTrue="1">
      <formula>REPLACE($AQ491,8,LEN($AQ491),"")="unused_"</formula>
    </cfRule>
  </conditionalFormatting>
  <conditionalFormatting sqref="BD491">
    <cfRule type="cellIs" dxfId="1" priority="1076" operator="equal">
      <formula>"Not Assigned"</formula>
    </cfRule>
  </conditionalFormatting>
  <conditionalFormatting sqref="BD516">
    <cfRule type="cellIs" dxfId="1" priority="2654" operator="equal">
      <formula>"Not Assigned"</formula>
    </cfRule>
  </conditionalFormatting>
  <conditionalFormatting sqref="BD629">
    <cfRule type="cellIs" dxfId="1" priority="2650" operator="equal">
      <formula>"Not Assigned"</formula>
    </cfRule>
  </conditionalFormatting>
  <conditionalFormatting sqref="BD660">
    <cfRule type="cellIs" dxfId="1" priority="2404" operator="equal">
      <formula>"Not Assigned"</formula>
    </cfRule>
  </conditionalFormatting>
  <conditionalFormatting sqref="BD773">
    <cfRule type="cellIs" dxfId="1" priority="2400" operator="equal">
      <formula>"Not Assigned"</formula>
    </cfRule>
  </conditionalFormatting>
  <conditionalFormatting sqref="BD806">
    <cfRule type="cellIs" dxfId="1" priority="1921" operator="equal">
      <formula>"Not Assigned"</formula>
    </cfRule>
  </conditionalFormatting>
  <conditionalFormatting sqref="BD919">
    <cfRule type="cellIs" dxfId="1" priority="1917" operator="equal">
      <formula>"Not Assigned"</formula>
    </cfRule>
  </conditionalFormatting>
  <conditionalFormatting sqref="BD953">
    <cfRule type="cellIs" dxfId="1" priority="1908" operator="equal">
      <formula>"Not Assigned"</formula>
    </cfRule>
  </conditionalFormatting>
  <conditionalFormatting sqref="BD1066">
    <cfRule type="cellIs" dxfId="1" priority="1904" operator="equal">
      <formula>"Not Assigned"</formula>
    </cfRule>
  </conditionalFormatting>
  <conditionalFormatting sqref="S1102">
    <cfRule type="cellIs" dxfId="3" priority="346" operator="equal">
      <formula>"INVALID"</formula>
    </cfRule>
    <cfRule type="cellIs" dxfId="3" priority="345" operator="equal">
      <formula>"INVALID"</formula>
    </cfRule>
  </conditionalFormatting>
  <conditionalFormatting sqref="AG1102">
    <cfRule type="cellIs" dxfId="3" priority="343" operator="equal">
      <formula>"INVALID"</formula>
    </cfRule>
  </conditionalFormatting>
  <conditionalFormatting sqref="BD1102">
    <cfRule type="cellIs" dxfId="1" priority="347" operator="equal">
      <formula>"Not Assigned"</formula>
    </cfRule>
  </conditionalFormatting>
  <conditionalFormatting sqref="AG1105">
    <cfRule type="cellIs" dxfId="3" priority="366" operator="equal">
      <formula>"INVALID"</formula>
    </cfRule>
  </conditionalFormatting>
  <conditionalFormatting sqref="AH1109">
    <cfRule type="cellIs" dxfId="3" priority="866" operator="equal">
      <formula>"INVALID"</formula>
    </cfRule>
  </conditionalFormatting>
  <conditionalFormatting sqref="A56:A57">
    <cfRule type="expression" dxfId="5" priority="2665" stopIfTrue="1">
      <formula>AND(LEN(#REF!),NOT(LEN(#REF!)))</formula>
    </cfRule>
  </conditionalFormatting>
  <conditionalFormatting sqref="S309:S356">
    <cfRule type="cellIs" dxfId="3" priority="2358" operator="equal">
      <formula>"INVALID"</formula>
    </cfRule>
    <cfRule type="cellIs" dxfId="3" priority="2357" operator="equal">
      <formula>"INVALID"</formula>
    </cfRule>
  </conditionalFormatting>
  <conditionalFormatting sqref="S359:S366">
    <cfRule type="cellIs" dxfId="3" priority="2356" operator="equal">
      <formula>"INVALID"</formula>
    </cfRule>
    <cfRule type="cellIs" dxfId="3" priority="2355" operator="equal">
      <formula>"INVALID"</formula>
    </cfRule>
  </conditionalFormatting>
  <conditionalFormatting sqref="S369:S374">
    <cfRule type="cellIs" dxfId="3" priority="2354" operator="equal">
      <formula>"INVALID"</formula>
    </cfRule>
    <cfRule type="cellIs" dxfId="3" priority="2353" operator="equal">
      <formula>"INVALID"</formula>
    </cfRule>
  </conditionalFormatting>
  <conditionalFormatting sqref="S375:S376">
    <cfRule type="cellIs" dxfId="3" priority="1953" operator="equal">
      <formula>"INVALID"</formula>
    </cfRule>
    <cfRule type="cellIs" dxfId="3" priority="1952" operator="equal">
      <formula>"INVALID"</formula>
    </cfRule>
  </conditionalFormatting>
  <conditionalFormatting sqref="S379:S407">
    <cfRule type="cellIs" dxfId="3" priority="2352" operator="equal">
      <formula>"INVALID"</formula>
    </cfRule>
    <cfRule type="cellIs" dxfId="3" priority="2351" operator="equal">
      <formula>"INVALID"</formula>
    </cfRule>
  </conditionalFormatting>
  <conditionalFormatting sqref="S408:S414">
    <cfRule type="cellIs" dxfId="3" priority="1949" operator="equal">
      <formula>"INVALID"</formula>
    </cfRule>
    <cfRule type="cellIs" dxfId="3" priority="1948" operator="equal">
      <formula>"INVALID"</formula>
    </cfRule>
  </conditionalFormatting>
  <conditionalFormatting sqref="S415:S418">
    <cfRule type="cellIs" dxfId="3" priority="422" operator="equal">
      <formula>"INVALID"</formula>
    </cfRule>
    <cfRule type="cellIs" dxfId="3" priority="423" operator="equal">
      <formula>"INVALID"</formula>
    </cfRule>
  </conditionalFormatting>
  <conditionalFormatting sqref="S422:S423">
    <cfRule type="cellIs" dxfId="3" priority="1096" operator="equal">
      <formula>"INVALID"</formula>
    </cfRule>
    <cfRule type="cellIs" dxfId="3" priority="1095" operator="equal">
      <formula>"INVALID"</formula>
    </cfRule>
  </conditionalFormatting>
  <conditionalFormatting sqref="S451:S455">
    <cfRule type="cellIs" dxfId="3" priority="1926" operator="equal">
      <formula>"INVALID"</formula>
    </cfRule>
    <cfRule type="cellIs" dxfId="3" priority="1925" operator="equal">
      <formula>"INVALID"</formula>
    </cfRule>
  </conditionalFormatting>
  <conditionalFormatting sqref="S456:S457">
    <cfRule type="cellIs" dxfId="3" priority="419" operator="equal">
      <formula>"INVALID"</formula>
    </cfRule>
    <cfRule type="cellIs" dxfId="3" priority="418" operator="equal">
      <formula>"INVALID"</formula>
    </cfRule>
  </conditionalFormatting>
  <conditionalFormatting sqref="S461:S462">
    <cfRule type="cellIs" dxfId="3" priority="1068" operator="equal">
      <formula>"INVALID"</formula>
    </cfRule>
    <cfRule type="cellIs" dxfId="3" priority="1067" operator="equal">
      <formula>"INVALID"</formula>
    </cfRule>
  </conditionalFormatting>
  <conditionalFormatting sqref="S463:S464">
    <cfRule type="cellIs" dxfId="3" priority="1064" operator="equal">
      <formula>"INVALID"</formula>
    </cfRule>
    <cfRule type="cellIs" dxfId="3" priority="1063" operator="equal">
      <formula>"INVALID"</formula>
    </cfRule>
  </conditionalFormatting>
  <conditionalFormatting sqref="S492:S496">
    <cfRule type="cellIs" dxfId="3" priority="1072" operator="equal">
      <formula>"INVALID"</formula>
    </cfRule>
    <cfRule type="cellIs" dxfId="3" priority="1071" operator="equal">
      <formula>"INVALID"</formula>
    </cfRule>
  </conditionalFormatting>
  <conditionalFormatting sqref="S497:S499">
    <cfRule type="cellIs" dxfId="3" priority="415" operator="equal">
      <formula>"INVALID"</formula>
    </cfRule>
    <cfRule type="cellIs" dxfId="3" priority="414" operator="equal">
      <formula>"INVALID"</formula>
    </cfRule>
  </conditionalFormatting>
  <conditionalFormatting sqref="S645:S648">
    <cfRule type="cellIs" dxfId="3" priority="2350" operator="equal">
      <formula>"INVALID"</formula>
    </cfRule>
    <cfRule type="cellIs" dxfId="3" priority="2349" operator="equal">
      <formula>"INVALID"</formula>
    </cfRule>
  </conditionalFormatting>
  <conditionalFormatting sqref="S791:S797">
    <cfRule type="cellIs" dxfId="3" priority="1898" operator="equal">
      <formula>"INVALID"</formula>
    </cfRule>
    <cfRule type="cellIs" dxfId="3" priority="1897" operator="equal">
      <formula>"INVALID"</formula>
    </cfRule>
  </conditionalFormatting>
  <conditionalFormatting sqref="S935:S946">
    <cfRule type="cellIs" dxfId="3" priority="1896" operator="equal">
      <formula>"INVALID"</formula>
    </cfRule>
    <cfRule type="cellIs" dxfId="3" priority="1895" operator="equal">
      <formula>"INVALID"</formula>
    </cfRule>
  </conditionalFormatting>
  <conditionalFormatting sqref="S947:S949">
    <cfRule type="cellIs" dxfId="3" priority="411" operator="equal">
      <formula>"INVALID"</formula>
    </cfRule>
    <cfRule type="cellIs" dxfId="3" priority="410" operator="equal">
      <formula>"INVALID"</formula>
    </cfRule>
  </conditionalFormatting>
  <conditionalFormatting sqref="S1103:S1104">
    <cfRule type="cellIs" dxfId="3" priority="340" operator="equal">
      <formula>"INVALID"</formula>
    </cfRule>
    <cfRule type="cellIs" dxfId="3" priority="339" operator="equal">
      <formula>"INVALID"</formula>
    </cfRule>
  </conditionalFormatting>
  <conditionalFormatting sqref="S1106:S1107">
    <cfRule type="cellIs" dxfId="3" priority="349" operator="equal">
      <formula>"INVALID"</formula>
    </cfRule>
    <cfRule type="cellIs" dxfId="3" priority="348" operator="equal">
      <formula>"INVALID"</formula>
    </cfRule>
  </conditionalFormatting>
  <conditionalFormatting sqref="AD247:AD256">
    <cfRule type="cellIs" dxfId="3" priority="1894" operator="equal">
      <formula>"INVALID"</formula>
    </cfRule>
  </conditionalFormatting>
  <conditionalFormatting sqref="AD271:AD278">
    <cfRule type="cellIs" dxfId="3" priority="2270" operator="equal">
      <formula>"INVALID"</formula>
    </cfRule>
  </conditionalFormatting>
  <conditionalFormatting sqref="AD280:AD283">
    <cfRule type="cellIs" dxfId="3" priority="1871" operator="equal">
      <formula>"INVALID"</formula>
    </cfRule>
  </conditionalFormatting>
  <conditionalFormatting sqref="AE268:AE269">
    <cfRule type="cellIs" dxfId="3" priority="1870" operator="equal">
      <formula>"INVALID"</formula>
    </cfRule>
  </conditionalFormatting>
  <conditionalFormatting sqref="AE271:AE278">
    <cfRule type="cellIs" dxfId="3" priority="1869" operator="equal">
      <formula>"INVALID"</formula>
    </cfRule>
  </conditionalFormatting>
  <conditionalFormatting sqref="AE280:AE283">
    <cfRule type="cellIs" dxfId="3" priority="1868" operator="equal">
      <formula>"INVALID"</formula>
    </cfRule>
  </conditionalFormatting>
  <conditionalFormatting sqref="AG10:AG23">
    <cfRule type="cellIs" dxfId="3" priority="53" operator="equal">
      <formula>"INVALID"</formula>
    </cfRule>
  </conditionalFormatting>
  <conditionalFormatting sqref="AG25:AG35">
    <cfRule type="cellIs" dxfId="3" priority="51" operator="equal">
      <formula>"INVALID"</formula>
    </cfRule>
  </conditionalFormatting>
  <conditionalFormatting sqref="AG37:AG48">
    <cfRule type="cellIs" dxfId="3" priority="49" operator="equal">
      <formula>"INVALID"</formula>
    </cfRule>
  </conditionalFormatting>
  <conditionalFormatting sqref="AG50:AG57">
    <cfRule type="cellIs" dxfId="3" priority="47" operator="equal">
      <formula>"INVALID"</formula>
    </cfRule>
  </conditionalFormatting>
  <conditionalFormatting sqref="AG59:AG82">
    <cfRule type="cellIs" dxfId="3" priority="45" operator="equal">
      <formula>"INVALID"</formula>
    </cfRule>
  </conditionalFormatting>
  <conditionalFormatting sqref="AG84:AG105">
    <cfRule type="cellIs" dxfId="3" priority="43" operator="equal">
      <formula>"INVALID"</formula>
    </cfRule>
  </conditionalFormatting>
  <conditionalFormatting sqref="AG107:AG108">
    <cfRule type="cellIs" dxfId="3" priority="41" operator="equal">
      <formula>"INVALID"</formula>
    </cfRule>
  </conditionalFormatting>
  <conditionalFormatting sqref="AG110:AG125">
    <cfRule type="cellIs" dxfId="3" priority="39" operator="equal">
      <formula>"INVALID"</formula>
    </cfRule>
  </conditionalFormatting>
  <conditionalFormatting sqref="AG127:AG149">
    <cfRule type="cellIs" dxfId="3" priority="37" operator="equal">
      <formula>"INVALID"</formula>
    </cfRule>
  </conditionalFormatting>
  <conditionalFormatting sqref="AG151:AG156">
    <cfRule type="cellIs" dxfId="3" priority="35" operator="equal">
      <formula>"INVALID"</formula>
    </cfRule>
  </conditionalFormatting>
  <conditionalFormatting sqref="AG159:AG170">
    <cfRule type="cellIs" dxfId="3" priority="33" operator="equal">
      <formula>"INVALID"</formula>
    </cfRule>
  </conditionalFormatting>
  <conditionalFormatting sqref="AG173:AG186">
    <cfRule type="cellIs" dxfId="3" priority="31" operator="equal">
      <formula>"INVALID"</formula>
    </cfRule>
  </conditionalFormatting>
  <conditionalFormatting sqref="AG189:AG200">
    <cfRule type="cellIs" dxfId="3" priority="29" operator="equal">
      <formula>"INVALID"</formula>
    </cfRule>
  </conditionalFormatting>
  <conditionalFormatting sqref="AG202:AG203">
    <cfRule type="cellIs" dxfId="3" priority="27" operator="equal">
      <formula>"INVALID"</formula>
    </cfRule>
  </conditionalFormatting>
  <conditionalFormatting sqref="AG205:AG216">
    <cfRule type="cellIs" dxfId="3" priority="25" operator="equal">
      <formula>"INVALID"</formula>
    </cfRule>
  </conditionalFormatting>
  <conditionalFormatting sqref="AG218:AG227">
    <cfRule type="cellIs" dxfId="3" priority="23" operator="equal">
      <formula>"INVALID"</formula>
    </cfRule>
  </conditionalFormatting>
  <conditionalFormatting sqref="AG229:AG236">
    <cfRule type="cellIs" dxfId="3" priority="21" operator="equal">
      <formula>"INVALID"</formula>
    </cfRule>
  </conditionalFormatting>
  <conditionalFormatting sqref="AG238:AG245">
    <cfRule type="cellIs" dxfId="3" priority="19" operator="equal">
      <formula>"INVALID"</formula>
    </cfRule>
  </conditionalFormatting>
  <conditionalFormatting sqref="AG247:AG256">
    <cfRule type="cellIs" dxfId="3" priority="17" operator="equal">
      <formula>"INVALID"</formula>
    </cfRule>
  </conditionalFormatting>
  <conditionalFormatting sqref="AG258:AG266">
    <cfRule type="cellIs" dxfId="3" priority="15" operator="equal">
      <formula>"INVALID"</formula>
    </cfRule>
  </conditionalFormatting>
  <conditionalFormatting sqref="AG268:AG269">
    <cfRule type="cellIs" dxfId="3" priority="13" operator="equal">
      <formula>"INVALID"</formula>
    </cfRule>
  </conditionalFormatting>
  <conditionalFormatting sqref="AG271:AG278">
    <cfRule type="cellIs" dxfId="3" priority="11" operator="equal">
      <formula>"INVALID"</formula>
    </cfRule>
  </conditionalFormatting>
  <conditionalFormatting sqref="AG280:AG283">
    <cfRule type="cellIs" dxfId="3" priority="9" operator="equal">
      <formula>"INVALID"</formula>
    </cfRule>
  </conditionalFormatting>
  <conditionalFormatting sqref="AG285:AG288">
    <cfRule type="cellIs" dxfId="3" priority="7" operator="equal">
      <formula>"INVALID"</formula>
    </cfRule>
  </conditionalFormatting>
  <conditionalFormatting sqref="AG290:AG293">
    <cfRule type="cellIs" dxfId="3" priority="5" operator="equal">
      <formula>"INVALID"</formula>
    </cfRule>
  </conditionalFormatting>
  <conditionalFormatting sqref="AG295:AG305">
    <cfRule type="cellIs" dxfId="3" priority="3" operator="equal">
      <formula>"INVALID"</formula>
    </cfRule>
  </conditionalFormatting>
  <conditionalFormatting sqref="AH10:AH23">
    <cfRule type="cellIs" dxfId="3" priority="52" operator="equal">
      <formula>"INVALID"</formula>
    </cfRule>
  </conditionalFormatting>
  <conditionalFormatting sqref="AH25:AH35">
    <cfRule type="cellIs" dxfId="3" priority="50" operator="equal">
      <formula>"INVALID"</formula>
    </cfRule>
  </conditionalFormatting>
  <conditionalFormatting sqref="AH37:AH48">
    <cfRule type="cellIs" dxfId="3" priority="48" operator="equal">
      <formula>"INVALID"</formula>
    </cfRule>
  </conditionalFormatting>
  <conditionalFormatting sqref="AH50:AH57">
    <cfRule type="cellIs" dxfId="3" priority="46" operator="equal">
      <formula>"INVALID"</formula>
    </cfRule>
  </conditionalFormatting>
  <conditionalFormatting sqref="AH59:AH82">
    <cfRule type="cellIs" dxfId="3" priority="44" operator="equal">
      <formula>"INVALID"</formula>
    </cfRule>
  </conditionalFormatting>
  <conditionalFormatting sqref="AH84:AH105">
    <cfRule type="cellIs" dxfId="3" priority="42" operator="equal">
      <formula>"INVALID"</formula>
    </cfRule>
  </conditionalFormatting>
  <conditionalFormatting sqref="AH107:AH108">
    <cfRule type="cellIs" dxfId="3" priority="40" operator="equal">
      <formula>"INVALID"</formula>
    </cfRule>
  </conditionalFormatting>
  <conditionalFormatting sqref="AH110:AH125">
    <cfRule type="cellIs" dxfId="3" priority="38" operator="equal">
      <formula>"INVALID"</formula>
    </cfRule>
  </conditionalFormatting>
  <conditionalFormatting sqref="AH127:AH149">
    <cfRule type="cellIs" dxfId="3" priority="36" operator="equal">
      <formula>"INVALID"</formula>
    </cfRule>
  </conditionalFormatting>
  <conditionalFormatting sqref="AH152:AH156">
    <cfRule type="cellIs" dxfId="3" priority="34" operator="equal">
      <formula>"INVALID"</formula>
    </cfRule>
  </conditionalFormatting>
  <conditionalFormatting sqref="AH159:AH170">
    <cfRule type="cellIs" dxfId="3" priority="32" operator="equal">
      <formula>"INVALID"</formula>
    </cfRule>
  </conditionalFormatting>
  <conditionalFormatting sqref="AH173:AH186">
    <cfRule type="cellIs" dxfId="3" priority="30" operator="equal">
      <formula>"INVALID"</formula>
    </cfRule>
  </conditionalFormatting>
  <conditionalFormatting sqref="AH189:AH200">
    <cfRule type="cellIs" dxfId="3" priority="28" operator="equal">
      <formula>"INVALID"</formula>
    </cfRule>
  </conditionalFormatting>
  <conditionalFormatting sqref="AH202:AH203">
    <cfRule type="cellIs" dxfId="3" priority="26" operator="equal">
      <formula>"INVALID"</formula>
    </cfRule>
  </conditionalFormatting>
  <conditionalFormatting sqref="AH205:AH216">
    <cfRule type="cellIs" dxfId="3" priority="24" operator="equal">
      <formula>"INVALID"</formula>
    </cfRule>
  </conditionalFormatting>
  <conditionalFormatting sqref="AH218:AH227">
    <cfRule type="cellIs" dxfId="3" priority="22" operator="equal">
      <formula>"INVALID"</formula>
    </cfRule>
  </conditionalFormatting>
  <conditionalFormatting sqref="AH229:AH236">
    <cfRule type="cellIs" dxfId="3" priority="20" operator="equal">
      <formula>"INVALID"</formula>
    </cfRule>
  </conditionalFormatting>
  <conditionalFormatting sqref="AH238:AH245">
    <cfRule type="cellIs" dxfId="3" priority="18" operator="equal">
      <formula>"INVALID"</formula>
    </cfRule>
  </conditionalFormatting>
  <conditionalFormatting sqref="AH247:AH256">
    <cfRule type="cellIs" dxfId="3" priority="16" operator="equal">
      <formula>"INVALID"</formula>
    </cfRule>
  </conditionalFormatting>
  <conditionalFormatting sqref="AH258:AH266">
    <cfRule type="cellIs" dxfId="3" priority="14" operator="equal">
      <formula>"INVALID"</formula>
    </cfRule>
  </conditionalFormatting>
  <conditionalFormatting sqref="AH268:AH269">
    <cfRule type="cellIs" dxfId="3" priority="12" operator="equal">
      <formula>"INVALID"</formula>
    </cfRule>
  </conditionalFormatting>
  <conditionalFormatting sqref="AH271:AH278">
    <cfRule type="cellIs" dxfId="3" priority="10" operator="equal">
      <formula>"INVALID"</formula>
    </cfRule>
  </conditionalFormatting>
  <conditionalFormatting sqref="AH280:AH283">
    <cfRule type="cellIs" dxfId="3" priority="8" operator="equal">
      <formula>"INVALID"</formula>
    </cfRule>
  </conditionalFormatting>
  <conditionalFormatting sqref="AH285:AH288">
    <cfRule type="cellIs" dxfId="3" priority="6" operator="equal">
      <formula>"INVALID"</formula>
    </cfRule>
  </conditionalFormatting>
  <conditionalFormatting sqref="AH290:AH293">
    <cfRule type="cellIs" dxfId="3" priority="4" operator="equal">
      <formula>"INVALID"</formula>
    </cfRule>
  </conditionalFormatting>
  <conditionalFormatting sqref="AH295:AH305">
    <cfRule type="cellIs" dxfId="3" priority="2" operator="equal">
      <formula>"INVALID"</formula>
    </cfRule>
  </conditionalFormatting>
  <conditionalFormatting sqref="AI10:AI11">
    <cfRule type="cellIs" dxfId="3" priority="54" operator="equal">
      <formula>"INVALID"</formula>
    </cfRule>
  </conditionalFormatting>
  <conditionalFormatting sqref="AI16:AI17">
    <cfRule type="cellIs" dxfId="3" priority="55" operator="equal">
      <formula>"INVALID"</formula>
    </cfRule>
  </conditionalFormatting>
  <conditionalFormatting sqref="AI25:AI33">
    <cfRule type="cellIs" dxfId="3" priority="189" operator="equal">
      <formula>"INVALID"</formula>
    </cfRule>
  </conditionalFormatting>
  <conditionalFormatting sqref="AI34:AI35">
    <cfRule type="cellIs" dxfId="3" priority="188" operator="equal">
      <formula>"INVALID"</formula>
    </cfRule>
  </conditionalFormatting>
  <conditionalFormatting sqref="AI37:AI45">
    <cfRule type="cellIs" dxfId="3" priority="183" operator="equal">
      <formula>"INVALID"</formula>
    </cfRule>
  </conditionalFormatting>
  <conditionalFormatting sqref="AI46:AI47">
    <cfRule type="cellIs" dxfId="3" priority="182" operator="equal">
      <formula>"INVALID"</formula>
    </cfRule>
  </conditionalFormatting>
  <conditionalFormatting sqref="AI51:AI57">
    <cfRule type="cellIs" dxfId="3" priority="57" operator="equal">
      <formula>"INVALID"</formula>
    </cfRule>
  </conditionalFormatting>
  <conditionalFormatting sqref="AI59:AI67">
    <cfRule type="cellIs" dxfId="3" priority="103" operator="equal">
      <formula>"INVALID"</formula>
    </cfRule>
  </conditionalFormatting>
  <conditionalFormatting sqref="AI84:AI92">
    <cfRule type="cellIs" dxfId="3" priority="173" operator="equal">
      <formula>"INVALID"</formula>
    </cfRule>
  </conditionalFormatting>
  <conditionalFormatting sqref="AI107:AI108">
    <cfRule type="cellIs" dxfId="3" priority="58" operator="equal">
      <formula>"INVALID"</formula>
    </cfRule>
  </conditionalFormatting>
  <conditionalFormatting sqref="AI110:AI118">
    <cfRule type="cellIs" dxfId="3" priority="161" operator="equal">
      <formula>"INVALID"</formula>
    </cfRule>
  </conditionalFormatting>
  <conditionalFormatting sqref="AI119:AI120">
    <cfRule type="cellIs" dxfId="3" priority="160" operator="equal">
      <formula>"INVALID"</formula>
    </cfRule>
  </conditionalFormatting>
  <conditionalFormatting sqref="AI121:AI125">
    <cfRule type="cellIs" dxfId="3" priority="152" operator="equal">
      <formula>"INVALID"</formula>
    </cfRule>
  </conditionalFormatting>
  <conditionalFormatting sqref="AI127:AI135">
    <cfRule type="cellIs" dxfId="3" priority="157" operator="equal">
      <formula>"INVALID"</formula>
    </cfRule>
  </conditionalFormatting>
  <conditionalFormatting sqref="AI136:AI137">
    <cfRule type="cellIs" dxfId="3" priority="156" operator="equal">
      <formula>"INVALID"</formula>
    </cfRule>
  </conditionalFormatting>
  <conditionalFormatting sqref="AI139:AI147">
    <cfRule type="cellIs" dxfId="3" priority="150" operator="equal">
      <formula>"INVALID"</formula>
    </cfRule>
  </conditionalFormatting>
  <conditionalFormatting sqref="AI148:AI149">
    <cfRule type="cellIs" dxfId="3" priority="149" operator="equal">
      <formula>"INVALID"</formula>
    </cfRule>
  </conditionalFormatting>
  <conditionalFormatting sqref="AI151:AI155">
    <cfRule type="cellIs" dxfId="3" priority="174" operator="equal">
      <formula>"INVALID"</formula>
    </cfRule>
  </conditionalFormatting>
  <conditionalFormatting sqref="AI173:AI180">
    <cfRule type="cellIs" dxfId="3" priority="248" operator="equal">
      <formula>"INVALID"</formula>
    </cfRule>
  </conditionalFormatting>
  <conditionalFormatting sqref="AI208:AI214">
    <cfRule type="cellIs" dxfId="3" priority="139" operator="equal">
      <formula>"INVALID"</formula>
    </cfRule>
  </conditionalFormatting>
  <conditionalFormatting sqref="AI215:AI216">
    <cfRule type="cellIs" dxfId="3" priority="144" operator="equal">
      <formula>"INVALID"</formula>
    </cfRule>
  </conditionalFormatting>
  <conditionalFormatting sqref="AI218:AI227">
    <cfRule type="cellIs" dxfId="3" priority="59" operator="equal">
      <formula>"INVALID"</formula>
    </cfRule>
  </conditionalFormatting>
  <conditionalFormatting sqref="AI229:AI232">
    <cfRule type="cellIs" dxfId="3" priority="128" operator="equal">
      <formula>"INVALID"</formula>
    </cfRule>
  </conditionalFormatting>
  <conditionalFormatting sqref="AI233:AI236">
    <cfRule type="cellIs" dxfId="3" priority="118" operator="equal">
      <formula>"INVALID"</formula>
    </cfRule>
  </conditionalFormatting>
  <conditionalFormatting sqref="AI238:AI245">
    <cfRule type="cellIs" dxfId="3" priority="60" operator="equal">
      <formula>"INVALID"</formula>
    </cfRule>
  </conditionalFormatting>
  <conditionalFormatting sqref="AI247:AI248">
    <cfRule type="cellIs" dxfId="3" priority="226" operator="equal">
      <formula>"INVALID"</formula>
    </cfRule>
  </conditionalFormatting>
  <conditionalFormatting sqref="AI249:AI252">
    <cfRule type="cellIs" dxfId="3" priority="219" operator="equal">
      <formula>"INVALID"</formula>
    </cfRule>
  </conditionalFormatting>
  <conditionalFormatting sqref="AI253:AI254">
    <cfRule type="cellIs" dxfId="3" priority="218" operator="equal">
      <formula>"INVALID"</formula>
    </cfRule>
  </conditionalFormatting>
  <conditionalFormatting sqref="AI268:AI269">
    <cfRule type="cellIs" dxfId="3" priority="333" operator="equal">
      <formula>"INVALID"</formula>
    </cfRule>
    <cfRule type="cellIs" dxfId="3" priority="332" operator="equal">
      <formula>"INVALID"</formula>
    </cfRule>
    <cfRule type="cellIs" dxfId="3" priority="331" operator="equal">
      <formula>"INVALID"</formula>
    </cfRule>
  </conditionalFormatting>
  <conditionalFormatting sqref="AI285:AI288">
    <cfRule type="cellIs" dxfId="3" priority="77" operator="equal">
      <formula>"INVALID"</formula>
    </cfRule>
  </conditionalFormatting>
  <conditionalFormatting sqref="AI290:AI293">
    <cfRule type="cellIs" dxfId="3" priority="76" operator="equal">
      <formula>"INVALID"</formula>
    </cfRule>
  </conditionalFormatting>
  <conditionalFormatting sqref="AI295:AI305">
    <cfRule type="cellIs" dxfId="3" priority="78" operator="equal">
      <formula>"INVALID"</formula>
    </cfRule>
  </conditionalFormatting>
  <conditionalFormatting sqref="AJ10:AJ18">
    <cfRule type="cellIs" dxfId="3" priority="2512" operator="equal">
      <formula>FALSE</formula>
    </cfRule>
    <cfRule type="cellIs" dxfId="3" priority="2506" operator="equal">
      <formula>"INVALID"</formula>
    </cfRule>
  </conditionalFormatting>
  <conditionalFormatting sqref="AJ25:AJ33">
    <cfRule type="cellIs" dxfId="3" priority="1841" operator="equal">
      <formula>FALSE</formula>
    </cfRule>
    <cfRule type="cellIs" dxfId="3" priority="1835" operator="equal">
      <formula>"INVALID"</formula>
    </cfRule>
  </conditionalFormatting>
  <conditionalFormatting sqref="AJ34:AJ35">
    <cfRule type="cellIs" dxfId="3" priority="1820" operator="equal">
      <formula>FALSE</formula>
    </cfRule>
    <cfRule type="cellIs" dxfId="3" priority="1814" operator="equal">
      <formula>"INVALID"</formula>
    </cfRule>
  </conditionalFormatting>
  <conditionalFormatting sqref="AJ37:AJ45">
    <cfRule type="cellIs" dxfId="3" priority="1780" operator="equal">
      <formula>FALSE</formula>
    </cfRule>
    <cfRule type="cellIs" dxfId="3" priority="1774" operator="equal">
      <formula>"INVALID"</formula>
    </cfRule>
  </conditionalFormatting>
  <conditionalFormatting sqref="AJ46:AJ47">
    <cfRule type="cellIs" dxfId="3" priority="1759" operator="equal">
      <formula>FALSE</formula>
    </cfRule>
    <cfRule type="cellIs" dxfId="3" priority="1753" operator="equal">
      <formula>"INVALID"</formula>
    </cfRule>
  </conditionalFormatting>
  <conditionalFormatting sqref="AJ56:AJ57">
    <cfRule type="cellIs" dxfId="3" priority="2578" operator="equal">
      <formula>"INVALID"</formula>
    </cfRule>
  </conditionalFormatting>
  <conditionalFormatting sqref="AJ59:AJ67">
    <cfRule type="cellIs" dxfId="3" priority="838" operator="equal">
      <formula>FALSE</formula>
    </cfRule>
    <cfRule type="cellIs" dxfId="3" priority="832" operator="equal">
      <formula>"INVALID"</formula>
    </cfRule>
  </conditionalFormatting>
  <conditionalFormatting sqref="AJ84:AJ92">
    <cfRule type="cellIs" dxfId="3" priority="1682" operator="equal">
      <formula>FALSE</formula>
    </cfRule>
    <cfRule type="cellIs" dxfId="3" priority="1676" operator="equal">
      <formula>"INVALID"</formula>
    </cfRule>
  </conditionalFormatting>
  <conditionalFormatting sqref="AJ110:AJ118">
    <cfRule type="cellIs" dxfId="3" priority="1581" operator="equal">
      <formula>FALSE</formula>
    </cfRule>
    <cfRule type="cellIs" dxfId="3" priority="1575" operator="equal">
      <formula>"INVALID"</formula>
    </cfRule>
  </conditionalFormatting>
  <conditionalFormatting sqref="AJ119:AJ120">
    <cfRule type="cellIs" dxfId="3" priority="1560" operator="equal">
      <formula>FALSE</formula>
    </cfRule>
    <cfRule type="cellIs" dxfId="3" priority="1554" operator="equal">
      <formula>"INVALID"</formula>
    </cfRule>
  </conditionalFormatting>
  <conditionalFormatting sqref="AJ121:AJ125">
    <cfRule type="cellIs" dxfId="3" priority="1383" operator="equal">
      <formula>FALSE</formula>
    </cfRule>
    <cfRule type="cellIs" dxfId="3" priority="1377" operator="equal">
      <formula>"INVALID"</formula>
    </cfRule>
  </conditionalFormatting>
  <conditionalFormatting sqref="AJ127:AJ135">
    <cfRule type="cellIs" dxfId="3" priority="1521" operator="equal">
      <formula>FALSE</formula>
    </cfRule>
    <cfRule type="cellIs" dxfId="3" priority="1515" operator="equal">
      <formula>"INVALID"</formula>
    </cfRule>
  </conditionalFormatting>
  <conditionalFormatting sqref="AJ136:AJ137">
    <cfRule type="cellIs" dxfId="3" priority="1500" operator="equal">
      <formula>FALSE</formula>
    </cfRule>
    <cfRule type="cellIs" dxfId="3" priority="1494" operator="equal">
      <formula>"INVALID"</formula>
    </cfRule>
  </conditionalFormatting>
  <conditionalFormatting sqref="AJ139:AJ147">
    <cfRule type="cellIs" dxfId="3" priority="1343" operator="equal">
      <formula>FALSE</formula>
    </cfRule>
    <cfRule type="cellIs" dxfId="3" priority="1337" operator="equal">
      <formula>"INVALID"</formula>
    </cfRule>
  </conditionalFormatting>
  <conditionalFormatting sqref="AJ148:AJ149">
    <cfRule type="cellIs" dxfId="3" priority="1322" operator="equal">
      <formula>FALSE</formula>
    </cfRule>
    <cfRule type="cellIs" dxfId="3" priority="1316" operator="equal">
      <formula>"INVALID"</formula>
    </cfRule>
  </conditionalFormatting>
  <conditionalFormatting sqref="AJ151:AJ155">
    <cfRule type="cellIs" dxfId="3" priority="1699" operator="equal">
      <formula>FALSE</formula>
    </cfRule>
  </conditionalFormatting>
  <conditionalFormatting sqref="AJ173:AJ180">
    <cfRule type="cellIs" dxfId="3" priority="2261" operator="equal">
      <formula>FALSE</formula>
    </cfRule>
    <cfRule type="cellIs" dxfId="3" priority="2255" operator="equal">
      <formula>"INVALID"</formula>
    </cfRule>
  </conditionalFormatting>
  <conditionalFormatting sqref="AJ189:AJ195">
    <cfRule type="cellIs" dxfId="3" priority="1991" operator="equal">
      <formula>FALSE</formula>
    </cfRule>
    <cfRule type="cellIs" dxfId="3" priority="1985" operator="equal">
      <formula>"INVALID"</formula>
    </cfRule>
  </conditionalFormatting>
  <conditionalFormatting sqref="AJ196:AJ197">
    <cfRule type="cellIs" dxfId="3" priority="2554" operator="equal">
      <formula>"INVALID"</formula>
    </cfRule>
  </conditionalFormatting>
  <conditionalFormatting sqref="AJ206:AJ207">
    <cfRule type="cellIs" dxfId="3" priority="1971" operator="equal">
      <formula>FALSE</formula>
    </cfRule>
    <cfRule type="cellIs" dxfId="3" priority="1965" operator="equal">
      <formula>"INVALID"</formula>
    </cfRule>
  </conditionalFormatting>
  <conditionalFormatting sqref="AJ208:AJ214">
    <cfRule type="cellIs" dxfId="3" priority="1271" operator="equal">
      <formula>FALSE</formula>
    </cfRule>
    <cfRule type="cellIs" dxfId="3" priority="1265" operator="equal">
      <formula>"INVALID"</formula>
    </cfRule>
  </conditionalFormatting>
  <conditionalFormatting sqref="AJ215:AJ216">
    <cfRule type="cellIs" dxfId="3" priority="1299" operator="equal">
      <formula>FALSE</formula>
    </cfRule>
    <cfRule type="cellIs" dxfId="3" priority="1293" operator="equal">
      <formula>"INVALID"</formula>
    </cfRule>
  </conditionalFormatting>
  <conditionalFormatting sqref="AJ218:AJ220">
    <cfRule type="cellIs" dxfId="3" priority="1235" operator="equal">
      <formula>FALSE</formula>
    </cfRule>
    <cfRule type="cellIs" dxfId="3" priority="1229" operator="equal">
      <formula>"INVALID"</formula>
    </cfRule>
  </conditionalFormatting>
  <conditionalFormatting sqref="AJ219:AJ220">
    <cfRule type="cellIs" dxfId="3" priority="1211" operator="equal">
      <formula>FALSE</formula>
    </cfRule>
    <cfRule type="cellIs" dxfId="3" priority="1205" operator="equal">
      <formula>"INVALID"</formula>
    </cfRule>
  </conditionalFormatting>
  <conditionalFormatting sqref="AJ221:AJ227">
    <cfRule type="cellIs" dxfId="3" priority="1156" operator="equal">
      <formula>FALSE</formula>
    </cfRule>
    <cfRule type="cellIs" dxfId="3" priority="1150" operator="equal">
      <formula>"INVALID"</formula>
    </cfRule>
  </conditionalFormatting>
  <conditionalFormatting sqref="AJ229:AJ232">
    <cfRule type="cellIs" dxfId="3" priority="1187" operator="equal">
      <formula>FALSE</formula>
    </cfRule>
    <cfRule type="cellIs" dxfId="3" priority="1181" operator="equal">
      <formula>"INVALID"</formula>
    </cfRule>
  </conditionalFormatting>
  <conditionalFormatting sqref="AJ233:AJ236">
    <cfRule type="cellIs" dxfId="3" priority="1125" operator="equal">
      <formula>FALSE</formula>
    </cfRule>
    <cfRule type="cellIs" dxfId="3" priority="1119" operator="equal">
      <formula>"INVALID"</formula>
    </cfRule>
  </conditionalFormatting>
  <conditionalFormatting sqref="AJ242:AJ243">
    <cfRule type="cellIs" dxfId="3" priority="2379" operator="equal">
      <formula>FALSE</formula>
    </cfRule>
    <cfRule type="cellIs" dxfId="3" priority="2373" operator="equal">
      <formula>"INVALID"</formula>
    </cfRule>
  </conditionalFormatting>
  <conditionalFormatting sqref="AJ249:AJ252">
    <cfRule type="cellIs" dxfId="3" priority="2078" operator="equal">
      <formula>FALSE</formula>
    </cfRule>
    <cfRule type="cellIs" dxfId="3" priority="2072" operator="equal">
      <formula>"INVALID"</formula>
    </cfRule>
  </conditionalFormatting>
  <conditionalFormatting sqref="AJ253:AJ254">
    <cfRule type="cellIs" dxfId="3" priority="2051" operator="equal">
      <formula>FALSE</formula>
    </cfRule>
    <cfRule type="cellIs" dxfId="3" priority="2045" operator="equal">
      <formula>"INVALID"</formula>
    </cfRule>
  </conditionalFormatting>
  <conditionalFormatting sqref="AJ268:AJ269">
    <cfRule type="cellIs" dxfId="3" priority="2546" operator="equal">
      <formula>"INVALID"</formula>
    </cfRule>
  </conditionalFormatting>
  <conditionalFormatting sqref="AJ290:AJ293">
    <cfRule type="cellIs" dxfId="3" priority="2429" operator="equal">
      <formula>FALSE</formula>
    </cfRule>
    <cfRule type="cellIs" dxfId="3" priority="2423" operator="equal">
      <formula>"INVALID"</formula>
    </cfRule>
  </conditionalFormatting>
  <conditionalFormatting sqref="AJ295:AJ301">
    <cfRule type="cellIs" dxfId="3" priority="2163" operator="equal">
      <formula>FALSE</formula>
    </cfRule>
    <cfRule type="cellIs" dxfId="3" priority="2157" operator="equal">
      <formula>"INVALID"</formula>
    </cfRule>
  </conditionalFormatting>
  <conditionalFormatting sqref="AK10:AK18">
    <cfRule type="cellIs" dxfId="3" priority="2511" operator="equal">
      <formula>FALSE</formula>
    </cfRule>
    <cfRule type="cellIs" dxfId="3" priority="2505" operator="equal">
      <formula>"INVALID"</formula>
    </cfRule>
    <cfRule type="cellIs" dxfId="3" priority="2503" operator="equal">
      <formula>"INVALID"</formula>
    </cfRule>
  </conditionalFormatting>
  <conditionalFormatting sqref="AK25:AK33">
    <cfRule type="cellIs" dxfId="3" priority="1840" operator="equal">
      <formula>FALSE</formula>
    </cfRule>
    <cfRule type="cellIs" dxfId="3" priority="1834" operator="equal">
      <formula>"INVALID"</formula>
    </cfRule>
    <cfRule type="cellIs" dxfId="3" priority="1832" operator="equal">
      <formula>"INVALID"</formula>
    </cfRule>
  </conditionalFormatting>
  <conditionalFormatting sqref="AK34:AK35">
    <cfRule type="cellIs" dxfId="3" priority="1819" operator="equal">
      <formula>FALSE</formula>
    </cfRule>
    <cfRule type="cellIs" dxfId="3" priority="1813" operator="equal">
      <formula>"INVALID"</formula>
    </cfRule>
    <cfRule type="cellIs" dxfId="3" priority="1811" operator="equal">
      <formula>"INVALID"</formula>
    </cfRule>
  </conditionalFormatting>
  <conditionalFormatting sqref="AK37:AK45">
    <cfRule type="cellIs" dxfId="3" priority="1779" operator="equal">
      <formula>FALSE</formula>
    </cfRule>
    <cfRule type="cellIs" dxfId="3" priority="1773" operator="equal">
      <formula>"INVALID"</formula>
    </cfRule>
    <cfRule type="cellIs" dxfId="3" priority="1771" operator="equal">
      <formula>"INVALID"</formula>
    </cfRule>
  </conditionalFormatting>
  <conditionalFormatting sqref="AK46:AK47">
    <cfRule type="cellIs" dxfId="3" priority="1758" operator="equal">
      <formula>FALSE</formula>
    </cfRule>
    <cfRule type="cellIs" dxfId="3" priority="1752" operator="equal">
      <formula>"INVALID"</formula>
    </cfRule>
    <cfRule type="cellIs" dxfId="3" priority="1750" operator="equal">
      <formula>"INVALID"</formula>
    </cfRule>
  </conditionalFormatting>
  <conditionalFormatting sqref="AK56:AK57">
    <cfRule type="cellIs" dxfId="3" priority="2577" operator="equal">
      <formula>"INVALID"</formula>
    </cfRule>
    <cfRule type="cellIs" dxfId="3" priority="2575" operator="equal">
      <formula>"INVALID"</formula>
    </cfRule>
  </conditionalFormatting>
  <conditionalFormatting sqref="AK59:AK67">
    <cfRule type="cellIs" dxfId="3" priority="837" operator="equal">
      <formula>FALSE</formula>
    </cfRule>
    <cfRule type="cellIs" dxfId="3" priority="831" operator="equal">
      <formula>"INVALID"</formula>
    </cfRule>
    <cfRule type="cellIs" dxfId="3" priority="829" operator="equal">
      <formula>"INVALID"</formula>
    </cfRule>
  </conditionalFormatting>
  <conditionalFormatting sqref="AK84:AK92">
    <cfRule type="cellIs" dxfId="3" priority="1681" operator="equal">
      <formula>FALSE</formula>
    </cfRule>
    <cfRule type="cellIs" dxfId="3" priority="1675" operator="equal">
      <formula>"INVALID"</formula>
    </cfRule>
    <cfRule type="cellIs" dxfId="3" priority="1673" operator="equal">
      <formula>"INVALID"</formula>
    </cfRule>
  </conditionalFormatting>
  <conditionalFormatting sqref="AK110:AK118">
    <cfRule type="cellIs" dxfId="3" priority="1580" operator="equal">
      <formula>FALSE</formula>
    </cfRule>
    <cfRule type="cellIs" dxfId="3" priority="1574" operator="equal">
      <formula>"INVALID"</formula>
    </cfRule>
    <cfRule type="cellIs" dxfId="3" priority="1572" operator="equal">
      <formula>"INVALID"</formula>
    </cfRule>
  </conditionalFormatting>
  <conditionalFormatting sqref="AK119:AK120">
    <cfRule type="cellIs" dxfId="3" priority="1559" operator="equal">
      <formula>FALSE</formula>
    </cfRule>
    <cfRule type="cellIs" dxfId="3" priority="1553" operator="equal">
      <formula>"INVALID"</formula>
    </cfRule>
    <cfRule type="cellIs" dxfId="3" priority="1551" operator="equal">
      <formula>"INVALID"</formula>
    </cfRule>
  </conditionalFormatting>
  <conditionalFormatting sqref="AK121:AK125">
    <cfRule type="cellIs" dxfId="3" priority="1382" operator="equal">
      <formula>FALSE</formula>
    </cfRule>
    <cfRule type="cellIs" dxfId="3" priority="1376" operator="equal">
      <formula>"INVALID"</formula>
    </cfRule>
    <cfRule type="cellIs" dxfId="3" priority="1374" operator="equal">
      <formula>"INVALID"</formula>
    </cfRule>
  </conditionalFormatting>
  <conditionalFormatting sqref="AK127:AK135">
    <cfRule type="cellIs" dxfId="3" priority="1520" operator="equal">
      <formula>FALSE</formula>
    </cfRule>
    <cfRule type="cellIs" dxfId="3" priority="1514" operator="equal">
      <formula>"INVALID"</formula>
    </cfRule>
    <cfRule type="cellIs" dxfId="3" priority="1512" operator="equal">
      <formula>"INVALID"</formula>
    </cfRule>
  </conditionalFormatting>
  <conditionalFormatting sqref="AK136:AK137">
    <cfRule type="cellIs" dxfId="3" priority="1499" operator="equal">
      <formula>FALSE</formula>
    </cfRule>
    <cfRule type="cellIs" dxfId="3" priority="1493" operator="equal">
      <formula>"INVALID"</formula>
    </cfRule>
    <cfRule type="cellIs" dxfId="3" priority="1491" operator="equal">
      <formula>"INVALID"</formula>
    </cfRule>
  </conditionalFormatting>
  <conditionalFormatting sqref="AK139:AK147">
    <cfRule type="cellIs" dxfId="3" priority="1342" operator="equal">
      <formula>FALSE</formula>
    </cfRule>
    <cfRule type="cellIs" dxfId="3" priority="1336" operator="equal">
      <formula>"INVALID"</formula>
    </cfRule>
    <cfRule type="cellIs" dxfId="3" priority="1334" operator="equal">
      <formula>"INVALID"</formula>
    </cfRule>
  </conditionalFormatting>
  <conditionalFormatting sqref="AK148:AK149">
    <cfRule type="cellIs" dxfId="3" priority="1321" operator="equal">
      <formula>FALSE</formula>
    </cfRule>
    <cfRule type="cellIs" dxfId="3" priority="1315" operator="equal">
      <formula>"INVALID"</formula>
    </cfRule>
    <cfRule type="cellIs" dxfId="3" priority="1313" operator="equal">
      <formula>"INVALID"</formula>
    </cfRule>
  </conditionalFormatting>
  <conditionalFormatting sqref="AK151:AK155">
    <cfRule type="cellIs" dxfId="3" priority="1698" operator="equal">
      <formula>FALSE</formula>
    </cfRule>
  </conditionalFormatting>
  <conditionalFormatting sqref="AK173:AK180">
    <cfRule type="cellIs" dxfId="3" priority="2260" operator="equal">
      <formula>FALSE</formula>
    </cfRule>
    <cfRule type="cellIs" dxfId="3" priority="2254" operator="equal">
      <formula>"INVALID"</formula>
    </cfRule>
    <cfRule type="cellIs" dxfId="3" priority="2252" operator="equal">
      <formula>"INVALID"</formula>
    </cfRule>
  </conditionalFormatting>
  <conditionalFormatting sqref="AK189:AK195">
    <cfRule type="cellIs" dxfId="3" priority="1990" operator="equal">
      <formula>FALSE</formula>
    </cfRule>
    <cfRule type="cellIs" dxfId="3" priority="1984" operator="equal">
      <formula>"INVALID"</formula>
    </cfRule>
    <cfRule type="cellIs" dxfId="3" priority="1982" operator="equal">
      <formula>"INVALID"</formula>
    </cfRule>
  </conditionalFormatting>
  <conditionalFormatting sqref="AK196:AK197">
    <cfRule type="cellIs" dxfId="3" priority="2553" operator="equal">
      <formula>"INVALID"</formula>
    </cfRule>
    <cfRule type="cellIs" dxfId="3" priority="2551" operator="equal">
      <formula>"INVALID"</formula>
    </cfRule>
  </conditionalFormatting>
  <conditionalFormatting sqref="AK206:AK207">
    <cfRule type="cellIs" dxfId="3" priority="1970" operator="equal">
      <formula>FALSE</formula>
    </cfRule>
    <cfRule type="cellIs" dxfId="3" priority="1964" operator="equal">
      <formula>"INVALID"</formula>
    </cfRule>
    <cfRule type="cellIs" dxfId="3" priority="1962" operator="equal">
      <formula>"INVALID"</formula>
    </cfRule>
  </conditionalFormatting>
  <conditionalFormatting sqref="AK208:AK214">
    <cfRule type="cellIs" dxfId="3" priority="1270" operator="equal">
      <formula>FALSE</formula>
    </cfRule>
    <cfRule type="cellIs" dxfId="3" priority="1264" operator="equal">
      <formula>"INVALID"</formula>
    </cfRule>
    <cfRule type="cellIs" dxfId="3" priority="1262" operator="equal">
      <formula>"INVALID"</formula>
    </cfRule>
  </conditionalFormatting>
  <conditionalFormatting sqref="AK215:AK216">
    <cfRule type="cellIs" dxfId="3" priority="1298" operator="equal">
      <formula>FALSE</formula>
    </cfRule>
    <cfRule type="cellIs" dxfId="3" priority="1292" operator="equal">
      <formula>"INVALID"</formula>
    </cfRule>
    <cfRule type="cellIs" dxfId="3" priority="1290" operator="equal">
      <formula>"INVALID"</formula>
    </cfRule>
  </conditionalFormatting>
  <conditionalFormatting sqref="AK218:AK220">
    <cfRule type="cellIs" dxfId="3" priority="1234" operator="equal">
      <formula>FALSE</formula>
    </cfRule>
    <cfRule type="cellIs" dxfId="3" priority="1228" operator="equal">
      <formula>"INVALID"</formula>
    </cfRule>
    <cfRule type="cellIs" dxfId="3" priority="1226" operator="equal">
      <formula>"INVALID"</formula>
    </cfRule>
  </conditionalFormatting>
  <conditionalFormatting sqref="AK219:AK220">
    <cfRule type="cellIs" dxfId="3" priority="1210" operator="equal">
      <formula>FALSE</formula>
    </cfRule>
    <cfRule type="cellIs" dxfId="3" priority="1204" operator="equal">
      <formula>"INVALID"</formula>
    </cfRule>
    <cfRule type="cellIs" dxfId="3" priority="1202" operator="equal">
      <formula>"INVALID"</formula>
    </cfRule>
  </conditionalFormatting>
  <conditionalFormatting sqref="AK221:AK227">
    <cfRule type="cellIs" dxfId="3" priority="1155" operator="equal">
      <formula>FALSE</formula>
    </cfRule>
    <cfRule type="cellIs" dxfId="3" priority="1149" operator="equal">
      <formula>"INVALID"</formula>
    </cfRule>
    <cfRule type="cellIs" dxfId="3" priority="1147" operator="equal">
      <formula>"INVALID"</formula>
    </cfRule>
  </conditionalFormatting>
  <conditionalFormatting sqref="AK229:AK232">
    <cfRule type="cellIs" dxfId="3" priority="1186" operator="equal">
      <formula>FALSE</formula>
    </cfRule>
    <cfRule type="cellIs" dxfId="3" priority="1180" operator="equal">
      <formula>"INVALID"</formula>
    </cfRule>
    <cfRule type="cellIs" dxfId="3" priority="1178" operator="equal">
      <formula>"INVALID"</formula>
    </cfRule>
  </conditionalFormatting>
  <conditionalFormatting sqref="AK233:AK236">
    <cfRule type="cellIs" dxfId="3" priority="1124" operator="equal">
      <formula>FALSE</formula>
    </cfRule>
    <cfRule type="cellIs" dxfId="3" priority="1118" operator="equal">
      <formula>"INVALID"</formula>
    </cfRule>
    <cfRule type="cellIs" dxfId="3" priority="1116" operator="equal">
      <formula>"INVALID"</formula>
    </cfRule>
  </conditionalFormatting>
  <conditionalFormatting sqref="AK242:AK243">
    <cfRule type="cellIs" dxfId="3" priority="2378" operator="equal">
      <formula>FALSE</formula>
    </cfRule>
    <cfRule type="cellIs" dxfId="3" priority="2372" operator="equal">
      <formula>"INVALID"</formula>
    </cfRule>
    <cfRule type="cellIs" dxfId="3" priority="2370" operator="equal">
      <formula>"INVALID"</formula>
    </cfRule>
  </conditionalFormatting>
  <conditionalFormatting sqref="AK249:AK252">
    <cfRule type="cellIs" dxfId="3" priority="2077" operator="equal">
      <formula>FALSE</formula>
    </cfRule>
    <cfRule type="cellIs" dxfId="3" priority="2071" operator="equal">
      <formula>"INVALID"</formula>
    </cfRule>
    <cfRule type="cellIs" dxfId="3" priority="2069" operator="equal">
      <formula>"INVALID"</formula>
    </cfRule>
  </conditionalFormatting>
  <conditionalFormatting sqref="AK253:AK254">
    <cfRule type="cellIs" dxfId="3" priority="2050" operator="equal">
      <formula>FALSE</formula>
    </cfRule>
    <cfRule type="cellIs" dxfId="3" priority="2044" operator="equal">
      <formula>"INVALID"</formula>
    </cfRule>
    <cfRule type="cellIs" dxfId="3" priority="2042" operator="equal">
      <formula>"INVALID"</formula>
    </cfRule>
  </conditionalFormatting>
  <conditionalFormatting sqref="AK268:AK269">
    <cfRule type="cellIs" dxfId="3" priority="2545" operator="equal">
      <formula>"INVALID"</formula>
    </cfRule>
    <cfRule type="cellIs" dxfId="3" priority="2543" operator="equal">
      <formula>"INVALID"</formula>
    </cfRule>
  </conditionalFormatting>
  <conditionalFormatting sqref="AK290:AK293">
    <cfRule type="cellIs" dxfId="3" priority="2428" operator="equal">
      <formula>FALSE</formula>
    </cfRule>
    <cfRule type="cellIs" dxfId="3" priority="2422" operator="equal">
      <formula>"INVALID"</formula>
    </cfRule>
    <cfRule type="cellIs" dxfId="3" priority="2420" operator="equal">
      <formula>"INVALID"</formula>
    </cfRule>
  </conditionalFormatting>
  <conditionalFormatting sqref="AK295:AK301">
    <cfRule type="cellIs" dxfId="3" priority="2162" operator="equal">
      <formula>FALSE</formula>
    </cfRule>
    <cfRule type="cellIs" dxfId="3" priority="2156" operator="equal">
      <formula>"INVALID"</formula>
    </cfRule>
    <cfRule type="cellIs" dxfId="3" priority="2154" operator="equal">
      <formula>"INVALID"</formula>
    </cfRule>
  </conditionalFormatting>
  <conditionalFormatting sqref="AL10:AL18">
    <cfRule type="cellIs" dxfId="3" priority="2510" operator="equal">
      <formula>FALSE</formula>
    </cfRule>
    <cfRule type="cellIs" dxfId="3" priority="2502" operator="equal">
      <formula>"INVALID"</formula>
    </cfRule>
  </conditionalFormatting>
  <conditionalFormatting sqref="AL25:AL33">
    <cfRule type="cellIs" dxfId="3" priority="1839" operator="equal">
      <formula>FALSE</formula>
    </cfRule>
    <cfRule type="cellIs" dxfId="3" priority="1831" operator="equal">
      <formula>"INVALID"</formula>
    </cfRule>
  </conditionalFormatting>
  <conditionalFormatting sqref="AL34:AL35">
    <cfRule type="cellIs" dxfId="3" priority="1818" operator="equal">
      <formula>FALSE</formula>
    </cfRule>
    <cfRule type="cellIs" dxfId="3" priority="1810" operator="equal">
      <formula>"INVALID"</formula>
    </cfRule>
  </conditionalFormatting>
  <conditionalFormatting sqref="AL37:AL45">
    <cfRule type="cellIs" dxfId="3" priority="1778" operator="equal">
      <formula>FALSE</formula>
    </cfRule>
    <cfRule type="cellIs" dxfId="3" priority="1770" operator="equal">
      <formula>"INVALID"</formula>
    </cfRule>
  </conditionalFormatting>
  <conditionalFormatting sqref="AL46:AL47">
    <cfRule type="cellIs" dxfId="3" priority="1757" operator="equal">
      <formula>FALSE</formula>
    </cfRule>
    <cfRule type="cellIs" dxfId="3" priority="1749" operator="equal">
      <formula>"INVALID"</formula>
    </cfRule>
  </conditionalFormatting>
  <conditionalFormatting sqref="AL56:AL57">
    <cfRule type="cellIs" dxfId="3" priority="2574" operator="equal">
      <formula>"INVALID"</formula>
    </cfRule>
  </conditionalFormatting>
  <conditionalFormatting sqref="AL59:AL67">
    <cfRule type="cellIs" dxfId="3" priority="836" operator="equal">
      <formula>FALSE</formula>
    </cfRule>
    <cfRule type="cellIs" dxfId="3" priority="828" operator="equal">
      <formula>"INVALID"</formula>
    </cfRule>
  </conditionalFormatting>
  <conditionalFormatting sqref="AL84:AL92">
    <cfRule type="cellIs" dxfId="3" priority="1680" operator="equal">
      <formula>FALSE</formula>
    </cfRule>
    <cfRule type="cellIs" dxfId="3" priority="1672" operator="equal">
      <formula>"INVALID"</formula>
    </cfRule>
  </conditionalFormatting>
  <conditionalFormatting sqref="AL110:AL118">
    <cfRule type="cellIs" dxfId="3" priority="1579" operator="equal">
      <formula>FALSE</formula>
    </cfRule>
    <cfRule type="cellIs" dxfId="3" priority="1571" operator="equal">
      <formula>"INVALID"</formula>
    </cfRule>
  </conditionalFormatting>
  <conditionalFormatting sqref="AL119:AL120">
    <cfRule type="cellIs" dxfId="3" priority="1558" operator="equal">
      <formula>FALSE</formula>
    </cfRule>
    <cfRule type="cellIs" dxfId="3" priority="1550" operator="equal">
      <formula>"INVALID"</formula>
    </cfRule>
  </conditionalFormatting>
  <conditionalFormatting sqref="AL121:AL125">
    <cfRule type="cellIs" dxfId="3" priority="1381" operator="equal">
      <formula>FALSE</formula>
    </cfRule>
    <cfRule type="cellIs" dxfId="3" priority="1373" operator="equal">
      <formula>"INVALID"</formula>
    </cfRule>
  </conditionalFormatting>
  <conditionalFormatting sqref="AL127:AL135">
    <cfRule type="cellIs" dxfId="3" priority="1519" operator="equal">
      <formula>FALSE</formula>
    </cfRule>
    <cfRule type="cellIs" dxfId="3" priority="1511" operator="equal">
      <formula>"INVALID"</formula>
    </cfRule>
  </conditionalFormatting>
  <conditionalFormatting sqref="AL136:AL137">
    <cfRule type="cellIs" dxfId="3" priority="1498" operator="equal">
      <formula>FALSE</formula>
    </cfRule>
    <cfRule type="cellIs" dxfId="3" priority="1490" operator="equal">
      <formula>"INVALID"</formula>
    </cfRule>
  </conditionalFormatting>
  <conditionalFormatting sqref="AL139:AL147">
    <cfRule type="cellIs" dxfId="3" priority="1341" operator="equal">
      <formula>FALSE</formula>
    </cfRule>
    <cfRule type="cellIs" dxfId="3" priority="1333" operator="equal">
      <formula>"INVALID"</formula>
    </cfRule>
  </conditionalFormatting>
  <conditionalFormatting sqref="AL148:AL149">
    <cfRule type="cellIs" dxfId="3" priority="1320" operator="equal">
      <formula>FALSE</formula>
    </cfRule>
    <cfRule type="cellIs" dxfId="3" priority="1312" operator="equal">
      <formula>"INVALID"</formula>
    </cfRule>
  </conditionalFormatting>
  <conditionalFormatting sqref="AL151:AL155">
    <cfRule type="cellIs" dxfId="3" priority="1697" operator="equal">
      <formula>FALSE</formula>
    </cfRule>
  </conditionalFormatting>
  <conditionalFormatting sqref="AL173:AL180">
    <cfRule type="cellIs" dxfId="3" priority="2259" operator="equal">
      <formula>FALSE</formula>
    </cfRule>
    <cfRule type="cellIs" dxfId="3" priority="2251" operator="equal">
      <formula>"INVALID"</formula>
    </cfRule>
  </conditionalFormatting>
  <conditionalFormatting sqref="AL189:AL195">
    <cfRule type="cellIs" dxfId="3" priority="1989" operator="equal">
      <formula>FALSE</formula>
    </cfRule>
    <cfRule type="cellIs" dxfId="3" priority="1981" operator="equal">
      <formula>"INVALID"</formula>
    </cfRule>
  </conditionalFormatting>
  <conditionalFormatting sqref="AL196:AL197">
    <cfRule type="cellIs" dxfId="3" priority="2550" operator="equal">
      <formula>"INVALID"</formula>
    </cfRule>
  </conditionalFormatting>
  <conditionalFormatting sqref="AL206:AL207">
    <cfRule type="cellIs" dxfId="3" priority="1969" operator="equal">
      <formula>FALSE</formula>
    </cfRule>
    <cfRule type="cellIs" dxfId="3" priority="1961" operator="equal">
      <formula>"INVALID"</formula>
    </cfRule>
  </conditionalFormatting>
  <conditionalFormatting sqref="AL208:AL214">
    <cfRule type="cellIs" dxfId="3" priority="1269" operator="equal">
      <formula>FALSE</formula>
    </cfRule>
    <cfRule type="cellIs" dxfId="3" priority="1261" operator="equal">
      <formula>"INVALID"</formula>
    </cfRule>
  </conditionalFormatting>
  <conditionalFormatting sqref="AL215:AL216">
    <cfRule type="cellIs" dxfId="3" priority="1297" operator="equal">
      <formula>FALSE</formula>
    </cfRule>
    <cfRule type="cellIs" dxfId="3" priority="1289" operator="equal">
      <formula>"INVALID"</formula>
    </cfRule>
  </conditionalFormatting>
  <conditionalFormatting sqref="AL218:AL220">
    <cfRule type="cellIs" dxfId="3" priority="1233" operator="equal">
      <formula>FALSE</formula>
    </cfRule>
    <cfRule type="cellIs" dxfId="3" priority="1225" operator="equal">
      <formula>"INVALID"</formula>
    </cfRule>
  </conditionalFormatting>
  <conditionalFormatting sqref="AL219:AL220">
    <cfRule type="cellIs" dxfId="3" priority="1209" operator="equal">
      <formula>FALSE</formula>
    </cfRule>
    <cfRule type="cellIs" dxfId="3" priority="1201" operator="equal">
      <formula>"INVALID"</formula>
    </cfRule>
  </conditionalFormatting>
  <conditionalFormatting sqref="AL221:AL227">
    <cfRule type="cellIs" dxfId="3" priority="1154" operator="equal">
      <formula>FALSE</formula>
    </cfRule>
    <cfRule type="cellIs" dxfId="3" priority="1146" operator="equal">
      <formula>"INVALID"</formula>
    </cfRule>
  </conditionalFormatting>
  <conditionalFormatting sqref="AL229:AL232">
    <cfRule type="cellIs" dxfId="3" priority="1185" operator="equal">
      <formula>FALSE</formula>
    </cfRule>
    <cfRule type="cellIs" dxfId="3" priority="1177" operator="equal">
      <formula>"INVALID"</formula>
    </cfRule>
  </conditionalFormatting>
  <conditionalFormatting sqref="AL233:AL236">
    <cfRule type="cellIs" dxfId="3" priority="1123" operator="equal">
      <formula>FALSE</formula>
    </cfRule>
    <cfRule type="cellIs" dxfId="3" priority="1115" operator="equal">
      <formula>"INVALID"</formula>
    </cfRule>
  </conditionalFormatting>
  <conditionalFormatting sqref="AL242:AL243">
    <cfRule type="cellIs" dxfId="3" priority="2377" operator="equal">
      <formula>FALSE</formula>
    </cfRule>
    <cfRule type="cellIs" dxfId="3" priority="2369" operator="equal">
      <formula>"INVALID"</formula>
    </cfRule>
  </conditionalFormatting>
  <conditionalFormatting sqref="AL249:AL252">
    <cfRule type="cellIs" dxfId="3" priority="2076" operator="equal">
      <formula>FALSE</formula>
    </cfRule>
    <cfRule type="cellIs" dxfId="3" priority="2068" operator="equal">
      <formula>"INVALID"</formula>
    </cfRule>
  </conditionalFormatting>
  <conditionalFormatting sqref="AL253:AL254">
    <cfRule type="cellIs" dxfId="3" priority="2049" operator="equal">
      <formula>FALSE</formula>
    </cfRule>
    <cfRule type="cellIs" dxfId="3" priority="2041" operator="equal">
      <formula>"INVALID"</formula>
    </cfRule>
  </conditionalFormatting>
  <conditionalFormatting sqref="AL268:AL269">
    <cfRule type="cellIs" dxfId="3" priority="2542" operator="equal">
      <formula>"INVALID"</formula>
    </cfRule>
  </conditionalFormatting>
  <conditionalFormatting sqref="AL290:AL293">
    <cfRule type="cellIs" dxfId="3" priority="2427" operator="equal">
      <formula>FALSE</formula>
    </cfRule>
    <cfRule type="cellIs" dxfId="3" priority="2419" operator="equal">
      <formula>"INVALID"</formula>
    </cfRule>
  </conditionalFormatting>
  <conditionalFormatting sqref="AL295:AL301">
    <cfRule type="cellIs" dxfId="3" priority="2161" operator="equal">
      <formula>FALSE</formula>
    </cfRule>
    <cfRule type="cellIs" dxfId="3" priority="2153" operator="equal">
      <formula>"INVALID"</formula>
    </cfRule>
  </conditionalFormatting>
  <conditionalFormatting sqref="AM10:AM18">
    <cfRule type="cellIs" dxfId="3" priority="2509" operator="equal">
      <formula>FALSE</formula>
    </cfRule>
    <cfRule type="cellIs" dxfId="3" priority="2501" operator="equal">
      <formula>"INVALID"</formula>
    </cfRule>
  </conditionalFormatting>
  <conditionalFormatting sqref="AM25:AM33">
    <cfRule type="cellIs" dxfId="3" priority="1838" operator="equal">
      <formula>FALSE</formula>
    </cfRule>
    <cfRule type="cellIs" dxfId="3" priority="1830" operator="equal">
      <formula>"INVALID"</formula>
    </cfRule>
  </conditionalFormatting>
  <conditionalFormatting sqref="AM34:AM35">
    <cfRule type="cellIs" dxfId="3" priority="1817" operator="equal">
      <formula>FALSE</formula>
    </cfRule>
    <cfRule type="cellIs" dxfId="3" priority="1809" operator="equal">
      <formula>"INVALID"</formula>
    </cfRule>
  </conditionalFormatting>
  <conditionalFormatting sqref="AM37:AM45">
    <cfRule type="cellIs" dxfId="3" priority="1777" operator="equal">
      <formula>FALSE</formula>
    </cfRule>
    <cfRule type="cellIs" dxfId="3" priority="1769" operator="equal">
      <formula>"INVALID"</formula>
    </cfRule>
  </conditionalFormatting>
  <conditionalFormatting sqref="AM46:AM47">
    <cfRule type="cellIs" dxfId="3" priority="1756" operator="equal">
      <formula>FALSE</formula>
    </cfRule>
    <cfRule type="cellIs" dxfId="3" priority="1748" operator="equal">
      <formula>"INVALID"</formula>
    </cfRule>
  </conditionalFormatting>
  <conditionalFormatting sqref="AM56:AM57">
    <cfRule type="cellIs" dxfId="3" priority="2573" operator="equal">
      <formula>"INVALID"</formula>
    </cfRule>
  </conditionalFormatting>
  <conditionalFormatting sqref="AM59:AM67">
    <cfRule type="cellIs" dxfId="3" priority="835" operator="equal">
      <formula>FALSE</formula>
    </cfRule>
    <cfRule type="cellIs" dxfId="3" priority="827" operator="equal">
      <formula>"INVALID"</formula>
    </cfRule>
  </conditionalFormatting>
  <conditionalFormatting sqref="AM84:AM92">
    <cfRule type="cellIs" dxfId="3" priority="1679" operator="equal">
      <formula>FALSE</formula>
    </cfRule>
    <cfRule type="cellIs" dxfId="3" priority="1671" operator="equal">
      <formula>"INVALID"</formula>
    </cfRule>
  </conditionalFormatting>
  <conditionalFormatting sqref="AM110:AM118">
    <cfRule type="cellIs" dxfId="3" priority="1578" operator="equal">
      <formula>FALSE</formula>
    </cfRule>
    <cfRule type="cellIs" dxfId="3" priority="1570" operator="equal">
      <formula>"INVALID"</formula>
    </cfRule>
  </conditionalFormatting>
  <conditionalFormatting sqref="AM119:AM120">
    <cfRule type="cellIs" dxfId="3" priority="1557" operator="equal">
      <formula>FALSE</formula>
    </cfRule>
    <cfRule type="cellIs" dxfId="3" priority="1549" operator="equal">
      <formula>"INVALID"</formula>
    </cfRule>
  </conditionalFormatting>
  <conditionalFormatting sqref="AM121:AM125">
    <cfRule type="cellIs" dxfId="3" priority="1380" operator="equal">
      <formula>FALSE</formula>
    </cfRule>
    <cfRule type="cellIs" dxfId="3" priority="1372" operator="equal">
      <formula>"INVALID"</formula>
    </cfRule>
  </conditionalFormatting>
  <conditionalFormatting sqref="AM127:AM135">
    <cfRule type="cellIs" dxfId="3" priority="1518" operator="equal">
      <formula>FALSE</formula>
    </cfRule>
    <cfRule type="cellIs" dxfId="3" priority="1510" operator="equal">
      <formula>"INVALID"</formula>
    </cfRule>
  </conditionalFormatting>
  <conditionalFormatting sqref="AM136:AM137">
    <cfRule type="cellIs" dxfId="3" priority="1497" operator="equal">
      <formula>FALSE</formula>
    </cfRule>
    <cfRule type="cellIs" dxfId="3" priority="1489" operator="equal">
      <formula>"INVALID"</formula>
    </cfRule>
  </conditionalFormatting>
  <conditionalFormatting sqref="AM139:AM147">
    <cfRule type="cellIs" dxfId="3" priority="1340" operator="equal">
      <formula>FALSE</formula>
    </cfRule>
    <cfRule type="cellIs" dxfId="3" priority="1332" operator="equal">
      <formula>"INVALID"</formula>
    </cfRule>
  </conditionalFormatting>
  <conditionalFormatting sqref="AM148:AM149">
    <cfRule type="cellIs" dxfId="3" priority="1319" operator="equal">
      <formula>FALSE</formula>
    </cfRule>
    <cfRule type="cellIs" dxfId="3" priority="1311" operator="equal">
      <formula>"INVALID"</formula>
    </cfRule>
  </conditionalFormatting>
  <conditionalFormatting sqref="AM151:AM155">
    <cfRule type="cellIs" dxfId="3" priority="1696" operator="equal">
      <formula>FALSE</formula>
    </cfRule>
  </conditionalFormatting>
  <conditionalFormatting sqref="AM173:AM180">
    <cfRule type="cellIs" dxfId="3" priority="2258" operator="equal">
      <formula>FALSE</formula>
    </cfRule>
    <cfRule type="cellIs" dxfId="3" priority="2250" operator="equal">
      <formula>"INVALID"</formula>
    </cfRule>
  </conditionalFormatting>
  <conditionalFormatting sqref="AM189:AM195">
    <cfRule type="cellIs" dxfId="3" priority="1988" operator="equal">
      <formula>FALSE</formula>
    </cfRule>
    <cfRule type="cellIs" dxfId="3" priority="1980" operator="equal">
      <formula>"INVALID"</formula>
    </cfRule>
  </conditionalFormatting>
  <conditionalFormatting sqref="AM196:AM197">
    <cfRule type="cellIs" dxfId="3" priority="2549" operator="equal">
      <formula>"INVALID"</formula>
    </cfRule>
  </conditionalFormatting>
  <conditionalFormatting sqref="AM206:AM207">
    <cfRule type="cellIs" dxfId="3" priority="1968" operator="equal">
      <formula>FALSE</formula>
    </cfRule>
    <cfRule type="cellIs" dxfId="3" priority="1960" operator="equal">
      <formula>"INVALID"</formula>
    </cfRule>
  </conditionalFormatting>
  <conditionalFormatting sqref="AM208:AM214">
    <cfRule type="cellIs" dxfId="3" priority="1268" operator="equal">
      <formula>FALSE</formula>
    </cfRule>
    <cfRule type="cellIs" dxfId="3" priority="1260" operator="equal">
      <formula>"INVALID"</formula>
    </cfRule>
  </conditionalFormatting>
  <conditionalFormatting sqref="AM215:AM216">
    <cfRule type="cellIs" dxfId="3" priority="1296" operator="equal">
      <formula>FALSE</formula>
    </cfRule>
    <cfRule type="cellIs" dxfId="3" priority="1288" operator="equal">
      <formula>"INVALID"</formula>
    </cfRule>
  </conditionalFormatting>
  <conditionalFormatting sqref="AM218:AM220">
    <cfRule type="cellIs" dxfId="3" priority="1232" operator="equal">
      <formula>FALSE</formula>
    </cfRule>
    <cfRule type="cellIs" dxfId="3" priority="1224" operator="equal">
      <formula>"INVALID"</formula>
    </cfRule>
  </conditionalFormatting>
  <conditionalFormatting sqref="AM219:AM220">
    <cfRule type="cellIs" dxfId="3" priority="1208" operator="equal">
      <formula>FALSE</formula>
    </cfRule>
    <cfRule type="cellIs" dxfId="3" priority="1200" operator="equal">
      <formula>"INVALID"</formula>
    </cfRule>
  </conditionalFormatting>
  <conditionalFormatting sqref="AM221:AM227">
    <cfRule type="cellIs" dxfId="3" priority="1153" operator="equal">
      <formula>FALSE</formula>
    </cfRule>
    <cfRule type="cellIs" dxfId="3" priority="1145" operator="equal">
      <formula>"INVALID"</formula>
    </cfRule>
  </conditionalFormatting>
  <conditionalFormatting sqref="AM229:AM232">
    <cfRule type="cellIs" dxfId="3" priority="1184" operator="equal">
      <formula>FALSE</formula>
    </cfRule>
    <cfRule type="cellIs" dxfId="3" priority="1176" operator="equal">
      <formula>"INVALID"</formula>
    </cfRule>
  </conditionalFormatting>
  <conditionalFormatting sqref="AM233:AM236">
    <cfRule type="cellIs" dxfId="3" priority="1122" operator="equal">
      <formula>FALSE</formula>
    </cfRule>
    <cfRule type="cellIs" dxfId="3" priority="1114" operator="equal">
      <formula>"INVALID"</formula>
    </cfRule>
  </conditionalFormatting>
  <conditionalFormatting sqref="AM242:AM243">
    <cfRule type="cellIs" dxfId="3" priority="2376" operator="equal">
      <formula>FALSE</formula>
    </cfRule>
    <cfRule type="cellIs" dxfId="3" priority="2368" operator="equal">
      <formula>"INVALID"</formula>
    </cfRule>
  </conditionalFormatting>
  <conditionalFormatting sqref="AM249:AM252">
    <cfRule type="cellIs" dxfId="3" priority="2075" operator="equal">
      <formula>FALSE</formula>
    </cfRule>
    <cfRule type="cellIs" dxfId="3" priority="2067" operator="equal">
      <formula>"INVALID"</formula>
    </cfRule>
  </conditionalFormatting>
  <conditionalFormatting sqref="AM253:AM254">
    <cfRule type="cellIs" dxfId="3" priority="2048" operator="equal">
      <formula>FALSE</formula>
    </cfRule>
    <cfRule type="cellIs" dxfId="3" priority="2040" operator="equal">
      <formula>"INVALID"</formula>
    </cfRule>
  </conditionalFormatting>
  <conditionalFormatting sqref="AM268:AM269">
    <cfRule type="cellIs" dxfId="3" priority="2541" operator="equal">
      <formula>"INVALID"</formula>
    </cfRule>
  </conditionalFormatting>
  <conditionalFormatting sqref="AM290:AM293">
    <cfRule type="cellIs" dxfId="3" priority="2426" operator="equal">
      <formula>FALSE</formula>
    </cfRule>
    <cfRule type="cellIs" dxfId="3" priority="2418" operator="equal">
      <formula>"INVALID"</formula>
    </cfRule>
  </conditionalFormatting>
  <conditionalFormatting sqref="AM295:AM301">
    <cfRule type="cellIs" dxfId="3" priority="2160" operator="equal">
      <formula>FALSE</formula>
    </cfRule>
    <cfRule type="cellIs" dxfId="3" priority="2152" operator="equal">
      <formula>"INVALID"</formula>
    </cfRule>
  </conditionalFormatting>
  <conditionalFormatting sqref="AN10:AN18">
    <cfRule type="cellIs" dxfId="3" priority="2508" operator="equal">
      <formula>FALSE</formula>
    </cfRule>
    <cfRule type="cellIs" dxfId="3" priority="2500" operator="equal">
      <formula>"INVALID"</formula>
    </cfRule>
  </conditionalFormatting>
  <conditionalFormatting sqref="AN25:AN33">
    <cfRule type="cellIs" dxfId="3" priority="1837" operator="equal">
      <formula>FALSE</formula>
    </cfRule>
    <cfRule type="cellIs" dxfId="3" priority="1829" operator="equal">
      <formula>"INVALID"</formula>
    </cfRule>
  </conditionalFormatting>
  <conditionalFormatting sqref="AN34:AN35">
    <cfRule type="cellIs" dxfId="3" priority="1816" operator="equal">
      <formula>FALSE</formula>
    </cfRule>
    <cfRule type="cellIs" dxfId="3" priority="1808" operator="equal">
      <formula>"INVALID"</formula>
    </cfRule>
  </conditionalFormatting>
  <conditionalFormatting sqref="AN37:AN45">
    <cfRule type="cellIs" dxfId="3" priority="1776" operator="equal">
      <formula>FALSE</formula>
    </cfRule>
    <cfRule type="cellIs" dxfId="3" priority="1768" operator="equal">
      <formula>"INVALID"</formula>
    </cfRule>
  </conditionalFormatting>
  <conditionalFormatting sqref="AN46:AN47">
    <cfRule type="cellIs" dxfId="3" priority="1755" operator="equal">
      <formula>FALSE</formula>
    </cfRule>
    <cfRule type="cellIs" dxfId="3" priority="1747" operator="equal">
      <formula>"INVALID"</formula>
    </cfRule>
  </conditionalFormatting>
  <conditionalFormatting sqref="AN56:AN57">
    <cfRule type="cellIs" dxfId="3" priority="2572" operator="equal">
      <formula>"INVALID"</formula>
    </cfRule>
  </conditionalFormatting>
  <conditionalFormatting sqref="AN59:AN67">
    <cfRule type="cellIs" dxfId="3" priority="834" operator="equal">
      <formula>FALSE</formula>
    </cfRule>
    <cfRule type="cellIs" dxfId="3" priority="826" operator="equal">
      <formula>"INVALID"</formula>
    </cfRule>
  </conditionalFormatting>
  <conditionalFormatting sqref="AN84:AN92">
    <cfRule type="cellIs" dxfId="3" priority="1678" operator="equal">
      <formula>FALSE</formula>
    </cfRule>
    <cfRule type="cellIs" dxfId="3" priority="1670" operator="equal">
      <formula>"INVALID"</formula>
    </cfRule>
  </conditionalFormatting>
  <conditionalFormatting sqref="AN110:AN118">
    <cfRule type="cellIs" dxfId="3" priority="1577" operator="equal">
      <formula>FALSE</formula>
    </cfRule>
    <cfRule type="cellIs" dxfId="3" priority="1569" operator="equal">
      <formula>"INVALID"</formula>
    </cfRule>
  </conditionalFormatting>
  <conditionalFormatting sqref="AN119:AN120">
    <cfRule type="cellIs" dxfId="3" priority="1556" operator="equal">
      <formula>FALSE</formula>
    </cfRule>
    <cfRule type="cellIs" dxfId="3" priority="1548" operator="equal">
      <formula>"INVALID"</formula>
    </cfRule>
  </conditionalFormatting>
  <conditionalFormatting sqref="AN121:AN125">
    <cfRule type="cellIs" dxfId="3" priority="1379" operator="equal">
      <formula>FALSE</formula>
    </cfRule>
    <cfRule type="cellIs" dxfId="3" priority="1371" operator="equal">
      <formula>"INVALID"</formula>
    </cfRule>
  </conditionalFormatting>
  <conditionalFormatting sqref="AN127:AN135">
    <cfRule type="cellIs" dxfId="3" priority="1517" operator="equal">
      <formula>FALSE</formula>
    </cfRule>
    <cfRule type="cellIs" dxfId="3" priority="1509" operator="equal">
      <formula>"INVALID"</formula>
    </cfRule>
  </conditionalFormatting>
  <conditionalFormatting sqref="AN136:AN137">
    <cfRule type="cellIs" dxfId="3" priority="1496" operator="equal">
      <formula>FALSE</formula>
    </cfRule>
    <cfRule type="cellIs" dxfId="3" priority="1488" operator="equal">
      <formula>"INVALID"</formula>
    </cfRule>
  </conditionalFormatting>
  <conditionalFormatting sqref="AN139:AN147">
    <cfRule type="cellIs" dxfId="3" priority="1339" operator="equal">
      <formula>FALSE</formula>
    </cfRule>
    <cfRule type="cellIs" dxfId="3" priority="1331" operator="equal">
      <formula>"INVALID"</formula>
    </cfRule>
  </conditionalFormatting>
  <conditionalFormatting sqref="AN148:AN149">
    <cfRule type="cellIs" dxfId="3" priority="1318" operator="equal">
      <formula>FALSE</formula>
    </cfRule>
    <cfRule type="cellIs" dxfId="3" priority="1310" operator="equal">
      <formula>"INVALID"</formula>
    </cfRule>
  </conditionalFormatting>
  <conditionalFormatting sqref="AN151:AN155">
    <cfRule type="cellIs" dxfId="3" priority="1695" operator="equal">
      <formula>FALSE</formula>
    </cfRule>
  </conditionalFormatting>
  <conditionalFormatting sqref="AN173:AN180">
    <cfRule type="cellIs" dxfId="3" priority="2257" operator="equal">
      <formula>FALSE</formula>
    </cfRule>
    <cfRule type="cellIs" dxfId="3" priority="2249" operator="equal">
      <formula>"INVALID"</formula>
    </cfRule>
  </conditionalFormatting>
  <conditionalFormatting sqref="AN189:AN195">
    <cfRule type="cellIs" dxfId="3" priority="1987" operator="equal">
      <formula>FALSE</formula>
    </cfRule>
    <cfRule type="cellIs" dxfId="3" priority="1979" operator="equal">
      <formula>"INVALID"</formula>
    </cfRule>
  </conditionalFormatting>
  <conditionalFormatting sqref="AN196:AN197">
    <cfRule type="cellIs" dxfId="3" priority="2548" operator="equal">
      <formula>"INVALID"</formula>
    </cfRule>
  </conditionalFormatting>
  <conditionalFormatting sqref="AN206:AN207">
    <cfRule type="cellIs" dxfId="3" priority="1967" operator="equal">
      <formula>FALSE</formula>
    </cfRule>
    <cfRule type="cellIs" dxfId="3" priority="1959" operator="equal">
      <formula>"INVALID"</formula>
    </cfRule>
  </conditionalFormatting>
  <conditionalFormatting sqref="AN208:AN214">
    <cfRule type="cellIs" dxfId="3" priority="1267" operator="equal">
      <formula>FALSE</formula>
    </cfRule>
    <cfRule type="cellIs" dxfId="3" priority="1259" operator="equal">
      <formula>"INVALID"</formula>
    </cfRule>
  </conditionalFormatting>
  <conditionalFormatting sqref="AN215:AN216">
    <cfRule type="cellIs" dxfId="3" priority="1295" operator="equal">
      <formula>FALSE</formula>
    </cfRule>
    <cfRule type="cellIs" dxfId="3" priority="1287" operator="equal">
      <formula>"INVALID"</formula>
    </cfRule>
  </conditionalFormatting>
  <conditionalFormatting sqref="AN218:AN220">
    <cfRule type="cellIs" dxfId="3" priority="1231" operator="equal">
      <formula>FALSE</formula>
    </cfRule>
    <cfRule type="cellIs" dxfId="3" priority="1223" operator="equal">
      <formula>"INVALID"</formula>
    </cfRule>
  </conditionalFormatting>
  <conditionalFormatting sqref="AN219:AN220">
    <cfRule type="cellIs" dxfId="3" priority="1207" operator="equal">
      <formula>FALSE</formula>
    </cfRule>
    <cfRule type="cellIs" dxfId="3" priority="1199" operator="equal">
      <formula>"INVALID"</formula>
    </cfRule>
  </conditionalFormatting>
  <conditionalFormatting sqref="AN221:AN227">
    <cfRule type="cellIs" dxfId="3" priority="1152" operator="equal">
      <formula>FALSE</formula>
    </cfRule>
    <cfRule type="cellIs" dxfId="3" priority="1144" operator="equal">
      <formula>"INVALID"</formula>
    </cfRule>
  </conditionalFormatting>
  <conditionalFormatting sqref="AN229:AN232">
    <cfRule type="cellIs" dxfId="3" priority="1183" operator="equal">
      <formula>FALSE</formula>
    </cfRule>
    <cfRule type="cellIs" dxfId="3" priority="1175" operator="equal">
      <formula>"INVALID"</formula>
    </cfRule>
  </conditionalFormatting>
  <conditionalFormatting sqref="AN233:AN236">
    <cfRule type="cellIs" dxfId="3" priority="1121" operator="equal">
      <formula>FALSE</formula>
    </cfRule>
    <cfRule type="cellIs" dxfId="3" priority="1113" operator="equal">
      <formula>"INVALID"</formula>
    </cfRule>
  </conditionalFormatting>
  <conditionalFormatting sqref="AN242:AN243">
    <cfRule type="cellIs" dxfId="3" priority="2375" operator="equal">
      <formula>FALSE</formula>
    </cfRule>
    <cfRule type="cellIs" dxfId="3" priority="2367" operator="equal">
      <formula>"INVALID"</formula>
    </cfRule>
  </conditionalFormatting>
  <conditionalFormatting sqref="AN249:AN252">
    <cfRule type="cellIs" dxfId="3" priority="2074" operator="equal">
      <formula>FALSE</formula>
    </cfRule>
    <cfRule type="cellIs" dxfId="3" priority="2066" operator="equal">
      <formula>"INVALID"</formula>
    </cfRule>
  </conditionalFormatting>
  <conditionalFormatting sqref="AN253:AN254">
    <cfRule type="cellIs" dxfId="3" priority="2047" operator="equal">
      <formula>FALSE</formula>
    </cfRule>
    <cfRule type="cellIs" dxfId="3" priority="2039" operator="equal">
      <formula>"INVALID"</formula>
    </cfRule>
  </conditionalFormatting>
  <conditionalFormatting sqref="AN268:AN269">
    <cfRule type="cellIs" dxfId="3" priority="2540" operator="equal">
      <formula>"INVALID"</formula>
    </cfRule>
  </conditionalFormatting>
  <conditionalFormatting sqref="AN290:AN293">
    <cfRule type="cellIs" dxfId="3" priority="2425" operator="equal">
      <formula>FALSE</formula>
    </cfRule>
    <cfRule type="cellIs" dxfId="3" priority="2417" operator="equal">
      <formula>"INVALID"</formula>
    </cfRule>
  </conditionalFormatting>
  <conditionalFormatting sqref="AN295:AN301">
    <cfRule type="cellIs" dxfId="3" priority="2159" operator="equal">
      <formula>FALSE</formula>
    </cfRule>
    <cfRule type="cellIs" dxfId="3" priority="2151" operator="equal">
      <formula>"INVALID"</formula>
    </cfRule>
  </conditionalFormatting>
  <conditionalFormatting sqref="AO10:AO18">
    <cfRule type="cellIs" dxfId="3" priority="2496" operator="equal">
      <formula>FALSE</formula>
    </cfRule>
    <cfRule type="cellIs" dxfId="3" priority="2495" operator="equal">
      <formula>"INVALID"</formula>
    </cfRule>
    <cfRule type="cellIs" dxfId="3" priority="2494" operator="equal">
      <formula>"INVALID"</formula>
    </cfRule>
  </conditionalFormatting>
  <conditionalFormatting sqref="AO25:AO33">
    <cfRule type="cellIs" dxfId="3" priority="1825" operator="equal">
      <formula>FALSE</formula>
    </cfRule>
    <cfRule type="cellIs" dxfId="3" priority="1824" operator="equal">
      <formula>"INVALID"</formula>
    </cfRule>
    <cfRule type="cellIs" dxfId="3" priority="1823" operator="equal">
      <formula>"INVALID"</formula>
    </cfRule>
  </conditionalFormatting>
  <conditionalFormatting sqref="AO34:AO35">
    <cfRule type="cellIs" dxfId="3" priority="1807" operator="equal">
      <formula>FALSE</formula>
    </cfRule>
    <cfRule type="cellIs" dxfId="3" priority="1806" operator="equal">
      <formula>"INVALID"</formula>
    </cfRule>
    <cfRule type="cellIs" dxfId="3" priority="1805" operator="equal">
      <formula>"INVALID"</formula>
    </cfRule>
  </conditionalFormatting>
  <conditionalFormatting sqref="AO37:AO45">
    <cfRule type="cellIs" dxfId="3" priority="1764" operator="equal">
      <formula>FALSE</formula>
    </cfRule>
    <cfRule type="cellIs" dxfId="3" priority="1763" operator="equal">
      <formula>"INVALID"</formula>
    </cfRule>
    <cfRule type="cellIs" dxfId="3" priority="1762" operator="equal">
      <formula>"INVALID"</formula>
    </cfRule>
  </conditionalFormatting>
  <conditionalFormatting sqref="AO46:AO47">
    <cfRule type="cellIs" dxfId="3" priority="1746" operator="equal">
      <formula>FALSE</formula>
    </cfRule>
    <cfRule type="cellIs" dxfId="3" priority="1745" operator="equal">
      <formula>"INVALID"</formula>
    </cfRule>
    <cfRule type="cellIs" dxfId="3" priority="1744" operator="equal">
      <formula>"INVALID"</formula>
    </cfRule>
  </conditionalFormatting>
  <conditionalFormatting sqref="AO56:AO57">
    <cfRule type="cellIs" dxfId="3" priority="2535" operator="equal">
      <formula>"INVALID"</formula>
    </cfRule>
    <cfRule type="cellIs" dxfId="3" priority="2534" operator="equal">
      <formula>"INVALID"</formula>
    </cfRule>
  </conditionalFormatting>
  <conditionalFormatting sqref="AO59:AO67">
    <cfRule type="cellIs" dxfId="3" priority="822" operator="equal">
      <formula>FALSE</formula>
    </cfRule>
    <cfRule type="cellIs" dxfId="3" priority="821" operator="equal">
      <formula>"INVALID"</formula>
    </cfRule>
    <cfRule type="cellIs" dxfId="3" priority="820" operator="equal">
      <formula>"INVALID"</formula>
    </cfRule>
  </conditionalFormatting>
  <conditionalFormatting sqref="AO84:AO92">
    <cfRule type="cellIs" dxfId="3" priority="1666" operator="equal">
      <formula>FALSE</formula>
    </cfRule>
    <cfRule type="cellIs" dxfId="3" priority="1665" operator="equal">
      <formula>"INVALID"</formula>
    </cfRule>
    <cfRule type="cellIs" dxfId="3" priority="1664" operator="equal">
      <formula>"INVALID"</formula>
    </cfRule>
  </conditionalFormatting>
  <conditionalFormatting sqref="AO110:AO118">
    <cfRule type="cellIs" dxfId="3" priority="1565" operator="equal">
      <formula>FALSE</formula>
    </cfRule>
    <cfRule type="cellIs" dxfId="3" priority="1564" operator="equal">
      <formula>"INVALID"</formula>
    </cfRule>
    <cfRule type="cellIs" dxfId="3" priority="1563" operator="equal">
      <formula>"INVALID"</formula>
    </cfRule>
  </conditionalFormatting>
  <conditionalFormatting sqref="AO119:AO120">
    <cfRule type="cellIs" dxfId="3" priority="1547" operator="equal">
      <formula>FALSE</formula>
    </cfRule>
    <cfRule type="cellIs" dxfId="3" priority="1546" operator="equal">
      <formula>"INVALID"</formula>
    </cfRule>
    <cfRule type="cellIs" dxfId="3" priority="1545" operator="equal">
      <formula>"INVALID"</formula>
    </cfRule>
  </conditionalFormatting>
  <conditionalFormatting sqref="AO121:AO125">
    <cfRule type="cellIs" dxfId="3" priority="1367" operator="equal">
      <formula>FALSE</formula>
    </cfRule>
    <cfRule type="cellIs" dxfId="3" priority="1366" operator="equal">
      <formula>"INVALID"</formula>
    </cfRule>
    <cfRule type="cellIs" dxfId="3" priority="1365" operator="equal">
      <formula>"INVALID"</formula>
    </cfRule>
  </conditionalFormatting>
  <conditionalFormatting sqref="AO127:AO135">
    <cfRule type="cellIs" dxfId="3" priority="1505" operator="equal">
      <formula>FALSE</formula>
    </cfRule>
    <cfRule type="cellIs" dxfId="3" priority="1504" operator="equal">
      <formula>"INVALID"</formula>
    </cfRule>
    <cfRule type="cellIs" dxfId="3" priority="1503" operator="equal">
      <formula>"INVALID"</formula>
    </cfRule>
  </conditionalFormatting>
  <conditionalFormatting sqref="AO136:AO137">
    <cfRule type="cellIs" dxfId="3" priority="1487" operator="equal">
      <formula>FALSE</formula>
    </cfRule>
    <cfRule type="cellIs" dxfId="3" priority="1486" operator="equal">
      <formula>"INVALID"</formula>
    </cfRule>
    <cfRule type="cellIs" dxfId="3" priority="1485" operator="equal">
      <formula>"INVALID"</formula>
    </cfRule>
  </conditionalFormatting>
  <conditionalFormatting sqref="AO139:AO147">
    <cfRule type="cellIs" dxfId="3" priority="1327" operator="equal">
      <formula>FALSE</formula>
    </cfRule>
    <cfRule type="cellIs" dxfId="3" priority="1326" operator="equal">
      <formula>"INVALID"</formula>
    </cfRule>
    <cfRule type="cellIs" dxfId="3" priority="1325" operator="equal">
      <formula>"INVALID"</formula>
    </cfRule>
  </conditionalFormatting>
  <conditionalFormatting sqref="AO148:AO149">
    <cfRule type="cellIs" dxfId="3" priority="1309" operator="equal">
      <formula>FALSE</formula>
    </cfRule>
    <cfRule type="cellIs" dxfId="3" priority="1308" operator="equal">
      <formula>"INVALID"</formula>
    </cfRule>
    <cfRule type="cellIs" dxfId="3" priority="1307" operator="equal">
      <formula>"INVALID"</formula>
    </cfRule>
  </conditionalFormatting>
  <conditionalFormatting sqref="AO151:AO155">
    <cfRule type="cellIs" dxfId="3" priority="1691" operator="equal">
      <formula>FALSE</formula>
    </cfRule>
  </conditionalFormatting>
  <conditionalFormatting sqref="AO173:AO180">
    <cfRule type="cellIs" dxfId="3" priority="2245" operator="equal">
      <formula>FALSE</formula>
    </cfRule>
    <cfRule type="cellIs" dxfId="3" priority="2244" operator="equal">
      <formula>"INVALID"</formula>
    </cfRule>
    <cfRule type="cellIs" dxfId="3" priority="2243" operator="equal">
      <formula>"INVALID"</formula>
    </cfRule>
  </conditionalFormatting>
  <conditionalFormatting sqref="AO189:AO195">
    <cfRule type="cellIs" dxfId="3" priority="1977" operator="equal">
      <formula>"INVALID"</formula>
    </cfRule>
    <cfRule type="cellIs" dxfId="3" priority="1978" operator="equal">
      <formula>FALSE</formula>
    </cfRule>
    <cfRule type="cellIs" dxfId="3" priority="1976" operator="equal">
      <formula>"INVALID"</formula>
    </cfRule>
  </conditionalFormatting>
  <conditionalFormatting sqref="AO196:AO197">
    <cfRule type="cellIs" dxfId="3" priority="2529" operator="equal">
      <formula>"INVALID"</formula>
    </cfRule>
    <cfRule type="cellIs" dxfId="3" priority="2528" operator="equal">
      <formula>"INVALID"</formula>
    </cfRule>
  </conditionalFormatting>
  <conditionalFormatting sqref="AO206:AO207">
    <cfRule type="cellIs" dxfId="3" priority="1958" operator="equal">
      <formula>FALSE</formula>
    </cfRule>
    <cfRule type="cellIs" dxfId="3" priority="1957" operator="equal">
      <formula>"INVALID"</formula>
    </cfRule>
    <cfRule type="cellIs" dxfId="3" priority="1956" operator="equal">
      <formula>"INVALID"</formula>
    </cfRule>
  </conditionalFormatting>
  <conditionalFormatting sqref="AO208:AO214">
    <cfRule type="cellIs" dxfId="3" priority="1255" operator="equal">
      <formula>FALSE</formula>
    </cfRule>
    <cfRule type="cellIs" dxfId="3" priority="1254" operator="equal">
      <formula>"INVALID"</formula>
    </cfRule>
    <cfRule type="cellIs" dxfId="3" priority="1253" operator="equal">
      <formula>"INVALID"</formula>
    </cfRule>
  </conditionalFormatting>
  <conditionalFormatting sqref="AO215:AO216">
    <cfRule type="cellIs" dxfId="3" priority="1286" operator="equal">
      <formula>FALSE</formula>
    </cfRule>
    <cfRule type="cellIs" dxfId="3" priority="1285" operator="equal">
      <formula>"INVALID"</formula>
    </cfRule>
    <cfRule type="cellIs" dxfId="3" priority="1284" operator="equal">
      <formula>"INVALID"</formula>
    </cfRule>
  </conditionalFormatting>
  <conditionalFormatting sqref="AO218:AO220">
    <cfRule type="cellIs" dxfId="3" priority="1222" operator="equal">
      <formula>FALSE</formula>
    </cfRule>
    <cfRule type="cellIs" dxfId="3" priority="1221" operator="equal">
      <formula>"INVALID"</formula>
    </cfRule>
    <cfRule type="cellIs" dxfId="3" priority="1220" operator="equal">
      <formula>"INVALID"</formula>
    </cfRule>
  </conditionalFormatting>
  <conditionalFormatting sqref="AO219:AO220">
    <cfRule type="cellIs" dxfId="3" priority="1198" operator="equal">
      <formula>FALSE</formula>
    </cfRule>
    <cfRule type="cellIs" dxfId="3" priority="1197" operator="equal">
      <formula>"INVALID"</formula>
    </cfRule>
    <cfRule type="cellIs" dxfId="3" priority="1196" operator="equal">
      <formula>"INVALID"</formula>
    </cfRule>
  </conditionalFormatting>
  <conditionalFormatting sqref="AO221:AO227">
    <cfRule type="cellIs" dxfId="3" priority="1140" operator="equal">
      <formula>FALSE</formula>
    </cfRule>
    <cfRule type="cellIs" dxfId="3" priority="1139" operator="equal">
      <formula>"INVALID"</formula>
    </cfRule>
    <cfRule type="cellIs" dxfId="3" priority="1138" operator="equal">
      <formula>"INVALID"</formula>
    </cfRule>
  </conditionalFormatting>
  <conditionalFormatting sqref="AO229:AO232">
    <cfRule type="cellIs" dxfId="3" priority="1171" operator="equal">
      <formula>FALSE</formula>
    </cfRule>
    <cfRule type="cellIs" dxfId="3" priority="1170" operator="equal">
      <formula>"INVALID"</formula>
    </cfRule>
    <cfRule type="cellIs" dxfId="3" priority="1169" operator="equal">
      <formula>"INVALID"</formula>
    </cfRule>
  </conditionalFormatting>
  <conditionalFormatting sqref="AO233:AO236">
    <cfRule type="cellIs" dxfId="3" priority="1109" operator="equal">
      <formula>FALSE</formula>
    </cfRule>
    <cfRule type="cellIs" dxfId="3" priority="1108" operator="equal">
      <formula>"INVALID"</formula>
    </cfRule>
    <cfRule type="cellIs" dxfId="3" priority="1107" operator="equal">
      <formula>"INVALID"</formula>
    </cfRule>
  </conditionalFormatting>
  <conditionalFormatting sqref="AO242:AO243">
    <cfRule type="cellIs" dxfId="3" priority="2364" operator="equal">
      <formula>FALSE</formula>
    </cfRule>
    <cfRule type="cellIs" dxfId="3" priority="2363" operator="equal">
      <formula>"INVALID"</formula>
    </cfRule>
    <cfRule type="cellIs" dxfId="3" priority="2362" operator="equal">
      <formula>"INVALID"</formula>
    </cfRule>
  </conditionalFormatting>
  <conditionalFormatting sqref="AO249:AO252">
    <cfRule type="cellIs" dxfId="3" priority="2063" operator="equal">
      <formula>FALSE</formula>
    </cfRule>
    <cfRule type="cellIs" dxfId="3" priority="2062" operator="equal">
      <formula>"INVALID"</formula>
    </cfRule>
    <cfRule type="cellIs" dxfId="3" priority="2061" operator="equal">
      <formula>"INVALID"</formula>
    </cfRule>
  </conditionalFormatting>
  <conditionalFormatting sqref="AO253:AO254">
    <cfRule type="cellIs" dxfId="3" priority="2036" operator="equal">
      <formula>FALSE</formula>
    </cfRule>
    <cfRule type="cellIs" dxfId="3" priority="2035" operator="equal">
      <formula>"INVALID"</formula>
    </cfRule>
    <cfRule type="cellIs" dxfId="3" priority="2034" operator="equal">
      <formula>"INVALID"</formula>
    </cfRule>
  </conditionalFormatting>
  <conditionalFormatting sqref="AO268:AO269">
    <cfRule type="cellIs" dxfId="3" priority="2527" operator="equal">
      <formula>"INVALID"</formula>
    </cfRule>
    <cfRule type="cellIs" dxfId="3" priority="2526" operator="equal">
      <formula>"INVALID"</formula>
    </cfRule>
  </conditionalFormatting>
  <conditionalFormatting sqref="AO290:AO293">
    <cfRule type="cellIs" dxfId="3" priority="2416" operator="equal">
      <formula>FALSE</formula>
    </cfRule>
    <cfRule type="cellIs" dxfId="3" priority="2415" operator="equal">
      <formula>"INVALID"</formula>
    </cfRule>
    <cfRule type="cellIs" dxfId="3" priority="2414" operator="equal">
      <formula>"INVALID"</formula>
    </cfRule>
  </conditionalFormatting>
  <conditionalFormatting sqref="AO295:AO301">
    <cfRule type="cellIs" dxfId="3" priority="2150" operator="equal">
      <formula>FALSE</formula>
    </cfRule>
    <cfRule type="cellIs" dxfId="3" priority="2149" operator="equal">
      <formula>"INVALID"</formula>
    </cfRule>
    <cfRule type="cellIs" dxfId="3" priority="2148" operator="equal">
      <formula>"INVALID"</formula>
    </cfRule>
  </conditionalFormatting>
  <conditionalFormatting sqref="AP10:AP18">
    <cfRule type="cellIs" dxfId="3" priority="2507" operator="equal">
      <formula>"INVALID"</formula>
    </cfRule>
  </conditionalFormatting>
  <conditionalFormatting sqref="AP25:AP33">
    <cfRule type="cellIs" dxfId="3" priority="1836" operator="equal">
      <formula>"INVALID"</formula>
    </cfRule>
  </conditionalFormatting>
  <conditionalFormatting sqref="AP34:AP35">
    <cfRule type="cellIs" dxfId="3" priority="1815" operator="equal">
      <formula>"INVALID"</formula>
    </cfRule>
  </conditionalFormatting>
  <conditionalFormatting sqref="AP37:AP45">
    <cfRule type="cellIs" dxfId="3" priority="1775" operator="equal">
      <formula>"INVALID"</formula>
    </cfRule>
  </conditionalFormatting>
  <conditionalFormatting sqref="AP46:AP47">
    <cfRule type="cellIs" dxfId="3" priority="1754" operator="equal">
      <formula>"INVALID"</formula>
    </cfRule>
  </conditionalFormatting>
  <conditionalFormatting sqref="AP56:AP57">
    <cfRule type="cellIs" dxfId="3" priority="2579" operator="equal">
      <formula>"INVALID"</formula>
    </cfRule>
  </conditionalFormatting>
  <conditionalFormatting sqref="AP59:AP67">
    <cfRule type="cellIs" dxfId="3" priority="833" operator="equal">
      <formula>"INVALID"</formula>
    </cfRule>
  </conditionalFormatting>
  <conditionalFormatting sqref="AP84:AP92">
    <cfRule type="cellIs" dxfId="3" priority="1677" operator="equal">
      <formula>"INVALID"</formula>
    </cfRule>
  </conditionalFormatting>
  <conditionalFormatting sqref="AP110:AP118">
    <cfRule type="cellIs" dxfId="3" priority="1576" operator="equal">
      <formula>"INVALID"</formula>
    </cfRule>
  </conditionalFormatting>
  <conditionalFormatting sqref="AP119:AP120">
    <cfRule type="cellIs" dxfId="3" priority="1555" operator="equal">
      <formula>"INVALID"</formula>
    </cfRule>
  </conditionalFormatting>
  <conditionalFormatting sqref="AP121:AP125">
    <cfRule type="cellIs" dxfId="3" priority="1378" operator="equal">
      <formula>"INVALID"</formula>
    </cfRule>
  </conditionalFormatting>
  <conditionalFormatting sqref="AP127:AP135">
    <cfRule type="cellIs" dxfId="3" priority="1516" operator="equal">
      <formula>"INVALID"</formula>
    </cfRule>
  </conditionalFormatting>
  <conditionalFormatting sqref="AP136:AP137">
    <cfRule type="cellIs" dxfId="3" priority="1495" operator="equal">
      <formula>"INVALID"</formula>
    </cfRule>
  </conditionalFormatting>
  <conditionalFormatting sqref="AP139:AP147">
    <cfRule type="cellIs" dxfId="3" priority="1338" operator="equal">
      <formula>"INVALID"</formula>
    </cfRule>
  </conditionalFormatting>
  <conditionalFormatting sqref="AP148:AP149">
    <cfRule type="cellIs" dxfId="3" priority="1317" operator="equal">
      <formula>"INVALID"</formula>
    </cfRule>
  </conditionalFormatting>
  <conditionalFormatting sqref="AP173:AP180">
    <cfRule type="cellIs" dxfId="3" priority="2256" operator="equal">
      <formula>"INVALID"</formula>
    </cfRule>
  </conditionalFormatting>
  <conditionalFormatting sqref="AP189:AP195">
    <cfRule type="cellIs" dxfId="3" priority="1986" operator="equal">
      <formula>"INVALID"</formula>
    </cfRule>
  </conditionalFormatting>
  <conditionalFormatting sqref="AP196:AP197">
    <cfRule type="cellIs" dxfId="3" priority="2555" operator="equal">
      <formula>"INVALID"</formula>
    </cfRule>
  </conditionalFormatting>
  <conditionalFormatting sqref="AP206:AP207">
    <cfRule type="cellIs" dxfId="3" priority="1966" operator="equal">
      <formula>"INVALID"</formula>
    </cfRule>
  </conditionalFormatting>
  <conditionalFormatting sqref="AP208:AP214">
    <cfRule type="cellIs" dxfId="3" priority="1266" operator="equal">
      <formula>"INVALID"</formula>
    </cfRule>
  </conditionalFormatting>
  <conditionalFormatting sqref="AP215:AP216">
    <cfRule type="cellIs" dxfId="3" priority="1294" operator="equal">
      <formula>"INVALID"</formula>
    </cfRule>
  </conditionalFormatting>
  <conditionalFormatting sqref="AP218:AP220">
    <cfRule type="cellIs" dxfId="3" priority="1230" operator="equal">
      <formula>"INVALID"</formula>
    </cfRule>
  </conditionalFormatting>
  <conditionalFormatting sqref="AP219:AP220">
    <cfRule type="cellIs" dxfId="3" priority="1206" operator="equal">
      <formula>"INVALID"</formula>
    </cfRule>
  </conditionalFormatting>
  <conditionalFormatting sqref="AP221:AP227">
    <cfRule type="cellIs" dxfId="3" priority="1151" operator="equal">
      <formula>"INVALID"</formula>
    </cfRule>
  </conditionalFormatting>
  <conditionalFormatting sqref="AP229:AP232">
    <cfRule type="cellIs" dxfId="3" priority="1182" operator="equal">
      <formula>"INVALID"</formula>
    </cfRule>
  </conditionalFormatting>
  <conditionalFormatting sqref="AP233:AP236">
    <cfRule type="cellIs" dxfId="3" priority="1120" operator="equal">
      <formula>"INVALID"</formula>
    </cfRule>
  </conditionalFormatting>
  <conditionalFormatting sqref="AP242:AP243">
    <cfRule type="cellIs" dxfId="3" priority="2374" operator="equal">
      <formula>"INVALID"</formula>
    </cfRule>
  </conditionalFormatting>
  <conditionalFormatting sqref="AP249:AP252">
    <cfRule type="cellIs" dxfId="3" priority="2073" operator="equal">
      <formula>"INVALID"</formula>
    </cfRule>
  </conditionalFormatting>
  <conditionalFormatting sqref="AP253:AP254">
    <cfRule type="cellIs" dxfId="3" priority="2046" operator="equal">
      <formula>"INVALID"</formula>
    </cfRule>
  </conditionalFormatting>
  <conditionalFormatting sqref="AP268:AP269">
    <cfRule type="cellIs" dxfId="3" priority="2547" operator="equal">
      <formula>"INVALID"</formula>
    </cfRule>
  </conditionalFormatting>
  <conditionalFormatting sqref="AP290:AP293">
    <cfRule type="cellIs" dxfId="3" priority="2424" operator="equal">
      <formula>"INVALID"</formula>
    </cfRule>
  </conditionalFormatting>
  <conditionalFormatting sqref="AP295:AP301">
    <cfRule type="cellIs" dxfId="3" priority="2158" operator="equal">
      <formula>"INVALID"</formula>
    </cfRule>
  </conditionalFormatting>
  <conditionalFormatting sqref="AQ10:AQ18">
    <cfRule type="expression" dxfId="0" priority="2519" stopIfTrue="1">
      <formula>REPLACE($AQ10,8,LEN($AQ10),"")="unused_"</formula>
    </cfRule>
    <cfRule type="expression" dxfId="2" priority="2499">
      <formula>NOT($AJ10)</formula>
    </cfRule>
    <cfRule type="expression" dxfId="4" priority="2513">
      <formula>RIGHT($AQ10,1)="*"</formula>
    </cfRule>
  </conditionalFormatting>
  <conditionalFormatting sqref="AQ19:AQ21">
    <cfRule type="expression" dxfId="0" priority="2492" stopIfTrue="1">
      <formula>REPLACE($AQ19,8,LEN($AQ19),"")="unused_"</formula>
    </cfRule>
    <cfRule type="expression" dxfId="2" priority="2472">
      <formula>NOT($AJ19)</formula>
    </cfRule>
    <cfRule type="expression" dxfId="4" priority="2486">
      <formula>RIGHT($AQ19,1)="*"</formula>
    </cfRule>
  </conditionalFormatting>
  <conditionalFormatting sqref="AQ25:AQ33">
    <cfRule type="expression" dxfId="0" priority="1848" stopIfTrue="1">
      <formula>REPLACE($AQ25,8,LEN($AQ25),"")="unused_"</formula>
    </cfRule>
    <cfRule type="expression" dxfId="2" priority="1828">
      <formula>NOT($AJ25)</formula>
    </cfRule>
    <cfRule type="expression" dxfId="4" priority="1842">
      <formula>RIGHT($AQ25,1)="*"</formula>
    </cfRule>
  </conditionalFormatting>
  <conditionalFormatting sqref="AQ37:AQ45">
    <cfRule type="expression" dxfId="0" priority="1787" stopIfTrue="1">
      <formula>REPLACE($AQ37,8,LEN($AQ37),"")="unused_"</formula>
    </cfRule>
    <cfRule type="expression" dxfId="2" priority="1767">
      <formula>NOT($AJ37)</formula>
    </cfRule>
    <cfRule type="expression" dxfId="4" priority="1781">
      <formula>RIGHT($AQ37,1)="*"</formula>
    </cfRule>
  </conditionalFormatting>
  <conditionalFormatting sqref="AQ46:AQ47">
    <cfRule type="expression" dxfId="0" priority="1797" stopIfTrue="1">
      <formula>REPLACE($AQ46,8,LEN($AQ46),"")="unused_"</formula>
    </cfRule>
    <cfRule type="expression" dxfId="2" priority="1791">
      <formula>NOT($AJ46)</formula>
    </cfRule>
    <cfRule type="expression" dxfId="4" priority="1792">
      <formula>RIGHT($AQ46,1)="*"</formula>
    </cfRule>
  </conditionalFormatting>
  <conditionalFormatting sqref="AQ59:AQ67">
    <cfRule type="expression" dxfId="0" priority="845" stopIfTrue="1">
      <formula>REPLACE($AQ59,8,LEN($AQ59),"")="unused_"</formula>
    </cfRule>
    <cfRule type="expression" dxfId="2" priority="825">
      <formula>NOT($AJ59)</formula>
    </cfRule>
    <cfRule type="expression" dxfId="4" priority="839">
      <formula>RIGHT($AQ59,1)="*"</formula>
    </cfRule>
  </conditionalFormatting>
  <conditionalFormatting sqref="AQ68:AQ70">
    <cfRule type="expression" dxfId="0" priority="818" stopIfTrue="1">
      <formula>REPLACE($AQ68,8,LEN($AQ68),"")="unused_"</formula>
    </cfRule>
    <cfRule type="expression" dxfId="2" priority="798">
      <formula>NOT($AJ68)</formula>
    </cfRule>
    <cfRule type="expression" dxfId="4" priority="812">
      <formula>RIGHT($AQ68,1)="*"</formula>
    </cfRule>
  </conditionalFormatting>
  <conditionalFormatting sqref="AQ74:AQ76">
    <cfRule type="expression" dxfId="0" priority="723" stopIfTrue="1">
      <formula>REPLACE($AQ74,8,LEN($AQ74),"")="unused_"</formula>
    </cfRule>
    <cfRule type="expression" dxfId="2" priority="703">
      <formula>NOT($AJ74)</formula>
    </cfRule>
    <cfRule type="expression" dxfId="4" priority="717">
      <formula>RIGHT($AQ74,1)="*"</formula>
    </cfRule>
  </conditionalFormatting>
  <conditionalFormatting sqref="AQ84:AQ92">
    <cfRule type="expression" dxfId="0" priority="1689" stopIfTrue="1">
      <formula>REPLACE($AQ84,8,LEN($AQ84),"")="unused_"</formula>
    </cfRule>
    <cfRule type="expression" dxfId="2" priority="1669">
      <formula>NOT($AJ84)</formula>
    </cfRule>
    <cfRule type="expression" dxfId="4" priority="1683">
      <formula>RIGHT($AQ84,1)="*"</formula>
    </cfRule>
  </conditionalFormatting>
  <conditionalFormatting sqref="AQ93:AQ95">
    <cfRule type="expression" dxfId="0" priority="1662" stopIfTrue="1">
      <formula>REPLACE($AQ93,8,LEN($AQ93),"")="unused_"</formula>
    </cfRule>
    <cfRule type="expression" dxfId="2" priority="1642">
      <formula>NOT($AJ93)</formula>
    </cfRule>
    <cfRule type="expression" dxfId="4" priority="1656">
      <formula>RIGHT($AQ93,1)="*"</formula>
    </cfRule>
  </conditionalFormatting>
  <conditionalFormatting sqref="AQ99:AQ101">
    <cfRule type="expression" dxfId="0" priority="1021" stopIfTrue="1">
      <formula>REPLACE($AQ99,8,LEN($AQ99),"")="unused_"</formula>
    </cfRule>
    <cfRule type="expression" dxfId="2" priority="1001">
      <formula>NOT($AJ99)</formula>
    </cfRule>
    <cfRule type="expression" dxfId="4" priority="1015">
      <formula>RIGHT($AQ99,1)="*"</formula>
    </cfRule>
  </conditionalFormatting>
  <conditionalFormatting sqref="AQ110:AQ118">
    <cfRule type="expression" dxfId="0" priority="1588" stopIfTrue="1">
      <formula>REPLACE($AQ110,8,LEN($AQ110),"")="unused_"</formula>
    </cfRule>
    <cfRule type="expression" dxfId="2" priority="1568">
      <formula>NOT($AJ110)</formula>
    </cfRule>
    <cfRule type="expression" dxfId="4" priority="1582">
      <formula>RIGHT($AQ110,1)="*"</formula>
    </cfRule>
  </conditionalFormatting>
  <conditionalFormatting sqref="AQ121:AQ125">
    <cfRule type="expression" dxfId="0" priority="1390" stopIfTrue="1">
      <formula>REPLACE($AQ121,8,LEN($AQ121),"")="unused_"</formula>
    </cfRule>
    <cfRule type="expression" dxfId="2" priority="1370">
      <formula>NOT($AJ121)</formula>
    </cfRule>
    <cfRule type="expression" dxfId="4" priority="1384">
      <formula>RIGHT($AQ121,1)="*"</formula>
    </cfRule>
  </conditionalFormatting>
  <conditionalFormatting sqref="AQ127:AQ135">
    <cfRule type="expression" dxfId="0" priority="1528" stopIfTrue="1">
      <formula>REPLACE($AQ127,8,LEN($AQ127),"")="unused_"</formula>
    </cfRule>
    <cfRule type="expression" dxfId="2" priority="1508">
      <formula>NOT($AJ127)</formula>
    </cfRule>
    <cfRule type="expression" dxfId="4" priority="1522">
      <formula>RIGHT($AQ127,1)="*"</formula>
    </cfRule>
  </conditionalFormatting>
  <conditionalFormatting sqref="AQ136:AQ137">
    <cfRule type="expression" dxfId="0" priority="1539" stopIfTrue="1">
      <formula>REPLACE($AQ136,8,LEN($AQ136),"")="unused_"</formula>
    </cfRule>
    <cfRule type="expression" dxfId="2" priority="1533">
      <formula>NOT($AJ136)</formula>
    </cfRule>
    <cfRule type="expression" dxfId="4" priority="1534">
      <formula>RIGHT($AQ136,1)="*"</formula>
    </cfRule>
  </conditionalFormatting>
  <conditionalFormatting sqref="AQ139:AQ147">
    <cfRule type="expression" dxfId="0" priority="1350" stopIfTrue="1">
      <formula>REPLACE($AQ139,8,LEN($AQ139),"")="unused_"</formula>
    </cfRule>
    <cfRule type="expression" dxfId="2" priority="1330">
      <formula>NOT($AJ139)</formula>
    </cfRule>
    <cfRule type="expression" dxfId="4" priority="1344">
      <formula>RIGHT($AQ139,1)="*"</formula>
    </cfRule>
  </conditionalFormatting>
  <conditionalFormatting sqref="AQ148:AQ149">
    <cfRule type="expression" dxfId="0" priority="1361" stopIfTrue="1">
      <formula>REPLACE($AQ148,8,LEN($AQ148),"")="unused_"</formula>
    </cfRule>
    <cfRule type="expression" dxfId="2" priority="1355">
      <formula>NOT($AJ148)</formula>
    </cfRule>
    <cfRule type="expression" dxfId="4" priority="1356">
      <formula>RIGHT($AQ148,1)="*"</formula>
    </cfRule>
  </conditionalFormatting>
  <conditionalFormatting sqref="AQ173:AQ180">
    <cfRule type="expression" dxfId="0" priority="2267" stopIfTrue="1">
      <formula>REPLACE($AQ173,8,LEN($AQ173),"")="unused_"</formula>
    </cfRule>
    <cfRule type="expression" dxfId="2" priority="2248">
      <formula>NOT($AJ173)</formula>
    </cfRule>
    <cfRule type="expression" dxfId="4" priority="2262">
      <formula>RIGHT($AQ173,1)="*"</formula>
    </cfRule>
  </conditionalFormatting>
  <conditionalFormatting sqref="AQ208:AQ214">
    <cfRule type="expression" dxfId="0" priority="1277" stopIfTrue="1">
      <formula>REPLACE($AQ208,8,LEN($AQ208),"")="unused_"</formula>
    </cfRule>
    <cfRule type="expression" dxfId="2" priority="1258">
      <formula>NOT($AJ208)</formula>
    </cfRule>
    <cfRule type="expression" dxfId="4" priority="1272">
      <formula>RIGHT($AQ208,1)="*"</formula>
    </cfRule>
  </conditionalFormatting>
  <conditionalFormatting sqref="AQ218:AQ220">
    <cfRule type="expression" dxfId="0" priority="1245" stopIfTrue="1">
      <formula>REPLACE($AQ218,8,LEN($AQ218),"")="unused_"</formula>
    </cfRule>
    <cfRule type="expression" dxfId="2" priority="1240">
      <formula>NOT($AJ218)</formula>
    </cfRule>
    <cfRule type="expression" dxfId="4" priority="1242">
      <formula>RIGHT($AQ218,1)="*"</formula>
    </cfRule>
  </conditionalFormatting>
  <conditionalFormatting sqref="AQ221:AQ227">
    <cfRule type="expression" dxfId="0" priority="1162" stopIfTrue="1">
      <formula>REPLACE($AQ221,8,LEN($AQ221),"")="unused_"</formula>
    </cfRule>
    <cfRule type="expression" dxfId="2" priority="1143">
      <formula>NOT($AJ221)</formula>
    </cfRule>
    <cfRule type="expression" dxfId="4" priority="1157">
      <formula>RIGHT($AQ221,1)="*"</formula>
    </cfRule>
  </conditionalFormatting>
  <conditionalFormatting sqref="AQ229:AQ232">
    <cfRule type="expression" dxfId="0" priority="1193" stopIfTrue="1">
      <formula>REPLACE($AQ229,8,LEN($AQ229),"")="unused_"</formula>
    </cfRule>
    <cfRule type="expression" dxfId="2" priority="1174">
      <formula>NOT($AJ229)</formula>
    </cfRule>
    <cfRule type="expression" dxfId="4" priority="1188">
      <formula>RIGHT($AQ229,1)="*"</formula>
    </cfRule>
  </conditionalFormatting>
  <conditionalFormatting sqref="AQ233:AQ236">
    <cfRule type="expression" dxfId="0" priority="1131" stopIfTrue="1">
      <formula>REPLACE($AQ233,8,LEN($AQ233),"")="unused_"</formula>
    </cfRule>
    <cfRule type="expression" dxfId="2" priority="1112">
      <formula>NOT($AJ233)</formula>
    </cfRule>
    <cfRule type="expression" dxfId="4" priority="1126">
      <formula>RIGHT($AQ233,1)="*"</formula>
    </cfRule>
  </conditionalFormatting>
  <conditionalFormatting sqref="AQ238:AQ241">
    <cfRule type="expression" dxfId="0" priority="2394" stopIfTrue="1">
      <formula>REPLACE($AQ238,8,LEN($AQ238),"")="unused_"</formula>
    </cfRule>
    <cfRule type="expression" dxfId="2" priority="2392">
      <formula>NOT($AJ238)</formula>
    </cfRule>
    <cfRule type="expression" dxfId="4" priority="2393">
      <formula>RIGHT($AQ238,1)="*"</formula>
    </cfRule>
  </conditionalFormatting>
  <conditionalFormatting sqref="AQ242:AQ243">
    <cfRule type="expression" dxfId="0" priority="2361" stopIfTrue="1">
      <formula>REPLACE($AQ242,8,LEN($AQ242),"")="unused_"</formula>
    </cfRule>
    <cfRule type="expression" dxfId="2" priority="2359">
      <formula>NOT($AJ242)</formula>
    </cfRule>
    <cfRule type="expression" dxfId="4" priority="2360">
      <formula>RIGHT($AQ242,1)="*"</formula>
    </cfRule>
  </conditionalFormatting>
  <conditionalFormatting sqref="AQ244:AQ245">
    <cfRule type="expression" dxfId="0" priority="2119" stopIfTrue="1">
      <formula>REPLACE($AQ244,8,LEN($AQ244),"")="unused_"</formula>
    </cfRule>
    <cfRule type="expression" dxfId="2" priority="2117">
      <formula>NOT($AJ244)</formula>
    </cfRule>
    <cfRule type="expression" dxfId="4" priority="2118">
      <formula>RIGHT($AQ244,1)="*"</formula>
    </cfRule>
  </conditionalFormatting>
  <conditionalFormatting sqref="AQ249:AQ252">
    <cfRule type="expression" dxfId="0" priority="2060" stopIfTrue="1">
      <formula>REPLACE($AQ249,8,LEN($AQ249),"")="unused_"</formula>
    </cfRule>
    <cfRule type="expression" dxfId="2" priority="2058">
      <formula>NOT($AJ249)</formula>
    </cfRule>
    <cfRule type="expression" dxfId="4" priority="2059">
      <formula>RIGHT($AQ249,1)="*"</formula>
    </cfRule>
  </conditionalFormatting>
  <conditionalFormatting sqref="AQ253:AQ254">
    <cfRule type="expression" dxfId="0" priority="2033" stopIfTrue="1">
      <formula>REPLACE($AQ253,8,LEN($AQ253),"")="unused_"</formula>
    </cfRule>
    <cfRule type="expression" dxfId="2" priority="2031">
      <formula>NOT($AJ253)</formula>
    </cfRule>
    <cfRule type="expression" dxfId="4" priority="2032">
      <formula>RIGHT($AQ253,1)="*"</formula>
    </cfRule>
  </conditionalFormatting>
  <conditionalFormatting sqref="AQ315:AQ316">
    <cfRule type="expression" dxfId="0" priority="2412" stopIfTrue="1">
      <formula>REPLACE($AQ315,8,LEN($AQ315),"")="unused_"</formula>
    </cfRule>
  </conditionalFormatting>
  <conditionalFormatting sqref="AQ327:AQ328">
    <cfRule type="expression" dxfId="0" priority="2411" stopIfTrue="1">
      <formula>REPLACE($AQ327,8,LEN($AQ327),"")="unused_"</formula>
    </cfRule>
  </conditionalFormatting>
  <conditionalFormatting sqref="AQ339:AQ340">
    <cfRule type="expression" dxfId="4" priority="2602">
      <formula>RIGHT($AQ339,1)="*"</formula>
    </cfRule>
    <cfRule type="expression" dxfId="0" priority="2603" stopIfTrue="1">
      <formula>REPLACE($AQ339,8,LEN($AQ339),"")="unused_"</formula>
    </cfRule>
  </conditionalFormatting>
  <conditionalFormatting sqref="AQ345:AQ346">
    <cfRule type="expression" dxfId="4" priority="2596">
      <formula>RIGHT($AQ345,1)="*"</formula>
    </cfRule>
    <cfRule type="expression" dxfId="0" priority="2597" stopIfTrue="1">
      <formula>REPLACE($AQ345,8,LEN($AQ345),"")="unused_"</formula>
    </cfRule>
  </conditionalFormatting>
  <conditionalFormatting sqref="AQ347:AQ350">
    <cfRule type="expression" dxfId="4" priority="2599">
      <formula>RIGHT($AQ347,1)="*"</formula>
    </cfRule>
    <cfRule type="expression" dxfId="0" priority="2600" stopIfTrue="1">
      <formula>REPLACE($AQ347,8,LEN($AQ347),"")="unused_"</formula>
    </cfRule>
  </conditionalFormatting>
  <conditionalFormatting sqref="AQ351:AQ352">
    <cfRule type="expression" dxfId="4" priority="2590">
      <formula>RIGHT($AQ351,1)="*"</formula>
    </cfRule>
    <cfRule type="expression" dxfId="0" priority="2591" stopIfTrue="1">
      <formula>REPLACE($AQ351,8,LEN($AQ351),"")="unused_"</formula>
    </cfRule>
  </conditionalFormatting>
  <conditionalFormatting sqref="AQ353:AQ356">
    <cfRule type="expression" dxfId="4" priority="2593">
      <formula>RIGHT($AQ353,1)="*"</formula>
    </cfRule>
    <cfRule type="expression" dxfId="0" priority="2594" stopIfTrue="1">
      <formula>REPLACE($AQ353,8,LEN($AQ353),"")="unused_"</formula>
    </cfRule>
  </conditionalFormatting>
  <conditionalFormatting sqref="AQ375:AQ376">
    <cfRule type="expression" dxfId="0" priority="1954" stopIfTrue="1">
      <formula>REPLACE($AQ375,8,LEN($AQ375),"")="unused_"</formula>
    </cfRule>
  </conditionalFormatting>
  <conditionalFormatting sqref="AQ399:AQ402">
    <cfRule type="expression" dxfId="4" priority="2619">
      <formula>RIGHT($AQ399,1)="*"</formula>
    </cfRule>
    <cfRule type="expression" dxfId="0" priority="2620" stopIfTrue="1">
      <formula>REPLACE($AQ399,8,LEN($AQ399),"")="unused_"</formula>
    </cfRule>
  </conditionalFormatting>
  <conditionalFormatting sqref="AQ415:AQ418">
    <cfRule type="expression" dxfId="0" priority="426" stopIfTrue="1">
      <formula>REPLACE($AQ415,8,LEN($AQ415),"")="unused_"</formula>
    </cfRule>
  </conditionalFormatting>
  <conditionalFormatting sqref="AQ422:AQ423">
    <cfRule type="expression" dxfId="0" priority="1098" stopIfTrue="1">
      <formula>REPLACE($AQ422,8,LEN($AQ422),"")="unused_"</formula>
    </cfRule>
  </conditionalFormatting>
  <conditionalFormatting sqref="AQ442:AQ445">
    <cfRule type="expression" dxfId="4" priority="1934">
      <formula>RIGHT($AQ442,1)="*"</formula>
    </cfRule>
    <cfRule type="expression" dxfId="0" priority="1935" stopIfTrue="1">
      <formula>REPLACE($AQ442,8,LEN($AQ442),"")="unused_"</formula>
    </cfRule>
  </conditionalFormatting>
  <conditionalFormatting sqref="AQ446:AQ449">
    <cfRule type="expression" dxfId="0" priority="1946" stopIfTrue="1">
      <formula>REPLACE($AQ446,8,LEN($AQ446),"")="unused_"</formula>
    </cfRule>
  </conditionalFormatting>
  <conditionalFormatting sqref="AQ456:AQ457">
    <cfRule type="expression" dxfId="0" priority="421" stopIfTrue="1">
      <formula>REPLACE($AQ456,8,LEN($AQ456),"")="unused_"</formula>
    </cfRule>
  </conditionalFormatting>
  <conditionalFormatting sqref="AQ461:AQ462">
    <cfRule type="expression" dxfId="0" priority="1070" stopIfTrue="1">
      <formula>REPLACE($AQ461,8,LEN($AQ461),"")="unused_"</formula>
    </cfRule>
  </conditionalFormatting>
  <conditionalFormatting sqref="AQ463:AQ464">
    <cfRule type="expression" dxfId="0" priority="1066" stopIfTrue="1">
      <formula>REPLACE($AQ463,8,LEN($AQ463),"")="unused_"</formula>
    </cfRule>
  </conditionalFormatting>
  <conditionalFormatting sqref="AQ483:AQ486">
    <cfRule type="expression" dxfId="4" priority="1080">
      <formula>RIGHT($AQ483,1)="*"</formula>
    </cfRule>
    <cfRule type="expression" dxfId="0" priority="1081" stopIfTrue="1">
      <formula>REPLACE($AQ483,8,LEN($AQ483),"")="unused_"</formula>
    </cfRule>
  </conditionalFormatting>
  <conditionalFormatting sqref="AQ487:AQ490">
    <cfRule type="expression" dxfId="0" priority="1092" stopIfTrue="1">
      <formula>REPLACE($AQ487,8,LEN($AQ487),"")="unused_"</formula>
    </cfRule>
  </conditionalFormatting>
  <conditionalFormatting sqref="AQ492:AQ496">
    <cfRule type="expression" dxfId="0" priority="1094" stopIfTrue="1">
      <formula>REPLACE($AQ492,8,LEN($AQ492),"")="unused_"</formula>
    </cfRule>
  </conditionalFormatting>
  <conditionalFormatting sqref="AQ497:AQ499">
    <cfRule type="expression" dxfId="0" priority="417" stopIfTrue="1">
      <formula>REPLACE($AQ497,8,LEN($AQ497),"")="unused_"</formula>
    </cfRule>
  </conditionalFormatting>
  <conditionalFormatting sqref="AQ947:AQ949">
    <cfRule type="expression" dxfId="0" priority="413" stopIfTrue="1">
      <formula>REPLACE($AQ947,8,LEN($AQ947),"")="unused_"</formula>
    </cfRule>
  </conditionalFormatting>
  <conditionalFormatting sqref="AQ1086:AQ1098">
    <cfRule type="expression" dxfId="0" priority="1061" stopIfTrue="1">
      <formula>REPLACE($AQ1086,8,LEN($AQ1086),"")="unused_"</formula>
    </cfRule>
  </conditionalFormatting>
  <conditionalFormatting sqref="AQ1103:AQ1104">
    <cfRule type="expression" dxfId="0" priority="342" stopIfTrue="1">
      <formula>REPLACE($AQ1103,8,LEN($AQ1103),"")="unused_"</formula>
    </cfRule>
  </conditionalFormatting>
  <conditionalFormatting sqref="AQ1106:AQ1107">
    <cfRule type="expression" dxfId="0" priority="351" stopIfTrue="1">
      <formula>REPLACE($AQ1106,8,LEN($AQ1106),"")="unused_"</formula>
    </cfRule>
  </conditionalFormatting>
  <conditionalFormatting sqref="AR10:AR18">
    <cfRule type="cellIs" dxfId="1" priority="2518" operator="equal">
      <formula>"Not Assigned"</formula>
    </cfRule>
    <cfRule type="expression" dxfId="2" priority="2514">
      <formula>NOT($AL10)</formula>
    </cfRule>
  </conditionalFormatting>
  <conditionalFormatting sqref="AR19:AR21">
    <cfRule type="expression" dxfId="2" priority="2487">
      <formula>NOT($AL19)</formula>
    </cfRule>
  </conditionalFormatting>
  <conditionalFormatting sqref="AR25:AR33">
    <cfRule type="cellIs" dxfId="1" priority="1847" operator="equal">
      <formula>"Not Assigned"</formula>
    </cfRule>
    <cfRule type="expression" dxfId="2" priority="1843">
      <formula>NOT($AL25)</formula>
    </cfRule>
  </conditionalFormatting>
  <conditionalFormatting sqref="AR34:AR35">
    <cfRule type="cellIs" dxfId="1" priority="1821" operator="equal">
      <formula>"Not Assigned"</formula>
    </cfRule>
  </conditionalFormatting>
  <conditionalFormatting sqref="AR37:AR45">
    <cfRule type="cellIs" dxfId="1" priority="1786" operator="equal">
      <formula>"Not Assigned"</formula>
    </cfRule>
    <cfRule type="expression" dxfId="2" priority="1782">
      <formula>NOT($AL37)</formula>
    </cfRule>
  </conditionalFormatting>
  <conditionalFormatting sqref="AR46:AR47">
    <cfRule type="expression" dxfId="2" priority="1793">
      <formula>NOT($AL46)</formula>
    </cfRule>
    <cfRule type="cellIs" dxfId="1" priority="1760" operator="equal">
      <formula>"Not Assigned"</formula>
    </cfRule>
  </conditionalFormatting>
  <conditionalFormatting sqref="AR59:AR67">
    <cfRule type="cellIs" dxfId="1" priority="844" operator="equal">
      <formula>"Not Assigned"</formula>
    </cfRule>
    <cfRule type="expression" dxfId="2" priority="840">
      <formula>NOT($AL59)</formula>
    </cfRule>
  </conditionalFormatting>
  <conditionalFormatting sqref="AR68:AR70">
    <cfRule type="expression" dxfId="2" priority="813">
      <formula>NOT($AL68)</formula>
    </cfRule>
  </conditionalFormatting>
  <conditionalFormatting sqref="AR74:AR76">
    <cfRule type="expression" dxfId="2" priority="718">
      <formula>NOT($AL74)</formula>
    </cfRule>
  </conditionalFormatting>
  <conditionalFormatting sqref="AR84:AR92">
    <cfRule type="cellIs" dxfId="1" priority="1688" operator="equal">
      <formula>"Not Assigned"</formula>
    </cfRule>
    <cfRule type="expression" dxfId="2" priority="1684">
      <formula>NOT($AL84)</formula>
    </cfRule>
  </conditionalFormatting>
  <conditionalFormatting sqref="AR93:AR95">
    <cfRule type="expression" dxfId="2" priority="1657">
      <formula>NOT($AL93)</formula>
    </cfRule>
  </conditionalFormatting>
  <conditionalFormatting sqref="AR99:AR101">
    <cfRule type="expression" dxfId="2" priority="1016">
      <formula>NOT($AL99)</formula>
    </cfRule>
  </conditionalFormatting>
  <conditionalFormatting sqref="AR110:AR118">
    <cfRule type="cellIs" dxfId="1" priority="1587" operator="equal">
      <formula>"Not Assigned"</formula>
    </cfRule>
    <cfRule type="expression" dxfId="2" priority="1583">
      <formula>NOT($AL110)</formula>
    </cfRule>
  </conditionalFormatting>
  <conditionalFormatting sqref="AR119:AR120">
    <cfRule type="cellIs" dxfId="1" priority="1561" operator="equal">
      <formula>"Not Assigned"</formula>
    </cfRule>
  </conditionalFormatting>
  <conditionalFormatting sqref="AR121:AR125">
    <cfRule type="cellIs" dxfId="1" priority="1389" operator="equal">
      <formula>"Not Assigned"</formula>
    </cfRule>
    <cfRule type="expression" dxfId="2" priority="1385">
      <formula>NOT($AL121)</formula>
    </cfRule>
  </conditionalFormatting>
  <conditionalFormatting sqref="AR127:AR135">
    <cfRule type="cellIs" dxfId="1" priority="1527" operator="equal">
      <formula>"Not Assigned"</formula>
    </cfRule>
    <cfRule type="expression" dxfId="2" priority="1523">
      <formula>NOT($AL127)</formula>
    </cfRule>
  </conditionalFormatting>
  <conditionalFormatting sqref="AR136:AR137">
    <cfRule type="expression" dxfId="2" priority="1535">
      <formula>NOT($AL136)</formula>
    </cfRule>
    <cfRule type="cellIs" dxfId="1" priority="1501" operator="equal">
      <formula>"Not Assigned"</formula>
    </cfRule>
  </conditionalFormatting>
  <conditionalFormatting sqref="AR139:AR147">
    <cfRule type="cellIs" dxfId="1" priority="1349" operator="equal">
      <formula>"Not Assigned"</formula>
    </cfRule>
    <cfRule type="expression" dxfId="2" priority="1345">
      <formula>NOT($AL139)</formula>
    </cfRule>
  </conditionalFormatting>
  <conditionalFormatting sqref="AR148:AR149">
    <cfRule type="expression" dxfId="2" priority="1357">
      <formula>NOT($AL148)</formula>
    </cfRule>
    <cfRule type="cellIs" dxfId="1" priority="1323" operator="equal">
      <formula>"Not Assigned"</formula>
    </cfRule>
  </conditionalFormatting>
  <conditionalFormatting sqref="AR151:AR155">
    <cfRule type="cellIs" dxfId="1" priority="1705" operator="equal">
      <formula>"Not Assigned"</formula>
    </cfRule>
  </conditionalFormatting>
  <conditionalFormatting sqref="AR173:AR180">
    <cfRule type="cellIs" dxfId="1" priority="2269" operator="equal">
      <formula>"Not Assigned"</formula>
    </cfRule>
    <cfRule type="expression" dxfId="2" priority="2263">
      <formula>NOT($AL173)</formula>
    </cfRule>
  </conditionalFormatting>
  <conditionalFormatting sqref="AR189:AR195">
    <cfRule type="cellIs" dxfId="1" priority="1994" operator="equal">
      <formula>"Not Assigned"</formula>
    </cfRule>
  </conditionalFormatting>
  <conditionalFormatting sqref="AR206:AR207">
    <cfRule type="cellIs" dxfId="1" priority="1975" operator="equal">
      <formula>"Not Assigned"</formula>
    </cfRule>
  </conditionalFormatting>
  <conditionalFormatting sqref="AR208:AR214">
    <cfRule type="cellIs" dxfId="1" priority="1279" operator="equal">
      <formula>"Not Assigned"</formula>
    </cfRule>
    <cfRule type="expression" dxfId="2" priority="1273">
      <formula>NOT($AL208)</formula>
    </cfRule>
  </conditionalFormatting>
  <conditionalFormatting sqref="AR215:AR216">
    <cfRule type="cellIs" dxfId="1" priority="1301" operator="equal">
      <formula>"Not Assigned"</formula>
    </cfRule>
  </conditionalFormatting>
  <conditionalFormatting sqref="AR218:AR220">
    <cfRule type="expression" dxfId="2" priority="1243">
      <formula>NOT($AL218)</formula>
    </cfRule>
    <cfRule type="cellIs" dxfId="1" priority="1237" operator="equal">
      <formula>"Not Assigned"</formula>
    </cfRule>
  </conditionalFormatting>
  <conditionalFormatting sqref="AR219:AR220">
    <cfRule type="cellIs" dxfId="1" priority="1215" operator="equal">
      <formula>"Not Assigned"</formula>
    </cfRule>
  </conditionalFormatting>
  <conditionalFormatting sqref="AR221:AR227">
    <cfRule type="cellIs" dxfId="1" priority="1164" operator="equal">
      <formula>"Not Assigned"</formula>
    </cfRule>
    <cfRule type="expression" dxfId="2" priority="1158">
      <formula>NOT($AL221)</formula>
    </cfRule>
  </conditionalFormatting>
  <conditionalFormatting sqref="AR229:AR232">
    <cfRule type="cellIs" dxfId="1" priority="1195" operator="equal">
      <formula>"Not Assigned"</formula>
    </cfRule>
    <cfRule type="expression" dxfId="2" priority="1189">
      <formula>NOT($AL229)</formula>
    </cfRule>
  </conditionalFormatting>
  <conditionalFormatting sqref="AR233:AR236">
    <cfRule type="cellIs" dxfId="1" priority="1133" operator="equal">
      <formula>"Not Assigned"</formula>
    </cfRule>
    <cfRule type="expression" dxfId="2" priority="1127">
      <formula>NOT($AL233)</formula>
    </cfRule>
  </conditionalFormatting>
  <conditionalFormatting sqref="AR242:AR243">
    <cfRule type="cellIs" dxfId="1" priority="2385" operator="equal">
      <formula>"Not Assigned"</formula>
    </cfRule>
    <cfRule type="expression" dxfId="2" priority="2380">
      <formula>NOT($AL242)</formula>
    </cfRule>
  </conditionalFormatting>
  <conditionalFormatting sqref="AR244:AR245">
    <cfRule type="expression" dxfId="2" priority="2138">
      <formula>NOT($AL244)</formula>
    </cfRule>
  </conditionalFormatting>
  <conditionalFormatting sqref="AR249:AR252">
    <cfRule type="cellIs" dxfId="1" priority="2084" operator="equal">
      <formula>"Not Assigned"</formula>
    </cfRule>
    <cfRule type="expression" dxfId="2" priority="2079">
      <formula>NOT($AL249)</formula>
    </cfRule>
  </conditionalFormatting>
  <conditionalFormatting sqref="AR253:AR254">
    <cfRule type="cellIs" dxfId="1" priority="2057" operator="equal">
      <formula>"Not Assigned"</formula>
    </cfRule>
    <cfRule type="expression" dxfId="2" priority="2052">
      <formula>NOT($AL253)</formula>
    </cfRule>
  </conditionalFormatting>
  <conditionalFormatting sqref="AR268:AR269">
    <cfRule type="cellIs" dxfId="1" priority="2624" operator="equal">
      <formula>"Not Assigned"</formula>
    </cfRule>
  </conditionalFormatting>
  <conditionalFormatting sqref="AR271:AR278">
    <cfRule type="cellIs" dxfId="1" priority="2623" operator="equal">
      <formula>"Not Assigned"</formula>
    </cfRule>
  </conditionalFormatting>
  <conditionalFormatting sqref="AR280:AR283">
    <cfRule type="cellIs" dxfId="1" priority="1887" operator="equal">
      <formula>"Not Assigned"</formula>
    </cfRule>
  </conditionalFormatting>
  <conditionalFormatting sqref="AR290:AR293">
    <cfRule type="cellIs" dxfId="1" priority="2430" operator="equal">
      <formula>"Not Assigned"</formula>
    </cfRule>
  </conditionalFormatting>
  <conditionalFormatting sqref="AR295:AR301">
    <cfRule type="cellIs" dxfId="1" priority="2168" operator="equal">
      <formula>"Not Assigned"</formula>
    </cfRule>
  </conditionalFormatting>
  <conditionalFormatting sqref="AS10:AS18">
    <cfRule type="expression" dxfId="2" priority="2517">
      <formula>EXACT(AF10,"INVALID")</formula>
    </cfRule>
    <cfRule type="expression" dxfId="2" priority="2497">
      <formula>NOT($AK10)</formula>
    </cfRule>
  </conditionalFormatting>
  <conditionalFormatting sqref="AS19:AS21">
    <cfRule type="expression" dxfId="2" priority="2490">
      <formula>EXACT(AF19,"INVALID")</formula>
    </cfRule>
    <cfRule type="expression" dxfId="2" priority="2470">
      <formula>NOT($AK19)</formula>
    </cfRule>
  </conditionalFormatting>
  <conditionalFormatting sqref="AS25:AS33">
    <cfRule type="expression" dxfId="2" priority="1846">
      <formula>EXACT(AF25,"INVALID")</formula>
    </cfRule>
    <cfRule type="expression" dxfId="2" priority="1826">
      <formula>NOT($AK25)</formula>
    </cfRule>
  </conditionalFormatting>
  <conditionalFormatting sqref="AS37:AS47">
    <cfRule type="expression" dxfId="2" priority="1790">
      <formula>NOT($AN37)</formula>
    </cfRule>
  </conditionalFormatting>
  <conditionalFormatting sqref="AS37:AS45">
    <cfRule type="expression" dxfId="2" priority="1785">
      <formula>EXACT(AF37,"INVALID")</formula>
    </cfRule>
    <cfRule type="expression" dxfId="2" priority="1765">
      <formula>NOT($AK37)</formula>
    </cfRule>
  </conditionalFormatting>
  <conditionalFormatting sqref="AS46:AS47">
    <cfRule type="expression" dxfId="2" priority="1796">
      <formula>EXACT(AF46,"INVALID")</formula>
    </cfRule>
    <cfRule type="expression" dxfId="2" priority="1789">
      <formula>NOT($AK46)</formula>
    </cfRule>
  </conditionalFormatting>
  <conditionalFormatting sqref="AS59:AS67">
    <cfRule type="expression" dxfId="2" priority="843">
      <formula>EXACT(AF59,"INVALID")</formula>
    </cfRule>
    <cfRule type="expression" dxfId="2" priority="823">
      <formula>NOT($AK59)</formula>
    </cfRule>
  </conditionalFormatting>
  <conditionalFormatting sqref="AS68:AS70">
    <cfRule type="expression" dxfId="2" priority="816">
      <formula>EXACT(AF68,"INVALID")</formula>
    </cfRule>
    <cfRule type="expression" dxfId="2" priority="796">
      <formula>NOT($AK68)</formula>
    </cfRule>
  </conditionalFormatting>
  <conditionalFormatting sqref="AS74:AS76">
    <cfRule type="expression" dxfId="2" priority="721">
      <formula>EXACT(AF74,"INVALID")</formula>
    </cfRule>
    <cfRule type="expression" dxfId="2" priority="701">
      <formula>NOT($AK74)</formula>
    </cfRule>
  </conditionalFormatting>
  <conditionalFormatting sqref="AS79:AS80">
    <cfRule type="expression" dxfId="2" priority="858">
      <formula>NOT($AN79)</formula>
    </cfRule>
  </conditionalFormatting>
  <conditionalFormatting sqref="AS81:AS82">
    <cfRule type="expression" dxfId="2" priority="608">
      <formula>NOT($AN81)</formula>
    </cfRule>
  </conditionalFormatting>
  <conditionalFormatting sqref="AS84:AS92">
    <cfRule type="expression" dxfId="2" priority="1687">
      <formula>EXACT(AF84,"INVALID")</formula>
    </cfRule>
    <cfRule type="expression" dxfId="2" priority="1667">
      <formula>NOT($AK84)</formula>
    </cfRule>
  </conditionalFormatting>
  <conditionalFormatting sqref="AS93:AS95">
    <cfRule type="expression" dxfId="2" priority="1660">
      <formula>EXACT(AF93,"INVALID")</formula>
    </cfRule>
    <cfRule type="expression" dxfId="2" priority="1640">
      <formula>NOT($AK93)</formula>
    </cfRule>
  </conditionalFormatting>
  <conditionalFormatting sqref="AS99:AS101">
    <cfRule type="expression" dxfId="2" priority="1019">
      <formula>EXACT(AF99,"INVALID")</formula>
    </cfRule>
    <cfRule type="expression" dxfId="2" priority="999">
      <formula>NOT($AK99)</formula>
    </cfRule>
  </conditionalFormatting>
  <conditionalFormatting sqref="AS110:AS118">
    <cfRule type="expression" dxfId="2" priority="1586">
      <formula>EXACT(AF110,"INVALID")</formula>
    </cfRule>
    <cfRule type="expression" dxfId="2" priority="1566">
      <formula>NOT($AK110)</formula>
    </cfRule>
  </conditionalFormatting>
  <conditionalFormatting sqref="AS121:AS125">
    <cfRule type="expression" dxfId="2" priority="1388">
      <formula>EXACT(AF121,"INVALID")</formula>
    </cfRule>
    <cfRule type="expression" dxfId="2" priority="1368">
      <formula>NOT($AK121)</formula>
    </cfRule>
  </conditionalFormatting>
  <conditionalFormatting sqref="AS127:AS137">
    <cfRule type="expression" dxfId="2" priority="1532">
      <formula>NOT($AN127)</formula>
    </cfRule>
  </conditionalFormatting>
  <conditionalFormatting sqref="AS127:AS135">
    <cfRule type="expression" dxfId="2" priority="1526">
      <formula>EXACT(AF127,"INVALID")</formula>
    </cfRule>
    <cfRule type="expression" dxfId="2" priority="1506">
      <formula>NOT($AK127)</formula>
    </cfRule>
  </conditionalFormatting>
  <conditionalFormatting sqref="AS136:AS137">
    <cfRule type="expression" dxfId="2" priority="1538">
      <formula>EXACT(AF136,"INVALID")</formula>
    </cfRule>
    <cfRule type="expression" dxfId="2" priority="1531">
      <formula>NOT($AK136)</formula>
    </cfRule>
  </conditionalFormatting>
  <conditionalFormatting sqref="AS139:AS149">
    <cfRule type="expression" dxfId="2" priority="1354">
      <formula>NOT($AN139)</formula>
    </cfRule>
  </conditionalFormatting>
  <conditionalFormatting sqref="AS139:AS147">
    <cfRule type="expression" dxfId="2" priority="1348">
      <formula>EXACT(AF139,"INVALID")</formula>
    </cfRule>
    <cfRule type="expression" dxfId="2" priority="1328">
      <formula>NOT($AK139)</formula>
    </cfRule>
  </conditionalFormatting>
  <conditionalFormatting sqref="AS148:AS149">
    <cfRule type="expression" dxfId="2" priority="1360">
      <formula>EXACT(AF148,"INVALID")</formula>
    </cfRule>
    <cfRule type="expression" dxfId="2" priority="1353">
      <formula>NOT($AK148)</formula>
    </cfRule>
  </conditionalFormatting>
  <conditionalFormatting sqref="AS173:AS180">
    <cfRule type="expression" dxfId="2" priority="2266">
      <formula>EXACT(AF173,"INVALID")</formula>
    </cfRule>
    <cfRule type="expression" dxfId="2" priority="2246">
      <formula>NOT($AK173)</formula>
    </cfRule>
  </conditionalFormatting>
  <conditionalFormatting sqref="AS206:AS207">
    <cfRule type="expression" dxfId="2" priority="1974">
      <formula>EXACT(AF206,"INVALID")</formula>
    </cfRule>
  </conditionalFormatting>
  <conditionalFormatting sqref="AS208:AS214">
    <cfRule type="expression" dxfId="2" priority="1276">
      <formula>EXACT(AF208,"INVALID")</formula>
    </cfRule>
    <cfRule type="expression" dxfId="2" priority="1256">
      <formula>NOT($AK208)</formula>
    </cfRule>
  </conditionalFormatting>
  <conditionalFormatting sqref="AS218:AS220">
    <cfRule type="expression" dxfId="2" priority="1239">
      <formula>NOT($AN218)</formula>
    </cfRule>
    <cfRule type="expression" dxfId="2" priority="1238">
      <formula>NOT($AK218)</formula>
    </cfRule>
  </conditionalFormatting>
  <conditionalFormatting sqref="AS219:AS220">
    <cfRule type="expression" dxfId="2" priority="1214">
      <formula>EXACT(AF219,"INVALID")</formula>
    </cfRule>
  </conditionalFormatting>
  <conditionalFormatting sqref="AS221:AS227">
    <cfRule type="expression" dxfId="2" priority="1161">
      <formula>EXACT(AF221,"INVALID")</formula>
    </cfRule>
    <cfRule type="expression" dxfId="2" priority="1141">
      <formula>NOT($AK221)</formula>
    </cfRule>
  </conditionalFormatting>
  <conditionalFormatting sqref="AS229:AS232">
    <cfRule type="expression" dxfId="2" priority="1192">
      <formula>EXACT(AF229,"INVALID")</formula>
    </cfRule>
    <cfRule type="expression" dxfId="2" priority="1172">
      <formula>NOT($AK229)</formula>
    </cfRule>
  </conditionalFormatting>
  <conditionalFormatting sqref="AS233:AS236">
    <cfRule type="expression" dxfId="2" priority="1130">
      <formula>EXACT(AF233,"INVALID")</formula>
    </cfRule>
    <cfRule type="expression" dxfId="2" priority="1110">
      <formula>NOT($AK233)</formula>
    </cfRule>
  </conditionalFormatting>
  <conditionalFormatting sqref="AS242:AS243">
    <cfRule type="expression" dxfId="2" priority="2383">
      <formula>EXACT(AF242,"INVALID")</formula>
    </cfRule>
    <cfRule type="expression" dxfId="2" priority="2366">
      <formula>NOT($AN242)</formula>
    </cfRule>
    <cfRule type="expression" dxfId="2" priority="2365">
      <formula>NOT($AK242)</formula>
    </cfRule>
  </conditionalFormatting>
  <conditionalFormatting sqref="AS244:AS245">
    <cfRule type="expression" dxfId="2" priority="2124">
      <formula>NOT($AN244)</formula>
    </cfRule>
    <cfRule type="expression" dxfId="2" priority="2123">
      <formula>NOT($AK244)</formula>
    </cfRule>
  </conditionalFormatting>
  <conditionalFormatting sqref="AS249:AS252">
    <cfRule type="expression" dxfId="2" priority="2082">
      <formula>EXACT(AF249,"INVALID")</formula>
    </cfRule>
    <cfRule type="expression" dxfId="2" priority="2065">
      <formula>NOT($AN249)</formula>
    </cfRule>
    <cfRule type="expression" dxfId="2" priority="2064">
      <formula>NOT($AK249)</formula>
    </cfRule>
  </conditionalFormatting>
  <conditionalFormatting sqref="AS253:AS254">
    <cfRule type="expression" dxfId="2" priority="2055">
      <formula>EXACT(AF253,"INVALID")</formula>
    </cfRule>
    <cfRule type="expression" dxfId="2" priority="2038">
      <formula>NOT($AN253)</formula>
    </cfRule>
    <cfRule type="expression" dxfId="2" priority="2037">
      <formula>NOT($AK253)</formula>
    </cfRule>
  </conditionalFormatting>
  <conditionalFormatting sqref="AS295:AS301">
    <cfRule type="expression" dxfId="2" priority="2166">
      <formula>EXACT(AF295,"INVALID")</formula>
    </cfRule>
  </conditionalFormatting>
  <conditionalFormatting sqref="AT12:AT13">
    <cfRule type="expression" dxfId="2" priority="917">
      <formula>NOT($AM12)</formula>
    </cfRule>
  </conditionalFormatting>
  <conditionalFormatting sqref="AT22:AT23">
    <cfRule type="expression" dxfId="2" priority="916">
      <formula>NOT($AM21)</formula>
    </cfRule>
  </conditionalFormatting>
  <conditionalFormatting sqref="AT40:AT41">
    <cfRule type="expression" dxfId="2" priority="909">
      <formula>NOT($AM40)</formula>
    </cfRule>
  </conditionalFormatting>
  <conditionalFormatting sqref="AT70:AT71">
    <cfRule type="expression" dxfId="2" priority="555">
      <formula>NOT($AM70)</formula>
    </cfRule>
  </conditionalFormatting>
  <conditionalFormatting sqref="AT75:AT77">
    <cfRule type="expression" dxfId="2" priority="554">
      <formula>NOT($AM75)</formula>
    </cfRule>
  </conditionalFormatting>
  <conditionalFormatting sqref="AT92:AT93">
    <cfRule type="expression" dxfId="2" priority="1601">
      <formula>NOT($AM91)</formula>
    </cfRule>
  </conditionalFormatting>
  <conditionalFormatting sqref="AT115:AT116">
    <cfRule type="expression" dxfId="2" priority="1544">
      <formula>NOT($AM115)</formula>
    </cfRule>
  </conditionalFormatting>
  <conditionalFormatting sqref="AT122:AT123">
    <cfRule type="expression" dxfId="2" priority="1364">
      <formula>NOT($AM122)</formula>
    </cfRule>
  </conditionalFormatting>
  <conditionalFormatting sqref="AT215:AT216">
    <cfRule type="expression" dxfId="2" priority="900">
      <formula>NOT($AM215)</formula>
    </cfRule>
  </conditionalFormatting>
  <conditionalFormatting sqref="AV25:AV28">
    <cfRule type="expression" dxfId="2" priority="1800">
      <formula>NOT(#REF!)</formula>
    </cfRule>
  </conditionalFormatting>
  <conditionalFormatting sqref="AV37:AV40">
    <cfRule type="expression" dxfId="2" priority="409">
      <formula>NOT(#REF!)</formula>
    </cfRule>
  </conditionalFormatting>
  <conditionalFormatting sqref="AV46:AV49">
    <cfRule type="expression" dxfId="2" priority="408">
      <formula>NOT(#REF!)</formula>
    </cfRule>
  </conditionalFormatting>
  <conditionalFormatting sqref="AV67:AV70">
    <cfRule type="expression" dxfId="2" priority="407">
      <formula>NOT(#REF!)</formula>
    </cfRule>
  </conditionalFormatting>
  <conditionalFormatting sqref="AV78:AV81">
    <cfRule type="expression" dxfId="2" priority="406">
      <formula>NOT(#REF!)</formula>
    </cfRule>
  </conditionalFormatting>
  <conditionalFormatting sqref="AV90:AV93">
    <cfRule type="expression" dxfId="2" priority="405">
      <formula>NOT(#REF!)</formula>
    </cfRule>
  </conditionalFormatting>
  <conditionalFormatting sqref="AV99:AV102">
    <cfRule type="expression" dxfId="2" priority="404">
      <formula>NOT(#REF!)</formula>
    </cfRule>
  </conditionalFormatting>
  <conditionalFormatting sqref="AV128:AV130">
    <cfRule type="expression" dxfId="2" priority="402">
      <formula>NOT(#REF!)</formula>
    </cfRule>
  </conditionalFormatting>
  <conditionalFormatting sqref="AV135:AV136">
    <cfRule type="expression" dxfId="2" priority="401">
      <formula>NOT(#REF!)</formula>
    </cfRule>
  </conditionalFormatting>
  <conditionalFormatting sqref="AV138:AV145">
    <cfRule type="expression" dxfId="2" priority="400">
      <formula>NOT(#REF!)</formula>
    </cfRule>
  </conditionalFormatting>
  <conditionalFormatting sqref="AV189:AV200">
    <cfRule type="expression" dxfId="2" priority="399">
      <formula>NOT(#REF!)</formula>
    </cfRule>
  </conditionalFormatting>
  <conditionalFormatting sqref="AV261:AV264">
    <cfRule type="expression" dxfId="2" priority="398">
      <formula>NOT(#REF!)</formula>
    </cfRule>
  </conditionalFormatting>
  <conditionalFormatting sqref="AV290:AV293">
    <cfRule type="expression" dxfId="2" priority="1862">
      <formula>NOT(#REF!)</formula>
    </cfRule>
  </conditionalFormatting>
  <conditionalFormatting sqref="AW11:AW15">
    <cfRule type="expression" dxfId="2" priority="915">
      <formula>NOT(#REF!)</formula>
    </cfRule>
  </conditionalFormatting>
  <conditionalFormatting sqref="AW18:AW23">
    <cfRule type="expression" dxfId="2" priority="914">
      <formula>NOT(#REF!)</formula>
    </cfRule>
  </conditionalFormatting>
  <conditionalFormatting sqref="AW25:AW35">
    <cfRule type="expression" dxfId="2" priority="913">
      <formula>NOT(#REF!)</formula>
    </cfRule>
  </conditionalFormatting>
  <conditionalFormatting sqref="AW86:AW101">
    <cfRule type="expression" dxfId="2" priority="891">
      <formula>NOT(#REF!)</formula>
    </cfRule>
  </conditionalFormatting>
  <conditionalFormatting sqref="AW110:AW119">
    <cfRule type="expression" dxfId="2" priority="892">
      <formula>NOT(#REF!)</formula>
    </cfRule>
  </conditionalFormatting>
  <conditionalFormatting sqref="AW146:AW147">
    <cfRule type="expression" dxfId="2" priority="893">
      <formula>NOT(#REF!)</formula>
    </cfRule>
  </conditionalFormatting>
  <conditionalFormatting sqref="AW205:AW216">
    <cfRule type="expression" dxfId="2" priority="894">
      <formula>NOT(#REF!)</formula>
    </cfRule>
  </conditionalFormatting>
  <conditionalFormatting sqref="AW229:AW236">
    <cfRule type="expression" dxfId="2" priority="895">
      <formula>NOT(#REF!)</formula>
    </cfRule>
  </conditionalFormatting>
  <conditionalFormatting sqref="AW258:AW261">
    <cfRule type="expression" dxfId="2" priority="1855">
      <formula>NOT(#REF!)</formula>
    </cfRule>
  </conditionalFormatting>
  <conditionalFormatting sqref="AW280:AW283">
    <cfRule type="expression" dxfId="2" priority="1856">
      <formula>NOT($AO280)</formula>
    </cfRule>
  </conditionalFormatting>
  <conditionalFormatting sqref="AX59:AX72">
    <cfRule type="expression" dxfId="2" priority="764">
      <formula>NOT($AO59)</formula>
    </cfRule>
  </conditionalFormatting>
  <conditionalFormatting sqref="AX73:AX78">
    <cfRule type="expression" dxfId="2" priority="670">
      <formula>NOT($AO73)</formula>
    </cfRule>
  </conditionalFormatting>
  <conditionalFormatting sqref="AX79:AX80">
    <cfRule type="expression" dxfId="2" priority="856">
      <formula>NOT($AO79)</formula>
    </cfRule>
  </conditionalFormatting>
  <conditionalFormatting sqref="AX81:AX82">
    <cfRule type="expression" dxfId="2" priority="606">
      <formula>NOT($AO81)</formula>
    </cfRule>
  </conditionalFormatting>
  <conditionalFormatting sqref="AX84:AX97">
    <cfRule type="expression" dxfId="2" priority="1600">
      <formula>NOT($AO84)</formula>
    </cfRule>
  </conditionalFormatting>
  <conditionalFormatting sqref="AX98:AX103">
    <cfRule type="expression" dxfId="2" priority="967">
      <formula>NOT($AO98)</formula>
    </cfRule>
  </conditionalFormatting>
  <conditionalFormatting sqref="AX127:AX137">
    <cfRule type="expression" dxfId="2" priority="1530">
      <formula>NOT($AO127)</formula>
    </cfRule>
  </conditionalFormatting>
  <conditionalFormatting sqref="AX139:AX149">
    <cfRule type="expression" dxfId="2" priority="1352">
      <formula>NOT($AO139)</formula>
    </cfRule>
  </conditionalFormatting>
  <conditionalFormatting sqref="AX189:AX200">
    <cfRule type="expression" dxfId="2" priority="889">
      <formula>NOT($AO189)</formula>
    </cfRule>
  </conditionalFormatting>
  <conditionalFormatting sqref="AX205:AX216">
    <cfRule type="expression" dxfId="2" priority="888">
      <formula>NOT($AO205)</formula>
    </cfRule>
  </conditionalFormatting>
  <conditionalFormatting sqref="AX229:AX236">
    <cfRule type="expression" dxfId="2" priority="887">
      <formula>NOT($AO229)</formula>
    </cfRule>
  </conditionalFormatting>
  <conditionalFormatting sqref="AX257:AX261">
    <cfRule type="expression" dxfId="2" priority="1858">
      <formula>NOT(#REF!)</formula>
    </cfRule>
  </conditionalFormatting>
  <conditionalFormatting sqref="AX271:AX278">
    <cfRule type="expression" dxfId="2" priority="886">
      <formula>NOT($AO271)</formula>
    </cfRule>
  </conditionalFormatting>
  <conditionalFormatting sqref="AX290:AX293">
    <cfRule type="expression" dxfId="2" priority="885">
      <formula>NOT($AO290)</formula>
    </cfRule>
  </conditionalFormatting>
  <conditionalFormatting sqref="AZ10:AZ18">
    <cfRule type="expression" dxfId="2" priority="2516">
      <formula>AND(NOT(ISBLANK(AZ10)),EXACT(AF10,"INVALID"))</formula>
    </cfRule>
  </conditionalFormatting>
  <conditionalFormatting sqref="AZ19:AZ21">
    <cfRule type="expression" dxfId="2" priority="2489">
      <formula>AND(NOT(ISBLANK(AZ19)),EXACT(AF19,"INVALID"))</formula>
    </cfRule>
  </conditionalFormatting>
  <conditionalFormatting sqref="AZ25:AZ33">
    <cfRule type="expression" dxfId="2" priority="1845">
      <formula>AND(NOT(ISBLANK(AZ25)),EXACT(AF25,"INVALID"))</formula>
    </cfRule>
  </conditionalFormatting>
  <conditionalFormatting sqref="AZ37:AZ45">
    <cfRule type="expression" dxfId="2" priority="1784">
      <formula>AND(NOT(ISBLANK(AZ37)),EXACT(AF37,"INVALID"))</formula>
    </cfRule>
  </conditionalFormatting>
  <conditionalFormatting sqref="AZ46:AZ47">
    <cfRule type="expression" dxfId="2" priority="1795">
      <formula>AND(NOT(ISBLANK(AZ46)),EXACT(AF46,"INVALID"))</formula>
    </cfRule>
  </conditionalFormatting>
  <conditionalFormatting sqref="AZ59:AZ67">
    <cfRule type="expression" dxfId="2" priority="842">
      <formula>AND(NOT(ISBLANK(AZ59)),EXACT(AF59,"INVALID"))</formula>
    </cfRule>
  </conditionalFormatting>
  <conditionalFormatting sqref="AZ68:AZ70">
    <cfRule type="expression" dxfId="2" priority="815">
      <formula>AND(NOT(ISBLANK(AZ68)),EXACT(AF68,"INVALID"))</formula>
    </cfRule>
  </conditionalFormatting>
  <conditionalFormatting sqref="AZ74:AZ76">
    <cfRule type="expression" dxfId="2" priority="720">
      <formula>AND(NOT(ISBLANK(AZ74)),EXACT(AF74,"INVALID"))</formula>
    </cfRule>
  </conditionalFormatting>
  <conditionalFormatting sqref="AZ84:AZ92">
    <cfRule type="expression" dxfId="2" priority="1686">
      <formula>AND(NOT(ISBLANK(AZ84)),EXACT(AF84,"INVALID"))</formula>
    </cfRule>
  </conditionalFormatting>
  <conditionalFormatting sqref="AZ93:AZ95">
    <cfRule type="expression" dxfId="2" priority="1659">
      <formula>AND(NOT(ISBLANK(AZ93)),EXACT(AF93,"INVALID"))</formula>
    </cfRule>
  </conditionalFormatting>
  <conditionalFormatting sqref="AZ99:AZ101">
    <cfRule type="expression" dxfId="2" priority="1018">
      <formula>AND(NOT(ISBLANK(AZ99)),EXACT(AF99,"INVALID"))</formula>
    </cfRule>
  </conditionalFormatting>
  <conditionalFormatting sqref="AZ110:AZ118">
    <cfRule type="expression" dxfId="2" priority="1585">
      <formula>AND(NOT(ISBLANK(AZ110)),EXACT(AF110,"INVALID"))</formula>
    </cfRule>
  </conditionalFormatting>
  <conditionalFormatting sqref="AZ121:AZ125">
    <cfRule type="expression" dxfId="2" priority="1387">
      <formula>AND(NOT(ISBLANK(AZ121)),EXACT(AF121,"INVALID"))</formula>
    </cfRule>
  </conditionalFormatting>
  <conditionalFormatting sqref="AZ127:AZ135">
    <cfRule type="expression" dxfId="2" priority="1525">
      <formula>AND(NOT(ISBLANK(AZ127)),EXACT(AF127,"INVALID"))</formula>
    </cfRule>
  </conditionalFormatting>
  <conditionalFormatting sqref="AZ136:AZ137">
    <cfRule type="expression" dxfId="2" priority="1537">
      <formula>AND(NOT(ISBLANK(AZ136)),EXACT(AF136,"INVALID"))</formula>
    </cfRule>
  </conditionalFormatting>
  <conditionalFormatting sqref="AZ139:AZ147">
    <cfRule type="expression" dxfId="2" priority="1347">
      <formula>AND(NOT(ISBLANK(AZ139)),EXACT(AF139,"INVALID"))</formula>
    </cfRule>
  </conditionalFormatting>
  <conditionalFormatting sqref="AZ148:AZ149">
    <cfRule type="expression" dxfId="2" priority="1359">
      <formula>AND(NOT(ISBLANK(AZ148)),EXACT(AF148,"INVALID"))</formula>
    </cfRule>
  </conditionalFormatting>
  <conditionalFormatting sqref="AZ159:AZ167">
    <cfRule type="expression" dxfId="2" priority="2212">
      <formula>AND(NOT(ISBLANK(AZ159)),EXACT(AF159,"INVALID"))</formula>
    </cfRule>
  </conditionalFormatting>
  <conditionalFormatting sqref="AZ173:AZ180">
    <cfRule type="expression" dxfId="2" priority="2265">
      <formula>AND(NOT(ISBLANK(AZ173)),EXACT(AF173,"INVALID"))</formula>
    </cfRule>
  </conditionalFormatting>
  <conditionalFormatting sqref="AZ189:AZ194">
    <cfRule type="expression" dxfId="2" priority="1993">
      <formula>AND(NOT(ISBLANK(AZ189)),EXACT(AF189,"INVALID"))</formula>
    </cfRule>
  </conditionalFormatting>
  <conditionalFormatting sqref="AZ206:AZ207">
    <cfRule type="expression" dxfId="2" priority="1973">
      <formula>AND(NOT(ISBLANK(AZ206)),EXACT(AF206,"INVALID"))</formula>
    </cfRule>
  </conditionalFormatting>
  <conditionalFormatting sqref="AZ208:AZ214">
    <cfRule type="expression" dxfId="2" priority="1275">
      <formula>AND(NOT(ISBLANK(AZ208)),EXACT(AF208,"INVALID"))</formula>
    </cfRule>
  </conditionalFormatting>
  <conditionalFormatting sqref="AZ219:AZ220">
    <cfRule type="expression" dxfId="2" priority="1213">
      <formula>AND(NOT(ISBLANK(AZ219)),EXACT(AF219,"INVALID"))</formula>
    </cfRule>
  </conditionalFormatting>
  <conditionalFormatting sqref="AZ221:AZ227">
    <cfRule type="expression" dxfId="2" priority="1160">
      <formula>AND(NOT(ISBLANK(AZ221)),EXACT(AF221,"INVALID"))</formula>
    </cfRule>
  </conditionalFormatting>
  <conditionalFormatting sqref="AZ229:AZ232">
    <cfRule type="expression" dxfId="2" priority="1191">
      <formula>AND(NOT(ISBLANK(AZ229)),EXACT(AF229,"INVALID"))</formula>
    </cfRule>
  </conditionalFormatting>
  <conditionalFormatting sqref="AZ233:AZ236">
    <cfRule type="expression" dxfId="2" priority="1129">
      <formula>AND(NOT(ISBLANK(AZ233)),EXACT(AF233,"INVALID"))</formula>
    </cfRule>
  </conditionalFormatting>
  <conditionalFormatting sqref="AZ242:AZ243">
    <cfRule type="expression" dxfId="2" priority="2382">
      <formula>AND(NOT(ISBLANK(AZ242)),EXACT(AF242,"INVALID"))</formula>
    </cfRule>
  </conditionalFormatting>
  <conditionalFormatting sqref="AZ249:AZ252">
    <cfRule type="expression" dxfId="2" priority="2081">
      <formula>AND(NOT(ISBLANK(AZ249)),EXACT(AF249,"INVALID"))</formula>
    </cfRule>
  </conditionalFormatting>
  <conditionalFormatting sqref="AZ253:AZ254">
    <cfRule type="expression" dxfId="2" priority="2054">
      <formula>AND(NOT(ISBLANK(AZ253)),EXACT(AF253,"INVALID"))</formula>
    </cfRule>
  </conditionalFormatting>
  <conditionalFormatting sqref="AZ295:AZ301">
    <cfRule type="expression" dxfId="2" priority="2165">
      <formula>AND(NOT(ISBLANK(AZ295)),EXACT(AF295,"INVALID"))</formula>
    </cfRule>
  </conditionalFormatting>
  <conditionalFormatting sqref="BA10:BA18">
    <cfRule type="expression" dxfId="2" priority="2515">
      <formula>AND(NOT(ISBLANK(BA10)),EXACT(AF10,"INVALID"))</formula>
    </cfRule>
  </conditionalFormatting>
  <conditionalFormatting sqref="BA19:BA21">
    <cfRule type="expression" dxfId="2" priority="2488">
      <formula>AND(NOT(ISBLANK(BA19)),EXACT(AF19,"INVALID"))</formula>
    </cfRule>
  </conditionalFormatting>
  <conditionalFormatting sqref="BA25:BA33">
    <cfRule type="expression" dxfId="2" priority="1844">
      <formula>AND(NOT(ISBLANK(BA25)),EXACT(AF25,"INVALID"))</formula>
    </cfRule>
  </conditionalFormatting>
  <conditionalFormatting sqref="BA37:BA45">
    <cfRule type="expression" dxfId="2" priority="1783">
      <formula>AND(NOT(ISBLANK(BA37)),EXACT(AF37,"INVALID"))</formula>
    </cfRule>
  </conditionalFormatting>
  <conditionalFormatting sqref="BA46:BA47">
    <cfRule type="expression" dxfId="2" priority="1794">
      <formula>AND(NOT(ISBLANK(BA46)),EXACT(AF46,"INVALID"))</formula>
    </cfRule>
  </conditionalFormatting>
  <conditionalFormatting sqref="BA59:BA67">
    <cfRule type="expression" dxfId="2" priority="841">
      <formula>AND(NOT(ISBLANK(BA59)),EXACT(AF59,"INVALID"))</formula>
    </cfRule>
  </conditionalFormatting>
  <conditionalFormatting sqref="BA68:BA70">
    <cfRule type="expression" dxfId="2" priority="814">
      <formula>AND(NOT(ISBLANK(BA68)),EXACT(AF68,"INVALID"))</formula>
    </cfRule>
  </conditionalFormatting>
  <conditionalFormatting sqref="BA74:BA76">
    <cfRule type="expression" dxfId="2" priority="719">
      <formula>AND(NOT(ISBLANK(BA74)),EXACT(AF74,"INVALID"))</formula>
    </cfRule>
  </conditionalFormatting>
  <conditionalFormatting sqref="BA84:BA92">
    <cfRule type="expression" dxfId="2" priority="1685">
      <formula>AND(NOT(ISBLANK(BA84)),EXACT(AF84,"INVALID"))</formula>
    </cfRule>
  </conditionalFormatting>
  <conditionalFormatting sqref="BA93:BA95">
    <cfRule type="expression" dxfId="2" priority="1658">
      <formula>AND(NOT(ISBLANK(BA93)),EXACT(AF93,"INVALID"))</formula>
    </cfRule>
  </conditionalFormatting>
  <conditionalFormatting sqref="BA99:BA101">
    <cfRule type="expression" dxfId="2" priority="1017">
      <formula>AND(NOT(ISBLANK(BA99)),EXACT(AF99,"INVALID"))</formula>
    </cfRule>
  </conditionalFormatting>
  <conditionalFormatting sqref="BA110:BA118">
    <cfRule type="expression" dxfId="2" priority="1584">
      <formula>AND(NOT(ISBLANK(BA110)),EXACT(AF110,"INVALID"))</formula>
    </cfRule>
  </conditionalFormatting>
  <conditionalFormatting sqref="BA121:BA125">
    <cfRule type="expression" dxfId="2" priority="1386">
      <formula>AND(NOT(ISBLANK(BA121)),EXACT(AF121,"INVALID"))</formula>
    </cfRule>
  </conditionalFormatting>
  <conditionalFormatting sqref="BA127:BA135">
    <cfRule type="expression" dxfId="2" priority="1524">
      <formula>AND(NOT(ISBLANK(BA127)),EXACT(AF127,"INVALID"))</formula>
    </cfRule>
  </conditionalFormatting>
  <conditionalFormatting sqref="BA136:BA137">
    <cfRule type="expression" dxfId="2" priority="1536">
      <formula>AND(NOT(ISBLANK(BA136)),EXACT(AF136,"INVALID"))</formula>
    </cfRule>
  </conditionalFormatting>
  <conditionalFormatting sqref="BA139:BA147">
    <cfRule type="expression" dxfId="2" priority="1346">
      <formula>AND(NOT(ISBLANK(BA139)),EXACT(AF139,"INVALID"))</formula>
    </cfRule>
  </conditionalFormatting>
  <conditionalFormatting sqref="BA148:BA149">
    <cfRule type="expression" dxfId="2" priority="1358">
      <formula>AND(NOT(ISBLANK(BA148)),EXACT(AF148,"INVALID"))</formula>
    </cfRule>
  </conditionalFormatting>
  <conditionalFormatting sqref="BA159:BA167">
    <cfRule type="expression" dxfId="2" priority="2211">
      <formula>AND(NOT(ISBLANK(BA159)),EXACT(AF159,"INVALID"))</formula>
    </cfRule>
  </conditionalFormatting>
  <conditionalFormatting sqref="BA173:BA180">
    <cfRule type="expression" dxfId="2" priority="2264">
      <formula>AND(NOT(ISBLANK(BA173)),EXACT(AF173,"INVALID"))</formula>
    </cfRule>
  </conditionalFormatting>
  <conditionalFormatting sqref="BA189:BA194">
    <cfRule type="expression" dxfId="2" priority="1992">
      <formula>AND(NOT(ISBLANK(BA189)),EXACT(AF189,"INVALID"))</formula>
    </cfRule>
  </conditionalFormatting>
  <conditionalFormatting sqref="BA206:BA207">
    <cfRule type="expression" dxfId="2" priority="1972">
      <formula>AND(NOT(ISBLANK(BA206)),EXACT(AF206,"INVALID"))</formula>
    </cfRule>
  </conditionalFormatting>
  <conditionalFormatting sqref="BA208:BA214">
    <cfRule type="expression" dxfId="2" priority="1274">
      <formula>AND(NOT(ISBLANK(BA208)),EXACT(AF208,"INVALID"))</formula>
    </cfRule>
  </conditionalFormatting>
  <conditionalFormatting sqref="BA219:BA220">
    <cfRule type="expression" dxfId="2" priority="1212">
      <formula>AND(NOT(ISBLANK(BA219)),EXACT(AF219,"INVALID"))</formula>
    </cfRule>
  </conditionalFormatting>
  <conditionalFormatting sqref="BA221:BA227">
    <cfRule type="expression" dxfId="2" priority="1159">
      <formula>AND(NOT(ISBLANK(BA221)),EXACT(AF221,"INVALID"))</formula>
    </cfRule>
  </conditionalFormatting>
  <conditionalFormatting sqref="BA229:BA232">
    <cfRule type="expression" dxfId="2" priority="1190">
      <formula>AND(NOT(ISBLANK(BA229)),EXACT(AF229,"INVALID"))</formula>
    </cfRule>
  </conditionalFormatting>
  <conditionalFormatting sqref="BA233:BA236">
    <cfRule type="expression" dxfId="2" priority="1128">
      <formula>AND(NOT(ISBLANK(BA233)),EXACT(AF233,"INVALID"))</formula>
    </cfRule>
  </conditionalFormatting>
  <conditionalFormatting sqref="BA242:BA243">
    <cfRule type="expression" dxfId="2" priority="2381">
      <formula>AND(NOT(ISBLANK(BA242)),EXACT(AF242,"INVALID"))</formula>
    </cfRule>
  </conditionalFormatting>
  <conditionalFormatting sqref="BA249:BA252">
    <cfRule type="expression" dxfId="2" priority="2080">
      <formula>AND(NOT(ISBLANK(BA249)),EXACT(AF249,"INVALID"))</formula>
    </cfRule>
  </conditionalFormatting>
  <conditionalFormatting sqref="BA253:BA254">
    <cfRule type="expression" dxfId="2" priority="2053">
      <formula>AND(NOT(ISBLANK(BA253)),EXACT(AF253,"INVALID"))</formula>
    </cfRule>
  </conditionalFormatting>
  <conditionalFormatting sqref="BA295:BA301">
    <cfRule type="expression" dxfId="2" priority="2164">
      <formula>AND(NOT(ISBLANK(BA295)),EXACT(AF295,"INVALID"))</formula>
    </cfRule>
  </conditionalFormatting>
  <conditionalFormatting sqref="BD315:BD316">
    <cfRule type="cellIs" dxfId="1" priority="2413" operator="equal">
      <formula>"Not Assigned"</formula>
    </cfRule>
  </conditionalFormatting>
  <conditionalFormatting sqref="BD317:BD320">
    <cfRule type="cellIs" dxfId="1" priority="2648" operator="equal">
      <formula>"Not Assigned"</formula>
    </cfRule>
  </conditionalFormatting>
  <conditionalFormatting sqref="BD321:BD322">
    <cfRule type="cellIs" dxfId="1" priority="2633" operator="equal">
      <formula>"Not Assigned"</formula>
    </cfRule>
  </conditionalFormatting>
  <conditionalFormatting sqref="BD327:BD328">
    <cfRule type="cellIs" dxfId="1" priority="2410" operator="equal">
      <formula>"Not Assigned"</formula>
    </cfRule>
  </conditionalFormatting>
  <conditionalFormatting sqref="BD329:BD330">
    <cfRule type="cellIs" dxfId="1" priority="2647" operator="equal">
      <formula>"Not Assigned"</formula>
    </cfRule>
  </conditionalFormatting>
  <conditionalFormatting sqref="BD331:BD332">
    <cfRule type="cellIs" dxfId="1" priority="2646" operator="equal">
      <formula>"Not Assigned"</formula>
    </cfRule>
  </conditionalFormatting>
  <conditionalFormatting sqref="BD333:BD338">
    <cfRule type="cellIs" dxfId="1" priority="2659" operator="equal">
      <formula>"Not Assigned"</formula>
    </cfRule>
  </conditionalFormatting>
  <conditionalFormatting sqref="BD339:BD340">
    <cfRule type="cellIs" dxfId="1" priority="2604" operator="equal">
      <formula>"Not Assigned"</formula>
    </cfRule>
  </conditionalFormatting>
  <conditionalFormatting sqref="BD345:BD346">
    <cfRule type="cellIs" dxfId="1" priority="2598" operator="equal">
      <formula>"Not Assigned"</formula>
    </cfRule>
  </conditionalFormatting>
  <conditionalFormatting sqref="BD347:BD350">
    <cfRule type="cellIs" dxfId="1" priority="2601" operator="equal">
      <formula>"Not Assigned"</formula>
    </cfRule>
  </conditionalFormatting>
  <conditionalFormatting sqref="BD351:BD352">
    <cfRule type="cellIs" dxfId="1" priority="2592" operator="equal">
      <formula>"Not Assigned"</formula>
    </cfRule>
  </conditionalFormatting>
  <conditionalFormatting sqref="BD353:BD356">
    <cfRule type="cellIs" dxfId="1" priority="2595" operator="equal">
      <formula>"Not Assigned"</formula>
    </cfRule>
  </conditionalFormatting>
  <conditionalFormatting sqref="BD359:BD364">
    <cfRule type="cellIs" dxfId="1" priority="2644" operator="equal">
      <formula>"Not Assigned"</formula>
    </cfRule>
  </conditionalFormatting>
  <conditionalFormatting sqref="BD375:BD376">
    <cfRule type="cellIs" dxfId="1" priority="1955" operator="equal">
      <formula>"Not Assigned"</formula>
    </cfRule>
  </conditionalFormatting>
  <conditionalFormatting sqref="BD385:BD386">
    <cfRule type="cellIs" dxfId="1" priority="2642" operator="equal">
      <formula>"Not Assigned"</formula>
    </cfRule>
  </conditionalFormatting>
  <conditionalFormatting sqref="BD387:BD388">
    <cfRule type="cellIs" dxfId="1" priority="2641" operator="equal">
      <formula>"Not Assigned"</formula>
    </cfRule>
  </conditionalFormatting>
  <conditionalFormatting sqref="BD389:BD390">
    <cfRule type="cellIs" dxfId="1" priority="2640" operator="equal">
      <formula>"Not Assigned"</formula>
    </cfRule>
  </conditionalFormatting>
  <conditionalFormatting sqref="BD391:BD392">
    <cfRule type="cellIs" dxfId="1" priority="2639" operator="equal">
      <formula>"Not Assigned"</formula>
    </cfRule>
  </conditionalFormatting>
  <conditionalFormatting sqref="BD393:BD394">
    <cfRule type="cellIs" dxfId="1" priority="2638" operator="equal">
      <formula>"Not Assigned"</formula>
    </cfRule>
  </conditionalFormatting>
  <conditionalFormatting sqref="BD395:BD396">
    <cfRule type="cellIs" dxfId="1" priority="2637" operator="equal">
      <formula>"Not Assigned"</formula>
    </cfRule>
  </conditionalFormatting>
  <conditionalFormatting sqref="BD397:BD398">
    <cfRule type="cellIs" dxfId="1" priority="2636" operator="equal">
      <formula>"Not Assigned"</formula>
    </cfRule>
  </conditionalFormatting>
  <conditionalFormatting sqref="BD399:BD400">
    <cfRule type="cellIs" dxfId="1" priority="2589" operator="equal">
      <formula>"Not Assigned"</formula>
    </cfRule>
  </conditionalFormatting>
  <conditionalFormatting sqref="BD401:BD402">
    <cfRule type="cellIs" dxfId="1" priority="2588" operator="equal">
      <formula>"Not Assigned"</formula>
    </cfRule>
  </conditionalFormatting>
  <conditionalFormatting sqref="BD403:BD404">
    <cfRule type="cellIs" dxfId="1" priority="2635" operator="equal">
      <formula>"Not Assigned"</formula>
    </cfRule>
  </conditionalFormatting>
  <conditionalFormatting sqref="BD405:BD406">
    <cfRule type="cellIs" dxfId="1" priority="2634" operator="equal">
      <formula>"Not Assigned"</formula>
    </cfRule>
  </conditionalFormatting>
  <conditionalFormatting sqref="BD408:BD413">
    <cfRule type="cellIs" dxfId="1" priority="1951" operator="equal">
      <formula>"Not Assigned"</formula>
    </cfRule>
  </conditionalFormatting>
  <conditionalFormatting sqref="BD415:BD417">
    <cfRule type="cellIs" dxfId="1" priority="425" operator="equal">
      <formula>"Not Assigned"</formula>
    </cfRule>
  </conditionalFormatting>
  <conditionalFormatting sqref="BD422:BD423">
    <cfRule type="cellIs" dxfId="1" priority="1097" operator="equal">
      <formula>"Not Assigned"</formula>
    </cfRule>
  </conditionalFormatting>
  <conditionalFormatting sqref="BD428:BD429">
    <cfRule type="cellIs" dxfId="1" priority="1944" operator="equal">
      <formula>"Not Assigned"</formula>
    </cfRule>
  </conditionalFormatting>
  <conditionalFormatting sqref="BD430:BD431">
    <cfRule type="cellIs" dxfId="1" priority="1943" operator="equal">
      <formula>"Not Assigned"</formula>
    </cfRule>
  </conditionalFormatting>
  <conditionalFormatting sqref="BD432:BD433">
    <cfRule type="cellIs" dxfId="1" priority="1942" operator="equal">
      <formula>"Not Assigned"</formula>
    </cfRule>
  </conditionalFormatting>
  <conditionalFormatting sqref="BD434:BD435">
    <cfRule type="cellIs" dxfId="1" priority="1941" operator="equal">
      <formula>"Not Assigned"</formula>
    </cfRule>
  </conditionalFormatting>
  <conditionalFormatting sqref="BD436:BD437">
    <cfRule type="cellIs" dxfId="1" priority="1940" operator="equal">
      <formula>"Not Assigned"</formula>
    </cfRule>
  </conditionalFormatting>
  <conditionalFormatting sqref="BD438:BD439">
    <cfRule type="cellIs" dxfId="1" priority="1939" operator="equal">
      <formula>"Not Assigned"</formula>
    </cfRule>
  </conditionalFormatting>
  <conditionalFormatting sqref="BD440:BD441">
    <cfRule type="cellIs" dxfId="1" priority="1938" operator="equal">
      <formula>"Not Assigned"</formula>
    </cfRule>
  </conditionalFormatting>
  <conditionalFormatting sqref="BD442:BD443">
    <cfRule type="cellIs" dxfId="1" priority="1933" operator="equal">
      <formula>"Not Assigned"</formula>
    </cfRule>
  </conditionalFormatting>
  <conditionalFormatting sqref="BD444:BD445">
    <cfRule type="cellIs" dxfId="1" priority="1932" operator="equal">
      <formula>"Not Assigned"</formula>
    </cfRule>
  </conditionalFormatting>
  <conditionalFormatting sqref="BD446:BD447">
    <cfRule type="cellIs" dxfId="1" priority="1937" operator="equal">
      <formula>"Not Assigned"</formula>
    </cfRule>
  </conditionalFormatting>
  <conditionalFormatting sqref="BD448:BD449">
    <cfRule type="cellIs" dxfId="1" priority="1936" operator="equal">
      <formula>"Not Assigned"</formula>
    </cfRule>
  </conditionalFormatting>
  <conditionalFormatting sqref="BD451:BD455">
    <cfRule type="cellIs" dxfId="1" priority="1927" operator="equal">
      <formula>"Not Assigned"</formula>
    </cfRule>
  </conditionalFormatting>
  <conditionalFormatting sqref="BD456:BD457">
    <cfRule type="cellIs" dxfId="1" priority="420" operator="equal">
      <formula>"Not Assigned"</formula>
    </cfRule>
  </conditionalFormatting>
  <conditionalFormatting sqref="BD461:BD462">
    <cfRule type="cellIs" dxfId="1" priority="1069" operator="equal">
      <formula>"Not Assigned"</formula>
    </cfRule>
  </conditionalFormatting>
  <conditionalFormatting sqref="BD463:BD464">
    <cfRule type="cellIs" dxfId="1" priority="1065" operator="equal">
      <formula>"Not Assigned"</formula>
    </cfRule>
  </conditionalFormatting>
  <conditionalFormatting sqref="BD469:BD470">
    <cfRule type="cellIs" dxfId="1" priority="1090" operator="equal">
      <formula>"Not Assigned"</formula>
    </cfRule>
  </conditionalFormatting>
  <conditionalFormatting sqref="BD471:BD472">
    <cfRule type="cellIs" dxfId="1" priority="1089" operator="equal">
      <formula>"Not Assigned"</formula>
    </cfRule>
  </conditionalFormatting>
  <conditionalFormatting sqref="BD473:BD474">
    <cfRule type="cellIs" dxfId="1" priority="1088" operator="equal">
      <formula>"Not Assigned"</formula>
    </cfRule>
  </conditionalFormatting>
  <conditionalFormatting sqref="BD475:BD476">
    <cfRule type="cellIs" dxfId="1" priority="1087" operator="equal">
      <formula>"Not Assigned"</formula>
    </cfRule>
  </conditionalFormatting>
  <conditionalFormatting sqref="BD477:BD478">
    <cfRule type="cellIs" dxfId="1" priority="1086" operator="equal">
      <formula>"Not Assigned"</formula>
    </cfRule>
  </conditionalFormatting>
  <conditionalFormatting sqref="BD479:BD480">
    <cfRule type="cellIs" dxfId="1" priority="1085" operator="equal">
      <formula>"Not Assigned"</formula>
    </cfRule>
  </conditionalFormatting>
  <conditionalFormatting sqref="BD481:BD482">
    <cfRule type="cellIs" dxfId="1" priority="1084" operator="equal">
      <formula>"Not Assigned"</formula>
    </cfRule>
  </conditionalFormatting>
  <conditionalFormatting sqref="BD483:BD484">
    <cfRule type="cellIs" dxfId="1" priority="1079" operator="equal">
      <formula>"Not Assigned"</formula>
    </cfRule>
  </conditionalFormatting>
  <conditionalFormatting sqref="BD485:BD486">
    <cfRule type="cellIs" dxfId="1" priority="1078" operator="equal">
      <formula>"Not Assigned"</formula>
    </cfRule>
  </conditionalFormatting>
  <conditionalFormatting sqref="BD487:BD488">
    <cfRule type="cellIs" dxfId="1" priority="1083" operator="equal">
      <formula>"Not Assigned"</formula>
    </cfRule>
  </conditionalFormatting>
  <conditionalFormatting sqref="BD489:BD490">
    <cfRule type="cellIs" dxfId="1" priority="1082" operator="equal">
      <formula>"Not Assigned"</formula>
    </cfRule>
  </conditionalFormatting>
  <conditionalFormatting sqref="BD492:BD496">
    <cfRule type="cellIs" dxfId="1" priority="1073" operator="equal">
      <formula>"Not Assigned"</formula>
    </cfRule>
  </conditionalFormatting>
  <conditionalFormatting sqref="BD497:BD499">
    <cfRule type="cellIs" dxfId="1" priority="416" operator="equal">
      <formula>"Not Assigned"</formula>
    </cfRule>
  </conditionalFormatting>
  <conditionalFormatting sqref="BD525:BD526">
    <cfRule type="cellIs" dxfId="1" priority="2622" operator="equal">
      <formula>"Not Assigned"</formula>
    </cfRule>
  </conditionalFormatting>
  <conditionalFormatting sqref="BD621:BD622">
    <cfRule type="cellIs" dxfId="1" priority="2651" operator="equal">
      <formula>"Not Assigned"</formula>
    </cfRule>
  </conditionalFormatting>
  <conditionalFormatting sqref="BD623:BD624">
    <cfRule type="cellIs" dxfId="1" priority="2652" operator="equal">
      <formula>"Not Assigned"</formula>
    </cfRule>
  </conditionalFormatting>
  <conditionalFormatting sqref="BD625:BD626">
    <cfRule type="cellIs" dxfId="1" priority="2653" operator="equal">
      <formula>"Not Assigned"</formula>
    </cfRule>
  </conditionalFormatting>
  <conditionalFormatting sqref="BD627:BD628">
    <cfRule type="cellIs" dxfId="1" priority="2649" operator="equal">
      <formula>"Not Assigned"</formula>
    </cfRule>
  </conditionalFormatting>
  <conditionalFormatting sqref="BD630:BD635">
    <cfRule type="cellIs" dxfId="1" priority="2586" operator="equal">
      <formula>"Not Assigned"</formula>
    </cfRule>
  </conditionalFormatting>
  <conditionalFormatting sqref="BD636:BD640">
    <cfRule type="cellIs" dxfId="1" priority="2587" operator="equal">
      <formula>"Not Assigned"</formula>
    </cfRule>
  </conditionalFormatting>
  <conditionalFormatting sqref="BD641:BD644">
    <cfRule type="cellIs" dxfId="1" priority="2585" operator="equal">
      <formula>"Not Assigned"</formula>
    </cfRule>
  </conditionalFormatting>
  <conditionalFormatting sqref="BD669:BD670">
    <cfRule type="cellIs" dxfId="1" priority="2398" operator="equal">
      <formula>"Not Assigned"</formula>
    </cfRule>
  </conditionalFormatting>
  <conditionalFormatting sqref="BD765:BD766">
    <cfRule type="cellIs" dxfId="1" priority="2401" operator="equal">
      <formula>"Not Assigned"</formula>
    </cfRule>
  </conditionalFormatting>
  <conditionalFormatting sqref="BD767:BD768">
    <cfRule type="cellIs" dxfId="1" priority="2402" operator="equal">
      <formula>"Not Assigned"</formula>
    </cfRule>
  </conditionalFormatting>
  <conditionalFormatting sqref="BD769:BD770">
    <cfRule type="cellIs" dxfId="1" priority="2403" operator="equal">
      <formula>"Not Assigned"</formula>
    </cfRule>
  </conditionalFormatting>
  <conditionalFormatting sqref="BD771:BD772">
    <cfRule type="cellIs" dxfId="1" priority="2399" operator="equal">
      <formula>"Not Assigned"</formula>
    </cfRule>
  </conditionalFormatting>
  <conditionalFormatting sqref="BD774:BD779">
    <cfRule type="cellIs" dxfId="1" priority="2396" operator="equal">
      <formula>"Not Assigned"</formula>
    </cfRule>
  </conditionalFormatting>
  <conditionalFormatting sqref="BD780:BD784">
    <cfRule type="cellIs" dxfId="1" priority="2397" operator="equal">
      <formula>"Not Assigned"</formula>
    </cfRule>
  </conditionalFormatting>
  <conditionalFormatting sqref="BD785:BD791">
    <cfRule type="cellIs" dxfId="1" priority="2395" operator="equal">
      <formula>"Not Assigned"</formula>
    </cfRule>
  </conditionalFormatting>
  <conditionalFormatting sqref="BD815:BD816">
    <cfRule type="cellIs" dxfId="1" priority="1915" operator="equal">
      <formula>"Not Assigned"</formula>
    </cfRule>
  </conditionalFormatting>
  <conditionalFormatting sqref="BD911:BD912">
    <cfRule type="cellIs" dxfId="1" priority="1918" operator="equal">
      <formula>"Not Assigned"</formula>
    </cfRule>
  </conditionalFormatting>
  <conditionalFormatting sqref="BD913:BD914">
    <cfRule type="cellIs" dxfId="1" priority="1919" operator="equal">
      <formula>"Not Assigned"</formula>
    </cfRule>
  </conditionalFormatting>
  <conditionalFormatting sqref="BD915:BD916">
    <cfRule type="cellIs" dxfId="1" priority="1920" operator="equal">
      <formula>"Not Assigned"</formula>
    </cfRule>
  </conditionalFormatting>
  <conditionalFormatting sqref="BD917:BD918">
    <cfRule type="cellIs" dxfId="1" priority="1916" operator="equal">
      <formula>"Not Assigned"</formula>
    </cfRule>
  </conditionalFormatting>
  <conditionalFormatting sqref="BD920:BD925">
    <cfRule type="cellIs" dxfId="1" priority="1913" operator="equal">
      <formula>"Not Assigned"</formula>
    </cfRule>
  </conditionalFormatting>
  <conditionalFormatting sqref="BD926:BD930">
    <cfRule type="cellIs" dxfId="1" priority="1914" operator="equal">
      <formula>"Not Assigned"</formula>
    </cfRule>
  </conditionalFormatting>
  <conditionalFormatting sqref="BD931:BD934">
    <cfRule type="cellIs" dxfId="1" priority="1912" operator="equal">
      <formula>"Not Assigned"</formula>
    </cfRule>
  </conditionalFormatting>
  <conditionalFormatting sqref="BD947:BD949">
    <cfRule type="cellIs" dxfId="1" priority="412" operator="equal">
      <formula>"Not Assigned"</formula>
    </cfRule>
  </conditionalFormatting>
  <conditionalFormatting sqref="BD962:BD963">
    <cfRule type="cellIs" dxfId="1" priority="1902" operator="equal">
      <formula>"Not Assigned"</formula>
    </cfRule>
  </conditionalFormatting>
  <conditionalFormatting sqref="BD1058:BD1059">
    <cfRule type="cellIs" dxfId="1" priority="1905" operator="equal">
      <formula>"Not Assigned"</formula>
    </cfRule>
  </conditionalFormatting>
  <conditionalFormatting sqref="BD1060:BD1061">
    <cfRule type="cellIs" dxfId="1" priority="1906" operator="equal">
      <formula>"Not Assigned"</formula>
    </cfRule>
  </conditionalFormatting>
  <conditionalFormatting sqref="BD1062:BD1063">
    <cfRule type="cellIs" dxfId="1" priority="1907" operator="equal">
      <formula>"Not Assigned"</formula>
    </cfRule>
  </conditionalFormatting>
  <conditionalFormatting sqref="BD1064:BD1065">
    <cfRule type="cellIs" dxfId="1" priority="1903" operator="equal">
      <formula>"Not Assigned"</formula>
    </cfRule>
  </conditionalFormatting>
  <conditionalFormatting sqref="BD1067:BD1072">
    <cfRule type="cellIs" dxfId="1" priority="1900" operator="equal">
      <formula>"Not Assigned"</formula>
    </cfRule>
  </conditionalFormatting>
  <conditionalFormatting sqref="BD1073:BD1077">
    <cfRule type="cellIs" dxfId="1" priority="1901" operator="equal">
      <formula>"Not Assigned"</formula>
    </cfRule>
  </conditionalFormatting>
  <conditionalFormatting sqref="BD1078:BD1083">
    <cfRule type="cellIs" dxfId="1" priority="1899" operator="equal">
      <formula>"Not Assigned"</formula>
    </cfRule>
  </conditionalFormatting>
  <conditionalFormatting sqref="BD1084:BD1085">
    <cfRule type="cellIs" dxfId="1" priority="2658" operator="equal">
      <formula>"Not Assigned"</formula>
    </cfRule>
  </conditionalFormatting>
  <conditionalFormatting sqref="BD1103:BD1104">
    <cfRule type="cellIs" dxfId="1" priority="341" operator="equal">
      <formula>"Not Assigned"</formula>
    </cfRule>
  </conditionalFormatting>
  <conditionalFormatting sqref="BD1106:BD1107">
    <cfRule type="cellIs" dxfId="1" priority="350" operator="equal">
      <formula>"Not Assigned"</formula>
    </cfRule>
  </conditionalFormatting>
  <conditionalFormatting sqref="AR368 AR1:AR7 BD540:BD542 BD562:BD564 BD551:BD553 BD573:BD575 BD605:BD607 BD517:BD524 BD323:BD326 BD501:BD515 BD379:BD384 BD527:BD531 AR170 AR500 BD341:BD344 BD309:BD314 BD365:BD366 BD369:BD371 BD373:BD374 AR49 AR238:AR241 AR285:AR288 AR196:AR200 AR202:AR203 AR205 AR257:AR264 AR294:AR305 BD584:BD596 BD731:BD737 BD1035:BD1041 BD885:BD886 AR307:AR308 AR1108:AR1048576">
    <cfRule type="cellIs" dxfId="1" priority="2662" operator="equal">
      <formula>"Not Assigned"</formula>
    </cfRule>
  </conditionalFormatting>
  <conditionalFormatting sqref="AD10:AF18">
    <cfRule type="cellIs" dxfId="3" priority="2520" operator="equal">
      <formula>"INVALID"</formula>
    </cfRule>
  </conditionalFormatting>
  <conditionalFormatting sqref="AL10:AM18">
    <cfRule type="cellIs" dxfId="3" priority="2504" operator="equal">
      <formula>"INVALID"</formula>
    </cfRule>
  </conditionalFormatting>
  <conditionalFormatting sqref="AS23 AS238:AS241 AS10:AS21 AZ22:BA23 AZ238:BA245 AS25:AS35 AZ34:BA35 AS50:AS57 AZ50:BA57 AZ159:BA170 AS151:AS156 AZ181:BA186 AS189:AS200 AZ189:BA200 AZ202:BA203 AS202:AS203 AZ205:BA207 AZ215:BA216 AS205:AS216 AS295:AS305 AZ258:BA266 AZ247:BA256 AS258:AS266 AZ268:BA269 AS268:AS269 AZ271:BA278 AS271:AS278 AZ280:BA283 AS280:AS283 AZ285:BA288 AS285:AS288 AS290:AS293 AZ290:BA293 AS104:AS105 AZ105:BA105 AS247:AS248 AZ46:BA48 AS84:AS95 AZ96:BA97 AS110:AS125 AZ119:BA120 AZ136:BA138 AZ148:BA149 AZ218:BA220 AS221:AS227 AS229:AS236 AS98:AS101 AZ102:BA103 AZ80:BA80 AS59:AS70 AZ71:BA72 AS73:AS76 AZ77:BA78 AZ82:BA82 AZ151:BA157 AS159:AS171 AS173:AS187 AZ295:BA306">
    <cfRule type="expression" dxfId="2" priority="2538">
      <formula>NOT($AN10)</formula>
    </cfRule>
  </conditionalFormatting>
  <conditionalFormatting sqref="AZ10:BA18">
    <cfRule type="expression" dxfId="2" priority="2498">
      <formula>NOT($AN10)</formula>
    </cfRule>
  </conditionalFormatting>
  <conditionalFormatting sqref="AX11:AX23 AX25:AX35 AY159 AY165 AX280:AX283 AX104:AX105 AX110:AX125 AY295:AY304">
    <cfRule type="expression" dxfId="2" priority="2388">
      <formula>NOT($AO11)</formula>
    </cfRule>
  </conditionalFormatting>
  <conditionalFormatting sqref="AI12:AI15 AI18">
    <cfRule type="cellIs" dxfId="3" priority="330" operator="equal">
      <formula>"INVALID"</formula>
    </cfRule>
  </conditionalFormatting>
  <conditionalFormatting sqref="AT18:AT19 AT134">
    <cfRule type="expression" dxfId="2" priority="2389">
      <formula>NOT($AM17)</formula>
    </cfRule>
  </conditionalFormatting>
  <conditionalFormatting sqref="AD23:AF23 AD19:AF21">
    <cfRule type="cellIs" dxfId="3" priority="2493" operator="equal">
      <formula>"INVALID"</formula>
    </cfRule>
  </conditionalFormatting>
  <conditionalFormatting sqref="AI23 AI19:AI20">
    <cfRule type="cellIs" dxfId="3" priority="329" operator="equal">
      <formula>"INVALID"</formula>
    </cfRule>
  </conditionalFormatting>
  <conditionalFormatting sqref="AJ19:AJ21 AJ23">
    <cfRule type="cellIs" dxfId="3" priority="2485" operator="equal">
      <formula>FALSE</formula>
    </cfRule>
    <cfRule type="cellIs" dxfId="3" priority="2479" operator="equal">
      <formula>"INVALID"</formula>
    </cfRule>
  </conditionalFormatting>
  <conditionalFormatting sqref="AK19:AK21 AK23">
    <cfRule type="cellIs" dxfId="3" priority="2484" operator="equal">
      <formula>FALSE</formula>
    </cfRule>
    <cfRule type="cellIs" dxfId="3" priority="2478" operator="equal">
      <formula>"INVALID"</formula>
    </cfRule>
    <cfRule type="cellIs" dxfId="3" priority="2476" operator="equal">
      <formula>"INVALID"</formula>
    </cfRule>
  </conditionalFormatting>
  <conditionalFormatting sqref="AL19:AL21 AL23">
    <cfRule type="cellIs" dxfId="3" priority="2483" operator="equal">
      <formula>FALSE</formula>
    </cfRule>
    <cfRule type="cellIs" dxfId="3" priority="2475" operator="equal">
      <formula>"INVALID"</formula>
    </cfRule>
  </conditionalFormatting>
  <conditionalFormatting sqref="AL19:AM21 AL23:AM23">
    <cfRule type="cellIs" dxfId="3" priority="2477" operator="equal">
      <formula>"INVALID"</formula>
    </cfRule>
  </conditionalFormatting>
  <conditionalFormatting sqref="AM19:AM21 AM23">
    <cfRule type="cellIs" dxfId="3" priority="2482" operator="equal">
      <formula>FALSE</formula>
    </cfRule>
    <cfRule type="cellIs" dxfId="3" priority="2474" operator="equal">
      <formula>"INVALID"</formula>
    </cfRule>
  </conditionalFormatting>
  <conditionalFormatting sqref="AN19:AN21 AN23">
    <cfRule type="cellIs" dxfId="3" priority="2481" operator="equal">
      <formula>FALSE</formula>
    </cfRule>
    <cfRule type="cellIs" dxfId="3" priority="2473" operator="equal">
      <formula>"INVALID"</formula>
    </cfRule>
  </conditionalFormatting>
  <conditionalFormatting sqref="AO19:AO21 AO23">
    <cfRule type="cellIs" dxfId="3" priority="2469" operator="equal">
      <formula>FALSE</formula>
    </cfRule>
    <cfRule type="cellIs" dxfId="3" priority="2468" operator="equal">
      <formula>"INVALID"</formula>
    </cfRule>
    <cfRule type="cellIs" dxfId="3" priority="2467" operator="equal">
      <formula>"INVALID"</formula>
    </cfRule>
  </conditionalFormatting>
  <conditionalFormatting sqref="AP19:AP21 AP23">
    <cfRule type="cellIs" dxfId="3" priority="2480" operator="equal">
      <formula>"INVALID"</formula>
    </cfRule>
  </conditionalFormatting>
  <conditionalFormatting sqref="AR19:AR21 AR23">
    <cfRule type="cellIs" dxfId="1" priority="2491" operator="equal">
      <formula>"Not Assigned"</formula>
    </cfRule>
  </conditionalFormatting>
  <conditionalFormatting sqref="AZ19:BA21">
    <cfRule type="expression" dxfId="2" priority="2471">
      <formula>NOT($AN19)</formula>
    </cfRule>
  </conditionalFormatting>
  <conditionalFormatting sqref="AQ341:AQ344 AQ403:AQ406 AQ308:AQ314 AQ23 AQ317:AQ326 AQ329:AQ338 AQ378:AQ398 AQ34:AQ35 AQ50:AQ57 AQ151:AQ156 AQ159:AQ170 AQ181:AQ186 AQ189:AQ200 AQ202:AQ203 AQ205:AQ207 AQ215:AQ216 AQ295:AQ305 AQ258:AQ264 AQ268:AQ269 AQ271:AQ278 AQ280:AQ283 AQ285:AQ288 AQ290:AQ293 AQ358:AQ366 AQ408:AQ414 AQ424:AQ441 AQ105 AQ500:AQ648 AQ247:AQ248 AQ119:AQ120 AQ451:AQ455 AQ465:AQ482 AQ799:AQ946 AQ650:AQ797 AQ951:AQ1085 AQ368:AQ374 AQ419:AQ421 AQ458:AQ460 AQ1100:AQ1101 AQ1108:AQ1594">
    <cfRule type="expression" dxfId="0" priority="2657" stopIfTrue="1">
      <formula>REPLACE($AQ23,8,LEN($AQ23),"")="unused_"</formula>
    </cfRule>
  </conditionalFormatting>
  <conditionalFormatting sqref="AQ23 AQ34:AQ35 AQ50:AQ57 AQ151:AQ156 AQ159:AQ170 AQ181:AQ186 AQ189:AQ200 AQ202:AQ203 AQ205:AQ207 AQ215:AQ216 AQ295:AQ305 AQ258:AQ266 AQ268:AQ269 AQ271:AQ278 AQ280:AQ283 AQ285:AQ288 AQ290:AQ293 AQ105 AQ247:AQ248 AQ119:AQ120">
    <cfRule type="expression" dxfId="2" priority="2539">
      <formula>NOT($AJ23)</formula>
    </cfRule>
    <cfRule type="expression" dxfId="4" priority="2621">
      <formula>RIGHT($AQ23,1)="*"</formula>
    </cfRule>
  </conditionalFormatting>
  <conditionalFormatting sqref="AR23 AR238:AR241 AR34:AR35 AR50:AR57 AR151:AR156 AR159:AR170 AR181:AR186 AR189:AR200 AR202:AR203 AR205:AR207 AR215:AR216 AR295:AR305 AR258:AR266 AR268:AR269 AR271:AR278 AR280:AR283 AR285:AR288 AR290:AR293 AR105 AR247:AR248 AR119:AR120">
    <cfRule type="expression" dxfId="2" priority="2625">
      <formula>NOT($AL23)</formula>
    </cfRule>
  </conditionalFormatting>
  <conditionalFormatting sqref="AS23 AS238:AS241 AS170 AS302:AS305 AS189:AS200 AS34:AS35 AS50:AS57 AS151:AS156 AS181:AS186 AS202:AS203 AS205 AS215:AS216 AS258:AS264 AS268:AS269 AS272:AS278 AS281:AS283 AS285:AS288 AS290:AS293 AS105">
    <cfRule type="expression" dxfId="2" priority="2631">
      <formula>EXACT(AF23,"INVALID")</formula>
    </cfRule>
  </conditionalFormatting>
  <conditionalFormatting sqref="AS23 AS238:AS241 AS34:AS35 AS50:AS57 AS151:AS156 AS159:AS170 AS181:AS186 AS189:AS200 AS202:AS203 AS205:AS207 AS215:AS216 AS295:AS305 AS258:AS266 AS268:AS269 AS271:AS278 AS280:AS283 AS285:AS288 AS290:AS293 AS105 AS247:AS248 AS119:AS120">
    <cfRule type="expression" dxfId="2" priority="2537">
      <formula>NOT($AK23)</formula>
    </cfRule>
  </conditionalFormatting>
  <conditionalFormatting sqref="AZ23 AZ238:AZ241 AZ302:AZ305 AZ196:AZ200 AZ169:AZ170 AZ34:AZ35 AZ50:AZ57 AZ151:AZ156 AZ181:AZ186 AZ202:AZ203 AZ215:AZ216 AZ258:AZ264 AZ268:AZ269 AZ272:AZ278 AZ281:AZ283 AZ285:AZ288 AZ290:AZ293 AZ105">
    <cfRule type="expression" dxfId="2" priority="2629">
      <formula>AND(NOT(ISBLANK(AZ23)),EXACT(AF23,"INVALID"))</formula>
    </cfRule>
  </conditionalFormatting>
  <conditionalFormatting sqref="BA23 BA238:BA241 BA302:BA305 BA196:BA200 BA169:BA170 BA34:BA35 BA50:BA57 BA151:BA156 BA181:BA186 BA202:BA203 BA215:BA216 BA258:BA264 BA268:BA269 BA272:BA278 BA281:BA283 BA285:BA288 BA290:BA293 BA105">
    <cfRule type="expression" dxfId="2" priority="2628">
      <formula>AND(NOT(ISBLANK(BA23)),EXACT(AF23,"INVALID"))</formula>
    </cfRule>
  </conditionalFormatting>
  <conditionalFormatting sqref="AD25:AF33">
    <cfRule type="cellIs" dxfId="3" priority="1849" operator="equal">
      <formula>"INVALID"</formula>
    </cfRule>
  </conditionalFormatting>
  <conditionalFormatting sqref="AL25:AM33">
    <cfRule type="cellIs" dxfId="3" priority="1833" operator="equal">
      <formula>"INVALID"</formula>
    </cfRule>
  </conditionalFormatting>
  <conditionalFormatting sqref="AZ25:BA33">
    <cfRule type="expression" dxfId="2" priority="1827">
      <formula>NOT($AN25)</formula>
    </cfRule>
  </conditionalFormatting>
  <conditionalFormatting sqref="AD34:AF35">
    <cfRule type="cellIs" dxfId="3" priority="1822" operator="equal">
      <formula>"INVALID"</formula>
    </cfRule>
  </conditionalFormatting>
  <conditionalFormatting sqref="AL34:AM35">
    <cfRule type="cellIs" dxfId="3" priority="1812" operator="equal">
      <formula>"INVALID"</formula>
    </cfRule>
  </conditionalFormatting>
  <conditionalFormatting sqref="AD37:AF45">
    <cfRule type="cellIs" dxfId="3" priority="1788" operator="equal">
      <formula>"INVALID"</formula>
    </cfRule>
  </conditionalFormatting>
  <conditionalFormatting sqref="AL37:AM45">
    <cfRule type="cellIs" dxfId="3" priority="1772" operator="equal">
      <formula>"INVALID"</formula>
    </cfRule>
  </conditionalFormatting>
  <conditionalFormatting sqref="AZ37:BA45">
    <cfRule type="expression" dxfId="2" priority="1766">
      <formula>NOT($AN37)</formula>
    </cfRule>
  </conditionalFormatting>
  <conditionalFormatting sqref="AD46:AF47">
    <cfRule type="cellIs" dxfId="3" priority="1761" operator="equal">
      <formula>"INVALID"</formula>
    </cfRule>
  </conditionalFormatting>
  <conditionalFormatting sqref="AL46:AM47">
    <cfRule type="cellIs" dxfId="3" priority="1751" operator="equal">
      <formula>"INVALID"</formula>
    </cfRule>
  </conditionalFormatting>
  <conditionalFormatting sqref="AP50:AP54 AD284:AF284 AD170:AF170 AD267:AF267 AF271:AF278 AD270:AF270 AF268:AF269 AJ198:AP200 AJ205:AP205 AF258:AF264 AD258:AE266 O294:Q305 S294:S305 AJ188:AP188 AJ258:AP267 AJ270:AP278 AD289:AF289 AD295:AF305 S501:S644 S650:S790 AD202:AF203 AD205:AF207 AD238:AF241 AD268:AD269 AD56:AF57 AD50:AF54 S951:S1098 S799:S934 AD188:AF200 AJ295:AP305 AJ202:AP203 AJ284:AP289 N295:N305">
    <cfRule type="cellIs" dxfId="3" priority="2661" operator="equal">
      <formula>"INVALID"</formula>
    </cfRule>
  </conditionalFormatting>
  <conditionalFormatting sqref="AI170 AI50 AH267:AI267 AH188:AI188 AI258:AI266 AH284:AI284 AG289:AI289 AI202:AI203 AI205:AI207 AI189:AI200 AG270:AI270 AI268:AI269 AI271:AI278">
    <cfRule type="cellIs" dxfId="3" priority="338" operator="equal">
      <formula>"INVALID"</formula>
    </cfRule>
  </conditionalFormatting>
  <conditionalFormatting sqref="AJ50:AJ54 AJ56:AJ57 AJ170 AJ196:AJ197 AJ268:AJ269 AJ238:AJ241 AJ271:AO278 AJ285:AO288 AJ198:AO200 AJ202:AO203 AJ205:AO205 AJ258:AO266 AJ295:AO305">
    <cfRule type="cellIs" dxfId="3" priority="2584" operator="equal">
      <formula>FALSE</formula>
    </cfRule>
  </conditionalFormatting>
  <conditionalFormatting sqref="AK50:AK54 AK56:AK57 AK170 AK302:AK305 AK268:AK269 AK196:AK197 AK238:AK241">
    <cfRule type="cellIs" dxfId="3" priority="2583" operator="equal">
      <formula>FALSE</formula>
    </cfRule>
  </conditionalFormatting>
  <conditionalFormatting sqref="AL50:AL54 AL56:AL57 AL170 AL302:AL305 AL268:AL269 AL196:AL197 AL238:AL241">
    <cfRule type="cellIs" dxfId="3" priority="2582" operator="equal">
      <formula>FALSE</formula>
    </cfRule>
  </conditionalFormatting>
  <conditionalFormatting sqref="AM50:AM54 AM56:AM57 AM170 AM302:AM305 AM268:AM269 AM196:AM197 AM238:AM241">
    <cfRule type="cellIs" dxfId="3" priority="2581" operator="equal">
      <formula>FALSE</formula>
    </cfRule>
  </conditionalFormatting>
  <conditionalFormatting sqref="AN50:AN54 AN56:AN57 AN170 AN302:AN305 AN268:AN269 AN196:AN197 AN238:AN241">
    <cfRule type="cellIs" dxfId="3" priority="2580" operator="equal">
      <formula>FALSE</formula>
    </cfRule>
  </conditionalFormatting>
  <conditionalFormatting sqref="AO50:AO54 AO56:AO57 AO170 AO302:AO305 AO268:AO269 AO196:AO197 AO238:AO241">
    <cfRule type="cellIs" dxfId="3" priority="2536" operator="equal">
      <formula>FALSE</formula>
    </cfRule>
  </conditionalFormatting>
  <conditionalFormatting sqref="AR50:AR54 AR56:AR57">
    <cfRule type="cellIs" dxfId="1" priority="2656" operator="equal">
      <formula>"Not Assigned"</formula>
    </cfRule>
  </conditionalFormatting>
  <conditionalFormatting sqref="AP55 AD55:AF55">
    <cfRule type="cellIs" dxfId="3" priority="2439" operator="equal">
      <formula>"INVALID"</formula>
    </cfRule>
  </conditionalFormatting>
  <conditionalFormatting sqref="AL56:AM57">
    <cfRule type="cellIs" dxfId="3" priority="2576" operator="equal">
      <formula>"INVALID"</formula>
    </cfRule>
  </conditionalFormatting>
  <conditionalFormatting sqref="AD59:AF67">
    <cfRule type="cellIs" dxfId="3" priority="846" operator="equal">
      <formula>"INVALID"</formula>
    </cfRule>
  </conditionalFormatting>
  <conditionalFormatting sqref="AL59:AM67">
    <cfRule type="cellIs" dxfId="3" priority="830" operator="equal">
      <formula>"INVALID"</formula>
    </cfRule>
  </conditionalFormatting>
  <conditionalFormatting sqref="AZ59:BA67">
    <cfRule type="expression" dxfId="2" priority="824">
      <formula>NOT($AN59)</formula>
    </cfRule>
  </conditionalFormatting>
  <conditionalFormatting sqref="AW61:AW64 AW67:AW71 AW76:AW82">
    <cfRule type="expression" dxfId="2" priority="619">
      <formula>NOT(#REF!)</formula>
    </cfRule>
  </conditionalFormatting>
  <conditionalFormatting sqref="AD68:AF70 AD72:AF72">
    <cfRule type="cellIs" dxfId="3" priority="819" operator="equal">
      <formula>"INVALID"</formula>
    </cfRule>
  </conditionalFormatting>
  <conditionalFormatting sqref="AI72 AI68:AI70">
    <cfRule type="cellIs" dxfId="3" priority="102" operator="equal">
      <formula>"INVALID"</formula>
    </cfRule>
  </conditionalFormatting>
  <conditionalFormatting sqref="AJ68:AJ70 AJ72">
    <cfRule type="cellIs" dxfId="3" priority="811" operator="equal">
      <formula>FALSE</formula>
    </cfRule>
    <cfRule type="cellIs" dxfId="3" priority="805" operator="equal">
      <formula>"INVALID"</formula>
    </cfRule>
  </conditionalFormatting>
  <conditionalFormatting sqref="AK68:AK70 AK72">
    <cfRule type="cellIs" dxfId="3" priority="810" operator="equal">
      <formula>FALSE</formula>
    </cfRule>
    <cfRule type="cellIs" dxfId="3" priority="804" operator="equal">
      <formula>"INVALID"</formula>
    </cfRule>
    <cfRule type="cellIs" dxfId="3" priority="802" operator="equal">
      <formula>"INVALID"</formula>
    </cfRule>
  </conditionalFormatting>
  <conditionalFormatting sqref="AL68:AL70 AL72">
    <cfRule type="cellIs" dxfId="3" priority="809" operator="equal">
      <formula>FALSE</formula>
    </cfRule>
    <cfRule type="cellIs" dxfId="3" priority="801" operator="equal">
      <formula>"INVALID"</formula>
    </cfRule>
  </conditionalFormatting>
  <conditionalFormatting sqref="AL68:AM70 AL72:AM72">
    <cfRule type="cellIs" dxfId="3" priority="803" operator="equal">
      <formula>"INVALID"</formula>
    </cfRule>
  </conditionalFormatting>
  <conditionalFormatting sqref="AM68:AM70 AM72">
    <cfRule type="cellIs" dxfId="3" priority="808" operator="equal">
      <formula>FALSE</formula>
    </cfRule>
    <cfRule type="cellIs" dxfId="3" priority="800" operator="equal">
      <formula>"INVALID"</formula>
    </cfRule>
  </conditionalFormatting>
  <conditionalFormatting sqref="AN68:AN70 AN72">
    <cfRule type="cellIs" dxfId="3" priority="807" operator="equal">
      <formula>FALSE</formula>
    </cfRule>
    <cfRule type="cellIs" dxfId="3" priority="799" operator="equal">
      <formula>"INVALID"</formula>
    </cfRule>
  </conditionalFormatting>
  <conditionalFormatting sqref="AO68:AO70 AO72">
    <cfRule type="cellIs" dxfId="3" priority="795" operator="equal">
      <formula>FALSE</formula>
    </cfRule>
    <cfRule type="cellIs" dxfId="3" priority="794" operator="equal">
      <formula>"INVALID"</formula>
    </cfRule>
    <cfRule type="cellIs" dxfId="3" priority="793" operator="equal">
      <formula>"INVALID"</formula>
    </cfRule>
  </conditionalFormatting>
  <conditionalFormatting sqref="AP68:AP70 AP72">
    <cfRule type="cellIs" dxfId="3" priority="806" operator="equal">
      <formula>"INVALID"</formula>
    </cfRule>
  </conditionalFormatting>
  <conditionalFormatting sqref="AR68:AR70 AR72">
    <cfRule type="cellIs" dxfId="1" priority="817" operator="equal">
      <formula>"Not Assigned"</formula>
    </cfRule>
  </conditionalFormatting>
  <conditionalFormatting sqref="AZ68:BA70">
    <cfRule type="expression" dxfId="2" priority="797">
      <formula>NOT($AN68)</formula>
    </cfRule>
  </conditionalFormatting>
  <conditionalFormatting sqref="AD74:AF76 AD78:AF78">
    <cfRule type="cellIs" dxfId="3" priority="724" operator="equal">
      <formula>"INVALID"</formula>
    </cfRule>
  </conditionalFormatting>
  <conditionalFormatting sqref="AI78 AI74:AI76">
    <cfRule type="cellIs" dxfId="3" priority="97" operator="equal">
      <formula>"INVALID"</formula>
    </cfRule>
  </conditionalFormatting>
  <conditionalFormatting sqref="AJ74:AJ76 AJ78">
    <cfRule type="cellIs" dxfId="3" priority="716" operator="equal">
      <formula>FALSE</formula>
    </cfRule>
    <cfRule type="cellIs" dxfId="3" priority="710" operator="equal">
      <formula>"INVALID"</formula>
    </cfRule>
  </conditionalFormatting>
  <conditionalFormatting sqref="AK74:AK76 AK78">
    <cfRule type="cellIs" dxfId="3" priority="715" operator="equal">
      <formula>FALSE</formula>
    </cfRule>
    <cfRule type="cellIs" dxfId="3" priority="709" operator="equal">
      <formula>"INVALID"</formula>
    </cfRule>
    <cfRule type="cellIs" dxfId="3" priority="707" operator="equal">
      <formula>"INVALID"</formula>
    </cfRule>
  </conditionalFormatting>
  <conditionalFormatting sqref="AL74:AL76 AL78">
    <cfRule type="cellIs" dxfId="3" priority="714" operator="equal">
      <formula>FALSE</formula>
    </cfRule>
    <cfRule type="cellIs" dxfId="3" priority="706" operator="equal">
      <formula>"INVALID"</formula>
    </cfRule>
  </conditionalFormatting>
  <conditionalFormatting sqref="AL74:AM76 AL78:AM78">
    <cfRule type="cellIs" dxfId="3" priority="708" operator="equal">
      <formula>"INVALID"</formula>
    </cfRule>
  </conditionalFormatting>
  <conditionalFormatting sqref="AM74:AM76 AM78">
    <cfRule type="cellIs" dxfId="3" priority="713" operator="equal">
      <formula>FALSE</formula>
    </cfRule>
    <cfRule type="cellIs" dxfId="3" priority="705" operator="equal">
      <formula>"INVALID"</formula>
    </cfRule>
  </conditionalFormatting>
  <conditionalFormatting sqref="AN74:AN76 AN78">
    <cfRule type="cellIs" dxfId="3" priority="712" operator="equal">
      <formula>FALSE</formula>
    </cfRule>
    <cfRule type="cellIs" dxfId="3" priority="704" operator="equal">
      <formula>"INVALID"</formula>
    </cfRule>
  </conditionalFormatting>
  <conditionalFormatting sqref="AO74:AO76 AO78">
    <cfRule type="cellIs" dxfId="3" priority="700" operator="equal">
      <formula>FALSE</formula>
    </cfRule>
    <cfRule type="cellIs" dxfId="3" priority="699" operator="equal">
      <formula>"INVALID"</formula>
    </cfRule>
    <cfRule type="cellIs" dxfId="3" priority="698" operator="equal">
      <formula>"INVALID"</formula>
    </cfRule>
  </conditionalFormatting>
  <conditionalFormatting sqref="AP74:AP76 AP78">
    <cfRule type="cellIs" dxfId="3" priority="711" operator="equal">
      <formula>"INVALID"</formula>
    </cfRule>
  </conditionalFormatting>
  <conditionalFormatting sqref="AR74:AR76 AR78">
    <cfRule type="cellIs" dxfId="1" priority="722" operator="equal">
      <formula>"Not Assigned"</formula>
    </cfRule>
  </conditionalFormatting>
  <conditionalFormatting sqref="AZ74:BA76">
    <cfRule type="expression" dxfId="2" priority="702">
      <formula>NOT($AN74)</formula>
    </cfRule>
  </conditionalFormatting>
  <conditionalFormatting sqref="AD84:AF92">
    <cfRule type="cellIs" dxfId="3" priority="1690" operator="equal">
      <formula>"INVALID"</formula>
    </cfRule>
  </conditionalFormatting>
  <conditionalFormatting sqref="AL84:AM92">
    <cfRule type="cellIs" dxfId="3" priority="1674" operator="equal">
      <formula>"INVALID"</formula>
    </cfRule>
  </conditionalFormatting>
  <conditionalFormatting sqref="AZ84:BA92">
    <cfRule type="expression" dxfId="2" priority="1668">
      <formula>NOT($AN84)</formula>
    </cfRule>
  </conditionalFormatting>
  <conditionalFormatting sqref="AD93:AF95 AD97:AF97">
    <cfRule type="cellIs" dxfId="3" priority="1663" operator="equal">
      <formula>"INVALID"</formula>
    </cfRule>
  </conditionalFormatting>
  <conditionalFormatting sqref="AI97 AI93:AI95">
    <cfRule type="cellIs" dxfId="3" priority="172" operator="equal">
      <formula>"INVALID"</formula>
    </cfRule>
  </conditionalFormatting>
  <conditionalFormatting sqref="AJ93:AJ95 AJ97">
    <cfRule type="cellIs" dxfId="3" priority="1655" operator="equal">
      <formula>FALSE</formula>
    </cfRule>
    <cfRule type="cellIs" dxfId="3" priority="1649" operator="equal">
      <formula>"INVALID"</formula>
    </cfRule>
  </conditionalFormatting>
  <conditionalFormatting sqref="AK93:AK95 AK97">
    <cfRule type="cellIs" dxfId="3" priority="1654" operator="equal">
      <formula>FALSE</formula>
    </cfRule>
    <cfRule type="cellIs" dxfId="3" priority="1648" operator="equal">
      <formula>"INVALID"</formula>
    </cfRule>
    <cfRule type="cellIs" dxfId="3" priority="1646" operator="equal">
      <formula>"INVALID"</formula>
    </cfRule>
  </conditionalFormatting>
  <conditionalFormatting sqref="AL93:AL95 AL97">
    <cfRule type="cellIs" dxfId="3" priority="1653" operator="equal">
      <formula>FALSE</formula>
    </cfRule>
    <cfRule type="cellIs" dxfId="3" priority="1645" operator="equal">
      <formula>"INVALID"</formula>
    </cfRule>
  </conditionalFormatting>
  <conditionalFormatting sqref="AL93:AM95 AL97:AM97">
    <cfRule type="cellIs" dxfId="3" priority="1647" operator="equal">
      <formula>"INVALID"</formula>
    </cfRule>
  </conditionalFormatting>
  <conditionalFormatting sqref="AM93:AM95 AM97">
    <cfRule type="cellIs" dxfId="3" priority="1652" operator="equal">
      <formula>FALSE</formula>
    </cfRule>
    <cfRule type="cellIs" dxfId="3" priority="1644" operator="equal">
      <formula>"INVALID"</formula>
    </cfRule>
  </conditionalFormatting>
  <conditionalFormatting sqref="AN93:AN95 AN97">
    <cfRule type="cellIs" dxfId="3" priority="1651" operator="equal">
      <formula>FALSE</formula>
    </cfRule>
    <cfRule type="cellIs" dxfId="3" priority="1643" operator="equal">
      <formula>"INVALID"</formula>
    </cfRule>
  </conditionalFormatting>
  <conditionalFormatting sqref="AO93:AO95 AO97">
    <cfRule type="cellIs" dxfId="3" priority="1639" operator="equal">
      <formula>FALSE</formula>
    </cfRule>
    <cfRule type="cellIs" dxfId="3" priority="1638" operator="equal">
      <formula>"INVALID"</formula>
    </cfRule>
    <cfRule type="cellIs" dxfId="3" priority="1637" operator="equal">
      <formula>"INVALID"</formula>
    </cfRule>
  </conditionalFormatting>
  <conditionalFormatting sqref="AP93:AP95 AP97">
    <cfRule type="cellIs" dxfId="3" priority="1650" operator="equal">
      <formula>"INVALID"</formula>
    </cfRule>
  </conditionalFormatting>
  <conditionalFormatting sqref="AR93:AR95 AR97">
    <cfRule type="cellIs" dxfId="1" priority="1661" operator="equal">
      <formula>"Not Assigned"</formula>
    </cfRule>
  </conditionalFormatting>
  <conditionalFormatting sqref="AZ93:BA95">
    <cfRule type="expression" dxfId="2" priority="1641">
      <formula>NOT($AN93)</formula>
    </cfRule>
  </conditionalFormatting>
  <conditionalFormatting sqref="AS97 AS119:AS120">
    <cfRule type="expression" dxfId="2" priority="1704">
      <formula>EXACT(AF97,"INVALID")</formula>
    </cfRule>
  </conditionalFormatting>
  <conditionalFormatting sqref="AZ97 AZ119:AZ120">
    <cfRule type="expression" dxfId="2" priority="1703">
      <formula>AND(NOT(ISBLANK(AZ97)),EXACT(AF97,"INVALID"))</formula>
    </cfRule>
  </conditionalFormatting>
  <conditionalFormatting sqref="BA97 BA119:BA120">
    <cfRule type="expression" dxfId="2" priority="1702">
      <formula>AND(NOT(ISBLANK(BA97)),EXACT(AF97,"INVALID"))</formula>
    </cfRule>
  </conditionalFormatting>
  <conditionalFormatting sqref="AD99:AF101 AD103:AF103">
    <cfRule type="cellIs" dxfId="3" priority="1022" operator="equal">
      <formula>"INVALID"</formula>
    </cfRule>
  </conditionalFormatting>
  <conditionalFormatting sqref="AI103 AI99:AI101">
    <cfRule type="cellIs" dxfId="3" priority="112" operator="equal">
      <formula>"INVALID"</formula>
    </cfRule>
  </conditionalFormatting>
  <conditionalFormatting sqref="AJ99:AJ101 AJ103">
    <cfRule type="cellIs" dxfId="3" priority="1014" operator="equal">
      <formula>FALSE</formula>
    </cfRule>
    <cfRule type="cellIs" dxfId="3" priority="1008" operator="equal">
      <formula>"INVALID"</formula>
    </cfRule>
  </conditionalFormatting>
  <conditionalFormatting sqref="AK99:AK101 AK103">
    <cfRule type="cellIs" dxfId="3" priority="1013" operator="equal">
      <formula>FALSE</formula>
    </cfRule>
    <cfRule type="cellIs" dxfId="3" priority="1007" operator="equal">
      <formula>"INVALID"</formula>
    </cfRule>
    <cfRule type="cellIs" dxfId="3" priority="1005" operator="equal">
      <formula>"INVALID"</formula>
    </cfRule>
  </conditionalFormatting>
  <conditionalFormatting sqref="AL99:AL101 AL103">
    <cfRule type="cellIs" dxfId="3" priority="1012" operator="equal">
      <formula>FALSE</formula>
    </cfRule>
    <cfRule type="cellIs" dxfId="3" priority="1004" operator="equal">
      <formula>"INVALID"</formula>
    </cfRule>
  </conditionalFormatting>
  <conditionalFormatting sqref="AL99:AM101 AL103:AM103">
    <cfRule type="cellIs" dxfId="3" priority="1006" operator="equal">
      <formula>"INVALID"</formula>
    </cfRule>
  </conditionalFormatting>
  <conditionalFormatting sqref="AM99:AM101 AM103">
    <cfRule type="cellIs" dxfId="3" priority="1011" operator="equal">
      <formula>FALSE</formula>
    </cfRule>
    <cfRule type="cellIs" dxfId="3" priority="1003" operator="equal">
      <formula>"INVALID"</formula>
    </cfRule>
  </conditionalFormatting>
  <conditionalFormatting sqref="AN99:AN101 AN103">
    <cfRule type="cellIs" dxfId="3" priority="1010" operator="equal">
      <formula>FALSE</formula>
    </cfRule>
    <cfRule type="cellIs" dxfId="3" priority="1002" operator="equal">
      <formula>"INVALID"</formula>
    </cfRule>
  </conditionalFormatting>
  <conditionalFormatting sqref="AO99:AO101 AO103">
    <cfRule type="cellIs" dxfId="3" priority="998" operator="equal">
      <formula>FALSE</formula>
    </cfRule>
    <cfRule type="cellIs" dxfId="3" priority="997" operator="equal">
      <formula>"INVALID"</formula>
    </cfRule>
    <cfRule type="cellIs" dxfId="3" priority="996" operator="equal">
      <formula>"INVALID"</formula>
    </cfRule>
  </conditionalFormatting>
  <conditionalFormatting sqref="AP99:AP101 AP103">
    <cfRule type="cellIs" dxfId="3" priority="1009" operator="equal">
      <formula>"INVALID"</formula>
    </cfRule>
  </conditionalFormatting>
  <conditionalFormatting sqref="AR99:AR101 AR103">
    <cfRule type="cellIs" dxfId="1" priority="1020" operator="equal">
      <formula>"Not Assigned"</formula>
    </cfRule>
  </conditionalFormatting>
  <conditionalFormatting sqref="AZ99:BA101">
    <cfRule type="expression" dxfId="2" priority="1000">
      <formula>NOT($AN99)</formula>
    </cfRule>
  </conditionalFormatting>
  <conditionalFormatting sqref="AD110:AF118">
    <cfRule type="cellIs" dxfId="3" priority="1589" operator="equal">
      <formula>"INVALID"</formula>
    </cfRule>
  </conditionalFormatting>
  <conditionalFormatting sqref="AL110:AM118">
    <cfRule type="cellIs" dxfId="3" priority="1573" operator="equal">
      <formula>"INVALID"</formula>
    </cfRule>
  </conditionalFormatting>
  <conditionalFormatting sqref="AZ110:BA118">
    <cfRule type="expression" dxfId="2" priority="1567">
      <formula>NOT($AN110)</formula>
    </cfRule>
  </conditionalFormatting>
  <conditionalFormatting sqref="AD119:AF120">
    <cfRule type="cellIs" dxfId="3" priority="1562" operator="equal">
      <formula>"INVALID"</formula>
    </cfRule>
  </conditionalFormatting>
  <conditionalFormatting sqref="AL119:AM120">
    <cfRule type="cellIs" dxfId="3" priority="1552" operator="equal">
      <formula>"INVALID"</formula>
    </cfRule>
  </conditionalFormatting>
  <conditionalFormatting sqref="AD121:AF125">
    <cfRule type="cellIs" dxfId="3" priority="1391" operator="equal">
      <formula>"INVALID"</formula>
    </cfRule>
  </conditionalFormatting>
  <conditionalFormatting sqref="AL121:AM125">
    <cfRule type="cellIs" dxfId="3" priority="1375" operator="equal">
      <formula>"INVALID"</formula>
    </cfRule>
  </conditionalFormatting>
  <conditionalFormatting sqref="AZ121:BA125">
    <cfRule type="expression" dxfId="2" priority="1369">
      <formula>NOT($AN121)</formula>
    </cfRule>
  </conditionalFormatting>
  <conditionalFormatting sqref="AD127:AF135">
    <cfRule type="cellIs" dxfId="3" priority="1529" operator="equal">
      <formula>"INVALID"</formula>
    </cfRule>
  </conditionalFormatting>
  <conditionalFormatting sqref="AL127:AM135">
    <cfRule type="cellIs" dxfId="3" priority="1513" operator="equal">
      <formula>"INVALID"</formula>
    </cfRule>
  </conditionalFormatting>
  <conditionalFormatting sqref="AZ127:BA135">
    <cfRule type="expression" dxfId="2" priority="1507">
      <formula>NOT($AN127)</formula>
    </cfRule>
  </conditionalFormatting>
  <conditionalFormatting sqref="AD136:AF137">
    <cfRule type="cellIs" dxfId="3" priority="1502" operator="equal">
      <formula>"INVALID"</formula>
    </cfRule>
  </conditionalFormatting>
  <conditionalFormatting sqref="AL136:AM137">
    <cfRule type="cellIs" dxfId="3" priority="1492" operator="equal">
      <formula>"INVALID"</formula>
    </cfRule>
  </conditionalFormatting>
  <conditionalFormatting sqref="AD139:AF147">
    <cfRule type="cellIs" dxfId="3" priority="1351" operator="equal">
      <formula>"INVALID"</formula>
    </cfRule>
  </conditionalFormatting>
  <conditionalFormatting sqref="AL139:AM147">
    <cfRule type="cellIs" dxfId="3" priority="1335" operator="equal">
      <formula>"INVALID"</formula>
    </cfRule>
  </conditionalFormatting>
  <conditionalFormatting sqref="AZ139:BA147">
    <cfRule type="expression" dxfId="2" priority="1329">
      <formula>NOT($AN139)</formula>
    </cfRule>
  </conditionalFormatting>
  <conditionalFormatting sqref="AD148:AF149">
    <cfRule type="cellIs" dxfId="3" priority="1324" operator="equal">
      <formula>"INVALID"</formula>
    </cfRule>
  </conditionalFormatting>
  <conditionalFormatting sqref="AL148:AM149">
    <cfRule type="cellIs" dxfId="3" priority="1314" operator="equal">
      <formula>"INVALID"</formula>
    </cfRule>
  </conditionalFormatting>
  <conditionalFormatting sqref="AP151:AP155 AD151:AF155">
    <cfRule type="cellIs" dxfId="3" priority="1707" operator="equal">
      <formula>"INVALID"</formula>
    </cfRule>
  </conditionalFormatting>
  <conditionalFormatting sqref="AP156 AD156:AF156 AD159:AF170 AP159:AP170">
    <cfRule type="cellIs" dxfId="3" priority="1609" operator="equal">
      <formula>"INVALID"</formula>
    </cfRule>
  </conditionalFormatting>
  <conditionalFormatting sqref="AI156 AI159:AI170">
    <cfRule type="cellIs" dxfId="3" priority="170" operator="equal">
      <formula>"INVALID"</formula>
    </cfRule>
  </conditionalFormatting>
  <conditionalFormatting sqref="AJ156 AJ159:AJ170">
    <cfRule type="cellIs" dxfId="3" priority="1607" operator="equal">
      <formula>FALSE</formula>
    </cfRule>
  </conditionalFormatting>
  <conditionalFormatting sqref="AK156 AK159:AK170">
    <cfRule type="cellIs" dxfId="3" priority="1606" operator="equal">
      <formula>FALSE</formula>
    </cfRule>
  </conditionalFormatting>
  <conditionalFormatting sqref="AL156 AL159:AL170">
    <cfRule type="cellIs" dxfId="3" priority="1605" operator="equal">
      <formula>FALSE</formula>
    </cfRule>
  </conditionalFormatting>
  <conditionalFormatting sqref="AN156 AN159:AN170">
    <cfRule type="cellIs" dxfId="3" priority="1604" operator="equal">
      <formula>FALSE</formula>
    </cfRule>
  </conditionalFormatting>
  <conditionalFormatting sqref="AO156 AO159:AO170">
    <cfRule type="cellIs" dxfId="3" priority="1603" operator="equal">
      <formula>FALSE</formula>
    </cfRule>
  </conditionalFormatting>
  <conditionalFormatting sqref="AR156 AR158:AR170">
    <cfRule type="cellIs" dxfId="1" priority="1608" operator="equal">
      <formula>"Not Assigned"</formula>
    </cfRule>
  </conditionalFormatting>
  <conditionalFormatting sqref="AP157 AD157:AF157">
    <cfRule type="cellIs" dxfId="3" priority="540" operator="equal">
      <formula>"INVALID"</formula>
    </cfRule>
  </conditionalFormatting>
  <conditionalFormatting sqref="AD159:AF167 AD169:AF169">
    <cfRule type="cellIs" dxfId="3" priority="2214" operator="equal">
      <formula>"INVALID"</formula>
    </cfRule>
  </conditionalFormatting>
  <conditionalFormatting sqref="AI169 AI159:AI167">
    <cfRule type="cellIs" dxfId="3" priority="238" operator="equal">
      <formula>"INVALID"</formula>
    </cfRule>
  </conditionalFormatting>
  <conditionalFormatting sqref="AJ159:AJ167 AJ169">
    <cfRule type="cellIs" dxfId="3" priority="2210" operator="equal">
      <formula>FALSE</formula>
    </cfRule>
    <cfRule type="cellIs" dxfId="3" priority="2204" operator="equal">
      <formula>"INVALID"</formula>
    </cfRule>
  </conditionalFormatting>
  <conditionalFormatting sqref="AK159:AK167 AK169">
    <cfRule type="cellIs" dxfId="3" priority="2209" operator="equal">
      <formula>FALSE</formula>
    </cfRule>
    <cfRule type="cellIs" dxfId="3" priority="2203" operator="equal">
      <formula>"INVALID"</formula>
    </cfRule>
    <cfRule type="cellIs" dxfId="3" priority="2201" operator="equal">
      <formula>"INVALID"</formula>
    </cfRule>
  </conditionalFormatting>
  <conditionalFormatting sqref="AL159:AL167 AL169">
    <cfRule type="cellIs" dxfId="3" priority="2208" operator="equal">
      <formula>FALSE</formula>
    </cfRule>
    <cfRule type="cellIs" dxfId="3" priority="2200" operator="equal">
      <formula>"INVALID"</formula>
    </cfRule>
  </conditionalFormatting>
  <conditionalFormatting sqref="AL159:AM167 AL169:AM169">
    <cfRule type="cellIs" dxfId="3" priority="2202" operator="equal">
      <formula>"INVALID"</formula>
    </cfRule>
  </conditionalFormatting>
  <conditionalFormatting sqref="AM159:AM167 AM169">
    <cfRule type="cellIs" dxfId="3" priority="2207" operator="equal">
      <formula>FALSE</formula>
    </cfRule>
    <cfRule type="cellIs" dxfId="3" priority="2199" operator="equal">
      <formula>"INVALID"</formula>
    </cfRule>
  </conditionalFormatting>
  <conditionalFormatting sqref="AN159:AN167 AN169">
    <cfRule type="cellIs" dxfId="3" priority="2206" operator="equal">
      <formula>FALSE</formula>
    </cfRule>
    <cfRule type="cellIs" dxfId="3" priority="2198" operator="equal">
      <formula>"INVALID"</formula>
    </cfRule>
  </conditionalFormatting>
  <conditionalFormatting sqref="AO159:AO167 AO169">
    <cfRule type="cellIs" dxfId="3" priority="2197" operator="equal">
      <formula>FALSE</formula>
    </cfRule>
    <cfRule type="cellIs" dxfId="3" priority="2196" operator="equal">
      <formula>"INVALID"</formula>
    </cfRule>
    <cfRule type="cellIs" dxfId="3" priority="2195" operator="equal">
      <formula>"INVALID"</formula>
    </cfRule>
  </conditionalFormatting>
  <conditionalFormatting sqref="AP159:AP167 AP169">
    <cfRule type="cellIs" dxfId="3" priority="2205" operator="equal">
      <formula>"INVALID"</formula>
    </cfRule>
  </conditionalFormatting>
  <conditionalFormatting sqref="AR159:AR167 AR169">
    <cfRule type="cellIs" dxfId="1" priority="2215" operator="equal">
      <formula>"Not Assigned"</formula>
    </cfRule>
  </conditionalFormatting>
  <conditionalFormatting sqref="AS159:AS167 AS169">
    <cfRule type="expression" dxfId="2" priority="2213">
      <formula>EXACT(AF159,"INVALID")</formula>
    </cfRule>
  </conditionalFormatting>
  <conditionalFormatting sqref="AP171 AD171:AF171">
    <cfRule type="cellIs" dxfId="3" priority="506" operator="equal">
      <formula>"INVALID"</formula>
    </cfRule>
  </conditionalFormatting>
  <conditionalFormatting sqref="AD173:AF180">
    <cfRule type="cellIs" dxfId="3" priority="2268" operator="equal">
      <formula>"INVALID"</formula>
    </cfRule>
  </conditionalFormatting>
  <conditionalFormatting sqref="AL173:AM180">
    <cfRule type="cellIs" dxfId="3" priority="2253" operator="equal">
      <formula>"INVALID"</formula>
    </cfRule>
  </conditionalFormatting>
  <conditionalFormatting sqref="AZ173:BA180">
    <cfRule type="expression" dxfId="2" priority="2247">
      <formula>NOT($AN173)</formula>
    </cfRule>
  </conditionalFormatting>
  <conditionalFormatting sqref="AJ188:AP188 AD181:AF186 AD202:AF203 AD205:AF207 AD188:AF200">
    <cfRule type="cellIs" dxfId="3" priority="2237" operator="equal">
      <formula>"INVALID"</formula>
    </cfRule>
  </conditionalFormatting>
  <conditionalFormatting sqref="AI181:AI186 AI202:AI203 AI205:AI207 AH188:AI188 AI189:AI200">
    <cfRule type="cellIs" dxfId="3" priority="243" operator="equal">
      <formula>"INVALID"</formula>
    </cfRule>
  </conditionalFormatting>
  <conditionalFormatting sqref="AJ181:AJ186 AJ202:AJ203 AJ205:AJ207 AJ189:AJ200">
    <cfRule type="cellIs" dxfId="3" priority="2236" operator="equal">
      <formula>FALSE</formula>
    </cfRule>
    <cfRule type="cellIs" dxfId="3" priority="2230" operator="equal">
      <formula>"INVALID"</formula>
    </cfRule>
  </conditionalFormatting>
  <conditionalFormatting sqref="AK181:AK186 AK202:AK203 AK205:AK207 AK189:AK200">
    <cfRule type="cellIs" dxfId="3" priority="2235" operator="equal">
      <formula>FALSE</formula>
    </cfRule>
    <cfRule type="cellIs" dxfId="3" priority="2229" operator="equal">
      <formula>"INVALID"</formula>
    </cfRule>
    <cfRule type="cellIs" dxfId="3" priority="2227" operator="equal">
      <formula>"INVALID"</formula>
    </cfRule>
  </conditionalFormatting>
  <conditionalFormatting sqref="AL181:AL186 AL202:AL203 AL205:AL207 AL189:AL200">
    <cfRule type="cellIs" dxfId="3" priority="2234" operator="equal">
      <formula>FALSE</formula>
    </cfRule>
    <cfRule type="cellIs" dxfId="3" priority="2226" operator="equal">
      <formula>"INVALID"</formula>
    </cfRule>
  </conditionalFormatting>
  <conditionalFormatting sqref="AL181:AM186 AL202:AM203 AL205:AM207 AL189:AM200">
    <cfRule type="cellIs" dxfId="3" priority="2228" operator="equal">
      <formula>"INVALID"</formula>
    </cfRule>
  </conditionalFormatting>
  <conditionalFormatting sqref="AM181:AM186 AM202:AM203 AM205:AM207 AM189:AM200">
    <cfRule type="cellIs" dxfId="3" priority="2233" operator="equal">
      <formula>FALSE</formula>
    </cfRule>
    <cfRule type="cellIs" dxfId="3" priority="2225" operator="equal">
      <formula>"INVALID"</formula>
    </cfRule>
  </conditionalFormatting>
  <conditionalFormatting sqref="AN181:AN186 AN202:AN203 AN205:AN207 AN189:AN200">
    <cfRule type="cellIs" dxfId="3" priority="2232" operator="equal">
      <formula>FALSE</formula>
    </cfRule>
    <cfRule type="cellIs" dxfId="3" priority="2224" operator="equal">
      <formula>"INVALID"</formula>
    </cfRule>
  </conditionalFormatting>
  <conditionalFormatting sqref="AO181:AO186 AO202:AO203 AO205:AO207 AO189:AO200">
    <cfRule type="cellIs" dxfId="3" priority="2223" operator="equal">
      <formula>FALSE</formula>
    </cfRule>
    <cfRule type="cellIs" dxfId="3" priority="2222" operator="equal">
      <formula>"INVALID"</formula>
    </cfRule>
    <cfRule type="cellIs" dxfId="3" priority="2221" operator="equal">
      <formula>"INVALID"</formula>
    </cfRule>
  </conditionalFormatting>
  <conditionalFormatting sqref="AP181:AP186 AP202:AP203 AP205:AP207 AP189:AP200">
    <cfRule type="cellIs" dxfId="3" priority="2231" operator="equal">
      <formula>"INVALID"</formula>
    </cfRule>
  </conditionalFormatting>
  <conditionalFormatting sqref="AR181:AR186 AR202:AR203 AR205:AR207 AR188:AR200">
    <cfRule type="cellIs" dxfId="1" priority="2238" operator="equal">
      <formula>"Not Assigned"</formula>
    </cfRule>
  </conditionalFormatting>
  <conditionalFormatting sqref="AG267 AG284 AG188">
    <cfRule type="cellIs" dxfId="3" priority="326" operator="equal">
      <formula>"INVALID"</formula>
    </cfRule>
  </conditionalFormatting>
  <conditionalFormatting sqref="AL189:AM195">
    <cfRule type="cellIs" dxfId="3" priority="1983" operator="equal">
      <formula>"INVALID"</formula>
    </cfRule>
  </conditionalFormatting>
  <conditionalFormatting sqref="AT190 AT197:AT200">
    <cfRule type="expression" dxfId="2" priority="2434">
      <formula>NOT($AM190)</formula>
    </cfRule>
  </conditionalFormatting>
  <conditionalFormatting sqref="AL196:AM197">
    <cfRule type="cellIs" dxfId="3" priority="2552" operator="equal">
      <formula>"INVALID"</formula>
    </cfRule>
  </conditionalFormatting>
  <conditionalFormatting sqref="AL206:AM207">
    <cfRule type="cellIs" dxfId="3" priority="1963" operator="equal">
      <formula>"INVALID"</formula>
    </cfRule>
  </conditionalFormatting>
  <conditionalFormatting sqref="AD208:AF214">
    <cfRule type="cellIs" dxfId="3" priority="1278" operator="equal">
      <formula>"INVALID"</formula>
    </cfRule>
  </conditionalFormatting>
  <conditionalFormatting sqref="AL208:AM214">
    <cfRule type="cellIs" dxfId="3" priority="1263" operator="equal">
      <formula>"INVALID"</formula>
    </cfRule>
  </conditionalFormatting>
  <conditionalFormatting sqref="AZ208:BA214">
    <cfRule type="expression" dxfId="2" priority="1257">
      <formula>NOT($AN208)</formula>
    </cfRule>
  </conditionalFormatting>
  <conditionalFormatting sqref="AD215:AF216">
    <cfRule type="cellIs" dxfId="3" priority="1300" operator="equal">
      <formula>"INVALID"</formula>
    </cfRule>
  </conditionalFormatting>
  <conditionalFormatting sqref="AL215:AM216">
    <cfRule type="cellIs" dxfId="3" priority="1291" operator="equal">
      <formula>"INVALID"</formula>
    </cfRule>
  </conditionalFormatting>
  <conditionalFormatting sqref="AJ218:AP218 AD218:AF220 AD221:AD227">
    <cfRule type="cellIs" dxfId="3" priority="1246" operator="equal">
      <formula>"INVALID"</formula>
    </cfRule>
  </conditionalFormatting>
  <conditionalFormatting sqref="AD218:AF220 AD221:AD227">
    <cfRule type="cellIs" dxfId="3" priority="1236" operator="equal">
      <formula>"INVALID"</formula>
    </cfRule>
  </conditionalFormatting>
  <conditionalFormatting sqref="AL218:AM220">
    <cfRule type="cellIs" dxfId="3" priority="1227" operator="equal">
      <formula>"INVALID"</formula>
    </cfRule>
  </conditionalFormatting>
  <conditionalFormatting sqref="AL219:AM220">
    <cfRule type="cellIs" dxfId="3" priority="1203" operator="equal">
      <formula>"INVALID"</formula>
    </cfRule>
  </conditionalFormatting>
  <conditionalFormatting sqref="AE221:AF227">
    <cfRule type="cellIs" dxfId="3" priority="1163" operator="equal">
      <formula>"INVALID"</formula>
    </cfRule>
  </conditionalFormatting>
  <conditionalFormatting sqref="AL221:AM227">
    <cfRule type="cellIs" dxfId="3" priority="1148" operator="equal">
      <formula>"INVALID"</formula>
    </cfRule>
  </conditionalFormatting>
  <conditionalFormatting sqref="AZ221:BA227">
    <cfRule type="expression" dxfId="2" priority="1142">
      <formula>NOT($AN221)</formula>
    </cfRule>
  </conditionalFormatting>
  <conditionalFormatting sqref="AD229:AF232">
    <cfRule type="cellIs" dxfId="3" priority="1194" operator="equal">
      <formula>"INVALID"</formula>
    </cfRule>
  </conditionalFormatting>
  <conditionalFormatting sqref="AL229:AM232">
    <cfRule type="cellIs" dxfId="3" priority="1179" operator="equal">
      <formula>"INVALID"</formula>
    </cfRule>
  </conditionalFormatting>
  <conditionalFormatting sqref="AZ229:BA232">
    <cfRule type="expression" dxfId="2" priority="1173">
      <formula>NOT($AN229)</formula>
    </cfRule>
  </conditionalFormatting>
  <conditionalFormatting sqref="AD233:AF236">
    <cfRule type="cellIs" dxfId="3" priority="1132" operator="equal">
      <formula>"INVALID"</formula>
    </cfRule>
  </conditionalFormatting>
  <conditionalFormatting sqref="AL233:AM236">
    <cfRule type="cellIs" dxfId="3" priority="1117" operator="equal">
      <formula>"INVALID"</formula>
    </cfRule>
  </conditionalFormatting>
  <conditionalFormatting sqref="AZ233:BA236">
    <cfRule type="expression" dxfId="2" priority="1111">
      <formula>NOT($AN233)</formula>
    </cfRule>
  </conditionalFormatting>
  <conditionalFormatting sqref="AJ302:AJ305 AJ238:AJ241">
    <cfRule type="cellIs" dxfId="3" priority="2562" operator="equal">
      <formula>"INVALID"</formula>
    </cfRule>
  </conditionalFormatting>
  <conditionalFormatting sqref="AK302:AK305 AK238:AK241">
    <cfRule type="cellIs" dxfId="3" priority="2561" operator="equal">
      <formula>"INVALID"</formula>
    </cfRule>
    <cfRule type="cellIs" dxfId="3" priority="2559" operator="equal">
      <formula>"INVALID"</formula>
    </cfRule>
  </conditionalFormatting>
  <conditionalFormatting sqref="AL302:AM305 AL238:AM241">
    <cfRule type="cellIs" dxfId="3" priority="2560" operator="equal">
      <formula>"INVALID"</formula>
    </cfRule>
  </conditionalFormatting>
  <conditionalFormatting sqref="AL302:AL305 AL238:AL241">
    <cfRule type="cellIs" dxfId="3" priority="2558" operator="equal">
      <formula>"INVALID"</formula>
    </cfRule>
  </conditionalFormatting>
  <conditionalFormatting sqref="AM302:AM305 AM238:AM241">
    <cfRule type="cellIs" dxfId="3" priority="2557" operator="equal">
      <formula>"INVALID"</formula>
    </cfRule>
  </conditionalFormatting>
  <conditionalFormatting sqref="AN302:AN305 AN238:AN241">
    <cfRule type="cellIs" dxfId="3" priority="2556" operator="equal">
      <formula>"INVALID"</formula>
    </cfRule>
  </conditionalFormatting>
  <conditionalFormatting sqref="AO302:AO305 AO238:AO241">
    <cfRule type="cellIs" dxfId="3" priority="2531" operator="equal">
      <formula>"INVALID"</formula>
    </cfRule>
    <cfRule type="cellIs" dxfId="3" priority="2530" operator="equal">
      <formula>"INVALID"</formula>
    </cfRule>
  </conditionalFormatting>
  <conditionalFormatting sqref="AP302:AP305 AP238:AP241">
    <cfRule type="cellIs" dxfId="3" priority="2563" operator="equal">
      <formula>"INVALID"</formula>
    </cfRule>
  </conditionalFormatting>
  <conditionalFormatting sqref="AD242:AF243">
    <cfRule type="cellIs" dxfId="3" priority="2384" operator="equal">
      <formula>"INVALID"</formula>
    </cfRule>
  </conditionalFormatting>
  <conditionalFormatting sqref="AL242:AM243">
    <cfRule type="cellIs" dxfId="3" priority="2371" operator="equal">
      <formula>"INVALID"</formula>
    </cfRule>
  </conditionalFormatting>
  <conditionalFormatting sqref="AE247:AF248 AD244:AF245">
    <cfRule type="cellIs" dxfId="3" priority="2142" operator="equal">
      <formula>"INVALID"</formula>
    </cfRule>
  </conditionalFormatting>
  <conditionalFormatting sqref="AJ244:AJ245 AJ247:AJ248">
    <cfRule type="cellIs" dxfId="3" priority="2137" operator="equal">
      <formula>FALSE</formula>
    </cfRule>
    <cfRule type="cellIs" dxfId="3" priority="2131" operator="equal">
      <formula>"INVALID"</formula>
    </cfRule>
  </conditionalFormatting>
  <conditionalFormatting sqref="AK244:AK245 AK247:AK248">
    <cfRule type="cellIs" dxfId="3" priority="2136" operator="equal">
      <formula>FALSE</formula>
    </cfRule>
    <cfRule type="cellIs" dxfId="3" priority="2130" operator="equal">
      <formula>"INVALID"</formula>
    </cfRule>
    <cfRule type="cellIs" dxfId="3" priority="2128" operator="equal">
      <formula>"INVALID"</formula>
    </cfRule>
  </conditionalFormatting>
  <conditionalFormatting sqref="AL244:AL245 AL247:AL248">
    <cfRule type="cellIs" dxfId="3" priority="2135" operator="equal">
      <formula>FALSE</formula>
    </cfRule>
    <cfRule type="cellIs" dxfId="3" priority="2127" operator="equal">
      <formula>"INVALID"</formula>
    </cfRule>
  </conditionalFormatting>
  <conditionalFormatting sqref="AL244:AM245 AL247:AM248">
    <cfRule type="cellIs" dxfId="3" priority="2129" operator="equal">
      <formula>"INVALID"</formula>
    </cfRule>
  </conditionalFormatting>
  <conditionalFormatting sqref="AM244:AM245 AM247:AM248">
    <cfRule type="cellIs" dxfId="3" priority="2134" operator="equal">
      <formula>FALSE</formula>
    </cfRule>
    <cfRule type="cellIs" dxfId="3" priority="2126" operator="equal">
      <formula>"INVALID"</formula>
    </cfRule>
  </conditionalFormatting>
  <conditionalFormatting sqref="AN244:AN245 AN247:AN248">
    <cfRule type="cellIs" dxfId="3" priority="2133" operator="equal">
      <formula>FALSE</formula>
    </cfRule>
    <cfRule type="cellIs" dxfId="3" priority="2125" operator="equal">
      <formula>"INVALID"</formula>
    </cfRule>
  </conditionalFormatting>
  <conditionalFormatting sqref="AO244:AO245 AO247:AO248">
    <cfRule type="cellIs" dxfId="3" priority="2122" operator="equal">
      <formula>FALSE</formula>
    </cfRule>
    <cfRule type="cellIs" dxfId="3" priority="2121" operator="equal">
      <formula>"INVALID"</formula>
    </cfRule>
    <cfRule type="cellIs" dxfId="3" priority="2120" operator="equal">
      <formula>"INVALID"</formula>
    </cfRule>
  </conditionalFormatting>
  <conditionalFormatting sqref="AP244:AP245 AP247:AP248">
    <cfRule type="cellIs" dxfId="3" priority="2132" operator="equal">
      <formula>"INVALID"</formula>
    </cfRule>
  </conditionalFormatting>
  <conditionalFormatting sqref="AR244:AR245 AR247:AR248">
    <cfRule type="cellIs" dxfId="1" priority="2143" operator="equal">
      <formula>"Not Assigned"</formula>
    </cfRule>
  </conditionalFormatting>
  <conditionalFormatting sqref="AS244:AS245 AS247:AS248">
    <cfRule type="expression" dxfId="2" priority="2141">
      <formula>EXACT(AF244,"INVALID")</formula>
    </cfRule>
  </conditionalFormatting>
  <conditionalFormatting sqref="AZ244:AZ245 AZ247:AZ248">
    <cfRule type="expression" dxfId="2" priority="2140">
      <formula>AND(NOT(ISBLANK(AZ244)),EXACT(AF244,"INVALID"))</formula>
    </cfRule>
  </conditionalFormatting>
  <conditionalFormatting sqref="BA244:BA245 BA247:BA248">
    <cfRule type="expression" dxfId="2" priority="2139">
      <formula>AND(NOT(ISBLANK(BA244)),EXACT(AF244,"INVALID"))</formula>
    </cfRule>
  </conditionalFormatting>
  <conditionalFormatting sqref="AE249:AF252">
    <cfRule type="cellIs" dxfId="3" priority="2083" operator="equal">
      <formula>"INVALID"</formula>
    </cfRule>
  </conditionalFormatting>
  <conditionalFormatting sqref="AL249:AM252">
    <cfRule type="cellIs" dxfId="3" priority="2070" operator="equal">
      <formula>"INVALID"</formula>
    </cfRule>
  </conditionalFormatting>
  <conditionalFormatting sqref="AE253:AF254">
    <cfRule type="cellIs" dxfId="3" priority="2056" operator="equal">
      <formula>"INVALID"</formula>
    </cfRule>
  </conditionalFormatting>
  <conditionalFormatting sqref="AL253:AM254">
    <cfRule type="cellIs" dxfId="3" priority="2043" operator="equal">
      <formula>"INVALID"</formula>
    </cfRule>
  </conditionalFormatting>
  <conditionalFormatting sqref="AW262:AX266">
    <cfRule type="expression" dxfId="2" priority="1854">
      <formula>NOT(#REF!)</formula>
    </cfRule>
  </conditionalFormatting>
  <conditionalFormatting sqref="AL268:AM269">
    <cfRule type="cellIs" dxfId="3" priority="2544" operator="equal">
      <formula>"INVALID"</formula>
    </cfRule>
  </conditionalFormatting>
  <conditionalFormatting sqref="AW268:AX269">
    <cfRule type="expression" dxfId="2" priority="1857">
      <formula>NOT(#REF!)</formula>
    </cfRule>
  </conditionalFormatting>
  <conditionalFormatting sqref="AF280:AF283 AD279:AF279 AJ279:AP283">
    <cfRule type="cellIs" dxfId="3" priority="1891" operator="equal">
      <formula>"INVALID"</formula>
    </cfRule>
  </conditionalFormatting>
  <conditionalFormatting sqref="AG279:AI279 AI280:AI283">
    <cfRule type="cellIs" dxfId="3" priority="211" operator="equal">
      <formula>"INVALID"</formula>
    </cfRule>
  </conditionalFormatting>
  <conditionalFormatting sqref="AJ280:AO283">
    <cfRule type="cellIs" dxfId="3" priority="1886" operator="equal">
      <formula>FALSE</formula>
    </cfRule>
  </conditionalFormatting>
  <conditionalFormatting sqref="AD285:AF288">
    <cfRule type="cellIs" dxfId="3" priority="2525" operator="equal">
      <formula>"INVALID"</formula>
    </cfRule>
  </conditionalFormatting>
  <conditionalFormatting sqref="AD290:AF293">
    <cfRule type="cellIs" dxfId="3" priority="2431" operator="equal">
      <formula>"INVALID"</formula>
    </cfRule>
  </conditionalFormatting>
  <conditionalFormatting sqref="AL290:AM293">
    <cfRule type="cellIs" dxfId="3" priority="2421" operator="equal">
      <formula>"INVALID"</formula>
    </cfRule>
  </conditionalFormatting>
  <conditionalFormatting sqref="AD295:AF301">
    <cfRule type="cellIs" dxfId="3" priority="2167" operator="equal">
      <formula>"INVALID"</formula>
    </cfRule>
  </conditionalFormatting>
  <conditionalFormatting sqref="AL295:AM301">
    <cfRule type="cellIs" dxfId="3" priority="2155" operator="equal">
      <formula>"INVALID"</formula>
    </cfRule>
  </conditionalFormatting>
  <conditionalFormatting sqref="S306 AD306:AP306">
    <cfRule type="cellIs" dxfId="3" priority="471" operator="equal">
      <formula>"INVALID"</formula>
    </cfRule>
  </conditionalFormatting>
  <conditionalFormatting sqref="S420:S421 S424:S450">
    <cfRule type="cellIs" dxfId="3" priority="1929" operator="equal">
      <formula>"INVALID"</formula>
    </cfRule>
    <cfRule type="cellIs" dxfId="3" priority="1928" operator="equal">
      <formula>"INVALID"</formula>
    </cfRule>
  </conditionalFormatting>
  <conditionalFormatting sqref="BD420:BD421 BD424:BD427">
    <cfRule type="cellIs" dxfId="1" priority="1947" operator="equal">
      <formula>"Not Assigned"</formula>
    </cfRule>
  </conditionalFormatting>
  <conditionalFormatting sqref="S459:S460 S465:S491">
    <cfRule type="cellIs" dxfId="3" priority="1075" operator="equal">
      <formula>"INVALID"</formula>
    </cfRule>
    <cfRule type="cellIs" dxfId="3" priority="1074" operator="equal">
      <formula>"INVALID"</formula>
    </cfRule>
  </conditionalFormatting>
  <conditionalFormatting sqref="BD459:BD460 BD465:BD468">
    <cfRule type="cellIs" dxfId="1" priority="1093" operator="equal">
      <formula>"Not Assigned"</formula>
    </cfRule>
  </conditionalFormatting>
  <conditionalFormatting sqref="BD532:BD539 BD616:BD620 BD543:BD550 BD554:BD561 BD565:BD572">
    <cfRule type="cellIs" dxfId="1" priority="2660" operator="equal">
      <formula>"Not Assigned"</formula>
    </cfRule>
  </conditionalFormatting>
  <conditionalFormatting sqref="BD576:BD583 BD597:BD604 BD608:BD615">
    <cfRule type="cellIs" dxfId="1" priority="2655" operator="equal">
      <formula>"Not Assigned"</formula>
    </cfRule>
  </conditionalFormatting>
  <conditionalFormatting sqref="BD684:BD686 BD706:BD708 BD695:BD697 BD717:BD719 BD728:BD730 BD749:BD751 BD738:BD740 BD661:BD668 BD645:BD648 BD671:BD675 BD650:BD659">
    <cfRule type="cellIs" dxfId="1" priority="2407" operator="equal">
      <formula>"Not Assigned"</formula>
    </cfRule>
  </conditionalFormatting>
  <conditionalFormatting sqref="BD676:BD683 BD760:BD764 BD687:BD694 BD698:BD705 BD709:BD716">
    <cfRule type="cellIs" dxfId="1" priority="2406" operator="equal">
      <formula>"Not Assigned"</formula>
    </cfRule>
  </conditionalFormatting>
  <conditionalFormatting sqref="BD720:BD727 BD741:BD748 BD752:BD759">
    <cfRule type="cellIs" dxfId="1" priority="2405" operator="equal">
      <formula>"Not Assigned"</formula>
    </cfRule>
  </conditionalFormatting>
  <conditionalFormatting sqref="BD830:BD832 BD852:BD854 BD841:BD843 BD863:BD865 BD874:BD876 BD895:BD897 BD807:BD814 BD792:BD797 BD817:BD821 BD799:BD805">
    <cfRule type="cellIs" dxfId="1" priority="1924" operator="equal">
      <formula>"Not Assigned"</formula>
    </cfRule>
  </conditionalFormatting>
  <conditionalFormatting sqref="BD822:BD829 BD906:BD910 BD833:BD840 BD844:BD851 BD855:BD862">
    <cfRule type="cellIs" dxfId="1" priority="1923" operator="equal">
      <formula>"Not Assigned"</formula>
    </cfRule>
  </conditionalFormatting>
  <conditionalFormatting sqref="BD866:BD873 BD877:BD884 BD887:BD894 BD898:BD905">
    <cfRule type="cellIs" dxfId="1" priority="1922" operator="equal">
      <formula>"Not Assigned"</formula>
    </cfRule>
  </conditionalFormatting>
  <conditionalFormatting sqref="BD977:BD979 BD999:BD1001 BD988:BD990 BD1010:BD1012 BD1021:BD1023 BD1042:BD1044 BD1032:BD1034 BD954:BD961 BD935:BD946 BD964:BD968 BD951:BD952">
    <cfRule type="cellIs" dxfId="1" priority="1911" operator="equal">
      <formula>"Not Assigned"</formula>
    </cfRule>
  </conditionalFormatting>
  <conditionalFormatting sqref="BD969:BD976 BD1053:BD1057 BD980:BD987 BD991:BD998 BD1002:BD1009">
    <cfRule type="cellIs" dxfId="1" priority="1910" operator="equal">
      <formula>"Not Assigned"</formula>
    </cfRule>
  </conditionalFormatting>
  <conditionalFormatting sqref="BD1013:BD1020 BD1024:BD1031 BD1045:BD1052">
    <cfRule type="cellIs" dxfId="1" priority="1909" operator="equal">
      <formula>"Not Assigned"</formula>
    </cfRule>
  </conditionalFormatting>
  <conditionalFormatting sqref="BD1086:BD1098 BD1100:BD1101 BD1105">
    <cfRule type="cellIs" dxfId="1" priority="1062" operator="equal">
      <formula>"Not Assigned"</formula>
    </cfRule>
  </conditionalFormatting>
  <conditionalFormatting sqref="S1099:S1101 S1105">
    <cfRule type="cellIs" dxfId="3" priority="1060" operator="equal">
      <formula>"INVALID"</formula>
    </cfRule>
    <cfRule type="cellIs" dxfId="3" priority="1059" operator="equal">
      <formula>"INVALID"</formula>
    </cfRule>
  </conditionalFormatting>
  <conditionalFormatting sqref="AD1102:AF1102 AH1102:AP1102">
    <cfRule type="cellIs" dxfId="3" priority="344" operator="equal">
      <formula>"INVALID"</formula>
    </cfRule>
  </conditionalFormatting>
  <conditionalFormatting sqref="AD1105:AF1105 AH1105:AP1105">
    <cfRule type="cellIs" dxfId="3" priority="397" operator="equal">
      <formula>"INVALID"</formula>
    </cfRule>
  </conditionalFormatting>
  <dataValidations count="16">
    <dataValidation type="list" allowBlank="1" showInputMessage="1" showErrorMessage="1" sqref="BC9 BC24 BC49 BC58 BC83 BC106 BC109 BC126 BC158 BC172 BC188 BC204 BC217 BC228 BC237 BC257 BC267 BC270 BC279 BC284 BC289 BC294 BC1102 BC1105">
      <formula1>"OFF, 1.8V"</formula1>
    </dataValidation>
    <dataValidation type="list" showInputMessage="1" showErrorMessage="1" sqref="AT16 AT28 AT33 AT35 AT38 AT51 AT66 AT90 AT98 AT104 AT118 AT125 AT129 AT131 AT134 AT141 AT154 AT183 AT185 AT190 AT205 AT207 AT209 AT211 AT213 AT229 AT231 AT233 AT235 AT280 AT282 AT12:AT13 AT18:AT19 AT22:AT23 AT40:AT41 AT43:AT44 AT47:AT48 AT70:AT71 AT75:AT77 AT81:AT82 AT92:AT93 AT115:AT116 AT122:AT123 AT197:AT200 AT215:AT216 AT294:AT306">
      <formula1>"No, Yes"</formula1>
    </dataValidation>
    <dataValidation type="list" allowBlank="1" showInputMessage="1" showErrorMessage="1" sqref="BC36 BC246">
      <formula1>"OFF, 1.8V, 3.3V"</formula1>
    </dataValidation>
    <dataValidation type="list" allowBlank="1" showInputMessage="1" showErrorMessage="1" sqref="AX50 AY151 AY159 AY165 AW11:AW15 AW18:AW23 AW61:AW64 AW67:AW71 AW76:AW82 AW86:AW101 AW110:AW119 AW146:AW147 AW258:AW261 AX11:AX23 AX59:AX82 AX84:AX105 AX107:AX108 AX110:AX125 AX127:AX149 AX189:AX200 AX257:AX261 AX271:AX278 AX290:AX306 AY295:AY304 AW262:AX266 AW280:AX283 AW25:AX35 AW205:AX216 AW229:AX236 AW268:AX269">
      <formula1>"Disable, Enable"</formula1>
    </dataValidation>
    <dataValidation type="list" showInputMessage="1" showErrorMessage="1" sqref="AV71 AV82">
      <formula1>"N/A, Master, Slave"</formula1>
    </dataValidation>
    <dataValidation type="list" showInputMessage="1" showErrorMessage="1" sqref="AV105 AV25:AV28 AV37:AV40 AV46:AV49 AV67:AV70 AV78:AV81 AV90:AV93 AV99:AV102 AV128:AV130 AV135:AV136 AV138:AV145 AV189:AV200 AV261:AV264">
      <formula1>"N/A, Initiator, Target"</formula1>
    </dataValidation>
    <dataValidation type="list" allowBlank="1" showInputMessage="1" showErrorMessage="1" sqref="BC150">
      <formula1>"OFF,1.8V, 3.3V, 1.8V/3.3V, 1.8V/3.3V_default_1.8V"</formula1>
    </dataValidation>
    <dataValidation type="list" allowBlank="1" showInputMessage="1" showErrorMessage="1" sqref="BC201">
      <formula1>"OFF, 1.2V, 1.8V"</formula1>
    </dataValidation>
    <dataValidation type="list" allowBlank="1" showInputMessage="1" showErrorMessage="1" sqref="BC308">
      <formula1>"OFF, 1.2V"</formula1>
    </dataValidation>
    <dataValidation type="list" allowBlank="1" showInputMessage="1" showErrorMessage="1" sqref="BC358 BC378 BC419 BC458">
      <formula1>"OFF, 1.0V, 1.05V"</formula1>
    </dataValidation>
    <dataValidation type="list" allowBlank="1" showInputMessage="1" showErrorMessage="1" sqref="BC368">
      <formula1>"OFF, 3.3V"</formula1>
    </dataValidation>
    <dataValidation type="list" allowBlank="1" showInputMessage="1" showErrorMessage="1" sqref="BC500 BC649 BC798 BC950 BC1099">
      <formula1>"OFF, 0.6V, 1.1V"</formula1>
    </dataValidation>
    <dataValidation type="list" showInputMessage="1" showErrorMessage="1" sqref="AQ10:AQ23 AQ25:AQ35 AQ37:AQ48 AQ50:AQ57 AQ59:AQ82 AQ84:AQ105 AQ107:AQ108 AQ110:AQ125 AQ127:AQ149 AQ151:AQ157 AQ159:AQ171 AQ173:AQ187 AQ189:AQ200 AQ202:AQ203 AQ205:AQ216 AQ218:AQ227 AQ229:AQ236 AQ238:AQ245 AQ247:AQ256 AQ258:AQ266 AQ268:AQ269 AQ271:AQ278 AQ280:AQ283 AQ285:AQ288 AQ290:AQ293 AQ295:AQ306 AQ309:AQ357 AQ359:AQ367 AQ369:AQ377 AQ379:AQ418 AQ420:AQ457 AQ459:AQ499 AQ501:AQ648 AQ650:AQ797 AQ799:AQ949 AQ951:AQ1098 AQ1100:AQ1101 AQ1103:AQ1104 AQ1106:AQ1107">
      <formula1>$C10:$H10</formula1>
    </dataValidation>
    <dataValidation type="list" allowBlank="1" showInputMessage="1" showErrorMessage="1" sqref="AR10:AR23 AR25:AR35 AR37:AR48 AR50:AR57 AR59:AR82 AR84:AR105 AR107:AR108 AR110:AR125 AR127:AR149 AR151:AR171 AR173:AR200 AR202:AR203 AR205:AR216 AR218:AR227 AR229:AR236 AR238:AR245 AR247:AR266 AR268:AR269 AR271:AR278 AR280:AR283 AR285:AR288 AR290:AR306">
      <formula1>"Not Assigned, Input, Output, Bidirectional, Open-Drain, N/A"</formula1>
    </dataValidation>
    <dataValidation type="list" showInputMessage="1" showErrorMessage="1" sqref="AS10:AS23 AS25:AS35 AS37:AS48 AS50:AS57 AS59:AS82 AS84:AS105 AS107:AS108 AS110:AS125 AS127:AS149 AS151:AS171 AS173:AS200 AS202:AS203 AS205:AS216 AS218:AS227 AS229:AS236 AS238:AS245 AS247:AS266 AS268:AS269 AS271:AS278 AS280:AS283 AS285:AS288 AS290:AS306 BB10:BB23 BB25:BB35 BB37:BB48 BB50:BB57 BB59:BB82 BB84:BB105 BB107:BB108 BB110:BB125 BB127:BB149 BB151:BB171 BB173:BB200 BB202:BB203 BB205:BB216 BB218:BB227 BB229:BB236 BB238:BB245 BB247:BB266 BB268:BB269 BB271:BB278 BB280:BB283 BB285:BB288 BB290:BB306">
      <formula1>"Z, Int PU, Int PD, Drive 0, Drive 1, N/A"</formula1>
    </dataValidation>
    <dataValidation type="list" showInputMessage="1" showErrorMessage="1" sqref="AV290:AV293">
      <formula1>"Initiator"</formula1>
    </dataValidation>
  </dataValidations>
  <pageMargins left="0.7" right="0.7" top="0.75" bottom="0.75" header="0.3" footer="0.3"/>
  <pageSetup paperSize="1"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378881" name="Button 1" r:id="rId4">
              <controlPr print="0" defaultSize="0">
                <anchor moveWithCells="1" sizeWithCells="1">
                  <from>
                    <xdr:col>42</xdr:col>
                    <xdr:colOff>504825</xdr:colOff>
                    <xdr:row>0</xdr:row>
                    <xdr:rowOff>123825</xdr:rowOff>
                  </from>
                  <to>
                    <xdr:col>43</xdr:col>
                    <xdr:colOff>466725</xdr:colOff>
                    <xdr:row>3</xdr:row>
                    <xdr:rowOff>142875</xdr:rowOff>
                  </to>
                </anchor>
              </controlPr>
            </control>
          </mc:Choice>
        </mc:AlternateContent>
        <mc:AlternateContent xmlns:mc="http://schemas.openxmlformats.org/markup-compatibility/2006">
          <mc:Choice Requires="x14">
            <control shapeId="378882" name="Button 2" r:id="rId5">
              <controlPr print="0" defaultSize="0">
                <anchor moveWithCells="1" sizeWithCells="1">
                  <from>
                    <xdr:col>13</xdr:col>
                    <xdr:colOff>28575</xdr:colOff>
                    <xdr:row>0</xdr:row>
                    <xdr:rowOff>209550</xdr:rowOff>
                  </from>
                  <to>
                    <xdr:col>13</xdr:col>
                    <xdr:colOff>1152525</xdr:colOff>
                    <xdr:row>3</xdr:row>
                    <xdr:rowOff>133350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73" master="" otherUserPermission="visible">
    <arrUserId title="Usage" rangeCreator="" othersAccessPermission="edit"/>
    <arrUserId title="Usage_1" rangeCreator="" othersAccessPermission="edit"/>
    <arrUserId title="Usage_2" rangeCreator="" othersAccessPermission="edit"/>
    <arrUserId title="Usage_3_1" rangeCreator="" othersAccessPermission="edit"/>
    <arrUserId title="Usage_3" rangeCreator="" othersAccessPermission="edit"/>
  </rangeList>
  <rangeList sheetStid="18" master="" otherUserPermission="visible"/>
  <rangeList sheetStid="88" master="" otherUserPermission="visible">
    <arrUserId title="Usage" rangeCreator="" othersAccessPermission="edit"/>
    <arrUserId title="Usage_1" rangeCreator="" othersAccessPermission="edit"/>
    <arrUserId title="Usage_2" rangeCreator="" othersAccessPermission="edit"/>
    <arrUserId title="Usage_3_1" rangeCreator="" othersAccessPermission="edit"/>
    <arrUserId title="Usage_3" rangeCreator="" othersAccessPermission="edit"/>
  </rangeList>
  <rangeList sheetStid="76" master="" otherUserPermission="visible">
    <arrUserId title="Usage" rangeCreator="" othersAccessPermission="edit"/>
    <arrUserId title="Usage_1" rangeCreator="" othersAccessPermission="edit"/>
    <arrUserId title="Usage_2" rangeCreator="" othersAccessPermission="edit"/>
    <arrUserId title="Usage_3_1" rangeCreator="" othersAccessPermission="edit"/>
    <arrUserId title="Usage_3" rangeCreator="" othersAccessPermission="edit"/>
  </rangeList>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Company>NVIDIA</Company>
  <Application>Microsoft Excel</Application>
  <HeadingPairs>
    <vt:vector size="2" baseType="variant">
      <vt:variant>
        <vt:lpstr>工作表</vt:lpstr>
      </vt:variant>
      <vt:variant>
        <vt:i4>4</vt:i4>
      </vt:variant>
    </vt:vector>
  </HeadingPairs>
  <TitlesOfParts>
    <vt:vector size="4" baseType="lpstr">
      <vt:lpstr>E2421_E2425_SLT_Pinmux_Config</vt:lpstr>
      <vt:lpstr>Customer-Readme</vt:lpstr>
      <vt:lpstr>Jetson_AGX_Orin</vt:lpstr>
      <vt:lpstr>T234_Chip_Down_Pinmux_Template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tangr</cp:lastModifiedBy>
  <dcterms:created xsi:type="dcterms:W3CDTF">2011-01-18T21:59:00Z</dcterms:created>
  <cp:lastPrinted>2012-04-03T22:50:00Z</cp:lastPrinted>
  <dcterms:modified xsi:type="dcterms:W3CDTF">2025-08-05T10:23:35Z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y fmtid="{D5CDD505-2E9C-101B-9397-08002B2CF9AE}" pid="11" name="ICV">
    <vt:lpwstr>309442B247174AD58D6BF5F642C12901_12</vt:lpwstr>
  </property>
  <property fmtid="{D5CDD505-2E9C-101B-9397-08002B2CF9AE}" pid="12" name="KSOProductBuildVer">
    <vt:lpwstr>2052-12.1.0.21915</vt:lpwstr>
  </property>
</Properties>
</file>